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DF 25.03.201\"/>
    </mc:Choice>
  </mc:AlternateContent>
  <xr:revisionPtr revIDLastSave="0" documentId="8_{09EBF005-C91E-4287-A4B3-1ED24CD693D9}" xr6:coauthVersionLast="46" xr6:coauthVersionMax="46" xr10:uidLastSave="{00000000-0000-0000-0000-000000000000}"/>
  <bookViews>
    <workbookView xWindow="0" yWindow="0" windowWidth="23625" windowHeight="12900" tabRatio="376" xr2:uid="{00000000-000D-0000-FFFF-FFFF00000000}"/>
  </bookViews>
  <sheets>
    <sheet name="Daten Unfälle" sheetId="1" r:id="rId1"/>
    <sheet name="Liste" sheetId="2" r:id="rId2"/>
    <sheet name="Graphen HS" sheetId="3" r:id="rId3"/>
    <sheet name="Graphen Funk" sheetId="4" r:id="rId4"/>
    <sheet name="Graphen Meta" sheetId="5" r:id="rId5"/>
    <sheet name="Auswertung Meta" sheetId="6" r:id="rId6"/>
    <sheet name="Auswertung HS" sheetId="7" r:id="rId7"/>
    <sheet name="Auswertung Funk" sheetId="8" r:id="rId8"/>
    <sheet name="Pivot" sheetId="9" r:id="rId9"/>
  </sheets>
  <definedNames>
    <definedName name="_xlnm._FilterDatabase" localSheetId="0" hidden="1">'Daten Unfälle'!$A$1:$BP$6109</definedName>
    <definedName name="_Hlk53821729" localSheetId="0">'Daten Unfälle'!$Z$5257</definedName>
    <definedName name="_Hlk61803080" localSheetId="0">'Daten Unfälle'!$BO$4808</definedName>
    <definedName name="_Hlk64274713" localSheetId="0">'Daten Unfälle'!$AJ$4221</definedName>
    <definedName name="Datenschnitt_Spalte1">#N/A</definedName>
    <definedName name="Datenschnitt_Spalte11">#N/A</definedName>
    <definedName name="Datenschnitt_Spalte12">#N/A</definedName>
    <definedName name="Datenschnitt_Spalte13">#N/A</definedName>
    <definedName name="Datenschnitt_Spalte2">#N/A</definedName>
    <definedName name="Datenschnitt_Spalte21">#N/A</definedName>
    <definedName name="Datenschnitt_Spalte22">#N/A</definedName>
    <definedName name="Datenschnitt_Spalte23">#N/A</definedName>
    <definedName name="Datenschnitt_Spalte3">#N/A</definedName>
    <definedName name="Datenschnitt_Spalte31">#N/A</definedName>
    <definedName name="_xlnm.Print_Area" localSheetId="0">'Daten Unfälle'!$L$22</definedName>
    <definedName name="Slicer_Column1">#N/A</definedName>
    <definedName name="Slicer_Geschlecht">#N/A</definedName>
    <definedName name="Slicer_Gruppe">#N/A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00" i="1" l="1"/>
  <c r="H2700" i="1"/>
  <c r="G2700" i="1"/>
  <c r="H5669" i="1"/>
  <c r="H5650" i="1"/>
  <c r="H5649" i="1"/>
  <c r="G5649" i="1"/>
  <c r="H5634" i="1"/>
  <c r="G5634" i="1"/>
  <c r="H5635" i="1"/>
  <c r="G5635" i="1"/>
  <c r="H5636" i="1"/>
  <c r="G5636" i="1"/>
  <c r="H5638" i="1"/>
  <c r="G5638" i="1"/>
  <c r="J5645" i="1"/>
  <c r="H5668" i="1"/>
  <c r="J5665" i="1"/>
  <c r="G5666" i="1"/>
  <c r="H5666" i="1"/>
  <c r="G5667" i="1"/>
  <c r="H5667" i="1"/>
  <c r="J5664" i="1"/>
  <c r="G5664" i="1"/>
  <c r="H5664" i="1"/>
  <c r="G5665" i="1"/>
  <c r="H5665" i="1"/>
  <c r="J5661" i="1" l="1"/>
  <c r="G5661" i="1"/>
  <c r="H5661" i="1"/>
  <c r="J4896" i="1"/>
  <c r="H4887" i="1"/>
  <c r="G4887" i="1"/>
  <c r="G4897" i="1"/>
  <c r="G4896" i="1"/>
  <c r="G4895" i="1"/>
  <c r="H4897" i="1"/>
  <c r="H4896" i="1"/>
  <c r="H4895" i="1"/>
  <c r="J4895" i="1"/>
  <c r="J5626" i="1"/>
  <c r="J5634" i="1"/>
  <c r="H4233" i="1"/>
  <c r="G4233" i="1"/>
  <c r="J4233" i="1"/>
  <c r="H5624" i="1"/>
  <c r="G5624" i="1"/>
  <c r="H5626" i="1"/>
  <c r="G5626" i="1"/>
  <c r="G5616" i="1"/>
  <c r="H5616" i="1"/>
  <c r="G5602" i="1"/>
  <c r="H5602" i="1"/>
  <c r="G5595" i="1"/>
  <c r="H5595" i="1"/>
  <c r="J4665" i="1"/>
  <c r="G4665" i="1"/>
  <c r="H4665" i="1"/>
  <c r="J5333" i="1"/>
  <c r="G5333" i="1"/>
  <c r="H5333" i="1"/>
  <c r="J5180" i="1"/>
  <c r="G5180" i="1"/>
  <c r="H5180" i="1"/>
  <c r="J4958" i="1"/>
  <c r="G5594" i="1"/>
  <c r="H5594" i="1"/>
  <c r="J4938" i="1"/>
  <c r="G4938" i="1"/>
  <c r="H4938" i="1"/>
  <c r="G4894" i="1"/>
  <c r="H4894" i="1"/>
  <c r="G4893" i="1"/>
  <c r="H4893" i="1"/>
  <c r="G5593" i="1"/>
  <c r="H5593" i="1"/>
  <c r="G4892" i="1"/>
  <c r="H4892" i="1"/>
  <c r="G4891" i="1"/>
  <c r="H4891" i="1"/>
  <c r="G4890" i="1"/>
  <c r="H4890" i="1"/>
  <c r="G4889" i="1"/>
  <c r="H4889" i="1"/>
  <c r="J4889" i="1"/>
  <c r="J4888" i="1"/>
  <c r="G4888" i="1"/>
  <c r="H4888" i="1"/>
  <c r="J3506" i="1"/>
  <c r="G3506" i="1"/>
  <c r="H3506" i="1"/>
  <c r="J5542" i="1"/>
  <c r="G5542" i="1"/>
  <c r="H5542" i="1"/>
  <c r="J5560" i="1"/>
  <c r="J4221" i="1"/>
  <c r="H4221" i="1"/>
  <c r="G4221" i="1"/>
  <c r="J3958" i="1"/>
  <c r="G3958" i="1"/>
  <c r="H3958" i="1"/>
  <c r="H3239" i="1"/>
  <c r="G3239" i="1"/>
  <c r="J3239" i="1"/>
  <c r="H1676" i="1"/>
  <c r="G1676" i="1"/>
  <c r="J1676" i="1"/>
  <c r="AD78" i="8"/>
  <c r="AC78" i="8"/>
  <c r="AB78" i="8"/>
  <c r="AA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AD77" i="8"/>
  <c r="AC77" i="8"/>
  <c r="AB77" i="8"/>
  <c r="AA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D76" i="8"/>
  <c r="AC76" i="8"/>
  <c r="AB76" i="8"/>
  <c r="AA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AD75" i="8"/>
  <c r="AC75" i="8"/>
  <c r="AB75" i="8"/>
  <c r="AA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AD74" i="8"/>
  <c r="AC74" i="8"/>
  <c r="AB74" i="8"/>
  <c r="AA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AD73" i="8"/>
  <c r="AC73" i="8"/>
  <c r="AB73" i="8"/>
  <c r="AA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D72" i="8"/>
  <c r="AC72" i="8"/>
  <c r="AB72" i="8"/>
  <c r="AA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AD71" i="8"/>
  <c r="AC71" i="8"/>
  <c r="AB71" i="8"/>
  <c r="AA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D70" i="8"/>
  <c r="AC70" i="8"/>
  <c r="AB70" i="8"/>
  <c r="AA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AD69" i="8"/>
  <c r="AC69" i="8"/>
  <c r="AB69" i="8"/>
  <c r="AA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AD67" i="8"/>
  <c r="AC67" i="8"/>
  <c r="AB67" i="8"/>
  <c r="AA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AD66" i="8"/>
  <c r="AC66" i="8"/>
  <c r="AB66" i="8"/>
  <c r="AA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AD65" i="8"/>
  <c r="AC65" i="8"/>
  <c r="AB65" i="8"/>
  <c r="AA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D64" i="8"/>
  <c r="AC64" i="8"/>
  <c r="AB64" i="8"/>
  <c r="AA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AD62" i="8"/>
  <c r="AC62" i="8"/>
  <c r="AB62" i="8"/>
  <c r="AA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AD61" i="8"/>
  <c r="AC61" i="8"/>
  <c r="AB61" i="8"/>
  <c r="AA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AD60" i="8"/>
  <c r="AC60" i="8"/>
  <c r="AB60" i="8"/>
  <c r="AA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AD59" i="8"/>
  <c r="AC59" i="8"/>
  <c r="AB59" i="8"/>
  <c r="AA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AD57" i="8"/>
  <c r="AC57" i="8"/>
  <c r="AB57" i="8"/>
  <c r="AA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AD56" i="8"/>
  <c r="AC56" i="8"/>
  <c r="AB56" i="8"/>
  <c r="AA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AD55" i="8"/>
  <c r="AC55" i="8"/>
  <c r="AB55" i="8"/>
  <c r="AA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AD54" i="8"/>
  <c r="AC54" i="8"/>
  <c r="AB54" i="8"/>
  <c r="AA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A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D52" i="8"/>
  <c r="AC52" i="8"/>
  <c r="AB52" i="8"/>
  <c r="AA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AD51" i="8"/>
  <c r="AC51" i="8"/>
  <c r="AB51" i="8"/>
  <c r="AA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AD50" i="8"/>
  <c r="AC50" i="8"/>
  <c r="AB50" i="8"/>
  <c r="AA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AD49" i="8"/>
  <c r="AC49" i="8"/>
  <c r="AB49" i="8"/>
  <c r="AA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AD47" i="8"/>
  <c r="AC47" i="8"/>
  <c r="AB47" i="8"/>
  <c r="AA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AD46" i="8"/>
  <c r="AC46" i="8"/>
  <c r="AB46" i="8"/>
  <c r="AA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AD45" i="8"/>
  <c r="AC45" i="8"/>
  <c r="AB45" i="8"/>
  <c r="AA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AD44" i="8"/>
  <c r="AC44" i="8"/>
  <c r="AB44" i="8"/>
  <c r="AA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A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AD42" i="8"/>
  <c r="AC42" i="8"/>
  <c r="AB42" i="8"/>
  <c r="AA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AD41" i="8"/>
  <c r="AC41" i="8"/>
  <c r="AB41" i="8"/>
  <c r="AA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D40" i="8"/>
  <c r="AC40" i="8"/>
  <c r="AB40" i="8"/>
  <c r="AA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AD39" i="8"/>
  <c r="AC39" i="8"/>
  <c r="AB39" i="8"/>
  <c r="AA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AD38" i="8"/>
  <c r="AC38" i="8"/>
  <c r="AB38" i="8"/>
  <c r="AA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AD37" i="8"/>
  <c r="AC37" i="8"/>
  <c r="AB37" i="8"/>
  <c r="AA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AD36" i="8"/>
  <c r="AC36" i="8"/>
  <c r="AB36" i="8"/>
  <c r="AA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AD35" i="8"/>
  <c r="AC35" i="8"/>
  <c r="AB35" i="8"/>
  <c r="AA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D34" i="8"/>
  <c r="AC34" i="8"/>
  <c r="AB34" i="8"/>
  <c r="AA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AD33" i="8"/>
  <c r="AC33" i="8"/>
  <c r="AB33" i="8"/>
  <c r="AA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D32" i="8"/>
  <c r="AC32" i="8"/>
  <c r="AB32" i="8"/>
  <c r="AA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AD31" i="8"/>
  <c r="AC31" i="8"/>
  <c r="AB31" i="8"/>
  <c r="AA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AD30" i="8"/>
  <c r="AC30" i="8"/>
  <c r="AB30" i="8"/>
  <c r="AA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AD29" i="8"/>
  <c r="AC29" i="8"/>
  <c r="AB29" i="8"/>
  <c r="AA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D28" i="8"/>
  <c r="AC28" i="8"/>
  <c r="AB28" i="8"/>
  <c r="AA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AD27" i="8"/>
  <c r="AC27" i="8"/>
  <c r="AB27" i="8"/>
  <c r="AA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AD26" i="8"/>
  <c r="AC26" i="8"/>
  <c r="AB26" i="8"/>
  <c r="AA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AD25" i="8"/>
  <c r="AC25" i="8"/>
  <c r="AB25" i="8"/>
  <c r="AA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D24" i="8"/>
  <c r="AC24" i="8"/>
  <c r="AB24" i="8"/>
  <c r="AA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D23" i="8"/>
  <c r="AC23" i="8"/>
  <c r="AB23" i="8"/>
  <c r="AA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D22" i="8"/>
  <c r="AC22" i="8"/>
  <c r="AB22" i="8"/>
  <c r="AA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D21" i="8"/>
  <c r="AC21" i="8"/>
  <c r="AB21" i="8"/>
  <c r="AA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D20" i="8"/>
  <c r="AC20" i="8"/>
  <c r="AB20" i="8"/>
  <c r="AA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AD19" i="8"/>
  <c r="AC19" i="8"/>
  <c r="AB19" i="8"/>
  <c r="AA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AD18" i="8"/>
  <c r="AC18" i="8"/>
  <c r="AB18" i="8"/>
  <c r="AA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AD17" i="8"/>
  <c r="AC17" i="8"/>
  <c r="AB17" i="8"/>
  <c r="AA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D16" i="8"/>
  <c r="AC16" i="8"/>
  <c r="AB16" i="8"/>
  <c r="AA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AD15" i="8"/>
  <c r="AC15" i="8"/>
  <c r="AB15" i="8"/>
  <c r="AA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AD14" i="8"/>
  <c r="AC14" i="8"/>
  <c r="AB14" i="8"/>
  <c r="AA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AD13" i="8"/>
  <c r="AC13" i="8"/>
  <c r="AB13" i="8"/>
  <c r="AA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AD12" i="8"/>
  <c r="AC12" i="8"/>
  <c r="AB12" i="8"/>
  <c r="AA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AD11" i="8"/>
  <c r="AC11" i="8"/>
  <c r="AB11" i="8"/>
  <c r="AA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D10" i="8"/>
  <c r="AC10" i="8"/>
  <c r="AB10" i="8"/>
  <c r="AA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AD9" i="8"/>
  <c r="AC9" i="8"/>
  <c r="AB9" i="8"/>
  <c r="AA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AD8" i="8"/>
  <c r="AC8" i="8"/>
  <c r="AB8" i="8"/>
  <c r="AA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AD7" i="8"/>
  <c r="AC7" i="8"/>
  <c r="AB7" i="8"/>
  <c r="AA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D6" i="8"/>
  <c r="AC6" i="8"/>
  <c r="AB6" i="8"/>
  <c r="AA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AD5" i="8"/>
  <c r="AC5" i="8"/>
  <c r="AB5" i="8"/>
  <c r="AA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AD4" i="8"/>
  <c r="AC4" i="8"/>
  <c r="AB4" i="8"/>
  <c r="AA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AD3" i="8"/>
  <c r="AC3" i="8"/>
  <c r="AB3" i="8"/>
  <c r="AA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AD2" i="8"/>
  <c r="AC2" i="8"/>
  <c r="AB2" i="8"/>
  <c r="AA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Q212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Q211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Q208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Q207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171" i="6"/>
  <c r="C170" i="6"/>
  <c r="C169" i="6"/>
  <c r="C168" i="6"/>
  <c r="C167" i="6"/>
  <c r="C166" i="6"/>
  <c r="C165" i="6"/>
  <c r="C164" i="6"/>
  <c r="C163" i="6"/>
  <c r="C162" i="6"/>
  <c r="M77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Z29" i="6"/>
  <c r="Y29" i="6"/>
  <c r="X29" i="6"/>
  <c r="W29" i="6"/>
  <c r="V29" i="6"/>
  <c r="U29" i="6"/>
  <c r="T29" i="6"/>
  <c r="Q29" i="6"/>
  <c r="P29" i="6"/>
  <c r="O29" i="6"/>
  <c r="N29" i="6"/>
  <c r="M29" i="6"/>
  <c r="L29" i="6"/>
  <c r="K29" i="6"/>
  <c r="H29" i="6"/>
  <c r="G29" i="6"/>
  <c r="F29" i="6"/>
  <c r="E29" i="6"/>
  <c r="D29" i="6"/>
  <c r="C29" i="6"/>
  <c r="B29" i="6"/>
  <c r="Z28" i="6"/>
  <c r="Y28" i="6"/>
  <c r="X28" i="6"/>
  <c r="W28" i="6"/>
  <c r="V28" i="6"/>
  <c r="U28" i="6"/>
  <c r="T28" i="6"/>
  <c r="Q28" i="6"/>
  <c r="P28" i="6"/>
  <c r="O28" i="6"/>
  <c r="N28" i="6"/>
  <c r="M28" i="6"/>
  <c r="L28" i="6"/>
  <c r="K28" i="6"/>
  <c r="H28" i="6"/>
  <c r="G28" i="6"/>
  <c r="F28" i="6"/>
  <c r="E28" i="6"/>
  <c r="D28" i="6"/>
  <c r="C28" i="6"/>
  <c r="B28" i="6"/>
  <c r="Z27" i="6"/>
  <c r="Y27" i="6"/>
  <c r="X27" i="6"/>
  <c r="W27" i="6"/>
  <c r="V27" i="6"/>
  <c r="U27" i="6"/>
  <c r="T27" i="6"/>
  <c r="Q27" i="6"/>
  <c r="P27" i="6"/>
  <c r="O27" i="6"/>
  <c r="N27" i="6"/>
  <c r="M27" i="6"/>
  <c r="L27" i="6"/>
  <c r="K27" i="6"/>
  <c r="H27" i="6"/>
  <c r="G27" i="6"/>
  <c r="F27" i="6"/>
  <c r="E27" i="6"/>
  <c r="D27" i="6"/>
  <c r="C27" i="6"/>
  <c r="B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Z25" i="6"/>
  <c r="Y25" i="6"/>
  <c r="X25" i="6"/>
  <c r="W25" i="6"/>
  <c r="V25" i="6"/>
  <c r="U25" i="6"/>
  <c r="T25" i="6"/>
  <c r="Q25" i="6"/>
  <c r="P25" i="6"/>
  <c r="O25" i="6"/>
  <c r="N25" i="6"/>
  <c r="M25" i="6"/>
  <c r="L25" i="6"/>
  <c r="K25" i="6"/>
  <c r="H25" i="6"/>
  <c r="G25" i="6"/>
  <c r="F25" i="6"/>
  <c r="E25" i="6"/>
  <c r="D25" i="6"/>
  <c r="C25" i="6"/>
  <c r="B25" i="6"/>
  <c r="Z24" i="6"/>
  <c r="Y24" i="6"/>
  <c r="X24" i="6"/>
  <c r="W24" i="6"/>
  <c r="V24" i="6"/>
  <c r="U24" i="6"/>
  <c r="T24" i="6"/>
  <c r="Q24" i="6"/>
  <c r="P24" i="6"/>
  <c r="O24" i="6"/>
  <c r="N24" i="6"/>
  <c r="M24" i="6"/>
  <c r="L24" i="6"/>
  <c r="K24" i="6"/>
  <c r="H24" i="6"/>
  <c r="G24" i="6"/>
  <c r="F24" i="6"/>
  <c r="E24" i="6"/>
  <c r="D24" i="6"/>
  <c r="C24" i="6"/>
  <c r="B24" i="6"/>
  <c r="Z23" i="6"/>
  <c r="Y23" i="6"/>
  <c r="X23" i="6"/>
  <c r="W23" i="6"/>
  <c r="V23" i="6"/>
  <c r="U23" i="6"/>
  <c r="T23" i="6"/>
  <c r="Q23" i="6"/>
  <c r="P23" i="6"/>
  <c r="O23" i="6"/>
  <c r="N23" i="6"/>
  <c r="M23" i="6"/>
  <c r="L23" i="6"/>
  <c r="K23" i="6"/>
  <c r="H23" i="6"/>
  <c r="G23" i="6"/>
  <c r="F23" i="6"/>
  <c r="E23" i="6"/>
  <c r="D23" i="6"/>
  <c r="C23" i="6"/>
  <c r="B23" i="6"/>
  <c r="Z22" i="6"/>
  <c r="Y22" i="6"/>
  <c r="X22" i="6"/>
  <c r="W22" i="6"/>
  <c r="V22" i="6"/>
  <c r="U22" i="6"/>
  <c r="T22" i="6"/>
  <c r="Q22" i="6"/>
  <c r="P22" i="6"/>
  <c r="O22" i="6"/>
  <c r="N22" i="6"/>
  <c r="M22" i="6"/>
  <c r="L22" i="6"/>
  <c r="K22" i="6"/>
  <c r="H22" i="6"/>
  <c r="G22" i="6"/>
  <c r="F22" i="6"/>
  <c r="E22" i="6"/>
  <c r="D22" i="6"/>
  <c r="C22" i="6"/>
  <c r="B22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Z20" i="6"/>
  <c r="Y20" i="6"/>
  <c r="X20" i="6"/>
  <c r="W20" i="6"/>
  <c r="V20" i="6"/>
  <c r="U20" i="6"/>
  <c r="T20" i="6"/>
  <c r="Q20" i="6"/>
  <c r="P20" i="6"/>
  <c r="O20" i="6"/>
  <c r="N20" i="6"/>
  <c r="M20" i="6"/>
  <c r="L20" i="6"/>
  <c r="K20" i="6"/>
  <c r="H20" i="6"/>
  <c r="G20" i="6"/>
  <c r="F20" i="6"/>
  <c r="E20" i="6"/>
  <c r="D20" i="6"/>
  <c r="C20" i="6"/>
  <c r="B20" i="6"/>
  <c r="Z19" i="6"/>
  <c r="Y19" i="6"/>
  <c r="X19" i="6"/>
  <c r="W19" i="6"/>
  <c r="V19" i="6"/>
  <c r="U19" i="6"/>
  <c r="T19" i="6"/>
  <c r="Q19" i="6"/>
  <c r="P19" i="6"/>
  <c r="O19" i="6"/>
  <c r="N19" i="6"/>
  <c r="M19" i="6"/>
  <c r="L19" i="6"/>
  <c r="K19" i="6"/>
  <c r="H19" i="6"/>
  <c r="G19" i="6"/>
  <c r="F19" i="6"/>
  <c r="E19" i="6"/>
  <c r="D19" i="6"/>
  <c r="C19" i="6"/>
  <c r="B19" i="6"/>
  <c r="Z18" i="6"/>
  <c r="Y18" i="6"/>
  <c r="X18" i="6"/>
  <c r="W18" i="6"/>
  <c r="V18" i="6"/>
  <c r="U18" i="6"/>
  <c r="T18" i="6"/>
  <c r="Q18" i="6"/>
  <c r="P18" i="6"/>
  <c r="O18" i="6"/>
  <c r="N18" i="6"/>
  <c r="M18" i="6"/>
  <c r="L18" i="6"/>
  <c r="K18" i="6"/>
  <c r="H18" i="6"/>
  <c r="G18" i="6"/>
  <c r="F18" i="6"/>
  <c r="E18" i="6"/>
  <c r="D18" i="6"/>
  <c r="C18" i="6"/>
  <c r="B18" i="6"/>
  <c r="Z17" i="6"/>
  <c r="Y17" i="6"/>
  <c r="X17" i="6"/>
  <c r="W17" i="6"/>
  <c r="V17" i="6"/>
  <c r="U17" i="6"/>
  <c r="T17" i="6"/>
  <c r="Q17" i="6"/>
  <c r="P17" i="6"/>
  <c r="O17" i="6"/>
  <c r="N17" i="6"/>
  <c r="M17" i="6"/>
  <c r="L17" i="6"/>
  <c r="K17" i="6"/>
  <c r="H17" i="6"/>
  <c r="G17" i="6"/>
  <c r="F17" i="6"/>
  <c r="E17" i="6"/>
  <c r="D17" i="6"/>
  <c r="C17" i="6"/>
  <c r="B17" i="6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Z15" i="6"/>
  <c r="Y15" i="6"/>
  <c r="X15" i="6"/>
  <c r="W15" i="6"/>
  <c r="V15" i="6"/>
  <c r="U15" i="6"/>
  <c r="T15" i="6"/>
  <c r="Q15" i="6"/>
  <c r="P15" i="6"/>
  <c r="O15" i="6"/>
  <c r="N15" i="6"/>
  <c r="M15" i="6"/>
  <c r="L15" i="6"/>
  <c r="K15" i="6"/>
  <c r="H15" i="6"/>
  <c r="G15" i="6"/>
  <c r="F15" i="6"/>
  <c r="E15" i="6"/>
  <c r="D15" i="6"/>
  <c r="C15" i="6"/>
  <c r="B15" i="6"/>
  <c r="Z14" i="6"/>
  <c r="Y14" i="6"/>
  <c r="X14" i="6"/>
  <c r="W14" i="6"/>
  <c r="V14" i="6"/>
  <c r="U14" i="6"/>
  <c r="T14" i="6"/>
  <c r="Q14" i="6"/>
  <c r="P14" i="6"/>
  <c r="O14" i="6"/>
  <c r="N14" i="6"/>
  <c r="M14" i="6"/>
  <c r="L14" i="6"/>
  <c r="K14" i="6"/>
  <c r="H14" i="6"/>
  <c r="G14" i="6"/>
  <c r="F14" i="6"/>
  <c r="E14" i="6"/>
  <c r="D14" i="6"/>
  <c r="C14" i="6"/>
  <c r="B14" i="6"/>
  <c r="Z13" i="6"/>
  <c r="Y13" i="6"/>
  <c r="X13" i="6"/>
  <c r="W13" i="6"/>
  <c r="V13" i="6"/>
  <c r="U13" i="6"/>
  <c r="T13" i="6"/>
  <c r="Q13" i="6"/>
  <c r="P13" i="6"/>
  <c r="O13" i="6"/>
  <c r="N13" i="6"/>
  <c r="M13" i="6"/>
  <c r="L13" i="6"/>
  <c r="K13" i="6"/>
  <c r="H13" i="6"/>
  <c r="G13" i="6"/>
  <c r="F13" i="6"/>
  <c r="E13" i="6"/>
  <c r="D13" i="6"/>
  <c r="C13" i="6"/>
  <c r="B13" i="6"/>
  <c r="Z12" i="6"/>
  <c r="Y12" i="6"/>
  <c r="X12" i="6"/>
  <c r="W12" i="6"/>
  <c r="V12" i="6"/>
  <c r="U12" i="6"/>
  <c r="T12" i="6"/>
  <c r="Q12" i="6"/>
  <c r="P12" i="6"/>
  <c r="O12" i="6"/>
  <c r="N12" i="6"/>
  <c r="M12" i="6"/>
  <c r="L12" i="6"/>
  <c r="K12" i="6"/>
  <c r="H12" i="6"/>
  <c r="G12" i="6"/>
  <c r="F12" i="6"/>
  <c r="E12" i="6"/>
  <c r="D12" i="6"/>
  <c r="C12" i="6"/>
  <c r="B12" i="6"/>
  <c r="Z11" i="6"/>
  <c r="Y11" i="6"/>
  <c r="X11" i="6"/>
  <c r="W11" i="6"/>
  <c r="V11" i="6"/>
  <c r="U11" i="6"/>
  <c r="T11" i="6"/>
  <c r="Q11" i="6"/>
  <c r="P11" i="6"/>
  <c r="O11" i="6"/>
  <c r="N11" i="6"/>
  <c r="M11" i="6"/>
  <c r="L11" i="6"/>
  <c r="K11" i="6"/>
  <c r="H11" i="6"/>
  <c r="G11" i="6"/>
  <c r="F11" i="6"/>
  <c r="E11" i="6"/>
  <c r="D11" i="6"/>
  <c r="C11" i="6"/>
  <c r="B11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H10" i="6"/>
  <c r="G10" i="6"/>
  <c r="F10" i="6"/>
  <c r="E10" i="6"/>
  <c r="D10" i="6"/>
  <c r="C10" i="6"/>
  <c r="B10" i="6"/>
  <c r="Z9" i="6"/>
  <c r="Y9" i="6"/>
  <c r="X9" i="6"/>
  <c r="W9" i="6"/>
  <c r="V9" i="6"/>
  <c r="U9" i="6"/>
  <c r="T9" i="6"/>
  <c r="Q9" i="6"/>
  <c r="P9" i="6"/>
  <c r="O9" i="6"/>
  <c r="N9" i="6"/>
  <c r="M9" i="6"/>
  <c r="L9" i="6"/>
  <c r="K9" i="6"/>
  <c r="H9" i="6"/>
  <c r="G9" i="6"/>
  <c r="F9" i="6"/>
  <c r="E9" i="6"/>
  <c r="D9" i="6"/>
  <c r="C9" i="6"/>
  <c r="B9" i="6"/>
  <c r="Z8" i="6"/>
  <c r="Y8" i="6"/>
  <c r="X8" i="6"/>
  <c r="W8" i="6"/>
  <c r="V8" i="6"/>
  <c r="U8" i="6"/>
  <c r="T8" i="6"/>
  <c r="Q8" i="6"/>
  <c r="P8" i="6"/>
  <c r="O8" i="6"/>
  <c r="N8" i="6"/>
  <c r="M8" i="6"/>
  <c r="L8" i="6"/>
  <c r="K8" i="6"/>
  <c r="H8" i="6"/>
  <c r="G8" i="6"/>
  <c r="F8" i="6"/>
  <c r="E8" i="6"/>
  <c r="D8" i="6"/>
  <c r="C8" i="6"/>
  <c r="B8" i="6"/>
  <c r="Z7" i="6"/>
  <c r="Y7" i="6"/>
  <c r="X7" i="6"/>
  <c r="W7" i="6"/>
  <c r="V7" i="6"/>
  <c r="U7" i="6"/>
  <c r="T7" i="6"/>
  <c r="Q7" i="6"/>
  <c r="P7" i="6"/>
  <c r="O7" i="6"/>
  <c r="N7" i="6"/>
  <c r="M7" i="6"/>
  <c r="L7" i="6"/>
  <c r="K7" i="6"/>
  <c r="H7" i="6"/>
  <c r="G7" i="6"/>
  <c r="F7" i="6"/>
  <c r="E7" i="6"/>
  <c r="D7" i="6"/>
  <c r="C7" i="6"/>
  <c r="B7" i="6"/>
  <c r="Z6" i="6"/>
  <c r="Y6" i="6"/>
  <c r="X6" i="6"/>
  <c r="W6" i="6"/>
  <c r="V6" i="6"/>
  <c r="U6" i="6"/>
  <c r="T6" i="6"/>
  <c r="Q6" i="6"/>
  <c r="P6" i="6"/>
  <c r="O6" i="6"/>
  <c r="N6" i="6"/>
  <c r="M6" i="6"/>
  <c r="L6" i="6"/>
  <c r="K6" i="6"/>
  <c r="H6" i="6"/>
  <c r="G6" i="6"/>
  <c r="F6" i="6"/>
  <c r="E6" i="6"/>
  <c r="D6" i="6"/>
  <c r="C6" i="6"/>
  <c r="B6" i="6"/>
  <c r="W1" i="2"/>
  <c r="H6093" i="1"/>
  <c r="G6093" i="1"/>
  <c r="H6092" i="1"/>
  <c r="G6092" i="1"/>
  <c r="H6091" i="1"/>
  <c r="G6091" i="1"/>
  <c r="H6090" i="1"/>
  <c r="G6090" i="1"/>
  <c r="H6089" i="1"/>
  <c r="G6089" i="1"/>
  <c r="H6088" i="1"/>
  <c r="G6088" i="1"/>
  <c r="J6087" i="1"/>
  <c r="H6087" i="1"/>
  <c r="G6087" i="1"/>
  <c r="J6086" i="1"/>
  <c r="H6086" i="1"/>
  <c r="G6086" i="1"/>
  <c r="J6085" i="1"/>
  <c r="H6085" i="1"/>
  <c r="G6085" i="1"/>
  <c r="J6084" i="1"/>
  <c r="H6084" i="1"/>
  <c r="G6084" i="1"/>
  <c r="J6083" i="1"/>
  <c r="H6083" i="1"/>
  <c r="G6083" i="1"/>
  <c r="J6082" i="1"/>
  <c r="H6082" i="1"/>
  <c r="G6082" i="1"/>
  <c r="J6081" i="1"/>
  <c r="H6081" i="1"/>
  <c r="G6081" i="1"/>
  <c r="J6080" i="1"/>
  <c r="H6080" i="1"/>
  <c r="G6080" i="1"/>
  <c r="J6079" i="1"/>
  <c r="H6079" i="1"/>
  <c r="G6079" i="1"/>
  <c r="J6078" i="1"/>
  <c r="H6078" i="1"/>
  <c r="G6078" i="1"/>
  <c r="J6077" i="1"/>
  <c r="H6077" i="1"/>
  <c r="G6077" i="1"/>
  <c r="J6076" i="1"/>
  <c r="H6076" i="1"/>
  <c r="G6076" i="1"/>
  <c r="J6075" i="1"/>
  <c r="H6075" i="1"/>
  <c r="G6075" i="1"/>
  <c r="J6074" i="1"/>
  <c r="H6074" i="1"/>
  <c r="G6074" i="1"/>
  <c r="J6073" i="1"/>
  <c r="H6073" i="1"/>
  <c r="G6073" i="1"/>
  <c r="J6072" i="1"/>
  <c r="H6072" i="1"/>
  <c r="G6072" i="1"/>
  <c r="J6071" i="1"/>
  <c r="H6071" i="1"/>
  <c r="G6071" i="1"/>
  <c r="J6070" i="1"/>
  <c r="H6070" i="1"/>
  <c r="G6070" i="1"/>
  <c r="J6069" i="1"/>
  <c r="H6069" i="1"/>
  <c r="G6069" i="1"/>
  <c r="J6068" i="1"/>
  <c r="H6068" i="1"/>
  <c r="G6068" i="1"/>
  <c r="J6067" i="1"/>
  <c r="H6067" i="1"/>
  <c r="G6067" i="1"/>
  <c r="J6066" i="1"/>
  <c r="H6066" i="1"/>
  <c r="G6066" i="1"/>
  <c r="J6065" i="1"/>
  <c r="H6065" i="1"/>
  <c r="G6065" i="1"/>
  <c r="J6064" i="1"/>
  <c r="H6064" i="1"/>
  <c r="G6064" i="1"/>
  <c r="J6063" i="1"/>
  <c r="H6063" i="1"/>
  <c r="G6063" i="1"/>
  <c r="J6062" i="1"/>
  <c r="H6062" i="1"/>
  <c r="G6062" i="1"/>
  <c r="J6061" i="1"/>
  <c r="H6061" i="1"/>
  <c r="G6061" i="1"/>
  <c r="J6060" i="1"/>
  <c r="H6060" i="1"/>
  <c r="G6060" i="1"/>
  <c r="J6059" i="1"/>
  <c r="H6059" i="1"/>
  <c r="G6059" i="1"/>
  <c r="J6058" i="1"/>
  <c r="H6058" i="1"/>
  <c r="G6058" i="1"/>
  <c r="J6057" i="1"/>
  <c r="H6057" i="1"/>
  <c r="G6057" i="1"/>
  <c r="J6056" i="1"/>
  <c r="H6056" i="1"/>
  <c r="G6056" i="1"/>
  <c r="J6055" i="1"/>
  <c r="H6055" i="1"/>
  <c r="G6055" i="1"/>
  <c r="J6054" i="1"/>
  <c r="H6054" i="1"/>
  <c r="G6054" i="1"/>
  <c r="J6053" i="1"/>
  <c r="H6053" i="1"/>
  <c r="G6053" i="1"/>
  <c r="J6052" i="1"/>
  <c r="H6052" i="1"/>
  <c r="G6052" i="1"/>
  <c r="J6051" i="1"/>
  <c r="H6051" i="1"/>
  <c r="G6051" i="1"/>
  <c r="J6050" i="1"/>
  <c r="H6050" i="1"/>
  <c r="G6050" i="1"/>
  <c r="J6049" i="1"/>
  <c r="H6049" i="1"/>
  <c r="G6049" i="1"/>
  <c r="J6048" i="1"/>
  <c r="H6048" i="1"/>
  <c r="G6048" i="1"/>
  <c r="J6047" i="1"/>
  <c r="H6047" i="1"/>
  <c r="G6047" i="1"/>
  <c r="J6046" i="1"/>
  <c r="H6046" i="1"/>
  <c r="G6046" i="1"/>
  <c r="J6045" i="1"/>
  <c r="H6045" i="1"/>
  <c r="G6045" i="1"/>
  <c r="J6044" i="1"/>
  <c r="H6044" i="1"/>
  <c r="G6044" i="1"/>
  <c r="J6043" i="1"/>
  <c r="H6043" i="1"/>
  <c r="G6043" i="1"/>
  <c r="J6042" i="1"/>
  <c r="H6042" i="1"/>
  <c r="G6042" i="1"/>
  <c r="J6041" i="1"/>
  <c r="H6041" i="1"/>
  <c r="G6041" i="1"/>
  <c r="J6040" i="1"/>
  <c r="H6040" i="1"/>
  <c r="G6040" i="1"/>
  <c r="J6039" i="1"/>
  <c r="H6039" i="1"/>
  <c r="G6039" i="1"/>
  <c r="J6038" i="1"/>
  <c r="H6038" i="1"/>
  <c r="G6038" i="1"/>
  <c r="J6037" i="1"/>
  <c r="H6037" i="1"/>
  <c r="G6037" i="1"/>
  <c r="J6036" i="1"/>
  <c r="H6036" i="1"/>
  <c r="G6036" i="1"/>
  <c r="J6035" i="1"/>
  <c r="H6035" i="1"/>
  <c r="G6035" i="1"/>
  <c r="J6034" i="1"/>
  <c r="H6034" i="1"/>
  <c r="G6034" i="1"/>
  <c r="J6033" i="1"/>
  <c r="H6033" i="1"/>
  <c r="G6033" i="1"/>
  <c r="J6032" i="1"/>
  <c r="H6032" i="1"/>
  <c r="G6032" i="1"/>
  <c r="J6031" i="1"/>
  <c r="H6031" i="1"/>
  <c r="G6031" i="1"/>
  <c r="J6030" i="1"/>
  <c r="H6030" i="1"/>
  <c r="G6030" i="1"/>
  <c r="J6029" i="1"/>
  <c r="H6029" i="1"/>
  <c r="G6029" i="1"/>
  <c r="J6028" i="1"/>
  <c r="H6028" i="1"/>
  <c r="G6028" i="1"/>
  <c r="J6027" i="1"/>
  <c r="H6027" i="1"/>
  <c r="G6027" i="1"/>
  <c r="J6026" i="1"/>
  <c r="H6026" i="1"/>
  <c r="G6026" i="1"/>
  <c r="J6025" i="1"/>
  <c r="H6025" i="1"/>
  <c r="G6025" i="1"/>
  <c r="J6024" i="1"/>
  <c r="H6024" i="1"/>
  <c r="G6024" i="1"/>
  <c r="J6023" i="1"/>
  <c r="H6023" i="1"/>
  <c r="G6023" i="1"/>
  <c r="J6022" i="1"/>
  <c r="H6022" i="1"/>
  <c r="G6022" i="1"/>
  <c r="J6021" i="1"/>
  <c r="H6021" i="1"/>
  <c r="G6021" i="1"/>
  <c r="J6020" i="1"/>
  <c r="H6020" i="1"/>
  <c r="G6020" i="1"/>
  <c r="J6019" i="1"/>
  <c r="H6019" i="1"/>
  <c r="G6019" i="1"/>
  <c r="J6018" i="1"/>
  <c r="H6018" i="1"/>
  <c r="G6018" i="1"/>
  <c r="J6017" i="1"/>
  <c r="H6017" i="1"/>
  <c r="G6017" i="1"/>
  <c r="J6016" i="1"/>
  <c r="H6016" i="1"/>
  <c r="G6016" i="1"/>
  <c r="J6015" i="1"/>
  <c r="H6015" i="1"/>
  <c r="G6015" i="1"/>
  <c r="J6014" i="1"/>
  <c r="H6014" i="1"/>
  <c r="G6014" i="1"/>
  <c r="J6013" i="1"/>
  <c r="H6013" i="1"/>
  <c r="G6013" i="1"/>
  <c r="J6012" i="1"/>
  <c r="H6012" i="1"/>
  <c r="G6012" i="1"/>
  <c r="J6011" i="1"/>
  <c r="H6011" i="1"/>
  <c r="G6011" i="1"/>
  <c r="J6010" i="1"/>
  <c r="H6010" i="1"/>
  <c r="G6010" i="1"/>
  <c r="J6009" i="1"/>
  <c r="H6009" i="1"/>
  <c r="G6009" i="1"/>
  <c r="J6008" i="1"/>
  <c r="H6008" i="1"/>
  <c r="G6008" i="1"/>
  <c r="J6007" i="1"/>
  <c r="H6007" i="1"/>
  <c r="G6007" i="1"/>
  <c r="J6006" i="1"/>
  <c r="H6006" i="1"/>
  <c r="G6006" i="1"/>
  <c r="J6005" i="1"/>
  <c r="H6005" i="1"/>
  <c r="G6005" i="1"/>
  <c r="J6004" i="1"/>
  <c r="H6004" i="1"/>
  <c r="G6004" i="1"/>
  <c r="J6003" i="1"/>
  <c r="H6003" i="1"/>
  <c r="G6003" i="1"/>
  <c r="J6002" i="1"/>
  <c r="H6002" i="1"/>
  <c r="G6002" i="1"/>
  <c r="J6001" i="1"/>
  <c r="H6001" i="1"/>
  <c r="G6001" i="1"/>
  <c r="J6000" i="1"/>
  <c r="H6000" i="1"/>
  <c r="G6000" i="1"/>
  <c r="J5999" i="1"/>
  <c r="H5999" i="1"/>
  <c r="G5999" i="1"/>
  <c r="J5998" i="1"/>
  <c r="H5998" i="1"/>
  <c r="G5998" i="1"/>
  <c r="J5997" i="1"/>
  <c r="H5997" i="1"/>
  <c r="G5997" i="1"/>
  <c r="J5996" i="1"/>
  <c r="H5996" i="1"/>
  <c r="G5996" i="1"/>
  <c r="J5995" i="1"/>
  <c r="H5995" i="1"/>
  <c r="G5995" i="1"/>
  <c r="J5994" i="1"/>
  <c r="H5994" i="1"/>
  <c r="G5994" i="1"/>
  <c r="J5993" i="1"/>
  <c r="H5993" i="1"/>
  <c r="G5993" i="1"/>
  <c r="J5992" i="1"/>
  <c r="H5992" i="1"/>
  <c r="G5992" i="1"/>
  <c r="J5991" i="1"/>
  <c r="H5991" i="1"/>
  <c r="G5991" i="1"/>
  <c r="J5990" i="1"/>
  <c r="H5990" i="1"/>
  <c r="G5990" i="1"/>
  <c r="J5989" i="1"/>
  <c r="H5989" i="1"/>
  <c r="G5989" i="1"/>
  <c r="J5988" i="1"/>
  <c r="H5988" i="1"/>
  <c r="G5988" i="1"/>
  <c r="J5987" i="1"/>
  <c r="H5987" i="1"/>
  <c r="G5987" i="1"/>
  <c r="J5986" i="1"/>
  <c r="H5986" i="1"/>
  <c r="G5986" i="1"/>
  <c r="J5985" i="1"/>
  <c r="H5985" i="1"/>
  <c r="G5985" i="1"/>
  <c r="J5984" i="1"/>
  <c r="H5984" i="1"/>
  <c r="G5984" i="1"/>
  <c r="J5983" i="1"/>
  <c r="H5983" i="1"/>
  <c r="G5983" i="1"/>
  <c r="J5982" i="1"/>
  <c r="H5982" i="1"/>
  <c r="G5982" i="1"/>
  <c r="J5981" i="1"/>
  <c r="H5981" i="1"/>
  <c r="G5981" i="1"/>
  <c r="J5980" i="1"/>
  <c r="H5980" i="1"/>
  <c r="G5980" i="1"/>
  <c r="J5979" i="1"/>
  <c r="H5979" i="1"/>
  <c r="G5979" i="1"/>
  <c r="J5978" i="1"/>
  <c r="H5978" i="1"/>
  <c r="G5978" i="1"/>
  <c r="J5977" i="1"/>
  <c r="H5977" i="1"/>
  <c r="G5977" i="1"/>
  <c r="J5976" i="1"/>
  <c r="H5976" i="1"/>
  <c r="G5976" i="1"/>
  <c r="J5975" i="1"/>
  <c r="H5975" i="1"/>
  <c r="G5975" i="1"/>
  <c r="J5974" i="1"/>
  <c r="H5974" i="1"/>
  <c r="G5974" i="1"/>
  <c r="J5973" i="1"/>
  <c r="H5973" i="1"/>
  <c r="G5973" i="1"/>
  <c r="J5972" i="1"/>
  <c r="H5972" i="1"/>
  <c r="G5972" i="1"/>
  <c r="J5971" i="1"/>
  <c r="H5971" i="1"/>
  <c r="G5971" i="1"/>
  <c r="J5970" i="1"/>
  <c r="H5970" i="1"/>
  <c r="G5970" i="1"/>
  <c r="J5969" i="1"/>
  <c r="H5969" i="1"/>
  <c r="G5969" i="1"/>
  <c r="J5968" i="1"/>
  <c r="H5968" i="1"/>
  <c r="G5968" i="1"/>
  <c r="J5967" i="1"/>
  <c r="H5967" i="1"/>
  <c r="G5967" i="1"/>
  <c r="J5966" i="1"/>
  <c r="H5966" i="1"/>
  <c r="G5966" i="1"/>
  <c r="J5965" i="1"/>
  <c r="H5965" i="1"/>
  <c r="G5965" i="1"/>
  <c r="J5964" i="1"/>
  <c r="H5964" i="1"/>
  <c r="G5964" i="1"/>
  <c r="J5963" i="1"/>
  <c r="H5963" i="1"/>
  <c r="G5963" i="1"/>
  <c r="J5962" i="1"/>
  <c r="H5962" i="1"/>
  <c r="G5962" i="1"/>
  <c r="J5961" i="1"/>
  <c r="H5961" i="1"/>
  <c r="G5961" i="1"/>
  <c r="J5960" i="1"/>
  <c r="H5960" i="1"/>
  <c r="G5960" i="1"/>
  <c r="J5959" i="1"/>
  <c r="H5959" i="1"/>
  <c r="G5959" i="1"/>
  <c r="J5958" i="1"/>
  <c r="H5958" i="1"/>
  <c r="G5958" i="1"/>
  <c r="J5957" i="1"/>
  <c r="H5957" i="1"/>
  <c r="G5957" i="1"/>
  <c r="J5956" i="1"/>
  <c r="H5956" i="1"/>
  <c r="G5956" i="1"/>
  <c r="J5955" i="1"/>
  <c r="H5955" i="1"/>
  <c r="G5955" i="1"/>
  <c r="J5954" i="1"/>
  <c r="H5954" i="1"/>
  <c r="G5954" i="1"/>
  <c r="J5953" i="1"/>
  <c r="H5953" i="1"/>
  <c r="G5953" i="1"/>
  <c r="J5952" i="1"/>
  <c r="H5952" i="1"/>
  <c r="G5952" i="1"/>
  <c r="J5951" i="1"/>
  <c r="H5951" i="1"/>
  <c r="G5951" i="1"/>
  <c r="J5950" i="1"/>
  <c r="H5950" i="1"/>
  <c r="G5950" i="1"/>
  <c r="J5949" i="1"/>
  <c r="H5949" i="1"/>
  <c r="G5949" i="1"/>
  <c r="J5948" i="1"/>
  <c r="H5948" i="1"/>
  <c r="G5948" i="1"/>
  <c r="J5947" i="1"/>
  <c r="H5947" i="1"/>
  <c r="G5947" i="1"/>
  <c r="J5946" i="1"/>
  <c r="H5946" i="1"/>
  <c r="G5946" i="1"/>
  <c r="J5945" i="1"/>
  <c r="H5945" i="1"/>
  <c r="G5945" i="1"/>
  <c r="J5944" i="1"/>
  <c r="H5944" i="1"/>
  <c r="G5944" i="1"/>
  <c r="J5943" i="1"/>
  <c r="H5943" i="1"/>
  <c r="G5943" i="1"/>
  <c r="J5942" i="1"/>
  <c r="H5942" i="1"/>
  <c r="G5942" i="1"/>
  <c r="J5941" i="1"/>
  <c r="H5941" i="1"/>
  <c r="G5941" i="1"/>
  <c r="J5940" i="1"/>
  <c r="H5940" i="1"/>
  <c r="G5940" i="1"/>
  <c r="J5939" i="1"/>
  <c r="H5939" i="1"/>
  <c r="G5939" i="1"/>
  <c r="J5938" i="1"/>
  <c r="H5938" i="1"/>
  <c r="G5938" i="1"/>
  <c r="J5937" i="1"/>
  <c r="H5937" i="1"/>
  <c r="G5937" i="1"/>
  <c r="J5936" i="1"/>
  <c r="H5936" i="1"/>
  <c r="G5936" i="1"/>
  <c r="J5935" i="1"/>
  <c r="H5935" i="1"/>
  <c r="G5935" i="1"/>
  <c r="J5934" i="1"/>
  <c r="H5934" i="1"/>
  <c r="G5934" i="1"/>
  <c r="J5933" i="1"/>
  <c r="H5933" i="1"/>
  <c r="G5933" i="1"/>
  <c r="J5932" i="1"/>
  <c r="H5932" i="1"/>
  <c r="G5932" i="1"/>
  <c r="J5931" i="1"/>
  <c r="H5931" i="1"/>
  <c r="G5931" i="1"/>
  <c r="J5930" i="1"/>
  <c r="H5930" i="1"/>
  <c r="G5930" i="1"/>
  <c r="J5929" i="1"/>
  <c r="H5929" i="1"/>
  <c r="G5929" i="1"/>
  <c r="J5928" i="1"/>
  <c r="H5928" i="1"/>
  <c r="G5928" i="1"/>
  <c r="J5927" i="1"/>
  <c r="H5927" i="1"/>
  <c r="G5927" i="1"/>
  <c r="J5926" i="1"/>
  <c r="H5926" i="1"/>
  <c r="G5926" i="1"/>
  <c r="J5925" i="1"/>
  <c r="H5925" i="1"/>
  <c r="G5925" i="1"/>
  <c r="J5924" i="1"/>
  <c r="H5924" i="1"/>
  <c r="G5924" i="1"/>
  <c r="J5923" i="1"/>
  <c r="H5923" i="1"/>
  <c r="G5923" i="1"/>
  <c r="J5922" i="1"/>
  <c r="H5922" i="1"/>
  <c r="G5922" i="1"/>
  <c r="J5921" i="1"/>
  <c r="H5921" i="1"/>
  <c r="G5921" i="1"/>
  <c r="J5920" i="1"/>
  <c r="H5920" i="1"/>
  <c r="G5920" i="1"/>
  <c r="J5919" i="1"/>
  <c r="H5919" i="1"/>
  <c r="G5919" i="1"/>
  <c r="J5918" i="1"/>
  <c r="H5918" i="1"/>
  <c r="G5918" i="1"/>
  <c r="J5917" i="1"/>
  <c r="H5917" i="1"/>
  <c r="G5917" i="1"/>
  <c r="J5916" i="1"/>
  <c r="H5916" i="1"/>
  <c r="G5916" i="1"/>
  <c r="J5915" i="1"/>
  <c r="H5915" i="1"/>
  <c r="G5915" i="1"/>
  <c r="J5914" i="1"/>
  <c r="H5914" i="1"/>
  <c r="G5914" i="1"/>
  <c r="J5913" i="1"/>
  <c r="H5913" i="1"/>
  <c r="G5913" i="1"/>
  <c r="J5912" i="1"/>
  <c r="H5912" i="1"/>
  <c r="G5912" i="1"/>
  <c r="J5911" i="1"/>
  <c r="H5911" i="1"/>
  <c r="G5911" i="1"/>
  <c r="J5910" i="1"/>
  <c r="H5910" i="1"/>
  <c r="G5910" i="1"/>
  <c r="J5909" i="1"/>
  <c r="H5909" i="1"/>
  <c r="G5909" i="1"/>
  <c r="J5908" i="1"/>
  <c r="H5908" i="1"/>
  <c r="G5908" i="1"/>
  <c r="J5907" i="1"/>
  <c r="H5907" i="1"/>
  <c r="G5907" i="1"/>
  <c r="J5906" i="1"/>
  <c r="H5906" i="1"/>
  <c r="G5906" i="1"/>
  <c r="J5905" i="1"/>
  <c r="H5905" i="1"/>
  <c r="G5905" i="1"/>
  <c r="J5904" i="1"/>
  <c r="H5904" i="1"/>
  <c r="G5904" i="1"/>
  <c r="J5903" i="1"/>
  <c r="H5903" i="1"/>
  <c r="G5903" i="1"/>
  <c r="J5902" i="1"/>
  <c r="H5902" i="1"/>
  <c r="G5902" i="1"/>
  <c r="J5901" i="1"/>
  <c r="H5901" i="1"/>
  <c r="G5901" i="1"/>
  <c r="J5900" i="1"/>
  <c r="H5900" i="1"/>
  <c r="G5900" i="1"/>
  <c r="J5899" i="1"/>
  <c r="H5899" i="1"/>
  <c r="G5899" i="1"/>
  <c r="J5898" i="1"/>
  <c r="H5898" i="1"/>
  <c r="G5898" i="1"/>
  <c r="J5897" i="1"/>
  <c r="H5897" i="1"/>
  <c r="G5897" i="1"/>
  <c r="J5896" i="1"/>
  <c r="H5896" i="1"/>
  <c r="G5896" i="1"/>
  <c r="J5895" i="1"/>
  <c r="H5895" i="1"/>
  <c r="G5895" i="1"/>
  <c r="J5894" i="1"/>
  <c r="H5894" i="1"/>
  <c r="G5894" i="1"/>
  <c r="J5893" i="1"/>
  <c r="H5893" i="1"/>
  <c r="G5893" i="1"/>
  <c r="J5892" i="1"/>
  <c r="H5892" i="1"/>
  <c r="G5892" i="1"/>
  <c r="J5891" i="1"/>
  <c r="H5891" i="1"/>
  <c r="G5891" i="1"/>
  <c r="J5890" i="1"/>
  <c r="H5890" i="1"/>
  <c r="G5890" i="1"/>
  <c r="J5889" i="1"/>
  <c r="H5889" i="1"/>
  <c r="G5889" i="1"/>
  <c r="J5888" i="1"/>
  <c r="H5888" i="1"/>
  <c r="G5888" i="1"/>
  <c r="J5887" i="1"/>
  <c r="H5887" i="1"/>
  <c r="G5887" i="1"/>
  <c r="J5886" i="1"/>
  <c r="H5886" i="1"/>
  <c r="G5886" i="1"/>
  <c r="J5885" i="1"/>
  <c r="H5885" i="1"/>
  <c r="G5885" i="1"/>
  <c r="J5884" i="1"/>
  <c r="H5884" i="1"/>
  <c r="G5884" i="1"/>
  <c r="J5883" i="1"/>
  <c r="H5883" i="1"/>
  <c r="G5883" i="1"/>
  <c r="J5882" i="1"/>
  <c r="H5882" i="1"/>
  <c r="G5882" i="1"/>
  <c r="J5881" i="1"/>
  <c r="H5881" i="1"/>
  <c r="G5881" i="1"/>
  <c r="J5880" i="1"/>
  <c r="H5880" i="1"/>
  <c r="G5880" i="1"/>
  <c r="J5879" i="1"/>
  <c r="H5879" i="1"/>
  <c r="G5879" i="1"/>
  <c r="J5878" i="1"/>
  <c r="H5878" i="1"/>
  <c r="G5878" i="1"/>
  <c r="J5877" i="1"/>
  <c r="H5877" i="1"/>
  <c r="G5877" i="1"/>
  <c r="J5876" i="1"/>
  <c r="H5876" i="1"/>
  <c r="G5876" i="1"/>
  <c r="J5875" i="1"/>
  <c r="H5875" i="1"/>
  <c r="G5875" i="1"/>
  <c r="J5874" i="1"/>
  <c r="H5874" i="1"/>
  <c r="G5874" i="1"/>
  <c r="J5873" i="1"/>
  <c r="H5873" i="1"/>
  <c r="G5873" i="1"/>
  <c r="J5872" i="1"/>
  <c r="H5872" i="1"/>
  <c r="G5872" i="1"/>
  <c r="J5871" i="1"/>
  <c r="H5871" i="1"/>
  <c r="G5871" i="1"/>
  <c r="J5870" i="1"/>
  <c r="H5870" i="1"/>
  <c r="G5870" i="1"/>
  <c r="J5869" i="1"/>
  <c r="H5869" i="1"/>
  <c r="G5869" i="1"/>
  <c r="J5868" i="1"/>
  <c r="H5868" i="1"/>
  <c r="G5868" i="1"/>
  <c r="J5867" i="1"/>
  <c r="H5867" i="1"/>
  <c r="G5867" i="1"/>
  <c r="J5866" i="1"/>
  <c r="H5866" i="1"/>
  <c r="G5866" i="1"/>
  <c r="J5865" i="1"/>
  <c r="H5865" i="1"/>
  <c r="G5865" i="1"/>
  <c r="J5864" i="1"/>
  <c r="H5864" i="1"/>
  <c r="G5864" i="1"/>
  <c r="J5863" i="1"/>
  <c r="H5863" i="1"/>
  <c r="G5863" i="1"/>
  <c r="J5862" i="1"/>
  <c r="H5862" i="1"/>
  <c r="G5862" i="1"/>
  <c r="J5861" i="1"/>
  <c r="H5861" i="1"/>
  <c r="G5861" i="1"/>
  <c r="J5860" i="1"/>
  <c r="H5860" i="1"/>
  <c r="G5860" i="1"/>
  <c r="J5859" i="1"/>
  <c r="H5859" i="1"/>
  <c r="G5859" i="1"/>
  <c r="J5858" i="1"/>
  <c r="H5858" i="1"/>
  <c r="G5858" i="1"/>
  <c r="J5857" i="1"/>
  <c r="H5857" i="1"/>
  <c r="G5857" i="1"/>
  <c r="J5856" i="1"/>
  <c r="H5856" i="1"/>
  <c r="G5856" i="1"/>
  <c r="J5855" i="1"/>
  <c r="H5855" i="1"/>
  <c r="G5855" i="1"/>
  <c r="J5854" i="1"/>
  <c r="H5854" i="1"/>
  <c r="G5854" i="1"/>
  <c r="J5853" i="1"/>
  <c r="H5853" i="1"/>
  <c r="G5853" i="1"/>
  <c r="J5852" i="1"/>
  <c r="H5852" i="1"/>
  <c r="G5852" i="1"/>
  <c r="J5851" i="1"/>
  <c r="H5851" i="1"/>
  <c r="G5851" i="1"/>
  <c r="J5850" i="1"/>
  <c r="H5850" i="1"/>
  <c r="G5850" i="1"/>
  <c r="J5849" i="1"/>
  <c r="H5849" i="1"/>
  <c r="G5849" i="1"/>
  <c r="J5848" i="1"/>
  <c r="H5848" i="1"/>
  <c r="G5848" i="1"/>
  <c r="J5847" i="1"/>
  <c r="H5847" i="1"/>
  <c r="G5847" i="1"/>
  <c r="J5846" i="1"/>
  <c r="H5846" i="1"/>
  <c r="G5846" i="1"/>
  <c r="J5845" i="1"/>
  <c r="H5845" i="1"/>
  <c r="G5845" i="1"/>
  <c r="J5844" i="1"/>
  <c r="H5844" i="1"/>
  <c r="G5844" i="1"/>
  <c r="J5843" i="1"/>
  <c r="H5843" i="1"/>
  <c r="G5843" i="1"/>
  <c r="J5842" i="1"/>
  <c r="H5842" i="1"/>
  <c r="G5842" i="1"/>
  <c r="J5841" i="1"/>
  <c r="H5841" i="1"/>
  <c r="G5841" i="1"/>
  <c r="J5840" i="1"/>
  <c r="H5840" i="1"/>
  <c r="G5840" i="1"/>
  <c r="J5839" i="1"/>
  <c r="H5839" i="1"/>
  <c r="G5839" i="1"/>
  <c r="J5838" i="1"/>
  <c r="H5838" i="1"/>
  <c r="G5838" i="1"/>
  <c r="J5837" i="1"/>
  <c r="H5837" i="1"/>
  <c r="G5837" i="1"/>
  <c r="J5836" i="1"/>
  <c r="H5836" i="1"/>
  <c r="G5836" i="1"/>
  <c r="J5835" i="1"/>
  <c r="H5835" i="1"/>
  <c r="G5835" i="1"/>
  <c r="J5834" i="1"/>
  <c r="H5834" i="1"/>
  <c r="G5834" i="1"/>
  <c r="J5833" i="1"/>
  <c r="H5833" i="1"/>
  <c r="G5833" i="1"/>
  <c r="J5832" i="1"/>
  <c r="H5832" i="1"/>
  <c r="G5832" i="1"/>
  <c r="J5831" i="1"/>
  <c r="H5831" i="1"/>
  <c r="G5831" i="1"/>
  <c r="J5830" i="1"/>
  <c r="H5830" i="1"/>
  <c r="G5830" i="1"/>
  <c r="J5829" i="1"/>
  <c r="H5829" i="1"/>
  <c r="G5829" i="1"/>
  <c r="J5828" i="1"/>
  <c r="H5828" i="1"/>
  <c r="G5828" i="1"/>
  <c r="J5827" i="1"/>
  <c r="H5827" i="1"/>
  <c r="G5827" i="1"/>
  <c r="J5826" i="1"/>
  <c r="H5826" i="1"/>
  <c r="G5826" i="1"/>
  <c r="J5825" i="1"/>
  <c r="H5825" i="1"/>
  <c r="G5825" i="1"/>
  <c r="J5824" i="1"/>
  <c r="H5824" i="1"/>
  <c r="G5824" i="1"/>
  <c r="J5823" i="1"/>
  <c r="H5823" i="1"/>
  <c r="G5823" i="1"/>
  <c r="J5822" i="1"/>
  <c r="H5822" i="1"/>
  <c r="G5822" i="1"/>
  <c r="J5821" i="1"/>
  <c r="H5821" i="1"/>
  <c r="G5821" i="1"/>
  <c r="J5820" i="1"/>
  <c r="H5820" i="1"/>
  <c r="G5820" i="1"/>
  <c r="J5819" i="1"/>
  <c r="H5819" i="1"/>
  <c r="G5819" i="1"/>
  <c r="J5818" i="1"/>
  <c r="H5818" i="1"/>
  <c r="G5818" i="1"/>
  <c r="J5817" i="1"/>
  <c r="H5817" i="1"/>
  <c r="G5817" i="1"/>
  <c r="J5816" i="1"/>
  <c r="H5816" i="1"/>
  <c r="G5816" i="1"/>
  <c r="J5815" i="1"/>
  <c r="H5815" i="1"/>
  <c r="G5815" i="1"/>
  <c r="J5814" i="1"/>
  <c r="H5814" i="1"/>
  <c r="G5814" i="1"/>
  <c r="J5813" i="1"/>
  <c r="H5813" i="1"/>
  <c r="G5813" i="1"/>
  <c r="J5812" i="1"/>
  <c r="H5812" i="1"/>
  <c r="G5812" i="1"/>
  <c r="J5811" i="1"/>
  <c r="H5811" i="1"/>
  <c r="G5811" i="1"/>
  <c r="J5810" i="1"/>
  <c r="H5810" i="1"/>
  <c r="G5810" i="1"/>
  <c r="J5809" i="1"/>
  <c r="H5809" i="1"/>
  <c r="G5809" i="1"/>
  <c r="J5808" i="1"/>
  <c r="H5808" i="1"/>
  <c r="G5808" i="1"/>
  <c r="J5807" i="1"/>
  <c r="H5807" i="1"/>
  <c r="G5807" i="1"/>
  <c r="J5806" i="1"/>
  <c r="H5806" i="1"/>
  <c r="G5806" i="1"/>
  <c r="J5805" i="1"/>
  <c r="H5805" i="1"/>
  <c r="G5805" i="1"/>
  <c r="J5804" i="1"/>
  <c r="H5804" i="1"/>
  <c r="G5804" i="1"/>
  <c r="J5803" i="1"/>
  <c r="H5803" i="1"/>
  <c r="G5803" i="1"/>
  <c r="J5802" i="1"/>
  <c r="H5802" i="1"/>
  <c r="G5802" i="1"/>
  <c r="J5801" i="1"/>
  <c r="H5801" i="1"/>
  <c r="G5801" i="1"/>
  <c r="J5800" i="1"/>
  <c r="H5800" i="1"/>
  <c r="G5800" i="1"/>
  <c r="J5799" i="1"/>
  <c r="H5799" i="1"/>
  <c r="G5799" i="1"/>
  <c r="J5798" i="1"/>
  <c r="H5798" i="1"/>
  <c r="G5798" i="1"/>
  <c r="J5797" i="1"/>
  <c r="H5797" i="1"/>
  <c r="G5797" i="1"/>
  <c r="J5796" i="1"/>
  <c r="H5796" i="1"/>
  <c r="G5796" i="1"/>
  <c r="J5795" i="1"/>
  <c r="H5795" i="1"/>
  <c r="G5795" i="1"/>
  <c r="J5794" i="1"/>
  <c r="H5794" i="1"/>
  <c r="G5794" i="1"/>
  <c r="J5793" i="1"/>
  <c r="H5793" i="1"/>
  <c r="G5793" i="1"/>
  <c r="J5792" i="1"/>
  <c r="H5792" i="1"/>
  <c r="G5792" i="1"/>
  <c r="J5791" i="1"/>
  <c r="H5791" i="1"/>
  <c r="G5791" i="1"/>
  <c r="J5790" i="1"/>
  <c r="H5790" i="1"/>
  <c r="G5790" i="1"/>
  <c r="J5789" i="1"/>
  <c r="H5789" i="1"/>
  <c r="G5789" i="1"/>
  <c r="J5788" i="1"/>
  <c r="H5788" i="1"/>
  <c r="G5788" i="1"/>
  <c r="J5787" i="1"/>
  <c r="H5787" i="1"/>
  <c r="G5787" i="1"/>
  <c r="J5786" i="1"/>
  <c r="H5786" i="1"/>
  <c r="G5786" i="1"/>
  <c r="J5785" i="1"/>
  <c r="H5785" i="1"/>
  <c r="G5785" i="1"/>
  <c r="J5784" i="1"/>
  <c r="H5784" i="1"/>
  <c r="G5784" i="1"/>
  <c r="J5783" i="1"/>
  <c r="H5783" i="1"/>
  <c r="G5783" i="1"/>
  <c r="J5782" i="1"/>
  <c r="H5782" i="1"/>
  <c r="G5782" i="1"/>
  <c r="J5781" i="1"/>
  <c r="H5781" i="1"/>
  <c r="G5781" i="1"/>
  <c r="J5780" i="1"/>
  <c r="H5780" i="1"/>
  <c r="G5780" i="1"/>
  <c r="J5779" i="1"/>
  <c r="H5779" i="1"/>
  <c r="G5779" i="1"/>
  <c r="J5778" i="1"/>
  <c r="H5778" i="1"/>
  <c r="G5778" i="1"/>
  <c r="J5777" i="1"/>
  <c r="H5777" i="1"/>
  <c r="G5777" i="1"/>
  <c r="J5776" i="1"/>
  <c r="H5776" i="1"/>
  <c r="G5776" i="1"/>
  <c r="J5775" i="1"/>
  <c r="H5775" i="1"/>
  <c r="G5775" i="1"/>
  <c r="J5774" i="1"/>
  <c r="H5774" i="1"/>
  <c r="G5774" i="1"/>
  <c r="J5773" i="1"/>
  <c r="H5773" i="1"/>
  <c r="G5773" i="1"/>
  <c r="J5772" i="1"/>
  <c r="H5772" i="1"/>
  <c r="G5772" i="1"/>
  <c r="J5771" i="1"/>
  <c r="H5771" i="1"/>
  <c r="G5771" i="1"/>
  <c r="J5770" i="1"/>
  <c r="H5770" i="1"/>
  <c r="G5770" i="1"/>
  <c r="J5769" i="1"/>
  <c r="H5769" i="1"/>
  <c r="G5769" i="1"/>
  <c r="J5768" i="1"/>
  <c r="H5768" i="1"/>
  <c r="G5768" i="1"/>
  <c r="J5767" i="1"/>
  <c r="H5767" i="1"/>
  <c r="G5767" i="1"/>
  <c r="J5766" i="1"/>
  <c r="H5766" i="1"/>
  <c r="G5766" i="1"/>
  <c r="J5765" i="1"/>
  <c r="H5765" i="1"/>
  <c r="G5765" i="1"/>
  <c r="J5764" i="1"/>
  <c r="H5764" i="1"/>
  <c r="G5764" i="1"/>
  <c r="J5763" i="1"/>
  <c r="H5763" i="1"/>
  <c r="G5763" i="1"/>
  <c r="J5762" i="1"/>
  <c r="H5762" i="1"/>
  <c r="G5762" i="1"/>
  <c r="J5761" i="1"/>
  <c r="H5761" i="1"/>
  <c r="G5761" i="1"/>
  <c r="J5760" i="1"/>
  <c r="H5760" i="1"/>
  <c r="G5760" i="1"/>
  <c r="J5759" i="1"/>
  <c r="H5759" i="1"/>
  <c r="G5759" i="1"/>
  <c r="J5758" i="1"/>
  <c r="H5758" i="1"/>
  <c r="G5758" i="1"/>
  <c r="J5757" i="1"/>
  <c r="H5757" i="1"/>
  <c r="G5757" i="1"/>
  <c r="J5756" i="1"/>
  <c r="H5756" i="1"/>
  <c r="G5756" i="1"/>
  <c r="J5755" i="1"/>
  <c r="H5755" i="1"/>
  <c r="G5755" i="1"/>
  <c r="J5754" i="1"/>
  <c r="H5754" i="1"/>
  <c r="G5754" i="1"/>
  <c r="J5753" i="1"/>
  <c r="H5753" i="1"/>
  <c r="G5753" i="1"/>
  <c r="J5752" i="1"/>
  <c r="H5752" i="1"/>
  <c r="G5752" i="1"/>
  <c r="J5751" i="1"/>
  <c r="H5751" i="1"/>
  <c r="G5751" i="1"/>
  <c r="J5750" i="1"/>
  <c r="H5750" i="1"/>
  <c r="G5750" i="1"/>
  <c r="J5749" i="1"/>
  <c r="H5749" i="1"/>
  <c r="G5749" i="1"/>
  <c r="J5748" i="1"/>
  <c r="H5748" i="1"/>
  <c r="G5748" i="1"/>
  <c r="J5747" i="1"/>
  <c r="H5747" i="1"/>
  <c r="G5747" i="1"/>
  <c r="J5746" i="1"/>
  <c r="H5746" i="1"/>
  <c r="G5746" i="1"/>
  <c r="J5745" i="1"/>
  <c r="H5745" i="1"/>
  <c r="G5745" i="1"/>
  <c r="J5744" i="1"/>
  <c r="H5744" i="1"/>
  <c r="G5744" i="1"/>
  <c r="J5743" i="1"/>
  <c r="H5743" i="1"/>
  <c r="G5743" i="1"/>
  <c r="J5742" i="1"/>
  <c r="H5742" i="1"/>
  <c r="G5742" i="1"/>
  <c r="J5741" i="1"/>
  <c r="H5741" i="1"/>
  <c r="G5741" i="1"/>
  <c r="J5740" i="1"/>
  <c r="H5740" i="1"/>
  <c r="G5740" i="1"/>
  <c r="J5739" i="1"/>
  <c r="H5739" i="1"/>
  <c r="G5739" i="1"/>
  <c r="J5738" i="1"/>
  <c r="H5738" i="1"/>
  <c r="G5738" i="1"/>
  <c r="J5737" i="1"/>
  <c r="H5737" i="1"/>
  <c r="G5737" i="1"/>
  <c r="J5736" i="1"/>
  <c r="H5736" i="1"/>
  <c r="G5736" i="1"/>
  <c r="J5735" i="1"/>
  <c r="H5735" i="1"/>
  <c r="G5735" i="1"/>
  <c r="J5734" i="1"/>
  <c r="H5734" i="1"/>
  <c r="G5734" i="1"/>
  <c r="J5733" i="1"/>
  <c r="H5733" i="1"/>
  <c r="G5733" i="1"/>
  <c r="J5732" i="1"/>
  <c r="H5732" i="1"/>
  <c r="G5732" i="1"/>
  <c r="J5731" i="1"/>
  <c r="H5731" i="1"/>
  <c r="G5731" i="1"/>
  <c r="J5730" i="1"/>
  <c r="H5730" i="1"/>
  <c r="G5730" i="1"/>
  <c r="J5729" i="1"/>
  <c r="H5729" i="1"/>
  <c r="G5729" i="1"/>
  <c r="J5728" i="1"/>
  <c r="H5728" i="1"/>
  <c r="G5728" i="1"/>
  <c r="J5727" i="1"/>
  <c r="H5727" i="1"/>
  <c r="G5727" i="1"/>
  <c r="J5726" i="1"/>
  <c r="H5726" i="1"/>
  <c r="G5726" i="1"/>
  <c r="J5725" i="1"/>
  <c r="H5725" i="1"/>
  <c r="G5725" i="1"/>
  <c r="J5724" i="1"/>
  <c r="H5724" i="1"/>
  <c r="G5724" i="1"/>
  <c r="J5723" i="1"/>
  <c r="H5723" i="1"/>
  <c r="G5723" i="1"/>
  <c r="J5722" i="1"/>
  <c r="H5722" i="1"/>
  <c r="G5722" i="1"/>
  <c r="J5721" i="1"/>
  <c r="H5721" i="1"/>
  <c r="G5721" i="1"/>
  <c r="J5720" i="1"/>
  <c r="H5720" i="1"/>
  <c r="G5720" i="1"/>
  <c r="J5719" i="1"/>
  <c r="H5719" i="1"/>
  <c r="G5719" i="1"/>
  <c r="J5718" i="1"/>
  <c r="H5718" i="1"/>
  <c r="G5718" i="1"/>
  <c r="J5717" i="1"/>
  <c r="H5717" i="1"/>
  <c r="G5717" i="1"/>
  <c r="J5716" i="1"/>
  <c r="H5716" i="1"/>
  <c r="G5716" i="1"/>
  <c r="J5715" i="1"/>
  <c r="H5715" i="1"/>
  <c r="G5715" i="1"/>
  <c r="J5714" i="1"/>
  <c r="H5714" i="1"/>
  <c r="G5714" i="1"/>
  <c r="J5713" i="1"/>
  <c r="H5713" i="1"/>
  <c r="G5713" i="1"/>
  <c r="J5712" i="1"/>
  <c r="H5712" i="1"/>
  <c r="G5712" i="1"/>
  <c r="J5711" i="1"/>
  <c r="H5711" i="1"/>
  <c r="G5711" i="1"/>
  <c r="J5710" i="1"/>
  <c r="H5710" i="1"/>
  <c r="G5710" i="1"/>
  <c r="J5709" i="1"/>
  <c r="H5709" i="1"/>
  <c r="G5709" i="1"/>
  <c r="J5708" i="1"/>
  <c r="H5708" i="1"/>
  <c r="G5708" i="1"/>
  <c r="J5707" i="1"/>
  <c r="H5707" i="1"/>
  <c r="G5707" i="1"/>
  <c r="J5706" i="1"/>
  <c r="H5706" i="1"/>
  <c r="G5706" i="1"/>
  <c r="J5705" i="1"/>
  <c r="H5705" i="1"/>
  <c r="G5705" i="1"/>
  <c r="J5704" i="1"/>
  <c r="H5704" i="1"/>
  <c r="G5704" i="1"/>
  <c r="J5703" i="1"/>
  <c r="H5703" i="1"/>
  <c r="G5703" i="1"/>
  <c r="J5702" i="1"/>
  <c r="H5702" i="1"/>
  <c r="G5702" i="1"/>
  <c r="J5701" i="1"/>
  <c r="H5701" i="1"/>
  <c r="G5701" i="1"/>
  <c r="J5700" i="1"/>
  <c r="H5700" i="1"/>
  <c r="G5700" i="1"/>
  <c r="J5699" i="1"/>
  <c r="H5699" i="1"/>
  <c r="G5699" i="1"/>
  <c r="J5698" i="1"/>
  <c r="H5698" i="1"/>
  <c r="G5698" i="1"/>
  <c r="J5697" i="1"/>
  <c r="H5697" i="1"/>
  <c r="G5697" i="1"/>
  <c r="J5696" i="1"/>
  <c r="H5696" i="1"/>
  <c r="G5696" i="1"/>
  <c r="J5695" i="1"/>
  <c r="H5695" i="1"/>
  <c r="G5695" i="1"/>
  <c r="J5694" i="1"/>
  <c r="H5694" i="1"/>
  <c r="G5694" i="1"/>
  <c r="J5693" i="1"/>
  <c r="H5693" i="1"/>
  <c r="G5693" i="1"/>
  <c r="J5692" i="1"/>
  <c r="H5692" i="1"/>
  <c r="G5692" i="1"/>
  <c r="J5691" i="1"/>
  <c r="H5691" i="1"/>
  <c r="G5691" i="1"/>
  <c r="J5690" i="1"/>
  <c r="H5690" i="1"/>
  <c r="G5690" i="1"/>
  <c r="J5689" i="1"/>
  <c r="H5689" i="1"/>
  <c r="G5689" i="1"/>
  <c r="J5688" i="1"/>
  <c r="H5688" i="1"/>
  <c r="G5688" i="1"/>
  <c r="J5687" i="1"/>
  <c r="H5687" i="1"/>
  <c r="G5687" i="1"/>
  <c r="J5686" i="1"/>
  <c r="H5686" i="1"/>
  <c r="G5686" i="1"/>
  <c r="J5685" i="1"/>
  <c r="H5685" i="1"/>
  <c r="G5685" i="1"/>
  <c r="J5684" i="1"/>
  <c r="H5684" i="1"/>
  <c r="G5684" i="1"/>
  <c r="J5683" i="1"/>
  <c r="H5683" i="1"/>
  <c r="G5683" i="1"/>
  <c r="J5682" i="1"/>
  <c r="H5682" i="1"/>
  <c r="G5682" i="1"/>
  <c r="J5681" i="1"/>
  <c r="H5681" i="1"/>
  <c r="G5681" i="1"/>
  <c r="J5680" i="1"/>
  <c r="H5680" i="1"/>
  <c r="G5680" i="1"/>
  <c r="J5679" i="1"/>
  <c r="H5679" i="1"/>
  <c r="G5679" i="1"/>
  <c r="J5678" i="1"/>
  <c r="H5678" i="1"/>
  <c r="G5678" i="1"/>
  <c r="J5677" i="1"/>
  <c r="H5677" i="1"/>
  <c r="G5677" i="1"/>
  <c r="J5676" i="1"/>
  <c r="H5676" i="1"/>
  <c r="G5676" i="1"/>
  <c r="J5675" i="1"/>
  <c r="H5675" i="1"/>
  <c r="G5675" i="1"/>
  <c r="J5674" i="1"/>
  <c r="H5674" i="1"/>
  <c r="G5674" i="1"/>
  <c r="J5673" i="1"/>
  <c r="H5673" i="1"/>
  <c r="G5673" i="1"/>
  <c r="J5672" i="1"/>
  <c r="H5672" i="1"/>
  <c r="G5672" i="1"/>
  <c r="J5663" i="1"/>
  <c r="H5663" i="1"/>
  <c r="G5663" i="1"/>
  <c r="J5662" i="1"/>
  <c r="H5662" i="1"/>
  <c r="G5662" i="1"/>
  <c r="J5660" i="1"/>
  <c r="H5660" i="1"/>
  <c r="G5660" i="1"/>
  <c r="J5659" i="1"/>
  <c r="H5659" i="1"/>
  <c r="G5659" i="1"/>
  <c r="J5658" i="1"/>
  <c r="H5658" i="1"/>
  <c r="G5658" i="1"/>
  <c r="J5657" i="1"/>
  <c r="H5657" i="1"/>
  <c r="G5657" i="1"/>
  <c r="J5656" i="1"/>
  <c r="H5656" i="1"/>
  <c r="G5656" i="1"/>
  <c r="J5655" i="1"/>
  <c r="J5654" i="1"/>
  <c r="H5654" i="1"/>
  <c r="G5654" i="1"/>
  <c r="J5653" i="1"/>
  <c r="H5653" i="1"/>
  <c r="G5653" i="1"/>
  <c r="J5652" i="1"/>
  <c r="H5652" i="1"/>
  <c r="G5652" i="1"/>
  <c r="J5651" i="1"/>
  <c r="H5651" i="1"/>
  <c r="G5651" i="1"/>
  <c r="J5648" i="1"/>
  <c r="H5648" i="1"/>
  <c r="G5648" i="1"/>
  <c r="J5647" i="1"/>
  <c r="H5647" i="1"/>
  <c r="G5647" i="1"/>
  <c r="J5646" i="1"/>
  <c r="H5646" i="1"/>
  <c r="G5646" i="1"/>
  <c r="H5645" i="1"/>
  <c r="G5645" i="1"/>
  <c r="J5644" i="1"/>
  <c r="H5644" i="1"/>
  <c r="G5644" i="1"/>
  <c r="J5643" i="1"/>
  <c r="H5643" i="1"/>
  <c r="G5643" i="1"/>
  <c r="J5642" i="1"/>
  <c r="H5642" i="1"/>
  <c r="G5642" i="1"/>
  <c r="J5641" i="1"/>
  <c r="H5641" i="1"/>
  <c r="G5641" i="1"/>
  <c r="J5640" i="1"/>
  <c r="H5640" i="1"/>
  <c r="G5640" i="1"/>
  <c r="J5639" i="1"/>
  <c r="G5639" i="1"/>
  <c r="J5635" i="1"/>
  <c r="J5637" i="1"/>
  <c r="H5637" i="1"/>
  <c r="G5637" i="1"/>
  <c r="J5633" i="1"/>
  <c r="H5633" i="1"/>
  <c r="G5633" i="1"/>
  <c r="J5632" i="1"/>
  <c r="H5632" i="1"/>
  <c r="G5632" i="1"/>
  <c r="J5629" i="1"/>
  <c r="H5629" i="1"/>
  <c r="G5629" i="1"/>
  <c r="J5627" i="1"/>
  <c r="H5628" i="1"/>
  <c r="G5628" i="1"/>
  <c r="J5625" i="1"/>
  <c r="H5625" i="1"/>
  <c r="G5625" i="1"/>
  <c r="J5630" i="1"/>
  <c r="J5631" i="1"/>
  <c r="H5631" i="1"/>
  <c r="G5631" i="1"/>
  <c r="J5624" i="1"/>
  <c r="J5623" i="1"/>
  <c r="H5623" i="1"/>
  <c r="G5623" i="1"/>
  <c r="J5622" i="1"/>
  <c r="H5622" i="1"/>
  <c r="G5622" i="1"/>
  <c r="J5621" i="1"/>
  <c r="H5621" i="1"/>
  <c r="G5621" i="1"/>
  <c r="J5620" i="1"/>
  <c r="H5620" i="1"/>
  <c r="G5620" i="1"/>
  <c r="J5619" i="1"/>
  <c r="H5619" i="1"/>
  <c r="G5619" i="1"/>
  <c r="J5617" i="1"/>
  <c r="H5617" i="1"/>
  <c r="G5617" i="1"/>
  <c r="J5616" i="1"/>
  <c r="H5618" i="1"/>
  <c r="G5618" i="1"/>
  <c r="J5615" i="1"/>
  <c r="H5615" i="1"/>
  <c r="G5615" i="1"/>
  <c r="J5614" i="1"/>
  <c r="H5614" i="1"/>
  <c r="G5614" i="1"/>
  <c r="J5613" i="1"/>
  <c r="H5613" i="1"/>
  <c r="G5613" i="1"/>
  <c r="J5612" i="1"/>
  <c r="H5612" i="1"/>
  <c r="G5612" i="1"/>
  <c r="J5611" i="1"/>
  <c r="H5611" i="1"/>
  <c r="G5611" i="1"/>
  <c r="J5610" i="1"/>
  <c r="H5610" i="1"/>
  <c r="G5610" i="1"/>
  <c r="J5609" i="1"/>
  <c r="H5609" i="1"/>
  <c r="G5609" i="1"/>
  <c r="J5608" i="1"/>
  <c r="H5608" i="1"/>
  <c r="G5608" i="1"/>
  <c r="J5607" i="1"/>
  <c r="H5607" i="1"/>
  <c r="G5607" i="1"/>
  <c r="J5606" i="1"/>
  <c r="H5606" i="1"/>
  <c r="G5606" i="1"/>
  <c r="J5605" i="1"/>
  <c r="H5605" i="1"/>
  <c r="G5605" i="1"/>
  <c r="J5604" i="1"/>
  <c r="H5604" i="1"/>
  <c r="G5604" i="1"/>
  <c r="J5603" i="1"/>
  <c r="H5603" i="1"/>
  <c r="G5603" i="1"/>
  <c r="J5601" i="1"/>
  <c r="H5601" i="1"/>
  <c r="G5601" i="1"/>
  <c r="J5599" i="1"/>
  <c r="H5599" i="1"/>
  <c r="G5599" i="1"/>
  <c r="J5598" i="1"/>
  <c r="H5598" i="1"/>
  <c r="G5598" i="1"/>
  <c r="J5600" i="1"/>
  <c r="H5600" i="1"/>
  <c r="G5600" i="1"/>
  <c r="J5597" i="1"/>
  <c r="H5597" i="1"/>
  <c r="G5597" i="1"/>
  <c r="J5596" i="1"/>
  <c r="H5596" i="1"/>
  <c r="G5596" i="1"/>
  <c r="J5592" i="1"/>
  <c r="H5592" i="1"/>
  <c r="G5592" i="1"/>
  <c r="J5591" i="1"/>
  <c r="H5591" i="1"/>
  <c r="G5591" i="1"/>
  <c r="J5590" i="1"/>
  <c r="H5590" i="1"/>
  <c r="G5590" i="1"/>
  <c r="J5589" i="1"/>
  <c r="H5589" i="1"/>
  <c r="G5589" i="1"/>
  <c r="J5588" i="1"/>
  <c r="H5588" i="1"/>
  <c r="G5588" i="1"/>
  <c r="J5584" i="1"/>
  <c r="H5584" i="1"/>
  <c r="G5584" i="1"/>
  <c r="J5583" i="1"/>
  <c r="H5583" i="1"/>
  <c r="G5583" i="1"/>
  <c r="J5582" i="1"/>
  <c r="H5582" i="1"/>
  <c r="G5582" i="1"/>
  <c r="J5581" i="1"/>
  <c r="H5581" i="1"/>
  <c r="G5581" i="1"/>
  <c r="J5580" i="1"/>
  <c r="H5580" i="1"/>
  <c r="G5580" i="1"/>
  <c r="J5579" i="1"/>
  <c r="H5579" i="1"/>
  <c r="G5579" i="1"/>
  <c r="J5578" i="1"/>
  <c r="H5578" i="1"/>
  <c r="G5578" i="1"/>
  <c r="J5577" i="1"/>
  <c r="H5577" i="1"/>
  <c r="G5577" i="1"/>
  <c r="J5576" i="1"/>
  <c r="H5576" i="1"/>
  <c r="G5576" i="1"/>
  <c r="J5575" i="1"/>
  <c r="H5575" i="1"/>
  <c r="G5575" i="1"/>
  <c r="J5574" i="1"/>
  <c r="H5574" i="1"/>
  <c r="G5574" i="1"/>
  <c r="J5573" i="1"/>
  <c r="H5573" i="1"/>
  <c r="G5573" i="1"/>
  <c r="J5572" i="1"/>
  <c r="H5572" i="1"/>
  <c r="G5572" i="1"/>
  <c r="J5571" i="1"/>
  <c r="H5571" i="1"/>
  <c r="G5571" i="1"/>
  <c r="J5570" i="1"/>
  <c r="H5570" i="1"/>
  <c r="G5570" i="1"/>
  <c r="J5569" i="1"/>
  <c r="H5569" i="1"/>
  <c r="G5569" i="1"/>
  <c r="J5568" i="1"/>
  <c r="H5568" i="1"/>
  <c r="G5568" i="1"/>
  <c r="J5567" i="1"/>
  <c r="H5567" i="1"/>
  <c r="G5567" i="1"/>
  <c r="J5566" i="1"/>
  <c r="H5566" i="1"/>
  <c r="G5566" i="1"/>
  <c r="J5565" i="1"/>
  <c r="H5565" i="1"/>
  <c r="G5565" i="1"/>
  <c r="J5563" i="1"/>
  <c r="H5563" i="1"/>
  <c r="G5563" i="1"/>
  <c r="J5562" i="1"/>
  <c r="H5562" i="1"/>
  <c r="G5562" i="1"/>
  <c r="J5561" i="1"/>
  <c r="H5560" i="1"/>
  <c r="G5560" i="1"/>
  <c r="J5559" i="1"/>
  <c r="H5559" i="1"/>
  <c r="G5559" i="1"/>
  <c r="J5558" i="1"/>
  <c r="H5558" i="1"/>
  <c r="G5558" i="1"/>
  <c r="J5557" i="1"/>
  <c r="H5557" i="1"/>
  <c r="G5557" i="1"/>
  <c r="J5556" i="1"/>
  <c r="H5556" i="1"/>
  <c r="G5556" i="1"/>
  <c r="J5555" i="1"/>
  <c r="H5555" i="1"/>
  <c r="G5555" i="1"/>
  <c r="J5554" i="1"/>
  <c r="H5554" i="1"/>
  <c r="G5554" i="1"/>
  <c r="H5553" i="1"/>
  <c r="G5553" i="1"/>
  <c r="J5552" i="1"/>
  <c r="H5552" i="1"/>
  <c r="G5552" i="1"/>
  <c r="J5551" i="1"/>
  <c r="H5551" i="1"/>
  <c r="G5551" i="1"/>
  <c r="J5550" i="1"/>
  <c r="H5550" i="1"/>
  <c r="G5550" i="1"/>
  <c r="J5549" i="1"/>
  <c r="H5549" i="1"/>
  <c r="G5549" i="1"/>
  <c r="J5548" i="1"/>
  <c r="H5548" i="1"/>
  <c r="G5548" i="1"/>
  <c r="J5547" i="1"/>
  <c r="H5547" i="1"/>
  <c r="G5547" i="1"/>
  <c r="J5546" i="1"/>
  <c r="H5546" i="1"/>
  <c r="G5546" i="1"/>
  <c r="J5545" i="1"/>
  <c r="H5545" i="1"/>
  <c r="G5545" i="1"/>
  <c r="J5544" i="1"/>
  <c r="H5544" i="1"/>
  <c r="G5544" i="1"/>
  <c r="J5543" i="1"/>
  <c r="H5543" i="1"/>
  <c r="G5543" i="1"/>
  <c r="J5541" i="1"/>
  <c r="H5541" i="1"/>
  <c r="G5541" i="1"/>
  <c r="J5540" i="1"/>
  <c r="H5540" i="1"/>
  <c r="G5540" i="1"/>
  <c r="J5539" i="1"/>
  <c r="H5539" i="1"/>
  <c r="G5539" i="1"/>
  <c r="J5538" i="1"/>
  <c r="H5538" i="1"/>
  <c r="G5538" i="1"/>
  <c r="J5537" i="1"/>
  <c r="H5537" i="1"/>
  <c r="G5537" i="1"/>
  <c r="J5536" i="1"/>
  <c r="H5536" i="1"/>
  <c r="G5536" i="1"/>
  <c r="J5535" i="1"/>
  <c r="H5535" i="1"/>
  <c r="G5535" i="1"/>
  <c r="J5534" i="1"/>
  <c r="H5534" i="1"/>
  <c r="G5534" i="1"/>
  <c r="J5533" i="1"/>
  <c r="H5533" i="1"/>
  <c r="G5533" i="1"/>
  <c r="J5532" i="1"/>
  <c r="H5532" i="1"/>
  <c r="G5532" i="1"/>
  <c r="J5531" i="1"/>
  <c r="H5531" i="1"/>
  <c r="G5531" i="1"/>
  <c r="H5530" i="1"/>
  <c r="G5530" i="1"/>
  <c r="J5529" i="1"/>
  <c r="H5529" i="1"/>
  <c r="G5529" i="1"/>
  <c r="J5528" i="1"/>
  <c r="H5528" i="1"/>
  <c r="G5528" i="1"/>
  <c r="J5527" i="1"/>
  <c r="H5527" i="1"/>
  <c r="G5527" i="1"/>
  <c r="J5526" i="1"/>
  <c r="H5526" i="1"/>
  <c r="G5526" i="1"/>
  <c r="J5525" i="1"/>
  <c r="H5525" i="1"/>
  <c r="G5525" i="1"/>
  <c r="J5524" i="1"/>
  <c r="H5524" i="1"/>
  <c r="G5524" i="1"/>
  <c r="J5523" i="1"/>
  <c r="H5523" i="1"/>
  <c r="G5523" i="1"/>
  <c r="J5522" i="1"/>
  <c r="H5522" i="1"/>
  <c r="G5522" i="1"/>
  <c r="J5521" i="1"/>
  <c r="H5521" i="1"/>
  <c r="G5521" i="1"/>
  <c r="J5520" i="1"/>
  <c r="H5520" i="1"/>
  <c r="G5520" i="1"/>
  <c r="J5519" i="1"/>
  <c r="H5519" i="1"/>
  <c r="G5519" i="1"/>
  <c r="J5518" i="1"/>
  <c r="H5518" i="1"/>
  <c r="G5518" i="1"/>
  <c r="J5517" i="1"/>
  <c r="H5517" i="1"/>
  <c r="G5517" i="1"/>
  <c r="J5516" i="1"/>
  <c r="H5516" i="1"/>
  <c r="G5516" i="1"/>
  <c r="J5515" i="1"/>
  <c r="H5515" i="1"/>
  <c r="G5515" i="1"/>
  <c r="J5514" i="1"/>
  <c r="H5514" i="1"/>
  <c r="G5514" i="1"/>
  <c r="J5513" i="1"/>
  <c r="H5513" i="1"/>
  <c r="G5513" i="1"/>
  <c r="J5512" i="1"/>
  <c r="H5512" i="1"/>
  <c r="G5512" i="1"/>
  <c r="J5511" i="1"/>
  <c r="H5511" i="1"/>
  <c r="G5511" i="1"/>
  <c r="J5510" i="1"/>
  <c r="H5510" i="1"/>
  <c r="G5510" i="1"/>
  <c r="J5509" i="1"/>
  <c r="H5509" i="1"/>
  <c r="G5509" i="1"/>
  <c r="J5508" i="1"/>
  <c r="H5508" i="1"/>
  <c r="G5508" i="1"/>
  <c r="J5507" i="1"/>
  <c r="H5507" i="1"/>
  <c r="G5507" i="1"/>
  <c r="J5506" i="1"/>
  <c r="H5506" i="1"/>
  <c r="G5506" i="1"/>
  <c r="J5505" i="1"/>
  <c r="H5505" i="1"/>
  <c r="G5505" i="1"/>
  <c r="J5504" i="1"/>
  <c r="H5504" i="1"/>
  <c r="G5504" i="1"/>
  <c r="J5503" i="1"/>
  <c r="H5503" i="1"/>
  <c r="G5503" i="1"/>
  <c r="J5502" i="1"/>
  <c r="H5502" i="1"/>
  <c r="G5502" i="1"/>
  <c r="J5501" i="1"/>
  <c r="H5501" i="1"/>
  <c r="G5501" i="1"/>
  <c r="J5500" i="1"/>
  <c r="H5500" i="1"/>
  <c r="G5500" i="1"/>
  <c r="J5499" i="1"/>
  <c r="H5499" i="1"/>
  <c r="G5499" i="1"/>
  <c r="J5498" i="1"/>
  <c r="H5498" i="1"/>
  <c r="G5498" i="1"/>
  <c r="J5497" i="1"/>
  <c r="H5497" i="1"/>
  <c r="G5497" i="1"/>
  <c r="J5496" i="1"/>
  <c r="H5496" i="1"/>
  <c r="G5496" i="1"/>
  <c r="J5495" i="1"/>
  <c r="H5495" i="1"/>
  <c r="G5495" i="1"/>
  <c r="J5494" i="1"/>
  <c r="H5494" i="1"/>
  <c r="G5494" i="1"/>
  <c r="J5493" i="1"/>
  <c r="H5493" i="1"/>
  <c r="G5493" i="1"/>
  <c r="J5492" i="1"/>
  <c r="H5492" i="1"/>
  <c r="G5492" i="1"/>
  <c r="J5491" i="1"/>
  <c r="H5491" i="1"/>
  <c r="G5491" i="1"/>
  <c r="J5490" i="1"/>
  <c r="H5490" i="1"/>
  <c r="G5490" i="1"/>
  <c r="J5489" i="1"/>
  <c r="H5489" i="1"/>
  <c r="G5489" i="1"/>
  <c r="J5488" i="1"/>
  <c r="H5488" i="1"/>
  <c r="G5488" i="1"/>
  <c r="J5487" i="1"/>
  <c r="H5487" i="1"/>
  <c r="G5487" i="1"/>
  <c r="J5486" i="1"/>
  <c r="H5486" i="1"/>
  <c r="G5486" i="1"/>
  <c r="J5485" i="1"/>
  <c r="H5485" i="1"/>
  <c r="G5485" i="1"/>
  <c r="J5484" i="1"/>
  <c r="H5484" i="1"/>
  <c r="G5484" i="1"/>
  <c r="J5483" i="1"/>
  <c r="H5483" i="1"/>
  <c r="G5483" i="1"/>
  <c r="J5482" i="1"/>
  <c r="H5482" i="1"/>
  <c r="G5482" i="1"/>
  <c r="J5481" i="1"/>
  <c r="H5481" i="1"/>
  <c r="G5481" i="1"/>
  <c r="J5480" i="1"/>
  <c r="H5480" i="1"/>
  <c r="G5480" i="1"/>
  <c r="J5479" i="1"/>
  <c r="H5479" i="1"/>
  <c r="G5479" i="1"/>
  <c r="J5478" i="1"/>
  <c r="H5478" i="1"/>
  <c r="G5478" i="1"/>
  <c r="J5477" i="1"/>
  <c r="H5477" i="1"/>
  <c r="G5477" i="1"/>
  <c r="J5476" i="1"/>
  <c r="H5476" i="1"/>
  <c r="G5476" i="1"/>
  <c r="J5475" i="1"/>
  <c r="H5475" i="1"/>
  <c r="G5475" i="1"/>
  <c r="J5474" i="1"/>
  <c r="H5474" i="1"/>
  <c r="G5474" i="1"/>
  <c r="J5473" i="1"/>
  <c r="H5473" i="1"/>
  <c r="G5473" i="1"/>
  <c r="J5472" i="1"/>
  <c r="H5472" i="1"/>
  <c r="G5472" i="1"/>
  <c r="J5471" i="1"/>
  <c r="H5471" i="1"/>
  <c r="G5471" i="1"/>
  <c r="J5470" i="1"/>
  <c r="H5470" i="1"/>
  <c r="G5470" i="1"/>
  <c r="J5469" i="1"/>
  <c r="H5469" i="1"/>
  <c r="G5469" i="1"/>
  <c r="J5468" i="1"/>
  <c r="H5468" i="1"/>
  <c r="G5468" i="1"/>
  <c r="J5467" i="1"/>
  <c r="H5467" i="1"/>
  <c r="G5467" i="1"/>
  <c r="J5466" i="1"/>
  <c r="H5466" i="1"/>
  <c r="G5466" i="1"/>
  <c r="J5465" i="1"/>
  <c r="H5465" i="1"/>
  <c r="G5465" i="1"/>
  <c r="J5464" i="1"/>
  <c r="H5464" i="1"/>
  <c r="G5464" i="1"/>
  <c r="J5463" i="1"/>
  <c r="H5463" i="1"/>
  <c r="G5463" i="1"/>
  <c r="J5462" i="1"/>
  <c r="H5462" i="1"/>
  <c r="G5462" i="1"/>
  <c r="J5461" i="1"/>
  <c r="H5461" i="1"/>
  <c r="G5461" i="1"/>
  <c r="J5460" i="1"/>
  <c r="H5460" i="1"/>
  <c r="G5460" i="1"/>
  <c r="J5459" i="1"/>
  <c r="H5459" i="1"/>
  <c r="G5459" i="1"/>
  <c r="J5458" i="1"/>
  <c r="H5458" i="1"/>
  <c r="G5458" i="1"/>
  <c r="J5457" i="1"/>
  <c r="H5457" i="1"/>
  <c r="G5457" i="1"/>
  <c r="J5456" i="1"/>
  <c r="H5456" i="1"/>
  <c r="G5456" i="1"/>
  <c r="J5455" i="1"/>
  <c r="H5455" i="1"/>
  <c r="G5455" i="1"/>
  <c r="J5454" i="1"/>
  <c r="J5453" i="1"/>
  <c r="H5453" i="1"/>
  <c r="G5453" i="1"/>
  <c r="J5452" i="1"/>
  <c r="H5452" i="1"/>
  <c r="G5452" i="1"/>
  <c r="J5451" i="1"/>
  <c r="H5451" i="1"/>
  <c r="G5451" i="1"/>
  <c r="J5450" i="1"/>
  <c r="H5450" i="1"/>
  <c r="G5450" i="1"/>
  <c r="J5449" i="1"/>
  <c r="H5449" i="1"/>
  <c r="G5449" i="1"/>
  <c r="H5448" i="1"/>
  <c r="G5448" i="1"/>
  <c r="J5447" i="1"/>
  <c r="H5447" i="1"/>
  <c r="G5447" i="1"/>
  <c r="J5446" i="1"/>
  <c r="H5446" i="1"/>
  <c r="G5446" i="1"/>
  <c r="J5445" i="1"/>
  <c r="H5445" i="1"/>
  <c r="G5445" i="1"/>
  <c r="J5444" i="1"/>
  <c r="H5444" i="1"/>
  <c r="G5444" i="1"/>
  <c r="J5443" i="1"/>
  <c r="H5443" i="1"/>
  <c r="G5443" i="1"/>
  <c r="J5442" i="1"/>
  <c r="H5442" i="1"/>
  <c r="G5442" i="1"/>
  <c r="J5441" i="1"/>
  <c r="H5441" i="1"/>
  <c r="G5441" i="1"/>
  <c r="J5440" i="1"/>
  <c r="H5440" i="1"/>
  <c r="G5440" i="1"/>
  <c r="J5439" i="1"/>
  <c r="H5439" i="1"/>
  <c r="G5439" i="1"/>
  <c r="J5438" i="1"/>
  <c r="H5438" i="1"/>
  <c r="G5438" i="1"/>
  <c r="J5437" i="1"/>
  <c r="H5437" i="1"/>
  <c r="G5437" i="1"/>
  <c r="J5436" i="1"/>
  <c r="H5436" i="1"/>
  <c r="G5436" i="1"/>
  <c r="J5435" i="1"/>
  <c r="H5435" i="1"/>
  <c r="G5435" i="1"/>
  <c r="J5434" i="1"/>
  <c r="H5434" i="1"/>
  <c r="G5434" i="1"/>
  <c r="J5433" i="1"/>
  <c r="H5433" i="1"/>
  <c r="G5433" i="1"/>
  <c r="J5432" i="1"/>
  <c r="H5432" i="1"/>
  <c r="G5432" i="1"/>
  <c r="J5431" i="1"/>
  <c r="H5431" i="1"/>
  <c r="G5431" i="1"/>
  <c r="J5430" i="1"/>
  <c r="H5430" i="1"/>
  <c r="G5430" i="1"/>
  <c r="J5428" i="1"/>
  <c r="H5428" i="1"/>
  <c r="G5428" i="1"/>
  <c r="J5427" i="1"/>
  <c r="H5427" i="1"/>
  <c r="G5427" i="1"/>
  <c r="J5426" i="1"/>
  <c r="H5426" i="1"/>
  <c r="G5426" i="1"/>
  <c r="J5425" i="1"/>
  <c r="H5425" i="1"/>
  <c r="G5425" i="1"/>
  <c r="J5424" i="1"/>
  <c r="H5424" i="1"/>
  <c r="G5424" i="1"/>
  <c r="J5423" i="1"/>
  <c r="H5423" i="1"/>
  <c r="G5423" i="1"/>
  <c r="J5422" i="1"/>
  <c r="H5422" i="1"/>
  <c r="G5422" i="1"/>
  <c r="J5421" i="1"/>
  <c r="H5421" i="1"/>
  <c r="G5421" i="1"/>
  <c r="J5420" i="1"/>
  <c r="H5420" i="1"/>
  <c r="G5420" i="1"/>
  <c r="J5419" i="1"/>
  <c r="H5419" i="1"/>
  <c r="G5419" i="1"/>
  <c r="J5418" i="1"/>
  <c r="H5418" i="1"/>
  <c r="G5418" i="1"/>
  <c r="J5417" i="1"/>
  <c r="H5417" i="1"/>
  <c r="G5417" i="1"/>
  <c r="J5416" i="1"/>
  <c r="H5416" i="1"/>
  <c r="G5416" i="1"/>
  <c r="J5415" i="1"/>
  <c r="H5415" i="1"/>
  <c r="G5415" i="1"/>
  <c r="J5414" i="1"/>
  <c r="H5414" i="1"/>
  <c r="G5414" i="1"/>
  <c r="J5413" i="1"/>
  <c r="H5413" i="1"/>
  <c r="G5413" i="1"/>
  <c r="J5412" i="1"/>
  <c r="H5412" i="1"/>
  <c r="G5412" i="1"/>
  <c r="J5411" i="1"/>
  <c r="H5411" i="1"/>
  <c r="G5411" i="1"/>
  <c r="J5410" i="1"/>
  <c r="H5410" i="1"/>
  <c r="G5410" i="1"/>
  <c r="J5409" i="1"/>
  <c r="H5409" i="1"/>
  <c r="G5409" i="1"/>
  <c r="J5408" i="1"/>
  <c r="H5408" i="1"/>
  <c r="G5408" i="1"/>
  <c r="J5407" i="1"/>
  <c r="G5407" i="1"/>
  <c r="J5406" i="1"/>
  <c r="H5406" i="1"/>
  <c r="G5406" i="1"/>
  <c r="J5405" i="1"/>
  <c r="H5405" i="1"/>
  <c r="G5405" i="1"/>
  <c r="J5404" i="1"/>
  <c r="H5404" i="1"/>
  <c r="G5404" i="1"/>
  <c r="J5403" i="1"/>
  <c r="H5403" i="1"/>
  <c r="G5403" i="1"/>
  <c r="J5402" i="1"/>
  <c r="H5402" i="1"/>
  <c r="G5402" i="1"/>
  <c r="J5401" i="1"/>
  <c r="J5400" i="1"/>
  <c r="H5400" i="1"/>
  <c r="G5400" i="1"/>
  <c r="J5399" i="1"/>
  <c r="H5399" i="1"/>
  <c r="G5399" i="1"/>
  <c r="J5398" i="1"/>
  <c r="H5398" i="1"/>
  <c r="G5398" i="1"/>
  <c r="J5397" i="1"/>
  <c r="H5397" i="1"/>
  <c r="G5397" i="1"/>
  <c r="J5396" i="1"/>
  <c r="H5396" i="1"/>
  <c r="G5396" i="1"/>
  <c r="H5395" i="1"/>
  <c r="G5395" i="1"/>
  <c r="H5394" i="1"/>
  <c r="G5394" i="1"/>
  <c r="J5393" i="1"/>
  <c r="H5393" i="1"/>
  <c r="G5393" i="1"/>
  <c r="J5392" i="1"/>
  <c r="H5392" i="1"/>
  <c r="G5392" i="1"/>
  <c r="J5391" i="1"/>
  <c r="H5391" i="1"/>
  <c r="G5391" i="1"/>
  <c r="J5390" i="1"/>
  <c r="H5390" i="1"/>
  <c r="G5390" i="1"/>
  <c r="H5389" i="1"/>
  <c r="G5389" i="1"/>
  <c r="J5388" i="1"/>
  <c r="H5388" i="1"/>
  <c r="G5388" i="1"/>
  <c r="J5387" i="1"/>
  <c r="H5387" i="1"/>
  <c r="G5387" i="1"/>
  <c r="J5386" i="1"/>
  <c r="H5386" i="1"/>
  <c r="G5386" i="1"/>
  <c r="J5385" i="1"/>
  <c r="H5385" i="1"/>
  <c r="G5385" i="1"/>
  <c r="J5383" i="1"/>
  <c r="H5383" i="1"/>
  <c r="G5383" i="1"/>
  <c r="J5382" i="1"/>
  <c r="H5382" i="1"/>
  <c r="G5382" i="1"/>
  <c r="J5381" i="1"/>
  <c r="H5381" i="1"/>
  <c r="G5381" i="1"/>
  <c r="H5379" i="1"/>
  <c r="G5379" i="1"/>
  <c r="H5378" i="1"/>
  <c r="G5378" i="1"/>
  <c r="J5377" i="1"/>
  <c r="H5377" i="1"/>
  <c r="G5377" i="1"/>
  <c r="J5376" i="1"/>
  <c r="H5376" i="1"/>
  <c r="G5376" i="1"/>
  <c r="J5375" i="1"/>
  <c r="H5375" i="1"/>
  <c r="G5375" i="1"/>
  <c r="J5374" i="1"/>
  <c r="H5374" i="1"/>
  <c r="G5374" i="1"/>
  <c r="J5373" i="1"/>
  <c r="H5373" i="1"/>
  <c r="G5373" i="1"/>
  <c r="J5372" i="1"/>
  <c r="H5372" i="1"/>
  <c r="G5372" i="1"/>
  <c r="J5371" i="1"/>
  <c r="H5371" i="1"/>
  <c r="G5371" i="1"/>
  <c r="J5370" i="1"/>
  <c r="H5370" i="1"/>
  <c r="G5370" i="1"/>
  <c r="J5369" i="1"/>
  <c r="H5369" i="1"/>
  <c r="G5369" i="1"/>
  <c r="J5368" i="1"/>
  <c r="H5368" i="1"/>
  <c r="G5368" i="1"/>
  <c r="J5367" i="1"/>
  <c r="H5367" i="1"/>
  <c r="G5367" i="1"/>
  <c r="J5366" i="1"/>
  <c r="H5366" i="1"/>
  <c r="G5366" i="1"/>
  <c r="J5365" i="1"/>
  <c r="H5365" i="1"/>
  <c r="G5365" i="1"/>
  <c r="J5364" i="1"/>
  <c r="H5364" i="1"/>
  <c r="G5364" i="1"/>
  <c r="J5363" i="1"/>
  <c r="H5363" i="1"/>
  <c r="G5363" i="1"/>
  <c r="J5362" i="1"/>
  <c r="H5362" i="1"/>
  <c r="G5362" i="1"/>
  <c r="J5361" i="1"/>
  <c r="H5361" i="1"/>
  <c r="G5361" i="1"/>
  <c r="J5360" i="1"/>
  <c r="H5360" i="1"/>
  <c r="G5360" i="1"/>
  <c r="J5359" i="1"/>
  <c r="H5359" i="1"/>
  <c r="G5359" i="1"/>
  <c r="J5358" i="1"/>
  <c r="H5358" i="1"/>
  <c r="G5358" i="1"/>
  <c r="J5357" i="1"/>
  <c r="H5357" i="1"/>
  <c r="G5357" i="1"/>
  <c r="J5356" i="1"/>
  <c r="H5356" i="1"/>
  <c r="G5356" i="1"/>
  <c r="J5355" i="1"/>
  <c r="H5355" i="1"/>
  <c r="G5355" i="1"/>
  <c r="J5354" i="1"/>
  <c r="H5354" i="1"/>
  <c r="G5354" i="1"/>
  <c r="J5353" i="1"/>
  <c r="H5353" i="1"/>
  <c r="G5353" i="1"/>
  <c r="J5352" i="1"/>
  <c r="H5352" i="1"/>
  <c r="G5352" i="1"/>
  <c r="J5351" i="1"/>
  <c r="H5351" i="1"/>
  <c r="G5351" i="1"/>
  <c r="J5350" i="1"/>
  <c r="H5350" i="1"/>
  <c r="G5350" i="1"/>
  <c r="J5349" i="1"/>
  <c r="H5349" i="1"/>
  <c r="G5349" i="1"/>
  <c r="J5348" i="1"/>
  <c r="H5348" i="1"/>
  <c r="G5348" i="1"/>
  <c r="J5347" i="1"/>
  <c r="H5347" i="1"/>
  <c r="G5347" i="1"/>
  <c r="J5346" i="1"/>
  <c r="H5346" i="1"/>
  <c r="G5346" i="1"/>
  <c r="J5345" i="1"/>
  <c r="H5345" i="1"/>
  <c r="G5345" i="1"/>
  <c r="J5344" i="1"/>
  <c r="H5344" i="1"/>
  <c r="G5344" i="1"/>
  <c r="J5343" i="1"/>
  <c r="H5343" i="1"/>
  <c r="G5343" i="1"/>
  <c r="J5342" i="1"/>
  <c r="H5342" i="1"/>
  <c r="G5342" i="1"/>
  <c r="J5341" i="1"/>
  <c r="H5341" i="1"/>
  <c r="G5341" i="1"/>
  <c r="J5340" i="1"/>
  <c r="H5340" i="1"/>
  <c r="G5340" i="1"/>
  <c r="J5339" i="1"/>
  <c r="H5339" i="1"/>
  <c r="G5339" i="1"/>
  <c r="J5338" i="1"/>
  <c r="H5338" i="1"/>
  <c r="G5338" i="1"/>
  <c r="J5337" i="1"/>
  <c r="H5337" i="1"/>
  <c r="G5337" i="1"/>
  <c r="J5336" i="1"/>
  <c r="H5336" i="1"/>
  <c r="G5336" i="1"/>
  <c r="J5335" i="1"/>
  <c r="H5335" i="1"/>
  <c r="G5335" i="1"/>
  <c r="J5334" i="1"/>
  <c r="H5334" i="1"/>
  <c r="G5334" i="1"/>
  <c r="J5332" i="1"/>
  <c r="H5332" i="1"/>
  <c r="G5332" i="1"/>
  <c r="J5331" i="1"/>
  <c r="H5331" i="1"/>
  <c r="G5331" i="1"/>
  <c r="J5330" i="1"/>
  <c r="H5330" i="1"/>
  <c r="G5330" i="1"/>
  <c r="J5329" i="1"/>
  <c r="H5329" i="1"/>
  <c r="G5329" i="1"/>
  <c r="J5328" i="1"/>
  <c r="H5328" i="1"/>
  <c r="G5328" i="1"/>
  <c r="J5327" i="1"/>
  <c r="H5327" i="1"/>
  <c r="G5327" i="1"/>
  <c r="J5326" i="1"/>
  <c r="H5326" i="1"/>
  <c r="G5326" i="1"/>
  <c r="J5325" i="1"/>
  <c r="H5325" i="1"/>
  <c r="G5325" i="1"/>
  <c r="J5324" i="1"/>
  <c r="H5324" i="1"/>
  <c r="G5324" i="1"/>
  <c r="J5323" i="1"/>
  <c r="H5323" i="1"/>
  <c r="G5323" i="1"/>
  <c r="J5322" i="1"/>
  <c r="H5322" i="1"/>
  <c r="G5322" i="1"/>
  <c r="J5321" i="1"/>
  <c r="H5321" i="1"/>
  <c r="G5321" i="1"/>
  <c r="J5320" i="1"/>
  <c r="H5320" i="1"/>
  <c r="G5320" i="1"/>
  <c r="J5319" i="1"/>
  <c r="H5319" i="1"/>
  <c r="G5319" i="1"/>
  <c r="J5318" i="1"/>
  <c r="H5318" i="1"/>
  <c r="G5318" i="1"/>
  <c r="J5317" i="1"/>
  <c r="H5317" i="1"/>
  <c r="G5317" i="1"/>
  <c r="J5316" i="1"/>
  <c r="H5316" i="1"/>
  <c r="G5316" i="1"/>
  <c r="J5315" i="1"/>
  <c r="H5315" i="1"/>
  <c r="G5315" i="1"/>
  <c r="J5314" i="1"/>
  <c r="H5314" i="1"/>
  <c r="G5314" i="1"/>
  <c r="J5313" i="1"/>
  <c r="H5313" i="1"/>
  <c r="G5313" i="1"/>
  <c r="J5312" i="1"/>
  <c r="H5312" i="1"/>
  <c r="G5312" i="1"/>
  <c r="J5311" i="1"/>
  <c r="H5311" i="1"/>
  <c r="G5311" i="1"/>
  <c r="J5310" i="1"/>
  <c r="H5310" i="1"/>
  <c r="G5310" i="1"/>
  <c r="J5307" i="1"/>
  <c r="H5307" i="1"/>
  <c r="G5307" i="1"/>
  <c r="J5306" i="1"/>
  <c r="H5306" i="1"/>
  <c r="G5306" i="1"/>
  <c r="J5305" i="1"/>
  <c r="H5305" i="1"/>
  <c r="G5305" i="1"/>
  <c r="J5304" i="1"/>
  <c r="H5304" i="1"/>
  <c r="G5304" i="1"/>
  <c r="J5303" i="1"/>
  <c r="H5303" i="1"/>
  <c r="G5303" i="1"/>
  <c r="J5302" i="1"/>
  <c r="H5302" i="1"/>
  <c r="G5302" i="1"/>
  <c r="H5301" i="1"/>
  <c r="G5301" i="1"/>
  <c r="J5300" i="1"/>
  <c r="H5300" i="1"/>
  <c r="G5300" i="1"/>
  <c r="J5299" i="1"/>
  <c r="H5299" i="1"/>
  <c r="G5299" i="1"/>
  <c r="J5298" i="1"/>
  <c r="H5298" i="1"/>
  <c r="G5298" i="1"/>
  <c r="J5297" i="1"/>
  <c r="H5297" i="1"/>
  <c r="G5297" i="1"/>
  <c r="J5296" i="1"/>
  <c r="H5296" i="1"/>
  <c r="G5296" i="1"/>
  <c r="J5295" i="1"/>
  <c r="H5295" i="1"/>
  <c r="G5295" i="1"/>
  <c r="J5294" i="1"/>
  <c r="H5294" i="1"/>
  <c r="G5294" i="1"/>
  <c r="J5293" i="1"/>
  <c r="H5293" i="1"/>
  <c r="G5293" i="1"/>
  <c r="J5292" i="1"/>
  <c r="H5292" i="1"/>
  <c r="G5292" i="1"/>
  <c r="J5291" i="1"/>
  <c r="H5291" i="1"/>
  <c r="G5291" i="1"/>
  <c r="J5290" i="1"/>
  <c r="H5290" i="1"/>
  <c r="G5290" i="1"/>
  <c r="J5289" i="1"/>
  <c r="H5289" i="1"/>
  <c r="G5289" i="1"/>
  <c r="J5288" i="1"/>
  <c r="H5288" i="1"/>
  <c r="G5288" i="1"/>
  <c r="H5287" i="1"/>
  <c r="G5287" i="1"/>
  <c r="H5286" i="1"/>
  <c r="G5286" i="1"/>
  <c r="J5285" i="1"/>
  <c r="H5285" i="1"/>
  <c r="G5285" i="1"/>
  <c r="J5284" i="1"/>
  <c r="H5284" i="1"/>
  <c r="G5284" i="1"/>
  <c r="J5283" i="1"/>
  <c r="H5283" i="1"/>
  <c r="G5283" i="1"/>
  <c r="J5282" i="1"/>
  <c r="H5282" i="1"/>
  <c r="G5282" i="1"/>
  <c r="J5281" i="1"/>
  <c r="H5281" i="1"/>
  <c r="G5281" i="1"/>
  <c r="J5280" i="1"/>
  <c r="H5280" i="1"/>
  <c r="G5280" i="1"/>
  <c r="J5279" i="1"/>
  <c r="H5279" i="1"/>
  <c r="G5279" i="1"/>
  <c r="J5278" i="1"/>
  <c r="H5278" i="1"/>
  <c r="G5278" i="1"/>
  <c r="J5277" i="1"/>
  <c r="H5277" i="1"/>
  <c r="G5277" i="1"/>
  <c r="J5276" i="1"/>
  <c r="H5276" i="1"/>
  <c r="G5276" i="1"/>
  <c r="J5275" i="1"/>
  <c r="H5275" i="1"/>
  <c r="G5275" i="1"/>
  <c r="J5274" i="1"/>
  <c r="H5274" i="1"/>
  <c r="G5274" i="1"/>
  <c r="J5273" i="1"/>
  <c r="H5273" i="1"/>
  <c r="G5273" i="1"/>
  <c r="J5272" i="1"/>
  <c r="H5272" i="1"/>
  <c r="G5272" i="1"/>
  <c r="J5271" i="1"/>
  <c r="H5271" i="1"/>
  <c r="G5271" i="1"/>
  <c r="J5270" i="1"/>
  <c r="H5270" i="1"/>
  <c r="G5270" i="1"/>
  <c r="J5269" i="1"/>
  <c r="H5269" i="1"/>
  <c r="G5269" i="1"/>
  <c r="J5267" i="1"/>
  <c r="H5267" i="1"/>
  <c r="G5267" i="1"/>
  <c r="J5266" i="1"/>
  <c r="H5266" i="1"/>
  <c r="G5266" i="1"/>
  <c r="J5265" i="1"/>
  <c r="H5265" i="1"/>
  <c r="G5265" i="1"/>
  <c r="J5264" i="1"/>
  <c r="H5264" i="1"/>
  <c r="G5264" i="1"/>
  <c r="J5263" i="1"/>
  <c r="H5263" i="1"/>
  <c r="G5263" i="1"/>
  <c r="J5262" i="1"/>
  <c r="H5262" i="1"/>
  <c r="G5262" i="1"/>
  <c r="J5261" i="1"/>
  <c r="J5260" i="1"/>
  <c r="J5259" i="1"/>
  <c r="H5259" i="1"/>
  <c r="G5259" i="1"/>
  <c r="J5258" i="1"/>
  <c r="H5258" i="1"/>
  <c r="G5258" i="1"/>
  <c r="J5257" i="1"/>
  <c r="H5257" i="1"/>
  <c r="G5257" i="1"/>
  <c r="J5256" i="1"/>
  <c r="H5256" i="1"/>
  <c r="G5256" i="1"/>
  <c r="J5255" i="1"/>
  <c r="H5255" i="1"/>
  <c r="G5255" i="1"/>
  <c r="J5254" i="1"/>
  <c r="H5254" i="1"/>
  <c r="G5254" i="1"/>
  <c r="J5253" i="1"/>
  <c r="H5253" i="1"/>
  <c r="G5253" i="1"/>
  <c r="J5252" i="1"/>
  <c r="H5252" i="1"/>
  <c r="G5252" i="1"/>
  <c r="J5251" i="1"/>
  <c r="H5251" i="1"/>
  <c r="G5251" i="1"/>
  <c r="J5250" i="1"/>
  <c r="H5250" i="1"/>
  <c r="G5250" i="1"/>
  <c r="J5249" i="1"/>
  <c r="H5249" i="1"/>
  <c r="G5249" i="1"/>
  <c r="J5248" i="1"/>
  <c r="H5248" i="1"/>
  <c r="G5248" i="1"/>
  <c r="J5247" i="1"/>
  <c r="J5246" i="1"/>
  <c r="H5246" i="1"/>
  <c r="G5246" i="1"/>
  <c r="J5245" i="1"/>
  <c r="H5245" i="1"/>
  <c r="G5245" i="1"/>
  <c r="J5244" i="1"/>
  <c r="J5243" i="1"/>
  <c r="H5243" i="1"/>
  <c r="G5243" i="1"/>
  <c r="J5242" i="1"/>
  <c r="H5242" i="1"/>
  <c r="G5242" i="1"/>
  <c r="J5241" i="1"/>
  <c r="H5241" i="1"/>
  <c r="G5241" i="1"/>
  <c r="J5240" i="1"/>
  <c r="H5240" i="1"/>
  <c r="G5240" i="1"/>
  <c r="J5239" i="1"/>
  <c r="H5239" i="1"/>
  <c r="G5239" i="1"/>
  <c r="J5238" i="1"/>
  <c r="H5238" i="1"/>
  <c r="G5238" i="1"/>
  <c r="J5237" i="1"/>
  <c r="H5237" i="1"/>
  <c r="G5237" i="1"/>
  <c r="J5236" i="1"/>
  <c r="H5236" i="1"/>
  <c r="G5236" i="1"/>
  <c r="J5235" i="1"/>
  <c r="H5235" i="1"/>
  <c r="G5235" i="1"/>
  <c r="J5234" i="1"/>
  <c r="H5234" i="1"/>
  <c r="G5234" i="1"/>
  <c r="J5233" i="1"/>
  <c r="H5233" i="1"/>
  <c r="G5233" i="1"/>
  <c r="J5232" i="1"/>
  <c r="H5232" i="1"/>
  <c r="G5232" i="1"/>
  <c r="J5231" i="1"/>
  <c r="H5231" i="1"/>
  <c r="G5231" i="1"/>
  <c r="J5230" i="1"/>
  <c r="H5230" i="1"/>
  <c r="G5230" i="1"/>
  <c r="J5229" i="1"/>
  <c r="H5229" i="1"/>
  <c r="G5229" i="1"/>
  <c r="J5228" i="1"/>
  <c r="H5228" i="1"/>
  <c r="G5228" i="1"/>
  <c r="J5227" i="1"/>
  <c r="H5227" i="1"/>
  <c r="G5227" i="1"/>
  <c r="J5226" i="1"/>
  <c r="H5226" i="1"/>
  <c r="G5226" i="1"/>
  <c r="J5225" i="1"/>
  <c r="H5225" i="1"/>
  <c r="G5225" i="1"/>
  <c r="J5224" i="1"/>
  <c r="H5224" i="1"/>
  <c r="G5224" i="1"/>
  <c r="J5223" i="1"/>
  <c r="H5223" i="1"/>
  <c r="G5223" i="1"/>
  <c r="J5222" i="1"/>
  <c r="H5222" i="1"/>
  <c r="G5222" i="1"/>
  <c r="J5221" i="1"/>
  <c r="H5221" i="1"/>
  <c r="G5221" i="1"/>
  <c r="J5220" i="1"/>
  <c r="H5220" i="1"/>
  <c r="G5220" i="1"/>
  <c r="J5219" i="1"/>
  <c r="H5219" i="1"/>
  <c r="G5219" i="1"/>
  <c r="J5218" i="1"/>
  <c r="H5218" i="1"/>
  <c r="G5218" i="1"/>
  <c r="J5217" i="1"/>
  <c r="H5217" i="1"/>
  <c r="G5217" i="1"/>
  <c r="J5216" i="1"/>
  <c r="H5216" i="1"/>
  <c r="G5216" i="1"/>
  <c r="J5215" i="1"/>
  <c r="H5215" i="1"/>
  <c r="G5215" i="1"/>
  <c r="J5214" i="1"/>
  <c r="H5214" i="1"/>
  <c r="G5214" i="1"/>
  <c r="J5213" i="1"/>
  <c r="H5213" i="1"/>
  <c r="G5213" i="1"/>
  <c r="J5212" i="1"/>
  <c r="H5212" i="1"/>
  <c r="G5212" i="1"/>
  <c r="J5211" i="1"/>
  <c r="H5211" i="1"/>
  <c r="G5211" i="1"/>
  <c r="J5210" i="1"/>
  <c r="H5210" i="1"/>
  <c r="G5210" i="1"/>
  <c r="J5209" i="1"/>
  <c r="H5209" i="1"/>
  <c r="G5209" i="1"/>
  <c r="J5208" i="1"/>
  <c r="H5208" i="1"/>
  <c r="G5208" i="1"/>
  <c r="H5207" i="1"/>
  <c r="G5207" i="1"/>
  <c r="J5206" i="1"/>
  <c r="H5206" i="1"/>
  <c r="G5206" i="1"/>
  <c r="J5205" i="1"/>
  <c r="H5205" i="1"/>
  <c r="G5205" i="1"/>
  <c r="J5204" i="1"/>
  <c r="H5204" i="1"/>
  <c r="G5204" i="1"/>
  <c r="J5203" i="1"/>
  <c r="H5203" i="1"/>
  <c r="G5203" i="1"/>
  <c r="J5202" i="1"/>
  <c r="H5202" i="1"/>
  <c r="G5202" i="1"/>
  <c r="J5201" i="1"/>
  <c r="H5201" i="1"/>
  <c r="G5201" i="1"/>
  <c r="J5200" i="1"/>
  <c r="H5200" i="1"/>
  <c r="G5200" i="1"/>
  <c r="J5199" i="1"/>
  <c r="H5199" i="1"/>
  <c r="G5199" i="1"/>
  <c r="J5198" i="1"/>
  <c r="H5198" i="1"/>
  <c r="G5198" i="1"/>
  <c r="J5196" i="1"/>
  <c r="H5196" i="1"/>
  <c r="G5196" i="1"/>
  <c r="J5195" i="1"/>
  <c r="H5195" i="1"/>
  <c r="G5195" i="1"/>
  <c r="J5194" i="1"/>
  <c r="H5194" i="1"/>
  <c r="G5194" i="1"/>
  <c r="J5193" i="1"/>
  <c r="H5193" i="1"/>
  <c r="G5193" i="1"/>
  <c r="J5192" i="1"/>
  <c r="H5192" i="1"/>
  <c r="G5192" i="1"/>
  <c r="J5191" i="1"/>
  <c r="H5191" i="1"/>
  <c r="G5191" i="1"/>
  <c r="J5190" i="1"/>
  <c r="H5190" i="1"/>
  <c r="G5190" i="1"/>
  <c r="J5189" i="1"/>
  <c r="J5188" i="1"/>
  <c r="H5188" i="1"/>
  <c r="G5188" i="1"/>
  <c r="J5187" i="1"/>
  <c r="H5187" i="1"/>
  <c r="G5187" i="1"/>
  <c r="J5186" i="1"/>
  <c r="H5186" i="1"/>
  <c r="G5186" i="1"/>
  <c r="J5185" i="1"/>
  <c r="H5185" i="1"/>
  <c r="G5185" i="1"/>
  <c r="J5184" i="1"/>
  <c r="H5184" i="1"/>
  <c r="G5184" i="1"/>
  <c r="J5183" i="1"/>
  <c r="H5183" i="1"/>
  <c r="G5183" i="1"/>
  <c r="J5182" i="1"/>
  <c r="H5182" i="1"/>
  <c r="G5182" i="1"/>
  <c r="J5181" i="1"/>
  <c r="H5181" i="1"/>
  <c r="G5181" i="1"/>
  <c r="J5179" i="1"/>
  <c r="H5179" i="1"/>
  <c r="G5179" i="1"/>
  <c r="J5178" i="1"/>
  <c r="H5178" i="1"/>
  <c r="G5178" i="1"/>
  <c r="J5177" i="1"/>
  <c r="H5177" i="1"/>
  <c r="G5177" i="1"/>
  <c r="J5176" i="1"/>
  <c r="H5176" i="1"/>
  <c r="G5176" i="1"/>
  <c r="J5175" i="1"/>
  <c r="H5175" i="1"/>
  <c r="G5175" i="1"/>
  <c r="J5174" i="1"/>
  <c r="H5174" i="1"/>
  <c r="G5174" i="1"/>
  <c r="J5173" i="1"/>
  <c r="H5173" i="1"/>
  <c r="G5173" i="1"/>
  <c r="J5172" i="1"/>
  <c r="H5172" i="1"/>
  <c r="G5172" i="1"/>
  <c r="J5171" i="1"/>
  <c r="H5171" i="1"/>
  <c r="G5171" i="1"/>
  <c r="J5170" i="1"/>
  <c r="H5170" i="1"/>
  <c r="G5170" i="1"/>
  <c r="J5169" i="1"/>
  <c r="H5169" i="1"/>
  <c r="G5169" i="1"/>
  <c r="J5168" i="1"/>
  <c r="H5168" i="1"/>
  <c r="G5168" i="1"/>
  <c r="J5167" i="1"/>
  <c r="H5167" i="1"/>
  <c r="G5167" i="1"/>
  <c r="J5166" i="1"/>
  <c r="H5166" i="1"/>
  <c r="G5166" i="1"/>
  <c r="J5165" i="1"/>
  <c r="H5165" i="1"/>
  <c r="G5165" i="1"/>
  <c r="J5164" i="1"/>
  <c r="H5164" i="1"/>
  <c r="G5164" i="1"/>
  <c r="J5163" i="1"/>
  <c r="H5163" i="1"/>
  <c r="G5163" i="1"/>
  <c r="J5162" i="1"/>
  <c r="H5162" i="1"/>
  <c r="G5162" i="1"/>
  <c r="J5161" i="1"/>
  <c r="H5161" i="1"/>
  <c r="G5161" i="1"/>
  <c r="J5160" i="1"/>
  <c r="H5160" i="1"/>
  <c r="G5160" i="1"/>
  <c r="J5159" i="1"/>
  <c r="H5159" i="1"/>
  <c r="G5159" i="1"/>
  <c r="J5158" i="1"/>
  <c r="H5158" i="1"/>
  <c r="G5158" i="1"/>
  <c r="J5157" i="1"/>
  <c r="H5157" i="1"/>
  <c r="G5157" i="1"/>
  <c r="J5156" i="1"/>
  <c r="H5156" i="1"/>
  <c r="G5156" i="1"/>
  <c r="J5155" i="1"/>
  <c r="H5155" i="1"/>
  <c r="G5155" i="1"/>
  <c r="J5154" i="1"/>
  <c r="H5154" i="1"/>
  <c r="G5154" i="1"/>
  <c r="J5153" i="1"/>
  <c r="H5153" i="1"/>
  <c r="G5153" i="1"/>
  <c r="J5152" i="1"/>
  <c r="H5152" i="1"/>
  <c r="G5152" i="1"/>
  <c r="J5151" i="1"/>
  <c r="H5151" i="1"/>
  <c r="G5151" i="1"/>
  <c r="J5150" i="1"/>
  <c r="H5150" i="1"/>
  <c r="G5150" i="1"/>
  <c r="J5149" i="1"/>
  <c r="H5149" i="1"/>
  <c r="G5149" i="1"/>
  <c r="J5148" i="1"/>
  <c r="H5148" i="1"/>
  <c r="G5148" i="1"/>
  <c r="J5147" i="1"/>
  <c r="H5147" i="1"/>
  <c r="G5147" i="1"/>
  <c r="J5146" i="1"/>
  <c r="H5146" i="1"/>
  <c r="G5146" i="1"/>
  <c r="J5145" i="1"/>
  <c r="H5145" i="1"/>
  <c r="G5145" i="1"/>
  <c r="J5144" i="1"/>
  <c r="H5144" i="1"/>
  <c r="G5144" i="1"/>
  <c r="J5143" i="1"/>
  <c r="H5143" i="1"/>
  <c r="G5143" i="1"/>
  <c r="J5142" i="1"/>
  <c r="H5142" i="1"/>
  <c r="G5142" i="1"/>
  <c r="J5141" i="1"/>
  <c r="H5141" i="1"/>
  <c r="G5141" i="1"/>
  <c r="J5140" i="1"/>
  <c r="H5140" i="1"/>
  <c r="G5140" i="1"/>
  <c r="J5139" i="1"/>
  <c r="H5139" i="1"/>
  <c r="G5139" i="1"/>
  <c r="J5138" i="1"/>
  <c r="H5138" i="1"/>
  <c r="G5138" i="1"/>
  <c r="J5137" i="1"/>
  <c r="H5137" i="1"/>
  <c r="G5137" i="1"/>
  <c r="J5136" i="1"/>
  <c r="H5136" i="1"/>
  <c r="G5136" i="1"/>
  <c r="J5135" i="1"/>
  <c r="H5135" i="1"/>
  <c r="G5135" i="1"/>
  <c r="J5134" i="1"/>
  <c r="H5134" i="1"/>
  <c r="G5134" i="1"/>
  <c r="J5133" i="1"/>
  <c r="H5133" i="1"/>
  <c r="G5133" i="1"/>
  <c r="J5132" i="1"/>
  <c r="H5132" i="1"/>
  <c r="G5132" i="1"/>
  <c r="J5131" i="1"/>
  <c r="H5131" i="1"/>
  <c r="G5131" i="1"/>
  <c r="J5130" i="1"/>
  <c r="H5130" i="1"/>
  <c r="G5130" i="1"/>
  <c r="J5129" i="1"/>
  <c r="H5129" i="1"/>
  <c r="G5129" i="1"/>
  <c r="J5128" i="1"/>
  <c r="H5128" i="1"/>
  <c r="G5128" i="1"/>
  <c r="J5127" i="1"/>
  <c r="H5127" i="1"/>
  <c r="G5127" i="1"/>
  <c r="J5126" i="1"/>
  <c r="H5126" i="1"/>
  <c r="G5126" i="1"/>
  <c r="J5125" i="1"/>
  <c r="H5125" i="1"/>
  <c r="G5125" i="1"/>
  <c r="J5124" i="1"/>
  <c r="H5124" i="1"/>
  <c r="G5124" i="1"/>
  <c r="J5123" i="1"/>
  <c r="H5123" i="1"/>
  <c r="G5123" i="1"/>
  <c r="J5122" i="1"/>
  <c r="H5122" i="1"/>
  <c r="G5122" i="1"/>
  <c r="J5121" i="1"/>
  <c r="H5121" i="1"/>
  <c r="G5121" i="1"/>
  <c r="J5120" i="1"/>
  <c r="H5120" i="1"/>
  <c r="G5120" i="1"/>
  <c r="J5119" i="1"/>
  <c r="H5119" i="1"/>
  <c r="G5119" i="1"/>
  <c r="J5118" i="1"/>
  <c r="H5118" i="1"/>
  <c r="G5118" i="1"/>
  <c r="J5117" i="1"/>
  <c r="H5117" i="1"/>
  <c r="G5117" i="1"/>
  <c r="J5116" i="1"/>
  <c r="H5116" i="1"/>
  <c r="G5116" i="1"/>
  <c r="J5115" i="1"/>
  <c r="H5115" i="1"/>
  <c r="G5115" i="1"/>
  <c r="J5114" i="1"/>
  <c r="H5114" i="1"/>
  <c r="G5114" i="1"/>
  <c r="J5113" i="1"/>
  <c r="H5113" i="1"/>
  <c r="G5113" i="1"/>
  <c r="J5112" i="1"/>
  <c r="H5112" i="1"/>
  <c r="G5112" i="1"/>
  <c r="J5111" i="1"/>
  <c r="H5111" i="1"/>
  <c r="G5111" i="1"/>
  <c r="J5110" i="1"/>
  <c r="H5110" i="1"/>
  <c r="G5110" i="1"/>
  <c r="J5109" i="1"/>
  <c r="H5109" i="1"/>
  <c r="G5109" i="1"/>
  <c r="J5108" i="1"/>
  <c r="H5108" i="1"/>
  <c r="G5108" i="1"/>
  <c r="J5107" i="1"/>
  <c r="H5107" i="1"/>
  <c r="G5107" i="1"/>
  <c r="J5106" i="1"/>
  <c r="H5106" i="1"/>
  <c r="G5106" i="1"/>
  <c r="J5105" i="1"/>
  <c r="H5105" i="1"/>
  <c r="G5105" i="1"/>
  <c r="J5104" i="1"/>
  <c r="H5104" i="1"/>
  <c r="G5104" i="1"/>
  <c r="J5103" i="1"/>
  <c r="H5103" i="1"/>
  <c r="G5103" i="1"/>
  <c r="J5102" i="1"/>
  <c r="H5102" i="1"/>
  <c r="G5102" i="1"/>
  <c r="J5101" i="1"/>
  <c r="H5101" i="1"/>
  <c r="G5101" i="1"/>
  <c r="J5100" i="1"/>
  <c r="H5100" i="1"/>
  <c r="G5100" i="1"/>
  <c r="J5099" i="1"/>
  <c r="H5099" i="1"/>
  <c r="G5099" i="1"/>
  <c r="J5098" i="1"/>
  <c r="H5098" i="1"/>
  <c r="G5098" i="1"/>
  <c r="J5097" i="1"/>
  <c r="H5097" i="1"/>
  <c r="G5097" i="1"/>
  <c r="J5096" i="1"/>
  <c r="H5096" i="1"/>
  <c r="G5096" i="1"/>
  <c r="J5095" i="1"/>
  <c r="H5095" i="1"/>
  <c r="G5095" i="1"/>
  <c r="J5094" i="1"/>
  <c r="H5094" i="1"/>
  <c r="G5094" i="1"/>
  <c r="J5093" i="1"/>
  <c r="H5093" i="1"/>
  <c r="G5093" i="1"/>
  <c r="J5092" i="1"/>
  <c r="H5092" i="1"/>
  <c r="G5092" i="1"/>
  <c r="J5091" i="1"/>
  <c r="H5091" i="1"/>
  <c r="G5091" i="1"/>
  <c r="J5090" i="1"/>
  <c r="H5090" i="1"/>
  <c r="G5090" i="1"/>
  <c r="J5089" i="1"/>
  <c r="H5089" i="1"/>
  <c r="G5089" i="1"/>
  <c r="J5088" i="1"/>
  <c r="H5088" i="1"/>
  <c r="G5088" i="1"/>
  <c r="J5087" i="1"/>
  <c r="H5087" i="1"/>
  <c r="G5087" i="1"/>
  <c r="J5086" i="1"/>
  <c r="H5086" i="1"/>
  <c r="G5086" i="1"/>
  <c r="J5085" i="1"/>
  <c r="H5085" i="1"/>
  <c r="G5085" i="1"/>
  <c r="J5084" i="1"/>
  <c r="H5084" i="1"/>
  <c r="G5084" i="1"/>
  <c r="J5083" i="1"/>
  <c r="H5083" i="1"/>
  <c r="G5083" i="1"/>
  <c r="J5082" i="1"/>
  <c r="H5082" i="1"/>
  <c r="G5082" i="1"/>
  <c r="J5081" i="1"/>
  <c r="H5081" i="1"/>
  <c r="G5081" i="1"/>
  <c r="J5080" i="1"/>
  <c r="H5080" i="1"/>
  <c r="G5080" i="1"/>
  <c r="J5079" i="1"/>
  <c r="H5079" i="1"/>
  <c r="G5079" i="1"/>
  <c r="J5078" i="1"/>
  <c r="H5078" i="1"/>
  <c r="G5078" i="1"/>
  <c r="J5077" i="1"/>
  <c r="H5077" i="1"/>
  <c r="G5077" i="1"/>
  <c r="J5076" i="1"/>
  <c r="H5076" i="1"/>
  <c r="G5076" i="1"/>
  <c r="J5075" i="1"/>
  <c r="H5075" i="1"/>
  <c r="G5075" i="1"/>
  <c r="J5074" i="1"/>
  <c r="H5074" i="1"/>
  <c r="G5074" i="1"/>
  <c r="J5073" i="1"/>
  <c r="H5073" i="1"/>
  <c r="G5073" i="1"/>
  <c r="J5072" i="1"/>
  <c r="H5072" i="1"/>
  <c r="G5072" i="1"/>
  <c r="J5071" i="1"/>
  <c r="H5071" i="1"/>
  <c r="G5071" i="1"/>
  <c r="J5070" i="1"/>
  <c r="H5070" i="1"/>
  <c r="G5070" i="1"/>
  <c r="J5069" i="1"/>
  <c r="H5069" i="1"/>
  <c r="G5069" i="1"/>
  <c r="J5068" i="1"/>
  <c r="H5068" i="1"/>
  <c r="G5068" i="1"/>
  <c r="J5067" i="1"/>
  <c r="H5067" i="1"/>
  <c r="G5067" i="1"/>
  <c r="J5066" i="1"/>
  <c r="H5066" i="1"/>
  <c r="G5066" i="1"/>
  <c r="J5065" i="1"/>
  <c r="H5065" i="1"/>
  <c r="G5065" i="1"/>
  <c r="J5064" i="1"/>
  <c r="H5064" i="1"/>
  <c r="G5064" i="1"/>
  <c r="J5063" i="1"/>
  <c r="H5063" i="1"/>
  <c r="G5063" i="1"/>
  <c r="J5062" i="1"/>
  <c r="H5062" i="1"/>
  <c r="G5062" i="1"/>
  <c r="J5061" i="1"/>
  <c r="H5061" i="1"/>
  <c r="G5061" i="1"/>
  <c r="J5060" i="1"/>
  <c r="H5060" i="1"/>
  <c r="G5060" i="1"/>
  <c r="J5059" i="1"/>
  <c r="H5059" i="1"/>
  <c r="G5059" i="1"/>
  <c r="J5058" i="1"/>
  <c r="H5058" i="1"/>
  <c r="G5058" i="1"/>
  <c r="J5057" i="1"/>
  <c r="H5057" i="1"/>
  <c r="G5057" i="1"/>
  <c r="J5056" i="1"/>
  <c r="H5056" i="1"/>
  <c r="G5056" i="1"/>
  <c r="J5055" i="1"/>
  <c r="H5055" i="1"/>
  <c r="G5055" i="1"/>
  <c r="J5054" i="1"/>
  <c r="H5054" i="1"/>
  <c r="G5054" i="1"/>
  <c r="J5053" i="1"/>
  <c r="H5053" i="1"/>
  <c r="G5053" i="1"/>
  <c r="J5052" i="1"/>
  <c r="H5052" i="1"/>
  <c r="G5052" i="1"/>
  <c r="J5051" i="1"/>
  <c r="H5051" i="1"/>
  <c r="G5051" i="1"/>
  <c r="J5050" i="1"/>
  <c r="H5050" i="1"/>
  <c r="G5050" i="1"/>
  <c r="BH5049" i="1"/>
  <c r="BF5049" i="1"/>
  <c r="BG5049" i="1" s="1"/>
  <c r="BE5049" i="1"/>
  <c r="J5049" i="1"/>
  <c r="H5049" i="1"/>
  <c r="G5049" i="1"/>
  <c r="BH5048" i="1"/>
  <c r="BF5048" i="1"/>
  <c r="BG5048" i="1" s="1"/>
  <c r="BE5048" i="1"/>
  <c r="J5048" i="1"/>
  <c r="H5048" i="1"/>
  <c r="G5048" i="1"/>
  <c r="J5047" i="1"/>
  <c r="H5047" i="1"/>
  <c r="G5047" i="1"/>
  <c r="J5046" i="1"/>
  <c r="H5046" i="1"/>
  <c r="G5046" i="1"/>
  <c r="J5045" i="1"/>
  <c r="H5045" i="1"/>
  <c r="G5045" i="1"/>
  <c r="J5044" i="1"/>
  <c r="H5044" i="1"/>
  <c r="G5044" i="1"/>
  <c r="BH5043" i="1"/>
  <c r="BF5043" i="1"/>
  <c r="BG5043" i="1" s="1"/>
  <c r="BE5043" i="1"/>
  <c r="J5043" i="1"/>
  <c r="H5043" i="1"/>
  <c r="G5043" i="1"/>
  <c r="BH5042" i="1"/>
  <c r="BF5042" i="1"/>
  <c r="BG5042" i="1" s="1"/>
  <c r="BE5042" i="1"/>
  <c r="J5042" i="1"/>
  <c r="H5042" i="1"/>
  <c r="G5042" i="1"/>
  <c r="BH5041" i="1"/>
  <c r="BF5041" i="1"/>
  <c r="BG5041" i="1" s="1"/>
  <c r="BE5041" i="1"/>
  <c r="J5041" i="1"/>
  <c r="H5041" i="1"/>
  <c r="G5041" i="1"/>
  <c r="BH5040" i="1"/>
  <c r="BF5040" i="1"/>
  <c r="BG5040" i="1" s="1"/>
  <c r="BE5040" i="1"/>
  <c r="J5040" i="1"/>
  <c r="H5040" i="1"/>
  <c r="G5040" i="1"/>
  <c r="BH5039" i="1"/>
  <c r="BF5039" i="1"/>
  <c r="BG5039" i="1" s="1"/>
  <c r="BE5039" i="1"/>
  <c r="J5039" i="1"/>
  <c r="H5039" i="1"/>
  <c r="G5039" i="1"/>
  <c r="BH5038" i="1"/>
  <c r="BF5038" i="1"/>
  <c r="BG5038" i="1" s="1"/>
  <c r="BE5038" i="1"/>
  <c r="J5038" i="1"/>
  <c r="H5038" i="1"/>
  <c r="G5038" i="1"/>
  <c r="BH5037" i="1"/>
  <c r="BF5037" i="1"/>
  <c r="BG5037" i="1" s="1"/>
  <c r="BE5037" i="1"/>
  <c r="J5037" i="1"/>
  <c r="H5037" i="1"/>
  <c r="G5037" i="1"/>
  <c r="BH5036" i="1"/>
  <c r="BF5036" i="1"/>
  <c r="BG5036" i="1" s="1"/>
  <c r="BE5036" i="1"/>
  <c r="J5036" i="1"/>
  <c r="H5036" i="1"/>
  <c r="G5036" i="1"/>
  <c r="BH5035" i="1"/>
  <c r="BF5035" i="1"/>
  <c r="BG5035" i="1" s="1"/>
  <c r="BE5035" i="1"/>
  <c r="J5035" i="1"/>
  <c r="H5035" i="1"/>
  <c r="G5035" i="1"/>
  <c r="BH5034" i="1"/>
  <c r="BF5034" i="1"/>
  <c r="BG5034" i="1" s="1"/>
  <c r="BE5034" i="1"/>
  <c r="J5034" i="1"/>
  <c r="H5034" i="1"/>
  <c r="G5034" i="1"/>
  <c r="BH5033" i="1"/>
  <c r="BF5033" i="1"/>
  <c r="BG5033" i="1" s="1"/>
  <c r="BE5033" i="1"/>
  <c r="J5033" i="1"/>
  <c r="H5033" i="1"/>
  <c r="G5033" i="1"/>
  <c r="BH5032" i="1"/>
  <c r="BF5032" i="1"/>
  <c r="BG5032" i="1" s="1"/>
  <c r="BE5032" i="1"/>
  <c r="J5032" i="1"/>
  <c r="H5032" i="1"/>
  <c r="G5032" i="1"/>
  <c r="BH5031" i="1"/>
  <c r="BF5031" i="1"/>
  <c r="BG5031" i="1" s="1"/>
  <c r="BE5031" i="1"/>
  <c r="J5031" i="1"/>
  <c r="H5031" i="1"/>
  <c r="G5031" i="1"/>
  <c r="BH5030" i="1"/>
  <c r="BF5030" i="1"/>
  <c r="BG5030" i="1" s="1"/>
  <c r="BE5030" i="1"/>
  <c r="J5030" i="1"/>
  <c r="H5030" i="1"/>
  <c r="G5030" i="1"/>
  <c r="BH5029" i="1"/>
  <c r="BF5029" i="1"/>
  <c r="BG5029" i="1" s="1"/>
  <c r="BE5029" i="1"/>
  <c r="J5029" i="1"/>
  <c r="H5029" i="1"/>
  <c r="G5029" i="1"/>
  <c r="BH5028" i="1"/>
  <c r="BF5028" i="1"/>
  <c r="BG5028" i="1" s="1"/>
  <c r="BE5028" i="1"/>
  <c r="J5028" i="1"/>
  <c r="H5028" i="1"/>
  <c r="G5028" i="1"/>
  <c r="BH5027" i="1"/>
  <c r="K5027" i="1" s="1"/>
  <c r="J5027" i="1"/>
  <c r="H5027" i="1"/>
  <c r="G5027" i="1"/>
  <c r="BH5026" i="1"/>
  <c r="BF5026" i="1"/>
  <c r="BG5026" i="1" s="1"/>
  <c r="BE5026" i="1"/>
  <c r="J5026" i="1"/>
  <c r="H5026" i="1"/>
  <c r="G5026" i="1"/>
  <c r="BH5025" i="1"/>
  <c r="BF5025" i="1"/>
  <c r="BG5025" i="1" s="1"/>
  <c r="BE5025" i="1"/>
  <c r="J5025" i="1"/>
  <c r="H5025" i="1"/>
  <c r="G5025" i="1"/>
  <c r="BH5024" i="1"/>
  <c r="BF5024" i="1"/>
  <c r="BG5024" i="1" s="1"/>
  <c r="BE5024" i="1"/>
  <c r="J5024" i="1"/>
  <c r="H5024" i="1"/>
  <c r="G5024" i="1"/>
  <c r="BH5023" i="1"/>
  <c r="BF5023" i="1"/>
  <c r="BG5023" i="1" s="1"/>
  <c r="J5023" i="1"/>
  <c r="H5023" i="1"/>
  <c r="G5023" i="1"/>
  <c r="BH5022" i="1"/>
  <c r="BF5022" i="1"/>
  <c r="BG5022" i="1" s="1"/>
  <c r="BE5022" i="1"/>
  <c r="J5022" i="1"/>
  <c r="H5022" i="1"/>
  <c r="G5022" i="1"/>
  <c r="BH5021" i="1"/>
  <c r="BF5021" i="1"/>
  <c r="BG5021" i="1" s="1"/>
  <c r="BE5021" i="1"/>
  <c r="J5021" i="1"/>
  <c r="H5021" i="1"/>
  <c r="G5021" i="1"/>
  <c r="BH5020" i="1"/>
  <c r="BF5020" i="1"/>
  <c r="BG5020" i="1" s="1"/>
  <c r="BE5020" i="1"/>
  <c r="J5020" i="1"/>
  <c r="H5020" i="1"/>
  <c r="G5020" i="1"/>
  <c r="BH5019" i="1"/>
  <c r="BF5019" i="1"/>
  <c r="BG5019" i="1" s="1"/>
  <c r="BE5019" i="1"/>
  <c r="J5019" i="1"/>
  <c r="H5019" i="1"/>
  <c r="G5019" i="1"/>
  <c r="BH5018" i="1"/>
  <c r="BF5018" i="1"/>
  <c r="BG5018" i="1" s="1"/>
  <c r="BE5018" i="1"/>
  <c r="J5018" i="1"/>
  <c r="H5018" i="1"/>
  <c r="G5018" i="1"/>
  <c r="BH5017" i="1"/>
  <c r="BF5017" i="1"/>
  <c r="BG5017" i="1" s="1"/>
  <c r="BE5017" i="1"/>
  <c r="J5017" i="1"/>
  <c r="H5017" i="1"/>
  <c r="G5017" i="1"/>
  <c r="BH5016" i="1"/>
  <c r="BF5016" i="1"/>
  <c r="BG5016" i="1" s="1"/>
  <c r="BE5016" i="1"/>
  <c r="J5016" i="1"/>
  <c r="H5016" i="1"/>
  <c r="G5016" i="1"/>
  <c r="BH5015" i="1"/>
  <c r="BF5015" i="1"/>
  <c r="BG5015" i="1" s="1"/>
  <c r="BE5015" i="1"/>
  <c r="J5015" i="1"/>
  <c r="H5015" i="1"/>
  <c r="G5015" i="1"/>
  <c r="BH5014" i="1"/>
  <c r="BF5014" i="1"/>
  <c r="BG5014" i="1" s="1"/>
  <c r="BE5014" i="1"/>
  <c r="J5014" i="1"/>
  <c r="H5014" i="1"/>
  <c r="G5014" i="1"/>
  <c r="BH5013" i="1"/>
  <c r="K5013" i="1" s="1"/>
  <c r="J5013" i="1"/>
  <c r="H5013" i="1"/>
  <c r="G5013" i="1"/>
  <c r="BH5012" i="1"/>
  <c r="BF5012" i="1"/>
  <c r="BG5012" i="1" s="1"/>
  <c r="BE5012" i="1"/>
  <c r="J5012" i="1"/>
  <c r="H5012" i="1"/>
  <c r="G5012" i="1"/>
  <c r="BH5011" i="1"/>
  <c r="BF5011" i="1"/>
  <c r="BG5011" i="1" s="1"/>
  <c r="BE5011" i="1"/>
  <c r="J5011" i="1"/>
  <c r="H5011" i="1"/>
  <c r="G5011" i="1"/>
  <c r="BH5010" i="1"/>
  <c r="BF5010" i="1"/>
  <c r="BG5010" i="1" s="1"/>
  <c r="BE5010" i="1"/>
  <c r="J5010" i="1"/>
  <c r="H5010" i="1"/>
  <c r="G5010" i="1"/>
  <c r="BH5009" i="1"/>
  <c r="BF5009" i="1"/>
  <c r="BG5009" i="1" s="1"/>
  <c r="BE5009" i="1"/>
  <c r="J5009" i="1"/>
  <c r="H5009" i="1"/>
  <c r="G5009" i="1"/>
  <c r="BH5008" i="1"/>
  <c r="BF5008" i="1"/>
  <c r="BG5008" i="1" s="1"/>
  <c r="BE5008" i="1"/>
  <c r="J5008" i="1"/>
  <c r="H5008" i="1"/>
  <c r="G5008" i="1"/>
  <c r="BH5007" i="1"/>
  <c r="BF5007" i="1"/>
  <c r="BG5007" i="1" s="1"/>
  <c r="BE5007" i="1"/>
  <c r="J5007" i="1"/>
  <c r="H5007" i="1"/>
  <c r="G5007" i="1"/>
  <c r="BH5006" i="1"/>
  <c r="BF5006" i="1"/>
  <c r="BG5006" i="1" s="1"/>
  <c r="BE5006" i="1"/>
  <c r="J5006" i="1"/>
  <c r="H5006" i="1"/>
  <c r="G5006" i="1"/>
  <c r="BH5005" i="1"/>
  <c r="BF5005" i="1"/>
  <c r="BG5005" i="1" s="1"/>
  <c r="BE5005" i="1"/>
  <c r="J5005" i="1"/>
  <c r="H5005" i="1"/>
  <c r="G5005" i="1"/>
  <c r="BH5004" i="1"/>
  <c r="BF5004" i="1"/>
  <c r="BG5004" i="1" s="1"/>
  <c r="BE5004" i="1"/>
  <c r="J5004" i="1"/>
  <c r="H5004" i="1"/>
  <c r="G5004" i="1"/>
  <c r="BH5003" i="1"/>
  <c r="BF5003" i="1"/>
  <c r="BG5003" i="1" s="1"/>
  <c r="BE5003" i="1"/>
  <c r="J5003" i="1"/>
  <c r="H5003" i="1"/>
  <c r="G5003" i="1"/>
  <c r="BH5002" i="1"/>
  <c r="BF5002" i="1"/>
  <c r="BG5002" i="1" s="1"/>
  <c r="BE5002" i="1"/>
  <c r="J5002" i="1"/>
  <c r="H5002" i="1"/>
  <c r="G5002" i="1"/>
  <c r="BH5001" i="1"/>
  <c r="BF5001" i="1"/>
  <c r="BG5001" i="1" s="1"/>
  <c r="BE5001" i="1"/>
  <c r="J5001" i="1"/>
  <c r="H5001" i="1"/>
  <c r="G5001" i="1"/>
  <c r="BH5000" i="1"/>
  <c r="BF5000" i="1"/>
  <c r="BG5000" i="1" s="1"/>
  <c r="BE5000" i="1"/>
  <c r="J5000" i="1"/>
  <c r="H5000" i="1"/>
  <c r="G5000" i="1"/>
  <c r="BH4999" i="1"/>
  <c r="BF4999" i="1"/>
  <c r="BG4999" i="1" s="1"/>
  <c r="BE4999" i="1"/>
  <c r="J4999" i="1"/>
  <c r="H4999" i="1"/>
  <c r="G4999" i="1"/>
  <c r="BH4998" i="1"/>
  <c r="BF4998" i="1"/>
  <c r="BG4998" i="1" s="1"/>
  <c r="BE4998" i="1"/>
  <c r="J4998" i="1"/>
  <c r="H4998" i="1"/>
  <c r="G4998" i="1"/>
  <c r="BH4997" i="1"/>
  <c r="BF4997" i="1"/>
  <c r="BG4997" i="1" s="1"/>
  <c r="BE4997" i="1"/>
  <c r="J4997" i="1"/>
  <c r="H4997" i="1"/>
  <c r="G4997" i="1"/>
  <c r="BH4996" i="1"/>
  <c r="BF4996" i="1"/>
  <c r="BG4996" i="1" s="1"/>
  <c r="BE4996" i="1"/>
  <c r="J4996" i="1"/>
  <c r="H4996" i="1"/>
  <c r="G4996" i="1"/>
  <c r="BH4995" i="1"/>
  <c r="BF4995" i="1"/>
  <c r="BG4995" i="1" s="1"/>
  <c r="BE4995" i="1"/>
  <c r="J4995" i="1"/>
  <c r="H4995" i="1"/>
  <c r="G4995" i="1"/>
  <c r="BH4994" i="1"/>
  <c r="BF4994" i="1"/>
  <c r="BG4994" i="1" s="1"/>
  <c r="BE4994" i="1"/>
  <c r="J4994" i="1"/>
  <c r="H4994" i="1"/>
  <c r="G4994" i="1"/>
  <c r="BH4993" i="1"/>
  <c r="BF4993" i="1"/>
  <c r="BG4993" i="1" s="1"/>
  <c r="BE4993" i="1"/>
  <c r="J4993" i="1"/>
  <c r="H4993" i="1"/>
  <c r="G4993" i="1"/>
  <c r="BH4992" i="1"/>
  <c r="K4992" i="1" s="1"/>
  <c r="J4992" i="1"/>
  <c r="H4992" i="1"/>
  <c r="G4992" i="1"/>
  <c r="BH4991" i="1"/>
  <c r="BF4991" i="1"/>
  <c r="BG4991" i="1" s="1"/>
  <c r="BE4991" i="1"/>
  <c r="J4991" i="1"/>
  <c r="H4991" i="1"/>
  <c r="G4991" i="1"/>
  <c r="BH4990" i="1"/>
  <c r="BF4990" i="1"/>
  <c r="BG4990" i="1" s="1"/>
  <c r="BE4990" i="1"/>
  <c r="J4990" i="1"/>
  <c r="H4990" i="1"/>
  <c r="G4990" i="1"/>
  <c r="BH4989" i="1"/>
  <c r="BF4989" i="1"/>
  <c r="BG4989" i="1" s="1"/>
  <c r="BE4989" i="1"/>
  <c r="J4989" i="1"/>
  <c r="H4989" i="1"/>
  <c r="G4989" i="1"/>
  <c r="H4988" i="1"/>
  <c r="G4988" i="1"/>
  <c r="J4987" i="1"/>
  <c r="H4987" i="1"/>
  <c r="G4987" i="1"/>
  <c r="J4986" i="1"/>
  <c r="H4986" i="1"/>
  <c r="G4986" i="1"/>
  <c r="BH4985" i="1"/>
  <c r="BF4985" i="1"/>
  <c r="BG4985" i="1" s="1"/>
  <c r="BE4985" i="1"/>
  <c r="J4985" i="1"/>
  <c r="H4985" i="1"/>
  <c r="G4985" i="1"/>
  <c r="BH4984" i="1"/>
  <c r="BF4984" i="1"/>
  <c r="BG4984" i="1" s="1"/>
  <c r="BE4984" i="1"/>
  <c r="J4984" i="1"/>
  <c r="H4984" i="1"/>
  <c r="G4984" i="1"/>
  <c r="BH4983" i="1"/>
  <c r="BF4983" i="1"/>
  <c r="BG4983" i="1" s="1"/>
  <c r="BE4983" i="1"/>
  <c r="J4983" i="1"/>
  <c r="H4983" i="1"/>
  <c r="G4983" i="1"/>
  <c r="BH4982" i="1"/>
  <c r="BF4982" i="1"/>
  <c r="BG4982" i="1" s="1"/>
  <c r="BE4982" i="1"/>
  <c r="J4982" i="1"/>
  <c r="H4982" i="1"/>
  <c r="G4982" i="1"/>
  <c r="BH4981" i="1"/>
  <c r="K4981" i="1" s="1"/>
  <c r="J4981" i="1"/>
  <c r="H4981" i="1"/>
  <c r="G4981" i="1"/>
  <c r="BH4980" i="1"/>
  <c r="BF4980" i="1"/>
  <c r="BG4980" i="1" s="1"/>
  <c r="BE4980" i="1"/>
  <c r="J4980" i="1"/>
  <c r="H4980" i="1"/>
  <c r="G4980" i="1"/>
  <c r="BH4979" i="1"/>
  <c r="BF4979" i="1"/>
  <c r="BG4979" i="1" s="1"/>
  <c r="BE4979" i="1"/>
  <c r="J4979" i="1"/>
  <c r="H4979" i="1"/>
  <c r="G4979" i="1"/>
  <c r="BH4978" i="1"/>
  <c r="BF4978" i="1"/>
  <c r="BG4978" i="1" s="1"/>
  <c r="BE4978" i="1"/>
  <c r="J4978" i="1"/>
  <c r="H4978" i="1"/>
  <c r="G4978" i="1"/>
  <c r="BH4977" i="1"/>
  <c r="BF4977" i="1"/>
  <c r="BG4977" i="1" s="1"/>
  <c r="BE4977" i="1"/>
  <c r="J4977" i="1"/>
  <c r="H4977" i="1"/>
  <c r="G4977" i="1"/>
  <c r="BH4976" i="1"/>
  <c r="BF4976" i="1"/>
  <c r="BG4976" i="1" s="1"/>
  <c r="BE4976" i="1"/>
  <c r="J4976" i="1"/>
  <c r="H4976" i="1"/>
  <c r="G4976" i="1"/>
  <c r="BH4975" i="1"/>
  <c r="BF4975" i="1"/>
  <c r="BG4975" i="1" s="1"/>
  <c r="BE4975" i="1"/>
  <c r="J4975" i="1"/>
  <c r="H4975" i="1"/>
  <c r="G4975" i="1"/>
  <c r="BH4974" i="1"/>
  <c r="BF4974" i="1"/>
  <c r="BG4974" i="1" s="1"/>
  <c r="BE4974" i="1"/>
  <c r="J4974" i="1"/>
  <c r="H4974" i="1"/>
  <c r="G4974" i="1"/>
  <c r="BH4973" i="1"/>
  <c r="BF4973" i="1"/>
  <c r="BG4973" i="1" s="1"/>
  <c r="BE4973" i="1"/>
  <c r="J4973" i="1"/>
  <c r="H4973" i="1"/>
  <c r="G4973" i="1"/>
  <c r="BH4972" i="1"/>
  <c r="BF4972" i="1"/>
  <c r="BG4972" i="1" s="1"/>
  <c r="BE4972" i="1"/>
  <c r="J4972" i="1"/>
  <c r="H4972" i="1"/>
  <c r="G4972" i="1"/>
  <c r="BH4971" i="1"/>
  <c r="BF4971" i="1"/>
  <c r="BG4971" i="1" s="1"/>
  <c r="BE4971" i="1"/>
  <c r="J4971" i="1"/>
  <c r="H4971" i="1"/>
  <c r="G4971" i="1"/>
  <c r="BH4970" i="1"/>
  <c r="BF4970" i="1"/>
  <c r="BG4970" i="1" s="1"/>
  <c r="BE4970" i="1"/>
  <c r="J4970" i="1"/>
  <c r="H4970" i="1"/>
  <c r="G4970" i="1"/>
  <c r="BH4969" i="1"/>
  <c r="BF4969" i="1"/>
  <c r="BG4969" i="1" s="1"/>
  <c r="BE4969" i="1"/>
  <c r="J4969" i="1"/>
  <c r="H4969" i="1"/>
  <c r="G4969" i="1"/>
  <c r="BH4968" i="1"/>
  <c r="BF4968" i="1"/>
  <c r="BG4968" i="1" s="1"/>
  <c r="BE4968" i="1"/>
  <c r="J4968" i="1"/>
  <c r="H4968" i="1"/>
  <c r="G4968" i="1"/>
  <c r="BH4967" i="1"/>
  <c r="K4967" i="1" s="1"/>
  <c r="J4967" i="1"/>
  <c r="H4967" i="1"/>
  <c r="G4967" i="1"/>
  <c r="BH4966" i="1"/>
  <c r="BF4966" i="1"/>
  <c r="BG4966" i="1" s="1"/>
  <c r="BE4966" i="1"/>
  <c r="J4966" i="1"/>
  <c r="H4966" i="1"/>
  <c r="G4966" i="1"/>
  <c r="BH4965" i="1"/>
  <c r="BF4965" i="1"/>
  <c r="BG4965" i="1" s="1"/>
  <c r="BE4965" i="1"/>
  <c r="J4965" i="1"/>
  <c r="H4965" i="1"/>
  <c r="G4965" i="1"/>
  <c r="BH4964" i="1"/>
  <c r="BF4964" i="1"/>
  <c r="BG4964" i="1" s="1"/>
  <c r="BE4964" i="1"/>
  <c r="J4964" i="1"/>
  <c r="H4964" i="1"/>
  <c r="G4964" i="1"/>
  <c r="BH4963" i="1"/>
  <c r="BF4963" i="1"/>
  <c r="BG4963" i="1" s="1"/>
  <c r="BE4963" i="1"/>
  <c r="J4963" i="1"/>
  <c r="H4963" i="1"/>
  <c r="G4963" i="1"/>
  <c r="BH4962" i="1"/>
  <c r="BF4962" i="1"/>
  <c r="BG4962" i="1" s="1"/>
  <c r="BE4962" i="1"/>
  <c r="J4962" i="1"/>
  <c r="H4962" i="1"/>
  <c r="G4962" i="1"/>
  <c r="BH4961" i="1"/>
  <c r="BF4961" i="1"/>
  <c r="BG4961" i="1" s="1"/>
  <c r="BE4961" i="1"/>
  <c r="J4961" i="1"/>
  <c r="H4961" i="1"/>
  <c r="G4961" i="1"/>
  <c r="BH4960" i="1"/>
  <c r="BF4960" i="1"/>
  <c r="BG4960" i="1" s="1"/>
  <c r="BE4960" i="1"/>
  <c r="J4960" i="1"/>
  <c r="H4960" i="1"/>
  <c r="G4960" i="1"/>
  <c r="BH4959" i="1"/>
  <c r="BF4959" i="1"/>
  <c r="BG4959" i="1" s="1"/>
  <c r="BE4959" i="1"/>
  <c r="J4959" i="1"/>
  <c r="H4959" i="1"/>
  <c r="G4959" i="1"/>
  <c r="BH4957" i="1"/>
  <c r="BF4957" i="1"/>
  <c r="BG4957" i="1" s="1"/>
  <c r="BE4957" i="1"/>
  <c r="J4957" i="1"/>
  <c r="H4957" i="1"/>
  <c r="G4957" i="1"/>
  <c r="BH4956" i="1"/>
  <c r="BF4956" i="1"/>
  <c r="BG4956" i="1" s="1"/>
  <c r="BE4956" i="1"/>
  <c r="J4956" i="1"/>
  <c r="H4956" i="1"/>
  <c r="G4956" i="1"/>
  <c r="BH4955" i="1"/>
  <c r="BF4955" i="1"/>
  <c r="BG4955" i="1" s="1"/>
  <c r="BE4955" i="1"/>
  <c r="J4955" i="1"/>
  <c r="H4955" i="1"/>
  <c r="G4955" i="1"/>
  <c r="BH4954" i="1"/>
  <c r="BF4954" i="1"/>
  <c r="BG4954" i="1" s="1"/>
  <c r="BE4954" i="1"/>
  <c r="J4954" i="1"/>
  <c r="H4954" i="1"/>
  <c r="G4954" i="1"/>
  <c r="BH4953" i="1"/>
  <c r="BF4953" i="1"/>
  <c r="BG4953" i="1" s="1"/>
  <c r="BE4953" i="1"/>
  <c r="J4953" i="1"/>
  <c r="H4953" i="1"/>
  <c r="G4953" i="1"/>
  <c r="BH4952" i="1"/>
  <c r="BF4952" i="1"/>
  <c r="BG4952" i="1" s="1"/>
  <c r="BE4952" i="1"/>
  <c r="J4952" i="1"/>
  <c r="H4952" i="1"/>
  <c r="G4952" i="1"/>
  <c r="BH4951" i="1"/>
  <c r="BF4951" i="1"/>
  <c r="BG4951" i="1" s="1"/>
  <c r="BE4951" i="1"/>
  <c r="J4951" i="1"/>
  <c r="H4951" i="1"/>
  <c r="G4951" i="1"/>
  <c r="BH4950" i="1"/>
  <c r="BF4950" i="1"/>
  <c r="BG4950" i="1" s="1"/>
  <c r="BE4950" i="1"/>
  <c r="J4950" i="1"/>
  <c r="H4950" i="1"/>
  <c r="G4950" i="1"/>
  <c r="BH4949" i="1"/>
  <c r="BF4949" i="1"/>
  <c r="BG4949" i="1" s="1"/>
  <c r="BE4949" i="1"/>
  <c r="J4949" i="1"/>
  <c r="H4949" i="1"/>
  <c r="G4949" i="1"/>
  <c r="BH4948" i="1"/>
  <c r="BF4948" i="1"/>
  <c r="BG4948" i="1" s="1"/>
  <c r="BE4948" i="1"/>
  <c r="J4948" i="1"/>
  <c r="H4948" i="1"/>
  <c r="G4948" i="1"/>
  <c r="BH4947" i="1"/>
  <c r="BF4947" i="1"/>
  <c r="BG4947" i="1" s="1"/>
  <c r="BE4947" i="1"/>
  <c r="J4947" i="1"/>
  <c r="H4947" i="1"/>
  <c r="G4947" i="1"/>
  <c r="BH4946" i="1"/>
  <c r="BF4946" i="1"/>
  <c r="BG4946" i="1" s="1"/>
  <c r="BE4946" i="1"/>
  <c r="J4946" i="1"/>
  <c r="H4946" i="1"/>
  <c r="G4946" i="1"/>
  <c r="BH4945" i="1"/>
  <c r="BF4945" i="1"/>
  <c r="BG4945" i="1" s="1"/>
  <c r="BE4945" i="1"/>
  <c r="J4945" i="1"/>
  <c r="H4945" i="1"/>
  <c r="G4945" i="1"/>
  <c r="BH4944" i="1"/>
  <c r="BF4944" i="1"/>
  <c r="BG4944" i="1" s="1"/>
  <c r="BE4944" i="1"/>
  <c r="J4944" i="1"/>
  <c r="H4944" i="1"/>
  <c r="G4944" i="1"/>
  <c r="BH4943" i="1"/>
  <c r="BF4943" i="1"/>
  <c r="BG4943" i="1" s="1"/>
  <c r="BE4943" i="1"/>
  <c r="J4943" i="1"/>
  <c r="H4943" i="1"/>
  <c r="G4943" i="1"/>
  <c r="BH4942" i="1"/>
  <c r="BF4942" i="1"/>
  <c r="BG4942" i="1" s="1"/>
  <c r="BE4942" i="1"/>
  <c r="J4942" i="1"/>
  <c r="H4942" i="1"/>
  <c r="G4942" i="1"/>
  <c r="BH4941" i="1"/>
  <c r="BF4941" i="1"/>
  <c r="BG4941" i="1" s="1"/>
  <c r="BE4941" i="1"/>
  <c r="J4941" i="1"/>
  <c r="H4941" i="1"/>
  <c r="G4941" i="1"/>
  <c r="BH4940" i="1"/>
  <c r="BF4940" i="1"/>
  <c r="BG4940" i="1" s="1"/>
  <c r="BE4940" i="1"/>
  <c r="J4940" i="1"/>
  <c r="H4940" i="1"/>
  <c r="G4940" i="1"/>
  <c r="BH4939" i="1"/>
  <c r="BF4939" i="1"/>
  <c r="BG4939" i="1" s="1"/>
  <c r="BE4939" i="1"/>
  <c r="J4939" i="1"/>
  <c r="H4939" i="1"/>
  <c r="G4939" i="1"/>
  <c r="BH4937" i="1"/>
  <c r="BF4937" i="1"/>
  <c r="BG4937" i="1" s="1"/>
  <c r="BE4937" i="1"/>
  <c r="J4937" i="1"/>
  <c r="H4937" i="1"/>
  <c r="G4937" i="1"/>
  <c r="BH4936" i="1"/>
  <c r="BF4936" i="1"/>
  <c r="BG4936" i="1" s="1"/>
  <c r="BE4936" i="1"/>
  <c r="J4936" i="1"/>
  <c r="H4936" i="1"/>
  <c r="G4936" i="1"/>
  <c r="BH4935" i="1"/>
  <c r="BF4935" i="1"/>
  <c r="BG4935" i="1" s="1"/>
  <c r="BE4935" i="1"/>
  <c r="J4935" i="1"/>
  <c r="H4935" i="1"/>
  <c r="G4935" i="1"/>
  <c r="BH4934" i="1"/>
  <c r="BF4934" i="1"/>
  <c r="BG4934" i="1" s="1"/>
  <c r="BE4934" i="1"/>
  <c r="J4934" i="1"/>
  <c r="H4934" i="1"/>
  <c r="G4934" i="1"/>
  <c r="BH4933" i="1"/>
  <c r="BF4933" i="1"/>
  <c r="BG4933" i="1" s="1"/>
  <c r="BE4933" i="1"/>
  <c r="J4933" i="1"/>
  <c r="H4933" i="1"/>
  <c r="G4933" i="1"/>
  <c r="BH4932" i="1"/>
  <c r="BF4932" i="1"/>
  <c r="BG4932" i="1" s="1"/>
  <c r="BE4932" i="1"/>
  <c r="J4932" i="1"/>
  <c r="H4932" i="1"/>
  <c r="G4932" i="1"/>
  <c r="BH4931" i="1"/>
  <c r="BF4931" i="1"/>
  <c r="BG4931" i="1" s="1"/>
  <c r="BE4931" i="1"/>
  <c r="J4931" i="1"/>
  <c r="H4931" i="1"/>
  <c r="G4931" i="1"/>
  <c r="BH4929" i="1"/>
  <c r="BF4929" i="1"/>
  <c r="BG4929" i="1" s="1"/>
  <c r="BE4929" i="1"/>
  <c r="J4929" i="1"/>
  <c r="H4929" i="1"/>
  <c r="G4929" i="1"/>
  <c r="BH4928" i="1"/>
  <c r="BF4928" i="1"/>
  <c r="BG4928" i="1" s="1"/>
  <c r="BE4928" i="1"/>
  <c r="J4928" i="1"/>
  <c r="H4928" i="1"/>
  <c r="G4928" i="1"/>
  <c r="BH4927" i="1"/>
  <c r="BF4927" i="1"/>
  <c r="BG4927" i="1" s="1"/>
  <c r="BE4927" i="1"/>
  <c r="J4927" i="1"/>
  <c r="H4927" i="1"/>
  <c r="G4927" i="1"/>
  <c r="BH4926" i="1"/>
  <c r="BF4926" i="1"/>
  <c r="BG4926" i="1" s="1"/>
  <c r="BE4926" i="1"/>
  <c r="J4926" i="1"/>
  <c r="H4926" i="1"/>
  <c r="G4926" i="1"/>
  <c r="BH4925" i="1"/>
  <c r="BF4925" i="1"/>
  <c r="BG4925" i="1" s="1"/>
  <c r="BE4925" i="1"/>
  <c r="J4925" i="1"/>
  <c r="H4925" i="1"/>
  <c r="G4925" i="1"/>
  <c r="BH4924" i="1"/>
  <c r="BF4924" i="1"/>
  <c r="BG4924" i="1" s="1"/>
  <c r="BE4924" i="1"/>
  <c r="J4924" i="1"/>
  <c r="H4924" i="1"/>
  <c r="G4924" i="1"/>
  <c r="BH4923" i="1"/>
  <c r="BF4923" i="1"/>
  <c r="BG4923" i="1" s="1"/>
  <c r="BE4923" i="1"/>
  <c r="J4923" i="1"/>
  <c r="H4923" i="1"/>
  <c r="G4923" i="1"/>
  <c r="BH4922" i="1"/>
  <c r="BF4922" i="1"/>
  <c r="BG4922" i="1" s="1"/>
  <c r="BE4922" i="1"/>
  <c r="J4922" i="1"/>
  <c r="H4922" i="1"/>
  <c r="G4922" i="1"/>
  <c r="BH4921" i="1"/>
  <c r="BF4921" i="1"/>
  <c r="BG4921" i="1" s="1"/>
  <c r="BE4921" i="1"/>
  <c r="J4921" i="1"/>
  <c r="H4921" i="1"/>
  <c r="G4921" i="1"/>
  <c r="BH4920" i="1"/>
  <c r="BF4920" i="1"/>
  <c r="BG4920" i="1" s="1"/>
  <c r="BE4920" i="1"/>
  <c r="J4920" i="1"/>
  <c r="H4920" i="1"/>
  <c r="G4920" i="1"/>
  <c r="BH4919" i="1"/>
  <c r="BF4919" i="1"/>
  <c r="BG4919" i="1" s="1"/>
  <c r="BE4919" i="1"/>
  <c r="J4919" i="1"/>
  <c r="H4919" i="1"/>
  <c r="G4919" i="1"/>
  <c r="BH4918" i="1"/>
  <c r="BF4918" i="1"/>
  <c r="BG4918" i="1" s="1"/>
  <c r="BE4918" i="1"/>
  <c r="J4918" i="1"/>
  <c r="H4918" i="1"/>
  <c r="G4918" i="1"/>
  <c r="BH4917" i="1"/>
  <c r="BF4917" i="1"/>
  <c r="BG4917" i="1" s="1"/>
  <c r="BE4917" i="1"/>
  <c r="J4917" i="1"/>
  <c r="H4917" i="1"/>
  <c r="G4917" i="1"/>
  <c r="BH4916" i="1"/>
  <c r="BF4916" i="1"/>
  <c r="BG4916" i="1" s="1"/>
  <c r="BE4916" i="1"/>
  <c r="J4916" i="1"/>
  <c r="H4916" i="1"/>
  <c r="G4916" i="1"/>
  <c r="BH4915" i="1"/>
  <c r="BF4915" i="1"/>
  <c r="BG4915" i="1" s="1"/>
  <c r="BE4915" i="1"/>
  <c r="J4915" i="1"/>
  <c r="H4915" i="1"/>
  <c r="G4915" i="1"/>
  <c r="BH4914" i="1"/>
  <c r="BF4914" i="1"/>
  <c r="BG4914" i="1" s="1"/>
  <c r="BE4914" i="1"/>
  <c r="J4914" i="1"/>
  <c r="H4914" i="1"/>
  <c r="G4914" i="1"/>
  <c r="BH4913" i="1"/>
  <c r="BF4913" i="1"/>
  <c r="BG4913" i="1" s="1"/>
  <c r="BE4913" i="1"/>
  <c r="J4913" i="1"/>
  <c r="H4913" i="1"/>
  <c r="G4913" i="1"/>
  <c r="BH4912" i="1"/>
  <c r="BF4912" i="1"/>
  <c r="BG4912" i="1" s="1"/>
  <c r="BE4912" i="1"/>
  <c r="J4912" i="1"/>
  <c r="H4912" i="1"/>
  <c r="G4912" i="1"/>
  <c r="BH4911" i="1"/>
  <c r="BF4911" i="1"/>
  <c r="BG4911" i="1" s="1"/>
  <c r="BE4911" i="1"/>
  <c r="J4911" i="1"/>
  <c r="H4911" i="1"/>
  <c r="G4911" i="1"/>
  <c r="BH4910" i="1"/>
  <c r="BF4910" i="1"/>
  <c r="BG4910" i="1" s="1"/>
  <c r="BE4910" i="1"/>
  <c r="J4910" i="1"/>
  <c r="H4910" i="1"/>
  <c r="G4910" i="1"/>
  <c r="BH4909" i="1"/>
  <c r="BF4909" i="1"/>
  <c r="BG4909" i="1" s="1"/>
  <c r="BE4909" i="1"/>
  <c r="J4909" i="1"/>
  <c r="H4909" i="1"/>
  <c r="G4909" i="1"/>
  <c r="BH4908" i="1"/>
  <c r="BF4908" i="1"/>
  <c r="BG4908" i="1" s="1"/>
  <c r="BE4908" i="1"/>
  <c r="J4908" i="1"/>
  <c r="H4908" i="1"/>
  <c r="G4908" i="1"/>
  <c r="BH4907" i="1"/>
  <c r="BF4907" i="1"/>
  <c r="BG4907" i="1" s="1"/>
  <c r="BE4907" i="1"/>
  <c r="J4907" i="1"/>
  <c r="H4907" i="1"/>
  <c r="G4907" i="1"/>
  <c r="BH4906" i="1"/>
  <c r="BF4906" i="1"/>
  <c r="BG4906" i="1" s="1"/>
  <c r="BE4906" i="1"/>
  <c r="J4906" i="1"/>
  <c r="H4906" i="1"/>
  <c r="G4906" i="1"/>
  <c r="BH4905" i="1"/>
  <c r="BF4905" i="1"/>
  <c r="BG4905" i="1" s="1"/>
  <c r="BE4905" i="1"/>
  <c r="J4905" i="1"/>
  <c r="H4905" i="1"/>
  <c r="G4905" i="1"/>
  <c r="BH4904" i="1"/>
  <c r="BF4904" i="1"/>
  <c r="BG4904" i="1" s="1"/>
  <c r="BE4904" i="1"/>
  <c r="J4904" i="1"/>
  <c r="H4904" i="1"/>
  <c r="G4904" i="1"/>
  <c r="BH4903" i="1"/>
  <c r="BF4903" i="1"/>
  <c r="BG4903" i="1" s="1"/>
  <c r="BE4903" i="1"/>
  <c r="J4903" i="1"/>
  <c r="H4903" i="1"/>
  <c r="G4903" i="1"/>
  <c r="BH4902" i="1"/>
  <c r="BF4902" i="1"/>
  <c r="BE4902" i="1"/>
  <c r="J4902" i="1"/>
  <c r="H4902" i="1"/>
  <c r="G4902" i="1"/>
  <c r="BH4901" i="1"/>
  <c r="BF4901" i="1"/>
  <c r="BG4901" i="1" s="1"/>
  <c r="BE4901" i="1"/>
  <c r="J4901" i="1"/>
  <c r="H4901" i="1"/>
  <c r="G4901" i="1"/>
  <c r="BH4900" i="1"/>
  <c r="BF4900" i="1"/>
  <c r="BG4900" i="1" s="1"/>
  <c r="BE4900" i="1"/>
  <c r="J4900" i="1"/>
  <c r="H4900" i="1"/>
  <c r="G4900" i="1"/>
  <c r="BH4899" i="1"/>
  <c r="BF4899" i="1"/>
  <c r="BG4899" i="1" s="1"/>
  <c r="BE4899" i="1"/>
  <c r="J4899" i="1"/>
  <c r="H4899" i="1"/>
  <c r="G4899" i="1"/>
  <c r="BH4898" i="1"/>
  <c r="BF4898" i="1"/>
  <c r="BG4898" i="1" s="1"/>
  <c r="BE4898" i="1"/>
  <c r="J4898" i="1"/>
  <c r="H4898" i="1"/>
  <c r="G4898" i="1"/>
  <c r="BH4887" i="1"/>
  <c r="BF4887" i="1"/>
  <c r="BG4887" i="1" s="1"/>
  <c r="BE4887" i="1"/>
  <c r="J4887" i="1"/>
  <c r="BH4886" i="1"/>
  <c r="BF4886" i="1"/>
  <c r="BG4886" i="1" s="1"/>
  <c r="BE4886" i="1"/>
  <c r="J4886" i="1"/>
  <c r="H4886" i="1"/>
  <c r="G4886" i="1"/>
  <c r="BH4885" i="1"/>
  <c r="BF4885" i="1"/>
  <c r="BG4885" i="1" s="1"/>
  <c r="BE4885" i="1"/>
  <c r="J4885" i="1"/>
  <c r="H4885" i="1"/>
  <c r="G4885" i="1"/>
  <c r="BH4884" i="1"/>
  <c r="BF4884" i="1"/>
  <c r="BG4884" i="1" s="1"/>
  <c r="BE4884" i="1"/>
  <c r="J4884" i="1"/>
  <c r="H4884" i="1"/>
  <c r="G4884" i="1"/>
  <c r="BH4883" i="1"/>
  <c r="BF4883" i="1"/>
  <c r="BG4883" i="1" s="1"/>
  <c r="BE4883" i="1"/>
  <c r="J4883" i="1"/>
  <c r="H4883" i="1"/>
  <c r="G4883" i="1"/>
  <c r="BH4882" i="1"/>
  <c r="BF4882" i="1"/>
  <c r="BG4882" i="1" s="1"/>
  <c r="BE4882" i="1"/>
  <c r="J4882" i="1"/>
  <c r="H4882" i="1"/>
  <c r="G4882" i="1"/>
  <c r="BH4881" i="1"/>
  <c r="BF4881" i="1"/>
  <c r="BG4881" i="1" s="1"/>
  <c r="BE4881" i="1"/>
  <c r="J4881" i="1"/>
  <c r="H4881" i="1"/>
  <c r="G4881" i="1"/>
  <c r="BH4880" i="1"/>
  <c r="BF4880" i="1"/>
  <c r="BG4880" i="1" s="1"/>
  <c r="BE4880" i="1"/>
  <c r="J4880" i="1"/>
  <c r="H4880" i="1"/>
  <c r="G4880" i="1"/>
  <c r="BH4879" i="1"/>
  <c r="BF4879" i="1"/>
  <c r="BG4879" i="1" s="1"/>
  <c r="BE4879" i="1"/>
  <c r="J4879" i="1"/>
  <c r="H4879" i="1"/>
  <c r="G4879" i="1"/>
  <c r="BH4878" i="1"/>
  <c r="BF4878" i="1"/>
  <c r="BG4878" i="1" s="1"/>
  <c r="BE4878" i="1"/>
  <c r="J4878" i="1"/>
  <c r="H4878" i="1"/>
  <c r="G4878" i="1"/>
  <c r="BH4877" i="1"/>
  <c r="BF4877" i="1"/>
  <c r="BG4877" i="1" s="1"/>
  <c r="BE4877" i="1"/>
  <c r="J4877" i="1"/>
  <c r="H4877" i="1"/>
  <c r="G4877" i="1"/>
  <c r="BH4876" i="1"/>
  <c r="BF4876" i="1"/>
  <c r="BG4876" i="1" s="1"/>
  <c r="BE4876" i="1"/>
  <c r="J4876" i="1"/>
  <c r="H4876" i="1"/>
  <c r="G4876" i="1"/>
  <c r="BH4875" i="1"/>
  <c r="BF4875" i="1"/>
  <c r="BG4875" i="1" s="1"/>
  <c r="BE4875" i="1"/>
  <c r="J4875" i="1"/>
  <c r="H4875" i="1"/>
  <c r="G4875" i="1"/>
  <c r="BH4874" i="1"/>
  <c r="BF4874" i="1"/>
  <c r="BG4874" i="1" s="1"/>
  <c r="BE4874" i="1"/>
  <c r="J4874" i="1"/>
  <c r="H4874" i="1"/>
  <c r="G4874" i="1"/>
  <c r="BH4873" i="1"/>
  <c r="BF4873" i="1"/>
  <c r="BG4873" i="1" s="1"/>
  <c r="BE4873" i="1"/>
  <c r="J4873" i="1"/>
  <c r="H4873" i="1"/>
  <c r="G4873" i="1"/>
  <c r="BH4872" i="1"/>
  <c r="BF4872" i="1"/>
  <c r="BG4872" i="1" s="1"/>
  <c r="BE4872" i="1"/>
  <c r="J4872" i="1"/>
  <c r="H4872" i="1"/>
  <c r="G4872" i="1"/>
  <c r="BH4871" i="1"/>
  <c r="BF4871" i="1"/>
  <c r="BG4871" i="1" s="1"/>
  <c r="BE4871" i="1"/>
  <c r="J4871" i="1"/>
  <c r="H4871" i="1"/>
  <c r="G4871" i="1"/>
  <c r="BH4870" i="1"/>
  <c r="BF4870" i="1"/>
  <c r="BG4870" i="1" s="1"/>
  <c r="BE4870" i="1"/>
  <c r="J4870" i="1"/>
  <c r="H4870" i="1"/>
  <c r="G4870" i="1"/>
  <c r="BH4869" i="1"/>
  <c r="BF4869" i="1"/>
  <c r="BG4869" i="1" s="1"/>
  <c r="BE4869" i="1"/>
  <c r="J4869" i="1"/>
  <c r="H4869" i="1"/>
  <c r="G4869" i="1"/>
  <c r="BH4868" i="1"/>
  <c r="BF4868" i="1"/>
  <c r="BG4868" i="1" s="1"/>
  <c r="BE4868" i="1"/>
  <c r="J4868" i="1"/>
  <c r="H4868" i="1"/>
  <c r="G4868" i="1"/>
  <c r="BH4867" i="1"/>
  <c r="BF4867" i="1"/>
  <c r="BG4867" i="1" s="1"/>
  <c r="BE4867" i="1"/>
  <c r="J4867" i="1"/>
  <c r="H4867" i="1"/>
  <c r="G4867" i="1"/>
  <c r="BH4866" i="1"/>
  <c r="BF4866" i="1"/>
  <c r="BG4866" i="1" s="1"/>
  <c r="BE4866" i="1"/>
  <c r="J4866" i="1"/>
  <c r="H4866" i="1"/>
  <c r="G4866" i="1"/>
  <c r="BH4865" i="1"/>
  <c r="BF4865" i="1"/>
  <c r="BG4865" i="1" s="1"/>
  <c r="BE4865" i="1"/>
  <c r="J4865" i="1"/>
  <c r="H4865" i="1"/>
  <c r="G4865" i="1"/>
  <c r="BH4864" i="1"/>
  <c r="BF4864" i="1"/>
  <c r="BG4864" i="1" s="1"/>
  <c r="BE4864" i="1"/>
  <c r="J4864" i="1"/>
  <c r="H4864" i="1"/>
  <c r="G4864" i="1"/>
  <c r="BH4863" i="1"/>
  <c r="BF4863" i="1"/>
  <c r="BG4863" i="1" s="1"/>
  <c r="BE4863" i="1"/>
  <c r="J4863" i="1"/>
  <c r="H4863" i="1"/>
  <c r="G4863" i="1"/>
  <c r="BH4862" i="1"/>
  <c r="BF4862" i="1"/>
  <c r="BG4862" i="1" s="1"/>
  <c r="BE4862" i="1"/>
  <c r="J4862" i="1"/>
  <c r="H4862" i="1"/>
  <c r="G4862" i="1"/>
  <c r="BH4861" i="1"/>
  <c r="BF4861" i="1"/>
  <c r="BG4861" i="1" s="1"/>
  <c r="BE4861" i="1"/>
  <c r="J4861" i="1"/>
  <c r="H4861" i="1"/>
  <c r="G4861" i="1"/>
  <c r="BH4860" i="1"/>
  <c r="BF4860" i="1"/>
  <c r="BG4860" i="1" s="1"/>
  <c r="BE4860" i="1"/>
  <c r="J4860" i="1"/>
  <c r="H4860" i="1"/>
  <c r="G4860" i="1"/>
  <c r="BH4859" i="1"/>
  <c r="BF4859" i="1"/>
  <c r="BG4859" i="1" s="1"/>
  <c r="BE4859" i="1"/>
  <c r="J4859" i="1"/>
  <c r="H4859" i="1"/>
  <c r="G4859" i="1"/>
  <c r="BH4858" i="1"/>
  <c r="BF4858" i="1"/>
  <c r="BG4858" i="1" s="1"/>
  <c r="BE4858" i="1"/>
  <c r="J4858" i="1"/>
  <c r="H4858" i="1"/>
  <c r="G4858" i="1"/>
  <c r="BH4857" i="1"/>
  <c r="BF4857" i="1"/>
  <c r="BG4857" i="1" s="1"/>
  <c r="BE4857" i="1"/>
  <c r="J4857" i="1"/>
  <c r="H4857" i="1"/>
  <c r="G4857" i="1"/>
  <c r="BH4856" i="1"/>
  <c r="BF4856" i="1"/>
  <c r="BG4856" i="1" s="1"/>
  <c r="BE4856" i="1"/>
  <c r="J4856" i="1"/>
  <c r="H4856" i="1"/>
  <c r="G4856" i="1"/>
  <c r="BH4855" i="1"/>
  <c r="BF4855" i="1"/>
  <c r="BG4855" i="1" s="1"/>
  <c r="BE4855" i="1"/>
  <c r="J4855" i="1"/>
  <c r="H4855" i="1"/>
  <c r="G4855" i="1"/>
  <c r="BH4854" i="1"/>
  <c r="BF4854" i="1"/>
  <c r="BG4854" i="1" s="1"/>
  <c r="BE4854" i="1"/>
  <c r="J4854" i="1"/>
  <c r="H4854" i="1"/>
  <c r="G4854" i="1"/>
  <c r="BH4853" i="1"/>
  <c r="BF4853" i="1"/>
  <c r="BG4853" i="1" s="1"/>
  <c r="BE4853" i="1"/>
  <c r="J4853" i="1"/>
  <c r="H4853" i="1"/>
  <c r="G4853" i="1"/>
  <c r="BH4852" i="1"/>
  <c r="BF4852" i="1"/>
  <c r="BG4852" i="1" s="1"/>
  <c r="BE4852" i="1"/>
  <c r="J4852" i="1"/>
  <c r="H4852" i="1"/>
  <c r="G4852" i="1"/>
  <c r="BH4851" i="1"/>
  <c r="BF4851" i="1"/>
  <c r="BG4851" i="1" s="1"/>
  <c r="BE4851" i="1"/>
  <c r="J4851" i="1"/>
  <c r="H4851" i="1"/>
  <c r="G4851" i="1"/>
  <c r="BH4850" i="1"/>
  <c r="BF4850" i="1"/>
  <c r="BG4850" i="1" s="1"/>
  <c r="BE4850" i="1"/>
  <c r="J4850" i="1"/>
  <c r="H4850" i="1"/>
  <c r="G4850" i="1"/>
  <c r="BH4849" i="1"/>
  <c r="BF4849" i="1"/>
  <c r="BG4849" i="1" s="1"/>
  <c r="BE4849" i="1"/>
  <c r="J4849" i="1"/>
  <c r="H4849" i="1"/>
  <c r="G4849" i="1"/>
  <c r="BH4848" i="1"/>
  <c r="BF4848" i="1"/>
  <c r="BG4848" i="1" s="1"/>
  <c r="BE4848" i="1"/>
  <c r="J4848" i="1"/>
  <c r="H4848" i="1"/>
  <c r="G4848" i="1"/>
  <c r="BH4847" i="1"/>
  <c r="BF4847" i="1"/>
  <c r="BG4847" i="1" s="1"/>
  <c r="BE4847" i="1"/>
  <c r="J4847" i="1"/>
  <c r="H4847" i="1"/>
  <c r="G4847" i="1"/>
  <c r="BH4846" i="1"/>
  <c r="K4846" i="1" s="1"/>
  <c r="J4846" i="1"/>
  <c r="H4846" i="1"/>
  <c r="G4846" i="1"/>
  <c r="BH4845" i="1"/>
  <c r="BF4845" i="1"/>
  <c r="BG4845" i="1" s="1"/>
  <c r="BE4845" i="1"/>
  <c r="J4845" i="1"/>
  <c r="H4845" i="1"/>
  <c r="G4845" i="1"/>
  <c r="BH4844" i="1"/>
  <c r="BF4844" i="1"/>
  <c r="BG4844" i="1" s="1"/>
  <c r="BE4844" i="1"/>
  <c r="J4844" i="1"/>
  <c r="H4844" i="1"/>
  <c r="G4844" i="1"/>
  <c r="BH4843" i="1"/>
  <c r="BF4843" i="1"/>
  <c r="BG4843" i="1" s="1"/>
  <c r="BE4843" i="1"/>
  <c r="J4843" i="1"/>
  <c r="H4843" i="1"/>
  <c r="G4843" i="1"/>
  <c r="BH4842" i="1"/>
  <c r="BF4842" i="1"/>
  <c r="BG4842" i="1" s="1"/>
  <c r="BE4842" i="1"/>
  <c r="J4842" i="1"/>
  <c r="H4842" i="1"/>
  <c r="G4842" i="1"/>
  <c r="BH4841" i="1"/>
  <c r="BF4841" i="1"/>
  <c r="BG4841" i="1" s="1"/>
  <c r="BE4841" i="1"/>
  <c r="J4841" i="1"/>
  <c r="H4841" i="1"/>
  <c r="G4841" i="1"/>
  <c r="BH4840" i="1"/>
  <c r="BF4840" i="1"/>
  <c r="BG4840" i="1" s="1"/>
  <c r="BE4840" i="1"/>
  <c r="J4840" i="1"/>
  <c r="H4840" i="1"/>
  <c r="G4840" i="1"/>
  <c r="BH4839" i="1"/>
  <c r="BF4839" i="1"/>
  <c r="BG4839" i="1" s="1"/>
  <c r="BE4839" i="1"/>
  <c r="J4839" i="1"/>
  <c r="H4839" i="1"/>
  <c r="G4839" i="1"/>
  <c r="BH4838" i="1"/>
  <c r="BF4838" i="1"/>
  <c r="BG4838" i="1" s="1"/>
  <c r="BE4838" i="1"/>
  <c r="J4838" i="1"/>
  <c r="H4838" i="1"/>
  <c r="G4838" i="1"/>
  <c r="BH4837" i="1"/>
  <c r="BF4837" i="1"/>
  <c r="BG4837" i="1" s="1"/>
  <c r="BE4837" i="1"/>
  <c r="J4837" i="1"/>
  <c r="H4837" i="1"/>
  <c r="G4837" i="1"/>
  <c r="BH4836" i="1"/>
  <c r="BF4836" i="1"/>
  <c r="BG4836" i="1" s="1"/>
  <c r="BE4836" i="1"/>
  <c r="J4836" i="1"/>
  <c r="H4836" i="1"/>
  <c r="G4836" i="1"/>
  <c r="BH4835" i="1"/>
  <c r="BF4835" i="1"/>
  <c r="BG4835" i="1" s="1"/>
  <c r="BE4835" i="1"/>
  <c r="J4835" i="1"/>
  <c r="H4835" i="1"/>
  <c r="G4835" i="1"/>
  <c r="BH4834" i="1"/>
  <c r="BF4834" i="1"/>
  <c r="BG4834" i="1" s="1"/>
  <c r="BE4834" i="1"/>
  <c r="J4834" i="1"/>
  <c r="H4834" i="1"/>
  <c r="G4834" i="1"/>
  <c r="BH4833" i="1"/>
  <c r="BF4833" i="1"/>
  <c r="BG4833" i="1" s="1"/>
  <c r="BE4833" i="1"/>
  <c r="J4833" i="1"/>
  <c r="H4833" i="1"/>
  <c r="G4833" i="1"/>
  <c r="BH4832" i="1"/>
  <c r="BF4832" i="1"/>
  <c r="BG4832" i="1" s="1"/>
  <c r="BE4832" i="1"/>
  <c r="J4832" i="1"/>
  <c r="H4832" i="1"/>
  <c r="G4832" i="1"/>
  <c r="BH4831" i="1"/>
  <c r="BF4831" i="1"/>
  <c r="BG4831" i="1" s="1"/>
  <c r="BE4831" i="1"/>
  <c r="J4831" i="1"/>
  <c r="H4831" i="1"/>
  <c r="G4831" i="1"/>
  <c r="BH4830" i="1"/>
  <c r="BF4830" i="1"/>
  <c r="BG4830" i="1" s="1"/>
  <c r="BE4830" i="1"/>
  <c r="J4830" i="1"/>
  <c r="H4830" i="1"/>
  <c r="G4830" i="1"/>
  <c r="BH4829" i="1"/>
  <c r="BF4829" i="1"/>
  <c r="BG4829" i="1" s="1"/>
  <c r="BE4829" i="1"/>
  <c r="J4829" i="1"/>
  <c r="H4829" i="1"/>
  <c r="G4829" i="1"/>
  <c r="BH4828" i="1"/>
  <c r="BF4828" i="1"/>
  <c r="BG4828" i="1" s="1"/>
  <c r="BE4828" i="1"/>
  <c r="J4828" i="1"/>
  <c r="H4828" i="1"/>
  <c r="G4828" i="1"/>
  <c r="BH4827" i="1"/>
  <c r="BF4827" i="1"/>
  <c r="BG4827" i="1" s="1"/>
  <c r="BE4827" i="1"/>
  <c r="J4827" i="1"/>
  <c r="H4827" i="1"/>
  <c r="G4827" i="1"/>
  <c r="BH4826" i="1"/>
  <c r="BF4826" i="1"/>
  <c r="BG4826" i="1" s="1"/>
  <c r="BE4826" i="1"/>
  <c r="J4826" i="1"/>
  <c r="H4826" i="1"/>
  <c r="G4826" i="1"/>
  <c r="BH4825" i="1"/>
  <c r="BF4825" i="1"/>
  <c r="BG4825" i="1" s="1"/>
  <c r="BE4825" i="1"/>
  <c r="J4825" i="1"/>
  <c r="H4825" i="1"/>
  <c r="G4825" i="1"/>
  <c r="BH4824" i="1"/>
  <c r="BF4824" i="1"/>
  <c r="BG4824" i="1" s="1"/>
  <c r="BE4824" i="1"/>
  <c r="J4824" i="1"/>
  <c r="H4824" i="1"/>
  <c r="G4824" i="1"/>
  <c r="BH4823" i="1"/>
  <c r="BF4823" i="1"/>
  <c r="BG4823" i="1" s="1"/>
  <c r="BE4823" i="1"/>
  <c r="J4823" i="1"/>
  <c r="H4823" i="1"/>
  <c r="G4823" i="1"/>
  <c r="BH4822" i="1"/>
  <c r="BF4822" i="1"/>
  <c r="BG4822" i="1" s="1"/>
  <c r="BE4822" i="1"/>
  <c r="J4822" i="1"/>
  <c r="H4822" i="1"/>
  <c r="G4822" i="1"/>
  <c r="BH4821" i="1"/>
  <c r="BF4821" i="1"/>
  <c r="BG4821" i="1" s="1"/>
  <c r="BE4821" i="1"/>
  <c r="J4821" i="1"/>
  <c r="H4821" i="1"/>
  <c r="G4821" i="1"/>
  <c r="BH4820" i="1"/>
  <c r="BF4820" i="1"/>
  <c r="BG4820" i="1" s="1"/>
  <c r="BE4820" i="1"/>
  <c r="J4820" i="1"/>
  <c r="H4820" i="1"/>
  <c r="G4820" i="1"/>
  <c r="BH4819" i="1"/>
  <c r="BF4819" i="1"/>
  <c r="BG4819" i="1" s="1"/>
  <c r="BE4819" i="1"/>
  <c r="J4819" i="1"/>
  <c r="H4819" i="1"/>
  <c r="G4819" i="1"/>
  <c r="BH4818" i="1"/>
  <c r="BF4818" i="1"/>
  <c r="BG4818" i="1" s="1"/>
  <c r="BE4818" i="1"/>
  <c r="J4818" i="1"/>
  <c r="H4818" i="1"/>
  <c r="G4818" i="1"/>
  <c r="BH4817" i="1"/>
  <c r="BF4817" i="1"/>
  <c r="BG4817" i="1" s="1"/>
  <c r="BE4817" i="1"/>
  <c r="J4817" i="1"/>
  <c r="H4817" i="1"/>
  <c r="G4817" i="1"/>
  <c r="BH4816" i="1"/>
  <c r="BF4816" i="1"/>
  <c r="BG4816" i="1" s="1"/>
  <c r="BE4816" i="1"/>
  <c r="J4816" i="1"/>
  <c r="H4816" i="1"/>
  <c r="G4816" i="1"/>
  <c r="BH4815" i="1"/>
  <c r="BF4815" i="1"/>
  <c r="BG4815" i="1" s="1"/>
  <c r="BE4815" i="1"/>
  <c r="J4815" i="1"/>
  <c r="H4815" i="1"/>
  <c r="G4815" i="1"/>
  <c r="BH4814" i="1"/>
  <c r="BF4814" i="1"/>
  <c r="BG4814" i="1" s="1"/>
  <c r="BE4814" i="1"/>
  <c r="J4814" i="1"/>
  <c r="H4814" i="1"/>
  <c r="G4814" i="1"/>
  <c r="BH4813" i="1"/>
  <c r="BF4813" i="1"/>
  <c r="BG4813" i="1" s="1"/>
  <c r="BE4813" i="1"/>
  <c r="J4813" i="1"/>
  <c r="H4813" i="1"/>
  <c r="G4813" i="1"/>
  <c r="BH4812" i="1"/>
  <c r="BF4812" i="1"/>
  <c r="BG4812" i="1" s="1"/>
  <c r="BE4812" i="1"/>
  <c r="J4812" i="1"/>
  <c r="H4812" i="1"/>
  <c r="G4812" i="1"/>
  <c r="BH4811" i="1"/>
  <c r="BF4811" i="1"/>
  <c r="BG4811" i="1" s="1"/>
  <c r="BE4811" i="1"/>
  <c r="J4811" i="1"/>
  <c r="H4811" i="1"/>
  <c r="G4811" i="1"/>
  <c r="BH4810" i="1"/>
  <c r="BF4810" i="1"/>
  <c r="BG4810" i="1" s="1"/>
  <c r="BE4810" i="1"/>
  <c r="J4810" i="1"/>
  <c r="H4810" i="1"/>
  <c r="G4810" i="1"/>
  <c r="BH4809" i="1"/>
  <c r="BF4809" i="1"/>
  <c r="BG4809" i="1" s="1"/>
  <c r="BE4809" i="1"/>
  <c r="J4809" i="1"/>
  <c r="H4809" i="1"/>
  <c r="G4809" i="1"/>
  <c r="BH4808" i="1"/>
  <c r="BF4808" i="1"/>
  <c r="BG4808" i="1" s="1"/>
  <c r="BE4808" i="1"/>
  <c r="J4808" i="1"/>
  <c r="H4808" i="1"/>
  <c r="G4808" i="1"/>
  <c r="BH4807" i="1"/>
  <c r="BF4807" i="1"/>
  <c r="BG4807" i="1" s="1"/>
  <c r="BE4807" i="1"/>
  <c r="J4807" i="1"/>
  <c r="H4807" i="1"/>
  <c r="G4807" i="1"/>
  <c r="BH4806" i="1"/>
  <c r="BF4806" i="1"/>
  <c r="BG4806" i="1" s="1"/>
  <c r="BE4806" i="1"/>
  <c r="J4806" i="1"/>
  <c r="H4806" i="1"/>
  <c r="G4806" i="1"/>
  <c r="BH4805" i="1"/>
  <c r="BF4805" i="1"/>
  <c r="BG4805" i="1" s="1"/>
  <c r="BE4805" i="1"/>
  <c r="J4805" i="1"/>
  <c r="H4805" i="1"/>
  <c r="G4805" i="1"/>
  <c r="BH4804" i="1"/>
  <c r="BF4804" i="1"/>
  <c r="BG4804" i="1" s="1"/>
  <c r="BE4804" i="1"/>
  <c r="J4804" i="1"/>
  <c r="H4804" i="1"/>
  <c r="G4804" i="1"/>
  <c r="BH4803" i="1"/>
  <c r="BF4803" i="1"/>
  <c r="BG4803" i="1" s="1"/>
  <c r="BE4803" i="1"/>
  <c r="J4803" i="1"/>
  <c r="H4803" i="1"/>
  <c r="G4803" i="1"/>
  <c r="BH4802" i="1"/>
  <c r="BF4802" i="1"/>
  <c r="BG4802" i="1" s="1"/>
  <c r="BE4802" i="1"/>
  <c r="J4802" i="1"/>
  <c r="H4802" i="1"/>
  <c r="G4802" i="1"/>
  <c r="BH4801" i="1"/>
  <c r="BF4801" i="1"/>
  <c r="BG4801" i="1" s="1"/>
  <c r="BE4801" i="1"/>
  <c r="J4801" i="1"/>
  <c r="H4801" i="1"/>
  <c r="G4801" i="1"/>
  <c r="BH4800" i="1"/>
  <c r="BF4800" i="1"/>
  <c r="BG4800" i="1" s="1"/>
  <c r="BE4800" i="1"/>
  <c r="J4800" i="1"/>
  <c r="H4800" i="1"/>
  <c r="G4800" i="1"/>
  <c r="BH4799" i="1"/>
  <c r="BF4799" i="1"/>
  <c r="BG4799" i="1" s="1"/>
  <c r="BE4799" i="1"/>
  <c r="J4799" i="1"/>
  <c r="H4799" i="1"/>
  <c r="G4799" i="1"/>
  <c r="BH4798" i="1"/>
  <c r="BF4798" i="1"/>
  <c r="BG4798" i="1" s="1"/>
  <c r="BE4798" i="1"/>
  <c r="J4798" i="1"/>
  <c r="H4798" i="1"/>
  <c r="G4798" i="1"/>
  <c r="BH4797" i="1"/>
  <c r="BF4797" i="1"/>
  <c r="BG4797" i="1" s="1"/>
  <c r="BE4797" i="1"/>
  <c r="J4797" i="1"/>
  <c r="H4797" i="1"/>
  <c r="G4797" i="1"/>
  <c r="BH4796" i="1"/>
  <c r="BF4796" i="1"/>
  <c r="BG4796" i="1" s="1"/>
  <c r="BE4796" i="1"/>
  <c r="J4796" i="1"/>
  <c r="H4796" i="1"/>
  <c r="G4796" i="1"/>
  <c r="BH4795" i="1"/>
  <c r="BF4795" i="1"/>
  <c r="BG4795" i="1" s="1"/>
  <c r="BE4795" i="1"/>
  <c r="J4795" i="1"/>
  <c r="H4795" i="1"/>
  <c r="G4795" i="1"/>
  <c r="BH4794" i="1"/>
  <c r="BF4794" i="1"/>
  <c r="BG4794" i="1" s="1"/>
  <c r="BE4794" i="1"/>
  <c r="J4794" i="1"/>
  <c r="H4794" i="1"/>
  <c r="G4794" i="1"/>
  <c r="BH4793" i="1"/>
  <c r="BF4793" i="1"/>
  <c r="BG4793" i="1" s="1"/>
  <c r="BE4793" i="1"/>
  <c r="J4793" i="1"/>
  <c r="H4793" i="1"/>
  <c r="G4793" i="1"/>
  <c r="BH4792" i="1"/>
  <c r="BF4792" i="1"/>
  <c r="BG4792" i="1" s="1"/>
  <c r="BE4792" i="1"/>
  <c r="J4792" i="1"/>
  <c r="H4792" i="1"/>
  <c r="G4792" i="1"/>
  <c r="BH4791" i="1"/>
  <c r="BF4791" i="1"/>
  <c r="BG4791" i="1" s="1"/>
  <c r="BE4791" i="1"/>
  <c r="J4791" i="1"/>
  <c r="H4791" i="1"/>
  <c r="G4791" i="1"/>
  <c r="BH4790" i="1"/>
  <c r="BF4790" i="1"/>
  <c r="BG4790" i="1" s="1"/>
  <c r="BE4790" i="1"/>
  <c r="J4790" i="1"/>
  <c r="H4790" i="1"/>
  <c r="G4790" i="1"/>
  <c r="BH4789" i="1"/>
  <c r="BF4789" i="1"/>
  <c r="BG4789" i="1" s="1"/>
  <c r="BE4789" i="1"/>
  <c r="J4789" i="1"/>
  <c r="H4789" i="1"/>
  <c r="G4789" i="1"/>
  <c r="BH4788" i="1"/>
  <c r="BF4788" i="1"/>
  <c r="BG4788" i="1" s="1"/>
  <c r="BE4788" i="1"/>
  <c r="J4788" i="1"/>
  <c r="H4788" i="1"/>
  <c r="G4788" i="1"/>
  <c r="BH4787" i="1"/>
  <c r="BF4787" i="1"/>
  <c r="BG4787" i="1" s="1"/>
  <c r="BE4787" i="1"/>
  <c r="J4787" i="1"/>
  <c r="H4787" i="1"/>
  <c r="G4787" i="1"/>
  <c r="BH4786" i="1"/>
  <c r="BF4786" i="1"/>
  <c r="BG4786" i="1" s="1"/>
  <c r="BE4786" i="1"/>
  <c r="J4786" i="1"/>
  <c r="H4786" i="1"/>
  <c r="G4786" i="1"/>
  <c r="BH4785" i="1"/>
  <c r="BF4785" i="1"/>
  <c r="BG4785" i="1" s="1"/>
  <c r="BE4785" i="1"/>
  <c r="J4785" i="1"/>
  <c r="H4785" i="1"/>
  <c r="G4785" i="1"/>
  <c r="BH4784" i="1"/>
  <c r="BF4784" i="1"/>
  <c r="BG4784" i="1" s="1"/>
  <c r="BE4784" i="1"/>
  <c r="J4784" i="1"/>
  <c r="H4784" i="1"/>
  <c r="G4784" i="1"/>
  <c r="BH4783" i="1"/>
  <c r="BF4783" i="1"/>
  <c r="BG4783" i="1" s="1"/>
  <c r="BE4783" i="1"/>
  <c r="J4783" i="1"/>
  <c r="H4783" i="1"/>
  <c r="G4783" i="1"/>
  <c r="BH4782" i="1"/>
  <c r="BF4782" i="1"/>
  <c r="BG4782" i="1" s="1"/>
  <c r="BE4782" i="1"/>
  <c r="J4782" i="1"/>
  <c r="H4782" i="1"/>
  <c r="G4782" i="1"/>
  <c r="BH4781" i="1"/>
  <c r="BF4781" i="1"/>
  <c r="BG4781" i="1" s="1"/>
  <c r="BE4781" i="1"/>
  <c r="J4781" i="1"/>
  <c r="H4781" i="1"/>
  <c r="G4781" i="1"/>
  <c r="BH4780" i="1"/>
  <c r="BF4780" i="1"/>
  <c r="BG4780" i="1" s="1"/>
  <c r="BE4780" i="1"/>
  <c r="J4780" i="1"/>
  <c r="H4780" i="1"/>
  <c r="G4780" i="1"/>
  <c r="BH4779" i="1"/>
  <c r="BF4779" i="1"/>
  <c r="BG4779" i="1" s="1"/>
  <c r="BE4779" i="1"/>
  <c r="J4779" i="1"/>
  <c r="H4779" i="1"/>
  <c r="G4779" i="1"/>
  <c r="BH4778" i="1"/>
  <c r="BF4778" i="1"/>
  <c r="BG4778" i="1" s="1"/>
  <c r="BE4778" i="1"/>
  <c r="J4778" i="1"/>
  <c r="H4778" i="1"/>
  <c r="G4778" i="1"/>
  <c r="BH4777" i="1"/>
  <c r="BF4777" i="1"/>
  <c r="BG4777" i="1" s="1"/>
  <c r="BE4777" i="1"/>
  <c r="J4777" i="1"/>
  <c r="H4777" i="1"/>
  <c r="G4777" i="1"/>
  <c r="BH4776" i="1"/>
  <c r="BF4776" i="1"/>
  <c r="BG4776" i="1" s="1"/>
  <c r="BE4776" i="1"/>
  <c r="J4776" i="1"/>
  <c r="H4776" i="1"/>
  <c r="G4776" i="1"/>
  <c r="BH4775" i="1"/>
  <c r="BF4775" i="1"/>
  <c r="BG4775" i="1" s="1"/>
  <c r="BE4775" i="1"/>
  <c r="J4775" i="1"/>
  <c r="H4775" i="1"/>
  <c r="G4775" i="1"/>
  <c r="BH4774" i="1"/>
  <c r="BF4774" i="1"/>
  <c r="BG4774" i="1" s="1"/>
  <c r="BE4774" i="1"/>
  <c r="J4774" i="1"/>
  <c r="H4774" i="1"/>
  <c r="G4774" i="1"/>
  <c r="BH4773" i="1"/>
  <c r="BF4773" i="1"/>
  <c r="BG4773" i="1" s="1"/>
  <c r="BE4773" i="1"/>
  <c r="J4773" i="1"/>
  <c r="H4773" i="1"/>
  <c r="G4773" i="1"/>
  <c r="BH4772" i="1"/>
  <c r="BF4772" i="1"/>
  <c r="BG4772" i="1" s="1"/>
  <c r="BE4772" i="1"/>
  <c r="J4772" i="1"/>
  <c r="H4772" i="1"/>
  <c r="G4772" i="1"/>
  <c r="BH4771" i="1"/>
  <c r="BF4771" i="1"/>
  <c r="BG4771" i="1" s="1"/>
  <c r="BE4771" i="1"/>
  <c r="J4771" i="1"/>
  <c r="H4771" i="1"/>
  <c r="G4771" i="1"/>
  <c r="BH4770" i="1"/>
  <c r="BF4770" i="1"/>
  <c r="BG4770" i="1" s="1"/>
  <c r="BE4770" i="1"/>
  <c r="J4770" i="1"/>
  <c r="H4770" i="1"/>
  <c r="G4770" i="1"/>
  <c r="BH4769" i="1"/>
  <c r="BF4769" i="1"/>
  <c r="BG4769" i="1" s="1"/>
  <c r="BE4769" i="1"/>
  <c r="J4769" i="1"/>
  <c r="H4769" i="1"/>
  <c r="G4769" i="1"/>
  <c r="BH4768" i="1"/>
  <c r="BF4768" i="1"/>
  <c r="BG4768" i="1" s="1"/>
  <c r="BE4768" i="1"/>
  <c r="J4768" i="1"/>
  <c r="H4768" i="1"/>
  <c r="G4768" i="1"/>
  <c r="BH4767" i="1"/>
  <c r="BF4767" i="1"/>
  <c r="BG4767" i="1" s="1"/>
  <c r="BE4767" i="1"/>
  <c r="J4767" i="1"/>
  <c r="H4767" i="1"/>
  <c r="G4767" i="1"/>
  <c r="BH4766" i="1"/>
  <c r="BF4766" i="1"/>
  <c r="BG4766" i="1" s="1"/>
  <c r="BE4766" i="1"/>
  <c r="J4766" i="1"/>
  <c r="H4766" i="1"/>
  <c r="G4766" i="1"/>
  <c r="BH4765" i="1"/>
  <c r="BF4765" i="1"/>
  <c r="BG4765" i="1" s="1"/>
  <c r="BE4765" i="1"/>
  <c r="J4765" i="1"/>
  <c r="H4765" i="1"/>
  <c r="G4765" i="1"/>
  <c r="BH4764" i="1"/>
  <c r="BF4764" i="1"/>
  <c r="BG4764" i="1" s="1"/>
  <c r="BE4764" i="1"/>
  <c r="J4764" i="1"/>
  <c r="H4764" i="1"/>
  <c r="G4764" i="1"/>
  <c r="BH4763" i="1"/>
  <c r="BF4763" i="1"/>
  <c r="BG4763" i="1" s="1"/>
  <c r="BE4763" i="1"/>
  <c r="J4763" i="1"/>
  <c r="H4763" i="1"/>
  <c r="G4763" i="1"/>
  <c r="BH4762" i="1"/>
  <c r="BF4762" i="1"/>
  <c r="BG4762" i="1" s="1"/>
  <c r="BE4762" i="1"/>
  <c r="J4762" i="1"/>
  <c r="H4762" i="1"/>
  <c r="G4762" i="1"/>
  <c r="BH4761" i="1"/>
  <c r="BF4761" i="1"/>
  <c r="BG4761" i="1" s="1"/>
  <c r="BE4761" i="1"/>
  <c r="J4761" i="1"/>
  <c r="H4761" i="1"/>
  <c r="G4761" i="1"/>
  <c r="BH4760" i="1"/>
  <c r="BF4760" i="1"/>
  <c r="BG4760" i="1" s="1"/>
  <c r="BE4760" i="1"/>
  <c r="J4760" i="1"/>
  <c r="H4760" i="1"/>
  <c r="G4760" i="1"/>
  <c r="BH4759" i="1"/>
  <c r="BF4759" i="1"/>
  <c r="BG4759" i="1" s="1"/>
  <c r="BE4759" i="1"/>
  <c r="J4759" i="1"/>
  <c r="H4759" i="1"/>
  <c r="G4759" i="1"/>
  <c r="BH4758" i="1"/>
  <c r="BF4758" i="1"/>
  <c r="BG4758" i="1" s="1"/>
  <c r="BE4758" i="1"/>
  <c r="J4758" i="1"/>
  <c r="H4758" i="1"/>
  <c r="G4758" i="1"/>
  <c r="BH4757" i="1"/>
  <c r="BF4757" i="1"/>
  <c r="BG4757" i="1" s="1"/>
  <c r="BE4757" i="1"/>
  <c r="J4757" i="1"/>
  <c r="H4757" i="1"/>
  <c r="G4757" i="1"/>
  <c r="BH4756" i="1"/>
  <c r="BF4756" i="1"/>
  <c r="BG4756" i="1" s="1"/>
  <c r="BE4756" i="1"/>
  <c r="J4756" i="1"/>
  <c r="H4756" i="1"/>
  <c r="G4756" i="1"/>
  <c r="BH4755" i="1"/>
  <c r="BF4755" i="1"/>
  <c r="BG4755" i="1" s="1"/>
  <c r="BE4755" i="1"/>
  <c r="J4755" i="1"/>
  <c r="H4755" i="1"/>
  <c r="G4755" i="1"/>
  <c r="BH4754" i="1"/>
  <c r="BF4754" i="1"/>
  <c r="BG4754" i="1" s="1"/>
  <c r="BE4754" i="1"/>
  <c r="J4754" i="1"/>
  <c r="H4754" i="1"/>
  <c r="G4754" i="1"/>
  <c r="BH4753" i="1"/>
  <c r="BF4753" i="1"/>
  <c r="BG4753" i="1" s="1"/>
  <c r="BE4753" i="1"/>
  <c r="J4753" i="1"/>
  <c r="H4753" i="1"/>
  <c r="G4753" i="1"/>
  <c r="BH4752" i="1"/>
  <c r="BF4752" i="1"/>
  <c r="BG4752" i="1" s="1"/>
  <c r="BE4752" i="1"/>
  <c r="J4752" i="1"/>
  <c r="H4752" i="1"/>
  <c r="G4752" i="1"/>
  <c r="BH4751" i="1"/>
  <c r="BF4751" i="1"/>
  <c r="BG4751" i="1" s="1"/>
  <c r="BE4751" i="1"/>
  <c r="J4751" i="1"/>
  <c r="H4751" i="1"/>
  <c r="G4751" i="1"/>
  <c r="BH4750" i="1"/>
  <c r="BF4750" i="1"/>
  <c r="BG4750" i="1" s="1"/>
  <c r="BE4750" i="1"/>
  <c r="J4750" i="1"/>
  <c r="H4750" i="1"/>
  <c r="G4750" i="1"/>
  <c r="BH4749" i="1"/>
  <c r="BF4749" i="1"/>
  <c r="BG4749" i="1" s="1"/>
  <c r="BE4749" i="1"/>
  <c r="J4749" i="1"/>
  <c r="H4749" i="1"/>
  <c r="G4749" i="1"/>
  <c r="BH4748" i="1"/>
  <c r="BF4748" i="1"/>
  <c r="BG4748" i="1" s="1"/>
  <c r="BE4748" i="1"/>
  <c r="J4748" i="1"/>
  <c r="H4748" i="1"/>
  <c r="G4748" i="1"/>
  <c r="BH4747" i="1"/>
  <c r="BF4747" i="1"/>
  <c r="BG4747" i="1" s="1"/>
  <c r="BE4747" i="1"/>
  <c r="J4747" i="1"/>
  <c r="H4747" i="1"/>
  <c r="G4747" i="1"/>
  <c r="BH4746" i="1"/>
  <c r="BF4746" i="1"/>
  <c r="BG4746" i="1" s="1"/>
  <c r="BE4746" i="1"/>
  <c r="J4746" i="1"/>
  <c r="H4746" i="1"/>
  <c r="G4746" i="1"/>
  <c r="BH4745" i="1"/>
  <c r="BF4745" i="1"/>
  <c r="BG4745" i="1" s="1"/>
  <c r="BE4745" i="1"/>
  <c r="J4745" i="1"/>
  <c r="H4745" i="1"/>
  <c r="G4745" i="1"/>
  <c r="BH4744" i="1"/>
  <c r="BF4744" i="1"/>
  <c r="BG4744" i="1" s="1"/>
  <c r="BE4744" i="1"/>
  <c r="J4744" i="1"/>
  <c r="H4744" i="1"/>
  <c r="G4744" i="1"/>
  <c r="BH4743" i="1"/>
  <c r="BF4743" i="1"/>
  <c r="BG4743" i="1" s="1"/>
  <c r="BE4743" i="1"/>
  <c r="J4743" i="1"/>
  <c r="H4743" i="1"/>
  <c r="G4743" i="1"/>
  <c r="BH4742" i="1"/>
  <c r="BF4742" i="1"/>
  <c r="BG4742" i="1" s="1"/>
  <c r="BE4742" i="1"/>
  <c r="J4742" i="1"/>
  <c r="H4742" i="1"/>
  <c r="G4742" i="1"/>
  <c r="BH4741" i="1"/>
  <c r="BF4741" i="1"/>
  <c r="BG4741" i="1" s="1"/>
  <c r="BE4741" i="1"/>
  <c r="J4741" i="1"/>
  <c r="H4741" i="1"/>
  <c r="G4741" i="1"/>
  <c r="BH4740" i="1"/>
  <c r="BF4740" i="1"/>
  <c r="BG4740" i="1" s="1"/>
  <c r="BE4740" i="1"/>
  <c r="J4740" i="1"/>
  <c r="H4740" i="1"/>
  <c r="G4740" i="1"/>
  <c r="BH4739" i="1"/>
  <c r="BF4739" i="1"/>
  <c r="BG4739" i="1" s="1"/>
  <c r="BE4739" i="1"/>
  <c r="J4739" i="1"/>
  <c r="H4739" i="1"/>
  <c r="G4739" i="1"/>
  <c r="BH4738" i="1"/>
  <c r="BF4738" i="1"/>
  <c r="BG4738" i="1" s="1"/>
  <c r="BE4738" i="1"/>
  <c r="J4738" i="1"/>
  <c r="H4738" i="1"/>
  <c r="G4738" i="1"/>
  <c r="BH4737" i="1"/>
  <c r="BF4737" i="1"/>
  <c r="BG4737" i="1" s="1"/>
  <c r="BE4737" i="1"/>
  <c r="J4737" i="1"/>
  <c r="H4737" i="1"/>
  <c r="G4737" i="1"/>
  <c r="BH4736" i="1"/>
  <c r="BF4736" i="1"/>
  <c r="BG4736" i="1" s="1"/>
  <c r="BE4736" i="1"/>
  <c r="J4736" i="1"/>
  <c r="H4736" i="1"/>
  <c r="G4736" i="1"/>
  <c r="BH4735" i="1"/>
  <c r="BF4735" i="1"/>
  <c r="BG4735" i="1" s="1"/>
  <c r="BE4735" i="1"/>
  <c r="J4735" i="1"/>
  <c r="H4735" i="1"/>
  <c r="G4735" i="1"/>
  <c r="BH4734" i="1"/>
  <c r="BF4734" i="1"/>
  <c r="BG4734" i="1" s="1"/>
  <c r="BE4734" i="1"/>
  <c r="J4734" i="1"/>
  <c r="H4734" i="1"/>
  <c r="G4734" i="1"/>
  <c r="BH4733" i="1"/>
  <c r="BF4733" i="1"/>
  <c r="BG4733" i="1" s="1"/>
  <c r="BE4733" i="1"/>
  <c r="J4733" i="1"/>
  <c r="H4733" i="1"/>
  <c r="G4733" i="1"/>
  <c r="BH4732" i="1"/>
  <c r="BF4732" i="1"/>
  <c r="BG4732" i="1" s="1"/>
  <c r="BE4732" i="1"/>
  <c r="J4732" i="1"/>
  <c r="H4732" i="1"/>
  <c r="G4732" i="1"/>
  <c r="BH4731" i="1"/>
  <c r="BF4731" i="1"/>
  <c r="BG4731" i="1" s="1"/>
  <c r="BE4731" i="1"/>
  <c r="J4731" i="1"/>
  <c r="H4731" i="1"/>
  <c r="G4731" i="1"/>
  <c r="BH4730" i="1"/>
  <c r="BF4730" i="1"/>
  <c r="BG4730" i="1" s="1"/>
  <c r="BE4730" i="1"/>
  <c r="J4730" i="1"/>
  <c r="H4730" i="1"/>
  <c r="G4730" i="1"/>
  <c r="BH4729" i="1"/>
  <c r="BF4729" i="1"/>
  <c r="BG4729" i="1" s="1"/>
  <c r="BE4729" i="1"/>
  <c r="J4729" i="1"/>
  <c r="H4729" i="1"/>
  <c r="G4729" i="1"/>
  <c r="BH4728" i="1"/>
  <c r="BF4728" i="1"/>
  <c r="BG4728" i="1" s="1"/>
  <c r="BE4728" i="1"/>
  <c r="J4728" i="1"/>
  <c r="H4728" i="1"/>
  <c r="G4728" i="1"/>
  <c r="BH4727" i="1"/>
  <c r="BF4727" i="1"/>
  <c r="BG4727" i="1" s="1"/>
  <c r="BE4727" i="1"/>
  <c r="J4727" i="1"/>
  <c r="H4727" i="1"/>
  <c r="G4727" i="1"/>
  <c r="BH4726" i="1"/>
  <c r="BF4726" i="1"/>
  <c r="BG4726" i="1" s="1"/>
  <c r="BE4726" i="1"/>
  <c r="J4726" i="1"/>
  <c r="H4726" i="1"/>
  <c r="G4726" i="1"/>
  <c r="BH4725" i="1"/>
  <c r="BF4725" i="1"/>
  <c r="BG4725" i="1" s="1"/>
  <c r="BE4725" i="1"/>
  <c r="J4725" i="1"/>
  <c r="H4725" i="1"/>
  <c r="G4725" i="1"/>
  <c r="BH4724" i="1"/>
  <c r="BF4724" i="1"/>
  <c r="BG4724" i="1" s="1"/>
  <c r="BE4724" i="1"/>
  <c r="J4724" i="1"/>
  <c r="H4724" i="1"/>
  <c r="G4724" i="1"/>
  <c r="BH4723" i="1"/>
  <c r="BF4723" i="1"/>
  <c r="BG4723" i="1" s="1"/>
  <c r="BE4723" i="1"/>
  <c r="J4723" i="1"/>
  <c r="H4723" i="1"/>
  <c r="G4723" i="1"/>
  <c r="BH4722" i="1"/>
  <c r="BF4722" i="1"/>
  <c r="BG4722" i="1" s="1"/>
  <c r="BE4722" i="1"/>
  <c r="J4722" i="1"/>
  <c r="H4722" i="1"/>
  <c r="G4722" i="1"/>
  <c r="BH4721" i="1"/>
  <c r="BF4721" i="1"/>
  <c r="BG4721" i="1" s="1"/>
  <c r="BE4721" i="1"/>
  <c r="J4721" i="1"/>
  <c r="H4721" i="1"/>
  <c r="G4721" i="1"/>
  <c r="BH4720" i="1"/>
  <c r="BF4720" i="1"/>
  <c r="BG4720" i="1" s="1"/>
  <c r="BE4720" i="1"/>
  <c r="J4720" i="1"/>
  <c r="H4720" i="1"/>
  <c r="G4720" i="1"/>
  <c r="BH4719" i="1"/>
  <c r="BF4719" i="1"/>
  <c r="BG4719" i="1" s="1"/>
  <c r="BE4719" i="1"/>
  <c r="J4719" i="1"/>
  <c r="H4719" i="1"/>
  <c r="G4719" i="1"/>
  <c r="BH4718" i="1"/>
  <c r="BF4718" i="1"/>
  <c r="BG4718" i="1" s="1"/>
  <c r="BE4718" i="1"/>
  <c r="J4718" i="1"/>
  <c r="H4718" i="1"/>
  <c r="G4718" i="1"/>
  <c r="BH4717" i="1"/>
  <c r="BF4717" i="1"/>
  <c r="BG4717" i="1" s="1"/>
  <c r="BE4717" i="1"/>
  <c r="J4717" i="1"/>
  <c r="H4717" i="1"/>
  <c r="G4717" i="1"/>
  <c r="BH4716" i="1"/>
  <c r="BF4716" i="1"/>
  <c r="BG4716" i="1" s="1"/>
  <c r="BE4716" i="1"/>
  <c r="J4716" i="1"/>
  <c r="H4716" i="1"/>
  <c r="G4716" i="1"/>
  <c r="BH4715" i="1"/>
  <c r="BF4715" i="1"/>
  <c r="BG4715" i="1" s="1"/>
  <c r="BE4715" i="1"/>
  <c r="J4715" i="1"/>
  <c r="H4715" i="1"/>
  <c r="G4715" i="1"/>
  <c r="BH4714" i="1"/>
  <c r="BF4714" i="1"/>
  <c r="BG4714" i="1" s="1"/>
  <c r="BE4714" i="1"/>
  <c r="J4714" i="1"/>
  <c r="H4714" i="1"/>
  <c r="G4714" i="1"/>
  <c r="BH4713" i="1"/>
  <c r="BF4713" i="1"/>
  <c r="BG4713" i="1" s="1"/>
  <c r="BE4713" i="1"/>
  <c r="J4713" i="1"/>
  <c r="H4713" i="1"/>
  <c r="G4713" i="1"/>
  <c r="BH4712" i="1"/>
  <c r="BF4712" i="1"/>
  <c r="BG4712" i="1" s="1"/>
  <c r="BE4712" i="1"/>
  <c r="J4712" i="1"/>
  <c r="H4712" i="1"/>
  <c r="G4712" i="1"/>
  <c r="BH4711" i="1"/>
  <c r="BF4711" i="1"/>
  <c r="BG4711" i="1" s="1"/>
  <c r="BE4711" i="1"/>
  <c r="J4711" i="1"/>
  <c r="H4711" i="1"/>
  <c r="G4711" i="1"/>
  <c r="BH4710" i="1"/>
  <c r="BF4710" i="1"/>
  <c r="BG4710" i="1" s="1"/>
  <c r="BE4710" i="1"/>
  <c r="J4710" i="1"/>
  <c r="H4710" i="1"/>
  <c r="G4710" i="1"/>
  <c r="BH4709" i="1"/>
  <c r="BF4709" i="1"/>
  <c r="BG4709" i="1" s="1"/>
  <c r="BE4709" i="1"/>
  <c r="J4709" i="1"/>
  <c r="H4709" i="1"/>
  <c r="G4709" i="1"/>
  <c r="BH4708" i="1"/>
  <c r="BF4708" i="1"/>
  <c r="BG4708" i="1" s="1"/>
  <c r="BE4708" i="1"/>
  <c r="J4708" i="1"/>
  <c r="H4708" i="1"/>
  <c r="G4708" i="1"/>
  <c r="BH4707" i="1"/>
  <c r="BF4707" i="1"/>
  <c r="BG4707" i="1" s="1"/>
  <c r="BE4707" i="1"/>
  <c r="J4707" i="1"/>
  <c r="H4707" i="1"/>
  <c r="G4707" i="1"/>
  <c r="BH4706" i="1"/>
  <c r="BF4706" i="1"/>
  <c r="BG4706" i="1" s="1"/>
  <c r="BE4706" i="1"/>
  <c r="J4706" i="1"/>
  <c r="H4706" i="1"/>
  <c r="G4706" i="1"/>
  <c r="BH4705" i="1"/>
  <c r="BF4705" i="1"/>
  <c r="BG4705" i="1" s="1"/>
  <c r="BE4705" i="1"/>
  <c r="J4705" i="1"/>
  <c r="H4705" i="1"/>
  <c r="G4705" i="1"/>
  <c r="BH4704" i="1"/>
  <c r="BF4704" i="1"/>
  <c r="BG4704" i="1" s="1"/>
  <c r="BE4704" i="1"/>
  <c r="J4704" i="1"/>
  <c r="H4704" i="1"/>
  <c r="G4704" i="1"/>
  <c r="BH4703" i="1"/>
  <c r="BF4703" i="1"/>
  <c r="BG4703" i="1" s="1"/>
  <c r="BE4703" i="1"/>
  <c r="J4703" i="1"/>
  <c r="H4703" i="1"/>
  <c r="G4703" i="1"/>
  <c r="BH4702" i="1"/>
  <c r="BF4702" i="1"/>
  <c r="BG4702" i="1" s="1"/>
  <c r="BE4702" i="1"/>
  <c r="J4702" i="1"/>
  <c r="H4702" i="1"/>
  <c r="G4702" i="1"/>
  <c r="BH4701" i="1"/>
  <c r="BF4701" i="1"/>
  <c r="BG4701" i="1" s="1"/>
  <c r="BE4701" i="1"/>
  <c r="J4701" i="1"/>
  <c r="H4701" i="1"/>
  <c r="G4701" i="1"/>
  <c r="BH4700" i="1"/>
  <c r="BF4700" i="1"/>
  <c r="BG4700" i="1" s="1"/>
  <c r="BE4700" i="1"/>
  <c r="J4700" i="1"/>
  <c r="H4700" i="1"/>
  <c r="G4700" i="1"/>
  <c r="BH4699" i="1"/>
  <c r="BF4699" i="1"/>
  <c r="BG4699" i="1" s="1"/>
  <c r="BE4699" i="1"/>
  <c r="J4699" i="1"/>
  <c r="H4699" i="1"/>
  <c r="G4699" i="1"/>
  <c r="BH4698" i="1"/>
  <c r="BF4698" i="1"/>
  <c r="BG4698" i="1" s="1"/>
  <c r="BE4698" i="1"/>
  <c r="J4698" i="1"/>
  <c r="H4698" i="1"/>
  <c r="G4698" i="1"/>
  <c r="BH4697" i="1"/>
  <c r="BF4697" i="1"/>
  <c r="BG4697" i="1" s="1"/>
  <c r="BE4697" i="1"/>
  <c r="J4697" i="1"/>
  <c r="H4697" i="1"/>
  <c r="G4697" i="1"/>
  <c r="BH4696" i="1"/>
  <c r="BF4696" i="1"/>
  <c r="BG4696" i="1" s="1"/>
  <c r="BE4696" i="1"/>
  <c r="J4696" i="1"/>
  <c r="H4696" i="1"/>
  <c r="G4696" i="1"/>
  <c r="BH4695" i="1"/>
  <c r="BF4695" i="1"/>
  <c r="BG4695" i="1" s="1"/>
  <c r="BE4695" i="1"/>
  <c r="J4695" i="1"/>
  <c r="H4695" i="1"/>
  <c r="G4695" i="1"/>
  <c r="BH4694" i="1"/>
  <c r="BF4694" i="1"/>
  <c r="BG4694" i="1" s="1"/>
  <c r="BE4694" i="1"/>
  <c r="J4694" i="1"/>
  <c r="H4694" i="1"/>
  <c r="G4694" i="1"/>
  <c r="BH4693" i="1"/>
  <c r="BF4693" i="1"/>
  <c r="BG4693" i="1" s="1"/>
  <c r="BE4693" i="1"/>
  <c r="J4693" i="1"/>
  <c r="H4693" i="1"/>
  <c r="G4693" i="1"/>
  <c r="BH4692" i="1"/>
  <c r="BF4692" i="1"/>
  <c r="BG4692" i="1" s="1"/>
  <c r="BE4692" i="1"/>
  <c r="J4692" i="1"/>
  <c r="H4692" i="1"/>
  <c r="G4692" i="1"/>
  <c r="BH4691" i="1"/>
  <c r="BF4691" i="1"/>
  <c r="BG4691" i="1" s="1"/>
  <c r="BE4691" i="1"/>
  <c r="J4691" i="1"/>
  <c r="H4691" i="1"/>
  <c r="G4691" i="1"/>
  <c r="BH4690" i="1"/>
  <c r="BF4690" i="1"/>
  <c r="BG4690" i="1" s="1"/>
  <c r="BE4690" i="1"/>
  <c r="J4690" i="1"/>
  <c r="H4690" i="1"/>
  <c r="G4690" i="1"/>
  <c r="BH4689" i="1"/>
  <c r="BF4689" i="1"/>
  <c r="BG4689" i="1" s="1"/>
  <c r="BE4689" i="1"/>
  <c r="J4689" i="1"/>
  <c r="H4689" i="1"/>
  <c r="G4689" i="1"/>
  <c r="BH4688" i="1"/>
  <c r="BF4688" i="1"/>
  <c r="BG4688" i="1" s="1"/>
  <c r="BE4688" i="1"/>
  <c r="J4688" i="1"/>
  <c r="H4688" i="1"/>
  <c r="G4688" i="1"/>
  <c r="BH4687" i="1"/>
  <c r="BF4687" i="1"/>
  <c r="BG4687" i="1" s="1"/>
  <c r="BE4687" i="1"/>
  <c r="J4687" i="1"/>
  <c r="H4687" i="1"/>
  <c r="G4687" i="1"/>
  <c r="BH4686" i="1"/>
  <c r="BF4686" i="1"/>
  <c r="BG4686" i="1" s="1"/>
  <c r="BE4686" i="1"/>
  <c r="J4686" i="1"/>
  <c r="H4686" i="1"/>
  <c r="G4686" i="1"/>
  <c r="BH4685" i="1"/>
  <c r="BF4685" i="1"/>
  <c r="BG4685" i="1" s="1"/>
  <c r="BE4685" i="1"/>
  <c r="J4685" i="1"/>
  <c r="H4685" i="1"/>
  <c r="G4685" i="1"/>
  <c r="BH4684" i="1"/>
  <c r="BF4684" i="1"/>
  <c r="BG4684" i="1" s="1"/>
  <c r="BE4684" i="1"/>
  <c r="J4684" i="1"/>
  <c r="H4684" i="1"/>
  <c r="G4684" i="1"/>
  <c r="BH4683" i="1"/>
  <c r="BF4683" i="1"/>
  <c r="BG4683" i="1" s="1"/>
  <c r="BE4683" i="1"/>
  <c r="J4683" i="1"/>
  <c r="H4683" i="1"/>
  <c r="G4683" i="1"/>
  <c r="BH4682" i="1"/>
  <c r="BF4682" i="1"/>
  <c r="BG4682" i="1" s="1"/>
  <c r="BE4682" i="1"/>
  <c r="J4682" i="1"/>
  <c r="H4682" i="1"/>
  <c r="G4682" i="1"/>
  <c r="BH4681" i="1"/>
  <c r="BF4681" i="1"/>
  <c r="BG4681" i="1" s="1"/>
  <c r="BE4681" i="1"/>
  <c r="J4681" i="1"/>
  <c r="H4681" i="1"/>
  <c r="G4681" i="1"/>
  <c r="BH4680" i="1"/>
  <c r="BF4680" i="1"/>
  <c r="BG4680" i="1" s="1"/>
  <c r="BE4680" i="1"/>
  <c r="J4680" i="1"/>
  <c r="H4680" i="1"/>
  <c r="G4680" i="1"/>
  <c r="BH4679" i="1"/>
  <c r="BF4679" i="1"/>
  <c r="BG4679" i="1" s="1"/>
  <c r="BE4679" i="1"/>
  <c r="J4679" i="1"/>
  <c r="H4679" i="1"/>
  <c r="G4679" i="1"/>
  <c r="BH4678" i="1"/>
  <c r="BF4678" i="1"/>
  <c r="BG4678" i="1" s="1"/>
  <c r="BE4678" i="1"/>
  <c r="J4678" i="1"/>
  <c r="H4678" i="1"/>
  <c r="G4678" i="1"/>
  <c r="BH4677" i="1"/>
  <c r="BF4677" i="1"/>
  <c r="BG4677" i="1" s="1"/>
  <c r="BE4677" i="1"/>
  <c r="J4677" i="1"/>
  <c r="H4677" i="1"/>
  <c r="G4677" i="1"/>
  <c r="BH4676" i="1"/>
  <c r="BF4676" i="1"/>
  <c r="BG4676" i="1" s="1"/>
  <c r="BE4676" i="1"/>
  <c r="J4676" i="1"/>
  <c r="H4676" i="1"/>
  <c r="G4676" i="1"/>
  <c r="BH4675" i="1"/>
  <c r="BF4675" i="1"/>
  <c r="BG4675" i="1" s="1"/>
  <c r="BE4675" i="1"/>
  <c r="J4675" i="1"/>
  <c r="H4675" i="1"/>
  <c r="G4675" i="1"/>
  <c r="BH4674" i="1"/>
  <c r="BF4674" i="1"/>
  <c r="BG4674" i="1" s="1"/>
  <c r="BE4674" i="1"/>
  <c r="J4674" i="1"/>
  <c r="H4674" i="1"/>
  <c r="G4674" i="1"/>
  <c r="BH4673" i="1"/>
  <c r="BF4673" i="1"/>
  <c r="BG4673" i="1" s="1"/>
  <c r="BE4673" i="1"/>
  <c r="J4673" i="1"/>
  <c r="H4673" i="1"/>
  <c r="G4673" i="1"/>
  <c r="BH4672" i="1"/>
  <c r="BF4672" i="1"/>
  <c r="BG4672" i="1" s="1"/>
  <c r="BE4672" i="1"/>
  <c r="J4672" i="1"/>
  <c r="H4672" i="1"/>
  <c r="G4672" i="1"/>
  <c r="BH4671" i="1"/>
  <c r="BF4671" i="1"/>
  <c r="BG4671" i="1" s="1"/>
  <c r="BE4671" i="1"/>
  <c r="J4671" i="1"/>
  <c r="H4671" i="1"/>
  <c r="G4671" i="1"/>
  <c r="BH4670" i="1"/>
  <c r="BF4670" i="1"/>
  <c r="BG4670" i="1" s="1"/>
  <c r="BE4670" i="1"/>
  <c r="J4670" i="1"/>
  <c r="H4670" i="1"/>
  <c r="G4670" i="1"/>
  <c r="BH4669" i="1"/>
  <c r="BF4669" i="1"/>
  <c r="BG4669" i="1" s="1"/>
  <c r="BE4669" i="1"/>
  <c r="J4669" i="1"/>
  <c r="H4669" i="1"/>
  <c r="G4669" i="1"/>
  <c r="BH4668" i="1"/>
  <c r="BF4668" i="1"/>
  <c r="BG4668" i="1" s="1"/>
  <c r="BE4668" i="1"/>
  <c r="J4668" i="1"/>
  <c r="H4668" i="1"/>
  <c r="G4668" i="1"/>
  <c r="BH4667" i="1"/>
  <c r="BF4667" i="1"/>
  <c r="BG4667" i="1" s="1"/>
  <c r="BE4667" i="1"/>
  <c r="J4667" i="1"/>
  <c r="H4667" i="1"/>
  <c r="G4667" i="1"/>
  <c r="BH4666" i="1"/>
  <c r="BF4666" i="1"/>
  <c r="BG4666" i="1" s="1"/>
  <c r="BE4666" i="1"/>
  <c r="J4666" i="1"/>
  <c r="H4666" i="1"/>
  <c r="G4666" i="1"/>
  <c r="BH4664" i="1"/>
  <c r="BF4664" i="1"/>
  <c r="BG4664" i="1" s="1"/>
  <c r="BE4664" i="1"/>
  <c r="J4664" i="1"/>
  <c r="H4664" i="1"/>
  <c r="G4664" i="1"/>
  <c r="BH4663" i="1"/>
  <c r="BF4663" i="1"/>
  <c r="BG4663" i="1" s="1"/>
  <c r="BE4663" i="1"/>
  <c r="J4663" i="1"/>
  <c r="H4663" i="1"/>
  <c r="G4663" i="1"/>
  <c r="BH4662" i="1"/>
  <c r="BF4662" i="1"/>
  <c r="BG4662" i="1" s="1"/>
  <c r="BE4662" i="1"/>
  <c r="J4662" i="1"/>
  <c r="H4662" i="1"/>
  <c r="G4662" i="1"/>
  <c r="BH4661" i="1"/>
  <c r="BF4661" i="1"/>
  <c r="BG4661" i="1" s="1"/>
  <c r="BE4661" i="1"/>
  <c r="J4661" i="1"/>
  <c r="H4661" i="1"/>
  <c r="G4661" i="1"/>
  <c r="BH4660" i="1"/>
  <c r="BF4660" i="1"/>
  <c r="BG4660" i="1" s="1"/>
  <c r="BE4660" i="1"/>
  <c r="J4660" i="1"/>
  <c r="H4660" i="1"/>
  <c r="G4660" i="1"/>
  <c r="BH4659" i="1"/>
  <c r="BF4659" i="1"/>
  <c r="BG4659" i="1" s="1"/>
  <c r="BE4659" i="1"/>
  <c r="J4659" i="1"/>
  <c r="H4659" i="1"/>
  <c r="G4659" i="1"/>
  <c r="BH4658" i="1"/>
  <c r="BF4658" i="1"/>
  <c r="BG4658" i="1" s="1"/>
  <c r="BE4658" i="1"/>
  <c r="J4658" i="1"/>
  <c r="H4658" i="1"/>
  <c r="G4658" i="1"/>
  <c r="BH4657" i="1"/>
  <c r="BF4657" i="1"/>
  <c r="BG4657" i="1" s="1"/>
  <c r="BE4657" i="1"/>
  <c r="J4657" i="1"/>
  <c r="H4657" i="1"/>
  <c r="G4657" i="1"/>
  <c r="BH4656" i="1"/>
  <c r="BF4656" i="1"/>
  <c r="BG4656" i="1" s="1"/>
  <c r="BE4656" i="1"/>
  <c r="J4656" i="1"/>
  <c r="H4656" i="1"/>
  <c r="G4656" i="1"/>
  <c r="BH4655" i="1"/>
  <c r="BF4655" i="1"/>
  <c r="BG4655" i="1" s="1"/>
  <c r="BE4655" i="1"/>
  <c r="J4655" i="1"/>
  <c r="H4655" i="1"/>
  <c r="G4655" i="1"/>
  <c r="BH4654" i="1"/>
  <c r="BF4654" i="1"/>
  <c r="BG4654" i="1" s="1"/>
  <c r="BE4654" i="1"/>
  <c r="J4654" i="1"/>
  <c r="H4654" i="1"/>
  <c r="G4654" i="1"/>
  <c r="BH4653" i="1"/>
  <c r="BF4653" i="1"/>
  <c r="BG4653" i="1" s="1"/>
  <c r="BE4653" i="1"/>
  <c r="J4653" i="1"/>
  <c r="H4653" i="1"/>
  <c r="G4653" i="1"/>
  <c r="BH4652" i="1"/>
  <c r="BF4652" i="1"/>
  <c r="BG4652" i="1" s="1"/>
  <c r="BE4652" i="1"/>
  <c r="J4652" i="1"/>
  <c r="H4652" i="1"/>
  <c r="G4652" i="1"/>
  <c r="BH4651" i="1"/>
  <c r="BF4651" i="1"/>
  <c r="BG4651" i="1" s="1"/>
  <c r="BE4651" i="1"/>
  <c r="J4651" i="1"/>
  <c r="H4651" i="1"/>
  <c r="G4651" i="1"/>
  <c r="BH4650" i="1"/>
  <c r="BF4650" i="1"/>
  <c r="BG4650" i="1" s="1"/>
  <c r="BE4650" i="1"/>
  <c r="J4650" i="1"/>
  <c r="H4650" i="1"/>
  <c r="G4650" i="1"/>
  <c r="BH4649" i="1"/>
  <c r="BF4649" i="1"/>
  <c r="BG4649" i="1" s="1"/>
  <c r="BE4649" i="1"/>
  <c r="J4649" i="1"/>
  <c r="H4649" i="1"/>
  <c r="G4649" i="1"/>
  <c r="BH4648" i="1"/>
  <c r="BF4648" i="1"/>
  <c r="BG4648" i="1" s="1"/>
  <c r="BE4648" i="1"/>
  <c r="J4648" i="1"/>
  <c r="H4648" i="1"/>
  <c r="G4648" i="1"/>
  <c r="BH4647" i="1"/>
  <c r="BF4647" i="1"/>
  <c r="BG4647" i="1" s="1"/>
  <c r="BE4647" i="1"/>
  <c r="J4647" i="1"/>
  <c r="H4647" i="1"/>
  <c r="G4647" i="1"/>
  <c r="BH4646" i="1"/>
  <c r="BF4646" i="1"/>
  <c r="BG4646" i="1" s="1"/>
  <c r="BE4646" i="1"/>
  <c r="J4646" i="1"/>
  <c r="H4646" i="1"/>
  <c r="G4646" i="1"/>
  <c r="BH4645" i="1"/>
  <c r="BF4645" i="1"/>
  <c r="BG4645" i="1" s="1"/>
  <c r="BE4645" i="1"/>
  <c r="J4645" i="1"/>
  <c r="H4645" i="1"/>
  <c r="G4645" i="1"/>
  <c r="BH4644" i="1"/>
  <c r="BF4644" i="1"/>
  <c r="BG4644" i="1" s="1"/>
  <c r="BE4644" i="1"/>
  <c r="J4644" i="1"/>
  <c r="H4644" i="1"/>
  <c r="G4644" i="1"/>
  <c r="BH4643" i="1"/>
  <c r="BF4643" i="1"/>
  <c r="BG4643" i="1" s="1"/>
  <c r="BE4643" i="1"/>
  <c r="J4643" i="1"/>
  <c r="H4643" i="1"/>
  <c r="G4643" i="1"/>
  <c r="BH4642" i="1"/>
  <c r="BF4642" i="1"/>
  <c r="BG4642" i="1" s="1"/>
  <c r="BE4642" i="1"/>
  <c r="J4642" i="1"/>
  <c r="H4642" i="1"/>
  <c r="G4642" i="1"/>
  <c r="BH4641" i="1"/>
  <c r="BF4641" i="1"/>
  <c r="BG4641" i="1" s="1"/>
  <c r="BE4641" i="1"/>
  <c r="J4641" i="1"/>
  <c r="H4641" i="1"/>
  <c r="G4641" i="1"/>
  <c r="BH4640" i="1"/>
  <c r="BF4640" i="1"/>
  <c r="BG4640" i="1" s="1"/>
  <c r="BE4640" i="1"/>
  <c r="J4640" i="1"/>
  <c r="H4640" i="1"/>
  <c r="G4640" i="1"/>
  <c r="BH4639" i="1"/>
  <c r="BF4639" i="1"/>
  <c r="BG4639" i="1" s="1"/>
  <c r="BE4639" i="1"/>
  <c r="J4639" i="1"/>
  <c r="H4639" i="1"/>
  <c r="G4639" i="1"/>
  <c r="BH4638" i="1"/>
  <c r="BF4638" i="1"/>
  <c r="BG4638" i="1" s="1"/>
  <c r="BE4638" i="1"/>
  <c r="J4638" i="1"/>
  <c r="H4638" i="1"/>
  <c r="G4638" i="1"/>
  <c r="BH4637" i="1"/>
  <c r="BF4637" i="1"/>
  <c r="BG4637" i="1" s="1"/>
  <c r="BE4637" i="1"/>
  <c r="J4637" i="1"/>
  <c r="H4637" i="1"/>
  <c r="G4637" i="1"/>
  <c r="BH4636" i="1"/>
  <c r="BF4636" i="1"/>
  <c r="BG4636" i="1" s="1"/>
  <c r="BE4636" i="1"/>
  <c r="J4636" i="1"/>
  <c r="H4636" i="1"/>
  <c r="G4636" i="1"/>
  <c r="BH4635" i="1"/>
  <c r="BF4635" i="1"/>
  <c r="BG4635" i="1" s="1"/>
  <c r="BE4635" i="1"/>
  <c r="J4635" i="1"/>
  <c r="H4635" i="1"/>
  <c r="G4635" i="1"/>
  <c r="BH4634" i="1"/>
  <c r="BF4634" i="1"/>
  <c r="BG4634" i="1" s="1"/>
  <c r="BE4634" i="1"/>
  <c r="J4634" i="1"/>
  <c r="H4634" i="1"/>
  <c r="G4634" i="1"/>
  <c r="BH4633" i="1"/>
  <c r="BF4633" i="1"/>
  <c r="BG4633" i="1" s="1"/>
  <c r="BE4633" i="1"/>
  <c r="J4633" i="1"/>
  <c r="H4633" i="1"/>
  <c r="G4633" i="1"/>
  <c r="BH4632" i="1"/>
  <c r="BF4632" i="1"/>
  <c r="BG4632" i="1" s="1"/>
  <c r="BE4632" i="1"/>
  <c r="J4632" i="1"/>
  <c r="H4632" i="1"/>
  <c r="G4632" i="1"/>
  <c r="BH4631" i="1"/>
  <c r="BF4631" i="1"/>
  <c r="BG4631" i="1" s="1"/>
  <c r="BE4631" i="1"/>
  <c r="J4631" i="1"/>
  <c r="H4631" i="1"/>
  <c r="G4631" i="1"/>
  <c r="BH4630" i="1"/>
  <c r="BF4630" i="1"/>
  <c r="BG4630" i="1" s="1"/>
  <c r="BE4630" i="1"/>
  <c r="J4630" i="1"/>
  <c r="H4630" i="1"/>
  <c r="G4630" i="1"/>
  <c r="BH4629" i="1"/>
  <c r="BF4629" i="1"/>
  <c r="BG4629" i="1" s="1"/>
  <c r="BE4629" i="1"/>
  <c r="J4629" i="1"/>
  <c r="H4629" i="1"/>
  <c r="G4629" i="1"/>
  <c r="BH4628" i="1"/>
  <c r="BF4628" i="1"/>
  <c r="BG4628" i="1" s="1"/>
  <c r="BE4628" i="1"/>
  <c r="J4628" i="1"/>
  <c r="H4628" i="1"/>
  <c r="G4628" i="1"/>
  <c r="BH4627" i="1"/>
  <c r="BF4627" i="1"/>
  <c r="BG4627" i="1" s="1"/>
  <c r="BE4627" i="1"/>
  <c r="J4627" i="1"/>
  <c r="H4627" i="1"/>
  <c r="G4627" i="1"/>
  <c r="BH4626" i="1"/>
  <c r="BF4626" i="1"/>
  <c r="BG4626" i="1" s="1"/>
  <c r="BE4626" i="1"/>
  <c r="J4626" i="1"/>
  <c r="H4626" i="1"/>
  <c r="G4626" i="1"/>
  <c r="BH4625" i="1"/>
  <c r="BF4625" i="1"/>
  <c r="BG4625" i="1" s="1"/>
  <c r="BE4625" i="1"/>
  <c r="J4625" i="1"/>
  <c r="H4625" i="1"/>
  <c r="G4625" i="1"/>
  <c r="BH4624" i="1"/>
  <c r="BF4624" i="1"/>
  <c r="BG4624" i="1" s="1"/>
  <c r="BE4624" i="1"/>
  <c r="J4624" i="1"/>
  <c r="H4624" i="1"/>
  <c r="G4624" i="1"/>
  <c r="BH4623" i="1"/>
  <c r="BF4623" i="1"/>
  <c r="BG4623" i="1" s="1"/>
  <c r="BE4623" i="1"/>
  <c r="J4623" i="1"/>
  <c r="H4623" i="1"/>
  <c r="G4623" i="1"/>
  <c r="BH4622" i="1"/>
  <c r="BF4622" i="1"/>
  <c r="BG4622" i="1" s="1"/>
  <c r="BE4622" i="1"/>
  <c r="J4622" i="1"/>
  <c r="H4622" i="1"/>
  <c r="G4622" i="1"/>
  <c r="BH4621" i="1"/>
  <c r="BF4621" i="1"/>
  <c r="BG4621" i="1" s="1"/>
  <c r="BE4621" i="1"/>
  <c r="J4621" i="1"/>
  <c r="H4621" i="1"/>
  <c r="G4621" i="1"/>
  <c r="BH4620" i="1"/>
  <c r="BF4620" i="1"/>
  <c r="BG4620" i="1" s="1"/>
  <c r="BE4620" i="1"/>
  <c r="J4620" i="1"/>
  <c r="H4620" i="1"/>
  <c r="G4620" i="1"/>
  <c r="BH4619" i="1"/>
  <c r="BF4619" i="1"/>
  <c r="BG4619" i="1" s="1"/>
  <c r="BE4619" i="1"/>
  <c r="J4619" i="1"/>
  <c r="H4619" i="1"/>
  <c r="G4619" i="1"/>
  <c r="BH4618" i="1"/>
  <c r="BF4618" i="1"/>
  <c r="BG4618" i="1" s="1"/>
  <c r="BE4618" i="1"/>
  <c r="J4618" i="1"/>
  <c r="H4618" i="1"/>
  <c r="G4618" i="1"/>
  <c r="BH4617" i="1"/>
  <c r="BF4617" i="1"/>
  <c r="BG4617" i="1" s="1"/>
  <c r="BE4617" i="1"/>
  <c r="J4617" i="1"/>
  <c r="H4617" i="1"/>
  <c r="G4617" i="1"/>
  <c r="BH4616" i="1"/>
  <c r="BF4616" i="1"/>
  <c r="BG4616" i="1" s="1"/>
  <c r="BE4616" i="1"/>
  <c r="J4616" i="1"/>
  <c r="H4616" i="1"/>
  <c r="G4616" i="1"/>
  <c r="BH4615" i="1"/>
  <c r="BF4615" i="1"/>
  <c r="BG4615" i="1" s="1"/>
  <c r="BE4615" i="1"/>
  <c r="J4615" i="1"/>
  <c r="H4615" i="1"/>
  <c r="G4615" i="1"/>
  <c r="BH4614" i="1"/>
  <c r="BF4614" i="1"/>
  <c r="BG4614" i="1" s="1"/>
  <c r="BE4614" i="1"/>
  <c r="J4614" i="1"/>
  <c r="H4614" i="1"/>
  <c r="G4614" i="1"/>
  <c r="BH4613" i="1"/>
  <c r="BF4613" i="1"/>
  <c r="BG4613" i="1" s="1"/>
  <c r="BE4613" i="1"/>
  <c r="J4613" i="1"/>
  <c r="H4613" i="1"/>
  <c r="G4613" i="1"/>
  <c r="BH4612" i="1"/>
  <c r="BF4612" i="1"/>
  <c r="BG4612" i="1" s="1"/>
  <c r="BE4612" i="1"/>
  <c r="J4612" i="1"/>
  <c r="H4612" i="1"/>
  <c r="G4612" i="1"/>
  <c r="BH4611" i="1"/>
  <c r="BF4611" i="1"/>
  <c r="BG4611" i="1" s="1"/>
  <c r="BE4611" i="1"/>
  <c r="J4611" i="1"/>
  <c r="H4611" i="1"/>
  <c r="G4611" i="1"/>
  <c r="BH4610" i="1"/>
  <c r="BF4610" i="1"/>
  <c r="BG4610" i="1" s="1"/>
  <c r="BE4610" i="1"/>
  <c r="J4610" i="1"/>
  <c r="H4610" i="1"/>
  <c r="G4610" i="1"/>
  <c r="BH4609" i="1"/>
  <c r="BF4609" i="1"/>
  <c r="BG4609" i="1" s="1"/>
  <c r="BE4609" i="1"/>
  <c r="J4609" i="1"/>
  <c r="H4609" i="1"/>
  <c r="G4609" i="1"/>
  <c r="BH4608" i="1"/>
  <c r="BF4608" i="1"/>
  <c r="BG4608" i="1" s="1"/>
  <c r="BE4608" i="1"/>
  <c r="J4608" i="1"/>
  <c r="H4608" i="1"/>
  <c r="G4608" i="1"/>
  <c r="BH4607" i="1"/>
  <c r="BF4607" i="1"/>
  <c r="BG4607" i="1" s="1"/>
  <c r="BE4607" i="1"/>
  <c r="J4607" i="1"/>
  <c r="H4607" i="1"/>
  <c r="G4607" i="1"/>
  <c r="BH4606" i="1"/>
  <c r="BF4606" i="1"/>
  <c r="BG4606" i="1" s="1"/>
  <c r="BE4606" i="1"/>
  <c r="J4606" i="1"/>
  <c r="H4606" i="1"/>
  <c r="G4606" i="1"/>
  <c r="BH4605" i="1"/>
  <c r="BF4605" i="1"/>
  <c r="BG4605" i="1" s="1"/>
  <c r="BE4605" i="1"/>
  <c r="J4605" i="1"/>
  <c r="H4605" i="1"/>
  <c r="G4605" i="1"/>
  <c r="BH4604" i="1"/>
  <c r="BF4604" i="1"/>
  <c r="BG4604" i="1" s="1"/>
  <c r="BE4604" i="1"/>
  <c r="J4604" i="1"/>
  <c r="H4604" i="1"/>
  <c r="G4604" i="1"/>
  <c r="BH4603" i="1"/>
  <c r="BF4603" i="1"/>
  <c r="BG4603" i="1" s="1"/>
  <c r="BE4603" i="1"/>
  <c r="J4603" i="1"/>
  <c r="H4603" i="1"/>
  <c r="G4603" i="1"/>
  <c r="BH4602" i="1"/>
  <c r="BF4602" i="1"/>
  <c r="BG4602" i="1" s="1"/>
  <c r="BE4602" i="1"/>
  <c r="J4602" i="1"/>
  <c r="H4602" i="1"/>
  <c r="G4602" i="1"/>
  <c r="BH4601" i="1"/>
  <c r="BF4601" i="1"/>
  <c r="BG4601" i="1" s="1"/>
  <c r="BE4601" i="1"/>
  <c r="J4601" i="1"/>
  <c r="H4601" i="1"/>
  <c r="G4601" i="1"/>
  <c r="BH4600" i="1"/>
  <c r="BF4600" i="1"/>
  <c r="BG4600" i="1" s="1"/>
  <c r="BE4600" i="1"/>
  <c r="J4600" i="1"/>
  <c r="H4600" i="1"/>
  <c r="G4600" i="1"/>
  <c r="BH4599" i="1"/>
  <c r="BF4599" i="1"/>
  <c r="BG4599" i="1" s="1"/>
  <c r="BE4599" i="1"/>
  <c r="J4599" i="1"/>
  <c r="H4599" i="1"/>
  <c r="G4599" i="1"/>
  <c r="BH4598" i="1"/>
  <c r="BF4598" i="1"/>
  <c r="BG4598" i="1" s="1"/>
  <c r="BE4598" i="1"/>
  <c r="J4598" i="1"/>
  <c r="H4598" i="1"/>
  <c r="G4598" i="1"/>
  <c r="BH4597" i="1"/>
  <c r="BF4597" i="1"/>
  <c r="BG4597" i="1" s="1"/>
  <c r="BE4597" i="1"/>
  <c r="J4597" i="1"/>
  <c r="H4597" i="1"/>
  <c r="G4597" i="1"/>
  <c r="BH4596" i="1"/>
  <c r="BF4596" i="1"/>
  <c r="BG4596" i="1" s="1"/>
  <c r="BE4596" i="1"/>
  <c r="J4596" i="1"/>
  <c r="H4596" i="1"/>
  <c r="G4596" i="1"/>
  <c r="BH4595" i="1"/>
  <c r="BF4595" i="1"/>
  <c r="BG4595" i="1" s="1"/>
  <c r="BE4595" i="1"/>
  <c r="J4595" i="1"/>
  <c r="H4595" i="1"/>
  <c r="G4595" i="1"/>
  <c r="BH4594" i="1"/>
  <c r="BF4594" i="1"/>
  <c r="BG4594" i="1" s="1"/>
  <c r="BE4594" i="1"/>
  <c r="J4594" i="1"/>
  <c r="H4594" i="1"/>
  <c r="G4594" i="1"/>
  <c r="BH4593" i="1"/>
  <c r="BF4593" i="1"/>
  <c r="BG4593" i="1" s="1"/>
  <c r="BE4593" i="1"/>
  <c r="J4593" i="1"/>
  <c r="H4593" i="1"/>
  <c r="G4593" i="1"/>
  <c r="BH4592" i="1"/>
  <c r="BF4592" i="1"/>
  <c r="BG4592" i="1" s="1"/>
  <c r="BE4592" i="1"/>
  <c r="J4592" i="1"/>
  <c r="H4592" i="1"/>
  <c r="G4592" i="1"/>
  <c r="BH4591" i="1"/>
  <c r="BF4591" i="1"/>
  <c r="BG4591" i="1" s="1"/>
  <c r="BE4591" i="1"/>
  <c r="J4591" i="1"/>
  <c r="H4591" i="1"/>
  <c r="G4591" i="1"/>
  <c r="BH4590" i="1"/>
  <c r="BF4590" i="1"/>
  <c r="BG4590" i="1" s="1"/>
  <c r="BE4590" i="1"/>
  <c r="J4590" i="1"/>
  <c r="H4590" i="1"/>
  <c r="G4590" i="1"/>
  <c r="BH4589" i="1"/>
  <c r="BF4589" i="1"/>
  <c r="BG4589" i="1" s="1"/>
  <c r="BE4589" i="1"/>
  <c r="J4589" i="1"/>
  <c r="H4589" i="1"/>
  <c r="G4589" i="1"/>
  <c r="BH4588" i="1"/>
  <c r="BF4588" i="1"/>
  <c r="BG4588" i="1" s="1"/>
  <c r="BE4588" i="1"/>
  <c r="J4588" i="1"/>
  <c r="H4588" i="1"/>
  <c r="G4588" i="1"/>
  <c r="BH4587" i="1"/>
  <c r="BF4587" i="1"/>
  <c r="BG4587" i="1" s="1"/>
  <c r="BE4587" i="1"/>
  <c r="J4587" i="1"/>
  <c r="H4587" i="1"/>
  <c r="G4587" i="1"/>
  <c r="BH4586" i="1"/>
  <c r="BF4586" i="1"/>
  <c r="BG4586" i="1" s="1"/>
  <c r="BE4586" i="1"/>
  <c r="J4586" i="1"/>
  <c r="H4586" i="1"/>
  <c r="G4586" i="1"/>
  <c r="BH4585" i="1"/>
  <c r="BF4585" i="1"/>
  <c r="BG4585" i="1" s="1"/>
  <c r="BE4585" i="1"/>
  <c r="J4585" i="1"/>
  <c r="H4585" i="1"/>
  <c r="G4585" i="1"/>
  <c r="BH4584" i="1"/>
  <c r="BF4584" i="1"/>
  <c r="BG4584" i="1" s="1"/>
  <c r="BE4584" i="1"/>
  <c r="J4584" i="1"/>
  <c r="H4584" i="1"/>
  <c r="G4584" i="1"/>
  <c r="BH4583" i="1"/>
  <c r="BF4583" i="1"/>
  <c r="BG4583" i="1" s="1"/>
  <c r="BE4583" i="1"/>
  <c r="J4583" i="1"/>
  <c r="H4583" i="1"/>
  <c r="G4583" i="1"/>
  <c r="BH4582" i="1"/>
  <c r="BF4582" i="1"/>
  <c r="BG4582" i="1" s="1"/>
  <c r="BE4582" i="1"/>
  <c r="J4582" i="1"/>
  <c r="H4582" i="1"/>
  <c r="G4582" i="1"/>
  <c r="BH4581" i="1"/>
  <c r="BF4581" i="1"/>
  <c r="BG4581" i="1" s="1"/>
  <c r="BE4581" i="1"/>
  <c r="J4581" i="1"/>
  <c r="H4581" i="1"/>
  <c r="G4581" i="1"/>
  <c r="BH4580" i="1"/>
  <c r="BF4580" i="1"/>
  <c r="BG4580" i="1" s="1"/>
  <c r="BE4580" i="1"/>
  <c r="J4580" i="1"/>
  <c r="H4580" i="1"/>
  <c r="G4580" i="1"/>
  <c r="BH4579" i="1"/>
  <c r="BF4579" i="1"/>
  <c r="BG4579" i="1" s="1"/>
  <c r="BE4579" i="1"/>
  <c r="J4579" i="1"/>
  <c r="H4579" i="1"/>
  <c r="G4579" i="1"/>
  <c r="BH4578" i="1"/>
  <c r="BF4578" i="1"/>
  <c r="BG4578" i="1" s="1"/>
  <c r="BE4578" i="1"/>
  <c r="J4578" i="1"/>
  <c r="H4578" i="1"/>
  <c r="G4578" i="1"/>
  <c r="BH4577" i="1"/>
  <c r="BF4577" i="1"/>
  <c r="BG4577" i="1" s="1"/>
  <c r="BE4577" i="1"/>
  <c r="J4577" i="1"/>
  <c r="H4577" i="1"/>
  <c r="G4577" i="1"/>
  <c r="BH4576" i="1"/>
  <c r="BF4576" i="1"/>
  <c r="BG4576" i="1" s="1"/>
  <c r="BE4576" i="1"/>
  <c r="J4576" i="1"/>
  <c r="H4576" i="1"/>
  <c r="G4576" i="1"/>
  <c r="BH4575" i="1"/>
  <c r="BF4575" i="1"/>
  <c r="BG4575" i="1" s="1"/>
  <c r="BE4575" i="1"/>
  <c r="J4575" i="1"/>
  <c r="H4575" i="1"/>
  <c r="G4575" i="1"/>
  <c r="BH4574" i="1"/>
  <c r="BF4574" i="1"/>
  <c r="BG4574" i="1" s="1"/>
  <c r="BE4574" i="1"/>
  <c r="J4574" i="1"/>
  <c r="H4574" i="1"/>
  <c r="G4574" i="1"/>
  <c r="BH4573" i="1"/>
  <c r="BF4573" i="1"/>
  <c r="BG4573" i="1" s="1"/>
  <c r="BE4573" i="1"/>
  <c r="J4573" i="1"/>
  <c r="H4573" i="1"/>
  <c r="G4573" i="1"/>
  <c r="BH4572" i="1"/>
  <c r="BF4572" i="1"/>
  <c r="BG4572" i="1" s="1"/>
  <c r="BE4572" i="1"/>
  <c r="J4572" i="1"/>
  <c r="H4572" i="1"/>
  <c r="G4572" i="1"/>
  <c r="BH4571" i="1"/>
  <c r="BF4571" i="1"/>
  <c r="BG4571" i="1" s="1"/>
  <c r="BE4571" i="1"/>
  <c r="J4571" i="1"/>
  <c r="H4571" i="1"/>
  <c r="G4571" i="1"/>
  <c r="BH4570" i="1"/>
  <c r="BF4570" i="1"/>
  <c r="BG4570" i="1" s="1"/>
  <c r="BE4570" i="1"/>
  <c r="J4570" i="1"/>
  <c r="H4570" i="1"/>
  <c r="G4570" i="1"/>
  <c r="BH4569" i="1"/>
  <c r="BF4569" i="1"/>
  <c r="BG4569" i="1" s="1"/>
  <c r="BE4569" i="1"/>
  <c r="J4569" i="1"/>
  <c r="H4569" i="1"/>
  <c r="G4569" i="1"/>
  <c r="BH4568" i="1"/>
  <c r="BF4568" i="1"/>
  <c r="BG4568" i="1" s="1"/>
  <c r="BE4568" i="1"/>
  <c r="J4568" i="1"/>
  <c r="H4568" i="1"/>
  <c r="G4568" i="1"/>
  <c r="BH4567" i="1"/>
  <c r="BF4567" i="1"/>
  <c r="BG4567" i="1" s="1"/>
  <c r="BE4567" i="1"/>
  <c r="J4567" i="1"/>
  <c r="H4567" i="1"/>
  <c r="G4567" i="1"/>
  <c r="BH4566" i="1"/>
  <c r="BF4566" i="1"/>
  <c r="BG4566" i="1" s="1"/>
  <c r="BE4566" i="1"/>
  <c r="J4566" i="1"/>
  <c r="H4566" i="1"/>
  <c r="G4566" i="1"/>
  <c r="BH4565" i="1"/>
  <c r="BF4565" i="1"/>
  <c r="BG4565" i="1" s="1"/>
  <c r="BE4565" i="1"/>
  <c r="J4565" i="1"/>
  <c r="H4565" i="1"/>
  <c r="G4565" i="1"/>
  <c r="BH4564" i="1"/>
  <c r="BF4564" i="1"/>
  <c r="BG4564" i="1" s="1"/>
  <c r="BE4564" i="1"/>
  <c r="J4564" i="1"/>
  <c r="H4564" i="1"/>
  <c r="G4564" i="1"/>
  <c r="BH4563" i="1"/>
  <c r="BF4563" i="1"/>
  <c r="BG4563" i="1" s="1"/>
  <c r="BE4563" i="1"/>
  <c r="J4563" i="1"/>
  <c r="H4563" i="1"/>
  <c r="G4563" i="1"/>
  <c r="BH4562" i="1"/>
  <c r="BF4562" i="1"/>
  <c r="BG4562" i="1" s="1"/>
  <c r="BE4562" i="1"/>
  <c r="J4562" i="1"/>
  <c r="H4562" i="1"/>
  <c r="G4562" i="1"/>
  <c r="BH4561" i="1"/>
  <c r="BF4561" i="1"/>
  <c r="BG4561" i="1" s="1"/>
  <c r="BE4561" i="1"/>
  <c r="J4561" i="1"/>
  <c r="H4561" i="1"/>
  <c r="G4561" i="1"/>
  <c r="BH4560" i="1"/>
  <c r="BF4560" i="1"/>
  <c r="BG4560" i="1" s="1"/>
  <c r="BE4560" i="1"/>
  <c r="J4560" i="1"/>
  <c r="H4560" i="1"/>
  <c r="G4560" i="1"/>
  <c r="BH4559" i="1"/>
  <c r="BF4559" i="1"/>
  <c r="BG4559" i="1" s="1"/>
  <c r="BE4559" i="1"/>
  <c r="J4559" i="1"/>
  <c r="H4559" i="1"/>
  <c r="G4559" i="1"/>
  <c r="BH4558" i="1"/>
  <c r="BF4558" i="1"/>
  <c r="BG4558" i="1" s="1"/>
  <c r="BE4558" i="1"/>
  <c r="J4558" i="1"/>
  <c r="H4558" i="1"/>
  <c r="G4558" i="1"/>
  <c r="BH4557" i="1"/>
  <c r="BF4557" i="1"/>
  <c r="BG4557" i="1" s="1"/>
  <c r="BE4557" i="1"/>
  <c r="J4557" i="1"/>
  <c r="H4557" i="1"/>
  <c r="G4557" i="1"/>
  <c r="BH4556" i="1"/>
  <c r="BF4556" i="1"/>
  <c r="BG4556" i="1" s="1"/>
  <c r="BE4556" i="1"/>
  <c r="J4556" i="1"/>
  <c r="H4556" i="1"/>
  <c r="G4556" i="1"/>
  <c r="BH4555" i="1"/>
  <c r="BF4555" i="1"/>
  <c r="BG4555" i="1" s="1"/>
  <c r="BE4555" i="1"/>
  <c r="J4555" i="1"/>
  <c r="H4555" i="1"/>
  <c r="G4555" i="1"/>
  <c r="BH4554" i="1"/>
  <c r="BF4554" i="1"/>
  <c r="BG4554" i="1" s="1"/>
  <c r="BE4554" i="1"/>
  <c r="J4554" i="1"/>
  <c r="H4554" i="1"/>
  <c r="G4554" i="1"/>
  <c r="BH4553" i="1"/>
  <c r="BF4553" i="1"/>
  <c r="BG4553" i="1" s="1"/>
  <c r="BE4553" i="1"/>
  <c r="J4553" i="1"/>
  <c r="H4553" i="1"/>
  <c r="G4553" i="1"/>
  <c r="BH4552" i="1"/>
  <c r="BF4552" i="1"/>
  <c r="BG4552" i="1" s="1"/>
  <c r="BE4552" i="1"/>
  <c r="J4552" i="1"/>
  <c r="H4552" i="1"/>
  <c r="G4552" i="1"/>
  <c r="BH4551" i="1"/>
  <c r="BF4551" i="1"/>
  <c r="BG4551" i="1" s="1"/>
  <c r="BE4551" i="1"/>
  <c r="J4551" i="1"/>
  <c r="H4551" i="1"/>
  <c r="G4551" i="1"/>
  <c r="BH4550" i="1"/>
  <c r="BF4550" i="1"/>
  <c r="BG4550" i="1" s="1"/>
  <c r="BE4550" i="1"/>
  <c r="J4550" i="1"/>
  <c r="H4550" i="1"/>
  <c r="G4550" i="1"/>
  <c r="BH4549" i="1"/>
  <c r="BF4549" i="1"/>
  <c r="BG4549" i="1" s="1"/>
  <c r="BE4549" i="1"/>
  <c r="J4549" i="1"/>
  <c r="H4549" i="1"/>
  <c r="G4549" i="1"/>
  <c r="BH4548" i="1"/>
  <c r="BF4548" i="1"/>
  <c r="BG4548" i="1" s="1"/>
  <c r="BE4548" i="1"/>
  <c r="J4548" i="1"/>
  <c r="H4548" i="1"/>
  <c r="G4548" i="1"/>
  <c r="BH4547" i="1"/>
  <c r="BF4547" i="1"/>
  <c r="BG4547" i="1" s="1"/>
  <c r="BE4547" i="1"/>
  <c r="J4547" i="1"/>
  <c r="H4547" i="1"/>
  <c r="G4547" i="1"/>
  <c r="BH4546" i="1"/>
  <c r="BF4546" i="1"/>
  <c r="BG4546" i="1" s="1"/>
  <c r="BE4546" i="1"/>
  <c r="J4546" i="1"/>
  <c r="H4546" i="1"/>
  <c r="G4546" i="1"/>
  <c r="BH4545" i="1"/>
  <c r="BF4545" i="1"/>
  <c r="BG4545" i="1" s="1"/>
  <c r="BE4545" i="1"/>
  <c r="J4545" i="1"/>
  <c r="H4545" i="1"/>
  <c r="G4545" i="1"/>
  <c r="BH4544" i="1"/>
  <c r="BF4544" i="1"/>
  <c r="BG4544" i="1" s="1"/>
  <c r="BE4544" i="1"/>
  <c r="J4544" i="1"/>
  <c r="H4544" i="1"/>
  <c r="G4544" i="1"/>
  <c r="BH4543" i="1"/>
  <c r="BF4543" i="1"/>
  <c r="BG4543" i="1" s="1"/>
  <c r="BE4543" i="1"/>
  <c r="J4543" i="1"/>
  <c r="H4543" i="1"/>
  <c r="G4543" i="1"/>
  <c r="BH4542" i="1"/>
  <c r="BF4542" i="1"/>
  <c r="BG4542" i="1" s="1"/>
  <c r="BE4542" i="1"/>
  <c r="J4542" i="1"/>
  <c r="H4542" i="1"/>
  <c r="G4542" i="1"/>
  <c r="BH4541" i="1"/>
  <c r="BF4541" i="1"/>
  <c r="BG4541" i="1" s="1"/>
  <c r="BE4541" i="1"/>
  <c r="J4541" i="1"/>
  <c r="H4541" i="1"/>
  <c r="G4541" i="1"/>
  <c r="BH4540" i="1"/>
  <c r="BF4540" i="1"/>
  <c r="BG4540" i="1" s="1"/>
  <c r="BE4540" i="1"/>
  <c r="J4540" i="1"/>
  <c r="H4540" i="1"/>
  <c r="G4540" i="1"/>
  <c r="BH4539" i="1"/>
  <c r="BF4539" i="1"/>
  <c r="BG4539" i="1" s="1"/>
  <c r="BE4539" i="1"/>
  <c r="J4539" i="1"/>
  <c r="H4539" i="1"/>
  <c r="G4539" i="1"/>
  <c r="BH4538" i="1"/>
  <c r="BF4538" i="1"/>
  <c r="BG4538" i="1" s="1"/>
  <c r="BE4538" i="1"/>
  <c r="J4538" i="1"/>
  <c r="H4538" i="1"/>
  <c r="G4538" i="1"/>
  <c r="BH4537" i="1"/>
  <c r="BF4537" i="1"/>
  <c r="BG4537" i="1" s="1"/>
  <c r="BE4537" i="1"/>
  <c r="J4537" i="1"/>
  <c r="H4537" i="1"/>
  <c r="G4537" i="1"/>
  <c r="BH4536" i="1"/>
  <c r="BF4536" i="1"/>
  <c r="BG4536" i="1" s="1"/>
  <c r="BE4536" i="1"/>
  <c r="J4536" i="1"/>
  <c r="H4536" i="1"/>
  <c r="G4536" i="1"/>
  <c r="BH4535" i="1"/>
  <c r="BF4535" i="1"/>
  <c r="BG4535" i="1" s="1"/>
  <c r="BE4535" i="1"/>
  <c r="J4535" i="1"/>
  <c r="H4535" i="1"/>
  <c r="G4535" i="1"/>
  <c r="BH4534" i="1"/>
  <c r="BF4534" i="1"/>
  <c r="BG4534" i="1" s="1"/>
  <c r="BE4534" i="1"/>
  <c r="J4534" i="1"/>
  <c r="H4534" i="1"/>
  <c r="G4534" i="1"/>
  <c r="BH4533" i="1"/>
  <c r="BF4533" i="1"/>
  <c r="BG4533" i="1" s="1"/>
  <c r="BE4533" i="1"/>
  <c r="J4533" i="1"/>
  <c r="H4533" i="1"/>
  <c r="G4533" i="1"/>
  <c r="BH4532" i="1"/>
  <c r="BF4532" i="1"/>
  <c r="BG4532" i="1" s="1"/>
  <c r="BE4532" i="1"/>
  <c r="J4532" i="1"/>
  <c r="H4532" i="1"/>
  <c r="G4532" i="1"/>
  <c r="BH4531" i="1"/>
  <c r="BF4531" i="1"/>
  <c r="BG4531" i="1" s="1"/>
  <c r="BE4531" i="1"/>
  <c r="J4531" i="1"/>
  <c r="H4531" i="1"/>
  <c r="G4531" i="1"/>
  <c r="BH4530" i="1"/>
  <c r="BF4530" i="1"/>
  <c r="BG4530" i="1" s="1"/>
  <c r="BE4530" i="1"/>
  <c r="J4530" i="1"/>
  <c r="H4530" i="1"/>
  <c r="G4530" i="1"/>
  <c r="BH4529" i="1"/>
  <c r="BF4529" i="1"/>
  <c r="BG4529" i="1" s="1"/>
  <c r="BE4529" i="1"/>
  <c r="J4529" i="1"/>
  <c r="H4529" i="1"/>
  <c r="G4529" i="1"/>
  <c r="BH4528" i="1"/>
  <c r="BF4528" i="1"/>
  <c r="BG4528" i="1" s="1"/>
  <c r="BE4528" i="1"/>
  <c r="J4528" i="1"/>
  <c r="H4528" i="1"/>
  <c r="G4528" i="1"/>
  <c r="BH4527" i="1"/>
  <c r="BF4527" i="1"/>
  <c r="BG4527" i="1" s="1"/>
  <c r="BE4527" i="1"/>
  <c r="J4527" i="1"/>
  <c r="H4527" i="1"/>
  <c r="G4527" i="1"/>
  <c r="BH4526" i="1"/>
  <c r="BF4526" i="1"/>
  <c r="BG4526" i="1" s="1"/>
  <c r="BE4526" i="1"/>
  <c r="J4526" i="1"/>
  <c r="H4526" i="1"/>
  <c r="G4526" i="1"/>
  <c r="BH4525" i="1"/>
  <c r="BF4525" i="1"/>
  <c r="BG4525" i="1" s="1"/>
  <c r="BE4525" i="1"/>
  <c r="J4525" i="1"/>
  <c r="H4525" i="1"/>
  <c r="G4525" i="1"/>
  <c r="BH4524" i="1"/>
  <c r="BF4524" i="1"/>
  <c r="BG4524" i="1" s="1"/>
  <c r="BE4524" i="1"/>
  <c r="J4524" i="1"/>
  <c r="H4524" i="1"/>
  <c r="G4524" i="1"/>
  <c r="BH4523" i="1"/>
  <c r="BF4523" i="1"/>
  <c r="BG4523" i="1" s="1"/>
  <c r="BE4523" i="1"/>
  <c r="J4523" i="1"/>
  <c r="H4523" i="1"/>
  <c r="G4523" i="1"/>
  <c r="BH4522" i="1"/>
  <c r="BF4522" i="1"/>
  <c r="BG4522" i="1" s="1"/>
  <c r="BE4522" i="1"/>
  <c r="J4522" i="1"/>
  <c r="H4522" i="1"/>
  <c r="G4522" i="1"/>
  <c r="BH4521" i="1"/>
  <c r="BF4521" i="1"/>
  <c r="BG4521" i="1" s="1"/>
  <c r="BE4521" i="1"/>
  <c r="J4521" i="1"/>
  <c r="H4521" i="1"/>
  <c r="G4521" i="1"/>
  <c r="BH4520" i="1"/>
  <c r="BF4520" i="1"/>
  <c r="BG4520" i="1" s="1"/>
  <c r="BE4520" i="1"/>
  <c r="J4520" i="1"/>
  <c r="H4520" i="1"/>
  <c r="G4520" i="1"/>
  <c r="BH4519" i="1"/>
  <c r="BF4519" i="1"/>
  <c r="BG4519" i="1" s="1"/>
  <c r="BE4519" i="1"/>
  <c r="J4519" i="1"/>
  <c r="H4519" i="1"/>
  <c r="G4519" i="1"/>
  <c r="BH4518" i="1"/>
  <c r="BF4518" i="1"/>
  <c r="BG4518" i="1" s="1"/>
  <c r="BE4518" i="1"/>
  <c r="J4518" i="1"/>
  <c r="H4518" i="1"/>
  <c r="G4518" i="1"/>
  <c r="BH4517" i="1"/>
  <c r="BF4517" i="1"/>
  <c r="BG4517" i="1" s="1"/>
  <c r="BE4517" i="1"/>
  <c r="J4517" i="1"/>
  <c r="H4517" i="1"/>
  <c r="G4517" i="1"/>
  <c r="BH4516" i="1"/>
  <c r="BF4516" i="1"/>
  <c r="BG4516" i="1" s="1"/>
  <c r="BE4516" i="1"/>
  <c r="J4516" i="1"/>
  <c r="H4516" i="1"/>
  <c r="G4516" i="1"/>
  <c r="BH4515" i="1"/>
  <c r="BF4515" i="1"/>
  <c r="BG4515" i="1" s="1"/>
  <c r="BE4515" i="1"/>
  <c r="J4515" i="1"/>
  <c r="H4515" i="1"/>
  <c r="G4515" i="1"/>
  <c r="BH4514" i="1"/>
  <c r="BF4514" i="1"/>
  <c r="BG4514" i="1" s="1"/>
  <c r="BE4514" i="1"/>
  <c r="J4514" i="1"/>
  <c r="H4514" i="1"/>
  <c r="G4514" i="1"/>
  <c r="BH4513" i="1"/>
  <c r="BF4513" i="1"/>
  <c r="BG4513" i="1" s="1"/>
  <c r="BE4513" i="1"/>
  <c r="J4513" i="1"/>
  <c r="H4513" i="1"/>
  <c r="G4513" i="1"/>
  <c r="BH4512" i="1"/>
  <c r="BF4512" i="1"/>
  <c r="BG4512" i="1" s="1"/>
  <c r="BE4512" i="1"/>
  <c r="J4512" i="1"/>
  <c r="H4512" i="1"/>
  <c r="G4512" i="1"/>
  <c r="BH4511" i="1"/>
  <c r="BF4511" i="1"/>
  <c r="BG4511" i="1" s="1"/>
  <c r="BE4511" i="1"/>
  <c r="J4511" i="1"/>
  <c r="H4511" i="1"/>
  <c r="G4511" i="1"/>
  <c r="BH4510" i="1"/>
  <c r="BF4510" i="1"/>
  <c r="BG4510" i="1" s="1"/>
  <c r="BE4510" i="1"/>
  <c r="J4510" i="1"/>
  <c r="H4510" i="1"/>
  <c r="G4510" i="1"/>
  <c r="BH4509" i="1"/>
  <c r="BF4509" i="1"/>
  <c r="BG4509" i="1" s="1"/>
  <c r="BE4509" i="1"/>
  <c r="J4509" i="1"/>
  <c r="H4509" i="1"/>
  <c r="G4509" i="1"/>
  <c r="BH4508" i="1"/>
  <c r="BF4508" i="1"/>
  <c r="BG4508" i="1" s="1"/>
  <c r="BE4508" i="1"/>
  <c r="J4508" i="1"/>
  <c r="H4508" i="1"/>
  <c r="G4508" i="1"/>
  <c r="BH4507" i="1"/>
  <c r="BF4507" i="1"/>
  <c r="BG4507" i="1" s="1"/>
  <c r="BE4507" i="1"/>
  <c r="J4507" i="1"/>
  <c r="H4507" i="1"/>
  <c r="G4507" i="1"/>
  <c r="BH4506" i="1"/>
  <c r="BF4506" i="1"/>
  <c r="BG4506" i="1" s="1"/>
  <c r="BE4506" i="1"/>
  <c r="J4506" i="1"/>
  <c r="H4506" i="1"/>
  <c r="G4506" i="1"/>
  <c r="BH4505" i="1"/>
  <c r="BF4505" i="1"/>
  <c r="BG4505" i="1" s="1"/>
  <c r="BE4505" i="1"/>
  <c r="J4505" i="1"/>
  <c r="H4505" i="1"/>
  <c r="G4505" i="1"/>
  <c r="BH4504" i="1"/>
  <c r="BF4504" i="1"/>
  <c r="BG4504" i="1" s="1"/>
  <c r="BE4504" i="1"/>
  <c r="J4504" i="1"/>
  <c r="H4504" i="1"/>
  <c r="G4504" i="1"/>
  <c r="BH4503" i="1"/>
  <c r="BF4503" i="1"/>
  <c r="BG4503" i="1" s="1"/>
  <c r="BE4503" i="1"/>
  <c r="J4503" i="1"/>
  <c r="H4503" i="1"/>
  <c r="G4503" i="1"/>
  <c r="BH4502" i="1"/>
  <c r="BF4502" i="1"/>
  <c r="BG4502" i="1" s="1"/>
  <c r="BE4502" i="1"/>
  <c r="J4502" i="1"/>
  <c r="H4502" i="1"/>
  <c r="G4502" i="1"/>
  <c r="BH4501" i="1"/>
  <c r="BF4501" i="1"/>
  <c r="BG4501" i="1" s="1"/>
  <c r="BE4501" i="1"/>
  <c r="J4501" i="1"/>
  <c r="H4501" i="1"/>
  <c r="G4501" i="1"/>
  <c r="BH4500" i="1"/>
  <c r="BF4500" i="1"/>
  <c r="BG4500" i="1" s="1"/>
  <c r="BE4500" i="1"/>
  <c r="J4500" i="1"/>
  <c r="H4500" i="1"/>
  <c r="G4500" i="1"/>
  <c r="BH4499" i="1"/>
  <c r="BF4499" i="1"/>
  <c r="BG4499" i="1" s="1"/>
  <c r="BE4499" i="1"/>
  <c r="J4499" i="1"/>
  <c r="H4499" i="1"/>
  <c r="G4499" i="1"/>
  <c r="BH4498" i="1"/>
  <c r="BF4498" i="1"/>
  <c r="BG4498" i="1" s="1"/>
  <c r="BE4498" i="1"/>
  <c r="J4498" i="1"/>
  <c r="H4498" i="1"/>
  <c r="G4498" i="1"/>
  <c r="BH4497" i="1"/>
  <c r="BF4497" i="1"/>
  <c r="BG4497" i="1" s="1"/>
  <c r="BE4497" i="1"/>
  <c r="J4497" i="1"/>
  <c r="H4497" i="1"/>
  <c r="G4497" i="1"/>
  <c r="BH4496" i="1"/>
  <c r="BF4496" i="1"/>
  <c r="BG4496" i="1" s="1"/>
  <c r="BE4496" i="1"/>
  <c r="J4496" i="1"/>
  <c r="H4496" i="1"/>
  <c r="G4496" i="1"/>
  <c r="BH4495" i="1"/>
  <c r="BF4495" i="1"/>
  <c r="BG4495" i="1" s="1"/>
  <c r="BE4495" i="1"/>
  <c r="J4495" i="1"/>
  <c r="H4495" i="1"/>
  <c r="G4495" i="1"/>
  <c r="BH4494" i="1"/>
  <c r="BF4494" i="1"/>
  <c r="BG4494" i="1" s="1"/>
  <c r="BE4494" i="1"/>
  <c r="J4494" i="1"/>
  <c r="H4494" i="1"/>
  <c r="G4494" i="1"/>
  <c r="BH4493" i="1"/>
  <c r="BF4493" i="1"/>
  <c r="BG4493" i="1" s="1"/>
  <c r="BE4493" i="1"/>
  <c r="J4493" i="1"/>
  <c r="H4493" i="1"/>
  <c r="G4493" i="1"/>
  <c r="BH4492" i="1"/>
  <c r="BF4492" i="1"/>
  <c r="BG4492" i="1" s="1"/>
  <c r="BE4492" i="1"/>
  <c r="J4492" i="1"/>
  <c r="H4492" i="1"/>
  <c r="G4492" i="1"/>
  <c r="BH4491" i="1"/>
  <c r="BF4491" i="1"/>
  <c r="BG4491" i="1" s="1"/>
  <c r="BE4491" i="1"/>
  <c r="J4491" i="1"/>
  <c r="H4491" i="1"/>
  <c r="G4491" i="1"/>
  <c r="BH4490" i="1"/>
  <c r="BF4490" i="1"/>
  <c r="BG4490" i="1" s="1"/>
  <c r="BE4490" i="1"/>
  <c r="J4490" i="1"/>
  <c r="H4490" i="1"/>
  <c r="G4490" i="1"/>
  <c r="BH4489" i="1"/>
  <c r="BF4489" i="1"/>
  <c r="BG4489" i="1" s="1"/>
  <c r="BE4489" i="1"/>
  <c r="J4489" i="1"/>
  <c r="H4489" i="1"/>
  <c r="G4489" i="1"/>
  <c r="BH4488" i="1"/>
  <c r="BF4488" i="1"/>
  <c r="BG4488" i="1" s="1"/>
  <c r="BE4488" i="1"/>
  <c r="J4488" i="1"/>
  <c r="H4488" i="1"/>
  <c r="G4488" i="1"/>
  <c r="BH4487" i="1"/>
  <c r="BF4487" i="1"/>
  <c r="BG4487" i="1" s="1"/>
  <c r="BE4487" i="1"/>
  <c r="J4487" i="1"/>
  <c r="H4487" i="1"/>
  <c r="G4487" i="1"/>
  <c r="BH4486" i="1"/>
  <c r="BF4486" i="1"/>
  <c r="BG4486" i="1" s="1"/>
  <c r="BE4486" i="1"/>
  <c r="J4486" i="1"/>
  <c r="H4486" i="1"/>
  <c r="G4486" i="1"/>
  <c r="BH4485" i="1"/>
  <c r="BF4485" i="1"/>
  <c r="BG4485" i="1" s="1"/>
  <c r="BE4485" i="1"/>
  <c r="J4485" i="1"/>
  <c r="H4485" i="1"/>
  <c r="G4485" i="1"/>
  <c r="BH4484" i="1"/>
  <c r="BF4484" i="1"/>
  <c r="BG4484" i="1" s="1"/>
  <c r="BE4484" i="1"/>
  <c r="J4484" i="1"/>
  <c r="H4484" i="1"/>
  <c r="G4484" i="1"/>
  <c r="BH4483" i="1"/>
  <c r="BF4483" i="1"/>
  <c r="BG4483" i="1" s="1"/>
  <c r="BE4483" i="1"/>
  <c r="J4483" i="1"/>
  <c r="H4483" i="1"/>
  <c r="G4483" i="1"/>
  <c r="BH4482" i="1"/>
  <c r="BF4482" i="1"/>
  <c r="BG4482" i="1" s="1"/>
  <c r="BE4482" i="1"/>
  <c r="J4482" i="1"/>
  <c r="H4482" i="1"/>
  <c r="G4482" i="1"/>
  <c r="BH4481" i="1"/>
  <c r="BF4481" i="1"/>
  <c r="BG4481" i="1" s="1"/>
  <c r="BE4481" i="1"/>
  <c r="J4481" i="1"/>
  <c r="H4481" i="1"/>
  <c r="G4481" i="1"/>
  <c r="BH4480" i="1"/>
  <c r="BF4480" i="1"/>
  <c r="BG4480" i="1" s="1"/>
  <c r="BE4480" i="1"/>
  <c r="J4480" i="1"/>
  <c r="H4480" i="1"/>
  <c r="G4480" i="1"/>
  <c r="BH4479" i="1"/>
  <c r="BF4479" i="1"/>
  <c r="BG4479" i="1" s="1"/>
  <c r="BE4479" i="1"/>
  <c r="J4479" i="1"/>
  <c r="H4479" i="1"/>
  <c r="G4479" i="1"/>
  <c r="BH4478" i="1"/>
  <c r="BF4478" i="1"/>
  <c r="BG4478" i="1" s="1"/>
  <c r="BE4478" i="1"/>
  <c r="J4478" i="1"/>
  <c r="H4478" i="1"/>
  <c r="G4478" i="1"/>
  <c r="BH4477" i="1"/>
  <c r="BF4477" i="1"/>
  <c r="BG4477" i="1" s="1"/>
  <c r="BE4477" i="1"/>
  <c r="J4477" i="1"/>
  <c r="H4477" i="1"/>
  <c r="G4477" i="1"/>
  <c r="BH4476" i="1"/>
  <c r="BF4476" i="1"/>
  <c r="BG4476" i="1" s="1"/>
  <c r="BE4476" i="1"/>
  <c r="J4476" i="1"/>
  <c r="H4476" i="1"/>
  <c r="G4476" i="1"/>
  <c r="BH4475" i="1"/>
  <c r="BF4475" i="1"/>
  <c r="BG4475" i="1" s="1"/>
  <c r="BE4475" i="1"/>
  <c r="J4475" i="1"/>
  <c r="H4475" i="1"/>
  <c r="G4475" i="1"/>
  <c r="BH4474" i="1"/>
  <c r="BF4474" i="1"/>
  <c r="BG4474" i="1" s="1"/>
  <c r="BE4474" i="1"/>
  <c r="J4474" i="1"/>
  <c r="H4474" i="1"/>
  <c r="G4474" i="1"/>
  <c r="BH4473" i="1"/>
  <c r="BF4473" i="1"/>
  <c r="BG4473" i="1" s="1"/>
  <c r="BE4473" i="1"/>
  <c r="J4473" i="1"/>
  <c r="H4473" i="1"/>
  <c r="G4473" i="1"/>
  <c r="BH4472" i="1"/>
  <c r="BF4472" i="1"/>
  <c r="BG4472" i="1" s="1"/>
  <c r="BE4472" i="1"/>
  <c r="J4472" i="1"/>
  <c r="H4472" i="1"/>
  <c r="G4472" i="1"/>
  <c r="BH4471" i="1"/>
  <c r="BF4471" i="1"/>
  <c r="BG4471" i="1" s="1"/>
  <c r="BE4471" i="1"/>
  <c r="J4471" i="1"/>
  <c r="H4471" i="1"/>
  <c r="G4471" i="1"/>
  <c r="BH4470" i="1"/>
  <c r="BF4470" i="1"/>
  <c r="BG4470" i="1" s="1"/>
  <c r="BE4470" i="1"/>
  <c r="J4470" i="1"/>
  <c r="H4470" i="1"/>
  <c r="G4470" i="1"/>
  <c r="BH4469" i="1"/>
  <c r="BF4469" i="1"/>
  <c r="BG4469" i="1" s="1"/>
  <c r="BE4469" i="1"/>
  <c r="J4469" i="1"/>
  <c r="H4469" i="1"/>
  <c r="G4469" i="1"/>
  <c r="BH4468" i="1"/>
  <c r="BF4468" i="1"/>
  <c r="BG4468" i="1" s="1"/>
  <c r="BE4468" i="1"/>
  <c r="J4468" i="1"/>
  <c r="H4468" i="1"/>
  <c r="G4468" i="1"/>
  <c r="BH4467" i="1"/>
  <c r="BF4467" i="1"/>
  <c r="BG4467" i="1" s="1"/>
  <c r="BE4467" i="1"/>
  <c r="J4467" i="1"/>
  <c r="H4467" i="1"/>
  <c r="G4467" i="1"/>
  <c r="BH4466" i="1"/>
  <c r="BF4466" i="1"/>
  <c r="BG4466" i="1" s="1"/>
  <c r="BE4466" i="1"/>
  <c r="J4466" i="1"/>
  <c r="H4466" i="1"/>
  <c r="G4466" i="1"/>
  <c r="BH4465" i="1"/>
  <c r="BF4465" i="1"/>
  <c r="BG4465" i="1" s="1"/>
  <c r="BE4465" i="1"/>
  <c r="J4465" i="1"/>
  <c r="H4465" i="1"/>
  <c r="G4465" i="1"/>
  <c r="BH4464" i="1"/>
  <c r="BF4464" i="1"/>
  <c r="BG4464" i="1" s="1"/>
  <c r="BE4464" i="1"/>
  <c r="J4464" i="1"/>
  <c r="H4464" i="1"/>
  <c r="G4464" i="1"/>
  <c r="BH4463" i="1"/>
  <c r="BF4463" i="1"/>
  <c r="BG4463" i="1" s="1"/>
  <c r="BE4463" i="1"/>
  <c r="J4463" i="1"/>
  <c r="H4463" i="1"/>
  <c r="G4463" i="1"/>
  <c r="BH4462" i="1"/>
  <c r="BF4462" i="1"/>
  <c r="BG4462" i="1" s="1"/>
  <c r="BE4462" i="1"/>
  <c r="J4462" i="1"/>
  <c r="H4462" i="1"/>
  <c r="G4462" i="1"/>
  <c r="BH4461" i="1"/>
  <c r="BF4461" i="1"/>
  <c r="BG4461" i="1" s="1"/>
  <c r="BE4461" i="1"/>
  <c r="J4461" i="1"/>
  <c r="H4461" i="1"/>
  <c r="G4461" i="1"/>
  <c r="BH4460" i="1"/>
  <c r="BF4460" i="1"/>
  <c r="BG4460" i="1" s="1"/>
  <c r="BE4460" i="1"/>
  <c r="J4460" i="1"/>
  <c r="H4460" i="1"/>
  <c r="G4460" i="1"/>
  <c r="BH4459" i="1"/>
  <c r="BF4459" i="1"/>
  <c r="BG4459" i="1" s="1"/>
  <c r="BE4459" i="1"/>
  <c r="J4459" i="1"/>
  <c r="H4459" i="1"/>
  <c r="G4459" i="1"/>
  <c r="BH4458" i="1"/>
  <c r="BF4458" i="1"/>
  <c r="BG4458" i="1" s="1"/>
  <c r="BE4458" i="1"/>
  <c r="J4458" i="1"/>
  <c r="H4458" i="1"/>
  <c r="G4458" i="1"/>
  <c r="BH4457" i="1"/>
  <c r="BF4457" i="1"/>
  <c r="BG4457" i="1" s="1"/>
  <c r="BE4457" i="1"/>
  <c r="J4457" i="1"/>
  <c r="H4457" i="1"/>
  <c r="G4457" i="1"/>
  <c r="BH4456" i="1"/>
  <c r="BF4456" i="1"/>
  <c r="BG4456" i="1" s="1"/>
  <c r="BE4456" i="1"/>
  <c r="J4456" i="1"/>
  <c r="H4456" i="1"/>
  <c r="G4456" i="1"/>
  <c r="BH4455" i="1"/>
  <c r="BF4455" i="1"/>
  <c r="BG4455" i="1" s="1"/>
  <c r="BE4455" i="1"/>
  <c r="J4455" i="1"/>
  <c r="H4455" i="1"/>
  <c r="G4455" i="1"/>
  <c r="BH4454" i="1"/>
  <c r="BF4454" i="1"/>
  <c r="BG4454" i="1" s="1"/>
  <c r="BE4454" i="1"/>
  <c r="J4454" i="1"/>
  <c r="H4454" i="1"/>
  <c r="G4454" i="1"/>
  <c r="BH4453" i="1"/>
  <c r="BF4453" i="1"/>
  <c r="BG4453" i="1" s="1"/>
  <c r="BE4453" i="1"/>
  <c r="J4453" i="1"/>
  <c r="H4453" i="1"/>
  <c r="G4453" i="1"/>
  <c r="BH4452" i="1"/>
  <c r="BF4452" i="1"/>
  <c r="BG4452" i="1" s="1"/>
  <c r="BE4452" i="1"/>
  <c r="J4452" i="1"/>
  <c r="H4452" i="1"/>
  <c r="G4452" i="1"/>
  <c r="BH4451" i="1"/>
  <c r="BF4451" i="1"/>
  <c r="BG4451" i="1" s="1"/>
  <c r="BE4451" i="1"/>
  <c r="J4451" i="1"/>
  <c r="H4451" i="1"/>
  <c r="G4451" i="1"/>
  <c r="BH4450" i="1"/>
  <c r="BF4450" i="1"/>
  <c r="BG4450" i="1" s="1"/>
  <c r="BE4450" i="1"/>
  <c r="J4450" i="1"/>
  <c r="H4450" i="1"/>
  <c r="G4450" i="1"/>
  <c r="BH4449" i="1"/>
  <c r="BF4449" i="1"/>
  <c r="BG4449" i="1" s="1"/>
  <c r="BE4449" i="1"/>
  <c r="J4449" i="1"/>
  <c r="H4449" i="1"/>
  <c r="G4449" i="1"/>
  <c r="BH4448" i="1"/>
  <c r="BF4448" i="1"/>
  <c r="BG4448" i="1" s="1"/>
  <c r="BE4448" i="1"/>
  <c r="J4448" i="1"/>
  <c r="H4448" i="1"/>
  <c r="G4448" i="1"/>
  <c r="BH4447" i="1"/>
  <c r="BF4447" i="1"/>
  <c r="BG4447" i="1" s="1"/>
  <c r="BE4447" i="1"/>
  <c r="J4447" i="1"/>
  <c r="H4447" i="1"/>
  <c r="G4447" i="1"/>
  <c r="BH4446" i="1"/>
  <c r="BF4446" i="1"/>
  <c r="BG4446" i="1" s="1"/>
  <c r="BE4446" i="1"/>
  <c r="J4446" i="1"/>
  <c r="H4446" i="1"/>
  <c r="G4446" i="1"/>
  <c r="BH4445" i="1"/>
  <c r="BF4445" i="1"/>
  <c r="BG4445" i="1" s="1"/>
  <c r="BE4445" i="1"/>
  <c r="J4445" i="1"/>
  <c r="H4445" i="1"/>
  <c r="G4445" i="1"/>
  <c r="BH4444" i="1"/>
  <c r="BF4444" i="1"/>
  <c r="BG4444" i="1" s="1"/>
  <c r="BE4444" i="1"/>
  <c r="J4444" i="1"/>
  <c r="H4444" i="1"/>
  <c r="G4444" i="1"/>
  <c r="BH4443" i="1"/>
  <c r="BF4443" i="1"/>
  <c r="BG4443" i="1" s="1"/>
  <c r="BE4443" i="1"/>
  <c r="J4443" i="1"/>
  <c r="H4443" i="1"/>
  <c r="G4443" i="1"/>
  <c r="BH4442" i="1"/>
  <c r="BF4442" i="1"/>
  <c r="BG4442" i="1" s="1"/>
  <c r="BE4442" i="1"/>
  <c r="J4442" i="1"/>
  <c r="H4442" i="1"/>
  <c r="G4442" i="1"/>
  <c r="BH4441" i="1"/>
  <c r="BF4441" i="1"/>
  <c r="BG4441" i="1" s="1"/>
  <c r="BE4441" i="1"/>
  <c r="J4441" i="1"/>
  <c r="H4441" i="1"/>
  <c r="G4441" i="1"/>
  <c r="BH4440" i="1"/>
  <c r="BF4440" i="1"/>
  <c r="BG4440" i="1" s="1"/>
  <c r="BE4440" i="1"/>
  <c r="J4440" i="1"/>
  <c r="H4440" i="1"/>
  <c r="G4440" i="1"/>
  <c r="BH4439" i="1"/>
  <c r="BF4439" i="1"/>
  <c r="BG4439" i="1" s="1"/>
  <c r="BE4439" i="1"/>
  <c r="J4439" i="1"/>
  <c r="H4439" i="1"/>
  <c r="G4439" i="1"/>
  <c r="BH4438" i="1"/>
  <c r="BF4438" i="1"/>
  <c r="BG4438" i="1" s="1"/>
  <c r="BE4438" i="1"/>
  <c r="J4438" i="1"/>
  <c r="H4438" i="1"/>
  <c r="G4438" i="1"/>
  <c r="BH4437" i="1"/>
  <c r="BF4437" i="1"/>
  <c r="BG4437" i="1" s="1"/>
  <c r="BE4437" i="1"/>
  <c r="J4437" i="1"/>
  <c r="H4437" i="1"/>
  <c r="G4437" i="1"/>
  <c r="BH4436" i="1"/>
  <c r="BF4436" i="1"/>
  <c r="BG4436" i="1" s="1"/>
  <c r="BE4436" i="1"/>
  <c r="J4436" i="1"/>
  <c r="H4436" i="1"/>
  <c r="G4436" i="1"/>
  <c r="BH4435" i="1"/>
  <c r="BF4435" i="1"/>
  <c r="BG4435" i="1" s="1"/>
  <c r="BE4435" i="1"/>
  <c r="J4435" i="1"/>
  <c r="H4435" i="1"/>
  <c r="G4435" i="1"/>
  <c r="BH4434" i="1"/>
  <c r="BF4434" i="1"/>
  <c r="BG4434" i="1" s="1"/>
  <c r="BE4434" i="1"/>
  <c r="J4434" i="1"/>
  <c r="H4434" i="1"/>
  <c r="G4434" i="1"/>
  <c r="BH4433" i="1"/>
  <c r="BF4433" i="1"/>
  <c r="BG4433" i="1" s="1"/>
  <c r="BE4433" i="1"/>
  <c r="J4433" i="1"/>
  <c r="H4433" i="1"/>
  <c r="G4433" i="1"/>
  <c r="BH4432" i="1"/>
  <c r="BF4432" i="1"/>
  <c r="BG4432" i="1" s="1"/>
  <c r="BE4432" i="1"/>
  <c r="J4432" i="1"/>
  <c r="H4432" i="1"/>
  <c r="G4432" i="1"/>
  <c r="BH4431" i="1"/>
  <c r="BF4431" i="1"/>
  <c r="BG4431" i="1" s="1"/>
  <c r="BE4431" i="1"/>
  <c r="J4431" i="1"/>
  <c r="H4431" i="1"/>
  <c r="G4431" i="1"/>
  <c r="BH4430" i="1"/>
  <c r="BF4430" i="1"/>
  <c r="BG4430" i="1" s="1"/>
  <c r="BE4430" i="1"/>
  <c r="J4430" i="1"/>
  <c r="H4430" i="1"/>
  <c r="G4430" i="1"/>
  <c r="BH4429" i="1"/>
  <c r="BF4429" i="1"/>
  <c r="BG4429" i="1" s="1"/>
  <c r="BE4429" i="1"/>
  <c r="J4429" i="1"/>
  <c r="H4429" i="1"/>
  <c r="G4429" i="1"/>
  <c r="BH4428" i="1"/>
  <c r="BF4428" i="1"/>
  <c r="BG4428" i="1" s="1"/>
  <c r="BE4428" i="1"/>
  <c r="J4428" i="1"/>
  <c r="H4428" i="1"/>
  <c r="G4428" i="1"/>
  <c r="BH4427" i="1"/>
  <c r="BF4427" i="1"/>
  <c r="BG4427" i="1" s="1"/>
  <c r="BE4427" i="1"/>
  <c r="J4427" i="1"/>
  <c r="H4427" i="1"/>
  <c r="G4427" i="1"/>
  <c r="BH4426" i="1"/>
  <c r="BF4426" i="1"/>
  <c r="BG4426" i="1" s="1"/>
  <c r="BE4426" i="1"/>
  <c r="J4426" i="1"/>
  <c r="H4426" i="1"/>
  <c r="G4426" i="1"/>
  <c r="BH4425" i="1"/>
  <c r="BF4425" i="1"/>
  <c r="BG4425" i="1" s="1"/>
  <c r="BE4425" i="1"/>
  <c r="J4425" i="1"/>
  <c r="H4425" i="1"/>
  <c r="G4425" i="1"/>
  <c r="BH4424" i="1"/>
  <c r="BF4424" i="1"/>
  <c r="BG4424" i="1" s="1"/>
  <c r="BE4424" i="1"/>
  <c r="J4424" i="1"/>
  <c r="H4424" i="1"/>
  <c r="G4424" i="1"/>
  <c r="BH4423" i="1"/>
  <c r="BF4423" i="1"/>
  <c r="BG4423" i="1" s="1"/>
  <c r="BE4423" i="1"/>
  <c r="J4423" i="1"/>
  <c r="H4423" i="1"/>
  <c r="G4423" i="1"/>
  <c r="BH4422" i="1"/>
  <c r="BF4422" i="1"/>
  <c r="BG4422" i="1" s="1"/>
  <c r="BE4422" i="1"/>
  <c r="J4422" i="1"/>
  <c r="H4422" i="1"/>
  <c r="G4422" i="1"/>
  <c r="BH4421" i="1"/>
  <c r="BF4421" i="1"/>
  <c r="BG4421" i="1" s="1"/>
  <c r="BE4421" i="1"/>
  <c r="J4421" i="1"/>
  <c r="H4421" i="1"/>
  <c r="G4421" i="1"/>
  <c r="BH4420" i="1"/>
  <c r="BF4420" i="1"/>
  <c r="BG4420" i="1" s="1"/>
  <c r="BE4420" i="1"/>
  <c r="J4420" i="1"/>
  <c r="H4420" i="1"/>
  <c r="G4420" i="1"/>
  <c r="BH4419" i="1"/>
  <c r="BF4419" i="1"/>
  <c r="BG4419" i="1" s="1"/>
  <c r="BE4419" i="1"/>
  <c r="J4419" i="1"/>
  <c r="H4419" i="1"/>
  <c r="G4419" i="1"/>
  <c r="BH4418" i="1"/>
  <c r="BF4418" i="1"/>
  <c r="BG4418" i="1" s="1"/>
  <c r="BE4418" i="1"/>
  <c r="J4418" i="1"/>
  <c r="H4418" i="1"/>
  <c r="G4418" i="1"/>
  <c r="BH4417" i="1"/>
  <c r="BF4417" i="1"/>
  <c r="BG4417" i="1" s="1"/>
  <c r="BE4417" i="1"/>
  <c r="J4417" i="1"/>
  <c r="H4417" i="1"/>
  <c r="G4417" i="1"/>
  <c r="BH4416" i="1"/>
  <c r="BF4416" i="1"/>
  <c r="BG4416" i="1" s="1"/>
  <c r="BE4416" i="1"/>
  <c r="J4416" i="1"/>
  <c r="H4416" i="1"/>
  <c r="G4416" i="1"/>
  <c r="BH4415" i="1"/>
  <c r="BF4415" i="1"/>
  <c r="BG4415" i="1" s="1"/>
  <c r="BE4415" i="1"/>
  <c r="J4415" i="1"/>
  <c r="H4415" i="1"/>
  <c r="G4415" i="1"/>
  <c r="BH4414" i="1"/>
  <c r="BF4414" i="1"/>
  <c r="BG4414" i="1" s="1"/>
  <c r="BE4414" i="1"/>
  <c r="J4414" i="1"/>
  <c r="H4414" i="1"/>
  <c r="G4414" i="1"/>
  <c r="BH4413" i="1"/>
  <c r="BF4413" i="1"/>
  <c r="BG4413" i="1" s="1"/>
  <c r="BE4413" i="1"/>
  <c r="J4413" i="1"/>
  <c r="H4413" i="1"/>
  <c r="G4413" i="1"/>
  <c r="BH4412" i="1"/>
  <c r="BF4412" i="1"/>
  <c r="BG4412" i="1" s="1"/>
  <c r="BE4412" i="1"/>
  <c r="J4412" i="1"/>
  <c r="H4412" i="1"/>
  <c r="G4412" i="1"/>
  <c r="BH4411" i="1"/>
  <c r="BF4411" i="1"/>
  <c r="BG4411" i="1" s="1"/>
  <c r="BE4411" i="1"/>
  <c r="J4411" i="1"/>
  <c r="H4411" i="1"/>
  <c r="G4411" i="1"/>
  <c r="BH4410" i="1"/>
  <c r="BF4410" i="1"/>
  <c r="BG4410" i="1" s="1"/>
  <c r="BE4410" i="1"/>
  <c r="J4410" i="1"/>
  <c r="H4410" i="1"/>
  <c r="G4410" i="1"/>
  <c r="BH4409" i="1"/>
  <c r="BF4409" i="1"/>
  <c r="BG4409" i="1" s="1"/>
  <c r="BE4409" i="1"/>
  <c r="J4409" i="1"/>
  <c r="H4409" i="1"/>
  <c r="G4409" i="1"/>
  <c r="BH4408" i="1"/>
  <c r="BF4408" i="1"/>
  <c r="BG4408" i="1" s="1"/>
  <c r="BE4408" i="1"/>
  <c r="J4408" i="1"/>
  <c r="H4408" i="1"/>
  <c r="G4408" i="1"/>
  <c r="BH4407" i="1"/>
  <c r="BF4407" i="1"/>
  <c r="BG4407" i="1" s="1"/>
  <c r="BE4407" i="1"/>
  <c r="J4407" i="1"/>
  <c r="H4407" i="1"/>
  <c r="G4407" i="1"/>
  <c r="BH4406" i="1"/>
  <c r="BF4406" i="1"/>
  <c r="BG4406" i="1" s="1"/>
  <c r="BE4406" i="1"/>
  <c r="J4406" i="1"/>
  <c r="H4406" i="1"/>
  <c r="G4406" i="1"/>
  <c r="BH4405" i="1"/>
  <c r="BF4405" i="1"/>
  <c r="BG4405" i="1" s="1"/>
  <c r="BE4405" i="1"/>
  <c r="J4405" i="1"/>
  <c r="H4405" i="1"/>
  <c r="G4405" i="1"/>
  <c r="BH4404" i="1"/>
  <c r="BF4404" i="1"/>
  <c r="BG4404" i="1" s="1"/>
  <c r="BE4404" i="1"/>
  <c r="J4404" i="1"/>
  <c r="H4404" i="1"/>
  <c r="G4404" i="1"/>
  <c r="BH4403" i="1"/>
  <c r="BF4403" i="1"/>
  <c r="BG4403" i="1" s="1"/>
  <c r="BE4403" i="1"/>
  <c r="J4403" i="1"/>
  <c r="H4403" i="1"/>
  <c r="G4403" i="1"/>
  <c r="BH4402" i="1"/>
  <c r="BF4402" i="1"/>
  <c r="BG4402" i="1" s="1"/>
  <c r="BE4402" i="1"/>
  <c r="J4402" i="1"/>
  <c r="H4402" i="1"/>
  <c r="G4402" i="1"/>
  <c r="BH4401" i="1"/>
  <c r="BF4401" i="1"/>
  <c r="BG4401" i="1" s="1"/>
  <c r="BE4401" i="1"/>
  <c r="J4401" i="1"/>
  <c r="H4401" i="1"/>
  <c r="G4401" i="1"/>
  <c r="BH4400" i="1"/>
  <c r="BF4400" i="1"/>
  <c r="BG4400" i="1" s="1"/>
  <c r="BE4400" i="1"/>
  <c r="J4400" i="1"/>
  <c r="H4400" i="1"/>
  <c r="G4400" i="1"/>
  <c r="BH4399" i="1"/>
  <c r="BF4399" i="1"/>
  <c r="BG4399" i="1" s="1"/>
  <c r="BE4399" i="1"/>
  <c r="J4399" i="1"/>
  <c r="H4399" i="1"/>
  <c r="G4399" i="1"/>
  <c r="BH4398" i="1"/>
  <c r="BF4398" i="1"/>
  <c r="BG4398" i="1" s="1"/>
  <c r="BE4398" i="1"/>
  <c r="J4398" i="1"/>
  <c r="H4398" i="1"/>
  <c r="G4398" i="1"/>
  <c r="BH4397" i="1"/>
  <c r="BF4397" i="1"/>
  <c r="BG4397" i="1" s="1"/>
  <c r="BE4397" i="1"/>
  <c r="J4397" i="1"/>
  <c r="H4397" i="1"/>
  <c r="G4397" i="1"/>
  <c r="BH4396" i="1"/>
  <c r="BF4396" i="1"/>
  <c r="BG4396" i="1" s="1"/>
  <c r="BE4396" i="1"/>
  <c r="J4396" i="1"/>
  <c r="H4396" i="1"/>
  <c r="G4396" i="1"/>
  <c r="BH4395" i="1"/>
  <c r="BF4395" i="1"/>
  <c r="BG4395" i="1" s="1"/>
  <c r="BE4395" i="1"/>
  <c r="J4395" i="1"/>
  <c r="H4395" i="1"/>
  <c r="G4395" i="1"/>
  <c r="BH4394" i="1"/>
  <c r="BF4394" i="1"/>
  <c r="BG4394" i="1" s="1"/>
  <c r="BE4394" i="1"/>
  <c r="J4394" i="1"/>
  <c r="H4394" i="1"/>
  <c r="G4394" i="1"/>
  <c r="BH4393" i="1"/>
  <c r="BF4393" i="1"/>
  <c r="BG4393" i="1" s="1"/>
  <c r="BE4393" i="1"/>
  <c r="J4393" i="1"/>
  <c r="H4393" i="1"/>
  <c r="G4393" i="1"/>
  <c r="BH4392" i="1"/>
  <c r="BF4392" i="1"/>
  <c r="BG4392" i="1" s="1"/>
  <c r="BE4392" i="1"/>
  <c r="J4392" i="1"/>
  <c r="H4392" i="1"/>
  <c r="G4392" i="1"/>
  <c r="BH4391" i="1"/>
  <c r="BF4391" i="1"/>
  <c r="BG4391" i="1" s="1"/>
  <c r="BE4391" i="1"/>
  <c r="J4391" i="1"/>
  <c r="H4391" i="1"/>
  <c r="G4391" i="1"/>
  <c r="BH4390" i="1"/>
  <c r="BF4390" i="1"/>
  <c r="BG4390" i="1" s="1"/>
  <c r="BE4390" i="1"/>
  <c r="J4390" i="1"/>
  <c r="H4390" i="1"/>
  <c r="G4390" i="1"/>
  <c r="BH4389" i="1"/>
  <c r="BF4389" i="1"/>
  <c r="BG4389" i="1" s="1"/>
  <c r="BE4389" i="1"/>
  <c r="J4389" i="1"/>
  <c r="H4389" i="1"/>
  <c r="G4389" i="1"/>
  <c r="BH4388" i="1"/>
  <c r="BF4388" i="1"/>
  <c r="BG4388" i="1" s="1"/>
  <c r="BE4388" i="1"/>
  <c r="J4388" i="1"/>
  <c r="H4388" i="1"/>
  <c r="G4388" i="1"/>
  <c r="BH4387" i="1"/>
  <c r="BF4387" i="1"/>
  <c r="BG4387" i="1" s="1"/>
  <c r="BE4387" i="1"/>
  <c r="J4387" i="1"/>
  <c r="H4387" i="1"/>
  <c r="G4387" i="1"/>
  <c r="BH4386" i="1"/>
  <c r="BF4386" i="1"/>
  <c r="BG4386" i="1" s="1"/>
  <c r="BE4386" i="1"/>
  <c r="J4386" i="1"/>
  <c r="H4386" i="1"/>
  <c r="G4386" i="1"/>
  <c r="BH4385" i="1"/>
  <c r="BF4385" i="1"/>
  <c r="BG4385" i="1" s="1"/>
  <c r="BE4385" i="1"/>
  <c r="J4385" i="1"/>
  <c r="H4385" i="1"/>
  <c r="G4385" i="1"/>
  <c r="BH4384" i="1"/>
  <c r="BF4384" i="1"/>
  <c r="BG4384" i="1" s="1"/>
  <c r="BE4384" i="1"/>
  <c r="J4384" i="1"/>
  <c r="H4384" i="1"/>
  <c r="G4384" i="1"/>
  <c r="BH4383" i="1"/>
  <c r="BF4383" i="1"/>
  <c r="BG4383" i="1" s="1"/>
  <c r="BE4383" i="1"/>
  <c r="J4383" i="1"/>
  <c r="H4383" i="1"/>
  <c r="G4383" i="1"/>
  <c r="BH4382" i="1"/>
  <c r="BF4382" i="1"/>
  <c r="BG4382" i="1" s="1"/>
  <c r="BE4382" i="1"/>
  <c r="J4382" i="1"/>
  <c r="H4382" i="1"/>
  <c r="G4382" i="1"/>
  <c r="BH4381" i="1"/>
  <c r="BF4381" i="1"/>
  <c r="BG4381" i="1" s="1"/>
  <c r="BE4381" i="1"/>
  <c r="J4381" i="1"/>
  <c r="H4381" i="1"/>
  <c r="G4381" i="1"/>
  <c r="BH4380" i="1"/>
  <c r="BF4380" i="1"/>
  <c r="BG4380" i="1" s="1"/>
  <c r="BE4380" i="1"/>
  <c r="J4380" i="1"/>
  <c r="H4380" i="1"/>
  <c r="G4380" i="1"/>
  <c r="BH4379" i="1"/>
  <c r="BF4379" i="1"/>
  <c r="BG4379" i="1" s="1"/>
  <c r="BE4379" i="1"/>
  <c r="J4379" i="1"/>
  <c r="H4379" i="1"/>
  <c r="G4379" i="1"/>
  <c r="BH4378" i="1"/>
  <c r="BF4378" i="1"/>
  <c r="BG4378" i="1" s="1"/>
  <c r="BE4378" i="1"/>
  <c r="J4378" i="1"/>
  <c r="H4378" i="1"/>
  <c r="G4378" i="1"/>
  <c r="BH4377" i="1"/>
  <c r="BF4377" i="1"/>
  <c r="BG4377" i="1" s="1"/>
  <c r="BE4377" i="1"/>
  <c r="J4377" i="1"/>
  <c r="H4377" i="1"/>
  <c r="G4377" i="1"/>
  <c r="BH4376" i="1"/>
  <c r="BF4376" i="1"/>
  <c r="BG4376" i="1" s="1"/>
  <c r="BE4376" i="1"/>
  <c r="J4376" i="1"/>
  <c r="H4376" i="1"/>
  <c r="G4376" i="1"/>
  <c r="BH4375" i="1"/>
  <c r="BF4375" i="1"/>
  <c r="BG4375" i="1" s="1"/>
  <c r="BE4375" i="1"/>
  <c r="J4375" i="1"/>
  <c r="H4375" i="1"/>
  <c r="G4375" i="1"/>
  <c r="BH4374" i="1"/>
  <c r="BF4374" i="1"/>
  <c r="BG4374" i="1" s="1"/>
  <c r="BE4374" i="1"/>
  <c r="J4374" i="1"/>
  <c r="H4374" i="1"/>
  <c r="G4374" i="1"/>
  <c r="BH4373" i="1"/>
  <c r="BF4373" i="1"/>
  <c r="BG4373" i="1" s="1"/>
  <c r="BE4373" i="1"/>
  <c r="J4373" i="1"/>
  <c r="H4373" i="1"/>
  <c r="G4373" i="1"/>
  <c r="BH4372" i="1"/>
  <c r="BF4372" i="1"/>
  <c r="BG4372" i="1" s="1"/>
  <c r="BE4372" i="1"/>
  <c r="J4372" i="1"/>
  <c r="H4372" i="1"/>
  <c r="G4372" i="1"/>
  <c r="BH4371" i="1"/>
  <c r="BF4371" i="1"/>
  <c r="BG4371" i="1" s="1"/>
  <c r="BE4371" i="1"/>
  <c r="J4371" i="1"/>
  <c r="H4371" i="1"/>
  <c r="G4371" i="1"/>
  <c r="BH4370" i="1"/>
  <c r="BF4370" i="1"/>
  <c r="BG4370" i="1" s="1"/>
  <c r="BE4370" i="1"/>
  <c r="J4370" i="1"/>
  <c r="H4370" i="1"/>
  <c r="G4370" i="1"/>
  <c r="BH4369" i="1"/>
  <c r="BF4369" i="1"/>
  <c r="BG4369" i="1" s="1"/>
  <c r="BE4369" i="1"/>
  <c r="J4369" i="1"/>
  <c r="H4369" i="1"/>
  <c r="G4369" i="1"/>
  <c r="BH4368" i="1"/>
  <c r="BF4368" i="1"/>
  <c r="BG4368" i="1" s="1"/>
  <c r="BE4368" i="1"/>
  <c r="J4368" i="1"/>
  <c r="H4368" i="1"/>
  <c r="G4368" i="1"/>
  <c r="BH4367" i="1"/>
  <c r="BF4367" i="1"/>
  <c r="BG4367" i="1" s="1"/>
  <c r="BE4367" i="1"/>
  <c r="J4367" i="1"/>
  <c r="H4367" i="1"/>
  <c r="G4367" i="1"/>
  <c r="BH4366" i="1"/>
  <c r="BF4366" i="1"/>
  <c r="BG4366" i="1" s="1"/>
  <c r="BE4366" i="1"/>
  <c r="J4366" i="1"/>
  <c r="H4366" i="1"/>
  <c r="G4366" i="1"/>
  <c r="BH4365" i="1"/>
  <c r="BF4365" i="1"/>
  <c r="BG4365" i="1" s="1"/>
  <c r="BE4365" i="1"/>
  <c r="J4365" i="1"/>
  <c r="H4365" i="1"/>
  <c r="G4365" i="1"/>
  <c r="BH4364" i="1"/>
  <c r="BF4364" i="1"/>
  <c r="BG4364" i="1" s="1"/>
  <c r="BE4364" i="1"/>
  <c r="J4364" i="1"/>
  <c r="H4364" i="1"/>
  <c r="G4364" i="1"/>
  <c r="BH4363" i="1"/>
  <c r="BF4363" i="1"/>
  <c r="BG4363" i="1" s="1"/>
  <c r="BE4363" i="1"/>
  <c r="J4363" i="1"/>
  <c r="H4363" i="1"/>
  <c r="G4363" i="1"/>
  <c r="BH4362" i="1"/>
  <c r="BF4362" i="1"/>
  <c r="BG4362" i="1" s="1"/>
  <c r="BE4362" i="1"/>
  <c r="J4362" i="1"/>
  <c r="H4362" i="1"/>
  <c r="G4362" i="1"/>
  <c r="BH4361" i="1"/>
  <c r="BF4361" i="1"/>
  <c r="BG4361" i="1" s="1"/>
  <c r="BE4361" i="1"/>
  <c r="J4361" i="1"/>
  <c r="H4361" i="1"/>
  <c r="G4361" i="1"/>
  <c r="BH4360" i="1"/>
  <c r="BF4360" i="1"/>
  <c r="BG4360" i="1" s="1"/>
  <c r="BE4360" i="1"/>
  <c r="J4360" i="1"/>
  <c r="H4360" i="1"/>
  <c r="G4360" i="1"/>
  <c r="BH4359" i="1"/>
  <c r="BF4359" i="1"/>
  <c r="BG4359" i="1" s="1"/>
  <c r="BE4359" i="1"/>
  <c r="J4359" i="1"/>
  <c r="H4359" i="1"/>
  <c r="G4359" i="1"/>
  <c r="BH4358" i="1"/>
  <c r="BF4358" i="1"/>
  <c r="BG4358" i="1" s="1"/>
  <c r="BE4358" i="1"/>
  <c r="J4358" i="1"/>
  <c r="H4358" i="1"/>
  <c r="G4358" i="1"/>
  <c r="BH4357" i="1"/>
  <c r="BF4357" i="1"/>
  <c r="BG4357" i="1" s="1"/>
  <c r="BE4357" i="1"/>
  <c r="J4357" i="1"/>
  <c r="H4357" i="1"/>
  <c r="G4357" i="1"/>
  <c r="BH4356" i="1"/>
  <c r="BF4356" i="1"/>
  <c r="BG4356" i="1" s="1"/>
  <c r="BE4356" i="1"/>
  <c r="J4356" i="1"/>
  <c r="H4356" i="1"/>
  <c r="G4356" i="1"/>
  <c r="BH4355" i="1"/>
  <c r="BF4355" i="1"/>
  <c r="BG4355" i="1" s="1"/>
  <c r="BE4355" i="1"/>
  <c r="J4355" i="1"/>
  <c r="H4355" i="1"/>
  <c r="G4355" i="1"/>
  <c r="BH4354" i="1"/>
  <c r="BF4354" i="1"/>
  <c r="BG4354" i="1" s="1"/>
  <c r="BE4354" i="1"/>
  <c r="J4354" i="1"/>
  <c r="H4354" i="1"/>
  <c r="G4354" i="1"/>
  <c r="BH4353" i="1"/>
  <c r="BF4353" i="1"/>
  <c r="BG4353" i="1" s="1"/>
  <c r="BE4353" i="1"/>
  <c r="J4353" i="1"/>
  <c r="H4353" i="1"/>
  <c r="G4353" i="1"/>
  <c r="BH4352" i="1"/>
  <c r="BF4352" i="1"/>
  <c r="BG4352" i="1" s="1"/>
  <c r="BE4352" i="1"/>
  <c r="J4352" i="1"/>
  <c r="H4352" i="1"/>
  <c r="G4352" i="1"/>
  <c r="BH4351" i="1"/>
  <c r="BF4351" i="1"/>
  <c r="BG4351" i="1" s="1"/>
  <c r="BE4351" i="1"/>
  <c r="J4351" i="1"/>
  <c r="H4351" i="1"/>
  <c r="G4351" i="1"/>
  <c r="BH4350" i="1"/>
  <c r="BF4350" i="1"/>
  <c r="BG4350" i="1" s="1"/>
  <c r="BE4350" i="1"/>
  <c r="J4350" i="1"/>
  <c r="H4350" i="1"/>
  <c r="G4350" i="1"/>
  <c r="BH4349" i="1"/>
  <c r="BF4349" i="1"/>
  <c r="BG4349" i="1" s="1"/>
  <c r="BE4349" i="1"/>
  <c r="J4349" i="1"/>
  <c r="H4349" i="1"/>
  <c r="G4349" i="1"/>
  <c r="BH4348" i="1"/>
  <c r="BF4348" i="1"/>
  <c r="BG4348" i="1" s="1"/>
  <c r="BE4348" i="1"/>
  <c r="J4348" i="1"/>
  <c r="H4348" i="1"/>
  <c r="G4348" i="1"/>
  <c r="BH4347" i="1"/>
  <c r="BF4347" i="1"/>
  <c r="BG4347" i="1" s="1"/>
  <c r="BE4347" i="1"/>
  <c r="J4347" i="1"/>
  <c r="H4347" i="1"/>
  <c r="G4347" i="1"/>
  <c r="BH4346" i="1"/>
  <c r="BF4346" i="1"/>
  <c r="BG4346" i="1" s="1"/>
  <c r="BE4346" i="1"/>
  <c r="J4346" i="1"/>
  <c r="H4346" i="1"/>
  <c r="G4346" i="1"/>
  <c r="BH4345" i="1"/>
  <c r="BF4345" i="1"/>
  <c r="BG4345" i="1" s="1"/>
  <c r="BE4345" i="1"/>
  <c r="J4345" i="1"/>
  <c r="H4345" i="1"/>
  <c r="G4345" i="1"/>
  <c r="BH4344" i="1"/>
  <c r="BF4344" i="1"/>
  <c r="BG4344" i="1" s="1"/>
  <c r="BE4344" i="1"/>
  <c r="J4344" i="1"/>
  <c r="H4344" i="1"/>
  <c r="G4344" i="1"/>
  <c r="BH4343" i="1"/>
  <c r="BF4343" i="1"/>
  <c r="BG4343" i="1" s="1"/>
  <c r="BE4343" i="1"/>
  <c r="J4343" i="1"/>
  <c r="H4343" i="1"/>
  <c r="G4343" i="1"/>
  <c r="BH4342" i="1"/>
  <c r="BF4342" i="1"/>
  <c r="BG4342" i="1" s="1"/>
  <c r="BE4342" i="1"/>
  <c r="J4342" i="1"/>
  <c r="H4342" i="1"/>
  <c r="G4342" i="1"/>
  <c r="BH4341" i="1"/>
  <c r="BF4341" i="1"/>
  <c r="BG4341" i="1" s="1"/>
  <c r="BE4341" i="1"/>
  <c r="J4341" i="1"/>
  <c r="H4341" i="1"/>
  <c r="G4341" i="1"/>
  <c r="BH4340" i="1"/>
  <c r="BF4340" i="1"/>
  <c r="BG4340" i="1" s="1"/>
  <c r="BE4340" i="1"/>
  <c r="J4340" i="1"/>
  <c r="H4340" i="1"/>
  <c r="G4340" i="1"/>
  <c r="BH4339" i="1"/>
  <c r="BF4339" i="1"/>
  <c r="BG4339" i="1" s="1"/>
  <c r="BE4339" i="1"/>
  <c r="J4339" i="1"/>
  <c r="H4339" i="1"/>
  <c r="G4339" i="1"/>
  <c r="BH4338" i="1"/>
  <c r="BF4338" i="1"/>
  <c r="BG4338" i="1" s="1"/>
  <c r="BE4338" i="1"/>
  <c r="J4338" i="1"/>
  <c r="H4338" i="1"/>
  <c r="G4338" i="1"/>
  <c r="BH4337" i="1"/>
  <c r="BF4337" i="1"/>
  <c r="BG4337" i="1" s="1"/>
  <c r="BE4337" i="1"/>
  <c r="J4337" i="1"/>
  <c r="H4337" i="1"/>
  <c r="G4337" i="1"/>
  <c r="BH4336" i="1"/>
  <c r="BF4336" i="1"/>
  <c r="BG4336" i="1" s="1"/>
  <c r="BE4336" i="1"/>
  <c r="J4336" i="1"/>
  <c r="H4336" i="1"/>
  <c r="G4336" i="1"/>
  <c r="BH4335" i="1"/>
  <c r="BF4335" i="1"/>
  <c r="BG4335" i="1" s="1"/>
  <c r="BE4335" i="1"/>
  <c r="J4335" i="1"/>
  <c r="H4335" i="1"/>
  <c r="G4335" i="1"/>
  <c r="BH4334" i="1"/>
  <c r="BF4334" i="1"/>
  <c r="BG4334" i="1" s="1"/>
  <c r="BE4334" i="1"/>
  <c r="J4334" i="1"/>
  <c r="H4334" i="1"/>
  <c r="G4334" i="1"/>
  <c r="BH4333" i="1"/>
  <c r="BF4333" i="1"/>
  <c r="BG4333" i="1" s="1"/>
  <c r="BE4333" i="1"/>
  <c r="J4333" i="1"/>
  <c r="H4333" i="1"/>
  <c r="G4333" i="1"/>
  <c r="BH4332" i="1"/>
  <c r="BF4332" i="1"/>
  <c r="BG4332" i="1" s="1"/>
  <c r="BE4332" i="1"/>
  <c r="J4332" i="1"/>
  <c r="H4332" i="1"/>
  <c r="G4332" i="1"/>
  <c r="BH4331" i="1"/>
  <c r="BF4331" i="1"/>
  <c r="BG4331" i="1" s="1"/>
  <c r="BE4331" i="1"/>
  <c r="J4331" i="1"/>
  <c r="H4331" i="1"/>
  <c r="G4331" i="1"/>
  <c r="BH4330" i="1"/>
  <c r="BF4330" i="1"/>
  <c r="BG4330" i="1" s="1"/>
  <c r="BE4330" i="1"/>
  <c r="J4330" i="1"/>
  <c r="H4330" i="1"/>
  <c r="G4330" i="1"/>
  <c r="BH4329" i="1"/>
  <c r="BF4329" i="1"/>
  <c r="BG4329" i="1" s="1"/>
  <c r="BE4329" i="1"/>
  <c r="J4329" i="1"/>
  <c r="H4329" i="1"/>
  <c r="G4329" i="1"/>
  <c r="BH4328" i="1"/>
  <c r="BF4328" i="1"/>
  <c r="BG4328" i="1" s="1"/>
  <c r="BE4328" i="1"/>
  <c r="J4328" i="1"/>
  <c r="H4328" i="1"/>
  <c r="G4328" i="1"/>
  <c r="BH4327" i="1"/>
  <c r="BF4327" i="1"/>
  <c r="BG4327" i="1" s="1"/>
  <c r="BE4327" i="1"/>
  <c r="J4327" i="1"/>
  <c r="H4327" i="1"/>
  <c r="G4327" i="1"/>
  <c r="BH4326" i="1"/>
  <c r="BF4326" i="1"/>
  <c r="BG4326" i="1" s="1"/>
  <c r="BE4326" i="1"/>
  <c r="J4326" i="1"/>
  <c r="H4326" i="1"/>
  <c r="G4326" i="1"/>
  <c r="BH4325" i="1"/>
  <c r="BF4325" i="1"/>
  <c r="BG4325" i="1" s="1"/>
  <c r="BE4325" i="1"/>
  <c r="J4325" i="1"/>
  <c r="H4325" i="1"/>
  <c r="G4325" i="1"/>
  <c r="BH4324" i="1"/>
  <c r="BF4324" i="1"/>
  <c r="BG4324" i="1" s="1"/>
  <c r="BE4324" i="1"/>
  <c r="J4324" i="1"/>
  <c r="H4324" i="1"/>
  <c r="G4324" i="1"/>
  <c r="BH4323" i="1"/>
  <c r="BF4323" i="1"/>
  <c r="BG4323" i="1" s="1"/>
  <c r="BE4323" i="1"/>
  <c r="J4323" i="1"/>
  <c r="H4323" i="1"/>
  <c r="G4323" i="1"/>
  <c r="BH4322" i="1"/>
  <c r="BF4322" i="1"/>
  <c r="BG4322" i="1" s="1"/>
  <c r="BE4322" i="1"/>
  <c r="J4322" i="1"/>
  <c r="H4322" i="1"/>
  <c r="G4322" i="1"/>
  <c r="BH4321" i="1"/>
  <c r="BF4321" i="1"/>
  <c r="BG4321" i="1" s="1"/>
  <c r="BE4321" i="1"/>
  <c r="J4321" i="1"/>
  <c r="H4321" i="1"/>
  <c r="G4321" i="1"/>
  <c r="BH4320" i="1"/>
  <c r="BF4320" i="1"/>
  <c r="BG4320" i="1" s="1"/>
  <c r="BE4320" i="1"/>
  <c r="J4320" i="1"/>
  <c r="H4320" i="1"/>
  <c r="G4320" i="1"/>
  <c r="BH4319" i="1"/>
  <c r="BF4319" i="1"/>
  <c r="BG4319" i="1" s="1"/>
  <c r="BE4319" i="1"/>
  <c r="J4319" i="1"/>
  <c r="H4319" i="1"/>
  <c r="G4319" i="1"/>
  <c r="BH4318" i="1"/>
  <c r="BF4318" i="1"/>
  <c r="BG4318" i="1" s="1"/>
  <c r="BE4318" i="1"/>
  <c r="J4318" i="1"/>
  <c r="H4318" i="1"/>
  <c r="G4318" i="1"/>
  <c r="BH4317" i="1"/>
  <c r="BF4317" i="1"/>
  <c r="BG4317" i="1" s="1"/>
  <c r="BE4317" i="1"/>
  <c r="J4317" i="1"/>
  <c r="H4317" i="1"/>
  <c r="G4317" i="1"/>
  <c r="BH4316" i="1"/>
  <c r="BF4316" i="1"/>
  <c r="BG4316" i="1" s="1"/>
  <c r="BE4316" i="1"/>
  <c r="J4316" i="1"/>
  <c r="H4316" i="1"/>
  <c r="G4316" i="1"/>
  <c r="BH4315" i="1"/>
  <c r="BF4315" i="1"/>
  <c r="BG4315" i="1" s="1"/>
  <c r="BE4315" i="1"/>
  <c r="J4315" i="1"/>
  <c r="H4315" i="1"/>
  <c r="G4315" i="1"/>
  <c r="BH4314" i="1"/>
  <c r="BF4314" i="1"/>
  <c r="BG4314" i="1" s="1"/>
  <c r="BE4314" i="1"/>
  <c r="J4314" i="1"/>
  <c r="H4314" i="1"/>
  <c r="G4314" i="1"/>
  <c r="BH4313" i="1"/>
  <c r="BF4313" i="1"/>
  <c r="BG4313" i="1" s="1"/>
  <c r="BE4313" i="1"/>
  <c r="J4313" i="1"/>
  <c r="H4313" i="1"/>
  <c r="G4313" i="1"/>
  <c r="BH4312" i="1"/>
  <c r="BF4312" i="1"/>
  <c r="BG4312" i="1" s="1"/>
  <c r="BE4312" i="1"/>
  <c r="J4312" i="1"/>
  <c r="H4312" i="1"/>
  <c r="G4312" i="1"/>
  <c r="BH4311" i="1"/>
  <c r="BF4311" i="1"/>
  <c r="BG4311" i="1" s="1"/>
  <c r="BE4311" i="1"/>
  <c r="J4311" i="1"/>
  <c r="H4311" i="1"/>
  <c r="G4311" i="1"/>
  <c r="BH4310" i="1"/>
  <c r="BF4310" i="1"/>
  <c r="BG4310" i="1" s="1"/>
  <c r="BE4310" i="1"/>
  <c r="J4310" i="1"/>
  <c r="H4310" i="1"/>
  <c r="G4310" i="1"/>
  <c r="BH4309" i="1"/>
  <c r="BF4309" i="1"/>
  <c r="BG4309" i="1" s="1"/>
  <c r="BE4309" i="1"/>
  <c r="J4309" i="1"/>
  <c r="H4309" i="1"/>
  <c r="G4309" i="1"/>
  <c r="BH4308" i="1"/>
  <c r="BF4308" i="1"/>
  <c r="BG4308" i="1" s="1"/>
  <c r="BE4308" i="1"/>
  <c r="J4308" i="1"/>
  <c r="H4308" i="1"/>
  <c r="G4308" i="1"/>
  <c r="BH4307" i="1"/>
  <c r="BF4307" i="1"/>
  <c r="BG4307" i="1" s="1"/>
  <c r="BE4307" i="1"/>
  <c r="J4307" i="1"/>
  <c r="H4307" i="1"/>
  <c r="G4307" i="1"/>
  <c r="BH4306" i="1"/>
  <c r="BF4306" i="1"/>
  <c r="BG4306" i="1" s="1"/>
  <c r="BE4306" i="1"/>
  <c r="J4306" i="1"/>
  <c r="H4306" i="1"/>
  <c r="G4306" i="1"/>
  <c r="BH4305" i="1"/>
  <c r="BF4305" i="1"/>
  <c r="BG4305" i="1" s="1"/>
  <c r="BE4305" i="1"/>
  <c r="J4305" i="1"/>
  <c r="H4305" i="1"/>
  <c r="G4305" i="1"/>
  <c r="BH4304" i="1"/>
  <c r="BF4304" i="1"/>
  <c r="BG4304" i="1" s="1"/>
  <c r="BE4304" i="1"/>
  <c r="J4304" i="1"/>
  <c r="H4304" i="1"/>
  <c r="G4304" i="1"/>
  <c r="BH4303" i="1"/>
  <c r="BF4303" i="1"/>
  <c r="BG4303" i="1" s="1"/>
  <c r="BE4303" i="1"/>
  <c r="J4303" i="1"/>
  <c r="H4303" i="1"/>
  <c r="G4303" i="1"/>
  <c r="BH4302" i="1"/>
  <c r="BF4302" i="1"/>
  <c r="BG4302" i="1" s="1"/>
  <c r="BE4302" i="1"/>
  <c r="J4302" i="1"/>
  <c r="H4302" i="1"/>
  <c r="G4302" i="1"/>
  <c r="BH4301" i="1"/>
  <c r="BF4301" i="1"/>
  <c r="BG4301" i="1" s="1"/>
  <c r="BE4301" i="1"/>
  <c r="J4301" i="1"/>
  <c r="H4301" i="1"/>
  <c r="G4301" i="1"/>
  <c r="BH4300" i="1"/>
  <c r="BF4300" i="1"/>
  <c r="BG4300" i="1" s="1"/>
  <c r="BE4300" i="1"/>
  <c r="J4300" i="1"/>
  <c r="H4300" i="1"/>
  <c r="G4300" i="1"/>
  <c r="BH4299" i="1"/>
  <c r="BF4299" i="1"/>
  <c r="BG4299" i="1" s="1"/>
  <c r="BE4299" i="1"/>
  <c r="J4299" i="1"/>
  <c r="H4299" i="1"/>
  <c r="G4299" i="1"/>
  <c r="BH4298" i="1"/>
  <c r="BF4298" i="1"/>
  <c r="BG4298" i="1" s="1"/>
  <c r="BE4298" i="1"/>
  <c r="J4298" i="1"/>
  <c r="H4298" i="1"/>
  <c r="G4298" i="1"/>
  <c r="BH4297" i="1"/>
  <c r="BF4297" i="1"/>
  <c r="BG4297" i="1" s="1"/>
  <c r="BE4297" i="1"/>
  <c r="J4297" i="1"/>
  <c r="H4297" i="1"/>
  <c r="G4297" i="1"/>
  <c r="BH4296" i="1"/>
  <c r="BF4296" i="1"/>
  <c r="BG4296" i="1" s="1"/>
  <c r="BE4296" i="1"/>
  <c r="J4296" i="1"/>
  <c r="H4296" i="1"/>
  <c r="G4296" i="1"/>
  <c r="BH4295" i="1"/>
  <c r="BF4295" i="1"/>
  <c r="BG4295" i="1" s="1"/>
  <c r="BE4295" i="1"/>
  <c r="J4295" i="1"/>
  <c r="H4295" i="1"/>
  <c r="G4295" i="1"/>
  <c r="BH4294" i="1"/>
  <c r="BF4294" i="1"/>
  <c r="BG4294" i="1" s="1"/>
  <c r="BE4294" i="1"/>
  <c r="J4294" i="1"/>
  <c r="H4294" i="1"/>
  <c r="G4294" i="1"/>
  <c r="BH4293" i="1"/>
  <c r="BF4293" i="1"/>
  <c r="BG4293" i="1" s="1"/>
  <c r="BE4293" i="1"/>
  <c r="J4293" i="1"/>
  <c r="H4293" i="1"/>
  <c r="G4293" i="1"/>
  <c r="BH4292" i="1"/>
  <c r="BF4292" i="1"/>
  <c r="BG4292" i="1" s="1"/>
  <c r="BE4292" i="1"/>
  <c r="J4292" i="1"/>
  <c r="H4292" i="1"/>
  <c r="G4292" i="1"/>
  <c r="BH4291" i="1"/>
  <c r="BF4291" i="1"/>
  <c r="BG4291" i="1" s="1"/>
  <c r="BE4291" i="1"/>
  <c r="J4291" i="1"/>
  <c r="H4291" i="1"/>
  <c r="G4291" i="1"/>
  <c r="BH4290" i="1"/>
  <c r="BF4290" i="1"/>
  <c r="BG4290" i="1" s="1"/>
  <c r="BE4290" i="1"/>
  <c r="J4290" i="1"/>
  <c r="H4290" i="1"/>
  <c r="G4290" i="1"/>
  <c r="BH4289" i="1"/>
  <c r="BF4289" i="1"/>
  <c r="BG4289" i="1" s="1"/>
  <c r="BE4289" i="1"/>
  <c r="J4289" i="1"/>
  <c r="H4289" i="1"/>
  <c r="G4289" i="1"/>
  <c r="BH4288" i="1"/>
  <c r="BF4288" i="1"/>
  <c r="BG4288" i="1" s="1"/>
  <c r="BE4288" i="1"/>
  <c r="J4288" i="1"/>
  <c r="H4288" i="1"/>
  <c r="G4288" i="1"/>
  <c r="BH4287" i="1"/>
  <c r="BF4287" i="1"/>
  <c r="BG4287" i="1" s="1"/>
  <c r="BE4287" i="1"/>
  <c r="J4287" i="1"/>
  <c r="H4287" i="1"/>
  <c r="G4287" i="1"/>
  <c r="BH4286" i="1"/>
  <c r="BF4286" i="1"/>
  <c r="BG4286" i="1" s="1"/>
  <c r="BE4286" i="1"/>
  <c r="J4286" i="1"/>
  <c r="H4286" i="1"/>
  <c r="G4286" i="1"/>
  <c r="BH4285" i="1"/>
  <c r="BF4285" i="1"/>
  <c r="BG4285" i="1" s="1"/>
  <c r="BE4285" i="1"/>
  <c r="J4285" i="1"/>
  <c r="H4285" i="1"/>
  <c r="G4285" i="1"/>
  <c r="BH4284" i="1"/>
  <c r="BF4284" i="1"/>
  <c r="BG4284" i="1" s="1"/>
  <c r="BE4284" i="1"/>
  <c r="J4284" i="1"/>
  <c r="H4284" i="1"/>
  <c r="G4284" i="1"/>
  <c r="BH4283" i="1"/>
  <c r="BF4283" i="1"/>
  <c r="BG4283" i="1" s="1"/>
  <c r="BE4283" i="1"/>
  <c r="J4283" i="1"/>
  <c r="H4283" i="1"/>
  <c r="G4283" i="1"/>
  <c r="BH4282" i="1"/>
  <c r="BF4282" i="1"/>
  <c r="BG4282" i="1" s="1"/>
  <c r="BE4282" i="1"/>
  <c r="J4282" i="1"/>
  <c r="H4282" i="1"/>
  <c r="G4282" i="1"/>
  <c r="BH4281" i="1"/>
  <c r="BF4281" i="1"/>
  <c r="BG4281" i="1" s="1"/>
  <c r="BE4281" i="1"/>
  <c r="J4281" i="1"/>
  <c r="H4281" i="1"/>
  <c r="G4281" i="1"/>
  <c r="BH4280" i="1"/>
  <c r="BF4280" i="1"/>
  <c r="BG4280" i="1" s="1"/>
  <c r="BE4280" i="1"/>
  <c r="J4280" i="1"/>
  <c r="H4280" i="1"/>
  <c r="G4280" i="1"/>
  <c r="BH4279" i="1"/>
  <c r="BF4279" i="1"/>
  <c r="BG4279" i="1" s="1"/>
  <c r="BE4279" i="1"/>
  <c r="J4279" i="1"/>
  <c r="H4279" i="1"/>
  <c r="G4279" i="1"/>
  <c r="BH4278" i="1"/>
  <c r="BF4278" i="1"/>
  <c r="BG4278" i="1" s="1"/>
  <c r="BE4278" i="1"/>
  <c r="J4278" i="1"/>
  <c r="H4278" i="1"/>
  <c r="G4278" i="1"/>
  <c r="BH4277" i="1"/>
  <c r="BF4277" i="1"/>
  <c r="BG4277" i="1" s="1"/>
  <c r="BE4277" i="1"/>
  <c r="J4277" i="1"/>
  <c r="H4277" i="1"/>
  <c r="G4277" i="1"/>
  <c r="BH4276" i="1"/>
  <c r="BF4276" i="1"/>
  <c r="BG4276" i="1" s="1"/>
  <c r="BE4276" i="1"/>
  <c r="J4276" i="1"/>
  <c r="H4276" i="1"/>
  <c r="G4276" i="1"/>
  <c r="BH4275" i="1"/>
  <c r="BF4275" i="1"/>
  <c r="BG4275" i="1" s="1"/>
  <c r="BE4275" i="1"/>
  <c r="J4275" i="1"/>
  <c r="H4275" i="1"/>
  <c r="G4275" i="1"/>
  <c r="BH4274" i="1"/>
  <c r="BF4274" i="1"/>
  <c r="BG4274" i="1" s="1"/>
  <c r="BE4274" i="1"/>
  <c r="J4274" i="1"/>
  <c r="H4274" i="1"/>
  <c r="G4274" i="1"/>
  <c r="BH4273" i="1"/>
  <c r="BF4273" i="1"/>
  <c r="BG4273" i="1" s="1"/>
  <c r="BE4273" i="1"/>
  <c r="J4273" i="1"/>
  <c r="H4273" i="1"/>
  <c r="G4273" i="1"/>
  <c r="BH4272" i="1"/>
  <c r="BF4272" i="1"/>
  <c r="BG4272" i="1" s="1"/>
  <c r="BE4272" i="1"/>
  <c r="J4272" i="1"/>
  <c r="H4272" i="1"/>
  <c r="G4272" i="1"/>
  <c r="BH4271" i="1"/>
  <c r="BF4271" i="1"/>
  <c r="BG4271" i="1" s="1"/>
  <c r="BE4271" i="1"/>
  <c r="J4271" i="1"/>
  <c r="H4271" i="1"/>
  <c r="G4271" i="1"/>
  <c r="BH4270" i="1"/>
  <c r="BF4270" i="1"/>
  <c r="BG4270" i="1" s="1"/>
  <c r="BE4270" i="1"/>
  <c r="J4270" i="1"/>
  <c r="H4270" i="1"/>
  <c r="G4270" i="1"/>
  <c r="BH4269" i="1"/>
  <c r="BF4269" i="1"/>
  <c r="BG4269" i="1" s="1"/>
  <c r="BE4269" i="1"/>
  <c r="J4269" i="1"/>
  <c r="H4269" i="1"/>
  <c r="G4269" i="1"/>
  <c r="BH4268" i="1"/>
  <c r="BF4268" i="1"/>
  <c r="BG4268" i="1" s="1"/>
  <c r="BE4268" i="1"/>
  <c r="J4268" i="1"/>
  <c r="H4268" i="1"/>
  <c r="G4268" i="1"/>
  <c r="BH4267" i="1"/>
  <c r="BF4267" i="1"/>
  <c r="BG4267" i="1" s="1"/>
  <c r="BE4267" i="1"/>
  <c r="J4267" i="1"/>
  <c r="H4267" i="1"/>
  <c r="G4267" i="1"/>
  <c r="BH4266" i="1"/>
  <c r="BF4266" i="1"/>
  <c r="BG4266" i="1" s="1"/>
  <c r="BE4266" i="1"/>
  <c r="J4266" i="1"/>
  <c r="H4266" i="1"/>
  <c r="G4266" i="1"/>
  <c r="BH4265" i="1"/>
  <c r="BF4265" i="1"/>
  <c r="BG4265" i="1" s="1"/>
  <c r="BE4265" i="1"/>
  <c r="J4265" i="1"/>
  <c r="H4265" i="1"/>
  <c r="G4265" i="1"/>
  <c r="BH4264" i="1"/>
  <c r="BF4264" i="1"/>
  <c r="BG4264" i="1" s="1"/>
  <c r="BE4264" i="1"/>
  <c r="J4264" i="1"/>
  <c r="H4264" i="1"/>
  <c r="G4264" i="1"/>
  <c r="BH4263" i="1"/>
  <c r="BF4263" i="1"/>
  <c r="BG4263" i="1" s="1"/>
  <c r="BE4263" i="1"/>
  <c r="J4263" i="1"/>
  <c r="H4263" i="1"/>
  <c r="G4263" i="1"/>
  <c r="BH4262" i="1"/>
  <c r="BF4262" i="1"/>
  <c r="BG4262" i="1" s="1"/>
  <c r="BE4262" i="1"/>
  <c r="J4262" i="1"/>
  <c r="H4262" i="1"/>
  <c r="G4262" i="1"/>
  <c r="BH4261" i="1"/>
  <c r="BF4261" i="1"/>
  <c r="BG4261" i="1" s="1"/>
  <c r="BE4261" i="1"/>
  <c r="J4261" i="1"/>
  <c r="H4261" i="1"/>
  <c r="G4261" i="1"/>
  <c r="BH4260" i="1"/>
  <c r="BF4260" i="1"/>
  <c r="BG4260" i="1" s="1"/>
  <c r="BE4260" i="1"/>
  <c r="J4260" i="1"/>
  <c r="H4260" i="1"/>
  <c r="G4260" i="1"/>
  <c r="BH4259" i="1"/>
  <c r="BF4259" i="1"/>
  <c r="BG4259" i="1" s="1"/>
  <c r="BE4259" i="1"/>
  <c r="J4259" i="1"/>
  <c r="H4259" i="1"/>
  <c r="G4259" i="1"/>
  <c r="BH4258" i="1"/>
  <c r="BF4258" i="1"/>
  <c r="BG4258" i="1" s="1"/>
  <c r="BE4258" i="1"/>
  <c r="J4258" i="1"/>
  <c r="H4258" i="1"/>
  <c r="G4258" i="1"/>
  <c r="BH4257" i="1"/>
  <c r="BF4257" i="1"/>
  <c r="BG4257" i="1" s="1"/>
  <c r="BE4257" i="1"/>
  <c r="J4257" i="1"/>
  <c r="H4257" i="1"/>
  <c r="G4257" i="1"/>
  <c r="BH4256" i="1"/>
  <c r="BF4256" i="1"/>
  <c r="BG4256" i="1" s="1"/>
  <c r="BE4256" i="1"/>
  <c r="J4256" i="1"/>
  <c r="H4256" i="1"/>
  <c r="G4256" i="1"/>
  <c r="BH4255" i="1"/>
  <c r="BF4255" i="1"/>
  <c r="BG4255" i="1" s="1"/>
  <c r="BE4255" i="1"/>
  <c r="J4255" i="1"/>
  <c r="H4255" i="1"/>
  <c r="G4255" i="1"/>
  <c r="BH4254" i="1"/>
  <c r="BF4254" i="1"/>
  <c r="BG4254" i="1" s="1"/>
  <c r="BE4254" i="1"/>
  <c r="J4254" i="1"/>
  <c r="H4254" i="1"/>
  <c r="G4254" i="1"/>
  <c r="BH4253" i="1"/>
  <c r="BF4253" i="1"/>
  <c r="BG4253" i="1" s="1"/>
  <c r="BE4253" i="1"/>
  <c r="J4253" i="1"/>
  <c r="H4253" i="1"/>
  <c r="G4253" i="1"/>
  <c r="BH4252" i="1"/>
  <c r="BF4252" i="1"/>
  <c r="BG4252" i="1" s="1"/>
  <c r="BE4252" i="1"/>
  <c r="J4252" i="1"/>
  <c r="H4252" i="1"/>
  <c r="G4252" i="1"/>
  <c r="BH4251" i="1"/>
  <c r="BF4251" i="1"/>
  <c r="BG4251" i="1" s="1"/>
  <c r="BE4251" i="1"/>
  <c r="J4251" i="1"/>
  <c r="H4251" i="1"/>
  <c r="G4251" i="1"/>
  <c r="BH4250" i="1"/>
  <c r="BF4250" i="1"/>
  <c r="BG4250" i="1" s="1"/>
  <c r="BE4250" i="1"/>
  <c r="J4250" i="1"/>
  <c r="H4250" i="1"/>
  <c r="G4250" i="1"/>
  <c r="BH4249" i="1"/>
  <c r="BF4249" i="1"/>
  <c r="BG4249" i="1" s="1"/>
  <c r="BE4249" i="1"/>
  <c r="J4249" i="1"/>
  <c r="H4249" i="1"/>
  <c r="G4249" i="1"/>
  <c r="BH4248" i="1"/>
  <c r="BF4248" i="1"/>
  <c r="BG4248" i="1" s="1"/>
  <c r="BE4248" i="1"/>
  <c r="J4248" i="1"/>
  <c r="H4248" i="1"/>
  <c r="G4248" i="1"/>
  <c r="BH4247" i="1"/>
  <c r="BF4247" i="1"/>
  <c r="BG4247" i="1" s="1"/>
  <c r="BE4247" i="1"/>
  <c r="J4247" i="1"/>
  <c r="H4247" i="1"/>
  <c r="G4247" i="1"/>
  <c r="BH4246" i="1"/>
  <c r="BF4246" i="1"/>
  <c r="BG4246" i="1" s="1"/>
  <c r="BE4246" i="1"/>
  <c r="J4246" i="1"/>
  <c r="H4246" i="1"/>
  <c r="G4246" i="1"/>
  <c r="BH4245" i="1"/>
  <c r="BF4245" i="1"/>
  <c r="BG4245" i="1" s="1"/>
  <c r="BE4245" i="1"/>
  <c r="J4245" i="1"/>
  <c r="H4245" i="1"/>
  <c r="G4245" i="1"/>
  <c r="BH4244" i="1"/>
  <c r="BF4244" i="1"/>
  <c r="BG4244" i="1" s="1"/>
  <c r="BE4244" i="1"/>
  <c r="J4244" i="1"/>
  <c r="H4244" i="1"/>
  <c r="G4244" i="1"/>
  <c r="BH4243" i="1"/>
  <c r="BF4243" i="1"/>
  <c r="BG4243" i="1" s="1"/>
  <c r="BE4243" i="1"/>
  <c r="J4243" i="1"/>
  <c r="H4243" i="1"/>
  <c r="G4243" i="1"/>
  <c r="BH4242" i="1"/>
  <c r="BF4242" i="1"/>
  <c r="BG4242" i="1" s="1"/>
  <c r="BE4242" i="1"/>
  <c r="J4242" i="1"/>
  <c r="H4242" i="1"/>
  <c r="G4242" i="1"/>
  <c r="BH4241" i="1"/>
  <c r="BF4241" i="1"/>
  <c r="BG4241" i="1" s="1"/>
  <c r="BE4241" i="1"/>
  <c r="J4241" i="1"/>
  <c r="H4241" i="1"/>
  <c r="G4241" i="1"/>
  <c r="BH4240" i="1"/>
  <c r="BF4240" i="1"/>
  <c r="BG4240" i="1" s="1"/>
  <c r="BE4240" i="1"/>
  <c r="J4240" i="1"/>
  <c r="H4240" i="1"/>
  <c r="G4240" i="1"/>
  <c r="BH4239" i="1"/>
  <c r="BF4239" i="1"/>
  <c r="BG4239" i="1" s="1"/>
  <c r="BE4239" i="1"/>
  <c r="J4239" i="1"/>
  <c r="H4239" i="1"/>
  <c r="G4239" i="1"/>
  <c r="BH4238" i="1"/>
  <c r="BF4238" i="1"/>
  <c r="BG4238" i="1" s="1"/>
  <c r="BE4238" i="1"/>
  <c r="J4238" i="1"/>
  <c r="H4238" i="1"/>
  <c r="G4238" i="1"/>
  <c r="BH4237" i="1"/>
  <c r="BF4237" i="1"/>
  <c r="BG4237" i="1" s="1"/>
  <c r="BE4237" i="1"/>
  <c r="J4237" i="1"/>
  <c r="H4237" i="1"/>
  <c r="G4237" i="1"/>
  <c r="BH4236" i="1"/>
  <c r="BF4236" i="1"/>
  <c r="BG4236" i="1" s="1"/>
  <c r="BE4236" i="1"/>
  <c r="J4236" i="1"/>
  <c r="H4236" i="1"/>
  <c r="G4236" i="1"/>
  <c r="BH4235" i="1"/>
  <c r="BF4235" i="1"/>
  <c r="BG4235" i="1" s="1"/>
  <c r="BE4235" i="1"/>
  <c r="J4235" i="1"/>
  <c r="H4235" i="1"/>
  <c r="G4235" i="1"/>
  <c r="BH4234" i="1"/>
  <c r="BF4234" i="1"/>
  <c r="BG4234" i="1" s="1"/>
  <c r="BE4234" i="1"/>
  <c r="J4234" i="1"/>
  <c r="H4234" i="1"/>
  <c r="G4234" i="1"/>
  <c r="BH4233" i="1"/>
  <c r="BF4233" i="1"/>
  <c r="BG4233" i="1" s="1"/>
  <c r="BE4233" i="1"/>
  <c r="BH4232" i="1"/>
  <c r="BF4232" i="1"/>
  <c r="BG4232" i="1" s="1"/>
  <c r="BE4232" i="1"/>
  <c r="J4232" i="1"/>
  <c r="H4232" i="1"/>
  <c r="G4232" i="1"/>
  <c r="BH4231" i="1"/>
  <c r="BF4231" i="1"/>
  <c r="BG4231" i="1" s="1"/>
  <c r="BE4231" i="1"/>
  <c r="J4231" i="1"/>
  <c r="H4231" i="1"/>
  <c r="G4231" i="1"/>
  <c r="BH4230" i="1"/>
  <c r="BF4230" i="1"/>
  <c r="BG4230" i="1" s="1"/>
  <c r="BE4230" i="1"/>
  <c r="J4230" i="1"/>
  <c r="H4230" i="1"/>
  <c r="G4230" i="1"/>
  <c r="BH4229" i="1"/>
  <c r="BF4229" i="1"/>
  <c r="BG4229" i="1" s="1"/>
  <c r="BE4229" i="1"/>
  <c r="J4229" i="1"/>
  <c r="H4229" i="1"/>
  <c r="G4229" i="1"/>
  <c r="BH4228" i="1"/>
  <c r="BF4228" i="1"/>
  <c r="BG4228" i="1" s="1"/>
  <c r="BE4228" i="1"/>
  <c r="J4228" i="1"/>
  <c r="H4228" i="1"/>
  <c r="G4228" i="1"/>
  <c r="BH4227" i="1"/>
  <c r="BF4227" i="1"/>
  <c r="BG4227" i="1" s="1"/>
  <c r="BE4227" i="1"/>
  <c r="J4227" i="1"/>
  <c r="H4227" i="1"/>
  <c r="G4227" i="1"/>
  <c r="BH4226" i="1"/>
  <c r="BF4226" i="1"/>
  <c r="BG4226" i="1" s="1"/>
  <c r="BE4226" i="1"/>
  <c r="J4226" i="1"/>
  <c r="H4226" i="1"/>
  <c r="G4226" i="1"/>
  <c r="BH4225" i="1"/>
  <c r="BF4225" i="1"/>
  <c r="BG4225" i="1" s="1"/>
  <c r="BE4225" i="1"/>
  <c r="J4225" i="1"/>
  <c r="H4225" i="1"/>
  <c r="G4225" i="1"/>
  <c r="BH4224" i="1"/>
  <c r="BF4224" i="1"/>
  <c r="BG4224" i="1" s="1"/>
  <c r="BE4224" i="1"/>
  <c r="J4224" i="1"/>
  <c r="H4224" i="1"/>
  <c r="G4224" i="1"/>
  <c r="BH4223" i="1"/>
  <c r="BF4223" i="1"/>
  <c r="BG4223" i="1" s="1"/>
  <c r="BE4223" i="1"/>
  <c r="J4223" i="1"/>
  <c r="H4223" i="1"/>
  <c r="G4223" i="1"/>
  <c r="BH4222" i="1"/>
  <c r="BF4222" i="1"/>
  <c r="BG4222" i="1" s="1"/>
  <c r="BE4222" i="1"/>
  <c r="J4222" i="1"/>
  <c r="H4222" i="1"/>
  <c r="G4222" i="1"/>
  <c r="BH4220" i="1"/>
  <c r="BF4220" i="1"/>
  <c r="BG4220" i="1" s="1"/>
  <c r="BE4220" i="1"/>
  <c r="J4220" i="1"/>
  <c r="H4220" i="1"/>
  <c r="G4220" i="1"/>
  <c r="BH4219" i="1"/>
  <c r="BF4219" i="1"/>
  <c r="BG4219" i="1" s="1"/>
  <c r="BE4219" i="1"/>
  <c r="J4219" i="1"/>
  <c r="H4219" i="1"/>
  <c r="G4219" i="1"/>
  <c r="BH4218" i="1"/>
  <c r="BF4218" i="1"/>
  <c r="BG4218" i="1" s="1"/>
  <c r="BE4218" i="1"/>
  <c r="J4218" i="1"/>
  <c r="H4218" i="1"/>
  <c r="G4218" i="1"/>
  <c r="BH4217" i="1"/>
  <c r="BF4217" i="1"/>
  <c r="BG4217" i="1" s="1"/>
  <c r="BE4217" i="1"/>
  <c r="J4217" i="1"/>
  <c r="H4217" i="1"/>
  <c r="G4217" i="1"/>
  <c r="BH4216" i="1"/>
  <c r="BF4216" i="1"/>
  <c r="BG4216" i="1" s="1"/>
  <c r="BE4216" i="1"/>
  <c r="J4216" i="1"/>
  <c r="H4216" i="1"/>
  <c r="G4216" i="1"/>
  <c r="BH4215" i="1"/>
  <c r="BF4215" i="1"/>
  <c r="BG4215" i="1" s="1"/>
  <c r="BE4215" i="1"/>
  <c r="J4215" i="1"/>
  <c r="H4215" i="1"/>
  <c r="G4215" i="1"/>
  <c r="BH4214" i="1"/>
  <c r="BF4214" i="1"/>
  <c r="BG4214" i="1" s="1"/>
  <c r="BE4214" i="1"/>
  <c r="J4214" i="1"/>
  <c r="H4214" i="1"/>
  <c r="G4214" i="1"/>
  <c r="BH4213" i="1"/>
  <c r="BF4213" i="1"/>
  <c r="BG4213" i="1" s="1"/>
  <c r="BE4213" i="1"/>
  <c r="J4213" i="1"/>
  <c r="H4213" i="1"/>
  <c r="G4213" i="1"/>
  <c r="BH4212" i="1"/>
  <c r="BF4212" i="1"/>
  <c r="BG4212" i="1" s="1"/>
  <c r="BE4212" i="1"/>
  <c r="J4212" i="1"/>
  <c r="H4212" i="1"/>
  <c r="G4212" i="1"/>
  <c r="BH4211" i="1"/>
  <c r="BF4211" i="1"/>
  <c r="BG4211" i="1" s="1"/>
  <c r="BE4211" i="1"/>
  <c r="J4211" i="1"/>
  <c r="H4211" i="1"/>
  <c r="G4211" i="1"/>
  <c r="BH4210" i="1"/>
  <c r="BF4210" i="1"/>
  <c r="BG4210" i="1" s="1"/>
  <c r="BE4210" i="1"/>
  <c r="J4210" i="1"/>
  <c r="H4210" i="1"/>
  <c r="G4210" i="1"/>
  <c r="BH4209" i="1"/>
  <c r="BF4209" i="1"/>
  <c r="BG4209" i="1" s="1"/>
  <c r="BE4209" i="1"/>
  <c r="J4209" i="1"/>
  <c r="H4209" i="1"/>
  <c r="G4209" i="1"/>
  <c r="BH4208" i="1"/>
  <c r="BF4208" i="1"/>
  <c r="BG4208" i="1" s="1"/>
  <c r="BE4208" i="1"/>
  <c r="J4208" i="1"/>
  <c r="H4208" i="1"/>
  <c r="G4208" i="1"/>
  <c r="BH4207" i="1"/>
  <c r="BF4207" i="1"/>
  <c r="BG4207" i="1" s="1"/>
  <c r="BE4207" i="1"/>
  <c r="J4207" i="1"/>
  <c r="H4207" i="1"/>
  <c r="G4207" i="1"/>
  <c r="BH4206" i="1"/>
  <c r="BF4206" i="1"/>
  <c r="BG4206" i="1" s="1"/>
  <c r="BE4206" i="1"/>
  <c r="J4206" i="1"/>
  <c r="H4206" i="1"/>
  <c r="G4206" i="1"/>
  <c r="BH4205" i="1"/>
  <c r="BF4205" i="1"/>
  <c r="BG4205" i="1" s="1"/>
  <c r="BE4205" i="1"/>
  <c r="J4205" i="1"/>
  <c r="H4205" i="1"/>
  <c r="G4205" i="1"/>
  <c r="BH4204" i="1"/>
  <c r="BF4204" i="1"/>
  <c r="BG4204" i="1" s="1"/>
  <c r="BE4204" i="1"/>
  <c r="J4204" i="1"/>
  <c r="H4204" i="1"/>
  <c r="G4204" i="1"/>
  <c r="BH4203" i="1"/>
  <c r="BF4203" i="1"/>
  <c r="BG4203" i="1" s="1"/>
  <c r="BE4203" i="1"/>
  <c r="J4203" i="1"/>
  <c r="H4203" i="1"/>
  <c r="G4203" i="1"/>
  <c r="BH4202" i="1"/>
  <c r="BF4202" i="1"/>
  <c r="BG4202" i="1" s="1"/>
  <c r="BE4202" i="1"/>
  <c r="J4202" i="1"/>
  <c r="H4202" i="1"/>
  <c r="G4202" i="1"/>
  <c r="BH4201" i="1"/>
  <c r="BF4201" i="1"/>
  <c r="BG4201" i="1" s="1"/>
  <c r="BE4201" i="1"/>
  <c r="J4201" i="1"/>
  <c r="H4201" i="1"/>
  <c r="G4201" i="1"/>
  <c r="BH4200" i="1"/>
  <c r="BF4200" i="1"/>
  <c r="BG4200" i="1" s="1"/>
  <c r="BE4200" i="1"/>
  <c r="J4200" i="1"/>
  <c r="H4200" i="1"/>
  <c r="G4200" i="1"/>
  <c r="BH4199" i="1"/>
  <c r="BF4199" i="1"/>
  <c r="BG4199" i="1" s="1"/>
  <c r="BE4199" i="1"/>
  <c r="J4199" i="1"/>
  <c r="H4199" i="1"/>
  <c r="G4199" i="1"/>
  <c r="BH4198" i="1"/>
  <c r="BF4198" i="1"/>
  <c r="BG4198" i="1" s="1"/>
  <c r="BE4198" i="1"/>
  <c r="J4198" i="1"/>
  <c r="H4198" i="1"/>
  <c r="G4198" i="1"/>
  <c r="BH4197" i="1"/>
  <c r="BF4197" i="1"/>
  <c r="BG4197" i="1" s="1"/>
  <c r="BE4197" i="1"/>
  <c r="J4197" i="1"/>
  <c r="H4197" i="1"/>
  <c r="G4197" i="1"/>
  <c r="BH4196" i="1"/>
  <c r="BF4196" i="1"/>
  <c r="BG4196" i="1" s="1"/>
  <c r="BE4196" i="1"/>
  <c r="J4196" i="1"/>
  <c r="H4196" i="1"/>
  <c r="G4196" i="1"/>
  <c r="BH4195" i="1"/>
  <c r="BF4195" i="1"/>
  <c r="BG4195" i="1" s="1"/>
  <c r="BE4195" i="1"/>
  <c r="J4195" i="1"/>
  <c r="H4195" i="1"/>
  <c r="G4195" i="1"/>
  <c r="BH4194" i="1"/>
  <c r="BF4194" i="1"/>
  <c r="BG4194" i="1" s="1"/>
  <c r="BE4194" i="1"/>
  <c r="J4194" i="1"/>
  <c r="H4194" i="1"/>
  <c r="G4194" i="1"/>
  <c r="BH4193" i="1"/>
  <c r="BF4193" i="1"/>
  <c r="BG4193" i="1" s="1"/>
  <c r="BE4193" i="1"/>
  <c r="J4193" i="1"/>
  <c r="H4193" i="1"/>
  <c r="G4193" i="1"/>
  <c r="BH4192" i="1"/>
  <c r="BF4192" i="1"/>
  <c r="BG4192" i="1" s="1"/>
  <c r="BE4192" i="1"/>
  <c r="J4192" i="1"/>
  <c r="H4192" i="1"/>
  <c r="G4192" i="1"/>
  <c r="BH4191" i="1"/>
  <c r="BF4191" i="1"/>
  <c r="BG4191" i="1" s="1"/>
  <c r="BE4191" i="1"/>
  <c r="J4191" i="1"/>
  <c r="H4191" i="1"/>
  <c r="G4191" i="1"/>
  <c r="BH4190" i="1"/>
  <c r="BF4190" i="1"/>
  <c r="BG4190" i="1" s="1"/>
  <c r="BE4190" i="1"/>
  <c r="J4190" i="1"/>
  <c r="H4190" i="1"/>
  <c r="G4190" i="1"/>
  <c r="BH4189" i="1"/>
  <c r="BF4189" i="1"/>
  <c r="BG4189" i="1" s="1"/>
  <c r="BE4189" i="1"/>
  <c r="J4189" i="1"/>
  <c r="H4189" i="1"/>
  <c r="G4189" i="1"/>
  <c r="BH4188" i="1"/>
  <c r="BF4188" i="1"/>
  <c r="BG4188" i="1" s="1"/>
  <c r="BE4188" i="1"/>
  <c r="J4188" i="1"/>
  <c r="H4188" i="1"/>
  <c r="G4188" i="1"/>
  <c r="BH4187" i="1"/>
  <c r="BF4187" i="1"/>
  <c r="BG4187" i="1" s="1"/>
  <c r="BE4187" i="1"/>
  <c r="J4187" i="1"/>
  <c r="H4187" i="1"/>
  <c r="G4187" i="1"/>
  <c r="BH4186" i="1"/>
  <c r="BF4186" i="1"/>
  <c r="BG4186" i="1" s="1"/>
  <c r="BE4186" i="1"/>
  <c r="J4186" i="1"/>
  <c r="H4186" i="1"/>
  <c r="G4186" i="1"/>
  <c r="BH4185" i="1"/>
  <c r="BF4185" i="1"/>
  <c r="BG4185" i="1" s="1"/>
  <c r="BE4185" i="1"/>
  <c r="J4185" i="1"/>
  <c r="H4185" i="1"/>
  <c r="G4185" i="1"/>
  <c r="BH4184" i="1"/>
  <c r="BF4184" i="1"/>
  <c r="BG4184" i="1" s="1"/>
  <c r="BE4184" i="1"/>
  <c r="J4184" i="1"/>
  <c r="H4184" i="1"/>
  <c r="G4184" i="1"/>
  <c r="BH4183" i="1"/>
  <c r="BF4183" i="1"/>
  <c r="BG4183" i="1" s="1"/>
  <c r="BE4183" i="1"/>
  <c r="J4183" i="1"/>
  <c r="H4183" i="1"/>
  <c r="G4183" i="1"/>
  <c r="BH4182" i="1"/>
  <c r="BF4182" i="1"/>
  <c r="BG4182" i="1" s="1"/>
  <c r="BE4182" i="1"/>
  <c r="J4182" i="1"/>
  <c r="H4182" i="1"/>
  <c r="G4182" i="1"/>
  <c r="BH4181" i="1"/>
  <c r="BF4181" i="1"/>
  <c r="BG4181" i="1" s="1"/>
  <c r="BE4181" i="1"/>
  <c r="J4181" i="1"/>
  <c r="H4181" i="1"/>
  <c r="G4181" i="1"/>
  <c r="BH4180" i="1"/>
  <c r="BF4180" i="1"/>
  <c r="BG4180" i="1" s="1"/>
  <c r="BE4180" i="1"/>
  <c r="J4180" i="1"/>
  <c r="H4180" i="1"/>
  <c r="G4180" i="1"/>
  <c r="BH4179" i="1"/>
  <c r="BF4179" i="1"/>
  <c r="BG4179" i="1" s="1"/>
  <c r="BE4179" i="1"/>
  <c r="J4179" i="1"/>
  <c r="H4179" i="1"/>
  <c r="G4179" i="1"/>
  <c r="BH4178" i="1"/>
  <c r="BF4178" i="1"/>
  <c r="BG4178" i="1" s="1"/>
  <c r="BE4178" i="1"/>
  <c r="J4178" i="1"/>
  <c r="H4178" i="1"/>
  <c r="G4178" i="1"/>
  <c r="BH4177" i="1"/>
  <c r="BF4177" i="1"/>
  <c r="BG4177" i="1" s="1"/>
  <c r="BE4177" i="1"/>
  <c r="J4177" i="1"/>
  <c r="H4177" i="1"/>
  <c r="G4177" i="1"/>
  <c r="BH4176" i="1"/>
  <c r="BF4176" i="1"/>
  <c r="BG4176" i="1" s="1"/>
  <c r="BE4176" i="1"/>
  <c r="J4176" i="1"/>
  <c r="H4176" i="1"/>
  <c r="G4176" i="1"/>
  <c r="BH4175" i="1"/>
  <c r="BF4175" i="1"/>
  <c r="BG4175" i="1" s="1"/>
  <c r="BE4175" i="1"/>
  <c r="J4175" i="1"/>
  <c r="H4175" i="1"/>
  <c r="G4175" i="1"/>
  <c r="BH4174" i="1"/>
  <c r="BF4174" i="1"/>
  <c r="BG4174" i="1" s="1"/>
  <c r="BE4174" i="1"/>
  <c r="J4174" i="1"/>
  <c r="H4174" i="1"/>
  <c r="G4174" i="1"/>
  <c r="BH4173" i="1"/>
  <c r="BF4173" i="1"/>
  <c r="BG4173" i="1" s="1"/>
  <c r="BE4173" i="1"/>
  <c r="J4173" i="1"/>
  <c r="H4173" i="1"/>
  <c r="G4173" i="1"/>
  <c r="BH4172" i="1"/>
  <c r="BF4172" i="1"/>
  <c r="BG4172" i="1" s="1"/>
  <c r="BE4172" i="1"/>
  <c r="J4172" i="1"/>
  <c r="H4172" i="1"/>
  <c r="G4172" i="1"/>
  <c r="BH4171" i="1"/>
  <c r="BF4171" i="1"/>
  <c r="BG4171" i="1" s="1"/>
  <c r="BE4171" i="1"/>
  <c r="J4171" i="1"/>
  <c r="H4171" i="1"/>
  <c r="G4171" i="1"/>
  <c r="BH4170" i="1"/>
  <c r="BF4170" i="1"/>
  <c r="BG4170" i="1" s="1"/>
  <c r="BE4170" i="1"/>
  <c r="J4170" i="1"/>
  <c r="H4170" i="1"/>
  <c r="G4170" i="1"/>
  <c r="BH4169" i="1"/>
  <c r="BF4169" i="1"/>
  <c r="BG4169" i="1" s="1"/>
  <c r="BE4169" i="1"/>
  <c r="J4169" i="1"/>
  <c r="H4169" i="1"/>
  <c r="G4169" i="1"/>
  <c r="BH4168" i="1"/>
  <c r="BF4168" i="1"/>
  <c r="BG4168" i="1" s="1"/>
  <c r="BE4168" i="1"/>
  <c r="J4168" i="1"/>
  <c r="H4168" i="1"/>
  <c r="G4168" i="1"/>
  <c r="BH4167" i="1"/>
  <c r="BF4167" i="1"/>
  <c r="BG4167" i="1" s="1"/>
  <c r="BE4167" i="1"/>
  <c r="J4167" i="1"/>
  <c r="H4167" i="1"/>
  <c r="G4167" i="1"/>
  <c r="BH4166" i="1"/>
  <c r="BF4166" i="1"/>
  <c r="BG4166" i="1" s="1"/>
  <c r="BE4166" i="1"/>
  <c r="J4166" i="1"/>
  <c r="H4166" i="1"/>
  <c r="G4166" i="1"/>
  <c r="BH4165" i="1"/>
  <c r="BF4165" i="1"/>
  <c r="BG4165" i="1" s="1"/>
  <c r="BE4165" i="1"/>
  <c r="J4165" i="1"/>
  <c r="H4165" i="1"/>
  <c r="G4165" i="1"/>
  <c r="BH4164" i="1"/>
  <c r="BF4164" i="1"/>
  <c r="BG4164" i="1" s="1"/>
  <c r="BE4164" i="1"/>
  <c r="J4164" i="1"/>
  <c r="H4164" i="1"/>
  <c r="G4164" i="1"/>
  <c r="BH4163" i="1"/>
  <c r="BF4163" i="1"/>
  <c r="BG4163" i="1" s="1"/>
  <c r="BE4163" i="1"/>
  <c r="J4163" i="1"/>
  <c r="H4163" i="1"/>
  <c r="G4163" i="1"/>
  <c r="BH4162" i="1"/>
  <c r="BF4162" i="1"/>
  <c r="BG4162" i="1" s="1"/>
  <c r="BE4162" i="1"/>
  <c r="J4162" i="1"/>
  <c r="H4162" i="1"/>
  <c r="G4162" i="1"/>
  <c r="BH4161" i="1"/>
  <c r="BF4161" i="1"/>
  <c r="BG4161" i="1" s="1"/>
  <c r="BE4161" i="1"/>
  <c r="J4161" i="1"/>
  <c r="H4161" i="1"/>
  <c r="G4161" i="1"/>
  <c r="BH4160" i="1"/>
  <c r="BF4160" i="1"/>
  <c r="BG4160" i="1" s="1"/>
  <c r="BE4160" i="1"/>
  <c r="J4160" i="1"/>
  <c r="H4160" i="1"/>
  <c r="G4160" i="1"/>
  <c r="BH4159" i="1"/>
  <c r="BF4159" i="1"/>
  <c r="BG4159" i="1" s="1"/>
  <c r="BE4159" i="1"/>
  <c r="J4159" i="1"/>
  <c r="H4159" i="1"/>
  <c r="G4159" i="1"/>
  <c r="BH4158" i="1"/>
  <c r="BF4158" i="1"/>
  <c r="BG4158" i="1" s="1"/>
  <c r="BE4158" i="1"/>
  <c r="J4158" i="1"/>
  <c r="H4158" i="1"/>
  <c r="G4158" i="1"/>
  <c r="BH4157" i="1"/>
  <c r="BF4157" i="1"/>
  <c r="BG4157" i="1" s="1"/>
  <c r="BE4157" i="1"/>
  <c r="J4157" i="1"/>
  <c r="H4157" i="1"/>
  <c r="G4157" i="1"/>
  <c r="BH4156" i="1"/>
  <c r="BF4156" i="1"/>
  <c r="BG4156" i="1" s="1"/>
  <c r="BE4156" i="1"/>
  <c r="J4156" i="1"/>
  <c r="H4156" i="1"/>
  <c r="G4156" i="1"/>
  <c r="BH4155" i="1"/>
  <c r="BF4155" i="1"/>
  <c r="BG4155" i="1" s="1"/>
  <c r="BE4155" i="1"/>
  <c r="J4155" i="1"/>
  <c r="H4155" i="1"/>
  <c r="G4155" i="1"/>
  <c r="BH4154" i="1"/>
  <c r="BF4154" i="1"/>
  <c r="BG4154" i="1" s="1"/>
  <c r="BE4154" i="1"/>
  <c r="J4154" i="1"/>
  <c r="H4154" i="1"/>
  <c r="G4154" i="1"/>
  <c r="BH4153" i="1"/>
  <c r="BF4153" i="1"/>
  <c r="BG4153" i="1" s="1"/>
  <c r="BE4153" i="1"/>
  <c r="J4153" i="1"/>
  <c r="H4153" i="1"/>
  <c r="G4153" i="1"/>
  <c r="BH4152" i="1"/>
  <c r="BF4152" i="1"/>
  <c r="BG4152" i="1" s="1"/>
  <c r="BE4152" i="1"/>
  <c r="J4152" i="1"/>
  <c r="H4152" i="1"/>
  <c r="G4152" i="1"/>
  <c r="BH4151" i="1"/>
  <c r="BF4151" i="1"/>
  <c r="BG4151" i="1" s="1"/>
  <c r="BE4151" i="1"/>
  <c r="J4151" i="1"/>
  <c r="H4151" i="1"/>
  <c r="G4151" i="1"/>
  <c r="BH4150" i="1"/>
  <c r="BF4150" i="1"/>
  <c r="BG4150" i="1" s="1"/>
  <c r="BE4150" i="1"/>
  <c r="J4150" i="1"/>
  <c r="H4150" i="1"/>
  <c r="G4150" i="1"/>
  <c r="BH4149" i="1"/>
  <c r="BF4149" i="1"/>
  <c r="BE4149" i="1"/>
  <c r="J4149" i="1"/>
  <c r="H4149" i="1"/>
  <c r="G4149" i="1"/>
  <c r="BH4148" i="1"/>
  <c r="BF4148" i="1"/>
  <c r="BE4148" i="1"/>
  <c r="J4148" i="1"/>
  <c r="H4148" i="1"/>
  <c r="G4148" i="1"/>
  <c r="BH4147" i="1"/>
  <c r="BF4147" i="1"/>
  <c r="BE4147" i="1"/>
  <c r="J4147" i="1"/>
  <c r="H4147" i="1"/>
  <c r="G4147" i="1"/>
  <c r="BH4146" i="1"/>
  <c r="BF4146" i="1"/>
  <c r="BE4146" i="1"/>
  <c r="J4146" i="1"/>
  <c r="H4146" i="1"/>
  <c r="G4146" i="1"/>
  <c r="BH4145" i="1"/>
  <c r="BF4145" i="1"/>
  <c r="BE4145" i="1"/>
  <c r="J4145" i="1"/>
  <c r="H4145" i="1"/>
  <c r="G4145" i="1"/>
  <c r="BH4144" i="1"/>
  <c r="BF4144" i="1"/>
  <c r="BE4144" i="1"/>
  <c r="J4144" i="1"/>
  <c r="H4144" i="1"/>
  <c r="G4144" i="1"/>
  <c r="BH4143" i="1"/>
  <c r="BF4143" i="1"/>
  <c r="BE4143" i="1"/>
  <c r="J4143" i="1"/>
  <c r="H4143" i="1"/>
  <c r="G4143" i="1"/>
  <c r="BH4142" i="1"/>
  <c r="BF4142" i="1"/>
  <c r="BE4142" i="1"/>
  <c r="J4142" i="1"/>
  <c r="H4142" i="1"/>
  <c r="G4142" i="1"/>
  <c r="BH4141" i="1"/>
  <c r="BF4141" i="1"/>
  <c r="BE4141" i="1"/>
  <c r="J4141" i="1"/>
  <c r="H4141" i="1"/>
  <c r="G4141" i="1"/>
  <c r="BH4140" i="1"/>
  <c r="BF4140" i="1"/>
  <c r="BE4140" i="1"/>
  <c r="J4140" i="1"/>
  <c r="H4140" i="1"/>
  <c r="G4140" i="1"/>
  <c r="BH4139" i="1"/>
  <c r="BF4139" i="1"/>
  <c r="BE4139" i="1"/>
  <c r="J4139" i="1"/>
  <c r="H4139" i="1"/>
  <c r="G4139" i="1"/>
  <c r="BH4138" i="1"/>
  <c r="BF4138" i="1"/>
  <c r="BE4138" i="1"/>
  <c r="J4138" i="1"/>
  <c r="H4138" i="1"/>
  <c r="G4138" i="1"/>
  <c r="BH4137" i="1"/>
  <c r="BF4137" i="1"/>
  <c r="BE4137" i="1"/>
  <c r="J4137" i="1"/>
  <c r="H4137" i="1"/>
  <c r="G4137" i="1"/>
  <c r="BH4136" i="1"/>
  <c r="BF4136" i="1"/>
  <c r="BE4136" i="1"/>
  <c r="J4136" i="1"/>
  <c r="H4136" i="1"/>
  <c r="G4136" i="1"/>
  <c r="BH4135" i="1"/>
  <c r="BF4135" i="1"/>
  <c r="BE4135" i="1"/>
  <c r="J4135" i="1"/>
  <c r="H4135" i="1"/>
  <c r="G4135" i="1"/>
  <c r="BH4134" i="1"/>
  <c r="BF4134" i="1"/>
  <c r="BE4134" i="1"/>
  <c r="J4134" i="1"/>
  <c r="H4134" i="1"/>
  <c r="G4134" i="1"/>
  <c r="BH4133" i="1"/>
  <c r="BF4133" i="1"/>
  <c r="BE4133" i="1"/>
  <c r="J4133" i="1"/>
  <c r="H4133" i="1"/>
  <c r="G4133" i="1"/>
  <c r="BH4132" i="1"/>
  <c r="BF4132" i="1"/>
  <c r="BE4132" i="1"/>
  <c r="J4132" i="1"/>
  <c r="H4132" i="1"/>
  <c r="G4132" i="1"/>
  <c r="BH4131" i="1"/>
  <c r="BF4131" i="1"/>
  <c r="BE4131" i="1"/>
  <c r="J4131" i="1"/>
  <c r="H4131" i="1"/>
  <c r="G4131" i="1"/>
  <c r="BH4130" i="1"/>
  <c r="BF4130" i="1"/>
  <c r="BE4130" i="1"/>
  <c r="J4130" i="1"/>
  <c r="H4130" i="1"/>
  <c r="G4130" i="1"/>
  <c r="BH4129" i="1"/>
  <c r="BF4129" i="1"/>
  <c r="BE4129" i="1"/>
  <c r="J4129" i="1"/>
  <c r="H4129" i="1"/>
  <c r="G4129" i="1"/>
  <c r="BH4128" i="1"/>
  <c r="BF4128" i="1"/>
  <c r="BE4128" i="1"/>
  <c r="J4128" i="1"/>
  <c r="H4128" i="1"/>
  <c r="G4128" i="1"/>
  <c r="BH4127" i="1"/>
  <c r="BF4127" i="1"/>
  <c r="BE4127" i="1"/>
  <c r="J4127" i="1"/>
  <c r="H4127" i="1"/>
  <c r="G4127" i="1"/>
  <c r="BH4126" i="1"/>
  <c r="BF4126" i="1"/>
  <c r="BE4126" i="1"/>
  <c r="J4126" i="1"/>
  <c r="H4126" i="1"/>
  <c r="G4126" i="1"/>
  <c r="BH4125" i="1"/>
  <c r="BF4125" i="1"/>
  <c r="BE4125" i="1"/>
  <c r="J4125" i="1"/>
  <c r="H4125" i="1"/>
  <c r="G4125" i="1"/>
  <c r="BH4124" i="1"/>
  <c r="BF4124" i="1"/>
  <c r="BE4124" i="1"/>
  <c r="J4124" i="1"/>
  <c r="H4124" i="1"/>
  <c r="G4124" i="1"/>
  <c r="BH4123" i="1"/>
  <c r="BF4123" i="1"/>
  <c r="BE4123" i="1"/>
  <c r="J4123" i="1"/>
  <c r="H4123" i="1"/>
  <c r="G4123" i="1"/>
  <c r="BH4122" i="1"/>
  <c r="BF4122" i="1"/>
  <c r="BE4122" i="1"/>
  <c r="J4122" i="1"/>
  <c r="H4122" i="1"/>
  <c r="G4122" i="1"/>
  <c r="BH4121" i="1"/>
  <c r="BF4121" i="1"/>
  <c r="BE4121" i="1"/>
  <c r="J4121" i="1"/>
  <c r="H4121" i="1"/>
  <c r="G4121" i="1"/>
  <c r="BH4120" i="1"/>
  <c r="BF4120" i="1"/>
  <c r="BE4120" i="1"/>
  <c r="J4120" i="1"/>
  <c r="H4120" i="1"/>
  <c r="G4120" i="1"/>
  <c r="BH4119" i="1"/>
  <c r="BF4119" i="1"/>
  <c r="BE4119" i="1"/>
  <c r="J4119" i="1"/>
  <c r="H4119" i="1"/>
  <c r="G4119" i="1"/>
  <c r="BH4118" i="1"/>
  <c r="BF4118" i="1"/>
  <c r="BE4118" i="1"/>
  <c r="J4118" i="1"/>
  <c r="H4118" i="1"/>
  <c r="G4118" i="1"/>
  <c r="BH4117" i="1"/>
  <c r="BF4117" i="1"/>
  <c r="BE4117" i="1"/>
  <c r="J4117" i="1"/>
  <c r="H4117" i="1"/>
  <c r="G4117" i="1"/>
  <c r="BH4116" i="1"/>
  <c r="BF4116" i="1"/>
  <c r="BE4116" i="1"/>
  <c r="J4116" i="1"/>
  <c r="H4116" i="1"/>
  <c r="G4116" i="1"/>
  <c r="BH4115" i="1"/>
  <c r="BF4115" i="1"/>
  <c r="BE4115" i="1"/>
  <c r="J4115" i="1"/>
  <c r="H4115" i="1"/>
  <c r="G4115" i="1"/>
  <c r="BH4114" i="1"/>
  <c r="BF4114" i="1"/>
  <c r="BE4114" i="1"/>
  <c r="J4114" i="1"/>
  <c r="H4114" i="1"/>
  <c r="G4114" i="1"/>
  <c r="BH4113" i="1"/>
  <c r="BF4113" i="1"/>
  <c r="BE4113" i="1"/>
  <c r="J4113" i="1"/>
  <c r="H4113" i="1"/>
  <c r="G4113" i="1"/>
  <c r="BH4112" i="1"/>
  <c r="BF4112" i="1"/>
  <c r="BE4112" i="1"/>
  <c r="J4112" i="1"/>
  <c r="H4112" i="1"/>
  <c r="G4112" i="1"/>
  <c r="BH4111" i="1"/>
  <c r="BF4111" i="1"/>
  <c r="BE4111" i="1"/>
  <c r="J4111" i="1"/>
  <c r="H4111" i="1"/>
  <c r="G4111" i="1"/>
  <c r="BH4110" i="1"/>
  <c r="BF4110" i="1"/>
  <c r="BE4110" i="1"/>
  <c r="J4110" i="1"/>
  <c r="H4110" i="1"/>
  <c r="G4110" i="1"/>
  <c r="BH4109" i="1"/>
  <c r="BF4109" i="1"/>
  <c r="BE4109" i="1"/>
  <c r="J4109" i="1"/>
  <c r="H4109" i="1"/>
  <c r="G4109" i="1"/>
  <c r="BH4108" i="1"/>
  <c r="BF4108" i="1"/>
  <c r="BE4108" i="1"/>
  <c r="J4108" i="1"/>
  <c r="H4108" i="1"/>
  <c r="G4108" i="1"/>
  <c r="BH4107" i="1"/>
  <c r="BF4107" i="1"/>
  <c r="BE4107" i="1"/>
  <c r="J4107" i="1"/>
  <c r="H4107" i="1"/>
  <c r="G4107" i="1"/>
  <c r="BH4106" i="1"/>
  <c r="BF4106" i="1"/>
  <c r="BE4106" i="1"/>
  <c r="J4106" i="1"/>
  <c r="H4106" i="1"/>
  <c r="G4106" i="1"/>
  <c r="BH4105" i="1"/>
  <c r="BF4105" i="1"/>
  <c r="BE4105" i="1"/>
  <c r="J4105" i="1"/>
  <c r="H4105" i="1"/>
  <c r="G4105" i="1"/>
  <c r="BH4104" i="1"/>
  <c r="BF4104" i="1"/>
  <c r="BE4104" i="1"/>
  <c r="J4104" i="1"/>
  <c r="H4104" i="1"/>
  <c r="G4104" i="1"/>
  <c r="BH4103" i="1"/>
  <c r="BF4103" i="1"/>
  <c r="BE4103" i="1"/>
  <c r="J4103" i="1"/>
  <c r="H4103" i="1"/>
  <c r="G4103" i="1"/>
  <c r="BH4102" i="1"/>
  <c r="BF4102" i="1"/>
  <c r="BE4102" i="1"/>
  <c r="J4102" i="1"/>
  <c r="H4102" i="1"/>
  <c r="G4102" i="1"/>
  <c r="BH4101" i="1"/>
  <c r="BF4101" i="1"/>
  <c r="BE4101" i="1"/>
  <c r="J4101" i="1"/>
  <c r="H4101" i="1"/>
  <c r="G4101" i="1"/>
  <c r="BH4100" i="1"/>
  <c r="BF4100" i="1"/>
  <c r="BE4100" i="1"/>
  <c r="J4100" i="1"/>
  <c r="H4100" i="1"/>
  <c r="G4100" i="1"/>
  <c r="BH4099" i="1"/>
  <c r="BF4099" i="1"/>
  <c r="BE4099" i="1"/>
  <c r="J4099" i="1"/>
  <c r="H4099" i="1"/>
  <c r="G4099" i="1"/>
  <c r="BH4098" i="1"/>
  <c r="BF4098" i="1"/>
  <c r="BE4098" i="1"/>
  <c r="J4098" i="1"/>
  <c r="H4098" i="1"/>
  <c r="G4098" i="1"/>
  <c r="BH4097" i="1"/>
  <c r="BF4097" i="1"/>
  <c r="BE4097" i="1"/>
  <c r="J4097" i="1"/>
  <c r="H4097" i="1"/>
  <c r="G4097" i="1"/>
  <c r="BH4096" i="1"/>
  <c r="BF4096" i="1"/>
  <c r="BE4096" i="1"/>
  <c r="J4096" i="1"/>
  <c r="H4096" i="1"/>
  <c r="G4096" i="1"/>
  <c r="BH4095" i="1"/>
  <c r="BF4095" i="1"/>
  <c r="BE4095" i="1"/>
  <c r="J4095" i="1"/>
  <c r="H4095" i="1"/>
  <c r="G4095" i="1"/>
  <c r="BH4094" i="1"/>
  <c r="BF4094" i="1"/>
  <c r="BE4094" i="1"/>
  <c r="J4094" i="1"/>
  <c r="H4094" i="1"/>
  <c r="G4094" i="1"/>
  <c r="BH4093" i="1"/>
  <c r="BF4093" i="1"/>
  <c r="BE4093" i="1"/>
  <c r="J4093" i="1"/>
  <c r="H4093" i="1"/>
  <c r="G4093" i="1"/>
  <c r="BH4092" i="1"/>
  <c r="BF4092" i="1"/>
  <c r="BE4092" i="1"/>
  <c r="J4092" i="1"/>
  <c r="H4092" i="1"/>
  <c r="G4092" i="1"/>
  <c r="BH4091" i="1"/>
  <c r="BF4091" i="1"/>
  <c r="BE4091" i="1"/>
  <c r="J4091" i="1"/>
  <c r="H4091" i="1"/>
  <c r="G4091" i="1"/>
  <c r="BH4090" i="1"/>
  <c r="BF4090" i="1"/>
  <c r="BE4090" i="1"/>
  <c r="J4090" i="1"/>
  <c r="H4090" i="1"/>
  <c r="G4090" i="1"/>
  <c r="BH4089" i="1"/>
  <c r="BF4089" i="1"/>
  <c r="BE4089" i="1"/>
  <c r="J4089" i="1"/>
  <c r="H4089" i="1"/>
  <c r="G4089" i="1"/>
  <c r="BH4088" i="1"/>
  <c r="BF4088" i="1"/>
  <c r="BE4088" i="1"/>
  <c r="J4088" i="1"/>
  <c r="H4088" i="1"/>
  <c r="G4088" i="1"/>
  <c r="BH4087" i="1"/>
  <c r="BF4087" i="1"/>
  <c r="BE4087" i="1"/>
  <c r="J4087" i="1"/>
  <c r="H4087" i="1"/>
  <c r="G4087" i="1"/>
  <c r="BH4086" i="1"/>
  <c r="BF4086" i="1"/>
  <c r="BE4086" i="1"/>
  <c r="J4086" i="1"/>
  <c r="H4086" i="1"/>
  <c r="G4086" i="1"/>
  <c r="BH4085" i="1"/>
  <c r="BF4085" i="1"/>
  <c r="BE4085" i="1"/>
  <c r="J4085" i="1"/>
  <c r="H4085" i="1"/>
  <c r="G4085" i="1"/>
  <c r="BH4084" i="1"/>
  <c r="BF4084" i="1"/>
  <c r="BE4084" i="1"/>
  <c r="J4084" i="1"/>
  <c r="H4084" i="1"/>
  <c r="G4084" i="1"/>
  <c r="BH4083" i="1"/>
  <c r="BF4083" i="1"/>
  <c r="BE4083" i="1"/>
  <c r="J4083" i="1"/>
  <c r="H4083" i="1"/>
  <c r="G4083" i="1"/>
  <c r="BH4082" i="1"/>
  <c r="BF4082" i="1"/>
  <c r="BE4082" i="1"/>
  <c r="J4082" i="1"/>
  <c r="H4082" i="1"/>
  <c r="G4082" i="1"/>
  <c r="BH4081" i="1"/>
  <c r="BF4081" i="1"/>
  <c r="BE4081" i="1"/>
  <c r="J4081" i="1"/>
  <c r="H4081" i="1"/>
  <c r="G4081" i="1"/>
  <c r="BH4080" i="1"/>
  <c r="BF4080" i="1"/>
  <c r="BE4080" i="1"/>
  <c r="J4080" i="1"/>
  <c r="H4080" i="1"/>
  <c r="G4080" i="1"/>
  <c r="BH4079" i="1"/>
  <c r="BF4079" i="1"/>
  <c r="BE4079" i="1"/>
  <c r="J4079" i="1"/>
  <c r="H4079" i="1"/>
  <c r="G4079" i="1"/>
  <c r="BH4078" i="1"/>
  <c r="BF4078" i="1"/>
  <c r="BE4078" i="1"/>
  <c r="J4078" i="1"/>
  <c r="H4078" i="1"/>
  <c r="G4078" i="1"/>
  <c r="BH4077" i="1"/>
  <c r="BF4077" i="1"/>
  <c r="BE4077" i="1"/>
  <c r="J4077" i="1"/>
  <c r="H4077" i="1"/>
  <c r="G4077" i="1"/>
  <c r="BH4076" i="1"/>
  <c r="BF4076" i="1"/>
  <c r="BE4076" i="1"/>
  <c r="J4076" i="1"/>
  <c r="H4076" i="1"/>
  <c r="G4076" i="1"/>
  <c r="BH4075" i="1"/>
  <c r="BF4075" i="1"/>
  <c r="BE4075" i="1"/>
  <c r="J4075" i="1"/>
  <c r="H4075" i="1"/>
  <c r="G4075" i="1"/>
  <c r="BH4074" i="1"/>
  <c r="BF4074" i="1"/>
  <c r="BE4074" i="1"/>
  <c r="J4074" i="1"/>
  <c r="H4074" i="1"/>
  <c r="G4074" i="1"/>
  <c r="BH4073" i="1"/>
  <c r="BF4073" i="1"/>
  <c r="BE4073" i="1"/>
  <c r="J4073" i="1"/>
  <c r="H4073" i="1"/>
  <c r="G4073" i="1"/>
  <c r="BH4072" i="1"/>
  <c r="BF4072" i="1"/>
  <c r="BE4072" i="1"/>
  <c r="J4072" i="1"/>
  <c r="H4072" i="1"/>
  <c r="G4072" i="1"/>
  <c r="BH4071" i="1"/>
  <c r="BF4071" i="1"/>
  <c r="BE4071" i="1"/>
  <c r="J4071" i="1"/>
  <c r="H4071" i="1"/>
  <c r="G4071" i="1"/>
  <c r="BH4070" i="1"/>
  <c r="BF4070" i="1"/>
  <c r="BE4070" i="1"/>
  <c r="J4070" i="1"/>
  <c r="H4070" i="1"/>
  <c r="G4070" i="1"/>
  <c r="BH4069" i="1"/>
  <c r="BF4069" i="1"/>
  <c r="BE4069" i="1"/>
  <c r="J4069" i="1"/>
  <c r="H4069" i="1"/>
  <c r="G4069" i="1"/>
  <c r="BH4068" i="1"/>
  <c r="BF4068" i="1"/>
  <c r="BE4068" i="1"/>
  <c r="J4068" i="1"/>
  <c r="H4068" i="1"/>
  <c r="G4068" i="1"/>
  <c r="BH4067" i="1"/>
  <c r="BF4067" i="1"/>
  <c r="BE4067" i="1"/>
  <c r="J4067" i="1"/>
  <c r="H4067" i="1"/>
  <c r="G4067" i="1"/>
  <c r="BH4066" i="1"/>
  <c r="BF4066" i="1"/>
  <c r="BE4066" i="1"/>
  <c r="J4066" i="1"/>
  <c r="H4066" i="1"/>
  <c r="G4066" i="1"/>
  <c r="BH4065" i="1"/>
  <c r="BF4065" i="1"/>
  <c r="BG4065" i="1" s="1"/>
  <c r="BE4065" i="1"/>
  <c r="J4065" i="1"/>
  <c r="H4065" i="1"/>
  <c r="G4065" i="1"/>
  <c r="BH4064" i="1"/>
  <c r="BF4064" i="1"/>
  <c r="BG4064" i="1" s="1"/>
  <c r="BE4064" i="1"/>
  <c r="J4064" i="1"/>
  <c r="H4064" i="1"/>
  <c r="G4064" i="1"/>
  <c r="BH4063" i="1"/>
  <c r="BF4063" i="1"/>
  <c r="BG4063" i="1" s="1"/>
  <c r="BE4063" i="1"/>
  <c r="J4063" i="1"/>
  <c r="H4063" i="1"/>
  <c r="G4063" i="1"/>
  <c r="BH4062" i="1"/>
  <c r="BF4062" i="1"/>
  <c r="BG4062" i="1" s="1"/>
  <c r="BE4062" i="1"/>
  <c r="J4062" i="1"/>
  <c r="H4062" i="1"/>
  <c r="G4062" i="1"/>
  <c r="BH4061" i="1"/>
  <c r="BF4061" i="1"/>
  <c r="BG4061" i="1" s="1"/>
  <c r="BE4061" i="1"/>
  <c r="J4061" i="1"/>
  <c r="H4061" i="1"/>
  <c r="G4061" i="1"/>
  <c r="BH4060" i="1"/>
  <c r="BF4060" i="1"/>
  <c r="BG4060" i="1" s="1"/>
  <c r="BE4060" i="1"/>
  <c r="J4060" i="1"/>
  <c r="H4060" i="1"/>
  <c r="G4060" i="1"/>
  <c r="BH4059" i="1"/>
  <c r="BF4059" i="1"/>
  <c r="BG4059" i="1" s="1"/>
  <c r="BE4059" i="1"/>
  <c r="J4059" i="1"/>
  <c r="H4059" i="1"/>
  <c r="G4059" i="1"/>
  <c r="BH4058" i="1"/>
  <c r="BF4058" i="1"/>
  <c r="BG4058" i="1" s="1"/>
  <c r="BE4058" i="1"/>
  <c r="J4058" i="1"/>
  <c r="H4058" i="1"/>
  <c r="G4058" i="1"/>
  <c r="BH4057" i="1"/>
  <c r="BF4057" i="1"/>
  <c r="BG4057" i="1" s="1"/>
  <c r="BE4057" i="1"/>
  <c r="J4057" i="1"/>
  <c r="H4057" i="1"/>
  <c r="G4057" i="1"/>
  <c r="BH4056" i="1"/>
  <c r="BF4056" i="1"/>
  <c r="BG4056" i="1" s="1"/>
  <c r="BE4056" i="1"/>
  <c r="J4056" i="1"/>
  <c r="H4056" i="1"/>
  <c r="G4056" i="1"/>
  <c r="BH4055" i="1"/>
  <c r="BF4055" i="1"/>
  <c r="BG4055" i="1" s="1"/>
  <c r="BE4055" i="1"/>
  <c r="J4055" i="1"/>
  <c r="H4055" i="1"/>
  <c r="G4055" i="1"/>
  <c r="BH4054" i="1"/>
  <c r="BF4054" i="1"/>
  <c r="BG4054" i="1" s="1"/>
  <c r="BE4054" i="1"/>
  <c r="J4054" i="1"/>
  <c r="H4054" i="1"/>
  <c r="G4054" i="1"/>
  <c r="BH4053" i="1"/>
  <c r="BF4053" i="1"/>
  <c r="BG4053" i="1" s="1"/>
  <c r="BE4053" i="1"/>
  <c r="J4053" i="1"/>
  <c r="H4053" i="1"/>
  <c r="G4053" i="1"/>
  <c r="BH4052" i="1"/>
  <c r="BF4052" i="1"/>
  <c r="BG4052" i="1" s="1"/>
  <c r="BE4052" i="1"/>
  <c r="J4052" i="1"/>
  <c r="H4052" i="1"/>
  <c r="G4052" i="1"/>
  <c r="BH4051" i="1"/>
  <c r="BF4051" i="1"/>
  <c r="BG4051" i="1" s="1"/>
  <c r="BE4051" i="1"/>
  <c r="J4051" i="1"/>
  <c r="H4051" i="1"/>
  <c r="G4051" i="1"/>
  <c r="BH4050" i="1"/>
  <c r="BF4050" i="1"/>
  <c r="BG4050" i="1" s="1"/>
  <c r="BE4050" i="1"/>
  <c r="J4050" i="1"/>
  <c r="H4050" i="1"/>
  <c r="G4050" i="1"/>
  <c r="BH4049" i="1"/>
  <c r="BF4049" i="1"/>
  <c r="BG4049" i="1" s="1"/>
  <c r="BE4049" i="1"/>
  <c r="J4049" i="1"/>
  <c r="H4049" i="1"/>
  <c r="G4049" i="1"/>
  <c r="BH4048" i="1"/>
  <c r="BF4048" i="1"/>
  <c r="BG4048" i="1" s="1"/>
  <c r="BE4048" i="1"/>
  <c r="J4048" i="1"/>
  <c r="H4048" i="1"/>
  <c r="G4048" i="1"/>
  <c r="BH4047" i="1"/>
  <c r="BF4047" i="1"/>
  <c r="BG4047" i="1" s="1"/>
  <c r="BE4047" i="1"/>
  <c r="J4047" i="1"/>
  <c r="H4047" i="1"/>
  <c r="G4047" i="1"/>
  <c r="BH4046" i="1"/>
  <c r="BF4046" i="1"/>
  <c r="BG4046" i="1" s="1"/>
  <c r="BE4046" i="1"/>
  <c r="J4046" i="1"/>
  <c r="H4046" i="1"/>
  <c r="G4046" i="1"/>
  <c r="BH4045" i="1"/>
  <c r="BF4045" i="1"/>
  <c r="BG4045" i="1" s="1"/>
  <c r="BE4045" i="1"/>
  <c r="J4045" i="1"/>
  <c r="H4045" i="1"/>
  <c r="G4045" i="1"/>
  <c r="BH4044" i="1"/>
  <c r="BF4044" i="1"/>
  <c r="BG4044" i="1" s="1"/>
  <c r="BE4044" i="1"/>
  <c r="J4044" i="1"/>
  <c r="H4044" i="1"/>
  <c r="G4044" i="1"/>
  <c r="BH4043" i="1"/>
  <c r="BF4043" i="1"/>
  <c r="BG4043" i="1" s="1"/>
  <c r="BE4043" i="1"/>
  <c r="J4043" i="1"/>
  <c r="H4043" i="1"/>
  <c r="G4043" i="1"/>
  <c r="BH4042" i="1"/>
  <c r="BF4042" i="1"/>
  <c r="BG4042" i="1" s="1"/>
  <c r="BE4042" i="1"/>
  <c r="J4042" i="1"/>
  <c r="H4042" i="1"/>
  <c r="G4042" i="1"/>
  <c r="BH4041" i="1"/>
  <c r="BF4041" i="1"/>
  <c r="BG4041" i="1" s="1"/>
  <c r="BE4041" i="1"/>
  <c r="J4041" i="1"/>
  <c r="H4041" i="1"/>
  <c r="G4041" i="1"/>
  <c r="BH4040" i="1"/>
  <c r="BF4040" i="1"/>
  <c r="BG4040" i="1" s="1"/>
  <c r="BE4040" i="1"/>
  <c r="J4040" i="1"/>
  <c r="H4040" i="1"/>
  <c r="G4040" i="1"/>
  <c r="BH4039" i="1"/>
  <c r="BF4039" i="1"/>
  <c r="BG4039" i="1" s="1"/>
  <c r="BE4039" i="1"/>
  <c r="J4039" i="1"/>
  <c r="H4039" i="1"/>
  <c r="G4039" i="1"/>
  <c r="BH4038" i="1"/>
  <c r="BF4038" i="1"/>
  <c r="BG4038" i="1" s="1"/>
  <c r="BE4038" i="1"/>
  <c r="J4038" i="1"/>
  <c r="H4038" i="1"/>
  <c r="G4038" i="1"/>
  <c r="BH4037" i="1"/>
  <c r="BF4037" i="1"/>
  <c r="BG4037" i="1" s="1"/>
  <c r="BE4037" i="1"/>
  <c r="J4037" i="1"/>
  <c r="H4037" i="1"/>
  <c r="G4037" i="1"/>
  <c r="BH4036" i="1"/>
  <c r="BF4036" i="1"/>
  <c r="BG4036" i="1" s="1"/>
  <c r="BE4036" i="1"/>
  <c r="J4036" i="1"/>
  <c r="H4036" i="1"/>
  <c r="G4036" i="1"/>
  <c r="BH4035" i="1"/>
  <c r="BF4035" i="1"/>
  <c r="BG4035" i="1" s="1"/>
  <c r="BE4035" i="1"/>
  <c r="J4035" i="1"/>
  <c r="H4035" i="1"/>
  <c r="G4035" i="1"/>
  <c r="BH4034" i="1"/>
  <c r="BF4034" i="1"/>
  <c r="BG4034" i="1" s="1"/>
  <c r="BE4034" i="1"/>
  <c r="J4034" i="1"/>
  <c r="H4034" i="1"/>
  <c r="G4034" i="1"/>
  <c r="BH4033" i="1"/>
  <c r="BF4033" i="1"/>
  <c r="BG4033" i="1" s="1"/>
  <c r="BE4033" i="1"/>
  <c r="J4033" i="1"/>
  <c r="H4033" i="1"/>
  <c r="G4033" i="1"/>
  <c r="BH4032" i="1"/>
  <c r="BF4032" i="1"/>
  <c r="BG4032" i="1" s="1"/>
  <c r="BE4032" i="1"/>
  <c r="J4032" i="1"/>
  <c r="H4032" i="1"/>
  <c r="G4032" i="1"/>
  <c r="BH4031" i="1"/>
  <c r="BF4031" i="1"/>
  <c r="BG4031" i="1" s="1"/>
  <c r="BE4031" i="1"/>
  <c r="J4031" i="1"/>
  <c r="H4031" i="1"/>
  <c r="G4031" i="1"/>
  <c r="BH4030" i="1"/>
  <c r="BF4030" i="1"/>
  <c r="BG4030" i="1" s="1"/>
  <c r="BE4030" i="1"/>
  <c r="J4030" i="1"/>
  <c r="H4030" i="1"/>
  <c r="G4030" i="1"/>
  <c r="BH4029" i="1"/>
  <c r="BF4029" i="1"/>
  <c r="BG4029" i="1" s="1"/>
  <c r="BE4029" i="1"/>
  <c r="J4029" i="1"/>
  <c r="H4029" i="1"/>
  <c r="G4029" i="1"/>
  <c r="BH4028" i="1"/>
  <c r="BF4028" i="1"/>
  <c r="BG4028" i="1" s="1"/>
  <c r="BE4028" i="1"/>
  <c r="J4028" i="1"/>
  <c r="H4028" i="1"/>
  <c r="G4028" i="1"/>
  <c r="BH4027" i="1"/>
  <c r="BF4027" i="1"/>
  <c r="BG4027" i="1" s="1"/>
  <c r="BE4027" i="1"/>
  <c r="J4027" i="1"/>
  <c r="H4027" i="1"/>
  <c r="G4027" i="1"/>
  <c r="BH4026" i="1"/>
  <c r="BF4026" i="1"/>
  <c r="BG4026" i="1" s="1"/>
  <c r="BE4026" i="1"/>
  <c r="J4026" i="1"/>
  <c r="H4026" i="1"/>
  <c r="G4026" i="1"/>
  <c r="BH4025" i="1"/>
  <c r="BF4025" i="1"/>
  <c r="BG4025" i="1" s="1"/>
  <c r="BE4025" i="1"/>
  <c r="J4025" i="1"/>
  <c r="H4025" i="1"/>
  <c r="G4025" i="1"/>
  <c r="BH4024" i="1"/>
  <c r="BF4024" i="1"/>
  <c r="BG4024" i="1" s="1"/>
  <c r="BE4024" i="1"/>
  <c r="J4024" i="1"/>
  <c r="H4024" i="1"/>
  <c r="G4024" i="1"/>
  <c r="BH4023" i="1"/>
  <c r="BF4023" i="1"/>
  <c r="BG4023" i="1" s="1"/>
  <c r="BE4023" i="1"/>
  <c r="J4023" i="1"/>
  <c r="H4023" i="1"/>
  <c r="G4023" i="1"/>
  <c r="BH4022" i="1"/>
  <c r="BF4022" i="1"/>
  <c r="BG4022" i="1" s="1"/>
  <c r="BE4022" i="1"/>
  <c r="J4022" i="1"/>
  <c r="H4022" i="1"/>
  <c r="G4022" i="1"/>
  <c r="BH4021" i="1"/>
  <c r="BF4021" i="1"/>
  <c r="BG4021" i="1" s="1"/>
  <c r="BE4021" i="1"/>
  <c r="J4021" i="1"/>
  <c r="H4021" i="1"/>
  <c r="G4021" i="1"/>
  <c r="BH4020" i="1"/>
  <c r="BF4020" i="1"/>
  <c r="BG4020" i="1" s="1"/>
  <c r="BE4020" i="1"/>
  <c r="J4020" i="1"/>
  <c r="H4020" i="1"/>
  <c r="G4020" i="1"/>
  <c r="BH4019" i="1"/>
  <c r="BF4019" i="1"/>
  <c r="BG4019" i="1" s="1"/>
  <c r="BE4019" i="1"/>
  <c r="J4019" i="1"/>
  <c r="H4019" i="1"/>
  <c r="G4019" i="1"/>
  <c r="BH4018" i="1"/>
  <c r="BF4018" i="1"/>
  <c r="BG4018" i="1" s="1"/>
  <c r="BE4018" i="1"/>
  <c r="J4018" i="1"/>
  <c r="H4018" i="1"/>
  <c r="G4018" i="1"/>
  <c r="BH4017" i="1"/>
  <c r="BF4017" i="1"/>
  <c r="BE4017" i="1"/>
  <c r="J4017" i="1"/>
  <c r="H4017" i="1"/>
  <c r="G4017" i="1"/>
  <c r="BH4016" i="1"/>
  <c r="BF4016" i="1"/>
  <c r="BG4016" i="1" s="1"/>
  <c r="BE4016" i="1"/>
  <c r="J4016" i="1"/>
  <c r="H4016" i="1"/>
  <c r="G4016" i="1"/>
  <c r="BH4015" i="1"/>
  <c r="BF4015" i="1"/>
  <c r="BG4015" i="1" s="1"/>
  <c r="BE4015" i="1"/>
  <c r="J4015" i="1"/>
  <c r="H4015" i="1"/>
  <c r="G4015" i="1"/>
  <c r="BH4014" i="1"/>
  <c r="BF4014" i="1"/>
  <c r="BG4014" i="1" s="1"/>
  <c r="BE4014" i="1"/>
  <c r="J4014" i="1"/>
  <c r="H4014" i="1"/>
  <c r="G4014" i="1"/>
  <c r="BH4013" i="1"/>
  <c r="BF4013" i="1"/>
  <c r="BG4013" i="1" s="1"/>
  <c r="BE4013" i="1"/>
  <c r="J4013" i="1"/>
  <c r="H4013" i="1"/>
  <c r="G4013" i="1"/>
  <c r="BH4012" i="1"/>
  <c r="BF4012" i="1"/>
  <c r="BG4012" i="1" s="1"/>
  <c r="BE4012" i="1"/>
  <c r="J4012" i="1"/>
  <c r="H4012" i="1"/>
  <c r="G4012" i="1"/>
  <c r="BH4011" i="1"/>
  <c r="BF4011" i="1"/>
  <c r="BG4011" i="1" s="1"/>
  <c r="BE4011" i="1"/>
  <c r="J4011" i="1"/>
  <c r="H4011" i="1"/>
  <c r="G4011" i="1"/>
  <c r="BH4010" i="1"/>
  <c r="BF4010" i="1"/>
  <c r="BG4010" i="1" s="1"/>
  <c r="BE4010" i="1"/>
  <c r="J4010" i="1"/>
  <c r="H4010" i="1"/>
  <c r="G4010" i="1"/>
  <c r="BH4009" i="1"/>
  <c r="BF4009" i="1"/>
  <c r="BG4009" i="1" s="1"/>
  <c r="BE4009" i="1"/>
  <c r="J4009" i="1"/>
  <c r="H4009" i="1"/>
  <c r="G4009" i="1"/>
  <c r="BH4008" i="1"/>
  <c r="BF4008" i="1"/>
  <c r="BG4008" i="1" s="1"/>
  <c r="BE4008" i="1"/>
  <c r="J4008" i="1"/>
  <c r="H4008" i="1"/>
  <c r="G4008" i="1"/>
  <c r="BH4007" i="1"/>
  <c r="BF4007" i="1"/>
  <c r="BG4007" i="1" s="1"/>
  <c r="BE4007" i="1"/>
  <c r="J4007" i="1"/>
  <c r="H4007" i="1"/>
  <c r="G4007" i="1"/>
  <c r="BH4006" i="1"/>
  <c r="BF4006" i="1"/>
  <c r="BG4006" i="1" s="1"/>
  <c r="BE4006" i="1"/>
  <c r="J4006" i="1"/>
  <c r="H4006" i="1"/>
  <c r="G4006" i="1"/>
  <c r="BH4005" i="1"/>
  <c r="BF4005" i="1"/>
  <c r="BG4005" i="1" s="1"/>
  <c r="BE4005" i="1"/>
  <c r="J4005" i="1"/>
  <c r="H4005" i="1"/>
  <c r="G4005" i="1"/>
  <c r="BH4004" i="1"/>
  <c r="BF4004" i="1"/>
  <c r="BG4004" i="1" s="1"/>
  <c r="BE4004" i="1"/>
  <c r="J4004" i="1"/>
  <c r="H4004" i="1"/>
  <c r="G4004" i="1"/>
  <c r="BH4003" i="1"/>
  <c r="BF4003" i="1"/>
  <c r="BG4003" i="1" s="1"/>
  <c r="BE4003" i="1"/>
  <c r="J4003" i="1"/>
  <c r="H4003" i="1"/>
  <c r="G4003" i="1"/>
  <c r="BH4002" i="1"/>
  <c r="BF4002" i="1"/>
  <c r="BG4002" i="1" s="1"/>
  <c r="BE4002" i="1"/>
  <c r="J4002" i="1"/>
  <c r="H4002" i="1"/>
  <c r="G4002" i="1"/>
  <c r="BH4001" i="1"/>
  <c r="BF4001" i="1"/>
  <c r="BG4001" i="1" s="1"/>
  <c r="BE4001" i="1"/>
  <c r="J4001" i="1"/>
  <c r="H4001" i="1"/>
  <c r="G4001" i="1"/>
  <c r="BH4000" i="1"/>
  <c r="BF4000" i="1"/>
  <c r="BG4000" i="1" s="1"/>
  <c r="BE4000" i="1"/>
  <c r="J4000" i="1"/>
  <c r="H4000" i="1"/>
  <c r="G4000" i="1"/>
  <c r="BH3999" i="1"/>
  <c r="BF3999" i="1"/>
  <c r="BG3999" i="1" s="1"/>
  <c r="BE3999" i="1"/>
  <c r="J3999" i="1"/>
  <c r="H3999" i="1"/>
  <c r="G3999" i="1"/>
  <c r="BH3998" i="1"/>
  <c r="BF3998" i="1"/>
  <c r="BG3998" i="1" s="1"/>
  <c r="BE3998" i="1"/>
  <c r="J3998" i="1"/>
  <c r="H3998" i="1"/>
  <c r="G3998" i="1"/>
  <c r="BH3997" i="1"/>
  <c r="BF3997" i="1"/>
  <c r="BG3997" i="1" s="1"/>
  <c r="BE3997" i="1"/>
  <c r="J3997" i="1"/>
  <c r="H3997" i="1"/>
  <c r="G3997" i="1"/>
  <c r="BH3996" i="1"/>
  <c r="BF3996" i="1"/>
  <c r="BG3996" i="1" s="1"/>
  <c r="BE3996" i="1"/>
  <c r="J3996" i="1"/>
  <c r="H3996" i="1"/>
  <c r="G3996" i="1"/>
  <c r="BH3995" i="1"/>
  <c r="BF3995" i="1"/>
  <c r="BG3995" i="1" s="1"/>
  <c r="BE3995" i="1"/>
  <c r="J3995" i="1"/>
  <c r="H3995" i="1"/>
  <c r="G3995" i="1"/>
  <c r="BH3994" i="1"/>
  <c r="BF3994" i="1"/>
  <c r="BG3994" i="1" s="1"/>
  <c r="BE3994" i="1"/>
  <c r="J3994" i="1"/>
  <c r="H3994" i="1"/>
  <c r="G3994" i="1"/>
  <c r="BH3993" i="1"/>
  <c r="BF3993" i="1"/>
  <c r="BG3993" i="1" s="1"/>
  <c r="BE3993" i="1"/>
  <c r="J3993" i="1"/>
  <c r="H3993" i="1"/>
  <c r="G3993" i="1"/>
  <c r="BH3992" i="1"/>
  <c r="BF3992" i="1"/>
  <c r="BG3992" i="1" s="1"/>
  <c r="BE3992" i="1"/>
  <c r="J3992" i="1"/>
  <c r="H3992" i="1"/>
  <c r="G3992" i="1"/>
  <c r="BH3991" i="1"/>
  <c r="BF3991" i="1"/>
  <c r="BG3991" i="1" s="1"/>
  <c r="BE3991" i="1"/>
  <c r="J3991" i="1"/>
  <c r="H3991" i="1"/>
  <c r="G3991" i="1"/>
  <c r="BH3990" i="1"/>
  <c r="BF3990" i="1"/>
  <c r="BG3990" i="1" s="1"/>
  <c r="BE3990" i="1"/>
  <c r="J3990" i="1"/>
  <c r="H3990" i="1"/>
  <c r="G3990" i="1"/>
  <c r="BH3989" i="1"/>
  <c r="BF3989" i="1"/>
  <c r="BG3989" i="1" s="1"/>
  <c r="BE3989" i="1"/>
  <c r="J3989" i="1"/>
  <c r="H3989" i="1"/>
  <c r="G3989" i="1"/>
  <c r="BH3988" i="1"/>
  <c r="BF3988" i="1"/>
  <c r="BG3988" i="1" s="1"/>
  <c r="BE3988" i="1"/>
  <c r="J3988" i="1"/>
  <c r="H3988" i="1"/>
  <c r="G3988" i="1"/>
  <c r="BH3987" i="1"/>
  <c r="BF3987" i="1"/>
  <c r="BG3987" i="1" s="1"/>
  <c r="BE3987" i="1"/>
  <c r="J3987" i="1"/>
  <c r="H3987" i="1"/>
  <c r="G3987" i="1"/>
  <c r="BH3986" i="1"/>
  <c r="BF3986" i="1"/>
  <c r="BG3986" i="1" s="1"/>
  <c r="BE3986" i="1"/>
  <c r="J3986" i="1"/>
  <c r="H3986" i="1"/>
  <c r="G3986" i="1"/>
  <c r="BH3985" i="1"/>
  <c r="BF3985" i="1"/>
  <c r="BE3985" i="1"/>
  <c r="J3985" i="1"/>
  <c r="H3985" i="1"/>
  <c r="G3985" i="1"/>
  <c r="BH3984" i="1"/>
  <c r="BF3984" i="1"/>
  <c r="BG3984" i="1" s="1"/>
  <c r="BE3984" i="1"/>
  <c r="J3984" i="1"/>
  <c r="H3984" i="1"/>
  <c r="G3984" i="1"/>
  <c r="BH3983" i="1"/>
  <c r="BF3983" i="1"/>
  <c r="BG3983" i="1" s="1"/>
  <c r="BE3983" i="1"/>
  <c r="J3983" i="1"/>
  <c r="H3983" i="1"/>
  <c r="G3983" i="1"/>
  <c r="BH3982" i="1"/>
  <c r="BF3982" i="1"/>
  <c r="BG3982" i="1" s="1"/>
  <c r="BE3982" i="1"/>
  <c r="J3982" i="1"/>
  <c r="H3982" i="1"/>
  <c r="G3982" i="1"/>
  <c r="BH3981" i="1"/>
  <c r="BF3981" i="1"/>
  <c r="BG3981" i="1" s="1"/>
  <c r="BE3981" i="1"/>
  <c r="J3981" i="1"/>
  <c r="H3981" i="1"/>
  <c r="G3981" i="1"/>
  <c r="BH3980" i="1"/>
  <c r="BF3980" i="1"/>
  <c r="BG3980" i="1" s="1"/>
  <c r="BE3980" i="1"/>
  <c r="J3980" i="1"/>
  <c r="H3980" i="1"/>
  <c r="G3980" i="1"/>
  <c r="BH3979" i="1"/>
  <c r="BF3979" i="1"/>
  <c r="BG3979" i="1" s="1"/>
  <c r="BE3979" i="1"/>
  <c r="J3979" i="1"/>
  <c r="H3979" i="1"/>
  <c r="G3979" i="1"/>
  <c r="BH3978" i="1"/>
  <c r="BF3978" i="1"/>
  <c r="BG3978" i="1" s="1"/>
  <c r="BE3978" i="1"/>
  <c r="J3978" i="1"/>
  <c r="H3978" i="1"/>
  <c r="G3978" i="1"/>
  <c r="BH3977" i="1"/>
  <c r="BF3977" i="1"/>
  <c r="BG3977" i="1" s="1"/>
  <c r="BE3977" i="1"/>
  <c r="J3977" i="1"/>
  <c r="H3977" i="1"/>
  <c r="G3977" i="1"/>
  <c r="BH3976" i="1"/>
  <c r="BF3976" i="1"/>
  <c r="BG3976" i="1" s="1"/>
  <c r="BE3976" i="1"/>
  <c r="J3976" i="1"/>
  <c r="H3976" i="1"/>
  <c r="G3976" i="1"/>
  <c r="BH3975" i="1"/>
  <c r="BF3975" i="1"/>
  <c r="BG3975" i="1" s="1"/>
  <c r="BE3975" i="1"/>
  <c r="J3975" i="1"/>
  <c r="H3975" i="1"/>
  <c r="G3975" i="1"/>
  <c r="BH3974" i="1"/>
  <c r="BF3974" i="1"/>
  <c r="BG3974" i="1" s="1"/>
  <c r="BE3974" i="1"/>
  <c r="J3974" i="1"/>
  <c r="H3974" i="1"/>
  <c r="G3974" i="1"/>
  <c r="BH3973" i="1"/>
  <c r="BF3973" i="1"/>
  <c r="BG3973" i="1" s="1"/>
  <c r="BE3973" i="1"/>
  <c r="J3973" i="1"/>
  <c r="H3973" i="1"/>
  <c r="G3973" i="1"/>
  <c r="BH3972" i="1"/>
  <c r="BF3972" i="1"/>
  <c r="BG3972" i="1" s="1"/>
  <c r="BE3972" i="1"/>
  <c r="J3972" i="1"/>
  <c r="H3972" i="1"/>
  <c r="G3972" i="1"/>
  <c r="BH3971" i="1"/>
  <c r="BF3971" i="1"/>
  <c r="BG3971" i="1" s="1"/>
  <c r="BE3971" i="1"/>
  <c r="J3971" i="1"/>
  <c r="H3971" i="1"/>
  <c r="G3971" i="1"/>
  <c r="BH3970" i="1"/>
  <c r="BF3970" i="1"/>
  <c r="BG3970" i="1" s="1"/>
  <c r="BE3970" i="1"/>
  <c r="J3970" i="1"/>
  <c r="H3970" i="1"/>
  <c r="G3970" i="1"/>
  <c r="BH3969" i="1"/>
  <c r="BF3969" i="1"/>
  <c r="BG3969" i="1" s="1"/>
  <c r="BE3969" i="1"/>
  <c r="J3969" i="1"/>
  <c r="H3969" i="1"/>
  <c r="G3969" i="1"/>
  <c r="BH3968" i="1"/>
  <c r="BF3968" i="1"/>
  <c r="BG3968" i="1" s="1"/>
  <c r="BE3968" i="1"/>
  <c r="J3968" i="1"/>
  <c r="H3968" i="1"/>
  <c r="G3968" i="1"/>
  <c r="BH3967" i="1"/>
  <c r="BF3967" i="1"/>
  <c r="BG3967" i="1" s="1"/>
  <c r="BE3967" i="1"/>
  <c r="J3967" i="1"/>
  <c r="H3967" i="1"/>
  <c r="G3967" i="1"/>
  <c r="BH3966" i="1"/>
  <c r="BF3966" i="1"/>
  <c r="BG3966" i="1" s="1"/>
  <c r="BE3966" i="1"/>
  <c r="J3966" i="1"/>
  <c r="H3966" i="1"/>
  <c r="G3966" i="1"/>
  <c r="BH3965" i="1"/>
  <c r="BF3965" i="1"/>
  <c r="BG3965" i="1" s="1"/>
  <c r="BE3965" i="1"/>
  <c r="J3965" i="1"/>
  <c r="H3965" i="1"/>
  <c r="G3965" i="1"/>
  <c r="BH3964" i="1"/>
  <c r="BF3964" i="1"/>
  <c r="BG3964" i="1" s="1"/>
  <c r="BE3964" i="1"/>
  <c r="J3964" i="1"/>
  <c r="H3964" i="1"/>
  <c r="G3964" i="1"/>
  <c r="BH3963" i="1"/>
  <c r="BF3963" i="1"/>
  <c r="BG3963" i="1" s="1"/>
  <c r="BE3963" i="1"/>
  <c r="J3963" i="1"/>
  <c r="H3963" i="1"/>
  <c r="G3963" i="1"/>
  <c r="BH3962" i="1"/>
  <c r="BF3962" i="1"/>
  <c r="BG3962" i="1" s="1"/>
  <c r="BE3962" i="1"/>
  <c r="J3962" i="1"/>
  <c r="H3962" i="1"/>
  <c r="G3962" i="1"/>
  <c r="BH3961" i="1"/>
  <c r="BF3961" i="1"/>
  <c r="BG3961" i="1" s="1"/>
  <c r="BE3961" i="1"/>
  <c r="J3961" i="1"/>
  <c r="H3961" i="1"/>
  <c r="G3961" i="1"/>
  <c r="BH3960" i="1"/>
  <c r="BF3960" i="1"/>
  <c r="BG3960" i="1" s="1"/>
  <c r="BE3960" i="1"/>
  <c r="J3960" i="1"/>
  <c r="H3960" i="1"/>
  <c r="G3960" i="1"/>
  <c r="BH3959" i="1"/>
  <c r="BF3959" i="1"/>
  <c r="BG3959" i="1" s="1"/>
  <c r="BE3959" i="1"/>
  <c r="J3959" i="1"/>
  <c r="H3959" i="1"/>
  <c r="G3959" i="1"/>
  <c r="BH3957" i="1"/>
  <c r="BF3957" i="1"/>
  <c r="BG3957" i="1" s="1"/>
  <c r="BE3957" i="1"/>
  <c r="J3957" i="1"/>
  <c r="H3957" i="1"/>
  <c r="G3957" i="1"/>
  <c r="BH3956" i="1"/>
  <c r="BF3956" i="1"/>
  <c r="BG3956" i="1" s="1"/>
  <c r="BE3956" i="1"/>
  <c r="J3956" i="1"/>
  <c r="H3956" i="1"/>
  <c r="G3956" i="1"/>
  <c r="BH3955" i="1"/>
  <c r="BF3955" i="1"/>
  <c r="BG3955" i="1" s="1"/>
  <c r="BE3955" i="1"/>
  <c r="J3955" i="1"/>
  <c r="H3955" i="1"/>
  <c r="G3955" i="1"/>
  <c r="BH3954" i="1"/>
  <c r="BF3954" i="1"/>
  <c r="BG3954" i="1" s="1"/>
  <c r="BE3954" i="1"/>
  <c r="J3954" i="1"/>
  <c r="H3954" i="1"/>
  <c r="G3954" i="1"/>
  <c r="BH3953" i="1"/>
  <c r="BF3953" i="1"/>
  <c r="BG3953" i="1" s="1"/>
  <c r="BE3953" i="1"/>
  <c r="J3953" i="1"/>
  <c r="H3953" i="1"/>
  <c r="G3953" i="1"/>
  <c r="BH3952" i="1"/>
  <c r="BF3952" i="1"/>
  <c r="BG3952" i="1" s="1"/>
  <c r="BE3952" i="1"/>
  <c r="J3952" i="1"/>
  <c r="H3952" i="1"/>
  <c r="G3952" i="1"/>
  <c r="BH3951" i="1"/>
  <c r="BF3951" i="1"/>
  <c r="BG3951" i="1" s="1"/>
  <c r="BE3951" i="1"/>
  <c r="J3951" i="1"/>
  <c r="H3951" i="1"/>
  <c r="G3951" i="1"/>
  <c r="BH3950" i="1"/>
  <c r="BF3950" i="1"/>
  <c r="BG3950" i="1" s="1"/>
  <c r="BE3950" i="1"/>
  <c r="J3950" i="1"/>
  <c r="H3950" i="1"/>
  <c r="G3950" i="1"/>
  <c r="BH3949" i="1"/>
  <c r="BF3949" i="1"/>
  <c r="BG3949" i="1" s="1"/>
  <c r="BE3949" i="1"/>
  <c r="J3949" i="1"/>
  <c r="H3949" i="1"/>
  <c r="G3949" i="1"/>
  <c r="BH3948" i="1"/>
  <c r="BF3948" i="1"/>
  <c r="BG3948" i="1" s="1"/>
  <c r="BE3948" i="1"/>
  <c r="J3948" i="1"/>
  <c r="H3948" i="1"/>
  <c r="G3948" i="1"/>
  <c r="BH3947" i="1"/>
  <c r="BF3947" i="1"/>
  <c r="BG3947" i="1" s="1"/>
  <c r="BE3947" i="1"/>
  <c r="J3947" i="1"/>
  <c r="H3947" i="1"/>
  <c r="G3947" i="1"/>
  <c r="BH3946" i="1"/>
  <c r="BF3946" i="1"/>
  <c r="BG3946" i="1" s="1"/>
  <c r="BE3946" i="1"/>
  <c r="J3946" i="1"/>
  <c r="H3946" i="1"/>
  <c r="G3946" i="1"/>
  <c r="BH3945" i="1"/>
  <c r="BF3945" i="1"/>
  <c r="BG3945" i="1" s="1"/>
  <c r="BE3945" i="1"/>
  <c r="J3945" i="1"/>
  <c r="H3945" i="1"/>
  <c r="G3945" i="1"/>
  <c r="BH3944" i="1"/>
  <c r="BF3944" i="1"/>
  <c r="BG3944" i="1" s="1"/>
  <c r="BE3944" i="1"/>
  <c r="J3944" i="1"/>
  <c r="H3944" i="1"/>
  <c r="G3944" i="1"/>
  <c r="BH3943" i="1"/>
  <c r="BF3943" i="1"/>
  <c r="BG3943" i="1" s="1"/>
  <c r="BE3943" i="1"/>
  <c r="J3943" i="1"/>
  <c r="H3943" i="1"/>
  <c r="G3943" i="1"/>
  <c r="BH3942" i="1"/>
  <c r="BF3942" i="1"/>
  <c r="BG3942" i="1" s="1"/>
  <c r="BE3942" i="1"/>
  <c r="J3942" i="1"/>
  <c r="H3942" i="1"/>
  <c r="G3942" i="1"/>
  <c r="BH3941" i="1"/>
  <c r="BF3941" i="1"/>
  <c r="BG3941" i="1" s="1"/>
  <c r="BE3941" i="1"/>
  <c r="J3941" i="1"/>
  <c r="H3941" i="1"/>
  <c r="G3941" i="1"/>
  <c r="BH3940" i="1"/>
  <c r="BF3940" i="1"/>
  <c r="BG3940" i="1" s="1"/>
  <c r="BE3940" i="1"/>
  <c r="J3940" i="1"/>
  <c r="H3940" i="1"/>
  <c r="G3940" i="1"/>
  <c r="BH3939" i="1"/>
  <c r="BF3939" i="1"/>
  <c r="BG3939" i="1" s="1"/>
  <c r="BE3939" i="1"/>
  <c r="J3939" i="1"/>
  <c r="H3939" i="1"/>
  <c r="G3939" i="1"/>
  <c r="BH3938" i="1"/>
  <c r="BF3938" i="1"/>
  <c r="BG3938" i="1" s="1"/>
  <c r="BE3938" i="1"/>
  <c r="J3938" i="1"/>
  <c r="H3938" i="1"/>
  <c r="G3938" i="1"/>
  <c r="BH3937" i="1"/>
  <c r="BF3937" i="1"/>
  <c r="BG3937" i="1" s="1"/>
  <c r="BE3937" i="1"/>
  <c r="J3937" i="1"/>
  <c r="H3937" i="1"/>
  <c r="G3937" i="1"/>
  <c r="BH3936" i="1"/>
  <c r="BF3936" i="1"/>
  <c r="BG3936" i="1" s="1"/>
  <c r="BE3936" i="1"/>
  <c r="J3936" i="1"/>
  <c r="H3936" i="1"/>
  <c r="G3936" i="1"/>
  <c r="BH3935" i="1"/>
  <c r="BF3935" i="1"/>
  <c r="BG3935" i="1" s="1"/>
  <c r="BE3935" i="1"/>
  <c r="J3935" i="1"/>
  <c r="H3935" i="1"/>
  <c r="G3935" i="1"/>
  <c r="BH3934" i="1"/>
  <c r="BF3934" i="1"/>
  <c r="BG3934" i="1" s="1"/>
  <c r="BE3934" i="1"/>
  <c r="J3934" i="1"/>
  <c r="H3934" i="1"/>
  <c r="G3934" i="1"/>
  <c r="BH3933" i="1"/>
  <c r="BF3933" i="1"/>
  <c r="BG3933" i="1" s="1"/>
  <c r="BE3933" i="1"/>
  <c r="J3933" i="1"/>
  <c r="H3933" i="1"/>
  <c r="G3933" i="1"/>
  <c r="BH3932" i="1"/>
  <c r="BF3932" i="1"/>
  <c r="BG3932" i="1" s="1"/>
  <c r="BE3932" i="1"/>
  <c r="J3932" i="1"/>
  <c r="H3932" i="1"/>
  <c r="G3932" i="1"/>
  <c r="BH3931" i="1"/>
  <c r="BF3931" i="1"/>
  <c r="BG3931" i="1" s="1"/>
  <c r="BE3931" i="1"/>
  <c r="J3931" i="1"/>
  <c r="H3931" i="1"/>
  <c r="G3931" i="1"/>
  <c r="BH3930" i="1"/>
  <c r="BF3930" i="1"/>
  <c r="BG3930" i="1" s="1"/>
  <c r="BE3930" i="1"/>
  <c r="J3930" i="1"/>
  <c r="H3930" i="1"/>
  <c r="G3930" i="1"/>
  <c r="BH3929" i="1"/>
  <c r="BF3929" i="1"/>
  <c r="BG3929" i="1" s="1"/>
  <c r="BE3929" i="1"/>
  <c r="J3929" i="1"/>
  <c r="H3929" i="1"/>
  <c r="G3929" i="1"/>
  <c r="BH3928" i="1"/>
  <c r="BF3928" i="1"/>
  <c r="BG3928" i="1" s="1"/>
  <c r="BE3928" i="1"/>
  <c r="J3928" i="1"/>
  <c r="H3928" i="1"/>
  <c r="G3928" i="1"/>
  <c r="BH3927" i="1"/>
  <c r="BF3927" i="1"/>
  <c r="BG3927" i="1" s="1"/>
  <c r="BE3927" i="1"/>
  <c r="J3927" i="1"/>
  <c r="H3927" i="1"/>
  <c r="G3927" i="1"/>
  <c r="BH3926" i="1"/>
  <c r="BF3926" i="1"/>
  <c r="BG3926" i="1" s="1"/>
  <c r="BE3926" i="1"/>
  <c r="J3926" i="1"/>
  <c r="H3926" i="1"/>
  <c r="G3926" i="1"/>
  <c r="BH3925" i="1"/>
  <c r="BF3925" i="1"/>
  <c r="BG3925" i="1" s="1"/>
  <c r="BE3925" i="1"/>
  <c r="J3925" i="1"/>
  <c r="H3925" i="1"/>
  <c r="G3925" i="1"/>
  <c r="BH3924" i="1"/>
  <c r="BF3924" i="1"/>
  <c r="BG3924" i="1" s="1"/>
  <c r="BE3924" i="1"/>
  <c r="J3924" i="1"/>
  <c r="H3924" i="1"/>
  <c r="G3924" i="1"/>
  <c r="BH3923" i="1"/>
  <c r="BF3923" i="1"/>
  <c r="BG3923" i="1" s="1"/>
  <c r="BE3923" i="1"/>
  <c r="J3923" i="1"/>
  <c r="H3923" i="1"/>
  <c r="G3923" i="1"/>
  <c r="BH3922" i="1"/>
  <c r="BF3922" i="1"/>
  <c r="BG3922" i="1" s="1"/>
  <c r="BE3922" i="1"/>
  <c r="J3922" i="1"/>
  <c r="H3922" i="1"/>
  <c r="G3922" i="1"/>
  <c r="BH3921" i="1"/>
  <c r="BF3921" i="1"/>
  <c r="BG3921" i="1" s="1"/>
  <c r="BE3921" i="1"/>
  <c r="J3921" i="1"/>
  <c r="H3921" i="1"/>
  <c r="G3921" i="1"/>
  <c r="BH3920" i="1"/>
  <c r="BF3920" i="1"/>
  <c r="BE3920" i="1"/>
  <c r="J3920" i="1"/>
  <c r="H3920" i="1"/>
  <c r="G3920" i="1"/>
  <c r="BH3919" i="1"/>
  <c r="BF3919" i="1"/>
  <c r="BG3919" i="1" s="1"/>
  <c r="BE3919" i="1"/>
  <c r="J3919" i="1"/>
  <c r="H3919" i="1"/>
  <c r="G3919" i="1"/>
  <c r="BH3918" i="1"/>
  <c r="BF3918" i="1"/>
  <c r="BG3918" i="1" s="1"/>
  <c r="BE3918" i="1"/>
  <c r="J3918" i="1"/>
  <c r="H3918" i="1"/>
  <c r="G3918" i="1"/>
  <c r="BH3917" i="1"/>
  <c r="BF3917" i="1"/>
  <c r="BG3917" i="1" s="1"/>
  <c r="BE3917" i="1"/>
  <c r="J3917" i="1"/>
  <c r="H3917" i="1"/>
  <c r="G3917" i="1"/>
  <c r="BH3916" i="1"/>
  <c r="BF3916" i="1"/>
  <c r="BG3916" i="1" s="1"/>
  <c r="BE3916" i="1"/>
  <c r="J3916" i="1"/>
  <c r="H3916" i="1"/>
  <c r="G3916" i="1"/>
  <c r="BH3915" i="1"/>
  <c r="BF3915" i="1"/>
  <c r="BG3915" i="1" s="1"/>
  <c r="BE3915" i="1"/>
  <c r="J3915" i="1"/>
  <c r="H3915" i="1"/>
  <c r="G3915" i="1"/>
  <c r="BH3914" i="1"/>
  <c r="BF3914" i="1"/>
  <c r="BG3914" i="1" s="1"/>
  <c r="BE3914" i="1"/>
  <c r="J3914" i="1"/>
  <c r="H3914" i="1"/>
  <c r="G3914" i="1"/>
  <c r="BH3913" i="1"/>
  <c r="BF3913" i="1"/>
  <c r="BG3913" i="1" s="1"/>
  <c r="BE3913" i="1"/>
  <c r="J3913" i="1"/>
  <c r="H3913" i="1"/>
  <c r="G3913" i="1"/>
  <c r="BH3912" i="1"/>
  <c r="BF3912" i="1"/>
  <c r="BG3912" i="1" s="1"/>
  <c r="BE3912" i="1"/>
  <c r="J3912" i="1"/>
  <c r="H3912" i="1"/>
  <c r="G3912" i="1"/>
  <c r="BH3911" i="1"/>
  <c r="BF3911" i="1"/>
  <c r="BG3911" i="1" s="1"/>
  <c r="BE3911" i="1"/>
  <c r="J3911" i="1"/>
  <c r="H3911" i="1"/>
  <c r="G3911" i="1"/>
  <c r="BH3910" i="1"/>
  <c r="BF3910" i="1"/>
  <c r="BG3910" i="1" s="1"/>
  <c r="BE3910" i="1"/>
  <c r="J3910" i="1"/>
  <c r="H3910" i="1"/>
  <c r="G3910" i="1"/>
  <c r="BH3909" i="1"/>
  <c r="BF3909" i="1"/>
  <c r="BG3909" i="1" s="1"/>
  <c r="BE3909" i="1"/>
  <c r="J3909" i="1"/>
  <c r="H3909" i="1"/>
  <c r="G3909" i="1"/>
  <c r="BH3908" i="1"/>
  <c r="BF3908" i="1"/>
  <c r="BG3908" i="1" s="1"/>
  <c r="BE3908" i="1"/>
  <c r="J3908" i="1"/>
  <c r="H3908" i="1"/>
  <c r="G3908" i="1"/>
  <c r="BH3907" i="1"/>
  <c r="BF3907" i="1"/>
  <c r="BG3907" i="1" s="1"/>
  <c r="BE3907" i="1"/>
  <c r="J3907" i="1"/>
  <c r="H3907" i="1"/>
  <c r="G3907" i="1"/>
  <c r="BH3906" i="1"/>
  <c r="BF3906" i="1"/>
  <c r="BG3906" i="1" s="1"/>
  <c r="BE3906" i="1"/>
  <c r="J3906" i="1"/>
  <c r="H3906" i="1"/>
  <c r="G3906" i="1"/>
  <c r="BH3905" i="1"/>
  <c r="BF3905" i="1"/>
  <c r="BG3905" i="1" s="1"/>
  <c r="BE3905" i="1"/>
  <c r="J3905" i="1"/>
  <c r="H3905" i="1"/>
  <c r="G3905" i="1"/>
  <c r="BH3904" i="1"/>
  <c r="BF3904" i="1"/>
  <c r="BG3904" i="1" s="1"/>
  <c r="BE3904" i="1"/>
  <c r="J3904" i="1"/>
  <c r="H3904" i="1"/>
  <c r="G3904" i="1"/>
  <c r="BH3903" i="1"/>
  <c r="BF3903" i="1"/>
  <c r="BG3903" i="1" s="1"/>
  <c r="BE3903" i="1"/>
  <c r="J3903" i="1"/>
  <c r="H3903" i="1"/>
  <c r="G3903" i="1"/>
  <c r="BH3902" i="1"/>
  <c r="BF3902" i="1"/>
  <c r="BG3902" i="1" s="1"/>
  <c r="BE3902" i="1"/>
  <c r="J3902" i="1"/>
  <c r="H3902" i="1"/>
  <c r="G3902" i="1"/>
  <c r="BH3901" i="1"/>
  <c r="BF3901" i="1"/>
  <c r="BG3901" i="1" s="1"/>
  <c r="BE3901" i="1"/>
  <c r="J3901" i="1"/>
  <c r="H3901" i="1"/>
  <c r="G3901" i="1"/>
  <c r="BH3900" i="1"/>
  <c r="BF3900" i="1"/>
  <c r="BG3900" i="1" s="1"/>
  <c r="BE3900" i="1"/>
  <c r="J3900" i="1"/>
  <c r="H3900" i="1"/>
  <c r="G3900" i="1"/>
  <c r="BH3899" i="1"/>
  <c r="BF3899" i="1"/>
  <c r="BG3899" i="1" s="1"/>
  <c r="BE3899" i="1"/>
  <c r="J3899" i="1"/>
  <c r="H3899" i="1"/>
  <c r="G3899" i="1"/>
  <c r="BH3898" i="1"/>
  <c r="BF3898" i="1"/>
  <c r="BG3898" i="1" s="1"/>
  <c r="BE3898" i="1"/>
  <c r="J3898" i="1"/>
  <c r="H3898" i="1"/>
  <c r="G3898" i="1"/>
  <c r="BH3897" i="1"/>
  <c r="BF3897" i="1"/>
  <c r="BG3897" i="1" s="1"/>
  <c r="BE3897" i="1"/>
  <c r="J3897" i="1"/>
  <c r="H3897" i="1"/>
  <c r="G3897" i="1"/>
  <c r="BH3896" i="1"/>
  <c r="BF3896" i="1"/>
  <c r="BG3896" i="1" s="1"/>
  <c r="BE3896" i="1"/>
  <c r="J3896" i="1"/>
  <c r="H3896" i="1"/>
  <c r="G3896" i="1"/>
  <c r="BH3895" i="1"/>
  <c r="BF3895" i="1"/>
  <c r="BG3895" i="1" s="1"/>
  <c r="BE3895" i="1"/>
  <c r="J3895" i="1"/>
  <c r="H3895" i="1"/>
  <c r="G3895" i="1"/>
  <c r="BH3894" i="1"/>
  <c r="BF3894" i="1"/>
  <c r="BG3894" i="1" s="1"/>
  <c r="BE3894" i="1"/>
  <c r="J3894" i="1"/>
  <c r="H3894" i="1"/>
  <c r="G3894" i="1"/>
  <c r="BH3893" i="1"/>
  <c r="BF3893" i="1"/>
  <c r="BG3893" i="1" s="1"/>
  <c r="BE3893" i="1"/>
  <c r="J3893" i="1"/>
  <c r="H3893" i="1"/>
  <c r="G3893" i="1"/>
  <c r="BH3892" i="1"/>
  <c r="BF3892" i="1"/>
  <c r="BG3892" i="1" s="1"/>
  <c r="BE3892" i="1"/>
  <c r="J3892" i="1"/>
  <c r="H3892" i="1"/>
  <c r="G3892" i="1"/>
  <c r="BH3891" i="1"/>
  <c r="BF3891" i="1"/>
  <c r="BG3891" i="1" s="1"/>
  <c r="BE3891" i="1"/>
  <c r="J3891" i="1"/>
  <c r="H3891" i="1"/>
  <c r="G3891" i="1"/>
  <c r="BH3890" i="1"/>
  <c r="BF3890" i="1"/>
  <c r="BG3890" i="1" s="1"/>
  <c r="BE3890" i="1"/>
  <c r="J3890" i="1"/>
  <c r="H3890" i="1"/>
  <c r="G3890" i="1"/>
  <c r="BH3889" i="1"/>
  <c r="BF3889" i="1"/>
  <c r="BG3889" i="1" s="1"/>
  <c r="BE3889" i="1"/>
  <c r="J3889" i="1"/>
  <c r="H3889" i="1"/>
  <c r="G3889" i="1"/>
  <c r="BH3888" i="1"/>
  <c r="BF3888" i="1"/>
  <c r="BG3888" i="1" s="1"/>
  <c r="BE3888" i="1"/>
  <c r="J3888" i="1"/>
  <c r="H3888" i="1"/>
  <c r="G3888" i="1"/>
  <c r="BH3887" i="1"/>
  <c r="BF3887" i="1"/>
  <c r="BG3887" i="1" s="1"/>
  <c r="BE3887" i="1"/>
  <c r="J3887" i="1"/>
  <c r="H3887" i="1"/>
  <c r="G3887" i="1"/>
  <c r="BH3886" i="1"/>
  <c r="BF3886" i="1"/>
  <c r="BG3886" i="1" s="1"/>
  <c r="BE3886" i="1"/>
  <c r="J3886" i="1"/>
  <c r="H3886" i="1"/>
  <c r="G3886" i="1"/>
  <c r="BH3885" i="1"/>
  <c r="BF3885" i="1"/>
  <c r="BG3885" i="1" s="1"/>
  <c r="BE3885" i="1"/>
  <c r="J3885" i="1"/>
  <c r="H3885" i="1"/>
  <c r="G3885" i="1"/>
  <c r="BH3884" i="1"/>
  <c r="BF3884" i="1"/>
  <c r="BG3884" i="1" s="1"/>
  <c r="BE3884" i="1"/>
  <c r="J3884" i="1"/>
  <c r="H3884" i="1"/>
  <c r="G3884" i="1"/>
  <c r="BH3883" i="1"/>
  <c r="BF3883" i="1"/>
  <c r="BG3883" i="1" s="1"/>
  <c r="BE3883" i="1"/>
  <c r="J3883" i="1"/>
  <c r="H3883" i="1"/>
  <c r="G3883" i="1"/>
  <c r="BH3882" i="1"/>
  <c r="BF3882" i="1"/>
  <c r="BG3882" i="1" s="1"/>
  <c r="BE3882" i="1"/>
  <c r="J3882" i="1"/>
  <c r="H3882" i="1"/>
  <c r="G3882" i="1"/>
  <c r="BH3881" i="1"/>
  <c r="BF3881" i="1"/>
  <c r="BG3881" i="1" s="1"/>
  <c r="BE3881" i="1"/>
  <c r="J3881" i="1"/>
  <c r="H3881" i="1"/>
  <c r="G3881" i="1"/>
  <c r="BH3880" i="1"/>
  <c r="BF3880" i="1"/>
  <c r="BG3880" i="1" s="1"/>
  <c r="BE3880" i="1"/>
  <c r="J3880" i="1"/>
  <c r="H3880" i="1"/>
  <c r="G3880" i="1"/>
  <c r="BH3879" i="1"/>
  <c r="BF3879" i="1"/>
  <c r="BG3879" i="1" s="1"/>
  <c r="BE3879" i="1"/>
  <c r="J3879" i="1"/>
  <c r="H3879" i="1"/>
  <c r="G3879" i="1"/>
  <c r="BH3878" i="1"/>
  <c r="BF3878" i="1"/>
  <c r="BG3878" i="1" s="1"/>
  <c r="BE3878" i="1"/>
  <c r="J3878" i="1"/>
  <c r="H3878" i="1"/>
  <c r="G3878" i="1"/>
  <c r="BH3877" i="1"/>
  <c r="BF3877" i="1"/>
  <c r="BG3877" i="1" s="1"/>
  <c r="BE3877" i="1"/>
  <c r="J3877" i="1"/>
  <c r="H3877" i="1"/>
  <c r="G3877" i="1"/>
  <c r="BH3876" i="1"/>
  <c r="BF3876" i="1"/>
  <c r="BG3876" i="1" s="1"/>
  <c r="BE3876" i="1"/>
  <c r="J3876" i="1"/>
  <c r="H3876" i="1"/>
  <c r="G3876" i="1"/>
  <c r="BH3875" i="1"/>
  <c r="BF3875" i="1"/>
  <c r="BG3875" i="1" s="1"/>
  <c r="BE3875" i="1"/>
  <c r="J3875" i="1"/>
  <c r="H3875" i="1"/>
  <c r="G3875" i="1"/>
  <c r="BH3874" i="1"/>
  <c r="BF3874" i="1"/>
  <c r="BG3874" i="1" s="1"/>
  <c r="BE3874" i="1"/>
  <c r="J3874" i="1"/>
  <c r="H3874" i="1"/>
  <c r="G3874" i="1"/>
  <c r="BH3873" i="1"/>
  <c r="BF3873" i="1"/>
  <c r="BG3873" i="1" s="1"/>
  <c r="BE3873" i="1"/>
  <c r="J3873" i="1"/>
  <c r="H3873" i="1"/>
  <c r="G3873" i="1"/>
  <c r="BH3872" i="1"/>
  <c r="BF3872" i="1"/>
  <c r="BG3872" i="1" s="1"/>
  <c r="BE3872" i="1"/>
  <c r="J3872" i="1"/>
  <c r="H3872" i="1"/>
  <c r="G3872" i="1"/>
  <c r="BH3871" i="1"/>
  <c r="BF3871" i="1"/>
  <c r="BG3871" i="1" s="1"/>
  <c r="BE3871" i="1"/>
  <c r="J3871" i="1"/>
  <c r="H3871" i="1"/>
  <c r="G3871" i="1"/>
  <c r="BH3870" i="1"/>
  <c r="BF3870" i="1"/>
  <c r="BG3870" i="1" s="1"/>
  <c r="BE3870" i="1"/>
  <c r="J3870" i="1"/>
  <c r="H3870" i="1"/>
  <c r="G3870" i="1"/>
  <c r="BH3869" i="1"/>
  <c r="BF3869" i="1"/>
  <c r="BG3869" i="1" s="1"/>
  <c r="BE3869" i="1"/>
  <c r="J3869" i="1"/>
  <c r="H3869" i="1"/>
  <c r="G3869" i="1"/>
  <c r="BH3868" i="1"/>
  <c r="BF3868" i="1"/>
  <c r="BG3868" i="1" s="1"/>
  <c r="BE3868" i="1"/>
  <c r="J3868" i="1"/>
  <c r="H3868" i="1"/>
  <c r="G3868" i="1"/>
  <c r="BH3867" i="1"/>
  <c r="BF3867" i="1"/>
  <c r="BG3867" i="1" s="1"/>
  <c r="BE3867" i="1"/>
  <c r="J3867" i="1"/>
  <c r="H3867" i="1"/>
  <c r="G3867" i="1"/>
  <c r="BH3866" i="1"/>
  <c r="BF3866" i="1"/>
  <c r="BG3866" i="1" s="1"/>
  <c r="BE3866" i="1"/>
  <c r="J3866" i="1"/>
  <c r="H3866" i="1"/>
  <c r="G3866" i="1"/>
  <c r="BH3865" i="1"/>
  <c r="BF3865" i="1"/>
  <c r="BG3865" i="1" s="1"/>
  <c r="BE3865" i="1"/>
  <c r="J3865" i="1"/>
  <c r="H3865" i="1"/>
  <c r="G3865" i="1"/>
  <c r="BH3864" i="1"/>
  <c r="BF3864" i="1"/>
  <c r="BG3864" i="1" s="1"/>
  <c r="BE3864" i="1"/>
  <c r="J3864" i="1"/>
  <c r="H3864" i="1"/>
  <c r="G3864" i="1"/>
  <c r="BH3863" i="1"/>
  <c r="BF3863" i="1"/>
  <c r="BG3863" i="1" s="1"/>
  <c r="BE3863" i="1"/>
  <c r="J3863" i="1"/>
  <c r="H3863" i="1"/>
  <c r="G3863" i="1"/>
  <c r="BH3862" i="1"/>
  <c r="BF3862" i="1"/>
  <c r="BG3862" i="1" s="1"/>
  <c r="BE3862" i="1"/>
  <c r="J3862" i="1"/>
  <c r="H3862" i="1"/>
  <c r="G3862" i="1"/>
  <c r="BH3861" i="1"/>
  <c r="BF3861" i="1"/>
  <c r="BG3861" i="1" s="1"/>
  <c r="BE3861" i="1"/>
  <c r="J3861" i="1"/>
  <c r="H3861" i="1"/>
  <c r="G3861" i="1"/>
  <c r="BH3860" i="1"/>
  <c r="BF3860" i="1"/>
  <c r="BG3860" i="1" s="1"/>
  <c r="BE3860" i="1"/>
  <c r="J3860" i="1"/>
  <c r="H3860" i="1"/>
  <c r="G3860" i="1"/>
  <c r="BH3859" i="1"/>
  <c r="BF3859" i="1"/>
  <c r="BG3859" i="1" s="1"/>
  <c r="BE3859" i="1"/>
  <c r="J3859" i="1"/>
  <c r="H3859" i="1"/>
  <c r="G3859" i="1"/>
  <c r="BH3858" i="1"/>
  <c r="BF3858" i="1"/>
  <c r="BG3858" i="1" s="1"/>
  <c r="BE3858" i="1"/>
  <c r="J3858" i="1"/>
  <c r="H3858" i="1"/>
  <c r="G3858" i="1"/>
  <c r="BH3857" i="1"/>
  <c r="BF3857" i="1"/>
  <c r="BG3857" i="1" s="1"/>
  <c r="BE3857" i="1"/>
  <c r="J3857" i="1"/>
  <c r="H3857" i="1"/>
  <c r="G3857" i="1"/>
  <c r="BH3856" i="1"/>
  <c r="BF3856" i="1"/>
  <c r="BE3856" i="1"/>
  <c r="J3856" i="1"/>
  <c r="H3856" i="1"/>
  <c r="G3856" i="1"/>
  <c r="BH3855" i="1"/>
  <c r="BF3855" i="1"/>
  <c r="BG3855" i="1" s="1"/>
  <c r="BE3855" i="1"/>
  <c r="J3855" i="1"/>
  <c r="H3855" i="1"/>
  <c r="G3855" i="1"/>
  <c r="BH3854" i="1"/>
  <c r="BF3854" i="1"/>
  <c r="BG3854" i="1" s="1"/>
  <c r="BE3854" i="1"/>
  <c r="J3854" i="1"/>
  <c r="H3854" i="1"/>
  <c r="G3854" i="1"/>
  <c r="BH3853" i="1"/>
  <c r="BF3853" i="1"/>
  <c r="BG3853" i="1" s="1"/>
  <c r="BE3853" i="1"/>
  <c r="J3853" i="1"/>
  <c r="H3853" i="1"/>
  <c r="G3853" i="1"/>
  <c r="BH3852" i="1"/>
  <c r="BF3852" i="1"/>
  <c r="BG3852" i="1" s="1"/>
  <c r="BE3852" i="1"/>
  <c r="J3852" i="1"/>
  <c r="H3852" i="1"/>
  <c r="G3852" i="1"/>
  <c r="BH3851" i="1"/>
  <c r="BF3851" i="1"/>
  <c r="BG3851" i="1" s="1"/>
  <c r="BE3851" i="1"/>
  <c r="J3851" i="1"/>
  <c r="H3851" i="1"/>
  <c r="G3851" i="1"/>
  <c r="BH3850" i="1"/>
  <c r="BF3850" i="1"/>
  <c r="BG3850" i="1" s="1"/>
  <c r="BE3850" i="1"/>
  <c r="J3850" i="1"/>
  <c r="H3850" i="1"/>
  <c r="G3850" i="1"/>
  <c r="BH3849" i="1"/>
  <c r="BF3849" i="1"/>
  <c r="BG3849" i="1" s="1"/>
  <c r="BE3849" i="1"/>
  <c r="J3849" i="1"/>
  <c r="H3849" i="1"/>
  <c r="G3849" i="1"/>
  <c r="BH3848" i="1"/>
  <c r="BF3848" i="1"/>
  <c r="BG3848" i="1" s="1"/>
  <c r="BE3848" i="1"/>
  <c r="J3848" i="1"/>
  <c r="H3848" i="1"/>
  <c r="G3848" i="1"/>
  <c r="BH3847" i="1"/>
  <c r="BF3847" i="1"/>
  <c r="BG3847" i="1" s="1"/>
  <c r="BE3847" i="1"/>
  <c r="J3847" i="1"/>
  <c r="H3847" i="1"/>
  <c r="G3847" i="1"/>
  <c r="BH3846" i="1"/>
  <c r="BF3846" i="1"/>
  <c r="BG3846" i="1" s="1"/>
  <c r="BE3846" i="1"/>
  <c r="J3846" i="1"/>
  <c r="H3846" i="1"/>
  <c r="G3846" i="1"/>
  <c r="BH3845" i="1"/>
  <c r="BF3845" i="1"/>
  <c r="BG3845" i="1" s="1"/>
  <c r="BE3845" i="1"/>
  <c r="J3845" i="1"/>
  <c r="H3845" i="1"/>
  <c r="G3845" i="1"/>
  <c r="BH3844" i="1"/>
  <c r="BF3844" i="1"/>
  <c r="BG3844" i="1" s="1"/>
  <c r="BE3844" i="1"/>
  <c r="J3844" i="1"/>
  <c r="H3844" i="1"/>
  <c r="G3844" i="1"/>
  <c r="BH3843" i="1"/>
  <c r="BF3843" i="1"/>
  <c r="BG3843" i="1" s="1"/>
  <c r="BE3843" i="1"/>
  <c r="J3843" i="1"/>
  <c r="H3843" i="1"/>
  <c r="G3843" i="1"/>
  <c r="BH3842" i="1"/>
  <c r="BF3842" i="1"/>
  <c r="BG3842" i="1" s="1"/>
  <c r="BE3842" i="1"/>
  <c r="J3842" i="1"/>
  <c r="H3842" i="1"/>
  <c r="G3842" i="1"/>
  <c r="BH3841" i="1"/>
  <c r="BF3841" i="1"/>
  <c r="BG3841" i="1" s="1"/>
  <c r="BE3841" i="1"/>
  <c r="J3841" i="1"/>
  <c r="H3841" i="1"/>
  <c r="G3841" i="1"/>
  <c r="BH3840" i="1"/>
  <c r="BF3840" i="1"/>
  <c r="BG3840" i="1" s="1"/>
  <c r="BE3840" i="1"/>
  <c r="J3840" i="1"/>
  <c r="H3840" i="1"/>
  <c r="G3840" i="1"/>
  <c r="BH3839" i="1"/>
  <c r="BF3839" i="1"/>
  <c r="BG3839" i="1" s="1"/>
  <c r="BE3839" i="1"/>
  <c r="J3839" i="1"/>
  <c r="H3839" i="1"/>
  <c r="G3839" i="1"/>
  <c r="BH3838" i="1"/>
  <c r="BF3838" i="1"/>
  <c r="BG3838" i="1" s="1"/>
  <c r="BE3838" i="1"/>
  <c r="J3838" i="1"/>
  <c r="H3838" i="1"/>
  <c r="G3838" i="1"/>
  <c r="BH3837" i="1"/>
  <c r="BF3837" i="1"/>
  <c r="BE3837" i="1"/>
  <c r="J3837" i="1"/>
  <c r="H3837" i="1"/>
  <c r="G3837" i="1"/>
  <c r="BH3836" i="1"/>
  <c r="BF3836" i="1"/>
  <c r="BE3836" i="1"/>
  <c r="J3836" i="1"/>
  <c r="H3836" i="1"/>
  <c r="G3836" i="1"/>
  <c r="BH3835" i="1"/>
  <c r="BF3835" i="1"/>
  <c r="BE3835" i="1"/>
  <c r="J3835" i="1"/>
  <c r="H3835" i="1"/>
  <c r="G3835" i="1"/>
  <c r="BH3834" i="1"/>
  <c r="BF3834" i="1"/>
  <c r="BE3834" i="1"/>
  <c r="J3834" i="1"/>
  <c r="H3834" i="1"/>
  <c r="G3834" i="1"/>
  <c r="BH3833" i="1"/>
  <c r="BF3833" i="1"/>
  <c r="BE3833" i="1"/>
  <c r="J3833" i="1"/>
  <c r="H3833" i="1"/>
  <c r="G3833" i="1"/>
  <c r="BH3832" i="1"/>
  <c r="BF3832" i="1"/>
  <c r="BE3832" i="1"/>
  <c r="J3832" i="1"/>
  <c r="H3832" i="1"/>
  <c r="G3832" i="1"/>
  <c r="BH3831" i="1"/>
  <c r="BF3831" i="1"/>
  <c r="BE3831" i="1"/>
  <c r="J3831" i="1"/>
  <c r="H3831" i="1"/>
  <c r="G3831" i="1"/>
  <c r="BH3830" i="1"/>
  <c r="BF3830" i="1"/>
  <c r="BE3830" i="1"/>
  <c r="J3830" i="1"/>
  <c r="H3830" i="1"/>
  <c r="G3830" i="1"/>
  <c r="BH3829" i="1"/>
  <c r="BF3829" i="1"/>
  <c r="BE3829" i="1"/>
  <c r="J3829" i="1"/>
  <c r="H3829" i="1"/>
  <c r="BH3828" i="1"/>
  <c r="BF3828" i="1"/>
  <c r="BE3828" i="1"/>
  <c r="J3828" i="1"/>
  <c r="H3828" i="1"/>
  <c r="G3828" i="1"/>
  <c r="BH3827" i="1"/>
  <c r="BF3827" i="1"/>
  <c r="BE3827" i="1"/>
  <c r="J3827" i="1"/>
  <c r="H3827" i="1"/>
  <c r="G3827" i="1"/>
  <c r="BH3826" i="1"/>
  <c r="BF3826" i="1"/>
  <c r="BE3826" i="1"/>
  <c r="J3826" i="1"/>
  <c r="H3826" i="1"/>
  <c r="G3826" i="1"/>
  <c r="BH3825" i="1"/>
  <c r="BF3825" i="1"/>
  <c r="BE3825" i="1"/>
  <c r="J3825" i="1"/>
  <c r="H3825" i="1"/>
  <c r="G3825" i="1"/>
  <c r="BH3824" i="1"/>
  <c r="BF3824" i="1"/>
  <c r="BE3824" i="1"/>
  <c r="J3824" i="1"/>
  <c r="H3824" i="1"/>
  <c r="G3824" i="1"/>
  <c r="BH3823" i="1"/>
  <c r="BF3823" i="1"/>
  <c r="BE3823" i="1"/>
  <c r="J3823" i="1"/>
  <c r="H3823" i="1"/>
  <c r="G3823" i="1"/>
  <c r="BH3822" i="1"/>
  <c r="BF3822" i="1"/>
  <c r="BE3822" i="1"/>
  <c r="J3822" i="1"/>
  <c r="H3822" i="1"/>
  <c r="G3822" i="1"/>
  <c r="BH3821" i="1"/>
  <c r="BF3821" i="1"/>
  <c r="BE3821" i="1"/>
  <c r="J3821" i="1"/>
  <c r="H3821" i="1"/>
  <c r="G3821" i="1"/>
  <c r="BH3820" i="1"/>
  <c r="BF3820" i="1"/>
  <c r="BE3820" i="1"/>
  <c r="J3820" i="1"/>
  <c r="H3820" i="1"/>
  <c r="G3820" i="1"/>
  <c r="BH3819" i="1"/>
  <c r="BF3819" i="1"/>
  <c r="BE3819" i="1"/>
  <c r="J3819" i="1"/>
  <c r="H3819" i="1"/>
  <c r="G3819" i="1"/>
  <c r="BH3818" i="1"/>
  <c r="BF3818" i="1"/>
  <c r="BE3818" i="1"/>
  <c r="J3818" i="1"/>
  <c r="H3818" i="1"/>
  <c r="G3818" i="1"/>
  <c r="BH3817" i="1"/>
  <c r="BF3817" i="1"/>
  <c r="BE3817" i="1"/>
  <c r="J3817" i="1"/>
  <c r="H3817" i="1"/>
  <c r="G3817" i="1"/>
  <c r="BH3816" i="1"/>
  <c r="BF3816" i="1"/>
  <c r="BE3816" i="1"/>
  <c r="J3816" i="1"/>
  <c r="H3816" i="1"/>
  <c r="G3816" i="1"/>
  <c r="BH3815" i="1"/>
  <c r="BF3815" i="1"/>
  <c r="BE3815" i="1"/>
  <c r="J3815" i="1"/>
  <c r="H3815" i="1"/>
  <c r="G3815" i="1"/>
  <c r="BH3814" i="1"/>
  <c r="BF3814" i="1"/>
  <c r="BE3814" i="1"/>
  <c r="J3814" i="1"/>
  <c r="H3814" i="1"/>
  <c r="G3814" i="1"/>
  <c r="BH3813" i="1"/>
  <c r="BF3813" i="1"/>
  <c r="BE3813" i="1"/>
  <c r="J3813" i="1"/>
  <c r="H3813" i="1"/>
  <c r="G3813" i="1"/>
  <c r="BH3812" i="1"/>
  <c r="BF3812" i="1"/>
  <c r="BE3812" i="1"/>
  <c r="J3812" i="1"/>
  <c r="H3812" i="1"/>
  <c r="G3812" i="1"/>
  <c r="BH3811" i="1"/>
  <c r="BF3811" i="1"/>
  <c r="BE3811" i="1"/>
  <c r="J3811" i="1"/>
  <c r="H3811" i="1"/>
  <c r="G3811" i="1"/>
  <c r="BH3810" i="1"/>
  <c r="BF3810" i="1"/>
  <c r="BE3810" i="1"/>
  <c r="J3810" i="1"/>
  <c r="H3810" i="1"/>
  <c r="G3810" i="1"/>
  <c r="BH3809" i="1"/>
  <c r="BF3809" i="1"/>
  <c r="BE3809" i="1"/>
  <c r="J3809" i="1"/>
  <c r="H3809" i="1"/>
  <c r="G3809" i="1"/>
  <c r="BH3808" i="1"/>
  <c r="BF3808" i="1"/>
  <c r="BE3808" i="1"/>
  <c r="J3808" i="1"/>
  <c r="H3808" i="1"/>
  <c r="G3808" i="1"/>
  <c r="BH3807" i="1"/>
  <c r="BF3807" i="1"/>
  <c r="BE3807" i="1"/>
  <c r="J3807" i="1"/>
  <c r="H3807" i="1"/>
  <c r="G3807" i="1"/>
  <c r="BH3806" i="1"/>
  <c r="BF3806" i="1"/>
  <c r="BE3806" i="1"/>
  <c r="J3806" i="1"/>
  <c r="H3806" i="1"/>
  <c r="G3806" i="1"/>
  <c r="BH3805" i="1"/>
  <c r="BF3805" i="1"/>
  <c r="BE3805" i="1"/>
  <c r="J3805" i="1"/>
  <c r="H3805" i="1"/>
  <c r="G3805" i="1"/>
  <c r="BH3804" i="1"/>
  <c r="BF3804" i="1"/>
  <c r="BE3804" i="1"/>
  <c r="J3804" i="1"/>
  <c r="H3804" i="1"/>
  <c r="G3804" i="1"/>
  <c r="BH3803" i="1"/>
  <c r="BF3803" i="1"/>
  <c r="BE3803" i="1"/>
  <c r="J3803" i="1"/>
  <c r="H3803" i="1"/>
  <c r="G3803" i="1"/>
  <c r="BH3802" i="1"/>
  <c r="BF3802" i="1"/>
  <c r="BE3802" i="1"/>
  <c r="J3802" i="1"/>
  <c r="H3802" i="1"/>
  <c r="G3802" i="1"/>
  <c r="BH3801" i="1"/>
  <c r="BF3801" i="1"/>
  <c r="BE3801" i="1"/>
  <c r="J3801" i="1"/>
  <c r="H3801" i="1"/>
  <c r="G3801" i="1"/>
  <c r="BH3800" i="1"/>
  <c r="BF3800" i="1"/>
  <c r="BE3800" i="1"/>
  <c r="J3800" i="1"/>
  <c r="H3800" i="1"/>
  <c r="G3800" i="1"/>
  <c r="BH3799" i="1"/>
  <c r="BF3799" i="1"/>
  <c r="BE3799" i="1"/>
  <c r="J3799" i="1"/>
  <c r="H3799" i="1"/>
  <c r="G3799" i="1"/>
  <c r="BH3798" i="1"/>
  <c r="BF3798" i="1"/>
  <c r="BE3798" i="1"/>
  <c r="J3798" i="1"/>
  <c r="H3798" i="1"/>
  <c r="G3798" i="1"/>
  <c r="BH3797" i="1"/>
  <c r="BF3797" i="1"/>
  <c r="BE3797" i="1"/>
  <c r="J3797" i="1"/>
  <c r="H3797" i="1"/>
  <c r="G3797" i="1"/>
  <c r="BH3796" i="1"/>
  <c r="BF3796" i="1"/>
  <c r="BE3796" i="1"/>
  <c r="J3796" i="1"/>
  <c r="H3796" i="1"/>
  <c r="G3796" i="1"/>
  <c r="BH3795" i="1"/>
  <c r="BF3795" i="1"/>
  <c r="BE3795" i="1"/>
  <c r="J3795" i="1"/>
  <c r="H3795" i="1"/>
  <c r="G3795" i="1"/>
  <c r="BH3794" i="1"/>
  <c r="BF3794" i="1"/>
  <c r="BG3794" i="1" s="1"/>
  <c r="BE3794" i="1"/>
  <c r="J3794" i="1"/>
  <c r="H3794" i="1"/>
  <c r="G3794" i="1"/>
  <c r="BH3793" i="1"/>
  <c r="BF3793" i="1"/>
  <c r="BG3793" i="1" s="1"/>
  <c r="BE3793" i="1"/>
  <c r="J3793" i="1"/>
  <c r="H3793" i="1"/>
  <c r="G3793" i="1"/>
  <c r="BH3792" i="1"/>
  <c r="BF3792" i="1"/>
  <c r="BG3792" i="1" s="1"/>
  <c r="BE3792" i="1"/>
  <c r="J3792" i="1"/>
  <c r="H3792" i="1"/>
  <c r="G3792" i="1"/>
  <c r="BH3791" i="1"/>
  <c r="BF3791" i="1"/>
  <c r="BG3791" i="1" s="1"/>
  <c r="BE3791" i="1"/>
  <c r="J3791" i="1"/>
  <c r="H3791" i="1"/>
  <c r="G3791" i="1"/>
  <c r="BH3790" i="1"/>
  <c r="BF3790" i="1"/>
  <c r="BG3790" i="1" s="1"/>
  <c r="BE3790" i="1"/>
  <c r="J3790" i="1"/>
  <c r="H3790" i="1"/>
  <c r="G3790" i="1"/>
  <c r="BH3789" i="1"/>
  <c r="BF3789" i="1"/>
  <c r="BG3789" i="1" s="1"/>
  <c r="BE3789" i="1"/>
  <c r="J3789" i="1"/>
  <c r="H3789" i="1"/>
  <c r="G3789" i="1"/>
  <c r="BH3788" i="1"/>
  <c r="BF3788" i="1"/>
  <c r="BG3788" i="1" s="1"/>
  <c r="BE3788" i="1"/>
  <c r="J3788" i="1"/>
  <c r="H3788" i="1"/>
  <c r="G3788" i="1"/>
  <c r="BH3787" i="1"/>
  <c r="BF3787" i="1"/>
  <c r="BG3787" i="1" s="1"/>
  <c r="BE3787" i="1"/>
  <c r="J3787" i="1"/>
  <c r="H3787" i="1"/>
  <c r="G3787" i="1"/>
  <c r="BH3786" i="1"/>
  <c r="BF3786" i="1"/>
  <c r="BG3786" i="1" s="1"/>
  <c r="BE3786" i="1"/>
  <c r="J3786" i="1"/>
  <c r="H3786" i="1"/>
  <c r="G3786" i="1"/>
  <c r="BH3785" i="1"/>
  <c r="BF3785" i="1"/>
  <c r="BG3785" i="1" s="1"/>
  <c r="BE3785" i="1"/>
  <c r="J3785" i="1"/>
  <c r="H3785" i="1"/>
  <c r="G3785" i="1"/>
  <c r="BH3784" i="1"/>
  <c r="BF3784" i="1"/>
  <c r="BG3784" i="1" s="1"/>
  <c r="BE3784" i="1"/>
  <c r="J3784" i="1"/>
  <c r="H3784" i="1"/>
  <c r="G3784" i="1"/>
  <c r="BH3783" i="1"/>
  <c r="BF3783" i="1"/>
  <c r="BG3783" i="1" s="1"/>
  <c r="BE3783" i="1"/>
  <c r="J3783" i="1"/>
  <c r="H3783" i="1"/>
  <c r="G3783" i="1"/>
  <c r="BH3782" i="1"/>
  <c r="BF3782" i="1"/>
  <c r="BG3782" i="1" s="1"/>
  <c r="BE3782" i="1"/>
  <c r="J3782" i="1"/>
  <c r="H3782" i="1"/>
  <c r="G3782" i="1"/>
  <c r="BH3781" i="1"/>
  <c r="BF3781" i="1"/>
  <c r="BG3781" i="1" s="1"/>
  <c r="BE3781" i="1"/>
  <c r="J3781" i="1"/>
  <c r="H3781" i="1"/>
  <c r="G3781" i="1"/>
  <c r="BH3780" i="1"/>
  <c r="BF3780" i="1"/>
  <c r="BG3780" i="1" s="1"/>
  <c r="BE3780" i="1"/>
  <c r="J3780" i="1"/>
  <c r="H3780" i="1"/>
  <c r="G3780" i="1"/>
  <c r="BH3779" i="1"/>
  <c r="BF3779" i="1"/>
  <c r="BG3779" i="1" s="1"/>
  <c r="BE3779" i="1"/>
  <c r="J3779" i="1"/>
  <c r="H3779" i="1"/>
  <c r="G3779" i="1"/>
  <c r="BH3778" i="1"/>
  <c r="BF3778" i="1"/>
  <c r="BG3778" i="1" s="1"/>
  <c r="BE3778" i="1"/>
  <c r="J3778" i="1"/>
  <c r="H3778" i="1"/>
  <c r="G3778" i="1"/>
  <c r="BH3777" i="1"/>
  <c r="BF3777" i="1"/>
  <c r="BG3777" i="1" s="1"/>
  <c r="BE3777" i="1"/>
  <c r="J3777" i="1"/>
  <c r="H3777" i="1"/>
  <c r="G3777" i="1"/>
  <c r="BH3776" i="1"/>
  <c r="BF3776" i="1"/>
  <c r="BG3776" i="1" s="1"/>
  <c r="BE3776" i="1"/>
  <c r="J3776" i="1"/>
  <c r="H3776" i="1"/>
  <c r="G3776" i="1"/>
  <c r="BH3775" i="1"/>
  <c r="BF3775" i="1"/>
  <c r="BG3775" i="1" s="1"/>
  <c r="BE3775" i="1"/>
  <c r="J3775" i="1"/>
  <c r="H3775" i="1"/>
  <c r="G3775" i="1"/>
  <c r="BH3774" i="1"/>
  <c r="BF3774" i="1"/>
  <c r="BG3774" i="1" s="1"/>
  <c r="BE3774" i="1"/>
  <c r="J3774" i="1"/>
  <c r="H3774" i="1"/>
  <c r="G3774" i="1"/>
  <c r="BH3773" i="1"/>
  <c r="BF3773" i="1"/>
  <c r="BG3773" i="1" s="1"/>
  <c r="BE3773" i="1"/>
  <c r="J3773" i="1"/>
  <c r="H3773" i="1"/>
  <c r="G3773" i="1"/>
  <c r="BH3772" i="1"/>
  <c r="BF3772" i="1"/>
  <c r="BG3772" i="1" s="1"/>
  <c r="BE3772" i="1"/>
  <c r="J3772" i="1"/>
  <c r="H3772" i="1"/>
  <c r="G3772" i="1"/>
  <c r="BH3771" i="1"/>
  <c r="BF3771" i="1"/>
  <c r="BG3771" i="1" s="1"/>
  <c r="BE3771" i="1"/>
  <c r="J3771" i="1"/>
  <c r="H3771" i="1"/>
  <c r="G3771" i="1"/>
  <c r="BH3770" i="1"/>
  <c r="BF3770" i="1"/>
  <c r="BG3770" i="1" s="1"/>
  <c r="BE3770" i="1"/>
  <c r="J3770" i="1"/>
  <c r="H3770" i="1"/>
  <c r="G3770" i="1"/>
  <c r="BH3769" i="1"/>
  <c r="BF3769" i="1"/>
  <c r="BG3769" i="1" s="1"/>
  <c r="BE3769" i="1"/>
  <c r="J3769" i="1"/>
  <c r="H3769" i="1"/>
  <c r="G3769" i="1"/>
  <c r="BH3768" i="1"/>
  <c r="BF3768" i="1"/>
  <c r="BG3768" i="1" s="1"/>
  <c r="BE3768" i="1"/>
  <c r="J3768" i="1"/>
  <c r="H3768" i="1"/>
  <c r="G3768" i="1"/>
  <c r="BH3767" i="1"/>
  <c r="BF3767" i="1"/>
  <c r="BG3767" i="1" s="1"/>
  <c r="BE3767" i="1"/>
  <c r="J3767" i="1"/>
  <c r="H3767" i="1"/>
  <c r="G3767" i="1"/>
  <c r="BH3766" i="1"/>
  <c r="BF3766" i="1"/>
  <c r="BG3766" i="1" s="1"/>
  <c r="BE3766" i="1"/>
  <c r="J3766" i="1"/>
  <c r="H3766" i="1"/>
  <c r="G3766" i="1"/>
  <c r="BH3765" i="1"/>
  <c r="BF3765" i="1"/>
  <c r="BG3765" i="1" s="1"/>
  <c r="BE3765" i="1"/>
  <c r="J3765" i="1"/>
  <c r="H3765" i="1"/>
  <c r="G3765" i="1"/>
  <c r="BH3764" i="1"/>
  <c r="BF3764" i="1"/>
  <c r="BG3764" i="1" s="1"/>
  <c r="BE3764" i="1"/>
  <c r="J3764" i="1"/>
  <c r="H3764" i="1"/>
  <c r="G3764" i="1"/>
  <c r="BH3763" i="1"/>
  <c r="BF3763" i="1"/>
  <c r="BG3763" i="1" s="1"/>
  <c r="BE3763" i="1"/>
  <c r="J3763" i="1"/>
  <c r="H3763" i="1"/>
  <c r="G3763" i="1"/>
  <c r="BH3762" i="1"/>
  <c r="BF3762" i="1"/>
  <c r="BG3762" i="1" s="1"/>
  <c r="BE3762" i="1"/>
  <c r="J3762" i="1"/>
  <c r="H3762" i="1"/>
  <c r="G3762" i="1"/>
  <c r="BH3761" i="1"/>
  <c r="BF3761" i="1"/>
  <c r="BG3761" i="1" s="1"/>
  <c r="BE3761" i="1"/>
  <c r="J3761" i="1"/>
  <c r="H3761" i="1"/>
  <c r="G3761" i="1"/>
  <c r="BH3760" i="1"/>
  <c r="BF3760" i="1"/>
  <c r="BG3760" i="1" s="1"/>
  <c r="BE3760" i="1"/>
  <c r="J3760" i="1"/>
  <c r="H3760" i="1"/>
  <c r="G3760" i="1"/>
  <c r="BH3759" i="1"/>
  <c r="BF3759" i="1"/>
  <c r="BG3759" i="1" s="1"/>
  <c r="BE3759" i="1"/>
  <c r="J3759" i="1"/>
  <c r="H3759" i="1"/>
  <c r="G3759" i="1"/>
  <c r="BH3758" i="1"/>
  <c r="BF3758" i="1"/>
  <c r="BG3758" i="1" s="1"/>
  <c r="BE3758" i="1"/>
  <c r="J3758" i="1"/>
  <c r="H3758" i="1"/>
  <c r="G3758" i="1"/>
  <c r="BH3757" i="1"/>
  <c r="BF3757" i="1"/>
  <c r="BG3757" i="1" s="1"/>
  <c r="BE3757" i="1"/>
  <c r="J3757" i="1"/>
  <c r="H3757" i="1"/>
  <c r="G3757" i="1"/>
  <c r="BH3756" i="1"/>
  <c r="BF3756" i="1"/>
  <c r="BG3756" i="1" s="1"/>
  <c r="BE3756" i="1"/>
  <c r="J3756" i="1"/>
  <c r="H3756" i="1"/>
  <c r="G3756" i="1"/>
  <c r="BH3755" i="1"/>
  <c r="BF3755" i="1"/>
  <c r="BG3755" i="1" s="1"/>
  <c r="BE3755" i="1"/>
  <c r="J3755" i="1"/>
  <c r="H3755" i="1"/>
  <c r="G3755" i="1"/>
  <c r="BH3754" i="1"/>
  <c r="BF3754" i="1"/>
  <c r="BG3754" i="1" s="1"/>
  <c r="BE3754" i="1"/>
  <c r="J3754" i="1"/>
  <c r="H3754" i="1"/>
  <c r="G3754" i="1"/>
  <c r="BH3753" i="1"/>
  <c r="BF3753" i="1"/>
  <c r="BG3753" i="1" s="1"/>
  <c r="BE3753" i="1"/>
  <c r="J3753" i="1"/>
  <c r="H3753" i="1"/>
  <c r="G3753" i="1"/>
  <c r="BH3752" i="1"/>
  <c r="BF3752" i="1"/>
  <c r="BG3752" i="1" s="1"/>
  <c r="BE3752" i="1"/>
  <c r="J3752" i="1"/>
  <c r="H3752" i="1"/>
  <c r="G3752" i="1"/>
  <c r="BH3751" i="1"/>
  <c r="BF3751" i="1"/>
  <c r="BG3751" i="1" s="1"/>
  <c r="BE3751" i="1"/>
  <c r="J3751" i="1"/>
  <c r="H3751" i="1"/>
  <c r="G3751" i="1"/>
  <c r="BH3750" i="1"/>
  <c r="BF3750" i="1"/>
  <c r="BG3750" i="1" s="1"/>
  <c r="BE3750" i="1"/>
  <c r="J3750" i="1"/>
  <c r="H3750" i="1"/>
  <c r="G3750" i="1"/>
  <c r="BH3749" i="1"/>
  <c r="BF3749" i="1"/>
  <c r="BG3749" i="1" s="1"/>
  <c r="BE3749" i="1"/>
  <c r="J3749" i="1"/>
  <c r="H3749" i="1"/>
  <c r="G3749" i="1"/>
  <c r="BH3748" i="1"/>
  <c r="BF3748" i="1"/>
  <c r="BG3748" i="1" s="1"/>
  <c r="BE3748" i="1"/>
  <c r="J3748" i="1"/>
  <c r="H3748" i="1"/>
  <c r="G3748" i="1"/>
  <c r="BH3747" i="1"/>
  <c r="BF3747" i="1"/>
  <c r="BG3747" i="1" s="1"/>
  <c r="BE3747" i="1"/>
  <c r="J3747" i="1"/>
  <c r="H3747" i="1"/>
  <c r="G3747" i="1"/>
  <c r="BH3746" i="1"/>
  <c r="BF3746" i="1"/>
  <c r="BG3746" i="1" s="1"/>
  <c r="BE3746" i="1"/>
  <c r="J3746" i="1"/>
  <c r="H3746" i="1"/>
  <c r="G3746" i="1"/>
  <c r="BH3745" i="1"/>
  <c r="BF3745" i="1"/>
  <c r="BG3745" i="1" s="1"/>
  <c r="BE3745" i="1"/>
  <c r="J3745" i="1"/>
  <c r="H3745" i="1"/>
  <c r="G3745" i="1"/>
  <c r="BH3744" i="1"/>
  <c r="BF3744" i="1"/>
  <c r="BG3744" i="1" s="1"/>
  <c r="BE3744" i="1"/>
  <c r="J3744" i="1"/>
  <c r="H3744" i="1"/>
  <c r="G3744" i="1"/>
  <c r="BH3743" i="1"/>
  <c r="BF3743" i="1"/>
  <c r="BG3743" i="1" s="1"/>
  <c r="BE3743" i="1"/>
  <c r="J3743" i="1"/>
  <c r="H3743" i="1"/>
  <c r="G3743" i="1"/>
  <c r="BH3742" i="1"/>
  <c r="BF3742" i="1"/>
  <c r="BG3742" i="1" s="1"/>
  <c r="BE3742" i="1"/>
  <c r="J3742" i="1"/>
  <c r="H3742" i="1"/>
  <c r="G3742" i="1"/>
  <c r="BH3741" i="1"/>
  <c r="BF3741" i="1"/>
  <c r="BG3741" i="1" s="1"/>
  <c r="BE3741" i="1"/>
  <c r="J3741" i="1"/>
  <c r="H3741" i="1"/>
  <c r="G3741" i="1"/>
  <c r="BH3740" i="1"/>
  <c r="BF3740" i="1"/>
  <c r="BG3740" i="1" s="1"/>
  <c r="BE3740" i="1"/>
  <c r="J3740" i="1"/>
  <c r="H3740" i="1"/>
  <c r="G3740" i="1"/>
  <c r="BH3739" i="1"/>
  <c r="BF3739" i="1"/>
  <c r="BG3739" i="1" s="1"/>
  <c r="BE3739" i="1"/>
  <c r="J3739" i="1"/>
  <c r="H3739" i="1"/>
  <c r="G3739" i="1"/>
  <c r="BH3738" i="1"/>
  <c r="BF3738" i="1"/>
  <c r="BE3738" i="1"/>
  <c r="J3738" i="1"/>
  <c r="H3738" i="1"/>
  <c r="G3738" i="1"/>
  <c r="BH3737" i="1"/>
  <c r="BF3737" i="1"/>
  <c r="BG3737" i="1" s="1"/>
  <c r="BE3737" i="1"/>
  <c r="J3737" i="1"/>
  <c r="H3737" i="1"/>
  <c r="G3737" i="1"/>
  <c r="BH3736" i="1"/>
  <c r="BF3736" i="1"/>
  <c r="BG3736" i="1" s="1"/>
  <c r="BE3736" i="1"/>
  <c r="J3736" i="1"/>
  <c r="H3736" i="1"/>
  <c r="G3736" i="1"/>
  <c r="BH3735" i="1"/>
  <c r="BF3735" i="1"/>
  <c r="BG3735" i="1" s="1"/>
  <c r="BE3735" i="1"/>
  <c r="J3735" i="1"/>
  <c r="H3735" i="1"/>
  <c r="G3735" i="1"/>
  <c r="BH3734" i="1"/>
  <c r="BF3734" i="1"/>
  <c r="BG3734" i="1" s="1"/>
  <c r="BE3734" i="1"/>
  <c r="J3734" i="1"/>
  <c r="H3734" i="1"/>
  <c r="G3734" i="1"/>
  <c r="BH3733" i="1"/>
  <c r="BF3733" i="1"/>
  <c r="BG3733" i="1" s="1"/>
  <c r="BE3733" i="1"/>
  <c r="J3733" i="1"/>
  <c r="H3733" i="1"/>
  <c r="G3733" i="1"/>
  <c r="BH3732" i="1"/>
  <c r="BF3732" i="1"/>
  <c r="BG3732" i="1" s="1"/>
  <c r="BE3732" i="1"/>
  <c r="J3732" i="1"/>
  <c r="H3732" i="1"/>
  <c r="G3732" i="1"/>
  <c r="BH3731" i="1"/>
  <c r="BF3731" i="1"/>
  <c r="BG3731" i="1" s="1"/>
  <c r="BE3731" i="1"/>
  <c r="J3731" i="1"/>
  <c r="H3731" i="1"/>
  <c r="G3731" i="1"/>
  <c r="BH3730" i="1"/>
  <c r="BF3730" i="1"/>
  <c r="BG3730" i="1" s="1"/>
  <c r="BE3730" i="1"/>
  <c r="J3730" i="1"/>
  <c r="H3730" i="1"/>
  <c r="G3730" i="1"/>
  <c r="BH3729" i="1"/>
  <c r="BF3729" i="1"/>
  <c r="BG3729" i="1" s="1"/>
  <c r="BE3729" i="1"/>
  <c r="J3729" i="1"/>
  <c r="H3729" i="1"/>
  <c r="G3729" i="1"/>
  <c r="BH3728" i="1"/>
  <c r="BF3728" i="1"/>
  <c r="BG3728" i="1" s="1"/>
  <c r="BE3728" i="1"/>
  <c r="J3728" i="1"/>
  <c r="H3728" i="1"/>
  <c r="G3728" i="1"/>
  <c r="BH3727" i="1"/>
  <c r="BF3727" i="1"/>
  <c r="BG3727" i="1" s="1"/>
  <c r="BE3727" i="1"/>
  <c r="J3727" i="1"/>
  <c r="H3727" i="1"/>
  <c r="G3727" i="1"/>
  <c r="BH3726" i="1"/>
  <c r="BF3726" i="1"/>
  <c r="BG3726" i="1" s="1"/>
  <c r="BE3726" i="1"/>
  <c r="J3726" i="1"/>
  <c r="H3726" i="1"/>
  <c r="G3726" i="1"/>
  <c r="BH3725" i="1"/>
  <c r="BF3725" i="1"/>
  <c r="BG3725" i="1" s="1"/>
  <c r="BE3725" i="1"/>
  <c r="J3725" i="1"/>
  <c r="H3725" i="1"/>
  <c r="G3725" i="1"/>
  <c r="BH3724" i="1"/>
  <c r="BF3724" i="1"/>
  <c r="BG3724" i="1" s="1"/>
  <c r="BE3724" i="1"/>
  <c r="J3724" i="1"/>
  <c r="H3724" i="1"/>
  <c r="G3724" i="1"/>
  <c r="BH3723" i="1"/>
  <c r="BF3723" i="1"/>
  <c r="BG3723" i="1" s="1"/>
  <c r="BE3723" i="1"/>
  <c r="J3723" i="1"/>
  <c r="H3723" i="1"/>
  <c r="G3723" i="1"/>
  <c r="BH3722" i="1"/>
  <c r="BF3722" i="1"/>
  <c r="BG3722" i="1" s="1"/>
  <c r="BE3722" i="1"/>
  <c r="J3722" i="1"/>
  <c r="H3722" i="1"/>
  <c r="G3722" i="1"/>
  <c r="BH3721" i="1"/>
  <c r="BF3721" i="1"/>
  <c r="BG3721" i="1" s="1"/>
  <c r="BE3721" i="1"/>
  <c r="J3721" i="1"/>
  <c r="H3721" i="1"/>
  <c r="G3721" i="1"/>
  <c r="BH3720" i="1"/>
  <c r="BF3720" i="1"/>
  <c r="BG3720" i="1" s="1"/>
  <c r="BE3720" i="1"/>
  <c r="J3720" i="1"/>
  <c r="H3720" i="1"/>
  <c r="G3720" i="1"/>
  <c r="BH3719" i="1"/>
  <c r="BF3719" i="1"/>
  <c r="BG3719" i="1" s="1"/>
  <c r="BE3719" i="1"/>
  <c r="J3719" i="1"/>
  <c r="H3719" i="1"/>
  <c r="G3719" i="1"/>
  <c r="BH3718" i="1"/>
  <c r="BF3718" i="1"/>
  <c r="BG3718" i="1" s="1"/>
  <c r="BE3718" i="1"/>
  <c r="J3718" i="1"/>
  <c r="H3718" i="1"/>
  <c r="G3718" i="1"/>
  <c r="BH3717" i="1"/>
  <c r="BF3717" i="1"/>
  <c r="BG3717" i="1" s="1"/>
  <c r="BE3717" i="1"/>
  <c r="J3717" i="1"/>
  <c r="H3717" i="1"/>
  <c r="G3717" i="1"/>
  <c r="BH3716" i="1"/>
  <c r="BF3716" i="1"/>
  <c r="BG3716" i="1" s="1"/>
  <c r="BE3716" i="1"/>
  <c r="J3716" i="1"/>
  <c r="H3716" i="1"/>
  <c r="G3716" i="1"/>
  <c r="BH3715" i="1"/>
  <c r="BF3715" i="1"/>
  <c r="BG3715" i="1" s="1"/>
  <c r="BE3715" i="1"/>
  <c r="J3715" i="1"/>
  <c r="H3715" i="1"/>
  <c r="G3715" i="1"/>
  <c r="BH3714" i="1"/>
  <c r="BF3714" i="1"/>
  <c r="BG3714" i="1" s="1"/>
  <c r="BE3714" i="1"/>
  <c r="J3714" i="1"/>
  <c r="H3714" i="1"/>
  <c r="G3714" i="1"/>
  <c r="BH3713" i="1"/>
  <c r="BF3713" i="1"/>
  <c r="BG3713" i="1" s="1"/>
  <c r="BE3713" i="1"/>
  <c r="J3713" i="1"/>
  <c r="H3713" i="1"/>
  <c r="G3713" i="1"/>
  <c r="BH3712" i="1"/>
  <c r="BF3712" i="1"/>
  <c r="BG3712" i="1" s="1"/>
  <c r="BE3712" i="1"/>
  <c r="J3712" i="1"/>
  <c r="H3712" i="1"/>
  <c r="G3712" i="1"/>
  <c r="BH3711" i="1"/>
  <c r="BF3711" i="1"/>
  <c r="BG3711" i="1" s="1"/>
  <c r="BE3711" i="1"/>
  <c r="J3711" i="1"/>
  <c r="H3711" i="1"/>
  <c r="G3711" i="1"/>
  <c r="BH3710" i="1"/>
  <c r="BF3710" i="1"/>
  <c r="BG3710" i="1" s="1"/>
  <c r="BE3710" i="1"/>
  <c r="J3710" i="1"/>
  <c r="H3710" i="1"/>
  <c r="G3710" i="1"/>
  <c r="BH3709" i="1"/>
  <c r="BF3709" i="1"/>
  <c r="BG3709" i="1" s="1"/>
  <c r="BE3709" i="1"/>
  <c r="J3709" i="1"/>
  <c r="H3709" i="1"/>
  <c r="G3709" i="1"/>
  <c r="BH3708" i="1"/>
  <c r="BF3708" i="1"/>
  <c r="BG3708" i="1" s="1"/>
  <c r="BE3708" i="1"/>
  <c r="J3708" i="1"/>
  <c r="H3708" i="1"/>
  <c r="G3708" i="1"/>
  <c r="BH3707" i="1"/>
  <c r="BF3707" i="1"/>
  <c r="BG3707" i="1" s="1"/>
  <c r="BE3707" i="1"/>
  <c r="J3707" i="1"/>
  <c r="H3707" i="1"/>
  <c r="G3707" i="1"/>
  <c r="BH3706" i="1"/>
  <c r="BF3706" i="1"/>
  <c r="BG3706" i="1" s="1"/>
  <c r="BE3706" i="1"/>
  <c r="J3706" i="1"/>
  <c r="G3706" i="1"/>
  <c r="BH3705" i="1"/>
  <c r="BF3705" i="1"/>
  <c r="BG3705" i="1" s="1"/>
  <c r="BE3705" i="1"/>
  <c r="J3705" i="1"/>
  <c r="BH3704" i="1"/>
  <c r="BF3704" i="1"/>
  <c r="BG3704" i="1" s="1"/>
  <c r="BE3704" i="1"/>
  <c r="J3704" i="1"/>
  <c r="H3704" i="1"/>
  <c r="G3704" i="1"/>
  <c r="BH3703" i="1"/>
  <c r="BF3703" i="1"/>
  <c r="BG3703" i="1" s="1"/>
  <c r="BE3703" i="1"/>
  <c r="J3703" i="1"/>
  <c r="H3703" i="1"/>
  <c r="G3703" i="1"/>
  <c r="BH3702" i="1"/>
  <c r="BF3702" i="1"/>
  <c r="BG3702" i="1" s="1"/>
  <c r="BE3702" i="1"/>
  <c r="J3702" i="1"/>
  <c r="H3702" i="1"/>
  <c r="G3702" i="1"/>
  <c r="BH3701" i="1"/>
  <c r="BF3701" i="1"/>
  <c r="BG3701" i="1" s="1"/>
  <c r="BE3701" i="1"/>
  <c r="J3701" i="1"/>
  <c r="H3701" i="1"/>
  <c r="G3701" i="1"/>
  <c r="BH3700" i="1"/>
  <c r="BF3700" i="1"/>
  <c r="BG3700" i="1" s="1"/>
  <c r="BE3700" i="1"/>
  <c r="J3700" i="1"/>
  <c r="H3700" i="1"/>
  <c r="G3700" i="1"/>
  <c r="BH3699" i="1"/>
  <c r="BF3699" i="1"/>
  <c r="BG3699" i="1" s="1"/>
  <c r="BE3699" i="1"/>
  <c r="J3699" i="1"/>
  <c r="H3699" i="1"/>
  <c r="G3699" i="1"/>
  <c r="BH3698" i="1"/>
  <c r="BF3698" i="1"/>
  <c r="BG3698" i="1" s="1"/>
  <c r="BE3698" i="1"/>
  <c r="J3698" i="1"/>
  <c r="H3698" i="1"/>
  <c r="G3698" i="1"/>
  <c r="BH3697" i="1"/>
  <c r="BF3697" i="1"/>
  <c r="BG3697" i="1" s="1"/>
  <c r="BE3697" i="1"/>
  <c r="J3697" i="1"/>
  <c r="BH3696" i="1"/>
  <c r="BF3696" i="1"/>
  <c r="BG3696" i="1" s="1"/>
  <c r="BE3696" i="1"/>
  <c r="J3696" i="1"/>
  <c r="H3696" i="1"/>
  <c r="G3696" i="1"/>
  <c r="BH3695" i="1"/>
  <c r="BF3695" i="1"/>
  <c r="BG3695" i="1" s="1"/>
  <c r="BE3695" i="1"/>
  <c r="J3695" i="1"/>
  <c r="H3695" i="1"/>
  <c r="G3695" i="1"/>
  <c r="BH3694" i="1"/>
  <c r="BF3694" i="1"/>
  <c r="BG3694" i="1" s="1"/>
  <c r="BE3694" i="1"/>
  <c r="J3694" i="1"/>
  <c r="H3694" i="1"/>
  <c r="G3694" i="1"/>
  <c r="BH3693" i="1"/>
  <c r="BF3693" i="1"/>
  <c r="BG3693" i="1" s="1"/>
  <c r="BE3693" i="1"/>
  <c r="J3693" i="1"/>
  <c r="H3693" i="1"/>
  <c r="G3693" i="1"/>
  <c r="BH3692" i="1"/>
  <c r="BF3692" i="1"/>
  <c r="BG3692" i="1" s="1"/>
  <c r="BE3692" i="1"/>
  <c r="J3692" i="1"/>
  <c r="H3692" i="1"/>
  <c r="G3692" i="1"/>
  <c r="BH3691" i="1"/>
  <c r="BF3691" i="1"/>
  <c r="BE3691" i="1"/>
  <c r="J3691" i="1"/>
  <c r="H3691" i="1"/>
  <c r="G3691" i="1"/>
  <c r="BH3690" i="1"/>
  <c r="BF3690" i="1"/>
  <c r="BG3690" i="1" s="1"/>
  <c r="BE3690" i="1"/>
  <c r="J3690" i="1"/>
  <c r="H3690" i="1"/>
  <c r="G3690" i="1"/>
  <c r="BH3689" i="1"/>
  <c r="BF3689" i="1"/>
  <c r="BE3689" i="1"/>
  <c r="J3689" i="1"/>
  <c r="H3689" i="1"/>
  <c r="G3689" i="1"/>
  <c r="BH3688" i="1"/>
  <c r="BF3688" i="1"/>
  <c r="BG3688" i="1" s="1"/>
  <c r="BE3688" i="1"/>
  <c r="J3688" i="1"/>
  <c r="H3688" i="1"/>
  <c r="G3688" i="1"/>
  <c r="BH3687" i="1"/>
  <c r="BF3687" i="1"/>
  <c r="BG3687" i="1" s="1"/>
  <c r="BE3687" i="1"/>
  <c r="J3687" i="1"/>
  <c r="H3687" i="1"/>
  <c r="G3687" i="1"/>
  <c r="BH3686" i="1"/>
  <c r="BF3686" i="1"/>
  <c r="BG3686" i="1" s="1"/>
  <c r="BE3686" i="1"/>
  <c r="J3686" i="1"/>
  <c r="H3686" i="1"/>
  <c r="G3686" i="1"/>
  <c r="BH3685" i="1"/>
  <c r="BF3685" i="1"/>
  <c r="BG3685" i="1" s="1"/>
  <c r="BE3685" i="1"/>
  <c r="J3685" i="1"/>
  <c r="H3685" i="1"/>
  <c r="G3685" i="1"/>
  <c r="BH3684" i="1"/>
  <c r="BF3684" i="1"/>
  <c r="BG3684" i="1" s="1"/>
  <c r="BE3684" i="1"/>
  <c r="J3684" i="1"/>
  <c r="H3684" i="1"/>
  <c r="G3684" i="1"/>
  <c r="BH3683" i="1"/>
  <c r="BF3683" i="1"/>
  <c r="BG3683" i="1" s="1"/>
  <c r="BE3683" i="1"/>
  <c r="J3683" i="1"/>
  <c r="H3683" i="1"/>
  <c r="G3683" i="1"/>
  <c r="BH3682" i="1"/>
  <c r="BF3682" i="1"/>
  <c r="BG3682" i="1" s="1"/>
  <c r="BE3682" i="1"/>
  <c r="J3682" i="1"/>
  <c r="H3682" i="1"/>
  <c r="G3682" i="1"/>
  <c r="BH3681" i="1"/>
  <c r="BF3681" i="1"/>
  <c r="BG3681" i="1" s="1"/>
  <c r="BE3681" i="1"/>
  <c r="J3681" i="1"/>
  <c r="H3681" i="1"/>
  <c r="G3681" i="1"/>
  <c r="BH3680" i="1"/>
  <c r="BF3680" i="1"/>
  <c r="BG3680" i="1" s="1"/>
  <c r="BE3680" i="1"/>
  <c r="J3680" i="1"/>
  <c r="H3680" i="1"/>
  <c r="G3680" i="1"/>
  <c r="BH3679" i="1"/>
  <c r="BF3679" i="1"/>
  <c r="BG3679" i="1" s="1"/>
  <c r="BE3679" i="1"/>
  <c r="J3679" i="1"/>
  <c r="H3679" i="1"/>
  <c r="G3679" i="1"/>
  <c r="BH3678" i="1"/>
  <c r="BF3678" i="1"/>
  <c r="BG3678" i="1" s="1"/>
  <c r="BE3678" i="1"/>
  <c r="J3678" i="1"/>
  <c r="H3678" i="1"/>
  <c r="G3678" i="1"/>
  <c r="BH3677" i="1"/>
  <c r="BF3677" i="1"/>
  <c r="BG3677" i="1" s="1"/>
  <c r="BE3677" i="1"/>
  <c r="J3677" i="1"/>
  <c r="H3677" i="1"/>
  <c r="G3677" i="1"/>
  <c r="BH3676" i="1"/>
  <c r="BF3676" i="1"/>
  <c r="BG3676" i="1" s="1"/>
  <c r="BE3676" i="1"/>
  <c r="J3676" i="1"/>
  <c r="H3676" i="1"/>
  <c r="G3676" i="1"/>
  <c r="BH3675" i="1"/>
  <c r="BF3675" i="1"/>
  <c r="BE3675" i="1"/>
  <c r="J3675" i="1"/>
  <c r="H3675" i="1"/>
  <c r="G3675" i="1"/>
  <c r="BH3674" i="1"/>
  <c r="BF3674" i="1"/>
  <c r="BG3674" i="1" s="1"/>
  <c r="BE3674" i="1"/>
  <c r="J3674" i="1"/>
  <c r="H3674" i="1"/>
  <c r="G3674" i="1"/>
  <c r="BH3673" i="1"/>
  <c r="BF3673" i="1"/>
  <c r="BG3673" i="1" s="1"/>
  <c r="BE3673" i="1"/>
  <c r="J3673" i="1"/>
  <c r="H3673" i="1"/>
  <c r="G3673" i="1"/>
  <c r="BH3672" i="1"/>
  <c r="BF3672" i="1"/>
  <c r="BG3672" i="1" s="1"/>
  <c r="BE3672" i="1"/>
  <c r="J3672" i="1"/>
  <c r="H3672" i="1"/>
  <c r="G3672" i="1"/>
  <c r="BH3671" i="1"/>
  <c r="BF3671" i="1"/>
  <c r="BG3671" i="1" s="1"/>
  <c r="BE3671" i="1"/>
  <c r="J3671" i="1"/>
  <c r="H3671" i="1"/>
  <c r="G3671" i="1"/>
  <c r="BH3670" i="1"/>
  <c r="BF3670" i="1"/>
  <c r="BG3670" i="1" s="1"/>
  <c r="BE3670" i="1"/>
  <c r="J3670" i="1"/>
  <c r="H3670" i="1"/>
  <c r="G3670" i="1"/>
  <c r="BH3669" i="1"/>
  <c r="BF3669" i="1"/>
  <c r="BG3669" i="1" s="1"/>
  <c r="BE3669" i="1"/>
  <c r="J3669" i="1"/>
  <c r="H3669" i="1"/>
  <c r="G3669" i="1"/>
  <c r="BH3668" i="1"/>
  <c r="BF3668" i="1"/>
  <c r="BG3668" i="1" s="1"/>
  <c r="BE3668" i="1"/>
  <c r="J3668" i="1"/>
  <c r="H3668" i="1"/>
  <c r="G3668" i="1"/>
  <c r="BH3667" i="1"/>
  <c r="BF3667" i="1"/>
  <c r="BG3667" i="1" s="1"/>
  <c r="BE3667" i="1"/>
  <c r="J3667" i="1"/>
  <c r="H3667" i="1"/>
  <c r="G3667" i="1"/>
  <c r="BH3666" i="1"/>
  <c r="BF3666" i="1"/>
  <c r="BG3666" i="1" s="1"/>
  <c r="BE3666" i="1"/>
  <c r="J3666" i="1"/>
  <c r="H3666" i="1"/>
  <c r="G3666" i="1"/>
  <c r="BH3665" i="1"/>
  <c r="BF3665" i="1"/>
  <c r="BG3665" i="1" s="1"/>
  <c r="BE3665" i="1"/>
  <c r="J3665" i="1"/>
  <c r="H3665" i="1"/>
  <c r="G3665" i="1"/>
  <c r="BH3664" i="1"/>
  <c r="BF3664" i="1"/>
  <c r="BG3664" i="1" s="1"/>
  <c r="BE3664" i="1"/>
  <c r="J3664" i="1"/>
  <c r="H3664" i="1"/>
  <c r="G3664" i="1"/>
  <c r="BH3663" i="1"/>
  <c r="BF3663" i="1"/>
  <c r="BG3663" i="1" s="1"/>
  <c r="BE3663" i="1"/>
  <c r="J3663" i="1"/>
  <c r="H3663" i="1"/>
  <c r="G3663" i="1"/>
  <c r="BH3662" i="1"/>
  <c r="BF3662" i="1"/>
  <c r="BG3662" i="1" s="1"/>
  <c r="BE3662" i="1"/>
  <c r="J3662" i="1"/>
  <c r="H3662" i="1"/>
  <c r="G3662" i="1"/>
  <c r="BH3661" i="1"/>
  <c r="BF3661" i="1"/>
  <c r="BG3661" i="1" s="1"/>
  <c r="BE3661" i="1"/>
  <c r="J3661" i="1"/>
  <c r="H3661" i="1"/>
  <c r="G3661" i="1"/>
  <c r="BH3660" i="1"/>
  <c r="BF3660" i="1"/>
  <c r="BG3660" i="1" s="1"/>
  <c r="BE3660" i="1"/>
  <c r="J3660" i="1"/>
  <c r="H3660" i="1"/>
  <c r="G3660" i="1"/>
  <c r="BH3659" i="1"/>
  <c r="BF3659" i="1"/>
  <c r="BG3659" i="1" s="1"/>
  <c r="BE3659" i="1"/>
  <c r="J3659" i="1"/>
  <c r="H3659" i="1"/>
  <c r="G3659" i="1"/>
  <c r="BH3658" i="1"/>
  <c r="BF3658" i="1"/>
  <c r="BG3658" i="1" s="1"/>
  <c r="BE3658" i="1"/>
  <c r="J3658" i="1"/>
  <c r="H3658" i="1"/>
  <c r="G3658" i="1"/>
  <c r="BH3657" i="1"/>
  <c r="BF3657" i="1"/>
  <c r="BG3657" i="1" s="1"/>
  <c r="BE3657" i="1"/>
  <c r="J3657" i="1"/>
  <c r="H3657" i="1"/>
  <c r="G3657" i="1"/>
  <c r="BH3656" i="1"/>
  <c r="BF3656" i="1"/>
  <c r="BG3656" i="1" s="1"/>
  <c r="BE3656" i="1"/>
  <c r="J3656" i="1"/>
  <c r="H3656" i="1"/>
  <c r="G3656" i="1"/>
  <c r="BH3655" i="1"/>
  <c r="BF3655" i="1"/>
  <c r="BG3655" i="1" s="1"/>
  <c r="BE3655" i="1"/>
  <c r="J3655" i="1"/>
  <c r="H3655" i="1"/>
  <c r="G3655" i="1"/>
  <c r="BH3654" i="1"/>
  <c r="BF3654" i="1"/>
  <c r="BG3654" i="1" s="1"/>
  <c r="BE3654" i="1"/>
  <c r="J3654" i="1"/>
  <c r="H3654" i="1"/>
  <c r="G3654" i="1"/>
  <c r="BH3653" i="1"/>
  <c r="BF3653" i="1"/>
  <c r="BG3653" i="1" s="1"/>
  <c r="BE3653" i="1"/>
  <c r="J3653" i="1"/>
  <c r="H3653" i="1"/>
  <c r="G3653" i="1"/>
  <c r="BH3652" i="1"/>
  <c r="BF3652" i="1"/>
  <c r="BG3652" i="1" s="1"/>
  <c r="BE3652" i="1"/>
  <c r="J3652" i="1"/>
  <c r="H3652" i="1"/>
  <c r="G3652" i="1"/>
  <c r="BH3651" i="1"/>
  <c r="BF3651" i="1"/>
  <c r="BG3651" i="1" s="1"/>
  <c r="BE3651" i="1"/>
  <c r="J3651" i="1"/>
  <c r="H3651" i="1"/>
  <c r="G3651" i="1"/>
  <c r="BH3650" i="1"/>
  <c r="BF3650" i="1"/>
  <c r="BG3650" i="1" s="1"/>
  <c r="BE3650" i="1"/>
  <c r="J3650" i="1"/>
  <c r="H3650" i="1"/>
  <c r="G3650" i="1"/>
  <c r="BH3649" i="1"/>
  <c r="BF3649" i="1"/>
  <c r="BG3649" i="1" s="1"/>
  <c r="BE3649" i="1"/>
  <c r="J3649" i="1"/>
  <c r="H3649" i="1"/>
  <c r="G3649" i="1"/>
  <c r="BH3648" i="1"/>
  <c r="BF3648" i="1"/>
  <c r="BG3648" i="1" s="1"/>
  <c r="BE3648" i="1"/>
  <c r="J3648" i="1"/>
  <c r="H3648" i="1"/>
  <c r="G3648" i="1"/>
  <c r="BH3647" i="1"/>
  <c r="BF3647" i="1"/>
  <c r="BG3647" i="1" s="1"/>
  <c r="BE3647" i="1"/>
  <c r="J3647" i="1"/>
  <c r="H3647" i="1"/>
  <c r="G3647" i="1"/>
  <c r="BH3646" i="1"/>
  <c r="BF3646" i="1"/>
  <c r="BG3646" i="1" s="1"/>
  <c r="BE3646" i="1"/>
  <c r="J3646" i="1"/>
  <c r="H3646" i="1"/>
  <c r="G3646" i="1"/>
  <c r="BH3645" i="1"/>
  <c r="BF3645" i="1"/>
  <c r="BG3645" i="1" s="1"/>
  <c r="BE3645" i="1"/>
  <c r="J3645" i="1"/>
  <c r="H3645" i="1"/>
  <c r="G3645" i="1"/>
  <c r="BH3644" i="1"/>
  <c r="BF3644" i="1"/>
  <c r="BG3644" i="1" s="1"/>
  <c r="BE3644" i="1"/>
  <c r="J3644" i="1"/>
  <c r="H3644" i="1"/>
  <c r="G3644" i="1"/>
  <c r="BH3643" i="1"/>
  <c r="BF3643" i="1"/>
  <c r="BG3643" i="1" s="1"/>
  <c r="BE3643" i="1"/>
  <c r="J3643" i="1"/>
  <c r="H3643" i="1"/>
  <c r="G3643" i="1"/>
  <c r="BH3642" i="1"/>
  <c r="BF3642" i="1"/>
  <c r="BG3642" i="1" s="1"/>
  <c r="BE3642" i="1"/>
  <c r="J3642" i="1"/>
  <c r="H3642" i="1"/>
  <c r="G3642" i="1"/>
  <c r="BH3641" i="1"/>
  <c r="BF3641" i="1"/>
  <c r="BG3641" i="1" s="1"/>
  <c r="BE3641" i="1"/>
  <c r="J3641" i="1"/>
  <c r="H3641" i="1"/>
  <c r="G3641" i="1"/>
  <c r="BH3640" i="1"/>
  <c r="BF3640" i="1"/>
  <c r="BG3640" i="1" s="1"/>
  <c r="BE3640" i="1"/>
  <c r="J3640" i="1"/>
  <c r="H3640" i="1"/>
  <c r="G3640" i="1"/>
  <c r="BH3639" i="1"/>
  <c r="BF3639" i="1"/>
  <c r="BG3639" i="1" s="1"/>
  <c r="BE3639" i="1"/>
  <c r="J3639" i="1"/>
  <c r="H3639" i="1"/>
  <c r="G3639" i="1"/>
  <c r="BH3638" i="1"/>
  <c r="BF3638" i="1"/>
  <c r="BG3638" i="1" s="1"/>
  <c r="BE3638" i="1"/>
  <c r="J3638" i="1"/>
  <c r="H3638" i="1"/>
  <c r="G3638" i="1"/>
  <c r="BH3637" i="1"/>
  <c r="BF3637" i="1"/>
  <c r="BG3637" i="1" s="1"/>
  <c r="BE3637" i="1"/>
  <c r="J3637" i="1"/>
  <c r="H3637" i="1"/>
  <c r="G3637" i="1"/>
  <c r="BH3636" i="1"/>
  <c r="BF3636" i="1"/>
  <c r="BG3636" i="1" s="1"/>
  <c r="BE3636" i="1"/>
  <c r="J3636" i="1"/>
  <c r="H3636" i="1"/>
  <c r="G3636" i="1"/>
  <c r="BH3635" i="1"/>
  <c r="BF3635" i="1"/>
  <c r="BG3635" i="1" s="1"/>
  <c r="BE3635" i="1"/>
  <c r="J3635" i="1"/>
  <c r="H3635" i="1"/>
  <c r="G3635" i="1"/>
  <c r="BH3634" i="1"/>
  <c r="BF3634" i="1"/>
  <c r="BG3634" i="1" s="1"/>
  <c r="BE3634" i="1"/>
  <c r="J3634" i="1"/>
  <c r="H3634" i="1"/>
  <c r="G3634" i="1"/>
  <c r="BH3633" i="1"/>
  <c r="BF3633" i="1"/>
  <c r="BG3633" i="1" s="1"/>
  <c r="BE3633" i="1"/>
  <c r="J3633" i="1"/>
  <c r="H3633" i="1"/>
  <c r="G3633" i="1"/>
  <c r="BH3632" i="1"/>
  <c r="BF3632" i="1"/>
  <c r="BG3632" i="1" s="1"/>
  <c r="BE3632" i="1"/>
  <c r="J3632" i="1"/>
  <c r="H3632" i="1"/>
  <c r="G3632" i="1"/>
  <c r="BH3631" i="1"/>
  <c r="BF3631" i="1"/>
  <c r="BG3631" i="1" s="1"/>
  <c r="BH3630" i="1"/>
  <c r="BF3630" i="1"/>
  <c r="BG3630" i="1" s="1"/>
  <c r="BE3630" i="1"/>
  <c r="J3630" i="1"/>
  <c r="H3630" i="1"/>
  <c r="G3630" i="1"/>
  <c r="BH3629" i="1"/>
  <c r="BF3629" i="1"/>
  <c r="BG3629" i="1" s="1"/>
  <c r="BE3629" i="1"/>
  <c r="J3629" i="1"/>
  <c r="H3629" i="1"/>
  <c r="G3629" i="1"/>
  <c r="BH3628" i="1"/>
  <c r="BF3628" i="1"/>
  <c r="BG3628" i="1" s="1"/>
  <c r="BE3628" i="1"/>
  <c r="J3628" i="1"/>
  <c r="H3628" i="1"/>
  <c r="G3628" i="1"/>
  <c r="BH3627" i="1"/>
  <c r="BF3627" i="1"/>
  <c r="BG3627" i="1" s="1"/>
  <c r="BE3627" i="1"/>
  <c r="J3627" i="1"/>
  <c r="H3627" i="1"/>
  <c r="G3627" i="1"/>
  <c r="BH3626" i="1"/>
  <c r="BF3626" i="1"/>
  <c r="BG3626" i="1" s="1"/>
  <c r="BE3626" i="1"/>
  <c r="J3626" i="1"/>
  <c r="H3626" i="1"/>
  <c r="G3626" i="1"/>
  <c r="BH3625" i="1"/>
  <c r="BF3625" i="1"/>
  <c r="BG3625" i="1" s="1"/>
  <c r="BE3625" i="1"/>
  <c r="J3625" i="1"/>
  <c r="H3625" i="1"/>
  <c r="G3625" i="1"/>
  <c r="BH3624" i="1"/>
  <c r="BF3624" i="1"/>
  <c r="BG3624" i="1" s="1"/>
  <c r="BE3624" i="1"/>
  <c r="J3624" i="1"/>
  <c r="H3624" i="1"/>
  <c r="G3624" i="1"/>
  <c r="BH3623" i="1"/>
  <c r="BF3623" i="1"/>
  <c r="BG3623" i="1" s="1"/>
  <c r="BE3623" i="1"/>
  <c r="J3623" i="1"/>
  <c r="H3623" i="1"/>
  <c r="G3623" i="1"/>
  <c r="BH3622" i="1"/>
  <c r="BF3622" i="1"/>
  <c r="BG3622" i="1" s="1"/>
  <c r="BE3622" i="1"/>
  <c r="J3622" i="1"/>
  <c r="H3622" i="1"/>
  <c r="G3622" i="1"/>
  <c r="BH3621" i="1"/>
  <c r="BF3621" i="1"/>
  <c r="BG3621" i="1" s="1"/>
  <c r="BE3621" i="1"/>
  <c r="J3621" i="1"/>
  <c r="H3621" i="1"/>
  <c r="G3621" i="1"/>
  <c r="BH3620" i="1"/>
  <c r="BF3620" i="1"/>
  <c r="BG3620" i="1" s="1"/>
  <c r="BE3620" i="1"/>
  <c r="J3620" i="1"/>
  <c r="H3620" i="1"/>
  <c r="G3620" i="1"/>
  <c r="BH3619" i="1"/>
  <c r="BF3619" i="1"/>
  <c r="BG3619" i="1" s="1"/>
  <c r="BE3619" i="1"/>
  <c r="J3619" i="1"/>
  <c r="H3619" i="1"/>
  <c r="G3619" i="1"/>
  <c r="BH3618" i="1"/>
  <c r="BF3618" i="1"/>
  <c r="BG3618" i="1" s="1"/>
  <c r="BE3618" i="1"/>
  <c r="J3618" i="1"/>
  <c r="H3618" i="1"/>
  <c r="G3618" i="1"/>
  <c r="BH3617" i="1"/>
  <c r="BF3617" i="1"/>
  <c r="BG3617" i="1" s="1"/>
  <c r="BE3617" i="1"/>
  <c r="J3617" i="1"/>
  <c r="H3617" i="1"/>
  <c r="G3617" i="1"/>
  <c r="BH3616" i="1"/>
  <c r="BF3616" i="1"/>
  <c r="BG3616" i="1" s="1"/>
  <c r="BE3616" i="1"/>
  <c r="J3616" i="1"/>
  <c r="H3616" i="1"/>
  <c r="G3616" i="1"/>
  <c r="BH3615" i="1"/>
  <c r="BF3615" i="1"/>
  <c r="BG3615" i="1" s="1"/>
  <c r="BE3615" i="1"/>
  <c r="J3615" i="1"/>
  <c r="H3615" i="1"/>
  <c r="G3615" i="1"/>
  <c r="BH3614" i="1"/>
  <c r="BF3614" i="1"/>
  <c r="BG3614" i="1" s="1"/>
  <c r="BE3614" i="1"/>
  <c r="J3614" i="1"/>
  <c r="H3614" i="1"/>
  <c r="G3614" i="1"/>
  <c r="BH3613" i="1"/>
  <c r="BF3613" i="1"/>
  <c r="BG3613" i="1" s="1"/>
  <c r="BE3613" i="1"/>
  <c r="J3613" i="1"/>
  <c r="H3613" i="1"/>
  <c r="G3613" i="1"/>
  <c r="BH3612" i="1"/>
  <c r="BF3612" i="1"/>
  <c r="BG3612" i="1" s="1"/>
  <c r="BE3612" i="1"/>
  <c r="J3612" i="1"/>
  <c r="H3612" i="1"/>
  <c r="G3612" i="1"/>
  <c r="BH3611" i="1"/>
  <c r="BF3611" i="1"/>
  <c r="BG3611" i="1" s="1"/>
  <c r="BE3611" i="1"/>
  <c r="J3611" i="1"/>
  <c r="H3611" i="1"/>
  <c r="G3611" i="1"/>
  <c r="BH3610" i="1"/>
  <c r="BF3610" i="1"/>
  <c r="BG3610" i="1" s="1"/>
  <c r="BE3610" i="1"/>
  <c r="J3610" i="1"/>
  <c r="H3610" i="1"/>
  <c r="G3610" i="1"/>
  <c r="BH3609" i="1"/>
  <c r="BF3609" i="1"/>
  <c r="BG3609" i="1" s="1"/>
  <c r="BE3609" i="1"/>
  <c r="J3609" i="1"/>
  <c r="H3609" i="1"/>
  <c r="G3609" i="1"/>
  <c r="BH3608" i="1"/>
  <c r="BF3608" i="1"/>
  <c r="BG3608" i="1" s="1"/>
  <c r="BE3608" i="1"/>
  <c r="J3608" i="1"/>
  <c r="H3608" i="1"/>
  <c r="G3608" i="1"/>
  <c r="BH3607" i="1"/>
  <c r="BF3607" i="1"/>
  <c r="BG3607" i="1" s="1"/>
  <c r="BE3607" i="1"/>
  <c r="J3607" i="1"/>
  <c r="H3607" i="1"/>
  <c r="G3607" i="1"/>
  <c r="BH3606" i="1"/>
  <c r="BF3606" i="1"/>
  <c r="BG3606" i="1" s="1"/>
  <c r="BE3606" i="1"/>
  <c r="J3606" i="1"/>
  <c r="H3606" i="1"/>
  <c r="G3606" i="1"/>
  <c r="BH3605" i="1"/>
  <c r="BF3605" i="1"/>
  <c r="BG3605" i="1" s="1"/>
  <c r="BE3605" i="1"/>
  <c r="J3605" i="1"/>
  <c r="H3605" i="1"/>
  <c r="G3605" i="1"/>
  <c r="BH3604" i="1"/>
  <c r="BF3604" i="1"/>
  <c r="BG3604" i="1" s="1"/>
  <c r="BE3604" i="1"/>
  <c r="J3604" i="1"/>
  <c r="H3604" i="1"/>
  <c r="G3604" i="1"/>
  <c r="BH3603" i="1"/>
  <c r="BF3603" i="1"/>
  <c r="BG3603" i="1" s="1"/>
  <c r="BE3603" i="1"/>
  <c r="J3603" i="1"/>
  <c r="H3603" i="1"/>
  <c r="G3603" i="1"/>
  <c r="BH3602" i="1"/>
  <c r="BF3602" i="1"/>
  <c r="BG3602" i="1" s="1"/>
  <c r="BE3602" i="1"/>
  <c r="J3602" i="1"/>
  <c r="H3602" i="1"/>
  <c r="G3602" i="1"/>
  <c r="BH3601" i="1"/>
  <c r="BF3601" i="1"/>
  <c r="BG3601" i="1" s="1"/>
  <c r="BE3601" i="1"/>
  <c r="J3601" i="1"/>
  <c r="H3601" i="1"/>
  <c r="G3601" i="1"/>
  <c r="BH3600" i="1"/>
  <c r="BF3600" i="1"/>
  <c r="BG3600" i="1" s="1"/>
  <c r="BE3600" i="1"/>
  <c r="J3600" i="1"/>
  <c r="H3600" i="1"/>
  <c r="G3600" i="1"/>
  <c r="BH3599" i="1"/>
  <c r="BF3599" i="1"/>
  <c r="BG3599" i="1" s="1"/>
  <c r="BE3599" i="1"/>
  <c r="J3599" i="1"/>
  <c r="H3599" i="1"/>
  <c r="G3599" i="1"/>
  <c r="BH3598" i="1"/>
  <c r="BF3598" i="1"/>
  <c r="BG3598" i="1" s="1"/>
  <c r="BE3598" i="1"/>
  <c r="J3598" i="1"/>
  <c r="H3598" i="1"/>
  <c r="G3598" i="1"/>
  <c r="BH3597" i="1"/>
  <c r="BF3597" i="1"/>
  <c r="BG3597" i="1" s="1"/>
  <c r="BE3597" i="1"/>
  <c r="J3597" i="1"/>
  <c r="H3597" i="1"/>
  <c r="G3597" i="1"/>
  <c r="BH3596" i="1"/>
  <c r="BF3596" i="1"/>
  <c r="BG3596" i="1" s="1"/>
  <c r="BE3596" i="1"/>
  <c r="J3596" i="1"/>
  <c r="H3596" i="1"/>
  <c r="G3596" i="1"/>
  <c r="BH3595" i="1"/>
  <c r="BF3595" i="1"/>
  <c r="BG3595" i="1" s="1"/>
  <c r="BE3595" i="1"/>
  <c r="J3595" i="1"/>
  <c r="H3595" i="1"/>
  <c r="G3595" i="1"/>
  <c r="BH3594" i="1"/>
  <c r="BF3594" i="1"/>
  <c r="BG3594" i="1" s="1"/>
  <c r="BE3594" i="1"/>
  <c r="J3594" i="1"/>
  <c r="H3594" i="1"/>
  <c r="G3594" i="1"/>
  <c r="BH3593" i="1"/>
  <c r="BF3593" i="1"/>
  <c r="BG3593" i="1" s="1"/>
  <c r="BE3593" i="1"/>
  <c r="J3593" i="1"/>
  <c r="H3593" i="1"/>
  <c r="G3593" i="1"/>
  <c r="BH3592" i="1"/>
  <c r="BF3592" i="1"/>
  <c r="BG3592" i="1" s="1"/>
  <c r="BE3592" i="1"/>
  <c r="J3592" i="1"/>
  <c r="H3592" i="1"/>
  <c r="G3592" i="1"/>
  <c r="BH3591" i="1"/>
  <c r="BF3591" i="1"/>
  <c r="BG3591" i="1" s="1"/>
  <c r="BE3591" i="1"/>
  <c r="J3591" i="1"/>
  <c r="H3591" i="1"/>
  <c r="G3591" i="1"/>
  <c r="BH3590" i="1"/>
  <c r="BF3590" i="1"/>
  <c r="BG3590" i="1" s="1"/>
  <c r="BE3590" i="1"/>
  <c r="J3590" i="1"/>
  <c r="H3590" i="1"/>
  <c r="G3590" i="1"/>
  <c r="BH3589" i="1"/>
  <c r="BF3589" i="1"/>
  <c r="BG3589" i="1" s="1"/>
  <c r="BE3589" i="1"/>
  <c r="J3589" i="1"/>
  <c r="H3589" i="1"/>
  <c r="G3589" i="1"/>
  <c r="BH3588" i="1"/>
  <c r="BF3588" i="1"/>
  <c r="BG3588" i="1" s="1"/>
  <c r="BE3588" i="1"/>
  <c r="J3588" i="1"/>
  <c r="H3588" i="1"/>
  <c r="G3588" i="1"/>
  <c r="BH3587" i="1"/>
  <c r="BF3587" i="1"/>
  <c r="BG3587" i="1" s="1"/>
  <c r="BE3587" i="1"/>
  <c r="J3587" i="1"/>
  <c r="H3587" i="1"/>
  <c r="G3587" i="1"/>
  <c r="BH3586" i="1"/>
  <c r="BF3586" i="1"/>
  <c r="BG3586" i="1" s="1"/>
  <c r="BE3586" i="1"/>
  <c r="J3586" i="1"/>
  <c r="H3586" i="1"/>
  <c r="G3586" i="1"/>
  <c r="BH3585" i="1"/>
  <c r="BF3585" i="1"/>
  <c r="BG3585" i="1" s="1"/>
  <c r="BE3585" i="1"/>
  <c r="J3585" i="1"/>
  <c r="H3585" i="1"/>
  <c r="G3585" i="1"/>
  <c r="BH3584" i="1"/>
  <c r="BF3584" i="1"/>
  <c r="BG3584" i="1" s="1"/>
  <c r="BE3584" i="1"/>
  <c r="J3584" i="1"/>
  <c r="H3584" i="1"/>
  <c r="G3584" i="1"/>
  <c r="BH3583" i="1"/>
  <c r="BF3583" i="1"/>
  <c r="BG3583" i="1" s="1"/>
  <c r="BE3583" i="1"/>
  <c r="J3583" i="1"/>
  <c r="H3583" i="1"/>
  <c r="G3583" i="1"/>
  <c r="BH3582" i="1"/>
  <c r="BF3582" i="1"/>
  <c r="BG3582" i="1" s="1"/>
  <c r="BE3582" i="1"/>
  <c r="J3582" i="1"/>
  <c r="H3582" i="1"/>
  <c r="G3582" i="1"/>
  <c r="BH3581" i="1"/>
  <c r="BF3581" i="1"/>
  <c r="BG3581" i="1" s="1"/>
  <c r="BE3581" i="1"/>
  <c r="J3581" i="1"/>
  <c r="H3581" i="1"/>
  <c r="G3581" i="1"/>
  <c r="BH3580" i="1"/>
  <c r="BF3580" i="1"/>
  <c r="BG3580" i="1" s="1"/>
  <c r="BE3580" i="1"/>
  <c r="J3580" i="1"/>
  <c r="H3580" i="1"/>
  <c r="G3580" i="1"/>
  <c r="BH3579" i="1"/>
  <c r="BF3579" i="1"/>
  <c r="BG3579" i="1" s="1"/>
  <c r="BE3579" i="1"/>
  <c r="J3579" i="1"/>
  <c r="H3579" i="1"/>
  <c r="G3579" i="1"/>
  <c r="BH3578" i="1"/>
  <c r="BF3578" i="1"/>
  <c r="BG3578" i="1" s="1"/>
  <c r="BE3578" i="1"/>
  <c r="J3578" i="1"/>
  <c r="H3578" i="1"/>
  <c r="G3578" i="1"/>
  <c r="BH3577" i="1"/>
  <c r="BF3577" i="1"/>
  <c r="BG3577" i="1" s="1"/>
  <c r="BE3577" i="1"/>
  <c r="J3577" i="1"/>
  <c r="H3577" i="1"/>
  <c r="G3577" i="1"/>
  <c r="BH3576" i="1"/>
  <c r="BF3576" i="1"/>
  <c r="BG3576" i="1" s="1"/>
  <c r="BE3576" i="1"/>
  <c r="J3576" i="1"/>
  <c r="H3576" i="1"/>
  <c r="G3576" i="1"/>
  <c r="BH3575" i="1"/>
  <c r="BF3575" i="1"/>
  <c r="BG3575" i="1" s="1"/>
  <c r="BE3575" i="1"/>
  <c r="J3575" i="1"/>
  <c r="H3575" i="1"/>
  <c r="G3575" i="1"/>
  <c r="BH3574" i="1"/>
  <c r="BF3574" i="1"/>
  <c r="BG3574" i="1" s="1"/>
  <c r="BE3574" i="1"/>
  <c r="J3574" i="1"/>
  <c r="H3574" i="1"/>
  <c r="G3574" i="1"/>
  <c r="BH3573" i="1"/>
  <c r="BF3573" i="1"/>
  <c r="BG3573" i="1" s="1"/>
  <c r="BE3573" i="1"/>
  <c r="J3573" i="1"/>
  <c r="H3573" i="1"/>
  <c r="G3573" i="1"/>
  <c r="BH3572" i="1"/>
  <c r="BF3572" i="1"/>
  <c r="BG3572" i="1" s="1"/>
  <c r="BE3572" i="1"/>
  <c r="J3572" i="1"/>
  <c r="H3572" i="1"/>
  <c r="G3572" i="1"/>
  <c r="BH3571" i="1"/>
  <c r="BF3571" i="1"/>
  <c r="BG3571" i="1" s="1"/>
  <c r="BE3571" i="1"/>
  <c r="J3571" i="1"/>
  <c r="H3571" i="1"/>
  <c r="G3571" i="1"/>
  <c r="BH3570" i="1"/>
  <c r="BF3570" i="1"/>
  <c r="BG3570" i="1" s="1"/>
  <c r="BE3570" i="1"/>
  <c r="J3570" i="1"/>
  <c r="H3570" i="1"/>
  <c r="G3570" i="1"/>
  <c r="BH3569" i="1"/>
  <c r="BF3569" i="1"/>
  <c r="BG3569" i="1" s="1"/>
  <c r="BE3569" i="1"/>
  <c r="J3569" i="1"/>
  <c r="H3569" i="1"/>
  <c r="G3569" i="1"/>
  <c r="BH3568" i="1"/>
  <c r="BF3568" i="1"/>
  <c r="BG3568" i="1" s="1"/>
  <c r="BE3568" i="1"/>
  <c r="J3568" i="1"/>
  <c r="H3568" i="1"/>
  <c r="G3568" i="1"/>
  <c r="BH3567" i="1"/>
  <c r="BF3567" i="1"/>
  <c r="BG3567" i="1" s="1"/>
  <c r="BE3567" i="1"/>
  <c r="J3567" i="1"/>
  <c r="H3567" i="1"/>
  <c r="G3567" i="1"/>
  <c r="BH3566" i="1"/>
  <c r="BF3566" i="1"/>
  <c r="BG3566" i="1" s="1"/>
  <c r="BE3566" i="1"/>
  <c r="J3566" i="1"/>
  <c r="H3566" i="1"/>
  <c r="G3566" i="1"/>
  <c r="BH3565" i="1"/>
  <c r="BF3565" i="1"/>
  <c r="BG3565" i="1" s="1"/>
  <c r="BE3565" i="1"/>
  <c r="J3565" i="1"/>
  <c r="H3565" i="1"/>
  <c r="G3565" i="1"/>
  <c r="BH3564" i="1"/>
  <c r="BF3564" i="1"/>
  <c r="BG3564" i="1" s="1"/>
  <c r="BE3564" i="1"/>
  <c r="J3564" i="1"/>
  <c r="H3564" i="1"/>
  <c r="G3564" i="1"/>
  <c r="BH3563" i="1"/>
  <c r="BF3563" i="1"/>
  <c r="BG3563" i="1" s="1"/>
  <c r="BE3563" i="1"/>
  <c r="J3563" i="1"/>
  <c r="H3563" i="1"/>
  <c r="G3563" i="1"/>
  <c r="BH3562" i="1"/>
  <c r="BF3562" i="1"/>
  <c r="BG3562" i="1" s="1"/>
  <c r="BE3562" i="1"/>
  <c r="J3562" i="1"/>
  <c r="H3562" i="1"/>
  <c r="G3562" i="1"/>
  <c r="BH3561" i="1"/>
  <c r="BF3561" i="1"/>
  <c r="BG3561" i="1" s="1"/>
  <c r="BE3561" i="1"/>
  <c r="J3561" i="1"/>
  <c r="H3561" i="1"/>
  <c r="G3561" i="1"/>
  <c r="BH3560" i="1"/>
  <c r="BF3560" i="1"/>
  <c r="BG3560" i="1" s="1"/>
  <c r="BE3560" i="1"/>
  <c r="J3560" i="1"/>
  <c r="H3560" i="1"/>
  <c r="G3560" i="1"/>
  <c r="BH3559" i="1"/>
  <c r="BF3559" i="1"/>
  <c r="BG3559" i="1" s="1"/>
  <c r="BE3559" i="1"/>
  <c r="J3559" i="1"/>
  <c r="H3559" i="1"/>
  <c r="G3559" i="1"/>
  <c r="BH3558" i="1"/>
  <c r="BF3558" i="1"/>
  <c r="BG3558" i="1" s="1"/>
  <c r="BE3558" i="1"/>
  <c r="J3558" i="1"/>
  <c r="H3558" i="1"/>
  <c r="G3558" i="1"/>
  <c r="BH3557" i="1"/>
  <c r="BF3557" i="1"/>
  <c r="BG3557" i="1" s="1"/>
  <c r="BE3557" i="1"/>
  <c r="J3557" i="1"/>
  <c r="H3557" i="1"/>
  <c r="G3557" i="1"/>
  <c r="BH3556" i="1"/>
  <c r="BF3556" i="1"/>
  <c r="BG3556" i="1" s="1"/>
  <c r="BE3556" i="1"/>
  <c r="J3556" i="1"/>
  <c r="H3556" i="1"/>
  <c r="G3556" i="1"/>
  <c r="BH3555" i="1"/>
  <c r="BF3555" i="1"/>
  <c r="BG3555" i="1" s="1"/>
  <c r="BE3555" i="1"/>
  <c r="J3555" i="1"/>
  <c r="H3555" i="1"/>
  <c r="G3555" i="1"/>
  <c r="BH3554" i="1"/>
  <c r="BF3554" i="1"/>
  <c r="BG3554" i="1" s="1"/>
  <c r="BE3554" i="1"/>
  <c r="J3554" i="1"/>
  <c r="H3554" i="1"/>
  <c r="G3554" i="1"/>
  <c r="BH3553" i="1"/>
  <c r="BF3553" i="1"/>
  <c r="BG3553" i="1" s="1"/>
  <c r="BE3553" i="1"/>
  <c r="J3553" i="1"/>
  <c r="H3553" i="1"/>
  <c r="G3553" i="1"/>
  <c r="BH3552" i="1"/>
  <c r="BF3552" i="1"/>
  <c r="BG3552" i="1" s="1"/>
  <c r="BE3552" i="1"/>
  <c r="J3552" i="1"/>
  <c r="H3552" i="1"/>
  <c r="G3552" i="1"/>
  <c r="BH3551" i="1"/>
  <c r="BF3551" i="1"/>
  <c r="BG3551" i="1" s="1"/>
  <c r="BE3551" i="1"/>
  <c r="J3551" i="1"/>
  <c r="H3551" i="1"/>
  <c r="G3551" i="1"/>
  <c r="BH3550" i="1"/>
  <c r="BF3550" i="1"/>
  <c r="BG3550" i="1" s="1"/>
  <c r="BE3550" i="1"/>
  <c r="J3550" i="1"/>
  <c r="H3550" i="1"/>
  <c r="G3550" i="1"/>
  <c r="BH3549" i="1"/>
  <c r="BF3549" i="1"/>
  <c r="BG3549" i="1" s="1"/>
  <c r="BE3549" i="1"/>
  <c r="J3549" i="1"/>
  <c r="H3549" i="1"/>
  <c r="G3549" i="1"/>
  <c r="BH3548" i="1"/>
  <c r="BF3548" i="1"/>
  <c r="BG3548" i="1" s="1"/>
  <c r="BE3548" i="1"/>
  <c r="J3548" i="1"/>
  <c r="H3548" i="1"/>
  <c r="G3548" i="1"/>
  <c r="BH3547" i="1"/>
  <c r="BF3547" i="1"/>
  <c r="BG3547" i="1" s="1"/>
  <c r="BE3547" i="1"/>
  <c r="J3547" i="1"/>
  <c r="H3547" i="1"/>
  <c r="G3547" i="1"/>
  <c r="BH3546" i="1"/>
  <c r="BF3546" i="1"/>
  <c r="BG3546" i="1" s="1"/>
  <c r="BE3546" i="1"/>
  <c r="J3546" i="1"/>
  <c r="H3546" i="1"/>
  <c r="G3546" i="1"/>
  <c r="BH3545" i="1"/>
  <c r="BF3545" i="1"/>
  <c r="BG3545" i="1" s="1"/>
  <c r="BE3545" i="1"/>
  <c r="J3545" i="1"/>
  <c r="H3545" i="1"/>
  <c r="G3545" i="1"/>
  <c r="BH3544" i="1"/>
  <c r="BF3544" i="1"/>
  <c r="BG3544" i="1" s="1"/>
  <c r="BE3544" i="1"/>
  <c r="J3544" i="1"/>
  <c r="H3544" i="1"/>
  <c r="G3544" i="1"/>
  <c r="BH3543" i="1"/>
  <c r="BF3543" i="1"/>
  <c r="BG3543" i="1" s="1"/>
  <c r="BE3543" i="1"/>
  <c r="J3543" i="1"/>
  <c r="H3543" i="1"/>
  <c r="G3543" i="1"/>
  <c r="BH3542" i="1"/>
  <c r="BF3542" i="1"/>
  <c r="BG3542" i="1" s="1"/>
  <c r="BE3542" i="1"/>
  <c r="J3542" i="1"/>
  <c r="H3542" i="1"/>
  <c r="G3542" i="1"/>
  <c r="BH3541" i="1"/>
  <c r="BF3541" i="1"/>
  <c r="BG3541" i="1" s="1"/>
  <c r="BE3541" i="1"/>
  <c r="J3541" i="1"/>
  <c r="H3541" i="1"/>
  <c r="G3541" i="1"/>
  <c r="BH3540" i="1"/>
  <c r="BF3540" i="1"/>
  <c r="BG3540" i="1" s="1"/>
  <c r="BE3540" i="1"/>
  <c r="J3540" i="1"/>
  <c r="H3540" i="1"/>
  <c r="G3540" i="1"/>
  <c r="BH3539" i="1"/>
  <c r="BF3539" i="1"/>
  <c r="BG3539" i="1" s="1"/>
  <c r="BE3539" i="1"/>
  <c r="J3539" i="1"/>
  <c r="H3539" i="1"/>
  <c r="G3539" i="1"/>
  <c r="BH3538" i="1"/>
  <c r="BF3538" i="1"/>
  <c r="BG3538" i="1" s="1"/>
  <c r="BE3538" i="1"/>
  <c r="J3538" i="1"/>
  <c r="H3538" i="1"/>
  <c r="G3538" i="1"/>
  <c r="BH3537" i="1"/>
  <c r="BF3537" i="1"/>
  <c r="BG3537" i="1" s="1"/>
  <c r="BE3537" i="1"/>
  <c r="J3537" i="1"/>
  <c r="H3537" i="1"/>
  <c r="G3537" i="1"/>
  <c r="BH3536" i="1"/>
  <c r="BF3536" i="1"/>
  <c r="BG3536" i="1" s="1"/>
  <c r="BE3536" i="1"/>
  <c r="J3536" i="1"/>
  <c r="H3536" i="1"/>
  <c r="G3536" i="1"/>
  <c r="BH3535" i="1"/>
  <c r="BF3535" i="1"/>
  <c r="BG3535" i="1" s="1"/>
  <c r="BE3535" i="1"/>
  <c r="J3535" i="1"/>
  <c r="H3535" i="1"/>
  <c r="G3535" i="1"/>
  <c r="BH3534" i="1"/>
  <c r="BF3534" i="1"/>
  <c r="BG3534" i="1" s="1"/>
  <c r="BE3534" i="1"/>
  <c r="J3534" i="1"/>
  <c r="H3534" i="1"/>
  <c r="G3534" i="1"/>
  <c r="BH3533" i="1"/>
  <c r="BF3533" i="1"/>
  <c r="BG3533" i="1" s="1"/>
  <c r="BE3533" i="1"/>
  <c r="J3533" i="1"/>
  <c r="H3533" i="1"/>
  <c r="G3533" i="1"/>
  <c r="BH3532" i="1"/>
  <c r="BF3532" i="1"/>
  <c r="BG3532" i="1" s="1"/>
  <c r="BE3532" i="1"/>
  <c r="J3532" i="1"/>
  <c r="H3532" i="1"/>
  <c r="G3532" i="1"/>
  <c r="BH3531" i="1"/>
  <c r="BF3531" i="1"/>
  <c r="BG3531" i="1" s="1"/>
  <c r="BE3531" i="1"/>
  <c r="J3531" i="1"/>
  <c r="H3531" i="1"/>
  <c r="G3531" i="1"/>
  <c r="BH3530" i="1"/>
  <c r="BF3530" i="1"/>
  <c r="BG3530" i="1" s="1"/>
  <c r="BE3530" i="1"/>
  <c r="J3530" i="1"/>
  <c r="H3530" i="1"/>
  <c r="G3530" i="1"/>
  <c r="BH3529" i="1"/>
  <c r="BF3529" i="1"/>
  <c r="BG3529" i="1" s="1"/>
  <c r="BE3529" i="1"/>
  <c r="J3529" i="1"/>
  <c r="H3529" i="1"/>
  <c r="G3529" i="1"/>
  <c r="BH3528" i="1"/>
  <c r="BF3528" i="1"/>
  <c r="BG3528" i="1" s="1"/>
  <c r="BE3528" i="1"/>
  <c r="J3528" i="1"/>
  <c r="H3528" i="1"/>
  <c r="G3528" i="1"/>
  <c r="BH3527" i="1"/>
  <c r="BF3527" i="1"/>
  <c r="BG3527" i="1" s="1"/>
  <c r="BE3527" i="1"/>
  <c r="J3527" i="1"/>
  <c r="H3527" i="1"/>
  <c r="G3527" i="1"/>
  <c r="BH3526" i="1"/>
  <c r="BF3526" i="1"/>
  <c r="BG3526" i="1" s="1"/>
  <c r="BE3526" i="1"/>
  <c r="J3526" i="1"/>
  <c r="H3526" i="1"/>
  <c r="G3526" i="1"/>
  <c r="BH3525" i="1"/>
  <c r="BF3525" i="1"/>
  <c r="BG3525" i="1" s="1"/>
  <c r="BE3525" i="1"/>
  <c r="J3525" i="1"/>
  <c r="H3525" i="1"/>
  <c r="G3525" i="1"/>
  <c r="BH3524" i="1"/>
  <c r="BF3524" i="1"/>
  <c r="BG3524" i="1" s="1"/>
  <c r="BE3524" i="1"/>
  <c r="J3524" i="1"/>
  <c r="H3524" i="1"/>
  <c r="G3524" i="1"/>
  <c r="BH3523" i="1"/>
  <c r="BF3523" i="1"/>
  <c r="BG3523" i="1" s="1"/>
  <c r="BE3523" i="1"/>
  <c r="J3523" i="1"/>
  <c r="H3523" i="1"/>
  <c r="G3523" i="1"/>
  <c r="BH3522" i="1"/>
  <c r="BF3522" i="1"/>
  <c r="BG3522" i="1" s="1"/>
  <c r="BE3522" i="1"/>
  <c r="J3522" i="1"/>
  <c r="H3522" i="1"/>
  <c r="G3522" i="1"/>
  <c r="BH3521" i="1"/>
  <c r="BF3521" i="1"/>
  <c r="BG3521" i="1" s="1"/>
  <c r="BE3521" i="1"/>
  <c r="J3521" i="1"/>
  <c r="H3521" i="1"/>
  <c r="G3521" i="1"/>
  <c r="BH3520" i="1"/>
  <c r="BF3520" i="1"/>
  <c r="BG3520" i="1" s="1"/>
  <c r="BE3520" i="1"/>
  <c r="J3520" i="1"/>
  <c r="H3520" i="1"/>
  <c r="G3520" i="1"/>
  <c r="BH3519" i="1"/>
  <c r="BF3519" i="1"/>
  <c r="BG3519" i="1" s="1"/>
  <c r="BE3519" i="1"/>
  <c r="J3519" i="1"/>
  <c r="H3519" i="1"/>
  <c r="G3519" i="1"/>
  <c r="BH3518" i="1"/>
  <c r="BF3518" i="1"/>
  <c r="BG3518" i="1" s="1"/>
  <c r="BE3518" i="1"/>
  <c r="J3518" i="1"/>
  <c r="H3518" i="1"/>
  <c r="G3518" i="1"/>
  <c r="BH3517" i="1"/>
  <c r="BF3517" i="1"/>
  <c r="BG3517" i="1" s="1"/>
  <c r="BE3517" i="1"/>
  <c r="J3517" i="1"/>
  <c r="H3517" i="1"/>
  <c r="G3517" i="1"/>
  <c r="BH3516" i="1"/>
  <c r="BF3516" i="1"/>
  <c r="BG3516" i="1" s="1"/>
  <c r="BE3516" i="1"/>
  <c r="J3516" i="1"/>
  <c r="H3516" i="1"/>
  <c r="G3516" i="1"/>
  <c r="BH3515" i="1"/>
  <c r="BF3515" i="1"/>
  <c r="BG3515" i="1" s="1"/>
  <c r="BE3515" i="1"/>
  <c r="J3515" i="1"/>
  <c r="H3515" i="1"/>
  <c r="G3515" i="1"/>
  <c r="BH3514" i="1"/>
  <c r="BF3514" i="1"/>
  <c r="BG3514" i="1" s="1"/>
  <c r="BE3514" i="1"/>
  <c r="J3514" i="1"/>
  <c r="H3514" i="1"/>
  <c r="G3514" i="1"/>
  <c r="BH3513" i="1"/>
  <c r="BF3513" i="1"/>
  <c r="BG3513" i="1" s="1"/>
  <c r="BE3513" i="1"/>
  <c r="J3513" i="1"/>
  <c r="H3513" i="1"/>
  <c r="G3513" i="1"/>
  <c r="BH3512" i="1"/>
  <c r="BF3512" i="1"/>
  <c r="BG3512" i="1" s="1"/>
  <c r="BE3512" i="1"/>
  <c r="J3512" i="1"/>
  <c r="H3512" i="1"/>
  <c r="G3512" i="1"/>
  <c r="BH3511" i="1"/>
  <c r="BF3511" i="1"/>
  <c r="BG3511" i="1" s="1"/>
  <c r="BE3511" i="1"/>
  <c r="J3511" i="1"/>
  <c r="H3511" i="1"/>
  <c r="G3511" i="1"/>
  <c r="BH3510" i="1"/>
  <c r="BF3510" i="1"/>
  <c r="BG3510" i="1" s="1"/>
  <c r="BE3510" i="1"/>
  <c r="J3510" i="1"/>
  <c r="H3510" i="1"/>
  <c r="G3510" i="1"/>
  <c r="BH3509" i="1"/>
  <c r="BF3509" i="1"/>
  <c r="BG3509" i="1" s="1"/>
  <c r="BE3509" i="1"/>
  <c r="J3509" i="1"/>
  <c r="H3509" i="1"/>
  <c r="G3509" i="1"/>
  <c r="BH3508" i="1"/>
  <c r="BF3508" i="1"/>
  <c r="BG3508" i="1" s="1"/>
  <c r="BE3508" i="1"/>
  <c r="J3508" i="1"/>
  <c r="H3508" i="1"/>
  <c r="G3508" i="1"/>
  <c r="BH3507" i="1"/>
  <c r="BF3507" i="1"/>
  <c r="BG3507" i="1" s="1"/>
  <c r="BE3507" i="1"/>
  <c r="J3507" i="1"/>
  <c r="H3507" i="1"/>
  <c r="G3507" i="1"/>
  <c r="BH3505" i="1"/>
  <c r="BF3505" i="1"/>
  <c r="BG3505" i="1" s="1"/>
  <c r="BE3505" i="1"/>
  <c r="J3505" i="1"/>
  <c r="H3505" i="1"/>
  <c r="G3505" i="1"/>
  <c r="BH3504" i="1"/>
  <c r="BF3504" i="1"/>
  <c r="BG3504" i="1" s="1"/>
  <c r="BE3504" i="1"/>
  <c r="J3504" i="1"/>
  <c r="H3504" i="1"/>
  <c r="G3504" i="1"/>
  <c r="BH3503" i="1"/>
  <c r="BF3503" i="1"/>
  <c r="BG3503" i="1" s="1"/>
  <c r="BE3503" i="1"/>
  <c r="J3503" i="1"/>
  <c r="H3503" i="1"/>
  <c r="G3503" i="1"/>
  <c r="BH3502" i="1"/>
  <c r="BF3502" i="1"/>
  <c r="BG3502" i="1" s="1"/>
  <c r="BE3502" i="1"/>
  <c r="J3502" i="1"/>
  <c r="H3502" i="1"/>
  <c r="G3502" i="1"/>
  <c r="BH3501" i="1"/>
  <c r="BF3501" i="1"/>
  <c r="BG3501" i="1" s="1"/>
  <c r="BE3501" i="1"/>
  <c r="J3501" i="1"/>
  <c r="H3501" i="1"/>
  <c r="G3501" i="1"/>
  <c r="BH3500" i="1"/>
  <c r="BF3500" i="1"/>
  <c r="BG3500" i="1" s="1"/>
  <c r="BE3500" i="1"/>
  <c r="J3500" i="1"/>
  <c r="H3500" i="1"/>
  <c r="G3500" i="1"/>
  <c r="BH3499" i="1"/>
  <c r="BF3499" i="1"/>
  <c r="BG3499" i="1" s="1"/>
  <c r="BE3499" i="1"/>
  <c r="J3499" i="1"/>
  <c r="H3499" i="1"/>
  <c r="G3499" i="1"/>
  <c r="BH3498" i="1"/>
  <c r="BF3498" i="1"/>
  <c r="BG3498" i="1" s="1"/>
  <c r="BE3498" i="1"/>
  <c r="J3498" i="1"/>
  <c r="H3498" i="1"/>
  <c r="G3498" i="1"/>
  <c r="BH3497" i="1"/>
  <c r="BF3497" i="1"/>
  <c r="BG3497" i="1" s="1"/>
  <c r="BE3497" i="1"/>
  <c r="J3497" i="1"/>
  <c r="H3497" i="1"/>
  <c r="G3497" i="1"/>
  <c r="BH3496" i="1"/>
  <c r="BF3496" i="1"/>
  <c r="BG3496" i="1" s="1"/>
  <c r="BE3496" i="1"/>
  <c r="J3496" i="1"/>
  <c r="H3496" i="1"/>
  <c r="G3496" i="1"/>
  <c r="BH3495" i="1"/>
  <c r="BF3495" i="1"/>
  <c r="BG3495" i="1" s="1"/>
  <c r="BE3495" i="1"/>
  <c r="J3495" i="1"/>
  <c r="H3495" i="1"/>
  <c r="G3495" i="1"/>
  <c r="BH3494" i="1"/>
  <c r="BF3494" i="1"/>
  <c r="BG3494" i="1" s="1"/>
  <c r="BE3494" i="1"/>
  <c r="J3494" i="1"/>
  <c r="H3494" i="1"/>
  <c r="G3494" i="1"/>
  <c r="BH3493" i="1"/>
  <c r="BF3493" i="1"/>
  <c r="BG3493" i="1" s="1"/>
  <c r="BE3493" i="1"/>
  <c r="J3493" i="1"/>
  <c r="H3493" i="1"/>
  <c r="G3493" i="1"/>
  <c r="BH3492" i="1"/>
  <c r="BF3492" i="1"/>
  <c r="BG3492" i="1" s="1"/>
  <c r="BE3492" i="1"/>
  <c r="J3492" i="1"/>
  <c r="H3492" i="1"/>
  <c r="G3492" i="1"/>
  <c r="BH3491" i="1"/>
  <c r="BF3491" i="1"/>
  <c r="BG3491" i="1" s="1"/>
  <c r="BE3491" i="1"/>
  <c r="J3491" i="1"/>
  <c r="H3491" i="1"/>
  <c r="G3491" i="1"/>
  <c r="BH3490" i="1"/>
  <c r="BF3490" i="1"/>
  <c r="BG3490" i="1" s="1"/>
  <c r="BE3490" i="1"/>
  <c r="J3490" i="1"/>
  <c r="H3490" i="1"/>
  <c r="G3490" i="1"/>
  <c r="BH3489" i="1"/>
  <c r="BF3489" i="1"/>
  <c r="BG3489" i="1" s="1"/>
  <c r="BE3489" i="1"/>
  <c r="J3489" i="1"/>
  <c r="H3489" i="1"/>
  <c r="G3489" i="1"/>
  <c r="BH3488" i="1"/>
  <c r="BF3488" i="1"/>
  <c r="BG3488" i="1" s="1"/>
  <c r="BE3488" i="1"/>
  <c r="J3488" i="1"/>
  <c r="H3488" i="1"/>
  <c r="G3488" i="1"/>
  <c r="BH3487" i="1"/>
  <c r="BF3487" i="1"/>
  <c r="BG3487" i="1" s="1"/>
  <c r="BE3487" i="1"/>
  <c r="J3487" i="1"/>
  <c r="H3487" i="1"/>
  <c r="G3487" i="1"/>
  <c r="BH3486" i="1"/>
  <c r="BF3486" i="1"/>
  <c r="BG3486" i="1" s="1"/>
  <c r="BE3486" i="1"/>
  <c r="J3486" i="1"/>
  <c r="H3486" i="1"/>
  <c r="G3486" i="1"/>
  <c r="BH3485" i="1"/>
  <c r="BF3485" i="1"/>
  <c r="BG3485" i="1" s="1"/>
  <c r="BE3485" i="1"/>
  <c r="J3485" i="1"/>
  <c r="H3485" i="1"/>
  <c r="G3485" i="1"/>
  <c r="BH3484" i="1"/>
  <c r="BF3484" i="1"/>
  <c r="BG3484" i="1" s="1"/>
  <c r="BE3484" i="1"/>
  <c r="J3484" i="1"/>
  <c r="H3484" i="1"/>
  <c r="G3484" i="1"/>
  <c r="BH3483" i="1"/>
  <c r="BF3483" i="1"/>
  <c r="BG3483" i="1" s="1"/>
  <c r="BE3483" i="1"/>
  <c r="J3483" i="1"/>
  <c r="H3483" i="1"/>
  <c r="G3483" i="1"/>
  <c r="BH3482" i="1"/>
  <c r="BF3482" i="1"/>
  <c r="BG3482" i="1" s="1"/>
  <c r="BE3482" i="1"/>
  <c r="J3482" i="1"/>
  <c r="H3482" i="1"/>
  <c r="G3482" i="1"/>
  <c r="BH3481" i="1"/>
  <c r="BF3481" i="1"/>
  <c r="BG3481" i="1" s="1"/>
  <c r="BE3481" i="1"/>
  <c r="J3481" i="1"/>
  <c r="H3481" i="1"/>
  <c r="G3481" i="1"/>
  <c r="BH3480" i="1"/>
  <c r="BF3480" i="1"/>
  <c r="BG3480" i="1" s="1"/>
  <c r="BE3480" i="1"/>
  <c r="J3480" i="1"/>
  <c r="H3480" i="1"/>
  <c r="G3480" i="1"/>
  <c r="BH3479" i="1"/>
  <c r="BF3479" i="1"/>
  <c r="BG3479" i="1" s="1"/>
  <c r="BE3479" i="1"/>
  <c r="J3479" i="1"/>
  <c r="H3479" i="1"/>
  <c r="G3479" i="1"/>
  <c r="BH3478" i="1"/>
  <c r="BF3478" i="1"/>
  <c r="BG3478" i="1" s="1"/>
  <c r="BE3478" i="1"/>
  <c r="J3478" i="1"/>
  <c r="H3478" i="1"/>
  <c r="G3478" i="1"/>
  <c r="BH3477" i="1"/>
  <c r="BF3477" i="1"/>
  <c r="BG3477" i="1" s="1"/>
  <c r="BE3477" i="1"/>
  <c r="J3477" i="1"/>
  <c r="H3477" i="1"/>
  <c r="G3477" i="1"/>
  <c r="BH3476" i="1"/>
  <c r="BF3476" i="1"/>
  <c r="BG3476" i="1" s="1"/>
  <c r="BE3476" i="1"/>
  <c r="J3476" i="1"/>
  <c r="H3476" i="1"/>
  <c r="G3476" i="1"/>
  <c r="BH3475" i="1"/>
  <c r="BF3475" i="1"/>
  <c r="BG3475" i="1" s="1"/>
  <c r="BE3475" i="1"/>
  <c r="J3475" i="1"/>
  <c r="H3475" i="1"/>
  <c r="G3475" i="1"/>
  <c r="BH3474" i="1"/>
  <c r="BF3474" i="1"/>
  <c r="BG3474" i="1" s="1"/>
  <c r="BE3474" i="1"/>
  <c r="J3474" i="1"/>
  <c r="H3474" i="1"/>
  <c r="G3474" i="1"/>
  <c r="BH3473" i="1"/>
  <c r="BF3473" i="1"/>
  <c r="BG3473" i="1" s="1"/>
  <c r="BE3473" i="1"/>
  <c r="J3473" i="1"/>
  <c r="H3473" i="1"/>
  <c r="G3473" i="1"/>
  <c r="BH3472" i="1"/>
  <c r="BF3472" i="1"/>
  <c r="BG3472" i="1" s="1"/>
  <c r="BE3472" i="1"/>
  <c r="J3472" i="1"/>
  <c r="H3472" i="1"/>
  <c r="G3472" i="1"/>
  <c r="BH3471" i="1"/>
  <c r="BF3471" i="1"/>
  <c r="BG3471" i="1" s="1"/>
  <c r="BE3471" i="1"/>
  <c r="J3471" i="1"/>
  <c r="H3471" i="1"/>
  <c r="G3471" i="1"/>
  <c r="BH3470" i="1"/>
  <c r="BF3470" i="1"/>
  <c r="BG3470" i="1" s="1"/>
  <c r="BE3470" i="1"/>
  <c r="J3470" i="1"/>
  <c r="H3470" i="1"/>
  <c r="G3470" i="1"/>
  <c r="BH3469" i="1"/>
  <c r="BF3469" i="1"/>
  <c r="BG3469" i="1" s="1"/>
  <c r="BE3469" i="1"/>
  <c r="J3469" i="1"/>
  <c r="H3469" i="1"/>
  <c r="G3469" i="1"/>
  <c r="BH3468" i="1"/>
  <c r="BF3468" i="1"/>
  <c r="BG3468" i="1" s="1"/>
  <c r="BE3468" i="1"/>
  <c r="J3468" i="1"/>
  <c r="H3468" i="1"/>
  <c r="G3468" i="1"/>
  <c r="BH3467" i="1"/>
  <c r="BF3467" i="1"/>
  <c r="BG3467" i="1" s="1"/>
  <c r="BE3467" i="1"/>
  <c r="J3467" i="1"/>
  <c r="H3467" i="1"/>
  <c r="G3467" i="1"/>
  <c r="BH3466" i="1"/>
  <c r="BF3466" i="1"/>
  <c r="BG3466" i="1" s="1"/>
  <c r="BE3466" i="1"/>
  <c r="J3466" i="1"/>
  <c r="H3466" i="1"/>
  <c r="G3466" i="1"/>
  <c r="BH3465" i="1"/>
  <c r="BF3465" i="1"/>
  <c r="BG3465" i="1" s="1"/>
  <c r="BE3465" i="1"/>
  <c r="J3465" i="1"/>
  <c r="H3465" i="1"/>
  <c r="G3465" i="1"/>
  <c r="BH3464" i="1"/>
  <c r="BF3464" i="1"/>
  <c r="BG3464" i="1" s="1"/>
  <c r="BE3464" i="1"/>
  <c r="J3464" i="1"/>
  <c r="H3464" i="1"/>
  <c r="G3464" i="1"/>
  <c r="BH3463" i="1"/>
  <c r="BF3463" i="1"/>
  <c r="BG3463" i="1" s="1"/>
  <c r="BE3463" i="1"/>
  <c r="J3463" i="1"/>
  <c r="H3463" i="1"/>
  <c r="G3463" i="1"/>
  <c r="BH3462" i="1"/>
  <c r="BF3462" i="1"/>
  <c r="BG3462" i="1" s="1"/>
  <c r="BE3462" i="1"/>
  <c r="J3462" i="1"/>
  <c r="H3462" i="1"/>
  <c r="G3462" i="1"/>
  <c r="BH3461" i="1"/>
  <c r="BF3461" i="1"/>
  <c r="BG3461" i="1" s="1"/>
  <c r="BE3461" i="1"/>
  <c r="J3461" i="1"/>
  <c r="H3461" i="1"/>
  <c r="G3461" i="1"/>
  <c r="BH3460" i="1"/>
  <c r="BF3460" i="1"/>
  <c r="BG3460" i="1" s="1"/>
  <c r="BE3460" i="1"/>
  <c r="J3460" i="1"/>
  <c r="H3460" i="1"/>
  <c r="G3460" i="1"/>
  <c r="BH3459" i="1"/>
  <c r="BF3459" i="1"/>
  <c r="BG3459" i="1" s="1"/>
  <c r="BE3459" i="1"/>
  <c r="J3459" i="1"/>
  <c r="H3459" i="1"/>
  <c r="G3459" i="1"/>
  <c r="BH3458" i="1"/>
  <c r="BF3458" i="1"/>
  <c r="BG3458" i="1" s="1"/>
  <c r="BE3458" i="1"/>
  <c r="J3458" i="1"/>
  <c r="H3458" i="1"/>
  <c r="G3458" i="1"/>
  <c r="BH3457" i="1"/>
  <c r="BF3457" i="1"/>
  <c r="BG3457" i="1" s="1"/>
  <c r="BE3457" i="1"/>
  <c r="J3457" i="1"/>
  <c r="H3457" i="1"/>
  <c r="G3457" i="1"/>
  <c r="BH3456" i="1"/>
  <c r="BF3456" i="1"/>
  <c r="BG3456" i="1" s="1"/>
  <c r="BE3456" i="1"/>
  <c r="J3456" i="1"/>
  <c r="H3456" i="1"/>
  <c r="G3456" i="1"/>
  <c r="BH3455" i="1"/>
  <c r="BF3455" i="1"/>
  <c r="BG3455" i="1" s="1"/>
  <c r="BE3455" i="1"/>
  <c r="J3455" i="1"/>
  <c r="H3455" i="1"/>
  <c r="G3455" i="1"/>
  <c r="BH3454" i="1"/>
  <c r="BF3454" i="1"/>
  <c r="BG3454" i="1" s="1"/>
  <c r="BE3454" i="1"/>
  <c r="J3454" i="1"/>
  <c r="H3454" i="1"/>
  <c r="G3454" i="1"/>
  <c r="BH3453" i="1"/>
  <c r="BF3453" i="1"/>
  <c r="BG3453" i="1" s="1"/>
  <c r="BE3453" i="1"/>
  <c r="J3453" i="1"/>
  <c r="H3453" i="1"/>
  <c r="G3453" i="1"/>
  <c r="BH3452" i="1"/>
  <c r="BF3452" i="1"/>
  <c r="BG3452" i="1" s="1"/>
  <c r="BE3452" i="1"/>
  <c r="J3452" i="1"/>
  <c r="H3452" i="1"/>
  <c r="G3452" i="1"/>
  <c r="BH3451" i="1"/>
  <c r="BF3451" i="1"/>
  <c r="BG3451" i="1" s="1"/>
  <c r="BE3451" i="1"/>
  <c r="J3451" i="1"/>
  <c r="H3451" i="1"/>
  <c r="G3451" i="1"/>
  <c r="BH3450" i="1"/>
  <c r="BF3450" i="1"/>
  <c r="BG3450" i="1" s="1"/>
  <c r="BE3450" i="1"/>
  <c r="J3450" i="1"/>
  <c r="H3450" i="1"/>
  <c r="G3450" i="1"/>
  <c r="BH3449" i="1"/>
  <c r="BF3449" i="1"/>
  <c r="BG3449" i="1" s="1"/>
  <c r="BE3449" i="1"/>
  <c r="J3449" i="1"/>
  <c r="H3449" i="1"/>
  <c r="G3449" i="1"/>
  <c r="BH3448" i="1"/>
  <c r="BF3448" i="1"/>
  <c r="BG3448" i="1" s="1"/>
  <c r="BE3448" i="1"/>
  <c r="J3448" i="1"/>
  <c r="H3448" i="1"/>
  <c r="G3448" i="1"/>
  <c r="BH3447" i="1"/>
  <c r="BF3447" i="1"/>
  <c r="BG3447" i="1" s="1"/>
  <c r="BE3447" i="1"/>
  <c r="J3447" i="1"/>
  <c r="H3447" i="1"/>
  <c r="G3447" i="1"/>
  <c r="BH3446" i="1"/>
  <c r="BF3446" i="1"/>
  <c r="BG3446" i="1" s="1"/>
  <c r="BE3446" i="1"/>
  <c r="J3446" i="1"/>
  <c r="H3446" i="1"/>
  <c r="G3446" i="1"/>
  <c r="BH3445" i="1"/>
  <c r="BF3445" i="1"/>
  <c r="BG3445" i="1" s="1"/>
  <c r="BE3445" i="1"/>
  <c r="J3445" i="1"/>
  <c r="H3445" i="1"/>
  <c r="G3445" i="1"/>
  <c r="BH3444" i="1"/>
  <c r="BF3444" i="1"/>
  <c r="BG3444" i="1" s="1"/>
  <c r="BE3444" i="1"/>
  <c r="J3444" i="1"/>
  <c r="H3444" i="1"/>
  <c r="G3444" i="1"/>
  <c r="BH3443" i="1"/>
  <c r="BF3443" i="1"/>
  <c r="BG3443" i="1" s="1"/>
  <c r="BE3443" i="1"/>
  <c r="J3443" i="1"/>
  <c r="H3443" i="1"/>
  <c r="G3443" i="1"/>
  <c r="BH3442" i="1"/>
  <c r="BF3442" i="1"/>
  <c r="BG3442" i="1" s="1"/>
  <c r="BE3442" i="1"/>
  <c r="J3442" i="1"/>
  <c r="H3442" i="1"/>
  <c r="G3442" i="1"/>
  <c r="BH3441" i="1"/>
  <c r="BF3441" i="1"/>
  <c r="BG3441" i="1" s="1"/>
  <c r="BE3441" i="1"/>
  <c r="J3441" i="1"/>
  <c r="H3441" i="1"/>
  <c r="G3441" i="1"/>
  <c r="BH3440" i="1"/>
  <c r="BF3440" i="1"/>
  <c r="BG3440" i="1" s="1"/>
  <c r="BE3440" i="1"/>
  <c r="J3440" i="1"/>
  <c r="H3440" i="1"/>
  <c r="G3440" i="1"/>
  <c r="BH3439" i="1"/>
  <c r="BF3439" i="1"/>
  <c r="BG3439" i="1" s="1"/>
  <c r="BE3439" i="1"/>
  <c r="J3439" i="1"/>
  <c r="H3439" i="1"/>
  <c r="G3439" i="1"/>
  <c r="BH3438" i="1"/>
  <c r="BF3438" i="1"/>
  <c r="BG3438" i="1" s="1"/>
  <c r="BE3438" i="1"/>
  <c r="J3438" i="1"/>
  <c r="H3438" i="1"/>
  <c r="G3438" i="1"/>
  <c r="BH3437" i="1"/>
  <c r="BF3437" i="1"/>
  <c r="BG3437" i="1" s="1"/>
  <c r="BE3437" i="1"/>
  <c r="J3437" i="1"/>
  <c r="H3437" i="1"/>
  <c r="G3437" i="1"/>
  <c r="BH3436" i="1"/>
  <c r="BF3436" i="1"/>
  <c r="BG3436" i="1" s="1"/>
  <c r="BE3436" i="1"/>
  <c r="J3436" i="1"/>
  <c r="H3436" i="1"/>
  <c r="G3436" i="1"/>
  <c r="BH3435" i="1"/>
  <c r="BF3435" i="1"/>
  <c r="BG3435" i="1" s="1"/>
  <c r="BE3435" i="1"/>
  <c r="J3435" i="1"/>
  <c r="H3435" i="1"/>
  <c r="G3435" i="1"/>
  <c r="BH3434" i="1"/>
  <c r="BF3434" i="1"/>
  <c r="BG3434" i="1" s="1"/>
  <c r="BE3434" i="1"/>
  <c r="J3434" i="1"/>
  <c r="H3434" i="1"/>
  <c r="G3434" i="1"/>
  <c r="BH3433" i="1"/>
  <c r="BF3433" i="1"/>
  <c r="BG3433" i="1" s="1"/>
  <c r="BE3433" i="1"/>
  <c r="J3433" i="1"/>
  <c r="H3433" i="1"/>
  <c r="G3433" i="1"/>
  <c r="BH3432" i="1"/>
  <c r="BF3432" i="1"/>
  <c r="BG3432" i="1" s="1"/>
  <c r="BE3432" i="1"/>
  <c r="J3432" i="1"/>
  <c r="H3432" i="1"/>
  <c r="G3432" i="1"/>
  <c r="BH3431" i="1"/>
  <c r="BF3431" i="1"/>
  <c r="BG3431" i="1" s="1"/>
  <c r="BE3431" i="1"/>
  <c r="J3431" i="1"/>
  <c r="H3431" i="1"/>
  <c r="G3431" i="1"/>
  <c r="BH3430" i="1"/>
  <c r="BF3430" i="1"/>
  <c r="BG3430" i="1" s="1"/>
  <c r="BE3430" i="1"/>
  <c r="J3430" i="1"/>
  <c r="H3430" i="1"/>
  <c r="G3430" i="1"/>
  <c r="BH3429" i="1"/>
  <c r="BF3429" i="1"/>
  <c r="BG3429" i="1" s="1"/>
  <c r="BE3429" i="1"/>
  <c r="J3429" i="1"/>
  <c r="H3429" i="1"/>
  <c r="G3429" i="1"/>
  <c r="BH3428" i="1"/>
  <c r="BF3428" i="1"/>
  <c r="BG3428" i="1" s="1"/>
  <c r="BE3428" i="1"/>
  <c r="J3428" i="1"/>
  <c r="H3428" i="1"/>
  <c r="G3428" i="1"/>
  <c r="BH3427" i="1"/>
  <c r="BF3427" i="1"/>
  <c r="BG3427" i="1" s="1"/>
  <c r="BE3427" i="1"/>
  <c r="J3427" i="1"/>
  <c r="H3427" i="1"/>
  <c r="G3427" i="1"/>
  <c r="BH3426" i="1"/>
  <c r="BF3426" i="1"/>
  <c r="BG3426" i="1" s="1"/>
  <c r="BE3426" i="1"/>
  <c r="J3426" i="1"/>
  <c r="H3426" i="1"/>
  <c r="G3426" i="1"/>
  <c r="BH3425" i="1"/>
  <c r="BF3425" i="1"/>
  <c r="BG3425" i="1" s="1"/>
  <c r="BE3425" i="1"/>
  <c r="J3425" i="1"/>
  <c r="H3425" i="1"/>
  <c r="G3425" i="1"/>
  <c r="BH3424" i="1"/>
  <c r="BF3424" i="1"/>
  <c r="BG3424" i="1" s="1"/>
  <c r="BE3424" i="1"/>
  <c r="J3424" i="1"/>
  <c r="H3424" i="1"/>
  <c r="G3424" i="1"/>
  <c r="BH3423" i="1"/>
  <c r="BF3423" i="1"/>
  <c r="BG3423" i="1" s="1"/>
  <c r="BE3423" i="1"/>
  <c r="J3423" i="1"/>
  <c r="H3423" i="1"/>
  <c r="G3423" i="1"/>
  <c r="BH3422" i="1"/>
  <c r="BF3422" i="1"/>
  <c r="BG3422" i="1" s="1"/>
  <c r="BE3422" i="1"/>
  <c r="J3422" i="1"/>
  <c r="H3422" i="1"/>
  <c r="G3422" i="1"/>
  <c r="BH3421" i="1"/>
  <c r="BF3421" i="1"/>
  <c r="BG3421" i="1" s="1"/>
  <c r="BE3421" i="1"/>
  <c r="J3421" i="1"/>
  <c r="H3421" i="1"/>
  <c r="G3421" i="1"/>
  <c r="BH3420" i="1"/>
  <c r="BF3420" i="1"/>
  <c r="BG3420" i="1" s="1"/>
  <c r="BE3420" i="1"/>
  <c r="J3420" i="1"/>
  <c r="H3420" i="1"/>
  <c r="G3420" i="1"/>
  <c r="BH3419" i="1"/>
  <c r="BF3419" i="1"/>
  <c r="BG3419" i="1" s="1"/>
  <c r="BE3419" i="1"/>
  <c r="J3419" i="1"/>
  <c r="H3419" i="1"/>
  <c r="G3419" i="1"/>
  <c r="BH3418" i="1"/>
  <c r="BF3418" i="1"/>
  <c r="BG3418" i="1" s="1"/>
  <c r="BE3418" i="1"/>
  <c r="J3418" i="1"/>
  <c r="H3418" i="1"/>
  <c r="G3418" i="1"/>
  <c r="BH3417" i="1"/>
  <c r="BF3417" i="1"/>
  <c r="BG3417" i="1" s="1"/>
  <c r="BE3417" i="1"/>
  <c r="J3417" i="1"/>
  <c r="H3417" i="1"/>
  <c r="G3417" i="1"/>
  <c r="BH3416" i="1"/>
  <c r="BF3416" i="1"/>
  <c r="BG3416" i="1" s="1"/>
  <c r="BE3416" i="1"/>
  <c r="J3416" i="1"/>
  <c r="H3416" i="1"/>
  <c r="G3416" i="1"/>
  <c r="BH3415" i="1"/>
  <c r="BF3415" i="1"/>
  <c r="BG3415" i="1" s="1"/>
  <c r="BE3415" i="1"/>
  <c r="J3415" i="1"/>
  <c r="H3415" i="1"/>
  <c r="G3415" i="1"/>
  <c r="BH3414" i="1"/>
  <c r="BF3414" i="1"/>
  <c r="BG3414" i="1" s="1"/>
  <c r="BE3414" i="1"/>
  <c r="J3414" i="1"/>
  <c r="H3414" i="1"/>
  <c r="G3414" i="1"/>
  <c r="BH3413" i="1"/>
  <c r="BF3413" i="1"/>
  <c r="BG3413" i="1" s="1"/>
  <c r="BE3413" i="1"/>
  <c r="J3413" i="1"/>
  <c r="H3413" i="1"/>
  <c r="G3413" i="1"/>
  <c r="BH3412" i="1"/>
  <c r="BF3412" i="1"/>
  <c r="BG3412" i="1" s="1"/>
  <c r="BE3412" i="1"/>
  <c r="J3412" i="1"/>
  <c r="H3412" i="1"/>
  <c r="G3412" i="1"/>
  <c r="BH3411" i="1"/>
  <c r="BF3411" i="1"/>
  <c r="BG3411" i="1" s="1"/>
  <c r="BE3411" i="1"/>
  <c r="J3411" i="1"/>
  <c r="H3411" i="1"/>
  <c r="G3411" i="1"/>
  <c r="BH3355" i="1"/>
  <c r="BF3355" i="1"/>
  <c r="BG3355" i="1" s="1"/>
  <c r="BE3355" i="1"/>
  <c r="J3355" i="1"/>
  <c r="H3355" i="1"/>
  <c r="G3355" i="1"/>
  <c r="BH3410" i="1"/>
  <c r="BF3410" i="1"/>
  <c r="BG3410" i="1" s="1"/>
  <c r="BE3410" i="1"/>
  <c r="J3410" i="1"/>
  <c r="H3410" i="1"/>
  <c r="G3410" i="1"/>
  <c r="BH3409" i="1"/>
  <c r="BF3409" i="1"/>
  <c r="BG3409" i="1" s="1"/>
  <c r="BE3409" i="1"/>
  <c r="J3409" i="1"/>
  <c r="H3409" i="1"/>
  <c r="G3409" i="1"/>
  <c r="BH3408" i="1"/>
  <c r="BF3408" i="1"/>
  <c r="BG3408" i="1" s="1"/>
  <c r="BE3408" i="1"/>
  <c r="J3408" i="1"/>
  <c r="H3408" i="1"/>
  <c r="G3408" i="1"/>
  <c r="BH3407" i="1"/>
  <c r="BF3407" i="1"/>
  <c r="BG3407" i="1" s="1"/>
  <c r="BE3407" i="1"/>
  <c r="J3407" i="1"/>
  <c r="H3407" i="1"/>
  <c r="G3407" i="1"/>
  <c r="BH3406" i="1"/>
  <c r="BF3406" i="1"/>
  <c r="BG3406" i="1" s="1"/>
  <c r="BE3406" i="1"/>
  <c r="J3406" i="1"/>
  <c r="H3406" i="1"/>
  <c r="G3406" i="1"/>
  <c r="BH3405" i="1"/>
  <c r="BF3405" i="1"/>
  <c r="BG3405" i="1" s="1"/>
  <c r="BE3405" i="1"/>
  <c r="J3405" i="1"/>
  <c r="H3405" i="1"/>
  <c r="G3405" i="1"/>
  <c r="BH3404" i="1"/>
  <c r="BF3404" i="1"/>
  <c r="BG3404" i="1" s="1"/>
  <c r="BE3404" i="1"/>
  <c r="J3404" i="1"/>
  <c r="H3404" i="1"/>
  <c r="G3404" i="1"/>
  <c r="BH3403" i="1"/>
  <c r="BF3403" i="1"/>
  <c r="BG3403" i="1" s="1"/>
  <c r="BE3403" i="1"/>
  <c r="J3403" i="1"/>
  <c r="H3403" i="1"/>
  <c r="G3403" i="1"/>
  <c r="BH3402" i="1"/>
  <c r="BF3402" i="1"/>
  <c r="BG3402" i="1" s="1"/>
  <c r="BE3402" i="1"/>
  <c r="J3402" i="1"/>
  <c r="H3402" i="1"/>
  <c r="G3402" i="1"/>
  <c r="BH3401" i="1"/>
  <c r="BF3401" i="1"/>
  <c r="BG3401" i="1" s="1"/>
  <c r="BE3401" i="1"/>
  <c r="J3401" i="1"/>
  <c r="H3401" i="1"/>
  <c r="G3401" i="1"/>
  <c r="BH3400" i="1"/>
  <c r="BF3400" i="1"/>
  <c r="BG3400" i="1" s="1"/>
  <c r="BE3400" i="1"/>
  <c r="J3400" i="1"/>
  <c r="H3400" i="1"/>
  <c r="G3400" i="1"/>
  <c r="BH3399" i="1"/>
  <c r="BF3399" i="1"/>
  <c r="BG3399" i="1" s="1"/>
  <c r="BE3399" i="1"/>
  <c r="J3399" i="1"/>
  <c r="H3399" i="1"/>
  <c r="G3399" i="1"/>
  <c r="BH3398" i="1"/>
  <c r="BF3398" i="1"/>
  <c r="BG3398" i="1" s="1"/>
  <c r="BE3398" i="1"/>
  <c r="J3398" i="1"/>
  <c r="H3398" i="1"/>
  <c r="G3398" i="1"/>
  <c r="BH3397" i="1"/>
  <c r="BF3397" i="1"/>
  <c r="BG3397" i="1" s="1"/>
  <c r="BE3397" i="1"/>
  <c r="J3397" i="1"/>
  <c r="H3397" i="1"/>
  <c r="G3397" i="1"/>
  <c r="BH3396" i="1"/>
  <c r="BF3396" i="1"/>
  <c r="BG3396" i="1" s="1"/>
  <c r="BE3396" i="1"/>
  <c r="J3396" i="1"/>
  <c r="H3396" i="1"/>
  <c r="G3396" i="1"/>
  <c r="BH3395" i="1"/>
  <c r="BF3395" i="1"/>
  <c r="BG3395" i="1" s="1"/>
  <c r="BE3395" i="1"/>
  <c r="J3395" i="1"/>
  <c r="H3395" i="1"/>
  <c r="G3395" i="1"/>
  <c r="BH3394" i="1"/>
  <c r="BF3394" i="1"/>
  <c r="BG3394" i="1" s="1"/>
  <c r="BE3394" i="1"/>
  <c r="J3394" i="1"/>
  <c r="H3394" i="1"/>
  <c r="G3394" i="1"/>
  <c r="BH3393" i="1"/>
  <c r="BF3393" i="1"/>
  <c r="BG3393" i="1" s="1"/>
  <c r="BE3393" i="1"/>
  <c r="J3393" i="1"/>
  <c r="H3393" i="1"/>
  <c r="G3393" i="1"/>
  <c r="BH3392" i="1"/>
  <c r="BF3392" i="1"/>
  <c r="BG3392" i="1" s="1"/>
  <c r="BE3392" i="1"/>
  <c r="J3392" i="1"/>
  <c r="H3392" i="1"/>
  <c r="G3392" i="1"/>
  <c r="BH3391" i="1"/>
  <c r="BF3391" i="1"/>
  <c r="BG3391" i="1" s="1"/>
  <c r="BE3391" i="1"/>
  <c r="J3391" i="1"/>
  <c r="H3391" i="1"/>
  <c r="G3391" i="1"/>
  <c r="BH3390" i="1"/>
  <c r="BF3390" i="1"/>
  <c r="BG3390" i="1" s="1"/>
  <c r="BE3390" i="1"/>
  <c r="J3390" i="1"/>
  <c r="H3390" i="1"/>
  <c r="G3390" i="1"/>
  <c r="BH3389" i="1"/>
  <c r="BF3389" i="1"/>
  <c r="BG3389" i="1" s="1"/>
  <c r="BE3389" i="1"/>
  <c r="J3389" i="1"/>
  <c r="H3389" i="1"/>
  <c r="G3389" i="1"/>
  <c r="BH3388" i="1"/>
  <c r="BF3388" i="1"/>
  <c r="BG3388" i="1" s="1"/>
  <c r="BE3388" i="1"/>
  <c r="J3388" i="1"/>
  <c r="H3388" i="1"/>
  <c r="G3388" i="1"/>
  <c r="BH3387" i="1"/>
  <c r="BF3387" i="1"/>
  <c r="BG3387" i="1" s="1"/>
  <c r="BE3387" i="1"/>
  <c r="J3387" i="1"/>
  <c r="H3387" i="1"/>
  <c r="G3387" i="1"/>
  <c r="BH3386" i="1"/>
  <c r="BF3386" i="1"/>
  <c r="BG3386" i="1" s="1"/>
  <c r="BE3386" i="1"/>
  <c r="J3386" i="1"/>
  <c r="H3386" i="1"/>
  <c r="G3386" i="1"/>
  <c r="BH3385" i="1"/>
  <c r="BF3385" i="1"/>
  <c r="BG3385" i="1" s="1"/>
  <c r="BE3385" i="1"/>
  <c r="J3385" i="1"/>
  <c r="H3385" i="1"/>
  <c r="G3385" i="1"/>
  <c r="BH3384" i="1"/>
  <c r="BF3384" i="1"/>
  <c r="BG3384" i="1" s="1"/>
  <c r="BE3384" i="1"/>
  <c r="J3384" i="1"/>
  <c r="H3384" i="1"/>
  <c r="G3384" i="1"/>
  <c r="BH3383" i="1"/>
  <c r="BF3383" i="1"/>
  <c r="BG3383" i="1" s="1"/>
  <c r="BE3383" i="1"/>
  <c r="J3383" i="1"/>
  <c r="H3383" i="1"/>
  <c r="G3383" i="1"/>
  <c r="BH3382" i="1"/>
  <c r="BF3382" i="1"/>
  <c r="BG3382" i="1" s="1"/>
  <c r="BE3382" i="1"/>
  <c r="J3382" i="1"/>
  <c r="H3382" i="1"/>
  <c r="G3382" i="1"/>
  <c r="BH3381" i="1"/>
  <c r="BF3381" i="1"/>
  <c r="BG3381" i="1" s="1"/>
  <c r="BE3381" i="1"/>
  <c r="J3381" i="1"/>
  <c r="H3381" i="1"/>
  <c r="G3381" i="1"/>
  <c r="BH3380" i="1"/>
  <c r="BF3380" i="1"/>
  <c r="BG3380" i="1" s="1"/>
  <c r="BE3380" i="1"/>
  <c r="J3380" i="1"/>
  <c r="H3380" i="1"/>
  <c r="G3380" i="1"/>
  <c r="BH3379" i="1"/>
  <c r="BF3379" i="1"/>
  <c r="BG3379" i="1" s="1"/>
  <c r="BE3379" i="1"/>
  <c r="J3379" i="1"/>
  <c r="H3379" i="1"/>
  <c r="G3379" i="1"/>
  <c r="BH3378" i="1"/>
  <c r="BF3378" i="1"/>
  <c r="BG3378" i="1" s="1"/>
  <c r="BE3378" i="1"/>
  <c r="J3378" i="1"/>
  <c r="H3378" i="1"/>
  <c r="G3378" i="1"/>
  <c r="BH3377" i="1"/>
  <c r="BF3377" i="1"/>
  <c r="BG3377" i="1" s="1"/>
  <c r="BE3377" i="1"/>
  <c r="J3377" i="1"/>
  <c r="H3377" i="1"/>
  <c r="G3377" i="1"/>
  <c r="BH3376" i="1"/>
  <c r="BF3376" i="1"/>
  <c r="BG3376" i="1" s="1"/>
  <c r="BE3376" i="1"/>
  <c r="J3376" i="1"/>
  <c r="H3376" i="1"/>
  <c r="G3376" i="1"/>
  <c r="BH3375" i="1"/>
  <c r="BF3375" i="1"/>
  <c r="BG3375" i="1" s="1"/>
  <c r="BE3375" i="1"/>
  <c r="J3375" i="1"/>
  <c r="H3375" i="1"/>
  <c r="G3375" i="1"/>
  <c r="BH3374" i="1"/>
  <c r="BF3374" i="1"/>
  <c r="BG3374" i="1" s="1"/>
  <c r="BE3374" i="1"/>
  <c r="J3374" i="1"/>
  <c r="H3374" i="1"/>
  <c r="G3374" i="1"/>
  <c r="BH3373" i="1"/>
  <c r="BF3373" i="1"/>
  <c r="BG3373" i="1" s="1"/>
  <c r="BE3373" i="1"/>
  <c r="J3373" i="1"/>
  <c r="H3373" i="1"/>
  <c r="G3373" i="1"/>
  <c r="BH3372" i="1"/>
  <c r="BF3372" i="1"/>
  <c r="BG3372" i="1" s="1"/>
  <c r="BE3372" i="1"/>
  <c r="J3372" i="1"/>
  <c r="H3372" i="1"/>
  <c r="G3372" i="1"/>
  <c r="BH3371" i="1"/>
  <c r="BF3371" i="1"/>
  <c r="BG3371" i="1" s="1"/>
  <c r="BE3371" i="1"/>
  <c r="J3371" i="1"/>
  <c r="H3371" i="1"/>
  <c r="G3371" i="1"/>
  <c r="BH3370" i="1"/>
  <c r="BF3370" i="1"/>
  <c r="BG3370" i="1" s="1"/>
  <c r="BE3370" i="1"/>
  <c r="J3370" i="1"/>
  <c r="H3370" i="1"/>
  <c r="G3370" i="1"/>
  <c r="BH3369" i="1"/>
  <c r="BF3369" i="1"/>
  <c r="BG3369" i="1" s="1"/>
  <c r="BE3369" i="1"/>
  <c r="J3369" i="1"/>
  <c r="H3369" i="1"/>
  <c r="G3369" i="1"/>
  <c r="BH3368" i="1"/>
  <c r="BF3368" i="1"/>
  <c r="BG3368" i="1" s="1"/>
  <c r="BE3368" i="1"/>
  <c r="J3368" i="1"/>
  <c r="H3368" i="1"/>
  <c r="G3368" i="1"/>
  <c r="BH3367" i="1"/>
  <c r="BF3367" i="1"/>
  <c r="BG3367" i="1" s="1"/>
  <c r="BE3367" i="1"/>
  <c r="J3367" i="1"/>
  <c r="H3367" i="1"/>
  <c r="G3367" i="1"/>
  <c r="BH3366" i="1"/>
  <c r="BF3366" i="1"/>
  <c r="BG3366" i="1" s="1"/>
  <c r="BE3366" i="1"/>
  <c r="J3366" i="1"/>
  <c r="H3366" i="1"/>
  <c r="G3366" i="1"/>
  <c r="BH3365" i="1"/>
  <c r="BF3365" i="1"/>
  <c r="BG3365" i="1" s="1"/>
  <c r="BE3365" i="1"/>
  <c r="J3365" i="1"/>
  <c r="H3365" i="1"/>
  <c r="G3365" i="1"/>
  <c r="BH3364" i="1"/>
  <c r="BF3364" i="1"/>
  <c r="BG3364" i="1" s="1"/>
  <c r="BE3364" i="1"/>
  <c r="J3364" i="1"/>
  <c r="H3364" i="1"/>
  <c r="G3364" i="1"/>
  <c r="BH3363" i="1"/>
  <c r="BF3363" i="1"/>
  <c r="BG3363" i="1" s="1"/>
  <c r="BE3363" i="1"/>
  <c r="J3363" i="1"/>
  <c r="H3363" i="1"/>
  <c r="G3363" i="1"/>
  <c r="BH3362" i="1"/>
  <c r="BF3362" i="1"/>
  <c r="BG3362" i="1" s="1"/>
  <c r="BE3362" i="1"/>
  <c r="J3362" i="1"/>
  <c r="H3362" i="1"/>
  <c r="G3362" i="1"/>
  <c r="BH3361" i="1"/>
  <c r="BF3361" i="1"/>
  <c r="BG3361" i="1" s="1"/>
  <c r="BE3361" i="1"/>
  <c r="J3361" i="1"/>
  <c r="H3361" i="1"/>
  <c r="G3361" i="1"/>
  <c r="BH3360" i="1"/>
  <c r="BF3360" i="1"/>
  <c r="BG3360" i="1" s="1"/>
  <c r="BE3360" i="1"/>
  <c r="J3360" i="1"/>
  <c r="H3360" i="1"/>
  <c r="G3360" i="1"/>
  <c r="BH3359" i="1"/>
  <c r="BF3359" i="1"/>
  <c r="BG3359" i="1" s="1"/>
  <c r="BE3359" i="1"/>
  <c r="J3359" i="1"/>
  <c r="H3359" i="1"/>
  <c r="G3359" i="1"/>
  <c r="BH3358" i="1"/>
  <c r="BF3358" i="1"/>
  <c r="BG3358" i="1" s="1"/>
  <c r="BE3358" i="1"/>
  <c r="J3358" i="1"/>
  <c r="H3358" i="1"/>
  <c r="G3358" i="1"/>
  <c r="BH3357" i="1"/>
  <c r="BF3357" i="1"/>
  <c r="BG3357" i="1" s="1"/>
  <c r="BE3357" i="1"/>
  <c r="J3357" i="1"/>
  <c r="H3357" i="1"/>
  <c r="G3357" i="1"/>
  <c r="BH3356" i="1"/>
  <c r="BF3356" i="1"/>
  <c r="BG3356" i="1" s="1"/>
  <c r="BE3356" i="1"/>
  <c r="J3356" i="1"/>
  <c r="H3356" i="1"/>
  <c r="G3356" i="1"/>
  <c r="BH3354" i="1"/>
  <c r="BF3354" i="1"/>
  <c r="BG3354" i="1" s="1"/>
  <c r="BE3354" i="1"/>
  <c r="J3354" i="1"/>
  <c r="H3354" i="1"/>
  <c r="G3354" i="1"/>
  <c r="BH3353" i="1"/>
  <c r="BF3353" i="1"/>
  <c r="BG3353" i="1" s="1"/>
  <c r="BE3353" i="1"/>
  <c r="J3353" i="1"/>
  <c r="H3353" i="1"/>
  <c r="G3353" i="1"/>
  <c r="BH3352" i="1"/>
  <c r="BF3352" i="1"/>
  <c r="BG3352" i="1" s="1"/>
  <c r="BE3352" i="1"/>
  <c r="J3352" i="1"/>
  <c r="H3352" i="1"/>
  <c r="G3352" i="1"/>
  <c r="BH3351" i="1"/>
  <c r="BF3351" i="1"/>
  <c r="BG3351" i="1" s="1"/>
  <c r="BE3351" i="1"/>
  <c r="J3351" i="1"/>
  <c r="H3351" i="1"/>
  <c r="G3351" i="1"/>
  <c r="BH3350" i="1"/>
  <c r="BF3350" i="1"/>
  <c r="BG3350" i="1" s="1"/>
  <c r="BE3350" i="1"/>
  <c r="J3350" i="1"/>
  <c r="H3350" i="1"/>
  <c r="G3350" i="1"/>
  <c r="BH3349" i="1"/>
  <c r="BF3349" i="1"/>
  <c r="BG3349" i="1" s="1"/>
  <c r="BE3349" i="1"/>
  <c r="J3349" i="1"/>
  <c r="H3349" i="1"/>
  <c r="G3349" i="1"/>
  <c r="BH3348" i="1"/>
  <c r="BF3348" i="1"/>
  <c r="BG3348" i="1" s="1"/>
  <c r="BE3348" i="1"/>
  <c r="J3348" i="1"/>
  <c r="H3348" i="1"/>
  <c r="G3348" i="1"/>
  <c r="BH3347" i="1"/>
  <c r="BF3347" i="1"/>
  <c r="BG3347" i="1" s="1"/>
  <c r="BE3347" i="1"/>
  <c r="J3347" i="1"/>
  <c r="H3347" i="1"/>
  <c r="G3347" i="1"/>
  <c r="BH3346" i="1"/>
  <c r="BF3346" i="1"/>
  <c r="BG3346" i="1" s="1"/>
  <c r="BE3346" i="1"/>
  <c r="J3346" i="1"/>
  <c r="H3346" i="1"/>
  <c r="G3346" i="1"/>
  <c r="BH3345" i="1"/>
  <c r="BF3345" i="1"/>
  <c r="BG3345" i="1" s="1"/>
  <c r="BE3345" i="1"/>
  <c r="J3345" i="1"/>
  <c r="H3345" i="1"/>
  <c r="G3345" i="1"/>
  <c r="BH3344" i="1"/>
  <c r="BF3344" i="1"/>
  <c r="BG3344" i="1" s="1"/>
  <c r="BE3344" i="1"/>
  <c r="J3344" i="1"/>
  <c r="H3344" i="1"/>
  <c r="G3344" i="1"/>
  <c r="BH3343" i="1"/>
  <c r="BF3343" i="1"/>
  <c r="BG3343" i="1" s="1"/>
  <c r="BE3343" i="1"/>
  <c r="J3343" i="1"/>
  <c r="H3343" i="1"/>
  <c r="G3343" i="1"/>
  <c r="BH3342" i="1"/>
  <c r="BF3342" i="1"/>
  <c r="BG3342" i="1" s="1"/>
  <c r="BE3342" i="1"/>
  <c r="J3342" i="1"/>
  <c r="H3342" i="1"/>
  <c r="G3342" i="1"/>
  <c r="BH3341" i="1"/>
  <c r="BF3341" i="1"/>
  <c r="BG3341" i="1" s="1"/>
  <c r="BE3341" i="1"/>
  <c r="J3341" i="1"/>
  <c r="H3341" i="1"/>
  <c r="G3341" i="1"/>
  <c r="BH3340" i="1"/>
  <c r="BF3340" i="1"/>
  <c r="BG3340" i="1" s="1"/>
  <c r="BE3340" i="1"/>
  <c r="J3340" i="1"/>
  <c r="H3340" i="1"/>
  <c r="G3340" i="1"/>
  <c r="BH3339" i="1"/>
  <c r="BF3339" i="1"/>
  <c r="BG3339" i="1" s="1"/>
  <c r="BE3339" i="1"/>
  <c r="J3339" i="1"/>
  <c r="H3339" i="1"/>
  <c r="G3339" i="1"/>
  <c r="BH3338" i="1"/>
  <c r="BF3338" i="1"/>
  <c r="BG3338" i="1" s="1"/>
  <c r="BE3338" i="1"/>
  <c r="J3338" i="1"/>
  <c r="H3338" i="1"/>
  <c r="G3338" i="1"/>
  <c r="BH3337" i="1"/>
  <c r="BF3337" i="1"/>
  <c r="BG3337" i="1" s="1"/>
  <c r="BE3337" i="1"/>
  <c r="J3337" i="1"/>
  <c r="H3337" i="1"/>
  <c r="G3337" i="1"/>
  <c r="BH3336" i="1"/>
  <c r="BF3336" i="1"/>
  <c r="BG3336" i="1" s="1"/>
  <c r="BE3336" i="1"/>
  <c r="J3336" i="1"/>
  <c r="H3336" i="1"/>
  <c r="G3336" i="1"/>
  <c r="BH3335" i="1"/>
  <c r="BF3335" i="1"/>
  <c r="BG3335" i="1" s="1"/>
  <c r="BE3335" i="1"/>
  <c r="J3335" i="1"/>
  <c r="H3335" i="1"/>
  <c r="G3335" i="1"/>
  <c r="BH3334" i="1"/>
  <c r="BF3334" i="1"/>
  <c r="BG3334" i="1" s="1"/>
  <c r="BE3334" i="1"/>
  <c r="J3334" i="1"/>
  <c r="H3334" i="1"/>
  <c r="G3334" i="1"/>
  <c r="BH3333" i="1"/>
  <c r="BF3333" i="1"/>
  <c r="BG3333" i="1" s="1"/>
  <c r="BE3333" i="1"/>
  <c r="J3333" i="1"/>
  <c r="H3333" i="1"/>
  <c r="G3333" i="1"/>
  <c r="BH3332" i="1"/>
  <c r="BF3332" i="1"/>
  <c r="BG3332" i="1" s="1"/>
  <c r="BE3332" i="1"/>
  <c r="J3332" i="1"/>
  <c r="H3332" i="1"/>
  <c r="G3332" i="1"/>
  <c r="BH3331" i="1"/>
  <c r="BF3331" i="1"/>
  <c r="BG3331" i="1" s="1"/>
  <c r="BE3331" i="1"/>
  <c r="J3331" i="1"/>
  <c r="H3331" i="1"/>
  <c r="G3331" i="1"/>
  <c r="BH3330" i="1"/>
  <c r="BF3330" i="1"/>
  <c r="BG3330" i="1" s="1"/>
  <c r="BE3330" i="1"/>
  <c r="J3330" i="1"/>
  <c r="H3330" i="1"/>
  <c r="G3330" i="1"/>
  <c r="BH3329" i="1"/>
  <c r="BF3329" i="1"/>
  <c r="BG3329" i="1" s="1"/>
  <c r="BE3329" i="1"/>
  <c r="J3329" i="1"/>
  <c r="H3329" i="1"/>
  <c r="G3329" i="1"/>
  <c r="BH3328" i="1"/>
  <c r="BF3328" i="1"/>
  <c r="BG3328" i="1" s="1"/>
  <c r="BE3328" i="1"/>
  <c r="J3328" i="1"/>
  <c r="H3328" i="1"/>
  <c r="G3328" i="1"/>
  <c r="BH3327" i="1"/>
  <c r="BF3327" i="1"/>
  <c r="BG3327" i="1" s="1"/>
  <c r="BE3327" i="1"/>
  <c r="J3327" i="1"/>
  <c r="H3327" i="1"/>
  <c r="G3327" i="1"/>
  <c r="BH3326" i="1"/>
  <c r="BF3326" i="1"/>
  <c r="BG3326" i="1" s="1"/>
  <c r="BE3326" i="1"/>
  <c r="J3326" i="1"/>
  <c r="H3326" i="1"/>
  <c r="G3326" i="1"/>
  <c r="BH3325" i="1"/>
  <c r="BF3325" i="1"/>
  <c r="BG3325" i="1" s="1"/>
  <c r="BE3325" i="1"/>
  <c r="J3325" i="1"/>
  <c r="H3325" i="1"/>
  <c r="G3325" i="1"/>
  <c r="BH3324" i="1"/>
  <c r="BF3324" i="1"/>
  <c r="BG3324" i="1" s="1"/>
  <c r="BE3324" i="1"/>
  <c r="J3324" i="1"/>
  <c r="H3324" i="1"/>
  <c r="G3324" i="1"/>
  <c r="BH3323" i="1"/>
  <c r="BF3323" i="1"/>
  <c r="BG3323" i="1" s="1"/>
  <c r="BE3323" i="1"/>
  <c r="J3323" i="1"/>
  <c r="H3323" i="1"/>
  <c r="G3323" i="1"/>
  <c r="BH3322" i="1"/>
  <c r="BF3322" i="1"/>
  <c r="BG3322" i="1" s="1"/>
  <c r="BE3322" i="1"/>
  <c r="J3322" i="1"/>
  <c r="H3322" i="1"/>
  <c r="G3322" i="1"/>
  <c r="BH3321" i="1"/>
  <c r="BF3321" i="1"/>
  <c r="BG3321" i="1" s="1"/>
  <c r="BE3321" i="1"/>
  <c r="J3321" i="1"/>
  <c r="H3321" i="1"/>
  <c r="G3321" i="1"/>
  <c r="BH3320" i="1"/>
  <c r="BF3320" i="1"/>
  <c r="BG3320" i="1" s="1"/>
  <c r="BE3320" i="1"/>
  <c r="J3320" i="1"/>
  <c r="H3320" i="1"/>
  <c r="G3320" i="1"/>
  <c r="BH3319" i="1"/>
  <c r="BF3319" i="1"/>
  <c r="BG3319" i="1" s="1"/>
  <c r="BE3319" i="1"/>
  <c r="J3319" i="1"/>
  <c r="H3319" i="1"/>
  <c r="G3319" i="1"/>
  <c r="BH3318" i="1"/>
  <c r="BF3318" i="1"/>
  <c r="BG3318" i="1" s="1"/>
  <c r="BE3318" i="1"/>
  <c r="J3318" i="1"/>
  <c r="H3318" i="1"/>
  <c r="G3318" i="1"/>
  <c r="BH3317" i="1"/>
  <c r="BF3317" i="1"/>
  <c r="BG3317" i="1" s="1"/>
  <c r="BE3317" i="1"/>
  <c r="J3317" i="1"/>
  <c r="H3317" i="1"/>
  <c r="G3317" i="1"/>
  <c r="BH3316" i="1"/>
  <c r="BF3316" i="1"/>
  <c r="BG3316" i="1" s="1"/>
  <c r="BE3316" i="1"/>
  <c r="J3316" i="1"/>
  <c r="H3316" i="1"/>
  <c r="G3316" i="1"/>
  <c r="BH3315" i="1"/>
  <c r="BF3315" i="1"/>
  <c r="BG3315" i="1" s="1"/>
  <c r="BE3315" i="1"/>
  <c r="J3315" i="1"/>
  <c r="H3315" i="1"/>
  <c r="G3315" i="1"/>
  <c r="BH3314" i="1"/>
  <c r="BF3314" i="1"/>
  <c r="BG3314" i="1" s="1"/>
  <c r="BE3314" i="1"/>
  <c r="J3314" i="1"/>
  <c r="H3314" i="1"/>
  <c r="G3314" i="1"/>
  <c r="BH3313" i="1"/>
  <c r="BF3313" i="1"/>
  <c r="BG3313" i="1" s="1"/>
  <c r="BE3313" i="1"/>
  <c r="J3313" i="1"/>
  <c r="H3313" i="1"/>
  <c r="G3313" i="1"/>
  <c r="BH3312" i="1"/>
  <c r="BF3312" i="1"/>
  <c r="BG3312" i="1" s="1"/>
  <c r="BE3312" i="1"/>
  <c r="J3312" i="1"/>
  <c r="H3312" i="1"/>
  <c r="G3312" i="1"/>
  <c r="BH3311" i="1"/>
  <c r="BF3311" i="1"/>
  <c r="BG3311" i="1" s="1"/>
  <c r="BE3311" i="1"/>
  <c r="J3311" i="1"/>
  <c r="H3311" i="1"/>
  <c r="G3311" i="1"/>
  <c r="BH3310" i="1"/>
  <c r="BF3310" i="1"/>
  <c r="BG3310" i="1" s="1"/>
  <c r="BE3310" i="1"/>
  <c r="J3310" i="1"/>
  <c r="H3310" i="1"/>
  <c r="G3310" i="1"/>
  <c r="BH3309" i="1"/>
  <c r="BF3309" i="1"/>
  <c r="BG3309" i="1" s="1"/>
  <c r="BE3309" i="1"/>
  <c r="J3309" i="1"/>
  <c r="H3309" i="1"/>
  <c r="G3309" i="1"/>
  <c r="BH3308" i="1"/>
  <c r="BF3308" i="1"/>
  <c r="BG3308" i="1" s="1"/>
  <c r="BE3308" i="1"/>
  <c r="J3308" i="1"/>
  <c r="H3308" i="1"/>
  <c r="G3308" i="1"/>
  <c r="BH3307" i="1"/>
  <c r="BF3307" i="1"/>
  <c r="BG3307" i="1" s="1"/>
  <c r="BE3307" i="1"/>
  <c r="J3307" i="1"/>
  <c r="H3307" i="1"/>
  <c r="G3307" i="1"/>
  <c r="BH3306" i="1"/>
  <c r="BF3306" i="1"/>
  <c r="BG3306" i="1" s="1"/>
  <c r="BE3306" i="1"/>
  <c r="J3306" i="1"/>
  <c r="H3306" i="1"/>
  <c r="G3306" i="1"/>
  <c r="BH3305" i="1"/>
  <c r="BF3305" i="1"/>
  <c r="BG3305" i="1" s="1"/>
  <c r="BE3305" i="1"/>
  <c r="J3305" i="1"/>
  <c r="H3305" i="1"/>
  <c r="G3305" i="1"/>
  <c r="BH3304" i="1"/>
  <c r="BF3304" i="1"/>
  <c r="BG3304" i="1" s="1"/>
  <c r="BE3304" i="1"/>
  <c r="J3304" i="1"/>
  <c r="H3304" i="1"/>
  <c r="G3304" i="1"/>
  <c r="BH3303" i="1"/>
  <c r="BF3303" i="1"/>
  <c r="BG3303" i="1" s="1"/>
  <c r="BE3303" i="1"/>
  <c r="J3303" i="1"/>
  <c r="H3303" i="1"/>
  <c r="G3303" i="1"/>
  <c r="BH3302" i="1"/>
  <c r="BF3302" i="1"/>
  <c r="BG3302" i="1" s="1"/>
  <c r="BE3302" i="1"/>
  <c r="J3302" i="1"/>
  <c r="H3302" i="1"/>
  <c r="G3302" i="1"/>
  <c r="BH3301" i="1"/>
  <c r="BF3301" i="1"/>
  <c r="BG3301" i="1" s="1"/>
  <c r="BE3301" i="1"/>
  <c r="J3301" i="1"/>
  <c r="H3301" i="1"/>
  <c r="G3301" i="1"/>
  <c r="BH3300" i="1"/>
  <c r="BF3300" i="1"/>
  <c r="BG3300" i="1" s="1"/>
  <c r="BE3300" i="1"/>
  <c r="J3300" i="1"/>
  <c r="H3300" i="1"/>
  <c r="G3300" i="1"/>
  <c r="BH3299" i="1"/>
  <c r="BF3299" i="1"/>
  <c r="BG3299" i="1" s="1"/>
  <c r="BE3299" i="1"/>
  <c r="J3299" i="1"/>
  <c r="H3299" i="1"/>
  <c r="G3299" i="1"/>
  <c r="BH3298" i="1"/>
  <c r="BF3298" i="1"/>
  <c r="BG3298" i="1" s="1"/>
  <c r="BE3298" i="1"/>
  <c r="J3298" i="1"/>
  <c r="H3298" i="1"/>
  <c r="G3298" i="1"/>
  <c r="BH3297" i="1"/>
  <c r="BF3297" i="1"/>
  <c r="BG3297" i="1" s="1"/>
  <c r="BE3297" i="1"/>
  <c r="J3297" i="1"/>
  <c r="H3297" i="1"/>
  <c r="G3297" i="1"/>
  <c r="BH3296" i="1"/>
  <c r="BF3296" i="1"/>
  <c r="BG3296" i="1" s="1"/>
  <c r="BE3296" i="1"/>
  <c r="J3296" i="1"/>
  <c r="H3296" i="1"/>
  <c r="G3296" i="1"/>
  <c r="BH3295" i="1"/>
  <c r="BF3295" i="1"/>
  <c r="BG3295" i="1" s="1"/>
  <c r="BE3295" i="1"/>
  <c r="J3295" i="1"/>
  <c r="H3295" i="1"/>
  <c r="G3295" i="1"/>
  <c r="BH3294" i="1"/>
  <c r="BF3294" i="1"/>
  <c r="BG3294" i="1" s="1"/>
  <c r="BE3294" i="1"/>
  <c r="J3294" i="1"/>
  <c r="H3294" i="1"/>
  <c r="G3294" i="1"/>
  <c r="BH3293" i="1"/>
  <c r="BF3293" i="1"/>
  <c r="BG3293" i="1" s="1"/>
  <c r="BE3293" i="1"/>
  <c r="J3293" i="1"/>
  <c r="H3293" i="1"/>
  <c r="G3293" i="1"/>
  <c r="BH3292" i="1"/>
  <c r="BF3292" i="1"/>
  <c r="BG3292" i="1" s="1"/>
  <c r="BE3292" i="1"/>
  <c r="J3292" i="1"/>
  <c r="H3292" i="1"/>
  <c r="G3292" i="1"/>
  <c r="BH3291" i="1"/>
  <c r="BF3291" i="1"/>
  <c r="BG3291" i="1" s="1"/>
  <c r="BE3291" i="1"/>
  <c r="J3291" i="1"/>
  <c r="H3291" i="1"/>
  <c r="G3291" i="1"/>
  <c r="BH3290" i="1"/>
  <c r="BF3290" i="1"/>
  <c r="BG3290" i="1" s="1"/>
  <c r="BE3290" i="1"/>
  <c r="J3290" i="1"/>
  <c r="H3290" i="1"/>
  <c r="G3290" i="1"/>
  <c r="BH3289" i="1"/>
  <c r="BF3289" i="1"/>
  <c r="BG3289" i="1" s="1"/>
  <c r="BE3289" i="1"/>
  <c r="J3289" i="1"/>
  <c r="H3289" i="1"/>
  <c r="G3289" i="1"/>
  <c r="BH3288" i="1"/>
  <c r="BF3288" i="1"/>
  <c r="BG3288" i="1" s="1"/>
  <c r="BE3288" i="1"/>
  <c r="J3288" i="1"/>
  <c r="H3288" i="1"/>
  <c r="G3288" i="1"/>
  <c r="BH3287" i="1"/>
  <c r="BF3287" i="1"/>
  <c r="BE3287" i="1"/>
  <c r="J3287" i="1"/>
  <c r="H3287" i="1"/>
  <c r="G3287" i="1"/>
  <c r="BH3286" i="1"/>
  <c r="BF3286" i="1"/>
  <c r="BE3286" i="1"/>
  <c r="J3286" i="1"/>
  <c r="H3286" i="1"/>
  <c r="G3286" i="1"/>
  <c r="BH3285" i="1"/>
  <c r="BF3285" i="1"/>
  <c r="BE3285" i="1"/>
  <c r="J3285" i="1"/>
  <c r="H3285" i="1"/>
  <c r="G3285" i="1"/>
  <c r="BH3284" i="1"/>
  <c r="BF3284" i="1"/>
  <c r="BE3284" i="1"/>
  <c r="J3284" i="1"/>
  <c r="H3284" i="1"/>
  <c r="G3284" i="1"/>
  <c r="BH3283" i="1"/>
  <c r="BF3283" i="1"/>
  <c r="BE3283" i="1"/>
  <c r="J3283" i="1"/>
  <c r="H3283" i="1"/>
  <c r="G3283" i="1"/>
  <c r="BH3282" i="1"/>
  <c r="BF3282" i="1"/>
  <c r="BE3282" i="1"/>
  <c r="J3282" i="1"/>
  <c r="H3282" i="1"/>
  <c r="G3282" i="1"/>
  <c r="BH3281" i="1"/>
  <c r="BF3281" i="1"/>
  <c r="BE3281" i="1"/>
  <c r="J3281" i="1"/>
  <c r="H3281" i="1"/>
  <c r="G3281" i="1"/>
  <c r="BH3280" i="1"/>
  <c r="BF3280" i="1"/>
  <c r="BE3280" i="1"/>
  <c r="J3280" i="1"/>
  <c r="H3280" i="1"/>
  <c r="G3280" i="1"/>
  <c r="BH3279" i="1"/>
  <c r="BF3279" i="1"/>
  <c r="BE3279" i="1"/>
  <c r="J3279" i="1"/>
  <c r="H3279" i="1"/>
  <c r="G3279" i="1"/>
  <c r="BH3278" i="1"/>
  <c r="BF3278" i="1"/>
  <c r="BE3278" i="1"/>
  <c r="J3278" i="1"/>
  <c r="H3278" i="1"/>
  <c r="G3278" i="1"/>
  <c r="BH3277" i="1"/>
  <c r="BF3277" i="1"/>
  <c r="BE3277" i="1"/>
  <c r="J3277" i="1"/>
  <c r="H3277" i="1"/>
  <c r="G3277" i="1"/>
  <c r="BH3276" i="1"/>
  <c r="BF3276" i="1"/>
  <c r="BE3276" i="1"/>
  <c r="J3276" i="1"/>
  <c r="H3276" i="1"/>
  <c r="G3276" i="1"/>
  <c r="BH3275" i="1"/>
  <c r="BF3275" i="1"/>
  <c r="BE3275" i="1"/>
  <c r="J3275" i="1"/>
  <c r="H3275" i="1"/>
  <c r="G3275" i="1"/>
  <c r="BH3274" i="1"/>
  <c r="BF3274" i="1"/>
  <c r="BE3274" i="1"/>
  <c r="J3274" i="1"/>
  <c r="H3274" i="1"/>
  <c r="G3274" i="1"/>
  <c r="BH3273" i="1"/>
  <c r="BF3273" i="1"/>
  <c r="BE3273" i="1"/>
  <c r="J3273" i="1"/>
  <c r="H3273" i="1"/>
  <c r="G3273" i="1"/>
  <c r="BH3272" i="1"/>
  <c r="BF3272" i="1"/>
  <c r="BE3272" i="1"/>
  <c r="J3272" i="1"/>
  <c r="H3272" i="1"/>
  <c r="G3272" i="1"/>
  <c r="BH3271" i="1"/>
  <c r="BF3271" i="1"/>
  <c r="BE3271" i="1"/>
  <c r="J3271" i="1"/>
  <c r="H3271" i="1"/>
  <c r="G3271" i="1"/>
  <c r="BH3270" i="1"/>
  <c r="BF3270" i="1"/>
  <c r="BE3270" i="1"/>
  <c r="J3270" i="1"/>
  <c r="H3270" i="1"/>
  <c r="G3270" i="1"/>
  <c r="BH3269" i="1"/>
  <c r="BF3269" i="1"/>
  <c r="BE3269" i="1"/>
  <c r="J3269" i="1"/>
  <c r="H3269" i="1"/>
  <c r="G3269" i="1"/>
  <c r="BH3268" i="1"/>
  <c r="BF3268" i="1"/>
  <c r="BE3268" i="1"/>
  <c r="J3268" i="1"/>
  <c r="H3268" i="1"/>
  <c r="G3268" i="1"/>
  <c r="BH3267" i="1"/>
  <c r="BF3267" i="1"/>
  <c r="BE3267" i="1"/>
  <c r="J3267" i="1"/>
  <c r="H3267" i="1"/>
  <c r="G3267" i="1"/>
  <c r="BH3266" i="1"/>
  <c r="BF3266" i="1"/>
  <c r="BE3266" i="1"/>
  <c r="J3266" i="1"/>
  <c r="H3266" i="1"/>
  <c r="G3266" i="1"/>
  <c r="BH3265" i="1"/>
  <c r="BF3265" i="1"/>
  <c r="BE3265" i="1"/>
  <c r="J3265" i="1"/>
  <c r="H3265" i="1"/>
  <c r="G3265" i="1"/>
  <c r="BH3264" i="1"/>
  <c r="BF3264" i="1"/>
  <c r="BE3264" i="1"/>
  <c r="J3264" i="1"/>
  <c r="H3264" i="1"/>
  <c r="G3264" i="1"/>
  <c r="BH3263" i="1"/>
  <c r="BF3263" i="1"/>
  <c r="BE3263" i="1"/>
  <c r="J3263" i="1"/>
  <c r="H3263" i="1"/>
  <c r="G3263" i="1"/>
  <c r="BH3262" i="1"/>
  <c r="BF3262" i="1"/>
  <c r="BE3262" i="1"/>
  <c r="J3262" i="1"/>
  <c r="H3262" i="1"/>
  <c r="G3262" i="1"/>
  <c r="BH3261" i="1"/>
  <c r="BF3261" i="1"/>
  <c r="BE3261" i="1"/>
  <c r="J3261" i="1"/>
  <c r="H3261" i="1"/>
  <c r="G3261" i="1"/>
  <c r="BH3260" i="1"/>
  <c r="BF3260" i="1"/>
  <c r="BE3260" i="1"/>
  <c r="J3260" i="1"/>
  <c r="H3260" i="1"/>
  <c r="G3260" i="1"/>
  <c r="BH3259" i="1"/>
  <c r="BF3259" i="1"/>
  <c r="BE3259" i="1"/>
  <c r="J3259" i="1"/>
  <c r="H3259" i="1"/>
  <c r="G3259" i="1"/>
  <c r="BH3258" i="1"/>
  <c r="BF3258" i="1"/>
  <c r="BE3258" i="1"/>
  <c r="J3258" i="1"/>
  <c r="H3258" i="1"/>
  <c r="G3258" i="1"/>
  <c r="BH3257" i="1"/>
  <c r="BF3257" i="1"/>
  <c r="BE3257" i="1"/>
  <c r="J3257" i="1"/>
  <c r="H3257" i="1"/>
  <c r="G3257" i="1"/>
  <c r="BH3256" i="1"/>
  <c r="BF3256" i="1"/>
  <c r="BE3256" i="1"/>
  <c r="J3256" i="1"/>
  <c r="H3256" i="1"/>
  <c r="G3256" i="1"/>
  <c r="BH3255" i="1"/>
  <c r="BF3255" i="1"/>
  <c r="BE3255" i="1"/>
  <c r="J3255" i="1"/>
  <c r="H3255" i="1"/>
  <c r="G3255" i="1"/>
  <c r="BH3254" i="1"/>
  <c r="BF3254" i="1"/>
  <c r="BE3254" i="1"/>
  <c r="J3254" i="1"/>
  <c r="H3254" i="1"/>
  <c r="G3254" i="1"/>
  <c r="BH3253" i="1"/>
  <c r="BF3253" i="1"/>
  <c r="BE3253" i="1"/>
  <c r="J3253" i="1"/>
  <c r="H3253" i="1"/>
  <c r="G3253" i="1"/>
  <c r="BH3252" i="1"/>
  <c r="BF3252" i="1"/>
  <c r="BE3252" i="1"/>
  <c r="J3252" i="1"/>
  <c r="H3252" i="1"/>
  <c r="G3252" i="1"/>
  <c r="BH3251" i="1"/>
  <c r="BF3251" i="1"/>
  <c r="BE3251" i="1"/>
  <c r="J3251" i="1"/>
  <c r="H3251" i="1"/>
  <c r="G3251" i="1"/>
  <c r="BH3250" i="1"/>
  <c r="BF3250" i="1"/>
  <c r="BE3250" i="1"/>
  <c r="J3250" i="1"/>
  <c r="H3250" i="1"/>
  <c r="G3250" i="1"/>
  <c r="BH3249" i="1"/>
  <c r="BF3249" i="1"/>
  <c r="BE3249" i="1"/>
  <c r="J3249" i="1"/>
  <c r="H3249" i="1"/>
  <c r="G3249" i="1"/>
  <c r="BH3248" i="1"/>
  <c r="BF3248" i="1"/>
  <c r="BG3248" i="1" s="1"/>
  <c r="BE3248" i="1"/>
  <c r="J3248" i="1"/>
  <c r="H3248" i="1"/>
  <c r="G3248" i="1"/>
  <c r="BH3247" i="1"/>
  <c r="BF3247" i="1"/>
  <c r="BG3247" i="1" s="1"/>
  <c r="BE3247" i="1"/>
  <c r="J3247" i="1"/>
  <c r="H3247" i="1"/>
  <c r="G3247" i="1"/>
  <c r="BH3246" i="1"/>
  <c r="BF3246" i="1"/>
  <c r="BG3246" i="1" s="1"/>
  <c r="BE3246" i="1"/>
  <c r="J3246" i="1"/>
  <c r="H3246" i="1"/>
  <c r="G3246" i="1"/>
  <c r="BH3245" i="1"/>
  <c r="BF3245" i="1"/>
  <c r="BG3245" i="1" s="1"/>
  <c r="BE3245" i="1"/>
  <c r="J3245" i="1"/>
  <c r="H3245" i="1"/>
  <c r="G3245" i="1"/>
  <c r="BH3244" i="1"/>
  <c r="BF3244" i="1"/>
  <c r="BG3244" i="1" s="1"/>
  <c r="BE3244" i="1"/>
  <c r="J3244" i="1"/>
  <c r="H3244" i="1"/>
  <c r="G3244" i="1"/>
  <c r="BH3243" i="1"/>
  <c r="BF3243" i="1"/>
  <c r="BG3243" i="1" s="1"/>
  <c r="BE3243" i="1"/>
  <c r="J3243" i="1"/>
  <c r="H3243" i="1"/>
  <c r="G3243" i="1"/>
  <c r="BH3242" i="1"/>
  <c r="BF3242" i="1"/>
  <c r="BG3242" i="1" s="1"/>
  <c r="BE3242" i="1"/>
  <c r="J3242" i="1"/>
  <c r="H3242" i="1"/>
  <c r="G3242" i="1"/>
  <c r="BH3241" i="1"/>
  <c r="BF3241" i="1"/>
  <c r="BG3241" i="1" s="1"/>
  <c r="BE3241" i="1"/>
  <c r="J3241" i="1"/>
  <c r="H3241" i="1"/>
  <c r="G3241" i="1"/>
  <c r="BH3240" i="1"/>
  <c r="BF3240" i="1"/>
  <c r="BG3240" i="1" s="1"/>
  <c r="BE3240" i="1"/>
  <c r="J3240" i="1"/>
  <c r="H3240" i="1"/>
  <c r="G3240" i="1"/>
  <c r="BH3239" i="1"/>
  <c r="BF3239" i="1"/>
  <c r="BG3239" i="1" s="1"/>
  <c r="BE3239" i="1"/>
  <c r="BH3238" i="1"/>
  <c r="BF3238" i="1"/>
  <c r="BG3238" i="1" s="1"/>
  <c r="BE3238" i="1"/>
  <c r="J3238" i="1"/>
  <c r="H3238" i="1"/>
  <c r="G3238" i="1"/>
  <c r="BH3237" i="1"/>
  <c r="BF3237" i="1"/>
  <c r="BG3237" i="1" s="1"/>
  <c r="BE3237" i="1"/>
  <c r="J3237" i="1"/>
  <c r="BH3236" i="1"/>
  <c r="BF3236" i="1"/>
  <c r="BG3236" i="1" s="1"/>
  <c r="BE3236" i="1"/>
  <c r="J3236" i="1"/>
  <c r="H3236" i="1"/>
  <c r="G3236" i="1"/>
  <c r="BH3235" i="1"/>
  <c r="BF3235" i="1"/>
  <c r="BG3235" i="1" s="1"/>
  <c r="BE3235" i="1"/>
  <c r="J3235" i="1"/>
  <c r="H3235" i="1"/>
  <c r="G3235" i="1"/>
  <c r="BH3234" i="1"/>
  <c r="BF3234" i="1"/>
  <c r="BG3234" i="1" s="1"/>
  <c r="BE3234" i="1"/>
  <c r="J3234" i="1"/>
  <c r="H3234" i="1"/>
  <c r="G3234" i="1"/>
  <c r="BH3233" i="1"/>
  <c r="BF3233" i="1"/>
  <c r="BG3233" i="1" s="1"/>
  <c r="BE3233" i="1"/>
  <c r="J3233" i="1"/>
  <c r="H3233" i="1"/>
  <c r="G3233" i="1"/>
  <c r="BH3232" i="1"/>
  <c r="BF3232" i="1"/>
  <c r="BG3232" i="1" s="1"/>
  <c r="BE3232" i="1"/>
  <c r="J3232" i="1"/>
  <c r="H3232" i="1"/>
  <c r="G3232" i="1"/>
  <c r="BH3231" i="1"/>
  <c r="BF3231" i="1"/>
  <c r="BG3231" i="1" s="1"/>
  <c r="BE3231" i="1"/>
  <c r="J3231" i="1"/>
  <c r="H3231" i="1"/>
  <c r="G3231" i="1"/>
  <c r="BH3230" i="1"/>
  <c r="BF3230" i="1"/>
  <c r="BG3230" i="1" s="1"/>
  <c r="BE3230" i="1"/>
  <c r="J3230" i="1"/>
  <c r="H3230" i="1"/>
  <c r="G3230" i="1"/>
  <c r="BH3229" i="1"/>
  <c r="BF3229" i="1"/>
  <c r="BG3229" i="1" s="1"/>
  <c r="BE3229" i="1"/>
  <c r="J3229" i="1"/>
  <c r="H3229" i="1"/>
  <c r="G3229" i="1"/>
  <c r="BH3228" i="1"/>
  <c r="BF3228" i="1"/>
  <c r="BG3228" i="1" s="1"/>
  <c r="BE3228" i="1"/>
  <c r="J3228" i="1"/>
  <c r="H3228" i="1"/>
  <c r="G3228" i="1"/>
  <c r="BH3227" i="1"/>
  <c r="BF3227" i="1"/>
  <c r="BG3227" i="1" s="1"/>
  <c r="BE3227" i="1"/>
  <c r="J3227" i="1"/>
  <c r="H3227" i="1"/>
  <c r="G3227" i="1"/>
  <c r="BH3226" i="1"/>
  <c r="BF3226" i="1"/>
  <c r="BG3226" i="1" s="1"/>
  <c r="BE3226" i="1"/>
  <c r="J3226" i="1"/>
  <c r="H3226" i="1"/>
  <c r="G3226" i="1"/>
  <c r="BH3225" i="1"/>
  <c r="BF3225" i="1"/>
  <c r="BG3225" i="1" s="1"/>
  <c r="BE3225" i="1"/>
  <c r="J3225" i="1"/>
  <c r="H3225" i="1"/>
  <c r="G3225" i="1"/>
  <c r="BH3224" i="1"/>
  <c r="BF3224" i="1"/>
  <c r="BG3224" i="1" s="1"/>
  <c r="BE3224" i="1"/>
  <c r="J3224" i="1"/>
  <c r="H3224" i="1"/>
  <c r="G3224" i="1"/>
  <c r="BH3223" i="1"/>
  <c r="BF3223" i="1"/>
  <c r="BG3223" i="1" s="1"/>
  <c r="BE3223" i="1"/>
  <c r="J3223" i="1"/>
  <c r="H3223" i="1"/>
  <c r="G3223" i="1"/>
  <c r="BH3222" i="1"/>
  <c r="BF3222" i="1"/>
  <c r="BG3222" i="1" s="1"/>
  <c r="BE3222" i="1"/>
  <c r="J3222" i="1"/>
  <c r="H3222" i="1"/>
  <c r="G3222" i="1"/>
  <c r="BH3221" i="1"/>
  <c r="BF3221" i="1"/>
  <c r="BG3221" i="1" s="1"/>
  <c r="BE3221" i="1"/>
  <c r="J3221" i="1"/>
  <c r="H3221" i="1"/>
  <c r="G3221" i="1"/>
  <c r="BH3220" i="1"/>
  <c r="BF3220" i="1"/>
  <c r="BG3220" i="1" s="1"/>
  <c r="BE3220" i="1"/>
  <c r="J3220" i="1"/>
  <c r="H3220" i="1"/>
  <c r="G3220" i="1"/>
  <c r="BH3219" i="1"/>
  <c r="BF3219" i="1"/>
  <c r="BG3219" i="1" s="1"/>
  <c r="BE3219" i="1"/>
  <c r="J3219" i="1"/>
  <c r="H3219" i="1"/>
  <c r="G3219" i="1"/>
  <c r="BH3218" i="1"/>
  <c r="BF3218" i="1"/>
  <c r="BG3218" i="1" s="1"/>
  <c r="BE3218" i="1"/>
  <c r="J3218" i="1"/>
  <c r="H3218" i="1"/>
  <c r="G3218" i="1"/>
  <c r="BH3217" i="1"/>
  <c r="BF3217" i="1"/>
  <c r="BG3217" i="1" s="1"/>
  <c r="BE3217" i="1"/>
  <c r="J3217" i="1"/>
  <c r="H3217" i="1"/>
  <c r="G3217" i="1"/>
  <c r="BH3216" i="1"/>
  <c r="BF3216" i="1"/>
  <c r="BG3216" i="1" s="1"/>
  <c r="BE3216" i="1"/>
  <c r="J3216" i="1"/>
  <c r="H3216" i="1"/>
  <c r="G3216" i="1"/>
  <c r="BH3215" i="1"/>
  <c r="BF3215" i="1"/>
  <c r="BG3215" i="1" s="1"/>
  <c r="BE3215" i="1"/>
  <c r="J3215" i="1"/>
  <c r="H3215" i="1"/>
  <c r="G3215" i="1"/>
  <c r="BH3214" i="1"/>
  <c r="BF3214" i="1"/>
  <c r="BG3214" i="1" s="1"/>
  <c r="BE3214" i="1"/>
  <c r="J3214" i="1"/>
  <c r="H3214" i="1"/>
  <c r="G3214" i="1"/>
  <c r="BH3213" i="1"/>
  <c r="BF3213" i="1"/>
  <c r="BG3213" i="1" s="1"/>
  <c r="BE3213" i="1"/>
  <c r="J3213" i="1"/>
  <c r="H3213" i="1"/>
  <c r="G3213" i="1"/>
  <c r="BH3212" i="1"/>
  <c r="BF3212" i="1"/>
  <c r="BG3212" i="1" s="1"/>
  <c r="BE3212" i="1"/>
  <c r="J3212" i="1"/>
  <c r="H3212" i="1"/>
  <c r="G3212" i="1"/>
  <c r="BH3211" i="1"/>
  <c r="BF3211" i="1"/>
  <c r="BG3211" i="1" s="1"/>
  <c r="BE3211" i="1"/>
  <c r="J3211" i="1"/>
  <c r="H3211" i="1"/>
  <c r="G3211" i="1"/>
  <c r="BH3210" i="1"/>
  <c r="BF3210" i="1"/>
  <c r="BG3210" i="1" s="1"/>
  <c r="BE3210" i="1"/>
  <c r="J3210" i="1"/>
  <c r="H3210" i="1"/>
  <c r="G3210" i="1"/>
  <c r="BH3209" i="1"/>
  <c r="BF3209" i="1"/>
  <c r="BG3209" i="1" s="1"/>
  <c r="BE3209" i="1"/>
  <c r="J3209" i="1"/>
  <c r="H3209" i="1"/>
  <c r="G3209" i="1"/>
  <c r="BH3208" i="1"/>
  <c r="BF3208" i="1"/>
  <c r="BG3208" i="1" s="1"/>
  <c r="BE3208" i="1"/>
  <c r="J3208" i="1"/>
  <c r="H3208" i="1"/>
  <c r="G3208" i="1"/>
  <c r="BH3207" i="1"/>
  <c r="BF3207" i="1"/>
  <c r="BG3207" i="1" s="1"/>
  <c r="BE3207" i="1"/>
  <c r="J3207" i="1"/>
  <c r="H3207" i="1"/>
  <c r="G3207" i="1"/>
  <c r="BH3206" i="1"/>
  <c r="BF3206" i="1"/>
  <c r="BG3206" i="1" s="1"/>
  <c r="BE3206" i="1"/>
  <c r="J3206" i="1"/>
  <c r="H3206" i="1"/>
  <c r="G3206" i="1"/>
  <c r="BH3205" i="1"/>
  <c r="BF3205" i="1"/>
  <c r="BG3205" i="1" s="1"/>
  <c r="BE3205" i="1"/>
  <c r="J3205" i="1"/>
  <c r="H3205" i="1"/>
  <c r="G3205" i="1"/>
  <c r="BH3204" i="1"/>
  <c r="BF3204" i="1"/>
  <c r="BG3204" i="1" s="1"/>
  <c r="BE3204" i="1"/>
  <c r="J3204" i="1"/>
  <c r="H3204" i="1"/>
  <c r="G3204" i="1"/>
  <c r="BH3203" i="1"/>
  <c r="BF3203" i="1"/>
  <c r="BG3203" i="1" s="1"/>
  <c r="BE3203" i="1"/>
  <c r="J3203" i="1"/>
  <c r="H3203" i="1"/>
  <c r="G3203" i="1"/>
  <c r="BH3202" i="1"/>
  <c r="BF3202" i="1"/>
  <c r="BG3202" i="1" s="1"/>
  <c r="BE3202" i="1"/>
  <c r="J3202" i="1"/>
  <c r="H3202" i="1"/>
  <c r="G3202" i="1"/>
  <c r="BH3201" i="1"/>
  <c r="BF3201" i="1"/>
  <c r="BG3201" i="1" s="1"/>
  <c r="BE3201" i="1"/>
  <c r="J3201" i="1"/>
  <c r="H3201" i="1"/>
  <c r="G3201" i="1"/>
  <c r="BH3200" i="1"/>
  <c r="BF3200" i="1"/>
  <c r="BG3200" i="1" s="1"/>
  <c r="BE3200" i="1"/>
  <c r="J3200" i="1"/>
  <c r="H3200" i="1"/>
  <c r="G3200" i="1"/>
  <c r="BH3199" i="1"/>
  <c r="BF3199" i="1"/>
  <c r="BG3199" i="1" s="1"/>
  <c r="BE3199" i="1"/>
  <c r="J3199" i="1"/>
  <c r="H3199" i="1"/>
  <c r="G3199" i="1"/>
  <c r="BH3198" i="1"/>
  <c r="BF3198" i="1"/>
  <c r="BG3198" i="1" s="1"/>
  <c r="BE3198" i="1"/>
  <c r="J3198" i="1"/>
  <c r="H3198" i="1"/>
  <c r="G3198" i="1"/>
  <c r="BH3197" i="1"/>
  <c r="BF3197" i="1"/>
  <c r="BG3197" i="1" s="1"/>
  <c r="BE3197" i="1"/>
  <c r="J3197" i="1"/>
  <c r="H3197" i="1"/>
  <c r="G3197" i="1"/>
  <c r="BH3196" i="1"/>
  <c r="BF3196" i="1"/>
  <c r="BG3196" i="1" s="1"/>
  <c r="BE3196" i="1"/>
  <c r="J3196" i="1"/>
  <c r="H3196" i="1"/>
  <c r="G3196" i="1"/>
  <c r="BH3195" i="1"/>
  <c r="BF3195" i="1"/>
  <c r="BG3195" i="1" s="1"/>
  <c r="BE3195" i="1"/>
  <c r="J3195" i="1"/>
  <c r="H3195" i="1"/>
  <c r="G3195" i="1"/>
  <c r="BH3194" i="1"/>
  <c r="BF3194" i="1"/>
  <c r="BG3194" i="1" s="1"/>
  <c r="BE3194" i="1"/>
  <c r="J3194" i="1"/>
  <c r="H3194" i="1"/>
  <c r="G3194" i="1"/>
  <c r="BH3193" i="1"/>
  <c r="BF3193" i="1"/>
  <c r="BG3193" i="1" s="1"/>
  <c r="BE3193" i="1"/>
  <c r="J3193" i="1"/>
  <c r="H3193" i="1"/>
  <c r="G3193" i="1"/>
  <c r="BH3192" i="1"/>
  <c r="BF3192" i="1"/>
  <c r="BG3192" i="1" s="1"/>
  <c r="BE3192" i="1"/>
  <c r="J3192" i="1"/>
  <c r="H3192" i="1"/>
  <c r="G3192" i="1"/>
  <c r="BH3191" i="1"/>
  <c r="BF3191" i="1"/>
  <c r="BG3191" i="1" s="1"/>
  <c r="BE3191" i="1"/>
  <c r="J3191" i="1"/>
  <c r="H3191" i="1"/>
  <c r="G3191" i="1"/>
  <c r="BH3190" i="1"/>
  <c r="BF3190" i="1"/>
  <c r="BG3190" i="1" s="1"/>
  <c r="BE3190" i="1"/>
  <c r="J3190" i="1"/>
  <c r="H3190" i="1"/>
  <c r="G3190" i="1"/>
  <c r="BH3189" i="1"/>
  <c r="BF3189" i="1"/>
  <c r="BG3189" i="1" s="1"/>
  <c r="BE3189" i="1"/>
  <c r="J3189" i="1"/>
  <c r="H3189" i="1"/>
  <c r="G3189" i="1"/>
  <c r="BH3188" i="1"/>
  <c r="BF3188" i="1"/>
  <c r="BG3188" i="1" s="1"/>
  <c r="BE3188" i="1"/>
  <c r="J3188" i="1"/>
  <c r="H3188" i="1"/>
  <c r="G3188" i="1"/>
  <c r="BH3187" i="1"/>
  <c r="BF3187" i="1"/>
  <c r="BG3187" i="1" s="1"/>
  <c r="BE3187" i="1"/>
  <c r="J3187" i="1"/>
  <c r="H3187" i="1"/>
  <c r="G3187" i="1"/>
  <c r="BH3186" i="1"/>
  <c r="BF3186" i="1"/>
  <c r="BG3186" i="1" s="1"/>
  <c r="BE3186" i="1"/>
  <c r="J3186" i="1"/>
  <c r="H3186" i="1"/>
  <c r="G3186" i="1"/>
  <c r="BH3185" i="1"/>
  <c r="BF3185" i="1"/>
  <c r="BG3185" i="1" s="1"/>
  <c r="BE3185" i="1"/>
  <c r="J3185" i="1"/>
  <c r="H3185" i="1"/>
  <c r="G3185" i="1"/>
  <c r="BH3184" i="1"/>
  <c r="BF3184" i="1"/>
  <c r="BG3184" i="1" s="1"/>
  <c r="BE3184" i="1"/>
  <c r="J3184" i="1"/>
  <c r="H3184" i="1"/>
  <c r="G3184" i="1"/>
  <c r="BH3183" i="1"/>
  <c r="BF3183" i="1"/>
  <c r="BG3183" i="1" s="1"/>
  <c r="BE3183" i="1"/>
  <c r="J3183" i="1"/>
  <c r="H3183" i="1"/>
  <c r="G3183" i="1"/>
  <c r="BH3182" i="1"/>
  <c r="BF3182" i="1"/>
  <c r="BG3182" i="1" s="1"/>
  <c r="BE3182" i="1"/>
  <c r="J3182" i="1"/>
  <c r="H3182" i="1"/>
  <c r="G3182" i="1"/>
  <c r="BH3181" i="1"/>
  <c r="BF3181" i="1"/>
  <c r="BG3181" i="1" s="1"/>
  <c r="BE3181" i="1"/>
  <c r="J3181" i="1"/>
  <c r="H3181" i="1"/>
  <c r="G3181" i="1"/>
  <c r="BH3180" i="1"/>
  <c r="BF3180" i="1"/>
  <c r="BG3180" i="1" s="1"/>
  <c r="BE3180" i="1"/>
  <c r="J3180" i="1"/>
  <c r="H3180" i="1"/>
  <c r="G3180" i="1"/>
  <c r="BH3179" i="1"/>
  <c r="BF3179" i="1"/>
  <c r="BG3179" i="1" s="1"/>
  <c r="BE3179" i="1"/>
  <c r="J3179" i="1"/>
  <c r="H3179" i="1"/>
  <c r="G3179" i="1"/>
  <c r="BH3178" i="1"/>
  <c r="BF3178" i="1"/>
  <c r="BG3178" i="1" s="1"/>
  <c r="BE3178" i="1"/>
  <c r="J3178" i="1"/>
  <c r="H3178" i="1"/>
  <c r="G3178" i="1"/>
  <c r="BH3177" i="1"/>
  <c r="BF3177" i="1"/>
  <c r="BG3177" i="1" s="1"/>
  <c r="BE3177" i="1"/>
  <c r="J3177" i="1"/>
  <c r="H3177" i="1"/>
  <c r="G3177" i="1"/>
  <c r="BH3176" i="1"/>
  <c r="BF3176" i="1"/>
  <c r="BG3176" i="1" s="1"/>
  <c r="BE3176" i="1"/>
  <c r="J3176" i="1"/>
  <c r="H3176" i="1"/>
  <c r="G3176" i="1"/>
  <c r="BH3175" i="1"/>
  <c r="BF3175" i="1"/>
  <c r="BG3175" i="1" s="1"/>
  <c r="BE3175" i="1"/>
  <c r="J3175" i="1"/>
  <c r="H3175" i="1"/>
  <c r="G3175" i="1"/>
  <c r="BH3174" i="1"/>
  <c r="BF3174" i="1"/>
  <c r="BG3174" i="1" s="1"/>
  <c r="BE3174" i="1"/>
  <c r="J3174" i="1"/>
  <c r="H3174" i="1"/>
  <c r="G3174" i="1"/>
  <c r="BH3173" i="1"/>
  <c r="BF3173" i="1"/>
  <c r="BG3173" i="1" s="1"/>
  <c r="BE3173" i="1"/>
  <c r="J3173" i="1"/>
  <c r="H3173" i="1"/>
  <c r="G3173" i="1"/>
  <c r="BH3172" i="1"/>
  <c r="BF3172" i="1"/>
  <c r="BG3172" i="1" s="1"/>
  <c r="BE3172" i="1"/>
  <c r="J3172" i="1"/>
  <c r="H3172" i="1"/>
  <c r="G3172" i="1"/>
  <c r="BH3171" i="1"/>
  <c r="BF3171" i="1"/>
  <c r="BG3171" i="1" s="1"/>
  <c r="BE3171" i="1"/>
  <c r="J3171" i="1"/>
  <c r="H3171" i="1"/>
  <c r="G3171" i="1"/>
  <c r="BH3170" i="1"/>
  <c r="BF3170" i="1"/>
  <c r="BG3170" i="1" s="1"/>
  <c r="BE3170" i="1"/>
  <c r="J3170" i="1"/>
  <c r="H3170" i="1"/>
  <c r="G3170" i="1"/>
  <c r="BH3169" i="1"/>
  <c r="BF3169" i="1"/>
  <c r="BG3169" i="1" s="1"/>
  <c r="BE3169" i="1"/>
  <c r="J3169" i="1"/>
  <c r="H3169" i="1"/>
  <c r="G3169" i="1"/>
  <c r="BH3168" i="1"/>
  <c r="BF3168" i="1"/>
  <c r="BG3168" i="1" s="1"/>
  <c r="BE3168" i="1"/>
  <c r="J3168" i="1"/>
  <c r="H3168" i="1"/>
  <c r="G3168" i="1"/>
  <c r="BH3167" i="1"/>
  <c r="BF3167" i="1"/>
  <c r="BG3167" i="1" s="1"/>
  <c r="BE3167" i="1"/>
  <c r="J3167" i="1"/>
  <c r="H3167" i="1"/>
  <c r="G3167" i="1"/>
  <c r="BH3166" i="1"/>
  <c r="BF3166" i="1"/>
  <c r="BG3166" i="1" s="1"/>
  <c r="BE3166" i="1"/>
  <c r="J3166" i="1"/>
  <c r="H3166" i="1"/>
  <c r="G3166" i="1"/>
  <c r="BH3165" i="1"/>
  <c r="BF3165" i="1"/>
  <c r="BG3165" i="1" s="1"/>
  <c r="BE3165" i="1"/>
  <c r="J3165" i="1"/>
  <c r="H3165" i="1"/>
  <c r="G3165" i="1"/>
  <c r="BH3164" i="1"/>
  <c r="BF3164" i="1"/>
  <c r="BG3164" i="1" s="1"/>
  <c r="BE3164" i="1"/>
  <c r="J3164" i="1"/>
  <c r="H3164" i="1"/>
  <c r="G3164" i="1"/>
  <c r="BH3163" i="1"/>
  <c r="BF3163" i="1"/>
  <c r="BG3163" i="1" s="1"/>
  <c r="BE3163" i="1"/>
  <c r="J3163" i="1"/>
  <c r="H3163" i="1"/>
  <c r="G3163" i="1"/>
  <c r="BH3162" i="1"/>
  <c r="BF3162" i="1"/>
  <c r="BG3162" i="1" s="1"/>
  <c r="BE3162" i="1"/>
  <c r="J3162" i="1"/>
  <c r="H3162" i="1"/>
  <c r="G3162" i="1"/>
  <c r="BH3161" i="1"/>
  <c r="BF3161" i="1"/>
  <c r="BG3161" i="1" s="1"/>
  <c r="BE3161" i="1"/>
  <c r="J3161" i="1"/>
  <c r="H3161" i="1"/>
  <c r="G3161" i="1"/>
  <c r="BH3160" i="1"/>
  <c r="BF3160" i="1"/>
  <c r="BG3160" i="1" s="1"/>
  <c r="BE3160" i="1"/>
  <c r="J3160" i="1"/>
  <c r="H3160" i="1"/>
  <c r="G3160" i="1"/>
  <c r="BH3159" i="1"/>
  <c r="BF3159" i="1"/>
  <c r="BG3159" i="1" s="1"/>
  <c r="BE3159" i="1"/>
  <c r="J3159" i="1"/>
  <c r="H3159" i="1"/>
  <c r="G3159" i="1"/>
  <c r="BH3158" i="1"/>
  <c r="BF3158" i="1"/>
  <c r="BG3158" i="1" s="1"/>
  <c r="BE3158" i="1"/>
  <c r="J3158" i="1"/>
  <c r="H3158" i="1"/>
  <c r="G3158" i="1"/>
  <c r="BH3157" i="1"/>
  <c r="BF3157" i="1"/>
  <c r="BG3157" i="1" s="1"/>
  <c r="BE3157" i="1"/>
  <c r="J3157" i="1"/>
  <c r="H3157" i="1"/>
  <c r="G3157" i="1"/>
  <c r="BH3156" i="1"/>
  <c r="BF3156" i="1"/>
  <c r="BG3156" i="1" s="1"/>
  <c r="BE3156" i="1"/>
  <c r="J3156" i="1"/>
  <c r="H3156" i="1"/>
  <c r="G3156" i="1"/>
  <c r="BH3155" i="1"/>
  <c r="BF3155" i="1"/>
  <c r="BG3155" i="1" s="1"/>
  <c r="BE3155" i="1"/>
  <c r="J3155" i="1"/>
  <c r="H3155" i="1"/>
  <c r="G3155" i="1"/>
  <c r="BH3154" i="1"/>
  <c r="BF3154" i="1"/>
  <c r="BG3154" i="1" s="1"/>
  <c r="BE3154" i="1"/>
  <c r="J3154" i="1"/>
  <c r="H3154" i="1"/>
  <c r="G3154" i="1"/>
  <c r="BH3153" i="1"/>
  <c r="BF3153" i="1"/>
  <c r="BG3153" i="1" s="1"/>
  <c r="BE3153" i="1"/>
  <c r="J3153" i="1"/>
  <c r="H3153" i="1"/>
  <c r="G3153" i="1"/>
  <c r="BH3152" i="1"/>
  <c r="BF3152" i="1"/>
  <c r="BG3152" i="1" s="1"/>
  <c r="BE3152" i="1"/>
  <c r="J3152" i="1"/>
  <c r="H3152" i="1"/>
  <c r="G3152" i="1"/>
  <c r="BH3151" i="1"/>
  <c r="BF3151" i="1"/>
  <c r="BG3151" i="1" s="1"/>
  <c r="BE3151" i="1"/>
  <c r="J3151" i="1"/>
  <c r="H3151" i="1"/>
  <c r="G3151" i="1"/>
  <c r="BH3150" i="1"/>
  <c r="BF3150" i="1"/>
  <c r="BG3150" i="1" s="1"/>
  <c r="BE3150" i="1"/>
  <c r="J3150" i="1"/>
  <c r="H3150" i="1"/>
  <c r="G3150" i="1"/>
  <c r="BH3149" i="1"/>
  <c r="BF3149" i="1"/>
  <c r="BG3149" i="1" s="1"/>
  <c r="BE3149" i="1"/>
  <c r="J3149" i="1"/>
  <c r="H3149" i="1"/>
  <c r="G3149" i="1"/>
  <c r="BH3148" i="1"/>
  <c r="BF3148" i="1"/>
  <c r="BG3148" i="1" s="1"/>
  <c r="BE3148" i="1"/>
  <c r="J3148" i="1"/>
  <c r="H3148" i="1"/>
  <c r="G3148" i="1"/>
  <c r="BH3147" i="1"/>
  <c r="BF3147" i="1"/>
  <c r="BG3147" i="1" s="1"/>
  <c r="BE3147" i="1"/>
  <c r="J3147" i="1"/>
  <c r="H3147" i="1"/>
  <c r="G3147" i="1"/>
  <c r="BH3146" i="1"/>
  <c r="BF3146" i="1"/>
  <c r="BG3146" i="1" s="1"/>
  <c r="BE3146" i="1"/>
  <c r="J3146" i="1"/>
  <c r="H3146" i="1"/>
  <c r="G3146" i="1"/>
  <c r="BH3145" i="1"/>
  <c r="BF3145" i="1"/>
  <c r="BG3145" i="1" s="1"/>
  <c r="BE3145" i="1"/>
  <c r="J3145" i="1"/>
  <c r="H3145" i="1"/>
  <c r="G3145" i="1"/>
  <c r="BH3144" i="1"/>
  <c r="BF3144" i="1"/>
  <c r="BG3144" i="1" s="1"/>
  <c r="BE3144" i="1"/>
  <c r="J3144" i="1"/>
  <c r="H3144" i="1"/>
  <c r="G3144" i="1"/>
  <c r="BH3143" i="1"/>
  <c r="BF3143" i="1"/>
  <c r="BG3143" i="1" s="1"/>
  <c r="BE3143" i="1"/>
  <c r="J3143" i="1"/>
  <c r="H3143" i="1"/>
  <c r="G3143" i="1"/>
  <c r="BH3142" i="1"/>
  <c r="BF3142" i="1"/>
  <c r="BG3142" i="1" s="1"/>
  <c r="BE3142" i="1"/>
  <c r="J3142" i="1"/>
  <c r="H3142" i="1"/>
  <c r="G3142" i="1"/>
  <c r="BH3141" i="1"/>
  <c r="BF3141" i="1"/>
  <c r="BG3141" i="1" s="1"/>
  <c r="BE3141" i="1"/>
  <c r="J3141" i="1"/>
  <c r="H3141" i="1"/>
  <c r="G3141" i="1"/>
  <c r="BH3140" i="1"/>
  <c r="BF3140" i="1"/>
  <c r="BG3140" i="1" s="1"/>
  <c r="BE3140" i="1"/>
  <c r="J3140" i="1"/>
  <c r="H3140" i="1"/>
  <c r="G3140" i="1"/>
  <c r="BH3139" i="1"/>
  <c r="BF3139" i="1"/>
  <c r="BG3139" i="1" s="1"/>
  <c r="BE3139" i="1"/>
  <c r="J3139" i="1"/>
  <c r="H3139" i="1"/>
  <c r="G3139" i="1"/>
  <c r="BH3138" i="1"/>
  <c r="BF3138" i="1"/>
  <c r="BG3138" i="1" s="1"/>
  <c r="BE3138" i="1"/>
  <c r="J3138" i="1"/>
  <c r="H3138" i="1"/>
  <c r="G3138" i="1"/>
  <c r="BH3137" i="1"/>
  <c r="BF3137" i="1"/>
  <c r="BG3137" i="1" s="1"/>
  <c r="BE3137" i="1"/>
  <c r="J3137" i="1"/>
  <c r="H3137" i="1"/>
  <c r="G3137" i="1"/>
  <c r="BH3136" i="1"/>
  <c r="BF3136" i="1"/>
  <c r="BG3136" i="1" s="1"/>
  <c r="BE3136" i="1"/>
  <c r="J3136" i="1"/>
  <c r="H3136" i="1"/>
  <c r="G3136" i="1"/>
  <c r="BH3135" i="1"/>
  <c r="BF3135" i="1"/>
  <c r="BG3135" i="1" s="1"/>
  <c r="BE3135" i="1"/>
  <c r="J3135" i="1"/>
  <c r="H3135" i="1"/>
  <c r="G3135" i="1"/>
  <c r="BH3134" i="1"/>
  <c r="BF3134" i="1"/>
  <c r="BG3134" i="1" s="1"/>
  <c r="BE3134" i="1"/>
  <c r="J3134" i="1"/>
  <c r="H3134" i="1"/>
  <c r="G3134" i="1"/>
  <c r="BH3133" i="1"/>
  <c r="BF3133" i="1"/>
  <c r="BG3133" i="1" s="1"/>
  <c r="BE3133" i="1"/>
  <c r="J3133" i="1"/>
  <c r="H3133" i="1"/>
  <c r="G3133" i="1"/>
  <c r="BH3132" i="1"/>
  <c r="BF3132" i="1"/>
  <c r="BG3132" i="1" s="1"/>
  <c r="BE3132" i="1"/>
  <c r="J3132" i="1"/>
  <c r="H3132" i="1"/>
  <c r="G3132" i="1"/>
  <c r="BH3131" i="1"/>
  <c r="BF3131" i="1"/>
  <c r="BG3131" i="1" s="1"/>
  <c r="BE3131" i="1"/>
  <c r="J3131" i="1"/>
  <c r="H3131" i="1"/>
  <c r="G3131" i="1"/>
  <c r="BH3130" i="1"/>
  <c r="BF3130" i="1"/>
  <c r="BG3130" i="1" s="1"/>
  <c r="BE3130" i="1"/>
  <c r="J3130" i="1"/>
  <c r="H3130" i="1"/>
  <c r="G3130" i="1"/>
  <c r="BH3129" i="1"/>
  <c r="BF3129" i="1"/>
  <c r="BG3129" i="1" s="1"/>
  <c r="BE3129" i="1"/>
  <c r="J3129" i="1"/>
  <c r="H3129" i="1"/>
  <c r="G3129" i="1"/>
  <c r="BH3128" i="1"/>
  <c r="BF3128" i="1"/>
  <c r="BG3128" i="1" s="1"/>
  <c r="BE3128" i="1"/>
  <c r="J3128" i="1"/>
  <c r="H3128" i="1"/>
  <c r="G3128" i="1"/>
  <c r="BH3127" i="1"/>
  <c r="BF3127" i="1"/>
  <c r="BG3127" i="1" s="1"/>
  <c r="BE3127" i="1"/>
  <c r="J3127" i="1"/>
  <c r="H3127" i="1"/>
  <c r="G3127" i="1"/>
  <c r="BH3126" i="1"/>
  <c r="BF3126" i="1"/>
  <c r="BG3126" i="1" s="1"/>
  <c r="BE3126" i="1"/>
  <c r="J3126" i="1"/>
  <c r="H3126" i="1"/>
  <c r="G3126" i="1"/>
  <c r="BH3125" i="1"/>
  <c r="BF3125" i="1"/>
  <c r="BG3125" i="1" s="1"/>
  <c r="BE3125" i="1"/>
  <c r="J3125" i="1"/>
  <c r="H3125" i="1"/>
  <c r="G3125" i="1"/>
  <c r="BH3124" i="1"/>
  <c r="BF3124" i="1"/>
  <c r="BG3124" i="1" s="1"/>
  <c r="BE3124" i="1"/>
  <c r="J3124" i="1"/>
  <c r="H3124" i="1"/>
  <c r="G3124" i="1"/>
  <c r="BH3123" i="1"/>
  <c r="BF3123" i="1"/>
  <c r="BG3123" i="1" s="1"/>
  <c r="BE3123" i="1"/>
  <c r="J3123" i="1"/>
  <c r="H3123" i="1"/>
  <c r="G3123" i="1"/>
  <c r="BH3122" i="1"/>
  <c r="BF3122" i="1"/>
  <c r="BG3122" i="1" s="1"/>
  <c r="BE3122" i="1"/>
  <c r="J3122" i="1"/>
  <c r="H3122" i="1"/>
  <c r="G3122" i="1"/>
  <c r="BH3121" i="1"/>
  <c r="BF3121" i="1"/>
  <c r="BG3121" i="1" s="1"/>
  <c r="BE3121" i="1"/>
  <c r="J3121" i="1"/>
  <c r="H3121" i="1"/>
  <c r="G3121" i="1"/>
  <c r="BH3120" i="1"/>
  <c r="BF3120" i="1"/>
  <c r="BG3120" i="1" s="1"/>
  <c r="BE3120" i="1"/>
  <c r="J3120" i="1"/>
  <c r="H3120" i="1"/>
  <c r="G3120" i="1"/>
  <c r="BH3119" i="1"/>
  <c r="BF3119" i="1"/>
  <c r="BG3119" i="1" s="1"/>
  <c r="BE3119" i="1"/>
  <c r="J3119" i="1"/>
  <c r="H3119" i="1"/>
  <c r="G3119" i="1"/>
  <c r="BH3118" i="1"/>
  <c r="BF3118" i="1"/>
  <c r="BG3118" i="1" s="1"/>
  <c r="BE3118" i="1"/>
  <c r="J3118" i="1"/>
  <c r="H3118" i="1"/>
  <c r="G3118" i="1"/>
  <c r="BH3117" i="1"/>
  <c r="BF3117" i="1"/>
  <c r="BG3117" i="1" s="1"/>
  <c r="BE3117" i="1"/>
  <c r="J3117" i="1"/>
  <c r="H3117" i="1"/>
  <c r="G3117" i="1"/>
  <c r="BH3116" i="1"/>
  <c r="BF3116" i="1"/>
  <c r="BG3116" i="1" s="1"/>
  <c r="BE3116" i="1"/>
  <c r="J3116" i="1"/>
  <c r="H3116" i="1"/>
  <c r="G3116" i="1"/>
  <c r="BH3115" i="1"/>
  <c r="BF3115" i="1"/>
  <c r="BG3115" i="1" s="1"/>
  <c r="BE3115" i="1"/>
  <c r="J3115" i="1"/>
  <c r="H3115" i="1"/>
  <c r="G3115" i="1"/>
  <c r="BH3114" i="1"/>
  <c r="BF3114" i="1"/>
  <c r="BG3114" i="1" s="1"/>
  <c r="BE3114" i="1"/>
  <c r="J3114" i="1"/>
  <c r="H3114" i="1"/>
  <c r="G3114" i="1"/>
  <c r="BH3113" i="1"/>
  <c r="BF3113" i="1"/>
  <c r="BG3113" i="1" s="1"/>
  <c r="BE3113" i="1"/>
  <c r="J3113" i="1"/>
  <c r="H3113" i="1"/>
  <c r="G3113" i="1"/>
  <c r="BH3112" i="1"/>
  <c r="BF3112" i="1"/>
  <c r="BG3112" i="1" s="1"/>
  <c r="BE3112" i="1"/>
  <c r="J3112" i="1"/>
  <c r="H3112" i="1"/>
  <c r="G3112" i="1"/>
  <c r="BH3111" i="1"/>
  <c r="BF3111" i="1"/>
  <c r="BG3111" i="1" s="1"/>
  <c r="BE3111" i="1"/>
  <c r="J3111" i="1"/>
  <c r="H3111" i="1"/>
  <c r="G3111" i="1"/>
  <c r="BH3110" i="1"/>
  <c r="BF3110" i="1"/>
  <c r="BG3110" i="1" s="1"/>
  <c r="BE3110" i="1"/>
  <c r="J3110" i="1"/>
  <c r="H3110" i="1"/>
  <c r="G3110" i="1"/>
  <c r="BH3109" i="1"/>
  <c r="BF3109" i="1"/>
  <c r="BG3109" i="1" s="1"/>
  <c r="BE3109" i="1"/>
  <c r="J3109" i="1"/>
  <c r="H3109" i="1"/>
  <c r="G3109" i="1"/>
  <c r="BH3108" i="1"/>
  <c r="BF3108" i="1"/>
  <c r="BG3108" i="1" s="1"/>
  <c r="BE3108" i="1"/>
  <c r="J3108" i="1"/>
  <c r="H3108" i="1"/>
  <c r="G3108" i="1"/>
  <c r="BH3107" i="1"/>
  <c r="BF3107" i="1"/>
  <c r="BG3107" i="1" s="1"/>
  <c r="BE3107" i="1"/>
  <c r="J3107" i="1"/>
  <c r="H3107" i="1"/>
  <c r="G3107" i="1"/>
  <c r="BH3106" i="1"/>
  <c r="BF3106" i="1"/>
  <c r="BG3106" i="1" s="1"/>
  <c r="BE3106" i="1"/>
  <c r="J3106" i="1"/>
  <c r="H3106" i="1"/>
  <c r="G3106" i="1"/>
  <c r="BH3105" i="1"/>
  <c r="BF3105" i="1"/>
  <c r="BG3105" i="1" s="1"/>
  <c r="BE3105" i="1"/>
  <c r="J3105" i="1"/>
  <c r="H3105" i="1"/>
  <c r="G3105" i="1"/>
  <c r="BH3104" i="1"/>
  <c r="BF3104" i="1"/>
  <c r="BG3104" i="1" s="1"/>
  <c r="BE3104" i="1"/>
  <c r="J3104" i="1"/>
  <c r="H3104" i="1"/>
  <c r="G3104" i="1"/>
  <c r="BH3103" i="1"/>
  <c r="BF3103" i="1"/>
  <c r="BG3103" i="1" s="1"/>
  <c r="BE3103" i="1"/>
  <c r="J3103" i="1"/>
  <c r="H3103" i="1"/>
  <c r="G3103" i="1"/>
  <c r="BH3102" i="1"/>
  <c r="BF3102" i="1"/>
  <c r="BG3102" i="1" s="1"/>
  <c r="BE3102" i="1"/>
  <c r="J3102" i="1"/>
  <c r="H3102" i="1"/>
  <c r="G3102" i="1"/>
  <c r="BH3101" i="1"/>
  <c r="BF3101" i="1"/>
  <c r="BG3101" i="1" s="1"/>
  <c r="BE3101" i="1"/>
  <c r="J3101" i="1"/>
  <c r="H3101" i="1"/>
  <c r="G3101" i="1"/>
  <c r="BH3100" i="1"/>
  <c r="BF3100" i="1"/>
  <c r="BG3100" i="1" s="1"/>
  <c r="BE3100" i="1"/>
  <c r="J3100" i="1"/>
  <c r="H3100" i="1"/>
  <c r="G3100" i="1"/>
  <c r="BH3099" i="1"/>
  <c r="BF3099" i="1"/>
  <c r="BG3099" i="1" s="1"/>
  <c r="BE3099" i="1"/>
  <c r="J3099" i="1"/>
  <c r="H3099" i="1"/>
  <c r="G3099" i="1"/>
  <c r="BH3098" i="1"/>
  <c r="BF3098" i="1"/>
  <c r="BG3098" i="1" s="1"/>
  <c r="BE3098" i="1"/>
  <c r="J3098" i="1"/>
  <c r="H3098" i="1"/>
  <c r="G3098" i="1"/>
  <c r="BH3097" i="1"/>
  <c r="BF3097" i="1"/>
  <c r="BG3097" i="1" s="1"/>
  <c r="BE3097" i="1"/>
  <c r="J3097" i="1"/>
  <c r="H3097" i="1"/>
  <c r="G3097" i="1"/>
  <c r="BH3096" i="1"/>
  <c r="BF3096" i="1"/>
  <c r="BG3096" i="1" s="1"/>
  <c r="BE3096" i="1"/>
  <c r="J3096" i="1"/>
  <c r="H3096" i="1"/>
  <c r="G3096" i="1"/>
  <c r="BH3095" i="1"/>
  <c r="BF3095" i="1"/>
  <c r="BG3095" i="1" s="1"/>
  <c r="BE3095" i="1"/>
  <c r="J3095" i="1"/>
  <c r="H3095" i="1"/>
  <c r="G3095" i="1"/>
  <c r="BH3094" i="1"/>
  <c r="BF3094" i="1"/>
  <c r="BG3094" i="1" s="1"/>
  <c r="BE3094" i="1"/>
  <c r="J3094" i="1"/>
  <c r="H3094" i="1"/>
  <c r="G3094" i="1"/>
  <c r="BH3093" i="1"/>
  <c r="BF3093" i="1"/>
  <c r="BG3093" i="1" s="1"/>
  <c r="BE3093" i="1"/>
  <c r="J3093" i="1"/>
  <c r="H3093" i="1"/>
  <c r="G3093" i="1"/>
  <c r="BH3092" i="1"/>
  <c r="BF3092" i="1"/>
  <c r="BG3092" i="1" s="1"/>
  <c r="BE3092" i="1"/>
  <c r="J3092" i="1"/>
  <c r="H3092" i="1"/>
  <c r="G3092" i="1"/>
  <c r="BH3091" i="1"/>
  <c r="BF3091" i="1"/>
  <c r="BG3091" i="1" s="1"/>
  <c r="BE3091" i="1"/>
  <c r="J3091" i="1"/>
  <c r="H3091" i="1"/>
  <c r="G3091" i="1"/>
  <c r="BH3090" i="1"/>
  <c r="BF3090" i="1"/>
  <c r="BG3090" i="1" s="1"/>
  <c r="BE3090" i="1"/>
  <c r="J3090" i="1"/>
  <c r="H3090" i="1"/>
  <c r="G3090" i="1"/>
  <c r="BH3089" i="1"/>
  <c r="BF3089" i="1"/>
  <c r="BG3089" i="1" s="1"/>
  <c r="BE3089" i="1"/>
  <c r="J3089" i="1"/>
  <c r="H3089" i="1"/>
  <c r="G3089" i="1"/>
  <c r="BH3088" i="1"/>
  <c r="BF3088" i="1"/>
  <c r="BG3088" i="1" s="1"/>
  <c r="BE3088" i="1"/>
  <c r="J3088" i="1"/>
  <c r="H3088" i="1"/>
  <c r="G3088" i="1"/>
  <c r="BH3087" i="1"/>
  <c r="BF3087" i="1"/>
  <c r="BG3087" i="1" s="1"/>
  <c r="BE3087" i="1"/>
  <c r="J3087" i="1"/>
  <c r="H3087" i="1"/>
  <c r="G3087" i="1"/>
  <c r="BH3086" i="1"/>
  <c r="BF3086" i="1"/>
  <c r="BG3086" i="1" s="1"/>
  <c r="BE3086" i="1"/>
  <c r="J3086" i="1"/>
  <c r="H3086" i="1"/>
  <c r="G3086" i="1"/>
  <c r="BH3085" i="1"/>
  <c r="BF3085" i="1"/>
  <c r="BG3085" i="1" s="1"/>
  <c r="BE3085" i="1"/>
  <c r="J3085" i="1"/>
  <c r="H3085" i="1"/>
  <c r="G3085" i="1"/>
  <c r="BH3084" i="1"/>
  <c r="BF3084" i="1"/>
  <c r="BG3084" i="1" s="1"/>
  <c r="BE3084" i="1"/>
  <c r="J3084" i="1"/>
  <c r="H3084" i="1"/>
  <c r="G3084" i="1"/>
  <c r="BH3083" i="1"/>
  <c r="BF3083" i="1"/>
  <c r="BG3083" i="1" s="1"/>
  <c r="BE3083" i="1"/>
  <c r="J3083" i="1"/>
  <c r="H3083" i="1"/>
  <c r="G3083" i="1"/>
  <c r="BH3082" i="1"/>
  <c r="BF3082" i="1"/>
  <c r="BG3082" i="1" s="1"/>
  <c r="BE3082" i="1"/>
  <c r="J3082" i="1"/>
  <c r="H3082" i="1"/>
  <c r="G3082" i="1"/>
  <c r="BH3081" i="1"/>
  <c r="BF3081" i="1"/>
  <c r="BG3081" i="1" s="1"/>
  <c r="BE3081" i="1"/>
  <c r="J3081" i="1"/>
  <c r="H3081" i="1"/>
  <c r="G3081" i="1"/>
  <c r="BH3080" i="1"/>
  <c r="BF3080" i="1"/>
  <c r="BG3080" i="1" s="1"/>
  <c r="BE3080" i="1"/>
  <c r="J3080" i="1"/>
  <c r="H3080" i="1"/>
  <c r="G3080" i="1"/>
  <c r="BH3079" i="1"/>
  <c r="BF3079" i="1"/>
  <c r="BG3079" i="1" s="1"/>
  <c r="BE3079" i="1"/>
  <c r="J3079" i="1"/>
  <c r="H3079" i="1"/>
  <c r="G3079" i="1"/>
  <c r="BH3078" i="1"/>
  <c r="BF3078" i="1"/>
  <c r="BG3078" i="1" s="1"/>
  <c r="BE3078" i="1"/>
  <c r="J3078" i="1"/>
  <c r="H3078" i="1"/>
  <c r="G3078" i="1"/>
  <c r="BH3077" i="1"/>
  <c r="BF3077" i="1"/>
  <c r="BG3077" i="1" s="1"/>
  <c r="BE3077" i="1"/>
  <c r="J3077" i="1"/>
  <c r="H3077" i="1"/>
  <c r="G3077" i="1"/>
  <c r="BH3076" i="1"/>
  <c r="BF3076" i="1"/>
  <c r="BG3076" i="1" s="1"/>
  <c r="BE3076" i="1"/>
  <c r="J3076" i="1"/>
  <c r="H3076" i="1"/>
  <c r="G3076" i="1"/>
  <c r="BH3075" i="1"/>
  <c r="BF3075" i="1"/>
  <c r="BG3075" i="1" s="1"/>
  <c r="BE3075" i="1"/>
  <c r="J3075" i="1"/>
  <c r="H3075" i="1"/>
  <c r="G3075" i="1"/>
  <c r="BH3074" i="1"/>
  <c r="BF3074" i="1"/>
  <c r="BG3074" i="1" s="1"/>
  <c r="BE3074" i="1"/>
  <c r="J3074" i="1"/>
  <c r="H3074" i="1"/>
  <c r="G3074" i="1"/>
  <c r="BH3073" i="1"/>
  <c r="BF3073" i="1"/>
  <c r="BG3073" i="1" s="1"/>
  <c r="BE3073" i="1"/>
  <c r="J3073" i="1"/>
  <c r="H3073" i="1"/>
  <c r="G3073" i="1"/>
  <c r="BH3072" i="1"/>
  <c r="BF3072" i="1"/>
  <c r="BG3072" i="1" s="1"/>
  <c r="BE3072" i="1"/>
  <c r="J3072" i="1"/>
  <c r="H3072" i="1"/>
  <c r="G3072" i="1"/>
  <c r="BH3071" i="1"/>
  <c r="BF3071" i="1"/>
  <c r="BG3071" i="1" s="1"/>
  <c r="BE3071" i="1"/>
  <c r="J3071" i="1"/>
  <c r="H3071" i="1"/>
  <c r="G3071" i="1"/>
  <c r="BH3070" i="1"/>
  <c r="BF3070" i="1"/>
  <c r="BG3070" i="1" s="1"/>
  <c r="BE3070" i="1"/>
  <c r="J3070" i="1"/>
  <c r="H3070" i="1"/>
  <c r="G3070" i="1"/>
  <c r="BH3069" i="1"/>
  <c r="BF3069" i="1"/>
  <c r="BG3069" i="1" s="1"/>
  <c r="BE3069" i="1"/>
  <c r="J3069" i="1"/>
  <c r="H3069" i="1"/>
  <c r="G3069" i="1"/>
  <c r="BH3068" i="1"/>
  <c r="BF3068" i="1"/>
  <c r="BG3068" i="1" s="1"/>
  <c r="BE3068" i="1"/>
  <c r="J3068" i="1"/>
  <c r="H3068" i="1"/>
  <c r="G3068" i="1"/>
  <c r="BH3067" i="1"/>
  <c r="BF3067" i="1"/>
  <c r="BG3067" i="1" s="1"/>
  <c r="BE3067" i="1"/>
  <c r="J3067" i="1"/>
  <c r="H3067" i="1"/>
  <c r="G3067" i="1"/>
  <c r="BH3066" i="1"/>
  <c r="BF3066" i="1"/>
  <c r="BG3066" i="1" s="1"/>
  <c r="BE3066" i="1"/>
  <c r="J3066" i="1"/>
  <c r="H3066" i="1"/>
  <c r="G3066" i="1"/>
  <c r="BH3065" i="1"/>
  <c r="BF3065" i="1"/>
  <c r="BG3065" i="1" s="1"/>
  <c r="BE3065" i="1"/>
  <c r="J3065" i="1"/>
  <c r="H3065" i="1"/>
  <c r="G3065" i="1"/>
  <c r="BH3064" i="1"/>
  <c r="BF3064" i="1"/>
  <c r="BG3064" i="1" s="1"/>
  <c r="BE3064" i="1"/>
  <c r="J3064" i="1"/>
  <c r="H3064" i="1"/>
  <c r="G3064" i="1"/>
  <c r="BH3063" i="1"/>
  <c r="BF3063" i="1"/>
  <c r="BG3063" i="1" s="1"/>
  <c r="BE3063" i="1"/>
  <c r="J3063" i="1"/>
  <c r="H3063" i="1"/>
  <c r="G3063" i="1"/>
  <c r="BH3062" i="1"/>
  <c r="BF3062" i="1"/>
  <c r="BG3062" i="1" s="1"/>
  <c r="BE3062" i="1"/>
  <c r="J3062" i="1"/>
  <c r="H3062" i="1"/>
  <c r="G3062" i="1"/>
  <c r="BH3061" i="1"/>
  <c r="BF3061" i="1"/>
  <c r="BG3061" i="1" s="1"/>
  <c r="BE3061" i="1"/>
  <c r="J3061" i="1"/>
  <c r="H3061" i="1"/>
  <c r="G3061" i="1"/>
  <c r="BH3060" i="1"/>
  <c r="BF3060" i="1"/>
  <c r="BG3060" i="1" s="1"/>
  <c r="BE3060" i="1"/>
  <c r="J3060" i="1"/>
  <c r="H3060" i="1"/>
  <c r="G3060" i="1"/>
  <c r="BH3059" i="1"/>
  <c r="BF3059" i="1"/>
  <c r="BG3059" i="1" s="1"/>
  <c r="BE3059" i="1"/>
  <c r="J3059" i="1"/>
  <c r="H3059" i="1"/>
  <c r="G3059" i="1"/>
  <c r="BH3058" i="1"/>
  <c r="BF3058" i="1"/>
  <c r="BG3058" i="1" s="1"/>
  <c r="BE3058" i="1"/>
  <c r="J3058" i="1"/>
  <c r="H3058" i="1"/>
  <c r="G3058" i="1"/>
  <c r="BH3057" i="1"/>
  <c r="BF3057" i="1"/>
  <c r="BG3057" i="1" s="1"/>
  <c r="BE3057" i="1"/>
  <c r="J3057" i="1"/>
  <c r="H3057" i="1"/>
  <c r="G3057" i="1"/>
  <c r="BH3056" i="1"/>
  <c r="BF3056" i="1"/>
  <c r="BG3056" i="1" s="1"/>
  <c r="BE3056" i="1"/>
  <c r="J3056" i="1"/>
  <c r="H3056" i="1"/>
  <c r="G3056" i="1"/>
  <c r="BH3055" i="1"/>
  <c r="BF3055" i="1"/>
  <c r="BG3055" i="1" s="1"/>
  <c r="BE3055" i="1"/>
  <c r="J3055" i="1"/>
  <c r="H3055" i="1"/>
  <c r="G3055" i="1"/>
  <c r="BH3054" i="1"/>
  <c r="BF3054" i="1"/>
  <c r="BG3054" i="1" s="1"/>
  <c r="BE3054" i="1"/>
  <c r="J3054" i="1"/>
  <c r="H3054" i="1"/>
  <c r="G3054" i="1"/>
  <c r="BH3053" i="1"/>
  <c r="BF3053" i="1"/>
  <c r="BG3053" i="1" s="1"/>
  <c r="BE3053" i="1"/>
  <c r="J3053" i="1"/>
  <c r="H3053" i="1"/>
  <c r="G3053" i="1"/>
  <c r="BH3052" i="1"/>
  <c r="BF3052" i="1"/>
  <c r="BG3052" i="1" s="1"/>
  <c r="BE3052" i="1"/>
  <c r="J3052" i="1"/>
  <c r="H3052" i="1"/>
  <c r="G3052" i="1"/>
  <c r="BH3051" i="1"/>
  <c r="BF3051" i="1"/>
  <c r="BG3051" i="1" s="1"/>
  <c r="BE3051" i="1"/>
  <c r="J3051" i="1"/>
  <c r="H3051" i="1"/>
  <c r="G3051" i="1"/>
  <c r="BH3050" i="1"/>
  <c r="BF3050" i="1"/>
  <c r="BG3050" i="1" s="1"/>
  <c r="BE3050" i="1"/>
  <c r="J3050" i="1"/>
  <c r="H3050" i="1"/>
  <c r="G3050" i="1"/>
  <c r="BH3049" i="1"/>
  <c r="BF3049" i="1"/>
  <c r="BG3049" i="1" s="1"/>
  <c r="BE3049" i="1"/>
  <c r="J3049" i="1"/>
  <c r="H3049" i="1"/>
  <c r="G3049" i="1"/>
  <c r="BH3048" i="1"/>
  <c r="BF3048" i="1"/>
  <c r="BG3048" i="1" s="1"/>
  <c r="BE3048" i="1"/>
  <c r="J3048" i="1"/>
  <c r="H3048" i="1"/>
  <c r="G3048" i="1"/>
  <c r="BH3047" i="1"/>
  <c r="BF3047" i="1"/>
  <c r="BG3047" i="1" s="1"/>
  <c r="BE3047" i="1"/>
  <c r="J3047" i="1"/>
  <c r="H3047" i="1"/>
  <c r="G3047" i="1"/>
  <c r="BH3046" i="1"/>
  <c r="BF3046" i="1"/>
  <c r="BG3046" i="1" s="1"/>
  <c r="BE3046" i="1"/>
  <c r="J3046" i="1"/>
  <c r="H3046" i="1"/>
  <c r="G3046" i="1"/>
  <c r="BH3045" i="1"/>
  <c r="BF3045" i="1"/>
  <c r="BG3045" i="1" s="1"/>
  <c r="BE3045" i="1"/>
  <c r="J3045" i="1"/>
  <c r="H3045" i="1"/>
  <c r="G3045" i="1"/>
  <c r="BH3044" i="1"/>
  <c r="BF3044" i="1"/>
  <c r="BG3044" i="1" s="1"/>
  <c r="BE3044" i="1"/>
  <c r="J3044" i="1"/>
  <c r="H3044" i="1"/>
  <c r="G3044" i="1"/>
  <c r="BH3043" i="1"/>
  <c r="BF3043" i="1"/>
  <c r="BG3043" i="1" s="1"/>
  <c r="BE3043" i="1"/>
  <c r="J3043" i="1"/>
  <c r="H3043" i="1"/>
  <c r="G3043" i="1"/>
  <c r="BH3042" i="1"/>
  <c r="BF3042" i="1"/>
  <c r="BG3042" i="1" s="1"/>
  <c r="BE3042" i="1"/>
  <c r="J3042" i="1"/>
  <c r="H3042" i="1"/>
  <c r="G3042" i="1"/>
  <c r="BH3041" i="1"/>
  <c r="BF3041" i="1"/>
  <c r="BG3041" i="1" s="1"/>
  <c r="BE3041" i="1"/>
  <c r="J3041" i="1"/>
  <c r="H3041" i="1"/>
  <c r="G3041" i="1"/>
  <c r="BH3040" i="1"/>
  <c r="BF3040" i="1"/>
  <c r="BG3040" i="1" s="1"/>
  <c r="BE3040" i="1"/>
  <c r="J3040" i="1"/>
  <c r="H3040" i="1"/>
  <c r="G3040" i="1"/>
  <c r="BH3039" i="1"/>
  <c r="BF3039" i="1"/>
  <c r="BG3039" i="1" s="1"/>
  <c r="BE3039" i="1"/>
  <c r="J3039" i="1"/>
  <c r="H3039" i="1"/>
  <c r="G3039" i="1"/>
  <c r="BH3038" i="1"/>
  <c r="BF3038" i="1"/>
  <c r="BG3038" i="1" s="1"/>
  <c r="BE3038" i="1"/>
  <c r="J3038" i="1"/>
  <c r="H3038" i="1"/>
  <c r="G3038" i="1"/>
  <c r="BH3037" i="1"/>
  <c r="BF3037" i="1"/>
  <c r="BG3037" i="1" s="1"/>
  <c r="BE3037" i="1"/>
  <c r="J3037" i="1"/>
  <c r="H3037" i="1"/>
  <c r="G3037" i="1"/>
  <c r="BH3036" i="1"/>
  <c r="BF3036" i="1"/>
  <c r="BG3036" i="1" s="1"/>
  <c r="BE3036" i="1"/>
  <c r="J3036" i="1"/>
  <c r="H3036" i="1"/>
  <c r="G3036" i="1"/>
  <c r="BH3035" i="1"/>
  <c r="BF3035" i="1"/>
  <c r="BG3035" i="1" s="1"/>
  <c r="BE3035" i="1"/>
  <c r="J3035" i="1"/>
  <c r="H3035" i="1"/>
  <c r="G3035" i="1"/>
  <c r="BH3034" i="1"/>
  <c r="BF3034" i="1"/>
  <c r="BG3034" i="1" s="1"/>
  <c r="BE3034" i="1"/>
  <c r="J3034" i="1"/>
  <c r="H3034" i="1"/>
  <c r="G3034" i="1"/>
  <c r="BH3033" i="1"/>
  <c r="BF3033" i="1"/>
  <c r="BG3033" i="1" s="1"/>
  <c r="BE3033" i="1"/>
  <c r="J3033" i="1"/>
  <c r="H3033" i="1"/>
  <c r="G3033" i="1"/>
  <c r="BH3032" i="1"/>
  <c r="BF3032" i="1"/>
  <c r="BG3032" i="1" s="1"/>
  <c r="BE3032" i="1"/>
  <c r="J3032" i="1"/>
  <c r="H3032" i="1"/>
  <c r="G3032" i="1"/>
  <c r="BH3031" i="1"/>
  <c r="BF3031" i="1"/>
  <c r="BG3031" i="1" s="1"/>
  <c r="BE3031" i="1"/>
  <c r="J3031" i="1"/>
  <c r="H3031" i="1"/>
  <c r="G3031" i="1"/>
  <c r="BH3030" i="1"/>
  <c r="BF3030" i="1"/>
  <c r="BG3030" i="1" s="1"/>
  <c r="BE3030" i="1"/>
  <c r="J3030" i="1"/>
  <c r="H3030" i="1"/>
  <c r="G3030" i="1"/>
  <c r="BH3029" i="1"/>
  <c r="BF3029" i="1"/>
  <c r="BG3029" i="1" s="1"/>
  <c r="BE3029" i="1"/>
  <c r="J3029" i="1"/>
  <c r="H3029" i="1"/>
  <c r="G3029" i="1"/>
  <c r="BH3028" i="1"/>
  <c r="BF3028" i="1"/>
  <c r="BG3028" i="1" s="1"/>
  <c r="BE3028" i="1"/>
  <c r="J3028" i="1"/>
  <c r="H3028" i="1"/>
  <c r="G3028" i="1"/>
  <c r="BH3027" i="1"/>
  <c r="BF3027" i="1"/>
  <c r="BG3027" i="1" s="1"/>
  <c r="BE3027" i="1"/>
  <c r="J3027" i="1"/>
  <c r="H3027" i="1"/>
  <c r="G3027" i="1"/>
  <c r="BH3026" i="1"/>
  <c r="BF3026" i="1"/>
  <c r="BG3026" i="1" s="1"/>
  <c r="BE3026" i="1"/>
  <c r="J3026" i="1"/>
  <c r="H3026" i="1"/>
  <c r="G3026" i="1"/>
  <c r="BH3025" i="1"/>
  <c r="BF3025" i="1"/>
  <c r="BG3025" i="1" s="1"/>
  <c r="BE3025" i="1"/>
  <c r="J3025" i="1"/>
  <c r="H3025" i="1"/>
  <c r="G3025" i="1"/>
  <c r="BH3024" i="1"/>
  <c r="BF3024" i="1"/>
  <c r="BG3024" i="1" s="1"/>
  <c r="BE3024" i="1"/>
  <c r="J3024" i="1"/>
  <c r="H3024" i="1"/>
  <c r="G3024" i="1"/>
  <c r="BH3023" i="1"/>
  <c r="BF3023" i="1"/>
  <c r="BG3023" i="1" s="1"/>
  <c r="BE3023" i="1"/>
  <c r="J3023" i="1"/>
  <c r="H3023" i="1"/>
  <c r="G3023" i="1"/>
  <c r="BH3022" i="1"/>
  <c r="BF3022" i="1"/>
  <c r="BG3022" i="1" s="1"/>
  <c r="BE3022" i="1"/>
  <c r="J3022" i="1"/>
  <c r="H3022" i="1"/>
  <c r="G3022" i="1"/>
  <c r="BH3021" i="1"/>
  <c r="BF3021" i="1"/>
  <c r="BG3021" i="1" s="1"/>
  <c r="BE3021" i="1"/>
  <c r="J3021" i="1"/>
  <c r="H3021" i="1"/>
  <c r="G3021" i="1"/>
  <c r="BH3020" i="1"/>
  <c r="BF3020" i="1"/>
  <c r="BG3020" i="1" s="1"/>
  <c r="BE3020" i="1"/>
  <c r="J3020" i="1"/>
  <c r="H3020" i="1"/>
  <c r="G3020" i="1"/>
  <c r="BH3019" i="1"/>
  <c r="BF3019" i="1"/>
  <c r="BG3019" i="1" s="1"/>
  <c r="BE3019" i="1"/>
  <c r="J3019" i="1"/>
  <c r="H3019" i="1"/>
  <c r="G3019" i="1"/>
  <c r="BH3018" i="1"/>
  <c r="BF3018" i="1"/>
  <c r="BG3018" i="1" s="1"/>
  <c r="BE3018" i="1"/>
  <c r="J3018" i="1"/>
  <c r="H3018" i="1"/>
  <c r="G3018" i="1"/>
  <c r="BH3017" i="1"/>
  <c r="BF3017" i="1"/>
  <c r="BG3017" i="1" s="1"/>
  <c r="BE3017" i="1"/>
  <c r="J3017" i="1"/>
  <c r="H3017" i="1"/>
  <c r="G3017" i="1"/>
  <c r="BH3016" i="1"/>
  <c r="BF3016" i="1"/>
  <c r="BG3016" i="1" s="1"/>
  <c r="BE3016" i="1"/>
  <c r="J3016" i="1"/>
  <c r="H3016" i="1"/>
  <c r="G3016" i="1"/>
  <c r="BH3015" i="1"/>
  <c r="BF3015" i="1"/>
  <c r="BG3015" i="1" s="1"/>
  <c r="BE3015" i="1"/>
  <c r="J3015" i="1"/>
  <c r="H3015" i="1"/>
  <c r="G3015" i="1"/>
  <c r="BH3014" i="1"/>
  <c r="BF3014" i="1"/>
  <c r="BG3014" i="1" s="1"/>
  <c r="BE3014" i="1"/>
  <c r="J3014" i="1"/>
  <c r="H3014" i="1"/>
  <c r="G3014" i="1"/>
  <c r="BH3013" i="1"/>
  <c r="BF3013" i="1"/>
  <c r="BG3013" i="1" s="1"/>
  <c r="BE3013" i="1"/>
  <c r="J3013" i="1"/>
  <c r="H3013" i="1"/>
  <c r="G3013" i="1"/>
  <c r="BH3012" i="1"/>
  <c r="BF3012" i="1"/>
  <c r="BG3012" i="1" s="1"/>
  <c r="BE3012" i="1"/>
  <c r="J3012" i="1"/>
  <c r="H3012" i="1"/>
  <c r="G3012" i="1"/>
  <c r="BH3011" i="1"/>
  <c r="BF3011" i="1"/>
  <c r="BG3011" i="1" s="1"/>
  <c r="BE3011" i="1"/>
  <c r="J3011" i="1"/>
  <c r="H3011" i="1"/>
  <c r="G3011" i="1"/>
  <c r="BH3010" i="1"/>
  <c r="BF3010" i="1"/>
  <c r="BG3010" i="1" s="1"/>
  <c r="BE3010" i="1"/>
  <c r="J3010" i="1"/>
  <c r="H3010" i="1"/>
  <c r="G3010" i="1"/>
  <c r="BH3009" i="1"/>
  <c r="BF3009" i="1"/>
  <c r="BG3009" i="1" s="1"/>
  <c r="BE3009" i="1"/>
  <c r="J3009" i="1"/>
  <c r="H3009" i="1"/>
  <c r="G3009" i="1"/>
  <c r="BH3008" i="1"/>
  <c r="BF3008" i="1"/>
  <c r="BG3008" i="1" s="1"/>
  <c r="BE3008" i="1"/>
  <c r="J3008" i="1"/>
  <c r="H3008" i="1"/>
  <c r="G3008" i="1"/>
  <c r="BH3007" i="1"/>
  <c r="BF3007" i="1"/>
  <c r="BG3007" i="1" s="1"/>
  <c r="BE3007" i="1"/>
  <c r="J3007" i="1"/>
  <c r="H3007" i="1"/>
  <c r="G3007" i="1"/>
  <c r="BH3006" i="1"/>
  <c r="BF3006" i="1"/>
  <c r="BG3006" i="1" s="1"/>
  <c r="BE3006" i="1"/>
  <c r="J3006" i="1"/>
  <c r="H3006" i="1"/>
  <c r="G3006" i="1"/>
  <c r="BH3005" i="1"/>
  <c r="BF3005" i="1"/>
  <c r="BG3005" i="1" s="1"/>
  <c r="BE3005" i="1"/>
  <c r="J3005" i="1"/>
  <c r="H3005" i="1"/>
  <c r="G3005" i="1"/>
  <c r="BH3004" i="1"/>
  <c r="BF3004" i="1"/>
  <c r="BG3004" i="1" s="1"/>
  <c r="BE3004" i="1"/>
  <c r="J3004" i="1"/>
  <c r="H3004" i="1"/>
  <c r="G3004" i="1"/>
  <c r="BH3003" i="1"/>
  <c r="BF3003" i="1"/>
  <c r="BG3003" i="1" s="1"/>
  <c r="BE3003" i="1"/>
  <c r="J3003" i="1"/>
  <c r="H3003" i="1"/>
  <c r="G3003" i="1"/>
  <c r="BH3002" i="1"/>
  <c r="BF3002" i="1"/>
  <c r="BG3002" i="1" s="1"/>
  <c r="BE3002" i="1"/>
  <c r="J3002" i="1"/>
  <c r="H3002" i="1"/>
  <c r="G3002" i="1"/>
  <c r="BH3001" i="1"/>
  <c r="BF3001" i="1"/>
  <c r="BG3001" i="1" s="1"/>
  <c r="BE3001" i="1"/>
  <c r="J3001" i="1"/>
  <c r="H3001" i="1"/>
  <c r="G3001" i="1"/>
  <c r="BH3000" i="1"/>
  <c r="BF3000" i="1"/>
  <c r="BG3000" i="1" s="1"/>
  <c r="BE3000" i="1"/>
  <c r="J3000" i="1"/>
  <c r="H3000" i="1"/>
  <c r="G3000" i="1"/>
  <c r="BH2999" i="1"/>
  <c r="BF2999" i="1"/>
  <c r="BG2999" i="1" s="1"/>
  <c r="BE2999" i="1"/>
  <c r="J2999" i="1"/>
  <c r="H2999" i="1"/>
  <c r="G2999" i="1"/>
  <c r="BH2998" i="1"/>
  <c r="BF2998" i="1"/>
  <c r="BG2998" i="1" s="1"/>
  <c r="BE2998" i="1"/>
  <c r="J2998" i="1"/>
  <c r="H2998" i="1"/>
  <c r="G2998" i="1"/>
  <c r="BH2997" i="1"/>
  <c r="BF2997" i="1"/>
  <c r="BG2997" i="1" s="1"/>
  <c r="BE2997" i="1"/>
  <c r="J2997" i="1"/>
  <c r="H2997" i="1"/>
  <c r="G2997" i="1"/>
  <c r="BH2996" i="1"/>
  <c r="BF2996" i="1"/>
  <c r="BG2996" i="1" s="1"/>
  <c r="BE2996" i="1"/>
  <c r="J2996" i="1"/>
  <c r="H2996" i="1"/>
  <c r="G2996" i="1"/>
  <c r="BH2995" i="1"/>
  <c r="BF2995" i="1"/>
  <c r="BG2995" i="1" s="1"/>
  <c r="BE2995" i="1"/>
  <c r="J2995" i="1"/>
  <c r="H2995" i="1"/>
  <c r="G2995" i="1"/>
  <c r="BH2994" i="1"/>
  <c r="BF2994" i="1"/>
  <c r="BG2994" i="1" s="1"/>
  <c r="BE2994" i="1"/>
  <c r="J2994" i="1"/>
  <c r="H2994" i="1"/>
  <c r="G2994" i="1"/>
  <c r="BH2993" i="1"/>
  <c r="BF2993" i="1"/>
  <c r="BG2993" i="1" s="1"/>
  <c r="BE2993" i="1"/>
  <c r="J2993" i="1"/>
  <c r="H2993" i="1"/>
  <c r="G2993" i="1"/>
  <c r="BH2992" i="1"/>
  <c r="BF2992" i="1"/>
  <c r="BG2992" i="1" s="1"/>
  <c r="BE2992" i="1"/>
  <c r="J2992" i="1"/>
  <c r="H2992" i="1"/>
  <c r="G2992" i="1"/>
  <c r="BH2991" i="1"/>
  <c r="BF2991" i="1"/>
  <c r="BG2991" i="1" s="1"/>
  <c r="BE2991" i="1"/>
  <c r="J2991" i="1"/>
  <c r="H2991" i="1"/>
  <c r="G2991" i="1"/>
  <c r="BH2990" i="1"/>
  <c r="BF2990" i="1"/>
  <c r="BG2990" i="1" s="1"/>
  <c r="BE2990" i="1"/>
  <c r="J2990" i="1"/>
  <c r="H2990" i="1"/>
  <c r="G2990" i="1"/>
  <c r="BH2989" i="1"/>
  <c r="BF2989" i="1"/>
  <c r="BG2989" i="1" s="1"/>
  <c r="BE2989" i="1"/>
  <c r="J2989" i="1"/>
  <c r="H2989" i="1"/>
  <c r="G2989" i="1"/>
  <c r="BH2988" i="1"/>
  <c r="BF2988" i="1"/>
  <c r="BG2988" i="1" s="1"/>
  <c r="BE2988" i="1"/>
  <c r="J2988" i="1"/>
  <c r="H2988" i="1"/>
  <c r="G2988" i="1"/>
  <c r="BH2987" i="1"/>
  <c r="BF2987" i="1"/>
  <c r="BG2987" i="1" s="1"/>
  <c r="BE2987" i="1"/>
  <c r="J2987" i="1"/>
  <c r="H2987" i="1"/>
  <c r="G2987" i="1"/>
  <c r="BH2986" i="1"/>
  <c r="BF2986" i="1"/>
  <c r="BG2986" i="1" s="1"/>
  <c r="BE2986" i="1"/>
  <c r="J2986" i="1"/>
  <c r="H2986" i="1"/>
  <c r="G2986" i="1"/>
  <c r="BH2985" i="1"/>
  <c r="BF2985" i="1"/>
  <c r="BG2985" i="1" s="1"/>
  <c r="BE2985" i="1"/>
  <c r="J2985" i="1"/>
  <c r="H2985" i="1"/>
  <c r="G2985" i="1"/>
  <c r="BH2984" i="1"/>
  <c r="BF2984" i="1"/>
  <c r="BG2984" i="1" s="1"/>
  <c r="BE2984" i="1"/>
  <c r="J2984" i="1"/>
  <c r="H2984" i="1"/>
  <c r="G2984" i="1"/>
  <c r="BH2983" i="1"/>
  <c r="BF2983" i="1"/>
  <c r="BG2983" i="1" s="1"/>
  <c r="BE2983" i="1"/>
  <c r="J2983" i="1"/>
  <c r="H2983" i="1"/>
  <c r="G2983" i="1"/>
  <c r="BH2982" i="1"/>
  <c r="BF2982" i="1"/>
  <c r="BG2982" i="1" s="1"/>
  <c r="BE2982" i="1"/>
  <c r="J2982" i="1"/>
  <c r="H2982" i="1"/>
  <c r="G2982" i="1"/>
  <c r="BH2981" i="1"/>
  <c r="BF2981" i="1"/>
  <c r="BG2981" i="1" s="1"/>
  <c r="BE2981" i="1"/>
  <c r="J2981" i="1"/>
  <c r="H2981" i="1"/>
  <c r="G2981" i="1"/>
  <c r="BH2980" i="1"/>
  <c r="BF2980" i="1"/>
  <c r="BG2980" i="1" s="1"/>
  <c r="BE2980" i="1"/>
  <c r="J2980" i="1"/>
  <c r="H2980" i="1"/>
  <c r="G2980" i="1"/>
  <c r="BH2979" i="1"/>
  <c r="BF2979" i="1"/>
  <c r="BG2979" i="1" s="1"/>
  <c r="BE2979" i="1"/>
  <c r="J2979" i="1"/>
  <c r="H2979" i="1"/>
  <c r="G2979" i="1"/>
  <c r="BH2978" i="1"/>
  <c r="BF2978" i="1"/>
  <c r="BG2978" i="1" s="1"/>
  <c r="BE2978" i="1"/>
  <c r="J2978" i="1"/>
  <c r="H2978" i="1"/>
  <c r="G2978" i="1"/>
  <c r="BH2977" i="1"/>
  <c r="BF2977" i="1"/>
  <c r="BG2977" i="1" s="1"/>
  <c r="BE2977" i="1"/>
  <c r="J2977" i="1"/>
  <c r="H2977" i="1"/>
  <c r="G2977" i="1"/>
  <c r="BH2976" i="1"/>
  <c r="BF2976" i="1"/>
  <c r="BG2976" i="1" s="1"/>
  <c r="BE2976" i="1"/>
  <c r="J2976" i="1"/>
  <c r="H2976" i="1"/>
  <c r="G2976" i="1"/>
  <c r="BH2975" i="1"/>
  <c r="BF2975" i="1"/>
  <c r="BG2975" i="1" s="1"/>
  <c r="BE2975" i="1"/>
  <c r="J2975" i="1"/>
  <c r="H2975" i="1"/>
  <c r="G2975" i="1"/>
  <c r="BH2974" i="1"/>
  <c r="BF2974" i="1"/>
  <c r="BG2974" i="1" s="1"/>
  <c r="BE2974" i="1"/>
  <c r="J2974" i="1"/>
  <c r="H2974" i="1"/>
  <c r="G2974" i="1"/>
  <c r="BH2973" i="1"/>
  <c r="BF2973" i="1"/>
  <c r="BG2973" i="1" s="1"/>
  <c r="BE2973" i="1"/>
  <c r="J2973" i="1"/>
  <c r="H2973" i="1"/>
  <c r="G2973" i="1"/>
  <c r="BH2972" i="1"/>
  <c r="BF2972" i="1"/>
  <c r="BG2972" i="1" s="1"/>
  <c r="BE2972" i="1"/>
  <c r="J2972" i="1"/>
  <c r="H2972" i="1"/>
  <c r="G2972" i="1"/>
  <c r="BH2971" i="1"/>
  <c r="BF2971" i="1"/>
  <c r="BG2971" i="1" s="1"/>
  <c r="BE2971" i="1"/>
  <c r="J2971" i="1"/>
  <c r="H2971" i="1"/>
  <c r="G2971" i="1"/>
  <c r="BH2970" i="1"/>
  <c r="BF2970" i="1"/>
  <c r="BG2970" i="1" s="1"/>
  <c r="BE2970" i="1"/>
  <c r="J2970" i="1"/>
  <c r="H2970" i="1"/>
  <c r="G2970" i="1"/>
  <c r="BF2969" i="1"/>
  <c r="J2969" i="1"/>
  <c r="H2969" i="1"/>
  <c r="G2969" i="1"/>
  <c r="BH2968" i="1"/>
  <c r="BF2968" i="1"/>
  <c r="BG2968" i="1" s="1"/>
  <c r="BE2968" i="1"/>
  <c r="J2968" i="1"/>
  <c r="H2968" i="1"/>
  <c r="G2968" i="1"/>
  <c r="BH2967" i="1"/>
  <c r="BF2967" i="1"/>
  <c r="BG2967" i="1" s="1"/>
  <c r="BE2967" i="1"/>
  <c r="J2967" i="1"/>
  <c r="H2967" i="1"/>
  <c r="G2967" i="1"/>
  <c r="BH2966" i="1"/>
  <c r="BF2966" i="1"/>
  <c r="BG2966" i="1" s="1"/>
  <c r="BE2966" i="1"/>
  <c r="J2966" i="1"/>
  <c r="H2966" i="1"/>
  <c r="G2966" i="1"/>
  <c r="BH2965" i="1"/>
  <c r="BF2965" i="1"/>
  <c r="BG2965" i="1" s="1"/>
  <c r="BE2965" i="1"/>
  <c r="J2965" i="1"/>
  <c r="H2965" i="1"/>
  <c r="G2965" i="1"/>
  <c r="BH2964" i="1"/>
  <c r="BF2964" i="1"/>
  <c r="BG2964" i="1" s="1"/>
  <c r="BE2964" i="1"/>
  <c r="J2964" i="1"/>
  <c r="H2964" i="1"/>
  <c r="G2964" i="1"/>
  <c r="BH2963" i="1"/>
  <c r="BF2963" i="1"/>
  <c r="BG2963" i="1" s="1"/>
  <c r="BE2963" i="1"/>
  <c r="J2963" i="1"/>
  <c r="H2963" i="1"/>
  <c r="G2963" i="1"/>
  <c r="BH2962" i="1"/>
  <c r="BF2962" i="1"/>
  <c r="BG2962" i="1" s="1"/>
  <c r="BE2962" i="1"/>
  <c r="J2962" i="1"/>
  <c r="H2962" i="1"/>
  <c r="G2962" i="1"/>
  <c r="BH2961" i="1"/>
  <c r="BF2961" i="1"/>
  <c r="BG2961" i="1" s="1"/>
  <c r="BE2961" i="1"/>
  <c r="J2961" i="1"/>
  <c r="H2961" i="1"/>
  <c r="G2961" i="1"/>
  <c r="BH2960" i="1"/>
  <c r="BF2960" i="1"/>
  <c r="BG2960" i="1" s="1"/>
  <c r="BE2960" i="1"/>
  <c r="J2960" i="1"/>
  <c r="H2960" i="1"/>
  <c r="G2960" i="1"/>
  <c r="BH2959" i="1"/>
  <c r="BF2959" i="1"/>
  <c r="BG2959" i="1" s="1"/>
  <c r="BE2959" i="1"/>
  <c r="J2959" i="1"/>
  <c r="H2959" i="1"/>
  <c r="G2959" i="1"/>
  <c r="BH2958" i="1"/>
  <c r="BF2958" i="1"/>
  <c r="BG2958" i="1" s="1"/>
  <c r="BE2958" i="1"/>
  <c r="J2958" i="1"/>
  <c r="H2958" i="1"/>
  <c r="G2958" i="1"/>
  <c r="BH2957" i="1"/>
  <c r="BF2957" i="1"/>
  <c r="BG2957" i="1" s="1"/>
  <c r="BE2957" i="1"/>
  <c r="J2957" i="1"/>
  <c r="H2957" i="1"/>
  <c r="G2957" i="1"/>
  <c r="BH2956" i="1"/>
  <c r="BF2956" i="1"/>
  <c r="BG2956" i="1" s="1"/>
  <c r="BE2956" i="1"/>
  <c r="J2956" i="1"/>
  <c r="H2956" i="1"/>
  <c r="G2956" i="1"/>
  <c r="BH2955" i="1"/>
  <c r="BF2955" i="1"/>
  <c r="BG2955" i="1" s="1"/>
  <c r="BE2955" i="1"/>
  <c r="J2955" i="1"/>
  <c r="H2955" i="1"/>
  <c r="G2955" i="1"/>
  <c r="BH2954" i="1"/>
  <c r="BF2954" i="1"/>
  <c r="BG2954" i="1" s="1"/>
  <c r="BE2954" i="1"/>
  <c r="J2954" i="1"/>
  <c r="H2954" i="1"/>
  <c r="G2954" i="1"/>
  <c r="BH2953" i="1"/>
  <c r="BF2953" i="1"/>
  <c r="BG2953" i="1" s="1"/>
  <c r="BE2953" i="1"/>
  <c r="J2953" i="1"/>
  <c r="H2953" i="1"/>
  <c r="G2953" i="1"/>
  <c r="BH2952" i="1"/>
  <c r="BF2952" i="1"/>
  <c r="BG2952" i="1" s="1"/>
  <c r="BE2952" i="1"/>
  <c r="J2952" i="1"/>
  <c r="H2952" i="1"/>
  <c r="G2952" i="1"/>
  <c r="BH2951" i="1"/>
  <c r="BF2951" i="1"/>
  <c r="BG2951" i="1" s="1"/>
  <c r="BE2951" i="1"/>
  <c r="J2951" i="1"/>
  <c r="H2951" i="1"/>
  <c r="G2951" i="1"/>
  <c r="BH2950" i="1"/>
  <c r="BF2950" i="1"/>
  <c r="BG2950" i="1" s="1"/>
  <c r="BE2950" i="1"/>
  <c r="J2950" i="1"/>
  <c r="H2950" i="1"/>
  <c r="G2950" i="1"/>
  <c r="BH2949" i="1"/>
  <c r="BF2949" i="1"/>
  <c r="BG2949" i="1" s="1"/>
  <c r="BE2949" i="1"/>
  <c r="J2949" i="1"/>
  <c r="H2949" i="1"/>
  <c r="G2949" i="1"/>
  <c r="BH2948" i="1"/>
  <c r="BF2948" i="1"/>
  <c r="BG2948" i="1" s="1"/>
  <c r="BE2948" i="1"/>
  <c r="J2948" i="1"/>
  <c r="H2948" i="1"/>
  <c r="G2948" i="1"/>
  <c r="BH2947" i="1"/>
  <c r="BF2947" i="1"/>
  <c r="BG2947" i="1" s="1"/>
  <c r="BE2947" i="1"/>
  <c r="J2947" i="1"/>
  <c r="H2947" i="1"/>
  <c r="G2947" i="1"/>
  <c r="BH2946" i="1"/>
  <c r="BF2946" i="1"/>
  <c r="BG2946" i="1" s="1"/>
  <c r="BE2946" i="1"/>
  <c r="J2946" i="1"/>
  <c r="H2946" i="1"/>
  <c r="G2946" i="1"/>
  <c r="K2945" i="1"/>
  <c r="J2945" i="1"/>
  <c r="H2945" i="1"/>
  <c r="G2945" i="1"/>
  <c r="BH2944" i="1"/>
  <c r="BF2944" i="1"/>
  <c r="BG2944" i="1" s="1"/>
  <c r="BE2944" i="1"/>
  <c r="J2944" i="1"/>
  <c r="H2944" i="1"/>
  <c r="G2944" i="1"/>
  <c r="BH2943" i="1"/>
  <c r="BF2943" i="1"/>
  <c r="BG2943" i="1" s="1"/>
  <c r="BE2943" i="1"/>
  <c r="J2943" i="1"/>
  <c r="H2943" i="1"/>
  <c r="G2943" i="1"/>
  <c r="BH2942" i="1"/>
  <c r="BF2942" i="1"/>
  <c r="BG2942" i="1" s="1"/>
  <c r="BE2942" i="1"/>
  <c r="J2942" i="1"/>
  <c r="H2942" i="1"/>
  <c r="G2942" i="1"/>
  <c r="BH2941" i="1"/>
  <c r="BF2941" i="1"/>
  <c r="BG2941" i="1" s="1"/>
  <c r="BE2941" i="1"/>
  <c r="J2941" i="1"/>
  <c r="H2941" i="1"/>
  <c r="G2941" i="1"/>
  <c r="BH2940" i="1"/>
  <c r="BF2940" i="1"/>
  <c r="BG2940" i="1" s="1"/>
  <c r="BE2940" i="1"/>
  <c r="J2940" i="1"/>
  <c r="H2940" i="1"/>
  <c r="G2940" i="1"/>
  <c r="BH2939" i="1"/>
  <c r="BF2939" i="1"/>
  <c r="BG2939" i="1" s="1"/>
  <c r="BE2939" i="1"/>
  <c r="J2939" i="1"/>
  <c r="H2939" i="1"/>
  <c r="G2939" i="1"/>
  <c r="BH2938" i="1"/>
  <c r="BF2938" i="1"/>
  <c r="BG2938" i="1" s="1"/>
  <c r="BE2938" i="1"/>
  <c r="J2938" i="1"/>
  <c r="H2938" i="1"/>
  <c r="G2938" i="1"/>
  <c r="BH2937" i="1"/>
  <c r="BF2937" i="1"/>
  <c r="BG2937" i="1" s="1"/>
  <c r="BE2937" i="1"/>
  <c r="J2937" i="1"/>
  <c r="H2937" i="1"/>
  <c r="G2937" i="1"/>
  <c r="BH2936" i="1"/>
  <c r="BF2936" i="1"/>
  <c r="BG2936" i="1" s="1"/>
  <c r="BE2936" i="1"/>
  <c r="J2936" i="1"/>
  <c r="H2936" i="1"/>
  <c r="G2936" i="1"/>
  <c r="BH2935" i="1"/>
  <c r="BF2935" i="1"/>
  <c r="BG2935" i="1" s="1"/>
  <c r="BE2935" i="1"/>
  <c r="J2935" i="1"/>
  <c r="H2935" i="1"/>
  <c r="G2935" i="1"/>
  <c r="BH2934" i="1"/>
  <c r="BF2934" i="1"/>
  <c r="BG2934" i="1" s="1"/>
  <c r="BE2934" i="1"/>
  <c r="J2934" i="1"/>
  <c r="H2934" i="1"/>
  <c r="G2934" i="1"/>
  <c r="BH2933" i="1"/>
  <c r="BF2933" i="1"/>
  <c r="BG2933" i="1" s="1"/>
  <c r="BE2933" i="1"/>
  <c r="J2933" i="1"/>
  <c r="H2933" i="1"/>
  <c r="G2933" i="1"/>
  <c r="BH2932" i="1"/>
  <c r="BF2932" i="1"/>
  <c r="BG2932" i="1" s="1"/>
  <c r="BE2932" i="1"/>
  <c r="J2932" i="1"/>
  <c r="H2932" i="1"/>
  <c r="G2932" i="1"/>
  <c r="BH2931" i="1"/>
  <c r="BF2931" i="1"/>
  <c r="BG2931" i="1" s="1"/>
  <c r="BE2931" i="1"/>
  <c r="J2931" i="1"/>
  <c r="H2931" i="1"/>
  <c r="G2931" i="1"/>
  <c r="BH2930" i="1"/>
  <c r="BF2930" i="1"/>
  <c r="BG2930" i="1" s="1"/>
  <c r="BE2930" i="1"/>
  <c r="J2930" i="1"/>
  <c r="H2930" i="1"/>
  <c r="G2930" i="1"/>
  <c r="BH2929" i="1"/>
  <c r="BF2929" i="1"/>
  <c r="BG2929" i="1" s="1"/>
  <c r="BE2929" i="1"/>
  <c r="J2929" i="1"/>
  <c r="H2929" i="1"/>
  <c r="G2929" i="1"/>
  <c r="BH2928" i="1"/>
  <c r="BF2928" i="1"/>
  <c r="BG2928" i="1" s="1"/>
  <c r="BE2928" i="1"/>
  <c r="J2928" i="1"/>
  <c r="H2928" i="1"/>
  <c r="G2928" i="1"/>
  <c r="BH2927" i="1"/>
  <c r="BF2927" i="1"/>
  <c r="BG2927" i="1" s="1"/>
  <c r="BE2927" i="1"/>
  <c r="J2927" i="1"/>
  <c r="H2927" i="1"/>
  <c r="G2927" i="1"/>
  <c r="BH2926" i="1"/>
  <c r="BF2926" i="1"/>
  <c r="BG2926" i="1" s="1"/>
  <c r="BE2926" i="1"/>
  <c r="J2926" i="1"/>
  <c r="H2926" i="1"/>
  <c r="G2926" i="1"/>
  <c r="BH2925" i="1"/>
  <c r="BF2925" i="1"/>
  <c r="BG2925" i="1" s="1"/>
  <c r="BE2925" i="1"/>
  <c r="J2925" i="1"/>
  <c r="H2925" i="1"/>
  <c r="G2925" i="1"/>
  <c r="BH2924" i="1"/>
  <c r="BF2924" i="1"/>
  <c r="BG2924" i="1" s="1"/>
  <c r="BE2924" i="1"/>
  <c r="J2924" i="1"/>
  <c r="H2924" i="1"/>
  <c r="G2924" i="1"/>
  <c r="BH2923" i="1"/>
  <c r="BF2923" i="1"/>
  <c r="BG2923" i="1" s="1"/>
  <c r="BE2923" i="1"/>
  <c r="J2923" i="1"/>
  <c r="H2923" i="1"/>
  <c r="G2923" i="1"/>
  <c r="BH2922" i="1"/>
  <c r="BF2922" i="1"/>
  <c r="BG2922" i="1" s="1"/>
  <c r="BE2922" i="1"/>
  <c r="J2922" i="1"/>
  <c r="H2922" i="1"/>
  <c r="G2922" i="1"/>
  <c r="BH2921" i="1"/>
  <c r="BF2921" i="1"/>
  <c r="BG2921" i="1" s="1"/>
  <c r="BE2921" i="1"/>
  <c r="J2921" i="1"/>
  <c r="H2921" i="1"/>
  <c r="G2921" i="1"/>
  <c r="BH2920" i="1"/>
  <c r="BF2920" i="1"/>
  <c r="BG2920" i="1" s="1"/>
  <c r="BE2920" i="1"/>
  <c r="J2920" i="1"/>
  <c r="H2920" i="1"/>
  <c r="G2920" i="1"/>
  <c r="BH2919" i="1"/>
  <c r="BF2919" i="1"/>
  <c r="BG2919" i="1" s="1"/>
  <c r="BE2919" i="1"/>
  <c r="J2919" i="1"/>
  <c r="H2919" i="1"/>
  <c r="G2919" i="1"/>
  <c r="BH2918" i="1"/>
  <c r="BF2918" i="1"/>
  <c r="BG2918" i="1" s="1"/>
  <c r="BE2918" i="1"/>
  <c r="J2918" i="1"/>
  <c r="H2918" i="1"/>
  <c r="G2918" i="1"/>
  <c r="BH2917" i="1"/>
  <c r="BF2917" i="1"/>
  <c r="BG2917" i="1" s="1"/>
  <c r="BE2917" i="1"/>
  <c r="J2917" i="1"/>
  <c r="H2917" i="1"/>
  <c r="G2917" i="1"/>
  <c r="BH2916" i="1"/>
  <c r="BF2916" i="1"/>
  <c r="BG2916" i="1" s="1"/>
  <c r="BE2916" i="1"/>
  <c r="J2916" i="1"/>
  <c r="H2916" i="1"/>
  <c r="G2916" i="1"/>
  <c r="BH2915" i="1"/>
  <c r="BF2915" i="1"/>
  <c r="BG2915" i="1" s="1"/>
  <c r="BE2915" i="1"/>
  <c r="J2915" i="1"/>
  <c r="H2915" i="1"/>
  <c r="G2915" i="1"/>
  <c r="BH2914" i="1"/>
  <c r="BF2914" i="1"/>
  <c r="BG2914" i="1" s="1"/>
  <c r="BE2914" i="1"/>
  <c r="J2914" i="1"/>
  <c r="H2914" i="1"/>
  <c r="G2914" i="1"/>
  <c r="BH2913" i="1"/>
  <c r="BF2913" i="1"/>
  <c r="BG2913" i="1" s="1"/>
  <c r="BE2913" i="1"/>
  <c r="J2913" i="1"/>
  <c r="H2913" i="1"/>
  <c r="G2913" i="1"/>
  <c r="BH2912" i="1"/>
  <c r="BF2912" i="1"/>
  <c r="BG2912" i="1" s="1"/>
  <c r="BE2912" i="1"/>
  <c r="J2912" i="1"/>
  <c r="H2912" i="1"/>
  <c r="G2912" i="1"/>
  <c r="BH2911" i="1"/>
  <c r="BF2911" i="1"/>
  <c r="BG2911" i="1" s="1"/>
  <c r="BE2911" i="1"/>
  <c r="J2911" i="1"/>
  <c r="H2911" i="1"/>
  <c r="G2911" i="1"/>
  <c r="BH2910" i="1"/>
  <c r="BF2910" i="1"/>
  <c r="BG2910" i="1" s="1"/>
  <c r="BE2910" i="1"/>
  <c r="J2910" i="1"/>
  <c r="H2910" i="1"/>
  <c r="G2910" i="1"/>
  <c r="BH2909" i="1"/>
  <c r="BF2909" i="1"/>
  <c r="BG2909" i="1" s="1"/>
  <c r="BE2909" i="1"/>
  <c r="J2909" i="1"/>
  <c r="H2909" i="1"/>
  <c r="G2909" i="1"/>
  <c r="BH2908" i="1"/>
  <c r="BF2908" i="1"/>
  <c r="BG2908" i="1" s="1"/>
  <c r="BE2908" i="1"/>
  <c r="J2908" i="1"/>
  <c r="H2908" i="1"/>
  <c r="G2908" i="1"/>
  <c r="BH2907" i="1"/>
  <c r="BF2907" i="1"/>
  <c r="BG2907" i="1" s="1"/>
  <c r="BE2907" i="1"/>
  <c r="J2907" i="1"/>
  <c r="H2907" i="1"/>
  <c r="G2907" i="1"/>
  <c r="BH2906" i="1"/>
  <c r="BF2906" i="1"/>
  <c r="BG2906" i="1" s="1"/>
  <c r="BE2906" i="1"/>
  <c r="J2906" i="1"/>
  <c r="H2906" i="1"/>
  <c r="G2906" i="1"/>
  <c r="BH2905" i="1"/>
  <c r="BF2905" i="1"/>
  <c r="BG2905" i="1" s="1"/>
  <c r="BE2905" i="1"/>
  <c r="J2905" i="1"/>
  <c r="H2905" i="1"/>
  <c r="G2905" i="1"/>
  <c r="BH2904" i="1"/>
  <c r="BF2904" i="1"/>
  <c r="BG2904" i="1" s="1"/>
  <c r="BE2904" i="1"/>
  <c r="J2904" i="1"/>
  <c r="H2904" i="1"/>
  <c r="G2904" i="1"/>
  <c r="BH2903" i="1"/>
  <c r="BF2903" i="1"/>
  <c r="BG2903" i="1" s="1"/>
  <c r="BE2903" i="1"/>
  <c r="J2903" i="1"/>
  <c r="H2903" i="1"/>
  <c r="G2903" i="1"/>
  <c r="BH2902" i="1"/>
  <c r="BF2902" i="1"/>
  <c r="BG2902" i="1" s="1"/>
  <c r="BE2902" i="1"/>
  <c r="J2902" i="1"/>
  <c r="H2902" i="1"/>
  <c r="G2902" i="1"/>
  <c r="BH2901" i="1"/>
  <c r="BF2901" i="1"/>
  <c r="BG2901" i="1" s="1"/>
  <c r="BE2901" i="1"/>
  <c r="J2901" i="1"/>
  <c r="H2901" i="1"/>
  <c r="G2901" i="1"/>
  <c r="BH2900" i="1"/>
  <c r="BF2900" i="1"/>
  <c r="BG2900" i="1" s="1"/>
  <c r="BE2900" i="1"/>
  <c r="J2900" i="1"/>
  <c r="H2900" i="1"/>
  <c r="G2900" i="1"/>
  <c r="BH2899" i="1"/>
  <c r="BF2899" i="1"/>
  <c r="BG2899" i="1" s="1"/>
  <c r="BE2899" i="1"/>
  <c r="J2899" i="1"/>
  <c r="H2899" i="1"/>
  <c r="G2899" i="1"/>
  <c r="BH2898" i="1"/>
  <c r="BF2898" i="1"/>
  <c r="BG2898" i="1" s="1"/>
  <c r="BE2898" i="1"/>
  <c r="J2898" i="1"/>
  <c r="H2898" i="1"/>
  <c r="G2898" i="1"/>
  <c r="BH2897" i="1"/>
  <c r="BF2897" i="1"/>
  <c r="BG2897" i="1" s="1"/>
  <c r="BE2897" i="1"/>
  <c r="J2897" i="1"/>
  <c r="H2897" i="1"/>
  <c r="G2897" i="1"/>
  <c r="BH2896" i="1"/>
  <c r="BF2896" i="1"/>
  <c r="BG2896" i="1" s="1"/>
  <c r="BE2896" i="1"/>
  <c r="J2896" i="1"/>
  <c r="H2896" i="1"/>
  <c r="G2896" i="1"/>
  <c r="BH2895" i="1"/>
  <c r="BF2895" i="1"/>
  <c r="BG2895" i="1" s="1"/>
  <c r="BE2895" i="1"/>
  <c r="J2895" i="1"/>
  <c r="H2895" i="1"/>
  <c r="G2895" i="1"/>
  <c r="BH2894" i="1"/>
  <c r="BF2894" i="1"/>
  <c r="BG2894" i="1" s="1"/>
  <c r="BE2894" i="1"/>
  <c r="J2894" i="1"/>
  <c r="H2894" i="1"/>
  <c r="G2894" i="1"/>
  <c r="BH2893" i="1"/>
  <c r="BF2893" i="1"/>
  <c r="BG2893" i="1" s="1"/>
  <c r="BE2893" i="1"/>
  <c r="J2893" i="1"/>
  <c r="H2893" i="1"/>
  <c r="G2893" i="1"/>
  <c r="BH2892" i="1"/>
  <c r="BG2892" i="1"/>
  <c r="BE2892" i="1"/>
  <c r="J2892" i="1"/>
  <c r="H2892" i="1"/>
  <c r="G2892" i="1"/>
  <c r="BH2891" i="1"/>
  <c r="BF2891" i="1"/>
  <c r="BG2891" i="1" s="1"/>
  <c r="BE2891" i="1"/>
  <c r="J2891" i="1"/>
  <c r="H2891" i="1"/>
  <c r="G2891" i="1"/>
  <c r="BH2890" i="1"/>
  <c r="BF2890" i="1"/>
  <c r="BG2890" i="1" s="1"/>
  <c r="BE2890" i="1"/>
  <c r="J2890" i="1"/>
  <c r="H2890" i="1"/>
  <c r="G2890" i="1"/>
  <c r="BH2889" i="1"/>
  <c r="BF2889" i="1"/>
  <c r="BG2889" i="1" s="1"/>
  <c r="BE2889" i="1"/>
  <c r="J2889" i="1"/>
  <c r="H2889" i="1"/>
  <c r="G2889" i="1"/>
  <c r="BH2888" i="1"/>
  <c r="BF2888" i="1"/>
  <c r="BG2888" i="1" s="1"/>
  <c r="BE2888" i="1"/>
  <c r="J2888" i="1"/>
  <c r="H2888" i="1"/>
  <c r="G2888" i="1"/>
  <c r="BH2887" i="1"/>
  <c r="BF2887" i="1"/>
  <c r="BG2887" i="1" s="1"/>
  <c r="BE2887" i="1"/>
  <c r="J2887" i="1"/>
  <c r="H2887" i="1"/>
  <c r="G2887" i="1"/>
  <c r="BH2886" i="1"/>
  <c r="BF2886" i="1"/>
  <c r="BG2886" i="1" s="1"/>
  <c r="BE2886" i="1"/>
  <c r="J2886" i="1"/>
  <c r="H2886" i="1"/>
  <c r="G2886" i="1"/>
  <c r="BH2885" i="1"/>
  <c r="BF2885" i="1"/>
  <c r="BG2885" i="1" s="1"/>
  <c r="BE2885" i="1"/>
  <c r="J2885" i="1"/>
  <c r="H2885" i="1"/>
  <c r="G2885" i="1"/>
  <c r="BH2884" i="1"/>
  <c r="BF2884" i="1"/>
  <c r="BG2884" i="1" s="1"/>
  <c r="BE2884" i="1"/>
  <c r="J2884" i="1"/>
  <c r="H2884" i="1"/>
  <c r="G2884" i="1"/>
  <c r="BH2883" i="1"/>
  <c r="BF2883" i="1"/>
  <c r="BG2883" i="1" s="1"/>
  <c r="BE2883" i="1"/>
  <c r="J2883" i="1"/>
  <c r="H2883" i="1"/>
  <c r="G2883" i="1"/>
  <c r="BH2882" i="1"/>
  <c r="BF2882" i="1"/>
  <c r="BG2882" i="1" s="1"/>
  <c r="BE2882" i="1"/>
  <c r="J2882" i="1"/>
  <c r="H2882" i="1"/>
  <c r="G2882" i="1"/>
  <c r="BH2881" i="1"/>
  <c r="BF2881" i="1"/>
  <c r="BG2881" i="1" s="1"/>
  <c r="BE2881" i="1"/>
  <c r="J2881" i="1"/>
  <c r="H2881" i="1"/>
  <c r="G2881" i="1"/>
  <c r="BH2880" i="1"/>
  <c r="BF2880" i="1"/>
  <c r="BG2880" i="1" s="1"/>
  <c r="BE2880" i="1"/>
  <c r="J2880" i="1"/>
  <c r="H2880" i="1"/>
  <c r="G2880" i="1"/>
  <c r="BH2879" i="1"/>
  <c r="BF2879" i="1"/>
  <c r="BG2879" i="1" s="1"/>
  <c r="BE2879" i="1"/>
  <c r="J2879" i="1"/>
  <c r="H2879" i="1"/>
  <c r="G2879" i="1"/>
  <c r="BH2878" i="1"/>
  <c r="BF2878" i="1"/>
  <c r="BG2878" i="1" s="1"/>
  <c r="BE2878" i="1"/>
  <c r="J2878" i="1"/>
  <c r="H2878" i="1"/>
  <c r="G2878" i="1"/>
  <c r="BH2877" i="1"/>
  <c r="BF2877" i="1"/>
  <c r="BG2877" i="1" s="1"/>
  <c r="BE2877" i="1"/>
  <c r="J2877" i="1"/>
  <c r="H2877" i="1"/>
  <c r="G2877" i="1"/>
  <c r="BH2876" i="1"/>
  <c r="BF2876" i="1"/>
  <c r="BG2876" i="1" s="1"/>
  <c r="BE2876" i="1"/>
  <c r="J2876" i="1"/>
  <c r="H2876" i="1"/>
  <c r="G2876" i="1"/>
  <c r="BH2875" i="1"/>
  <c r="BF2875" i="1"/>
  <c r="BG2875" i="1" s="1"/>
  <c r="BE2875" i="1"/>
  <c r="J2875" i="1"/>
  <c r="H2875" i="1"/>
  <c r="G2875" i="1"/>
  <c r="BH2874" i="1"/>
  <c r="BF2874" i="1"/>
  <c r="BG2874" i="1" s="1"/>
  <c r="BE2874" i="1"/>
  <c r="J2874" i="1"/>
  <c r="H2874" i="1"/>
  <c r="G2874" i="1"/>
  <c r="BH2873" i="1"/>
  <c r="BF2873" i="1"/>
  <c r="BG2873" i="1" s="1"/>
  <c r="BE2873" i="1"/>
  <c r="J2873" i="1"/>
  <c r="H2873" i="1"/>
  <c r="G2873" i="1"/>
  <c r="BH2872" i="1"/>
  <c r="BF2872" i="1"/>
  <c r="BG2872" i="1" s="1"/>
  <c r="BE2872" i="1"/>
  <c r="J2872" i="1"/>
  <c r="H2872" i="1"/>
  <c r="G2872" i="1"/>
  <c r="BH2871" i="1"/>
  <c r="BF2871" i="1"/>
  <c r="BG2871" i="1" s="1"/>
  <c r="BE2871" i="1"/>
  <c r="J2871" i="1"/>
  <c r="H2871" i="1"/>
  <c r="G2871" i="1"/>
  <c r="BH2870" i="1"/>
  <c r="BF2870" i="1"/>
  <c r="BG2870" i="1" s="1"/>
  <c r="BE2870" i="1"/>
  <c r="J2870" i="1"/>
  <c r="H2870" i="1"/>
  <c r="G2870" i="1"/>
  <c r="BH2869" i="1"/>
  <c r="BF2869" i="1"/>
  <c r="BG2869" i="1" s="1"/>
  <c r="BE2869" i="1"/>
  <c r="J2869" i="1"/>
  <c r="H2869" i="1"/>
  <c r="G2869" i="1"/>
  <c r="BH2868" i="1"/>
  <c r="BF2868" i="1"/>
  <c r="BG2868" i="1" s="1"/>
  <c r="BE2868" i="1"/>
  <c r="J2868" i="1"/>
  <c r="H2868" i="1"/>
  <c r="G2868" i="1"/>
  <c r="BH2867" i="1"/>
  <c r="BF2867" i="1"/>
  <c r="BG2867" i="1" s="1"/>
  <c r="BE2867" i="1"/>
  <c r="J2867" i="1"/>
  <c r="H2867" i="1"/>
  <c r="G2867" i="1"/>
  <c r="BH2866" i="1"/>
  <c r="BF2866" i="1"/>
  <c r="BG2866" i="1" s="1"/>
  <c r="BE2866" i="1"/>
  <c r="J2866" i="1"/>
  <c r="H2866" i="1"/>
  <c r="G2866" i="1"/>
  <c r="BH2865" i="1"/>
  <c r="BF2865" i="1"/>
  <c r="BG2865" i="1" s="1"/>
  <c r="BE2865" i="1"/>
  <c r="J2865" i="1"/>
  <c r="H2865" i="1"/>
  <c r="G2865" i="1"/>
  <c r="BH2864" i="1"/>
  <c r="BF2864" i="1"/>
  <c r="BG2864" i="1" s="1"/>
  <c r="BE2864" i="1"/>
  <c r="J2864" i="1"/>
  <c r="H2864" i="1"/>
  <c r="G2864" i="1"/>
  <c r="BH2863" i="1"/>
  <c r="BF2863" i="1"/>
  <c r="BG2863" i="1" s="1"/>
  <c r="BE2863" i="1"/>
  <c r="J2863" i="1"/>
  <c r="H2863" i="1"/>
  <c r="G2863" i="1"/>
  <c r="BH2862" i="1"/>
  <c r="BF2862" i="1"/>
  <c r="BG2862" i="1" s="1"/>
  <c r="BE2862" i="1"/>
  <c r="J2862" i="1"/>
  <c r="H2862" i="1"/>
  <c r="G2862" i="1"/>
  <c r="BH2861" i="1"/>
  <c r="BF2861" i="1"/>
  <c r="BG2861" i="1" s="1"/>
  <c r="BE2861" i="1"/>
  <c r="J2861" i="1"/>
  <c r="H2861" i="1"/>
  <c r="G2861" i="1"/>
  <c r="BH2860" i="1"/>
  <c r="BF2860" i="1"/>
  <c r="BG2860" i="1" s="1"/>
  <c r="BE2860" i="1"/>
  <c r="J2860" i="1"/>
  <c r="H2860" i="1"/>
  <c r="G2860" i="1"/>
  <c r="BH2859" i="1"/>
  <c r="BF2859" i="1"/>
  <c r="BG2859" i="1" s="1"/>
  <c r="BE2859" i="1"/>
  <c r="J2859" i="1"/>
  <c r="H2859" i="1"/>
  <c r="G2859" i="1"/>
  <c r="BH2858" i="1"/>
  <c r="BF2858" i="1"/>
  <c r="BG2858" i="1" s="1"/>
  <c r="BE2858" i="1"/>
  <c r="J2858" i="1"/>
  <c r="H2858" i="1"/>
  <c r="G2858" i="1"/>
  <c r="BH2857" i="1"/>
  <c r="BF2857" i="1"/>
  <c r="BG2857" i="1" s="1"/>
  <c r="BE2857" i="1"/>
  <c r="J2857" i="1"/>
  <c r="H2857" i="1"/>
  <c r="G2857" i="1"/>
  <c r="BH2856" i="1"/>
  <c r="BF2856" i="1"/>
  <c r="BG2856" i="1" s="1"/>
  <c r="BE2856" i="1"/>
  <c r="J2856" i="1"/>
  <c r="H2856" i="1"/>
  <c r="G2856" i="1"/>
  <c r="BH2855" i="1"/>
  <c r="BF2855" i="1"/>
  <c r="BG2855" i="1" s="1"/>
  <c r="BE2855" i="1"/>
  <c r="J2855" i="1"/>
  <c r="H2855" i="1"/>
  <c r="G2855" i="1"/>
  <c r="BH2854" i="1"/>
  <c r="BF2854" i="1"/>
  <c r="BG2854" i="1" s="1"/>
  <c r="BE2854" i="1"/>
  <c r="J2854" i="1"/>
  <c r="H2854" i="1"/>
  <c r="G2854" i="1"/>
  <c r="BH2853" i="1"/>
  <c r="BF2853" i="1"/>
  <c r="BG2853" i="1" s="1"/>
  <c r="BE2853" i="1"/>
  <c r="J2853" i="1"/>
  <c r="H2853" i="1"/>
  <c r="G2853" i="1"/>
  <c r="BH2852" i="1"/>
  <c r="BF2852" i="1"/>
  <c r="BG2852" i="1" s="1"/>
  <c r="BE2852" i="1"/>
  <c r="J2852" i="1"/>
  <c r="H2852" i="1"/>
  <c r="G2852" i="1"/>
  <c r="BH2851" i="1"/>
  <c r="BF2851" i="1"/>
  <c r="BG2851" i="1" s="1"/>
  <c r="BE2851" i="1"/>
  <c r="J2851" i="1"/>
  <c r="H2851" i="1"/>
  <c r="G2851" i="1"/>
  <c r="BH2850" i="1"/>
  <c r="BF2850" i="1"/>
  <c r="BG2850" i="1" s="1"/>
  <c r="BE2850" i="1"/>
  <c r="J2850" i="1"/>
  <c r="H2850" i="1"/>
  <c r="G2850" i="1"/>
  <c r="BH2849" i="1"/>
  <c r="BF2849" i="1"/>
  <c r="BG2849" i="1" s="1"/>
  <c r="BE2849" i="1"/>
  <c r="J2849" i="1"/>
  <c r="H2849" i="1"/>
  <c r="G2849" i="1"/>
  <c r="BH2848" i="1"/>
  <c r="BF2848" i="1"/>
  <c r="BG2848" i="1" s="1"/>
  <c r="BE2848" i="1"/>
  <c r="J2848" i="1"/>
  <c r="H2848" i="1"/>
  <c r="G2848" i="1"/>
  <c r="BH2847" i="1"/>
  <c r="BF2847" i="1"/>
  <c r="BG2847" i="1" s="1"/>
  <c r="BE2847" i="1"/>
  <c r="J2847" i="1"/>
  <c r="H2847" i="1"/>
  <c r="G2847" i="1"/>
  <c r="BH2846" i="1"/>
  <c r="BF2846" i="1"/>
  <c r="BG2846" i="1" s="1"/>
  <c r="BE2846" i="1"/>
  <c r="J2846" i="1"/>
  <c r="H2846" i="1"/>
  <c r="G2846" i="1"/>
  <c r="BH2845" i="1"/>
  <c r="BF2845" i="1"/>
  <c r="BG2845" i="1" s="1"/>
  <c r="BE2845" i="1"/>
  <c r="J2845" i="1"/>
  <c r="H2845" i="1"/>
  <c r="G2845" i="1"/>
  <c r="BH2844" i="1"/>
  <c r="BF2844" i="1"/>
  <c r="BG2844" i="1" s="1"/>
  <c r="BE2844" i="1"/>
  <c r="J2844" i="1"/>
  <c r="H2844" i="1"/>
  <c r="G2844" i="1"/>
  <c r="BH2843" i="1"/>
  <c r="BF2843" i="1"/>
  <c r="BG2843" i="1" s="1"/>
  <c r="BE2843" i="1"/>
  <c r="J2843" i="1"/>
  <c r="H2843" i="1"/>
  <c r="G2843" i="1"/>
  <c r="K2842" i="1"/>
  <c r="J2842" i="1"/>
  <c r="H2842" i="1"/>
  <c r="G2842" i="1"/>
  <c r="BH2841" i="1"/>
  <c r="BF2841" i="1"/>
  <c r="BG2841" i="1" s="1"/>
  <c r="BE2841" i="1"/>
  <c r="J2841" i="1"/>
  <c r="H2841" i="1"/>
  <c r="G2841" i="1"/>
  <c r="BH2840" i="1"/>
  <c r="BF2840" i="1"/>
  <c r="BG2840" i="1" s="1"/>
  <c r="BE2840" i="1"/>
  <c r="J2840" i="1"/>
  <c r="H2840" i="1"/>
  <c r="G2840" i="1"/>
  <c r="BH2839" i="1"/>
  <c r="BF2839" i="1"/>
  <c r="BG2839" i="1" s="1"/>
  <c r="BE2839" i="1"/>
  <c r="J2839" i="1"/>
  <c r="H2839" i="1"/>
  <c r="G2839" i="1"/>
  <c r="BH2838" i="1"/>
  <c r="BF2838" i="1"/>
  <c r="BG2838" i="1" s="1"/>
  <c r="BE2838" i="1"/>
  <c r="J2838" i="1"/>
  <c r="H2838" i="1"/>
  <c r="G2838" i="1"/>
  <c r="BH2837" i="1"/>
  <c r="BF2837" i="1"/>
  <c r="BG2837" i="1" s="1"/>
  <c r="BE2837" i="1"/>
  <c r="J2837" i="1"/>
  <c r="H2837" i="1"/>
  <c r="G2837" i="1"/>
  <c r="BH2836" i="1"/>
  <c r="BF2836" i="1"/>
  <c r="BG2836" i="1" s="1"/>
  <c r="BE2836" i="1"/>
  <c r="J2836" i="1"/>
  <c r="H2836" i="1"/>
  <c r="G2836" i="1"/>
  <c r="BH2835" i="1"/>
  <c r="BF2835" i="1"/>
  <c r="BG2835" i="1" s="1"/>
  <c r="BE2835" i="1"/>
  <c r="J2835" i="1"/>
  <c r="H2835" i="1"/>
  <c r="G2835" i="1"/>
  <c r="BH2834" i="1"/>
  <c r="BF2834" i="1"/>
  <c r="BG2834" i="1" s="1"/>
  <c r="BE2834" i="1"/>
  <c r="J2834" i="1"/>
  <c r="H2834" i="1"/>
  <c r="G2834" i="1"/>
  <c r="BH2833" i="1"/>
  <c r="BF2833" i="1"/>
  <c r="BG2833" i="1" s="1"/>
  <c r="BE2833" i="1"/>
  <c r="J2833" i="1"/>
  <c r="H2833" i="1"/>
  <c r="G2833" i="1"/>
  <c r="BH2832" i="1"/>
  <c r="BF2832" i="1"/>
  <c r="BG2832" i="1" s="1"/>
  <c r="BE2832" i="1"/>
  <c r="J2832" i="1"/>
  <c r="H2832" i="1"/>
  <c r="G2832" i="1"/>
  <c r="BH2831" i="1"/>
  <c r="BF2831" i="1"/>
  <c r="BG2831" i="1" s="1"/>
  <c r="BE2831" i="1"/>
  <c r="J2831" i="1"/>
  <c r="H2831" i="1"/>
  <c r="G2831" i="1"/>
  <c r="BH2830" i="1"/>
  <c r="BF2830" i="1"/>
  <c r="BG2830" i="1" s="1"/>
  <c r="BE2830" i="1"/>
  <c r="J2830" i="1"/>
  <c r="H2830" i="1"/>
  <c r="G2830" i="1"/>
  <c r="BH2829" i="1"/>
  <c r="BF2829" i="1"/>
  <c r="BG2829" i="1" s="1"/>
  <c r="BE2829" i="1"/>
  <c r="J2829" i="1"/>
  <c r="H2829" i="1"/>
  <c r="G2829" i="1"/>
  <c r="BH2828" i="1"/>
  <c r="BF2828" i="1"/>
  <c r="BG2828" i="1" s="1"/>
  <c r="BE2828" i="1"/>
  <c r="J2828" i="1"/>
  <c r="H2828" i="1"/>
  <c r="G2828" i="1"/>
  <c r="BH2827" i="1"/>
  <c r="BF2827" i="1"/>
  <c r="BG2827" i="1" s="1"/>
  <c r="BE2827" i="1"/>
  <c r="J2827" i="1"/>
  <c r="H2827" i="1"/>
  <c r="G2827" i="1"/>
  <c r="BH2826" i="1"/>
  <c r="BF2826" i="1"/>
  <c r="BG2826" i="1" s="1"/>
  <c r="BE2826" i="1"/>
  <c r="J2826" i="1"/>
  <c r="H2826" i="1"/>
  <c r="G2826" i="1"/>
  <c r="BH2825" i="1"/>
  <c r="BF2825" i="1"/>
  <c r="BG2825" i="1" s="1"/>
  <c r="BE2825" i="1"/>
  <c r="J2825" i="1"/>
  <c r="H2825" i="1"/>
  <c r="G2825" i="1"/>
  <c r="BH2824" i="1"/>
  <c r="BF2824" i="1"/>
  <c r="BG2824" i="1" s="1"/>
  <c r="BE2824" i="1"/>
  <c r="J2824" i="1"/>
  <c r="H2824" i="1"/>
  <c r="G2824" i="1"/>
  <c r="BH2823" i="1"/>
  <c r="BF2823" i="1"/>
  <c r="BG2823" i="1" s="1"/>
  <c r="BE2823" i="1"/>
  <c r="J2823" i="1"/>
  <c r="H2823" i="1"/>
  <c r="G2823" i="1"/>
  <c r="BH2822" i="1"/>
  <c r="BF2822" i="1"/>
  <c r="BG2822" i="1" s="1"/>
  <c r="BE2822" i="1"/>
  <c r="J2822" i="1"/>
  <c r="H2822" i="1"/>
  <c r="G2822" i="1"/>
  <c r="BH2821" i="1"/>
  <c r="BF2821" i="1"/>
  <c r="BG2821" i="1" s="1"/>
  <c r="BE2821" i="1"/>
  <c r="J2821" i="1"/>
  <c r="H2821" i="1"/>
  <c r="G2821" i="1"/>
  <c r="BH2820" i="1"/>
  <c r="BF2820" i="1"/>
  <c r="BG2820" i="1" s="1"/>
  <c r="BE2820" i="1"/>
  <c r="J2820" i="1"/>
  <c r="H2820" i="1"/>
  <c r="G2820" i="1"/>
  <c r="BH2819" i="1"/>
  <c r="BF2819" i="1"/>
  <c r="BG2819" i="1" s="1"/>
  <c r="BE2819" i="1"/>
  <c r="J2819" i="1"/>
  <c r="H2819" i="1"/>
  <c r="G2819" i="1"/>
  <c r="BH2818" i="1"/>
  <c r="BF2818" i="1"/>
  <c r="BG2818" i="1" s="1"/>
  <c r="BE2818" i="1"/>
  <c r="J2818" i="1"/>
  <c r="H2818" i="1"/>
  <c r="G2818" i="1"/>
  <c r="BH2817" i="1"/>
  <c r="BF2817" i="1"/>
  <c r="BG2817" i="1" s="1"/>
  <c r="BE2817" i="1"/>
  <c r="J2817" i="1"/>
  <c r="H2817" i="1"/>
  <c r="G2817" i="1"/>
  <c r="BH2816" i="1"/>
  <c r="BF2816" i="1"/>
  <c r="BG2816" i="1" s="1"/>
  <c r="BE2816" i="1"/>
  <c r="J2816" i="1"/>
  <c r="H2816" i="1"/>
  <c r="G2816" i="1"/>
  <c r="BH2815" i="1"/>
  <c r="BF2815" i="1"/>
  <c r="BG2815" i="1" s="1"/>
  <c r="BE2815" i="1"/>
  <c r="J2815" i="1"/>
  <c r="H2815" i="1"/>
  <c r="G2815" i="1"/>
  <c r="BH2814" i="1"/>
  <c r="BF2814" i="1"/>
  <c r="BG2814" i="1" s="1"/>
  <c r="BE2814" i="1"/>
  <c r="J2814" i="1"/>
  <c r="H2814" i="1"/>
  <c r="G2814" i="1"/>
  <c r="BH2813" i="1"/>
  <c r="BF2813" i="1"/>
  <c r="BG2813" i="1" s="1"/>
  <c r="BE2813" i="1"/>
  <c r="J2813" i="1"/>
  <c r="H2813" i="1"/>
  <c r="G2813" i="1"/>
  <c r="BH2812" i="1"/>
  <c r="BF2812" i="1"/>
  <c r="BG2812" i="1" s="1"/>
  <c r="BE2812" i="1"/>
  <c r="J2812" i="1"/>
  <c r="H2812" i="1"/>
  <c r="G2812" i="1"/>
  <c r="BH2811" i="1"/>
  <c r="BF2811" i="1"/>
  <c r="BG2811" i="1" s="1"/>
  <c r="BE2811" i="1"/>
  <c r="J2811" i="1"/>
  <c r="H2811" i="1"/>
  <c r="G2811" i="1"/>
  <c r="BH2810" i="1"/>
  <c r="BF2810" i="1"/>
  <c r="BG2810" i="1" s="1"/>
  <c r="BE2810" i="1"/>
  <c r="J2810" i="1"/>
  <c r="H2810" i="1"/>
  <c r="G2810" i="1"/>
  <c r="BH2809" i="1"/>
  <c r="BF2809" i="1"/>
  <c r="BG2809" i="1" s="1"/>
  <c r="BE2809" i="1"/>
  <c r="J2809" i="1"/>
  <c r="H2809" i="1"/>
  <c r="G2809" i="1"/>
  <c r="BH2808" i="1"/>
  <c r="BF2808" i="1"/>
  <c r="BG2808" i="1" s="1"/>
  <c r="BE2808" i="1"/>
  <c r="J2808" i="1"/>
  <c r="H2808" i="1"/>
  <c r="G2808" i="1"/>
  <c r="BH2807" i="1"/>
  <c r="BF2807" i="1"/>
  <c r="BG2807" i="1" s="1"/>
  <c r="BE2807" i="1"/>
  <c r="J2807" i="1"/>
  <c r="H2807" i="1"/>
  <c r="G2807" i="1"/>
  <c r="BH2806" i="1"/>
  <c r="BF2806" i="1"/>
  <c r="BG2806" i="1" s="1"/>
  <c r="BE2806" i="1"/>
  <c r="J2806" i="1"/>
  <c r="H2806" i="1"/>
  <c r="G2806" i="1"/>
  <c r="BH2805" i="1"/>
  <c r="BF2805" i="1"/>
  <c r="BG2805" i="1" s="1"/>
  <c r="BE2805" i="1"/>
  <c r="J2805" i="1"/>
  <c r="H2805" i="1"/>
  <c r="G2805" i="1"/>
  <c r="BH2804" i="1"/>
  <c r="BF2804" i="1"/>
  <c r="BG2804" i="1" s="1"/>
  <c r="BE2804" i="1"/>
  <c r="J2804" i="1"/>
  <c r="H2804" i="1"/>
  <c r="G2804" i="1"/>
  <c r="BH2803" i="1"/>
  <c r="BF2803" i="1"/>
  <c r="BG2803" i="1" s="1"/>
  <c r="BE2803" i="1"/>
  <c r="J2803" i="1"/>
  <c r="H2803" i="1"/>
  <c r="G2803" i="1"/>
  <c r="BH2802" i="1"/>
  <c r="BF2802" i="1"/>
  <c r="BG2802" i="1" s="1"/>
  <c r="BE2802" i="1"/>
  <c r="J2802" i="1"/>
  <c r="H2802" i="1"/>
  <c r="G2802" i="1"/>
  <c r="BH2801" i="1"/>
  <c r="BF2801" i="1"/>
  <c r="BG2801" i="1" s="1"/>
  <c r="BE2801" i="1"/>
  <c r="J2801" i="1"/>
  <c r="H2801" i="1"/>
  <c r="G2801" i="1"/>
  <c r="BH2800" i="1"/>
  <c r="BF2800" i="1"/>
  <c r="BG2800" i="1" s="1"/>
  <c r="BE2800" i="1"/>
  <c r="J2800" i="1"/>
  <c r="H2800" i="1"/>
  <c r="G2800" i="1"/>
  <c r="BH2799" i="1"/>
  <c r="BF2799" i="1"/>
  <c r="BG2799" i="1" s="1"/>
  <c r="BE2799" i="1"/>
  <c r="J2799" i="1"/>
  <c r="H2799" i="1"/>
  <c r="G2799" i="1"/>
  <c r="BH2798" i="1"/>
  <c r="BF2798" i="1"/>
  <c r="BG2798" i="1" s="1"/>
  <c r="BE2798" i="1"/>
  <c r="J2798" i="1"/>
  <c r="H2798" i="1"/>
  <c r="G2798" i="1"/>
  <c r="BH2797" i="1"/>
  <c r="BF2797" i="1"/>
  <c r="BG2797" i="1" s="1"/>
  <c r="BE2797" i="1"/>
  <c r="J2797" i="1"/>
  <c r="H2797" i="1"/>
  <c r="G2797" i="1"/>
  <c r="BH2796" i="1"/>
  <c r="BF2796" i="1"/>
  <c r="BG2796" i="1" s="1"/>
  <c r="BE2796" i="1"/>
  <c r="J2796" i="1"/>
  <c r="H2796" i="1"/>
  <c r="G2796" i="1"/>
  <c r="BH2795" i="1"/>
  <c r="BF2795" i="1"/>
  <c r="BG2795" i="1" s="1"/>
  <c r="BE2795" i="1"/>
  <c r="J2795" i="1"/>
  <c r="H2795" i="1"/>
  <c r="G2795" i="1"/>
  <c r="BH2794" i="1"/>
  <c r="BF2794" i="1"/>
  <c r="BG2794" i="1" s="1"/>
  <c r="BE2794" i="1"/>
  <c r="J2794" i="1"/>
  <c r="H2794" i="1"/>
  <c r="G2794" i="1"/>
  <c r="BH2793" i="1"/>
  <c r="BF2793" i="1"/>
  <c r="BG2793" i="1" s="1"/>
  <c r="BE2793" i="1"/>
  <c r="J2793" i="1"/>
  <c r="H2793" i="1"/>
  <c r="G2793" i="1"/>
  <c r="BH2792" i="1"/>
  <c r="BF2792" i="1"/>
  <c r="BG2792" i="1" s="1"/>
  <c r="BE2792" i="1"/>
  <c r="J2792" i="1"/>
  <c r="H2792" i="1"/>
  <c r="G2792" i="1"/>
  <c r="BH2791" i="1"/>
  <c r="BF2791" i="1"/>
  <c r="BG2791" i="1" s="1"/>
  <c r="BE2791" i="1"/>
  <c r="J2791" i="1"/>
  <c r="H2791" i="1"/>
  <c r="G2791" i="1"/>
  <c r="BH2790" i="1"/>
  <c r="BF2790" i="1"/>
  <c r="BG2790" i="1" s="1"/>
  <c r="BE2790" i="1"/>
  <c r="J2790" i="1"/>
  <c r="H2790" i="1"/>
  <c r="G2790" i="1"/>
  <c r="BH2789" i="1"/>
  <c r="BF2789" i="1"/>
  <c r="BG2789" i="1" s="1"/>
  <c r="BE2789" i="1"/>
  <c r="J2789" i="1"/>
  <c r="H2789" i="1"/>
  <c r="G2789" i="1"/>
  <c r="BH2788" i="1"/>
  <c r="BF2788" i="1"/>
  <c r="BG2788" i="1" s="1"/>
  <c r="BE2788" i="1"/>
  <c r="J2788" i="1"/>
  <c r="H2788" i="1"/>
  <c r="G2788" i="1"/>
  <c r="BH2787" i="1"/>
  <c r="BF2787" i="1"/>
  <c r="BG2787" i="1" s="1"/>
  <c r="BE2787" i="1"/>
  <c r="J2787" i="1"/>
  <c r="H2787" i="1"/>
  <c r="G2787" i="1"/>
  <c r="BH2786" i="1"/>
  <c r="BF2786" i="1"/>
  <c r="BG2786" i="1" s="1"/>
  <c r="BE2786" i="1"/>
  <c r="J2786" i="1"/>
  <c r="H2786" i="1"/>
  <c r="G2786" i="1"/>
  <c r="BH2785" i="1"/>
  <c r="BF2785" i="1"/>
  <c r="BG2785" i="1" s="1"/>
  <c r="BE2785" i="1"/>
  <c r="J2785" i="1"/>
  <c r="H2785" i="1"/>
  <c r="G2785" i="1"/>
  <c r="BH2784" i="1"/>
  <c r="BF2784" i="1"/>
  <c r="BG2784" i="1" s="1"/>
  <c r="BE2784" i="1"/>
  <c r="J2784" i="1"/>
  <c r="H2784" i="1"/>
  <c r="G2784" i="1"/>
  <c r="BH2783" i="1"/>
  <c r="BF2783" i="1"/>
  <c r="BG2783" i="1" s="1"/>
  <c r="BE2783" i="1"/>
  <c r="J2783" i="1"/>
  <c r="H2783" i="1"/>
  <c r="G2783" i="1"/>
  <c r="BH2782" i="1"/>
  <c r="BF2782" i="1"/>
  <c r="BG2782" i="1" s="1"/>
  <c r="BE2782" i="1"/>
  <c r="J2782" i="1"/>
  <c r="H2782" i="1"/>
  <c r="G2782" i="1"/>
  <c r="BH2781" i="1"/>
  <c r="BF2781" i="1"/>
  <c r="BG2781" i="1" s="1"/>
  <c r="BE2781" i="1"/>
  <c r="J2781" i="1"/>
  <c r="H2781" i="1"/>
  <c r="G2781" i="1"/>
  <c r="BH2780" i="1"/>
  <c r="BF2780" i="1"/>
  <c r="BG2780" i="1" s="1"/>
  <c r="BE2780" i="1"/>
  <c r="J2780" i="1"/>
  <c r="H2780" i="1"/>
  <c r="G2780" i="1"/>
  <c r="BH2779" i="1"/>
  <c r="BF2779" i="1"/>
  <c r="BG2779" i="1" s="1"/>
  <c r="BE2779" i="1"/>
  <c r="J2779" i="1"/>
  <c r="H2779" i="1"/>
  <c r="G2779" i="1"/>
  <c r="BH2778" i="1"/>
  <c r="BF2778" i="1"/>
  <c r="BG2778" i="1" s="1"/>
  <c r="BE2778" i="1"/>
  <c r="J2778" i="1"/>
  <c r="H2778" i="1"/>
  <c r="G2778" i="1"/>
  <c r="BH2777" i="1"/>
  <c r="BF2777" i="1"/>
  <c r="BG2777" i="1" s="1"/>
  <c r="BE2777" i="1"/>
  <c r="J2777" i="1"/>
  <c r="H2777" i="1"/>
  <c r="G2777" i="1"/>
  <c r="BH2776" i="1"/>
  <c r="BF2776" i="1"/>
  <c r="BG2776" i="1" s="1"/>
  <c r="BE2776" i="1"/>
  <c r="J2776" i="1"/>
  <c r="H2776" i="1"/>
  <c r="G2776" i="1"/>
  <c r="BH2775" i="1"/>
  <c r="BF2775" i="1"/>
  <c r="BG2775" i="1" s="1"/>
  <c r="BE2775" i="1"/>
  <c r="J2775" i="1"/>
  <c r="H2775" i="1"/>
  <c r="G2775" i="1"/>
  <c r="BH2774" i="1"/>
  <c r="BF2774" i="1"/>
  <c r="BG2774" i="1" s="1"/>
  <c r="BE2774" i="1"/>
  <c r="J2774" i="1"/>
  <c r="H2774" i="1"/>
  <c r="G2774" i="1"/>
  <c r="BH2773" i="1"/>
  <c r="BF2773" i="1"/>
  <c r="BG2773" i="1" s="1"/>
  <c r="BE2773" i="1"/>
  <c r="J2773" i="1"/>
  <c r="H2773" i="1"/>
  <c r="G2773" i="1"/>
  <c r="BH2772" i="1"/>
  <c r="BF2772" i="1"/>
  <c r="BG2772" i="1" s="1"/>
  <c r="BE2772" i="1"/>
  <c r="J2772" i="1"/>
  <c r="H2772" i="1"/>
  <c r="G2772" i="1"/>
  <c r="BH2771" i="1"/>
  <c r="BF2771" i="1"/>
  <c r="BG2771" i="1" s="1"/>
  <c r="BE2771" i="1"/>
  <c r="J2771" i="1"/>
  <c r="H2771" i="1"/>
  <c r="G2771" i="1"/>
  <c r="BH2770" i="1"/>
  <c r="BF2770" i="1"/>
  <c r="BG2770" i="1" s="1"/>
  <c r="BE2770" i="1"/>
  <c r="J2770" i="1"/>
  <c r="H2770" i="1"/>
  <c r="G2770" i="1"/>
  <c r="BH2769" i="1"/>
  <c r="BF2769" i="1"/>
  <c r="BG2769" i="1" s="1"/>
  <c r="BE2769" i="1"/>
  <c r="J2769" i="1"/>
  <c r="H2769" i="1"/>
  <c r="G2769" i="1"/>
  <c r="BH2768" i="1"/>
  <c r="BF2768" i="1"/>
  <c r="BG2768" i="1" s="1"/>
  <c r="BE2768" i="1"/>
  <c r="J2768" i="1"/>
  <c r="H2768" i="1"/>
  <c r="G2768" i="1"/>
  <c r="BH2767" i="1"/>
  <c r="BF2767" i="1"/>
  <c r="BG2767" i="1" s="1"/>
  <c r="BE2767" i="1"/>
  <c r="J2767" i="1"/>
  <c r="H2767" i="1"/>
  <c r="G2767" i="1"/>
  <c r="BH2766" i="1"/>
  <c r="BF2766" i="1"/>
  <c r="BG2766" i="1" s="1"/>
  <c r="BE2766" i="1"/>
  <c r="J2766" i="1"/>
  <c r="H2766" i="1"/>
  <c r="G2766" i="1"/>
  <c r="BH2765" i="1"/>
  <c r="BF2765" i="1"/>
  <c r="BG2765" i="1" s="1"/>
  <c r="BE2765" i="1"/>
  <c r="J2765" i="1"/>
  <c r="H2765" i="1"/>
  <c r="G2765" i="1"/>
  <c r="BH2764" i="1"/>
  <c r="BF2764" i="1"/>
  <c r="BG2764" i="1" s="1"/>
  <c r="BE2764" i="1"/>
  <c r="J2764" i="1"/>
  <c r="H2764" i="1"/>
  <c r="G2764" i="1"/>
  <c r="BH2763" i="1"/>
  <c r="BF2763" i="1"/>
  <c r="BG2763" i="1" s="1"/>
  <c r="BE2763" i="1"/>
  <c r="J2763" i="1"/>
  <c r="H2763" i="1"/>
  <c r="G2763" i="1"/>
  <c r="BH2762" i="1"/>
  <c r="BF2762" i="1"/>
  <c r="BG2762" i="1" s="1"/>
  <c r="BE2762" i="1"/>
  <c r="J2762" i="1"/>
  <c r="H2762" i="1"/>
  <c r="G2762" i="1"/>
  <c r="BH2761" i="1"/>
  <c r="BF2761" i="1"/>
  <c r="BG2761" i="1" s="1"/>
  <c r="BE2761" i="1"/>
  <c r="J2761" i="1"/>
  <c r="H2761" i="1"/>
  <c r="G2761" i="1"/>
  <c r="BH2760" i="1"/>
  <c r="BF2760" i="1"/>
  <c r="BG2760" i="1" s="1"/>
  <c r="BE2760" i="1"/>
  <c r="J2760" i="1"/>
  <c r="H2760" i="1"/>
  <c r="G2760" i="1"/>
  <c r="BH2759" i="1"/>
  <c r="BF2759" i="1"/>
  <c r="BG2759" i="1" s="1"/>
  <c r="BE2759" i="1"/>
  <c r="J2759" i="1"/>
  <c r="H2759" i="1"/>
  <c r="G2759" i="1"/>
  <c r="BH2758" i="1"/>
  <c r="BF2758" i="1"/>
  <c r="BG2758" i="1" s="1"/>
  <c r="BE2758" i="1"/>
  <c r="J2758" i="1"/>
  <c r="H2758" i="1"/>
  <c r="G2758" i="1"/>
  <c r="BH2757" i="1"/>
  <c r="BF2757" i="1"/>
  <c r="BG2757" i="1" s="1"/>
  <c r="BE2757" i="1"/>
  <c r="J2757" i="1"/>
  <c r="H2757" i="1"/>
  <c r="G2757" i="1"/>
  <c r="BH2756" i="1"/>
  <c r="BF2756" i="1"/>
  <c r="BG2756" i="1" s="1"/>
  <c r="BE2756" i="1"/>
  <c r="J2756" i="1"/>
  <c r="H2756" i="1"/>
  <c r="G2756" i="1"/>
  <c r="BH2755" i="1"/>
  <c r="BF2755" i="1"/>
  <c r="BG2755" i="1" s="1"/>
  <c r="BE2755" i="1"/>
  <c r="J2755" i="1"/>
  <c r="H2755" i="1"/>
  <c r="G2755" i="1"/>
  <c r="BH2754" i="1"/>
  <c r="BF2754" i="1"/>
  <c r="BG2754" i="1" s="1"/>
  <c r="BE2754" i="1"/>
  <c r="J2754" i="1"/>
  <c r="H2754" i="1"/>
  <c r="G2754" i="1"/>
  <c r="BH2753" i="1"/>
  <c r="BF2753" i="1"/>
  <c r="BG2753" i="1" s="1"/>
  <c r="BE2753" i="1"/>
  <c r="J2753" i="1"/>
  <c r="H2753" i="1"/>
  <c r="G2753" i="1"/>
  <c r="BH2752" i="1"/>
  <c r="BF2752" i="1"/>
  <c r="BG2752" i="1" s="1"/>
  <c r="BE2752" i="1"/>
  <c r="J2752" i="1"/>
  <c r="H2752" i="1"/>
  <c r="G2752" i="1"/>
  <c r="BH2751" i="1"/>
  <c r="BF2751" i="1"/>
  <c r="BG2751" i="1" s="1"/>
  <c r="BE2751" i="1"/>
  <c r="J2751" i="1"/>
  <c r="H2751" i="1"/>
  <c r="G2751" i="1"/>
  <c r="BH2750" i="1"/>
  <c r="BF2750" i="1"/>
  <c r="BG2750" i="1" s="1"/>
  <c r="BE2750" i="1"/>
  <c r="J2750" i="1"/>
  <c r="H2750" i="1"/>
  <c r="G2750" i="1"/>
  <c r="BH2749" i="1"/>
  <c r="BF2749" i="1"/>
  <c r="BG2749" i="1" s="1"/>
  <c r="BE2749" i="1"/>
  <c r="J2749" i="1"/>
  <c r="H2749" i="1"/>
  <c r="G2749" i="1"/>
  <c r="BH2748" i="1"/>
  <c r="BF2748" i="1"/>
  <c r="BG2748" i="1" s="1"/>
  <c r="BE2748" i="1"/>
  <c r="J2748" i="1"/>
  <c r="H2748" i="1"/>
  <c r="G2748" i="1"/>
  <c r="BH2747" i="1"/>
  <c r="BF2747" i="1"/>
  <c r="BG2747" i="1" s="1"/>
  <c r="BE2747" i="1"/>
  <c r="J2747" i="1"/>
  <c r="H2747" i="1"/>
  <c r="G2747" i="1"/>
  <c r="BH2746" i="1"/>
  <c r="BF2746" i="1"/>
  <c r="BG2746" i="1" s="1"/>
  <c r="BE2746" i="1"/>
  <c r="J2746" i="1"/>
  <c r="H2746" i="1"/>
  <c r="G2746" i="1"/>
  <c r="BH2745" i="1"/>
  <c r="BF2745" i="1"/>
  <c r="BG2745" i="1" s="1"/>
  <c r="BE2745" i="1"/>
  <c r="J2745" i="1"/>
  <c r="H2745" i="1"/>
  <c r="G2745" i="1"/>
  <c r="BH2744" i="1"/>
  <c r="BF2744" i="1"/>
  <c r="BG2744" i="1" s="1"/>
  <c r="BE2744" i="1"/>
  <c r="J2744" i="1"/>
  <c r="H2744" i="1"/>
  <c r="G2744" i="1"/>
  <c r="BH2743" i="1"/>
  <c r="BF2743" i="1"/>
  <c r="BG2743" i="1" s="1"/>
  <c r="BE2743" i="1"/>
  <c r="J2743" i="1"/>
  <c r="H2743" i="1"/>
  <c r="G2743" i="1"/>
  <c r="BH2742" i="1"/>
  <c r="BF2742" i="1"/>
  <c r="BG2742" i="1" s="1"/>
  <c r="BE2742" i="1"/>
  <c r="J2742" i="1"/>
  <c r="H2742" i="1"/>
  <c r="G2742" i="1"/>
  <c r="BH2741" i="1"/>
  <c r="BF2741" i="1"/>
  <c r="BG2741" i="1" s="1"/>
  <c r="BE2741" i="1"/>
  <c r="J2741" i="1"/>
  <c r="H2741" i="1"/>
  <c r="G2741" i="1"/>
  <c r="BH2740" i="1"/>
  <c r="BF2740" i="1"/>
  <c r="BG2740" i="1" s="1"/>
  <c r="BE2740" i="1"/>
  <c r="J2740" i="1"/>
  <c r="H2740" i="1"/>
  <c r="G2740" i="1"/>
  <c r="BH2739" i="1"/>
  <c r="BF2739" i="1"/>
  <c r="BG2739" i="1" s="1"/>
  <c r="BE2739" i="1"/>
  <c r="J2739" i="1"/>
  <c r="H2739" i="1"/>
  <c r="G2739" i="1"/>
  <c r="BH2738" i="1"/>
  <c r="BF2738" i="1"/>
  <c r="BG2738" i="1" s="1"/>
  <c r="BE2738" i="1"/>
  <c r="J2738" i="1"/>
  <c r="H2738" i="1"/>
  <c r="G2738" i="1"/>
  <c r="BH2737" i="1"/>
  <c r="BF2737" i="1"/>
  <c r="BG2737" i="1" s="1"/>
  <c r="BE2737" i="1"/>
  <c r="J2737" i="1"/>
  <c r="H2737" i="1"/>
  <c r="G2737" i="1"/>
  <c r="BH2736" i="1"/>
  <c r="BF2736" i="1"/>
  <c r="BG2736" i="1" s="1"/>
  <c r="BE2736" i="1"/>
  <c r="J2736" i="1"/>
  <c r="H2736" i="1"/>
  <c r="G2736" i="1"/>
  <c r="BH2735" i="1"/>
  <c r="BF2735" i="1"/>
  <c r="BG2735" i="1" s="1"/>
  <c r="BE2735" i="1"/>
  <c r="J2735" i="1"/>
  <c r="H2735" i="1"/>
  <c r="G2735" i="1"/>
  <c r="BH2734" i="1"/>
  <c r="BF2734" i="1"/>
  <c r="BG2734" i="1" s="1"/>
  <c r="BE2734" i="1"/>
  <c r="J2734" i="1"/>
  <c r="H2734" i="1"/>
  <c r="G2734" i="1"/>
  <c r="BH2733" i="1"/>
  <c r="BF2733" i="1"/>
  <c r="BG2733" i="1" s="1"/>
  <c r="BE2733" i="1"/>
  <c r="J2733" i="1"/>
  <c r="H2733" i="1"/>
  <c r="G2733" i="1"/>
  <c r="BH2732" i="1"/>
  <c r="BF2732" i="1"/>
  <c r="BG2732" i="1" s="1"/>
  <c r="BE2732" i="1"/>
  <c r="J2732" i="1"/>
  <c r="H2732" i="1"/>
  <c r="G2732" i="1"/>
  <c r="BH2731" i="1"/>
  <c r="BF2731" i="1"/>
  <c r="BG2731" i="1" s="1"/>
  <c r="BE2731" i="1"/>
  <c r="J2731" i="1"/>
  <c r="H2731" i="1"/>
  <c r="G2731" i="1"/>
  <c r="BH2730" i="1"/>
  <c r="BF2730" i="1"/>
  <c r="BG2730" i="1" s="1"/>
  <c r="BE2730" i="1"/>
  <c r="J2730" i="1"/>
  <c r="H2730" i="1"/>
  <c r="G2730" i="1"/>
  <c r="BH2729" i="1"/>
  <c r="BF2729" i="1"/>
  <c r="BG2729" i="1" s="1"/>
  <c r="BE2729" i="1"/>
  <c r="J2729" i="1"/>
  <c r="H2729" i="1"/>
  <c r="G2729" i="1"/>
  <c r="BH2728" i="1"/>
  <c r="BF2728" i="1"/>
  <c r="BG2728" i="1" s="1"/>
  <c r="BE2728" i="1"/>
  <c r="J2728" i="1"/>
  <c r="H2728" i="1"/>
  <c r="G2728" i="1"/>
  <c r="BH2727" i="1"/>
  <c r="BF2727" i="1"/>
  <c r="BG2727" i="1" s="1"/>
  <c r="BE2727" i="1"/>
  <c r="J2727" i="1"/>
  <c r="H2727" i="1"/>
  <c r="G2727" i="1"/>
  <c r="BH2726" i="1"/>
  <c r="BF2726" i="1"/>
  <c r="BG2726" i="1" s="1"/>
  <c r="BE2726" i="1"/>
  <c r="J2726" i="1"/>
  <c r="H2726" i="1"/>
  <c r="G2726" i="1"/>
  <c r="BH2725" i="1"/>
  <c r="BF2725" i="1"/>
  <c r="BG2725" i="1" s="1"/>
  <c r="BE2725" i="1"/>
  <c r="J2725" i="1"/>
  <c r="H2725" i="1"/>
  <c r="G2725" i="1"/>
  <c r="BH2724" i="1"/>
  <c r="BF2724" i="1"/>
  <c r="BG2724" i="1" s="1"/>
  <c r="BE2724" i="1"/>
  <c r="J2724" i="1"/>
  <c r="H2724" i="1"/>
  <c r="G2724" i="1"/>
  <c r="BH2723" i="1"/>
  <c r="BF2723" i="1"/>
  <c r="BG2723" i="1" s="1"/>
  <c r="BE2723" i="1"/>
  <c r="J2723" i="1"/>
  <c r="H2723" i="1"/>
  <c r="G2723" i="1"/>
  <c r="BH2722" i="1"/>
  <c r="BF2722" i="1"/>
  <c r="BG2722" i="1" s="1"/>
  <c r="BE2722" i="1"/>
  <c r="J2722" i="1"/>
  <c r="H2722" i="1"/>
  <c r="G2722" i="1"/>
  <c r="BH2721" i="1"/>
  <c r="BF2721" i="1"/>
  <c r="BG2721" i="1" s="1"/>
  <c r="BE2721" i="1"/>
  <c r="J2721" i="1"/>
  <c r="H2721" i="1"/>
  <c r="G2721" i="1"/>
  <c r="BH2720" i="1"/>
  <c r="BF2720" i="1"/>
  <c r="BG2720" i="1" s="1"/>
  <c r="BE2720" i="1"/>
  <c r="J2720" i="1"/>
  <c r="H2720" i="1"/>
  <c r="G2720" i="1"/>
  <c r="BH2719" i="1"/>
  <c r="BF2719" i="1"/>
  <c r="BG2719" i="1" s="1"/>
  <c r="BE2719" i="1"/>
  <c r="J2719" i="1"/>
  <c r="H2719" i="1"/>
  <c r="G2719" i="1"/>
  <c r="BH2718" i="1"/>
  <c r="BF2718" i="1"/>
  <c r="BG2718" i="1" s="1"/>
  <c r="BE2718" i="1"/>
  <c r="J2718" i="1"/>
  <c r="H2718" i="1"/>
  <c r="G2718" i="1"/>
  <c r="BH2717" i="1"/>
  <c r="BF2717" i="1"/>
  <c r="BG2717" i="1" s="1"/>
  <c r="BE2717" i="1"/>
  <c r="J2717" i="1"/>
  <c r="H2717" i="1"/>
  <c r="G2717" i="1"/>
  <c r="BH2716" i="1"/>
  <c r="BF2716" i="1"/>
  <c r="BG2716" i="1" s="1"/>
  <c r="BE2716" i="1"/>
  <c r="J2716" i="1"/>
  <c r="H2716" i="1"/>
  <c r="G2716" i="1"/>
  <c r="BH2715" i="1"/>
  <c r="BF2715" i="1"/>
  <c r="BG2715" i="1" s="1"/>
  <c r="BE2715" i="1"/>
  <c r="J2715" i="1"/>
  <c r="H2715" i="1"/>
  <c r="G2715" i="1"/>
  <c r="BH2714" i="1"/>
  <c r="BF2714" i="1"/>
  <c r="BG2714" i="1" s="1"/>
  <c r="BE2714" i="1"/>
  <c r="J2714" i="1"/>
  <c r="H2714" i="1"/>
  <c r="G2714" i="1"/>
  <c r="BH2713" i="1"/>
  <c r="BF2713" i="1"/>
  <c r="BG2713" i="1" s="1"/>
  <c r="BE2713" i="1"/>
  <c r="J2713" i="1"/>
  <c r="H2713" i="1"/>
  <c r="G2713" i="1"/>
  <c r="BH2712" i="1"/>
  <c r="BF2712" i="1"/>
  <c r="BG2712" i="1" s="1"/>
  <c r="BE2712" i="1"/>
  <c r="J2712" i="1"/>
  <c r="H2712" i="1"/>
  <c r="G2712" i="1"/>
  <c r="BH2711" i="1"/>
  <c r="BF2711" i="1"/>
  <c r="BG2711" i="1" s="1"/>
  <c r="BE2711" i="1"/>
  <c r="J2711" i="1"/>
  <c r="H2711" i="1"/>
  <c r="G2711" i="1"/>
  <c r="BH2710" i="1"/>
  <c r="BF2710" i="1"/>
  <c r="BG2710" i="1" s="1"/>
  <c r="BE2710" i="1"/>
  <c r="J2710" i="1"/>
  <c r="H2710" i="1"/>
  <c r="G2710" i="1"/>
  <c r="BH2709" i="1"/>
  <c r="BF2709" i="1"/>
  <c r="BG2709" i="1" s="1"/>
  <c r="BE2709" i="1"/>
  <c r="J2709" i="1"/>
  <c r="H2709" i="1"/>
  <c r="G2709" i="1"/>
  <c r="BH2708" i="1"/>
  <c r="BF2708" i="1"/>
  <c r="BG2708" i="1" s="1"/>
  <c r="BE2708" i="1"/>
  <c r="J2708" i="1"/>
  <c r="H2708" i="1"/>
  <c r="G2708" i="1"/>
  <c r="BH2707" i="1"/>
  <c r="BF2707" i="1"/>
  <c r="BG2707" i="1" s="1"/>
  <c r="BE2707" i="1"/>
  <c r="J2707" i="1"/>
  <c r="H2707" i="1"/>
  <c r="G2707" i="1"/>
  <c r="BH2706" i="1"/>
  <c r="BF2706" i="1"/>
  <c r="BG2706" i="1" s="1"/>
  <c r="BE2706" i="1"/>
  <c r="J2706" i="1"/>
  <c r="H2706" i="1"/>
  <c r="G2706" i="1"/>
  <c r="BH2705" i="1"/>
  <c r="BF2705" i="1"/>
  <c r="BG2705" i="1" s="1"/>
  <c r="BE2705" i="1"/>
  <c r="J2705" i="1"/>
  <c r="H2705" i="1"/>
  <c r="G2705" i="1"/>
  <c r="BH2704" i="1"/>
  <c r="BF2704" i="1"/>
  <c r="BG2704" i="1" s="1"/>
  <c r="BE2704" i="1"/>
  <c r="J2704" i="1"/>
  <c r="H2704" i="1"/>
  <c r="G2704" i="1"/>
  <c r="BH2703" i="1"/>
  <c r="BF2703" i="1"/>
  <c r="BG2703" i="1" s="1"/>
  <c r="BE2703" i="1"/>
  <c r="J2703" i="1"/>
  <c r="H2703" i="1"/>
  <c r="G2703" i="1"/>
  <c r="BH2702" i="1"/>
  <c r="BF2702" i="1"/>
  <c r="BG2702" i="1" s="1"/>
  <c r="BE2702" i="1"/>
  <c r="J2702" i="1"/>
  <c r="H2702" i="1"/>
  <c r="G2702" i="1"/>
  <c r="BH2701" i="1"/>
  <c r="BF2701" i="1"/>
  <c r="BG2701" i="1" s="1"/>
  <c r="BE2701" i="1"/>
  <c r="J2701" i="1"/>
  <c r="H2701" i="1"/>
  <c r="G2701" i="1"/>
  <c r="BH2700" i="1"/>
  <c r="BF2700" i="1"/>
  <c r="BG2700" i="1" s="1"/>
  <c r="BE2700" i="1"/>
  <c r="BH2699" i="1"/>
  <c r="BF2699" i="1"/>
  <c r="BG2699" i="1" s="1"/>
  <c r="BE2699" i="1"/>
  <c r="J2699" i="1"/>
  <c r="H2699" i="1"/>
  <c r="G2699" i="1"/>
  <c r="BH2698" i="1"/>
  <c r="BF2698" i="1"/>
  <c r="BG2698" i="1" s="1"/>
  <c r="BE2698" i="1"/>
  <c r="J2698" i="1"/>
  <c r="H2698" i="1"/>
  <c r="G2698" i="1"/>
  <c r="BH2697" i="1"/>
  <c r="BF2697" i="1"/>
  <c r="BG2697" i="1" s="1"/>
  <c r="BE2697" i="1"/>
  <c r="J2697" i="1"/>
  <c r="H2697" i="1"/>
  <c r="G2697" i="1"/>
  <c r="BH2696" i="1"/>
  <c r="BF2696" i="1"/>
  <c r="BG2696" i="1" s="1"/>
  <c r="BE2696" i="1"/>
  <c r="J2696" i="1"/>
  <c r="H2696" i="1"/>
  <c r="G2696" i="1"/>
  <c r="BH2695" i="1"/>
  <c r="BF2695" i="1"/>
  <c r="BG2695" i="1" s="1"/>
  <c r="BE2695" i="1"/>
  <c r="J2695" i="1"/>
  <c r="H2695" i="1"/>
  <c r="G2695" i="1"/>
  <c r="BH2694" i="1"/>
  <c r="BF2694" i="1"/>
  <c r="BG2694" i="1" s="1"/>
  <c r="BE2694" i="1"/>
  <c r="J2694" i="1"/>
  <c r="H2694" i="1"/>
  <c r="G2694" i="1"/>
  <c r="BH2693" i="1"/>
  <c r="BF2693" i="1"/>
  <c r="BG2693" i="1" s="1"/>
  <c r="BE2693" i="1"/>
  <c r="J2693" i="1"/>
  <c r="H2693" i="1"/>
  <c r="G2693" i="1"/>
  <c r="BH2692" i="1"/>
  <c r="BF2692" i="1"/>
  <c r="BG2692" i="1" s="1"/>
  <c r="BE2692" i="1"/>
  <c r="J2692" i="1"/>
  <c r="H2692" i="1"/>
  <c r="G2692" i="1"/>
  <c r="BH2691" i="1"/>
  <c r="BF2691" i="1"/>
  <c r="BG2691" i="1" s="1"/>
  <c r="BE2691" i="1"/>
  <c r="J2691" i="1"/>
  <c r="H2691" i="1"/>
  <c r="G2691" i="1"/>
  <c r="BH2690" i="1"/>
  <c r="BF2690" i="1"/>
  <c r="BG2690" i="1" s="1"/>
  <c r="BE2690" i="1"/>
  <c r="J2690" i="1"/>
  <c r="H2690" i="1"/>
  <c r="G2690" i="1"/>
  <c r="BH2689" i="1"/>
  <c r="BF2689" i="1"/>
  <c r="BG2689" i="1" s="1"/>
  <c r="BE2689" i="1"/>
  <c r="J2689" i="1"/>
  <c r="H2689" i="1"/>
  <c r="G2689" i="1"/>
  <c r="BH2688" i="1"/>
  <c r="BF2688" i="1"/>
  <c r="BG2688" i="1" s="1"/>
  <c r="BE2688" i="1"/>
  <c r="J2688" i="1"/>
  <c r="H2688" i="1"/>
  <c r="G2688" i="1"/>
  <c r="BH2687" i="1"/>
  <c r="BF2687" i="1"/>
  <c r="BG2687" i="1" s="1"/>
  <c r="BE2687" i="1"/>
  <c r="J2687" i="1"/>
  <c r="H2687" i="1"/>
  <c r="G2687" i="1"/>
  <c r="BH2686" i="1"/>
  <c r="BF2686" i="1"/>
  <c r="BG2686" i="1" s="1"/>
  <c r="BE2686" i="1"/>
  <c r="J2686" i="1"/>
  <c r="H2686" i="1"/>
  <c r="G2686" i="1"/>
  <c r="BH2685" i="1"/>
  <c r="BF2685" i="1"/>
  <c r="BG2685" i="1" s="1"/>
  <c r="BE2685" i="1"/>
  <c r="J2685" i="1"/>
  <c r="H2685" i="1"/>
  <c r="G2685" i="1"/>
  <c r="BH2684" i="1"/>
  <c r="BF2684" i="1"/>
  <c r="BG2684" i="1" s="1"/>
  <c r="BE2684" i="1"/>
  <c r="J2684" i="1"/>
  <c r="H2684" i="1"/>
  <c r="G2684" i="1"/>
  <c r="BH2683" i="1"/>
  <c r="BF2683" i="1"/>
  <c r="BG2683" i="1" s="1"/>
  <c r="BE2683" i="1"/>
  <c r="J2683" i="1"/>
  <c r="H2683" i="1"/>
  <c r="G2683" i="1"/>
  <c r="BH2682" i="1"/>
  <c r="BF2682" i="1"/>
  <c r="BG2682" i="1" s="1"/>
  <c r="BE2682" i="1"/>
  <c r="J2682" i="1"/>
  <c r="H2682" i="1"/>
  <c r="G2682" i="1"/>
  <c r="BH2681" i="1"/>
  <c r="BF2681" i="1"/>
  <c r="BG2681" i="1" s="1"/>
  <c r="BE2681" i="1"/>
  <c r="J2681" i="1"/>
  <c r="H2681" i="1"/>
  <c r="G2681" i="1"/>
  <c r="BH2680" i="1"/>
  <c r="BF2680" i="1"/>
  <c r="BG2680" i="1" s="1"/>
  <c r="BE2680" i="1"/>
  <c r="J2680" i="1"/>
  <c r="H2680" i="1"/>
  <c r="G2680" i="1"/>
  <c r="BH2679" i="1"/>
  <c r="BF2679" i="1"/>
  <c r="BG2679" i="1" s="1"/>
  <c r="BE2679" i="1"/>
  <c r="J2679" i="1"/>
  <c r="H2679" i="1"/>
  <c r="G2679" i="1"/>
  <c r="BH2678" i="1"/>
  <c r="BF2678" i="1"/>
  <c r="BG2678" i="1" s="1"/>
  <c r="BE2678" i="1"/>
  <c r="J2678" i="1"/>
  <c r="H2678" i="1"/>
  <c r="G2678" i="1"/>
  <c r="BH2677" i="1"/>
  <c r="BF2677" i="1"/>
  <c r="BG2677" i="1" s="1"/>
  <c r="BE2677" i="1"/>
  <c r="J2677" i="1"/>
  <c r="H2677" i="1"/>
  <c r="G2677" i="1"/>
  <c r="BH2676" i="1"/>
  <c r="BF2676" i="1"/>
  <c r="BG2676" i="1" s="1"/>
  <c r="BE2676" i="1"/>
  <c r="J2676" i="1"/>
  <c r="H2676" i="1"/>
  <c r="G2676" i="1"/>
  <c r="BH2675" i="1"/>
  <c r="BF2675" i="1"/>
  <c r="BG2675" i="1" s="1"/>
  <c r="BE2675" i="1"/>
  <c r="J2675" i="1"/>
  <c r="H2675" i="1"/>
  <c r="G2675" i="1"/>
  <c r="BH2674" i="1"/>
  <c r="BF2674" i="1"/>
  <c r="BG2674" i="1" s="1"/>
  <c r="BE2674" i="1"/>
  <c r="J2674" i="1"/>
  <c r="H2674" i="1"/>
  <c r="G2674" i="1"/>
  <c r="BH2673" i="1"/>
  <c r="BF2673" i="1"/>
  <c r="BG2673" i="1" s="1"/>
  <c r="BE2673" i="1"/>
  <c r="J2673" i="1"/>
  <c r="H2673" i="1"/>
  <c r="G2673" i="1"/>
  <c r="BH2672" i="1"/>
  <c r="BF2672" i="1"/>
  <c r="BG2672" i="1" s="1"/>
  <c r="BE2672" i="1"/>
  <c r="J2672" i="1"/>
  <c r="H2672" i="1"/>
  <c r="G2672" i="1"/>
  <c r="BH2671" i="1"/>
  <c r="BF2671" i="1"/>
  <c r="BG2671" i="1" s="1"/>
  <c r="BE2671" i="1"/>
  <c r="J2671" i="1"/>
  <c r="H2671" i="1"/>
  <c r="G2671" i="1"/>
  <c r="BH2670" i="1"/>
  <c r="BF2670" i="1"/>
  <c r="BG2670" i="1" s="1"/>
  <c r="BE2670" i="1"/>
  <c r="J2670" i="1"/>
  <c r="H2670" i="1"/>
  <c r="G2670" i="1"/>
  <c r="BH2669" i="1"/>
  <c r="BF2669" i="1"/>
  <c r="BG2669" i="1" s="1"/>
  <c r="BE2669" i="1"/>
  <c r="J2669" i="1"/>
  <c r="H2669" i="1"/>
  <c r="G2669" i="1"/>
  <c r="BH2668" i="1"/>
  <c r="BF2668" i="1"/>
  <c r="BG2668" i="1" s="1"/>
  <c r="BE2668" i="1"/>
  <c r="J2668" i="1"/>
  <c r="H2668" i="1"/>
  <c r="G2668" i="1"/>
  <c r="BH2667" i="1"/>
  <c r="BF2667" i="1"/>
  <c r="BG2667" i="1" s="1"/>
  <c r="BE2667" i="1"/>
  <c r="J2667" i="1"/>
  <c r="H2667" i="1"/>
  <c r="G2667" i="1"/>
  <c r="BH2666" i="1"/>
  <c r="BF2666" i="1"/>
  <c r="BG2666" i="1" s="1"/>
  <c r="BE2666" i="1"/>
  <c r="J2666" i="1"/>
  <c r="H2666" i="1"/>
  <c r="G2666" i="1"/>
  <c r="BH2665" i="1"/>
  <c r="BF2665" i="1"/>
  <c r="BG2665" i="1" s="1"/>
  <c r="BE2665" i="1"/>
  <c r="J2665" i="1"/>
  <c r="H2665" i="1"/>
  <c r="G2665" i="1"/>
  <c r="BH2664" i="1"/>
  <c r="BF2664" i="1"/>
  <c r="BG2664" i="1" s="1"/>
  <c r="BE2664" i="1"/>
  <c r="J2664" i="1"/>
  <c r="H2664" i="1"/>
  <c r="G2664" i="1"/>
  <c r="BH2663" i="1"/>
  <c r="BF2663" i="1"/>
  <c r="BG2663" i="1" s="1"/>
  <c r="BE2663" i="1"/>
  <c r="J2663" i="1"/>
  <c r="H2663" i="1"/>
  <c r="G2663" i="1"/>
  <c r="BH2662" i="1"/>
  <c r="BF2662" i="1"/>
  <c r="BG2662" i="1" s="1"/>
  <c r="BE2662" i="1"/>
  <c r="J2662" i="1"/>
  <c r="H2662" i="1"/>
  <c r="G2662" i="1"/>
  <c r="BH2661" i="1"/>
  <c r="BF2661" i="1"/>
  <c r="BG2661" i="1" s="1"/>
  <c r="BE2661" i="1"/>
  <c r="J2661" i="1"/>
  <c r="H2661" i="1"/>
  <c r="G2661" i="1"/>
  <c r="BH2660" i="1"/>
  <c r="BF2660" i="1"/>
  <c r="BG2660" i="1" s="1"/>
  <c r="BE2660" i="1"/>
  <c r="J2660" i="1"/>
  <c r="H2660" i="1"/>
  <c r="G2660" i="1"/>
  <c r="BH2659" i="1"/>
  <c r="BF2659" i="1"/>
  <c r="BG2659" i="1" s="1"/>
  <c r="BE2659" i="1"/>
  <c r="J2659" i="1"/>
  <c r="H2659" i="1"/>
  <c r="G2659" i="1"/>
  <c r="BH2658" i="1"/>
  <c r="BF2658" i="1"/>
  <c r="BG2658" i="1" s="1"/>
  <c r="BE2658" i="1"/>
  <c r="J2658" i="1"/>
  <c r="H2658" i="1"/>
  <c r="G2658" i="1"/>
  <c r="BH2657" i="1"/>
  <c r="BF2657" i="1"/>
  <c r="BG2657" i="1" s="1"/>
  <c r="BE2657" i="1"/>
  <c r="J2657" i="1"/>
  <c r="H2657" i="1"/>
  <c r="G2657" i="1"/>
  <c r="BH2656" i="1"/>
  <c r="BF2656" i="1"/>
  <c r="BG2656" i="1" s="1"/>
  <c r="BE2656" i="1"/>
  <c r="J2656" i="1"/>
  <c r="H2656" i="1"/>
  <c r="G2656" i="1"/>
  <c r="BH2655" i="1"/>
  <c r="BF2655" i="1"/>
  <c r="BG2655" i="1" s="1"/>
  <c r="BE2655" i="1"/>
  <c r="J2655" i="1"/>
  <c r="H2655" i="1"/>
  <c r="G2655" i="1"/>
  <c r="BH2654" i="1"/>
  <c r="BF2654" i="1"/>
  <c r="BG2654" i="1" s="1"/>
  <c r="BE2654" i="1"/>
  <c r="J2654" i="1"/>
  <c r="H2654" i="1"/>
  <c r="G2654" i="1"/>
  <c r="BH2653" i="1"/>
  <c r="BF2653" i="1"/>
  <c r="BG2653" i="1" s="1"/>
  <c r="BE2653" i="1"/>
  <c r="J2653" i="1"/>
  <c r="H2653" i="1"/>
  <c r="G2653" i="1"/>
  <c r="BH2652" i="1"/>
  <c r="BF2652" i="1"/>
  <c r="BG2652" i="1" s="1"/>
  <c r="BE2652" i="1"/>
  <c r="J2652" i="1"/>
  <c r="H2652" i="1"/>
  <c r="G2652" i="1"/>
  <c r="BH2651" i="1"/>
  <c r="BF2651" i="1"/>
  <c r="BG2651" i="1" s="1"/>
  <c r="BE2651" i="1"/>
  <c r="J2651" i="1"/>
  <c r="H2651" i="1"/>
  <c r="G2651" i="1"/>
  <c r="BH2650" i="1"/>
  <c r="BF2650" i="1"/>
  <c r="BG2650" i="1" s="1"/>
  <c r="BE2650" i="1"/>
  <c r="J2650" i="1"/>
  <c r="H2650" i="1"/>
  <c r="G2650" i="1"/>
  <c r="BH2649" i="1"/>
  <c r="BF2649" i="1"/>
  <c r="BG2649" i="1" s="1"/>
  <c r="BE2649" i="1"/>
  <c r="J2649" i="1"/>
  <c r="H2649" i="1"/>
  <c r="G2649" i="1"/>
  <c r="BH2648" i="1"/>
  <c r="BF2648" i="1"/>
  <c r="BG2648" i="1" s="1"/>
  <c r="BE2648" i="1"/>
  <c r="J2648" i="1"/>
  <c r="H2648" i="1"/>
  <c r="G2648" i="1"/>
  <c r="BH2647" i="1"/>
  <c r="BF2647" i="1"/>
  <c r="BG2647" i="1" s="1"/>
  <c r="BE2647" i="1"/>
  <c r="J2647" i="1"/>
  <c r="H2647" i="1"/>
  <c r="G2647" i="1"/>
  <c r="BH2646" i="1"/>
  <c r="BF2646" i="1"/>
  <c r="BG2646" i="1" s="1"/>
  <c r="BE2646" i="1"/>
  <c r="J2646" i="1"/>
  <c r="H2646" i="1"/>
  <c r="G2646" i="1"/>
  <c r="BH2645" i="1"/>
  <c r="BF2645" i="1"/>
  <c r="BG2645" i="1" s="1"/>
  <c r="BE2645" i="1"/>
  <c r="J2645" i="1"/>
  <c r="H2645" i="1"/>
  <c r="G2645" i="1"/>
  <c r="BH2644" i="1"/>
  <c r="BF2644" i="1"/>
  <c r="BG2644" i="1" s="1"/>
  <c r="BE2644" i="1"/>
  <c r="J2644" i="1"/>
  <c r="H2644" i="1"/>
  <c r="G2644" i="1"/>
  <c r="BH2643" i="1"/>
  <c r="BF2643" i="1"/>
  <c r="BG2643" i="1" s="1"/>
  <c r="BE2643" i="1"/>
  <c r="J2643" i="1"/>
  <c r="H2643" i="1"/>
  <c r="G2643" i="1"/>
  <c r="BH2642" i="1"/>
  <c r="BF2642" i="1"/>
  <c r="BG2642" i="1" s="1"/>
  <c r="BE2642" i="1"/>
  <c r="J2642" i="1"/>
  <c r="H2642" i="1"/>
  <c r="G2642" i="1"/>
  <c r="BH2641" i="1"/>
  <c r="BF2641" i="1"/>
  <c r="BG2641" i="1" s="1"/>
  <c r="BE2641" i="1"/>
  <c r="J2641" i="1"/>
  <c r="H2641" i="1"/>
  <c r="G2641" i="1"/>
  <c r="BH2640" i="1"/>
  <c r="BF2640" i="1"/>
  <c r="BG2640" i="1" s="1"/>
  <c r="BE2640" i="1"/>
  <c r="J2640" i="1"/>
  <c r="H2640" i="1"/>
  <c r="G2640" i="1"/>
  <c r="BH2639" i="1"/>
  <c r="BF2639" i="1"/>
  <c r="BG2639" i="1" s="1"/>
  <c r="BE2639" i="1"/>
  <c r="J2639" i="1"/>
  <c r="H2639" i="1"/>
  <c r="G2639" i="1"/>
  <c r="BH2638" i="1"/>
  <c r="BF2638" i="1"/>
  <c r="BG2638" i="1" s="1"/>
  <c r="BE2638" i="1"/>
  <c r="J2638" i="1"/>
  <c r="H2638" i="1"/>
  <c r="G2638" i="1"/>
  <c r="BH2637" i="1"/>
  <c r="BF2637" i="1"/>
  <c r="BG2637" i="1" s="1"/>
  <c r="BE2637" i="1"/>
  <c r="J2637" i="1"/>
  <c r="H2637" i="1"/>
  <c r="G2637" i="1"/>
  <c r="BH2636" i="1"/>
  <c r="BF2636" i="1"/>
  <c r="BG2636" i="1" s="1"/>
  <c r="BE2636" i="1"/>
  <c r="J2636" i="1"/>
  <c r="H2636" i="1"/>
  <c r="G2636" i="1"/>
  <c r="BH2635" i="1"/>
  <c r="BF2635" i="1"/>
  <c r="BG2635" i="1" s="1"/>
  <c r="BE2635" i="1"/>
  <c r="J2635" i="1"/>
  <c r="H2635" i="1"/>
  <c r="G2635" i="1"/>
  <c r="BH2634" i="1"/>
  <c r="BF2634" i="1"/>
  <c r="BG2634" i="1" s="1"/>
  <c r="BE2634" i="1"/>
  <c r="J2634" i="1"/>
  <c r="H2634" i="1"/>
  <c r="G2634" i="1"/>
  <c r="BH2633" i="1"/>
  <c r="BF2633" i="1"/>
  <c r="BG2633" i="1" s="1"/>
  <c r="BE2633" i="1"/>
  <c r="J2633" i="1"/>
  <c r="H2633" i="1"/>
  <c r="G2633" i="1"/>
  <c r="BH2632" i="1"/>
  <c r="BF2632" i="1"/>
  <c r="BG2632" i="1" s="1"/>
  <c r="BE2632" i="1"/>
  <c r="J2632" i="1"/>
  <c r="H2632" i="1"/>
  <c r="G2632" i="1"/>
  <c r="BH2631" i="1"/>
  <c r="BF2631" i="1"/>
  <c r="BG2631" i="1" s="1"/>
  <c r="BE2631" i="1"/>
  <c r="J2631" i="1"/>
  <c r="H2631" i="1"/>
  <c r="G2631" i="1"/>
  <c r="BH2630" i="1"/>
  <c r="BF2630" i="1"/>
  <c r="BG2630" i="1" s="1"/>
  <c r="BE2630" i="1"/>
  <c r="J2630" i="1"/>
  <c r="H2630" i="1"/>
  <c r="G2630" i="1"/>
  <c r="BH2629" i="1"/>
  <c r="BF2629" i="1"/>
  <c r="BG2629" i="1" s="1"/>
  <c r="BE2629" i="1"/>
  <c r="J2629" i="1"/>
  <c r="H2629" i="1"/>
  <c r="G2629" i="1"/>
  <c r="BH2628" i="1"/>
  <c r="BF2628" i="1"/>
  <c r="BG2628" i="1" s="1"/>
  <c r="BE2628" i="1"/>
  <c r="J2628" i="1"/>
  <c r="H2628" i="1"/>
  <c r="G2628" i="1"/>
  <c r="BH2627" i="1"/>
  <c r="BF2627" i="1"/>
  <c r="BG2627" i="1" s="1"/>
  <c r="BE2627" i="1"/>
  <c r="J2627" i="1"/>
  <c r="H2627" i="1"/>
  <c r="G2627" i="1"/>
  <c r="BH2626" i="1"/>
  <c r="BF2626" i="1"/>
  <c r="BG2626" i="1" s="1"/>
  <c r="BE2626" i="1"/>
  <c r="J2626" i="1"/>
  <c r="H2626" i="1"/>
  <c r="G2626" i="1"/>
  <c r="BH2625" i="1"/>
  <c r="BF2625" i="1"/>
  <c r="BG2625" i="1" s="1"/>
  <c r="BE2625" i="1"/>
  <c r="J2625" i="1"/>
  <c r="H2625" i="1"/>
  <c r="G2625" i="1"/>
  <c r="BH2624" i="1"/>
  <c r="BF2624" i="1"/>
  <c r="BG2624" i="1" s="1"/>
  <c r="BE2624" i="1"/>
  <c r="J2624" i="1"/>
  <c r="H2624" i="1"/>
  <c r="G2624" i="1"/>
  <c r="BH2623" i="1"/>
  <c r="BF2623" i="1"/>
  <c r="BG2623" i="1" s="1"/>
  <c r="BE2623" i="1"/>
  <c r="J2623" i="1"/>
  <c r="H2623" i="1"/>
  <c r="G2623" i="1"/>
  <c r="BH2622" i="1"/>
  <c r="BF2622" i="1"/>
  <c r="BG2622" i="1" s="1"/>
  <c r="BE2622" i="1"/>
  <c r="J2622" i="1"/>
  <c r="H2622" i="1"/>
  <c r="G2622" i="1"/>
  <c r="BH2621" i="1"/>
  <c r="BF2621" i="1"/>
  <c r="BG2621" i="1" s="1"/>
  <c r="BE2621" i="1"/>
  <c r="J2621" i="1"/>
  <c r="H2621" i="1"/>
  <c r="G2621" i="1"/>
  <c r="BH2620" i="1"/>
  <c r="BF2620" i="1"/>
  <c r="BG2620" i="1" s="1"/>
  <c r="BE2620" i="1"/>
  <c r="J2620" i="1"/>
  <c r="H2620" i="1"/>
  <c r="G2620" i="1"/>
  <c r="BH2619" i="1"/>
  <c r="BF2619" i="1"/>
  <c r="BG2619" i="1" s="1"/>
  <c r="BE2619" i="1"/>
  <c r="J2619" i="1"/>
  <c r="H2619" i="1"/>
  <c r="G2619" i="1"/>
  <c r="BH2618" i="1"/>
  <c r="BF2618" i="1"/>
  <c r="BG2618" i="1" s="1"/>
  <c r="BE2618" i="1"/>
  <c r="J2618" i="1"/>
  <c r="H2618" i="1"/>
  <c r="G2618" i="1"/>
  <c r="BH2617" i="1"/>
  <c r="BF2617" i="1"/>
  <c r="BG2617" i="1" s="1"/>
  <c r="BE2617" i="1"/>
  <c r="J2617" i="1"/>
  <c r="H2617" i="1"/>
  <c r="G2617" i="1"/>
  <c r="BH2616" i="1"/>
  <c r="BF2616" i="1"/>
  <c r="BG2616" i="1" s="1"/>
  <c r="BE2616" i="1"/>
  <c r="J2616" i="1"/>
  <c r="H2616" i="1"/>
  <c r="G2616" i="1"/>
  <c r="BH2615" i="1"/>
  <c r="BF2615" i="1"/>
  <c r="BG2615" i="1" s="1"/>
  <c r="BE2615" i="1"/>
  <c r="J2615" i="1"/>
  <c r="H2615" i="1"/>
  <c r="G2615" i="1"/>
  <c r="BH2614" i="1"/>
  <c r="BF2614" i="1"/>
  <c r="BG2614" i="1" s="1"/>
  <c r="BE2614" i="1"/>
  <c r="J2614" i="1"/>
  <c r="H2614" i="1"/>
  <c r="G2614" i="1"/>
  <c r="BH2613" i="1"/>
  <c r="BF2613" i="1"/>
  <c r="BG2613" i="1" s="1"/>
  <c r="BE2613" i="1"/>
  <c r="J2613" i="1"/>
  <c r="H2613" i="1"/>
  <c r="G2613" i="1"/>
  <c r="BH2612" i="1"/>
  <c r="BF2612" i="1"/>
  <c r="BG2612" i="1" s="1"/>
  <c r="BE2612" i="1"/>
  <c r="J2612" i="1"/>
  <c r="H2612" i="1"/>
  <c r="G2612" i="1"/>
  <c r="BH2611" i="1"/>
  <c r="BF2611" i="1"/>
  <c r="BG2611" i="1" s="1"/>
  <c r="BE2611" i="1"/>
  <c r="J2611" i="1"/>
  <c r="H2611" i="1"/>
  <c r="G2611" i="1"/>
  <c r="BH2610" i="1"/>
  <c r="BF2610" i="1"/>
  <c r="BG2610" i="1" s="1"/>
  <c r="BE2610" i="1"/>
  <c r="J2610" i="1"/>
  <c r="H2610" i="1"/>
  <c r="G2610" i="1"/>
  <c r="BH2609" i="1"/>
  <c r="BF2609" i="1"/>
  <c r="BG2609" i="1" s="1"/>
  <c r="BE2609" i="1"/>
  <c r="J2609" i="1"/>
  <c r="H2609" i="1"/>
  <c r="G2609" i="1"/>
  <c r="BH2608" i="1"/>
  <c r="BF2608" i="1"/>
  <c r="BG2608" i="1" s="1"/>
  <c r="BE2608" i="1"/>
  <c r="J2608" i="1"/>
  <c r="H2608" i="1"/>
  <c r="G2608" i="1"/>
  <c r="BH2607" i="1"/>
  <c r="BF2607" i="1"/>
  <c r="BG2607" i="1" s="1"/>
  <c r="BE2607" i="1"/>
  <c r="J2607" i="1"/>
  <c r="H2607" i="1"/>
  <c r="G2607" i="1"/>
  <c r="BH2606" i="1"/>
  <c r="BF2606" i="1"/>
  <c r="BG2606" i="1" s="1"/>
  <c r="BE2606" i="1"/>
  <c r="J2606" i="1"/>
  <c r="H2606" i="1"/>
  <c r="G2606" i="1"/>
  <c r="BH2605" i="1"/>
  <c r="BF2605" i="1"/>
  <c r="BG2605" i="1" s="1"/>
  <c r="BE2605" i="1"/>
  <c r="J2605" i="1"/>
  <c r="H2605" i="1"/>
  <c r="G2605" i="1"/>
  <c r="BH2604" i="1"/>
  <c r="BF2604" i="1"/>
  <c r="BG2604" i="1" s="1"/>
  <c r="BE2604" i="1"/>
  <c r="J2604" i="1"/>
  <c r="H2604" i="1"/>
  <c r="G2604" i="1"/>
  <c r="BH2603" i="1"/>
  <c r="BF2603" i="1"/>
  <c r="BG2603" i="1" s="1"/>
  <c r="BE2603" i="1"/>
  <c r="J2603" i="1"/>
  <c r="H2603" i="1"/>
  <c r="G2603" i="1"/>
  <c r="BH2602" i="1"/>
  <c r="BF2602" i="1"/>
  <c r="BG2602" i="1" s="1"/>
  <c r="BE2602" i="1"/>
  <c r="J2602" i="1"/>
  <c r="H2602" i="1"/>
  <c r="G2602" i="1"/>
  <c r="BH2601" i="1"/>
  <c r="BF2601" i="1"/>
  <c r="BG2601" i="1" s="1"/>
  <c r="BE2601" i="1"/>
  <c r="J2601" i="1"/>
  <c r="H2601" i="1"/>
  <c r="G2601" i="1"/>
  <c r="BH2600" i="1"/>
  <c r="BF2600" i="1"/>
  <c r="BG2600" i="1" s="1"/>
  <c r="BE2600" i="1"/>
  <c r="J2600" i="1"/>
  <c r="H2600" i="1"/>
  <c r="G2600" i="1"/>
  <c r="BH2599" i="1"/>
  <c r="BF2599" i="1"/>
  <c r="BG2599" i="1" s="1"/>
  <c r="BE2599" i="1"/>
  <c r="J2599" i="1"/>
  <c r="H2599" i="1"/>
  <c r="G2599" i="1"/>
  <c r="BH2598" i="1"/>
  <c r="BF2598" i="1"/>
  <c r="BG2598" i="1" s="1"/>
  <c r="BE2598" i="1"/>
  <c r="J2598" i="1"/>
  <c r="H2598" i="1"/>
  <c r="G2598" i="1"/>
  <c r="BH2597" i="1"/>
  <c r="BF2597" i="1"/>
  <c r="BG2597" i="1" s="1"/>
  <c r="BE2597" i="1"/>
  <c r="J2597" i="1"/>
  <c r="H2597" i="1"/>
  <c r="G2597" i="1"/>
  <c r="BH2596" i="1"/>
  <c r="BF2596" i="1"/>
  <c r="BG2596" i="1" s="1"/>
  <c r="BE2596" i="1"/>
  <c r="J2596" i="1"/>
  <c r="H2596" i="1"/>
  <c r="G2596" i="1"/>
  <c r="BH2595" i="1"/>
  <c r="BF2595" i="1"/>
  <c r="BG2595" i="1" s="1"/>
  <c r="BE2595" i="1"/>
  <c r="J2595" i="1"/>
  <c r="H2595" i="1"/>
  <c r="G2595" i="1"/>
  <c r="BH2594" i="1"/>
  <c r="BF2594" i="1"/>
  <c r="BG2594" i="1" s="1"/>
  <c r="BE2594" i="1"/>
  <c r="J2594" i="1"/>
  <c r="H2594" i="1"/>
  <c r="G2594" i="1"/>
  <c r="BH2593" i="1"/>
  <c r="BF2593" i="1"/>
  <c r="BG2593" i="1" s="1"/>
  <c r="BE2593" i="1"/>
  <c r="J2593" i="1"/>
  <c r="H2593" i="1"/>
  <c r="G2593" i="1"/>
  <c r="BH2592" i="1"/>
  <c r="BF2592" i="1"/>
  <c r="BG2592" i="1" s="1"/>
  <c r="BE2592" i="1"/>
  <c r="J2592" i="1"/>
  <c r="H2592" i="1"/>
  <c r="G2592" i="1"/>
  <c r="BH2591" i="1"/>
  <c r="BF2591" i="1"/>
  <c r="BG2591" i="1" s="1"/>
  <c r="BE2591" i="1"/>
  <c r="J2591" i="1"/>
  <c r="H2591" i="1"/>
  <c r="G2591" i="1"/>
  <c r="BH2590" i="1"/>
  <c r="BF2590" i="1"/>
  <c r="BG2590" i="1" s="1"/>
  <c r="BE2590" i="1"/>
  <c r="J2590" i="1"/>
  <c r="H2590" i="1"/>
  <c r="G2590" i="1"/>
  <c r="BH2589" i="1"/>
  <c r="BF2589" i="1"/>
  <c r="BG2589" i="1" s="1"/>
  <c r="BE2589" i="1"/>
  <c r="J2589" i="1"/>
  <c r="H2589" i="1"/>
  <c r="G2589" i="1"/>
  <c r="BH2588" i="1"/>
  <c r="BF2588" i="1"/>
  <c r="BG2588" i="1" s="1"/>
  <c r="BE2588" i="1"/>
  <c r="J2588" i="1"/>
  <c r="H2588" i="1"/>
  <c r="G2588" i="1"/>
  <c r="BH2587" i="1"/>
  <c r="BF2587" i="1"/>
  <c r="BG2587" i="1" s="1"/>
  <c r="BE2587" i="1"/>
  <c r="J2587" i="1"/>
  <c r="H2587" i="1"/>
  <c r="G2587" i="1"/>
  <c r="BH2586" i="1"/>
  <c r="BF2586" i="1"/>
  <c r="BG2586" i="1" s="1"/>
  <c r="BE2586" i="1"/>
  <c r="J2586" i="1"/>
  <c r="H2586" i="1"/>
  <c r="G2586" i="1"/>
  <c r="BH2585" i="1"/>
  <c r="BF2585" i="1"/>
  <c r="BG2585" i="1" s="1"/>
  <c r="BE2585" i="1"/>
  <c r="J2585" i="1"/>
  <c r="H2585" i="1"/>
  <c r="G2585" i="1"/>
  <c r="BH2584" i="1"/>
  <c r="BF2584" i="1"/>
  <c r="BG2584" i="1" s="1"/>
  <c r="BE2584" i="1"/>
  <c r="J2584" i="1"/>
  <c r="H2584" i="1"/>
  <c r="G2584" i="1"/>
  <c r="BH2583" i="1"/>
  <c r="BF2583" i="1"/>
  <c r="BG2583" i="1" s="1"/>
  <c r="BE2583" i="1"/>
  <c r="J2583" i="1"/>
  <c r="H2583" i="1"/>
  <c r="G2583" i="1"/>
  <c r="BH2582" i="1"/>
  <c r="BF2582" i="1"/>
  <c r="BG2582" i="1" s="1"/>
  <c r="BE2582" i="1"/>
  <c r="J2582" i="1"/>
  <c r="H2582" i="1"/>
  <c r="G2582" i="1"/>
  <c r="BH2581" i="1"/>
  <c r="BF2581" i="1"/>
  <c r="BG2581" i="1" s="1"/>
  <c r="BE2581" i="1"/>
  <c r="J2581" i="1"/>
  <c r="H2581" i="1"/>
  <c r="G2581" i="1"/>
  <c r="BH2580" i="1"/>
  <c r="BF2580" i="1"/>
  <c r="BG2580" i="1" s="1"/>
  <c r="BE2580" i="1"/>
  <c r="J2580" i="1"/>
  <c r="H2580" i="1"/>
  <c r="G2580" i="1"/>
  <c r="BH2579" i="1"/>
  <c r="BF2579" i="1"/>
  <c r="BG2579" i="1" s="1"/>
  <c r="BE2579" i="1"/>
  <c r="J2579" i="1"/>
  <c r="H2579" i="1"/>
  <c r="G2579" i="1"/>
  <c r="BH2578" i="1"/>
  <c r="BF2578" i="1"/>
  <c r="BG2578" i="1" s="1"/>
  <c r="BE2578" i="1"/>
  <c r="J2578" i="1"/>
  <c r="H2578" i="1"/>
  <c r="G2578" i="1"/>
  <c r="BH2577" i="1"/>
  <c r="BF2577" i="1"/>
  <c r="BG2577" i="1" s="1"/>
  <c r="BE2577" i="1"/>
  <c r="J2577" i="1"/>
  <c r="H2577" i="1"/>
  <c r="G2577" i="1"/>
  <c r="BH2576" i="1"/>
  <c r="BF2576" i="1"/>
  <c r="BG2576" i="1" s="1"/>
  <c r="BE2576" i="1"/>
  <c r="J2576" i="1"/>
  <c r="H2576" i="1"/>
  <c r="G2576" i="1"/>
  <c r="BH2575" i="1"/>
  <c r="BF2575" i="1"/>
  <c r="BG2575" i="1" s="1"/>
  <c r="BE2575" i="1"/>
  <c r="J2575" i="1"/>
  <c r="H2575" i="1"/>
  <c r="G2575" i="1"/>
  <c r="BH2574" i="1"/>
  <c r="BF2574" i="1"/>
  <c r="BG2574" i="1" s="1"/>
  <c r="BE2574" i="1"/>
  <c r="J2574" i="1"/>
  <c r="H2574" i="1"/>
  <c r="G2574" i="1"/>
  <c r="BH2573" i="1"/>
  <c r="BF2573" i="1"/>
  <c r="BG2573" i="1" s="1"/>
  <c r="BE2573" i="1"/>
  <c r="J2573" i="1"/>
  <c r="H2573" i="1"/>
  <c r="G2573" i="1"/>
  <c r="BH2572" i="1"/>
  <c r="BF2572" i="1"/>
  <c r="BG2572" i="1" s="1"/>
  <c r="BE2572" i="1"/>
  <c r="J2572" i="1"/>
  <c r="H2572" i="1"/>
  <c r="G2572" i="1"/>
  <c r="BH2571" i="1"/>
  <c r="BF2571" i="1"/>
  <c r="BG2571" i="1" s="1"/>
  <c r="BE2571" i="1"/>
  <c r="J2571" i="1"/>
  <c r="H2571" i="1"/>
  <c r="G2571" i="1"/>
  <c r="BH2570" i="1"/>
  <c r="BF2570" i="1"/>
  <c r="BG2570" i="1" s="1"/>
  <c r="BE2570" i="1"/>
  <c r="J2570" i="1"/>
  <c r="H2570" i="1"/>
  <c r="G2570" i="1"/>
  <c r="BH2569" i="1"/>
  <c r="BF2569" i="1"/>
  <c r="BG2569" i="1" s="1"/>
  <c r="BE2569" i="1"/>
  <c r="J2569" i="1"/>
  <c r="H2569" i="1"/>
  <c r="G2569" i="1"/>
  <c r="BH2568" i="1"/>
  <c r="BF2568" i="1"/>
  <c r="BG2568" i="1" s="1"/>
  <c r="BE2568" i="1"/>
  <c r="J2568" i="1"/>
  <c r="H2568" i="1"/>
  <c r="G2568" i="1"/>
  <c r="BH2567" i="1"/>
  <c r="BF2567" i="1"/>
  <c r="BG2567" i="1" s="1"/>
  <c r="BE2567" i="1"/>
  <c r="J2567" i="1"/>
  <c r="H2567" i="1"/>
  <c r="G2567" i="1"/>
  <c r="BH2566" i="1"/>
  <c r="BF2566" i="1"/>
  <c r="BG2566" i="1" s="1"/>
  <c r="BE2566" i="1"/>
  <c r="J2566" i="1"/>
  <c r="H2566" i="1"/>
  <c r="G2566" i="1"/>
  <c r="BH2565" i="1"/>
  <c r="BF2565" i="1"/>
  <c r="BG2565" i="1" s="1"/>
  <c r="BE2565" i="1"/>
  <c r="J2565" i="1"/>
  <c r="H2565" i="1"/>
  <c r="G2565" i="1"/>
  <c r="BH2564" i="1"/>
  <c r="BF2564" i="1"/>
  <c r="BG2564" i="1" s="1"/>
  <c r="BE2564" i="1"/>
  <c r="J2564" i="1"/>
  <c r="H2564" i="1"/>
  <c r="G2564" i="1"/>
  <c r="BH2563" i="1"/>
  <c r="BF2563" i="1"/>
  <c r="BG2563" i="1" s="1"/>
  <c r="BE2563" i="1"/>
  <c r="J2563" i="1"/>
  <c r="H2563" i="1"/>
  <c r="G2563" i="1"/>
  <c r="BH2562" i="1"/>
  <c r="BF2562" i="1"/>
  <c r="BG2562" i="1" s="1"/>
  <c r="BE2562" i="1"/>
  <c r="J2562" i="1"/>
  <c r="H2562" i="1"/>
  <c r="G2562" i="1"/>
  <c r="BH2561" i="1"/>
  <c r="BF2561" i="1"/>
  <c r="BG2561" i="1" s="1"/>
  <c r="BE2561" i="1"/>
  <c r="J2561" i="1"/>
  <c r="H2561" i="1"/>
  <c r="G2561" i="1"/>
  <c r="BH2560" i="1"/>
  <c r="BF2560" i="1"/>
  <c r="BG2560" i="1" s="1"/>
  <c r="BE2560" i="1"/>
  <c r="J2560" i="1"/>
  <c r="H2560" i="1"/>
  <c r="G2560" i="1"/>
  <c r="BH2559" i="1"/>
  <c r="BF2559" i="1"/>
  <c r="BG2559" i="1" s="1"/>
  <c r="BE2559" i="1"/>
  <c r="J2559" i="1"/>
  <c r="H2559" i="1"/>
  <c r="G2559" i="1"/>
  <c r="BH2558" i="1"/>
  <c r="BF2558" i="1"/>
  <c r="BG2558" i="1" s="1"/>
  <c r="BE2558" i="1"/>
  <c r="J2558" i="1"/>
  <c r="H2558" i="1"/>
  <c r="G2558" i="1"/>
  <c r="BH2557" i="1"/>
  <c r="BF2557" i="1"/>
  <c r="BG2557" i="1" s="1"/>
  <c r="BE2557" i="1"/>
  <c r="J2557" i="1"/>
  <c r="H2557" i="1"/>
  <c r="G2557" i="1"/>
  <c r="BH2556" i="1"/>
  <c r="BF2556" i="1"/>
  <c r="BG2556" i="1" s="1"/>
  <c r="BE2556" i="1"/>
  <c r="J2556" i="1"/>
  <c r="H2556" i="1"/>
  <c r="G2556" i="1"/>
  <c r="BH2555" i="1"/>
  <c r="BF2555" i="1"/>
  <c r="BG2555" i="1" s="1"/>
  <c r="BE2555" i="1"/>
  <c r="J2555" i="1"/>
  <c r="H2555" i="1"/>
  <c r="G2555" i="1"/>
  <c r="BH2554" i="1"/>
  <c r="BF2554" i="1"/>
  <c r="BG2554" i="1" s="1"/>
  <c r="BE2554" i="1"/>
  <c r="J2554" i="1"/>
  <c r="H2554" i="1"/>
  <c r="G2554" i="1"/>
  <c r="BH2553" i="1"/>
  <c r="BF2553" i="1"/>
  <c r="BG2553" i="1" s="1"/>
  <c r="J2553" i="1"/>
  <c r="H2553" i="1"/>
  <c r="G2553" i="1"/>
  <c r="BH2552" i="1"/>
  <c r="BF2552" i="1"/>
  <c r="BG2552" i="1" s="1"/>
  <c r="BE2552" i="1"/>
  <c r="J2552" i="1"/>
  <c r="H2552" i="1"/>
  <c r="G2552" i="1"/>
  <c r="BH2551" i="1"/>
  <c r="BF2551" i="1"/>
  <c r="BG2551" i="1" s="1"/>
  <c r="BE2551" i="1"/>
  <c r="J2551" i="1"/>
  <c r="H2551" i="1"/>
  <c r="G2551" i="1"/>
  <c r="BH2550" i="1"/>
  <c r="BF2550" i="1"/>
  <c r="BG2550" i="1" s="1"/>
  <c r="BE2550" i="1"/>
  <c r="J2550" i="1"/>
  <c r="H2550" i="1"/>
  <c r="G2550" i="1"/>
  <c r="BH2549" i="1"/>
  <c r="BF2549" i="1"/>
  <c r="BG2549" i="1" s="1"/>
  <c r="BE2549" i="1"/>
  <c r="J2549" i="1"/>
  <c r="H2549" i="1"/>
  <c r="G2549" i="1"/>
  <c r="BH2548" i="1"/>
  <c r="BF2548" i="1"/>
  <c r="BG2548" i="1" s="1"/>
  <c r="BE2548" i="1"/>
  <c r="J2548" i="1"/>
  <c r="H2548" i="1"/>
  <c r="G2548" i="1"/>
  <c r="BH2547" i="1"/>
  <c r="BF2547" i="1"/>
  <c r="BG2547" i="1" s="1"/>
  <c r="BE2547" i="1"/>
  <c r="J2547" i="1"/>
  <c r="H2547" i="1"/>
  <c r="G2547" i="1"/>
  <c r="BH2546" i="1"/>
  <c r="BF2546" i="1"/>
  <c r="BG2546" i="1" s="1"/>
  <c r="BE2546" i="1"/>
  <c r="J2546" i="1"/>
  <c r="H2546" i="1"/>
  <c r="G2546" i="1"/>
  <c r="BH2545" i="1"/>
  <c r="BF2545" i="1"/>
  <c r="BG2545" i="1" s="1"/>
  <c r="BE2545" i="1"/>
  <c r="J2545" i="1"/>
  <c r="H2545" i="1"/>
  <c r="G2545" i="1"/>
  <c r="BH2544" i="1"/>
  <c r="BF2544" i="1"/>
  <c r="BG2544" i="1" s="1"/>
  <c r="BE2544" i="1"/>
  <c r="J2544" i="1"/>
  <c r="H2544" i="1"/>
  <c r="G2544" i="1"/>
  <c r="BH2543" i="1"/>
  <c r="BF2543" i="1"/>
  <c r="BG2543" i="1" s="1"/>
  <c r="BE2543" i="1"/>
  <c r="J2543" i="1"/>
  <c r="H2543" i="1"/>
  <c r="G2543" i="1"/>
  <c r="BH2542" i="1"/>
  <c r="BF2542" i="1"/>
  <c r="BG2542" i="1" s="1"/>
  <c r="BE2542" i="1"/>
  <c r="J2542" i="1"/>
  <c r="H2542" i="1"/>
  <c r="G2542" i="1"/>
  <c r="BH2541" i="1"/>
  <c r="BF2541" i="1"/>
  <c r="BG2541" i="1" s="1"/>
  <c r="BE2541" i="1"/>
  <c r="J2541" i="1"/>
  <c r="H2541" i="1"/>
  <c r="G2541" i="1"/>
  <c r="BH2540" i="1"/>
  <c r="BF2540" i="1"/>
  <c r="BG2540" i="1" s="1"/>
  <c r="BE2540" i="1"/>
  <c r="J2540" i="1"/>
  <c r="H2540" i="1"/>
  <c r="G2540" i="1"/>
  <c r="BH2539" i="1"/>
  <c r="BF2539" i="1"/>
  <c r="BG2539" i="1" s="1"/>
  <c r="BE2539" i="1"/>
  <c r="J2539" i="1"/>
  <c r="H2539" i="1"/>
  <c r="G2539" i="1"/>
  <c r="BH2538" i="1"/>
  <c r="BF2538" i="1"/>
  <c r="BG2538" i="1" s="1"/>
  <c r="BE2538" i="1"/>
  <c r="J2538" i="1"/>
  <c r="H2538" i="1"/>
  <c r="G2538" i="1"/>
  <c r="BH2537" i="1"/>
  <c r="BF2537" i="1"/>
  <c r="BG2537" i="1" s="1"/>
  <c r="BE2537" i="1"/>
  <c r="J2537" i="1"/>
  <c r="H2537" i="1"/>
  <c r="G2537" i="1"/>
  <c r="BH2536" i="1"/>
  <c r="BF2536" i="1"/>
  <c r="BE2536" i="1"/>
  <c r="J2536" i="1"/>
  <c r="H2536" i="1"/>
  <c r="G2536" i="1"/>
  <c r="BH2535" i="1"/>
  <c r="BF2535" i="1"/>
  <c r="BE2535" i="1"/>
  <c r="J2535" i="1"/>
  <c r="H2535" i="1"/>
  <c r="G2535" i="1"/>
  <c r="BH2534" i="1"/>
  <c r="BF2534" i="1"/>
  <c r="BE2534" i="1"/>
  <c r="J2534" i="1"/>
  <c r="H2534" i="1"/>
  <c r="G2534" i="1"/>
  <c r="BH2533" i="1"/>
  <c r="BF2533" i="1"/>
  <c r="BE2533" i="1"/>
  <c r="J2533" i="1"/>
  <c r="H2533" i="1"/>
  <c r="G2533" i="1"/>
  <c r="BH2532" i="1"/>
  <c r="BF2532" i="1"/>
  <c r="BE2532" i="1"/>
  <c r="J2532" i="1"/>
  <c r="H2532" i="1"/>
  <c r="G2532" i="1"/>
  <c r="BH2531" i="1"/>
  <c r="BF2531" i="1"/>
  <c r="BE2531" i="1"/>
  <c r="J2531" i="1"/>
  <c r="H2531" i="1"/>
  <c r="G2531" i="1"/>
  <c r="BH2530" i="1"/>
  <c r="BF2530" i="1"/>
  <c r="BE2530" i="1"/>
  <c r="J2530" i="1"/>
  <c r="H2530" i="1"/>
  <c r="G2530" i="1"/>
  <c r="BH2529" i="1"/>
  <c r="BF2529" i="1"/>
  <c r="BE2529" i="1"/>
  <c r="J2529" i="1"/>
  <c r="H2529" i="1"/>
  <c r="G2529" i="1"/>
  <c r="BH2528" i="1"/>
  <c r="BF2528" i="1"/>
  <c r="BE2528" i="1"/>
  <c r="J2528" i="1"/>
  <c r="H2528" i="1"/>
  <c r="G2528" i="1"/>
  <c r="BH2527" i="1"/>
  <c r="BF2527" i="1"/>
  <c r="BE2527" i="1"/>
  <c r="J2527" i="1"/>
  <c r="H2527" i="1"/>
  <c r="G2527" i="1"/>
  <c r="BH2526" i="1"/>
  <c r="BF2526" i="1"/>
  <c r="BE2526" i="1"/>
  <c r="J2526" i="1"/>
  <c r="H2526" i="1"/>
  <c r="G2526" i="1"/>
  <c r="BH2525" i="1"/>
  <c r="BF2525" i="1"/>
  <c r="BE2525" i="1"/>
  <c r="J2525" i="1"/>
  <c r="H2525" i="1"/>
  <c r="G2525" i="1"/>
  <c r="BH2524" i="1"/>
  <c r="BF2524" i="1"/>
  <c r="BE2524" i="1"/>
  <c r="J2524" i="1"/>
  <c r="H2524" i="1"/>
  <c r="G2524" i="1"/>
  <c r="BH2523" i="1"/>
  <c r="BF2523" i="1"/>
  <c r="BE2523" i="1"/>
  <c r="J2523" i="1"/>
  <c r="H2523" i="1"/>
  <c r="G2523" i="1"/>
  <c r="BH2522" i="1"/>
  <c r="BF2522" i="1"/>
  <c r="BE2522" i="1"/>
  <c r="J2522" i="1"/>
  <c r="H2522" i="1"/>
  <c r="G2522" i="1"/>
  <c r="BH2521" i="1"/>
  <c r="BF2521" i="1"/>
  <c r="BE2521" i="1"/>
  <c r="J2521" i="1"/>
  <c r="H2521" i="1"/>
  <c r="G2521" i="1"/>
  <c r="BH2520" i="1"/>
  <c r="BF2520" i="1"/>
  <c r="BE2520" i="1"/>
  <c r="J2520" i="1"/>
  <c r="H2520" i="1"/>
  <c r="G2520" i="1"/>
  <c r="BH2519" i="1"/>
  <c r="BF2519" i="1"/>
  <c r="BE2519" i="1"/>
  <c r="J2519" i="1"/>
  <c r="H2519" i="1"/>
  <c r="G2519" i="1"/>
  <c r="BH2518" i="1"/>
  <c r="BF2518" i="1"/>
  <c r="BE2518" i="1"/>
  <c r="J2518" i="1"/>
  <c r="H2518" i="1"/>
  <c r="G2518" i="1"/>
  <c r="BH2517" i="1"/>
  <c r="BF2517" i="1"/>
  <c r="BE2517" i="1"/>
  <c r="J2517" i="1"/>
  <c r="H2517" i="1"/>
  <c r="G2517" i="1"/>
  <c r="BH2516" i="1"/>
  <c r="BF2516" i="1"/>
  <c r="BE2516" i="1"/>
  <c r="J2516" i="1"/>
  <c r="H2516" i="1"/>
  <c r="G2516" i="1"/>
  <c r="BH2515" i="1"/>
  <c r="BF2515" i="1"/>
  <c r="BE2515" i="1"/>
  <c r="J2515" i="1"/>
  <c r="H2515" i="1"/>
  <c r="G2515" i="1"/>
  <c r="BH2514" i="1"/>
  <c r="BF2514" i="1"/>
  <c r="BE2514" i="1"/>
  <c r="J2514" i="1"/>
  <c r="H2514" i="1"/>
  <c r="G2514" i="1"/>
  <c r="BH2513" i="1"/>
  <c r="BF2513" i="1"/>
  <c r="BE2513" i="1"/>
  <c r="J2513" i="1"/>
  <c r="H2513" i="1"/>
  <c r="G2513" i="1"/>
  <c r="BH2512" i="1"/>
  <c r="BF2512" i="1"/>
  <c r="BE2512" i="1"/>
  <c r="J2512" i="1"/>
  <c r="H2512" i="1"/>
  <c r="G2512" i="1"/>
  <c r="BH2511" i="1"/>
  <c r="BF2511" i="1"/>
  <c r="BE2511" i="1"/>
  <c r="J2511" i="1"/>
  <c r="H2511" i="1"/>
  <c r="G2511" i="1"/>
  <c r="BH2510" i="1"/>
  <c r="BF2510" i="1"/>
  <c r="BE2510" i="1"/>
  <c r="J2510" i="1"/>
  <c r="H2510" i="1"/>
  <c r="G2510" i="1"/>
  <c r="BH2509" i="1"/>
  <c r="BF2509" i="1"/>
  <c r="BE2509" i="1"/>
  <c r="J2509" i="1"/>
  <c r="H2509" i="1"/>
  <c r="G2509" i="1"/>
  <c r="BH2508" i="1"/>
  <c r="BF2508" i="1"/>
  <c r="BE2508" i="1"/>
  <c r="J2508" i="1"/>
  <c r="H2508" i="1"/>
  <c r="G2508" i="1"/>
  <c r="BH2507" i="1"/>
  <c r="BF2507" i="1"/>
  <c r="BE2507" i="1"/>
  <c r="J2507" i="1"/>
  <c r="H2507" i="1"/>
  <c r="G2507" i="1"/>
  <c r="BH2506" i="1"/>
  <c r="BF2506" i="1"/>
  <c r="BE2506" i="1"/>
  <c r="J2506" i="1"/>
  <c r="H2506" i="1"/>
  <c r="G2506" i="1"/>
  <c r="BH2505" i="1"/>
  <c r="BF2505" i="1"/>
  <c r="BE2505" i="1"/>
  <c r="J2505" i="1"/>
  <c r="H2505" i="1"/>
  <c r="G2505" i="1"/>
  <c r="BH2504" i="1"/>
  <c r="BF2504" i="1"/>
  <c r="BE2504" i="1"/>
  <c r="J2504" i="1"/>
  <c r="H2504" i="1"/>
  <c r="G2504" i="1"/>
  <c r="BH2503" i="1"/>
  <c r="BF2503" i="1"/>
  <c r="BE2503" i="1"/>
  <c r="J2503" i="1"/>
  <c r="H2503" i="1"/>
  <c r="G2503" i="1"/>
  <c r="BH2502" i="1"/>
  <c r="BF2502" i="1"/>
  <c r="BE2502" i="1"/>
  <c r="J2502" i="1"/>
  <c r="H2502" i="1"/>
  <c r="G2502" i="1"/>
  <c r="K2501" i="1"/>
  <c r="J2501" i="1"/>
  <c r="H2501" i="1"/>
  <c r="G2501" i="1"/>
  <c r="BH2500" i="1"/>
  <c r="BF2500" i="1"/>
  <c r="BG2500" i="1" s="1"/>
  <c r="BE2500" i="1"/>
  <c r="J2500" i="1"/>
  <c r="H2500" i="1"/>
  <c r="G2500" i="1"/>
  <c r="BH2499" i="1"/>
  <c r="BF2499" i="1"/>
  <c r="BG2499" i="1" s="1"/>
  <c r="BE2499" i="1"/>
  <c r="J2499" i="1"/>
  <c r="H2499" i="1"/>
  <c r="G2499" i="1"/>
  <c r="BH2498" i="1"/>
  <c r="BF2498" i="1"/>
  <c r="BG2498" i="1" s="1"/>
  <c r="BE2498" i="1"/>
  <c r="J2498" i="1"/>
  <c r="H2498" i="1"/>
  <c r="G2498" i="1"/>
  <c r="BH2497" i="1"/>
  <c r="BF2497" i="1"/>
  <c r="BG2497" i="1" s="1"/>
  <c r="BE2497" i="1"/>
  <c r="J2497" i="1"/>
  <c r="H2497" i="1"/>
  <c r="G2497" i="1"/>
  <c r="BH2496" i="1"/>
  <c r="BF2496" i="1"/>
  <c r="BG2496" i="1" s="1"/>
  <c r="BE2496" i="1"/>
  <c r="J2496" i="1"/>
  <c r="H2496" i="1"/>
  <c r="G2496" i="1"/>
  <c r="BH2495" i="1"/>
  <c r="BF2495" i="1"/>
  <c r="BG2495" i="1" s="1"/>
  <c r="BE2495" i="1"/>
  <c r="J2495" i="1"/>
  <c r="H2495" i="1"/>
  <c r="G2495" i="1"/>
  <c r="BH2494" i="1"/>
  <c r="BF2494" i="1"/>
  <c r="BG2494" i="1" s="1"/>
  <c r="BE2494" i="1"/>
  <c r="J2494" i="1"/>
  <c r="H2494" i="1"/>
  <c r="G2494" i="1"/>
  <c r="BH2493" i="1"/>
  <c r="BF2493" i="1"/>
  <c r="BG2493" i="1" s="1"/>
  <c r="BE2493" i="1"/>
  <c r="J2493" i="1"/>
  <c r="H2493" i="1"/>
  <c r="G2493" i="1"/>
  <c r="BH2492" i="1"/>
  <c r="BF2492" i="1"/>
  <c r="BG2492" i="1" s="1"/>
  <c r="BE2492" i="1"/>
  <c r="J2492" i="1"/>
  <c r="H2492" i="1"/>
  <c r="G2492" i="1"/>
  <c r="BH2491" i="1"/>
  <c r="BF2491" i="1"/>
  <c r="BG2491" i="1" s="1"/>
  <c r="BE2491" i="1"/>
  <c r="J2491" i="1"/>
  <c r="H2491" i="1"/>
  <c r="G2491" i="1"/>
  <c r="BH2490" i="1"/>
  <c r="BF2490" i="1"/>
  <c r="BG2490" i="1" s="1"/>
  <c r="BE2490" i="1"/>
  <c r="J2490" i="1"/>
  <c r="H2490" i="1"/>
  <c r="G2490" i="1"/>
  <c r="BH2489" i="1"/>
  <c r="BF2489" i="1"/>
  <c r="BG2489" i="1" s="1"/>
  <c r="BE2489" i="1"/>
  <c r="J2489" i="1"/>
  <c r="H2489" i="1"/>
  <c r="G2489" i="1"/>
  <c r="BH2488" i="1"/>
  <c r="BF2488" i="1"/>
  <c r="BG2488" i="1" s="1"/>
  <c r="BE2488" i="1"/>
  <c r="J2488" i="1"/>
  <c r="H2488" i="1"/>
  <c r="G2488" i="1"/>
  <c r="BH2487" i="1"/>
  <c r="BF2487" i="1"/>
  <c r="BG2487" i="1" s="1"/>
  <c r="BE2487" i="1"/>
  <c r="J2487" i="1"/>
  <c r="H2487" i="1"/>
  <c r="G2487" i="1"/>
  <c r="BH2486" i="1"/>
  <c r="BF2486" i="1"/>
  <c r="BG2486" i="1" s="1"/>
  <c r="BE2486" i="1"/>
  <c r="J2486" i="1"/>
  <c r="H2486" i="1"/>
  <c r="G2486" i="1"/>
  <c r="BH2485" i="1"/>
  <c r="BF2485" i="1"/>
  <c r="BG2485" i="1" s="1"/>
  <c r="BE2485" i="1"/>
  <c r="J2485" i="1"/>
  <c r="H2485" i="1"/>
  <c r="G2485" i="1"/>
  <c r="BH2484" i="1"/>
  <c r="BF2484" i="1"/>
  <c r="BG2484" i="1" s="1"/>
  <c r="BE2484" i="1"/>
  <c r="J2484" i="1"/>
  <c r="H2484" i="1"/>
  <c r="G2484" i="1"/>
  <c r="BH2483" i="1"/>
  <c r="BF2483" i="1"/>
  <c r="BG2483" i="1" s="1"/>
  <c r="BE2483" i="1"/>
  <c r="J2483" i="1"/>
  <c r="H2483" i="1"/>
  <c r="G2483" i="1"/>
  <c r="BH2482" i="1"/>
  <c r="BF2482" i="1"/>
  <c r="BG2482" i="1" s="1"/>
  <c r="BE2482" i="1"/>
  <c r="J2482" i="1"/>
  <c r="H2482" i="1"/>
  <c r="G2482" i="1"/>
  <c r="BH2481" i="1"/>
  <c r="BF2481" i="1"/>
  <c r="BG2481" i="1" s="1"/>
  <c r="BE2481" i="1"/>
  <c r="J2481" i="1"/>
  <c r="H2481" i="1"/>
  <c r="G2481" i="1"/>
  <c r="BH2480" i="1"/>
  <c r="BF2480" i="1"/>
  <c r="BG2480" i="1" s="1"/>
  <c r="BE2480" i="1"/>
  <c r="J2480" i="1"/>
  <c r="H2480" i="1"/>
  <c r="G2480" i="1"/>
  <c r="BH2479" i="1"/>
  <c r="BF2479" i="1"/>
  <c r="BG2479" i="1" s="1"/>
  <c r="BE2479" i="1"/>
  <c r="J2479" i="1"/>
  <c r="H2479" i="1"/>
  <c r="G2479" i="1"/>
  <c r="BH2478" i="1"/>
  <c r="BF2478" i="1"/>
  <c r="BG2478" i="1" s="1"/>
  <c r="BE2478" i="1"/>
  <c r="J2478" i="1"/>
  <c r="H2478" i="1"/>
  <c r="G2478" i="1"/>
  <c r="BH2477" i="1"/>
  <c r="BF2477" i="1"/>
  <c r="BG2477" i="1" s="1"/>
  <c r="BE2477" i="1"/>
  <c r="J2477" i="1"/>
  <c r="H2477" i="1"/>
  <c r="G2477" i="1"/>
  <c r="BH2476" i="1"/>
  <c r="BF2476" i="1"/>
  <c r="BG2476" i="1" s="1"/>
  <c r="BE2476" i="1"/>
  <c r="J2476" i="1"/>
  <c r="H2476" i="1"/>
  <c r="G2476" i="1"/>
  <c r="BH2475" i="1"/>
  <c r="BF2475" i="1"/>
  <c r="BG2475" i="1" s="1"/>
  <c r="BE2475" i="1"/>
  <c r="J2475" i="1"/>
  <c r="H2475" i="1"/>
  <c r="G2475" i="1"/>
  <c r="BH2474" i="1"/>
  <c r="BF2474" i="1"/>
  <c r="BG2474" i="1" s="1"/>
  <c r="BE2474" i="1"/>
  <c r="J2474" i="1"/>
  <c r="H2474" i="1"/>
  <c r="G2474" i="1"/>
  <c r="BH2473" i="1"/>
  <c r="BF2473" i="1"/>
  <c r="BG2473" i="1" s="1"/>
  <c r="BE2473" i="1"/>
  <c r="J2473" i="1"/>
  <c r="H2473" i="1"/>
  <c r="G2473" i="1"/>
  <c r="BH2472" i="1"/>
  <c r="BF2472" i="1"/>
  <c r="BG2472" i="1" s="1"/>
  <c r="BE2472" i="1"/>
  <c r="J2472" i="1"/>
  <c r="H2472" i="1"/>
  <c r="G2472" i="1"/>
  <c r="BH2471" i="1"/>
  <c r="BF2471" i="1"/>
  <c r="BG2471" i="1" s="1"/>
  <c r="BE2471" i="1"/>
  <c r="J2471" i="1"/>
  <c r="H2471" i="1"/>
  <c r="G2471" i="1"/>
  <c r="BH2470" i="1"/>
  <c r="BF2470" i="1"/>
  <c r="BG2470" i="1" s="1"/>
  <c r="BE2470" i="1"/>
  <c r="J2470" i="1"/>
  <c r="H2470" i="1"/>
  <c r="G2470" i="1"/>
  <c r="BH2469" i="1"/>
  <c r="BF2469" i="1"/>
  <c r="BG2469" i="1" s="1"/>
  <c r="BE2469" i="1"/>
  <c r="J2469" i="1"/>
  <c r="H2469" i="1"/>
  <c r="G2469" i="1"/>
  <c r="BH2468" i="1"/>
  <c r="BF2468" i="1"/>
  <c r="BG2468" i="1" s="1"/>
  <c r="BE2468" i="1"/>
  <c r="J2468" i="1"/>
  <c r="H2468" i="1"/>
  <c r="G2468" i="1"/>
  <c r="BH2467" i="1"/>
  <c r="BF2467" i="1"/>
  <c r="BG2467" i="1" s="1"/>
  <c r="BE2467" i="1"/>
  <c r="J2467" i="1"/>
  <c r="H2467" i="1"/>
  <c r="G2467" i="1"/>
  <c r="BH2466" i="1"/>
  <c r="BF2466" i="1"/>
  <c r="BG2466" i="1" s="1"/>
  <c r="BE2466" i="1"/>
  <c r="J2466" i="1"/>
  <c r="H2466" i="1"/>
  <c r="G2466" i="1"/>
  <c r="BH2465" i="1"/>
  <c r="BF2465" i="1"/>
  <c r="BG2465" i="1" s="1"/>
  <c r="BE2465" i="1"/>
  <c r="J2465" i="1"/>
  <c r="H2465" i="1"/>
  <c r="G2465" i="1"/>
  <c r="BH2464" i="1"/>
  <c r="BF2464" i="1"/>
  <c r="BG2464" i="1" s="1"/>
  <c r="BE2464" i="1"/>
  <c r="J2464" i="1"/>
  <c r="H2464" i="1"/>
  <c r="G2464" i="1"/>
  <c r="BH2463" i="1"/>
  <c r="BF2463" i="1"/>
  <c r="BG2463" i="1" s="1"/>
  <c r="BE2463" i="1"/>
  <c r="J2463" i="1"/>
  <c r="H2463" i="1"/>
  <c r="G2463" i="1"/>
  <c r="BH2462" i="1"/>
  <c r="BF2462" i="1"/>
  <c r="BG2462" i="1" s="1"/>
  <c r="BE2462" i="1"/>
  <c r="J2462" i="1"/>
  <c r="H2462" i="1"/>
  <c r="G2462" i="1"/>
  <c r="BH2461" i="1"/>
  <c r="BF2461" i="1"/>
  <c r="BG2461" i="1" s="1"/>
  <c r="BE2461" i="1"/>
  <c r="J2461" i="1"/>
  <c r="H2461" i="1"/>
  <c r="G2461" i="1"/>
  <c r="BH2460" i="1"/>
  <c r="BF2460" i="1"/>
  <c r="BG2460" i="1" s="1"/>
  <c r="BE2460" i="1"/>
  <c r="J2460" i="1"/>
  <c r="H2460" i="1"/>
  <c r="G2460" i="1"/>
  <c r="BH2459" i="1"/>
  <c r="BF2459" i="1"/>
  <c r="BG2459" i="1" s="1"/>
  <c r="BE2459" i="1"/>
  <c r="J2459" i="1"/>
  <c r="H2459" i="1"/>
  <c r="G2459" i="1"/>
  <c r="BH2458" i="1"/>
  <c r="BF2458" i="1"/>
  <c r="BG2458" i="1" s="1"/>
  <c r="BE2458" i="1"/>
  <c r="J2458" i="1"/>
  <c r="H2458" i="1"/>
  <c r="G2458" i="1"/>
  <c r="BH2457" i="1"/>
  <c r="BF2457" i="1"/>
  <c r="BG2457" i="1" s="1"/>
  <c r="BE2457" i="1"/>
  <c r="J2457" i="1"/>
  <c r="H2457" i="1"/>
  <c r="G2457" i="1"/>
  <c r="BH2456" i="1"/>
  <c r="BF2456" i="1"/>
  <c r="BG2456" i="1" s="1"/>
  <c r="BE2456" i="1"/>
  <c r="J2456" i="1"/>
  <c r="H2456" i="1"/>
  <c r="G2456" i="1"/>
  <c r="BH2455" i="1"/>
  <c r="BF2455" i="1"/>
  <c r="BG2455" i="1" s="1"/>
  <c r="BE2455" i="1"/>
  <c r="J2455" i="1"/>
  <c r="H2455" i="1"/>
  <c r="G2455" i="1"/>
  <c r="BH2454" i="1"/>
  <c r="BF2454" i="1"/>
  <c r="BG2454" i="1" s="1"/>
  <c r="BE2454" i="1"/>
  <c r="J2454" i="1"/>
  <c r="H2454" i="1"/>
  <c r="G2454" i="1"/>
  <c r="BH2453" i="1"/>
  <c r="BF2453" i="1"/>
  <c r="BG2453" i="1" s="1"/>
  <c r="BE2453" i="1"/>
  <c r="J2453" i="1"/>
  <c r="H2453" i="1"/>
  <c r="G2453" i="1"/>
  <c r="BH2452" i="1"/>
  <c r="BF2452" i="1"/>
  <c r="BG2452" i="1" s="1"/>
  <c r="BE2452" i="1"/>
  <c r="J2452" i="1"/>
  <c r="H2452" i="1"/>
  <c r="G2452" i="1"/>
  <c r="BH2451" i="1"/>
  <c r="BF2451" i="1"/>
  <c r="BG2451" i="1" s="1"/>
  <c r="BE2451" i="1"/>
  <c r="J2451" i="1"/>
  <c r="H2451" i="1"/>
  <c r="G2451" i="1"/>
  <c r="BH2450" i="1"/>
  <c r="BF2450" i="1"/>
  <c r="BG2450" i="1" s="1"/>
  <c r="BE2450" i="1"/>
  <c r="J2450" i="1"/>
  <c r="H2450" i="1"/>
  <c r="G2450" i="1"/>
  <c r="BH2449" i="1"/>
  <c r="BF2449" i="1"/>
  <c r="BG2449" i="1" s="1"/>
  <c r="BE2449" i="1"/>
  <c r="J2449" i="1"/>
  <c r="H2449" i="1"/>
  <c r="G2449" i="1"/>
  <c r="BH2448" i="1"/>
  <c r="BF2448" i="1"/>
  <c r="BG2448" i="1" s="1"/>
  <c r="BE2448" i="1"/>
  <c r="J2448" i="1"/>
  <c r="H2448" i="1"/>
  <c r="G2448" i="1"/>
  <c r="BH2447" i="1"/>
  <c r="BF2447" i="1"/>
  <c r="BG2447" i="1" s="1"/>
  <c r="BE2447" i="1"/>
  <c r="J2447" i="1"/>
  <c r="H2447" i="1"/>
  <c r="G2447" i="1"/>
  <c r="BH2446" i="1"/>
  <c r="BF2446" i="1"/>
  <c r="BG2446" i="1" s="1"/>
  <c r="BE2446" i="1"/>
  <c r="J2446" i="1"/>
  <c r="H2446" i="1"/>
  <c r="G2446" i="1"/>
  <c r="BH2445" i="1"/>
  <c r="BF2445" i="1"/>
  <c r="BG2445" i="1" s="1"/>
  <c r="BE2445" i="1"/>
  <c r="J2445" i="1"/>
  <c r="H2445" i="1"/>
  <c r="G2445" i="1"/>
  <c r="BH2444" i="1"/>
  <c r="BF2444" i="1"/>
  <c r="BG2444" i="1" s="1"/>
  <c r="BE2444" i="1"/>
  <c r="J2444" i="1"/>
  <c r="H2444" i="1"/>
  <c r="G2444" i="1"/>
  <c r="BH2443" i="1"/>
  <c r="BF2443" i="1"/>
  <c r="BG2443" i="1" s="1"/>
  <c r="BE2443" i="1"/>
  <c r="J2443" i="1"/>
  <c r="H2443" i="1"/>
  <c r="G2443" i="1"/>
  <c r="BH2442" i="1"/>
  <c r="BF2442" i="1"/>
  <c r="BG2442" i="1" s="1"/>
  <c r="BE2442" i="1"/>
  <c r="J2442" i="1"/>
  <c r="H2442" i="1"/>
  <c r="G2442" i="1"/>
  <c r="BH2441" i="1"/>
  <c r="BF2441" i="1"/>
  <c r="BG2441" i="1" s="1"/>
  <c r="BE2441" i="1"/>
  <c r="J2441" i="1"/>
  <c r="H2441" i="1"/>
  <c r="G2441" i="1"/>
  <c r="BH2440" i="1"/>
  <c r="BF2440" i="1"/>
  <c r="BG2440" i="1" s="1"/>
  <c r="BE2440" i="1"/>
  <c r="J2440" i="1"/>
  <c r="H2440" i="1"/>
  <c r="G2440" i="1"/>
  <c r="BH2439" i="1"/>
  <c r="BF2439" i="1"/>
  <c r="BG2439" i="1" s="1"/>
  <c r="BE2439" i="1"/>
  <c r="J2439" i="1"/>
  <c r="H2439" i="1"/>
  <c r="G2439" i="1"/>
  <c r="BH2438" i="1"/>
  <c r="BF2438" i="1"/>
  <c r="BG2438" i="1" s="1"/>
  <c r="BE2438" i="1"/>
  <c r="J2438" i="1"/>
  <c r="H2438" i="1"/>
  <c r="G2438" i="1"/>
  <c r="BH2437" i="1"/>
  <c r="BF2437" i="1"/>
  <c r="BG2437" i="1" s="1"/>
  <c r="BE2437" i="1"/>
  <c r="J2437" i="1"/>
  <c r="H2437" i="1"/>
  <c r="G2437" i="1"/>
  <c r="BH2436" i="1"/>
  <c r="BF2436" i="1"/>
  <c r="BG2436" i="1" s="1"/>
  <c r="BE2436" i="1"/>
  <c r="J2436" i="1"/>
  <c r="H2436" i="1"/>
  <c r="G2436" i="1"/>
  <c r="BH2435" i="1"/>
  <c r="BF2435" i="1"/>
  <c r="BG2435" i="1" s="1"/>
  <c r="BE2435" i="1"/>
  <c r="J2435" i="1"/>
  <c r="H2435" i="1"/>
  <c r="G2435" i="1"/>
  <c r="BH2434" i="1"/>
  <c r="BF2434" i="1"/>
  <c r="BG2434" i="1" s="1"/>
  <c r="BE2434" i="1"/>
  <c r="J2434" i="1"/>
  <c r="H2434" i="1"/>
  <c r="G2434" i="1"/>
  <c r="BH2433" i="1"/>
  <c r="BF2433" i="1"/>
  <c r="BG2433" i="1" s="1"/>
  <c r="BE2433" i="1"/>
  <c r="J2433" i="1"/>
  <c r="H2433" i="1"/>
  <c r="G2433" i="1"/>
  <c r="BH2432" i="1"/>
  <c r="BF2432" i="1"/>
  <c r="BG2432" i="1" s="1"/>
  <c r="BE2432" i="1"/>
  <c r="J2432" i="1"/>
  <c r="H2432" i="1"/>
  <c r="G2432" i="1"/>
  <c r="BH2431" i="1"/>
  <c r="BF2431" i="1"/>
  <c r="BG2431" i="1" s="1"/>
  <c r="BE2431" i="1"/>
  <c r="J2431" i="1"/>
  <c r="H2431" i="1"/>
  <c r="G2431" i="1"/>
  <c r="BH2430" i="1"/>
  <c r="BF2430" i="1"/>
  <c r="BG2430" i="1" s="1"/>
  <c r="BE2430" i="1"/>
  <c r="J2430" i="1"/>
  <c r="H2430" i="1"/>
  <c r="G2430" i="1"/>
  <c r="BH2429" i="1"/>
  <c r="BF2429" i="1"/>
  <c r="BG2429" i="1" s="1"/>
  <c r="BE2429" i="1"/>
  <c r="J2429" i="1"/>
  <c r="H2429" i="1"/>
  <c r="G2429" i="1"/>
  <c r="BH2428" i="1"/>
  <c r="BF2428" i="1"/>
  <c r="BG2428" i="1" s="1"/>
  <c r="BE2428" i="1"/>
  <c r="J2428" i="1"/>
  <c r="H2428" i="1"/>
  <c r="G2428" i="1"/>
  <c r="BH2427" i="1"/>
  <c r="BF2427" i="1"/>
  <c r="BG2427" i="1" s="1"/>
  <c r="BE2427" i="1"/>
  <c r="J2427" i="1"/>
  <c r="H2427" i="1"/>
  <c r="G2427" i="1"/>
  <c r="BH2426" i="1"/>
  <c r="BF2426" i="1"/>
  <c r="BG2426" i="1" s="1"/>
  <c r="BE2426" i="1"/>
  <c r="J2426" i="1"/>
  <c r="H2426" i="1"/>
  <c r="G2426" i="1"/>
  <c r="BH2425" i="1"/>
  <c r="BF2425" i="1"/>
  <c r="BG2425" i="1" s="1"/>
  <c r="BE2425" i="1"/>
  <c r="J2425" i="1"/>
  <c r="H2425" i="1"/>
  <c r="G2425" i="1"/>
  <c r="BH2424" i="1"/>
  <c r="BF2424" i="1"/>
  <c r="BG2424" i="1" s="1"/>
  <c r="BE2424" i="1"/>
  <c r="J2424" i="1"/>
  <c r="H2424" i="1"/>
  <c r="G2424" i="1"/>
  <c r="BH2423" i="1"/>
  <c r="BF2423" i="1"/>
  <c r="BG2423" i="1" s="1"/>
  <c r="BE2423" i="1"/>
  <c r="J2423" i="1"/>
  <c r="H2423" i="1"/>
  <c r="G2423" i="1"/>
  <c r="BH2422" i="1"/>
  <c r="BF2422" i="1"/>
  <c r="BG2422" i="1" s="1"/>
  <c r="BE2422" i="1"/>
  <c r="J2422" i="1"/>
  <c r="H2422" i="1"/>
  <c r="G2422" i="1"/>
  <c r="BH2421" i="1"/>
  <c r="BF2421" i="1"/>
  <c r="BG2421" i="1" s="1"/>
  <c r="BE2421" i="1"/>
  <c r="J2421" i="1"/>
  <c r="H2421" i="1"/>
  <c r="G2421" i="1"/>
  <c r="BH2420" i="1"/>
  <c r="BF2420" i="1"/>
  <c r="BG2420" i="1" s="1"/>
  <c r="BE2420" i="1"/>
  <c r="J2420" i="1"/>
  <c r="H2420" i="1"/>
  <c r="G2420" i="1"/>
  <c r="BH2419" i="1"/>
  <c r="BF2419" i="1"/>
  <c r="BG2419" i="1" s="1"/>
  <c r="BE2419" i="1"/>
  <c r="J2419" i="1"/>
  <c r="H2419" i="1"/>
  <c r="G2419" i="1"/>
  <c r="BH2418" i="1"/>
  <c r="BF2418" i="1"/>
  <c r="BG2418" i="1" s="1"/>
  <c r="BE2418" i="1"/>
  <c r="J2418" i="1"/>
  <c r="H2418" i="1"/>
  <c r="G2418" i="1"/>
  <c r="BH2417" i="1"/>
  <c r="BF2417" i="1"/>
  <c r="BG2417" i="1" s="1"/>
  <c r="BE2417" i="1"/>
  <c r="J2417" i="1"/>
  <c r="H2417" i="1"/>
  <c r="G2417" i="1"/>
  <c r="BH2416" i="1"/>
  <c r="BF2416" i="1"/>
  <c r="BG2416" i="1" s="1"/>
  <c r="BE2416" i="1"/>
  <c r="J2416" i="1"/>
  <c r="H2416" i="1"/>
  <c r="G2416" i="1"/>
  <c r="BH2415" i="1"/>
  <c r="BF2415" i="1"/>
  <c r="BG2415" i="1" s="1"/>
  <c r="BE2415" i="1"/>
  <c r="J2415" i="1"/>
  <c r="H2415" i="1"/>
  <c r="G2415" i="1"/>
  <c r="BH2414" i="1"/>
  <c r="BF2414" i="1"/>
  <c r="BG2414" i="1" s="1"/>
  <c r="BE2414" i="1"/>
  <c r="J2414" i="1"/>
  <c r="H2414" i="1"/>
  <c r="G2414" i="1"/>
  <c r="BH2413" i="1"/>
  <c r="BF2413" i="1"/>
  <c r="BG2413" i="1" s="1"/>
  <c r="BE2413" i="1"/>
  <c r="J2413" i="1"/>
  <c r="H2413" i="1"/>
  <c r="G2413" i="1"/>
  <c r="BH2412" i="1"/>
  <c r="BF2412" i="1"/>
  <c r="BG2412" i="1" s="1"/>
  <c r="BE2412" i="1"/>
  <c r="J2412" i="1"/>
  <c r="H2412" i="1"/>
  <c r="G2412" i="1"/>
  <c r="BH2411" i="1"/>
  <c r="BF2411" i="1"/>
  <c r="BG2411" i="1" s="1"/>
  <c r="BE2411" i="1"/>
  <c r="J2411" i="1"/>
  <c r="H2411" i="1"/>
  <c r="G2411" i="1"/>
  <c r="BH2410" i="1"/>
  <c r="BF2410" i="1"/>
  <c r="BG2410" i="1" s="1"/>
  <c r="BE2410" i="1"/>
  <c r="J2410" i="1"/>
  <c r="H2410" i="1"/>
  <c r="G2410" i="1"/>
  <c r="BH2409" i="1"/>
  <c r="BF2409" i="1"/>
  <c r="BG2409" i="1" s="1"/>
  <c r="BE2409" i="1"/>
  <c r="J2409" i="1"/>
  <c r="H2409" i="1"/>
  <c r="G2409" i="1"/>
  <c r="BH2408" i="1"/>
  <c r="BF2408" i="1"/>
  <c r="BG2408" i="1" s="1"/>
  <c r="BE2408" i="1"/>
  <c r="J2408" i="1"/>
  <c r="H2408" i="1"/>
  <c r="G2408" i="1"/>
  <c r="BH2407" i="1"/>
  <c r="BF2407" i="1"/>
  <c r="BG2407" i="1" s="1"/>
  <c r="BE2407" i="1"/>
  <c r="J2407" i="1"/>
  <c r="H2407" i="1"/>
  <c r="G2407" i="1"/>
  <c r="BH2406" i="1"/>
  <c r="BF2406" i="1"/>
  <c r="BG2406" i="1" s="1"/>
  <c r="BE2406" i="1"/>
  <c r="J2406" i="1"/>
  <c r="H2406" i="1"/>
  <c r="G2406" i="1"/>
  <c r="BH2405" i="1"/>
  <c r="BF2405" i="1"/>
  <c r="BG2405" i="1" s="1"/>
  <c r="BE2405" i="1"/>
  <c r="J2405" i="1"/>
  <c r="H2405" i="1"/>
  <c r="G2405" i="1"/>
  <c r="BH2404" i="1"/>
  <c r="BF2404" i="1"/>
  <c r="BG2404" i="1" s="1"/>
  <c r="BE2404" i="1"/>
  <c r="J2404" i="1"/>
  <c r="H2404" i="1"/>
  <c r="G2404" i="1"/>
  <c r="BH2403" i="1"/>
  <c r="BF2403" i="1"/>
  <c r="BG2403" i="1" s="1"/>
  <c r="BE2403" i="1"/>
  <c r="J2403" i="1"/>
  <c r="H2403" i="1"/>
  <c r="G2403" i="1"/>
  <c r="BH2402" i="1"/>
  <c r="BF2402" i="1"/>
  <c r="BG2402" i="1" s="1"/>
  <c r="BE2402" i="1"/>
  <c r="J2402" i="1"/>
  <c r="H2402" i="1"/>
  <c r="G2402" i="1"/>
  <c r="BH2401" i="1"/>
  <c r="BF2401" i="1"/>
  <c r="BG2401" i="1" s="1"/>
  <c r="BE2401" i="1"/>
  <c r="J2401" i="1"/>
  <c r="H2401" i="1"/>
  <c r="G2401" i="1"/>
  <c r="BH2400" i="1"/>
  <c r="BF2400" i="1"/>
  <c r="BG2400" i="1" s="1"/>
  <c r="BE2400" i="1"/>
  <c r="J2400" i="1"/>
  <c r="H2400" i="1"/>
  <c r="G2400" i="1"/>
  <c r="BH2399" i="1"/>
  <c r="BF2399" i="1"/>
  <c r="BG2399" i="1" s="1"/>
  <c r="BE2399" i="1"/>
  <c r="J2399" i="1"/>
  <c r="H2399" i="1"/>
  <c r="G2399" i="1"/>
  <c r="BH2398" i="1"/>
  <c r="BF2398" i="1"/>
  <c r="BG2398" i="1" s="1"/>
  <c r="BE2398" i="1"/>
  <c r="J2398" i="1"/>
  <c r="H2398" i="1"/>
  <c r="G2398" i="1"/>
  <c r="BH2397" i="1"/>
  <c r="BF2397" i="1"/>
  <c r="BG2397" i="1" s="1"/>
  <c r="BE2397" i="1"/>
  <c r="J2397" i="1"/>
  <c r="H2397" i="1"/>
  <c r="G2397" i="1"/>
  <c r="BH2396" i="1"/>
  <c r="BF2396" i="1"/>
  <c r="BG2396" i="1" s="1"/>
  <c r="BE2396" i="1"/>
  <c r="J2396" i="1"/>
  <c r="H2396" i="1"/>
  <c r="G2396" i="1"/>
  <c r="BH2395" i="1"/>
  <c r="BF2395" i="1"/>
  <c r="BG2395" i="1" s="1"/>
  <c r="BE2395" i="1"/>
  <c r="J2395" i="1"/>
  <c r="H2395" i="1"/>
  <c r="G2395" i="1"/>
  <c r="BH2394" i="1"/>
  <c r="BF2394" i="1"/>
  <c r="BG2394" i="1" s="1"/>
  <c r="BE2394" i="1"/>
  <c r="J2394" i="1"/>
  <c r="H2394" i="1"/>
  <c r="G2394" i="1"/>
  <c r="BH2393" i="1"/>
  <c r="BF2393" i="1"/>
  <c r="BG2393" i="1" s="1"/>
  <c r="BE2393" i="1"/>
  <c r="J2393" i="1"/>
  <c r="H2393" i="1"/>
  <c r="G2393" i="1"/>
  <c r="BH2392" i="1"/>
  <c r="BF2392" i="1"/>
  <c r="BG2392" i="1" s="1"/>
  <c r="BE2392" i="1"/>
  <c r="J2392" i="1"/>
  <c r="H2392" i="1"/>
  <c r="G2392" i="1"/>
  <c r="BH2391" i="1"/>
  <c r="BF2391" i="1"/>
  <c r="BG2391" i="1" s="1"/>
  <c r="BE2391" i="1"/>
  <c r="J2391" i="1"/>
  <c r="H2391" i="1"/>
  <c r="G2391" i="1"/>
  <c r="BH2390" i="1"/>
  <c r="BF2390" i="1"/>
  <c r="BG2390" i="1" s="1"/>
  <c r="BE2390" i="1"/>
  <c r="J2390" i="1"/>
  <c r="H2390" i="1"/>
  <c r="G2390" i="1"/>
  <c r="BH2389" i="1"/>
  <c r="BF2389" i="1"/>
  <c r="BG2389" i="1" s="1"/>
  <c r="BE2389" i="1"/>
  <c r="J2389" i="1"/>
  <c r="H2389" i="1"/>
  <c r="G2389" i="1"/>
  <c r="BH2388" i="1"/>
  <c r="BF2388" i="1"/>
  <c r="BG2388" i="1" s="1"/>
  <c r="BE2388" i="1"/>
  <c r="J2388" i="1"/>
  <c r="H2388" i="1"/>
  <c r="G2388" i="1"/>
  <c r="BH2387" i="1"/>
  <c r="BF2387" i="1"/>
  <c r="BG2387" i="1" s="1"/>
  <c r="BE2387" i="1"/>
  <c r="J2387" i="1"/>
  <c r="H2387" i="1"/>
  <c r="G2387" i="1"/>
  <c r="BH2386" i="1"/>
  <c r="BF2386" i="1"/>
  <c r="BG2386" i="1" s="1"/>
  <c r="BE2386" i="1"/>
  <c r="J2386" i="1"/>
  <c r="H2386" i="1"/>
  <c r="G2386" i="1"/>
  <c r="BH2385" i="1"/>
  <c r="BF2385" i="1"/>
  <c r="BG2385" i="1" s="1"/>
  <c r="BE2385" i="1"/>
  <c r="J2385" i="1"/>
  <c r="H2385" i="1"/>
  <c r="G2385" i="1"/>
  <c r="BH2384" i="1"/>
  <c r="BF2384" i="1"/>
  <c r="BG2384" i="1" s="1"/>
  <c r="BE2384" i="1"/>
  <c r="J2384" i="1"/>
  <c r="H2384" i="1"/>
  <c r="G2384" i="1"/>
  <c r="BH2383" i="1"/>
  <c r="BF2383" i="1"/>
  <c r="BG2383" i="1" s="1"/>
  <c r="BE2383" i="1"/>
  <c r="J2383" i="1"/>
  <c r="H2383" i="1"/>
  <c r="G2383" i="1"/>
  <c r="BH2382" i="1"/>
  <c r="BF2382" i="1"/>
  <c r="BG2382" i="1" s="1"/>
  <c r="BE2382" i="1"/>
  <c r="J2382" i="1"/>
  <c r="H2382" i="1"/>
  <c r="G2382" i="1"/>
  <c r="BH2381" i="1"/>
  <c r="BF2381" i="1"/>
  <c r="BG2381" i="1" s="1"/>
  <c r="BE2381" i="1"/>
  <c r="J2381" i="1"/>
  <c r="H2381" i="1"/>
  <c r="G2381" i="1"/>
  <c r="BH2380" i="1"/>
  <c r="BF2380" i="1"/>
  <c r="BG2380" i="1" s="1"/>
  <c r="BE2380" i="1"/>
  <c r="J2380" i="1"/>
  <c r="H2380" i="1"/>
  <c r="G2380" i="1"/>
  <c r="BH2379" i="1"/>
  <c r="BF2379" i="1"/>
  <c r="BG2379" i="1" s="1"/>
  <c r="BE2379" i="1"/>
  <c r="J2379" i="1"/>
  <c r="H2379" i="1"/>
  <c r="G2379" i="1"/>
  <c r="BH2378" i="1"/>
  <c r="BF2378" i="1"/>
  <c r="BG2378" i="1" s="1"/>
  <c r="BE2378" i="1"/>
  <c r="J2378" i="1"/>
  <c r="H2378" i="1"/>
  <c r="G2378" i="1"/>
  <c r="BH2377" i="1"/>
  <c r="BF2377" i="1"/>
  <c r="BG2377" i="1" s="1"/>
  <c r="BE2377" i="1"/>
  <c r="J2377" i="1"/>
  <c r="H2377" i="1"/>
  <c r="G2377" i="1"/>
  <c r="BH2376" i="1"/>
  <c r="BF2376" i="1"/>
  <c r="BG2376" i="1" s="1"/>
  <c r="BE2376" i="1"/>
  <c r="J2376" i="1"/>
  <c r="H2376" i="1"/>
  <c r="G2376" i="1"/>
  <c r="BH2375" i="1"/>
  <c r="BF2375" i="1"/>
  <c r="BG2375" i="1" s="1"/>
  <c r="BE2375" i="1"/>
  <c r="J2375" i="1"/>
  <c r="H2375" i="1"/>
  <c r="G2375" i="1"/>
  <c r="BH2374" i="1"/>
  <c r="BF2374" i="1"/>
  <c r="BG2374" i="1" s="1"/>
  <c r="BE2374" i="1"/>
  <c r="J2374" i="1"/>
  <c r="H2374" i="1"/>
  <c r="G2374" i="1"/>
  <c r="BH2373" i="1"/>
  <c r="BF2373" i="1"/>
  <c r="BG2373" i="1" s="1"/>
  <c r="BE2373" i="1"/>
  <c r="J2373" i="1"/>
  <c r="H2373" i="1"/>
  <c r="G2373" i="1"/>
  <c r="BH2372" i="1"/>
  <c r="BF2372" i="1"/>
  <c r="BG2372" i="1" s="1"/>
  <c r="BE2372" i="1"/>
  <c r="J2372" i="1"/>
  <c r="H2372" i="1"/>
  <c r="G2372" i="1"/>
  <c r="BH2371" i="1"/>
  <c r="BF2371" i="1"/>
  <c r="BG2371" i="1" s="1"/>
  <c r="BE2371" i="1"/>
  <c r="J2371" i="1"/>
  <c r="H2371" i="1"/>
  <c r="G2371" i="1"/>
  <c r="BH2370" i="1"/>
  <c r="BF2370" i="1"/>
  <c r="BG2370" i="1" s="1"/>
  <c r="BE2370" i="1"/>
  <c r="J2370" i="1"/>
  <c r="H2370" i="1"/>
  <c r="G2370" i="1"/>
  <c r="BH2369" i="1"/>
  <c r="BF2369" i="1"/>
  <c r="BG2369" i="1" s="1"/>
  <c r="BE2369" i="1"/>
  <c r="J2369" i="1"/>
  <c r="H2369" i="1"/>
  <c r="G2369" i="1"/>
  <c r="BH2368" i="1"/>
  <c r="BF2368" i="1"/>
  <c r="BG2368" i="1" s="1"/>
  <c r="BE2368" i="1"/>
  <c r="J2368" i="1"/>
  <c r="H2368" i="1"/>
  <c r="G2368" i="1"/>
  <c r="BH2367" i="1"/>
  <c r="BF2367" i="1"/>
  <c r="BG2367" i="1" s="1"/>
  <c r="BE2367" i="1"/>
  <c r="J2367" i="1"/>
  <c r="H2367" i="1"/>
  <c r="G2367" i="1"/>
  <c r="BH2366" i="1"/>
  <c r="BF2366" i="1"/>
  <c r="BG2366" i="1" s="1"/>
  <c r="BE2366" i="1"/>
  <c r="J2366" i="1"/>
  <c r="H2366" i="1"/>
  <c r="G2366" i="1"/>
  <c r="BH2365" i="1"/>
  <c r="BF2365" i="1"/>
  <c r="BG2365" i="1" s="1"/>
  <c r="BE2365" i="1"/>
  <c r="J2365" i="1"/>
  <c r="H2365" i="1"/>
  <c r="G2365" i="1"/>
  <c r="BH2364" i="1"/>
  <c r="BF2364" i="1"/>
  <c r="BG2364" i="1" s="1"/>
  <c r="BE2364" i="1"/>
  <c r="J2364" i="1"/>
  <c r="H2364" i="1"/>
  <c r="G2364" i="1"/>
  <c r="BH2363" i="1"/>
  <c r="BF2363" i="1"/>
  <c r="BG2363" i="1" s="1"/>
  <c r="BE2363" i="1"/>
  <c r="J2363" i="1"/>
  <c r="H2363" i="1"/>
  <c r="G2363" i="1"/>
  <c r="BH2362" i="1"/>
  <c r="BF2362" i="1"/>
  <c r="BG2362" i="1" s="1"/>
  <c r="BE2362" i="1"/>
  <c r="J2362" i="1"/>
  <c r="H2362" i="1"/>
  <c r="G2362" i="1"/>
  <c r="BH2361" i="1"/>
  <c r="BF2361" i="1"/>
  <c r="BG2361" i="1" s="1"/>
  <c r="BE2361" i="1"/>
  <c r="J2361" i="1"/>
  <c r="H2361" i="1"/>
  <c r="G2361" i="1"/>
  <c r="BH2360" i="1"/>
  <c r="BF2360" i="1"/>
  <c r="BG2360" i="1" s="1"/>
  <c r="BE2360" i="1"/>
  <c r="J2360" i="1"/>
  <c r="H2360" i="1"/>
  <c r="G2360" i="1"/>
  <c r="BH2359" i="1"/>
  <c r="BF2359" i="1"/>
  <c r="BG2359" i="1" s="1"/>
  <c r="BE2359" i="1"/>
  <c r="J2359" i="1"/>
  <c r="H2359" i="1"/>
  <c r="G2359" i="1"/>
  <c r="BH2358" i="1"/>
  <c r="BF2358" i="1"/>
  <c r="BG2358" i="1" s="1"/>
  <c r="BE2358" i="1"/>
  <c r="J2358" i="1"/>
  <c r="H2358" i="1"/>
  <c r="G2358" i="1"/>
  <c r="BH2357" i="1"/>
  <c r="BF2357" i="1"/>
  <c r="BG2357" i="1" s="1"/>
  <c r="BE2357" i="1"/>
  <c r="J2357" i="1"/>
  <c r="H2357" i="1"/>
  <c r="G2357" i="1"/>
  <c r="BH2356" i="1"/>
  <c r="BF2356" i="1"/>
  <c r="BG2356" i="1" s="1"/>
  <c r="BE2356" i="1"/>
  <c r="J2356" i="1"/>
  <c r="H2356" i="1"/>
  <c r="G2356" i="1"/>
  <c r="BH2355" i="1"/>
  <c r="BF2355" i="1"/>
  <c r="BG2355" i="1" s="1"/>
  <c r="BE2355" i="1"/>
  <c r="J2355" i="1"/>
  <c r="H2355" i="1"/>
  <c r="G2355" i="1"/>
  <c r="BH2354" i="1"/>
  <c r="BF2354" i="1"/>
  <c r="BG2354" i="1" s="1"/>
  <c r="BE2354" i="1"/>
  <c r="J2354" i="1"/>
  <c r="H2354" i="1"/>
  <c r="G2354" i="1"/>
  <c r="BH2353" i="1"/>
  <c r="BF2353" i="1"/>
  <c r="BG2353" i="1" s="1"/>
  <c r="BE2353" i="1"/>
  <c r="J2353" i="1"/>
  <c r="H2353" i="1"/>
  <c r="G2353" i="1"/>
  <c r="BH2352" i="1"/>
  <c r="BF2352" i="1"/>
  <c r="BG2352" i="1" s="1"/>
  <c r="BE2352" i="1"/>
  <c r="J2352" i="1"/>
  <c r="H2352" i="1"/>
  <c r="G2352" i="1"/>
  <c r="BH2351" i="1"/>
  <c r="BF2351" i="1"/>
  <c r="BG2351" i="1" s="1"/>
  <c r="BE2351" i="1"/>
  <c r="J2351" i="1"/>
  <c r="H2351" i="1"/>
  <c r="G2351" i="1"/>
  <c r="BH2350" i="1"/>
  <c r="BF2350" i="1"/>
  <c r="BG2350" i="1" s="1"/>
  <c r="BE2350" i="1"/>
  <c r="J2350" i="1"/>
  <c r="H2350" i="1"/>
  <c r="G2350" i="1"/>
  <c r="BH2349" i="1"/>
  <c r="BF2349" i="1"/>
  <c r="BG2349" i="1" s="1"/>
  <c r="BE2349" i="1"/>
  <c r="J2349" i="1"/>
  <c r="H2349" i="1"/>
  <c r="G2349" i="1"/>
  <c r="BH2348" i="1"/>
  <c r="BF2348" i="1"/>
  <c r="BG2348" i="1" s="1"/>
  <c r="BE2348" i="1"/>
  <c r="J2348" i="1"/>
  <c r="H2348" i="1"/>
  <c r="G2348" i="1"/>
  <c r="BH2347" i="1"/>
  <c r="BF2347" i="1"/>
  <c r="BG2347" i="1" s="1"/>
  <c r="BE2347" i="1"/>
  <c r="J2347" i="1"/>
  <c r="H2347" i="1"/>
  <c r="G2347" i="1"/>
  <c r="BH2346" i="1"/>
  <c r="BF2346" i="1"/>
  <c r="BG2346" i="1" s="1"/>
  <c r="BE2346" i="1"/>
  <c r="J2346" i="1"/>
  <c r="H2346" i="1"/>
  <c r="G2346" i="1"/>
  <c r="BH2345" i="1"/>
  <c r="BF2345" i="1"/>
  <c r="BG2345" i="1" s="1"/>
  <c r="BE2345" i="1"/>
  <c r="J2345" i="1"/>
  <c r="H2345" i="1"/>
  <c r="G2345" i="1"/>
  <c r="BH2344" i="1"/>
  <c r="BF2344" i="1"/>
  <c r="BG2344" i="1" s="1"/>
  <c r="BE2344" i="1"/>
  <c r="J2344" i="1"/>
  <c r="H2344" i="1"/>
  <c r="G2344" i="1"/>
  <c r="BH2343" i="1"/>
  <c r="BF2343" i="1"/>
  <c r="BG2343" i="1" s="1"/>
  <c r="BE2343" i="1"/>
  <c r="J2343" i="1"/>
  <c r="H2343" i="1"/>
  <c r="G2343" i="1"/>
  <c r="BH2342" i="1"/>
  <c r="BF2342" i="1"/>
  <c r="BG2342" i="1" s="1"/>
  <c r="BE2342" i="1"/>
  <c r="J2342" i="1"/>
  <c r="H2342" i="1"/>
  <c r="G2342" i="1"/>
  <c r="BH2341" i="1"/>
  <c r="BF2341" i="1"/>
  <c r="BG2341" i="1" s="1"/>
  <c r="BE2341" i="1"/>
  <c r="J2341" i="1"/>
  <c r="H2341" i="1"/>
  <c r="G2341" i="1"/>
  <c r="BH2340" i="1"/>
  <c r="BF2340" i="1"/>
  <c r="BG2340" i="1" s="1"/>
  <c r="BE2340" i="1"/>
  <c r="J2340" i="1"/>
  <c r="H2340" i="1"/>
  <c r="G2340" i="1"/>
  <c r="BH2339" i="1"/>
  <c r="BF2339" i="1"/>
  <c r="BG2339" i="1" s="1"/>
  <c r="BE2339" i="1"/>
  <c r="J2339" i="1"/>
  <c r="H2339" i="1"/>
  <c r="G2339" i="1"/>
  <c r="BH2338" i="1"/>
  <c r="BF2338" i="1"/>
  <c r="BE2338" i="1"/>
  <c r="J2338" i="1"/>
  <c r="H2338" i="1"/>
  <c r="G2338" i="1"/>
  <c r="BH2337" i="1"/>
  <c r="BF2337" i="1"/>
  <c r="BG2337" i="1" s="1"/>
  <c r="BE2337" i="1"/>
  <c r="J2337" i="1"/>
  <c r="H2337" i="1"/>
  <c r="G2337" i="1"/>
  <c r="BH2336" i="1"/>
  <c r="BF2336" i="1"/>
  <c r="BE2336" i="1"/>
  <c r="J2336" i="1"/>
  <c r="H2336" i="1"/>
  <c r="G2336" i="1"/>
  <c r="BH2335" i="1"/>
  <c r="BF2335" i="1"/>
  <c r="BG2335" i="1" s="1"/>
  <c r="BE2335" i="1"/>
  <c r="J2335" i="1"/>
  <c r="H2335" i="1"/>
  <c r="G2335" i="1"/>
  <c r="BH2334" i="1"/>
  <c r="BF2334" i="1"/>
  <c r="BE2334" i="1"/>
  <c r="J2334" i="1"/>
  <c r="H2334" i="1"/>
  <c r="G2334" i="1"/>
  <c r="BH2333" i="1"/>
  <c r="BF2333" i="1"/>
  <c r="BG2333" i="1" s="1"/>
  <c r="BE2333" i="1"/>
  <c r="J2333" i="1"/>
  <c r="H2333" i="1"/>
  <c r="G2333" i="1"/>
  <c r="BH2332" i="1"/>
  <c r="BF2332" i="1"/>
  <c r="BE2332" i="1"/>
  <c r="J2332" i="1"/>
  <c r="H2332" i="1"/>
  <c r="G2332" i="1"/>
  <c r="BH2331" i="1"/>
  <c r="BF2331" i="1"/>
  <c r="BG2331" i="1" s="1"/>
  <c r="BE2331" i="1"/>
  <c r="J2331" i="1"/>
  <c r="H2331" i="1"/>
  <c r="G2331" i="1"/>
  <c r="BH2330" i="1"/>
  <c r="BF2330" i="1"/>
  <c r="BG2330" i="1" s="1"/>
  <c r="BE2330" i="1"/>
  <c r="J2330" i="1"/>
  <c r="H2330" i="1"/>
  <c r="G2330" i="1"/>
  <c r="BH2329" i="1"/>
  <c r="BF2329" i="1"/>
  <c r="BG2329" i="1" s="1"/>
  <c r="BE2329" i="1"/>
  <c r="J2329" i="1"/>
  <c r="H2329" i="1"/>
  <c r="G2329" i="1"/>
  <c r="BH2328" i="1"/>
  <c r="BF2328" i="1"/>
  <c r="BG2328" i="1" s="1"/>
  <c r="BE2328" i="1"/>
  <c r="J2328" i="1"/>
  <c r="H2328" i="1"/>
  <c r="G2328" i="1"/>
  <c r="BH2327" i="1"/>
  <c r="BF2327" i="1"/>
  <c r="BG2327" i="1" s="1"/>
  <c r="BE2327" i="1"/>
  <c r="J2327" i="1"/>
  <c r="H2327" i="1"/>
  <c r="G2327" i="1"/>
  <c r="BH2326" i="1"/>
  <c r="BF2326" i="1"/>
  <c r="BG2326" i="1" s="1"/>
  <c r="BE2326" i="1"/>
  <c r="J2326" i="1"/>
  <c r="H2326" i="1"/>
  <c r="G2326" i="1"/>
  <c r="BH2325" i="1"/>
  <c r="BF2325" i="1"/>
  <c r="BG2325" i="1" s="1"/>
  <c r="BE2325" i="1"/>
  <c r="J2325" i="1"/>
  <c r="H2325" i="1"/>
  <c r="G2325" i="1"/>
  <c r="BH2324" i="1"/>
  <c r="BF2324" i="1"/>
  <c r="BG2324" i="1" s="1"/>
  <c r="BE2324" i="1"/>
  <c r="J2324" i="1"/>
  <c r="H2324" i="1"/>
  <c r="G2324" i="1"/>
  <c r="BH2323" i="1"/>
  <c r="BF2323" i="1"/>
  <c r="BG2323" i="1" s="1"/>
  <c r="BE2323" i="1"/>
  <c r="J2323" i="1"/>
  <c r="H2323" i="1"/>
  <c r="G2323" i="1"/>
  <c r="BH2322" i="1"/>
  <c r="BF2322" i="1"/>
  <c r="BG2322" i="1" s="1"/>
  <c r="BE2322" i="1"/>
  <c r="J2322" i="1"/>
  <c r="H2322" i="1"/>
  <c r="G2322" i="1"/>
  <c r="BH2321" i="1"/>
  <c r="BF2321" i="1"/>
  <c r="BG2321" i="1" s="1"/>
  <c r="BE2321" i="1"/>
  <c r="J2321" i="1"/>
  <c r="H2321" i="1"/>
  <c r="G2321" i="1"/>
  <c r="BH2320" i="1"/>
  <c r="BF2320" i="1"/>
  <c r="BG2320" i="1" s="1"/>
  <c r="BE2320" i="1"/>
  <c r="J2320" i="1"/>
  <c r="H2320" i="1"/>
  <c r="G2320" i="1"/>
  <c r="BH2319" i="1"/>
  <c r="BF2319" i="1"/>
  <c r="BG2319" i="1" s="1"/>
  <c r="BE2319" i="1"/>
  <c r="J2319" i="1"/>
  <c r="H2319" i="1"/>
  <c r="G2319" i="1"/>
  <c r="BH2318" i="1"/>
  <c r="BF2318" i="1"/>
  <c r="BG2318" i="1" s="1"/>
  <c r="BE2318" i="1"/>
  <c r="J2318" i="1"/>
  <c r="H2318" i="1"/>
  <c r="G2318" i="1"/>
  <c r="BH2317" i="1"/>
  <c r="BF2317" i="1"/>
  <c r="BG2317" i="1" s="1"/>
  <c r="BE2317" i="1"/>
  <c r="J2317" i="1"/>
  <c r="H2317" i="1"/>
  <c r="G2317" i="1"/>
  <c r="BH2316" i="1"/>
  <c r="BF2316" i="1"/>
  <c r="BG2316" i="1" s="1"/>
  <c r="BE2316" i="1"/>
  <c r="J2316" i="1"/>
  <c r="H2316" i="1"/>
  <c r="G2316" i="1"/>
  <c r="BH2315" i="1"/>
  <c r="BF2315" i="1"/>
  <c r="BG2315" i="1" s="1"/>
  <c r="BE2315" i="1"/>
  <c r="J2315" i="1"/>
  <c r="H2315" i="1"/>
  <c r="G2315" i="1"/>
  <c r="BH2314" i="1"/>
  <c r="BF2314" i="1"/>
  <c r="BG2314" i="1" s="1"/>
  <c r="BE2314" i="1"/>
  <c r="J2314" i="1"/>
  <c r="H2314" i="1"/>
  <c r="G2314" i="1"/>
  <c r="BH2313" i="1"/>
  <c r="BF2313" i="1"/>
  <c r="BG2313" i="1" s="1"/>
  <c r="BE2313" i="1"/>
  <c r="J2313" i="1"/>
  <c r="H2313" i="1"/>
  <c r="G2313" i="1"/>
  <c r="BH2312" i="1"/>
  <c r="BF2312" i="1"/>
  <c r="BG2312" i="1" s="1"/>
  <c r="BE2312" i="1"/>
  <c r="J2312" i="1"/>
  <c r="H2312" i="1"/>
  <c r="G2312" i="1"/>
  <c r="BH2311" i="1"/>
  <c r="BF2311" i="1"/>
  <c r="BG2311" i="1" s="1"/>
  <c r="BE2311" i="1"/>
  <c r="J2311" i="1"/>
  <c r="H2311" i="1"/>
  <c r="G2311" i="1"/>
  <c r="BH2310" i="1"/>
  <c r="BF2310" i="1"/>
  <c r="BG2310" i="1" s="1"/>
  <c r="BE2310" i="1"/>
  <c r="J2310" i="1"/>
  <c r="H2310" i="1"/>
  <c r="G2310" i="1"/>
  <c r="BH2309" i="1"/>
  <c r="BF2309" i="1"/>
  <c r="BG2309" i="1" s="1"/>
  <c r="BE2309" i="1"/>
  <c r="J2309" i="1"/>
  <c r="H2309" i="1"/>
  <c r="G2309" i="1"/>
  <c r="BH2308" i="1"/>
  <c r="BF2308" i="1"/>
  <c r="BG2308" i="1" s="1"/>
  <c r="BE2308" i="1"/>
  <c r="J2308" i="1"/>
  <c r="H2308" i="1"/>
  <c r="G2308" i="1"/>
  <c r="BH2307" i="1"/>
  <c r="BF2307" i="1"/>
  <c r="BG2307" i="1" s="1"/>
  <c r="BE2307" i="1"/>
  <c r="J2307" i="1"/>
  <c r="H2307" i="1"/>
  <c r="G2307" i="1"/>
  <c r="BH2306" i="1"/>
  <c r="BF2306" i="1"/>
  <c r="BG2306" i="1" s="1"/>
  <c r="BE2306" i="1"/>
  <c r="J2306" i="1"/>
  <c r="H2306" i="1"/>
  <c r="G2306" i="1"/>
  <c r="BH2305" i="1"/>
  <c r="BF2305" i="1"/>
  <c r="BG2305" i="1" s="1"/>
  <c r="BE2305" i="1"/>
  <c r="J2305" i="1"/>
  <c r="H2305" i="1"/>
  <c r="G2305" i="1"/>
  <c r="BH2304" i="1"/>
  <c r="BF2304" i="1"/>
  <c r="BG2304" i="1" s="1"/>
  <c r="BE2304" i="1"/>
  <c r="J2304" i="1"/>
  <c r="H2304" i="1"/>
  <c r="G2304" i="1"/>
  <c r="BH2303" i="1"/>
  <c r="BF2303" i="1"/>
  <c r="BG2303" i="1" s="1"/>
  <c r="BE2303" i="1"/>
  <c r="J2303" i="1"/>
  <c r="H2303" i="1"/>
  <c r="G2303" i="1"/>
  <c r="BH2302" i="1"/>
  <c r="BF2302" i="1"/>
  <c r="BG2302" i="1" s="1"/>
  <c r="BE2302" i="1"/>
  <c r="J2302" i="1"/>
  <c r="H2302" i="1"/>
  <c r="G2302" i="1"/>
  <c r="BH2301" i="1"/>
  <c r="BF2301" i="1"/>
  <c r="BG2301" i="1" s="1"/>
  <c r="BE2301" i="1"/>
  <c r="J2301" i="1"/>
  <c r="H2301" i="1"/>
  <c r="G2301" i="1"/>
  <c r="BH2300" i="1"/>
  <c r="BF2300" i="1"/>
  <c r="BG2300" i="1" s="1"/>
  <c r="BE2300" i="1"/>
  <c r="J2300" i="1"/>
  <c r="H2300" i="1"/>
  <c r="G2300" i="1"/>
  <c r="BH2299" i="1"/>
  <c r="BF2299" i="1"/>
  <c r="BG2299" i="1" s="1"/>
  <c r="BE2299" i="1"/>
  <c r="J2299" i="1"/>
  <c r="H2299" i="1"/>
  <c r="G2299" i="1"/>
  <c r="BH2298" i="1"/>
  <c r="BF2298" i="1"/>
  <c r="BG2298" i="1" s="1"/>
  <c r="BE2298" i="1"/>
  <c r="J2298" i="1"/>
  <c r="H2298" i="1"/>
  <c r="G2298" i="1"/>
  <c r="BH2297" i="1"/>
  <c r="BF2297" i="1"/>
  <c r="BG2297" i="1" s="1"/>
  <c r="BE2297" i="1"/>
  <c r="J2297" i="1"/>
  <c r="H2297" i="1"/>
  <c r="G2297" i="1"/>
  <c r="BH2296" i="1"/>
  <c r="BE2296" i="1"/>
  <c r="J2296" i="1"/>
  <c r="H2296" i="1"/>
  <c r="G2296" i="1"/>
  <c r="BH2295" i="1"/>
  <c r="BF2295" i="1"/>
  <c r="BG2295" i="1" s="1"/>
  <c r="BE2295" i="1"/>
  <c r="J2295" i="1"/>
  <c r="H2295" i="1"/>
  <c r="G2295" i="1"/>
  <c r="BH2294" i="1"/>
  <c r="BF2294" i="1"/>
  <c r="BG2294" i="1" s="1"/>
  <c r="BE2294" i="1"/>
  <c r="J2294" i="1"/>
  <c r="H2294" i="1"/>
  <c r="G2294" i="1"/>
  <c r="BH2293" i="1"/>
  <c r="BF2293" i="1"/>
  <c r="BG2293" i="1" s="1"/>
  <c r="BE2293" i="1"/>
  <c r="J2293" i="1"/>
  <c r="H2293" i="1"/>
  <c r="G2293" i="1"/>
  <c r="BH2292" i="1"/>
  <c r="BF2292" i="1"/>
  <c r="BG2292" i="1" s="1"/>
  <c r="BE2292" i="1"/>
  <c r="J2292" i="1"/>
  <c r="H2292" i="1"/>
  <c r="G2292" i="1"/>
  <c r="BH2291" i="1"/>
  <c r="BF2291" i="1"/>
  <c r="BG2291" i="1" s="1"/>
  <c r="BE2291" i="1"/>
  <c r="J2291" i="1"/>
  <c r="H2291" i="1"/>
  <c r="G2291" i="1"/>
  <c r="BH2290" i="1"/>
  <c r="BF2290" i="1"/>
  <c r="BG2290" i="1" s="1"/>
  <c r="BE2290" i="1"/>
  <c r="J2290" i="1"/>
  <c r="H2290" i="1"/>
  <c r="G2290" i="1"/>
  <c r="BH2289" i="1"/>
  <c r="BF2289" i="1"/>
  <c r="BG2289" i="1" s="1"/>
  <c r="BE2289" i="1"/>
  <c r="J2289" i="1"/>
  <c r="H2289" i="1"/>
  <c r="G2289" i="1"/>
  <c r="BH2288" i="1"/>
  <c r="BF2288" i="1"/>
  <c r="BG2288" i="1" s="1"/>
  <c r="BE2288" i="1"/>
  <c r="J2288" i="1"/>
  <c r="H2288" i="1"/>
  <c r="G2288" i="1"/>
  <c r="BH2287" i="1"/>
  <c r="BF2287" i="1"/>
  <c r="BG2287" i="1" s="1"/>
  <c r="BE2287" i="1"/>
  <c r="J2287" i="1"/>
  <c r="H2287" i="1"/>
  <c r="G2287" i="1"/>
  <c r="BH2286" i="1"/>
  <c r="BF2286" i="1"/>
  <c r="BG2286" i="1" s="1"/>
  <c r="BE2286" i="1"/>
  <c r="J2286" i="1"/>
  <c r="H2286" i="1"/>
  <c r="G2286" i="1"/>
  <c r="BH2285" i="1"/>
  <c r="BF2285" i="1"/>
  <c r="BG2285" i="1" s="1"/>
  <c r="BE2285" i="1"/>
  <c r="J2285" i="1"/>
  <c r="H2285" i="1"/>
  <c r="G2285" i="1"/>
  <c r="BH2284" i="1"/>
  <c r="BF2284" i="1"/>
  <c r="BG2284" i="1" s="1"/>
  <c r="BE2284" i="1"/>
  <c r="J2284" i="1"/>
  <c r="H2284" i="1"/>
  <c r="G2284" i="1"/>
  <c r="BH2283" i="1"/>
  <c r="BF2283" i="1"/>
  <c r="BG2283" i="1" s="1"/>
  <c r="BE2283" i="1"/>
  <c r="J2283" i="1"/>
  <c r="H2283" i="1"/>
  <c r="G2283" i="1"/>
  <c r="BH2282" i="1"/>
  <c r="BF2282" i="1"/>
  <c r="BG2282" i="1" s="1"/>
  <c r="BE2282" i="1"/>
  <c r="J2282" i="1"/>
  <c r="H2282" i="1"/>
  <c r="G2282" i="1"/>
  <c r="BH2281" i="1"/>
  <c r="BF2281" i="1"/>
  <c r="BG2281" i="1" s="1"/>
  <c r="BE2281" i="1"/>
  <c r="J2281" i="1"/>
  <c r="H2281" i="1"/>
  <c r="G2281" i="1"/>
  <c r="BH2280" i="1"/>
  <c r="BF2280" i="1"/>
  <c r="BG2280" i="1" s="1"/>
  <c r="BE2280" i="1"/>
  <c r="J2280" i="1"/>
  <c r="H2280" i="1"/>
  <c r="G2280" i="1"/>
  <c r="BH2279" i="1"/>
  <c r="BF2279" i="1"/>
  <c r="BG2279" i="1" s="1"/>
  <c r="BE2279" i="1"/>
  <c r="J2279" i="1"/>
  <c r="H2279" i="1"/>
  <c r="G2279" i="1"/>
  <c r="BH2278" i="1"/>
  <c r="BF2278" i="1"/>
  <c r="BG2278" i="1" s="1"/>
  <c r="BE2278" i="1"/>
  <c r="J2278" i="1"/>
  <c r="H2278" i="1"/>
  <c r="G2278" i="1"/>
  <c r="BH2277" i="1"/>
  <c r="BF2277" i="1"/>
  <c r="BG2277" i="1" s="1"/>
  <c r="BE2277" i="1"/>
  <c r="J2277" i="1"/>
  <c r="H2277" i="1"/>
  <c r="G2277" i="1"/>
  <c r="BH2276" i="1"/>
  <c r="BF2276" i="1"/>
  <c r="BG2276" i="1" s="1"/>
  <c r="BE2276" i="1"/>
  <c r="J2276" i="1"/>
  <c r="H2276" i="1"/>
  <c r="G2276" i="1"/>
  <c r="BH2275" i="1"/>
  <c r="BF2275" i="1"/>
  <c r="BG2275" i="1" s="1"/>
  <c r="BE2275" i="1"/>
  <c r="J2275" i="1"/>
  <c r="H2275" i="1"/>
  <c r="G2275" i="1"/>
  <c r="BH2274" i="1"/>
  <c r="BF2274" i="1"/>
  <c r="BG2274" i="1" s="1"/>
  <c r="BE2274" i="1"/>
  <c r="J2274" i="1"/>
  <c r="H2274" i="1"/>
  <c r="G2274" i="1"/>
  <c r="BH2273" i="1"/>
  <c r="BF2273" i="1"/>
  <c r="BG2273" i="1" s="1"/>
  <c r="BE2273" i="1"/>
  <c r="J2273" i="1"/>
  <c r="H2273" i="1"/>
  <c r="G2273" i="1"/>
  <c r="BH2272" i="1"/>
  <c r="BF2272" i="1"/>
  <c r="BG2272" i="1" s="1"/>
  <c r="BE2272" i="1"/>
  <c r="J2272" i="1"/>
  <c r="H2272" i="1"/>
  <c r="G2272" i="1"/>
  <c r="BH2271" i="1"/>
  <c r="BF2271" i="1"/>
  <c r="BG2271" i="1" s="1"/>
  <c r="BE2271" i="1"/>
  <c r="J2271" i="1"/>
  <c r="H2271" i="1"/>
  <c r="G2271" i="1"/>
  <c r="BH2270" i="1"/>
  <c r="BF2270" i="1"/>
  <c r="BG2270" i="1" s="1"/>
  <c r="BE2270" i="1"/>
  <c r="J2270" i="1"/>
  <c r="H2270" i="1"/>
  <c r="G2270" i="1"/>
  <c r="BH2269" i="1"/>
  <c r="BF2269" i="1"/>
  <c r="BG2269" i="1" s="1"/>
  <c r="BE2269" i="1"/>
  <c r="J2269" i="1"/>
  <c r="H2269" i="1"/>
  <c r="G2269" i="1"/>
  <c r="BH2268" i="1"/>
  <c r="BF2268" i="1"/>
  <c r="BG2268" i="1" s="1"/>
  <c r="BE2268" i="1"/>
  <c r="J2268" i="1"/>
  <c r="H2268" i="1"/>
  <c r="G2268" i="1"/>
  <c r="BH2267" i="1"/>
  <c r="BF2267" i="1"/>
  <c r="BG2267" i="1" s="1"/>
  <c r="BE2267" i="1"/>
  <c r="J2267" i="1"/>
  <c r="H2267" i="1"/>
  <c r="G2267" i="1"/>
  <c r="BH2266" i="1"/>
  <c r="BF2266" i="1"/>
  <c r="BG2266" i="1" s="1"/>
  <c r="BE2266" i="1"/>
  <c r="J2266" i="1"/>
  <c r="H2266" i="1"/>
  <c r="G2266" i="1"/>
  <c r="BH2265" i="1"/>
  <c r="BF2265" i="1"/>
  <c r="BG2265" i="1" s="1"/>
  <c r="BE2265" i="1"/>
  <c r="J2265" i="1"/>
  <c r="H2265" i="1"/>
  <c r="G2265" i="1"/>
  <c r="BH2264" i="1"/>
  <c r="BF2264" i="1"/>
  <c r="BG2264" i="1" s="1"/>
  <c r="BE2264" i="1"/>
  <c r="J2264" i="1"/>
  <c r="H2264" i="1"/>
  <c r="G2264" i="1"/>
  <c r="BH2263" i="1"/>
  <c r="BF2263" i="1"/>
  <c r="BG2263" i="1" s="1"/>
  <c r="BE2263" i="1"/>
  <c r="J2263" i="1"/>
  <c r="H2263" i="1"/>
  <c r="G2263" i="1"/>
  <c r="BH2262" i="1"/>
  <c r="BF2262" i="1"/>
  <c r="BG2262" i="1" s="1"/>
  <c r="BE2262" i="1"/>
  <c r="J2262" i="1"/>
  <c r="H2262" i="1"/>
  <c r="G2262" i="1"/>
  <c r="BH2261" i="1"/>
  <c r="BF2261" i="1"/>
  <c r="BG2261" i="1" s="1"/>
  <c r="BE2261" i="1"/>
  <c r="J2261" i="1"/>
  <c r="H2261" i="1"/>
  <c r="G2261" i="1"/>
  <c r="BH2260" i="1"/>
  <c r="BF2260" i="1"/>
  <c r="BG2260" i="1" s="1"/>
  <c r="BE2260" i="1"/>
  <c r="J2260" i="1"/>
  <c r="H2260" i="1"/>
  <c r="G2260" i="1"/>
  <c r="BH2259" i="1"/>
  <c r="BF2259" i="1"/>
  <c r="BG2259" i="1" s="1"/>
  <c r="BE2259" i="1"/>
  <c r="J2259" i="1"/>
  <c r="H2259" i="1"/>
  <c r="G2259" i="1"/>
  <c r="BH2258" i="1"/>
  <c r="BF2258" i="1"/>
  <c r="BG2258" i="1" s="1"/>
  <c r="BE2258" i="1"/>
  <c r="J2258" i="1"/>
  <c r="H2258" i="1"/>
  <c r="G2258" i="1"/>
  <c r="BH2257" i="1"/>
  <c r="BF2257" i="1"/>
  <c r="BG2257" i="1" s="1"/>
  <c r="BE2257" i="1"/>
  <c r="J2257" i="1"/>
  <c r="H2257" i="1"/>
  <c r="G2257" i="1"/>
  <c r="BH2256" i="1"/>
  <c r="BF2256" i="1"/>
  <c r="BG2256" i="1" s="1"/>
  <c r="BE2256" i="1"/>
  <c r="J2256" i="1"/>
  <c r="H2256" i="1"/>
  <c r="G2256" i="1"/>
  <c r="BH2255" i="1"/>
  <c r="BF2255" i="1"/>
  <c r="BG2255" i="1" s="1"/>
  <c r="BE2255" i="1"/>
  <c r="J2255" i="1"/>
  <c r="H2255" i="1"/>
  <c r="G2255" i="1"/>
  <c r="BH2254" i="1"/>
  <c r="BF2254" i="1"/>
  <c r="BG2254" i="1" s="1"/>
  <c r="BE2254" i="1"/>
  <c r="J2254" i="1"/>
  <c r="H2254" i="1"/>
  <c r="G2254" i="1"/>
  <c r="BH2253" i="1"/>
  <c r="BF2253" i="1"/>
  <c r="BG2253" i="1" s="1"/>
  <c r="BE2253" i="1"/>
  <c r="J2253" i="1"/>
  <c r="H2253" i="1"/>
  <c r="G2253" i="1"/>
  <c r="BH2252" i="1"/>
  <c r="BF2252" i="1"/>
  <c r="BG2252" i="1" s="1"/>
  <c r="BE2252" i="1"/>
  <c r="J2252" i="1"/>
  <c r="H2252" i="1"/>
  <c r="G2252" i="1"/>
  <c r="BH2251" i="1"/>
  <c r="BF2251" i="1"/>
  <c r="BG2251" i="1" s="1"/>
  <c r="BE2251" i="1"/>
  <c r="J2251" i="1"/>
  <c r="H2251" i="1"/>
  <c r="G2251" i="1"/>
  <c r="BH2250" i="1"/>
  <c r="BF2250" i="1"/>
  <c r="BG2250" i="1" s="1"/>
  <c r="BE2250" i="1"/>
  <c r="J2250" i="1"/>
  <c r="H2250" i="1"/>
  <c r="G2250" i="1"/>
  <c r="BH2249" i="1"/>
  <c r="BF2249" i="1"/>
  <c r="BG2249" i="1" s="1"/>
  <c r="BE2249" i="1"/>
  <c r="J2249" i="1"/>
  <c r="H2249" i="1"/>
  <c r="G2249" i="1"/>
  <c r="BH2248" i="1"/>
  <c r="BF2248" i="1"/>
  <c r="BG2248" i="1" s="1"/>
  <c r="BE2248" i="1"/>
  <c r="J2248" i="1"/>
  <c r="H2248" i="1"/>
  <c r="G2248" i="1"/>
  <c r="BH2247" i="1"/>
  <c r="BF2247" i="1"/>
  <c r="BG2247" i="1" s="1"/>
  <c r="BE2247" i="1"/>
  <c r="J2247" i="1"/>
  <c r="H2247" i="1"/>
  <c r="G2247" i="1"/>
  <c r="BH2246" i="1"/>
  <c r="BF2246" i="1"/>
  <c r="BG2246" i="1" s="1"/>
  <c r="BE2246" i="1"/>
  <c r="J2246" i="1"/>
  <c r="H2246" i="1"/>
  <c r="G2246" i="1"/>
  <c r="BH2245" i="1"/>
  <c r="BF2245" i="1"/>
  <c r="BG2245" i="1" s="1"/>
  <c r="BE2245" i="1"/>
  <c r="J2245" i="1"/>
  <c r="H2245" i="1"/>
  <c r="G2245" i="1"/>
  <c r="BH2244" i="1"/>
  <c r="BF2244" i="1"/>
  <c r="BG2244" i="1" s="1"/>
  <c r="BE2244" i="1"/>
  <c r="J2244" i="1"/>
  <c r="H2244" i="1"/>
  <c r="G2244" i="1"/>
  <c r="BH2243" i="1"/>
  <c r="BF2243" i="1"/>
  <c r="BG2243" i="1" s="1"/>
  <c r="BE2243" i="1"/>
  <c r="J2243" i="1"/>
  <c r="H2243" i="1"/>
  <c r="G2243" i="1"/>
  <c r="BH2242" i="1"/>
  <c r="BF2242" i="1"/>
  <c r="BG2242" i="1" s="1"/>
  <c r="BE2242" i="1"/>
  <c r="J2242" i="1"/>
  <c r="H2242" i="1"/>
  <c r="G2242" i="1"/>
  <c r="BH2241" i="1"/>
  <c r="BF2241" i="1"/>
  <c r="BG2241" i="1" s="1"/>
  <c r="BE2241" i="1"/>
  <c r="J2241" i="1"/>
  <c r="H2241" i="1"/>
  <c r="G2241" i="1"/>
  <c r="BH2240" i="1"/>
  <c r="BF2240" i="1"/>
  <c r="BG2240" i="1" s="1"/>
  <c r="BE2240" i="1"/>
  <c r="J2240" i="1"/>
  <c r="H2240" i="1"/>
  <c r="G2240" i="1"/>
  <c r="BH2239" i="1"/>
  <c r="BF2239" i="1"/>
  <c r="BG2239" i="1" s="1"/>
  <c r="BE2239" i="1"/>
  <c r="J2239" i="1"/>
  <c r="H2239" i="1"/>
  <c r="G2239" i="1"/>
  <c r="BH2238" i="1"/>
  <c r="BF2238" i="1"/>
  <c r="BG2238" i="1" s="1"/>
  <c r="BE2238" i="1"/>
  <c r="J2238" i="1"/>
  <c r="H2238" i="1"/>
  <c r="G2238" i="1"/>
  <c r="BH2237" i="1"/>
  <c r="BF2237" i="1"/>
  <c r="BG2237" i="1" s="1"/>
  <c r="BE2237" i="1"/>
  <c r="J2237" i="1"/>
  <c r="H2237" i="1"/>
  <c r="G2237" i="1"/>
  <c r="BH2236" i="1"/>
  <c r="BF2236" i="1"/>
  <c r="BG2236" i="1" s="1"/>
  <c r="BE2236" i="1"/>
  <c r="J2236" i="1"/>
  <c r="H2236" i="1"/>
  <c r="G2236" i="1"/>
  <c r="BH2235" i="1"/>
  <c r="BF2235" i="1"/>
  <c r="BG2235" i="1" s="1"/>
  <c r="BE2235" i="1"/>
  <c r="J2235" i="1"/>
  <c r="H2235" i="1"/>
  <c r="G2235" i="1"/>
  <c r="BH2234" i="1"/>
  <c r="BF2234" i="1"/>
  <c r="BG2234" i="1" s="1"/>
  <c r="BE2234" i="1"/>
  <c r="J2234" i="1"/>
  <c r="H2234" i="1"/>
  <c r="G2234" i="1"/>
  <c r="BH2233" i="1"/>
  <c r="BF2233" i="1"/>
  <c r="BG2233" i="1" s="1"/>
  <c r="BE2233" i="1"/>
  <c r="J2233" i="1"/>
  <c r="H2233" i="1"/>
  <c r="G2233" i="1"/>
  <c r="BH2232" i="1"/>
  <c r="BF2232" i="1"/>
  <c r="BG2232" i="1" s="1"/>
  <c r="BE2232" i="1"/>
  <c r="J2232" i="1"/>
  <c r="H2232" i="1"/>
  <c r="G2232" i="1"/>
  <c r="BH2231" i="1"/>
  <c r="BF2231" i="1"/>
  <c r="BG2231" i="1" s="1"/>
  <c r="BE2231" i="1"/>
  <c r="J2231" i="1"/>
  <c r="H2231" i="1"/>
  <c r="G2231" i="1"/>
  <c r="BH2230" i="1"/>
  <c r="BF2230" i="1"/>
  <c r="BG2230" i="1" s="1"/>
  <c r="BE2230" i="1"/>
  <c r="J2230" i="1"/>
  <c r="H2230" i="1"/>
  <c r="G2230" i="1"/>
  <c r="BH2229" i="1"/>
  <c r="BF2229" i="1"/>
  <c r="BG2229" i="1" s="1"/>
  <c r="BE2229" i="1"/>
  <c r="J2229" i="1"/>
  <c r="H2229" i="1"/>
  <c r="G2229" i="1"/>
  <c r="BH2228" i="1"/>
  <c r="BF2228" i="1"/>
  <c r="BG2228" i="1" s="1"/>
  <c r="BE2228" i="1"/>
  <c r="J2228" i="1"/>
  <c r="H2228" i="1"/>
  <c r="G2228" i="1"/>
  <c r="BH2227" i="1"/>
  <c r="BF2227" i="1"/>
  <c r="BG2227" i="1" s="1"/>
  <c r="BE2227" i="1"/>
  <c r="J2227" i="1"/>
  <c r="H2227" i="1"/>
  <c r="G2227" i="1"/>
  <c r="BH2226" i="1"/>
  <c r="BF2226" i="1"/>
  <c r="BG2226" i="1" s="1"/>
  <c r="BE2226" i="1"/>
  <c r="J2226" i="1"/>
  <c r="H2226" i="1"/>
  <c r="G2226" i="1"/>
  <c r="BH2225" i="1"/>
  <c r="BF2225" i="1"/>
  <c r="BG2225" i="1" s="1"/>
  <c r="BE2225" i="1"/>
  <c r="J2225" i="1"/>
  <c r="H2225" i="1"/>
  <c r="G2225" i="1"/>
  <c r="BH2224" i="1"/>
  <c r="BF2224" i="1"/>
  <c r="BG2224" i="1" s="1"/>
  <c r="BE2224" i="1"/>
  <c r="J2224" i="1"/>
  <c r="H2224" i="1"/>
  <c r="G2224" i="1"/>
  <c r="BH2223" i="1"/>
  <c r="BF2223" i="1"/>
  <c r="BG2223" i="1" s="1"/>
  <c r="BE2223" i="1"/>
  <c r="J2223" i="1"/>
  <c r="H2223" i="1"/>
  <c r="G2223" i="1"/>
  <c r="BH2222" i="1"/>
  <c r="BF2222" i="1"/>
  <c r="BG2222" i="1" s="1"/>
  <c r="BE2222" i="1"/>
  <c r="J2222" i="1"/>
  <c r="H2222" i="1"/>
  <c r="G2222" i="1"/>
  <c r="BH2221" i="1"/>
  <c r="BF2221" i="1"/>
  <c r="BG2221" i="1" s="1"/>
  <c r="BE2221" i="1"/>
  <c r="J2221" i="1"/>
  <c r="H2221" i="1"/>
  <c r="G2221" i="1"/>
  <c r="BH2220" i="1"/>
  <c r="BF2220" i="1"/>
  <c r="BG2220" i="1" s="1"/>
  <c r="BE2220" i="1"/>
  <c r="J2220" i="1"/>
  <c r="H2220" i="1"/>
  <c r="G2220" i="1"/>
  <c r="BH2219" i="1"/>
  <c r="BF2219" i="1"/>
  <c r="BG2219" i="1" s="1"/>
  <c r="BE2219" i="1"/>
  <c r="J2219" i="1"/>
  <c r="H2219" i="1"/>
  <c r="G2219" i="1"/>
  <c r="BH2218" i="1"/>
  <c r="BF2218" i="1"/>
  <c r="BG2218" i="1" s="1"/>
  <c r="BE2218" i="1"/>
  <c r="J2218" i="1"/>
  <c r="H2218" i="1"/>
  <c r="G2218" i="1"/>
  <c r="BH2217" i="1"/>
  <c r="BF2217" i="1"/>
  <c r="BG2217" i="1" s="1"/>
  <c r="BE2217" i="1"/>
  <c r="J2217" i="1"/>
  <c r="H2217" i="1"/>
  <c r="G2217" i="1"/>
  <c r="BH2216" i="1"/>
  <c r="BF2216" i="1"/>
  <c r="BG2216" i="1" s="1"/>
  <c r="BE2216" i="1"/>
  <c r="J2216" i="1"/>
  <c r="H2216" i="1"/>
  <c r="G2216" i="1"/>
  <c r="BH2215" i="1"/>
  <c r="BF2215" i="1"/>
  <c r="BG2215" i="1" s="1"/>
  <c r="BE2215" i="1"/>
  <c r="J2215" i="1"/>
  <c r="H2215" i="1"/>
  <c r="G2215" i="1"/>
  <c r="BH2214" i="1"/>
  <c r="BF2214" i="1"/>
  <c r="BG2214" i="1" s="1"/>
  <c r="BE2214" i="1"/>
  <c r="J2214" i="1"/>
  <c r="H2214" i="1"/>
  <c r="G2214" i="1"/>
  <c r="BH2213" i="1"/>
  <c r="BF2213" i="1"/>
  <c r="BG2213" i="1" s="1"/>
  <c r="BE2213" i="1"/>
  <c r="J2213" i="1"/>
  <c r="H2213" i="1"/>
  <c r="G2213" i="1"/>
  <c r="BH2212" i="1"/>
  <c r="BF2212" i="1"/>
  <c r="BG2212" i="1" s="1"/>
  <c r="BE2212" i="1"/>
  <c r="J2212" i="1"/>
  <c r="H2212" i="1"/>
  <c r="G2212" i="1"/>
  <c r="BH2211" i="1"/>
  <c r="BF2211" i="1"/>
  <c r="BG2211" i="1" s="1"/>
  <c r="BE2211" i="1"/>
  <c r="J2211" i="1"/>
  <c r="H2211" i="1"/>
  <c r="G2211" i="1"/>
  <c r="BH2210" i="1"/>
  <c r="BF2210" i="1"/>
  <c r="BG2210" i="1" s="1"/>
  <c r="BE2210" i="1"/>
  <c r="J2210" i="1"/>
  <c r="H2210" i="1"/>
  <c r="G2210" i="1"/>
  <c r="BH2209" i="1"/>
  <c r="BF2209" i="1"/>
  <c r="BG2209" i="1" s="1"/>
  <c r="BE2209" i="1"/>
  <c r="J2209" i="1"/>
  <c r="H2209" i="1"/>
  <c r="G2209" i="1"/>
  <c r="BH2208" i="1"/>
  <c r="BF2208" i="1"/>
  <c r="BE2208" i="1"/>
  <c r="J2208" i="1"/>
  <c r="H2208" i="1"/>
  <c r="G2208" i="1"/>
  <c r="BH2207" i="1"/>
  <c r="BF2207" i="1"/>
  <c r="BG2207" i="1" s="1"/>
  <c r="BE2207" i="1"/>
  <c r="J2207" i="1"/>
  <c r="H2207" i="1"/>
  <c r="G2207" i="1"/>
  <c r="BH2206" i="1"/>
  <c r="BF2206" i="1"/>
  <c r="BG2206" i="1" s="1"/>
  <c r="BE2206" i="1"/>
  <c r="J2206" i="1"/>
  <c r="H2206" i="1"/>
  <c r="G2206" i="1"/>
  <c r="BH2205" i="1"/>
  <c r="BF2205" i="1"/>
  <c r="BG2205" i="1" s="1"/>
  <c r="BE2205" i="1"/>
  <c r="J2205" i="1"/>
  <c r="H2205" i="1"/>
  <c r="G2205" i="1"/>
  <c r="BH2204" i="1"/>
  <c r="BF2204" i="1"/>
  <c r="BG2204" i="1" s="1"/>
  <c r="BE2204" i="1"/>
  <c r="J2204" i="1"/>
  <c r="H2204" i="1"/>
  <c r="G2204" i="1"/>
  <c r="BH2203" i="1"/>
  <c r="BF2203" i="1"/>
  <c r="BG2203" i="1" s="1"/>
  <c r="BE2203" i="1"/>
  <c r="J2203" i="1"/>
  <c r="H2203" i="1"/>
  <c r="G2203" i="1"/>
  <c r="BH2202" i="1"/>
  <c r="BF2202" i="1"/>
  <c r="BG2202" i="1" s="1"/>
  <c r="BE2202" i="1"/>
  <c r="J2202" i="1"/>
  <c r="H2202" i="1"/>
  <c r="G2202" i="1"/>
  <c r="BH2201" i="1"/>
  <c r="BF2201" i="1"/>
  <c r="BG2201" i="1" s="1"/>
  <c r="BE2201" i="1"/>
  <c r="J2201" i="1"/>
  <c r="H2201" i="1"/>
  <c r="G2201" i="1"/>
  <c r="BH2200" i="1"/>
  <c r="BF2200" i="1"/>
  <c r="BE2200" i="1"/>
  <c r="J2200" i="1"/>
  <c r="H2200" i="1"/>
  <c r="G2200" i="1"/>
  <c r="BH2199" i="1"/>
  <c r="BF2199" i="1"/>
  <c r="BG2199" i="1" s="1"/>
  <c r="BE2199" i="1"/>
  <c r="J2199" i="1"/>
  <c r="H2199" i="1"/>
  <c r="G2199" i="1"/>
  <c r="BH2198" i="1"/>
  <c r="BF2198" i="1"/>
  <c r="BG2198" i="1" s="1"/>
  <c r="BE2198" i="1"/>
  <c r="J2198" i="1"/>
  <c r="H2198" i="1"/>
  <c r="G2198" i="1"/>
  <c r="BH2197" i="1"/>
  <c r="BF2197" i="1"/>
  <c r="BG2197" i="1" s="1"/>
  <c r="BE2197" i="1"/>
  <c r="J2197" i="1"/>
  <c r="H2197" i="1"/>
  <c r="G2197" i="1"/>
  <c r="BH2196" i="1"/>
  <c r="BF2196" i="1"/>
  <c r="BG2196" i="1" s="1"/>
  <c r="BE2196" i="1"/>
  <c r="J2196" i="1"/>
  <c r="H2196" i="1"/>
  <c r="G2196" i="1"/>
  <c r="BH2195" i="1"/>
  <c r="BF2195" i="1"/>
  <c r="BG2195" i="1" s="1"/>
  <c r="BE2195" i="1"/>
  <c r="J2195" i="1"/>
  <c r="H2195" i="1"/>
  <c r="G2195" i="1"/>
  <c r="BH2194" i="1"/>
  <c r="BF2194" i="1"/>
  <c r="BG2194" i="1" s="1"/>
  <c r="BE2194" i="1"/>
  <c r="J2194" i="1"/>
  <c r="H2194" i="1"/>
  <c r="G2194" i="1"/>
  <c r="BH2193" i="1"/>
  <c r="BF2193" i="1"/>
  <c r="BG2193" i="1" s="1"/>
  <c r="BE2193" i="1"/>
  <c r="J2193" i="1"/>
  <c r="H2193" i="1"/>
  <c r="G2193" i="1"/>
  <c r="BH2192" i="1"/>
  <c r="BF2192" i="1"/>
  <c r="BG2192" i="1" s="1"/>
  <c r="BE2192" i="1"/>
  <c r="J2192" i="1"/>
  <c r="H2192" i="1"/>
  <c r="G2192" i="1"/>
  <c r="BH2191" i="1"/>
  <c r="BF2191" i="1"/>
  <c r="BE2191" i="1"/>
  <c r="J2191" i="1"/>
  <c r="H2191" i="1"/>
  <c r="G2191" i="1"/>
  <c r="BH2190" i="1"/>
  <c r="BF2190" i="1"/>
  <c r="BE2190" i="1"/>
  <c r="J2190" i="1"/>
  <c r="H2190" i="1"/>
  <c r="G2190" i="1"/>
  <c r="BH2189" i="1"/>
  <c r="BF2189" i="1"/>
  <c r="BE2189" i="1"/>
  <c r="J2189" i="1"/>
  <c r="H2189" i="1"/>
  <c r="G2189" i="1"/>
  <c r="BH2188" i="1"/>
  <c r="BF2188" i="1"/>
  <c r="BE2188" i="1"/>
  <c r="J2188" i="1"/>
  <c r="H2188" i="1"/>
  <c r="G2188" i="1"/>
  <c r="BH2187" i="1"/>
  <c r="BF2187" i="1"/>
  <c r="BE2187" i="1"/>
  <c r="J2187" i="1"/>
  <c r="H2187" i="1"/>
  <c r="G2187" i="1"/>
  <c r="BH2186" i="1"/>
  <c r="BF2186" i="1"/>
  <c r="BE2186" i="1"/>
  <c r="J2186" i="1"/>
  <c r="H2186" i="1"/>
  <c r="G2186" i="1"/>
  <c r="BH2185" i="1"/>
  <c r="BF2185" i="1"/>
  <c r="BE2185" i="1"/>
  <c r="J2185" i="1"/>
  <c r="H2185" i="1"/>
  <c r="G2185" i="1"/>
  <c r="BH2184" i="1"/>
  <c r="BF2184" i="1"/>
  <c r="BE2184" i="1"/>
  <c r="J2184" i="1"/>
  <c r="H2184" i="1"/>
  <c r="G2184" i="1"/>
  <c r="BH2183" i="1"/>
  <c r="BF2183" i="1"/>
  <c r="BE2183" i="1"/>
  <c r="J2183" i="1"/>
  <c r="H2183" i="1"/>
  <c r="G2183" i="1"/>
  <c r="BH2182" i="1"/>
  <c r="BF2182" i="1"/>
  <c r="BE2182" i="1"/>
  <c r="J2182" i="1"/>
  <c r="H2182" i="1"/>
  <c r="G2182" i="1"/>
  <c r="BH2181" i="1"/>
  <c r="BF2181" i="1"/>
  <c r="BE2181" i="1"/>
  <c r="J2181" i="1"/>
  <c r="H2181" i="1"/>
  <c r="G2181" i="1"/>
  <c r="BH2180" i="1"/>
  <c r="BF2180" i="1"/>
  <c r="BE2180" i="1"/>
  <c r="J2180" i="1"/>
  <c r="H2180" i="1"/>
  <c r="G2180" i="1"/>
  <c r="BH2179" i="1"/>
  <c r="BF2179" i="1"/>
  <c r="BE2179" i="1"/>
  <c r="J2179" i="1"/>
  <c r="H2179" i="1"/>
  <c r="G2179" i="1"/>
  <c r="BH2178" i="1"/>
  <c r="BF2178" i="1"/>
  <c r="BE2178" i="1"/>
  <c r="J2178" i="1"/>
  <c r="H2178" i="1"/>
  <c r="G2178" i="1"/>
  <c r="BH2177" i="1"/>
  <c r="BF2177" i="1"/>
  <c r="BE2177" i="1"/>
  <c r="J2177" i="1"/>
  <c r="H2177" i="1"/>
  <c r="G2177" i="1"/>
  <c r="BH2176" i="1"/>
  <c r="BF2176" i="1"/>
  <c r="BE2176" i="1"/>
  <c r="J2176" i="1"/>
  <c r="H2176" i="1"/>
  <c r="G2176" i="1"/>
  <c r="BH2175" i="1"/>
  <c r="BF2175" i="1"/>
  <c r="BE2175" i="1"/>
  <c r="J2175" i="1"/>
  <c r="H2175" i="1"/>
  <c r="G2175" i="1"/>
  <c r="BH2174" i="1"/>
  <c r="BF2174" i="1"/>
  <c r="BE2174" i="1"/>
  <c r="J2174" i="1"/>
  <c r="H2174" i="1"/>
  <c r="G2174" i="1"/>
  <c r="BH2173" i="1"/>
  <c r="BF2173" i="1"/>
  <c r="BE2173" i="1"/>
  <c r="J2173" i="1"/>
  <c r="H2173" i="1"/>
  <c r="G2173" i="1"/>
  <c r="BH2172" i="1"/>
  <c r="BF2172" i="1"/>
  <c r="BE2172" i="1"/>
  <c r="J2172" i="1"/>
  <c r="H2172" i="1"/>
  <c r="G2172" i="1"/>
  <c r="BH2171" i="1"/>
  <c r="BF2171" i="1"/>
  <c r="BE2171" i="1"/>
  <c r="J2171" i="1"/>
  <c r="H2171" i="1"/>
  <c r="G2171" i="1"/>
  <c r="BH2170" i="1"/>
  <c r="BF2170" i="1"/>
  <c r="BE2170" i="1"/>
  <c r="J2170" i="1"/>
  <c r="H2170" i="1"/>
  <c r="G2170" i="1"/>
  <c r="BH2169" i="1"/>
  <c r="BF2169" i="1"/>
  <c r="BE2169" i="1"/>
  <c r="J2169" i="1"/>
  <c r="H2169" i="1"/>
  <c r="G2169" i="1"/>
  <c r="BH2168" i="1"/>
  <c r="BF2168" i="1"/>
  <c r="BE2168" i="1"/>
  <c r="J2168" i="1"/>
  <c r="H2168" i="1"/>
  <c r="G2168" i="1"/>
  <c r="BH2167" i="1"/>
  <c r="BF2167" i="1"/>
  <c r="BE2167" i="1"/>
  <c r="J2167" i="1"/>
  <c r="H2167" i="1"/>
  <c r="G2167" i="1"/>
  <c r="BH2166" i="1"/>
  <c r="BF2166" i="1"/>
  <c r="BE2166" i="1"/>
  <c r="J2166" i="1"/>
  <c r="H2166" i="1"/>
  <c r="G2166" i="1"/>
  <c r="BH2165" i="1"/>
  <c r="BF2165" i="1"/>
  <c r="BE2165" i="1"/>
  <c r="J2165" i="1"/>
  <c r="H2165" i="1"/>
  <c r="G2165" i="1"/>
  <c r="BH2164" i="1"/>
  <c r="BF2164" i="1"/>
  <c r="BE2164" i="1"/>
  <c r="J2164" i="1"/>
  <c r="H2164" i="1"/>
  <c r="G2164" i="1"/>
  <c r="BH2163" i="1"/>
  <c r="BF2163" i="1"/>
  <c r="BE2163" i="1"/>
  <c r="J2163" i="1"/>
  <c r="H2163" i="1"/>
  <c r="G2163" i="1"/>
  <c r="BH2162" i="1"/>
  <c r="BF2162" i="1"/>
  <c r="BE2162" i="1"/>
  <c r="J2162" i="1"/>
  <c r="H2162" i="1"/>
  <c r="G2162" i="1"/>
  <c r="BH2161" i="1"/>
  <c r="BF2161" i="1"/>
  <c r="BE2161" i="1"/>
  <c r="J2161" i="1"/>
  <c r="H2161" i="1"/>
  <c r="G2161" i="1"/>
  <c r="BH2160" i="1"/>
  <c r="BF2160" i="1"/>
  <c r="BE2160" i="1"/>
  <c r="J2160" i="1"/>
  <c r="H2160" i="1"/>
  <c r="G2160" i="1"/>
  <c r="BH2159" i="1"/>
  <c r="BF2159" i="1"/>
  <c r="BE2159" i="1"/>
  <c r="J2159" i="1"/>
  <c r="H2159" i="1"/>
  <c r="G2159" i="1"/>
  <c r="BH2158" i="1"/>
  <c r="BF2158" i="1"/>
  <c r="BE2158" i="1"/>
  <c r="J2158" i="1"/>
  <c r="H2158" i="1"/>
  <c r="G2158" i="1"/>
  <c r="BH2157" i="1"/>
  <c r="BF2157" i="1"/>
  <c r="BE2157" i="1"/>
  <c r="J2157" i="1"/>
  <c r="H2157" i="1"/>
  <c r="G2157" i="1"/>
  <c r="BH2156" i="1"/>
  <c r="BF2156" i="1"/>
  <c r="BE2156" i="1"/>
  <c r="J2156" i="1"/>
  <c r="H2156" i="1"/>
  <c r="G2156" i="1"/>
  <c r="BH2155" i="1"/>
  <c r="BF2155" i="1"/>
  <c r="BE2155" i="1"/>
  <c r="J2155" i="1"/>
  <c r="H2155" i="1"/>
  <c r="G2155" i="1"/>
  <c r="BH2154" i="1"/>
  <c r="BF2154" i="1"/>
  <c r="BE2154" i="1"/>
  <c r="J2154" i="1"/>
  <c r="H2154" i="1"/>
  <c r="G2154" i="1"/>
  <c r="BH2153" i="1"/>
  <c r="BF2153" i="1"/>
  <c r="BE2153" i="1"/>
  <c r="J2153" i="1"/>
  <c r="H2153" i="1"/>
  <c r="G2153" i="1"/>
  <c r="BH2152" i="1"/>
  <c r="BF2152" i="1"/>
  <c r="BE2152" i="1"/>
  <c r="J2152" i="1"/>
  <c r="H2152" i="1"/>
  <c r="G2152" i="1"/>
  <c r="BH2151" i="1"/>
  <c r="BF2151" i="1"/>
  <c r="BE2151" i="1"/>
  <c r="J2151" i="1"/>
  <c r="H2151" i="1"/>
  <c r="G2151" i="1"/>
  <c r="BH2150" i="1"/>
  <c r="BF2150" i="1"/>
  <c r="BE2150" i="1"/>
  <c r="J2150" i="1"/>
  <c r="H2150" i="1"/>
  <c r="G2150" i="1"/>
  <c r="BH2149" i="1"/>
  <c r="BF2149" i="1"/>
  <c r="BE2149" i="1"/>
  <c r="J2149" i="1"/>
  <c r="H2149" i="1"/>
  <c r="G2149" i="1"/>
  <c r="BH2148" i="1"/>
  <c r="BF2148" i="1"/>
  <c r="BE2148" i="1"/>
  <c r="J2148" i="1"/>
  <c r="H2148" i="1"/>
  <c r="G2148" i="1"/>
  <c r="BH2147" i="1"/>
  <c r="BF2147" i="1"/>
  <c r="BE2147" i="1"/>
  <c r="J2147" i="1"/>
  <c r="H2147" i="1"/>
  <c r="G2147" i="1"/>
  <c r="BH2146" i="1"/>
  <c r="BF2146" i="1"/>
  <c r="BE2146" i="1"/>
  <c r="J2146" i="1"/>
  <c r="H2146" i="1"/>
  <c r="G2146" i="1"/>
  <c r="BH2145" i="1"/>
  <c r="BF2145" i="1"/>
  <c r="BE2145" i="1"/>
  <c r="J2145" i="1"/>
  <c r="H2145" i="1"/>
  <c r="G2145" i="1"/>
  <c r="BH2144" i="1"/>
  <c r="BF2144" i="1"/>
  <c r="BE2144" i="1"/>
  <c r="J2144" i="1"/>
  <c r="H2144" i="1"/>
  <c r="G2144" i="1"/>
  <c r="BH2143" i="1"/>
  <c r="BF2143" i="1"/>
  <c r="BE2143" i="1"/>
  <c r="J2143" i="1"/>
  <c r="H2143" i="1"/>
  <c r="G2143" i="1"/>
  <c r="BH2142" i="1"/>
  <c r="BF2142" i="1"/>
  <c r="BE2142" i="1"/>
  <c r="J2142" i="1"/>
  <c r="H2142" i="1"/>
  <c r="G2142" i="1"/>
  <c r="BH2141" i="1"/>
  <c r="BF2141" i="1"/>
  <c r="BE2141" i="1"/>
  <c r="J2141" i="1"/>
  <c r="H2141" i="1"/>
  <c r="G2141" i="1"/>
  <c r="BH2140" i="1"/>
  <c r="BF2140" i="1"/>
  <c r="BE2140" i="1"/>
  <c r="J2140" i="1"/>
  <c r="H2140" i="1"/>
  <c r="G2140" i="1"/>
  <c r="BH2139" i="1"/>
  <c r="BF2139" i="1"/>
  <c r="BE2139" i="1"/>
  <c r="J2139" i="1"/>
  <c r="H2139" i="1"/>
  <c r="G2139" i="1"/>
  <c r="BH2138" i="1"/>
  <c r="BF2138" i="1"/>
  <c r="BE2138" i="1"/>
  <c r="J2138" i="1"/>
  <c r="H2138" i="1"/>
  <c r="G2138" i="1"/>
  <c r="BH2137" i="1"/>
  <c r="BF2137" i="1"/>
  <c r="BE2137" i="1"/>
  <c r="J2137" i="1"/>
  <c r="H2137" i="1"/>
  <c r="G2137" i="1"/>
  <c r="BH2136" i="1"/>
  <c r="BF2136" i="1"/>
  <c r="BE2136" i="1"/>
  <c r="J2136" i="1"/>
  <c r="H2136" i="1"/>
  <c r="G2136" i="1"/>
  <c r="BH2135" i="1"/>
  <c r="BF2135" i="1"/>
  <c r="BE2135" i="1"/>
  <c r="J2135" i="1"/>
  <c r="H2135" i="1"/>
  <c r="G2135" i="1"/>
  <c r="BH2134" i="1"/>
  <c r="BF2134" i="1"/>
  <c r="BE2134" i="1"/>
  <c r="J2134" i="1"/>
  <c r="H2134" i="1"/>
  <c r="G2134" i="1"/>
  <c r="BH2133" i="1"/>
  <c r="BF2133" i="1"/>
  <c r="BE2133" i="1"/>
  <c r="J2133" i="1"/>
  <c r="H2133" i="1"/>
  <c r="G2133" i="1"/>
  <c r="BH2132" i="1"/>
  <c r="BF2132" i="1"/>
  <c r="BE2132" i="1"/>
  <c r="J2132" i="1"/>
  <c r="H2132" i="1"/>
  <c r="G2132" i="1"/>
  <c r="BH2131" i="1"/>
  <c r="BF2131" i="1"/>
  <c r="BG2131" i="1" s="1"/>
  <c r="BE2131" i="1"/>
  <c r="J2131" i="1"/>
  <c r="H2131" i="1"/>
  <c r="G2131" i="1"/>
  <c r="BH2130" i="1"/>
  <c r="BF2130" i="1"/>
  <c r="BG2130" i="1" s="1"/>
  <c r="BE2130" i="1"/>
  <c r="J2130" i="1"/>
  <c r="H2130" i="1"/>
  <c r="G2130" i="1"/>
  <c r="BH2129" i="1"/>
  <c r="BF2129" i="1"/>
  <c r="BG2129" i="1" s="1"/>
  <c r="BE2129" i="1"/>
  <c r="J2129" i="1"/>
  <c r="H2129" i="1"/>
  <c r="G2129" i="1"/>
  <c r="BH2128" i="1"/>
  <c r="BF2128" i="1"/>
  <c r="BG2128" i="1" s="1"/>
  <c r="BE2128" i="1"/>
  <c r="J2128" i="1"/>
  <c r="H2128" i="1"/>
  <c r="G2128" i="1"/>
  <c r="BH2127" i="1"/>
  <c r="BF2127" i="1"/>
  <c r="BG2127" i="1" s="1"/>
  <c r="BE2127" i="1"/>
  <c r="J2127" i="1"/>
  <c r="H2127" i="1"/>
  <c r="G2127" i="1"/>
  <c r="BH2126" i="1"/>
  <c r="BF2126" i="1"/>
  <c r="BG2126" i="1" s="1"/>
  <c r="BE2126" i="1"/>
  <c r="J2126" i="1"/>
  <c r="H2126" i="1"/>
  <c r="G2126" i="1"/>
  <c r="BH2125" i="1"/>
  <c r="BF2125" i="1"/>
  <c r="BG2125" i="1" s="1"/>
  <c r="BE2125" i="1"/>
  <c r="J2125" i="1"/>
  <c r="H2125" i="1"/>
  <c r="G2125" i="1"/>
  <c r="BH2124" i="1"/>
  <c r="BF2124" i="1"/>
  <c r="BG2124" i="1" s="1"/>
  <c r="BE2124" i="1"/>
  <c r="J2124" i="1"/>
  <c r="H2124" i="1"/>
  <c r="G2124" i="1"/>
  <c r="BH2123" i="1"/>
  <c r="BF2123" i="1"/>
  <c r="BG2123" i="1" s="1"/>
  <c r="BE2123" i="1"/>
  <c r="J2123" i="1"/>
  <c r="H2123" i="1"/>
  <c r="G2123" i="1"/>
  <c r="BH2122" i="1"/>
  <c r="BF2122" i="1"/>
  <c r="BG2122" i="1" s="1"/>
  <c r="BE2122" i="1"/>
  <c r="J2122" i="1"/>
  <c r="H2122" i="1"/>
  <c r="G2122" i="1"/>
  <c r="BH2121" i="1"/>
  <c r="BF2121" i="1"/>
  <c r="BG2121" i="1" s="1"/>
  <c r="BE2121" i="1"/>
  <c r="J2121" i="1"/>
  <c r="H2121" i="1"/>
  <c r="G2121" i="1"/>
  <c r="BH2120" i="1"/>
  <c r="BF2120" i="1"/>
  <c r="BG2120" i="1" s="1"/>
  <c r="BE2120" i="1"/>
  <c r="J2120" i="1"/>
  <c r="H2120" i="1"/>
  <c r="G2120" i="1"/>
  <c r="BH2119" i="1"/>
  <c r="BF2119" i="1"/>
  <c r="BG2119" i="1" s="1"/>
  <c r="BE2119" i="1"/>
  <c r="J2119" i="1"/>
  <c r="H2119" i="1"/>
  <c r="G2119" i="1"/>
  <c r="BH2118" i="1"/>
  <c r="BF2118" i="1"/>
  <c r="BG2118" i="1" s="1"/>
  <c r="BE2118" i="1"/>
  <c r="J2118" i="1"/>
  <c r="H2118" i="1"/>
  <c r="G2118" i="1"/>
  <c r="BH2117" i="1"/>
  <c r="BF2117" i="1"/>
  <c r="BG2117" i="1" s="1"/>
  <c r="BE2117" i="1"/>
  <c r="J2117" i="1"/>
  <c r="H2117" i="1"/>
  <c r="G2117" i="1"/>
  <c r="BH2116" i="1"/>
  <c r="BF2116" i="1"/>
  <c r="BG2116" i="1" s="1"/>
  <c r="BE2116" i="1"/>
  <c r="J2116" i="1"/>
  <c r="H2116" i="1"/>
  <c r="G2116" i="1"/>
  <c r="BH2115" i="1"/>
  <c r="BF2115" i="1"/>
  <c r="BG2115" i="1" s="1"/>
  <c r="BE2115" i="1"/>
  <c r="J2115" i="1"/>
  <c r="H2115" i="1"/>
  <c r="G2115" i="1"/>
  <c r="BH2114" i="1"/>
  <c r="BF2114" i="1"/>
  <c r="BG2114" i="1" s="1"/>
  <c r="BE2114" i="1"/>
  <c r="J2114" i="1"/>
  <c r="H2114" i="1"/>
  <c r="G2114" i="1"/>
  <c r="BH2113" i="1"/>
  <c r="BF2113" i="1"/>
  <c r="BG2113" i="1" s="1"/>
  <c r="BE2113" i="1"/>
  <c r="J2113" i="1"/>
  <c r="H2113" i="1"/>
  <c r="G2113" i="1"/>
  <c r="BH2112" i="1"/>
  <c r="BF2112" i="1"/>
  <c r="BG2112" i="1" s="1"/>
  <c r="BE2112" i="1"/>
  <c r="J2112" i="1"/>
  <c r="H2112" i="1"/>
  <c r="G2112" i="1"/>
  <c r="BH2111" i="1"/>
  <c r="BF2111" i="1"/>
  <c r="BG2111" i="1" s="1"/>
  <c r="BE2111" i="1"/>
  <c r="J2111" i="1"/>
  <c r="H2111" i="1"/>
  <c r="G2111" i="1"/>
  <c r="BH2110" i="1"/>
  <c r="BF2110" i="1"/>
  <c r="BG2110" i="1" s="1"/>
  <c r="BE2110" i="1"/>
  <c r="J2110" i="1"/>
  <c r="H2110" i="1"/>
  <c r="G2110" i="1"/>
  <c r="BH2109" i="1"/>
  <c r="BF2109" i="1"/>
  <c r="BG2109" i="1" s="1"/>
  <c r="BE2109" i="1"/>
  <c r="J2109" i="1"/>
  <c r="H2109" i="1"/>
  <c r="G2109" i="1"/>
  <c r="BH2108" i="1"/>
  <c r="BF2108" i="1"/>
  <c r="BG2108" i="1" s="1"/>
  <c r="BE2108" i="1"/>
  <c r="J2108" i="1"/>
  <c r="H2108" i="1"/>
  <c r="G2108" i="1"/>
  <c r="BH2107" i="1"/>
  <c r="BF2107" i="1"/>
  <c r="BG2107" i="1" s="1"/>
  <c r="BE2107" i="1"/>
  <c r="J2107" i="1"/>
  <c r="H2107" i="1"/>
  <c r="G2107" i="1"/>
  <c r="BH2106" i="1"/>
  <c r="BF2106" i="1"/>
  <c r="BG2106" i="1" s="1"/>
  <c r="BE2106" i="1"/>
  <c r="J2106" i="1"/>
  <c r="H2106" i="1"/>
  <c r="G2106" i="1"/>
  <c r="BH2105" i="1"/>
  <c r="BF2105" i="1"/>
  <c r="BG2105" i="1" s="1"/>
  <c r="BE2105" i="1"/>
  <c r="J2105" i="1"/>
  <c r="H2105" i="1"/>
  <c r="G2105" i="1"/>
  <c r="BH2104" i="1"/>
  <c r="BF2104" i="1"/>
  <c r="BG2104" i="1" s="1"/>
  <c r="BE2104" i="1"/>
  <c r="J2104" i="1"/>
  <c r="H2104" i="1"/>
  <c r="G2104" i="1"/>
  <c r="BH2103" i="1"/>
  <c r="BF2103" i="1"/>
  <c r="BG2103" i="1" s="1"/>
  <c r="BE2103" i="1"/>
  <c r="J2103" i="1"/>
  <c r="H2103" i="1"/>
  <c r="G2103" i="1"/>
  <c r="BH2102" i="1"/>
  <c r="BF2102" i="1"/>
  <c r="BG2102" i="1" s="1"/>
  <c r="BE2102" i="1"/>
  <c r="J2102" i="1"/>
  <c r="H2102" i="1"/>
  <c r="G2102" i="1"/>
  <c r="BH2101" i="1"/>
  <c r="BF2101" i="1"/>
  <c r="BG2101" i="1" s="1"/>
  <c r="BE2101" i="1"/>
  <c r="J2101" i="1"/>
  <c r="H2101" i="1"/>
  <c r="G2101" i="1"/>
  <c r="BH2100" i="1"/>
  <c r="BF2100" i="1"/>
  <c r="BG2100" i="1" s="1"/>
  <c r="BE2100" i="1"/>
  <c r="J2100" i="1"/>
  <c r="H2100" i="1"/>
  <c r="G2100" i="1"/>
  <c r="BH2099" i="1"/>
  <c r="BF2099" i="1"/>
  <c r="BG2099" i="1" s="1"/>
  <c r="BE2099" i="1"/>
  <c r="J2099" i="1"/>
  <c r="H2099" i="1"/>
  <c r="G2099" i="1"/>
  <c r="BH2098" i="1"/>
  <c r="BF2098" i="1"/>
  <c r="BG2098" i="1" s="1"/>
  <c r="BE2098" i="1"/>
  <c r="J2098" i="1"/>
  <c r="H2098" i="1"/>
  <c r="G2098" i="1"/>
  <c r="BH2097" i="1"/>
  <c r="BF2097" i="1"/>
  <c r="BG2097" i="1" s="1"/>
  <c r="BE2097" i="1"/>
  <c r="J2097" i="1"/>
  <c r="H2097" i="1"/>
  <c r="G2097" i="1"/>
  <c r="BH2096" i="1"/>
  <c r="BF2096" i="1"/>
  <c r="BG2096" i="1" s="1"/>
  <c r="BE2096" i="1"/>
  <c r="J2096" i="1"/>
  <c r="H2096" i="1"/>
  <c r="G2096" i="1"/>
  <c r="BH2095" i="1"/>
  <c r="BF2095" i="1"/>
  <c r="BG2095" i="1" s="1"/>
  <c r="BE2095" i="1"/>
  <c r="J2095" i="1"/>
  <c r="H2095" i="1"/>
  <c r="G2095" i="1"/>
  <c r="BH2094" i="1"/>
  <c r="BF2094" i="1"/>
  <c r="BG2094" i="1" s="1"/>
  <c r="BE2094" i="1"/>
  <c r="J2094" i="1"/>
  <c r="H2094" i="1"/>
  <c r="G2094" i="1"/>
  <c r="BH2093" i="1"/>
  <c r="BF2093" i="1"/>
  <c r="BG2093" i="1" s="1"/>
  <c r="BE2093" i="1"/>
  <c r="J2093" i="1"/>
  <c r="H2093" i="1"/>
  <c r="G2093" i="1"/>
  <c r="BH2092" i="1"/>
  <c r="BF2092" i="1"/>
  <c r="BG2092" i="1" s="1"/>
  <c r="BE2092" i="1"/>
  <c r="J2092" i="1"/>
  <c r="H2092" i="1"/>
  <c r="G2092" i="1"/>
  <c r="BH2091" i="1"/>
  <c r="BF2091" i="1"/>
  <c r="BG2091" i="1" s="1"/>
  <c r="BE2091" i="1"/>
  <c r="J2091" i="1"/>
  <c r="H2091" i="1"/>
  <c r="G2091" i="1"/>
  <c r="BH2090" i="1"/>
  <c r="BF2090" i="1"/>
  <c r="BG2090" i="1" s="1"/>
  <c r="BE2090" i="1"/>
  <c r="J2090" i="1"/>
  <c r="H2090" i="1"/>
  <c r="G2090" i="1"/>
  <c r="BH2089" i="1"/>
  <c r="BF2089" i="1"/>
  <c r="BG2089" i="1" s="1"/>
  <c r="BE2089" i="1"/>
  <c r="J2089" i="1"/>
  <c r="H2089" i="1"/>
  <c r="G2089" i="1"/>
  <c r="BH2088" i="1"/>
  <c r="BF2088" i="1"/>
  <c r="BG2088" i="1" s="1"/>
  <c r="BE2088" i="1"/>
  <c r="J2088" i="1"/>
  <c r="H2088" i="1"/>
  <c r="G2088" i="1"/>
  <c r="BH2087" i="1"/>
  <c r="BF2087" i="1"/>
  <c r="BG2087" i="1" s="1"/>
  <c r="BE2087" i="1"/>
  <c r="J2087" i="1"/>
  <c r="H2087" i="1"/>
  <c r="G2087" i="1"/>
  <c r="BH2086" i="1"/>
  <c r="BF2086" i="1"/>
  <c r="BG2086" i="1" s="1"/>
  <c r="BE2086" i="1"/>
  <c r="J2086" i="1"/>
  <c r="H2086" i="1"/>
  <c r="G2086" i="1"/>
  <c r="BH2085" i="1"/>
  <c r="BF2085" i="1"/>
  <c r="BG2085" i="1" s="1"/>
  <c r="BE2085" i="1"/>
  <c r="J2085" i="1"/>
  <c r="H2085" i="1"/>
  <c r="G2085" i="1"/>
  <c r="BH2084" i="1"/>
  <c r="BF2084" i="1"/>
  <c r="BG2084" i="1" s="1"/>
  <c r="BE2084" i="1"/>
  <c r="J2084" i="1"/>
  <c r="H2084" i="1"/>
  <c r="G2084" i="1"/>
  <c r="BH2083" i="1"/>
  <c r="BF2083" i="1"/>
  <c r="BG2083" i="1" s="1"/>
  <c r="BE2083" i="1"/>
  <c r="J2083" i="1"/>
  <c r="H2083" i="1"/>
  <c r="G2083" i="1"/>
  <c r="BH2082" i="1"/>
  <c r="BF2082" i="1"/>
  <c r="BG2082" i="1" s="1"/>
  <c r="BE2082" i="1"/>
  <c r="J2082" i="1"/>
  <c r="H2082" i="1"/>
  <c r="G2082" i="1"/>
  <c r="BH2081" i="1"/>
  <c r="BF2081" i="1"/>
  <c r="BG2081" i="1" s="1"/>
  <c r="BE2081" i="1"/>
  <c r="J2081" i="1"/>
  <c r="H2081" i="1"/>
  <c r="G2081" i="1"/>
  <c r="BH2080" i="1"/>
  <c r="BF2080" i="1"/>
  <c r="BG2080" i="1" s="1"/>
  <c r="BE2080" i="1"/>
  <c r="J2080" i="1"/>
  <c r="H2080" i="1"/>
  <c r="G2080" i="1"/>
  <c r="BH2079" i="1"/>
  <c r="BF2079" i="1"/>
  <c r="BG2079" i="1" s="1"/>
  <c r="BE2079" i="1"/>
  <c r="J2079" i="1"/>
  <c r="H2079" i="1"/>
  <c r="G2079" i="1"/>
  <c r="BH2078" i="1"/>
  <c r="BF2078" i="1"/>
  <c r="BG2078" i="1" s="1"/>
  <c r="BE2078" i="1"/>
  <c r="J2078" i="1"/>
  <c r="H2078" i="1"/>
  <c r="G2078" i="1"/>
  <c r="BH2077" i="1"/>
  <c r="BF2077" i="1"/>
  <c r="BG2077" i="1" s="1"/>
  <c r="BE2077" i="1"/>
  <c r="J2077" i="1"/>
  <c r="H2077" i="1"/>
  <c r="G2077" i="1"/>
  <c r="BH2076" i="1"/>
  <c r="BF2076" i="1"/>
  <c r="BG2076" i="1" s="1"/>
  <c r="BE2076" i="1"/>
  <c r="J2076" i="1"/>
  <c r="H2076" i="1"/>
  <c r="G2076" i="1"/>
  <c r="BH2075" i="1"/>
  <c r="BF2075" i="1"/>
  <c r="BG2075" i="1" s="1"/>
  <c r="BE2075" i="1"/>
  <c r="J2075" i="1"/>
  <c r="H2075" i="1"/>
  <c r="G2075" i="1"/>
  <c r="BH2074" i="1"/>
  <c r="BF2074" i="1"/>
  <c r="BG2074" i="1" s="1"/>
  <c r="BE2074" i="1"/>
  <c r="J2074" i="1"/>
  <c r="H2074" i="1"/>
  <c r="G2074" i="1"/>
  <c r="BH2073" i="1"/>
  <c r="BF2073" i="1"/>
  <c r="BG2073" i="1" s="1"/>
  <c r="BE2073" i="1"/>
  <c r="J2073" i="1"/>
  <c r="H2073" i="1"/>
  <c r="G2073" i="1"/>
  <c r="BH2072" i="1"/>
  <c r="BF2072" i="1"/>
  <c r="BG2072" i="1" s="1"/>
  <c r="BE2072" i="1"/>
  <c r="J2072" i="1"/>
  <c r="H2072" i="1"/>
  <c r="G2072" i="1"/>
  <c r="BH2071" i="1"/>
  <c r="BF2071" i="1"/>
  <c r="BG2071" i="1" s="1"/>
  <c r="BE2071" i="1"/>
  <c r="J2071" i="1"/>
  <c r="H2071" i="1"/>
  <c r="G2071" i="1"/>
  <c r="BH2070" i="1"/>
  <c r="BF2070" i="1"/>
  <c r="BG2070" i="1" s="1"/>
  <c r="BE2070" i="1"/>
  <c r="J2070" i="1"/>
  <c r="H2070" i="1"/>
  <c r="G2070" i="1"/>
  <c r="BH2069" i="1"/>
  <c r="BF2069" i="1"/>
  <c r="BG2069" i="1" s="1"/>
  <c r="BE2069" i="1"/>
  <c r="J2069" i="1"/>
  <c r="H2069" i="1"/>
  <c r="G2069" i="1"/>
  <c r="BH2068" i="1"/>
  <c r="BF2068" i="1"/>
  <c r="BG2068" i="1" s="1"/>
  <c r="BE2068" i="1"/>
  <c r="J2068" i="1"/>
  <c r="H2068" i="1"/>
  <c r="G2068" i="1"/>
  <c r="BH2067" i="1"/>
  <c r="BF2067" i="1"/>
  <c r="BG2067" i="1" s="1"/>
  <c r="BE2067" i="1"/>
  <c r="J2067" i="1"/>
  <c r="H2067" i="1"/>
  <c r="G2067" i="1"/>
  <c r="BH2066" i="1"/>
  <c r="BF2066" i="1"/>
  <c r="BG2066" i="1" s="1"/>
  <c r="BE2066" i="1"/>
  <c r="J2066" i="1"/>
  <c r="H2066" i="1"/>
  <c r="G2066" i="1"/>
  <c r="BH2065" i="1"/>
  <c r="BF2065" i="1"/>
  <c r="BG2065" i="1" s="1"/>
  <c r="BE2065" i="1"/>
  <c r="J2065" i="1"/>
  <c r="H2065" i="1"/>
  <c r="G2065" i="1"/>
  <c r="BH2064" i="1"/>
  <c r="BF2064" i="1"/>
  <c r="BG2064" i="1" s="1"/>
  <c r="BE2064" i="1"/>
  <c r="J2064" i="1"/>
  <c r="H2064" i="1"/>
  <c r="G2064" i="1"/>
  <c r="BH2063" i="1"/>
  <c r="BF2063" i="1"/>
  <c r="BG2063" i="1" s="1"/>
  <c r="BE2063" i="1"/>
  <c r="J2063" i="1"/>
  <c r="H2063" i="1"/>
  <c r="G2063" i="1"/>
  <c r="BH2062" i="1"/>
  <c r="BF2062" i="1"/>
  <c r="BG2062" i="1" s="1"/>
  <c r="BE2062" i="1"/>
  <c r="J2062" i="1"/>
  <c r="H2062" i="1"/>
  <c r="G2062" i="1"/>
  <c r="BH2061" i="1"/>
  <c r="BF2061" i="1"/>
  <c r="BG2061" i="1" s="1"/>
  <c r="BE2061" i="1"/>
  <c r="J2061" i="1"/>
  <c r="H2061" i="1"/>
  <c r="G2061" i="1"/>
  <c r="BH2060" i="1"/>
  <c r="BF2060" i="1"/>
  <c r="BG2060" i="1" s="1"/>
  <c r="BE2060" i="1"/>
  <c r="J2060" i="1"/>
  <c r="H2060" i="1"/>
  <c r="G2060" i="1"/>
  <c r="BH2059" i="1"/>
  <c r="BF2059" i="1"/>
  <c r="BG2059" i="1" s="1"/>
  <c r="BE2059" i="1"/>
  <c r="J2059" i="1"/>
  <c r="H2059" i="1"/>
  <c r="G2059" i="1"/>
  <c r="BH2058" i="1"/>
  <c r="BF2058" i="1"/>
  <c r="BG2058" i="1" s="1"/>
  <c r="BE2058" i="1"/>
  <c r="J2058" i="1"/>
  <c r="H2058" i="1"/>
  <c r="G2058" i="1"/>
  <c r="BH2057" i="1"/>
  <c r="BF2057" i="1"/>
  <c r="BG2057" i="1" s="1"/>
  <c r="BE2057" i="1"/>
  <c r="J2057" i="1"/>
  <c r="H2057" i="1"/>
  <c r="G2057" i="1"/>
  <c r="BH2056" i="1"/>
  <c r="BF2056" i="1"/>
  <c r="BG2056" i="1" s="1"/>
  <c r="BE2056" i="1"/>
  <c r="J2056" i="1"/>
  <c r="H2056" i="1"/>
  <c r="G2056" i="1"/>
  <c r="BH2055" i="1"/>
  <c r="BF2055" i="1"/>
  <c r="BG2055" i="1" s="1"/>
  <c r="BE2055" i="1"/>
  <c r="J2055" i="1"/>
  <c r="H2055" i="1"/>
  <c r="G2055" i="1"/>
  <c r="BH2054" i="1"/>
  <c r="BF2054" i="1"/>
  <c r="BG2054" i="1" s="1"/>
  <c r="BE2054" i="1"/>
  <c r="J2054" i="1"/>
  <c r="H2054" i="1"/>
  <c r="G2054" i="1"/>
  <c r="BH2053" i="1"/>
  <c r="BF2053" i="1"/>
  <c r="BG2053" i="1" s="1"/>
  <c r="BE2053" i="1"/>
  <c r="J2053" i="1"/>
  <c r="H2053" i="1"/>
  <c r="G2053" i="1"/>
  <c r="BH2052" i="1"/>
  <c r="BF2052" i="1"/>
  <c r="BG2052" i="1" s="1"/>
  <c r="BE2052" i="1"/>
  <c r="J2052" i="1"/>
  <c r="H2052" i="1"/>
  <c r="G2052" i="1"/>
  <c r="BH2051" i="1"/>
  <c r="BF2051" i="1"/>
  <c r="BG2051" i="1" s="1"/>
  <c r="BE2051" i="1"/>
  <c r="J2051" i="1"/>
  <c r="H2051" i="1"/>
  <c r="G2051" i="1"/>
  <c r="BH2050" i="1"/>
  <c r="BF2050" i="1"/>
  <c r="BG2050" i="1" s="1"/>
  <c r="BE2050" i="1"/>
  <c r="J2050" i="1"/>
  <c r="H2050" i="1"/>
  <c r="G2050" i="1"/>
  <c r="BH2049" i="1"/>
  <c r="BF2049" i="1"/>
  <c r="BG2049" i="1" s="1"/>
  <c r="BE2049" i="1"/>
  <c r="J2049" i="1"/>
  <c r="H2049" i="1"/>
  <c r="G2049" i="1"/>
  <c r="BH2048" i="1"/>
  <c r="BF2048" i="1"/>
  <c r="BG2048" i="1" s="1"/>
  <c r="BE2048" i="1"/>
  <c r="J2048" i="1"/>
  <c r="H2048" i="1"/>
  <c r="G2048" i="1"/>
  <c r="BH2047" i="1"/>
  <c r="BF2047" i="1"/>
  <c r="BG2047" i="1" s="1"/>
  <c r="BE2047" i="1"/>
  <c r="J2047" i="1"/>
  <c r="H2047" i="1"/>
  <c r="G2047" i="1"/>
  <c r="BH2046" i="1"/>
  <c r="BF2046" i="1"/>
  <c r="BG2046" i="1" s="1"/>
  <c r="BE2046" i="1"/>
  <c r="J2046" i="1"/>
  <c r="H2046" i="1"/>
  <c r="G2046" i="1"/>
  <c r="BH2045" i="1"/>
  <c r="BF2045" i="1"/>
  <c r="BG2045" i="1" s="1"/>
  <c r="BE2045" i="1"/>
  <c r="J2045" i="1"/>
  <c r="H2045" i="1"/>
  <c r="G2045" i="1"/>
  <c r="BH2044" i="1"/>
  <c r="BF2044" i="1"/>
  <c r="BG2044" i="1" s="1"/>
  <c r="BE2044" i="1"/>
  <c r="J2044" i="1"/>
  <c r="H2044" i="1"/>
  <c r="G2044" i="1"/>
  <c r="BH2043" i="1"/>
  <c r="BF2043" i="1"/>
  <c r="BG2043" i="1" s="1"/>
  <c r="BE2043" i="1"/>
  <c r="J2043" i="1"/>
  <c r="H2043" i="1"/>
  <c r="G2043" i="1"/>
  <c r="BH2042" i="1"/>
  <c r="BF2042" i="1"/>
  <c r="BG2042" i="1" s="1"/>
  <c r="BE2042" i="1"/>
  <c r="J2042" i="1"/>
  <c r="H2042" i="1"/>
  <c r="G2042" i="1"/>
  <c r="BH2041" i="1"/>
  <c r="BF2041" i="1"/>
  <c r="BG2041" i="1" s="1"/>
  <c r="BE2041" i="1"/>
  <c r="J2041" i="1"/>
  <c r="H2041" i="1"/>
  <c r="G2041" i="1"/>
  <c r="BH2040" i="1"/>
  <c r="BF2040" i="1"/>
  <c r="BG2040" i="1" s="1"/>
  <c r="BE2040" i="1"/>
  <c r="J2040" i="1"/>
  <c r="H2040" i="1"/>
  <c r="G2040" i="1"/>
  <c r="BH2039" i="1"/>
  <c r="BF2039" i="1"/>
  <c r="BG2039" i="1" s="1"/>
  <c r="BE2039" i="1"/>
  <c r="J2039" i="1"/>
  <c r="H2039" i="1"/>
  <c r="G2039" i="1"/>
  <c r="BH2038" i="1"/>
  <c r="BF2038" i="1"/>
  <c r="BG2038" i="1" s="1"/>
  <c r="BE2038" i="1"/>
  <c r="J2038" i="1"/>
  <c r="H2038" i="1"/>
  <c r="G2038" i="1"/>
  <c r="BH2037" i="1"/>
  <c r="BF2037" i="1"/>
  <c r="BG2037" i="1" s="1"/>
  <c r="BE2037" i="1"/>
  <c r="J2037" i="1"/>
  <c r="H2037" i="1"/>
  <c r="G2037" i="1"/>
  <c r="BH2036" i="1"/>
  <c r="BF2036" i="1"/>
  <c r="BG2036" i="1" s="1"/>
  <c r="BE2036" i="1"/>
  <c r="J2036" i="1"/>
  <c r="H2036" i="1"/>
  <c r="G2036" i="1"/>
  <c r="BH2035" i="1"/>
  <c r="BF2035" i="1"/>
  <c r="BG2035" i="1" s="1"/>
  <c r="BE2035" i="1"/>
  <c r="J2035" i="1"/>
  <c r="H2035" i="1"/>
  <c r="G2035" i="1"/>
  <c r="BH2034" i="1"/>
  <c r="BF2034" i="1"/>
  <c r="BG2034" i="1" s="1"/>
  <c r="BE2034" i="1"/>
  <c r="J2034" i="1"/>
  <c r="H2034" i="1"/>
  <c r="G2034" i="1"/>
  <c r="BH2033" i="1"/>
  <c r="BF2033" i="1"/>
  <c r="BG2033" i="1" s="1"/>
  <c r="BE2033" i="1"/>
  <c r="J2033" i="1"/>
  <c r="H2033" i="1"/>
  <c r="G2033" i="1"/>
  <c r="BH2032" i="1"/>
  <c r="BF2032" i="1"/>
  <c r="BG2032" i="1" s="1"/>
  <c r="BE2032" i="1"/>
  <c r="J2032" i="1"/>
  <c r="H2032" i="1"/>
  <c r="G2032" i="1"/>
  <c r="BH2031" i="1"/>
  <c r="BF2031" i="1"/>
  <c r="BG2031" i="1" s="1"/>
  <c r="BE2031" i="1"/>
  <c r="J2031" i="1"/>
  <c r="H2031" i="1"/>
  <c r="G2031" i="1"/>
  <c r="BH2030" i="1"/>
  <c r="BF2030" i="1"/>
  <c r="BG2030" i="1" s="1"/>
  <c r="BE2030" i="1"/>
  <c r="J2030" i="1"/>
  <c r="H2030" i="1"/>
  <c r="G2030" i="1"/>
  <c r="BH2029" i="1"/>
  <c r="BF2029" i="1"/>
  <c r="BG2029" i="1" s="1"/>
  <c r="BE2029" i="1"/>
  <c r="J2029" i="1"/>
  <c r="H2029" i="1"/>
  <c r="G2029" i="1"/>
  <c r="BH2028" i="1"/>
  <c r="BF2028" i="1"/>
  <c r="BG2028" i="1" s="1"/>
  <c r="BE2028" i="1"/>
  <c r="J2028" i="1"/>
  <c r="H2028" i="1"/>
  <c r="G2028" i="1"/>
  <c r="BH2027" i="1"/>
  <c r="BF2027" i="1"/>
  <c r="BG2027" i="1" s="1"/>
  <c r="BE2027" i="1"/>
  <c r="J2027" i="1"/>
  <c r="H2027" i="1"/>
  <c r="G2027" i="1"/>
  <c r="BH2026" i="1"/>
  <c r="BF2026" i="1"/>
  <c r="BG2026" i="1" s="1"/>
  <c r="BE2026" i="1"/>
  <c r="J2026" i="1"/>
  <c r="H2026" i="1"/>
  <c r="G2026" i="1"/>
  <c r="BH2025" i="1"/>
  <c r="BF2025" i="1"/>
  <c r="BG2025" i="1" s="1"/>
  <c r="BE2025" i="1"/>
  <c r="J2025" i="1"/>
  <c r="H2025" i="1"/>
  <c r="G2025" i="1"/>
  <c r="BH2024" i="1"/>
  <c r="BF2024" i="1"/>
  <c r="BG2024" i="1" s="1"/>
  <c r="BE2024" i="1"/>
  <c r="J2024" i="1"/>
  <c r="H2024" i="1"/>
  <c r="G2024" i="1"/>
  <c r="BH2023" i="1"/>
  <c r="BF2023" i="1"/>
  <c r="BG2023" i="1" s="1"/>
  <c r="BE2023" i="1"/>
  <c r="J2023" i="1"/>
  <c r="H2023" i="1"/>
  <c r="G2023" i="1"/>
  <c r="BH2022" i="1"/>
  <c r="BF2022" i="1"/>
  <c r="BG2022" i="1" s="1"/>
  <c r="BE2022" i="1"/>
  <c r="J2022" i="1"/>
  <c r="H2022" i="1"/>
  <c r="G2022" i="1"/>
  <c r="BH2021" i="1"/>
  <c r="BF2021" i="1"/>
  <c r="BG2021" i="1" s="1"/>
  <c r="BE2021" i="1"/>
  <c r="J2021" i="1"/>
  <c r="H2021" i="1"/>
  <c r="G2021" i="1"/>
  <c r="BH2020" i="1"/>
  <c r="BF2020" i="1"/>
  <c r="BG2020" i="1" s="1"/>
  <c r="BE2020" i="1"/>
  <c r="J2020" i="1"/>
  <c r="H2020" i="1"/>
  <c r="G2020" i="1"/>
  <c r="BH2019" i="1"/>
  <c r="BF2019" i="1"/>
  <c r="BG2019" i="1" s="1"/>
  <c r="BE2019" i="1"/>
  <c r="J2019" i="1"/>
  <c r="H2019" i="1"/>
  <c r="G2019" i="1"/>
  <c r="BH2018" i="1"/>
  <c r="BF2018" i="1"/>
  <c r="BG2018" i="1" s="1"/>
  <c r="BE2018" i="1"/>
  <c r="J2018" i="1"/>
  <c r="H2018" i="1"/>
  <c r="G2018" i="1"/>
  <c r="BH2017" i="1"/>
  <c r="BF2017" i="1"/>
  <c r="BG2017" i="1" s="1"/>
  <c r="BE2017" i="1"/>
  <c r="J2017" i="1"/>
  <c r="H2017" i="1"/>
  <c r="G2017" i="1"/>
  <c r="BH2016" i="1"/>
  <c r="BF2016" i="1"/>
  <c r="BG2016" i="1" s="1"/>
  <c r="BE2016" i="1"/>
  <c r="J2016" i="1"/>
  <c r="H2016" i="1"/>
  <c r="G2016" i="1"/>
  <c r="BH2015" i="1"/>
  <c r="BF2015" i="1"/>
  <c r="BG2015" i="1" s="1"/>
  <c r="BE2015" i="1"/>
  <c r="J2015" i="1"/>
  <c r="H2015" i="1"/>
  <c r="G2015" i="1"/>
  <c r="BH2014" i="1"/>
  <c r="BF2014" i="1"/>
  <c r="BG2014" i="1" s="1"/>
  <c r="BE2014" i="1"/>
  <c r="J2014" i="1"/>
  <c r="H2014" i="1"/>
  <c r="G2014" i="1"/>
  <c r="BH2013" i="1"/>
  <c r="BF2013" i="1"/>
  <c r="BG2013" i="1" s="1"/>
  <c r="BE2013" i="1"/>
  <c r="J2013" i="1"/>
  <c r="H2013" i="1"/>
  <c r="G2013" i="1"/>
  <c r="BH2012" i="1"/>
  <c r="BF2012" i="1"/>
  <c r="BG2012" i="1" s="1"/>
  <c r="BE2012" i="1"/>
  <c r="J2012" i="1"/>
  <c r="H2012" i="1"/>
  <c r="G2012" i="1"/>
  <c r="BH2011" i="1"/>
  <c r="BF2011" i="1"/>
  <c r="BG2011" i="1" s="1"/>
  <c r="BE2011" i="1"/>
  <c r="J2011" i="1"/>
  <c r="H2011" i="1"/>
  <c r="G2011" i="1"/>
  <c r="BH2010" i="1"/>
  <c r="BF2010" i="1"/>
  <c r="BG2010" i="1" s="1"/>
  <c r="BE2010" i="1"/>
  <c r="J2010" i="1"/>
  <c r="H2010" i="1"/>
  <c r="G2010" i="1"/>
  <c r="BH2009" i="1"/>
  <c r="BF2009" i="1"/>
  <c r="BG2009" i="1" s="1"/>
  <c r="BE2009" i="1"/>
  <c r="J2009" i="1"/>
  <c r="H2009" i="1"/>
  <c r="G2009" i="1"/>
  <c r="BH2008" i="1"/>
  <c r="BF2008" i="1"/>
  <c r="BG2008" i="1" s="1"/>
  <c r="BE2008" i="1"/>
  <c r="J2008" i="1"/>
  <c r="H2008" i="1"/>
  <c r="G2008" i="1"/>
  <c r="BH2007" i="1"/>
  <c r="BF2007" i="1"/>
  <c r="BG2007" i="1" s="1"/>
  <c r="BE2007" i="1"/>
  <c r="J2007" i="1"/>
  <c r="H2007" i="1"/>
  <c r="G2007" i="1"/>
  <c r="BH2006" i="1"/>
  <c r="BF2006" i="1"/>
  <c r="BG2006" i="1" s="1"/>
  <c r="BE2006" i="1"/>
  <c r="J2006" i="1"/>
  <c r="H2006" i="1"/>
  <c r="G2006" i="1"/>
  <c r="BH2005" i="1"/>
  <c r="BF2005" i="1"/>
  <c r="BG2005" i="1" s="1"/>
  <c r="BE2005" i="1"/>
  <c r="J2005" i="1"/>
  <c r="H2005" i="1"/>
  <c r="G2005" i="1"/>
  <c r="BH2004" i="1"/>
  <c r="BF2004" i="1"/>
  <c r="BG2004" i="1" s="1"/>
  <c r="BE2004" i="1"/>
  <c r="J2004" i="1"/>
  <c r="H2004" i="1"/>
  <c r="G2004" i="1"/>
  <c r="BH2003" i="1"/>
  <c r="BF2003" i="1"/>
  <c r="BG2003" i="1" s="1"/>
  <c r="BE2003" i="1"/>
  <c r="J2003" i="1"/>
  <c r="H2003" i="1"/>
  <c r="G2003" i="1"/>
  <c r="BH2002" i="1"/>
  <c r="BF2002" i="1"/>
  <c r="BG2002" i="1" s="1"/>
  <c r="BE2002" i="1"/>
  <c r="J2002" i="1"/>
  <c r="H2002" i="1"/>
  <c r="G2002" i="1"/>
  <c r="BH2001" i="1"/>
  <c r="BF2001" i="1"/>
  <c r="BG2001" i="1" s="1"/>
  <c r="BE2001" i="1"/>
  <c r="J2001" i="1"/>
  <c r="H2001" i="1"/>
  <c r="G2001" i="1"/>
  <c r="BH2000" i="1"/>
  <c r="BF2000" i="1"/>
  <c r="BG2000" i="1" s="1"/>
  <c r="BE2000" i="1"/>
  <c r="J2000" i="1"/>
  <c r="H2000" i="1"/>
  <c r="G2000" i="1"/>
  <c r="BH1999" i="1"/>
  <c r="BF1999" i="1"/>
  <c r="BG1999" i="1" s="1"/>
  <c r="BE1999" i="1"/>
  <c r="J1999" i="1"/>
  <c r="H1999" i="1"/>
  <c r="G1999" i="1"/>
  <c r="BH1998" i="1"/>
  <c r="BF1998" i="1"/>
  <c r="BG1998" i="1" s="1"/>
  <c r="BE1998" i="1"/>
  <c r="J1998" i="1"/>
  <c r="H1998" i="1"/>
  <c r="G1998" i="1"/>
  <c r="BH1997" i="1"/>
  <c r="BF1997" i="1"/>
  <c r="BE1997" i="1"/>
  <c r="J1997" i="1"/>
  <c r="H1997" i="1"/>
  <c r="G1997" i="1"/>
  <c r="BH1996" i="1"/>
  <c r="BF1996" i="1"/>
  <c r="BG1996" i="1" s="1"/>
  <c r="BE1996" i="1"/>
  <c r="J1996" i="1"/>
  <c r="H1996" i="1"/>
  <c r="G1996" i="1"/>
  <c r="BH1995" i="1"/>
  <c r="BF1995" i="1"/>
  <c r="BG1995" i="1" s="1"/>
  <c r="BE1995" i="1"/>
  <c r="J1995" i="1"/>
  <c r="H1995" i="1"/>
  <c r="G1995" i="1"/>
  <c r="BH1994" i="1"/>
  <c r="BF1994" i="1"/>
  <c r="BG1994" i="1" s="1"/>
  <c r="BE1994" i="1"/>
  <c r="J1994" i="1"/>
  <c r="H1994" i="1"/>
  <c r="G1994" i="1"/>
  <c r="BH1993" i="1"/>
  <c r="BF1993" i="1"/>
  <c r="BG1993" i="1" s="1"/>
  <c r="BE1993" i="1"/>
  <c r="J1993" i="1"/>
  <c r="H1993" i="1"/>
  <c r="G1993" i="1"/>
  <c r="BH1992" i="1"/>
  <c r="BF1992" i="1"/>
  <c r="BG1992" i="1" s="1"/>
  <c r="BE1992" i="1"/>
  <c r="J1992" i="1"/>
  <c r="H1992" i="1"/>
  <c r="G1992" i="1"/>
  <c r="BH1991" i="1"/>
  <c r="BF1991" i="1"/>
  <c r="BG1991" i="1" s="1"/>
  <c r="BE1991" i="1"/>
  <c r="J1991" i="1"/>
  <c r="H1991" i="1"/>
  <c r="G1991" i="1"/>
  <c r="BH1990" i="1"/>
  <c r="BF1990" i="1"/>
  <c r="BG1990" i="1" s="1"/>
  <c r="BE1990" i="1"/>
  <c r="J1990" i="1"/>
  <c r="H1990" i="1"/>
  <c r="G1990" i="1"/>
  <c r="BH1989" i="1"/>
  <c r="BF1989" i="1"/>
  <c r="BG1989" i="1" s="1"/>
  <c r="BE1989" i="1"/>
  <c r="J1989" i="1"/>
  <c r="H1989" i="1"/>
  <c r="G1989" i="1"/>
  <c r="BH1988" i="1"/>
  <c r="BF1988" i="1"/>
  <c r="BG1988" i="1" s="1"/>
  <c r="BE1988" i="1"/>
  <c r="J1988" i="1"/>
  <c r="H1988" i="1"/>
  <c r="G1988" i="1"/>
  <c r="BH1987" i="1"/>
  <c r="BF1987" i="1"/>
  <c r="BG1987" i="1" s="1"/>
  <c r="BE1987" i="1"/>
  <c r="J1987" i="1"/>
  <c r="H1987" i="1"/>
  <c r="G1987" i="1"/>
  <c r="BH1986" i="1"/>
  <c r="BF1986" i="1"/>
  <c r="BG1986" i="1" s="1"/>
  <c r="BE1986" i="1"/>
  <c r="J1986" i="1"/>
  <c r="H1986" i="1"/>
  <c r="G1986" i="1"/>
  <c r="BH1985" i="1"/>
  <c r="BF1985" i="1"/>
  <c r="BG1985" i="1" s="1"/>
  <c r="BE1985" i="1"/>
  <c r="J1985" i="1"/>
  <c r="H1985" i="1"/>
  <c r="G1985" i="1"/>
  <c r="BH1984" i="1"/>
  <c r="BF1984" i="1"/>
  <c r="BG1984" i="1" s="1"/>
  <c r="BE1984" i="1"/>
  <c r="J1984" i="1"/>
  <c r="H1984" i="1"/>
  <c r="G1984" i="1"/>
  <c r="BH1983" i="1"/>
  <c r="BF1983" i="1"/>
  <c r="BG1983" i="1" s="1"/>
  <c r="BE1983" i="1"/>
  <c r="J1983" i="1"/>
  <c r="H1983" i="1"/>
  <c r="G1983" i="1"/>
  <c r="BH1982" i="1"/>
  <c r="BF1982" i="1"/>
  <c r="BG1982" i="1" s="1"/>
  <c r="BE1982" i="1"/>
  <c r="J1982" i="1"/>
  <c r="H1982" i="1"/>
  <c r="G1982" i="1"/>
  <c r="BH1981" i="1"/>
  <c r="BF1981" i="1"/>
  <c r="BG1981" i="1" s="1"/>
  <c r="BE1981" i="1"/>
  <c r="J1981" i="1"/>
  <c r="H1981" i="1"/>
  <c r="G1981" i="1"/>
  <c r="BH1980" i="1"/>
  <c r="BF1980" i="1"/>
  <c r="BG1980" i="1" s="1"/>
  <c r="BE1980" i="1"/>
  <c r="J1980" i="1"/>
  <c r="H1980" i="1"/>
  <c r="G1980" i="1"/>
  <c r="BH1979" i="1"/>
  <c r="BF1979" i="1"/>
  <c r="BG1979" i="1" s="1"/>
  <c r="BE1979" i="1"/>
  <c r="J1979" i="1"/>
  <c r="H1979" i="1"/>
  <c r="G1979" i="1"/>
  <c r="BH1978" i="1"/>
  <c r="BF1978" i="1"/>
  <c r="BG1978" i="1" s="1"/>
  <c r="BE1978" i="1"/>
  <c r="J1978" i="1"/>
  <c r="H1978" i="1"/>
  <c r="G1978" i="1"/>
  <c r="BH1977" i="1"/>
  <c r="BF1977" i="1"/>
  <c r="BG1977" i="1" s="1"/>
  <c r="BE1977" i="1"/>
  <c r="J1977" i="1"/>
  <c r="H1977" i="1"/>
  <c r="G1977" i="1"/>
  <c r="BH1976" i="1"/>
  <c r="BF1976" i="1"/>
  <c r="BG1976" i="1" s="1"/>
  <c r="BE1976" i="1"/>
  <c r="J1976" i="1"/>
  <c r="H1976" i="1"/>
  <c r="G1976" i="1"/>
  <c r="BH1975" i="1"/>
  <c r="BF1975" i="1"/>
  <c r="BG1975" i="1" s="1"/>
  <c r="BE1975" i="1"/>
  <c r="J1975" i="1"/>
  <c r="H1975" i="1"/>
  <c r="G1975" i="1"/>
  <c r="BH1974" i="1"/>
  <c r="BF1974" i="1"/>
  <c r="BG1974" i="1" s="1"/>
  <c r="BE1974" i="1"/>
  <c r="J1974" i="1"/>
  <c r="H1974" i="1"/>
  <c r="G1974" i="1"/>
  <c r="BH1973" i="1"/>
  <c r="BF1973" i="1"/>
  <c r="BG1973" i="1" s="1"/>
  <c r="BE1973" i="1"/>
  <c r="J1973" i="1"/>
  <c r="H1973" i="1"/>
  <c r="G1973" i="1"/>
  <c r="BH1972" i="1"/>
  <c r="BF1972" i="1"/>
  <c r="BG1972" i="1" s="1"/>
  <c r="BE1972" i="1"/>
  <c r="J1972" i="1"/>
  <c r="H1972" i="1"/>
  <c r="G1972" i="1"/>
  <c r="BH1971" i="1"/>
  <c r="BF1971" i="1"/>
  <c r="BG1971" i="1" s="1"/>
  <c r="BE1971" i="1"/>
  <c r="J1971" i="1"/>
  <c r="H1971" i="1"/>
  <c r="G1971" i="1"/>
  <c r="BH1970" i="1"/>
  <c r="BF1970" i="1"/>
  <c r="BG1970" i="1" s="1"/>
  <c r="BE1970" i="1"/>
  <c r="J1970" i="1"/>
  <c r="H1970" i="1"/>
  <c r="G1970" i="1"/>
  <c r="BH1969" i="1"/>
  <c r="BF1969" i="1"/>
  <c r="BG1969" i="1" s="1"/>
  <c r="BE1969" i="1"/>
  <c r="J1969" i="1"/>
  <c r="H1969" i="1"/>
  <c r="G1969" i="1"/>
  <c r="BH1968" i="1"/>
  <c r="BF1968" i="1"/>
  <c r="BG1968" i="1" s="1"/>
  <c r="BE1968" i="1"/>
  <c r="J1968" i="1"/>
  <c r="H1968" i="1"/>
  <c r="G1968" i="1"/>
  <c r="BH1967" i="1"/>
  <c r="BF1967" i="1"/>
  <c r="BG1967" i="1" s="1"/>
  <c r="BE1967" i="1"/>
  <c r="J1967" i="1"/>
  <c r="H1967" i="1"/>
  <c r="G1967" i="1"/>
  <c r="BH1966" i="1"/>
  <c r="BF1966" i="1"/>
  <c r="BG1966" i="1" s="1"/>
  <c r="BE1966" i="1"/>
  <c r="J1966" i="1"/>
  <c r="H1966" i="1"/>
  <c r="G1966" i="1"/>
  <c r="BH1965" i="1"/>
  <c r="BF1965" i="1"/>
  <c r="BG1965" i="1" s="1"/>
  <c r="BE1965" i="1"/>
  <c r="J1965" i="1"/>
  <c r="H1965" i="1"/>
  <c r="G1965" i="1"/>
  <c r="BH1964" i="1"/>
  <c r="BF1964" i="1"/>
  <c r="BG1964" i="1" s="1"/>
  <c r="BE1964" i="1"/>
  <c r="J1964" i="1"/>
  <c r="H1964" i="1"/>
  <c r="G1964" i="1"/>
  <c r="BH1963" i="1"/>
  <c r="BF1963" i="1"/>
  <c r="BG1963" i="1" s="1"/>
  <c r="BE1963" i="1"/>
  <c r="J1963" i="1"/>
  <c r="H1963" i="1"/>
  <c r="G1963" i="1"/>
  <c r="BH1962" i="1"/>
  <c r="BF1962" i="1"/>
  <c r="BG1962" i="1" s="1"/>
  <c r="BE1962" i="1"/>
  <c r="J1962" i="1"/>
  <c r="H1962" i="1"/>
  <c r="G1962" i="1"/>
  <c r="BH1961" i="1"/>
  <c r="BF1961" i="1"/>
  <c r="BG1961" i="1" s="1"/>
  <c r="BE1961" i="1"/>
  <c r="J1961" i="1"/>
  <c r="H1961" i="1"/>
  <c r="G1961" i="1"/>
  <c r="BH1960" i="1"/>
  <c r="BF1960" i="1"/>
  <c r="BG1960" i="1" s="1"/>
  <c r="BE1960" i="1"/>
  <c r="J1960" i="1"/>
  <c r="H1960" i="1"/>
  <c r="G1960" i="1"/>
  <c r="BH1959" i="1"/>
  <c r="BF1959" i="1"/>
  <c r="BG1959" i="1" s="1"/>
  <c r="BE1959" i="1"/>
  <c r="J1959" i="1"/>
  <c r="H1959" i="1"/>
  <c r="G1959" i="1"/>
  <c r="BH1958" i="1"/>
  <c r="BF1958" i="1"/>
  <c r="BG1958" i="1" s="1"/>
  <c r="BE1958" i="1"/>
  <c r="J1958" i="1"/>
  <c r="H1958" i="1"/>
  <c r="G1958" i="1"/>
  <c r="BH1957" i="1"/>
  <c r="BF1957" i="1"/>
  <c r="BG1957" i="1" s="1"/>
  <c r="BE1957" i="1"/>
  <c r="J1957" i="1"/>
  <c r="H1957" i="1"/>
  <c r="G1957" i="1"/>
  <c r="BH1956" i="1"/>
  <c r="BF1956" i="1"/>
  <c r="BG1956" i="1" s="1"/>
  <c r="BE1956" i="1"/>
  <c r="J1956" i="1"/>
  <c r="H1956" i="1"/>
  <c r="G1956" i="1"/>
  <c r="BH1955" i="1"/>
  <c r="BF1955" i="1"/>
  <c r="BG1955" i="1" s="1"/>
  <c r="BE1955" i="1"/>
  <c r="J1955" i="1"/>
  <c r="H1955" i="1"/>
  <c r="G1955" i="1"/>
  <c r="BH1954" i="1"/>
  <c r="BF1954" i="1"/>
  <c r="BG1954" i="1" s="1"/>
  <c r="BE1954" i="1"/>
  <c r="J1954" i="1"/>
  <c r="H1954" i="1"/>
  <c r="G1954" i="1"/>
  <c r="BH1953" i="1"/>
  <c r="BF1953" i="1"/>
  <c r="BG1953" i="1" s="1"/>
  <c r="BE1953" i="1"/>
  <c r="J1953" i="1"/>
  <c r="H1953" i="1"/>
  <c r="G1953" i="1"/>
  <c r="BH1952" i="1"/>
  <c r="BF1952" i="1"/>
  <c r="BG1952" i="1" s="1"/>
  <c r="BE1952" i="1"/>
  <c r="J1952" i="1"/>
  <c r="H1952" i="1"/>
  <c r="G1952" i="1"/>
  <c r="BH1951" i="1"/>
  <c r="BF1951" i="1"/>
  <c r="BG1951" i="1" s="1"/>
  <c r="BE1951" i="1"/>
  <c r="J1951" i="1"/>
  <c r="H1951" i="1"/>
  <c r="G1951" i="1"/>
  <c r="BH1950" i="1"/>
  <c r="BF1950" i="1"/>
  <c r="BG1950" i="1" s="1"/>
  <c r="BE1950" i="1"/>
  <c r="J1950" i="1"/>
  <c r="H1950" i="1"/>
  <c r="G1950" i="1"/>
  <c r="BH1949" i="1"/>
  <c r="BF1949" i="1"/>
  <c r="BG1949" i="1" s="1"/>
  <c r="BE1949" i="1"/>
  <c r="J1949" i="1"/>
  <c r="H1949" i="1"/>
  <c r="G1949" i="1"/>
  <c r="BH1948" i="1"/>
  <c r="BF1948" i="1"/>
  <c r="BG1948" i="1" s="1"/>
  <c r="BE1948" i="1"/>
  <c r="J1948" i="1"/>
  <c r="H1948" i="1"/>
  <c r="G1948" i="1"/>
  <c r="BH1947" i="1"/>
  <c r="BF1947" i="1"/>
  <c r="BG1947" i="1" s="1"/>
  <c r="BE1947" i="1"/>
  <c r="J1947" i="1"/>
  <c r="H1947" i="1"/>
  <c r="G1947" i="1"/>
  <c r="BH1946" i="1"/>
  <c r="BF1946" i="1"/>
  <c r="BG1946" i="1" s="1"/>
  <c r="BE1946" i="1"/>
  <c r="J1946" i="1"/>
  <c r="H1946" i="1"/>
  <c r="G1946" i="1"/>
  <c r="BH1945" i="1"/>
  <c r="BF1945" i="1"/>
  <c r="BG1945" i="1" s="1"/>
  <c r="BE1945" i="1"/>
  <c r="J1945" i="1"/>
  <c r="H1945" i="1"/>
  <c r="G1945" i="1"/>
  <c r="BH1944" i="1"/>
  <c r="BF1944" i="1"/>
  <c r="BG1944" i="1" s="1"/>
  <c r="BE1944" i="1"/>
  <c r="J1944" i="1"/>
  <c r="H1944" i="1"/>
  <c r="G1944" i="1"/>
  <c r="BH1943" i="1"/>
  <c r="BF1943" i="1"/>
  <c r="BG1943" i="1" s="1"/>
  <c r="BE1943" i="1"/>
  <c r="J1943" i="1"/>
  <c r="H1943" i="1"/>
  <c r="G1943" i="1"/>
  <c r="BH1942" i="1"/>
  <c r="BF1942" i="1"/>
  <c r="BG1942" i="1" s="1"/>
  <c r="BE1942" i="1"/>
  <c r="J1942" i="1"/>
  <c r="H1942" i="1"/>
  <c r="G1942" i="1"/>
  <c r="BH1941" i="1"/>
  <c r="BF1941" i="1"/>
  <c r="BG1941" i="1" s="1"/>
  <c r="BE1941" i="1"/>
  <c r="J1941" i="1"/>
  <c r="H1941" i="1"/>
  <c r="G1941" i="1"/>
  <c r="BH1940" i="1"/>
  <c r="BF1940" i="1"/>
  <c r="BG1940" i="1" s="1"/>
  <c r="BE1940" i="1"/>
  <c r="J1940" i="1"/>
  <c r="H1940" i="1"/>
  <c r="G1940" i="1"/>
  <c r="BH1939" i="1"/>
  <c r="BF1939" i="1"/>
  <c r="BG1939" i="1" s="1"/>
  <c r="BE1939" i="1"/>
  <c r="J1939" i="1"/>
  <c r="H1939" i="1"/>
  <c r="G1939" i="1"/>
  <c r="BH1938" i="1"/>
  <c r="BF1938" i="1"/>
  <c r="BG1938" i="1" s="1"/>
  <c r="BE1938" i="1"/>
  <c r="J1938" i="1"/>
  <c r="H1938" i="1"/>
  <c r="G1938" i="1"/>
  <c r="BH1937" i="1"/>
  <c r="BF1937" i="1"/>
  <c r="BG1937" i="1" s="1"/>
  <c r="BE1937" i="1"/>
  <c r="J1937" i="1"/>
  <c r="H1937" i="1"/>
  <c r="G1937" i="1"/>
  <c r="BH1936" i="1"/>
  <c r="BF1936" i="1"/>
  <c r="BG1936" i="1" s="1"/>
  <c r="BE1936" i="1"/>
  <c r="J1936" i="1"/>
  <c r="H1936" i="1"/>
  <c r="G1936" i="1"/>
  <c r="BH1935" i="1"/>
  <c r="BF1935" i="1"/>
  <c r="BG1935" i="1" s="1"/>
  <c r="BE1935" i="1"/>
  <c r="J1935" i="1"/>
  <c r="H1935" i="1"/>
  <c r="G1935" i="1"/>
  <c r="BH1934" i="1"/>
  <c r="BF1934" i="1"/>
  <c r="BG1934" i="1" s="1"/>
  <c r="BE1934" i="1"/>
  <c r="J1934" i="1"/>
  <c r="H1934" i="1"/>
  <c r="G1934" i="1"/>
  <c r="BH1933" i="1"/>
  <c r="BF1933" i="1"/>
  <c r="BG1933" i="1" s="1"/>
  <c r="BE1933" i="1"/>
  <c r="J1933" i="1"/>
  <c r="H1933" i="1"/>
  <c r="G1933" i="1"/>
  <c r="BH1932" i="1"/>
  <c r="BF1932" i="1"/>
  <c r="BG1932" i="1" s="1"/>
  <c r="BE1932" i="1"/>
  <c r="J1932" i="1"/>
  <c r="H1932" i="1"/>
  <c r="G1932" i="1"/>
  <c r="BH1931" i="1"/>
  <c r="BF1931" i="1"/>
  <c r="BG1931" i="1" s="1"/>
  <c r="BE1931" i="1"/>
  <c r="J1931" i="1"/>
  <c r="H1931" i="1"/>
  <c r="G1931" i="1"/>
  <c r="BH1930" i="1"/>
  <c r="BF1930" i="1"/>
  <c r="BG1930" i="1" s="1"/>
  <c r="BE1930" i="1"/>
  <c r="J1930" i="1"/>
  <c r="H1930" i="1"/>
  <c r="G1930" i="1"/>
  <c r="BH1929" i="1"/>
  <c r="BF1929" i="1"/>
  <c r="BG1929" i="1" s="1"/>
  <c r="BE1929" i="1"/>
  <c r="J1929" i="1"/>
  <c r="H1929" i="1"/>
  <c r="G1929" i="1"/>
  <c r="BH1928" i="1"/>
  <c r="BF1928" i="1"/>
  <c r="BG1928" i="1" s="1"/>
  <c r="BE1928" i="1"/>
  <c r="J1928" i="1"/>
  <c r="H1928" i="1"/>
  <c r="G1928" i="1"/>
  <c r="BH1927" i="1"/>
  <c r="BF1927" i="1"/>
  <c r="BG1927" i="1" s="1"/>
  <c r="BE1927" i="1"/>
  <c r="J1927" i="1"/>
  <c r="H1927" i="1"/>
  <c r="G1927" i="1"/>
  <c r="BH1926" i="1"/>
  <c r="BF1926" i="1"/>
  <c r="BG1926" i="1" s="1"/>
  <c r="BE1926" i="1"/>
  <c r="J1926" i="1"/>
  <c r="H1926" i="1"/>
  <c r="G1926" i="1"/>
  <c r="BH1925" i="1"/>
  <c r="BF1925" i="1"/>
  <c r="BG1925" i="1" s="1"/>
  <c r="BE1925" i="1"/>
  <c r="J1925" i="1"/>
  <c r="H1925" i="1"/>
  <c r="G1925" i="1"/>
  <c r="BH1924" i="1"/>
  <c r="BF1924" i="1"/>
  <c r="BG1924" i="1" s="1"/>
  <c r="BE1924" i="1"/>
  <c r="J1924" i="1"/>
  <c r="H1924" i="1"/>
  <c r="G1924" i="1"/>
  <c r="BH1923" i="1"/>
  <c r="BF1923" i="1"/>
  <c r="BG1923" i="1" s="1"/>
  <c r="BE1923" i="1"/>
  <c r="J1923" i="1"/>
  <c r="H1923" i="1"/>
  <c r="G1923" i="1"/>
  <c r="BH1922" i="1"/>
  <c r="BF1922" i="1"/>
  <c r="BG1922" i="1" s="1"/>
  <c r="BE1922" i="1"/>
  <c r="J1922" i="1"/>
  <c r="H1922" i="1"/>
  <c r="G1922" i="1"/>
  <c r="BH1921" i="1"/>
  <c r="BF1921" i="1"/>
  <c r="BG1921" i="1" s="1"/>
  <c r="BE1921" i="1"/>
  <c r="J1921" i="1"/>
  <c r="H1921" i="1"/>
  <c r="G1921" i="1"/>
  <c r="BH1920" i="1"/>
  <c r="BF1920" i="1"/>
  <c r="BG1920" i="1" s="1"/>
  <c r="BE1920" i="1"/>
  <c r="J1920" i="1"/>
  <c r="H1920" i="1"/>
  <c r="G1920" i="1"/>
  <c r="BH1919" i="1"/>
  <c r="BF1919" i="1"/>
  <c r="BG1919" i="1" s="1"/>
  <c r="BE1919" i="1"/>
  <c r="J1919" i="1"/>
  <c r="H1919" i="1"/>
  <c r="G1919" i="1"/>
  <c r="BH1918" i="1"/>
  <c r="BF1918" i="1"/>
  <c r="BG1918" i="1" s="1"/>
  <c r="BE1918" i="1"/>
  <c r="J1918" i="1"/>
  <c r="H1918" i="1"/>
  <c r="G1918" i="1"/>
  <c r="BH1917" i="1"/>
  <c r="BF1917" i="1"/>
  <c r="BG1917" i="1" s="1"/>
  <c r="BE1917" i="1"/>
  <c r="J1917" i="1"/>
  <c r="H1917" i="1"/>
  <c r="G1917" i="1"/>
  <c r="BH1916" i="1"/>
  <c r="BF1916" i="1"/>
  <c r="BG1916" i="1" s="1"/>
  <c r="BE1916" i="1"/>
  <c r="J1916" i="1"/>
  <c r="H1916" i="1"/>
  <c r="G1916" i="1"/>
  <c r="BH1915" i="1"/>
  <c r="BF1915" i="1"/>
  <c r="BG1915" i="1" s="1"/>
  <c r="BE1915" i="1"/>
  <c r="J1915" i="1"/>
  <c r="H1915" i="1"/>
  <c r="G1915" i="1"/>
  <c r="BH1914" i="1"/>
  <c r="BF1914" i="1"/>
  <c r="BG1914" i="1" s="1"/>
  <c r="BE1914" i="1"/>
  <c r="J1914" i="1"/>
  <c r="H1914" i="1"/>
  <c r="G1914" i="1"/>
  <c r="BH1913" i="1"/>
  <c r="BF1913" i="1"/>
  <c r="BG1913" i="1" s="1"/>
  <c r="BE1913" i="1"/>
  <c r="J1913" i="1"/>
  <c r="H1913" i="1"/>
  <c r="G1913" i="1"/>
  <c r="BH1912" i="1"/>
  <c r="BF1912" i="1"/>
  <c r="BG1912" i="1" s="1"/>
  <c r="BE1912" i="1"/>
  <c r="J1912" i="1"/>
  <c r="H1912" i="1"/>
  <c r="G1912" i="1"/>
  <c r="BH1911" i="1"/>
  <c r="BF1911" i="1"/>
  <c r="BG1911" i="1" s="1"/>
  <c r="BE1911" i="1"/>
  <c r="J1911" i="1"/>
  <c r="H1911" i="1"/>
  <c r="G1911" i="1"/>
  <c r="BH1910" i="1"/>
  <c r="BF1910" i="1"/>
  <c r="BG1910" i="1" s="1"/>
  <c r="BE1910" i="1"/>
  <c r="J1910" i="1"/>
  <c r="H1910" i="1"/>
  <c r="G1910" i="1"/>
  <c r="BH1909" i="1"/>
  <c r="BF1909" i="1"/>
  <c r="BG1909" i="1" s="1"/>
  <c r="BE1909" i="1"/>
  <c r="J1909" i="1"/>
  <c r="H1909" i="1"/>
  <c r="G1909" i="1"/>
  <c r="BH1908" i="1"/>
  <c r="BF1908" i="1"/>
  <c r="BG1908" i="1" s="1"/>
  <c r="BE1908" i="1"/>
  <c r="J1908" i="1"/>
  <c r="H1908" i="1"/>
  <c r="G1908" i="1"/>
  <c r="BH1907" i="1"/>
  <c r="BF1907" i="1"/>
  <c r="BG1907" i="1" s="1"/>
  <c r="BE1907" i="1"/>
  <c r="J1907" i="1"/>
  <c r="H1907" i="1"/>
  <c r="G1907" i="1"/>
  <c r="BH1906" i="1"/>
  <c r="BF1906" i="1"/>
  <c r="BG1906" i="1" s="1"/>
  <c r="BE1906" i="1"/>
  <c r="J1906" i="1"/>
  <c r="H1906" i="1"/>
  <c r="G1906" i="1"/>
  <c r="BH1905" i="1"/>
  <c r="BF1905" i="1"/>
  <c r="BG1905" i="1" s="1"/>
  <c r="BE1905" i="1"/>
  <c r="J1905" i="1"/>
  <c r="H1905" i="1"/>
  <c r="G1905" i="1"/>
  <c r="BH1904" i="1"/>
  <c r="BF1904" i="1"/>
  <c r="BG1904" i="1" s="1"/>
  <c r="BE1904" i="1"/>
  <c r="J1904" i="1"/>
  <c r="H1904" i="1"/>
  <c r="G1904" i="1"/>
  <c r="BH1903" i="1"/>
  <c r="BF1903" i="1"/>
  <c r="BG1903" i="1" s="1"/>
  <c r="BE1903" i="1"/>
  <c r="J1903" i="1"/>
  <c r="H1903" i="1"/>
  <c r="G1903" i="1"/>
  <c r="BH1902" i="1"/>
  <c r="BF1902" i="1"/>
  <c r="BG1902" i="1" s="1"/>
  <c r="BE1902" i="1"/>
  <c r="J1902" i="1"/>
  <c r="H1902" i="1"/>
  <c r="G1902" i="1"/>
  <c r="BH1901" i="1"/>
  <c r="BF1901" i="1"/>
  <c r="BG1901" i="1" s="1"/>
  <c r="BE1901" i="1"/>
  <c r="J1901" i="1"/>
  <c r="H1901" i="1"/>
  <c r="G1901" i="1"/>
  <c r="BH1900" i="1"/>
  <c r="BF1900" i="1"/>
  <c r="BG1900" i="1" s="1"/>
  <c r="BE1900" i="1"/>
  <c r="J1900" i="1"/>
  <c r="H1900" i="1"/>
  <c r="G1900" i="1"/>
  <c r="BH1899" i="1"/>
  <c r="BF1899" i="1"/>
  <c r="BG1899" i="1" s="1"/>
  <c r="BE1899" i="1"/>
  <c r="J1899" i="1"/>
  <c r="H1899" i="1"/>
  <c r="G1899" i="1"/>
  <c r="BH1898" i="1"/>
  <c r="BF1898" i="1"/>
  <c r="BG1898" i="1" s="1"/>
  <c r="BE1898" i="1"/>
  <c r="J1898" i="1"/>
  <c r="H1898" i="1"/>
  <c r="G1898" i="1"/>
  <c r="BH1897" i="1"/>
  <c r="BF1897" i="1"/>
  <c r="BG1897" i="1" s="1"/>
  <c r="BE1897" i="1"/>
  <c r="J1897" i="1"/>
  <c r="H1897" i="1"/>
  <c r="G1897" i="1"/>
  <c r="BH1896" i="1"/>
  <c r="BF1896" i="1"/>
  <c r="BG1896" i="1" s="1"/>
  <c r="BE1896" i="1"/>
  <c r="J1896" i="1"/>
  <c r="H1896" i="1"/>
  <c r="G1896" i="1"/>
  <c r="BH1895" i="1"/>
  <c r="BF1895" i="1"/>
  <c r="BG1895" i="1" s="1"/>
  <c r="BE1895" i="1"/>
  <c r="J1895" i="1"/>
  <c r="H1895" i="1"/>
  <c r="G1895" i="1"/>
  <c r="BH1894" i="1"/>
  <c r="BF1894" i="1"/>
  <c r="BG1894" i="1" s="1"/>
  <c r="BE1894" i="1"/>
  <c r="J1894" i="1"/>
  <c r="H1894" i="1"/>
  <c r="G1894" i="1"/>
  <c r="BH1893" i="1"/>
  <c r="BF1893" i="1"/>
  <c r="BG1893" i="1" s="1"/>
  <c r="BE1893" i="1"/>
  <c r="J1893" i="1"/>
  <c r="H1893" i="1"/>
  <c r="G1893" i="1"/>
  <c r="BH1892" i="1"/>
  <c r="BF1892" i="1"/>
  <c r="BG1892" i="1" s="1"/>
  <c r="BE1892" i="1"/>
  <c r="J1892" i="1"/>
  <c r="H1892" i="1"/>
  <c r="G1892" i="1"/>
  <c r="BH1891" i="1"/>
  <c r="BF1891" i="1"/>
  <c r="BG1891" i="1" s="1"/>
  <c r="BE1891" i="1"/>
  <c r="J1891" i="1"/>
  <c r="H1891" i="1"/>
  <c r="G1891" i="1"/>
  <c r="BH1890" i="1"/>
  <c r="BF1890" i="1"/>
  <c r="BG1890" i="1" s="1"/>
  <c r="BE1890" i="1"/>
  <c r="J1890" i="1"/>
  <c r="H1890" i="1"/>
  <c r="G1890" i="1"/>
  <c r="BH1889" i="1"/>
  <c r="BF1889" i="1"/>
  <c r="BG1889" i="1" s="1"/>
  <c r="BE1889" i="1"/>
  <c r="J1889" i="1"/>
  <c r="H1889" i="1"/>
  <c r="G1889" i="1"/>
  <c r="BH1888" i="1"/>
  <c r="BF1888" i="1"/>
  <c r="BG1888" i="1" s="1"/>
  <c r="BE1888" i="1"/>
  <c r="J1888" i="1"/>
  <c r="H1888" i="1"/>
  <c r="G1888" i="1"/>
  <c r="BH1887" i="1"/>
  <c r="BF1887" i="1"/>
  <c r="BG1887" i="1" s="1"/>
  <c r="BE1887" i="1"/>
  <c r="J1887" i="1"/>
  <c r="H1887" i="1"/>
  <c r="G1887" i="1"/>
  <c r="BH1886" i="1"/>
  <c r="BF1886" i="1"/>
  <c r="BG1886" i="1" s="1"/>
  <c r="BE1886" i="1"/>
  <c r="J1886" i="1"/>
  <c r="H1886" i="1"/>
  <c r="G1886" i="1"/>
  <c r="BH1885" i="1"/>
  <c r="BF1885" i="1"/>
  <c r="BG1885" i="1" s="1"/>
  <c r="BE1885" i="1"/>
  <c r="J1885" i="1"/>
  <c r="H1885" i="1"/>
  <c r="G1885" i="1"/>
  <c r="BH1884" i="1"/>
  <c r="BF1884" i="1"/>
  <c r="BG1884" i="1" s="1"/>
  <c r="BE1884" i="1"/>
  <c r="J1884" i="1"/>
  <c r="H1884" i="1"/>
  <c r="G1884" i="1"/>
  <c r="BH1883" i="1"/>
  <c r="BF1883" i="1"/>
  <c r="BG1883" i="1" s="1"/>
  <c r="BE1883" i="1"/>
  <c r="J1883" i="1"/>
  <c r="H1883" i="1"/>
  <c r="G1883" i="1"/>
  <c r="BH1882" i="1"/>
  <c r="BF1882" i="1"/>
  <c r="BG1882" i="1" s="1"/>
  <c r="BE1882" i="1"/>
  <c r="J1882" i="1"/>
  <c r="H1882" i="1"/>
  <c r="G1882" i="1"/>
  <c r="BH1881" i="1"/>
  <c r="BF1881" i="1"/>
  <c r="BG1881" i="1" s="1"/>
  <c r="BE1881" i="1"/>
  <c r="J1881" i="1"/>
  <c r="H1881" i="1"/>
  <c r="G1881" i="1"/>
  <c r="BH1880" i="1"/>
  <c r="BF1880" i="1"/>
  <c r="BG1880" i="1" s="1"/>
  <c r="BE1880" i="1"/>
  <c r="J1880" i="1"/>
  <c r="H1880" i="1"/>
  <c r="G1880" i="1"/>
  <c r="BH1879" i="1"/>
  <c r="BF1879" i="1"/>
  <c r="BG1879" i="1" s="1"/>
  <c r="BE1879" i="1"/>
  <c r="J1879" i="1"/>
  <c r="H1879" i="1"/>
  <c r="G1879" i="1"/>
  <c r="BH1878" i="1"/>
  <c r="BF1878" i="1"/>
  <c r="BG1878" i="1" s="1"/>
  <c r="BE1878" i="1"/>
  <c r="J1878" i="1"/>
  <c r="H1878" i="1"/>
  <c r="G1878" i="1"/>
  <c r="BH1877" i="1"/>
  <c r="BF1877" i="1"/>
  <c r="BG1877" i="1" s="1"/>
  <c r="BE1877" i="1"/>
  <c r="J1877" i="1"/>
  <c r="H1877" i="1"/>
  <c r="G1877" i="1"/>
  <c r="BH1876" i="1"/>
  <c r="BF1876" i="1"/>
  <c r="BG1876" i="1" s="1"/>
  <c r="BE1876" i="1"/>
  <c r="J1876" i="1"/>
  <c r="H1876" i="1"/>
  <c r="G1876" i="1"/>
  <c r="BH1875" i="1"/>
  <c r="BF1875" i="1"/>
  <c r="BG1875" i="1" s="1"/>
  <c r="BE1875" i="1"/>
  <c r="J1875" i="1"/>
  <c r="BH1874" i="1"/>
  <c r="BF1874" i="1"/>
  <c r="BE1874" i="1"/>
  <c r="J1874" i="1"/>
  <c r="H1874" i="1"/>
  <c r="G1874" i="1"/>
  <c r="BH1873" i="1"/>
  <c r="BF1873" i="1"/>
  <c r="BE1873" i="1"/>
  <c r="J1873" i="1"/>
  <c r="H1873" i="1"/>
  <c r="G1873" i="1"/>
  <c r="BH1872" i="1"/>
  <c r="BF1872" i="1"/>
  <c r="BE1872" i="1"/>
  <c r="J1872" i="1"/>
  <c r="H1872" i="1"/>
  <c r="G1872" i="1"/>
  <c r="BH1871" i="1"/>
  <c r="BF1871" i="1"/>
  <c r="BE1871" i="1"/>
  <c r="J1871" i="1"/>
  <c r="H1871" i="1"/>
  <c r="G1871" i="1"/>
  <c r="BH1870" i="1"/>
  <c r="BF1870" i="1"/>
  <c r="BE1870" i="1"/>
  <c r="J1870" i="1"/>
  <c r="H1870" i="1"/>
  <c r="G1870" i="1"/>
  <c r="BH1869" i="1"/>
  <c r="BF1869" i="1"/>
  <c r="BE1869" i="1"/>
  <c r="J1869" i="1"/>
  <c r="H1869" i="1"/>
  <c r="G1869" i="1"/>
  <c r="BH1868" i="1"/>
  <c r="BF1868" i="1"/>
  <c r="BE1868" i="1"/>
  <c r="J1868" i="1"/>
  <c r="H1868" i="1"/>
  <c r="G1868" i="1"/>
  <c r="BH1867" i="1"/>
  <c r="BF1867" i="1"/>
  <c r="BE1867" i="1"/>
  <c r="J1867" i="1"/>
  <c r="H1867" i="1"/>
  <c r="G1867" i="1"/>
  <c r="BH1866" i="1"/>
  <c r="BF1866" i="1"/>
  <c r="BE1866" i="1"/>
  <c r="J1866" i="1"/>
  <c r="H1866" i="1"/>
  <c r="G1866" i="1"/>
  <c r="BH1865" i="1"/>
  <c r="BF1865" i="1"/>
  <c r="BE1865" i="1"/>
  <c r="J1865" i="1"/>
  <c r="H1865" i="1"/>
  <c r="G1865" i="1"/>
  <c r="BH1864" i="1"/>
  <c r="BF1864" i="1"/>
  <c r="BE1864" i="1"/>
  <c r="J1864" i="1"/>
  <c r="H1864" i="1"/>
  <c r="G1864" i="1"/>
  <c r="BH1863" i="1"/>
  <c r="BF1863" i="1"/>
  <c r="BE1863" i="1"/>
  <c r="J1863" i="1"/>
  <c r="H1863" i="1"/>
  <c r="G1863" i="1"/>
  <c r="BH1862" i="1"/>
  <c r="BF1862" i="1"/>
  <c r="BE1862" i="1"/>
  <c r="J1862" i="1"/>
  <c r="H1862" i="1"/>
  <c r="G1862" i="1"/>
  <c r="BH1861" i="1"/>
  <c r="BF1861" i="1"/>
  <c r="BE1861" i="1"/>
  <c r="J1861" i="1"/>
  <c r="H1861" i="1"/>
  <c r="G1861" i="1"/>
  <c r="BH1860" i="1"/>
  <c r="BF1860" i="1"/>
  <c r="BE1860" i="1"/>
  <c r="J1860" i="1"/>
  <c r="H1860" i="1"/>
  <c r="G1860" i="1"/>
  <c r="BH1859" i="1"/>
  <c r="BF1859" i="1"/>
  <c r="BE1859" i="1"/>
  <c r="J1859" i="1"/>
  <c r="H1859" i="1"/>
  <c r="G1859" i="1"/>
  <c r="BH1858" i="1"/>
  <c r="BF1858" i="1"/>
  <c r="BE1858" i="1"/>
  <c r="J1858" i="1"/>
  <c r="H1858" i="1"/>
  <c r="G1858" i="1"/>
  <c r="BH1857" i="1"/>
  <c r="BF1857" i="1"/>
  <c r="BE1857" i="1"/>
  <c r="J1857" i="1"/>
  <c r="H1857" i="1"/>
  <c r="G1857" i="1"/>
  <c r="BH1856" i="1"/>
  <c r="BF1856" i="1"/>
  <c r="BE1856" i="1"/>
  <c r="J1856" i="1"/>
  <c r="H1856" i="1"/>
  <c r="G1856" i="1"/>
  <c r="BH1855" i="1"/>
  <c r="BF1855" i="1"/>
  <c r="BE1855" i="1"/>
  <c r="J1855" i="1"/>
  <c r="H1855" i="1"/>
  <c r="G1855" i="1"/>
  <c r="BH1854" i="1"/>
  <c r="BF1854" i="1"/>
  <c r="BE1854" i="1"/>
  <c r="J1854" i="1"/>
  <c r="H1854" i="1"/>
  <c r="G1854" i="1"/>
  <c r="BH1853" i="1"/>
  <c r="BF1853" i="1"/>
  <c r="BE1853" i="1"/>
  <c r="J1853" i="1"/>
  <c r="H1853" i="1"/>
  <c r="G1853" i="1"/>
  <c r="BH1852" i="1"/>
  <c r="BF1852" i="1"/>
  <c r="BE1852" i="1"/>
  <c r="J1852" i="1"/>
  <c r="H1852" i="1"/>
  <c r="G1852" i="1"/>
  <c r="BH1851" i="1"/>
  <c r="BF1851" i="1"/>
  <c r="BE1851" i="1"/>
  <c r="J1851" i="1"/>
  <c r="H1851" i="1"/>
  <c r="G1851" i="1"/>
  <c r="BH1850" i="1"/>
  <c r="BF1850" i="1"/>
  <c r="BE1850" i="1"/>
  <c r="J1850" i="1"/>
  <c r="H1850" i="1"/>
  <c r="G1850" i="1"/>
  <c r="BH1849" i="1"/>
  <c r="BF1849" i="1"/>
  <c r="BE1849" i="1"/>
  <c r="J1849" i="1"/>
  <c r="H1849" i="1"/>
  <c r="G1849" i="1"/>
  <c r="BH1848" i="1"/>
  <c r="BF1848" i="1"/>
  <c r="BE1848" i="1"/>
  <c r="J1848" i="1"/>
  <c r="H1848" i="1"/>
  <c r="G1848" i="1"/>
  <c r="BH1847" i="1"/>
  <c r="BF1847" i="1"/>
  <c r="BE1847" i="1"/>
  <c r="J1847" i="1"/>
  <c r="H1847" i="1"/>
  <c r="G1847" i="1"/>
  <c r="BH1846" i="1"/>
  <c r="BF1846" i="1"/>
  <c r="BE1846" i="1"/>
  <c r="J1846" i="1"/>
  <c r="H1846" i="1"/>
  <c r="G1846" i="1"/>
  <c r="BH1845" i="1"/>
  <c r="BF1845" i="1"/>
  <c r="BE1845" i="1"/>
  <c r="J1845" i="1"/>
  <c r="H1845" i="1"/>
  <c r="G1845" i="1"/>
  <c r="BH1844" i="1"/>
  <c r="BF1844" i="1"/>
  <c r="BE1844" i="1"/>
  <c r="J1844" i="1"/>
  <c r="H1844" i="1"/>
  <c r="G1844" i="1"/>
  <c r="BH1843" i="1"/>
  <c r="BF1843" i="1"/>
  <c r="BE1843" i="1"/>
  <c r="J1843" i="1"/>
  <c r="H1843" i="1"/>
  <c r="G1843" i="1"/>
  <c r="BH1842" i="1"/>
  <c r="BF1842" i="1"/>
  <c r="BE1842" i="1"/>
  <c r="J1842" i="1"/>
  <c r="H1842" i="1"/>
  <c r="G1842" i="1"/>
  <c r="BH1841" i="1"/>
  <c r="BF1841" i="1"/>
  <c r="BE1841" i="1"/>
  <c r="J1841" i="1"/>
  <c r="H1841" i="1"/>
  <c r="G1841" i="1"/>
  <c r="BH1840" i="1"/>
  <c r="BF1840" i="1"/>
  <c r="BE1840" i="1"/>
  <c r="J1840" i="1"/>
  <c r="H1840" i="1"/>
  <c r="G1840" i="1"/>
  <c r="BH1839" i="1"/>
  <c r="BF1839" i="1"/>
  <c r="BE1839" i="1"/>
  <c r="J1839" i="1"/>
  <c r="H1839" i="1"/>
  <c r="G1839" i="1"/>
  <c r="BH1838" i="1"/>
  <c r="BF1838" i="1"/>
  <c r="BE1838" i="1"/>
  <c r="J1838" i="1"/>
  <c r="H1838" i="1"/>
  <c r="G1838" i="1"/>
  <c r="BH1837" i="1"/>
  <c r="BF1837" i="1"/>
  <c r="BE1837" i="1"/>
  <c r="J1837" i="1"/>
  <c r="H1837" i="1"/>
  <c r="G1837" i="1"/>
  <c r="BH1836" i="1"/>
  <c r="BF1836" i="1"/>
  <c r="BE1836" i="1"/>
  <c r="J1836" i="1"/>
  <c r="H1836" i="1"/>
  <c r="G1836" i="1"/>
  <c r="BH1835" i="1"/>
  <c r="BF1835" i="1"/>
  <c r="BE1835" i="1"/>
  <c r="J1835" i="1"/>
  <c r="H1835" i="1"/>
  <c r="G1835" i="1"/>
  <c r="BH1834" i="1"/>
  <c r="BF1834" i="1"/>
  <c r="BE1834" i="1"/>
  <c r="J1834" i="1"/>
  <c r="H1834" i="1"/>
  <c r="G1834" i="1"/>
  <c r="BH1833" i="1"/>
  <c r="BF1833" i="1"/>
  <c r="BE1833" i="1"/>
  <c r="J1833" i="1"/>
  <c r="H1833" i="1"/>
  <c r="G1833" i="1"/>
  <c r="BH1832" i="1"/>
  <c r="BF1832" i="1"/>
  <c r="BE1832" i="1"/>
  <c r="J1832" i="1"/>
  <c r="H1832" i="1"/>
  <c r="G1832" i="1"/>
  <c r="BH1831" i="1"/>
  <c r="BF1831" i="1"/>
  <c r="BE1831" i="1"/>
  <c r="J1831" i="1"/>
  <c r="H1831" i="1"/>
  <c r="G1831" i="1"/>
  <c r="BH1830" i="1"/>
  <c r="BF1830" i="1"/>
  <c r="BE1830" i="1"/>
  <c r="J1830" i="1"/>
  <c r="H1830" i="1"/>
  <c r="G1830" i="1"/>
  <c r="BH1829" i="1"/>
  <c r="BF1829" i="1"/>
  <c r="BE1829" i="1"/>
  <c r="J1829" i="1"/>
  <c r="H1829" i="1"/>
  <c r="G1829" i="1"/>
  <c r="BH1828" i="1"/>
  <c r="BF1828" i="1"/>
  <c r="BE1828" i="1"/>
  <c r="J1828" i="1"/>
  <c r="H1828" i="1"/>
  <c r="G1828" i="1"/>
  <c r="BH1827" i="1"/>
  <c r="BF1827" i="1"/>
  <c r="BE1827" i="1"/>
  <c r="J1827" i="1"/>
  <c r="H1827" i="1"/>
  <c r="G1827" i="1"/>
  <c r="BH1826" i="1"/>
  <c r="BF1826" i="1"/>
  <c r="BE1826" i="1"/>
  <c r="J1826" i="1"/>
  <c r="H1826" i="1"/>
  <c r="G1826" i="1"/>
  <c r="BH1825" i="1"/>
  <c r="BF1825" i="1"/>
  <c r="BE1825" i="1"/>
  <c r="J1825" i="1"/>
  <c r="H1825" i="1"/>
  <c r="G1825" i="1"/>
  <c r="BH1824" i="1"/>
  <c r="BF1824" i="1"/>
  <c r="BE1824" i="1"/>
  <c r="J1824" i="1"/>
  <c r="H1824" i="1"/>
  <c r="G1824" i="1"/>
  <c r="BH1823" i="1"/>
  <c r="BF1823" i="1"/>
  <c r="BE1823" i="1"/>
  <c r="J1823" i="1"/>
  <c r="H1823" i="1"/>
  <c r="G1823" i="1"/>
  <c r="BH1822" i="1"/>
  <c r="BF1822" i="1"/>
  <c r="BE1822" i="1"/>
  <c r="J1822" i="1"/>
  <c r="H1822" i="1"/>
  <c r="G1822" i="1"/>
  <c r="BH1821" i="1"/>
  <c r="BF1821" i="1"/>
  <c r="BE1821" i="1"/>
  <c r="J1821" i="1"/>
  <c r="H1821" i="1"/>
  <c r="G1821" i="1"/>
  <c r="BH1820" i="1"/>
  <c r="BF1820" i="1"/>
  <c r="BE1820" i="1"/>
  <c r="J1820" i="1"/>
  <c r="H1820" i="1"/>
  <c r="G1820" i="1"/>
  <c r="BH1819" i="1"/>
  <c r="BF1819" i="1"/>
  <c r="BE1819" i="1"/>
  <c r="J1819" i="1"/>
  <c r="H1819" i="1"/>
  <c r="G1819" i="1"/>
  <c r="BH1818" i="1"/>
  <c r="BF1818" i="1"/>
  <c r="BE1818" i="1"/>
  <c r="J1818" i="1"/>
  <c r="H1818" i="1"/>
  <c r="G1818" i="1"/>
  <c r="BH1817" i="1"/>
  <c r="BF1817" i="1"/>
  <c r="BE1817" i="1"/>
  <c r="J1817" i="1"/>
  <c r="H1817" i="1"/>
  <c r="G1817" i="1"/>
  <c r="BH1816" i="1"/>
  <c r="BF1816" i="1"/>
  <c r="BE1816" i="1"/>
  <c r="J1816" i="1"/>
  <c r="H1816" i="1"/>
  <c r="G1816" i="1"/>
  <c r="BH1815" i="1"/>
  <c r="BF1815" i="1"/>
  <c r="BE1815" i="1"/>
  <c r="J1815" i="1"/>
  <c r="H1815" i="1"/>
  <c r="G1815" i="1"/>
  <c r="BH1814" i="1"/>
  <c r="BF1814" i="1"/>
  <c r="BE1814" i="1"/>
  <c r="J1814" i="1"/>
  <c r="H1814" i="1"/>
  <c r="G1814" i="1"/>
  <c r="BH1813" i="1"/>
  <c r="BF1813" i="1"/>
  <c r="BE1813" i="1"/>
  <c r="J1813" i="1"/>
  <c r="H1813" i="1"/>
  <c r="G1813" i="1"/>
  <c r="BH1812" i="1"/>
  <c r="BF1812" i="1"/>
  <c r="BE1812" i="1"/>
  <c r="J1812" i="1"/>
  <c r="H1812" i="1"/>
  <c r="G1812" i="1"/>
  <c r="BH1811" i="1"/>
  <c r="BF1811" i="1"/>
  <c r="BE1811" i="1"/>
  <c r="J1811" i="1"/>
  <c r="H1811" i="1"/>
  <c r="G1811" i="1"/>
  <c r="BH1810" i="1"/>
  <c r="BF1810" i="1"/>
  <c r="BE1810" i="1"/>
  <c r="J1810" i="1"/>
  <c r="H1810" i="1"/>
  <c r="G1810" i="1"/>
  <c r="BH1809" i="1"/>
  <c r="BF1809" i="1"/>
  <c r="BE1809" i="1"/>
  <c r="J1809" i="1"/>
  <c r="H1809" i="1"/>
  <c r="G1809" i="1"/>
  <c r="BH1808" i="1"/>
  <c r="BF1808" i="1"/>
  <c r="BE1808" i="1"/>
  <c r="J1808" i="1"/>
  <c r="H1808" i="1"/>
  <c r="G1808" i="1"/>
  <c r="BH1807" i="1"/>
  <c r="BF1807" i="1"/>
  <c r="BE1807" i="1"/>
  <c r="J1807" i="1"/>
  <c r="H1807" i="1"/>
  <c r="G1807" i="1"/>
  <c r="BH1806" i="1"/>
  <c r="BF1806" i="1"/>
  <c r="BE1806" i="1"/>
  <c r="J1806" i="1"/>
  <c r="H1806" i="1"/>
  <c r="G1806" i="1"/>
  <c r="BH1805" i="1"/>
  <c r="BF1805" i="1"/>
  <c r="BE1805" i="1"/>
  <c r="J1805" i="1"/>
  <c r="H1805" i="1"/>
  <c r="G1805" i="1"/>
  <c r="BH1804" i="1"/>
  <c r="BF1804" i="1"/>
  <c r="BE1804" i="1"/>
  <c r="J1804" i="1"/>
  <c r="H1804" i="1"/>
  <c r="G1804" i="1"/>
  <c r="BH1803" i="1"/>
  <c r="BF1803" i="1"/>
  <c r="BE1803" i="1"/>
  <c r="J1803" i="1"/>
  <c r="H1803" i="1"/>
  <c r="G1803" i="1"/>
  <c r="BH1802" i="1"/>
  <c r="BF1802" i="1"/>
  <c r="BE1802" i="1"/>
  <c r="J1802" i="1"/>
  <c r="H1802" i="1"/>
  <c r="G1802" i="1"/>
  <c r="BH1801" i="1"/>
  <c r="BF1801" i="1"/>
  <c r="BE1801" i="1"/>
  <c r="J1801" i="1"/>
  <c r="H1801" i="1"/>
  <c r="G1801" i="1"/>
  <c r="BH1800" i="1"/>
  <c r="BF1800" i="1"/>
  <c r="BE1800" i="1"/>
  <c r="J1800" i="1"/>
  <c r="H1800" i="1"/>
  <c r="G1800" i="1"/>
  <c r="BH1799" i="1"/>
  <c r="BF1799" i="1"/>
  <c r="BE1799" i="1"/>
  <c r="J1799" i="1"/>
  <c r="H1799" i="1"/>
  <c r="G1799" i="1"/>
  <c r="BH1798" i="1"/>
  <c r="BF1798" i="1"/>
  <c r="BE1798" i="1"/>
  <c r="J1798" i="1"/>
  <c r="H1798" i="1"/>
  <c r="G1798" i="1"/>
  <c r="BH1797" i="1"/>
  <c r="BF1797" i="1"/>
  <c r="BE1797" i="1"/>
  <c r="J1797" i="1"/>
  <c r="H1797" i="1"/>
  <c r="G1797" i="1"/>
  <c r="BH1796" i="1"/>
  <c r="BF1796" i="1"/>
  <c r="BE1796" i="1"/>
  <c r="J1796" i="1"/>
  <c r="H1796" i="1"/>
  <c r="G1796" i="1"/>
  <c r="BH1795" i="1"/>
  <c r="BF1795" i="1"/>
  <c r="BE1795" i="1"/>
  <c r="J1795" i="1"/>
  <c r="H1795" i="1"/>
  <c r="G1795" i="1"/>
  <c r="BH1794" i="1"/>
  <c r="BF1794" i="1"/>
  <c r="BE1794" i="1"/>
  <c r="J1794" i="1"/>
  <c r="H1794" i="1"/>
  <c r="G1794" i="1"/>
  <c r="K1793" i="1"/>
  <c r="J1793" i="1"/>
  <c r="H1793" i="1"/>
  <c r="G1793" i="1"/>
  <c r="BH1792" i="1"/>
  <c r="BF1792" i="1"/>
  <c r="BE1792" i="1"/>
  <c r="J1792" i="1"/>
  <c r="H1792" i="1"/>
  <c r="G1792" i="1"/>
  <c r="BH1791" i="1"/>
  <c r="BF1791" i="1"/>
  <c r="BE1791" i="1"/>
  <c r="J1791" i="1"/>
  <c r="H1791" i="1"/>
  <c r="G1791" i="1"/>
  <c r="BH1790" i="1"/>
  <c r="BF1790" i="1"/>
  <c r="BE1790" i="1"/>
  <c r="J1790" i="1"/>
  <c r="H1790" i="1"/>
  <c r="G1790" i="1"/>
  <c r="BH1789" i="1"/>
  <c r="BF1789" i="1"/>
  <c r="BE1789" i="1"/>
  <c r="J1789" i="1"/>
  <c r="H1789" i="1"/>
  <c r="G1789" i="1"/>
  <c r="BH1788" i="1"/>
  <c r="BF1788" i="1"/>
  <c r="BE1788" i="1"/>
  <c r="J1788" i="1"/>
  <c r="H1788" i="1"/>
  <c r="G1788" i="1"/>
  <c r="BH1787" i="1"/>
  <c r="BF1787" i="1"/>
  <c r="BE1787" i="1"/>
  <c r="J1787" i="1"/>
  <c r="H1787" i="1"/>
  <c r="G1787" i="1"/>
  <c r="BH1786" i="1"/>
  <c r="BF1786" i="1"/>
  <c r="BE1786" i="1"/>
  <c r="J1786" i="1"/>
  <c r="H1786" i="1"/>
  <c r="G1786" i="1"/>
  <c r="BH1785" i="1"/>
  <c r="BF1785" i="1"/>
  <c r="BE1785" i="1"/>
  <c r="J1785" i="1"/>
  <c r="H1785" i="1"/>
  <c r="G1785" i="1"/>
  <c r="BH1784" i="1"/>
  <c r="BF1784" i="1"/>
  <c r="BE1784" i="1"/>
  <c r="J1784" i="1"/>
  <c r="H1784" i="1"/>
  <c r="G1784" i="1"/>
  <c r="BH1783" i="1"/>
  <c r="BF1783" i="1"/>
  <c r="BE1783" i="1"/>
  <c r="J1783" i="1"/>
  <c r="H1783" i="1"/>
  <c r="G1783" i="1"/>
  <c r="BH1782" i="1"/>
  <c r="BF1782" i="1"/>
  <c r="BE1782" i="1"/>
  <c r="J1782" i="1"/>
  <c r="H1782" i="1"/>
  <c r="G1782" i="1"/>
  <c r="BH1781" i="1"/>
  <c r="BF1781" i="1"/>
  <c r="BE1781" i="1"/>
  <c r="J1781" i="1"/>
  <c r="H1781" i="1"/>
  <c r="G1781" i="1"/>
  <c r="BH1780" i="1"/>
  <c r="BF1780" i="1"/>
  <c r="BE1780" i="1"/>
  <c r="J1780" i="1"/>
  <c r="H1780" i="1"/>
  <c r="G1780" i="1"/>
  <c r="BH1779" i="1"/>
  <c r="BF1779" i="1"/>
  <c r="BE1779" i="1"/>
  <c r="J1779" i="1"/>
  <c r="H1779" i="1"/>
  <c r="G1779" i="1"/>
  <c r="BH1778" i="1"/>
  <c r="BF1778" i="1"/>
  <c r="BE1778" i="1"/>
  <c r="J1778" i="1"/>
  <c r="H1778" i="1"/>
  <c r="G1778" i="1"/>
  <c r="BH1777" i="1"/>
  <c r="BF1777" i="1"/>
  <c r="BE1777" i="1"/>
  <c r="J1777" i="1"/>
  <c r="H1777" i="1"/>
  <c r="G1777" i="1"/>
  <c r="BH1776" i="1"/>
  <c r="BF1776" i="1"/>
  <c r="BE1776" i="1"/>
  <c r="J1776" i="1"/>
  <c r="H1776" i="1"/>
  <c r="G1776" i="1"/>
  <c r="BH1775" i="1"/>
  <c r="BF1775" i="1"/>
  <c r="BE1775" i="1"/>
  <c r="J1775" i="1"/>
  <c r="H1775" i="1"/>
  <c r="G1775" i="1"/>
  <c r="BH1774" i="1"/>
  <c r="BF1774" i="1"/>
  <c r="BE1774" i="1"/>
  <c r="J1774" i="1"/>
  <c r="H1774" i="1"/>
  <c r="G1774" i="1"/>
  <c r="BH1773" i="1"/>
  <c r="BF1773" i="1"/>
  <c r="BE1773" i="1"/>
  <c r="J1773" i="1"/>
  <c r="H1773" i="1"/>
  <c r="G1773" i="1"/>
  <c r="BH1772" i="1"/>
  <c r="BF1772" i="1"/>
  <c r="BE1772" i="1"/>
  <c r="J1772" i="1"/>
  <c r="H1772" i="1"/>
  <c r="G1772" i="1"/>
  <c r="BH1771" i="1"/>
  <c r="BF1771" i="1"/>
  <c r="BE1771" i="1"/>
  <c r="J1771" i="1"/>
  <c r="H1771" i="1"/>
  <c r="G1771" i="1"/>
  <c r="BH1770" i="1"/>
  <c r="BF1770" i="1"/>
  <c r="BE1770" i="1"/>
  <c r="J1770" i="1"/>
  <c r="H1770" i="1"/>
  <c r="G1770" i="1"/>
  <c r="BH1769" i="1"/>
  <c r="BF1769" i="1"/>
  <c r="BE1769" i="1"/>
  <c r="J1769" i="1"/>
  <c r="H1769" i="1"/>
  <c r="G1769" i="1"/>
  <c r="BH1768" i="1"/>
  <c r="BF1768" i="1"/>
  <c r="BE1768" i="1"/>
  <c r="J1768" i="1"/>
  <c r="H1768" i="1"/>
  <c r="G1768" i="1"/>
  <c r="BH1767" i="1"/>
  <c r="BF1767" i="1"/>
  <c r="BE1767" i="1"/>
  <c r="J1767" i="1"/>
  <c r="H1767" i="1"/>
  <c r="G1767" i="1"/>
  <c r="BH1766" i="1"/>
  <c r="BF1766" i="1"/>
  <c r="BE1766" i="1"/>
  <c r="J1766" i="1"/>
  <c r="H1766" i="1"/>
  <c r="G1766" i="1"/>
  <c r="BH1765" i="1"/>
  <c r="BF1765" i="1"/>
  <c r="BE1765" i="1"/>
  <c r="J1765" i="1"/>
  <c r="H1765" i="1"/>
  <c r="G1765" i="1"/>
  <c r="BH1764" i="1"/>
  <c r="BF1764" i="1"/>
  <c r="BE1764" i="1"/>
  <c r="J1764" i="1"/>
  <c r="H1764" i="1"/>
  <c r="G1764" i="1"/>
  <c r="BH1763" i="1"/>
  <c r="BF1763" i="1"/>
  <c r="BE1763" i="1"/>
  <c r="J1763" i="1"/>
  <c r="H1763" i="1"/>
  <c r="G1763" i="1"/>
  <c r="BH1762" i="1"/>
  <c r="BF1762" i="1"/>
  <c r="BE1762" i="1"/>
  <c r="J1762" i="1"/>
  <c r="H1762" i="1"/>
  <c r="G1762" i="1"/>
  <c r="BH1761" i="1"/>
  <c r="BF1761" i="1"/>
  <c r="BE1761" i="1"/>
  <c r="J1761" i="1"/>
  <c r="H1761" i="1"/>
  <c r="G1761" i="1"/>
  <c r="BH1760" i="1"/>
  <c r="BF1760" i="1"/>
  <c r="BE1760" i="1"/>
  <c r="J1760" i="1"/>
  <c r="H1760" i="1"/>
  <c r="G1760" i="1"/>
  <c r="BH1759" i="1"/>
  <c r="BF1759" i="1"/>
  <c r="BE1759" i="1"/>
  <c r="J1759" i="1"/>
  <c r="H1759" i="1"/>
  <c r="G1759" i="1"/>
  <c r="BH1758" i="1"/>
  <c r="BF1758" i="1"/>
  <c r="BE1758" i="1"/>
  <c r="J1758" i="1"/>
  <c r="H1758" i="1"/>
  <c r="G1758" i="1"/>
  <c r="BH1757" i="1"/>
  <c r="BF1757" i="1"/>
  <c r="BE1757" i="1"/>
  <c r="J1757" i="1"/>
  <c r="H1757" i="1"/>
  <c r="G1757" i="1"/>
  <c r="BH1756" i="1"/>
  <c r="BF1756" i="1"/>
  <c r="BE1756" i="1"/>
  <c r="J1756" i="1"/>
  <c r="H1756" i="1"/>
  <c r="G1756" i="1"/>
  <c r="BH1755" i="1"/>
  <c r="BF1755" i="1"/>
  <c r="BE1755" i="1"/>
  <c r="J1755" i="1"/>
  <c r="H1755" i="1"/>
  <c r="G1755" i="1"/>
  <c r="BH1754" i="1"/>
  <c r="BF1754" i="1"/>
  <c r="BE1754" i="1"/>
  <c r="J1754" i="1"/>
  <c r="H1754" i="1"/>
  <c r="G1754" i="1"/>
  <c r="BH1753" i="1"/>
  <c r="BF1753" i="1"/>
  <c r="BE1753" i="1"/>
  <c r="J1753" i="1"/>
  <c r="H1753" i="1"/>
  <c r="G1753" i="1"/>
  <c r="BH1752" i="1"/>
  <c r="BF1752" i="1"/>
  <c r="BE1752" i="1"/>
  <c r="J1752" i="1"/>
  <c r="H1752" i="1"/>
  <c r="G1752" i="1"/>
  <c r="BH1751" i="1"/>
  <c r="BF1751" i="1"/>
  <c r="BE1751" i="1"/>
  <c r="J1751" i="1"/>
  <c r="H1751" i="1"/>
  <c r="G1751" i="1"/>
  <c r="BH1750" i="1"/>
  <c r="BF1750" i="1"/>
  <c r="BE1750" i="1"/>
  <c r="J1750" i="1"/>
  <c r="H1750" i="1"/>
  <c r="G1750" i="1"/>
  <c r="BH1749" i="1"/>
  <c r="BF1749" i="1"/>
  <c r="BE1749" i="1"/>
  <c r="J1749" i="1"/>
  <c r="H1749" i="1"/>
  <c r="G1749" i="1"/>
  <c r="BH1748" i="1"/>
  <c r="BF1748" i="1"/>
  <c r="BE1748" i="1"/>
  <c r="J1748" i="1"/>
  <c r="H1748" i="1"/>
  <c r="G1748" i="1"/>
  <c r="BH1747" i="1"/>
  <c r="BF1747" i="1"/>
  <c r="BE1747" i="1"/>
  <c r="J1747" i="1"/>
  <c r="H1747" i="1"/>
  <c r="G1747" i="1"/>
  <c r="BH1746" i="1"/>
  <c r="BF1746" i="1"/>
  <c r="BE1746" i="1"/>
  <c r="J1746" i="1"/>
  <c r="H1746" i="1"/>
  <c r="G1746" i="1"/>
  <c r="BH1745" i="1"/>
  <c r="BF1745" i="1"/>
  <c r="BE1745" i="1"/>
  <c r="J1745" i="1"/>
  <c r="H1745" i="1"/>
  <c r="G1745" i="1"/>
  <c r="BH1744" i="1"/>
  <c r="BF1744" i="1"/>
  <c r="BE1744" i="1"/>
  <c r="J1744" i="1"/>
  <c r="H1744" i="1"/>
  <c r="G1744" i="1"/>
  <c r="BH1743" i="1"/>
  <c r="BF1743" i="1"/>
  <c r="BE1743" i="1"/>
  <c r="J1743" i="1"/>
  <c r="H1743" i="1"/>
  <c r="G1743" i="1"/>
  <c r="BH1742" i="1"/>
  <c r="BF1742" i="1"/>
  <c r="BE1742" i="1"/>
  <c r="J1742" i="1"/>
  <c r="H1742" i="1"/>
  <c r="G1742" i="1"/>
  <c r="BH1741" i="1"/>
  <c r="BF1741" i="1"/>
  <c r="BE1741" i="1"/>
  <c r="J1741" i="1"/>
  <c r="H1741" i="1"/>
  <c r="G1741" i="1"/>
  <c r="BH1740" i="1"/>
  <c r="BF1740" i="1"/>
  <c r="BG1740" i="1" s="1"/>
  <c r="BE1740" i="1"/>
  <c r="J1740" i="1"/>
  <c r="H1740" i="1"/>
  <c r="G1740" i="1"/>
  <c r="BH1739" i="1"/>
  <c r="BF1739" i="1"/>
  <c r="BG1739" i="1" s="1"/>
  <c r="BE1739" i="1"/>
  <c r="J1739" i="1"/>
  <c r="H1739" i="1"/>
  <c r="G1739" i="1"/>
  <c r="BH1738" i="1"/>
  <c r="BF1738" i="1"/>
  <c r="BG1738" i="1" s="1"/>
  <c r="BE1738" i="1"/>
  <c r="J1738" i="1"/>
  <c r="H1738" i="1"/>
  <c r="G1738" i="1"/>
  <c r="BH1737" i="1"/>
  <c r="BF1737" i="1"/>
  <c r="BG1737" i="1" s="1"/>
  <c r="BE1737" i="1"/>
  <c r="J1737" i="1"/>
  <c r="H1737" i="1"/>
  <c r="G1737" i="1"/>
  <c r="BH1736" i="1"/>
  <c r="BF1736" i="1"/>
  <c r="BG1736" i="1" s="1"/>
  <c r="BE1736" i="1"/>
  <c r="J1736" i="1"/>
  <c r="H1736" i="1"/>
  <c r="G1736" i="1"/>
  <c r="BH1735" i="1"/>
  <c r="BF1735" i="1"/>
  <c r="BG1735" i="1" s="1"/>
  <c r="BE1735" i="1"/>
  <c r="J1735" i="1"/>
  <c r="H1735" i="1"/>
  <c r="G1735" i="1"/>
  <c r="BH1734" i="1"/>
  <c r="BF1734" i="1"/>
  <c r="BG1734" i="1" s="1"/>
  <c r="BE1734" i="1"/>
  <c r="J1734" i="1"/>
  <c r="H1734" i="1"/>
  <c r="G1734" i="1"/>
  <c r="BH1733" i="1"/>
  <c r="BF1733" i="1"/>
  <c r="BG1733" i="1" s="1"/>
  <c r="BE1733" i="1"/>
  <c r="J1733" i="1"/>
  <c r="H1733" i="1"/>
  <c r="G1733" i="1"/>
  <c r="BH1732" i="1"/>
  <c r="BF1732" i="1"/>
  <c r="BG1732" i="1" s="1"/>
  <c r="BE1732" i="1"/>
  <c r="J1732" i="1"/>
  <c r="H1732" i="1"/>
  <c r="G1732" i="1"/>
  <c r="BH1731" i="1"/>
  <c r="BF1731" i="1"/>
  <c r="BG1731" i="1" s="1"/>
  <c r="BE1731" i="1"/>
  <c r="J1731" i="1"/>
  <c r="H1731" i="1"/>
  <c r="G1731" i="1"/>
  <c r="BH1730" i="1"/>
  <c r="BF1730" i="1"/>
  <c r="BG1730" i="1" s="1"/>
  <c r="BE1730" i="1"/>
  <c r="J1730" i="1"/>
  <c r="H1730" i="1"/>
  <c r="G1730" i="1"/>
  <c r="BH1729" i="1"/>
  <c r="BF1729" i="1"/>
  <c r="BG1729" i="1" s="1"/>
  <c r="BE1729" i="1"/>
  <c r="J1729" i="1"/>
  <c r="H1729" i="1"/>
  <c r="G1729" i="1"/>
  <c r="BH1728" i="1"/>
  <c r="BF1728" i="1"/>
  <c r="BG1728" i="1" s="1"/>
  <c r="BE1728" i="1"/>
  <c r="J1728" i="1"/>
  <c r="H1728" i="1"/>
  <c r="G1728" i="1"/>
  <c r="BH1727" i="1"/>
  <c r="BF1727" i="1"/>
  <c r="BG1727" i="1" s="1"/>
  <c r="BE1727" i="1"/>
  <c r="J1727" i="1"/>
  <c r="H1727" i="1"/>
  <c r="G1727" i="1"/>
  <c r="BH1726" i="1"/>
  <c r="BF1726" i="1"/>
  <c r="BG1726" i="1" s="1"/>
  <c r="BE1726" i="1"/>
  <c r="BH1725" i="1"/>
  <c r="BF1725" i="1"/>
  <c r="BG1725" i="1" s="1"/>
  <c r="BE1725" i="1"/>
  <c r="J1725" i="1"/>
  <c r="H1725" i="1"/>
  <c r="G1725" i="1"/>
  <c r="BH1724" i="1"/>
  <c r="BF1724" i="1"/>
  <c r="BG1724" i="1" s="1"/>
  <c r="BE1724" i="1"/>
  <c r="J1724" i="1"/>
  <c r="H1724" i="1"/>
  <c r="G1724" i="1"/>
  <c r="BH1723" i="1"/>
  <c r="BF1723" i="1"/>
  <c r="BG1723" i="1" s="1"/>
  <c r="BE1723" i="1"/>
  <c r="J1723" i="1"/>
  <c r="H1723" i="1"/>
  <c r="G1723" i="1"/>
  <c r="BH1722" i="1"/>
  <c r="BF1722" i="1"/>
  <c r="BG1722" i="1" s="1"/>
  <c r="BE1722" i="1"/>
  <c r="J1722" i="1"/>
  <c r="H1722" i="1"/>
  <c r="G1722" i="1"/>
  <c r="BH1721" i="1"/>
  <c r="BF1721" i="1"/>
  <c r="BG1721" i="1" s="1"/>
  <c r="BE1721" i="1"/>
  <c r="J1721" i="1"/>
  <c r="H1721" i="1"/>
  <c r="G1721" i="1"/>
  <c r="BH1720" i="1"/>
  <c r="BF1720" i="1"/>
  <c r="BG1720" i="1" s="1"/>
  <c r="BE1720" i="1"/>
  <c r="J1720" i="1"/>
  <c r="H1720" i="1"/>
  <c r="G1720" i="1"/>
  <c r="BH1719" i="1"/>
  <c r="BF1719" i="1"/>
  <c r="BG1719" i="1" s="1"/>
  <c r="BE1719" i="1"/>
  <c r="J1719" i="1"/>
  <c r="H1719" i="1"/>
  <c r="G1719" i="1"/>
  <c r="BH1718" i="1"/>
  <c r="BF1718" i="1"/>
  <c r="BG1718" i="1" s="1"/>
  <c r="BE1718" i="1"/>
  <c r="J1718" i="1"/>
  <c r="H1718" i="1"/>
  <c r="G1718" i="1"/>
  <c r="BH1717" i="1"/>
  <c r="BF1717" i="1"/>
  <c r="BG1717" i="1" s="1"/>
  <c r="BE1717" i="1"/>
  <c r="J1717" i="1"/>
  <c r="H1717" i="1"/>
  <c r="G1717" i="1"/>
  <c r="BH1716" i="1"/>
  <c r="BF1716" i="1"/>
  <c r="BG1716" i="1" s="1"/>
  <c r="BE1716" i="1"/>
  <c r="J1716" i="1"/>
  <c r="H1716" i="1"/>
  <c r="G1716" i="1"/>
  <c r="BH1715" i="1"/>
  <c r="BF1715" i="1"/>
  <c r="BG1715" i="1" s="1"/>
  <c r="BE1715" i="1"/>
  <c r="J1715" i="1"/>
  <c r="H1715" i="1"/>
  <c r="G1715" i="1"/>
  <c r="BH1714" i="1"/>
  <c r="BF1714" i="1"/>
  <c r="BG1714" i="1" s="1"/>
  <c r="BE1714" i="1"/>
  <c r="J1714" i="1"/>
  <c r="H1714" i="1"/>
  <c r="G1714" i="1"/>
  <c r="BH1713" i="1"/>
  <c r="BF1713" i="1"/>
  <c r="BG1713" i="1" s="1"/>
  <c r="BE1713" i="1"/>
  <c r="J1713" i="1"/>
  <c r="H1713" i="1"/>
  <c r="G1713" i="1"/>
  <c r="BH1712" i="1"/>
  <c r="BF1712" i="1"/>
  <c r="BG1712" i="1" s="1"/>
  <c r="BE1712" i="1"/>
  <c r="J1712" i="1"/>
  <c r="H1712" i="1"/>
  <c r="G1712" i="1"/>
  <c r="BH1711" i="1"/>
  <c r="BF1711" i="1"/>
  <c r="BG1711" i="1" s="1"/>
  <c r="BE1711" i="1"/>
  <c r="J1711" i="1"/>
  <c r="H1711" i="1"/>
  <c r="G1711" i="1"/>
  <c r="BH1710" i="1"/>
  <c r="BF1710" i="1"/>
  <c r="BG1710" i="1" s="1"/>
  <c r="BE1710" i="1"/>
  <c r="J1710" i="1"/>
  <c r="H1710" i="1"/>
  <c r="G1710" i="1"/>
  <c r="BH1709" i="1"/>
  <c r="BF1709" i="1"/>
  <c r="BG1709" i="1" s="1"/>
  <c r="BE1709" i="1"/>
  <c r="J1709" i="1"/>
  <c r="H1709" i="1"/>
  <c r="G1709" i="1"/>
  <c r="BH1708" i="1"/>
  <c r="BF1708" i="1"/>
  <c r="BG1708" i="1" s="1"/>
  <c r="BE1708" i="1"/>
  <c r="J1708" i="1"/>
  <c r="H1708" i="1"/>
  <c r="G1708" i="1"/>
  <c r="BH1707" i="1"/>
  <c r="BF1707" i="1"/>
  <c r="BG1707" i="1" s="1"/>
  <c r="BE1707" i="1"/>
  <c r="J1707" i="1"/>
  <c r="H1707" i="1"/>
  <c r="G1707" i="1"/>
  <c r="BH1706" i="1"/>
  <c r="BF1706" i="1"/>
  <c r="BG1706" i="1" s="1"/>
  <c r="BE1706" i="1"/>
  <c r="J1706" i="1"/>
  <c r="H1706" i="1"/>
  <c r="G1706" i="1"/>
  <c r="BH1705" i="1"/>
  <c r="BF1705" i="1"/>
  <c r="BG1705" i="1" s="1"/>
  <c r="BE1705" i="1"/>
  <c r="J1705" i="1"/>
  <c r="H1705" i="1"/>
  <c r="G1705" i="1"/>
  <c r="BH1704" i="1"/>
  <c r="BF1704" i="1"/>
  <c r="BG1704" i="1" s="1"/>
  <c r="BE1704" i="1"/>
  <c r="J1704" i="1"/>
  <c r="H1704" i="1"/>
  <c r="G1704" i="1"/>
  <c r="BH1703" i="1"/>
  <c r="BF1703" i="1"/>
  <c r="BG1703" i="1" s="1"/>
  <c r="BE1703" i="1"/>
  <c r="J1703" i="1"/>
  <c r="H1703" i="1"/>
  <c r="G1703" i="1"/>
  <c r="BH1702" i="1"/>
  <c r="BF1702" i="1"/>
  <c r="BG1702" i="1" s="1"/>
  <c r="BE1702" i="1"/>
  <c r="J1702" i="1"/>
  <c r="H1702" i="1"/>
  <c r="G1702" i="1"/>
  <c r="BH1701" i="1"/>
  <c r="BF1701" i="1"/>
  <c r="BG1701" i="1" s="1"/>
  <c r="BE1701" i="1"/>
  <c r="J1701" i="1"/>
  <c r="H1701" i="1"/>
  <c r="G1701" i="1"/>
  <c r="BH1700" i="1"/>
  <c r="BF1700" i="1"/>
  <c r="BG1700" i="1" s="1"/>
  <c r="BE1700" i="1"/>
  <c r="J1700" i="1"/>
  <c r="H1700" i="1"/>
  <c r="G1700" i="1"/>
  <c r="BH1699" i="1"/>
  <c r="BF1699" i="1"/>
  <c r="BG1699" i="1" s="1"/>
  <c r="BE1699" i="1"/>
  <c r="J1699" i="1"/>
  <c r="H1699" i="1"/>
  <c r="G1699" i="1"/>
  <c r="BH1698" i="1"/>
  <c r="BF1698" i="1"/>
  <c r="BG1698" i="1" s="1"/>
  <c r="BE1698" i="1"/>
  <c r="J1698" i="1"/>
  <c r="H1698" i="1"/>
  <c r="G1698" i="1"/>
  <c r="BH1697" i="1"/>
  <c r="BF1697" i="1"/>
  <c r="BG1697" i="1" s="1"/>
  <c r="BE1697" i="1"/>
  <c r="J1697" i="1"/>
  <c r="H1697" i="1"/>
  <c r="G1697" i="1"/>
  <c r="BH1696" i="1"/>
  <c r="BF1696" i="1"/>
  <c r="BG1696" i="1" s="1"/>
  <c r="BE1696" i="1"/>
  <c r="J1696" i="1"/>
  <c r="H1696" i="1"/>
  <c r="G1696" i="1"/>
  <c r="BH1695" i="1"/>
  <c r="BF1695" i="1"/>
  <c r="BG1695" i="1" s="1"/>
  <c r="BE1695" i="1"/>
  <c r="J1695" i="1"/>
  <c r="H1695" i="1"/>
  <c r="G1695" i="1"/>
  <c r="BH1694" i="1"/>
  <c r="BF1694" i="1"/>
  <c r="BG1694" i="1" s="1"/>
  <c r="BE1694" i="1"/>
  <c r="J1694" i="1"/>
  <c r="H1694" i="1"/>
  <c r="G1694" i="1"/>
  <c r="BH1693" i="1"/>
  <c r="BF1693" i="1"/>
  <c r="BG1693" i="1" s="1"/>
  <c r="BE1693" i="1"/>
  <c r="J1693" i="1"/>
  <c r="H1693" i="1"/>
  <c r="G1693" i="1"/>
  <c r="BH1692" i="1"/>
  <c r="BF1692" i="1"/>
  <c r="BG1692" i="1" s="1"/>
  <c r="BE1692" i="1"/>
  <c r="J1692" i="1"/>
  <c r="H1692" i="1"/>
  <c r="G1692" i="1"/>
  <c r="BH1691" i="1"/>
  <c r="BF1691" i="1"/>
  <c r="BG1691" i="1" s="1"/>
  <c r="BE1691" i="1"/>
  <c r="J1691" i="1"/>
  <c r="H1691" i="1"/>
  <c r="G1691" i="1"/>
  <c r="BH1690" i="1"/>
  <c r="BF1690" i="1"/>
  <c r="BG1690" i="1" s="1"/>
  <c r="BE1690" i="1"/>
  <c r="J1690" i="1"/>
  <c r="H1690" i="1"/>
  <c r="G1690" i="1"/>
  <c r="BH1689" i="1"/>
  <c r="BF1689" i="1"/>
  <c r="BG1689" i="1" s="1"/>
  <c r="BE1689" i="1"/>
  <c r="J1689" i="1"/>
  <c r="H1689" i="1"/>
  <c r="G1689" i="1"/>
  <c r="BH1688" i="1"/>
  <c r="BF1688" i="1"/>
  <c r="BG1688" i="1" s="1"/>
  <c r="BE1688" i="1"/>
  <c r="J1688" i="1"/>
  <c r="H1688" i="1"/>
  <c r="G1688" i="1"/>
  <c r="BH1687" i="1"/>
  <c r="BF1687" i="1"/>
  <c r="BG1687" i="1" s="1"/>
  <c r="BE1687" i="1"/>
  <c r="J1687" i="1"/>
  <c r="H1687" i="1"/>
  <c r="G1687" i="1"/>
  <c r="BH1686" i="1"/>
  <c r="BF1686" i="1"/>
  <c r="BG1686" i="1" s="1"/>
  <c r="BE1686" i="1"/>
  <c r="J1686" i="1"/>
  <c r="H1686" i="1"/>
  <c r="G1686" i="1"/>
  <c r="BH1685" i="1"/>
  <c r="BF1685" i="1"/>
  <c r="BG1685" i="1" s="1"/>
  <c r="BE1685" i="1"/>
  <c r="J1685" i="1"/>
  <c r="H1685" i="1"/>
  <c r="G1685" i="1"/>
  <c r="BH1684" i="1"/>
  <c r="BF1684" i="1"/>
  <c r="BG1684" i="1" s="1"/>
  <c r="BE1684" i="1"/>
  <c r="J1684" i="1"/>
  <c r="H1684" i="1"/>
  <c r="G1684" i="1"/>
  <c r="BH1683" i="1"/>
  <c r="BF1683" i="1"/>
  <c r="BG1683" i="1" s="1"/>
  <c r="BE1683" i="1"/>
  <c r="J1683" i="1"/>
  <c r="H1683" i="1"/>
  <c r="G1683" i="1"/>
  <c r="BH1682" i="1"/>
  <c r="BF1682" i="1"/>
  <c r="BG1682" i="1" s="1"/>
  <c r="BE1682" i="1"/>
  <c r="J1682" i="1"/>
  <c r="H1682" i="1"/>
  <c r="G1682" i="1"/>
  <c r="BH1681" i="1"/>
  <c r="BF1681" i="1"/>
  <c r="BG1681" i="1" s="1"/>
  <c r="BE1681" i="1"/>
  <c r="J1681" i="1"/>
  <c r="H1681" i="1"/>
  <c r="G1681" i="1"/>
  <c r="BH1680" i="1"/>
  <c r="BF1680" i="1"/>
  <c r="BG1680" i="1" s="1"/>
  <c r="BE1680" i="1"/>
  <c r="J1680" i="1"/>
  <c r="H1680" i="1"/>
  <c r="G1680" i="1"/>
  <c r="BH1679" i="1"/>
  <c r="BF1679" i="1"/>
  <c r="BG1679" i="1" s="1"/>
  <c r="BE1679" i="1"/>
  <c r="J1679" i="1"/>
  <c r="H1679" i="1"/>
  <c r="G1679" i="1"/>
  <c r="BH1678" i="1"/>
  <c r="BF1678" i="1"/>
  <c r="BG1678" i="1" s="1"/>
  <c r="BE1678" i="1"/>
  <c r="J1678" i="1"/>
  <c r="H1678" i="1"/>
  <c r="G1678" i="1"/>
  <c r="BH1677" i="1"/>
  <c r="BF1677" i="1"/>
  <c r="BG1677" i="1" s="1"/>
  <c r="BE1677" i="1"/>
  <c r="J1677" i="1"/>
  <c r="H1677" i="1"/>
  <c r="G1677" i="1"/>
  <c r="BH1676" i="1"/>
  <c r="BF1676" i="1"/>
  <c r="BG1676" i="1" s="1"/>
  <c r="BE1676" i="1"/>
  <c r="BH1675" i="1"/>
  <c r="BF1675" i="1"/>
  <c r="BG1675" i="1" s="1"/>
  <c r="BE1675" i="1"/>
  <c r="J1675" i="1"/>
  <c r="H1675" i="1"/>
  <c r="G1675" i="1"/>
  <c r="BH1674" i="1"/>
  <c r="BF1674" i="1"/>
  <c r="BG1674" i="1" s="1"/>
  <c r="BE1674" i="1"/>
  <c r="J1674" i="1"/>
  <c r="H1674" i="1"/>
  <c r="G1674" i="1"/>
  <c r="BH1673" i="1"/>
  <c r="BF1673" i="1"/>
  <c r="BG1673" i="1" s="1"/>
  <c r="BE1673" i="1"/>
  <c r="J1673" i="1"/>
  <c r="H1673" i="1"/>
  <c r="G1673" i="1"/>
  <c r="BH1672" i="1"/>
  <c r="BF1672" i="1"/>
  <c r="BG1672" i="1" s="1"/>
  <c r="BE1672" i="1"/>
  <c r="J1672" i="1"/>
  <c r="H1672" i="1"/>
  <c r="G1672" i="1"/>
  <c r="BH1671" i="1"/>
  <c r="BF1671" i="1"/>
  <c r="BG1671" i="1" s="1"/>
  <c r="BE1671" i="1"/>
  <c r="J1671" i="1"/>
  <c r="H1671" i="1"/>
  <c r="G1671" i="1"/>
  <c r="BH1670" i="1"/>
  <c r="BF1670" i="1"/>
  <c r="BG1670" i="1" s="1"/>
  <c r="BE1670" i="1"/>
  <c r="J1670" i="1"/>
  <c r="H1670" i="1"/>
  <c r="G1670" i="1"/>
  <c r="BH1669" i="1"/>
  <c r="BF1669" i="1"/>
  <c r="BG1669" i="1" s="1"/>
  <c r="BE1669" i="1"/>
  <c r="J1669" i="1"/>
  <c r="H1669" i="1"/>
  <c r="G1669" i="1"/>
  <c r="BH1668" i="1"/>
  <c r="BF1668" i="1"/>
  <c r="BG1668" i="1" s="1"/>
  <c r="BE1668" i="1"/>
  <c r="J1668" i="1"/>
  <c r="H1668" i="1"/>
  <c r="G1668" i="1"/>
  <c r="BH1667" i="1"/>
  <c r="BF1667" i="1"/>
  <c r="BG1667" i="1" s="1"/>
  <c r="BE1667" i="1"/>
  <c r="J1667" i="1"/>
  <c r="H1667" i="1"/>
  <c r="G1667" i="1"/>
  <c r="BH1666" i="1"/>
  <c r="BF1666" i="1"/>
  <c r="BG1666" i="1" s="1"/>
  <c r="BE1666" i="1"/>
  <c r="J1666" i="1"/>
  <c r="H1666" i="1"/>
  <c r="G1666" i="1"/>
  <c r="BH1665" i="1"/>
  <c r="BF1665" i="1"/>
  <c r="BG1665" i="1" s="1"/>
  <c r="BE1665" i="1"/>
  <c r="J1665" i="1"/>
  <c r="H1665" i="1"/>
  <c r="G1665" i="1"/>
  <c r="BH1664" i="1"/>
  <c r="BF1664" i="1"/>
  <c r="BG1664" i="1" s="1"/>
  <c r="BE1664" i="1"/>
  <c r="J1664" i="1"/>
  <c r="H1664" i="1"/>
  <c r="G1664" i="1"/>
  <c r="BH1663" i="1"/>
  <c r="BF1663" i="1"/>
  <c r="BG1663" i="1" s="1"/>
  <c r="BE1663" i="1"/>
  <c r="J1663" i="1"/>
  <c r="H1663" i="1"/>
  <c r="G1663" i="1"/>
  <c r="BH1662" i="1"/>
  <c r="BF1662" i="1"/>
  <c r="BG1662" i="1" s="1"/>
  <c r="BE1662" i="1"/>
  <c r="J1662" i="1"/>
  <c r="H1662" i="1"/>
  <c r="G1662" i="1"/>
  <c r="BH1661" i="1"/>
  <c r="BF1661" i="1"/>
  <c r="BG1661" i="1" s="1"/>
  <c r="BE1661" i="1"/>
  <c r="J1661" i="1"/>
  <c r="H1661" i="1"/>
  <c r="G1661" i="1"/>
  <c r="BH1660" i="1"/>
  <c r="BF1660" i="1"/>
  <c r="BG1660" i="1" s="1"/>
  <c r="BE1660" i="1"/>
  <c r="J1660" i="1"/>
  <c r="H1660" i="1"/>
  <c r="G1660" i="1"/>
  <c r="BH1659" i="1"/>
  <c r="BF1659" i="1"/>
  <c r="BG1659" i="1" s="1"/>
  <c r="BE1659" i="1"/>
  <c r="J1659" i="1"/>
  <c r="H1659" i="1"/>
  <c r="G1659" i="1"/>
  <c r="BH1658" i="1"/>
  <c r="BF1658" i="1"/>
  <c r="BG1658" i="1" s="1"/>
  <c r="BE1658" i="1"/>
  <c r="J1658" i="1"/>
  <c r="H1658" i="1"/>
  <c r="G1658" i="1"/>
  <c r="BH1657" i="1"/>
  <c r="BF1657" i="1"/>
  <c r="BG1657" i="1" s="1"/>
  <c r="BE1657" i="1"/>
  <c r="J1657" i="1"/>
  <c r="H1657" i="1"/>
  <c r="G1657" i="1"/>
  <c r="BH1656" i="1"/>
  <c r="BF1656" i="1"/>
  <c r="BG1656" i="1" s="1"/>
  <c r="BE1656" i="1"/>
  <c r="J1656" i="1"/>
  <c r="H1656" i="1"/>
  <c r="G1656" i="1"/>
  <c r="BH1655" i="1"/>
  <c r="BF1655" i="1"/>
  <c r="BG1655" i="1" s="1"/>
  <c r="BE1655" i="1"/>
  <c r="J1655" i="1"/>
  <c r="H1655" i="1"/>
  <c r="G1655" i="1"/>
  <c r="BH1654" i="1"/>
  <c r="BF1654" i="1"/>
  <c r="BG1654" i="1" s="1"/>
  <c r="BE1654" i="1"/>
  <c r="J1654" i="1"/>
  <c r="H1654" i="1"/>
  <c r="G1654" i="1"/>
  <c r="BH1653" i="1"/>
  <c r="BF1653" i="1"/>
  <c r="BG1653" i="1" s="1"/>
  <c r="BE1653" i="1"/>
  <c r="J1653" i="1"/>
  <c r="H1653" i="1"/>
  <c r="G1653" i="1"/>
  <c r="BH1652" i="1"/>
  <c r="BF1652" i="1"/>
  <c r="BG1652" i="1" s="1"/>
  <c r="BE1652" i="1"/>
  <c r="J1652" i="1"/>
  <c r="H1652" i="1"/>
  <c r="G1652" i="1"/>
  <c r="BH1651" i="1"/>
  <c r="BF1651" i="1"/>
  <c r="BG1651" i="1" s="1"/>
  <c r="BE1651" i="1"/>
  <c r="J1651" i="1"/>
  <c r="H1651" i="1"/>
  <c r="G1651" i="1"/>
  <c r="BH1650" i="1"/>
  <c r="BF1650" i="1"/>
  <c r="BG1650" i="1" s="1"/>
  <c r="BE1650" i="1"/>
  <c r="J1650" i="1"/>
  <c r="H1650" i="1"/>
  <c r="G1650" i="1"/>
  <c r="BH1649" i="1"/>
  <c r="BF1649" i="1"/>
  <c r="BG1649" i="1" s="1"/>
  <c r="BE1649" i="1"/>
  <c r="J1649" i="1"/>
  <c r="H1649" i="1"/>
  <c r="G1649" i="1"/>
  <c r="BH1648" i="1"/>
  <c r="BF1648" i="1"/>
  <c r="BG1648" i="1" s="1"/>
  <c r="BE1648" i="1"/>
  <c r="J1648" i="1"/>
  <c r="H1648" i="1"/>
  <c r="G1648" i="1"/>
  <c r="BH1647" i="1"/>
  <c r="BF1647" i="1"/>
  <c r="BG1647" i="1" s="1"/>
  <c r="BE1647" i="1"/>
  <c r="J1647" i="1"/>
  <c r="H1647" i="1"/>
  <c r="G1647" i="1"/>
  <c r="BH1646" i="1"/>
  <c r="BF1646" i="1"/>
  <c r="BG1646" i="1" s="1"/>
  <c r="BE1646" i="1"/>
  <c r="J1646" i="1"/>
  <c r="H1646" i="1"/>
  <c r="G1646" i="1"/>
  <c r="BH1645" i="1"/>
  <c r="BF1645" i="1"/>
  <c r="BG1645" i="1" s="1"/>
  <c r="BE1645" i="1"/>
  <c r="J1645" i="1"/>
  <c r="H1645" i="1"/>
  <c r="G1645" i="1"/>
  <c r="BH1644" i="1"/>
  <c r="BF1644" i="1"/>
  <c r="BG1644" i="1" s="1"/>
  <c r="BE1644" i="1"/>
  <c r="J1644" i="1"/>
  <c r="H1644" i="1"/>
  <c r="G1644" i="1"/>
  <c r="BH1643" i="1"/>
  <c r="BF1643" i="1"/>
  <c r="BG1643" i="1" s="1"/>
  <c r="BE1643" i="1"/>
  <c r="J1643" i="1"/>
  <c r="H1643" i="1"/>
  <c r="G1643" i="1"/>
  <c r="BH1642" i="1"/>
  <c r="BF1642" i="1"/>
  <c r="BG1642" i="1" s="1"/>
  <c r="BE1642" i="1"/>
  <c r="J1642" i="1"/>
  <c r="H1642" i="1"/>
  <c r="G1642" i="1"/>
  <c r="BH1641" i="1"/>
  <c r="BF1641" i="1"/>
  <c r="BG1641" i="1" s="1"/>
  <c r="BE1641" i="1"/>
  <c r="J1641" i="1"/>
  <c r="H1641" i="1"/>
  <c r="G1641" i="1"/>
  <c r="BH1640" i="1"/>
  <c r="BF1640" i="1"/>
  <c r="BG1640" i="1" s="1"/>
  <c r="BE1640" i="1"/>
  <c r="J1640" i="1"/>
  <c r="H1640" i="1"/>
  <c r="G1640" i="1"/>
  <c r="BH1639" i="1"/>
  <c r="BF1639" i="1"/>
  <c r="BG1639" i="1" s="1"/>
  <c r="BE1639" i="1"/>
  <c r="J1639" i="1"/>
  <c r="H1639" i="1"/>
  <c r="G1639" i="1"/>
  <c r="BH1638" i="1"/>
  <c r="BF1638" i="1"/>
  <c r="BG1638" i="1" s="1"/>
  <c r="BE1638" i="1"/>
  <c r="J1638" i="1"/>
  <c r="H1638" i="1"/>
  <c r="G1638" i="1"/>
  <c r="BH1637" i="1"/>
  <c r="BF1637" i="1"/>
  <c r="BG1637" i="1" s="1"/>
  <c r="BE1637" i="1"/>
  <c r="J1637" i="1"/>
  <c r="H1637" i="1"/>
  <c r="G1637" i="1"/>
  <c r="BH1636" i="1"/>
  <c r="BF1636" i="1"/>
  <c r="BG1636" i="1" s="1"/>
  <c r="BE1636" i="1"/>
  <c r="J1636" i="1"/>
  <c r="H1636" i="1"/>
  <c r="G1636" i="1"/>
  <c r="BH1635" i="1"/>
  <c r="BF1635" i="1"/>
  <c r="BG1635" i="1" s="1"/>
  <c r="BE1635" i="1"/>
  <c r="J1635" i="1"/>
  <c r="H1635" i="1"/>
  <c r="G1635" i="1"/>
  <c r="BH1634" i="1"/>
  <c r="BF1634" i="1"/>
  <c r="BG1634" i="1" s="1"/>
  <c r="BE1634" i="1"/>
  <c r="J1634" i="1"/>
  <c r="H1634" i="1"/>
  <c r="G1634" i="1"/>
  <c r="BH1633" i="1"/>
  <c r="BF1633" i="1"/>
  <c r="BG1633" i="1" s="1"/>
  <c r="BE1633" i="1"/>
  <c r="J1633" i="1"/>
  <c r="H1633" i="1"/>
  <c r="G1633" i="1"/>
  <c r="BH1632" i="1"/>
  <c r="BF1632" i="1"/>
  <c r="BG1632" i="1" s="1"/>
  <c r="BE1632" i="1"/>
  <c r="J1632" i="1"/>
  <c r="H1632" i="1"/>
  <c r="G1632" i="1"/>
  <c r="BH1631" i="1"/>
  <c r="BF1631" i="1"/>
  <c r="BG1631" i="1" s="1"/>
  <c r="BE1631" i="1"/>
  <c r="J1631" i="1"/>
  <c r="H1631" i="1"/>
  <c r="G1631" i="1"/>
  <c r="BH1630" i="1"/>
  <c r="BF1630" i="1"/>
  <c r="BG1630" i="1" s="1"/>
  <c r="BE1630" i="1"/>
  <c r="J1630" i="1"/>
  <c r="H1630" i="1"/>
  <c r="G1630" i="1"/>
  <c r="BH1629" i="1"/>
  <c r="BF1629" i="1"/>
  <c r="BG1629" i="1" s="1"/>
  <c r="BE1629" i="1"/>
  <c r="J1629" i="1"/>
  <c r="H1629" i="1"/>
  <c r="G1629" i="1"/>
  <c r="BH1628" i="1"/>
  <c r="BF1628" i="1"/>
  <c r="BG1628" i="1" s="1"/>
  <c r="BE1628" i="1"/>
  <c r="J1628" i="1"/>
  <c r="H1628" i="1"/>
  <c r="G1628" i="1"/>
  <c r="BH1627" i="1"/>
  <c r="BF1627" i="1"/>
  <c r="BG1627" i="1" s="1"/>
  <c r="BE1627" i="1"/>
  <c r="J1627" i="1"/>
  <c r="H1627" i="1"/>
  <c r="G1627" i="1"/>
  <c r="BH1626" i="1"/>
  <c r="BF1626" i="1"/>
  <c r="BG1626" i="1" s="1"/>
  <c r="BE1626" i="1"/>
  <c r="J1626" i="1"/>
  <c r="H1626" i="1"/>
  <c r="G1626" i="1"/>
  <c r="BH1625" i="1"/>
  <c r="BF1625" i="1"/>
  <c r="BG1625" i="1" s="1"/>
  <c r="BE1625" i="1"/>
  <c r="J1625" i="1"/>
  <c r="H1625" i="1"/>
  <c r="G1625" i="1"/>
  <c r="BH1624" i="1"/>
  <c r="BF1624" i="1"/>
  <c r="BG1624" i="1" s="1"/>
  <c r="BE1624" i="1"/>
  <c r="J1624" i="1"/>
  <c r="H1624" i="1"/>
  <c r="G1624" i="1"/>
  <c r="BH1623" i="1"/>
  <c r="BF1623" i="1"/>
  <c r="BG1623" i="1" s="1"/>
  <c r="BE1623" i="1"/>
  <c r="J1623" i="1"/>
  <c r="H1623" i="1"/>
  <c r="G1623" i="1"/>
  <c r="BH1622" i="1"/>
  <c r="BF1622" i="1"/>
  <c r="BG1622" i="1" s="1"/>
  <c r="BE1622" i="1"/>
  <c r="J1622" i="1"/>
  <c r="H1622" i="1"/>
  <c r="G1622" i="1"/>
  <c r="BH1621" i="1"/>
  <c r="BF1621" i="1"/>
  <c r="BG1621" i="1" s="1"/>
  <c r="BE1621" i="1"/>
  <c r="J1621" i="1"/>
  <c r="H1621" i="1"/>
  <c r="G1621" i="1"/>
  <c r="BH1620" i="1"/>
  <c r="BF1620" i="1"/>
  <c r="BG1620" i="1" s="1"/>
  <c r="BE1620" i="1"/>
  <c r="J1620" i="1"/>
  <c r="H1620" i="1"/>
  <c r="G1620" i="1"/>
  <c r="BH1619" i="1"/>
  <c r="BF1619" i="1"/>
  <c r="BG1619" i="1" s="1"/>
  <c r="BE1619" i="1"/>
  <c r="J1619" i="1"/>
  <c r="H1619" i="1"/>
  <c r="G1619" i="1"/>
  <c r="BH1618" i="1"/>
  <c r="BF1618" i="1"/>
  <c r="BG1618" i="1" s="1"/>
  <c r="BE1618" i="1"/>
  <c r="J1618" i="1"/>
  <c r="H1618" i="1"/>
  <c r="G1618" i="1"/>
  <c r="BH1617" i="1"/>
  <c r="BF1617" i="1"/>
  <c r="BG1617" i="1" s="1"/>
  <c r="BE1617" i="1"/>
  <c r="J1617" i="1"/>
  <c r="H1617" i="1"/>
  <c r="G1617" i="1"/>
  <c r="BH1616" i="1"/>
  <c r="BF1616" i="1"/>
  <c r="BG1616" i="1" s="1"/>
  <c r="BE1616" i="1"/>
  <c r="J1616" i="1"/>
  <c r="H1616" i="1"/>
  <c r="G1616" i="1"/>
  <c r="BH1615" i="1"/>
  <c r="BF1615" i="1"/>
  <c r="BG1615" i="1" s="1"/>
  <c r="BE1615" i="1"/>
  <c r="J1615" i="1"/>
  <c r="H1615" i="1"/>
  <c r="G1615" i="1"/>
  <c r="BH1614" i="1"/>
  <c r="BF1614" i="1"/>
  <c r="BG1614" i="1" s="1"/>
  <c r="BE1614" i="1"/>
  <c r="J1614" i="1"/>
  <c r="H1614" i="1"/>
  <c r="G1614" i="1"/>
  <c r="BH1613" i="1"/>
  <c r="BF1613" i="1"/>
  <c r="BG1613" i="1" s="1"/>
  <c r="BE1613" i="1"/>
  <c r="J1613" i="1"/>
  <c r="H1613" i="1"/>
  <c r="G1613" i="1"/>
  <c r="BH1612" i="1"/>
  <c r="BF1612" i="1"/>
  <c r="BG1612" i="1" s="1"/>
  <c r="BE1612" i="1"/>
  <c r="J1612" i="1"/>
  <c r="H1612" i="1"/>
  <c r="G1612" i="1"/>
  <c r="BH1611" i="1"/>
  <c r="BF1611" i="1"/>
  <c r="BG1611" i="1" s="1"/>
  <c r="BE1611" i="1"/>
  <c r="J1611" i="1"/>
  <c r="H1611" i="1"/>
  <c r="G1611" i="1"/>
  <c r="BH1610" i="1"/>
  <c r="BF1610" i="1"/>
  <c r="BG1610" i="1" s="1"/>
  <c r="BE1610" i="1"/>
  <c r="J1610" i="1"/>
  <c r="H1610" i="1"/>
  <c r="G1610" i="1"/>
  <c r="BH1609" i="1"/>
  <c r="BF1609" i="1"/>
  <c r="BG1609" i="1" s="1"/>
  <c r="BE1609" i="1"/>
  <c r="J1609" i="1"/>
  <c r="H1609" i="1"/>
  <c r="G1609" i="1"/>
  <c r="BH1608" i="1"/>
  <c r="BF1608" i="1"/>
  <c r="BG1608" i="1" s="1"/>
  <c r="BE1608" i="1"/>
  <c r="J1608" i="1"/>
  <c r="H1608" i="1"/>
  <c r="G1608" i="1"/>
  <c r="BH1607" i="1"/>
  <c r="BF1607" i="1"/>
  <c r="BG1607" i="1" s="1"/>
  <c r="BE1607" i="1"/>
  <c r="J1607" i="1"/>
  <c r="H1607" i="1"/>
  <c r="G1607" i="1"/>
  <c r="BH1606" i="1"/>
  <c r="BF1606" i="1"/>
  <c r="BG1606" i="1" s="1"/>
  <c r="BE1606" i="1"/>
  <c r="J1606" i="1"/>
  <c r="H1606" i="1"/>
  <c r="G1606" i="1"/>
  <c r="BH1605" i="1"/>
  <c r="BF1605" i="1"/>
  <c r="BG1605" i="1" s="1"/>
  <c r="BE1605" i="1"/>
  <c r="J1605" i="1"/>
  <c r="H1605" i="1"/>
  <c r="G1605" i="1"/>
  <c r="BH1604" i="1"/>
  <c r="BF1604" i="1"/>
  <c r="BG1604" i="1" s="1"/>
  <c r="BE1604" i="1"/>
  <c r="J1604" i="1"/>
  <c r="H1604" i="1"/>
  <c r="G1604" i="1"/>
  <c r="BH1603" i="1"/>
  <c r="BF1603" i="1"/>
  <c r="BG1603" i="1" s="1"/>
  <c r="BE1603" i="1"/>
  <c r="J1603" i="1"/>
  <c r="H1603" i="1"/>
  <c r="G1603" i="1"/>
  <c r="BH1602" i="1"/>
  <c r="BF1602" i="1"/>
  <c r="BG1602" i="1" s="1"/>
  <c r="BE1602" i="1"/>
  <c r="J1602" i="1"/>
  <c r="H1602" i="1"/>
  <c r="G1602" i="1"/>
  <c r="BH1601" i="1"/>
  <c r="BF1601" i="1"/>
  <c r="BG1601" i="1" s="1"/>
  <c r="BE1601" i="1"/>
  <c r="J1601" i="1"/>
  <c r="H1601" i="1"/>
  <c r="G1601" i="1"/>
  <c r="BH1600" i="1"/>
  <c r="BF1600" i="1"/>
  <c r="BG1600" i="1" s="1"/>
  <c r="BE1600" i="1"/>
  <c r="J1600" i="1"/>
  <c r="H1600" i="1"/>
  <c r="G1600" i="1"/>
  <c r="BH1599" i="1"/>
  <c r="BF1599" i="1"/>
  <c r="BG1599" i="1" s="1"/>
  <c r="BE1599" i="1"/>
  <c r="J1599" i="1"/>
  <c r="H1599" i="1"/>
  <c r="G1599" i="1"/>
  <c r="BH1598" i="1"/>
  <c r="BF1598" i="1"/>
  <c r="BG1598" i="1" s="1"/>
  <c r="BE1598" i="1"/>
  <c r="J1598" i="1"/>
  <c r="H1598" i="1"/>
  <c r="G1598" i="1"/>
  <c r="BH1597" i="1"/>
  <c r="BF1597" i="1"/>
  <c r="BG1597" i="1" s="1"/>
  <c r="BE1597" i="1"/>
  <c r="J1597" i="1"/>
  <c r="H1597" i="1"/>
  <c r="G1597" i="1"/>
  <c r="BH1596" i="1"/>
  <c r="BF1596" i="1"/>
  <c r="BG1596" i="1" s="1"/>
  <c r="BE1596" i="1"/>
  <c r="J1596" i="1"/>
  <c r="H1596" i="1"/>
  <c r="G1596" i="1"/>
  <c r="BH1595" i="1"/>
  <c r="BF1595" i="1"/>
  <c r="BG1595" i="1" s="1"/>
  <c r="BE1595" i="1"/>
  <c r="J1595" i="1"/>
  <c r="H1595" i="1"/>
  <c r="G1595" i="1"/>
  <c r="BH1594" i="1"/>
  <c r="BF1594" i="1"/>
  <c r="BG1594" i="1" s="1"/>
  <c r="BE1594" i="1"/>
  <c r="J1594" i="1"/>
  <c r="H1594" i="1"/>
  <c r="G1594" i="1"/>
  <c r="BH1593" i="1"/>
  <c r="BF1593" i="1"/>
  <c r="BG1593" i="1" s="1"/>
  <c r="BE1593" i="1"/>
  <c r="J1593" i="1"/>
  <c r="H1593" i="1"/>
  <c r="G1593" i="1"/>
  <c r="BH1592" i="1"/>
  <c r="BF1592" i="1"/>
  <c r="BG1592" i="1" s="1"/>
  <c r="BE1592" i="1"/>
  <c r="J1592" i="1"/>
  <c r="H1592" i="1"/>
  <c r="G1592" i="1"/>
  <c r="BH1591" i="1"/>
  <c r="BF1591" i="1"/>
  <c r="BG1591" i="1" s="1"/>
  <c r="BE1591" i="1"/>
  <c r="J1591" i="1"/>
  <c r="H1591" i="1"/>
  <c r="G1591" i="1"/>
  <c r="BH1590" i="1"/>
  <c r="BF1590" i="1"/>
  <c r="BG1590" i="1" s="1"/>
  <c r="BE1590" i="1"/>
  <c r="J1590" i="1"/>
  <c r="H1590" i="1"/>
  <c r="G1590" i="1"/>
  <c r="BH1589" i="1"/>
  <c r="BF1589" i="1"/>
  <c r="BG1589" i="1" s="1"/>
  <c r="BE1589" i="1"/>
  <c r="J1589" i="1"/>
  <c r="H1589" i="1"/>
  <c r="G1589" i="1"/>
  <c r="BH1588" i="1"/>
  <c r="BF1588" i="1"/>
  <c r="BG1588" i="1" s="1"/>
  <c r="BE1588" i="1"/>
  <c r="J1588" i="1"/>
  <c r="H1588" i="1"/>
  <c r="G1588" i="1"/>
  <c r="BH1587" i="1"/>
  <c r="BF1587" i="1"/>
  <c r="BG1587" i="1" s="1"/>
  <c r="BE1587" i="1"/>
  <c r="J1587" i="1"/>
  <c r="H1587" i="1"/>
  <c r="G1587" i="1"/>
  <c r="BH1586" i="1"/>
  <c r="BF1586" i="1"/>
  <c r="BG1586" i="1" s="1"/>
  <c r="BE1586" i="1"/>
  <c r="J1586" i="1"/>
  <c r="H1586" i="1"/>
  <c r="G1586" i="1"/>
  <c r="BH1585" i="1"/>
  <c r="BF1585" i="1"/>
  <c r="BG1585" i="1" s="1"/>
  <c r="BE1585" i="1"/>
  <c r="J1585" i="1"/>
  <c r="H1585" i="1"/>
  <c r="G1585" i="1"/>
  <c r="BH1584" i="1"/>
  <c r="BF1584" i="1"/>
  <c r="BG1584" i="1" s="1"/>
  <c r="BE1584" i="1"/>
  <c r="J1584" i="1"/>
  <c r="H1584" i="1"/>
  <c r="G1584" i="1"/>
  <c r="BH1583" i="1"/>
  <c r="BF1583" i="1"/>
  <c r="BG1583" i="1" s="1"/>
  <c r="BE1583" i="1"/>
  <c r="J1583" i="1"/>
  <c r="H1583" i="1"/>
  <c r="G1583" i="1"/>
  <c r="BH1582" i="1"/>
  <c r="BF1582" i="1"/>
  <c r="BG1582" i="1" s="1"/>
  <c r="BE1582" i="1"/>
  <c r="J1582" i="1"/>
  <c r="H1582" i="1"/>
  <c r="G1582" i="1"/>
  <c r="BH1581" i="1"/>
  <c r="BF1581" i="1"/>
  <c r="BG1581" i="1" s="1"/>
  <c r="BE1581" i="1"/>
  <c r="J1581" i="1"/>
  <c r="H1581" i="1"/>
  <c r="G1581" i="1"/>
  <c r="BH1580" i="1"/>
  <c r="BF1580" i="1"/>
  <c r="BG1580" i="1" s="1"/>
  <c r="BE1580" i="1"/>
  <c r="J1580" i="1"/>
  <c r="H1580" i="1"/>
  <c r="G1580" i="1"/>
  <c r="BH1579" i="1"/>
  <c r="BF1579" i="1"/>
  <c r="BG1579" i="1" s="1"/>
  <c r="BE1579" i="1"/>
  <c r="J1579" i="1"/>
  <c r="H1579" i="1"/>
  <c r="G1579" i="1"/>
  <c r="BH1578" i="1"/>
  <c r="BF1578" i="1"/>
  <c r="BG1578" i="1" s="1"/>
  <c r="BE1578" i="1"/>
  <c r="J1578" i="1"/>
  <c r="H1578" i="1"/>
  <c r="G1578" i="1"/>
  <c r="BH1577" i="1"/>
  <c r="BF1577" i="1"/>
  <c r="BG1577" i="1" s="1"/>
  <c r="BE1577" i="1"/>
  <c r="J1577" i="1"/>
  <c r="H1577" i="1"/>
  <c r="G1577" i="1"/>
  <c r="BH1576" i="1"/>
  <c r="BF1576" i="1"/>
  <c r="BG1576" i="1" s="1"/>
  <c r="BE1576" i="1"/>
  <c r="J1576" i="1"/>
  <c r="H1576" i="1"/>
  <c r="G1576" i="1"/>
  <c r="BH1575" i="1"/>
  <c r="BF1575" i="1"/>
  <c r="BG1575" i="1" s="1"/>
  <c r="BE1575" i="1"/>
  <c r="J1575" i="1"/>
  <c r="H1575" i="1"/>
  <c r="G1575" i="1"/>
  <c r="BH1574" i="1"/>
  <c r="BF1574" i="1"/>
  <c r="BG1574" i="1" s="1"/>
  <c r="BE1574" i="1"/>
  <c r="J1574" i="1"/>
  <c r="H1574" i="1"/>
  <c r="G1574" i="1"/>
  <c r="BH1573" i="1"/>
  <c r="BF1573" i="1"/>
  <c r="BG1573" i="1" s="1"/>
  <c r="BE1573" i="1"/>
  <c r="J1573" i="1"/>
  <c r="H1573" i="1"/>
  <c r="G1573" i="1"/>
  <c r="BH1572" i="1"/>
  <c r="BF1572" i="1"/>
  <c r="BG1572" i="1" s="1"/>
  <c r="BE1572" i="1"/>
  <c r="J1572" i="1"/>
  <c r="H1572" i="1"/>
  <c r="G1572" i="1"/>
  <c r="BH1571" i="1"/>
  <c r="BF1571" i="1"/>
  <c r="BG1571" i="1" s="1"/>
  <c r="BE1571" i="1"/>
  <c r="J1571" i="1"/>
  <c r="H1571" i="1"/>
  <c r="G1571" i="1"/>
  <c r="BH1570" i="1"/>
  <c r="BF1570" i="1"/>
  <c r="BG1570" i="1" s="1"/>
  <c r="BE1570" i="1"/>
  <c r="J1570" i="1"/>
  <c r="H1570" i="1"/>
  <c r="G1570" i="1"/>
  <c r="BH1569" i="1"/>
  <c r="BF1569" i="1"/>
  <c r="BG1569" i="1" s="1"/>
  <c r="BE1569" i="1"/>
  <c r="J1569" i="1"/>
  <c r="H1569" i="1"/>
  <c r="G1569" i="1"/>
  <c r="BH1568" i="1"/>
  <c r="BF1568" i="1"/>
  <c r="BG1568" i="1" s="1"/>
  <c r="BE1568" i="1"/>
  <c r="J1568" i="1"/>
  <c r="H1568" i="1"/>
  <c r="G1568" i="1"/>
  <c r="BH1567" i="1"/>
  <c r="BF1567" i="1"/>
  <c r="BG1567" i="1" s="1"/>
  <c r="BE1567" i="1"/>
  <c r="J1567" i="1"/>
  <c r="H1567" i="1"/>
  <c r="G1567" i="1"/>
  <c r="BH1566" i="1"/>
  <c r="BF1566" i="1"/>
  <c r="BG1566" i="1" s="1"/>
  <c r="BE1566" i="1"/>
  <c r="J1566" i="1"/>
  <c r="H1566" i="1"/>
  <c r="G1566" i="1"/>
  <c r="BH1565" i="1"/>
  <c r="BF1565" i="1"/>
  <c r="BG1565" i="1" s="1"/>
  <c r="BE1565" i="1"/>
  <c r="J1565" i="1"/>
  <c r="H1565" i="1"/>
  <c r="G1565" i="1"/>
  <c r="BH1564" i="1"/>
  <c r="BF1564" i="1"/>
  <c r="BG1564" i="1" s="1"/>
  <c r="BE1564" i="1"/>
  <c r="J1564" i="1"/>
  <c r="H1564" i="1"/>
  <c r="G1564" i="1"/>
  <c r="BH1563" i="1"/>
  <c r="BF1563" i="1"/>
  <c r="BG1563" i="1" s="1"/>
  <c r="BE1563" i="1"/>
  <c r="J1563" i="1"/>
  <c r="H1563" i="1"/>
  <c r="G1563" i="1"/>
  <c r="K1562" i="1"/>
  <c r="J1562" i="1"/>
  <c r="H1562" i="1"/>
  <c r="G1562" i="1"/>
  <c r="BH1561" i="1"/>
  <c r="BF1561" i="1"/>
  <c r="BG1561" i="1" s="1"/>
  <c r="BE1561" i="1"/>
  <c r="J1561" i="1"/>
  <c r="H1561" i="1"/>
  <c r="G1561" i="1"/>
  <c r="BH1560" i="1"/>
  <c r="BF1560" i="1"/>
  <c r="BG1560" i="1" s="1"/>
  <c r="BE1560" i="1"/>
  <c r="J1560" i="1"/>
  <c r="H1560" i="1"/>
  <c r="G1560" i="1"/>
  <c r="BH1559" i="1"/>
  <c r="BF1559" i="1"/>
  <c r="BG1559" i="1" s="1"/>
  <c r="BE1559" i="1"/>
  <c r="J1559" i="1"/>
  <c r="H1559" i="1"/>
  <c r="G1559" i="1"/>
  <c r="BH1558" i="1"/>
  <c r="BF1558" i="1"/>
  <c r="BG1558" i="1" s="1"/>
  <c r="BE1558" i="1"/>
  <c r="J1558" i="1"/>
  <c r="H1558" i="1"/>
  <c r="G1558" i="1"/>
  <c r="BH1557" i="1"/>
  <c r="BF1557" i="1"/>
  <c r="BG1557" i="1" s="1"/>
  <c r="BE1557" i="1"/>
  <c r="J1557" i="1"/>
  <c r="H1557" i="1"/>
  <c r="G1557" i="1"/>
  <c r="BH1556" i="1"/>
  <c r="BF1556" i="1"/>
  <c r="BG1556" i="1" s="1"/>
  <c r="BE1556" i="1"/>
  <c r="J1556" i="1"/>
  <c r="H1556" i="1"/>
  <c r="G1556" i="1"/>
  <c r="BH1555" i="1"/>
  <c r="BF1555" i="1"/>
  <c r="BG1555" i="1" s="1"/>
  <c r="BE1555" i="1"/>
  <c r="J1555" i="1"/>
  <c r="H1555" i="1"/>
  <c r="G1555" i="1"/>
  <c r="BH1554" i="1"/>
  <c r="BF1554" i="1"/>
  <c r="BG1554" i="1" s="1"/>
  <c r="BE1554" i="1"/>
  <c r="J1554" i="1"/>
  <c r="H1554" i="1"/>
  <c r="G1554" i="1"/>
  <c r="BH1553" i="1"/>
  <c r="BF1553" i="1"/>
  <c r="BG1553" i="1" s="1"/>
  <c r="BE1553" i="1"/>
  <c r="J1553" i="1"/>
  <c r="H1553" i="1"/>
  <c r="G1553" i="1"/>
  <c r="BH1552" i="1"/>
  <c r="BF1552" i="1"/>
  <c r="BG1552" i="1" s="1"/>
  <c r="BE1552" i="1"/>
  <c r="J1552" i="1"/>
  <c r="H1552" i="1"/>
  <c r="G1552" i="1"/>
  <c r="BH1551" i="1"/>
  <c r="BF1551" i="1"/>
  <c r="BG1551" i="1" s="1"/>
  <c r="BE1551" i="1"/>
  <c r="J1551" i="1"/>
  <c r="H1551" i="1"/>
  <c r="G1551" i="1"/>
  <c r="BH1550" i="1"/>
  <c r="BF1550" i="1"/>
  <c r="BG1550" i="1" s="1"/>
  <c r="BE1550" i="1"/>
  <c r="J1550" i="1"/>
  <c r="H1550" i="1"/>
  <c r="G1550" i="1"/>
  <c r="BH1549" i="1"/>
  <c r="BF1549" i="1"/>
  <c r="BG1549" i="1" s="1"/>
  <c r="BE1549" i="1"/>
  <c r="J1549" i="1"/>
  <c r="H1549" i="1"/>
  <c r="G1549" i="1"/>
  <c r="BH1548" i="1"/>
  <c r="BF1548" i="1"/>
  <c r="BG1548" i="1" s="1"/>
  <c r="BE1548" i="1"/>
  <c r="J1548" i="1"/>
  <c r="H1548" i="1"/>
  <c r="G1548" i="1"/>
  <c r="BH1547" i="1"/>
  <c r="BF1547" i="1"/>
  <c r="BG1547" i="1" s="1"/>
  <c r="BE1547" i="1"/>
  <c r="J1547" i="1"/>
  <c r="H1547" i="1"/>
  <c r="G1547" i="1"/>
  <c r="BH1546" i="1"/>
  <c r="BF1546" i="1"/>
  <c r="BG1546" i="1" s="1"/>
  <c r="BE1546" i="1"/>
  <c r="J1546" i="1"/>
  <c r="H1546" i="1"/>
  <c r="G1546" i="1"/>
  <c r="BH1545" i="1"/>
  <c r="BF1545" i="1"/>
  <c r="BG1545" i="1" s="1"/>
  <c r="BE1545" i="1"/>
  <c r="J1545" i="1"/>
  <c r="H1545" i="1"/>
  <c r="G1545" i="1"/>
  <c r="BH1544" i="1"/>
  <c r="BF1544" i="1"/>
  <c r="BG1544" i="1" s="1"/>
  <c r="BE1544" i="1"/>
  <c r="J1544" i="1"/>
  <c r="H1544" i="1"/>
  <c r="G1544" i="1"/>
  <c r="BH1543" i="1"/>
  <c r="BF1543" i="1"/>
  <c r="BG1543" i="1" s="1"/>
  <c r="BE1543" i="1"/>
  <c r="J1543" i="1"/>
  <c r="H1543" i="1"/>
  <c r="G1543" i="1"/>
  <c r="BH1542" i="1"/>
  <c r="BF1542" i="1"/>
  <c r="BG1542" i="1" s="1"/>
  <c r="BE1542" i="1"/>
  <c r="J1542" i="1"/>
  <c r="H1542" i="1"/>
  <c r="G1542" i="1"/>
  <c r="BH1541" i="1"/>
  <c r="BF1541" i="1"/>
  <c r="BG1541" i="1" s="1"/>
  <c r="BE1541" i="1"/>
  <c r="J1541" i="1"/>
  <c r="H1541" i="1"/>
  <c r="G1541" i="1"/>
  <c r="BH1540" i="1"/>
  <c r="BF1540" i="1"/>
  <c r="BG1540" i="1" s="1"/>
  <c r="BE1540" i="1"/>
  <c r="J1540" i="1"/>
  <c r="H1540" i="1"/>
  <c r="G1540" i="1"/>
  <c r="BH1539" i="1"/>
  <c r="BF1539" i="1"/>
  <c r="BG1539" i="1" s="1"/>
  <c r="BE1539" i="1"/>
  <c r="J1539" i="1"/>
  <c r="H1539" i="1"/>
  <c r="G1539" i="1"/>
  <c r="BH1538" i="1"/>
  <c r="BF1538" i="1"/>
  <c r="BG1538" i="1" s="1"/>
  <c r="BE1538" i="1"/>
  <c r="J1538" i="1"/>
  <c r="H1538" i="1"/>
  <c r="G1538" i="1"/>
  <c r="BH1537" i="1"/>
  <c r="BF1537" i="1"/>
  <c r="BG1537" i="1" s="1"/>
  <c r="BE1537" i="1"/>
  <c r="J1537" i="1"/>
  <c r="H1537" i="1"/>
  <c r="G1537" i="1"/>
  <c r="BH1536" i="1"/>
  <c r="BF1536" i="1"/>
  <c r="BG1536" i="1" s="1"/>
  <c r="BE1536" i="1"/>
  <c r="J1536" i="1"/>
  <c r="H1536" i="1"/>
  <c r="G1536" i="1"/>
  <c r="BH1535" i="1"/>
  <c r="BF1535" i="1"/>
  <c r="BG1535" i="1" s="1"/>
  <c r="BE1535" i="1"/>
  <c r="J1535" i="1"/>
  <c r="H1535" i="1"/>
  <c r="G1535" i="1"/>
  <c r="BH1534" i="1"/>
  <c r="BF1534" i="1"/>
  <c r="BG1534" i="1" s="1"/>
  <c r="BE1534" i="1"/>
  <c r="J1534" i="1"/>
  <c r="H1534" i="1"/>
  <c r="G1534" i="1"/>
  <c r="BH1533" i="1"/>
  <c r="BF1533" i="1"/>
  <c r="BG1533" i="1" s="1"/>
  <c r="BE1533" i="1"/>
  <c r="J1533" i="1"/>
  <c r="H1533" i="1"/>
  <c r="G1533" i="1"/>
  <c r="BH1532" i="1"/>
  <c r="BF1532" i="1"/>
  <c r="BG1532" i="1" s="1"/>
  <c r="BE1532" i="1"/>
  <c r="J1532" i="1"/>
  <c r="H1532" i="1"/>
  <c r="G1532" i="1"/>
  <c r="BH1531" i="1"/>
  <c r="BF1531" i="1"/>
  <c r="BG1531" i="1" s="1"/>
  <c r="BE1531" i="1"/>
  <c r="J1531" i="1"/>
  <c r="H1531" i="1"/>
  <c r="G1531" i="1"/>
  <c r="BH1530" i="1"/>
  <c r="BF1530" i="1"/>
  <c r="BG1530" i="1" s="1"/>
  <c r="BE1530" i="1"/>
  <c r="J1530" i="1"/>
  <c r="H1530" i="1"/>
  <c r="G1530" i="1"/>
  <c r="BH1529" i="1"/>
  <c r="BF1529" i="1"/>
  <c r="BG1529" i="1" s="1"/>
  <c r="BE1529" i="1"/>
  <c r="J1529" i="1"/>
  <c r="H1529" i="1"/>
  <c r="G1529" i="1"/>
  <c r="BH1528" i="1"/>
  <c r="BF1528" i="1"/>
  <c r="BG1528" i="1" s="1"/>
  <c r="BE1528" i="1"/>
  <c r="J1528" i="1"/>
  <c r="H1528" i="1"/>
  <c r="G1528" i="1"/>
  <c r="BH1527" i="1"/>
  <c r="BF1527" i="1"/>
  <c r="BG1527" i="1" s="1"/>
  <c r="BE1527" i="1"/>
  <c r="J1527" i="1"/>
  <c r="H1527" i="1"/>
  <c r="G1527" i="1"/>
  <c r="BH1526" i="1"/>
  <c r="BF1526" i="1"/>
  <c r="BG1526" i="1" s="1"/>
  <c r="BE1526" i="1"/>
  <c r="J1526" i="1"/>
  <c r="H1526" i="1"/>
  <c r="G1526" i="1"/>
  <c r="BH1525" i="1"/>
  <c r="BF1525" i="1"/>
  <c r="BG1525" i="1" s="1"/>
  <c r="BE1525" i="1"/>
  <c r="J1525" i="1"/>
  <c r="H1525" i="1"/>
  <c r="G1525" i="1"/>
  <c r="BH1524" i="1"/>
  <c r="BF1524" i="1"/>
  <c r="BG1524" i="1" s="1"/>
  <c r="BE1524" i="1"/>
  <c r="J1524" i="1"/>
  <c r="H1524" i="1"/>
  <c r="G1524" i="1"/>
  <c r="BH1523" i="1"/>
  <c r="BF1523" i="1"/>
  <c r="BG1523" i="1" s="1"/>
  <c r="BE1523" i="1"/>
  <c r="J1523" i="1"/>
  <c r="H1523" i="1"/>
  <c r="G1523" i="1"/>
  <c r="BH1522" i="1"/>
  <c r="BF1522" i="1"/>
  <c r="BG1522" i="1" s="1"/>
  <c r="BE1522" i="1"/>
  <c r="J1522" i="1"/>
  <c r="H1522" i="1"/>
  <c r="G1522" i="1"/>
  <c r="BH1521" i="1"/>
  <c r="BF1521" i="1"/>
  <c r="BG1521" i="1" s="1"/>
  <c r="BE1521" i="1"/>
  <c r="J1521" i="1"/>
  <c r="H1521" i="1"/>
  <c r="G1521" i="1"/>
  <c r="BH1520" i="1"/>
  <c r="BF1520" i="1"/>
  <c r="BG1520" i="1" s="1"/>
  <c r="BE1520" i="1"/>
  <c r="J1520" i="1"/>
  <c r="H1520" i="1"/>
  <c r="G1520" i="1"/>
  <c r="BH1519" i="1"/>
  <c r="BF1519" i="1"/>
  <c r="BG1519" i="1" s="1"/>
  <c r="BE1519" i="1"/>
  <c r="J1519" i="1"/>
  <c r="H1519" i="1"/>
  <c r="G1519" i="1"/>
  <c r="BH1518" i="1"/>
  <c r="BF1518" i="1"/>
  <c r="BG1518" i="1" s="1"/>
  <c r="BE1518" i="1"/>
  <c r="J1518" i="1"/>
  <c r="H1518" i="1"/>
  <c r="G1518" i="1"/>
  <c r="BH1517" i="1"/>
  <c r="BF1517" i="1"/>
  <c r="BG1517" i="1" s="1"/>
  <c r="BE1517" i="1"/>
  <c r="J1517" i="1"/>
  <c r="H1517" i="1"/>
  <c r="G1517" i="1"/>
  <c r="BH1516" i="1"/>
  <c r="BF1516" i="1"/>
  <c r="BG1516" i="1" s="1"/>
  <c r="BE1516" i="1"/>
  <c r="J1516" i="1"/>
  <c r="H1516" i="1"/>
  <c r="G1516" i="1"/>
  <c r="BH1515" i="1"/>
  <c r="BF1515" i="1"/>
  <c r="BG1515" i="1" s="1"/>
  <c r="BE1515" i="1"/>
  <c r="J1515" i="1"/>
  <c r="H1515" i="1"/>
  <c r="G1515" i="1"/>
  <c r="BH1514" i="1"/>
  <c r="BF1514" i="1"/>
  <c r="BG1514" i="1" s="1"/>
  <c r="BE1514" i="1"/>
  <c r="J1514" i="1"/>
  <c r="H1514" i="1"/>
  <c r="G1514" i="1"/>
  <c r="BH1513" i="1"/>
  <c r="BF1513" i="1"/>
  <c r="BG1513" i="1" s="1"/>
  <c r="BE1513" i="1"/>
  <c r="J1513" i="1"/>
  <c r="H1513" i="1"/>
  <c r="G1513" i="1"/>
  <c r="BH1512" i="1"/>
  <c r="BF1512" i="1"/>
  <c r="BG1512" i="1" s="1"/>
  <c r="BE1512" i="1"/>
  <c r="J1512" i="1"/>
  <c r="H1512" i="1"/>
  <c r="G1512" i="1"/>
  <c r="BH1511" i="1"/>
  <c r="BF1511" i="1"/>
  <c r="BG1511" i="1" s="1"/>
  <c r="BE1511" i="1"/>
  <c r="J1511" i="1"/>
  <c r="H1511" i="1"/>
  <c r="G1511" i="1"/>
  <c r="BH1510" i="1"/>
  <c r="BF1510" i="1"/>
  <c r="BG1510" i="1" s="1"/>
  <c r="BE1510" i="1"/>
  <c r="J1510" i="1"/>
  <c r="H1510" i="1"/>
  <c r="G1510" i="1"/>
  <c r="BH1509" i="1"/>
  <c r="BF1509" i="1"/>
  <c r="BG1509" i="1" s="1"/>
  <c r="BE1509" i="1"/>
  <c r="J1509" i="1"/>
  <c r="H1509" i="1"/>
  <c r="G1509" i="1"/>
  <c r="BH1508" i="1"/>
  <c r="BF1508" i="1"/>
  <c r="BG1508" i="1" s="1"/>
  <c r="BE1508" i="1"/>
  <c r="J1508" i="1"/>
  <c r="H1508" i="1"/>
  <c r="G1508" i="1"/>
  <c r="BH1507" i="1"/>
  <c r="BF1507" i="1"/>
  <c r="BG1507" i="1" s="1"/>
  <c r="BE1507" i="1"/>
  <c r="J1507" i="1"/>
  <c r="H1507" i="1"/>
  <c r="G1507" i="1"/>
  <c r="BH1506" i="1"/>
  <c r="BF1506" i="1"/>
  <c r="BG1506" i="1" s="1"/>
  <c r="BE1506" i="1"/>
  <c r="J1506" i="1"/>
  <c r="H1506" i="1"/>
  <c r="G1506" i="1"/>
  <c r="BH1505" i="1"/>
  <c r="BF1505" i="1"/>
  <c r="BG1505" i="1" s="1"/>
  <c r="BE1505" i="1"/>
  <c r="J1505" i="1"/>
  <c r="H1505" i="1"/>
  <c r="G1505" i="1"/>
  <c r="BH1504" i="1"/>
  <c r="BF1504" i="1"/>
  <c r="BG1504" i="1" s="1"/>
  <c r="BE1504" i="1"/>
  <c r="J1504" i="1"/>
  <c r="H1504" i="1"/>
  <c r="G1504" i="1"/>
  <c r="BH1503" i="1"/>
  <c r="BF1503" i="1"/>
  <c r="BG1503" i="1" s="1"/>
  <c r="BE1503" i="1"/>
  <c r="J1503" i="1"/>
  <c r="H1503" i="1"/>
  <c r="G1503" i="1"/>
  <c r="BH1502" i="1"/>
  <c r="BF1502" i="1"/>
  <c r="BG1502" i="1" s="1"/>
  <c r="BE1502" i="1"/>
  <c r="J1502" i="1"/>
  <c r="H1502" i="1"/>
  <c r="G1502" i="1"/>
  <c r="BH1501" i="1"/>
  <c r="BF1501" i="1"/>
  <c r="BG1501" i="1" s="1"/>
  <c r="BE1501" i="1"/>
  <c r="J1501" i="1"/>
  <c r="H1501" i="1"/>
  <c r="G1501" i="1"/>
  <c r="BH1500" i="1"/>
  <c r="BF1500" i="1"/>
  <c r="BG1500" i="1" s="1"/>
  <c r="BE1500" i="1"/>
  <c r="J1500" i="1"/>
  <c r="H1500" i="1"/>
  <c r="G1500" i="1"/>
  <c r="BH1499" i="1"/>
  <c r="BF1499" i="1"/>
  <c r="BG1499" i="1" s="1"/>
  <c r="BE1499" i="1"/>
  <c r="J1499" i="1"/>
  <c r="H1499" i="1"/>
  <c r="G1499" i="1"/>
  <c r="BH1498" i="1"/>
  <c r="BF1498" i="1"/>
  <c r="BG1498" i="1" s="1"/>
  <c r="BE1498" i="1"/>
  <c r="J1498" i="1"/>
  <c r="H1498" i="1"/>
  <c r="G1498" i="1"/>
  <c r="BH1497" i="1"/>
  <c r="BF1497" i="1"/>
  <c r="BG1497" i="1" s="1"/>
  <c r="BE1497" i="1"/>
  <c r="J1497" i="1"/>
  <c r="H1497" i="1"/>
  <c r="G1497" i="1"/>
  <c r="BH1496" i="1"/>
  <c r="BF1496" i="1"/>
  <c r="BG1496" i="1" s="1"/>
  <c r="BE1496" i="1"/>
  <c r="J1496" i="1"/>
  <c r="H1496" i="1"/>
  <c r="G1496" i="1"/>
  <c r="BH1495" i="1"/>
  <c r="BF1495" i="1"/>
  <c r="BG1495" i="1" s="1"/>
  <c r="BE1495" i="1"/>
  <c r="J1495" i="1"/>
  <c r="H1495" i="1"/>
  <c r="G1495" i="1"/>
  <c r="BH1494" i="1"/>
  <c r="BF1494" i="1"/>
  <c r="BG1494" i="1" s="1"/>
  <c r="BE1494" i="1"/>
  <c r="J1494" i="1"/>
  <c r="H1494" i="1"/>
  <c r="G1494" i="1"/>
  <c r="BH1493" i="1"/>
  <c r="BF1493" i="1"/>
  <c r="BG1493" i="1" s="1"/>
  <c r="BE1493" i="1"/>
  <c r="J1493" i="1"/>
  <c r="H1493" i="1"/>
  <c r="G1493" i="1"/>
  <c r="BH1492" i="1"/>
  <c r="BF1492" i="1"/>
  <c r="BG1492" i="1" s="1"/>
  <c r="BE1492" i="1"/>
  <c r="J1492" i="1"/>
  <c r="H1492" i="1"/>
  <c r="G1492" i="1"/>
  <c r="BH1491" i="1"/>
  <c r="BF1491" i="1"/>
  <c r="BG1491" i="1" s="1"/>
  <c r="BE1491" i="1"/>
  <c r="J1491" i="1"/>
  <c r="H1491" i="1"/>
  <c r="G1491" i="1"/>
  <c r="BH1490" i="1"/>
  <c r="BF1490" i="1"/>
  <c r="BG1490" i="1" s="1"/>
  <c r="BE1490" i="1"/>
  <c r="J1490" i="1"/>
  <c r="H1490" i="1"/>
  <c r="G1490" i="1"/>
  <c r="BH1489" i="1"/>
  <c r="BF1489" i="1"/>
  <c r="BG1489" i="1" s="1"/>
  <c r="BE1489" i="1"/>
  <c r="J1489" i="1"/>
  <c r="H1489" i="1"/>
  <c r="G1489" i="1"/>
  <c r="BH1488" i="1"/>
  <c r="BF1488" i="1"/>
  <c r="BG1488" i="1" s="1"/>
  <c r="BE1488" i="1"/>
  <c r="J1488" i="1"/>
  <c r="H1488" i="1"/>
  <c r="G1488" i="1"/>
  <c r="BH1487" i="1"/>
  <c r="BF1487" i="1"/>
  <c r="BG1487" i="1" s="1"/>
  <c r="BE1487" i="1"/>
  <c r="J1487" i="1"/>
  <c r="H1487" i="1"/>
  <c r="G1487" i="1"/>
  <c r="BH1486" i="1"/>
  <c r="BF1486" i="1"/>
  <c r="BG1486" i="1" s="1"/>
  <c r="BE1486" i="1"/>
  <c r="J1486" i="1"/>
  <c r="H1486" i="1"/>
  <c r="G1486" i="1"/>
  <c r="BH1485" i="1"/>
  <c r="BF1485" i="1"/>
  <c r="BG1485" i="1" s="1"/>
  <c r="BE1485" i="1"/>
  <c r="J1485" i="1"/>
  <c r="H1485" i="1"/>
  <c r="G1485" i="1"/>
  <c r="BH1484" i="1"/>
  <c r="BF1484" i="1"/>
  <c r="BG1484" i="1" s="1"/>
  <c r="BE1484" i="1"/>
  <c r="J1484" i="1"/>
  <c r="H1484" i="1"/>
  <c r="G1484" i="1"/>
  <c r="BH1483" i="1"/>
  <c r="BF1483" i="1"/>
  <c r="BG1483" i="1" s="1"/>
  <c r="BE1483" i="1"/>
  <c r="J1483" i="1"/>
  <c r="H1483" i="1"/>
  <c r="G1483" i="1"/>
  <c r="BH1482" i="1"/>
  <c r="BF1482" i="1"/>
  <c r="BG1482" i="1" s="1"/>
  <c r="BE1482" i="1"/>
  <c r="J1482" i="1"/>
  <c r="H1482" i="1"/>
  <c r="G1482" i="1"/>
  <c r="BH1481" i="1"/>
  <c r="BF1481" i="1"/>
  <c r="BG1481" i="1" s="1"/>
  <c r="BE1481" i="1"/>
  <c r="J1481" i="1"/>
  <c r="H1481" i="1"/>
  <c r="G1481" i="1"/>
  <c r="BH1480" i="1"/>
  <c r="BF1480" i="1"/>
  <c r="BG1480" i="1" s="1"/>
  <c r="BE1480" i="1"/>
  <c r="J1480" i="1"/>
  <c r="H1480" i="1"/>
  <c r="G1480" i="1"/>
  <c r="BH1479" i="1"/>
  <c r="BF1479" i="1"/>
  <c r="BG1479" i="1" s="1"/>
  <c r="BE1479" i="1"/>
  <c r="J1479" i="1"/>
  <c r="H1479" i="1"/>
  <c r="G1479" i="1"/>
  <c r="BH1478" i="1"/>
  <c r="BF1478" i="1"/>
  <c r="BG1478" i="1" s="1"/>
  <c r="BE1478" i="1"/>
  <c r="J1478" i="1"/>
  <c r="H1478" i="1"/>
  <c r="G1478" i="1"/>
  <c r="BH1477" i="1"/>
  <c r="BF1477" i="1"/>
  <c r="BG1477" i="1" s="1"/>
  <c r="BE1477" i="1"/>
  <c r="J1477" i="1"/>
  <c r="H1477" i="1"/>
  <c r="G1477" i="1"/>
  <c r="BH1476" i="1"/>
  <c r="BF1476" i="1"/>
  <c r="BG1476" i="1" s="1"/>
  <c r="BE1476" i="1"/>
  <c r="J1476" i="1"/>
  <c r="H1476" i="1"/>
  <c r="G1476" i="1"/>
  <c r="BH1475" i="1"/>
  <c r="BF1475" i="1"/>
  <c r="BG1475" i="1" s="1"/>
  <c r="BE1475" i="1"/>
  <c r="J1475" i="1"/>
  <c r="H1475" i="1"/>
  <c r="G1475" i="1"/>
  <c r="BH1474" i="1"/>
  <c r="BF1474" i="1"/>
  <c r="BG1474" i="1" s="1"/>
  <c r="BE1474" i="1"/>
  <c r="J1474" i="1"/>
  <c r="H1474" i="1"/>
  <c r="G1474" i="1"/>
  <c r="BH1473" i="1"/>
  <c r="BF1473" i="1"/>
  <c r="BG1473" i="1" s="1"/>
  <c r="BE1473" i="1"/>
  <c r="J1473" i="1"/>
  <c r="H1473" i="1"/>
  <c r="G1473" i="1"/>
  <c r="BH1472" i="1"/>
  <c r="BF1472" i="1"/>
  <c r="BG1472" i="1" s="1"/>
  <c r="BE1472" i="1"/>
  <c r="J1472" i="1"/>
  <c r="H1472" i="1"/>
  <c r="G1472" i="1"/>
  <c r="BH1471" i="1"/>
  <c r="BF1471" i="1"/>
  <c r="BG1471" i="1" s="1"/>
  <c r="BE1471" i="1"/>
  <c r="J1471" i="1"/>
  <c r="H1471" i="1"/>
  <c r="G1471" i="1"/>
  <c r="BH1470" i="1"/>
  <c r="BF1470" i="1"/>
  <c r="BG1470" i="1" s="1"/>
  <c r="BE1470" i="1"/>
  <c r="J1470" i="1"/>
  <c r="H1470" i="1"/>
  <c r="G1470" i="1"/>
  <c r="BH1469" i="1"/>
  <c r="BF1469" i="1"/>
  <c r="BG1469" i="1" s="1"/>
  <c r="BE1469" i="1"/>
  <c r="J1469" i="1"/>
  <c r="H1469" i="1"/>
  <c r="G1469" i="1"/>
  <c r="BH1468" i="1"/>
  <c r="BF1468" i="1"/>
  <c r="BG1468" i="1" s="1"/>
  <c r="BE1468" i="1"/>
  <c r="J1468" i="1"/>
  <c r="H1468" i="1"/>
  <c r="G1468" i="1"/>
  <c r="BH1467" i="1"/>
  <c r="BF1467" i="1"/>
  <c r="BG1467" i="1" s="1"/>
  <c r="BE1467" i="1"/>
  <c r="J1467" i="1"/>
  <c r="H1467" i="1"/>
  <c r="G1467" i="1"/>
  <c r="BH1466" i="1"/>
  <c r="BF1466" i="1"/>
  <c r="BG1466" i="1" s="1"/>
  <c r="BE1466" i="1"/>
  <c r="J1466" i="1"/>
  <c r="H1466" i="1"/>
  <c r="G1466" i="1"/>
  <c r="BH1465" i="1"/>
  <c r="BF1465" i="1"/>
  <c r="BG1465" i="1" s="1"/>
  <c r="BE1465" i="1"/>
  <c r="J1465" i="1"/>
  <c r="H1465" i="1"/>
  <c r="G1465" i="1"/>
  <c r="BH1464" i="1"/>
  <c r="BF1464" i="1"/>
  <c r="BG1464" i="1" s="1"/>
  <c r="BE1464" i="1"/>
  <c r="J1464" i="1"/>
  <c r="H1464" i="1"/>
  <c r="G1464" i="1"/>
  <c r="BH1463" i="1"/>
  <c r="BF1463" i="1"/>
  <c r="BG1463" i="1" s="1"/>
  <c r="BE1463" i="1"/>
  <c r="J1463" i="1"/>
  <c r="H1463" i="1"/>
  <c r="G1463" i="1"/>
  <c r="BH1462" i="1"/>
  <c r="BF1462" i="1"/>
  <c r="BG1462" i="1" s="1"/>
  <c r="BE1462" i="1"/>
  <c r="J1462" i="1"/>
  <c r="H1462" i="1"/>
  <c r="G1462" i="1"/>
  <c r="BH1461" i="1"/>
  <c r="BF1461" i="1"/>
  <c r="BG1461" i="1" s="1"/>
  <c r="BE1461" i="1"/>
  <c r="J1461" i="1"/>
  <c r="H1461" i="1"/>
  <c r="G1461" i="1"/>
  <c r="BH1460" i="1"/>
  <c r="BF1460" i="1"/>
  <c r="BG1460" i="1" s="1"/>
  <c r="BE1460" i="1"/>
  <c r="J1460" i="1"/>
  <c r="H1460" i="1"/>
  <c r="G1460" i="1"/>
  <c r="BH1459" i="1"/>
  <c r="BF1459" i="1"/>
  <c r="BG1459" i="1" s="1"/>
  <c r="BE1459" i="1"/>
  <c r="J1459" i="1"/>
  <c r="H1459" i="1"/>
  <c r="G1459" i="1"/>
  <c r="BH1458" i="1"/>
  <c r="BF1458" i="1"/>
  <c r="BG1458" i="1" s="1"/>
  <c r="BE1458" i="1"/>
  <c r="J1458" i="1"/>
  <c r="H1458" i="1"/>
  <c r="G1458" i="1"/>
  <c r="BH1457" i="1"/>
  <c r="BF1457" i="1"/>
  <c r="BG1457" i="1" s="1"/>
  <c r="BE1457" i="1"/>
  <c r="J1457" i="1"/>
  <c r="H1457" i="1"/>
  <c r="G1457" i="1"/>
  <c r="BH1456" i="1"/>
  <c r="BF1456" i="1"/>
  <c r="BG1456" i="1" s="1"/>
  <c r="BE1456" i="1"/>
  <c r="J1456" i="1"/>
  <c r="H1456" i="1"/>
  <c r="G1456" i="1"/>
  <c r="BH1455" i="1"/>
  <c r="BF1455" i="1"/>
  <c r="BG1455" i="1" s="1"/>
  <c r="BE1455" i="1"/>
  <c r="J1455" i="1"/>
  <c r="H1455" i="1"/>
  <c r="G1455" i="1"/>
  <c r="BH1454" i="1"/>
  <c r="BF1454" i="1"/>
  <c r="BG1454" i="1" s="1"/>
  <c r="BE1454" i="1"/>
  <c r="J1454" i="1"/>
  <c r="H1454" i="1"/>
  <c r="G1454" i="1"/>
  <c r="BH1453" i="1"/>
  <c r="BF1453" i="1"/>
  <c r="BG1453" i="1" s="1"/>
  <c r="BE1453" i="1"/>
  <c r="J1453" i="1"/>
  <c r="H1453" i="1"/>
  <c r="G1453" i="1"/>
  <c r="BH1452" i="1"/>
  <c r="BF1452" i="1"/>
  <c r="BG1452" i="1" s="1"/>
  <c r="BE1452" i="1"/>
  <c r="J1452" i="1"/>
  <c r="H1452" i="1"/>
  <c r="G1452" i="1"/>
  <c r="BH1451" i="1"/>
  <c r="BF1451" i="1"/>
  <c r="BG1451" i="1" s="1"/>
  <c r="BE1451" i="1"/>
  <c r="J1451" i="1"/>
  <c r="H1451" i="1"/>
  <c r="G1451" i="1"/>
  <c r="BH1450" i="1"/>
  <c r="BF1450" i="1"/>
  <c r="BG1450" i="1" s="1"/>
  <c r="BE1450" i="1"/>
  <c r="J1450" i="1"/>
  <c r="H1450" i="1"/>
  <c r="G1450" i="1"/>
  <c r="BH1449" i="1"/>
  <c r="BF1449" i="1"/>
  <c r="BG1449" i="1" s="1"/>
  <c r="BE1449" i="1"/>
  <c r="J1449" i="1"/>
  <c r="H1449" i="1"/>
  <c r="G1449" i="1"/>
  <c r="BH1448" i="1"/>
  <c r="BF1448" i="1"/>
  <c r="BG1448" i="1" s="1"/>
  <c r="BE1448" i="1"/>
  <c r="J1448" i="1"/>
  <c r="H1448" i="1"/>
  <c r="G1448" i="1"/>
  <c r="BH1447" i="1"/>
  <c r="BF1447" i="1"/>
  <c r="BG1447" i="1" s="1"/>
  <c r="BE1447" i="1"/>
  <c r="J1447" i="1"/>
  <c r="H1447" i="1"/>
  <c r="G1447" i="1"/>
  <c r="BH1446" i="1"/>
  <c r="BF1446" i="1"/>
  <c r="BG1446" i="1" s="1"/>
  <c r="BE1446" i="1"/>
  <c r="J1446" i="1"/>
  <c r="H1446" i="1"/>
  <c r="G1446" i="1"/>
  <c r="BH1445" i="1"/>
  <c r="BF1445" i="1"/>
  <c r="BG1445" i="1" s="1"/>
  <c r="BE1445" i="1"/>
  <c r="J1445" i="1"/>
  <c r="H1445" i="1"/>
  <c r="G1445" i="1"/>
  <c r="BH1444" i="1"/>
  <c r="BF1444" i="1"/>
  <c r="BG1444" i="1" s="1"/>
  <c r="BE1444" i="1"/>
  <c r="J1444" i="1"/>
  <c r="H1444" i="1"/>
  <c r="G1444" i="1"/>
  <c r="BH1443" i="1"/>
  <c r="BF1443" i="1"/>
  <c r="BG1443" i="1" s="1"/>
  <c r="BE1443" i="1"/>
  <c r="J1443" i="1"/>
  <c r="H1443" i="1"/>
  <c r="G1443" i="1"/>
  <c r="BH1442" i="1"/>
  <c r="BF1442" i="1"/>
  <c r="BG1442" i="1" s="1"/>
  <c r="BE1442" i="1"/>
  <c r="J1442" i="1"/>
  <c r="H1442" i="1"/>
  <c r="G1442" i="1"/>
  <c r="BH1441" i="1"/>
  <c r="BF1441" i="1"/>
  <c r="BG1441" i="1" s="1"/>
  <c r="BE1441" i="1"/>
  <c r="J1441" i="1"/>
  <c r="H1441" i="1"/>
  <c r="G1441" i="1"/>
  <c r="BH1440" i="1"/>
  <c r="BF1440" i="1"/>
  <c r="BG1440" i="1" s="1"/>
  <c r="BE1440" i="1"/>
  <c r="J1440" i="1"/>
  <c r="H1440" i="1"/>
  <c r="G1440" i="1"/>
  <c r="BH1439" i="1"/>
  <c r="BF1439" i="1"/>
  <c r="BG1439" i="1" s="1"/>
  <c r="BE1439" i="1"/>
  <c r="J1439" i="1"/>
  <c r="H1439" i="1"/>
  <c r="G1439" i="1"/>
  <c r="BH1438" i="1"/>
  <c r="BF1438" i="1"/>
  <c r="BG1438" i="1" s="1"/>
  <c r="BE1438" i="1"/>
  <c r="J1438" i="1"/>
  <c r="H1438" i="1"/>
  <c r="G1438" i="1"/>
  <c r="BH1437" i="1"/>
  <c r="BF1437" i="1"/>
  <c r="BG1437" i="1" s="1"/>
  <c r="BE1437" i="1"/>
  <c r="J1437" i="1"/>
  <c r="H1437" i="1"/>
  <c r="G1437" i="1"/>
  <c r="BH1436" i="1"/>
  <c r="BF1436" i="1"/>
  <c r="BG1436" i="1" s="1"/>
  <c r="BE1436" i="1"/>
  <c r="J1436" i="1"/>
  <c r="H1436" i="1"/>
  <c r="G1436" i="1"/>
  <c r="BH1435" i="1"/>
  <c r="BF1435" i="1"/>
  <c r="BG1435" i="1" s="1"/>
  <c r="BE1435" i="1"/>
  <c r="J1435" i="1"/>
  <c r="H1435" i="1"/>
  <c r="G1435" i="1"/>
  <c r="BH1434" i="1"/>
  <c r="BF1434" i="1"/>
  <c r="BG1434" i="1" s="1"/>
  <c r="BE1434" i="1"/>
  <c r="J1434" i="1"/>
  <c r="H1434" i="1"/>
  <c r="G1434" i="1"/>
  <c r="BH1433" i="1"/>
  <c r="BF1433" i="1"/>
  <c r="BG1433" i="1" s="1"/>
  <c r="BE1433" i="1"/>
  <c r="J1433" i="1"/>
  <c r="H1433" i="1"/>
  <c r="G1433" i="1"/>
  <c r="BH1432" i="1"/>
  <c r="BF1432" i="1"/>
  <c r="BG1432" i="1" s="1"/>
  <c r="BE1432" i="1"/>
  <c r="J1432" i="1"/>
  <c r="H1432" i="1"/>
  <c r="G1432" i="1"/>
  <c r="BH1431" i="1"/>
  <c r="BF1431" i="1"/>
  <c r="BG1431" i="1" s="1"/>
  <c r="BE1431" i="1"/>
  <c r="J1431" i="1"/>
  <c r="H1431" i="1"/>
  <c r="G1431" i="1"/>
  <c r="BH1430" i="1"/>
  <c r="BF1430" i="1"/>
  <c r="BG1430" i="1" s="1"/>
  <c r="BE1430" i="1"/>
  <c r="J1430" i="1"/>
  <c r="H1430" i="1"/>
  <c r="G1430" i="1"/>
  <c r="BH1429" i="1"/>
  <c r="BF1429" i="1"/>
  <c r="BG1429" i="1" s="1"/>
  <c r="BE1429" i="1"/>
  <c r="J1429" i="1"/>
  <c r="H1429" i="1"/>
  <c r="G1429" i="1"/>
  <c r="BH1428" i="1"/>
  <c r="BF1428" i="1"/>
  <c r="BG1428" i="1" s="1"/>
  <c r="BE1428" i="1"/>
  <c r="J1428" i="1"/>
  <c r="H1428" i="1"/>
  <c r="G1428" i="1"/>
  <c r="BH1427" i="1"/>
  <c r="BF1427" i="1"/>
  <c r="BG1427" i="1" s="1"/>
  <c r="BE1427" i="1"/>
  <c r="J1427" i="1"/>
  <c r="H1427" i="1"/>
  <c r="G1427" i="1"/>
  <c r="BH1426" i="1"/>
  <c r="BF1426" i="1"/>
  <c r="BG1426" i="1" s="1"/>
  <c r="BE1426" i="1"/>
  <c r="J1426" i="1"/>
  <c r="H1426" i="1"/>
  <c r="G1426" i="1"/>
  <c r="BH1425" i="1"/>
  <c r="BF1425" i="1"/>
  <c r="BG1425" i="1" s="1"/>
  <c r="BE1425" i="1"/>
  <c r="J1425" i="1"/>
  <c r="H1425" i="1"/>
  <c r="G1425" i="1"/>
  <c r="BH1424" i="1"/>
  <c r="BF1424" i="1"/>
  <c r="BG1424" i="1" s="1"/>
  <c r="BE1424" i="1"/>
  <c r="J1424" i="1"/>
  <c r="H1424" i="1"/>
  <c r="G1424" i="1"/>
  <c r="BH1423" i="1"/>
  <c r="BF1423" i="1"/>
  <c r="BG1423" i="1" s="1"/>
  <c r="BE1423" i="1"/>
  <c r="J1423" i="1"/>
  <c r="H1423" i="1"/>
  <c r="G1423" i="1"/>
  <c r="BH1422" i="1"/>
  <c r="BF1422" i="1"/>
  <c r="BG1422" i="1" s="1"/>
  <c r="BE1422" i="1"/>
  <c r="J1422" i="1"/>
  <c r="H1422" i="1"/>
  <c r="G1422" i="1"/>
  <c r="BH1421" i="1"/>
  <c r="BF1421" i="1"/>
  <c r="BG1421" i="1" s="1"/>
  <c r="BE1421" i="1"/>
  <c r="J1421" i="1"/>
  <c r="H1421" i="1"/>
  <c r="G1421" i="1"/>
  <c r="BH1420" i="1"/>
  <c r="BF1420" i="1"/>
  <c r="BG1420" i="1" s="1"/>
  <c r="BE1420" i="1"/>
  <c r="J1420" i="1"/>
  <c r="H1420" i="1"/>
  <c r="G1420" i="1"/>
  <c r="BH1419" i="1"/>
  <c r="BF1419" i="1"/>
  <c r="BG1419" i="1" s="1"/>
  <c r="BE1419" i="1"/>
  <c r="J1419" i="1"/>
  <c r="H1419" i="1"/>
  <c r="G1419" i="1"/>
  <c r="BF1418" i="1"/>
  <c r="J1418" i="1"/>
  <c r="H1418" i="1"/>
  <c r="G1418" i="1"/>
  <c r="BH1417" i="1"/>
  <c r="BF1417" i="1"/>
  <c r="BG1417" i="1" s="1"/>
  <c r="BE1417" i="1"/>
  <c r="J1417" i="1"/>
  <c r="H1417" i="1"/>
  <c r="G1417" i="1"/>
  <c r="BH1416" i="1"/>
  <c r="BF1416" i="1"/>
  <c r="BG1416" i="1" s="1"/>
  <c r="BE1416" i="1"/>
  <c r="J1416" i="1"/>
  <c r="H1416" i="1"/>
  <c r="G1416" i="1"/>
  <c r="BH1415" i="1"/>
  <c r="BF1415" i="1"/>
  <c r="BG1415" i="1" s="1"/>
  <c r="BE1415" i="1"/>
  <c r="J1415" i="1"/>
  <c r="H1415" i="1"/>
  <c r="G1415" i="1"/>
  <c r="BH1414" i="1"/>
  <c r="BF1414" i="1"/>
  <c r="BG1414" i="1" s="1"/>
  <c r="BE1414" i="1"/>
  <c r="J1414" i="1"/>
  <c r="H1414" i="1"/>
  <c r="G1414" i="1"/>
  <c r="BH1413" i="1"/>
  <c r="BF1413" i="1"/>
  <c r="BG1413" i="1" s="1"/>
  <c r="BE1413" i="1"/>
  <c r="J1413" i="1"/>
  <c r="H1413" i="1"/>
  <c r="G1413" i="1"/>
  <c r="BH1412" i="1"/>
  <c r="BF1412" i="1"/>
  <c r="BG1412" i="1" s="1"/>
  <c r="BE1412" i="1"/>
  <c r="J1412" i="1"/>
  <c r="H1412" i="1"/>
  <c r="G1412" i="1"/>
  <c r="BH1411" i="1"/>
  <c r="BF1411" i="1"/>
  <c r="BG1411" i="1" s="1"/>
  <c r="BE1411" i="1"/>
  <c r="J1411" i="1"/>
  <c r="H1411" i="1"/>
  <c r="G1411" i="1"/>
  <c r="BH1410" i="1"/>
  <c r="BF1410" i="1"/>
  <c r="BG1410" i="1" s="1"/>
  <c r="BE1410" i="1"/>
  <c r="J1410" i="1"/>
  <c r="H1410" i="1"/>
  <c r="G1410" i="1"/>
  <c r="BH1409" i="1"/>
  <c r="BF1409" i="1"/>
  <c r="BG1409" i="1" s="1"/>
  <c r="BE1409" i="1"/>
  <c r="J1409" i="1"/>
  <c r="H1409" i="1"/>
  <c r="G1409" i="1"/>
  <c r="BH1408" i="1"/>
  <c r="BF1408" i="1"/>
  <c r="BG1408" i="1" s="1"/>
  <c r="BE1408" i="1"/>
  <c r="J1408" i="1"/>
  <c r="H1408" i="1"/>
  <c r="G1408" i="1"/>
  <c r="BH1407" i="1"/>
  <c r="BF1407" i="1"/>
  <c r="BG1407" i="1" s="1"/>
  <c r="BE1407" i="1"/>
  <c r="J1407" i="1"/>
  <c r="H1407" i="1"/>
  <c r="G1407" i="1"/>
  <c r="BH1406" i="1"/>
  <c r="BF1406" i="1"/>
  <c r="BG1406" i="1" s="1"/>
  <c r="BE1406" i="1"/>
  <c r="J1406" i="1"/>
  <c r="H1406" i="1"/>
  <c r="G1406" i="1"/>
  <c r="BH1405" i="1"/>
  <c r="BF1405" i="1"/>
  <c r="BG1405" i="1" s="1"/>
  <c r="BE1405" i="1"/>
  <c r="J1405" i="1"/>
  <c r="H1405" i="1"/>
  <c r="G1405" i="1"/>
  <c r="BH1404" i="1"/>
  <c r="BF1404" i="1"/>
  <c r="BG1404" i="1" s="1"/>
  <c r="BE1404" i="1"/>
  <c r="J1404" i="1"/>
  <c r="H1404" i="1"/>
  <c r="G1404" i="1"/>
  <c r="BH1403" i="1"/>
  <c r="BF1403" i="1"/>
  <c r="BG1403" i="1" s="1"/>
  <c r="BE1403" i="1"/>
  <c r="J1403" i="1"/>
  <c r="H1403" i="1"/>
  <c r="G1403" i="1"/>
  <c r="BH1402" i="1"/>
  <c r="BF1402" i="1"/>
  <c r="BG1402" i="1" s="1"/>
  <c r="BE1402" i="1"/>
  <c r="J1402" i="1"/>
  <c r="H1402" i="1"/>
  <c r="G1402" i="1"/>
  <c r="BH1401" i="1"/>
  <c r="BF1401" i="1"/>
  <c r="BG1401" i="1" s="1"/>
  <c r="BE1401" i="1"/>
  <c r="J1401" i="1"/>
  <c r="H1401" i="1"/>
  <c r="G1401" i="1"/>
  <c r="BH1400" i="1"/>
  <c r="BF1400" i="1"/>
  <c r="BG1400" i="1" s="1"/>
  <c r="BE1400" i="1"/>
  <c r="J1400" i="1"/>
  <c r="H1400" i="1"/>
  <c r="G1400" i="1"/>
  <c r="BH1399" i="1"/>
  <c r="BF1399" i="1"/>
  <c r="BG1399" i="1" s="1"/>
  <c r="BE1399" i="1"/>
  <c r="J1399" i="1"/>
  <c r="H1399" i="1"/>
  <c r="G1399" i="1"/>
  <c r="BH1398" i="1"/>
  <c r="BF1398" i="1"/>
  <c r="BG1398" i="1" s="1"/>
  <c r="BE1398" i="1"/>
  <c r="J1398" i="1"/>
  <c r="H1398" i="1"/>
  <c r="G1398" i="1"/>
  <c r="BH1397" i="1"/>
  <c r="BF1397" i="1"/>
  <c r="BG1397" i="1" s="1"/>
  <c r="BE1397" i="1"/>
  <c r="J1397" i="1"/>
  <c r="H1397" i="1"/>
  <c r="G1397" i="1"/>
  <c r="BH1396" i="1"/>
  <c r="BF1396" i="1"/>
  <c r="BG1396" i="1" s="1"/>
  <c r="BE1396" i="1"/>
  <c r="J1396" i="1"/>
  <c r="H1396" i="1"/>
  <c r="G1396" i="1"/>
  <c r="BH1395" i="1"/>
  <c r="BF1395" i="1"/>
  <c r="BG1395" i="1" s="1"/>
  <c r="BE1395" i="1"/>
  <c r="J1395" i="1"/>
  <c r="H1395" i="1"/>
  <c r="G1395" i="1"/>
  <c r="BH1394" i="1"/>
  <c r="BF1394" i="1"/>
  <c r="BG1394" i="1" s="1"/>
  <c r="BE1394" i="1"/>
  <c r="J1394" i="1"/>
  <c r="H1394" i="1"/>
  <c r="G1394" i="1"/>
  <c r="BH1393" i="1"/>
  <c r="BF1393" i="1"/>
  <c r="BG1393" i="1" s="1"/>
  <c r="BE1393" i="1"/>
  <c r="J1393" i="1"/>
  <c r="H1393" i="1"/>
  <c r="G1393" i="1"/>
  <c r="BH1392" i="1"/>
  <c r="BF1392" i="1"/>
  <c r="BG1392" i="1" s="1"/>
  <c r="BE1392" i="1"/>
  <c r="J1392" i="1"/>
  <c r="H1392" i="1"/>
  <c r="G1392" i="1"/>
  <c r="BH1391" i="1"/>
  <c r="BF1391" i="1"/>
  <c r="BG1391" i="1" s="1"/>
  <c r="BE1391" i="1"/>
  <c r="J1391" i="1"/>
  <c r="H1391" i="1"/>
  <c r="G1391" i="1"/>
  <c r="BH1390" i="1"/>
  <c r="BF1390" i="1"/>
  <c r="BG1390" i="1" s="1"/>
  <c r="BE1390" i="1"/>
  <c r="J1390" i="1"/>
  <c r="H1390" i="1"/>
  <c r="G1390" i="1"/>
  <c r="BH1389" i="1"/>
  <c r="BF1389" i="1"/>
  <c r="BG1389" i="1" s="1"/>
  <c r="BE1389" i="1"/>
  <c r="J1389" i="1"/>
  <c r="H1389" i="1"/>
  <c r="G1389" i="1"/>
  <c r="BH1388" i="1"/>
  <c r="BF1388" i="1"/>
  <c r="BG1388" i="1" s="1"/>
  <c r="BE1388" i="1"/>
  <c r="J1388" i="1"/>
  <c r="H1388" i="1"/>
  <c r="G1388" i="1"/>
  <c r="BH1387" i="1"/>
  <c r="BF1387" i="1"/>
  <c r="BG1387" i="1" s="1"/>
  <c r="BE1387" i="1"/>
  <c r="J1387" i="1"/>
  <c r="H1387" i="1"/>
  <c r="G1387" i="1"/>
  <c r="BH1386" i="1"/>
  <c r="BF1386" i="1"/>
  <c r="BG1386" i="1" s="1"/>
  <c r="J1386" i="1"/>
  <c r="H1386" i="1"/>
  <c r="G1386" i="1"/>
  <c r="BH1385" i="1"/>
  <c r="BF1385" i="1"/>
  <c r="BG1385" i="1" s="1"/>
  <c r="BE1385" i="1"/>
  <c r="J1385" i="1"/>
  <c r="H1385" i="1"/>
  <c r="G1385" i="1"/>
  <c r="BH1384" i="1"/>
  <c r="BF1384" i="1"/>
  <c r="BG1384" i="1" s="1"/>
  <c r="BE1384" i="1"/>
  <c r="J1384" i="1"/>
  <c r="H1384" i="1"/>
  <c r="G1384" i="1"/>
  <c r="BH1383" i="1"/>
  <c r="BF1383" i="1"/>
  <c r="BG1383" i="1" s="1"/>
  <c r="BE1383" i="1"/>
  <c r="J1383" i="1"/>
  <c r="H1383" i="1"/>
  <c r="G1383" i="1"/>
  <c r="BH1382" i="1"/>
  <c r="BF1382" i="1"/>
  <c r="BG1382" i="1" s="1"/>
  <c r="BE1382" i="1"/>
  <c r="J1382" i="1"/>
  <c r="H1382" i="1"/>
  <c r="G1382" i="1"/>
  <c r="BH1381" i="1"/>
  <c r="BF1381" i="1"/>
  <c r="BG1381" i="1" s="1"/>
  <c r="BE1381" i="1"/>
  <c r="J1381" i="1"/>
  <c r="H1381" i="1"/>
  <c r="G1381" i="1"/>
  <c r="BH1380" i="1"/>
  <c r="BF1380" i="1"/>
  <c r="BG1380" i="1" s="1"/>
  <c r="BE1380" i="1"/>
  <c r="J1380" i="1"/>
  <c r="H1380" i="1"/>
  <c r="G1380" i="1"/>
  <c r="BH1379" i="1"/>
  <c r="BF1379" i="1"/>
  <c r="BG1379" i="1" s="1"/>
  <c r="BE1379" i="1"/>
  <c r="J1379" i="1"/>
  <c r="H1379" i="1"/>
  <c r="G1379" i="1"/>
  <c r="BH1378" i="1"/>
  <c r="BF1378" i="1"/>
  <c r="BG1378" i="1" s="1"/>
  <c r="BE1378" i="1"/>
  <c r="J1378" i="1"/>
  <c r="H1378" i="1"/>
  <c r="G1378" i="1"/>
  <c r="BH1377" i="1"/>
  <c r="BF1377" i="1"/>
  <c r="BG1377" i="1" s="1"/>
  <c r="BE1377" i="1"/>
  <c r="J1377" i="1"/>
  <c r="H1377" i="1"/>
  <c r="G1377" i="1"/>
  <c r="BH1376" i="1"/>
  <c r="BF1376" i="1"/>
  <c r="BG1376" i="1" s="1"/>
  <c r="BE1376" i="1"/>
  <c r="J1376" i="1"/>
  <c r="H1376" i="1"/>
  <c r="G1376" i="1"/>
  <c r="BH1375" i="1"/>
  <c r="BF1375" i="1"/>
  <c r="BG1375" i="1" s="1"/>
  <c r="BE1375" i="1"/>
  <c r="J1375" i="1"/>
  <c r="H1375" i="1"/>
  <c r="G1375" i="1"/>
  <c r="BH1374" i="1"/>
  <c r="BF1374" i="1"/>
  <c r="BG1374" i="1" s="1"/>
  <c r="BE1374" i="1"/>
  <c r="J1374" i="1"/>
  <c r="H1374" i="1"/>
  <c r="G1374" i="1"/>
  <c r="BH1373" i="1"/>
  <c r="BF1373" i="1"/>
  <c r="BG1373" i="1" s="1"/>
  <c r="BE1373" i="1"/>
  <c r="J1373" i="1"/>
  <c r="H1373" i="1"/>
  <c r="G1373" i="1"/>
  <c r="BH1372" i="1"/>
  <c r="BF1372" i="1"/>
  <c r="BG1372" i="1" s="1"/>
  <c r="BE1372" i="1"/>
  <c r="J1372" i="1"/>
  <c r="H1372" i="1"/>
  <c r="G1372" i="1"/>
  <c r="BH1371" i="1"/>
  <c r="BF1371" i="1"/>
  <c r="BG1371" i="1" s="1"/>
  <c r="BE1371" i="1"/>
  <c r="J1371" i="1"/>
  <c r="H1371" i="1"/>
  <c r="G1371" i="1"/>
  <c r="BH1370" i="1"/>
  <c r="BF1370" i="1"/>
  <c r="BG1370" i="1" s="1"/>
  <c r="BE1370" i="1"/>
  <c r="J1370" i="1"/>
  <c r="H1370" i="1"/>
  <c r="G1370" i="1"/>
  <c r="BH1369" i="1"/>
  <c r="BF1369" i="1"/>
  <c r="BG1369" i="1" s="1"/>
  <c r="BE1369" i="1"/>
  <c r="J1369" i="1"/>
  <c r="H1369" i="1"/>
  <c r="G1369" i="1"/>
  <c r="BH1368" i="1"/>
  <c r="BF1368" i="1"/>
  <c r="BG1368" i="1" s="1"/>
  <c r="BE1368" i="1"/>
  <c r="J1368" i="1"/>
  <c r="H1368" i="1"/>
  <c r="G1368" i="1"/>
  <c r="BH1367" i="1"/>
  <c r="BF1367" i="1"/>
  <c r="BG1367" i="1" s="1"/>
  <c r="BE1367" i="1"/>
  <c r="J1367" i="1"/>
  <c r="H1367" i="1"/>
  <c r="G1367" i="1"/>
  <c r="BH1366" i="1"/>
  <c r="BF1366" i="1"/>
  <c r="BG1366" i="1" s="1"/>
  <c r="BE1366" i="1"/>
  <c r="J1366" i="1"/>
  <c r="H1366" i="1"/>
  <c r="G1366" i="1"/>
  <c r="BH1365" i="1"/>
  <c r="BF1365" i="1"/>
  <c r="BG1365" i="1" s="1"/>
  <c r="BE1365" i="1"/>
  <c r="J1365" i="1"/>
  <c r="H1365" i="1"/>
  <c r="G1365" i="1"/>
  <c r="BH1364" i="1"/>
  <c r="BF1364" i="1"/>
  <c r="BG1364" i="1" s="1"/>
  <c r="BE1364" i="1"/>
  <c r="J1364" i="1"/>
  <c r="H1364" i="1"/>
  <c r="G1364" i="1"/>
  <c r="BH1363" i="1"/>
  <c r="BF1363" i="1"/>
  <c r="BG1363" i="1" s="1"/>
  <c r="BE1363" i="1"/>
  <c r="J1363" i="1"/>
  <c r="H1363" i="1"/>
  <c r="G1363" i="1"/>
  <c r="BH1362" i="1"/>
  <c r="BF1362" i="1"/>
  <c r="BG1362" i="1" s="1"/>
  <c r="BE1362" i="1"/>
  <c r="J1362" i="1"/>
  <c r="H1362" i="1"/>
  <c r="G1362" i="1"/>
  <c r="BH1361" i="1"/>
  <c r="BF1361" i="1"/>
  <c r="BG1361" i="1" s="1"/>
  <c r="BE1361" i="1"/>
  <c r="J1361" i="1"/>
  <c r="H1361" i="1"/>
  <c r="G1361" i="1"/>
  <c r="BH1360" i="1"/>
  <c r="BF1360" i="1"/>
  <c r="BG1360" i="1" s="1"/>
  <c r="BE1360" i="1"/>
  <c r="J1360" i="1"/>
  <c r="H1360" i="1"/>
  <c r="G1360" i="1"/>
  <c r="BH1359" i="1"/>
  <c r="BF1359" i="1"/>
  <c r="BG1359" i="1" s="1"/>
  <c r="BE1359" i="1"/>
  <c r="J1359" i="1"/>
  <c r="H1359" i="1"/>
  <c r="G1359" i="1"/>
  <c r="BH1358" i="1"/>
  <c r="BF1358" i="1"/>
  <c r="BG1358" i="1" s="1"/>
  <c r="BE1358" i="1"/>
  <c r="J1358" i="1"/>
  <c r="H1358" i="1"/>
  <c r="G1358" i="1"/>
  <c r="BH1357" i="1"/>
  <c r="BF1357" i="1"/>
  <c r="BG1357" i="1" s="1"/>
  <c r="BE1357" i="1"/>
  <c r="J1357" i="1"/>
  <c r="H1357" i="1"/>
  <c r="G1357" i="1"/>
  <c r="BH1356" i="1"/>
  <c r="BF1356" i="1"/>
  <c r="BG1356" i="1" s="1"/>
  <c r="BE1356" i="1"/>
  <c r="J1356" i="1"/>
  <c r="H1356" i="1"/>
  <c r="G1356" i="1"/>
  <c r="BH1355" i="1"/>
  <c r="BF1355" i="1"/>
  <c r="BG1355" i="1" s="1"/>
  <c r="BE1355" i="1"/>
  <c r="J1355" i="1"/>
  <c r="H1355" i="1"/>
  <c r="G1355" i="1"/>
  <c r="BH1354" i="1"/>
  <c r="BF1354" i="1"/>
  <c r="BG1354" i="1" s="1"/>
  <c r="BE1354" i="1"/>
  <c r="J1354" i="1"/>
  <c r="H1354" i="1"/>
  <c r="G1354" i="1"/>
  <c r="BH1353" i="1"/>
  <c r="BF1353" i="1"/>
  <c r="BG1353" i="1" s="1"/>
  <c r="BE1353" i="1"/>
  <c r="J1353" i="1"/>
  <c r="H1353" i="1"/>
  <c r="G1353" i="1"/>
  <c r="BH1352" i="1"/>
  <c r="BF1352" i="1"/>
  <c r="BG1352" i="1" s="1"/>
  <c r="BE1352" i="1"/>
  <c r="J1352" i="1"/>
  <c r="H1352" i="1"/>
  <c r="G1352" i="1"/>
  <c r="BH1351" i="1"/>
  <c r="BF1351" i="1"/>
  <c r="BG1351" i="1" s="1"/>
  <c r="BE1351" i="1"/>
  <c r="J1351" i="1"/>
  <c r="H1351" i="1"/>
  <c r="G1351" i="1"/>
  <c r="BH1350" i="1"/>
  <c r="BF1350" i="1"/>
  <c r="BG1350" i="1" s="1"/>
  <c r="BE1350" i="1"/>
  <c r="J1350" i="1"/>
  <c r="H1350" i="1"/>
  <c r="G1350" i="1"/>
  <c r="BH1349" i="1"/>
  <c r="BF1349" i="1"/>
  <c r="BG1349" i="1" s="1"/>
  <c r="BE1349" i="1"/>
  <c r="J1349" i="1"/>
  <c r="H1349" i="1"/>
  <c r="G1349" i="1"/>
  <c r="BH1348" i="1"/>
  <c r="BF1348" i="1"/>
  <c r="BG1348" i="1" s="1"/>
  <c r="BE1348" i="1"/>
  <c r="J1348" i="1"/>
  <c r="H1348" i="1"/>
  <c r="G1348" i="1"/>
  <c r="BH1347" i="1"/>
  <c r="BF1347" i="1"/>
  <c r="BG1347" i="1" s="1"/>
  <c r="BE1347" i="1"/>
  <c r="J1347" i="1"/>
  <c r="H1347" i="1"/>
  <c r="G1347" i="1"/>
  <c r="BH1346" i="1"/>
  <c r="BF1346" i="1"/>
  <c r="BG1346" i="1" s="1"/>
  <c r="BE1346" i="1"/>
  <c r="J1346" i="1"/>
  <c r="H1346" i="1"/>
  <c r="G1346" i="1"/>
  <c r="BH1345" i="1"/>
  <c r="BF1345" i="1"/>
  <c r="BG1345" i="1" s="1"/>
  <c r="BE1345" i="1"/>
  <c r="J1345" i="1"/>
  <c r="H1345" i="1"/>
  <c r="G1345" i="1"/>
  <c r="BH1344" i="1"/>
  <c r="BF1344" i="1"/>
  <c r="BG1344" i="1" s="1"/>
  <c r="BE1344" i="1"/>
  <c r="J1344" i="1"/>
  <c r="H1344" i="1"/>
  <c r="G1344" i="1"/>
  <c r="BH1343" i="1"/>
  <c r="BF1343" i="1"/>
  <c r="BG1343" i="1" s="1"/>
  <c r="BE1343" i="1"/>
  <c r="J1343" i="1"/>
  <c r="H1343" i="1"/>
  <c r="G1343" i="1"/>
  <c r="BH1342" i="1"/>
  <c r="BF1342" i="1"/>
  <c r="BG1342" i="1" s="1"/>
  <c r="BE1342" i="1"/>
  <c r="J1342" i="1"/>
  <c r="H1342" i="1"/>
  <c r="G1342" i="1"/>
  <c r="BH1341" i="1"/>
  <c r="BF1341" i="1"/>
  <c r="BG1341" i="1" s="1"/>
  <c r="BE1341" i="1"/>
  <c r="J1341" i="1"/>
  <c r="H1341" i="1"/>
  <c r="G1341" i="1"/>
  <c r="BH1340" i="1"/>
  <c r="BF1340" i="1"/>
  <c r="BG1340" i="1" s="1"/>
  <c r="BE1340" i="1"/>
  <c r="J1340" i="1"/>
  <c r="H1340" i="1"/>
  <c r="G1340" i="1"/>
  <c r="BH1339" i="1"/>
  <c r="BF1339" i="1"/>
  <c r="BG1339" i="1" s="1"/>
  <c r="BE1339" i="1"/>
  <c r="J1339" i="1"/>
  <c r="H1339" i="1"/>
  <c r="G1339" i="1"/>
  <c r="BH1338" i="1"/>
  <c r="BF1338" i="1"/>
  <c r="BG1338" i="1" s="1"/>
  <c r="BE1338" i="1"/>
  <c r="J1338" i="1"/>
  <c r="H1338" i="1"/>
  <c r="G1338" i="1"/>
  <c r="BH1337" i="1"/>
  <c r="BF1337" i="1"/>
  <c r="BG1337" i="1" s="1"/>
  <c r="BE1337" i="1"/>
  <c r="J1337" i="1"/>
  <c r="H1337" i="1"/>
  <c r="G1337" i="1"/>
  <c r="BH1336" i="1"/>
  <c r="BF1336" i="1"/>
  <c r="BG1336" i="1" s="1"/>
  <c r="BE1336" i="1"/>
  <c r="J1336" i="1"/>
  <c r="H1336" i="1"/>
  <c r="G1336" i="1"/>
  <c r="BH1335" i="1"/>
  <c r="BF1335" i="1"/>
  <c r="BG1335" i="1" s="1"/>
  <c r="BE1335" i="1"/>
  <c r="J1335" i="1"/>
  <c r="H1335" i="1"/>
  <c r="G1335" i="1"/>
  <c r="BH1334" i="1"/>
  <c r="BF1334" i="1"/>
  <c r="BG1334" i="1" s="1"/>
  <c r="BE1334" i="1"/>
  <c r="J1334" i="1"/>
  <c r="H1334" i="1"/>
  <c r="G1334" i="1"/>
  <c r="BH1333" i="1"/>
  <c r="BF1333" i="1"/>
  <c r="BG1333" i="1" s="1"/>
  <c r="BE1333" i="1"/>
  <c r="J1333" i="1"/>
  <c r="H1333" i="1"/>
  <c r="G1333" i="1"/>
  <c r="BH1332" i="1"/>
  <c r="BF1332" i="1"/>
  <c r="BG1332" i="1" s="1"/>
  <c r="BE1332" i="1"/>
  <c r="J1332" i="1"/>
  <c r="H1332" i="1"/>
  <c r="G1332" i="1"/>
  <c r="BH1331" i="1"/>
  <c r="BF1331" i="1"/>
  <c r="BG1331" i="1" s="1"/>
  <c r="BE1331" i="1"/>
  <c r="J1331" i="1"/>
  <c r="H1331" i="1"/>
  <c r="G1331" i="1"/>
  <c r="BH1330" i="1"/>
  <c r="BF1330" i="1"/>
  <c r="BG1330" i="1" s="1"/>
  <c r="BE1330" i="1"/>
  <c r="J1330" i="1"/>
  <c r="H1330" i="1"/>
  <c r="G1330" i="1"/>
  <c r="BH1329" i="1"/>
  <c r="BF1329" i="1"/>
  <c r="BG1329" i="1" s="1"/>
  <c r="BE1329" i="1"/>
  <c r="J1329" i="1"/>
  <c r="H1329" i="1"/>
  <c r="G1329" i="1"/>
  <c r="BH1328" i="1"/>
  <c r="BF1328" i="1"/>
  <c r="BG1328" i="1" s="1"/>
  <c r="BE1328" i="1"/>
  <c r="J1328" i="1"/>
  <c r="H1328" i="1"/>
  <c r="G1328" i="1"/>
  <c r="BH1327" i="1"/>
  <c r="BF1327" i="1"/>
  <c r="BG1327" i="1" s="1"/>
  <c r="BE1327" i="1"/>
  <c r="J1327" i="1"/>
  <c r="H1327" i="1"/>
  <c r="G1327" i="1"/>
  <c r="BH1326" i="1"/>
  <c r="BF1326" i="1"/>
  <c r="BG1326" i="1" s="1"/>
  <c r="BE1326" i="1"/>
  <c r="J1326" i="1"/>
  <c r="H1326" i="1"/>
  <c r="G1326" i="1"/>
  <c r="BH1325" i="1"/>
  <c r="BF1325" i="1"/>
  <c r="BG1325" i="1" s="1"/>
  <c r="BE1325" i="1"/>
  <c r="J1325" i="1"/>
  <c r="H1325" i="1"/>
  <c r="G1325" i="1"/>
  <c r="BH1324" i="1"/>
  <c r="BF1324" i="1"/>
  <c r="BG1324" i="1" s="1"/>
  <c r="BE1324" i="1"/>
  <c r="J1324" i="1"/>
  <c r="H1324" i="1"/>
  <c r="G1324" i="1"/>
  <c r="BH1323" i="1"/>
  <c r="BF1323" i="1"/>
  <c r="BG1323" i="1" s="1"/>
  <c r="BE1323" i="1"/>
  <c r="J1323" i="1"/>
  <c r="H1323" i="1"/>
  <c r="G1323" i="1"/>
  <c r="BH1322" i="1"/>
  <c r="BF1322" i="1"/>
  <c r="BG1322" i="1" s="1"/>
  <c r="BE1322" i="1"/>
  <c r="J1322" i="1"/>
  <c r="H1322" i="1"/>
  <c r="G1322" i="1"/>
  <c r="BH1321" i="1"/>
  <c r="BF1321" i="1"/>
  <c r="BG1321" i="1" s="1"/>
  <c r="BE1321" i="1"/>
  <c r="J1321" i="1"/>
  <c r="H1321" i="1"/>
  <c r="G1321" i="1"/>
  <c r="BH1320" i="1"/>
  <c r="BF1320" i="1"/>
  <c r="BG1320" i="1" s="1"/>
  <c r="BE1320" i="1"/>
  <c r="J1320" i="1"/>
  <c r="H1320" i="1"/>
  <c r="G1320" i="1"/>
  <c r="BH1319" i="1"/>
  <c r="BF1319" i="1"/>
  <c r="BG1319" i="1" s="1"/>
  <c r="BE1319" i="1"/>
  <c r="J1319" i="1"/>
  <c r="H1319" i="1"/>
  <c r="G1319" i="1"/>
  <c r="BH1318" i="1"/>
  <c r="BF1318" i="1"/>
  <c r="BG1318" i="1" s="1"/>
  <c r="BE1318" i="1"/>
  <c r="J1318" i="1"/>
  <c r="H1318" i="1"/>
  <c r="G1318" i="1"/>
  <c r="BH1317" i="1"/>
  <c r="BF1317" i="1"/>
  <c r="BG1317" i="1" s="1"/>
  <c r="BE1317" i="1"/>
  <c r="J1317" i="1"/>
  <c r="H1317" i="1"/>
  <c r="G1317" i="1"/>
  <c r="BH1316" i="1"/>
  <c r="BF1316" i="1"/>
  <c r="BG1316" i="1" s="1"/>
  <c r="BE1316" i="1"/>
  <c r="J1316" i="1"/>
  <c r="H1316" i="1"/>
  <c r="G1316" i="1"/>
  <c r="BH1315" i="1"/>
  <c r="BF1315" i="1"/>
  <c r="BG1315" i="1" s="1"/>
  <c r="BE1315" i="1"/>
  <c r="J1315" i="1"/>
  <c r="H1315" i="1"/>
  <c r="G1315" i="1"/>
  <c r="BH1314" i="1"/>
  <c r="BF1314" i="1"/>
  <c r="BG1314" i="1" s="1"/>
  <c r="BE1314" i="1"/>
  <c r="J1314" i="1"/>
  <c r="H1314" i="1"/>
  <c r="G1314" i="1"/>
  <c r="BH1313" i="1"/>
  <c r="BF1313" i="1"/>
  <c r="BG1313" i="1" s="1"/>
  <c r="BE1313" i="1"/>
  <c r="J1313" i="1"/>
  <c r="H1313" i="1"/>
  <c r="G1313" i="1"/>
  <c r="BH1312" i="1"/>
  <c r="BF1312" i="1"/>
  <c r="BG1312" i="1" s="1"/>
  <c r="BE1312" i="1"/>
  <c r="J1312" i="1"/>
  <c r="H1312" i="1"/>
  <c r="G1312" i="1"/>
  <c r="BH1311" i="1"/>
  <c r="BF1311" i="1"/>
  <c r="BG1311" i="1" s="1"/>
  <c r="BE1311" i="1"/>
  <c r="J1311" i="1"/>
  <c r="H1311" i="1"/>
  <c r="G1311" i="1"/>
  <c r="BH1310" i="1"/>
  <c r="BF1310" i="1"/>
  <c r="BG1310" i="1" s="1"/>
  <c r="BE1310" i="1"/>
  <c r="J1310" i="1"/>
  <c r="H1310" i="1"/>
  <c r="G1310" i="1"/>
  <c r="BH1309" i="1"/>
  <c r="BF1309" i="1"/>
  <c r="BG1309" i="1" s="1"/>
  <c r="BE1309" i="1"/>
  <c r="J1309" i="1"/>
  <c r="H1309" i="1"/>
  <c r="G1309" i="1"/>
  <c r="BH1308" i="1"/>
  <c r="BF1308" i="1"/>
  <c r="BG1308" i="1" s="1"/>
  <c r="BE1308" i="1"/>
  <c r="J1308" i="1"/>
  <c r="H1308" i="1"/>
  <c r="G1308" i="1"/>
  <c r="BH1307" i="1"/>
  <c r="BF1307" i="1"/>
  <c r="BG1307" i="1" s="1"/>
  <c r="BE1307" i="1"/>
  <c r="J1307" i="1"/>
  <c r="H1307" i="1"/>
  <c r="G1307" i="1"/>
  <c r="BH1306" i="1"/>
  <c r="BF1306" i="1"/>
  <c r="BG1306" i="1" s="1"/>
  <c r="BE1306" i="1"/>
  <c r="J1306" i="1"/>
  <c r="H1306" i="1"/>
  <c r="G1306" i="1"/>
  <c r="BH1305" i="1"/>
  <c r="BF1305" i="1"/>
  <c r="BG1305" i="1" s="1"/>
  <c r="BE1305" i="1"/>
  <c r="J1305" i="1"/>
  <c r="H1305" i="1"/>
  <c r="G1305" i="1"/>
  <c r="BH1304" i="1"/>
  <c r="BF1304" i="1"/>
  <c r="BG1304" i="1" s="1"/>
  <c r="BE1304" i="1"/>
  <c r="J1304" i="1"/>
  <c r="H1304" i="1"/>
  <c r="G1304" i="1"/>
  <c r="BH1303" i="1"/>
  <c r="BF1303" i="1"/>
  <c r="BG1303" i="1" s="1"/>
  <c r="BE1303" i="1"/>
  <c r="J1303" i="1"/>
  <c r="H1303" i="1"/>
  <c r="G1303" i="1"/>
  <c r="BH1302" i="1"/>
  <c r="BF1302" i="1"/>
  <c r="BG1302" i="1" s="1"/>
  <c r="BE1302" i="1"/>
  <c r="J1302" i="1"/>
  <c r="H1302" i="1"/>
  <c r="G1302" i="1"/>
  <c r="BH1301" i="1"/>
  <c r="BF1301" i="1"/>
  <c r="BG1301" i="1" s="1"/>
  <c r="BE1301" i="1"/>
  <c r="J1301" i="1"/>
  <c r="H1301" i="1"/>
  <c r="G1301" i="1"/>
  <c r="BH1300" i="1"/>
  <c r="BF1300" i="1"/>
  <c r="BG1300" i="1" s="1"/>
  <c r="BE1300" i="1"/>
  <c r="J1300" i="1"/>
  <c r="H1300" i="1"/>
  <c r="G1300" i="1"/>
  <c r="BH1299" i="1"/>
  <c r="BF1299" i="1"/>
  <c r="BG1299" i="1" s="1"/>
  <c r="BE1299" i="1"/>
  <c r="J1299" i="1"/>
  <c r="H1299" i="1"/>
  <c r="G1299" i="1"/>
  <c r="BH1298" i="1"/>
  <c r="BF1298" i="1"/>
  <c r="BG1298" i="1" s="1"/>
  <c r="BE1298" i="1"/>
  <c r="J1298" i="1"/>
  <c r="H1298" i="1"/>
  <c r="G1298" i="1"/>
  <c r="BH1297" i="1"/>
  <c r="BF1297" i="1"/>
  <c r="BG1297" i="1" s="1"/>
  <c r="BE1297" i="1"/>
  <c r="J1297" i="1"/>
  <c r="H1297" i="1"/>
  <c r="G1297" i="1"/>
  <c r="BH1296" i="1"/>
  <c r="BF1296" i="1"/>
  <c r="BG1296" i="1" s="1"/>
  <c r="BE1296" i="1"/>
  <c r="J1296" i="1"/>
  <c r="H1296" i="1"/>
  <c r="G1296" i="1"/>
  <c r="BH1295" i="1"/>
  <c r="BF1295" i="1"/>
  <c r="BG1295" i="1" s="1"/>
  <c r="BE1295" i="1"/>
  <c r="J1295" i="1"/>
  <c r="H1295" i="1"/>
  <c r="G1295" i="1"/>
  <c r="BH1294" i="1"/>
  <c r="BF1294" i="1"/>
  <c r="BG1294" i="1" s="1"/>
  <c r="BE1294" i="1"/>
  <c r="J1294" i="1"/>
  <c r="H1294" i="1"/>
  <c r="G1294" i="1"/>
  <c r="BH1293" i="1"/>
  <c r="BF1293" i="1"/>
  <c r="BG1293" i="1" s="1"/>
  <c r="BE1293" i="1"/>
  <c r="J1293" i="1"/>
  <c r="H1293" i="1"/>
  <c r="G1293" i="1"/>
  <c r="BH1292" i="1"/>
  <c r="BF1292" i="1"/>
  <c r="BG1292" i="1" s="1"/>
  <c r="BE1292" i="1"/>
  <c r="J1292" i="1"/>
  <c r="H1292" i="1"/>
  <c r="G1292" i="1"/>
  <c r="BH1291" i="1"/>
  <c r="BF1291" i="1"/>
  <c r="BG1291" i="1" s="1"/>
  <c r="BE1291" i="1"/>
  <c r="J1291" i="1"/>
  <c r="H1291" i="1"/>
  <c r="G1291" i="1"/>
  <c r="BH1290" i="1"/>
  <c r="BF1290" i="1"/>
  <c r="BG1290" i="1" s="1"/>
  <c r="BE1290" i="1"/>
  <c r="J1290" i="1"/>
  <c r="H1290" i="1"/>
  <c r="G1290" i="1"/>
  <c r="BH1289" i="1"/>
  <c r="BF1289" i="1"/>
  <c r="BG1289" i="1" s="1"/>
  <c r="BE1289" i="1"/>
  <c r="J1289" i="1"/>
  <c r="H1289" i="1"/>
  <c r="G1289" i="1"/>
  <c r="BH1288" i="1"/>
  <c r="BF1288" i="1"/>
  <c r="BG1288" i="1" s="1"/>
  <c r="BE1288" i="1"/>
  <c r="J1288" i="1"/>
  <c r="H1288" i="1"/>
  <c r="G1288" i="1"/>
  <c r="BH1287" i="1"/>
  <c r="BF1287" i="1"/>
  <c r="BG1287" i="1" s="1"/>
  <c r="BE1287" i="1"/>
  <c r="J1287" i="1"/>
  <c r="H1287" i="1"/>
  <c r="G1287" i="1"/>
  <c r="BH1286" i="1"/>
  <c r="BF1286" i="1"/>
  <c r="BG1286" i="1" s="1"/>
  <c r="BE1286" i="1"/>
  <c r="J1286" i="1"/>
  <c r="H1286" i="1"/>
  <c r="G1286" i="1"/>
  <c r="BH1285" i="1"/>
  <c r="BF1285" i="1"/>
  <c r="BG1285" i="1" s="1"/>
  <c r="BE1285" i="1"/>
  <c r="J1285" i="1"/>
  <c r="H1285" i="1"/>
  <c r="G1285" i="1"/>
  <c r="BH1284" i="1"/>
  <c r="BF1284" i="1"/>
  <c r="BG1284" i="1" s="1"/>
  <c r="BE1284" i="1"/>
  <c r="J1284" i="1"/>
  <c r="H1284" i="1"/>
  <c r="G1284" i="1"/>
  <c r="BH1283" i="1"/>
  <c r="BF1283" i="1"/>
  <c r="BG1283" i="1" s="1"/>
  <c r="BE1283" i="1"/>
  <c r="J1283" i="1"/>
  <c r="H1283" i="1"/>
  <c r="G1283" i="1"/>
  <c r="BH1282" i="1"/>
  <c r="BF1282" i="1"/>
  <c r="BG1282" i="1" s="1"/>
  <c r="BE1282" i="1"/>
  <c r="J1282" i="1"/>
  <c r="H1282" i="1"/>
  <c r="G1282" i="1"/>
  <c r="BH1281" i="1"/>
  <c r="BF1281" i="1"/>
  <c r="BG1281" i="1" s="1"/>
  <c r="BE1281" i="1"/>
  <c r="J1281" i="1"/>
  <c r="H1281" i="1"/>
  <c r="G1281" i="1"/>
  <c r="BH1280" i="1"/>
  <c r="BF1280" i="1"/>
  <c r="BG1280" i="1" s="1"/>
  <c r="BE1280" i="1"/>
  <c r="J1280" i="1"/>
  <c r="H1280" i="1"/>
  <c r="G1280" i="1"/>
  <c r="BH1279" i="1"/>
  <c r="BF1279" i="1"/>
  <c r="BG1279" i="1" s="1"/>
  <c r="BE1279" i="1"/>
  <c r="J1279" i="1"/>
  <c r="H1279" i="1"/>
  <c r="G1279" i="1"/>
  <c r="BH1278" i="1"/>
  <c r="BF1278" i="1"/>
  <c r="BG1278" i="1" s="1"/>
  <c r="BE1278" i="1"/>
  <c r="J1278" i="1"/>
  <c r="H1278" i="1"/>
  <c r="G1278" i="1"/>
  <c r="BH1277" i="1"/>
  <c r="BF1277" i="1"/>
  <c r="BG1277" i="1" s="1"/>
  <c r="BE1277" i="1"/>
  <c r="J1277" i="1"/>
  <c r="H1277" i="1"/>
  <c r="G1277" i="1"/>
  <c r="BH1276" i="1"/>
  <c r="BF1276" i="1"/>
  <c r="BG1276" i="1" s="1"/>
  <c r="BE1276" i="1"/>
  <c r="J1276" i="1"/>
  <c r="H1276" i="1"/>
  <c r="G1276" i="1"/>
  <c r="BH1275" i="1"/>
  <c r="BF1275" i="1"/>
  <c r="BG1275" i="1" s="1"/>
  <c r="BE1275" i="1"/>
  <c r="J1275" i="1"/>
  <c r="H1275" i="1"/>
  <c r="G1275" i="1"/>
  <c r="BH1274" i="1"/>
  <c r="BF1274" i="1"/>
  <c r="BG1274" i="1" s="1"/>
  <c r="BE1274" i="1"/>
  <c r="J1274" i="1"/>
  <c r="H1274" i="1"/>
  <c r="G1274" i="1"/>
  <c r="BH1273" i="1"/>
  <c r="BF1273" i="1"/>
  <c r="BG1273" i="1" s="1"/>
  <c r="BE1273" i="1"/>
  <c r="J1273" i="1"/>
  <c r="H1273" i="1"/>
  <c r="G1273" i="1"/>
  <c r="BH1272" i="1"/>
  <c r="BF1272" i="1"/>
  <c r="BG1272" i="1" s="1"/>
  <c r="BE1272" i="1"/>
  <c r="J1272" i="1"/>
  <c r="H1272" i="1"/>
  <c r="G1272" i="1"/>
  <c r="BH1271" i="1"/>
  <c r="BF1271" i="1"/>
  <c r="BG1271" i="1" s="1"/>
  <c r="BE1271" i="1"/>
  <c r="J1271" i="1"/>
  <c r="H1271" i="1"/>
  <c r="G1271" i="1"/>
  <c r="BH1270" i="1"/>
  <c r="BF1270" i="1"/>
  <c r="BG1270" i="1" s="1"/>
  <c r="BE1270" i="1"/>
  <c r="J1270" i="1"/>
  <c r="H1270" i="1"/>
  <c r="G1270" i="1"/>
  <c r="BH1269" i="1"/>
  <c r="BF1269" i="1"/>
  <c r="BG1269" i="1" s="1"/>
  <c r="BE1269" i="1"/>
  <c r="J1269" i="1"/>
  <c r="H1269" i="1"/>
  <c r="G1269" i="1"/>
  <c r="BH1268" i="1"/>
  <c r="BF1268" i="1"/>
  <c r="BG1268" i="1" s="1"/>
  <c r="BE1268" i="1"/>
  <c r="J1268" i="1"/>
  <c r="H1268" i="1"/>
  <c r="G1268" i="1"/>
  <c r="BH1267" i="1"/>
  <c r="BF1267" i="1"/>
  <c r="BG1267" i="1" s="1"/>
  <c r="BE1267" i="1"/>
  <c r="J1267" i="1"/>
  <c r="H1267" i="1"/>
  <c r="G1267" i="1"/>
  <c r="BH1266" i="1"/>
  <c r="BF1266" i="1"/>
  <c r="BG1266" i="1" s="1"/>
  <c r="BE1266" i="1"/>
  <c r="J1266" i="1"/>
  <c r="H1266" i="1"/>
  <c r="G1266" i="1"/>
  <c r="BH1265" i="1"/>
  <c r="BF1265" i="1"/>
  <c r="BG1265" i="1" s="1"/>
  <c r="BE1265" i="1"/>
  <c r="J1265" i="1"/>
  <c r="H1265" i="1"/>
  <c r="G1265" i="1"/>
  <c r="BH1264" i="1"/>
  <c r="BF1264" i="1"/>
  <c r="BG1264" i="1" s="1"/>
  <c r="BE1264" i="1"/>
  <c r="J1264" i="1"/>
  <c r="H1264" i="1"/>
  <c r="G1264" i="1"/>
  <c r="BH1263" i="1"/>
  <c r="BF1263" i="1"/>
  <c r="BG1263" i="1" s="1"/>
  <c r="BE1263" i="1"/>
  <c r="J1263" i="1"/>
  <c r="H1263" i="1"/>
  <c r="G1263" i="1"/>
  <c r="BH1262" i="1"/>
  <c r="BF1262" i="1"/>
  <c r="BG1262" i="1" s="1"/>
  <c r="BE1262" i="1"/>
  <c r="J1262" i="1"/>
  <c r="H1262" i="1"/>
  <c r="G1262" i="1"/>
  <c r="BH1261" i="1"/>
  <c r="BF1261" i="1"/>
  <c r="BG1261" i="1" s="1"/>
  <c r="BE1261" i="1"/>
  <c r="J1261" i="1"/>
  <c r="H1261" i="1"/>
  <c r="G1261" i="1"/>
  <c r="BH1260" i="1"/>
  <c r="BF1260" i="1"/>
  <c r="BG1260" i="1" s="1"/>
  <c r="BE1260" i="1"/>
  <c r="J1260" i="1"/>
  <c r="H1260" i="1"/>
  <c r="G1260" i="1"/>
  <c r="BH1259" i="1"/>
  <c r="BF1259" i="1"/>
  <c r="BG1259" i="1" s="1"/>
  <c r="BE1259" i="1"/>
  <c r="J1259" i="1"/>
  <c r="H1259" i="1"/>
  <c r="G1259" i="1"/>
  <c r="BH1258" i="1"/>
  <c r="BF1258" i="1"/>
  <c r="BG1258" i="1" s="1"/>
  <c r="BE1258" i="1"/>
  <c r="J1258" i="1"/>
  <c r="H1258" i="1"/>
  <c r="G1258" i="1"/>
  <c r="BH1257" i="1"/>
  <c r="BF1257" i="1"/>
  <c r="BG1257" i="1" s="1"/>
  <c r="BE1257" i="1"/>
  <c r="J1257" i="1"/>
  <c r="H1257" i="1"/>
  <c r="G1257" i="1"/>
  <c r="BH1256" i="1"/>
  <c r="BF1256" i="1"/>
  <c r="BG1256" i="1" s="1"/>
  <c r="BE1256" i="1"/>
  <c r="J1256" i="1"/>
  <c r="H1256" i="1"/>
  <c r="G1256" i="1"/>
  <c r="BH1255" i="1"/>
  <c r="BF1255" i="1"/>
  <c r="BG1255" i="1" s="1"/>
  <c r="BE1255" i="1"/>
  <c r="J1255" i="1"/>
  <c r="H1255" i="1"/>
  <c r="G1255" i="1"/>
  <c r="BH1254" i="1"/>
  <c r="BF1254" i="1"/>
  <c r="BG1254" i="1" s="1"/>
  <c r="BE1254" i="1"/>
  <c r="J1254" i="1"/>
  <c r="H1254" i="1"/>
  <c r="G1254" i="1"/>
  <c r="BH1253" i="1"/>
  <c r="BF1253" i="1"/>
  <c r="BG1253" i="1" s="1"/>
  <c r="BE1253" i="1"/>
  <c r="J1253" i="1"/>
  <c r="H1253" i="1"/>
  <c r="G1253" i="1"/>
  <c r="BH1252" i="1"/>
  <c r="BF1252" i="1"/>
  <c r="BG1252" i="1" s="1"/>
  <c r="BE1252" i="1"/>
  <c r="J1252" i="1"/>
  <c r="H1252" i="1"/>
  <c r="G1252" i="1"/>
  <c r="BH1251" i="1"/>
  <c r="BF1251" i="1"/>
  <c r="BG1251" i="1" s="1"/>
  <c r="BE1251" i="1"/>
  <c r="J1251" i="1"/>
  <c r="H1251" i="1"/>
  <c r="G1251" i="1"/>
  <c r="BH1250" i="1"/>
  <c r="BF1250" i="1"/>
  <c r="BG1250" i="1" s="1"/>
  <c r="BE1250" i="1"/>
  <c r="J1250" i="1"/>
  <c r="H1250" i="1"/>
  <c r="G1250" i="1"/>
  <c r="BH1249" i="1"/>
  <c r="BF1249" i="1"/>
  <c r="BG1249" i="1" s="1"/>
  <c r="BE1249" i="1"/>
  <c r="J1249" i="1"/>
  <c r="H1249" i="1"/>
  <c r="G1249" i="1"/>
  <c r="BH1248" i="1"/>
  <c r="BF1248" i="1"/>
  <c r="BG1248" i="1" s="1"/>
  <c r="BE1248" i="1"/>
  <c r="J1248" i="1"/>
  <c r="H1248" i="1"/>
  <c r="G1248" i="1"/>
  <c r="BH1247" i="1"/>
  <c r="BF1247" i="1"/>
  <c r="BG1247" i="1" s="1"/>
  <c r="BE1247" i="1"/>
  <c r="J1247" i="1"/>
  <c r="H1247" i="1"/>
  <c r="G1247" i="1"/>
  <c r="BH1246" i="1"/>
  <c r="BF1246" i="1"/>
  <c r="BG1246" i="1" s="1"/>
  <c r="BE1246" i="1"/>
  <c r="J1246" i="1"/>
  <c r="H1246" i="1"/>
  <c r="G1246" i="1"/>
  <c r="BH1245" i="1"/>
  <c r="BF1245" i="1"/>
  <c r="BG1245" i="1" s="1"/>
  <c r="BE1245" i="1"/>
  <c r="J1245" i="1"/>
  <c r="H1245" i="1"/>
  <c r="G1245" i="1"/>
  <c r="BH1244" i="1"/>
  <c r="BF1244" i="1"/>
  <c r="BG1244" i="1" s="1"/>
  <c r="BE1244" i="1"/>
  <c r="J1244" i="1"/>
  <c r="H1244" i="1"/>
  <c r="G1244" i="1"/>
  <c r="BH1243" i="1"/>
  <c r="BF1243" i="1"/>
  <c r="BG1243" i="1" s="1"/>
  <c r="BE1243" i="1"/>
  <c r="J1243" i="1"/>
  <c r="H1243" i="1"/>
  <c r="G1243" i="1"/>
  <c r="BH1242" i="1"/>
  <c r="BF1242" i="1"/>
  <c r="BG1242" i="1" s="1"/>
  <c r="BE1242" i="1"/>
  <c r="J1242" i="1"/>
  <c r="H1242" i="1"/>
  <c r="G1242" i="1"/>
  <c r="BH1241" i="1"/>
  <c r="BF1241" i="1"/>
  <c r="BG1241" i="1" s="1"/>
  <c r="BE1241" i="1"/>
  <c r="J1241" i="1"/>
  <c r="H1241" i="1"/>
  <c r="G1241" i="1"/>
  <c r="BH1240" i="1"/>
  <c r="BF1240" i="1"/>
  <c r="BG1240" i="1" s="1"/>
  <c r="BE1240" i="1"/>
  <c r="J1240" i="1"/>
  <c r="H1240" i="1"/>
  <c r="G1240" i="1"/>
  <c r="BH1239" i="1"/>
  <c r="BF1239" i="1"/>
  <c r="BG1239" i="1" s="1"/>
  <c r="BE1239" i="1"/>
  <c r="J1239" i="1"/>
  <c r="H1239" i="1"/>
  <c r="G1239" i="1"/>
  <c r="BH1238" i="1"/>
  <c r="BF1238" i="1"/>
  <c r="BG1238" i="1" s="1"/>
  <c r="BE1238" i="1"/>
  <c r="J1238" i="1"/>
  <c r="H1238" i="1"/>
  <c r="G1238" i="1"/>
  <c r="BH1237" i="1"/>
  <c r="BF1237" i="1"/>
  <c r="BG1237" i="1" s="1"/>
  <c r="BE1237" i="1"/>
  <c r="J1237" i="1"/>
  <c r="H1237" i="1"/>
  <c r="G1237" i="1"/>
  <c r="BH1236" i="1"/>
  <c r="BF1236" i="1"/>
  <c r="BG1236" i="1" s="1"/>
  <c r="BE1236" i="1"/>
  <c r="J1236" i="1"/>
  <c r="H1236" i="1"/>
  <c r="G1236" i="1"/>
  <c r="BH1235" i="1"/>
  <c r="BF1235" i="1"/>
  <c r="BG1235" i="1" s="1"/>
  <c r="BE1235" i="1"/>
  <c r="J1235" i="1"/>
  <c r="H1235" i="1"/>
  <c r="G1235" i="1"/>
  <c r="BH1234" i="1"/>
  <c r="BF1234" i="1"/>
  <c r="BG1234" i="1" s="1"/>
  <c r="BE1234" i="1"/>
  <c r="J1234" i="1"/>
  <c r="H1234" i="1"/>
  <c r="G1234" i="1"/>
  <c r="BH1233" i="1"/>
  <c r="BF1233" i="1"/>
  <c r="BG1233" i="1" s="1"/>
  <c r="BE1233" i="1"/>
  <c r="J1233" i="1"/>
  <c r="H1233" i="1"/>
  <c r="G1233" i="1"/>
  <c r="BH1232" i="1"/>
  <c r="BF1232" i="1"/>
  <c r="BG1232" i="1" s="1"/>
  <c r="BE1232" i="1"/>
  <c r="J1232" i="1"/>
  <c r="H1232" i="1"/>
  <c r="G1232" i="1"/>
  <c r="BH1231" i="1"/>
  <c r="BF1231" i="1"/>
  <c r="BG1231" i="1" s="1"/>
  <c r="BE1231" i="1"/>
  <c r="J1231" i="1"/>
  <c r="H1231" i="1"/>
  <c r="G1231" i="1"/>
  <c r="BH1230" i="1"/>
  <c r="BF1230" i="1"/>
  <c r="BG1230" i="1" s="1"/>
  <c r="BE1230" i="1"/>
  <c r="J1230" i="1"/>
  <c r="H1230" i="1"/>
  <c r="G1230" i="1"/>
  <c r="BH1229" i="1"/>
  <c r="BF1229" i="1"/>
  <c r="BG1229" i="1" s="1"/>
  <c r="BE1229" i="1"/>
  <c r="J1229" i="1"/>
  <c r="H1229" i="1"/>
  <c r="G1229" i="1"/>
  <c r="BH1228" i="1"/>
  <c r="BF1228" i="1"/>
  <c r="BG1228" i="1" s="1"/>
  <c r="BE1228" i="1"/>
  <c r="J1228" i="1"/>
  <c r="H1228" i="1"/>
  <c r="G1228" i="1"/>
  <c r="BH1227" i="1"/>
  <c r="BF1227" i="1"/>
  <c r="BG1227" i="1" s="1"/>
  <c r="BE1227" i="1"/>
  <c r="J1227" i="1"/>
  <c r="H1227" i="1"/>
  <c r="G1227" i="1"/>
  <c r="BH1226" i="1"/>
  <c r="BF1226" i="1"/>
  <c r="BG1226" i="1" s="1"/>
  <c r="BE1226" i="1"/>
  <c r="J1226" i="1"/>
  <c r="H1226" i="1"/>
  <c r="G1226" i="1"/>
  <c r="BH1225" i="1"/>
  <c r="BF1225" i="1"/>
  <c r="BG1225" i="1" s="1"/>
  <c r="BE1225" i="1"/>
  <c r="J1225" i="1"/>
  <c r="H1225" i="1"/>
  <c r="G1225" i="1"/>
  <c r="BH1224" i="1"/>
  <c r="BF1224" i="1"/>
  <c r="BG1224" i="1" s="1"/>
  <c r="BE1224" i="1"/>
  <c r="J1224" i="1"/>
  <c r="H1224" i="1"/>
  <c r="G1224" i="1"/>
  <c r="BH1223" i="1"/>
  <c r="BF1223" i="1"/>
  <c r="BG1223" i="1" s="1"/>
  <c r="BE1223" i="1"/>
  <c r="J1223" i="1"/>
  <c r="H1223" i="1"/>
  <c r="G1223" i="1"/>
  <c r="BH1222" i="1"/>
  <c r="BF1222" i="1"/>
  <c r="BG1222" i="1" s="1"/>
  <c r="BE1222" i="1"/>
  <c r="J1222" i="1"/>
  <c r="H1222" i="1"/>
  <c r="G1222" i="1"/>
  <c r="BH1221" i="1"/>
  <c r="BF1221" i="1"/>
  <c r="BG1221" i="1" s="1"/>
  <c r="BE1221" i="1"/>
  <c r="J1221" i="1"/>
  <c r="H1221" i="1"/>
  <c r="G1221" i="1"/>
  <c r="BH1220" i="1"/>
  <c r="BF1220" i="1"/>
  <c r="BG1220" i="1" s="1"/>
  <c r="BE1220" i="1"/>
  <c r="J1220" i="1"/>
  <c r="H1220" i="1"/>
  <c r="G1220" i="1"/>
  <c r="BH1219" i="1"/>
  <c r="BF1219" i="1"/>
  <c r="BG1219" i="1" s="1"/>
  <c r="BE1219" i="1"/>
  <c r="J1219" i="1"/>
  <c r="H1219" i="1"/>
  <c r="G1219" i="1"/>
  <c r="BH1218" i="1"/>
  <c r="BF1218" i="1"/>
  <c r="BG1218" i="1" s="1"/>
  <c r="BE1218" i="1"/>
  <c r="J1218" i="1"/>
  <c r="H1218" i="1"/>
  <c r="G1218" i="1"/>
  <c r="BH1217" i="1"/>
  <c r="BF1217" i="1"/>
  <c r="BG1217" i="1" s="1"/>
  <c r="BE1217" i="1"/>
  <c r="J1217" i="1"/>
  <c r="H1217" i="1"/>
  <c r="G1217" i="1"/>
  <c r="BH1216" i="1"/>
  <c r="BF1216" i="1"/>
  <c r="BG1216" i="1" s="1"/>
  <c r="BE1216" i="1"/>
  <c r="J1216" i="1"/>
  <c r="H1216" i="1"/>
  <c r="G1216" i="1"/>
  <c r="BH1215" i="1"/>
  <c r="BF1215" i="1"/>
  <c r="BG1215" i="1" s="1"/>
  <c r="BE1215" i="1"/>
  <c r="J1215" i="1"/>
  <c r="H1215" i="1"/>
  <c r="G1215" i="1"/>
  <c r="BH1214" i="1"/>
  <c r="BF1214" i="1"/>
  <c r="BG1214" i="1" s="1"/>
  <c r="BE1214" i="1"/>
  <c r="J1214" i="1"/>
  <c r="H1214" i="1"/>
  <c r="G1214" i="1"/>
  <c r="BH1213" i="1"/>
  <c r="BF1213" i="1"/>
  <c r="BG1213" i="1" s="1"/>
  <c r="BE1213" i="1"/>
  <c r="J1213" i="1"/>
  <c r="H1213" i="1"/>
  <c r="G1213" i="1"/>
  <c r="BH1212" i="1"/>
  <c r="BF1212" i="1"/>
  <c r="BG1212" i="1" s="1"/>
  <c r="BE1212" i="1"/>
  <c r="J1212" i="1"/>
  <c r="H1212" i="1"/>
  <c r="G1212" i="1"/>
  <c r="BH1211" i="1"/>
  <c r="BF1211" i="1"/>
  <c r="BG1211" i="1" s="1"/>
  <c r="BE1211" i="1"/>
  <c r="J1211" i="1"/>
  <c r="H1211" i="1"/>
  <c r="G1211" i="1"/>
  <c r="BH1210" i="1"/>
  <c r="BF1210" i="1"/>
  <c r="BG1210" i="1" s="1"/>
  <c r="BE1210" i="1"/>
  <c r="J1210" i="1"/>
  <c r="H1210" i="1"/>
  <c r="G1210" i="1"/>
  <c r="BH1209" i="1"/>
  <c r="BF1209" i="1"/>
  <c r="BG1209" i="1" s="1"/>
  <c r="BE1209" i="1"/>
  <c r="J1209" i="1"/>
  <c r="H1209" i="1"/>
  <c r="G1209" i="1"/>
  <c r="BH1208" i="1"/>
  <c r="BF1208" i="1"/>
  <c r="BG1208" i="1" s="1"/>
  <c r="BE1208" i="1"/>
  <c r="J1208" i="1"/>
  <c r="H1208" i="1"/>
  <c r="G1208" i="1"/>
  <c r="BH1207" i="1"/>
  <c r="BF1207" i="1"/>
  <c r="BG1207" i="1" s="1"/>
  <c r="BE1207" i="1"/>
  <c r="J1207" i="1"/>
  <c r="H1207" i="1"/>
  <c r="G1207" i="1"/>
  <c r="BH1206" i="1"/>
  <c r="BF1206" i="1"/>
  <c r="BG1206" i="1" s="1"/>
  <c r="BE1206" i="1"/>
  <c r="J1206" i="1"/>
  <c r="H1206" i="1"/>
  <c r="G1206" i="1"/>
  <c r="BH1205" i="1"/>
  <c r="BF1205" i="1"/>
  <c r="BG1205" i="1" s="1"/>
  <c r="BE1205" i="1"/>
  <c r="J1205" i="1"/>
  <c r="H1205" i="1"/>
  <c r="G1205" i="1"/>
  <c r="BH1204" i="1"/>
  <c r="BF1204" i="1"/>
  <c r="BG1204" i="1" s="1"/>
  <c r="BE1204" i="1"/>
  <c r="J1204" i="1"/>
  <c r="H1204" i="1"/>
  <c r="G1204" i="1"/>
  <c r="BH1203" i="1"/>
  <c r="BF1203" i="1"/>
  <c r="BG1203" i="1" s="1"/>
  <c r="BE1203" i="1"/>
  <c r="J1203" i="1"/>
  <c r="H1203" i="1"/>
  <c r="G1203" i="1"/>
  <c r="BH1202" i="1"/>
  <c r="BF1202" i="1"/>
  <c r="BG1202" i="1" s="1"/>
  <c r="BE1202" i="1"/>
  <c r="J1202" i="1"/>
  <c r="H1202" i="1"/>
  <c r="G1202" i="1"/>
  <c r="BH1201" i="1"/>
  <c r="BF1201" i="1"/>
  <c r="BG1201" i="1" s="1"/>
  <c r="BE1201" i="1"/>
  <c r="J1201" i="1"/>
  <c r="H1201" i="1"/>
  <c r="G1201" i="1"/>
  <c r="BH1200" i="1"/>
  <c r="BF1200" i="1"/>
  <c r="BG1200" i="1" s="1"/>
  <c r="BE1200" i="1"/>
  <c r="J1200" i="1"/>
  <c r="H1200" i="1"/>
  <c r="G1200" i="1"/>
  <c r="BH1199" i="1"/>
  <c r="BF1199" i="1"/>
  <c r="BG1199" i="1" s="1"/>
  <c r="BE1199" i="1"/>
  <c r="J1199" i="1"/>
  <c r="H1199" i="1"/>
  <c r="G1199" i="1"/>
  <c r="BH1198" i="1"/>
  <c r="BF1198" i="1"/>
  <c r="BG1198" i="1" s="1"/>
  <c r="BE1198" i="1"/>
  <c r="J1198" i="1"/>
  <c r="H1198" i="1"/>
  <c r="G1198" i="1"/>
  <c r="BH1197" i="1"/>
  <c r="BF1197" i="1"/>
  <c r="BG1197" i="1" s="1"/>
  <c r="BE1197" i="1"/>
  <c r="J1197" i="1"/>
  <c r="H1197" i="1"/>
  <c r="G1197" i="1"/>
  <c r="BH1196" i="1"/>
  <c r="BF1196" i="1"/>
  <c r="BG1196" i="1" s="1"/>
  <c r="BE1196" i="1"/>
  <c r="J1196" i="1"/>
  <c r="H1196" i="1"/>
  <c r="G1196" i="1"/>
  <c r="BH1195" i="1"/>
  <c r="BF1195" i="1"/>
  <c r="BG1195" i="1" s="1"/>
  <c r="BE1195" i="1"/>
  <c r="J1195" i="1"/>
  <c r="H1195" i="1"/>
  <c r="G1195" i="1"/>
  <c r="BH1194" i="1"/>
  <c r="BF1194" i="1"/>
  <c r="BG1194" i="1" s="1"/>
  <c r="BE1194" i="1"/>
  <c r="J1194" i="1"/>
  <c r="H1194" i="1"/>
  <c r="G1194" i="1"/>
  <c r="BH1193" i="1"/>
  <c r="BF1193" i="1"/>
  <c r="BG1193" i="1" s="1"/>
  <c r="BE1193" i="1"/>
  <c r="J1193" i="1"/>
  <c r="H1193" i="1"/>
  <c r="G1193" i="1"/>
  <c r="BH1192" i="1"/>
  <c r="BF1192" i="1"/>
  <c r="BG1192" i="1" s="1"/>
  <c r="BE1192" i="1"/>
  <c r="J1192" i="1"/>
  <c r="H1192" i="1"/>
  <c r="G1192" i="1"/>
  <c r="BH1191" i="1"/>
  <c r="BF1191" i="1"/>
  <c r="BG1191" i="1" s="1"/>
  <c r="BE1191" i="1"/>
  <c r="J1191" i="1"/>
  <c r="H1191" i="1"/>
  <c r="G1191" i="1"/>
  <c r="BH1190" i="1"/>
  <c r="BF1190" i="1"/>
  <c r="BG1190" i="1" s="1"/>
  <c r="BE1190" i="1"/>
  <c r="J1190" i="1"/>
  <c r="H1190" i="1"/>
  <c r="G1190" i="1"/>
  <c r="BH1189" i="1"/>
  <c r="BF1189" i="1"/>
  <c r="BG1189" i="1" s="1"/>
  <c r="BE1189" i="1"/>
  <c r="J1189" i="1"/>
  <c r="H1189" i="1"/>
  <c r="G1189" i="1"/>
  <c r="BH1188" i="1"/>
  <c r="BF1188" i="1"/>
  <c r="BG1188" i="1" s="1"/>
  <c r="BE1188" i="1"/>
  <c r="J1188" i="1"/>
  <c r="H1188" i="1"/>
  <c r="G1188" i="1"/>
  <c r="BH1187" i="1"/>
  <c r="BF1187" i="1"/>
  <c r="BG1187" i="1" s="1"/>
  <c r="BE1187" i="1"/>
  <c r="J1187" i="1"/>
  <c r="H1187" i="1"/>
  <c r="G1187" i="1"/>
  <c r="BH1186" i="1"/>
  <c r="BF1186" i="1"/>
  <c r="BG1186" i="1" s="1"/>
  <c r="BE1186" i="1"/>
  <c r="J1186" i="1"/>
  <c r="H1186" i="1"/>
  <c r="G1186" i="1"/>
  <c r="BH1185" i="1"/>
  <c r="BF1185" i="1"/>
  <c r="BG1185" i="1" s="1"/>
  <c r="BE1185" i="1"/>
  <c r="J1185" i="1"/>
  <c r="H1185" i="1"/>
  <c r="G1185" i="1"/>
  <c r="BH1184" i="1"/>
  <c r="BF1184" i="1"/>
  <c r="BG1184" i="1" s="1"/>
  <c r="BE1184" i="1"/>
  <c r="J1184" i="1"/>
  <c r="H1184" i="1"/>
  <c r="G1184" i="1"/>
  <c r="BH1183" i="1"/>
  <c r="BF1183" i="1"/>
  <c r="BG1183" i="1" s="1"/>
  <c r="BE1183" i="1"/>
  <c r="J1183" i="1"/>
  <c r="H1183" i="1"/>
  <c r="G1183" i="1"/>
  <c r="BH1182" i="1"/>
  <c r="BF1182" i="1"/>
  <c r="BG1182" i="1" s="1"/>
  <c r="BE1182" i="1"/>
  <c r="J1182" i="1"/>
  <c r="H1182" i="1"/>
  <c r="G1182" i="1"/>
  <c r="J1181" i="1"/>
  <c r="H1181" i="1"/>
  <c r="G1181" i="1"/>
  <c r="BH1180" i="1"/>
  <c r="BF1180" i="1"/>
  <c r="BG1180" i="1" s="1"/>
  <c r="BE1180" i="1"/>
  <c r="J1180" i="1"/>
  <c r="H1180" i="1"/>
  <c r="G1180" i="1"/>
  <c r="BH1179" i="1"/>
  <c r="BF1179" i="1"/>
  <c r="BG1179" i="1" s="1"/>
  <c r="BE1179" i="1"/>
  <c r="J1179" i="1"/>
  <c r="H1179" i="1"/>
  <c r="G1179" i="1"/>
  <c r="BH1178" i="1"/>
  <c r="BF1178" i="1"/>
  <c r="BG1178" i="1" s="1"/>
  <c r="BE1178" i="1"/>
  <c r="J1178" i="1"/>
  <c r="H1178" i="1"/>
  <c r="G1178" i="1"/>
  <c r="BH1177" i="1"/>
  <c r="BF1177" i="1"/>
  <c r="BG1177" i="1" s="1"/>
  <c r="BE1177" i="1"/>
  <c r="J1177" i="1"/>
  <c r="H1177" i="1"/>
  <c r="G1177" i="1"/>
  <c r="BH1176" i="1"/>
  <c r="BF1176" i="1"/>
  <c r="BG1176" i="1" s="1"/>
  <c r="BE1176" i="1"/>
  <c r="J1176" i="1"/>
  <c r="H1176" i="1"/>
  <c r="G1176" i="1"/>
  <c r="BH1175" i="1"/>
  <c r="BF1175" i="1"/>
  <c r="BG1175" i="1" s="1"/>
  <c r="BE1175" i="1"/>
  <c r="J1175" i="1"/>
  <c r="H1175" i="1"/>
  <c r="G1175" i="1"/>
  <c r="BH1174" i="1"/>
  <c r="BF1174" i="1"/>
  <c r="BG1174" i="1" s="1"/>
  <c r="BE1174" i="1"/>
  <c r="J1174" i="1"/>
  <c r="H1174" i="1"/>
  <c r="G1174" i="1"/>
  <c r="BH1173" i="1"/>
  <c r="BF1173" i="1"/>
  <c r="BG1173" i="1" s="1"/>
  <c r="BE1173" i="1"/>
  <c r="J1173" i="1"/>
  <c r="H1173" i="1"/>
  <c r="G1173" i="1"/>
  <c r="BH1172" i="1"/>
  <c r="BF1172" i="1"/>
  <c r="BG1172" i="1" s="1"/>
  <c r="BE1172" i="1"/>
  <c r="J1172" i="1"/>
  <c r="H1172" i="1"/>
  <c r="G1172" i="1"/>
  <c r="BH1171" i="1"/>
  <c r="BF1171" i="1"/>
  <c r="BG1171" i="1" s="1"/>
  <c r="BE1171" i="1"/>
  <c r="J1171" i="1"/>
  <c r="H1171" i="1"/>
  <c r="G1171" i="1"/>
  <c r="BH1170" i="1"/>
  <c r="BF1170" i="1"/>
  <c r="BG1170" i="1" s="1"/>
  <c r="BE1170" i="1"/>
  <c r="J1170" i="1"/>
  <c r="H1170" i="1"/>
  <c r="G1170" i="1"/>
  <c r="BH1169" i="1"/>
  <c r="BF1169" i="1"/>
  <c r="BG1169" i="1" s="1"/>
  <c r="BE1169" i="1"/>
  <c r="J1169" i="1"/>
  <c r="H1169" i="1"/>
  <c r="G1169" i="1"/>
  <c r="BH1168" i="1"/>
  <c r="BF1168" i="1"/>
  <c r="BG1168" i="1" s="1"/>
  <c r="BE1168" i="1"/>
  <c r="J1168" i="1"/>
  <c r="H1168" i="1"/>
  <c r="G1168" i="1"/>
  <c r="BH1167" i="1"/>
  <c r="BF1167" i="1"/>
  <c r="BG1167" i="1" s="1"/>
  <c r="BE1167" i="1"/>
  <c r="J1167" i="1"/>
  <c r="H1167" i="1"/>
  <c r="G1167" i="1"/>
  <c r="BH1166" i="1"/>
  <c r="BF1166" i="1"/>
  <c r="BG1166" i="1" s="1"/>
  <c r="BE1166" i="1"/>
  <c r="J1166" i="1"/>
  <c r="H1166" i="1"/>
  <c r="G1166" i="1"/>
  <c r="BH1165" i="1"/>
  <c r="BF1165" i="1"/>
  <c r="BG1165" i="1" s="1"/>
  <c r="BE1165" i="1"/>
  <c r="J1165" i="1"/>
  <c r="H1165" i="1"/>
  <c r="G1165" i="1"/>
  <c r="BH1164" i="1"/>
  <c r="BF1164" i="1"/>
  <c r="BG1164" i="1" s="1"/>
  <c r="BE1164" i="1"/>
  <c r="J1164" i="1"/>
  <c r="H1164" i="1"/>
  <c r="G1164" i="1"/>
  <c r="BH1163" i="1"/>
  <c r="BF1163" i="1"/>
  <c r="BG1163" i="1" s="1"/>
  <c r="BE1163" i="1"/>
  <c r="J1163" i="1"/>
  <c r="H1163" i="1"/>
  <c r="G1163" i="1"/>
  <c r="BH1162" i="1"/>
  <c r="BF1162" i="1"/>
  <c r="BG1162" i="1" s="1"/>
  <c r="BE1162" i="1"/>
  <c r="J1162" i="1"/>
  <c r="H1162" i="1"/>
  <c r="G1162" i="1"/>
  <c r="BH1161" i="1"/>
  <c r="BF1161" i="1"/>
  <c r="BG1161" i="1" s="1"/>
  <c r="BE1161" i="1"/>
  <c r="J1161" i="1"/>
  <c r="H1161" i="1"/>
  <c r="G1161" i="1"/>
  <c r="K1160" i="1"/>
  <c r="J1160" i="1"/>
  <c r="H1160" i="1"/>
  <c r="G1160" i="1"/>
  <c r="BH1159" i="1"/>
  <c r="BF1159" i="1"/>
  <c r="BG1159" i="1" s="1"/>
  <c r="BE1159" i="1"/>
  <c r="J1159" i="1"/>
  <c r="H1159" i="1"/>
  <c r="G1159" i="1"/>
  <c r="BH1158" i="1"/>
  <c r="BF1158" i="1"/>
  <c r="BG1158" i="1" s="1"/>
  <c r="BE1158" i="1"/>
  <c r="J1158" i="1"/>
  <c r="H1158" i="1"/>
  <c r="G1158" i="1"/>
  <c r="BH1157" i="1"/>
  <c r="BF1157" i="1"/>
  <c r="BG1157" i="1" s="1"/>
  <c r="BE1157" i="1"/>
  <c r="J1157" i="1"/>
  <c r="H1157" i="1"/>
  <c r="G1157" i="1"/>
  <c r="BH1156" i="1"/>
  <c r="BF1156" i="1"/>
  <c r="BG1156" i="1" s="1"/>
  <c r="BE1156" i="1"/>
  <c r="J1156" i="1"/>
  <c r="H1156" i="1"/>
  <c r="G1156" i="1"/>
  <c r="BH1155" i="1"/>
  <c r="BF1155" i="1"/>
  <c r="BG1155" i="1" s="1"/>
  <c r="BE1155" i="1"/>
  <c r="J1155" i="1"/>
  <c r="H1155" i="1"/>
  <c r="G1155" i="1"/>
  <c r="BH1154" i="1"/>
  <c r="BF1154" i="1"/>
  <c r="BG1154" i="1" s="1"/>
  <c r="BE1154" i="1"/>
  <c r="J1154" i="1"/>
  <c r="H1154" i="1"/>
  <c r="G1154" i="1"/>
  <c r="BH1153" i="1"/>
  <c r="BF1153" i="1"/>
  <c r="BG1153" i="1" s="1"/>
  <c r="BE1153" i="1"/>
  <c r="J1153" i="1"/>
  <c r="H1153" i="1"/>
  <c r="G1153" i="1"/>
  <c r="BH1152" i="1"/>
  <c r="BF1152" i="1"/>
  <c r="BG1152" i="1" s="1"/>
  <c r="BE1152" i="1"/>
  <c r="J1152" i="1"/>
  <c r="H1152" i="1"/>
  <c r="G1152" i="1"/>
  <c r="BH1151" i="1"/>
  <c r="BF1151" i="1"/>
  <c r="BG1151" i="1" s="1"/>
  <c r="BE1151" i="1"/>
  <c r="J1151" i="1"/>
  <c r="H1151" i="1"/>
  <c r="G1151" i="1"/>
  <c r="BH1150" i="1"/>
  <c r="BF1150" i="1"/>
  <c r="BG1150" i="1" s="1"/>
  <c r="BE1150" i="1"/>
  <c r="J1150" i="1"/>
  <c r="H1150" i="1"/>
  <c r="G1150" i="1"/>
  <c r="BH1149" i="1"/>
  <c r="BF1149" i="1"/>
  <c r="BG1149" i="1" s="1"/>
  <c r="BE1149" i="1"/>
  <c r="J1149" i="1"/>
  <c r="H1149" i="1"/>
  <c r="G1149" i="1"/>
  <c r="BH1148" i="1"/>
  <c r="BF1148" i="1"/>
  <c r="BG1148" i="1" s="1"/>
  <c r="BE1148" i="1"/>
  <c r="J1148" i="1"/>
  <c r="H1148" i="1"/>
  <c r="G1148" i="1"/>
  <c r="BH1147" i="1"/>
  <c r="BF1147" i="1"/>
  <c r="BG1147" i="1" s="1"/>
  <c r="BE1147" i="1"/>
  <c r="J1147" i="1"/>
  <c r="H1147" i="1"/>
  <c r="G1147" i="1"/>
  <c r="BH1146" i="1"/>
  <c r="BF1146" i="1"/>
  <c r="BG1146" i="1" s="1"/>
  <c r="BE1146" i="1"/>
  <c r="J1146" i="1"/>
  <c r="H1146" i="1"/>
  <c r="G1146" i="1"/>
  <c r="BH1145" i="1"/>
  <c r="BF1145" i="1"/>
  <c r="BG1145" i="1" s="1"/>
  <c r="BE1145" i="1"/>
  <c r="J1145" i="1"/>
  <c r="H1145" i="1"/>
  <c r="G1145" i="1"/>
  <c r="BH1144" i="1"/>
  <c r="BF1144" i="1"/>
  <c r="BG1144" i="1" s="1"/>
  <c r="BE1144" i="1"/>
  <c r="J1144" i="1"/>
  <c r="H1144" i="1"/>
  <c r="G1144" i="1"/>
  <c r="BH1143" i="1"/>
  <c r="BF1143" i="1"/>
  <c r="BG1143" i="1" s="1"/>
  <c r="BE1143" i="1"/>
  <c r="J1143" i="1"/>
  <c r="H1143" i="1"/>
  <c r="G1143" i="1"/>
  <c r="BH1142" i="1"/>
  <c r="BF1142" i="1"/>
  <c r="BG1142" i="1" s="1"/>
  <c r="BE1142" i="1"/>
  <c r="J1142" i="1"/>
  <c r="H1142" i="1"/>
  <c r="G1142" i="1"/>
  <c r="BH1141" i="1"/>
  <c r="BF1141" i="1"/>
  <c r="BG1141" i="1" s="1"/>
  <c r="BE1141" i="1"/>
  <c r="J1141" i="1"/>
  <c r="H1141" i="1"/>
  <c r="G1141" i="1"/>
  <c r="BH1140" i="1"/>
  <c r="BF1140" i="1"/>
  <c r="BG1140" i="1" s="1"/>
  <c r="BE1140" i="1"/>
  <c r="J1140" i="1"/>
  <c r="H1140" i="1"/>
  <c r="G1140" i="1"/>
  <c r="BH1139" i="1"/>
  <c r="BF1139" i="1"/>
  <c r="BG1139" i="1" s="1"/>
  <c r="BE1139" i="1"/>
  <c r="J1139" i="1"/>
  <c r="H1139" i="1"/>
  <c r="G1139" i="1"/>
  <c r="BH1138" i="1"/>
  <c r="BF1138" i="1"/>
  <c r="BG1138" i="1" s="1"/>
  <c r="BE1138" i="1"/>
  <c r="J1138" i="1"/>
  <c r="H1138" i="1"/>
  <c r="G1138" i="1"/>
  <c r="BH1137" i="1"/>
  <c r="BF1137" i="1"/>
  <c r="BG1137" i="1" s="1"/>
  <c r="BE1137" i="1"/>
  <c r="J1137" i="1"/>
  <c r="H1137" i="1"/>
  <c r="G1137" i="1"/>
  <c r="BH1136" i="1"/>
  <c r="BF1136" i="1"/>
  <c r="BG1136" i="1" s="1"/>
  <c r="BE1136" i="1"/>
  <c r="J1136" i="1"/>
  <c r="H1136" i="1"/>
  <c r="G1136" i="1"/>
  <c r="BH1135" i="1"/>
  <c r="BF1135" i="1"/>
  <c r="BG1135" i="1" s="1"/>
  <c r="BE1135" i="1"/>
  <c r="J1135" i="1"/>
  <c r="H1135" i="1"/>
  <c r="G1135" i="1"/>
  <c r="BH1134" i="1"/>
  <c r="BF1134" i="1"/>
  <c r="BG1134" i="1" s="1"/>
  <c r="BE1134" i="1"/>
  <c r="J1134" i="1"/>
  <c r="H1134" i="1"/>
  <c r="G1134" i="1"/>
  <c r="BH1133" i="1"/>
  <c r="BF1133" i="1"/>
  <c r="BG1133" i="1" s="1"/>
  <c r="BE1133" i="1"/>
  <c r="J1133" i="1"/>
  <c r="H1133" i="1"/>
  <c r="G1133" i="1"/>
  <c r="BH1132" i="1"/>
  <c r="BF1132" i="1"/>
  <c r="BG1132" i="1" s="1"/>
  <c r="BE1132" i="1"/>
  <c r="J1132" i="1"/>
  <c r="H1132" i="1"/>
  <c r="G1132" i="1"/>
  <c r="BH1131" i="1"/>
  <c r="BF1131" i="1"/>
  <c r="BG1131" i="1" s="1"/>
  <c r="BE1131" i="1"/>
  <c r="J1131" i="1"/>
  <c r="H1131" i="1"/>
  <c r="G1131" i="1"/>
  <c r="BH1130" i="1"/>
  <c r="BF1130" i="1"/>
  <c r="BG1130" i="1" s="1"/>
  <c r="BE1130" i="1"/>
  <c r="J1130" i="1"/>
  <c r="H1130" i="1"/>
  <c r="G1130" i="1"/>
  <c r="BH1129" i="1"/>
  <c r="BF1129" i="1"/>
  <c r="BG1129" i="1" s="1"/>
  <c r="BE1129" i="1"/>
  <c r="J1129" i="1"/>
  <c r="H1129" i="1"/>
  <c r="G1129" i="1"/>
  <c r="BH1128" i="1"/>
  <c r="BF1128" i="1"/>
  <c r="BG1128" i="1" s="1"/>
  <c r="BE1128" i="1"/>
  <c r="J1128" i="1"/>
  <c r="H1128" i="1"/>
  <c r="G1128" i="1"/>
  <c r="BH1127" i="1"/>
  <c r="BF1127" i="1"/>
  <c r="BG1127" i="1" s="1"/>
  <c r="BE1127" i="1"/>
  <c r="J1127" i="1"/>
  <c r="H1127" i="1"/>
  <c r="G1127" i="1"/>
  <c r="BH1126" i="1"/>
  <c r="BF1126" i="1"/>
  <c r="BG1126" i="1" s="1"/>
  <c r="BE1126" i="1"/>
  <c r="J1126" i="1"/>
  <c r="H1126" i="1"/>
  <c r="G1126" i="1"/>
  <c r="BH1125" i="1"/>
  <c r="BF1125" i="1"/>
  <c r="BG1125" i="1" s="1"/>
  <c r="BE1125" i="1"/>
  <c r="J1125" i="1"/>
  <c r="H1125" i="1"/>
  <c r="G1125" i="1"/>
  <c r="BH1124" i="1"/>
  <c r="BF1124" i="1"/>
  <c r="BG1124" i="1" s="1"/>
  <c r="BE1124" i="1"/>
  <c r="J1124" i="1"/>
  <c r="H1124" i="1"/>
  <c r="G1124" i="1"/>
  <c r="BH1123" i="1"/>
  <c r="BF1123" i="1"/>
  <c r="BG1123" i="1" s="1"/>
  <c r="BE1123" i="1"/>
  <c r="J1123" i="1"/>
  <c r="H1123" i="1"/>
  <c r="G1123" i="1"/>
  <c r="BH1122" i="1"/>
  <c r="BF1122" i="1"/>
  <c r="BG1122" i="1" s="1"/>
  <c r="BE1122" i="1"/>
  <c r="J1122" i="1"/>
  <c r="H1122" i="1"/>
  <c r="G1122" i="1"/>
  <c r="BH1121" i="1"/>
  <c r="BF1121" i="1"/>
  <c r="BG1121" i="1" s="1"/>
  <c r="BE1121" i="1"/>
  <c r="J1121" i="1"/>
  <c r="H1121" i="1"/>
  <c r="G1121" i="1"/>
  <c r="BH1120" i="1"/>
  <c r="BF1120" i="1"/>
  <c r="BG1120" i="1" s="1"/>
  <c r="BE1120" i="1"/>
  <c r="J1120" i="1"/>
  <c r="H1120" i="1"/>
  <c r="G1120" i="1"/>
  <c r="BH1119" i="1"/>
  <c r="BF1119" i="1"/>
  <c r="BG1119" i="1" s="1"/>
  <c r="BE1119" i="1"/>
  <c r="J1119" i="1"/>
  <c r="H1119" i="1"/>
  <c r="G1119" i="1"/>
  <c r="BH1118" i="1"/>
  <c r="BF1118" i="1"/>
  <c r="BG1118" i="1" s="1"/>
  <c r="BE1118" i="1"/>
  <c r="J1118" i="1"/>
  <c r="H1118" i="1"/>
  <c r="G1118" i="1"/>
  <c r="BH1117" i="1"/>
  <c r="BF1117" i="1"/>
  <c r="BG1117" i="1" s="1"/>
  <c r="BE1117" i="1"/>
  <c r="J1117" i="1"/>
  <c r="H1117" i="1"/>
  <c r="G1117" i="1"/>
  <c r="BH1116" i="1"/>
  <c r="BF1116" i="1"/>
  <c r="BG1116" i="1" s="1"/>
  <c r="BE1116" i="1"/>
  <c r="J1116" i="1"/>
  <c r="H1116" i="1"/>
  <c r="G1116" i="1"/>
  <c r="BH1115" i="1"/>
  <c r="BF1115" i="1"/>
  <c r="BG1115" i="1" s="1"/>
  <c r="BE1115" i="1"/>
  <c r="J1115" i="1"/>
  <c r="H1115" i="1"/>
  <c r="G1115" i="1"/>
  <c r="BH1114" i="1"/>
  <c r="BF1114" i="1"/>
  <c r="BG1114" i="1" s="1"/>
  <c r="BE1114" i="1"/>
  <c r="J1114" i="1"/>
  <c r="H1114" i="1"/>
  <c r="G1114" i="1"/>
  <c r="BH1113" i="1"/>
  <c r="BF1113" i="1"/>
  <c r="BG1113" i="1" s="1"/>
  <c r="BE1113" i="1"/>
  <c r="J1113" i="1"/>
  <c r="H1113" i="1"/>
  <c r="G1113" i="1"/>
  <c r="BH1112" i="1"/>
  <c r="BF1112" i="1"/>
  <c r="BG1112" i="1" s="1"/>
  <c r="BE1112" i="1"/>
  <c r="J1112" i="1"/>
  <c r="H1112" i="1"/>
  <c r="G1112" i="1"/>
  <c r="BH1111" i="1"/>
  <c r="BF1111" i="1"/>
  <c r="BG1111" i="1" s="1"/>
  <c r="BE1111" i="1"/>
  <c r="J1111" i="1"/>
  <c r="H1111" i="1"/>
  <c r="G1111" i="1"/>
  <c r="BH1110" i="1"/>
  <c r="BF1110" i="1"/>
  <c r="BG1110" i="1" s="1"/>
  <c r="BE1110" i="1"/>
  <c r="J1110" i="1"/>
  <c r="H1110" i="1"/>
  <c r="G1110" i="1"/>
  <c r="BH1109" i="1"/>
  <c r="BF1109" i="1"/>
  <c r="BG1109" i="1" s="1"/>
  <c r="BE1109" i="1"/>
  <c r="J1109" i="1"/>
  <c r="H1109" i="1"/>
  <c r="G1109" i="1"/>
  <c r="BH1108" i="1"/>
  <c r="BF1108" i="1"/>
  <c r="BG1108" i="1" s="1"/>
  <c r="BE1108" i="1"/>
  <c r="J1108" i="1"/>
  <c r="H1108" i="1"/>
  <c r="G1108" i="1"/>
  <c r="BH1107" i="1"/>
  <c r="BF1107" i="1"/>
  <c r="BG1107" i="1" s="1"/>
  <c r="BE1107" i="1"/>
  <c r="J1107" i="1"/>
  <c r="H1107" i="1"/>
  <c r="G1107" i="1"/>
  <c r="BH1106" i="1"/>
  <c r="BF1106" i="1"/>
  <c r="BG1106" i="1" s="1"/>
  <c r="BE1106" i="1"/>
  <c r="J1106" i="1"/>
  <c r="H1106" i="1"/>
  <c r="G1106" i="1"/>
  <c r="BH1105" i="1"/>
  <c r="BF1105" i="1"/>
  <c r="BG1105" i="1" s="1"/>
  <c r="BE1105" i="1"/>
  <c r="J1105" i="1"/>
  <c r="H1105" i="1"/>
  <c r="G1105" i="1"/>
  <c r="BH1104" i="1"/>
  <c r="BF1104" i="1"/>
  <c r="BG1104" i="1" s="1"/>
  <c r="BE1104" i="1"/>
  <c r="J1104" i="1"/>
  <c r="H1104" i="1"/>
  <c r="G1104" i="1"/>
  <c r="BH1103" i="1"/>
  <c r="BF1103" i="1"/>
  <c r="BG1103" i="1" s="1"/>
  <c r="BE1103" i="1"/>
  <c r="J1103" i="1"/>
  <c r="H1103" i="1"/>
  <c r="G1103" i="1"/>
  <c r="BH1102" i="1"/>
  <c r="BF1102" i="1"/>
  <c r="BG1102" i="1" s="1"/>
  <c r="BE1102" i="1"/>
  <c r="J1102" i="1"/>
  <c r="H1102" i="1"/>
  <c r="G1102" i="1"/>
  <c r="BH1101" i="1"/>
  <c r="BF1101" i="1"/>
  <c r="BG1101" i="1" s="1"/>
  <c r="BE1101" i="1"/>
  <c r="J1101" i="1"/>
  <c r="H1101" i="1"/>
  <c r="G1101" i="1"/>
  <c r="BH1100" i="1"/>
  <c r="BF1100" i="1"/>
  <c r="BG1100" i="1" s="1"/>
  <c r="BE1100" i="1"/>
  <c r="J1100" i="1"/>
  <c r="H1100" i="1"/>
  <c r="G1100" i="1"/>
  <c r="BH1099" i="1"/>
  <c r="BF1099" i="1"/>
  <c r="BG1099" i="1" s="1"/>
  <c r="BE1099" i="1"/>
  <c r="J1099" i="1"/>
  <c r="H1099" i="1"/>
  <c r="G1099" i="1"/>
  <c r="BH1098" i="1"/>
  <c r="BF1098" i="1"/>
  <c r="BG1098" i="1" s="1"/>
  <c r="BE1098" i="1"/>
  <c r="J1098" i="1"/>
  <c r="H1098" i="1"/>
  <c r="G1098" i="1"/>
  <c r="BH1097" i="1"/>
  <c r="BF1097" i="1"/>
  <c r="BG1097" i="1" s="1"/>
  <c r="BE1097" i="1"/>
  <c r="J1097" i="1"/>
  <c r="H1097" i="1"/>
  <c r="G1097" i="1"/>
  <c r="BH1096" i="1"/>
  <c r="BF1096" i="1"/>
  <c r="BG1096" i="1" s="1"/>
  <c r="BE1096" i="1"/>
  <c r="J1096" i="1"/>
  <c r="H1096" i="1"/>
  <c r="G1096" i="1"/>
  <c r="BH1095" i="1"/>
  <c r="BF1095" i="1"/>
  <c r="BG1095" i="1" s="1"/>
  <c r="BE1095" i="1"/>
  <c r="J1095" i="1"/>
  <c r="H1095" i="1"/>
  <c r="G1095" i="1"/>
  <c r="BH1094" i="1"/>
  <c r="BF1094" i="1"/>
  <c r="BG1094" i="1" s="1"/>
  <c r="BE1094" i="1"/>
  <c r="J1094" i="1"/>
  <c r="H1094" i="1"/>
  <c r="G1094" i="1"/>
  <c r="BH1093" i="1"/>
  <c r="BF1093" i="1"/>
  <c r="BG1093" i="1" s="1"/>
  <c r="BE1093" i="1"/>
  <c r="J1093" i="1"/>
  <c r="H1093" i="1"/>
  <c r="G1093" i="1"/>
  <c r="BH1092" i="1"/>
  <c r="BF1092" i="1"/>
  <c r="BG1092" i="1" s="1"/>
  <c r="BE1092" i="1"/>
  <c r="J1092" i="1"/>
  <c r="H1092" i="1"/>
  <c r="G1092" i="1"/>
  <c r="BH1091" i="1"/>
  <c r="BF1091" i="1"/>
  <c r="BG1091" i="1" s="1"/>
  <c r="BE1091" i="1"/>
  <c r="J1091" i="1"/>
  <c r="H1091" i="1"/>
  <c r="G1091" i="1"/>
  <c r="BH1090" i="1"/>
  <c r="BF1090" i="1"/>
  <c r="BG1090" i="1" s="1"/>
  <c r="BE1090" i="1"/>
  <c r="J1090" i="1"/>
  <c r="H1090" i="1"/>
  <c r="G1090" i="1"/>
  <c r="BH1089" i="1"/>
  <c r="BF1089" i="1"/>
  <c r="BG1089" i="1" s="1"/>
  <c r="BE1089" i="1"/>
  <c r="J1089" i="1"/>
  <c r="H1089" i="1"/>
  <c r="G1089" i="1"/>
  <c r="BH1088" i="1"/>
  <c r="BF1088" i="1"/>
  <c r="BG1088" i="1" s="1"/>
  <c r="BE1088" i="1"/>
  <c r="J1088" i="1"/>
  <c r="H1088" i="1"/>
  <c r="G1088" i="1"/>
  <c r="BH1087" i="1"/>
  <c r="BF1087" i="1"/>
  <c r="BG1087" i="1" s="1"/>
  <c r="BE1087" i="1"/>
  <c r="J1087" i="1"/>
  <c r="H1087" i="1"/>
  <c r="G1087" i="1"/>
  <c r="BH1086" i="1"/>
  <c r="BF1086" i="1"/>
  <c r="BG1086" i="1" s="1"/>
  <c r="BE1086" i="1"/>
  <c r="J1086" i="1"/>
  <c r="H1086" i="1"/>
  <c r="G1086" i="1"/>
  <c r="BH1085" i="1"/>
  <c r="BF1085" i="1"/>
  <c r="BG1085" i="1" s="1"/>
  <c r="BE1085" i="1"/>
  <c r="J1085" i="1"/>
  <c r="H1085" i="1"/>
  <c r="G1085" i="1"/>
  <c r="BH1084" i="1"/>
  <c r="BF1084" i="1"/>
  <c r="BG1084" i="1" s="1"/>
  <c r="BE1084" i="1"/>
  <c r="J1084" i="1"/>
  <c r="H1084" i="1"/>
  <c r="G1084" i="1"/>
  <c r="BH1083" i="1"/>
  <c r="BF1083" i="1"/>
  <c r="BG1083" i="1" s="1"/>
  <c r="BE1083" i="1"/>
  <c r="J1083" i="1"/>
  <c r="H1083" i="1"/>
  <c r="G1083" i="1"/>
  <c r="BH1082" i="1"/>
  <c r="BF1082" i="1"/>
  <c r="BG1082" i="1" s="1"/>
  <c r="BE1082" i="1"/>
  <c r="J1082" i="1"/>
  <c r="H1082" i="1"/>
  <c r="G1082" i="1"/>
  <c r="BH1081" i="1"/>
  <c r="BF1081" i="1"/>
  <c r="BG1081" i="1" s="1"/>
  <c r="BE1081" i="1"/>
  <c r="J1081" i="1"/>
  <c r="H1081" i="1"/>
  <c r="G1081" i="1"/>
  <c r="BH1080" i="1"/>
  <c r="BF1080" i="1"/>
  <c r="BG1080" i="1" s="1"/>
  <c r="BE1080" i="1"/>
  <c r="J1080" i="1"/>
  <c r="H1080" i="1"/>
  <c r="G1080" i="1"/>
  <c r="BH1079" i="1"/>
  <c r="BF1079" i="1"/>
  <c r="BG1079" i="1" s="1"/>
  <c r="BE1079" i="1"/>
  <c r="J1079" i="1"/>
  <c r="H1079" i="1"/>
  <c r="G1079" i="1"/>
  <c r="BH1078" i="1"/>
  <c r="BF1078" i="1"/>
  <c r="BG1078" i="1" s="1"/>
  <c r="BE1078" i="1"/>
  <c r="J1078" i="1"/>
  <c r="H1078" i="1"/>
  <c r="G1078" i="1"/>
  <c r="BH1077" i="1"/>
  <c r="BF1077" i="1"/>
  <c r="BG1077" i="1" s="1"/>
  <c r="BE1077" i="1"/>
  <c r="J1077" i="1"/>
  <c r="H1077" i="1"/>
  <c r="G1077" i="1"/>
  <c r="BH1076" i="1"/>
  <c r="BF1076" i="1"/>
  <c r="BG1076" i="1" s="1"/>
  <c r="BE1076" i="1"/>
  <c r="J1076" i="1"/>
  <c r="H1076" i="1"/>
  <c r="G1076" i="1"/>
  <c r="BH1075" i="1"/>
  <c r="BF1075" i="1"/>
  <c r="BG1075" i="1" s="1"/>
  <c r="BE1075" i="1"/>
  <c r="J1075" i="1"/>
  <c r="H1075" i="1"/>
  <c r="G1075" i="1"/>
  <c r="BH1074" i="1"/>
  <c r="BF1074" i="1"/>
  <c r="BG1074" i="1" s="1"/>
  <c r="BE1074" i="1"/>
  <c r="J1074" i="1"/>
  <c r="H1074" i="1"/>
  <c r="G1074" i="1"/>
  <c r="BH1073" i="1"/>
  <c r="BF1073" i="1"/>
  <c r="BG1073" i="1" s="1"/>
  <c r="BE1073" i="1"/>
  <c r="J1073" i="1"/>
  <c r="H1073" i="1"/>
  <c r="G1073" i="1"/>
  <c r="BH1072" i="1"/>
  <c r="BF1072" i="1"/>
  <c r="BG1072" i="1" s="1"/>
  <c r="BE1072" i="1"/>
  <c r="J1072" i="1"/>
  <c r="H1072" i="1"/>
  <c r="G1072" i="1"/>
  <c r="BH1071" i="1"/>
  <c r="BF1071" i="1"/>
  <c r="BG1071" i="1" s="1"/>
  <c r="BE1071" i="1"/>
  <c r="J1071" i="1"/>
  <c r="H1071" i="1"/>
  <c r="G1071" i="1"/>
  <c r="BH1070" i="1"/>
  <c r="BF1070" i="1"/>
  <c r="BG1070" i="1" s="1"/>
  <c r="BE1070" i="1"/>
  <c r="J1070" i="1"/>
  <c r="H1070" i="1"/>
  <c r="G1070" i="1"/>
  <c r="BH1069" i="1"/>
  <c r="BF1069" i="1"/>
  <c r="BG1069" i="1" s="1"/>
  <c r="BE1069" i="1"/>
  <c r="J1069" i="1"/>
  <c r="H1069" i="1"/>
  <c r="G1069" i="1"/>
  <c r="BH1068" i="1"/>
  <c r="BF1068" i="1"/>
  <c r="BG1068" i="1" s="1"/>
  <c r="BE1068" i="1"/>
  <c r="J1068" i="1"/>
  <c r="H1068" i="1"/>
  <c r="G1068" i="1"/>
  <c r="BH1067" i="1"/>
  <c r="BF1067" i="1"/>
  <c r="BG1067" i="1" s="1"/>
  <c r="BE1067" i="1"/>
  <c r="J1067" i="1"/>
  <c r="H1067" i="1"/>
  <c r="G1067" i="1"/>
  <c r="BH1066" i="1"/>
  <c r="BE1066" i="1"/>
  <c r="J1066" i="1"/>
  <c r="H1066" i="1"/>
  <c r="G1066" i="1"/>
  <c r="BH1065" i="1"/>
  <c r="BE1065" i="1"/>
  <c r="J1065" i="1"/>
  <c r="H1065" i="1"/>
  <c r="G1065" i="1"/>
  <c r="BH1064" i="1"/>
  <c r="BF1064" i="1"/>
  <c r="BG1064" i="1" s="1"/>
  <c r="BE1064" i="1"/>
  <c r="J1064" i="1"/>
  <c r="H1064" i="1"/>
  <c r="G1064" i="1"/>
  <c r="BH1063" i="1"/>
  <c r="BF1063" i="1"/>
  <c r="BG1063" i="1" s="1"/>
  <c r="BE1063" i="1"/>
  <c r="J1063" i="1"/>
  <c r="H1063" i="1"/>
  <c r="G1063" i="1"/>
  <c r="BH1062" i="1"/>
  <c r="BF1062" i="1"/>
  <c r="BG1062" i="1" s="1"/>
  <c r="BE1062" i="1"/>
  <c r="J1062" i="1"/>
  <c r="H1062" i="1"/>
  <c r="G1062" i="1"/>
  <c r="BH1061" i="1"/>
  <c r="BF1061" i="1"/>
  <c r="BG1061" i="1" s="1"/>
  <c r="BE1061" i="1"/>
  <c r="J1061" i="1"/>
  <c r="H1061" i="1"/>
  <c r="G1061" i="1"/>
  <c r="BH1060" i="1"/>
  <c r="BF1060" i="1"/>
  <c r="BG1060" i="1" s="1"/>
  <c r="BE1060" i="1"/>
  <c r="J1060" i="1"/>
  <c r="H1060" i="1"/>
  <c r="G1060" i="1"/>
  <c r="BH1059" i="1"/>
  <c r="BF1059" i="1"/>
  <c r="BG1059" i="1" s="1"/>
  <c r="BE1059" i="1"/>
  <c r="J1059" i="1"/>
  <c r="H1059" i="1"/>
  <c r="G1059" i="1"/>
  <c r="BH1058" i="1"/>
  <c r="BF1058" i="1"/>
  <c r="BG1058" i="1" s="1"/>
  <c r="BE1058" i="1"/>
  <c r="J1058" i="1"/>
  <c r="H1058" i="1"/>
  <c r="G1058" i="1"/>
  <c r="BH1057" i="1"/>
  <c r="BF1057" i="1"/>
  <c r="BG1057" i="1" s="1"/>
  <c r="BE1057" i="1"/>
  <c r="J1057" i="1"/>
  <c r="H1057" i="1"/>
  <c r="G1057" i="1"/>
  <c r="BH1056" i="1"/>
  <c r="BF1056" i="1"/>
  <c r="BG1056" i="1" s="1"/>
  <c r="BE1056" i="1"/>
  <c r="J1056" i="1"/>
  <c r="H1056" i="1"/>
  <c r="G1056" i="1"/>
  <c r="BH1055" i="1"/>
  <c r="BF1055" i="1"/>
  <c r="BG1055" i="1" s="1"/>
  <c r="BE1055" i="1"/>
  <c r="J1055" i="1"/>
  <c r="H1055" i="1"/>
  <c r="G1055" i="1"/>
  <c r="BH1054" i="1"/>
  <c r="BF1054" i="1"/>
  <c r="BG1054" i="1" s="1"/>
  <c r="BE1054" i="1"/>
  <c r="J1054" i="1"/>
  <c r="H1054" i="1"/>
  <c r="G1054" i="1"/>
  <c r="BH1053" i="1"/>
  <c r="BF1053" i="1"/>
  <c r="BG1053" i="1" s="1"/>
  <c r="BE1053" i="1"/>
  <c r="J1053" i="1"/>
  <c r="H1053" i="1"/>
  <c r="G1053" i="1"/>
  <c r="BH1052" i="1"/>
  <c r="BF1052" i="1"/>
  <c r="BG1052" i="1" s="1"/>
  <c r="BE1052" i="1"/>
  <c r="J1052" i="1"/>
  <c r="H1052" i="1"/>
  <c r="G1052" i="1"/>
  <c r="BH1051" i="1"/>
  <c r="BF1051" i="1"/>
  <c r="BG1051" i="1" s="1"/>
  <c r="BE1051" i="1"/>
  <c r="J1051" i="1"/>
  <c r="H1051" i="1"/>
  <c r="G1051" i="1"/>
  <c r="BH1050" i="1"/>
  <c r="BF1050" i="1"/>
  <c r="BG1050" i="1" s="1"/>
  <c r="BE1050" i="1"/>
  <c r="J1050" i="1"/>
  <c r="H1050" i="1"/>
  <c r="G1050" i="1"/>
  <c r="BH1049" i="1"/>
  <c r="BF1049" i="1"/>
  <c r="BG1049" i="1" s="1"/>
  <c r="BE1049" i="1"/>
  <c r="J1049" i="1"/>
  <c r="H1049" i="1"/>
  <c r="G1049" i="1"/>
  <c r="BH1048" i="1"/>
  <c r="BF1048" i="1"/>
  <c r="BG1048" i="1" s="1"/>
  <c r="BE1048" i="1"/>
  <c r="J1048" i="1"/>
  <c r="H1048" i="1"/>
  <c r="G1048" i="1"/>
  <c r="BH1047" i="1"/>
  <c r="BF1047" i="1"/>
  <c r="BG1047" i="1" s="1"/>
  <c r="BE1047" i="1"/>
  <c r="J1047" i="1"/>
  <c r="H1047" i="1"/>
  <c r="G1047" i="1"/>
  <c r="BH1046" i="1"/>
  <c r="BF1046" i="1"/>
  <c r="BG1046" i="1" s="1"/>
  <c r="BE1046" i="1"/>
  <c r="J1046" i="1"/>
  <c r="H1046" i="1"/>
  <c r="G1046" i="1"/>
  <c r="BH1045" i="1"/>
  <c r="BF1045" i="1"/>
  <c r="BG1045" i="1" s="1"/>
  <c r="BE1045" i="1"/>
  <c r="J1045" i="1"/>
  <c r="H1045" i="1"/>
  <c r="G1045" i="1"/>
  <c r="BH1044" i="1"/>
  <c r="BF1044" i="1"/>
  <c r="BG1044" i="1" s="1"/>
  <c r="BE1044" i="1"/>
  <c r="J1044" i="1"/>
  <c r="H1044" i="1"/>
  <c r="G1044" i="1"/>
  <c r="BH1043" i="1"/>
  <c r="BF1043" i="1"/>
  <c r="BG1043" i="1" s="1"/>
  <c r="BE1043" i="1"/>
  <c r="J1043" i="1"/>
  <c r="H1043" i="1"/>
  <c r="G1043" i="1"/>
  <c r="BH1042" i="1"/>
  <c r="BF1042" i="1"/>
  <c r="BG1042" i="1" s="1"/>
  <c r="BE1042" i="1"/>
  <c r="J1042" i="1"/>
  <c r="H1042" i="1"/>
  <c r="G1042" i="1"/>
  <c r="BH1041" i="1"/>
  <c r="BF1041" i="1"/>
  <c r="BG1041" i="1" s="1"/>
  <c r="BE1041" i="1"/>
  <c r="J1041" i="1"/>
  <c r="H1041" i="1"/>
  <c r="G1041" i="1"/>
  <c r="BH1040" i="1"/>
  <c r="BF1040" i="1"/>
  <c r="BG1040" i="1" s="1"/>
  <c r="BE1040" i="1"/>
  <c r="J1040" i="1"/>
  <c r="H1040" i="1"/>
  <c r="G1040" i="1"/>
  <c r="BH1039" i="1"/>
  <c r="BF1039" i="1"/>
  <c r="BG1039" i="1" s="1"/>
  <c r="BE1039" i="1"/>
  <c r="J1039" i="1"/>
  <c r="H1039" i="1"/>
  <c r="G1039" i="1"/>
  <c r="BH1038" i="1"/>
  <c r="BF1038" i="1"/>
  <c r="BG1038" i="1" s="1"/>
  <c r="BE1038" i="1"/>
  <c r="J1038" i="1"/>
  <c r="H1038" i="1"/>
  <c r="G1038" i="1"/>
  <c r="BH1037" i="1"/>
  <c r="BF1037" i="1"/>
  <c r="BG1037" i="1" s="1"/>
  <c r="BE1037" i="1"/>
  <c r="J1037" i="1"/>
  <c r="H1037" i="1"/>
  <c r="G1037" i="1"/>
  <c r="BH1036" i="1"/>
  <c r="BF1036" i="1"/>
  <c r="BG1036" i="1" s="1"/>
  <c r="BE1036" i="1"/>
  <c r="J1036" i="1"/>
  <c r="H1036" i="1"/>
  <c r="G1036" i="1"/>
  <c r="BH1035" i="1"/>
  <c r="BF1035" i="1"/>
  <c r="BG1035" i="1" s="1"/>
  <c r="BE1035" i="1"/>
  <c r="J1035" i="1"/>
  <c r="H1035" i="1"/>
  <c r="G1035" i="1"/>
  <c r="BH1034" i="1"/>
  <c r="BF1034" i="1"/>
  <c r="BG1034" i="1" s="1"/>
  <c r="BE1034" i="1"/>
  <c r="J1034" i="1"/>
  <c r="H1034" i="1"/>
  <c r="G1034" i="1"/>
  <c r="BH1033" i="1"/>
  <c r="BF1033" i="1"/>
  <c r="BG1033" i="1" s="1"/>
  <c r="BE1033" i="1"/>
  <c r="J1033" i="1"/>
  <c r="H1033" i="1"/>
  <c r="G1033" i="1"/>
  <c r="BH1032" i="1"/>
  <c r="BF1032" i="1"/>
  <c r="BG1032" i="1" s="1"/>
  <c r="BE1032" i="1"/>
  <c r="J1032" i="1"/>
  <c r="H1032" i="1"/>
  <c r="G1032" i="1"/>
  <c r="BH1031" i="1"/>
  <c r="BF1031" i="1"/>
  <c r="BG1031" i="1" s="1"/>
  <c r="BE1031" i="1"/>
  <c r="J1031" i="1"/>
  <c r="H1031" i="1"/>
  <c r="G1031" i="1"/>
  <c r="BH1030" i="1"/>
  <c r="BF1030" i="1"/>
  <c r="BG1030" i="1" s="1"/>
  <c r="BE1030" i="1"/>
  <c r="J1030" i="1"/>
  <c r="H1030" i="1"/>
  <c r="G1030" i="1"/>
  <c r="BH1029" i="1"/>
  <c r="BF1029" i="1"/>
  <c r="BG1029" i="1" s="1"/>
  <c r="BE1029" i="1"/>
  <c r="J1029" i="1"/>
  <c r="H1029" i="1"/>
  <c r="G1029" i="1"/>
  <c r="BH1028" i="1"/>
  <c r="BF1028" i="1"/>
  <c r="BG1028" i="1" s="1"/>
  <c r="BE1028" i="1"/>
  <c r="J1028" i="1"/>
  <c r="H1028" i="1"/>
  <c r="G1028" i="1"/>
  <c r="BH1027" i="1"/>
  <c r="BF1027" i="1"/>
  <c r="BG1027" i="1" s="1"/>
  <c r="BE1027" i="1"/>
  <c r="J1027" i="1"/>
  <c r="H1027" i="1"/>
  <c r="G1027" i="1"/>
  <c r="BH1026" i="1"/>
  <c r="BF1026" i="1"/>
  <c r="BG1026" i="1" s="1"/>
  <c r="BE1026" i="1"/>
  <c r="J1026" i="1"/>
  <c r="H1026" i="1"/>
  <c r="G1026" i="1"/>
  <c r="BH1025" i="1"/>
  <c r="BF1025" i="1"/>
  <c r="BG1025" i="1" s="1"/>
  <c r="BE1025" i="1"/>
  <c r="J1025" i="1"/>
  <c r="H1025" i="1"/>
  <c r="G1025" i="1"/>
  <c r="BH1024" i="1"/>
  <c r="BF1024" i="1"/>
  <c r="BG1024" i="1" s="1"/>
  <c r="BE1024" i="1"/>
  <c r="J1024" i="1"/>
  <c r="H1024" i="1"/>
  <c r="G1024" i="1"/>
  <c r="BH1023" i="1"/>
  <c r="BF1023" i="1"/>
  <c r="BG1023" i="1" s="1"/>
  <c r="BE1023" i="1"/>
  <c r="J1023" i="1"/>
  <c r="H1023" i="1"/>
  <c r="G1023" i="1"/>
  <c r="BH1022" i="1"/>
  <c r="BF1022" i="1"/>
  <c r="BG1022" i="1" s="1"/>
  <c r="BE1022" i="1"/>
  <c r="J1022" i="1"/>
  <c r="H1022" i="1"/>
  <c r="G1022" i="1"/>
  <c r="BH1021" i="1"/>
  <c r="BF1021" i="1"/>
  <c r="BG1021" i="1" s="1"/>
  <c r="BE1021" i="1"/>
  <c r="J1021" i="1"/>
  <c r="H1021" i="1"/>
  <c r="G1021" i="1"/>
  <c r="BH1020" i="1"/>
  <c r="BF1020" i="1"/>
  <c r="BG1020" i="1" s="1"/>
  <c r="BE1020" i="1"/>
  <c r="J1020" i="1"/>
  <c r="H1020" i="1"/>
  <c r="G1020" i="1"/>
  <c r="BH1019" i="1"/>
  <c r="BF1019" i="1"/>
  <c r="BG1019" i="1" s="1"/>
  <c r="BE1019" i="1"/>
  <c r="J1019" i="1"/>
  <c r="H1019" i="1"/>
  <c r="G1019" i="1"/>
  <c r="BH1018" i="1"/>
  <c r="BF1018" i="1"/>
  <c r="BG1018" i="1" s="1"/>
  <c r="BE1018" i="1"/>
  <c r="J1018" i="1"/>
  <c r="H1018" i="1"/>
  <c r="G1018" i="1"/>
  <c r="BH1017" i="1"/>
  <c r="BF1017" i="1"/>
  <c r="BG1017" i="1" s="1"/>
  <c r="BE1017" i="1"/>
  <c r="J1017" i="1"/>
  <c r="H1017" i="1"/>
  <c r="G1017" i="1"/>
  <c r="BH1016" i="1"/>
  <c r="BF1016" i="1"/>
  <c r="BG1016" i="1" s="1"/>
  <c r="BE1016" i="1"/>
  <c r="J1016" i="1"/>
  <c r="H1016" i="1"/>
  <c r="G1016" i="1"/>
  <c r="BH1015" i="1"/>
  <c r="BF1015" i="1"/>
  <c r="BG1015" i="1" s="1"/>
  <c r="BE1015" i="1"/>
  <c r="J1015" i="1"/>
  <c r="H1015" i="1"/>
  <c r="G1015" i="1"/>
  <c r="BH1014" i="1"/>
  <c r="BF1014" i="1"/>
  <c r="BG1014" i="1" s="1"/>
  <c r="BE1014" i="1"/>
  <c r="J1014" i="1"/>
  <c r="H1014" i="1"/>
  <c r="G1014" i="1"/>
  <c r="BH1013" i="1"/>
  <c r="BF1013" i="1"/>
  <c r="BG1013" i="1" s="1"/>
  <c r="BE1013" i="1"/>
  <c r="J1013" i="1"/>
  <c r="H1013" i="1"/>
  <c r="G1013" i="1"/>
  <c r="BH1012" i="1"/>
  <c r="BF1012" i="1"/>
  <c r="BG1012" i="1" s="1"/>
  <c r="BE1012" i="1"/>
  <c r="J1012" i="1"/>
  <c r="H1012" i="1"/>
  <c r="G1012" i="1"/>
  <c r="BH1011" i="1"/>
  <c r="BF1011" i="1"/>
  <c r="BG1011" i="1" s="1"/>
  <c r="BE1011" i="1"/>
  <c r="J1011" i="1"/>
  <c r="H1011" i="1"/>
  <c r="G1011" i="1"/>
  <c r="BH1010" i="1"/>
  <c r="BF1010" i="1"/>
  <c r="BG1010" i="1" s="1"/>
  <c r="BE1010" i="1"/>
  <c r="J1010" i="1"/>
  <c r="H1010" i="1"/>
  <c r="G1010" i="1"/>
  <c r="BH1009" i="1"/>
  <c r="BF1009" i="1"/>
  <c r="BG1009" i="1" s="1"/>
  <c r="BE1009" i="1"/>
  <c r="J1009" i="1"/>
  <c r="H1009" i="1"/>
  <c r="G1009" i="1"/>
  <c r="BH1008" i="1"/>
  <c r="BF1008" i="1"/>
  <c r="BG1008" i="1" s="1"/>
  <c r="BE1008" i="1"/>
  <c r="J1008" i="1"/>
  <c r="H1008" i="1"/>
  <c r="G1008" i="1"/>
  <c r="BH1007" i="1"/>
  <c r="BF1007" i="1"/>
  <c r="BG1007" i="1" s="1"/>
  <c r="BE1007" i="1"/>
  <c r="J1007" i="1"/>
  <c r="H1007" i="1"/>
  <c r="G1007" i="1"/>
  <c r="BH1006" i="1"/>
  <c r="BF1006" i="1"/>
  <c r="BG1006" i="1" s="1"/>
  <c r="BE1006" i="1"/>
  <c r="J1006" i="1"/>
  <c r="H1006" i="1"/>
  <c r="G1006" i="1"/>
  <c r="BH1005" i="1"/>
  <c r="BF1005" i="1"/>
  <c r="BG1005" i="1" s="1"/>
  <c r="BE1005" i="1"/>
  <c r="J1005" i="1"/>
  <c r="H1005" i="1"/>
  <c r="G1005" i="1"/>
  <c r="BH1004" i="1"/>
  <c r="BF1004" i="1"/>
  <c r="BG1004" i="1" s="1"/>
  <c r="BE1004" i="1"/>
  <c r="J1004" i="1"/>
  <c r="H1004" i="1"/>
  <c r="G1004" i="1"/>
  <c r="BH1003" i="1"/>
  <c r="BF1003" i="1"/>
  <c r="BG1003" i="1" s="1"/>
  <c r="BE1003" i="1"/>
  <c r="J1003" i="1"/>
  <c r="H1003" i="1"/>
  <c r="G1003" i="1"/>
  <c r="BH1002" i="1"/>
  <c r="BF1002" i="1"/>
  <c r="BG1002" i="1" s="1"/>
  <c r="BE1002" i="1"/>
  <c r="J1002" i="1"/>
  <c r="H1002" i="1"/>
  <c r="G1002" i="1"/>
  <c r="BH1001" i="1"/>
  <c r="BF1001" i="1"/>
  <c r="BG1001" i="1" s="1"/>
  <c r="BE1001" i="1"/>
  <c r="J1001" i="1"/>
  <c r="H1001" i="1"/>
  <c r="G1001" i="1"/>
  <c r="BH1000" i="1"/>
  <c r="BF1000" i="1"/>
  <c r="BG1000" i="1" s="1"/>
  <c r="BE1000" i="1"/>
  <c r="J1000" i="1"/>
  <c r="H1000" i="1"/>
  <c r="G1000" i="1"/>
  <c r="BH999" i="1"/>
  <c r="BF999" i="1"/>
  <c r="BG999" i="1" s="1"/>
  <c r="BE999" i="1"/>
  <c r="J999" i="1"/>
  <c r="H999" i="1"/>
  <c r="G999" i="1"/>
  <c r="BH998" i="1"/>
  <c r="BF998" i="1"/>
  <c r="BG998" i="1" s="1"/>
  <c r="BE998" i="1"/>
  <c r="J998" i="1"/>
  <c r="H998" i="1"/>
  <c r="G998" i="1"/>
  <c r="BH997" i="1"/>
  <c r="BF997" i="1"/>
  <c r="BG997" i="1" s="1"/>
  <c r="BE997" i="1"/>
  <c r="J997" i="1"/>
  <c r="H997" i="1"/>
  <c r="G997" i="1"/>
  <c r="BH996" i="1"/>
  <c r="BF996" i="1"/>
  <c r="BG996" i="1" s="1"/>
  <c r="BE996" i="1"/>
  <c r="J996" i="1"/>
  <c r="H996" i="1"/>
  <c r="G996" i="1"/>
  <c r="BH995" i="1"/>
  <c r="BF995" i="1"/>
  <c r="BG995" i="1" s="1"/>
  <c r="BE995" i="1"/>
  <c r="J995" i="1"/>
  <c r="H995" i="1"/>
  <c r="G995" i="1"/>
  <c r="BH994" i="1"/>
  <c r="BF994" i="1"/>
  <c r="BG994" i="1" s="1"/>
  <c r="BE994" i="1"/>
  <c r="J994" i="1"/>
  <c r="H994" i="1"/>
  <c r="G994" i="1"/>
  <c r="BH993" i="1"/>
  <c r="BF993" i="1"/>
  <c r="BG993" i="1" s="1"/>
  <c r="BE993" i="1"/>
  <c r="J993" i="1"/>
  <c r="H993" i="1"/>
  <c r="G993" i="1"/>
  <c r="BH992" i="1"/>
  <c r="BF992" i="1"/>
  <c r="BG992" i="1" s="1"/>
  <c r="BE992" i="1"/>
  <c r="J992" i="1"/>
  <c r="H992" i="1"/>
  <c r="G992" i="1"/>
  <c r="BH991" i="1"/>
  <c r="BF991" i="1"/>
  <c r="BG991" i="1" s="1"/>
  <c r="BE991" i="1"/>
  <c r="J991" i="1"/>
  <c r="H991" i="1"/>
  <c r="G991" i="1"/>
  <c r="BH990" i="1"/>
  <c r="BF990" i="1"/>
  <c r="BG990" i="1" s="1"/>
  <c r="BE990" i="1"/>
  <c r="J990" i="1"/>
  <c r="H990" i="1"/>
  <c r="G990" i="1"/>
  <c r="BH989" i="1"/>
  <c r="BF989" i="1"/>
  <c r="BG989" i="1" s="1"/>
  <c r="BE989" i="1"/>
  <c r="J989" i="1"/>
  <c r="H989" i="1"/>
  <c r="G989" i="1"/>
  <c r="BH988" i="1"/>
  <c r="BF988" i="1"/>
  <c r="BG988" i="1" s="1"/>
  <c r="BE988" i="1"/>
  <c r="J988" i="1"/>
  <c r="H988" i="1"/>
  <c r="G988" i="1"/>
  <c r="BH987" i="1"/>
  <c r="BF987" i="1"/>
  <c r="BG987" i="1" s="1"/>
  <c r="BE987" i="1"/>
  <c r="J987" i="1"/>
  <c r="H987" i="1"/>
  <c r="G987" i="1"/>
  <c r="BH986" i="1"/>
  <c r="BF986" i="1"/>
  <c r="BG986" i="1" s="1"/>
  <c r="BE986" i="1"/>
  <c r="J986" i="1"/>
  <c r="H986" i="1"/>
  <c r="G986" i="1"/>
  <c r="BH985" i="1"/>
  <c r="BF985" i="1"/>
  <c r="BG985" i="1" s="1"/>
  <c r="BE985" i="1"/>
  <c r="J985" i="1"/>
  <c r="H985" i="1"/>
  <c r="G985" i="1"/>
  <c r="BH984" i="1"/>
  <c r="BF984" i="1"/>
  <c r="BG984" i="1" s="1"/>
  <c r="BE984" i="1"/>
  <c r="J984" i="1"/>
  <c r="H984" i="1"/>
  <c r="G984" i="1"/>
  <c r="BH983" i="1"/>
  <c r="BF983" i="1"/>
  <c r="BE983" i="1"/>
  <c r="J983" i="1"/>
  <c r="H983" i="1"/>
  <c r="G983" i="1"/>
  <c r="BH982" i="1"/>
  <c r="BF982" i="1"/>
  <c r="BG982" i="1" s="1"/>
  <c r="BE982" i="1"/>
  <c r="J982" i="1"/>
  <c r="H982" i="1"/>
  <c r="G982" i="1"/>
  <c r="BH981" i="1"/>
  <c r="BF981" i="1"/>
  <c r="BG981" i="1" s="1"/>
  <c r="BE981" i="1"/>
  <c r="J981" i="1"/>
  <c r="H981" i="1"/>
  <c r="G981" i="1"/>
  <c r="BH980" i="1"/>
  <c r="BF980" i="1"/>
  <c r="BG980" i="1" s="1"/>
  <c r="BE980" i="1"/>
  <c r="J980" i="1"/>
  <c r="H980" i="1"/>
  <c r="G980" i="1"/>
  <c r="BH979" i="1"/>
  <c r="BF979" i="1"/>
  <c r="BG979" i="1" s="1"/>
  <c r="BE979" i="1"/>
  <c r="J979" i="1"/>
  <c r="H979" i="1"/>
  <c r="G979" i="1"/>
  <c r="BH978" i="1"/>
  <c r="BF978" i="1"/>
  <c r="BG978" i="1" s="1"/>
  <c r="BE978" i="1"/>
  <c r="J978" i="1"/>
  <c r="H978" i="1"/>
  <c r="G978" i="1"/>
  <c r="BH977" i="1"/>
  <c r="BF977" i="1"/>
  <c r="BG977" i="1" s="1"/>
  <c r="BE977" i="1"/>
  <c r="J977" i="1"/>
  <c r="H977" i="1"/>
  <c r="G977" i="1"/>
  <c r="BH976" i="1"/>
  <c r="BF976" i="1"/>
  <c r="BG976" i="1" s="1"/>
  <c r="BE976" i="1"/>
  <c r="J976" i="1"/>
  <c r="H976" i="1"/>
  <c r="G976" i="1"/>
  <c r="BH975" i="1"/>
  <c r="BF975" i="1"/>
  <c r="BE975" i="1"/>
  <c r="J975" i="1"/>
  <c r="H975" i="1"/>
  <c r="G975" i="1"/>
  <c r="BH974" i="1"/>
  <c r="BF974" i="1"/>
  <c r="BG974" i="1" s="1"/>
  <c r="BE974" i="1"/>
  <c r="J974" i="1"/>
  <c r="H974" i="1"/>
  <c r="G974" i="1"/>
  <c r="BH973" i="1"/>
  <c r="BF973" i="1"/>
  <c r="BG973" i="1" s="1"/>
  <c r="BE973" i="1"/>
  <c r="J973" i="1"/>
  <c r="H973" i="1"/>
  <c r="G973" i="1"/>
  <c r="BH972" i="1"/>
  <c r="BF972" i="1"/>
  <c r="BG972" i="1" s="1"/>
  <c r="BE972" i="1"/>
  <c r="J972" i="1"/>
  <c r="H972" i="1"/>
  <c r="G972" i="1"/>
  <c r="BH971" i="1"/>
  <c r="BF971" i="1"/>
  <c r="BG971" i="1" s="1"/>
  <c r="BE971" i="1"/>
  <c r="J971" i="1"/>
  <c r="H971" i="1"/>
  <c r="G971" i="1"/>
  <c r="BH970" i="1"/>
  <c r="BF970" i="1"/>
  <c r="BG970" i="1" s="1"/>
  <c r="BE970" i="1"/>
  <c r="J970" i="1"/>
  <c r="H970" i="1"/>
  <c r="G970" i="1"/>
  <c r="BH969" i="1"/>
  <c r="BF969" i="1"/>
  <c r="BG969" i="1" s="1"/>
  <c r="BE969" i="1"/>
  <c r="J969" i="1"/>
  <c r="H969" i="1"/>
  <c r="G969" i="1"/>
  <c r="BH968" i="1"/>
  <c r="BF968" i="1"/>
  <c r="BG968" i="1" s="1"/>
  <c r="BE968" i="1"/>
  <c r="J968" i="1"/>
  <c r="H968" i="1"/>
  <c r="G968" i="1"/>
  <c r="BH967" i="1"/>
  <c r="BF967" i="1"/>
  <c r="BG967" i="1" s="1"/>
  <c r="BE967" i="1"/>
  <c r="J967" i="1"/>
  <c r="H967" i="1"/>
  <c r="G967" i="1"/>
  <c r="BH966" i="1"/>
  <c r="BF966" i="1"/>
  <c r="BG966" i="1" s="1"/>
  <c r="BE966" i="1"/>
  <c r="J966" i="1"/>
  <c r="H966" i="1"/>
  <c r="G966" i="1"/>
  <c r="BH965" i="1"/>
  <c r="BF965" i="1"/>
  <c r="BG965" i="1" s="1"/>
  <c r="BE965" i="1"/>
  <c r="J965" i="1"/>
  <c r="H965" i="1"/>
  <c r="G965" i="1"/>
  <c r="BH964" i="1"/>
  <c r="BF964" i="1"/>
  <c r="BG964" i="1" s="1"/>
  <c r="BE964" i="1"/>
  <c r="J964" i="1"/>
  <c r="H964" i="1"/>
  <c r="G964" i="1"/>
  <c r="BH963" i="1"/>
  <c r="BF963" i="1"/>
  <c r="BG963" i="1" s="1"/>
  <c r="BE963" i="1"/>
  <c r="J963" i="1"/>
  <c r="H963" i="1"/>
  <c r="G963" i="1"/>
  <c r="BH962" i="1"/>
  <c r="BF962" i="1"/>
  <c r="BG962" i="1" s="1"/>
  <c r="BE962" i="1"/>
  <c r="J962" i="1"/>
  <c r="H962" i="1"/>
  <c r="G962" i="1"/>
  <c r="BH961" i="1"/>
  <c r="BF961" i="1"/>
  <c r="BG961" i="1" s="1"/>
  <c r="BE961" i="1"/>
  <c r="J961" i="1"/>
  <c r="H961" i="1"/>
  <c r="G961" i="1"/>
  <c r="BH960" i="1"/>
  <c r="BF960" i="1"/>
  <c r="BG960" i="1" s="1"/>
  <c r="BE960" i="1"/>
  <c r="J960" i="1"/>
  <c r="H960" i="1"/>
  <c r="G960" i="1"/>
  <c r="BH959" i="1"/>
  <c r="BF959" i="1"/>
  <c r="BE959" i="1"/>
  <c r="J959" i="1"/>
  <c r="H959" i="1"/>
  <c r="G959" i="1"/>
  <c r="BH958" i="1"/>
  <c r="BF958" i="1"/>
  <c r="BG958" i="1" s="1"/>
  <c r="BE958" i="1"/>
  <c r="J958" i="1"/>
  <c r="H958" i="1"/>
  <c r="G958" i="1"/>
  <c r="BH957" i="1"/>
  <c r="BF957" i="1"/>
  <c r="BG957" i="1" s="1"/>
  <c r="BE957" i="1"/>
  <c r="J957" i="1"/>
  <c r="H957" i="1"/>
  <c r="G957" i="1"/>
  <c r="BH956" i="1"/>
  <c r="BF956" i="1"/>
  <c r="BG956" i="1" s="1"/>
  <c r="BE956" i="1"/>
  <c r="J956" i="1"/>
  <c r="H956" i="1"/>
  <c r="G956" i="1"/>
  <c r="BH955" i="1"/>
  <c r="BF955" i="1"/>
  <c r="BG955" i="1" s="1"/>
  <c r="BE955" i="1"/>
  <c r="J955" i="1"/>
  <c r="H955" i="1"/>
  <c r="G955" i="1"/>
  <c r="BH954" i="1"/>
  <c r="BF954" i="1"/>
  <c r="BG954" i="1" s="1"/>
  <c r="BE954" i="1"/>
  <c r="J954" i="1"/>
  <c r="H954" i="1"/>
  <c r="G954" i="1"/>
  <c r="BH953" i="1"/>
  <c r="BF953" i="1"/>
  <c r="BG953" i="1" s="1"/>
  <c r="BE953" i="1"/>
  <c r="J953" i="1"/>
  <c r="H953" i="1"/>
  <c r="G953" i="1"/>
  <c r="BH952" i="1"/>
  <c r="BF952" i="1"/>
  <c r="BG952" i="1" s="1"/>
  <c r="BE952" i="1"/>
  <c r="J952" i="1"/>
  <c r="H952" i="1"/>
  <c r="G952" i="1"/>
  <c r="BH951" i="1"/>
  <c r="BF951" i="1"/>
  <c r="BG951" i="1" s="1"/>
  <c r="BE951" i="1"/>
  <c r="J951" i="1"/>
  <c r="H951" i="1"/>
  <c r="G951" i="1"/>
  <c r="BH950" i="1"/>
  <c r="BF950" i="1"/>
  <c r="BG950" i="1" s="1"/>
  <c r="BE950" i="1"/>
  <c r="J950" i="1"/>
  <c r="H950" i="1"/>
  <c r="G950" i="1"/>
  <c r="BH949" i="1"/>
  <c r="BF949" i="1"/>
  <c r="BG949" i="1" s="1"/>
  <c r="BE949" i="1"/>
  <c r="J949" i="1"/>
  <c r="H949" i="1"/>
  <c r="G949" i="1"/>
  <c r="BH948" i="1"/>
  <c r="BF948" i="1"/>
  <c r="BG948" i="1" s="1"/>
  <c r="BE948" i="1"/>
  <c r="J948" i="1"/>
  <c r="H948" i="1"/>
  <c r="G948" i="1"/>
  <c r="BH947" i="1"/>
  <c r="BF947" i="1"/>
  <c r="BG947" i="1" s="1"/>
  <c r="BE947" i="1"/>
  <c r="J947" i="1"/>
  <c r="H947" i="1"/>
  <c r="G947" i="1"/>
  <c r="BH946" i="1"/>
  <c r="BF946" i="1"/>
  <c r="BG946" i="1" s="1"/>
  <c r="BE946" i="1"/>
  <c r="J946" i="1"/>
  <c r="H946" i="1"/>
  <c r="G946" i="1"/>
  <c r="BH945" i="1"/>
  <c r="BF945" i="1"/>
  <c r="BG945" i="1" s="1"/>
  <c r="BE945" i="1"/>
  <c r="J945" i="1"/>
  <c r="H945" i="1"/>
  <c r="G945" i="1"/>
  <c r="BH944" i="1"/>
  <c r="BF944" i="1"/>
  <c r="BG944" i="1" s="1"/>
  <c r="BE944" i="1"/>
  <c r="J944" i="1"/>
  <c r="H944" i="1"/>
  <c r="G944" i="1"/>
  <c r="BH943" i="1"/>
  <c r="BF943" i="1"/>
  <c r="BE943" i="1"/>
  <c r="J943" i="1"/>
  <c r="H943" i="1"/>
  <c r="G943" i="1"/>
  <c r="BH942" i="1"/>
  <c r="BF942" i="1"/>
  <c r="BG942" i="1" s="1"/>
  <c r="BE942" i="1"/>
  <c r="J942" i="1"/>
  <c r="H942" i="1"/>
  <c r="G942" i="1"/>
  <c r="BH941" i="1"/>
  <c r="BF941" i="1"/>
  <c r="BG941" i="1" s="1"/>
  <c r="BE941" i="1"/>
  <c r="J941" i="1"/>
  <c r="H941" i="1"/>
  <c r="G941" i="1"/>
  <c r="BH940" i="1"/>
  <c r="BF940" i="1"/>
  <c r="BG940" i="1" s="1"/>
  <c r="BE940" i="1"/>
  <c r="J940" i="1"/>
  <c r="H940" i="1"/>
  <c r="G940" i="1"/>
  <c r="BH939" i="1"/>
  <c r="BF939" i="1"/>
  <c r="BG939" i="1" s="1"/>
  <c r="BE939" i="1"/>
  <c r="J939" i="1"/>
  <c r="H939" i="1"/>
  <c r="G939" i="1"/>
  <c r="BH938" i="1"/>
  <c r="BF938" i="1"/>
  <c r="BG938" i="1" s="1"/>
  <c r="BE938" i="1"/>
  <c r="J938" i="1"/>
  <c r="H938" i="1"/>
  <c r="G938" i="1"/>
  <c r="BH937" i="1"/>
  <c r="BF937" i="1"/>
  <c r="BG937" i="1" s="1"/>
  <c r="BE937" i="1"/>
  <c r="J937" i="1"/>
  <c r="H937" i="1"/>
  <c r="G937" i="1"/>
  <c r="BH936" i="1"/>
  <c r="BF936" i="1"/>
  <c r="BG936" i="1" s="1"/>
  <c r="BE936" i="1"/>
  <c r="J936" i="1"/>
  <c r="H936" i="1"/>
  <c r="G936" i="1"/>
  <c r="BH935" i="1"/>
  <c r="BF935" i="1"/>
  <c r="BG935" i="1" s="1"/>
  <c r="BE935" i="1"/>
  <c r="J935" i="1"/>
  <c r="H935" i="1"/>
  <c r="G935" i="1"/>
  <c r="BH934" i="1"/>
  <c r="BF934" i="1"/>
  <c r="BG934" i="1" s="1"/>
  <c r="BE934" i="1"/>
  <c r="J934" i="1"/>
  <c r="H934" i="1"/>
  <c r="G934" i="1"/>
  <c r="BH933" i="1"/>
  <c r="BF933" i="1"/>
  <c r="BG933" i="1" s="1"/>
  <c r="BE933" i="1"/>
  <c r="J933" i="1"/>
  <c r="H933" i="1"/>
  <c r="G933" i="1"/>
  <c r="BH932" i="1"/>
  <c r="BF932" i="1"/>
  <c r="BG932" i="1" s="1"/>
  <c r="BE932" i="1"/>
  <c r="J932" i="1"/>
  <c r="H932" i="1"/>
  <c r="G932" i="1"/>
  <c r="BH931" i="1"/>
  <c r="BF931" i="1"/>
  <c r="BG931" i="1" s="1"/>
  <c r="BE931" i="1"/>
  <c r="J931" i="1"/>
  <c r="H931" i="1"/>
  <c r="G931" i="1"/>
  <c r="BH930" i="1"/>
  <c r="BF930" i="1"/>
  <c r="BG930" i="1" s="1"/>
  <c r="BE930" i="1"/>
  <c r="J930" i="1"/>
  <c r="H930" i="1"/>
  <c r="G930" i="1"/>
  <c r="BH929" i="1"/>
  <c r="BF929" i="1"/>
  <c r="BG929" i="1" s="1"/>
  <c r="BE929" i="1"/>
  <c r="J929" i="1"/>
  <c r="H929" i="1"/>
  <c r="G929" i="1"/>
  <c r="BH928" i="1"/>
  <c r="BF928" i="1"/>
  <c r="BG928" i="1" s="1"/>
  <c r="BE928" i="1"/>
  <c r="J928" i="1"/>
  <c r="H928" i="1"/>
  <c r="G928" i="1"/>
  <c r="BH927" i="1"/>
  <c r="BF927" i="1"/>
  <c r="BE927" i="1"/>
  <c r="J927" i="1"/>
  <c r="H927" i="1"/>
  <c r="G927" i="1"/>
  <c r="BH926" i="1"/>
  <c r="BF926" i="1"/>
  <c r="BG926" i="1" s="1"/>
  <c r="BE926" i="1"/>
  <c r="J926" i="1"/>
  <c r="H926" i="1"/>
  <c r="G926" i="1"/>
  <c r="BH925" i="1"/>
  <c r="BF925" i="1"/>
  <c r="BG925" i="1" s="1"/>
  <c r="BE925" i="1"/>
  <c r="J925" i="1"/>
  <c r="H925" i="1"/>
  <c r="G925" i="1"/>
  <c r="BH924" i="1"/>
  <c r="BF924" i="1"/>
  <c r="BG924" i="1" s="1"/>
  <c r="BE924" i="1"/>
  <c r="J924" i="1"/>
  <c r="H924" i="1"/>
  <c r="G924" i="1"/>
  <c r="BH923" i="1"/>
  <c r="BF923" i="1"/>
  <c r="BG923" i="1" s="1"/>
  <c r="BE923" i="1"/>
  <c r="J923" i="1"/>
  <c r="H923" i="1"/>
  <c r="G923" i="1"/>
  <c r="BH922" i="1"/>
  <c r="BF922" i="1"/>
  <c r="BG922" i="1" s="1"/>
  <c r="BE922" i="1"/>
  <c r="J922" i="1"/>
  <c r="H922" i="1"/>
  <c r="G922" i="1"/>
  <c r="BH921" i="1"/>
  <c r="BF921" i="1"/>
  <c r="BG921" i="1" s="1"/>
  <c r="BE921" i="1"/>
  <c r="J921" i="1"/>
  <c r="H921" i="1"/>
  <c r="G921" i="1"/>
  <c r="BH920" i="1"/>
  <c r="BF920" i="1"/>
  <c r="BG920" i="1" s="1"/>
  <c r="BE920" i="1"/>
  <c r="J920" i="1"/>
  <c r="H920" i="1"/>
  <c r="G920" i="1"/>
  <c r="BH919" i="1"/>
  <c r="BF919" i="1"/>
  <c r="BG919" i="1" s="1"/>
  <c r="BE919" i="1"/>
  <c r="J919" i="1"/>
  <c r="H919" i="1"/>
  <c r="G919" i="1"/>
  <c r="BH918" i="1"/>
  <c r="BF918" i="1"/>
  <c r="BG918" i="1" s="1"/>
  <c r="BE918" i="1"/>
  <c r="J918" i="1"/>
  <c r="H918" i="1"/>
  <c r="G918" i="1"/>
  <c r="BH917" i="1"/>
  <c r="BF917" i="1"/>
  <c r="BG917" i="1" s="1"/>
  <c r="BE917" i="1"/>
  <c r="J917" i="1"/>
  <c r="H917" i="1"/>
  <c r="G917" i="1"/>
  <c r="J916" i="1"/>
  <c r="H916" i="1"/>
  <c r="G916" i="1"/>
  <c r="BH915" i="1"/>
  <c r="BF915" i="1"/>
  <c r="BG915" i="1" s="1"/>
  <c r="BE915" i="1"/>
  <c r="J915" i="1"/>
  <c r="H915" i="1"/>
  <c r="G915" i="1"/>
  <c r="BH914" i="1"/>
  <c r="BF914" i="1"/>
  <c r="BG914" i="1" s="1"/>
  <c r="BE914" i="1"/>
  <c r="J914" i="1"/>
  <c r="H914" i="1"/>
  <c r="G914" i="1"/>
  <c r="BH913" i="1"/>
  <c r="BF913" i="1"/>
  <c r="BG913" i="1" s="1"/>
  <c r="BE913" i="1"/>
  <c r="J913" i="1"/>
  <c r="H913" i="1"/>
  <c r="G913" i="1"/>
  <c r="BH912" i="1"/>
  <c r="BF912" i="1"/>
  <c r="BG912" i="1" s="1"/>
  <c r="BE912" i="1"/>
  <c r="J912" i="1"/>
  <c r="H912" i="1"/>
  <c r="G912" i="1"/>
  <c r="BH911" i="1"/>
  <c r="BF911" i="1"/>
  <c r="BG911" i="1" s="1"/>
  <c r="BE911" i="1"/>
  <c r="J911" i="1"/>
  <c r="H911" i="1"/>
  <c r="G911" i="1"/>
  <c r="BH910" i="1"/>
  <c r="BF910" i="1"/>
  <c r="BG910" i="1" s="1"/>
  <c r="BE910" i="1"/>
  <c r="J910" i="1"/>
  <c r="H910" i="1"/>
  <c r="G910" i="1"/>
  <c r="BH909" i="1"/>
  <c r="BF909" i="1"/>
  <c r="BG909" i="1" s="1"/>
  <c r="BE909" i="1"/>
  <c r="J909" i="1"/>
  <c r="H909" i="1"/>
  <c r="G909" i="1"/>
  <c r="BH908" i="1"/>
  <c r="BF908" i="1"/>
  <c r="BG908" i="1" s="1"/>
  <c r="BE908" i="1"/>
  <c r="J908" i="1"/>
  <c r="H908" i="1"/>
  <c r="G908" i="1"/>
  <c r="BH907" i="1"/>
  <c r="BF907" i="1"/>
  <c r="BG907" i="1" s="1"/>
  <c r="BE907" i="1"/>
  <c r="J907" i="1"/>
  <c r="H907" i="1"/>
  <c r="G907" i="1"/>
  <c r="BH906" i="1"/>
  <c r="BF906" i="1"/>
  <c r="BG906" i="1" s="1"/>
  <c r="BE906" i="1"/>
  <c r="J906" i="1"/>
  <c r="H906" i="1"/>
  <c r="G906" i="1"/>
  <c r="BH905" i="1"/>
  <c r="BF905" i="1"/>
  <c r="BG905" i="1" s="1"/>
  <c r="BE905" i="1"/>
  <c r="J905" i="1"/>
  <c r="H905" i="1"/>
  <c r="G905" i="1"/>
  <c r="BH904" i="1"/>
  <c r="BF904" i="1"/>
  <c r="BG904" i="1" s="1"/>
  <c r="BE904" i="1"/>
  <c r="J904" i="1"/>
  <c r="H904" i="1"/>
  <c r="G904" i="1"/>
  <c r="BH903" i="1"/>
  <c r="BF903" i="1"/>
  <c r="BG903" i="1" s="1"/>
  <c r="BE903" i="1"/>
  <c r="J903" i="1"/>
  <c r="H903" i="1"/>
  <c r="G903" i="1"/>
  <c r="BH902" i="1"/>
  <c r="BF902" i="1"/>
  <c r="BG902" i="1" s="1"/>
  <c r="BE902" i="1"/>
  <c r="J902" i="1"/>
  <c r="H902" i="1"/>
  <c r="G902" i="1"/>
  <c r="BH901" i="1"/>
  <c r="BF901" i="1"/>
  <c r="BG901" i="1" s="1"/>
  <c r="BE901" i="1"/>
  <c r="J901" i="1"/>
  <c r="H901" i="1"/>
  <c r="G901" i="1"/>
  <c r="BH900" i="1"/>
  <c r="BF900" i="1"/>
  <c r="BG900" i="1" s="1"/>
  <c r="BE900" i="1"/>
  <c r="J900" i="1"/>
  <c r="H900" i="1"/>
  <c r="G900" i="1"/>
  <c r="BH899" i="1"/>
  <c r="BF899" i="1"/>
  <c r="BG899" i="1" s="1"/>
  <c r="BE899" i="1"/>
  <c r="J899" i="1"/>
  <c r="H899" i="1"/>
  <c r="G899" i="1"/>
  <c r="BH898" i="1"/>
  <c r="BF898" i="1"/>
  <c r="BG898" i="1" s="1"/>
  <c r="BE898" i="1"/>
  <c r="J898" i="1"/>
  <c r="H898" i="1"/>
  <c r="G898" i="1"/>
  <c r="BH897" i="1"/>
  <c r="BF897" i="1"/>
  <c r="BG897" i="1" s="1"/>
  <c r="BE897" i="1"/>
  <c r="J897" i="1"/>
  <c r="H897" i="1"/>
  <c r="G897" i="1"/>
  <c r="BH896" i="1"/>
  <c r="BF896" i="1"/>
  <c r="BG896" i="1" s="1"/>
  <c r="BE896" i="1"/>
  <c r="J896" i="1"/>
  <c r="H896" i="1"/>
  <c r="G896" i="1"/>
  <c r="BH895" i="1"/>
  <c r="BF895" i="1"/>
  <c r="BG895" i="1" s="1"/>
  <c r="BE895" i="1"/>
  <c r="J895" i="1"/>
  <c r="H895" i="1"/>
  <c r="G895" i="1"/>
  <c r="BH894" i="1"/>
  <c r="BF894" i="1"/>
  <c r="BG894" i="1" s="1"/>
  <c r="BE894" i="1"/>
  <c r="J894" i="1"/>
  <c r="H894" i="1"/>
  <c r="G894" i="1"/>
  <c r="BH893" i="1"/>
  <c r="BF893" i="1"/>
  <c r="BG893" i="1" s="1"/>
  <c r="BE893" i="1"/>
  <c r="J893" i="1"/>
  <c r="H893" i="1"/>
  <c r="G893" i="1"/>
  <c r="BH892" i="1"/>
  <c r="BF892" i="1"/>
  <c r="BG892" i="1" s="1"/>
  <c r="BE892" i="1"/>
  <c r="J892" i="1"/>
  <c r="H892" i="1"/>
  <c r="G892" i="1"/>
  <c r="BH891" i="1"/>
  <c r="BF891" i="1"/>
  <c r="BG891" i="1" s="1"/>
  <c r="BE891" i="1"/>
  <c r="J891" i="1"/>
  <c r="H891" i="1"/>
  <c r="G891" i="1"/>
  <c r="BH890" i="1"/>
  <c r="BF890" i="1"/>
  <c r="BG890" i="1" s="1"/>
  <c r="BE890" i="1"/>
  <c r="J890" i="1"/>
  <c r="H890" i="1"/>
  <c r="G890" i="1"/>
  <c r="BH889" i="1"/>
  <c r="BF889" i="1"/>
  <c r="BG889" i="1" s="1"/>
  <c r="BE889" i="1"/>
  <c r="J889" i="1"/>
  <c r="H889" i="1"/>
  <c r="G889" i="1"/>
  <c r="BH888" i="1"/>
  <c r="BF888" i="1"/>
  <c r="BG888" i="1" s="1"/>
  <c r="BE888" i="1"/>
  <c r="J888" i="1"/>
  <c r="H888" i="1"/>
  <c r="G888" i="1"/>
  <c r="BH887" i="1"/>
  <c r="BF887" i="1"/>
  <c r="BG887" i="1" s="1"/>
  <c r="BE887" i="1"/>
  <c r="J887" i="1"/>
  <c r="H887" i="1"/>
  <c r="G887" i="1"/>
  <c r="BH886" i="1"/>
  <c r="BF886" i="1"/>
  <c r="BG886" i="1" s="1"/>
  <c r="BE886" i="1"/>
  <c r="J886" i="1"/>
  <c r="H886" i="1"/>
  <c r="G886" i="1"/>
  <c r="BH885" i="1"/>
  <c r="BF885" i="1"/>
  <c r="BG885" i="1" s="1"/>
  <c r="BE885" i="1"/>
  <c r="J885" i="1"/>
  <c r="H885" i="1"/>
  <c r="G885" i="1"/>
  <c r="BH884" i="1"/>
  <c r="BF884" i="1"/>
  <c r="BG884" i="1" s="1"/>
  <c r="BE884" i="1"/>
  <c r="J884" i="1"/>
  <c r="H884" i="1"/>
  <c r="G884" i="1"/>
  <c r="BH883" i="1"/>
  <c r="BF883" i="1"/>
  <c r="BG883" i="1" s="1"/>
  <c r="BE883" i="1"/>
  <c r="J883" i="1"/>
  <c r="H883" i="1"/>
  <c r="G883" i="1"/>
  <c r="BH882" i="1"/>
  <c r="BF882" i="1"/>
  <c r="BG882" i="1" s="1"/>
  <c r="BE882" i="1"/>
  <c r="J882" i="1"/>
  <c r="H882" i="1"/>
  <c r="G882" i="1"/>
  <c r="BH881" i="1"/>
  <c r="BF881" i="1"/>
  <c r="BG881" i="1" s="1"/>
  <c r="BE881" i="1"/>
  <c r="J881" i="1"/>
  <c r="H881" i="1"/>
  <c r="G881" i="1"/>
  <c r="BH880" i="1"/>
  <c r="BF880" i="1"/>
  <c r="BG880" i="1" s="1"/>
  <c r="BE880" i="1"/>
  <c r="J880" i="1"/>
  <c r="H880" i="1"/>
  <c r="G880" i="1"/>
  <c r="BH879" i="1"/>
  <c r="BF879" i="1"/>
  <c r="BG879" i="1" s="1"/>
  <c r="BE879" i="1"/>
  <c r="J879" i="1"/>
  <c r="H879" i="1"/>
  <c r="G879" i="1"/>
  <c r="BH878" i="1"/>
  <c r="BF878" i="1"/>
  <c r="BG878" i="1" s="1"/>
  <c r="BE878" i="1"/>
  <c r="J878" i="1"/>
  <c r="H878" i="1"/>
  <c r="G878" i="1"/>
  <c r="BH877" i="1"/>
  <c r="BF877" i="1"/>
  <c r="BG877" i="1" s="1"/>
  <c r="BE877" i="1"/>
  <c r="J877" i="1"/>
  <c r="H877" i="1"/>
  <c r="G877" i="1"/>
  <c r="BH876" i="1"/>
  <c r="BF876" i="1"/>
  <c r="BG876" i="1" s="1"/>
  <c r="BE876" i="1"/>
  <c r="J876" i="1"/>
  <c r="H876" i="1"/>
  <c r="G876" i="1"/>
  <c r="BH875" i="1"/>
  <c r="BF875" i="1"/>
  <c r="BG875" i="1" s="1"/>
  <c r="BE875" i="1"/>
  <c r="J875" i="1"/>
  <c r="H875" i="1"/>
  <c r="G875" i="1"/>
  <c r="BH874" i="1"/>
  <c r="BF874" i="1"/>
  <c r="BG874" i="1" s="1"/>
  <c r="BE874" i="1"/>
  <c r="J874" i="1"/>
  <c r="H874" i="1"/>
  <c r="G874" i="1"/>
  <c r="BH873" i="1"/>
  <c r="BF873" i="1"/>
  <c r="BG873" i="1" s="1"/>
  <c r="BE873" i="1"/>
  <c r="J873" i="1"/>
  <c r="H873" i="1"/>
  <c r="G873" i="1"/>
  <c r="BH872" i="1"/>
  <c r="BF872" i="1"/>
  <c r="BG872" i="1" s="1"/>
  <c r="BE872" i="1"/>
  <c r="J872" i="1"/>
  <c r="H872" i="1"/>
  <c r="G872" i="1"/>
  <c r="BH871" i="1"/>
  <c r="BF871" i="1"/>
  <c r="BG871" i="1" s="1"/>
  <c r="BE871" i="1"/>
  <c r="J871" i="1"/>
  <c r="H871" i="1"/>
  <c r="G871" i="1"/>
  <c r="BH870" i="1"/>
  <c r="BF870" i="1"/>
  <c r="BG870" i="1" s="1"/>
  <c r="BE870" i="1"/>
  <c r="J870" i="1"/>
  <c r="H870" i="1"/>
  <c r="G870" i="1"/>
  <c r="BH869" i="1"/>
  <c r="BF869" i="1"/>
  <c r="BG869" i="1" s="1"/>
  <c r="BE869" i="1"/>
  <c r="J869" i="1"/>
  <c r="H869" i="1"/>
  <c r="G869" i="1"/>
  <c r="BH868" i="1"/>
  <c r="BF868" i="1"/>
  <c r="BG868" i="1" s="1"/>
  <c r="BE868" i="1"/>
  <c r="J868" i="1"/>
  <c r="H868" i="1"/>
  <c r="G868" i="1"/>
  <c r="BH867" i="1"/>
  <c r="BF867" i="1"/>
  <c r="BG867" i="1" s="1"/>
  <c r="BE867" i="1"/>
  <c r="J867" i="1"/>
  <c r="H867" i="1"/>
  <c r="G867" i="1"/>
  <c r="BH866" i="1"/>
  <c r="BF866" i="1"/>
  <c r="BG866" i="1" s="1"/>
  <c r="BE866" i="1"/>
  <c r="J866" i="1"/>
  <c r="H866" i="1"/>
  <c r="G866" i="1"/>
  <c r="BH865" i="1"/>
  <c r="BF865" i="1"/>
  <c r="BG865" i="1" s="1"/>
  <c r="BE865" i="1"/>
  <c r="J865" i="1"/>
  <c r="H865" i="1"/>
  <c r="G865" i="1"/>
  <c r="BH864" i="1"/>
  <c r="BF864" i="1"/>
  <c r="BG864" i="1" s="1"/>
  <c r="BE864" i="1"/>
  <c r="J864" i="1"/>
  <c r="H864" i="1"/>
  <c r="G864" i="1"/>
  <c r="BH863" i="1"/>
  <c r="BF863" i="1"/>
  <c r="BG863" i="1" s="1"/>
  <c r="BE863" i="1"/>
  <c r="J863" i="1"/>
  <c r="H863" i="1"/>
  <c r="G863" i="1"/>
  <c r="BH862" i="1"/>
  <c r="BF862" i="1"/>
  <c r="BG862" i="1" s="1"/>
  <c r="BE862" i="1"/>
  <c r="J862" i="1"/>
  <c r="H862" i="1"/>
  <c r="G862" i="1"/>
  <c r="BH861" i="1"/>
  <c r="BF861" i="1"/>
  <c r="BG861" i="1" s="1"/>
  <c r="BE861" i="1"/>
  <c r="J861" i="1"/>
  <c r="H861" i="1"/>
  <c r="G861" i="1"/>
  <c r="BH860" i="1"/>
  <c r="BF860" i="1"/>
  <c r="BG860" i="1" s="1"/>
  <c r="BE860" i="1"/>
  <c r="J860" i="1"/>
  <c r="H860" i="1"/>
  <c r="G860" i="1"/>
  <c r="BH859" i="1"/>
  <c r="BF859" i="1"/>
  <c r="BG859" i="1" s="1"/>
  <c r="BE859" i="1"/>
  <c r="J859" i="1"/>
  <c r="H859" i="1"/>
  <c r="G859" i="1"/>
  <c r="BH858" i="1"/>
  <c r="BF858" i="1"/>
  <c r="BG858" i="1" s="1"/>
  <c r="BE858" i="1"/>
  <c r="J858" i="1"/>
  <c r="H858" i="1"/>
  <c r="G858" i="1"/>
  <c r="BH857" i="1"/>
  <c r="BF857" i="1"/>
  <c r="BG857" i="1" s="1"/>
  <c r="BE857" i="1"/>
  <c r="J857" i="1"/>
  <c r="H857" i="1"/>
  <c r="G857" i="1"/>
  <c r="BH856" i="1"/>
  <c r="BF856" i="1"/>
  <c r="BG856" i="1" s="1"/>
  <c r="BE856" i="1"/>
  <c r="J856" i="1"/>
  <c r="H856" i="1"/>
  <c r="G856" i="1"/>
  <c r="BH855" i="1"/>
  <c r="BF855" i="1"/>
  <c r="BG855" i="1" s="1"/>
  <c r="BE855" i="1"/>
  <c r="J855" i="1"/>
  <c r="H855" i="1"/>
  <c r="G855" i="1"/>
  <c r="BH854" i="1"/>
  <c r="BF854" i="1"/>
  <c r="BG854" i="1" s="1"/>
  <c r="BE854" i="1"/>
  <c r="J854" i="1"/>
  <c r="H854" i="1"/>
  <c r="G854" i="1"/>
  <c r="BH853" i="1"/>
  <c r="BF853" i="1"/>
  <c r="BG853" i="1" s="1"/>
  <c r="BE853" i="1"/>
  <c r="J853" i="1"/>
  <c r="H853" i="1"/>
  <c r="G853" i="1"/>
  <c r="BH852" i="1"/>
  <c r="BF852" i="1"/>
  <c r="BG852" i="1" s="1"/>
  <c r="BE852" i="1"/>
  <c r="J852" i="1"/>
  <c r="H852" i="1"/>
  <c r="G852" i="1"/>
  <c r="BH851" i="1"/>
  <c r="BF851" i="1"/>
  <c r="BG851" i="1" s="1"/>
  <c r="BE851" i="1"/>
  <c r="J851" i="1"/>
  <c r="H851" i="1"/>
  <c r="G851" i="1"/>
  <c r="BH850" i="1"/>
  <c r="BF850" i="1"/>
  <c r="BG850" i="1" s="1"/>
  <c r="BE850" i="1"/>
  <c r="J850" i="1"/>
  <c r="H850" i="1"/>
  <c r="G850" i="1"/>
  <c r="BH849" i="1"/>
  <c r="BF849" i="1"/>
  <c r="BG849" i="1" s="1"/>
  <c r="BE849" i="1"/>
  <c r="J849" i="1"/>
  <c r="H849" i="1"/>
  <c r="G849" i="1"/>
  <c r="BH848" i="1"/>
  <c r="BF848" i="1"/>
  <c r="BG848" i="1" s="1"/>
  <c r="BE848" i="1"/>
  <c r="J848" i="1"/>
  <c r="H848" i="1"/>
  <c r="G848" i="1"/>
  <c r="BH847" i="1"/>
  <c r="BF847" i="1"/>
  <c r="BG847" i="1" s="1"/>
  <c r="BE847" i="1"/>
  <c r="J847" i="1"/>
  <c r="H847" i="1"/>
  <c r="G847" i="1"/>
  <c r="BH846" i="1"/>
  <c r="BF846" i="1"/>
  <c r="BG846" i="1" s="1"/>
  <c r="BE846" i="1"/>
  <c r="J846" i="1"/>
  <c r="H846" i="1"/>
  <c r="G846" i="1"/>
  <c r="BH845" i="1"/>
  <c r="BF845" i="1"/>
  <c r="BG845" i="1" s="1"/>
  <c r="BE845" i="1"/>
  <c r="J845" i="1"/>
  <c r="H845" i="1"/>
  <c r="G845" i="1"/>
  <c r="BH844" i="1"/>
  <c r="BF844" i="1"/>
  <c r="BG844" i="1" s="1"/>
  <c r="BE844" i="1"/>
  <c r="J844" i="1"/>
  <c r="H844" i="1"/>
  <c r="G844" i="1"/>
  <c r="BH843" i="1"/>
  <c r="BF843" i="1"/>
  <c r="BG843" i="1" s="1"/>
  <c r="BE843" i="1"/>
  <c r="J843" i="1"/>
  <c r="H843" i="1"/>
  <c r="G843" i="1"/>
  <c r="BH842" i="1"/>
  <c r="BF842" i="1"/>
  <c r="BG842" i="1" s="1"/>
  <c r="BE842" i="1"/>
  <c r="J842" i="1"/>
  <c r="H842" i="1"/>
  <c r="G842" i="1"/>
  <c r="BH841" i="1"/>
  <c r="BF841" i="1"/>
  <c r="BG841" i="1" s="1"/>
  <c r="BE841" i="1"/>
  <c r="J841" i="1"/>
  <c r="H841" i="1"/>
  <c r="G841" i="1"/>
  <c r="BH840" i="1"/>
  <c r="BF840" i="1"/>
  <c r="BG840" i="1" s="1"/>
  <c r="BE840" i="1"/>
  <c r="J840" i="1"/>
  <c r="H840" i="1"/>
  <c r="G840" i="1"/>
  <c r="BH839" i="1"/>
  <c r="BF839" i="1"/>
  <c r="BG839" i="1" s="1"/>
  <c r="BE839" i="1"/>
  <c r="J839" i="1"/>
  <c r="H839" i="1"/>
  <c r="G839" i="1"/>
  <c r="BH838" i="1"/>
  <c r="BF838" i="1"/>
  <c r="BG838" i="1" s="1"/>
  <c r="BE838" i="1"/>
  <c r="J838" i="1"/>
  <c r="H838" i="1"/>
  <c r="G838" i="1"/>
  <c r="BH837" i="1"/>
  <c r="BF837" i="1"/>
  <c r="BG837" i="1" s="1"/>
  <c r="BE837" i="1"/>
  <c r="J837" i="1"/>
  <c r="H837" i="1"/>
  <c r="G837" i="1"/>
  <c r="BH836" i="1"/>
  <c r="BF836" i="1"/>
  <c r="BG836" i="1" s="1"/>
  <c r="BE836" i="1"/>
  <c r="J836" i="1"/>
  <c r="H836" i="1"/>
  <c r="G836" i="1"/>
  <c r="BH835" i="1"/>
  <c r="BF835" i="1"/>
  <c r="BG835" i="1" s="1"/>
  <c r="BE835" i="1"/>
  <c r="J835" i="1"/>
  <c r="H835" i="1"/>
  <c r="G835" i="1"/>
  <c r="BH834" i="1"/>
  <c r="BF834" i="1"/>
  <c r="BG834" i="1" s="1"/>
  <c r="BE834" i="1"/>
  <c r="J834" i="1"/>
  <c r="H834" i="1"/>
  <c r="G834" i="1"/>
  <c r="BH833" i="1"/>
  <c r="BF833" i="1"/>
  <c r="BG833" i="1" s="1"/>
  <c r="BE833" i="1"/>
  <c r="J833" i="1"/>
  <c r="H833" i="1"/>
  <c r="G833" i="1"/>
  <c r="BH832" i="1"/>
  <c r="BF832" i="1"/>
  <c r="BG832" i="1" s="1"/>
  <c r="BE832" i="1"/>
  <c r="J832" i="1"/>
  <c r="H832" i="1"/>
  <c r="G832" i="1"/>
  <c r="BH831" i="1"/>
  <c r="BF831" i="1"/>
  <c r="BG831" i="1" s="1"/>
  <c r="BE831" i="1"/>
  <c r="J831" i="1"/>
  <c r="H831" i="1"/>
  <c r="G831" i="1"/>
  <c r="BH830" i="1"/>
  <c r="BF830" i="1"/>
  <c r="BG830" i="1" s="1"/>
  <c r="BE830" i="1"/>
  <c r="J830" i="1"/>
  <c r="H830" i="1"/>
  <c r="G830" i="1"/>
  <c r="BH829" i="1"/>
  <c r="BF829" i="1"/>
  <c r="BG829" i="1" s="1"/>
  <c r="BE829" i="1"/>
  <c r="J829" i="1"/>
  <c r="H829" i="1"/>
  <c r="G829" i="1"/>
  <c r="BH828" i="1"/>
  <c r="BF828" i="1"/>
  <c r="BG828" i="1" s="1"/>
  <c r="BE828" i="1"/>
  <c r="J828" i="1"/>
  <c r="H828" i="1"/>
  <c r="G828" i="1"/>
  <c r="BH827" i="1"/>
  <c r="BF827" i="1"/>
  <c r="BG827" i="1" s="1"/>
  <c r="BE827" i="1"/>
  <c r="J827" i="1"/>
  <c r="H827" i="1"/>
  <c r="G827" i="1"/>
  <c r="BH826" i="1"/>
  <c r="BF826" i="1"/>
  <c r="BG826" i="1" s="1"/>
  <c r="BE826" i="1"/>
  <c r="J826" i="1"/>
  <c r="H826" i="1"/>
  <c r="G826" i="1"/>
  <c r="BH825" i="1"/>
  <c r="BF825" i="1"/>
  <c r="BG825" i="1" s="1"/>
  <c r="BE825" i="1"/>
  <c r="J825" i="1"/>
  <c r="H825" i="1"/>
  <c r="G825" i="1"/>
  <c r="BH824" i="1"/>
  <c r="BF824" i="1"/>
  <c r="BG824" i="1" s="1"/>
  <c r="BE824" i="1"/>
  <c r="J824" i="1"/>
  <c r="H824" i="1"/>
  <c r="G824" i="1"/>
  <c r="BH823" i="1"/>
  <c r="BF823" i="1"/>
  <c r="BG823" i="1" s="1"/>
  <c r="BE823" i="1"/>
  <c r="J823" i="1"/>
  <c r="H823" i="1"/>
  <c r="G823" i="1"/>
  <c r="BH822" i="1"/>
  <c r="BF822" i="1"/>
  <c r="BG822" i="1" s="1"/>
  <c r="BE822" i="1"/>
  <c r="J822" i="1"/>
  <c r="H822" i="1"/>
  <c r="G822" i="1"/>
  <c r="BH821" i="1"/>
  <c r="BF821" i="1"/>
  <c r="BG821" i="1" s="1"/>
  <c r="BE821" i="1"/>
  <c r="J821" i="1"/>
  <c r="H821" i="1"/>
  <c r="G821" i="1"/>
  <c r="BH820" i="1"/>
  <c r="BF820" i="1"/>
  <c r="BG820" i="1" s="1"/>
  <c r="BE820" i="1"/>
  <c r="J820" i="1"/>
  <c r="H820" i="1"/>
  <c r="G820" i="1"/>
  <c r="BH819" i="1"/>
  <c r="BF819" i="1"/>
  <c r="BG819" i="1" s="1"/>
  <c r="BE819" i="1"/>
  <c r="J819" i="1"/>
  <c r="H819" i="1"/>
  <c r="G819" i="1"/>
  <c r="BH818" i="1"/>
  <c r="BF818" i="1"/>
  <c r="BG818" i="1" s="1"/>
  <c r="BE818" i="1"/>
  <c r="J818" i="1"/>
  <c r="H818" i="1"/>
  <c r="G818" i="1"/>
  <c r="BH817" i="1"/>
  <c r="BF817" i="1"/>
  <c r="BG817" i="1" s="1"/>
  <c r="BE817" i="1"/>
  <c r="J817" i="1"/>
  <c r="H817" i="1"/>
  <c r="G817" i="1"/>
  <c r="BH816" i="1"/>
  <c r="BF816" i="1"/>
  <c r="BG816" i="1" s="1"/>
  <c r="BE816" i="1"/>
  <c r="J816" i="1"/>
  <c r="H816" i="1"/>
  <c r="G816" i="1"/>
  <c r="BH815" i="1"/>
  <c r="BF815" i="1"/>
  <c r="BG815" i="1" s="1"/>
  <c r="BE815" i="1"/>
  <c r="J815" i="1"/>
  <c r="H815" i="1"/>
  <c r="G815" i="1"/>
  <c r="BH814" i="1"/>
  <c r="BF814" i="1"/>
  <c r="BG814" i="1" s="1"/>
  <c r="BE814" i="1"/>
  <c r="J814" i="1"/>
  <c r="H814" i="1"/>
  <c r="G814" i="1"/>
  <c r="BH813" i="1"/>
  <c r="BF813" i="1"/>
  <c r="BG813" i="1" s="1"/>
  <c r="BE813" i="1"/>
  <c r="J813" i="1"/>
  <c r="H813" i="1"/>
  <c r="G813" i="1"/>
  <c r="BH812" i="1"/>
  <c r="BF812" i="1"/>
  <c r="BG812" i="1" s="1"/>
  <c r="BE812" i="1"/>
  <c r="J812" i="1"/>
  <c r="H812" i="1"/>
  <c r="G812" i="1"/>
  <c r="BH811" i="1"/>
  <c r="BF811" i="1"/>
  <c r="BG811" i="1" s="1"/>
  <c r="BE811" i="1"/>
  <c r="J811" i="1"/>
  <c r="H811" i="1"/>
  <c r="G811" i="1"/>
  <c r="BH810" i="1"/>
  <c r="BF810" i="1"/>
  <c r="BG810" i="1" s="1"/>
  <c r="BE810" i="1"/>
  <c r="J810" i="1"/>
  <c r="H810" i="1"/>
  <c r="G810" i="1"/>
  <c r="BH809" i="1"/>
  <c r="BF809" i="1"/>
  <c r="BG809" i="1" s="1"/>
  <c r="BE809" i="1"/>
  <c r="J809" i="1"/>
  <c r="H809" i="1"/>
  <c r="G809" i="1"/>
  <c r="BH808" i="1"/>
  <c r="BF808" i="1"/>
  <c r="BG808" i="1" s="1"/>
  <c r="BE808" i="1"/>
  <c r="J808" i="1"/>
  <c r="H808" i="1"/>
  <c r="G808" i="1"/>
  <c r="BH807" i="1"/>
  <c r="BF807" i="1"/>
  <c r="BG807" i="1" s="1"/>
  <c r="BE807" i="1"/>
  <c r="J807" i="1"/>
  <c r="H807" i="1"/>
  <c r="G807" i="1"/>
  <c r="BH806" i="1"/>
  <c r="BF806" i="1"/>
  <c r="BG806" i="1" s="1"/>
  <c r="BE806" i="1"/>
  <c r="J806" i="1"/>
  <c r="H806" i="1"/>
  <c r="G806" i="1"/>
  <c r="BH805" i="1"/>
  <c r="BF805" i="1"/>
  <c r="BG805" i="1" s="1"/>
  <c r="BE805" i="1"/>
  <c r="J805" i="1"/>
  <c r="H805" i="1"/>
  <c r="G805" i="1"/>
  <c r="BH804" i="1"/>
  <c r="BF804" i="1"/>
  <c r="BG804" i="1" s="1"/>
  <c r="BE804" i="1"/>
  <c r="J804" i="1"/>
  <c r="H804" i="1"/>
  <c r="G804" i="1"/>
  <c r="BH803" i="1"/>
  <c r="BF803" i="1"/>
  <c r="BG803" i="1" s="1"/>
  <c r="BE803" i="1"/>
  <c r="J803" i="1"/>
  <c r="H803" i="1"/>
  <c r="G803" i="1"/>
  <c r="BH802" i="1"/>
  <c r="BF802" i="1"/>
  <c r="BG802" i="1" s="1"/>
  <c r="BE802" i="1"/>
  <c r="J802" i="1"/>
  <c r="H802" i="1"/>
  <c r="G802" i="1"/>
  <c r="BH801" i="1"/>
  <c r="BF801" i="1"/>
  <c r="BG801" i="1" s="1"/>
  <c r="BE801" i="1"/>
  <c r="J801" i="1"/>
  <c r="H801" i="1"/>
  <c r="G801" i="1"/>
  <c r="BH800" i="1"/>
  <c r="BF800" i="1"/>
  <c r="BG800" i="1" s="1"/>
  <c r="BE800" i="1"/>
  <c r="J800" i="1"/>
  <c r="H800" i="1"/>
  <c r="G800" i="1"/>
  <c r="BH799" i="1"/>
  <c r="BF799" i="1"/>
  <c r="BG799" i="1" s="1"/>
  <c r="BE799" i="1"/>
  <c r="J799" i="1"/>
  <c r="H799" i="1"/>
  <c r="G799" i="1"/>
  <c r="BH798" i="1"/>
  <c r="BF798" i="1"/>
  <c r="BG798" i="1" s="1"/>
  <c r="BE798" i="1"/>
  <c r="J798" i="1"/>
  <c r="H798" i="1"/>
  <c r="G798" i="1"/>
  <c r="BH797" i="1"/>
  <c r="BF797" i="1"/>
  <c r="BG797" i="1" s="1"/>
  <c r="BE797" i="1"/>
  <c r="J797" i="1"/>
  <c r="H797" i="1"/>
  <c r="G797" i="1"/>
  <c r="BH796" i="1"/>
  <c r="BF796" i="1"/>
  <c r="BG796" i="1" s="1"/>
  <c r="BE796" i="1"/>
  <c r="J796" i="1"/>
  <c r="H796" i="1"/>
  <c r="G796" i="1"/>
  <c r="BH795" i="1"/>
  <c r="BF795" i="1"/>
  <c r="BG795" i="1" s="1"/>
  <c r="BE795" i="1"/>
  <c r="J795" i="1"/>
  <c r="H795" i="1"/>
  <c r="G795" i="1"/>
  <c r="BH794" i="1"/>
  <c r="BF794" i="1"/>
  <c r="BG794" i="1" s="1"/>
  <c r="BE794" i="1"/>
  <c r="J794" i="1"/>
  <c r="H794" i="1"/>
  <c r="G794" i="1"/>
  <c r="BH793" i="1"/>
  <c r="BF793" i="1"/>
  <c r="BG793" i="1" s="1"/>
  <c r="BE793" i="1"/>
  <c r="J793" i="1"/>
  <c r="H793" i="1"/>
  <c r="G793" i="1"/>
  <c r="BH792" i="1"/>
  <c r="BF792" i="1"/>
  <c r="BG792" i="1" s="1"/>
  <c r="BE792" i="1"/>
  <c r="J792" i="1"/>
  <c r="H792" i="1"/>
  <c r="G792" i="1"/>
  <c r="BH791" i="1"/>
  <c r="BF791" i="1"/>
  <c r="BG791" i="1" s="1"/>
  <c r="BE791" i="1"/>
  <c r="J791" i="1"/>
  <c r="H791" i="1"/>
  <c r="G791" i="1"/>
  <c r="BH790" i="1"/>
  <c r="BF790" i="1"/>
  <c r="BG790" i="1" s="1"/>
  <c r="BE790" i="1"/>
  <c r="J790" i="1"/>
  <c r="H790" i="1"/>
  <c r="G790" i="1"/>
  <c r="BH789" i="1"/>
  <c r="BF789" i="1"/>
  <c r="BG789" i="1" s="1"/>
  <c r="BE789" i="1"/>
  <c r="J789" i="1"/>
  <c r="H789" i="1"/>
  <c r="G789" i="1"/>
  <c r="BH788" i="1"/>
  <c r="BF788" i="1"/>
  <c r="BG788" i="1" s="1"/>
  <c r="BE788" i="1"/>
  <c r="J788" i="1"/>
  <c r="H788" i="1"/>
  <c r="G788" i="1"/>
  <c r="BH787" i="1"/>
  <c r="BF787" i="1"/>
  <c r="BG787" i="1" s="1"/>
  <c r="BE787" i="1"/>
  <c r="J787" i="1"/>
  <c r="H787" i="1"/>
  <c r="G787" i="1"/>
  <c r="BH786" i="1"/>
  <c r="BF786" i="1"/>
  <c r="BG786" i="1" s="1"/>
  <c r="BE786" i="1"/>
  <c r="J786" i="1"/>
  <c r="H786" i="1"/>
  <c r="G786" i="1"/>
  <c r="BH785" i="1"/>
  <c r="BF785" i="1"/>
  <c r="BG785" i="1" s="1"/>
  <c r="BE785" i="1"/>
  <c r="J785" i="1"/>
  <c r="H785" i="1"/>
  <c r="G785" i="1"/>
  <c r="BH784" i="1"/>
  <c r="BF784" i="1"/>
  <c r="BG784" i="1" s="1"/>
  <c r="BE784" i="1"/>
  <c r="J784" i="1"/>
  <c r="H784" i="1"/>
  <c r="G784" i="1"/>
  <c r="BH783" i="1"/>
  <c r="BF783" i="1"/>
  <c r="BG783" i="1" s="1"/>
  <c r="BE783" i="1"/>
  <c r="J783" i="1"/>
  <c r="H783" i="1"/>
  <c r="G783" i="1"/>
  <c r="BH782" i="1"/>
  <c r="BF782" i="1"/>
  <c r="BG782" i="1" s="1"/>
  <c r="BE782" i="1"/>
  <c r="J782" i="1"/>
  <c r="H782" i="1"/>
  <c r="G782" i="1"/>
  <c r="BH781" i="1"/>
  <c r="BF781" i="1"/>
  <c r="BG781" i="1" s="1"/>
  <c r="BE781" i="1"/>
  <c r="J781" i="1"/>
  <c r="H781" i="1"/>
  <c r="G781" i="1"/>
  <c r="BH780" i="1"/>
  <c r="BF780" i="1"/>
  <c r="BG780" i="1" s="1"/>
  <c r="BE780" i="1"/>
  <c r="J780" i="1"/>
  <c r="H780" i="1"/>
  <c r="G780" i="1"/>
  <c r="BH779" i="1"/>
  <c r="BF779" i="1"/>
  <c r="BG779" i="1" s="1"/>
  <c r="BE779" i="1"/>
  <c r="J779" i="1"/>
  <c r="H779" i="1"/>
  <c r="G779" i="1"/>
  <c r="BH778" i="1"/>
  <c r="BF778" i="1"/>
  <c r="BG778" i="1" s="1"/>
  <c r="BE778" i="1"/>
  <c r="J778" i="1"/>
  <c r="H778" i="1"/>
  <c r="G778" i="1"/>
  <c r="BH777" i="1"/>
  <c r="BF777" i="1"/>
  <c r="BG777" i="1" s="1"/>
  <c r="BE777" i="1"/>
  <c r="J777" i="1"/>
  <c r="H777" i="1"/>
  <c r="G777" i="1"/>
  <c r="BH776" i="1"/>
  <c r="BF776" i="1"/>
  <c r="BG776" i="1" s="1"/>
  <c r="BE776" i="1"/>
  <c r="J776" i="1"/>
  <c r="H776" i="1"/>
  <c r="G776" i="1"/>
  <c r="BH775" i="1"/>
  <c r="BF775" i="1"/>
  <c r="BG775" i="1" s="1"/>
  <c r="BE775" i="1"/>
  <c r="J775" i="1"/>
  <c r="H775" i="1"/>
  <c r="G775" i="1"/>
  <c r="BH774" i="1"/>
  <c r="BF774" i="1"/>
  <c r="BG774" i="1" s="1"/>
  <c r="BE774" i="1"/>
  <c r="J774" i="1"/>
  <c r="H774" i="1"/>
  <c r="G774" i="1"/>
  <c r="BH773" i="1"/>
  <c r="BF773" i="1"/>
  <c r="BG773" i="1" s="1"/>
  <c r="BE773" i="1"/>
  <c r="J773" i="1"/>
  <c r="H773" i="1"/>
  <c r="G773" i="1"/>
  <c r="BH772" i="1"/>
  <c r="BF772" i="1"/>
  <c r="BG772" i="1" s="1"/>
  <c r="BE772" i="1"/>
  <c r="J772" i="1"/>
  <c r="H772" i="1"/>
  <c r="G772" i="1"/>
  <c r="BH771" i="1"/>
  <c r="BF771" i="1"/>
  <c r="BG771" i="1" s="1"/>
  <c r="BE771" i="1"/>
  <c r="J771" i="1"/>
  <c r="H771" i="1"/>
  <c r="G771" i="1"/>
  <c r="BH770" i="1"/>
  <c r="BF770" i="1"/>
  <c r="BG770" i="1" s="1"/>
  <c r="BE770" i="1"/>
  <c r="J770" i="1"/>
  <c r="H770" i="1"/>
  <c r="G770" i="1"/>
  <c r="BH769" i="1"/>
  <c r="BF769" i="1"/>
  <c r="BG769" i="1" s="1"/>
  <c r="BE769" i="1"/>
  <c r="J769" i="1"/>
  <c r="H769" i="1"/>
  <c r="G769" i="1"/>
  <c r="BH768" i="1"/>
  <c r="BF768" i="1"/>
  <c r="BG768" i="1" s="1"/>
  <c r="BE768" i="1"/>
  <c r="J768" i="1"/>
  <c r="H768" i="1"/>
  <c r="G768" i="1"/>
  <c r="BH767" i="1"/>
  <c r="BF767" i="1"/>
  <c r="BG767" i="1" s="1"/>
  <c r="BE767" i="1"/>
  <c r="J767" i="1"/>
  <c r="H767" i="1"/>
  <c r="G767" i="1"/>
  <c r="BH766" i="1"/>
  <c r="BF766" i="1"/>
  <c r="BG766" i="1" s="1"/>
  <c r="BE766" i="1"/>
  <c r="J766" i="1"/>
  <c r="H766" i="1"/>
  <c r="G766" i="1"/>
  <c r="BH765" i="1"/>
  <c r="BF765" i="1"/>
  <c r="BG765" i="1" s="1"/>
  <c r="BE765" i="1"/>
  <c r="J765" i="1"/>
  <c r="H765" i="1"/>
  <c r="G765" i="1"/>
  <c r="BH764" i="1"/>
  <c r="BF764" i="1"/>
  <c r="BG764" i="1" s="1"/>
  <c r="BE764" i="1"/>
  <c r="J764" i="1"/>
  <c r="H764" i="1"/>
  <c r="G764" i="1"/>
  <c r="BH763" i="1"/>
  <c r="BF763" i="1"/>
  <c r="BG763" i="1" s="1"/>
  <c r="BE763" i="1"/>
  <c r="J763" i="1"/>
  <c r="H763" i="1"/>
  <c r="G763" i="1"/>
  <c r="BH762" i="1"/>
  <c r="BF762" i="1"/>
  <c r="BG762" i="1" s="1"/>
  <c r="BE762" i="1"/>
  <c r="J762" i="1"/>
  <c r="H762" i="1"/>
  <c r="G762" i="1"/>
  <c r="BH761" i="1"/>
  <c r="BF761" i="1"/>
  <c r="BG761" i="1" s="1"/>
  <c r="BE761" i="1"/>
  <c r="J761" i="1"/>
  <c r="H761" i="1"/>
  <c r="G761" i="1"/>
  <c r="BH760" i="1"/>
  <c r="BF760" i="1"/>
  <c r="BG760" i="1" s="1"/>
  <c r="BE760" i="1"/>
  <c r="J760" i="1"/>
  <c r="H760" i="1"/>
  <c r="G760" i="1"/>
  <c r="BH759" i="1"/>
  <c r="BF759" i="1"/>
  <c r="BG759" i="1" s="1"/>
  <c r="BE759" i="1"/>
  <c r="J759" i="1"/>
  <c r="H759" i="1"/>
  <c r="G759" i="1"/>
  <c r="BH758" i="1"/>
  <c r="BF758" i="1"/>
  <c r="BG758" i="1" s="1"/>
  <c r="BE758" i="1"/>
  <c r="J758" i="1"/>
  <c r="H758" i="1"/>
  <c r="G758" i="1"/>
  <c r="BH757" i="1"/>
  <c r="BF757" i="1"/>
  <c r="BG757" i="1" s="1"/>
  <c r="BE757" i="1"/>
  <c r="J757" i="1"/>
  <c r="H757" i="1"/>
  <c r="G757" i="1"/>
  <c r="BH756" i="1"/>
  <c r="BF756" i="1"/>
  <c r="BG756" i="1" s="1"/>
  <c r="BE756" i="1"/>
  <c r="J756" i="1"/>
  <c r="H756" i="1"/>
  <c r="G756" i="1"/>
  <c r="BH755" i="1"/>
  <c r="BF755" i="1"/>
  <c r="BG755" i="1" s="1"/>
  <c r="BE755" i="1"/>
  <c r="J755" i="1"/>
  <c r="H755" i="1"/>
  <c r="G755" i="1"/>
  <c r="BH754" i="1"/>
  <c r="BF754" i="1"/>
  <c r="BG754" i="1" s="1"/>
  <c r="BE754" i="1"/>
  <c r="J754" i="1"/>
  <c r="H754" i="1"/>
  <c r="G754" i="1"/>
  <c r="BH753" i="1"/>
  <c r="BF753" i="1"/>
  <c r="BG753" i="1" s="1"/>
  <c r="BE753" i="1"/>
  <c r="J753" i="1"/>
  <c r="H753" i="1"/>
  <c r="G753" i="1"/>
  <c r="BH752" i="1"/>
  <c r="BF752" i="1"/>
  <c r="BG752" i="1" s="1"/>
  <c r="BE752" i="1"/>
  <c r="J752" i="1"/>
  <c r="H752" i="1"/>
  <c r="G752" i="1"/>
  <c r="BH751" i="1"/>
  <c r="BF751" i="1"/>
  <c r="BG751" i="1" s="1"/>
  <c r="BE751" i="1"/>
  <c r="J751" i="1"/>
  <c r="H751" i="1"/>
  <c r="G751" i="1"/>
  <c r="BH750" i="1"/>
  <c r="BF750" i="1"/>
  <c r="BG750" i="1" s="1"/>
  <c r="BE750" i="1"/>
  <c r="J750" i="1"/>
  <c r="H750" i="1"/>
  <c r="G750" i="1"/>
  <c r="BH749" i="1"/>
  <c r="BF749" i="1"/>
  <c r="BG749" i="1" s="1"/>
  <c r="BE749" i="1"/>
  <c r="J749" i="1"/>
  <c r="H749" i="1"/>
  <c r="G749" i="1"/>
  <c r="BH748" i="1"/>
  <c r="BF748" i="1"/>
  <c r="BG748" i="1" s="1"/>
  <c r="BE748" i="1"/>
  <c r="J748" i="1"/>
  <c r="H748" i="1"/>
  <c r="G748" i="1"/>
  <c r="BH747" i="1"/>
  <c r="BF747" i="1"/>
  <c r="BG747" i="1" s="1"/>
  <c r="BE747" i="1"/>
  <c r="J747" i="1"/>
  <c r="H747" i="1"/>
  <c r="G747" i="1"/>
  <c r="BH746" i="1"/>
  <c r="BF746" i="1"/>
  <c r="BG746" i="1" s="1"/>
  <c r="BE746" i="1"/>
  <c r="J746" i="1"/>
  <c r="H746" i="1"/>
  <c r="G746" i="1"/>
  <c r="BH745" i="1"/>
  <c r="BF745" i="1"/>
  <c r="BG745" i="1" s="1"/>
  <c r="BE745" i="1"/>
  <c r="J745" i="1"/>
  <c r="H745" i="1"/>
  <c r="G745" i="1"/>
  <c r="BH744" i="1"/>
  <c r="BF744" i="1"/>
  <c r="BG744" i="1" s="1"/>
  <c r="BE744" i="1"/>
  <c r="J744" i="1"/>
  <c r="H744" i="1"/>
  <c r="G744" i="1"/>
  <c r="BH743" i="1"/>
  <c r="BF743" i="1"/>
  <c r="BG743" i="1" s="1"/>
  <c r="BE743" i="1"/>
  <c r="J743" i="1"/>
  <c r="H743" i="1"/>
  <c r="G743" i="1"/>
  <c r="BH742" i="1"/>
  <c r="BF742" i="1"/>
  <c r="BG742" i="1" s="1"/>
  <c r="BE742" i="1"/>
  <c r="J742" i="1"/>
  <c r="H742" i="1"/>
  <c r="G742" i="1"/>
  <c r="BH741" i="1"/>
  <c r="BF741" i="1"/>
  <c r="BG741" i="1" s="1"/>
  <c r="BE741" i="1"/>
  <c r="J741" i="1"/>
  <c r="H741" i="1"/>
  <c r="G741" i="1"/>
  <c r="BH740" i="1"/>
  <c r="BF740" i="1"/>
  <c r="BG740" i="1" s="1"/>
  <c r="BE740" i="1"/>
  <c r="J740" i="1"/>
  <c r="H740" i="1"/>
  <c r="G740" i="1"/>
  <c r="BH739" i="1"/>
  <c r="BF739" i="1"/>
  <c r="BG739" i="1" s="1"/>
  <c r="BE739" i="1"/>
  <c r="J739" i="1"/>
  <c r="H739" i="1"/>
  <c r="G739" i="1"/>
  <c r="BH738" i="1"/>
  <c r="BF738" i="1"/>
  <c r="BG738" i="1" s="1"/>
  <c r="BE738" i="1"/>
  <c r="J738" i="1"/>
  <c r="H738" i="1"/>
  <c r="G738" i="1"/>
  <c r="BH737" i="1"/>
  <c r="BF737" i="1"/>
  <c r="BG737" i="1" s="1"/>
  <c r="BE737" i="1"/>
  <c r="J737" i="1"/>
  <c r="H737" i="1"/>
  <c r="G737" i="1"/>
  <c r="BH736" i="1"/>
  <c r="BF736" i="1"/>
  <c r="BG736" i="1" s="1"/>
  <c r="BE736" i="1"/>
  <c r="J736" i="1"/>
  <c r="H736" i="1"/>
  <c r="G736" i="1"/>
  <c r="BH735" i="1"/>
  <c r="BF735" i="1"/>
  <c r="BG735" i="1" s="1"/>
  <c r="BE735" i="1"/>
  <c r="J735" i="1"/>
  <c r="H735" i="1"/>
  <c r="G735" i="1"/>
  <c r="BH734" i="1"/>
  <c r="BF734" i="1"/>
  <c r="BG734" i="1" s="1"/>
  <c r="BE734" i="1"/>
  <c r="J734" i="1"/>
  <c r="H734" i="1"/>
  <c r="G734" i="1"/>
  <c r="BH733" i="1"/>
  <c r="BF733" i="1"/>
  <c r="BG733" i="1" s="1"/>
  <c r="BE733" i="1"/>
  <c r="J733" i="1"/>
  <c r="H733" i="1"/>
  <c r="G733" i="1"/>
  <c r="BH732" i="1"/>
  <c r="BF732" i="1"/>
  <c r="BG732" i="1" s="1"/>
  <c r="BE732" i="1"/>
  <c r="J732" i="1"/>
  <c r="H732" i="1"/>
  <c r="G732" i="1"/>
  <c r="BH731" i="1"/>
  <c r="BF731" i="1"/>
  <c r="BG731" i="1" s="1"/>
  <c r="BE731" i="1"/>
  <c r="J731" i="1"/>
  <c r="H731" i="1"/>
  <c r="G731" i="1"/>
  <c r="BH730" i="1"/>
  <c r="BF730" i="1"/>
  <c r="BG730" i="1" s="1"/>
  <c r="BE730" i="1"/>
  <c r="J730" i="1"/>
  <c r="H730" i="1"/>
  <c r="G730" i="1"/>
  <c r="BH729" i="1"/>
  <c r="BF729" i="1"/>
  <c r="BG729" i="1" s="1"/>
  <c r="BE729" i="1"/>
  <c r="J729" i="1"/>
  <c r="H729" i="1"/>
  <c r="G729" i="1"/>
  <c r="BH728" i="1"/>
  <c r="BF728" i="1"/>
  <c r="BG728" i="1" s="1"/>
  <c r="BE728" i="1"/>
  <c r="J728" i="1"/>
  <c r="H728" i="1"/>
  <c r="G728" i="1"/>
  <c r="BH727" i="1"/>
  <c r="BF727" i="1"/>
  <c r="BG727" i="1" s="1"/>
  <c r="BE727" i="1"/>
  <c r="J727" i="1"/>
  <c r="H727" i="1"/>
  <c r="G727" i="1"/>
  <c r="BH726" i="1"/>
  <c r="BF726" i="1"/>
  <c r="BG726" i="1" s="1"/>
  <c r="BE726" i="1"/>
  <c r="J726" i="1"/>
  <c r="H726" i="1"/>
  <c r="G726" i="1"/>
  <c r="BH725" i="1"/>
  <c r="BF725" i="1"/>
  <c r="BG725" i="1" s="1"/>
  <c r="BE725" i="1"/>
  <c r="J725" i="1"/>
  <c r="H725" i="1"/>
  <c r="G725" i="1"/>
  <c r="BH724" i="1"/>
  <c r="BF724" i="1"/>
  <c r="BG724" i="1" s="1"/>
  <c r="BE724" i="1"/>
  <c r="J724" i="1"/>
  <c r="H724" i="1"/>
  <c r="G724" i="1"/>
  <c r="BH723" i="1"/>
  <c r="BF723" i="1"/>
  <c r="BG723" i="1" s="1"/>
  <c r="BE723" i="1"/>
  <c r="J723" i="1"/>
  <c r="H723" i="1"/>
  <c r="G723" i="1"/>
  <c r="BH722" i="1"/>
  <c r="BF722" i="1"/>
  <c r="BG722" i="1" s="1"/>
  <c r="BE722" i="1"/>
  <c r="J722" i="1"/>
  <c r="H722" i="1"/>
  <c r="G722" i="1"/>
  <c r="BH721" i="1"/>
  <c r="BF721" i="1"/>
  <c r="BG721" i="1" s="1"/>
  <c r="BE721" i="1"/>
  <c r="J721" i="1"/>
  <c r="H721" i="1"/>
  <c r="G721" i="1"/>
  <c r="BH720" i="1"/>
  <c r="BF720" i="1"/>
  <c r="BG720" i="1" s="1"/>
  <c r="BE720" i="1"/>
  <c r="J720" i="1"/>
  <c r="H720" i="1"/>
  <c r="G720" i="1"/>
  <c r="BH719" i="1"/>
  <c r="BF719" i="1"/>
  <c r="BG719" i="1" s="1"/>
  <c r="BE719" i="1"/>
  <c r="J719" i="1"/>
  <c r="H719" i="1"/>
  <c r="G719" i="1"/>
  <c r="BH718" i="1"/>
  <c r="BF718" i="1"/>
  <c r="BG718" i="1" s="1"/>
  <c r="BE718" i="1"/>
  <c r="J718" i="1"/>
  <c r="H718" i="1"/>
  <c r="G718" i="1"/>
  <c r="BH717" i="1"/>
  <c r="BF717" i="1"/>
  <c r="BG717" i="1" s="1"/>
  <c r="BE717" i="1"/>
  <c r="J717" i="1"/>
  <c r="H717" i="1"/>
  <c r="G717" i="1"/>
  <c r="BH716" i="1"/>
  <c r="BF716" i="1"/>
  <c r="BG716" i="1" s="1"/>
  <c r="BE716" i="1"/>
  <c r="J716" i="1"/>
  <c r="H716" i="1"/>
  <c r="G716" i="1"/>
  <c r="BH715" i="1"/>
  <c r="BF715" i="1"/>
  <c r="BG715" i="1" s="1"/>
  <c r="BE715" i="1"/>
  <c r="J715" i="1"/>
  <c r="H715" i="1"/>
  <c r="G715" i="1"/>
  <c r="BH714" i="1"/>
  <c r="BF714" i="1"/>
  <c r="BG714" i="1" s="1"/>
  <c r="BE714" i="1"/>
  <c r="J714" i="1"/>
  <c r="H714" i="1"/>
  <c r="G714" i="1"/>
  <c r="BH713" i="1"/>
  <c r="BF713" i="1"/>
  <c r="BG713" i="1" s="1"/>
  <c r="BE713" i="1"/>
  <c r="J713" i="1"/>
  <c r="H713" i="1"/>
  <c r="G713" i="1"/>
  <c r="BH712" i="1"/>
  <c r="BF712" i="1"/>
  <c r="BG712" i="1" s="1"/>
  <c r="BE712" i="1"/>
  <c r="J712" i="1"/>
  <c r="H712" i="1"/>
  <c r="G712" i="1"/>
  <c r="BH711" i="1"/>
  <c r="BF711" i="1"/>
  <c r="BG711" i="1" s="1"/>
  <c r="BE711" i="1"/>
  <c r="J711" i="1"/>
  <c r="H711" i="1"/>
  <c r="G711" i="1"/>
  <c r="BH710" i="1"/>
  <c r="BF710" i="1"/>
  <c r="BG710" i="1" s="1"/>
  <c r="BE710" i="1"/>
  <c r="J710" i="1"/>
  <c r="H710" i="1"/>
  <c r="G710" i="1"/>
  <c r="BH709" i="1"/>
  <c r="BF709" i="1"/>
  <c r="BG709" i="1" s="1"/>
  <c r="BE709" i="1"/>
  <c r="J709" i="1"/>
  <c r="H709" i="1"/>
  <c r="G709" i="1"/>
  <c r="BH708" i="1"/>
  <c r="BF708" i="1"/>
  <c r="BG708" i="1" s="1"/>
  <c r="BE708" i="1"/>
  <c r="J708" i="1"/>
  <c r="H708" i="1"/>
  <c r="G708" i="1"/>
  <c r="BH707" i="1"/>
  <c r="BF707" i="1"/>
  <c r="BG707" i="1" s="1"/>
  <c r="BE707" i="1"/>
  <c r="J707" i="1"/>
  <c r="H707" i="1"/>
  <c r="G707" i="1"/>
  <c r="BH706" i="1"/>
  <c r="BF706" i="1"/>
  <c r="BG706" i="1" s="1"/>
  <c r="BE706" i="1"/>
  <c r="J706" i="1"/>
  <c r="H706" i="1"/>
  <c r="G706" i="1"/>
  <c r="BH705" i="1"/>
  <c r="BF705" i="1"/>
  <c r="BG705" i="1" s="1"/>
  <c r="BE705" i="1"/>
  <c r="J705" i="1"/>
  <c r="H705" i="1"/>
  <c r="G705" i="1"/>
  <c r="BH704" i="1"/>
  <c r="BF704" i="1"/>
  <c r="BG704" i="1" s="1"/>
  <c r="BE704" i="1"/>
  <c r="J704" i="1"/>
  <c r="H704" i="1"/>
  <c r="G704" i="1"/>
  <c r="BH703" i="1"/>
  <c r="BF703" i="1"/>
  <c r="BG703" i="1" s="1"/>
  <c r="BE703" i="1"/>
  <c r="J703" i="1"/>
  <c r="H703" i="1"/>
  <c r="G703" i="1"/>
  <c r="BH702" i="1"/>
  <c r="BF702" i="1"/>
  <c r="BG702" i="1" s="1"/>
  <c r="BE702" i="1"/>
  <c r="J702" i="1"/>
  <c r="H702" i="1"/>
  <c r="G702" i="1"/>
  <c r="BH701" i="1"/>
  <c r="BF701" i="1"/>
  <c r="BG701" i="1" s="1"/>
  <c r="BE701" i="1"/>
  <c r="J701" i="1"/>
  <c r="H701" i="1"/>
  <c r="G701" i="1"/>
  <c r="BH700" i="1"/>
  <c r="BF700" i="1"/>
  <c r="BG700" i="1" s="1"/>
  <c r="BE700" i="1"/>
  <c r="J700" i="1"/>
  <c r="H700" i="1"/>
  <c r="G700" i="1"/>
  <c r="BH699" i="1"/>
  <c r="BF699" i="1"/>
  <c r="BG699" i="1" s="1"/>
  <c r="BE699" i="1"/>
  <c r="J699" i="1"/>
  <c r="H699" i="1"/>
  <c r="G699" i="1"/>
  <c r="BH698" i="1"/>
  <c r="BF698" i="1"/>
  <c r="BG698" i="1" s="1"/>
  <c r="BE698" i="1"/>
  <c r="J698" i="1"/>
  <c r="H698" i="1"/>
  <c r="G698" i="1"/>
  <c r="BH697" i="1"/>
  <c r="BF697" i="1"/>
  <c r="BG697" i="1" s="1"/>
  <c r="BE697" i="1"/>
  <c r="J697" i="1"/>
  <c r="H697" i="1"/>
  <c r="G697" i="1"/>
  <c r="BH696" i="1"/>
  <c r="BF696" i="1"/>
  <c r="BG696" i="1" s="1"/>
  <c r="BE696" i="1"/>
  <c r="J696" i="1"/>
  <c r="H696" i="1"/>
  <c r="G696" i="1"/>
  <c r="BH695" i="1"/>
  <c r="BF695" i="1"/>
  <c r="BG695" i="1" s="1"/>
  <c r="BE695" i="1"/>
  <c r="J695" i="1"/>
  <c r="H695" i="1"/>
  <c r="G695" i="1"/>
  <c r="BH694" i="1"/>
  <c r="BF694" i="1"/>
  <c r="BG694" i="1" s="1"/>
  <c r="BE694" i="1"/>
  <c r="J694" i="1"/>
  <c r="H694" i="1"/>
  <c r="G694" i="1"/>
  <c r="BH693" i="1"/>
  <c r="BF693" i="1"/>
  <c r="BG693" i="1" s="1"/>
  <c r="BE693" i="1"/>
  <c r="J693" i="1"/>
  <c r="H693" i="1"/>
  <c r="G693" i="1"/>
  <c r="BH692" i="1"/>
  <c r="BF692" i="1"/>
  <c r="BG692" i="1" s="1"/>
  <c r="BE692" i="1"/>
  <c r="J692" i="1"/>
  <c r="H692" i="1"/>
  <c r="G692" i="1"/>
  <c r="BH691" i="1"/>
  <c r="BF691" i="1"/>
  <c r="BG691" i="1" s="1"/>
  <c r="BE691" i="1"/>
  <c r="J691" i="1"/>
  <c r="H691" i="1"/>
  <c r="G691" i="1"/>
  <c r="BH690" i="1"/>
  <c r="BF690" i="1"/>
  <c r="BG690" i="1" s="1"/>
  <c r="BE690" i="1"/>
  <c r="J690" i="1"/>
  <c r="H690" i="1"/>
  <c r="G690" i="1"/>
  <c r="BH689" i="1"/>
  <c r="BF689" i="1"/>
  <c r="BG689" i="1" s="1"/>
  <c r="BE689" i="1"/>
  <c r="J689" i="1"/>
  <c r="H689" i="1"/>
  <c r="G689" i="1"/>
  <c r="BH688" i="1"/>
  <c r="BF688" i="1"/>
  <c r="BG688" i="1" s="1"/>
  <c r="BE688" i="1"/>
  <c r="J688" i="1"/>
  <c r="H688" i="1"/>
  <c r="G688" i="1"/>
  <c r="BH687" i="1"/>
  <c r="BF687" i="1"/>
  <c r="BG687" i="1" s="1"/>
  <c r="BE687" i="1"/>
  <c r="J687" i="1"/>
  <c r="H687" i="1"/>
  <c r="G687" i="1"/>
  <c r="BH686" i="1"/>
  <c r="BF686" i="1"/>
  <c r="BG686" i="1" s="1"/>
  <c r="BE686" i="1"/>
  <c r="J686" i="1"/>
  <c r="H686" i="1"/>
  <c r="G686" i="1"/>
  <c r="BH685" i="1"/>
  <c r="BF685" i="1"/>
  <c r="BG685" i="1" s="1"/>
  <c r="BE685" i="1"/>
  <c r="J685" i="1"/>
  <c r="H685" i="1"/>
  <c r="G685" i="1"/>
  <c r="BH684" i="1"/>
  <c r="BF684" i="1"/>
  <c r="BG684" i="1" s="1"/>
  <c r="BE684" i="1"/>
  <c r="J684" i="1"/>
  <c r="H684" i="1"/>
  <c r="G684" i="1"/>
  <c r="BH683" i="1"/>
  <c r="BF683" i="1"/>
  <c r="BG683" i="1" s="1"/>
  <c r="BE683" i="1"/>
  <c r="J683" i="1"/>
  <c r="H683" i="1"/>
  <c r="G683" i="1"/>
  <c r="BH682" i="1"/>
  <c r="BF682" i="1"/>
  <c r="BG682" i="1" s="1"/>
  <c r="BE682" i="1"/>
  <c r="J682" i="1"/>
  <c r="H682" i="1"/>
  <c r="G682" i="1"/>
  <c r="BH681" i="1"/>
  <c r="BF681" i="1"/>
  <c r="BG681" i="1" s="1"/>
  <c r="BE681" i="1"/>
  <c r="J681" i="1"/>
  <c r="H681" i="1"/>
  <c r="G681" i="1"/>
  <c r="BH680" i="1"/>
  <c r="BF680" i="1"/>
  <c r="BG680" i="1" s="1"/>
  <c r="BE680" i="1"/>
  <c r="J680" i="1"/>
  <c r="H680" i="1"/>
  <c r="G680" i="1"/>
  <c r="BH679" i="1"/>
  <c r="BF679" i="1"/>
  <c r="BG679" i="1" s="1"/>
  <c r="BE679" i="1"/>
  <c r="J679" i="1"/>
  <c r="H679" i="1"/>
  <c r="G679" i="1"/>
  <c r="BH678" i="1"/>
  <c r="BF678" i="1"/>
  <c r="BG678" i="1" s="1"/>
  <c r="BE678" i="1"/>
  <c r="J678" i="1"/>
  <c r="H678" i="1"/>
  <c r="G678" i="1"/>
  <c r="BH677" i="1"/>
  <c r="BF677" i="1"/>
  <c r="BG677" i="1" s="1"/>
  <c r="BE677" i="1"/>
  <c r="J677" i="1"/>
  <c r="H677" i="1"/>
  <c r="G677" i="1"/>
  <c r="BH676" i="1"/>
  <c r="BF676" i="1"/>
  <c r="BG676" i="1" s="1"/>
  <c r="BE676" i="1"/>
  <c r="J676" i="1"/>
  <c r="H676" i="1"/>
  <c r="G676" i="1"/>
  <c r="BH675" i="1"/>
  <c r="BF675" i="1"/>
  <c r="BG675" i="1" s="1"/>
  <c r="BE675" i="1"/>
  <c r="J675" i="1"/>
  <c r="H675" i="1"/>
  <c r="G675" i="1"/>
  <c r="BH674" i="1"/>
  <c r="BF674" i="1"/>
  <c r="BG674" i="1" s="1"/>
  <c r="BE674" i="1"/>
  <c r="J674" i="1"/>
  <c r="H674" i="1"/>
  <c r="G674" i="1"/>
  <c r="BH673" i="1"/>
  <c r="BF673" i="1"/>
  <c r="BG673" i="1" s="1"/>
  <c r="BE673" i="1"/>
  <c r="H673" i="1"/>
  <c r="G673" i="1"/>
  <c r="BH672" i="1"/>
  <c r="BF672" i="1"/>
  <c r="BG672" i="1" s="1"/>
  <c r="BE672" i="1"/>
  <c r="J672" i="1"/>
  <c r="H672" i="1"/>
  <c r="G672" i="1"/>
  <c r="BH671" i="1"/>
  <c r="BF671" i="1"/>
  <c r="BE671" i="1"/>
  <c r="J671" i="1"/>
  <c r="H671" i="1"/>
  <c r="G671" i="1"/>
  <c r="BH670" i="1"/>
  <c r="BF670" i="1"/>
  <c r="BE670" i="1"/>
  <c r="J670" i="1"/>
  <c r="H670" i="1"/>
  <c r="G670" i="1"/>
  <c r="BH669" i="1"/>
  <c r="BF669" i="1"/>
  <c r="BE669" i="1"/>
  <c r="J669" i="1"/>
  <c r="H669" i="1"/>
  <c r="G669" i="1"/>
  <c r="BH668" i="1"/>
  <c r="BF668" i="1"/>
  <c r="BE668" i="1"/>
  <c r="J668" i="1"/>
  <c r="H668" i="1"/>
  <c r="G668" i="1"/>
  <c r="BH667" i="1"/>
  <c r="BF667" i="1"/>
  <c r="BE667" i="1"/>
  <c r="J667" i="1"/>
  <c r="H667" i="1"/>
  <c r="G667" i="1"/>
  <c r="BH666" i="1"/>
  <c r="BF666" i="1"/>
  <c r="BE666" i="1"/>
  <c r="J666" i="1"/>
  <c r="H666" i="1"/>
  <c r="G666" i="1"/>
  <c r="BH665" i="1"/>
  <c r="BF665" i="1"/>
  <c r="BE665" i="1"/>
  <c r="J665" i="1"/>
  <c r="H665" i="1"/>
  <c r="G665" i="1"/>
  <c r="BH664" i="1"/>
  <c r="BF664" i="1"/>
  <c r="BE664" i="1"/>
  <c r="J664" i="1"/>
  <c r="H664" i="1"/>
  <c r="G664" i="1"/>
  <c r="BH663" i="1"/>
  <c r="BF663" i="1"/>
  <c r="BE663" i="1"/>
  <c r="J663" i="1"/>
  <c r="H663" i="1"/>
  <c r="G663" i="1"/>
  <c r="BH662" i="1"/>
  <c r="BF662" i="1"/>
  <c r="BE662" i="1"/>
  <c r="J662" i="1"/>
  <c r="H662" i="1"/>
  <c r="G662" i="1"/>
  <c r="BH661" i="1"/>
  <c r="BF661" i="1"/>
  <c r="BE661" i="1"/>
  <c r="J661" i="1"/>
  <c r="H661" i="1"/>
  <c r="G661" i="1"/>
  <c r="BH660" i="1"/>
  <c r="BF660" i="1"/>
  <c r="BE660" i="1"/>
  <c r="J660" i="1"/>
  <c r="H660" i="1"/>
  <c r="G660" i="1"/>
  <c r="BH659" i="1"/>
  <c r="BF659" i="1"/>
  <c r="BE659" i="1"/>
  <c r="J659" i="1"/>
  <c r="H659" i="1"/>
  <c r="G659" i="1"/>
  <c r="BH658" i="1"/>
  <c r="BF658" i="1"/>
  <c r="BE658" i="1"/>
  <c r="J658" i="1"/>
  <c r="H658" i="1"/>
  <c r="G658" i="1"/>
  <c r="BH657" i="1"/>
  <c r="BF657" i="1"/>
  <c r="BE657" i="1"/>
  <c r="J657" i="1"/>
  <c r="H657" i="1"/>
  <c r="G657" i="1"/>
  <c r="BH656" i="1"/>
  <c r="BF656" i="1"/>
  <c r="BE656" i="1"/>
  <c r="J656" i="1"/>
  <c r="H656" i="1"/>
  <c r="G656" i="1"/>
  <c r="BH655" i="1"/>
  <c r="BF655" i="1"/>
  <c r="BE655" i="1"/>
  <c r="J655" i="1"/>
  <c r="H655" i="1"/>
  <c r="G655" i="1"/>
  <c r="BH654" i="1"/>
  <c r="BF654" i="1"/>
  <c r="BE654" i="1"/>
  <c r="J654" i="1"/>
  <c r="H654" i="1"/>
  <c r="G654" i="1"/>
  <c r="BH653" i="1"/>
  <c r="BF653" i="1"/>
  <c r="BE653" i="1"/>
  <c r="J653" i="1"/>
  <c r="H653" i="1"/>
  <c r="G653" i="1"/>
  <c r="BH652" i="1"/>
  <c r="BF652" i="1"/>
  <c r="BE652" i="1"/>
  <c r="J652" i="1"/>
  <c r="H652" i="1"/>
  <c r="G652" i="1"/>
  <c r="BH651" i="1"/>
  <c r="BF651" i="1"/>
  <c r="BE651" i="1"/>
  <c r="J651" i="1"/>
  <c r="H651" i="1"/>
  <c r="G651" i="1"/>
  <c r="BH650" i="1"/>
  <c r="BF650" i="1"/>
  <c r="BE650" i="1"/>
  <c r="J650" i="1"/>
  <c r="H650" i="1"/>
  <c r="G650" i="1"/>
  <c r="BH649" i="1"/>
  <c r="BF649" i="1"/>
  <c r="BE649" i="1"/>
  <c r="J649" i="1"/>
  <c r="H649" i="1"/>
  <c r="G649" i="1"/>
  <c r="BH648" i="1"/>
  <c r="BF648" i="1"/>
  <c r="BE648" i="1"/>
  <c r="J648" i="1"/>
  <c r="H648" i="1"/>
  <c r="G648" i="1"/>
  <c r="BH647" i="1"/>
  <c r="BF647" i="1"/>
  <c r="BE647" i="1"/>
  <c r="J647" i="1"/>
  <c r="H647" i="1"/>
  <c r="G647" i="1"/>
  <c r="BH646" i="1"/>
  <c r="BF646" i="1"/>
  <c r="BE646" i="1"/>
  <c r="J646" i="1"/>
  <c r="H646" i="1"/>
  <c r="G646" i="1"/>
  <c r="BH645" i="1"/>
  <c r="BF645" i="1"/>
  <c r="BE645" i="1"/>
  <c r="J645" i="1"/>
  <c r="H645" i="1"/>
  <c r="G645" i="1"/>
  <c r="BH644" i="1"/>
  <c r="BF644" i="1"/>
  <c r="BE644" i="1"/>
  <c r="J644" i="1"/>
  <c r="H644" i="1"/>
  <c r="G644" i="1"/>
  <c r="BH643" i="1"/>
  <c r="BF643" i="1"/>
  <c r="BE643" i="1"/>
  <c r="J643" i="1"/>
  <c r="H643" i="1"/>
  <c r="G643" i="1"/>
  <c r="BH642" i="1"/>
  <c r="BF642" i="1"/>
  <c r="BE642" i="1"/>
  <c r="J642" i="1"/>
  <c r="H642" i="1"/>
  <c r="G642" i="1"/>
  <c r="BH641" i="1"/>
  <c r="BF641" i="1"/>
  <c r="BE641" i="1"/>
  <c r="J641" i="1"/>
  <c r="H641" i="1"/>
  <c r="G641" i="1"/>
  <c r="BH640" i="1"/>
  <c r="BF640" i="1"/>
  <c r="BE640" i="1"/>
  <c r="J640" i="1"/>
  <c r="H640" i="1"/>
  <c r="G640" i="1"/>
  <c r="BH639" i="1"/>
  <c r="BF639" i="1"/>
  <c r="BE639" i="1"/>
  <c r="J639" i="1"/>
  <c r="H639" i="1"/>
  <c r="G639" i="1"/>
  <c r="BH638" i="1"/>
  <c r="BF638" i="1"/>
  <c r="BE638" i="1"/>
  <c r="J638" i="1"/>
  <c r="H638" i="1"/>
  <c r="G638" i="1"/>
  <c r="BH637" i="1"/>
  <c r="BF637" i="1"/>
  <c r="BE637" i="1"/>
  <c r="J637" i="1"/>
  <c r="H637" i="1"/>
  <c r="G637" i="1"/>
  <c r="BH636" i="1"/>
  <c r="BF636" i="1"/>
  <c r="BE636" i="1"/>
  <c r="J636" i="1"/>
  <c r="H636" i="1"/>
  <c r="G636" i="1"/>
  <c r="BH635" i="1"/>
  <c r="BF635" i="1"/>
  <c r="BG635" i="1" s="1"/>
  <c r="BE635" i="1"/>
  <c r="J635" i="1"/>
  <c r="H635" i="1"/>
  <c r="G635" i="1"/>
  <c r="BH634" i="1"/>
  <c r="BF634" i="1"/>
  <c r="BG634" i="1" s="1"/>
  <c r="BE634" i="1"/>
  <c r="J634" i="1"/>
  <c r="H634" i="1"/>
  <c r="G634" i="1"/>
  <c r="BH633" i="1"/>
  <c r="BF633" i="1"/>
  <c r="BG633" i="1" s="1"/>
  <c r="BE633" i="1"/>
  <c r="J633" i="1"/>
  <c r="H633" i="1"/>
  <c r="G633" i="1"/>
  <c r="BH632" i="1"/>
  <c r="BF632" i="1"/>
  <c r="BG632" i="1" s="1"/>
  <c r="BE632" i="1"/>
  <c r="J632" i="1"/>
  <c r="H632" i="1"/>
  <c r="G632" i="1"/>
  <c r="BH631" i="1"/>
  <c r="BF631" i="1"/>
  <c r="BG631" i="1" s="1"/>
  <c r="BE631" i="1"/>
  <c r="J631" i="1"/>
  <c r="H631" i="1"/>
  <c r="G631" i="1"/>
  <c r="BH630" i="1"/>
  <c r="BF630" i="1"/>
  <c r="BG630" i="1" s="1"/>
  <c r="BE630" i="1"/>
  <c r="J630" i="1"/>
  <c r="H630" i="1"/>
  <c r="G630" i="1"/>
  <c r="BH629" i="1"/>
  <c r="BF629" i="1"/>
  <c r="BG629" i="1" s="1"/>
  <c r="BE629" i="1"/>
  <c r="J629" i="1"/>
  <c r="H629" i="1"/>
  <c r="G629" i="1"/>
  <c r="BH628" i="1"/>
  <c r="BF628" i="1"/>
  <c r="BG628" i="1" s="1"/>
  <c r="BE628" i="1"/>
  <c r="J628" i="1"/>
  <c r="H628" i="1"/>
  <c r="G628" i="1"/>
  <c r="BH627" i="1"/>
  <c r="BF627" i="1"/>
  <c r="BG627" i="1" s="1"/>
  <c r="BE627" i="1"/>
  <c r="J627" i="1"/>
  <c r="H627" i="1"/>
  <c r="G627" i="1"/>
  <c r="BH626" i="1"/>
  <c r="BF626" i="1"/>
  <c r="BG626" i="1" s="1"/>
  <c r="BE626" i="1"/>
  <c r="J626" i="1"/>
  <c r="H626" i="1"/>
  <c r="G626" i="1"/>
  <c r="BH625" i="1"/>
  <c r="BF625" i="1"/>
  <c r="BG625" i="1" s="1"/>
  <c r="BE625" i="1"/>
  <c r="J625" i="1"/>
  <c r="H625" i="1"/>
  <c r="G625" i="1"/>
  <c r="BH624" i="1"/>
  <c r="BF624" i="1"/>
  <c r="BG624" i="1" s="1"/>
  <c r="BE624" i="1"/>
  <c r="J624" i="1"/>
  <c r="H624" i="1"/>
  <c r="G624" i="1"/>
  <c r="BH623" i="1"/>
  <c r="BF623" i="1"/>
  <c r="BG623" i="1" s="1"/>
  <c r="BE623" i="1"/>
  <c r="J623" i="1"/>
  <c r="H623" i="1"/>
  <c r="G623" i="1"/>
  <c r="BH622" i="1"/>
  <c r="BF622" i="1"/>
  <c r="BG622" i="1" s="1"/>
  <c r="BE622" i="1"/>
  <c r="J622" i="1"/>
  <c r="H622" i="1"/>
  <c r="G622" i="1"/>
  <c r="BH621" i="1"/>
  <c r="BF621" i="1"/>
  <c r="BE621" i="1"/>
  <c r="J621" i="1"/>
  <c r="H621" i="1"/>
  <c r="G621" i="1"/>
  <c r="BH620" i="1"/>
  <c r="BF620" i="1"/>
  <c r="BE620" i="1"/>
  <c r="J620" i="1"/>
  <c r="H620" i="1"/>
  <c r="G620" i="1"/>
  <c r="BH619" i="1"/>
  <c r="BF619" i="1"/>
  <c r="BE619" i="1"/>
  <c r="J619" i="1"/>
  <c r="H619" i="1"/>
  <c r="G619" i="1"/>
  <c r="BH618" i="1"/>
  <c r="BF618" i="1"/>
  <c r="BE618" i="1"/>
  <c r="J618" i="1"/>
  <c r="H618" i="1"/>
  <c r="G618" i="1"/>
  <c r="BH617" i="1"/>
  <c r="BF617" i="1"/>
  <c r="BE617" i="1"/>
  <c r="J617" i="1"/>
  <c r="H617" i="1"/>
  <c r="G617" i="1"/>
  <c r="BH616" i="1"/>
  <c r="BF616" i="1"/>
  <c r="BG616" i="1" s="1"/>
  <c r="BE616" i="1"/>
  <c r="J616" i="1"/>
  <c r="H616" i="1"/>
  <c r="G616" i="1"/>
  <c r="BH615" i="1"/>
  <c r="BF615" i="1"/>
  <c r="BG615" i="1" s="1"/>
  <c r="BE615" i="1"/>
  <c r="J615" i="1"/>
  <c r="H615" i="1"/>
  <c r="G615" i="1"/>
  <c r="BH614" i="1"/>
  <c r="BF614" i="1"/>
  <c r="BG614" i="1" s="1"/>
  <c r="BE614" i="1"/>
  <c r="J614" i="1"/>
  <c r="H614" i="1"/>
  <c r="G614" i="1"/>
  <c r="BH613" i="1"/>
  <c r="BF613" i="1"/>
  <c r="BG613" i="1" s="1"/>
  <c r="BE613" i="1"/>
  <c r="J613" i="1"/>
  <c r="H613" i="1"/>
  <c r="G613" i="1"/>
  <c r="BH612" i="1"/>
  <c r="BF612" i="1"/>
  <c r="BG612" i="1" s="1"/>
  <c r="BE612" i="1"/>
  <c r="J612" i="1"/>
  <c r="H612" i="1"/>
  <c r="G612" i="1"/>
  <c r="BH611" i="1"/>
  <c r="BF611" i="1"/>
  <c r="BG611" i="1" s="1"/>
  <c r="BE611" i="1"/>
  <c r="J611" i="1"/>
  <c r="H611" i="1"/>
  <c r="G611" i="1"/>
  <c r="BH610" i="1"/>
  <c r="BF610" i="1"/>
  <c r="BG610" i="1" s="1"/>
  <c r="BE610" i="1"/>
  <c r="J610" i="1"/>
  <c r="H610" i="1"/>
  <c r="G610" i="1"/>
  <c r="BH609" i="1"/>
  <c r="BF609" i="1"/>
  <c r="BG609" i="1" s="1"/>
  <c r="BE609" i="1"/>
  <c r="J609" i="1"/>
  <c r="H609" i="1"/>
  <c r="G609" i="1"/>
  <c r="BH608" i="1"/>
  <c r="BF608" i="1"/>
  <c r="BG608" i="1" s="1"/>
  <c r="BE608" i="1"/>
  <c r="J608" i="1"/>
  <c r="H608" i="1"/>
  <c r="G608" i="1"/>
  <c r="BH607" i="1"/>
  <c r="BF607" i="1"/>
  <c r="BG607" i="1" s="1"/>
  <c r="BE607" i="1"/>
  <c r="J607" i="1"/>
  <c r="H607" i="1"/>
  <c r="G607" i="1"/>
  <c r="BH606" i="1"/>
  <c r="BF606" i="1"/>
  <c r="BG606" i="1" s="1"/>
  <c r="BE606" i="1"/>
  <c r="J606" i="1"/>
  <c r="H606" i="1"/>
  <c r="G606" i="1"/>
  <c r="BH605" i="1"/>
  <c r="BF605" i="1"/>
  <c r="BG605" i="1" s="1"/>
  <c r="BE605" i="1"/>
  <c r="J605" i="1"/>
  <c r="H605" i="1"/>
  <c r="G605" i="1"/>
  <c r="BH604" i="1"/>
  <c r="BF604" i="1"/>
  <c r="BG604" i="1" s="1"/>
  <c r="BE604" i="1"/>
  <c r="J604" i="1"/>
  <c r="H604" i="1"/>
  <c r="G604" i="1"/>
  <c r="BH603" i="1"/>
  <c r="BF603" i="1"/>
  <c r="BG603" i="1" s="1"/>
  <c r="BE603" i="1"/>
  <c r="J603" i="1"/>
  <c r="H603" i="1"/>
  <c r="G603" i="1"/>
  <c r="BH602" i="1"/>
  <c r="BF602" i="1"/>
  <c r="BG602" i="1" s="1"/>
  <c r="BE602" i="1"/>
  <c r="J602" i="1"/>
  <c r="H602" i="1"/>
  <c r="G602" i="1"/>
  <c r="BH601" i="1"/>
  <c r="BF601" i="1"/>
  <c r="BG601" i="1" s="1"/>
  <c r="BE601" i="1"/>
  <c r="J601" i="1"/>
  <c r="H601" i="1"/>
  <c r="G601" i="1"/>
  <c r="BH600" i="1"/>
  <c r="BF600" i="1"/>
  <c r="BG600" i="1" s="1"/>
  <c r="BE600" i="1"/>
  <c r="J600" i="1"/>
  <c r="H600" i="1"/>
  <c r="G600" i="1"/>
  <c r="BH599" i="1"/>
  <c r="BF599" i="1"/>
  <c r="BG599" i="1" s="1"/>
  <c r="BE599" i="1"/>
  <c r="J599" i="1"/>
  <c r="H599" i="1"/>
  <c r="G599" i="1"/>
  <c r="BH598" i="1"/>
  <c r="BF598" i="1"/>
  <c r="BG598" i="1" s="1"/>
  <c r="BE598" i="1"/>
  <c r="J598" i="1"/>
  <c r="H598" i="1"/>
  <c r="G598" i="1"/>
  <c r="BH597" i="1"/>
  <c r="BF597" i="1"/>
  <c r="BG597" i="1" s="1"/>
  <c r="BE597" i="1"/>
  <c r="J597" i="1"/>
  <c r="H597" i="1"/>
  <c r="G597" i="1"/>
  <c r="BH596" i="1"/>
  <c r="BF596" i="1"/>
  <c r="BG596" i="1" s="1"/>
  <c r="BE596" i="1"/>
  <c r="J596" i="1"/>
  <c r="H596" i="1"/>
  <c r="G596" i="1"/>
  <c r="BH595" i="1"/>
  <c r="BF595" i="1"/>
  <c r="BG595" i="1" s="1"/>
  <c r="BE595" i="1"/>
  <c r="J595" i="1"/>
  <c r="H595" i="1"/>
  <c r="G595" i="1"/>
  <c r="BH594" i="1"/>
  <c r="BF594" i="1"/>
  <c r="BG594" i="1" s="1"/>
  <c r="BE594" i="1"/>
  <c r="J594" i="1"/>
  <c r="H594" i="1"/>
  <c r="G594" i="1"/>
  <c r="BH593" i="1"/>
  <c r="BF593" i="1"/>
  <c r="BG593" i="1" s="1"/>
  <c r="BE593" i="1"/>
  <c r="J593" i="1"/>
  <c r="H593" i="1"/>
  <c r="G593" i="1"/>
  <c r="BH592" i="1"/>
  <c r="BF592" i="1"/>
  <c r="BG592" i="1" s="1"/>
  <c r="BE592" i="1"/>
  <c r="J592" i="1"/>
  <c r="H592" i="1"/>
  <c r="G592" i="1"/>
  <c r="BH591" i="1"/>
  <c r="BF591" i="1"/>
  <c r="BG591" i="1" s="1"/>
  <c r="BE591" i="1"/>
  <c r="J591" i="1"/>
  <c r="H591" i="1"/>
  <c r="G591" i="1"/>
  <c r="BH590" i="1"/>
  <c r="BF590" i="1"/>
  <c r="BG590" i="1" s="1"/>
  <c r="BE590" i="1"/>
  <c r="J590" i="1"/>
  <c r="H590" i="1"/>
  <c r="G590" i="1"/>
  <c r="BH589" i="1"/>
  <c r="BF589" i="1"/>
  <c r="BG589" i="1" s="1"/>
  <c r="BE589" i="1"/>
  <c r="J589" i="1"/>
  <c r="H589" i="1"/>
  <c r="G589" i="1"/>
  <c r="BH588" i="1"/>
  <c r="BF588" i="1"/>
  <c r="BG588" i="1" s="1"/>
  <c r="BE588" i="1"/>
  <c r="J588" i="1"/>
  <c r="H588" i="1"/>
  <c r="G588" i="1"/>
  <c r="BH587" i="1"/>
  <c r="BF587" i="1"/>
  <c r="BG587" i="1" s="1"/>
  <c r="BE587" i="1"/>
  <c r="J587" i="1"/>
  <c r="H587" i="1"/>
  <c r="G587" i="1"/>
  <c r="BH586" i="1"/>
  <c r="BF586" i="1"/>
  <c r="BG586" i="1" s="1"/>
  <c r="BE586" i="1"/>
  <c r="J586" i="1"/>
  <c r="H586" i="1"/>
  <c r="G586" i="1"/>
  <c r="BH585" i="1"/>
  <c r="BF585" i="1"/>
  <c r="BG585" i="1" s="1"/>
  <c r="BE585" i="1"/>
  <c r="J585" i="1"/>
  <c r="H585" i="1"/>
  <c r="G585" i="1"/>
  <c r="BH584" i="1"/>
  <c r="BF584" i="1"/>
  <c r="BG584" i="1" s="1"/>
  <c r="BE584" i="1"/>
  <c r="J584" i="1"/>
  <c r="H584" i="1"/>
  <c r="G584" i="1"/>
  <c r="BH583" i="1"/>
  <c r="BF583" i="1"/>
  <c r="BG583" i="1" s="1"/>
  <c r="BE583" i="1"/>
  <c r="J583" i="1"/>
  <c r="H583" i="1"/>
  <c r="G583" i="1"/>
  <c r="BH582" i="1"/>
  <c r="BF582" i="1"/>
  <c r="BG582" i="1" s="1"/>
  <c r="BE582" i="1"/>
  <c r="J582" i="1"/>
  <c r="H582" i="1"/>
  <c r="G582" i="1"/>
  <c r="BH581" i="1"/>
  <c r="BF581" i="1"/>
  <c r="BG581" i="1" s="1"/>
  <c r="BE581" i="1"/>
  <c r="J581" i="1"/>
  <c r="H581" i="1"/>
  <c r="G581" i="1"/>
  <c r="BH580" i="1"/>
  <c r="BF580" i="1"/>
  <c r="BG580" i="1" s="1"/>
  <c r="BE580" i="1"/>
  <c r="J580" i="1"/>
  <c r="H580" i="1"/>
  <c r="G580" i="1"/>
  <c r="BH579" i="1"/>
  <c r="BF579" i="1"/>
  <c r="BG579" i="1" s="1"/>
  <c r="BE579" i="1"/>
  <c r="J579" i="1"/>
  <c r="H579" i="1"/>
  <c r="G579" i="1"/>
  <c r="BH578" i="1"/>
  <c r="BF578" i="1"/>
  <c r="BG578" i="1" s="1"/>
  <c r="BE578" i="1"/>
  <c r="J578" i="1"/>
  <c r="H578" i="1"/>
  <c r="G578" i="1"/>
  <c r="BH577" i="1"/>
  <c r="BF577" i="1"/>
  <c r="BG577" i="1" s="1"/>
  <c r="BE577" i="1"/>
  <c r="J577" i="1"/>
  <c r="H577" i="1"/>
  <c r="G577" i="1"/>
  <c r="BH576" i="1"/>
  <c r="BF576" i="1"/>
  <c r="BG576" i="1" s="1"/>
  <c r="BE576" i="1"/>
  <c r="J576" i="1"/>
  <c r="H576" i="1"/>
  <c r="G576" i="1"/>
  <c r="BH575" i="1"/>
  <c r="BF575" i="1"/>
  <c r="BG575" i="1" s="1"/>
  <c r="BE575" i="1"/>
  <c r="J575" i="1"/>
  <c r="H575" i="1"/>
  <c r="G575" i="1"/>
  <c r="BH574" i="1"/>
  <c r="BF574" i="1"/>
  <c r="BG574" i="1" s="1"/>
  <c r="BE574" i="1"/>
  <c r="J574" i="1"/>
  <c r="H574" i="1"/>
  <c r="G574" i="1"/>
  <c r="BH573" i="1"/>
  <c r="BF573" i="1"/>
  <c r="BG573" i="1" s="1"/>
  <c r="BE573" i="1"/>
  <c r="J573" i="1"/>
  <c r="H573" i="1"/>
  <c r="G573" i="1"/>
  <c r="BH572" i="1"/>
  <c r="BF572" i="1"/>
  <c r="BG572" i="1" s="1"/>
  <c r="BE572" i="1"/>
  <c r="J572" i="1"/>
  <c r="H572" i="1"/>
  <c r="G572" i="1"/>
  <c r="BH571" i="1"/>
  <c r="BF571" i="1"/>
  <c r="BG571" i="1" s="1"/>
  <c r="BE571" i="1"/>
  <c r="J571" i="1"/>
  <c r="H571" i="1"/>
  <c r="G571" i="1"/>
  <c r="BH570" i="1"/>
  <c r="BF570" i="1"/>
  <c r="BG570" i="1" s="1"/>
  <c r="BE570" i="1"/>
  <c r="H570" i="1"/>
  <c r="G570" i="1"/>
  <c r="BH569" i="1"/>
  <c r="BF569" i="1"/>
  <c r="BG569" i="1" s="1"/>
  <c r="BE569" i="1"/>
  <c r="J569" i="1"/>
  <c r="H569" i="1"/>
  <c r="G569" i="1"/>
  <c r="BH568" i="1"/>
  <c r="BF568" i="1"/>
  <c r="BG568" i="1" s="1"/>
  <c r="BE568" i="1"/>
  <c r="J568" i="1"/>
  <c r="H568" i="1"/>
  <c r="G568" i="1"/>
  <c r="BH567" i="1"/>
  <c r="BF567" i="1"/>
  <c r="BG567" i="1" s="1"/>
  <c r="BE567" i="1"/>
  <c r="J567" i="1"/>
  <c r="H567" i="1"/>
  <c r="G567" i="1"/>
  <c r="BH566" i="1"/>
  <c r="BF566" i="1"/>
  <c r="BG566" i="1" s="1"/>
  <c r="BE566" i="1"/>
  <c r="J566" i="1"/>
  <c r="H566" i="1"/>
  <c r="G566" i="1"/>
  <c r="BH565" i="1"/>
  <c r="BF565" i="1"/>
  <c r="BG565" i="1" s="1"/>
  <c r="BE565" i="1"/>
  <c r="J565" i="1"/>
  <c r="H565" i="1"/>
  <c r="G565" i="1"/>
  <c r="BH564" i="1"/>
  <c r="BF564" i="1"/>
  <c r="BG564" i="1" s="1"/>
  <c r="BE564" i="1"/>
  <c r="J564" i="1"/>
  <c r="H564" i="1"/>
  <c r="G564" i="1"/>
  <c r="BH563" i="1"/>
  <c r="BF563" i="1"/>
  <c r="BG563" i="1" s="1"/>
  <c r="BE563" i="1"/>
  <c r="J563" i="1"/>
  <c r="H563" i="1"/>
  <c r="G563" i="1"/>
  <c r="BH562" i="1"/>
  <c r="BF562" i="1"/>
  <c r="BG562" i="1" s="1"/>
  <c r="BE562" i="1"/>
  <c r="J562" i="1"/>
  <c r="H562" i="1"/>
  <c r="G562" i="1"/>
  <c r="BH561" i="1"/>
  <c r="BF561" i="1"/>
  <c r="BG561" i="1" s="1"/>
  <c r="BE561" i="1"/>
  <c r="J561" i="1"/>
  <c r="H561" i="1"/>
  <c r="G561" i="1"/>
  <c r="BH560" i="1"/>
  <c r="BF560" i="1"/>
  <c r="BE560" i="1"/>
  <c r="J560" i="1"/>
  <c r="H560" i="1"/>
  <c r="G560" i="1"/>
  <c r="BH559" i="1"/>
  <c r="BF559" i="1"/>
  <c r="BG559" i="1" s="1"/>
  <c r="BE559" i="1"/>
  <c r="J559" i="1"/>
  <c r="H559" i="1"/>
  <c r="G559" i="1"/>
  <c r="BH558" i="1"/>
  <c r="BF558" i="1"/>
  <c r="BE558" i="1"/>
  <c r="J558" i="1"/>
  <c r="H558" i="1"/>
  <c r="G558" i="1"/>
  <c r="BH557" i="1"/>
  <c r="BF557" i="1"/>
  <c r="BG557" i="1" s="1"/>
  <c r="BE557" i="1"/>
  <c r="J557" i="1"/>
  <c r="H557" i="1"/>
  <c r="G557" i="1"/>
  <c r="BH556" i="1"/>
  <c r="BF556" i="1"/>
  <c r="BE556" i="1"/>
  <c r="J556" i="1"/>
  <c r="H556" i="1"/>
  <c r="G556" i="1"/>
  <c r="BH555" i="1"/>
  <c r="BF555" i="1"/>
  <c r="BG555" i="1" s="1"/>
  <c r="BE555" i="1"/>
  <c r="J555" i="1"/>
  <c r="H555" i="1"/>
  <c r="G555" i="1"/>
  <c r="BH554" i="1"/>
  <c r="BF554" i="1"/>
  <c r="BG554" i="1" s="1"/>
  <c r="BE554" i="1"/>
  <c r="J554" i="1"/>
  <c r="H554" i="1"/>
  <c r="G554" i="1"/>
  <c r="BH553" i="1"/>
  <c r="BF553" i="1"/>
  <c r="BG553" i="1" s="1"/>
  <c r="BE553" i="1"/>
  <c r="J553" i="1"/>
  <c r="H553" i="1"/>
  <c r="G553" i="1"/>
  <c r="BH552" i="1"/>
  <c r="BF552" i="1"/>
  <c r="BE552" i="1"/>
  <c r="J552" i="1"/>
  <c r="H552" i="1"/>
  <c r="G552" i="1"/>
  <c r="BH551" i="1"/>
  <c r="BF551" i="1"/>
  <c r="BG551" i="1" s="1"/>
  <c r="BE551" i="1"/>
  <c r="J551" i="1"/>
  <c r="H551" i="1"/>
  <c r="G551" i="1"/>
  <c r="BH550" i="1"/>
  <c r="BF550" i="1"/>
  <c r="BG550" i="1" s="1"/>
  <c r="BE550" i="1"/>
  <c r="J550" i="1"/>
  <c r="H550" i="1"/>
  <c r="G550" i="1"/>
  <c r="BH549" i="1"/>
  <c r="BF549" i="1"/>
  <c r="BG549" i="1" s="1"/>
  <c r="BE549" i="1"/>
  <c r="J549" i="1"/>
  <c r="H549" i="1"/>
  <c r="G549" i="1"/>
  <c r="BH548" i="1"/>
  <c r="BF548" i="1"/>
  <c r="BE548" i="1"/>
  <c r="J548" i="1"/>
  <c r="H548" i="1"/>
  <c r="G548" i="1"/>
  <c r="BH547" i="1"/>
  <c r="BF547" i="1"/>
  <c r="BG547" i="1" s="1"/>
  <c r="BE547" i="1"/>
  <c r="J547" i="1"/>
  <c r="H547" i="1"/>
  <c r="G547" i="1"/>
  <c r="BH546" i="1"/>
  <c r="BF546" i="1"/>
  <c r="BE546" i="1"/>
  <c r="J546" i="1"/>
  <c r="H546" i="1"/>
  <c r="G546" i="1"/>
  <c r="BH545" i="1"/>
  <c r="BF545" i="1"/>
  <c r="BG545" i="1" s="1"/>
  <c r="BE545" i="1"/>
  <c r="J545" i="1"/>
  <c r="H545" i="1"/>
  <c r="G545" i="1"/>
  <c r="BH544" i="1"/>
  <c r="BF544" i="1"/>
  <c r="BE544" i="1"/>
  <c r="J544" i="1"/>
  <c r="H544" i="1"/>
  <c r="G544" i="1"/>
  <c r="BH543" i="1"/>
  <c r="BF543" i="1"/>
  <c r="BG543" i="1" s="1"/>
  <c r="BE543" i="1"/>
  <c r="J543" i="1"/>
  <c r="H543" i="1"/>
  <c r="G543" i="1"/>
  <c r="BH542" i="1"/>
  <c r="BF542" i="1"/>
  <c r="BG542" i="1" s="1"/>
  <c r="BE542" i="1"/>
  <c r="J542" i="1"/>
  <c r="H542" i="1"/>
  <c r="G542" i="1"/>
  <c r="BH541" i="1"/>
  <c r="BF541" i="1"/>
  <c r="BG541" i="1" s="1"/>
  <c r="BE541" i="1"/>
  <c r="J541" i="1"/>
  <c r="H541" i="1"/>
  <c r="G541" i="1"/>
  <c r="BH540" i="1"/>
  <c r="BF540" i="1"/>
  <c r="BE540" i="1"/>
  <c r="J540" i="1"/>
  <c r="H540" i="1"/>
  <c r="G540" i="1"/>
  <c r="BH539" i="1"/>
  <c r="BF539" i="1"/>
  <c r="BG539" i="1" s="1"/>
  <c r="BE539" i="1"/>
  <c r="J539" i="1"/>
  <c r="H539" i="1"/>
  <c r="G539" i="1"/>
  <c r="BH538" i="1"/>
  <c r="BF538" i="1"/>
  <c r="BE538" i="1"/>
  <c r="J538" i="1"/>
  <c r="H538" i="1"/>
  <c r="G538" i="1"/>
  <c r="BH537" i="1"/>
  <c r="BF537" i="1"/>
  <c r="BG537" i="1" s="1"/>
  <c r="BE537" i="1"/>
  <c r="J537" i="1"/>
  <c r="H537" i="1"/>
  <c r="G537" i="1"/>
  <c r="BH536" i="1"/>
  <c r="BF536" i="1"/>
  <c r="BE536" i="1"/>
  <c r="J536" i="1"/>
  <c r="H536" i="1"/>
  <c r="G536" i="1"/>
  <c r="BH535" i="1"/>
  <c r="BF535" i="1"/>
  <c r="BG535" i="1" s="1"/>
  <c r="BE535" i="1"/>
  <c r="J535" i="1"/>
  <c r="H535" i="1"/>
  <c r="G535" i="1"/>
  <c r="BH534" i="1"/>
  <c r="BF534" i="1"/>
  <c r="BE534" i="1"/>
  <c r="J534" i="1"/>
  <c r="H534" i="1"/>
  <c r="G534" i="1"/>
  <c r="BH533" i="1"/>
  <c r="BF533" i="1"/>
  <c r="BG533" i="1" s="1"/>
  <c r="BE533" i="1"/>
  <c r="J533" i="1"/>
  <c r="H533" i="1"/>
  <c r="G533" i="1"/>
  <c r="BH532" i="1"/>
  <c r="BF532" i="1"/>
  <c r="BE532" i="1"/>
  <c r="J532" i="1"/>
  <c r="H532" i="1"/>
  <c r="G532" i="1"/>
  <c r="BH531" i="1"/>
  <c r="BF531" i="1"/>
  <c r="BG531" i="1" s="1"/>
  <c r="BE531" i="1"/>
  <c r="J531" i="1"/>
  <c r="H531" i="1"/>
  <c r="G531" i="1"/>
  <c r="BH530" i="1"/>
  <c r="BF530" i="1"/>
  <c r="BE530" i="1"/>
  <c r="J530" i="1"/>
  <c r="H530" i="1"/>
  <c r="G530" i="1"/>
  <c r="BH529" i="1"/>
  <c r="BF529" i="1"/>
  <c r="BG529" i="1" s="1"/>
  <c r="BE529" i="1"/>
  <c r="J529" i="1"/>
  <c r="H529" i="1"/>
  <c r="G529" i="1"/>
  <c r="BH528" i="1"/>
  <c r="BF528" i="1"/>
  <c r="BE528" i="1"/>
  <c r="J528" i="1"/>
  <c r="H528" i="1"/>
  <c r="G528" i="1"/>
  <c r="BH527" i="1"/>
  <c r="BF527" i="1"/>
  <c r="BG527" i="1" s="1"/>
  <c r="BE527" i="1"/>
  <c r="J527" i="1"/>
  <c r="H527" i="1"/>
  <c r="G527" i="1"/>
  <c r="BH526" i="1"/>
  <c r="BF526" i="1"/>
  <c r="BE526" i="1"/>
  <c r="J526" i="1"/>
  <c r="H526" i="1"/>
  <c r="G526" i="1"/>
  <c r="BH525" i="1"/>
  <c r="BF525" i="1"/>
  <c r="BG525" i="1" s="1"/>
  <c r="BE525" i="1"/>
  <c r="J525" i="1"/>
  <c r="H525" i="1"/>
  <c r="G525" i="1"/>
  <c r="BH524" i="1"/>
  <c r="BF524" i="1"/>
  <c r="BE524" i="1"/>
  <c r="J524" i="1"/>
  <c r="H524" i="1"/>
  <c r="G524" i="1"/>
  <c r="BH523" i="1"/>
  <c r="BF523" i="1"/>
  <c r="BG523" i="1" s="1"/>
  <c r="BE523" i="1"/>
  <c r="J523" i="1"/>
  <c r="H523" i="1"/>
  <c r="G523" i="1"/>
  <c r="BH522" i="1"/>
  <c r="BF522" i="1"/>
  <c r="BG522" i="1" s="1"/>
  <c r="BE522" i="1"/>
  <c r="J522" i="1"/>
  <c r="H522" i="1"/>
  <c r="G522" i="1"/>
  <c r="BH521" i="1"/>
  <c r="BF521" i="1"/>
  <c r="BG521" i="1" s="1"/>
  <c r="BE521" i="1"/>
  <c r="J521" i="1"/>
  <c r="H521" i="1"/>
  <c r="G521" i="1"/>
  <c r="BH520" i="1"/>
  <c r="BF520" i="1"/>
  <c r="BE520" i="1"/>
  <c r="J520" i="1"/>
  <c r="H520" i="1"/>
  <c r="G520" i="1"/>
  <c r="BH519" i="1"/>
  <c r="BF519" i="1"/>
  <c r="BG519" i="1" s="1"/>
  <c r="BE519" i="1"/>
  <c r="J519" i="1"/>
  <c r="H519" i="1"/>
  <c r="G519" i="1"/>
  <c r="BH518" i="1"/>
  <c r="BF518" i="1"/>
  <c r="BE518" i="1"/>
  <c r="J518" i="1"/>
  <c r="H518" i="1"/>
  <c r="G518" i="1"/>
  <c r="BH517" i="1"/>
  <c r="BF517" i="1"/>
  <c r="BG517" i="1" s="1"/>
  <c r="BE517" i="1"/>
  <c r="J517" i="1"/>
  <c r="H517" i="1"/>
  <c r="G517" i="1"/>
  <c r="BH516" i="1"/>
  <c r="BF516" i="1"/>
  <c r="BE516" i="1"/>
  <c r="J516" i="1"/>
  <c r="H516" i="1"/>
  <c r="G516" i="1"/>
  <c r="BH515" i="1"/>
  <c r="BF515" i="1"/>
  <c r="BG515" i="1" s="1"/>
  <c r="BE515" i="1"/>
  <c r="J515" i="1"/>
  <c r="H515" i="1"/>
  <c r="G515" i="1"/>
  <c r="BH514" i="1"/>
  <c r="BF514" i="1"/>
  <c r="BG514" i="1" s="1"/>
  <c r="BE514" i="1"/>
  <c r="J514" i="1"/>
  <c r="H514" i="1"/>
  <c r="G514" i="1"/>
  <c r="BH513" i="1"/>
  <c r="BF513" i="1"/>
  <c r="BG513" i="1" s="1"/>
  <c r="BE513" i="1"/>
  <c r="J513" i="1"/>
  <c r="H513" i="1"/>
  <c r="G513" i="1"/>
  <c r="BH512" i="1"/>
  <c r="BF512" i="1"/>
  <c r="BG512" i="1" s="1"/>
  <c r="BE512" i="1"/>
  <c r="J512" i="1"/>
  <c r="H512" i="1"/>
  <c r="G512" i="1"/>
  <c r="BH511" i="1"/>
  <c r="BF511" i="1"/>
  <c r="BG511" i="1" s="1"/>
  <c r="BE511" i="1"/>
  <c r="J511" i="1"/>
  <c r="H511" i="1"/>
  <c r="G511" i="1"/>
  <c r="BH510" i="1"/>
  <c r="BF510" i="1"/>
  <c r="BG510" i="1" s="1"/>
  <c r="BE510" i="1"/>
  <c r="J510" i="1"/>
  <c r="H510" i="1"/>
  <c r="G510" i="1"/>
  <c r="BH509" i="1"/>
  <c r="BF509" i="1"/>
  <c r="BG509" i="1" s="1"/>
  <c r="BE509" i="1"/>
  <c r="J509" i="1"/>
  <c r="H509" i="1"/>
  <c r="G509" i="1"/>
  <c r="BH508" i="1"/>
  <c r="BF508" i="1"/>
  <c r="BG508" i="1" s="1"/>
  <c r="BE508" i="1"/>
  <c r="J508" i="1"/>
  <c r="H508" i="1"/>
  <c r="G508" i="1"/>
  <c r="BH507" i="1"/>
  <c r="BF507" i="1"/>
  <c r="BG507" i="1" s="1"/>
  <c r="BE507" i="1"/>
  <c r="J507" i="1"/>
  <c r="H507" i="1"/>
  <c r="G507" i="1"/>
  <c r="BH506" i="1"/>
  <c r="BF506" i="1"/>
  <c r="BG506" i="1" s="1"/>
  <c r="BE506" i="1"/>
  <c r="J506" i="1"/>
  <c r="H506" i="1"/>
  <c r="G506" i="1"/>
  <c r="BH505" i="1"/>
  <c r="BF505" i="1"/>
  <c r="BG505" i="1" s="1"/>
  <c r="BE505" i="1"/>
  <c r="J505" i="1"/>
  <c r="H505" i="1"/>
  <c r="G505" i="1"/>
  <c r="BH504" i="1"/>
  <c r="BF504" i="1"/>
  <c r="BG504" i="1" s="1"/>
  <c r="BE504" i="1"/>
  <c r="J504" i="1"/>
  <c r="H504" i="1"/>
  <c r="G504" i="1"/>
  <c r="BH503" i="1"/>
  <c r="BF503" i="1"/>
  <c r="BG503" i="1" s="1"/>
  <c r="BE503" i="1"/>
  <c r="J503" i="1"/>
  <c r="H503" i="1"/>
  <c r="G503" i="1"/>
  <c r="BH502" i="1"/>
  <c r="BF502" i="1"/>
  <c r="BG502" i="1" s="1"/>
  <c r="BE502" i="1"/>
  <c r="J502" i="1"/>
  <c r="H502" i="1"/>
  <c r="G502" i="1"/>
  <c r="BH501" i="1"/>
  <c r="BF501" i="1"/>
  <c r="BG501" i="1" s="1"/>
  <c r="BE501" i="1"/>
  <c r="J501" i="1"/>
  <c r="H501" i="1"/>
  <c r="G501" i="1"/>
  <c r="BH500" i="1"/>
  <c r="BF500" i="1"/>
  <c r="BG500" i="1" s="1"/>
  <c r="BE500" i="1"/>
  <c r="J500" i="1"/>
  <c r="H500" i="1"/>
  <c r="G500" i="1"/>
  <c r="BH499" i="1"/>
  <c r="BF499" i="1"/>
  <c r="BG499" i="1" s="1"/>
  <c r="BE499" i="1"/>
  <c r="J499" i="1"/>
  <c r="H499" i="1"/>
  <c r="G499" i="1"/>
  <c r="BH498" i="1"/>
  <c r="BF498" i="1"/>
  <c r="BG498" i="1" s="1"/>
  <c r="BE498" i="1"/>
  <c r="J498" i="1"/>
  <c r="H498" i="1"/>
  <c r="G498" i="1"/>
  <c r="BH497" i="1"/>
  <c r="BF497" i="1"/>
  <c r="BG497" i="1" s="1"/>
  <c r="BE497" i="1"/>
  <c r="J497" i="1"/>
  <c r="H497" i="1"/>
  <c r="G497" i="1"/>
  <c r="BH496" i="1"/>
  <c r="BF496" i="1"/>
  <c r="BG496" i="1" s="1"/>
  <c r="BE496" i="1"/>
  <c r="J496" i="1"/>
  <c r="H496" i="1"/>
  <c r="G496" i="1"/>
  <c r="BH495" i="1"/>
  <c r="BF495" i="1"/>
  <c r="BG495" i="1" s="1"/>
  <c r="BE495" i="1"/>
  <c r="J495" i="1"/>
  <c r="H495" i="1"/>
  <c r="G495" i="1"/>
  <c r="BH494" i="1"/>
  <c r="BF494" i="1"/>
  <c r="BG494" i="1" s="1"/>
  <c r="BE494" i="1"/>
  <c r="J494" i="1"/>
  <c r="H494" i="1"/>
  <c r="G494" i="1"/>
  <c r="BH493" i="1"/>
  <c r="BF493" i="1"/>
  <c r="BG493" i="1" s="1"/>
  <c r="BE493" i="1"/>
  <c r="J493" i="1"/>
  <c r="H493" i="1"/>
  <c r="G493" i="1"/>
  <c r="BH492" i="1"/>
  <c r="BF492" i="1"/>
  <c r="BG492" i="1" s="1"/>
  <c r="BE492" i="1"/>
  <c r="J492" i="1"/>
  <c r="H492" i="1"/>
  <c r="G492" i="1"/>
  <c r="BH491" i="1"/>
  <c r="BF491" i="1"/>
  <c r="BG491" i="1" s="1"/>
  <c r="BE491" i="1"/>
  <c r="J491" i="1"/>
  <c r="H491" i="1"/>
  <c r="G491" i="1"/>
  <c r="BH490" i="1"/>
  <c r="BF490" i="1"/>
  <c r="BG490" i="1" s="1"/>
  <c r="BE490" i="1"/>
  <c r="J490" i="1"/>
  <c r="H490" i="1"/>
  <c r="G490" i="1"/>
  <c r="BH489" i="1"/>
  <c r="BF489" i="1"/>
  <c r="BG489" i="1" s="1"/>
  <c r="BE489" i="1"/>
  <c r="J489" i="1"/>
  <c r="H489" i="1"/>
  <c r="G489" i="1"/>
  <c r="BH488" i="1"/>
  <c r="BF488" i="1"/>
  <c r="BG488" i="1" s="1"/>
  <c r="BE488" i="1"/>
  <c r="J488" i="1"/>
  <c r="H488" i="1"/>
  <c r="G488" i="1"/>
  <c r="BH487" i="1"/>
  <c r="BF487" i="1"/>
  <c r="BG487" i="1" s="1"/>
  <c r="BE487" i="1"/>
  <c r="J487" i="1"/>
  <c r="H487" i="1"/>
  <c r="G487" i="1"/>
  <c r="BH486" i="1"/>
  <c r="BF486" i="1"/>
  <c r="BG486" i="1" s="1"/>
  <c r="BE486" i="1"/>
  <c r="J486" i="1"/>
  <c r="H486" i="1"/>
  <c r="G486" i="1"/>
  <c r="BH485" i="1"/>
  <c r="BF485" i="1"/>
  <c r="BG485" i="1" s="1"/>
  <c r="BE485" i="1"/>
  <c r="J485" i="1"/>
  <c r="H485" i="1"/>
  <c r="G485" i="1"/>
  <c r="BH484" i="1"/>
  <c r="BF484" i="1"/>
  <c r="BG484" i="1" s="1"/>
  <c r="BE484" i="1"/>
  <c r="J484" i="1"/>
  <c r="H484" i="1"/>
  <c r="G484" i="1"/>
  <c r="BH483" i="1"/>
  <c r="BF483" i="1"/>
  <c r="BG483" i="1" s="1"/>
  <c r="BE483" i="1"/>
  <c r="J483" i="1"/>
  <c r="H483" i="1"/>
  <c r="G483" i="1"/>
  <c r="BH482" i="1"/>
  <c r="BF482" i="1"/>
  <c r="BG482" i="1" s="1"/>
  <c r="BE482" i="1"/>
  <c r="J482" i="1"/>
  <c r="H482" i="1"/>
  <c r="G482" i="1"/>
  <c r="BH481" i="1"/>
  <c r="BF481" i="1"/>
  <c r="BG481" i="1" s="1"/>
  <c r="BE481" i="1"/>
  <c r="J481" i="1"/>
  <c r="H481" i="1"/>
  <c r="G481" i="1"/>
  <c r="BH480" i="1"/>
  <c r="BF480" i="1"/>
  <c r="BG480" i="1" s="1"/>
  <c r="BE480" i="1"/>
  <c r="J480" i="1"/>
  <c r="H480" i="1"/>
  <c r="G480" i="1"/>
  <c r="BH479" i="1"/>
  <c r="BF479" i="1"/>
  <c r="BG479" i="1" s="1"/>
  <c r="BE479" i="1"/>
  <c r="J479" i="1"/>
  <c r="H479" i="1"/>
  <c r="G479" i="1"/>
  <c r="BH478" i="1"/>
  <c r="BF478" i="1"/>
  <c r="BG478" i="1" s="1"/>
  <c r="BE478" i="1"/>
  <c r="J478" i="1"/>
  <c r="H478" i="1"/>
  <c r="G478" i="1"/>
  <c r="BH477" i="1"/>
  <c r="BF477" i="1"/>
  <c r="BG477" i="1" s="1"/>
  <c r="BE477" i="1"/>
  <c r="J477" i="1"/>
  <c r="H477" i="1"/>
  <c r="G477" i="1"/>
  <c r="BH476" i="1"/>
  <c r="BF476" i="1"/>
  <c r="BG476" i="1" s="1"/>
  <c r="BE476" i="1"/>
  <c r="J476" i="1"/>
  <c r="H476" i="1"/>
  <c r="G476" i="1"/>
  <c r="BH475" i="1"/>
  <c r="BF475" i="1"/>
  <c r="BG475" i="1" s="1"/>
  <c r="BE475" i="1"/>
  <c r="J475" i="1"/>
  <c r="H475" i="1"/>
  <c r="G475" i="1"/>
  <c r="BH474" i="1"/>
  <c r="BF474" i="1"/>
  <c r="BG474" i="1" s="1"/>
  <c r="BE474" i="1"/>
  <c r="J474" i="1"/>
  <c r="H474" i="1"/>
  <c r="G474" i="1"/>
  <c r="BH473" i="1"/>
  <c r="BF473" i="1"/>
  <c r="BG473" i="1" s="1"/>
  <c r="BE473" i="1"/>
  <c r="J473" i="1"/>
  <c r="H473" i="1"/>
  <c r="G473" i="1"/>
  <c r="BH472" i="1"/>
  <c r="BF472" i="1"/>
  <c r="BG472" i="1" s="1"/>
  <c r="BE472" i="1"/>
  <c r="J472" i="1"/>
  <c r="H472" i="1"/>
  <c r="G472" i="1"/>
  <c r="BH471" i="1"/>
  <c r="BF471" i="1"/>
  <c r="BG471" i="1" s="1"/>
  <c r="BE471" i="1"/>
  <c r="J471" i="1"/>
  <c r="H471" i="1"/>
  <c r="G471" i="1"/>
  <c r="BH470" i="1"/>
  <c r="BF470" i="1"/>
  <c r="BG470" i="1" s="1"/>
  <c r="BE470" i="1"/>
  <c r="J470" i="1"/>
  <c r="H470" i="1"/>
  <c r="G470" i="1"/>
  <c r="BH469" i="1"/>
  <c r="BF469" i="1"/>
  <c r="BG469" i="1" s="1"/>
  <c r="BE469" i="1"/>
  <c r="J469" i="1"/>
  <c r="H469" i="1"/>
  <c r="G469" i="1"/>
  <c r="BH468" i="1"/>
  <c r="BF468" i="1"/>
  <c r="BG468" i="1" s="1"/>
  <c r="BE468" i="1"/>
  <c r="J468" i="1"/>
  <c r="H468" i="1"/>
  <c r="G468" i="1"/>
  <c r="BH467" i="1"/>
  <c r="BF467" i="1"/>
  <c r="BG467" i="1" s="1"/>
  <c r="BE467" i="1"/>
  <c r="J467" i="1"/>
  <c r="H467" i="1"/>
  <c r="G467" i="1"/>
  <c r="BH466" i="1"/>
  <c r="BF466" i="1"/>
  <c r="BG466" i="1" s="1"/>
  <c r="BE466" i="1"/>
  <c r="J466" i="1"/>
  <c r="H466" i="1"/>
  <c r="G466" i="1"/>
  <c r="BH465" i="1"/>
  <c r="BF465" i="1"/>
  <c r="BG465" i="1" s="1"/>
  <c r="BE465" i="1"/>
  <c r="J465" i="1"/>
  <c r="H465" i="1"/>
  <c r="G465" i="1"/>
  <c r="BH464" i="1"/>
  <c r="BF464" i="1"/>
  <c r="BG464" i="1" s="1"/>
  <c r="BE464" i="1"/>
  <c r="J464" i="1"/>
  <c r="H464" i="1"/>
  <c r="G464" i="1"/>
  <c r="BH463" i="1"/>
  <c r="BF463" i="1"/>
  <c r="BG463" i="1" s="1"/>
  <c r="BE463" i="1"/>
  <c r="J463" i="1"/>
  <c r="H463" i="1"/>
  <c r="G463" i="1"/>
  <c r="BH462" i="1"/>
  <c r="BF462" i="1"/>
  <c r="BG462" i="1" s="1"/>
  <c r="BE462" i="1"/>
  <c r="J462" i="1"/>
  <c r="H462" i="1"/>
  <c r="G462" i="1"/>
  <c r="BH461" i="1"/>
  <c r="BF461" i="1"/>
  <c r="BG461" i="1" s="1"/>
  <c r="BE461" i="1"/>
  <c r="J461" i="1"/>
  <c r="H461" i="1"/>
  <c r="G461" i="1"/>
  <c r="BH460" i="1"/>
  <c r="BF460" i="1"/>
  <c r="BG460" i="1" s="1"/>
  <c r="BE460" i="1"/>
  <c r="J460" i="1"/>
  <c r="H460" i="1"/>
  <c r="G460" i="1"/>
  <c r="BH459" i="1"/>
  <c r="BF459" i="1"/>
  <c r="BG459" i="1" s="1"/>
  <c r="BE459" i="1"/>
  <c r="J459" i="1"/>
  <c r="H459" i="1"/>
  <c r="G459" i="1"/>
  <c r="BH458" i="1"/>
  <c r="BF458" i="1"/>
  <c r="BG458" i="1" s="1"/>
  <c r="BE458" i="1"/>
  <c r="J458" i="1"/>
  <c r="H458" i="1"/>
  <c r="G458" i="1"/>
  <c r="BH457" i="1"/>
  <c r="BF457" i="1"/>
  <c r="BG457" i="1" s="1"/>
  <c r="BE457" i="1"/>
  <c r="J457" i="1"/>
  <c r="H457" i="1"/>
  <c r="G457" i="1"/>
  <c r="BH456" i="1"/>
  <c r="BF456" i="1"/>
  <c r="BG456" i="1" s="1"/>
  <c r="BE456" i="1"/>
  <c r="J456" i="1"/>
  <c r="H456" i="1"/>
  <c r="G456" i="1"/>
  <c r="H455" i="1"/>
  <c r="G455" i="1"/>
  <c r="BH454" i="1"/>
  <c r="BF454" i="1"/>
  <c r="BG454" i="1" s="1"/>
  <c r="BE454" i="1"/>
  <c r="J454" i="1"/>
  <c r="H454" i="1"/>
  <c r="G454" i="1"/>
  <c r="BH453" i="1"/>
  <c r="BF453" i="1"/>
  <c r="BG453" i="1" s="1"/>
  <c r="BE453" i="1"/>
  <c r="J453" i="1"/>
  <c r="H453" i="1"/>
  <c r="G453" i="1"/>
  <c r="BH452" i="1"/>
  <c r="BF452" i="1"/>
  <c r="BG452" i="1" s="1"/>
  <c r="BE452" i="1"/>
  <c r="J452" i="1"/>
  <c r="H452" i="1"/>
  <c r="G452" i="1"/>
  <c r="BH451" i="1"/>
  <c r="BF451" i="1"/>
  <c r="BG451" i="1" s="1"/>
  <c r="BE451" i="1"/>
  <c r="J451" i="1"/>
  <c r="H451" i="1"/>
  <c r="G451" i="1"/>
  <c r="BH450" i="1"/>
  <c r="BF450" i="1"/>
  <c r="BG450" i="1" s="1"/>
  <c r="BE450" i="1"/>
  <c r="J450" i="1"/>
  <c r="H450" i="1"/>
  <c r="G450" i="1"/>
  <c r="BH449" i="1"/>
  <c r="BF449" i="1"/>
  <c r="BG449" i="1" s="1"/>
  <c r="BE449" i="1"/>
  <c r="J449" i="1"/>
  <c r="H449" i="1"/>
  <c r="G449" i="1"/>
  <c r="BH448" i="1"/>
  <c r="BF448" i="1"/>
  <c r="BG448" i="1" s="1"/>
  <c r="BE448" i="1"/>
  <c r="J448" i="1"/>
  <c r="H448" i="1"/>
  <c r="G448" i="1"/>
  <c r="BH447" i="1"/>
  <c r="BF447" i="1"/>
  <c r="BG447" i="1" s="1"/>
  <c r="BE447" i="1"/>
  <c r="J447" i="1"/>
  <c r="H447" i="1"/>
  <c r="G447" i="1"/>
  <c r="BH446" i="1"/>
  <c r="BF446" i="1"/>
  <c r="BG446" i="1" s="1"/>
  <c r="BE446" i="1"/>
  <c r="J446" i="1"/>
  <c r="H446" i="1"/>
  <c r="G446" i="1"/>
  <c r="BH445" i="1"/>
  <c r="BF445" i="1"/>
  <c r="BG445" i="1" s="1"/>
  <c r="BE445" i="1"/>
  <c r="J445" i="1"/>
  <c r="H445" i="1"/>
  <c r="G445" i="1"/>
  <c r="BH444" i="1"/>
  <c r="BF444" i="1"/>
  <c r="BG444" i="1" s="1"/>
  <c r="BE444" i="1"/>
  <c r="J444" i="1"/>
  <c r="H444" i="1"/>
  <c r="G444" i="1"/>
  <c r="BH443" i="1"/>
  <c r="BF443" i="1"/>
  <c r="BG443" i="1" s="1"/>
  <c r="BE443" i="1"/>
  <c r="J443" i="1"/>
  <c r="H443" i="1"/>
  <c r="G443" i="1"/>
  <c r="BH442" i="1"/>
  <c r="BF442" i="1"/>
  <c r="BG442" i="1" s="1"/>
  <c r="BE442" i="1"/>
  <c r="J442" i="1"/>
  <c r="H442" i="1"/>
  <c r="G442" i="1"/>
  <c r="BH441" i="1"/>
  <c r="BF441" i="1"/>
  <c r="BG441" i="1" s="1"/>
  <c r="BE441" i="1"/>
  <c r="J441" i="1"/>
  <c r="H441" i="1"/>
  <c r="G441" i="1"/>
  <c r="BH440" i="1"/>
  <c r="BF440" i="1"/>
  <c r="BG440" i="1" s="1"/>
  <c r="BE440" i="1"/>
  <c r="J440" i="1"/>
  <c r="H440" i="1"/>
  <c r="G440" i="1"/>
  <c r="BH439" i="1"/>
  <c r="BF439" i="1"/>
  <c r="BG439" i="1" s="1"/>
  <c r="BE439" i="1"/>
  <c r="J439" i="1"/>
  <c r="H439" i="1"/>
  <c r="G439" i="1"/>
  <c r="BH438" i="1"/>
  <c r="BF438" i="1"/>
  <c r="BG438" i="1" s="1"/>
  <c r="BE438" i="1"/>
  <c r="J438" i="1"/>
  <c r="H438" i="1"/>
  <c r="G438" i="1"/>
  <c r="BH437" i="1"/>
  <c r="BF437" i="1"/>
  <c r="BG437" i="1" s="1"/>
  <c r="BE437" i="1"/>
  <c r="J437" i="1"/>
  <c r="H437" i="1"/>
  <c r="G437" i="1"/>
  <c r="BH436" i="1"/>
  <c r="BF436" i="1"/>
  <c r="BG436" i="1" s="1"/>
  <c r="BE436" i="1"/>
  <c r="J436" i="1"/>
  <c r="H436" i="1"/>
  <c r="G436" i="1"/>
  <c r="BH435" i="1"/>
  <c r="BF435" i="1"/>
  <c r="BG435" i="1" s="1"/>
  <c r="BE435" i="1"/>
  <c r="J435" i="1"/>
  <c r="H435" i="1"/>
  <c r="G435" i="1"/>
  <c r="BH434" i="1"/>
  <c r="BF434" i="1"/>
  <c r="BG434" i="1" s="1"/>
  <c r="BE434" i="1"/>
  <c r="J434" i="1"/>
  <c r="H434" i="1"/>
  <c r="G434" i="1"/>
  <c r="BH433" i="1"/>
  <c r="BF433" i="1"/>
  <c r="BG433" i="1" s="1"/>
  <c r="BE433" i="1"/>
  <c r="J433" i="1"/>
  <c r="H433" i="1"/>
  <c r="G433" i="1"/>
  <c r="BH432" i="1"/>
  <c r="BF432" i="1"/>
  <c r="BG432" i="1" s="1"/>
  <c r="BE432" i="1"/>
  <c r="J432" i="1"/>
  <c r="H432" i="1"/>
  <c r="G432" i="1"/>
  <c r="BH431" i="1"/>
  <c r="BF431" i="1"/>
  <c r="BG431" i="1" s="1"/>
  <c r="BE431" i="1"/>
  <c r="J431" i="1"/>
  <c r="H431" i="1"/>
  <c r="G431" i="1"/>
  <c r="BH430" i="1"/>
  <c r="BF430" i="1"/>
  <c r="BG430" i="1" s="1"/>
  <c r="BE430" i="1"/>
  <c r="J430" i="1"/>
  <c r="H430" i="1"/>
  <c r="G430" i="1"/>
  <c r="BH429" i="1"/>
  <c r="BF429" i="1"/>
  <c r="BG429" i="1" s="1"/>
  <c r="BE429" i="1"/>
  <c r="J429" i="1"/>
  <c r="H429" i="1"/>
  <c r="G429" i="1"/>
  <c r="BH428" i="1"/>
  <c r="BF428" i="1"/>
  <c r="BG428" i="1" s="1"/>
  <c r="BE428" i="1"/>
  <c r="J428" i="1"/>
  <c r="H428" i="1"/>
  <c r="G428" i="1"/>
  <c r="BH427" i="1"/>
  <c r="BF427" i="1"/>
  <c r="BG427" i="1" s="1"/>
  <c r="BE427" i="1"/>
  <c r="J427" i="1"/>
  <c r="H427" i="1"/>
  <c r="G427" i="1"/>
  <c r="BH426" i="1"/>
  <c r="BF426" i="1"/>
  <c r="BG426" i="1" s="1"/>
  <c r="BE426" i="1"/>
  <c r="J426" i="1"/>
  <c r="H426" i="1"/>
  <c r="G426" i="1"/>
  <c r="BH425" i="1"/>
  <c r="BF425" i="1"/>
  <c r="BG425" i="1" s="1"/>
  <c r="BE425" i="1"/>
  <c r="J425" i="1"/>
  <c r="H425" i="1"/>
  <c r="G425" i="1"/>
  <c r="BH424" i="1"/>
  <c r="BF424" i="1"/>
  <c r="BG424" i="1" s="1"/>
  <c r="BE424" i="1"/>
  <c r="J424" i="1"/>
  <c r="H424" i="1"/>
  <c r="G424" i="1"/>
  <c r="BH423" i="1"/>
  <c r="BF423" i="1"/>
  <c r="BG423" i="1" s="1"/>
  <c r="BE423" i="1"/>
  <c r="J423" i="1"/>
  <c r="H423" i="1"/>
  <c r="G423" i="1"/>
  <c r="BH422" i="1"/>
  <c r="BF422" i="1"/>
  <c r="BG422" i="1" s="1"/>
  <c r="BE422" i="1"/>
  <c r="J422" i="1"/>
  <c r="H422" i="1"/>
  <c r="G422" i="1"/>
  <c r="BH421" i="1"/>
  <c r="BF421" i="1"/>
  <c r="BG421" i="1" s="1"/>
  <c r="BE421" i="1"/>
  <c r="J421" i="1"/>
  <c r="H421" i="1"/>
  <c r="G421" i="1"/>
  <c r="BH420" i="1"/>
  <c r="BF420" i="1"/>
  <c r="BG420" i="1" s="1"/>
  <c r="BE420" i="1"/>
  <c r="J420" i="1"/>
  <c r="H420" i="1"/>
  <c r="G420" i="1"/>
  <c r="BH419" i="1"/>
  <c r="BF419" i="1"/>
  <c r="BG419" i="1" s="1"/>
  <c r="BE419" i="1"/>
  <c r="J419" i="1"/>
  <c r="H419" i="1"/>
  <c r="G419" i="1"/>
  <c r="BH418" i="1"/>
  <c r="BF418" i="1"/>
  <c r="BG418" i="1" s="1"/>
  <c r="BE418" i="1"/>
  <c r="J418" i="1"/>
  <c r="H418" i="1"/>
  <c r="G418" i="1"/>
  <c r="BH417" i="1"/>
  <c r="BF417" i="1"/>
  <c r="BG417" i="1" s="1"/>
  <c r="BE417" i="1"/>
  <c r="J417" i="1"/>
  <c r="H417" i="1"/>
  <c r="G417" i="1"/>
  <c r="BH416" i="1"/>
  <c r="BF416" i="1"/>
  <c r="BG416" i="1" s="1"/>
  <c r="BE416" i="1"/>
  <c r="J416" i="1"/>
  <c r="H416" i="1"/>
  <c r="G416" i="1"/>
  <c r="BH415" i="1"/>
  <c r="BF415" i="1"/>
  <c r="BG415" i="1" s="1"/>
  <c r="BE415" i="1"/>
  <c r="J415" i="1"/>
  <c r="H415" i="1"/>
  <c r="G415" i="1"/>
  <c r="BH414" i="1"/>
  <c r="BF414" i="1"/>
  <c r="BG414" i="1" s="1"/>
  <c r="BE414" i="1"/>
  <c r="J414" i="1"/>
  <c r="H414" i="1"/>
  <c r="G414" i="1"/>
  <c r="BH413" i="1"/>
  <c r="BF413" i="1"/>
  <c r="BG413" i="1" s="1"/>
  <c r="BE413" i="1"/>
  <c r="J413" i="1"/>
  <c r="H413" i="1"/>
  <c r="G413" i="1"/>
  <c r="BH412" i="1"/>
  <c r="BF412" i="1"/>
  <c r="BG412" i="1" s="1"/>
  <c r="BE412" i="1"/>
  <c r="J412" i="1"/>
  <c r="H412" i="1"/>
  <c r="G412" i="1"/>
  <c r="BH411" i="1"/>
  <c r="BF411" i="1"/>
  <c r="BG411" i="1" s="1"/>
  <c r="BE411" i="1"/>
  <c r="J411" i="1"/>
  <c r="H411" i="1"/>
  <c r="G411" i="1"/>
  <c r="BH410" i="1"/>
  <c r="BF410" i="1"/>
  <c r="BG410" i="1" s="1"/>
  <c r="BE410" i="1"/>
  <c r="J410" i="1"/>
  <c r="H410" i="1"/>
  <c r="G410" i="1"/>
  <c r="BH409" i="1"/>
  <c r="BF409" i="1"/>
  <c r="BG409" i="1" s="1"/>
  <c r="BE409" i="1"/>
  <c r="J409" i="1"/>
  <c r="H409" i="1"/>
  <c r="G409" i="1"/>
  <c r="BH408" i="1"/>
  <c r="BF408" i="1"/>
  <c r="BG408" i="1" s="1"/>
  <c r="BE408" i="1"/>
  <c r="J408" i="1"/>
  <c r="H408" i="1"/>
  <c r="G408" i="1"/>
  <c r="BH407" i="1"/>
  <c r="BF407" i="1"/>
  <c r="BG407" i="1" s="1"/>
  <c r="BE407" i="1"/>
  <c r="J407" i="1"/>
  <c r="H407" i="1"/>
  <c r="G407" i="1"/>
  <c r="BH406" i="1"/>
  <c r="BF406" i="1"/>
  <c r="BG406" i="1" s="1"/>
  <c r="BE406" i="1"/>
  <c r="J406" i="1"/>
  <c r="H406" i="1"/>
  <c r="G406" i="1"/>
  <c r="BH405" i="1"/>
  <c r="BF405" i="1"/>
  <c r="BG405" i="1" s="1"/>
  <c r="BE405" i="1"/>
  <c r="J405" i="1"/>
  <c r="H405" i="1"/>
  <c r="G405" i="1"/>
  <c r="BH404" i="1"/>
  <c r="BF404" i="1"/>
  <c r="BG404" i="1" s="1"/>
  <c r="BE404" i="1"/>
  <c r="J404" i="1"/>
  <c r="H404" i="1"/>
  <c r="G404" i="1"/>
  <c r="BH403" i="1"/>
  <c r="BF403" i="1"/>
  <c r="BG403" i="1" s="1"/>
  <c r="BE403" i="1"/>
  <c r="J403" i="1"/>
  <c r="H403" i="1"/>
  <c r="G403" i="1"/>
  <c r="BH402" i="1"/>
  <c r="BF402" i="1"/>
  <c r="BG402" i="1" s="1"/>
  <c r="BE402" i="1"/>
  <c r="J402" i="1"/>
  <c r="H402" i="1"/>
  <c r="G402" i="1"/>
  <c r="BH401" i="1"/>
  <c r="BF401" i="1"/>
  <c r="BG401" i="1" s="1"/>
  <c r="BE401" i="1"/>
  <c r="J401" i="1"/>
  <c r="H401" i="1"/>
  <c r="G401" i="1"/>
  <c r="BH400" i="1"/>
  <c r="BF400" i="1"/>
  <c r="BG400" i="1" s="1"/>
  <c r="BE400" i="1"/>
  <c r="J400" i="1"/>
  <c r="H400" i="1"/>
  <c r="G400" i="1"/>
  <c r="BH399" i="1"/>
  <c r="BF399" i="1"/>
  <c r="BG399" i="1" s="1"/>
  <c r="BE399" i="1"/>
  <c r="J399" i="1"/>
  <c r="H399" i="1"/>
  <c r="G399" i="1"/>
  <c r="BH398" i="1"/>
  <c r="BF398" i="1"/>
  <c r="BG398" i="1" s="1"/>
  <c r="BE398" i="1"/>
  <c r="J398" i="1"/>
  <c r="H398" i="1"/>
  <c r="G398" i="1"/>
  <c r="BH397" i="1"/>
  <c r="BF397" i="1"/>
  <c r="BG397" i="1" s="1"/>
  <c r="BE397" i="1"/>
  <c r="J397" i="1"/>
  <c r="H397" i="1"/>
  <c r="G397" i="1"/>
  <c r="BH396" i="1"/>
  <c r="BF396" i="1"/>
  <c r="BG396" i="1" s="1"/>
  <c r="BE396" i="1"/>
  <c r="J396" i="1"/>
  <c r="H396" i="1"/>
  <c r="G396" i="1"/>
  <c r="BH395" i="1"/>
  <c r="BF395" i="1"/>
  <c r="BG395" i="1" s="1"/>
  <c r="BE395" i="1"/>
  <c r="J395" i="1"/>
  <c r="H395" i="1"/>
  <c r="G395" i="1"/>
  <c r="BH394" i="1"/>
  <c r="BF394" i="1"/>
  <c r="BG394" i="1" s="1"/>
  <c r="BE394" i="1"/>
  <c r="J394" i="1"/>
  <c r="H394" i="1"/>
  <c r="G394" i="1"/>
  <c r="BH393" i="1"/>
  <c r="BF393" i="1"/>
  <c r="BG393" i="1" s="1"/>
  <c r="BE393" i="1"/>
  <c r="J393" i="1"/>
  <c r="H393" i="1"/>
  <c r="G393" i="1"/>
  <c r="BH392" i="1"/>
  <c r="BF392" i="1"/>
  <c r="BG392" i="1" s="1"/>
  <c r="BE392" i="1"/>
  <c r="J392" i="1"/>
  <c r="H392" i="1"/>
  <c r="G392" i="1"/>
  <c r="BH391" i="1"/>
  <c r="BF391" i="1"/>
  <c r="BG391" i="1" s="1"/>
  <c r="BE391" i="1"/>
  <c r="J391" i="1"/>
  <c r="H391" i="1"/>
  <c r="G391" i="1"/>
  <c r="BH390" i="1"/>
  <c r="BF390" i="1"/>
  <c r="BG390" i="1" s="1"/>
  <c r="BE390" i="1"/>
  <c r="J390" i="1"/>
  <c r="H390" i="1"/>
  <c r="G390" i="1"/>
  <c r="BH389" i="1"/>
  <c r="BF389" i="1"/>
  <c r="BG389" i="1" s="1"/>
  <c r="BE389" i="1"/>
  <c r="J389" i="1"/>
  <c r="H389" i="1"/>
  <c r="G389" i="1"/>
  <c r="BH388" i="1"/>
  <c r="BF388" i="1"/>
  <c r="BG388" i="1" s="1"/>
  <c r="BE388" i="1"/>
  <c r="J388" i="1"/>
  <c r="H388" i="1"/>
  <c r="G388" i="1"/>
  <c r="BH386" i="1"/>
  <c r="BF386" i="1"/>
  <c r="BG386" i="1" s="1"/>
  <c r="BE386" i="1"/>
  <c r="J386" i="1"/>
  <c r="H386" i="1"/>
  <c r="G386" i="1"/>
  <c r="BH387" i="1"/>
  <c r="BF387" i="1"/>
  <c r="BG387" i="1" s="1"/>
  <c r="BE387" i="1"/>
  <c r="J387" i="1"/>
  <c r="H387" i="1"/>
  <c r="G387" i="1"/>
  <c r="BH385" i="1"/>
  <c r="BF385" i="1"/>
  <c r="BG385" i="1" s="1"/>
  <c r="BE385" i="1"/>
  <c r="J385" i="1"/>
  <c r="H385" i="1"/>
  <c r="G385" i="1"/>
  <c r="BH384" i="1"/>
  <c r="BF384" i="1"/>
  <c r="BG384" i="1" s="1"/>
  <c r="BE384" i="1"/>
  <c r="J384" i="1"/>
  <c r="H384" i="1"/>
  <c r="G384" i="1"/>
  <c r="BH383" i="1"/>
  <c r="BF383" i="1"/>
  <c r="BG383" i="1" s="1"/>
  <c r="BE383" i="1"/>
  <c r="J383" i="1"/>
  <c r="H383" i="1"/>
  <c r="G383" i="1"/>
  <c r="BH382" i="1"/>
  <c r="BF382" i="1"/>
  <c r="BG382" i="1" s="1"/>
  <c r="BE382" i="1"/>
  <c r="J382" i="1"/>
  <c r="H382" i="1"/>
  <c r="G382" i="1"/>
  <c r="BH381" i="1"/>
  <c r="BF381" i="1"/>
  <c r="BG381" i="1" s="1"/>
  <c r="BE381" i="1"/>
  <c r="J381" i="1"/>
  <c r="H381" i="1"/>
  <c r="G381" i="1"/>
  <c r="BH380" i="1"/>
  <c r="BF380" i="1"/>
  <c r="BG380" i="1" s="1"/>
  <c r="BE380" i="1"/>
  <c r="J380" i="1"/>
  <c r="H380" i="1"/>
  <c r="G380" i="1"/>
  <c r="BH379" i="1"/>
  <c r="BF379" i="1"/>
  <c r="BG379" i="1" s="1"/>
  <c r="BE379" i="1"/>
  <c r="J379" i="1"/>
  <c r="H379" i="1"/>
  <c r="G379" i="1"/>
  <c r="BH378" i="1"/>
  <c r="BF378" i="1"/>
  <c r="BG378" i="1" s="1"/>
  <c r="BE378" i="1"/>
  <c r="J378" i="1"/>
  <c r="H378" i="1"/>
  <c r="G378" i="1"/>
  <c r="BH377" i="1"/>
  <c r="BF377" i="1"/>
  <c r="BG377" i="1" s="1"/>
  <c r="BE377" i="1"/>
  <c r="J377" i="1"/>
  <c r="H377" i="1"/>
  <c r="G377" i="1"/>
  <c r="BH376" i="1"/>
  <c r="BF376" i="1"/>
  <c r="BG376" i="1" s="1"/>
  <c r="BE376" i="1"/>
  <c r="J376" i="1"/>
  <c r="H376" i="1"/>
  <c r="G376" i="1"/>
  <c r="BH375" i="1"/>
  <c r="BF375" i="1"/>
  <c r="BG375" i="1" s="1"/>
  <c r="BE375" i="1"/>
  <c r="J375" i="1"/>
  <c r="H375" i="1"/>
  <c r="G375" i="1"/>
  <c r="BH374" i="1"/>
  <c r="BF374" i="1"/>
  <c r="BG374" i="1" s="1"/>
  <c r="BE374" i="1"/>
  <c r="J374" i="1"/>
  <c r="H374" i="1"/>
  <c r="G374" i="1"/>
  <c r="BH373" i="1"/>
  <c r="BF373" i="1"/>
  <c r="BG373" i="1" s="1"/>
  <c r="BE373" i="1"/>
  <c r="J373" i="1"/>
  <c r="H373" i="1"/>
  <c r="G373" i="1"/>
  <c r="BH372" i="1"/>
  <c r="BF372" i="1"/>
  <c r="BG372" i="1" s="1"/>
  <c r="BE372" i="1"/>
  <c r="J372" i="1"/>
  <c r="H372" i="1"/>
  <c r="G372" i="1"/>
  <c r="BH371" i="1"/>
  <c r="BF371" i="1"/>
  <c r="BG371" i="1" s="1"/>
  <c r="BE371" i="1"/>
  <c r="J371" i="1"/>
  <c r="H371" i="1"/>
  <c r="G371" i="1"/>
  <c r="BH370" i="1"/>
  <c r="BF370" i="1"/>
  <c r="BG370" i="1" s="1"/>
  <c r="BE370" i="1"/>
  <c r="J370" i="1"/>
  <c r="H370" i="1"/>
  <c r="G370" i="1"/>
  <c r="BH369" i="1"/>
  <c r="BF369" i="1"/>
  <c r="BG369" i="1" s="1"/>
  <c r="BE369" i="1"/>
  <c r="J369" i="1"/>
  <c r="H369" i="1"/>
  <c r="G369" i="1"/>
  <c r="BH368" i="1"/>
  <c r="BF368" i="1"/>
  <c r="BG368" i="1" s="1"/>
  <c r="BE368" i="1"/>
  <c r="J368" i="1"/>
  <c r="H368" i="1"/>
  <c r="G368" i="1"/>
  <c r="BH367" i="1"/>
  <c r="BF367" i="1"/>
  <c r="BG367" i="1" s="1"/>
  <c r="BE367" i="1"/>
  <c r="J367" i="1"/>
  <c r="H367" i="1"/>
  <c r="G367" i="1"/>
  <c r="BH366" i="1"/>
  <c r="BF366" i="1"/>
  <c r="BG366" i="1" s="1"/>
  <c r="BE366" i="1"/>
  <c r="J366" i="1"/>
  <c r="H366" i="1"/>
  <c r="G366" i="1"/>
  <c r="BH365" i="1"/>
  <c r="BF365" i="1"/>
  <c r="BG365" i="1" s="1"/>
  <c r="BE365" i="1"/>
  <c r="J365" i="1"/>
  <c r="H365" i="1"/>
  <c r="G365" i="1"/>
  <c r="BH364" i="1"/>
  <c r="BF364" i="1"/>
  <c r="BG364" i="1" s="1"/>
  <c r="BE364" i="1"/>
  <c r="J364" i="1"/>
  <c r="H364" i="1"/>
  <c r="G364" i="1"/>
  <c r="BH363" i="1"/>
  <c r="BF363" i="1"/>
  <c r="BG363" i="1" s="1"/>
  <c r="BE363" i="1"/>
  <c r="J363" i="1"/>
  <c r="H363" i="1"/>
  <c r="G363" i="1"/>
  <c r="BH362" i="1"/>
  <c r="BF362" i="1"/>
  <c r="BG362" i="1" s="1"/>
  <c r="BE362" i="1"/>
  <c r="J362" i="1"/>
  <c r="H362" i="1"/>
  <c r="G362" i="1"/>
  <c r="BH361" i="1"/>
  <c r="BF361" i="1"/>
  <c r="BG361" i="1" s="1"/>
  <c r="BE361" i="1"/>
  <c r="J361" i="1"/>
  <c r="H361" i="1"/>
  <c r="G361" i="1"/>
  <c r="BH360" i="1"/>
  <c r="BF360" i="1"/>
  <c r="BG360" i="1" s="1"/>
  <c r="BE360" i="1"/>
  <c r="J360" i="1"/>
  <c r="H360" i="1"/>
  <c r="G360" i="1"/>
  <c r="BH359" i="1"/>
  <c r="BF359" i="1"/>
  <c r="BG359" i="1" s="1"/>
  <c r="BE359" i="1"/>
  <c r="J359" i="1"/>
  <c r="H359" i="1"/>
  <c r="G359" i="1"/>
  <c r="BH358" i="1"/>
  <c r="BF358" i="1"/>
  <c r="BG358" i="1" s="1"/>
  <c r="BE358" i="1"/>
  <c r="J358" i="1"/>
  <c r="H358" i="1"/>
  <c r="G358" i="1"/>
  <c r="BH357" i="1"/>
  <c r="BF357" i="1"/>
  <c r="BG357" i="1" s="1"/>
  <c r="BE357" i="1"/>
  <c r="J357" i="1"/>
  <c r="H357" i="1"/>
  <c r="G357" i="1"/>
  <c r="BH356" i="1"/>
  <c r="BF356" i="1"/>
  <c r="BG356" i="1" s="1"/>
  <c r="BE356" i="1"/>
  <c r="J356" i="1"/>
  <c r="H356" i="1"/>
  <c r="G356" i="1"/>
  <c r="BH355" i="1"/>
  <c r="BF355" i="1"/>
  <c r="BG355" i="1" s="1"/>
  <c r="BE355" i="1"/>
  <c r="J355" i="1"/>
  <c r="H355" i="1"/>
  <c r="G355" i="1"/>
  <c r="BH354" i="1"/>
  <c r="BF354" i="1"/>
  <c r="BG354" i="1" s="1"/>
  <c r="BE354" i="1"/>
  <c r="J354" i="1"/>
  <c r="H354" i="1"/>
  <c r="G354" i="1"/>
  <c r="BH353" i="1"/>
  <c r="BF353" i="1"/>
  <c r="BG353" i="1" s="1"/>
  <c r="BE353" i="1"/>
  <c r="J353" i="1"/>
  <c r="H353" i="1"/>
  <c r="G353" i="1"/>
  <c r="BH352" i="1"/>
  <c r="BF352" i="1"/>
  <c r="BG352" i="1" s="1"/>
  <c r="BE352" i="1"/>
  <c r="J352" i="1"/>
  <c r="H352" i="1"/>
  <c r="G352" i="1"/>
  <c r="BH351" i="1"/>
  <c r="BF351" i="1"/>
  <c r="BG351" i="1" s="1"/>
  <c r="BE351" i="1"/>
  <c r="J351" i="1"/>
  <c r="H351" i="1"/>
  <c r="G351" i="1"/>
  <c r="BH350" i="1"/>
  <c r="BF350" i="1"/>
  <c r="BG350" i="1" s="1"/>
  <c r="BE350" i="1"/>
  <c r="J350" i="1"/>
  <c r="H350" i="1"/>
  <c r="G350" i="1"/>
  <c r="BH349" i="1"/>
  <c r="BF349" i="1"/>
  <c r="BG349" i="1" s="1"/>
  <c r="BE349" i="1"/>
  <c r="J349" i="1"/>
  <c r="H349" i="1"/>
  <c r="G349" i="1"/>
  <c r="BH348" i="1"/>
  <c r="BF348" i="1"/>
  <c r="BG348" i="1" s="1"/>
  <c r="BE348" i="1"/>
  <c r="J348" i="1"/>
  <c r="H348" i="1"/>
  <c r="G348" i="1"/>
  <c r="BH347" i="1"/>
  <c r="BF347" i="1"/>
  <c r="BG347" i="1" s="1"/>
  <c r="BE347" i="1"/>
  <c r="J347" i="1"/>
  <c r="H347" i="1"/>
  <c r="G347" i="1"/>
  <c r="BH346" i="1"/>
  <c r="BF346" i="1"/>
  <c r="BG346" i="1" s="1"/>
  <c r="BE346" i="1"/>
  <c r="J346" i="1"/>
  <c r="H346" i="1"/>
  <c r="G346" i="1"/>
  <c r="BH345" i="1"/>
  <c r="BF345" i="1"/>
  <c r="BG345" i="1" s="1"/>
  <c r="BE345" i="1"/>
  <c r="J345" i="1"/>
  <c r="H345" i="1"/>
  <c r="G345" i="1"/>
  <c r="BH344" i="1"/>
  <c r="BF344" i="1"/>
  <c r="BG344" i="1" s="1"/>
  <c r="BE344" i="1"/>
  <c r="J344" i="1"/>
  <c r="H344" i="1"/>
  <c r="G344" i="1"/>
  <c r="BH343" i="1"/>
  <c r="BF343" i="1"/>
  <c r="BG343" i="1" s="1"/>
  <c r="BE343" i="1"/>
  <c r="J343" i="1"/>
  <c r="H343" i="1"/>
  <c r="G343" i="1"/>
  <c r="BH342" i="1"/>
  <c r="BF342" i="1"/>
  <c r="BG342" i="1" s="1"/>
  <c r="BE342" i="1"/>
  <c r="J342" i="1"/>
  <c r="H342" i="1"/>
  <c r="G342" i="1"/>
  <c r="BH341" i="1"/>
  <c r="BF341" i="1"/>
  <c r="BG341" i="1" s="1"/>
  <c r="BE341" i="1"/>
  <c r="J341" i="1"/>
  <c r="H341" i="1"/>
  <c r="G341" i="1"/>
  <c r="BH340" i="1"/>
  <c r="BF340" i="1"/>
  <c r="BG340" i="1" s="1"/>
  <c r="BE340" i="1"/>
  <c r="J340" i="1"/>
  <c r="H340" i="1"/>
  <c r="G340" i="1"/>
  <c r="BH339" i="1"/>
  <c r="BF339" i="1"/>
  <c r="BG339" i="1" s="1"/>
  <c r="BE339" i="1"/>
  <c r="J339" i="1"/>
  <c r="H339" i="1"/>
  <c r="G339" i="1"/>
  <c r="BH338" i="1"/>
  <c r="BF338" i="1"/>
  <c r="BG338" i="1" s="1"/>
  <c r="BE338" i="1"/>
  <c r="J338" i="1"/>
  <c r="H338" i="1"/>
  <c r="G338" i="1"/>
  <c r="BH337" i="1"/>
  <c r="BF337" i="1"/>
  <c r="BG337" i="1" s="1"/>
  <c r="BE337" i="1"/>
  <c r="J337" i="1"/>
  <c r="H337" i="1"/>
  <c r="G337" i="1"/>
  <c r="BH336" i="1"/>
  <c r="BF336" i="1"/>
  <c r="BG336" i="1" s="1"/>
  <c r="BE336" i="1"/>
  <c r="J336" i="1"/>
  <c r="H336" i="1"/>
  <c r="G336" i="1"/>
  <c r="BH335" i="1"/>
  <c r="BF335" i="1"/>
  <c r="BG335" i="1" s="1"/>
  <c r="BE335" i="1"/>
  <c r="J335" i="1"/>
  <c r="H335" i="1"/>
  <c r="G335" i="1"/>
  <c r="BH334" i="1"/>
  <c r="BF334" i="1"/>
  <c r="BG334" i="1" s="1"/>
  <c r="BE334" i="1"/>
  <c r="J334" i="1"/>
  <c r="H334" i="1"/>
  <c r="G334" i="1"/>
  <c r="BH333" i="1"/>
  <c r="BF333" i="1"/>
  <c r="BG333" i="1" s="1"/>
  <c r="BE333" i="1"/>
  <c r="J333" i="1"/>
  <c r="H333" i="1"/>
  <c r="G333" i="1"/>
  <c r="BH332" i="1"/>
  <c r="BF332" i="1"/>
  <c r="BG332" i="1" s="1"/>
  <c r="BE332" i="1"/>
  <c r="J332" i="1"/>
  <c r="H332" i="1"/>
  <c r="G332" i="1"/>
  <c r="BH331" i="1"/>
  <c r="BF331" i="1"/>
  <c r="BG331" i="1" s="1"/>
  <c r="BE331" i="1"/>
  <c r="J331" i="1"/>
  <c r="H331" i="1"/>
  <c r="G331" i="1"/>
  <c r="BH330" i="1"/>
  <c r="BF330" i="1"/>
  <c r="BG330" i="1" s="1"/>
  <c r="BE330" i="1"/>
  <c r="J330" i="1"/>
  <c r="H330" i="1"/>
  <c r="G330" i="1"/>
  <c r="BH329" i="1"/>
  <c r="BF329" i="1"/>
  <c r="BG329" i="1" s="1"/>
  <c r="BE329" i="1"/>
  <c r="J329" i="1"/>
  <c r="H329" i="1"/>
  <c r="G329" i="1"/>
  <c r="BH328" i="1"/>
  <c r="BF328" i="1"/>
  <c r="BG328" i="1" s="1"/>
  <c r="BE328" i="1"/>
  <c r="J328" i="1"/>
  <c r="H328" i="1"/>
  <c r="G328" i="1"/>
  <c r="BH327" i="1"/>
  <c r="BF327" i="1"/>
  <c r="BG327" i="1" s="1"/>
  <c r="BE327" i="1"/>
  <c r="J327" i="1"/>
  <c r="H327" i="1"/>
  <c r="G327" i="1"/>
  <c r="BH326" i="1"/>
  <c r="BF326" i="1"/>
  <c r="BG326" i="1" s="1"/>
  <c r="BE326" i="1"/>
  <c r="J326" i="1"/>
  <c r="H326" i="1"/>
  <c r="G326" i="1"/>
  <c r="BH325" i="1"/>
  <c r="BF325" i="1"/>
  <c r="BG325" i="1" s="1"/>
  <c r="BE325" i="1"/>
  <c r="J325" i="1"/>
  <c r="H325" i="1"/>
  <c r="G325" i="1"/>
  <c r="BH324" i="1"/>
  <c r="BF324" i="1"/>
  <c r="BG324" i="1" s="1"/>
  <c r="BE324" i="1"/>
  <c r="J324" i="1"/>
  <c r="H324" i="1"/>
  <c r="G324" i="1"/>
  <c r="BH323" i="1"/>
  <c r="BF323" i="1"/>
  <c r="BG323" i="1" s="1"/>
  <c r="BE323" i="1"/>
  <c r="J323" i="1"/>
  <c r="H323" i="1"/>
  <c r="G323" i="1"/>
  <c r="BH322" i="1"/>
  <c r="BF322" i="1"/>
  <c r="BG322" i="1" s="1"/>
  <c r="BE322" i="1"/>
  <c r="J322" i="1"/>
  <c r="G322" i="1"/>
  <c r="BH321" i="1"/>
  <c r="BF321" i="1"/>
  <c r="BG321" i="1" s="1"/>
  <c r="BE321" i="1"/>
  <c r="J321" i="1"/>
  <c r="H321" i="1"/>
  <c r="G321" i="1"/>
  <c r="BH320" i="1"/>
  <c r="BF320" i="1"/>
  <c r="BG320" i="1" s="1"/>
  <c r="BE320" i="1"/>
  <c r="J320" i="1"/>
  <c r="H320" i="1"/>
  <c r="G320" i="1"/>
  <c r="BH319" i="1"/>
  <c r="BF319" i="1"/>
  <c r="BG319" i="1" s="1"/>
  <c r="BE319" i="1"/>
  <c r="J319" i="1"/>
  <c r="H319" i="1"/>
  <c r="G319" i="1"/>
  <c r="BH318" i="1"/>
  <c r="BF318" i="1"/>
  <c r="BG318" i="1" s="1"/>
  <c r="BE318" i="1"/>
  <c r="J318" i="1"/>
  <c r="H318" i="1"/>
  <c r="G318" i="1"/>
  <c r="BH317" i="1"/>
  <c r="BF317" i="1"/>
  <c r="BG317" i="1" s="1"/>
  <c r="BE317" i="1"/>
  <c r="J317" i="1"/>
  <c r="H317" i="1"/>
  <c r="G317" i="1"/>
  <c r="BH316" i="1"/>
  <c r="BF316" i="1"/>
  <c r="BG316" i="1" s="1"/>
  <c r="BE316" i="1"/>
  <c r="J316" i="1"/>
  <c r="H316" i="1"/>
  <c r="G316" i="1"/>
  <c r="BH315" i="1"/>
  <c r="BF315" i="1"/>
  <c r="BG315" i="1" s="1"/>
  <c r="BE315" i="1"/>
  <c r="J315" i="1"/>
  <c r="H315" i="1"/>
  <c r="G315" i="1"/>
  <c r="BH314" i="1"/>
  <c r="BF314" i="1"/>
  <c r="BG314" i="1" s="1"/>
  <c r="BE314" i="1"/>
  <c r="J314" i="1"/>
  <c r="H314" i="1"/>
  <c r="G314" i="1"/>
  <c r="BH313" i="1"/>
  <c r="BF313" i="1"/>
  <c r="BG313" i="1" s="1"/>
  <c r="BE313" i="1"/>
  <c r="J313" i="1"/>
  <c r="H313" i="1"/>
  <c r="G313" i="1"/>
  <c r="BH312" i="1"/>
  <c r="BF312" i="1"/>
  <c r="BG312" i="1" s="1"/>
  <c r="BE312" i="1"/>
  <c r="J312" i="1"/>
  <c r="H312" i="1"/>
  <c r="G312" i="1"/>
  <c r="BH311" i="1"/>
  <c r="BF311" i="1"/>
  <c r="BG311" i="1" s="1"/>
  <c r="BE311" i="1"/>
  <c r="J311" i="1"/>
  <c r="H311" i="1"/>
  <c r="G311" i="1"/>
  <c r="BH310" i="1"/>
  <c r="BF310" i="1"/>
  <c r="BG310" i="1" s="1"/>
  <c r="BE310" i="1"/>
  <c r="J310" i="1"/>
  <c r="H310" i="1"/>
  <c r="G310" i="1"/>
  <c r="BH309" i="1"/>
  <c r="BF309" i="1"/>
  <c r="BG309" i="1" s="1"/>
  <c r="BE309" i="1"/>
  <c r="J309" i="1"/>
  <c r="H309" i="1"/>
  <c r="G309" i="1"/>
  <c r="BH308" i="1"/>
  <c r="BF308" i="1"/>
  <c r="BG308" i="1" s="1"/>
  <c r="BE308" i="1"/>
  <c r="H308" i="1"/>
  <c r="G308" i="1"/>
  <c r="BH307" i="1"/>
  <c r="BF307" i="1"/>
  <c r="BG307" i="1" s="1"/>
  <c r="BE307" i="1"/>
  <c r="G307" i="1"/>
  <c r="BH306" i="1"/>
  <c r="BF306" i="1"/>
  <c r="BG306" i="1" s="1"/>
  <c r="BE306" i="1"/>
  <c r="J306" i="1"/>
  <c r="H306" i="1"/>
  <c r="G306" i="1"/>
  <c r="BH305" i="1"/>
  <c r="BF305" i="1"/>
  <c r="BG305" i="1" s="1"/>
  <c r="BE305" i="1"/>
  <c r="J305" i="1"/>
  <c r="H305" i="1"/>
  <c r="G305" i="1"/>
  <c r="BH304" i="1"/>
  <c r="BF304" i="1"/>
  <c r="BG304" i="1" s="1"/>
  <c r="BE304" i="1"/>
  <c r="J304" i="1"/>
  <c r="H304" i="1"/>
  <c r="G304" i="1"/>
  <c r="BH303" i="1"/>
  <c r="BF303" i="1"/>
  <c r="BG303" i="1" s="1"/>
  <c r="BE303" i="1"/>
  <c r="J303" i="1"/>
  <c r="H303" i="1"/>
  <c r="G303" i="1"/>
  <c r="BH302" i="1"/>
  <c r="BF302" i="1"/>
  <c r="BG302" i="1" s="1"/>
  <c r="BE302" i="1"/>
  <c r="J302" i="1"/>
  <c r="H302" i="1"/>
  <c r="G302" i="1"/>
  <c r="BH301" i="1"/>
  <c r="BF301" i="1"/>
  <c r="BG301" i="1" s="1"/>
  <c r="BE301" i="1"/>
  <c r="J301" i="1"/>
  <c r="H301" i="1"/>
  <c r="G301" i="1"/>
  <c r="BH300" i="1"/>
  <c r="BF300" i="1"/>
  <c r="BG300" i="1" s="1"/>
  <c r="BE300" i="1"/>
  <c r="J300" i="1"/>
  <c r="H300" i="1"/>
  <c r="G300" i="1"/>
  <c r="BH299" i="1"/>
  <c r="BF299" i="1"/>
  <c r="BG299" i="1" s="1"/>
  <c r="BE299" i="1"/>
  <c r="J299" i="1"/>
  <c r="H299" i="1"/>
  <c r="G299" i="1"/>
  <c r="BH298" i="1"/>
  <c r="BF298" i="1"/>
  <c r="BG298" i="1" s="1"/>
  <c r="BE298" i="1"/>
  <c r="J298" i="1"/>
  <c r="H298" i="1"/>
  <c r="G298" i="1"/>
  <c r="BH297" i="1"/>
  <c r="BF297" i="1"/>
  <c r="BG297" i="1" s="1"/>
  <c r="BE297" i="1"/>
  <c r="J297" i="1"/>
  <c r="H297" i="1"/>
  <c r="G297" i="1"/>
  <c r="BH296" i="1"/>
  <c r="BF296" i="1"/>
  <c r="BG296" i="1" s="1"/>
  <c r="BE296" i="1"/>
  <c r="J296" i="1"/>
  <c r="H296" i="1"/>
  <c r="G296" i="1"/>
  <c r="BH295" i="1"/>
  <c r="BF295" i="1"/>
  <c r="BG295" i="1" s="1"/>
  <c r="BE295" i="1"/>
  <c r="J295" i="1"/>
  <c r="H295" i="1"/>
  <c r="G295" i="1"/>
  <c r="BH294" i="1"/>
  <c r="BF294" i="1"/>
  <c r="BG294" i="1" s="1"/>
  <c r="BE294" i="1"/>
  <c r="J294" i="1"/>
  <c r="H294" i="1"/>
  <c r="G294" i="1"/>
  <c r="BH293" i="1"/>
  <c r="BF293" i="1"/>
  <c r="BG293" i="1" s="1"/>
  <c r="BE293" i="1"/>
  <c r="J293" i="1"/>
  <c r="H293" i="1"/>
  <c r="G293" i="1"/>
  <c r="BH292" i="1"/>
  <c r="BF292" i="1"/>
  <c r="BG292" i="1" s="1"/>
  <c r="BE292" i="1"/>
  <c r="J292" i="1"/>
  <c r="H292" i="1"/>
  <c r="G292" i="1"/>
  <c r="BH291" i="1"/>
  <c r="BF291" i="1"/>
  <c r="BG291" i="1" s="1"/>
  <c r="BE291" i="1"/>
  <c r="J291" i="1"/>
  <c r="H291" i="1"/>
  <c r="G291" i="1"/>
  <c r="BH290" i="1"/>
  <c r="BF290" i="1"/>
  <c r="BG290" i="1" s="1"/>
  <c r="BE290" i="1"/>
  <c r="J290" i="1"/>
  <c r="H290" i="1"/>
  <c r="G290" i="1"/>
  <c r="BH289" i="1"/>
  <c r="BF289" i="1"/>
  <c r="BG289" i="1" s="1"/>
  <c r="BE289" i="1"/>
  <c r="J289" i="1"/>
  <c r="H289" i="1"/>
  <c r="G289" i="1"/>
  <c r="BH288" i="1"/>
  <c r="BF288" i="1"/>
  <c r="BG288" i="1" s="1"/>
  <c r="BE288" i="1"/>
  <c r="J288" i="1"/>
  <c r="H288" i="1"/>
  <c r="G288" i="1"/>
  <c r="BH287" i="1"/>
  <c r="BF287" i="1"/>
  <c r="BG287" i="1" s="1"/>
  <c r="BE287" i="1"/>
  <c r="J287" i="1"/>
  <c r="H287" i="1"/>
  <c r="G287" i="1"/>
  <c r="BH286" i="1"/>
  <c r="BF286" i="1"/>
  <c r="BG286" i="1" s="1"/>
  <c r="BE286" i="1"/>
  <c r="J286" i="1"/>
  <c r="H286" i="1"/>
  <c r="G286" i="1"/>
  <c r="BH285" i="1"/>
  <c r="BF285" i="1"/>
  <c r="BG285" i="1" s="1"/>
  <c r="BE285" i="1"/>
  <c r="J285" i="1"/>
  <c r="H285" i="1"/>
  <c r="G285" i="1"/>
  <c r="BH284" i="1"/>
  <c r="BF284" i="1"/>
  <c r="BG284" i="1" s="1"/>
  <c r="BE284" i="1"/>
  <c r="J284" i="1"/>
  <c r="H284" i="1"/>
  <c r="G284" i="1"/>
  <c r="BH283" i="1"/>
  <c r="BF283" i="1"/>
  <c r="BG283" i="1" s="1"/>
  <c r="BE283" i="1"/>
  <c r="J283" i="1"/>
  <c r="H283" i="1"/>
  <c r="G283" i="1"/>
  <c r="BH282" i="1"/>
  <c r="BF282" i="1"/>
  <c r="BG282" i="1" s="1"/>
  <c r="BE282" i="1"/>
  <c r="J282" i="1"/>
  <c r="H282" i="1"/>
  <c r="G282" i="1"/>
  <c r="BH281" i="1"/>
  <c r="BF281" i="1"/>
  <c r="BG281" i="1" s="1"/>
  <c r="BE281" i="1"/>
  <c r="J281" i="1"/>
  <c r="H281" i="1"/>
  <c r="G281" i="1"/>
  <c r="BH280" i="1"/>
  <c r="BF280" i="1"/>
  <c r="BG280" i="1" s="1"/>
  <c r="BE280" i="1"/>
  <c r="J280" i="1"/>
  <c r="H280" i="1"/>
  <c r="G280" i="1"/>
  <c r="BH279" i="1"/>
  <c r="BF279" i="1"/>
  <c r="BG279" i="1" s="1"/>
  <c r="BE279" i="1"/>
  <c r="J279" i="1"/>
  <c r="H279" i="1"/>
  <c r="G279" i="1"/>
  <c r="BH278" i="1"/>
  <c r="BF278" i="1"/>
  <c r="BG278" i="1" s="1"/>
  <c r="BE278" i="1"/>
  <c r="J278" i="1"/>
  <c r="H278" i="1"/>
  <c r="G278" i="1"/>
  <c r="BH277" i="1"/>
  <c r="BF277" i="1"/>
  <c r="BG277" i="1" s="1"/>
  <c r="J277" i="1"/>
  <c r="G277" i="1"/>
  <c r="BH276" i="1"/>
  <c r="BF276" i="1"/>
  <c r="BE276" i="1"/>
  <c r="J276" i="1"/>
  <c r="H276" i="1"/>
  <c r="G276" i="1"/>
  <c r="BH275" i="1"/>
  <c r="BF275" i="1"/>
  <c r="BE275" i="1"/>
  <c r="J275" i="1"/>
  <c r="H275" i="1"/>
  <c r="G275" i="1"/>
  <c r="BH274" i="1"/>
  <c r="BF274" i="1"/>
  <c r="BE274" i="1"/>
  <c r="J274" i="1"/>
  <c r="H274" i="1"/>
  <c r="G274" i="1"/>
  <c r="BH273" i="1"/>
  <c r="BF273" i="1"/>
  <c r="BE273" i="1"/>
  <c r="J273" i="1"/>
  <c r="H273" i="1"/>
  <c r="G273" i="1"/>
  <c r="BH272" i="1"/>
  <c r="BF272" i="1"/>
  <c r="BE272" i="1"/>
  <c r="J272" i="1"/>
  <c r="H272" i="1"/>
  <c r="G272" i="1"/>
  <c r="BH271" i="1"/>
  <c r="BF271" i="1"/>
  <c r="BE271" i="1"/>
  <c r="J271" i="1"/>
  <c r="H271" i="1"/>
  <c r="G271" i="1"/>
  <c r="BH270" i="1"/>
  <c r="BF270" i="1"/>
  <c r="BE270" i="1"/>
  <c r="J270" i="1"/>
  <c r="H270" i="1"/>
  <c r="G270" i="1"/>
  <c r="BH269" i="1"/>
  <c r="BF269" i="1"/>
  <c r="BE269" i="1"/>
  <c r="J269" i="1"/>
  <c r="H269" i="1"/>
  <c r="G269" i="1"/>
  <c r="BH268" i="1"/>
  <c r="BF268" i="1"/>
  <c r="BE268" i="1"/>
  <c r="G268" i="1"/>
  <c r="BH267" i="1"/>
  <c r="BF267" i="1"/>
  <c r="BG267" i="1" s="1"/>
  <c r="BE267" i="1"/>
  <c r="J267" i="1"/>
  <c r="H267" i="1"/>
  <c r="G267" i="1"/>
  <c r="BH266" i="1"/>
  <c r="BF266" i="1"/>
  <c r="BG266" i="1" s="1"/>
  <c r="BE266" i="1"/>
  <c r="J266" i="1"/>
  <c r="H266" i="1"/>
  <c r="G266" i="1"/>
  <c r="BH265" i="1"/>
  <c r="BF265" i="1"/>
  <c r="BG265" i="1" s="1"/>
  <c r="BE265" i="1"/>
  <c r="J265" i="1"/>
  <c r="H265" i="1"/>
  <c r="G265" i="1"/>
  <c r="BH264" i="1"/>
  <c r="BF264" i="1"/>
  <c r="BG264" i="1" s="1"/>
  <c r="BE264" i="1"/>
  <c r="J264" i="1"/>
  <c r="H264" i="1"/>
  <c r="G264" i="1"/>
  <c r="BH263" i="1"/>
  <c r="BF263" i="1"/>
  <c r="BG263" i="1" s="1"/>
  <c r="BE263" i="1"/>
  <c r="J263" i="1"/>
  <c r="H263" i="1"/>
  <c r="G263" i="1"/>
  <c r="BH262" i="1"/>
  <c r="BF262" i="1"/>
  <c r="BG262" i="1" s="1"/>
  <c r="BE262" i="1"/>
  <c r="J262" i="1"/>
  <c r="H262" i="1"/>
  <c r="G262" i="1"/>
  <c r="BH261" i="1"/>
  <c r="BF261" i="1"/>
  <c r="BG261" i="1" s="1"/>
  <c r="BE261" i="1"/>
  <c r="J261" i="1"/>
  <c r="H261" i="1"/>
  <c r="G261" i="1"/>
  <c r="BH260" i="1"/>
  <c r="BF260" i="1"/>
  <c r="BG260" i="1" s="1"/>
  <c r="BE260" i="1"/>
  <c r="J260" i="1"/>
  <c r="H260" i="1"/>
  <c r="G260" i="1"/>
  <c r="BH259" i="1"/>
  <c r="BF259" i="1"/>
  <c r="BG259" i="1" s="1"/>
  <c r="BE259" i="1"/>
  <c r="J259" i="1"/>
  <c r="H259" i="1"/>
  <c r="G259" i="1"/>
  <c r="BH258" i="1"/>
  <c r="BF258" i="1"/>
  <c r="BG258" i="1" s="1"/>
  <c r="BE258" i="1"/>
  <c r="J258" i="1"/>
  <c r="H258" i="1"/>
  <c r="G258" i="1"/>
  <c r="BH257" i="1"/>
  <c r="BF257" i="1"/>
  <c r="BG257" i="1" s="1"/>
  <c r="BE257" i="1"/>
  <c r="J257" i="1"/>
  <c r="H257" i="1"/>
  <c r="G257" i="1"/>
  <c r="BH256" i="1"/>
  <c r="BF256" i="1"/>
  <c r="BG256" i="1" s="1"/>
  <c r="BE256" i="1"/>
  <c r="J256" i="1"/>
  <c r="H256" i="1"/>
  <c r="G256" i="1"/>
  <c r="BH255" i="1"/>
  <c r="BF255" i="1"/>
  <c r="BG255" i="1" s="1"/>
  <c r="BE255" i="1"/>
  <c r="J255" i="1"/>
  <c r="H255" i="1"/>
  <c r="G255" i="1"/>
  <c r="BH254" i="1"/>
  <c r="BF254" i="1"/>
  <c r="BG254" i="1" s="1"/>
  <c r="BE254" i="1"/>
  <c r="J254" i="1"/>
  <c r="H254" i="1"/>
  <c r="G254" i="1"/>
  <c r="BH253" i="1"/>
  <c r="BF253" i="1"/>
  <c r="BG253" i="1" s="1"/>
  <c r="BE253" i="1"/>
  <c r="J253" i="1"/>
  <c r="H253" i="1"/>
  <c r="G253" i="1"/>
  <c r="BH252" i="1"/>
  <c r="BF252" i="1"/>
  <c r="BG252" i="1" s="1"/>
  <c r="BE252" i="1"/>
  <c r="J252" i="1"/>
  <c r="H252" i="1"/>
  <c r="G252" i="1"/>
  <c r="BH251" i="1"/>
  <c r="BF251" i="1"/>
  <c r="BG251" i="1" s="1"/>
  <c r="BE251" i="1"/>
  <c r="J251" i="1"/>
  <c r="H251" i="1"/>
  <c r="G251" i="1"/>
  <c r="BH250" i="1"/>
  <c r="BF250" i="1"/>
  <c r="BG250" i="1" s="1"/>
  <c r="BE250" i="1"/>
  <c r="J250" i="1"/>
  <c r="H250" i="1"/>
  <c r="G250" i="1"/>
  <c r="BH249" i="1"/>
  <c r="BF249" i="1"/>
  <c r="BG249" i="1" s="1"/>
  <c r="BE249" i="1"/>
  <c r="J249" i="1"/>
  <c r="H249" i="1"/>
  <c r="G249" i="1"/>
  <c r="BH248" i="1"/>
  <c r="BF248" i="1"/>
  <c r="BG248" i="1" s="1"/>
  <c r="BE248" i="1"/>
  <c r="J248" i="1"/>
  <c r="H248" i="1"/>
  <c r="G248" i="1"/>
  <c r="BH247" i="1"/>
  <c r="BF247" i="1"/>
  <c r="BG247" i="1" s="1"/>
  <c r="BE247" i="1"/>
  <c r="J247" i="1"/>
  <c r="H247" i="1"/>
  <c r="G247" i="1"/>
  <c r="BH246" i="1"/>
  <c r="BF246" i="1"/>
  <c r="BG246" i="1" s="1"/>
  <c r="BE246" i="1"/>
  <c r="J246" i="1"/>
  <c r="H246" i="1"/>
  <c r="G246" i="1"/>
  <c r="BH245" i="1"/>
  <c r="BF245" i="1"/>
  <c r="BG245" i="1" s="1"/>
  <c r="BE245" i="1"/>
  <c r="J245" i="1"/>
  <c r="H245" i="1"/>
  <c r="G245" i="1"/>
  <c r="BH244" i="1"/>
  <c r="BF244" i="1"/>
  <c r="BG244" i="1" s="1"/>
  <c r="BE244" i="1"/>
  <c r="J244" i="1"/>
  <c r="H244" i="1"/>
  <c r="G244" i="1"/>
  <c r="BH243" i="1"/>
  <c r="BF243" i="1"/>
  <c r="BG243" i="1" s="1"/>
  <c r="BE243" i="1"/>
  <c r="J243" i="1"/>
  <c r="H243" i="1"/>
  <c r="G243" i="1"/>
  <c r="BH242" i="1"/>
  <c r="BF242" i="1"/>
  <c r="BG242" i="1" s="1"/>
  <c r="BE242" i="1"/>
  <c r="J242" i="1"/>
  <c r="H242" i="1"/>
  <c r="G242" i="1"/>
  <c r="BH241" i="1"/>
  <c r="BF241" i="1"/>
  <c r="BG241" i="1" s="1"/>
  <c r="BE241" i="1"/>
  <c r="J241" i="1"/>
  <c r="H241" i="1"/>
  <c r="G241" i="1"/>
  <c r="BH240" i="1"/>
  <c r="BF240" i="1"/>
  <c r="BG240" i="1" s="1"/>
  <c r="BE240" i="1"/>
  <c r="J240" i="1"/>
  <c r="H240" i="1"/>
  <c r="G240" i="1"/>
  <c r="BH239" i="1"/>
  <c r="BF239" i="1"/>
  <c r="BG239" i="1" s="1"/>
  <c r="BE239" i="1"/>
  <c r="J239" i="1"/>
  <c r="H239" i="1"/>
  <c r="G239" i="1"/>
  <c r="BH238" i="1"/>
  <c r="BF238" i="1"/>
  <c r="BG238" i="1" s="1"/>
  <c r="BE238" i="1"/>
  <c r="J238" i="1"/>
  <c r="H238" i="1"/>
  <c r="G238" i="1"/>
  <c r="BH237" i="1"/>
  <c r="BF237" i="1"/>
  <c r="BG237" i="1" s="1"/>
  <c r="BE237" i="1"/>
  <c r="J237" i="1"/>
  <c r="H237" i="1"/>
  <c r="G237" i="1"/>
  <c r="BH236" i="1"/>
  <c r="BF236" i="1"/>
  <c r="BG236" i="1" s="1"/>
  <c r="BE236" i="1"/>
  <c r="J236" i="1"/>
  <c r="H236" i="1"/>
  <c r="G236" i="1"/>
  <c r="BH235" i="1"/>
  <c r="BF235" i="1"/>
  <c r="BG235" i="1" s="1"/>
  <c r="BE235" i="1"/>
  <c r="J235" i="1"/>
  <c r="H235" i="1"/>
  <c r="G235" i="1"/>
  <c r="BH234" i="1"/>
  <c r="BF234" i="1"/>
  <c r="BG234" i="1" s="1"/>
  <c r="BE234" i="1"/>
  <c r="J234" i="1"/>
  <c r="H234" i="1"/>
  <c r="G234" i="1"/>
  <c r="BH233" i="1"/>
  <c r="BF233" i="1"/>
  <c r="BG233" i="1" s="1"/>
  <c r="BE233" i="1"/>
  <c r="J233" i="1"/>
  <c r="H233" i="1"/>
  <c r="G233" i="1"/>
  <c r="BH232" i="1"/>
  <c r="BF232" i="1"/>
  <c r="BG232" i="1" s="1"/>
  <c r="BE232" i="1"/>
  <c r="J232" i="1"/>
  <c r="H232" i="1"/>
  <c r="G232" i="1"/>
  <c r="BH231" i="1"/>
  <c r="BF231" i="1"/>
  <c r="BG231" i="1" s="1"/>
  <c r="BE231" i="1"/>
  <c r="J231" i="1"/>
  <c r="H231" i="1"/>
  <c r="G231" i="1"/>
  <c r="BH230" i="1"/>
  <c r="BF230" i="1"/>
  <c r="BG230" i="1" s="1"/>
  <c r="BE230" i="1"/>
  <c r="J230" i="1"/>
  <c r="H230" i="1"/>
  <c r="G230" i="1"/>
  <c r="BH229" i="1"/>
  <c r="BF229" i="1"/>
  <c r="BG229" i="1" s="1"/>
  <c r="BE229" i="1"/>
  <c r="J229" i="1"/>
  <c r="H229" i="1"/>
  <c r="G229" i="1"/>
  <c r="BH228" i="1"/>
  <c r="BF228" i="1"/>
  <c r="BG228" i="1" s="1"/>
  <c r="BE228" i="1"/>
  <c r="J228" i="1"/>
  <c r="H228" i="1"/>
  <c r="G228" i="1"/>
  <c r="BH227" i="1"/>
  <c r="BF227" i="1"/>
  <c r="BG227" i="1" s="1"/>
  <c r="BE227" i="1"/>
  <c r="J227" i="1"/>
  <c r="H227" i="1"/>
  <c r="G227" i="1"/>
  <c r="BH226" i="1"/>
  <c r="BF226" i="1"/>
  <c r="BG226" i="1" s="1"/>
  <c r="BE226" i="1"/>
  <c r="J226" i="1"/>
  <c r="H226" i="1"/>
  <c r="G226" i="1"/>
  <c r="BH225" i="1"/>
  <c r="BF225" i="1"/>
  <c r="BG225" i="1" s="1"/>
  <c r="BE225" i="1"/>
  <c r="J225" i="1"/>
  <c r="H225" i="1"/>
  <c r="G225" i="1"/>
  <c r="BH224" i="1"/>
  <c r="BF224" i="1"/>
  <c r="BG224" i="1" s="1"/>
  <c r="BE224" i="1"/>
  <c r="J224" i="1"/>
  <c r="H224" i="1"/>
  <c r="G224" i="1"/>
  <c r="BH223" i="1"/>
  <c r="BF223" i="1"/>
  <c r="BG223" i="1" s="1"/>
  <c r="BE223" i="1"/>
  <c r="J223" i="1"/>
  <c r="H223" i="1"/>
  <c r="G223" i="1"/>
  <c r="BH222" i="1"/>
  <c r="BF222" i="1"/>
  <c r="BG222" i="1" s="1"/>
  <c r="BE222" i="1"/>
  <c r="J222" i="1"/>
  <c r="H222" i="1"/>
  <c r="G222" i="1"/>
  <c r="BH221" i="1"/>
  <c r="BF221" i="1"/>
  <c r="BG221" i="1" s="1"/>
  <c r="BE221" i="1"/>
  <c r="J221" i="1"/>
  <c r="H221" i="1"/>
  <c r="G221" i="1"/>
  <c r="BH220" i="1"/>
  <c r="BF220" i="1"/>
  <c r="BG220" i="1" s="1"/>
  <c r="BE220" i="1"/>
  <c r="J220" i="1"/>
  <c r="H220" i="1"/>
  <c r="G220" i="1"/>
  <c r="BH219" i="1"/>
  <c r="BF219" i="1"/>
  <c r="BG219" i="1" s="1"/>
  <c r="BE219" i="1"/>
  <c r="J219" i="1"/>
  <c r="H219" i="1"/>
  <c r="G219" i="1"/>
  <c r="BH218" i="1"/>
  <c r="BF218" i="1"/>
  <c r="BG218" i="1" s="1"/>
  <c r="BE218" i="1"/>
  <c r="J218" i="1"/>
  <c r="H218" i="1"/>
  <c r="G218" i="1"/>
  <c r="BH217" i="1"/>
  <c r="BF217" i="1"/>
  <c r="BG217" i="1" s="1"/>
  <c r="BE217" i="1"/>
  <c r="J217" i="1"/>
  <c r="H217" i="1"/>
  <c r="G217" i="1"/>
  <c r="BH216" i="1"/>
  <c r="BF216" i="1"/>
  <c r="BG216" i="1" s="1"/>
  <c r="BE216" i="1"/>
  <c r="J216" i="1"/>
  <c r="H216" i="1"/>
  <c r="G216" i="1"/>
  <c r="BH215" i="1"/>
  <c r="BF215" i="1"/>
  <c r="BG215" i="1" s="1"/>
  <c r="BE215" i="1"/>
  <c r="J215" i="1"/>
  <c r="H215" i="1"/>
  <c r="G215" i="1"/>
  <c r="BH214" i="1"/>
  <c r="BF214" i="1"/>
  <c r="BG214" i="1" s="1"/>
  <c r="BE214" i="1"/>
  <c r="J214" i="1"/>
  <c r="H214" i="1"/>
  <c r="G214" i="1"/>
  <c r="BH213" i="1"/>
  <c r="BF213" i="1"/>
  <c r="BG213" i="1" s="1"/>
  <c r="BE213" i="1"/>
  <c r="J213" i="1"/>
  <c r="H213" i="1"/>
  <c r="G213" i="1"/>
  <c r="BH212" i="1"/>
  <c r="BF212" i="1"/>
  <c r="BG212" i="1" s="1"/>
  <c r="BE212" i="1"/>
  <c r="J212" i="1"/>
  <c r="H212" i="1"/>
  <c r="G212" i="1"/>
  <c r="BH211" i="1"/>
  <c r="BF211" i="1"/>
  <c r="BG211" i="1" s="1"/>
  <c r="BE211" i="1"/>
  <c r="J211" i="1"/>
  <c r="H211" i="1"/>
  <c r="G211" i="1"/>
  <c r="BH210" i="1"/>
  <c r="BF210" i="1"/>
  <c r="BG210" i="1" s="1"/>
  <c r="BE210" i="1"/>
  <c r="J210" i="1"/>
  <c r="H210" i="1"/>
  <c r="G210" i="1"/>
  <c r="BH209" i="1"/>
  <c r="BF209" i="1"/>
  <c r="BG209" i="1" s="1"/>
  <c r="BE209" i="1"/>
  <c r="J209" i="1"/>
  <c r="H209" i="1"/>
  <c r="G209" i="1"/>
  <c r="BH208" i="1"/>
  <c r="BF208" i="1"/>
  <c r="BG208" i="1" s="1"/>
  <c r="BE208" i="1"/>
  <c r="J208" i="1"/>
  <c r="H208" i="1"/>
  <c r="G208" i="1"/>
  <c r="BH207" i="1"/>
  <c r="BF207" i="1"/>
  <c r="BG207" i="1" s="1"/>
  <c r="BE207" i="1"/>
  <c r="J207" i="1"/>
  <c r="H207" i="1"/>
  <c r="G207" i="1"/>
  <c r="BH206" i="1"/>
  <c r="BF206" i="1"/>
  <c r="BG206" i="1" s="1"/>
  <c r="BE206" i="1"/>
  <c r="J206" i="1"/>
  <c r="H206" i="1"/>
  <c r="G206" i="1"/>
  <c r="BH205" i="1"/>
  <c r="BF205" i="1"/>
  <c r="BG205" i="1" s="1"/>
  <c r="BE205" i="1"/>
  <c r="J205" i="1"/>
  <c r="H205" i="1"/>
  <c r="G205" i="1"/>
  <c r="BH204" i="1"/>
  <c r="BF204" i="1"/>
  <c r="BG204" i="1" s="1"/>
  <c r="BE204" i="1"/>
  <c r="J204" i="1"/>
  <c r="H204" i="1"/>
  <c r="G204" i="1"/>
  <c r="BH203" i="1"/>
  <c r="BF203" i="1"/>
  <c r="BG203" i="1" s="1"/>
  <c r="BE203" i="1"/>
  <c r="J203" i="1"/>
  <c r="H203" i="1"/>
  <c r="G203" i="1"/>
  <c r="BH202" i="1"/>
  <c r="BF202" i="1"/>
  <c r="BG202" i="1" s="1"/>
  <c r="BE202" i="1"/>
  <c r="J202" i="1"/>
  <c r="H202" i="1"/>
  <c r="G202" i="1"/>
  <c r="BH201" i="1"/>
  <c r="BF201" i="1"/>
  <c r="BG201" i="1" s="1"/>
  <c r="BE201" i="1"/>
  <c r="J201" i="1"/>
  <c r="H201" i="1"/>
  <c r="G201" i="1"/>
  <c r="BH200" i="1"/>
  <c r="BF200" i="1"/>
  <c r="BG200" i="1" s="1"/>
  <c r="BE200" i="1"/>
  <c r="J200" i="1"/>
  <c r="H200" i="1"/>
  <c r="G200" i="1"/>
  <c r="BH199" i="1"/>
  <c r="BF199" i="1"/>
  <c r="BG199" i="1" s="1"/>
  <c r="BE199" i="1"/>
  <c r="J199" i="1"/>
  <c r="H199" i="1"/>
  <c r="G199" i="1"/>
  <c r="BH198" i="1"/>
  <c r="BF198" i="1"/>
  <c r="BG198" i="1" s="1"/>
  <c r="BE198" i="1"/>
  <c r="J198" i="1"/>
  <c r="H198" i="1"/>
  <c r="G198" i="1"/>
  <c r="BH197" i="1"/>
  <c r="BF197" i="1"/>
  <c r="BG197" i="1" s="1"/>
  <c r="BE197" i="1"/>
  <c r="J197" i="1"/>
  <c r="H197" i="1"/>
  <c r="G197" i="1"/>
  <c r="BH196" i="1"/>
  <c r="BF196" i="1"/>
  <c r="BG196" i="1" s="1"/>
  <c r="BE196" i="1"/>
  <c r="J196" i="1"/>
  <c r="H196" i="1"/>
  <c r="G196" i="1"/>
  <c r="BH195" i="1"/>
  <c r="BF195" i="1"/>
  <c r="BG195" i="1" s="1"/>
  <c r="BE195" i="1"/>
  <c r="J195" i="1"/>
  <c r="H195" i="1"/>
  <c r="G195" i="1"/>
  <c r="BH194" i="1"/>
  <c r="BF194" i="1"/>
  <c r="BG194" i="1" s="1"/>
  <c r="BE194" i="1"/>
  <c r="J194" i="1"/>
  <c r="H194" i="1"/>
  <c r="G194" i="1"/>
  <c r="BH193" i="1"/>
  <c r="BF193" i="1"/>
  <c r="BG193" i="1" s="1"/>
  <c r="BE193" i="1"/>
  <c r="J193" i="1"/>
  <c r="H193" i="1"/>
  <c r="G193" i="1"/>
  <c r="BH192" i="1"/>
  <c r="BF192" i="1"/>
  <c r="BG192" i="1" s="1"/>
  <c r="BE192" i="1"/>
  <c r="J192" i="1"/>
  <c r="H192" i="1"/>
  <c r="G192" i="1"/>
  <c r="BH191" i="1"/>
  <c r="BF191" i="1"/>
  <c r="BG191" i="1" s="1"/>
  <c r="BE191" i="1"/>
  <c r="J191" i="1"/>
  <c r="H191" i="1"/>
  <c r="G191" i="1"/>
  <c r="BH190" i="1"/>
  <c r="BF190" i="1"/>
  <c r="BG190" i="1" s="1"/>
  <c r="BE190" i="1"/>
  <c r="J190" i="1"/>
  <c r="H190" i="1"/>
  <c r="G190" i="1"/>
  <c r="BH189" i="1"/>
  <c r="BF189" i="1"/>
  <c r="BG189" i="1" s="1"/>
  <c r="BE189" i="1"/>
  <c r="J189" i="1"/>
  <c r="H189" i="1"/>
  <c r="G189" i="1"/>
  <c r="BH188" i="1"/>
  <c r="BF188" i="1"/>
  <c r="BG188" i="1" s="1"/>
  <c r="BE188" i="1"/>
  <c r="J188" i="1"/>
  <c r="H188" i="1"/>
  <c r="G188" i="1"/>
  <c r="BH187" i="1"/>
  <c r="BF187" i="1"/>
  <c r="BG187" i="1" s="1"/>
  <c r="BE187" i="1"/>
  <c r="J187" i="1"/>
  <c r="H187" i="1"/>
  <c r="G187" i="1"/>
  <c r="BH186" i="1"/>
  <c r="BF186" i="1"/>
  <c r="BG186" i="1" s="1"/>
  <c r="BE186" i="1"/>
  <c r="J186" i="1"/>
  <c r="H186" i="1"/>
  <c r="G186" i="1"/>
  <c r="BH185" i="1"/>
  <c r="BF185" i="1"/>
  <c r="BG185" i="1" s="1"/>
  <c r="BE185" i="1"/>
  <c r="J185" i="1"/>
  <c r="H185" i="1"/>
  <c r="G185" i="1"/>
  <c r="BH184" i="1"/>
  <c r="BF184" i="1"/>
  <c r="BG184" i="1" s="1"/>
  <c r="BE184" i="1"/>
  <c r="J184" i="1"/>
  <c r="H184" i="1"/>
  <c r="G184" i="1"/>
  <c r="BH183" i="1"/>
  <c r="BF183" i="1"/>
  <c r="BG183" i="1" s="1"/>
  <c r="BE183" i="1"/>
  <c r="J183" i="1"/>
  <c r="H183" i="1"/>
  <c r="G183" i="1"/>
  <c r="BH182" i="1"/>
  <c r="BF182" i="1"/>
  <c r="BG182" i="1" s="1"/>
  <c r="BE182" i="1"/>
  <c r="J182" i="1"/>
  <c r="H182" i="1"/>
  <c r="G182" i="1"/>
  <c r="BH181" i="1"/>
  <c r="BF181" i="1"/>
  <c r="BG181" i="1" s="1"/>
  <c r="BE181" i="1"/>
  <c r="J181" i="1"/>
  <c r="H181" i="1"/>
  <c r="G181" i="1"/>
  <c r="BH180" i="1"/>
  <c r="BF180" i="1"/>
  <c r="BG180" i="1" s="1"/>
  <c r="BE180" i="1"/>
  <c r="J180" i="1"/>
  <c r="H180" i="1"/>
  <c r="G180" i="1"/>
  <c r="BH179" i="1"/>
  <c r="BF179" i="1"/>
  <c r="BG179" i="1" s="1"/>
  <c r="BE179" i="1"/>
  <c r="J179" i="1"/>
  <c r="H179" i="1"/>
  <c r="G179" i="1"/>
  <c r="BH178" i="1"/>
  <c r="BF178" i="1"/>
  <c r="BG178" i="1" s="1"/>
  <c r="BE178" i="1"/>
  <c r="J178" i="1"/>
  <c r="H178" i="1"/>
  <c r="G178" i="1"/>
  <c r="BH177" i="1"/>
  <c r="BF177" i="1"/>
  <c r="BG177" i="1" s="1"/>
  <c r="BE177" i="1"/>
  <c r="J177" i="1"/>
  <c r="H177" i="1"/>
  <c r="G177" i="1"/>
  <c r="BH176" i="1"/>
  <c r="BF176" i="1"/>
  <c r="BG176" i="1" s="1"/>
  <c r="BE176" i="1"/>
  <c r="J176" i="1"/>
  <c r="H176" i="1"/>
  <c r="G176" i="1"/>
  <c r="BH175" i="1"/>
  <c r="BF175" i="1"/>
  <c r="BG175" i="1" s="1"/>
  <c r="BE175" i="1"/>
  <c r="J175" i="1"/>
  <c r="H175" i="1"/>
  <c r="G175" i="1"/>
  <c r="BH174" i="1"/>
  <c r="BF174" i="1"/>
  <c r="BG174" i="1" s="1"/>
  <c r="BE174" i="1"/>
  <c r="J174" i="1"/>
  <c r="H174" i="1"/>
  <c r="G174" i="1"/>
  <c r="BH173" i="1"/>
  <c r="BF173" i="1"/>
  <c r="BG173" i="1" s="1"/>
  <c r="BE173" i="1"/>
  <c r="J173" i="1"/>
  <c r="H173" i="1"/>
  <c r="G173" i="1"/>
  <c r="BH172" i="1"/>
  <c r="BF172" i="1"/>
  <c r="BG172" i="1" s="1"/>
  <c r="BE172" i="1"/>
  <c r="J172" i="1"/>
  <c r="H172" i="1"/>
  <c r="G172" i="1"/>
  <c r="BH171" i="1"/>
  <c r="BF171" i="1"/>
  <c r="BG171" i="1" s="1"/>
  <c r="BE171" i="1"/>
  <c r="J171" i="1"/>
  <c r="H171" i="1"/>
  <c r="G171" i="1"/>
  <c r="BH170" i="1"/>
  <c r="BF170" i="1"/>
  <c r="BG170" i="1" s="1"/>
  <c r="BE170" i="1"/>
  <c r="J170" i="1"/>
  <c r="H170" i="1"/>
  <c r="G170" i="1"/>
  <c r="BH169" i="1"/>
  <c r="BF169" i="1"/>
  <c r="BG169" i="1" s="1"/>
  <c r="BE169" i="1"/>
  <c r="J169" i="1"/>
  <c r="H169" i="1"/>
  <c r="G169" i="1"/>
  <c r="BH168" i="1"/>
  <c r="BF168" i="1"/>
  <c r="BG168" i="1" s="1"/>
  <c r="BE168" i="1"/>
  <c r="J168" i="1"/>
  <c r="H168" i="1"/>
  <c r="G168" i="1"/>
  <c r="BH167" i="1"/>
  <c r="BF167" i="1"/>
  <c r="BG167" i="1" s="1"/>
  <c r="BE167" i="1"/>
  <c r="J167" i="1"/>
  <c r="H167" i="1"/>
  <c r="G167" i="1"/>
  <c r="BH166" i="1"/>
  <c r="BF166" i="1"/>
  <c r="BG166" i="1" s="1"/>
  <c r="BE166" i="1"/>
  <c r="J166" i="1"/>
  <c r="H166" i="1"/>
  <c r="G166" i="1"/>
  <c r="BH165" i="1"/>
  <c r="BF165" i="1"/>
  <c r="BG165" i="1" s="1"/>
  <c r="BE165" i="1"/>
  <c r="J165" i="1"/>
  <c r="H165" i="1"/>
  <c r="G165" i="1"/>
  <c r="BH164" i="1"/>
  <c r="BF164" i="1"/>
  <c r="BG164" i="1" s="1"/>
  <c r="BE164" i="1"/>
  <c r="J164" i="1"/>
  <c r="H164" i="1"/>
  <c r="G164" i="1"/>
  <c r="BH163" i="1"/>
  <c r="BF163" i="1"/>
  <c r="BG163" i="1" s="1"/>
  <c r="BE163" i="1"/>
  <c r="J163" i="1"/>
  <c r="H163" i="1"/>
  <c r="G163" i="1"/>
  <c r="BH162" i="1"/>
  <c r="BF162" i="1"/>
  <c r="BG162" i="1" s="1"/>
  <c r="BE162" i="1"/>
  <c r="J162" i="1"/>
  <c r="H162" i="1"/>
  <c r="G162" i="1"/>
  <c r="BH161" i="1"/>
  <c r="BF161" i="1"/>
  <c r="BG161" i="1" s="1"/>
  <c r="BE161" i="1"/>
  <c r="J161" i="1"/>
  <c r="H161" i="1"/>
  <c r="G161" i="1"/>
  <c r="BH160" i="1"/>
  <c r="BF160" i="1"/>
  <c r="BG160" i="1" s="1"/>
  <c r="BE160" i="1"/>
  <c r="J160" i="1"/>
  <c r="H160" i="1"/>
  <c r="G160" i="1"/>
  <c r="BH159" i="1"/>
  <c r="BF159" i="1"/>
  <c r="BG159" i="1" s="1"/>
  <c r="BE159" i="1"/>
  <c r="J159" i="1"/>
  <c r="H159" i="1"/>
  <c r="G159" i="1"/>
  <c r="BH158" i="1"/>
  <c r="BF158" i="1"/>
  <c r="BG158" i="1" s="1"/>
  <c r="BE158" i="1"/>
  <c r="J158" i="1"/>
  <c r="H158" i="1"/>
  <c r="G158" i="1"/>
  <c r="BH157" i="1"/>
  <c r="BF157" i="1"/>
  <c r="BG157" i="1" s="1"/>
  <c r="BE157" i="1"/>
  <c r="J157" i="1"/>
  <c r="H157" i="1"/>
  <c r="G157" i="1"/>
  <c r="BH156" i="1"/>
  <c r="BF156" i="1"/>
  <c r="BG156" i="1" s="1"/>
  <c r="BE156" i="1"/>
  <c r="J156" i="1"/>
  <c r="H156" i="1"/>
  <c r="G156" i="1"/>
  <c r="BH155" i="1"/>
  <c r="BF155" i="1"/>
  <c r="BG155" i="1" s="1"/>
  <c r="BE155" i="1"/>
  <c r="J155" i="1"/>
  <c r="H155" i="1"/>
  <c r="G155" i="1"/>
  <c r="BH154" i="1"/>
  <c r="BF154" i="1"/>
  <c r="BG154" i="1" s="1"/>
  <c r="BE154" i="1"/>
  <c r="J154" i="1"/>
  <c r="H154" i="1"/>
  <c r="G154" i="1"/>
  <c r="BH153" i="1"/>
  <c r="BF153" i="1"/>
  <c r="BG153" i="1" s="1"/>
  <c r="BE153" i="1"/>
  <c r="J153" i="1"/>
  <c r="H153" i="1"/>
  <c r="G153" i="1"/>
  <c r="BH152" i="1"/>
  <c r="BF152" i="1"/>
  <c r="BG152" i="1" s="1"/>
  <c r="BE152" i="1"/>
  <c r="J152" i="1"/>
  <c r="H152" i="1"/>
  <c r="G152" i="1"/>
  <c r="BH151" i="1"/>
  <c r="BF151" i="1"/>
  <c r="BG151" i="1" s="1"/>
  <c r="BE151" i="1"/>
  <c r="J151" i="1"/>
  <c r="H151" i="1"/>
  <c r="G151" i="1"/>
  <c r="BH150" i="1"/>
  <c r="BF150" i="1"/>
  <c r="BG150" i="1" s="1"/>
  <c r="BE150" i="1"/>
  <c r="J150" i="1"/>
  <c r="H150" i="1"/>
  <c r="G150" i="1"/>
  <c r="BH149" i="1"/>
  <c r="BF149" i="1"/>
  <c r="BG149" i="1" s="1"/>
  <c r="BE149" i="1"/>
  <c r="J149" i="1"/>
  <c r="H149" i="1"/>
  <c r="G149" i="1"/>
  <c r="BH148" i="1"/>
  <c r="BF148" i="1"/>
  <c r="BG148" i="1" s="1"/>
  <c r="BE148" i="1"/>
  <c r="J148" i="1"/>
  <c r="H148" i="1"/>
  <c r="G148" i="1"/>
  <c r="BH147" i="1"/>
  <c r="BF147" i="1"/>
  <c r="BG147" i="1" s="1"/>
  <c r="BE147" i="1"/>
  <c r="J147" i="1"/>
  <c r="H147" i="1"/>
  <c r="G147" i="1"/>
  <c r="BH146" i="1"/>
  <c r="BF146" i="1"/>
  <c r="BG146" i="1" s="1"/>
  <c r="BE146" i="1"/>
  <c r="J146" i="1"/>
  <c r="H146" i="1"/>
  <c r="G146" i="1"/>
  <c r="BH145" i="1"/>
  <c r="BF145" i="1"/>
  <c r="BG145" i="1" s="1"/>
  <c r="BE145" i="1"/>
  <c r="J145" i="1"/>
  <c r="H145" i="1"/>
  <c r="G145" i="1"/>
  <c r="BH144" i="1"/>
  <c r="BF144" i="1"/>
  <c r="BG144" i="1" s="1"/>
  <c r="BE144" i="1"/>
  <c r="J144" i="1"/>
  <c r="H144" i="1"/>
  <c r="G144" i="1"/>
  <c r="BH143" i="1"/>
  <c r="BF143" i="1"/>
  <c r="BG143" i="1" s="1"/>
  <c r="BE143" i="1"/>
  <c r="J143" i="1"/>
  <c r="H143" i="1"/>
  <c r="G143" i="1"/>
  <c r="BH142" i="1"/>
  <c r="BF142" i="1"/>
  <c r="BG142" i="1" s="1"/>
  <c r="BE142" i="1"/>
  <c r="H142" i="1"/>
  <c r="G142" i="1"/>
  <c r="BH141" i="1"/>
  <c r="BF141" i="1"/>
  <c r="BG141" i="1" s="1"/>
  <c r="BE141" i="1"/>
  <c r="J141" i="1"/>
  <c r="H141" i="1"/>
  <c r="G141" i="1"/>
  <c r="BH140" i="1"/>
  <c r="BF140" i="1"/>
  <c r="BG140" i="1" s="1"/>
  <c r="BE140" i="1"/>
  <c r="J140" i="1"/>
  <c r="H140" i="1"/>
  <c r="G140" i="1"/>
  <c r="BH139" i="1"/>
  <c r="BF139" i="1"/>
  <c r="BG139" i="1" s="1"/>
  <c r="BE139" i="1"/>
  <c r="J139" i="1"/>
  <c r="H139" i="1"/>
  <c r="G139" i="1"/>
  <c r="BH138" i="1"/>
  <c r="BF138" i="1"/>
  <c r="BG138" i="1" s="1"/>
  <c r="BE138" i="1"/>
  <c r="J138" i="1"/>
  <c r="H138" i="1"/>
  <c r="G138" i="1"/>
  <c r="BH137" i="1"/>
  <c r="BF137" i="1"/>
  <c r="BG137" i="1" s="1"/>
  <c r="BE137" i="1"/>
  <c r="J137" i="1"/>
  <c r="H137" i="1"/>
  <c r="G137" i="1"/>
  <c r="BH136" i="1"/>
  <c r="BF136" i="1"/>
  <c r="BG136" i="1" s="1"/>
  <c r="BE136" i="1"/>
  <c r="J136" i="1"/>
  <c r="H136" i="1"/>
  <c r="G136" i="1"/>
  <c r="BH135" i="1"/>
  <c r="BF135" i="1"/>
  <c r="BG135" i="1" s="1"/>
  <c r="BE135" i="1"/>
  <c r="J135" i="1"/>
  <c r="H135" i="1"/>
  <c r="G135" i="1"/>
  <c r="BH134" i="1"/>
  <c r="BF134" i="1"/>
  <c r="BG134" i="1" s="1"/>
  <c r="BE134" i="1"/>
  <c r="J134" i="1"/>
  <c r="H134" i="1"/>
  <c r="G134" i="1"/>
  <c r="BH133" i="1"/>
  <c r="BF133" i="1"/>
  <c r="BG133" i="1" s="1"/>
  <c r="BE133" i="1"/>
  <c r="J133" i="1"/>
  <c r="H133" i="1"/>
  <c r="G133" i="1"/>
  <c r="BH132" i="1"/>
  <c r="BF132" i="1"/>
  <c r="BG132" i="1" s="1"/>
  <c r="BE132" i="1"/>
  <c r="J132" i="1"/>
  <c r="H132" i="1"/>
  <c r="G132" i="1"/>
  <c r="BH131" i="1"/>
  <c r="BF131" i="1"/>
  <c r="BG131" i="1" s="1"/>
  <c r="BE131" i="1"/>
  <c r="J131" i="1"/>
  <c r="H131" i="1"/>
  <c r="G131" i="1"/>
  <c r="BH130" i="1"/>
  <c r="BF130" i="1"/>
  <c r="BG130" i="1" s="1"/>
  <c r="BE130" i="1"/>
  <c r="J130" i="1"/>
  <c r="H130" i="1"/>
  <c r="G130" i="1"/>
  <c r="BH129" i="1"/>
  <c r="BF129" i="1"/>
  <c r="BG129" i="1" s="1"/>
  <c r="BE129" i="1"/>
  <c r="J129" i="1"/>
  <c r="H129" i="1"/>
  <c r="G129" i="1"/>
  <c r="BH128" i="1"/>
  <c r="BF128" i="1"/>
  <c r="BG128" i="1" s="1"/>
  <c r="BE128" i="1"/>
  <c r="J128" i="1"/>
  <c r="H128" i="1"/>
  <c r="G128" i="1"/>
  <c r="BH127" i="1"/>
  <c r="BF127" i="1"/>
  <c r="BG127" i="1" s="1"/>
  <c r="BE127" i="1"/>
  <c r="J127" i="1"/>
  <c r="H127" i="1"/>
  <c r="G127" i="1"/>
  <c r="BH126" i="1"/>
  <c r="BF126" i="1"/>
  <c r="BG126" i="1" s="1"/>
  <c r="BE126" i="1"/>
  <c r="J126" i="1"/>
  <c r="H126" i="1"/>
  <c r="G126" i="1"/>
  <c r="BH125" i="1"/>
  <c r="BF125" i="1"/>
  <c r="BG125" i="1" s="1"/>
  <c r="BE125" i="1"/>
  <c r="J125" i="1"/>
  <c r="H125" i="1"/>
  <c r="G125" i="1"/>
  <c r="BH124" i="1"/>
  <c r="BF124" i="1"/>
  <c r="BG124" i="1" s="1"/>
  <c r="BE124" i="1"/>
  <c r="J124" i="1"/>
  <c r="H124" i="1"/>
  <c r="G124" i="1"/>
  <c r="BH123" i="1"/>
  <c r="BF123" i="1"/>
  <c r="BG123" i="1" s="1"/>
  <c r="BE123" i="1"/>
  <c r="J123" i="1"/>
  <c r="H123" i="1"/>
  <c r="G123" i="1"/>
  <c r="BH122" i="1"/>
  <c r="BF122" i="1"/>
  <c r="BG122" i="1" s="1"/>
  <c r="BE122" i="1"/>
  <c r="J122" i="1"/>
  <c r="H122" i="1"/>
  <c r="G122" i="1"/>
  <c r="BH121" i="1"/>
  <c r="BF121" i="1"/>
  <c r="BG121" i="1" s="1"/>
  <c r="BE121" i="1"/>
  <c r="J121" i="1"/>
  <c r="H121" i="1"/>
  <c r="G121" i="1"/>
  <c r="BH120" i="1"/>
  <c r="BF120" i="1"/>
  <c r="BG120" i="1" s="1"/>
  <c r="BE120" i="1"/>
  <c r="J120" i="1"/>
  <c r="H120" i="1"/>
  <c r="G120" i="1"/>
  <c r="BH119" i="1"/>
  <c r="BF119" i="1"/>
  <c r="BG119" i="1" s="1"/>
  <c r="BE119" i="1"/>
  <c r="J119" i="1"/>
  <c r="H119" i="1"/>
  <c r="G119" i="1"/>
  <c r="BH118" i="1"/>
  <c r="BF118" i="1"/>
  <c r="BG118" i="1" s="1"/>
  <c r="BE118" i="1"/>
  <c r="J118" i="1"/>
  <c r="H118" i="1"/>
  <c r="G118" i="1"/>
  <c r="BH117" i="1"/>
  <c r="BF117" i="1"/>
  <c r="BG117" i="1" s="1"/>
  <c r="BE117" i="1"/>
  <c r="J117" i="1"/>
  <c r="H117" i="1"/>
  <c r="G117" i="1"/>
  <c r="BH116" i="1"/>
  <c r="BF116" i="1"/>
  <c r="BG116" i="1" s="1"/>
  <c r="BE116" i="1"/>
  <c r="J116" i="1"/>
  <c r="H116" i="1"/>
  <c r="G116" i="1"/>
  <c r="BH115" i="1"/>
  <c r="BF115" i="1"/>
  <c r="BG115" i="1" s="1"/>
  <c r="BE115" i="1"/>
  <c r="J115" i="1"/>
  <c r="H115" i="1"/>
  <c r="G115" i="1"/>
  <c r="BH114" i="1"/>
  <c r="BF114" i="1"/>
  <c r="BG114" i="1" s="1"/>
  <c r="BE114" i="1"/>
  <c r="J114" i="1"/>
  <c r="H114" i="1"/>
  <c r="G114" i="1"/>
  <c r="BH113" i="1"/>
  <c r="BF113" i="1"/>
  <c r="BG113" i="1" s="1"/>
  <c r="BE113" i="1"/>
  <c r="J113" i="1"/>
  <c r="H113" i="1"/>
  <c r="G113" i="1"/>
  <c r="BH112" i="1"/>
  <c r="BF112" i="1"/>
  <c r="BG112" i="1" s="1"/>
  <c r="BE112" i="1"/>
  <c r="J112" i="1"/>
  <c r="H112" i="1"/>
  <c r="G112" i="1"/>
  <c r="BH111" i="1"/>
  <c r="BF111" i="1"/>
  <c r="BG111" i="1" s="1"/>
  <c r="BE111" i="1"/>
  <c r="J111" i="1"/>
  <c r="H111" i="1"/>
  <c r="G111" i="1"/>
  <c r="BH110" i="1"/>
  <c r="BF110" i="1"/>
  <c r="BG110" i="1" s="1"/>
  <c r="BE110" i="1"/>
  <c r="J110" i="1"/>
  <c r="H110" i="1"/>
  <c r="G110" i="1"/>
  <c r="BH109" i="1"/>
  <c r="BF109" i="1"/>
  <c r="BG109" i="1" s="1"/>
  <c r="BE109" i="1"/>
  <c r="J109" i="1"/>
  <c r="H109" i="1"/>
  <c r="G109" i="1"/>
  <c r="BH108" i="1"/>
  <c r="BF108" i="1"/>
  <c r="BG108" i="1" s="1"/>
  <c r="BE108" i="1"/>
  <c r="J108" i="1"/>
  <c r="H108" i="1"/>
  <c r="G108" i="1"/>
  <c r="BH107" i="1"/>
  <c r="BF107" i="1"/>
  <c r="BG107" i="1" s="1"/>
  <c r="BE107" i="1"/>
  <c r="J107" i="1"/>
  <c r="H107" i="1"/>
  <c r="G107" i="1"/>
  <c r="BH106" i="1"/>
  <c r="BF106" i="1"/>
  <c r="BG106" i="1" s="1"/>
  <c r="BE106" i="1"/>
  <c r="J106" i="1"/>
  <c r="H106" i="1"/>
  <c r="G106" i="1"/>
  <c r="BH105" i="1"/>
  <c r="BF105" i="1"/>
  <c r="BG105" i="1" s="1"/>
  <c r="BE105" i="1"/>
  <c r="J105" i="1"/>
  <c r="H105" i="1"/>
  <c r="G105" i="1"/>
  <c r="BH104" i="1"/>
  <c r="BF104" i="1"/>
  <c r="BG104" i="1" s="1"/>
  <c r="BE104" i="1"/>
  <c r="J104" i="1"/>
  <c r="H104" i="1"/>
  <c r="G104" i="1"/>
  <c r="BH103" i="1"/>
  <c r="BF103" i="1"/>
  <c r="BG103" i="1" s="1"/>
  <c r="BE103" i="1"/>
  <c r="J103" i="1"/>
  <c r="H103" i="1"/>
  <c r="G103" i="1"/>
  <c r="BH102" i="1"/>
  <c r="BF102" i="1"/>
  <c r="BG102" i="1" s="1"/>
  <c r="BE102" i="1"/>
  <c r="J102" i="1"/>
  <c r="H102" i="1"/>
  <c r="G102" i="1"/>
  <c r="BH101" i="1"/>
  <c r="BF101" i="1"/>
  <c r="BG101" i="1" s="1"/>
  <c r="BE101" i="1"/>
  <c r="J101" i="1"/>
  <c r="H101" i="1"/>
  <c r="G101" i="1"/>
  <c r="BH100" i="1"/>
  <c r="BF100" i="1"/>
  <c r="BG100" i="1" s="1"/>
  <c r="BE100" i="1"/>
  <c r="J100" i="1"/>
  <c r="H100" i="1"/>
  <c r="G100" i="1"/>
  <c r="BH99" i="1"/>
  <c r="BF99" i="1"/>
  <c r="BG99" i="1" s="1"/>
  <c r="BE99" i="1"/>
  <c r="J99" i="1"/>
  <c r="H99" i="1"/>
  <c r="G99" i="1"/>
  <c r="BH98" i="1"/>
  <c r="BF98" i="1"/>
  <c r="BG98" i="1" s="1"/>
  <c r="BE98" i="1"/>
  <c r="J98" i="1"/>
  <c r="H98" i="1"/>
  <c r="G98" i="1"/>
  <c r="BH97" i="1"/>
  <c r="BF97" i="1"/>
  <c r="BG97" i="1" s="1"/>
  <c r="BE97" i="1"/>
  <c r="J97" i="1"/>
  <c r="H97" i="1"/>
  <c r="G97" i="1"/>
  <c r="BH96" i="1"/>
  <c r="BF96" i="1"/>
  <c r="BG96" i="1" s="1"/>
  <c r="BE96" i="1"/>
  <c r="J96" i="1"/>
  <c r="H96" i="1"/>
  <c r="G96" i="1"/>
  <c r="BH95" i="1"/>
  <c r="BF95" i="1"/>
  <c r="BG95" i="1" s="1"/>
  <c r="BE95" i="1"/>
  <c r="J95" i="1"/>
  <c r="H95" i="1"/>
  <c r="G95" i="1"/>
  <c r="BH94" i="1"/>
  <c r="BF94" i="1"/>
  <c r="BG94" i="1" s="1"/>
  <c r="BE94" i="1"/>
  <c r="J94" i="1"/>
  <c r="H94" i="1"/>
  <c r="G94" i="1"/>
  <c r="BH93" i="1"/>
  <c r="BF93" i="1"/>
  <c r="BG93" i="1" s="1"/>
  <c r="BE93" i="1"/>
  <c r="J93" i="1"/>
  <c r="H93" i="1"/>
  <c r="G93" i="1"/>
  <c r="BH92" i="1"/>
  <c r="BF92" i="1"/>
  <c r="BG92" i="1" s="1"/>
  <c r="BE92" i="1"/>
  <c r="J92" i="1"/>
  <c r="H92" i="1"/>
  <c r="G92" i="1"/>
  <c r="BH91" i="1"/>
  <c r="BF91" i="1"/>
  <c r="BG91" i="1" s="1"/>
  <c r="H91" i="1"/>
  <c r="G91" i="1"/>
  <c r="BH90" i="1"/>
  <c r="BF90" i="1"/>
  <c r="BG90" i="1" s="1"/>
  <c r="BE90" i="1"/>
  <c r="J90" i="1"/>
  <c r="H90" i="1"/>
  <c r="G90" i="1"/>
  <c r="BH89" i="1"/>
  <c r="BF89" i="1"/>
  <c r="BG89" i="1" s="1"/>
  <c r="BE89" i="1"/>
  <c r="J89" i="1"/>
  <c r="H89" i="1"/>
  <c r="G89" i="1"/>
  <c r="BH88" i="1"/>
  <c r="BF88" i="1"/>
  <c r="BG88" i="1" s="1"/>
  <c r="BE88" i="1"/>
  <c r="J88" i="1"/>
  <c r="H88" i="1"/>
  <c r="G88" i="1"/>
  <c r="BH87" i="1"/>
  <c r="BF87" i="1"/>
  <c r="BG87" i="1" s="1"/>
  <c r="BE87" i="1"/>
  <c r="J87" i="1"/>
  <c r="H87" i="1"/>
  <c r="G87" i="1"/>
  <c r="BH86" i="1"/>
  <c r="BF86" i="1"/>
  <c r="BG86" i="1" s="1"/>
  <c r="BE86" i="1"/>
  <c r="J86" i="1"/>
  <c r="H86" i="1"/>
  <c r="G86" i="1"/>
  <c r="BH85" i="1"/>
  <c r="BF85" i="1"/>
  <c r="BG85" i="1" s="1"/>
  <c r="BE85" i="1"/>
  <c r="J85" i="1"/>
  <c r="H85" i="1"/>
  <c r="G85" i="1"/>
  <c r="BH84" i="1"/>
  <c r="BF84" i="1"/>
  <c r="BG84" i="1" s="1"/>
  <c r="BE84" i="1"/>
  <c r="J84" i="1"/>
  <c r="H84" i="1"/>
  <c r="G84" i="1"/>
  <c r="BH83" i="1"/>
  <c r="BF83" i="1"/>
  <c r="BG83" i="1" s="1"/>
  <c r="BE83" i="1"/>
  <c r="J83" i="1"/>
  <c r="H83" i="1"/>
  <c r="G83" i="1"/>
  <c r="BH82" i="1"/>
  <c r="BF82" i="1"/>
  <c r="BG82" i="1" s="1"/>
  <c r="BE82" i="1"/>
  <c r="J82" i="1"/>
  <c r="H82" i="1"/>
  <c r="G82" i="1"/>
  <c r="BH81" i="1"/>
  <c r="BF81" i="1"/>
  <c r="BG81" i="1" s="1"/>
  <c r="BE81" i="1"/>
  <c r="J81" i="1"/>
  <c r="H81" i="1"/>
  <c r="G81" i="1"/>
  <c r="BH80" i="1"/>
  <c r="BF80" i="1"/>
  <c r="BG80" i="1" s="1"/>
  <c r="BE80" i="1"/>
  <c r="J80" i="1"/>
  <c r="H80" i="1"/>
  <c r="G80" i="1"/>
  <c r="BH79" i="1"/>
  <c r="BF79" i="1"/>
  <c r="BG79" i="1" s="1"/>
  <c r="BE79" i="1"/>
  <c r="J79" i="1"/>
  <c r="H79" i="1"/>
  <c r="G79" i="1"/>
  <c r="BH78" i="1"/>
  <c r="BF78" i="1"/>
  <c r="BG78" i="1" s="1"/>
  <c r="BE78" i="1"/>
  <c r="J78" i="1"/>
  <c r="H78" i="1"/>
  <c r="G78" i="1"/>
  <c r="BH77" i="1"/>
  <c r="BF77" i="1"/>
  <c r="BG77" i="1" s="1"/>
  <c r="BE77" i="1"/>
  <c r="J77" i="1"/>
  <c r="H77" i="1"/>
  <c r="G77" i="1"/>
  <c r="BH76" i="1"/>
  <c r="BF76" i="1"/>
  <c r="BG76" i="1" s="1"/>
  <c r="BE76" i="1"/>
  <c r="J76" i="1"/>
  <c r="H76" i="1"/>
  <c r="G76" i="1"/>
  <c r="BH75" i="1"/>
  <c r="BF75" i="1"/>
  <c r="BG75" i="1" s="1"/>
  <c r="BE75" i="1"/>
  <c r="J75" i="1"/>
  <c r="H75" i="1"/>
  <c r="G75" i="1"/>
  <c r="BH74" i="1"/>
  <c r="BF74" i="1"/>
  <c r="BG74" i="1" s="1"/>
  <c r="BE74" i="1"/>
  <c r="J74" i="1"/>
  <c r="H74" i="1"/>
  <c r="G74" i="1"/>
  <c r="BH73" i="1"/>
  <c r="BF73" i="1"/>
  <c r="BG73" i="1" s="1"/>
  <c r="BE73" i="1"/>
  <c r="J73" i="1"/>
  <c r="H73" i="1"/>
  <c r="G73" i="1"/>
  <c r="BH72" i="1"/>
  <c r="BF72" i="1"/>
  <c r="BG72" i="1" s="1"/>
  <c r="BE72" i="1"/>
  <c r="J72" i="1"/>
  <c r="H72" i="1"/>
  <c r="G72" i="1"/>
  <c r="BH71" i="1"/>
  <c r="BF71" i="1"/>
  <c r="BG71" i="1" s="1"/>
  <c r="BE71" i="1"/>
  <c r="J71" i="1"/>
  <c r="H71" i="1"/>
  <c r="G71" i="1"/>
  <c r="BH70" i="1"/>
  <c r="BF70" i="1"/>
  <c r="BG70" i="1" s="1"/>
  <c r="BE70" i="1"/>
  <c r="J70" i="1"/>
  <c r="H70" i="1"/>
  <c r="G70" i="1"/>
  <c r="BH69" i="1"/>
  <c r="BF69" i="1"/>
  <c r="BG69" i="1" s="1"/>
  <c r="BE69" i="1"/>
  <c r="J69" i="1"/>
  <c r="H69" i="1"/>
  <c r="G69" i="1"/>
  <c r="BH68" i="1"/>
  <c r="BF68" i="1"/>
  <c r="BG68" i="1" s="1"/>
  <c r="BE68" i="1"/>
  <c r="J68" i="1"/>
  <c r="H68" i="1"/>
  <c r="G68" i="1"/>
  <c r="BH67" i="1"/>
  <c r="BF67" i="1"/>
  <c r="BG67" i="1" s="1"/>
  <c r="BE67" i="1"/>
  <c r="J67" i="1"/>
  <c r="H67" i="1"/>
  <c r="G67" i="1"/>
  <c r="BH66" i="1"/>
  <c r="BF66" i="1"/>
  <c r="BG66" i="1" s="1"/>
  <c r="BE66" i="1"/>
  <c r="J66" i="1"/>
  <c r="H66" i="1"/>
  <c r="G66" i="1"/>
  <c r="BH65" i="1"/>
  <c r="BF65" i="1"/>
  <c r="BG65" i="1" s="1"/>
  <c r="BE65" i="1"/>
  <c r="J65" i="1"/>
  <c r="H65" i="1"/>
  <c r="G65" i="1"/>
  <c r="BH64" i="1"/>
  <c r="BF64" i="1"/>
  <c r="BG64" i="1" s="1"/>
  <c r="BE64" i="1"/>
  <c r="J64" i="1"/>
  <c r="H64" i="1"/>
  <c r="G64" i="1"/>
  <c r="BH63" i="1"/>
  <c r="BF63" i="1"/>
  <c r="BG63" i="1" s="1"/>
  <c r="BE63" i="1"/>
  <c r="J63" i="1"/>
  <c r="H63" i="1"/>
  <c r="G63" i="1"/>
  <c r="BH62" i="1"/>
  <c r="BF62" i="1"/>
  <c r="BG62" i="1" s="1"/>
  <c r="BE62" i="1"/>
  <c r="J62" i="1"/>
  <c r="H62" i="1"/>
  <c r="G62" i="1"/>
  <c r="BH61" i="1"/>
  <c r="BF61" i="1"/>
  <c r="BG61" i="1" s="1"/>
  <c r="BE61" i="1"/>
  <c r="J61" i="1"/>
  <c r="H61" i="1"/>
  <c r="G61" i="1"/>
  <c r="BH60" i="1"/>
  <c r="BF60" i="1"/>
  <c r="BG60" i="1" s="1"/>
  <c r="BE60" i="1"/>
  <c r="J60" i="1"/>
  <c r="H60" i="1"/>
  <c r="G60" i="1"/>
  <c r="BH59" i="1"/>
  <c r="BF59" i="1"/>
  <c r="BG59" i="1" s="1"/>
  <c r="BE59" i="1"/>
  <c r="J59" i="1"/>
  <c r="H59" i="1"/>
  <c r="G59" i="1"/>
  <c r="BH58" i="1"/>
  <c r="BF58" i="1"/>
  <c r="BG58" i="1" s="1"/>
  <c r="BE58" i="1"/>
  <c r="J58" i="1"/>
  <c r="H58" i="1"/>
  <c r="G58" i="1"/>
  <c r="BH57" i="1"/>
  <c r="BF57" i="1"/>
  <c r="BG57" i="1" s="1"/>
  <c r="BE57" i="1"/>
  <c r="J57" i="1"/>
  <c r="H57" i="1"/>
  <c r="G57" i="1"/>
  <c r="BH56" i="1"/>
  <c r="BF56" i="1"/>
  <c r="BG56" i="1" s="1"/>
  <c r="BE56" i="1"/>
  <c r="J56" i="1"/>
  <c r="H56" i="1"/>
  <c r="G56" i="1"/>
  <c r="BH55" i="1"/>
  <c r="BF55" i="1"/>
  <c r="BG55" i="1" s="1"/>
  <c r="BE55" i="1"/>
  <c r="J55" i="1"/>
  <c r="H55" i="1"/>
  <c r="G55" i="1"/>
  <c r="BH54" i="1"/>
  <c r="BF54" i="1"/>
  <c r="BG54" i="1" s="1"/>
  <c r="BE54" i="1"/>
  <c r="J54" i="1"/>
  <c r="H54" i="1"/>
  <c r="G54" i="1"/>
  <c r="BH53" i="1"/>
  <c r="BF53" i="1"/>
  <c r="BG53" i="1" s="1"/>
  <c r="BE53" i="1"/>
  <c r="J53" i="1"/>
  <c r="H53" i="1"/>
  <c r="G53" i="1"/>
  <c r="BH52" i="1"/>
  <c r="BF52" i="1"/>
  <c r="BG52" i="1" s="1"/>
  <c r="BE52" i="1"/>
  <c r="J52" i="1"/>
  <c r="H52" i="1"/>
  <c r="G52" i="1"/>
  <c r="BH51" i="1"/>
  <c r="BF51" i="1"/>
  <c r="BG51" i="1" s="1"/>
  <c r="BE51" i="1"/>
  <c r="J51" i="1"/>
  <c r="H51" i="1"/>
  <c r="G51" i="1"/>
  <c r="BH50" i="1"/>
  <c r="BF50" i="1"/>
  <c r="BG50" i="1" s="1"/>
  <c r="BE50" i="1"/>
  <c r="J50" i="1"/>
  <c r="H50" i="1"/>
  <c r="G50" i="1"/>
  <c r="BH49" i="1"/>
  <c r="BF49" i="1"/>
  <c r="BG49" i="1" s="1"/>
  <c r="BE49" i="1"/>
  <c r="J49" i="1"/>
  <c r="H49" i="1"/>
  <c r="G49" i="1"/>
  <c r="BH48" i="1"/>
  <c r="BF48" i="1"/>
  <c r="BG48" i="1" s="1"/>
  <c r="BE48" i="1"/>
  <c r="J48" i="1"/>
  <c r="H48" i="1"/>
  <c r="G48" i="1"/>
  <c r="BH47" i="1"/>
  <c r="BF47" i="1"/>
  <c r="BG47" i="1" s="1"/>
  <c r="BE47" i="1"/>
  <c r="J47" i="1"/>
  <c r="H47" i="1"/>
  <c r="G47" i="1"/>
  <c r="BH46" i="1"/>
  <c r="BF46" i="1"/>
  <c r="BG46" i="1" s="1"/>
  <c r="BE46" i="1"/>
  <c r="J46" i="1"/>
  <c r="H46" i="1"/>
  <c r="G46" i="1"/>
  <c r="BH45" i="1"/>
  <c r="BF45" i="1"/>
  <c r="BG45" i="1" s="1"/>
  <c r="BE45" i="1"/>
  <c r="J45" i="1"/>
  <c r="H45" i="1"/>
  <c r="G45" i="1"/>
  <c r="BH44" i="1"/>
  <c r="BF44" i="1"/>
  <c r="BG44" i="1" s="1"/>
  <c r="BE44" i="1"/>
  <c r="J44" i="1"/>
  <c r="H44" i="1"/>
  <c r="G44" i="1"/>
  <c r="BH43" i="1"/>
  <c r="BF43" i="1"/>
  <c r="BG43" i="1" s="1"/>
  <c r="BE43" i="1"/>
  <c r="J43" i="1"/>
  <c r="H43" i="1"/>
  <c r="G43" i="1"/>
  <c r="BH42" i="1"/>
  <c r="BF42" i="1"/>
  <c r="BG42" i="1" s="1"/>
  <c r="BE42" i="1"/>
  <c r="J42" i="1"/>
  <c r="H42" i="1"/>
  <c r="G42" i="1"/>
  <c r="BH41" i="1"/>
  <c r="BF41" i="1"/>
  <c r="BG41" i="1" s="1"/>
  <c r="BE41" i="1"/>
  <c r="J41" i="1"/>
  <c r="H41" i="1"/>
  <c r="G41" i="1"/>
  <c r="BH40" i="1"/>
  <c r="BF40" i="1"/>
  <c r="BG40" i="1" s="1"/>
  <c r="BH39" i="1"/>
  <c r="BF39" i="1"/>
  <c r="BG39" i="1" s="1"/>
  <c r="BE39" i="1"/>
  <c r="J39" i="1"/>
  <c r="H39" i="1"/>
  <c r="G39" i="1"/>
  <c r="BH38" i="1"/>
  <c r="BF38" i="1"/>
  <c r="BG38" i="1" s="1"/>
  <c r="BE38" i="1"/>
  <c r="J38" i="1"/>
  <c r="H38" i="1"/>
  <c r="G38" i="1"/>
  <c r="BH37" i="1"/>
  <c r="BF37" i="1"/>
  <c r="BG37" i="1" s="1"/>
  <c r="BE37" i="1"/>
  <c r="J37" i="1"/>
  <c r="H37" i="1"/>
  <c r="G37" i="1"/>
  <c r="BH36" i="1"/>
  <c r="BF36" i="1"/>
  <c r="BG36" i="1" s="1"/>
  <c r="BE36" i="1"/>
  <c r="J36" i="1"/>
  <c r="H36" i="1"/>
  <c r="G36" i="1"/>
  <c r="BH35" i="1"/>
  <c r="BF35" i="1"/>
  <c r="BG35" i="1" s="1"/>
  <c r="BE35" i="1"/>
  <c r="J35" i="1"/>
  <c r="H35" i="1"/>
  <c r="G35" i="1"/>
  <c r="BH34" i="1"/>
  <c r="BF34" i="1"/>
  <c r="BG34" i="1" s="1"/>
  <c r="BE34" i="1"/>
  <c r="J34" i="1"/>
  <c r="H34" i="1"/>
  <c r="G34" i="1"/>
  <c r="BH33" i="1"/>
  <c r="BF33" i="1"/>
  <c r="BG33" i="1" s="1"/>
  <c r="BE33" i="1"/>
  <c r="J33" i="1"/>
  <c r="H33" i="1"/>
  <c r="G33" i="1"/>
  <c r="BH32" i="1"/>
  <c r="BF32" i="1"/>
  <c r="BG32" i="1" s="1"/>
  <c r="BE32" i="1"/>
  <c r="J32" i="1"/>
  <c r="H32" i="1"/>
  <c r="G32" i="1"/>
  <c r="BH31" i="1"/>
  <c r="BF31" i="1"/>
  <c r="BG31" i="1" s="1"/>
  <c r="BE31" i="1"/>
  <c r="J31" i="1"/>
  <c r="H31" i="1"/>
  <c r="G31" i="1"/>
  <c r="BH30" i="1"/>
  <c r="BF30" i="1"/>
  <c r="BG30" i="1" s="1"/>
  <c r="BE30" i="1"/>
  <c r="J30" i="1"/>
  <c r="H30" i="1"/>
  <c r="G30" i="1"/>
  <c r="BH29" i="1"/>
  <c r="BF29" i="1"/>
  <c r="BG29" i="1" s="1"/>
  <c r="BE29" i="1"/>
  <c r="J29" i="1"/>
  <c r="H29" i="1"/>
  <c r="G29" i="1"/>
  <c r="BH28" i="1"/>
  <c r="BF28" i="1"/>
  <c r="BG28" i="1" s="1"/>
  <c r="BE28" i="1"/>
  <c r="J28" i="1"/>
  <c r="H28" i="1"/>
  <c r="G28" i="1"/>
  <c r="BH27" i="1"/>
  <c r="BF27" i="1"/>
  <c r="BG27" i="1" s="1"/>
  <c r="BE27" i="1"/>
  <c r="J27" i="1"/>
  <c r="H27" i="1"/>
  <c r="G27" i="1"/>
  <c r="BH26" i="1"/>
  <c r="BF26" i="1"/>
  <c r="BG26" i="1" s="1"/>
  <c r="BE26" i="1"/>
  <c r="J26" i="1"/>
  <c r="H26" i="1"/>
  <c r="G26" i="1"/>
  <c r="BH25" i="1"/>
  <c r="BF25" i="1"/>
  <c r="BG25" i="1" s="1"/>
  <c r="BE25" i="1"/>
  <c r="J25" i="1"/>
  <c r="H25" i="1"/>
  <c r="G25" i="1"/>
  <c r="BH24" i="1"/>
  <c r="BF24" i="1"/>
  <c r="BG24" i="1" s="1"/>
  <c r="BE24" i="1"/>
  <c r="J24" i="1"/>
  <c r="H24" i="1"/>
  <c r="G24" i="1"/>
  <c r="BH23" i="1"/>
  <c r="BF23" i="1"/>
  <c r="BG23" i="1" s="1"/>
  <c r="BE23" i="1"/>
  <c r="J23" i="1"/>
  <c r="H23" i="1"/>
  <c r="G23" i="1"/>
  <c r="BH22" i="1"/>
  <c r="BF22" i="1"/>
  <c r="BG22" i="1" s="1"/>
  <c r="BE22" i="1"/>
  <c r="J22" i="1"/>
  <c r="H22" i="1"/>
  <c r="G22" i="1"/>
  <c r="BH21" i="1"/>
  <c r="BF21" i="1"/>
  <c r="BG21" i="1" s="1"/>
  <c r="BE21" i="1"/>
  <c r="J21" i="1"/>
  <c r="H21" i="1"/>
  <c r="G21" i="1"/>
  <c r="BH20" i="1"/>
  <c r="BF20" i="1"/>
  <c r="BG20" i="1" s="1"/>
  <c r="BE20" i="1"/>
  <c r="J20" i="1"/>
  <c r="H20" i="1"/>
  <c r="G20" i="1"/>
  <c r="BH19" i="1"/>
  <c r="BF19" i="1"/>
  <c r="BG19" i="1" s="1"/>
  <c r="BE19" i="1"/>
  <c r="J19" i="1"/>
  <c r="H19" i="1"/>
  <c r="G88" i="6" s="1"/>
  <c r="G19" i="1"/>
  <c r="BH18" i="1"/>
  <c r="BF18" i="1"/>
  <c r="BG18" i="1" s="1"/>
  <c r="BE18" i="1"/>
  <c r="J18" i="1"/>
  <c r="H18" i="1"/>
  <c r="G18" i="1"/>
  <c r="BH17" i="1"/>
  <c r="BF17" i="1"/>
  <c r="BG17" i="1" s="1"/>
  <c r="BE17" i="1"/>
  <c r="J17" i="1"/>
  <c r="H17" i="1"/>
  <c r="G17" i="1"/>
  <c r="BH16" i="1"/>
  <c r="BF16" i="1"/>
  <c r="BG16" i="1" s="1"/>
  <c r="BE16" i="1"/>
  <c r="J16" i="1"/>
  <c r="H16" i="1"/>
  <c r="G16" i="1"/>
  <c r="BH15" i="1"/>
  <c r="BF15" i="1"/>
  <c r="BG15" i="1" s="1"/>
  <c r="BE15" i="1"/>
  <c r="J15" i="1"/>
  <c r="H15" i="1"/>
  <c r="G15" i="1"/>
  <c r="BH14" i="1"/>
  <c r="BF14" i="1"/>
  <c r="BG14" i="1" s="1"/>
  <c r="BE14" i="1"/>
  <c r="J14" i="1"/>
  <c r="H14" i="1"/>
  <c r="G14" i="1"/>
  <c r="BH13" i="1"/>
  <c r="BF13" i="1"/>
  <c r="BG13" i="1" s="1"/>
  <c r="BE13" i="1"/>
  <c r="J13" i="1"/>
  <c r="H13" i="1"/>
  <c r="G13" i="1"/>
  <c r="BH12" i="1"/>
  <c r="BF12" i="1"/>
  <c r="BG12" i="1" s="1"/>
  <c r="BE12" i="1"/>
  <c r="J12" i="1"/>
  <c r="H12" i="1"/>
  <c r="G12" i="1"/>
  <c r="BH11" i="1"/>
  <c r="BF11" i="1"/>
  <c r="BG11" i="1" s="1"/>
  <c r="BE11" i="1"/>
  <c r="J11" i="1"/>
  <c r="H11" i="1"/>
  <c r="G11" i="1"/>
  <c r="BH10" i="1"/>
  <c r="BF10" i="1"/>
  <c r="BG10" i="1" s="1"/>
  <c r="BE10" i="1"/>
  <c r="J10" i="1"/>
  <c r="H10" i="1"/>
  <c r="G10" i="1"/>
  <c r="BH9" i="1"/>
  <c r="BF9" i="1"/>
  <c r="BG9" i="1" s="1"/>
  <c r="BE9" i="1"/>
  <c r="J9" i="1"/>
  <c r="H9" i="1"/>
  <c r="G9" i="1"/>
  <c r="BH8" i="1"/>
  <c r="BF8" i="1"/>
  <c r="BG8" i="1" s="1"/>
  <c r="BE8" i="1"/>
  <c r="J8" i="1"/>
  <c r="H8" i="1"/>
  <c r="G8" i="1"/>
  <c r="BH7" i="1"/>
  <c r="BF7" i="1"/>
  <c r="BG7" i="1" s="1"/>
  <c r="BE7" i="1"/>
  <c r="J7" i="1"/>
  <c r="H7" i="1"/>
  <c r="G7" i="1"/>
  <c r="BH6" i="1"/>
  <c r="BF6" i="1"/>
  <c r="BG6" i="1" s="1"/>
  <c r="BE6" i="1"/>
  <c r="J6" i="1"/>
  <c r="H6" i="1"/>
  <c r="G6" i="1"/>
  <c r="BH5" i="1"/>
  <c r="BF5" i="1"/>
  <c r="BG5" i="1" s="1"/>
  <c r="BE5" i="1"/>
  <c r="J5" i="1"/>
  <c r="H5" i="1"/>
  <c r="G5" i="1"/>
  <c r="BH4" i="1"/>
  <c r="BF4" i="1"/>
  <c r="BG4" i="1" s="1"/>
  <c r="BE4" i="1"/>
  <c r="J4" i="1"/>
  <c r="H4" i="1"/>
  <c r="G4" i="1"/>
  <c r="BH3" i="1"/>
  <c r="BF3" i="1"/>
  <c r="BG3" i="1" s="1"/>
  <c r="BE3" i="1"/>
  <c r="J3" i="1"/>
  <c r="H3" i="1"/>
  <c r="G3" i="1"/>
  <c r="BH2" i="1"/>
  <c r="BF2" i="1"/>
  <c r="BG2" i="1" s="1"/>
  <c r="BE2" i="1"/>
  <c r="J2" i="1"/>
  <c r="H2" i="1"/>
  <c r="G2" i="1"/>
  <c r="C88" i="6" l="1"/>
  <c r="M88" i="6"/>
  <c r="F88" i="6"/>
  <c r="J88" i="6"/>
  <c r="M91" i="6"/>
  <c r="K88" i="6"/>
  <c r="D88" i="6"/>
  <c r="H88" i="6"/>
  <c r="L88" i="6"/>
  <c r="E88" i="6"/>
  <c r="I88" i="6"/>
  <c r="K2381" i="1"/>
  <c r="K4668" i="1"/>
  <c r="K1379" i="1"/>
  <c r="K4728" i="1"/>
  <c r="K4838" i="1"/>
  <c r="K4840" i="1"/>
  <c r="K793" i="1"/>
  <c r="K2357" i="1"/>
  <c r="K2445" i="1"/>
  <c r="K2552" i="1"/>
  <c r="K483" i="1"/>
  <c r="K729" i="1"/>
  <c r="K3018" i="1"/>
  <c r="K3695" i="1"/>
  <c r="K515" i="1"/>
  <c r="K697" i="1"/>
  <c r="K761" i="1"/>
  <c r="K1347" i="1"/>
  <c r="K3571" i="1"/>
  <c r="K4794" i="1"/>
  <c r="K471" i="1"/>
  <c r="K1907" i="1"/>
  <c r="K1971" i="1"/>
  <c r="K2413" i="1"/>
  <c r="K2541" i="1"/>
  <c r="K2549" i="1"/>
  <c r="K3146" i="1"/>
  <c r="K3519" i="1"/>
  <c r="K3523" i="1"/>
  <c r="K3607" i="1"/>
  <c r="K470" i="1"/>
  <c r="K499" i="1"/>
  <c r="K951" i="1"/>
  <c r="K1679" i="1"/>
  <c r="K1681" i="1"/>
  <c r="K1683" i="1"/>
  <c r="K1685" i="1"/>
  <c r="K1687" i="1"/>
  <c r="K1689" i="1"/>
  <c r="K1691" i="1"/>
  <c r="K1693" i="1"/>
  <c r="K1695" i="1"/>
  <c r="K1697" i="1"/>
  <c r="K1699" i="1"/>
  <c r="K1701" i="1"/>
  <c r="K1703" i="1"/>
  <c r="K1705" i="1"/>
  <c r="K1707" i="1"/>
  <c r="K1709" i="1"/>
  <c r="K1711" i="1"/>
  <c r="K1713" i="1"/>
  <c r="K1715" i="1"/>
  <c r="K1717" i="1"/>
  <c r="K1719" i="1"/>
  <c r="K1721" i="1"/>
  <c r="K1723" i="1"/>
  <c r="K1725" i="1"/>
  <c r="K1939" i="1"/>
  <c r="K2477" i="1"/>
  <c r="K4049" i="1"/>
  <c r="K4065" i="1"/>
  <c r="BG3985" i="1"/>
  <c r="K3985" i="1" s="1"/>
  <c r="K138" i="1"/>
  <c r="K467" i="1"/>
  <c r="K491" i="1"/>
  <c r="K622" i="1"/>
  <c r="K624" i="1"/>
  <c r="K626" i="1"/>
  <c r="K628" i="1"/>
  <c r="K630" i="1"/>
  <c r="K632" i="1"/>
  <c r="K634" i="1"/>
  <c r="K672" i="1"/>
  <c r="K935" i="1"/>
  <c r="K939" i="1"/>
  <c r="K947" i="1"/>
  <c r="K2349" i="1"/>
  <c r="K2397" i="1"/>
  <c r="K2461" i="1"/>
  <c r="K3466" i="1"/>
  <c r="K3647" i="1"/>
  <c r="K3651" i="1"/>
  <c r="K681" i="1"/>
  <c r="K713" i="1"/>
  <c r="K745" i="1"/>
  <c r="K777" i="1"/>
  <c r="K1363" i="1"/>
  <c r="K1406" i="1"/>
  <c r="K3595" i="1"/>
  <c r="K3623" i="1"/>
  <c r="K3658" i="1"/>
  <c r="K137" i="1"/>
  <c r="K565" i="1"/>
  <c r="K569" i="1"/>
  <c r="K623" i="1"/>
  <c r="K625" i="1"/>
  <c r="K627" i="1"/>
  <c r="K629" i="1"/>
  <c r="K631" i="1"/>
  <c r="K633" i="1"/>
  <c r="K635" i="1"/>
  <c r="K1066" i="1"/>
  <c r="K2365" i="1"/>
  <c r="K2429" i="1"/>
  <c r="K2493" i="1"/>
  <c r="K2862" i="1"/>
  <c r="K3786" i="1"/>
  <c r="K3888" i="1"/>
  <c r="K3903" i="1"/>
  <c r="K3904" i="1"/>
  <c r="K3908" i="1"/>
  <c r="K3968" i="1"/>
  <c r="K3969" i="1"/>
  <c r="K3973" i="1"/>
  <c r="K3981" i="1"/>
  <c r="K3984" i="1"/>
  <c r="K4355" i="1"/>
  <c r="K4359" i="1"/>
  <c r="K4952" i="1"/>
  <c r="K2854" i="1"/>
  <c r="K3082" i="1"/>
  <c r="K3248" i="1"/>
  <c r="K3314" i="1"/>
  <c r="K3504" i="1"/>
  <c r="K3507" i="1"/>
  <c r="K3583" i="1"/>
  <c r="K3587" i="1"/>
  <c r="K3665" i="1"/>
  <c r="K3673" i="1"/>
  <c r="K3679" i="1"/>
  <c r="K3693" i="1"/>
  <c r="K3697" i="1"/>
  <c r="K3699" i="1"/>
  <c r="K3701" i="1"/>
  <c r="K3703" i="1"/>
  <c r="K4033" i="1"/>
  <c r="K4037" i="1"/>
  <c r="K4045" i="1"/>
  <c r="K4048" i="1"/>
  <c r="K2953" i="1"/>
  <c r="K3176" i="1"/>
  <c r="K3208" i="1"/>
  <c r="K3698" i="1"/>
  <c r="K3700" i="1"/>
  <c r="K3702" i="1"/>
  <c r="K3704" i="1"/>
  <c r="K3769" i="1"/>
  <c r="K3770" i="1"/>
  <c r="K3774" i="1"/>
  <c r="K3782" i="1"/>
  <c r="K3785" i="1"/>
  <c r="K4791" i="1"/>
  <c r="K3440" i="1"/>
  <c r="K3456" i="1"/>
  <c r="K507" i="1"/>
  <c r="K673" i="1"/>
  <c r="K689" i="1"/>
  <c r="K705" i="1"/>
  <c r="K721" i="1"/>
  <c r="K737" i="1"/>
  <c r="K753" i="1"/>
  <c r="K769" i="1"/>
  <c r="K785" i="1"/>
  <c r="K801" i="1"/>
  <c r="K1355" i="1"/>
  <c r="K1371" i="1"/>
  <c r="K1412" i="1"/>
  <c r="K1415" i="1"/>
  <c r="K2892" i="1"/>
  <c r="K100" i="1"/>
  <c r="K116" i="1"/>
  <c r="K132" i="1"/>
  <c r="K307" i="1"/>
  <c r="K462" i="1"/>
  <c r="K479" i="1"/>
  <c r="K484" i="1"/>
  <c r="K972" i="1"/>
  <c r="K974" i="1"/>
  <c r="K1391" i="1"/>
  <c r="K1399" i="1"/>
  <c r="K1880" i="1"/>
  <c r="K2373" i="1"/>
  <c r="K2389" i="1"/>
  <c r="K2405" i="1"/>
  <c r="K2421" i="1"/>
  <c r="K2437" i="1"/>
  <c r="K2453" i="1"/>
  <c r="K2469" i="1"/>
  <c r="K2485" i="1"/>
  <c r="K2873" i="1"/>
  <c r="K2877" i="1"/>
  <c r="K2881" i="1"/>
  <c r="K2885" i="1"/>
  <c r="K2889" i="1"/>
  <c r="K2994" i="1"/>
  <c r="K3006" i="1"/>
  <c r="K3058" i="1"/>
  <c r="K3070" i="1"/>
  <c r="K3122" i="1"/>
  <c r="K3134" i="1"/>
  <c r="K3290" i="1"/>
  <c r="K3302" i="1"/>
  <c r="K3354" i="1"/>
  <c r="M84" i="6"/>
  <c r="K2986" i="1"/>
  <c r="K3050" i="1"/>
  <c r="K3114" i="1"/>
  <c r="K3346" i="1"/>
  <c r="K92" i="1"/>
  <c r="K108" i="1"/>
  <c r="K124" i="1"/>
  <c r="K141" i="1"/>
  <c r="K319" i="1"/>
  <c r="K463" i="1"/>
  <c r="K478" i="1"/>
  <c r="K967" i="1"/>
  <c r="K1387" i="1"/>
  <c r="K1395" i="1"/>
  <c r="K1403" i="1"/>
  <c r="K1897" i="1"/>
  <c r="K1929" i="1"/>
  <c r="K1961" i="1"/>
  <c r="K2021" i="1"/>
  <c r="K2342" i="1"/>
  <c r="K2820" i="1"/>
  <c r="K2824" i="1"/>
  <c r="K2832" i="1"/>
  <c r="K2834" i="1"/>
  <c r="K2836" i="1"/>
  <c r="K2846" i="1"/>
  <c r="K2961" i="1"/>
  <c r="K2974" i="1"/>
  <c r="K3026" i="1"/>
  <c r="K3038" i="1"/>
  <c r="K3090" i="1"/>
  <c r="K3102" i="1"/>
  <c r="K3154" i="1"/>
  <c r="K3166" i="1"/>
  <c r="K3322" i="1"/>
  <c r="K3334" i="1"/>
  <c r="K3458" i="1"/>
  <c r="K3531" i="1"/>
  <c r="K3543" i="1"/>
  <c r="K3559" i="1"/>
  <c r="K3635" i="1"/>
  <c r="K4335" i="1"/>
  <c r="K4475" i="1"/>
  <c r="K4539" i="1"/>
  <c r="K4603" i="1"/>
  <c r="K4670" i="1"/>
  <c r="K4298" i="1"/>
  <c r="K4318" i="1"/>
  <c r="K4322" i="1"/>
  <c r="K4798" i="1"/>
  <c r="K4872" i="1"/>
  <c r="K4935" i="1"/>
  <c r="K4948" i="1"/>
  <c r="K4977" i="1"/>
  <c r="K5028" i="1"/>
  <c r="K5029" i="1"/>
  <c r="K5033" i="1"/>
  <c r="K5035" i="1"/>
  <c r="K4286" i="1"/>
  <c r="K4447" i="1"/>
  <c r="K4511" i="1"/>
  <c r="K4563" i="1"/>
  <c r="K4575" i="1"/>
  <c r="K4639" i="1"/>
  <c r="K4744" i="1"/>
  <c r="K4266" i="1"/>
  <c r="K4290" i="1"/>
  <c r="K4399" i="1"/>
  <c r="K4435" i="1"/>
  <c r="K4627" i="1"/>
  <c r="K4657" i="1"/>
  <c r="K4756" i="1"/>
  <c r="K4776" i="1"/>
  <c r="K4844" i="1"/>
  <c r="K4254" i="1"/>
  <c r="K4258" i="1"/>
  <c r="K4367" i="1"/>
  <c r="K4387" i="1"/>
  <c r="K4391" i="1"/>
  <c r="K4423" i="1"/>
  <c r="K4427" i="1"/>
  <c r="K4487" i="1"/>
  <c r="K4491" i="1"/>
  <c r="K4551" i="1"/>
  <c r="K4555" i="1"/>
  <c r="K4615" i="1"/>
  <c r="K4619" i="1"/>
  <c r="K4684" i="1"/>
  <c r="K4780" i="1"/>
  <c r="K4876" i="1"/>
  <c r="K4881" i="1"/>
  <c r="K4883" i="1"/>
  <c r="K4907" i="1"/>
  <c r="K4909" i="1"/>
  <c r="BG3920" i="1"/>
  <c r="K3920" i="1" s="1"/>
  <c r="K2" i="1"/>
  <c r="K4" i="1"/>
  <c r="K6" i="1"/>
  <c r="K8" i="1"/>
  <c r="K10" i="1"/>
  <c r="K12" i="1"/>
  <c r="K14" i="1"/>
  <c r="K16" i="1"/>
  <c r="K18" i="1"/>
  <c r="K20" i="1"/>
  <c r="K22" i="1"/>
  <c r="K24" i="1"/>
  <c r="K26" i="1"/>
  <c r="K28" i="1"/>
  <c r="K30" i="1"/>
  <c r="K32" i="1"/>
  <c r="K34" i="1"/>
  <c r="K36" i="1"/>
  <c r="K38" i="1"/>
  <c r="K90" i="1"/>
  <c r="K142" i="1"/>
  <c r="K144" i="1"/>
  <c r="K146" i="1"/>
  <c r="K148" i="1"/>
  <c r="K150" i="1"/>
  <c r="K152" i="1"/>
  <c r="K154" i="1"/>
  <c r="K156" i="1"/>
  <c r="K158" i="1"/>
  <c r="K160" i="1"/>
  <c r="K162" i="1"/>
  <c r="K164" i="1"/>
  <c r="K166" i="1"/>
  <c r="K168" i="1"/>
  <c r="K170" i="1"/>
  <c r="K172" i="1"/>
  <c r="K174" i="1"/>
  <c r="K176" i="1"/>
  <c r="K178" i="1"/>
  <c r="K180" i="1"/>
  <c r="K182" i="1"/>
  <c r="K184" i="1"/>
  <c r="K186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K258" i="1"/>
  <c r="K466" i="1"/>
  <c r="K482" i="1"/>
  <c r="K490" i="1"/>
  <c r="K493" i="1"/>
  <c r="K498" i="1"/>
  <c r="K501" i="1"/>
  <c r="K506" i="1"/>
  <c r="K509" i="1"/>
  <c r="K514" i="1"/>
  <c r="K517" i="1"/>
  <c r="BG518" i="1"/>
  <c r="K518" i="1" s="1"/>
  <c r="K521" i="1"/>
  <c r="K525" i="1"/>
  <c r="BG526" i="1"/>
  <c r="K526" i="1" s="1"/>
  <c r="K529" i="1"/>
  <c r="BG530" i="1"/>
  <c r="K530" i="1" s="1"/>
  <c r="K533" i="1"/>
  <c r="BG534" i="1"/>
  <c r="K534" i="1" s="1"/>
  <c r="K537" i="1"/>
  <c r="BG538" i="1"/>
  <c r="K538" i="1" s="1"/>
  <c r="K541" i="1"/>
  <c r="K545" i="1"/>
  <c r="BG546" i="1"/>
  <c r="K546" i="1" s="1"/>
  <c r="K549" i="1"/>
  <c r="K553" i="1"/>
  <c r="K557" i="1"/>
  <c r="BG558" i="1"/>
  <c r="K558" i="1" s="1"/>
  <c r="K561" i="1"/>
  <c r="K675" i="1"/>
  <c r="K683" i="1"/>
  <c r="K691" i="1"/>
  <c r="K699" i="1"/>
  <c r="K707" i="1"/>
  <c r="K715" i="1"/>
  <c r="K723" i="1"/>
  <c r="K731" i="1"/>
  <c r="K739" i="1"/>
  <c r="K747" i="1"/>
  <c r="K755" i="1"/>
  <c r="K763" i="1"/>
  <c r="K771" i="1"/>
  <c r="K779" i="1"/>
  <c r="K787" i="1"/>
  <c r="K550" i="1"/>
  <c r="K562" i="1"/>
  <c r="K136" i="1"/>
  <c r="K311" i="1"/>
  <c r="K312" i="1"/>
  <c r="K316" i="1"/>
  <c r="K459" i="1"/>
  <c r="K475" i="1"/>
  <c r="K487" i="1"/>
  <c r="K495" i="1"/>
  <c r="K503" i="1"/>
  <c r="K511" i="1"/>
  <c r="K566" i="1"/>
  <c r="K797" i="1"/>
  <c r="K805" i="1"/>
  <c r="K940" i="1"/>
  <c r="K942" i="1"/>
  <c r="BG983" i="1"/>
  <c r="K983" i="1" s="1"/>
  <c r="K522" i="1"/>
  <c r="K542" i="1"/>
  <c r="K554" i="1"/>
  <c r="BG2208" i="1"/>
  <c r="K2208" i="1" s="1"/>
  <c r="K96" i="1"/>
  <c r="K104" i="1"/>
  <c r="K112" i="1"/>
  <c r="K120" i="1"/>
  <c r="K128" i="1"/>
  <c r="K3" i="1"/>
  <c r="K5" i="1"/>
  <c r="K7" i="1"/>
  <c r="K9" i="1"/>
  <c r="K11" i="1"/>
  <c r="K13" i="1"/>
  <c r="K15" i="1"/>
  <c r="K17" i="1"/>
  <c r="K19" i="1"/>
  <c r="K21" i="1"/>
  <c r="K23" i="1"/>
  <c r="K25" i="1"/>
  <c r="K27" i="1"/>
  <c r="K29" i="1"/>
  <c r="K31" i="1"/>
  <c r="K33" i="1"/>
  <c r="K35" i="1"/>
  <c r="K37" i="1"/>
  <c r="K39" i="1"/>
  <c r="K91" i="1"/>
  <c r="K139" i="1"/>
  <c r="K143" i="1"/>
  <c r="K145" i="1"/>
  <c r="K147" i="1"/>
  <c r="K149" i="1"/>
  <c r="K151" i="1"/>
  <c r="K153" i="1"/>
  <c r="K155" i="1"/>
  <c r="K157" i="1"/>
  <c r="K159" i="1"/>
  <c r="K161" i="1"/>
  <c r="K163" i="1"/>
  <c r="K165" i="1"/>
  <c r="K167" i="1"/>
  <c r="K169" i="1"/>
  <c r="K171" i="1"/>
  <c r="K173" i="1"/>
  <c r="K175" i="1"/>
  <c r="K177" i="1"/>
  <c r="K179" i="1"/>
  <c r="K181" i="1"/>
  <c r="K183" i="1"/>
  <c r="K185" i="1"/>
  <c r="K187" i="1"/>
  <c r="K189" i="1"/>
  <c r="K191" i="1"/>
  <c r="K193" i="1"/>
  <c r="K195" i="1"/>
  <c r="K197" i="1"/>
  <c r="K199" i="1"/>
  <c r="K201" i="1"/>
  <c r="K203" i="1"/>
  <c r="K205" i="1"/>
  <c r="K207" i="1"/>
  <c r="K209" i="1"/>
  <c r="K211" i="1"/>
  <c r="K213" i="1"/>
  <c r="K215" i="1"/>
  <c r="K217" i="1"/>
  <c r="K219" i="1"/>
  <c r="K221" i="1"/>
  <c r="K223" i="1"/>
  <c r="K225" i="1"/>
  <c r="K227" i="1"/>
  <c r="K229" i="1"/>
  <c r="K231" i="1"/>
  <c r="K233" i="1"/>
  <c r="K235" i="1"/>
  <c r="K237" i="1"/>
  <c r="K239" i="1"/>
  <c r="K241" i="1"/>
  <c r="K243" i="1"/>
  <c r="K245" i="1"/>
  <c r="K247" i="1"/>
  <c r="K249" i="1"/>
  <c r="K251" i="1"/>
  <c r="K253" i="1"/>
  <c r="K255" i="1"/>
  <c r="K257" i="1"/>
  <c r="K259" i="1"/>
  <c r="K261" i="1"/>
  <c r="K263" i="1"/>
  <c r="K265" i="1"/>
  <c r="K267" i="1"/>
  <c r="K457" i="1"/>
  <c r="K458" i="1"/>
  <c r="K474" i="1"/>
  <c r="K486" i="1"/>
  <c r="K489" i="1"/>
  <c r="K494" i="1"/>
  <c r="K497" i="1"/>
  <c r="K502" i="1"/>
  <c r="K505" i="1"/>
  <c r="K510" i="1"/>
  <c r="K513" i="1"/>
  <c r="BG516" i="1"/>
  <c r="K516" i="1" s="1"/>
  <c r="K519" i="1"/>
  <c r="BG520" i="1"/>
  <c r="K520" i="1" s="1"/>
  <c r="K523" i="1"/>
  <c r="BG524" i="1"/>
  <c r="K524" i="1" s="1"/>
  <c r="K527" i="1"/>
  <c r="BG528" i="1"/>
  <c r="K528" i="1" s="1"/>
  <c r="K531" i="1"/>
  <c r="BG532" i="1"/>
  <c r="K532" i="1" s="1"/>
  <c r="K535" i="1"/>
  <c r="BG536" i="1"/>
  <c r="K536" i="1" s="1"/>
  <c r="K539" i="1"/>
  <c r="BG540" i="1"/>
  <c r="K540" i="1" s="1"/>
  <c r="K543" i="1"/>
  <c r="BG544" i="1"/>
  <c r="K544" i="1" s="1"/>
  <c r="K547" i="1"/>
  <c r="BG548" i="1"/>
  <c r="K548" i="1" s="1"/>
  <c r="K551" i="1"/>
  <c r="BG552" i="1"/>
  <c r="K552" i="1" s="1"/>
  <c r="K555" i="1"/>
  <c r="BG556" i="1"/>
  <c r="K556" i="1" s="1"/>
  <c r="K559" i="1"/>
  <c r="BG560" i="1"/>
  <c r="K560" i="1" s="1"/>
  <c r="K563" i="1"/>
  <c r="K919" i="1"/>
  <c r="K813" i="1"/>
  <c r="K821" i="1"/>
  <c r="K829" i="1"/>
  <c r="K837" i="1"/>
  <c r="K845" i="1"/>
  <c r="K853" i="1"/>
  <c r="K861" i="1"/>
  <c r="K869" i="1"/>
  <c r="K877" i="1"/>
  <c r="K885" i="1"/>
  <c r="K893" i="1"/>
  <c r="K901" i="1"/>
  <c r="K909" i="1"/>
  <c r="K924" i="1"/>
  <c r="K926" i="1"/>
  <c r="K963" i="1"/>
  <c r="K988" i="1"/>
  <c r="K990" i="1"/>
  <c r="K992" i="1"/>
  <c r="K994" i="1"/>
  <c r="K996" i="1"/>
  <c r="K998" i="1"/>
  <c r="K1000" i="1"/>
  <c r="K1002" i="1"/>
  <c r="K1004" i="1"/>
  <c r="K1006" i="1"/>
  <c r="K1008" i="1"/>
  <c r="K1010" i="1"/>
  <c r="K1012" i="1"/>
  <c r="K1014" i="1"/>
  <c r="K1016" i="1"/>
  <c r="K1018" i="1"/>
  <c r="K1020" i="1"/>
  <c r="K1022" i="1"/>
  <c r="K1024" i="1"/>
  <c r="K1026" i="1"/>
  <c r="K1028" i="1"/>
  <c r="K1030" i="1"/>
  <c r="K1032" i="1"/>
  <c r="K1034" i="1"/>
  <c r="K1036" i="1"/>
  <c r="K1038" i="1"/>
  <c r="K1040" i="1"/>
  <c r="K1042" i="1"/>
  <c r="K1044" i="1"/>
  <c r="K1046" i="1"/>
  <c r="K1048" i="1"/>
  <c r="K1050" i="1"/>
  <c r="K1052" i="1"/>
  <c r="K1054" i="1"/>
  <c r="K1056" i="1"/>
  <c r="K1058" i="1"/>
  <c r="K1060" i="1"/>
  <c r="K1062" i="1"/>
  <c r="K1064" i="1"/>
  <c r="K1390" i="1"/>
  <c r="K1394" i="1"/>
  <c r="K1398" i="1"/>
  <c r="K1402" i="1"/>
  <c r="K1408" i="1"/>
  <c r="K1899" i="1"/>
  <c r="K1921" i="1"/>
  <c r="K1931" i="1"/>
  <c r="K1953" i="1"/>
  <c r="K1963" i="1"/>
  <c r="K1965" i="1"/>
  <c r="K1985" i="1"/>
  <c r="K1994" i="1"/>
  <c r="K1996" i="1"/>
  <c r="K2002" i="1"/>
  <c r="K2004" i="1"/>
  <c r="K2353" i="1"/>
  <c r="K2369" i="1"/>
  <c r="K2385" i="1"/>
  <c r="K2401" i="1"/>
  <c r="K2417" i="1"/>
  <c r="K2433" i="1"/>
  <c r="K2449" i="1"/>
  <c r="K2465" i="1"/>
  <c r="K2481" i="1"/>
  <c r="K2497" i="1"/>
  <c r="K2890" i="1"/>
  <c r="BG4902" i="1"/>
  <c r="K4902" i="1" s="1"/>
  <c r="K979" i="1"/>
  <c r="K1343" i="1"/>
  <c r="K1351" i="1"/>
  <c r="K1359" i="1"/>
  <c r="K1367" i="1"/>
  <c r="K1375" i="1"/>
  <c r="K1383" i="1"/>
  <c r="K1389" i="1"/>
  <c r="K1393" i="1"/>
  <c r="K1397" i="1"/>
  <c r="K1401" i="1"/>
  <c r="K1404" i="1"/>
  <c r="K1411" i="1"/>
  <c r="K1414" i="1"/>
  <c r="K1884" i="1"/>
  <c r="K1891" i="1"/>
  <c r="K1913" i="1"/>
  <c r="K1923" i="1"/>
  <c r="K1945" i="1"/>
  <c r="K1955" i="1"/>
  <c r="K1977" i="1"/>
  <c r="K1987" i="1"/>
  <c r="K1989" i="1"/>
  <c r="K2204" i="1"/>
  <c r="K809" i="1"/>
  <c r="K817" i="1"/>
  <c r="K825" i="1"/>
  <c r="K833" i="1"/>
  <c r="K841" i="1"/>
  <c r="K849" i="1"/>
  <c r="K857" i="1"/>
  <c r="K865" i="1"/>
  <c r="K873" i="1"/>
  <c r="K881" i="1"/>
  <c r="K889" i="1"/>
  <c r="K897" i="1"/>
  <c r="K905" i="1"/>
  <c r="K913" i="1"/>
  <c r="K923" i="1"/>
  <c r="K931" i="1"/>
  <c r="K956" i="1"/>
  <c r="K958" i="1"/>
  <c r="K987" i="1"/>
  <c r="K1065" i="1"/>
  <c r="K1388" i="1"/>
  <c r="K1392" i="1"/>
  <c r="K1396" i="1"/>
  <c r="K1400" i="1"/>
  <c r="K1407" i="1"/>
  <c r="K1410" i="1"/>
  <c r="K1416" i="1"/>
  <c r="K1876" i="1"/>
  <c r="K1888" i="1"/>
  <c r="K1905" i="1"/>
  <c r="K1915" i="1"/>
  <c r="K1937" i="1"/>
  <c r="K1947" i="1"/>
  <c r="K1969" i="1"/>
  <c r="K1979" i="1"/>
  <c r="K1981" i="1"/>
  <c r="K2005" i="1"/>
  <c r="K2009" i="1"/>
  <c r="K2013" i="1"/>
  <c r="K2341" i="1"/>
  <c r="K2345" i="1"/>
  <c r="K2361" i="1"/>
  <c r="K2377" i="1"/>
  <c r="K2393" i="1"/>
  <c r="K2409" i="1"/>
  <c r="K2425" i="1"/>
  <c r="K2441" i="1"/>
  <c r="K2457" i="1"/>
  <c r="K2473" i="1"/>
  <c r="K2489" i="1"/>
  <c r="BG3738" i="1"/>
  <c r="K3738" i="1" s="1"/>
  <c r="K1405" i="1"/>
  <c r="K1409" i="1"/>
  <c r="K1413" i="1"/>
  <c r="K1417" i="1"/>
  <c r="K2001" i="1"/>
  <c r="K2018" i="1"/>
  <c r="K2273" i="1"/>
  <c r="K2281" i="1"/>
  <c r="K2289" i="1"/>
  <c r="K2340" i="1"/>
  <c r="K2348" i="1"/>
  <c r="K2356" i="1"/>
  <c r="K2364" i="1"/>
  <c r="K2372" i="1"/>
  <c r="K2380" i="1"/>
  <c r="K2388" i="1"/>
  <c r="K2396" i="1"/>
  <c r="K2404" i="1"/>
  <c r="K2412" i="1"/>
  <c r="K2420" i="1"/>
  <c r="K2428" i="1"/>
  <c r="K2436" i="1"/>
  <c r="K2444" i="1"/>
  <c r="K2452" i="1"/>
  <c r="K2460" i="1"/>
  <c r="K2468" i="1"/>
  <c r="K2476" i="1"/>
  <c r="K2484" i="1"/>
  <c r="K2492" i="1"/>
  <c r="K2500" i="1"/>
  <c r="K2537" i="1"/>
  <c r="K2539" i="1"/>
  <c r="K2545" i="1"/>
  <c r="K2804" i="1"/>
  <c r="K2840" i="1"/>
  <c r="K2845" i="1"/>
  <c r="K2849" i="1"/>
  <c r="K2853" i="1"/>
  <c r="K2870" i="1"/>
  <c r="K2965" i="1"/>
  <c r="K2978" i="1"/>
  <c r="K2998" i="1"/>
  <c r="K3010" i="1"/>
  <c r="K3030" i="1"/>
  <c r="K3042" i="1"/>
  <c r="K3062" i="1"/>
  <c r="K3074" i="1"/>
  <c r="K3094" i="1"/>
  <c r="K3106" i="1"/>
  <c r="K3126" i="1"/>
  <c r="K3138" i="1"/>
  <c r="K3158" i="1"/>
  <c r="K3168" i="1"/>
  <c r="K3200" i="1"/>
  <c r="K3232" i="1"/>
  <c r="K3238" i="1"/>
  <c r="K3294" i="1"/>
  <c r="K3306" i="1"/>
  <c r="K3326" i="1"/>
  <c r="K3338" i="1"/>
  <c r="K3359" i="1"/>
  <c r="K3432" i="1"/>
  <c r="K3496" i="1"/>
  <c r="K3498" i="1"/>
  <c r="K3511" i="1"/>
  <c r="K3563" i="1"/>
  <c r="K3575" i="1"/>
  <c r="K3627" i="1"/>
  <c r="K3639" i="1"/>
  <c r="K3872" i="1"/>
  <c r="K3876" i="1"/>
  <c r="K3884" i="1"/>
  <c r="K3887" i="1"/>
  <c r="K2548" i="1"/>
  <c r="K2801" i="1"/>
  <c r="K2809" i="1"/>
  <c r="K2825" i="1"/>
  <c r="K2882" i="1"/>
  <c r="K2957" i="1"/>
  <c r="K2970" i="1"/>
  <c r="K2990" i="1"/>
  <c r="K3002" i="1"/>
  <c r="K3022" i="1"/>
  <c r="K3034" i="1"/>
  <c r="K3054" i="1"/>
  <c r="K3066" i="1"/>
  <c r="K3086" i="1"/>
  <c r="K3098" i="1"/>
  <c r="K3118" i="1"/>
  <c r="K3130" i="1"/>
  <c r="K3150" i="1"/>
  <c r="K3162" i="1"/>
  <c r="K3182" i="1"/>
  <c r="K3192" i="1"/>
  <c r="K3224" i="1"/>
  <c r="K3298" i="1"/>
  <c r="K3318" i="1"/>
  <c r="K3330" i="1"/>
  <c r="K3350" i="1"/>
  <c r="K3424" i="1"/>
  <c r="K3472" i="1"/>
  <c r="K3474" i="1"/>
  <c r="K3488" i="1"/>
  <c r="K3490" i="1"/>
  <c r="K3527" i="1"/>
  <c r="K3539" i="1"/>
  <c r="K3551" i="1"/>
  <c r="K3555" i="1"/>
  <c r="K3591" i="1"/>
  <c r="K3603" i="1"/>
  <c r="K3615" i="1"/>
  <c r="K3619" i="1"/>
  <c r="K3655" i="1"/>
  <c r="K3668" i="1"/>
  <c r="K3680" i="1"/>
  <c r="K3692" i="1"/>
  <c r="K3734" i="1"/>
  <c r="K3737" i="1"/>
  <c r="BG3856" i="1"/>
  <c r="K3856" i="1" s="1"/>
  <c r="K3892" i="1"/>
  <c r="K3900" i="1"/>
  <c r="BG4017" i="1"/>
  <c r="K4017" i="1" s="1"/>
  <c r="K4278" i="1"/>
  <c r="K4310" i="1"/>
  <c r="K4379" i="1"/>
  <c r="K4411" i="1"/>
  <c r="K4764" i="1"/>
  <c r="K4772" i="1"/>
  <c r="K2017" i="1"/>
  <c r="K2277" i="1"/>
  <c r="K2285" i="1"/>
  <c r="K2293" i="1"/>
  <c r="K2344" i="1"/>
  <c r="K2352" i="1"/>
  <c r="K2360" i="1"/>
  <c r="K2368" i="1"/>
  <c r="K2376" i="1"/>
  <c r="K2384" i="1"/>
  <c r="K2392" i="1"/>
  <c r="K2400" i="1"/>
  <c r="K2408" i="1"/>
  <c r="K2416" i="1"/>
  <c r="K2424" i="1"/>
  <c r="K2432" i="1"/>
  <c r="K2440" i="1"/>
  <c r="K2448" i="1"/>
  <c r="K2456" i="1"/>
  <c r="K2464" i="1"/>
  <c r="K2472" i="1"/>
  <c r="K2480" i="1"/>
  <c r="K2488" i="1"/>
  <c r="K2496" i="1"/>
  <c r="K2538" i="1"/>
  <c r="K2540" i="1"/>
  <c r="K2542" i="1"/>
  <c r="K2544" i="1"/>
  <c r="K2553" i="1"/>
  <c r="K2841" i="1"/>
  <c r="K2865" i="1"/>
  <c r="K2869" i="1"/>
  <c r="K2874" i="1"/>
  <c r="K2949" i="1"/>
  <c r="K2982" i="1"/>
  <c r="K3014" i="1"/>
  <c r="K3046" i="1"/>
  <c r="K3078" i="1"/>
  <c r="K3110" i="1"/>
  <c r="K3142" i="1"/>
  <c r="K3174" i="1"/>
  <c r="K3184" i="1"/>
  <c r="K3216" i="1"/>
  <c r="K3243" i="1"/>
  <c r="K3310" i="1"/>
  <c r="K3342" i="1"/>
  <c r="K3416" i="1"/>
  <c r="K3464" i="1"/>
  <c r="K3754" i="1"/>
  <c r="K3758" i="1"/>
  <c r="K3766" i="1"/>
  <c r="K3952" i="1"/>
  <c r="K3956" i="1"/>
  <c r="K3965" i="1"/>
  <c r="K4328" i="1"/>
  <c r="K4333" i="1"/>
  <c r="K4463" i="1"/>
  <c r="K4497" i="1"/>
  <c r="K4527" i="1"/>
  <c r="K4591" i="1"/>
  <c r="K4655" i="1"/>
  <c r="K4692" i="1"/>
  <c r="K4918" i="1"/>
  <c r="K4926" i="1"/>
  <c r="K4931" i="1"/>
  <c r="K4957" i="1"/>
  <c r="K4960" i="1"/>
  <c r="K5019" i="1"/>
  <c r="K5023" i="1"/>
  <c r="K3916" i="1"/>
  <c r="K3919" i="1"/>
  <c r="K4001" i="1"/>
  <c r="K4005" i="1"/>
  <c r="K4013" i="1"/>
  <c r="K4016" i="1"/>
  <c r="K4151" i="1"/>
  <c r="K4153" i="1"/>
  <c r="K4155" i="1"/>
  <c r="K4157" i="1"/>
  <c r="K4159" i="1"/>
  <c r="K4161" i="1"/>
  <c r="K4163" i="1"/>
  <c r="K4165" i="1"/>
  <c r="K4167" i="1"/>
  <c r="K4169" i="1"/>
  <c r="K4171" i="1"/>
  <c r="K4173" i="1"/>
  <c r="K4175" i="1"/>
  <c r="K4177" i="1"/>
  <c r="K4179" i="1"/>
  <c r="K4181" i="1"/>
  <c r="K4183" i="1"/>
  <c r="K4185" i="1"/>
  <c r="K4187" i="1"/>
  <c r="K4189" i="1"/>
  <c r="K4191" i="1"/>
  <c r="K4193" i="1"/>
  <c r="K4195" i="1"/>
  <c r="K4250" i="1"/>
  <c r="K4270" i="1"/>
  <c r="K4282" i="1"/>
  <c r="K4302" i="1"/>
  <c r="K4314" i="1"/>
  <c r="K4351" i="1"/>
  <c r="K4371" i="1"/>
  <c r="K4383" i="1"/>
  <c r="K4403" i="1"/>
  <c r="K4415" i="1"/>
  <c r="K4467" i="1"/>
  <c r="K4479" i="1"/>
  <c r="K4531" i="1"/>
  <c r="K4543" i="1"/>
  <c r="K4595" i="1"/>
  <c r="K4607" i="1"/>
  <c r="K4659" i="1"/>
  <c r="K4923" i="1"/>
  <c r="K4925" i="1"/>
  <c r="K4961" i="1"/>
  <c r="K4965" i="1"/>
  <c r="K4969" i="1"/>
  <c r="K4991" i="1"/>
  <c r="K2800" i="1"/>
  <c r="K2802" i="1"/>
  <c r="K2808" i="1"/>
  <c r="K2816" i="1"/>
  <c r="K2818" i="1"/>
  <c r="K2857" i="1"/>
  <c r="K2861" i="1"/>
  <c r="K3188" i="1"/>
  <c r="K3196" i="1"/>
  <c r="K3204" i="1"/>
  <c r="K3212" i="1"/>
  <c r="K3220" i="1"/>
  <c r="K3228" i="1"/>
  <c r="K3236" i="1"/>
  <c r="K3420" i="1"/>
  <c r="K3428" i="1"/>
  <c r="K3448" i="1"/>
  <c r="K3450" i="1"/>
  <c r="K3480" i="1"/>
  <c r="K3482" i="1"/>
  <c r="K3515" i="1"/>
  <c r="K3535" i="1"/>
  <c r="K3547" i="1"/>
  <c r="K3567" i="1"/>
  <c r="K3579" i="1"/>
  <c r="K3599" i="1"/>
  <c r="K3611" i="1"/>
  <c r="K3631" i="1"/>
  <c r="K3643" i="1"/>
  <c r="K3662" i="1"/>
  <c r="K3707" i="1"/>
  <c r="K3709" i="1"/>
  <c r="K3711" i="1"/>
  <c r="K3713" i="1"/>
  <c r="K3715" i="1"/>
  <c r="K3717" i="1"/>
  <c r="K3719" i="1"/>
  <c r="K3721" i="1"/>
  <c r="K3723" i="1"/>
  <c r="K3725" i="1"/>
  <c r="K3727" i="1"/>
  <c r="K3729" i="1"/>
  <c r="K3731" i="1"/>
  <c r="K3733" i="1"/>
  <c r="K3790" i="1"/>
  <c r="K3852" i="1"/>
  <c r="K3855" i="1"/>
  <c r="K3936" i="1"/>
  <c r="K3940" i="1"/>
  <c r="K3948" i="1"/>
  <c r="K3951" i="1"/>
  <c r="K4021" i="1"/>
  <c r="K4029" i="1"/>
  <c r="K4032" i="1"/>
  <c r="K4262" i="1"/>
  <c r="K4274" i="1"/>
  <c r="K4294" i="1"/>
  <c r="K4306" i="1"/>
  <c r="K4326" i="1"/>
  <c r="K4343" i="1"/>
  <c r="K4363" i="1"/>
  <c r="K4375" i="1"/>
  <c r="K4395" i="1"/>
  <c r="K4407" i="1"/>
  <c r="K4431" i="1"/>
  <c r="K4443" i="1"/>
  <c r="K4455" i="1"/>
  <c r="K4459" i="1"/>
  <c r="K4495" i="1"/>
  <c r="K4505" i="1"/>
  <c r="K4519" i="1"/>
  <c r="K4523" i="1"/>
  <c r="K4559" i="1"/>
  <c r="K4571" i="1"/>
  <c r="K4583" i="1"/>
  <c r="K4587" i="1"/>
  <c r="K4623" i="1"/>
  <c r="K4635" i="1"/>
  <c r="K4647" i="1"/>
  <c r="K4651" i="1"/>
  <c r="K4700" i="1"/>
  <c r="K4716" i="1"/>
  <c r="K4724" i="1"/>
  <c r="K4732" i="1"/>
  <c r="K3436" i="1"/>
  <c r="K3444" i="1"/>
  <c r="K3706" i="1"/>
  <c r="K3708" i="1"/>
  <c r="K3710" i="1"/>
  <c r="K3712" i="1"/>
  <c r="K3714" i="1"/>
  <c r="K3716" i="1"/>
  <c r="K3718" i="1"/>
  <c r="K3720" i="1"/>
  <c r="K3722" i="1"/>
  <c r="K3724" i="1"/>
  <c r="K3726" i="1"/>
  <c r="K3728" i="1"/>
  <c r="K3730" i="1"/>
  <c r="K3732" i="1"/>
  <c r="K3742" i="1"/>
  <c r="K3750" i="1"/>
  <c r="K3860" i="1"/>
  <c r="K3868" i="1"/>
  <c r="K3871" i="1"/>
  <c r="K3924" i="1"/>
  <c r="K3932" i="1"/>
  <c r="K3935" i="1"/>
  <c r="K3989" i="1"/>
  <c r="K3997" i="1"/>
  <c r="K4000" i="1"/>
  <c r="K4053" i="1"/>
  <c r="K4061" i="1"/>
  <c r="K4064" i="1"/>
  <c r="K4150" i="1"/>
  <c r="K4152" i="1"/>
  <c r="K4154" i="1"/>
  <c r="K4156" i="1"/>
  <c r="K4158" i="1"/>
  <c r="K4160" i="1"/>
  <c r="K4162" i="1"/>
  <c r="K4164" i="1"/>
  <c r="K4166" i="1"/>
  <c r="K4168" i="1"/>
  <c r="K4170" i="1"/>
  <c r="K4172" i="1"/>
  <c r="K4174" i="1"/>
  <c r="K4176" i="1"/>
  <c r="K4178" i="1"/>
  <c r="K4180" i="1"/>
  <c r="K4182" i="1"/>
  <c r="K4184" i="1"/>
  <c r="K4186" i="1"/>
  <c r="K4188" i="1"/>
  <c r="K4190" i="1"/>
  <c r="K4192" i="1"/>
  <c r="K4194" i="1"/>
  <c r="K4196" i="1"/>
  <c r="K4329" i="1"/>
  <c r="K4337" i="1"/>
  <c r="K4345" i="1"/>
  <c r="K4419" i="1"/>
  <c r="K4439" i="1"/>
  <c r="K4451" i="1"/>
  <c r="K4471" i="1"/>
  <c r="K4483" i="1"/>
  <c r="K4503" i="1"/>
  <c r="K4515" i="1"/>
  <c r="K4535" i="1"/>
  <c r="K4547" i="1"/>
  <c r="K4567" i="1"/>
  <c r="K4579" i="1"/>
  <c r="K4599" i="1"/>
  <c r="K4611" i="1"/>
  <c r="K4631" i="1"/>
  <c r="K4643" i="1"/>
  <c r="K4666" i="1"/>
  <c r="K4676" i="1"/>
  <c r="K4708" i="1"/>
  <c r="K4740" i="1"/>
  <c r="K4748" i="1"/>
  <c r="K4760" i="1"/>
  <c r="K4803" i="1"/>
  <c r="K4884" i="1"/>
  <c r="K4898" i="1"/>
  <c r="K4973" i="1"/>
  <c r="K4653" i="1"/>
  <c r="K4672" i="1"/>
  <c r="K4680" i="1"/>
  <c r="K4688" i="1"/>
  <c r="K4696" i="1"/>
  <c r="K4704" i="1"/>
  <c r="K4712" i="1"/>
  <c r="K4720" i="1"/>
  <c r="K4736" i="1"/>
  <c r="K4752" i="1"/>
  <c r="K4768" i="1"/>
  <c r="K4784" i="1"/>
  <c r="K4807" i="1"/>
  <c r="K4810" i="1"/>
  <c r="K4914" i="1"/>
  <c r="K4941" i="1"/>
  <c r="K4943" i="1"/>
  <c r="K5015" i="1"/>
  <c r="K5032" i="1"/>
  <c r="K89" i="1"/>
  <c r="K95" i="1"/>
  <c r="K99" i="1"/>
  <c r="K103" i="1"/>
  <c r="K107" i="1"/>
  <c r="K111" i="1"/>
  <c r="K115" i="1"/>
  <c r="K119" i="1"/>
  <c r="K123" i="1"/>
  <c r="K127" i="1"/>
  <c r="K131" i="1"/>
  <c r="K135" i="1"/>
  <c r="K310" i="1"/>
  <c r="BG927" i="1"/>
  <c r="K927" i="1" s="1"/>
  <c r="K88" i="1"/>
  <c r="K94" i="1"/>
  <c r="K98" i="1"/>
  <c r="K102" i="1"/>
  <c r="K106" i="1"/>
  <c r="K110" i="1"/>
  <c r="K114" i="1"/>
  <c r="K118" i="1"/>
  <c r="K122" i="1"/>
  <c r="K126" i="1"/>
  <c r="K130" i="1"/>
  <c r="K134" i="1"/>
  <c r="K140" i="1"/>
  <c r="K260" i="1"/>
  <c r="K262" i="1"/>
  <c r="K264" i="1"/>
  <c r="K266" i="1"/>
  <c r="K314" i="1"/>
  <c r="K315" i="1"/>
  <c r="K320" i="1"/>
  <c r="K456" i="1"/>
  <c r="K564" i="1"/>
  <c r="K568" i="1"/>
  <c r="K677" i="1"/>
  <c r="K685" i="1"/>
  <c r="K693" i="1"/>
  <c r="K701" i="1"/>
  <c r="K709" i="1"/>
  <c r="K717" i="1"/>
  <c r="K725" i="1"/>
  <c r="K733" i="1"/>
  <c r="K741" i="1"/>
  <c r="K749" i="1"/>
  <c r="K757" i="1"/>
  <c r="K765" i="1"/>
  <c r="K773" i="1"/>
  <c r="K781" i="1"/>
  <c r="K789" i="1"/>
  <c r="BG943" i="1"/>
  <c r="K943" i="1" s="1"/>
  <c r="K955" i="1"/>
  <c r="BG1418" i="1"/>
  <c r="K1418" i="1" s="1"/>
  <c r="K87" i="1"/>
  <c r="K93" i="1"/>
  <c r="K97" i="1"/>
  <c r="K101" i="1"/>
  <c r="K105" i="1"/>
  <c r="K109" i="1"/>
  <c r="K113" i="1"/>
  <c r="K117" i="1"/>
  <c r="K121" i="1"/>
  <c r="K125" i="1"/>
  <c r="K129" i="1"/>
  <c r="K133" i="1"/>
  <c r="K308" i="1"/>
  <c r="K318" i="1"/>
  <c r="K461" i="1"/>
  <c r="K465" i="1"/>
  <c r="K469" i="1"/>
  <c r="K473" i="1"/>
  <c r="K477" i="1"/>
  <c r="K481" i="1"/>
  <c r="K485" i="1"/>
  <c r="K567" i="1"/>
  <c r="K679" i="1"/>
  <c r="K687" i="1"/>
  <c r="K695" i="1"/>
  <c r="K703" i="1"/>
  <c r="K711" i="1"/>
  <c r="K719" i="1"/>
  <c r="K727" i="1"/>
  <c r="K735" i="1"/>
  <c r="K743" i="1"/>
  <c r="K751" i="1"/>
  <c r="K759" i="1"/>
  <c r="K767" i="1"/>
  <c r="K775" i="1"/>
  <c r="K783" i="1"/>
  <c r="BG959" i="1"/>
  <c r="K959" i="1" s="1"/>
  <c r="K971" i="1"/>
  <c r="K460" i="1"/>
  <c r="K464" i="1"/>
  <c r="K468" i="1"/>
  <c r="K472" i="1"/>
  <c r="K476" i="1"/>
  <c r="K480" i="1"/>
  <c r="K488" i="1"/>
  <c r="K492" i="1"/>
  <c r="K496" i="1"/>
  <c r="K500" i="1"/>
  <c r="K504" i="1"/>
  <c r="K508" i="1"/>
  <c r="K512" i="1"/>
  <c r="BG975" i="1"/>
  <c r="K975" i="1" s="1"/>
  <c r="BG1997" i="1"/>
  <c r="K1997" i="1" s="1"/>
  <c r="K676" i="1"/>
  <c r="K680" i="1"/>
  <c r="K684" i="1"/>
  <c r="K688" i="1"/>
  <c r="K692" i="1"/>
  <c r="K696" i="1"/>
  <c r="K700" i="1"/>
  <c r="K704" i="1"/>
  <c r="K708" i="1"/>
  <c r="K712" i="1"/>
  <c r="K716" i="1"/>
  <c r="K720" i="1"/>
  <c r="K724" i="1"/>
  <c r="K728" i="1"/>
  <c r="K732" i="1"/>
  <c r="K736" i="1"/>
  <c r="K740" i="1"/>
  <c r="K744" i="1"/>
  <c r="K748" i="1"/>
  <c r="K752" i="1"/>
  <c r="K756" i="1"/>
  <c r="K760" i="1"/>
  <c r="K764" i="1"/>
  <c r="K768" i="1"/>
  <c r="K772" i="1"/>
  <c r="K776" i="1"/>
  <c r="K780" i="1"/>
  <c r="K784" i="1"/>
  <c r="K788" i="1"/>
  <c r="K792" i="1"/>
  <c r="K796" i="1"/>
  <c r="K800" i="1"/>
  <c r="K804" i="1"/>
  <c r="K808" i="1"/>
  <c r="K812" i="1"/>
  <c r="K816" i="1"/>
  <c r="K820" i="1"/>
  <c r="K824" i="1"/>
  <c r="K828" i="1"/>
  <c r="K832" i="1"/>
  <c r="K836" i="1"/>
  <c r="K840" i="1"/>
  <c r="K844" i="1"/>
  <c r="K848" i="1"/>
  <c r="K852" i="1"/>
  <c r="K856" i="1"/>
  <c r="K860" i="1"/>
  <c r="K864" i="1"/>
  <c r="K868" i="1"/>
  <c r="K872" i="1"/>
  <c r="K876" i="1"/>
  <c r="K880" i="1"/>
  <c r="K884" i="1"/>
  <c r="K888" i="1"/>
  <c r="K892" i="1"/>
  <c r="K896" i="1"/>
  <c r="K900" i="1"/>
  <c r="K904" i="1"/>
  <c r="K908" i="1"/>
  <c r="K912" i="1"/>
  <c r="K928" i="1"/>
  <c r="K930" i="1"/>
  <c r="K944" i="1"/>
  <c r="K946" i="1"/>
  <c r="K960" i="1"/>
  <c r="K962" i="1"/>
  <c r="K976" i="1"/>
  <c r="K978" i="1"/>
  <c r="K1342" i="1"/>
  <c r="K1346" i="1"/>
  <c r="K1350" i="1"/>
  <c r="K1354" i="1"/>
  <c r="K1358" i="1"/>
  <c r="K1362" i="1"/>
  <c r="K1366" i="1"/>
  <c r="K1370" i="1"/>
  <c r="K1374" i="1"/>
  <c r="K1378" i="1"/>
  <c r="K1382" i="1"/>
  <c r="K1386" i="1"/>
  <c r="K1419" i="1"/>
  <c r="K1421" i="1"/>
  <c r="K1423" i="1"/>
  <c r="K1425" i="1"/>
  <c r="K1427" i="1"/>
  <c r="K1429" i="1"/>
  <c r="K1431" i="1"/>
  <c r="K1433" i="1"/>
  <c r="K1435" i="1"/>
  <c r="K1437" i="1"/>
  <c r="K1439" i="1"/>
  <c r="K1441" i="1"/>
  <c r="K1443" i="1"/>
  <c r="K1445" i="1"/>
  <c r="K1447" i="1"/>
  <c r="K1449" i="1"/>
  <c r="K1451" i="1"/>
  <c r="K1453" i="1"/>
  <c r="K1455" i="1"/>
  <c r="K1457" i="1"/>
  <c r="K1459" i="1"/>
  <c r="K1461" i="1"/>
  <c r="K1463" i="1"/>
  <c r="K1465" i="1"/>
  <c r="K1467" i="1"/>
  <c r="K1469" i="1"/>
  <c r="K1471" i="1"/>
  <c r="K1473" i="1"/>
  <c r="K1475" i="1"/>
  <c r="K1477" i="1"/>
  <c r="K1479" i="1"/>
  <c r="K1481" i="1"/>
  <c r="K1483" i="1"/>
  <c r="K1485" i="1"/>
  <c r="K1487" i="1"/>
  <c r="K1489" i="1"/>
  <c r="K1491" i="1"/>
  <c r="K1493" i="1"/>
  <c r="K1495" i="1"/>
  <c r="K1497" i="1"/>
  <c r="K1499" i="1"/>
  <c r="K1501" i="1"/>
  <c r="K1503" i="1"/>
  <c r="K1505" i="1"/>
  <c r="K1507" i="1"/>
  <c r="K1509" i="1"/>
  <c r="K1511" i="1"/>
  <c r="K1513" i="1"/>
  <c r="K1515" i="1"/>
  <c r="K1517" i="1"/>
  <c r="K1519" i="1"/>
  <c r="K1521" i="1"/>
  <c r="K1523" i="1"/>
  <c r="K1525" i="1"/>
  <c r="K1527" i="1"/>
  <c r="K1529" i="1"/>
  <c r="K1531" i="1"/>
  <c r="K1533" i="1"/>
  <c r="K1535" i="1"/>
  <c r="K1537" i="1"/>
  <c r="K1539" i="1"/>
  <c r="K1541" i="1"/>
  <c r="K1543" i="1"/>
  <c r="K1545" i="1"/>
  <c r="K1547" i="1"/>
  <c r="K1549" i="1"/>
  <c r="K1551" i="1"/>
  <c r="K1553" i="1"/>
  <c r="K1555" i="1"/>
  <c r="K1557" i="1"/>
  <c r="K1559" i="1"/>
  <c r="K1561" i="1"/>
  <c r="K1564" i="1"/>
  <c r="K1566" i="1"/>
  <c r="K1568" i="1"/>
  <c r="K1570" i="1"/>
  <c r="K1572" i="1"/>
  <c r="K1574" i="1"/>
  <c r="K1576" i="1"/>
  <c r="K1578" i="1"/>
  <c r="K1580" i="1"/>
  <c r="K1582" i="1"/>
  <c r="K1584" i="1"/>
  <c r="K1586" i="1"/>
  <c r="K1588" i="1"/>
  <c r="K1590" i="1"/>
  <c r="K1592" i="1"/>
  <c r="K1594" i="1"/>
  <c r="K1596" i="1"/>
  <c r="K1598" i="1"/>
  <c r="K1600" i="1"/>
  <c r="K1602" i="1"/>
  <c r="K1604" i="1"/>
  <c r="K1606" i="1"/>
  <c r="K1608" i="1"/>
  <c r="K1610" i="1"/>
  <c r="K1612" i="1"/>
  <c r="K1614" i="1"/>
  <c r="K1616" i="1"/>
  <c r="K1618" i="1"/>
  <c r="K1620" i="1"/>
  <c r="K1622" i="1"/>
  <c r="K1624" i="1"/>
  <c r="K1626" i="1"/>
  <c r="K1628" i="1"/>
  <c r="K1630" i="1"/>
  <c r="K1632" i="1"/>
  <c r="K1634" i="1"/>
  <c r="K1636" i="1"/>
  <c r="K1638" i="1"/>
  <c r="K1640" i="1"/>
  <c r="K1642" i="1"/>
  <c r="K1644" i="1"/>
  <c r="K1646" i="1"/>
  <c r="K1648" i="1"/>
  <c r="K1650" i="1"/>
  <c r="K1652" i="1"/>
  <c r="K1654" i="1"/>
  <c r="K1656" i="1"/>
  <c r="K1658" i="1"/>
  <c r="K1660" i="1"/>
  <c r="K1662" i="1"/>
  <c r="K1664" i="1"/>
  <c r="K1666" i="1"/>
  <c r="K1668" i="1"/>
  <c r="K1670" i="1"/>
  <c r="K1672" i="1"/>
  <c r="K1674" i="1"/>
  <c r="K1879" i="1"/>
  <c r="K1883" i="1"/>
  <c r="K1887" i="1"/>
  <c r="K1893" i="1"/>
  <c r="K1901" i="1"/>
  <c r="K1909" i="1"/>
  <c r="K1917" i="1"/>
  <c r="K1925" i="1"/>
  <c r="K1933" i="1"/>
  <c r="K1941" i="1"/>
  <c r="K1949" i="1"/>
  <c r="K1957" i="1"/>
  <c r="K1973" i="1"/>
  <c r="BG2200" i="1"/>
  <c r="K2200" i="1" s="1"/>
  <c r="BG2336" i="1"/>
  <c r="K2336" i="1" s="1"/>
  <c r="BG2502" i="1"/>
  <c r="K2502" i="1" s="1"/>
  <c r="BG2504" i="1"/>
  <c r="K2504" i="1" s="1"/>
  <c r="BG2506" i="1"/>
  <c r="K2506" i="1" s="1"/>
  <c r="BG2508" i="1"/>
  <c r="K2508" i="1" s="1"/>
  <c r="BG2510" i="1"/>
  <c r="K2510" i="1" s="1"/>
  <c r="BG2512" i="1"/>
  <c r="K2512" i="1" s="1"/>
  <c r="BG2514" i="1"/>
  <c r="K2514" i="1" s="1"/>
  <c r="BG2516" i="1"/>
  <c r="K2516" i="1" s="1"/>
  <c r="BG2518" i="1"/>
  <c r="K2518" i="1" s="1"/>
  <c r="BG2520" i="1"/>
  <c r="K2520" i="1" s="1"/>
  <c r="BG2522" i="1"/>
  <c r="K2522" i="1" s="1"/>
  <c r="BG2524" i="1"/>
  <c r="K2524" i="1" s="1"/>
  <c r="BG2526" i="1"/>
  <c r="K2526" i="1" s="1"/>
  <c r="BG2528" i="1"/>
  <c r="K2528" i="1" s="1"/>
  <c r="BG2530" i="1"/>
  <c r="K2530" i="1" s="1"/>
  <c r="BG2532" i="1"/>
  <c r="K2532" i="1" s="1"/>
  <c r="BG2534" i="1"/>
  <c r="K2534" i="1" s="1"/>
  <c r="BG2536" i="1"/>
  <c r="K2536" i="1" s="1"/>
  <c r="K791" i="1"/>
  <c r="K795" i="1"/>
  <c r="K799" i="1"/>
  <c r="K803" i="1"/>
  <c r="K807" i="1"/>
  <c r="K811" i="1"/>
  <c r="K815" i="1"/>
  <c r="K819" i="1"/>
  <c r="K823" i="1"/>
  <c r="K827" i="1"/>
  <c r="K831" i="1"/>
  <c r="K835" i="1"/>
  <c r="K839" i="1"/>
  <c r="K843" i="1"/>
  <c r="K847" i="1"/>
  <c r="K851" i="1"/>
  <c r="K855" i="1"/>
  <c r="K859" i="1"/>
  <c r="K863" i="1"/>
  <c r="K867" i="1"/>
  <c r="K871" i="1"/>
  <c r="K875" i="1"/>
  <c r="K879" i="1"/>
  <c r="K883" i="1"/>
  <c r="K887" i="1"/>
  <c r="K891" i="1"/>
  <c r="K895" i="1"/>
  <c r="K899" i="1"/>
  <c r="K903" i="1"/>
  <c r="K907" i="1"/>
  <c r="K911" i="1"/>
  <c r="K915" i="1"/>
  <c r="K918" i="1"/>
  <c r="K932" i="1"/>
  <c r="K934" i="1"/>
  <c r="K948" i="1"/>
  <c r="K950" i="1"/>
  <c r="K964" i="1"/>
  <c r="K966" i="1"/>
  <c r="K980" i="1"/>
  <c r="K982" i="1"/>
  <c r="K989" i="1"/>
  <c r="K991" i="1"/>
  <c r="K993" i="1"/>
  <c r="K995" i="1"/>
  <c r="K997" i="1"/>
  <c r="K999" i="1"/>
  <c r="K1001" i="1"/>
  <c r="K1003" i="1"/>
  <c r="K1005" i="1"/>
  <c r="K1007" i="1"/>
  <c r="K1009" i="1"/>
  <c r="K1011" i="1"/>
  <c r="K1013" i="1"/>
  <c r="K1015" i="1"/>
  <c r="K1017" i="1"/>
  <c r="K1019" i="1"/>
  <c r="K1021" i="1"/>
  <c r="K1023" i="1"/>
  <c r="K1025" i="1"/>
  <c r="K1027" i="1"/>
  <c r="K1029" i="1"/>
  <c r="K1031" i="1"/>
  <c r="K1033" i="1"/>
  <c r="K1035" i="1"/>
  <c r="K1037" i="1"/>
  <c r="K1039" i="1"/>
  <c r="K1041" i="1"/>
  <c r="K1043" i="1"/>
  <c r="K1045" i="1"/>
  <c r="K1047" i="1"/>
  <c r="K1049" i="1"/>
  <c r="K1051" i="1"/>
  <c r="K1053" i="1"/>
  <c r="K1055" i="1"/>
  <c r="K1057" i="1"/>
  <c r="K1059" i="1"/>
  <c r="K1061" i="1"/>
  <c r="K1063" i="1"/>
  <c r="K1341" i="1"/>
  <c r="K1345" i="1"/>
  <c r="K1349" i="1"/>
  <c r="K1353" i="1"/>
  <c r="K1357" i="1"/>
  <c r="K1361" i="1"/>
  <c r="K1365" i="1"/>
  <c r="K1369" i="1"/>
  <c r="K1373" i="1"/>
  <c r="K1377" i="1"/>
  <c r="K1381" i="1"/>
  <c r="K1385" i="1"/>
  <c r="K1678" i="1"/>
  <c r="K1680" i="1"/>
  <c r="K1682" i="1"/>
  <c r="K1684" i="1"/>
  <c r="K1686" i="1"/>
  <c r="K1688" i="1"/>
  <c r="K1690" i="1"/>
  <c r="K1692" i="1"/>
  <c r="K1694" i="1"/>
  <c r="K1696" i="1"/>
  <c r="K1698" i="1"/>
  <c r="K1700" i="1"/>
  <c r="K1702" i="1"/>
  <c r="K1704" i="1"/>
  <c r="K1706" i="1"/>
  <c r="K1708" i="1"/>
  <c r="K1710" i="1"/>
  <c r="K1712" i="1"/>
  <c r="K1714" i="1"/>
  <c r="K1716" i="1"/>
  <c r="K1718" i="1"/>
  <c r="K1720" i="1"/>
  <c r="K1722" i="1"/>
  <c r="K1724" i="1"/>
  <c r="K1878" i="1"/>
  <c r="K1882" i="1"/>
  <c r="K1886" i="1"/>
  <c r="K1890" i="1"/>
  <c r="K1895" i="1"/>
  <c r="K1903" i="1"/>
  <c r="K1911" i="1"/>
  <c r="K1919" i="1"/>
  <c r="K1927" i="1"/>
  <c r="K1935" i="1"/>
  <c r="K1943" i="1"/>
  <c r="K1951" i="1"/>
  <c r="K1959" i="1"/>
  <c r="K1967" i="1"/>
  <c r="K1975" i="1"/>
  <c r="K1983" i="1"/>
  <c r="K1993" i="1"/>
  <c r="K2010" i="1"/>
  <c r="K2012" i="1"/>
  <c r="K2025" i="1"/>
  <c r="K2346" i="1"/>
  <c r="K2354" i="1"/>
  <c r="K2362" i="1"/>
  <c r="K2370" i="1"/>
  <c r="K2378" i="1"/>
  <c r="K2386" i="1"/>
  <c r="K2394" i="1"/>
  <c r="K2402" i="1"/>
  <c r="K2410" i="1"/>
  <c r="K2418" i="1"/>
  <c r="K2426" i="1"/>
  <c r="K2434" i="1"/>
  <c r="K2442" i="1"/>
  <c r="K2450" i="1"/>
  <c r="K2458" i="1"/>
  <c r="K2466" i="1"/>
  <c r="K2474" i="1"/>
  <c r="K2482" i="1"/>
  <c r="K2490" i="1"/>
  <c r="K2498" i="1"/>
  <c r="K570" i="1"/>
  <c r="K674" i="1"/>
  <c r="K678" i="1"/>
  <c r="K682" i="1"/>
  <c r="K686" i="1"/>
  <c r="K690" i="1"/>
  <c r="K694" i="1"/>
  <c r="K698" i="1"/>
  <c r="K702" i="1"/>
  <c r="K706" i="1"/>
  <c r="K710" i="1"/>
  <c r="K714" i="1"/>
  <c r="K718" i="1"/>
  <c r="K722" i="1"/>
  <c r="K726" i="1"/>
  <c r="K730" i="1"/>
  <c r="K734" i="1"/>
  <c r="K738" i="1"/>
  <c r="K742" i="1"/>
  <c r="K746" i="1"/>
  <c r="K750" i="1"/>
  <c r="K754" i="1"/>
  <c r="K758" i="1"/>
  <c r="K762" i="1"/>
  <c r="K766" i="1"/>
  <c r="K770" i="1"/>
  <c r="K774" i="1"/>
  <c r="K778" i="1"/>
  <c r="K782" i="1"/>
  <c r="K786" i="1"/>
  <c r="K790" i="1"/>
  <c r="K794" i="1"/>
  <c r="K798" i="1"/>
  <c r="K802" i="1"/>
  <c r="K806" i="1"/>
  <c r="K810" i="1"/>
  <c r="K814" i="1"/>
  <c r="K818" i="1"/>
  <c r="K822" i="1"/>
  <c r="K826" i="1"/>
  <c r="K830" i="1"/>
  <c r="K834" i="1"/>
  <c r="K838" i="1"/>
  <c r="K842" i="1"/>
  <c r="K846" i="1"/>
  <c r="K850" i="1"/>
  <c r="K854" i="1"/>
  <c r="K858" i="1"/>
  <c r="K862" i="1"/>
  <c r="K866" i="1"/>
  <c r="K870" i="1"/>
  <c r="K874" i="1"/>
  <c r="K878" i="1"/>
  <c r="K882" i="1"/>
  <c r="K886" i="1"/>
  <c r="K890" i="1"/>
  <c r="K894" i="1"/>
  <c r="K898" i="1"/>
  <c r="K902" i="1"/>
  <c r="K906" i="1"/>
  <c r="K910" i="1"/>
  <c r="K914" i="1"/>
  <c r="K920" i="1"/>
  <c r="K922" i="1"/>
  <c r="K936" i="1"/>
  <c r="K938" i="1"/>
  <c r="K952" i="1"/>
  <c r="K954" i="1"/>
  <c r="K968" i="1"/>
  <c r="K970" i="1"/>
  <c r="K984" i="1"/>
  <c r="K986" i="1"/>
  <c r="K1184" i="1"/>
  <c r="K1344" i="1"/>
  <c r="K1348" i="1"/>
  <c r="K1352" i="1"/>
  <c r="K1356" i="1"/>
  <c r="K1360" i="1"/>
  <c r="K1364" i="1"/>
  <c r="K1368" i="1"/>
  <c r="K1372" i="1"/>
  <c r="K1376" i="1"/>
  <c r="K1380" i="1"/>
  <c r="K1384" i="1"/>
  <c r="K1420" i="1"/>
  <c r="K1422" i="1"/>
  <c r="K1424" i="1"/>
  <c r="K1426" i="1"/>
  <c r="K1428" i="1"/>
  <c r="K1430" i="1"/>
  <c r="K1432" i="1"/>
  <c r="K1434" i="1"/>
  <c r="K1436" i="1"/>
  <c r="K1438" i="1"/>
  <c r="K1440" i="1"/>
  <c r="K1442" i="1"/>
  <c r="K1444" i="1"/>
  <c r="K1446" i="1"/>
  <c r="K1448" i="1"/>
  <c r="K1450" i="1"/>
  <c r="K1452" i="1"/>
  <c r="K1454" i="1"/>
  <c r="K1456" i="1"/>
  <c r="K1458" i="1"/>
  <c r="K1460" i="1"/>
  <c r="K1462" i="1"/>
  <c r="K1464" i="1"/>
  <c r="K1466" i="1"/>
  <c r="K1468" i="1"/>
  <c r="K1470" i="1"/>
  <c r="K1472" i="1"/>
  <c r="K1474" i="1"/>
  <c r="K1476" i="1"/>
  <c r="K1478" i="1"/>
  <c r="K1480" i="1"/>
  <c r="K1482" i="1"/>
  <c r="K1484" i="1"/>
  <c r="K1486" i="1"/>
  <c r="K1488" i="1"/>
  <c r="K1490" i="1"/>
  <c r="K1492" i="1"/>
  <c r="K1494" i="1"/>
  <c r="K1496" i="1"/>
  <c r="K1498" i="1"/>
  <c r="K1500" i="1"/>
  <c r="K1502" i="1"/>
  <c r="K1504" i="1"/>
  <c r="K1506" i="1"/>
  <c r="K1508" i="1"/>
  <c r="K1510" i="1"/>
  <c r="K1512" i="1"/>
  <c r="K1514" i="1"/>
  <c r="K1516" i="1"/>
  <c r="K1518" i="1"/>
  <c r="K1520" i="1"/>
  <c r="K1522" i="1"/>
  <c r="K1524" i="1"/>
  <c r="K1526" i="1"/>
  <c r="K1528" i="1"/>
  <c r="K1530" i="1"/>
  <c r="K1532" i="1"/>
  <c r="K1534" i="1"/>
  <c r="K1536" i="1"/>
  <c r="K1538" i="1"/>
  <c r="K1540" i="1"/>
  <c r="K1542" i="1"/>
  <c r="K1544" i="1"/>
  <c r="K1546" i="1"/>
  <c r="K1548" i="1"/>
  <c r="K1550" i="1"/>
  <c r="K1552" i="1"/>
  <c r="K1554" i="1"/>
  <c r="K1556" i="1"/>
  <c r="K1558" i="1"/>
  <c r="K1560" i="1"/>
  <c r="K1563" i="1"/>
  <c r="K1565" i="1"/>
  <c r="K1567" i="1"/>
  <c r="K1569" i="1"/>
  <c r="K1571" i="1"/>
  <c r="K1573" i="1"/>
  <c r="K1575" i="1"/>
  <c r="K1577" i="1"/>
  <c r="K1579" i="1"/>
  <c r="K1581" i="1"/>
  <c r="K1583" i="1"/>
  <c r="K1585" i="1"/>
  <c r="K1587" i="1"/>
  <c r="K1589" i="1"/>
  <c r="K1591" i="1"/>
  <c r="K1593" i="1"/>
  <c r="K1595" i="1"/>
  <c r="K1597" i="1"/>
  <c r="K1599" i="1"/>
  <c r="K1601" i="1"/>
  <c r="K1603" i="1"/>
  <c r="K1605" i="1"/>
  <c r="K1607" i="1"/>
  <c r="K1609" i="1"/>
  <c r="K1611" i="1"/>
  <c r="K1613" i="1"/>
  <c r="K1615" i="1"/>
  <c r="K1617" i="1"/>
  <c r="K1619" i="1"/>
  <c r="K1621" i="1"/>
  <c r="K1623" i="1"/>
  <c r="K1625" i="1"/>
  <c r="K1627" i="1"/>
  <c r="K1629" i="1"/>
  <c r="K1631" i="1"/>
  <c r="K1633" i="1"/>
  <c r="K1635" i="1"/>
  <c r="K1637" i="1"/>
  <c r="K1639" i="1"/>
  <c r="K1641" i="1"/>
  <c r="K1643" i="1"/>
  <c r="K1645" i="1"/>
  <c r="K1647" i="1"/>
  <c r="K1649" i="1"/>
  <c r="K1651" i="1"/>
  <c r="K1653" i="1"/>
  <c r="K1655" i="1"/>
  <c r="K1657" i="1"/>
  <c r="K1659" i="1"/>
  <c r="K1661" i="1"/>
  <c r="K1663" i="1"/>
  <c r="K1665" i="1"/>
  <c r="K1667" i="1"/>
  <c r="K1669" i="1"/>
  <c r="K1671" i="1"/>
  <c r="K1673" i="1"/>
  <c r="K1675" i="1"/>
  <c r="K1877" i="1"/>
  <c r="K1881" i="1"/>
  <c r="K1885" i="1"/>
  <c r="K1889" i="1"/>
  <c r="K2020" i="1"/>
  <c r="BG2332" i="1"/>
  <c r="K2332" i="1" s="1"/>
  <c r="BG2503" i="1"/>
  <c r="K2503" i="1" s="1"/>
  <c r="BG2505" i="1"/>
  <c r="K2505" i="1" s="1"/>
  <c r="BG2507" i="1"/>
  <c r="K2507" i="1" s="1"/>
  <c r="BG2509" i="1"/>
  <c r="K2509" i="1" s="1"/>
  <c r="BG2511" i="1"/>
  <c r="K2511" i="1" s="1"/>
  <c r="BG2513" i="1"/>
  <c r="K2513" i="1" s="1"/>
  <c r="BG2515" i="1"/>
  <c r="K2515" i="1" s="1"/>
  <c r="BG2517" i="1"/>
  <c r="K2517" i="1" s="1"/>
  <c r="BG2519" i="1"/>
  <c r="K2519" i="1" s="1"/>
  <c r="BG2521" i="1"/>
  <c r="K2521" i="1" s="1"/>
  <c r="BG2523" i="1"/>
  <c r="K2523" i="1" s="1"/>
  <c r="BG2525" i="1"/>
  <c r="K2525" i="1" s="1"/>
  <c r="BG2527" i="1"/>
  <c r="K2527" i="1" s="1"/>
  <c r="BG2529" i="1"/>
  <c r="K2529" i="1" s="1"/>
  <c r="BG2531" i="1"/>
  <c r="K2531" i="1" s="1"/>
  <c r="BG2533" i="1"/>
  <c r="K2533" i="1" s="1"/>
  <c r="BG2535" i="1"/>
  <c r="K2535" i="1" s="1"/>
  <c r="K2350" i="1"/>
  <c r="K2358" i="1"/>
  <c r="K2366" i="1"/>
  <c r="K2374" i="1"/>
  <c r="K2382" i="1"/>
  <c r="K2390" i="1"/>
  <c r="K2398" i="1"/>
  <c r="K2406" i="1"/>
  <c r="K2414" i="1"/>
  <c r="K2422" i="1"/>
  <c r="K2430" i="1"/>
  <c r="K2438" i="1"/>
  <c r="K2446" i="1"/>
  <c r="K2454" i="1"/>
  <c r="K2462" i="1"/>
  <c r="K2470" i="1"/>
  <c r="K2478" i="1"/>
  <c r="K2486" i="1"/>
  <c r="K2494" i="1"/>
  <c r="K2205" i="1"/>
  <c r="K2207" i="1"/>
  <c r="K2275" i="1"/>
  <c r="K2279" i="1"/>
  <c r="K2283" i="1"/>
  <c r="K2287" i="1"/>
  <c r="K2291" i="1"/>
  <c r="K2295" i="1"/>
  <c r="K2297" i="1"/>
  <c r="K2301" i="1"/>
  <c r="K2305" i="1"/>
  <c r="K2343" i="1"/>
  <c r="K2347" i="1"/>
  <c r="K2351" i="1"/>
  <c r="K2355" i="1"/>
  <c r="K2359" i="1"/>
  <c r="K2363" i="1"/>
  <c r="K2367" i="1"/>
  <c r="K2371" i="1"/>
  <c r="K2375" i="1"/>
  <c r="K2379" i="1"/>
  <c r="K2383" i="1"/>
  <c r="K2387" i="1"/>
  <c r="K2391" i="1"/>
  <c r="K2395" i="1"/>
  <c r="K2399" i="1"/>
  <c r="K2403" i="1"/>
  <c r="K2407" i="1"/>
  <c r="K2411" i="1"/>
  <c r="K2415" i="1"/>
  <c r="K2419" i="1"/>
  <c r="K2423" i="1"/>
  <c r="K2427" i="1"/>
  <c r="K2431" i="1"/>
  <c r="K2435" i="1"/>
  <c r="K2439" i="1"/>
  <c r="K2443" i="1"/>
  <c r="K2447" i="1"/>
  <c r="K2451" i="1"/>
  <c r="K2455" i="1"/>
  <c r="K2459" i="1"/>
  <c r="K2463" i="1"/>
  <c r="K2467" i="1"/>
  <c r="K2471" i="1"/>
  <c r="K2475" i="1"/>
  <c r="K2479" i="1"/>
  <c r="K2483" i="1"/>
  <c r="K2487" i="1"/>
  <c r="K2491" i="1"/>
  <c r="K2495" i="1"/>
  <c r="K2499" i="1"/>
  <c r="K1892" i="1"/>
  <c r="K1896" i="1"/>
  <c r="K1900" i="1"/>
  <c r="K1904" i="1"/>
  <c r="K1908" i="1"/>
  <c r="K1912" i="1"/>
  <c r="K1916" i="1"/>
  <c r="K1920" i="1"/>
  <c r="K1924" i="1"/>
  <c r="K1928" i="1"/>
  <c r="K1932" i="1"/>
  <c r="K1936" i="1"/>
  <c r="K1940" i="1"/>
  <c r="K1944" i="1"/>
  <c r="K1948" i="1"/>
  <c r="K1952" i="1"/>
  <c r="K1956" i="1"/>
  <c r="K1960" i="1"/>
  <c r="K1964" i="1"/>
  <c r="K1968" i="1"/>
  <c r="K1972" i="1"/>
  <c r="K1976" i="1"/>
  <c r="K1980" i="1"/>
  <c r="K1984" i="1"/>
  <c r="K1988" i="1"/>
  <c r="K1998" i="1"/>
  <c r="K2000" i="1"/>
  <c r="K2014" i="1"/>
  <c r="K2016" i="1"/>
  <c r="K2192" i="1"/>
  <c r="K2194" i="1"/>
  <c r="K2196" i="1"/>
  <c r="K2198" i="1"/>
  <c r="K2209" i="1"/>
  <c r="K2211" i="1"/>
  <c r="K2213" i="1"/>
  <c r="K2215" i="1"/>
  <c r="K2217" i="1"/>
  <c r="K2219" i="1"/>
  <c r="K2221" i="1"/>
  <c r="K2223" i="1"/>
  <c r="K2225" i="1"/>
  <c r="K2227" i="1"/>
  <c r="K2229" i="1"/>
  <c r="K2231" i="1"/>
  <c r="K2233" i="1"/>
  <c r="K2235" i="1"/>
  <c r="K2237" i="1"/>
  <c r="K2239" i="1"/>
  <c r="K2241" i="1"/>
  <c r="K2243" i="1"/>
  <c r="K2245" i="1"/>
  <c r="K2247" i="1"/>
  <c r="K2249" i="1"/>
  <c r="K2251" i="1"/>
  <c r="K2253" i="1"/>
  <c r="K2255" i="1"/>
  <c r="K2257" i="1"/>
  <c r="K2259" i="1"/>
  <c r="K2261" i="1"/>
  <c r="K2263" i="1"/>
  <c r="K2265" i="1"/>
  <c r="K2267" i="1"/>
  <c r="K2269" i="1"/>
  <c r="K2271" i="1"/>
  <c r="K2274" i="1"/>
  <c r="K2278" i="1"/>
  <c r="K2282" i="1"/>
  <c r="K2286" i="1"/>
  <c r="K2290" i="1"/>
  <c r="K2294" i="1"/>
  <c r="K2300" i="1"/>
  <c r="K2304" i="1"/>
  <c r="K2309" i="1"/>
  <c r="K2313" i="1"/>
  <c r="K2317" i="1"/>
  <c r="K2321" i="1"/>
  <c r="K2325" i="1"/>
  <c r="K2329" i="1"/>
  <c r="K2333" i="1"/>
  <c r="BG2334" i="1"/>
  <c r="K2334" i="1" s="1"/>
  <c r="K2337" i="1"/>
  <c r="BG2338" i="1"/>
  <c r="K2338" i="1" s="1"/>
  <c r="K2543" i="1"/>
  <c r="K2547" i="1"/>
  <c r="K2551" i="1"/>
  <c r="K1894" i="1"/>
  <c r="K1898" i="1"/>
  <c r="K1902" i="1"/>
  <c r="K1906" i="1"/>
  <c r="K1910" i="1"/>
  <c r="K1914" i="1"/>
  <c r="K1918" i="1"/>
  <c r="K1922" i="1"/>
  <c r="K1926" i="1"/>
  <c r="K1930" i="1"/>
  <c r="K1934" i="1"/>
  <c r="K1938" i="1"/>
  <c r="K1942" i="1"/>
  <c r="K1946" i="1"/>
  <c r="K1950" i="1"/>
  <c r="K1954" i="1"/>
  <c r="K1958" i="1"/>
  <c r="K1962" i="1"/>
  <c r="K1966" i="1"/>
  <c r="K1970" i="1"/>
  <c r="K1974" i="1"/>
  <c r="K1978" i="1"/>
  <c r="K1982" i="1"/>
  <c r="K1986" i="1"/>
  <c r="K1990" i="1"/>
  <c r="K1992" i="1"/>
  <c r="K2006" i="1"/>
  <c r="K2008" i="1"/>
  <c r="K2022" i="1"/>
  <c r="K2024" i="1"/>
  <c r="K2193" i="1"/>
  <c r="K2195" i="1"/>
  <c r="K2197" i="1"/>
  <c r="K2199" i="1"/>
  <c r="K2201" i="1"/>
  <c r="K2203" i="1"/>
  <c r="K2210" i="1"/>
  <c r="K2212" i="1"/>
  <c r="K2214" i="1"/>
  <c r="K2216" i="1"/>
  <c r="K2218" i="1"/>
  <c r="K2220" i="1"/>
  <c r="K2222" i="1"/>
  <c r="K2224" i="1"/>
  <c r="K2226" i="1"/>
  <c r="K2228" i="1"/>
  <c r="K2230" i="1"/>
  <c r="K2232" i="1"/>
  <c r="K2234" i="1"/>
  <c r="K2236" i="1"/>
  <c r="K2238" i="1"/>
  <c r="K2240" i="1"/>
  <c r="K2242" i="1"/>
  <c r="K2244" i="1"/>
  <c r="K2246" i="1"/>
  <c r="K2248" i="1"/>
  <c r="K2250" i="1"/>
  <c r="K2252" i="1"/>
  <c r="K2254" i="1"/>
  <c r="K2256" i="1"/>
  <c r="K2258" i="1"/>
  <c r="K2260" i="1"/>
  <c r="K2262" i="1"/>
  <c r="K2264" i="1"/>
  <c r="K2266" i="1"/>
  <c r="K2268" i="1"/>
  <c r="K2270" i="1"/>
  <c r="K2272" i="1"/>
  <c r="K2276" i="1"/>
  <c r="K2280" i="1"/>
  <c r="K2284" i="1"/>
  <c r="K2288" i="1"/>
  <c r="K2292" i="1"/>
  <c r="K2296" i="1"/>
  <c r="K2311" i="1"/>
  <c r="K2315" i="1"/>
  <c r="K2319" i="1"/>
  <c r="K2323" i="1"/>
  <c r="K2327" i="1"/>
  <c r="K2331" i="1"/>
  <c r="K2335" i="1"/>
  <c r="K2339" i="1"/>
  <c r="K2546" i="1"/>
  <c r="K2550" i="1"/>
  <c r="K2797" i="1"/>
  <c r="K2806" i="1"/>
  <c r="K2813" i="1"/>
  <c r="K2822" i="1"/>
  <c r="K2829" i="1"/>
  <c r="K2838" i="1"/>
  <c r="K2948" i="1"/>
  <c r="K2952" i="1"/>
  <c r="K2956" i="1"/>
  <c r="K2960" i="1"/>
  <c r="K2964" i="1"/>
  <c r="K2968" i="1"/>
  <c r="K2973" i="1"/>
  <c r="K2977" i="1"/>
  <c r="K2981" i="1"/>
  <c r="K2985" i="1"/>
  <c r="K2989" i="1"/>
  <c r="K2993" i="1"/>
  <c r="K2997" i="1"/>
  <c r="K3001" i="1"/>
  <c r="K3005" i="1"/>
  <c r="K3009" i="1"/>
  <c r="K3013" i="1"/>
  <c r="K3017" i="1"/>
  <c r="K3021" i="1"/>
  <c r="K3025" i="1"/>
  <c r="K3029" i="1"/>
  <c r="K3033" i="1"/>
  <c r="K3037" i="1"/>
  <c r="K3041" i="1"/>
  <c r="K3045" i="1"/>
  <c r="K3049" i="1"/>
  <c r="K3053" i="1"/>
  <c r="K3057" i="1"/>
  <c r="K3061" i="1"/>
  <c r="K3065" i="1"/>
  <c r="K3069" i="1"/>
  <c r="K3073" i="1"/>
  <c r="K3077" i="1"/>
  <c r="K3081" i="1"/>
  <c r="K3085" i="1"/>
  <c r="K3089" i="1"/>
  <c r="K3093" i="1"/>
  <c r="K3097" i="1"/>
  <c r="K3101" i="1"/>
  <c r="K3105" i="1"/>
  <c r="K3109" i="1"/>
  <c r="K3113" i="1"/>
  <c r="K3117" i="1"/>
  <c r="K3121" i="1"/>
  <c r="K3125" i="1"/>
  <c r="K3129" i="1"/>
  <c r="K3133" i="1"/>
  <c r="K3137" i="1"/>
  <c r="K3141" i="1"/>
  <c r="K3145" i="1"/>
  <c r="K3149" i="1"/>
  <c r="K3153" i="1"/>
  <c r="K3157" i="1"/>
  <c r="K3161" i="1"/>
  <c r="K3170" i="1"/>
  <c r="K3178" i="1"/>
  <c r="K2810" i="1"/>
  <c r="K2812" i="1"/>
  <c r="K2817" i="1"/>
  <c r="K2826" i="1"/>
  <c r="K2828" i="1"/>
  <c r="K2833" i="1"/>
  <c r="K2878" i="1"/>
  <c r="K2886" i="1"/>
  <c r="K2894" i="1"/>
  <c r="K2898" i="1"/>
  <c r="K2902" i="1"/>
  <c r="K2906" i="1"/>
  <c r="K2910" i="1"/>
  <c r="K2914" i="1"/>
  <c r="K2918" i="1"/>
  <c r="K2922" i="1"/>
  <c r="K2926" i="1"/>
  <c r="K2930" i="1"/>
  <c r="K2934" i="1"/>
  <c r="K2938" i="1"/>
  <c r="K2942" i="1"/>
  <c r="K2947" i="1"/>
  <c r="K2951" i="1"/>
  <c r="K2955" i="1"/>
  <c r="K2959" i="1"/>
  <c r="K2963" i="1"/>
  <c r="K2967" i="1"/>
  <c r="K2972" i="1"/>
  <c r="K2976" i="1"/>
  <c r="K2980" i="1"/>
  <c r="K2984" i="1"/>
  <c r="K2988" i="1"/>
  <c r="K2992" i="1"/>
  <c r="K2996" i="1"/>
  <c r="K3000" i="1"/>
  <c r="K3004" i="1"/>
  <c r="K3008" i="1"/>
  <c r="K3012" i="1"/>
  <c r="K3016" i="1"/>
  <c r="K3020" i="1"/>
  <c r="K3024" i="1"/>
  <c r="K3028" i="1"/>
  <c r="K3032" i="1"/>
  <c r="K3036" i="1"/>
  <c r="K3040" i="1"/>
  <c r="K3044" i="1"/>
  <c r="K3048" i="1"/>
  <c r="K3052" i="1"/>
  <c r="K3056" i="1"/>
  <c r="K3060" i="1"/>
  <c r="K3064" i="1"/>
  <c r="K3068" i="1"/>
  <c r="K3072" i="1"/>
  <c r="K3076" i="1"/>
  <c r="K3080" i="1"/>
  <c r="K3084" i="1"/>
  <c r="K3088" i="1"/>
  <c r="K3092" i="1"/>
  <c r="K3096" i="1"/>
  <c r="K3100" i="1"/>
  <c r="K3104" i="1"/>
  <c r="K3108" i="1"/>
  <c r="K3112" i="1"/>
  <c r="K3116" i="1"/>
  <c r="K3120" i="1"/>
  <c r="K3124" i="1"/>
  <c r="K3128" i="1"/>
  <c r="K3132" i="1"/>
  <c r="K3136" i="1"/>
  <c r="K3140" i="1"/>
  <c r="K3144" i="1"/>
  <c r="K3148" i="1"/>
  <c r="K3152" i="1"/>
  <c r="K3156" i="1"/>
  <c r="K3160" i="1"/>
  <c r="K3164" i="1"/>
  <c r="K3172" i="1"/>
  <c r="K3180" i="1"/>
  <c r="K2798" i="1"/>
  <c r="K2805" i="1"/>
  <c r="K2814" i="1"/>
  <c r="K2821" i="1"/>
  <c r="K2830" i="1"/>
  <c r="K2837" i="1"/>
  <c r="K2893" i="1"/>
  <c r="K2897" i="1"/>
  <c r="K2901" i="1"/>
  <c r="K2905" i="1"/>
  <c r="K2909" i="1"/>
  <c r="K2913" i="1"/>
  <c r="K2917" i="1"/>
  <c r="K2921" i="1"/>
  <c r="K2925" i="1"/>
  <c r="K2929" i="1"/>
  <c r="K2933" i="1"/>
  <c r="K2937" i="1"/>
  <c r="K2941" i="1"/>
  <c r="K2946" i="1"/>
  <c r="K2950" i="1"/>
  <c r="K2954" i="1"/>
  <c r="K2958" i="1"/>
  <c r="K2962" i="1"/>
  <c r="K2966" i="1"/>
  <c r="K2971" i="1"/>
  <c r="K2975" i="1"/>
  <c r="K2979" i="1"/>
  <c r="K2983" i="1"/>
  <c r="K2987" i="1"/>
  <c r="K2991" i="1"/>
  <c r="K2995" i="1"/>
  <c r="K2999" i="1"/>
  <c r="K3003" i="1"/>
  <c r="K3007" i="1"/>
  <c r="K3011" i="1"/>
  <c r="K3015" i="1"/>
  <c r="K3019" i="1"/>
  <c r="K3023" i="1"/>
  <c r="K3027" i="1"/>
  <c r="K3031" i="1"/>
  <c r="K3035" i="1"/>
  <c r="K3039" i="1"/>
  <c r="K3043" i="1"/>
  <c r="K3047" i="1"/>
  <c r="K3051" i="1"/>
  <c r="K3055" i="1"/>
  <c r="K3059" i="1"/>
  <c r="K3063" i="1"/>
  <c r="K3067" i="1"/>
  <c r="K3071" i="1"/>
  <c r="K3075" i="1"/>
  <c r="K3079" i="1"/>
  <c r="K3083" i="1"/>
  <c r="K3087" i="1"/>
  <c r="K3091" i="1"/>
  <c r="K3095" i="1"/>
  <c r="K3099" i="1"/>
  <c r="K3103" i="1"/>
  <c r="K3107" i="1"/>
  <c r="K3111" i="1"/>
  <c r="K3115" i="1"/>
  <c r="K3119" i="1"/>
  <c r="K3123" i="1"/>
  <c r="K3127" i="1"/>
  <c r="K3131" i="1"/>
  <c r="K3135" i="1"/>
  <c r="K3139" i="1"/>
  <c r="K3143" i="1"/>
  <c r="K3147" i="1"/>
  <c r="K3151" i="1"/>
  <c r="K3155" i="1"/>
  <c r="K3159" i="1"/>
  <c r="K2850" i="1"/>
  <c r="K2858" i="1"/>
  <c r="K2866" i="1"/>
  <c r="K3165" i="1"/>
  <c r="K3169" i="1"/>
  <c r="K3173" i="1"/>
  <c r="K3177" i="1"/>
  <c r="K3181" i="1"/>
  <c r="K3185" i="1"/>
  <c r="K3189" i="1"/>
  <c r="K3193" i="1"/>
  <c r="K3197" i="1"/>
  <c r="K3201" i="1"/>
  <c r="K3205" i="1"/>
  <c r="K3209" i="1"/>
  <c r="K3213" i="1"/>
  <c r="K3217" i="1"/>
  <c r="K3221" i="1"/>
  <c r="K3225" i="1"/>
  <c r="K3229" i="1"/>
  <c r="K3233" i="1"/>
  <c r="K3240" i="1"/>
  <c r="K3244" i="1"/>
  <c r="K3415" i="1"/>
  <c r="K3419" i="1"/>
  <c r="K3423" i="1"/>
  <c r="K3427" i="1"/>
  <c r="K3431" i="1"/>
  <c r="K3435" i="1"/>
  <c r="K3439" i="1"/>
  <c r="K3443" i="1"/>
  <c r="K3447" i="1"/>
  <c r="K3363" i="1"/>
  <c r="K3367" i="1"/>
  <c r="K3371" i="1"/>
  <c r="K3375" i="1"/>
  <c r="K3379" i="1"/>
  <c r="K3383" i="1"/>
  <c r="K3387" i="1"/>
  <c r="K3391" i="1"/>
  <c r="K3395" i="1"/>
  <c r="K3399" i="1"/>
  <c r="K3403" i="1"/>
  <c r="K3407" i="1"/>
  <c r="K3355" i="1"/>
  <c r="K3414" i="1"/>
  <c r="K3418" i="1"/>
  <c r="K3422" i="1"/>
  <c r="K3426" i="1"/>
  <c r="K3430" i="1"/>
  <c r="K3434" i="1"/>
  <c r="K3438" i="1"/>
  <c r="K3442" i="1"/>
  <c r="K3446" i="1"/>
  <c r="K3452" i="1"/>
  <c r="K3460" i="1"/>
  <c r="K3468" i="1"/>
  <c r="K3476" i="1"/>
  <c r="K3484" i="1"/>
  <c r="K3492" i="1"/>
  <c r="K3500" i="1"/>
  <c r="K3163" i="1"/>
  <c r="K3167" i="1"/>
  <c r="K3171" i="1"/>
  <c r="K3175" i="1"/>
  <c r="K3179" i="1"/>
  <c r="K3183" i="1"/>
  <c r="K3187" i="1"/>
  <c r="K3191" i="1"/>
  <c r="K3195" i="1"/>
  <c r="K3199" i="1"/>
  <c r="K3203" i="1"/>
  <c r="K3207" i="1"/>
  <c r="K3211" i="1"/>
  <c r="K3215" i="1"/>
  <c r="K3219" i="1"/>
  <c r="K3223" i="1"/>
  <c r="K3227" i="1"/>
  <c r="K3231" i="1"/>
  <c r="K3235" i="1"/>
  <c r="K3237" i="1"/>
  <c r="K3242" i="1"/>
  <c r="K3246" i="1"/>
  <c r="BG3249" i="1"/>
  <c r="K3249" i="1" s="1"/>
  <c r="BG3250" i="1"/>
  <c r="K3250" i="1" s="1"/>
  <c r="BG3251" i="1"/>
  <c r="K3251" i="1" s="1"/>
  <c r="BG3252" i="1"/>
  <c r="K3252" i="1" s="1"/>
  <c r="BG3253" i="1"/>
  <c r="K3253" i="1" s="1"/>
  <c r="BG3254" i="1"/>
  <c r="K3254" i="1" s="1"/>
  <c r="BG3255" i="1"/>
  <c r="K3255" i="1" s="1"/>
  <c r="BG3256" i="1"/>
  <c r="K3256" i="1" s="1"/>
  <c r="BG3257" i="1"/>
  <c r="K3257" i="1" s="1"/>
  <c r="BG3258" i="1"/>
  <c r="K3258" i="1" s="1"/>
  <c r="BG3259" i="1"/>
  <c r="K3259" i="1" s="1"/>
  <c r="BG3260" i="1"/>
  <c r="K3260" i="1" s="1"/>
  <c r="BG3261" i="1"/>
  <c r="K3261" i="1" s="1"/>
  <c r="BG3262" i="1"/>
  <c r="K3262" i="1" s="1"/>
  <c r="BG3263" i="1"/>
  <c r="K3263" i="1" s="1"/>
  <c r="BG3264" i="1"/>
  <c r="K3264" i="1" s="1"/>
  <c r="BG3265" i="1"/>
  <c r="K3265" i="1" s="1"/>
  <c r="BG3266" i="1"/>
  <c r="K3266" i="1" s="1"/>
  <c r="BG3267" i="1"/>
  <c r="K3267" i="1" s="1"/>
  <c r="BG3268" i="1"/>
  <c r="K3268" i="1" s="1"/>
  <c r="BG3269" i="1"/>
  <c r="K3269" i="1" s="1"/>
  <c r="BG3270" i="1"/>
  <c r="K3270" i="1" s="1"/>
  <c r="BG3271" i="1"/>
  <c r="K3271" i="1" s="1"/>
  <c r="BG3272" i="1"/>
  <c r="K3272" i="1" s="1"/>
  <c r="BG3273" i="1"/>
  <c r="K3273" i="1" s="1"/>
  <c r="BG3274" i="1"/>
  <c r="K3274" i="1" s="1"/>
  <c r="BG3275" i="1"/>
  <c r="K3275" i="1" s="1"/>
  <c r="BG3276" i="1"/>
  <c r="K3276" i="1" s="1"/>
  <c r="BG3277" i="1"/>
  <c r="K3277" i="1" s="1"/>
  <c r="BG3278" i="1"/>
  <c r="K3278" i="1" s="1"/>
  <c r="BG3279" i="1"/>
  <c r="K3279" i="1" s="1"/>
  <c r="BG3280" i="1"/>
  <c r="K3280" i="1" s="1"/>
  <c r="BG3281" i="1"/>
  <c r="K3281" i="1" s="1"/>
  <c r="BG3282" i="1"/>
  <c r="K3282" i="1" s="1"/>
  <c r="BG3283" i="1"/>
  <c r="K3283" i="1" s="1"/>
  <c r="BG3284" i="1"/>
  <c r="K3284" i="1" s="1"/>
  <c r="BG3285" i="1"/>
  <c r="K3285" i="1" s="1"/>
  <c r="BG3286" i="1"/>
  <c r="K3286" i="1" s="1"/>
  <c r="BG3287" i="1"/>
  <c r="K3287" i="1" s="1"/>
  <c r="K3289" i="1"/>
  <c r="K3293" i="1"/>
  <c r="K3297" i="1"/>
  <c r="K3301" i="1"/>
  <c r="K3305" i="1"/>
  <c r="K3309" i="1"/>
  <c r="K3313" i="1"/>
  <c r="K3317" i="1"/>
  <c r="K3321" i="1"/>
  <c r="K3325" i="1"/>
  <c r="K3329" i="1"/>
  <c r="K3333" i="1"/>
  <c r="K3337" i="1"/>
  <c r="K3341" i="1"/>
  <c r="K3345" i="1"/>
  <c r="K3349" i="1"/>
  <c r="K3353" i="1"/>
  <c r="K3358" i="1"/>
  <c r="K3362" i="1"/>
  <c r="K3366" i="1"/>
  <c r="K3370" i="1"/>
  <c r="K3374" i="1"/>
  <c r="K3378" i="1"/>
  <c r="K3382" i="1"/>
  <c r="K3386" i="1"/>
  <c r="K3390" i="1"/>
  <c r="K3394" i="1"/>
  <c r="K3398" i="1"/>
  <c r="K3402" i="1"/>
  <c r="K3406" i="1"/>
  <c r="K3410" i="1"/>
  <c r="K3413" i="1"/>
  <c r="K3417" i="1"/>
  <c r="K3421" i="1"/>
  <c r="K3425" i="1"/>
  <c r="K3429" i="1"/>
  <c r="K3433" i="1"/>
  <c r="K3437" i="1"/>
  <c r="K3441" i="1"/>
  <c r="K3445" i="1"/>
  <c r="K3449" i="1"/>
  <c r="K3454" i="1"/>
  <c r="K3462" i="1"/>
  <c r="K3470" i="1"/>
  <c r="K3478" i="1"/>
  <c r="K3486" i="1"/>
  <c r="K3494" i="1"/>
  <c r="K3502" i="1"/>
  <c r="K3186" i="1"/>
  <c r="K3190" i="1"/>
  <c r="K3194" i="1"/>
  <c r="K3198" i="1"/>
  <c r="K3202" i="1"/>
  <c r="K3206" i="1"/>
  <c r="K3210" i="1"/>
  <c r="K3214" i="1"/>
  <c r="K3218" i="1"/>
  <c r="K3222" i="1"/>
  <c r="K3226" i="1"/>
  <c r="K3230" i="1"/>
  <c r="K3234" i="1"/>
  <c r="K3241" i="1"/>
  <c r="K3245" i="1"/>
  <c r="K3247" i="1"/>
  <c r="K3753" i="1"/>
  <c r="K4198" i="1"/>
  <c r="K4200" i="1"/>
  <c r="K4202" i="1"/>
  <c r="K4204" i="1"/>
  <c r="K4206" i="1"/>
  <c r="K4208" i="1"/>
  <c r="K4210" i="1"/>
  <c r="K4212" i="1"/>
  <c r="K4214" i="1"/>
  <c r="K4216" i="1"/>
  <c r="K4218" i="1"/>
  <c r="K4220" i="1"/>
  <c r="K4223" i="1"/>
  <c r="K4225" i="1"/>
  <c r="K4227" i="1"/>
  <c r="K4229" i="1"/>
  <c r="K4231" i="1"/>
  <c r="K4233" i="1"/>
  <c r="K4235" i="1"/>
  <c r="K4237" i="1"/>
  <c r="K4239" i="1"/>
  <c r="K4241" i="1"/>
  <c r="K4243" i="1"/>
  <c r="K4245" i="1"/>
  <c r="K4247" i="1"/>
  <c r="K4251" i="1"/>
  <c r="K4255" i="1"/>
  <c r="K4259" i="1"/>
  <c r="K4263" i="1"/>
  <c r="K4267" i="1"/>
  <c r="K4271" i="1"/>
  <c r="K4275" i="1"/>
  <c r="K4279" i="1"/>
  <c r="K4283" i="1"/>
  <c r="K4287" i="1"/>
  <c r="K4291" i="1"/>
  <c r="K4295" i="1"/>
  <c r="K4299" i="1"/>
  <c r="K4303" i="1"/>
  <c r="K4307" i="1"/>
  <c r="K4311" i="1"/>
  <c r="K4315" i="1"/>
  <c r="K4319" i="1"/>
  <c r="K4323" i="1"/>
  <c r="K4327" i="1"/>
  <c r="K3453" i="1"/>
  <c r="K3457" i="1"/>
  <c r="K3461" i="1"/>
  <c r="K3465" i="1"/>
  <c r="K3469" i="1"/>
  <c r="K3473" i="1"/>
  <c r="K3477" i="1"/>
  <c r="K3481" i="1"/>
  <c r="K3485" i="1"/>
  <c r="K3489" i="1"/>
  <c r="K3493" i="1"/>
  <c r="K3497" i="1"/>
  <c r="K3501" i="1"/>
  <c r="K3505" i="1"/>
  <c r="K3510" i="1"/>
  <c r="K3514" i="1"/>
  <c r="K3518" i="1"/>
  <c r="K3522" i="1"/>
  <c r="K3526" i="1"/>
  <c r="K3530" i="1"/>
  <c r="K3534" i="1"/>
  <c r="K3538" i="1"/>
  <c r="K3542" i="1"/>
  <c r="K3546" i="1"/>
  <c r="K3550" i="1"/>
  <c r="K3554" i="1"/>
  <c r="K3558" i="1"/>
  <c r="K3562" i="1"/>
  <c r="K3566" i="1"/>
  <c r="K3570" i="1"/>
  <c r="K3574" i="1"/>
  <c r="K3677" i="1"/>
  <c r="K3684" i="1"/>
  <c r="K3686" i="1"/>
  <c r="K3688" i="1"/>
  <c r="K3690" i="1"/>
  <c r="K3741" i="1"/>
  <c r="K3757" i="1"/>
  <c r="K3773" i="1"/>
  <c r="K3789" i="1"/>
  <c r="K3859" i="1"/>
  <c r="K3875" i="1"/>
  <c r="K3891" i="1"/>
  <c r="K3907" i="1"/>
  <c r="K3923" i="1"/>
  <c r="K3939" i="1"/>
  <c r="K3955" i="1"/>
  <c r="K3972" i="1"/>
  <c r="K3988" i="1"/>
  <c r="K4004" i="1"/>
  <c r="K4020" i="1"/>
  <c r="K4036" i="1"/>
  <c r="K4052" i="1"/>
  <c r="K3509" i="1"/>
  <c r="K3513" i="1"/>
  <c r="K3517" i="1"/>
  <c r="K3521" i="1"/>
  <c r="K3525" i="1"/>
  <c r="K3529" i="1"/>
  <c r="K3533" i="1"/>
  <c r="K3537" i="1"/>
  <c r="K3541" i="1"/>
  <c r="K3545" i="1"/>
  <c r="K3549" i="1"/>
  <c r="K3553" i="1"/>
  <c r="K3557" i="1"/>
  <c r="K3561" i="1"/>
  <c r="K3565" i="1"/>
  <c r="K3569" i="1"/>
  <c r="K3573" i="1"/>
  <c r="K3669" i="1"/>
  <c r="K3671" i="1"/>
  <c r="K3674" i="1"/>
  <c r="K3676" i="1"/>
  <c r="K3681" i="1"/>
  <c r="K3683" i="1"/>
  <c r="K3745" i="1"/>
  <c r="K3746" i="1"/>
  <c r="K3761" i="1"/>
  <c r="K3762" i="1"/>
  <c r="K3777" i="1"/>
  <c r="K3778" i="1"/>
  <c r="K3793" i="1"/>
  <c r="K3794" i="1"/>
  <c r="K3863" i="1"/>
  <c r="K3864" i="1"/>
  <c r="K3879" i="1"/>
  <c r="K3880" i="1"/>
  <c r="K3895" i="1"/>
  <c r="K3896" i="1"/>
  <c r="K3911" i="1"/>
  <c r="K3912" i="1"/>
  <c r="K3927" i="1"/>
  <c r="K3928" i="1"/>
  <c r="K3943" i="1"/>
  <c r="K3944" i="1"/>
  <c r="K3960" i="1"/>
  <c r="K3961" i="1"/>
  <c r="K3976" i="1"/>
  <c r="K3977" i="1"/>
  <c r="K3992" i="1"/>
  <c r="K3993" i="1"/>
  <c r="K4008" i="1"/>
  <c r="K4009" i="1"/>
  <c r="K4024" i="1"/>
  <c r="K4025" i="1"/>
  <c r="K4040" i="1"/>
  <c r="K4041" i="1"/>
  <c r="K4056" i="1"/>
  <c r="K4057" i="1"/>
  <c r="K4197" i="1"/>
  <c r="K4199" i="1"/>
  <c r="K4201" i="1"/>
  <c r="K4203" i="1"/>
  <c r="K4205" i="1"/>
  <c r="K4207" i="1"/>
  <c r="K4209" i="1"/>
  <c r="K4211" i="1"/>
  <c r="K4213" i="1"/>
  <c r="K4215" i="1"/>
  <c r="K4217" i="1"/>
  <c r="K4219" i="1"/>
  <c r="K4222" i="1"/>
  <c r="K4224" i="1"/>
  <c r="K4226" i="1"/>
  <c r="K4228" i="1"/>
  <c r="K4230" i="1"/>
  <c r="K4232" i="1"/>
  <c r="K4234" i="1"/>
  <c r="K4236" i="1"/>
  <c r="K4238" i="1"/>
  <c r="K4240" i="1"/>
  <c r="K4242" i="1"/>
  <c r="K4244" i="1"/>
  <c r="K4249" i="1"/>
  <c r="K4253" i="1"/>
  <c r="K4257" i="1"/>
  <c r="K4261" i="1"/>
  <c r="K4265" i="1"/>
  <c r="K4269" i="1"/>
  <c r="K4273" i="1"/>
  <c r="K4277" i="1"/>
  <c r="K4281" i="1"/>
  <c r="K4285" i="1"/>
  <c r="K4289" i="1"/>
  <c r="K4293" i="1"/>
  <c r="K4297" i="1"/>
  <c r="K4301" i="1"/>
  <c r="K4305" i="1"/>
  <c r="K4309" i="1"/>
  <c r="K4313" i="1"/>
  <c r="K4317" i="1"/>
  <c r="K4321" i="1"/>
  <c r="K4325" i="1"/>
  <c r="K4331" i="1"/>
  <c r="K4339" i="1"/>
  <c r="K4347" i="1"/>
  <c r="K3451" i="1"/>
  <c r="K3455" i="1"/>
  <c r="K3459" i="1"/>
  <c r="K3463" i="1"/>
  <c r="K3467" i="1"/>
  <c r="K3471" i="1"/>
  <c r="K3475" i="1"/>
  <c r="K3479" i="1"/>
  <c r="K3483" i="1"/>
  <c r="K3487" i="1"/>
  <c r="K3491" i="1"/>
  <c r="K3495" i="1"/>
  <c r="K3499" i="1"/>
  <c r="K3503" i="1"/>
  <c r="K3508" i="1"/>
  <c r="K3512" i="1"/>
  <c r="K3516" i="1"/>
  <c r="K3520" i="1"/>
  <c r="K3524" i="1"/>
  <c r="K3528" i="1"/>
  <c r="K3532" i="1"/>
  <c r="K3536" i="1"/>
  <c r="K3540" i="1"/>
  <c r="K3544" i="1"/>
  <c r="K3548" i="1"/>
  <c r="K3552" i="1"/>
  <c r="K3556" i="1"/>
  <c r="K3560" i="1"/>
  <c r="K3564" i="1"/>
  <c r="K3568" i="1"/>
  <c r="K3572" i="1"/>
  <c r="K3576" i="1"/>
  <c r="K3580" i="1"/>
  <c r="K3584" i="1"/>
  <c r="K3588" i="1"/>
  <c r="K3592" i="1"/>
  <c r="K3596" i="1"/>
  <c r="K3600" i="1"/>
  <c r="K3604" i="1"/>
  <c r="K3608" i="1"/>
  <c r="K3612" i="1"/>
  <c r="K3616" i="1"/>
  <c r="K3620" i="1"/>
  <c r="K3624" i="1"/>
  <c r="K3628" i="1"/>
  <c r="K3632" i="1"/>
  <c r="K3636" i="1"/>
  <c r="K3640" i="1"/>
  <c r="K3644" i="1"/>
  <c r="K3648" i="1"/>
  <c r="K3652" i="1"/>
  <c r="K3656" i="1"/>
  <c r="K3659" i="1"/>
  <c r="K3663" i="1"/>
  <c r="K3667" i="1"/>
  <c r="K3685" i="1"/>
  <c r="K3696" i="1"/>
  <c r="K3749" i="1"/>
  <c r="K3765" i="1"/>
  <c r="K3781" i="1"/>
  <c r="K3851" i="1"/>
  <c r="K3867" i="1"/>
  <c r="K3883" i="1"/>
  <c r="K3899" i="1"/>
  <c r="K3915" i="1"/>
  <c r="K3931" i="1"/>
  <c r="K3947" i="1"/>
  <c r="K3964" i="1"/>
  <c r="K3980" i="1"/>
  <c r="K3996" i="1"/>
  <c r="K4012" i="1"/>
  <c r="K4028" i="1"/>
  <c r="K4044" i="1"/>
  <c r="K4060" i="1"/>
  <c r="K4248" i="1"/>
  <c r="K4252" i="1"/>
  <c r="K4256" i="1"/>
  <c r="K4260" i="1"/>
  <c r="K4264" i="1"/>
  <c r="K4268" i="1"/>
  <c r="K4272" i="1"/>
  <c r="K4276" i="1"/>
  <c r="K4280" i="1"/>
  <c r="K4284" i="1"/>
  <c r="K4288" i="1"/>
  <c r="K4292" i="1"/>
  <c r="K4296" i="1"/>
  <c r="K4300" i="1"/>
  <c r="K4304" i="1"/>
  <c r="K4308" i="1"/>
  <c r="K4312" i="1"/>
  <c r="K4316" i="1"/>
  <c r="K4320" i="1"/>
  <c r="K4324" i="1"/>
  <c r="K4341" i="1"/>
  <c r="K4332" i="1"/>
  <c r="K4336" i="1"/>
  <c r="K4340" i="1"/>
  <c r="K4344" i="1"/>
  <c r="K4348" i="1"/>
  <c r="K4352" i="1"/>
  <c r="K4356" i="1"/>
  <c r="K4360" i="1"/>
  <c r="K4364" i="1"/>
  <c r="K4368" i="1"/>
  <c r="K4372" i="1"/>
  <c r="K4376" i="1"/>
  <c r="K4380" i="1"/>
  <c r="K4384" i="1"/>
  <c r="K4388" i="1"/>
  <c r="K4392" i="1"/>
  <c r="K4396" i="1"/>
  <c r="K4400" i="1"/>
  <c r="K4404" i="1"/>
  <c r="K4408" i="1"/>
  <c r="K4412" i="1"/>
  <c r="K4416" i="1"/>
  <c r="K4420" i="1"/>
  <c r="K4424" i="1"/>
  <c r="K4428" i="1"/>
  <c r="K4432" i="1"/>
  <c r="K4436" i="1"/>
  <c r="K4440" i="1"/>
  <c r="K4444" i="1"/>
  <c r="K4448" i="1"/>
  <c r="K4452" i="1"/>
  <c r="K4456" i="1"/>
  <c r="K4460" i="1"/>
  <c r="K4464" i="1"/>
  <c r="K4468" i="1"/>
  <c r="K4472" i="1"/>
  <c r="K4476" i="1"/>
  <c r="K4480" i="1"/>
  <c r="K4484" i="1"/>
  <c r="K4488" i="1"/>
  <c r="K4492" i="1"/>
  <c r="K4330" i="1"/>
  <c r="K4334" i="1"/>
  <c r="K4338" i="1"/>
  <c r="K4342" i="1"/>
  <c r="K4346" i="1"/>
  <c r="K4350" i="1"/>
  <c r="K4354" i="1"/>
  <c r="K4358" i="1"/>
  <c r="K4362" i="1"/>
  <c r="K4366" i="1"/>
  <c r="K4370" i="1"/>
  <c r="K4374" i="1"/>
  <c r="K4378" i="1"/>
  <c r="K4382" i="1"/>
  <c r="K4386" i="1"/>
  <c r="K4390" i="1"/>
  <c r="K4394" i="1"/>
  <c r="K4398" i="1"/>
  <c r="K4402" i="1"/>
  <c r="K4406" i="1"/>
  <c r="K4410" i="1"/>
  <c r="K4414" i="1"/>
  <c r="K4418" i="1"/>
  <c r="K4422" i="1"/>
  <c r="K4426" i="1"/>
  <c r="K4430" i="1"/>
  <c r="K4434" i="1"/>
  <c r="K4438" i="1"/>
  <c r="K4442" i="1"/>
  <c r="K4446" i="1"/>
  <c r="K4450" i="1"/>
  <c r="K4454" i="1"/>
  <c r="K4458" i="1"/>
  <c r="K4462" i="1"/>
  <c r="K4466" i="1"/>
  <c r="K4470" i="1"/>
  <c r="K4474" i="1"/>
  <c r="K4478" i="1"/>
  <c r="K4482" i="1"/>
  <c r="K4486" i="1"/>
  <c r="K4490" i="1"/>
  <c r="K4499" i="1"/>
  <c r="K4507" i="1"/>
  <c r="K4349" i="1"/>
  <c r="K4353" i="1"/>
  <c r="K4357" i="1"/>
  <c r="K4361" i="1"/>
  <c r="K4365" i="1"/>
  <c r="K4369" i="1"/>
  <c r="K4373" i="1"/>
  <c r="K4377" i="1"/>
  <c r="K4381" i="1"/>
  <c r="K4385" i="1"/>
  <c r="K4389" i="1"/>
  <c r="K4393" i="1"/>
  <c r="K4397" i="1"/>
  <c r="K4401" i="1"/>
  <c r="K4405" i="1"/>
  <c r="K4409" i="1"/>
  <c r="K4413" i="1"/>
  <c r="K4417" i="1"/>
  <c r="K4421" i="1"/>
  <c r="K4425" i="1"/>
  <c r="K4429" i="1"/>
  <c r="K4433" i="1"/>
  <c r="K4437" i="1"/>
  <c r="K4441" i="1"/>
  <c r="K4445" i="1"/>
  <c r="K4449" i="1"/>
  <c r="K4453" i="1"/>
  <c r="K4457" i="1"/>
  <c r="K4461" i="1"/>
  <c r="K4465" i="1"/>
  <c r="K4469" i="1"/>
  <c r="K4473" i="1"/>
  <c r="K4477" i="1"/>
  <c r="K4481" i="1"/>
  <c r="K4485" i="1"/>
  <c r="K4489" i="1"/>
  <c r="K4493" i="1"/>
  <c r="K4501" i="1"/>
  <c r="K4496" i="1"/>
  <c r="K4500" i="1"/>
  <c r="K4504" i="1"/>
  <c r="K4508" i="1"/>
  <c r="K4512" i="1"/>
  <c r="K4516" i="1"/>
  <c r="K4520" i="1"/>
  <c r="K4524" i="1"/>
  <c r="K4528" i="1"/>
  <c r="K4532" i="1"/>
  <c r="K4536" i="1"/>
  <c r="K4540" i="1"/>
  <c r="K4544" i="1"/>
  <c r="K4548" i="1"/>
  <c r="K4552" i="1"/>
  <c r="K4556" i="1"/>
  <c r="K4560" i="1"/>
  <c r="K4564" i="1"/>
  <c r="K4568" i="1"/>
  <c r="K4572" i="1"/>
  <c r="K4576" i="1"/>
  <c r="K4580" i="1"/>
  <c r="K4584" i="1"/>
  <c r="K4588" i="1"/>
  <c r="K4592" i="1"/>
  <c r="K4596" i="1"/>
  <c r="K4600" i="1"/>
  <c r="K4604" i="1"/>
  <c r="K4608" i="1"/>
  <c r="K4612" i="1"/>
  <c r="K4616" i="1"/>
  <c r="K4620" i="1"/>
  <c r="K4624" i="1"/>
  <c r="K4628" i="1"/>
  <c r="K4632" i="1"/>
  <c r="K4636" i="1"/>
  <c r="K4640" i="1"/>
  <c r="K4644" i="1"/>
  <c r="K4648" i="1"/>
  <c r="K4652" i="1"/>
  <c r="K4656" i="1"/>
  <c r="K4660" i="1"/>
  <c r="K4494" i="1"/>
  <c r="K4498" i="1"/>
  <c r="K4502" i="1"/>
  <c r="K4506" i="1"/>
  <c r="K4614" i="1"/>
  <c r="K4618" i="1"/>
  <c r="K4622" i="1"/>
  <c r="K4626" i="1"/>
  <c r="K4630" i="1"/>
  <c r="K4634" i="1"/>
  <c r="K4638" i="1"/>
  <c r="K4642" i="1"/>
  <c r="K4646" i="1"/>
  <c r="K4650" i="1"/>
  <c r="K4654" i="1"/>
  <c r="K4658" i="1"/>
  <c r="K4661" i="1"/>
  <c r="K4613" i="1"/>
  <c r="K4617" i="1"/>
  <c r="K4621" i="1"/>
  <c r="K4625" i="1"/>
  <c r="K4629" i="1"/>
  <c r="K4633" i="1"/>
  <c r="K4637" i="1"/>
  <c r="K4641" i="1"/>
  <c r="K4645" i="1"/>
  <c r="K4649" i="1"/>
  <c r="K4663" i="1"/>
  <c r="K4674" i="1"/>
  <c r="K4678" i="1"/>
  <c r="K4682" i="1"/>
  <c r="K4686" i="1"/>
  <c r="K4690" i="1"/>
  <c r="K4694" i="1"/>
  <c r="K4698" i="1"/>
  <c r="K4702" i="1"/>
  <c r="K4706" i="1"/>
  <c r="K4710" i="1"/>
  <c r="K4714" i="1"/>
  <c r="K4718" i="1"/>
  <c r="K4722" i="1"/>
  <c r="K4726" i="1"/>
  <c r="K4730" i="1"/>
  <c r="K4734" i="1"/>
  <c r="K4738" i="1"/>
  <c r="K4742" i="1"/>
  <c r="K4746" i="1"/>
  <c r="K4750" i="1"/>
  <c r="K4754" i="1"/>
  <c r="K4758" i="1"/>
  <c r="K4762" i="1"/>
  <c r="K4766" i="1"/>
  <c r="K4770" i="1"/>
  <c r="K4774" i="1"/>
  <c r="K4778" i="1"/>
  <c r="K4782" i="1"/>
  <c r="K4786" i="1"/>
  <c r="K4792" i="1"/>
  <c r="K4799" i="1"/>
  <c r="K4802" i="1"/>
  <c r="K4815" i="1"/>
  <c r="K4819" i="1"/>
  <c r="K4823" i="1"/>
  <c r="K4827" i="1"/>
  <c r="K4831" i="1"/>
  <c r="K4835" i="1"/>
  <c r="K4922" i="1"/>
  <c r="K4664" i="1"/>
  <c r="K4669" i="1"/>
  <c r="K4673" i="1"/>
  <c r="K4677" i="1"/>
  <c r="K4681" i="1"/>
  <c r="K4685" i="1"/>
  <c r="K4689" i="1"/>
  <c r="K4693" i="1"/>
  <c r="K4697" i="1"/>
  <c r="K4701" i="1"/>
  <c r="K4705" i="1"/>
  <c r="K4709" i="1"/>
  <c r="K4713" i="1"/>
  <c r="K4717" i="1"/>
  <c r="K4721" i="1"/>
  <c r="K4725" i="1"/>
  <c r="K4729" i="1"/>
  <c r="K4733" i="1"/>
  <c r="K4737" i="1"/>
  <c r="K4741" i="1"/>
  <c r="K4745" i="1"/>
  <c r="K4749" i="1"/>
  <c r="K4753" i="1"/>
  <c r="K4757" i="1"/>
  <c r="K4761" i="1"/>
  <c r="K4765" i="1"/>
  <c r="K4769" i="1"/>
  <c r="K4773" i="1"/>
  <c r="K4777" i="1"/>
  <c r="K4781" i="1"/>
  <c r="K4785" i="1"/>
  <c r="K4788" i="1"/>
  <c r="K4795" i="1"/>
  <c r="K4811" i="1"/>
  <c r="K4814" i="1"/>
  <c r="K4818" i="1"/>
  <c r="K4822" i="1"/>
  <c r="K4826" i="1"/>
  <c r="K4830" i="1"/>
  <c r="K4834" i="1"/>
  <c r="K4849" i="1"/>
  <c r="K4857" i="1"/>
  <c r="K4865" i="1"/>
  <c r="K4944" i="1"/>
  <c r="K4813" i="1"/>
  <c r="K4817" i="1"/>
  <c r="K4821" i="1"/>
  <c r="K4825" i="1"/>
  <c r="K4829" i="1"/>
  <c r="K4833" i="1"/>
  <c r="K4837" i="1"/>
  <c r="K4990" i="1"/>
  <c r="K4662" i="1"/>
  <c r="K4667" i="1"/>
  <c r="K4671" i="1"/>
  <c r="K4675" i="1"/>
  <c r="K4679" i="1"/>
  <c r="K4683" i="1"/>
  <c r="K4687" i="1"/>
  <c r="K4691" i="1"/>
  <c r="K4695" i="1"/>
  <c r="K4699" i="1"/>
  <c r="K4703" i="1"/>
  <c r="K4707" i="1"/>
  <c r="K4711" i="1"/>
  <c r="K4715" i="1"/>
  <c r="K4719" i="1"/>
  <c r="K4723" i="1"/>
  <c r="K4727" i="1"/>
  <c r="K4735" i="1"/>
  <c r="K4739" i="1"/>
  <c r="K4743" i="1"/>
  <c r="K4747" i="1"/>
  <c r="K4751" i="1"/>
  <c r="K4755" i="1"/>
  <c r="K4759" i="1"/>
  <c r="K4763" i="1"/>
  <c r="K4767" i="1"/>
  <c r="K4771" i="1"/>
  <c r="K4775" i="1"/>
  <c r="K4779" i="1"/>
  <c r="K4783" i="1"/>
  <c r="K4787" i="1"/>
  <c r="K4790" i="1"/>
  <c r="K4796" i="1"/>
  <c r="K4806" i="1"/>
  <c r="K4816" i="1"/>
  <c r="K4820" i="1"/>
  <c r="K4824" i="1"/>
  <c r="K4828" i="1"/>
  <c r="K4832" i="1"/>
  <c r="K4836" i="1"/>
  <c r="K4853" i="1"/>
  <c r="K4861" i="1"/>
  <c r="K4869" i="1"/>
  <c r="K4910" i="1"/>
  <c r="K5031" i="1"/>
  <c r="K4789" i="1"/>
  <c r="K4793" i="1"/>
  <c r="K4797" i="1"/>
  <c r="K4801" i="1"/>
  <c r="K4805" i="1"/>
  <c r="K4809" i="1"/>
  <c r="K4848" i="1"/>
  <c r="K4852" i="1"/>
  <c r="K4856" i="1"/>
  <c r="K4860" i="1"/>
  <c r="K4864" i="1"/>
  <c r="K4868" i="1"/>
  <c r="K4871" i="1"/>
  <c r="K4880" i="1"/>
  <c r="K4885" i="1"/>
  <c r="K4887" i="1"/>
  <c r="K4906" i="1"/>
  <c r="K4911" i="1"/>
  <c r="K4913" i="1"/>
  <c r="K4927" i="1"/>
  <c r="K4929" i="1"/>
  <c r="K4940" i="1"/>
  <c r="K4945" i="1"/>
  <c r="K4947" i="1"/>
  <c r="K4956" i="1"/>
  <c r="K4962" i="1"/>
  <c r="K4964" i="1"/>
  <c r="K4968" i="1"/>
  <c r="K4972" i="1"/>
  <c r="K4976" i="1"/>
  <c r="K4980" i="1"/>
  <c r="K4982" i="1"/>
  <c r="K4984" i="1"/>
  <c r="K4989" i="1"/>
  <c r="K5014" i="1"/>
  <c r="Z15" i="8"/>
  <c r="Y29" i="8"/>
  <c r="K4800" i="1"/>
  <c r="K4804" i="1"/>
  <c r="K4808" i="1"/>
  <c r="K4812" i="1"/>
  <c r="K4841" i="1"/>
  <c r="K4843" i="1"/>
  <c r="K4847" i="1"/>
  <c r="K4851" i="1"/>
  <c r="K4855" i="1"/>
  <c r="K4859" i="1"/>
  <c r="K4863" i="1"/>
  <c r="K4867" i="1"/>
  <c r="K4873" i="1"/>
  <c r="K4875" i="1"/>
  <c r="K4899" i="1"/>
  <c r="K4901" i="1"/>
  <c r="K4915" i="1"/>
  <c r="K4917" i="1"/>
  <c r="K4932" i="1"/>
  <c r="K4934" i="1"/>
  <c r="K4949" i="1"/>
  <c r="K4951" i="1"/>
  <c r="K4966" i="1"/>
  <c r="K4971" i="1"/>
  <c r="K4975" i="1"/>
  <c r="K4979" i="1"/>
  <c r="K5016" i="1"/>
  <c r="K5018" i="1"/>
  <c r="K4845" i="1"/>
  <c r="K4850" i="1"/>
  <c r="K4854" i="1"/>
  <c r="K4858" i="1"/>
  <c r="K4862" i="1"/>
  <c r="K4866" i="1"/>
  <c r="K4877" i="1"/>
  <c r="K4879" i="1"/>
  <c r="K4903" i="1"/>
  <c r="K4905" i="1"/>
  <c r="K4919" i="1"/>
  <c r="K4921" i="1"/>
  <c r="K4936" i="1"/>
  <c r="K4939" i="1"/>
  <c r="K4953" i="1"/>
  <c r="K4955" i="1"/>
  <c r="K4970" i="1"/>
  <c r="K4974" i="1"/>
  <c r="K4978" i="1"/>
  <c r="K4983" i="1"/>
  <c r="K4985" i="1"/>
  <c r="K4993" i="1"/>
  <c r="K5020" i="1"/>
  <c r="K5022" i="1"/>
  <c r="K5036" i="1"/>
  <c r="Z78" i="8"/>
  <c r="Z71" i="8"/>
  <c r="Z64" i="8"/>
  <c r="Z22" i="8"/>
  <c r="K1677" i="1"/>
  <c r="K1676" i="1"/>
  <c r="Y64" i="8"/>
  <c r="Z43" i="8"/>
  <c r="Y57" i="8"/>
  <c r="Z57" i="8"/>
  <c r="Z29" i="8"/>
  <c r="Y15" i="8"/>
  <c r="Y8" i="8"/>
  <c r="Y22" i="8"/>
  <c r="Z27" i="8"/>
  <c r="Z51" i="8"/>
  <c r="Z55" i="8"/>
  <c r="Y56" i="8"/>
  <c r="Z67" i="8"/>
  <c r="Z11" i="8"/>
  <c r="Z25" i="8"/>
  <c r="Z13" i="8"/>
  <c r="Y17" i="8"/>
  <c r="Z20" i="8"/>
  <c r="Z23" i="8"/>
  <c r="Y24" i="8"/>
  <c r="Z24" i="8"/>
  <c r="Y25" i="8"/>
  <c r="Y6" i="8"/>
  <c r="Z9" i="8"/>
  <c r="Y10" i="8"/>
  <c r="Z10" i="8"/>
  <c r="Y11" i="8"/>
  <c r="Z39" i="8"/>
  <c r="Z44" i="8"/>
  <c r="Z52" i="8"/>
  <c r="Y53" i="8"/>
  <c r="Z54" i="8"/>
  <c r="Z75" i="8"/>
  <c r="Z49" i="8"/>
  <c r="T32" i="6"/>
  <c r="X32" i="6"/>
  <c r="AA8" i="6"/>
  <c r="AA12" i="6"/>
  <c r="R14" i="6"/>
  <c r="AA15" i="6"/>
  <c r="I17" i="6"/>
  <c r="R18" i="6"/>
  <c r="I20" i="6"/>
  <c r="R21" i="6"/>
  <c r="AA22" i="6"/>
  <c r="R25" i="6"/>
  <c r="AA26" i="6"/>
  <c r="R28" i="6"/>
  <c r="AA29" i="6"/>
  <c r="Z32" i="6"/>
  <c r="U32" i="6"/>
  <c r="Y32" i="6"/>
  <c r="AA9" i="6"/>
  <c r="AA13" i="6"/>
  <c r="AA16" i="6"/>
  <c r="AA19" i="6"/>
  <c r="AA23" i="6"/>
  <c r="Z3" i="8"/>
  <c r="Z7" i="8"/>
  <c r="Y14" i="8"/>
  <c r="Y28" i="8"/>
  <c r="Z35" i="8"/>
  <c r="Y51" i="8"/>
  <c r="Z56" i="8"/>
  <c r="Z58" i="8"/>
  <c r="Z59" i="8"/>
  <c r="Z62" i="8"/>
  <c r="Y65" i="8"/>
  <c r="Y74" i="8"/>
  <c r="V32" i="6"/>
  <c r="AA10" i="6"/>
  <c r="AA17" i="6"/>
  <c r="AA20" i="6"/>
  <c r="AA24" i="6"/>
  <c r="AA27" i="6"/>
  <c r="Z6" i="8"/>
  <c r="Y9" i="8"/>
  <c r="Y12" i="8"/>
  <c r="Y23" i="8"/>
  <c r="Z28" i="8"/>
  <c r="Z53" i="8"/>
  <c r="Y54" i="8"/>
  <c r="Y55" i="8"/>
  <c r="I24" i="6"/>
  <c r="R6" i="6"/>
  <c r="W32" i="6"/>
  <c r="AA7" i="6"/>
  <c r="I9" i="6"/>
  <c r="R10" i="6"/>
  <c r="AA11" i="6"/>
  <c r="I13" i="6"/>
  <c r="AA14" i="6"/>
  <c r="AA18" i="6"/>
  <c r="AA21" i="6"/>
  <c r="AA25" i="6"/>
  <c r="AA28" i="6"/>
  <c r="Z12" i="8"/>
  <c r="Y13" i="8"/>
  <c r="Z14" i="8"/>
  <c r="Y16" i="8"/>
  <c r="Z19" i="8"/>
  <c r="Y20" i="8"/>
  <c r="Y26" i="8"/>
  <c r="Z26" i="8"/>
  <c r="Y27" i="8"/>
  <c r="Y52" i="8"/>
  <c r="Z63" i="8"/>
  <c r="Z47" i="8"/>
  <c r="Y48" i="8"/>
  <c r="Y45" i="8"/>
  <c r="Z30" i="8"/>
  <c r="Z32" i="8"/>
  <c r="Z34" i="8"/>
  <c r="Z31" i="8"/>
  <c r="Y33" i="8"/>
  <c r="Z16" i="8"/>
  <c r="Z18" i="8"/>
  <c r="Z21" i="8"/>
  <c r="Z17" i="8"/>
  <c r="Y21" i="8"/>
  <c r="Y18" i="8"/>
  <c r="Y19" i="8"/>
  <c r="Z5" i="8"/>
  <c r="Z2" i="8"/>
  <c r="Z4" i="8"/>
  <c r="Z8" i="8"/>
  <c r="Y7" i="8"/>
  <c r="Y4" i="8"/>
  <c r="Y5" i="8"/>
  <c r="Y2" i="8"/>
  <c r="Y3" i="8"/>
  <c r="I14" i="6"/>
  <c r="I7" i="6"/>
  <c r="R8" i="6"/>
  <c r="I11" i="6"/>
  <c r="R12" i="6"/>
  <c r="R15" i="6"/>
  <c r="I18" i="6"/>
  <c r="I21" i="6"/>
  <c r="R22" i="6"/>
  <c r="I25" i="6"/>
  <c r="R26" i="6"/>
  <c r="I28" i="6"/>
  <c r="R29" i="6"/>
  <c r="R7" i="6"/>
  <c r="I8" i="6"/>
  <c r="R9" i="6"/>
  <c r="I12" i="6"/>
  <c r="R13" i="6"/>
  <c r="I15" i="6"/>
  <c r="R16" i="6"/>
  <c r="R19" i="6"/>
  <c r="I22" i="6"/>
  <c r="R23" i="6"/>
  <c r="I26" i="6"/>
  <c r="R27" i="6"/>
  <c r="I29" i="6"/>
  <c r="I16" i="6"/>
  <c r="R17" i="6"/>
  <c r="I19" i="6"/>
  <c r="R20" i="6"/>
  <c r="I23" i="6"/>
  <c r="R24" i="6"/>
  <c r="I27" i="6"/>
  <c r="I6" i="6"/>
  <c r="I10" i="6"/>
  <c r="R11" i="6"/>
  <c r="Y60" i="8"/>
  <c r="Z65" i="8"/>
  <c r="Y66" i="8"/>
  <c r="Z66" i="8"/>
  <c r="Y67" i="8"/>
  <c r="Z72" i="8"/>
  <c r="Y73" i="8"/>
  <c r="Y76" i="8"/>
  <c r="Z60" i="8"/>
  <c r="Y61" i="8"/>
  <c r="Z69" i="8"/>
  <c r="Y70" i="8"/>
  <c r="Y71" i="8"/>
  <c r="Z73" i="8"/>
  <c r="Z76" i="8"/>
  <c r="Y77" i="8"/>
  <c r="Y59" i="8"/>
  <c r="Y68" i="8"/>
  <c r="Z77" i="8"/>
  <c r="Y78" i="8"/>
  <c r="Y58" i="8"/>
  <c r="Z61" i="8"/>
  <c r="Y62" i="8"/>
  <c r="Y63" i="8"/>
  <c r="Z68" i="8"/>
  <c r="Y69" i="8"/>
  <c r="Z70" i="8"/>
  <c r="Y72" i="8"/>
  <c r="Z74" i="8"/>
  <c r="Y75" i="8"/>
  <c r="Y32" i="8"/>
  <c r="Z37" i="8"/>
  <c r="Y38" i="8"/>
  <c r="Z38" i="8"/>
  <c r="Y39" i="8"/>
  <c r="Y50" i="8"/>
  <c r="Y36" i="8"/>
  <c r="Z41" i="8"/>
  <c r="Y42" i="8"/>
  <c r="Z42" i="8"/>
  <c r="Y43" i="8"/>
  <c r="Z48" i="8"/>
  <c r="Y49" i="8"/>
  <c r="Y30" i="8"/>
  <c r="Y31" i="8"/>
  <c r="Z36" i="8"/>
  <c r="Y37" i="8"/>
  <c r="Z45" i="8"/>
  <c r="Y46" i="8"/>
  <c r="Z46" i="8"/>
  <c r="Y47" i="8"/>
  <c r="Z50" i="8"/>
  <c r="Z33" i="8"/>
  <c r="Y34" i="8"/>
  <c r="Y35" i="8"/>
  <c r="Y40" i="8"/>
  <c r="Z40" i="8"/>
  <c r="Y41" i="8"/>
  <c r="Y44" i="8"/>
  <c r="K41" i="1"/>
  <c r="K43" i="1"/>
  <c r="K45" i="1"/>
  <c r="K47" i="1"/>
  <c r="K49" i="1"/>
  <c r="K51" i="1"/>
  <c r="K53" i="1"/>
  <c r="K55" i="1"/>
  <c r="K57" i="1"/>
  <c r="K59" i="1"/>
  <c r="K61" i="1"/>
  <c r="K63" i="1"/>
  <c r="K65" i="1"/>
  <c r="K67" i="1"/>
  <c r="K69" i="1"/>
  <c r="K71" i="1"/>
  <c r="K73" i="1"/>
  <c r="K75" i="1"/>
  <c r="K77" i="1"/>
  <c r="K79" i="1"/>
  <c r="K81" i="1"/>
  <c r="K83" i="1"/>
  <c r="K85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6" i="1"/>
  <c r="K78" i="1"/>
  <c r="K80" i="1"/>
  <c r="K82" i="1"/>
  <c r="K84" i="1"/>
  <c r="K86" i="1"/>
  <c r="K281" i="1"/>
  <c r="K289" i="1"/>
  <c r="K297" i="1"/>
  <c r="K305" i="1"/>
  <c r="K322" i="1"/>
  <c r="K326" i="1"/>
  <c r="K342" i="1"/>
  <c r="K374" i="1"/>
  <c r="K390" i="1"/>
  <c r="K398" i="1"/>
  <c r="K402" i="1"/>
  <c r="K410" i="1"/>
  <c r="AW44" i="6"/>
  <c r="AS44" i="6"/>
  <c r="AO44" i="6"/>
  <c r="AV44" i="6"/>
  <c r="AR44" i="6"/>
  <c r="AN44" i="6"/>
  <c r="AU44" i="6"/>
  <c r="AQ44" i="6"/>
  <c r="AM44" i="6"/>
  <c r="AT44" i="6"/>
  <c r="AP44" i="6"/>
  <c r="AL44" i="6"/>
  <c r="AW38" i="6"/>
  <c r="AS38" i="6"/>
  <c r="AO38" i="6"/>
  <c r="AV38" i="6"/>
  <c r="AR38" i="6"/>
  <c r="AN38" i="6"/>
  <c r="AU38" i="6"/>
  <c r="AQ38" i="6"/>
  <c r="AM38" i="6"/>
  <c r="AT38" i="6"/>
  <c r="AP38" i="6"/>
  <c r="AL38" i="6"/>
  <c r="J72" i="6"/>
  <c r="F72" i="6"/>
  <c r="M72" i="6"/>
  <c r="I72" i="6"/>
  <c r="E72" i="6"/>
  <c r="L72" i="6"/>
  <c r="H72" i="6"/>
  <c r="D72" i="6"/>
  <c r="K72" i="6"/>
  <c r="G72" i="6"/>
  <c r="C72" i="6"/>
  <c r="J83" i="6"/>
  <c r="F83" i="6"/>
  <c r="M83" i="6"/>
  <c r="I83" i="6"/>
  <c r="E83" i="6"/>
  <c r="L83" i="6"/>
  <c r="D83" i="6"/>
  <c r="K83" i="6"/>
  <c r="C83" i="6"/>
  <c r="H83" i="6"/>
  <c r="G83" i="6"/>
  <c r="AW36" i="6"/>
  <c r="AS36" i="6"/>
  <c r="AO36" i="6"/>
  <c r="AV36" i="6"/>
  <c r="AR36" i="6"/>
  <c r="AN36" i="6"/>
  <c r="AU36" i="6"/>
  <c r="AQ36" i="6"/>
  <c r="AM36" i="6"/>
  <c r="AT36" i="6"/>
  <c r="AP36" i="6"/>
  <c r="AL36" i="6"/>
  <c r="BG268" i="1"/>
  <c r="BG269" i="1"/>
  <c r="K269" i="1" s="1"/>
  <c r="BG270" i="1"/>
  <c r="K270" i="1" s="1"/>
  <c r="BG271" i="1"/>
  <c r="K271" i="1" s="1"/>
  <c r="BG272" i="1"/>
  <c r="K272" i="1" s="1"/>
  <c r="BG273" i="1"/>
  <c r="K273" i="1" s="1"/>
  <c r="BG274" i="1"/>
  <c r="K274" i="1" s="1"/>
  <c r="BG275" i="1"/>
  <c r="K275" i="1" s="1"/>
  <c r="BG276" i="1"/>
  <c r="K276" i="1" s="1"/>
  <c r="K280" i="1"/>
  <c r="K284" i="1"/>
  <c r="K288" i="1"/>
  <c r="K292" i="1"/>
  <c r="K296" i="1"/>
  <c r="K300" i="1"/>
  <c r="K304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373" i="1"/>
  <c r="K377" i="1"/>
  <c r="K381" i="1"/>
  <c r="K385" i="1"/>
  <c r="K389" i="1"/>
  <c r="K393" i="1"/>
  <c r="K397" i="1"/>
  <c r="K401" i="1"/>
  <c r="K405" i="1"/>
  <c r="J71" i="6"/>
  <c r="F71" i="6"/>
  <c r="M71" i="6"/>
  <c r="I71" i="6"/>
  <c r="E71" i="6"/>
  <c r="L71" i="6"/>
  <c r="H71" i="6"/>
  <c r="D71" i="6"/>
  <c r="K71" i="6"/>
  <c r="G71" i="6"/>
  <c r="C71" i="6"/>
  <c r="K409" i="1"/>
  <c r="K413" i="1"/>
  <c r="K417" i="1"/>
  <c r="K421" i="1"/>
  <c r="K425" i="1"/>
  <c r="K429" i="1"/>
  <c r="K433" i="1"/>
  <c r="K437" i="1"/>
  <c r="K441" i="1"/>
  <c r="K445" i="1"/>
  <c r="K449" i="1"/>
  <c r="K453" i="1"/>
  <c r="K293" i="1"/>
  <c r="K330" i="1"/>
  <c r="K334" i="1"/>
  <c r="K354" i="1"/>
  <c r="K362" i="1"/>
  <c r="K366" i="1"/>
  <c r="K382" i="1"/>
  <c r="K406" i="1"/>
  <c r="K418" i="1"/>
  <c r="K430" i="1"/>
  <c r="K450" i="1"/>
  <c r="K454" i="1"/>
  <c r="K153" i="6"/>
  <c r="G153" i="6"/>
  <c r="C153" i="6"/>
  <c r="K146" i="6"/>
  <c r="G146" i="6"/>
  <c r="C146" i="6"/>
  <c r="M153" i="6"/>
  <c r="I153" i="6"/>
  <c r="E153" i="6"/>
  <c r="M146" i="6"/>
  <c r="I146" i="6"/>
  <c r="E146" i="6"/>
  <c r="L153" i="6"/>
  <c r="H153" i="6"/>
  <c r="D153" i="6"/>
  <c r="L146" i="6"/>
  <c r="H146" i="6"/>
  <c r="D146" i="6"/>
  <c r="N153" i="6"/>
  <c r="N139" i="6"/>
  <c r="J139" i="6"/>
  <c r="F139" i="6"/>
  <c r="N132" i="6"/>
  <c r="J132" i="6"/>
  <c r="F132" i="6"/>
  <c r="N125" i="6"/>
  <c r="J125" i="6"/>
  <c r="F125" i="6"/>
  <c r="J153" i="6"/>
  <c r="N146" i="6"/>
  <c r="M139" i="6"/>
  <c r="I139" i="6"/>
  <c r="E139" i="6"/>
  <c r="M132" i="6"/>
  <c r="I132" i="6"/>
  <c r="E132" i="6"/>
  <c r="M125" i="6"/>
  <c r="I125" i="6"/>
  <c r="E125" i="6"/>
  <c r="F153" i="6"/>
  <c r="J146" i="6"/>
  <c r="L139" i="6"/>
  <c r="H139" i="6"/>
  <c r="D139" i="6"/>
  <c r="L132" i="6"/>
  <c r="H132" i="6"/>
  <c r="D132" i="6"/>
  <c r="L125" i="6"/>
  <c r="H125" i="6"/>
  <c r="D125" i="6"/>
  <c r="F146" i="6"/>
  <c r="K139" i="6"/>
  <c r="G139" i="6"/>
  <c r="C139" i="6"/>
  <c r="K132" i="6"/>
  <c r="G132" i="6"/>
  <c r="C132" i="6"/>
  <c r="K125" i="6"/>
  <c r="G125" i="6"/>
  <c r="C125" i="6"/>
  <c r="BE115" i="6"/>
  <c r="BA115" i="6"/>
  <c r="AW115" i="6"/>
  <c r="AS115" i="6"/>
  <c r="AO115" i="6"/>
  <c r="AK115" i="6"/>
  <c r="AG115" i="6"/>
  <c r="AC115" i="6"/>
  <c r="Y115" i="6"/>
  <c r="U115" i="6"/>
  <c r="Q115" i="6"/>
  <c r="M115" i="6"/>
  <c r="I115" i="6"/>
  <c r="E115" i="6"/>
  <c r="BD115" i="6"/>
  <c r="AZ115" i="6"/>
  <c r="AV115" i="6"/>
  <c r="AR115" i="6"/>
  <c r="AN115" i="6"/>
  <c r="AJ115" i="6"/>
  <c r="AF115" i="6"/>
  <c r="AB115" i="6"/>
  <c r="X115" i="6"/>
  <c r="T115" i="6"/>
  <c r="P115" i="6"/>
  <c r="L115" i="6"/>
  <c r="H115" i="6"/>
  <c r="D115" i="6"/>
  <c r="BC115" i="6"/>
  <c r="AY115" i="6"/>
  <c r="AU115" i="6"/>
  <c r="AQ115" i="6"/>
  <c r="AM115" i="6"/>
  <c r="AI115" i="6"/>
  <c r="AE115" i="6"/>
  <c r="AA115" i="6"/>
  <c r="W115" i="6"/>
  <c r="S115" i="6"/>
  <c r="O115" i="6"/>
  <c r="K115" i="6"/>
  <c r="G115" i="6"/>
  <c r="C115" i="6"/>
  <c r="BB115" i="6"/>
  <c r="AX115" i="6"/>
  <c r="AT115" i="6"/>
  <c r="AP115" i="6"/>
  <c r="AL115" i="6"/>
  <c r="AH115" i="6"/>
  <c r="AD115" i="6"/>
  <c r="Z115" i="6"/>
  <c r="V115" i="6"/>
  <c r="R115" i="6"/>
  <c r="N115" i="6"/>
  <c r="J115" i="6"/>
  <c r="F115" i="6"/>
  <c r="B115" i="6"/>
  <c r="AW52" i="6"/>
  <c r="AS52" i="6"/>
  <c r="AO52" i="6"/>
  <c r="AU45" i="6"/>
  <c r="AQ45" i="6"/>
  <c r="AM45" i="6"/>
  <c r="AE17" i="6"/>
  <c r="AE16" i="6"/>
  <c r="AE15" i="6"/>
  <c r="AE14" i="6"/>
  <c r="AE13" i="6"/>
  <c r="AE12" i="6"/>
  <c r="AE11" i="6"/>
  <c r="AE10" i="6"/>
  <c r="AE9" i="6"/>
  <c r="AE8" i="6"/>
  <c r="AE7" i="6"/>
  <c r="AE6" i="6"/>
  <c r="AV52" i="6"/>
  <c r="AR52" i="6"/>
  <c r="AN52" i="6"/>
  <c r="AT45" i="6"/>
  <c r="AP45" i="6"/>
  <c r="AL45" i="6"/>
  <c r="AU52" i="6"/>
  <c r="AQ52" i="6"/>
  <c r="AM52" i="6"/>
  <c r="AW45" i="6"/>
  <c r="AS45" i="6"/>
  <c r="AO45" i="6"/>
  <c r="AT52" i="6"/>
  <c r="AP52" i="6"/>
  <c r="AL52" i="6"/>
  <c r="AV45" i="6"/>
  <c r="AR45" i="6"/>
  <c r="AN45" i="6"/>
  <c r="K156" i="6"/>
  <c r="G156" i="6"/>
  <c r="C156" i="6"/>
  <c r="K149" i="6"/>
  <c r="G149" i="6"/>
  <c r="C149" i="6"/>
  <c r="K142" i="6"/>
  <c r="G142" i="6"/>
  <c r="M156" i="6"/>
  <c r="I156" i="6"/>
  <c r="E156" i="6"/>
  <c r="M149" i="6"/>
  <c r="I149" i="6"/>
  <c r="E149" i="6"/>
  <c r="M142" i="6"/>
  <c r="I142" i="6"/>
  <c r="L156" i="6"/>
  <c r="H156" i="6"/>
  <c r="D156" i="6"/>
  <c r="L149" i="6"/>
  <c r="H149" i="6"/>
  <c r="D149" i="6"/>
  <c r="L142" i="6"/>
  <c r="J156" i="6"/>
  <c r="N149" i="6"/>
  <c r="F142" i="6"/>
  <c r="N135" i="6"/>
  <c r="J135" i="6"/>
  <c r="F135" i="6"/>
  <c r="N128" i="6"/>
  <c r="J128" i="6"/>
  <c r="F128" i="6"/>
  <c r="BE118" i="6"/>
  <c r="F156" i="6"/>
  <c r="J149" i="6"/>
  <c r="N142" i="6"/>
  <c r="E142" i="6"/>
  <c r="M135" i="6"/>
  <c r="I135" i="6"/>
  <c r="E135" i="6"/>
  <c r="M128" i="6"/>
  <c r="I128" i="6"/>
  <c r="E128" i="6"/>
  <c r="BD118" i="6"/>
  <c r="F149" i="6"/>
  <c r="J142" i="6"/>
  <c r="D142" i="6"/>
  <c r="L135" i="6"/>
  <c r="H135" i="6"/>
  <c r="D135" i="6"/>
  <c r="L128" i="6"/>
  <c r="H128" i="6"/>
  <c r="D128" i="6"/>
  <c r="BC118" i="6"/>
  <c r="N156" i="6"/>
  <c r="H142" i="6"/>
  <c r="C142" i="6"/>
  <c r="K135" i="6"/>
  <c r="G135" i="6"/>
  <c r="C135" i="6"/>
  <c r="K128" i="6"/>
  <c r="G128" i="6"/>
  <c r="C128" i="6"/>
  <c r="BB118" i="6"/>
  <c r="BA118" i="6"/>
  <c r="AW118" i="6"/>
  <c r="AS118" i="6"/>
  <c r="AO118" i="6"/>
  <c r="AK118" i="6"/>
  <c r="AG118" i="6"/>
  <c r="AC118" i="6"/>
  <c r="Y118" i="6"/>
  <c r="U118" i="6"/>
  <c r="Q118" i="6"/>
  <c r="M118" i="6"/>
  <c r="I118" i="6"/>
  <c r="E118" i="6"/>
  <c r="AZ118" i="6"/>
  <c r="AV118" i="6"/>
  <c r="AR118" i="6"/>
  <c r="AN118" i="6"/>
  <c r="AJ118" i="6"/>
  <c r="AF118" i="6"/>
  <c r="AB118" i="6"/>
  <c r="X118" i="6"/>
  <c r="T118" i="6"/>
  <c r="P118" i="6"/>
  <c r="L118" i="6"/>
  <c r="H118" i="6"/>
  <c r="D118" i="6"/>
  <c r="AY118" i="6"/>
  <c r="AU118" i="6"/>
  <c r="AQ118" i="6"/>
  <c r="AM118" i="6"/>
  <c r="AI118" i="6"/>
  <c r="AE118" i="6"/>
  <c r="AA118" i="6"/>
  <c r="W118" i="6"/>
  <c r="S118" i="6"/>
  <c r="O118" i="6"/>
  <c r="K118" i="6"/>
  <c r="G118" i="6"/>
  <c r="C118" i="6"/>
  <c r="AX118" i="6"/>
  <c r="AT118" i="6"/>
  <c r="AP118" i="6"/>
  <c r="AL118" i="6"/>
  <c r="AH118" i="6"/>
  <c r="AD118" i="6"/>
  <c r="Z118" i="6"/>
  <c r="V118" i="6"/>
  <c r="R118" i="6"/>
  <c r="N118" i="6"/>
  <c r="J118" i="6"/>
  <c r="F118" i="6"/>
  <c r="B118" i="6"/>
  <c r="AU55" i="6"/>
  <c r="AQ55" i="6"/>
  <c r="AM55" i="6"/>
  <c r="AU41" i="6"/>
  <c r="AQ41" i="6"/>
  <c r="AM41" i="6"/>
  <c r="AT55" i="6"/>
  <c r="AP55" i="6"/>
  <c r="AL55" i="6"/>
  <c r="AV48" i="6"/>
  <c r="AR48" i="6"/>
  <c r="AN48" i="6"/>
  <c r="AT41" i="6"/>
  <c r="AP41" i="6"/>
  <c r="AL41" i="6"/>
  <c r="AH17" i="6"/>
  <c r="AH16" i="6"/>
  <c r="AH15" i="6"/>
  <c r="AH14" i="6"/>
  <c r="AH13" i="6"/>
  <c r="AH12" i="6"/>
  <c r="AH11" i="6"/>
  <c r="AH10" i="6"/>
  <c r="AH9" i="6"/>
  <c r="AH8" i="6"/>
  <c r="AH7" i="6"/>
  <c r="AH6" i="6"/>
  <c r="AW55" i="6"/>
  <c r="AS55" i="6"/>
  <c r="AO55" i="6"/>
  <c r="AW41" i="6"/>
  <c r="AS41" i="6"/>
  <c r="AO41" i="6"/>
  <c r="AV55" i="6"/>
  <c r="AR55" i="6"/>
  <c r="AN55" i="6"/>
  <c r="AV41" i="6"/>
  <c r="AR41" i="6"/>
  <c r="AN41" i="6"/>
  <c r="K155" i="6"/>
  <c r="G155" i="6"/>
  <c r="C155" i="6"/>
  <c r="K148" i="6"/>
  <c r="G148" i="6"/>
  <c r="C148" i="6"/>
  <c r="M155" i="6"/>
  <c r="I155" i="6"/>
  <c r="E155" i="6"/>
  <c r="M148" i="6"/>
  <c r="I148" i="6"/>
  <c r="E148" i="6"/>
  <c r="L155" i="6"/>
  <c r="H155" i="6"/>
  <c r="D155" i="6"/>
  <c r="L148" i="6"/>
  <c r="H148" i="6"/>
  <c r="D148" i="6"/>
  <c r="F155" i="6"/>
  <c r="J148" i="6"/>
  <c r="N141" i="6"/>
  <c r="J141" i="6"/>
  <c r="F141" i="6"/>
  <c r="N134" i="6"/>
  <c r="J134" i="6"/>
  <c r="F134" i="6"/>
  <c r="N127" i="6"/>
  <c r="J127" i="6"/>
  <c r="F127" i="6"/>
  <c r="F148" i="6"/>
  <c r="M141" i="6"/>
  <c r="I141" i="6"/>
  <c r="E141" i="6"/>
  <c r="M134" i="6"/>
  <c r="I134" i="6"/>
  <c r="E134" i="6"/>
  <c r="M127" i="6"/>
  <c r="I127" i="6"/>
  <c r="E127" i="6"/>
  <c r="N155" i="6"/>
  <c r="L141" i="6"/>
  <c r="H141" i="6"/>
  <c r="D141" i="6"/>
  <c r="L134" i="6"/>
  <c r="H134" i="6"/>
  <c r="D134" i="6"/>
  <c r="L127" i="6"/>
  <c r="H127" i="6"/>
  <c r="D127" i="6"/>
  <c r="J155" i="6"/>
  <c r="N148" i="6"/>
  <c r="K141" i="6"/>
  <c r="G141" i="6"/>
  <c r="C141" i="6"/>
  <c r="K134" i="6"/>
  <c r="G134" i="6"/>
  <c r="C134" i="6"/>
  <c r="K127" i="6"/>
  <c r="G127" i="6"/>
  <c r="C127" i="6"/>
  <c r="BE117" i="6"/>
  <c r="BA117" i="6"/>
  <c r="AW117" i="6"/>
  <c r="AS117" i="6"/>
  <c r="AO117" i="6"/>
  <c r="AK117" i="6"/>
  <c r="AG117" i="6"/>
  <c r="AC117" i="6"/>
  <c r="Y117" i="6"/>
  <c r="U117" i="6"/>
  <c r="Q117" i="6"/>
  <c r="M117" i="6"/>
  <c r="I117" i="6"/>
  <c r="E117" i="6"/>
  <c r="BD117" i="6"/>
  <c r="AZ117" i="6"/>
  <c r="AV117" i="6"/>
  <c r="AR117" i="6"/>
  <c r="AN117" i="6"/>
  <c r="AJ117" i="6"/>
  <c r="AF117" i="6"/>
  <c r="AB117" i="6"/>
  <c r="X117" i="6"/>
  <c r="T117" i="6"/>
  <c r="P117" i="6"/>
  <c r="L117" i="6"/>
  <c r="H117" i="6"/>
  <c r="D117" i="6"/>
  <c r="BC117" i="6"/>
  <c r="AY117" i="6"/>
  <c r="AU117" i="6"/>
  <c r="AQ117" i="6"/>
  <c r="AM117" i="6"/>
  <c r="AI117" i="6"/>
  <c r="AE117" i="6"/>
  <c r="AA117" i="6"/>
  <c r="W117" i="6"/>
  <c r="S117" i="6"/>
  <c r="O117" i="6"/>
  <c r="K117" i="6"/>
  <c r="G117" i="6"/>
  <c r="C117" i="6"/>
  <c r="BB117" i="6"/>
  <c r="AX117" i="6"/>
  <c r="AT117" i="6"/>
  <c r="AP117" i="6"/>
  <c r="AL117" i="6"/>
  <c r="AH117" i="6"/>
  <c r="AD117" i="6"/>
  <c r="Z117" i="6"/>
  <c r="V117" i="6"/>
  <c r="R117" i="6"/>
  <c r="N117" i="6"/>
  <c r="J117" i="6"/>
  <c r="F117" i="6"/>
  <c r="B117" i="6"/>
  <c r="AW54" i="6"/>
  <c r="AS54" i="6"/>
  <c r="AO54" i="6"/>
  <c r="AU47" i="6"/>
  <c r="AQ47" i="6"/>
  <c r="AM47" i="6"/>
  <c r="AV54" i="6"/>
  <c r="AR54" i="6"/>
  <c r="AN54" i="6"/>
  <c r="AT47" i="6"/>
  <c r="AP47" i="6"/>
  <c r="AL47" i="6"/>
  <c r="AU54" i="6"/>
  <c r="AQ54" i="6"/>
  <c r="AM54" i="6"/>
  <c r="AW47" i="6"/>
  <c r="AS47" i="6"/>
  <c r="AO47" i="6"/>
  <c r="AG17" i="6"/>
  <c r="AG16" i="6"/>
  <c r="AG15" i="6"/>
  <c r="AG14" i="6"/>
  <c r="AG13" i="6"/>
  <c r="AG12" i="6"/>
  <c r="AG11" i="6"/>
  <c r="AG10" i="6"/>
  <c r="AG9" i="6"/>
  <c r="AG8" i="6"/>
  <c r="AG7" i="6"/>
  <c r="AG6" i="6"/>
  <c r="AT54" i="6"/>
  <c r="AP54" i="6"/>
  <c r="AL54" i="6"/>
  <c r="AV47" i="6"/>
  <c r="AR47" i="6"/>
  <c r="AN47" i="6"/>
  <c r="K98" i="6"/>
  <c r="G98" i="6"/>
  <c r="C98" i="6"/>
  <c r="K93" i="6"/>
  <c r="G93" i="6"/>
  <c r="C93" i="6"/>
  <c r="J98" i="6"/>
  <c r="F98" i="6"/>
  <c r="J93" i="6"/>
  <c r="F93" i="6"/>
  <c r="J84" i="6"/>
  <c r="F84" i="6"/>
  <c r="J79" i="6"/>
  <c r="F79" i="6"/>
  <c r="M98" i="6"/>
  <c r="I98" i="6"/>
  <c r="E98" i="6"/>
  <c r="M93" i="6"/>
  <c r="I93" i="6"/>
  <c r="E93" i="6"/>
  <c r="I84" i="6"/>
  <c r="E84" i="6"/>
  <c r="L98" i="6"/>
  <c r="H98" i="6"/>
  <c r="D98" i="6"/>
  <c r="L93" i="6"/>
  <c r="H93" i="6"/>
  <c r="D93" i="6"/>
  <c r="H84" i="6"/>
  <c r="K79" i="6"/>
  <c r="E79" i="6"/>
  <c r="G84" i="6"/>
  <c r="I79" i="6"/>
  <c r="D79" i="6"/>
  <c r="L84" i="6"/>
  <c r="D84" i="6"/>
  <c r="M79" i="6"/>
  <c r="H79" i="6"/>
  <c r="C79" i="6"/>
  <c r="K84" i="6"/>
  <c r="C84" i="6"/>
  <c r="L79" i="6"/>
  <c r="G79" i="6"/>
  <c r="K94" i="6"/>
  <c r="G94" i="6"/>
  <c r="C94" i="6"/>
  <c r="J94" i="6"/>
  <c r="F94" i="6"/>
  <c r="M94" i="6"/>
  <c r="I94" i="6"/>
  <c r="E94" i="6"/>
  <c r="L94" i="6"/>
  <c r="H94" i="6"/>
  <c r="D94" i="6"/>
  <c r="J80" i="6"/>
  <c r="F80" i="6"/>
  <c r="M80" i="6"/>
  <c r="I80" i="6"/>
  <c r="D80" i="6"/>
  <c r="H80" i="6"/>
  <c r="C80" i="6"/>
  <c r="L80" i="6"/>
  <c r="G80" i="6"/>
  <c r="K80" i="6"/>
  <c r="E80" i="6"/>
  <c r="J77" i="6"/>
  <c r="F77" i="6"/>
  <c r="J73" i="6"/>
  <c r="F73" i="6"/>
  <c r="H77" i="6"/>
  <c r="C77" i="6"/>
  <c r="M73" i="6"/>
  <c r="H73" i="6"/>
  <c r="C73" i="6"/>
  <c r="L77" i="6"/>
  <c r="G77" i="6"/>
  <c r="L73" i="6"/>
  <c r="G73" i="6"/>
  <c r="K77" i="6"/>
  <c r="E77" i="6"/>
  <c r="K73" i="6"/>
  <c r="E73" i="6"/>
  <c r="I77" i="6"/>
  <c r="D77" i="6"/>
  <c r="I73" i="6"/>
  <c r="D73" i="6"/>
  <c r="K95" i="6"/>
  <c r="G95" i="6"/>
  <c r="C95" i="6"/>
  <c r="J95" i="6"/>
  <c r="F95" i="6"/>
  <c r="M95" i="6"/>
  <c r="I95" i="6"/>
  <c r="E95" i="6"/>
  <c r="L95" i="6"/>
  <c r="H95" i="6"/>
  <c r="D95" i="6"/>
  <c r="K87" i="6"/>
  <c r="G87" i="6"/>
  <c r="C87" i="6"/>
  <c r="J87" i="6"/>
  <c r="F87" i="6"/>
  <c r="M87" i="6"/>
  <c r="I87" i="6"/>
  <c r="E87" i="6"/>
  <c r="L87" i="6"/>
  <c r="H87" i="6"/>
  <c r="D87" i="6"/>
  <c r="K97" i="6"/>
  <c r="G97" i="6"/>
  <c r="C97" i="6"/>
  <c r="J97" i="6"/>
  <c r="F97" i="6"/>
  <c r="M97" i="6"/>
  <c r="I97" i="6"/>
  <c r="E97" i="6"/>
  <c r="L97" i="6"/>
  <c r="H97" i="6"/>
  <c r="D97" i="6"/>
  <c r="K89" i="6"/>
  <c r="G89" i="6"/>
  <c r="C89" i="6"/>
  <c r="J89" i="6"/>
  <c r="F89" i="6"/>
  <c r="M89" i="6"/>
  <c r="I89" i="6"/>
  <c r="E89" i="6"/>
  <c r="D89" i="6"/>
  <c r="L89" i="6"/>
  <c r="H89" i="6"/>
  <c r="J76" i="6"/>
  <c r="F76" i="6"/>
  <c r="I76" i="6"/>
  <c r="D76" i="6"/>
  <c r="M76" i="6"/>
  <c r="H76" i="6"/>
  <c r="C76" i="6"/>
  <c r="L76" i="6"/>
  <c r="G76" i="6"/>
  <c r="K76" i="6"/>
  <c r="E76" i="6"/>
  <c r="K279" i="1"/>
  <c r="K283" i="1"/>
  <c r="K287" i="1"/>
  <c r="K291" i="1"/>
  <c r="K295" i="1"/>
  <c r="K299" i="1"/>
  <c r="K303" i="1"/>
  <c r="K309" i="1"/>
  <c r="K313" i="1"/>
  <c r="K317" i="1"/>
  <c r="K321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372" i="1"/>
  <c r="K376" i="1"/>
  <c r="K380" i="1"/>
  <c r="K384" i="1"/>
  <c r="K388" i="1"/>
  <c r="K392" i="1"/>
  <c r="K396" i="1"/>
  <c r="K400" i="1"/>
  <c r="K404" i="1"/>
  <c r="K408" i="1"/>
  <c r="K412" i="1"/>
  <c r="K416" i="1"/>
  <c r="K420" i="1"/>
  <c r="K424" i="1"/>
  <c r="K428" i="1"/>
  <c r="K432" i="1"/>
  <c r="K436" i="1"/>
  <c r="K440" i="1"/>
  <c r="K444" i="1"/>
  <c r="K448" i="1"/>
  <c r="K452" i="1"/>
  <c r="K571" i="1"/>
  <c r="K573" i="1"/>
  <c r="K575" i="1"/>
  <c r="K577" i="1"/>
  <c r="K579" i="1"/>
  <c r="K581" i="1"/>
  <c r="K583" i="1"/>
  <c r="K585" i="1"/>
  <c r="K587" i="1"/>
  <c r="K589" i="1"/>
  <c r="K591" i="1"/>
  <c r="K593" i="1"/>
  <c r="K595" i="1"/>
  <c r="K597" i="1"/>
  <c r="K599" i="1"/>
  <c r="K601" i="1"/>
  <c r="K603" i="1"/>
  <c r="K605" i="1"/>
  <c r="K607" i="1"/>
  <c r="K609" i="1"/>
  <c r="K611" i="1"/>
  <c r="K613" i="1"/>
  <c r="K615" i="1"/>
  <c r="K285" i="1"/>
  <c r="K301" i="1"/>
  <c r="K338" i="1"/>
  <c r="K346" i="1"/>
  <c r="K350" i="1"/>
  <c r="K358" i="1"/>
  <c r="K370" i="1"/>
  <c r="K378" i="1"/>
  <c r="K387" i="1"/>
  <c r="K394" i="1"/>
  <c r="K414" i="1"/>
  <c r="K422" i="1"/>
  <c r="K426" i="1"/>
  <c r="K434" i="1"/>
  <c r="K438" i="1"/>
  <c r="K442" i="1"/>
  <c r="K446" i="1"/>
  <c r="K152" i="6"/>
  <c r="G152" i="6"/>
  <c r="C152" i="6"/>
  <c r="K145" i="6"/>
  <c r="G145" i="6"/>
  <c r="C145" i="6"/>
  <c r="M152" i="6"/>
  <c r="I152" i="6"/>
  <c r="E152" i="6"/>
  <c r="M145" i="6"/>
  <c r="I145" i="6"/>
  <c r="E145" i="6"/>
  <c r="L152" i="6"/>
  <c r="H152" i="6"/>
  <c r="D152" i="6"/>
  <c r="L145" i="6"/>
  <c r="H145" i="6"/>
  <c r="D145" i="6"/>
  <c r="J152" i="6"/>
  <c r="N145" i="6"/>
  <c r="N138" i="6"/>
  <c r="J138" i="6"/>
  <c r="F138" i="6"/>
  <c r="N131" i="6"/>
  <c r="J131" i="6"/>
  <c r="F131" i="6"/>
  <c r="N124" i="6"/>
  <c r="J124" i="6"/>
  <c r="F124" i="6"/>
  <c r="F152" i="6"/>
  <c r="J145" i="6"/>
  <c r="M138" i="6"/>
  <c r="I138" i="6"/>
  <c r="E138" i="6"/>
  <c r="M131" i="6"/>
  <c r="I131" i="6"/>
  <c r="E131" i="6"/>
  <c r="M124" i="6"/>
  <c r="I124" i="6"/>
  <c r="E124" i="6"/>
  <c r="F145" i="6"/>
  <c r="L138" i="6"/>
  <c r="H138" i="6"/>
  <c r="D138" i="6"/>
  <c r="L131" i="6"/>
  <c r="H131" i="6"/>
  <c r="D131" i="6"/>
  <c r="L124" i="6"/>
  <c r="H124" i="6"/>
  <c r="D124" i="6"/>
  <c r="N152" i="6"/>
  <c r="K138" i="6"/>
  <c r="G138" i="6"/>
  <c r="C138" i="6"/>
  <c r="K131" i="6"/>
  <c r="G131" i="6"/>
  <c r="C131" i="6"/>
  <c r="K124" i="6"/>
  <c r="G124" i="6"/>
  <c r="C124" i="6"/>
  <c r="BE114" i="6"/>
  <c r="BA114" i="6"/>
  <c r="AW114" i="6"/>
  <c r="AS114" i="6"/>
  <c r="AO114" i="6"/>
  <c r="AK114" i="6"/>
  <c r="AG114" i="6"/>
  <c r="AC114" i="6"/>
  <c r="Y114" i="6"/>
  <c r="U114" i="6"/>
  <c r="Q114" i="6"/>
  <c r="M114" i="6"/>
  <c r="I114" i="6"/>
  <c r="E114" i="6"/>
  <c r="BD114" i="6"/>
  <c r="AZ114" i="6"/>
  <c r="AV114" i="6"/>
  <c r="AR114" i="6"/>
  <c r="AN114" i="6"/>
  <c r="AJ114" i="6"/>
  <c r="AF114" i="6"/>
  <c r="AB114" i="6"/>
  <c r="X114" i="6"/>
  <c r="T114" i="6"/>
  <c r="P114" i="6"/>
  <c r="L114" i="6"/>
  <c r="H114" i="6"/>
  <c r="D114" i="6"/>
  <c r="BC114" i="6"/>
  <c r="AY114" i="6"/>
  <c r="AU114" i="6"/>
  <c r="AQ114" i="6"/>
  <c r="AM114" i="6"/>
  <c r="AI114" i="6"/>
  <c r="AE114" i="6"/>
  <c r="AA114" i="6"/>
  <c r="W114" i="6"/>
  <c r="S114" i="6"/>
  <c r="O114" i="6"/>
  <c r="K114" i="6"/>
  <c r="G114" i="6"/>
  <c r="C114" i="6"/>
  <c r="BB114" i="6"/>
  <c r="AX114" i="6"/>
  <c r="AT114" i="6"/>
  <c r="AP114" i="6"/>
  <c r="AL114" i="6"/>
  <c r="AH114" i="6"/>
  <c r="AD114" i="6"/>
  <c r="Z114" i="6"/>
  <c r="V114" i="6"/>
  <c r="R114" i="6"/>
  <c r="N114" i="6"/>
  <c r="J114" i="6"/>
  <c r="F114" i="6"/>
  <c r="B114" i="6"/>
  <c r="AW56" i="6"/>
  <c r="AS56" i="6"/>
  <c r="AO56" i="6"/>
  <c r="AU51" i="6"/>
  <c r="AQ51" i="6"/>
  <c r="AM51" i="6"/>
  <c r="AU49" i="6"/>
  <c r="AQ49" i="6"/>
  <c r="AM49" i="6"/>
  <c r="AW42" i="6"/>
  <c r="AS42" i="6"/>
  <c r="AO42" i="6"/>
  <c r="AU37" i="6"/>
  <c r="AQ37" i="6"/>
  <c r="AM37" i="6"/>
  <c r="AI17" i="6"/>
  <c r="AI16" i="6"/>
  <c r="AI15" i="6"/>
  <c r="AI14" i="6"/>
  <c r="AI13" i="6"/>
  <c r="AI12" i="6"/>
  <c r="AI11" i="6"/>
  <c r="AI10" i="6"/>
  <c r="AI9" i="6"/>
  <c r="AI8" i="6"/>
  <c r="AI7" i="6"/>
  <c r="AI6" i="6"/>
  <c r="AV56" i="6"/>
  <c r="AR56" i="6"/>
  <c r="AN56" i="6"/>
  <c r="AT51" i="6"/>
  <c r="AP51" i="6"/>
  <c r="AL51" i="6"/>
  <c r="AT49" i="6"/>
  <c r="AP49" i="6"/>
  <c r="AL49" i="6"/>
  <c r="AV42" i="6"/>
  <c r="AR42" i="6"/>
  <c r="AN42" i="6"/>
  <c r="AT37" i="6"/>
  <c r="AP37" i="6"/>
  <c r="AL37" i="6"/>
  <c r="AD17" i="6"/>
  <c r="AD16" i="6"/>
  <c r="AD15" i="6"/>
  <c r="AD14" i="6"/>
  <c r="AD13" i="6"/>
  <c r="AD12" i="6"/>
  <c r="AD11" i="6"/>
  <c r="AD10" i="6"/>
  <c r="AD9" i="6"/>
  <c r="AD8" i="6"/>
  <c r="AD7" i="6"/>
  <c r="AD6" i="6"/>
  <c r="AU56" i="6"/>
  <c r="AQ56" i="6"/>
  <c r="AM56" i="6"/>
  <c r="AW51" i="6"/>
  <c r="AS51" i="6"/>
  <c r="AO51" i="6"/>
  <c r="AW49" i="6"/>
  <c r="AS49" i="6"/>
  <c r="AO49" i="6"/>
  <c r="AU42" i="6"/>
  <c r="AQ42" i="6"/>
  <c r="AM42" i="6"/>
  <c r="AW37" i="6"/>
  <c r="AS37" i="6"/>
  <c r="AO37" i="6"/>
  <c r="AT56" i="6"/>
  <c r="AP56" i="6"/>
  <c r="AL56" i="6"/>
  <c r="AV51" i="6"/>
  <c r="AR51" i="6"/>
  <c r="AN51" i="6"/>
  <c r="AV49" i="6"/>
  <c r="AR49" i="6"/>
  <c r="AN49" i="6"/>
  <c r="AT42" i="6"/>
  <c r="AP42" i="6"/>
  <c r="AL42" i="6"/>
  <c r="AV37" i="6"/>
  <c r="AR37" i="6"/>
  <c r="AN37" i="6"/>
  <c r="K151" i="6"/>
  <c r="G151" i="6"/>
  <c r="C151" i="6"/>
  <c r="K144" i="6"/>
  <c r="G144" i="6"/>
  <c r="C144" i="6"/>
  <c r="M151" i="6"/>
  <c r="I151" i="6"/>
  <c r="E151" i="6"/>
  <c r="M144" i="6"/>
  <c r="I144" i="6"/>
  <c r="E144" i="6"/>
  <c r="L151" i="6"/>
  <c r="H151" i="6"/>
  <c r="D151" i="6"/>
  <c r="L144" i="6"/>
  <c r="H144" i="6"/>
  <c r="D144" i="6"/>
  <c r="F151" i="6"/>
  <c r="J144" i="6"/>
  <c r="N137" i="6"/>
  <c r="J137" i="6"/>
  <c r="F137" i="6"/>
  <c r="N130" i="6"/>
  <c r="J130" i="6"/>
  <c r="F130" i="6"/>
  <c r="N123" i="6"/>
  <c r="J123" i="6"/>
  <c r="F123" i="6"/>
  <c r="F144" i="6"/>
  <c r="M137" i="6"/>
  <c r="I137" i="6"/>
  <c r="E137" i="6"/>
  <c r="M130" i="6"/>
  <c r="I130" i="6"/>
  <c r="E130" i="6"/>
  <c r="M123" i="6"/>
  <c r="I123" i="6"/>
  <c r="E123" i="6"/>
  <c r="N151" i="6"/>
  <c r="L137" i="6"/>
  <c r="H137" i="6"/>
  <c r="D137" i="6"/>
  <c r="L130" i="6"/>
  <c r="H130" i="6"/>
  <c r="D130" i="6"/>
  <c r="L123" i="6"/>
  <c r="H123" i="6"/>
  <c r="D123" i="6"/>
  <c r="J151" i="6"/>
  <c r="N144" i="6"/>
  <c r="K137" i="6"/>
  <c r="G137" i="6"/>
  <c r="C137" i="6"/>
  <c r="K130" i="6"/>
  <c r="G130" i="6"/>
  <c r="C130" i="6"/>
  <c r="K123" i="6"/>
  <c r="G123" i="6"/>
  <c r="C123" i="6"/>
  <c r="BE113" i="6"/>
  <c r="BA113" i="6"/>
  <c r="AW113" i="6"/>
  <c r="AS113" i="6"/>
  <c r="AO113" i="6"/>
  <c r="AK113" i="6"/>
  <c r="AG113" i="6"/>
  <c r="AC113" i="6"/>
  <c r="Y113" i="6"/>
  <c r="U113" i="6"/>
  <c r="Q113" i="6"/>
  <c r="M113" i="6"/>
  <c r="BD113" i="6"/>
  <c r="AZ113" i="6"/>
  <c r="AV113" i="6"/>
  <c r="AR113" i="6"/>
  <c r="AN113" i="6"/>
  <c r="AJ113" i="6"/>
  <c r="AF113" i="6"/>
  <c r="AB113" i="6"/>
  <c r="X113" i="6"/>
  <c r="T113" i="6"/>
  <c r="P113" i="6"/>
  <c r="BC113" i="6"/>
  <c r="AY113" i="6"/>
  <c r="AU113" i="6"/>
  <c r="AQ113" i="6"/>
  <c r="AM113" i="6"/>
  <c r="AI113" i="6"/>
  <c r="AE113" i="6"/>
  <c r="AA113" i="6"/>
  <c r="W113" i="6"/>
  <c r="S113" i="6"/>
  <c r="O113" i="6"/>
  <c r="K113" i="6"/>
  <c r="G113" i="6"/>
  <c r="C113" i="6"/>
  <c r="BB113" i="6"/>
  <c r="AX113" i="6"/>
  <c r="AT113" i="6"/>
  <c r="AP113" i="6"/>
  <c r="AL113" i="6"/>
  <c r="AH113" i="6"/>
  <c r="AD113" i="6"/>
  <c r="Z113" i="6"/>
  <c r="V113" i="6"/>
  <c r="R113" i="6"/>
  <c r="N113" i="6"/>
  <c r="J113" i="6"/>
  <c r="F113" i="6"/>
  <c r="B113" i="6"/>
  <c r="L113" i="6"/>
  <c r="D113" i="6"/>
  <c r="I113" i="6"/>
  <c r="H113" i="6"/>
  <c r="E113" i="6"/>
  <c r="AW50" i="6"/>
  <c r="AS50" i="6"/>
  <c r="AO50" i="6"/>
  <c r="AU43" i="6"/>
  <c r="AQ43" i="6"/>
  <c r="AM43" i="6"/>
  <c r="AV50" i="6"/>
  <c r="AR50" i="6"/>
  <c r="AN50" i="6"/>
  <c r="AT43" i="6"/>
  <c r="AP43" i="6"/>
  <c r="AL43" i="6"/>
  <c r="AU50" i="6"/>
  <c r="AQ50" i="6"/>
  <c r="AM50" i="6"/>
  <c r="AW43" i="6"/>
  <c r="AS43" i="6"/>
  <c r="AO43" i="6"/>
  <c r="AC17" i="6"/>
  <c r="AC16" i="6"/>
  <c r="AC15" i="6"/>
  <c r="AC14" i="6"/>
  <c r="AC13" i="6"/>
  <c r="AC12" i="6"/>
  <c r="AC11" i="6"/>
  <c r="AC10" i="6"/>
  <c r="AC9" i="6"/>
  <c r="AC8" i="6"/>
  <c r="AC7" i="6"/>
  <c r="AC6" i="6"/>
  <c r="AT50" i="6"/>
  <c r="AP50" i="6"/>
  <c r="AL50" i="6"/>
  <c r="AV43" i="6"/>
  <c r="AR43" i="6"/>
  <c r="AN43" i="6"/>
  <c r="K154" i="6"/>
  <c r="G154" i="6"/>
  <c r="C154" i="6"/>
  <c r="K147" i="6"/>
  <c r="G147" i="6"/>
  <c r="C147" i="6"/>
  <c r="M154" i="6"/>
  <c r="I154" i="6"/>
  <c r="E154" i="6"/>
  <c r="M147" i="6"/>
  <c r="I147" i="6"/>
  <c r="E147" i="6"/>
  <c r="L154" i="6"/>
  <c r="H154" i="6"/>
  <c r="D154" i="6"/>
  <c r="L147" i="6"/>
  <c r="H147" i="6"/>
  <c r="D147" i="6"/>
  <c r="F147" i="6"/>
  <c r="N140" i="6"/>
  <c r="J140" i="6"/>
  <c r="F140" i="6"/>
  <c r="N133" i="6"/>
  <c r="J133" i="6"/>
  <c r="F133" i="6"/>
  <c r="N126" i="6"/>
  <c r="J126" i="6"/>
  <c r="F126" i="6"/>
  <c r="N154" i="6"/>
  <c r="M140" i="6"/>
  <c r="I140" i="6"/>
  <c r="E140" i="6"/>
  <c r="M133" i="6"/>
  <c r="I133" i="6"/>
  <c r="E133" i="6"/>
  <c r="M126" i="6"/>
  <c r="I126" i="6"/>
  <c r="E126" i="6"/>
  <c r="J154" i="6"/>
  <c r="N147" i="6"/>
  <c r="L140" i="6"/>
  <c r="H140" i="6"/>
  <c r="D140" i="6"/>
  <c r="L133" i="6"/>
  <c r="H133" i="6"/>
  <c r="D133" i="6"/>
  <c r="L126" i="6"/>
  <c r="H126" i="6"/>
  <c r="D126" i="6"/>
  <c r="F154" i="6"/>
  <c r="J147" i="6"/>
  <c r="K140" i="6"/>
  <c r="G140" i="6"/>
  <c r="C140" i="6"/>
  <c r="K133" i="6"/>
  <c r="G133" i="6"/>
  <c r="C133" i="6"/>
  <c r="K126" i="6"/>
  <c r="G126" i="6"/>
  <c r="C126" i="6"/>
  <c r="BE116" i="6"/>
  <c r="BA116" i="6"/>
  <c r="AW116" i="6"/>
  <c r="AS116" i="6"/>
  <c r="AO116" i="6"/>
  <c r="AK116" i="6"/>
  <c r="AG116" i="6"/>
  <c r="AC116" i="6"/>
  <c r="Y116" i="6"/>
  <c r="U116" i="6"/>
  <c r="Q116" i="6"/>
  <c r="M116" i="6"/>
  <c r="I116" i="6"/>
  <c r="E116" i="6"/>
  <c r="BD116" i="6"/>
  <c r="AZ116" i="6"/>
  <c r="AV116" i="6"/>
  <c r="AR116" i="6"/>
  <c r="AN116" i="6"/>
  <c r="AJ116" i="6"/>
  <c r="AF116" i="6"/>
  <c r="AB116" i="6"/>
  <c r="X116" i="6"/>
  <c r="T116" i="6"/>
  <c r="P116" i="6"/>
  <c r="L116" i="6"/>
  <c r="H116" i="6"/>
  <c r="D116" i="6"/>
  <c r="BC116" i="6"/>
  <c r="AY116" i="6"/>
  <c r="AU116" i="6"/>
  <c r="AQ116" i="6"/>
  <c r="AM116" i="6"/>
  <c r="AI116" i="6"/>
  <c r="AE116" i="6"/>
  <c r="AA116" i="6"/>
  <c r="W116" i="6"/>
  <c r="S116" i="6"/>
  <c r="O116" i="6"/>
  <c r="K116" i="6"/>
  <c r="G116" i="6"/>
  <c r="C116" i="6"/>
  <c r="BB116" i="6"/>
  <c r="AX116" i="6"/>
  <c r="AT116" i="6"/>
  <c r="AP116" i="6"/>
  <c r="AL116" i="6"/>
  <c r="AH116" i="6"/>
  <c r="AD116" i="6"/>
  <c r="Z116" i="6"/>
  <c r="V116" i="6"/>
  <c r="R116" i="6"/>
  <c r="N116" i="6"/>
  <c r="J116" i="6"/>
  <c r="F116" i="6"/>
  <c r="B116" i="6"/>
  <c r="AU53" i="6"/>
  <c r="AQ53" i="6"/>
  <c r="AM53" i="6"/>
  <c r="AW46" i="6"/>
  <c r="AS46" i="6"/>
  <c r="AO46" i="6"/>
  <c r="AT53" i="6"/>
  <c r="AP53" i="6"/>
  <c r="AL53" i="6"/>
  <c r="AV46" i="6"/>
  <c r="AR46" i="6"/>
  <c r="AN46" i="6"/>
  <c r="AW53" i="6"/>
  <c r="AS53" i="6"/>
  <c r="AO53" i="6"/>
  <c r="AU46" i="6"/>
  <c r="AQ46" i="6"/>
  <c r="AM46" i="6"/>
  <c r="AV53" i="6"/>
  <c r="AR53" i="6"/>
  <c r="AN53" i="6"/>
  <c r="AT46" i="6"/>
  <c r="AP46" i="6"/>
  <c r="AL46" i="6"/>
  <c r="AF17" i="6"/>
  <c r="AF16" i="6"/>
  <c r="AF15" i="6"/>
  <c r="AF14" i="6"/>
  <c r="AF13" i="6"/>
  <c r="AF12" i="6"/>
  <c r="AF11" i="6"/>
  <c r="AF10" i="6"/>
  <c r="AF9" i="6"/>
  <c r="AF8" i="6"/>
  <c r="AF7" i="6"/>
  <c r="AF6" i="6"/>
  <c r="AW48" i="6"/>
  <c r="AS48" i="6"/>
  <c r="AO48" i="6"/>
  <c r="AU48" i="6"/>
  <c r="AQ48" i="6"/>
  <c r="AM48" i="6"/>
  <c r="AT48" i="6"/>
  <c r="AP48" i="6"/>
  <c r="AL48" i="6"/>
  <c r="K91" i="6"/>
  <c r="G91" i="6"/>
  <c r="C91" i="6"/>
  <c r="K86" i="6"/>
  <c r="G86" i="6"/>
  <c r="C86" i="6"/>
  <c r="J91" i="6"/>
  <c r="F91" i="6"/>
  <c r="J86" i="6"/>
  <c r="F86" i="6"/>
  <c r="I91" i="6"/>
  <c r="E91" i="6"/>
  <c r="M86" i="6"/>
  <c r="I86" i="6"/>
  <c r="E86" i="6"/>
  <c r="L91" i="6"/>
  <c r="H91" i="6"/>
  <c r="D91" i="6"/>
  <c r="H86" i="6"/>
  <c r="D86" i="6"/>
  <c r="L86" i="6"/>
  <c r="K92" i="6"/>
  <c r="G92" i="6"/>
  <c r="C92" i="6"/>
  <c r="J92" i="6"/>
  <c r="F92" i="6"/>
  <c r="M92" i="6"/>
  <c r="I92" i="6"/>
  <c r="E92" i="6"/>
  <c r="L92" i="6"/>
  <c r="H92" i="6"/>
  <c r="D92" i="6"/>
  <c r="K90" i="6"/>
  <c r="G90" i="6"/>
  <c r="C90" i="6"/>
  <c r="J90" i="6"/>
  <c r="F90" i="6"/>
  <c r="M90" i="6"/>
  <c r="I90" i="6"/>
  <c r="E90" i="6"/>
  <c r="L90" i="6"/>
  <c r="H90" i="6"/>
  <c r="D90" i="6"/>
  <c r="K96" i="6"/>
  <c r="G96" i="6"/>
  <c r="C96" i="6"/>
  <c r="J96" i="6"/>
  <c r="F96" i="6"/>
  <c r="M96" i="6"/>
  <c r="I96" i="6"/>
  <c r="E96" i="6"/>
  <c r="L96" i="6"/>
  <c r="H96" i="6"/>
  <c r="D96" i="6"/>
  <c r="J78" i="6"/>
  <c r="F78" i="6"/>
  <c r="L78" i="6"/>
  <c r="G78" i="6"/>
  <c r="K78" i="6"/>
  <c r="E78" i="6"/>
  <c r="I78" i="6"/>
  <c r="D78" i="6"/>
  <c r="M78" i="6"/>
  <c r="H78" i="6"/>
  <c r="C78" i="6"/>
  <c r="AW40" i="6"/>
  <c r="AS40" i="6"/>
  <c r="AO40" i="6"/>
  <c r="AV40" i="6"/>
  <c r="AR40" i="6"/>
  <c r="AN40" i="6"/>
  <c r="AU40" i="6"/>
  <c r="AQ40" i="6"/>
  <c r="AM40" i="6"/>
  <c r="AT40" i="6"/>
  <c r="AP40" i="6"/>
  <c r="AL40" i="6"/>
  <c r="K278" i="1"/>
  <c r="K282" i="1"/>
  <c r="K286" i="1"/>
  <c r="K290" i="1"/>
  <c r="K294" i="1"/>
  <c r="K85" i="6"/>
  <c r="G85" i="6"/>
  <c r="C85" i="6"/>
  <c r="J85" i="6"/>
  <c r="F85" i="6"/>
  <c r="M85" i="6"/>
  <c r="I85" i="6"/>
  <c r="E85" i="6"/>
  <c r="D85" i="6"/>
  <c r="L85" i="6"/>
  <c r="H85" i="6"/>
  <c r="K298" i="1"/>
  <c r="K302" i="1"/>
  <c r="K306" i="1"/>
  <c r="K323" i="1"/>
  <c r="K327" i="1"/>
  <c r="K331" i="1"/>
  <c r="K335" i="1"/>
  <c r="K339" i="1"/>
  <c r="K343" i="1"/>
  <c r="K347" i="1"/>
  <c r="K351" i="1"/>
  <c r="K355" i="1"/>
  <c r="K359" i="1"/>
  <c r="K363" i="1"/>
  <c r="K367" i="1"/>
  <c r="K371" i="1"/>
  <c r="K375" i="1"/>
  <c r="K379" i="1"/>
  <c r="K383" i="1"/>
  <c r="K386" i="1"/>
  <c r="K391" i="1"/>
  <c r="K395" i="1"/>
  <c r="K399" i="1"/>
  <c r="K403" i="1"/>
  <c r="K407" i="1"/>
  <c r="K411" i="1"/>
  <c r="K415" i="1"/>
  <c r="K419" i="1"/>
  <c r="K423" i="1"/>
  <c r="K427" i="1"/>
  <c r="K431" i="1"/>
  <c r="K435" i="1"/>
  <c r="K439" i="1"/>
  <c r="K443" i="1"/>
  <c r="K447" i="1"/>
  <c r="K451" i="1"/>
  <c r="K572" i="1"/>
  <c r="K574" i="1"/>
  <c r="K576" i="1"/>
  <c r="K578" i="1"/>
  <c r="K580" i="1"/>
  <c r="K582" i="1"/>
  <c r="K584" i="1"/>
  <c r="K586" i="1"/>
  <c r="K588" i="1"/>
  <c r="K590" i="1"/>
  <c r="K592" i="1"/>
  <c r="K594" i="1"/>
  <c r="K596" i="1"/>
  <c r="K598" i="1"/>
  <c r="K600" i="1"/>
  <c r="K602" i="1"/>
  <c r="K604" i="1"/>
  <c r="K606" i="1"/>
  <c r="K608" i="1"/>
  <c r="K610" i="1"/>
  <c r="K612" i="1"/>
  <c r="K614" i="1"/>
  <c r="K616" i="1"/>
  <c r="K1067" i="1"/>
  <c r="K1069" i="1"/>
  <c r="K1071" i="1"/>
  <c r="K1073" i="1"/>
  <c r="K1075" i="1"/>
  <c r="K1077" i="1"/>
  <c r="K1079" i="1"/>
  <c r="K1081" i="1"/>
  <c r="K1083" i="1"/>
  <c r="K1085" i="1"/>
  <c r="K1087" i="1"/>
  <c r="K1089" i="1"/>
  <c r="K1091" i="1"/>
  <c r="K1093" i="1"/>
  <c r="K1095" i="1"/>
  <c r="K1097" i="1"/>
  <c r="K1099" i="1"/>
  <c r="K1101" i="1"/>
  <c r="K1103" i="1"/>
  <c r="K1105" i="1"/>
  <c r="K1107" i="1"/>
  <c r="K1109" i="1"/>
  <c r="K1111" i="1"/>
  <c r="K1113" i="1"/>
  <c r="K1115" i="1"/>
  <c r="K1117" i="1"/>
  <c r="K1119" i="1"/>
  <c r="K1121" i="1"/>
  <c r="K1123" i="1"/>
  <c r="K1125" i="1"/>
  <c r="K1127" i="1"/>
  <c r="K1129" i="1"/>
  <c r="K1131" i="1"/>
  <c r="K1133" i="1"/>
  <c r="K1135" i="1"/>
  <c r="K1137" i="1"/>
  <c r="K1139" i="1"/>
  <c r="K1141" i="1"/>
  <c r="K1143" i="1"/>
  <c r="K1145" i="1"/>
  <c r="K1147" i="1"/>
  <c r="K1149" i="1"/>
  <c r="K1151" i="1"/>
  <c r="K1153" i="1"/>
  <c r="K1155" i="1"/>
  <c r="K1157" i="1"/>
  <c r="K1159" i="1"/>
  <c r="K1162" i="1"/>
  <c r="J82" i="6"/>
  <c r="F82" i="6"/>
  <c r="M82" i="6"/>
  <c r="I82" i="6"/>
  <c r="E82" i="6"/>
  <c r="H82" i="6"/>
  <c r="G82" i="6"/>
  <c r="L82" i="6"/>
  <c r="D82" i="6"/>
  <c r="K82" i="6"/>
  <c r="C82" i="6"/>
  <c r="K1164" i="1"/>
  <c r="K1166" i="1"/>
  <c r="K1168" i="1"/>
  <c r="K1170" i="1"/>
  <c r="K1172" i="1"/>
  <c r="K1174" i="1"/>
  <c r="K1176" i="1"/>
  <c r="K1178" i="1"/>
  <c r="K1180" i="1"/>
  <c r="K1183" i="1"/>
  <c r="K1186" i="1"/>
  <c r="K1188" i="1"/>
  <c r="K1190" i="1"/>
  <c r="K1192" i="1"/>
  <c r="K1194" i="1"/>
  <c r="K1196" i="1"/>
  <c r="K1198" i="1"/>
  <c r="K1200" i="1"/>
  <c r="K1202" i="1"/>
  <c r="K1204" i="1"/>
  <c r="K1206" i="1"/>
  <c r="K1208" i="1"/>
  <c r="K1210" i="1"/>
  <c r="K1212" i="1"/>
  <c r="K1214" i="1"/>
  <c r="K1216" i="1"/>
  <c r="K1218" i="1"/>
  <c r="K1220" i="1"/>
  <c r="K1222" i="1"/>
  <c r="K1224" i="1"/>
  <c r="K1226" i="1"/>
  <c r="K1228" i="1"/>
  <c r="K1230" i="1"/>
  <c r="K1232" i="1"/>
  <c r="K1234" i="1"/>
  <c r="K1236" i="1"/>
  <c r="K1238" i="1"/>
  <c r="K1240" i="1"/>
  <c r="K1242" i="1"/>
  <c r="K1244" i="1"/>
  <c r="K1246" i="1"/>
  <c r="K1248" i="1"/>
  <c r="K1250" i="1"/>
  <c r="K1252" i="1"/>
  <c r="K1254" i="1"/>
  <c r="K1256" i="1"/>
  <c r="K1258" i="1"/>
  <c r="K1260" i="1"/>
  <c r="K1262" i="1"/>
  <c r="K1264" i="1"/>
  <c r="K1266" i="1"/>
  <c r="K1268" i="1"/>
  <c r="K1270" i="1"/>
  <c r="K1272" i="1"/>
  <c r="K1274" i="1"/>
  <c r="K1276" i="1"/>
  <c r="K1278" i="1"/>
  <c r="K1280" i="1"/>
  <c r="K1282" i="1"/>
  <c r="K1284" i="1"/>
  <c r="K1286" i="1"/>
  <c r="K1288" i="1"/>
  <c r="K1290" i="1"/>
  <c r="K1292" i="1"/>
  <c r="K1294" i="1"/>
  <c r="K1296" i="1"/>
  <c r="K1298" i="1"/>
  <c r="K1300" i="1"/>
  <c r="K1302" i="1"/>
  <c r="K1304" i="1"/>
  <c r="K1306" i="1"/>
  <c r="K1308" i="1"/>
  <c r="K1310" i="1"/>
  <c r="K1312" i="1"/>
  <c r="K1314" i="1"/>
  <c r="K1316" i="1"/>
  <c r="K1318" i="1"/>
  <c r="K1320" i="1"/>
  <c r="K1322" i="1"/>
  <c r="K1324" i="1"/>
  <c r="K1326" i="1"/>
  <c r="K1328" i="1"/>
  <c r="K1330" i="1"/>
  <c r="K1332" i="1"/>
  <c r="K1334" i="1"/>
  <c r="K1336" i="1"/>
  <c r="K1338" i="1"/>
  <c r="K1340" i="1"/>
  <c r="K1727" i="1"/>
  <c r="K1729" i="1"/>
  <c r="K1731" i="1"/>
  <c r="K1733" i="1"/>
  <c r="K1735" i="1"/>
  <c r="K1737" i="1"/>
  <c r="K1739" i="1"/>
  <c r="K917" i="1"/>
  <c r="K921" i="1"/>
  <c r="K925" i="1"/>
  <c r="K929" i="1"/>
  <c r="K933" i="1"/>
  <c r="K937" i="1"/>
  <c r="K941" i="1"/>
  <c r="K945" i="1"/>
  <c r="K949" i="1"/>
  <c r="K953" i="1"/>
  <c r="K957" i="1"/>
  <c r="K961" i="1"/>
  <c r="K965" i="1"/>
  <c r="K969" i="1"/>
  <c r="K973" i="1"/>
  <c r="K977" i="1"/>
  <c r="K981" i="1"/>
  <c r="K985" i="1"/>
  <c r="K1182" i="1"/>
  <c r="J81" i="6"/>
  <c r="F81" i="6"/>
  <c r="M81" i="6"/>
  <c r="I81" i="6"/>
  <c r="E81" i="6"/>
  <c r="L81" i="6"/>
  <c r="D81" i="6"/>
  <c r="K81" i="6"/>
  <c r="C81" i="6"/>
  <c r="H81" i="6"/>
  <c r="G81" i="6"/>
  <c r="BG617" i="1"/>
  <c r="K617" i="1" s="1"/>
  <c r="BG618" i="1"/>
  <c r="K618" i="1" s="1"/>
  <c r="BG619" i="1"/>
  <c r="K619" i="1" s="1"/>
  <c r="BG620" i="1"/>
  <c r="K620" i="1" s="1"/>
  <c r="BG621" i="1"/>
  <c r="K621" i="1" s="1"/>
  <c r="BG636" i="1"/>
  <c r="K636" i="1" s="1"/>
  <c r="BG637" i="1"/>
  <c r="K637" i="1" s="1"/>
  <c r="BG638" i="1"/>
  <c r="K638" i="1" s="1"/>
  <c r="BG639" i="1"/>
  <c r="K639" i="1" s="1"/>
  <c r="BG640" i="1"/>
  <c r="K640" i="1" s="1"/>
  <c r="BG641" i="1"/>
  <c r="K641" i="1" s="1"/>
  <c r="BG642" i="1"/>
  <c r="K642" i="1" s="1"/>
  <c r="BG643" i="1"/>
  <c r="K643" i="1" s="1"/>
  <c r="BG644" i="1"/>
  <c r="K644" i="1" s="1"/>
  <c r="BG645" i="1"/>
  <c r="K645" i="1" s="1"/>
  <c r="BG646" i="1"/>
  <c r="K646" i="1" s="1"/>
  <c r="BG647" i="1"/>
  <c r="K647" i="1" s="1"/>
  <c r="BG648" i="1"/>
  <c r="K648" i="1" s="1"/>
  <c r="BG649" i="1"/>
  <c r="K649" i="1" s="1"/>
  <c r="BG650" i="1"/>
  <c r="K650" i="1" s="1"/>
  <c r="BG651" i="1"/>
  <c r="K651" i="1" s="1"/>
  <c r="BG652" i="1"/>
  <c r="K652" i="1" s="1"/>
  <c r="BG653" i="1"/>
  <c r="K653" i="1" s="1"/>
  <c r="BG654" i="1"/>
  <c r="K654" i="1" s="1"/>
  <c r="BG655" i="1"/>
  <c r="K655" i="1" s="1"/>
  <c r="BG656" i="1"/>
  <c r="K656" i="1" s="1"/>
  <c r="BG657" i="1"/>
  <c r="K657" i="1" s="1"/>
  <c r="BG658" i="1"/>
  <c r="K658" i="1" s="1"/>
  <c r="BG659" i="1"/>
  <c r="K659" i="1" s="1"/>
  <c r="BG660" i="1"/>
  <c r="K660" i="1" s="1"/>
  <c r="BG661" i="1"/>
  <c r="K661" i="1" s="1"/>
  <c r="BG662" i="1"/>
  <c r="K662" i="1" s="1"/>
  <c r="BG663" i="1"/>
  <c r="K663" i="1" s="1"/>
  <c r="BG664" i="1"/>
  <c r="K664" i="1" s="1"/>
  <c r="BG665" i="1"/>
  <c r="K665" i="1" s="1"/>
  <c r="BG666" i="1"/>
  <c r="K666" i="1" s="1"/>
  <c r="BG667" i="1"/>
  <c r="K667" i="1" s="1"/>
  <c r="BG668" i="1"/>
  <c r="K668" i="1" s="1"/>
  <c r="BG669" i="1"/>
  <c r="K669" i="1" s="1"/>
  <c r="BG670" i="1"/>
  <c r="K670" i="1" s="1"/>
  <c r="BG671" i="1"/>
  <c r="K671" i="1" s="1"/>
  <c r="K1068" i="1"/>
  <c r="K1070" i="1"/>
  <c r="K1072" i="1"/>
  <c r="K1074" i="1"/>
  <c r="K1076" i="1"/>
  <c r="K1078" i="1"/>
  <c r="K1080" i="1"/>
  <c r="K1082" i="1"/>
  <c r="K1084" i="1"/>
  <c r="K1086" i="1"/>
  <c r="K1088" i="1"/>
  <c r="K1090" i="1"/>
  <c r="K1092" i="1"/>
  <c r="K1094" i="1"/>
  <c r="K1096" i="1"/>
  <c r="K1098" i="1"/>
  <c r="K1100" i="1"/>
  <c r="K1102" i="1"/>
  <c r="K1104" i="1"/>
  <c r="K1106" i="1"/>
  <c r="K1108" i="1"/>
  <c r="K1110" i="1"/>
  <c r="K1112" i="1"/>
  <c r="K1114" i="1"/>
  <c r="K1116" i="1"/>
  <c r="K1118" i="1"/>
  <c r="K1120" i="1"/>
  <c r="K1122" i="1"/>
  <c r="K1124" i="1"/>
  <c r="K1126" i="1"/>
  <c r="K1128" i="1"/>
  <c r="K1130" i="1"/>
  <c r="K1132" i="1"/>
  <c r="K1134" i="1"/>
  <c r="K1136" i="1"/>
  <c r="K1138" i="1"/>
  <c r="K1140" i="1"/>
  <c r="K1142" i="1"/>
  <c r="K1144" i="1"/>
  <c r="K1146" i="1"/>
  <c r="K1148" i="1"/>
  <c r="K1150" i="1"/>
  <c r="K1152" i="1"/>
  <c r="K1154" i="1"/>
  <c r="K1156" i="1"/>
  <c r="K1158" i="1"/>
  <c r="K1161" i="1"/>
  <c r="K1163" i="1"/>
  <c r="K1165" i="1"/>
  <c r="K1167" i="1"/>
  <c r="K1169" i="1"/>
  <c r="K1171" i="1"/>
  <c r="K1173" i="1"/>
  <c r="K1175" i="1"/>
  <c r="K1177" i="1"/>
  <c r="K1179" i="1"/>
  <c r="K1185" i="1"/>
  <c r="K1187" i="1"/>
  <c r="K1189" i="1"/>
  <c r="K1191" i="1"/>
  <c r="K1193" i="1"/>
  <c r="K1195" i="1"/>
  <c r="K1197" i="1"/>
  <c r="K1199" i="1"/>
  <c r="K1201" i="1"/>
  <c r="K1203" i="1"/>
  <c r="K1205" i="1"/>
  <c r="K1207" i="1"/>
  <c r="K1209" i="1"/>
  <c r="K1211" i="1"/>
  <c r="K1213" i="1"/>
  <c r="K1215" i="1"/>
  <c r="K1217" i="1"/>
  <c r="K1219" i="1"/>
  <c r="K1221" i="1"/>
  <c r="K1223" i="1"/>
  <c r="K1225" i="1"/>
  <c r="K1227" i="1"/>
  <c r="K1229" i="1"/>
  <c r="K1231" i="1"/>
  <c r="K1233" i="1"/>
  <c r="K1235" i="1"/>
  <c r="K1237" i="1"/>
  <c r="K1239" i="1"/>
  <c r="K1241" i="1"/>
  <c r="K1243" i="1"/>
  <c r="K1245" i="1"/>
  <c r="K1247" i="1"/>
  <c r="K1249" i="1"/>
  <c r="K1251" i="1"/>
  <c r="K1253" i="1"/>
  <c r="K1255" i="1"/>
  <c r="K1257" i="1"/>
  <c r="K1259" i="1"/>
  <c r="K1261" i="1"/>
  <c r="K1263" i="1"/>
  <c r="K1265" i="1"/>
  <c r="K1267" i="1"/>
  <c r="K1269" i="1"/>
  <c r="K1271" i="1"/>
  <c r="K1273" i="1"/>
  <c r="K1275" i="1"/>
  <c r="K1277" i="1"/>
  <c r="K1279" i="1"/>
  <c r="K1281" i="1"/>
  <c r="K1283" i="1"/>
  <c r="K1285" i="1"/>
  <c r="K1287" i="1"/>
  <c r="K1289" i="1"/>
  <c r="K1291" i="1"/>
  <c r="K1293" i="1"/>
  <c r="K1295" i="1"/>
  <c r="K1297" i="1"/>
  <c r="K1299" i="1"/>
  <c r="K1301" i="1"/>
  <c r="K1303" i="1"/>
  <c r="K1305" i="1"/>
  <c r="K1307" i="1"/>
  <c r="K1309" i="1"/>
  <c r="K1311" i="1"/>
  <c r="K1313" i="1"/>
  <c r="K1315" i="1"/>
  <c r="K1317" i="1"/>
  <c r="K1319" i="1"/>
  <c r="K1321" i="1"/>
  <c r="K1323" i="1"/>
  <c r="K1325" i="1"/>
  <c r="K1327" i="1"/>
  <c r="K1329" i="1"/>
  <c r="K1331" i="1"/>
  <c r="K1333" i="1"/>
  <c r="K1335" i="1"/>
  <c r="K1337" i="1"/>
  <c r="K1339" i="1"/>
  <c r="K1728" i="1"/>
  <c r="K1730" i="1"/>
  <c r="K1732" i="1"/>
  <c r="K1734" i="1"/>
  <c r="K1736" i="1"/>
  <c r="K1738" i="1"/>
  <c r="K1740" i="1"/>
  <c r="BG1741" i="1"/>
  <c r="K1741" i="1" s="1"/>
  <c r="BG1742" i="1"/>
  <c r="K1742" i="1" s="1"/>
  <c r="BG1743" i="1"/>
  <c r="K1743" i="1" s="1"/>
  <c r="BG1744" i="1"/>
  <c r="K1744" i="1" s="1"/>
  <c r="BG1745" i="1"/>
  <c r="K1745" i="1" s="1"/>
  <c r="BG1746" i="1"/>
  <c r="K1746" i="1" s="1"/>
  <c r="BG1747" i="1"/>
  <c r="K1747" i="1" s="1"/>
  <c r="BG1748" i="1"/>
  <c r="K1748" i="1" s="1"/>
  <c r="BG1749" i="1"/>
  <c r="K1749" i="1" s="1"/>
  <c r="BG1750" i="1"/>
  <c r="K1750" i="1" s="1"/>
  <c r="BG1751" i="1"/>
  <c r="K1751" i="1" s="1"/>
  <c r="BG1752" i="1"/>
  <c r="K1752" i="1" s="1"/>
  <c r="BG1753" i="1"/>
  <c r="K1753" i="1" s="1"/>
  <c r="BG1754" i="1"/>
  <c r="K1754" i="1" s="1"/>
  <c r="BG1755" i="1"/>
  <c r="K1755" i="1" s="1"/>
  <c r="BG1756" i="1"/>
  <c r="K1756" i="1" s="1"/>
  <c r="BG1757" i="1"/>
  <c r="K1757" i="1" s="1"/>
  <c r="BG1758" i="1"/>
  <c r="K1758" i="1" s="1"/>
  <c r="BG1759" i="1"/>
  <c r="K1759" i="1" s="1"/>
  <c r="BG1760" i="1"/>
  <c r="K1760" i="1" s="1"/>
  <c r="BG1761" i="1"/>
  <c r="K1761" i="1" s="1"/>
  <c r="BG1762" i="1"/>
  <c r="K1762" i="1" s="1"/>
  <c r="BG1763" i="1"/>
  <c r="K1763" i="1" s="1"/>
  <c r="BG1764" i="1"/>
  <c r="K1764" i="1" s="1"/>
  <c r="BG1765" i="1"/>
  <c r="K1765" i="1" s="1"/>
  <c r="BG1766" i="1"/>
  <c r="K1766" i="1" s="1"/>
  <c r="BG1767" i="1"/>
  <c r="K1767" i="1" s="1"/>
  <c r="BG1768" i="1"/>
  <c r="K1768" i="1" s="1"/>
  <c r="BG1769" i="1"/>
  <c r="K1769" i="1" s="1"/>
  <c r="BG1770" i="1"/>
  <c r="K1770" i="1" s="1"/>
  <c r="BG1771" i="1"/>
  <c r="K1771" i="1" s="1"/>
  <c r="BG1772" i="1"/>
  <c r="K1772" i="1" s="1"/>
  <c r="BG1773" i="1"/>
  <c r="K1773" i="1" s="1"/>
  <c r="BG1774" i="1"/>
  <c r="K1774" i="1" s="1"/>
  <c r="BG1775" i="1"/>
  <c r="K1775" i="1" s="1"/>
  <c r="BG1776" i="1"/>
  <c r="K1776" i="1" s="1"/>
  <c r="BG1777" i="1"/>
  <c r="K1777" i="1" s="1"/>
  <c r="BG1778" i="1"/>
  <c r="K1778" i="1" s="1"/>
  <c r="BG1779" i="1"/>
  <c r="K1779" i="1" s="1"/>
  <c r="BG1780" i="1"/>
  <c r="K1780" i="1" s="1"/>
  <c r="BG1781" i="1"/>
  <c r="K1781" i="1" s="1"/>
  <c r="BG1782" i="1"/>
  <c r="K1782" i="1" s="1"/>
  <c r="BG1783" i="1"/>
  <c r="K1783" i="1" s="1"/>
  <c r="BG1784" i="1"/>
  <c r="K1784" i="1" s="1"/>
  <c r="BG1785" i="1"/>
  <c r="K1785" i="1" s="1"/>
  <c r="BG1786" i="1"/>
  <c r="K1786" i="1" s="1"/>
  <c r="BG1787" i="1"/>
  <c r="K1787" i="1" s="1"/>
  <c r="BG1788" i="1"/>
  <c r="K1788" i="1" s="1"/>
  <c r="BG1789" i="1"/>
  <c r="K1789" i="1" s="1"/>
  <c r="BG1790" i="1"/>
  <c r="K1790" i="1" s="1"/>
  <c r="BG1791" i="1"/>
  <c r="K1791" i="1" s="1"/>
  <c r="BG1792" i="1"/>
  <c r="K1792" i="1" s="1"/>
  <c r="BG1794" i="1"/>
  <c r="K1794" i="1" s="1"/>
  <c r="BG1795" i="1"/>
  <c r="K1795" i="1" s="1"/>
  <c r="BG1796" i="1"/>
  <c r="K1796" i="1" s="1"/>
  <c r="BG1797" i="1"/>
  <c r="K1797" i="1" s="1"/>
  <c r="BG1798" i="1"/>
  <c r="K1798" i="1" s="1"/>
  <c r="BG1799" i="1"/>
  <c r="K1799" i="1" s="1"/>
  <c r="BG1800" i="1"/>
  <c r="K1800" i="1" s="1"/>
  <c r="BG1801" i="1"/>
  <c r="K1801" i="1" s="1"/>
  <c r="BG1802" i="1"/>
  <c r="K1802" i="1" s="1"/>
  <c r="BG1803" i="1"/>
  <c r="K1803" i="1" s="1"/>
  <c r="BG1804" i="1"/>
  <c r="K1804" i="1" s="1"/>
  <c r="BG1805" i="1"/>
  <c r="K1805" i="1" s="1"/>
  <c r="BG1806" i="1"/>
  <c r="K1806" i="1" s="1"/>
  <c r="BG1807" i="1"/>
  <c r="K1807" i="1" s="1"/>
  <c r="BG1808" i="1"/>
  <c r="K1808" i="1" s="1"/>
  <c r="BG1809" i="1"/>
  <c r="K1809" i="1" s="1"/>
  <c r="BG1810" i="1"/>
  <c r="K1810" i="1" s="1"/>
  <c r="BG1811" i="1"/>
  <c r="K1811" i="1" s="1"/>
  <c r="BG1812" i="1"/>
  <c r="K1812" i="1" s="1"/>
  <c r="BG1813" i="1"/>
  <c r="K1813" i="1" s="1"/>
  <c r="BG1814" i="1"/>
  <c r="K1814" i="1" s="1"/>
  <c r="BG1815" i="1"/>
  <c r="K1815" i="1" s="1"/>
  <c r="BG1816" i="1"/>
  <c r="K1816" i="1" s="1"/>
  <c r="BG1817" i="1"/>
  <c r="K1817" i="1" s="1"/>
  <c r="BG1818" i="1"/>
  <c r="K1818" i="1" s="1"/>
  <c r="BG1819" i="1"/>
  <c r="K1819" i="1" s="1"/>
  <c r="BG1820" i="1"/>
  <c r="K1820" i="1" s="1"/>
  <c r="BG1821" i="1"/>
  <c r="K1821" i="1" s="1"/>
  <c r="BG1822" i="1"/>
  <c r="K1822" i="1" s="1"/>
  <c r="BG1823" i="1"/>
  <c r="K1823" i="1" s="1"/>
  <c r="BG1824" i="1"/>
  <c r="K1824" i="1" s="1"/>
  <c r="BG1825" i="1"/>
  <c r="K1825" i="1" s="1"/>
  <c r="BG1826" i="1"/>
  <c r="K1826" i="1" s="1"/>
  <c r="BG1827" i="1"/>
  <c r="K1827" i="1" s="1"/>
  <c r="BG1828" i="1"/>
  <c r="K1828" i="1" s="1"/>
  <c r="BG1829" i="1"/>
  <c r="K1829" i="1" s="1"/>
  <c r="BG1830" i="1"/>
  <c r="K1830" i="1" s="1"/>
  <c r="BG1831" i="1"/>
  <c r="K1831" i="1" s="1"/>
  <c r="BG1832" i="1"/>
  <c r="K1832" i="1" s="1"/>
  <c r="BG1833" i="1"/>
  <c r="K1833" i="1" s="1"/>
  <c r="BG1834" i="1"/>
  <c r="K1834" i="1" s="1"/>
  <c r="BG1835" i="1"/>
  <c r="K1835" i="1" s="1"/>
  <c r="BG1836" i="1"/>
  <c r="K1836" i="1" s="1"/>
  <c r="BG1837" i="1"/>
  <c r="K1837" i="1" s="1"/>
  <c r="BG1838" i="1"/>
  <c r="K1838" i="1" s="1"/>
  <c r="BG1839" i="1"/>
  <c r="K1839" i="1" s="1"/>
  <c r="BG1840" i="1"/>
  <c r="K1840" i="1" s="1"/>
  <c r="BG1841" i="1"/>
  <c r="K1841" i="1" s="1"/>
  <c r="BG1842" i="1"/>
  <c r="K1842" i="1" s="1"/>
  <c r="BG1843" i="1"/>
  <c r="K1843" i="1" s="1"/>
  <c r="BG1844" i="1"/>
  <c r="K1844" i="1" s="1"/>
  <c r="BG1845" i="1"/>
  <c r="K1845" i="1" s="1"/>
  <c r="BG1846" i="1"/>
  <c r="K1846" i="1" s="1"/>
  <c r="BG1847" i="1"/>
  <c r="K1847" i="1" s="1"/>
  <c r="BG1848" i="1"/>
  <c r="K1848" i="1" s="1"/>
  <c r="BG1849" i="1"/>
  <c r="K1849" i="1" s="1"/>
  <c r="BG1850" i="1"/>
  <c r="K1850" i="1" s="1"/>
  <c r="BG1851" i="1"/>
  <c r="K1851" i="1" s="1"/>
  <c r="BG1852" i="1"/>
  <c r="K1852" i="1" s="1"/>
  <c r="BG1853" i="1"/>
  <c r="K1853" i="1" s="1"/>
  <c r="BG1854" i="1"/>
  <c r="K1854" i="1" s="1"/>
  <c r="BG1855" i="1"/>
  <c r="K1855" i="1" s="1"/>
  <c r="BG1856" i="1"/>
  <c r="K1856" i="1" s="1"/>
  <c r="BG1857" i="1"/>
  <c r="K1857" i="1" s="1"/>
  <c r="BG1858" i="1"/>
  <c r="K1858" i="1" s="1"/>
  <c r="BG1859" i="1"/>
  <c r="K1859" i="1" s="1"/>
  <c r="BG1860" i="1"/>
  <c r="K1860" i="1" s="1"/>
  <c r="BG1861" i="1"/>
  <c r="K1861" i="1" s="1"/>
  <c r="BG1862" i="1"/>
  <c r="K1862" i="1" s="1"/>
  <c r="BG1863" i="1"/>
  <c r="K1863" i="1" s="1"/>
  <c r="BG1864" i="1"/>
  <c r="K1864" i="1" s="1"/>
  <c r="BG1865" i="1"/>
  <c r="K1865" i="1" s="1"/>
  <c r="BG1866" i="1"/>
  <c r="K1866" i="1" s="1"/>
  <c r="BG1867" i="1"/>
  <c r="K1867" i="1" s="1"/>
  <c r="BG1868" i="1"/>
  <c r="K1868" i="1" s="1"/>
  <c r="BG1869" i="1"/>
  <c r="K1869" i="1" s="1"/>
  <c r="BG1870" i="1"/>
  <c r="K1870" i="1" s="1"/>
  <c r="BG1871" i="1"/>
  <c r="K1871" i="1" s="1"/>
  <c r="BG1872" i="1"/>
  <c r="K1872" i="1" s="1"/>
  <c r="BG1873" i="1"/>
  <c r="K1873" i="1" s="1"/>
  <c r="BG1874" i="1"/>
  <c r="K1874" i="1" s="1"/>
  <c r="K2027" i="1"/>
  <c r="K2029" i="1"/>
  <c r="K2031" i="1"/>
  <c r="K2033" i="1"/>
  <c r="K2035" i="1"/>
  <c r="K2037" i="1"/>
  <c r="K2039" i="1"/>
  <c r="K2041" i="1"/>
  <c r="K2043" i="1"/>
  <c r="K2045" i="1"/>
  <c r="K2047" i="1"/>
  <c r="K2049" i="1"/>
  <c r="K2051" i="1"/>
  <c r="K2053" i="1"/>
  <c r="K2055" i="1"/>
  <c r="K2057" i="1"/>
  <c r="K2059" i="1"/>
  <c r="K2061" i="1"/>
  <c r="K2063" i="1"/>
  <c r="K2065" i="1"/>
  <c r="K2067" i="1"/>
  <c r="K2069" i="1"/>
  <c r="K2071" i="1"/>
  <c r="K2073" i="1"/>
  <c r="K2075" i="1"/>
  <c r="K2077" i="1"/>
  <c r="K2079" i="1"/>
  <c r="K2081" i="1"/>
  <c r="J75" i="6"/>
  <c r="F75" i="6"/>
  <c r="K75" i="6"/>
  <c r="E75" i="6"/>
  <c r="I75" i="6"/>
  <c r="D75" i="6"/>
  <c r="M75" i="6"/>
  <c r="H75" i="6"/>
  <c r="C75" i="6"/>
  <c r="L75" i="6"/>
  <c r="G75" i="6"/>
  <c r="K2083" i="1"/>
  <c r="K2085" i="1"/>
  <c r="K2087" i="1"/>
  <c r="K2089" i="1"/>
  <c r="K2091" i="1"/>
  <c r="K2093" i="1"/>
  <c r="K2095" i="1"/>
  <c r="K2097" i="1"/>
  <c r="K2099" i="1"/>
  <c r="K2101" i="1"/>
  <c r="K2103" i="1"/>
  <c r="K2105" i="1"/>
  <c r="K2107" i="1"/>
  <c r="K2109" i="1"/>
  <c r="K2111" i="1"/>
  <c r="K2113" i="1"/>
  <c r="K2115" i="1"/>
  <c r="K2117" i="1"/>
  <c r="K2119" i="1"/>
  <c r="K2121" i="1"/>
  <c r="K2123" i="1"/>
  <c r="K2125" i="1"/>
  <c r="K2127" i="1"/>
  <c r="K2129" i="1"/>
  <c r="K2131" i="1"/>
  <c r="K1991" i="1"/>
  <c r="K1995" i="1"/>
  <c r="K1999" i="1"/>
  <c r="K2003" i="1"/>
  <c r="K2007" i="1"/>
  <c r="K2011" i="1"/>
  <c r="K2015" i="1"/>
  <c r="K2019" i="1"/>
  <c r="K2023" i="1"/>
  <c r="AU39" i="6"/>
  <c r="AQ39" i="6"/>
  <c r="AM39" i="6"/>
  <c r="AT39" i="6"/>
  <c r="AP39" i="6"/>
  <c r="AL39" i="6"/>
  <c r="AW39" i="6"/>
  <c r="AS39" i="6"/>
  <c r="AO39" i="6"/>
  <c r="AV39" i="6"/>
  <c r="AR39" i="6"/>
  <c r="AN39" i="6"/>
  <c r="K2026" i="1"/>
  <c r="K2028" i="1"/>
  <c r="K2030" i="1"/>
  <c r="K2032" i="1"/>
  <c r="K2034" i="1"/>
  <c r="K2036" i="1"/>
  <c r="K2038" i="1"/>
  <c r="K2040" i="1"/>
  <c r="K2042" i="1"/>
  <c r="K2044" i="1"/>
  <c r="K2046" i="1"/>
  <c r="K2048" i="1"/>
  <c r="K2050" i="1"/>
  <c r="K2052" i="1"/>
  <c r="K2054" i="1"/>
  <c r="K2056" i="1"/>
  <c r="K2058" i="1"/>
  <c r="K2060" i="1"/>
  <c r="K2062" i="1"/>
  <c r="K2064" i="1"/>
  <c r="K2066" i="1"/>
  <c r="K2068" i="1"/>
  <c r="K2070" i="1"/>
  <c r="K2072" i="1"/>
  <c r="K2074" i="1"/>
  <c r="K2076" i="1"/>
  <c r="K2078" i="1"/>
  <c r="K2080" i="1"/>
  <c r="K2082" i="1"/>
  <c r="K2084" i="1"/>
  <c r="K2086" i="1"/>
  <c r="K2088" i="1"/>
  <c r="K2090" i="1"/>
  <c r="K2092" i="1"/>
  <c r="K2094" i="1"/>
  <c r="K2096" i="1"/>
  <c r="K2098" i="1"/>
  <c r="K2100" i="1"/>
  <c r="K2102" i="1"/>
  <c r="K2104" i="1"/>
  <c r="K2106" i="1"/>
  <c r="K2108" i="1"/>
  <c r="K2110" i="1"/>
  <c r="K2112" i="1"/>
  <c r="K2114" i="1"/>
  <c r="K2116" i="1"/>
  <c r="K2118" i="1"/>
  <c r="K2120" i="1"/>
  <c r="K2122" i="1"/>
  <c r="K2124" i="1"/>
  <c r="K2126" i="1"/>
  <c r="K2128" i="1"/>
  <c r="K2130" i="1"/>
  <c r="J74" i="6"/>
  <c r="F74" i="6"/>
  <c r="L74" i="6"/>
  <c r="G74" i="6"/>
  <c r="K74" i="6"/>
  <c r="E74" i="6"/>
  <c r="I74" i="6"/>
  <c r="D74" i="6"/>
  <c r="M74" i="6"/>
  <c r="H74" i="6"/>
  <c r="C74" i="6"/>
  <c r="K2299" i="1"/>
  <c r="K2303" i="1"/>
  <c r="K2307" i="1"/>
  <c r="K2308" i="1"/>
  <c r="K2312" i="1"/>
  <c r="K2316" i="1"/>
  <c r="K2320" i="1"/>
  <c r="K2324" i="1"/>
  <c r="K2328" i="1"/>
  <c r="K2555" i="1"/>
  <c r="K2557" i="1"/>
  <c r="K2559" i="1"/>
  <c r="K2561" i="1"/>
  <c r="K2563" i="1"/>
  <c r="K2565" i="1"/>
  <c r="K2567" i="1"/>
  <c r="K2569" i="1"/>
  <c r="K2571" i="1"/>
  <c r="K2573" i="1"/>
  <c r="K2575" i="1"/>
  <c r="K2577" i="1"/>
  <c r="K2579" i="1"/>
  <c r="K2581" i="1"/>
  <c r="K2583" i="1"/>
  <c r="K2585" i="1"/>
  <c r="K2587" i="1"/>
  <c r="K2589" i="1"/>
  <c r="K2591" i="1"/>
  <c r="K2593" i="1"/>
  <c r="K2595" i="1"/>
  <c r="K2597" i="1"/>
  <c r="K2599" i="1"/>
  <c r="K2601" i="1"/>
  <c r="K2603" i="1"/>
  <c r="K2605" i="1"/>
  <c r="K2607" i="1"/>
  <c r="K2609" i="1"/>
  <c r="K2611" i="1"/>
  <c r="K2613" i="1"/>
  <c r="K2615" i="1"/>
  <c r="K2617" i="1"/>
  <c r="K2619" i="1"/>
  <c r="K2621" i="1"/>
  <c r="K2623" i="1"/>
  <c r="K2625" i="1"/>
  <c r="K2627" i="1"/>
  <c r="K2629" i="1"/>
  <c r="K2631" i="1"/>
  <c r="K2633" i="1"/>
  <c r="K2635" i="1"/>
  <c r="K2637" i="1"/>
  <c r="K2639" i="1"/>
  <c r="K2641" i="1"/>
  <c r="K2643" i="1"/>
  <c r="K2645" i="1"/>
  <c r="K2647" i="1"/>
  <c r="K2649" i="1"/>
  <c r="K2651" i="1"/>
  <c r="K2653" i="1"/>
  <c r="K2655" i="1"/>
  <c r="K2657" i="1"/>
  <c r="K2659" i="1"/>
  <c r="K2661" i="1"/>
  <c r="K2663" i="1"/>
  <c r="K2665" i="1"/>
  <c r="K2667" i="1"/>
  <c r="K2669" i="1"/>
  <c r="K2671" i="1"/>
  <c r="K2673" i="1"/>
  <c r="K2675" i="1"/>
  <c r="K2677" i="1"/>
  <c r="K2679" i="1"/>
  <c r="K2681" i="1"/>
  <c r="K2683" i="1"/>
  <c r="K2685" i="1"/>
  <c r="K2687" i="1"/>
  <c r="K2689" i="1"/>
  <c r="K2691" i="1"/>
  <c r="K2693" i="1"/>
  <c r="K2695" i="1"/>
  <c r="K2697" i="1"/>
  <c r="K2699" i="1"/>
  <c r="K2701" i="1"/>
  <c r="K2703" i="1"/>
  <c r="K2705" i="1"/>
  <c r="K2707" i="1"/>
  <c r="K2709" i="1"/>
  <c r="K2711" i="1"/>
  <c r="K2713" i="1"/>
  <c r="K2715" i="1"/>
  <c r="K2717" i="1"/>
  <c r="K2719" i="1"/>
  <c r="K2721" i="1"/>
  <c r="K2723" i="1"/>
  <c r="K2725" i="1"/>
  <c r="K2727" i="1"/>
  <c r="K2729" i="1"/>
  <c r="K2731" i="1"/>
  <c r="K2733" i="1"/>
  <c r="K2735" i="1"/>
  <c r="K2737" i="1"/>
  <c r="K2739" i="1"/>
  <c r="K2741" i="1"/>
  <c r="K2743" i="1"/>
  <c r="K2745" i="1"/>
  <c r="K2747" i="1"/>
  <c r="K2749" i="1"/>
  <c r="K2751" i="1"/>
  <c r="K2753" i="1"/>
  <c r="K2755" i="1"/>
  <c r="K2757" i="1"/>
  <c r="K2759" i="1"/>
  <c r="K2761" i="1"/>
  <c r="K2763" i="1"/>
  <c r="K2765" i="1"/>
  <c r="K2767" i="1"/>
  <c r="K2769" i="1"/>
  <c r="K2771" i="1"/>
  <c r="K2773" i="1"/>
  <c r="K2775" i="1"/>
  <c r="K2777" i="1"/>
  <c r="K2779" i="1"/>
  <c r="K2781" i="1"/>
  <c r="K2783" i="1"/>
  <c r="K2785" i="1"/>
  <c r="K2787" i="1"/>
  <c r="K2789" i="1"/>
  <c r="K2791" i="1"/>
  <c r="K2793" i="1"/>
  <c r="K2795" i="1"/>
  <c r="K2202" i="1"/>
  <c r="K2206" i="1"/>
  <c r="K2298" i="1"/>
  <c r="K2302" i="1"/>
  <c r="K2306" i="1"/>
  <c r="BG2132" i="1"/>
  <c r="K2132" i="1" s="1"/>
  <c r="BG2133" i="1"/>
  <c r="K2133" i="1" s="1"/>
  <c r="BG2134" i="1"/>
  <c r="K2134" i="1" s="1"/>
  <c r="BG2135" i="1"/>
  <c r="K2135" i="1" s="1"/>
  <c r="BG2136" i="1"/>
  <c r="K2136" i="1" s="1"/>
  <c r="BG2137" i="1"/>
  <c r="K2137" i="1" s="1"/>
  <c r="BG2138" i="1"/>
  <c r="K2138" i="1" s="1"/>
  <c r="BG2139" i="1"/>
  <c r="K2139" i="1" s="1"/>
  <c r="BG2140" i="1"/>
  <c r="K2140" i="1" s="1"/>
  <c r="BG2141" i="1"/>
  <c r="K2141" i="1" s="1"/>
  <c r="BG2142" i="1"/>
  <c r="K2142" i="1" s="1"/>
  <c r="BG2143" i="1"/>
  <c r="K2143" i="1" s="1"/>
  <c r="BG2144" i="1"/>
  <c r="K2144" i="1" s="1"/>
  <c r="BG2145" i="1"/>
  <c r="K2145" i="1" s="1"/>
  <c r="BG2146" i="1"/>
  <c r="K2146" i="1" s="1"/>
  <c r="BG2147" i="1"/>
  <c r="K2147" i="1" s="1"/>
  <c r="BG2148" i="1"/>
  <c r="K2148" i="1" s="1"/>
  <c r="BG2149" i="1"/>
  <c r="K2149" i="1" s="1"/>
  <c r="BG2150" i="1"/>
  <c r="K2150" i="1" s="1"/>
  <c r="BG2151" i="1"/>
  <c r="K2151" i="1" s="1"/>
  <c r="BG2152" i="1"/>
  <c r="K2152" i="1" s="1"/>
  <c r="BG2153" i="1"/>
  <c r="K2153" i="1" s="1"/>
  <c r="BG2154" i="1"/>
  <c r="K2154" i="1" s="1"/>
  <c r="BG2155" i="1"/>
  <c r="K2155" i="1" s="1"/>
  <c r="BG2156" i="1"/>
  <c r="K2156" i="1" s="1"/>
  <c r="BG2157" i="1"/>
  <c r="K2157" i="1" s="1"/>
  <c r="BG2158" i="1"/>
  <c r="K2158" i="1" s="1"/>
  <c r="BG2159" i="1"/>
  <c r="K2159" i="1" s="1"/>
  <c r="BG2160" i="1"/>
  <c r="K2160" i="1" s="1"/>
  <c r="BG2161" i="1"/>
  <c r="K2161" i="1" s="1"/>
  <c r="BG2162" i="1"/>
  <c r="K2162" i="1" s="1"/>
  <c r="BG2163" i="1"/>
  <c r="K2163" i="1" s="1"/>
  <c r="BG2164" i="1"/>
  <c r="K2164" i="1" s="1"/>
  <c r="BG2165" i="1"/>
  <c r="K2165" i="1" s="1"/>
  <c r="BG2166" i="1"/>
  <c r="K2166" i="1" s="1"/>
  <c r="BG2167" i="1"/>
  <c r="K2167" i="1" s="1"/>
  <c r="BG2168" i="1"/>
  <c r="K2168" i="1" s="1"/>
  <c r="BG2169" i="1"/>
  <c r="K2169" i="1" s="1"/>
  <c r="BG2170" i="1"/>
  <c r="K2170" i="1" s="1"/>
  <c r="BG2171" i="1"/>
  <c r="K2171" i="1" s="1"/>
  <c r="BG2172" i="1"/>
  <c r="K2172" i="1" s="1"/>
  <c r="BG2173" i="1"/>
  <c r="K2173" i="1" s="1"/>
  <c r="BG2174" i="1"/>
  <c r="K2174" i="1" s="1"/>
  <c r="BG2175" i="1"/>
  <c r="K2175" i="1" s="1"/>
  <c r="BG2176" i="1"/>
  <c r="K2176" i="1" s="1"/>
  <c r="BG2177" i="1"/>
  <c r="K2177" i="1" s="1"/>
  <c r="BG2178" i="1"/>
  <c r="K2178" i="1" s="1"/>
  <c r="BG2179" i="1"/>
  <c r="K2179" i="1" s="1"/>
  <c r="BG2180" i="1"/>
  <c r="K2180" i="1" s="1"/>
  <c r="BG2181" i="1"/>
  <c r="K2181" i="1" s="1"/>
  <c r="BG2182" i="1"/>
  <c r="K2182" i="1" s="1"/>
  <c r="BG2183" i="1"/>
  <c r="K2183" i="1" s="1"/>
  <c r="BG2184" i="1"/>
  <c r="K2184" i="1" s="1"/>
  <c r="BG2185" i="1"/>
  <c r="K2185" i="1" s="1"/>
  <c r="BG2186" i="1"/>
  <c r="K2186" i="1" s="1"/>
  <c r="BG2187" i="1"/>
  <c r="K2187" i="1" s="1"/>
  <c r="BG2188" i="1"/>
  <c r="K2188" i="1" s="1"/>
  <c r="BG2189" i="1"/>
  <c r="K2189" i="1" s="1"/>
  <c r="BG2190" i="1"/>
  <c r="K2190" i="1" s="1"/>
  <c r="BG2191" i="1"/>
  <c r="K2191" i="1" s="1"/>
  <c r="K2310" i="1"/>
  <c r="K2314" i="1"/>
  <c r="K2318" i="1"/>
  <c r="K2322" i="1"/>
  <c r="K2326" i="1"/>
  <c r="K2330" i="1"/>
  <c r="K2554" i="1"/>
  <c r="K2556" i="1"/>
  <c r="K2558" i="1"/>
  <c r="K2560" i="1"/>
  <c r="K2562" i="1"/>
  <c r="K2564" i="1"/>
  <c r="K2566" i="1"/>
  <c r="K2568" i="1"/>
  <c r="K2570" i="1"/>
  <c r="K2572" i="1"/>
  <c r="K2574" i="1"/>
  <c r="K2576" i="1"/>
  <c r="K2578" i="1"/>
  <c r="K2580" i="1"/>
  <c r="K2582" i="1"/>
  <c r="K2584" i="1"/>
  <c r="K2586" i="1"/>
  <c r="K2588" i="1"/>
  <c r="K2590" i="1"/>
  <c r="K2592" i="1"/>
  <c r="K2594" i="1"/>
  <c r="K2596" i="1"/>
  <c r="K2598" i="1"/>
  <c r="K2600" i="1"/>
  <c r="K2602" i="1"/>
  <c r="K2604" i="1"/>
  <c r="K2606" i="1"/>
  <c r="K2608" i="1"/>
  <c r="K2610" i="1"/>
  <c r="K2612" i="1"/>
  <c r="K2614" i="1"/>
  <c r="K2616" i="1"/>
  <c r="K2618" i="1"/>
  <c r="K2620" i="1"/>
  <c r="K2622" i="1"/>
  <c r="K2624" i="1"/>
  <c r="K2626" i="1"/>
  <c r="K2628" i="1"/>
  <c r="K2630" i="1"/>
  <c r="K2632" i="1"/>
  <c r="K2634" i="1"/>
  <c r="K2636" i="1"/>
  <c r="K2638" i="1"/>
  <c r="K2640" i="1"/>
  <c r="K2642" i="1"/>
  <c r="K2644" i="1"/>
  <c r="K2646" i="1"/>
  <c r="K2648" i="1"/>
  <c r="K2650" i="1"/>
  <c r="K2652" i="1"/>
  <c r="K2654" i="1"/>
  <c r="K2656" i="1"/>
  <c r="K2658" i="1"/>
  <c r="K2660" i="1"/>
  <c r="K2662" i="1"/>
  <c r="K2664" i="1"/>
  <c r="K2666" i="1"/>
  <c r="K2668" i="1"/>
  <c r="K2670" i="1"/>
  <c r="K2672" i="1"/>
  <c r="K2674" i="1"/>
  <c r="K2676" i="1"/>
  <c r="K2678" i="1"/>
  <c r="K2680" i="1"/>
  <c r="K2682" i="1"/>
  <c r="K2684" i="1"/>
  <c r="K2686" i="1"/>
  <c r="K2688" i="1"/>
  <c r="K2690" i="1"/>
  <c r="K2692" i="1"/>
  <c r="K2694" i="1"/>
  <c r="K2696" i="1"/>
  <c r="K2698" i="1"/>
  <c r="K2700" i="1"/>
  <c r="K2702" i="1"/>
  <c r="K2704" i="1"/>
  <c r="K2706" i="1"/>
  <c r="K2708" i="1"/>
  <c r="K2710" i="1"/>
  <c r="K2712" i="1"/>
  <c r="K2714" i="1"/>
  <c r="K2716" i="1"/>
  <c r="K2718" i="1"/>
  <c r="K2720" i="1"/>
  <c r="K2722" i="1"/>
  <c r="K2724" i="1"/>
  <c r="K2726" i="1"/>
  <c r="K2728" i="1"/>
  <c r="K2730" i="1"/>
  <c r="K2732" i="1"/>
  <c r="K2734" i="1"/>
  <c r="K2736" i="1"/>
  <c r="K2738" i="1"/>
  <c r="K2740" i="1"/>
  <c r="K2742" i="1"/>
  <c r="K2744" i="1"/>
  <c r="K2746" i="1"/>
  <c r="K2748" i="1"/>
  <c r="K2750" i="1"/>
  <c r="K2752" i="1"/>
  <c r="K2754" i="1"/>
  <c r="K2756" i="1"/>
  <c r="K2758" i="1"/>
  <c r="K2760" i="1"/>
  <c r="K2762" i="1"/>
  <c r="K2764" i="1"/>
  <c r="K2766" i="1"/>
  <c r="K2768" i="1"/>
  <c r="K2770" i="1"/>
  <c r="K2772" i="1"/>
  <c r="K2774" i="1"/>
  <c r="K2776" i="1"/>
  <c r="K2778" i="1"/>
  <c r="K2780" i="1"/>
  <c r="K2782" i="1"/>
  <c r="K2784" i="1"/>
  <c r="K2786" i="1"/>
  <c r="K2788" i="1"/>
  <c r="K2790" i="1"/>
  <c r="K2792" i="1"/>
  <c r="K2794" i="1"/>
  <c r="K2796" i="1"/>
  <c r="K2843" i="1"/>
  <c r="K2847" i="1"/>
  <c r="K2851" i="1"/>
  <c r="K2855" i="1"/>
  <c r="K2859" i="1"/>
  <c r="K2863" i="1"/>
  <c r="K2867" i="1"/>
  <c r="K2871" i="1"/>
  <c r="K2875" i="1"/>
  <c r="K2879" i="1"/>
  <c r="K2883" i="1"/>
  <c r="K2887" i="1"/>
  <c r="K2891" i="1"/>
  <c r="K2895" i="1"/>
  <c r="K2899" i="1"/>
  <c r="K2903" i="1"/>
  <c r="K2907" i="1"/>
  <c r="K2911" i="1"/>
  <c r="K2915" i="1"/>
  <c r="K2919" i="1"/>
  <c r="K2923" i="1"/>
  <c r="K2927" i="1"/>
  <c r="K2931" i="1"/>
  <c r="K2935" i="1"/>
  <c r="K2939" i="1"/>
  <c r="K2943" i="1"/>
  <c r="K2799" i="1"/>
  <c r="K2803" i="1"/>
  <c r="K2807" i="1"/>
  <c r="K2811" i="1"/>
  <c r="K2815" i="1"/>
  <c r="K2819" i="1"/>
  <c r="K2823" i="1"/>
  <c r="K2827" i="1"/>
  <c r="K2831" i="1"/>
  <c r="K2835" i="1"/>
  <c r="K2839" i="1"/>
  <c r="K2844" i="1"/>
  <c r="K2848" i="1"/>
  <c r="K2852" i="1"/>
  <c r="K2856" i="1"/>
  <c r="K2860" i="1"/>
  <c r="K2864" i="1"/>
  <c r="K2868" i="1"/>
  <c r="K2872" i="1"/>
  <c r="K2876" i="1"/>
  <c r="K2880" i="1"/>
  <c r="K2884" i="1"/>
  <c r="K2888" i="1"/>
  <c r="K2896" i="1"/>
  <c r="K2900" i="1"/>
  <c r="K2904" i="1"/>
  <c r="K2908" i="1"/>
  <c r="K2912" i="1"/>
  <c r="K2916" i="1"/>
  <c r="K2920" i="1"/>
  <c r="K2924" i="1"/>
  <c r="K2928" i="1"/>
  <c r="K2932" i="1"/>
  <c r="K2936" i="1"/>
  <c r="K2940" i="1"/>
  <c r="K2944" i="1"/>
  <c r="BG2969" i="1"/>
  <c r="K2969" i="1" s="1"/>
  <c r="K3288" i="1"/>
  <c r="K3292" i="1"/>
  <c r="K3296" i="1"/>
  <c r="K3300" i="1"/>
  <c r="K3304" i="1"/>
  <c r="K3308" i="1"/>
  <c r="K3312" i="1"/>
  <c r="K3316" i="1"/>
  <c r="K3320" i="1"/>
  <c r="K3324" i="1"/>
  <c r="K3328" i="1"/>
  <c r="K3332" i="1"/>
  <c r="K3336" i="1"/>
  <c r="K3340" i="1"/>
  <c r="K3344" i="1"/>
  <c r="K3348" i="1"/>
  <c r="K3352" i="1"/>
  <c r="K3357" i="1"/>
  <c r="K3361" i="1"/>
  <c r="K3365" i="1"/>
  <c r="K3369" i="1"/>
  <c r="K3373" i="1"/>
  <c r="K3377" i="1"/>
  <c r="K3381" i="1"/>
  <c r="K3385" i="1"/>
  <c r="K3389" i="1"/>
  <c r="K3393" i="1"/>
  <c r="K3397" i="1"/>
  <c r="K3401" i="1"/>
  <c r="K3405" i="1"/>
  <c r="K3409" i="1"/>
  <c r="K3412" i="1"/>
  <c r="K3291" i="1"/>
  <c r="K3295" i="1"/>
  <c r="K3299" i="1"/>
  <c r="K3303" i="1"/>
  <c r="K3307" i="1"/>
  <c r="K3311" i="1"/>
  <c r="K3315" i="1"/>
  <c r="K3319" i="1"/>
  <c r="K3323" i="1"/>
  <c r="K3327" i="1"/>
  <c r="K3331" i="1"/>
  <c r="K3335" i="1"/>
  <c r="K3339" i="1"/>
  <c r="K3343" i="1"/>
  <c r="K3347" i="1"/>
  <c r="K3351" i="1"/>
  <c r="K3356" i="1"/>
  <c r="K3360" i="1"/>
  <c r="K3364" i="1"/>
  <c r="K3368" i="1"/>
  <c r="K3372" i="1"/>
  <c r="K3376" i="1"/>
  <c r="K3380" i="1"/>
  <c r="K3384" i="1"/>
  <c r="K3388" i="1"/>
  <c r="K3392" i="1"/>
  <c r="K3396" i="1"/>
  <c r="K3400" i="1"/>
  <c r="K3404" i="1"/>
  <c r="K3408" i="1"/>
  <c r="K3411" i="1"/>
  <c r="BG3795" i="1"/>
  <c r="K3795" i="1" s="1"/>
  <c r="BG3797" i="1"/>
  <c r="K3797" i="1" s="1"/>
  <c r="BG3799" i="1"/>
  <c r="K3799" i="1" s="1"/>
  <c r="BG3801" i="1"/>
  <c r="K3801" i="1" s="1"/>
  <c r="BG3803" i="1"/>
  <c r="K3803" i="1" s="1"/>
  <c r="BG3805" i="1"/>
  <c r="K3805" i="1" s="1"/>
  <c r="BG3807" i="1"/>
  <c r="K3807" i="1" s="1"/>
  <c r="BG3809" i="1"/>
  <c r="K3809" i="1" s="1"/>
  <c r="BG3811" i="1"/>
  <c r="K3811" i="1" s="1"/>
  <c r="BG3813" i="1"/>
  <c r="K3813" i="1" s="1"/>
  <c r="BG3815" i="1"/>
  <c r="K3815" i="1" s="1"/>
  <c r="BG3817" i="1"/>
  <c r="K3817" i="1" s="1"/>
  <c r="BG3819" i="1"/>
  <c r="K3819" i="1" s="1"/>
  <c r="BG3821" i="1"/>
  <c r="K3821" i="1" s="1"/>
  <c r="BG3823" i="1"/>
  <c r="K3823" i="1" s="1"/>
  <c r="BG3825" i="1"/>
  <c r="K3825" i="1" s="1"/>
  <c r="BG3827" i="1"/>
  <c r="K3827" i="1" s="1"/>
  <c r="BG3829" i="1"/>
  <c r="K3829" i="1" s="1"/>
  <c r="BG3831" i="1"/>
  <c r="K3831" i="1" s="1"/>
  <c r="BG3833" i="1"/>
  <c r="K3833" i="1" s="1"/>
  <c r="BG3835" i="1"/>
  <c r="K3835" i="1" s="1"/>
  <c r="BG3837" i="1"/>
  <c r="K3837" i="1" s="1"/>
  <c r="K3578" i="1"/>
  <c r="K3582" i="1"/>
  <c r="K3586" i="1"/>
  <c r="K3590" i="1"/>
  <c r="K3594" i="1"/>
  <c r="K3598" i="1"/>
  <c r="K3602" i="1"/>
  <c r="K3606" i="1"/>
  <c r="K3610" i="1"/>
  <c r="K3614" i="1"/>
  <c r="K3618" i="1"/>
  <c r="K3622" i="1"/>
  <c r="K3626" i="1"/>
  <c r="K3630" i="1"/>
  <c r="K3634" i="1"/>
  <c r="K3638" i="1"/>
  <c r="K3642" i="1"/>
  <c r="K3646" i="1"/>
  <c r="K3650" i="1"/>
  <c r="K3654" i="1"/>
  <c r="K3657" i="1"/>
  <c r="K3661" i="1"/>
  <c r="K3672" i="1"/>
  <c r="BG3675" i="1"/>
  <c r="K3675" i="1" s="1"/>
  <c r="K3687" i="1"/>
  <c r="K3577" i="1"/>
  <c r="K3581" i="1"/>
  <c r="K3585" i="1"/>
  <c r="K3589" i="1"/>
  <c r="K3593" i="1"/>
  <c r="K3597" i="1"/>
  <c r="K3601" i="1"/>
  <c r="K3605" i="1"/>
  <c r="K3609" i="1"/>
  <c r="K3613" i="1"/>
  <c r="K3617" i="1"/>
  <c r="K3621" i="1"/>
  <c r="K3625" i="1"/>
  <c r="K3629" i="1"/>
  <c r="K3633" i="1"/>
  <c r="K3637" i="1"/>
  <c r="K3641" i="1"/>
  <c r="K3645" i="1"/>
  <c r="K3649" i="1"/>
  <c r="K3653" i="1"/>
  <c r="K3660" i="1"/>
  <c r="K3664" i="1"/>
  <c r="K3694" i="1"/>
  <c r="K3736" i="1"/>
  <c r="K3740" i="1"/>
  <c r="K3744" i="1"/>
  <c r="K3748" i="1"/>
  <c r="K3752" i="1"/>
  <c r="K3756" i="1"/>
  <c r="K3760" i="1"/>
  <c r="K3764" i="1"/>
  <c r="K3768" i="1"/>
  <c r="K3772" i="1"/>
  <c r="K3776" i="1"/>
  <c r="K3780" i="1"/>
  <c r="K3784" i="1"/>
  <c r="K3788" i="1"/>
  <c r="K3792" i="1"/>
  <c r="BG3796" i="1"/>
  <c r="K3796" i="1" s="1"/>
  <c r="BG3798" i="1"/>
  <c r="K3798" i="1" s="1"/>
  <c r="BG3800" i="1"/>
  <c r="K3800" i="1" s="1"/>
  <c r="BG3802" i="1"/>
  <c r="K3802" i="1" s="1"/>
  <c r="BG3804" i="1"/>
  <c r="K3804" i="1" s="1"/>
  <c r="BG3806" i="1"/>
  <c r="K3806" i="1" s="1"/>
  <c r="BG3808" i="1"/>
  <c r="K3808" i="1" s="1"/>
  <c r="BG3810" i="1"/>
  <c r="K3810" i="1" s="1"/>
  <c r="BG3812" i="1"/>
  <c r="K3812" i="1" s="1"/>
  <c r="BG3814" i="1"/>
  <c r="K3814" i="1" s="1"/>
  <c r="BG3816" i="1"/>
  <c r="K3816" i="1" s="1"/>
  <c r="BG3818" i="1"/>
  <c r="K3818" i="1" s="1"/>
  <c r="BG3820" i="1"/>
  <c r="K3820" i="1" s="1"/>
  <c r="BG3822" i="1"/>
  <c r="K3822" i="1" s="1"/>
  <c r="BG3824" i="1"/>
  <c r="K3824" i="1" s="1"/>
  <c r="BG3826" i="1"/>
  <c r="K3826" i="1" s="1"/>
  <c r="BG3828" i="1"/>
  <c r="K3828" i="1" s="1"/>
  <c r="BG3830" i="1"/>
  <c r="K3830" i="1" s="1"/>
  <c r="BG3832" i="1"/>
  <c r="K3832" i="1" s="1"/>
  <c r="BG3834" i="1"/>
  <c r="K3834" i="1" s="1"/>
  <c r="BG3836" i="1"/>
  <c r="K3836" i="1" s="1"/>
  <c r="BG3689" i="1"/>
  <c r="K3689" i="1" s="1"/>
  <c r="BG3691" i="1"/>
  <c r="K3691" i="1" s="1"/>
  <c r="K3735" i="1"/>
  <c r="K3739" i="1"/>
  <c r="K3743" i="1"/>
  <c r="K3747" i="1"/>
  <c r="K3751" i="1"/>
  <c r="K3755" i="1"/>
  <c r="K3759" i="1"/>
  <c r="K3763" i="1"/>
  <c r="K3767" i="1"/>
  <c r="K3771" i="1"/>
  <c r="K3775" i="1"/>
  <c r="K3779" i="1"/>
  <c r="K3783" i="1"/>
  <c r="K3787" i="1"/>
  <c r="K3791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4" i="1"/>
  <c r="K3858" i="1"/>
  <c r="K3862" i="1"/>
  <c r="K3866" i="1"/>
  <c r="K3870" i="1"/>
  <c r="K3874" i="1"/>
  <c r="K3878" i="1"/>
  <c r="K3882" i="1"/>
  <c r="K3886" i="1"/>
  <c r="K3890" i="1"/>
  <c r="K3894" i="1"/>
  <c r="K3898" i="1"/>
  <c r="K3902" i="1"/>
  <c r="K3906" i="1"/>
  <c r="K3910" i="1"/>
  <c r="K3914" i="1"/>
  <c r="K3918" i="1"/>
  <c r="K3922" i="1"/>
  <c r="K3926" i="1"/>
  <c r="K3930" i="1"/>
  <c r="K3934" i="1"/>
  <c r="K3938" i="1"/>
  <c r="K3942" i="1"/>
  <c r="K3946" i="1"/>
  <c r="K3950" i="1"/>
  <c r="K3954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4007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BG4067" i="1"/>
  <c r="K4067" i="1" s="1"/>
  <c r="BG4069" i="1"/>
  <c r="K4069" i="1" s="1"/>
  <c r="BG4071" i="1"/>
  <c r="K4071" i="1" s="1"/>
  <c r="BG4073" i="1"/>
  <c r="K4073" i="1" s="1"/>
  <c r="BG4075" i="1"/>
  <c r="K4075" i="1" s="1"/>
  <c r="BG4077" i="1"/>
  <c r="K4077" i="1" s="1"/>
  <c r="BG4079" i="1"/>
  <c r="K4079" i="1" s="1"/>
  <c r="BG4081" i="1"/>
  <c r="K4081" i="1" s="1"/>
  <c r="BG4083" i="1"/>
  <c r="K4083" i="1" s="1"/>
  <c r="BG4085" i="1"/>
  <c r="K4085" i="1" s="1"/>
  <c r="BG4087" i="1"/>
  <c r="K4087" i="1" s="1"/>
  <c r="BG4089" i="1"/>
  <c r="K4089" i="1" s="1"/>
  <c r="BG4091" i="1"/>
  <c r="K4091" i="1" s="1"/>
  <c r="BG4093" i="1"/>
  <c r="K4093" i="1" s="1"/>
  <c r="BG4095" i="1"/>
  <c r="K4095" i="1" s="1"/>
  <c r="BG4097" i="1"/>
  <c r="K4097" i="1" s="1"/>
  <c r="BG4099" i="1"/>
  <c r="K4099" i="1" s="1"/>
  <c r="K3670" i="1"/>
  <c r="K3678" i="1"/>
  <c r="K3853" i="1"/>
  <c r="K3857" i="1"/>
  <c r="K3861" i="1"/>
  <c r="K3865" i="1"/>
  <c r="K3869" i="1"/>
  <c r="K3873" i="1"/>
  <c r="K3877" i="1"/>
  <c r="K3881" i="1"/>
  <c r="K3885" i="1"/>
  <c r="K3889" i="1"/>
  <c r="K3893" i="1"/>
  <c r="K3897" i="1"/>
  <c r="K3901" i="1"/>
  <c r="K3905" i="1"/>
  <c r="K3909" i="1"/>
  <c r="K3917" i="1"/>
  <c r="K3921" i="1"/>
  <c r="K3925" i="1"/>
  <c r="K3929" i="1"/>
  <c r="K3933" i="1"/>
  <c r="K3937" i="1"/>
  <c r="K3941" i="1"/>
  <c r="K3945" i="1"/>
  <c r="K3949" i="1"/>
  <c r="K3953" i="1"/>
  <c r="K3957" i="1"/>
  <c r="K3962" i="1"/>
  <c r="K3966" i="1"/>
  <c r="K3970" i="1"/>
  <c r="K3974" i="1"/>
  <c r="K3978" i="1"/>
  <c r="K3982" i="1"/>
  <c r="K3986" i="1"/>
  <c r="K3990" i="1"/>
  <c r="K3994" i="1"/>
  <c r="K3998" i="1"/>
  <c r="K4002" i="1"/>
  <c r="K4006" i="1"/>
  <c r="K4010" i="1"/>
  <c r="K4014" i="1"/>
  <c r="K4018" i="1"/>
  <c r="K4022" i="1"/>
  <c r="K4026" i="1"/>
  <c r="K4030" i="1"/>
  <c r="K4034" i="1"/>
  <c r="K4038" i="1"/>
  <c r="K4042" i="1"/>
  <c r="K4046" i="1"/>
  <c r="K4050" i="1"/>
  <c r="K4054" i="1"/>
  <c r="K4058" i="1"/>
  <c r="K4062" i="1"/>
  <c r="BG4066" i="1"/>
  <c r="K4066" i="1" s="1"/>
  <c r="BG4068" i="1"/>
  <c r="K4068" i="1" s="1"/>
  <c r="BG4070" i="1"/>
  <c r="K4070" i="1" s="1"/>
  <c r="BG4072" i="1"/>
  <c r="K4072" i="1" s="1"/>
  <c r="BG4074" i="1"/>
  <c r="K4074" i="1" s="1"/>
  <c r="BG4076" i="1"/>
  <c r="K4076" i="1" s="1"/>
  <c r="BG4078" i="1"/>
  <c r="K4078" i="1" s="1"/>
  <c r="BG4080" i="1"/>
  <c r="K4080" i="1" s="1"/>
  <c r="BG4082" i="1"/>
  <c r="K4082" i="1" s="1"/>
  <c r="BG4084" i="1"/>
  <c r="K4084" i="1" s="1"/>
  <c r="BG4086" i="1"/>
  <c r="K4086" i="1" s="1"/>
  <c r="BG4088" i="1"/>
  <c r="K4088" i="1" s="1"/>
  <c r="BG4090" i="1"/>
  <c r="K4090" i="1" s="1"/>
  <c r="BG4092" i="1"/>
  <c r="K4092" i="1" s="1"/>
  <c r="BG4094" i="1"/>
  <c r="K4094" i="1" s="1"/>
  <c r="BG4096" i="1"/>
  <c r="K4096" i="1" s="1"/>
  <c r="BG4098" i="1"/>
  <c r="K4098" i="1" s="1"/>
  <c r="BG4100" i="1"/>
  <c r="K4100" i="1" s="1"/>
  <c r="BG4101" i="1"/>
  <c r="K4101" i="1" s="1"/>
  <c r="BG4102" i="1"/>
  <c r="K4102" i="1" s="1"/>
  <c r="BG4103" i="1"/>
  <c r="K4103" i="1" s="1"/>
  <c r="BG4104" i="1"/>
  <c r="K4104" i="1" s="1"/>
  <c r="BG4105" i="1"/>
  <c r="K4105" i="1" s="1"/>
  <c r="BG4106" i="1"/>
  <c r="K4106" i="1" s="1"/>
  <c r="BG4107" i="1"/>
  <c r="K4107" i="1" s="1"/>
  <c r="BG4108" i="1"/>
  <c r="K4108" i="1" s="1"/>
  <c r="BG4109" i="1"/>
  <c r="K4109" i="1" s="1"/>
  <c r="BG4110" i="1"/>
  <c r="K4110" i="1" s="1"/>
  <c r="BG4111" i="1"/>
  <c r="K4111" i="1" s="1"/>
  <c r="BG4112" i="1"/>
  <c r="K4112" i="1" s="1"/>
  <c r="BG4113" i="1"/>
  <c r="K4113" i="1" s="1"/>
  <c r="BG4114" i="1"/>
  <c r="K4114" i="1" s="1"/>
  <c r="BG4115" i="1"/>
  <c r="K4115" i="1" s="1"/>
  <c r="BG4116" i="1"/>
  <c r="K4116" i="1" s="1"/>
  <c r="BG4117" i="1"/>
  <c r="K4117" i="1" s="1"/>
  <c r="BG4118" i="1"/>
  <c r="K4118" i="1" s="1"/>
  <c r="BG4119" i="1"/>
  <c r="K4119" i="1" s="1"/>
  <c r="BG4120" i="1"/>
  <c r="K4120" i="1" s="1"/>
  <c r="BG4121" i="1"/>
  <c r="K4121" i="1" s="1"/>
  <c r="BG4122" i="1"/>
  <c r="K4122" i="1" s="1"/>
  <c r="BG4123" i="1"/>
  <c r="K4123" i="1" s="1"/>
  <c r="BG4124" i="1"/>
  <c r="K4124" i="1" s="1"/>
  <c r="BG4125" i="1"/>
  <c r="K4125" i="1" s="1"/>
  <c r="BG4126" i="1"/>
  <c r="K4126" i="1" s="1"/>
  <c r="BG4127" i="1"/>
  <c r="K4127" i="1" s="1"/>
  <c r="BG4128" i="1"/>
  <c r="K4128" i="1" s="1"/>
  <c r="BG4129" i="1"/>
  <c r="K4129" i="1" s="1"/>
  <c r="BG4130" i="1"/>
  <c r="K4130" i="1" s="1"/>
  <c r="BG4131" i="1"/>
  <c r="K4131" i="1" s="1"/>
  <c r="BG4132" i="1"/>
  <c r="K4132" i="1" s="1"/>
  <c r="BG4133" i="1"/>
  <c r="K4133" i="1" s="1"/>
  <c r="BG4134" i="1"/>
  <c r="K4134" i="1" s="1"/>
  <c r="BG4135" i="1"/>
  <c r="K4135" i="1" s="1"/>
  <c r="BG4136" i="1"/>
  <c r="K4136" i="1" s="1"/>
  <c r="BG4137" i="1"/>
  <c r="K4137" i="1" s="1"/>
  <c r="BG4138" i="1"/>
  <c r="K4138" i="1" s="1"/>
  <c r="BG4139" i="1"/>
  <c r="K4139" i="1" s="1"/>
  <c r="BG4140" i="1"/>
  <c r="K4140" i="1" s="1"/>
  <c r="BG4141" i="1"/>
  <c r="K4141" i="1" s="1"/>
  <c r="BG4142" i="1"/>
  <c r="K4142" i="1" s="1"/>
  <c r="BG4143" i="1"/>
  <c r="K4143" i="1" s="1"/>
  <c r="BG4144" i="1"/>
  <c r="K4144" i="1" s="1"/>
  <c r="BG4145" i="1"/>
  <c r="K4145" i="1" s="1"/>
  <c r="BG4146" i="1"/>
  <c r="K4146" i="1" s="1"/>
  <c r="BG4147" i="1"/>
  <c r="K4147" i="1" s="1"/>
  <c r="BG4148" i="1"/>
  <c r="K4148" i="1" s="1"/>
  <c r="BG4149" i="1"/>
  <c r="K4149" i="1" s="1"/>
  <c r="K4509" i="1"/>
  <c r="K4513" i="1"/>
  <c r="K4517" i="1"/>
  <c r="K4521" i="1"/>
  <c r="K4525" i="1"/>
  <c r="K4529" i="1"/>
  <c r="K4533" i="1"/>
  <c r="K4537" i="1"/>
  <c r="K4541" i="1"/>
  <c r="K4545" i="1"/>
  <c r="K4549" i="1"/>
  <c r="K4553" i="1"/>
  <c r="K4557" i="1"/>
  <c r="K4561" i="1"/>
  <c r="K4565" i="1"/>
  <c r="K4569" i="1"/>
  <c r="K4573" i="1"/>
  <c r="K4577" i="1"/>
  <c r="K4581" i="1"/>
  <c r="K4585" i="1"/>
  <c r="K4589" i="1"/>
  <c r="K4593" i="1"/>
  <c r="K4597" i="1"/>
  <c r="K4601" i="1"/>
  <c r="K4605" i="1"/>
  <c r="K4609" i="1"/>
  <c r="K3666" i="1"/>
  <c r="K3682" i="1"/>
  <c r="K4510" i="1"/>
  <c r="K4514" i="1"/>
  <c r="K4518" i="1"/>
  <c r="K4522" i="1"/>
  <c r="K4526" i="1"/>
  <c r="K4530" i="1"/>
  <c r="K4534" i="1"/>
  <c r="K4538" i="1"/>
  <c r="K4542" i="1"/>
  <c r="K4546" i="1"/>
  <c r="K4550" i="1"/>
  <c r="K4554" i="1"/>
  <c r="K4558" i="1"/>
  <c r="K4562" i="1"/>
  <c r="K4566" i="1"/>
  <c r="K4570" i="1"/>
  <c r="K4574" i="1"/>
  <c r="K4578" i="1"/>
  <c r="K4582" i="1"/>
  <c r="K4586" i="1"/>
  <c r="K4590" i="1"/>
  <c r="K4594" i="1"/>
  <c r="K4598" i="1"/>
  <c r="K4602" i="1"/>
  <c r="K4606" i="1"/>
  <c r="K4610" i="1"/>
  <c r="K4842" i="1"/>
  <c r="K4874" i="1"/>
  <c r="K4878" i="1"/>
  <c r="K4882" i="1"/>
  <c r="K4886" i="1"/>
  <c r="K4900" i="1"/>
  <c r="K4904" i="1"/>
  <c r="K4908" i="1"/>
  <c r="K4912" i="1"/>
  <c r="K4916" i="1"/>
  <c r="K4920" i="1"/>
  <c r="K4924" i="1"/>
  <c r="K4928" i="1"/>
  <c r="K4933" i="1"/>
  <c r="K4937" i="1"/>
  <c r="K4942" i="1"/>
  <c r="K4946" i="1"/>
  <c r="K4950" i="1"/>
  <c r="K4954" i="1"/>
  <c r="K4959" i="1"/>
  <c r="K4963" i="1"/>
  <c r="K4996" i="1"/>
  <c r="K5000" i="1"/>
  <c r="K5004" i="1"/>
  <c r="K5008" i="1"/>
  <c r="K5012" i="1"/>
  <c r="K5017" i="1"/>
  <c r="K5021" i="1"/>
  <c r="K5025" i="1"/>
  <c r="K5030" i="1"/>
  <c r="K5034" i="1"/>
  <c r="K5037" i="1"/>
  <c r="K4995" i="1"/>
  <c r="K4999" i="1"/>
  <c r="K5003" i="1"/>
  <c r="K5007" i="1"/>
  <c r="K5011" i="1"/>
  <c r="K5024" i="1"/>
  <c r="K4994" i="1"/>
  <c r="K4998" i="1"/>
  <c r="K5002" i="1"/>
  <c r="K5006" i="1"/>
  <c r="K5010" i="1"/>
  <c r="K4997" i="1"/>
  <c r="K5001" i="1"/>
  <c r="K5005" i="1"/>
  <c r="K5009" i="1"/>
  <c r="K5026" i="1"/>
  <c r="K5039" i="1"/>
  <c r="K5041" i="1"/>
  <c r="K5043" i="1"/>
  <c r="K5049" i="1"/>
  <c r="K5038" i="1"/>
  <c r="K5040" i="1"/>
  <c r="K5042" i="1"/>
  <c r="K5048" i="1"/>
  <c r="AA6" i="6"/>
  <c r="N88" i="6" l="1"/>
  <c r="AA32" i="6"/>
  <c r="N78" i="6"/>
  <c r="I119" i="6"/>
  <c r="F119" i="6"/>
  <c r="V119" i="6"/>
  <c r="AL119" i="6"/>
  <c r="BB119" i="6"/>
  <c r="O119" i="6"/>
  <c r="AE119" i="6"/>
  <c r="AU119" i="6"/>
  <c r="T119" i="6"/>
  <c r="AJ119" i="6"/>
  <c r="AZ119" i="6"/>
  <c r="J157" i="6"/>
  <c r="I129" i="6"/>
  <c r="M136" i="6"/>
  <c r="F150" i="6"/>
  <c r="F136" i="6"/>
  <c r="J143" i="6"/>
  <c r="N83" i="6"/>
  <c r="N85" i="6"/>
  <c r="I108" i="6"/>
  <c r="C108" i="6"/>
  <c r="N91" i="6"/>
  <c r="N75" i="6"/>
  <c r="N81" i="6"/>
  <c r="N96" i="6"/>
  <c r="D108" i="6"/>
  <c r="N86" i="6"/>
  <c r="G108" i="6"/>
  <c r="AJ9" i="6"/>
  <c r="AJ13" i="6"/>
  <c r="AJ17" i="6"/>
  <c r="H119" i="6"/>
  <c r="B119" i="6"/>
  <c r="R119" i="6"/>
  <c r="AH119" i="6"/>
  <c r="AX119" i="6"/>
  <c r="K119" i="6"/>
  <c r="AA119" i="6"/>
  <c r="AQ119" i="6"/>
  <c r="P119" i="6"/>
  <c r="AF119" i="6"/>
  <c r="AV119" i="6"/>
  <c r="Q119" i="6"/>
  <c r="AG119" i="6"/>
  <c r="AW119" i="6"/>
  <c r="G129" i="6"/>
  <c r="K136" i="6"/>
  <c r="N150" i="6"/>
  <c r="L129" i="6"/>
  <c r="D143" i="6"/>
  <c r="E129" i="6"/>
  <c r="I136" i="6"/>
  <c r="M143" i="6"/>
  <c r="N129" i="6"/>
  <c r="F143" i="6"/>
  <c r="F157" i="6"/>
  <c r="D157" i="6"/>
  <c r="I150" i="6"/>
  <c r="M157" i="6"/>
  <c r="C157" i="6"/>
  <c r="N87" i="6"/>
  <c r="D106" i="6"/>
  <c r="E106" i="6"/>
  <c r="G106" i="6"/>
  <c r="K107" i="6"/>
  <c r="D107" i="6"/>
  <c r="G107" i="6"/>
  <c r="F107" i="6"/>
  <c r="K108" i="6"/>
  <c r="AJ6" i="6"/>
  <c r="AJ10" i="6"/>
  <c r="AJ14" i="6"/>
  <c r="U119" i="6"/>
  <c r="AK119" i="6"/>
  <c r="BA119" i="6"/>
  <c r="K129" i="6"/>
  <c r="C143" i="6"/>
  <c r="D136" i="6"/>
  <c r="H143" i="6"/>
  <c r="D150" i="6"/>
  <c r="H157" i="6"/>
  <c r="M150" i="6"/>
  <c r="C150" i="6"/>
  <c r="G157" i="6"/>
  <c r="N97" i="6"/>
  <c r="I106" i="6"/>
  <c r="K106" i="6"/>
  <c r="L106" i="6"/>
  <c r="C106" i="6"/>
  <c r="N77" i="6"/>
  <c r="F106" i="6"/>
  <c r="N79" i="6"/>
  <c r="L107" i="6"/>
  <c r="J107" i="6"/>
  <c r="N98" i="6"/>
  <c r="H108" i="6"/>
  <c r="N74" i="6"/>
  <c r="N82" i="6"/>
  <c r="N92" i="6"/>
  <c r="L108" i="6"/>
  <c r="E108" i="6"/>
  <c r="F108" i="6"/>
  <c r="AJ7" i="6"/>
  <c r="AJ11" i="6"/>
  <c r="AJ15" i="6"/>
  <c r="D119" i="6"/>
  <c r="J119" i="6"/>
  <c r="Z119" i="6"/>
  <c r="AP119" i="6"/>
  <c r="C119" i="6"/>
  <c r="S119" i="6"/>
  <c r="AI119" i="6"/>
  <c r="AY119" i="6"/>
  <c r="X119" i="6"/>
  <c r="AN119" i="6"/>
  <c r="BD119" i="6"/>
  <c r="Y119" i="6"/>
  <c r="AO119" i="6"/>
  <c r="BE119" i="6"/>
  <c r="C136" i="6"/>
  <c r="G143" i="6"/>
  <c r="D129" i="6"/>
  <c r="H136" i="6"/>
  <c r="L143" i="6"/>
  <c r="M129" i="6"/>
  <c r="E143" i="6"/>
  <c r="F129" i="6"/>
  <c r="J136" i="6"/>
  <c r="N143" i="6"/>
  <c r="H150" i="6"/>
  <c r="L157" i="6"/>
  <c r="E157" i="6"/>
  <c r="G150" i="6"/>
  <c r="K157" i="6"/>
  <c r="N89" i="6"/>
  <c r="N73" i="6"/>
  <c r="H106" i="6"/>
  <c r="J106" i="6"/>
  <c r="N94" i="6"/>
  <c r="E107" i="6"/>
  <c r="N93" i="6"/>
  <c r="N72" i="6"/>
  <c r="N90" i="6"/>
  <c r="J108" i="6"/>
  <c r="AJ8" i="6"/>
  <c r="AJ12" i="6"/>
  <c r="AJ16" i="6"/>
  <c r="E119" i="6"/>
  <c r="L119" i="6"/>
  <c r="N119" i="6"/>
  <c r="AD119" i="6"/>
  <c r="AT119" i="6"/>
  <c r="G119" i="6"/>
  <c r="W119" i="6"/>
  <c r="AM119" i="6"/>
  <c r="BC119" i="6"/>
  <c r="AB119" i="6"/>
  <c r="AR119" i="6"/>
  <c r="M119" i="6"/>
  <c r="AC119" i="6"/>
  <c r="AS119" i="6"/>
  <c r="C129" i="6"/>
  <c r="G136" i="6"/>
  <c r="K143" i="6"/>
  <c r="H129" i="6"/>
  <c r="L136" i="6"/>
  <c r="N157" i="6"/>
  <c r="E136" i="6"/>
  <c r="I143" i="6"/>
  <c r="J129" i="6"/>
  <c r="N136" i="6"/>
  <c r="J150" i="6"/>
  <c r="L150" i="6"/>
  <c r="E150" i="6"/>
  <c r="I157" i="6"/>
  <c r="K150" i="6"/>
  <c r="N76" i="6"/>
  <c r="N95" i="6"/>
  <c r="N80" i="6"/>
  <c r="C107" i="6"/>
  <c r="N84" i="6"/>
  <c r="H107" i="6"/>
  <c r="I107" i="6"/>
  <c r="N71" i="6"/>
  <c r="M107" i="6" l="1"/>
  <c r="M106" i="6"/>
  <c r="AJ18" i="6"/>
  <c r="M108" i="6"/>
</calcChain>
</file>

<file path=xl/sharedStrings.xml><?xml version="1.0" encoding="utf-8"?>
<sst xmlns="http://schemas.openxmlformats.org/spreadsheetml/2006/main" count="123487" uniqueCount="22584">
  <si>
    <t>ID</t>
  </si>
  <si>
    <t>Unfallkategorie</t>
  </si>
  <si>
    <t>Ort</t>
  </si>
  <si>
    <t>Kt.</t>
  </si>
  <si>
    <t>Strasse</t>
  </si>
  <si>
    <t xml:space="preserve">Datum </t>
  </si>
  <si>
    <t>Monat</t>
  </si>
  <si>
    <t>Jahr</t>
  </si>
  <si>
    <t>Zeit</t>
  </si>
  <si>
    <t>Stunde</t>
  </si>
  <si>
    <t>Elektrosmog nachgew</t>
  </si>
  <si>
    <t>Sex</t>
  </si>
  <si>
    <t>Fahrzeug</t>
  </si>
  <si>
    <t>Alter</t>
  </si>
  <si>
    <t>Strassentyp</t>
  </si>
  <si>
    <t>Streckenbeschrieb</t>
  </si>
  <si>
    <t>Exemplarische Fälle</t>
  </si>
  <si>
    <t>Wetter</t>
  </si>
  <si>
    <t>Polizei o Diagnose</t>
  </si>
  <si>
    <t>Personenschaden</t>
  </si>
  <si>
    <t>Weit. Involvierte</t>
  </si>
  <si>
    <t>Pers.schaden W. Inv.</t>
  </si>
  <si>
    <t>Messung vor Ort uW</t>
  </si>
  <si>
    <t>UMTS 1  Distanz [m]</t>
  </si>
  <si>
    <t>UMTS 1  Stärke</t>
  </si>
  <si>
    <t>UMTS 1  Richtung</t>
  </si>
  <si>
    <t xml:space="preserve"> GSM 1 Distanz [m]</t>
  </si>
  <si>
    <t>GSM 1 Stärke</t>
  </si>
  <si>
    <t>GSM 1 Richtung</t>
  </si>
  <si>
    <t xml:space="preserve"> LTE 1 Distanz [m]</t>
  </si>
  <si>
    <t>LTE 1 Stärke</t>
  </si>
  <si>
    <t>LTE 1 Richtung</t>
  </si>
  <si>
    <t>5G1Distanz</t>
  </si>
  <si>
    <t>5G1Stärke</t>
  </si>
  <si>
    <t>5G1Richtung</t>
  </si>
  <si>
    <t xml:space="preserve"> UMTS 2 Distanz [m]</t>
  </si>
  <si>
    <t xml:space="preserve"> UMTS 2 Stärke</t>
  </si>
  <si>
    <t xml:space="preserve"> UMTS 2 Richtung</t>
  </si>
  <si>
    <t>GSM 2 Distanz [m]</t>
  </si>
  <si>
    <t>GSM 2 Stärke</t>
  </si>
  <si>
    <t>GSM 2 Richtung</t>
  </si>
  <si>
    <t>LTE 2  Distanz [m]</t>
  </si>
  <si>
    <t>LTE 2 Stärke</t>
  </si>
  <si>
    <t>LTE 2 Richtung</t>
  </si>
  <si>
    <t>5G2Distanz</t>
  </si>
  <si>
    <t>5G2Stärke</t>
  </si>
  <si>
    <t>5G2Richtung</t>
  </si>
  <si>
    <t xml:space="preserve"> UMTS 3 Distanz [m]</t>
  </si>
  <si>
    <t>UMTS 3 Stärke</t>
  </si>
  <si>
    <t>UMTS 3 Richtung</t>
  </si>
  <si>
    <t>GSM 3  Distanz [m]</t>
  </si>
  <si>
    <t>GSM 3 Stärke</t>
  </si>
  <si>
    <t>GSM 3 Richtung</t>
  </si>
  <si>
    <t>LTE 3  Distanz [m]</t>
  </si>
  <si>
    <t>LTE 3 Stärke</t>
  </si>
  <si>
    <t>LTE 3 Richtung</t>
  </si>
  <si>
    <t>Elektromagn.Feld</t>
  </si>
  <si>
    <t>EMF-Distanz</t>
  </si>
  <si>
    <t>EMF-Distanz-Kategorien</t>
  </si>
  <si>
    <t>Anzahl EMF-Querungen</t>
  </si>
  <si>
    <t>HS 1 Richtung</t>
  </si>
  <si>
    <t xml:space="preserve"> HS 1 Distanz [m]</t>
  </si>
  <si>
    <t>MS Richtung</t>
  </si>
  <si>
    <t>MS Distanz [m]</t>
  </si>
  <si>
    <t>NS Richtung</t>
  </si>
  <si>
    <t>NS  Distanz</t>
  </si>
  <si>
    <t>Weitere Kommentare</t>
  </si>
  <si>
    <t>Zählvariable</t>
  </si>
  <si>
    <t>PDF</t>
  </si>
  <si>
    <t>Med. Problem</t>
  </si>
  <si>
    <t>Neuhausen am Rheinfall</t>
  </si>
  <si>
    <t>SH</t>
  </si>
  <si>
    <t>Rosenbergstrasse, Höhe Bushaltestelle Zuba</t>
  </si>
  <si>
    <t>w</t>
  </si>
  <si>
    <t>Auto</t>
  </si>
  <si>
    <t>Innerorts</t>
  </si>
  <si>
    <t>geradeaus in l. r.</t>
  </si>
  <si>
    <t>trocken</t>
  </si>
  <si>
    <t>Sekundenschlaf</t>
  </si>
  <si>
    <t>Verletzt</t>
  </si>
  <si>
    <t>verletzt</t>
  </si>
  <si>
    <t>mittel</t>
  </si>
  <si>
    <t>links</t>
  </si>
  <si>
    <t>gross</t>
  </si>
  <si>
    <t>frontal</t>
  </si>
  <si>
    <t>Unfallverursacherin in übermüdetem Zustand, eingeschlafen</t>
  </si>
  <si>
    <t>1_Neuhausen am Rheinfall_30.09.2017.pdf</t>
  </si>
  <si>
    <t>Altersfahrer</t>
  </si>
  <si>
    <t>Knonau</t>
  </si>
  <si>
    <t>ZH</t>
  </si>
  <si>
    <t>Bahnhof</t>
  </si>
  <si>
    <t>m</t>
  </si>
  <si>
    <t>Aus P rückw a Gleis</t>
  </si>
  <si>
    <t>Pedal verwechselt</t>
  </si>
  <si>
    <t>klein</t>
  </si>
  <si>
    <t>Auf Gleis gerollt</t>
  </si>
  <si>
    <t>2_Knonau_23.05.2017.pdf</t>
  </si>
  <si>
    <t>Hergiswil</t>
  </si>
  <si>
    <t>NW</t>
  </si>
  <si>
    <t>Tunnel Kirchenwald</t>
  </si>
  <si>
    <t>Motorrad</t>
  </si>
  <si>
    <t>Tunnel</t>
  </si>
  <si>
    <t>3_Hergiswil_30.09.2017.pdf</t>
  </si>
  <si>
    <t>Amsteg Zeughaus</t>
  </si>
  <si>
    <t>UR</t>
  </si>
  <si>
    <t>Gotthardstrasse</t>
  </si>
  <si>
    <t>le Rechtskurve</t>
  </si>
  <si>
    <t>Herzinfarkt</t>
  </si>
  <si>
    <t>Gestorben</t>
  </si>
  <si>
    <t xml:space="preserve"> </t>
  </si>
  <si>
    <t>parallel</t>
  </si>
  <si>
    <t>4_Amsteg_Silenen_12.09.2017.pdf</t>
  </si>
  <si>
    <t>Baar</t>
  </si>
  <si>
    <t>ZG</t>
  </si>
  <si>
    <t>Langgasse</t>
  </si>
  <si>
    <t>Fahrrad</t>
  </si>
  <si>
    <t>Abbiegend n links</t>
  </si>
  <si>
    <t>gestürzt -  überholendes Auto macht Fahrerflucht</t>
  </si>
  <si>
    <t>5_Baar_03.10.2017.pdf</t>
  </si>
  <si>
    <t>Winterthur</t>
  </si>
  <si>
    <t>Endliker</t>
  </si>
  <si>
    <t>30er Zone, in P li</t>
  </si>
  <si>
    <t>6_Winterthur_3.10.2017.pdf</t>
  </si>
  <si>
    <t>Ebnat-Kappel</t>
  </si>
  <si>
    <t>SG</t>
  </si>
  <si>
    <t>Horben</t>
  </si>
  <si>
    <t>Ausserorts</t>
  </si>
  <si>
    <t>Links Abbieger Horbenstr.</t>
  </si>
  <si>
    <t>li abbieg. Auto nicht wahrgenommen</t>
  </si>
  <si>
    <t>7_Ebnat-Kappel_05.10.2017.pdf</t>
  </si>
  <si>
    <t>Andermatt</t>
  </si>
  <si>
    <t>Tu FR N</t>
  </si>
  <si>
    <t>Unbekanntes Med. Prob.</t>
  </si>
  <si>
    <t>Kollision mit Randstein</t>
  </si>
  <si>
    <t>8_Andermatt-Gotthardtunnel_8.9.16.pdf</t>
  </si>
  <si>
    <t>Berufsfahrer</t>
  </si>
  <si>
    <t>Kölliken A1</t>
  </si>
  <si>
    <t>AG</t>
  </si>
  <si>
    <t>Fr W</t>
  </si>
  <si>
    <t>LKW</t>
  </si>
  <si>
    <t>Autobahn</t>
  </si>
  <si>
    <t>Gerade in Mittelleit</t>
  </si>
  <si>
    <t>verm. linear n links in Mittelleitpl. einschlafend</t>
  </si>
  <si>
    <t>9_Kölliken_28.05.2013.pdf</t>
  </si>
  <si>
    <t>Chatel-St.Denis</t>
  </si>
  <si>
    <t>FR</t>
  </si>
  <si>
    <t>La Lussy</t>
  </si>
  <si>
    <t>Landstrasse, l li kurve</t>
  </si>
  <si>
    <t>2 Radfahrer hintereinander gestürzt</t>
  </si>
  <si>
    <t>10_Chatel-St.Denis_04.10.2017.pdf</t>
  </si>
  <si>
    <t>Zizers</t>
  </si>
  <si>
    <t>GR</t>
  </si>
  <si>
    <t>Hauptstr.</t>
  </si>
  <si>
    <t>Gerade. Li Tankst.</t>
  </si>
  <si>
    <t>Unverletzt</t>
  </si>
  <si>
    <t>hell, Gegenverkehr Motorrad übersehen</t>
  </si>
  <si>
    <t>11_Zizers_05.10.2017.pdf</t>
  </si>
  <si>
    <t xml:space="preserve">Oberbipp </t>
  </si>
  <si>
    <t>BE</t>
  </si>
  <si>
    <t>Feldweg r SSO</t>
  </si>
  <si>
    <t>Feldweg nach Querung A1</t>
  </si>
  <si>
    <t>rechts</t>
  </si>
  <si>
    <t>quer</t>
  </si>
  <si>
    <t>n.Unfallort ca.330m weiter bis Bach, Tod festgestellt</t>
  </si>
  <si>
    <t>12_Oberbipp_11.3.14.pdf</t>
  </si>
  <si>
    <t>Bern</t>
  </si>
  <si>
    <t>A1</t>
  </si>
  <si>
    <t>Normalspur</t>
  </si>
  <si>
    <t>hinten</t>
  </si>
  <si>
    <t>plötzlich verlangsamt, M und F</t>
  </si>
  <si>
    <t>13_Bern_12.04.2014.pdf</t>
  </si>
  <si>
    <t>Riedholz</t>
  </si>
  <si>
    <t>SO</t>
  </si>
  <si>
    <t>Baselstr.</t>
  </si>
  <si>
    <t>Kreuzung Re-vortr</t>
  </si>
  <si>
    <t>Sonne im Westen ca. 30° Elevation</t>
  </si>
  <si>
    <t>14_Riedholz_5.10.2017.pdf</t>
  </si>
  <si>
    <t>Courgenay</t>
  </si>
  <si>
    <t>JU</t>
  </si>
  <si>
    <t>A16</t>
  </si>
  <si>
    <t>Linkskurve begradigend</t>
  </si>
  <si>
    <t>raisons Medicales</t>
  </si>
  <si>
    <t>15_Courgenay_05.10.2017.pdf</t>
  </si>
  <si>
    <t>Hospental</t>
  </si>
  <si>
    <t>TU Gotth</t>
  </si>
  <si>
    <t>Gerade</t>
  </si>
  <si>
    <t>exemplarischer Fall</t>
  </si>
  <si>
    <t>Trümmerfeld 170m, Endlage 253 m n Sender, hier sind 12 weitere Unfall-Daten eingetragen</t>
  </si>
  <si>
    <t>16_Gotthardtunnel_13.12.2013_inkl.Unfallorte.pdf</t>
  </si>
  <si>
    <t>17_Gotthardtunnel_20.12.2012.pdf</t>
  </si>
  <si>
    <t>Alkohol</t>
  </si>
  <si>
    <t>Airolo</t>
  </si>
  <si>
    <t>TI</t>
  </si>
  <si>
    <t>18_Gotthardtunnel_24.10.2001.pdf</t>
  </si>
  <si>
    <t>Gurnigelbad</t>
  </si>
  <si>
    <t>Bergstra</t>
  </si>
  <si>
    <t>Leichte Ku rechts</t>
  </si>
  <si>
    <t>s ischem villicht nid guet gange. Ort verifizieren</t>
  </si>
  <si>
    <t>19_Gurnigelbad_05.10.2017.pdf</t>
  </si>
  <si>
    <t>Nesslau</t>
  </si>
  <si>
    <t>Bühlerstrass</t>
  </si>
  <si>
    <t>Bahnunterführung, Kurve mauer</t>
  </si>
  <si>
    <t>gestorben</t>
  </si>
  <si>
    <t>Keine weitere Angaben, ev. Alkohol, Nesslau ist offenbar funkfrei, street-v unterdrückt.</t>
  </si>
  <si>
    <t>20_Nesslau_28.06.2016.pdf</t>
  </si>
  <si>
    <t>Payerne SBB</t>
  </si>
  <si>
    <t>VD</t>
  </si>
  <si>
    <t>Gleis…</t>
  </si>
  <si>
    <t>Fussgänger</t>
  </si>
  <si>
    <t>Perron, vor Zug gefallen</t>
  </si>
  <si>
    <t>21_Payerne-GareCFF_06.10.2017.pdf</t>
  </si>
  <si>
    <t>Verdachtsfall</t>
  </si>
  <si>
    <t>Schaffhausen</t>
  </si>
  <si>
    <t>Lochstr.</t>
  </si>
  <si>
    <t>Kreuzg schräg, li vortritt</t>
  </si>
  <si>
    <t xml:space="preserve"> Gegenlicht, 2 gleiche Unfälle</t>
  </si>
  <si>
    <t>22_Schaffhausen-Lochstrasse_06.102017.pdf</t>
  </si>
  <si>
    <t>Gotthardtunnel N</t>
  </si>
  <si>
    <t>Nordportal</t>
  </si>
  <si>
    <t>Gegenspur in l likurve</t>
  </si>
  <si>
    <t>Gleiche Unfallstelle LKW-Unfall 2016-7</t>
  </si>
  <si>
    <t>23_Gotthardtunnel-Nordp_16.05.2009.pdf</t>
  </si>
  <si>
    <t>Montpreveyres</t>
  </si>
  <si>
    <t>Rte Berne</t>
  </si>
  <si>
    <t>Auffahrkollision</t>
  </si>
  <si>
    <t>Übersichtliche Strecke. Motorrad fährt auf Lieferwagen auf, der freinage d urgence vor Abzweigespur machte, möglicherweise Einfahrt von links erzwungen, Sender hier frontal für Ursprungs-Verursacher.</t>
  </si>
  <si>
    <t>24_Montpreveyres-Routedeberne_6.10.2017.pdf</t>
  </si>
  <si>
    <t>Lodrino</t>
  </si>
  <si>
    <t>V Canton</t>
  </si>
  <si>
    <t>rechts n Strasse</t>
  </si>
  <si>
    <t>Gleicher Ort, gleiche Richtung wie 1623_Osogna_26.09.2016</t>
  </si>
  <si>
    <t>25_Lodrino_05.10.2017.pdf</t>
  </si>
  <si>
    <t>Rottenschwil</t>
  </si>
  <si>
    <t>Besenbüren</t>
  </si>
  <si>
    <t>Gebäck essend</t>
  </si>
  <si>
    <t>26_Rottenschwil-Essablenk_04.10.2017.pdf</t>
  </si>
  <si>
    <t>Ramsen</t>
  </si>
  <si>
    <t>rams steig</t>
  </si>
  <si>
    <t>Streifkollision überholend</t>
  </si>
  <si>
    <t>Unfalljahr in Karte falsch eingetragen; D überholt aufwärts in Waldpartie, leichte Kurven . Streifkollision.</t>
  </si>
  <si>
    <t>27_Ramsen_04.10.2017.pdf</t>
  </si>
  <si>
    <t>Stadelhofen</t>
  </si>
  <si>
    <t>Perron 1</t>
  </si>
  <si>
    <t>Kinderwagen rollen lassen</t>
  </si>
  <si>
    <t>Nähe Brezelstand, Sender.</t>
  </si>
  <si>
    <t>28_Zürich-Stadelhofen_04.10.2017.pdf</t>
  </si>
  <si>
    <t>Wolfenschiessen</t>
  </si>
  <si>
    <t>Hauptstrasse</t>
  </si>
  <si>
    <t>Anf l linkskurve geradeaus</t>
  </si>
  <si>
    <t>Stationswagen, senkr Heckscheibe; 2 Niveaus in einem Mast winklig zusammengeführt</t>
  </si>
  <si>
    <t>29_Wolfenschiessen_01.10.2017.pdf</t>
  </si>
  <si>
    <t xml:space="preserve">Zofingen </t>
  </si>
  <si>
    <t>Bottenwilerstrass</t>
  </si>
  <si>
    <t>im Wald, Böschg, Koll m Bäumen, offenbar sehr schnell, vorherige Strecke leicht gerade, noch vorherige Strecken sehr Kurvenreich.  Ev Ablenkung.</t>
  </si>
  <si>
    <t>30_Zofingen_04.10.2017.pdf</t>
  </si>
  <si>
    <t xml:space="preserve">Twann  </t>
  </si>
  <si>
    <t>A5</t>
  </si>
  <si>
    <t>Autostr. Links in GV</t>
  </si>
  <si>
    <t>31_Twann_26.12.2012.pdf</t>
  </si>
  <si>
    <t>Ligerz</t>
  </si>
  <si>
    <t>Beifahrerin im Verursacher-Auto</t>
  </si>
  <si>
    <t>32_Ligerz_15.01.2016.pdf</t>
  </si>
  <si>
    <t>Kontrollgruppe</t>
  </si>
  <si>
    <t>Muttenz</t>
  </si>
  <si>
    <t>BL</t>
  </si>
  <si>
    <t>Margelacker</t>
  </si>
  <si>
    <t>Einmündend in Tram</t>
  </si>
  <si>
    <t>Polizeipatrouille, 2 Polizisten an Bord</t>
  </si>
  <si>
    <t>33_Muttenz_28.05.2016.pdf</t>
  </si>
  <si>
    <t xml:space="preserve">Zürich </t>
  </si>
  <si>
    <t>Bürkliplatz</t>
  </si>
  <si>
    <t>nach HS Bürkli links ab</t>
  </si>
  <si>
    <t>Epileptischer Anfall</t>
  </si>
  <si>
    <t>Epileptischer Banker, Fenster li offen</t>
  </si>
  <si>
    <t>34_Zürich-Bürklipl_11.06.2010.pdf</t>
  </si>
  <si>
    <t>Sorvilier</t>
  </si>
  <si>
    <t>R d Sorvilier</t>
  </si>
  <si>
    <t>Links über Gegenspur, Trafostation</t>
  </si>
  <si>
    <t xml:space="preserve">nach Querung HS, verm. Einfluss 2 Sender intermittierend  </t>
  </si>
  <si>
    <t>35 Sorvilier_ 24.6.16 Rollerfahrer.pdf</t>
  </si>
  <si>
    <t>Baden</t>
  </si>
  <si>
    <t>Bruggerstr.</t>
  </si>
  <si>
    <t>links v Fahrbahn, Hausfass</t>
  </si>
  <si>
    <t>36_Baden_4.11.2013.pdf</t>
  </si>
  <si>
    <t>Allschwil</t>
  </si>
  <si>
    <t>Binningerstr</t>
  </si>
  <si>
    <t>n.Kreisel in Kandelaber</t>
  </si>
  <si>
    <t>Pappel zeigt extreme Blattalterung</t>
  </si>
  <si>
    <t>37_Allschwil _27.1.14.pdf</t>
  </si>
  <si>
    <t>Basel</t>
  </si>
  <si>
    <t>BS</t>
  </si>
  <si>
    <t>Schwarzw.br</t>
  </si>
  <si>
    <t>In Stauende gepr</t>
  </si>
  <si>
    <t>P Sekundenschlaf</t>
  </si>
  <si>
    <t>38_Basel_8.7.16 Sekundenschlaf.pdf</t>
  </si>
  <si>
    <t>Schenkon</t>
  </si>
  <si>
    <t>LU</t>
  </si>
  <si>
    <t>A2 FR Nord</t>
  </si>
  <si>
    <t>Geradeaus in l Linkskurve</t>
  </si>
  <si>
    <t xml:space="preserve">  </t>
  </si>
  <si>
    <t>Se Spital Sursee</t>
  </si>
  <si>
    <t>39_Schenkon_23.12.2015.pdf</t>
  </si>
  <si>
    <t>Biasca</t>
  </si>
  <si>
    <t>SassRoncet</t>
  </si>
  <si>
    <t>rechts in Mauer geprallt</t>
  </si>
  <si>
    <t>unbek.Med. Problem</t>
  </si>
  <si>
    <t>über 200uW</t>
  </si>
  <si>
    <t>Polizei:  prob malore</t>
  </si>
  <si>
    <t>40_Biasca_11.11.15.pdf</t>
  </si>
  <si>
    <t>Altdorf</t>
  </si>
  <si>
    <t>Gotthardstr</t>
  </si>
  <si>
    <t>Sturz ohne Fremdeinwirkung, unkl Gründe</t>
  </si>
  <si>
    <t>41_Altdorf_5.11.16.pdf</t>
  </si>
  <si>
    <t>Meisterschwanden</t>
  </si>
  <si>
    <t>Bahnhofstr</t>
  </si>
  <si>
    <t>Links, Gverk,Frontalkoll</t>
  </si>
  <si>
    <t>Blut- und Urinprobe</t>
  </si>
  <si>
    <t>42_Meisterschwanden_14.11.15.pdf</t>
  </si>
  <si>
    <t>Savigny</t>
  </si>
  <si>
    <t>Claie-aux-m</t>
  </si>
  <si>
    <t>Kontrolle verloren, Trennelement</t>
  </si>
  <si>
    <t>2.Se Polycom</t>
  </si>
  <si>
    <t>43_Savigny_10.12.15.pdf</t>
  </si>
  <si>
    <t>Gossau</t>
  </si>
  <si>
    <t>Wilerstr</t>
  </si>
  <si>
    <t>Links, Wiese, re</t>
  </si>
  <si>
    <t>44_Gossau_11.12.2015.pdf</t>
  </si>
  <si>
    <t>Mels</t>
  </si>
  <si>
    <t>A3 FR Chur</t>
  </si>
  <si>
    <t>l li kurve Leitplanke</t>
  </si>
  <si>
    <t>P Sekundenschlaf, Schwächeanfall</t>
  </si>
  <si>
    <t>45_Mels_03.07.2015.pdf</t>
  </si>
  <si>
    <t>Ebikon</t>
  </si>
  <si>
    <t>Luzernerstr</t>
  </si>
  <si>
    <t>Auf Gegenspur geraten</t>
  </si>
  <si>
    <t>Regen</t>
  </si>
  <si>
    <t>P Med.Problem</t>
  </si>
  <si>
    <t>46_Ebikon_02.12.14.pdf</t>
  </si>
  <si>
    <t>Rüschlikon</t>
  </si>
  <si>
    <t>A1 FR ZH</t>
  </si>
  <si>
    <t>Div Koll Leitpl 100m</t>
  </si>
  <si>
    <r>
      <rPr>
        <sz val="11"/>
        <rFont val="Calibri"/>
        <family val="2"/>
        <charset val="1"/>
      </rPr>
      <t xml:space="preserve">P Med.Problem, Infarkt, </t>
    </r>
    <r>
      <rPr>
        <b/>
        <sz val="11"/>
        <color rgb="FF00B050"/>
        <rFont val="Calibri"/>
        <family val="2"/>
        <charset val="1"/>
      </rPr>
      <t>Ritter der Strasse</t>
    </r>
  </si>
  <si>
    <t>47_Rüschlikon_07.04.2014.pdf</t>
  </si>
  <si>
    <t>Thal</t>
  </si>
  <si>
    <t>A1 FR ost</t>
  </si>
  <si>
    <t>re von FB, Wildzaun</t>
  </si>
  <si>
    <t>48_ThalSG_06.05.2014.pdf</t>
  </si>
  <si>
    <t>Pfäffikon</t>
  </si>
  <si>
    <t>SZ</t>
  </si>
  <si>
    <t>Churerstrass</t>
  </si>
  <si>
    <t>Gegenfb, Koll Wand</t>
  </si>
  <si>
    <t>Herzinfarkt, Koll Gegenspur, Mauer, Se Swisscom klein bei Anf. links</t>
  </si>
  <si>
    <t>49_PfäffikonSZ_30.12.2014.pdf</t>
  </si>
  <si>
    <t>Spitalgasse</t>
  </si>
  <si>
    <t>Bus</t>
  </si>
  <si>
    <t>Streifkoll, führerlos d Spitalstr</t>
  </si>
  <si>
    <t>Herzinfarkt, Passagier stoppt Bus</t>
  </si>
  <si>
    <t>50_Basel _22.04.2013.pdf</t>
  </si>
  <si>
    <t>Develier</t>
  </si>
  <si>
    <t>rte principale</t>
  </si>
  <si>
    <t>linke FB, Trottori, Auto GS</t>
  </si>
  <si>
    <t>malaise, gestorben</t>
  </si>
  <si>
    <t>51_Develier_05.01.2016.pdf</t>
  </si>
  <si>
    <t>Herisau</t>
  </si>
  <si>
    <t>AR</t>
  </si>
  <si>
    <t>Poststr</t>
  </si>
  <si>
    <t>Kontrollverl. Rückw</t>
  </si>
  <si>
    <t xml:space="preserve">  200uW</t>
  </si>
  <si>
    <t>Aus Postgebäude w-lan, reflex an Scheibe a P</t>
  </si>
  <si>
    <t>52_Herisau_02.02.2017.pdf</t>
  </si>
  <si>
    <t>Matzingen</t>
  </si>
  <si>
    <t>TG</t>
  </si>
  <si>
    <t>St.Gallerst</t>
  </si>
  <si>
    <t>Kollis.m Randstein</t>
  </si>
  <si>
    <t>200uW</t>
  </si>
  <si>
    <t>2 x Se von hinten oben, immer exponiert,aber in Hautpstrahlzentrum fahrend</t>
  </si>
  <si>
    <t>53_Matzingen_24.07.2016.pdf</t>
  </si>
  <si>
    <t>Birsstrasse</t>
  </si>
  <si>
    <t>li in Geländer</t>
  </si>
  <si>
    <t>P Med.Problem, Se rechts 90°, Reflexion an Glasfassade links wahrscheinlich</t>
  </si>
  <si>
    <t>54_Basel_24.01.2017.pdf</t>
  </si>
  <si>
    <t>Solothurn</t>
  </si>
  <si>
    <t>Bielstrasse</t>
  </si>
  <si>
    <t>n Kreisel Gegenverkehr</t>
  </si>
  <si>
    <t>55_Solothurn_05.02.2017.pdf</t>
  </si>
  <si>
    <t>Niederbipp</t>
  </si>
  <si>
    <t>A1 FR Be</t>
  </si>
  <si>
    <t>Leichte li Kurve</t>
  </si>
  <si>
    <t>Eingeschlafen, Regen nicht bestätigt, schlechtes Bild</t>
  </si>
  <si>
    <t>56_Niederbipp_08.10.2017.pdf</t>
  </si>
  <si>
    <t>Chur</t>
  </si>
  <si>
    <t>A 13 FR S</t>
  </si>
  <si>
    <t>n leichter Re Kurve</t>
  </si>
  <si>
    <t>verm. Sekundenschlaf</t>
  </si>
  <si>
    <t>57_Chur_10.10.17_A13.pdf</t>
  </si>
  <si>
    <t>Dierikon</t>
  </si>
  <si>
    <t>Götzent.str</t>
  </si>
  <si>
    <t>in Linksku Randstein</t>
  </si>
  <si>
    <t>2. Unfall an dieser Stelle Nr 2548 weiter oben in Stützmauer</t>
  </si>
  <si>
    <t>58_Dierikon_10.10.17_Velosturz.pdf</t>
  </si>
  <si>
    <t xml:space="preserve">Wil-SG </t>
  </si>
  <si>
    <t>Thuraustr 13</t>
  </si>
  <si>
    <t>Geradeaus in Garage</t>
  </si>
  <si>
    <t>Vertikale Heckscheibe</t>
  </si>
  <si>
    <t>59_Wil_09.10.2017.pdf</t>
  </si>
  <si>
    <t>Mühlrüti</t>
  </si>
  <si>
    <t>Wogmis</t>
  </si>
  <si>
    <t>Geradeaus in Vorplatz-P</t>
  </si>
  <si>
    <t>ca 45° Heckscheibe</t>
  </si>
  <si>
    <t>60_Mühlrüti_07.10.2017.pdf</t>
  </si>
  <si>
    <t>Thal A3</t>
  </si>
  <si>
    <t>A3 FR SG</t>
  </si>
  <si>
    <t>links in baustell- Leitplanke</t>
  </si>
  <si>
    <t>61_Thal_08.10.2017.pdf</t>
  </si>
  <si>
    <t>Bütschwil</t>
  </si>
  <si>
    <t>Landstrasse</t>
  </si>
  <si>
    <t xml:space="preserve">Einbieg zu viel Gas, </t>
  </si>
  <si>
    <t>roter Porsche 911…</t>
  </si>
  <si>
    <t>62_Bütschwil_06.10.2017.pdf</t>
  </si>
  <si>
    <t>Hinterdorf</t>
  </si>
  <si>
    <t>Vortritt v li n gew</t>
  </si>
  <si>
    <t>63_Ramsen_09.10.2017.pdf</t>
  </si>
  <si>
    <t>Haselstr.</t>
  </si>
  <si>
    <t>na li Kurve weiter li</t>
  </si>
  <si>
    <t xml:space="preserve">P Med.Problem nicht auszuschliessen, Reflexionen </t>
  </si>
  <si>
    <t>64_Baden_24.07.2016.pdf</t>
  </si>
  <si>
    <t>na li Kurve in re LP</t>
  </si>
  <si>
    <t>65_Thal SG_16.09.16.pdf</t>
  </si>
  <si>
    <t>Birsfelden</t>
  </si>
  <si>
    <t>Sternenfeld</t>
  </si>
  <si>
    <t>N Kreisel Gegenverkehr</t>
  </si>
  <si>
    <t>ü 200uW</t>
  </si>
  <si>
    <t>66_Birsfelden_11.09.2010.pdf</t>
  </si>
  <si>
    <t xml:space="preserve">Steinen </t>
  </si>
  <si>
    <t>A4  FR Arth</t>
  </si>
  <si>
    <t xml:space="preserve">in konst. Li kurve rechts </t>
  </si>
  <si>
    <t>kurz eingenickt</t>
  </si>
  <si>
    <t>67_Steinen_SZ_12.10.17.pdf</t>
  </si>
  <si>
    <t xml:space="preserve">Kölliken </t>
  </si>
  <si>
    <t>Hardstr.</t>
  </si>
  <si>
    <t>Gerade, Kreuzg. Links GV</t>
  </si>
  <si>
    <t>68_Kölliken_13.09.11.pdf</t>
  </si>
  <si>
    <t>Oberwil</t>
  </si>
  <si>
    <t>N Kreisel links in P</t>
  </si>
  <si>
    <t>Schwarz vor Augen/Blackout</t>
  </si>
  <si>
    <t>69_Oberwil_BL_26.03.12.pdf</t>
  </si>
  <si>
    <t>Stallikon</t>
  </si>
  <si>
    <t>Reppischt.s</t>
  </si>
  <si>
    <t>in re-Kurve spont n li</t>
  </si>
  <si>
    <t xml:space="preserve"> Vertikale Hecksch, letzte 400 direkt bestrahlt v hi</t>
  </si>
  <si>
    <t>70_Stallikon_09.06.12.pdf</t>
  </si>
  <si>
    <t>Dulliken</t>
  </si>
  <si>
    <t>Industriestr</t>
  </si>
  <si>
    <t>vor re Kurve spo re</t>
  </si>
  <si>
    <t xml:space="preserve">P Med.Probl Vertikalheck, </t>
  </si>
  <si>
    <t>71_Dulliken_12.03.2013.pdf</t>
  </si>
  <si>
    <t>Arbon</t>
  </si>
  <si>
    <t>A1.1  Berg</t>
  </si>
  <si>
    <t>Kurze Bewusstlosigkeit</t>
  </si>
  <si>
    <t>P Med.Problem, Spital</t>
  </si>
  <si>
    <t>72_Arbon_Berg_27.06.2013.pdf</t>
  </si>
  <si>
    <t>Staffelegg</t>
  </si>
  <si>
    <t>Passhöhe</t>
  </si>
  <si>
    <t>Kont n Links n HS</t>
  </si>
  <si>
    <t>Nebel</t>
  </si>
  <si>
    <t>73_Staffelegg_02.10.2013.pdf</t>
  </si>
  <si>
    <t>Trüllikon</t>
  </si>
  <si>
    <t>A4 FR W thr</t>
  </si>
  <si>
    <t>langsam gew-LKW auffahr</t>
  </si>
  <si>
    <t>erdverlegtes Kabel b Unterführung quert  NE 3</t>
  </si>
  <si>
    <t>74_Trüllikon _19.08.2013.pdf</t>
  </si>
  <si>
    <t>Rothenburg</t>
  </si>
  <si>
    <t>Rosengarten</t>
  </si>
  <si>
    <t>in l li Kurve geradeaus</t>
  </si>
  <si>
    <t>P Med.Problem, vor Unfall verstorben</t>
  </si>
  <si>
    <t>75_Rothenburg_12.08.13.pdf</t>
  </si>
  <si>
    <t>Grenchen</t>
  </si>
  <si>
    <t>Bettlachstr.</t>
  </si>
  <si>
    <t>Aus Innenhof in Schaufenster</t>
  </si>
  <si>
    <t>P Med.Problem. Neues Auto, sehr flache Front</t>
  </si>
  <si>
    <t>76_Grenchen_18.08.2013.pdf</t>
  </si>
  <si>
    <t>Ormalingen</t>
  </si>
  <si>
    <t>Hauptstrass.</t>
  </si>
  <si>
    <t>Rechts über Radw. Hydrant</t>
  </si>
  <si>
    <t>P Med.Problem, kein Bild</t>
  </si>
  <si>
    <t>77_Ormalingen 21.10.13.pdf</t>
  </si>
  <si>
    <t>Vallorbe</t>
  </si>
  <si>
    <t>Lignerolles</t>
  </si>
  <si>
    <t>Auffahrkoll, 2kmweiterfahrt</t>
  </si>
  <si>
    <t>So, Na erst Kollis bis nä Ausfahrt, 2. Koll. Unklare Ursache, feuchte Strecke, aber kein Regen</t>
  </si>
  <si>
    <t>78_Vallorbe_03.11.2013.pdf</t>
  </si>
  <si>
    <t>Münchenstein</t>
  </si>
  <si>
    <t>Sundgauers</t>
  </si>
  <si>
    <t>Koll Leitpl. Weiterfahrt</t>
  </si>
  <si>
    <t>N.Ausf. Muttenz angehalten P Med Problem</t>
  </si>
  <si>
    <t>79_Münchenstein_12.11.2013.pdf</t>
  </si>
  <si>
    <t>Via Parallela</t>
  </si>
  <si>
    <t>Schleudert, abgebog,Koll</t>
  </si>
  <si>
    <t>80_Biasca_13.10.2017.pdf</t>
  </si>
  <si>
    <t>Vira-Gambarogno</t>
  </si>
  <si>
    <t>Via Cantona</t>
  </si>
  <si>
    <t>Kolonnenende geprallt</t>
  </si>
  <si>
    <t>n hell,  übersichtl Anfahrstr, dubiose Wende n 200m</t>
  </si>
  <si>
    <t>81_Vira-Gambarogno_11.10.2017.pdf</t>
  </si>
  <si>
    <t>Luterbach</t>
  </si>
  <si>
    <t>Deitingenst</t>
  </si>
  <si>
    <t>N.Gerade in LP, umgek, Baum</t>
  </si>
  <si>
    <t xml:space="preserve"> Unfallzeit trockene Strasse, nachger gg Abend l Regen  </t>
  </si>
  <si>
    <t>82_Luterbach_13.10.2013.pdf</t>
  </si>
  <si>
    <t>Gais</t>
  </si>
  <si>
    <t>Stoosstrasse</t>
  </si>
  <si>
    <t>n Ger vor Liku rechts ab</t>
  </si>
  <si>
    <t>bei Start Gerade Sender frontal. Unfall nicht lokalisiert Astra</t>
  </si>
  <si>
    <t>83_Gais_13.10.2017.pdf</t>
  </si>
  <si>
    <t>TuLange Heid</t>
  </si>
  <si>
    <t>Links in Gegenverk.</t>
  </si>
  <si>
    <t>Koll mit Lieferwg. 1 Tot, 2 verletzte</t>
  </si>
  <si>
    <t>84_Münchenstein 22.5.2014.pdf</t>
  </si>
  <si>
    <t>Münchwilen  A1</t>
  </si>
  <si>
    <t xml:space="preserve">FR ZH b Ausf </t>
  </si>
  <si>
    <t>Li in Mittelleitpl</t>
  </si>
  <si>
    <t>Le u 2 Mitf verletzt</t>
  </si>
  <si>
    <t>85_Münchwilen_A1_02.03.2017.pdf</t>
  </si>
  <si>
    <t xml:space="preserve">Wohlen </t>
  </si>
  <si>
    <t>Anglikerstr.</t>
  </si>
  <si>
    <t>Li via GS, Hydrant</t>
  </si>
  <si>
    <t>Blutprobe vorgen.</t>
  </si>
  <si>
    <t>86_Wohlen_17.02.2014.pdf</t>
  </si>
  <si>
    <t>Adligenswil</t>
  </si>
  <si>
    <t xml:space="preserve">re Böschung h, </t>
  </si>
  <si>
    <t>87_Adligenswil_13.01.2014.pdf</t>
  </si>
  <si>
    <t>Oberbüren</t>
  </si>
  <si>
    <t>Fürstenlandstr</t>
  </si>
  <si>
    <t>Inseln überfah, Garagenwd</t>
  </si>
  <si>
    <t>88_Oberbüren_SG_07.02.2014.pdf</t>
  </si>
  <si>
    <t>Arbon Rinderweid</t>
  </si>
  <si>
    <t>Tu UmfgStr.</t>
  </si>
  <si>
    <t>mehrfach ü 200 uW/m</t>
  </si>
  <si>
    <t>Einschlaf, Durchfa bei 4 Sen froLinks Unterwerk 2 Tote</t>
  </si>
  <si>
    <t>89_Arbon_04.05.14.pdf</t>
  </si>
  <si>
    <t>St.Gallen</t>
  </si>
  <si>
    <t>A1 Winkeln</t>
  </si>
  <si>
    <t xml:space="preserve">Rechts auf Pannenstreifen </t>
  </si>
  <si>
    <t>li in LP quer zurück, Stützmauer gestreift. Meldung zurückgezogen.</t>
  </si>
  <si>
    <t>90_St.Gallen_06.12.2014.pdf</t>
  </si>
  <si>
    <t>Bennau</t>
  </si>
  <si>
    <t>Schwyzerstr</t>
  </si>
  <si>
    <t>Geradeaus in Bach</t>
  </si>
  <si>
    <t>760m =Polycom ab Biberbrugg frontal</t>
  </si>
  <si>
    <t>91 Bennau_Biberbrugg_02.09.16.pdf</t>
  </si>
  <si>
    <t>Goldach</t>
  </si>
  <si>
    <t>A1 FR Sg</t>
  </si>
  <si>
    <t>Li in Leitplanke</t>
  </si>
  <si>
    <t>ü 200 uW/</t>
  </si>
  <si>
    <t>nahez senkr Hechscheibe, 2-Querung 4</t>
  </si>
  <si>
    <t>92_Goldach_07.02.17.pdf</t>
  </si>
  <si>
    <t>Au</t>
  </si>
  <si>
    <t>Zollbrücke</t>
  </si>
  <si>
    <r>
      <rPr>
        <sz val="11"/>
        <rFont val="Calibri"/>
        <family val="2"/>
        <charset val="1"/>
      </rPr>
      <t xml:space="preserve">Auffahrkoll durch </t>
    </r>
    <r>
      <rPr>
        <b/>
        <sz val="11"/>
        <rFont val="Calibri"/>
        <family val="2"/>
        <charset val="1"/>
      </rPr>
      <t>Taxi</t>
    </r>
    <r>
      <rPr>
        <sz val="11"/>
        <rFont val="Calibri"/>
        <family val="2"/>
        <charset val="1"/>
      </rPr>
      <t>fahrer</t>
    </r>
  </si>
  <si>
    <t>Hell, kein Gegenlicht, übersichtlich,  Kolonne üblich…, auf Brücke, ev Ablenkung.</t>
  </si>
  <si>
    <t>93 _Au_SG_Zollbrücke_17.09.16.pdf</t>
  </si>
  <si>
    <t>Heerbrugg</t>
  </si>
  <si>
    <t>Unterf Widn.</t>
  </si>
  <si>
    <t>Fahrad</t>
  </si>
  <si>
    <t>Se von li abschattiert</t>
  </si>
  <si>
    <t>94_Heerbrugg_26.09.2016.pdf</t>
  </si>
  <si>
    <t>Schweizerhalle</t>
  </si>
  <si>
    <t xml:space="preserve">Tunnel  </t>
  </si>
  <si>
    <t xml:space="preserve">Im Tu mehrf Randst. Koll </t>
  </si>
  <si>
    <t xml:space="preserve">P Med-Prob. - Na Rand-Koll i Tu no 4 km weiterfahrt </t>
  </si>
  <si>
    <t>95_Pratteln_14.01.2014.pdf</t>
  </si>
  <si>
    <t>Einf H18 Sundga</t>
  </si>
  <si>
    <t>In Ku Leitpl ko.. Weiterf</t>
  </si>
  <si>
    <t>96_Münchenstein_12.11.2013.pdf</t>
  </si>
  <si>
    <t>Oberegg</t>
  </si>
  <si>
    <t>AI</t>
  </si>
  <si>
    <t>Eschenmoos</t>
  </si>
  <si>
    <t>Li in Böschung, überschl</t>
  </si>
  <si>
    <t>Keine Angabe AI, Strecke wird gequert von MS und am Schluss ein Sender.</t>
  </si>
  <si>
    <t>97_Oberegg_21.12.2013.pdf</t>
  </si>
  <si>
    <t>Tafers</t>
  </si>
  <si>
    <t>Freiburgstr</t>
  </si>
  <si>
    <t>Gegenspur Frontalkoll</t>
  </si>
  <si>
    <t>98_Tafers _15.01.14.pdf</t>
  </si>
  <si>
    <t>Niederhelfenschw</t>
  </si>
  <si>
    <t>Neudorf</t>
  </si>
  <si>
    <t>In Mäuerchen</t>
  </si>
  <si>
    <t>Medikamente, Fahrausweisentzug</t>
  </si>
  <si>
    <t>99_Niederhelfenschwil_29.09.2016.pdf</t>
  </si>
  <si>
    <t>Thayngen</t>
  </si>
  <si>
    <t>Ebringerstr.</t>
  </si>
  <si>
    <t xml:space="preserve">Kurve weitergef. In Gebäude </t>
  </si>
  <si>
    <t>ansteigende Strasse, Hügelkuppe kurz v Zollübergang Sender D Zentralmast auf Erhebung 51 m</t>
  </si>
  <si>
    <t>100_Thayngen_16.1.14.pdf</t>
  </si>
  <si>
    <t>Gerlafingen</t>
  </si>
  <si>
    <t>2 Koll u 2 Überqueren FB</t>
  </si>
  <si>
    <t>P Med.Problem, Ablauf Epilepsie</t>
  </si>
  <si>
    <t>101_Gerlafingen_17.01.13.pdf</t>
  </si>
  <si>
    <t>A1 FR BE</t>
  </si>
  <si>
    <t>Rechts in Mauer, links</t>
  </si>
  <si>
    <t>P Med. Problem</t>
  </si>
  <si>
    <t>102_Baden_18.02.14.pdf</t>
  </si>
  <si>
    <t>Full-Reuenthal</t>
  </si>
  <si>
    <t>Rheintalstr.</t>
  </si>
  <si>
    <t>Rechts von FB, Tafel</t>
  </si>
  <si>
    <t>Sekundenschlaf, Sender Radio zusätzlich</t>
  </si>
  <si>
    <t>103_Full-Reuenthal_04.06.2014.pdf</t>
  </si>
  <si>
    <t xml:space="preserve">Rechts von FB,  </t>
  </si>
  <si>
    <t>unbek.Gründe,Sender Radio, gleiche  Unfallstelle 103</t>
  </si>
  <si>
    <t>104_Full-Reuenthal_25.4.205.pdf</t>
  </si>
  <si>
    <t>Gontenschwil</t>
  </si>
  <si>
    <t>Dorfstrasse</t>
  </si>
  <si>
    <t>Rechts in Kurve in Haus</t>
  </si>
  <si>
    <t>Mitfahrer gestorben</t>
  </si>
  <si>
    <t>105_Gontenschwil_26.04.2016.pdf</t>
  </si>
  <si>
    <t>Pfeffingen</t>
  </si>
  <si>
    <t>Mettliweg</t>
  </si>
  <si>
    <t>Von P in Spielpl Pedal verw</t>
  </si>
  <si>
    <t>Parkplatzreihe, se links 260° durch Zaun auf Spielplatz gefahren</t>
  </si>
  <si>
    <t>106_Pfeffingen_15.11.2013.pdf</t>
  </si>
  <si>
    <t>Zwingen</t>
  </si>
  <si>
    <t>Baselstr Kreis</t>
  </si>
  <si>
    <t>Im Kreisel vortr Verw</t>
  </si>
  <si>
    <t>Doppelspur-Kreisel, Velo v Links in nä Ausf wechselnd</t>
  </si>
  <si>
    <t>107_Zwingen_25.11.2013.pdf</t>
  </si>
  <si>
    <t>Rickenbach</t>
  </si>
  <si>
    <t>Bergstra 10</t>
  </si>
  <si>
    <t>N Kurve gestürzt</t>
  </si>
  <si>
    <t>Nach abfall.Strecke in Kurve gestürzt, Teer Bauernhof</t>
  </si>
  <si>
    <t>108_Rickenbach_14.10.2017.pdf</t>
  </si>
  <si>
    <t>Olten</t>
  </si>
  <si>
    <t>Martin-Dist</t>
  </si>
  <si>
    <t>In Kurve Kollision</t>
  </si>
  <si>
    <t>v Bahnhof in Kurve kollidiert mit Auto.</t>
  </si>
  <si>
    <t>109_Olten_14.10.2017.pdf</t>
  </si>
  <si>
    <t>Abtwil</t>
  </si>
  <si>
    <t>A1 Fr SG</t>
  </si>
  <si>
    <t>Rechts auf Böschung</t>
  </si>
  <si>
    <t>Gem. UR T.Hansjakob: Medikament Tramadol</t>
  </si>
  <si>
    <t>110_Abtwil_A1_09.05.2014.pdf</t>
  </si>
  <si>
    <t>Murten</t>
  </si>
  <si>
    <t>A ausfahrt</t>
  </si>
  <si>
    <t>in Trennelement</t>
  </si>
  <si>
    <t>P vom Sekundenschlaf übermannt</t>
  </si>
  <si>
    <t>111_Murten_02.06.14.pdf</t>
  </si>
  <si>
    <t>Neunkirch</t>
  </si>
  <si>
    <t>Häringkurve</t>
  </si>
  <si>
    <t>links von Strasse ab</t>
  </si>
  <si>
    <t>Lenkkorrektur nach S-Kurve gemacht, in gr re-Kurve geradeaus.</t>
  </si>
  <si>
    <t>112_Neunkirch_SH_15.10.2017.pdf</t>
  </si>
  <si>
    <t>Martigny-Croix</t>
  </si>
  <si>
    <t>VS</t>
  </si>
  <si>
    <t>rte St.Bernard</t>
  </si>
  <si>
    <t xml:space="preserve">re auf Trottoir koll mit  LP, </t>
  </si>
  <si>
    <t>3 Pass schwer verl. Sender hinter Hügel auf gleicher Höhe</t>
  </si>
  <si>
    <t>113_Martigny-Croix_20.06.2014.pdf</t>
  </si>
  <si>
    <t>Saas-Fee</t>
  </si>
  <si>
    <t>ri Saas-Grund</t>
  </si>
  <si>
    <t>1. links an Böschung, 2. re bergab</t>
  </si>
  <si>
    <t>Bergstrass, steile Flanke rechts z. Tal. Strasse l li weit überquert</t>
  </si>
  <si>
    <t>114_Saas-Fee_12.06.2014.pdf</t>
  </si>
  <si>
    <t>Posciavo</t>
  </si>
  <si>
    <t>Pedecosta</t>
  </si>
  <si>
    <t>Auto verlangsamt, rückw gerollt</t>
  </si>
  <si>
    <t>An Baum rückwärtsfahrend aufgehalten, Reanim. Nicht m mögl.</t>
  </si>
  <si>
    <t>115_Posciavo_03.09.2014.pdf</t>
  </si>
  <si>
    <t>Baselstrasse</t>
  </si>
  <si>
    <t>nach Kurve in Hauswand</t>
  </si>
  <si>
    <t>Bewusstlos, offenes linkes Fenster</t>
  </si>
  <si>
    <t>116_Muttenz_Baselstrasse_01.07.2014.pdf</t>
  </si>
  <si>
    <t>Bellinzona</t>
  </si>
  <si>
    <t>Liceo</t>
  </si>
  <si>
    <t>von Radweg in Kanal</t>
  </si>
  <si>
    <t>10.6 uW/m2</t>
  </si>
  <si>
    <t>Gerader Radweg, 150m vor Unfallstelle Heranleitung 45° HS 3</t>
  </si>
  <si>
    <t>117_Bellinzona_09.10.2016.pdf</t>
  </si>
  <si>
    <t>Maienfeld</t>
  </si>
  <si>
    <t>n Gerade in erster Ku geradeaus</t>
  </si>
  <si>
    <t>Neben SBB-Strecke, 5=Bahnstrom</t>
  </si>
  <si>
    <t>118_Maienfeld_05.02.2016.pdf</t>
  </si>
  <si>
    <t>Sitten</t>
  </si>
  <si>
    <t>A9 FR Martig</t>
  </si>
  <si>
    <t>rechts v Fahrbahn gef. Gekippt</t>
  </si>
  <si>
    <t>2 HS-Trass lang quernd.Unf nicht in Kart,nAnfrage  591319 118234</t>
  </si>
  <si>
    <t>119_Sitten_27.07.2015.pdf</t>
  </si>
  <si>
    <t>Intschi</t>
  </si>
  <si>
    <t>Intschiflüe</t>
  </si>
  <si>
    <t>links in Felswand</t>
  </si>
  <si>
    <t>Vor R-Kurve,n Gerade... links in Wand Ne SBB-Passstrecke Wassen</t>
  </si>
  <si>
    <t>120_Intschiflüe_19.07.2014.pdf</t>
  </si>
  <si>
    <t>Bad Ragaz</t>
  </si>
  <si>
    <t>Rheindamm</t>
  </si>
  <si>
    <t>rückwärts über Böschung</t>
  </si>
  <si>
    <t>Kleinsender Wasserpumpwerk bei Wendeplatz</t>
  </si>
  <si>
    <t>121_Bad_Ragaz_25.03.2016.pdf</t>
  </si>
  <si>
    <t>Brunegg</t>
  </si>
  <si>
    <t>Auf  LKW aufgefahren</t>
  </si>
  <si>
    <t>Gleiche Unfallstelle Leichtverletzte Feb.2011</t>
  </si>
  <si>
    <t>122_Brunegg_A1_23.09.2014.pdf</t>
  </si>
  <si>
    <t xml:space="preserve">Seewen </t>
  </si>
  <si>
    <t>Kaweba-Kr</t>
  </si>
  <si>
    <t xml:space="preserve">Schräg durch Kreisel kollsion </t>
  </si>
  <si>
    <t>Cabriolet. Kreisel hat in diesem Sektor (s.links-frontal zu Se) total 3 Unfälle</t>
  </si>
  <si>
    <t>123_Seewen_11.10.2014.pdf</t>
  </si>
  <si>
    <t>Pfingstweids</t>
  </si>
  <si>
    <t>spont. Rechts ab Str., in Haus</t>
  </si>
  <si>
    <t>über 1 mW</t>
  </si>
  <si>
    <t>deulicher Puls ca 98/min festzustellen 60m vor Unfallstelle</t>
  </si>
  <si>
    <t>124_Zürich_Pfingstweid_31.10.14.pdf</t>
  </si>
  <si>
    <t>Cremines</t>
  </si>
  <si>
    <t>Grand Rue</t>
  </si>
  <si>
    <t>Geradeaus in Haus</t>
  </si>
  <si>
    <t>nach sehr leichter re Kurve 200 vor Dorf geradeaus , vermutl HK</t>
  </si>
  <si>
    <t>125_Cremines_16.10.2014.pdf</t>
  </si>
  <si>
    <t>Hegenheim.m</t>
  </si>
  <si>
    <t>abbieg. velof links überh</t>
  </si>
  <si>
    <t>Unbek. Betriebsfunk mit 6 Masten auf Fabrik links</t>
  </si>
  <si>
    <t>126_Allschwil_16.10.2017.pdf</t>
  </si>
  <si>
    <t xml:space="preserve">Wiesendangen </t>
  </si>
  <si>
    <t>A1 FR SG</t>
  </si>
  <si>
    <t>Leichte re Kurve in Steigung</t>
  </si>
  <si>
    <t>langsam rechts in Böschung über ca. 100m</t>
  </si>
  <si>
    <t>127_Wiesendangen_24.10.2014.pdf</t>
  </si>
  <si>
    <t>Oberwilerst</t>
  </si>
  <si>
    <t>Gerade, in Verkehrsteiler gef</t>
  </si>
  <si>
    <t>Zeit Annahme, erste Meldung von 4 weist auf Anfang Tag hin.</t>
  </si>
  <si>
    <t>128_Basel_03.11.2014.pdf</t>
  </si>
  <si>
    <t>Moosseedorf</t>
  </si>
  <si>
    <t>Moosmatt</t>
  </si>
  <si>
    <t>1. Koll , Weiterf, 3 weiter Koll</t>
  </si>
  <si>
    <t>Mittel</t>
  </si>
  <si>
    <t>P Med.Problem Reflexi an Glasfass.Solaranl 100m vor Unfallst</t>
  </si>
  <si>
    <t>129_Moosseedorf_PW_07.11.2014.pdf</t>
  </si>
  <si>
    <t>Wäldi</t>
  </si>
  <si>
    <t>A7 FR ZH</t>
  </si>
  <si>
    <t>Streifkollision</t>
  </si>
  <si>
    <t>P akute Herzrhytmusstörung, Unterversorgung Sauerstoff</t>
  </si>
  <si>
    <t>130_Wäldi_19.11.2014.pdf</t>
  </si>
  <si>
    <t>Auf Gerade in Trennelem gepr</t>
  </si>
  <si>
    <t>Sekundenschlaf,  Se v Re vgl tief (Hochbrücke)</t>
  </si>
  <si>
    <t>131_Basel_Schwarzw.br_26.03.2017.pdf</t>
  </si>
  <si>
    <t>Buochs</t>
  </si>
  <si>
    <t>Buochserstr</t>
  </si>
  <si>
    <t>Längere unKontroll Fahrt</t>
  </si>
  <si>
    <t>Unterzuckerung</t>
  </si>
  <si>
    <t>P Unterzuckerung, nach 1 km Im Dorf gestoppt</t>
  </si>
  <si>
    <t>132_Buochs_26.11.2014.pdf</t>
  </si>
  <si>
    <t>Arth</t>
  </si>
  <si>
    <t>A4FR Schwyz</t>
  </si>
  <si>
    <t>nach la linksku li in böschung</t>
  </si>
  <si>
    <t>Sender-vorbeifahrt, Kurv weist a Einschlafmoment 300m vorh</t>
  </si>
  <si>
    <t>133_Arth 12.01.2015.pdf</t>
  </si>
  <si>
    <t>Benken</t>
  </si>
  <si>
    <t>Spitzenwiess</t>
  </si>
  <si>
    <t>l Gerade, n li Kurve n li in Baum</t>
  </si>
  <si>
    <t>noch dunkel (Stromverbr. Bauernhöfe)  übersteuert, zu spät reagiert</t>
  </si>
  <si>
    <t>134_Benken_17.10.2017.pdf</t>
  </si>
  <si>
    <t>Lindau</t>
  </si>
  <si>
    <t>auf 3 sp Stre links in LP</t>
  </si>
  <si>
    <t>3 x HS 1 quert, nacht, Verkehr schwach, Auslösep verm.weit vorher</t>
  </si>
  <si>
    <t>135_Lindau_04.12.2014.pdf</t>
  </si>
  <si>
    <t>Grenzacherst</t>
  </si>
  <si>
    <t>links in P, dann ger.weiter, Koll</t>
  </si>
  <si>
    <t>Rechts Bahntrasse mit Einspeisg, unter Brücke Paktet MS-Kabel</t>
  </si>
  <si>
    <t>136_Basel _Grenzacherstr_17.02.2014.pdf</t>
  </si>
  <si>
    <t>Amriswil</t>
  </si>
  <si>
    <t>Schrofenstr.</t>
  </si>
  <si>
    <t>Vespa im Kreisel übers.</t>
  </si>
  <si>
    <t>Links auch verdorrter Baum auf Wahrnehmungsstrecke vor Kreisel</t>
  </si>
  <si>
    <t>137_Amriswil_17.10.2017.pdf</t>
  </si>
  <si>
    <t>Kreuzlingen</t>
  </si>
  <si>
    <t>Langgartenst</t>
  </si>
  <si>
    <t>Vor Kreuzg linkseinbieg Velo angef</t>
  </si>
  <si>
    <t>Sehr unübersicht. Rechts Liefwg in Sichtfe, kei Funk Kreuzlingen</t>
  </si>
  <si>
    <t>138_Kreuzlingen_17.11.2017.pdf</t>
  </si>
  <si>
    <t>A1 vor Tu</t>
  </si>
  <si>
    <t xml:space="preserve">Vor Tunneleingang abrupt rechts </t>
  </si>
  <si>
    <t>Nachher bis Tunnel, links in Wand, Folgekoll. Kontrolle i Spital</t>
  </si>
  <si>
    <t>139_Baden_18.2.2014.pdf</t>
  </si>
  <si>
    <t>Meistersrüte</t>
  </si>
  <si>
    <t>In Re-Kurve geradeaus</t>
  </si>
  <si>
    <t>regen</t>
  </si>
  <si>
    <t>Re auf Bahntrassee, Helfer</t>
  </si>
  <si>
    <t>140_Meistersrüte_28.12.2014.pdf</t>
  </si>
  <si>
    <t>Vogorno</t>
  </si>
  <si>
    <t>16.30</t>
  </si>
  <si>
    <t>141_Vogorno_06.04.2015.pdf</t>
  </si>
  <si>
    <t>Rosenbergstr</t>
  </si>
  <si>
    <t>statt Re-Kurve gerade weitergefahren</t>
  </si>
  <si>
    <t>nass</t>
  </si>
  <si>
    <t>200 uW</t>
  </si>
  <si>
    <t>Se 1 Raths, Se 2 Bahnhfstr. 6 Se 3 Leonhardst, Messf mehrf oberflow</t>
  </si>
  <si>
    <t>142_St.Gallen_17.01.2015.pdf</t>
  </si>
  <si>
    <t>Biel</t>
  </si>
  <si>
    <t>Längfeldweg 29</t>
  </si>
  <si>
    <t>Rückw in P fz, Koll vorne</t>
  </si>
  <si>
    <t>Wetter induktiv, Val de travers war Regen, Thal SG trocken</t>
  </si>
  <si>
    <t>143_Biel_10.09.2016.pdf</t>
  </si>
  <si>
    <t>Dübendorf</t>
  </si>
  <si>
    <t>Na Busha re in Baum quer li in P</t>
  </si>
  <si>
    <t>Se 1 und 2 gemeinsam bei SBB</t>
  </si>
  <si>
    <t>144_Dübendorf_02.02.15.pdf</t>
  </si>
  <si>
    <t>Langenthal</t>
  </si>
  <si>
    <t>Zürich-Bern-s</t>
  </si>
  <si>
    <t>a Gegenfb, Koll 2 Autos</t>
  </si>
  <si>
    <t>145_Langenthal_04.02.2015.pdf</t>
  </si>
  <si>
    <t>Diegten</t>
  </si>
  <si>
    <t>A2 vor Tu</t>
  </si>
  <si>
    <t>vor Tu n li in LP, abgewies</t>
  </si>
  <si>
    <t>146_Diegten_05.02.2015.pdf</t>
  </si>
  <si>
    <t>Rennbahnst</t>
  </si>
  <si>
    <t>A Kreuzg m Unfall in Tram gef</t>
  </si>
  <si>
    <t>overflow ü 20uW</t>
  </si>
  <si>
    <t>Polyc li nah,  2 and Se 90°,180° , Fenster offen. Sekundärunfall</t>
  </si>
  <si>
    <t>146_Muttenz_Rennbahn_2_18.10.2017.pdf</t>
  </si>
  <si>
    <t>Horgen</t>
  </si>
  <si>
    <t>Seestr.</t>
  </si>
  <si>
    <t>Mann 82 auf FG überf</t>
  </si>
  <si>
    <t>Gegenlicht, vorbeifahrt an Se links und Re rechts wesentl früher</t>
  </si>
  <si>
    <t>148_Horgen_18.10.2017.pdf</t>
  </si>
  <si>
    <t>Wollerau</t>
  </si>
  <si>
    <t>b li Abbieg Velof übers</t>
  </si>
  <si>
    <t>Se auf Nachbargebäude, Reflexion20 m vor Unfallstelle</t>
  </si>
  <si>
    <t>149_Wollerau_19.10.2017.pdf</t>
  </si>
  <si>
    <t>Bettlach</t>
  </si>
  <si>
    <t>Dorf Schmitte</t>
  </si>
  <si>
    <t>B Wegfa v P Pedal verwe</t>
  </si>
  <si>
    <t>2 missglückte Parkman, 1. rückw.mit Koll, dann vorwärts m vollgas</t>
  </si>
  <si>
    <t>150_Bettlach_18.10.2017.pdf</t>
  </si>
  <si>
    <t>Volketswil</t>
  </si>
  <si>
    <t>Einf Jona-Areal</t>
  </si>
  <si>
    <t>rechts abbiegend FG übersehen</t>
  </si>
  <si>
    <t>Einfahrt Areal Jowa, nach Schranke, FG zw Blumentöpfen...?</t>
  </si>
  <si>
    <t>151_Volketswil_18.12.2012.pdf</t>
  </si>
  <si>
    <t>Eich</t>
  </si>
  <si>
    <t>A2 FR N</t>
  </si>
  <si>
    <t>LKW auf Pannenstr. Angef</t>
  </si>
  <si>
    <t>152_Eich_19.10.2017.pdf</t>
  </si>
  <si>
    <t>Taxi fährt vor Rotlicht auf Roller</t>
  </si>
  <si>
    <t>0.93 mW</t>
  </si>
  <si>
    <t>Taxifahrer ist Berufsfahrer. Erster Unfall dieses Tages an dieser Stelle</t>
  </si>
  <si>
    <t>153_Muttenz_Rennbahn_1_18.10.2017.pdf</t>
  </si>
  <si>
    <t>Eiken</t>
  </si>
  <si>
    <t>Hauptstr. 105</t>
  </si>
  <si>
    <t>Links linear ab FB, P, Gebäude</t>
  </si>
  <si>
    <t>flacher Winkel weist auf Einschlaf-Bewusstlosikgkeit hin, Gerade</t>
  </si>
  <si>
    <t>154_Eiken_18.10.2017.pdf</t>
  </si>
  <si>
    <t>Gossauerstrass</t>
  </si>
  <si>
    <t>Auffahrunfall</t>
  </si>
  <si>
    <t>Fernseh- Radio UKW Herisau Ramsen 3.5 kW</t>
  </si>
  <si>
    <t>155_Herisau_17.10.2017.pdf</t>
  </si>
  <si>
    <t>Bühler</t>
  </si>
  <si>
    <t>Steigbach</t>
  </si>
  <si>
    <t>B Bahnüberqueren FG übers</t>
  </si>
  <si>
    <t>einfstrahl-Winkel genau hinter A-Säule, halb-halb. Gegenlicht.</t>
  </si>
  <si>
    <t>156_Steigbach_18.10.2017.pdf</t>
  </si>
  <si>
    <t>Gommiswald</t>
  </si>
  <si>
    <t>Rickenstr.</t>
  </si>
  <si>
    <t>Im Dorf auf niedr. Trottoir, gest</t>
  </si>
  <si>
    <t>Fahrfehler Trottoirkante, auf Trott.vor FG...</t>
  </si>
  <si>
    <t>157_Gommiswald_19.10.2017.pdf</t>
  </si>
  <si>
    <t>Steinach</t>
  </si>
  <si>
    <t>Obersteinach</t>
  </si>
  <si>
    <t>Gerade, links Gewerbegeb</t>
  </si>
  <si>
    <t>Kein Lichtproblem Gemüsetrsp. Ev müde.</t>
  </si>
  <si>
    <t>158_Steinach_20.10.2017.pdf</t>
  </si>
  <si>
    <t>Brülisau</t>
  </si>
  <si>
    <t>Ruhsitzstr.</t>
  </si>
  <si>
    <t>Auf Trottinett Jacke zugemacht</t>
  </si>
  <si>
    <t>Fahrfehler, wenig geübt Anf. Abfahrt-Strecke, Mietfahrzeug</t>
  </si>
  <si>
    <t>159_Brülisau_13.10.2017.pdf</t>
  </si>
  <si>
    <t>Rafz</t>
  </si>
  <si>
    <t>Schaffhausest</t>
  </si>
  <si>
    <t>sehr weite linkskurve Gegensp</t>
  </si>
  <si>
    <t>Die ganz 1400m parallgef Trasse. Unfall unmitt b Feldabfall n Rechts</t>
  </si>
  <si>
    <t>160_Rafz_20.10.2017.pdf</t>
  </si>
  <si>
    <t>Düdingen</t>
  </si>
  <si>
    <t>Murtenstr.</t>
  </si>
  <si>
    <t xml:space="preserve">Nach Kreisel FG übers. </t>
  </si>
  <si>
    <t>45er Fahrzeug. i.D.R hohe Hechscheiben suzuki..beide Se wirksam</t>
  </si>
  <si>
    <t>161_Düdingen_19.10.2017.pdf</t>
  </si>
  <si>
    <t>Schmerikon</t>
  </si>
  <si>
    <t>Ger, Kind a FG , Mutter begleitet</t>
  </si>
  <si>
    <t>Sender in Gebäudelücke, 90° zur Fahrrichtung</t>
  </si>
  <si>
    <t>162_Schmerikon_20.10.17.pdf</t>
  </si>
  <si>
    <t>Gadmen</t>
  </si>
  <si>
    <t>R innertkirch</t>
  </si>
  <si>
    <t>nach Ortsausg links ab,böschung</t>
  </si>
  <si>
    <t>ungen,Zeit. Tel Ausk Reimn LG-Gesch, seitl links vorbeif, dann hinten</t>
  </si>
  <si>
    <t>163_Gadmen_20.10.2017.pdf</t>
  </si>
  <si>
    <t>Burgdorf</t>
  </si>
  <si>
    <t>Lärchenbo w</t>
  </si>
  <si>
    <t>Sturz ohne Fremdeinwirkung, auf unbef. Feldweg</t>
  </si>
  <si>
    <t>leichte re Kurve, Einmündung anderer Feldweg,Rillen.</t>
  </si>
  <si>
    <t>164_Burgdorf_20.10.2017_Velofahrer.pdf</t>
  </si>
  <si>
    <t>Valangin</t>
  </si>
  <si>
    <t>NE</t>
  </si>
  <si>
    <t>Aus.Autob</t>
  </si>
  <si>
    <t>schw. Ausf., Moto übersehen</t>
  </si>
  <si>
    <t xml:space="preserve">Komplizierte Kreuzung, Abbieger von vorn haben Vortritt  von Links her </t>
  </si>
  <si>
    <t>165_Valangin_19.10.17_Moto.pdf</t>
  </si>
  <si>
    <t>Mendrisio</t>
  </si>
  <si>
    <t>v S Franscini</t>
  </si>
  <si>
    <t>In Kurve geradeaus</t>
  </si>
  <si>
    <t>166_Mendrisio_03.02.2015.pdf</t>
  </si>
  <si>
    <t>Oetwil a See</t>
  </si>
  <si>
    <t>Gossauerst11</t>
  </si>
  <si>
    <t>Auf Hügelkuppe spont. Li GV</t>
  </si>
  <si>
    <t>1.Se Anfahrt, 80 und 50 m vor Abweichstelle, 2.Se = Abweichstelle</t>
  </si>
  <si>
    <t>167_Oetwil_am_See_19.2.15.pdf</t>
  </si>
  <si>
    <t>Losone</t>
  </si>
  <si>
    <t>sent fium Mag</t>
  </si>
  <si>
    <t>1228 nT an Brücke</t>
  </si>
  <si>
    <t>1228 nT,  2. Se Sportplatz auf gesamter Anfahrstrecke</t>
  </si>
  <si>
    <t>168_Losone_25.02.2015.pdf</t>
  </si>
  <si>
    <t>Hauptstr. 13</t>
  </si>
  <si>
    <t>Auf Hauptsr li in PW, 500m irrf</t>
  </si>
  <si>
    <t>w-lan re 150m vorh. von Zeugen u Med betr…epilept Anfall wahrsch.</t>
  </si>
  <si>
    <t>169_Wolfenschiessen_04.03.2015 LKW.pdf</t>
  </si>
  <si>
    <t>Adlerstrasse</t>
  </si>
  <si>
    <t>An Kreuzung unkont.vorwärts</t>
  </si>
  <si>
    <t xml:space="preserve">Se Feuerwehrdepot und SEe Emmersbergerstrasse </t>
  </si>
  <si>
    <t>170_Schaffhausen_26.06.2014.pdf</t>
  </si>
  <si>
    <t>Romont</t>
  </si>
  <si>
    <t>Rte Vauffelin</t>
  </si>
  <si>
    <t>V Dorfeing. Gerade i Mauer</t>
  </si>
  <si>
    <t>171_Romont_BE_22.10.2017.pdf</t>
  </si>
  <si>
    <t>Densbüren-Asp</t>
  </si>
  <si>
    <t>Staffeleggstr</t>
  </si>
  <si>
    <t>Nach Gerade in Baum</t>
  </si>
  <si>
    <t>Unfallschwerpunkt</t>
  </si>
  <si>
    <t>172_Densbüren_24.9.2017.pdf</t>
  </si>
  <si>
    <t>Birrhard</t>
  </si>
  <si>
    <t xml:space="preserve">Auffahrkoll. I dichten Verkehr </t>
  </si>
  <si>
    <t>Auffahrkollision, Alter verurs. Ni bekannt.</t>
  </si>
  <si>
    <t>173_Birrhard_A1_20.9.17.pdf</t>
  </si>
  <si>
    <t>SH Breite</t>
  </si>
  <si>
    <t>Auf P Kontrollverlust, geradeaus</t>
  </si>
  <si>
    <t>4. Se 383 m links hinten m, m, m,….   Kontrollunters. Ev Epilepsie</t>
  </si>
  <si>
    <t>174_Schaffhausen_20.03.2015.pdf</t>
  </si>
  <si>
    <t>Ulrichen</t>
  </si>
  <si>
    <t>Nufenenpass</t>
  </si>
  <si>
    <t>a Passtrasse ansteig links ab</t>
  </si>
  <si>
    <t>7 Verletzte, die HS Leitung hat er ansteigend 6-fach gequert, letzte Querung in einer angeschnittenen Kurve</t>
  </si>
  <si>
    <t>175_Ulrichen_30.9.17.pdf</t>
  </si>
  <si>
    <t>St.Jakobst</t>
  </si>
  <si>
    <t>Velofahrer rechst angef</t>
  </si>
  <si>
    <t>Veloweg hört in Steigung aus Tu aus Platzgrü auf, nachher weiter</t>
  </si>
  <si>
    <t>176_Basel_19.10.2017.pdf</t>
  </si>
  <si>
    <t>Hägendorf</t>
  </si>
  <si>
    <t>Allerheiligenst</t>
  </si>
  <si>
    <t>nach gr li Kurve im wald i Bäume</t>
  </si>
  <si>
    <t>Defibrillator im Einsatz</t>
  </si>
  <si>
    <t>177_Hägendorf_20.10.2017.pdf</t>
  </si>
  <si>
    <t>Innertkirchen</t>
  </si>
  <si>
    <t>Sustenstr.</t>
  </si>
  <si>
    <t>Nach Kurve vor kol links ab</t>
  </si>
  <si>
    <t>KleinBus MB Sprinter verglast, 2 Se miteindander, genau von hinten, Sender R-TV 1100 W zusätzlich (Gadmen)</t>
  </si>
  <si>
    <t>178_Innertkirchen_07.09.2014.pdf</t>
  </si>
  <si>
    <t>Wimmis</t>
  </si>
  <si>
    <t>Vor Tu.eing</t>
  </si>
  <si>
    <t>in Linkskurge Gegenspur</t>
  </si>
  <si>
    <t>Se 2 sind nicht deklarierte Se an Mast (polycom) und beim Portal Fronttraverse.</t>
  </si>
  <si>
    <t>179_Wimmis_21.10.2017.pdf</t>
  </si>
  <si>
    <t>Zweisimmen</t>
  </si>
  <si>
    <t>Oeschseite</t>
  </si>
  <si>
    <t>In Linkskurve gerade, Kasten</t>
  </si>
  <si>
    <t>Alle Se rel weit, 1 gl Höhe frontal</t>
  </si>
  <si>
    <t>180_Zweisimmen_01.01.2015.pdf</t>
  </si>
  <si>
    <t>Epinassey St.Maur</t>
  </si>
  <si>
    <t>Statt Linksurve geradeaus</t>
  </si>
  <si>
    <t>SBB Sender, auf SBB Schienen gelandet (Bahnverkehr 2 Std.block</t>
  </si>
  <si>
    <t>181_Epinassey_20.10.2017.pdf</t>
  </si>
  <si>
    <t>Grabs</t>
  </si>
  <si>
    <t>Staatstrasse</t>
  </si>
  <si>
    <t>Rechts in Metallgeländer</t>
  </si>
  <si>
    <t>polycom-Sender auf Werkhof</t>
  </si>
  <si>
    <t>182_Grabs_31.03.2015.pdf</t>
  </si>
  <si>
    <t>Kirchstr. 11</t>
  </si>
  <si>
    <t>In r Kurve gerade, sicht a Se</t>
  </si>
  <si>
    <t>Infarkt tritt bei beginnender Sicht auf Sender SBB ein</t>
  </si>
  <si>
    <t>183_Düdingen_06.04.2015.pdf</t>
  </si>
  <si>
    <t>Sihlbrugg</t>
  </si>
  <si>
    <t>n Kreisel</t>
  </si>
  <si>
    <t>N Kreis re -li, Gegensp. Abgeh</t>
  </si>
  <si>
    <t>overflow in Kreisel</t>
  </si>
  <si>
    <t>re ab FB, d links a GS, Salto in P-Autos Herfahrt unkl. Ev Se links</t>
  </si>
  <si>
    <t>184_Sihlbrugg_08.04.2015.pdf</t>
  </si>
  <si>
    <t>Schänis rufi</t>
  </si>
  <si>
    <t>Nach Tstelle</t>
  </si>
  <si>
    <t>Na Tankst. Li kurve weitergef</t>
  </si>
  <si>
    <r>
      <rPr>
        <sz val="11"/>
        <color rgb="FF000000"/>
        <rFont val="Calibri"/>
        <family val="2"/>
        <charset val="1"/>
      </rPr>
      <t xml:space="preserve">TS Spurt mit </t>
    </r>
    <r>
      <rPr>
        <b/>
        <sz val="11"/>
        <color rgb="FF000000"/>
        <rFont val="Calibri"/>
        <family val="2"/>
        <charset val="1"/>
      </rPr>
      <t>w-lan</t>
    </r>
  </si>
  <si>
    <t>vermutlich Sekundenschlaf, Armee-Untersuchung</t>
  </si>
  <si>
    <t>185_Schänis_Rufi_26.05.15_Duro.pdf</t>
  </si>
  <si>
    <t>Rufi     Tankstelle</t>
  </si>
  <si>
    <t>Gasterstrasse</t>
  </si>
  <si>
    <t>Na Tanken in Park-FZ gefahren</t>
  </si>
  <si>
    <t>Overflow an Säulen</t>
  </si>
  <si>
    <t xml:space="preserve">"Blackout", </t>
  </si>
  <si>
    <t>186_Rufi _31.08.2016.pdf</t>
  </si>
  <si>
    <t>Rolle</t>
  </si>
  <si>
    <t>Aufahrt A1</t>
  </si>
  <si>
    <t>Unterhaltsfahrzg gerammt</t>
  </si>
  <si>
    <t>Querung unter Strasse, aber spontanes Hochführen rechts</t>
  </si>
  <si>
    <t>187_Rolle_23.10.2017.pdf</t>
  </si>
  <si>
    <t>Birseckstr</t>
  </si>
  <si>
    <t>Velofahrer gerammt</t>
  </si>
  <si>
    <t>Velof, lie a Strasse, 2. Se front wirk ev gen an U</t>
  </si>
  <si>
    <t>188_Birsfelden_05.04.2015.pdf</t>
  </si>
  <si>
    <t>Bottmingen</t>
  </si>
  <si>
    <t>Bruderholzst</t>
  </si>
  <si>
    <t>Verkehrsinsel gerammt</t>
  </si>
  <si>
    <t>1. Se mit 4 Diensten;  HS queren innert 250m 2 x Zufahrtstrasse</t>
  </si>
  <si>
    <t>189_Bottmigen_25.04.15.pdf</t>
  </si>
  <si>
    <t>Kleinbergstrasse</t>
  </si>
  <si>
    <t>Geradeaus in Zaun Infarkt</t>
  </si>
  <si>
    <t>starker W-lan an Ausgsort</t>
  </si>
  <si>
    <t>an Med.Problem verstorben vorher.</t>
  </si>
  <si>
    <t>190_St.Gallen_27.04.2015.pdf</t>
  </si>
  <si>
    <t>Rheineck A1</t>
  </si>
  <si>
    <t>FR S.Margr</t>
  </si>
  <si>
    <t>In Mittelleitpl. Geschl. GV</t>
  </si>
  <si>
    <t>Overf 100m vorh</t>
  </si>
  <si>
    <t>Betriebsfunk auf Areal 200m vorher</t>
  </si>
  <si>
    <t>191_Rheineck_27.05.2015.pdf</t>
  </si>
  <si>
    <t>Rotkreuz</t>
  </si>
  <si>
    <t>FR s Bahnbrück</t>
  </si>
  <si>
    <t>Sturz ohne Fremdeinwirkung</t>
  </si>
  <si>
    <t>an Fahrbahnrand gestürzt, Im Spital gestorben</t>
  </si>
  <si>
    <t>192_RischRotkreuz_27.05.2016.pdf</t>
  </si>
  <si>
    <t>Faulensee</t>
  </si>
  <si>
    <t>Krattigstrasse</t>
  </si>
  <si>
    <t>von Fahrb abgek, mehrere Hundert Meter wiese</t>
  </si>
  <si>
    <t>unbekanntes Med. Prob.</t>
  </si>
  <si>
    <t xml:space="preserve">Se gleiche Höhe, Hautpstrahlzentrum </t>
  </si>
  <si>
    <t>193_Faulensee_29.05.2015.pdf</t>
  </si>
  <si>
    <t>Göschenen</t>
  </si>
  <si>
    <t>tu Gott S 1km</t>
  </si>
  <si>
    <t>b km 1 nach links Frontalk</t>
  </si>
  <si>
    <t>194_Göschenen_Gotthardtu_24.10.2017.pdf</t>
  </si>
  <si>
    <t xml:space="preserve">Reconvilier </t>
  </si>
  <si>
    <t xml:space="preserve">Hauptstr. </t>
  </si>
  <si>
    <t>re in Fassade,Gegenspur, frontalk</t>
  </si>
  <si>
    <t xml:space="preserve">50m vorher rechts Swissmetal-Fassade mit Wellblech vertikal gerippt. </t>
  </si>
  <si>
    <t>195_Reconvilier_24.10.2017.pdf</t>
  </si>
  <si>
    <t>Hauptst Ortsein</t>
  </si>
  <si>
    <t>in Linkskurve Gegenspur</t>
  </si>
  <si>
    <t>dann Mauer, abgewiesen, rechts ab 100m in Böschung. Ev zu schnell, vorher etliche enge Kurven, Regen 3-5mm ganzer Tag</t>
  </si>
  <si>
    <t>196_Wohlen_20.01.2016 Linkskurve zu eng, Gegenfb, m, 55, 9.15 verletzt.pdf</t>
  </si>
  <si>
    <t>Spiez A8</t>
  </si>
  <si>
    <t xml:space="preserve">v Ausf Spiez </t>
  </si>
  <si>
    <t>grosse re Kurve, rechts i M</t>
  </si>
  <si>
    <t>Se 2 vohrer frontal..rechts. HS insgesamt 3 Querungen und 2 steil zulaufende Winkel der Freileitungen, Unterwerk 800m vor Endlage.</t>
  </si>
  <si>
    <t>197_Spiez_03.06.2015.pdf</t>
  </si>
  <si>
    <t>Wangen a Aare</t>
  </si>
  <si>
    <t>Umfahrg str</t>
  </si>
  <si>
    <t>in la re Kurve geradeaus</t>
  </si>
  <si>
    <t>Senkr Scheibe, 100m vor hautpstrahl, Armeeang.Se3 Reflex an Busdepot und LKW</t>
  </si>
  <si>
    <t>198_Wangen_an_der_Aare_08.05.2015.pdf</t>
  </si>
  <si>
    <t>Wangen SZ</t>
  </si>
  <si>
    <t>St.Gallerstr.</t>
  </si>
  <si>
    <t>In Kreisel Auto f77 angef</t>
  </si>
  <si>
    <t>199_Wangen_SZ_05.06.2015.pdf</t>
  </si>
  <si>
    <t>Ennetbaden</t>
  </si>
  <si>
    <t>Ehrending.st</t>
  </si>
  <si>
    <t>li v FB in Hydrant,Poller,Baum</t>
  </si>
  <si>
    <t>90° von Rechts, gleiche Höhe, intermittierend Gebäudelücken. Radiosender Links auf Hügel</t>
  </si>
  <si>
    <t>200_Ennetbaden_05.06.2015.pdf</t>
  </si>
  <si>
    <t>Sulgen</t>
  </si>
  <si>
    <t>Kreuzlingers</t>
  </si>
  <si>
    <t>v P rückw in Glasfront, Autom</t>
  </si>
  <si>
    <t>ü 200 uW</t>
  </si>
  <si>
    <t>se hoch, Reflex an Fassaden, Cabriolet</t>
  </si>
  <si>
    <t>201_Sulgen_08.06.2015.pdf</t>
  </si>
  <si>
    <t>Wynau</t>
  </si>
  <si>
    <t>Bernstrasse</t>
  </si>
  <si>
    <t>In la li-Kurve GS</t>
  </si>
  <si>
    <t>trotz Rean gestorben, SBB-Se Reflex an Metalllagerhaus li-li</t>
  </si>
  <si>
    <t>202_Wynau_16.06.2015.pdf</t>
  </si>
  <si>
    <t>Mt Rousselin</t>
  </si>
  <si>
    <t>Gerade, Vorausf Auto touch</t>
  </si>
  <si>
    <t>Fahrzeug mit F Nummer,  einer von 2 Unfallcluster, vermutlich Nähe Nische</t>
  </si>
  <si>
    <t>203_Mont_Russelin_TU_08.07.2015.pdf</t>
  </si>
  <si>
    <t>Stelz</t>
  </si>
  <si>
    <t>l re Kurve, Gegenspur</t>
  </si>
  <si>
    <t>Sekundenschlaf n eig Angabe, beide Se relativ hoch /nah /hinten</t>
  </si>
  <si>
    <t>204_Rickenbach_Wil_SG_24.08.15.pdf</t>
  </si>
  <si>
    <t>St.Gallerstr</t>
  </si>
  <si>
    <t>Nach Barrierehalt rechts</t>
  </si>
  <si>
    <t>Vor Bahnübergang gewartet, bei Abfahren Infarkt, links ab zu Gleisbett.</t>
  </si>
  <si>
    <t>205_Grabs_27.08.2015.pdf</t>
  </si>
  <si>
    <t>Pontresina</t>
  </si>
  <si>
    <t>Las Plattas</t>
  </si>
  <si>
    <t>I Kurve eingeni, Bahndamm re</t>
  </si>
  <si>
    <t>RHB parallel</t>
  </si>
  <si>
    <t>206_Pontresina_Plattas_02.09.2015.pdf</t>
  </si>
  <si>
    <t>Bilten</t>
  </si>
  <si>
    <t>GL</t>
  </si>
  <si>
    <t>A3 FR ZH</t>
  </si>
  <si>
    <t>Gerade Str. Mittelleitpl</t>
  </si>
  <si>
    <t>Se 3 Vorbeifahrt, HS trifft rechts neu schräg im 45° Winkel auf</t>
  </si>
  <si>
    <t>207_Bilten_13.09.15.pdf</t>
  </si>
  <si>
    <t>Ausfahrt A3</t>
  </si>
  <si>
    <t>Ausfahrt, gerade über nä Sctr.</t>
  </si>
  <si>
    <t>2.9 Tesla Anf.str.</t>
  </si>
  <si>
    <t>Hs über Ausfahrt, einbiegend ab Autobahn bis oben progressiv.</t>
  </si>
  <si>
    <t>208_Maienfeld_15.09.2015.pdf</t>
  </si>
  <si>
    <t>Prattelerstr.</t>
  </si>
  <si>
    <t>Vor Kreisel FG r-l übersehen</t>
  </si>
  <si>
    <t>Vegetation zeigt den Einfluss der Funkstrahlung im engen Gebäudespalt</t>
  </si>
  <si>
    <t>Scherzingen</t>
  </si>
  <si>
    <t>Seestrasse</t>
  </si>
  <si>
    <t>Gegenspur</t>
  </si>
  <si>
    <t>210_Scherzingen_18.09.2015.pdf</t>
  </si>
  <si>
    <t>Hüntwangen</t>
  </si>
  <si>
    <t>Bälstrasse 1</t>
  </si>
  <si>
    <t>Nach Umrunden HS 1 an Böschung</t>
  </si>
  <si>
    <t>Ab Kiessilo Werk Hüntwangen, in der Hauptstrahlrichtung Strasse.</t>
  </si>
  <si>
    <t>211_Hüntwangen_28.09.2015.pdf</t>
  </si>
  <si>
    <t>Lenzburg</t>
  </si>
  <si>
    <t xml:space="preserve">Seonerstr. </t>
  </si>
  <si>
    <t>n li-kurve nicht korrigiert</t>
  </si>
  <si>
    <t>Philipp Müller. Alle Sender 10m tiefer auf Sportplatz</t>
  </si>
  <si>
    <t>Auf Oldie-PostAuto aufgef</t>
  </si>
  <si>
    <t>HS endet hier neben Autobahn in Erdverlegung.</t>
  </si>
  <si>
    <t>213_Gossau_SG_27.09.2015.pdf</t>
  </si>
  <si>
    <t>A4 FR Süd</t>
  </si>
  <si>
    <t>Leichte Linkskurve</t>
  </si>
  <si>
    <t>nachbearbeiten, mögl. Start Problem analysieren</t>
  </si>
  <si>
    <t>214_Arth_04.10.2015.pdf</t>
  </si>
  <si>
    <t>St.Triphon</t>
  </si>
  <si>
    <t>A9 - Aigle</t>
  </si>
  <si>
    <t>Falschfahrer seit St.Maurice</t>
  </si>
  <si>
    <t>Se vorbeifahrt links, dann HS tief beim Abbiege-Entscheid. Herzattacke anlässlich Befragung</t>
  </si>
  <si>
    <t>215_St.Triphon_06.10.2015_Falschfahrer.pdf</t>
  </si>
  <si>
    <t>Pfyn</t>
  </si>
  <si>
    <t>auf Gerade links streif lkw</t>
  </si>
  <si>
    <t xml:space="preserve">atypische Verschlechterung Gesundheitszustand,  nach Streifkoll, </t>
  </si>
  <si>
    <t>216_Pfyn_13.10.2015.pdf</t>
  </si>
  <si>
    <t>Industriest RS</t>
  </si>
  <si>
    <t>auf Gerade link GV</t>
  </si>
  <si>
    <t>Unfallschwerpunkt Industriestrasse</t>
  </si>
  <si>
    <t>217_Altdorf_15.10.2015.pdf</t>
  </si>
  <si>
    <t>Riehen Baslerstr.</t>
  </si>
  <si>
    <t>Beyeler fond</t>
  </si>
  <si>
    <t xml:space="preserve">in li Kurve weiterh Geradeaus </t>
  </si>
  <si>
    <t>Se 90° Rösslistrasse hauptstrahl, nachher mögl. W-lan B&amp;B EG</t>
  </si>
  <si>
    <t>218_Riehen_16.09.2015.pdf</t>
  </si>
  <si>
    <t>Bauma</t>
  </si>
  <si>
    <t>Tösstalstr</t>
  </si>
  <si>
    <t>in gr li kurve gegenspur</t>
  </si>
  <si>
    <t>Kombi, vert, Heckscheibe. Vorbeifahrt links, Unfallschwerpunkt</t>
  </si>
  <si>
    <t>219_Bauma_18.10.2015.pdf</t>
  </si>
  <si>
    <t>Hochstrasse</t>
  </si>
  <si>
    <t>vor Kreisel GS, in Fassade</t>
  </si>
  <si>
    <t>Se 4 LTE re 90°,  SE 1- 3 von hinten aus einem Winkel von unter 10° zur Fahrzeugachse. Freischaltanlage SBB links, Gleisanlage</t>
  </si>
  <si>
    <t>220_Schaffhausen_24.10.15.pdf</t>
  </si>
  <si>
    <t>Bottighofen</t>
  </si>
  <si>
    <t>Rütistrasse</t>
  </si>
  <si>
    <t>Vortritt v Rechts verweigert</t>
  </si>
  <si>
    <t>2 Kleinsender Frotal Unterwerk 40m Wssserwerk,70m,  unübersichtlich aber Stop.</t>
  </si>
  <si>
    <t>221_Bottighofen_04.10.2015.pdf</t>
  </si>
  <si>
    <t>Mörschwil</t>
  </si>
  <si>
    <t>Ausf Arbon</t>
  </si>
  <si>
    <t>li kurve nicht gest. re Leitpl</t>
  </si>
  <si>
    <t>Geschlossener Lieferwagen, nur vorne Fenster</t>
  </si>
  <si>
    <t>222_Mörschwil_02.11.2015.pdf</t>
  </si>
  <si>
    <t>Kölliken</t>
  </si>
  <si>
    <t xml:space="preserve">A1 FR </t>
  </si>
  <si>
    <t>langsam auf Böschung re</t>
  </si>
  <si>
    <t>vermutlich noch kürzer, da Gerade und Ausfahrt vom Rastplatz dazwischen</t>
  </si>
  <si>
    <t>223_Kölliken_01.11.2015.pdf</t>
  </si>
  <si>
    <t>Industriestr.</t>
  </si>
  <si>
    <t>Gerade, Velo von Autof m 22</t>
  </si>
  <si>
    <t>von PW m 22 beim Überholen, Details noch unklar, Max. Distanz zu EMF, ev kürzer</t>
  </si>
  <si>
    <t>224_Altdorf_28.07.2016.pdf</t>
  </si>
  <si>
    <t>Werkstrasse</t>
  </si>
  <si>
    <t>Abbiegend n lin FG 84 übers</t>
  </si>
  <si>
    <t>Frau mit Rollator ev. zu langsam - trotzdem perfekte Sicht</t>
  </si>
  <si>
    <t>225_Solothurn_25.10.2017.pdf</t>
  </si>
  <si>
    <t>Susch</t>
  </si>
  <si>
    <t>Flüelapass u</t>
  </si>
  <si>
    <t>In Kurve und voher Exposition mit Flüela-Sender von Susch</t>
  </si>
  <si>
    <t>226_Susch_26.10.2017.pdf</t>
  </si>
  <si>
    <t>A 7 FR N</t>
  </si>
  <si>
    <t>Auffahrunfall in gr li kurve</t>
  </si>
  <si>
    <t>Trasse MS wird lange parallel geführt, Einspeisung zu Engwilen</t>
  </si>
  <si>
    <t>227_Wäldi_21.09.2014.pdf</t>
  </si>
  <si>
    <t>Altstätten</t>
  </si>
  <si>
    <t>Schöntalstr</t>
  </si>
  <si>
    <t>Kreuzung, k.Vortritt übers</t>
  </si>
  <si>
    <t>228_Altstätten_26.10.2017.pdf</t>
  </si>
  <si>
    <t>Tamins</t>
  </si>
  <si>
    <t>Oberalpstr.</t>
  </si>
  <si>
    <t>Gegenspur, Frontalkoll</t>
  </si>
  <si>
    <t>229_Tamins_17.11.2015.pdf</t>
  </si>
  <si>
    <t>Seuzach</t>
  </si>
  <si>
    <t>Schaffhs.str.</t>
  </si>
  <si>
    <t>rechts in Wiese, links, Koll</t>
  </si>
  <si>
    <t>230_Seuzach_27.10.2017.pdf</t>
  </si>
  <si>
    <t xml:space="preserve">Wil-SG  </t>
  </si>
  <si>
    <t>Hubstr. 11</t>
  </si>
  <si>
    <t>Nach kreisel ger, TBA-Mitarb.</t>
  </si>
  <si>
    <t>Orangen TBA-Mitarbeiter angefahren, ausgez. Si linie, Fahrzeug</t>
  </si>
  <si>
    <t>231_Wil_27.10.2017.pdf</t>
  </si>
  <si>
    <t>Pazzallo</t>
  </si>
  <si>
    <t>Falsch auf Autobahn aufgefahren</t>
  </si>
  <si>
    <t>Beim Fehlentscheid (Doppellinie überfahren) frontal  Sender</t>
  </si>
  <si>
    <t>232_Pazzallo_26.10.2017.pdf</t>
  </si>
  <si>
    <t>Bachstrasse</t>
  </si>
  <si>
    <t>Nach Kreisel auf FG kind angef</t>
  </si>
  <si>
    <t>vor FG angehalten, 2 Kids passieren lassen, 3. Kid übersehen</t>
  </si>
  <si>
    <t>233_Hägendorf_27.10.2017.pdf</t>
  </si>
  <si>
    <t>Neuchatel</t>
  </si>
  <si>
    <t>Rue des Draiz</t>
  </si>
  <si>
    <t>Auf Aldi-P rückw Fg 81 angef</t>
  </si>
  <si>
    <t>Reflexion an Glasfassade des Nachbargebäudes.</t>
  </si>
  <si>
    <t>234_Neuchatel_28.10.2017.pdf</t>
  </si>
  <si>
    <t>Birmensdorferst</t>
  </si>
  <si>
    <t>Nach linkskurve Gegenspur</t>
  </si>
  <si>
    <t>Waldpartie, Laubbäume. Leichte Biegung einbezogen</t>
  </si>
  <si>
    <t>235_Zürich_16.07.2016.pdf</t>
  </si>
  <si>
    <t>Auwiesenst 5</t>
  </si>
  <si>
    <t>Nach Ger links in kandelaber</t>
  </si>
  <si>
    <t>Sender weit, längere Zeit genau v hinten, Automodell unbekannt</t>
  </si>
  <si>
    <t>236_Winterthur_15.10.2016.pdf</t>
  </si>
  <si>
    <t>Friesenbg.st</t>
  </si>
  <si>
    <t>Bergab Höhe Gärten kontrolverlust</t>
  </si>
  <si>
    <t>über 200 uW</t>
  </si>
  <si>
    <t>verm Epilepsie, Se Uetliberg 66 kw hörbar anStartpos b Schrebergärten.</t>
  </si>
  <si>
    <t>237_Zürich_Friesenberg_20.12.2015.pdf</t>
  </si>
  <si>
    <t>Lyss</t>
  </si>
  <si>
    <t>Auffahrkoll. Höhe Bahnhof</t>
  </si>
  <si>
    <t>Akute HR Störungen</t>
  </si>
  <si>
    <t xml:space="preserve">verm. Herzinfarkt Höhe Sender. </t>
  </si>
  <si>
    <t>238_Lyss_22.12.2015.pdf</t>
  </si>
  <si>
    <t>Meilen</t>
  </si>
  <si>
    <t>Seestr. 100</t>
  </si>
  <si>
    <t>Gegenspur geradeaus st.likurve</t>
  </si>
  <si>
    <t>rel steile Heckscheibe, Golf-artiges FZ. Weiterfahrt gerade über 200m</t>
  </si>
  <si>
    <t>239_Meilen_29.10.2017.pdf</t>
  </si>
  <si>
    <t>Appenzell</t>
  </si>
  <si>
    <t>Coop-garage</t>
  </si>
  <si>
    <t>Bei Ausf aus Tiefgarage</t>
  </si>
  <si>
    <t>ca 170 uW</t>
  </si>
  <si>
    <t>Beschrieb als heftige Rückenschmerzen. Garage hat  offene Seiten  UG leicht vertieft gg Strasse</t>
  </si>
  <si>
    <t>240_Appenzell_23.12.2015.pdf</t>
  </si>
  <si>
    <t>geradeaus st re-Kurve</t>
  </si>
  <si>
    <t>0.45 mW</t>
  </si>
  <si>
    <t>241_Altstätten_23.12.2015.pdf</t>
  </si>
  <si>
    <t>Biberbrugg</t>
  </si>
  <si>
    <t>Kantonsstr.</t>
  </si>
  <si>
    <t>Linksabbiegend Kollision</t>
  </si>
  <si>
    <t>ev Medi, ev Alk,  Se 3=Polycom</t>
  </si>
  <si>
    <t>242_Biberbrugg_29.12.2015.pdf</t>
  </si>
  <si>
    <t>Arth-Goldau</t>
  </si>
  <si>
    <t>Koll re Leitpl, mitteleitpl. 500m !!!</t>
  </si>
  <si>
    <t>243_Arth-Goldau_09.01.2016.pdf</t>
  </si>
  <si>
    <t>Bürenstrasse</t>
  </si>
  <si>
    <t>Kurve zu eng gef beg Si Sender</t>
  </si>
  <si>
    <t>244_Wengi_17.01.2016_BE.pdf</t>
  </si>
  <si>
    <t xml:space="preserve">Würenlos  </t>
  </si>
  <si>
    <t>A1 v Raststätte</t>
  </si>
  <si>
    <t>Streifkollision, unbek. Weitergef</t>
  </si>
  <si>
    <t>2 Fehlende Unfalllokalisierungen. Bei Stau involviert in Streifkoll, keine Reaktion "ältere Frau"</t>
  </si>
  <si>
    <t>245_Würenlos_12.01.2016.pdf</t>
  </si>
  <si>
    <t>9.5 km ab Air</t>
  </si>
  <si>
    <t xml:space="preserve">In Tunnelwand Tunesier </t>
  </si>
  <si>
    <t>Hier alle Gotthard-Tunnel-Unfallstandorte eingebucht. Gerade zwischen zwei Senderstandorten bei der mittleren Richtungsänderung km 8 - km 7</t>
  </si>
  <si>
    <t>246_Gotthardtunnel_N_13.12.2013.pdf</t>
  </si>
  <si>
    <t>3.5 km v Gös</t>
  </si>
  <si>
    <t>247_Gotthardtunnel_11.5.2014.pdf</t>
  </si>
  <si>
    <t xml:space="preserve">Spiez  </t>
  </si>
  <si>
    <t>Frutigenstr.</t>
  </si>
  <si>
    <t>linke Fahrbahn, trott, wiese</t>
  </si>
  <si>
    <t>Querte modernes Cafe Felder und weiteres Gebäude mit IT-Affinität, hier ev noch ein weiterer Unfall mit Gegenspur, Frontalkollision</t>
  </si>
  <si>
    <t>248_Spiez_15.01.2016.pdf</t>
  </si>
  <si>
    <t>Alvaschein</t>
  </si>
  <si>
    <t>Schinstrasse</t>
  </si>
  <si>
    <t xml:space="preserve"> n Ku links in Gegenverkehr  </t>
  </si>
  <si>
    <t>Verursacher Kombi, fast senkrechte Heckscheibe, links-Kurve weitergefahren.</t>
  </si>
  <si>
    <t>249_Alvaschein_GR 22.01.2016.pdf</t>
  </si>
  <si>
    <t>Cossonay</t>
  </si>
  <si>
    <t>Aufgefahren auf LKW</t>
  </si>
  <si>
    <t>Se zuerst frontal, dann ca. 80m später rechts gg hinten drehend, HS beide Male Ebene 5</t>
  </si>
  <si>
    <t>250_Cossonay_28.01.2015.pdf</t>
  </si>
  <si>
    <t xml:space="preserve">Zürich SZU </t>
  </si>
  <si>
    <t>Schweighof</t>
  </si>
  <si>
    <t>Arm in hinterster Tür eingekl</t>
  </si>
  <si>
    <t>Ort Funkbelastet, Ursache aber technische Störung des Türmechanismus.</t>
  </si>
  <si>
    <t>251_Zürich_Schweighof_szu_13.01.2016.pdf</t>
  </si>
  <si>
    <t>Martinsbrugg</t>
  </si>
  <si>
    <t>Kurve rechts weitergefahren</t>
  </si>
  <si>
    <t>ü200uW</t>
  </si>
  <si>
    <t xml:space="preserve">Fahrplanmässig Kreuzung mit PostAuto Wifi </t>
  </si>
  <si>
    <t>252_St.Gallen_Martinsbrugg_24.01.2016.pdf</t>
  </si>
  <si>
    <t>Aesch</t>
  </si>
  <si>
    <t>Obereggweg</t>
  </si>
  <si>
    <t>Von Pedal gerutscht In Glastür</t>
  </si>
  <si>
    <t>Zeitungsverträger, off Heckklappe, Körper teils ausserh, Reflexion von hinten an Metallfassade</t>
  </si>
  <si>
    <t>253_Aesch_26.01.2016.pdf</t>
  </si>
  <si>
    <t>Wildegg Ruppersw</t>
  </si>
  <si>
    <t>li In Gegenverkehr, frontalkoll</t>
  </si>
  <si>
    <t>2 Querungen vor und über Kreisel, Ebene 1</t>
  </si>
  <si>
    <t>254_Wildegg_03.02.2016.pdf</t>
  </si>
  <si>
    <t>Uster</t>
  </si>
  <si>
    <t>Rietackerstr</t>
  </si>
  <si>
    <t>polycom auf Fabrikgebäude,  4 Messungen vorgenommen entlang Route</t>
  </si>
  <si>
    <t>255_Uster_15.03.2016.pdf</t>
  </si>
  <si>
    <t>Basel Stadt</t>
  </si>
  <si>
    <t>Marktplatz</t>
  </si>
  <si>
    <t xml:space="preserve">Sturz ohne Fremdeinwirkung, vor Tram   </t>
  </si>
  <si>
    <t>Tram</t>
  </si>
  <si>
    <t>256_Basel_Markplatz_08.02.2016.pdf</t>
  </si>
  <si>
    <t>Bichelsee</t>
  </si>
  <si>
    <t>Rüetschberg</t>
  </si>
  <si>
    <t>In re Kurve geradeaus Böschung</t>
  </si>
  <si>
    <t>200 m vor Unfallstelle w-lan stark aus ehem. Restaurant</t>
  </si>
  <si>
    <t>257_Turbenthal_Bichelsee_19.03.16.pdf</t>
  </si>
  <si>
    <t>Kappel a Albis</t>
  </si>
  <si>
    <t>Baarerstrasse</t>
  </si>
  <si>
    <t>nach Gerade rechts auf Böschung</t>
  </si>
  <si>
    <t>1 Polycom nah auf Feuerwehr, zus. 3 Sender in fast einer Linie</t>
  </si>
  <si>
    <t>258_Kappel_a_Albis-02.04.2016.pdf</t>
  </si>
  <si>
    <t>Na Ger re, dann korr links in GV</t>
  </si>
  <si>
    <t>259_Kappel_a_Albis_17.11.2011.pdf</t>
  </si>
  <si>
    <t>Niederried</t>
  </si>
  <si>
    <t>n la Ger links ab, Gleis, Zug,</t>
  </si>
  <si>
    <t>Zug</t>
  </si>
  <si>
    <t>Senkr Heckscheibe. Mehrfachstandort, Schaftransport Anh o Dämpfung, lange Fahrt nach Se, immer v hi bestrahlt, dann ev links abbieg.</t>
  </si>
  <si>
    <t>260_Niederried_04.04.2016.pdf</t>
  </si>
  <si>
    <t>Oberaach</t>
  </si>
  <si>
    <t>In re Kurve geradeaus Gverk</t>
  </si>
  <si>
    <t>Fahrer und Sohn 9 im Auto.</t>
  </si>
  <si>
    <t>261_Amriswil_Oberaach05.04.2016.pdf</t>
  </si>
  <si>
    <t>Rümikon</t>
  </si>
  <si>
    <t>In li Kurve rechts in Bootswerkst</t>
  </si>
  <si>
    <t>Blutprobe</t>
  </si>
  <si>
    <t>Se 1 frontal, Se 2 vorher,  Fa aggress, Blutpr. Drog?</t>
  </si>
  <si>
    <t>262_Rümikon_AG_16.02.2016.pdf</t>
  </si>
  <si>
    <t>Brugg</t>
  </si>
  <si>
    <t>Zurzacherstr</t>
  </si>
  <si>
    <t>auf Gerade Gegenspur</t>
  </si>
  <si>
    <t>Se vom Sportplatz, gl.Höhe wie FB</t>
  </si>
  <si>
    <t>263_Brugg _29.04.2016.pdf</t>
  </si>
  <si>
    <t>Murg</t>
  </si>
  <si>
    <t>kont. N.Re, Leitplanke</t>
  </si>
  <si>
    <t>1=Sender  an Tunnelportal 2= Se SBB GSMR</t>
  </si>
  <si>
    <t>264_Murg_29.08.2016.pdf</t>
  </si>
  <si>
    <t>Dättwil</t>
  </si>
  <si>
    <t>Spitalkreuzung</t>
  </si>
  <si>
    <t>Auf gereg.Kreuzung in PW</t>
  </si>
  <si>
    <t>Blutprobe, Automobilist hatte zusätzlich Mittags-Licht auf LSA</t>
  </si>
  <si>
    <t>265_Dättwil_26.10.2017.pdf</t>
  </si>
  <si>
    <t>Gunzgen</t>
  </si>
  <si>
    <t>A1 Nord</t>
  </si>
  <si>
    <t>Höhe Rastplatz eingeschl</t>
  </si>
  <si>
    <t>Vorbeifahrt, kont rechtskurve weitergefahr. Einschl vorher mögl</t>
  </si>
  <si>
    <t>266_Gunzgen_Nord_30.04.2016.pdf</t>
  </si>
  <si>
    <t>Luzernerring</t>
  </si>
  <si>
    <t>gestürzt, dann überfahren Höhe Haus 101</t>
  </si>
  <si>
    <t>268_Basel_Luzernerring_22.05.2016.pdf</t>
  </si>
  <si>
    <t>Bickigen</t>
  </si>
  <si>
    <t>Freischaltanlage</t>
  </si>
  <si>
    <t xml:space="preserve">Unfallschwerpunkt, Querungen tief/breit und winklige Einleitungen </t>
  </si>
  <si>
    <t>269_Bickingen_22.05.2016.pdf</t>
  </si>
  <si>
    <t>Birmenstorf</t>
  </si>
  <si>
    <t>Weigasse -Hö</t>
  </si>
  <si>
    <t>bei Abfahrt aus Wald gestürzt</t>
  </si>
  <si>
    <t>2. Querung auf Hügelkuppe, ca. 100m vor Unfallstelle, Beide Se auf einer Linie, gleich hoch bei Abfahrt.</t>
  </si>
  <si>
    <t>270_Birmenstorf_26.05.2016.pdf</t>
  </si>
  <si>
    <t>Risch-Rotkreuz</t>
  </si>
  <si>
    <t>Chamerstrass</t>
  </si>
  <si>
    <t>SBB-Fahrstrom quer ,   Im Spital verstorben, gleicher Sender wie 384</t>
  </si>
  <si>
    <t>271_Risch_Rotkreuz_27.05.2016.pdf</t>
  </si>
  <si>
    <t>Murgtalstr.</t>
  </si>
  <si>
    <t>Gerade, rechs in Poller, Tor</t>
  </si>
  <si>
    <t>Reflex re-li an metall-Glasfass./Se 2 beim Einbiegen li, dann li-hi.</t>
  </si>
  <si>
    <t>272_Münchwilen_29.05.2016.pdf</t>
  </si>
  <si>
    <t>links in Leitplanke</t>
  </si>
  <si>
    <t>stark gg innen gewölbte Seitenscheiben,</t>
  </si>
  <si>
    <t>273_Ennetbaden_15.07.2016.pdf</t>
  </si>
  <si>
    <t>Dufourstr</t>
  </si>
  <si>
    <t>links in P -Auto</t>
  </si>
  <si>
    <t>w-lan ü 200uW</t>
  </si>
  <si>
    <t>274_St.Gallen_27.06.2016.pdf</t>
  </si>
  <si>
    <t>Sufers</t>
  </si>
  <si>
    <t>Kant.str. fr N</t>
  </si>
  <si>
    <t>insges. 3 Todesopfer und 11 teils schwer Verletzte</t>
  </si>
  <si>
    <t>275_Sufers 31.07.2016.pdf</t>
  </si>
  <si>
    <t>Watt</t>
  </si>
  <si>
    <t>Niederhaslistr</t>
  </si>
  <si>
    <t>ja</t>
  </si>
  <si>
    <t>Gerade, Gegenspur, streifkoll</t>
  </si>
  <si>
    <t>EMF ja</t>
  </si>
  <si>
    <t>Folgekollision mit 5 Verletzten, Dämmerung</t>
  </si>
  <si>
    <t>276_Watt_21.12.2018.pdf</t>
  </si>
  <si>
    <t>Muzzano</t>
  </si>
  <si>
    <t>Via Foce</t>
  </si>
  <si>
    <t>Gegensp, Zaun, Hstelle Si Se</t>
  </si>
  <si>
    <t>ü200uW . 0.23mW</t>
  </si>
  <si>
    <t>vermutlich a  Reflexion m Spiegel, offenes Schiebefenster</t>
  </si>
  <si>
    <t>277_Muzzano_Lugano_TI_14.7.2016.pdf</t>
  </si>
  <si>
    <t>Frick</t>
  </si>
  <si>
    <t>A3 FR Basel</t>
  </si>
  <si>
    <t>Mittelleitpl.</t>
  </si>
  <si>
    <t xml:space="preserve">Se 1 lange frontal, mehr als 3 Dienste, Se 2 vorbeifahrt re s hoch, </t>
  </si>
  <si>
    <t>278_Frick_15.07.2016.pdf</t>
  </si>
  <si>
    <t>Wigoltingen</t>
  </si>
  <si>
    <t>Wigoltingerstr.</t>
  </si>
  <si>
    <t>279_Wigoltingen_11.10.17.pdf</t>
  </si>
  <si>
    <t>Altnau</t>
  </si>
  <si>
    <t>Gerade, re-.Kurve nicht gef</t>
  </si>
  <si>
    <t>Steilheck,  an Sendern re auf Tankstelle Dorfausgang</t>
  </si>
  <si>
    <t>280_Altnau_18.07.2016.pdf</t>
  </si>
  <si>
    <t>Flums</t>
  </si>
  <si>
    <t>Gerade, re ab Strasse, gekippt</t>
  </si>
  <si>
    <t>281_Flums_31.10.2017.pdf</t>
  </si>
  <si>
    <t>Farnstrasse</t>
  </si>
  <si>
    <t>Na kreisel in Verkehrsteiler</t>
  </si>
  <si>
    <t>Kontrollverlust Kreisel-Ausfahrt….direkt unter Freileitung</t>
  </si>
  <si>
    <t>282_Wohlen_24.07.2016.pdf</t>
  </si>
  <si>
    <t>Balsthal</t>
  </si>
  <si>
    <t>St.Annagasse</t>
  </si>
  <si>
    <t>über kl Bodenanpfläst. Gest</t>
  </si>
  <si>
    <t>flyer 25 kmh</t>
  </si>
  <si>
    <t>283_Balsthal_31.07.2016.pdf</t>
  </si>
  <si>
    <t>Berneck</t>
  </si>
  <si>
    <t>Bahnstrasse</t>
  </si>
  <si>
    <t>Gera, na Gebäude gestürzt</t>
  </si>
  <si>
    <t>Bei Velofahrern Kopf exponiert,  Se rechts-frontal, 3m nach Auftauchen aus Gebäudeschatten.</t>
  </si>
  <si>
    <t>284_Berneck_03.08.2016.pdf</t>
  </si>
  <si>
    <t>Zürcherstr.63</t>
  </si>
  <si>
    <t>Geradeau st re ku in Hausecke</t>
  </si>
  <si>
    <t>ü200uW anFahrstr.</t>
  </si>
  <si>
    <t>peaks auf letzten 50m vor Unfallstelle, Film</t>
  </si>
  <si>
    <t>285_Rapperswil-Jona_08.08.2016.pdf</t>
  </si>
  <si>
    <t xml:space="preserve">St.Gallen </t>
  </si>
  <si>
    <t>Auto ungesich.stationiert</t>
  </si>
  <si>
    <t>ü200uW an P ausg..</t>
  </si>
  <si>
    <t>Se bei Anfahrt und  Ausstieg links-oben, FZ hoch verglast</t>
  </si>
  <si>
    <t>286_St.Gallen_13.10.2017.pdf</t>
  </si>
  <si>
    <t>Gletterens</t>
  </si>
  <si>
    <t>rte d l Riaz</t>
  </si>
  <si>
    <t>Geradeaus in Hausecke</t>
  </si>
  <si>
    <t>bis 31.10.17 an Standort neu LTE gr u UMTS gr mont-Name bekannt</t>
  </si>
  <si>
    <t>287_Gletterens_09.08.2016.pdf</t>
  </si>
  <si>
    <t>Rain Rothenburg</t>
  </si>
  <si>
    <t>Chlewaldstr</t>
  </si>
  <si>
    <t xml:space="preserve">links in Waldrand, </t>
  </si>
  <si>
    <t>2x querend HS !</t>
  </si>
  <si>
    <t>288_Rain_LU_10.8.2016.pdf</t>
  </si>
  <si>
    <t>Luzern Paulsplatz</t>
  </si>
  <si>
    <t>Obergrundstr.</t>
  </si>
  <si>
    <t>vollgas über Kreuzg. Haus</t>
  </si>
  <si>
    <t>ü20uW an Ausgpt</t>
  </si>
  <si>
    <t>289_Luzern_Paulsplatz_ 20.05.2013.pdf</t>
  </si>
  <si>
    <t>Bäriswil</t>
  </si>
  <si>
    <t>Bernstr. 5</t>
  </si>
  <si>
    <t>Ger, Gasth li, Spur verengt</t>
  </si>
  <si>
    <t xml:space="preserve">Nacht, bel Abschnitt. Mögl. Abzweigend li, Fahrer Auto 59, Beif w 57 </t>
  </si>
  <si>
    <t>290_Bäriswil_31.10.2017.pdf</t>
  </si>
  <si>
    <t>Porrentruy</t>
  </si>
  <si>
    <t>R d Morimont</t>
  </si>
  <si>
    <t>2 FG li übersehen b Abbieg</t>
  </si>
  <si>
    <t>Abend, 3 Se in Linie. Kanton JU oft keine Altersangaben.</t>
  </si>
  <si>
    <t>291_Porrentruy_31.10.2017.pdf</t>
  </si>
  <si>
    <t>Zug Lorzentobelbr</t>
  </si>
  <si>
    <t>Brücke</t>
  </si>
  <si>
    <t>Gegenspur, Schleudern</t>
  </si>
  <si>
    <t xml:space="preserve">nach Verifik.Ort kürzere Distanz, Se 2015 gr m m </t>
  </si>
  <si>
    <t>292_Zug_Lorzentobel_07.06.2015.pdf</t>
  </si>
  <si>
    <t>Schaffhauserstr</t>
  </si>
  <si>
    <t>Gerade, auf Koll aufgef. Schleud</t>
  </si>
  <si>
    <t>Kombi, Volvo, vertikale Heckscheibe.</t>
  </si>
  <si>
    <t>293_Winterthur_15.12.2015.pdf</t>
  </si>
  <si>
    <t>Sulzstrasse</t>
  </si>
  <si>
    <t>n le li Kurve weiter Gegensp</t>
  </si>
  <si>
    <t>0.38mW</t>
  </si>
  <si>
    <t>Vorbeifah an Sen. SA SG:  Alkoholisierung und Medikamenteneinnahme</t>
  </si>
  <si>
    <t>294_Goldach_17.07.2016.pdf</t>
  </si>
  <si>
    <t>Opfikon</t>
  </si>
  <si>
    <t>A51 Verzw No</t>
  </si>
  <si>
    <t>2 se front zu fro/rechts am Unfallort Taxi mit 1 Todesopfer 2 verletzte</t>
  </si>
  <si>
    <t>295_Wallisellen_A51_12.11.2014.pdf</t>
  </si>
  <si>
    <t>Lindencham</t>
  </si>
  <si>
    <t>Brunnmattstra</t>
  </si>
  <si>
    <t>von P in Haus Fressnapf Pedal</t>
  </si>
  <si>
    <t>Moder Geschhs. Komplex. Sender klein verm im Osten, ni direkt</t>
  </si>
  <si>
    <t>296_Lindencham_29.07.2016.pdf</t>
  </si>
  <si>
    <t>Langenbruck</t>
  </si>
  <si>
    <t>stark bremsend gest. Gverkehr</t>
  </si>
  <si>
    <t>Enge Häuser, re.abbieg. Auto, ev. zu schnell gef. , kein Funk. K HS</t>
  </si>
  <si>
    <t>297_Langenbruck_01.11.2017.pdf</t>
  </si>
  <si>
    <t>Spiez</t>
  </si>
  <si>
    <t>Kronenplatz</t>
  </si>
  <si>
    <t>In kreisel gestürzt wg einbieg FZ</t>
  </si>
  <si>
    <t>Einbiegendes - und rechts sofort weiterfahrendes - Auto hatte frontal 75 m</t>
  </si>
  <si>
    <t>298_Spiez_27.10.2017.pdf</t>
  </si>
  <si>
    <t>Wallisellen</t>
  </si>
  <si>
    <t>Alte Wthu.St</t>
  </si>
  <si>
    <t>ne Str. in Mauer. Hallenbad</t>
  </si>
  <si>
    <t>nach 4 Stunden im Spital gestorben.</t>
  </si>
  <si>
    <t>299_Wallisellen_11.08.2016.pdf</t>
  </si>
  <si>
    <t>Widnauerstr</t>
  </si>
  <si>
    <t>ovaler Kreisel, mind 90°</t>
  </si>
  <si>
    <t>Overflow ganze Str.</t>
  </si>
  <si>
    <t>Mehrere Kollsionen mit FZ und Mauer</t>
  </si>
  <si>
    <t>300_Heerbrugg 11.08.2016.pdf</t>
  </si>
  <si>
    <t>Aathalstrasse</t>
  </si>
  <si>
    <t>n Gerade Linksku n gefahren</t>
  </si>
  <si>
    <t>12 querende Leiter.  Unfallschwerpunkt</t>
  </si>
  <si>
    <t>301_Uster_Aathal_15.8.2016.pdf</t>
  </si>
  <si>
    <t xml:space="preserve">n rechts, gestreift, links Koll, </t>
  </si>
  <si>
    <t>302_Seewen_31.10.2017.pdf</t>
  </si>
  <si>
    <t>Attinghausen</t>
  </si>
  <si>
    <t>Koll Mittelleitplange</t>
  </si>
  <si>
    <t>2 x Ebene 1 querend.  Deutlicher tödlicher Unfallschwerpunkt</t>
  </si>
  <si>
    <t>303_Attinghausen_28.03.2016.pdf</t>
  </si>
  <si>
    <t>La Chaux du Quart</t>
  </si>
  <si>
    <t>Quartier</t>
  </si>
  <si>
    <t>in Li kurve geradeaus</t>
  </si>
  <si>
    <t>Se Frontal bei "le Quartier" da links, dann hinten. Kontin Exposit</t>
  </si>
  <si>
    <t>304_La_Chaux_du_Milieu_01.11.2017.pdf</t>
  </si>
  <si>
    <t>La vue des Alpes</t>
  </si>
  <si>
    <t>Preguel</t>
  </si>
  <si>
    <t>nach Gerade rechts ab Böschg</t>
  </si>
  <si>
    <t>Kein Bild, welches Regen bestätigt.</t>
  </si>
  <si>
    <t>305_Vue_des_alpes_11.07.2014.pdf</t>
  </si>
  <si>
    <t>Lustmühle</t>
  </si>
  <si>
    <t>Gegenspur, Bahngeleise</t>
  </si>
  <si>
    <t>Hochspannung hoch, Stromtransport im Winter</t>
  </si>
  <si>
    <t>306_Lustmühle_22.01.2017  .pdf</t>
  </si>
  <si>
    <t>A1 FR Zürich</t>
  </si>
  <si>
    <t>spontan links in Mittelleitplanke</t>
  </si>
  <si>
    <t>Unfallschwerpunkt, 3-spurige Gerade.</t>
  </si>
  <si>
    <t>307_Würenlos_24.01.2017.pdf</t>
  </si>
  <si>
    <t>A1 FR Ost</t>
  </si>
  <si>
    <t>rechts in Leitplanke, Qualm</t>
  </si>
  <si>
    <t>Se 2 Radio UKW, Ablauf Med.Problem unter HS und Funk. 150m fahrt..</t>
  </si>
  <si>
    <t>308_Staad_A1_14.05.2017.pdf</t>
  </si>
  <si>
    <t xml:space="preserve">Amsteg </t>
  </si>
  <si>
    <t>Riedtu FR N</t>
  </si>
  <si>
    <t>Rechts in Tunnelwand</t>
  </si>
  <si>
    <t>2 Personen im FZ, 2 Trassen Ebene 1!!!</t>
  </si>
  <si>
    <t>309_Amsteg_Riedtu_02.11.2017.pdf</t>
  </si>
  <si>
    <t>Rhäzüns</t>
  </si>
  <si>
    <t>H 13 Isla</t>
  </si>
  <si>
    <t>Velof bei Dumper angefahren</t>
  </si>
  <si>
    <t>Se ziemlich gleiche Höhe, Mast in Talgrund; Hauptstrahl-Zentrum</t>
  </si>
  <si>
    <t>310_Rhäzüns_02.11.2017.pdf</t>
  </si>
  <si>
    <t>Avenches</t>
  </si>
  <si>
    <t>Hö Harras feder</t>
  </si>
  <si>
    <t>Unfallschwerpunkt 50m, Se 2 genau 90°, se S frontal 45°</t>
  </si>
  <si>
    <t>311_Avenches_23.12.2016.pdf</t>
  </si>
  <si>
    <t>Matran</t>
  </si>
  <si>
    <t>Hö Ausf. FR N</t>
  </si>
  <si>
    <t>leichte Rechtskurve</t>
  </si>
  <si>
    <t>3 Frontale Sender in sehr nahem Abstand, Beide HSQuerungen Ebene 5</t>
  </si>
  <si>
    <t>312_Matran_31.10.2017.pdf</t>
  </si>
  <si>
    <t>vor Ausf Av Fro</t>
  </si>
  <si>
    <t>Unwohlsein, Notstop Pannstr.</t>
  </si>
  <si>
    <t>Punkt ist ein bereits 4-Facher Unfallschwerpt. Leistungen 16/17 red.</t>
  </si>
  <si>
    <t>313_Avenches_09.06.2016.pdf</t>
  </si>
  <si>
    <t>Horw</t>
  </si>
  <si>
    <t>Spier Nordröhre</t>
  </si>
  <si>
    <t>in Kurve Gegenspur, Tu-Mitte</t>
  </si>
  <si>
    <t>Verursacherfahrzeug ist Kombiwagen, exp. auch von hinten</t>
  </si>
  <si>
    <t>314_Horw_08.11.2012.pdf</t>
  </si>
  <si>
    <t>Neuenhofstr</t>
  </si>
  <si>
    <t>Gerade Strecke, in Mauer gefahren</t>
  </si>
  <si>
    <t>Kombimit 80° Heckscheibe, se vorher Frontal und links vorbeifahrt</t>
  </si>
  <si>
    <t>315_Baden_03.10.15.pdf</t>
  </si>
  <si>
    <t>Mattsiten</t>
  </si>
  <si>
    <t>Sernftalstr.</t>
  </si>
  <si>
    <t>nach l re Kurve in 15 Pfosten</t>
  </si>
  <si>
    <t>SE Radio 1.9 kw 1850m hi  Se Radio 100 W frontal 1250m</t>
  </si>
  <si>
    <t>316_Matt_GL_023.11.2017.pdf</t>
  </si>
  <si>
    <t>Niederriet b Interla</t>
  </si>
  <si>
    <t>Links von Feldweg ab, SBB</t>
  </si>
  <si>
    <t>Ganze Seestr. Immer expos. Von hinten, dann links ab Feldweg, gest.</t>
  </si>
  <si>
    <t>317_Niederried_04.04.2016.pdf</t>
  </si>
  <si>
    <t>Gunzgen Nord</t>
  </si>
  <si>
    <t>Raststätte Einf</t>
  </si>
  <si>
    <t>Rechts von FB in raspl.Rabatte</t>
  </si>
  <si>
    <t>Vorbeifahrt an Se links, Einschlaf in weiter re Kurve, dann be Begr. beibehalten</t>
  </si>
  <si>
    <t>318_Gunzgen_Nord_30.04.2016.pdf</t>
  </si>
  <si>
    <t>Schafisheim</t>
  </si>
  <si>
    <t>Rupperswilerst</t>
  </si>
  <si>
    <t>Mitteltrenner, Gegenspur.</t>
  </si>
  <si>
    <t>Je n. Herfa 1. Krzg E 1, dann Qurt E2- od Kurve unt beiden, Se fr und links</t>
  </si>
  <si>
    <t>319_Schafisheim_05.05.2014.pdf</t>
  </si>
  <si>
    <t>Mit Mittelleitpl. Koll.</t>
  </si>
  <si>
    <t>320_Schafisheim_30.04.2016.pdf</t>
  </si>
  <si>
    <t>Gärtnerstrasse</t>
  </si>
  <si>
    <t>in Parkierte Fz geprallt</t>
  </si>
  <si>
    <t>321_Basel_27.02.2019.pdf</t>
  </si>
  <si>
    <t>Walenseestr</t>
  </si>
  <si>
    <t>Abbieg FZ überholt</t>
  </si>
  <si>
    <t>Kein Beleuchtungsproblem.</t>
  </si>
  <si>
    <t>322_Murg_20.9.17.pdf</t>
  </si>
  <si>
    <t>Aaraugerstras</t>
  </si>
  <si>
    <t>Rotlicht missachtet</t>
  </si>
  <si>
    <t>Sonne kam von links, keine Blendung auf Signalen</t>
  </si>
  <si>
    <t>323_Schafisheim_03.05.2017.pdf</t>
  </si>
  <si>
    <t>Birmenstorfst</t>
  </si>
  <si>
    <t>Mit Signalanl. Kollidiert</t>
  </si>
  <si>
    <t>Unfall nicht verbucht, wahrscheinlich unbekanntes Med. Problem.</t>
  </si>
  <si>
    <t>324_Dättwil_10.10.2014.pdf</t>
  </si>
  <si>
    <t>Ottoberg</t>
  </si>
  <si>
    <t>Wald</t>
  </si>
  <si>
    <t>Abladend Kipperauflieg gekippt</t>
  </si>
  <si>
    <t>leicht schräge FB b Bauernhof/Werkhof, sehr lange u hohe  Mulde</t>
  </si>
  <si>
    <t>325_Ottoberg_TG_31.10.2017.pdf</t>
  </si>
  <si>
    <t>A4</t>
  </si>
  <si>
    <t>In Kurve von Autobahn gestürzt</t>
  </si>
  <si>
    <t>Schnelles Auto…</t>
  </si>
  <si>
    <t>326_Horw_02.11.2017.pdf</t>
  </si>
  <si>
    <t xml:space="preserve">leichte Auffahrkoll, rechts auf Pannenstr. Brand, </t>
  </si>
  <si>
    <t>327_Niederbipp_02.11.2017.pdf</t>
  </si>
  <si>
    <t>Neuenburg.st</t>
  </si>
  <si>
    <t>Anhänger in kreisel Velofah gestr.</t>
  </si>
  <si>
    <t>Lieferwagen mit Anhänger, Fahrerflucht</t>
  </si>
  <si>
    <t>328_Biel_02.11.2017.pdf</t>
  </si>
  <si>
    <t>Peseux</t>
  </si>
  <si>
    <t>rue de Neucht</t>
  </si>
  <si>
    <t>FG von Li auf Streifen übersehen</t>
  </si>
  <si>
    <t>Streifen gut beleuchtet.</t>
  </si>
  <si>
    <t>329_Peseux_2.11.2017.pdf</t>
  </si>
  <si>
    <t>Humlikon</t>
  </si>
  <si>
    <t>Weinlandstr</t>
  </si>
  <si>
    <t>Abbieg. Vort v li nicht beacht</t>
  </si>
  <si>
    <t>Bereits dunkel. Aber FZ Koll.partner beleuchtet.</t>
  </si>
  <si>
    <t>330_Humlikon_03.11.2017.pdf</t>
  </si>
  <si>
    <t>Wil-Lipo-Kreisel</t>
  </si>
  <si>
    <t>Flawilerstr.</t>
  </si>
  <si>
    <t>Falschf. Wend über Dopp linie</t>
  </si>
  <si>
    <t>Kollision m Liefwg Heck, lange linkskurve auf Pedal bleibend.</t>
  </si>
  <si>
    <t>331_Wil_03.11.2017.pdf</t>
  </si>
  <si>
    <t>n li Kurve 100m tangentialin Mauer</t>
  </si>
  <si>
    <t>Übermüdung</t>
  </si>
  <si>
    <t>Unfallschwerpuntk Staffelegg, jeweils expos. li und frontal</t>
  </si>
  <si>
    <t>332_Densbüren_Staffelegg_05.11.2017.pdf</t>
  </si>
  <si>
    <t>Habsburg A3</t>
  </si>
  <si>
    <t>Brücke unter querende HS Leitung, Sender fast gl Höhe fr/Rechts</t>
  </si>
  <si>
    <t>333_Habsburg_05.11.2017.pdf</t>
  </si>
  <si>
    <t>A4 FR Zürich</t>
  </si>
  <si>
    <t>Auffahrunfall LKW unter MS</t>
  </si>
  <si>
    <t>in voller Fahrt in LKW-Heck geprallt. VW-Bus</t>
  </si>
  <si>
    <t>334_Knonau_03.11.2017.pdf</t>
  </si>
  <si>
    <t>Cazis Unterrealta</t>
  </si>
  <si>
    <t xml:space="preserve">Industr.str. </t>
  </si>
  <si>
    <t>Autotrsp. beim Beladen selbständig</t>
  </si>
  <si>
    <t>seitlich/frontal Sender polycom auf Werkhof</t>
  </si>
  <si>
    <t>335_Cazis_03.11.2017.pdf</t>
  </si>
  <si>
    <t>Wil-Rickenbach</t>
  </si>
  <si>
    <t>Lipo-Kreisel</t>
  </si>
  <si>
    <t>Fussgängeinnne übersehen</t>
  </si>
  <si>
    <t>rechts abbiegend, unter Anhänger, FG von links bis Verkehrsinsel</t>
  </si>
  <si>
    <t>336_Wil_13.02.2015.pdf</t>
  </si>
  <si>
    <t>Zürcherstr 66</t>
  </si>
  <si>
    <t>In Signalmast stadteinw. Geprallt</t>
  </si>
  <si>
    <t>frontal in Strassenmitte in Beleuchtungsmast (Signalträger?) geprallt</t>
  </si>
  <si>
    <t>337_Winterthur_05.11.2017.pdf</t>
  </si>
  <si>
    <t>Sufers FR Nord</t>
  </si>
  <si>
    <t>Traversatunn</t>
  </si>
  <si>
    <t>In tu Unsichere Fahrt, nacher Planke</t>
  </si>
  <si>
    <t>Innerhalb Tunnel Start Fahrunfähigkeit. Ort undefiniert.</t>
  </si>
  <si>
    <t>338_Sufers_27.06.2016.pdf</t>
  </si>
  <si>
    <t>Haag</t>
  </si>
  <si>
    <t>A 13  FR Nord</t>
  </si>
  <si>
    <t>Streifkollision mit Lieferwagen</t>
  </si>
  <si>
    <t xml:space="preserve">Wartete mehr.Sec. Hi 2. FZ. Se 2 Standortdbl SG0703A_UMTS Buwal0 / V3.3 </t>
  </si>
  <si>
    <t>339_Haag_25.04.2013.pdf</t>
  </si>
  <si>
    <t>Flawil</t>
  </si>
  <si>
    <t>Wilerstrasse</t>
  </si>
  <si>
    <t>auf ger.Strecke nach links geraten</t>
  </si>
  <si>
    <r>
      <rPr>
        <sz val="11"/>
        <color rgb="FF000000"/>
        <rFont val="Calibri"/>
        <family val="2"/>
        <charset val="1"/>
      </rPr>
      <t xml:space="preserve"> Gerade, mit linearer </t>
    </r>
    <r>
      <rPr>
        <b/>
        <sz val="11"/>
        <color rgb="FF000000"/>
        <rFont val="Calibri"/>
        <family val="2"/>
        <charset val="1"/>
      </rPr>
      <t xml:space="preserve">langer </t>
    </r>
    <r>
      <rPr>
        <sz val="11"/>
        <color rgb="FF000000"/>
        <rFont val="Calibri"/>
        <family val="2"/>
        <charset val="1"/>
      </rPr>
      <t>Abweichung von der Fahrspur.</t>
    </r>
  </si>
  <si>
    <t>340_Flawil_10.07.2016.pdf</t>
  </si>
  <si>
    <t>Reute</t>
  </si>
  <si>
    <t>Dorf</t>
  </si>
  <si>
    <t xml:space="preserve">Auto umparkieren wollen, </t>
  </si>
  <si>
    <t>kleine Anpflästerung, aber bereits am Dämmern.</t>
  </si>
  <si>
    <t>341_Altnau_18.07.2016.pdf</t>
  </si>
  <si>
    <t>Vue des alpes</t>
  </si>
  <si>
    <t>Geradeaus in Stein, Se sind tief</t>
  </si>
  <si>
    <t>Sender wurden neu gruppiert resp. der Se nördlich GSM aufgehoben 6.11.17</t>
  </si>
  <si>
    <t>341_Reute_AR_03.11.2017.pdf</t>
  </si>
  <si>
    <t>Aarwangenstr</t>
  </si>
  <si>
    <t>Mitte der SBB-Unterführg. Bahnstrom, Off Partie in Mitte, Se von hochhaus links</t>
  </si>
  <si>
    <t>342_Vue_des_Alpes_Fontaines_24.08.2016.pdf</t>
  </si>
  <si>
    <t>Schüpbach</t>
  </si>
  <si>
    <t>Buebenei</t>
  </si>
  <si>
    <t>N überholman. In Kurve geradeaus</t>
  </si>
  <si>
    <t>kurz geschleudert, Kurve und Ende Überholstrecke unter HS</t>
  </si>
  <si>
    <t>343_Langenthal_26.08.2016.pdf</t>
  </si>
  <si>
    <t>Eglisau</t>
  </si>
  <si>
    <t>Schaffhs.str 35</t>
  </si>
  <si>
    <t>An Randstein geraten gestürzt</t>
  </si>
  <si>
    <t>Se 1 und 1.3 sind Polycom, Situation z.T irritierend eingetragen 11.17</t>
  </si>
  <si>
    <t>344_Schüpbach_05.11.2017.pdf</t>
  </si>
  <si>
    <t>Morges</t>
  </si>
  <si>
    <t>A1 Ausf Est</t>
  </si>
  <si>
    <t>kontin. N rechts, Koll Leitpl li, re</t>
  </si>
  <si>
    <t>Kein Eintrag in Astra-Karte. Ort nur verbal beschrieben, Orts-Angabe verweigert.</t>
  </si>
  <si>
    <t>346_Morges-Est_28.08.2016.pdf</t>
  </si>
  <si>
    <t>Avry-devant-Pont</t>
  </si>
  <si>
    <t>A12 FR</t>
  </si>
  <si>
    <t>Tunnelausgang, Se rechts oben. Letztlich gleich wie Endlage...</t>
  </si>
  <si>
    <t>347_Avry-devant-Pont_02.09.2016.pdf</t>
  </si>
  <si>
    <t>Brüttisellen</t>
  </si>
  <si>
    <t>Rastpl Baltswi</t>
  </si>
  <si>
    <t>Rechts n FB, in Rastpl-Stein</t>
  </si>
  <si>
    <t>HS und SBB queren bei Unterführung</t>
  </si>
  <si>
    <t>348_Brüttisellen_Baltenswil_02.09.2016.pdf</t>
  </si>
  <si>
    <t>Kriegstetten</t>
  </si>
  <si>
    <t>Hauptstr.64</t>
  </si>
  <si>
    <t>Neben Auto gestürzt. Davongerollt</t>
  </si>
  <si>
    <t>Genau im Hauptstrahl, l. downtilt -2°</t>
  </si>
  <si>
    <t>349_Kriegstetten_13.02.2016.pdf</t>
  </si>
  <si>
    <t>Rüti</t>
  </si>
  <si>
    <t>Wiesriedtst 19</t>
  </si>
  <si>
    <t>nach Kurve rechts in Böschung</t>
  </si>
  <si>
    <t>Ältester Fall, LTE verm. n nicht bestehend?  Nach Kurve Start Exposition</t>
  </si>
  <si>
    <t>350_Rüti_Wiesriedtstr._08.06.2010.pdf</t>
  </si>
  <si>
    <t>Rapperswil-Jona</t>
  </si>
  <si>
    <t>A53 Ausfahrt</t>
  </si>
  <si>
    <t>In Kurve mit HS links weitergef</t>
  </si>
  <si>
    <t>351_Rapperswil-Jona_A53_03.09.2016.pdf</t>
  </si>
  <si>
    <t>Rochefort</t>
  </si>
  <si>
    <t>Eglise</t>
  </si>
  <si>
    <t xml:space="preserve">links von Strasse in Hof, </t>
  </si>
  <si>
    <t>Ev Taxi, 2 Passagers arriere, verletzt  "cause technique" na Geb.schatten</t>
  </si>
  <si>
    <t>352_ Rochefort_04.09.2016.pdf</t>
  </si>
  <si>
    <t>rt val de Travers</t>
  </si>
  <si>
    <t>n gr Re-Kurve re in Leitpl</t>
  </si>
  <si>
    <t>Alter: "jeune", ev übers. Geschw. Keine näh Angaben.</t>
  </si>
  <si>
    <t>353_Rochefort_10.09.2016.pdf</t>
  </si>
  <si>
    <t>Löwenkreuzg</t>
  </si>
  <si>
    <t>Auf/Nach kreuzung Kontrollverl</t>
  </si>
  <si>
    <t>SE 1 in Kreuzungslücke li, Se2 3 auf Hochhaus frontal</t>
  </si>
  <si>
    <t>354_Grenchen_05.09.16.pdf</t>
  </si>
  <si>
    <t>Abschn. 20 N</t>
  </si>
  <si>
    <t>Randstein kollidiert</t>
  </si>
  <si>
    <t>Sender vorbeifahrt. Kann auch als "frontal" eingegeben werden.</t>
  </si>
  <si>
    <t>355_Gotthardtunnel_08.09.2016.pdf</t>
  </si>
  <si>
    <t>KM 3.5 FR N</t>
  </si>
  <si>
    <t xml:space="preserve"> Se Vorbeifahrt, kann auch als "frontal" eingegeben werden.</t>
  </si>
  <si>
    <t>356_Gotthardtunnel_11.05.2014.pdf</t>
  </si>
  <si>
    <t>Tunnel Witi</t>
  </si>
  <si>
    <t>2-spur Tu,B überholen geschleudert</t>
  </si>
  <si>
    <t xml:space="preserve">Se-Vorbeifahr b tunneleingang. V hoch, </t>
  </si>
  <si>
    <t>357_Grenchen_Witi_12.12.2016.pdf</t>
  </si>
  <si>
    <t>Gubristtu FR O</t>
  </si>
  <si>
    <t>Tunnel m Gegenverk, 2 Mitfahrer!</t>
  </si>
  <si>
    <t>Unfall unterdrückt in ZH-Meldungen, obschon ZH-Pol.Geschbericht erwähnt. AG kein Archiv 12</t>
  </si>
  <si>
    <t>358_Gubrist-Tunnel_12.06.2012.pdf</t>
  </si>
  <si>
    <t>Bözberg</t>
  </si>
  <si>
    <t>4-Linden</t>
  </si>
  <si>
    <t>Nach Gerade k Kurve gef.</t>
  </si>
  <si>
    <t>Se 1 vorbeif, Se 2 Anfahrt, gl Höhe querab strahld. Sattelschl neu totalsch</t>
  </si>
  <si>
    <t>359_Bözberg_06.11.2017.pdf</t>
  </si>
  <si>
    <t>Hendschikerstr</t>
  </si>
  <si>
    <t>FG  auf Streifen von li übersehen</t>
  </si>
  <si>
    <t>Anklage V 58</t>
  </si>
  <si>
    <t>Fahrausweisenzug. Verursacher war Zahnarzt.K.S.(Blick)</t>
  </si>
  <si>
    <t>360_Lenzburg_06.11.2017.pdf</t>
  </si>
  <si>
    <t>Kriessern</t>
  </si>
  <si>
    <t>A13</t>
  </si>
  <si>
    <t xml:space="preserve">Rechts in Ausfahrt, </t>
  </si>
  <si>
    <t>Overflow</t>
  </si>
  <si>
    <t>Auto auf Autobahn kont.n. Re, dann in Ausfahrt.</t>
  </si>
  <si>
    <t>361_Kriessern_11.9.2016.pdf</t>
  </si>
  <si>
    <t>Berlingen</t>
  </si>
  <si>
    <t>Nach P auf Strasse, Kontollverl.</t>
  </si>
  <si>
    <t>nach ca. 60 m auf Gegenspur Frontalkollision. Ev neues Fahrzeug, allerdi So.abend.</t>
  </si>
  <si>
    <t>362_Berlingen_11.09.2016.pdf</t>
  </si>
  <si>
    <t>Beckenried</t>
  </si>
  <si>
    <t xml:space="preserve">Ausg Seelisbgt </t>
  </si>
  <si>
    <t>Nach Portal rechts an Betonbr</t>
  </si>
  <si>
    <t>Gruppe Holl. Mot.f.  Reflexion von Se hinten dreifach, eventulell auch Reflexion an Galeriestützen.</t>
  </si>
  <si>
    <t>363_Beckenried_Seelisbergtu_12.09.2016.pdf</t>
  </si>
  <si>
    <t>Pfynerstrasse</t>
  </si>
  <si>
    <t>Aufstieg nach Pfyn ger.str.gest</t>
  </si>
  <si>
    <t>overfl g.Anfahrstr.</t>
  </si>
  <si>
    <t xml:space="preserve">Sender Polycom, overflow bereits in 80m distanz </t>
  </si>
  <si>
    <t>364_Pfyn_12.09.2016.pdf</t>
  </si>
  <si>
    <t>Sugiez</t>
  </si>
  <si>
    <t>Insstrasse</t>
  </si>
  <si>
    <t>Auf ger.Strasse nach links, 10°</t>
  </si>
  <si>
    <t>Vorbeifahrt an Tstelle und se rechts. Vertikale Hecks. Volvo Kombi</t>
  </si>
  <si>
    <t>365_Sugiez_14.09.2016.pdf</t>
  </si>
  <si>
    <t>Hundwil</t>
  </si>
  <si>
    <t>Hagtob r Stein</t>
  </si>
  <si>
    <t>Auf ger. Str n links. Pol muss in Böschg</t>
  </si>
  <si>
    <t>Poliz.fahrzg ziv abgedrängt, PW kont nach links gefahren.</t>
  </si>
  <si>
    <t>366_Hundwil_14.09.2016.pdf</t>
  </si>
  <si>
    <t>in Randleitpl. geschl. Mitteileitpl</t>
  </si>
  <si>
    <t>nach Kollision noch 70m weitergeschoben</t>
  </si>
  <si>
    <t>367_Thal_16.09.2016.pdf</t>
  </si>
  <si>
    <t>Küsnacht</t>
  </si>
  <si>
    <t>A4 FR Rotkreuz</t>
  </si>
  <si>
    <t>In Mittelleitpl. geschleudert</t>
  </si>
  <si>
    <t>Genau unter 10-Seil-Freileitung diag q verungl, Unfallschwerpunkt</t>
  </si>
  <si>
    <t>368_Küssnacht_21.09.16.pdf</t>
  </si>
  <si>
    <t>Bauen  FR Nord</t>
  </si>
  <si>
    <t>Seelisberg 28</t>
  </si>
  <si>
    <t>Mit Tu-wand koll. Querschl 28</t>
  </si>
  <si>
    <t>369_Bauen_Tu_Seelisberg_22.09.2016.pdf</t>
  </si>
  <si>
    <t>Rorschacherstr</t>
  </si>
  <si>
    <t>Links in GegVk. Mauer</t>
  </si>
  <si>
    <t>Overflow an Abweichg</t>
  </si>
  <si>
    <t>Cabriolet. Se vorbeifahrt links---hinten45°, FZ offen.</t>
  </si>
  <si>
    <t>370_St.Gallen_Rorsch.str._24.09.2016.pdf</t>
  </si>
  <si>
    <t>Links spontan in Bus auf Brücke</t>
  </si>
  <si>
    <t>Se 1 und Se 2 auf fast gleicher Höhe (Brücke ca 8m hoch)</t>
  </si>
  <si>
    <t>371_Schaffhausen_25.09.2016.pdf</t>
  </si>
  <si>
    <t>Ausf 5</t>
  </si>
  <si>
    <t>in li Kurve geradeaus in Nische</t>
  </si>
  <si>
    <t>Parallel</t>
  </si>
  <si>
    <t>2 Lagen MS-Leitungen, Se mit downtilt Richtung Tu eingang</t>
  </si>
  <si>
    <t>372_Basel_BS_10.12.2016.pdf</t>
  </si>
  <si>
    <t>Solothurnstr.</t>
  </si>
  <si>
    <t>in re Kurve geradeaus Mauer</t>
  </si>
  <si>
    <t>Unfall nicht vermerkt. U-Schwerpunkt. Radiosende UKW 1.3 kW</t>
  </si>
  <si>
    <t>373_Balsthal_24.10.2016.pdf</t>
  </si>
  <si>
    <t>Grenchenstr.</t>
  </si>
  <si>
    <t>Spontan re über Trottoir, Kreug</t>
  </si>
  <si>
    <t>Unfall nicht vermerkt, U-Schwerpunkt.</t>
  </si>
  <si>
    <t>374_Solothurn_24.10.2016.pdf</t>
  </si>
  <si>
    <t>Landquartstr.</t>
  </si>
  <si>
    <t>Spontan beschl. Über Kreisel</t>
  </si>
  <si>
    <t>Overflow an Startpos</t>
  </si>
  <si>
    <t>Unfall nicht vermerkt, macht techn. Problem geltend.</t>
  </si>
  <si>
    <t>375_Arbon_Landquartstr_03.10.2016.pdf</t>
  </si>
  <si>
    <t>Lieferwg. Zeitg. Eingeschlafen</t>
  </si>
  <si>
    <t>In Mittelinsel geprallt, Se 2 Polycom Anfahrstrecke li -hi ---hi</t>
  </si>
  <si>
    <t>376_St.Gallen_07.11.2016.pdf</t>
  </si>
  <si>
    <t>Thielle</t>
  </si>
  <si>
    <t>Wavre</t>
  </si>
  <si>
    <t>In Autob.zuf. Geschleudert</t>
  </si>
  <si>
    <t>Im Kreiselzentrum sind 2 x Ebene1 gekreuzt. Unfallschwerpunkt, anonym.</t>
  </si>
  <si>
    <t>377_Thielle_05.11.2016.pdf</t>
  </si>
  <si>
    <t>Gorges de Court</t>
  </si>
  <si>
    <t>Rue de Gorges</t>
  </si>
  <si>
    <t>Kontin. Li v FB, Pfo, Mast,Baum</t>
  </si>
  <si>
    <t>Unfall n. vermerkt, Unfallschwerpunkt.</t>
  </si>
  <si>
    <t>378_Gorges-de_Court_06.11.2016.pdf</t>
  </si>
  <si>
    <t>A3 -Fr ZH</t>
  </si>
  <si>
    <t>Koll. Mit Mittelleitpl. Gedreht.</t>
  </si>
  <si>
    <t>379_Bilten_08.11.16.pdf</t>
  </si>
  <si>
    <t>Zürich</t>
  </si>
  <si>
    <t>Pfingstweidst</t>
  </si>
  <si>
    <t>Unfall zuerst an gleicher Stelle wie 30 min später Fall 381</t>
  </si>
  <si>
    <t>380_Zürich_Pfingstweidstr_e-bike_07.11.2017.pdf</t>
  </si>
  <si>
    <t>Pfingstweidst.</t>
  </si>
  <si>
    <t>re in Strommast geprallt</t>
  </si>
  <si>
    <t>Unfall mit Reanimation später im Krankenwagen, gleicher Ort wie 380.</t>
  </si>
  <si>
    <t>381_Zürich_07.11.2017.pdf</t>
  </si>
  <si>
    <t>A3 Fr. ZH v Tu</t>
  </si>
  <si>
    <t>rechts in Leitpla. Handtasche"</t>
  </si>
  <si>
    <t>Sagte, hätte in Handtasche etwas gesucht. Se "sehr" klein Ort von 2 anderen Schleuder unfällen)</t>
  </si>
  <si>
    <t>382_Murg_29.08.2017.pdf</t>
  </si>
  <si>
    <t>rte d Marly</t>
  </si>
  <si>
    <t>spont re in Böschung, li LKW</t>
  </si>
  <si>
    <t>Se 1: Renault Clio, Seitenfenster hoch. Se 2 die letzten 400m im hauptstrahl 180° ansteigend unterwegs, Heckscheibe steil.</t>
  </si>
  <si>
    <t>383_Bourguillon_10.11.2016.pdf</t>
  </si>
  <si>
    <t>Poststrasse</t>
  </si>
  <si>
    <t>In Mauer geprallt</t>
  </si>
  <si>
    <t>Gleicher Se wie 271, Reflexion an Fassade frontal zur Fahrrichtung, Se Hochhaus hinten. Wen Niederschlag. Kein Bild, Kein FZ-typ. ZG:  keine Informationen</t>
  </si>
  <si>
    <t>384_Rotkreuz_11.11.2016.pdf</t>
  </si>
  <si>
    <t>Tuggen</t>
  </si>
  <si>
    <t>Tu A53 FR S</t>
  </si>
  <si>
    <t>In Tunnel - Wand geprallt</t>
  </si>
  <si>
    <t>overflow im Eing.B</t>
  </si>
  <si>
    <t>385_Münchenstein_07.11.2017.pdf</t>
  </si>
  <si>
    <t>Emil-Frei-Str</t>
  </si>
  <si>
    <t>FG auf Streifen übersehen</t>
  </si>
  <si>
    <t xml:space="preserve">Dämmerung, aber FG richtig beleuchtet. </t>
  </si>
  <si>
    <t>387_Uster _20.11.2016.pdf</t>
  </si>
  <si>
    <t>Lin a Gegenspur, Koll, Bach</t>
  </si>
  <si>
    <t>Unfallschwerpunkt.</t>
  </si>
  <si>
    <t>388_Winterthur_07.11.2017.pdf</t>
  </si>
  <si>
    <t>Schaffh.sstr 50</t>
  </si>
  <si>
    <t>Auf Kolonne aufgefahren</t>
  </si>
  <si>
    <t>389_Neuchâtel_07.11.2017.pdf</t>
  </si>
  <si>
    <t>A5 Tu FR</t>
  </si>
  <si>
    <t>Se UMTS ist als "sehr klein" eingetragen</t>
  </si>
  <si>
    <t>390_Weite-Wartau_05.11.2017.pdf</t>
  </si>
  <si>
    <t>Weite-Wartau</t>
  </si>
  <si>
    <t>A 13 FR N</t>
  </si>
  <si>
    <t>Gerade n  s . Li-Kurve</t>
  </si>
  <si>
    <t xml:space="preserve">Deutsche Autom. sehr lange lineare Geradeausfahrt in Grünstr. </t>
  </si>
  <si>
    <t>391_Kriessern_25.11.2016.pdf</t>
  </si>
  <si>
    <t>Einschlafen erst nach ca. 250m möglich, vorher noch l li-Kurve</t>
  </si>
  <si>
    <t>392_Zürich_Schaffhauserstr._08.11.2017.pdf</t>
  </si>
  <si>
    <t>Schaffhauserst</t>
  </si>
  <si>
    <t>Gerade, FG gut beleuchtet, Fahrerflucht</t>
  </si>
  <si>
    <t>FG W sehr schwer verletzt. Fahrerflucht</t>
  </si>
  <si>
    <t>393_Perrefitte_30.06.2017.pdf</t>
  </si>
  <si>
    <t>Perrefitte</t>
  </si>
  <si>
    <t>Plein Fahyn</t>
  </si>
  <si>
    <t>Region mit HS quer über beide Talflanken, Se, Ort unbekannt.</t>
  </si>
  <si>
    <t>394_Welschenrohr_10.12.16.pdf</t>
  </si>
  <si>
    <t>Welschenrohr</t>
  </si>
  <si>
    <t>Jauptstrasse rW</t>
  </si>
  <si>
    <t>Nach l re Kurve in Mauer</t>
  </si>
  <si>
    <t>Anfahrstre vor Kurv 300m gen. I  Verläng Se-achse. Heck vertika., Kein Eintrag.</t>
  </si>
  <si>
    <t>395_Walterswil_Sihlbrugg_14.12.2016.pdf</t>
  </si>
  <si>
    <t xml:space="preserve">Walterswil </t>
  </si>
  <si>
    <t xml:space="preserve">Sihlbrugg </t>
  </si>
  <si>
    <t>20m n Kreisel links in GV</t>
  </si>
  <si>
    <t>overflo Unfallschwerp</t>
  </si>
  <si>
    <t>Se3 ist zuerst, frontal, rechts dann beim Auslös v hi. Kein FZ erkennbar</t>
  </si>
  <si>
    <t>396_Bergdietikon_08.11.2017.pdf</t>
  </si>
  <si>
    <t>Bergdietikon</t>
  </si>
  <si>
    <t>Bergstrasse</t>
  </si>
  <si>
    <t>na Kurve rechts in GV,Gebäude</t>
  </si>
  <si>
    <t>Se rechts, 100°,  Rechte Fenster bereits offen</t>
  </si>
  <si>
    <t>397_Neuchatel_10.11.2017.pdf</t>
  </si>
  <si>
    <t>AV Gare</t>
  </si>
  <si>
    <t xml:space="preserve"> in Kreisel Velof angefahren</t>
  </si>
  <si>
    <t>verm. Bereits dunkel, kreisel beleuchtet.</t>
  </si>
  <si>
    <t>398_Niederurnen_29.09.2018.pdf</t>
  </si>
  <si>
    <t>Niederurnen</t>
  </si>
  <si>
    <t xml:space="preserve">über Kreuzung in Gebäude </t>
  </si>
  <si>
    <t>Zuerst 100m frontal, dann links exponiert. A-Säule</t>
  </si>
  <si>
    <t>399_Thal_08.11.2017.pdf</t>
  </si>
  <si>
    <t xml:space="preserve">Thal </t>
  </si>
  <si>
    <t>A1  FR SG</t>
  </si>
  <si>
    <t>Eingeengte FB, re in Betonel. Li in LP</t>
  </si>
  <si>
    <t>Se umrundet vorher, zuerst fro, fro-li li hi-li.</t>
  </si>
  <si>
    <t>400_Silvaplana_16.12.2016.pdf</t>
  </si>
  <si>
    <t>Silvaplana</t>
  </si>
  <si>
    <t>Julierstrasse</t>
  </si>
  <si>
    <t>In Ku geradeaus, abgestürzt</t>
  </si>
  <si>
    <t>Anfahrstreck auf Haarnadelkurve 180m gerade, geneigt 8% -Deutscher</t>
  </si>
  <si>
    <t>401_Dürrenäsch_23.12.2016.pdf</t>
  </si>
  <si>
    <t>Dürrenäsch</t>
  </si>
  <si>
    <t>Hallwilerstr.</t>
  </si>
  <si>
    <t>Geradeaus in Familie</t>
  </si>
  <si>
    <t>Anfahrstrecke  ca 150m vorher gerade, ! Ev.Betriebs-funk. Reflexion an grossem Stahltank. Urteil 2.2021</t>
  </si>
  <si>
    <t>402_Lamone_24.12.23016.pdf</t>
  </si>
  <si>
    <t>Lamone</t>
  </si>
  <si>
    <t>A 2 FR N</t>
  </si>
  <si>
    <t>Rechts ab FB</t>
  </si>
  <si>
    <t>Se 2 zuerst seitlich li, dann v hinten</t>
  </si>
  <si>
    <t>403_Sennwald_24.12.2016.pdf</t>
  </si>
  <si>
    <t>Sennwald</t>
  </si>
  <si>
    <t>A13 FR N</t>
  </si>
  <si>
    <t>Rechts linear in Grünstr.Zaun</t>
  </si>
  <si>
    <t>insges. 4 x frontal,  SE3 400m sind Betriebsfunkanlagen. Leistung Annahme</t>
  </si>
  <si>
    <t>404_Rothenburg_27.12.2016.pdf</t>
  </si>
  <si>
    <t>Auffahrkoll Car</t>
  </si>
  <si>
    <t>Se 2 und 3 zuerst links, dann hi-links. VW Bus verglast</t>
  </si>
  <si>
    <t>405_Rothrist_08.01.2017.pdf</t>
  </si>
  <si>
    <t>Rothrist</t>
  </si>
  <si>
    <t>statt li.kuGerade in Stein, Se sind tief</t>
  </si>
  <si>
    <t>Neben Schaltanlage SBB</t>
  </si>
  <si>
    <t>406_Sihlbrugg_Neuheim_10.11.2017.pdf</t>
  </si>
  <si>
    <t>Sihlbrugg-Neuhei</t>
  </si>
  <si>
    <t>Migroltankst</t>
  </si>
  <si>
    <t>An TS Benzinlaster nicht gesichert</t>
  </si>
  <si>
    <t>Unfallschwerpt. B Anfahrt Kreisel und Se 2 links</t>
  </si>
  <si>
    <t>407_Altdorf_UR_31.05.2017.pdf</t>
  </si>
  <si>
    <t>Wohnwagen Anh. Geschleudert</t>
  </si>
  <si>
    <t>Unfallschwerpunk, allerdings nicht sehr genau lokalisiert, nachträgliche Meldung.</t>
  </si>
  <si>
    <t>408_Kriens_303.02.2017.pdf</t>
  </si>
  <si>
    <t>Kriens</t>
  </si>
  <si>
    <t>Ausf. A2</t>
  </si>
  <si>
    <t>B Ausfahrt Frontal i Kandelaber</t>
  </si>
  <si>
    <t>Se 1 in re-Kurve Ausfahr, somit links---hinten wechselnd</t>
  </si>
  <si>
    <t>409_Oberwil-Lieli_19.04.2018.pdf</t>
  </si>
  <si>
    <t>Oberwil-Lieli</t>
  </si>
  <si>
    <t>Bremgartenstr</t>
  </si>
  <si>
    <t>nTunnel  auf Gegenspur</t>
  </si>
  <si>
    <t>Se 2 über 150m genau von hinten 180°, Se 3 Polcom von hinten 160°, vorher 180°, Steilheck-Fahrzeug</t>
  </si>
  <si>
    <t>410 Steinerberg_08.02.2017.pdf</t>
  </si>
  <si>
    <t>Steinerberg</t>
  </si>
  <si>
    <t>Goldauerstrasse</t>
  </si>
  <si>
    <t>Höhe TS auf Gegenspur, front.ko</t>
  </si>
  <si>
    <t>w-lan in Garage, aussen immer noch overflow. Unfallcluster, zweiter Unfall direkt in Garage 5091_Steinerberg_20.08.2020</t>
  </si>
  <si>
    <t>411_Marbach-Rebstein_08.02.2017.pdf</t>
  </si>
  <si>
    <t>Marbach-Rebstein</t>
  </si>
  <si>
    <t>Höhe Gärtnerei Gegenspur</t>
  </si>
  <si>
    <t>175uW</t>
  </si>
  <si>
    <t>w-lan aus Gebäude vor Gärtnerei Unfallschwerpunkt,   3707_marbach_13.07.2019</t>
  </si>
  <si>
    <t>412_Eggersriet_24.12.2017.pdf</t>
  </si>
  <si>
    <t>Liestal</t>
  </si>
  <si>
    <t>A22 FR S</t>
  </si>
  <si>
    <t>Gegenspur, Seitl-front i LKW</t>
  </si>
  <si>
    <t>Fahrzeug Smart mit Cabrioverdeck.</t>
  </si>
  <si>
    <t>412_Liestal_16.02.2017.pdf</t>
  </si>
  <si>
    <t>Gländstrasse</t>
  </si>
  <si>
    <t>in Bach gestürzt</t>
  </si>
  <si>
    <t>genau nach Einbiegen  in Kurve Start Exposition</t>
  </si>
  <si>
    <t>413_Rothrist_16.2.2017.pdf</t>
  </si>
  <si>
    <t>in Mittelleitpl. geschleudert</t>
  </si>
  <si>
    <t>414_Goldach 7.2.2017.pdf</t>
  </si>
  <si>
    <t>Via Pantera</t>
  </si>
  <si>
    <t>Vollgas n Abzw.in Hausecke</t>
  </si>
  <si>
    <t>je n. Herfahrt reflexion (von Süd) oder direkt (von Ost)</t>
  </si>
  <si>
    <t>415_Bellinzona_18.02.2017.pdf</t>
  </si>
  <si>
    <t>Quartino</t>
  </si>
  <si>
    <t>Vor Kreisel rechts in Kandelaber</t>
  </si>
  <si>
    <t>197 uW</t>
  </si>
  <si>
    <t>Flaches Fahrzeug, flache Heckscheibe TI kein Altersangaben</t>
  </si>
  <si>
    <t>416_Quartino_16.02.2017.pdf</t>
  </si>
  <si>
    <t>Schänis Ziegelbrü</t>
  </si>
  <si>
    <t>Bahnüberg W</t>
  </si>
  <si>
    <t>Statt Bahnüberg links a Schienen</t>
  </si>
  <si>
    <r>
      <rPr>
        <sz val="11"/>
        <color rgb="FF000000"/>
        <rFont val="Calibri"/>
        <family val="2"/>
        <charset val="1"/>
      </rPr>
      <t xml:space="preserve">Nach </t>
    </r>
    <r>
      <rPr>
        <u/>
        <sz val="11"/>
        <color rgb="FF000000"/>
        <rFont val="Calibri"/>
        <family val="2"/>
        <charset val="1"/>
      </rPr>
      <t>Warten</t>
    </r>
    <r>
      <rPr>
        <sz val="11"/>
        <color rgb="FF000000"/>
        <rFont val="Calibri"/>
        <family val="2"/>
        <charset val="1"/>
      </rPr>
      <t xml:space="preserve"> v Barriere neben MS spontan links abgebogen</t>
    </r>
  </si>
  <si>
    <t>417_Schänis_Ziegelbrücke_19.02.2017.pdf</t>
  </si>
  <si>
    <t>Champfer</t>
  </si>
  <si>
    <t>Gegenspur, li in Leitplanke</t>
  </si>
  <si>
    <t xml:space="preserve">Se 2 zuerst fro, dann li, dann vorbeifahrt links </t>
  </si>
  <si>
    <t>418_ChampfŠr_25.02.2017.pdf</t>
  </si>
  <si>
    <t>Oberstadt</t>
  </si>
  <si>
    <t>i Gasse rückwä Pedal verw, Schleuderf</t>
  </si>
  <si>
    <t>Ausgangspunkt nicht bekannt aber vermutl. Mitte Gasse, FG-Zone.</t>
  </si>
  <si>
    <t>419_Schaffhausen_16.04.2014.pdf</t>
  </si>
  <si>
    <t>Parkplatz</t>
  </si>
  <si>
    <t>Epilept. Anfall, Kontrolliert, kl.Koll</t>
  </si>
  <si>
    <t>kleine Kollison</t>
  </si>
  <si>
    <t>Keine Pol.Meldung, aus Zeitungsbericht zur Vervollständigung.</t>
  </si>
  <si>
    <t>420_Schaffhausen_Epi_25.04.2014.pdf</t>
  </si>
  <si>
    <t>Emmetten</t>
  </si>
  <si>
    <t>Seelisberg Ni 12</t>
  </si>
  <si>
    <t>In Querschlag 11 gefahren</t>
  </si>
  <si>
    <t>Vorbeifahrt an 3Se "sehr klein" in Nische 12, id.r. re Spur, 15-20sec</t>
  </si>
  <si>
    <t>421_Emmetten_Seelisbergtunnel_04.03.2017.pdf</t>
  </si>
  <si>
    <t>Lessingstrasse</t>
  </si>
  <si>
    <t>Bergab höhe Schulhs Schleuderf</t>
  </si>
  <si>
    <t>In Gebäudelücke Richtstr. Säntis, Post Langgasse</t>
  </si>
  <si>
    <t>422_St.Gallen_30.05.2012.pdf</t>
  </si>
  <si>
    <t>Trimmis-Chur</t>
  </si>
  <si>
    <t>Baustelle, Zizers-Chur Süd</t>
  </si>
  <si>
    <t>overflow</t>
  </si>
  <si>
    <t>Abfolge von 2 Nahbereichsse, HS (FZ wendet in Feld) und 2 weiteren Se.</t>
  </si>
  <si>
    <t>423_Trimmis-Chur_10.07.2017.pdf</t>
  </si>
  <si>
    <t>Roveredo</t>
  </si>
  <si>
    <t>A 13 FR N Tu</t>
  </si>
  <si>
    <t>In Tunnel auf Gegenspur</t>
  </si>
  <si>
    <t>Se an Decke, Albaner, ev müde, P ungen.Ortsangabe, verifiziert.</t>
  </si>
  <si>
    <t>424_Roveredo_13.03.2017.pdf</t>
  </si>
  <si>
    <t xml:space="preserve">Speicher </t>
  </si>
  <si>
    <t>Hauptstr. FR W</t>
  </si>
  <si>
    <t>Streifkoll. Weiterfahrt, We, Koll</t>
  </si>
  <si>
    <t>Se 1 intermitt, nach Schattierg neu Se 2 Polycom auf Stationsgeb AB</t>
  </si>
  <si>
    <t>425_Speicher_28.03.2017.pdf</t>
  </si>
  <si>
    <t>Murgenthal</t>
  </si>
  <si>
    <t>FG v FB li kommend angef</t>
  </si>
  <si>
    <t>426_Murgenthal_11.11.2017.pdf</t>
  </si>
  <si>
    <t>Wil-SG</t>
  </si>
  <si>
    <t>Gerade, Diagnon. Querung HS</t>
  </si>
  <si>
    <t>Koll li Leitpl. dann Weiterfahrt (Schock)</t>
  </si>
  <si>
    <t>427_Wil-Gossau_09.04.2017.pdf</t>
  </si>
  <si>
    <t>Suhr</t>
  </si>
  <si>
    <t>Gerade n Rechtsku, re in LP</t>
  </si>
  <si>
    <t>428_Suhr_A1_11.11.2017.pdf</t>
  </si>
  <si>
    <t>Gerade, re in Böschg überschl</t>
  </si>
  <si>
    <t>Se 2 vorbeifahrt (f, re, hi)</t>
  </si>
  <si>
    <t>429_Suhr_A1_28.03.2017.pdf</t>
  </si>
  <si>
    <t>Bargen</t>
  </si>
  <si>
    <t>v Zollamt</t>
  </si>
  <si>
    <t>Re in Böschung, überschl.</t>
  </si>
  <si>
    <t>430_Bargen_30.03.2017.pdf</t>
  </si>
  <si>
    <t>Wülfling.st 108</t>
  </si>
  <si>
    <t>In Mittelinsel geprallt</t>
  </si>
  <si>
    <t>Aussage, anderes FZ sei eingebogen. Unbelegbar, Wetter 2mm Regen</t>
  </si>
  <si>
    <t>431_Winterthur_Wülflingerstr. 02.10.2016.pdf</t>
  </si>
  <si>
    <t xml:space="preserve">Steinhausen </t>
  </si>
  <si>
    <t>Ausf. Baar</t>
  </si>
  <si>
    <t>B Aufahrt geradeaus</t>
  </si>
  <si>
    <t>2 x Ebene 1 nebeneinander. Tiefliegende Ebene mit 6 Doppelseilen</t>
  </si>
  <si>
    <t>432_Steinhausen_30.03.2017.pdf</t>
  </si>
  <si>
    <t>Twann Ligerz</t>
  </si>
  <si>
    <t>A5 Fr. N</t>
  </si>
  <si>
    <t>In Unterführung links GV</t>
  </si>
  <si>
    <t>In Unterführung grosse Lichtöffnung mit erneutem Einfluss</t>
  </si>
  <si>
    <t>433_Ligerz_10.04.2017.pdf</t>
  </si>
  <si>
    <t>Kreisel Eberts</t>
  </si>
  <si>
    <t>Nach kreisel in Baum</t>
  </si>
  <si>
    <t>Mit Familie:  3, 37 f,  ältere Mitfahrerin 65, brandneues FZ</t>
  </si>
  <si>
    <t>434_Sihlbrugg_18.06.2017.pdf</t>
  </si>
  <si>
    <t>Boudevilliers</t>
  </si>
  <si>
    <t>Vor Tunnel</t>
  </si>
  <si>
    <t xml:space="preserve">Bewussts verl. </t>
  </si>
  <si>
    <t>Auto 3*</t>
  </si>
  <si>
    <t>Schleuderfahrt, re-li,  gelandet an Mittelleitplanke</t>
  </si>
  <si>
    <t>435_Boudevilliers_12.04.2017.pdf</t>
  </si>
  <si>
    <t>Sägestrasse</t>
  </si>
  <si>
    <t>nach einbieg re Kontrollverlust</t>
  </si>
  <si>
    <t>Kollisionsschäden gering, trotzdem nicht ansprechbar.</t>
  </si>
  <si>
    <t>436_Lenzburg_12.04.2017.pdf</t>
  </si>
  <si>
    <t>Marin-Epargnier</t>
  </si>
  <si>
    <t>n Ausfahrt Mar</t>
  </si>
  <si>
    <t>Kontrollver. Li, re in LP</t>
  </si>
  <si>
    <t>Rechs beim Start Se Marin-Epargnier UKW 100W commence a osciller de gauche a droite</t>
  </si>
  <si>
    <t>437_Marin-Epargnier_16.04.2017.pdf</t>
  </si>
  <si>
    <t>Cham A4 FR ZH</t>
  </si>
  <si>
    <t>Verzw. Rütihof</t>
  </si>
  <si>
    <t>Kontrollverlust. Leitpl. Läng Weg</t>
  </si>
  <si>
    <t>lange Irrfahrt, Ursprung beim Industriegebiet Rotkreuz</t>
  </si>
  <si>
    <t>438_Cham-Lindencham_18.04.2017.pdf</t>
  </si>
  <si>
    <t>Jurastr. FR N</t>
  </si>
  <si>
    <t>Kontrollv. N warten vor Signalanl</t>
  </si>
  <si>
    <t>Volvo Kombi, fast vertikale Heckscheibe, Unfallschwerpunkt 4227.</t>
  </si>
  <si>
    <t>439_Luterbach_20.04.2017.pdf</t>
  </si>
  <si>
    <t>Stallikon A3</t>
  </si>
  <si>
    <t>Uetlibg FR Chu</t>
  </si>
  <si>
    <t>In Nische geprallt</t>
  </si>
  <si>
    <t>Vorbeifahrt an Se, dann i Nische, UMTS LTE vermerkt, polycom wahrscheinl</t>
  </si>
  <si>
    <t>440_Stallikon_23.04.2017.pdf</t>
  </si>
  <si>
    <t>Sissach</t>
  </si>
  <si>
    <t>Rastpl Sonnbg</t>
  </si>
  <si>
    <t>Kontrollver. In Trennel.</t>
  </si>
  <si>
    <t>2 deklarierte. Sender, 1 Polycom auf Werkhof 250m</t>
  </si>
  <si>
    <t>441_Sissach_Sonnenberg_24.04.2017.pdf</t>
  </si>
  <si>
    <t>Neuenhof</t>
  </si>
  <si>
    <t>Zürcherstr. 15</t>
  </si>
  <si>
    <t>Kontrollverl i Kreisel re in Ma</t>
  </si>
  <si>
    <t>Se 1 aus Gebäudelücke kurz vor Kreisel, Se 2 auf Hochhaus, bestrahlt SO-Ecke des langez. Kreisels</t>
  </si>
  <si>
    <t>442_Neuenhof_13.11.2017.pdf</t>
  </si>
  <si>
    <t>Kontrollverl. Re in Mauer</t>
  </si>
  <si>
    <t>Se 2 Hochhaus, Se 1 Swisscom -Zentrale 18m</t>
  </si>
  <si>
    <t>443_Amriswil_25.04.2017.pdf</t>
  </si>
  <si>
    <t>Muhen</t>
  </si>
  <si>
    <t>Suhrentalstr.</t>
  </si>
  <si>
    <t>Kontrollver. Li in LKW</t>
  </si>
  <si>
    <t>Deutli Verkrampfungssituation, Koll in rechte Seite LKW Se hi = hochhaus</t>
  </si>
  <si>
    <t>444_Muhen_25.04.2017.pdf</t>
  </si>
  <si>
    <t>rte de Romanel</t>
  </si>
  <si>
    <t>445_Cheseaux_s_Lausanne_08.07.2015.pdf</t>
  </si>
  <si>
    <t>Bahnhofstr.</t>
  </si>
  <si>
    <t>446_Rheineck_10.11.207.pdf</t>
  </si>
  <si>
    <t>Herisauerstr.</t>
  </si>
  <si>
    <t>Einspurend gestorben</t>
  </si>
  <si>
    <t>2.39 mW</t>
  </si>
  <si>
    <t>50m sind zwei Sendeanlagen auf dem Gebäude frontal rechts. Raiffeisenfiliale</t>
  </si>
  <si>
    <t>447_Gossau_14.11.2017.pdf</t>
  </si>
  <si>
    <t>Schöftland</t>
  </si>
  <si>
    <t xml:space="preserve">Aargauerstr. </t>
  </si>
  <si>
    <t>spontan li i parkiertes  FZ</t>
  </si>
  <si>
    <t>Aus Gebäudeschatten bzgl. Se auf Hochhaus, w-lan in Tanksäule links</t>
  </si>
  <si>
    <t>448_Schöftland_25.04.2017.pdf</t>
  </si>
  <si>
    <t>Näfels</t>
  </si>
  <si>
    <t>Obererlenstr.</t>
  </si>
  <si>
    <t>Se 1 45° rechts-frontal.  Se 2 vorbeifahrt quer   min 150m ---220m intermittierend</t>
  </si>
  <si>
    <t>449_Näfels_26.04.2017.pdf</t>
  </si>
  <si>
    <t>av ClosBrochet</t>
  </si>
  <si>
    <t>links gesteuert, Signalpfosten</t>
  </si>
  <si>
    <t>SEW 1 auf KVA, rel. Hoch, SE 2 auf Brauereigebäude 90° re, ev. kein Einfluss.</t>
  </si>
  <si>
    <t>450_Neuchâtel_28.04.2017.pdf</t>
  </si>
  <si>
    <t>Heinrichstr.210</t>
  </si>
  <si>
    <t>rechts in Baustell u Baum</t>
  </si>
  <si>
    <t>Sender am Silo KVA Doppelstandort, insgesamt 3 Sender.</t>
  </si>
  <si>
    <t>451_Zürich_14.11.2017.pdf</t>
  </si>
  <si>
    <t>Lenzerheide</t>
  </si>
  <si>
    <t>Ortseingang</t>
  </si>
  <si>
    <t>nach li Kurve weiter Links in Grünstr.</t>
  </si>
  <si>
    <t>Sestand re im Talgrund, Ze glei Höhe, "nicht Einschlafunfall"</t>
  </si>
  <si>
    <t>452_Lenzerheide_1.05.2017.pdf</t>
  </si>
  <si>
    <t>Freienbach</t>
  </si>
  <si>
    <t>A3</t>
  </si>
  <si>
    <t>rechts auf Böschung</t>
  </si>
  <si>
    <t>Se zuerst fro-li300m, , dann li 110m, , dan hi-li, "umrundend"</t>
  </si>
  <si>
    <t>453_Freienbach_09.05.2017.pdf</t>
  </si>
  <si>
    <t>Comano</t>
  </si>
  <si>
    <t>via Preluna</t>
  </si>
  <si>
    <t>Gossau SG</t>
  </si>
  <si>
    <t>Auffahrunfall n Querg SBB, Tesla</t>
  </si>
  <si>
    <t>SBB-leitung über Überführung.</t>
  </si>
  <si>
    <t>455_Gossau_SG_23.09.17.pdf</t>
  </si>
  <si>
    <t>Staad</t>
  </si>
  <si>
    <t>A 1 FR Ost</t>
  </si>
  <si>
    <t>Se bei Anfahrt frontal, dann re, dann re-hinten. Fahrer ist Tamile</t>
  </si>
  <si>
    <t>456_Staad_A1_14.05.2017.pdf</t>
  </si>
  <si>
    <t>Martin-Disteli-s</t>
  </si>
  <si>
    <t>Vollgas, rechts in Gartenzaun</t>
  </si>
  <si>
    <t>0.98mW/m2</t>
  </si>
  <si>
    <t>Cabriolet-Smar, steile heckscheibe, vor Bäckerei Fehlstart.</t>
  </si>
  <si>
    <t>457_Olten_22.05.2017 .pdf</t>
  </si>
  <si>
    <t>links Mittelleitpl gestr. Lenkkorr</t>
  </si>
  <si>
    <t>überschlagen nach Koll rechte LP. Ev Urs.Ort weiter zurück. Se 2 vorbeifahrt</t>
  </si>
  <si>
    <t>458_Gossau_SG_26.10.2017.pdf</t>
  </si>
  <si>
    <t>Balgacherstr.</t>
  </si>
  <si>
    <t>beibehalt. Kurve in Bushaltest</t>
  </si>
  <si>
    <t>leichte Korrektur am Schluss, Bus-Passagierin aufgeladen, ca 150m Kurve gef.</t>
  </si>
  <si>
    <t>459_Heerbrugg_26.05.2017.pdf</t>
  </si>
  <si>
    <t>Rankkreisel</t>
  </si>
  <si>
    <t>Vor Kreisel aufgefahren</t>
  </si>
  <si>
    <t>0.21 mW</t>
  </si>
  <si>
    <t>ungebremst auf Vorderfz, Se Hirschberg immer sichtbar links</t>
  </si>
  <si>
    <t>460_Appenzell_AI_10.07.2017.pdf</t>
  </si>
  <si>
    <t>Vex</t>
  </si>
  <si>
    <t>Rte d Herens</t>
  </si>
  <si>
    <t>In Kurve geradeaus, überschl</t>
  </si>
  <si>
    <t>viele Kurven an d Strecke, Fahrzeit seit Querung 30-40sec.</t>
  </si>
  <si>
    <t>461_Route_d_Herens_11.07.2017.pdf</t>
  </si>
  <si>
    <t>Oberdorfstr121</t>
  </si>
  <si>
    <t>langs li in Zaun</t>
  </si>
  <si>
    <t>über 0.21 mW</t>
  </si>
  <si>
    <t>Sender taucht aus Gebäudeschatten 80° li auf</t>
  </si>
  <si>
    <t>462_Herisau_12.07.2017.pdf</t>
  </si>
  <si>
    <t>Se in Industriegebiet bestrahlt konstant.</t>
  </si>
  <si>
    <t>463_Bilten_14.07.2017.pdf</t>
  </si>
  <si>
    <t>Hoffeld</t>
  </si>
  <si>
    <t>Dickenstrasse</t>
  </si>
  <si>
    <t>in Rechtskurve re in Leitplanke</t>
  </si>
  <si>
    <t>464_Hoffeld_15.07.2017.pdf</t>
  </si>
  <si>
    <t>In Bauste-Anzeig-FZ geprallt</t>
  </si>
  <si>
    <t>auf Überholspu, Vorbeifa an Se b Endlage 320m-500 vorher angekün</t>
  </si>
  <si>
    <t>465_Gossau_A1_17.07.2017.pdf</t>
  </si>
  <si>
    <t>Hombrechtikon</t>
  </si>
  <si>
    <t>Etzelstrasse</t>
  </si>
  <si>
    <t>plötzl Gegenspur in linkskurve</t>
  </si>
  <si>
    <t xml:space="preserve"> Se in Tälchen, fakt gleich Höhe üb 100m Anf.str., 6 jä Tochter i Auto</t>
  </si>
  <si>
    <t>466_Hombrechtikon_19.07.2017.pdf</t>
  </si>
  <si>
    <t>Zentralstrasse</t>
  </si>
  <si>
    <t>infolge Müdigkeit links in FB-Trenner</t>
  </si>
  <si>
    <t xml:space="preserve">Gerade Strecke, vorher links Einkaufzentrum mit Fassadenseitig 2 x gsm sehr klein, </t>
  </si>
  <si>
    <t>467_Ebikon_21.07.2017.pdf</t>
  </si>
  <si>
    <t>Malters</t>
  </si>
  <si>
    <t>Umfahrungsstr</t>
  </si>
  <si>
    <t>Gerade nach Dorfausgang</t>
  </si>
  <si>
    <t>Keine weiteren Dokumente erhalten. Se frontal oder von hinten, je nach Verursacher</t>
  </si>
  <si>
    <t>468_Malters_12.06.2015.pdf</t>
  </si>
  <si>
    <t>Schmiedhof</t>
  </si>
  <si>
    <t>rechts ab FB in Betonfertiger</t>
  </si>
  <si>
    <t>deutlich n re bei Tankstelle, Se vorh schattiert, 2 aufeinanderfolg. Lücken m Exposition</t>
  </si>
  <si>
    <t>469_Ebikon_Schmiedhof_29.07.2017.pdf</t>
  </si>
  <si>
    <t>Ermensee</t>
  </si>
  <si>
    <t>Rankstrasse</t>
  </si>
  <si>
    <t>vermutlich Hautpstrahl für Ermensee, etwa 40m vorher spontan exponiert.</t>
  </si>
  <si>
    <t>470_Ermensee_24.06.2017.pdf</t>
  </si>
  <si>
    <t>Altendorf</t>
  </si>
  <si>
    <t>Kantonssstr.</t>
  </si>
  <si>
    <t>in Mitte in Verkehrsteiler, Signal</t>
  </si>
  <si>
    <t xml:space="preserve">Se 2 vermutlich Polycom auf Sportplatzareal., Se 3 reflexion </t>
  </si>
  <si>
    <t>471_Altendorf_22.07.2017.pdf</t>
  </si>
  <si>
    <t>Laax</t>
  </si>
  <si>
    <t>472_Laax_25.07.2017.pdf</t>
  </si>
  <si>
    <t>Zugerstrasse</t>
  </si>
  <si>
    <t>auf Gerade i Verkehrsteil.Signalpf</t>
  </si>
  <si>
    <t>Lieferwa, off Türe: Gipser od Maler, Bosnien. Verm müde. 1km Gerade vorher</t>
  </si>
  <si>
    <t>473_Ebikon_26.07.2017.pdf</t>
  </si>
  <si>
    <t>A3  Fr Chur</t>
  </si>
  <si>
    <t>In Verkehrsteiler Ausfahrt Bilten</t>
  </si>
  <si>
    <t>FZ mit Anhänger.</t>
  </si>
  <si>
    <t>474_Bilten_A3_28.07.2017.pdf</t>
  </si>
  <si>
    <t>Badenerstr 581</t>
  </si>
  <si>
    <t>über 0.2 mW</t>
  </si>
  <si>
    <t>1x frontal vorne, 1x seitlich links  Elektroroller</t>
  </si>
  <si>
    <t>475_Zürich_03.08.2017.pdf</t>
  </si>
  <si>
    <t>Härkingen</t>
  </si>
  <si>
    <t>Cheesturmst</t>
  </si>
  <si>
    <t xml:space="preserve">(ev Notarzt) Koll mit vort.ber.FZ, </t>
  </si>
  <si>
    <t>LW links gewährt Vortritt, FZ rechts übersehen, enge Stelle, Winkel in FB</t>
  </si>
  <si>
    <t>476_Härkingen_16.11.2017.pdf</t>
  </si>
  <si>
    <t>Tu Rathausen</t>
  </si>
  <si>
    <t>Im tu mehrf Kollsion, Schlangenf</t>
  </si>
  <si>
    <t>3 querende E3 Leitung, ca 50, 150 und 200m vor Tunnel Sender a Portal</t>
  </si>
  <si>
    <t>477_Ebikon-TuRathausen_28.07.2016.pdf</t>
  </si>
  <si>
    <t>A1 FR west</t>
  </si>
  <si>
    <t>Auffahrunfall auf Pferdetrsp</t>
  </si>
  <si>
    <t>Pferdeanhänger gekippt</t>
  </si>
  <si>
    <t>478_Suhr_13.08.2017.pdf</t>
  </si>
  <si>
    <t xml:space="preserve">Berg </t>
  </si>
  <si>
    <t>Ottenbergstr</t>
  </si>
  <si>
    <t>479_Berg_TG_13.08.2017.pdf</t>
  </si>
  <si>
    <t>A1 Fr Ost</t>
  </si>
  <si>
    <t>leichte re-Kurve</t>
  </si>
  <si>
    <t>Se 2 vorbeifahrt, zuerst frontal.</t>
  </si>
  <si>
    <t>480_Mörschwil_28.08.2017.pdf</t>
  </si>
  <si>
    <t>Embrach</t>
  </si>
  <si>
    <t xml:space="preserve">Oberdorfstr. </t>
  </si>
  <si>
    <t>Kollision an Kreuzung</t>
  </si>
  <si>
    <t>nicht mehr ansprechbar, im Spital verstorben Ebene 5 mit 6 leiterseilen, breit und tief.</t>
  </si>
  <si>
    <t>481_Embrach_25.08.2017.pdf</t>
  </si>
  <si>
    <t>Flüelen</t>
  </si>
  <si>
    <t>Ausf. Autobahn</t>
  </si>
  <si>
    <t>Einfahrt in Querverbindung</t>
  </si>
  <si>
    <t>Pedale verwechselt, gebremst st. Gekuppelt. Verm älter, Deutscher</t>
  </si>
  <si>
    <t>482_Flüelen_26.08.2017.pdf</t>
  </si>
  <si>
    <t>sehr leichte rechtskurve</t>
  </si>
  <si>
    <t>5köpf.Familie, rechts in Zaun, überschlag. 3 und 5 kreuzen über Autobahn, Einschlafpunkt</t>
  </si>
  <si>
    <t>483_Niederbipp_A1_26.08.2017.pdf</t>
  </si>
  <si>
    <t>Coldrerio</t>
  </si>
  <si>
    <t>A2 FR Süd</t>
  </si>
  <si>
    <t>vorbeifah an Sender nahe Rastplatz, zuerst frontal 130m…Abweichung ca 50m nach Se-querung</t>
  </si>
  <si>
    <t>484_Coldrerio_30.08.2017.pdf</t>
  </si>
  <si>
    <t>bis auf frontalen Sender normale Kreuzung</t>
  </si>
  <si>
    <t>485_Schaffhausen_Emmersbergstr_31.08.2017.pdf</t>
  </si>
  <si>
    <t>A13 n Anschl N</t>
  </si>
  <si>
    <t>Kontin. N Rechts Zaun</t>
  </si>
  <si>
    <t>Vorbeifah an Se rechts, flachheck, HS1 kommt abrupt bis neb Autob</t>
  </si>
  <si>
    <t>486_Chur_A3_01.09.2017.pdf</t>
  </si>
  <si>
    <t>Trin LaPlatta</t>
  </si>
  <si>
    <t>Anfahr-Strecke 500m meist genau auf Hauptstrahl verlaufend, letzte 50m deutlich</t>
  </si>
  <si>
    <t>487_Trin_Platta_05.09.2017.pdf</t>
  </si>
  <si>
    <t>Abbieg. Velo auf Trott übersehen</t>
  </si>
  <si>
    <t>Gerade, übersichtl Strecke, Kolonnenverkehr auf Verurs.seite, Se2 genau 90°</t>
  </si>
  <si>
    <t>488_Gisikon-Root_06.09.2017.pdf</t>
  </si>
  <si>
    <t>Muttenstrass</t>
  </si>
  <si>
    <t>auf Gerade Kontrolverlo,links</t>
  </si>
  <si>
    <t>grosse Geschwindigkeit nach Abbiegen 90° in Nebenstrasse</t>
  </si>
  <si>
    <t>489_Solothurn_08.09.207.pdf</t>
  </si>
  <si>
    <t>A3 Fr Chur</t>
  </si>
  <si>
    <t>Subaru Kombi, steiles heck.  Winkel b Endlage u 30°</t>
  </si>
  <si>
    <t>490_Bilten_07.09.2017.pdf</t>
  </si>
  <si>
    <t xml:space="preserve">Hauptstrasse </t>
  </si>
  <si>
    <t>Geradeaus in Gegenv. 2 Autos</t>
  </si>
  <si>
    <t>WK-Soldaten, 8 im FZ, zwei PW gerammt, 8 Verletzte insgesamt</t>
  </si>
  <si>
    <t>491_Eiken_AG_05.12.2012.pdf</t>
  </si>
  <si>
    <t>Tenniken</t>
  </si>
  <si>
    <t>Gerade in Verkehrsinsel</t>
  </si>
  <si>
    <t>Ausl. Fahrzeug, D oder F.</t>
  </si>
  <si>
    <t>492_Tenniken_11.09.2017.pdf</t>
  </si>
  <si>
    <t>Thun</t>
  </si>
  <si>
    <t>General Wille</t>
  </si>
  <si>
    <t>Ambulanz abgeschossen, gekippt</t>
  </si>
  <si>
    <t>Se Polycom von KVA, Ambulanz sehr wahrscheinlich Linkskurve fahrend</t>
  </si>
  <si>
    <t>493_Thun_04.07.2018.pdf</t>
  </si>
  <si>
    <t xml:space="preserve">Luzern </t>
  </si>
  <si>
    <t>Sonnenbg 94.4</t>
  </si>
  <si>
    <t>b Überholen v LKW links in Wand</t>
  </si>
  <si>
    <t>Unfallschwerpunkt 2015,16,17</t>
  </si>
  <si>
    <t>494_Luzern_10.3.16.pdf</t>
  </si>
  <si>
    <t>Luzern</t>
  </si>
  <si>
    <t>Sonnenbg 94.9</t>
  </si>
  <si>
    <t>Oldie-Cabriolet rechts in Tunnelwand</t>
  </si>
  <si>
    <t>495_Luzern_19.11.2017.pdf</t>
  </si>
  <si>
    <t>Geneve</t>
  </si>
  <si>
    <t>GE</t>
  </si>
  <si>
    <t>Aeroport</t>
  </si>
  <si>
    <t>B Einbieg a Vorpl Schranke übers</t>
  </si>
  <si>
    <t>Check-in für USA-Abflug, id</t>
  </si>
  <si>
    <t>496_Geneve_Aeroport_13.09.2017.pdf</t>
  </si>
  <si>
    <t>Deitingen</t>
  </si>
  <si>
    <t>Derendingenst</t>
  </si>
  <si>
    <t>auf Wiesenstrasse Velof übers</t>
  </si>
  <si>
    <t>im Prinzip übersichtl Kurve, 2 Linden.  Se 2 Polycom u Werkhof</t>
  </si>
  <si>
    <t>497_Deitingen_13.09.2017.pdf</t>
  </si>
  <si>
    <t>In Re Kurve geradeaus in Verteilk</t>
  </si>
  <si>
    <t>Ungebremst geradeaus.</t>
  </si>
  <si>
    <t>498_Geneve_Chenes-Bougeries_13.09.2017.pdf</t>
  </si>
  <si>
    <t>Heiligholzkreisl</t>
  </si>
  <si>
    <t>Im Kreisel spont links in Betonbr.</t>
  </si>
  <si>
    <t>0.79 Prom. Alk Hs steht quer üb Kreisl, Anfa in M feld,Unfall .direkt unt</t>
  </si>
  <si>
    <t>499_Münchenstein_Heiligholz_16.09.2017.pdf</t>
  </si>
  <si>
    <t>Rüfenacht</t>
  </si>
  <si>
    <t>Worbstrasse</t>
  </si>
  <si>
    <t>rechts ab FB, Tafel, Kandel. Böschg</t>
  </si>
  <si>
    <t>Sammelsender-Standort, mit mind 2 Anbietern am Waldrand</t>
  </si>
  <si>
    <t>500_Rüfenacht_29.05.2017.pdf</t>
  </si>
  <si>
    <t>Auvernier</t>
  </si>
  <si>
    <t>Rte de Brena</t>
  </si>
  <si>
    <t>re auf Trott. Diagon. Üb kreisel</t>
  </si>
  <si>
    <t>Unf nicht verm,  Se kaschiert, in Strassenrichtung. Ev w regen Dämmerg.</t>
  </si>
  <si>
    <t>501_Auvernier_26.02.2016.pdf</t>
  </si>
  <si>
    <t>Rosenbgtu Ost</t>
  </si>
  <si>
    <t>Spurwechsel, koll FZ  vor sich</t>
  </si>
  <si>
    <t>Beim Entscheid des Spurwechsels faktisch ca. 3 m Distanz zum Fahrer.</t>
  </si>
  <si>
    <t>502_St.Gallen_Rosenbgtu_16.11.2017.pdf</t>
  </si>
  <si>
    <t>Mühlestrasse</t>
  </si>
  <si>
    <t>Einbiegend Velo Vortritt verw.</t>
  </si>
  <si>
    <t>Aus 30er Zone Velovortritt missachtet, Kind auf Kindersitz</t>
  </si>
  <si>
    <t>503_Biel_17.11.2017.pdf</t>
  </si>
  <si>
    <t>Schwaderloch</t>
  </si>
  <si>
    <t>Mit Anhänger geschl. in Funkmast</t>
  </si>
  <si>
    <t>D Fahrer mit Videogrossprojektor, lange Distanz, Verdacht auf Drogen</t>
  </si>
  <si>
    <t>504_Schwaderloch_AG_30.05.2917.pdf</t>
  </si>
  <si>
    <t>Corminboeuf</t>
  </si>
  <si>
    <t>rte Jo Siffert</t>
  </si>
  <si>
    <t>links spontan in Baum</t>
  </si>
  <si>
    <t>Se vorbeifahrt freigelände links, 2018 Leistung LTE 1 erhöht, 2. Sender frontal, Kaschierter Stangenturm…</t>
  </si>
  <si>
    <t>505_Corminboeuf_02.06.2017.pdf</t>
  </si>
  <si>
    <t>Neuenstadt</t>
  </si>
  <si>
    <t>Ch de l Recille</t>
  </si>
  <si>
    <t>über Stopp in Mauer</t>
  </si>
  <si>
    <t>506_Neuenstadt_06.06.2017.pdf</t>
  </si>
  <si>
    <t>Oberalppass</t>
  </si>
  <si>
    <t>v  Hospiz Höhe</t>
  </si>
  <si>
    <t>n Böschungsschutz geradeaus</t>
  </si>
  <si>
    <t>Sender 1 falsch eingetr (430m..) beide Se vorher hinter Böschung, Se2 wurde inn 5 Mt ausgeb.</t>
  </si>
  <si>
    <t>507_Oberalppass_GR_12.06.2017.pdf</t>
  </si>
  <si>
    <t>Aarwangen</t>
  </si>
  <si>
    <t>Hardstrasse</t>
  </si>
  <si>
    <t>Abbiegend vor Zug gefahren</t>
  </si>
  <si>
    <t>Zug, nicht Bus!!! Dämmerung. Signalanlage Blinkend übersehen</t>
  </si>
  <si>
    <t>508_Aarwangen_Roller_17.11.2017.pdf</t>
  </si>
  <si>
    <t>Vollgas. Pedal verwechs.</t>
  </si>
  <si>
    <t>2 ist ein Polycom-Sender, rechts 90°</t>
  </si>
  <si>
    <t>509_Solothurn_24.06.2017.pdf</t>
  </si>
  <si>
    <t>Elgg</t>
  </si>
  <si>
    <t xml:space="preserve">St.Gallerstr. </t>
  </si>
  <si>
    <t>Kurve weitergef. In Baum</t>
  </si>
  <si>
    <t>SBB-Sender GSM Rail, Station Elgg</t>
  </si>
  <si>
    <t>510_Elgg_25.06.2017.pdf</t>
  </si>
  <si>
    <t>Wangen-Brüttisell</t>
  </si>
  <si>
    <t>511_Wangen-Brüttisellen_26.06.2017.pdf</t>
  </si>
  <si>
    <t>Ls HautsGeneveys</t>
  </si>
  <si>
    <t>H20, vor Tu,</t>
  </si>
  <si>
    <t>rechts ab, links Mittellp. Re</t>
  </si>
  <si>
    <t>SE Radio HGEN 1.7 kW</t>
  </si>
  <si>
    <t>512_Les_Hauts-Geneveys_29.06.2017.pdf</t>
  </si>
  <si>
    <t>Voltastr. 30</t>
  </si>
  <si>
    <t>rechts auf Trott, Geländer, Signalpf</t>
  </si>
  <si>
    <t>Se nicht korr. eingetragen. BS verweigert Angaben.</t>
  </si>
  <si>
    <t>513_ Basel_Voltastrasse_30.08.2016.pdf</t>
  </si>
  <si>
    <t>Schwyzerstr.</t>
  </si>
  <si>
    <t>Geradeaus, Bach,-5m</t>
  </si>
  <si>
    <t>Se 3 Polycom auf Gef-Biberbrugg, Richtstrahlverbindung von hinten Rigi-Biberbrugg</t>
  </si>
  <si>
    <t>514_Bennau_Biberbrugg_02.09.2016.pdf</t>
  </si>
  <si>
    <t>Betzholz-Kreisel</t>
  </si>
  <si>
    <t>A53 FR süd</t>
  </si>
  <si>
    <t>grosse re Kurve weitergef. Signale</t>
  </si>
  <si>
    <t>Wahrscheinliche Herfahrt aus Hinwil, sonst ohne HS-Einfluss</t>
  </si>
  <si>
    <t>515_Betzholz_26.07.2016.pdf</t>
  </si>
  <si>
    <t>Beromünster</t>
  </si>
  <si>
    <t>Gunzwil</t>
  </si>
  <si>
    <t>n Kurve li in GV, Streifkoll</t>
  </si>
  <si>
    <t>516_Beromünster_03.05.2016.pdf</t>
  </si>
  <si>
    <t>Kreisel Bhof</t>
  </si>
  <si>
    <t>nach Kreisel re an Rand gestü</t>
  </si>
  <si>
    <t>über 0.2 mW/m2</t>
  </si>
  <si>
    <t>SE 1 Polycom von kt. Untersuchungsgef. Biberbrugg</t>
  </si>
  <si>
    <t>517_Biberbrugg_08.11.2015.pdf</t>
  </si>
  <si>
    <t>Lohn-Ammansegg</t>
  </si>
  <si>
    <t>spontan in FB-Mitte in Kandelaber</t>
  </si>
  <si>
    <t>Se 1 frontal, Se 2 vorbeifahrt links, Se 3 SBB du Scheune vorbeif.links</t>
  </si>
  <si>
    <t>518_Lohn-Ammannsegg_30.06.2017.pdf</t>
  </si>
  <si>
    <t>Wilchingerstr.</t>
  </si>
  <si>
    <t>Spontan links in Gegenverk Frontalkoll</t>
  </si>
  <si>
    <t>Se auf Siloturm ca 38m, rechts, rechtwinklig auf Scheibe, genau 90° -85°</t>
  </si>
  <si>
    <t>519_Neunkirch_07.07.2017.pdf</t>
  </si>
  <si>
    <t>Stein</t>
  </si>
  <si>
    <t>Se Hochhaus, intermittierend 3 Gebäudelücken vor Rotlicht</t>
  </si>
  <si>
    <t>520_Stein_17.11.2017.pdf</t>
  </si>
  <si>
    <t>Bergün</t>
  </si>
  <si>
    <t>Albulastrasse</t>
  </si>
  <si>
    <t>rechts von Fahrbahn ins Tal</t>
  </si>
  <si>
    <t>Absturzstelle Ort d geringsten Distanz zu den Freileit.g E 3 kommt in 15° Winkel weg</t>
  </si>
  <si>
    <t>521_Bergün_07.07.2017.pdf</t>
  </si>
  <si>
    <t>Schiers</t>
  </si>
  <si>
    <t>Prättigauerstr</t>
  </si>
  <si>
    <t>links von FB in Wiese</t>
  </si>
  <si>
    <t>berichtet von Unwohlsein</t>
  </si>
  <si>
    <t>522_Schiers_08.07.2017.pdf</t>
  </si>
  <si>
    <t>Strengelbach</t>
  </si>
  <si>
    <t>A2 FR Luzern</t>
  </si>
  <si>
    <t>rechts von FB in Leipl. Volle Fahrt</t>
  </si>
  <si>
    <t>523_Strengelbach_A2_08.07.2017.pdf</t>
  </si>
  <si>
    <t>Lavin</t>
  </si>
  <si>
    <t>Engadinerstr.</t>
  </si>
  <si>
    <t>links Böschung hoch FB in Re-Kurve</t>
  </si>
  <si>
    <t>SE 2 Betriebsfu RHB, SE 3 UKW 9.6 kW Lavin- FZ mit hochgest Heckscheibe</t>
  </si>
  <si>
    <t>524_Lavin_10.07.2017.pdf</t>
  </si>
  <si>
    <t>Mels Sargans</t>
  </si>
  <si>
    <t>A13 FR Süd</t>
  </si>
  <si>
    <t>links in Signalbrückenpf</t>
  </si>
  <si>
    <t>Funk weit weg, nicht gerichtet.</t>
  </si>
  <si>
    <t>525_ Mels_ 23.09.2016.pdf</t>
  </si>
  <si>
    <t>zu früh rechts n Überholen</t>
  </si>
  <si>
    <t>2 Unfälle am gl.Ort innert 30 Tagen</t>
  </si>
  <si>
    <t>526_Gossau_A1_13.9.16.pdf</t>
  </si>
  <si>
    <t>Teufenerstrasse</t>
  </si>
  <si>
    <t>spontan link Gspur, Bus</t>
  </si>
  <si>
    <t>2.1mW</t>
  </si>
  <si>
    <t>Steilhe Se halbe Höh bergw fahr, gen Hauptst 200° 0° downtilt. Unfallschwerpunkt:  1012</t>
  </si>
  <si>
    <t>527_St.Gallen_16.11.2017.pdf</t>
  </si>
  <si>
    <t>Diepoldsau</t>
  </si>
  <si>
    <t>Oberrieterstr</t>
  </si>
  <si>
    <t>re i Randstein, a Brücke inGegenve.</t>
  </si>
  <si>
    <t>528_Diepoldsau_18.11.2017.pdf</t>
  </si>
  <si>
    <t>Widnau</t>
  </si>
  <si>
    <t>Espenstrasse</t>
  </si>
  <si>
    <t>in re Kurve rechts gerade in Böschg</t>
  </si>
  <si>
    <t>Keine Weiteren Einflüsse, gemessen, Herfahrtsrichtung vermutet.</t>
  </si>
  <si>
    <t>529_Widnau_20.11.2017.pdf</t>
  </si>
  <si>
    <t>Lausanne-Vennes</t>
  </si>
  <si>
    <t>Sortie Autorte</t>
  </si>
  <si>
    <t>In Mittelleitplanke, auf P gelandet</t>
  </si>
  <si>
    <t>Höhe Querung HS erster Sender, rechts, gleiche Höhe</t>
  </si>
  <si>
    <t>530_Lausanne_Vennes_21.11.2017.pdf</t>
  </si>
  <si>
    <t>Wabern</t>
  </si>
  <si>
    <t>Seftigenstr 291</t>
  </si>
  <si>
    <t>rechts von FB ab, Trott Mauer sig</t>
  </si>
  <si>
    <t>100m vorher Kreisel, Se 2 in Kreiselpos. S frontal, dann 45°</t>
  </si>
  <si>
    <t>531_Wabern_20.11.2017.pdf</t>
  </si>
  <si>
    <t>Gutstrasse 116</t>
  </si>
  <si>
    <t>rechts von FB ab, Trott, Baum</t>
  </si>
  <si>
    <t>Se 2 ist der erste auf der Strecke, in Geb-lücke, Se 1 der stärkere,länger wirkend.</t>
  </si>
  <si>
    <t>532_Zürich_Gutstrasse_20.11.2017.pdf</t>
  </si>
  <si>
    <t>Rodersdorf</t>
  </si>
  <si>
    <t>Leimenstrasse</t>
  </si>
  <si>
    <t>links in Böschung, überschlagen</t>
  </si>
  <si>
    <t>SE 2 UKW 150 W,  Sender auf Hügelkuppe, bestrahlt nur Rodersdorf, 10° n HS</t>
  </si>
  <si>
    <t>533_Rodersdorf_20.09.1207.pdf</t>
  </si>
  <si>
    <t xml:space="preserve">Mels </t>
  </si>
  <si>
    <t>Bad R -Sargans</t>
  </si>
  <si>
    <t>mi Mot.karren A gefah Pannenstreifen</t>
  </si>
  <si>
    <t>landw. Motorkarren, auf Pannenstreifen länger gefahren. Einfahr tvon NO  o SW, expos. Beide Richtungen gleich</t>
  </si>
  <si>
    <t>534_Mels_09.11.2015.pdf</t>
  </si>
  <si>
    <t>Andelfingerstr</t>
  </si>
  <si>
    <t>Einmün Vortritt 2. FZ übersehen</t>
  </si>
  <si>
    <t>Se 1 Polycom,  Se 2 Sender Betrieb Pferdegestüt Weiersmüller</t>
  </si>
  <si>
    <t>535_Humlikon_26.02.2016.pdf</t>
  </si>
  <si>
    <t>Wildegg Au</t>
  </si>
  <si>
    <t>Talstrasse</t>
  </si>
  <si>
    <t>linksabbieg Vortritt GV missachtet</t>
  </si>
  <si>
    <t>alle Se von Kieswerk, alle reflekt an linker Hauswand vor Unfallstelle, 3368_Auenstein_06.06.2019 med Problem</t>
  </si>
  <si>
    <t>536_Wildegg Auenstein_27.02.2016.pdf</t>
  </si>
  <si>
    <t>A 13 Ausfahrt</t>
  </si>
  <si>
    <t>na Ausfahrt üb Querstr. Vortritt miss</t>
  </si>
  <si>
    <t>Se von Werkhof/ Sanitätsposten Grigioni Süd, du Unterführung u Anfahrt.</t>
  </si>
  <si>
    <t>537_Roveredo_28.02.2016.pdf</t>
  </si>
  <si>
    <t>Einkausz P 3</t>
  </si>
  <si>
    <t>Parking neben Eingang, Beh. Platz</t>
  </si>
  <si>
    <t>4 Plätze neben haupteingang auf Ebene 3, beim Rücksetzen, bim Weiterfahren Kollisionen</t>
  </si>
  <si>
    <t>538_Marin_Epagnier_29.02.2016.pdf</t>
  </si>
  <si>
    <t>Uerkheim</t>
  </si>
  <si>
    <t xml:space="preserve"> AG</t>
  </si>
  <si>
    <t>Mühletal</t>
  </si>
  <si>
    <t>Abwärts fahr. M Rennvelo gestürzt</t>
  </si>
  <si>
    <t>Se auf Anhöhe/Pass, dann Abwärts, immer Senderexponiert kleine Kurve b Häusern,gut einsehbar.</t>
  </si>
  <si>
    <t>539_Uerkheim_22.08.2017.pdf</t>
  </si>
  <si>
    <t>Montlingen</t>
  </si>
  <si>
    <t>A13 FR S.Marg</t>
  </si>
  <si>
    <t>sehr flach in Leitplanke, rc Koll Normalspur</t>
  </si>
  <si>
    <t>mitteL</t>
  </si>
  <si>
    <t xml:space="preserve">Beide Se links, Se1 vorbeifahrt ganze Zeit exponiert, offenes Land ohne Vegetation. Se 2 kollison 150m nach Brücken schatten. </t>
  </si>
  <si>
    <t>540_Montlingen_07.10.2016.pdf</t>
  </si>
  <si>
    <t>Fällanden</t>
  </si>
  <si>
    <t>Eigentalweg</t>
  </si>
  <si>
    <t>links nach Unterwerk abbiegen, frontalkoll</t>
  </si>
  <si>
    <t>Transportleitung ca. 40 m breit angeordnet. Grosses Unterwerk links</t>
  </si>
  <si>
    <t>541_Dübendorf_17.02.2018.pdf</t>
  </si>
  <si>
    <t>Bazenheid</t>
  </si>
  <si>
    <t>H18 FR N</t>
  </si>
  <si>
    <t>spont links in Mauer</t>
  </si>
  <si>
    <t xml:space="preserve">2 Se rechts von fast gleichem Standort aus, 90° zum Fahrzeug, nach Auftauchen aus Böschung </t>
  </si>
  <si>
    <t>542_Bazenheid_18.02.2018.pdf</t>
  </si>
  <si>
    <t>Brunnen</t>
  </si>
  <si>
    <t xml:space="preserve">Gersauerstr. </t>
  </si>
  <si>
    <t xml:space="preserve">lei re Kurve, rechts ab FB in Baum, </t>
  </si>
  <si>
    <t>sichtbare Einfahrt zur Bunkeranlage links vor 50m...</t>
  </si>
  <si>
    <t>543_Brunnen_04.03.2018.pdf</t>
  </si>
  <si>
    <t>Glovelier</t>
  </si>
  <si>
    <t>giratoire biwi</t>
  </si>
  <si>
    <t>Direkt in kreisel-vorteiler gef.</t>
  </si>
  <si>
    <t>500m langgez Kurve, verm. Eingeschlafen,Hs in mitte Kurve.</t>
  </si>
  <si>
    <t>544_Glovelier_21.09.2017.pdf</t>
  </si>
  <si>
    <t>Langgasse 92</t>
  </si>
  <si>
    <t>P-FZ angefahren</t>
  </si>
  <si>
    <t>8.97  mW</t>
  </si>
  <si>
    <t>Se links, Vorbeifahrt 40m vorher.</t>
  </si>
  <si>
    <t>545_St.Gallen_06.12.2017.pdf</t>
  </si>
  <si>
    <t>Pl EauxVives12</t>
  </si>
  <si>
    <t>Geradeaus nach Stop in Kandelaber</t>
  </si>
  <si>
    <t>546_Geneve_Rives_E_22.11.2017.pdf</t>
  </si>
  <si>
    <t>Uettligen</t>
  </si>
  <si>
    <t>Säriswilstr.</t>
  </si>
  <si>
    <t>Links in Baumstapel</t>
  </si>
  <si>
    <t>polycom auf Feuerwehrdepot rechts/frontal vor Vorbeifahrt</t>
  </si>
  <si>
    <t>547_Uettligen_08.12.2016.pdf</t>
  </si>
  <si>
    <t>Zilstr. 72</t>
  </si>
  <si>
    <t>P Auto n Schwenker angefahren</t>
  </si>
  <si>
    <t>overflow.</t>
  </si>
  <si>
    <t>1=polycom, 2=kaschiert, 3= senkrechte Heckscheibe, rasche Schwenker</t>
  </si>
  <si>
    <t>548_St.Gallen_21.11.2017.pdf</t>
  </si>
  <si>
    <t>Schindellegi</t>
  </si>
  <si>
    <t>Allenwindenstrasse</t>
  </si>
  <si>
    <t>links in Gegenverkehr</t>
  </si>
  <si>
    <t>Senkrechte Heckscheibe, Se 3 -1 von links nach hinten wandernd</t>
  </si>
  <si>
    <t>549_Schindellegi_24.11.2017.pdf</t>
  </si>
  <si>
    <t>Mettstr. 108</t>
  </si>
  <si>
    <t>In Verkehrsinsel, rechts, trott gest</t>
  </si>
  <si>
    <t>Unfallschwerpunkt 2017</t>
  </si>
  <si>
    <t>550_Biel_24.11.2017.pdf</t>
  </si>
  <si>
    <t>Oberönz</t>
  </si>
  <si>
    <t>Bernstrassse</t>
  </si>
  <si>
    <t>links in LKW, leichte re Ku</t>
  </si>
  <si>
    <t>551_Oberönz_24.11.2017.pdf</t>
  </si>
  <si>
    <t>Se mit Reflexion an Fassden rechts. Radfahrer ungeschirmt.</t>
  </si>
  <si>
    <t>552_Allschwil_24.11.2017.pdf</t>
  </si>
  <si>
    <t>Fahrwangenstr</t>
  </si>
  <si>
    <t>Nachläufer schlingert, gedreht</t>
  </si>
  <si>
    <t>Se rechts 90°,  Ungew Ladung, komplett ausgef. Nachläufer, ganzer Zug 180° gedreht, "schwarzer Schatten von rechts"</t>
  </si>
  <si>
    <t>553_Aesch_24.11.2017.pdf</t>
  </si>
  <si>
    <t>Salisstrasse</t>
  </si>
  <si>
    <t xml:space="preserve">re nebenStrasse, 2 Autos </t>
  </si>
  <si>
    <t>Kurvenfahrt aus Tiefgarag, zuletzt noch korrigiert, mit Koll.</t>
  </si>
  <si>
    <t>554_St.Gallen_21.11.2017.pdf</t>
  </si>
  <si>
    <t>Schwyz</t>
  </si>
  <si>
    <t>Schlagstrasse</t>
  </si>
  <si>
    <t>i ku Linksabbieg. Vortr missacht</t>
  </si>
  <si>
    <t>Se Polycom rechts 90°, Cabriolet, von schräg oben, ca 20°, 1 2 und 3 nah, Zeughaus, SVA</t>
  </si>
  <si>
    <t>555_Schwyz_30.03.2017.pdf</t>
  </si>
  <si>
    <t>Freiestrasse</t>
  </si>
  <si>
    <t>links in Autos</t>
  </si>
  <si>
    <t>0.29mW</t>
  </si>
  <si>
    <r>
      <rPr>
        <sz val="11"/>
        <color rgb="FF000000"/>
        <rFont val="Calibri"/>
        <family val="2"/>
        <charset val="1"/>
      </rPr>
      <t>Sender im Mai/Juni ausgetauscht.  Se Richtung 90° 430W,  1050W.</t>
    </r>
    <r>
      <rPr>
        <sz val="11"/>
        <rFont val="Calibri"/>
        <family val="2"/>
        <charset val="1"/>
      </rPr>
      <t xml:space="preserve"> </t>
    </r>
    <r>
      <rPr>
        <b/>
        <sz val="11"/>
        <color rgb="FFC00000"/>
        <rFont val="Calibri"/>
        <family val="2"/>
        <charset val="1"/>
      </rPr>
      <t>Kein Eintrag in Unfallkarte.</t>
    </r>
  </si>
  <si>
    <t>556_Winterthur_30.6.2017.pdf</t>
  </si>
  <si>
    <t>keine weitere Angabe,  SA Berner-Jura-Seeland, fast ident. Unfall 2800_Lyss_27.10.2018</t>
  </si>
  <si>
    <t>557_Lyss_23.09.2017.pdf</t>
  </si>
  <si>
    <t>Ausfa A13 S</t>
  </si>
  <si>
    <t>I Ausfahrt ger in Bösch 15m Flug</t>
  </si>
  <si>
    <t>Ort des Auslösen von zu wenig Bremsens ist 20 m seitlich bei näherkom Hs</t>
  </si>
  <si>
    <t>558_Maienfeld_24.09.2017.pdf</t>
  </si>
  <si>
    <t>Rorschacherberg</t>
  </si>
  <si>
    <t>A3 FR N</t>
  </si>
  <si>
    <t>Auffahrunfall a Überholspur</t>
  </si>
  <si>
    <t>MS-Trasse nähert sich i 10° winkel an die Stelle. Gegenlicht.</t>
  </si>
  <si>
    <t>559_Rorschacherberg_24.09.2017.pdf</t>
  </si>
  <si>
    <t>Wettingen</t>
  </si>
  <si>
    <t>Auffahrunfall a LKW</t>
  </si>
  <si>
    <t>Se 1 vorbeifahrt, urspr. viel näher Se 2 links auf Radius 300…600</t>
  </si>
  <si>
    <t>560_Wettingen_25.09.2017.pdf</t>
  </si>
  <si>
    <t>Weisslingen</t>
  </si>
  <si>
    <t>Neschwil</t>
  </si>
  <si>
    <t>Geradeaus über Hügel, in Wald</t>
  </si>
  <si>
    <t xml:space="preserve">Hochfahren auf sanfte Hügelkuppe, beide Se gleiche Höhe aus gleichem Winkel 95° re. </t>
  </si>
  <si>
    <t>561_Weisslingen_23.12.2014.pdf</t>
  </si>
  <si>
    <t>Kehrsatz</t>
  </si>
  <si>
    <t>Unterfüh SBB</t>
  </si>
  <si>
    <t>Nach Bahnübergang schwer gestürzt</t>
  </si>
  <si>
    <t>Beide Se gleiche Höhe an  Unfallstelle, d.h. li + re Einfluss gleichzeitig.</t>
  </si>
  <si>
    <t>562_Kehrsatz_25.09.2017.pdf</t>
  </si>
  <si>
    <t>Vallon</t>
  </si>
  <si>
    <t>Missy</t>
  </si>
  <si>
    <t>A Wiesensträssl Inf, korpulent</t>
  </si>
  <si>
    <t>Ev Funk Mil Flpl Payerne 5.5 km verlä, Se 4  Gestüt Avenches 3.4km, Name beka</t>
  </si>
  <si>
    <t>563_Vallon_25.09.2017 .pdf</t>
  </si>
  <si>
    <t>Sirnach</t>
  </si>
  <si>
    <t>Kontrollverlust re, li, re</t>
  </si>
  <si>
    <t>Ablauf angeblich ein Ausweichmanöver, 2 x HS 5 von Freileitung, breit angeordnet,  vertikal zur Bodenverlegung, querend unter Autobahn</t>
  </si>
  <si>
    <t>564_Sirnach_24.11.2017.pdf</t>
  </si>
  <si>
    <t>Vignoble</t>
  </si>
  <si>
    <t>zur Hälfte auf Gegenspur</t>
  </si>
  <si>
    <t>Se 2 Polycom vorbeifahrt rechts.</t>
  </si>
  <si>
    <t>565_Neuchatel_29.09.2017.pdf</t>
  </si>
  <si>
    <t>Bülach</t>
  </si>
  <si>
    <t>Schaffhs.str</t>
  </si>
  <si>
    <t>2.Fz Vortritt nicht gewärht</t>
  </si>
  <si>
    <t>Offe Seitenfensterschieb, ev sog Reflex Spiegel von hinten im Abbiegemoment</t>
  </si>
  <si>
    <t>566_Bülach_02.08.2011.pdf</t>
  </si>
  <si>
    <t>NeuhausenARheif</t>
  </si>
  <si>
    <t>Engekreisel</t>
  </si>
  <si>
    <t>in Kreisel gekippt</t>
  </si>
  <si>
    <t>Zuckerrübenladung, ausgeleert, beide anfahrrichtg HS oben</t>
  </si>
  <si>
    <t>567_Neuhausen_Rheinfall_23.11.2017.pdf</t>
  </si>
  <si>
    <t>Stans</t>
  </si>
  <si>
    <t>St-Süd fr. LU</t>
  </si>
  <si>
    <t>In Einfahrt geschleudert</t>
  </si>
  <si>
    <t>Se 3 Polycom auf Gef-Stans</t>
  </si>
  <si>
    <t>568_Stans_25.11.2017.pdf</t>
  </si>
  <si>
    <t xml:space="preserve">Affoltern a A </t>
  </si>
  <si>
    <t>Autobahneinf</t>
  </si>
  <si>
    <t>in Kolonnenende geprallt</t>
  </si>
  <si>
    <t>2 Trassen E3 u Terrain n links Schaltanlage,  vom Licht in Schatten (koll-Ende)</t>
  </si>
  <si>
    <t>569_Affoltern_a_A_ 22.11.2017.pdf</t>
  </si>
  <si>
    <t>Schaff.s Hardw</t>
  </si>
  <si>
    <t>spontan in Gegenverkehr</t>
  </si>
  <si>
    <t>570_Bülach_02.07.2012.pdf</t>
  </si>
  <si>
    <t xml:space="preserve">Horgen A1 </t>
  </si>
  <si>
    <t>FR Süd</t>
  </si>
  <si>
    <t>rechts ab FB, Böschung</t>
  </si>
  <si>
    <t>571_Horgen_26.06.2012.pdf</t>
  </si>
  <si>
    <t>Dürnten</t>
  </si>
  <si>
    <t>Oberdürntners</t>
  </si>
  <si>
    <t>in Re kurve in Gegenverk</t>
  </si>
  <si>
    <t>572_Dürnten_05.08.2012_motf.pdf</t>
  </si>
  <si>
    <t>Ausf A1 süd</t>
  </si>
  <si>
    <t>in Re kurve über Leitplanke</t>
  </si>
  <si>
    <t>573_Dübendorf_18.08.2012_motf.pdf</t>
  </si>
  <si>
    <t>Buch a Irchel</t>
  </si>
  <si>
    <t>Desibachstr.</t>
  </si>
  <si>
    <t>Auf Feldweg gestorben</t>
  </si>
  <si>
    <t>von dritten gefunden, bereits tot. In HSR Baumschäden.</t>
  </si>
  <si>
    <t>574_Buch_am_ Irchel_02.06.2013.pdf</t>
  </si>
  <si>
    <t>Hausen am Albis</t>
  </si>
  <si>
    <t>Riffelswilerstr. 12</t>
  </si>
  <si>
    <t>Auf Trottoir gestürzt,</t>
  </si>
  <si>
    <t>unklarer Ablauf</t>
  </si>
  <si>
    <t>575_Hausen_am_Albis_13.5.2013.pdf</t>
  </si>
  <si>
    <t>während Überholmanöver Kontrollverlust und rechts in Böschung</t>
  </si>
  <si>
    <t>576_Hüntwangen_30.06.2013.pdf</t>
  </si>
  <si>
    <t>Grüningen</t>
  </si>
  <si>
    <t>Binzikerstrasse</t>
  </si>
  <si>
    <t>in scharfer Linkskurve gekippt</t>
  </si>
  <si>
    <t>Hohe Ladung, Strasse in Kurve zusätzlich abwärts. Bald Mittagessen…</t>
  </si>
  <si>
    <t>577_Grüningen_22.7.2013.pdf</t>
  </si>
  <si>
    <t>Obi Dreispitz</t>
  </si>
  <si>
    <t>Auf P vollgas Irrfahrt, Absenz</t>
  </si>
  <si>
    <t>S3 reflex 160+40,k Pol. Meld. Pol.BS restrik, unterdrückt vermutbereits</t>
  </si>
  <si>
    <t>578_Basel_Dreispitz_21.08.2017.pdf</t>
  </si>
  <si>
    <t>Nürensdorf</t>
  </si>
  <si>
    <t>Grünenwaldst</t>
  </si>
  <si>
    <t>Velof v re Vortritt verweigert</t>
  </si>
  <si>
    <t>links Freischaltanlage, in unmittelbarer Nähe Feld von Querungen</t>
  </si>
  <si>
    <t>579_Nürensdorf_14.06.2012.pdf</t>
  </si>
  <si>
    <t>Zürcherstrasse</t>
  </si>
  <si>
    <t>Tanklaster i ansteigend li Kurve re ab</t>
  </si>
  <si>
    <t>K Eintrag gef, P Fehlallokation,  HS beginnt 10m vor Kippen in li-Kurve</t>
  </si>
  <si>
    <t>580_Fällanden_19.06.2012.pdf</t>
  </si>
  <si>
    <t>Katastrophenb</t>
  </si>
  <si>
    <t>In See gefahren mit teurem FZ</t>
  </si>
  <si>
    <t>offensichtl zu rasantes Wendemanöver am Ende einer FG-Zone am See.</t>
  </si>
  <si>
    <t>581_Zug_22.11.2017.pdf</t>
  </si>
  <si>
    <t>Stadthausstrass</t>
  </si>
  <si>
    <t>Höhe Bushalt gestorben</t>
  </si>
  <si>
    <t>Se 2 in Gebäudenische vorher, Dokument Sender Obertor vorhanden</t>
  </si>
  <si>
    <t>582_Winterthur_16.06.2017.pdf</t>
  </si>
  <si>
    <t>P Schwimmba</t>
  </si>
  <si>
    <t>Auf P ca 3 NO in Wald gev</t>
  </si>
  <si>
    <t>Tag unbekannt</t>
  </si>
  <si>
    <t>583_Wiesendangen_00.07.2014.pdf</t>
  </si>
  <si>
    <t>Winterthur Gleisba</t>
  </si>
  <si>
    <t>Bahnhof Süd</t>
  </si>
  <si>
    <t>Dumper</t>
  </si>
  <si>
    <t xml:space="preserve">Von Gleis 1 quer bis ca. 5 </t>
  </si>
  <si>
    <t>124 mW</t>
  </si>
  <si>
    <t>dumper, n Motorrad - Fast am Nachtschichtende statt wie bisher n Süd, n West in einf. Güterzug gefahren.</t>
  </si>
  <si>
    <t>584_Winterthur_07.02.2017.pdf</t>
  </si>
  <si>
    <t>Hafenweg</t>
  </si>
  <si>
    <t>auf Fussweg FG verm rückw-erfasst</t>
  </si>
  <si>
    <t>bei beiden möglichen Fahrrichtungen starke Exposition</t>
  </si>
  <si>
    <t>585_ Zug_08.07.2016 LKW.pdf</t>
  </si>
  <si>
    <t>Zeiningen</t>
  </si>
  <si>
    <t>A3 FR West</t>
  </si>
  <si>
    <t>586_Zeiningen_29.11.2017.pdf</t>
  </si>
  <si>
    <t>Pratteln</t>
  </si>
  <si>
    <t>A2 FR Zh liest</t>
  </si>
  <si>
    <t>Geschleudert, quergestellt</t>
  </si>
  <si>
    <t xml:space="preserve">Erster zufäll gefundener Fall. Ursprünglich verm 2 Sender am Standort. Baumschäden </t>
  </si>
  <si>
    <t>587_Pratteln_31.10.2008.pdf</t>
  </si>
  <si>
    <t>Schleinikon</t>
  </si>
  <si>
    <t>Wehntalerstr</t>
  </si>
  <si>
    <t>rechts ab FB mit Infarkt</t>
  </si>
  <si>
    <t>Neben unterirdischm Anschluss Pumpwerk Wasserversorgung</t>
  </si>
  <si>
    <t>588_Schleinikon_15.09.2009.pdf</t>
  </si>
  <si>
    <t>Baslerstrasse</t>
  </si>
  <si>
    <t>Velof in Kreuzgsbereich angef</t>
  </si>
  <si>
    <t xml:space="preserve">Sender nicht richtig angegeben, nicht in Mitte, sondern auf Gebäudekante </t>
  </si>
  <si>
    <t>589_Zürich_15.09.2016.pdf</t>
  </si>
  <si>
    <t>Wittenbach</t>
  </si>
  <si>
    <t>Knabe auf FG angefahren stark regen</t>
  </si>
  <si>
    <t>590_Wittenbach_24.08.2017.pdf</t>
  </si>
  <si>
    <t>Berg Freidorf</t>
  </si>
  <si>
    <t xml:space="preserve">Arbonerstr. </t>
  </si>
  <si>
    <t>Milchtrsp übersieht einbieg. PW</t>
  </si>
  <si>
    <t>PW von links nicht gesehen</t>
  </si>
  <si>
    <t>591_Berg_11.08.2017.pdf</t>
  </si>
  <si>
    <t>Bahnhofplatz</t>
  </si>
  <si>
    <t>Auf Bahnschienen gefahren</t>
  </si>
  <si>
    <t>kontinuierliche Expositinen in gleichm. Rhythmus. Neues Verkehrsregime</t>
  </si>
  <si>
    <t>592_St.Gallen-Bahnhof_07.07.2017.pdf</t>
  </si>
  <si>
    <t>Ausfah A2  No</t>
  </si>
  <si>
    <t>Mit Verkehrsteilere koll, weiterf</t>
  </si>
  <si>
    <t>tunnelausg Overflow</t>
  </si>
  <si>
    <t>3  x HS:  190, 170, 90 m vor Unfallstelle. Tu -Ende mit extr. Sendeleistunge</t>
  </si>
  <si>
    <t>593_Amsteg_19.08.2017.pdf</t>
  </si>
  <si>
    <t>Links abbiegend Gegverk</t>
  </si>
  <si>
    <t>SE 3 ist Polycom, auf Kantonalem Gefängins und SA SZ Biberbrugg</t>
  </si>
  <si>
    <t>594_Biberbrugg_29.12.2015.pdf</t>
  </si>
  <si>
    <t>Frauenfeld</t>
  </si>
  <si>
    <t>Ausfahrt Ost S</t>
  </si>
  <si>
    <t xml:space="preserve">Geradeaus bei Einmündung </t>
  </si>
  <si>
    <t>Identisch mit 2029, 2x Querung, frühere 600m, grosse Geschswindigkeit, freier Fall in Haus.</t>
  </si>
  <si>
    <t>595 Frauenfeld_Ost_23.11.2017.pdf</t>
  </si>
  <si>
    <t>Horn</t>
  </si>
  <si>
    <t>Anfahrt Hafen</t>
  </si>
  <si>
    <t>Schiff</t>
  </si>
  <si>
    <t>See</t>
  </si>
  <si>
    <t>In Ufer gefahren</t>
  </si>
  <si>
    <t>150 uW/m2</t>
  </si>
  <si>
    <t>Verlängerung Piste Altenrhein, Landsender 600m nur ganz am Rand wirksam.</t>
  </si>
  <si>
    <t>596_Horn_See_2008.pdf</t>
  </si>
  <si>
    <t>Gotth Tu Nord</t>
  </si>
  <si>
    <t>Vor Tu Ende in Gegenverkehr</t>
  </si>
  <si>
    <t>597_Göschenen_27.01.2017.pdf</t>
  </si>
  <si>
    <t>Hühnenberg</t>
  </si>
  <si>
    <t>A4 FR Luzern</t>
  </si>
  <si>
    <t>in Baustell.bereich geschleudert</t>
  </si>
  <si>
    <t>598_Hühnenberg_25.03.2011.pdf</t>
  </si>
  <si>
    <t>In Perrondach gefahren</t>
  </si>
  <si>
    <t>nur Haltestellenbremse, beim Hinsitzennach Kontrollgang Vollgas</t>
  </si>
  <si>
    <t>599_Baden_12.01.2016.pdf</t>
  </si>
  <si>
    <t>Arth Hafen</t>
  </si>
  <si>
    <t>in Hafenmole gefahren</t>
  </si>
  <si>
    <t>600_Arth_See_17.12.2011.pdf</t>
  </si>
  <si>
    <t>St.Peterstrasse</t>
  </si>
  <si>
    <t>Auf Parkplatz Vollgas</t>
  </si>
  <si>
    <t>Geschichte mit verhedderten Sandalbändeln, ca 150m Irrfahrt…</t>
  </si>
  <si>
    <t>601_Wil_16.08.2016.pdf</t>
  </si>
  <si>
    <t xml:space="preserve">Altdorf </t>
  </si>
  <si>
    <t>Taubachtunnel</t>
  </si>
  <si>
    <t>überholend PW gestreift</t>
  </si>
  <si>
    <t>HS1 li dauernd, HS1 re kommt vor 200m dazu, Querung über Grünbrücke sehr nahe am Unfallort.</t>
  </si>
  <si>
    <t>602_Altdorf_Taubach_14.10.2016.pdf</t>
  </si>
  <si>
    <t>Shop`g MMM</t>
  </si>
  <si>
    <t>In Tiefgarage verunfallt</t>
  </si>
  <si>
    <t>Vollgas in Pfeiler, Einkaufszentrum, verm. W-lan in Garag</t>
  </si>
  <si>
    <t>603_Steinhausen_30.11.2017.pdf</t>
  </si>
  <si>
    <t>Wollishofen</t>
  </si>
  <si>
    <t>Bei Rot über Kreuzung</t>
  </si>
  <si>
    <t>Tag unbekannt, Interes.Gerichtsverhandlg zu Mit-Start-Effekt oder black-o</t>
  </si>
  <si>
    <t>604_Wollishofen_11-2013.pdf</t>
  </si>
  <si>
    <t>Bonigen</t>
  </si>
  <si>
    <t>Geradeaus statt li Kurve</t>
  </si>
  <si>
    <t>Alkohol, 2Promille</t>
  </si>
  <si>
    <t>605_Boningen_27.11.2017.pdf</t>
  </si>
  <si>
    <t>Zuzwil</t>
  </si>
  <si>
    <t>inKreisel Mofa angefahren</t>
  </si>
  <si>
    <t>Kreisel, Mofa übersehen, nicht Fahrrad.</t>
  </si>
  <si>
    <t>606_Zuzwil_30.11.2017.pdf</t>
  </si>
  <si>
    <t>Schaffhs.st 4</t>
  </si>
  <si>
    <t>in Linkskurve gekippt</t>
  </si>
  <si>
    <t>scharfe Linkskurve vor Steigung, zu schnell</t>
  </si>
  <si>
    <t>607_Eglisau_23.05.2012.pdf</t>
  </si>
  <si>
    <t>Effretikon</t>
  </si>
  <si>
    <t>Mannenbergs</t>
  </si>
  <si>
    <t>IN Rechtskurve gestürzt</t>
  </si>
  <si>
    <t>progr. Rechtskurve, Unfallschwerpunkt, nicht gemeldet</t>
  </si>
  <si>
    <t>608_Effretikon_17.05.2012.pdf</t>
  </si>
  <si>
    <t>in Rechtskurve gegenverk</t>
  </si>
  <si>
    <t>progr. Rechtskurve, Unfallschwerpunkt, gemeldet.</t>
  </si>
  <si>
    <t>609_Effretikon_17.06.2013.pdf</t>
  </si>
  <si>
    <t>Bertschikon</t>
  </si>
  <si>
    <t>Geschleudert</t>
  </si>
  <si>
    <t>feuchte Fahrbahn, Raststätte gequert se links</t>
  </si>
  <si>
    <t>610_Bertschikon_15.05.2012.pdf</t>
  </si>
  <si>
    <t>auf Glatteis geschl. Haus</t>
  </si>
  <si>
    <t>Se 1 und 2 in Gebäudelücke, se 3 Feuerwehr gedämpft</t>
  </si>
  <si>
    <t>611_Hombrechtikon_20.12.2011.pdf</t>
  </si>
  <si>
    <t>Enge Bhofpl</t>
  </si>
  <si>
    <t>FG angefahren</t>
  </si>
  <si>
    <t>Se 3 sehr klein, vermutlich in Vorhalle</t>
  </si>
  <si>
    <t>612_Zürich_05.04.2016.pdf</t>
  </si>
  <si>
    <t>A 13 FR Süd</t>
  </si>
  <si>
    <t xml:space="preserve">Auffahrunfall  </t>
  </si>
  <si>
    <t xml:space="preserve">plötzlich starker Regen, vorfahrerin bremst </t>
  </si>
  <si>
    <t>613_Weite_11.07.2016.pdf</t>
  </si>
  <si>
    <t>Zollikon</t>
  </si>
  <si>
    <t>Bergstrasse 37</t>
  </si>
  <si>
    <t>In Kurve Gegenverkehr</t>
  </si>
  <si>
    <t>insgesamt 12 Verletzte</t>
  </si>
  <si>
    <t>614_Zollikon_20.03.2012.pdf</t>
  </si>
  <si>
    <t>Sierre</t>
  </si>
  <si>
    <t>rechts in Nische</t>
  </si>
  <si>
    <t>Bahnstrom i Armierung, 28 Tot, 24 Verl, Paracetamol-Herz</t>
  </si>
  <si>
    <t>615_Sierre_13.03.2012.pdf</t>
  </si>
  <si>
    <t>Abbiegend in GV</t>
  </si>
  <si>
    <t>Unkla verurschach, angefahr ist eb.Rentner. Entscheidstreck</t>
  </si>
  <si>
    <t>616_Uster_07.11.2013.pdf</t>
  </si>
  <si>
    <t>Steinmaur</t>
  </si>
  <si>
    <t>Neeracherstrasse</t>
  </si>
  <si>
    <t>Geradeaus in Wiese, gestorben</t>
  </si>
  <si>
    <t>617_Steinmaur_21.02.2012.pdf</t>
  </si>
  <si>
    <t>Ausf A1 No</t>
  </si>
  <si>
    <t>In re Ausfahrtkurve li in Leitpl</t>
  </si>
  <si>
    <t>3 x HS1 quer vor 360m, 400, 450,  -Unfall nicht vermerkt.</t>
  </si>
  <si>
    <t>618_Effretikon_16.11.2013.pdf</t>
  </si>
  <si>
    <t>Einf Autob ost</t>
  </si>
  <si>
    <t>Gegenverkehr übersehen</t>
  </si>
  <si>
    <t>Dunkel, GV hatte Licht, prallt in li Flanke, folgl gekippt</t>
  </si>
  <si>
    <t>619_Oberbüren_30.11.2017.pdf</t>
  </si>
  <si>
    <t>Weissbad</t>
  </si>
  <si>
    <t>Aus P einbieg. Vortritt missa</t>
  </si>
  <si>
    <t>Sender auf Street-view zu sehen, nicht eingetragen</t>
  </si>
  <si>
    <t>620_Weissbad_23.11.2017.pdf</t>
  </si>
  <si>
    <t>Spitalstrasse</t>
  </si>
  <si>
    <t>Fahrerflucht, kam zurück  na 1 Std in Zug gestellt Se Hochhaus Spit. Fro-re-hi</t>
  </si>
  <si>
    <t>621_Luzern_29.11.2017.pdf</t>
  </si>
  <si>
    <t>Wolfertswil</t>
  </si>
  <si>
    <t>Magdenau</t>
  </si>
  <si>
    <t>Geradeaus in Gebäude gar.</t>
  </si>
  <si>
    <t>200uW/m2, overflow</t>
  </si>
  <si>
    <t>w-lan aus Hotel Restaurant Rössli, Doku wlan aus Postauto</t>
  </si>
  <si>
    <t>622_Wolfertswil_29.11.2017.pdf</t>
  </si>
  <si>
    <t>Mogelsbg.sgr</t>
  </si>
  <si>
    <t>links ab FB auf Parallelstr.</t>
  </si>
  <si>
    <t>Betriebsfunk auf Sägereigebäude links unten</t>
  </si>
  <si>
    <t>623_Magdenau_03.06.2015.pdf</t>
  </si>
  <si>
    <t>Bulle</t>
  </si>
  <si>
    <t>Vuadens</t>
  </si>
  <si>
    <t>Wendeman auf gerade Str</t>
  </si>
  <si>
    <t>unklarer Beschrieb bzgl FR Verursacher, aber var u HS plausibler</t>
  </si>
  <si>
    <t>624_Bulle_29.11.2017.pdf</t>
  </si>
  <si>
    <t xml:space="preserve">Arth  </t>
  </si>
  <si>
    <t>Luzernerstrass</t>
  </si>
  <si>
    <t>Geradeaus in Brückenpfeiler</t>
  </si>
  <si>
    <t>Herfahrtsrichtung rekonstruiert, Fahrzeug mit steiler Heckklappe, Verdacht fahrunfähiger Zustand</t>
  </si>
  <si>
    <t>625_Arth_29.11.2017.pdf</t>
  </si>
  <si>
    <t>Pfäffikonerstr</t>
  </si>
  <si>
    <t>Stark brems rechts ab</t>
  </si>
  <si>
    <t>seltene Abbiegebeziehg z ARA, neues FZ, neuer Fahrer</t>
  </si>
  <si>
    <t>626_Illnau_Effretikon_08.05.2012.pdf</t>
  </si>
  <si>
    <t>Neftenbach</t>
  </si>
  <si>
    <t>Seuzacherstr.</t>
  </si>
  <si>
    <t>627_Neftenbach_07.05.2012.pdf</t>
  </si>
  <si>
    <t>Hofstetten</t>
  </si>
  <si>
    <t>In scharfer Linkskurve gestürzt</t>
  </si>
  <si>
    <t>628_Hofstetten_Elgg_12.05.2012.pdf</t>
  </si>
  <si>
    <t>Aeugst am Albis</t>
  </si>
  <si>
    <t>Sonnenbergstr</t>
  </si>
  <si>
    <t>in l linkskurve geradeaus</t>
  </si>
  <si>
    <t>weisser Klein-Funkmast an Scheune</t>
  </si>
  <si>
    <t>629_Aeugst_am_Albis_13.05.2012.pdf</t>
  </si>
  <si>
    <t>Mühlibergstr</t>
  </si>
  <si>
    <t>in linkskurve geradeaus</t>
  </si>
  <si>
    <t>630_Aeugst_am_Albis_07.04.2013.pdf</t>
  </si>
  <si>
    <t>Wädenswil</t>
  </si>
  <si>
    <t>Untere bergst</t>
  </si>
  <si>
    <t>Linksabbiegend GV missa</t>
  </si>
  <si>
    <t>Se1 + 2 über Hügelkuppe Mitte Hauptstrahl, Se2 + 1 100m vorher 90°</t>
  </si>
  <si>
    <t>631_Wädenswil_14.05.2012.pdf</t>
  </si>
  <si>
    <t>Herigiswil</t>
  </si>
  <si>
    <t>rechts in Leitplanke</t>
  </si>
  <si>
    <t>Blut- und Urinprob angeordnet. Stras verm. Salznass, ev s le Schnfa</t>
  </si>
  <si>
    <t>632_Beckenried_29.11.2017.pdf</t>
  </si>
  <si>
    <t>Zürcherstr.35</t>
  </si>
  <si>
    <t>633_Bülach_11.05.2012.pdf</t>
  </si>
  <si>
    <t>Utzensdorf</t>
  </si>
  <si>
    <t>A1 FR N</t>
  </si>
  <si>
    <t>In Untehaltsfz a PS geprallt</t>
  </si>
  <si>
    <t>mehrere KM stau</t>
  </si>
  <si>
    <t>634_Utzensdorf_02.05.2012.pdf</t>
  </si>
  <si>
    <t>mehrere Autos zusammengef. 8 verletzte, Abgelenkt el.Gerät.</t>
  </si>
  <si>
    <t>635_Baar_Silbrugg_05.10.2012.pdf</t>
  </si>
  <si>
    <t xml:space="preserve">Churerstr </t>
  </si>
  <si>
    <t>links in GV, Frontalkoll.</t>
  </si>
  <si>
    <t>636_Rorschacherberg_18.06.2013.pdf</t>
  </si>
  <si>
    <t>Sargans A 13 FR s</t>
  </si>
  <si>
    <t>Höhe Gonzen</t>
  </si>
  <si>
    <t>In Baustellenfz gefahren</t>
  </si>
  <si>
    <t>Pole, 1 wei Arb verl,leichte re, dann li Kurve - 250m gerade w gef.</t>
  </si>
  <si>
    <t>637_Sargans_14.11.2012.pdf</t>
  </si>
  <si>
    <t>Egerkingen A2 R N</t>
  </si>
  <si>
    <t>RP Egg oTeufg</t>
  </si>
  <si>
    <t>Tanklw mir re Front gestreift, Auftauchen aus Funkschatten hi v FZ</t>
  </si>
  <si>
    <t>638_Egerkingen_14.2.2013.pdf</t>
  </si>
  <si>
    <t>Roche A9 Villeneu</t>
  </si>
  <si>
    <t>Richtung Valais</t>
  </si>
  <si>
    <t>in beg li Kurve rechts ab Fahrbahn</t>
  </si>
  <si>
    <t>lineare Fahrt</t>
  </si>
  <si>
    <t>639_Roche_25.09.2013.pdf</t>
  </si>
  <si>
    <t>Luzern Bahnhofpl</t>
  </si>
  <si>
    <t>Bahnhof Nord</t>
  </si>
  <si>
    <t>postAuto Einbieg re Bus gestreift</t>
  </si>
  <si>
    <t>Se auf Perrondach Buswartehalle 1</t>
  </si>
  <si>
    <t>640_Luzern_HB_22.10.2013.pdf</t>
  </si>
  <si>
    <t>Semsales</t>
  </si>
  <si>
    <t>A 12 fr Nord</t>
  </si>
  <si>
    <t>Gerade,</t>
  </si>
  <si>
    <t>Se aus Kirchturm von Sensales, Hauptsenderichtung Autobahn</t>
  </si>
  <si>
    <t>641_Semsales_22.02.2017.pdf</t>
  </si>
  <si>
    <t>Bischofszell</t>
  </si>
  <si>
    <t>Grabenstrass</t>
  </si>
  <si>
    <t>Duro, Fussgängerstreifen</t>
  </si>
  <si>
    <t>642_Bischofszell_06.12.2013.pdf</t>
  </si>
  <si>
    <t>Mofafahrer angefahren</t>
  </si>
  <si>
    <t>Fahrerflucht</t>
  </si>
  <si>
    <t>643_Wil_SG_15.01.2014.pdf</t>
  </si>
  <si>
    <t>Zofingen</t>
  </si>
  <si>
    <t>Strengelbachs</t>
  </si>
  <si>
    <t>rechts abbiegend Velo übers</t>
  </si>
  <si>
    <t>644_Zofingen_16.01.2014.pdf</t>
  </si>
  <si>
    <t>Scherz A3 FR BS</t>
  </si>
  <si>
    <t>vor Habsb tu</t>
  </si>
  <si>
    <t>spont li in Mittelleitpl</t>
  </si>
  <si>
    <t>Distanz unklar, "kurv vor Portal" kein Eintrag.Kabel Eintritt Boden</t>
  </si>
  <si>
    <t>645_Scherz_06.05.2014.pdf</t>
  </si>
  <si>
    <r>
      <rPr>
        <sz val="11"/>
        <rFont val="Calibri"/>
        <family val="2"/>
        <charset val="1"/>
      </rPr>
      <t xml:space="preserve">Zürich </t>
    </r>
    <r>
      <rPr>
        <b/>
        <sz val="11"/>
        <rFont val="Calibri"/>
        <family val="2"/>
        <charset val="1"/>
      </rPr>
      <t xml:space="preserve"> See</t>
    </r>
    <r>
      <rPr>
        <sz val="11"/>
        <rFont val="Calibri"/>
        <family val="2"/>
        <charset val="1"/>
      </rPr>
      <t xml:space="preserve"> ZSG</t>
    </r>
  </si>
  <si>
    <t>in Quai gefahren</t>
  </si>
  <si>
    <t>Hier Liste aller ZSG-Unfälle bis 2014 enthalten. Sender auf Brückenhöhe gleich hoch, Unfallschwerpunkt Rammen von Mauer...</t>
  </si>
  <si>
    <t>646_Zürich_25.04.2016.pdf</t>
  </si>
  <si>
    <t>Cham</t>
  </si>
  <si>
    <t>A4 FR Sihlbrugg</t>
  </si>
  <si>
    <t>re in Leitplanke gefahren</t>
  </si>
  <si>
    <t>sehr flache Annäherung an Lplanke</t>
  </si>
  <si>
    <t>647_Cham_03.12.2017.pdf</t>
  </si>
  <si>
    <t>Münsterlingen</t>
  </si>
  <si>
    <t>Seestrasse O</t>
  </si>
  <si>
    <t>in Schutzinsel und Kand gepr</t>
  </si>
  <si>
    <t xml:space="preserve">2 Kinder im Auto, </t>
  </si>
  <si>
    <t>648_Münsterlingen_3.12.2017.pdf</t>
  </si>
  <si>
    <t>Grüzefeldstr.</t>
  </si>
  <si>
    <t>rechtsabbieg velof überf</t>
  </si>
  <si>
    <t>Rechtsabbiegend 10m nach kreisel</t>
  </si>
  <si>
    <t>649_Winterthur_05.11.2013.pdf</t>
  </si>
  <si>
    <t>Badenerstr.</t>
  </si>
  <si>
    <t>linksabbieg. Velof überf</t>
  </si>
  <si>
    <t>650_Bülach_14.12.2011.pdf</t>
  </si>
  <si>
    <t xml:space="preserve">Auffahrunfall </t>
  </si>
  <si>
    <t>ERheinqu re in Trafostat. Ev Stromlos, Pvolt. Pick-up, vertikale Scheibe.</t>
  </si>
  <si>
    <t>651_Domat-Ems_03.11.2013.pdf</t>
  </si>
  <si>
    <t>Wölflistrasse</t>
  </si>
  <si>
    <t>Se 1 Intermittierend, Se 2 vorbeifahrt links, v 100m 90°</t>
  </si>
  <si>
    <t>652_Bern_10.02.2012.pdf</t>
  </si>
  <si>
    <t>Wildegg</t>
  </si>
  <si>
    <t>Bruggerstrass</t>
  </si>
  <si>
    <t>653_Wildegg_18.5.2015  .pdf</t>
  </si>
  <si>
    <t>Autob. Ausf.</t>
  </si>
  <si>
    <t>in  - prog. Kurve - schnell</t>
  </si>
  <si>
    <t>654_Airolo_09.10.2014_Mil.pdf</t>
  </si>
  <si>
    <t>Root</t>
  </si>
  <si>
    <t>Neue Perlens</t>
  </si>
  <si>
    <t>rechts abbieg velo übers</t>
  </si>
  <si>
    <t>655_Root_30.06.2012.pdf</t>
  </si>
  <si>
    <t>li Abbieg. FG erfasst m Front</t>
  </si>
  <si>
    <t xml:space="preserve">Se 2 und 3 GSM SBB, Se 1 ab Silo, hauptstrahlrichtung </t>
  </si>
  <si>
    <t>656_Bülach_17.09.2014.pdf</t>
  </si>
  <si>
    <t>FR N</t>
  </si>
  <si>
    <t>auf entstehende Kolonne wg. Pannenfz weiter vorne</t>
  </si>
  <si>
    <t>657_Bad_Ragaz_27.11.2017.pdf</t>
  </si>
  <si>
    <t>FR NO</t>
  </si>
  <si>
    <t>rechts in Leitpl. Link a Mittell</t>
  </si>
  <si>
    <t>Se neu erstellt im Zeitraum 2012-7.15</t>
  </si>
  <si>
    <t>658_Wallisellen_26.09.2014.pdf</t>
  </si>
  <si>
    <t>Grand-Rue</t>
  </si>
  <si>
    <t>Geradeaus in Hausmauer</t>
  </si>
  <si>
    <t>659_Cremines_16.10.2014.pdf</t>
  </si>
  <si>
    <t>links und rechts in Tu-Wand</t>
  </si>
  <si>
    <t>Se 2 Vorbeif vor Einga, Se 1 im Tu. I Unfallber HS-Freileit versenkt.Trafo?</t>
  </si>
  <si>
    <t>660_Luzern_07.11.2014.pdf</t>
  </si>
  <si>
    <t>Buus</t>
  </si>
  <si>
    <t>Hauptstr. R N</t>
  </si>
  <si>
    <t>b Überhol. V. Traktor in Schaufel</t>
  </si>
  <si>
    <t xml:space="preserve">Se gen hinten, Traktor-Schaufel ev. b. rechtsausweichen n li geschwenkt </t>
  </si>
  <si>
    <t>661_Buus_13.01.2015.pdf</t>
  </si>
  <si>
    <t xml:space="preserve">A13 FR s </t>
  </si>
  <si>
    <t>Solo-Schlepper auf Schnee gesch.</t>
  </si>
  <si>
    <t>Schnee</t>
  </si>
  <si>
    <t>Ort nicht zu finden. FR. Süd</t>
  </si>
  <si>
    <t>662_Sennwald_02.02.2015.pdf</t>
  </si>
  <si>
    <t xml:space="preserve">Grüzestr. </t>
  </si>
  <si>
    <t>abbiegend in Depot GV missa</t>
  </si>
  <si>
    <t>li-Abbiegen ins Depot</t>
  </si>
  <si>
    <t>663_Winterthur_25.09.2015.pdf</t>
  </si>
  <si>
    <t>Tiefencastel</t>
  </si>
  <si>
    <t>Albulastr.</t>
  </si>
  <si>
    <t>Nach Holzbrücke rechts LP</t>
  </si>
  <si>
    <t>Konvoi mit mehr. FZ. Vorderster Fahrer. Ev ablenkung Tel. Ev tiefe Brücke.</t>
  </si>
  <si>
    <t>664_Tiefencastel_05.08.2017.pdf</t>
  </si>
  <si>
    <t>Seeberg</t>
  </si>
  <si>
    <r>
      <rPr>
        <sz val="11"/>
        <rFont val="Calibri"/>
        <family val="2"/>
        <charset val="1"/>
      </rPr>
      <t xml:space="preserve">A Gerade </t>
    </r>
    <r>
      <rPr>
        <b/>
        <sz val="11"/>
        <rFont val="Calibri"/>
        <family val="2"/>
        <charset val="1"/>
      </rPr>
      <t>links</t>
    </r>
    <r>
      <rPr>
        <sz val="11"/>
        <rFont val="Calibri"/>
        <family val="2"/>
        <charset val="1"/>
      </rPr>
      <t xml:space="preserve"> in Wiese gekippt ab,</t>
    </r>
  </si>
  <si>
    <t>Unfall nicht eingetragen, also in der Person liegender Grund</t>
  </si>
  <si>
    <t>665_Seeberg_03.02.015  LKW.pdf</t>
  </si>
  <si>
    <t>Buchs</t>
  </si>
  <si>
    <t>Rheinaustra</t>
  </si>
  <si>
    <t>links abbieg. Vortri re n.gew</t>
  </si>
  <si>
    <t xml:space="preserve">Dunkel, Vespa we licht, ev. Priv.Sender Funk-Tel-BPs ep:bren Rheinaus 1 </t>
  </si>
  <si>
    <t>666_Buchs_05.12.2017.pdf</t>
  </si>
  <si>
    <t>links in Gverkehr, koll vermieden</t>
  </si>
  <si>
    <t>Sender von Hochkamin KVA links,,,links hi. Nach Hügel/Kurve kommt Se 2 fro f 100m</t>
  </si>
  <si>
    <t>667_Thayngen_04.12.2017.pdf</t>
  </si>
  <si>
    <t>Kollision an Kreuzung m LKW</t>
  </si>
  <si>
    <t>Bergab fahrend an Kreuzung, bei Anfahrt Frontal auf gl.Höhe</t>
  </si>
  <si>
    <t>668_Meilen_03.02.2015.pdf</t>
  </si>
  <si>
    <t>Schinznach</t>
  </si>
  <si>
    <t>Tunnel S-feld</t>
  </si>
  <si>
    <t>auffahrkollision LKW</t>
  </si>
  <si>
    <t>Se Tunneleingang, ev vorderes FZ Autom Stop, ungeklärt, eingestellt</t>
  </si>
  <si>
    <t>669_Schinznacherfeld_09.02.2015.pdf</t>
  </si>
  <si>
    <t>Velofahrerin überfahren</t>
  </si>
  <si>
    <t>Anfahrt auf Se frontal-Links, Unfall links-hi</t>
  </si>
  <si>
    <t>670_Suhr_16.03.2015.pdf</t>
  </si>
  <si>
    <t>Velofahrer angefahren</t>
  </si>
  <si>
    <t>Velofahrer von rechts erfasst. E-Feld in Kurve b Ausfahrt</t>
  </si>
  <si>
    <t>671_Sennwald_04.05.2015.pdf</t>
  </si>
  <si>
    <t xml:space="preserve">Goldach </t>
  </si>
  <si>
    <t>Rietli</t>
  </si>
  <si>
    <t>Geradeaus, Gegensp. Velof</t>
  </si>
  <si>
    <t>500m Gerade vor Unfallstrecke, davon 200m im Gefälle n vorn, steiles Heck. Urteil: fahrlässige Tötung, bedingte Geldstrafe 6900.-</t>
  </si>
  <si>
    <t>672_Goldach_06.12.2017.pdf</t>
  </si>
  <si>
    <t>Glion A9</t>
  </si>
  <si>
    <t>Tunnel FR Lausa</t>
  </si>
  <si>
    <t>lange linkskurve, Nische Mitte</t>
  </si>
  <si>
    <t>673_Glion_05.12.2017.pdf</t>
  </si>
  <si>
    <t>S.Gallen</t>
  </si>
  <si>
    <t>Langgass 92</t>
  </si>
  <si>
    <t>PW a P rechts angefahren</t>
  </si>
  <si>
    <t>Auto knapp erwischt, Fahrzeug Verursacher gekippt</t>
  </si>
  <si>
    <t>674_St.Gallen_6.12.2017.pdf</t>
  </si>
  <si>
    <t>in Kreisel gestürzt</t>
  </si>
  <si>
    <t>eventuell reflexion an naheliegendem Gebäude. Direkt kein Einfluss feststellbar.</t>
  </si>
  <si>
    <t>675_Neuchâtel_07.12.2017.pdf</t>
  </si>
  <si>
    <t>St.Gallen A1</t>
  </si>
  <si>
    <t>fr Ost, Höhe Rp</t>
  </si>
  <si>
    <t>rechts in LP, mitfahrerin</t>
  </si>
  <si>
    <t>Se Vorbeifahrt re vorherk, als fahrunfähig eingest Blutprobe</t>
  </si>
  <si>
    <t>676_St.Gallen_07.12.2017_A1.pdf</t>
  </si>
  <si>
    <t>Hildisrieden</t>
  </si>
  <si>
    <t xml:space="preserve">Gormund </t>
  </si>
  <si>
    <t>rechts in Wiese geraten</t>
  </si>
  <si>
    <t>li Golfplatz, macht Ausweichen bei zwei Bussen geltend</t>
  </si>
  <si>
    <t>677_Hildisrieden_05.05.2015.pdf</t>
  </si>
  <si>
    <t>Choindez</t>
  </si>
  <si>
    <t>678_Choindez_10.12.15.pdf</t>
  </si>
  <si>
    <t>Böcklinstr. 5</t>
  </si>
  <si>
    <t>Kolls m PW, und abrupt links</t>
  </si>
  <si>
    <t>üb 20mW in Lücke</t>
  </si>
  <si>
    <t>Se 1 (kaschiert) Se 2 Hochhaus Se 3 direkte Se-richtung</t>
  </si>
  <si>
    <t>679_St.Gallen_07.12.2017.pdf</t>
  </si>
  <si>
    <t>Hauptstr. FRS</t>
  </si>
  <si>
    <t>in Kurve d Kol. Überrasscht , re ab</t>
  </si>
  <si>
    <t>nach Gerade leichte li Kurve. FZ verm. D. abbieg. Traktor gestaut</t>
  </si>
  <si>
    <t>680_Näfels_01.06.2015.pdf</t>
  </si>
  <si>
    <t>Reithalle</t>
  </si>
  <si>
    <t>In Hallenwand gestartet</t>
  </si>
  <si>
    <t>ca 150 uW, Niv Fussgänger</t>
  </si>
  <si>
    <t>Fehlmanipulation, im P-zustand,  Vollgas, Wand rausgedrückt.</t>
  </si>
  <si>
    <t>681_Uster_03.05.2015.pdf</t>
  </si>
  <si>
    <t>Wila</t>
  </si>
  <si>
    <t>Ägetswil</t>
  </si>
  <si>
    <t>PA Gärtnern Frau angef a Böschg</t>
  </si>
  <si>
    <t>schmale Strasse, ev abgerutscht. 1.75 J noch ni abgeschl Untersuch.</t>
  </si>
  <si>
    <t>682_Wila_05.05.2015.pdf</t>
  </si>
  <si>
    <t>Maurstrasse</t>
  </si>
  <si>
    <t>rechts von FB in Baum</t>
  </si>
  <si>
    <t>Strecke mit Ausblick rechts auf See. Vorher Wald und Bäume, se von links, aber Wald, nachzumessen...</t>
  </si>
  <si>
    <t>683_Fällanden_16.08.2014.pdf</t>
  </si>
  <si>
    <t>G F heilm.strass</t>
  </si>
  <si>
    <t>Velofahrer gestürzt</t>
  </si>
  <si>
    <t>Se Vorbeifa links, hoch,  auf Verw.gebäude, Fahrerflucht, ev Radf allein gestürzt.</t>
  </si>
  <si>
    <t>684_Biel_28.07.2016.pdf</t>
  </si>
  <si>
    <t>Lungern</t>
  </si>
  <si>
    <t>Giswil</t>
  </si>
  <si>
    <t xml:space="preserve">LKW i/n Kurve gekippt, Petladg </t>
  </si>
  <si>
    <t>seitl rechts im 20° Winkel auftreff, dann oberhalb n parall.</t>
  </si>
  <si>
    <t>685_Lungern_15.07.2015.pdf</t>
  </si>
  <si>
    <t>Simmentalst</t>
  </si>
  <si>
    <t>rechts steinbl gestreift,Tankleck</t>
  </si>
  <si>
    <t>Se 1 Polycom an Signalträger, Se 2 beim Tunneleingang</t>
  </si>
  <si>
    <t>686_Wimmis_25.06.2015.pdf</t>
  </si>
  <si>
    <t>Dietlikon</t>
  </si>
  <si>
    <t>in temp Baustellber. Stauende übersehen.</t>
  </si>
  <si>
    <t>687_ Dietlikon_21.09.2016.pdf</t>
  </si>
  <si>
    <t>Kehrsiten</t>
  </si>
  <si>
    <t xml:space="preserve">See </t>
  </si>
  <si>
    <t>MS Diamant auf Grund gelaufen</t>
  </si>
  <si>
    <t>688_Kehrsiten_7.12.2017_Diamant.pdf</t>
  </si>
  <si>
    <t>Adliswil</t>
  </si>
  <si>
    <t>Florastrasse</t>
  </si>
  <si>
    <t>B Einbiegen in Beg.Zone Fg ang</t>
  </si>
  <si>
    <t>jeweils Spiegelung an Ganzglasfassade Migros im krit. Bereich</t>
  </si>
  <si>
    <t>689_Adliswil_ 30.06.2015.pdf</t>
  </si>
  <si>
    <t>Wangen</t>
  </si>
  <si>
    <t>A 3 FR ZH</t>
  </si>
  <si>
    <t>Auf Baust.fz geprallt</t>
  </si>
  <si>
    <t>Se v rechts hinten</t>
  </si>
  <si>
    <t>690_Wangen_01.07.2015.pdf</t>
  </si>
  <si>
    <t>Auffahrkollision Post-LKW-Zug</t>
  </si>
  <si>
    <t>Se 443m hinten, Baustellenbereich, Lkw Post zu kurzer Abstand,  auf Bus GB und 2 LKW aufgef. 41 Verletzte</t>
  </si>
  <si>
    <t>691_Eich_04.09.2015.pdf</t>
  </si>
  <si>
    <t xml:space="preserve">Baustellenber. N. Tunnelausgang </t>
  </si>
  <si>
    <t>692_Eich_31.08.2015.pdf</t>
  </si>
  <si>
    <t>Yverdon les Bains</t>
  </si>
  <si>
    <t xml:space="preserve">Place bel Air </t>
  </si>
  <si>
    <t>Leichte re Kurve, Str v li,  F-streifen</t>
  </si>
  <si>
    <t>Balgach Heerbrugg</t>
  </si>
  <si>
    <t>J Schmiedh.st</t>
  </si>
  <si>
    <t>Einbieg. V P in Str Vortr verweig</t>
  </si>
  <si>
    <t>Strasse macht rechten Winkel an Einbiegestelle, Velos auf Trottoir geführt.</t>
  </si>
  <si>
    <t>694_Heerbrugg_07.12.2017.pdf</t>
  </si>
  <si>
    <t xml:space="preserve">Strasse übersichtlich, Veloweg.  </t>
  </si>
  <si>
    <t>695_Wildegg_18.05.2015.pdf</t>
  </si>
  <si>
    <t>Ferrowohlen</t>
  </si>
  <si>
    <t>Auf Areal Kontrolle verloren</t>
  </si>
  <si>
    <t>Dumper i Becken gestür, Reflexi an grossflä Metallfassad</t>
  </si>
  <si>
    <t>696_Wohlen_27.05.2015.pdf</t>
  </si>
  <si>
    <t xml:space="preserve">Bern Felsenau </t>
  </si>
  <si>
    <t>Autobahnviadukt</t>
  </si>
  <si>
    <t>Se (3.) auf Karte offensic fehlplatziert. Verursacher nicht eind. Ni vermekrt.</t>
  </si>
  <si>
    <t>697_Bern_Felsenau_15.06.2015.pdf</t>
  </si>
  <si>
    <t>Wil-ost</t>
  </si>
  <si>
    <t xml:space="preserve">A1 </t>
  </si>
  <si>
    <t>Gerade, In P-FZ gefahren</t>
  </si>
  <si>
    <t>Auf Pannenstreifen FZ angefahren</t>
  </si>
  <si>
    <t>698_Wil_13.07.2015.pdf</t>
  </si>
  <si>
    <t>Seon</t>
  </si>
  <si>
    <t>Aarauerstr.</t>
  </si>
  <si>
    <t>Vortritt missachtet</t>
  </si>
  <si>
    <t>Spitzwinklige Einmündung, Auto an 2. Auto geschleudert.</t>
  </si>
  <si>
    <t>699_Seon_17.07.2015.pdf</t>
  </si>
  <si>
    <t>Oberrieden</t>
  </si>
  <si>
    <t xml:space="preserve">A3 </t>
  </si>
  <si>
    <t>Auffahrkollision div FZ</t>
  </si>
  <si>
    <t>frontaL</t>
  </si>
  <si>
    <t>breite HS-Querung, 2 Leitungen, 6 Fahrzeuge, 3 Frauen verletzt., leichtes Gegenlicht, Sender im Polizeibild sichtbar</t>
  </si>
  <si>
    <t>700_Oberrieden_09.12.2017.pdf</t>
  </si>
  <si>
    <t xml:space="preserve">Thurgauerstr </t>
  </si>
  <si>
    <t>li Abbieg. Vor Glattalbahntr.</t>
  </si>
  <si>
    <t>Tram, nicht Bus.  Unfall war am Tag. Bericht routinierter Velofahrer.</t>
  </si>
  <si>
    <t>701_Zürich_30.09.2016.pdf</t>
  </si>
  <si>
    <t>Netstal</t>
  </si>
  <si>
    <t>Risi</t>
  </si>
  <si>
    <t>Li abbieger übersehen. Auff.ko..</t>
  </si>
  <si>
    <t>volle Wucht, Abbieger auf Gegenspur geschleudert, weitere Kollis</t>
  </si>
  <si>
    <t>702_Netstal_19.08.2015.pdf</t>
  </si>
  <si>
    <t>Tösstalstras</t>
  </si>
  <si>
    <t>Einbieg. Vortritt verweigert</t>
  </si>
  <si>
    <t>Koll m PW, Weitergefahren, ohne auf Unfall zu reagieren.</t>
  </si>
  <si>
    <t>703_Winterthur_09.12.2017.pdf</t>
  </si>
  <si>
    <t xml:space="preserve">Seelisberg </t>
  </si>
  <si>
    <t>Nach Tunnel S</t>
  </si>
  <si>
    <t>Na Tu Mittelleitplanke</t>
  </si>
  <si>
    <t xml:space="preserve">Vorbeifahrt am Tunnelende, Position Sender </t>
  </si>
  <si>
    <t>704_Seedorf_11.12.2017.pdf</t>
  </si>
  <si>
    <t>Hünibach</t>
  </si>
  <si>
    <t>Staasstr. R ost</t>
  </si>
  <si>
    <t>In Rechtsku n. Gerade geschl.</t>
  </si>
  <si>
    <t>705_Hünibach_9.12.2017.pdf</t>
  </si>
  <si>
    <t>Sisikon</t>
  </si>
  <si>
    <t>Axenstr. Tu en</t>
  </si>
  <si>
    <t>Na Tunnel in Galerie geschl.</t>
  </si>
  <si>
    <t>706_Sisikon_10.12.2017.pdf</t>
  </si>
  <si>
    <t>Tösstalstr.</t>
  </si>
  <si>
    <t>Knabe auf Velo überf.</t>
  </si>
  <si>
    <t>Se 2 Vorbeifahrt li. Unfall a Einbiegeunf bezeichnet, Eltern dabei.</t>
  </si>
  <si>
    <t>707_Winterthur_23.06.2015.pdf</t>
  </si>
  <si>
    <t>Zürcherstr</t>
  </si>
  <si>
    <t>Frontal in Lichtsignalmast</t>
  </si>
  <si>
    <t>Se 2 und 3 vorbeifahrt links, 700m rechts frontal 4.Se.</t>
  </si>
  <si>
    <t>708_Winterthur_14.07.2015.pdf</t>
  </si>
  <si>
    <t>TU Schweizerh</t>
  </si>
  <si>
    <t>Sehr neuer LKW Kipper. MB</t>
  </si>
  <si>
    <t>709_Muttenz_01.10.2015_Schweizerhalle.pdf</t>
  </si>
  <si>
    <t>Kreisel Stationsstasse</t>
  </si>
  <si>
    <t xml:space="preserve"> In Kreisel gekippt</t>
  </si>
  <si>
    <t>Schweinetransporter, plausibilisierte Herfahrt. S1, 2. Silo  Se 3 ebenso Doppelstandort</t>
  </si>
  <si>
    <t>710_Rothenburg_06.07.2015.pdf</t>
  </si>
  <si>
    <t>Einfahrtsber</t>
  </si>
  <si>
    <t>Spurwechsel n re, Kollision</t>
  </si>
  <si>
    <t>711_Egerkingen_13.09.2016.pdf</t>
  </si>
  <si>
    <t>Uznach</t>
  </si>
  <si>
    <t>Höhe Feuerwehrdepot</t>
  </si>
  <si>
    <t>712_Uznach_12.12.2017.pdf</t>
  </si>
  <si>
    <t>Ermenswil</t>
  </si>
  <si>
    <t>Eschenbach</t>
  </si>
  <si>
    <t>Auf Feldweg rechts in Wiese gekippt Milchtanker</t>
  </si>
  <si>
    <t>Quer</t>
  </si>
  <si>
    <t xml:space="preserve">mehrtägige Niederschläge, Feldweg, </t>
  </si>
  <si>
    <t>713_Ermenswil_07.10.2015.pdf</t>
  </si>
  <si>
    <t>Teufen</t>
  </si>
  <si>
    <t>Speicherstr. 8</t>
  </si>
  <si>
    <t>Mit Kommunalfz aufgefahren</t>
  </si>
  <si>
    <t>Se 2 Betriebsfunk AB Stationsgebäude, Folgekollison mit 3 Fahrzeugen.</t>
  </si>
  <si>
    <t>714_Teufen_29.10.2015.pdf</t>
  </si>
  <si>
    <t>Zuchwil</t>
  </si>
  <si>
    <t>Schützenweg</t>
  </si>
  <si>
    <t>Passagierin an Haltestelle erfasst</t>
  </si>
  <si>
    <t>McDonalds- Haltestelle, Unfall nicht erfasst. FG -Streifen exponiert.</t>
  </si>
  <si>
    <t>715_Zuchwil_02.11.2015.pdf</t>
  </si>
  <si>
    <t>Emmerberg s 1</t>
  </si>
  <si>
    <t>Bus von PW überholend gestr.</t>
  </si>
  <si>
    <t>Bus nicht verursacher, Passagieren bei Bremsmanöver gestürzt</t>
  </si>
  <si>
    <t>716_Schaffhausen_09.12.2017.pdf</t>
  </si>
  <si>
    <t>Küsssnacht</t>
  </si>
  <si>
    <t>Haltikerstr.</t>
  </si>
  <si>
    <t>Einbiegend i Bhofstr. Bus übers</t>
  </si>
  <si>
    <t>unverletzt</t>
  </si>
  <si>
    <t>717_Küssnacht_26.11.2015.pdf</t>
  </si>
  <si>
    <t>Eing. Cholfi Tu</t>
  </si>
  <si>
    <t>Vortunnel unvorsicht. Spurwechsel</t>
  </si>
  <si>
    <t>overflow auf Brücke</t>
  </si>
  <si>
    <t>2 Sender rechts hinten 45°, vor 200m 90° gl.Höhe.</t>
  </si>
  <si>
    <t>718_Schaffhausen_30.12.2015.pdf</t>
  </si>
  <si>
    <t>Villarsel s Marly</t>
  </si>
  <si>
    <t>R d Gruyere</t>
  </si>
  <si>
    <t>Auf gesalzener Strasse li i Haus</t>
  </si>
  <si>
    <t>kurz n. Sender leichte rechtsku, ev. gerade weitergefahren Se vorbeif li</t>
  </si>
  <si>
    <t>719_Villarsel_s_Marly_12.12.2017.pdf</t>
  </si>
  <si>
    <t>Neuhaus</t>
  </si>
  <si>
    <t>Einf. Autobahn</t>
  </si>
  <si>
    <t>Einbiegend in Autob gekippt</t>
  </si>
  <si>
    <t>Einfah m Höhendiff. Überführg n u, exp li bei Bremsentscheid</t>
  </si>
  <si>
    <t>720_Neuhaus_22.10.2016.pdf</t>
  </si>
  <si>
    <t>Dagmersellen</t>
  </si>
  <si>
    <t>Altishoferstr</t>
  </si>
  <si>
    <t>In Kreisel Kollision</t>
  </si>
  <si>
    <t xml:space="preserve">klein </t>
  </si>
  <si>
    <t>Alle Sender "sehr klein". Keine Angaben, Verursacher vermutl. LKW</t>
  </si>
  <si>
    <t>721_Dagmersellen_22.09.2016.pdf</t>
  </si>
  <si>
    <t>KM 5</t>
  </si>
  <si>
    <t>tunnel</t>
  </si>
  <si>
    <t>Gegenspur Höhe Km 5</t>
  </si>
  <si>
    <t>722_Gotthardtunnel_12.12.2017.pdf</t>
  </si>
  <si>
    <t>Büron</t>
  </si>
  <si>
    <t>Aarauerstr. 1</t>
  </si>
  <si>
    <t>Frontal in Kreisel</t>
  </si>
  <si>
    <t>Se aus Talgrund gleiche Höhe, Se 2 Polycom Feuerwehrdepot</t>
  </si>
  <si>
    <t>723_Büron_12.12.2017.pdf</t>
  </si>
  <si>
    <t>Kreis Nepomuk</t>
  </si>
  <si>
    <t>Pedal verwechselt, vollgas Gebüsch</t>
  </si>
  <si>
    <t>724_Aesch_3.01.2013.pdf</t>
  </si>
  <si>
    <t>Sursee</t>
  </si>
  <si>
    <t>Kreisel Bifang</t>
  </si>
  <si>
    <t>Kreisel</t>
  </si>
  <si>
    <t xml:space="preserve">Se Reflexion an Metallfassade Migros. </t>
  </si>
  <si>
    <t>725_Sursee_13.12.2017.pdf</t>
  </si>
  <si>
    <t>Siebnen</t>
  </si>
  <si>
    <t>Gross- Kreisel</t>
  </si>
  <si>
    <t>Kreiselausgang FG</t>
  </si>
  <si>
    <t>726_Siebnen_12.12.2017.pdf</t>
  </si>
  <si>
    <t>Hamelstrasse</t>
  </si>
  <si>
    <t>Velo vortritt verweigert</t>
  </si>
  <si>
    <t>1.35 mW/m2</t>
  </si>
  <si>
    <t>Se ev Polycom, nicht eingetragen. Unfallort: links Haus, unübersichtlich.</t>
  </si>
  <si>
    <t>727_Arbon_7.12.2017.pdf</t>
  </si>
  <si>
    <t>Muri</t>
  </si>
  <si>
    <t>Luzernerstrasse</t>
  </si>
  <si>
    <t>B einbiegen Koll, in Baugrube</t>
  </si>
  <si>
    <t>728_Muri_15.12.2017.pdf</t>
  </si>
  <si>
    <t>Oberlandstrass</t>
  </si>
  <si>
    <r>
      <rPr>
        <sz val="11"/>
        <rFont val="Calibri"/>
        <family val="2"/>
        <charset val="1"/>
      </rPr>
      <t xml:space="preserve">FG </t>
    </r>
    <r>
      <rPr>
        <b/>
        <sz val="11"/>
        <rFont val="Calibri"/>
        <family val="2"/>
        <charset val="1"/>
      </rPr>
      <t>neben</t>
    </r>
    <r>
      <rPr>
        <sz val="11"/>
        <rFont val="Calibri"/>
        <family val="2"/>
        <charset val="1"/>
      </rPr>
      <t xml:space="preserve"> bel. Streifen angef.</t>
    </r>
  </si>
  <si>
    <t xml:space="preserve">s leichter Schneef, Streifen wäre optimal beleuchtet gewesen </t>
  </si>
  <si>
    <t>729_Uster_14.12.2017.pdf</t>
  </si>
  <si>
    <t>Landquart</t>
  </si>
  <si>
    <t>A28</t>
  </si>
  <si>
    <t>Autobahnzubringer Auffahrunfall</t>
  </si>
  <si>
    <t>SE 3 war unter HS im Kreisel frontal.</t>
  </si>
  <si>
    <t>730_Landquart_Malans_15.12.2017.pdf</t>
  </si>
  <si>
    <t>CoopKreisel</t>
  </si>
  <si>
    <t>Bei Ausfahrt aus Kreisel Velo angef</t>
  </si>
  <si>
    <t>keine weiteren Sender auf Anfahrtstrecke LKW</t>
  </si>
  <si>
    <t>731_Gerlafingen_27.01.2016.pdf</t>
  </si>
  <si>
    <t>Urdorf</t>
  </si>
  <si>
    <t>Ausf Urdorf N</t>
  </si>
  <si>
    <t>Ausf über Gegenspu, Böschung abge</t>
  </si>
  <si>
    <t xml:space="preserve"> blackout</t>
  </si>
  <si>
    <t>B Einschlafpt, dann ideale Kurve bi Erstkoll mit Mittelstreifen</t>
  </si>
  <si>
    <t>732_Urdorf_02.09.2016.pdf</t>
  </si>
  <si>
    <t>Qu M Petitpierre</t>
  </si>
  <si>
    <t>In l re Kurve geradeaus, Mittelinsel</t>
  </si>
  <si>
    <t>Se 2 vorbeifahrt links, se 3 vorbeifahrt rechts</t>
  </si>
  <si>
    <t>733_Neuchâtel_17.12.2017.pdf</t>
  </si>
  <si>
    <t>Neuhofstr.</t>
  </si>
  <si>
    <t>LKW ungesichert überrollt Chauff</t>
  </si>
  <si>
    <t>Links</t>
  </si>
  <si>
    <t>SE 1 u Se 2 Reflexion an Glasfassade li, Se 2 80m vorh front</t>
  </si>
  <si>
    <t>734_Rüti_30.09.2016.pdf</t>
  </si>
  <si>
    <t>Delemont</t>
  </si>
  <si>
    <t>R Emile Boechat</t>
  </si>
  <si>
    <t>li Gegenspur, Böschung, Areal</t>
  </si>
  <si>
    <t xml:space="preserve">Bahnstrom bei Querung Kreisel östlich </t>
  </si>
  <si>
    <t>735_Delemont_18.01.2016.pdf</t>
  </si>
  <si>
    <t>Leuggern</t>
  </si>
  <si>
    <t>Leuggernstrs.</t>
  </si>
  <si>
    <t xml:space="preserve"> i Rechtskurve re von Strasse</t>
  </si>
  <si>
    <t>736_Leuggern_16.12.2017.pdf</t>
  </si>
  <si>
    <t>Hettiswil</t>
  </si>
  <si>
    <t>Hindelbankstrassa</t>
  </si>
  <si>
    <t>i linkskurve Gegenverkehr</t>
  </si>
  <si>
    <t>737_Hettiswil_16.12.2017.pdf</t>
  </si>
  <si>
    <t>Hünenberg</t>
  </si>
  <si>
    <t>A4 _FR Zug N</t>
  </si>
  <si>
    <t>re in LP, quer über alle sp. MLP</t>
  </si>
  <si>
    <t xml:space="preserve">quer </t>
  </si>
  <si>
    <t>738_Hünenberg_11.12.2017.pdf</t>
  </si>
  <si>
    <t>Zubringer A13</t>
  </si>
  <si>
    <t>In kreisel gekippt</t>
  </si>
  <si>
    <t>MS3 total 2 Leitergrupp=6 Kabel. Wetter feucht, aber nicht Re</t>
  </si>
  <si>
    <t>739_Buchs_14.12.2017.pdf</t>
  </si>
  <si>
    <t>in re Kurve geschleudert</t>
  </si>
  <si>
    <t>über 20uW mehrf.</t>
  </si>
  <si>
    <t>nass, Rennmasch, l asymm. Kurve, Strec vorh kurvenrei Wald</t>
  </si>
  <si>
    <t>740_Goldach_08.08.2017.pdf</t>
  </si>
  <si>
    <t>Ziefen</t>
  </si>
  <si>
    <t>Lupsingerstr</t>
  </si>
  <si>
    <t>Auf Feldweg geradeaus</t>
  </si>
  <si>
    <t>zusätzlich Se UKW Ziefen Chöpfli 2.7 KW</t>
  </si>
  <si>
    <t>741_Ziefen_19.02.2013.pdf</t>
  </si>
  <si>
    <t>Schochenmühl</t>
  </si>
  <si>
    <t>Nachläufer schert aus, Gegve</t>
  </si>
  <si>
    <t>Se 1 vorbeif. Li,HS 3=2 x tief unt Eb1 querend) Leitungen nebenein.</t>
  </si>
  <si>
    <t>742_Baar_16.02.2016.pdf</t>
  </si>
  <si>
    <t>Mühlehorn</t>
  </si>
  <si>
    <t>Vor Tu Mühlh</t>
  </si>
  <si>
    <t>li kontinu in Leitplanke/Mauer gef.</t>
  </si>
  <si>
    <t xml:space="preserve">Fahrer D, schon länger unterwegs, wollte in Aargau weiterf., SBB-Bahnstromleitung </t>
  </si>
  <si>
    <t>743_Mühlehorn_16.12.2017.pdf</t>
  </si>
  <si>
    <t>Sarganserstr.</t>
  </si>
  <si>
    <t>Einbiegend in Velo gef</t>
  </si>
  <si>
    <t>744_Bad_Ragaz_16.02.2016.pdf</t>
  </si>
  <si>
    <t>Winistorf</t>
  </si>
  <si>
    <t>Nachläufer schert re aus, Haus</t>
  </si>
  <si>
    <t>Auflieger schwenkt vor Schützenhaus aus…Halt nach ca 50m</t>
  </si>
  <si>
    <t>745_Winistorf_23.02.2016.pdf</t>
  </si>
  <si>
    <t>A3 Sihlhochstr.</t>
  </si>
  <si>
    <t>Stau übers. Links ausgewichen</t>
  </si>
  <si>
    <t>Stummel Sihlhochstrasse, in Sihl gestürzt.</t>
  </si>
  <si>
    <t>746_Zürich_29.02.2016.pdf</t>
  </si>
  <si>
    <t>Egerkingen</t>
  </si>
  <si>
    <t>EKZ Gäupark</t>
  </si>
  <si>
    <t>FG übersehen, überfahren</t>
  </si>
  <si>
    <t>Reflexionen 15° an Fassade Einkaufszentrum</t>
  </si>
  <si>
    <t>747_Egerkingen_18.03.2016.pdf</t>
  </si>
  <si>
    <t>LKw</t>
  </si>
  <si>
    <t>in Unterhaltsfz geprallt</t>
  </si>
  <si>
    <t>Se 2 Vorbeifahrt links</t>
  </si>
  <si>
    <t>748_Gossau_21.3.16.pdf</t>
  </si>
  <si>
    <t>A13 R Trübbach</t>
  </si>
  <si>
    <t>Lieferwagen rechts ab FB, überschl</t>
  </si>
  <si>
    <t>HS auf S-Spur viel tiefer hängend</t>
  </si>
  <si>
    <t>749_Weite_18.12.2017.pdf</t>
  </si>
  <si>
    <t>Murtenstrasse</t>
  </si>
  <si>
    <t>Einbiegend mit Zug kollidiert</t>
  </si>
  <si>
    <t>nicht eingetragen, gemeinsame Fahrbahn für Strasse und Schiene</t>
  </si>
  <si>
    <t>750_Biel_22.03.2016.pdf</t>
  </si>
  <si>
    <t>Colombier</t>
  </si>
  <si>
    <t>Rt Brena Auffah</t>
  </si>
  <si>
    <t>In re Kurve in li leitplanke</t>
  </si>
  <si>
    <t>751_Colombier_18.12.2017.pdf</t>
  </si>
  <si>
    <t>Urtenen-Schönb</t>
  </si>
  <si>
    <t>Bernstr R W</t>
  </si>
  <si>
    <t>NachTunnel rechts in GV</t>
  </si>
  <si>
    <t>Unfall nicht eingetragen.</t>
  </si>
  <si>
    <t>752_Urtenen-Schönbühl_23.03.2016.pdf</t>
  </si>
  <si>
    <t>Thannstrasse</t>
  </si>
  <si>
    <t>b Einfahrt Vortritt missachtet</t>
  </si>
  <si>
    <t>Se 2 2 x punktuell in Gebäudelücken auf 50m vorher</t>
  </si>
  <si>
    <t>753_Goldach_29.03.2016.pdf</t>
  </si>
  <si>
    <t>Adelboden</t>
  </si>
  <si>
    <t>Margelistrasse</t>
  </si>
  <si>
    <t xml:space="preserve">Fahrerin - Alter geschätzt nach Bild. </t>
  </si>
  <si>
    <t>754_Adelboden_13.03.2016.pdf</t>
  </si>
  <si>
    <t>Küsnacht ZSG</t>
  </si>
  <si>
    <t>Anf Mole</t>
  </si>
  <si>
    <t>B Anlegen in Steg geprallt</t>
  </si>
  <si>
    <t>Passagier</t>
  </si>
  <si>
    <t>vermutlich Fehlmanipulation vor Steuerstandwechsel-Signale</t>
  </si>
  <si>
    <t>755_Küsnacht_ZSG_20.04.2016.pdf</t>
  </si>
  <si>
    <t xml:space="preserve">Rothenbrunnen </t>
  </si>
  <si>
    <t>n Tu Islabella</t>
  </si>
  <si>
    <t>verursacher vermutlich PW, Verm. senkrechte Heckklappe,  querte HS vor 770 und 820m</t>
  </si>
  <si>
    <t>756_Rothenbrunnen_01.12.2016.pdf</t>
  </si>
  <si>
    <t>Ibach</t>
  </si>
  <si>
    <t>Gätzistrasse</t>
  </si>
  <si>
    <t>In Kreuzung Vortritt verweigert</t>
  </si>
  <si>
    <t>Se 90°, Velofahr n Nottwil,bergab, ebenf exponiert, 400m quer Ebene 5</t>
  </si>
  <si>
    <t>757_Ibach_28.04.2016.pdf</t>
  </si>
  <si>
    <t>A1.1 Ende FR W</t>
  </si>
  <si>
    <t>Rechts in Leitplanke, unwohl</t>
  </si>
  <si>
    <t>Gen unter HS in LP gefahren, dann 150m weitergeschrammt.</t>
  </si>
  <si>
    <t>758_Steinach_19.12.2017.pdf</t>
  </si>
  <si>
    <t>Lupfig</t>
  </si>
  <si>
    <t>In LKW aufgefahren</t>
  </si>
  <si>
    <t>6 leiter konzentriert</t>
  </si>
  <si>
    <t>759_Lupfig_20.12.2017.pdf</t>
  </si>
  <si>
    <t>Hornussen</t>
  </si>
  <si>
    <t>A3 FR. Basel</t>
  </si>
  <si>
    <t>in Mittelleitplanke</t>
  </si>
  <si>
    <t>Nach Einschlaf i Gerade folgt 150m später l Rechtskur Se an Unfallst hi, HS nächster Pt…</t>
  </si>
  <si>
    <t>760_Hornussen_20.12.2017.pdf</t>
  </si>
  <si>
    <t>St.Gallen Winkeln</t>
  </si>
  <si>
    <t>Schoretshuebs</t>
  </si>
  <si>
    <t>Vortritt verweigert</t>
  </si>
  <si>
    <t xml:space="preserve">crash in PW beim Einbiegen, zu flott unterwegs, </t>
  </si>
  <si>
    <t>761_St.Gallen_20.12.2017.pdf</t>
  </si>
  <si>
    <t>Goldau</t>
  </si>
  <si>
    <t xml:space="preserve"> FG auf Streifen überfahren</t>
  </si>
  <si>
    <t>Tankstelle mit w-lan-Zahlsäule vorher</t>
  </si>
  <si>
    <t>762_Goldau_20.12.2017.pdf</t>
  </si>
  <si>
    <t>Sommerau</t>
  </si>
  <si>
    <t>in li-Kurve gekippt</t>
  </si>
  <si>
    <t>HS 2x Ebene 1 quer, 300 und 161 m</t>
  </si>
  <si>
    <t>763_Chur_18.05.2016.pdf</t>
  </si>
  <si>
    <t>Elsau</t>
  </si>
  <si>
    <t>Schottikon</t>
  </si>
  <si>
    <t>n l re kurve in Gerade in Baum</t>
  </si>
  <si>
    <t>764_Elsau_20.12.2017.pdf</t>
  </si>
  <si>
    <t>J15 FR west</t>
  </si>
  <si>
    <t>Klärschlamm Deckel geöffnet</t>
  </si>
  <si>
    <t>sehr neuer LKW. Elektronische Verriegelung</t>
  </si>
  <si>
    <t>765_Thayngen_17.05.2016.pdf</t>
  </si>
  <si>
    <t>Turbenthal</t>
  </si>
  <si>
    <t>Wildbergstr.</t>
  </si>
  <si>
    <t>Einbiegend Vortritt missachtet</t>
  </si>
  <si>
    <t>766_Turbenthal_20.05.2016.pdf</t>
  </si>
  <si>
    <t>Dorenbachkrei</t>
  </si>
  <si>
    <t>in Kreisel Velo rechts übersehen</t>
  </si>
  <si>
    <t>1.umts und 4. LTE 186 a gem Standort, Abfahrt Velo parallel, Lang-LKW schwenkt n re aus</t>
  </si>
  <si>
    <t>767_Basel_27.09.2016.pdf</t>
  </si>
  <si>
    <t>Geneve Carouge</t>
  </si>
  <si>
    <t>rue Jacques Grosselin</t>
  </si>
  <si>
    <t>Gestürzt nach überholt werden</t>
  </si>
  <si>
    <t>768_Geneve_11.09.2017  .pdf</t>
  </si>
  <si>
    <t>Wattwil</t>
  </si>
  <si>
    <t>Grünaustr.30</t>
  </si>
  <si>
    <t xml:space="preserve">Höhe Kreuzung gestürzt, </t>
  </si>
  <si>
    <t>769_Wattwil_03.06.2016.pdf</t>
  </si>
  <si>
    <t>Gatterstrasse</t>
  </si>
  <si>
    <t>Waldstrasse, gekippt weich untergr</t>
  </si>
  <si>
    <t>Fussgängerin m Hund auf schmalem Waldweg ausgewichen, kein Funk</t>
  </si>
  <si>
    <t>770_St.Gallen_24.05.2016.pdf</t>
  </si>
  <si>
    <t>Höhe Rastpl. N</t>
  </si>
  <si>
    <t>Streifkoll mit Anhzug Pferdewagen</t>
  </si>
  <si>
    <t>Se genau rechts beim Koll.moment, Kopf exponiert, 90°</t>
  </si>
  <si>
    <t>771_Hägendorf_25.05.2016.pdf</t>
  </si>
  <si>
    <t>Rorschach</t>
  </si>
  <si>
    <t>spontan links ab FR in Haus</t>
  </si>
  <si>
    <t>über 20uW</t>
  </si>
  <si>
    <t>Gab an, eine Türstörung während der Fahrt zu beheben</t>
  </si>
  <si>
    <t>772_Rorschach_07.06.2016.pdf</t>
  </si>
  <si>
    <t>Felsberg</t>
  </si>
  <si>
    <t>In Kreisel PW angefahren</t>
  </si>
  <si>
    <t>Beide Se vorbeifahrt links</t>
  </si>
  <si>
    <t>773_Felsberg_12.06.2016 LKW.pdf</t>
  </si>
  <si>
    <t>Interlaken</t>
  </si>
  <si>
    <t>Strandbadstr.</t>
  </si>
  <si>
    <t>rückw. Fahrend frau angef.</t>
  </si>
  <si>
    <t>manövrierender Car, Heck klemmt Frau an P-Car-Seite ein.</t>
  </si>
  <si>
    <t>774_Interlaken_18.06.2016.pdf</t>
  </si>
  <si>
    <t xml:space="preserve">Baar </t>
  </si>
  <si>
    <t>Autob. Eizmoos</t>
  </si>
  <si>
    <t>PW an Leitpl gedrückt</t>
  </si>
  <si>
    <t>Unfallschwerpunkt bei Beginn Brücke, beide Querungen Ebene 1</t>
  </si>
  <si>
    <t>775_Cham_22.06.2016.pdf</t>
  </si>
  <si>
    <t>Neerach</t>
  </si>
  <si>
    <t>An Kreuzung Vortritt verweigert</t>
  </si>
  <si>
    <t>ev Vortritt erzwungen, allerdings Unfalschwerpunkt.</t>
  </si>
  <si>
    <t>776_Neerach_27.04.2016.pdf</t>
  </si>
  <si>
    <t>Rdw Chollerstr</t>
  </si>
  <si>
    <t>Nächster Sender mit Auftregen in Gebäudelücke, jeweils Hauptstrahl.</t>
  </si>
  <si>
    <t>777_Zug_20.12.2017.pdf</t>
  </si>
  <si>
    <t>Unterägeri</t>
  </si>
  <si>
    <t>Mit Kran Brückenhs zerstört</t>
  </si>
  <si>
    <t>Fenstertrsp. Anh-zug.Abladeort ni def, Kt Zug ni definierbar.</t>
  </si>
  <si>
    <t>778_Unterägeri_21.12.2017.pdf</t>
  </si>
  <si>
    <t>Baar Allenwinden</t>
  </si>
  <si>
    <t>Eng-Passage; rückwärts Velo überf</t>
  </si>
  <si>
    <t>währ 200m bereits Expos, leichte bergabstrecke</t>
  </si>
  <si>
    <t>779_Zugerbergs_24.06.16.pdf</t>
  </si>
  <si>
    <t>Mont Pelerin</t>
  </si>
  <si>
    <t>rBaumaroche 39</t>
  </si>
  <si>
    <t>in Baustellenber FG überfahren</t>
  </si>
  <si>
    <t>Se 1 gleiche Höhe ab Hotel tiefer unten.</t>
  </si>
  <si>
    <t>780_Mont_Pelerin_22.06.2016.pdf</t>
  </si>
  <si>
    <t>Sumpfstrasse</t>
  </si>
  <si>
    <t>rückw in Bus VB-Zugerland</t>
  </si>
  <si>
    <t>1 x reflekti Se,  vermutlich 1x Se Rettungsdienste 50m nebenan</t>
  </si>
  <si>
    <t>781_Steinhausen_28.06.2016.pdf</t>
  </si>
  <si>
    <t>A13 FR Thusis</t>
  </si>
  <si>
    <t>spontan rechts in LP, Signalanl.</t>
  </si>
  <si>
    <t>Senkrechte Heckscheibe Ford Transporter sehr neu.</t>
  </si>
  <si>
    <t>782_Rothenbrunnen_11.01.2017.pdf</t>
  </si>
  <si>
    <t>Rotenbrunnen</t>
  </si>
  <si>
    <t>nach links geraten, PW koll LP</t>
  </si>
  <si>
    <t xml:space="preserve">vorbeifahrt links,  PW weicht in LP aus, totalschaden, </t>
  </si>
  <si>
    <t>783_Rothenbrunnen_14.12.2016.pdf</t>
  </si>
  <si>
    <t>Brändlistr</t>
  </si>
  <si>
    <t>links abgebogen, Vortr mitt</t>
  </si>
  <si>
    <t>alle 3 Sender aus den gleichen 10° Einfallswinkel</t>
  </si>
  <si>
    <t>784_Heerbrugg_21.12.2017.pdf</t>
  </si>
  <si>
    <t>r d Toufferie</t>
  </si>
  <si>
    <t>Se frontal nicht stark, keine Hauptsenderichtung,  2014..2017?</t>
  </si>
  <si>
    <t>785_Corpataux-Magnedens_21.12.2017.pdf</t>
  </si>
  <si>
    <t>Döttingen</t>
  </si>
  <si>
    <t>Aaretalstr.</t>
  </si>
  <si>
    <t>Zeugen: kontinuierl auf Gegensp, Sender später links, wenig höher als FB, da FB am Hang</t>
  </si>
  <si>
    <t>786_Döttingen_22.12.2017.pdf</t>
  </si>
  <si>
    <t>Richterswil</t>
  </si>
  <si>
    <t>Gartenstrasse</t>
  </si>
  <si>
    <t>i li-ku Streifkol m PW, Schuld b PW</t>
  </si>
  <si>
    <t xml:space="preserve">Se rechts 90° beim Einbiegen in Kurve, Se frontal für PW, v </t>
  </si>
  <si>
    <t>787_Richterswil_30.06.2016.pdf</t>
  </si>
  <si>
    <t>Se 2 Polxcom auf neuem Feuerwehrgeb. Se 3 vorbeifahrt links</t>
  </si>
  <si>
    <t>788_Oberwil-Lieli_01.07.2016.pdf</t>
  </si>
  <si>
    <t>Ependes</t>
  </si>
  <si>
    <t>A1 FR Lausanne</t>
  </si>
  <si>
    <t>Auf Pann.str. gerat Koll LKW</t>
  </si>
  <si>
    <t xml:space="preserve">Abstand zu Abweichung vor Unfall zu Se 1 verm viel kürzer. Se 2 vorbeif. links  </t>
  </si>
  <si>
    <t>789_Ependes_A1_01.07.2016.pdf</t>
  </si>
  <si>
    <t>Engehaldenweg</t>
  </si>
  <si>
    <t>Kleintraktor Von Fussweg in Aare gekippt</t>
  </si>
  <si>
    <t>KleintraktTBA Bern, nach Freischaltanlage links in Aare gekippt</t>
  </si>
  <si>
    <t>790_Bern_06.07.2016.pdf</t>
  </si>
  <si>
    <t>Payerne</t>
  </si>
  <si>
    <t>Ger Streck re a Pannestr. P, gekippt</t>
  </si>
  <si>
    <t>Autotrsp. m 8 Autos beladen, nach Unterquerung Überführung</t>
  </si>
  <si>
    <t>791_Payerne_06.07.2016.pdf</t>
  </si>
  <si>
    <t>Margarethenst</t>
  </si>
  <si>
    <t>Bus 50 koll m Gleisreinig.LKW</t>
  </si>
  <si>
    <t>Reiniger"tram" se links, Bus mit Sender hinten vor 250m Vorbeifahrt links; li 90° Untersuchungsgefängnis BS</t>
  </si>
  <si>
    <t>792_Basel_01.07.2016.pdf</t>
  </si>
  <si>
    <t>Bäumlihofsr</t>
  </si>
  <si>
    <t>rechts abbieg. Koll Velofa</t>
  </si>
  <si>
    <t>Se 1 90° re, Se 2 90° re Se 3 vorbeifahrt re</t>
  </si>
  <si>
    <t>793_Basel_04.04.2017.pdf</t>
  </si>
  <si>
    <t>Kohlenstrassee</t>
  </si>
  <si>
    <t>rechts abbieg. Velo übers</t>
  </si>
  <si>
    <t>Toter Winkel</t>
  </si>
  <si>
    <t>LKW hat Mitf. Ausgeladen, Weiterfahrt, Velo holte re auf, "toter Winkel"- aber neuestes FZ</t>
  </si>
  <si>
    <t>794_Basel_10.03.2017.pdf</t>
  </si>
  <si>
    <t>Laufenburgestrasse</t>
  </si>
  <si>
    <t>über LSA Kreuzg in Friedhofsmauer</t>
  </si>
  <si>
    <t>Nass</t>
  </si>
  <si>
    <t>600m vorher noch weitere Querung Ebene 5...</t>
  </si>
  <si>
    <t>795_Eiken_23.02.2016 .pdf</t>
  </si>
  <si>
    <t>A3 FR Ost</t>
  </si>
  <si>
    <t>Auffahrunfall n.Einspurstrecke</t>
  </si>
  <si>
    <t>Se 1 bei Einfahrt gl.Höhe,Se 2 90° li, s3 3 vorbeif links</t>
  </si>
  <si>
    <t>796_Augst_18.07.2016.pdf</t>
  </si>
  <si>
    <t>Obersaxen</t>
  </si>
  <si>
    <t>Hanschahüs</t>
  </si>
  <si>
    <t>Feld</t>
  </si>
  <si>
    <t>Ladewagen in Böschung n gesicht</t>
  </si>
  <si>
    <t>797_Obersaxen Hanschahüs_18.07.2016.pdf</t>
  </si>
  <si>
    <t>Auf Streifen FG angefahren</t>
  </si>
  <si>
    <t>Kein  Funk. Von hinten, aber abgeschirmt durch Kabine, ev Spiegel.</t>
  </si>
  <si>
    <t>798_Kreuzlingen_21.07.2016.pdf</t>
  </si>
  <si>
    <t>Mönchaltorf</t>
  </si>
  <si>
    <t>Gossauerstr.</t>
  </si>
  <si>
    <t>In Kurve geradeaus, Bäume</t>
  </si>
  <si>
    <t>Senkr. Heckscheibe, vorher anderes FZ überholt</t>
  </si>
  <si>
    <t>799_Mönchaltorf_23.12.2017.pdf</t>
  </si>
  <si>
    <t>Aigle  VS</t>
  </si>
  <si>
    <t>Ausf FR W</t>
  </si>
  <si>
    <t>In Ausf hohe V geradeaus</t>
  </si>
  <si>
    <t>Se gleiche Höhe, Ausfahrt steigt an - Zeugenaufruf 7.1.2018</t>
  </si>
  <si>
    <t>800_Aigle_22.12.2017.pdf</t>
  </si>
  <si>
    <t>Mappo-Morettina</t>
  </si>
  <si>
    <t>Tunnel km 3</t>
  </si>
  <si>
    <t>Links in Gegenverkehr</t>
  </si>
  <si>
    <t>Vorbeifahrt in der akzentuierten Linkskurve an den 3 Sendern, Aussenseite</t>
  </si>
  <si>
    <t>801_Locarno_23.03.2009.pdf</t>
  </si>
  <si>
    <t>Quinto</t>
  </si>
  <si>
    <t>FR N höhe Rast</t>
  </si>
  <si>
    <r>
      <rPr>
        <sz val="11"/>
        <color rgb="FFFF0000"/>
        <rFont val="Calibri"/>
        <family val="2"/>
        <charset val="1"/>
      </rPr>
      <t xml:space="preserve">Rumäne, unbekannte vorbestehende </t>
    </r>
    <r>
      <rPr>
        <b/>
        <sz val="11"/>
        <color rgb="FFFF0000"/>
        <rFont val="Calibri"/>
        <family val="2"/>
        <charset val="1"/>
      </rPr>
      <t>Krankheit</t>
    </r>
    <r>
      <rPr>
        <sz val="11"/>
        <color rgb="FF000000"/>
        <rFont val="Calibri"/>
        <family val="2"/>
        <charset val="1"/>
      </rPr>
      <t xml:space="preserve">, Vorbeifahrt Frontal an Se Rastplatz, dann beide seitl. </t>
    </r>
  </si>
  <si>
    <t>802_Quinto_26.07.2016.pdf</t>
  </si>
  <si>
    <t>Kreisel Rieden</t>
  </si>
  <si>
    <t>Kollision in Doppelkreisel</t>
  </si>
  <si>
    <t>Se 3 ist Polycom auf Untersuchungsgefängnis Stans</t>
  </si>
  <si>
    <t>803_Stans_14.09.2016.pdf</t>
  </si>
  <si>
    <t>Abbiegen vor Tram</t>
  </si>
  <si>
    <t>SE 3 von Hochhaus, ev frontal, falls von Westen herfahrend</t>
  </si>
  <si>
    <t>804_Bern_27.11.2017.pdf</t>
  </si>
  <si>
    <t>Löhningen</t>
  </si>
  <si>
    <t>Guntmading s</t>
  </si>
  <si>
    <t>links von Strasse in Baum</t>
  </si>
  <si>
    <t>Alter geheim. Beide Se über freies Gelände, Hauptstrahrichtungen fast parallel Bahn und Strasse</t>
  </si>
  <si>
    <t>805_Löhningen_22.12.2017.pdf</t>
  </si>
  <si>
    <t xml:space="preserve">Eich </t>
  </si>
  <si>
    <t>A6 FR Süd</t>
  </si>
  <si>
    <t>44, 37, 20 ist Alter der Fahrer in der Reihenfolge des Ablaufs</t>
  </si>
  <si>
    <t>806_Eich_20.12.2017.pdf</t>
  </si>
  <si>
    <t>Zufikon</t>
  </si>
  <si>
    <t>Sädel</t>
  </si>
  <si>
    <t>n langer li Kurve li in Gegenverkerh</t>
  </si>
  <si>
    <t>Se 1 und 2 in Kurve hinten, bei Unfall links 90°, FZ mit steiler Heckscheibe</t>
  </si>
  <si>
    <t>807_Zufikon_23.12.2017.pdf</t>
  </si>
  <si>
    <t>Reusseggstr.</t>
  </si>
  <si>
    <t>seitliche Kollision</t>
  </si>
  <si>
    <t>Fahrer PW 48. beide können hiere unter der Hochspannungsleitung einen Lenkfehler gemacht haben</t>
  </si>
  <si>
    <t>808_Ebikon_24.08.2016.pdf</t>
  </si>
  <si>
    <t>Le Landeron</t>
  </si>
  <si>
    <t>Ausf Le L Est</t>
  </si>
  <si>
    <t>ungebremst durch Kreisel</t>
  </si>
  <si>
    <t xml:space="preserve">Se ca auf 10m Höhe über ansteigender Autobahnausfahrt </t>
  </si>
  <si>
    <t>809_Le_Landeron_30.12.2017.pdf</t>
  </si>
  <si>
    <t>Mühlenstr.</t>
  </si>
  <si>
    <t>Nach Ampelstop eingeschlafen</t>
  </si>
  <si>
    <t>Se genau 180°, steile Heckscheibe, Volvo Kombi, Ampelstop</t>
  </si>
  <si>
    <t>810_Schaffhausen_28.12.2017.pdf</t>
  </si>
  <si>
    <t>Gorgier A5 R Biel</t>
  </si>
  <si>
    <t>Vor Tunneleing</t>
  </si>
  <si>
    <t>Li i Brüstung, re i Tu-Wand</t>
  </si>
  <si>
    <t>Auf Dach geschleudert.</t>
  </si>
  <si>
    <t>811_Gorgier_26.12.2017.pdf</t>
  </si>
  <si>
    <t>Eggersriet</t>
  </si>
  <si>
    <t>Ebni</t>
  </si>
  <si>
    <t>Na lang Gera i Reku Kollision</t>
  </si>
  <si>
    <t>Kurve anfangs gefahr, a zu weit links. Se ganze Anfahrt sichtbar</t>
  </si>
  <si>
    <t>A13 Fr</t>
  </si>
  <si>
    <t>re in Wiese, überschlagen</t>
  </si>
  <si>
    <t>813_Maienfeld_29.12.2017.pdf</t>
  </si>
  <si>
    <t>Schlieren</t>
  </si>
  <si>
    <t>Zürcherstr 143</t>
  </si>
  <si>
    <t>Sturz ohne Fremdeinwirkung, gestürzt gefund</t>
  </si>
  <si>
    <t>Sturz</t>
  </si>
  <si>
    <t xml:space="preserve">auf Trottoirrand gestüzrt, ev von Fahrzeug bedrängt. </t>
  </si>
  <si>
    <t>814_Schlieren_29.12.2017.pdf</t>
  </si>
  <si>
    <t>Binzmühle P</t>
  </si>
  <si>
    <t>Aus Parkhaus 2.OG gestürzt</t>
  </si>
  <si>
    <t>1.94 mW/m2</t>
  </si>
  <si>
    <r>
      <rPr>
        <sz val="11"/>
        <color rgb="FF000000"/>
        <rFont val="Calibri"/>
        <family val="2"/>
        <charset val="1"/>
      </rPr>
      <t xml:space="preserve">P-Haus ist Senderstandort, mit </t>
    </r>
    <r>
      <rPr>
        <sz val="11"/>
        <color rgb="FF0070C0"/>
        <rFont val="Calibri"/>
        <family val="2"/>
        <charset val="1"/>
      </rPr>
      <t>Reflexion an Nachbarfassade</t>
    </r>
    <r>
      <rPr>
        <sz val="11"/>
        <color rgb="FF000000"/>
        <rFont val="Calibri"/>
        <family val="2"/>
        <charset val="1"/>
      </rPr>
      <t xml:space="preserve"> w  </t>
    </r>
  </si>
  <si>
    <t>815_Zürich_30.12.2017.pdf</t>
  </si>
  <si>
    <t>Fleurier</t>
  </si>
  <si>
    <t>R de la Promen</t>
  </si>
  <si>
    <t>Abbiegend re auf Gleise</t>
  </si>
  <si>
    <t>Sender auf/neben Feuerwehrdepot.</t>
  </si>
  <si>
    <t>816_Fleurier_26.12.2016.pdf</t>
  </si>
  <si>
    <t>Schüpfen</t>
  </si>
  <si>
    <t>Bundkofen</t>
  </si>
  <si>
    <t>Kurve weitergef. In Haus</t>
  </si>
  <si>
    <t>817_Schüpfen_26.12.2017.pdf</t>
  </si>
  <si>
    <t>Ganda</t>
  </si>
  <si>
    <t>Eingeschlafen nach Kurve</t>
  </si>
  <si>
    <t>Unfallschwerpunkdt Gerade, Tankstelle,  vermutlich mit w-lan, HS mit Doppelseilen</t>
  </si>
  <si>
    <t>818_ Landquart_Ganda_02.01.2018.pdf</t>
  </si>
  <si>
    <t>Läufelfingen</t>
  </si>
  <si>
    <t>Na li Kurve links In Felswand</t>
  </si>
  <si>
    <t>819_Läufelfingen_23.12.2017.pdf</t>
  </si>
  <si>
    <t>Oberseestrasse</t>
  </si>
  <si>
    <t>N Ausladen Partnerin 86 überfa</t>
  </si>
  <si>
    <t>Parkierunfall, dunkel, erst angefahren, dann überfahren.</t>
  </si>
  <si>
    <t>820_Schmerikon_31.12.2017.pdf</t>
  </si>
  <si>
    <t>Birsfeldern</t>
  </si>
  <si>
    <t>Hafenstrasse</t>
  </si>
  <si>
    <t>Abbiegend Velo übersehen</t>
  </si>
  <si>
    <t>Strecke gut beleuchtet, morgen bereits rel.hell.</t>
  </si>
  <si>
    <t>821_Birsfelden_19.09.2016.pdf</t>
  </si>
  <si>
    <t>Bahnhofquai</t>
  </si>
  <si>
    <t>Auf Abbiegespur Velof übers</t>
  </si>
  <si>
    <t>nachträgliVelospur eingeführt. Velo nicht vor lKw geschwenkt.</t>
  </si>
  <si>
    <t>822_Zürich_23.09.2013.pdf</t>
  </si>
  <si>
    <t>se 1 -3 ber 300m vorh iGebäudelück, 1, auch als Reflex,2,3, als Reflex</t>
  </si>
  <si>
    <t>823_Biel_11.08.2016.pdf</t>
  </si>
  <si>
    <t>Mettstrass 108</t>
  </si>
  <si>
    <t>Fg 91 auf Streifen überfahren</t>
  </si>
  <si>
    <t>Muldenkipp, ev verti Heck Scheibe unverdeckt. W-lan Garage -50m</t>
  </si>
  <si>
    <t>824_Biel_10.10.2016.pdf</t>
  </si>
  <si>
    <t>Einbiegend Anhä gekippt</t>
  </si>
  <si>
    <t>Se 2 ist Polycom-Sender</t>
  </si>
  <si>
    <t>825_Neuhaus_10.10.2016.pdf</t>
  </si>
  <si>
    <t>Rückwärtsfahrend in Fahrl.Mast</t>
  </si>
  <si>
    <t>826_Andermatt_13.11.2016.pdf</t>
  </si>
  <si>
    <t>Erstfeld</t>
  </si>
  <si>
    <t>Schwerverk.zen</t>
  </si>
  <si>
    <t>Koll mit P-LKW in Warteschlange</t>
  </si>
  <si>
    <t>Beide HS Ebene 1, verläuft über ganzen Parkplatz…</t>
  </si>
  <si>
    <t>827_Erstfeld_20.10.2016.pdf</t>
  </si>
  <si>
    <t>Möhlin</t>
  </si>
  <si>
    <t>Kreisel Sal.str</t>
  </si>
  <si>
    <t>In Kreisel neben Str. rückw</t>
  </si>
  <si>
    <t>unbel. Kreisel, Nebenradius für Überholer, ev fehlinterpr. Ev V zu hoch</t>
  </si>
  <si>
    <t>828_Möhlin_04.01.2018.pdf</t>
  </si>
  <si>
    <t>Bogenstrasse</t>
  </si>
  <si>
    <t>b Lösen v Ticket an Schranke rückw</t>
  </si>
  <si>
    <t>829_Schaffhausen_03.01.2018.pdf</t>
  </si>
  <si>
    <t>Kasernenstra</t>
  </si>
  <si>
    <t>Velofahrerin unter LKW</t>
  </si>
  <si>
    <t>keine Pol.meldung. SE von Uhrturm Sihlpost und gsm sehr klein von Haltestelle Kaserne</t>
  </si>
  <si>
    <t>830_Zürich_27.11.2017.pdf</t>
  </si>
  <si>
    <t>Vionnaz</t>
  </si>
  <si>
    <t>Revereulaz</t>
  </si>
  <si>
    <t>In Haarnadelkurve re ab</t>
  </si>
  <si>
    <t>enge Kurve, ev. leicht überfroren, nass.</t>
  </si>
  <si>
    <t>831_Vionnaz_03.01.2018.pdf</t>
  </si>
  <si>
    <t>Hirschthal</t>
  </si>
  <si>
    <t>Holzikerstr</t>
  </si>
  <si>
    <t>In Brückengeländer leichter Alk</t>
  </si>
  <si>
    <t>832_Hirschthal_02.01.2018.pdf</t>
  </si>
  <si>
    <t>Mil</t>
  </si>
  <si>
    <t>Abbieg Stop überf Velo übersehen</t>
  </si>
  <si>
    <t>Se 2 linksfront bei Anfahrt, dan 45°, Se 3 Polycom auf Feuerwehrdep</t>
  </si>
  <si>
    <t>833_Thun_24.10.2016_Waffenpl..pdf</t>
  </si>
  <si>
    <t>Cham A4 Fr Lu</t>
  </si>
  <si>
    <t xml:space="preserve">Blegikurve </t>
  </si>
  <si>
    <t>In Kurve Kontrolle verloren</t>
  </si>
  <si>
    <t>in li-Kurve m rechtsschlenker in Leitpl, dann lins abgewiesen</t>
  </si>
  <si>
    <t>834_Cham_25.10.2016.pdf</t>
  </si>
  <si>
    <t>Villars s Glane</t>
  </si>
  <si>
    <t>rt d Petit Moncourt</t>
  </si>
  <si>
    <t>einbiegend Vortritt verweigert</t>
  </si>
  <si>
    <t>optim Lichtverhältn u Übersichtli, Se 4 Betriebsfu 57m  re gl.Höhe, Reflexionen</t>
  </si>
  <si>
    <t>835_Villars_s_Glane _27.10.2016.pdf</t>
  </si>
  <si>
    <t>Treiten</t>
  </si>
  <si>
    <t>vor Anlief in Kiesgrube, gekippt</t>
  </si>
  <si>
    <t>400m br Wald,verm Funk gedä(Tannen) Se frontal 1100m Se hi 1000m gr</t>
  </si>
  <si>
    <t>836_Treiten_27.10.2016.pdf</t>
  </si>
  <si>
    <t>Reichenau</t>
  </si>
  <si>
    <t>Einfahrt Autob</t>
  </si>
  <si>
    <t>n li kurve li in Böschg, gekippt</t>
  </si>
  <si>
    <t>Umrundet (erst frontal, oben) fakt.Sen im Einfahrtsrund-Zentrum</t>
  </si>
  <si>
    <t>837_Reichenau_16.11.2016.pdf</t>
  </si>
  <si>
    <t>Baar Blegi A4</t>
  </si>
  <si>
    <t>nach Verzweig</t>
  </si>
  <si>
    <t>Spurwechsel n li, Liefw übers</t>
  </si>
  <si>
    <t>Unfall nicht vermerkt, Fahrer-Problem, ev. Ablenkung</t>
  </si>
  <si>
    <t>838_Blegi_04.10.2016.pdf</t>
  </si>
  <si>
    <t>A4 Ausf. Baar</t>
  </si>
  <si>
    <t>Kolonne übersehen zu schn</t>
  </si>
  <si>
    <t>Unfall nicht vermerkt, Fahrer-Problem, ev. Ablenkung, HS 2 ist Ebene 1</t>
  </si>
  <si>
    <t>839_Baar_04.10.2016.pdf</t>
  </si>
  <si>
    <t>Niederuzwil</t>
  </si>
  <si>
    <t>Gupfenstr</t>
  </si>
  <si>
    <t>in Kreisel Vortritt miss</t>
  </si>
  <si>
    <t>beide Se bei Anfahrt frontal, dann links</t>
  </si>
  <si>
    <t>840_Niederuzwil_05.01.2018.pdf</t>
  </si>
  <si>
    <t>Flurlingen A4</t>
  </si>
  <si>
    <t>Auff Schnellstr</t>
  </si>
  <si>
    <t>n Einfahrt Spur mi-a re, Koll PW</t>
  </si>
  <si>
    <t xml:space="preserve"> Se 1 vorher rechts gl höhe 25m,  Se 2 in Tun oben, frontal b Tu ende.</t>
  </si>
  <si>
    <t>841_Flurlingen_17.11.2016.pdf</t>
  </si>
  <si>
    <t>Fäsenst.Tu S</t>
  </si>
  <si>
    <t>in Tu b Nische Auffahrkoll</t>
  </si>
  <si>
    <t>Auto 2*</t>
  </si>
  <si>
    <t>Funksender erst in Tunnelmitte</t>
  </si>
  <si>
    <t>842_Schaffhausen_08.06.2016.pdf</t>
  </si>
  <si>
    <t>re abgeb. Tram übersehen</t>
  </si>
  <si>
    <t>Se 2 re 90° Licht-Signalanlage.4. se rechts 90°465m, gsm kl  lte mittel</t>
  </si>
  <si>
    <t>843_Muttenz_05.12.2016.pdf</t>
  </si>
  <si>
    <t>Breite</t>
  </si>
  <si>
    <t xml:space="preserve"> N Haltestelle falsche Richtg</t>
  </si>
  <si>
    <t>Dann Versuch Rückwärtsfahrt mit GelenkBus, Koll. m.Mauer</t>
  </si>
  <si>
    <t>844_Schaffhausen_05.12.2016.pdf</t>
  </si>
  <si>
    <t>n Tu Stutz</t>
  </si>
  <si>
    <t>Kippmulde von selbst gehoben</t>
  </si>
  <si>
    <t>Se 2 ist ein unbek Sendertyp, ev. Polycom kleinerer Leistung</t>
  </si>
  <si>
    <t>845_Mühlehorn_06.12.2016.pdf</t>
  </si>
  <si>
    <t>Ahornstrasse</t>
  </si>
  <si>
    <t>Se 2 ist 2016 in Bakom.Karte, 2018.1 nicht mehr. Se leist.2 annahme für Stadt.</t>
  </si>
  <si>
    <t>846_Basel_08.12.2016.pdf</t>
  </si>
  <si>
    <t>abbiegend Gegenvk übers</t>
  </si>
  <si>
    <t xml:space="preserve">Lsa, Gegenlicht intensiv, Rotlicht übersehen </t>
  </si>
  <si>
    <t>847_Buchs_14.12.2016.pdf</t>
  </si>
  <si>
    <t>A2 Hö St.Jakob</t>
  </si>
  <si>
    <t>Se gleiche Höhe, Einfluss 90° im Wahrnehmungsbereich  SBB-quert 520m</t>
  </si>
  <si>
    <t>848_Birsfelden_17.12.2016.pdf</t>
  </si>
  <si>
    <t>Villars - Ste  -Croix</t>
  </si>
  <si>
    <t>A1 FR süc</t>
  </si>
  <si>
    <t>in Mitteleitpl gefahren</t>
  </si>
  <si>
    <t xml:space="preserve">Kein Eintrag inAstra-Karte.Keine P-Meldung HS an dieser Stelle Mast, am nächsten, vorher weiter weg, </t>
  </si>
  <si>
    <t>849_Villars-Ste-Croix_23.12.2016.pdf</t>
  </si>
  <si>
    <t>Fruthwilen</t>
  </si>
  <si>
    <t>In Wiese</t>
  </si>
  <si>
    <t>850_Fruthwilen_05.01.2018.pdf</t>
  </si>
  <si>
    <t>rt Rossemaison</t>
  </si>
  <si>
    <t>In Kreisel Bagger verloren</t>
  </si>
  <si>
    <t xml:space="preserve">Kreisel liegt 8m über all.Niveau, HS liegen sehr tief. </t>
  </si>
  <si>
    <t>851_Delemont_23.12.16.pdf</t>
  </si>
  <si>
    <t>Augst</t>
  </si>
  <si>
    <t>2 / A3</t>
  </si>
  <si>
    <t>in Kurve überschlagen</t>
  </si>
  <si>
    <t>852_Augst_13.01.2017.pdf</t>
  </si>
  <si>
    <t>A2/A3</t>
  </si>
  <si>
    <t>in Kurve links in LP</t>
  </si>
  <si>
    <t>853_Augst_21.06.2013.pdf</t>
  </si>
  <si>
    <t>Tu Schänzli</t>
  </si>
  <si>
    <t xml:space="preserve">Tu eing Spurwechsel, </t>
  </si>
  <si>
    <t>beide Se zuerst frontal, Se 2 rechts, dann irrelevant LKW</t>
  </si>
  <si>
    <t>854_Muttenz_17.01.2017.pdf</t>
  </si>
  <si>
    <t>Ausfahrt A2</t>
  </si>
  <si>
    <t>m Heck in Aufpralldä gefahren</t>
  </si>
  <si>
    <t>Se polycom vorbeif. Re u v hi  HS 2. u3. Querg ebenfalls Ebene 1</t>
  </si>
  <si>
    <t>855_Amsteg_18.01.2017.pdf</t>
  </si>
  <si>
    <t>Inwil</t>
  </si>
  <si>
    <t xml:space="preserve"> Oberhofen krz</t>
  </si>
  <si>
    <t>Koll an LSA</t>
  </si>
  <si>
    <t>Verursacher nicht bekannt 4x HS 1 tief vor 1000m, 1 x 200m</t>
  </si>
  <si>
    <t>856_Inwil_24.06.2016.pdf</t>
  </si>
  <si>
    <t>Seelisbergtunnel</t>
  </si>
  <si>
    <t>Ni 33</t>
  </si>
  <si>
    <t>857_Isenthal_05.01.2018.pdf</t>
  </si>
  <si>
    <t>OW</t>
  </si>
  <si>
    <t>Kreuzstr. Kreis</t>
  </si>
  <si>
    <t>Koll. In Kreisel</t>
  </si>
  <si>
    <t>80 Rechts Untersuchungsgefängnis, zus. Polycom.</t>
  </si>
  <si>
    <t>858_Stans_27.01.2017.pdf</t>
  </si>
  <si>
    <t>Thunplatz</t>
  </si>
  <si>
    <t>Bushaltestelle, Pass auss gestürzt</t>
  </si>
  <si>
    <t>Lage bez. Sich auf Passagier, der nicht einsteigen konnte, 1 zus reflex.</t>
  </si>
  <si>
    <t>859_Bern_29.01.2017.pdf</t>
  </si>
  <si>
    <t>Eschenb.str.</t>
  </si>
  <si>
    <t>in progr. Kurve im Wald gekippt</t>
  </si>
  <si>
    <t>kein Funk</t>
  </si>
  <si>
    <t>860_Schmerikon_30.01.2017.pdf</t>
  </si>
  <si>
    <t>Lausanne-Ouchy</t>
  </si>
  <si>
    <t>In Hafenmole gefahren</t>
  </si>
  <si>
    <t>Letzte Fahrt von Thonon nach Lausanne-Ouchy, Bremsmanöver i letzt Sekunde</t>
  </si>
  <si>
    <t>861_Lausanne-Ouchy_01.02.2017.pdf</t>
  </si>
  <si>
    <t xml:space="preserve">Langgasse  </t>
  </si>
  <si>
    <t>links ab, in Baum geprall</t>
  </si>
  <si>
    <t xml:space="preserve">spitze ü 200uW </t>
  </si>
  <si>
    <t>Ev. zus. Reflex kreuz. Bus, ev.reflex Fzdach vorher   6 Verletzte</t>
  </si>
  <si>
    <t>862_St.Gallen_02.02.2017.pdf</t>
  </si>
  <si>
    <t>Oberstammheim</t>
  </si>
  <si>
    <t>Stammheimers</t>
  </si>
  <si>
    <t>Nebenstrasse, lange ger. Abschnitte….verm. Ablenkung und zu schnell</t>
  </si>
  <si>
    <t>863_Oberstammheim_07.02.2017.pdf</t>
  </si>
  <si>
    <t>Kornhausstr.</t>
  </si>
  <si>
    <t>FG tritt vor einfahrenden Bus</t>
  </si>
  <si>
    <t xml:space="preserve">Polycom auf Trottoir </t>
  </si>
  <si>
    <t>864_St.Gallen_08.02.2017.pdf</t>
  </si>
  <si>
    <t>Pfandernstr.</t>
  </si>
  <si>
    <t>FZ als Lieferwagen beschrieben. Se fro-re 30°, zus. Reflex v re Höhe Kreuzg.</t>
  </si>
  <si>
    <t>865_Thun_08.02.2017.pdf</t>
  </si>
  <si>
    <t>LKW bleibt stehten zw. Sendern</t>
  </si>
  <si>
    <t>Durchfahrt bei zwei Se gl Höhe li und re., Effekt verm. 50m vorher</t>
  </si>
  <si>
    <t>866_Sihlbrugg_15.02.2017.pdf</t>
  </si>
  <si>
    <t>A1 Schoren</t>
  </si>
  <si>
    <t>PW a Einspurstr. Übers.</t>
  </si>
  <si>
    <t>867_St.Gallen_14.02.2017.pdf</t>
  </si>
  <si>
    <t>Bus streift Krankenwagen</t>
  </si>
  <si>
    <t>polycom auf Strasse</t>
  </si>
  <si>
    <t>868_St.Gallen_08.02.1017.pdf</t>
  </si>
  <si>
    <t>Leonhardstr.</t>
  </si>
  <si>
    <t>Bus fährt FG auf Streifen an</t>
  </si>
  <si>
    <t>FG vermutlich bei rot noch durch, noch Nacht 2 weitere Se vorher frontal</t>
  </si>
  <si>
    <t>869_St.Gallen_28.02.2017.pdf</t>
  </si>
  <si>
    <t>Cilanderstrasse</t>
  </si>
  <si>
    <t>Höhenbeschränkg übersehen</t>
  </si>
  <si>
    <t>870_Herisau_01.03.2017  .pdf</t>
  </si>
  <si>
    <t>Eschenbach LU</t>
  </si>
  <si>
    <t>Rothenburgstgr.</t>
  </si>
  <si>
    <t>Weiler an Hauptstrasse, FG angef</t>
  </si>
  <si>
    <t>871_Eschenbach_13.03.2017.pdf</t>
  </si>
  <si>
    <t>In Inselschutzpfosten geprallt</t>
  </si>
  <si>
    <t>120 uW</t>
  </si>
  <si>
    <t>vorbeifahrt 50m vorher rechts, overflow,  Reflexion an Fassade.</t>
  </si>
  <si>
    <t>872_St.Gallen_06.03.2017.pdf</t>
  </si>
  <si>
    <t>in Trennelement geprallt</t>
  </si>
  <si>
    <t>873_Cham_01.02.2019.pdf</t>
  </si>
  <si>
    <t>Heiden</t>
  </si>
  <si>
    <t>Poststrasse 10</t>
  </si>
  <si>
    <t>Geradeaus in Schaufenster</t>
  </si>
  <si>
    <t xml:space="preserve">Rückwärtsgang nach erfolgtem Einkauf nicht eingelegt. </t>
  </si>
  <si>
    <t>874_Heiden_05.01.2018.pdf</t>
  </si>
  <si>
    <t>Stein AG</t>
  </si>
  <si>
    <t>FR Mumpf</t>
  </si>
  <si>
    <t>rotlicht missachtet, Kollision</t>
  </si>
  <si>
    <t>875_Stein_15.3.2017.pdf</t>
  </si>
  <si>
    <t>Gl</t>
  </si>
  <si>
    <t>A3 Höhe Ausf</t>
  </si>
  <si>
    <t>876_Bilten_07.01.2018.pdf</t>
  </si>
  <si>
    <t>A2 Fr ZH Be</t>
  </si>
  <si>
    <t>Spurwechsel, Koll PW re</t>
  </si>
  <si>
    <t>von li auf Mittlere Spur gewechselt</t>
  </si>
  <si>
    <t>877_Augst_17.03.2017.pdf</t>
  </si>
  <si>
    <t>Wiggiswil</t>
  </si>
  <si>
    <t>Lyssstrasse</t>
  </si>
  <si>
    <t>re von FB ab, gekippt</t>
  </si>
  <si>
    <t>umts-leistung bis 1.18 reduziert auf m</t>
  </si>
  <si>
    <t>878_Wiggiswil_03.04.2017.pdf</t>
  </si>
  <si>
    <t>Winterth.str 54</t>
  </si>
  <si>
    <t>in halber Kurve rechts in Kandelaber</t>
  </si>
  <si>
    <t>2x in Gebäudelücken 50 und 25 m vorh Kurve, 3 ist Polycom.</t>
  </si>
  <si>
    <t>879_Sirnach_08.01.2018.pdf</t>
  </si>
  <si>
    <t>A 7 FR ZH</t>
  </si>
  <si>
    <t>Abgestellt Pol.fz gestreift</t>
  </si>
  <si>
    <t>sogar Warnblinkanlage überseh, früher eingeschlafen, rumän. Chauffeur.</t>
  </si>
  <si>
    <t>880_Wigoltingen_11.04.2017  .pdf</t>
  </si>
  <si>
    <t>Sattel</t>
  </si>
  <si>
    <t>Aegeristrasse</t>
  </si>
  <si>
    <t>Enge Strasse abw. Schnee/eis</t>
  </si>
  <si>
    <t>881_Sattel_19.04.2017.pdf</t>
  </si>
  <si>
    <t>Jonschwil</t>
  </si>
  <si>
    <t>Unterdorfstr</t>
  </si>
  <si>
    <t>Kurve, FG zu Bushhalt überfahren</t>
  </si>
  <si>
    <t>882_Jonschwil_08.01.2018.pdf</t>
  </si>
  <si>
    <t>Mühlrüthi</t>
  </si>
  <si>
    <t>Murgstrasse</t>
  </si>
  <si>
    <t>Wald, Kurve n genau gef. Abgestü</t>
  </si>
  <si>
    <t>EngeWaldstrecke, Kurve zu gleichmässig gef. Ohne Korrekturen</t>
  </si>
  <si>
    <t>883_Mühlrüti_19.04.2017.pdf</t>
  </si>
  <si>
    <t>Radweg Holzike</t>
  </si>
  <si>
    <t>Geteerter 3m-Radweg durch Wiesen und Felder, Fahrverbot f Autos</t>
  </si>
  <si>
    <t>884_Schöftland_08.01.2018.pdf</t>
  </si>
  <si>
    <t>St.Margrethen</t>
  </si>
  <si>
    <t>Baustellenber. Re ab inWiese</t>
  </si>
  <si>
    <t>ca 3m breite engstrecke da breite Mittelbaustelle</t>
  </si>
  <si>
    <t>885_St.Margrethen_26.04.2017.pdf</t>
  </si>
  <si>
    <t>Kriessernstr.</t>
  </si>
  <si>
    <t>Kind auf FG überrollt. Beinverletzg</t>
  </si>
  <si>
    <t>Se 3 wird auf den letzten 8  m frontal, vorher 45°</t>
  </si>
  <si>
    <t>886_Altstätten_27.04.2017.pdf</t>
  </si>
  <si>
    <t>Les Breuleux</t>
  </si>
  <si>
    <t>le Roselet</t>
  </si>
  <si>
    <t xml:space="preserve"> re vonStrasse in progr.Kurve</t>
  </si>
  <si>
    <t>Betonpumpe, hoher Schwerpunkt, Alter nicht mitgeteilt</t>
  </si>
  <si>
    <t>887_Les_Breuleux_02.05.2017.pdf</t>
  </si>
  <si>
    <t xml:space="preserve">A1 FR Bern </t>
  </si>
  <si>
    <t>In Verkehrsteiler, re in Böschung</t>
  </si>
  <si>
    <t>Se 2 und 3 beim Einschlafzeitpunkt vermutlich frontal / rechts</t>
  </si>
  <si>
    <t>888_Wallisellen_08.05.2017.pdf</t>
  </si>
  <si>
    <t>Nordstrasse 10</t>
  </si>
  <si>
    <t>in 2. Kurve n Garausf gestorben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</si>
  <si>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 Trapezblech-Fassade Nachbarhochhaus 8</t>
    </r>
  </si>
  <si>
    <t>889_Altstätten_20.11.2013.pdf</t>
  </si>
  <si>
    <t>Holzhäusernstr</t>
  </si>
  <si>
    <t>Plötzlich a Gegenspur, Koll, gekippt</t>
  </si>
  <si>
    <t>Verursacher SA Oberaargau-Emmental angefragt</t>
  </si>
  <si>
    <t>890_Wigoltingen_11.04.2017.pdf</t>
  </si>
  <si>
    <t>St.Antönierrrank</t>
  </si>
  <si>
    <t>In Kurve in PostAuto gefahren</t>
  </si>
  <si>
    <t>Bremsdefekt am LKW. Funk nah, tiefer, aber 2014 nach Nordwesten weisend</t>
  </si>
  <si>
    <t>891_Chur_15.05.2017.pdf</t>
  </si>
  <si>
    <t>Derendingen</t>
  </si>
  <si>
    <t>Steinmattstr.36</t>
  </si>
  <si>
    <t>In Kurve Kind erfasst auf FG</t>
  </si>
  <si>
    <t>Als Überquer d.FB abgebucht, LKW war fast durchgef. Seitl re Kind erfasst</t>
  </si>
  <si>
    <t>892_Derendingen_31.10.2014.pdf</t>
  </si>
  <si>
    <t>Uerikon</t>
  </si>
  <si>
    <t>Laubisrütist 72</t>
  </si>
  <si>
    <t>In li- Kurve Kind erfasst auf Veloweg</t>
  </si>
  <si>
    <t xml:space="preserve">_Reflektierende Fassade an Gebäude rechts, verm. Dir. Sicht a Sender </t>
  </si>
  <si>
    <t>893_Uerikon_16.05.2017.pdf</t>
  </si>
  <si>
    <t>Hermetschwil-Staff</t>
  </si>
  <si>
    <t>Mohrentalstr.</t>
  </si>
  <si>
    <t>nach Gerade Kurve verpasst gekippt</t>
  </si>
  <si>
    <t>Lang-tiefe Querung der leitung genau in letzter Kurve, dann Gerade….</t>
  </si>
  <si>
    <t>894_Hermetschwil-Staffeln_10.1.2018.pdf</t>
  </si>
  <si>
    <t>Langendorf</t>
  </si>
  <si>
    <t>Weissenst.str28</t>
  </si>
  <si>
    <t>F und Hund auf FG überfahren</t>
  </si>
  <si>
    <t>Kleinsend nicht erkennbar, ob in Betrieb:  40m vor Unfallstelle</t>
  </si>
  <si>
    <t>895_Langendorf_09.10.2014.pdf</t>
  </si>
  <si>
    <t>A2 na Ausf BeR</t>
  </si>
  <si>
    <t>Signalanhänger gestreift</t>
  </si>
  <si>
    <t>Se in Seilbahnma zuoberst, fakt gl Hö Autobahnk Seilbahn oberh querte</t>
  </si>
  <si>
    <t>896_Beckenried_16.05.2017.pdf</t>
  </si>
  <si>
    <t>Untersiggenthal</t>
  </si>
  <si>
    <t>Stillistrasse</t>
  </si>
  <si>
    <t>Auffahrkoll in PW, dann LKW</t>
  </si>
  <si>
    <t xml:space="preserve">hohe Geschw. </t>
  </si>
  <si>
    <t>897_Untersiggenthal_18.05.2017.pdf</t>
  </si>
  <si>
    <t>Oerlikon  IBIS hotel</t>
  </si>
  <si>
    <t>Hagenholzstr</t>
  </si>
  <si>
    <t>Kurve, Vollgas Rabatte Gar.einfa.</t>
  </si>
  <si>
    <r>
      <rPr>
        <sz val="11"/>
        <color rgb="FF000000"/>
        <rFont val="Calibri"/>
        <family val="2"/>
        <charset val="1"/>
      </rPr>
      <t xml:space="preserve"> Wendemanöver missglückt, etwas wie Pedalverwechseln, aus Gebäudeschatten heraus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Fassade links.</t>
    </r>
  </si>
  <si>
    <t>898_Oerlikon_22.05.2017_Flixbus.pdf</t>
  </si>
  <si>
    <t>Oberriet</t>
  </si>
  <si>
    <t>Feldhofstr. 35</t>
  </si>
  <si>
    <t>Von Feldweg o Stop auf Nebenstr.</t>
  </si>
  <si>
    <t>FZ von links abgeschossen, eig. übersichtlich, Opfer in Kanal ertrunken</t>
  </si>
  <si>
    <t>899_Oberriet_07.01.2018.pdf</t>
  </si>
  <si>
    <t>Hauptstr. Einsie</t>
  </si>
  <si>
    <t>Geraudeaus in Gegenspur</t>
  </si>
  <si>
    <t>Se 2 Polycom SA Biberbrugg, se 1 und 2 vorher frontal flache Richtstrahlverbindung im Unfallareal, feuchtes Wetter.</t>
  </si>
  <si>
    <t>900_Bennau_09.01.2018.pdf</t>
  </si>
  <si>
    <t>r d Draizes 61</t>
  </si>
  <si>
    <t>Auffahrkollision vor Streifen</t>
  </si>
  <si>
    <t>dunkel, vorher W-lan-Tankstelle links.</t>
  </si>
  <si>
    <t>901_Neuchatel_09.10.2018.pdf</t>
  </si>
  <si>
    <t>Schönenwerd</t>
  </si>
  <si>
    <t>Gösgenerst 5</t>
  </si>
  <si>
    <t>Kollision, nachher in Coop</t>
  </si>
  <si>
    <t>Se 2 ev auch von hinten beim  Einschwenken auf Erschl.strasse</t>
  </si>
  <si>
    <t>902_Schönenwerd_03.01.2014.pdf</t>
  </si>
  <si>
    <t>Effingen</t>
  </si>
  <si>
    <t>Aw FR BS Ausf</t>
  </si>
  <si>
    <t>Nach Überholman in böschung</t>
  </si>
  <si>
    <t>Heck fast vertikal, HS quert unter Strasse auf Schiessstandseite, dann Tunnel</t>
  </si>
  <si>
    <t>903_Effingen_11.01.2018.pdf</t>
  </si>
  <si>
    <t>Liesthal</t>
  </si>
  <si>
    <t>Frenkendörferst</t>
  </si>
  <si>
    <t>904_Liestal_24.05.2017.pdf</t>
  </si>
  <si>
    <t>A1 Bürerstich</t>
  </si>
  <si>
    <t>Auffahrkollison auf Pneukran</t>
  </si>
  <si>
    <t>sehr langsamer Schwerlastkran Emil Egger.</t>
  </si>
  <si>
    <t>905_Oberbüren_30.08.2016.pdf</t>
  </si>
  <si>
    <t>Baslerstr 202</t>
  </si>
  <si>
    <t>fussgänger</t>
  </si>
  <si>
    <t>906_Allschwil_10.01.2018.pdf</t>
  </si>
  <si>
    <t>Hauteville</t>
  </si>
  <si>
    <t>Le Ruz</t>
  </si>
  <si>
    <t>Saugfahrzeug schlingert b überh</t>
  </si>
  <si>
    <t>zu langsam, Gegenverkehr taucht auf, gekippt beim einschwenken</t>
  </si>
  <si>
    <t>908_Bulle_12.10.2016.pdf</t>
  </si>
  <si>
    <t>Battentin</t>
  </si>
  <si>
    <t>Einschlafstelle kann 400m vorher sein, langgezogene Kurve</t>
  </si>
  <si>
    <t>908_Hauteville_24.05.2017.pdf</t>
  </si>
  <si>
    <t>Onex</t>
  </si>
  <si>
    <t>In Tram gefahren in Haltestelle</t>
  </si>
  <si>
    <t>Tram nicht abgefahren wie erwartet, kein Funk sichtbar</t>
  </si>
  <si>
    <t>909_Geneve_13.12.2017.pdf</t>
  </si>
  <si>
    <t>Seelisberg Tunnel</t>
  </si>
  <si>
    <t>FR südq</t>
  </si>
  <si>
    <t>in Rechtskurve rechts in Wand</t>
  </si>
  <si>
    <t>Unfall nicht  vermerkt in Astra-Karte, geschä Distanz.  Sender 2 falsch eingetragen</t>
  </si>
  <si>
    <t>910_Emmetten_18.10.2015.pdf</t>
  </si>
  <si>
    <t>Alpnach Dorf</t>
  </si>
  <si>
    <t>Brünigstrasse</t>
  </si>
  <si>
    <t>b FG Velofahrerin queren überf</t>
  </si>
  <si>
    <t>911_Alpnach_Dorf_03.11.2015.pdf</t>
  </si>
  <si>
    <t xml:space="preserve">n Einf. süd r LU </t>
  </si>
  <si>
    <t>Putzmaschine übersehen</t>
  </si>
  <si>
    <t>1 und 2 vorbeifahrt links immer exponiert.</t>
  </si>
  <si>
    <t>912_Stans_09.06.2017.pdf</t>
  </si>
  <si>
    <t>Samstagernstr</t>
  </si>
  <si>
    <t>Vortritt  missachtet</t>
  </si>
  <si>
    <t>Dunkel, aber Autos und Kreuzung beleuchtet.</t>
  </si>
  <si>
    <t>913_Wollerau_12.01.2018.pdf</t>
  </si>
  <si>
    <t>Kefikon</t>
  </si>
  <si>
    <t>A 7 r Frauenfeld</t>
  </si>
  <si>
    <t>Mähfahrzeug angefahren</t>
  </si>
  <si>
    <t>914_Kefikon_12.6.17.pdf</t>
  </si>
  <si>
    <t>Steinerstrasse</t>
  </si>
  <si>
    <t>Geradeaus statt rechtskurve bergauf</t>
  </si>
  <si>
    <t>GSM rail von SBB-Strecke von hinten, Auto mit Steilheck, direkt auf Fahrer strahlend.</t>
  </si>
  <si>
    <t>915_Goldau_05.09.2015.pdf</t>
  </si>
  <si>
    <t>Kradolf</t>
  </si>
  <si>
    <t>Aufffahren auf abbieg Auto</t>
  </si>
  <si>
    <t>LKW Stei. Transport.  Sehr junger Fahrer.</t>
  </si>
  <si>
    <t>916_Kradolf_20.06.2017.pdf</t>
  </si>
  <si>
    <t>Kesslerstrasse</t>
  </si>
  <si>
    <t>Abbiegend frau auf FG angef.</t>
  </si>
  <si>
    <t>Se 3 ist an Warteposition rechts 75°, dann beim Übersehen frontal</t>
  </si>
  <si>
    <t>917_St.Gallen_23.06.2017.pdf</t>
  </si>
  <si>
    <t>Bahnhof  P hs</t>
  </si>
  <si>
    <t xml:space="preserve">Se genau 90° links </t>
  </si>
  <si>
    <t>918_Rapperswil_23.06.2017.pdf</t>
  </si>
  <si>
    <t>A2 Fr Nord</t>
  </si>
  <si>
    <t>auf Signalwagen gefahren</t>
  </si>
  <si>
    <t>Se 2 vor 200m links 90°, Se 3 Feuerwehr, links 640m</t>
  </si>
  <si>
    <t>919_Stans_26.06.2017.pdf</t>
  </si>
  <si>
    <t xml:space="preserve">Oberwil </t>
  </si>
  <si>
    <t>Coop- Einfahrt</t>
  </si>
  <si>
    <t>Rechtsabbieg. Auto übrsehen</t>
  </si>
  <si>
    <t>ev 2. Sender klein an Garage.</t>
  </si>
  <si>
    <t>920_Oberwil_27.06.2017.pdf</t>
  </si>
  <si>
    <t>Bahnhof h PHs</t>
  </si>
  <si>
    <t>Fahrspur n re verlassen</t>
  </si>
  <si>
    <t>Se 3 ist mit sehr klein umts und Lte angeg, hat aber auch GSM rail mit unbek.Leistg</t>
  </si>
  <si>
    <t>921_Rapperswil_27.06.2017.pdf</t>
  </si>
  <si>
    <t>Sumvitg</t>
  </si>
  <si>
    <t>Oberalpstrasse</t>
  </si>
  <si>
    <t>in Böschung gefahren, gekippt</t>
  </si>
  <si>
    <t>Se 90°, nur leicht höh, mit leicht downtilt i Hauptstrahl Ri Dorf Cumpadials</t>
  </si>
  <si>
    <t>922_Sumvitg_28.06.2017.pdf</t>
  </si>
  <si>
    <t>Iseltwald</t>
  </si>
  <si>
    <t>A8 Chüebalm TU</t>
  </si>
  <si>
    <t>b Tunneleingang überschlagen</t>
  </si>
  <si>
    <t>Se  im Tunnelportal, 30m vorher rechts in ansteigende Mauer</t>
  </si>
  <si>
    <t>923_Iseltwald_14.1.2018.pdf</t>
  </si>
  <si>
    <t>A9 r Lausanne</t>
  </si>
  <si>
    <t>in Mittelleitpl. Gegenspur</t>
  </si>
  <si>
    <t>Se 1 SBB,se 2 90° gerichtet, HS zuerst palallel, dann re 10°, HS parallel li in 55m</t>
  </si>
  <si>
    <t>924_St.Triphon_29.06.2017.pdf</t>
  </si>
  <si>
    <t>Fürstenlandstr.</t>
  </si>
  <si>
    <t>925_ St.Gallen_14.01.2018.pdf</t>
  </si>
  <si>
    <t>St.Gallen  A1 W</t>
  </si>
  <si>
    <t>Einf. St.Fiden</t>
  </si>
  <si>
    <t>Fahrspurwechsel, streifkoll.</t>
  </si>
  <si>
    <t xml:space="preserve">Fahrerflucht oder nicht wahrgenommen. </t>
  </si>
  <si>
    <t>926_St.Gallen_01.07.2017.pdf</t>
  </si>
  <si>
    <t>Putzmaschine schwenkt n links</t>
  </si>
  <si>
    <t>Brückenpf zu nah,Putzmas muss schwenk,...HS ist doppelt, breit angelegt, nicht hoch.</t>
  </si>
  <si>
    <t>927_Rothrist_03.07.2017.pdf</t>
  </si>
  <si>
    <t>Wiesentalskreisl</t>
  </si>
  <si>
    <t>in Kreisel Vortritt missachtet</t>
  </si>
  <si>
    <t>928_Chur_14.01.2018.pdf</t>
  </si>
  <si>
    <t>Ostermundigen</t>
  </si>
  <si>
    <t>Bolligenstrasse</t>
  </si>
  <si>
    <t>Milchtrsp übersieht Velo rechts</t>
  </si>
  <si>
    <t>quert noch Trsp. Leitung SBB 25m vorher</t>
  </si>
  <si>
    <t>929_Ostermundigen_06.07.2017.pdf</t>
  </si>
  <si>
    <t>Winkelriedstr.</t>
  </si>
  <si>
    <t>Seitl. Streif-Koll mit Auto</t>
  </si>
  <si>
    <t>Se 1 45° rechts</t>
  </si>
  <si>
    <t>930_Bern_07.07.2017.pdf</t>
  </si>
  <si>
    <t>St.Gallerstras</t>
  </si>
  <si>
    <t xml:space="preserve">Auffahrkoll beim Abfahren </t>
  </si>
  <si>
    <t>Se 2 bei LKW inaktiv, 416 m m gr  von hinten</t>
  </si>
  <si>
    <t>931_Gossau_11.07.2017.pdf</t>
  </si>
  <si>
    <t>links in prov. Trenn-Leitplanke</t>
  </si>
  <si>
    <t>aufgrund einer kurzen Unaufmerksamkeit, se gross vorher rechts.</t>
  </si>
  <si>
    <t>932_Döttingen_25.07.2017.pdf</t>
  </si>
  <si>
    <t>vor eig.Garage Auto weggerollt</t>
  </si>
  <si>
    <t>Ort zuhause, nicht angegeben</t>
  </si>
  <si>
    <t>933_Teufen_05.01.2018.pdf</t>
  </si>
  <si>
    <t>b Wegfahren Koll FG</t>
  </si>
  <si>
    <t>Nebengebäude Internetfirma. EW Buchs, Betriebsfunk</t>
  </si>
  <si>
    <t>934_Buchs_21.12.2015.pdf</t>
  </si>
  <si>
    <t>Madretschsstr</t>
  </si>
  <si>
    <t>Velo gestreift b Wegfahren</t>
  </si>
  <si>
    <t>Fahrerflucht.  Nach Abfahrt leichte rechtskurve, Radweg geschnitten</t>
  </si>
  <si>
    <t>935_Biel_17.07.2017.pdf</t>
  </si>
  <si>
    <t>Rheinstrasse</t>
  </si>
  <si>
    <t>vortritt verweigert</t>
  </si>
  <si>
    <t>unbek Betriebsfunk-Sender bei Vorbeifahrt links für Verursacher.</t>
  </si>
  <si>
    <t>936_Widnau_15.01.2018.pdf</t>
  </si>
  <si>
    <t>Weinbergst</t>
  </si>
  <si>
    <t>937_Zürich_25.05.2015.pdf</t>
  </si>
  <si>
    <t>Belchentunnel</t>
  </si>
  <si>
    <t>km 6 fr N</t>
  </si>
  <si>
    <t>li in Tunnelwand gefahren</t>
  </si>
  <si>
    <t>Koll PW und Wand, dann über 800m streifen an Wänden links und rechts.</t>
  </si>
  <si>
    <t>938_Belchentunnel_18.04.2016.pdf</t>
  </si>
  <si>
    <t>A4 FR Win´thur</t>
  </si>
  <si>
    <t>Spurwechsel, streifkollision pw</t>
  </si>
  <si>
    <t>Se rechts 90°</t>
  </si>
  <si>
    <t>939_Schaffhausen_02.08.2017.pdf</t>
  </si>
  <si>
    <t>Bullingerstrase</t>
  </si>
  <si>
    <t>Koll Insel, rechts ab FB, Autos, Baum</t>
  </si>
  <si>
    <t>0.65mW/m</t>
  </si>
  <si>
    <t>Beim Einbiegen in Bullingerstrasse se frontal, falls von Süden oder  links reflektiert.</t>
  </si>
  <si>
    <t>940_Zürich_15.01.2018.pdf</t>
  </si>
  <si>
    <t>Dietwil</t>
  </si>
  <si>
    <t>Höhe Brücke geschleudert</t>
  </si>
  <si>
    <t>Se SBB GSM, gleiche Höhe und Hauptstrahl quer zur Autobahnbrücke. Hs steigt aus Tobel in Autobahnnähe, überholspur</t>
  </si>
  <si>
    <t>941_Dietwil_15.1.2018.pdf</t>
  </si>
  <si>
    <t>Ausfahrt</t>
  </si>
  <si>
    <t>Streifkoll vor Signal  rechts m Auto</t>
  </si>
  <si>
    <t>unklare Ortsangabe, aber kein Funk und k HS</t>
  </si>
  <si>
    <t>942_Wil_02.08.2017.pdf</t>
  </si>
  <si>
    <t>Fäsenst.Tu r N</t>
  </si>
  <si>
    <t>Auffahrkoll auf PW</t>
  </si>
  <si>
    <t>Funksender b Tunnelanfang und in Tunnelmitte, Nische ev m polycom</t>
  </si>
  <si>
    <t>943_Schaffhausen-08.08.2017.pdf</t>
  </si>
  <si>
    <t>Ausweichen Bus, in Insel</t>
  </si>
  <si>
    <t>frontAL</t>
  </si>
  <si>
    <t xml:space="preserve"> Zusätzlich Dunkel, Bus hat bereits aus Bucht eingebogen, verm Blinker gesetzt.</t>
  </si>
  <si>
    <t>944_Oberwil_16.01.2018.pdf</t>
  </si>
  <si>
    <t>Tramstrasse</t>
  </si>
  <si>
    <t>Kollision mit einbieg. FZ</t>
  </si>
  <si>
    <r>
      <rPr>
        <b/>
        <sz val="11"/>
        <color rgb="FF000000"/>
        <rFont val="Calibri"/>
        <family val="2"/>
        <charset val="1"/>
      </rPr>
      <t>Verursacher m 46</t>
    </r>
    <r>
      <rPr>
        <sz val="11"/>
        <color rgb="FF000000"/>
        <rFont val="Calibri"/>
        <family val="2"/>
        <charset val="1"/>
      </rPr>
      <t>, Vortritt verweigert, aber F 75 hatte 175 m Funk 45° rechts/frontal bei Anfahrt.</t>
    </r>
  </si>
  <si>
    <t>945_Münchenstein_17.01.2018.pdf</t>
  </si>
  <si>
    <t>Ballwil</t>
  </si>
  <si>
    <t>Hochdorfstr.</t>
  </si>
  <si>
    <t>Direkt über Kreisel in Restauran</t>
  </si>
  <si>
    <t>Sekundenschlaf oder med. Problem, gem. Untersuchung.</t>
  </si>
  <si>
    <t>946_Ballwil_28.05.2017.pdf</t>
  </si>
  <si>
    <t>Brissago</t>
  </si>
  <si>
    <t>Leoncavallo 44</t>
  </si>
  <si>
    <t>Fussgängein übersehen</t>
  </si>
  <si>
    <t>overflow ü 200uW/m2</t>
  </si>
  <si>
    <t>Se von hinten hoch, in reflekt. Gasse, se von links über see, noch über 200uW/m2</t>
  </si>
  <si>
    <t>947_Brissago_18.01.2018.pdf</t>
  </si>
  <si>
    <t>Stetten</t>
  </si>
  <si>
    <t>Gnadenthalerst</t>
  </si>
  <si>
    <t>Polycom auf Schulhaus, Feuerwehrdepot 50m links.</t>
  </si>
  <si>
    <t>948_Stetten_17.01.2018.pdf</t>
  </si>
  <si>
    <t>Bole</t>
  </si>
  <si>
    <t>rue Cottendart</t>
  </si>
  <si>
    <t>nachStop Kollsion mit LW</t>
  </si>
  <si>
    <t>Sender tiefer, faktisch gleiche Höhe, Hauptstrahl sehr genau</t>
  </si>
  <si>
    <t>949_Bole_17.01.2018.pdf</t>
  </si>
  <si>
    <t>Giubiasco</t>
  </si>
  <si>
    <t>Fiume Morobbia</t>
  </si>
  <si>
    <t>Böschung von Fluss runtergest</t>
  </si>
  <si>
    <t>125.3, 186, ü 200</t>
  </si>
  <si>
    <t>Se von Silo Giubiasco</t>
  </si>
  <si>
    <t>950_Giubiasco_12.01.2018.pdf</t>
  </si>
  <si>
    <t>Corcelles</t>
  </si>
  <si>
    <t>in leichter Rechtskurve gekippt</t>
  </si>
  <si>
    <t>Unaufmerksamkeit</t>
  </si>
  <si>
    <t>400 Hühner gestorben Rest verletzt, Kein Eintrag, Inattention heisst vermutlich Ablenkung</t>
  </si>
  <si>
    <t>951_Corcelles-pres-Payerne_09.08.2017.pdf</t>
  </si>
  <si>
    <t>r henry Fazy 3</t>
  </si>
  <si>
    <t>In Gasse Kontrollverlust</t>
  </si>
  <si>
    <t>Se 1 auf Dach, Reflexionen möglich Se 2 klein links in Arkade Altstadthaus.</t>
  </si>
  <si>
    <t>952_Geneve_13.05.2017.pdf</t>
  </si>
  <si>
    <t>Industriestrasse</t>
  </si>
  <si>
    <t>Sicht auf Sender Kamin Cilander</t>
  </si>
  <si>
    <t>953_Herisau_18.01.2018.pdf</t>
  </si>
  <si>
    <t>Lagerweg</t>
  </si>
  <si>
    <t>Rechtvortritt missachtet</t>
  </si>
  <si>
    <t>unübersichtliche Stelle zwischen Lagergebäuden, Ev. Betriebsfunk vorher, 150m rechts</t>
  </si>
  <si>
    <t>954_Wil_19.01.2018.pdf</t>
  </si>
  <si>
    <t>Jonentalstr. Kr</t>
  </si>
  <si>
    <t>quer durch Kreisel in ElKasten</t>
  </si>
  <si>
    <t>955_Affoltern_am_Albis_19.01.2018.pdf</t>
  </si>
  <si>
    <t>Oltnerstrasse</t>
  </si>
  <si>
    <t>rechts abbiegend, li gestreift</t>
  </si>
  <si>
    <t>Ausholen zur Hofeinfahrt Hüslerhof, Sattelschlepper, ev Heck</t>
  </si>
  <si>
    <t>956_Egerkingen_14.08.2017.pdf</t>
  </si>
  <si>
    <t>Hohenrain</t>
  </si>
  <si>
    <t>Kramis</t>
  </si>
  <si>
    <t>rückwärtsfahrend Velo überfahren</t>
  </si>
  <si>
    <t>FZ stand still, 66 j Velofahrer schloss auf, von Rückw.man.überrascht.</t>
  </si>
  <si>
    <t>957_Ballwil_Hohenrain_24.08.2017.pdf</t>
  </si>
  <si>
    <t>Asp</t>
  </si>
  <si>
    <t>rechts ab FB, geschleud. Li in Wiese</t>
  </si>
  <si>
    <t>Koord. V Pol SO falsch angegeben. Unfallschwerpunkt…Korrigiert.</t>
  </si>
  <si>
    <t>958_Asp_21.08.2017.pdf</t>
  </si>
  <si>
    <t>Münsterplatz</t>
  </si>
  <si>
    <t>FG vor Front übersehen</t>
  </si>
  <si>
    <t>zuerst rückw fahrt, dann vorwärtsfahrt, FG interpret. Falsch, Se frontal</t>
  </si>
  <si>
    <t>959_Schaffhausen_30.08.2017.pdf</t>
  </si>
  <si>
    <t>Zürich Wollishofen</t>
  </si>
  <si>
    <t>Südrampe Uetl</t>
  </si>
  <si>
    <t>Geschleudert, li in LKW</t>
  </si>
  <si>
    <t>Diese Sender wechseln in Kurve von frontal zu links, 4. Se front 558 m m</t>
  </si>
  <si>
    <t>960_Zürich_Wollishofen_31.08.2017.pdf</t>
  </si>
  <si>
    <t>Kiesgrube</t>
  </si>
  <si>
    <t>Gekippt auf Deponie</t>
  </si>
  <si>
    <t xml:space="preserve">Beim Ablad seitlich gekippt auf schräger Unterlage, Terr trocken, Kiesiges Material... </t>
  </si>
  <si>
    <t>961_Eschenbach_LU_05.09.2017.pdf</t>
  </si>
  <si>
    <t>Würenlingen</t>
  </si>
  <si>
    <t>Döttingerstrass</t>
  </si>
  <si>
    <t>In Heck abbieg PW geprallt</t>
  </si>
  <si>
    <t>962_Würenlingen_12.09.2017.pdf</t>
  </si>
  <si>
    <t>Landestelle Zug</t>
  </si>
  <si>
    <t>In Ufer geprallt</t>
  </si>
  <si>
    <t>963_Zugersee_17.09.2017.pdf</t>
  </si>
  <si>
    <t xml:space="preserve">Sargans </t>
  </si>
  <si>
    <t>re von Strasse, Graben gekippt</t>
  </si>
  <si>
    <t>Betriebsareal Käppeli, FZ von Käppeli, verm. Abgelenkt, ev. auch d Blick a Areal.</t>
  </si>
  <si>
    <t>964_Sargans_18.09.2017.pdf</t>
  </si>
  <si>
    <t>Einsiedeln</t>
  </si>
  <si>
    <t>Gaswerkstr.</t>
  </si>
  <si>
    <t>Dumper in Bach gestürzt</t>
  </si>
  <si>
    <t>Dumper stürzt bei Fahrt in Bach, verm Richtg süd.</t>
  </si>
  <si>
    <t>965_Einsiedeln_19.09.2017.pdf</t>
  </si>
  <si>
    <t>Ringstrasse</t>
  </si>
  <si>
    <t>In "Doppel"-Kreisel Kollision PW</t>
  </si>
  <si>
    <t xml:space="preserve">Kreisel nicht als Doppel-k signalisiert, </t>
  </si>
  <si>
    <t>966_Surseee_20.09.2017.pdf</t>
  </si>
  <si>
    <t>Rüthi</t>
  </si>
  <si>
    <t>Abbiegend e -bikerin auf Trottoir</t>
  </si>
  <si>
    <t>Velofahrerin 62 rechtsabbiegend übersehen, e-bikerin, Dorfrand</t>
  </si>
  <si>
    <t>967_Rüthi_22.09.2017.pdf</t>
  </si>
  <si>
    <t>Solothurn Biberist</t>
  </si>
  <si>
    <t>Westtangente</t>
  </si>
  <si>
    <t>180°wende, Anhänger gekippt</t>
  </si>
  <si>
    <t>Hs kommt im Winkel 100m vor Unfallstelle/Wendestelle hinzu und verlässt wieder</t>
  </si>
  <si>
    <t>968_Biberist_22.09.2017.pdf</t>
  </si>
  <si>
    <t>Schattdorf</t>
  </si>
  <si>
    <t>Gotthardstras</t>
  </si>
  <si>
    <t>Auffahrkoll, Dienstfahrt leer</t>
  </si>
  <si>
    <t>etwas trüb, Strasse linear am Dorfausgang, Fahrer überrascht…?</t>
  </si>
  <si>
    <t>969_Schattdorf_26.09.2017.pdf</t>
  </si>
  <si>
    <t>Immensee</t>
  </si>
  <si>
    <t>A4 FR zug</t>
  </si>
  <si>
    <t>N Einfahrt in Mittelleitpl. Re auf Böschgung</t>
  </si>
  <si>
    <t xml:space="preserve"> Kontrolle verloren, 2x Ebene 1 gequert, Ebene 3 quer und dazu winklige Ableitung an Unfallstelle</t>
  </si>
  <si>
    <t>970_Immensee_20.01.2018.pdf</t>
  </si>
  <si>
    <t>Wiedlisbach</t>
  </si>
  <si>
    <t>A1 fr ZH</t>
  </si>
  <si>
    <t>re in Leiplanke geschleudert</t>
  </si>
  <si>
    <t>sekundenschlaf</t>
  </si>
  <si>
    <t>971_Wiedlisbach_21.01.2018.pdf</t>
  </si>
  <si>
    <t>Baustelle Nord</t>
  </si>
  <si>
    <t>Dumper bei Aushubarb abgestürzt</t>
  </si>
  <si>
    <t>Gross-Dumper mit Kabine, Se 1 ist Winkel nicht bestimmbar, Se 2 sicher</t>
  </si>
  <si>
    <t>972_Corminboeuf_05.09.2016.pdf</t>
  </si>
  <si>
    <t>Zürcherstr.</t>
  </si>
  <si>
    <t>973_Eglisau_08.06.2015.pdf</t>
  </si>
  <si>
    <t>Flims  Ri Laax</t>
  </si>
  <si>
    <t>974_Flims_04.07.2016.pdf</t>
  </si>
  <si>
    <t>rechts von Strasse, Böschung</t>
  </si>
  <si>
    <t>Se 2 Polycom frontal</t>
  </si>
  <si>
    <t>975_Laax_13.09.2016.pdf</t>
  </si>
  <si>
    <t xml:space="preserve">vue des alpes </t>
  </si>
  <si>
    <t>Tunnel Convers</t>
  </si>
  <si>
    <t>Auffahrkollsteh. FZ b tu Anfg</t>
  </si>
  <si>
    <t>2014 nicht deklarierter Sender an Unfallstelle ,</t>
  </si>
  <si>
    <t>976_La-Vue-des-Alpes_21.10.2016.pdf</t>
  </si>
  <si>
    <t>Langnau i Eq</t>
  </si>
  <si>
    <t>Ey</t>
  </si>
  <si>
    <t>Auffahrkollision Velo</t>
  </si>
  <si>
    <t>Falls Velof gestürzt, Sender von hinten, falls Auto verursacht, HS querung</t>
  </si>
  <si>
    <t>977_Langnau-i-E_06.09.2016.pdf</t>
  </si>
  <si>
    <t xml:space="preserve">Lengnau </t>
  </si>
  <si>
    <t>Wiiti na Tunnel</t>
  </si>
  <si>
    <t>Geschleudert,  Familie im Auto</t>
  </si>
  <si>
    <t>Heck ca 45°, FamilienAuto renault clio o.ä.</t>
  </si>
  <si>
    <t>978_Lengnau_09.04.2016.pdf</t>
  </si>
  <si>
    <t>Südspur</t>
  </si>
  <si>
    <t>In Mittelleitpl. Gekippt a Gegensp</t>
  </si>
  <si>
    <t>1x Ebene 1 verlässt ca. 330 m vorher die Parallelführung von 3xEbene 1 und unterfährt re weg</t>
  </si>
  <si>
    <t>979_Landquart_28.09.2017.pdf</t>
  </si>
  <si>
    <t>Auff. A2</t>
  </si>
  <si>
    <t>Ladung Hühner verloren</t>
  </si>
  <si>
    <t>Ladung schlecht gesich. aber zu schnell wichtigerer Faktor. War schon länger unterwegs…</t>
  </si>
  <si>
    <t>980_Sissach_29.09.2017.pdf</t>
  </si>
  <si>
    <t>Ausfahrt A8</t>
  </si>
  <si>
    <t>Betonmischer gekippt in Kurve</t>
  </si>
  <si>
    <t>Se 2 90° genau rechts. Gleiche Höhe, da Überführung A8</t>
  </si>
  <si>
    <t>981_Interlaken_04.10.2017.pdf</t>
  </si>
  <si>
    <t>Medel- Pardatsch</t>
  </si>
  <si>
    <t>Lukmanierstr.</t>
  </si>
  <si>
    <t>In Kurve gekippt</t>
  </si>
  <si>
    <t>FZ dreht in entscheidender Kurve von re 45° auf frontal</t>
  </si>
  <si>
    <t>982_Medel_03.10.2017.pdf</t>
  </si>
  <si>
    <t>Schweizerhofq</t>
  </si>
  <si>
    <t>Gerade, seitlich gestreift</t>
  </si>
  <si>
    <t>über 200uW/m2</t>
  </si>
  <si>
    <t>Install. Der W-lan am Seeufer nicht datiert. Vermutlich bestehend, da stark touristisch</t>
  </si>
  <si>
    <t>983_Luzern_01.04.2016.pdf</t>
  </si>
  <si>
    <t>Bargen Zoll</t>
  </si>
  <si>
    <t>150m vor Zoll</t>
  </si>
  <si>
    <t>Gerade, rückwärts vor Zollamt</t>
  </si>
  <si>
    <t>zurückgesetzt, ohne auf Verkehr zu achten.</t>
  </si>
  <si>
    <t>984_Bargen_13.10.2016.pdf</t>
  </si>
  <si>
    <t>Eich  Sempach</t>
  </si>
  <si>
    <t>Eicherstrasse 47</t>
  </si>
  <si>
    <t>Gerade, rechts in Gegenverkehr</t>
  </si>
  <si>
    <t>Fahrer hatte gem. Anwalt med. Problem.</t>
  </si>
  <si>
    <t>985_Eich_15.10.2016.pdf</t>
  </si>
  <si>
    <t xml:space="preserve"> Radfahrer querend angefahren</t>
  </si>
  <si>
    <t>Radfahrer vermutlich bei Rot querend, Se 3 über 200 m vor Unfallstelle linear von hinten, 170°</t>
  </si>
  <si>
    <t>986_Luzern_29.09.2017.pdf</t>
  </si>
  <si>
    <t>Lengwil Ekkarthof</t>
  </si>
  <si>
    <t>Lengwilerstr.</t>
  </si>
  <si>
    <t>Geradeaus in l re Kurve</t>
  </si>
  <si>
    <t>987_Lengwil_23.01.2018.pdf</t>
  </si>
  <si>
    <t>Menzingen</t>
  </si>
  <si>
    <t>Edlibacherstr.</t>
  </si>
  <si>
    <t>links in Gegenverkehr,</t>
  </si>
  <si>
    <t>Se 2 ist UKW 40W Edlibach, Se 3 Betriebsfunk Kibag.</t>
  </si>
  <si>
    <t>988_Menzingen_22.01.2018.pdf</t>
  </si>
  <si>
    <t>Birmenstorf A1</t>
  </si>
  <si>
    <t>FR Bern</t>
  </si>
  <si>
    <t>In Baustellenber in Abschr., gekippt</t>
  </si>
  <si>
    <t>SE gross re 500m vorher wirksam, ca. 100 m vertiefte Führung der Autobahn.</t>
  </si>
  <si>
    <t>989_Birmenstorf_10.06.2015.pdf</t>
  </si>
  <si>
    <t>A1 FR Wintthr</t>
  </si>
  <si>
    <t>In Mittelleitplanke (3-spurige Autob</t>
  </si>
  <si>
    <t>HS 3 v re an Mast n Pannenstreif, geht wieder weg. Se 2 u 3 Höhe mögli.Einschlpt 90°</t>
  </si>
  <si>
    <t>990_Brütisellen_06.11.2014.pdf</t>
  </si>
  <si>
    <t xml:space="preserve">Tunnel Choindez </t>
  </si>
  <si>
    <t>Gegenspur, Frontalkollsion</t>
  </si>
  <si>
    <t>direkt unter Sender.  8 Sender deklariert im Tunnel, 1 tödlicher 2015 Südausgang bei Sender</t>
  </si>
  <si>
    <t>991_Choindez_24.05.2018.pdf</t>
  </si>
  <si>
    <t>FR Sarg-Flums</t>
  </si>
  <si>
    <t>rechts von FB, in Böschung</t>
  </si>
  <si>
    <t>992_Flums_07.07.2014.pdf</t>
  </si>
  <si>
    <t>Wilchingen</t>
  </si>
  <si>
    <t>Bauamtsplatz</t>
  </si>
  <si>
    <t>lKW</t>
  </si>
  <si>
    <t>rechts n Kurve in Bankett, überschl</t>
  </si>
  <si>
    <t>P: teilweise vereiste Stellen. Unfallschwerpunki, Se gen 90°</t>
  </si>
  <si>
    <t>993_Wilchingen_15.01.2015.pdf</t>
  </si>
  <si>
    <t>Churerstr</t>
  </si>
  <si>
    <t>Spontan Gegenspur</t>
  </si>
  <si>
    <t>Se 1 links - 30° vorbeifahrt Se 2 rechts 90°, Se 4 900m frontal, Motorrad mit Mitfahrer, frei expon</t>
  </si>
  <si>
    <t>994_Rorschacherberg_20.08.2017.pdf</t>
  </si>
  <si>
    <t>A2 Ikea FR BS</t>
  </si>
  <si>
    <t>Streifkoll. Mauer links</t>
  </si>
  <si>
    <t>SE 3 vorher frontal und links, sehr deuticher Unfallschwerpunkt.</t>
  </si>
  <si>
    <t>995_Pratteln_12.12.2014.pdf</t>
  </si>
  <si>
    <t>Schindellegistr</t>
  </si>
  <si>
    <t>In linkskurve gestürzt</t>
  </si>
  <si>
    <t>Nach Einfahrt in Querstrasse 50m später geschleudert. Se sehr tief angesetzt.</t>
  </si>
  <si>
    <t>996_Pfäffikon_11.03.2017.pdf</t>
  </si>
  <si>
    <t>A FR Basel</t>
  </si>
  <si>
    <t>Linksschwenkr, überh Fz weicht aus</t>
  </si>
  <si>
    <t>997_Eiken_05.12.2016.pdf</t>
  </si>
  <si>
    <t>Arlesheim</t>
  </si>
  <si>
    <t>Gen Guisanst 6</t>
  </si>
  <si>
    <t>Türe geöffnet, Velof, getroffen</t>
  </si>
  <si>
    <t>Se genau 180°, hoch.</t>
  </si>
  <si>
    <t>998_Arlesheim_19.11.2014.pdf</t>
  </si>
  <si>
    <t>Schänzli-Tunnel</t>
  </si>
  <si>
    <t>bei Tu Ausgang in Wand gepr</t>
  </si>
  <si>
    <t>nicht genauer lokalisiert, "Bereich des Tunnelausgang" d.h bei Galerie.</t>
  </si>
  <si>
    <t>999_Muttenz_05.11.2014.pdf</t>
  </si>
  <si>
    <t>Oberdorf</t>
  </si>
  <si>
    <t>Engelbergstr</t>
  </si>
  <si>
    <t>inLi Ku geradeaus, Garten</t>
  </si>
  <si>
    <t>Klein</t>
  </si>
  <si>
    <t>S4 3  m kl m Stans, Se 5 SA Stans polycom gl.Distanz</t>
  </si>
  <si>
    <t>1000_Oberdorf_31.05.2017.pdf</t>
  </si>
  <si>
    <t>Arisdorf</t>
  </si>
  <si>
    <t>A2 FR Basel</t>
  </si>
  <si>
    <t>nach tu rechts in zaun, Böschung</t>
  </si>
  <si>
    <t>Se 1 polycom von hinten 180°, senkr. Scheibe. Se 2 Tunnelsender Ausgang TU</t>
  </si>
  <si>
    <t>1001_Arisdorf_09.10.2014.pdf</t>
  </si>
  <si>
    <t>Immensee Küssna</t>
  </si>
  <si>
    <t>A4FR Zug</t>
  </si>
  <si>
    <t>in r KU geradeaus, Mittelleit. Re Bö</t>
  </si>
  <si>
    <t>schräg kreuzende HS mit 6 Doppelseilen</t>
  </si>
  <si>
    <t>1002_Immensee_20.01.2018.pdf</t>
  </si>
  <si>
    <t>P Bea</t>
  </si>
  <si>
    <t>Auf P spontan vollgas, Tramhaltest.</t>
  </si>
  <si>
    <t>mehrere weitere Sender, P Alter vermutlich Rentner (Auto)</t>
  </si>
  <si>
    <t>1003_Bern_25.01.2018.pdf</t>
  </si>
  <si>
    <t>Gelterkinden</t>
  </si>
  <si>
    <t>Sissacherstr.</t>
  </si>
  <si>
    <t>Gegenspur, Koll, Weiterfahrt in Zaun</t>
  </si>
  <si>
    <t>senkr. Heckscheibe Golf Kombi, verm. Med.Problem</t>
  </si>
  <si>
    <t>1004_Gelterkinden_13.10.2014.pdf</t>
  </si>
  <si>
    <t>Geschleudert, Folgekollision</t>
  </si>
  <si>
    <t>1005_Muttenz_13.03.2013.pdf</t>
  </si>
  <si>
    <t>La Sarraz A1</t>
  </si>
  <si>
    <t>Höhe Ausfahrt</t>
  </si>
  <si>
    <t>rechts n Fahrbahn geraten</t>
  </si>
  <si>
    <t xml:space="preserve">Se 2 und 3 sind auf ganzer vorheriger Strecke aktiv, bis unter Brücke. </t>
  </si>
  <si>
    <t>1006_La_Sarraz_12.10.2016.pdf</t>
  </si>
  <si>
    <t>Chavornay A1</t>
  </si>
  <si>
    <t>Nach Ausf. fR n</t>
  </si>
  <si>
    <t>n linkskurve  in Mittelleitpl</t>
  </si>
  <si>
    <t>Se 2 vorher frontal, HS 1 biegt rechts ab 300m vor Unfallstelle. Alter 75-81 4 Insassen</t>
  </si>
  <si>
    <t>1007_Chavornay_30.09.2016.pdf</t>
  </si>
  <si>
    <t>La Sonnaz</t>
  </si>
  <si>
    <t>Übungsgelände</t>
  </si>
  <si>
    <t>Vollgas auf Übungsgelände, Haus</t>
  </si>
  <si>
    <t>Sender steht faktisch am Rand des Übungsgeländes</t>
  </si>
  <si>
    <t>1008_La_Sonnaz_30.7.2016.pdf</t>
  </si>
  <si>
    <t>Weinbergstr</t>
  </si>
  <si>
    <t>links in Gegenverkehr, frontalk.</t>
  </si>
  <si>
    <t>1009_Zürich_12.11.2016.pdf</t>
  </si>
  <si>
    <t>rt de Morens</t>
  </si>
  <si>
    <t>im Gefälle Autobüberquerg gest</t>
  </si>
  <si>
    <t>Se gleiche Höhe re bei Vorbeifahrt, dann bergab Se hinten an Unfallstelle</t>
  </si>
  <si>
    <t>1010_Payerne_04.06.2015.pdf</t>
  </si>
  <si>
    <t>Autostr. FR W</t>
  </si>
  <si>
    <t>0.7 mg Alkohol</t>
  </si>
  <si>
    <t>1011_Steinach_20.01.2018.pdf</t>
  </si>
  <si>
    <t>Teufenerstr.</t>
  </si>
  <si>
    <t>Auf FG Frau angef. - Fahrerflucht</t>
  </si>
  <si>
    <t>Unfallschwerpunkt. Sender genau gleiche Höhe des Hauptstrahl an ansteigende Fahrbahn</t>
  </si>
  <si>
    <t>1012_St.Gallen_20.01.2018.pdf</t>
  </si>
  <si>
    <t>r Numa Droz</t>
  </si>
  <si>
    <t>kein Funkeinfluss in Anfahrstrecke</t>
  </si>
  <si>
    <t>1013_La-Chaux-de-Fonds_23.01.2018.pdf</t>
  </si>
  <si>
    <t>Liebefeld</t>
  </si>
  <si>
    <t>Schwarzenbur</t>
  </si>
  <si>
    <t>in l Kurve mit Bus kollidiert</t>
  </si>
  <si>
    <t>Se 1 (ev auch 2)Reflexion an Bus, wenn Parallelfahrt.</t>
  </si>
  <si>
    <t>1014_Liebefeld_23.01.2018.pdf</t>
  </si>
  <si>
    <t>Ringstrasse 9</t>
  </si>
  <si>
    <t>Rechtsabbieg. Sign miss, Tram</t>
  </si>
  <si>
    <t>GSM 2014 meist mittel, heute Klein bei download 28.1.18</t>
  </si>
  <si>
    <t>1015_Dübendorf_29.04.2014.pdf</t>
  </si>
  <si>
    <t>Greifensee</t>
  </si>
  <si>
    <t>in Linkskurve in Gegenverkehr</t>
  </si>
  <si>
    <t>1016_Greifensee_06.07.2014.pdf</t>
  </si>
  <si>
    <t>av Quattre Marr</t>
  </si>
  <si>
    <t>gestürzt, unklarer Grund l Kurve</t>
  </si>
  <si>
    <t>Fahrrichtg n angeg. Wenn R Ost, wie wahrsch. Reflex an Fassade links sehr flach vor Unfallstelle</t>
  </si>
  <si>
    <t>1017_Yverdon_06.06.2015.pdf</t>
  </si>
  <si>
    <t>Beringen</t>
  </si>
  <si>
    <t>Vortritt nicht gewährt</t>
  </si>
  <si>
    <t>1018_Beringen_16.05.2014.pdf</t>
  </si>
  <si>
    <t>1019_Volketswil_04.02.2016.pdf</t>
  </si>
  <si>
    <t>Mühlebachstr.</t>
  </si>
  <si>
    <t>Parkieren , Kollis, Haus, Kollis</t>
  </si>
  <si>
    <t>angefragt Details.</t>
  </si>
  <si>
    <t>1020_Zürich_24.12.2014.pdf</t>
  </si>
  <si>
    <t>Magliaso</t>
  </si>
  <si>
    <t>via Cantonale</t>
  </si>
  <si>
    <t>Frontalkoll in Gegenverkehr</t>
  </si>
  <si>
    <t>vorbeifahrt rechts an Se s klein</t>
  </si>
  <si>
    <t>1021_Magliaso_08.01.2015.pdf</t>
  </si>
  <si>
    <t>hö Grafenau RP</t>
  </si>
  <si>
    <t>Auffahrunfall, weitergefahren</t>
  </si>
  <si>
    <t>HS 2x Ebene 5 Fährt bis St.Margrethen mit ausgelösten Airbags und Beifahrerin 94</t>
  </si>
  <si>
    <t>1022_St.Gallen_15.01.2015.pdf</t>
  </si>
  <si>
    <t xml:space="preserve">Autobahn </t>
  </si>
  <si>
    <t xml:space="preserve">Se von hoch von Rangierbahnhof-Kontrollturm </t>
  </si>
  <si>
    <t>1023_Muttenz_13.02.2015.pdf</t>
  </si>
  <si>
    <t>Fahrstreifenwechsel, koll</t>
  </si>
  <si>
    <t>1024_Pratteln_14.02.2016.pdf</t>
  </si>
  <si>
    <t>beim linksabbiegen kurz vorher frontal (10m)</t>
  </si>
  <si>
    <t>1025_Herisau_13.02.2015.pdf</t>
  </si>
  <si>
    <t>Sant Antonino</t>
  </si>
  <si>
    <t xml:space="preserve">str. cantonale </t>
  </si>
  <si>
    <t>einbiegend LKW übersehen</t>
  </si>
  <si>
    <t>1026_SantAntonino_16.02.2015.pdf</t>
  </si>
  <si>
    <t>Gordola</t>
  </si>
  <si>
    <t>via Sasso Misocc</t>
  </si>
  <si>
    <t>In Kurve geradeaus, abgest</t>
  </si>
  <si>
    <t>Overflow, ü 200uW(m2</t>
  </si>
  <si>
    <t>schmales Dorfsträsschen, bergab, div. Kurven</t>
  </si>
  <si>
    <t>1027_Gordola_22.02.2015.pdf</t>
  </si>
  <si>
    <t>Schützenstrass</t>
  </si>
  <si>
    <t>1028_Pfäffikon_10.03.2015.pdf</t>
  </si>
  <si>
    <t>vor Ortseingang</t>
  </si>
  <si>
    <t>1029_Neuhausen_12.03.2015.pdf</t>
  </si>
  <si>
    <t>Regensdorf Adlikon</t>
  </si>
  <si>
    <t>Büelweg</t>
  </si>
  <si>
    <t>1030_Adlikon_Regensdorf_12.03.2015.pdf</t>
  </si>
  <si>
    <t>A 12 FR nord</t>
  </si>
  <si>
    <t>n Kurve re in LP, dann Mittlp</t>
  </si>
  <si>
    <t>3 Sender von links im gleichen 800m - Raum.</t>
  </si>
  <si>
    <t>1031_Matran_04.10.2016.pdf</t>
  </si>
  <si>
    <t>Neugutstr</t>
  </si>
  <si>
    <t>FG überquert, vor Tram</t>
  </si>
  <si>
    <t>1032_Dübendorf_16.06.2013.pdf</t>
  </si>
  <si>
    <t>Glattbrugg</t>
  </si>
  <si>
    <t>Flughofstr 49</t>
  </si>
  <si>
    <t>Tramtrasse überquert</t>
  </si>
  <si>
    <t>Unfallschwerpunkt, 2 tödliche Unfälle, der 2. im August, Freitagnachmittag,  2014</t>
  </si>
  <si>
    <t>1033_Glattbrugg_12.03.2013.pdf</t>
  </si>
  <si>
    <t>Rohrstrasse</t>
  </si>
  <si>
    <t>Kollision mit Glattalbahn</t>
  </si>
  <si>
    <t>1034_Glattbrugg_05.04.2013.pdf</t>
  </si>
  <si>
    <t>Unfallschwerpunkt, Se li gsm heute sehr klein, 2014 sicher mittel.</t>
  </si>
  <si>
    <t>1035_Glattbrugg_08.08.2014.pdf</t>
  </si>
  <si>
    <t>Hochbordstrass</t>
  </si>
  <si>
    <t>Quer über FG vor Tram</t>
  </si>
  <si>
    <t>1036_Dübendorf_05.08.2014.pdf</t>
  </si>
  <si>
    <t>koll m Velofahrer in l Kurve</t>
  </si>
  <si>
    <t>1037_Bern_Liebefeld_23.01.2018.pdf</t>
  </si>
  <si>
    <t>links streifkollision, .</t>
  </si>
  <si>
    <t>se von Station Staad re, und 80°</t>
  </si>
  <si>
    <t>1038_Staad_28.01.2018.pdf</t>
  </si>
  <si>
    <t>Geradeaus statt li kurve</t>
  </si>
  <si>
    <t>ca 150m lange Gerade seit letzter Lenkkorrektur</t>
  </si>
  <si>
    <t>1039_Flawil_28.01.2018.pdf</t>
  </si>
  <si>
    <t>Tu Schänzli  sü</t>
  </si>
  <si>
    <t>von Lieferwagen angefahren</t>
  </si>
  <si>
    <t>1040_Muttenz_12.03.2013.pdf</t>
  </si>
  <si>
    <t>A2 Ausf Delem</t>
  </si>
  <si>
    <t>li in LP geschleudert, re LP</t>
  </si>
  <si>
    <t>Hs rel. Tief,Unfallschwerpunkt auf Gegenrichtung, dieser Unfall nicht vermerkt.</t>
  </si>
  <si>
    <t>1041_Muttenz_11.10.2014.pdf</t>
  </si>
  <si>
    <t>alt Kantonsstr.</t>
  </si>
  <si>
    <t>einbiegend radf übersehen</t>
  </si>
  <si>
    <t>Se 2 SBB GSM am Bahnhof</t>
  </si>
  <si>
    <t>1042_Brunnen_15.04.2015.pdf</t>
  </si>
  <si>
    <t>Vevey</t>
  </si>
  <si>
    <t>av de Blonay</t>
  </si>
  <si>
    <t xml:space="preserve"> FG auf Streifen übersehen</t>
  </si>
  <si>
    <t>Unfallschwerpunkt, eventuell auch noch Gegenlicht morgens</t>
  </si>
  <si>
    <t>1043_Vevey_04.07.2016.pdf</t>
  </si>
  <si>
    <t>ollon-st.Triphon</t>
  </si>
  <si>
    <t>Abbiegend Vortritt verweigert</t>
  </si>
  <si>
    <t>3 HS Ebene 1 70,  160. 280  Unfallschwerpunkt, se auf 300m genau von hinten</t>
  </si>
  <si>
    <t>1044_Ollon_St.Triphon_30.11.2016.pdf</t>
  </si>
  <si>
    <t>Winterthur A1</t>
  </si>
  <si>
    <t>N Ausf Wülflin</t>
  </si>
  <si>
    <t>kont na rechts, Böschung</t>
  </si>
  <si>
    <t>Se auf gleicher Höhe, da Anfahrstrecke 500m Brücke. Vorher vorbeifahrt rechts</t>
  </si>
  <si>
    <t>1045_Winterthur_27.01.2018.pdf</t>
  </si>
  <si>
    <t>In Baustelle gg T-Element</t>
  </si>
  <si>
    <t>1046_Pratteln_17.03.2013.pdf</t>
  </si>
  <si>
    <t>Freiburg</t>
  </si>
  <si>
    <t>rt de Beaumont</t>
  </si>
  <si>
    <t>Rotlicht überfahren, Buskollision</t>
  </si>
  <si>
    <t>Frei einsehbare Kreuzung, auch Sender frei</t>
  </si>
  <si>
    <t>1047_Freiburg_03.10.2017.pdf</t>
  </si>
  <si>
    <t>Renens</t>
  </si>
  <si>
    <t>r crissier</t>
  </si>
  <si>
    <t>Rückw in Fussgängre</t>
  </si>
  <si>
    <t>Se 3 v hit betrifft mit d Fussgä, ja nach FR, ursprl noti Rückwärtsf -verlorene Ang.SE 4 Funk SBB nebenan 70m</t>
  </si>
  <si>
    <t>1048_Renens_14.12.2015.pdf</t>
  </si>
  <si>
    <t>Juchgasse / lst.</t>
  </si>
  <si>
    <t>Unfallschwerpunkt 1693. Se 1 genau 90° rechts. HS auf Überführung  beide male sehr nah erfahren.</t>
  </si>
  <si>
    <t>1049_Zeiningen_29.01.2018.pdf</t>
  </si>
  <si>
    <t>Aclens</t>
  </si>
  <si>
    <t>moulin du choc</t>
  </si>
  <si>
    <t>In Kurve gestürzt, Frontalkoll</t>
  </si>
  <si>
    <t>Beide HS-Querungen Ebene 1, Sender vom Unfallzeitpunkt bis 30.6. LTE abgestellt.</t>
  </si>
  <si>
    <t>1050_Aclens_28.01.2018.pdf</t>
  </si>
  <si>
    <t>FR N v Ausgang</t>
  </si>
  <si>
    <t>Geschleudert, gedreht</t>
  </si>
  <si>
    <t>Granges-Paccot</t>
  </si>
  <si>
    <t>Rte Agy</t>
  </si>
  <si>
    <t>Velofahrer vor Kreisel übers</t>
  </si>
  <si>
    <t>Plakat Blackout; Unfallschwerpunkt, Se 2 reflexion von rechts, Falsch eingetragen</t>
  </si>
  <si>
    <t>1052_Granges-Paccot_04.10.2017.pdf</t>
  </si>
  <si>
    <t>rte de Morat</t>
  </si>
  <si>
    <t>Kollaps peu avant le giratoire</t>
  </si>
  <si>
    <t>peu avant...nicht sehr genau. Se in Richtung West, Nicht hauptstrahl.</t>
  </si>
  <si>
    <t>1053_Granges-Paccot_03.07.2016.pdf</t>
  </si>
  <si>
    <t>Gurtnellen</t>
  </si>
  <si>
    <t>Gotthardstrass</t>
  </si>
  <si>
    <t>in li Kurve in Mauer geprall</t>
  </si>
  <si>
    <t>Aussicht auf Hängebrücke, all. 2 Unfälle dort.</t>
  </si>
  <si>
    <t>1054_Gurtnellen_10.06.2016.pdf</t>
  </si>
  <si>
    <t>Gotthardstr.</t>
  </si>
  <si>
    <t>Geradeaus in Zaun</t>
  </si>
  <si>
    <t>Bereich mit vielen Kleinsendern GSM von SBB, Kurven, ev abgelenkt</t>
  </si>
  <si>
    <t>1055_Gurtnellen_27.07.2016.pdf</t>
  </si>
  <si>
    <t>Guttannen</t>
  </si>
  <si>
    <t>Grimselstr</t>
  </si>
  <si>
    <t>In re Kurve Tunnel Gegenverkehr</t>
  </si>
  <si>
    <t>kein street-view, tunnel modern. Se ganze Strecke sichtbar. Unfallschwerpunkt</t>
  </si>
  <si>
    <t>1056_Guttannen_24.06.2017.pdf</t>
  </si>
  <si>
    <t>Pl Gare</t>
  </si>
  <si>
    <t xml:space="preserve"> in L Kurve gestürzt, Infarkt</t>
  </si>
  <si>
    <t>1057_Vuadens_04.10.2016.pdf</t>
  </si>
  <si>
    <t>pt Eplatures</t>
  </si>
  <si>
    <t>geradeaus statt li Kurve</t>
  </si>
  <si>
    <t>Se auf neuem Busdepot. Unfallschwerpunkt Pont Eplatures</t>
  </si>
  <si>
    <t>1058_La-Chaux-de-Fonds_27.01.2018.pdf</t>
  </si>
  <si>
    <t>Rovray</t>
  </si>
  <si>
    <t>Tu Arrissoules</t>
  </si>
  <si>
    <t>in Nische geprallt</t>
  </si>
  <si>
    <t>1059_Rovray_10.10.2017.pdf</t>
  </si>
  <si>
    <t>Stäfa</t>
  </si>
  <si>
    <t>Aberenstrasse</t>
  </si>
  <si>
    <t>bergauf gestürzt, Ende Dorf</t>
  </si>
  <si>
    <t>1060_Stäfa_30.01.2018.pdf</t>
  </si>
  <si>
    <t>Kirchstrasse</t>
  </si>
  <si>
    <t>Von Zug überfahren</t>
  </si>
  <si>
    <t>nach Gurtenfestival, allein unterwegs, ev von Mauer gestürzt</t>
  </si>
  <si>
    <t>1061_Wabern_13.07.2017.pdf</t>
  </si>
  <si>
    <t>A Lindencham</t>
  </si>
  <si>
    <t>in Verkehrsteile Lindencham</t>
  </si>
  <si>
    <t>Se in HS Mast zuoberst im Ta. Se gleiche Höhe</t>
  </si>
  <si>
    <t>1062_Cham_27.01.2018.pdf</t>
  </si>
  <si>
    <t>n Unterführung Gegenverk. Böscht</t>
  </si>
  <si>
    <t>Gleicher Sender wie 1060, Mauer-Sturz beim Gurtenfestival</t>
  </si>
  <si>
    <t>1063_Wabern_27.01.2018.pdf</t>
  </si>
  <si>
    <t>Holzenbergstr</t>
  </si>
  <si>
    <t>in l linksku auf Leitplanke</t>
  </si>
  <si>
    <t>100-499m</t>
  </si>
  <si>
    <t>1064_Ziefen_13.06.2017.pdf</t>
  </si>
  <si>
    <t>Adlikon</t>
  </si>
  <si>
    <t>Büelstrasse</t>
  </si>
  <si>
    <t>Kind auf FG angef, erste FG durchgelassen</t>
  </si>
  <si>
    <t>Nähe Schule und Spielplätzen, Kopf nicht mehr gedreht.</t>
  </si>
  <si>
    <t>1065_Adlikon_Regensdorf_12.03.2015.pdf</t>
  </si>
  <si>
    <t>Tösstalstrasse</t>
  </si>
  <si>
    <t>n li kurve rechts ab, Böschg hin.</t>
  </si>
  <si>
    <t>2 Sender gleiche Höhe von hinten auf ca 175°- Achse, Fahrzeug vermutlich Kombi--mit Hund.</t>
  </si>
  <si>
    <t>1066_Wald_16.03.2015.pdf</t>
  </si>
  <si>
    <t>Weiningersttr</t>
  </si>
  <si>
    <t>Beide Se Hauptstrahl gl. Höhe,Kam v Tenniszentrum, Auto ohne äuss.Beschädigungen</t>
  </si>
  <si>
    <t>1067_Regensdorf_06.08.2014.pdf</t>
  </si>
  <si>
    <t>A9 vs  Chippis</t>
  </si>
  <si>
    <t>Falsche Einfahrt erw</t>
  </si>
  <si>
    <t>1068_Siders_17.03.2015.pdf</t>
  </si>
  <si>
    <t>A FR pratteln</t>
  </si>
  <si>
    <t>1069_Arisdorf_18.03.2015.pdf</t>
  </si>
  <si>
    <t>Frontalkoll b abbiegen</t>
  </si>
  <si>
    <t>mitfahrerin 69 ebenfalls verletzt</t>
  </si>
  <si>
    <t>1070_Bülach_19.03.2015.pdf</t>
  </si>
  <si>
    <t>Zürichstr.</t>
  </si>
  <si>
    <r>
      <rPr>
        <sz val="11"/>
        <rFont val="Calibri"/>
        <family val="2"/>
        <charset val="1"/>
      </rPr>
      <t xml:space="preserve">linksabbiegend in </t>
    </r>
    <r>
      <rPr>
        <b/>
        <sz val="11"/>
        <rFont val="Calibri"/>
        <family val="2"/>
        <charset val="1"/>
      </rPr>
      <t>Tram</t>
    </r>
  </si>
  <si>
    <t>Se 2 und ein Se 3 gross in Gebäudelücken vorher links 90°</t>
  </si>
  <si>
    <t>1071_Dübendorf_09.07.2014.pdf</t>
  </si>
  <si>
    <t>rückwärts fahren in herann Zugkomp</t>
  </si>
  <si>
    <t>sehr unübersichtliche Ecke, Beifahrer wäre notwendig....</t>
  </si>
  <si>
    <t>1072_Birsfelden_29.01.2018.pdf</t>
  </si>
  <si>
    <t>b Abladen Fz in bew. Gesetz</t>
  </si>
  <si>
    <t xml:space="preserve"> grosses Dichtes Neubauquartier keine direkten Funkverbindungen</t>
  </si>
  <si>
    <t>1073_Corminboeuf_30.01.2018.pdf</t>
  </si>
  <si>
    <t>Lucens</t>
  </si>
  <si>
    <t>rte Canton 601</t>
  </si>
  <si>
    <t>b überholen in Gegeverkehr</t>
  </si>
  <si>
    <t>Strecke s gerade, Ende von Doppelspur, 2 QuergEbene 5 u Freischaltanlage li, verm. 1 FZ zuviel überholt, 4.Sender v hinten, immer exponiert</t>
  </si>
  <si>
    <t>1074_Lucens_08.09.2016.pdf</t>
  </si>
  <si>
    <t>A1 FR Crissier</t>
  </si>
  <si>
    <t>geschleudert, Auffahrunfall</t>
  </si>
  <si>
    <t>Lineare Fahrt auf dem Hauptstrahl der beiden Sender.</t>
  </si>
  <si>
    <t>1075_Cossonay_23.07.2015.pdf</t>
  </si>
  <si>
    <t>Cully</t>
  </si>
  <si>
    <t>rte d Lausanne</t>
  </si>
  <si>
    <t>Fahrrad angefahren</t>
  </si>
  <si>
    <t>SE SBB leicht oberhalb</t>
  </si>
  <si>
    <t>1076_Cully_31.08.2016.pdf</t>
  </si>
  <si>
    <t>vs</t>
  </si>
  <si>
    <t>rt de Sepey</t>
  </si>
  <si>
    <t>in Haarnadelkurve i Wand</t>
  </si>
  <si>
    <t>Sender vonSilo, hoch, Hauptstrahl zur Passstrasse, die lezten 400m exponiert, Kurve liegt im Strahlungszentrum</t>
  </si>
  <si>
    <t>1077_Aigle_18.06.2015.pdf</t>
  </si>
  <si>
    <t>Auffahrunfall 4 pw</t>
  </si>
  <si>
    <t>zwischen zwei Sendern.</t>
  </si>
  <si>
    <t>1078_Muttenz_24.10.2014.pdf</t>
  </si>
  <si>
    <t>Nussbaumen</t>
  </si>
  <si>
    <t>M.Twerenbold,bei Gartenbaufirma gestürzt, Unfallschwerpuntt 1694 beide Richtg.</t>
  </si>
  <si>
    <t>1079_Nussbaumen_25.05.2015.pdf</t>
  </si>
  <si>
    <t>Scheidweg</t>
  </si>
  <si>
    <t xml:space="preserve">helle Sonne </t>
  </si>
  <si>
    <t>1080_Appenzell_20.03.2015.pdf</t>
  </si>
  <si>
    <t>Breiteturnhall p</t>
  </si>
  <si>
    <t>Kontrollver, Vollga Wiese, Gartenhs</t>
  </si>
  <si>
    <t>1081_Schaffhausen_20.03.2015.pdf</t>
  </si>
  <si>
    <t>Avegno</t>
  </si>
  <si>
    <t>str. cantonale N</t>
  </si>
  <si>
    <t>In Kurve geradeaus, frontalk</t>
  </si>
  <si>
    <t>HS kommt tangential an Kurve, geht wieder weg.SE UKW 1.4 KW Frontal</t>
  </si>
  <si>
    <t>1082_Avegno_25.03.2015.pdf</t>
  </si>
  <si>
    <t>als 2.Fahrzeug länger gewartet, 2.FG übersehen, Se 2 reflexion an Gebäudefassade</t>
  </si>
  <si>
    <t>1083_Wittenbach_09.04.2015.pdf</t>
  </si>
  <si>
    <t>Mettlenkreisel</t>
  </si>
  <si>
    <t>In Kreisel geradeaus</t>
  </si>
  <si>
    <t>aktualisiert Mettlenkreisel, vs. Spitalkreisel (Unfallschwerpunkt)</t>
  </si>
  <si>
    <t>1084_Appenzell_12.04.2015.pdf</t>
  </si>
  <si>
    <t>Hühnenbergstr</t>
  </si>
  <si>
    <t>1085_Luzern_13.04.2015.pdf</t>
  </si>
  <si>
    <t>Eptingerstrasse</t>
  </si>
  <si>
    <t>In parkierte FZ gefahren</t>
  </si>
  <si>
    <t>Unfall nicht genau lokalisierbar, BL macht keine Angaben, aber Distanz eher darunter.</t>
  </si>
  <si>
    <t>1086_Muttenz_14.04.2015.pdf</t>
  </si>
  <si>
    <t>Spitalkreisel</t>
  </si>
  <si>
    <t xml:space="preserve"> In kreisel vortritt verweigert</t>
  </si>
  <si>
    <t>Unfallschwerpunkt. SE Hirschberg mit Polycom</t>
  </si>
  <si>
    <t>1087_Appenzell_22.07.2015.pdf</t>
  </si>
  <si>
    <t>Fraumattsttr</t>
  </si>
  <si>
    <t>Velofahrer gestreift neb.fahrend</t>
  </si>
  <si>
    <t>Unfall nicht vermerkt, verm. Velofahrernde Knaben Kapriolen ?</t>
  </si>
  <si>
    <t>1088_Liestal_15.03.2013.pdf</t>
  </si>
  <si>
    <t>Kasernenstras</t>
  </si>
  <si>
    <t>Keine Ortsangabe, nicht vermerkt.</t>
  </si>
  <si>
    <t>1089_Liestal_27.03.2013.pdf</t>
  </si>
  <si>
    <t>r Hotel de ville</t>
  </si>
  <si>
    <t>rechts in Mauer, Gegenspur</t>
  </si>
  <si>
    <t>Unfallschwerpunkt, Asymmetrische Kurve, Sicht 50m vorher auf Sender</t>
  </si>
  <si>
    <t>1090_La-Chaux-de-Fonds_02.01.2018.pdf</t>
  </si>
  <si>
    <t>Oberwangen</t>
  </si>
  <si>
    <t>Stahleneggstr</t>
  </si>
  <si>
    <t>in Feldkreuzung vortritt verweigert</t>
  </si>
  <si>
    <t>Kein Funk, sehr gut einsehbar, Auto-Velo-Kollision, verm auch abendl Gegenlicht</t>
  </si>
  <si>
    <t>1091_Oberwangen-bei-Bern_31.01.2018.pdf</t>
  </si>
  <si>
    <t>Schwerzenbach</t>
  </si>
  <si>
    <t>Fällanderstrass</t>
  </si>
  <si>
    <t>Auf Radweg Kurve frontal kollidiert</t>
  </si>
  <si>
    <t>In Radweg-Schlenker-Kurve bei Ortseingang kollidiert., m 47 gestorben</t>
  </si>
  <si>
    <t>1092_Fällanden_31.01.2018.pdf</t>
  </si>
  <si>
    <t>Basel ZA Weil A R</t>
  </si>
  <si>
    <t>A2 vor zollamt</t>
  </si>
  <si>
    <t>50 m vor Zoll Auffahrkollision</t>
  </si>
  <si>
    <t>Quer über ganzes vorareal breite HS-Leitung</t>
  </si>
  <si>
    <t>1093_Basel-Grenze-Weil_ 31.01.2018.pdf</t>
  </si>
  <si>
    <t>Gersauerstras</t>
  </si>
  <si>
    <t>links abgebogen, Vortr miss</t>
  </si>
  <si>
    <t>etw. komplexe Einmündung, aber gute Übersicht.</t>
  </si>
  <si>
    <t>1094_Brunnen_07.06.2015.pdf</t>
  </si>
  <si>
    <t>Schlatterstrass</t>
  </si>
  <si>
    <t>Auf Gerade in Baum gefahren</t>
  </si>
  <si>
    <t>FRONTAL</t>
  </si>
  <si>
    <t>ev Ablenkung, da grosse Aussicht</t>
  </si>
  <si>
    <t>1095_Elsau_19.04.2015.pdf</t>
  </si>
  <si>
    <t>Luzernerstr.</t>
  </si>
  <si>
    <t>1096_Kriens_21.04.2015.pdf</t>
  </si>
  <si>
    <t>Euthal</t>
  </si>
  <si>
    <t>Angi Postautohalt</t>
  </si>
  <si>
    <t>Sturz ohne Fremdeinwirkung, gestürzt aufgefunden</t>
  </si>
  <si>
    <t>UKW 500 W Euthal ebenfalls 600m frontal</t>
  </si>
  <si>
    <t>1097_Euthal_22.04.2015.pdf</t>
  </si>
  <si>
    <t>neben PostAuto gestürzt</t>
  </si>
  <si>
    <t>Schweizerhofquai mit hoher Belastung, aus Uhrenladen</t>
  </si>
  <si>
    <t>1098_Luzern_31.03.2016.pdf</t>
  </si>
  <si>
    <t>Aarau A1</t>
  </si>
  <si>
    <t>Ausfahrt Ost</t>
  </si>
  <si>
    <t>Auffahrunfall Normalstr.</t>
  </si>
  <si>
    <t>Deutscher, Ausweisentzug Müdigkeit</t>
  </si>
  <si>
    <t>1099_Aarau_01.02.2018.pdf</t>
  </si>
  <si>
    <t>Wassen</t>
  </si>
  <si>
    <t>Galerie Schöni</t>
  </si>
  <si>
    <t>Spurwechsel, Auto übersehen</t>
  </si>
  <si>
    <t>1100_Wassen-Göschenen_03.02.2015.pdf</t>
  </si>
  <si>
    <t>Lauwil</t>
  </si>
  <si>
    <t xml:space="preserve">Lammetstrasse </t>
  </si>
  <si>
    <t xml:space="preserve"> auf ansteig. Strecke gestürzt</t>
  </si>
  <si>
    <t>keine Sender, keine lokalisation (BL) aus Pietätsgründen</t>
  </si>
  <si>
    <t>1101_Lauwil_29.03.2013.pdf</t>
  </si>
  <si>
    <t>Farvagny</t>
  </si>
  <si>
    <t>rossens-brv</t>
  </si>
  <si>
    <t xml:space="preserve"> Se von hinten 170° ,leicht ansteigende Rampe auf hauptstrasse, wo LKW Vortritt hatte. </t>
  </si>
  <si>
    <t>1102_Farvagny_05.07.2017.pdf</t>
  </si>
  <si>
    <t>Hertenwilenstr.</t>
  </si>
  <si>
    <t>in re Kurve Gegenverkehr</t>
  </si>
  <si>
    <t>Sender auf Wasserreservoir rechts bei Anfahrt in Kurve</t>
  </si>
  <si>
    <t>1103_Nussbaumen_22.11.2016.pdf</t>
  </si>
  <si>
    <t>Burgstrasse</t>
  </si>
  <si>
    <t>VZO-Bus in der Folge in Haus gefahren, 4 Verletzte</t>
  </si>
  <si>
    <t>1104_Uster_25.02.2017.pdf</t>
  </si>
  <si>
    <t>Neuwiesenstr</t>
  </si>
  <si>
    <t>0.13mW/m2 w-lan</t>
  </si>
  <si>
    <t xml:space="preserve">w-lan aus Praxis an der Paulstrasse </t>
  </si>
  <si>
    <t>1105_Winterthur_30.01.2018.pdf</t>
  </si>
  <si>
    <t>b Aussteig mitgerissen, unter Tram</t>
  </si>
  <si>
    <t>1106_Zürich_10.11.2017.pdf</t>
  </si>
  <si>
    <t>hs Lindbergpl</t>
  </si>
  <si>
    <t>Von Tram erfasst beim Überqu</t>
  </si>
  <si>
    <t>Se auf Novotel neben Unfallstelle. Reflexion ist grosse Distanz, direkte Nebenkeule 33m</t>
  </si>
  <si>
    <t>1107_Glattbrugg_08.04.2013.pdf</t>
  </si>
  <si>
    <t>hs Glattpark</t>
  </si>
  <si>
    <t>Standorte bereits vorhanden, Leistungen ev grösser.</t>
  </si>
  <si>
    <t>1108_Opfikon_22.06.2012.pdf</t>
  </si>
  <si>
    <t>Bruderholzstrass</t>
  </si>
  <si>
    <t>In Kreisel Fahrr angef. Flucht</t>
  </si>
  <si>
    <t>1109_Münchenstein_10.11.2017.pdf</t>
  </si>
  <si>
    <t>A1 FR Winkeln</t>
  </si>
  <si>
    <t>Spurwechsel n rechts koll.</t>
  </si>
  <si>
    <t>Verursacher verm. PW Mercedes 67, der LKW nach Einfahrstrecke rechts überholte.</t>
  </si>
  <si>
    <t>1110_St.Gallen_30.01.2018.pdf</t>
  </si>
  <si>
    <t xml:space="preserve">Tramtrasse überquert, </t>
  </si>
  <si>
    <t>Tram erfasst Velofahrer, von FG her fahrend</t>
  </si>
  <si>
    <t>1111_Wallisellen_16.06.2013.pdf</t>
  </si>
  <si>
    <t>Tunn Gottl R N</t>
  </si>
  <si>
    <t>Gegenspur, ohne Verletzte</t>
  </si>
  <si>
    <t>Lange Gerade, Lage noch nicht genau genug. KM 6.1 vs. Eig. Berechnungen</t>
  </si>
  <si>
    <t>1112_Hospental_05.12.2017.pdf</t>
  </si>
  <si>
    <t>kreuzlingen</t>
  </si>
  <si>
    <t>Kontrollverlust, 100m vollgas ger</t>
  </si>
  <si>
    <t>1113_Kreuzlingen_03.02.2018_Bachstrasse.pdf</t>
  </si>
  <si>
    <t>Reigoldswil</t>
  </si>
  <si>
    <t>Unterbiel</t>
  </si>
  <si>
    <t>rechts in Geländer</t>
  </si>
  <si>
    <t>Se involviert in 2. Unfall verm. Altersfahrer oder Med.Problem Motorrad.</t>
  </si>
  <si>
    <t>1114_Reigoldswil_04.05.2018.pdf</t>
  </si>
  <si>
    <t>Rietstrasse</t>
  </si>
  <si>
    <t>Sturz ohne Fremdeinwirkun,  Bremsmanöver</t>
  </si>
  <si>
    <t xml:space="preserve">Abruptes Manöver wegen vermutlich übersehenem langsameren FZ, Gebäudelücke plötzlich </t>
  </si>
  <si>
    <t>1115_Eschenbach_22.04.2015.pdf</t>
  </si>
  <si>
    <t>Kapplerstrasse</t>
  </si>
  <si>
    <t xml:space="preserve">beim Abbiegen velof. Gestr </t>
  </si>
  <si>
    <t>Se auf Neher Plastic, Senderichtung Herfahrt…</t>
  </si>
  <si>
    <t>1116_Ebnat-Kappel_22.04.2015.pdf</t>
  </si>
  <si>
    <t>Herblingen</t>
  </si>
  <si>
    <t>P Migros-Cente</t>
  </si>
  <si>
    <t>Parkierend in Kurve kontr verl</t>
  </si>
  <si>
    <t>Se 2 mit zus. Reflex an Metallfassade beim Einkurven.</t>
  </si>
  <si>
    <t>1117_Herblingen-Schaffhausen_27.04.2015.pdf</t>
  </si>
  <si>
    <t>Gränichen</t>
  </si>
  <si>
    <t>Suhrerstrasse</t>
  </si>
  <si>
    <t>Nach Gerade kurve verpasst, Zaun</t>
  </si>
  <si>
    <t>rechts ca 25 m Coop-Tankstelle (i.d.R w-lan)</t>
  </si>
  <si>
    <t>1118_Gränichen_04.02.2018.pdf</t>
  </si>
  <si>
    <t>Davos-Dorf</t>
  </si>
  <si>
    <t>1119_Davos-Dorf_29.04.2015.pdf</t>
  </si>
  <si>
    <t>St.Gallerstr 11</t>
  </si>
  <si>
    <t>Kurve nicht erwischt, Koll Geländer</t>
  </si>
  <si>
    <t>1.44 mW/m2</t>
  </si>
  <si>
    <t>Genau Hauptstrahl, Gebäudelücke von ca. 20m vor Unfallort.</t>
  </si>
  <si>
    <t>1120_Flawil_29.04.2015.pdf</t>
  </si>
  <si>
    <t>Mit Parkierten Autos kollidiert</t>
  </si>
  <si>
    <t>Distanz ist Annahme der vier Möglichkeiten, BL keine Angaben.</t>
  </si>
  <si>
    <t>1121_Muttenz_14.04.2015.pdf</t>
  </si>
  <si>
    <t>Reinach</t>
  </si>
  <si>
    <t>Kägenstr. 1</t>
  </si>
  <si>
    <t>Nach Waschstr. Vollgas</t>
  </si>
  <si>
    <t>Reflexion an grosser Glasfassade schräg vis-a vis.</t>
  </si>
  <si>
    <t>1122_Reinach_21.02.2013.pdf</t>
  </si>
  <si>
    <t>Obernau</t>
  </si>
  <si>
    <t>Gegenspur, Böschung, Wiese</t>
  </si>
  <si>
    <t>1123_Luzern-Obernau_13.11.2017.pdf</t>
  </si>
  <si>
    <t>Kreuzlingerstr.</t>
  </si>
  <si>
    <t>Gestürzt beim Überholtwerden</t>
  </si>
  <si>
    <t>1124_Oberaach_303.02.2018.pdf</t>
  </si>
  <si>
    <t>Oberdiessbach</t>
  </si>
  <si>
    <t>Lindenstrasse</t>
  </si>
  <si>
    <t>rechts neben Strasse, Koll Haus</t>
  </si>
  <si>
    <t>geradeausgefahren statt leichte linkskorrektur, eingeschlafen</t>
  </si>
  <si>
    <t>1125_Oberdiessbach_05.02.2018.pdf</t>
  </si>
  <si>
    <t>Villiers</t>
  </si>
  <si>
    <t>rt canton. Paqui</t>
  </si>
  <si>
    <t>Geradeaus in Gegeg verkl Sichlinie</t>
  </si>
  <si>
    <t>Sender über Hügelkuppe sehr tangential. Unübers. Kurve mit Sicherheitslinie</t>
  </si>
  <si>
    <t>1126_Villiers_04.02.2018.pdf</t>
  </si>
  <si>
    <t>Speicherstr 100</t>
  </si>
  <si>
    <t>Rechts in Leitpfosten, Flucht</t>
  </si>
  <si>
    <t>schnee</t>
  </si>
  <si>
    <t xml:space="preserve">Se gleiche Höhe, vorher frontal, da links-Kurve vor 100m </t>
  </si>
  <si>
    <t>Galgenen</t>
  </si>
  <si>
    <t>Vortritt v links verweigert</t>
  </si>
  <si>
    <t>Se vgl. tief , Hornbach AG, dazwischen Bachdelta.</t>
  </si>
  <si>
    <t>1128_Galgenen_16.05.2015.pdf</t>
  </si>
  <si>
    <t>Villmergen</t>
  </si>
  <si>
    <t>Büntztalstr</t>
  </si>
  <si>
    <t>auf Gegenspur, frontalk LKW</t>
  </si>
  <si>
    <t>1129_Villmergen_18.05.2015.pdf</t>
  </si>
  <si>
    <t>A4 FR Arth</t>
  </si>
  <si>
    <t>b Überholen gestreift</t>
  </si>
  <si>
    <t>motorrad</t>
  </si>
  <si>
    <t>1130_Immensee_18.05.2015.pdf</t>
  </si>
  <si>
    <t>St.Gallerstrass</t>
  </si>
  <si>
    <t>T-Kreuzg Vortritt verweigert</t>
  </si>
  <si>
    <t>Kein Funk.,  300nT vor 150m bei Trafostation</t>
  </si>
  <si>
    <t>1131_Amriswil_29.08.2015.pdf</t>
  </si>
  <si>
    <t>Herrenweg</t>
  </si>
  <si>
    <t>1132_Aesch_20.05.2015.pdf</t>
  </si>
  <si>
    <t>A4Fr Sihlbrugg</t>
  </si>
  <si>
    <t>mit Leitplanke kollidiert</t>
  </si>
  <si>
    <t>1133_Cham_23.05.2015.pdf</t>
  </si>
  <si>
    <t>Waldstrasse, re auf Böschung</t>
  </si>
  <si>
    <t>1134_Dulliken_05.02.2018.pdf</t>
  </si>
  <si>
    <t>Otelfingen</t>
  </si>
  <si>
    <t>Dammstrasse</t>
  </si>
  <si>
    <t xml:space="preserve"> Vortritt verweigert linksabbiegend</t>
  </si>
  <si>
    <t>1135_Otelfingen_27.05.2015.pdf</t>
  </si>
  <si>
    <t>Neuheim</t>
  </si>
  <si>
    <t>Sihlbruggstrass</t>
  </si>
  <si>
    <t>Beim Einbiegen v Kieswerk in HS</t>
  </si>
  <si>
    <t>1136_Neuheim_29.05.2015.pdf</t>
  </si>
  <si>
    <t>Obere Rainstr</t>
  </si>
  <si>
    <t>rechts von Strasse in Haus</t>
  </si>
  <si>
    <t>Sender 1 vermutlich  wenig vorher installiert. Se 2 analog 1136, aus Kiesgrube, Hauptstrahl gleiche Höhe.</t>
  </si>
  <si>
    <t>1137_Neuheim_19.01.2015.pdf</t>
  </si>
  <si>
    <t>Hessenreuti</t>
  </si>
  <si>
    <t>Haupt Sulgen-E</t>
  </si>
  <si>
    <t>links von Gerade, in Garten</t>
  </si>
  <si>
    <t>Se 1 von hinten über etwa 500m genau 190°.</t>
  </si>
  <si>
    <t>1138_Hessenreuti_04.06.2015.pdf</t>
  </si>
  <si>
    <t xml:space="preserve">Überführung </t>
  </si>
  <si>
    <t>Auf Autobahnbrücke angefahren</t>
  </si>
  <si>
    <t>Fahrerflucht des Verursachers. Ev ebenso beeinträchtigt, breite Strasse.</t>
  </si>
  <si>
    <t>1139_Flums_05.06.2015.pdf</t>
  </si>
  <si>
    <t>Langäulistrasse</t>
  </si>
  <si>
    <t>rechts abbiegen über Radweg</t>
  </si>
  <si>
    <t xml:space="preserve">Se von Silo hoch, </t>
  </si>
  <si>
    <t>1140_Buchs_05.02.2018.pdf</t>
  </si>
  <si>
    <t>Mollis</t>
  </si>
  <si>
    <t>Räfistrasse</t>
  </si>
  <si>
    <t>Abbiegen Radf übersehen</t>
  </si>
  <si>
    <t>Se 1 von hohem Silo, reflektiert an Gebäuden, Se 2 Polycom vorbeifahrt.</t>
  </si>
  <si>
    <t>1141_Mollis_06.06.2015.pdf</t>
  </si>
  <si>
    <t>Krattigen</t>
  </si>
  <si>
    <t>Krattiggraben</t>
  </si>
  <si>
    <t>In Kurve Container verloren</t>
  </si>
  <si>
    <t>Se auf gleicher Höhe wie Fahrerkabine, SBB und allg.Funk. Frontal zuerst</t>
  </si>
  <si>
    <t>1142_Krattigen_06.02.2018.pdf</t>
  </si>
  <si>
    <t>Kreuzstutz</t>
  </si>
  <si>
    <t>In Kreisel vortritt verweigert</t>
  </si>
  <si>
    <t>Se genau Hauptrichtung in einführende Strasse</t>
  </si>
  <si>
    <t>1143_Luzern_07.02.2018.pdf</t>
  </si>
  <si>
    <t xml:space="preserve">Oberlenstr. </t>
  </si>
  <si>
    <t>Ausgewichen in Geländer, Bach</t>
  </si>
  <si>
    <t>Gegenverkehr mit li und re Gräben, sender erreicht (ev  von hi, ) aber eher nicht.</t>
  </si>
  <si>
    <t>1144_Näfels_07.06.2015.pdf</t>
  </si>
  <si>
    <t>Lohnstorf</t>
  </si>
  <si>
    <t>Kurve geschnitten, Sicherheitslinie</t>
  </si>
  <si>
    <t>Kurvenradius eigenlich eindeutig. Zu früh / zu abrupt  eingeleitet.</t>
  </si>
  <si>
    <t>1145_Lohnstorf_12.06.2015.pdf</t>
  </si>
  <si>
    <t xml:space="preserve">Dorfstrasse </t>
  </si>
  <si>
    <t>Übeholt ohne Sicht n vorn</t>
  </si>
  <si>
    <t>Bergab hinter LKW, unübersichtl. Stelle gewählt, "unvernünftig."..</t>
  </si>
  <si>
    <t>1146_Thal_04.06.2015.pdf</t>
  </si>
  <si>
    <t>Aeschengraben</t>
  </si>
  <si>
    <t>Abbiegend mit Kollision</t>
  </si>
  <si>
    <t>vorbeifahrt an Sender   Strecke unklar darstellbar. Kein s-w</t>
  </si>
  <si>
    <t>1147_Basel_15.06.2015.pdf</t>
  </si>
  <si>
    <t>Unt. Rebgasse</t>
  </si>
  <si>
    <t>rückwärts in Schaufenster</t>
  </si>
  <si>
    <t>Se 2 gespiegelt, ebenso weitere Sender in Umgebung.</t>
  </si>
  <si>
    <t>1148_Basel 20.6.2016.pdf</t>
  </si>
  <si>
    <t>Nauenstras HB</t>
  </si>
  <si>
    <t>Kollision Spurwechsel</t>
  </si>
  <si>
    <t>Keine P meldung, Keine Veröffentlichung, PS-starke Maschine, viele Tramschienen queren</t>
  </si>
  <si>
    <t>1149_Basel_08.08.2015.pdf</t>
  </si>
  <si>
    <t>Seedamm</t>
  </si>
  <si>
    <t>spontan in Gegenspur</t>
  </si>
  <si>
    <t>1150_Rapperswil_17.06.2015.pdf</t>
  </si>
  <si>
    <t>Ranzo</t>
  </si>
  <si>
    <t>via Stazione</t>
  </si>
  <si>
    <t>In Stein gefahren gekippt</t>
  </si>
  <si>
    <t>Sender SBB, einfluss von hinten über Dachspiegelung</t>
  </si>
  <si>
    <t>1151_Ranzo_08.06.2015.pdf</t>
  </si>
  <si>
    <t>links vor Tram abgebogen</t>
  </si>
  <si>
    <t>1152_Basel_10.06.2016.pdf</t>
  </si>
  <si>
    <t>Mollis Weesen</t>
  </si>
  <si>
    <t>A1 Fr chur</t>
  </si>
  <si>
    <t>Geschleudert "Aquaplaning"</t>
  </si>
  <si>
    <t>Se 1 Polycom Aquaplaning kann ausgeschlossen werden, da Stelle rechts überhöht. Breites HS1 Feld, 5 starke  Trassen</t>
  </si>
  <si>
    <t>1153_Mollis_19.06.2015.pdf</t>
  </si>
  <si>
    <t>vor Tram abgebogen</t>
  </si>
  <si>
    <t>Tram, nicht Bus.</t>
  </si>
  <si>
    <t>1154_Birsfelden_05.08.2016.pdf</t>
  </si>
  <si>
    <t>A4A FR. Luzern</t>
  </si>
  <si>
    <t>rechts in Signalanhä ausgewich</t>
  </si>
  <si>
    <t xml:space="preserve">Se 3   li hinten 140° in Wahrnehmungsphase </t>
  </si>
  <si>
    <t>1155_Baar_25.06.2015.pdf</t>
  </si>
  <si>
    <t>Giornico</t>
  </si>
  <si>
    <t>v San Gottardo</t>
  </si>
  <si>
    <t>re in Begrenzungsstein</t>
  </si>
  <si>
    <t>Se wird intervallartig abgeschattet, Metallsilo rund reflex.</t>
  </si>
  <si>
    <t>1156_Giornico_29.06.2015.pdf</t>
  </si>
  <si>
    <t>Einbiegend</t>
  </si>
  <si>
    <t>Li nksvortritt verw. Sonne in Richtung weisser herannahender Lieferwagen</t>
  </si>
  <si>
    <t>1157_Laax_02.07.2015.pdf</t>
  </si>
  <si>
    <t>Herblingermarkt</t>
  </si>
  <si>
    <t xml:space="preserve">Auf P Pedale verw. </t>
  </si>
  <si>
    <t>Nach Kurve frontal/re zu re/frontal gewendet...Sendeleistungen seither reduz.2 GSM Mittel SBB frontal und seitl-re.</t>
  </si>
  <si>
    <t>1158_Herblingen_02.07.2015.pdf</t>
  </si>
  <si>
    <t>med. Problem</t>
  </si>
  <si>
    <t>A8 vor Ausfahrt</t>
  </si>
  <si>
    <t>nach Kuppe rechts in Stützmauer</t>
  </si>
  <si>
    <t>Doppelstandort, li ku, Kuppe, oben rechtsku, weitergefahren in Wand, streifend. Ort rekonstruiert.</t>
  </si>
  <si>
    <t>1159_Spiez_05.06.2015.pdf</t>
  </si>
  <si>
    <t>GallusSteigerstr</t>
  </si>
  <si>
    <t>Parkierfehler, in Schuppen</t>
  </si>
  <si>
    <t>Büron Se 1 und Se 2 Feuerwehr-Depot,  Unfallschwerpunkt.    . Spontan rechts ab in Garage/Carport/Gartenhaus</t>
  </si>
  <si>
    <t>1160_Büron_06.07.2015.pdf</t>
  </si>
  <si>
    <t>Neubuchstr.</t>
  </si>
  <si>
    <t>Kreisel n Unterführung, vertieft gg Funk, ev. Schattiert</t>
  </si>
  <si>
    <t>1161_Buchs_07.02.2018.pdf</t>
  </si>
  <si>
    <t>Rennbahnstr</t>
  </si>
  <si>
    <t>Streifenwagen in Tram</t>
  </si>
  <si>
    <t>Unfallschwerpunkt, Velo-f Unfall -8 j, 2 Berufsunfl 18.10.17</t>
  </si>
  <si>
    <t>1162_Muttenz_28.05.2016.pdf</t>
  </si>
  <si>
    <t>Parch Canvetto</t>
  </si>
  <si>
    <t>Auto schl gesichert, umgeworfen</t>
  </si>
  <si>
    <t xml:space="preserve">Overflow </t>
  </si>
  <si>
    <t xml:space="preserve">von hinterer Türe umgeworfen, schwer verletzt. D </t>
  </si>
  <si>
    <t>1163_Brissago_07.07.2015.pdf</t>
  </si>
  <si>
    <t>Chatel-Saint-Denis</t>
  </si>
  <si>
    <t>rt vevey</t>
  </si>
  <si>
    <t>rechts auf Trottoir, Fahrerflucht</t>
  </si>
  <si>
    <t>Sender aus Kirchturm Chatel-Saint-Denis. Verm hoch.</t>
  </si>
  <si>
    <t>1164_Chatel-Saint-Denis_07.02.2018.pdf</t>
  </si>
  <si>
    <t>Geiselweidstr.</t>
  </si>
  <si>
    <t>nach LKW überholen gestürzt</t>
  </si>
  <si>
    <t xml:space="preserve"> zeitgleich Flankenreflexion an LKW beim Überholt-Werden.</t>
  </si>
  <si>
    <t>1165_Winterthur_05.09.2017.pdf</t>
  </si>
  <si>
    <t>Wäselistrasse</t>
  </si>
  <si>
    <t>Overflow über 200uW</t>
  </si>
  <si>
    <t>Peaks über 20uW innerhalbFahrzeug festgestellt. Aussen entsprechend mehr.</t>
  </si>
  <si>
    <t>1166_Berneck_22.07.2015.pdf</t>
  </si>
  <si>
    <t xml:space="preserve">Neuhausen </t>
  </si>
  <si>
    <t xml:space="preserve">Grünaugasse </t>
  </si>
  <si>
    <t>Parkierend vor und hi Kollisionen</t>
  </si>
  <si>
    <t>176 uW</t>
  </si>
  <si>
    <t>Neuer Sender in sehr nahem Unfallzeitraum in Betrieb genommen.</t>
  </si>
  <si>
    <t>1167_Neuhausen_22.07.2015.pdf</t>
  </si>
  <si>
    <t>Zernez</t>
  </si>
  <si>
    <t>Ova Spin</t>
  </si>
  <si>
    <t>Steilheck, seit Linkskurve konst von hi exponiert, d.h. etwa 900m im Hauptstrahl, der der Strasse folgt.</t>
  </si>
  <si>
    <t>1168_Zernez_22.07.2015.pdf</t>
  </si>
  <si>
    <t>Schönaustrasse</t>
  </si>
  <si>
    <t>nicht gesichert, weggerollt</t>
  </si>
  <si>
    <t>Willy, er hätte gesagt, es sei wie „en Vorhang“ gewesen beim Aussteigen…</t>
  </si>
  <si>
    <t>1169_St.Gallen_23.07.2015.pdf</t>
  </si>
  <si>
    <t>Meiringen</t>
  </si>
  <si>
    <t>Kreuzgasse 3</t>
  </si>
  <si>
    <t>w-lan in Tcom Firma</t>
  </si>
  <si>
    <t>W-lan in Telecom und MultiMediafirma Voreifahrt haus Kreuzgasse 9</t>
  </si>
  <si>
    <t>1170_Meiringen_24.07.2015.pdf</t>
  </si>
  <si>
    <t>Hunzenschwil</t>
  </si>
  <si>
    <t>T5 Einfahrt</t>
  </si>
  <si>
    <t>Falschfahrer, gewendet</t>
  </si>
  <si>
    <t>na irrtümlicher Einfahrt Versuch mit 180°Wende, Falschfahrend, gemerkt, gewendet...</t>
  </si>
  <si>
    <t>1171_Hunzenschwil_28.07.2015.pdf</t>
  </si>
  <si>
    <t>Umfahrungss</t>
  </si>
  <si>
    <t>Geradeaus statt re Kurve</t>
  </si>
  <si>
    <t>üb200uW na Böscg</t>
  </si>
  <si>
    <t>Einschlafunfall aufgrund des Ablaufs. Effekt nach Böschung spontan auftretend.</t>
  </si>
  <si>
    <t>1172_Ebnat-Kappel_03.08.2015.pdf</t>
  </si>
  <si>
    <t>Rancate</t>
  </si>
  <si>
    <t>Via Camerlata</t>
  </si>
  <si>
    <t>Unfallschwerpunkt. Strecke erhöht gg Autobahn, SE auf sie gerichtet, Gerade mit linksabbiege, aber deutlich signalisiert.</t>
  </si>
  <si>
    <t>1173_Rancate_03.08.2015.pdf</t>
  </si>
  <si>
    <t>Gerade, li in Gegenverkehr</t>
  </si>
  <si>
    <t>Beide Querungen HS1, Fahreralter Annahme aufgr Todesanzeige</t>
  </si>
  <si>
    <t>1174_Altdorf_05.08.2015.pdf</t>
  </si>
  <si>
    <t>Falsche einfahrt erw</t>
  </si>
  <si>
    <t>1175_Au_06.08.2015.pdf</t>
  </si>
  <si>
    <t>Urtenen-Schönbühl</t>
  </si>
  <si>
    <t>FR. Bern</t>
  </si>
  <si>
    <t>rechts ab FB, Plakatwand</t>
  </si>
  <si>
    <t>Se bereits involviert, indir Fund, Recherche anderer Unfall. Leistungen 2013 ev höher</t>
  </si>
  <si>
    <t>1176_Urtenen-Schönbühl_21.12.2013.pdf</t>
  </si>
  <si>
    <t>Les Agettes</t>
  </si>
  <si>
    <t>La Vernaz</t>
  </si>
  <si>
    <t>Rückwärts in Wiese abgefahren</t>
  </si>
  <si>
    <t>verm Gang / Kupplung verwechselt beim Einmünden von Rebberg auf Strasse</t>
  </si>
  <si>
    <t>1177_Les-Agettes_17.08.2015.pdf</t>
  </si>
  <si>
    <t>Ascona</t>
  </si>
  <si>
    <t>Via Vorame</t>
  </si>
  <si>
    <t>Kind v links übersehen</t>
  </si>
  <si>
    <t>1178_Ascona_18.07.2015.pdf</t>
  </si>
  <si>
    <t>St.Aubin</t>
  </si>
  <si>
    <t>re in  tunnelportal</t>
  </si>
  <si>
    <t>Tag unbekannt, Polycom links,  SE 200m mit Reflex an angewink. Wand, Daten nicht zeitnah eruierbar 2013-2018!</t>
  </si>
  <si>
    <t>1179_St.Aubin_0.06.2013.pdf</t>
  </si>
  <si>
    <t xml:space="preserve">Pfingstweidstrasse </t>
  </si>
  <si>
    <t>innerorts</t>
  </si>
  <si>
    <t>auf Tramtrasse geraten, parallel</t>
  </si>
  <si>
    <t>parallelfahrt, Baustelle Toni-Areal Ost, Damals Metallfassade vermutlich demontiert.</t>
  </si>
  <si>
    <t>1180_Zürich_28.09.2012.pdf</t>
  </si>
  <si>
    <t>Oberiberg</t>
  </si>
  <si>
    <t>Ibergereggstr</t>
  </si>
  <si>
    <t>Se hauptstrahlrichtung, downtilt 3°, längere Zeit exponiert vorher. (von hinten, ungeschützt)</t>
  </si>
  <si>
    <t>1181_Oberiberg_16.08.2016.pdf</t>
  </si>
  <si>
    <t>Flamatt</t>
  </si>
  <si>
    <t>Auf P Einkauszentr. Kollision</t>
  </si>
  <si>
    <t>nicht wahrgenommen, fahrunfähig, nach Ausgang aus Laden Ausweisentzug.</t>
  </si>
  <si>
    <t>1182_Flamatt_12.08.2015.pdf</t>
  </si>
  <si>
    <t>Kreisel Spesag</t>
  </si>
  <si>
    <t>In Kreisel Aussetzer</t>
  </si>
  <si>
    <t>Se 3 rechts-hinten auf gleicher Höhe, da Rampe. Vorher vorbeifahrt 90°</t>
  </si>
  <si>
    <t>1183_Düdingen_22.08.2015.pdf</t>
  </si>
  <si>
    <t>Zürcherstr. P</t>
  </si>
  <si>
    <t>Einbieg um Insel, a Gegenspur</t>
  </si>
  <si>
    <r>
      <rPr>
        <sz val="11"/>
        <color rgb="FF000000"/>
        <rFont val="Calibri"/>
        <family val="2"/>
        <charset val="1"/>
      </rPr>
      <t xml:space="preserve">Genau durch Gebäudelücke, seitl </t>
    </r>
    <r>
      <rPr>
        <sz val="11"/>
        <color rgb="FF0070C0"/>
        <rFont val="Calibri"/>
        <family val="2"/>
        <charset val="1"/>
      </rPr>
      <t>Reflexionen</t>
    </r>
    <r>
      <rPr>
        <sz val="11"/>
        <color rgb="FF000000"/>
        <rFont val="Calibri"/>
        <family val="2"/>
        <charset val="1"/>
      </rPr>
      <t xml:space="preserve"> sehr flach verstärktes Signal am Fehlerort</t>
    </r>
  </si>
  <si>
    <t>1184_Uznach_26.08.2015.pdf</t>
  </si>
  <si>
    <t>St.Margethen</t>
  </si>
  <si>
    <t>BaugartenKreis</t>
  </si>
  <si>
    <t xml:space="preserve">In Kreisel in Signalträger </t>
  </si>
  <si>
    <t>Ab Silo, zusätzlic h 100W Radio UKW-Sender, Bei Anfahrt Gebäudelücken links, mit starkem Puls, Unfallschwerpunkt 3305</t>
  </si>
  <si>
    <t>1185_St.Margrethen_11.12.2014.pdf</t>
  </si>
  <si>
    <t>Auf Gerade Gegenspur</t>
  </si>
  <si>
    <t>400-500m Sender auf Gerade von hinten. Fahrzeugtyp PW, Karosserieform nicht bekannt.</t>
  </si>
  <si>
    <t>1186_Riedholz_27.08.2015.pdf</t>
  </si>
  <si>
    <t>Staatsstrasse</t>
  </si>
  <si>
    <t>links abgebogen ohne Rückw.sch</t>
  </si>
  <si>
    <t>Betriebsfunk Betonmischwerk,Blechfassade, Reflexionen Silo-Sender  100m vorher Anfahrt exponiert.</t>
  </si>
  <si>
    <t>1187_Flums_27.08.2015.pdf</t>
  </si>
  <si>
    <t>236nT</t>
  </si>
  <si>
    <t>Trafostation 200m vor Unfallstelle rechte Seite</t>
  </si>
  <si>
    <t>1188_Amriswil_29.08.2015.pdf</t>
  </si>
  <si>
    <t>n Kreuzg Schönbühl re überschl</t>
  </si>
  <si>
    <t>Warten als vorderstes FZ an Kreuzg, Fe links halb offen, mehrfach überschlagen, d.h. sehr viel Gas gegeben.</t>
  </si>
  <si>
    <t>1189_Moosseedorf_31.08.2015.pdf</t>
  </si>
  <si>
    <t>1190_Berneck_02.09.2015.pdf</t>
  </si>
  <si>
    <t>A5 r N champ c</t>
  </si>
  <si>
    <t>1191_Neuchâtel_08.02.2018.pdf</t>
  </si>
  <si>
    <t>1192_Frauenfeld_02.09.2015.pdf</t>
  </si>
  <si>
    <t xml:space="preserve">Hauptstrasse 73 </t>
  </si>
  <si>
    <t>n Kurve Gegenspur, Streifkollision</t>
  </si>
  <si>
    <t>in Kurve kurz vorher ebenso, dazwischen Gebäudeschatten</t>
  </si>
  <si>
    <t>1193_St.Margrethen_08.02.2018.pdf</t>
  </si>
  <si>
    <t>Felben-Wellhausen</t>
  </si>
  <si>
    <t>A7 FR Kreuzlg</t>
  </si>
  <si>
    <t>Mittelleitplanke</t>
  </si>
  <si>
    <t>Hs 10 Leiter, Se 2 genau Querab 90° im Einschlafbereich. L Radius</t>
  </si>
  <si>
    <t>1194_Felben-Wellhausen_07.09.2015.pdf</t>
  </si>
  <si>
    <t>Neu Aarburg.s</t>
  </si>
  <si>
    <t>Vor Kreisel in Vorderfz geprallt</t>
  </si>
  <si>
    <t>Se 2 neb 270° Ausfahrt, zuerst links, dann hi, dann re</t>
  </si>
  <si>
    <t>1195_Rothrist_07.09.2015.pdf</t>
  </si>
  <si>
    <t>Au-Rheineck</t>
  </si>
  <si>
    <t>Se 2 von Hochhaus, SR nicht ersichtlich, sicher innerh.60°-Winkel,von schräg hinten</t>
  </si>
  <si>
    <t>1196_St.Margrethen_29.08.2015.pdf</t>
  </si>
  <si>
    <t>Se 2 2018 klein, 2015 meist mittel. Strecke 150m vor Unfall konstant doppelt exponiert, 350m vor Tod grosse Trafostation links 30m</t>
  </si>
  <si>
    <t>1197_Rothrist_19.09.2015.pdf</t>
  </si>
  <si>
    <t>Blickensdorfers</t>
  </si>
  <si>
    <t>von strasse in Poller links</t>
  </si>
  <si>
    <t>breites Feld HS-Querungen, tief.</t>
  </si>
  <si>
    <t>1198_Steinhausen_11.09.205.pdf</t>
  </si>
  <si>
    <t>Angenstein</t>
  </si>
  <si>
    <t>A18</t>
  </si>
  <si>
    <t>Unsicher, Kollisionen</t>
  </si>
  <si>
    <t>zusätzlich 2 weitere Folgekollisionen, erste nach Passage v 3 Sendern vor Tunnel Reinach. Erste Senderpassage 500m vor Erstunfall</t>
  </si>
  <si>
    <t>1199_Angenstein_12.9.15.pdf</t>
  </si>
  <si>
    <t>Zumikerstrasse</t>
  </si>
  <si>
    <t xml:space="preserve">in re Kurve na re in Bäume  </t>
  </si>
  <si>
    <t>Geradeaus, vermutlich ungebremst.</t>
  </si>
  <si>
    <t>1200_Küsnacht_09.02.2018.pdf</t>
  </si>
  <si>
    <t xml:space="preserve"> in li Kurve Gegenspur</t>
  </si>
  <si>
    <t>Se in Einschlafstrecke von hinten, Stationswagen, T5 relativ tief, rechts tief - links hoch vom Unfallfahrer her.</t>
  </si>
  <si>
    <t>1201_Schiers_09.02.2018.pdf</t>
  </si>
  <si>
    <t>Flurhofstr. 30</t>
  </si>
  <si>
    <t>In aktiven Bagger gefahren</t>
  </si>
  <si>
    <t>1202_St.Gallen_08.02.2018.pdf</t>
  </si>
  <si>
    <t>Duggingen</t>
  </si>
  <si>
    <t>frontal in Fels n Tunnel SBB</t>
  </si>
  <si>
    <t>SBB-Bahnstrom quert, SBB kleinsender n. Tunnel Burg Angenstein, Unfallschwerpunkt 2465_Duggingen_29.06.08</t>
  </si>
  <si>
    <t>1203_Duggingen_09.11.2011.pdf</t>
  </si>
  <si>
    <t>b Kreisel vortritt missachtet</t>
  </si>
  <si>
    <t>Sender in HS-Mast links oben, Anfahrt frontal, Rundumstrahler</t>
  </si>
  <si>
    <t>1204_Münchenstein_12.12.2011.pdf</t>
  </si>
  <si>
    <t>Zernez Ofenpass</t>
  </si>
  <si>
    <t>La Drossa</t>
  </si>
  <si>
    <t>in li kurve geradeaus abgestürzt.</t>
  </si>
  <si>
    <t>Geradeaus über Ausstellplatz ins Tobel  2 Personen im Auto</t>
  </si>
  <si>
    <t>1205_Zernez-LaDrossa_27.06.2017.pdf</t>
  </si>
  <si>
    <t>Neuhausen</t>
  </si>
  <si>
    <t>Echostrasse</t>
  </si>
  <si>
    <t>Koll m P FZ, weiterf, Koll m  Gverk.</t>
  </si>
  <si>
    <t xml:space="preserve">Erstkoll, weiterfahrt, Abbiegen, Koll GV in Bahnhofstrasse </t>
  </si>
  <si>
    <t>1206_Neuhausen_11.09.2015.pdf</t>
  </si>
  <si>
    <t>Kreisl Ausf Abt</t>
  </si>
  <si>
    <t>n Ausfahrt zu schnell in Kreisel</t>
  </si>
  <si>
    <t>16uW Anfahrstr. -100m</t>
  </si>
  <si>
    <t>Augentropfen, Augenarzttermin, Anfahrstr. 150m div peaks, Diagnonal in Kreisel, verwirrt.</t>
  </si>
  <si>
    <t>1207_Abtwil_11.09.2015       ,.pdf</t>
  </si>
  <si>
    <t>Sonder</t>
  </si>
  <si>
    <t>Geradeaus in hausfassade</t>
  </si>
  <si>
    <t>ca 150m  Gerade, Se urspr. li hi 200° 2 ältere Personen im FZ</t>
  </si>
  <si>
    <t>1208_Hundwil_17.09.2015.pdf</t>
  </si>
  <si>
    <t>Paudex</t>
  </si>
  <si>
    <t>rte du Simplon</t>
  </si>
  <si>
    <t>längere Gerade vorher, immer exponiert, seitlich - hinten 210°---190°</t>
  </si>
  <si>
    <t>1209_Paudex_22.09.2015.pdf</t>
  </si>
  <si>
    <t>Zedtwitzweg</t>
  </si>
  <si>
    <t>Einbiegen vor lKW</t>
  </si>
  <si>
    <t xml:space="preserve"> 135 - Lte - mittel , aber Se von Nachbargebäude verschattet. </t>
  </si>
  <si>
    <t>1210_Hünibach_23.09.2015.pdf</t>
  </si>
  <si>
    <t>Yvonnand</t>
  </si>
  <si>
    <t>le Russalet</t>
  </si>
  <si>
    <t>nach rechts geraten</t>
  </si>
  <si>
    <t>3E 1 220°, SE 2 seit 600m konstan re und hi, Letzte 300m Se 2 und 3 kontinuierlich von hinten.</t>
  </si>
  <si>
    <t>1211_Yvonand_25.09.2015.pdf</t>
  </si>
  <si>
    <t>Parkplatz Post, div. Kollisionen</t>
  </si>
  <si>
    <t>SE vermutl nicht in Betrieb oder soeben neu.</t>
  </si>
  <si>
    <t>1212_Gossau_14.06.2013.pdf</t>
  </si>
  <si>
    <t>Mutschellen</t>
  </si>
  <si>
    <t>Heinrüti</t>
  </si>
  <si>
    <t>Gerade, zusammengesackt, Passagier übernimmt</t>
  </si>
  <si>
    <t>2.76mW/m2</t>
  </si>
  <si>
    <r>
      <rPr>
        <sz val="11"/>
        <color rgb="FF000000"/>
        <rFont val="Calibri"/>
        <family val="2"/>
        <charset val="1"/>
      </rPr>
      <t xml:space="preserve">li Avia-Tankstelle mit Notenautomat, </t>
    </r>
    <r>
      <rPr>
        <b/>
        <sz val="11"/>
        <color rgb="FF000000"/>
        <rFont val="Calibri"/>
        <family val="2"/>
        <charset val="1"/>
      </rPr>
      <t>w-lan</t>
    </r>
    <r>
      <rPr>
        <sz val="11"/>
        <color rgb="FF000000"/>
        <rFont val="Calibri"/>
        <family val="2"/>
        <charset val="1"/>
      </rPr>
      <t>. Daten erhoben 2020, plausibilisiert</t>
    </r>
  </si>
  <si>
    <t>1213_Zufikon_Mutschellen_25.02.2012.pdf</t>
  </si>
  <si>
    <t>Schorentunnel</t>
  </si>
  <si>
    <t>Brüsker Fahrspurwechsel</t>
  </si>
  <si>
    <t>1214_St.Gallen_25.10.2015.pdf</t>
  </si>
  <si>
    <t xml:space="preserve">Fahrspurwechsel n. Rechts </t>
  </si>
  <si>
    <t>200m vor Röhrentrennung Winkeln-St.Fiden</t>
  </si>
  <si>
    <t>1215_St.Gallen_29.08.2014_Tu.pdf</t>
  </si>
  <si>
    <t>Bremgarten</t>
  </si>
  <si>
    <t>Zufikerstrasse</t>
  </si>
  <si>
    <t>Rückwärtsman. Migr, ausgeschw</t>
  </si>
  <si>
    <t>Radfahrerin 91</t>
  </si>
  <si>
    <t>2339_Bremgarten_01.03.2016.pdf</t>
  </si>
  <si>
    <t>Bavois</t>
  </si>
  <si>
    <t>A1 bei Rastst</t>
  </si>
  <si>
    <t>Beim Einfahren n Rast falsche Richtung</t>
  </si>
  <si>
    <t>Verkettung vieler Fehlentscheide  Überqueren der Autobahn von RP aus Se li vgl. tief. Mittelstrahl</t>
  </si>
  <si>
    <t>1217_Bavois_29.10.15.pdf</t>
  </si>
  <si>
    <t>Münchenstein.s</t>
  </si>
  <si>
    <t>Ansteigende Ausfahrt N-S, Blendung sonne Mittags, frontal. Umts vermutlich gross 2015.</t>
  </si>
  <si>
    <t>1218_Muttenz_30.09.15.pdf</t>
  </si>
  <si>
    <t>Eingang Tunnel Koll. Bankett re</t>
  </si>
  <si>
    <t>Sender oben in Tunnelgewölbe, ca. 25 m nach Portal.</t>
  </si>
  <si>
    <t>1219_Neuhaus_30.08.2014.pdf</t>
  </si>
  <si>
    <t>Vezia</t>
  </si>
  <si>
    <t>Kreisel Cassina</t>
  </si>
  <si>
    <t>nach Kreisel Bankett,Gegenpur</t>
  </si>
  <si>
    <t xml:space="preserve">nach Kreisel ca 100m korrekt, expos. Se 1 Links,  dann links in Gegenverkehr. </t>
  </si>
  <si>
    <t>1220_Vezia_03.10.2015.pdf</t>
  </si>
  <si>
    <t>100m v Rankkr</t>
  </si>
  <si>
    <t>Auf Bahntrasse gefahren</t>
  </si>
  <si>
    <t>Overflow.</t>
  </si>
  <si>
    <t>Se Hirschberg links, nachher abgeschirmt. Unfallschwerpunkt.</t>
  </si>
  <si>
    <t>1221_Appenzell_03.10.2015.pdf</t>
  </si>
  <si>
    <t>Unterer Graben</t>
  </si>
  <si>
    <t>Velofahrer eingeklemmt re</t>
  </si>
  <si>
    <t>Cabriolet,Se von hinten</t>
  </si>
  <si>
    <t>1222_St.Gallen_05.10.2015.pdf</t>
  </si>
  <si>
    <t>Schänis</t>
  </si>
  <si>
    <t>Jumbo-Kreuzg</t>
  </si>
  <si>
    <t>Vortritt verweigert, abgef o Sicht</t>
  </si>
  <si>
    <t>Interpretation P dubios. Sender genau Hauptrichtung, sichtbar.</t>
  </si>
  <si>
    <t>1223_Schänis_10.02.2018.pdf</t>
  </si>
  <si>
    <t>Siblingen</t>
  </si>
  <si>
    <t>H 14 ausserorts</t>
  </si>
  <si>
    <t>Einbiegen auf Strasse, Verkehr übers</t>
  </si>
  <si>
    <t>Ausweisentzug, Sender an Holzmast auf 4m Höhe. Improvisiert, aber noch 2018 dort.</t>
  </si>
  <si>
    <t>1224_Siblingen08.10.2015.pdf</t>
  </si>
  <si>
    <t>Zürich HB</t>
  </si>
  <si>
    <t>P Vor Polizei-P</t>
  </si>
  <si>
    <t>Von P3 In Polizeipo gefa</t>
  </si>
  <si>
    <t>über 200uW vor Posten</t>
  </si>
  <si>
    <t>1225_Zürich_15.10.2015_HB.pdf</t>
  </si>
  <si>
    <t>Kurve nicht begradigt, Böschung</t>
  </si>
  <si>
    <t>2 Expositionen vo hinten, Kurve gleichmässig, eingeschlafen bei 1, senkrechtes Heck</t>
  </si>
  <si>
    <t>1226_Baar_09.10.2015.pdf</t>
  </si>
  <si>
    <t>Binningen</t>
  </si>
  <si>
    <t>Parkierunfall, vollgas</t>
  </si>
  <si>
    <t>Se 1 Reflektiert an Nachbarhaus, horizont. Dist. 35m…</t>
  </si>
  <si>
    <t>1227_Binningen_17.10.2015.pdf</t>
  </si>
  <si>
    <t>Oberstrasse bu</t>
  </si>
  <si>
    <t>Bus überholt, vollgas links</t>
  </si>
  <si>
    <t>19.8uW höhe Bus</t>
  </si>
  <si>
    <t xml:space="preserve">neuer Skoda.  Ev Bordelektroink, flache frontscheibe, naher Sender, Folgeunfall  flaches Heck gleicher sender von nah hinten </t>
  </si>
  <si>
    <t>1228_St.Gallen_21.10.15.pdf</t>
  </si>
  <si>
    <t>Schützenhs wg</t>
  </si>
  <si>
    <t>V Feldweg in Hauptstr. Koll</t>
  </si>
  <si>
    <t>SE 1 20 m vor Unfall immer vollexponiert, Se 2 immer vollexponiert.</t>
  </si>
  <si>
    <t>1229_Dürnten_24.10.2015.pdf</t>
  </si>
  <si>
    <t>Haute-Nendaz</t>
  </si>
  <si>
    <t xml:space="preserve">Ecluses </t>
  </si>
  <si>
    <t>Pedale verwechs, in Restaurant</t>
  </si>
  <si>
    <t>Se1 auf P des Rest. Champs du Torrent, in welches er gefahren ist, SE2 Sportplatz 30° vornre, Se3 Bergbahn 45° vornrechts</t>
  </si>
  <si>
    <t>1230_Haute-Nendaz_25.10.2015.pdf</t>
  </si>
  <si>
    <t>Walenseestr.</t>
  </si>
  <si>
    <t>Dunkel, Einmündung in Kurvenmitte, d.h eher schlecht einsehbar</t>
  </si>
  <si>
    <t>1231_Murg_28.10.2015.pdf</t>
  </si>
  <si>
    <t>Grafstal</t>
  </si>
  <si>
    <t>Abbiegend 2Arbeiter angefahren</t>
  </si>
  <si>
    <t>Bauarbeiter angefahren, die in unübersichtl. Nebenstrasse Deckel öffneten. Vermutlich nicht od schlecht signalisiert….Se aber vor 15m hinter Böschung untergegangen.</t>
  </si>
  <si>
    <t>1232_Grafstal_28.10.2015.pdf</t>
  </si>
  <si>
    <t>Villars-s-Glane</t>
  </si>
  <si>
    <t>Hopital P</t>
  </si>
  <si>
    <t>Auf P Deck frontal, abgestürzt</t>
  </si>
  <si>
    <t>Se 1 ca 35°, Se 2 ca 60°, Se 3 ca 210°.  Unfall als Parkierungall eingetragen!</t>
  </si>
  <si>
    <t>1233_Villars-s-Glane_30.10.2015.pdf</t>
  </si>
  <si>
    <t>über VerkInsel in Wiesland</t>
  </si>
  <si>
    <t>Se1 doppelt, Se 2 imm voll exponiert, b Unfall 200°, Se 3.1 Betriebsfunk Lüchinger AG, Se 3.2 Betriebsfunk ARA.</t>
  </si>
  <si>
    <t>1234_Oberriet 4.11.2015.pdf</t>
  </si>
  <si>
    <t>Hefenhausen</t>
  </si>
  <si>
    <t xml:space="preserve">Engwilerstr. </t>
  </si>
  <si>
    <t>In Ladewagengesp gefahren</t>
  </si>
  <si>
    <t>gemessen</t>
  </si>
  <si>
    <t>Se rechts 90° gleiche Höhe (steht n SBB im Talgrund) am Ort keine hohe Belastung</t>
  </si>
  <si>
    <t>1235_Hefenhausen_05.11.2015.pdf</t>
  </si>
  <si>
    <t>Heulösergangs</t>
  </si>
  <si>
    <t>1236_Bad-Ragaz_13.05.2017.pdf</t>
  </si>
  <si>
    <t>Hagerbach</t>
  </si>
  <si>
    <t>Rind auf Strasse angefahren</t>
  </si>
  <si>
    <t>Tier</t>
  </si>
  <si>
    <t>SE links hi,210°, vor 250m 90°, leichte Linkskurve, 80er Strasse..Hof daneben.</t>
  </si>
  <si>
    <t>1237_Flums_12.11.2015.pdf</t>
  </si>
  <si>
    <t>Denner Schmie</t>
  </si>
  <si>
    <t>Vollgas rückwärts in Haus</t>
  </si>
  <si>
    <t xml:space="preserve">Gelände n hinten geneigt. Betriebsfunk, + ev. unbek. Sender als LTE3 157 frontal, </t>
  </si>
  <si>
    <t>1238_Sirnach_14.11.2015.pdf</t>
  </si>
  <si>
    <t>Gossauerst 31</t>
  </si>
  <si>
    <t>Geradeaus in Poller links</t>
  </si>
  <si>
    <t>Sender in 2 Gebäudelücken, overvflow, in Gasse 5m vorher w-lan</t>
  </si>
  <si>
    <t>1239_Herisau_16.11.2015.pdf</t>
  </si>
  <si>
    <t>Gränichen Hauptst</t>
  </si>
  <si>
    <t xml:space="preserve">  Teufenthal</t>
  </si>
  <si>
    <t xml:space="preserve"> auf Gerade in Gegenverkehr</t>
  </si>
  <si>
    <t>lange Gerade im Hauptstrahl von 2 Sendern.</t>
  </si>
  <si>
    <t>1240_Teufenthal-Gränichen_01.11.2014.pdf</t>
  </si>
  <si>
    <t>Fahrwangen</t>
  </si>
  <si>
    <t>Bärenplatz</t>
  </si>
  <si>
    <t>re abbieg. FG auf Streifen überseh</t>
  </si>
  <si>
    <t>Se 1 und Se 2 vorher frontal, links. Senkrechte Heckscheibe, hohes Fz (Se 1 nah-steil)</t>
  </si>
  <si>
    <t>1241_Fahrwangen_07.03.2016 FG.pdf</t>
  </si>
  <si>
    <t>Vacallo Chiasso</t>
  </si>
  <si>
    <t>via al Colle</t>
  </si>
  <si>
    <t>Irrfahrt nach Kurve, abgest. Baum</t>
  </si>
  <si>
    <t>Gebäudelücke, nachher Kurve nicht mehr erwischt, unKontrolliert bis Zaun, durchschlagen, ab in unteres Grundstück, überschlagen</t>
  </si>
  <si>
    <t>1242_Vacallo_02.12.2015.pdf</t>
  </si>
  <si>
    <t>Sargans FR Nord</t>
  </si>
  <si>
    <t>A 13</t>
  </si>
  <si>
    <t>in Kurve r St.Marg  in Leitplanke</t>
  </si>
  <si>
    <t>Querte flachen Hauptstrahl von josias Gasser Baumat. Mels</t>
  </si>
  <si>
    <t>1243_Mels_17.07.2015.pdf</t>
  </si>
  <si>
    <t>Altstätterstrass</t>
  </si>
  <si>
    <t>a Kreuzg geradeaus-nicht abgeb.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</si>
  <si>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>, grosse steile Blechfassade vor Kreuzung verdoppelt  Leistung nahezu</t>
    </r>
  </si>
  <si>
    <t>1244_Montlingen_07.12.2015.pdf</t>
  </si>
  <si>
    <t>l rechtskurve, Gerad in Mittelleitpl</t>
  </si>
  <si>
    <t>Mitte Mastdistanz wahrsch. Einschlafstelle, le rechtskurve, Folgeunfälle auf salznasser FB.</t>
  </si>
  <si>
    <t>1245_Felben-Wellhausen_16.12.2015.pdf</t>
  </si>
  <si>
    <t>Ilnauerstrasse</t>
  </si>
  <si>
    <t>Se 2 kurz vorher links. Kein Wetterbild, kleiner Regenanteil am Mittw. 16.12.17</t>
  </si>
  <si>
    <t>1246_Effretikon_16.12.2015.pdf</t>
  </si>
  <si>
    <t>Fruitigen Achseten</t>
  </si>
  <si>
    <t>Ladholz</t>
  </si>
  <si>
    <t>Im Gelände abgestürzt</t>
  </si>
  <si>
    <t>Trafostation Ebene5 30m neben Markierung, Scheunenabfahrt, verm. Schneeunterlage.</t>
  </si>
  <si>
    <t>1247_Frutigen_22.12.2015.pdf</t>
  </si>
  <si>
    <t>Gasterstr. R w</t>
  </si>
  <si>
    <t xml:space="preserve"> heftig Auffahren auf abbieg. FZ</t>
  </si>
  <si>
    <t>1248_Uznach_23.12.2015.pdf</t>
  </si>
  <si>
    <t>Stammheimerst</t>
  </si>
  <si>
    <t>Neben FB, überschlagen</t>
  </si>
  <si>
    <t>Selbst angegebener Sekundenschlaf, Strasse eingebettet li und Re, kein Funk kein HS, 2 Kinder im Auto.</t>
  </si>
  <si>
    <t>1249_Nussbaumen_11.02.2018.pdf</t>
  </si>
  <si>
    <t>Niederwil</t>
  </si>
  <si>
    <t>Degenaustras</t>
  </si>
  <si>
    <t>Sender auf Hügel, Richtung Autobahn, hauptstrahl. Wetter aus Uznach 1248, sonnig</t>
  </si>
  <si>
    <t>1250_Niederwil_23.12.2015.pdf</t>
  </si>
  <si>
    <t>Gorduno</t>
  </si>
  <si>
    <t>alla Rivetta bushalt</t>
  </si>
  <si>
    <t>von Helfer unter LKW überfahren</t>
  </si>
  <si>
    <t>Gang eingelegt, Helferkoordinationsproblem, Bremsreparatur unterwegs, ev. Oldtimer…</t>
  </si>
  <si>
    <t>1251_Gorduno_12.02.2018.pdf</t>
  </si>
  <si>
    <t>Uzwil</t>
  </si>
  <si>
    <t>Gupfenstrasse</t>
  </si>
  <si>
    <t>Einnachten</t>
  </si>
  <si>
    <t>1252_Uzwil_23.12.2015.pdf</t>
  </si>
  <si>
    <t>Einsied-Biberbr</t>
  </si>
  <si>
    <t>Geradeaus auf Gegenspur</t>
  </si>
  <si>
    <t>pol wirft Medikamentenmissbr. vor tot mind 5 km kurvenreiche Strecke gefahren. Unfallschwerpunkt</t>
  </si>
  <si>
    <t>1253_Biberbrugg_29.12.2015.pdf</t>
  </si>
  <si>
    <t>Rue d Loeche</t>
  </si>
  <si>
    <t>Mädchen auf FG übersehen</t>
  </si>
  <si>
    <t>Se genau links 90° von Berg. dunkel, ev leichter Regen.</t>
  </si>
  <si>
    <t>1254_Sierre_06.01.2016.pdf</t>
  </si>
  <si>
    <t>Wengi</t>
  </si>
  <si>
    <t>In Li- Kurve auf gegenspur</t>
  </si>
  <si>
    <t>Kurve liegt in kl. Flusstal, beim Ende frontal exponiert Kurve weitergefahren.</t>
  </si>
  <si>
    <t>1255_Wengi_07.01.2016.pdf</t>
  </si>
  <si>
    <t>Knollhausen</t>
  </si>
  <si>
    <t>re ab Strasse, Wald, Reh</t>
  </si>
  <si>
    <t>1256_Reute_08.01.2015.pdf</t>
  </si>
  <si>
    <t>Pfauenmoos</t>
  </si>
  <si>
    <t>re in Wartendes FZ, nass</t>
  </si>
  <si>
    <t>rel. Enge Kurve, rechts Einmünder, Blendung, 2 Passagiere…</t>
  </si>
  <si>
    <t>1257_Wittenbach_08.01.2016.pdf</t>
  </si>
  <si>
    <t>Seewen Sattel</t>
  </si>
  <si>
    <t>Einmündend ab P vortritt mss.</t>
  </si>
  <si>
    <t>FZ Steilheck</t>
  </si>
  <si>
    <t>1258_Seewen_Sattel_09.01.2016.pdf</t>
  </si>
  <si>
    <t>Nass.FG nach Kurve, Stromtrsp. Hartchrom Steinach</t>
  </si>
  <si>
    <t>1259_Steinach_12.01.2016.pdf</t>
  </si>
  <si>
    <t>Villeneuve</t>
  </si>
  <si>
    <t xml:space="preserve">rt canton </t>
  </si>
  <si>
    <t>dunkel, V gross, FG 10m weit geworfen. Strasse ansteigend überführg Sender SBB-areal</t>
  </si>
  <si>
    <t>1260_Villeneuve_15.01.2016.pdf</t>
  </si>
  <si>
    <t>Auffahrunf. Div koll, überschlagen</t>
  </si>
  <si>
    <t xml:space="preserve">2 Sender im Anfahrbereich, linear über ca 200m </t>
  </si>
  <si>
    <t>1261_Hägendorf_19.01.2016.pdf</t>
  </si>
  <si>
    <t>Wynigen</t>
  </si>
  <si>
    <t>Kappelen</t>
  </si>
  <si>
    <t>in Kurve geradeaus</t>
  </si>
  <si>
    <t>Ganze Gegend ohne Mobilfunk, 2.Unfall ebenso dort im Feb.18 morgens</t>
  </si>
  <si>
    <t>1262_Wynigen_13.02.2018.pdf</t>
  </si>
  <si>
    <t>Thalerstrasse</t>
  </si>
  <si>
    <t>in Kurve geradeaus, div Koll</t>
  </si>
  <si>
    <t>plötzlich auftretender Effekt zwischen Häusern. Hauptstrahl genau mitte, Se nur etwas höher als Expositionsstelle, 700m somit zentral</t>
  </si>
  <si>
    <t>1263_Staad_13.02.2018.pdf</t>
  </si>
  <si>
    <t>Egnach</t>
  </si>
  <si>
    <t>Bahnhofstrasse</t>
  </si>
  <si>
    <t>In P LKW gefahren</t>
  </si>
  <si>
    <t>1264_Egnach_14.02.2018.pdf</t>
  </si>
  <si>
    <t xml:space="preserve">A13 FR N </t>
  </si>
  <si>
    <t>a Gerade vor Ausf.Buchs</t>
  </si>
  <si>
    <t>Gerade Strecke, gleichm Exposition</t>
  </si>
  <si>
    <t>1265_Buchs_10.07.2014.pdf</t>
  </si>
  <si>
    <t>San Vittore</t>
  </si>
  <si>
    <t>Verbindungsstr.</t>
  </si>
  <si>
    <t>abrupt n re, LP, dann li Böschung…</t>
  </si>
  <si>
    <t xml:space="preserve">Strasse in grossem Bogen, mögl Ausgangspunkt auch </t>
  </si>
  <si>
    <t>1266_San_Vittore_07.09.2016.pdf</t>
  </si>
  <si>
    <t>Stabio</t>
  </si>
  <si>
    <t>Ligornetto R No</t>
  </si>
  <si>
    <t>n kurve Gegenverkehr frontal</t>
  </si>
  <si>
    <t>1267_Stabio_29.12.16.pdf</t>
  </si>
  <si>
    <t>rte industrielle</t>
  </si>
  <si>
    <t>vor Kreisel 4 Autos angefahren</t>
  </si>
  <si>
    <t>Ort angefragt</t>
  </si>
  <si>
    <t>1268_ Wägerhaus_03.06.2006.pdf</t>
  </si>
  <si>
    <t xml:space="preserve">Reherstrasse </t>
  </si>
  <si>
    <t>b Einmünden Kollision</t>
  </si>
  <si>
    <t>1269_St.Gallen_13.02.2018.pdf</t>
  </si>
  <si>
    <t>Mumpf</t>
  </si>
  <si>
    <t>A1 R Rheinfeld</t>
  </si>
  <si>
    <t>Quer über Spuren,in mittelleitplanke</t>
  </si>
  <si>
    <t>Neuer Audi, Heckscheibe 30°, Se SBB vorbeifahrt li, erhöht.</t>
  </si>
  <si>
    <t>1270_Mumpf_15.02.2018.pdf</t>
  </si>
  <si>
    <t>Oberstrass  222</t>
  </si>
  <si>
    <t xml:space="preserve"> In P Auto gefahren</t>
  </si>
  <si>
    <t>Sender von Industriedach, Hügelflanke, Sender gleiche Höhe wie Oberstrasse, Gebäudelücke</t>
  </si>
  <si>
    <t>1271_St.Gallen_13.02.18.pdf</t>
  </si>
  <si>
    <t>Montmollin</t>
  </si>
  <si>
    <t>rte Coffrane</t>
  </si>
  <si>
    <t>LSA SBB-Schranke übersehen</t>
  </si>
  <si>
    <t>Gebäudelücke beim Wahrnehmugspunkt, vor80m dauerexponiert über Land</t>
  </si>
  <si>
    <t>1272_Montmollin_14.02.2018.pdf</t>
  </si>
  <si>
    <t>Villneuve -Aigle</t>
  </si>
  <si>
    <t>rechts neben FB, Böschung</t>
  </si>
  <si>
    <t>Se 45° re, vor 200 m Se 2  und se 3 frontal</t>
  </si>
  <si>
    <t>1273_Aigle_09.03.2017.pdf</t>
  </si>
  <si>
    <t>rte du Golf</t>
  </si>
  <si>
    <t xml:space="preserve"> über 500m vollgas, blockiert</t>
  </si>
  <si>
    <t>R. Dill-Bundi, Hirnstimulation nach Hirntumor. Se immer seit Autobahnquerung, HS 1 2 Querungen, 1 da von tief hängend</t>
  </si>
  <si>
    <t>1274_Aigle_22.08.2013_Dill-Bundi.pdf</t>
  </si>
  <si>
    <t>A 13 h Campag</t>
  </si>
  <si>
    <t>nach rechts in Leitplanke überschl</t>
  </si>
  <si>
    <t>lange Linkskurve weitergefahren, nicht begradigt, expos. 300m vorher 90°</t>
  </si>
  <si>
    <t>1275_San-Vittore_27.06.2016.pdf</t>
  </si>
  <si>
    <t>Geneve Jonction</t>
  </si>
  <si>
    <t>r deux ponts</t>
  </si>
  <si>
    <t xml:space="preserve"> rechts in Tramhaltest. Überschlagen</t>
  </si>
  <si>
    <t xml:space="preserve">keine Polizeimeldung, </t>
  </si>
  <si>
    <t>1276_GenŠve_23.09.2017.pdf</t>
  </si>
  <si>
    <t>Interlaken A8</t>
  </si>
  <si>
    <t>Lütschera Ausf</t>
  </si>
  <si>
    <t>in Kurve links Gegenverkehr</t>
  </si>
  <si>
    <t>Se am Unfallort 210°, vorher links, Nissan Kombi,  BLS-Transportleitung und Unterführung</t>
  </si>
  <si>
    <t>1277_Interlaken_13.11.2011.pdf</t>
  </si>
  <si>
    <t>Krattigen graben</t>
  </si>
  <si>
    <t>Leissigen-Spiez</t>
  </si>
  <si>
    <t>Senderdaten 2018, vermutlich höher 2010.</t>
  </si>
  <si>
    <t>1278_Krattigen_28.08.2010.pdf</t>
  </si>
  <si>
    <t>Krattigen Graben</t>
  </si>
  <si>
    <t>Spiez-Leissigen</t>
  </si>
  <si>
    <t>nach Kurve nicht geradegel. GV</t>
  </si>
  <si>
    <t xml:space="preserve">Unfallverursacher mit seinem Kind im Auto. KollP  77 mit (Frau, gestorben) 2 Sender </t>
  </si>
  <si>
    <t>1279_Krattigen_10.08.2015.pdf</t>
  </si>
  <si>
    <t xml:space="preserve"> nach links-Kurve in GV</t>
  </si>
  <si>
    <t>1280_Krattigen_16.02.2018.pdf</t>
  </si>
  <si>
    <t>Strickstras N-S</t>
  </si>
  <si>
    <t>n lei re Kurve geradeaus, strommast</t>
  </si>
  <si>
    <t>Se 1 nach Auftauchen aus Waldschatten geradeaus.Se 2 imme r im Waldschatten, zuerst links von höher oben</t>
  </si>
  <si>
    <t>1281_Full-Reuenthal_12.02.2018.pdf</t>
  </si>
  <si>
    <t>Friedbergstr</t>
  </si>
  <si>
    <t>Vortritt verweigert m</t>
  </si>
  <si>
    <t>1282_Uzwil_12.02.2018.pdf</t>
  </si>
  <si>
    <t>Rue du plan 65</t>
  </si>
  <si>
    <t>ParkFahrzg an Ecke angefahren</t>
  </si>
  <si>
    <t>1283_Neuchâtel_20.01.2016.pdf</t>
  </si>
  <si>
    <t>Centre COOP</t>
  </si>
  <si>
    <t>an Parkhausbarriere Vollgas</t>
  </si>
  <si>
    <t xml:space="preserve">Parkhausausgang auf Südseite, bei Bahnareal. </t>
  </si>
  <si>
    <t>1284_La Chaux de Fonds_22.01.2016.pdf</t>
  </si>
  <si>
    <t>nach Gerade weitergef. Bahngleis</t>
  </si>
  <si>
    <t xml:space="preserve">Anfahrt im hauptstrahl. 1100m </t>
  </si>
  <si>
    <t>1285_Niederbipp_24.01.2016.pdf</t>
  </si>
  <si>
    <t>Lenzburg Staufen</t>
  </si>
  <si>
    <t>Seonerstrasse</t>
  </si>
  <si>
    <t>Vortritt verweigert b linkseinb</t>
  </si>
  <si>
    <t>Gleiche 3 Sender wie Müller-Unfall, 212_Lenzburg_16_09.2015, vom tiefergelegenen Sportplatz</t>
  </si>
  <si>
    <t>1286_Lenzburg_26.01.2016.pdf</t>
  </si>
  <si>
    <t>Marmorera</t>
  </si>
  <si>
    <t>Julierstr. FR S</t>
  </si>
  <si>
    <t>Anhänger LKW gestreift</t>
  </si>
  <si>
    <t>Sender durch Wald abgeschirmt, 3 x 700 frontal vor 100m 790 voll exponiert</t>
  </si>
  <si>
    <t>1287_Marmorera_01.02.2016.pdf</t>
  </si>
  <si>
    <t>Grabenstrasse</t>
  </si>
  <si>
    <t>auffahrunfall stillst. PF</t>
  </si>
  <si>
    <t>Sender 2 von hinten kein Einfluss mehr.</t>
  </si>
  <si>
    <t>1288_Bischofszell_01.02.2016.pdf</t>
  </si>
  <si>
    <t>1289_Volketswil_04.02.2016.pdf</t>
  </si>
  <si>
    <t>Gemsstrasse</t>
  </si>
  <si>
    <t>nach Kreuzung FG auf Streifen übers</t>
  </si>
  <si>
    <t>komplexe Querungskreuzung, Gabelung, Unfallschserpunkt</t>
  </si>
  <si>
    <t>1290_Schaffhausen_09.02.2016.pdf</t>
  </si>
  <si>
    <t>in Kurve LKW gestreift</t>
  </si>
  <si>
    <t>ü200 uW, film youtube</t>
  </si>
  <si>
    <t>Kirchturmsender, Gebäudelücken</t>
  </si>
  <si>
    <t>1291_Heiden_08.02.2016.pdf</t>
  </si>
  <si>
    <t>Rathausplatz</t>
  </si>
  <si>
    <t>Pedal verwechselt, kollison</t>
  </si>
  <si>
    <t>nicht vermerkt, nicht lokalisierbar, OW gibt keine Auskünfte</t>
  </si>
  <si>
    <t>1292_Stans_07.02.2016.pdf</t>
  </si>
  <si>
    <t>i GV in einspur Röhre, n Kurve</t>
  </si>
  <si>
    <t>Fahrer D, Sender bei 1/3 der Kurve, verm. eingeschlafen, Kombi, se v hi wirksam</t>
  </si>
  <si>
    <t>1293_Belchentunnel_30.07.2013.pdf</t>
  </si>
  <si>
    <t>St.Margreten</t>
  </si>
  <si>
    <t>Grenzstrasse</t>
  </si>
  <si>
    <t>in Kreisel Vortritt verweigert</t>
  </si>
  <si>
    <t>SE 2 Polycom, vorbeifahrt rechts,  vom Grenzposten her</t>
  </si>
  <si>
    <t>1294_St.Margrethen_12.02.2016 .pdf</t>
  </si>
  <si>
    <t>Langgasse 167</t>
  </si>
  <si>
    <t xml:space="preserve"> Einbiegend Vortritt verweigert</t>
  </si>
  <si>
    <t>linkes Fenster offen. Kein Eintrag in Astra-Karte. 2016 GSM 1 in Betrieb.</t>
  </si>
  <si>
    <t>1295_St.Gallen_12.02.2016.pdf</t>
  </si>
  <si>
    <t>Zypressenstrass 39</t>
  </si>
  <si>
    <t>Vom Tram erfasst</t>
  </si>
  <si>
    <t>Tram, nicht Bus</t>
  </si>
  <si>
    <t>1296_ Zürich_13.02.2016.pdf</t>
  </si>
  <si>
    <t>Rautistrasse</t>
  </si>
  <si>
    <t>über FG gefahren, vor Auto</t>
  </si>
  <si>
    <t xml:space="preserve">Aus Radweg auf FG gefahren, </t>
  </si>
  <si>
    <t>1297_ Zürich_24.03.2016.pdf</t>
  </si>
  <si>
    <t>Stansstad</t>
  </si>
  <si>
    <t xml:space="preserve">Stanserstrasse </t>
  </si>
  <si>
    <t>Dämmerung.</t>
  </si>
  <si>
    <t>1299_Stansstad_15 02.2016.pdf</t>
  </si>
  <si>
    <t>Graben FR spi</t>
  </si>
  <si>
    <t>inRe Kurve in LP, frontalkoll</t>
  </si>
  <si>
    <t>1299_Krattigen_05.11.2017.pdf</t>
  </si>
  <si>
    <t>Auf P von eig. Auto angefahren</t>
  </si>
  <si>
    <t>P hatten etwa 2-3% Gefälle</t>
  </si>
  <si>
    <t>1300_Kriegstetten_13.02.2016.pdf</t>
  </si>
  <si>
    <t>Marin Epargnier</t>
  </si>
  <si>
    <t>ch Brevarderie</t>
  </si>
  <si>
    <t>Frontal in Mauer geprallt</t>
  </si>
  <si>
    <t>Zufahrt linear in Hauptstrahl 250m,  parallel Bahn, Wand Unterführung 90°</t>
  </si>
  <si>
    <t>1301_Marin_22.02.2016.pdf</t>
  </si>
  <si>
    <t>Bärenbodenwe</t>
  </si>
  <si>
    <t>In Heck P Lieferwagen geprallt</t>
  </si>
  <si>
    <t>absinkender Weg, 10%, nass, Se 2 von Hochhaus 30m vorher exp. , für-Fahrradfahrer frontal, f PW rechts-</t>
  </si>
  <si>
    <t>1302_Erstfeld_24.02.2016.pdf</t>
  </si>
  <si>
    <t>Pazallo</t>
  </si>
  <si>
    <t>Einfahrt Autob.</t>
  </si>
  <si>
    <t xml:space="preserve"> Falsch auf Autobahn, Koll Grancia</t>
  </si>
  <si>
    <t>Ganz genaue herfahrt nicht definiert,  von W oder N jedenfalls. Dimension Belastung bleibt identisch.</t>
  </si>
  <si>
    <t>1303_Pazallo_Grancia_26.10.2017.pdf</t>
  </si>
  <si>
    <t>Hemmikerstras</t>
  </si>
  <si>
    <t>Blackout, links in Zaun,Einfahrt</t>
  </si>
  <si>
    <t>Betriebsfunk von  Transportfirma, vorbeifahrt am Gelände.  Oberhalb Schleuderunfall 6.2016…</t>
  </si>
  <si>
    <t>1304_Ormalingen_26.02.2016.pdf</t>
  </si>
  <si>
    <t>Villeneuve A9</t>
  </si>
  <si>
    <t>n viadukt</t>
  </si>
  <si>
    <t>in Mittelleitpl. Re geschl, Mauer</t>
  </si>
  <si>
    <t>Ort auf 50m genau. Angefragt.</t>
  </si>
  <si>
    <t>1305_Villeneuve_18.02.2018_.pdf</t>
  </si>
  <si>
    <t>von P rückwärts in Mauer, abgest.</t>
  </si>
  <si>
    <t>Keine Pol. Meldung, Haus-P.; Se reflexion von Nachbarhaus, im Grenzbereich. Adresse bekannt.</t>
  </si>
  <si>
    <t>1306_Seon_03.02.2016.pdf</t>
  </si>
  <si>
    <t>rte Morat</t>
  </si>
  <si>
    <t>In p Fahrzeug, geschleud, umgedr.</t>
  </si>
  <si>
    <t>keine Verletzten</t>
  </si>
  <si>
    <t>1307_Fribourg_02.03.2016.pdf</t>
  </si>
  <si>
    <t>Landquart RHB</t>
  </si>
  <si>
    <t>Station Ried</t>
  </si>
  <si>
    <t>Mann hätte unter Medikamentöser Behandlung gestanden. Kein SUST-Unfall</t>
  </si>
  <si>
    <t>1308_Landquart_11.12.2015.pdf</t>
  </si>
  <si>
    <t>St.Gallerstr 39</t>
  </si>
  <si>
    <t>leichte re Kurve, FG überse</t>
  </si>
  <si>
    <t>steile Flankenspiegelung an Silo in Sendernähe</t>
  </si>
  <si>
    <t>1309_Flawil_13.02.2018.pdf</t>
  </si>
  <si>
    <t>Schaffhausen  TU</t>
  </si>
  <si>
    <t>Fäsenstaub</t>
  </si>
  <si>
    <t>Auffahrkoll v Mitte Ni Süd rot</t>
  </si>
  <si>
    <t>1310_Schaffhausen_25.10.2016.pdf</t>
  </si>
  <si>
    <t>Auffahrkoll n Mitte Ni Nord blau</t>
  </si>
  <si>
    <t>1311_Schaffhausen_15.10.16.pdf</t>
  </si>
  <si>
    <t>Auff. Autob A8</t>
  </si>
  <si>
    <t>Auffahrkoll. In Auffahrt</t>
  </si>
  <si>
    <t>Ganze Einspurstrecke exponiert genau 180°Fahrzeugtyp nicht bekannt.</t>
  </si>
  <si>
    <t>1312_Hergiswil_05.03.2016.pdf</t>
  </si>
  <si>
    <t>Migr Romhonrs</t>
  </si>
  <si>
    <t>Frontal in Tankstellenshop</t>
  </si>
  <si>
    <t>längeres Warten an Säule, offenes Fenster</t>
  </si>
  <si>
    <t>1313_Kreuzlingen_14.07.2014.pdf</t>
  </si>
  <si>
    <t>St.Niklausen</t>
  </si>
  <si>
    <t>Melchtalerstras</t>
  </si>
  <si>
    <t>linkskurve weitergefahren</t>
  </si>
  <si>
    <t>Hauptstrahrichtung, frei exponiert über 200m</t>
  </si>
  <si>
    <t>1314_St.Niklausen_18.02.2018.pdf</t>
  </si>
  <si>
    <t>Cadempino</t>
  </si>
  <si>
    <t xml:space="preserve">linkskurve weitergefahren </t>
  </si>
  <si>
    <t>Se 1 genau 180°, Se 2 intermittierend (Brücke) 10° frontal</t>
  </si>
  <si>
    <t>1315_Cadempino_21.2.2018.pdf</t>
  </si>
  <si>
    <t>Boecourt</t>
  </si>
  <si>
    <t>S16 Ost-West</t>
  </si>
  <si>
    <t>in Mittelleitpl geschleudert Anhänger</t>
  </si>
  <si>
    <t>2 Querungen Ebene 1 und 3 bei 800 und 1xEbene 1150m, ev näher....nicht vermerkt</t>
  </si>
  <si>
    <t>1316_Boecourt_22.02.2018.pdf</t>
  </si>
  <si>
    <t>Wuhrstrasse</t>
  </si>
  <si>
    <t>Vollgas in Böschung,haus</t>
  </si>
  <si>
    <t>Se in Gebäudelücke.</t>
  </si>
  <si>
    <t>1317_Amriswil_28.09.2014.pdf</t>
  </si>
  <si>
    <t>1318_Flawil_07.04.2017.pdf</t>
  </si>
  <si>
    <t>Degersheim</t>
  </si>
  <si>
    <t>in Gegenverk abgebogen Velof übersehen</t>
  </si>
  <si>
    <t xml:space="preserve">beide Se Hauptstrahl, gleiche Höhe, </t>
  </si>
  <si>
    <t>1319_Degersheim_28.09.2016.pdf</t>
  </si>
  <si>
    <t>Flawilerstrasse</t>
  </si>
  <si>
    <r>
      <rPr>
        <b/>
        <sz val="11"/>
        <color rgb="FFC00000"/>
        <rFont val="Calibri"/>
        <family val="2"/>
        <charset val="1"/>
      </rPr>
      <t>dunkel, Entgegenkommendes Fahrzeug ohne Licht, m 76</t>
    </r>
    <r>
      <rPr>
        <sz val="11"/>
        <color rgb="FFC00000"/>
        <rFont val="Calibri"/>
        <family val="2"/>
        <charset val="1"/>
      </rPr>
      <t xml:space="preserve"> ,  Keine Auskunft über die rechtliche Beurteilung, Amtsgeheimnis</t>
    </r>
  </si>
  <si>
    <t>1320_Gossau_26.01.2016.pdf</t>
  </si>
  <si>
    <t>in Rechtskurve geradeaus, Mauer</t>
  </si>
  <si>
    <t>Se 2 (hinten, links) von Industrieareal Oberbüren nur vorher beeinflussend.</t>
  </si>
  <si>
    <t>1321_Oberbüren_12.11.2015.pdf</t>
  </si>
  <si>
    <t xml:space="preserve">Gossauerstr. </t>
  </si>
  <si>
    <t>N linkskurve in Gegenverkehr</t>
  </si>
  <si>
    <t>kontinuierlich nach links geraten</t>
  </si>
  <si>
    <t>1322_Flawil_19.05.2017.pdf</t>
  </si>
  <si>
    <t>Oberurnen</t>
  </si>
  <si>
    <t xml:space="preserve"> Geradeaus statt linksku, Gartenmauer</t>
  </si>
  <si>
    <t xml:space="preserve">Se UKW usw. 22 kW von Schänis Biberlichopf </t>
  </si>
  <si>
    <t>1323_Oberurnen_11.09.2018  .pdf</t>
  </si>
  <si>
    <t>Transportleiung verm. SBB-Strom</t>
  </si>
  <si>
    <t>1324_Gossau_08.09.2014.pdf</t>
  </si>
  <si>
    <t>Burgauerfeld</t>
  </si>
  <si>
    <t>in li kurve geradeaus</t>
  </si>
  <si>
    <t>Se 1 50m vorher aus Gebäudeschatten, re, Se 2 vorher 90° re, unter Bahn</t>
  </si>
  <si>
    <t>1325_Flawil_28.08.2014.pdf</t>
  </si>
  <si>
    <t xml:space="preserve">in li Kurve links in P-Fz </t>
  </si>
  <si>
    <t>Senkrechte Heckscheibe, Einfall  190° über ca 250m</t>
  </si>
  <si>
    <t>1326_Flawil_12.04.2014.pdf</t>
  </si>
  <si>
    <t>Origlio</t>
  </si>
  <si>
    <t>via Lugano</t>
  </si>
  <si>
    <t>in Garage Auto rollt rückwärts</t>
  </si>
  <si>
    <t>Ort nur vermutet, aufgrund Topografie. Adr. eruierbar.</t>
  </si>
  <si>
    <t>1327_Origlio_07.10.2017.pdf</t>
  </si>
  <si>
    <t>Nelkenstrasse</t>
  </si>
  <si>
    <t>Ort nicht bestimmbar, Se 2 gleiche Distanz im Areal, " mittel"</t>
  </si>
  <si>
    <t>1328_Liestal_19.02.2018.pdf</t>
  </si>
  <si>
    <t>Sins</t>
  </si>
  <si>
    <t>SBB Unterführung, gegenspur</t>
  </si>
  <si>
    <t>Se links-frontal 45°, intermittierend d Gebäudeschatten 2 Personen im Verursacherfahrzgeug.</t>
  </si>
  <si>
    <t>1329_Sins_05.03.2016.pdf</t>
  </si>
  <si>
    <t>a P zu früh abgefahren, eingeklemmt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</si>
  <si>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vermutlich an Coop-Schaufenster-Fassade EG NNO, eigene Ehefrau eingeklemmt, im Spital verstorben</t>
    </r>
  </si>
  <si>
    <t>1330_Sins_25.07.2014.pdf</t>
  </si>
  <si>
    <t>Hausmattstrass</t>
  </si>
  <si>
    <t>b Einbiegen LKW übersehen</t>
  </si>
  <si>
    <t>breite Strasse mit Abbiegespur, V LKW falsch eingeschätzt, in li Flange gefahren.</t>
  </si>
  <si>
    <t>1331_Gerlafingen_10.03.2016.pdf</t>
  </si>
  <si>
    <t>Grosspeterstr</t>
  </si>
  <si>
    <t>b A bbiegen auf Trottoir erfasst</t>
  </si>
  <si>
    <t>Kunstobjekt Sender an Kreuzung</t>
  </si>
  <si>
    <t>1332_Basel_14.07.2017_Kunst.pdf</t>
  </si>
  <si>
    <t>Couvet</t>
  </si>
  <si>
    <t>r de la Sauge</t>
  </si>
  <si>
    <t>An Stop Vortritt verweigert</t>
  </si>
  <si>
    <t>Quartierkreuzung, hohe Thuja- Hecken, schlechte Übersicht.</t>
  </si>
  <si>
    <t>1333_Couvet_07.03.2016.pdf</t>
  </si>
  <si>
    <t xml:space="preserve">Schulhausplatz  </t>
  </si>
  <si>
    <t>An LSA-Kreuzung Kollision</t>
  </si>
  <si>
    <t>Vortritt nicht geklärt, Lichtsignalanlage, Unfall nicht eingetragen.</t>
  </si>
  <si>
    <t>1334_Baden_18.03.2016.pdf</t>
  </si>
  <si>
    <t>Links abbiegend Gegverk miss</t>
  </si>
  <si>
    <t>ganze Stre +200uW</t>
  </si>
  <si>
    <t>Se 2 FW-Bahn-Funk, Se 3 FW-polycom</t>
  </si>
  <si>
    <t>1335_Frauenfeld20.03.2016.pdf</t>
  </si>
  <si>
    <t>St.Moritz Dorf</t>
  </si>
  <si>
    <t>via dal Bagn</t>
  </si>
  <si>
    <t>Gaspedal Statt Bremse, Koll Liefwg</t>
  </si>
  <si>
    <t>sicher SE 2 und Se 3 auf Anfahrtsweg, aber Weg nicht bekannt</t>
  </si>
  <si>
    <t>1336_St.Moritz_22.03.2016.pdf</t>
  </si>
  <si>
    <t>In Mittelleitplanke</t>
  </si>
  <si>
    <t>HS ihre Seite sehr tief, diagonal querend</t>
  </si>
  <si>
    <t>1337_Altdorf_28.03.2016.pdf</t>
  </si>
  <si>
    <t>Kniestrasse</t>
  </si>
  <si>
    <t>Trottoirkante, Frau weggehupt</t>
  </si>
  <si>
    <t>Elektro-Rollstuhl nicht Fahrrad. M mit Hupsignal, scheint aggressiv zu fahren.</t>
  </si>
  <si>
    <t>1338_Rapperswil_29.03.2016.pdf</t>
  </si>
  <si>
    <t>Alpsteinstrasse</t>
  </si>
  <si>
    <t xml:space="preserve">Wendeman. </t>
  </si>
  <si>
    <t>Se bei Anfahrt frontal; bei missglücktem Abbiegemanöver links.</t>
  </si>
  <si>
    <t>1339_Herisau_31.03.2016.pdf</t>
  </si>
  <si>
    <t>Dürnten  Tann</t>
  </si>
  <si>
    <t>Mutter m Kind auf FG angefahren</t>
  </si>
  <si>
    <t>SBB-Transportleitung</t>
  </si>
  <si>
    <t>1340_Dürnten_11.4.2016.pdf</t>
  </si>
  <si>
    <t>Kerns</t>
  </si>
  <si>
    <t>Zentrum n Kreis</t>
  </si>
  <si>
    <t>Sarnerstr. N Kreisel vollgas</t>
  </si>
  <si>
    <t>Se 1 Polycom auf Mast neben  EW-Gebäude Stanserstr. 10 Se 2 Betriebsfunk EW, Se 3 Kirchturm Stans, 2016-2018 in Betrieb genommen, Gross.</t>
  </si>
  <si>
    <t>1341_Kerns_16.04.2016.pdf</t>
  </si>
  <si>
    <t>geradeaus statt re-Kurve</t>
  </si>
  <si>
    <t>oveflow</t>
  </si>
  <si>
    <t>1342_St.Gallen_13.04.2016.pdf</t>
  </si>
  <si>
    <t>Wildhaus</t>
  </si>
  <si>
    <t>Parkplatz Dorf</t>
  </si>
  <si>
    <t>Auf P vollgas vorwärts</t>
  </si>
  <si>
    <t>über Mauerkante gestürzt.</t>
  </si>
  <si>
    <t>1343_Wildhaus_14.5.17.pdf</t>
  </si>
  <si>
    <t>Tägernaustrasse</t>
  </si>
  <si>
    <t>b Abbiegen Fg auf Streifen übers</t>
  </si>
  <si>
    <t>Se bei Anfahrt auf komplizierte Kreuzung während 200m  frontal, bei Abbiegen n links</t>
  </si>
  <si>
    <t>1344_Rapperswil-Jona_18.04.2016.pdf</t>
  </si>
  <si>
    <t>r de la Boverie</t>
  </si>
  <si>
    <t>Gerade über Kreisel in Haus</t>
  </si>
  <si>
    <t>Am wahrscheinlichsten Ausgangspunkt der Fahrunfähigkeit von li und von hinten zeitgleich exponiert.</t>
  </si>
  <si>
    <t>1345_Payerne_25.02.2018.pdf</t>
  </si>
  <si>
    <t>Claro</t>
  </si>
  <si>
    <t>a Torascia</t>
  </si>
  <si>
    <t>n Linkskurve weiter in Garagenar.</t>
  </si>
  <si>
    <t>Trafostation rechts in Kurvenmitte, Zul quer,  nachher parallel</t>
  </si>
  <si>
    <t>1346_Claro_24.02.2018.pdf</t>
  </si>
  <si>
    <t>Tscherlach</t>
  </si>
  <si>
    <t>Alte landstras</t>
  </si>
  <si>
    <t>l li Kurve, Auffahrk Traktorenausst.</t>
  </si>
  <si>
    <t>Abgelenkt durch Ausstellung links, 40er-Fahrzeug Suzuki, Landwirt…</t>
  </si>
  <si>
    <t>1347_Tscherlach_20.04.2016.pdf</t>
  </si>
  <si>
    <t>Lochstrasse</t>
  </si>
  <si>
    <t>Einbiegend Bus übersehen</t>
  </si>
  <si>
    <t>1348_Schaffhausen_21.04.2016.pdf</t>
  </si>
  <si>
    <t>Einbiegend vortritt verweigert</t>
  </si>
  <si>
    <t>Se 2 Dämpfung durch (leeren) Estrich</t>
  </si>
  <si>
    <t>1349_Herisau_13.02.2018.pdf</t>
  </si>
  <si>
    <t>Tägerwilen</t>
  </si>
  <si>
    <t>Konstanzerstras</t>
  </si>
  <si>
    <t>in Keisel vortritt verweigert</t>
  </si>
  <si>
    <t>ein Se 2 bei Anfahrt rechts/hinten, ca.200 m</t>
  </si>
  <si>
    <t>1350_Tägerwilen_21.04.2016.pdf</t>
  </si>
  <si>
    <t>Unterseestr</t>
  </si>
  <si>
    <t>Auffahrkoll. Abbieg FZ</t>
  </si>
  <si>
    <t>Se 1 mit vielen Diensten auf 1 Mast, davon 2x hauptstrahl, 100m vorher frontal. Se 2 links auf EW-Unterwerk.</t>
  </si>
  <si>
    <t>1351_Tägerwilen_08.01.2017.pdf</t>
  </si>
  <si>
    <t>1352_Tägerwilen_13.09.2015.pdf</t>
  </si>
  <si>
    <t>P Werdenbgsee</t>
  </si>
  <si>
    <t xml:space="preserve">P rückw. Und Vorw.Vollgas in FZ </t>
  </si>
  <si>
    <t>peak auf P SW-SO</t>
  </si>
  <si>
    <t>1353_Buchs_20.07.2014.pdf</t>
  </si>
  <si>
    <t>Buchs  A 13</t>
  </si>
  <si>
    <t>Auffahrt R Chur</t>
  </si>
  <si>
    <t>B Einspuren sofort FZ überholt, Koll.</t>
  </si>
  <si>
    <t>1354_Buchs_23.04.2016.pdf</t>
  </si>
  <si>
    <t xml:space="preserve">Bahnhofstr </t>
  </si>
  <si>
    <t>Links abgebogen, Vortritt verw</t>
  </si>
  <si>
    <t>zuerst von links, dann frontal, Sicht perfekt auf Velofahrer</t>
  </si>
  <si>
    <t>1355_Heerbrugg_28.04.2016.pdf</t>
  </si>
  <si>
    <t>Henau</t>
  </si>
  <si>
    <t>Felseneggstr</t>
  </si>
  <si>
    <t>Auffahren auf li abbieg FZ</t>
  </si>
  <si>
    <t>Kein Sendereinfluss, eingebettete Strasse. HS verläuft hier genau oberhalb FB W-O</t>
  </si>
  <si>
    <t>1356_Henau_26.04.2016.pdf</t>
  </si>
  <si>
    <t>einmündend Vortritt missa</t>
  </si>
  <si>
    <t>Se 1 und 2 beiAnfahrt rechts 90°, Anfahrt eindrehend re, wie Autobahneinf.</t>
  </si>
  <si>
    <t>1357_Rümikon_26.02.2018.pdf</t>
  </si>
  <si>
    <t>Tonhallenstrass</t>
  </si>
  <si>
    <t>Parkiert Voraus in Durchgang</t>
  </si>
  <si>
    <t>Keine Polizeimeldung. Se 2 gsm,  Parkplatz ist "sehr klein"</t>
  </si>
  <si>
    <t>1358_Wil_14.03.2014.pdf</t>
  </si>
  <si>
    <t>Einbiegen vor LKW</t>
  </si>
  <si>
    <t>Entzug FA,  2. Unfallstelle an einem Kreisel vorher, Sender links- hinten</t>
  </si>
  <si>
    <t>1359_Amriswil_08.12.2016.pdf</t>
  </si>
  <si>
    <t>Gründligasse</t>
  </si>
  <si>
    <t>sturz ohne Fremdeinwirkung</t>
  </si>
  <si>
    <t>Sender von Dättwiler her an Unfallstelle abgeschirmt</t>
  </si>
  <si>
    <t>1360_Altdorf_24.03.2016.pdf</t>
  </si>
  <si>
    <t>Einbiegend Gegenvk übersehn</t>
  </si>
  <si>
    <t>von 25m Silo, hohe Frontscheibe, leichtes Gegenlicht.</t>
  </si>
  <si>
    <t>1361_Sissach_27.02.2018.pdf</t>
  </si>
  <si>
    <t>Fiat Panda, senkrechte Heckscheibe.</t>
  </si>
  <si>
    <t>1362_Winterthur_27.02.2018.pdf</t>
  </si>
  <si>
    <t xml:space="preserve">Brauerstrasse </t>
  </si>
  <si>
    <t>Wendeman. In Gegenverk</t>
  </si>
  <si>
    <t>Se beim Wendenentscheid links 45°, beim Kontrollblick frontal</t>
  </si>
  <si>
    <t>1363_St.Gallen_26.02.2018.pdf</t>
  </si>
  <si>
    <t>Neuendorf</t>
  </si>
  <si>
    <t>rechts in Zaun, überschlagen</t>
  </si>
  <si>
    <t>Se 2 ca 50-100m vor Unfallstelle frei einfallend re, gleiche Höhe.</t>
  </si>
  <si>
    <t>1364_Neuendorf_22.02.2018.pdf</t>
  </si>
  <si>
    <t>rte de Peseux</t>
  </si>
  <si>
    <t>Sturz ohne Fremdeinwirkung, b Dorfausgang</t>
  </si>
  <si>
    <t xml:space="preserve">Höhe letztes Gebäude beginnt Funkeinfluss 15° </t>
  </si>
  <si>
    <t>1365_Auvernier_27.02.2018.pdf</t>
  </si>
  <si>
    <t>av du Moulin</t>
  </si>
  <si>
    <t>Se 2 SIS Morges, Feuerwehr.</t>
  </si>
  <si>
    <t>1366_Morges_26.02.2018.pdf</t>
  </si>
  <si>
    <t>Ulisbach</t>
  </si>
  <si>
    <t>Ebnaterstrasse</t>
  </si>
  <si>
    <t>rechts abbieg FG übersehen</t>
  </si>
  <si>
    <t>Licht auf s. kreuzung, kein Licht auf FG links, viel Verkehr v li und re, bergauf.</t>
  </si>
  <si>
    <t>1367_Ulisbach_21.12.2016.pdf</t>
  </si>
  <si>
    <t>Gerade, links u rechts in Wand</t>
  </si>
  <si>
    <t>Hotspot in Röhre FR Süd. (doppelt so hoch wie Röhre Nord) Fahrer 1 mt später gestorben.</t>
  </si>
  <si>
    <t>1368_St.Gallen_15.11.2014.pdf</t>
  </si>
  <si>
    <t>Sonnenbg FR S</t>
  </si>
  <si>
    <t>1369_Luzern_10.03.2016.pdf</t>
  </si>
  <si>
    <t xml:space="preserve">Horgen </t>
  </si>
  <si>
    <t>Waldeggstr</t>
  </si>
  <si>
    <t>Geradeaus statt abbiegen re</t>
  </si>
  <si>
    <t>overflow 50m vorher</t>
  </si>
  <si>
    <t>Se von KVA, gleiche Höhe, hauptstrahl</t>
  </si>
  <si>
    <t>1370_Horgen_29.04.2016.pdf</t>
  </si>
  <si>
    <t>Diessenhofen</t>
  </si>
  <si>
    <t>1 Se Werkhof Kanton, 2 Se Werkhof Betonmischerk, 3 Se Diessenhofen, Hauptstrahl</t>
  </si>
  <si>
    <t>1371_Diessenhofen_30.04.2016.pdf</t>
  </si>
  <si>
    <t>Vorbeifahrt seitlich links-hinten links.  Ursprungs-Dokument vorläufig verloren.</t>
  </si>
  <si>
    <t>1373_Gais_02.05.2016.pdf</t>
  </si>
  <si>
    <t>Langgasse 28</t>
  </si>
  <si>
    <t>ungebremster Auffahrunfall</t>
  </si>
  <si>
    <t>Betriebsfunk AB  auf Bahnhofsgebäude.</t>
  </si>
  <si>
    <t>1374_Haag_09.05.2016.pdf</t>
  </si>
  <si>
    <t>Salezerstrasse</t>
  </si>
  <si>
    <t>Auffahrunfall in abbieg FZ</t>
  </si>
  <si>
    <t>se rechts 90°, Se 2 hinten 135°, Steilheck -Fahrzeug</t>
  </si>
  <si>
    <t>1375_Effretikon_01.05.2009.pdf</t>
  </si>
  <si>
    <t>Streit im Auto, beide Insassen tot. Leistungsdaten konservativ, da keine alte Darstellung. Se-Position belegt.</t>
  </si>
  <si>
    <t>1376_Teufen_13.05.2016.pdf</t>
  </si>
  <si>
    <t>Bächlistrasse</t>
  </si>
  <si>
    <t>1377_Attelwil_26.05.2016.pdf</t>
  </si>
  <si>
    <t>Attelwil</t>
  </si>
  <si>
    <t>Beim Einbiegen z.häusern vollgas</t>
  </si>
  <si>
    <t>über Wiese, massiv Gaspedal gedrückt, in Hausecke 50m weiter. Links modernisiertes haus, Pferdezüchter</t>
  </si>
  <si>
    <t>1378_Sursee_06.06.2012_Ineichen.pdf</t>
  </si>
  <si>
    <t>Centralstrasse</t>
  </si>
  <si>
    <t>Auf Trottoir gestürzt</t>
  </si>
  <si>
    <t>Vermutlich noch GSM zu diesem Zeitpunkt, download Leistungdaten 1.3.18</t>
  </si>
  <si>
    <t>1379_Kirchberg_18.05.2016.pdf</t>
  </si>
  <si>
    <t>Kirchberg</t>
  </si>
  <si>
    <t>Husenstrasse</t>
  </si>
  <si>
    <t>Sehr grosse Sendeanlage mit 3x 2 Sendern</t>
  </si>
  <si>
    <t>1380_Waldstatt_25.05.2016.pdf</t>
  </si>
  <si>
    <t>Alberich Kreisel</t>
  </si>
  <si>
    <t xml:space="preserve">N kreisel Koll, Irrfahrt 200m </t>
  </si>
  <si>
    <t>Suzuki, Steilheck-Fahrzeug. ein Se 2 beim Kreisel ev. zuerst frontal, aber Herfahrt nicht bekannt.</t>
  </si>
  <si>
    <t>1380_Wettingen_20.05.2016.pdf</t>
  </si>
  <si>
    <t>Thuraustrasse</t>
  </si>
  <si>
    <t>Fahrzeug mit Steilheck. Sender von Post Wil, hoch, Hauptstrahl</t>
  </si>
  <si>
    <t>1381_Wil_09.10.2017.pdf</t>
  </si>
  <si>
    <t>Dussnang</t>
  </si>
  <si>
    <t xml:space="preserve">Frohsinnstrass </t>
  </si>
  <si>
    <t>Se von Dolebärg, Hauptsenderichtung +100m über Niveau. (Frontscheibenwinkel…)</t>
  </si>
  <si>
    <t>1382_Dussnang_28.02.2018.pdf</t>
  </si>
  <si>
    <t>r Charmettes</t>
  </si>
  <si>
    <t>links ab, Kandelaber, nochmal</t>
  </si>
  <si>
    <t>Se 1 20m vorher frontal, da linkseinbiege-Kurve., nur noch 20-30m gerade weitergefahren, ev einfach Kurve weitergefahren</t>
  </si>
  <si>
    <t>1383_Neuchâtel_17.052016.pdf</t>
  </si>
  <si>
    <t>Tu A 5 FR laus</t>
  </si>
  <si>
    <t>Tunnel NE haben hier eine Querverbindung, hier Senderposition.</t>
  </si>
  <si>
    <t>1384_Neuchâtel_10.05.2016.pdf</t>
  </si>
  <si>
    <t>Oberdorf Weissens</t>
  </si>
  <si>
    <t>Zufahrt Gasthaus</t>
  </si>
  <si>
    <t>von Feldweg in Wiese gefahren</t>
  </si>
  <si>
    <t>250 m nach Gasthaus, verm Ablenkung Gerades Stück breiter Wanderweg</t>
  </si>
  <si>
    <t>1385_Oberdorf_15.06.2018.pdf</t>
  </si>
  <si>
    <t>Unsicher Gegenverkehr, gestürzt</t>
  </si>
  <si>
    <t>Entgebenkommend Ausnahmetransport. In der Regel funkbegleitet, Siehe Fall 1387</t>
  </si>
  <si>
    <t>rechts in Gartenzaun, Haus</t>
  </si>
  <si>
    <t>overflow mehrfach</t>
  </si>
  <si>
    <t>Entgegenkommen Ausnahmetransport, bereits passiert. Mit Begleitung Polizei, gemäss Hausbesitzern. Starkes Signal, nicht ortbar, 60m oberhalb besteht aber auch drei Monate später noch.</t>
  </si>
  <si>
    <t>1386_Kirchberg_20.05.2016.pdf</t>
  </si>
  <si>
    <t>Adlikerrrank</t>
  </si>
  <si>
    <t>In einmünd, Kurve Vortritt verwei</t>
  </si>
  <si>
    <t>Weite Kurve, Mittags-Gegenlicht, Motf in Anfahrt im Schatten.</t>
  </si>
  <si>
    <t>1387_Oberaach_19.05.2017.pdf</t>
  </si>
  <si>
    <t>Tagelswangen</t>
  </si>
  <si>
    <t>Zürcherstr 48</t>
  </si>
  <si>
    <t xml:space="preserve">Se 1 45° fr,  Se 2 quer gleiche Höhe, Se 3 zuerst frontal, dann seitlich links immer frei exponiert.,SE 2 </t>
  </si>
  <si>
    <t>1388_Läufelfingen_22.05.2016.pdf</t>
  </si>
  <si>
    <t>Waldstatt</t>
  </si>
  <si>
    <t>Schäfliwies</t>
  </si>
  <si>
    <t>Einbiegend Vortritt verweigert</t>
  </si>
  <si>
    <t>Se 1 erhöht, Holzgebäude / Estrich in Senderichtung, Se 2 Betriebsfunk A-Bahnen, 12m davon abgeschirmt durch GebäudeUG- in Stein.</t>
  </si>
  <si>
    <t>1389_Tagelswangen_23.05.2016.pdf</t>
  </si>
  <si>
    <t>Grand rue</t>
  </si>
  <si>
    <t>Links In Bordure, Hecke, überschlagen</t>
  </si>
  <si>
    <t xml:space="preserve">Se Standort im Talgrund, Se faktisch auf gleicher Höhe, Gebäudelücke, </t>
  </si>
  <si>
    <t>1391_Wavre_29.05.2016.pdf</t>
  </si>
  <si>
    <t>Langgasse 96</t>
  </si>
  <si>
    <t>B Parkier. re üb mauer gekippt</t>
  </si>
  <si>
    <t xml:space="preserve">u 200 uW, </t>
  </si>
  <si>
    <t>Gebäudelücke, Reflexion an li Fassade, erhöhter Standort=gleiche Höhe wie Sender, hautpstrahl, Se 2 Polycom, gleiche Höhe, Se 3 Betriebsfunk auf Kantonsschulgebäude</t>
  </si>
  <si>
    <t>1392_Winterthur_06.09.2016.pdf</t>
  </si>
  <si>
    <t>Beinwil</t>
  </si>
  <si>
    <t>a ortsausgang links in Wiese</t>
  </si>
  <si>
    <t>Unklarer Zustand, aber Funkantenne mit Isolationselement</t>
  </si>
  <si>
    <t>1339_Beinwil_09.06.2016.pdf</t>
  </si>
  <si>
    <t>Aarauerstrasse</t>
  </si>
  <si>
    <t>b Nebel 2 Fz überholt</t>
  </si>
  <si>
    <t xml:space="preserve">Kombi, Audi, Mazedonier, </t>
  </si>
  <si>
    <t>1394_Beinwil_17.12.2013.pdf</t>
  </si>
  <si>
    <t>ch d l Montagne</t>
  </si>
  <si>
    <t>Aus Parkhaus, FG übersehen</t>
  </si>
  <si>
    <t>Se rechts genau 90°, über 40m begleitend bis Stop, Weiterfahrt.</t>
  </si>
  <si>
    <t>1395_Geneve_09.06.2016.pdf</t>
  </si>
  <si>
    <t>Anglikerstrasse</t>
  </si>
  <si>
    <t>Vortritt Gegenverkehr missachtet</t>
  </si>
  <si>
    <t>Se hoch von 2 Silos, Anfahrtstrecke immer exponiert.</t>
  </si>
  <si>
    <t>1396_Villmergen_10.06.2016.pdf</t>
  </si>
  <si>
    <t>Mels A13 FR St Ga</t>
  </si>
  <si>
    <t>Kurve Sargans</t>
  </si>
  <si>
    <t>In kurve gestürzt</t>
  </si>
  <si>
    <t>Gleiche Unfallstelle wie  1243</t>
  </si>
  <si>
    <t>1397_Mels_24.05.2016.pdf</t>
  </si>
  <si>
    <t>girat. Chapelle</t>
  </si>
  <si>
    <t>Se bestrahlt ganzen Hügel von unten, , frei exponiert an Unfallstelle</t>
  </si>
  <si>
    <t>1398_Corcelles_14.10.2016.pdf</t>
  </si>
  <si>
    <t>Varnbüelstrass</t>
  </si>
  <si>
    <t>MB-Coupe mit sehr grosser Frontscheibe, Fahrer voll exponiert.</t>
  </si>
  <si>
    <t>1399_St.Gallen_27.06.2016.pdf</t>
  </si>
  <si>
    <t>b halt  Auto rollen lassen</t>
  </si>
  <si>
    <t>Steilheck-Fahrzeug Zeitungsverträger, Strasse starkes Gefälle.</t>
  </si>
  <si>
    <t>1400_St.Gallen_04.04.2016.pdf</t>
  </si>
  <si>
    <t xml:space="preserve">b Halt Auto weg rollen lassen  </t>
  </si>
  <si>
    <t>Peugeot mit grosser Klappe, Strasse n. unten geneigt.</t>
  </si>
  <si>
    <t>1401_St.Gallen_04.04.2016.pdf</t>
  </si>
  <si>
    <t>P Burggraben</t>
  </si>
  <si>
    <t>Auf U 3 in Säule</t>
  </si>
  <si>
    <r>
      <rPr>
        <sz val="11"/>
        <color rgb="FF000000"/>
        <rFont val="Calibri"/>
        <family val="2"/>
        <charset val="1"/>
      </rPr>
      <t xml:space="preserve">W-lan mit hoher Leistung und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bei Einmündung in Parkebene U3</t>
    </r>
  </si>
  <si>
    <t>1402_St.Gallen_24.02.2018.pdf</t>
  </si>
  <si>
    <t>Langgasse 127</t>
  </si>
  <si>
    <t>Pedal verwechselt b Tankst</t>
  </si>
  <si>
    <t>Sender Langgasse 91 (PostAuto, Fall 862)von hinten, Fahrzeug Steilheck Kombi, BMW sehr neu.</t>
  </si>
  <si>
    <t>1403_St.Gallen_15.04.2016.pdf</t>
  </si>
  <si>
    <t>Rickenstrasse</t>
  </si>
  <si>
    <t>links a Gegenspur, Steinklötze</t>
  </si>
  <si>
    <t xml:space="preserve">Am Ort des Einschlafvorgangs Gebäudelücke links, Sender gleiche Höhe aus Hochspannungsmast. SR </t>
  </si>
  <si>
    <t>1404_Eschenbach_24.05.2016.pdf</t>
  </si>
  <si>
    <t xml:space="preserve">Mit Velof kollidiert </t>
  </si>
  <si>
    <t>Motorradfahrer hatte Blinker rechts gestellt von letztem Abbiegemanöver.</t>
  </si>
  <si>
    <t>1405_Oberbüren_21.05.2016.pdf</t>
  </si>
  <si>
    <t>in langgezogener Kurve infarkt, Radius sehr weit und sehr regelmässig.</t>
  </si>
  <si>
    <t>1406_Malters_28.02.2018.pdf</t>
  </si>
  <si>
    <t>A 18 Tunnel</t>
  </si>
  <si>
    <t>Gegenspur, Frontalkollision</t>
  </si>
  <si>
    <t>1407_Neuchatel_ 02.03.2018.pdf</t>
  </si>
  <si>
    <t>gorges Veyon</t>
  </si>
  <si>
    <t>links in Fels</t>
  </si>
  <si>
    <t>Se vorher frontal, HS 3 querende Ebene 1 , hoch über Grund</t>
  </si>
  <si>
    <t>1407_Reinach_10.06.2015.pdf</t>
  </si>
  <si>
    <t>Noiraigue</t>
  </si>
  <si>
    <t>rosiers le Jorat</t>
  </si>
  <si>
    <t>rechts in Baum in l likurve</t>
  </si>
  <si>
    <t>Se gleiche Höhe wie bergabführende Strasse 40°-Winkel</t>
  </si>
  <si>
    <t>1409_Noiraigue_28.06.2016.pdf</t>
  </si>
  <si>
    <t>Osogna</t>
  </si>
  <si>
    <t>str Cantonale S</t>
  </si>
  <si>
    <t>Gegenspur, frontalkollsion</t>
  </si>
  <si>
    <t>1410_Osogna_26.09.2016.pdf</t>
  </si>
  <si>
    <t>Sarnen</t>
  </si>
  <si>
    <t>Kernmatt</t>
  </si>
  <si>
    <t>von P mit Traktor durch Wand</t>
  </si>
  <si>
    <t>Schallschutzwand, verm. Blech. Eig. Abgeschirmt. Ausgangstandort nicht erkennbar.</t>
  </si>
  <si>
    <t>1411_Sarnen_30.06.2016.pdf</t>
  </si>
  <si>
    <t>Brunnrainstr</t>
  </si>
  <si>
    <t>In 2 Fussgänge gef.</t>
  </si>
  <si>
    <t>Se 1 von Schulstrasse Hauptstrahl gleiche Höhe, Se 2 war 100m vorher rechts gleiche Höhe (hochhaus)</t>
  </si>
  <si>
    <t>1412_Muttenz_03.07.2016.pdf</t>
  </si>
  <si>
    <t>Vilters</t>
  </si>
  <si>
    <t>Baschärstrasse</t>
  </si>
  <si>
    <t>pos. Alkoholprobe, keine Angabe.</t>
  </si>
  <si>
    <t>1413_Vilters_02.03.2018.pdf</t>
  </si>
  <si>
    <t>Spiessmoos</t>
  </si>
  <si>
    <t>Geradeaus in Baum</t>
  </si>
  <si>
    <t>Se gleiche Höhe, vorher Frontal von Rastplatz Eich</t>
  </si>
  <si>
    <t>1414_Eich_22.06.2015.pdf</t>
  </si>
  <si>
    <t>rte Sombacour</t>
  </si>
  <si>
    <t>mitten in Kreisel gefahren</t>
  </si>
  <si>
    <t xml:space="preserve">links 90°, teils Intermittierend </t>
  </si>
  <si>
    <t>1415_Colombier_03.07.2016.pdf</t>
  </si>
  <si>
    <t>Kirchstrasse 8</t>
  </si>
  <si>
    <t>Auf kreuzung kollsion a 2 x Stop</t>
  </si>
  <si>
    <t>50m vorher overflow für Velofahrerin, Rettungsfahrzeug-Garage, Regional-TV-Sender</t>
  </si>
  <si>
    <t>1416_Amriswil_04.07.2016.pdf</t>
  </si>
  <si>
    <t>Stalden</t>
  </si>
  <si>
    <t>Glaubenbergstr</t>
  </si>
  <si>
    <t>Auf Bergstr. Koll, weiterfahrt, Trafo</t>
  </si>
  <si>
    <r>
      <rPr>
        <sz val="11"/>
        <color rgb="FF000000"/>
        <rFont val="Calibri"/>
        <family val="2"/>
        <charset val="1"/>
      </rPr>
      <t xml:space="preserve"> HS 1 Extrem </t>
    </r>
    <r>
      <rPr>
        <b/>
        <sz val="11"/>
        <color rgb="FF000000"/>
        <rFont val="Calibri"/>
        <family val="2"/>
        <charset val="1"/>
      </rPr>
      <t>tief hängende Leitung</t>
    </r>
    <r>
      <rPr>
        <sz val="11"/>
        <color rgb="FF000000"/>
        <rFont val="Calibri"/>
        <family val="2"/>
        <charset val="1"/>
      </rPr>
      <t>, verm. epileptischer Anfall</t>
    </r>
  </si>
  <si>
    <t>1417_Stalden_23.01.2019.pdf</t>
  </si>
  <si>
    <t>Georges-Heberl</t>
  </si>
  <si>
    <t>Parkierman auto in Fluss gerollt</t>
  </si>
  <si>
    <t>zusätzlich 7,8  kW UKW-Sender, Chapf Wattwil</t>
  </si>
  <si>
    <t>1418_Wattwil_17.10.2016.pdf</t>
  </si>
  <si>
    <t>A53 FR Süd</t>
  </si>
  <si>
    <t>b Kreuz geradeaus in Signaltafel</t>
  </si>
  <si>
    <t>Signalbrücke mit klein-sendern, heute demontiert.</t>
  </si>
  <si>
    <t>1419_Benken_13.07.2016.pdf</t>
  </si>
  <si>
    <t xml:space="preserve">Au </t>
  </si>
  <si>
    <t>Zollstrasse 11</t>
  </si>
  <si>
    <t>Se von hinten, flach, vorbeifahrt, Reflexion an sehr grossem, niedrigem Metalldach.</t>
  </si>
  <si>
    <t>1420_Au_25.05.2016.pdf</t>
  </si>
  <si>
    <t>Unfallschwerpunkt., Ein vierter Sender Betriebsfunk Corazza</t>
  </si>
  <si>
    <t>1421_St.Gallen_13.07.2016.pdf</t>
  </si>
  <si>
    <t xml:space="preserve">Aarau  </t>
  </si>
  <si>
    <t>Aar Schachen</t>
  </si>
  <si>
    <t>Aus P Areal  Kontrolle verloren</t>
  </si>
  <si>
    <t>wenig Regen, Se 1 und 3 je nach Anfahrrichtung wahrscheinlich frontal Leistung Se 2 download 3.18, gsm plausibilisiert auf "mittel", heute "klein"</t>
  </si>
  <si>
    <t>1422_Aarau_14.07.2016.pdf</t>
  </si>
  <si>
    <t>Birmensdorferstr</t>
  </si>
  <si>
    <t>Geradeaus statt l re Kurve</t>
  </si>
  <si>
    <t>Anfahrstrecke vorher ca. 150 m gerade / frontal auf Antenne zu.</t>
  </si>
  <si>
    <t>1423_Zürich_16.07.2016.pdf</t>
  </si>
  <si>
    <t>Spiseggstrasse</t>
  </si>
  <si>
    <t>N Kurv bergab o Bremse geradeaus</t>
  </si>
  <si>
    <t>mitte</t>
  </si>
  <si>
    <t xml:space="preserve">Se nach Kurve sichtbar, Hauptstrahl, gleiche Höhe wie Automobilist. Ev Bus als Gegenverkehr, Mitfahrerin </t>
  </si>
  <si>
    <t>1424_St.Gallen_22.07.2016.pdf</t>
  </si>
  <si>
    <t>Morschachsstr</t>
  </si>
  <si>
    <t>Pedal verwechselt bergab</t>
  </si>
  <si>
    <t>rechts an VorderAuto vorbei,  seitlich in neuer Bus an vorderster Stelle, vermutlich Gegenverkehr…</t>
  </si>
  <si>
    <t>1425_Brunnen_23.07.2016  .pdf</t>
  </si>
  <si>
    <t>Billens</t>
  </si>
  <si>
    <t>rte Prevonloup</t>
  </si>
  <si>
    <t>Kollsion vor Kurve</t>
  </si>
  <si>
    <t>Sehr knapp links/links Kollision, keine Mittellinie, Gegnerin kommt aus bewaldeter Kurve, kein licht am FZ?</t>
  </si>
  <si>
    <t>1426_Billens_25.07.2016.pdf</t>
  </si>
  <si>
    <t>Weissenst.st28</t>
  </si>
  <si>
    <t>Leichte Kurve, LKW überholte</t>
  </si>
  <si>
    <t>Se 1 zuerst frontal, bei Unfall 90°links, Se 2 immer Frontal, Hauptstrahlmitte in Gebäudekanal</t>
  </si>
  <si>
    <t>1427_Bern_26.07.2016.pdf</t>
  </si>
  <si>
    <t>Winkel</t>
  </si>
  <si>
    <t>A 51 FR Süd</t>
  </si>
  <si>
    <t>Gerade, re in Böschung,überschlagen</t>
  </si>
  <si>
    <t>1428_Winkel_03.08.2016.pdf</t>
  </si>
  <si>
    <t>Attiswil</t>
  </si>
  <si>
    <t>Gerade, links abgeb. Gegenverkehr</t>
  </si>
  <si>
    <t>lange, übersichtliche Streckenführung.</t>
  </si>
  <si>
    <t>1429_Attiswil_06.08.2016.pdf</t>
  </si>
  <si>
    <t>Einbiegend Gegenvk übersehen</t>
  </si>
  <si>
    <t>Gegenlicht, 2 Motorräder, Verursacher mit Ausweisentzug</t>
  </si>
  <si>
    <t>1430_Diepoldsau_07.08.2016.pdf</t>
  </si>
  <si>
    <t>Oberrieterstr.</t>
  </si>
  <si>
    <t>Gegenfahrbahn,Leitplanke,Leuchte</t>
  </si>
  <si>
    <t>Se 3 mittlerweile aufgehoben, 3-GSM geschätzt,  Fahrer mit 16 jährigem Begleiter.</t>
  </si>
  <si>
    <t>1431_Diepoldsau_07.07.2014.pdf</t>
  </si>
  <si>
    <t>in li kurve links in wiese Strunk</t>
  </si>
  <si>
    <t>Gefälls-Kurve, vorher volle Übersicht über 5-600m Strecke</t>
  </si>
  <si>
    <t>1432_Hildisrieden_14.06.2015.pdf</t>
  </si>
  <si>
    <t xml:space="preserve">Egg </t>
  </si>
  <si>
    <t>Schlapprig</t>
  </si>
  <si>
    <t>P Parkieren in Wald gerutscht</t>
  </si>
  <si>
    <t>nicht lokalisiert, nicht lokalisierbar, möglicherweise von Privatgrundstück aus. Villenlage</t>
  </si>
  <si>
    <t>1433_Egg_13.08.2016.pdf</t>
  </si>
  <si>
    <t>Muttenz Coop</t>
  </si>
  <si>
    <t xml:space="preserve">St.Jakobsstr. </t>
  </si>
  <si>
    <t>Auf P In Schaufenster gefahren</t>
  </si>
  <si>
    <t>Beim üblichen Parkiervorgang von Strasse her frontal, dann links beim Einbiegen auf 3. Platz</t>
  </si>
  <si>
    <t>1434_Muttenz_18.08.2016.pdf</t>
  </si>
  <si>
    <t xml:space="preserve">Frauenfeld  </t>
  </si>
  <si>
    <t>Schlossstrasse P</t>
  </si>
  <si>
    <t>Na Schrank geradea in Bösch</t>
  </si>
  <si>
    <t>Migros Parking. Fenster öffnen für P-karte. Dann Weiterfahrt mit offenem Fenster und  Vollgas-Fahrt</t>
  </si>
  <si>
    <t>1435_Frauenfeld_20.08.2016.pdf</t>
  </si>
  <si>
    <t>Birr</t>
  </si>
  <si>
    <t>Niedermattenst</t>
  </si>
  <si>
    <t>Strasse überquert, Vortr missa</t>
  </si>
  <si>
    <t>bei Anfahrt links frei exponiert über 200m; Kreuzung ist gg links schlecht einsehbar.</t>
  </si>
  <si>
    <t>1436_Birr_29.8.16.pdf</t>
  </si>
  <si>
    <t>Wallbach</t>
  </si>
  <si>
    <t>Kapellenstrass</t>
  </si>
  <si>
    <t>1437_Wallbach_30.08.2016.pdf</t>
  </si>
  <si>
    <t xml:space="preserve">b Kurhaus </t>
  </si>
  <si>
    <t>Kleinsender an Heimatwerk / Kunsthandwerksgebäude</t>
  </si>
  <si>
    <t>1438_Lenzerheide_01.09.2016.pdf</t>
  </si>
  <si>
    <t>Abbiegend Dist Bus fehleingesch</t>
  </si>
  <si>
    <t xml:space="preserve">Kein Eintrag. </t>
  </si>
  <si>
    <t>1439_Altstätten_02.09.2016.pdf</t>
  </si>
  <si>
    <t>Rohrhagstrasse</t>
  </si>
  <si>
    <t>Pedale verwechselt b Parkieren</t>
  </si>
  <si>
    <t>Sender im Talgrund, Hauptstrahl mitte, gleiche Höhe</t>
  </si>
  <si>
    <t>1440_Oberwil_02.09.2016.pdf</t>
  </si>
  <si>
    <t>Fabrikstrasse</t>
  </si>
  <si>
    <r>
      <rPr>
        <sz val="11"/>
        <color rgb="FF000000"/>
        <rFont val="Calibri"/>
        <family val="2"/>
        <charset val="1"/>
      </rPr>
      <t xml:space="preserve">2 Sender von gleichem Hochhaus. Querstrasse reflexionen, </t>
    </r>
    <r>
      <rPr>
        <sz val="11"/>
        <color rgb="FF00B050"/>
        <rFont val="Calibri"/>
        <family val="2"/>
        <charset val="1"/>
      </rPr>
      <t>Baumschäden</t>
    </r>
    <r>
      <rPr>
        <sz val="11"/>
        <color rgb="FF000000"/>
        <rFont val="Calibri"/>
        <family val="2"/>
        <charset val="1"/>
      </rPr>
      <t xml:space="preserve"> deutlich</t>
    </r>
  </si>
  <si>
    <t>1441_ Allschwil_18.09.2014.pdf</t>
  </si>
  <si>
    <t>Anwil</t>
  </si>
  <si>
    <t>Talweiher</t>
  </si>
  <si>
    <t>Seitental, lange Gerade mit Kurven</t>
  </si>
  <si>
    <t>Sender im Talgrund, Hauptstrahl mitte, gleiche Höhe,letzte 500m vor HS fahrend, Strasse leicht ansteigend</t>
  </si>
  <si>
    <t>1442_Anwil_12.03.2016.pdf</t>
  </si>
  <si>
    <t>r st.maurice</t>
  </si>
  <si>
    <t>rückwärts aus P in anderes Fahrzeug</t>
  </si>
  <si>
    <t>4 Sender, aber kein direkter Einfluss, Se N  und O gr durch Gebäude.</t>
  </si>
  <si>
    <t>1443_Le_Landeron_02.09.2016.pdf</t>
  </si>
  <si>
    <t>Frohberg KSSG</t>
  </si>
  <si>
    <t>Pedale verwechsel b rückwärtsf</t>
  </si>
  <si>
    <t>1444_St.Gallen_13.09.2016.pdf</t>
  </si>
  <si>
    <t>Fontainemelon</t>
  </si>
  <si>
    <t>Rue du Centre</t>
  </si>
  <si>
    <t>Se 2 Feuerwehr, daran vorbeigefahren, expos bis 30m vor Kreuzung.</t>
  </si>
  <si>
    <t>1445_Fontainemelon_13.09.2016.pdf</t>
  </si>
  <si>
    <t>Einf Rpl Gu süd</t>
  </si>
  <si>
    <t>Se von hinten, aber MB- Cabriolet, Steuerfehler im Beschrieb. MS-leitung kommt neu quer links dazu am FB-Rand der Gegenspur</t>
  </si>
  <si>
    <t>1446_Gunzgen-Süd_19.9.2016.pdf</t>
  </si>
  <si>
    <t>Seelisberg</t>
  </si>
  <si>
    <t>FR Nord</t>
  </si>
  <si>
    <t>Tunnelgerade, überhöhte V, ev vor Polizei geflüchtet</t>
  </si>
  <si>
    <t>Erste Kollision kurz nach Gotthardtunnel mit Mittelleitpl. Dann auffällige Fahrweise. Nacheile, Stoppversuch v Tun´Seelisberg Kein Alk als Thema.</t>
  </si>
  <si>
    <t>1447_Seelisbergtunnel_08.12.2016.pdf</t>
  </si>
  <si>
    <t>Sumiswald</t>
  </si>
  <si>
    <t>Sumiswaldstr.</t>
  </si>
  <si>
    <t>re in Kurve auf Leitplanke, gekippt</t>
  </si>
  <si>
    <t>keine Polizeimeldung, Blick.</t>
  </si>
  <si>
    <t>1448_Sumiswald_20.09.2016.pdf</t>
  </si>
  <si>
    <t>Bahnhofst coop</t>
  </si>
  <si>
    <t>rückwärts in 3 Fussgänger</t>
  </si>
  <si>
    <t>2.letzter P im Süden, beim Einsteigen exponiert über Dachreflexion</t>
  </si>
  <si>
    <t>1449_Neunkirch_23.09.2016.pdf</t>
  </si>
  <si>
    <t>Locarno</t>
  </si>
  <si>
    <t>Mappo-Morettin</t>
  </si>
  <si>
    <t>In entgegenkommenden Lieferwagen</t>
  </si>
  <si>
    <t>1450_Locarno_29.08.2016.pdf</t>
  </si>
  <si>
    <t>Littenheid</t>
  </si>
  <si>
    <t>Widenackererstr</t>
  </si>
  <si>
    <t>links in Baum bei Bauernhof..Radio</t>
  </si>
  <si>
    <t>Manipulation Autoradio sehr unklar, weil freilaufstall…vermutlich massives Rechtslenken</t>
  </si>
  <si>
    <t>1451_Littenheid_04.09.2016.pdf</t>
  </si>
  <si>
    <t>Bahnhofkiosk</t>
  </si>
  <si>
    <t>Aus P fahrend Auto v hi übersehen</t>
  </si>
  <si>
    <t>Se 3 beim Einsteigen in Lieferwagen relevant, Spiegelungen an Fahrzeugflanke</t>
  </si>
  <si>
    <t>1452_Herisau_30.09.2016.pdf</t>
  </si>
  <si>
    <t>Kinkelstrasse</t>
  </si>
  <si>
    <t>Se 3 ist bei Vorbeifahrt kurz wirksam, aber nicht immer. 50m vor Unfall nur indirekt.</t>
  </si>
  <si>
    <t>1453_Zürich_30.09.2016.pdf</t>
  </si>
  <si>
    <t>Le Locle</t>
  </si>
  <si>
    <t>r de France 10</t>
  </si>
  <si>
    <t>Kollision m geparkten Autos</t>
  </si>
  <si>
    <t>Se 1 und  2  je links, Geradeaus in Reihe von Parkier-Autos,. keinEintrag, Med. problem.</t>
  </si>
  <si>
    <t>1454_Le_Locle_09.10.2016.pdf</t>
  </si>
  <si>
    <t>Bruggerstrasse</t>
  </si>
  <si>
    <t>Geradeaus, Gegenverkehr</t>
  </si>
  <si>
    <t>Handy sichergestellt, Blutprobe</t>
  </si>
  <si>
    <t>1455_Baden_03.03.2018.pdf</t>
  </si>
  <si>
    <t>Geltenwilenstr</t>
  </si>
  <si>
    <t xml:space="preserve">Se 4 und 5 Polycom </t>
  </si>
  <si>
    <t>1456_St.Gallen_07.10.2016.pdf</t>
  </si>
  <si>
    <t>Sturz ohne Fremdeinwirkung,  b. Bremsen vor P-FZ</t>
  </si>
  <si>
    <t>Se 2 von hinten, Mofafahrer.  Unsicherheit bei vermutlich überholenden FZ vor Fahrbahnverengung durch P-Reihe, zulasten Bergspur.</t>
  </si>
  <si>
    <t>1457_Neuchatel_10.10.2016.pdf</t>
  </si>
  <si>
    <t>Rue du Tivoli 2</t>
  </si>
  <si>
    <t>29m Hoher Se reflektiert von niedrig plaziertem steilen Sheddach 3m auf Nachbargebäude, exposition frontal-links 320° - 330°</t>
  </si>
  <si>
    <t>1458_Neuchâtel_26.10.2016.pdf</t>
  </si>
  <si>
    <t>Basel Allschwil</t>
  </si>
  <si>
    <t>Einparkend. FZ überholt kurz vor FG, Anfahrt immer exponiert frontal</t>
  </si>
  <si>
    <t>1459_Basel_26.10.2016.pdf</t>
  </si>
  <si>
    <t>Ruein</t>
  </si>
  <si>
    <t>links in Gegenverk n  li Kurve</t>
  </si>
  <si>
    <t>SE 2 vor 300m Exposition frontal in gl Kurve, mit 850m m/m/m</t>
  </si>
  <si>
    <t>1460_Rueun_18.10.2016.pdf</t>
  </si>
  <si>
    <t>Se 1 und 2 vorher Frontal, Kreisel, total 5 Sender</t>
  </si>
  <si>
    <t>1461_Schaffhausen_30.10.2016.pdf</t>
  </si>
  <si>
    <t>Se 1 aus Mülital, Mi Hauptstrahl, Gebäudelücke,  Gleiche Höhe wie Kuppe, 'Se 2 Ende Lochstrasse, Hautpstrahl. Gleiche Höhe, Unfallschwerpunkt Kreuzung Loch/Nordstrasse</t>
  </si>
  <si>
    <t>1462_Schaffhausen_31.10.2016.pdf</t>
  </si>
  <si>
    <t>Dietikon</t>
  </si>
  <si>
    <t>Bernstrasse 88</t>
  </si>
  <si>
    <t>Links abgebogen bei Rot</t>
  </si>
  <si>
    <t>Se 2 SBB,  +Se 4 505 frontal, S3 3 Leistungsdaten Korrigiert auf 2016 gsm umts mittel</t>
  </si>
  <si>
    <t>1463_Dietikon_03.11.2016.pdf</t>
  </si>
  <si>
    <t>Romanshorn</t>
  </si>
  <si>
    <t>Hofkreisel Salms</t>
  </si>
  <si>
    <t>In Kreisel vortritt übersehen</t>
  </si>
  <si>
    <t>Unfallschwerpunkt 1465-2017, Wetter leicht feucht, aber sichtig am Nachmittag.</t>
  </si>
  <si>
    <t>1464_Romanshorn_05.11.2016.pdf</t>
  </si>
  <si>
    <t>Hofkreisel hofst.</t>
  </si>
  <si>
    <t>Vollgas nach erster Querstr.</t>
  </si>
  <si>
    <t xml:space="preserve">Unfallschwerpunkt 1464- 2016, </t>
  </si>
  <si>
    <t>1465_Romanshorn_27.04.2017.pdf</t>
  </si>
  <si>
    <t>Aaretalstrasse</t>
  </si>
  <si>
    <t>Se 2 war vorher ebenfalls frontal, ab Axpo-Unterwerk. Unfall vermerkt also keine Ablenkung oder kein erkanntes Med. Problem</t>
  </si>
  <si>
    <t>1466_Döttingen_07.11.2016.pdf</t>
  </si>
  <si>
    <t>Lu</t>
  </si>
  <si>
    <t>A2 FR süd</t>
  </si>
  <si>
    <t xml:space="preserve"> in li Kurve re aif Leitplanke</t>
  </si>
  <si>
    <t>80m über rechten Gradrand, Böschung, leitplanke, überschlagen</t>
  </si>
  <si>
    <t>1467_Sursee_04.03.2018.pdf</t>
  </si>
  <si>
    <t>Se 2 mit Reflex vorn rechts, Se 2 Betriebsunk, Se  3 sehr hoch beginnende Dämmerung, vermutlich schlechtes Wetter</t>
  </si>
  <si>
    <t>1468_Lupfig_09.11.2016.pdf</t>
  </si>
  <si>
    <t>Deitingen Nord</t>
  </si>
  <si>
    <t>Rastplatz</t>
  </si>
  <si>
    <t>Areal RPl re in Autos</t>
  </si>
  <si>
    <t>Zwei Ebenen HS 1 überlagernd im Vorfeld. Unfallschwerpunkt ganzes Areal über 1000m mit weiteren Querungen Ebene 1</t>
  </si>
  <si>
    <t>1469_Deitingen-Nord_06.12.2016.pdf</t>
  </si>
  <si>
    <t>Herisau  P Migros</t>
  </si>
  <si>
    <t>Strasse vor Migros, gerade</t>
  </si>
  <si>
    <t>Se 2 war 50m vorher ebenfalls - längere Zeit - hinten einstrahlend.- 275m</t>
  </si>
  <si>
    <t>1470_Herisau_09.12.1-2016.pdf</t>
  </si>
  <si>
    <t>Nische 7 in Randstein</t>
  </si>
  <si>
    <t>In jeder 2. Nische ein Sender, Nische 3 sogar GSM + LTE mittel folgende Ni 6 GSM mittel 350m frontal, gleicher Ort 801_Locarno_23.03.2009</t>
  </si>
  <si>
    <t>1471_Locarno_18.12.2016.pdf</t>
  </si>
  <si>
    <t>P Tuors</t>
  </si>
  <si>
    <t>Parkplatz,Automat, abgewürgt</t>
  </si>
  <si>
    <t>brandneuer BMW gross, mit Fehlmanipulation Sprung ins Gebüsch.</t>
  </si>
  <si>
    <t>1472_Bergün_10.12.2016.pdf</t>
  </si>
  <si>
    <t>Walterswil</t>
  </si>
  <si>
    <t>Gerade vor Kreisel Sihlbrugg</t>
  </si>
  <si>
    <t>Unfallschwerpunkt kreisel Mc Donalds Sihlbrugg 406, 395, 184, 434, diffuse Ortsdefinitionen, unklare Darstellung...</t>
  </si>
  <si>
    <t>1473_Walterswil_14.12.2016.pdf</t>
  </si>
  <si>
    <t>Escherstrasse</t>
  </si>
  <si>
    <t>auf P hof In Mauer geprallt</t>
  </si>
  <si>
    <t>Se von Gebäude Streuli, hoch, frei einstrahlend, 80° re, hohe Scheiben VW Touareg</t>
  </si>
  <si>
    <t>1474_Uznach_16.12.2016.pdf</t>
  </si>
  <si>
    <t>Ramlinsburgerst</t>
  </si>
  <si>
    <t>Einmünd Insel überfah, Kollsion</t>
  </si>
  <si>
    <t>Se 1 frontal 0°, Anfahrt dauernd exponiert, Se 2 rechts 90°, Gebäudelücken</t>
  </si>
  <si>
    <t>1475_Liestal_17.12.2016.pdf</t>
  </si>
  <si>
    <t>Rüthi Hirschsprung</t>
  </si>
  <si>
    <t>Staastrasse</t>
  </si>
  <si>
    <t xml:space="preserve">l li kurve, re in Betonsockel </t>
  </si>
  <si>
    <t>Se gleiche Höhe, aus Talgrund, SR  90°</t>
  </si>
  <si>
    <t>1476_Rüthi_19.12.2016.pdf</t>
  </si>
  <si>
    <t>Brüglingen</t>
  </si>
  <si>
    <t>Se 1 ab grosser Höhe Silo Landi, se 2 links gl Höhe - überführung- Se 3 verm Frontal UPC Cablecom , HS tief,  Überführg FB SBB, Gegenlicht</t>
  </si>
  <si>
    <t>1477_Basel_21.12.2016.pdf</t>
  </si>
  <si>
    <t>Biltenerstrass</t>
  </si>
  <si>
    <t>links abgebogen, Gegenverk</t>
  </si>
  <si>
    <t>Se 1 und 2 identische Richtung 90°, in gleicher Gebäudelücke beim Abbiegen sichtbar</t>
  </si>
  <si>
    <t>1478_Schänis_23.12.2016  .pdf</t>
  </si>
  <si>
    <t>Ennetbürgerstr.</t>
  </si>
  <si>
    <t>1479_Buochs_24.12.2016.pdf</t>
  </si>
  <si>
    <t>Rosenstrasse</t>
  </si>
  <si>
    <t xml:space="preserve"> Auf Kolonne aufgef. V Signal</t>
  </si>
  <si>
    <t>1480_Liestal_12.01.2017.pdf</t>
  </si>
  <si>
    <t>A 3</t>
  </si>
  <si>
    <t>angef l rechtsku nicht eingeleitet</t>
  </si>
  <si>
    <t>Se 1 SBB, normale höhe, Se 3 Silo Flums, ca 35 m, FZ sehr neuer MB Allrad-Jeep mit steilen Scheiben</t>
  </si>
  <si>
    <t>1481_Flums_18.01.2017.pdf</t>
  </si>
  <si>
    <t>Wiesendangers</t>
  </si>
  <si>
    <t>plötzlich rechts in Baum</t>
  </si>
  <si>
    <t>1482_Winterthur_1.3.2018.pdf</t>
  </si>
  <si>
    <t>a PPl Einmünd, kollis, vollgas</t>
  </si>
  <si>
    <t>Se von Hochhaus, FZ Van Japan, neu</t>
  </si>
  <si>
    <t>1483_Reinach_28.01.2017.pdf</t>
  </si>
  <si>
    <t>A5 FR Bienne</t>
  </si>
  <si>
    <t>Autobahn, Einfahrt, geschleudert</t>
  </si>
  <si>
    <t>1484_Marin_29.10.2017.pdf</t>
  </si>
  <si>
    <t>Bourgouillon</t>
  </si>
  <si>
    <t>P Trois Rois</t>
  </si>
  <si>
    <t>Parkplatz, rückwärts in FG</t>
  </si>
  <si>
    <t>P frei exponiert zu Fuss, Se 2 Funkantenne auf Baldegger Schwestern-Haus</t>
  </si>
  <si>
    <t>1485_Bourguillon_29.01.2017.pdf</t>
  </si>
  <si>
    <t>Unterengstringen</t>
  </si>
  <si>
    <t>Unmittelb n Bus auf Strasse getr</t>
  </si>
  <si>
    <t>FG sehr unvorsichtig</t>
  </si>
  <si>
    <t>1486_Unterengstringen_30.01.2017.pdf</t>
  </si>
  <si>
    <t>Bareggtunnel</t>
  </si>
  <si>
    <t>Überholmanöver, missgl Tunnelwand</t>
  </si>
  <si>
    <t>Sendeanlage auch innerhalb Tunnelportal, vorbeifahrt beim Einleiten des Manövers.</t>
  </si>
  <si>
    <t>1487_Baden_09.02.2017.pdf</t>
  </si>
  <si>
    <t>Ger, übers Strecke vor HStelle</t>
  </si>
  <si>
    <t>6 mW</t>
  </si>
  <si>
    <t>Unter von links einfahrendes Tram gelaufen</t>
  </si>
  <si>
    <t>1488_Basel_10.02.2017.pdf</t>
  </si>
  <si>
    <t>Bruderholzstras</t>
  </si>
  <si>
    <t>Kontrolle verloren, Insel abras</t>
  </si>
  <si>
    <t xml:space="preserve"> 2 Leitungen in knappstem Abstand. Unfallschwerpunkt HS 1491</t>
  </si>
  <si>
    <t>1489_Bottmingen_12.02.2017.pdf</t>
  </si>
  <si>
    <t>Schulstrasse</t>
  </si>
  <si>
    <t>Wendemanöver missglückt</t>
  </si>
  <si>
    <t>Statt rückwärts vorwärts in Vorgarten, Abgehoben.</t>
  </si>
  <si>
    <t>1490_Bottmingen_01.07.2016.pdf</t>
  </si>
  <si>
    <t>Kontrolle verl, Gegenverkehr</t>
  </si>
  <si>
    <t>n li Kurve Geradeaus statt re Kurve eingeleitet</t>
  </si>
  <si>
    <t>1491_Bottmingen_30.01.2012.pdf</t>
  </si>
  <si>
    <t>Begnins</t>
  </si>
  <si>
    <t>rte de Begnins</t>
  </si>
  <si>
    <t>nach Kurve in Gegenverkehr</t>
  </si>
  <si>
    <t>Unfall später eliminiert... Velofahrer in Bach katapultiert, sehr schw verletzt,/ gestorben</t>
  </si>
  <si>
    <t>1492_Begnins_27.07.2017.pdf</t>
  </si>
  <si>
    <t>Küssnacht</t>
  </si>
  <si>
    <t>A4 Ausf Küssn</t>
  </si>
  <si>
    <t>Stauende bei Ausfahrt übersehen</t>
  </si>
  <si>
    <t>Se 2 90° HS kommt punktuell hier nahe, 160° winkel.</t>
  </si>
  <si>
    <t>1493_Küssnacht_13.02.2017.pdf</t>
  </si>
  <si>
    <t>Seenstrasse</t>
  </si>
  <si>
    <t>nach li Kurve Kontrollverlust</t>
  </si>
  <si>
    <r>
      <rPr>
        <sz val="11"/>
        <color rgb="FF000000"/>
        <rFont val="Calibri"/>
        <family val="2"/>
        <charset val="1"/>
      </rPr>
      <t xml:space="preserve">Exposition mit zusätzlicher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quer stehender Fassade, deutlich feststellbarer Ausgangspunkt, da aus Kurve.</t>
    </r>
  </si>
  <si>
    <t>1494_Winterthur_14.02.2017.pdf</t>
  </si>
  <si>
    <t>Wülflingerstrass</t>
  </si>
  <si>
    <t>Unwohlsein, Gegenspur</t>
  </si>
  <si>
    <t>1495_Winterthur_12.07.2017.pdf</t>
  </si>
  <si>
    <t>Bernhardzell</t>
  </si>
  <si>
    <t>linksabbieg gegenverkehr übrs</t>
  </si>
  <si>
    <t>Gegenverkehr (f25) kommt aus leichter linkskurve, schlecht einsehbar.</t>
  </si>
  <si>
    <t>1496_Bernhardzell_14.02.2017.pdf</t>
  </si>
  <si>
    <t>Hottingerplatz</t>
  </si>
  <si>
    <t>Tram übersehen</t>
  </si>
  <si>
    <t>1497_Zürich_16.02.2017.pdf</t>
  </si>
  <si>
    <t>Zürich   See</t>
  </si>
  <si>
    <t>B Anfahrt auf Quai in Mauer</t>
  </si>
  <si>
    <t>Kein SUST-Bericht. Panta Rhei seit ca 18 Monaten in Betrieb</t>
  </si>
  <si>
    <t>1498_Zürich_12.08.2008.pdf</t>
  </si>
  <si>
    <t>Heimplatz</t>
  </si>
  <si>
    <t>links abgebogen</t>
  </si>
  <si>
    <t xml:space="preserve">w-lan an Fassade der Kurve. je nach definierter lage ist der Radfahrer oder der LKW schuld. </t>
  </si>
  <si>
    <t>1499_Zürich_16.02.2017.pdf</t>
  </si>
  <si>
    <t>Wuppenau</t>
  </si>
  <si>
    <t>Konstanzerstr</t>
  </si>
  <si>
    <t>links abbiegend gegenverkehr miss</t>
  </si>
  <si>
    <t>Se vorbeifahrt rechts, bei Unfall 160° re -Mercedes B, steilheck - Fahrerin exponiert</t>
  </si>
  <si>
    <t>1500_Wuppenau_19.02.17.pdf</t>
  </si>
  <si>
    <t>Obergösgen</t>
  </si>
  <si>
    <t>Schachenstrass</t>
  </si>
  <si>
    <t>1501_Obergösgen_22.02.2017.pdf</t>
  </si>
  <si>
    <t>geradeaus in Zaun, Gebüsch</t>
  </si>
  <si>
    <t>Ort vor Tankstelle Coop Unfallschwerpunkt / Auslöserfocus</t>
  </si>
  <si>
    <t>1502_St.Gallen_07.02.2017.pdf</t>
  </si>
  <si>
    <t>in Verkehrsteiler gefahren</t>
  </si>
  <si>
    <t>Unfallschwerpunkt O-W</t>
  </si>
  <si>
    <t>1503_St.Gallen_24.02.2017.pdf</t>
  </si>
  <si>
    <t>Reckholdernstr</t>
  </si>
  <si>
    <t>In P.Fahrzeuge gefahren</t>
  </si>
  <si>
    <t>Se 1 Polycom ab Hochhaus, Se 2 und 1 gleicher einfallwinkel Lücke 100°, Se 3 vorbeifart links hinten. 160°</t>
  </si>
  <si>
    <t>1504_Romanshorn_27.02.2017.pdf</t>
  </si>
  <si>
    <t>Rückwärts einfa, Vollgas</t>
  </si>
  <si>
    <t>1505_Baden_01.03.2017.pdf</t>
  </si>
  <si>
    <t>Lausanne</t>
  </si>
  <si>
    <t>Av Ouchy</t>
  </si>
  <si>
    <t>FG 85 in Nähe Steifen überf</t>
  </si>
  <si>
    <t xml:space="preserve">Se" sehr klein" an nä Kreuzungsecke, ev Reflexion an li Fassade (trad.Wohnhaus)  </t>
  </si>
  <si>
    <t>1506_Lausanne_06.03.2018.pdf</t>
  </si>
  <si>
    <t>Cormondreche</t>
  </si>
  <si>
    <t>Rue ds Preels 7</t>
  </si>
  <si>
    <t>B Garagenvorplatz in Mauer</t>
  </si>
  <si>
    <t>vermutlich Regen,28.2 ca. 5mm, 01.3. ca 2.5mm</t>
  </si>
  <si>
    <t>1507_CormondrŠche_01.03.2017.pdf</t>
  </si>
  <si>
    <t>A Aldi-P vollg übBösch,Haus</t>
  </si>
  <si>
    <t xml:space="preserve">ü 200uW, </t>
  </si>
  <si>
    <t>länger wartend am exponierten OrtSe 2 Betriebsfunk auf gerammtem Gebäude.</t>
  </si>
  <si>
    <t>1508_Wattwil_08.03.2017.pdf</t>
  </si>
  <si>
    <t>Emmenbrücke</t>
  </si>
  <si>
    <t>Gerliswilstr</t>
  </si>
  <si>
    <t>lä-schräg iSchaufe parkiert</t>
  </si>
  <si>
    <t>0.88 mW</t>
  </si>
  <si>
    <t>Steilheck-FZ, Se hinten ganze Anfahrstrecke 190</t>
  </si>
  <si>
    <t>1509_Emmenbrücke_09.03.2017.pdf</t>
  </si>
  <si>
    <t>St.Jakobstr.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</si>
  <si>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Fassade vis a vis</t>
    </r>
  </si>
  <si>
    <t>1510_St.Gallen_10.03.2017.pdf</t>
  </si>
  <si>
    <t>v P in Haus geprallt</t>
  </si>
  <si>
    <t>Unfallschwerpunkt oberes Ende Hauptstrasse Muttenz, 116 vom 1.7.14</t>
  </si>
  <si>
    <t>1511_Muttenz_13.03.2017.pdf</t>
  </si>
  <si>
    <t>Glarus</t>
  </si>
  <si>
    <t>Auffahrunfall vor Fussgängerst.</t>
  </si>
  <si>
    <t>Se UKW Glarus Begli 750W</t>
  </si>
  <si>
    <t>1512_Glarus_15.03.2017.pdf</t>
  </si>
  <si>
    <t xml:space="preserve">Solothurn </t>
  </si>
  <si>
    <t>vor Bahn gefahren</t>
  </si>
  <si>
    <t>Se 1 und Se 3 Polycom, Se 2 nur beiAnfahrt von Norden unmittelbar, sonst frontal bei Anfahrt von Westen.</t>
  </si>
  <si>
    <t>1513_Solothurn_16.03.2017.pdf</t>
  </si>
  <si>
    <t>Sonnentalstras</t>
  </si>
  <si>
    <t>Polycom ab Werkhof SVA Oberbüren. Cabriolet MB mit grosser Heckscheibe, tiefer Fahrerpos, b Vorbeifahrt rechts kontinuierlich exponiert.</t>
  </si>
  <si>
    <t>1514_Oberbüren_16.03.2017.pdf</t>
  </si>
  <si>
    <t>Chäsiwies</t>
  </si>
  <si>
    <t>Geradeaus st li kurve</t>
  </si>
  <si>
    <t>Blutprobe, Urinprobe, keine bestätigten Angaben.</t>
  </si>
  <si>
    <t>1515_Oberbüren12.06.2017.pdf</t>
  </si>
  <si>
    <t>Biberist</t>
  </si>
  <si>
    <t>Se 1 240°, vorher links Se 2 160°, vorher 90°</t>
  </si>
  <si>
    <t>1516_Biberist_18.03.2017.pdf</t>
  </si>
  <si>
    <t>Blumenstrasse</t>
  </si>
  <si>
    <t>Garagenwand front durchbr</t>
  </si>
  <si>
    <t xml:space="preserve">Unfallschwerpunkt. Se gleiche Höhe aus Talgrund Hauptstrahl. Durch Gebäude OG, </t>
  </si>
  <si>
    <t>1517_Nussbaumen_22.11.2016.pdf</t>
  </si>
  <si>
    <t>PostAuto fährt selbs. In Coop</t>
  </si>
  <si>
    <t>Chauffeur ging Essen, Platz leichtes Gefälle, Ende erste Schichthälfte</t>
  </si>
  <si>
    <t>1518_Sierre Sitten_10.01.2018.pdf</t>
  </si>
  <si>
    <t>La Chaux de  Fonds</t>
  </si>
  <si>
    <t>av Leop Robert</t>
  </si>
  <si>
    <t xml:space="preserve">PostAuto überfährt FG </t>
  </si>
  <si>
    <r>
      <rPr>
        <sz val="11"/>
        <color rgb="FF000000"/>
        <rFont val="Calibri"/>
        <family val="2"/>
        <charset val="1"/>
      </rPr>
      <t xml:space="preserve">Unfall </t>
    </r>
    <r>
      <rPr>
        <b/>
        <sz val="11"/>
        <color rgb="FFC00000"/>
        <rFont val="Calibri"/>
        <family val="2"/>
        <charset val="1"/>
      </rPr>
      <t>nicht in Unfallkarte.</t>
    </r>
    <r>
      <rPr>
        <sz val="11"/>
        <color rgb="FF000000"/>
        <rFont val="Calibri"/>
        <family val="2"/>
        <charset val="1"/>
      </rPr>
      <t xml:space="preserve"> Schuld vermutl Fussgängerin in Auto einsteigend, A 70-80, Beide Sender Reflektiert an engstehenden Fassade, Se 3 W-lan in Post vermutlich.</t>
    </r>
  </si>
  <si>
    <t>1519_La-Chaux-de-Fonds_09.03.2018.pdf</t>
  </si>
  <si>
    <t>Einiedeln</t>
  </si>
  <si>
    <t>Schwanenstr.</t>
  </si>
  <si>
    <t>in Enger Gasse ohne Trott abgeb.</t>
  </si>
  <si>
    <t>Eng stehende Häuser, seine Herfahrt hatte kein Trottoir, die FG M/Kind am ende ihres Trottoirs.</t>
  </si>
  <si>
    <t>1520_Einsiedeln_17.03.2017.pdf</t>
  </si>
  <si>
    <t>In gegenverkehr</t>
  </si>
  <si>
    <t>Genau in Nische 8, wo die 2. längere Gerade beginnt, auf Gegenspur. Senderstandort links in FR.</t>
  </si>
  <si>
    <t>1521_Locarno_18.10.2016.pdf</t>
  </si>
  <si>
    <t>Bahnhof Perr2A</t>
  </si>
  <si>
    <t>Perron 2 A auf Gleis gestürzt</t>
  </si>
  <si>
    <t>über 9.65mW/m2</t>
  </si>
  <si>
    <t>1522_Frauenfeld_06.03.2017.pdf</t>
  </si>
  <si>
    <t>Moscia</t>
  </si>
  <si>
    <t>1523_Asona_13.06.2016.pdf</t>
  </si>
  <si>
    <t xml:space="preserve">Ascona </t>
  </si>
  <si>
    <t>Via Losone</t>
  </si>
  <si>
    <t>Leichte Kurve neben Sendeanl</t>
  </si>
  <si>
    <t>Tag unbekannt, Frontalkollision, aber keine Pol.Meldung,  Se 2 Polycom bei Tunnelportal aussen /oben Technikraum</t>
  </si>
  <si>
    <t>1524_Ascona_00.09.2016.pdf</t>
  </si>
  <si>
    <t>Boll Vechingen</t>
  </si>
  <si>
    <t>Lindentalstrass</t>
  </si>
  <si>
    <t>geradeaus st. Le rechtskurve</t>
  </si>
  <si>
    <t>900 m Fahrt immer im Hauptstrahl, leicht wechselnde Winkel</t>
  </si>
  <si>
    <t>1525_Boll_08.03.2018.pdf</t>
  </si>
  <si>
    <t>Beckenriederstr</t>
  </si>
  <si>
    <t>0.33 mg</t>
  </si>
  <si>
    <t>1527_Buochs_17.07.2017.pdf</t>
  </si>
  <si>
    <t>Schönbühlstras</t>
  </si>
  <si>
    <t>LSA übersehen</t>
  </si>
  <si>
    <t xml:space="preserve">Se 4 Polycom 40m, hinten/links, Fahrzeug Opel Corsa Steilheck, </t>
  </si>
  <si>
    <t>1527_St.Gallen_27.03.2017.pdf</t>
  </si>
  <si>
    <t>Wängi A1</t>
  </si>
  <si>
    <t>vRp Hexentobel</t>
  </si>
  <si>
    <t>in li Kurve in Mittelleitplanke</t>
  </si>
  <si>
    <t>Ort sehr gute Näherung, noch nicht definiert..</t>
  </si>
  <si>
    <t>1528_Liestal_28.03.2017.pdf</t>
  </si>
  <si>
    <t>Abbiegend FG auf Streifen übers</t>
  </si>
  <si>
    <t>Verurs. Weitergefahren, später gestoppt.</t>
  </si>
  <si>
    <t>1528_Wängi_17.06.2017.pdf</t>
  </si>
  <si>
    <t>Umfah Trempel</t>
  </si>
  <si>
    <t>in Linkskurve geradeaus</t>
  </si>
  <si>
    <t>über 200uW/m</t>
  </si>
  <si>
    <t>Anfahrt im Hauptstrahl Trempel, sehr tief liegender Sender</t>
  </si>
  <si>
    <t>1530_Ebnat-Kappel_03.04.2017.pdf</t>
  </si>
  <si>
    <t>Horben FR N</t>
  </si>
  <si>
    <t>In Linkskurve geradeaus</t>
  </si>
  <si>
    <t>Anfahrt im Hauptstrahl Trempel. Gleiche Höhe, immer von hinten, Kombi mit Steilheck.</t>
  </si>
  <si>
    <t>1531_Ebnat-Kappel_08.09.2014.pdf</t>
  </si>
  <si>
    <t>bei LSA rotlicht überfahren</t>
  </si>
  <si>
    <t>Gegenlicht, aber mit entprechender Wahrnehmung beherrschbar.  Ev Koll.gegner 78 von rechts Verursacher. Einstralung re 90°</t>
  </si>
  <si>
    <t>1532_Herisau_10.04.2017.pdf</t>
  </si>
  <si>
    <t>La Chaux d Fonds</t>
  </si>
  <si>
    <t>Gewendet vor Buslinie</t>
  </si>
  <si>
    <t>Se 2 80, hinten, nicht eindeutig wirksam auf Anfahrtrecke, da von hoch/hinten und reflexionen an metallfassade.</t>
  </si>
  <si>
    <t>1533_La-Chaux-de-Fonds_06.03.2018.pdf</t>
  </si>
  <si>
    <t>Breitenaustras</t>
  </si>
  <si>
    <t>In offene Türe gefahren</t>
  </si>
  <si>
    <r>
      <rPr>
        <sz val="11"/>
        <color rgb="FF000000"/>
        <rFont val="Calibri"/>
        <family val="2"/>
        <charset val="1"/>
      </rPr>
      <t xml:space="preserve">An Unfallstelle zur direkten links-Einstrahlung noch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von Turnhallenwand, 280'°</t>
    </r>
  </si>
  <si>
    <t>1534_Schaffhausen_10.04.2017.pdf</t>
  </si>
  <si>
    <t xml:space="preserve">Koblenzerstr. </t>
  </si>
  <si>
    <t>i Linkskurve li in Gegenverkehr</t>
  </si>
  <si>
    <t>Se 1 vor 250m frontal, dann Gebäudelücke, Se 2 intermittierend, vorher links</t>
  </si>
  <si>
    <t>1535__Döttingen_25.04.2017.pdf</t>
  </si>
  <si>
    <t>Gempenach</t>
  </si>
  <si>
    <t>Breitfeldkreuzg.</t>
  </si>
  <si>
    <t xml:space="preserve">Se in freiem Feld, </t>
  </si>
  <si>
    <t>1536_Gempenach_22.04.2017.pdf</t>
  </si>
  <si>
    <t>Grünen Sumiswld</t>
  </si>
  <si>
    <t>Vortritt n gewärhrt, hof-hauptst.</t>
  </si>
  <si>
    <t>sehr schnelle Strasse, Trafo und BLS-Unterführung vorher passiert.</t>
  </si>
  <si>
    <t>1537_Grünen_Sumiswald_24.04.2017  .pdf</t>
  </si>
  <si>
    <t>Schinznach Bad</t>
  </si>
  <si>
    <t>Von P Bad einbiegend Vortr miss</t>
  </si>
  <si>
    <t>dunkel, nach Bad müde…</t>
  </si>
  <si>
    <t>1538_Schinznach-Bad_26.04.2017.pdf</t>
  </si>
  <si>
    <t>Aadorf</t>
  </si>
  <si>
    <t>Tänikerstrasse</t>
  </si>
  <si>
    <t>Radweg, b Brücke</t>
  </si>
  <si>
    <t>2-Radfahrer: Exposition immer gleich, hier 1 xseitl re, 1x frontal</t>
  </si>
  <si>
    <t>1539_Aadorf_30.04.2017.pdf</t>
  </si>
  <si>
    <t>nach Kreisel geradeaus</t>
  </si>
  <si>
    <t>Direkt n Kreisel Expos. Zentrum Hauptstrahl. Unfallschwerpukt_  143, 241, 1439</t>
  </si>
  <si>
    <t>1540_Altstätten_10.03.2018.pdf</t>
  </si>
  <si>
    <t>Bernstr/Umfg</t>
  </si>
  <si>
    <t>Einbieg, Liefwg Vortritt verw.</t>
  </si>
  <si>
    <t>Beide Se Hauptstrahl, Zentrum, auf gleicher Höhe einfallend, da Se Talgrund.</t>
  </si>
  <si>
    <t>1541_Ostermundigen_05.05.2017.pdf</t>
  </si>
  <si>
    <t>Doggenstrasse</t>
  </si>
  <si>
    <t>Auf P rückwärts Ri Kanalböschg</t>
  </si>
  <si>
    <t>Eingeschlafen in 30° Böschung, Oberhalb 2 HS-leitungen, Querte vor 30 Sec. noch beide Trassen auf der Brücke oberhalb Unfall</t>
  </si>
  <si>
    <t>1542_Benken_10.03.2018.pdf</t>
  </si>
  <si>
    <t>2 kolonnen auf quartierstr.</t>
  </si>
  <si>
    <t>Zwischen steh. Kolonne vor LKW gelaufen</t>
  </si>
  <si>
    <t>1543_Altstätten_13.08.2013.pdf</t>
  </si>
  <si>
    <t>Kreisel, Sicht auf 2 Se, Veloübers</t>
  </si>
  <si>
    <t>Beid Se auf Hauptachse gerichtet, Anfahrt immer ca 0°</t>
  </si>
  <si>
    <t>1544_Niederuzwil_13.05.2017.pdf</t>
  </si>
  <si>
    <t>Sandgasse</t>
  </si>
  <si>
    <t>Sturz ohne Fremdeinwirkung, FG, unübersichtl Stelle</t>
  </si>
  <si>
    <t>1545_Reinach_12.05.2017.pdf</t>
  </si>
  <si>
    <t>Sargans</t>
  </si>
  <si>
    <t>Schlosstrasse</t>
  </si>
  <si>
    <t>n Kreuzung neben Strasse abgest</t>
  </si>
  <si>
    <t>3,75 mW/m</t>
  </si>
  <si>
    <t>Bei Anfahren auf Kreuzung Se frontal, gleiche Höhe, Hauptstrahl, vorher Gebäudeschatten, Se 2 und 3 Polycom/Feuerwehr</t>
  </si>
  <si>
    <t>1546_Sargans_22.03.2014.pdf</t>
  </si>
  <si>
    <t>A4 FR Nord</t>
  </si>
  <si>
    <t>re auf Pannenstr. Sig.Anhänger</t>
  </si>
  <si>
    <t>FZ Italienisches Kennzeichen, Pirelli, MB-Sprinter, verm kein verglaste Türen</t>
  </si>
  <si>
    <t>1547_Immensee_09.03.2018.pdf</t>
  </si>
  <si>
    <t>Arrissoules</t>
  </si>
  <si>
    <t>Tunnelmitte vor Nische</t>
  </si>
  <si>
    <t>Senderabstand im Tunnel: 1350m</t>
  </si>
  <si>
    <t>1548_Arrissoules_11.03.2018.pdf</t>
  </si>
  <si>
    <t>Se 2 knapp aus Tal, vorher links</t>
  </si>
  <si>
    <t>1549_Buochs_24.02.2018.pdf</t>
  </si>
  <si>
    <t>Baslerstr. 160</t>
  </si>
  <si>
    <t>am Rand gestürzt</t>
  </si>
  <si>
    <t>Se 2 auf 200m immer exponiert</t>
  </si>
  <si>
    <t>1550_Aesch_30.01.2012.pdf</t>
  </si>
  <si>
    <t>Tösstalstr. Endli</t>
  </si>
  <si>
    <t xml:space="preserve">Gegenspur, </t>
  </si>
  <si>
    <t>Se 1 und 2 vorher li und re, Hochhäuser</t>
  </si>
  <si>
    <t>1551_Winterthur_07.02.2017.pdf</t>
  </si>
  <si>
    <t>Bürglen</t>
  </si>
  <si>
    <t>Istighoferstrass</t>
  </si>
  <si>
    <t>In Keisel vortritt verweigert</t>
  </si>
  <si>
    <t>1552_Bürglen_08.03.2018.pdf</t>
  </si>
  <si>
    <t>Oberuzwil</t>
  </si>
  <si>
    <t>Verkehrsinseln angefahren</t>
  </si>
  <si>
    <t>1553_Oberuzwil_10.03.2018.pdf</t>
  </si>
  <si>
    <t>Bornhausen</t>
  </si>
  <si>
    <t>Frauenfelderstr</t>
  </si>
  <si>
    <t>Geradeaus statt li ku in Dorf</t>
  </si>
  <si>
    <t>Rechts grosser Freilaufstall</t>
  </si>
  <si>
    <t>1554_Bornhausen_10.03.2018.pdf</t>
  </si>
  <si>
    <t>Sihltalst Zugerst</t>
  </si>
  <si>
    <t>Na kreisel geradeaus, Gegensp</t>
  </si>
  <si>
    <t>Unfallschwerpunkt "Neuheim"Sihlbrugg"Walterswil"usw.</t>
  </si>
  <si>
    <t>1555_Sihlbrugg_13.09.2017.pdf</t>
  </si>
  <si>
    <t>Rückwärts in Bus</t>
  </si>
  <si>
    <t>1556_Münchwilen_13.09.2017.pdf</t>
  </si>
  <si>
    <t>Wittinsburg</t>
  </si>
  <si>
    <t>Hauensteinstr.</t>
  </si>
  <si>
    <t>b Abbiegen kurve n erwischt</t>
  </si>
  <si>
    <t>Se frontal 0° hauptstrahl über 650 m, dh. progressive Wirkung</t>
  </si>
  <si>
    <t>1557_Wittinsburg_16.05.2017.pdf</t>
  </si>
  <si>
    <t>Trimmis</t>
  </si>
  <si>
    <t>A 13 fr Nord</t>
  </si>
  <si>
    <t>Se 2 und 3 vorher links, vorbeifahrt. Auto flachheck, neu</t>
  </si>
  <si>
    <t>1558_Trimmis_17.05.2017.pdf</t>
  </si>
  <si>
    <t>rt Cottentdart</t>
  </si>
  <si>
    <t xml:space="preserve"> von Weg ab in Baum gefahren</t>
  </si>
  <si>
    <t>1559_Colombier_17.05.2017.pdf</t>
  </si>
  <si>
    <t>A 6 Fr</t>
  </si>
  <si>
    <t>rechtsku rechts auf Böschung</t>
  </si>
  <si>
    <t>1560_Bern_20.05.2017.pdf</t>
  </si>
  <si>
    <t>Talackerstrasse</t>
  </si>
  <si>
    <t>rechts abbiegend ebike übersehen</t>
  </si>
  <si>
    <t xml:space="preserve">Radfahrer war 94 Jahre alt.  </t>
  </si>
  <si>
    <t>1561_Thun_03.07.2015.pdf</t>
  </si>
  <si>
    <t>St.Peterzell</t>
  </si>
  <si>
    <t>Brandstrasse</t>
  </si>
  <si>
    <t>Einbieg a Nebenstr in Hstr.</t>
  </si>
  <si>
    <t>Se 1 polycom, vor 20 m frontal gl Höhe auf  ganzer Anfahrstrecke (250m)</t>
  </si>
  <si>
    <t>1562_St.Peterzell_27.05.2017.pdf</t>
  </si>
  <si>
    <t>Urnäsch</t>
  </si>
  <si>
    <t>Schwägalpstr</t>
  </si>
  <si>
    <t>rechts ausgewichen, koll P fz</t>
  </si>
  <si>
    <t>Gegenlicht, wuchtiges, spontanes Ausweichmanöver, höhe Trafostation, 2 Autos ineinandergeschoben.</t>
  </si>
  <si>
    <t>1563_Urnäsch_29.05.2017.pdf</t>
  </si>
  <si>
    <t xml:space="preserve"> n Ku abbieg Druckfass überholt</t>
  </si>
  <si>
    <t>Gegenlicht, Ungeduld, Geruch...</t>
  </si>
  <si>
    <t>1564_Wittenbach_30.05.2017.pdf</t>
  </si>
  <si>
    <t>Nufenen</t>
  </si>
  <si>
    <t xml:space="preserve">i Baust.ber plötzl Gegenspur </t>
  </si>
  <si>
    <t>über 20uW/m</t>
  </si>
  <si>
    <t xml:space="preserve">Se frontal rechts 40°, </t>
  </si>
  <si>
    <t>1565_Nufenen_30.05.2017.pdf</t>
  </si>
  <si>
    <t>Winkelriedstr</t>
  </si>
  <si>
    <t>Vollgas über Garagenplatz</t>
  </si>
  <si>
    <t>Se 1 von Hochhaus re Se 2 von Hochhaus frontal, Se 3 links, Polycom von Nachbarhochhaus</t>
  </si>
  <si>
    <t>1566_Schaffhausen_02.06.2017.pdf</t>
  </si>
  <si>
    <t>Stein am Rhein</t>
  </si>
  <si>
    <t>Fischmarkt</t>
  </si>
  <si>
    <t>Pedal ver. Vollg rückw ri Rhein</t>
  </si>
  <si>
    <t>Se genau 108° vom anderen Rheinufer, Fahrzeug mit Steilheck, P geneigt zum Rhein.</t>
  </si>
  <si>
    <t>1567_Stein-am-Rhein_02.06.2017.pdf</t>
  </si>
  <si>
    <t>Menziken</t>
  </si>
  <si>
    <t>Badstrasse</t>
  </si>
  <si>
    <t>Steilheck, letzte 100m linear vor Hauptstrahlrichtung,Se von Hochhaus</t>
  </si>
  <si>
    <t>1568_Menziken_06.06.2017.pdf</t>
  </si>
  <si>
    <t>Weg abgeschnitten</t>
  </si>
  <si>
    <t>Se auf  letzter Anfahrstrecke frontal wirksam</t>
  </si>
  <si>
    <t>1569_Flawil_08.06.2017.pdf</t>
  </si>
  <si>
    <t>Thundorferstr.</t>
  </si>
  <si>
    <t xml:space="preserve">Wendemanöver  </t>
  </si>
  <si>
    <t>Re Ausholen in Bushaltestelle, in Strassenmi frontal, Se 2 Polycom, re 90° beim Abbiegen, gleiche Höhe.</t>
  </si>
  <si>
    <t>1570_Frauenfeld_08.06.2017.pdf</t>
  </si>
  <si>
    <t>n langer Gerade k li kurve</t>
  </si>
  <si>
    <t>als Fahrunfähig eingest, FS-.Entzug, Blur/Urin-Probe se vorher re 90° 700m, immer frei exponiert.</t>
  </si>
  <si>
    <t>1571_Wattwil_12.03.2018.pdf</t>
  </si>
  <si>
    <t>Rheineck</t>
  </si>
  <si>
    <t>Langenhagstr.</t>
  </si>
  <si>
    <t>Auf Neb.str auf Gleis gekippt</t>
  </si>
  <si>
    <t>Schrägheck, Sender Hinten von hoch, Silo.</t>
  </si>
  <si>
    <t>1572_Rheineck_07.12.2017.pdf</t>
  </si>
  <si>
    <t>Schönaustrass</t>
  </si>
  <si>
    <t>über 20uW/m2</t>
  </si>
  <si>
    <t>1573_St.Gallen_09.06.2017.pdf</t>
  </si>
  <si>
    <t>Kublystrasse</t>
  </si>
  <si>
    <t>D,  BMW grosses Modell</t>
  </si>
  <si>
    <t>1574_St.Gallen_08.06.2017_.pdf</t>
  </si>
  <si>
    <t>Pedale verwechselt, Mauer</t>
  </si>
  <si>
    <t>Unfallschwerpunkt Lochstrasse</t>
  </si>
  <si>
    <t>1575_Schaffhausen_15.06.2017.pdf</t>
  </si>
  <si>
    <t>Seepromenade</t>
  </si>
  <si>
    <t>Radweg b Kiosk</t>
  </si>
  <si>
    <t>viel Zirkulation an Unfallstelle</t>
  </si>
  <si>
    <t>1576_Rorschach_17.06.2017.pdf</t>
  </si>
  <si>
    <t xml:space="preserve">Vue des alpes </t>
  </si>
  <si>
    <t xml:space="preserve">Loges </t>
  </si>
  <si>
    <t>rechts ab Strasse,überschlagen</t>
  </si>
  <si>
    <t>Linear 400m vor Hauptstrahl gefahren, Se tief.</t>
  </si>
  <si>
    <t>1577_Vue des alpes_20.06.2017.pdf</t>
  </si>
  <si>
    <t>Alterswilen</t>
  </si>
  <si>
    <t xml:space="preserve">Kirchstrasse </t>
  </si>
  <si>
    <t>radf gruppe Abbieg. Auto übersehen</t>
  </si>
  <si>
    <t>1578_Alterswilen_21.06.2017.pdf</t>
  </si>
  <si>
    <t>St. Cergue</t>
  </si>
  <si>
    <t>rt de France</t>
  </si>
  <si>
    <t>in Re Ku geradeaus Mauer, überschl</t>
  </si>
  <si>
    <t>mehrfach überschlagen nach Koll. Mauer und Haus, nur leicht verletzt</t>
  </si>
  <si>
    <t>1579_St.Cergue_23.06.2016.pdf</t>
  </si>
  <si>
    <t>Minusio</t>
  </si>
  <si>
    <t>via s Gottardo</t>
  </si>
  <si>
    <t>über 1mW</t>
  </si>
  <si>
    <t>1580_Minusio_23.06.2017.pdf</t>
  </si>
  <si>
    <t>links in Garten, abgestürzt</t>
  </si>
  <si>
    <t>S1 1 und 2 vonFabrikgebäuden im Talgrund, hohe Pos. = gleiche Höhe wie Fahrzeug.</t>
  </si>
  <si>
    <t>1581_Schaffhausen_02.05.2017.pdf</t>
  </si>
  <si>
    <t>i Kreisel inn.Mauer koll,überschl</t>
  </si>
  <si>
    <t>0.79 mg. Unfallschwerpunkt</t>
  </si>
  <si>
    <t>1582_Münchenstein_16.09.2017.pdf</t>
  </si>
  <si>
    <t>Radweg, v Auto angefahr Flucht</t>
  </si>
  <si>
    <t>1583_Horn_27.05.2017.pdf</t>
  </si>
  <si>
    <t>Tu nische 2 fr S</t>
  </si>
  <si>
    <t>Münchwilen</t>
  </si>
  <si>
    <t>in Kreisel Vortr verweigert</t>
  </si>
  <si>
    <t>Bei Anfahrt links, zusätlich Se links Bösner-Gebäude</t>
  </si>
  <si>
    <t>1585_Münchwilen_24.06.2017.pdf</t>
  </si>
  <si>
    <t xml:space="preserve">Rue </t>
  </si>
  <si>
    <t>rte de Peage</t>
  </si>
  <si>
    <t>in Dreieckskreuz. Vortritt vers</t>
  </si>
  <si>
    <t>links Baustelle, FZ mit Anhänger, ev. Handwerker, pol.schreibt von Ablenkung</t>
  </si>
  <si>
    <t>1586_Rue_27.06.2014.pdf</t>
  </si>
  <si>
    <t>Höri  ri Niederglatt</t>
  </si>
  <si>
    <t>Radw Glatt</t>
  </si>
  <si>
    <t>an Ort verstorben, trotz Helmtragens. Vermutlich vorgängig ein Problem, keine Fremdeinwirkung bekannt.</t>
  </si>
  <si>
    <t>1587_Höri_26.06.2017.pdf</t>
  </si>
  <si>
    <t>Säntisstrasse</t>
  </si>
  <si>
    <t>1588_Amriswil_27.06.2017.pdf</t>
  </si>
  <si>
    <t>Gossauerstr 70</t>
  </si>
  <si>
    <t>Se von Hoch-Kamin im Talgrund, gleiche Höhe, Hauptstrahl.</t>
  </si>
  <si>
    <t>1589_Herisau_28.06.2017.pdf</t>
  </si>
  <si>
    <t>Bubendorf</t>
  </si>
  <si>
    <t>Von Tankst.Einbieg Vortr verweig</t>
  </si>
  <si>
    <t>völlig überschaubare Strecke, SE 2 Polycom von ARA mit 2 Se.</t>
  </si>
  <si>
    <t>1590_Bubendorf_03.07.2917.pdf</t>
  </si>
  <si>
    <t>Rebstein</t>
  </si>
  <si>
    <t>vor Brücke Gegenverk, abr stop</t>
  </si>
  <si>
    <t>Vorfahrer stoppt plötzlich wegen Gegenverkehr auf rel.schmaler Brücke</t>
  </si>
  <si>
    <t>1591_Rebstein_05.07.2017  .pdf</t>
  </si>
  <si>
    <t>völlig überschaubare Strecke.</t>
  </si>
  <si>
    <t>1592_St.Gallen_04.07.2017.pdf</t>
  </si>
  <si>
    <t>Bramois</t>
  </si>
  <si>
    <t>A9 FR</t>
  </si>
  <si>
    <t>Geisterfahrer ab Rastpl Bramois</t>
  </si>
  <si>
    <t>ev. Pause auf dem Rastplatz, Ort immer exponiert vom Sender, flach</t>
  </si>
  <si>
    <t>1593_Bramois_06.07.2017.pdf</t>
  </si>
  <si>
    <t>Grüsch</t>
  </si>
  <si>
    <t>Überlandstrass</t>
  </si>
  <si>
    <t>rechts ab FB in Gartenrestaurant</t>
  </si>
  <si>
    <t xml:space="preserve">vermutlich vorher von W-O nach N abgebogen, </t>
  </si>
  <si>
    <t>1594_Grüsch_07.07.2016.pdf</t>
  </si>
  <si>
    <t>Rautiweg</t>
  </si>
  <si>
    <t>Quartierstrasse, letzte 20m exponiert</t>
  </si>
  <si>
    <t>1595_Niederurnen_11.07.2017.pdf</t>
  </si>
  <si>
    <t>Schwyzerstr 41</t>
  </si>
  <si>
    <t>2x Ebene 1 querend. (Gegenlicht unbedeutend um 17.15)</t>
  </si>
  <si>
    <t>1596_Brunnen_11.07.2017.pdf</t>
  </si>
  <si>
    <t>Wiedenstrasse</t>
  </si>
  <si>
    <t>Parkkoll u Vollgas i Fassade</t>
  </si>
  <si>
    <t>1597_Buchs_14.07.2017.pdf</t>
  </si>
  <si>
    <t xml:space="preserve">Goldach  </t>
  </si>
  <si>
    <t>Steilheck, Se 2 letzte 700m immer exponier, vor Hauptstrahl</t>
  </si>
  <si>
    <t>1598_Goldach_24.06.2016.pdf</t>
  </si>
  <si>
    <t>Gerade, dunkel Pferd angefahren</t>
  </si>
  <si>
    <t>1599_Kriessern_17.07.17.pdf</t>
  </si>
  <si>
    <t>Churerstr Kreisl</t>
  </si>
  <si>
    <t>Im Kreisel vortritt verweigert</t>
  </si>
  <si>
    <t>Kollisionspunkt nicht genau dokument., plausibel 5m weiter in expon. Zone, Se gleiche Höhe, Hautpsenderichtung</t>
  </si>
  <si>
    <t>1600_Altstätten _20.06.2017.pdf</t>
  </si>
  <si>
    <t>Neumühlestr.</t>
  </si>
  <si>
    <t>9 j Bub mit Kickbord über FG-Streifen, ev Betriebsfunk</t>
  </si>
  <si>
    <t>1602_Freienstein_22.07.2017.pdf</t>
  </si>
  <si>
    <t>Freienstein</t>
  </si>
  <si>
    <t>geteerte Strasse. Leicht abwärts</t>
  </si>
  <si>
    <t>Kurve nicht richtig gefahren, in Signalpfosten gef. überschlagen</t>
  </si>
  <si>
    <t>1602_Freienstein_22.7.17.pdf</t>
  </si>
  <si>
    <t>A2 Höhe Wiese</t>
  </si>
  <si>
    <t>Gerade nach Tu Schweizerhalle</t>
  </si>
  <si>
    <t>Streifkollision PW-LKW, LKW in Folge re in Trennelemente,</t>
  </si>
  <si>
    <t>1603_Muttenz_14.03.2018.pdf</t>
  </si>
  <si>
    <t>Stettfurt</t>
  </si>
  <si>
    <t>Ruggenbuelstr</t>
  </si>
  <si>
    <t>in v-Kreuzung rechtsvort verw</t>
  </si>
  <si>
    <t>zwei aufeinander zu laufende Strassen in 30° Winkel.</t>
  </si>
  <si>
    <t>1604_Stettfurt_23.07.2017.pdf</t>
  </si>
  <si>
    <t>Turbenthal Bichelsee</t>
  </si>
  <si>
    <t>Rüetschbergst</t>
  </si>
  <si>
    <t>In Kurve rechts ab Strasse</t>
  </si>
  <si>
    <t>Unfallcluster, gleicher Ort wie Motorradunfall</t>
  </si>
  <si>
    <t>1605_Turbenthal_14.03.2018.pdf</t>
  </si>
  <si>
    <t>mehrf auf Trottoir geraten</t>
  </si>
  <si>
    <t>Zeit: mittag, Alter: ältere Frau. Keine Detailauskunft v OW</t>
  </si>
  <si>
    <t>1606_Sarnen_27.05.2016.pdf</t>
  </si>
  <si>
    <t>1607_Sarnen_24.07.2017.pdf</t>
  </si>
  <si>
    <t>rte d la Lechere</t>
  </si>
  <si>
    <t>Gerade n Autob Querung</t>
  </si>
  <si>
    <t>Symmetrie Verursacher; Fahrradfahrer,79, der kurz zuvor eingebogen war, wurde abgeschossen.</t>
  </si>
  <si>
    <t>1608_Bulle_14.03.2018.pdf</t>
  </si>
  <si>
    <t>Hinwil Kreisel</t>
  </si>
  <si>
    <t>Betzholz</t>
  </si>
  <si>
    <t>Ausg Kreisel rechts ab FB, Böschg</t>
  </si>
  <si>
    <t>1609_Hinwil_26.07.2017.pdf</t>
  </si>
  <si>
    <t>Links abgebogen, Vortr verweigert</t>
  </si>
  <si>
    <t>Gerade Strecke für beide,Mot.f 400m Auto 700m, Motf kreuzt 2 x HS 1, 250, 300m V Motorrad sehr hoch.</t>
  </si>
  <si>
    <t>1610_Lodrino_02.08.2017.pdf</t>
  </si>
  <si>
    <t>Sfazù</t>
  </si>
  <si>
    <t>Berninastrasse</t>
  </si>
  <si>
    <t>n Kurve links Gegenverkehr</t>
  </si>
  <si>
    <t>getarnter Kaminsender auf Ristorante Sfazù</t>
  </si>
  <si>
    <t>1611_Sfaz—_25.07.2017 .pdf</t>
  </si>
  <si>
    <t>Bahnhofstr. 3</t>
  </si>
  <si>
    <t>von P Frau angefahren</t>
  </si>
  <si>
    <t>leicht verletzt, an Ort betreut. P vor Spar-Laden</t>
  </si>
  <si>
    <t>1611_Sfaz—_25.07.2017.pdf</t>
  </si>
  <si>
    <t>Aristau</t>
  </si>
  <si>
    <t>Entg komm FZ ausgewich, gekippt</t>
  </si>
  <si>
    <t>F hätte wg weiss Lieferwag n rechts ausweichen müssen, weicher Randstreifen und Korrektur.</t>
  </si>
  <si>
    <t>1612_Arth 16.03.2016.pdf</t>
  </si>
  <si>
    <t>Steinen A4 FR N</t>
  </si>
  <si>
    <t>Bucheneggen</t>
  </si>
  <si>
    <t>l li kurve, abrupt lenkkorr re</t>
  </si>
  <si>
    <t>Volvo Ponton, rel . Steile Heckscheibe</t>
  </si>
  <si>
    <t>1613_Seewen_11.10.2014.pdf</t>
  </si>
  <si>
    <t>Wangs</t>
  </si>
  <si>
    <t>Wolfrietstrasse</t>
  </si>
  <si>
    <t>Auf Radweg ausgewichen</t>
  </si>
  <si>
    <r>
      <rPr>
        <sz val="11"/>
        <color rgb="FF000000"/>
        <rFont val="Calibri"/>
        <family val="2"/>
        <charset val="1"/>
      </rPr>
      <t xml:space="preserve">Se2  mit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Glasfassade-, 3 = neuer Sender 96m- innert 7 Monaten installiert.</t>
    </r>
  </si>
  <si>
    <t>1614_Steinen_05.08.2017.pdf</t>
  </si>
  <si>
    <t>Necker</t>
  </si>
  <si>
    <t>Radf auf Streifen übersehen</t>
  </si>
  <si>
    <t>Swisscom-Dorfzentrale mit Richtfunkverbindung (nicht deklariert)</t>
  </si>
  <si>
    <t>1615_Wangs_18.08.2017.pdf</t>
  </si>
  <si>
    <t>Mühlemattstr.</t>
  </si>
  <si>
    <t>nicht vermerkt, vermutlich allg. Fahrunfähigkeit, unmittelbare Nähe Altersheim</t>
  </si>
  <si>
    <t>1616_Necker_18.08.2015.pdf</t>
  </si>
  <si>
    <t>Seewen</t>
  </si>
  <si>
    <t>Ziefenstrasse</t>
  </si>
  <si>
    <t>Dreieckskreuzg Motf übersehn</t>
  </si>
  <si>
    <t xml:space="preserve">Dreieckskreuzung, Unfallschwerpunkt, Motorradfahrer (32) hinter an gleicher Stelle abbiegendem Auto verm teilw. versteckt, </t>
  </si>
  <si>
    <t>1617_Buochs_18.08.2017.pdf</t>
  </si>
  <si>
    <t>Biel-Benken</t>
  </si>
  <si>
    <t>Leymenstrasse</t>
  </si>
  <si>
    <t>Geradeaus, Velofahrer überf-</t>
  </si>
  <si>
    <t>Beide Se für Velofahrer (unbek.Alter) frontal, für Automobilist letzte 400 m linear im Hauptstrahl Se1</t>
  </si>
  <si>
    <t>1618_Seewen_14.03.2018.pdf</t>
  </si>
  <si>
    <t>Windisch</t>
  </si>
  <si>
    <t>Hauserstrasse</t>
  </si>
  <si>
    <t>Gerade, FG übersehen</t>
  </si>
  <si>
    <t>Beide Se von Hochhäusern, Se 2 von HH links auf tieferer Position.</t>
  </si>
  <si>
    <t>1619_Biel-Benken_31.08.2015.pdf</t>
  </si>
  <si>
    <t>Mettstrasse 109</t>
  </si>
  <si>
    <t>Ger, le r Kurve, Tankste li</t>
  </si>
  <si>
    <t>Unfallschwerpunkt. Se von 2 hochhäusern, Tankstelle mit w-lan, Alter Verursacherin nicht publiziert, Alter Opfer 76, "serbischer Staatsangehöriger"</t>
  </si>
  <si>
    <t>1620_Windisch_16.03.2018.pdf</t>
  </si>
  <si>
    <t>Seetalstrasse</t>
  </si>
  <si>
    <t>An Trottoirkante gestürzt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</si>
  <si>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sehr grosser Geschäftshaus-Glas-Fassade</t>
    </r>
  </si>
  <si>
    <t>1621_Biel_18.08.2017.pdf</t>
  </si>
  <si>
    <t>Hauptstr. R ost</t>
  </si>
  <si>
    <t>N übers. Li Kurve - Gegenverkehr</t>
  </si>
  <si>
    <t>stark frequentierte Strasse, Kurve nicht korrigiert, Rel. neues Fahrzeug. KeinFunk auch von D her.</t>
  </si>
  <si>
    <t>1622_Muri_22.08.2017.pdf</t>
  </si>
  <si>
    <t>Loogstrasse</t>
  </si>
  <si>
    <t>Gerade über kreuzg m LSA, Mast</t>
  </si>
  <si>
    <t>ev kein Regen, FZ nur leicht angetröpfelt nach Unfallzeitraum</t>
  </si>
  <si>
    <t>1623_Rümikon_22.08.2017.pdf</t>
  </si>
  <si>
    <t>Oerlikon IBIS hotel</t>
  </si>
  <si>
    <t>Hagenholzstr.</t>
  </si>
  <si>
    <t>Beim Rückwärtsfahren in Mauer</t>
  </si>
  <si>
    <t>Gleicher Ort wie 898, gleicher Chauffeur gemäss Hotelpersonal</t>
  </si>
  <si>
    <t>1624_Münchenstein_25.08.2012.pdf</t>
  </si>
  <si>
    <t>St.Gallen  SBB</t>
  </si>
  <si>
    <t>Gleis 1-2</t>
  </si>
  <si>
    <t>dumper</t>
  </si>
  <si>
    <t>über Gleise in Rangierzug</t>
  </si>
  <si>
    <t>1625_Oerlikon_01.05.2017_Flixbus.pdf</t>
  </si>
  <si>
    <t>Wülflingerstr 1</t>
  </si>
  <si>
    <t>Rechtsabbieg. Vortritt verw.</t>
  </si>
  <si>
    <t>Se 3 Polycom auf SwisscomAXA turm., Se 4 polycom auf Gefängnis</t>
  </si>
  <si>
    <t>1626_St.Gallen_ 07.06.2014.pdf</t>
  </si>
  <si>
    <t>Vallainas</t>
  </si>
  <si>
    <t>Traktor beim Heuen abgestürzt</t>
  </si>
  <si>
    <t>SE UKW 2.7 kW,  20-30°neben Hauptstrahl, fast gleiche Höhe (Richtung  Tal 240°)</t>
  </si>
  <si>
    <t>1627_Winterthur_19.09.2015.pdf</t>
  </si>
  <si>
    <t xml:space="preserve">Gerade nach Weitau Baumpartie, </t>
  </si>
  <si>
    <t>Ferienrückreisene Fam. D, linear rechts in Grünstreifen und Wildzaun.</t>
  </si>
  <si>
    <t>1628_Zernez_02.07.2015.pdf</t>
  </si>
  <si>
    <t>Martigny</t>
  </si>
  <si>
    <t>rte cantonale</t>
  </si>
  <si>
    <t>Gerade na Martigny-Charrat</t>
  </si>
  <si>
    <t>1629_Weite_09.06.2012.pdf</t>
  </si>
  <si>
    <t>Zehntfeldstrass</t>
  </si>
  <si>
    <t>Mit vorausf. Velo kollidiert</t>
  </si>
  <si>
    <t>Se bildet Zentrum von div Unfällen</t>
  </si>
  <si>
    <t>1630_Martigny_18.03.2018.pdf</t>
  </si>
  <si>
    <t>Kombi, Subaru Legacy Stationswagen, Steilheck.</t>
  </si>
  <si>
    <t>1632_Münchwilen_20.06.2017.pdf</t>
  </si>
  <si>
    <t>Bernhardswies</t>
  </si>
  <si>
    <t>in Schienen gestürzt</t>
  </si>
  <si>
    <t>Einbiegend von eig. Velokeller über Trottoir auf Strasse mit 2 alten Schienen gestürzt.</t>
  </si>
  <si>
    <t>1633_St.Gallen_13.11.2014.pdf</t>
  </si>
  <si>
    <t>Zürcherstr. 275</t>
  </si>
  <si>
    <t>2 FG auf Streifen übersehen</t>
  </si>
  <si>
    <t>Unfallschwerpunkt , 1192_Frauenfeld_02.09.2015</t>
  </si>
  <si>
    <t>1634_Frauenfeld_18.03.2018.pdf</t>
  </si>
  <si>
    <t>Escholzmatt</t>
  </si>
  <si>
    <t>Glychenbergstr</t>
  </si>
  <si>
    <t>Auf Bergweg abgestürzt</t>
  </si>
  <si>
    <t>v40 Fahrzeug Suzuki, Kiesweg, Kurve.</t>
  </si>
  <si>
    <t>1635_Escholzmatt_25.08.2017.pdf</t>
  </si>
  <si>
    <t>1636_Escholzmatt_23.06.2014.pdf</t>
  </si>
  <si>
    <t>Luzernstrasse</t>
  </si>
  <si>
    <t>1637_Eschenbach_03.09.2014.pdf</t>
  </si>
  <si>
    <t>Wolfwil</t>
  </si>
  <si>
    <t>Murgenthalerst</t>
  </si>
  <si>
    <t>Geradeaus, gegenspur, Baum</t>
  </si>
  <si>
    <t>Beide Sender aus gleicher Einfallachse 190°, vor 500m Gerade warem sie  links</t>
  </si>
  <si>
    <t>1638_Wolfwil_13.11.2013.pdf</t>
  </si>
  <si>
    <t>Sihleggstrasse</t>
  </si>
  <si>
    <t>Abbiegend Radfahrer übersehen</t>
  </si>
  <si>
    <t>SE rechts tief stehend, 90° zum Fahrer.</t>
  </si>
  <si>
    <t>1639_Wollerau_29.08.2017.pdf</t>
  </si>
  <si>
    <t xml:space="preserve"> Sonnenberg</t>
  </si>
  <si>
    <t>Einfahrspur R</t>
  </si>
  <si>
    <t>Verursacher nicht bekannt,  Se "sehr klein"</t>
  </si>
  <si>
    <t>1640_Kriens_28.04.2014.pdf</t>
  </si>
  <si>
    <t>Wetzikon</t>
  </si>
  <si>
    <t>Bertschikerstr</t>
  </si>
  <si>
    <t>Auf Bahnübergang stehen gebl</t>
  </si>
  <si>
    <t>LSA und senkende Schranken übersehen, 2 Se tief aus gleicher Richtung.</t>
  </si>
  <si>
    <t>1641_Wetzikon_30.08.2017.pdf</t>
  </si>
  <si>
    <t>Bottmingerst 49</t>
  </si>
  <si>
    <t>geradeaus in FG-Insel</t>
  </si>
  <si>
    <t>Se 2 Polycom von Feuerwehrdepot frontal</t>
  </si>
  <si>
    <t>1642_Oberwil_31.08.2017.pdf</t>
  </si>
  <si>
    <t xml:space="preserve">Holzikerstr. 1 </t>
  </si>
  <si>
    <t>linksabbieg FG übersehen</t>
  </si>
  <si>
    <t>nach Durchf Zug Bahnquerung, dann FG übersehen</t>
  </si>
  <si>
    <t>1643_Schöftland_20.03.2018.pdf</t>
  </si>
  <si>
    <t>Enggenhütten</t>
  </si>
  <si>
    <t>in Linkskurve auf Schnee geschl</t>
  </si>
  <si>
    <r>
      <rPr>
        <i/>
        <sz val="11"/>
        <color rgb="FF000000"/>
        <rFont val="Calibri"/>
        <family val="2"/>
        <charset val="1"/>
      </rPr>
      <t>erfahrene</t>
    </r>
    <r>
      <rPr>
        <sz val="11"/>
        <color rgb="FF000000"/>
        <rFont val="Calibri"/>
        <family val="2"/>
        <charset val="1"/>
      </rPr>
      <t xml:space="preserve"> Lastwagenchauffeurin, kein Alte, zu schnell,"Schneematsch"</t>
    </r>
  </si>
  <si>
    <t>1644_Appenzell_20.03.2018.pdf</t>
  </si>
  <si>
    <t>vor Tram gelaufen</t>
  </si>
  <si>
    <t>zus. Ev. Revlexion an Silo der Mühle Damm</t>
  </si>
  <si>
    <t>1645_Zürich_20.03.2018.pdf</t>
  </si>
  <si>
    <t>Abbiegend Rotlicht übersehen</t>
  </si>
  <si>
    <t>Verursacher noch unbekannt, darstellung aus Verursacher FR 72, 4. Sender links. Sonst 1 fr, 2,3,4 re</t>
  </si>
  <si>
    <t>1646_St.Gallen_14.03.2017.pdf</t>
  </si>
  <si>
    <t>Vor Bahn gefahren</t>
  </si>
  <si>
    <t xml:space="preserve">Bahnübergang </t>
  </si>
  <si>
    <t>1647_Appenzell_17.03.2018.pdf</t>
  </si>
  <si>
    <t>Sisseln</t>
  </si>
  <si>
    <t>Höhe Nische 2 BS Gegenspur</t>
  </si>
  <si>
    <t>1648_Sissach_30.08.2012.pdf</t>
  </si>
  <si>
    <t>Winkeln</t>
  </si>
  <si>
    <t>Kreuzung Ikea</t>
  </si>
  <si>
    <t>Falls FR O (verm Rentner) Verursacher, alles frontal. Sonst Verurs.33 Alfa-Fahrer</t>
  </si>
  <si>
    <t>1649_St.Gallen_03.12.2016.pdf</t>
  </si>
  <si>
    <t>Einbieg von Tste Bus gestreift</t>
  </si>
  <si>
    <t>Fahrerin als ältere Frau beschrieben, fahrerflucht als Wahrnehmungsproblem interpretiert..Alter somit Annahme.</t>
  </si>
  <si>
    <t>1650_Winterthur_30.07.2016.pdf</t>
  </si>
  <si>
    <t>InBauminsel gefahren</t>
  </si>
  <si>
    <t xml:space="preserve">Sender  mehrfach belegt. 3.5 kw UKW Radio </t>
  </si>
  <si>
    <t>1651_Herisau_02.09.2017.pdf</t>
  </si>
  <si>
    <t>Kreuzg Vollgas trottoir, Mast</t>
  </si>
  <si>
    <t>Sender hoch, sehr neuer VW Golf</t>
  </si>
  <si>
    <t>1652_Baden_06.09.2017.pdf</t>
  </si>
  <si>
    <t>in stehende Kolonne geprallt</t>
  </si>
  <si>
    <t>Sender von CC Angehrn, hoch</t>
  </si>
  <si>
    <t>1653_Winterthur_09.09.2017.pdf</t>
  </si>
  <si>
    <t>Coppet</t>
  </si>
  <si>
    <t>A1 FR Nord</t>
  </si>
  <si>
    <t>rechts ab FB, Wildzaun</t>
  </si>
  <si>
    <t>Se 3 vorbeifahrt links</t>
  </si>
  <si>
    <t>1654_Coppet_12.09.2017.pdf</t>
  </si>
  <si>
    <t>Oberbipp</t>
  </si>
  <si>
    <t>Oltenstrasse</t>
  </si>
  <si>
    <t>Kind auf FG angefahren</t>
  </si>
  <si>
    <t>1655_Oberbipp_12.09.2017.pdf</t>
  </si>
  <si>
    <t>Auffahrunfall vor Kreisel</t>
  </si>
  <si>
    <t>Se 1 von hinten bis vor 30m, dann Se v links</t>
  </si>
  <si>
    <t>1656_Münchwilen_13.09.2017.pdf</t>
  </si>
  <si>
    <t>Villmergen-Dottikon</t>
  </si>
  <si>
    <t>Hauptstrasse überquert</t>
  </si>
  <si>
    <t>Kyburz-Scooter ganz neu</t>
  </si>
  <si>
    <t>1657_Villmergen_13.09.2017.pdf</t>
  </si>
  <si>
    <t>1659_Wil_14.09.2015.pdf</t>
  </si>
  <si>
    <t>Ausfahrt A1 O</t>
  </si>
  <si>
    <t>n Ausfahrt f Spur, gewechselt</t>
  </si>
  <si>
    <t>Kombi,senkr Heck,bergaufstrecke, Beide Se auf gleiche Achse 180° (parallel Autobahn)</t>
  </si>
  <si>
    <t>1660_Soazza_16.09.2017.pdf</t>
  </si>
  <si>
    <t>Soazza</t>
  </si>
  <si>
    <t>A13 Pomareda</t>
  </si>
  <si>
    <t>rechts n FB, 2x überschlagen</t>
  </si>
  <si>
    <t>1661_Grabs_21.09.2017.pdf</t>
  </si>
  <si>
    <t>hö Lippuner</t>
  </si>
  <si>
    <t>Strasse unvors. Überquert</t>
  </si>
  <si>
    <t xml:space="preserve">Se 3 sehr klein., Deutliche Baumschäden </t>
  </si>
  <si>
    <t>1662_Waldstatt_21.09.2017.pdf</t>
  </si>
  <si>
    <t>Hundwilerstra</t>
  </si>
  <si>
    <t>Kind m Kickbord auf FG überf</t>
  </si>
  <si>
    <t>1663_Winterthur_21.03.2018.pdf</t>
  </si>
  <si>
    <t>Reitweg 7</t>
  </si>
  <si>
    <t>Rückwärts Velof. 54  überfahren</t>
  </si>
  <si>
    <t>Gleicher Sender wie Langgasse 96^, genau hauptstrahl</t>
  </si>
  <si>
    <t>1664_Chur_21.03.2018.pdf</t>
  </si>
  <si>
    <t>Emserstrasse</t>
  </si>
  <si>
    <t>Gegenspur, Kollision mit Bus</t>
  </si>
  <si>
    <t>Sendere zusammen in Sektor -5°…10</t>
  </si>
  <si>
    <t>1665_Goldach_21.09.2017.pdf</t>
  </si>
  <si>
    <t>Stockende Kolonne, Auto v rechts drängt in Lücke, f 73 nicht reagiert.</t>
  </si>
  <si>
    <t>1666_Lenzburg_22.03.2018.pdf</t>
  </si>
  <si>
    <t>Einfahrt A1</t>
  </si>
  <si>
    <t>Einspurstrecke, Auto abgedrängt</t>
  </si>
  <si>
    <t>Fahrerflucht, Sender bei Einfahrtskurve frontal</t>
  </si>
  <si>
    <t>1667_Neuchatel_21.09.2017.pdf</t>
  </si>
  <si>
    <t>Rehetobelstr</t>
  </si>
  <si>
    <t>re Vortritt n gewährt</t>
  </si>
  <si>
    <t>Blendung genau vis a vis Abendsonne, Unfallschwerpunkt, Vortritt v re verm. erzwungen, Koll knapp mit Heck des Rentners v links</t>
  </si>
  <si>
    <t>1667_St.Gallen_21.09.2017.pdf</t>
  </si>
  <si>
    <t>Portuales</t>
  </si>
  <si>
    <t>nach kreisel FG a Streifen überseh</t>
  </si>
  <si>
    <t xml:space="preserve">Sender von Hochhaus, aufsteigende Strasse, auf hauptrtrahl für 100m 170° </t>
  </si>
  <si>
    <t>1668_Neuchatel_21.09.2017.pdf</t>
  </si>
  <si>
    <t>Rehetobel</t>
  </si>
  <si>
    <t>Kaien</t>
  </si>
  <si>
    <t>links abbieg. Gegenverk übes</t>
  </si>
  <si>
    <t>kein Eintrag in Astra-Karte.</t>
  </si>
  <si>
    <t>1669_Kaien_12.10.2015.pdf</t>
  </si>
  <si>
    <t>Bot-Künzle-Str-</t>
  </si>
  <si>
    <t>Auffahrkoll n Bahnüberfhrg</t>
  </si>
  <si>
    <t>Fahrzeug Tesla Bahnstrom quert nah</t>
  </si>
  <si>
    <t>1670_Gossau_23.09.2017.pdf</t>
  </si>
  <si>
    <t xml:space="preserve">Butzerstrasse </t>
  </si>
  <si>
    <t>Ende Rechtskurve geradeaus, Wiese</t>
  </si>
  <si>
    <t>Hospot, Baumschäden in der Kurve.</t>
  </si>
  <si>
    <t>1671_Mels_22.03.2018.pdf</t>
  </si>
  <si>
    <t>Kesslerloch</t>
  </si>
  <si>
    <t>n Gerade in li kurve auf  Gegenspur</t>
  </si>
  <si>
    <t>Skoda Kombi, vorher Se links, Se von KVA Kesslerloch</t>
  </si>
  <si>
    <t>1672_Thayngen_22.03.2018.pdf</t>
  </si>
  <si>
    <t>Falkeneck</t>
  </si>
  <si>
    <t>in Kreisel abrupt gestoppt</t>
  </si>
  <si>
    <t>Unfallschwerpunkt, gleicher Sender vorher links-frontal 186…bis 109 immer exponiert</t>
  </si>
  <si>
    <t>1673_Schaffhausen_21.03.2018.pdf</t>
  </si>
  <si>
    <t>Aarburg</t>
  </si>
  <si>
    <t>Paradiesli - Tun</t>
  </si>
  <si>
    <t>B Ausgang in Gegenverkehr</t>
  </si>
  <si>
    <t>Tunneleingang, Undeklarierter Sender an Tunneldecke.  Schwarterz Lexus, Altersangabe nur vermutet aufgrund Fahrzeugtyp.</t>
  </si>
  <si>
    <t>1674_Aarburg_13.04.2017.pdf</t>
  </si>
  <si>
    <t>Kiesen Jaberg</t>
  </si>
  <si>
    <t xml:space="preserve">A6 FR BE, </t>
  </si>
  <si>
    <t>Anhänger m Container geschleudert</t>
  </si>
  <si>
    <t>A3 FR Zürich</t>
  </si>
  <si>
    <t>n Auffahrt abr gestoppt, geschleudert</t>
  </si>
  <si>
    <t>HS 2 und 3 sind die gleichen Leitungen,110KVA,  Kreuz- und quer geführt.</t>
  </si>
  <si>
    <t>1676_Eiken_04.06.2014.pdf</t>
  </si>
  <si>
    <t>in l Re Kurve gerade in Mittelleit</t>
  </si>
  <si>
    <t>2 Se sehr nahe, (Doppelstandort) nahe Zentrum der sehr regelmässigen Kurve, R ca. 400m</t>
  </si>
  <si>
    <t>1677_Neuenhof_08.06.2014.pdf</t>
  </si>
  <si>
    <t>Aioie</t>
  </si>
  <si>
    <t>rte Coeuve</t>
  </si>
  <si>
    <t>Re neben Strasse in Baum</t>
  </si>
  <si>
    <t>Se im Wald Hochturm, UKW 500W, keine gen. Lokalisation Jura.</t>
  </si>
  <si>
    <t>1678_Ajoie_15.03.2018.pdf</t>
  </si>
  <si>
    <t>Hüslimattstr</t>
  </si>
  <si>
    <t>Beim Anhalten gestürzt</t>
  </si>
  <si>
    <t>Ort rekonstruiert, keine Angabe in Astra-Karte.</t>
  </si>
  <si>
    <t>1679_Gelterkinden_15.08.2012.pdf</t>
  </si>
  <si>
    <t>Sissach Sonnenber</t>
  </si>
  <si>
    <t>Rastplatz Einfa</t>
  </si>
  <si>
    <t>B Einbiegen a Rastplatz Kollis.</t>
  </si>
  <si>
    <t>Unfallschwerpunkt,m z.B. 441 Med.Problem</t>
  </si>
  <si>
    <t>1680_Sissach_03.08.2012.pdf</t>
  </si>
  <si>
    <t>Streifen auf Dorfstrasse</t>
  </si>
  <si>
    <t>Se 2 in 50 m Distanz in Wahrnehmungsphase aktiv, nacher weniger</t>
  </si>
  <si>
    <t>1681_Biberist_24.09.2017.pdf</t>
  </si>
  <si>
    <t>Gerade,Dorfeingang 60er Schild</t>
  </si>
  <si>
    <t>Auffahrunfall, LW verzögerte bei Dorfeingang 60er Schild</t>
  </si>
  <si>
    <t>1682_Villmergen_11.06.2014.pdf</t>
  </si>
  <si>
    <t>Ueken</t>
  </si>
  <si>
    <t>Hauptstr Fr S</t>
  </si>
  <si>
    <t>Lange Rechtskurve, bebaut.</t>
  </si>
  <si>
    <t>Distanz ist Maximalangabe, da Ort nicht lokalisierbar. Lange Kurve, Re rechts.</t>
  </si>
  <si>
    <t>1683_Ueken_16.06.2014.pdf</t>
  </si>
  <si>
    <t>Hauptstr  Fr N</t>
  </si>
  <si>
    <t>nach l linkskurve in Gegenverk</t>
  </si>
  <si>
    <t>letzte 300m auf HS von hinten linear gefahren.</t>
  </si>
  <si>
    <t>1684_Ueken_20.04.2017.pdf</t>
  </si>
  <si>
    <t>T8 Suhrenstr.</t>
  </si>
  <si>
    <t>Geisterfahrer ab Ausfahrt Telli</t>
  </si>
  <si>
    <t>Falsche "Einfahrt" Se 2014 verm. UMTS gross und LTE mittel, heute umgekehrt.</t>
  </si>
  <si>
    <t>1685_Aarau_16.06.2014.pdf</t>
  </si>
  <si>
    <t>gir Brena</t>
  </si>
  <si>
    <t>in Kreisel m einbieg FZ koll</t>
  </si>
  <si>
    <t>Doppelkreisel, 120°, Gegner Alter 21, Sender frontal gl. Höhe</t>
  </si>
  <si>
    <t>1686_Colombier_24.03.2018.pdf</t>
  </si>
  <si>
    <t>Kaweba Kreisel</t>
  </si>
  <si>
    <t>nach Kreisel In Leitplanke</t>
  </si>
  <si>
    <r>
      <rPr>
        <sz val="11"/>
        <color rgb="FF000000"/>
        <rFont val="Calibri"/>
        <family val="2"/>
        <charset val="1"/>
      </rPr>
      <t xml:space="preserve">Steiheck,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Metallfass. v rechts, und an Verkehrsschild frontal.</t>
    </r>
  </si>
  <si>
    <t>1687_Seewen_23.03.2018.pdf</t>
  </si>
  <si>
    <t>Bellikon</t>
  </si>
  <si>
    <t>Badenerstrasse</t>
  </si>
  <si>
    <t>Gerade Strecke, gr Distanz, wald schwächt ab, ev auch Geländeneigung gross. Alter..</t>
  </si>
  <si>
    <t>1688_Bellikon_20.03.2018.pdf</t>
  </si>
  <si>
    <t>A14 FR Nord</t>
  </si>
  <si>
    <t>Ambulanz macht Auffahrunfall</t>
  </si>
  <si>
    <t xml:space="preserve">Se links, </t>
  </si>
  <si>
    <t>1689_Risch-Rotkreuz_12.04.2016.pdf</t>
  </si>
  <si>
    <t>Werkhofstrasse</t>
  </si>
  <si>
    <t>nach Kreisel FG a Streifen überseh</t>
  </si>
  <si>
    <t>4. Sender hinten, Se 2 und 3 im Kreisel ev links oder vorn, je nach Herkunftsrichtung</t>
  </si>
  <si>
    <t>1690_Mels_04.07.2018.pdf</t>
  </si>
  <si>
    <t>Serrieres</t>
  </si>
  <si>
    <t>rechts in Bankett</t>
  </si>
  <si>
    <t>1691_Neuchatel_25.03.2018.pdf</t>
  </si>
  <si>
    <t>Wind - Mülligen</t>
  </si>
  <si>
    <t>In scharfer re kurve gekippt</t>
  </si>
  <si>
    <t>ev auch noch Ablenkung, aber vorher bereits kurvenreiche Strecke.</t>
  </si>
  <si>
    <t>1692_Windisch_20.03.2018.pdf</t>
  </si>
  <si>
    <t>auf Hautpstrasse eingeschwenkt</t>
  </si>
  <si>
    <t>Unfallschwerpunkt, 1049</t>
  </si>
  <si>
    <t>1693_Zeiningen_24.09.2017.pdf</t>
  </si>
  <si>
    <t>An Trottoirrand gestürzt</t>
  </si>
  <si>
    <t>Unfallschwerpunkt Nussbaumen 1079, beide Richtungen Velofahrer</t>
  </si>
  <si>
    <t>1694_Nussbaumen_29.11.2015.pdf</t>
  </si>
  <si>
    <t>rückwärtsf a P FG angefahren</t>
  </si>
  <si>
    <t>Se 2 auch als Reflex an Fassade frontal in Parkstellung,somit eher teilweise frontal</t>
  </si>
  <si>
    <t>1695_Goldach_25.09.2017.pdf</t>
  </si>
  <si>
    <t xml:space="preserve"> A1 FR Lausa</t>
  </si>
  <si>
    <t>Gerade Strecke, Se 2 Polycom aufgesetzt, kaschiert</t>
  </si>
  <si>
    <t>1696_Coppet_25.03.2018.pdf</t>
  </si>
  <si>
    <t>Mont-sur-rolle</t>
  </si>
  <si>
    <t>rte Viticole II</t>
  </si>
  <si>
    <t>von Strasse abgestürzt</t>
  </si>
  <si>
    <t>1697_Mont-sur-Rolle_06.08.2015.pdf</t>
  </si>
  <si>
    <t>Domat-Ems</t>
  </si>
  <si>
    <t>bhf Ems Werk</t>
  </si>
  <si>
    <t>in diagonal verl Schiene gestürzt</t>
  </si>
  <si>
    <t>Leicht Gegenlicht, 30° diagonales GleisMöglichkeit für Schwenker gegeben</t>
  </si>
  <si>
    <t>1698_Domat-Ems_25.09.2017.pdf</t>
  </si>
  <si>
    <t>Thayngen J15</t>
  </si>
  <si>
    <t>Rastpl Moos</t>
  </si>
  <si>
    <t>n Kurve auf Gegenspur</t>
  </si>
  <si>
    <t>1699_Thayngen_26.03.2018.pdf</t>
  </si>
  <si>
    <t>Lachen</t>
  </si>
  <si>
    <t>Feldmoosstr</t>
  </si>
  <si>
    <t>Ebene 5 sind 2 x nahe Querungen. Dazu 2x SBB quer Fahrleitung.</t>
  </si>
  <si>
    <t>1700_Lachen_26.09.2017.pdf</t>
  </si>
  <si>
    <t>Alt. Schulhs pl</t>
  </si>
  <si>
    <t>auf Kiesplatzübergang gestürzt</t>
  </si>
  <si>
    <t>von Kiesfläche auf Teer in Kurve gerutscht, Hafenanlage, Blumentöpfe usw.</t>
  </si>
  <si>
    <t>1701_Lachen_05.09.2017.pdf</t>
  </si>
  <si>
    <t>A 14</t>
  </si>
  <si>
    <t>B Einspuren a Überholsp gerateb</t>
  </si>
  <si>
    <t>1702_Risch-Rotkreuz_06.04.2017.pdf</t>
  </si>
  <si>
    <t>n leichter rechtskurve rechts in Baum</t>
  </si>
  <si>
    <t>Polycom links oben, 2 Promille,  Unfallschwerpunkt Schleuderunfälle, Fall 142 Med. Problem</t>
  </si>
  <si>
    <t>1703_St.Gallen_05.06.2014.pdf</t>
  </si>
  <si>
    <t>Turnerstrasse</t>
  </si>
  <si>
    <t>Abbiegend Mofa angefahren</t>
  </si>
  <si>
    <t>Funkschatten</t>
  </si>
  <si>
    <t>1704_St.Gallen_26.07.2014.pdf</t>
  </si>
  <si>
    <t>i Li Kurve re in Böschung</t>
  </si>
  <si>
    <t>Smart Cabrio Glasdach Se Kieswerk, viel Metall, Se sehr klein</t>
  </si>
  <si>
    <t>1705_Oberwangen_bei_Bern_18.03.2018.pdf</t>
  </si>
  <si>
    <t>Diepflingen</t>
  </si>
  <si>
    <t>Hauptstr fr S</t>
  </si>
  <si>
    <t>b l Li Kurve geradeaus Stein</t>
  </si>
  <si>
    <t>letzte 250m immer im Hauptstrahl 0° gl Höhe, auf Dach gedreht, Garage, ev leicht Gegenlicht durch Bäume</t>
  </si>
  <si>
    <t>1706_Diepflingen_26.03.2018.pdf</t>
  </si>
  <si>
    <t>A13 fr nord</t>
  </si>
  <si>
    <t>Gerade, Auffahrunfall</t>
  </si>
  <si>
    <t>Stationswagen, steile Heckscheibe</t>
  </si>
  <si>
    <t>1707_Zizers_28.09.2017.pdf</t>
  </si>
  <si>
    <t>Riehenring</t>
  </si>
  <si>
    <t>Von Tramhaltestelle gestürzt</t>
  </si>
  <si>
    <t>Deutliche Baumschäden sichtbar am Unfallort.</t>
  </si>
  <si>
    <t>1708_Basel_28.09.2017.pdf</t>
  </si>
  <si>
    <t>A1 Fr Süd</t>
  </si>
  <si>
    <t>Nach Anschlu Coppet li in Mitteleitpl</t>
  </si>
  <si>
    <t>Ort nicht angegeben, Annahme 1000m Unfallcluster im Areal peu apres la jonction de Coppet.</t>
  </si>
  <si>
    <t>1709_Coppet_29.10.2016.pdf</t>
  </si>
  <si>
    <t>Splügen</t>
  </si>
  <si>
    <t>A 13 Fr Nord</t>
  </si>
  <si>
    <t>in re Kurve geradeaus, frontal</t>
  </si>
  <si>
    <t>Auflieger-Lieferwagen 3.50 to, bekannter Epileptiker Erörterungen zu Epi / GesundheitsKontrollen.</t>
  </si>
  <si>
    <t>1710_Splügen_18.04.2007.pdf</t>
  </si>
  <si>
    <t>A1 Fr Lausanne</t>
  </si>
  <si>
    <t xml:space="preserve">Auffahrunfall LKW  </t>
  </si>
  <si>
    <t>Trocken am 8.9. bis 24:00, Beginn Eintrag Regen am 9.9. 00:00</t>
  </si>
  <si>
    <t>1711_Coppet_09.09.2017.pdf</t>
  </si>
  <si>
    <t>Drälikerstrasse</t>
  </si>
  <si>
    <t>Geradeaus statt Kurve, späte Korrektur</t>
  </si>
  <si>
    <t>Kombi Skoda, senkr Heckscheibe, 200m auf Hauptstrahl 175°</t>
  </si>
  <si>
    <t>1712_Hünenberg_28.03.2018.pdf</t>
  </si>
  <si>
    <t>Na Anschl A3</t>
  </si>
  <si>
    <t>In Re Kurve m LSA gekippt.</t>
  </si>
  <si>
    <t>1713_Lupfig_27.03.2018.pdf</t>
  </si>
  <si>
    <t>Vaumarcus</t>
  </si>
  <si>
    <t>rte de Concise</t>
  </si>
  <si>
    <t>Gerade, statt li vor kreisel in Signale</t>
  </si>
  <si>
    <t>1714_Vaumarcus_27.03.2018.pdf</t>
  </si>
  <si>
    <t>Willisau</t>
  </si>
  <si>
    <t>Menznauerstr</t>
  </si>
  <si>
    <t>geradeaus in Gegenverkehr</t>
  </si>
  <si>
    <t>Linear seit Querung auf Gegenspur, langsame Kollision</t>
  </si>
  <si>
    <t>1715_Willisau_28.03.2018.pdf</t>
  </si>
  <si>
    <t>Fabriken</t>
  </si>
  <si>
    <t>FG u 2 Hunde auf Streifen übersehen</t>
  </si>
  <si>
    <t>Gerade, übersichtliche Strecke, Hausecke</t>
  </si>
  <si>
    <t>1716_Landquart_28.03.2018.pdf</t>
  </si>
  <si>
    <t>Thürnen</t>
  </si>
  <si>
    <t>Rebgasse</t>
  </si>
  <si>
    <t>v P in Bach, Pedal verw.</t>
  </si>
  <si>
    <t>Sender von Silo ü 40m, Hoch-rechts, 90°-Winkel auf P, Einsteigen mit Reflex auf Dach Volvo-Kombi.</t>
  </si>
  <si>
    <t>1717_Thürnen_27.03.2018.pdf</t>
  </si>
  <si>
    <t xml:space="preserve">Laufenstrasse </t>
  </si>
  <si>
    <t>Komiwagen, senkr hechscheibe, mehrfach Interv von hinten, beide Sender, Se fast auf gleiche Höhe wie Fz</t>
  </si>
  <si>
    <t>1718_Zwingen_27.03.2018.pdf</t>
  </si>
  <si>
    <t>rte d Beaumont</t>
  </si>
  <si>
    <t>an LSA seitl in Bus gefahren</t>
  </si>
  <si>
    <t>Beide Fahrer exponiert, Plausibilitätsentscheid, dass Automobilist Signal überfahren hatte.</t>
  </si>
  <si>
    <t>1719_Freiburg_03.10.2017.pdf</t>
  </si>
  <si>
    <t>Grellingen Eggflue</t>
  </si>
  <si>
    <t>Eggfluh FR Wes</t>
  </si>
  <si>
    <t>Gegenspur n Nische 2 Kollision</t>
  </si>
  <si>
    <t>Se 1 tunnelmitte, Unfall bei Nische vorher</t>
  </si>
  <si>
    <t>1720_Grellingen_30.03.2017.pdf</t>
  </si>
  <si>
    <t>Eggfluh FR Ost</t>
  </si>
  <si>
    <t>Gegenspur, Frontalkoll vor Ni 1</t>
  </si>
  <si>
    <t>Se 2 und 3 am Tunneleingang, zuerst frontal</t>
  </si>
  <si>
    <t>1721_Grellingen_12.12.2011.pdf</t>
  </si>
  <si>
    <t>In Kreisel vortritt Velo verweigert</t>
  </si>
  <si>
    <t>Sender aus Hochspannungsmast, Unfallschwerpunkt</t>
  </si>
  <si>
    <t>1722_Münchenstein_13.12.2011.pdf</t>
  </si>
  <si>
    <t>Bundtel</t>
  </si>
  <si>
    <t>1723_Düdingen_27.08.2013.pdf</t>
  </si>
  <si>
    <t>rt d Berne</t>
  </si>
  <si>
    <t>In Mähmaschine gefahren</t>
  </si>
  <si>
    <t>Böschungsmäher, auf Pannenstreifen geraten.</t>
  </si>
  <si>
    <t>1724_Montpreveyres_22.07.2013.pdf</t>
  </si>
  <si>
    <t>Reiden</t>
  </si>
  <si>
    <t>Friedmattstrasse</t>
  </si>
  <si>
    <t>Geradeaus an Einmündung</t>
  </si>
  <si>
    <t>SE 1 ist Polycom, nicht deklariert. Kein Sicherheitsgurt getragen, Fahrzeug sportlich, Fliessheck</t>
  </si>
  <si>
    <t>1725_Baar_03.10.2017.pdf</t>
  </si>
  <si>
    <t xml:space="preserve">Velofahrerin e-bike 25kmH, 71, </t>
  </si>
  <si>
    <t>1725_ Appenzell_08.04.2017_1.pdf</t>
  </si>
  <si>
    <t>Peter Merian Str</t>
  </si>
  <si>
    <t>re In Treppe Post abgebogen</t>
  </si>
  <si>
    <r>
      <rPr>
        <sz val="11"/>
        <color rgb="FF000000"/>
        <rFont val="Calibri"/>
        <family val="2"/>
        <charset val="1"/>
      </rPr>
      <t xml:space="preserve">beide male </t>
    </r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Glasfassade links vom Postgebäude.</t>
    </r>
  </si>
  <si>
    <t>1727_Basel_24.08.2016.pdf</t>
  </si>
  <si>
    <t>v Pascolo</t>
  </si>
  <si>
    <t>v Linkoll Liefwg., evVortritt verweigert</t>
  </si>
  <si>
    <t xml:space="preserve"> P: vermutlich Med. Problem </t>
  </si>
  <si>
    <t>1728_Ascona_04.04.2017.pdf</t>
  </si>
  <si>
    <t>Wettingerstrass</t>
  </si>
  <si>
    <t>Rückwärts Kolonne gestreift</t>
  </si>
  <si>
    <t>Sender leicht erhöht, vor hauptstrahl 180°° aus Garageneinfahrt manövrierend.</t>
  </si>
  <si>
    <t>1729_Baden-23.06.2017.pdf</t>
  </si>
  <si>
    <t>Mönthal</t>
  </si>
  <si>
    <t>Ampferenstrass</t>
  </si>
  <si>
    <t>Lage vermutlich im Sender Hauptstrahl gleiche Höhe, aufgrund Siedlungsstruktur</t>
  </si>
  <si>
    <t>1730_Mönthal_27.05.2015.pdf</t>
  </si>
  <si>
    <t>geradeaus in P FZ, links auf Geleise</t>
  </si>
  <si>
    <t>Cabriolet, letzte 300 m auf Hauptstrahl 180°</t>
  </si>
  <si>
    <t>1731_Zufikon_22.05.2015.pdf</t>
  </si>
  <si>
    <t>Berikon</t>
  </si>
  <si>
    <t>na langez li kurve geradeaus</t>
  </si>
  <si>
    <t>Audi, verm. Kombi…</t>
  </si>
  <si>
    <t>1732_Berikon_06.05.2013.pdf</t>
  </si>
  <si>
    <t>Baaregg Tunnel</t>
  </si>
  <si>
    <t>in linkes Bankett</t>
  </si>
  <si>
    <t>1733_Baden_13.05.2015.pdf</t>
  </si>
  <si>
    <t>A1 Einfahrt</t>
  </si>
  <si>
    <t>b Einspuren Vollgas in Leitplanke</t>
  </si>
  <si>
    <t>Dodge Viper mit 400 PS, wollte vor Citroen einspuren.</t>
  </si>
  <si>
    <t>1734_Kölliken_15.05.2015.pdf</t>
  </si>
  <si>
    <t>2 spurige Einspurstr. vor Kreisel, FG von 2. Reihe rechts verdeckt, li vorbeigef. FG somit v rechts</t>
  </si>
  <si>
    <t>1735_Au_29.03.2018.pdf</t>
  </si>
  <si>
    <t>Felbenstrasse</t>
  </si>
  <si>
    <t>Se für WIGA Areal, SR 280° hauptstrahl se 2 Betriebsfunk Buschor</t>
  </si>
  <si>
    <t>1736_Altstätten_30.03.2018.pdf</t>
  </si>
  <si>
    <t>Schlossrued</t>
  </si>
  <si>
    <t>Benkel</t>
  </si>
  <si>
    <t>n Passhöhe bergab gestürzt</t>
  </si>
  <si>
    <t>Nicht grosse Steigung vorher, bergab ca. 30m, kein extremes Gefälle, Wald, Sw-unterdrückt.</t>
  </si>
  <si>
    <t>1737_Schlossrued_14.05.2015.pdf</t>
  </si>
  <si>
    <t>Ausfahrt R Birrfl</t>
  </si>
  <si>
    <t>quer über Ausfahrt in Signalanlage</t>
  </si>
  <si>
    <t>Sender links frontal vor 700m , dann 4-fach an Kamin Spital Baden</t>
  </si>
  <si>
    <t>1738_Birmenstorf_14.05.2015.pdf</t>
  </si>
  <si>
    <t>Brittnau</t>
  </si>
  <si>
    <t>Waldweg</t>
  </si>
  <si>
    <t>Waldweg, Ausgewaschen</t>
  </si>
  <si>
    <r>
      <rPr>
        <sz val="11"/>
        <color rgb="FF000000"/>
        <rFont val="Calibri"/>
        <family val="2"/>
        <charset val="1"/>
      </rPr>
      <t xml:space="preserve">Sturz auf schwierigem Weg, nicht lokalisiert, </t>
    </r>
    <r>
      <rPr>
        <b/>
        <sz val="11"/>
        <color rgb="FFFF0000"/>
        <rFont val="Calibri"/>
        <family val="2"/>
        <charset val="1"/>
      </rPr>
      <t xml:space="preserve">nicht in Astra-Unfallkarte </t>
    </r>
    <r>
      <rPr>
        <sz val="11"/>
        <color rgb="FF000000"/>
        <rFont val="Calibri"/>
        <family val="2"/>
        <charset val="1"/>
      </rPr>
      <t>eingetragen</t>
    </r>
  </si>
  <si>
    <t>1739_Brittnau_13.05.2015.pdf</t>
  </si>
  <si>
    <t>Arbeitsweg, Kollision mit Auto</t>
  </si>
  <si>
    <t>Unbekannter Kollisionsort, zwei Tage später tot in Wohnung gefunden.</t>
  </si>
  <si>
    <t>1740_Aarburg_08.05.2015.pdf</t>
  </si>
  <si>
    <t>Scuol</t>
  </si>
  <si>
    <t>Magnacum</t>
  </si>
  <si>
    <t>n kurzer Gerade Re-Kurve nicht gefahren</t>
  </si>
  <si>
    <t>3 Sender auf der rechten Seite, die sich abwechseln  um Hügel. Einfluss 1 und v.a. 2 frontal an gleichem Ort. Se 1 kurz vorher.</t>
  </si>
  <si>
    <t>1741_Scuol_31.03.2018.pdf</t>
  </si>
  <si>
    <t>Blankenburg</t>
  </si>
  <si>
    <t>Bachoey</t>
  </si>
  <si>
    <t>Traktor v Weg abgeko, überschlagen</t>
  </si>
  <si>
    <t>1742_Blankenburg_29.03.2018.pdf</t>
  </si>
  <si>
    <t>1743_ Baar_05.01.2017.pdf</t>
  </si>
  <si>
    <t>Beggingen</t>
  </si>
  <si>
    <t>rechts ab FB inBach</t>
  </si>
  <si>
    <t>1744_Beggingen_30.09.2016.pdf</t>
  </si>
  <si>
    <t>Andelfingen</t>
  </si>
  <si>
    <t>A4 FR Schaffhs</t>
  </si>
  <si>
    <t xml:space="preserve">rechts ab FB, Zaun, </t>
  </si>
  <si>
    <t>SE gleiche Höhe, nach Geländeeinschnitt spontan auftauchend.</t>
  </si>
  <si>
    <t>1745_Andelfingen_01.04.2018.pdf</t>
  </si>
  <si>
    <t>J15 FR Thayng</t>
  </si>
  <si>
    <t>i langer Linkskurve in Gegenverkehr</t>
  </si>
  <si>
    <t>1746_Schaffhausen_30.03.2018.pdf</t>
  </si>
  <si>
    <t>Belp</t>
  </si>
  <si>
    <t>Rubigenstrasse</t>
  </si>
  <si>
    <t>Ort gemittelt, Bern k. Angaben, Gebäudelücken, se links stimmt, Dist.hinten v Hochhaus…</t>
  </si>
  <si>
    <t>1747_Belp_17.06.2017.pdf</t>
  </si>
  <si>
    <t>Albisriederstr</t>
  </si>
  <si>
    <t>li kurve nicht gefahren, Baum</t>
  </si>
  <si>
    <t>Se 3 möglicherweise nur im Randbereich, nicht sichtbar, ev Gebeäudeschatten.</t>
  </si>
  <si>
    <t>1748 _Zürich_01.04.2018.pdf</t>
  </si>
  <si>
    <t>Bellach</t>
  </si>
  <si>
    <t>Burgunderstr 10</t>
  </si>
  <si>
    <t>In P FZ gefahren, überschlagen</t>
  </si>
  <si>
    <t>Steile Heckscheibe, Mercedes A</t>
  </si>
  <si>
    <t>1749_Bellach_06.07.2017.pdf</t>
  </si>
  <si>
    <t>St.Aubin-Sauges</t>
  </si>
  <si>
    <t>rte Charriere</t>
  </si>
  <si>
    <t>in Kurve gestürzt, ev Schacht trottoir</t>
  </si>
  <si>
    <t>Sender Hauptstrahl gleiche Höhe, ARA, rechts geht’s zum Hofladen.</t>
  </si>
  <si>
    <t>1750_Bevaix_St.Aubin-Sauges_31.07.2016.pdf</t>
  </si>
  <si>
    <t>kein Eintrag in Astra - UnfallKarte.</t>
  </si>
  <si>
    <t>1751_Muttenz_29.03.2018.pdf</t>
  </si>
  <si>
    <t>Bovernier</t>
  </si>
  <si>
    <t>rte Gr St.Bernar</t>
  </si>
  <si>
    <t>nach 700m Gerade gerade st re Kurve</t>
  </si>
  <si>
    <t>700m immer genau auf Hauptstrahl gefahren</t>
  </si>
  <si>
    <t>1752_Bovernier_15.05.2017.pdf</t>
  </si>
  <si>
    <t>Pegasus-Kreis</t>
  </si>
  <si>
    <t>Vor Kreisel Gegenspur, diagonal, Brü</t>
  </si>
  <si>
    <t>Strasse tief eingegraben</t>
  </si>
  <si>
    <t>1753_Bremgarten_30.03.2018.pdf</t>
  </si>
  <si>
    <t>A FR süd</t>
  </si>
  <si>
    <t xml:space="preserve">re in Leitpl, dann links, </t>
  </si>
  <si>
    <t>Unterwerk bei Buochs 50m neben Fahrbahn Süd.</t>
  </si>
  <si>
    <t>1754_Beckenried_29.03.2018.pdf</t>
  </si>
  <si>
    <t>Brauereipl</t>
  </si>
  <si>
    <t>1755_Appenzell_30.03.2018.pdf</t>
  </si>
  <si>
    <t>Niederdorf</t>
  </si>
  <si>
    <t>Bennwilerstrass</t>
  </si>
  <si>
    <t>n Gerade l progress. Kurve links</t>
  </si>
  <si>
    <t>Unterwerk in Niederdorf rechts an Strasse, Fahrer Epileptiker, 1402_Oberwil_Lieli_13.08.2015</t>
  </si>
  <si>
    <t>1756_Niederdorf_26.03.2018.pdf</t>
  </si>
  <si>
    <t>n Aldi-Ablad rechts abgebogen</t>
  </si>
  <si>
    <t>übre 200uW/m2</t>
  </si>
  <si>
    <r>
      <rPr>
        <sz val="11"/>
        <color rgb="FF0070C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Fassade vis a vis, deswegen eingetragene Distanzen um 1/3 (Dämpfung) verlängert.</t>
    </r>
  </si>
  <si>
    <t>1757_Arbon_03.02.2017  .pdf</t>
  </si>
  <si>
    <t>Nach Gemeindehaus Gegenverkehr</t>
  </si>
  <si>
    <t>Fahrerin sagte "sei in Gedanken abwesend" gewesen</t>
  </si>
  <si>
    <t>1758_ Besenbüren_20.07.2016.pdf</t>
  </si>
  <si>
    <t>Ur</t>
  </si>
  <si>
    <t>Galerie Wylerpl</t>
  </si>
  <si>
    <t xml:space="preserve"> links in Mitteleitpl, re in Normalspur</t>
  </si>
  <si>
    <t>lange Galerie, vermutlich undeklarierte Kleinsender - grosser Senderabstand aussen</t>
  </si>
  <si>
    <t>1759_Wassen_30.03.2018.pdf</t>
  </si>
  <si>
    <t>Birrwil</t>
  </si>
  <si>
    <t>Tankstelle</t>
  </si>
  <si>
    <t>In Tankstelle vollgas</t>
  </si>
  <si>
    <t>Hergol - Kleintankstelle, vermutlich w-lan-Säulen.</t>
  </si>
  <si>
    <t>1760_ Birrwil_09.12.2016.pdf</t>
  </si>
  <si>
    <t>Corcelles-Cormond</t>
  </si>
  <si>
    <t>Rue d preels</t>
  </si>
  <si>
    <t>Se re 90° in 100m breiter Strassenlücke</t>
  </si>
  <si>
    <t>1761_ Corcelles_22.01.2017.pdf</t>
  </si>
  <si>
    <t xml:space="preserve">Damm </t>
  </si>
  <si>
    <t>gegenspur, Streifg, Frontalkoll</t>
  </si>
  <si>
    <t>4.41mW/m2</t>
  </si>
  <si>
    <t>insges. 4 sender auf die gerade Brücke, zuerst Streifkoll, dann frontal, somit kein Suizid.</t>
  </si>
  <si>
    <t>1762_Euthal_02.04.2018.pdf</t>
  </si>
  <si>
    <t>Auffahrt R ZH</t>
  </si>
  <si>
    <t>Se UKW 22 KW 450m,  HS 3 verläuft rel. Tief im Kurvenbereich der Einfahrt.</t>
  </si>
  <si>
    <t>1763_Niederurnen_02.04.2018.pdf</t>
  </si>
  <si>
    <t>Schinznach Dorf</t>
  </si>
  <si>
    <t>Tunnel FR Ost</t>
  </si>
  <si>
    <t>1764_Schinznach_09.02.2015.pdf</t>
  </si>
  <si>
    <t>Ausfahrt A1 N</t>
  </si>
  <si>
    <t>Einspuren aus Baustelle in Ausfahrt</t>
  </si>
  <si>
    <t>1765_St.Margrethen_23.05.2017.pdf</t>
  </si>
  <si>
    <t>In schmaler Quartierstrasse Kind übers</t>
  </si>
  <si>
    <t>Kind "rennt zwischen 2 Autos" auf Strässchen Sender 1360 3xgross, hinten.</t>
  </si>
  <si>
    <t>1766_Gais_28.09.2016.pdf</t>
  </si>
  <si>
    <t>Se 90° links, 2 weitere Se mit Gebäudeschatten näher, Unfall nicht P-Meldung nur 20Minuten.</t>
  </si>
  <si>
    <t>1767_Dietikon_09.07.2017.pdf</t>
  </si>
  <si>
    <t>vor Blegiku LU</t>
  </si>
  <si>
    <t xml:space="preserve">Gerade vor Blegikurve </t>
  </si>
  <si>
    <t>Unfallschwerpunkt Auffahrunfälle,  nicht verbucht.</t>
  </si>
  <si>
    <t>1768_Cham_12.07.2017.pdf</t>
  </si>
  <si>
    <t>Filzbach</t>
  </si>
  <si>
    <t>Kerenzerbergst</t>
  </si>
  <si>
    <t>Gerade in Waldpartie, streifkollis</t>
  </si>
  <si>
    <t>Unfall nicht vermerkt   3 HS-1 Trassen steil-tief über Kerenzerbergstrasse</t>
  </si>
  <si>
    <t>1769_Mollis_10.07.2017.pdf</t>
  </si>
  <si>
    <t>Rte d l Gare</t>
  </si>
  <si>
    <t>Bergauf, Gegenverkehr übersehen</t>
  </si>
  <si>
    <t xml:space="preserve">2 x Bahnstrom vor und nach Brücke über SBB, Roller bergab, Fahrer Se vorher </t>
  </si>
  <si>
    <t>1770_Auvernier_25.11.2016.pdf</t>
  </si>
  <si>
    <t>qu phil Suchard</t>
  </si>
  <si>
    <t>In EinfahrberAutobahn</t>
  </si>
  <si>
    <t>se 3 vorher links. Rechts in verb. Einfahrt gesteuert.Unfall nicht vermerkt</t>
  </si>
  <si>
    <t>1771_Auvernier_06.05.2016.pdf</t>
  </si>
  <si>
    <t>A1  Be, Nespr</t>
  </si>
  <si>
    <t>rechts in Wildzaun, 150m ab</t>
  </si>
  <si>
    <t>Nicht vermerkt, Med. Problem. Se 1 50m vorher frontal, Se 2 300m vorher rechts 90°</t>
  </si>
  <si>
    <t>1772_Avenches_04.07.2016.pdf</t>
  </si>
  <si>
    <t>Tu St .Johann</t>
  </si>
  <si>
    <t>Tunnel, Abbiegespur übersehen</t>
  </si>
  <si>
    <t>Falsch eingespurt, dann 500m rückwärtsmanövriert. 3 Hinweise übersehen</t>
  </si>
  <si>
    <t>1773_Basel_31.08.2016.pdf</t>
  </si>
  <si>
    <t>Tu Schweizerh</t>
  </si>
  <si>
    <t>Falschfahrer vor Tu gewendet.</t>
  </si>
  <si>
    <t>Sender ist Grossanlage, mit Polycom, Technik-Gebäude Ausstellplatz ist letzte Möglichkeit zu Wenden vor Tunnel</t>
  </si>
  <si>
    <t>1774_Basel_31.08.2016.pdf</t>
  </si>
  <si>
    <t>Bolligen</t>
  </si>
  <si>
    <t>Bahnhof Haltest</t>
  </si>
  <si>
    <t>Bus beginnt wegzurollen</t>
  </si>
  <si>
    <t>1775_Bolligen_03.04.2018.pdf</t>
  </si>
  <si>
    <t>Sachseln</t>
  </si>
  <si>
    <t>Tunnel FR Nord</t>
  </si>
  <si>
    <t>Bei Nische   Gegenspur</t>
  </si>
  <si>
    <t>1776_Sachseln_12.06.2017.pdf</t>
  </si>
  <si>
    <t>ca 50m nach  Tunnelmitte.</t>
  </si>
  <si>
    <t>1777_Sachseln_23.05.2017.pdf</t>
  </si>
  <si>
    <t>Gerade  Auffahrunfall 3 Fz, 4 Verl</t>
  </si>
  <si>
    <t>HS 3 quert mit 9 Doppelleitern bei SBB Brücke. Dito SBB Transportleitung</t>
  </si>
  <si>
    <t>1778_Luterbach_09.03.2018.pdf</t>
  </si>
  <si>
    <t>Gerade Auffahrunfall 4 Fz, 4 Verl</t>
  </si>
  <si>
    <t>Se 1 und 2 vohrher links. HS 3 quert mit 9 Doppelleitern bei SBB Brücke. Dito SBB Transportleitung</t>
  </si>
  <si>
    <t>1779_Luterbach_23.03.2018.pdf</t>
  </si>
  <si>
    <t>Se kommt in Gebäudelücke.  Reflexion an Fassade</t>
  </si>
  <si>
    <t>1780_Wettingen_03.04.2018.pdf</t>
  </si>
  <si>
    <t>nach Oberburg</t>
  </si>
  <si>
    <t>vor Kurve überholt, Koll Gegenverkehr</t>
  </si>
  <si>
    <t>beide Se zuerst frontal bei Entscheid z überholen, dann rechts i langgez re Kurve</t>
  </si>
  <si>
    <t>1781_Murten_02.04.2015.pdf</t>
  </si>
  <si>
    <t>Technikumstr.</t>
  </si>
  <si>
    <t xml:space="preserve">200uW/m </t>
  </si>
  <si>
    <t>Swisscom-Handyshop rechts vor FG,  50m vorher spiegelnde Front rechts bei Anfahrt</t>
  </si>
  <si>
    <t>1782_Winterthur_30.03.2018.pdf</t>
  </si>
  <si>
    <t>Züberwangen</t>
  </si>
  <si>
    <t>A1 R Zh v Thura</t>
  </si>
  <si>
    <t>Schlingern, in Mittelleitplanke</t>
  </si>
  <si>
    <t>Se 4:  915m,  gsm mittel,  lte gross; hinten, vorher links</t>
  </si>
  <si>
    <t>1783_Züberwangen_03.04.2018.pdf</t>
  </si>
  <si>
    <t>Mastrils</t>
  </si>
  <si>
    <t>Schulhaus</t>
  </si>
  <si>
    <t>kein Street-view, da schule, genauer Ort nicht bekannt. Schleuderunfall in der Nähe</t>
  </si>
  <si>
    <t>1784_Mastrils_03.04.2018.pdf</t>
  </si>
  <si>
    <t>Li curt</t>
  </si>
  <si>
    <t>Schilter Über Mäuerchen gefahren</t>
  </si>
  <si>
    <t>UKW Sender 4.6 KW. Im Hautpstrahl, zwischen 2 Gebäuden  (holz)</t>
  </si>
  <si>
    <t>1785_Posciavo_12.07.2017.pdf</t>
  </si>
  <si>
    <t>Bronschhofen</t>
  </si>
  <si>
    <t>Hauptstrass</t>
  </si>
  <si>
    <t>b li-kurve Geradeaus Gegenspur</t>
  </si>
  <si>
    <t>Se gl Höhe, ansteigendes Gelände. Vohrher rechts</t>
  </si>
  <si>
    <t>1786_Bronschhofen_10.04.2016.pdf</t>
  </si>
  <si>
    <t>Ingenbohl</t>
  </si>
  <si>
    <t>A 1 FR Nord</t>
  </si>
  <si>
    <t>Signalisation übers. In Baustelle</t>
  </si>
  <si>
    <t>2 x breit querende HS 1, tief hängende Seile.</t>
  </si>
  <si>
    <t>1787_Ingenbohl_16.09.2017.pdf</t>
  </si>
  <si>
    <t xml:space="preserve">Spitalhof-Tunnel </t>
  </si>
  <si>
    <t>Senderpos. Im techn. Raum aussen, innen nicht sichtbar.</t>
  </si>
  <si>
    <t>1788_Biberist_26.09.2016.pdf</t>
  </si>
  <si>
    <t>Freudwilerstras</t>
  </si>
  <si>
    <t>in Waldpartie in Pferd gefahren</t>
  </si>
  <si>
    <t>Dichter Wald, Reiterin hatte schlechte Sicht nach rechts, Automobilist verm. nicht allein schuldig.</t>
  </si>
  <si>
    <t>1789_Uster_01.04.2018.pdf</t>
  </si>
  <si>
    <t>A16 fr est</t>
  </si>
  <si>
    <t>Unfall auf Hauptstrahlachse, ca 200m gegen Sender gefahren</t>
  </si>
  <si>
    <t>1790_Delemont_02.04.2018.pdf</t>
  </si>
  <si>
    <t>Frickenstrasse</t>
  </si>
  <si>
    <t>neues Kyburz-3Rad,EFH-Wohnquartier, zusätzlicher wlan denkbar</t>
  </si>
  <si>
    <t>1791_Dübendorf_26.10.2016.pdf</t>
  </si>
  <si>
    <t xml:space="preserve">Auf Gerade Gegenspur, </t>
  </si>
  <si>
    <t>etwa 50cm über Mittellinie</t>
  </si>
  <si>
    <t>1792_ Birrwil_01.11.2016  .pdf</t>
  </si>
  <si>
    <t>1793_St.Gallen_24.11.2016.pdf</t>
  </si>
  <si>
    <t>link</t>
  </si>
  <si>
    <t>Höhe beginnende Ausfahrt. Lieferwagen, LKW, Autos</t>
  </si>
  <si>
    <t>1794_Pratteln_29.03.2018.pdf</t>
  </si>
  <si>
    <t>rue de la gare</t>
  </si>
  <si>
    <t>kein Eintrag, möglicherweise noch aktiver zweiter Sender frontal</t>
  </si>
  <si>
    <t>1795_Corcelles_09.07.2016.pdf</t>
  </si>
  <si>
    <t>rte Porrentruy</t>
  </si>
  <si>
    <t>unter Bahnschranken durch</t>
  </si>
  <si>
    <t>1796_Courgenay_06.12.2015.pdf</t>
  </si>
  <si>
    <t>Curaglia</t>
  </si>
  <si>
    <t>Gegenspur, Zaun, Böschg runter</t>
  </si>
  <si>
    <t>Steilheck, letze 250m vor Hauptstrahl in Senderichtung 180°</t>
  </si>
  <si>
    <t>1797_Curaglia_28.07.2017.pdf</t>
  </si>
  <si>
    <t>A12 FR Nord</t>
  </si>
  <si>
    <t>in verunfalltes Fahrzeug geprallt</t>
  </si>
  <si>
    <t>Sender vor150m links, eventuell selber Hauptverursacher, Angaben seien verwechselt worden.</t>
  </si>
  <si>
    <t>1798_Chatel-St-Denis_05.03.2016.pdf</t>
  </si>
  <si>
    <t>Gretzenbach</t>
  </si>
  <si>
    <t>Gerade, erste Koll b Tankstelle</t>
  </si>
  <si>
    <t>Unterwegs noch Polycom auf Gemeindehaus, Se 2 und 3 vom gleichen Gebäude, SR auf Hauptachse, Fahrzeug Kombi mit steiler Heckscheibe.</t>
  </si>
  <si>
    <t>1799_Gretzenbach_05.04.2018.pdf</t>
  </si>
  <si>
    <t>Aarauestrasse</t>
  </si>
  <si>
    <t>Auf Kreuzung linear  in Lichtmast</t>
  </si>
  <si>
    <t>Jeweils Reflexion an grossformatigen Metallfassaden. Gerade Strasse.</t>
  </si>
  <si>
    <t>1800_Schafisheim_06.04.2018.pdf</t>
  </si>
  <si>
    <t>Lugano</t>
  </si>
  <si>
    <t>viale d Faggi</t>
  </si>
  <si>
    <t>1801_Lugano_06.04.2018.pdf</t>
  </si>
  <si>
    <t>Via Mala</t>
  </si>
  <si>
    <t>A13 FR Nord</t>
  </si>
  <si>
    <t>Se vorhher frontal, links, dann Koll mit Alfa; Alfa koll. mit Bus, Brand, insges. 9 Todesopfer</t>
  </si>
  <si>
    <t>1802_Via_Mala_16.09.2006.pdf</t>
  </si>
  <si>
    <t>Ägeristrasse</t>
  </si>
  <si>
    <t>In Kurve Gegenspur,  Frontalkl</t>
  </si>
  <si>
    <t>Unfall-Kurve nähert sich der HS 1 Trasse wieder auf 50m "parallel", Trasse schneidet vorhherige weiträumige Kurve ab</t>
  </si>
  <si>
    <t>1803_Baar_17.10.2014.pdf</t>
  </si>
  <si>
    <t>Freiburgstrasse</t>
  </si>
  <si>
    <t>Tankstelle Avia links bei Kollisionsort, mit Autom. Kassierstation</t>
  </si>
  <si>
    <t>1804_Basel_10.04.2017.pdf</t>
  </si>
  <si>
    <t>Käppelistrasse</t>
  </si>
  <si>
    <t>Tramstation Käppeli Trottifahrer</t>
  </si>
  <si>
    <t>rundum ute Sicht, 80m freie Exposition der Herkunftsrichtungen</t>
  </si>
  <si>
    <t>1805_ Basel_21.03.2017.pdf</t>
  </si>
  <si>
    <t>Bätterkinden</t>
  </si>
  <si>
    <t>Se 1 über 1200m auf Hauptstrahl fahrend, immer frontal exponiert.</t>
  </si>
  <si>
    <t>1806_Bätterkinden_25.11.2016.pdf</t>
  </si>
  <si>
    <t>Gotthard</t>
  </si>
  <si>
    <t>Tunne FR. süd</t>
  </si>
  <si>
    <t>1807_Gotthard_08.04.2018.pdf</t>
  </si>
  <si>
    <t>Andeer</t>
  </si>
  <si>
    <t>Bärfenburg tu</t>
  </si>
  <si>
    <t>b Eingang geschleudert</t>
  </si>
  <si>
    <t xml:space="preserve">Unfall falsch in TU-Mitte eingetragen...war am Eingang beim Sender, </t>
  </si>
  <si>
    <t>1808_Andeer_03.11.2016.pdf</t>
  </si>
  <si>
    <t>Albisstrasse</t>
  </si>
  <si>
    <t>rechts ab FB in Schild, Autos</t>
  </si>
  <si>
    <t>1809_Hausen-am-Albis_06.04.2018.pdf</t>
  </si>
  <si>
    <t>Obersseestr.</t>
  </si>
  <si>
    <t xml:space="preserve"> abbiegend Motorrad übersehen</t>
  </si>
  <si>
    <t>keine Blendung, Sender 50m vorher je li und re 90°</t>
  </si>
  <si>
    <t>1810_Rapperswil_05.04.2018.pdf</t>
  </si>
  <si>
    <t>Sender neben Bergstrasse, Strasse fällt ab, zuerst frontal, dann re, dann hinten</t>
  </si>
  <si>
    <t>1811_Zürich_09.04.2018.pdf</t>
  </si>
  <si>
    <t xml:space="preserve">Bellinzona </t>
  </si>
  <si>
    <t>A2 Ausfahrt Bel</t>
  </si>
  <si>
    <t>MB-Lieferwagen Armee in Mittelleitpl</t>
  </si>
  <si>
    <t>Kein Pol. Bericht, Verglaste Hecktüre, Truppentransporter ohne Fahrgäste. Alter ist eine Annahme als RS-Teilnehmer</t>
  </si>
  <si>
    <t>1812_Bellinzona_13.03.2018.pdf</t>
  </si>
  <si>
    <t>Passstr. Iberg</t>
  </si>
  <si>
    <t>Streifkoll, Gegenverkehr, schmale Str.</t>
  </si>
  <si>
    <t>Schnee, nach Rechts-Kurve, Sonne frontal</t>
  </si>
  <si>
    <t>1813_Rickenbach_07.04.2018.pdf</t>
  </si>
  <si>
    <t>Unterdorfstr.</t>
  </si>
  <si>
    <t>Motorrad kommt aus Ri Sonne, Se unter Brücke hindurch.</t>
  </si>
  <si>
    <t>1814_Bauma_08.04.2018.pdf</t>
  </si>
  <si>
    <t>Se 1 Polycom aussen, Unfallage nicht korrekt eingetragen, Se 2 sehr klein, in Tunnelwölbung oben rechts, BMW auf 2. Überholspur.</t>
  </si>
  <si>
    <t>1815_Baden_Baregg_06.05.17.pdf</t>
  </si>
  <si>
    <t>Allmendweg</t>
  </si>
  <si>
    <t>In abgestellten LKW-Zug gefahren</t>
  </si>
  <si>
    <t xml:space="preserve">621 umts m und lte gr frontal, Aarauer Schachen ist Messegelände. </t>
  </si>
  <si>
    <t>1816_Aarau_10.06.2017.pdf</t>
  </si>
  <si>
    <t>Weite</t>
  </si>
  <si>
    <t>Vilnasweg</t>
  </si>
  <si>
    <t>Kiesweg, 90° Kurve rechts.</t>
  </si>
  <si>
    <t>1817_Weite_22.09.2016.pdf</t>
  </si>
  <si>
    <t>Neunform</t>
  </si>
  <si>
    <t>Altikerstrasse</t>
  </si>
  <si>
    <t>bei Abzweiger Bauernhof gestürzt</t>
  </si>
  <si>
    <t>Gefällsstrecke, rechts abwärts zu Hofladen Abzweiger mit Unebenheiten</t>
  </si>
  <si>
    <t>1818_Altikon_04.07.2017.pdf</t>
  </si>
  <si>
    <t>Amsteg</t>
  </si>
  <si>
    <t xml:space="preserve">A2 FR Nord </t>
  </si>
  <si>
    <t>n Einfahrt Amsteg rechts in LP</t>
  </si>
  <si>
    <t>2x Ebene 1 querend, 1 x Ebene 1 Parallel näherkommend</t>
  </si>
  <si>
    <t>1819_Amsteg_23.08.2008.pdf</t>
  </si>
  <si>
    <t>Aristorf</t>
  </si>
  <si>
    <t>Tunnel A2</t>
  </si>
  <si>
    <t>nach Gerade linkskurve, geschleudert</t>
  </si>
  <si>
    <t>Unfall nicht lokalisiert, vermutlich kürzere Distanz zur Nische</t>
  </si>
  <si>
    <t>1820_Arisdorftunnel_24.10.2017.pdf</t>
  </si>
  <si>
    <t>Mühlegasse 5</t>
  </si>
  <si>
    <t>Engpass, Trottoir in Strasse</t>
  </si>
  <si>
    <t>unübersichtliche Stelle, Gebäude springt in Strassenbereich, beide Velof. Schw. verletzt</t>
  </si>
  <si>
    <t>1821_Baar_05.12.2016.pdf</t>
  </si>
  <si>
    <t>Baar  Haltestelle</t>
  </si>
  <si>
    <t>0.73...0.35 mW/m2</t>
  </si>
  <si>
    <t>Se 3 linear auf hauptstrahl für 500m, + Se 4 und 5 -immer frei exponiert.</t>
  </si>
  <si>
    <t>1822_Baar_23.08.2017.pdf</t>
  </si>
  <si>
    <t>Langgasse 6</t>
  </si>
  <si>
    <t>Fahrzeug Post nicht gen gesichert</t>
  </si>
  <si>
    <t>Se von Turm Brauerei</t>
  </si>
  <si>
    <t>1823_Baar_31.01.2014.pdf</t>
  </si>
  <si>
    <t>Basadingen</t>
  </si>
  <si>
    <t>Dickihof</t>
  </si>
  <si>
    <t>Strasse mit l re Kurve, Liefwg Gegenvk</t>
  </si>
  <si>
    <t>ev hat Lieferwagen Kurve geschnitten…folgender Roller fährt auf Unfall auf</t>
  </si>
  <si>
    <t>1824_Basadingen_07.10.2017.pdf</t>
  </si>
  <si>
    <t>Brüglingerstra</t>
  </si>
  <si>
    <t>Tramtrasse gequert, LSA</t>
  </si>
  <si>
    <t>MESSEN</t>
  </si>
  <si>
    <t xml:space="preserve">Se 2 sehr klein,  Vis a Vis Telecom-haus Radio Basel. Se 1 199 m indirekt </t>
  </si>
  <si>
    <t>1825_Basel_22.06.2016.pdf</t>
  </si>
  <si>
    <t>A53</t>
  </si>
  <si>
    <t>Höhe Uffikon streifkollision</t>
  </si>
  <si>
    <t>1826_ Dagmersellen_30.03.2017  .pdf</t>
  </si>
  <si>
    <t>Glattfelden</t>
  </si>
  <si>
    <t>Laubberg</t>
  </si>
  <si>
    <t xml:space="preserve"> Traktor, Waldweg bergauf re in Böschung</t>
  </si>
  <si>
    <t>Traktor, Glaskabine, Se re 90°, auftauchend aus Geländeschatten.</t>
  </si>
  <si>
    <t>1827_Glattfelden_16.11.2018.pdf</t>
  </si>
  <si>
    <t>St.Gallerstrasse</t>
  </si>
  <si>
    <t>Handbremse n angezogen</t>
  </si>
  <si>
    <t>Se 2 gleiche Höhe von Kamin aus, Gebäudelücke vor 10m</t>
  </si>
  <si>
    <t>1828_Herisau_22.07.2017.pdf</t>
  </si>
  <si>
    <t>Trin</t>
  </si>
  <si>
    <t>Str nach Digg</t>
  </si>
  <si>
    <t>s schmale Strasse, kurve abgestürzt</t>
  </si>
  <si>
    <t>Engpass mit Fels links oben, bei Herfahrt einfacher zu befahren</t>
  </si>
  <si>
    <t>1829_Trin_14.10.2016.pdf</t>
  </si>
  <si>
    <t>sg</t>
  </si>
  <si>
    <t>über Stop auf Kreuzung, koll</t>
  </si>
  <si>
    <t>se 2 in Gebäudelücke vor 50m, Se 3 ist Polycom von Hochhaus</t>
  </si>
  <si>
    <t>1830_Rorschach_10.04.2018.pdf</t>
  </si>
  <si>
    <t>Biel  A5</t>
  </si>
  <si>
    <t>Büttenberg r sü</t>
  </si>
  <si>
    <t xml:space="preserve">Tunnel, nach rechts Koll </t>
  </si>
  <si>
    <t>1831_Biel_04.04.2018.pdf</t>
  </si>
  <si>
    <t>Lochrietstrasse</t>
  </si>
  <si>
    <t>einbiegd Velo v re a Streifen übers</t>
  </si>
  <si>
    <t>Ebike w, 71, Gegenlicht, Fahrrichtung v rechts auf Radweg unerwartet, Se von Silo hoch Flums</t>
  </si>
  <si>
    <t>1832_Flums_09.04.2018.pdf</t>
  </si>
  <si>
    <t>Bonau</t>
  </si>
  <si>
    <t>Hauptstr r Ost</t>
  </si>
  <si>
    <t>links ab FB in Haus</t>
  </si>
  <si>
    <t>Gerade Anfahrstrecke,Funk über 2.400 m</t>
  </si>
  <si>
    <t>1833_Bonau_10.04.2018.pdf</t>
  </si>
  <si>
    <t>Versoix</t>
  </si>
  <si>
    <t>rte de Sauverny</t>
  </si>
  <si>
    <t>gerade über Kreiselmitte</t>
  </si>
  <si>
    <t>Schwächeanfall, GelenkAutoBus Keine Pol.Meldung, 20 minutes</t>
  </si>
  <si>
    <t>1834_Versoix_07.04.2018.pdf</t>
  </si>
  <si>
    <t>Lostallo</t>
  </si>
  <si>
    <t>Se von hoch, Bergkuppe - stärkeres Eindringen - MietAuto Van mit 9 pers. Kleinkind gest.</t>
  </si>
  <si>
    <t>1835_Lostallo_11.04.2018.pdf</t>
  </si>
  <si>
    <t>Carr. Bouchet</t>
  </si>
  <si>
    <t>Abbiegend von Bus angefahren</t>
  </si>
  <si>
    <t>Se hoch von Swisscom Gebäude, je nach Herfahrtsrichtung frontal oder seitlich re/hinten (hochgebauter Stationswagen), vorher Frontal</t>
  </si>
  <si>
    <t>1836_Geneve_11.04.2018.pdf</t>
  </si>
  <si>
    <t>Penthereaz</t>
  </si>
  <si>
    <t>rt cant Villars</t>
  </si>
  <si>
    <t>Se wirkt über sanfte Hügelkuppe von Reservoir aus.</t>
  </si>
  <si>
    <t>1837_Penthereaz_05.04.2018.pdf</t>
  </si>
  <si>
    <t>r marie Sandoz</t>
  </si>
  <si>
    <t>Se von hochhaus, grosse Einstrahlung von Nebenkeule</t>
  </si>
  <si>
    <t>1838_LaChaux-de-Fonds_05.07.2018.pdf</t>
  </si>
  <si>
    <t>Tunnel A5</t>
  </si>
  <si>
    <t>Auffahrkollision 3 Fahrzeuge</t>
  </si>
  <si>
    <t>1839_Neuchatel_09.04.2018.pdf</t>
  </si>
  <si>
    <t>Engelberg</t>
  </si>
  <si>
    <t>Fangseil</t>
  </si>
  <si>
    <t>Bergab nicht bremsen können</t>
  </si>
  <si>
    <t>Technischer Defekt am Bremssystem</t>
  </si>
  <si>
    <t>1840_Engelberg_17.06.21015.pdf</t>
  </si>
  <si>
    <t>Avully</t>
  </si>
  <si>
    <t>r dMoulin Rouge</t>
  </si>
  <si>
    <t>Bäume gestreift li, re auf Böschung</t>
  </si>
  <si>
    <t>leichte linkskurve nicht begradigt, 2 Bäume seitlich angefahren. LTE 2012 vermutlich nicht installiert.</t>
  </si>
  <si>
    <t>1841_ Avully_06.11.2012.pdf</t>
  </si>
  <si>
    <t>Knutwil</t>
  </si>
  <si>
    <t>rechts Trennelement gestr.</t>
  </si>
  <si>
    <t>sei von Lieferwagen bei Spurwechsel abgedrängt worden, Kein Eintrag in Astra-Unfallkarte.</t>
  </si>
  <si>
    <t>1842_Knutwil_11.04.2018.pdf</t>
  </si>
  <si>
    <t>Tunnel A2 süd</t>
  </si>
  <si>
    <t>b Ausgang geschleudert</t>
  </si>
  <si>
    <t>Sender nicht eingetragen, eventuell polycom. HS Ebene nicht erkennbar, aber insgesamt 14 Kabelrohre 150mm</t>
  </si>
  <si>
    <t>1843_Arisdorf_28.02.2017.pdf</t>
  </si>
  <si>
    <t>Kreuzung im land, links abbieg</t>
  </si>
  <si>
    <t>3x aus gleicher Ecke Riet/ Mels, zusätzlich Se 4, 638 m m hinten, vorher links</t>
  </si>
  <si>
    <t>1843_Mels_11.04.2018.pdf</t>
  </si>
  <si>
    <t>Gerade, In Park.-FZ gefahren</t>
  </si>
  <si>
    <t>1845_St.Gallen_06.01.2018.pdf</t>
  </si>
  <si>
    <t xml:space="preserve"> rechts in Blocksteine</t>
  </si>
  <si>
    <t>Gerade Strasse, vorher li kl Solaranlage, 3 Se aus gleichen 10° Einfallwinkel</t>
  </si>
  <si>
    <t>1846_Rebstein_11.04.2018.pdf</t>
  </si>
  <si>
    <t>Mühlebachweg</t>
  </si>
  <si>
    <t>Auf Lieferwagen geprallt</t>
  </si>
  <si>
    <t>1847_Amriswil_11.04.2018.pdf</t>
  </si>
  <si>
    <t>Schaffhausen Herbl</t>
  </si>
  <si>
    <t>J15 FR SH km 6</t>
  </si>
  <si>
    <t>Gegenspur, 'Streifkollision</t>
  </si>
  <si>
    <t>ausgez. Sicherheitslinie überfahren, regelm. Kurve. Se 1 war 150m vorher frontal mit linearer Anfahrt im HS</t>
  </si>
  <si>
    <t>1848_Schaffhausen_12.04.2018.pdf</t>
  </si>
  <si>
    <t>Gerade, Auffahrunfall 3 FZ</t>
  </si>
  <si>
    <t>vermutlich drei Sender (alle Betreiber) in der Nische vorher</t>
  </si>
  <si>
    <t>1849_Göschenen_07.04.2018.pdf</t>
  </si>
  <si>
    <t>n Rechtskurve Gegenverkehr</t>
  </si>
  <si>
    <t>nicht  lokalisiert, Höhe Altes Frauenkloster, Unfallschwerpunkt, Se 2 Betriebsfunk Dättwiler AG</t>
  </si>
  <si>
    <t>1850_Altdorf_20.06.2016.pdf</t>
  </si>
  <si>
    <t>Rigistrasse</t>
  </si>
  <si>
    <t>In Baustelle gefahren</t>
  </si>
  <si>
    <t>Dichter Nebel, Blutprobe, nicht angegurtet. Sekundenschlaf eigene Aussage</t>
  </si>
  <si>
    <t>1851_Baar_02.02.2017.pdf</t>
  </si>
  <si>
    <t>Rechts ab Strasse,überschlagen</t>
  </si>
  <si>
    <t>Se von Hochhaus, gleiche höhe, vermutlich Hauptstrahlrichtung</t>
  </si>
  <si>
    <t>1852_Baar_11.11.2017.pdf</t>
  </si>
  <si>
    <t>schwer verletzt aufgefunden, unter hoher SBB-Brücke, Lücke /Reflexion Gemäuer.</t>
  </si>
  <si>
    <t>Ennetmoos</t>
  </si>
  <si>
    <t>Gotthardlistr.</t>
  </si>
  <si>
    <t>n Kurve links in PW, gekippt</t>
  </si>
  <si>
    <t>steil abfallende Quartierstrasse, in Kurve Ausblick zum Sender</t>
  </si>
  <si>
    <t>1854_Ennetmoos_13.04.2018.pdf</t>
  </si>
  <si>
    <t>Chamoson</t>
  </si>
  <si>
    <t>Route du Vin</t>
  </si>
  <si>
    <t>Einbiegend PW wegkatapultiert</t>
  </si>
  <si>
    <t>LKW vertikale Frontacheibe, sanft ansteig Gelände, beide Sender uptilt,  aus gleichem Winkel ca 190°, frontal auf Scheibe</t>
  </si>
  <si>
    <t>1855_Chamoson_10.04.2017.pdf</t>
  </si>
  <si>
    <t>Gebertingen</t>
  </si>
  <si>
    <t>Auf stehenden LW geprallt</t>
  </si>
  <si>
    <t>Abbiegendes FZ vor Käserei, Dunkel.</t>
  </si>
  <si>
    <t>1856_Gebertingen_13.01.2017 LKW.pdf</t>
  </si>
  <si>
    <t>Allmeindstr. 56</t>
  </si>
  <si>
    <t>rechts abbiegend Mofa übersehen</t>
  </si>
  <si>
    <t xml:space="preserve">LKW vertikale Frontscheibe, sehr grosse Distanz, Freileitung Niederspannungsnetz vertikal eingespiesen, Mofa holt von hinten auf. </t>
  </si>
  <si>
    <t>1857_Galgenen_12.04.2017.pdf</t>
  </si>
  <si>
    <t>P FZ rückwärts in linke Busflanke</t>
  </si>
  <si>
    <t xml:space="preserve">Unfall in Meldg. als Busunfall beschrieben, a Nachfrage: Auto Verursacher,  </t>
  </si>
  <si>
    <t>1858_Bremgarten_03.03.2017.pdf</t>
  </si>
  <si>
    <t>Bevaix-Est</t>
  </si>
  <si>
    <t>A5 richt Biel</t>
  </si>
  <si>
    <t>re auf Pannenstr, FZ n gebremst</t>
  </si>
  <si>
    <t>2 Se gequert, dann ev. Med.Problem (eigene Annahme) Eigenes Auto überrollt Fahrer auf Pannenstreifen, .</t>
  </si>
  <si>
    <t>1859_Bevaix-Est_08.03.2017.pdf</t>
  </si>
  <si>
    <t>A13 R S.Marg</t>
  </si>
  <si>
    <t>LKW-Auflieger ausgeschert</t>
  </si>
  <si>
    <t>Beobachtung, dass Auflieger nicht richtig folgt, nach Korr, weiteres Ausscheren. Funkgesteuerter Nachläufer</t>
  </si>
  <si>
    <t>1860_Buchs_03.10.16.pdf</t>
  </si>
  <si>
    <t>Grangeneuve</t>
  </si>
  <si>
    <t>ecole Agricole</t>
  </si>
  <si>
    <t>Auf Parkpl 6 Fahrzeuge gerammt</t>
  </si>
  <si>
    <t>Nach Einladen von Schülern in FR West Medizinsiche Probleme, ev länger gewartet auf Passagiere, Sender Hauptstrahlrichtung zwischen Gebäuden links.</t>
  </si>
  <si>
    <t>1861_Grangeneuve_21.06.2016.pdf</t>
  </si>
  <si>
    <t>Berg TG</t>
  </si>
  <si>
    <t>Bahnhof Kehlho</t>
  </si>
  <si>
    <t>Rückwärtsfahrend Fahrleitung gerammt</t>
  </si>
  <si>
    <t>Betriebsfunk auf SBB-Gebäude,   langgez. Baustelle</t>
  </si>
  <si>
    <t>1862_ Berg_30.06.2016.pdf</t>
  </si>
  <si>
    <t>Guisanplatz</t>
  </si>
  <si>
    <t>beim Linksabbiegen Velo überfahren</t>
  </si>
  <si>
    <t xml:space="preserve">Se vo Hochhaus, Hotel Swisscom, Kaschiert, </t>
  </si>
  <si>
    <t>1863_Bern_18.10.2017.pdf</t>
  </si>
  <si>
    <t>Alpnachstad</t>
  </si>
  <si>
    <t>Lopper FR süd</t>
  </si>
  <si>
    <t>Gegenspur vor Tunnelende</t>
  </si>
  <si>
    <t>GSM "sehr klein"" 3 Unfälle hier 7.2013, 11.2015, 4.2015</t>
  </si>
  <si>
    <t>1864_Alpnachstad_25.11.13.pdf</t>
  </si>
  <si>
    <t>In Kurve gestürzt</t>
  </si>
  <si>
    <t>In Kurve unterh Rest Windstock</t>
  </si>
  <si>
    <t>1865_Rickenbach_02.07.2015.pdf</t>
  </si>
  <si>
    <t>Coglio</t>
  </si>
  <si>
    <t>str cantonale N</t>
  </si>
  <si>
    <t>Beide Se frei exponiert, HS 2x Ebene 3 querend vor und nach Kurve.</t>
  </si>
  <si>
    <t>1866_Coglio_29.08.2016.pdf</t>
  </si>
  <si>
    <t>Cornaux</t>
  </si>
  <si>
    <t>clos st.Pierre</t>
  </si>
  <si>
    <t>Dorfstrasse, links auf Gegenspur</t>
  </si>
  <si>
    <t>Se 1 Polycom auf Gemeindehaus, Se 2 von Silo Landi</t>
  </si>
  <si>
    <t>1867_Cornaux-05.05.2017.pdf</t>
  </si>
  <si>
    <t>Rathausen</t>
  </si>
  <si>
    <t>vor Tunnel</t>
  </si>
  <si>
    <t>sehr leichte re Kurve, Leitplanke</t>
  </si>
  <si>
    <t>3 Trassen Ebene 3 queren in diesen Abständen</t>
  </si>
  <si>
    <t>1868_Rathausen_04.04.2013.pdf</t>
  </si>
  <si>
    <t>Mont Russelin</t>
  </si>
  <si>
    <t>Tunneleingang</t>
  </si>
  <si>
    <t>Nach Eingang Gegenspur</t>
  </si>
  <si>
    <t>Ort nicht genau (apres lentree, sichtbar bereits Gerade)</t>
  </si>
  <si>
    <t>1869_Mont-Russelin_27.12.2006.pdf</t>
  </si>
  <si>
    <t>A13 Fr Sargans</t>
  </si>
  <si>
    <t>lei re Kurv, f 51 auf Vespa angef</t>
  </si>
  <si>
    <t>Keine Sender,  Stromtransport, AT 5-10°,</t>
  </si>
  <si>
    <t>1870_Mels_14.04.2018.pdf</t>
  </si>
  <si>
    <t>Trübbach</t>
  </si>
  <si>
    <t>A13---A1</t>
  </si>
  <si>
    <t>Falschfahrer ab Trübbach</t>
  </si>
  <si>
    <t>erst in Horgen gestoppt, mehrf sehr hohe V,  als Fahrunfähig beurteilt.</t>
  </si>
  <si>
    <t>1871_Trübbach_15.04.18_Falschfahrer.pdf</t>
  </si>
  <si>
    <t>Malvilliers</t>
  </si>
  <si>
    <t>A20 FR süd</t>
  </si>
  <si>
    <t>na linksurve, li in Mittelleitplanke</t>
  </si>
  <si>
    <t>SE an Tunnelende, somit erst frontal; Ort noch nicht bestätigt, aber mit De 2  Polycom, verm in Kurve Werkhof  eingeschlafen.</t>
  </si>
  <si>
    <t>1872_Malvilliers_14.04.2018.pdf</t>
  </si>
  <si>
    <t>FR Basel</t>
  </si>
  <si>
    <t>Auffahrkollision heftig</t>
  </si>
  <si>
    <t>Unfallschwerpunkt,  KT SO  macht keine Angaben (z.B.Alter) mehr</t>
  </si>
  <si>
    <t>1873_Hägendorf_14.04.2018.pdf</t>
  </si>
  <si>
    <t>nach links geraten</t>
  </si>
  <si>
    <t>Sender vermutlich Doppelstandort, kein street-view rund um  Ebicenter.</t>
  </si>
  <si>
    <t>1874_Ebikon_31.05.2016.pdf</t>
  </si>
  <si>
    <t>A 13 fr nord</t>
  </si>
  <si>
    <t>1875_Buchs_13.11.2015.pdf</t>
  </si>
  <si>
    <t>Erlach</t>
  </si>
  <si>
    <t>im Städchen 28</t>
  </si>
  <si>
    <t>in Gasse gestürzt</t>
  </si>
  <si>
    <t>nach Expos. 30m von Hafenstrasse frei exponiert, vermutlich w-lan an Tankstelle ebenfalls 30m vorher</t>
  </si>
  <si>
    <t>1876_Erlach_03.07.2015.pdf</t>
  </si>
  <si>
    <t>Oberägeri Rotenthur</t>
  </si>
  <si>
    <t xml:space="preserve">Steinstoss </t>
  </si>
  <si>
    <t>auf Feldweg gestürzt</t>
  </si>
  <si>
    <t>1877_Oberägeri_Rothenturm_31.08.2016.pdf</t>
  </si>
  <si>
    <t>Liesberg</t>
  </si>
  <si>
    <t>Delsbergstr.</t>
  </si>
  <si>
    <t>von Werkareal bergab</t>
  </si>
  <si>
    <t>Deponieareal Liesberg/laufen, ev Betriebsfunk (in FR links)  mit Reflexion an Metallfassade, kein Nachweis möglich</t>
  </si>
  <si>
    <t>1878_Liesberg_04.05.2013.pdf</t>
  </si>
  <si>
    <t>Densbüren</t>
  </si>
  <si>
    <t>nach Rechtskurve Gegenspur</t>
  </si>
  <si>
    <t>Unfallschwerpunkt mit ca 6 Unfällen auf 50m</t>
  </si>
  <si>
    <t>1879_Densbüren_27.09.2012.pdf</t>
  </si>
  <si>
    <t>in tunnel rechts in Wand</t>
  </si>
  <si>
    <t>"5": zusätzlich kurz vor Unfallstelle Trafokasten oder Unterverteilung</t>
  </si>
  <si>
    <t>1880_Muttenz_07.05.2014.pdf</t>
  </si>
  <si>
    <t>Rothausstr.</t>
  </si>
  <si>
    <t>N Tunnel in nä Trennwand</t>
  </si>
  <si>
    <t>In / Neben Tunnel vermutlich Trafostation-Zugang.</t>
  </si>
  <si>
    <t>1881_Muttenz_23.06.2015.pdf</t>
  </si>
  <si>
    <t>Schwertrainstr</t>
  </si>
  <si>
    <t>Gerade n Tramdepot BLT</t>
  </si>
  <si>
    <t xml:space="preserve">in Strommast </t>
  </si>
  <si>
    <t>1882_Münchenstein_28.06.2015.pdf</t>
  </si>
  <si>
    <t>Krempel</t>
  </si>
  <si>
    <t>Unfallschwerpunkt (Ebnat-K) und "Krummenau", 1530, Sender vorher frontal, sehr tief in Kurvenmitte re 90° 3. Hauptstrahl N</t>
  </si>
  <si>
    <t>1883_Krummenau_30.10.2015.pdf</t>
  </si>
  <si>
    <t>Krummenau</t>
  </si>
  <si>
    <t>n Linkskurve in Gegenverkehr</t>
  </si>
  <si>
    <t>1884_Krummenau_17.08.2014.pdf</t>
  </si>
  <si>
    <t>v Tu Schweizha</t>
  </si>
  <si>
    <t>Gestoppt auf 2. Überholspur</t>
  </si>
  <si>
    <t>verwirrt, vor Tunneleingang Schweizerhalle gestoppt.</t>
  </si>
  <si>
    <t>1885_Muttenz_11.03.2016.pdf</t>
  </si>
  <si>
    <t>Uetendorf</t>
  </si>
  <si>
    <t>A 6 Fr Süd</t>
  </si>
  <si>
    <t>Sturz ohne Fremdeinwirkung,  off Strecke</t>
  </si>
  <si>
    <t>Massenkarambolage mit 5 schwer Verletzten, HS 2 x Ebene 3 !sehr tief/breit zum Unterwerk rechts</t>
  </si>
  <si>
    <t>1886_Uetendorf_20.10.2014.pdf</t>
  </si>
  <si>
    <t>Dietfurt</t>
  </si>
  <si>
    <t>vor Tu äuli</t>
  </si>
  <si>
    <t>3 Sender auf Mast links, 1 Sender neu auf Signalträger rechts, Polycom.</t>
  </si>
  <si>
    <t>1887_Dietfurt_Lichtensteig_04.02.2016.pdf</t>
  </si>
  <si>
    <t>Aspwald</t>
  </si>
  <si>
    <t>rechts an Bankett, Räder ab</t>
  </si>
  <si>
    <t>1 Sender Westseite, kein Sender Ostseite</t>
  </si>
  <si>
    <t>1888_Rapperswil_Aspwald_26.08.2014.pdf</t>
  </si>
  <si>
    <t>Freihof</t>
  </si>
  <si>
    <t>V Rest.-P auf Strasse vortr verw</t>
  </si>
  <si>
    <t>1889_Nesslau_24.08.2014.pdf</t>
  </si>
  <si>
    <t>Zuckenriet</t>
  </si>
  <si>
    <t>Sender von Silo nebenan...</t>
  </si>
  <si>
    <t>1890_Zuckenriet_22.08.2014.pdf</t>
  </si>
  <si>
    <t>A1 FR chur</t>
  </si>
  <si>
    <t>mehrere 100m  Kollsionen</t>
  </si>
  <si>
    <t>HS vor 7000m bei Rüschlikon, 3 Hanegg 90° rechts</t>
  </si>
  <si>
    <t>1891_Wädenswil_18.06.2014.pdf</t>
  </si>
  <si>
    <t>Zunzgen</t>
  </si>
  <si>
    <t>F</t>
  </si>
  <si>
    <t>rechts ab FB in Böschg  überschl</t>
  </si>
  <si>
    <t>1892_Zunzgen_30.11.2013.pdf</t>
  </si>
  <si>
    <t>r d lausanne 53</t>
  </si>
  <si>
    <t>geradeaus statt rechts auf P</t>
  </si>
  <si>
    <t>von P in Fluss gerollt,. Beide Se 90° links mit Reflexion 15° an linker Fassade.</t>
  </si>
  <si>
    <t>1893_Vallorbe_12.12.2013.pdf</t>
  </si>
  <si>
    <t>Tschierv</t>
  </si>
  <si>
    <t>Ofenpass r N</t>
  </si>
  <si>
    <t>geradeaus in Wiese, bach</t>
  </si>
  <si>
    <t>In Sichtverbindung nah noch lockerer trockener Lärchenwald</t>
  </si>
  <si>
    <t>1894_Tschierv_24.12.2015.pdf</t>
  </si>
  <si>
    <t>A13 FR Chur</t>
  </si>
  <si>
    <t>rechts neben FB Zaun, Wäldchen</t>
  </si>
  <si>
    <t>Fahrer redete von Unwohlsein. Zusätzlich Tunnelsender undeklariert 550m hinten. Kombiwagen mit f</t>
  </si>
  <si>
    <t>1895_Zizers_20.10.2015.pdf</t>
  </si>
  <si>
    <t>Sufers Traversa</t>
  </si>
  <si>
    <t>FR Chur</t>
  </si>
  <si>
    <t>In Tunnelkurve probleme a</t>
  </si>
  <si>
    <t>Auf Brücke nach Tunnel in Leitplanke geschrammt 30m. Annahme tunnelmitte.</t>
  </si>
  <si>
    <t>1896_Sufers_27.06.2016.pdf</t>
  </si>
  <si>
    <t>Castaneda</t>
  </si>
  <si>
    <t xml:space="preserve"> v Grono n oben</t>
  </si>
  <si>
    <t>statt li Kurve in Fels geprallt</t>
  </si>
  <si>
    <t>LTE vermutlich noch nicht installiert.  Sender UKW 1500 W,  Nebel, red. Leistung, HS aktive leitung</t>
  </si>
  <si>
    <t>1897_Castaneda_22.11.2013.pdf</t>
  </si>
  <si>
    <t>Wohlhusen</t>
  </si>
  <si>
    <t>H10 FR  West</t>
  </si>
  <si>
    <t xml:space="preserve">n l re Ku in Mauer, </t>
  </si>
  <si>
    <t>HS 3 mit Doppelseilen, Se 3 mit Reflexionan Fabrikgebäude</t>
  </si>
  <si>
    <t>1898_Wohlhusen_09.07.2014.pdf</t>
  </si>
  <si>
    <t>Sturz ohne Fremdeinwirkung, in Haus gefahren</t>
  </si>
  <si>
    <t>3 ist ein Sender von Feuerwehrdepot, frontal, gleiche Höhe beim Bergabfahren von der Kirche her.</t>
  </si>
  <si>
    <t>1899_Tenniken_20.05.2015.pdf</t>
  </si>
  <si>
    <t>Trub</t>
  </si>
  <si>
    <t>Sägegasse</t>
  </si>
  <si>
    <t xml:space="preserve">rechts in Bach, gedreht, </t>
  </si>
  <si>
    <t>Se vor 200m frontal, von Berg herab, also immer max Exposition</t>
  </si>
  <si>
    <t>1900_Trub_22.11.2013.pdf</t>
  </si>
  <si>
    <t>Steinacker</t>
  </si>
  <si>
    <t>gerade st linksku, in Baum</t>
  </si>
  <si>
    <t>hochschwangere Frau, Metallfassaden und- Dächer, Se flach darüber</t>
  </si>
  <si>
    <t>1901_Jonschwil_15.11.2015.pdf</t>
  </si>
  <si>
    <t>Tufertschwil</t>
  </si>
  <si>
    <t>Winzenberg</t>
  </si>
  <si>
    <t>7uW/m2 peak</t>
  </si>
  <si>
    <t>Kein Sendereinfluss. Keine techn. Ursache bekannt. Fahrer wohlauf 4-2018</t>
  </si>
  <si>
    <t>1902_Tufertschwil_29.01.2014.pdf</t>
  </si>
  <si>
    <t>Schlossstr 24</t>
  </si>
  <si>
    <t>n l re Kurve weiter in Insel</t>
  </si>
  <si>
    <t>Infolge Unaufmerksamkeit, gem. P-Bericht</t>
  </si>
  <si>
    <t>1903_Stetten_21.02.2014.pdf</t>
  </si>
  <si>
    <t>Walchwil</t>
  </si>
  <si>
    <t>Lothenb fr Zug</t>
  </si>
  <si>
    <t>Nach Gerade auf Gegenspur</t>
  </si>
  <si>
    <t>Sender nicht eingetragen 2014 Stationswagen, senkr Heckscheibe, 150m linear vor Hautpstrahl vor Geradeausfahrt. Keine Businsassen, aber die beiden Rentner im Auto verstorben. SBB sender war nicht eingetragen 2014…</t>
  </si>
  <si>
    <t>1904_Walchwil_26.01.2014.pdf</t>
  </si>
  <si>
    <t>Oberägeri</t>
  </si>
  <si>
    <t>Rainstr. 37</t>
  </si>
  <si>
    <t>b einbiegen auf P Kontrollverlust</t>
  </si>
  <si>
    <t>Abbiegend von gerader Strasse, auf hauptstrahl, "pedale verw. In Laden gefahren, 2 Kunden verletzt.</t>
  </si>
  <si>
    <t>1905_Unterägeri_07.04.2015.pdf</t>
  </si>
  <si>
    <t>Busslingerstras</t>
  </si>
  <si>
    <t>Oldtimer Traktor rückwä Kontrollver</t>
  </si>
  <si>
    <t>Se 2 ist Polycom-Sender auf Schulhaus. Aus Garage manövriert auf Vorplatz, dann rückwärts ungebremst über Böschung</t>
  </si>
  <si>
    <t>1906_Stetten_11.04.2014.pdf</t>
  </si>
  <si>
    <t xml:space="preserve">Solothurnstr. </t>
  </si>
  <si>
    <t>In kreisel, überschlagen</t>
  </si>
  <si>
    <t>Cabrioartiges Fahrzeug, Se 2 für etwa 400m immer genau auf Hauptstrahlmitte  von hinten, gleiche Höhe- Se tiefer</t>
  </si>
  <si>
    <t>1907_Hägendorf_10.2.2015.pdf</t>
  </si>
  <si>
    <t>Oberägeri Alosen</t>
  </si>
  <si>
    <t>Ratenstrasse</t>
  </si>
  <si>
    <t>Sturz ohne Fremdeinwirkung, li Kurve li in LP. Ab Böschung</t>
  </si>
  <si>
    <t>längere kurvenreiche bergab-Strecke.</t>
  </si>
  <si>
    <t>1908_Oberägeri_21.05.2014.pdf</t>
  </si>
  <si>
    <t>Zugerstrasse 4</t>
  </si>
  <si>
    <t>Gerade, auf Gegenspur, frontalk</t>
  </si>
  <si>
    <t>GSm sehr klein - Unfallschwerpunkt 1911, Gegenrichtung b gleicher Strecke. Strecke sehr gerade.</t>
  </si>
  <si>
    <t>1909_Unterägeri_15.07.2015.pdf</t>
  </si>
  <si>
    <t>La Roche</t>
  </si>
  <si>
    <t>A16 FR Nord</t>
  </si>
  <si>
    <t>Gerade, Gegenspur, frontalkoll</t>
  </si>
  <si>
    <t>1910_La Roche_15.12.2016.pdf</t>
  </si>
  <si>
    <t>Zugerstrasse 6</t>
  </si>
  <si>
    <t>a Nebenstra abr Kurve, Stein,gekippt</t>
  </si>
  <si>
    <t>GSM sehr klein - Se 2 wechselt auf Frontal in Kurve, Unfallschwerpunkt, Gegenrichtung 1909, Mutter mit 2 Kindern</t>
  </si>
  <si>
    <t>1911_Unterägeri_17.10.2017.pdf</t>
  </si>
  <si>
    <t>Greithstr 3...5</t>
  </si>
  <si>
    <t>a Nebenstra gerade, Koll, Koll Mauer</t>
  </si>
  <si>
    <t>200uW/m überschritten</t>
  </si>
  <si>
    <t>nur 20 m zurückgelegt seit Einfahren, Sender reflektiert an gr Glasfenster- -Balustraden</t>
  </si>
  <si>
    <t>1912_Rapperswil-Jona_18.08.2016.pdf</t>
  </si>
  <si>
    <t>A4 FR  Zürich</t>
  </si>
  <si>
    <t>Nachläufer Langholz schlingert</t>
  </si>
  <si>
    <t>Nicht eingetragen, HS 1 Links     HS3 rechts, TS Ebene 5 ist SBB gotthardroute Doppelspur,  Parallel rechts</t>
  </si>
  <si>
    <t>1913_Risch-Rotkreuz_29.04.2016.pdf</t>
  </si>
  <si>
    <t>Reusstalbr fr W</t>
  </si>
  <si>
    <t>Auffahrunfall in steh Pannenfz</t>
  </si>
  <si>
    <t>re Rechts 95°, 2 LkW prallen hintereinander fahrend in Pannenfahrzeug auf Normalspur.</t>
  </si>
  <si>
    <t>1914_Rotkreuz_04.05.2017.pdf</t>
  </si>
  <si>
    <t>Höhenweg</t>
  </si>
  <si>
    <t>nebenstr. Bergauf, neubauten</t>
  </si>
  <si>
    <t>ev. Ablenkung, Neue Bauten im Gerüst.,Sonntag, leicht regnerisch</t>
  </si>
  <si>
    <t>1915_Unterägeri_04.06.2017.pdf</t>
  </si>
  <si>
    <t>Neuheimerstr</t>
  </si>
  <si>
    <t>in Waldpartie Roller angefahren</t>
  </si>
  <si>
    <t xml:space="preserve">Wald, kein Funk weit und breit, gut ausgeb. Nebenstrasse, Leitlinien, Kurven, V 60-70 möglich </t>
  </si>
  <si>
    <t>1916_Baar_25.03.2017.pdf</t>
  </si>
  <si>
    <t xml:space="preserve">Alpenquai </t>
  </si>
  <si>
    <t>Quaianlag über Treppenstufe gestürzt</t>
  </si>
  <si>
    <t>1.27 mW/m2</t>
  </si>
  <si>
    <t>Sender rechts, da Fahrbewegung verm von oben zum See, Expos. Gilt trotzdem frontal</t>
  </si>
  <si>
    <t>1917_Zug_21.03.2017.pdf</t>
  </si>
  <si>
    <t>na Tu Birchi</t>
  </si>
  <si>
    <t>n tunnelportal in Mittelleitplanke</t>
  </si>
  <si>
    <t>Portalsender aussen gross, Se innen vorbeifahrt Frontal, se nur von hinten.</t>
  </si>
  <si>
    <t>1918_Zuchwil_26.03.2017.pdf</t>
  </si>
  <si>
    <t>vor Tu Birchi</t>
  </si>
  <si>
    <t>vor Tunnel in Mittelleitplanke</t>
  </si>
  <si>
    <t>HS mit Doppelseilen  Se vor 300m frontal/links</t>
  </si>
  <si>
    <t>1919_Zuchwil_08.10.2017.pdf</t>
  </si>
  <si>
    <t>Zürich Altstetten</t>
  </si>
  <si>
    <t>Vor Tram gefahren</t>
  </si>
  <si>
    <t xml:space="preserve">Keine Polizeimeldung...Unfallschwerpunkt, Friedhof Sihlfeld, </t>
  </si>
  <si>
    <t>1920_Zürich_22.09.2017.pdf</t>
  </si>
  <si>
    <t xml:space="preserve">Birchi </t>
  </si>
  <si>
    <t>Auffahrkollision vor Tunnelende</t>
  </si>
  <si>
    <t>Lopper Tunnel</t>
  </si>
  <si>
    <t>in Kurve in Tunnelwand</t>
  </si>
  <si>
    <t>1922_Alpnachstad_19.05.2017.pdf</t>
  </si>
  <si>
    <t>Vor Ausgang Re kurve nicht gef</t>
  </si>
  <si>
    <t>Geradeausfahrt, nach längerer Geraden, bei Sichtkontakt zum Sender in der Ausgangskurve.</t>
  </si>
  <si>
    <t>1923_Alpnachstad_04.07.2013_Kollision_b_tunnelausgang.pdf</t>
  </si>
  <si>
    <t>San Salvatore</t>
  </si>
  <si>
    <t>Doppelspuriger tunnel, Mitte der Einfahrkurve, nachher Gerade; Se beim Tunneleingang gross- mittel-gross, frontal</t>
  </si>
  <si>
    <t>1924_San_Salvatore_13.05.2017.pdf</t>
  </si>
  <si>
    <t>über FG vor Tram gefahren</t>
  </si>
  <si>
    <t xml:space="preserve">Sender Freihof, wie vom Unfall 475, Badenerstr. Roller, </t>
  </si>
  <si>
    <t>1925_Zürich_20.04.2018.pdf</t>
  </si>
  <si>
    <t>Monbijoustr 10</t>
  </si>
  <si>
    <t>leicht abwärts führende Strasse</t>
  </si>
  <si>
    <t>1926_Bern_20.02.2017.pdf</t>
  </si>
  <si>
    <t>Hammerstrass</t>
  </si>
  <si>
    <t>Kreuzung</t>
  </si>
  <si>
    <t>unklarer Verursacher, unklare Herfahrten</t>
  </si>
  <si>
    <t>1927_Basel_27.03.2017.pdf</t>
  </si>
  <si>
    <t>Manessestrass</t>
  </si>
  <si>
    <t>über FG, verm b rot</t>
  </si>
  <si>
    <t xml:space="preserve">Se 1 distanz, falls Verunglückte Velofahrerin schuld, Se 2 frontal. Falls Autofahrer schuld, Se 1 30m mehr bei Signal-Missachtung, Sender 2 von hinten 90m: FZ Golf mit steiler Scheibe hinten. </t>
  </si>
  <si>
    <t>1928_Zürich_23.09.2017.pdf</t>
  </si>
  <si>
    <t>Mühlau</t>
  </si>
  <si>
    <t>In Gruppe, ohne Fremdeinwirkung, HS 3: ist eigentl HS 1 auf wahrscheinlichster Route.</t>
  </si>
  <si>
    <t>1929-Hühnenberg_Mühlau_30.07.2017.pdf</t>
  </si>
  <si>
    <t>Hüneberg</t>
  </si>
  <si>
    <t>A4 FR ZH</t>
  </si>
  <si>
    <t xml:space="preserve">in Leitplanke  </t>
  </si>
  <si>
    <t xml:space="preserve">unfall nicht in Astra-karte eingetragen, div HS-querungen, </t>
  </si>
  <si>
    <t>1930_Hünenberg_17.2.2017.pdf</t>
  </si>
  <si>
    <t>in linke Leitpl. Frontalkoll</t>
  </si>
  <si>
    <t>Unfallschwerpunkt, Se "sehr klein", aber auf 3m Höhe, BLS, BE keine Altersangaben, Verursacherfahrzeug mit 3 Pers. besetzt, Sonntag.</t>
  </si>
  <si>
    <t>1931_Krattigen_05.11.2017.pdf</t>
  </si>
  <si>
    <t>La Chaux-de-Fonds</t>
  </si>
  <si>
    <t>Eplatures</t>
  </si>
  <si>
    <t>n Brücke links in Gegenverkehr</t>
  </si>
  <si>
    <t>SE 1 mit Reflexion auf Flachdach, Se2 90°, se 3 von hinten 100m auf Hauptstrahl, SBB-Bahnlinie 50m zurück</t>
  </si>
  <si>
    <t>1932_La-Chaux-de-Fonds_05.07.2017.pdf</t>
  </si>
  <si>
    <t>Langnau i Emm</t>
  </si>
  <si>
    <t>Güterstrasse</t>
  </si>
  <si>
    <t>in bremsendes vorderes Motorrad</t>
  </si>
  <si>
    <t>1933_Langnau-im-Emmental_19.04.2018.pdf</t>
  </si>
  <si>
    <t>Höchstetten</t>
  </si>
  <si>
    <t>Koppigen str</t>
  </si>
  <si>
    <t>Nach Gerade Re-Kurve nicht richtig gefahren.</t>
  </si>
  <si>
    <t>1934_Höchstetten_19.04.2018.pdf</t>
  </si>
  <si>
    <t>Göblistrasse 27</t>
  </si>
  <si>
    <t>kurze Nebenstrasse, geradeaus</t>
  </si>
  <si>
    <t>Se 3 50m von hinten linear auf Hauptstrahl, Strasse rel. Schmal, quer durch Wiesenstück,Schleichweg, Dunkel</t>
  </si>
  <si>
    <t>1935_Zug_16.02.2017.pdf</t>
  </si>
  <si>
    <t>Wangen Brüttiselle</t>
  </si>
  <si>
    <t>Hegnauerstr</t>
  </si>
  <si>
    <t>Smart, Vollgas bei P-manöver</t>
  </si>
  <si>
    <t>2 Sender nehmen Dorf in Zange, aber nahestehende Häuser, Postparkplatz, kein Sendereintrag, 2 Wirtschaften nah.</t>
  </si>
  <si>
    <t>1936_Wangen_20.04.2018.pdf</t>
  </si>
  <si>
    <t>Hühnerbühl</t>
  </si>
  <si>
    <t>Leitung kommt im 30° winkel 30m oberhalb Unfallstelle an, darauf parallel entlang Unfallstrecke</t>
  </si>
  <si>
    <t>1937_Bolligen_25.05.2017.pdf</t>
  </si>
  <si>
    <t>Unterdorfstrass</t>
  </si>
  <si>
    <t>Grosser Kurvenradius, Motorrad 125 mit mittelformatigen Rädern, langer Federgabel...</t>
  </si>
  <si>
    <t>1938_Bauma_11.06.2017.pdf</t>
  </si>
  <si>
    <t>Vor Grauholz links i Leitplanke</t>
  </si>
  <si>
    <t>Mitfahrerin 60, beide verletzt.</t>
  </si>
  <si>
    <t>1939_Bolligen_30.01.2016.pdf</t>
  </si>
  <si>
    <t>Walzenhauseners</t>
  </si>
  <si>
    <t>In Kurve rechts geradeaus</t>
  </si>
  <si>
    <t>Stationswagen, bergauf, gleiche Höhe wie Sender (hochaus, in Kurve 180°, nachher geradeaus.</t>
  </si>
  <si>
    <t>1940_St.Margrethen_18.04.2018.pdf</t>
  </si>
  <si>
    <t>A 13 FR süd</t>
  </si>
  <si>
    <t>kontinuierl n rechts. Leitplanke</t>
  </si>
  <si>
    <t>Heckscheibe 45°, beide Sender gleiche Höhe rechts und vorher frontal bei Vorbeifahrt.</t>
  </si>
  <si>
    <t>1941_Sennwald_29.01.2016.pdf</t>
  </si>
  <si>
    <t>Fideris</t>
  </si>
  <si>
    <t>Station</t>
  </si>
  <si>
    <t>n re Gegenspur b Unterwerk</t>
  </si>
  <si>
    <t>HS 3 ist eigentl Ebene 1, oben hoch inletzter Kurve,  HS 1 ist Unterwerk rechts neben Strasse, Sender Betriebsfunk Rhb station Fideris in Strassenrichtung auf Strahl</t>
  </si>
  <si>
    <t>1942_Fideris_26.12.2015.pdf</t>
  </si>
  <si>
    <t>Mont russelin N</t>
  </si>
  <si>
    <t>re Gegenspur</t>
  </si>
  <si>
    <t>1943_Glovelier_10.12.2015.pdf</t>
  </si>
  <si>
    <t>Landquart Ganda</t>
  </si>
  <si>
    <t>Tankste Unfälle</t>
  </si>
  <si>
    <t>Auf leitplanke gefahren, gekippt</t>
  </si>
  <si>
    <t>1944_Landquart_08.01.2016_Ganda.pdf</t>
  </si>
  <si>
    <t>Murgenthaler 42</t>
  </si>
  <si>
    <t>re ab in Schallschutzwand</t>
  </si>
  <si>
    <t>2 Pers im Fahrzeug, + Se 4: Grossanlage 1300m gross, mitte. gross, rechts, Hauptstrahl</t>
  </si>
  <si>
    <t>1945_Langenthal_21.01.2016.pdf</t>
  </si>
  <si>
    <t>Laufenburg</t>
  </si>
  <si>
    <t>4x HS 1 quert, je 45m Abstand, beide Se von hi 170 und 190°,Deutscher</t>
  </si>
  <si>
    <t>1946_Laufenburg_21.11.2013.pdf</t>
  </si>
  <si>
    <t>Lungern    Steinlaui</t>
  </si>
  <si>
    <t>n li-Kurve Gegenspur Toruristen</t>
  </si>
  <si>
    <t>Koreanische 4 köpfige Fam., Malaische 5 köpfige Fam., ev Aussicht, Ablenkung. Kollision allerdings deutlich im linken Bereich.</t>
  </si>
  <si>
    <t>1947_Lungern_01.05.2015.pdf</t>
  </si>
  <si>
    <t>A16 vor Ausf</t>
  </si>
  <si>
    <t>mehrf m Leitplanke kollidiert</t>
  </si>
  <si>
    <t xml:space="preserve">nach Tunnelausgang entlang Mittelleitpl geschrammt, </t>
  </si>
  <si>
    <t>1948_Biel_13.03.2015.pdf</t>
  </si>
  <si>
    <t>Eschikofen</t>
  </si>
  <si>
    <t>Thurbrücke</t>
  </si>
  <si>
    <t>Auffahrkoll, rechtsabb FZ</t>
  </si>
  <si>
    <t>Sender Hauptstrahl von Silo Zwicky Wigoltingen</t>
  </si>
  <si>
    <t>1949_Eschikofen_19.04.2018.pdf</t>
  </si>
  <si>
    <t>Adam Göuiffy</t>
  </si>
  <si>
    <t>Einmündend geradeaus</t>
  </si>
  <si>
    <t>Karosserieform (Heck)nicht bekannt, Bern gibt keine Auskünfte</t>
  </si>
  <si>
    <t>1950_Biel_24.11.2013.pdf</t>
  </si>
  <si>
    <t>Auffahrkollision 8 Fahrzeuge</t>
  </si>
  <si>
    <t>Unfallschwerpunkt mit 20 Unfällen</t>
  </si>
  <si>
    <t>1951_Wiedlisbach_14.05.2016.pdf</t>
  </si>
  <si>
    <t>Thörigen</t>
  </si>
  <si>
    <t>Auf Gegenspur, frontalkoll</t>
  </si>
  <si>
    <t>1952_Thörigen_15.11.2015.pdf</t>
  </si>
  <si>
    <t>Samedan</t>
  </si>
  <si>
    <t>H 27 Shellstrass</t>
  </si>
  <si>
    <t>Plötzlich Gegenspur, Frontalkoll</t>
  </si>
  <si>
    <t>links-frontal 45° Richtfunk 200 m vorher, gestrecut bei dichtem Schneetreiben, Schrägheck Mercedes.</t>
  </si>
  <si>
    <t>1953_Samedan_07.02.2014.pdf</t>
  </si>
  <si>
    <t>li Werkhof, ev Feuerwehrdepot, kein Funk erkennbar</t>
  </si>
  <si>
    <t>1954_Schlossrued_11.03.2011.pdf</t>
  </si>
  <si>
    <t>re auf Pannenstrei,koll Unterhfz</t>
  </si>
  <si>
    <t>leichte Kurskorr ni vorgenomm, vemutlich Einschlafunfall, 2 Unterhaltsarbeiter angefahren</t>
  </si>
  <si>
    <t>1955_Wiedlisbach_23.03.2011.pdf</t>
  </si>
  <si>
    <t>Dorfkreisel</t>
  </si>
  <si>
    <t>In Kreisel gefahren</t>
  </si>
  <si>
    <t xml:space="preserve">Senkrechte Heckscheibe, aber Fahrzeugachse </t>
  </si>
  <si>
    <t>1956_Neunkirch_17.07.2014.pdf</t>
  </si>
  <si>
    <t>Se auf Silo, Hauptverkehrsachse, 750m immer zum Hauptstrahl fahrend</t>
  </si>
  <si>
    <t>1957_ Geneve_Vesenaz_16.06.2015.pdf</t>
  </si>
  <si>
    <t>Ofenpassstrasse</t>
  </si>
  <si>
    <t>auf Gerade re ab Strasse</t>
  </si>
  <si>
    <t>Teer-LKW, Fahrer mit Alk Geruch</t>
  </si>
  <si>
    <t>1958_Ofenpass_09.07.2010.pdf</t>
  </si>
  <si>
    <t>Schleitheim</t>
  </si>
  <si>
    <t>vor Hohbrugg</t>
  </si>
  <si>
    <t>Sa, Gegenfahrbahn</t>
  </si>
  <si>
    <t>Unfallschwerpunkt Se Siblingen sehr tief, 500 vor dem Sender, Steilheck</t>
  </si>
  <si>
    <t>1959_Schleitheim_07.05.2015.pdf</t>
  </si>
  <si>
    <t>Bergauf nach Erlachst.</t>
  </si>
  <si>
    <t>18 uW/m2</t>
  </si>
  <si>
    <t>200 m Irrfahrt ab Friedhofstrasse Unfallschwerpunkt 4 ähnliche Unfälle Steile Heckscheibe, bergauf, 500m vorher 33uW/m2 peak, 4. Se rechts 145m gsm m</t>
  </si>
  <si>
    <t>1960_St.Gallen_11.11.2015.pdf</t>
  </si>
  <si>
    <t>Turmstrasse</t>
  </si>
  <si>
    <t>rückwärts auf Strasse</t>
  </si>
  <si>
    <t>Reflexion an Metallfassade, 2. Standort weiter rechts, kaum wirksam.</t>
  </si>
  <si>
    <t>1961_Steinhausen_28.06.2016.pdf</t>
  </si>
  <si>
    <t>Rüdlingen</t>
  </si>
  <si>
    <t>Steinenkreuz</t>
  </si>
  <si>
    <t>ausgewichen, in Bankett gekippt</t>
  </si>
  <si>
    <t>nicht lokalisierbarer Unfallort, Bild wäre bei genügend breiter Strasse...</t>
  </si>
  <si>
    <t>1962_Rüdlingen_17.04.2018.pdf</t>
  </si>
  <si>
    <t>Oensingen</t>
  </si>
  <si>
    <t>In Leitplanke gef</t>
  </si>
  <si>
    <t>rekonstruiert, nicht vermerkt, Anfrage nicht beantwortet</t>
  </si>
  <si>
    <t>1963_Oensingen_10.11.2015.pdf</t>
  </si>
  <si>
    <t>Recherswil</t>
  </si>
  <si>
    <t>Gerlafingerstra</t>
  </si>
  <si>
    <t>Auf überführung li ab</t>
  </si>
  <si>
    <t>Se 3 bei Anfahrt links, Se 1 u 2 ansteigend auf Überführung in Hauptstrahl</t>
  </si>
  <si>
    <t>1964_Recherswil_21.11.2015.pdf</t>
  </si>
  <si>
    <t>Riddes</t>
  </si>
  <si>
    <t>rt de Mayens</t>
  </si>
  <si>
    <t>Rechts in Felswand</t>
  </si>
  <si>
    <t>SE Hauptstrahlrichtung Mayens, Hs quert an diesem Hang mehrfach die Strasse, die letzte Kurve als Anschnitt durch den Radius</t>
  </si>
  <si>
    <t>1965_Riddes_06.01.2014.pdf</t>
  </si>
  <si>
    <t>Gotthard Pass</t>
  </si>
  <si>
    <t>Gotthardmätteli</t>
  </si>
  <si>
    <t>an Leitplanke gestürzt, Sozius 40m weit abgestürzt</t>
  </si>
  <si>
    <t>1966_Gotthardpass_08.09.2014 Motorrad von Fahrbahn abgekommen.pdf</t>
  </si>
  <si>
    <t>Hofmatt</t>
  </si>
  <si>
    <t>Höhe Garage Gegenspur</t>
  </si>
  <si>
    <t>Se von Hochhaus, letzter drittel Sendestrecke freies Gelände</t>
  </si>
  <si>
    <t>1967_Menziken_17.06.2014.pdf</t>
  </si>
  <si>
    <t>A 1.1</t>
  </si>
  <si>
    <t>Autobahneinf, kurve nicht gefa</t>
  </si>
  <si>
    <t>in Einspurkurve lin auf Böschung, quer auf Autobahn.. Mittelleitpl</t>
  </si>
  <si>
    <t>1968_Mörschwil_02.01.2016.pdf</t>
  </si>
  <si>
    <t>Schmidingen</t>
  </si>
  <si>
    <t>Ort plausibilisiert, BE macht keine Angaben.</t>
  </si>
  <si>
    <t>1969_Schmidingen-Mühleweg_18.10.2015.pdf</t>
  </si>
  <si>
    <t xml:space="preserve">St.Moritz  </t>
  </si>
  <si>
    <t>via san Gian 48</t>
  </si>
  <si>
    <t>Unwohlsein</t>
  </si>
  <si>
    <t>Se 3 Betriebsfunk auf Garage / Baugeschäft Haus 48</t>
  </si>
  <si>
    <t>1970_St.Moritz_21.07.2015.pdf</t>
  </si>
  <si>
    <t>Sevelen</t>
  </si>
  <si>
    <t>A13  FR Nord</t>
  </si>
  <si>
    <t>Höhe Ausfahrt v FB abgekomm</t>
  </si>
  <si>
    <t>linear re ab Fahrbahn, in Zaun und Gehölz</t>
  </si>
  <si>
    <t>1971_Sevelen_05.01.2014.pdf</t>
  </si>
  <si>
    <t>Sihlstrasse</t>
  </si>
  <si>
    <t>Gerade st linksku,abgestürzt</t>
  </si>
  <si>
    <t>Se mit 150W Radio und vermutlich Polycom / Militär. Anlage.</t>
  </si>
  <si>
    <t>1972_Menzingen_06.11.2015.pdf</t>
  </si>
  <si>
    <t>Oldtimer. Vermutlich Sekundenschlaf, Kurve nicht zurückgelenkt.</t>
  </si>
  <si>
    <t>1973_Mühlau_06.04.2016.pdf</t>
  </si>
  <si>
    <t>Meierskappelstr</t>
  </si>
  <si>
    <t>einmündend Velo übersehen</t>
  </si>
  <si>
    <t>Se von rechts 85°, 10m vorher schattiert. Radfahrer auf rot unterlegter Spur.</t>
  </si>
  <si>
    <t>1974_Küssnacht_09.07.2018.pdf</t>
  </si>
  <si>
    <t>Kräzerenbrücke</t>
  </si>
  <si>
    <t>rechts in Brunnenrand, Essen…</t>
  </si>
  <si>
    <t>P berichtet von gegessenem Sandwich als Ursache</t>
  </si>
  <si>
    <t>1975_St.Gallen_31.01.2017 Wegen Ablenkung verunfallt, hotspot Kräzernbrücke..pdf</t>
  </si>
  <si>
    <t>Lenzburgerstr</t>
  </si>
  <si>
    <t>auf Insel überschlagen</t>
  </si>
  <si>
    <t>0.49mW/m2</t>
  </si>
  <si>
    <t>Alle 3 Se von 160° -170° einstrahlend Hustenbonbon, 2 pers im Auto, Auto mit steiler Heckscheibe</t>
  </si>
  <si>
    <t>1976_Seon_Lenzburg_10.11.2014.pdf</t>
  </si>
  <si>
    <t>Einfahrt süd</t>
  </si>
  <si>
    <t>Falsch in Autobahneinfahrt</t>
  </si>
  <si>
    <t>Zeitangabe Abend. Ebene 1 vor 250m, 200m und 150m, Ebene 5 vor 180m</t>
  </si>
  <si>
    <t>1977_Chur_17.08.2016.pdf</t>
  </si>
  <si>
    <t>Allenwinden</t>
  </si>
  <si>
    <t>Winzenrüte</t>
  </si>
  <si>
    <t>an unübers. Ste Trakt überh</t>
  </si>
  <si>
    <t>Feuerwehrdepot mit Sendemast</t>
  </si>
  <si>
    <t>1978_Allenwinden_10.05.2017.pdf</t>
  </si>
  <si>
    <t>Sädelstrasse</t>
  </si>
  <si>
    <t>rechts ab Fb in  Baum geprallt</t>
  </si>
  <si>
    <t>Se bei Anfahrt frontal, v unten auf Kuppe fahrend.</t>
  </si>
  <si>
    <t>1979_Berikon_16.07.2016.pdf</t>
  </si>
  <si>
    <t>Spalenring 149</t>
  </si>
  <si>
    <t>rechts ab Fbin stein</t>
  </si>
  <si>
    <t>Bei Anfahrt gl Se 90° li, 80m vorher Se 4 links;</t>
  </si>
  <si>
    <t>1980_Basel_Spalenring_19.04.2017.pdf</t>
  </si>
  <si>
    <t xml:space="preserve"> links in hauswand</t>
  </si>
  <si>
    <t>Cabriolet, vor 200m alle 3 Se 3 frontal</t>
  </si>
  <si>
    <t>1981_St.Gallen_24.09.2016.pdf</t>
  </si>
  <si>
    <t>frontal in Verkehrsinsel</t>
  </si>
  <si>
    <t>ev einbieg. V Helvetiastr, dann Se 1 frontal</t>
  </si>
  <si>
    <t>1982_St.Gallen_11.05.2017.pdf</t>
  </si>
  <si>
    <t>Birchi</t>
  </si>
  <si>
    <t>Re Randstein, li Randstein</t>
  </si>
  <si>
    <t>1983_Biberist_Birchi_10.07.2017.pdf</t>
  </si>
  <si>
    <t>rte des Gouttes</t>
  </si>
  <si>
    <t>Vor Kreisel in Trennkonstr.</t>
  </si>
  <si>
    <t>Se 1 trifft in Gebäudelü 50 m vor Kontrollverl, Se 2  in Lücke 30m vor Kontrollver., Se 3 letzte 30 m</t>
  </si>
  <si>
    <t>1984_Neuchâtel_20.04.2018.pdf</t>
  </si>
  <si>
    <t>Stadel</t>
  </si>
  <si>
    <t>deponie</t>
  </si>
  <si>
    <t>Deponie, b Abladen gekippt</t>
  </si>
  <si>
    <t>brachte ev Koffermaterial auf feuchte Deponien</t>
  </si>
  <si>
    <t>1985_Stadel_22.11.2015.pdf</t>
  </si>
  <si>
    <t>av Bellevaux</t>
  </si>
  <si>
    <t>spontan n links Höhe Sender</t>
  </si>
  <si>
    <t xml:space="preserve"> Se 1 und 2 auf 2 Unigeb Kreuzg,  spont n. li in Mauer, kein Eintrag=Medproblem, Se0 100m vorher, mit Reflexion Mauer.ebenfalls rechts</t>
  </si>
  <si>
    <t>1986_Neuchatel_19.08.2016.pdf</t>
  </si>
  <si>
    <t>Lüchingen</t>
  </si>
  <si>
    <t>Einmündung, Velo von irgendwo</t>
  </si>
  <si>
    <t>Unübersichtlich, Rentner fährt in Kurve ein, Radfahrer vermutlich schnell abbiegend und Ausweichhandlung.</t>
  </si>
  <si>
    <t>1987_Lüchingen_23.04.2018.pdf</t>
  </si>
  <si>
    <t>Kappel am Albis</t>
  </si>
  <si>
    <t>Feldweg</t>
  </si>
  <si>
    <t>Auf Feldweg liegend gef</t>
  </si>
  <si>
    <t>Spuren von Kollision mit Wildtier, ev. Fuchs</t>
  </si>
  <si>
    <t>1988_Kappel_a_Albis_18.04.2013.pdf</t>
  </si>
  <si>
    <t xml:space="preserve">Hüttlingen </t>
  </si>
  <si>
    <t>A7 Fr Kreuzling</t>
  </si>
  <si>
    <t>Auffahrunfall in s l rechtsk</t>
  </si>
  <si>
    <t>Auto mit Steilheck, MB, SR 170°, vor 400m Einfall rechts Se 2, vor 600m Se 1 frontal.</t>
  </si>
  <si>
    <t>1989_Hüttlingen_24.04.2018.pdf</t>
  </si>
  <si>
    <t>Wülflingerstr</t>
  </si>
  <si>
    <t>Rechts ab Spur, In park FZ</t>
  </si>
  <si>
    <t>Auto mit Steilheck, MB, SR 170°, vor 400m Einfall rechts Se 2, vor Auto mit Pferdeanhänger, Fahrer schwer verletzt.</t>
  </si>
  <si>
    <t>1990_Winterthur_21.03.2017_Pferdetransporter.pdf</t>
  </si>
  <si>
    <t>Coop Maladiere</t>
  </si>
  <si>
    <t>P-1 vollgas, Kollisionen</t>
  </si>
  <si>
    <t>vorw in 2 Autos, vollgas rückwärts in Mauer. Vermutlich w-lan im Eingangsbereich</t>
  </si>
  <si>
    <t>1991_ Neuchâtel_13.06.2017_COOP_Maladiere.pdf</t>
  </si>
  <si>
    <t>N 1 FR Zürich</t>
  </si>
  <si>
    <t xml:space="preserve">Vor Mühle Eberle re in Wildzaun </t>
  </si>
  <si>
    <t>Unfallschwerpunkt, fehlende Eintrage der Einschlafunfälle.</t>
  </si>
  <si>
    <t>1992_Flums_21.04.2017.pdf</t>
  </si>
  <si>
    <t>A5 FR ZH</t>
  </si>
  <si>
    <t>zu knapp überholt, Streifkoll</t>
  </si>
  <si>
    <t>1993_Biberist_24.04.2018.pdf</t>
  </si>
  <si>
    <t>Burkhardstrasse</t>
  </si>
  <si>
    <t>v P i n Zaun vollgas</t>
  </si>
  <si>
    <t>1994_St.Gallen_27.09.2017.pdf</t>
  </si>
  <si>
    <t xml:space="preserve">Einfahrt SVA, Distf falsch </t>
  </si>
  <si>
    <t>Se 1 ist Polycom vomWerkhof Oberbüren SVA</t>
  </si>
  <si>
    <t>1995_Oberbüren_28.03.2018.pdf</t>
  </si>
  <si>
    <t>LSA-Kreuzung, vortr miss</t>
  </si>
  <si>
    <t>Definitve Schuldfrage nicht klar, falls Autofahrerin, von links/hinten, Steilheck-Kombi Fiat.</t>
  </si>
  <si>
    <t>1996_Niederuzwil_22.07.2013.pdf</t>
  </si>
  <si>
    <t>Riedenstrasse</t>
  </si>
  <si>
    <t>Auffahrunf vor Kreuzkreisel</t>
  </si>
  <si>
    <t>1997_Stans_23.11.2016.pdf</t>
  </si>
  <si>
    <t>Tenero</t>
  </si>
  <si>
    <t>A13 FR Locarno</t>
  </si>
  <si>
    <t>Falschfahrer Kreisel Tenero</t>
  </si>
  <si>
    <t>teils über 2 mW</t>
  </si>
  <si>
    <t>Herfahrtsrichtungvon Norden, entlang Coop-Supermercato. Frontal</t>
  </si>
  <si>
    <t>1998_Tenero_25.04.2018.pdf</t>
  </si>
  <si>
    <t>A 53 FR süd</t>
  </si>
  <si>
    <t>Gerade, kont. Rechts,Leitpl</t>
  </si>
  <si>
    <t>1999_Tuggen_28.5.2017.pdf</t>
  </si>
  <si>
    <t>Erstfeld Schattdorf</t>
  </si>
  <si>
    <t>rastpl gotthard</t>
  </si>
  <si>
    <t>Parkplatz Rastplatz S</t>
  </si>
  <si>
    <t>HS 1 über P und Einfahrt. genauen Platz angefr, verm. na Eingang.</t>
  </si>
  <si>
    <t>2000_Schattdorf_13.3.2017.pdf</t>
  </si>
  <si>
    <t>Weissensteinstr</t>
  </si>
  <si>
    <t>f</t>
  </si>
  <si>
    <t>Geade, Allee, FG übers.</t>
  </si>
  <si>
    <t xml:space="preserve">Unfallschwerpunkt FG, Sender von  hinten 160° </t>
  </si>
  <si>
    <t>2001_Solothurn_17.05.2017.pdf</t>
  </si>
  <si>
    <t>Silenen</t>
  </si>
  <si>
    <t>in li Kurve re in LP, abgew.</t>
  </si>
  <si>
    <t>2002_Silenen_04.06.2017.pdf</t>
  </si>
  <si>
    <t>in li kurve li,  re, li in Wand</t>
  </si>
  <si>
    <t>2003_Neuchâtel_02.04.2017.pdf</t>
  </si>
  <si>
    <t>Morges-Est</t>
  </si>
  <si>
    <t>rechts ü Pannenstr. Böschung</t>
  </si>
  <si>
    <t>Müllheim</t>
  </si>
  <si>
    <t>Ausfahrt T14</t>
  </si>
  <si>
    <t>Rampe steigt an in Sendestrahl</t>
  </si>
  <si>
    <t>2006_Müllheim_22.06.2017.pdf</t>
  </si>
  <si>
    <t>A13TrübbaSarg</t>
  </si>
  <si>
    <t>unbestimmt. Gemittelt</t>
  </si>
  <si>
    <t>2006_Mels_17.09.2016.pdf</t>
  </si>
  <si>
    <t>A3 Zürich Chur</t>
  </si>
  <si>
    <t>re an Leitplanken</t>
  </si>
  <si>
    <t>Ort 3x angefragt, Fall ist als seltener SG-Fall nicht lokalisiert. Mels hat HS Querungen.</t>
  </si>
  <si>
    <t>2007_Mels_14.05.2015.pdf</t>
  </si>
  <si>
    <t>A2 FR Zürich</t>
  </si>
  <si>
    <t>re a Pannenstr Unterhaltsfz ger</t>
  </si>
  <si>
    <t>2008_Niederwil_26.09.2014.pdf</t>
  </si>
  <si>
    <t>r de Frontenex</t>
  </si>
  <si>
    <t>Gerade Fussgängerstreifen</t>
  </si>
  <si>
    <t>2009_Geneve_ 23.04.2018.pdf</t>
  </si>
  <si>
    <t>rt pont butin</t>
  </si>
  <si>
    <t>2010_Genf_18.04.2018.pdf</t>
  </si>
  <si>
    <t>Hochspannung für  Lieferwagen, der auf die Gegenspur geraten ist.</t>
  </si>
  <si>
    <t>2011_Aristau_14.03.2018.pdf</t>
  </si>
  <si>
    <t>Wallisellenstr 2</t>
  </si>
  <si>
    <t>rechts abgeb. FG auf Streifen über</t>
  </si>
  <si>
    <t>Se vor abbiegen frontal, Gl Höhe FG, Hauptstrahl Bahnhofstr./ Herkunftsrichtung, Se kaschiert.</t>
  </si>
  <si>
    <t>2012_Bözberg_03.11.2015.pdf</t>
  </si>
  <si>
    <t>SaMedan</t>
  </si>
  <si>
    <t>Shellstrasse</t>
  </si>
  <si>
    <t>in Kreisel ungebremst</t>
  </si>
  <si>
    <t>Alle Se vor 200m frontal. Leichte S-Kurve gefahren, nicht gebremst, abgehoben, weitergefahren.</t>
  </si>
  <si>
    <t>2012_Dübendorf_27.04.2018.pdf</t>
  </si>
  <si>
    <t>Inselplatz</t>
  </si>
  <si>
    <t>Rotlicht übersehen, Kollision</t>
  </si>
  <si>
    <t>LSA-Kreuzung, Se 2 vor 50m links, frei exponiert, Fahrzeug Kombi, Fahrerflucht.</t>
  </si>
  <si>
    <t>2013_Samedan_27.04.2018.pdf</t>
  </si>
  <si>
    <t>Biberist SO</t>
  </si>
  <si>
    <t xml:space="preserve">Ausf Rothrist </t>
  </si>
  <si>
    <t>b Ausfahrt vor LKW gebogen</t>
  </si>
  <si>
    <t>vor 130m frontal, dann Eisenbahnbrücke, links Unterwerk AXPO</t>
  </si>
  <si>
    <t>2015_Rothrist_28.04.2018.pdf</t>
  </si>
  <si>
    <t>r maladiere20</t>
  </si>
  <si>
    <t>Se 2 sehr klein. Se 1 von Hochhaus Spital Maladiere links, Motorrad exponiert rundum</t>
  </si>
  <si>
    <t>2016_Neuchâtel_27.04.2018.pdf</t>
  </si>
  <si>
    <t>Füllinsdorf</t>
  </si>
  <si>
    <t>Füllinsdorferstr</t>
  </si>
  <si>
    <t>Rechtsvortritt verweigert</t>
  </si>
  <si>
    <t xml:space="preserve">vor 30m Insel zu umfahren, Rechts Sichtbehindernde leichte Böschung, </t>
  </si>
  <si>
    <t>2017_Füllinsdorf_23.04.2018.pdf</t>
  </si>
  <si>
    <t>Sfazu</t>
  </si>
  <si>
    <t xml:space="preserve">S Bernardino </t>
  </si>
  <si>
    <t>in rechtskurve geradeaus</t>
  </si>
  <si>
    <t>letzte 500m direkt vor Hauptstrahl (=von hinten)  exponiert, vorher mehrfach. Unfallkurve</t>
  </si>
  <si>
    <t>2018_Sfaz—_20.08.2017 In Kurve gestürzt.pdf</t>
  </si>
  <si>
    <t>Oberdorf FR N</t>
  </si>
  <si>
    <t>höhe Schulhaus in vord FZ gepr</t>
  </si>
  <si>
    <t xml:space="preserve">Seit 200m kein Einfluss mehr, vorher immer exponiert hinten gr, 0-600m, ,Steilheck </t>
  </si>
  <si>
    <t>2019_ Schänis_15.06.2017.pdf</t>
  </si>
  <si>
    <t xml:space="preserve"> FR süd ni 32</t>
  </si>
  <si>
    <t>v Überholspur  n Rechts ger.</t>
  </si>
  <si>
    <t>Se "sehr klein" Angabe "im Bereich des Querschlags 32", dh. kann um 150m variieren nach vorn oder hinten.</t>
  </si>
  <si>
    <t>2020_ Seelisbergtunnel_20.03.2017.pdf</t>
  </si>
  <si>
    <t>Chapelle Gland</t>
  </si>
  <si>
    <t>les chapelettes</t>
  </si>
  <si>
    <t>Fahrzeug parkiert ohne Bremsen</t>
  </si>
  <si>
    <t xml:space="preserve">Senkr Heckscheibe, Fahrzeug 20 m rückwärts auf SBB-Linie gerollt. Sende von hinten, </t>
  </si>
  <si>
    <t>2021_Chapelle_22.04.2018.pdf</t>
  </si>
  <si>
    <t>Tunnel FR Biel</t>
  </si>
  <si>
    <t>kollision seitlich Höhe Rettgs ni 1</t>
  </si>
  <si>
    <t>Nach Überdachungsstrecke, beim Beginn Vollausbau Senderposition</t>
  </si>
  <si>
    <t>2022_Birchitunnel_17.8.2017.pdf</t>
  </si>
  <si>
    <t>Sender nicht vermerkt, Unfall nicht vermerkt, plausible Annahme.</t>
  </si>
  <si>
    <t>2023_St.Gallen_17.05.2017.pdf</t>
  </si>
  <si>
    <t>Auto selbständig gemacht</t>
  </si>
  <si>
    <t>2024_Degersheim_16.06.2017.pdf</t>
  </si>
  <si>
    <t>Eggflue</t>
  </si>
  <si>
    <t>Sender als sehr klein deklariert, im Tunnelgewölbe Reflexionen</t>
  </si>
  <si>
    <t>2025_Eggflue-Tunnel_03.06.2017.pdf</t>
  </si>
  <si>
    <t>Waldhof</t>
  </si>
  <si>
    <t>Feldweg, tot aufgefunden</t>
  </si>
  <si>
    <t xml:space="preserve">Wildkollision, vermutlich Dachs oder Fuchs. </t>
  </si>
  <si>
    <t>2026_Kappel_a_Albis_18.04.2013.pdf</t>
  </si>
  <si>
    <t>Lagerplatz</t>
  </si>
  <si>
    <t>links abbiegend auf Strasse</t>
  </si>
  <si>
    <t>reechts</t>
  </si>
  <si>
    <t>junge auf Kickbord von links übersehen, Se bei Anfahrt  genau rechts 500m gr</t>
  </si>
  <si>
    <t>2027_Winterthur_19.04.2018.pdf</t>
  </si>
  <si>
    <t>Schlatt-Haslen</t>
  </si>
  <si>
    <t>Teufen  Haslen</t>
  </si>
  <si>
    <t>in rechtskurve links in Mauer</t>
  </si>
  <si>
    <t>Fabrikneues Fahrzeug.</t>
  </si>
  <si>
    <t>2028_Hinterhaslen_15.04.2018.pdf</t>
  </si>
  <si>
    <t xml:space="preserve">Frauenfeld </t>
  </si>
  <si>
    <t>A7 FR Zh Ost</t>
  </si>
  <si>
    <t>Streifkollsion mit Mittelleitpl</t>
  </si>
  <si>
    <t>Unfallschwerpunkt Einschlafen 595, 50m vorher  Sender 620 m m m frontal...links</t>
  </si>
  <si>
    <t>2029_Frauenfeld_29.04.2018.pdf</t>
  </si>
  <si>
    <t>Gandastrasse</t>
  </si>
  <si>
    <t>Se Tunneleingang, "sehr klein" Rechts auf Unfallhöhe Trafostation für Festung</t>
  </si>
  <si>
    <t>2030_Grüsch_30.04.2018.pdf</t>
  </si>
  <si>
    <t>Spitzwaldstras</t>
  </si>
  <si>
    <t>beide Se in gl. Winkel in Gebäudelücke, 2011 verm UMTS gross, GSM gross, da Hochhäuserstandorte.</t>
  </si>
  <si>
    <t>2031_Allschwil_21.12.2011.pdf</t>
  </si>
  <si>
    <t>Hinterkappelen</t>
  </si>
  <si>
    <t>Eymattstrasse</t>
  </si>
  <si>
    <t>Kollsion, halt vor PostAuto</t>
  </si>
  <si>
    <t xml:space="preserve">Mysteriöse Beschreibung, Bus fährt in Heck von FZ, welches langsam wird vor ihm. an 1 haltestelle bereits 2 x Funk links nah, </t>
  </si>
  <si>
    <t>2032_Hinterkappelen_01.05.2018.pdf</t>
  </si>
  <si>
    <t xml:space="preserve">Ausfahrt A2 </t>
  </si>
  <si>
    <t>Bei Kreisel zu weit gefahren, als Geisterfahrer eingebogen, Se dort von links.</t>
  </si>
  <si>
    <t>2033_Mendrisio_29.04.2018.pdf</t>
  </si>
  <si>
    <t>Blausee-Mitholz</t>
  </si>
  <si>
    <t>Mitholz Tunnel</t>
  </si>
  <si>
    <t>kont re Kurve in Mitte links geraten</t>
  </si>
  <si>
    <t>Se Tunnelanfang, "sehr klein"</t>
  </si>
  <si>
    <t>2034_ Blausee-Mitholz_18.01.2017.pdf</t>
  </si>
  <si>
    <t>Birseckstrasse</t>
  </si>
  <si>
    <t>Streifkoll mit übeholtem Velo</t>
  </si>
  <si>
    <t>BL macht keine Ortsangaben</t>
  </si>
  <si>
    <t>2035_Arlesheim_28.04.2018.pdf</t>
  </si>
  <si>
    <t>A16 Ausf. Ost</t>
  </si>
  <si>
    <t>Wind, Deckel von Mulde gerissen</t>
  </si>
  <si>
    <t>Windstoss öffnet Deckel, Mulde an Brücke weggerissen</t>
  </si>
  <si>
    <t>2036_Delemont_30.04.2018.pdf</t>
  </si>
  <si>
    <t>Gunzgen-Nord</t>
  </si>
  <si>
    <t>A1 Fr. Zh</t>
  </si>
  <si>
    <t>alle 3 Sender auf der gleichen Einstrahlwinkel 280°...0° gleiche Höhen.</t>
  </si>
  <si>
    <t>2037_Gunzgen_Nord_13.05.2017.pdf</t>
  </si>
  <si>
    <t>Buchrain</t>
  </si>
  <si>
    <t>Na linkskurve weit in Gegenverkehr</t>
  </si>
  <si>
    <t>Sender auf gleicher Höhe, 90° in Linkskurve maximal einstrahlend</t>
  </si>
  <si>
    <t>2038_Buchrain_25.04.2018.pdf</t>
  </si>
  <si>
    <t xml:space="preserve">Wangen   </t>
  </si>
  <si>
    <t>Steineggerhof</t>
  </si>
  <si>
    <t>In Arkade Spar schwer gestürzt</t>
  </si>
  <si>
    <t>Se sehr klein, mit Reflexion an Schaufenstern in Arkade Spar.</t>
  </si>
  <si>
    <t>2039_Wangen_29.04.2018.pdf</t>
  </si>
  <si>
    <t xml:space="preserve"> Valle Verzasca</t>
  </si>
  <si>
    <t>In erster Kurve rechts in Wand</t>
  </si>
  <si>
    <t>Se steht li in spitzer Eingangskurve, die vor der Eingangsbrücke in den Tunnel umrundet wird</t>
  </si>
  <si>
    <t>2040_Gordola_Verzasca_20.05.2017.pdf</t>
  </si>
  <si>
    <t>Einfahrt Zahnsta</t>
  </si>
  <si>
    <t>Bei Einfahrt nicht verlangsamt</t>
  </si>
  <si>
    <t>Nach 5 m steht im Tunnel die Geschwindigkeitsvorschrift 10 KMH. Der rel. lange Zug wurde nicht verzögert, die schiebende Lok entgleiste beim zu raschen Aufsteigen auf die Zahnstange</t>
  </si>
  <si>
    <t>2041_Engelberg_20.01.2015 _Entgleisung.pdf</t>
  </si>
  <si>
    <t>Weissbadstr 52</t>
  </si>
  <si>
    <t>In Hauptstr. Eingebogen</t>
  </si>
  <si>
    <t xml:space="preserve">Se Hirschberg, bei Arealausfahrt 20m 0° frontal Hauptstrahl </t>
  </si>
  <si>
    <t>2042_Appenzell_20.04.2018.pdf</t>
  </si>
  <si>
    <t>avCharles Naine</t>
  </si>
  <si>
    <t xml:space="preserve">Kind bei Überquerung übersehen </t>
  </si>
  <si>
    <t>Kind aTrottinett, verm. ausserhalb FG, aber gut sichtbare Situation zwischen 2  Spielplätzen</t>
  </si>
  <si>
    <t>2043_La-Chaux-de-Fonds_29.04.2018.pdf</t>
  </si>
  <si>
    <t>Twann</t>
  </si>
  <si>
    <t xml:space="preserve">Rychenberg </t>
  </si>
  <si>
    <t>Gerade, gegenspur, frontalkoll</t>
  </si>
  <si>
    <t>Sender über 600m immer von hinten auf Hauptstrahl vor Senderichtung</t>
  </si>
  <si>
    <t>2043_Twann_06.11.2017.pdf</t>
  </si>
  <si>
    <t>Höri</t>
  </si>
  <si>
    <t>Veloweg, Frontalkollision</t>
  </si>
  <si>
    <t>Ort noch nicht geklärt.</t>
  </si>
  <si>
    <t>2045_Höri_28.04.2018.pdf</t>
  </si>
  <si>
    <t>Flüelistrasse</t>
  </si>
  <si>
    <t>Gestürzt wegen Gegenverkehr</t>
  </si>
  <si>
    <t>SUV als gegenverkehr, unsicher, gestürzt, beide Sender immer frei v li über Sportplatz.</t>
  </si>
  <si>
    <t>2046_Winterthur_01.11.2017.pdf</t>
  </si>
  <si>
    <t>A7 FR. N</t>
  </si>
  <si>
    <t>rechts ab FB,Böschung, überschl</t>
  </si>
  <si>
    <t>lange Kurve nach rechts weitergefahren.</t>
  </si>
  <si>
    <t>2047_Wigoltingen_02.05.2018.pdf</t>
  </si>
  <si>
    <t>Canobbio</t>
  </si>
  <si>
    <t>Vedeggio - C</t>
  </si>
  <si>
    <t>Falsch abgebogen,Frontalkoll</t>
  </si>
  <si>
    <t>Deutscher, ortsunkundig, verm älteres Semester.</t>
  </si>
  <si>
    <t>2048_Canobbio_04.06.2017.pdf</t>
  </si>
  <si>
    <t>rte de Sion</t>
  </si>
  <si>
    <t>leichte li- re Kurven</t>
  </si>
  <si>
    <t>Keine besonderen Anforderungen, div Haarnadelkurven vorher</t>
  </si>
  <si>
    <t>2049_Vex_02.05.2018.pdf</t>
  </si>
  <si>
    <t>Oeschgen</t>
  </si>
  <si>
    <t>A1 Höhe Frick</t>
  </si>
  <si>
    <t>li in Mittelleitplanke, weitergef</t>
  </si>
  <si>
    <t>Eruiert am Ankunftsort innerhalb Gde Oeschgen insges. 3 Querungen auf 2200m.</t>
  </si>
  <si>
    <t>2050_Oeschgen_29.04.2018.pdf</t>
  </si>
  <si>
    <t>Baregg</t>
  </si>
  <si>
    <t>A1 vor Tunnel</t>
  </si>
  <si>
    <t>nach links in Mittel-LP</t>
  </si>
  <si>
    <t>plötzlich nach links in 30° Winkel an MLP,alle 3 Sender in den Portalen beidseitg wirksam,  zusätzlich 2 Polycom-Sender.</t>
  </si>
  <si>
    <t>2051_Baden_03.05.2018.pdf</t>
  </si>
  <si>
    <t>V Ausf n re in Zaun, Wiese</t>
  </si>
  <si>
    <t>Ablenkung</t>
  </si>
  <si>
    <t xml:space="preserve"> Sender 3 links ist Doppelstandort, genau 90° links z. Fahrer</t>
  </si>
  <si>
    <t>2052_Oensingen_03.05.2018.pdf</t>
  </si>
  <si>
    <t>robert Durrer st</t>
  </si>
  <si>
    <t>se sehr klein von Raiffeisengebäude, verm EG</t>
  </si>
  <si>
    <t>2053_Stans_26.04.2016.pdf</t>
  </si>
  <si>
    <t>Landstrasse r O</t>
  </si>
  <si>
    <t>Sender nach Scheune wieder auftauchend, gg 210° v hinten, Radfahrer ohne dämpfende Hülle</t>
  </si>
  <si>
    <t>2054_Bilten_22.07.2017.pdf</t>
  </si>
  <si>
    <t>Bonaduz</t>
  </si>
  <si>
    <t>li in Gegenverkehr</t>
  </si>
  <si>
    <t>Cabriolet, HS Trasse nicht vermerkt. PS:  Nach TU Plaza  Unfallschwerpunkt mit 2 Querungen bis Tu Isla Bella.</t>
  </si>
  <si>
    <t>2055_ Bonaduz_15.06.2017.pdf</t>
  </si>
  <si>
    <t>Bonstetten</t>
  </si>
  <si>
    <t>2056_Bonstetten_27.09.2017.pdf</t>
  </si>
  <si>
    <t>ch des Crets</t>
  </si>
  <si>
    <t>nach Kreisel gestürzt</t>
  </si>
  <si>
    <t>SE 3 vermutlich Polycom</t>
  </si>
  <si>
    <t>2057_Bulle_09.04.2017.pdf</t>
  </si>
  <si>
    <t>Hardwald FR N</t>
  </si>
  <si>
    <t>Gegenverkehr, frontalkoll</t>
  </si>
  <si>
    <t>Hardwald, Gerade, Unfallschwerpunkt ganze Strecke. Insg. 3 tödliche</t>
  </si>
  <si>
    <t>2058_Bülach_30.06.2017_Hardwald.pdf</t>
  </si>
  <si>
    <t>r d Gruyeres</t>
  </si>
  <si>
    <t>frontal in Gartenrestaur</t>
  </si>
  <si>
    <t>Se Polycom auf Geschäftshaus; "beim Abfahren von Fz von hi überrascht"</t>
  </si>
  <si>
    <t>2059_Bulle_17.08.2017.pdf</t>
  </si>
  <si>
    <t>ne Aa clublo</t>
  </si>
  <si>
    <t>Auto selbständig gem in Aa gef</t>
  </si>
  <si>
    <t>2060_Buochs_19.08.2016.pdf</t>
  </si>
  <si>
    <t>Engelberger Aa</t>
  </si>
  <si>
    <t>Sturz ohne Fremdeinwirkung, Nach Brücke Feldweg</t>
  </si>
  <si>
    <t>Se 3 Polycom, nach Holzbrücke in 2 Autobahnparallele Sendekeulen fahrend,, Flugplatznah</t>
  </si>
  <si>
    <t>2061_Buochs_25.09.2017.pdf</t>
  </si>
  <si>
    <t>Court</t>
  </si>
  <si>
    <t>Gorges de court</t>
  </si>
  <si>
    <t>200m n Court FR Moutier</t>
  </si>
  <si>
    <t>tiefer Sender SBB GSM Rail, nur auf einer Seite (N) des Tunnels eingetragen, auch Südseite vorhanden.</t>
  </si>
  <si>
    <t>2062_Court_06.11.2016.pdf</t>
  </si>
  <si>
    <t>rt grand-Lancy</t>
  </si>
  <si>
    <t>auf Radweg gestürzt</t>
  </si>
  <si>
    <t>Radweg, Unfall als Abbiegeunfall eingetr. Unfallschwerpunkt 2 tödl. Unfälle auf dieser FR</t>
  </si>
  <si>
    <t>2063_Geneve_06.10.2016.pdf</t>
  </si>
  <si>
    <t>N Tu La Roche</t>
  </si>
  <si>
    <t>N Tunnel rechts ab FB</t>
  </si>
  <si>
    <t>JU macht keine Angaben, HS Querung und MF-Distanz sind Annahmen, Kurvenmitte.</t>
  </si>
  <si>
    <t>2064_Glovelier_19.04.2017.pdf</t>
  </si>
  <si>
    <t>rte de Chene 53</t>
  </si>
  <si>
    <t>2065_Genf_18.01.2017.pdf</t>
  </si>
  <si>
    <t>St. Gallen</t>
  </si>
  <si>
    <t>Höchsterstr 11</t>
  </si>
  <si>
    <t>b Wenden frontal ab Platz</t>
  </si>
  <si>
    <t xml:space="preserve">über 20UW/m2 </t>
  </si>
  <si>
    <t>Nicht mehr angehalten, durch Hecke zum Haus hinunter</t>
  </si>
  <si>
    <t>2066_St.Gallen_03.05.2018.pdf</t>
  </si>
  <si>
    <t>Landhausstrass</t>
  </si>
  <si>
    <t>SE 1 gleiche Höhe, falsch eingetragener Standort</t>
  </si>
  <si>
    <t>2067_St.Gallen_04.05.2018.pdf</t>
  </si>
  <si>
    <t>Tunnel n kurve vor Tu Ende</t>
  </si>
  <si>
    <t>Se Tunnelmitte, LTE "sehr klein" - erste 3 LKW eher kleine Kollisionen, der vierte - Höhe Sender fuhr massiv auf.</t>
  </si>
  <si>
    <t>2068_Eich_23.04.2018.pdf</t>
  </si>
  <si>
    <t>Winterthur A1 Einfa</t>
  </si>
  <si>
    <t>Wint-Wülflingen</t>
  </si>
  <si>
    <t>Höhe Einfahrt, Auffahrkollision</t>
  </si>
  <si>
    <t>3 Se gleiche Höhe (Autobahn über Hauptstr, je. 90°,</t>
  </si>
  <si>
    <t>2069_Winterthur_18.04.2018.pdf</t>
  </si>
  <si>
    <t>St.Josefenstr</t>
  </si>
  <si>
    <t>Lernfahrt vor Kurve, überschlagen</t>
  </si>
  <si>
    <t>Se von hinten , Strasse ansteigend 10%, steilheck, Fehlmanipulation mit Se genau 180°, Fahrlehrer und weiterer Fahrschüler im Auto</t>
  </si>
  <si>
    <t>2070_St.Gallen_02.05.2017.pdf</t>
  </si>
  <si>
    <t>Oulens-sur Echalens</t>
  </si>
  <si>
    <t>rt Eclepens</t>
  </si>
  <si>
    <t>na Überholmanöver in Haus</t>
  </si>
  <si>
    <t>se von hinten genau Hauptstrahl 180° auf Oulens-sur-Echallens</t>
  </si>
  <si>
    <t>2071_Oulens-s-Echalens_03.05.2018.pdf</t>
  </si>
  <si>
    <t>Achseten</t>
  </si>
  <si>
    <t>Adelbodenstras</t>
  </si>
  <si>
    <t>in Kurve Gegenspur,  Frontalkl</t>
  </si>
  <si>
    <t>16 KV Leitung mit Trafostation, 2 Leitungen, Se von hinten/oben, Bergkuppe, mit downtilt 5°, Kein Bild, ev. Regen: meteoblu</t>
  </si>
  <si>
    <t>2072_Achseten_03.05.2018.pdf</t>
  </si>
  <si>
    <t>Römerweg</t>
  </si>
  <si>
    <t>LKW nicht gesichert, weggerollt</t>
  </si>
  <si>
    <t>Ort nicht genau bestimmbar. Paletten, verm. bei Landwirtschaftsbetrieb</t>
  </si>
  <si>
    <t>2073_Eich_ 04.05.2018.pdf</t>
  </si>
  <si>
    <t>rt de l Industrie</t>
  </si>
  <si>
    <t>übersichtliche Strecke, nach Einmündung in Hauptstrasse</t>
  </si>
  <si>
    <t>2074_Vuadens_19.08.2017.pdf</t>
  </si>
  <si>
    <t>tu Spier R nord</t>
  </si>
  <si>
    <t xml:space="preserve"> Tunnelende,  koll m Auto überholspur</t>
  </si>
  <si>
    <t xml:space="preserve">Se sehr klein. Koll auf Überholspur, Mittelspannungs- Leitung quer zum Tunnel </t>
  </si>
  <si>
    <t>2075_Horw_Spier_26.06.2017.pdf</t>
  </si>
  <si>
    <t>Streifkollision in rechtssurve</t>
  </si>
  <si>
    <t>In Kurve 200m vorher links-hinten, kein direkter Hautpstrahl zum Fahrer</t>
  </si>
  <si>
    <t>2076_Malters_28.05.2016.pdf</t>
  </si>
  <si>
    <t>Attalens</t>
  </si>
  <si>
    <t>rte de Vevey</t>
  </si>
  <si>
    <t>Sturz ohne Fremdeinwirkung,  in l linkskurve</t>
  </si>
  <si>
    <t>Beide Sender von hinten mit 10° Einstrahlwinkel, seit 100m frei sichtbar ohne Gebäudeschatten.</t>
  </si>
  <si>
    <t>2077_Attalens_27.05.2018.pdf</t>
  </si>
  <si>
    <t>Oberwilen</t>
  </si>
  <si>
    <t>Oberwilerstr</t>
  </si>
  <si>
    <t>Einbieg a Hauptstr. Vortritt missachtet</t>
  </si>
  <si>
    <t>HS von "hoch" zu "breit" abgespannt bei Querung.</t>
  </si>
  <si>
    <t>2078_Oberwilen_27.05.2016.pdf</t>
  </si>
  <si>
    <t>Nordstrasse</t>
  </si>
  <si>
    <t>Abgebogen,Vortritt missachtet</t>
  </si>
  <si>
    <t>Fahrzeugtyp nicht bekannt, Heckscheibe?</t>
  </si>
  <si>
    <t>2079_Sarnen_27.05.2016.pdf</t>
  </si>
  <si>
    <t xml:space="preserve">Alpnach </t>
  </si>
  <si>
    <t>Eichistrasse</t>
  </si>
  <si>
    <t>Unfall nicht vermerkt, verm. Ablenkung. Steilheck</t>
  </si>
  <si>
    <t>2080_Alpnach_28.05.2016.pdf</t>
  </si>
  <si>
    <t>A1 FR  BE</t>
  </si>
  <si>
    <t>Falschfahrer ab Schönbühl</t>
  </si>
  <si>
    <t>inFR Zh falsch eingebogen, Kollision, gewendet, b Wende frontal ca 200m</t>
  </si>
  <si>
    <t>2081_Urtenen-Schönbühl_28.05.2018.pdf</t>
  </si>
  <si>
    <t>Kantonssst 162</t>
  </si>
  <si>
    <t>Se 3 verm. Polycom, Se 2 nicht vermerkt, pauschale Standortangabe.</t>
  </si>
  <si>
    <t>2082_Freienbach_28.05.2018.pdf</t>
  </si>
  <si>
    <t>2083_Wil_28.05.2016.pdf</t>
  </si>
  <si>
    <t>Amden</t>
  </si>
  <si>
    <t>Weesenstrasse</t>
  </si>
  <si>
    <t>Auf Schachtdeckel ausgerutscht</t>
  </si>
  <si>
    <t>10 m nach Galerie, ohne Funk</t>
  </si>
  <si>
    <t>2084_Amden_28.05.2016.pdf</t>
  </si>
  <si>
    <t>Alte landstrasse</t>
  </si>
  <si>
    <t>li Kurve, abbieg. Auto überholt</t>
  </si>
  <si>
    <t>Mitfahrerin Sozia auf Motorrad schwer verletzt, Gegenlicht abends</t>
  </si>
  <si>
    <t>2085_Tscherlach_28.05.2016.pdf</t>
  </si>
  <si>
    <t>Jona</t>
  </si>
  <si>
    <t>Helvetiastrasse</t>
  </si>
  <si>
    <t>se rechts 90°, Fahrerflucht</t>
  </si>
  <si>
    <t>2086_Jona_28.05.2016.pdf</t>
  </si>
  <si>
    <t>Gams</t>
  </si>
  <si>
    <t>Haagerstrasse</t>
  </si>
  <si>
    <t>rechts von Strasse in Zaun</t>
  </si>
  <si>
    <t>2087_Gams_28.05.2016.pdf</t>
  </si>
  <si>
    <t>Seftigenstrasse</t>
  </si>
  <si>
    <t>Kollision mit Velo in gl Richtung</t>
  </si>
  <si>
    <t>Unfallschwerpunkt, Allee verdeckt mit Radweg an Expresstrasse</t>
  </si>
  <si>
    <t>2088_Wabern_27.05.2016.pdf</t>
  </si>
  <si>
    <t>Röschenz</t>
  </si>
  <si>
    <t>Challstrasse</t>
  </si>
  <si>
    <t xml:space="preserve">links ab FB, Bergab  </t>
  </si>
  <si>
    <t>ev. überhöhte Geschwindigkeit und "Schlangenlinien fahren"</t>
  </si>
  <si>
    <t>2089_Röschenz_27.05.2016.pdf</t>
  </si>
  <si>
    <t>teils auf Trottoir über Streifkoll.</t>
  </si>
  <si>
    <t>"ältere Frau" keine weiteren Angaben, kein Ort, südl. bahnhof exponiert 2 seitig</t>
  </si>
  <si>
    <t>2090_Sarnen_27.05.2016.pdf</t>
  </si>
  <si>
    <t>Lausen</t>
  </si>
  <si>
    <t>vor Streifen Auffahrkollision</t>
  </si>
  <si>
    <t>2091_Lausen_27.05.2016.pdf</t>
  </si>
  <si>
    <t>Salez</t>
  </si>
  <si>
    <t>Einbiegend v überholendes FZ gefahren</t>
  </si>
  <si>
    <t>Kollisionsgegner bl BMW hatte 2  Autos und 1 Traktor überholt, verm. sehr schnell</t>
  </si>
  <si>
    <t>2092_Salez_26.05.2016.pdf</t>
  </si>
  <si>
    <t>Alchensdorf</t>
  </si>
  <si>
    <t>wird Angefahren, Fahrerflucht</t>
  </si>
  <si>
    <t>2093_Alchenstorf_25.05.2016.pdf</t>
  </si>
  <si>
    <t>Riaz</t>
  </si>
  <si>
    <t>A12 FR süd</t>
  </si>
  <si>
    <t>Kontrolle verloren, Mitteleitpl</t>
  </si>
  <si>
    <t>Se genau 90°</t>
  </si>
  <si>
    <t>2094_Riaz_27.05.2017.pdf</t>
  </si>
  <si>
    <t>Kleinandelfigen</t>
  </si>
  <si>
    <t>Elektrorollstuhl überfahren</t>
  </si>
  <si>
    <t>Gegenlicht, Rollstuhlfahrer im Schatten überquerend,  er frei exponiert.</t>
  </si>
  <si>
    <t>2095_Kleinandelfingen_28.05.2016.pdf</t>
  </si>
  <si>
    <t>Lindstrasse</t>
  </si>
  <si>
    <t>in abbiegendes FZ gefahren</t>
  </si>
  <si>
    <t>auffahrender Rollerfahrer frei exponiert, Automobilist ebenso</t>
  </si>
  <si>
    <t>2096_Winterthur_27.05.2016.pdf</t>
  </si>
  <si>
    <t>Birchwaldstras</t>
  </si>
  <si>
    <t>Kontrolle verl. Wiesenbord</t>
  </si>
  <si>
    <t>Rel. enge Strasse mit Gebüsch re und Böschung li, Kurve</t>
  </si>
  <si>
    <t>2097_Winterthur_28.05.2016.pdf</t>
  </si>
  <si>
    <t>Se re 90°, Se 2 von hinten über 200m linear auf Hauptstrahl in Strassenrichtung</t>
  </si>
  <si>
    <t>2098_Teufen_29.05.2016.pdf</t>
  </si>
  <si>
    <t>Würenlos</t>
  </si>
  <si>
    <t>A1 Raststätte</t>
  </si>
  <si>
    <t>Be beschl. a nass FB geschleudert</t>
  </si>
  <si>
    <t>Kosovare mit weissem Sportwagen</t>
  </si>
  <si>
    <t>2099_Würenlos_29.05.2016.pdf</t>
  </si>
  <si>
    <t>Untere Dünnern</t>
  </si>
  <si>
    <t>Mittelpfahl gestr a Radweg</t>
  </si>
  <si>
    <t>Insges. 5 Sender mit Sichtverbindung, Unfallschwerpunkt im Mai 16 Höhe Sender links Frontalkollision. Dieser Unfall nicht vermerkt in Astra-karte.</t>
  </si>
  <si>
    <t>2100_Wangen_28.05.2016.pdf</t>
  </si>
  <si>
    <t>Erlinsbach</t>
  </si>
  <si>
    <t>Haupstrasse</t>
  </si>
  <si>
    <t>A Hauspl eingebo Kleinkind überf</t>
  </si>
  <si>
    <t>SE "sehr klein", Cabriolet, FR nicht genau dokumentiert.</t>
  </si>
  <si>
    <t>2101_Erlinsbach_28.05.2016.pdf</t>
  </si>
  <si>
    <t>Riedstrasse</t>
  </si>
  <si>
    <t>Bergab Velo gestreift</t>
  </si>
  <si>
    <t>2102_Tamins_28.05.2016.pdf</t>
  </si>
  <si>
    <t>Verkehrsteiler angefahren</t>
  </si>
  <si>
    <t>2103_Lenzburg_28.05.2016.pdf</t>
  </si>
  <si>
    <t>Quad bergauf überschla überladen</t>
  </si>
  <si>
    <t>Keine Ortsangabe, Wald-Arbeiter auf Arbeitsweg</t>
  </si>
  <si>
    <t>2104_Lenzerheide_27.05.2017.pdf</t>
  </si>
  <si>
    <t>A22 FR Nord</t>
  </si>
  <si>
    <t>n re kurve Geradeaus</t>
  </si>
  <si>
    <t>2105_Liestal_27.05.2016.pdf</t>
  </si>
  <si>
    <t>R de Poudriere</t>
  </si>
  <si>
    <t>v Tu re eingespurt, Motorr übers.</t>
  </si>
  <si>
    <t>Fahrzeugtyp ni bekannt, Sender von hoch oben, rel. steiler Winkel auf diese Distanz, auch Limousinenheck mit Einstrahlung</t>
  </si>
  <si>
    <t>2106_Neuchatel_27.05.2016.pdf</t>
  </si>
  <si>
    <t>A13 FR süd</t>
  </si>
  <si>
    <t>re ab Fahrb überschlagen Graben</t>
  </si>
  <si>
    <t>unfallschwerpunkt Schleuderunfälle, Unfall nicht vermerkt</t>
  </si>
  <si>
    <t>2107_Sennwald_05.05.2018.pdf</t>
  </si>
  <si>
    <t>Neuwiesenstra</t>
  </si>
  <si>
    <t>in Li Kurve rechts Randstein, geschl</t>
  </si>
  <si>
    <t>zu schnell in Kurve, rechts 90° beim Einleiten / Anfahren, 3 insassen</t>
  </si>
  <si>
    <t>2108_Winterthur_29.05.2016.pdf</t>
  </si>
  <si>
    <t>A4 Fr N Rastpl</t>
  </si>
  <si>
    <t>Immer Querungen Ebene 1</t>
  </si>
  <si>
    <t>2109_Humlikon_06.05.2018.pdf</t>
  </si>
  <si>
    <t>Beggingerstras</t>
  </si>
  <si>
    <t>rechts auf Geländer, gekippt</t>
  </si>
  <si>
    <t>2110_Schleitheim_07.05.2018.pdf</t>
  </si>
  <si>
    <t>Gähwilerstrasse</t>
  </si>
  <si>
    <t>Auffahrunfall abbieg. Fahrzeug</t>
  </si>
  <si>
    <t xml:space="preserve">mittel </t>
  </si>
  <si>
    <t>ort angefragt.</t>
  </si>
  <si>
    <t>2111_Kirchberg_04.05.2018.pdf</t>
  </si>
  <si>
    <t>Kreuzkreisel</t>
  </si>
  <si>
    <t>Ab Kreisel auffäll. Fahrverhalten</t>
  </si>
  <si>
    <t>Alter, Ursache, angefragt</t>
  </si>
  <si>
    <t>2112_Stans_03.09.2016.pdf</t>
  </si>
  <si>
    <t>rte d Vernier</t>
  </si>
  <si>
    <t>lebensgefährlich verletzt. Brückenhöhe über SBB  SBB-Se sind gleich hoch, div. Se unter noch höherer Brücke m runder Verkleidung verm. reflektiert</t>
  </si>
  <si>
    <t>2113_Genf_07.05.2018.pdf</t>
  </si>
  <si>
    <t>Einbiegend Fahrfehler Kollision</t>
  </si>
  <si>
    <t>Se 90°, rechts, aber Cabriolet, alle scheiben unten=exposition wie ungeschützter Zweiradfahrer.</t>
  </si>
  <si>
    <t>2114_Schwaderloch_06.05.2018.pdf</t>
  </si>
  <si>
    <t>Pfingstweidstr</t>
  </si>
  <si>
    <t>zu schnell abgeboge, Anh gekippt</t>
  </si>
  <si>
    <t>1 und 2 Höhe re 90° in Kurve. LSA, mögl. noch zu spät abgebogen. Hängende Ladung. HS-Freischaltanlage rechts in Kurvenaussenseite</t>
  </si>
  <si>
    <t>2115_Zürich_07.05.2018.pdf</t>
  </si>
  <si>
    <t>Leitplanke, Auffahrunfall</t>
  </si>
  <si>
    <t>Schlafend aufgefunden, Medikament nach Arztbesuch.</t>
  </si>
  <si>
    <t>2116_Cham_01.02.2017.pdf</t>
  </si>
  <si>
    <t>Mols  FR süd</t>
  </si>
  <si>
    <t>A3 176.6</t>
  </si>
  <si>
    <t>re kont in Leitplanke</t>
  </si>
  <si>
    <t>Deutsches Nummernschild</t>
  </si>
  <si>
    <t>2117_Mols_18.03.2018.pdf</t>
  </si>
  <si>
    <t>Bahnübergang Koll Thurbo</t>
  </si>
  <si>
    <t>Se 2 UMTS Annahme:   gross 2012, LTE erst ab 2013 eingeführt.</t>
  </si>
  <si>
    <t>2118_Kradolf_26.11.2012.pdf</t>
  </si>
  <si>
    <t>Solothurnstrasse</t>
  </si>
  <si>
    <t>N Bahnübergang</t>
  </si>
  <si>
    <t>Bahnübergang gequert, Gerade, alle 3 Se von hinten 180°</t>
  </si>
  <si>
    <t>2119_Urtenen-Schönbühl_27.04.2017.pdf</t>
  </si>
  <si>
    <t>Schaffhausers</t>
  </si>
  <si>
    <t>Kreuzung vortritt verweigert</t>
  </si>
  <si>
    <t>HS 2 diagonal über Bahn, HS3 Bahnquer.</t>
  </si>
  <si>
    <t>2120_Rafz_18.03.2018.pdf</t>
  </si>
  <si>
    <t>Domdidier</t>
  </si>
  <si>
    <t>Vy-d Avenches</t>
  </si>
  <si>
    <t>letzte 600m immer linear vor dem Hauptstrahl, FZ mit Steilheck.</t>
  </si>
  <si>
    <t>2121 Domdidier_16.03.2018.pdf</t>
  </si>
  <si>
    <t>v Rotlicht spontan vorw und Rückw</t>
  </si>
  <si>
    <t>2122_Wil_14.09.2017.pdf</t>
  </si>
  <si>
    <t>Lavey</t>
  </si>
  <si>
    <t>A  FR Laus.</t>
  </si>
  <si>
    <t>Gerade, in Leitplanke überschlagen</t>
  </si>
  <si>
    <t>Anhängerzug mit Bagger, überschlagen</t>
  </si>
  <si>
    <t>2123_Lavey_10.12.2013.pdf</t>
  </si>
  <si>
    <t>Vouvry</t>
  </si>
  <si>
    <t>rte du Leman</t>
  </si>
  <si>
    <t>l re Kurve, Scooter angefahren</t>
  </si>
  <si>
    <t>Freileitung wird hier erdverlegt, 10m neben Strasse</t>
  </si>
  <si>
    <t>2124_Vouvry_19.09.2017.pdf</t>
  </si>
  <si>
    <t>Affoltern a Albis</t>
  </si>
  <si>
    <t>Mühlebergstrass</t>
  </si>
  <si>
    <t>auf Gerade in Mittelinsel gefahren</t>
  </si>
  <si>
    <t xml:space="preserve">Senkrechtes Heck, Se über 150m genau hinten auf Hauptstrahl </t>
  </si>
  <si>
    <t>2125_Affoltern_20.07.2016.pdf</t>
  </si>
  <si>
    <t>a Pannenstreifen FZ gestreift</t>
  </si>
  <si>
    <t>2126_Lodrino_19.09.2017.pdf</t>
  </si>
  <si>
    <t>Hellbühl</t>
  </si>
  <si>
    <t>Hellbühlstrasse</t>
  </si>
  <si>
    <t>n 450m Gerade, links in Gegenverkehr</t>
  </si>
  <si>
    <t>Sehr weite Distanz, sehr lange Gerade noch, ev abgelenkt</t>
  </si>
  <si>
    <t>2127_Hellbühl_25.09.2017.pdf</t>
  </si>
  <si>
    <t>In Waldpartie rechts a Böschung</t>
  </si>
  <si>
    <t>2128_Dulliken_05.02.2018.pdf</t>
  </si>
  <si>
    <t>fritz courvoisier</t>
  </si>
  <si>
    <t>rechts über Trottoir abgeb</t>
  </si>
  <si>
    <t>Genau Hauptstrahlmitte 90°, zudem 15 m nach Kleintankstelle rechts. Bushaltestelle mit wartendem 10-jährigen Kind</t>
  </si>
  <si>
    <t>2129_La-Chaux-de-Fonds_14.11.2017.pdf</t>
  </si>
  <si>
    <t>St.Georgenstr</t>
  </si>
  <si>
    <t>Geradeaus über Stop, in Mast</t>
  </si>
  <si>
    <t xml:space="preserve"> Re 90° Polycom, se re bei Bahn/Spital, genau re, 3.Se schräg-frontal vor 150m</t>
  </si>
  <si>
    <t>2130_Winterthur_27.11.2017.pdf</t>
  </si>
  <si>
    <t>Gland</t>
  </si>
  <si>
    <t>rechts auf Randzone, geschleudert</t>
  </si>
  <si>
    <t>frontal Polycom ab Stützpunkt Polizei Bursins</t>
  </si>
  <si>
    <t>2131_Gland_08.05.2018.pdf</t>
  </si>
  <si>
    <t>Algetshausen</t>
  </si>
  <si>
    <t>Brumoosstrass</t>
  </si>
  <si>
    <t>n Kreisel in Haus gefahren.</t>
  </si>
  <si>
    <t>2132_Algetshausen_07.05.2018.pdf</t>
  </si>
  <si>
    <t>Berghaldenstr 1</t>
  </si>
  <si>
    <t>in Steinbeet gefahren</t>
  </si>
  <si>
    <t>Se 1 von hinten, über 50m exponiert, Se 2 von vorn, über 100m, Senderhöhe (Hügellage), Se 3 dito, gleicher Einstrahlwinkel</t>
  </si>
  <si>
    <t>2133_Adliswil_09.05.2018.pdf</t>
  </si>
  <si>
    <t>Seeradweg</t>
  </si>
  <si>
    <t>Kollision auf kl Brücke</t>
  </si>
  <si>
    <t>4. Sender von Zug wirksam. Verursacher wurde nicht genannt, Angabe aufgrund Altersunterschied.</t>
  </si>
  <si>
    <t>2134_Cham_18.08.2016.pdf</t>
  </si>
  <si>
    <t>Cartigny</t>
  </si>
  <si>
    <t>moulin d la ratte</t>
  </si>
  <si>
    <t>schwer verl. Gefunden</t>
  </si>
  <si>
    <t xml:space="preserve">Sender von hinten, aber viel Vegetation, dunkel. Ausgangs Kurve, </t>
  </si>
  <si>
    <t>2135_Cartigny_17.06.2017.pdf</t>
  </si>
  <si>
    <t>Lichtensteig</t>
  </si>
  <si>
    <t>a Trottoir in Säule gefahren</t>
  </si>
  <si>
    <t>0.4 mW</t>
  </si>
  <si>
    <t>Se 1 fast hautpstrah, gleiche Höhe, Se 2   Wattwil Chapf, UKW 7.8 kW, Se 3</t>
  </si>
  <si>
    <t>2136_Lichtensteig_09.05.2018.pdf</t>
  </si>
  <si>
    <t>Thalwil</t>
  </si>
  <si>
    <t>Sturz ohne Fremdeinwirkung, in Kreuzungsbereich</t>
  </si>
  <si>
    <t>4. Sender 479 mittel, mittel, mittel ebenso auf gleiche Höhe, von Süden.</t>
  </si>
  <si>
    <t>2137_Thalwil_09.05.2018.pdf</t>
  </si>
  <si>
    <t>Rivera  Bironico</t>
  </si>
  <si>
    <t>Tesla, na Tunnel links in MLP</t>
  </si>
  <si>
    <t>SE 1 Polycom, 4 Se in Tunnelrundung, 1 LTE, Fahrer Deutschland, am Tunnelende Se sehr klein, dann in Baustellenbegrenzung, verbrannt</t>
  </si>
  <si>
    <t>2138_Rivera_10.05.2018.pdf</t>
  </si>
  <si>
    <t>Cadenazzo</t>
  </si>
  <si>
    <t xml:space="preserve">In Baustellenber in Abschr.,  </t>
  </si>
  <si>
    <t>Sender bei Aus/Einfahrt, Baustelle ist vermutlich wesentlich länger.</t>
  </si>
  <si>
    <t>2139_Cadenazzo_11.05.2018.pdf</t>
  </si>
  <si>
    <t>rt Principale</t>
  </si>
  <si>
    <t>Kontr verloren. Links in P, Flucht</t>
  </si>
  <si>
    <t>Gerade, Se von hinten/tief, 150m n  Bahnüberführung, letztlich gleich hoch wie Unfallstrecke, vorher frontal</t>
  </si>
  <si>
    <t>2140_Villars-s-Glane_26.05.2016.pdf</t>
  </si>
  <si>
    <t>Posieux</t>
  </si>
  <si>
    <t>rte Moulin Neuf</t>
  </si>
  <si>
    <t>In Kurve Frontalkollision</t>
  </si>
  <si>
    <t>Tag unbekannt, Se Hautpstrahl. gleiche Höhe, Verursacher nicht bekannt, Betreiltigte nicht bekannt, nur Ort.</t>
  </si>
  <si>
    <t>2141_Posieux_26.05.2016.pdf</t>
  </si>
  <si>
    <t>Einfahrt fr S</t>
  </si>
  <si>
    <t>Streifkollision eing. Tunnel</t>
  </si>
  <si>
    <t>Unfall nicht lokalisiert. Deutscher Automobilist, Senderleistung in S-Kurve sehr hoch, Unfallschwerpunkt.</t>
  </si>
  <si>
    <t>2142_Göschenen_27.04.2017.pdf</t>
  </si>
  <si>
    <t>via al Lido</t>
  </si>
  <si>
    <t>Auf Mauerkante, See</t>
  </si>
  <si>
    <t>200uW/m2</t>
  </si>
  <si>
    <t>Vermutlich Wendemanöver mit SR wechselnd von links zu frontal.</t>
  </si>
  <si>
    <t>2143_Locarno_10.05.2018.pdf</t>
  </si>
  <si>
    <t>Viktoriaplatz</t>
  </si>
  <si>
    <t xml:space="preserve">Kreuzung, Trolley v links </t>
  </si>
  <si>
    <t>Verursacher nicht bekannt, LSA, Blendung für PostAuto, Se frontal für PostAuto, keiner für Trolley</t>
  </si>
  <si>
    <t>2144_Luzern_02.09.2014.pdf</t>
  </si>
  <si>
    <t>Marly</t>
  </si>
  <si>
    <t>rte Chesalles</t>
  </si>
  <si>
    <t>Geradeaus, in Gebäude</t>
  </si>
  <si>
    <t>Expositionsmaximum 2 -3 Sender kurz vor / in der letzten gefahrenen Kurve, dann Geradeausfahrt.</t>
  </si>
  <si>
    <t>2145_Marly_05.08.2017.pdf</t>
  </si>
  <si>
    <t>Vordersteig</t>
  </si>
  <si>
    <t>Fussgänge v hinten erfass, Flucht</t>
  </si>
  <si>
    <t xml:space="preserve">Fahrerflucht,  KeinFunk, Kurve mit Einfahrt, verm von hinten gestreift </t>
  </si>
  <si>
    <t>2139_Schaffhausen_26.05.2016.pdf</t>
  </si>
  <si>
    <t>rt de la Berra</t>
  </si>
  <si>
    <t>Allenfalls frei exponiert links vor 50m,. falls aus Tiefgarage einmündend</t>
  </si>
  <si>
    <t>2147_Bulle_08.11.2016.pdf</t>
  </si>
  <si>
    <t xml:space="preserve">Deitingen </t>
  </si>
  <si>
    <t>Wangenstrasse</t>
  </si>
  <si>
    <t>rechts ab FB, koll m Leitungsmast</t>
  </si>
  <si>
    <t>Fahrzeug vermutlich mit Steilheck.</t>
  </si>
  <si>
    <t>2148_Deitingen_21.08.2017.pdf</t>
  </si>
  <si>
    <t>Jenaz</t>
  </si>
  <si>
    <t>A 28 Fr Fideris</t>
  </si>
  <si>
    <t>n linksku li ab Fahrb überschlage</t>
  </si>
  <si>
    <t>Mast rechts, mit vertikaler Zuleitung zu Siedlung links nebenStrasse</t>
  </si>
  <si>
    <t>2149_Jenaz_08.05.2018.pdf</t>
  </si>
  <si>
    <t>Bodenackerstr.</t>
  </si>
  <si>
    <t>Kreuzung, vortritt verweigert</t>
  </si>
  <si>
    <t>Se 1 rechts, Se 2 Links hinten, Motorradfahrer ungeschützt,som al s frontal definiert.</t>
  </si>
  <si>
    <t>2150_Bottmingen_26.05.2016.pdf</t>
  </si>
  <si>
    <t>30er Zone, Vortritt verweigert</t>
  </si>
  <si>
    <t>Vortrittslage nicht korrekt wiedergegeben in Unfallkarte.</t>
  </si>
  <si>
    <t>2151_Stäfa_26.05.2016.pdf</t>
  </si>
  <si>
    <t>Mt Russelin</t>
  </si>
  <si>
    <t>600m n Einfahrkurve links Frontal</t>
  </si>
  <si>
    <t>2152_Glovelier_14.05.2016.pdf</t>
  </si>
  <si>
    <t>Se 100 vorher links, zuletzt v hinten;4x HS; SBB quer 120, Ebene 5 quer 150, 1 von 4 Leitung dopperlt qequert, Fahrzeug mit Steilheck.</t>
  </si>
  <si>
    <t>2153_Rüthi_27.05.2016.pdf</t>
  </si>
  <si>
    <t>links in Mittelleitpl. 3spurig</t>
  </si>
  <si>
    <t>quer über 3 Spuren, kein funk erkennbar, keine HS nach Bareggtunnel.</t>
  </si>
  <si>
    <t>2154_Neuenhof_14.05.2018.pdf</t>
  </si>
  <si>
    <t>Steckborn</t>
  </si>
  <si>
    <t>links ab FB in Garten, gekippt</t>
  </si>
  <si>
    <t>Bergab, oberhalb von 2 Sendern links</t>
  </si>
  <si>
    <t>2155_Steckborn_19.08.11.pdf</t>
  </si>
  <si>
    <t>Einfahrt A12</t>
  </si>
  <si>
    <t>Falschfahrer ab Einf Matran</t>
  </si>
  <si>
    <t xml:space="preserve">Ausländer, Falschfahrer ab Einfahrt, nachher unterwegs gewendet. </t>
  </si>
  <si>
    <t>2156_Matran_15.06.2016.pdf</t>
  </si>
  <si>
    <t>Auffahrkoll auf Dosierstau</t>
  </si>
  <si>
    <t>der letzte oder vorletzte LKW vorher steht oder rollte unter HS-Querung.</t>
  </si>
  <si>
    <t>2157_Quinto_17.05.2017.pdf</t>
  </si>
  <si>
    <t>Falschfahrer ab Einf Rotkreuz</t>
  </si>
  <si>
    <t>Komplexe Einfahrt mit Mittelkreisel, vermutlich von westen her eingefahren</t>
  </si>
  <si>
    <t>2158_Cham_04.05.2018.pdf</t>
  </si>
  <si>
    <t xml:space="preserve">Seedorf </t>
  </si>
  <si>
    <t>Wyerstrasse</t>
  </si>
  <si>
    <t>von Radweg Damm auf nebenstr.</t>
  </si>
  <si>
    <t>ev unübersichtlich, Radf aus Unterführung mit Büschen im Winkel zur Wyerstrasse. Gen. Ort nicht bekannt.</t>
  </si>
  <si>
    <t>2159_Seedorf_04.05.2018.pdf</t>
  </si>
  <si>
    <t>rechts ab Stasse,Wiese, Bach</t>
  </si>
  <si>
    <t>2160_Baar_27.05.2016.pdf</t>
  </si>
  <si>
    <t>A 16 FR süd</t>
  </si>
  <si>
    <t>geradeaus in Brückenpfeiler</t>
  </si>
  <si>
    <t>Am Ort des Geradeausfahrens HS endend in Erdverlegung, Se re/hinten,  300m vorher 90°</t>
  </si>
  <si>
    <t>2161_Courgenay_02.03.2017.pdf</t>
  </si>
  <si>
    <t>rue Corbusier 7</t>
  </si>
  <si>
    <t>3 vonGebäuden - teils mehrfach -abgeschirmte Sender</t>
  </si>
  <si>
    <t>2162_Le-Locle 27.05.2016.pdf</t>
  </si>
  <si>
    <t>Cernier</t>
  </si>
  <si>
    <t>rue du Stand</t>
  </si>
  <si>
    <t xml:space="preserve">Kind zw. Autos hervork angefahren </t>
  </si>
  <si>
    <t>Do., Unterer Abschnitt, wo Autos parkiert sind, wird Strassenniveau abgeschirmt, Dorf in Steigung, Se im Talgrund</t>
  </si>
  <si>
    <t>2163_Cernier_26.05.2016.pdf</t>
  </si>
  <si>
    <t>Aigle  Fontanney</t>
  </si>
  <si>
    <t>rte de Mosses</t>
  </si>
  <si>
    <t>Kollision frontal n Linkskurve</t>
  </si>
  <si>
    <t xml:space="preserve">Bergstrecke, unübersichtliche Kurve wegen Rebberg-Mauern, </t>
  </si>
  <si>
    <t>2164_Aigle_26.05.2016.pdf</t>
  </si>
  <si>
    <t>kollision mit Busheck</t>
  </si>
  <si>
    <t>Beide Standorte von hoch, Se 1 Landisilo, Bahnhof, Se2 Kambli-Turm.</t>
  </si>
  <si>
    <t>2165_Murten_25.05.2016.pdf</t>
  </si>
  <si>
    <t>überh Geschw.links, Rabatte</t>
  </si>
  <si>
    <t>3 Personen im Auto, Typ blauer übermotorisierter BMW</t>
  </si>
  <si>
    <t>2166_Basel_26.05.2016.pdf</t>
  </si>
  <si>
    <t>in linksku re ab, li zurück Wald</t>
  </si>
  <si>
    <t>Frontalkollision in erster Kurve n gerader Waldstrecke, Verurs. Renault Megane (Sportswagen)</t>
  </si>
  <si>
    <t>2167_ Leuggern_26.05.2016.pdf</t>
  </si>
  <si>
    <t>Bretzwilerstras</t>
  </si>
  <si>
    <t>Dreieckskreuzung, gleicher Unfallort wie 1618.</t>
  </si>
  <si>
    <t>2168_Seewen_26.05.2016.pdf</t>
  </si>
  <si>
    <t>Saien</t>
  </si>
  <si>
    <t>in re Ku links ab Strasse</t>
  </si>
  <si>
    <t>mehrere Kurven vorher, auch nach HS-Querung. Sender Säntis frontal über 1 km</t>
  </si>
  <si>
    <t>2169_Urnäsch_26.05.2016.pdf</t>
  </si>
  <si>
    <t>Betriebsfunk AB von Stationsgebäude, letzte 8 m Gebäudeschatten. Enge Strasse, bergauf, mit Vortrittsmarkierungen</t>
  </si>
  <si>
    <t>2170_Waldstatt_25.05.2016.pdf</t>
  </si>
  <si>
    <t>Gurmels</t>
  </si>
  <si>
    <t>Hauptstrasse 65</t>
  </si>
  <si>
    <t>2171_Gurmels_25.05.2016.pdf</t>
  </si>
  <si>
    <t>Ausf. Vauseyon</t>
  </si>
  <si>
    <t>links über li FB, in Hindernis</t>
  </si>
  <si>
    <t>Se 3 links gsm,78m, mittel;HS mit SBB quer, Unterwerk links mit Zuleitungen pberirdisch rechtwinklig und unterirdisch.</t>
  </si>
  <si>
    <t>2172_Neuchatel_13.04.2017.pdf</t>
  </si>
  <si>
    <t>Silstighof</t>
  </si>
  <si>
    <t>2 Unfälle in 30 Tagen, 200m auseinander.</t>
  </si>
  <si>
    <t>2173_Schleitheim_26.05.2016.pdf</t>
  </si>
  <si>
    <t>links abgeb. Koll Lichtsignalanl.</t>
  </si>
  <si>
    <t>Se 1 vor 150m frontal, und Reflexion frontal unter HS,  Se 2 genau 90°  , Se 3 Hochhaus, vor 250m vorher frontal und Reflexion unter HS frontal</t>
  </si>
  <si>
    <t>2174_Baar_26.05.2016.pdf</t>
  </si>
  <si>
    <t>Oberdorfstrass</t>
  </si>
  <si>
    <t>enge Dorfstr, Kurve, Streifkoll.</t>
  </si>
  <si>
    <t>Se Polycom i Gebäudelücke wahrsch. Unfallstelle. Fahrerflucht des gegn. Fahrzeugs. Eingesenkte Strasse mit nahem Gebäudebestand.</t>
  </si>
  <si>
    <t>2175_Stetten_24.05.2016.pdf</t>
  </si>
  <si>
    <t>Unterentfelden</t>
  </si>
  <si>
    <t>Erlifeldstrasse</t>
  </si>
  <si>
    <t>LSA Kreuzung mit Bahn</t>
  </si>
  <si>
    <t xml:space="preserve">50m vorher exponiert,Se 693m gr, m, m, </t>
  </si>
  <si>
    <t>2176_Unterentfelden_23.05.2016.pdf</t>
  </si>
  <si>
    <t>Salinenstrasse</t>
  </si>
  <si>
    <t>Ausfahrt ikea geradeaus</t>
  </si>
  <si>
    <t>Se 1 und Se 2 schon vorher frontal, Ausfahrmanöver gelungen, Se 1 Ikea hat Hautpstrahl 90° für Salinenstrasse, Rampe ansteigend, Se 3 hinten, Steile Heckscheibe.</t>
  </si>
  <si>
    <t>2177_Pratteln_26.05.2016.pdf</t>
  </si>
  <si>
    <t>Schönenbaumgarten</t>
  </si>
  <si>
    <t>Landschlachter</t>
  </si>
  <si>
    <t>Landsträsschen Vortritt missachtet</t>
  </si>
  <si>
    <t>2178_Schönenbaumgarten_26.05.2016.pdf</t>
  </si>
  <si>
    <t>Stra i Dorf, Auffahren a motorrad</t>
  </si>
  <si>
    <t>Ort aber nicht vermerkt, da Ablenkung</t>
  </si>
  <si>
    <t>2179_Bütschwil_25.05.2016.pdf</t>
  </si>
  <si>
    <t>A1 FR. SG</t>
  </si>
  <si>
    <t>in l re kurve in Mittelleitpl.</t>
  </si>
  <si>
    <t>Gerade, immer vor Hauptstrahl, folgende leichte links Kurve nicht gefahren</t>
  </si>
  <si>
    <t>2180_Münchwilen_13.05.2018.pdf</t>
  </si>
  <si>
    <t>Auffahrunfall, vollbremsung</t>
  </si>
  <si>
    <t>2181_Au_25.05.2016.pdf</t>
  </si>
  <si>
    <t>Wangen-Brüttisellen</t>
  </si>
  <si>
    <t>Kindhausenstr</t>
  </si>
  <si>
    <t>Kreuzung, vor Auto gestürzt</t>
  </si>
  <si>
    <t>Steile Strasse mit Kurve ins Dorfzentrum im Bereich einmündende Str kollidiert</t>
  </si>
  <si>
    <t>2182_Wangen-Brüttisellen_25.05.2016.pdf</t>
  </si>
  <si>
    <t>Beckenmühlest</t>
  </si>
  <si>
    <t>bergauf Vortritt nicht gewährt</t>
  </si>
  <si>
    <t>kein Funk an dieser Passage der Alten Speicherstrasse</t>
  </si>
  <si>
    <t>2183_Teufen_23.05.2016.pdf</t>
  </si>
  <si>
    <t>ch de l abbaye</t>
  </si>
  <si>
    <t>Waldstrasse, in Kurve v Auto überr</t>
  </si>
  <si>
    <t>Se aus Kirchturm rechts, gleiche Höhe in Gebäudelücke</t>
  </si>
  <si>
    <t>2184_Neuchâtel_25.05.2016.pdf</t>
  </si>
  <si>
    <t>marie Anne cala</t>
  </si>
  <si>
    <t>Quartierstrasse, linksabbiegend</t>
  </si>
  <si>
    <t>Se Polycom auf Gemeindehaus.  Schaden beim Abbiegen an park. Auto. Fahrerflucht</t>
  </si>
  <si>
    <t>2185_Le-Locle_25.05.2016.pdf</t>
  </si>
  <si>
    <t>Ne</t>
  </si>
  <si>
    <t>rue des Fahys</t>
  </si>
  <si>
    <t>Einschnitt, Koll an Kreuzung</t>
  </si>
  <si>
    <t>Regen nur noch am morgen, nachher trocken</t>
  </si>
  <si>
    <t>2186_Neuchâtel_24.05.2016.pdf</t>
  </si>
  <si>
    <t>Vor SBB-Unterführung Auffahrkoll</t>
  </si>
  <si>
    <t>Fahrerflucht, unfall nicht Astra-Karte-lokalisiert, nur beschrieben</t>
  </si>
  <si>
    <t>2187_ La-Chaux-de-Fonds_23.05.2016.pdf</t>
  </si>
  <si>
    <t xml:space="preserve"> Reflexion an Geschäftshaus Buochserstrasse, somit nochm frontal</t>
  </si>
  <si>
    <t>2188_Stans_25.05.2016.pdf</t>
  </si>
  <si>
    <t>Rotzbergstrass</t>
  </si>
  <si>
    <t>Unfall ganz falsch eingetragen... Se 1 vorher rechts, se 2 vor 50m links, Raiffeisenbank</t>
  </si>
  <si>
    <t>2189_ Stansstad_24.05.2016.pdf</t>
  </si>
  <si>
    <t>Auto streift Velofahrer</t>
  </si>
  <si>
    <t xml:space="preserve">Fahrerflucht </t>
  </si>
  <si>
    <t>2190_Alchenstorf_25.05.2016.pdf</t>
  </si>
  <si>
    <t>Curt Götz Stras</t>
  </si>
  <si>
    <t>Fussgänger angefahren Flucht</t>
  </si>
  <si>
    <t>2191_Binningen_23.05.2016.pdf</t>
  </si>
  <si>
    <t>Lernfahrer solo, in Fahrzeugheck</t>
  </si>
  <si>
    <t>Kurve nach Kirche,irritierende Sicht ins Weite...</t>
  </si>
  <si>
    <t>2192_Buochs_23.05.2016.pdf</t>
  </si>
  <si>
    <t>Kernserstrasse</t>
  </si>
  <si>
    <t>Vollgas am Ortsausgang, Baum</t>
  </si>
  <si>
    <t>in linkskurve, wo Geschwindigkeitsexzess begann, re 100° exponiert, aber verm durch  B-Säule verdeckt</t>
  </si>
  <si>
    <t>2193_Ennetmoos_21.05.2016.pdf</t>
  </si>
  <si>
    <t>Einmü ab Autoba Vortritt missa</t>
  </si>
  <si>
    <t>4 Leute im Fahrzeug</t>
  </si>
  <si>
    <t>2194_Muttenz_22.05.2016.pdf</t>
  </si>
  <si>
    <t>2195_Pratteln_22.05.2016.pdf</t>
  </si>
  <si>
    <t>Grämigerstrass</t>
  </si>
  <si>
    <t>Kind auf FB angefahren</t>
  </si>
  <si>
    <t>von hoch oben, aber 45° vorn links, verm. wenig Einfluss</t>
  </si>
  <si>
    <t>2196_Bütschwil_24.05.2016.pdf</t>
  </si>
  <si>
    <t>Breitenbach</t>
  </si>
  <si>
    <t>Fehrenstrasse</t>
  </si>
  <si>
    <t>übers.V,. BMW, li ku übeschl</t>
  </si>
  <si>
    <t>neuer weisser BMW, zwei Mitfahrerinnen 2 SE mit über 1000m von rechts hinten, Winkel 160°</t>
  </si>
  <si>
    <t>2197_Breitenbach_24.05.2016.pdf</t>
  </si>
  <si>
    <t>Rosenbergsau</t>
  </si>
  <si>
    <t>Fahrerin enfernte sich v Unfallstelle. SE von li oder hinten durch Scheune gedämpft.</t>
  </si>
  <si>
    <t>2198_Widnau_24.05.2016.pdf</t>
  </si>
  <si>
    <t xml:space="preserve">Umfahrung </t>
  </si>
  <si>
    <t>Genau in Tunnelmitte nach links, vermutlich Senderposition</t>
  </si>
  <si>
    <t>2199_Trin_24.05.2016.pdf</t>
  </si>
  <si>
    <t>Bildstrasse</t>
  </si>
  <si>
    <t>n links über Inseln, Frontalkoll</t>
  </si>
  <si>
    <t>Se tief, vorher links, Se 2 links-frontal 330° und Se 3 links-frontal 315° aus gleicher Höhe.</t>
  </si>
  <si>
    <t>2200_Abtwil_18.05.2018.pdf</t>
  </si>
  <si>
    <t>Ausgebremst, Leitplanke</t>
  </si>
  <si>
    <t>von bl. Audi Kombi von hinten lichtgehupt, überholt, ausgebremst, dann überreaktion und Schleudern in Leitplanke</t>
  </si>
  <si>
    <t>2201_Maienfeld_23.05.2016.pdf</t>
  </si>
  <si>
    <t>Murg  Bergsboden</t>
  </si>
  <si>
    <t>Falschfahrerin Richtung ZH</t>
  </si>
  <si>
    <t>Se beim Einsteigen 90° re, HS längs über Parkplatz mit Querungen in den Kurven.</t>
  </si>
  <si>
    <t>2202_Murg_23.05.2016.pdf</t>
  </si>
  <si>
    <t>Gerade, überholunfall</t>
  </si>
  <si>
    <t>SR vorn-links, Montagmorgen, TI-Norden, 1 Sportwagen involviert.</t>
  </si>
  <si>
    <t>2203_Gurtnellen_23.05.2016.pdf</t>
  </si>
  <si>
    <t>Ried Kerzers</t>
  </si>
  <si>
    <t>Stau vor Ausfahrt, Auffahrkoll</t>
  </si>
  <si>
    <t>Unfall nicht vermerkt. Ebene 1 total 2 Querungen, voherige Distanz 1500m,</t>
  </si>
  <si>
    <t>2204_Ried_23.05.2016.pdf</t>
  </si>
  <si>
    <t>Lederbach</t>
  </si>
  <si>
    <t>Kurve, FG angefahren</t>
  </si>
  <si>
    <t>Bergauf, Kurve nach links, eng, Kurve geschnitten.</t>
  </si>
  <si>
    <t>2205_Herisau_23.05.2016.pdf</t>
  </si>
  <si>
    <t>Gontenstrasse</t>
  </si>
  <si>
    <t>Gerade, vor Kurve und Restaurant</t>
  </si>
  <si>
    <t>Gerade, verm. exzessive Geschwindigkeit, Kurve mit Einmündung naht.</t>
  </si>
  <si>
    <t>2206_Gonten_22.05.2016.pdf</t>
  </si>
  <si>
    <t>Luzernerring101</t>
  </si>
  <si>
    <t>In Unfallkarte später als Parkierunfall  benannt, ev sich öffnende Türe von parkiertem Auto.</t>
  </si>
  <si>
    <t>2207_Basel_22.05.2016.pdf</t>
  </si>
  <si>
    <t>gr Rechtskurve</t>
  </si>
  <si>
    <t>Nicht vermerkt, Zeitangabe "später sonntagabend", dunkel. Angegeben,wildtier hätte überrascht.</t>
  </si>
  <si>
    <t>2208_Schlatt_22.05.2016.pdf</t>
  </si>
  <si>
    <t>Grossfeldstrass</t>
  </si>
  <si>
    <t>Nach Kreisel FG a Streifen überseh</t>
  </si>
  <si>
    <t>Se GSM Eingang Pizolpark und LTE vom Parkhaus "sehr klein"</t>
  </si>
  <si>
    <t>2209_Mels_22.09.2016.pdf</t>
  </si>
  <si>
    <t>Gerade, v überhol. FZ abgedrängt</t>
  </si>
  <si>
    <t>überhol. FZ sei zu knapp vorher eingeschwenkt, ab in Leitplanke rechts</t>
  </si>
  <si>
    <t>2210_Birrhard_22.05.2016.pdf</t>
  </si>
  <si>
    <t>Grindelstrasse</t>
  </si>
  <si>
    <t>2 Promille, Fahrrichtung rekonstruiert aufgrund Radius (re-Kurve) und Gefälle (in FR)</t>
  </si>
  <si>
    <t>2211_Muri_22.05.2016.pdf</t>
  </si>
  <si>
    <t>Hinterrhein</t>
  </si>
  <si>
    <t>San Bernadino</t>
  </si>
  <si>
    <t>in l Linkskurve Gegenverkehr</t>
  </si>
  <si>
    <t>Kurve leicht geschnitten, re Sender sichtbar mit uptilt, aber auch 60m lang Ausblick ins Tal möglich</t>
  </si>
  <si>
    <t>2212_Hinterrhein_23.05.2016.pdf</t>
  </si>
  <si>
    <t>Seebleichestras</t>
  </si>
  <si>
    <t>abbiegend velo angefahren</t>
  </si>
  <si>
    <t>4.4 mW/m2</t>
  </si>
  <si>
    <t>Fahrerflucht, von Zeugen zur Umkehr gezwungen,Se tief genau auf Kreuzung von Starrag-Dach, HS SBB, tief über Überführung</t>
  </si>
  <si>
    <t>2213_Rorschacherberg_23.05.2016.pdf</t>
  </si>
  <si>
    <t>Hohentannen</t>
  </si>
  <si>
    <t>Tellen Kradolf-B</t>
  </si>
  <si>
    <t>Auf Gerade 2 Autos überholt</t>
  </si>
  <si>
    <t>Überhol-Exzess mit Fehleinschätzung der Verkehrssituation nach der Kurve.</t>
  </si>
  <si>
    <t>2214_Hohentannen_22.05.2016.pdf</t>
  </si>
  <si>
    <t>Einmündung, Brücke</t>
  </si>
  <si>
    <t>Verursacher nicht bekannt.</t>
  </si>
  <si>
    <t>2215_Herisau_22.05.2016.pdf</t>
  </si>
  <si>
    <t>Kreisel Wiese</t>
  </si>
  <si>
    <t>nach Ausfahrt im Doppelkr koll</t>
  </si>
  <si>
    <t>seitl. Kollision in Doppelkreisel, Verurs. Unklar. Unfall nicht eingetragen.</t>
  </si>
  <si>
    <t>2216_Basel_21.05.2016.pdf</t>
  </si>
  <si>
    <t>Ausfahrt Autob</t>
  </si>
  <si>
    <t>Einbiegen in Kurve ohne Vortritt</t>
  </si>
  <si>
    <t>Se 2 vor Linksabbiegen in Kreuzung frontal</t>
  </si>
  <si>
    <t>2217_Flamatt_21.05.2016.pdf</t>
  </si>
  <si>
    <t>r Gerardmer 30</t>
  </si>
  <si>
    <t>kurzer Schwenk nach links</t>
  </si>
  <si>
    <t xml:space="preserve">kurz in mitte gefahren, Kollision an Engstelle mit Gegenverkehr, Se von links-hinten 45°, aber von Hochhaus, Diff:Höhe ca. </t>
  </si>
  <si>
    <t>2218_Le-Locle_21.05.2016.pdf</t>
  </si>
  <si>
    <t>Quartierstr. In stehenden Lieferwg</t>
  </si>
  <si>
    <t>Se 1 und 3 vonhinten, aber Zweiradfahrer exponiert rundum. Se 2 und 3 jeweils auch über Reflexionen, schmale Strasse, Einbahnverkehr</t>
  </si>
  <si>
    <t>2219_Basel_15.10.2017.pdf</t>
  </si>
  <si>
    <t>Baden FR süd</t>
  </si>
  <si>
    <t>n Bareggtunne</t>
  </si>
  <si>
    <t>nach Tunnelende in Böschung</t>
  </si>
  <si>
    <t>Alkohol. Blutprobe, Ausweisentzug bestehend. Se 2 vermutlich Polycom in Tunnelkalotte.</t>
  </si>
  <si>
    <t>2220_Baden_21.05.2016.pdf</t>
  </si>
  <si>
    <t>Rue du Progres</t>
  </si>
  <si>
    <t>Rechtsvortritt, Se 1 vor 150m frontal</t>
  </si>
  <si>
    <t>2221_La-Chaux-de-Fonds_17.05.2018.pdf</t>
  </si>
  <si>
    <t>Mont Perri</t>
  </si>
  <si>
    <t>Streifkollison, Flucht</t>
  </si>
  <si>
    <t>2222_Courgenay_04.03.2017.pdf</t>
  </si>
  <si>
    <t>place de la gare</t>
  </si>
  <si>
    <t>Kontrollverlust, in Baustelle</t>
  </si>
  <si>
    <t xml:space="preserve">Genaue Lage nicht dokumentiert, letztlich FR NNW, </t>
  </si>
  <si>
    <t>2223_La-Chaux-de-Fonds_21.05.2016.pdf</t>
  </si>
  <si>
    <t>Beau Rivage</t>
  </si>
  <si>
    <t>In Barriere, hängengeblieben</t>
  </si>
  <si>
    <t>ICE, An  Bahnübergang nicht weitergekommen, Heck angefahren, Se beide 90° durch Beifahrerfe, Hauptstrahl, Transportleitung SBB auf Trasse</t>
  </si>
  <si>
    <t>2224_Interlaken_20.05.2016.pdf</t>
  </si>
  <si>
    <t>Kannenfelders</t>
  </si>
  <si>
    <t>Kreuzung, koll FG, Velo,Auto</t>
  </si>
  <si>
    <t>Flucht von FG und Velo, Auto beschädigt, FG und Velofahrer Exposition frontal, Auto nur vermutet</t>
  </si>
  <si>
    <t>2225_Basel_20.05.2016.pdf</t>
  </si>
  <si>
    <t>Oberburgstrass</t>
  </si>
  <si>
    <t>b Bahnüberg Gegensp, frontalkoll</t>
  </si>
  <si>
    <t>Alle 3 sender von 90° rechts auf Bahnübergang, frei exponiert.</t>
  </si>
  <si>
    <t>2226_Burgdorf_20.05.2016.pdf</t>
  </si>
  <si>
    <t>Gockhauserstr</t>
  </si>
  <si>
    <t>Gerade bergauf, re Kurve Kollision</t>
  </si>
  <si>
    <t>3 Sender von hinten (alle um 600m), Fahrzeug hintenrundum Blech. Unfall nicht eingetragen, verm. Ablenkung.</t>
  </si>
  <si>
    <t>2227_Dübendorf_20.07.2016.pdf</t>
  </si>
  <si>
    <t>Brütten</t>
  </si>
  <si>
    <t>Auffahrkollision vor Abbiegen</t>
  </si>
  <si>
    <t>Winkel 45°, Ablenkung auch möglich.</t>
  </si>
  <si>
    <t>2228_Brütten_20.05.2016.pdf</t>
  </si>
  <si>
    <t>Les hauts Genevey</t>
  </si>
  <si>
    <t>rt d la Jonchere</t>
  </si>
  <si>
    <t>links ab Fahrbahn über Wiese</t>
  </si>
  <si>
    <t>Unfall nicht vermerkt.  300 W UKW.</t>
  </si>
  <si>
    <t>2229_Les-Hauts-Geneveys_20.05.2016.pdf</t>
  </si>
  <si>
    <t>Schöneggstrass</t>
  </si>
  <si>
    <t>rechts in lp. Links in Gegenverk</t>
  </si>
  <si>
    <t xml:space="preserve">Ablenkung...Radio manipuliert. SE 1 Werkhof EW Turgi, Se2 45° Bahnhof. </t>
  </si>
  <si>
    <t>2230_Untersiggenthal_19.05.2016.pdf</t>
  </si>
  <si>
    <t>Ausfahrt A13</t>
  </si>
  <si>
    <t>Falschfahrer</t>
  </si>
  <si>
    <t>Falschfahrer ca. 50m, dann noch im Ausfahrtsbereich gewendet. Je nach Anfahrt auch Querung von Ebene 3 / tief vor 100m</t>
  </si>
  <si>
    <t>2231_Zizers_19.05.2018.pdf</t>
  </si>
  <si>
    <t>Einbiegend v Nebenstr Vortritt miss</t>
  </si>
  <si>
    <t>Fahrerin-Flucht. Se links gleiche Höhe, Se rechts 90°, in 30°-Winkel von oben</t>
  </si>
  <si>
    <t>2232_Rothrist_19.05.2016.pdf</t>
  </si>
  <si>
    <t>Aegerten</t>
  </si>
  <si>
    <t xml:space="preserve">A 6 </t>
  </si>
  <si>
    <t>Gegenspur,Frontalkollision</t>
  </si>
  <si>
    <t>zuerst rechts in beginnende Leitplanke, Kurve weitergefahren.</t>
  </si>
  <si>
    <t>2233_Aegerten_18.05.2018.pdf</t>
  </si>
  <si>
    <t>Hauptstrasse 8</t>
  </si>
  <si>
    <t>Linksabbiegend GV übersehen</t>
  </si>
  <si>
    <t>Gegenverkehr in Kurve, erst spät erkennbar.</t>
  </si>
  <si>
    <t>2234_Speicher_19.05.2016.pdf</t>
  </si>
  <si>
    <t>Bahnhofstr 1</t>
  </si>
  <si>
    <t>Auf P Kollsionen, Vollgas weiter</t>
  </si>
  <si>
    <t>nach kleiner Kollision hinten vorwärts mit vollgas, Rabatte, Taxi, 100m rechts.</t>
  </si>
  <si>
    <t>2235_Lenzburg_25.12.2012.pdf</t>
  </si>
  <si>
    <t>Einfahrt A5</t>
  </si>
  <si>
    <t>Auf Zubringer geschleud</t>
  </si>
  <si>
    <t>PS und Typ nicht bekannt. FB geneigt zur Einfahrt, vermutlich nass.</t>
  </si>
  <si>
    <t>2236_Colombier_19.05.2016.pdf</t>
  </si>
  <si>
    <t>Longues Raies</t>
  </si>
  <si>
    <t>In linkskurve gestürzt, e-bike</t>
  </si>
  <si>
    <t>Kurve mit rel. schlechter Strasse, sonst aber nicht Spezielles</t>
  </si>
  <si>
    <t>2237_Colombier_20.05.2018.pdf</t>
  </si>
  <si>
    <t>Oberentfelden</t>
  </si>
  <si>
    <t>Weltimattstrass</t>
  </si>
  <si>
    <t>In rechtskurve rechts ab FB, links</t>
  </si>
  <si>
    <t>Samstagmorgen, Rover, Kosovare, Übermüdung angenommen</t>
  </si>
  <si>
    <t>2238_Oberentfelden_29.10.2011.pdf</t>
  </si>
  <si>
    <t>Auffahrunfall b kolonnenende</t>
  </si>
  <si>
    <t xml:space="preserve">2. Se in Gebäudelücke 20m vorher vermutlich aktiv </t>
  </si>
  <si>
    <t>2239_Arlesheim_18.05.2016.pdf</t>
  </si>
  <si>
    <t>Binningerstrass</t>
  </si>
  <si>
    <t>links abbieg vortritt verweigert</t>
  </si>
  <si>
    <t>2040_Allschwil_18.05.2014.pdf</t>
  </si>
  <si>
    <t>A4 Höhe Nord</t>
  </si>
  <si>
    <t>mit Schranke kollidiert</t>
  </si>
  <si>
    <t xml:space="preserve">Nach Kollision umgekehrt und wieder zurück </t>
  </si>
  <si>
    <t>2241_Schaffhausen_18.05.2016.pdf</t>
  </si>
  <si>
    <t>Trogen</t>
  </si>
  <si>
    <t>Neuschwende</t>
  </si>
  <si>
    <t>links abgebogen ohne Richtungsanz</t>
  </si>
  <si>
    <t>Se "sehr klein" Auffahrender Mot.fahrer 67, Heli, Spital</t>
  </si>
  <si>
    <t>2242_Trogen_18.05.2016.pdf</t>
  </si>
  <si>
    <t>in Lärmschutzwand geraten</t>
  </si>
  <si>
    <t>1 Promille in dieser Kurve in beiden FR ab und zu solche Unfälle.</t>
  </si>
  <si>
    <t>2243_Neuenhof_19.05.2016.pdf</t>
  </si>
  <si>
    <t>Buttet</t>
  </si>
  <si>
    <t>Monts Buttet</t>
  </si>
  <si>
    <t>In Rechtskurve in Baum</t>
  </si>
  <si>
    <t>2 ähnliche Kurven bewältigt, exp auf Hautpstrahl 200m</t>
  </si>
  <si>
    <t>2244_Buttes_19.07.2017.pdf</t>
  </si>
  <si>
    <t>links in Bankett</t>
  </si>
  <si>
    <t>nach beginnender  Rechtskurve, Se am Tunnelende, als "sehr klein" eingetragen</t>
  </si>
  <si>
    <t>2245_Baden_13.05.2015.pdf</t>
  </si>
  <si>
    <t>Mitteldorf Coop</t>
  </si>
  <si>
    <t>LKW+Anhä Velo überh,gestreift</t>
  </si>
  <si>
    <t>Zeugenaufruf, nicht bemerkt, leichte Linkskurve, Insel vorher.</t>
  </si>
  <si>
    <t>2246_Gränichen_22.50.2018.pdf</t>
  </si>
  <si>
    <t>Enggenhütten73</t>
  </si>
  <si>
    <t>n re Kurve rechts ab, Wiese</t>
  </si>
  <si>
    <t>Se rechts 90°k Berichtete von Vögeln, die sie gesehen hätte.</t>
  </si>
  <si>
    <t>2247_Appenzell_09.05.2018.pdf</t>
  </si>
  <si>
    <t>Grepperstrasse</t>
  </si>
  <si>
    <t>HöTankstelle geradeaus ,Wiese</t>
  </si>
  <si>
    <t>nach Gerade durchs Dorf leichte re-Kurve nicht gefahren, Links Shell Tankstelle</t>
  </si>
  <si>
    <t>2248_Küssnacht_18.05.2016.pdf</t>
  </si>
  <si>
    <t>Neuhausen Rheinfa</t>
  </si>
  <si>
    <t xml:space="preserve">Zollstrasse  </t>
  </si>
  <si>
    <t>Brüskes Bremsen, Auffahrunfall</t>
  </si>
  <si>
    <t>Unfall nicht richtig eingetragen, Diff.130m</t>
  </si>
  <si>
    <t>2249_Neuhausen-Rheinfall_18.05.2016.pdf</t>
  </si>
  <si>
    <t>Se 1 90° bei Einschlafen, Se 2 Polydom frontal...links; Lineare Fahrt über Pannenstreifen ins Gelände.</t>
  </si>
  <si>
    <t>2250_Schafisheim_26.12.2012.pdf</t>
  </si>
  <si>
    <t>r du Rocher</t>
  </si>
  <si>
    <t>Einmünd. 30° kein Vortritt, miss.</t>
  </si>
  <si>
    <t>Se auf Stellwerk Ost, gleiche Höhe, nach Einlenken links.</t>
  </si>
  <si>
    <t>2251_Neuchâtel_18.05.2016.pdf</t>
  </si>
  <si>
    <t>Rodels</t>
  </si>
  <si>
    <t>Domleschgerstr</t>
  </si>
  <si>
    <t>Schm Bergstrasse,in unbel. FZ gef</t>
  </si>
  <si>
    <t>Fahrzeug an sehr ungewöhnlichem Ort halb auf Strasse parkiert (Schafe trsp?)</t>
  </si>
  <si>
    <t>2252_ Rodels_18.05.2018.pdf</t>
  </si>
  <si>
    <t>Aquila</t>
  </si>
  <si>
    <t>Ciasüròscia</t>
  </si>
  <si>
    <t>in re Kurve geradeaus Frontalkoll</t>
  </si>
  <si>
    <t>In Traktor gefahren, vermutlich direkt unter HS-1-Leitung im Abstand von 80m von TS-5 leitung.</t>
  </si>
  <si>
    <t>2253_Aquila_17.05.2016.pdf</t>
  </si>
  <si>
    <t>links abgebogen, vor Bus</t>
  </si>
  <si>
    <t xml:space="preserve">LSA übersehen, Sender links oben, Steile Heckscheibe MB, </t>
  </si>
  <si>
    <t>2254_Zürich_23.05.2018.pdf</t>
  </si>
  <si>
    <t>Galerie, Anhänger geschleudert</t>
  </si>
  <si>
    <t>Sender links in Gegenspur, Galerie, Reflexionen.2018 GSM auf sehr klein reduziert.</t>
  </si>
  <si>
    <t>2255_Hergiswil_17.05.2016.pdf</t>
  </si>
  <si>
    <t>Vortritt missachtet oder zu schnell</t>
  </si>
  <si>
    <t xml:space="preserve">Kein Eintrag in Astra-Unfallkarte. Se im 60°-Bereich, weiterer Se links für Einbieger. Keine Altersangaben </t>
  </si>
  <si>
    <t>2256_Stans_16.05.2016.pdf</t>
  </si>
  <si>
    <t>Q Gustave Ador</t>
  </si>
  <si>
    <t>Schräg einmünd. Querung</t>
  </si>
  <si>
    <t>Motorradfahrer hatte "kein Vortritt". Se 2 aus Telefonkabine Swisscom , Bodenniveau</t>
  </si>
  <si>
    <t>2257_Geneve_18.05.2016.pdf</t>
  </si>
  <si>
    <t xml:space="preserve">Bachstrasse </t>
  </si>
  <si>
    <t>in Stehenes Auto v FG geprallt</t>
  </si>
  <si>
    <t>20 uW/mw</t>
  </si>
  <si>
    <t>Gleicher Ort, wo Rentner vollgas gab (1113_Kreuzlingen_03.02.2018)</t>
  </si>
  <si>
    <t>2258_Kreuzlingen_18.05.2016.pdf</t>
  </si>
  <si>
    <t>In Kolonnenende geprallt</t>
  </si>
  <si>
    <t>Se 3 90°, im Abschnitt 6 Sender, gleicher Abschnitt vorher 1 Sender. Auto mit 2 israel. Touristinnen zerdrückt</t>
  </si>
  <si>
    <t>2259_Quinto_17.05.2016.pdf</t>
  </si>
  <si>
    <t>Niederbüren</t>
  </si>
  <si>
    <t>Arneggerstrasse</t>
  </si>
  <si>
    <t>bei Einmündung geradeaus</t>
  </si>
  <si>
    <t>Se 2 nur bis 150m vor Unfallstelle. Etwas abgeschwächt.</t>
  </si>
  <si>
    <t>2260_Niederbüren_30.09.2018.pdf</t>
  </si>
  <si>
    <t>Bernstrasse we</t>
  </si>
  <si>
    <t>Gerade, re ab auf Bahngleis</t>
  </si>
  <si>
    <t>Se 1 von Hochhaus, freie Einstrahlg, GSM 2013 verm hoch, Se 2,3,4 von hinten Unfallschwerpunkt</t>
  </si>
  <si>
    <t>2261_Suhr_30.07.2013.pdf</t>
  </si>
  <si>
    <t xml:space="preserve">Aspwald </t>
  </si>
  <si>
    <t>Nach Tunnel Gegenspur</t>
  </si>
  <si>
    <t>Tunnelausg. M linkskurve nacher rechtskurve nicht mehr gefahren, polycom 2009 vorhanden.</t>
  </si>
  <si>
    <t>2262_Rapperswil-Jona_01.10.2004.pdf</t>
  </si>
  <si>
    <t>Nach Tunnel Böschung hoch</t>
  </si>
  <si>
    <t>Kontrollverlust unter Eisenbahnbrücke, gsm-rail links</t>
  </si>
  <si>
    <t>2263_Rapperswil-Jona_23.04.2017.pdf</t>
  </si>
  <si>
    <t>plötzl Gegenspur, frontalkoll</t>
  </si>
  <si>
    <t>2264_Winterthur_24.06.17.pdf</t>
  </si>
  <si>
    <t>Rechbüel</t>
  </si>
  <si>
    <t>rechts auf Böschung, Gegenverkehr</t>
  </si>
  <si>
    <t>Später im Spital gestorben.</t>
  </si>
  <si>
    <t>2265_Hundwil_09.01.2014.pdf</t>
  </si>
  <si>
    <t>Froideville</t>
  </si>
  <si>
    <t>Stand du Tir</t>
  </si>
  <si>
    <t>in kurve geradeaus, Koll Gegenv</t>
  </si>
  <si>
    <t>Se Rechts beim Einschlafen 90° unter HS, nä HS Mast trägt Sender</t>
  </si>
  <si>
    <t>2266_Froideville_20.05.2018.pdf</t>
  </si>
  <si>
    <t>Burietstrasse</t>
  </si>
  <si>
    <t>links frontal in gegenverkehr</t>
  </si>
  <si>
    <t>mehrf über 200uW</t>
  </si>
  <si>
    <t>Senkrechte Heckscheibe, Einfall 160° und 170° über 100m u mehr . Unfallschwerpunkg</t>
  </si>
  <si>
    <t>2267_Staad_01.02.2017.pdf</t>
  </si>
  <si>
    <t>rechts abbiegen Radfahrer übersehen</t>
  </si>
  <si>
    <t>Radfahrer</t>
  </si>
  <si>
    <t>Sender am intensivsten für Radfahrerin, Se 3 reflektiert, nur Radfahrerin</t>
  </si>
  <si>
    <t>2268_Dietikon_02.10.2018.2.pdf</t>
  </si>
  <si>
    <t>Wiesentalstrass</t>
  </si>
  <si>
    <t>SomorgenKandelaber abrasiert</t>
  </si>
  <si>
    <t>Drogen &amp; Alkohol</t>
  </si>
  <si>
    <t>2269_Uzwil_15.05.2016.pdf</t>
  </si>
  <si>
    <t>im Kreisel bei Wahrnehmungspunkt 90° links, von 10-Gesch.Block, vorher frontal</t>
  </si>
  <si>
    <t>2270_Wildegg_17.05.2016.pdf</t>
  </si>
  <si>
    <t>Rothenbrunnen</t>
  </si>
  <si>
    <t>A Feldweg Vortritt verweigert</t>
  </si>
  <si>
    <t>HS 3 ist eig. auch HS 1; kreuzt zusammen mit 5 vor 68 m. Völlig übersichtlich, Auto von links übersehen. Se frontal -5° im Hautptstrahl) Hier alle 2 Jahre Unfall</t>
  </si>
  <si>
    <t>2271_Rothenbrunnen_17.05.2016.pdf</t>
  </si>
  <si>
    <t>Wagenhauserst</t>
  </si>
  <si>
    <t>2272_Stein-am-Rhein_17.05.2016.pdf</t>
  </si>
  <si>
    <t>mit Signalanhänger auf PS koll</t>
  </si>
  <si>
    <t>2x Ebene 1. Viele Unaufmerksamkeits-Unfälle auf diesem Abschnitt. Leitungsdurchhang kann stark variieren, je nach Lastfluss nach Italier (Lukmanier-Achse, ATEL)</t>
  </si>
  <si>
    <t>2273_Brunnen_17.05.2016.pdf</t>
  </si>
  <si>
    <t>Auffahren PW vor FG</t>
  </si>
  <si>
    <t>2274_Leuggern_16.05.2016.pdf</t>
  </si>
  <si>
    <t>Geradeaus in Gartenmauer</t>
  </si>
  <si>
    <t>Höhe Rastplatz Diegten Sender und Querung für Hauptstrasse.</t>
  </si>
  <si>
    <t>2275_Diegten_16.05.2016.pdf</t>
  </si>
  <si>
    <t>In kreisel auf Randstein</t>
  </si>
  <si>
    <t>Se Reflexion an runder Glasfront. Ölwanne am Kreiselteiler aufgerissen, Flucht, Ausrede...</t>
  </si>
  <si>
    <t>2276_Herisau_16.05.2016.pdf</t>
  </si>
  <si>
    <t>i l rechtsku geradeaus, Frontalk</t>
  </si>
  <si>
    <t>Se 90° auf Höhe Unfall. Verursacher mit FS-Entzug, beide mit Blutproben</t>
  </si>
  <si>
    <t>2277_Höri_15.05.2016.pdf</t>
  </si>
  <si>
    <t>Gerade nach SBB überquerung</t>
  </si>
  <si>
    <t>Se 1 rechts 90°, Verkehrsteiler überfahren, Ort mit mehreren Schleuderunfällen Fahrerflucht.</t>
  </si>
  <si>
    <t>2278_Zuchwil_14.05.2016.pdf</t>
  </si>
  <si>
    <t>Vorderbergstra</t>
  </si>
  <si>
    <t>Berg Waldstrass re ab überschlag</t>
  </si>
  <si>
    <t>FZ Hummer, 2 Sender, die aber letztmals vor ca. 200, seitl rechts unten aktiv waren.</t>
  </si>
  <si>
    <t>2279_Walchwil_14.05.2016.pdf</t>
  </si>
  <si>
    <t>Passwangstass</t>
  </si>
  <si>
    <t>Gerade,LKW Gegenverk. Re i Böschg</t>
  </si>
  <si>
    <t>unnötigerweise in Wiese ausgewichen, Bacheinfassung, überschlagen, Se von hinten oben 30°</t>
  </si>
  <si>
    <t>2280_Beinwil_24.05.2018.pdf</t>
  </si>
  <si>
    <t>Stephanshorn</t>
  </si>
  <si>
    <t>über 200 uW/m2</t>
  </si>
  <si>
    <t>2281_St.Gallen_26.05.2018.pdf</t>
  </si>
  <si>
    <t>Ausf Bethlehem</t>
  </si>
  <si>
    <t>rechts in Böschung, gekippt</t>
  </si>
  <si>
    <t>Sattelschlepper,neu, Sender doppelt belegt.</t>
  </si>
  <si>
    <t>2282_Bern_Bethlehem_25.05.2018.pdf</t>
  </si>
  <si>
    <t xml:space="preserve">Lenzburg </t>
  </si>
  <si>
    <t>A1 FR. ZH</t>
  </si>
  <si>
    <t>plötzl links in Mittelleitpl.</t>
  </si>
  <si>
    <t>Sendeleistungen ev. "gross", 2011 noch kein LTE, verm Reflexion an gr. Schild P</t>
  </si>
  <si>
    <t>2283_Lenzburg_04.07.2011.pdf</t>
  </si>
  <si>
    <t>Endingen</t>
  </si>
  <si>
    <t>Mühlenweg</t>
  </si>
  <si>
    <t>Auf Feldweg b Kreuzung gestürzt</t>
  </si>
  <si>
    <t xml:space="preserve">Se Hauptstrahl, Zentrum. Bei Kreuzung mit Lieferwagen (bergab) Schwenker, Randstein, behelmter Kopf, </t>
  </si>
  <si>
    <t>2284_Endingen_25.05.2011.pdf</t>
  </si>
  <si>
    <t xml:space="preserve">Haltengut </t>
  </si>
  <si>
    <t>Auf Deponie rückw gekippt</t>
  </si>
  <si>
    <t>2 Sender Betriebsfunk, sonst keine</t>
  </si>
  <si>
    <t>2285_Mollis_19.04.2013.pdf</t>
  </si>
  <si>
    <t>Malix</t>
  </si>
  <si>
    <t>rechts ab Fb, Geländer</t>
  </si>
  <si>
    <t>Sender in Bebauungslücke 90° seitlich.</t>
  </si>
  <si>
    <t>2286_Malix_21.05.2018.pdf</t>
  </si>
  <si>
    <t>Mellingerstrass</t>
  </si>
  <si>
    <t>Gerade höhe Weiher</t>
  </si>
  <si>
    <t>2287_Baden_31.08.2011.pdf</t>
  </si>
  <si>
    <t>Ausfahrt A1</t>
  </si>
  <si>
    <t>Falschfahrer Ausfahrt Bern eingef</t>
  </si>
  <si>
    <t>vermutliche Zufahrt von Süden, darum querung HS neben Trafo/Unterwerk.</t>
  </si>
  <si>
    <t>2288_Rothrist_20.08.2011.pdf</t>
  </si>
  <si>
    <t>Mellingerstr 54</t>
  </si>
  <si>
    <t>n Linkskurve in hauswand</t>
  </si>
  <si>
    <t>Hauswand ist faktisch der Antennestandort. Kurve weitergefahren statt begradigt vor SBB-Unterführung.</t>
  </si>
  <si>
    <t>2289_Baden_15.01.2011.pdf</t>
  </si>
  <si>
    <t>Rheinfelden</t>
  </si>
  <si>
    <t>Kreisel West</t>
  </si>
  <si>
    <t xml:space="preserve">In Kreisel kollision </t>
  </si>
  <si>
    <t>vor Kreisel gl.Se 90° rechts.</t>
  </si>
  <si>
    <t>2290_Rheinfelden_09.01.2011.pdf</t>
  </si>
  <si>
    <t>Gerade, Nebelbank</t>
  </si>
  <si>
    <t>2 Auffahrkollisionen mit 40 Fahrzeugen, dichter Nebel</t>
  </si>
  <si>
    <t>2291_Bilten_06.01.2017.pdf</t>
  </si>
  <si>
    <t>Landstrasss</t>
  </si>
  <si>
    <t xml:space="preserve">n leichter linkskorr. Gegenspur, Se vorher links, Blutprobe, </t>
  </si>
  <si>
    <t>2292_Untersiggenthal_25.05.2018.pdf</t>
  </si>
  <si>
    <t xml:space="preserve">Na Überholman. a Gegenspur, </t>
  </si>
  <si>
    <t>MB hoch motorisiert, 3 Jungmänner, Gerade, Sender immer frontal v rel . Hoch oben</t>
  </si>
  <si>
    <t>2293_Dietikon_19.11.17.pdf</t>
  </si>
  <si>
    <t>Langnau a Albis</t>
  </si>
  <si>
    <t>Nach Gerade li kurve nicht gef</t>
  </si>
  <si>
    <t>Aus beginnender Kurve rechts in Schild gefahren, Se über 300m immer frei exponiert, von hinten/oben. Motorradfahrer sind rundum ungeschützt.</t>
  </si>
  <si>
    <t>2294_Langnau-am-Albis_06.06.2011.pdf</t>
  </si>
  <si>
    <t>Schwendi</t>
  </si>
  <si>
    <t xml:space="preserve"> Weisstannen</t>
  </si>
  <si>
    <t>Elektrofz</t>
  </si>
  <si>
    <t>In Waldpartie rechts ab Fahrbahn</t>
  </si>
  <si>
    <t xml:space="preserve">quer  </t>
  </si>
  <si>
    <t xml:space="preserve">steile Kurve Kiesweg, fast Zuhause, Strom ist 3 x 16 kV </t>
  </si>
  <si>
    <t>2295_Weisstannen_29.06.2018.pdf</t>
  </si>
  <si>
    <t>Chez-le-Bart</t>
  </si>
  <si>
    <t>St. Aubin</t>
  </si>
  <si>
    <t>bergab rechts in Mauer</t>
  </si>
  <si>
    <t xml:space="preserve">Se 1 von hinten 150m immer linear und exponiert vor Hauptstrahl gefahren. </t>
  </si>
  <si>
    <t>2296_Chez-le-Bart_04.04.2017.pdf</t>
  </si>
  <si>
    <t>in Ausfahrkurve geradeaus</t>
  </si>
  <si>
    <t>Beide HS 3 niedrig, auf erhöhtem Damm die Autobahn</t>
  </si>
  <si>
    <t>2297_Mels_26.05.2018.pdf</t>
  </si>
  <si>
    <t>Urdorf Postareal</t>
  </si>
  <si>
    <t xml:space="preserve">Heinrich Stutz </t>
  </si>
  <si>
    <t>An Verladerampe Post vollgas</t>
  </si>
  <si>
    <t>Reflexionen an Metall-Glasfassade genau vis a vis, Sender hinten auf Postgebäude, Hauptstrahl Richtung Verladeplatz</t>
  </si>
  <si>
    <t>2298_Urdorf_06.05.2017.pdf</t>
  </si>
  <si>
    <t>A13  R Chur</t>
  </si>
  <si>
    <t>Gerade, sukzessive links ab</t>
  </si>
  <si>
    <t>x</t>
  </si>
  <si>
    <t>Se bei Beginn des Abweichens v FR rechts 90° 40m, vorhher frontal, 2 x HS 1 mit winkliger Einleitung 60 neben FB</t>
  </si>
  <si>
    <t>2299_Trimmis_03.11.2011.pdf</t>
  </si>
  <si>
    <t>Schluchtstrasse</t>
  </si>
  <si>
    <t>links abgebogen, FG angefahren</t>
  </si>
  <si>
    <t>Beim Abbiegen Se rechts genau 90°</t>
  </si>
  <si>
    <t>2300_Münchenstein_26.05.2018.pdf</t>
  </si>
  <si>
    <t>n Klusplatz bergab</t>
  </si>
  <si>
    <t>overflow 200uW</t>
  </si>
  <si>
    <t>A Klusplatz overflow, Se sichtbar links bei Querstrasse 350m vor erstem Unfall,  an Bergstrasse 55 ebenfalls</t>
  </si>
  <si>
    <t>2301_Zürich_10.20.2014.pdf</t>
  </si>
  <si>
    <t>Usterstrass 118</t>
  </si>
  <si>
    <t>leichte Kurve, auf Trottoir gef</t>
  </si>
  <si>
    <t>epileptischer Anfall</t>
  </si>
  <si>
    <t xml:space="preserve">rechts </t>
  </si>
  <si>
    <r>
      <rPr>
        <sz val="11"/>
        <color rgb="FF000000"/>
        <rFont val="Calibri"/>
        <family val="2"/>
        <charset val="1"/>
      </rPr>
      <t xml:space="preserve">Erstanfall, durch anschl. diagnostizierten </t>
    </r>
    <r>
      <rPr>
        <b/>
        <sz val="11"/>
        <color rgb="FFFF0000"/>
        <rFont val="Calibri"/>
        <family val="2"/>
        <charset val="1"/>
      </rPr>
      <t>Hirntumor</t>
    </r>
    <r>
      <rPr>
        <sz val="11"/>
        <color rgb="FF000000"/>
        <rFont val="Calibri"/>
        <family val="2"/>
        <charset val="1"/>
      </rPr>
      <t xml:space="preserve"> ausgelöst</t>
    </r>
  </si>
  <si>
    <t>2302_Wetzikon_13.03.2006.pdf</t>
  </si>
  <si>
    <t>Contone</t>
  </si>
  <si>
    <t>Streifenwagen nach Kreisel links</t>
  </si>
  <si>
    <t xml:space="preserve"> mittel</t>
  </si>
  <si>
    <t>Senkrechte Scheibe an Kombi. n Kreisel Tankstelle, mögl. w-lan-Kassierstation.</t>
  </si>
  <si>
    <t>2303_Contone_27.01.2017.pdf</t>
  </si>
  <si>
    <t>Bucheggplatz</t>
  </si>
  <si>
    <t>Na Einbiegen re in Kandelaber</t>
  </si>
  <si>
    <t>PS-starkes fahrzeug, Kontrollverlust. 5 verletzte Insassen</t>
  </si>
  <si>
    <t>2304_Zürich_27.11.2017.pdf</t>
  </si>
  <si>
    <t>Fahrrichtung ev. anders gem. P-Bericht.</t>
  </si>
  <si>
    <t>2305_Gommiswald_28.05.2018.pdf</t>
  </si>
  <si>
    <t xml:space="preserve">Sonneggstrasse </t>
  </si>
  <si>
    <t>an Kreuzung Vollgas</t>
  </si>
  <si>
    <t>pedal verwechselt</t>
  </si>
  <si>
    <t>Wendemanöver, diagnonal in P und Zaun, BMW neu</t>
  </si>
  <si>
    <t>2306_St.Gallen_26.05.2018.pdf</t>
  </si>
  <si>
    <t xml:space="preserve">Ausfahrt </t>
  </si>
  <si>
    <t>Ausfahrt, gerade, spontan gestürzt</t>
  </si>
  <si>
    <t>Sturz ohne Fremdeinwirkung Roller, f. 38</t>
  </si>
  <si>
    <t>2307_Buchrain_29.05.2018.pdf</t>
  </si>
  <si>
    <t>Gerade, Koll m P Auto rechts</t>
  </si>
  <si>
    <t xml:space="preserve">SE gl Höhe 90°, Unfallschwerpunkt. </t>
  </si>
  <si>
    <t>2308_Wattwil_01.06.2018.pdf</t>
  </si>
  <si>
    <t>Via Vallone</t>
  </si>
  <si>
    <t>quer über Fahrbahn, Sturz Gegentrottoir</t>
  </si>
  <si>
    <t>über 2.22mW/m2</t>
  </si>
  <si>
    <t>Verstärkt durch Reflexion am Gebäude im 15° Winkel zum Hauptstrahl, auf dem er genau unterwegs ist.</t>
  </si>
  <si>
    <t>2309_Bellinzona_29.05.2018.pdf</t>
  </si>
  <si>
    <t>Zizers A13</t>
  </si>
  <si>
    <t>Ausfahrt R N</t>
  </si>
  <si>
    <t xml:space="preserve">Gerade, Rückstauwarnung übersehen </t>
  </si>
  <si>
    <t>Nicht klar, wo Rückstau gewarnt wird.</t>
  </si>
  <si>
    <t>2310_Zizers_29.05.2018.pdf</t>
  </si>
  <si>
    <t>Fulachstrasse</t>
  </si>
  <si>
    <t>Einmündung ist unübersichtlich, in gebogener Strasse</t>
  </si>
  <si>
    <t>2311_Schaffhausen_30.05.2011.pdf</t>
  </si>
  <si>
    <t>lin abbiegend Vortritt verweigert</t>
  </si>
  <si>
    <t>Se 90° beim Wahrnehmungspunkt, zeitgleich HS oben querend</t>
  </si>
  <si>
    <t>2312_Oberriet_01.06.2018.pdf</t>
  </si>
  <si>
    <t>Dielsdorferstr 1</t>
  </si>
  <si>
    <t xml:space="preserve">links abbieg mit Kyburz FZ </t>
  </si>
  <si>
    <t>50m vorher exponiert für 200m Hauptstrahl, fährt auf 80er-strasse ein...</t>
  </si>
  <si>
    <t>2313_Neerach_01.06.2018.pdf</t>
  </si>
  <si>
    <t>A</t>
  </si>
  <si>
    <t>links Pannenstr. Geschleudert</t>
  </si>
  <si>
    <t>Se sehr klein 90° . suite a une inattention,  länger re auf Pannenstreifen, dann abrupt Gegensteuer</t>
  </si>
  <si>
    <t>2314_Payerne_01.06.2018.pdf</t>
  </si>
  <si>
    <t>Höhe Perrondach links Gegen v</t>
  </si>
  <si>
    <t>Se1  90° rechts durch offenes Seitenfenster, intermittierend, Se 2 von hinten seit 150m auf Hauptstrahl</t>
  </si>
  <si>
    <t>2315_Meilen_26.10.2016.pdf</t>
  </si>
  <si>
    <t>nach 1. Kurve in Gegenverkehr</t>
  </si>
  <si>
    <t>ü 200uW in Kurve</t>
  </si>
  <si>
    <t>Franzose in Spital geliefert, Bericht 20min.</t>
  </si>
  <si>
    <t>2316_Airolo_06.06.2015.pdf</t>
  </si>
  <si>
    <t>Rechts in Leipl. Geschleudert MLP</t>
  </si>
  <si>
    <t>Se 1 und 2 auf gleicher Linie frontal, Se 3 hinten 180°, steile Heckscheibe fiat tipo.</t>
  </si>
  <si>
    <t>2317_Mörschwil_17.02.2015.pdf</t>
  </si>
  <si>
    <t>Brienzwiler</t>
  </si>
  <si>
    <t xml:space="preserve"> Mäderen</t>
  </si>
  <si>
    <t>Gerade, links in Gegenverkehr</t>
  </si>
  <si>
    <t>1620§</t>
  </si>
  <si>
    <t>rechtcs</t>
  </si>
  <si>
    <t>Neben Mil Flugplatz, ev Radar. Unfallschwerpunkt 2019 2 weitere Unfälle</t>
  </si>
  <si>
    <t>2318_Brienzwiler_06.11.2017.pdf</t>
  </si>
  <si>
    <t>Lohn</t>
  </si>
  <si>
    <t>Freudentalstr.</t>
  </si>
  <si>
    <t>ev. Hobbyfunker in der Nähe, Fahrrad von links, vortrittsberchtigt. Dreieckkreuzung</t>
  </si>
  <si>
    <t>2319_Lohn_07.11.2017.pdf</t>
  </si>
  <si>
    <t>Quellenhofstr</t>
  </si>
  <si>
    <t>quer über Kreuzung, Koll Parkpl</t>
  </si>
  <si>
    <t>Se 2 von Silo neben Bahnhof, ca. 35 m ü Grund.</t>
  </si>
  <si>
    <t>2320_Gossau_04.06.2018.pdf</t>
  </si>
  <si>
    <t>Arisdorf A2</t>
  </si>
  <si>
    <t>FR BS, n Tu-end</t>
  </si>
  <si>
    <t>l re Kurve weitergefahren</t>
  </si>
  <si>
    <t>Polycom von Betriebsgebäude neben tunnel, 6 dicke E-Kabel an tunneldecke, bei Portal um Ecke geführt.</t>
  </si>
  <si>
    <t>2321_Arisdorf_30.05.2018.pdf</t>
  </si>
  <si>
    <t>Chiasso</t>
  </si>
  <si>
    <t>Via 1 Agosto</t>
  </si>
  <si>
    <t>Linkskurve überholt</t>
  </si>
  <si>
    <t>Kollision b Überholen v 2 Streifenwagen an Kreuzung, beide nebeneinander</t>
  </si>
  <si>
    <t>2322_Chiasso_09.06.2017.pdf</t>
  </si>
  <si>
    <t>Luzern A2</t>
  </si>
  <si>
    <t>vor Spier</t>
  </si>
  <si>
    <t>vor Tunnel Anhänger gekippt</t>
  </si>
  <si>
    <t>2323_Luzern_04.05.2018.pdf</t>
  </si>
  <si>
    <t>in l re- Kurve links geradeaus in Mauer</t>
  </si>
  <si>
    <t>Sender von Wald oberhalb, frontal Hauptstrahl,  hoch oben, somit besserer Eindringquotient.</t>
  </si>
  <si>
    <t>2324_Steckborn_04.06.2018.pdf</t>
  </si>
  <si>
    <t xml:space="preserve">Geradeaus, rechts ab FB </t>
  </si>
  <si>
    <t>Sender Hauptstrahl hoch oberhalb Talgrund, frontal 5°, Scheibe l geneigt, + 250W UKW</t>
  </si>
  <si>
    <t>2325_Lostallo_04.06.2018.pdf</t>
  </si>
  <si>
    <t>Feusisberg</t>
  </si>
  <si>
    <t>Chaltenboden</t>
  </si>
  <si>
    <t>N Gerade in Re Kurve Mittelleitp.</t>
  </si>
  <si>
    <t>Se 2 vor 300m gl Höhe rechts, dann von hinten</t>
  </si>
  <si>
    <t>2326_Schindellegi_03.06.2018.pdf</t>
  </si>
  <si>
    <t>Rosenbergstr.</t>
  </si>
  <si>
    <t xml:space="preserve"> Geradeaus i parkiertes Fahrz</t>
  </si>
  <si>
    <t>Se 3 Polycom auf Rathaus, Fahrerfenster offen, Start Geradeausfahrt ev bereits Blumenbergplatz (exposition frontal)</t>
  </si>
  <si>
    <t>2327_St.Gallen_05.06.2018.pdf</t>
  </si>
  <si>
    <t>Effingerstrasse</t>
  </si>
  <si>
    <t>Vor Tram von links gelaufen</t>
  </si>
  <si>
    <t>Sehr schwer verletzt, FG läuft v 3 Seiten auf zentrale Insel  zu.</t>
  </si>
  <si>
    <t>2328_Bern_04.06.2018.pdf</t>
  </si>
  <si>
    <t>Na gr re Kurve auf Böschung</t>
  </si>
  <si>
    <t>HS 3 x quer in 75m Abständen; Senkrechte Heckscheibe, die letzten 200m vor den Hauptstrahl einbiegend</t>
  </si>
  <si>
    <t>2329_Tagelswangen_14.06.2013.pdf</t>
  </si>
  <si>
    <t xml:space="preserve">Meierhöflistr. </t>
  </si>
  <si>
    <t>Geradeaus über Kreuzung</t>
  </si>
  <si>
    <t>Polycom, Sender nicht vermerkt, Annahme "UMTS mittel", Dse 2 von Spital. 90°, querte die Hautpstrahlrichtung Seetalstrasse.</t>
  </si>
  <si>
    <t>2330_Emmenbrücke_11.06.2018.pdf</t>
  </si>
  <si>
    <t>Suot Via</t>
  </si>
  <si>
    <t>in li Kurve unter leitplanke</t>
  </si>
  <si>
    <t>letzte 100m frei exponiert im Hautpstrahl, Se hoch von gg Talseite, ev sehr kurzer Regenschauer, da seitlich Rinne nass, Strasse b Aufnahme trocken.</t>
  </si>
  <si>
    <t>2331_Zernez_07.06.2018.pdf</t>
  </si>
  <si>
    <t>Falschfahrer Ri Chur</t>
  </si>
  <si>
    <t>Se beim Einschwenken links, beim Entscheid frontal.</t>
  </si>
  <si>
    <t>2332_Reichenau_10.06.2018.pdf</t>
  </si>
  <si>
    <t>Tu m Gegenverk, li bankett, re GS</t>
  </si>
  <si>
    <t xml:space="preserve">kurz vor Tunnelmitte, Se "sehr klein </t>
  </si>
  <si>
    <t>2333_Flüelen_11.06.2018.pdf</t>
  </si>
  <si>
    <t>Schiffenen</t>
  </si>
  <si>
    <t>Staudamm</t>
  </si>
  <si>
    <t>Staudamm, linksku, in GV</t>
  </si>
  <si>
    <t>2xHS Ebene 3;  Se rechts 90°, eflexion auf Wasser, genauer Damm-Radius, stete Linkskurve, bei ca. 3/4 in Gegenverkehr.</t>
  </si>
  <si>
    <t>2334_Schiffenen_10.06.2018.pdf</t>
  </si>
  <si>
    <t>Lengwil</t>
  </si>
  <si>
    <t xml:space="preserve">Einmünd. In Hauptstr. </t>
  </si>
  <si>
    <t>FZ-Typ nicht bekannt.</t>
  </si>
  <si>
    <t>2335_Lengwil_09.06.2018.pdf</t>
  </si>
  <si>
    <t>Brislachstrasse</t>
  </si>
  <si>
    <t>Na Re kurve rechts ab</t>
  </si>
  <si>
    <t>Fz-Typ nicht bekannt. SE 1 und SE 2 rechts 90°, SR vermutet.</t>
  </si>
  <si>
    <t>2336_Breitenbach_01.06.2018.pdf</t>
  </si>
  <si>
    <t xml:space="preserve">Ende von  li Kurve rechts LP, </t>
  </si>
  <si>
    <t>HS-Ebene nicht bekannt, KW bolzern</t>
  </si>
  <si>
    <t>2337_Seedorf_20.10.2017.pdf</t>
  </si>
  <si>
    <t>auf Überholstr.Koll mit fz rechts</t>
  </si>
  <si>
    <t xml:space="preserve">300-900m vorher Zone mit 3 Se rechts passiert. Unfallschwerpunkt, </t>
  </si>
  <si>
    <t>2338_Matran_23.12.2016.pdf</t>
  </si>
  <si>
    <t>Bibenlos</t>
  </si>
  <si>
    <t>In Galerie nach links Gegenspur</t>
  </si>
  <si>
    <t>Se bei Einschlafpunkt rechts 90°, gleiche Höhe</t>
  </si>
  <si>
    <t>li abbieg. Vortritt verweig</t>
  </si>
  <si>
    <t xml:space="preserve">Dämmerung </t>
  </si>
  <si>
    <t>2340_Romanshorn_22.11.2017.pdf</t>
  </si>
  <si>
    <t>n li Kurve in Gegenverkehr</t>
  </si>
  <si>
    <t>Se 1 immer hinten, Se 2 rechts 90°</t>
  </si>
  <si>
    <t>2341_St.Gallen_14.06.2018.pdf</t>
  </si>
  <si>
    <t>Ger n li i Leitpl. Überschl</t>
  </si>
  <si>
    <t>Cabrio, resp. Armee-Puch mit Textilem Verdeck, auch hinten.  3 Sender auf Zeughaus /Verwaltung.</t>
  </si>
  <si>
    <t>2342_Schwyz_20.04.2017.pdf</t>
  </si>
  <si>
    <t>Strahlegg</t>
  </si>
  <si>
    <t>bergab gestürzt, Gerade</t>
  </si>
  <si>
    <t>Bergabstrecke 200m gerade, ohne grosse Probleme, immer exponiert im Hauptstrahl</t>
  </si>
  <si>
    <t>2343_Fideris_13.06.2018.pdf</t>
  </si>
  <si>
    <t>A1 - A7</t>
  </si>
  <si>
    <t>lkw</t>
  </si>
  <si>
    <t>geschleudert, Brückenpfeiler</t>
  </si>
  <si>
    <t>2344_Wiesendangen_15.06.2018.pdf</t>
  </si>
  <si>
    <t>n l re Kurve weiter in Leitpl.</t>
  </si>
  <si>
    <t>Weitere Querung Ebene 3 vor 2800m, Sender 2 links hinten Vorbeifahrt.</t>
  </si>
  <si>
    <t>2345_Gunzgen_15.06.2018.pdf</t>
  </si>
  <si>
    <t>Zürich Witikon</t>
  </si>
  <si>
    <t>Schlyfi</t>
  </si>
  <si>
    <t>in li kurve Gegenspur</t>
  </si>
  <si>
    <t xml:space="preserve">2 Sender in 20m Abstand am äusseren Kurvenradius. </t>
  </si>
  <si>
    <t>2346_Witikon_14.06.2018.pdf</t>
  </si>
  <si>
    <t>ansteig. Strecke, steifkoll.</t>
  </si>
  <si>
    <t>Langsamer LKW-Zug vor sich, in Steigung Ecke Anhänger  b überholen gestreift.</t>
  </si>
  <si>
    <t>2347_Mörschwil_17.03.2017.pdf</t>
  </si>
  <si>
    <t>Walenstadt</t>
  </si>
  <si>
    <t>Raischibe</t>
  </si>
  <si>
    <t>l linkskur, Auffahren FZ m 72</t>
  </si>
  <si>
    <t>PW</t>
  </si>
  <si>
    <t>2348_Walenstadt_16.06.2018.pdf</t>
  </si>
  <si>
    <t>Birmensdorf</t>
  </si>
  <si>
    <t>Urdorferstrasse</t>
  </si>
  <si>
    <t>Gerade, in li kurve geradeaus</t>
  </si>
  <si>
    <t>3.3 mW</t>
  </si>
  <si>
    <t>Fahrzeug Kombi, rel. steile Heckscheibe</t>
  </si>
  <si>
    <t>2349_Birmensdorf_12.06.2017.pdf</t>
  </si>
  <si>
    <t>Unterschächen</t>
  </si>
  <si>
    <t>Klausenstrasse</t>
  </si>
  <si>
    <t>Passstrasse, bergauf, gerade</t>
  </si>
  <si>
    <t>Se Doppelstandort, gleiche Höhe, vermutlich kurz nach Hauptstrahl-Querung. 2.Unfall 4041_11.9.19</t>
  </si>
  <si>
    <t>2350_Unterschächen_16.10.2016.pdf</t>
  </si>
  <si>
    <t>Vortritt an FG nicht gewährt</t>
  </si>
  <si>
    <t>Betriebsfunk Luftseilbahn Küssnacht-Seebodenalp, letzte Fahrt 18.00</t>
  </si>
  <si>
    <t>2351_Küssnacht_11.12.2017.pdf</t>
  </si>
  <si>
    <t>in li Kurve geradeaus in Kandelaber</t>
  </si>
  <si>
    <t>2352_Zürich_17.06.2018.pdf</t>
  </si>
  <si>
    <t>rue de vevey</t>
  </si>
  <si>
    <t>in l re Kurve geradeaus, Parkpl</t>
  </si>
  <si>
    <t>Se von Siloturm, hoch, Hauptstrahlrichtung 90°, kurve linear bis Kollison.</t>
  </si>
  <si>
    <t>2353_Bulle_05.04.2016.pdf</t>
  </si>
  <si>
    <t>Solothurnerstr.</t>
  </si>
  <si>
    <t>nach Kreisel rechts FG angef.</t>
  </si>
  <si>
    <t>Se von Hügelkuppe, UKW 3.6 kw</t>
  </si>
  <si>
    <t>2354_Balsthal_18.06.2018.pdf</t>
  </si>
  <si>
    <t>Villars sous Mont</t>
  </si>
  <si>
    <t>Weg zu Wald</t>
  </si>
  <si>
    <t>Feldweg, LKW selbständig gem.</t>
  </si>
  <si>
    <t>Unfall nicht vermerkt in Astra karte. Holztransporter mit Anhänger</t>
  </si>
  <si>
    <t>2355_Villars_sous_Mont_08.05.2017.pdf</t>
  </si>
  <si>
    <t>Bachenbülach</t>
  </si>
  <si>
    <t>Oberglatterstrs</t>
  </si>
  <si>
    <t>linkskurve, in Gegenverkehr</t>
  </si>
  <si>
    <t>2356_Bachenbülach_15.06.2018.pdf</t>
  </si>
  <si>
    <t>Unterstechenra</t>
  </si>
  <si>
    <t>n Gerade li Kurve nicht erwischt</t>
  </si>
  <si>
    <t>Se vermutlich doppelstandort, genau 90° links in HSR</t>
  </si>
  <si>
    <t>2357_Hellbühl_20.06.2018.pdf</t>
  </si>
  <si>
    <t>n l re Kurve Geradea Frontalk</t>
  </si>
  <si>
    <t>Unfallschwerpunkt Einschlafunfälle,  SE EgoKiefer rel. tief, Hauptstrahl.</t>
  </si>
  <si>
    <t>2358_Altstätten_20.06.2017.pdf</t>
  </si>
  <si>
    <t>in Li kuve vor Ausgang Gegenspur</t>
  </si>
  <si>
    <t>Se umts sehr klein,  Se in Tunnelkalotte 15m vor Portalende</t>
  </si>
  <si>
    <t>2359_Alvaschein_12.08.2017.pdf</t>
  </si>
  <si>
    <t>Disentis</t>
  </si>
  <si>
    <t>Punt Russein</t>
  </si>
  <si>
    <t>n re Kurve links in Gegenverk</t>
  </si>
  <si>
    <t>Leerer Bus.... Ev Ablenkung. Steiler Wald, Sender linear vorhanden 1</t>
  </si>
  <si>
    <t>2360_Disentis_25.06.2018.pdf</t>
  </si>
  <si>
    <t>Milchbucktunnel</t>
  </si>
  <si>
    <t xml:space="preserve">in re Kurve </t>
  </si>
  <si>
    <t>2361_Zürich_ 02.04.2017.pdf</t>
  </si>
  <si>
    <t>Üetlibergstrasse</t>
  </si>
  <si>
    <t>bergab n Trameinspuren gestürzt</t>
  </si>
  <si>
    <t>Overflow vor Unf.st.</t>
  </si>
  <si>
    <t xml:space="preserve">sehr deutlicher Unfallschwerpunkt, </t>
  </si>
  <si>
    <t>2362_Zürich_21.11.2015.pdf</t>
  </si>
  <si>
    <t>Winznau</t>
  </si>
  <si>
    <t>Burgackerring</t>
  </si>
  <si>
    <t>Kollision, gera üb Geländekante</t>
  </si>
  <si>
    <t>2 Sender gleiche Höhe von hoher Position im Tal, 2 Sender verstärken Belastung um 30%</t>
  </si>
  <si>
    <t>2363_Winznau_27.06.2018.pdf</t>
  </si>
  <si>
    <t>Heimisbach</t>
  </si>
  <si>
    <t>Heimisbachstr</t>
  </si>
  <si>
    <t>Suzuki Kombi, optisch ein landw. Rentnerfahrzeug</t>
  </si>
  <si>
    <t>2365_Zürich_00.03.2016.pdf</t>
  </si>
  <si>
    <t>N gerade links in Abschrankgen</t>
  </si>
  <si>
    <t>2365_Zürich_00.08.2016.pdf</t>
  </si>
  <si>
    <t>P Post Neudorf, rückwärts in Haus</t>
  </si>
  <si>
    <t>rechts 90° in Fahrrichtung, hohe Transmission, Seitenscheiben senkrecht zur Einstrahlung</t>
  </si>
  <si>
    <t>2366_St.Gallen_23.06.2018.pdf</t>
  </si>
  <si>
    <t>Gera, re in Pfosten, rück i Postaut</t>
  </si>
  <si>
    <t>nicht vermerkt, somit med. Problem. 40 m später gleicher Sender Reflexion an Schaufenstern links</t>
  </si>
  <si>
    <t>2367_Delemont 03.05.2017.pdf</t>
  </si>
  <si>
    <t>Gerade, Vollgas in Kolonne st. Bremsen</t>
  </si>
  <si>
    <t>Tag unbekannt, Doppelstandort, Gastrouisse, zwei beeinflusste Zonen im Vorfeld des Unfalls.</t>
  </si>
  <si>
    <t>2368_Zürich_00.03.2016.pdf</t>
  </si>
  <si>
    <t>Klosters</t>
  </si>
  <si>
    <t>Selfranga</t>
  </si>
  <si>
    <t>in kurve links i Nische</t>
  </si>
  <si>
    <t>2369_Klosters_27.06.2018.pdf</t>
  </si>
  <si>
    <t>St.Gallerstr. 85</t>
  </si>
  <si>
    <t>n l linkskurve in Gegenverkehr</t>
  </si>
  <si>
    <t>Keine HS vorher, Unterwerk ca 1800m, Erdverlegte Leitungen</t>
  </si>
  <si>
    <t>2370_Rapperswil_29.06.2018.pdf</t>
  </si>
  <si>
    <t>Tramstrasse 99</t>
  </si>
  <si>
    <t>Gerade, ungebr. In abbieg FZ</t>
  </si>
  <si>
    <t>4.Sender auf der Hohenemserstrasse vor 1400m m,m,m, alle 4 SR entlang dieser Hauptroute.</t>
  </si>
  <si>
    <t>2371_Diepoldsau_28.06.2017.pdf</t>
  </si>
  <si>
    <t>Bahnhofquai O</t>
  </si>
  <si>
    <t>stop, Weiterfahrt, Radfahre angef</t>
  </si>
  <si>
    <t>Radfahrer ist ein uniformierter Stadtpolizist, er hat LTE Klein-Sender rechts gleiche Höhe.</t>
  </si>
  <si>
    <t>2372_Zürich_22.06.2018.pdf</t>
  </si>
  <si>
    <t>Hundwiltobelbrü</t>
  </si>
  <si>
    <t>n Brücke li Kurve geschleudert.</t>
  </si>
  <si>
    <t>Unfallschwerpunkt bis Hundwil</t>
  </si>
  <si>
    <t>2373_Hundwil_01.10.2018.pdf</t>
  </si>
  <si>
    <t>Gubrist</t>
  </si>
  <si>
    <t xml:space="preserve">Tunnel FR </t>
  </si>
  <si>
    <t>mehrfach in Wände geprallt</t>
  </si>
  <si>
    <t>HS 3=Ebene 5, HS 5= SBB-Transportleitung.  Mögl. Erste Kollision vor Tunnel, aber nicht belegt.</t>
  </si>
  <si>
    <t>2374_Gubrist_12.04.2018.1.pdf</t>
  </si>
  <si>
    <t>Waldmannstra</t>
  </si>
  <si>
    <t>beim Abbiegen gestürzt</t>
  </si>
  <si>
    <t>nach Einbiegen  aus anderer Strasse 80m vor Hauptstrahl. Frei exponiert.</t>
  </si>
  <si>
    <t>2375_Bern_27.06.2018.pdf</t>
  </si>
  <si>
    <t>Wildberg</t>
  </si>
  <si>
    <t>Ehrikerstrasse</t>
  </si>
  <si>
    <t>In Kurve Kutsche angefahren</t>
  </si>
  <si>
    <t>Kutsche</t>
  </si>
  <si>
    <t>Bäcker E.Hofer fährt sein Brot aus, Pferd musste eingeschläfert werden</t>
  </si>
  <si>
    <t>2376_Wildberg_28.08.2014.pdf</t>
  </si>
  <si>
    <t>Blegikurve</t>
  </si>
  <si>
    <t>Blegi-Kurve LP,Kollis, Flucht</t>
  </si>
  <si>
    <t>mind. 2, ev. 3x Ebene 3 gequert, 2. und 3. x auf Überführung</t>
  </si>
  <si>
    <t>2377_Cham_Blegikurve_12.11.2017.pdf</t>
  </si>
  <si>
    <t>FG vor Streifen angefahren</t>
  </si>
  <si>
    <t>FG</t>
  </si>
  <si>
    <t>90° in Gebäudelücke vor dem Kreisel</t>
  </si>
  <si>
    <t>2378_Breitenbach_06.03.2018.pdf</t>
  </si>
  <si>
    <t>A13 n cama</t>
  </si>
  <si>
    <t>n rechtskurve geradeaus</t>
  </si>
  <si>
    <t>Parallel/30° Ecke in 15m Abstand, einzige gleichartige Annäherung auf der ganzen Strecke</t>
  </si>
  <si>
    <t>2379_Lostallo_01.7.2018.pdf</t>
  </si>
  <si>
    <t>A 13 FR Chur</t>
  </si>
  <si>
    <t xml:space="preserve">N Gerade re kurve nicht gef. </t>
  </si>
  <si>
    <t>Zugfahrzeug o Auflieger, vermutlich Se kein Einfluss, da keine Fenster an Kabine</t>
  </si>
  <si>
    <t>2380_Rothenbrunnen_02.07.2018.pdf</t>
  </si>
  <si>
    <t>Bahnhof, 5 B</t>
  </si>
  <si>
    <t>Unter Zug gestürzt</t>
  </si>
  <si>
    <t>2381_Illnau_01.07.2018.pdf</t>
  </si>
  <si>
    <t>in Re-Kurve links Gegenverkehr</t>
  </si>
  <si>
    <t>Abzweigung im 90°-Winkel links neben Strasse, sonst Parallel</t>
  </si>
  <si>
    <t>2382_Bargen_29.06.2018.pdf</t>
  </si>
  <si>
    <t xml:space="preserve">Sarganserstr </t>
  </si>
  <si>
    <t>re nach re Kurve weitergefahren</t>
  </si>
  <si>
    <t>Se UMTS 2016 verm. gross, über längere Zeit auf/vor Hauptstrahl unterwegs</t>
  </si>
  <si>
    <t>2383_Walenstadt_26.08.2016.pdf</t>
  </si>
  <si>
    <t>b Einmünden Vortritt verweigert</t>
  </si>
  <si>
    <t>2384_Ebnat-Kappel_23.08.2016.pdf</t>
  </si>
  <si>
    <t>Lochacker</t>
  </si>
  <si>
    <t>kurze Gerade, übersichtlich...</t>
  </si>
  <si>
    <t>2385_Reinach_26.05.2008.pdf</t>
  </si>
  <si>
    <t>H20 FR süd</t>
  </si>
  <si>
    <t>vor südl. Tunnelende, in Kurve, Sender sichtbar.  Gsm ist"sehr klein"</t>
  </si>
  <si>
    <t>2386_Les-Hauts-Geneveys_10.10.2017.pdf</t>
  </si>
  <si>
    <t xml:space="preserve">auf Trottoir Rollstuhl angef. </t>
  </si>
  <si>
    <t>0.14mW/m2</t>
  </si>
  <si>
    <t>grosser el.Rollstuhl, Se von re 90°, gleiche Expos. Für Unfallopfer.</t>
  </si>
  <si>
    <t>2387_St.Gallen_02.07.2018.pdf</t>
  </si>
  <si>
    <t>Yverdon-les-Bains</t>
  </si>
  <si>
    <t>gir marroniers</t>
  </si>
  <si>
    <t>In Kreisel Radfahrer überfahren</t>
  </si>
  <si>
    <t>Radfahrer 79 vorher ebenfalls exponiert,  frontal</t>
  </si>
  <si>
    <t>2388_Yverdon_Les_Bains_29.06.2018.pdf</t>
  </si>
  <si>
    <t>re abbiegd velo angefahr Flucht</t>
  </si>
  <si>
    <t>Freischaltanlage SBB, Fahrerflucht. Alle 3 Se aus 30°-45°</t>
  </si>
  <si>
    <t>2389_Schaffhausen_02.07.2018.pdf</t>
  </si>
  <si>
    <t>Badriebweg</t>
  </si>
  <si>
    <t>Auf Feldweg in Wiese gefahren</t>
  </si>
  <si>
    <t>Unfallort nicht angegeben, wollte keine Verarztung</t>
  </si>
  <si>
    <t>2390_Bad Ragaz_17.07.2017.pdf</t>
  </si>
  <si>
    <t>Flumserberg</t>
  </si>
  <si>
    <t>Tobelbachstras</t>
  </si>
  <si>
    <t>vom Gartentor in Mauer geprallt</t>
  </si>
  <si>
    <t>Sender regionaler Grossstandort. Swisscom. Google Bild vom Skigebiet.</t>
  </si>
  <si>
    <t>2391_Flumserberg_04.07.2018.pdf</t>
  </si>
  <si>
    <t>Galmiz</t>
  </si>
  <si>
    <t>Gegenspur, streif und frontalk</t>
  </si>
  <si>
    <t>Schwächeanfall</t>
  </si>
  <si>
    <t>2392_Galmiz_02.07.2018.pdf</t>
  </si>
  <si>
    <t>A 1 Fr ZH</t>
  </si>
  <si>
    <t>ab FB, geschleudert, Anh kippt</t>
  </si>
  <si>
    <t>Beide Male Ebene 1, einmündend spitzwinklig.</t>
  </si>
  <si>
    <t>2393_Luterbach_02.07.2018.pdf</t>
  </si>
  <si>
    <t>Heinestrasse</t>
  </si>
  <si>
    <t>leicht abf. Strasse, rollen lassen</t>
  </si>
  <si>
    <t>keine auff. Belastungen.</t>
  </si>
  <si>
    <t>2394_St.Gallen_04.07.2018.pdf</t>
  </si>
  <si>
    <t>Bruiso</t>
  </si>
  <si>
    <t>Miralago</t>
  </si>
  <si>
    <t>Gegenspur statt leichte  li Kurve, frontalk</t>
  </si>
  <si>
    <t>19.8 uW</t>
  </si>
  <si>
    <t>se ca 120m höher , 200m Anfahrt frontal, Kurve nicht korrigiert.</t>
  </si>
  <si>
    <t>2395_Brusio_02.07.2018.pdf</t>
  </si>
  <si>
    <t>Favargny</t>
  </si>
  <si>
    <t>Grenilles</t>
  </si>
  <si>
    <t>Bus nicht gesichert, Tür-Ärger hinten</t>
  </si>
  <si>
    <t>Trafostation kurz vor Stop-Ort. Melkmaschinen. Se 1 hohe Wahrscheinlichkeit für Polycom. 80 Kinder, 12 verletzte.</t>
  </si>
  <si>
    <t>2396_Favargny_06.09.2012.pdf</t>
  </si>
  <si>
    <t>Stockenstrasse</t>
  </si>
  <si>
    <t>Ansteig Str. re auf Gleise</t>
  </si>
  <si>
    <t>SBB Uzwil-Winth. Lieferwagen, senkr. Klappe, 180° ansteigende Strecke, hohe transmiss. Beide Sender vorher links</t>
  </si>
  <si>
    <t>2397_Algetshausen_08.07.2018.pdf</t>
  </si>
  <si>
    <t>Tu FR N 2000m</t>
  </si>
  <si>
    <t>Gerade Strecke Unsichere Fahrwei</t>
  </si>
  <si>
    <t>Alkohol&amp;Drogen</t>
  </si>
  <si>
    <t>Auffällige Fahrweise seit Gotthardtunnel. Nachfahrt ist erfolgt. Gsm sehr klein.</t>
  </si>
  <si>
    <t>2398_Seelisbergtunnel_08.12.16.pdf</t>
  </si>
  <si>
    <t>Hauenstein</t>
  </si>
  <si>
    <t>Froburgstrasse</t>
  </si>
  <si>
    <t>Geradeaus in re Kurve</t>
  </si>
  <si>
    <t>Aus Funkschatten hervor, Kurve nicht mehr gefahren.</t>
  </si>
  <si>
    <t>2399_Hauenstein_08.07.2018.pdf</t>
  </si>
  <si>
    <t>Bad Säckingen DE</t>
  </si>
  <si>
    <t>Spitalplatz</t>
  </si>
  <si>
    <t>in FG Zone vollgas</t>
  </si>
  <si>
    <t>gestorben 2</t>
  </si>
  <si>
    <t>in FG langsam, dann plötzlich Vollgas in Menschenmenge, 28 Verletzte, 2 Tote.</t>
  </si>
  <si>
    <t>2400_Bad-Säckingen_06.05.2016.pdf</t>
  </si>
  <si>
    <t>Fribourg</t>
  </si>
  <si>
    <t>Route de Morat</t>
  </si>
  <si>
    <t xml:space="preserve"> FG v links auf Streifen übersl</t>
  </si>
  <si>
    <t>links 2 spurig, gute Überscicht, beide Se rechts von 90°</t>
  </si>
  <si>
    <t>2401_Freiburg_07.07.2018.pdf</t>
  </si>
  <si>
    <t>geradeaus n linkskurve</t>
  </si>
  <si>
    <t>hat vermutlich  W-lan-Bus passiert. Fahrer R.R., von Fall 1756_Langendorf</t>
  </si>
  <si>
    <t>2402_Oberwil-Lieli_13.08.2015.pdf</t>
  </si>
  <si>
    <t>Waldheimstrass</t>
  </si>
  <si>
    <t>Frontal in Schaufenster Bank</t>
  </si>
  <si>
    <t>Beim Einschwenken links, dann zusätzlich Reflexion vom nächsten Schaufenster.</t>
  </si>
  <si>
    <t>2403_Unterägeri_08.06.2016.pdf</t>
  </si>
  <si>
    <t>S-Chanf</t>
  </si>
  <si>
    <t xml:space="preserve">P val Trupchun </t>
  </si>
  <si>
    <t>rechts in Stein am Wegrand</t>
  </si>
  <si>
    <t>Auto überschlagen.</t>
  </si>
  <si>
    <t>2404_S-Chanf_29.06.2018.pdf</t>
  </si>
  <si>
    <t>Gerade, lei Krümmung, Kandelaber</t>
  </si>
  <si>
    <t>0.23 mW/m2</t>
  </si>
  <si>
    <t>sehr starker w-lan aus Dorfstrasse 25, omnidir. Gemessen.</t>
  </si>
  <si>
    <t>2405_Feusisberg_03.12.2016.pdf</t>
  </si>
  <si>
    <t>Matzendorf</t>
  </si>
  <si>
    <t>Thalstrasse</t>
  </si>
  <si>
    <t>links ku nicht gefahren, Wiese</t>
  </si>
  <si>
    <t>verm. Sekundenschlaf mit Lenkversuch, 2 x Ebene 1 querend</t>
  </si>
  <si>
    <t>2406_Matzendorf_09.07.2018.pdf</t>
  </si>
  <si>
    <t>Wilen</t>
  </si>
  <si>
    <t>Schlöfflistrasse</t>
  </si>
  <si>
    <t>Bahnüberg 2 Gleise , gestürzt</t>
  </si>
  <si>
    <t>ev senkende Barriere, knapp vor Zug gerettet</t>
  </si>
  <si>
    <t>2407_Wilen_11.07.2018.pdf</t>
  </si>
  <si>
    <t>In Kurve Betonmischer verloren</t>
  </si>
  <si>
    <t>Se 2 re 90°,  Verzögerung auf 40 in enger Kurve,  fährt zum Mischwerk, also leer.</t>
  </si>
  <si>
    <t>2408_Interlaken_11.07.2018.pdf</t>
  </si>
  <si>
    <t>Bernstrasse w</t>
  </si>
  <si>
    <t>in Baustelle schwer gestürzt</t>
  </si>
  <si>
    <t>Eindunkeln, Leitbaken lose angeordnet, sperren FR rechts,  ev abgedrängt von Fahrzeug.</t>
  </si>
  <si>
    <t>2409_Suhr_11.07.2018.pdf</t>
  </si>
  <si>
    <t>Neudorf Post</t>
  </si>
  <si>
    <t>P, rückwärts fahrend</t>
  </si>
  <si>
    <t>0.4 mW/m2</t>
  </si>
  <si>
    <t>keine Pol.Meldung, Zeugenaussage, Unfall 2366</t>
  </si>
  <si>
    <t>2410_St.Gallen_11.04.2017.pdf</t>
  </si>
  <si>
    <t>Leopold-Robert</t>
  </si>
  <si>
    <t>in stehenden Bus geprallt</t>
  </si>
  <si>
    <t>gen. Ablauf nicht erkennbar.</t>
  </si>
  <si>
    <t>2411_La Chaux de Fonds_12.07.2018.pdf</t>
  </si>
  <si>
    <t>Rheinfelderst</t>
  </si>
  <si>
    <t>In Doppelkreisel gestürzt</t>
  </si>
  <si>
    <t>nicht genau lokalisiert</t>
  </si>
  <si>
    <t>2412_Muttenz_14.04.2018.pdf</t>
  </si>
  <si>
    <t>in Schrankenanlage SBB, Se 1 und Se 2 jeweils MitteHautpstrahl. Se 1 gleiche Höhe</t>
  </si>
  <si>
    <t>2413_Seon_10.01.2014.pdf</t>
  </si>
  <si>
    <t>Kappel Rothrist</t>
  </si>
  <si>
    <t>A1 FR. Bern</t>
  </si>
  <si>
    <t>b Spurwechsel Kontrolle verloren</t>
  </si>
  <si>
    <t>geschleudert, Heckwärts in Mitteleitplanke, verschoben; folgend Gegenspur-Unfall</t>
  </si>
  <si>
    <t>2414_Kappel_SO_12.07.2018.pdf</t>
  </si>
  <si>
    <t>FR N km 5</t>
  </si>
  <si>
    <t>Gegenspur statt l re Kurve</t>
  </si>
  <si>
    <t xml:space="preserve">Sender in kommender Kurve, SE und Unfall beide nicht deklariert, Auto mit 6 Bewohnern von Lörrach, D, </t>
  </si>
  <si>
    <t>2415_Göschenen_13.12.2017.pdf</t>
  </si>
  <si>
    <t xml:space="preserve">Cama </t>
  </si>
  <si>
    <t>N 13 FR süd</t>
  </si>
  <si>
    <t>n rechtskurve rechts in Böschung</t>
  </si>
  <si>
    <t xml:space="preserve">Leitung kommt im 30° Winkel bei Brücke an, führt parallel weiter, Se UKW Grono Oltra 1.5 kW </t>
  </si>
  <si>
    <t>2416_Cama_21.02.2015.pdf</t>
  </si>
  <si>
    <t>Waldeggstrasse</t>
  </si>
  <si>
    <t>Gerade, in stehenden LKW geprallt</t>
  </si>
  <si>
    <t>Verdacht Med. problem, Baustelle mit Aushubbetrieb, Baggerarbeiten.</t>
  </si>
  <si>
    <t>2417_Niederuzwil_24.06.2016.pdf</t>
  </si>
  <si>
    <t>bei Rot links abgebogen</t>
  </si>
  <si>
    <t>Keine Pol. Meldung, (20 min.) Verursacher nicht bestimmt, LSA-Regelung</t>
  </si>
  <si>
    <t>2418_Dietikon_09.07.2017.pdf</t>
  </si>
  <si>
    <t>Bargen A4 FR SH</t>
  </si>
  <si>
    <t>Schweizersbild</t>
  </si>
  <si>
    <t>links übe Gegenspur. 300m Zaun.</t>
  </si>
  <si>
    <t>Höhe Werkhof Strassenverkehrsamt, verm. mit Polycom, Se 2 von hinten 180°, senkr Heckscheibe</t>
  </si>
  <si>
    <t>2419_Schaffhausen_14.07.2018.pdf</t>
  </si>
  <si>
    <t>Kreuzplatz</t>
  </si>
  <si>
    <t>Se 2 Reflexion an Fassade vis a vis, beide symmetrisch exponiert.</t>
  </si>
  <si>
    <t>2420_Biel_14.07.2017.pdf</t>
  </si>
  <si>
    <t>Davos</t>
  </si>
  <si>
    <t>nach Ni 2 geradeaus, überschlagen</t>
  </si>
  <si>
    <t>nach Kurvensender in folgender Gerade eingeschlafen</t>
  </si>
  <si>
    <t>2421_Davos_16.07.2018.pdf</t>
  </si>
  <si>
    <t>Kantonsstr</t>
  </si>
  <si>
    <t>Spurwechsel n. rechts</t>
  </si>
  <si>
    <t>Se frontal "sehr klein", falsch eingetragen in Astra-Karte</t>
  </si>
  <si>
    <t>2422_Buchrain_12.07.2018.pdf</t>
  </si>
  <si>
    <t xml:space="preserve">Linden </t>
  </si>
  <si>
    <t>Röthenbachstras</t>
  </si>
  <si>
    <t>n Linksku Lenkkorr., überschlagen</t>
  </si>
  <si>
    <t>RS 2 Min nach Abfahrt, Konvoi vermutl. vorderstes FZ, 19 Verletzte, Montagmorgen</t>
  </si>
  <si>
    <t>2423_Linden_16.07.2018.pdf</t>
  </si>
  <si>
    <t>in linkskurve in Mittelleitplanke</t>
  </si>
  <si>
    <t>Se Sirnach Gloten immer im gl Radius begleitend..T-Querung aus parallel weiterführender Leitung.</t>
  </si>
  <si>
    <t>2424_Sirnach_17.07.2018.pdf</t>
  </si>
  <si>
    <t xml:space="preserve">ZH  </t>
  </si>
  <si>
    <t>Hittnauerstrasse</t>
  </si>
  <si>
    <t>Nach Rechtskurve Geradeaus</t>
  </si>
  <si>
    <t>Beide Male Ebene 1, Doppelleitung GR-Lindau</t>
  </si>
  <si>
    <t>2425_Pfäffikon_18.07.2018.pdf</t>
  </si>
  <si>
    <t xml:space="preserve">Schlagstrasse </t>
  </si>
  <si>
    <t>Duro in linkskurve geradeaus</t>
  </si>
  <si>
    <t xml:space="preserve">Duro, Mannschaftstrsp gepanzert, überschlagen, falls v Autobahn kommend, quer 1 2000m </t>
  </si>
  <si>
    <t>2426_Schwyz_22.11.2016.pdf</t>
  </si>
  <si>
    <t>Steinen</t>
  </si>
  <si>
    <t>A4 FR Goldau</t>
  </si>
  <si>
    <t>Nach linkskurve links in MLP</t>
  </si>
  <si>
    <t>über 500m Kollision mit Leitplanken</t>
  </si>
  <si>
    <t>2427_Steinen_18.07.2018.pdf</t>
  </si>
  <si>
    <t>Puch n rechtskurve li in LP überschlagen</t>
  </si>
  <si>
    <t xml:space="preserve">klein  </t>
  </si>
  <si>
    <t>Se sehr klein. Armee-Puch sind faktisch ein Cabriolet mit Stoff-Verdeck.</t>
  </si>
  <si>
    <t>2428_Schwyz_20.04.2017.pdf</t>
  </si>
  <si>
    <t>Umfahrungsstra</t>
  </si>
  <si>
    <t>Fahrschul-Auto übersehen, Fahrschüler weicht in LKW aus, 2 Kollisionen</t>
  </si>
  <si>
    <t>2429_Bazenheid_19.07.2018.pdf</t>
  </si>
  <si>
    <t>Remetschwil</t>
  </si>
  <si>
    <t>Zopfstrasse</t>
  </si>
  <si>
    <t>Geradeaus in Baum, Kandelaber</t>
  </si>
  <si>
    <t>1.8 mW/m2 peak</t>
  </si>
  <si>
    <t>w-lan aus Haus Zopfstrasse 8, auf Kopfhöhe, verm off Seitenfester des LKW, gestorben nachdem er LKW halbwegs umparkiert hatte. Unfallsschwerpunkt, 4.14; Radfahrer am gl Ort</t>
  </si>
  <si>
    <t>2430_Remetschwil_18.07.2018.pdf</t>
  </si>
  <si>
    <t>A28 RLandquart</t>
  </si>
  <si>
    <t>Gerade, linear über Gegenspur, Zaun</t>
  </si>
  <si>
    <t>2 Se beim Tunnel hinten,. "Sehr klein" . Se gross frontal Camping vermutlich 2 Sender</t>
  </si>
  <si>
    <t>2431_Landquart_19.07.2018.pdf</t>
  </si>
  <si>
    <t>Solothurn A5</t>
  </si>
  <si>
    <t>Einfahrt</t>
  </si>
  <si>
    <t>In Einfahrt linkskurve n korrigiert</t>
  </si>
  <si>
    <t>Se klein von hinten 180°</t>
  </si>
  <si>
    <t>2432_Solothurn_18.07.2018.pdf</t>
  </si>
  <si>
    <t>Autobahn FR Ch</t>
  </si>
  <si>
    <t>Falschfahrer ab Zizers in FR Chur</t>
  </si>
  <si>
    <t>Radiomeldung DRS vor Nachrichten 23.00, Je nach Anfahrt auch Querung von Ebene 3 / tief vor 100m</t>
  </si>
  <si>
    <t>2433_Zizers_17.07.2018.pdf</t>
  </si>
  <si>
    <t>Dägerlen</t>
  </si>
  <si>
    <t>Welsikonerstras</t>
  </si>
  <si>
    <t>durch ausgeholztes Wäldchen leicht gedämpft, GSM rail von SBB</t>
  </si>
  <si>
    <t>2434_Dägerlen_19.07.2018.pdf</t>
  </si>
  <si>
    <t>Winterthurerstra</t>
  </si>
  <si>
    <t>in l linkskurve rechts Stein angef</t>
  </si>
  <si>
    <t xml:space="preserve">Tank aufgeschlitzt, lange Gerade, Se rechts genau 90°, </t>
  </si>
  <si>
    <t>2435_Sirnach_18.07.2018.pdf</t>
  </si>
  <si>
    <t>Pully</t>
  </si>
  <si>
    <t>av Lavaux</t>
  </si>
  <si>
    <t>In Kreisel tot aufgefunden</t>
  </si>
  <si>
    <t>Strecken Mitte Kreisel angen. Zus. Betriebsfunk polycom ab Gemeinde 200m</t>
  </si>
  <si>
    <t>2436_Pully_13.07.2018.pdf</t>
  </si>
  <si>
    <t xml:space="preserve"> von Post rechts abgeb, Stein</t>
  </si>
  <si>
    <t>Tank aufgeschlitzt, Sender vermutich bei  Post Steinhausen, links, Steinhausen komplett ohne Mobilfunksender, nur aussen in Industriegebiet.</t>
  </si>
  <si>
    <t>2437_Steinhausen_19.07.2018.pdf</t>
  </si>
  <si>
    <t>Rechtskurve nicht gefahren,frontalk</t>
  </si>
  <si>
    <t>Se 1 von Rastplatz, hoch, genau 180° Kombiwagen, e auch v. Reflexion über Untersee von D her</t>
  </si>
  <si>
    <t>2438_Berlingen_15.07.2018.pdf</t>
  </si>
  <si>
    <t>Ende Autobahn</t>
  </si>
  <si>
    <t xml:space="preserve">Gerade vor Rotlicht, </t>
  </si>
  <si>
    <t>Lieferwagen Pritsche.</t>
  </si>
  <si>
    <t>2439_Baar_Sihlbrugg_20.07.2018.pdf</t>
  </si>
  <si>
    <t>Karlistrasse 20</t>
  </si>
  <si>
    <t>Gerade, Katze ausgewichen</t>
  </si>
  <si>
    <t>2440_Luzern_20.07.2018.pdf</t>
  </si>
  <si>
    <t>Staffeleggstra</t>
  </si>
  <si>
    <t>links ab Strasse</t>
  </si>
  <si>
    <t>se genau 90° von links, Beide Male HS 1 Querend, gleiche Transportleitung</t>
  </si>
  <si>
    <t>2441_Densbüren_21.07.2018.pdf</t>
  </si>
  <si>
    <t>Splügenstras</t>
  </si>
  <si>
    <t>2442_St.Gallen_09.07.2018.pdf</t>
  </si>
  <si>
    <t>Striehhof</t>
  </si>
  <si>
    <t xml:space="preserve">Keine Pol. Meldung. Se genau 90° rechts an Abzweigung, keine Richtungen identifizeribar, </t>
  </si>
  <si>
    <t>2443_Densbüren_02.5.2017.pdf</t>
  </si>
  <si>
    <t xml:space="preserve">in li abbieg Fahrzheug </t>
  </si>
  <si>
    <t>2444_Densbüren_10.05.2015.pdf</t>
  </si>
  <si>
    <t>A13 v Bärenbur</t>
  </si>
  <si>
    <t>in li Kurve leicht auf Gegenspur</t>
  </si>
  <si>
    <t>2445_Andeer_22.07.2018.pdf</t>
  </si>
  <si>
    <t>Weiningen</t>
  </si>
  <si>
    <t>Auf Strasse gefunden</t>
  </si>
  <si>
    <t>2446_Weiningen_22.07.2018.pdf</t>
  </si>
  <si>
    <t>In Ausfahrtskurve rechts in Tafel</t>
  </si>
  <si>
    <t>Hs mit winkliger Einführung</t>
  </si>
  <si>
    <t>2447_Wil_23.07.2018.pdf</t>
  </si>
  <si>
    <t>Gerade, rechts in Ausf.teiler</t>
  </si>
  <si>
    <t>Höhe Ausfahrt Heidiland, längere Gerade vor Unfallstelle</t>
  </si>
  <si>
    <t>2448_Maienfeld_23.07.2018.pdf</t>
  </si>
  <si>
    <t>Nunningen</t>
  </si>
  <si>
    <t>n ansteig Kurve re ab in Schild</t>
  </si>
  <si>
    <t>Sender Zentrum Hauptstrahl, über Hügelkuppe tangential,nach Auftauchen aus Funkschatten</t>
  </si>
  <si>
    <t>2449_Nunningen_23.07.2018.pdf</t>
  </si>
  <si>
    <t>Broc</t>
  </si>
  <si>
    <t>en battailles</t>
  </si>
  <si>
    <t>3 Querungen der gleichen Leitung Ebene 1, teils tief, Pass-Strasse</t>
  </si>
  <si>
    <t>2450_Broc_10.08.2018.pdf</t>
  </si>
  <si>
    <t>Gerade nach Kurve, Spurwechsel</t>
  </si>
  <si>
    <t>link in LKW gefahren, mitgeschleppt, Se genau 180° von hi, in Kurve links</t>
  </si>
  <si>
    <t>2451_St.Gallen_20.07.2018.pdf</t>
  </si>
  <si>
    <t>A3 FR chur</t>
  </si>
  <si>
    <t>auf Einspurstrecke rechts in Zaun</t>
  </si>
  <si>
    <t>2452_Niederurnen_16.06.2018.pdf</t>
  </si>
  <si>
    <t>links in Mauer, gestreift.</t>
  </si>
  <si>
    <t>2453_Mühlehorn_15.07.2018.pdf</t>
  </si>
  <si>
    <t>R gouttes d or</t>
  </si>
  <si>
    <t>linksabbiegen, Kollison Gegenverk</t>
  </si>
  <si>
    <t>kein Gegenlichtproblem (O-W), alles sehr gerade und übersichtlich</t>
  </si>
  <si>
    <t>2454_Neuchâtel_24.07.2018.pdf</t>
  </si>
  <si>
    <t>Av Bachelet</t>
  </si>
  <si>
    <t>Einbiegen in Kreisel, vortr verw</t>
  </si>
  <si>
    <t>Blendung kurz vor Sonnenuntergang</t>
  </si>
  <si>
    <t>2455_Neuchatel_23.07.2018.pdf</t>
  </si>
  <si>
    <t>Laufen</t>
  </si>
  <si>
    <t>links ab FB und in Birs gefahren</t>
  </si>
  <si>
    <t>Alter nur mit "zwei ältere Frauen" angegeb.,vermutl 2.Sender</t>
  </si>
  <si>
    <t>2456_Laufen_29.05.2008.pdf</t>
  </si>
  <si>
    <t>Rothenthurm</t>
  </si>
  <si>
    <t>Biberegg</t>
  </si>
  <si>
    <t>Auto 2</t>
  </si>
  <si>
    <t>Kreuzung Voralpenexpress Rothenthurm 17.28</t>
  </si>
  <si>
    <t>2457_Rothenthurm_28.11.2016.pdf</t>
  </si>
  <si>
    <t>In Galerie Kolonne übersehen</t>
  </si>
  <si>
    <t>ZG keine Angaben, schlechte Lichtverhältnisse aussen hell, Kolonne dunkel, Baustellensignal</t>
  </si>
  <si>
    <t>2458_Walchwil_07.07.2018.pdf</t>
  </si>
  <si>
    <t>Therwil</t>
  </si>
  <si>
    <t>Franz. Nummernschild, ev. länger unterwegs R West, Reflexionen im Vorfeld d Kreisels</t>
  </si>
  <si>
    <t>2459_Therwil_18.05.2018.pdf</t>
  </si>
  <si>
    <t>in li Kurve Gegenspur</t>
  </si>
  <si>
    <t>zu. Betriebsfunk bei Sender 2, Sieber Transporte</t>
  </si>
  <si>
    <t>2460_Lausen_16.05.2008.pdf</t>
  </si>
  <si>
    <t>in l Rechtskurve in Gegenverk</t>
  </si>
  <si>
    <t>SBB-Transportleitung, SBB -Trasse unten zur gleichen Zeit.</t>
  </si>
  <si>
    <t>2461_Liesberg_15.05.2008.pdf</t>
  </si>
  <si>
    <t>Untere Hauens</t>
  </si>
  <si>
    <t>Adlerrank, auf Seite gekippt</t>
  </si>
  <si>
    <t>sehr enge, bergauf- Kurve zu viel Schwung...</t>
  </si>
  <si>
    <t>2462_Läufelfingen_14.05.2008.pdf</t>
  </si>
  <si>
    <t>Pratteln A2 FR Süd</t>
  </si>
  <si>
    <t>vor Rastplatz linksschwenker</t>
  </si>
  <si>
    <t>anschl. Fahrerflucht über Rastplatzgelände...</t>
  </si>
  <si>
    <t>2463_Pratteln_12.05.2008.pdf</t>
  </si>
  <si>
    <t>Maseltrangen</t>
  </si>
  <si>
    <t>Gastermattstra</t>
  </si>
  <si>
    <t>auf Wiesenkreuzg Vortritt verweigert</t>
  </si>
  <si>
    <t>koll mit FZ von rechts, m 88</t>
  </si>
  <si>
    <t>2464_Maseltrangen_25.07.2018.pdf</t>
  </si>
  <si>
    <t>Auenstein</t>
  </si>
  <si>
    <t>Kurve nach Gerade nicht gefahren</t>
  </si>
  <si>
    <t>SBB Kleinsender frontal, Gerade und Kollsion mit , vorher HS querung</t>
  </si>
  <si>
    <t>2465_Duggingen_Auenstein_29.06.2008.pdf</t>
  </si>
  <si>
    <t>Einfahrt A</t>
  </si>
  <si>
    <t>in Einfahrtkurve auf Böschung</t>
  </si>
  <si>
    <t>HS quert Einspurstrecke, Se in HS-Mast</t>
  </si>
  <si>
    <t>2466_Chur_03.06.2017.pdf</t>
  </si>
  <si>
    <t>Paradiesstrass</t>
  </si>
  <si>
    <t>In linkskurve geschnitten,kollision</t>
  </si>
  <si>
    <t>Trafostation 2008, Sender 2018 in Kurve, ob 2008 bestand, nicht klar.</t>
  </si>
  <si>
    <t>2467_Binningen_27.06.2008.pdf</t>
  </si>
  <si>
    <t>Birsfelden Kreisel</t>
  </si>
  <si>
    <t xml:space="preserve">Sternenfeld </t>
  </si>
  <si>
    <t>In Kreisel vor LKW gefahren</t>
  </si>
  <si>
    <t>über 200uW/2</t>
  </si>
  <si>
    <t>glei Ort:  66_Birsfelden_11.09.2010,  2014 gemess Se 2 u 3 rechts</t>
  </si>
  <si>
    <t>2468_Birsfelden_27.06.2008.pdf</t>
  </si>
  <si>
    <t>Mittlerer Kreis</t>
  </si>
  <si>
    <t>in S-Kurve plötzl Geradeaus</t>
  </si>
  <si>
    <t>ostwind morgens, ev 1mm im Verlauf des Tages geregnet.</t>
  </si>
  <si>
    <t>2469_Therwil_26.06.2008.pdf</t>
  </si>
  <si>
    <t>rechts ab in Gartenmauer</t>
  </si>
  <si>
    <t>lokalisiert, 1. von zwei mögli Stellen, 2.  Stelle in Dorfmitte kein Alkohol</t>
  </si>
  <si>
    <t>2470_Zunzgen_6.06.2008.pdf</t>
  </si>
  <si>
    <t>Aumattstrasse</t>
  </si>
  <si>
    <t>2471_Reinach_23.06.2008.pdf</t>
  </si>
  <si>
    <t>Eptingen</t>
  </si>
  <si>
    <t>Rechts in Schacht</t>
  </si>
  <si>
    <t>li Kurve nicht genug gefahren, Oberhalb Kabeltrasse 8fach, trafostation links</t>
  </si>
  <si>
    <t>2472_Eptingen_20.05.2008.pdf</t>
  </si>
  <si>
    <t>am Dorfausgang gestürzt</t>
  </si>
  <si>
    <t xml:space="preserve">Transportunternehmer mit vermutlich eigenem Betriebsfunk, zus.Bakom-Senderstandort 2018 </t>
  </si>
  <si>
    <t>2473_Diepflingen_23.06.2008.pdf</t>
  </si>
  <si>
    <t>In Mittelleitplanke, gedreht</t>
  </si>
  <si>
    <t>Se GSM 2008 vermutlich auch "Gross" an der Autobahn.</t>
  </si>
  <si>
    <t>2474_Diegten_22.06.2008.pdf</t>
  </si>
  <si>
    <t>Waldenburg</t>
  </si>
  <si>
    <t>Gerade, in Rechtskurv gestürzt</t>
  </si>
  <si>
    <t>SE UKW 1.4 kw</t>
  </si>
  <si>
    <t>2475_Waldenburg_21.06.2008.pdf</t>
  </si>
  <si>
    <t>Schänzli</t>
  </si>
  <si>
    <t>in langer Linkskurve seitl Kollision</t>
  </si>
  <si>
    <t>Se Daten 2008 verm. sehr klein im Tunnel</t>
  </si>
  <si>
    <t>2476_Muttenz_11.06.2008.pdf</t>
  </si>
  <si>
    <t>Oristalstrasse</t>
  </si>
  <si>
    <t>in re kurve gestürzt.</t>
  </si>
  <si>
    <t>direkt aus Unterführung in Nebenkeulen fahrend</t>
  </si>
  <si>
    <t>2477_Liestal_08.06.2008.pdf</t>
  </si>
  <si>
    <t>FG auf Trottoir angefahren, Flucht</t>
  </si>
  <si>
    <t>Se 100° rechts bei Unfallstelle, vermutlich auch Flankenspiegelung an Güterschuppen</t>
  </si>
  <si>
    <t>2478_Sissach_08.06.2008.pdf</t>
  </si>
  <si>
    <t>Grellingen</t>
  </si>
  <si>
    <t>Gegenspur, n Kurve, Sichtprobl.</t>
  </si>
  <si>
    <t>Ursache sei Scheibenwischen mit Lappen von innen, fehlende Brille.</t>
  </si>
  <si>
    <t>2479_Grellingen_07.06.2018.pdf</t>
  </si>
  <si>
    <t>H2 FR Basel</t>
  </si>
  <si>
    <t>Baustelle, links ab statt rechts</t>
  </si>
  <si>
    <t>Senderstandort 2008 nicht verifizierbar. 299, mittel, links</t>
  </si>
  <si>
    <t>2480_Liestal_07.06.2018.pdf</t>
  </si>
  <si>
    <t>Lützelstrasse</t>
  </si>
  <si>
    <t>in linkskurve quer zur Strasse</t>
  </si>
  <si>
    <t>Beschrieb passt auf rechts ab Strasse, abrupte Korrektur, Med. Problem, vor Hauptsenderichtung fahrend, ev auch kein Regen</t>
  </si>
  <si>
    <t>2481_Röschenz_04.06.2008.pdf</t>
  </si>
  <si>
    <t>Spitzwaldstrass</t>
  </si>
  <si>
    <t>links abbiegend, Gegenverk.mirr</t>
  </si>
  <si>
    <t>von Hochhaus ca. 36 m, erreicht Kreuzung und Vorfeld</t>
  </si>
  <si>
    <t>2482_Allschwil_04.06.2008.pdf</t>
  </si>
  <si>
    <t>N Gerade gestürzt, Schienen</t>
  </si>
  <si>
    <t>vermutlich bereits noch 1 weiterer Sender schräg-frontal, heute 2 Sender schräg-frontal</t>
  </si>
  <si>
    <t>2483_Birsfelden_04.06.2016.pdf</t>
  </si>
  <si>
    <t>Benzburweg 9</t>
  </si>
  <si>
    <t>Parkplatz, streifko, Vollgas</t>
  </si>
  <si>
    <t>Mehrfachstandort, ein weiterer Sender lässt sich historisch nicht darstellen</t>
  </si>
  <si>
    <t>2484_Liestal_02.06.2008.pdf</t>
  </si>
  <si>
    <t>Frenkendörferstr</t>
  </si>
  <si>
    <t>Gerade, in Verkehrsinsel</t>
  </si>
  <si>
    <t>Immer auf Hauptstrahl fahrend 180°</t>
  </si>
  <si>
    <t>2485_Pratteln_01.06.2008.pdf</t>
  </si>
  <si>
    <t>Gontenbad</t>
  </si>
  <si>
    <t>Gerade, rechts ins Gelände, abgelenkt</t>
  </si>
  <si>
    <t>aus Unachtsamkeit, gem. Pol.bericht.</t>
  </si>
  <si>
    <t>2486_Gontenbad_01.08.2018.pdf</t>
  </si>
  <si>
    <t>Aeschau Eggiwil</t>
  </si>
  <si>
    <t>105m n Kurve auf Gerade links</t>
  </si>
  <si>
    <t>verletzt 2</t>
  </si>
  <si>
    <t>Fahrzeugtyp uAlter ni bek, BE Se in Kurve 180°, dann 160°</t>
  </si>
  <si>
    <t>2487_Aeschau-Eggiwil_22.12.2017.pdf</t>
  </si>
  <si>
    <t>n li kurve Geradeaus, Leitpl</t>
  </si>
  <si>
    <t>Cabriolet, Se gsm umts sehr klein. Se 2 Polycom im Dorf</t>
  </si>
  <si>
    <t>2488_Mühlehorn_31.08.2018.pdf</t>
  </si>
  <si>
    <t>Mühlentalstra</t>
  </si>
  <si>
    <t>50m vorher Spiegelung gl Sender rechts-frontal</t>
  </si>
  <si>
    <t>2489_Schaffhausen_31.08.2018.pdf</t>
  </si>
  <si>
    <t>FG w 77 auf Streifen angefahren</t>
  </si>
  <si>
    <t>Unfallschwerpunkt obere Bahnhofstrasse</t>
  </si>
  <si>
    <t>2490_Altstätten_30.08.2018.pdf</t>
  </si>
  <si>
    <t>Schwarzenbach</t>
  </si>
  <si>
    <t>von P rückwär vollgas T-shop</t>
  </si>
  <si>
    <t>flaches Heck, neuer Renault,Se 1 gleiche Höhe,Se 2 von hohem Silo</t>
  </si>
  <si>
    <t>2491_Schwarzenbach_30.08.2018.pdf</t>
  </si>
  <si>
    <t>Nenzlingen</t>
  </si>
  <si>
    <t>N Gerade Rechtsku n gefahren</t>
  </si>
  <si>
    <t>Trocken</t>
  </si>
  <si>
    <t>UMTS 3 Wo später auf "mittel" reduziert. Beide Querungen Ebene 1 gleiche Leitung, se genau rechts 90°</t>
  </si>
  <si>
    <t>2492_Nenzlingen_30.8.2018.pdf</t>
  </si>
  <si>
    <t>von P rückwärts vollgas</t>
  </si>
  <si>
    <t>Se steil von oben, ev. Reflexion.  Se ist im Zentrum von 3-4 Unfällen, ev Polycom</t>
  </si>
  <si>
    <t>2493_Muttenz_30.08.2018.pdf</t>
  </si>
  <si>
    <t>n Rechtskurve re auf Bahntrasse</t>
  </si>
  <si>
    <t>Ins Hauptstrahl-Zentrum aus Funkschatten</t>
  </si>
  <si>
    <t>2494_Teufen_21.08.2018.pdf</t>
  </si>
  <si>
    <t>Hofstettenstr</t>
  </si>
  <si>
    <t>In Kurve Koll m Radfahrer</t>
  </si>
  <si>
    <t>Enge, Buschig-Waldige Strecke mit 2 Kurven, Ort nicht genau.</t>
  </si>
  <si>
    <t>2495_Brienzwiler_29.08.2018.pdf</t>
  </si>
  <si>
    <t>Holzhäuserns</t>
  </si>
  <si>
    <t>Kreisel, Vortr missachtet</t>
  </si>
  <si>
    <t>ev Querung vor max 550m, je nach eff, Herfahrtsrichtung</t>
  </si>
  <si>
    <t>2496_Risch-Rotkreuz_28.08.2016.pdf</t>
  </si>
  <si>
    <t>A13 Fr n</t>
  </si>
  <si>
    <t xml:space="preserve">l linkskurve, rechts ab Fahrb </t>
  </si>
  <si>
    <t>Se von hoch oben, gen in Kurvenmitte 180°, hoch-frlach Heckscheibe</t>
  </si>
  <si>
    <t>2497_Lostallo_29.12.2018.pdf</t>
  </si>
  <si>
    <t>Langgasse 97</t>
  </si>
  <si>
    <t>links über Gegenspur, Koll P</t>
  </si>
  <si>
    <t>Einschlaf-.Unfall-Schwerpunkt.</t>
  </si>
  <si>
    <t>2498_St.Gallen_28.08.2018.pdf</t>
  </si>
  <si>
    <t>Oberwinterthur</t>
  </si>
  <si>
    <t>vor Bahnhofskreuzung Auffahrkoll.</t>
  </si>
  <si>
    <t>verletzt 3</t>
  </si>
  <si>
    <t>4.6 mW/m2</t>
  </si>
  <si>
    <t>Vorfahrerin angefahren, dann links in Gegenverkehr,auf Anfahrstrecke 100m vohrer bereits 3 mW/m2</t>
  </si>
  <si>
    <t>2499_Oberwinterthur_25.08.2018.pdf</t>
  </si>
  <si>
    <t>Ettingen</t>
  </si>
  <si>
    <t>Ettingerstrasse</t>
  </si>
  <si>
    <t>ausserorts</t>
  </si>
  <si>
    <t>links ab gerader Strasse</t>
  </si>
  <si>
    <t>Se im Wald, Gross-Mast, verm.ebenfalls mit Polycom.</t>
  </si>
  <si>
    <t>2500_Ettingen_02.08.2018.pdf</t>
  </si>
  <si>
    <t>Bottigenstras 6</t>
  </si>
  <si>
    <t>in l re Kurve geradeaus</t>
  </si>
  <si>
    <t>Kapo BE keine Altersangaben, Fahrzeug spricht für Rentner</t>
  </si>
  <si>
    <t>2502_Albeuve_02.08.2018.pdf</t>
  </si>
  <si>
    <t>Albeuve</t>
  </si>
  <si>
    <t>proximit Chalet</t>
  </si>
  <si>
    <t>b seinem Chalet nicht gebremst</t>
  </si>
  <si>
    <t>Keine Ortsangabe, Absturz 150m nicht im Dorf möglichk, Se gleiche Höhe wie Hügel</t>
  </si>
  <si>
    <t>2503_Inwil_03.08.2018.pdf</t>
  </si>
  <si>
    <t>A 14 FR Nord</t>
  </si>
  <si>
    <t>PW gestreift, Fahrerflu, resp. n gemerkt</t>
  </si>
  <si>
    <t>zwei Querungen der gleichen 2 Leitungen, Autobahn macht Bogen, Leitungen Schnitt.</t>
  </si>
  <si>
    <t>2504_Tenero_02.08.2018.pdf</t>
  </si>
  <si>
    <t>Via Brere</t>
  </si>
  <si>
    <t>Abbiegend in A13 Gegenverk,miss</t>
  </si>
  <si>
    <t>trotzdem sehr gute Einsehbarkeit, Baumschäden</t>
  </si>
  <si>
    <t>2505_Steinach_26.03.2014.1.pdf</t>
  </si>
  <si>
    <t>Stickereistrass</t>
  </si>
  <si>
    <t>re rechts 90° aur letzten 100m, Se 3 frontal...links auf ganzer Anfahrstrecke bis vor 150m</t>
  </si>
  <si>
    <t>2506_Arbon_21.07.2017.pdf</t>
  </si>
  <si>
    <t>Jumbo Parkpl</t>
  </si>
  <si>
    <t>Panzer rechtsüberholt</t>
  </si>
  <si>
    <t>Panzer</t>
  </si>
  <si>
    <t xml:space="preserve">Reflexion an Haus Anfahrt rechts, dann hinten, gemessen w-lan, </t>
  </si>
  <si>
    <t>2507_Neuchâtel_31.07.2018.pdf</t>
  </si>
  <si>
    <t>2508_Muralto_28.07.2018.pdf</t>
  </si>
  <si>
    <t>Muralto</t>
  </si>
  <si>
    <t>gian gaspare Ne</t>
  </si>
  <si>
    <t>In unübersichtl Kreuzung gefahren</t>
  </si>
  <si>
    <t>verkehrsabh. Overflow</t>
  </si>
  <si>
    <t>Bus-Linie, viel Verkehr von neuen Fahrzeugen, davon 1/4 mit overflow auf Messgerät.</t>
  </si>
  <si>
    <t>2509_Abtwil_31.07.2018.pdf</t>
  </si>
  <si>
    <t>A1 winkeln</t>
  </si>
  <si>
    <t>Fahrstreifenwechel, Streifkollision</t>
  </si>
  <si>
    <t>steile Heckscheibe</t>
  </si>
  <si>
    <t>2510_Chur_03.10.2020.pdf</t>
  </si>
  <si>
    <t>Gerade, leichte Verengung, Auto koll</t>
  </si>
  <si>
    <t>Sender Feuerwehrdepot schräg hinten. Haupt-Verursacher nicht definiert, kann auch Autofahrer (67) gewesen sein.</t>
  </si>
  <si>
    <t>2510_Kölliken_04.06.2018.pdf</t>
  </si>
  <si>
    <t>A2 FR Bern</t>
  </si>
  <si>
    <t>Gerade, vor Raststätte</t>
  </si>
  <si>
    <t>Hohe Temperaturen,</t>
  </si>
  <si>
    <t>2511_Kölliken_31.07.2018.pdf</t>
  </si>
  <si>
    <t>Klettgauerstr</t>
  </si>
  <si>
    <t>statt Re Kurve geradeaus</t>
  </si>
  <si>
    <t>Se 90° rechts bei Einschlafstelle, HS winklige Heranführung an Autostrasse, mit 2 Autos und 1 Motorrad kollidiert</t>
  </si>
  <si>
    <t>2512_Neuhausen_31.07.2018.pdf</t>
  </si>
  <si>
    <t>A 13 FR Nord</t>
  </si>
  <si>
    <t>Gerade, in leitplanke</t>
  </si>
  <si>
    <t xml:space="preserve">Ort nicht ganz genau, am ungefähren Unfallort auch noch RHB-Leitung Annäherung </t>
  </si>
  <si>
    <t>2513_Chur_30.07.2018.pdf</t>
  </si>
  <si>
    <t>b gekrümmtem  Tu-Ende Gegenspur.</t>
  </si>
  <si>
    <t xml:space="preserve">umts, gsm "sehr klein", Reflexion am gekrümmten, da. 350m langen Tunnelgewölbe </t>
  </si>
  <si>
    <t>2514_Bazenheid_15.09.2018.pdf</t>
  </si>
  <si>
    <t>Pestalozzistrasse</t>
  </si>
  <si>
    <t xml:space="preserve">Alkohol </t>
  </si>
  <si>
    <t>2515_Romanshorn_30.07.2018.pdf</t>
  </si>
  <si>
    <t xml:space="preserve"> n Kurve re in Trottoir, gegenv.k Mauer</t>
  </si>
  <si>
    <t>neu installierter  Sender</t>
  </si>
  <si>
    <t>2516_Steinach_31.07.2018.pdf</t>
  </si>
  <si>
    <t>Einmündend Vortritt verweigert</t>
  </si>
  <si>
    <t>über 250uW/m2</t>
  </si>
  <si>
    <t>Se 1 von Hoch, Reflex.Fassade, Gefängnis, verm. ebenfalls Pcom. Genau 90° rechts</t>
  </si>
  <si>
    <t>2517_Zug_24.07.2018.pdf</t>
  </si>
  <si>
    <t>Niederglatt</t>
  </si>
  <si>
    <t>Flawilerstr r No</t>
  </si>
  <si>
    <t>in re Kurve geradeaus, Bahnbord</t>
  </si>
  <si>
    <t>se frontal bei Einleitung der Kurve, V nicht übersetzt, Sa-Morgen</t>
  </si>
  <si>
    <t>2518_Niederglatt_28.07.2018.pdf</t>
  </si>
  <si>
    <t>Unfallschwerpunkt, neben Strasse fahren 200m weiter östlich</t>
  </si>
  <si>
    <t>2519_Unterägeri_27.07.2018.pdf</t>
  </si>
  <si>
    <t>Sattelstrasse</t>
  </si>
  <si>
    <t>Se 3 2 und 3 Betriebsfunk Transportunternehmung</t>
  </si>
  <si>
    <t>2520_Oberägeri_30.03.2017.pdf</t>
  </si>
  <si>
    <t>Glatttalstrasse</t>
  </si>
  <si>
    <t>In Tankstelle b Abfahrt FG überf</t>
  </si>
  <si>
    <t>2521_Zürich_27.07.2018.pdf</t>
  </si>
  <si>
    <t>Bern Bümpliz</t>
  </si>
  <si>
    <t>Einfahrt Bümpl</t>
  </si>
  <si>
    <t>Falschfahrer Einfahrtsrampe befahren</t>
  </si>
  <si>
    <t>komplizierte Anfahrstrecke, hat sich immer rechts gehalten...</t>
  </si>
  <si>
    <t>2522_Bern_03.08.2018.pdf</t>
  </si>
  <si>
    <t>Betschwanden</t>
  </si>
  <si>
    <t>Kanal KW</t>
  </si>
  <si>
    <t>Auf Radweg entl. Linthkanal i Baum</t>
  </si>
  <si>
    <t>6.2uW/m2</t>
  </si>
  <si>
    <t>2523_Betschwanden_03.08.2018.pdf</t>
  </si>
  <si>
    <t>Sorntal</t>
  </si>
  <si>
    <t>in Linkskurve Anhänger geschleudert</t>
  </si>
  <si>
    <t>zusätzlich SBB-Linie am gleichen Ort 930m</t>
  </si>
  <si>
    <t>2524_Niederbüren_25.04.2013.pdf</t>
  </si>
  <si>
    <t>Falschfahrer ab Chur Süd</t>
  </si>
  <si>
    <t>Holländer Se direkt front bei Ansicht Ausfahrt, ebd. Oberhalb HS</t>
  </si>
  <si>
    <t>2525_Chur_17.09.2018.pdf</t>
  </si>
  <si>
    <t>Obfelden</t>
  </si>
  <si>
    <t>Muristrasse</t>
  </si>
  <si>
    <t>Links abbiegend Vortritt missachtet</t>
  </si>
  <si>
    <t>Se Li Hauptstrahl, HS von Unterwerk nah-quer über Kreuzung</t>
  </si>
  <si>
    <t>2526_Obfelden_17.09.2018.pdf</t>
  </si>
  <si>
    <t>Julierstrasse H13</t>
  </si>
  <si>
    <t xml:space="preserve">In Linkskurve gekippt, LP, </t>
  </si>
  <si>
    <t>Beide Sender gleiche Höhe, 90° rechts, Hauptstrahlzentrum.</t>
  </si>
  <si>
    <t>2527_Malix_17.09.2018.pdf</t>
  </si>
  <si>
    <t>Itingenstrasse</t>
  </si>
  <si>
    <t>2528_Sissach_18.09.2018.pdf</t>
  </si>
  <si>
    <t>Untermühlestr</t>
  </si>
  <si>
    <t>verm. bergab, Se frontal</t>
  </si>
  <si>
    <t>2529_Cham_17.09.2018.pdf</t>
  </si>
  <si>
    <t>Horgen FR HZ</t>
  </si>
  <si>
    <t>A4 Fr. ZH</t>
  </si>
  <si>
    <t>Se 3 vor 1` links, vor 1.5` frontal</t>
  </si>
  <si>
    <t>2530_Horgen_20.09.2018.pdf</t>
  </si>
  <si>
    <t>Luzern A3</t>
  </si>
  <si>
    <t xml:space="preserve"> Verzw Rotsee</t>
  </si>
  <si>
    <t>Spurwechsel, rechts vor PW gefahren</t>
  </si>
  <si>
    <t>Se 2 90° li, Se 1 90° re, LKW  und PW hatten starke Exposition im Kontext</t>
  </si>
  <si>
    <t>2531_Luzern_21.09.2018.pdf</t>
  </si>
  <si>
    <t>Molliserstrasse</t>
  </si>
  <si>
    <t>vor man. LKW in Brüstung gefahren</t>
  </si>
  <si>
    <t>Links b. Entscheid, in Manövriersituation hineinzufahren, frontal beim Ereignis</t>
  </si>
  <si>
    <t>2532_Netstal_19.09.2018.pdf</t>
  </si>
  <si>
    <t>Hauptstrass 119</t>
  </si>
  <si>
    <t>Gerade, Industriegebiet</t>
  </si>
  <si>
    <t>Fahrerflucht, Se in Gebäudelücke, Metallflanken Industriebauten</t>
  </si>
  <si>
    <t>2533_Aesch_20.09.2018.pdf</t>
  </si>
  <si>
    <t>Bruderholzstr</t>
  </si>
  <si>
    <t>Gerade, 2 Spurig, Auf Unterhaltsfz.</t>
  </si>
  <si>
    <t>Se auf gleicher Höhe, Hauptstrahlzentrum.</t>
  </si>
  <si>
    <t>2534_Münchenstein_19.09.2018.pdf</t>
  </si>
  <si>
    <t>Zollbrück</t>
  </si>
  <si>
    <t>Langnaustrasse</t>
  </si>
  <si>
    <t>rechts auf Treppe, überschlagen</t>
  </si>
  <si>
    <t>,</t>
  </si>
  <si>
    <t>Ev Gegenlicht, ev. Ablenkung, leichte re - Kurve an Ort, Se 2x belegt, vorh Exp. Gegenverkehr67</t>
  </si>
  <si>
    <t>2535_Zollbrück_19.09.2018.pdf</t>
  </si>
  <si>
    <t>Gemsgasse 11</t>
  </si>
  <si>
    <t>B Gegenverkehr re in P-Fz gefahren</t>
  </si>
  <si>
    <t>musste in Engpass zirkeln. Vorstrecke belastet, Unfallort unklar wg Geb. Schatten.</t>
  </si>
  <si>
    <t>2536_Schaffhausen_19.09.2018.pdf</t>
  </si>
  <si>
    <t>Baldegg</t>
  </si>
  <si>
    <t>Hauptstrasse 6</t>
  </si>
  <si>
    <t>Sturz ohne Fremdeinwirkung, Radweg n  Garage</t>
  </si>
  <si>
    <t>Reflexion zusätzlich an Schaufenstern, verm. w-lan aus Kassierstation</t>
  </si>
  <si>
    <t>2537_Baldegg_17.09.2018.pdf</t>
  </si>
  <si>
    <t>R d Battieux 6</t>
  </si>
  <si>
    <t>Parkierend in Haus gefahren</t>
  </si>
  <si>
    <t>2538_Neuchâtel_15.08.2017.pdf</t>
  </si>
  <si>
    <t xml:space="preserve">Neuchatel </t>
  </si>
  <si>
    <t xml:space="preserve">R d Battieux  </t>
  </si>
  <si>
    <t>Nach LSA-Halt links in 4 P FZ</t>
  </si>
  <si>
    <t>Se 2 auf gleicher Höhe, resp. 1 mi starkem downtilt.</t>
  </si>
  <si>
    <t>2539_Neuchâtel_30.08.2018.pdf</t>
  </si>
  <si>
    <t>Munzenrietstra</t>
  </si>
  <si>
    <t>Sturz ohne Fremdeinwirkung  Gerade</t>
  </si>
  <si>
    <t xml:space="preserve">Aus Gebäudeschatten auftauchend, 30-50m später am Boden </t>
  </si>
  <si>
    <t>2540_Wildhaus_03.08.2018.pdf</t>
  </si>
  <si>
    <t>Cortaillod</t>
  </si>
  <si>
    <t>Rte de Bourdry</t>
  </si>
  <si>
    <t>Gerade, frontal in Verkehrsinsel</t>
  </si>
  <si>
    <t>Se 2 an Treibhäusern reflektiert seitlich rechts 90°. Se 3 sehr klein.</t>
  </si>
  <si>
    <t>2541_Cortaillod_04.08.2018.pdf</t>
  </si>
  <si>
    <t>Rigi Kulm</t>
  </si>
  <si>
    <t>Strasse Station</t>
  </si>
  <si>
    <t>Auf Baustrasse abgestürzt</t>
  </si>
  <si>
    <t>unbekanntes med.Problem</t>
  </si>
  <si>
    <t>vermutlich Herzinfarkt medizinisches Problem, nicht eingetragen</t>
  </si>
  <si>
    <t>2542_Rigi_Kulm_Arth_08.08.2018.pdf</t>
  </si>
  <si>
    <t>Wagen</t>
  </si>
  <si>
    <t>Auf Radweg Kollision Rennve.o E-bike</t>
  </si>
  <si>
    <t xml:space="preserve">2x HS 1, 1 x HS 3, für Rennvelofahrer, 2 Sender gleiche Höhe über 200m für Verstorbene </t>
  </si>
  <si>
    <t>2543_Wagen_07.08.2018.pdf</t>
  </si>
  <si>
    <t>A 53 FR Süd</t>
  </si>
  <si>
    <t>auf Gerade in Gegenverkehr</t>
  </si>
  <si>
    <t>Hs wird in 30° Winkel herangeführt vor 250m, vermutlich Medizinisches Problem</t>
  </si>
  <si>
    <t>2544_Rapperswil_01.07.2013.pdf</t>
  </si>
  <si>
    <t>St. Peter</t>
  </si>
  <si>
    <t>Schanfiggerstr</t>
  </si>
  <si>
    <t>n li kurve rechts in Zaun</t>
  </si>
  <si>
    <t>Hauptstrahl, ev auch Polycom, von gemeinsamem Gebirgsstanort Ochsenweid</t>
  </si>
  <si>
    <t>2545_St.Peter_05.08.2018.pdf</t>
  </si>
  <si>
    <t>Schlatt</t>
  </si>
  <si>
    <t>in Kurve n re gekippt, Wassertsp</t>
  </si>
  <si>
    <t xml:space="preserve">Se taucht aus Gebäudeschatten 40m vorher auf, Se 2 vermutlich auf Gemeindehaus 90°, Blutprobe, </t>
  </si>
  <si>
    <t>2546_Schlatt_07.08.2018.pdf</t>
  </si>
  <si>
    <t>Pfäfers</t>
  </si>
  <si>
    <t>Taminabrücke</t>
  </si>
  <si>
    <t>In linkskurve gestürtz, Gegensp.</t>
  </si>
  <si>
    <t>0.3mW</t>
  </si>
  <si>
    <t>3097 Analogie. Ende Brücke m Gefälle, Linkskurve weitergefahren, Absturz.</t>
  </si>
  <si>
    <t>2547_Pfäfers_30.08.2018.pdf</t>
  </si>
  <si>
    <t>n Gerade links in Gegenverkehr</t>
  </si>
  <si>
    <t>Fahrunfähigkeit attestiert, Blutprobe.</t>
  </si>
  <si>
    <t>2548_Abtwil_07.08.2018.pdf</t>
  </si>
  <si>
    <t>Bellerivestras</t>
  </si>
  <si>
    <t>links in Baum, überschlagen</t>
  </si>
  <si>
    <t>GSm Rail und verm weiterer Sender auf Trafostation Ende Tiefenbrunnen</t>
  </si>
  <si>
    <t>2549_Zürich_07.08.2018.pdf</t>
  </si>
  <si>
    <t>Hodlerstrasse</t>
  </si>
  <si>
    <t>N Einbiegen rechts auf Trottoir</t>
  </si>
  <si>
    <t>5.16 mW/m2</t>
  </si>
  <si>
    <t>Kombiwagen, senkr, heckscheibe, se 1 hauptsenderichtung,  Se 2 gleiche Höhe, Hauptsenderichtung.</t>
  </si>
  <si>
    <t>2550_St.Gallen_06.08.2018.pdf</t>
  </si>
  <si>
    <t>Geradeaus statt kurve, abgestürzt</t>
  </si>
  <si>
    <t>Unfallschwerpunkt., direkt auf Hauptstrahl zufahrend, aus Funkschatten</t>
  </si>
  <si>
    <t>2551_Sfaz—_04.08.2018.pdf</t>
  </si>
  <si>
    <t>T9 Leytron</t>
  </si>
  <si>
    <t>Falschfahrerin ab Riddes</t>
  </si>
  <si>
    <t>ev 2 Sender gross re 90° 1500m, nicht hist.nachweisbar.</t>
  </si>
  <si>
    <t>2552_Riddes_07.09.2017.pdf</t>
  </si>
  <si>
    <t>Links abbiegend stillst. Radf angef</t>
  </si>
  <si>
    <t>2553_Tuggen_27.07.2018.pdf</t>
  </si>
  <si>
    <t>Pitasch</t>
  </si>
  <si>
    <t>Valserstrasse</t>
  </si>
  <si>
    <t>na Re- Kurve re ab in Bach gestürzt</t>
  </si>
  <si>
    <t>In Senderhauptstrahrichtung</t>
  </si>
  <si>
    <t>2554_Pitasch_25.07.2018.pdf</t>
  </si>
  <si>
    <t>gouttes d or</t>
  </si>
  <si>
    <t>Sturz ohne Fremdeinwirkung, Fussgängerstr</t>
  </si>
  <si>
    <t>3 FG, alle bei Sendern, Distanz Annahme, insges. 4 Sender im Areal</t>
  </si>
  <si>
    <t>2555_Neuchâtel_28.07.2018.pdf</t>
  </si>
  <si>
    <t>Pregny-Chambesy</t>
  </si>
  <si>
    <t>Av de Foretaille</t>
  </si>
  <si>
    <t>In Einfahrtstor gef. Gekippt</t>
  </si>
  <si>
    <t>Keine Pol.meldung, Ort nicht eindeutig, aber plausibel</t>
  </si>
  <si>
    <t>2556_Pregny-Chambesy_08.07.2018.pdf</t>
  </si>
  <si>
    <t>Mägenwil</t>
  </si>
  <si>
    <t>A1 FR Bern</t>
  </si>
  <si>
    <t>i Randleitpl, Mitte, Pannenstr</t>
  </si>
  <si>
    <t>Keine genaue Lokalisation, plausible Annahme.</t>
  </si>
  <si>
    <t>2557_Mägenwil_29.07.2018.pdf</t>
  </si>
  <si>
    <t>Mägenwil Brunegg</t>
  </si>
  <si>
    <t>A 1 FR Bern  88</t>
  </si>
  <si>
    <t>B Einfahrt zu schnell links</t>
  </si>
  <si>
    <t>keine Polmeldung, kein Eintrag in Astra-Karte</t>
  </si>
  <si>
    <t>2558_Mägenwil_10.07.2017.pdf</t>
  </si>
  <si>
    <t>Mellingerstrasse</t>
  </si>
  <si>
    <t>Gerade, in Gegenverkehr gef</t>
  </si>
  <si>
    <t>HS 1 vor 100m winklige (20°)Richtungsänderung 2 Hs nebeneinander</t>
  </si>
  <si>
    <t>2559_Mägenwil_25.01.2013.pdf</t>
  </si>
  <si>
    <t>Böckten</t>
  </si>
  <si>
    <t>Auffahrunfall, links in Gegenverkehr</t>
  </si>
  <si>
    <t>Kontrollgruppe 2 im Kanton BL 5/6.2008</t>
  </si>
  <si>
    <t>2560_Böckten_06.06.2008.pdf</t>
  </si>
  <si>
    <t>Zünglen</t>
  </si>
  <si>
    <t>Kurve weitergef, Gegenverkehr</t>
  </si>
  <si>
    <t>An kritischem Punkt nach der Kurve Reflexion an schräggestelltem Haus, eff rechts 90°</t>
  </si>
  <si>
    <t>2561_Meistersrüte_22.07.2018.pdf</t>
  </si>
  <si>
    <t>A53 FR S</t>
  </si>
  <si>
    <t>In Ausfahrt gekippt</t>
  </si>
  <si>
    <t>Unwohlsein, heiss, Sender 2 in Tunnel nicht deklariert.</t>
  </si>
  <si>
    <t>2562_Uznach_09.08.2018.pdf</t>
  </si>
  <si>
    <t>Fäsenstaub Sü</t>
  </si>
  <si>
    <t>vor Nische Nord in Gegenverk</t>
  </si>
  <si>
    <t>Auto 3</t>
  </si>
  <si>
    <t>Sender in Tunnelmitte und am Südportal</t>
  </si>
  <si>
    <t>2563_Schaffhausen_09.08.2018.pdf</t>
  </si>
  <si>
    <t>A2 Einfahrt No</t>
  </si>
  <si>
    <t>Se sehr klein. Unfallschwerpunkt. Spurabbau bei Tunneleingang in Schallschutzkanal</t>
  </si>
  <si>
    <t>2564_Kriens_17.08.2018.pdf</t>
  </si>
  <si>
    <t>Gerade n leicht. Re Kurve, geschleudert</t>
  </si>
  <si>
    <t>BWM Cabriolet, leistungsstark, Schleudervorgang bei Einspeisung Erdkabel.</t>
  </si>
  <si>
    <t>2565_Rafz_03.07.2013.pdf</t>
  </si>
  <si>
    <t>Belchen Süd</t>
  </si>
  <si>
    <t>Fahrerin F</t>
  </si>
  <si>
    <t>2566_Belchensüd_03.04.2016.pdf</t>
  </si>
  <si>
    <t>Käsereistrasse</t>
  </si>
  <si>
    <t>rechts in Mauer</t>
  </si>
  <si>
    <t xml:space="preserve">Se hauptstrahl in Käsereistrasse, vor 30m n li abgebogen. Blut- und Urinprobe veranlasst,  </t>
  </si>
  <si>
    <t>2567_Pfyn_12.08.2018.pdf</t>
  </si>
  <si>
    <t>rechts abbiegend velo überse</t>
  </si>
  <si>
    <t>Querstrasse Kanzleistr. mit 2x lokal spontanem Sendereinfluss</t>
  </si>
  <si>
    <t>2568_Winterthur_11.08.2018.pdf</t>
  </si>
  <si>
    <t>H20 pont noir</t>
  </si>
  <si>
    <t>Rechts in Betonbrüstung</t>
  </si>
  <si>
    <t>Kurve nach Brückengerade nicht eingeleitet</t>
  </si>
  <si>
    <t>2569_Valangin_13.08.2018.pdf</t>
  </si>
  <si>
    <t>Riedstrasse 24</t>
  </si>
  <si>
    <t>Traktor</t>
  </si>
  <si>
    <t xml:space="preserve">Neben Feldweg , </t>
  </si>
  <si>
    <t>Sender Ausfahrt A3 Schindellegi- Feusisberg, dort Unfallcluster mit HS-Querung</t>
  </si>
  <si>
    <t>2570_Feusisberg_28.05.2015.pdf</t>
  </si>
  <si>
    <t>Weinfelden</t>
  </si>
  <si>
    <t>Schlossgasse</t>
  </si>
  <si>
    <t>Gerade, rechts in Mulde</t>
  </si>
  <si>
    <t>Kein direkter Funkeinfluss sichtb, in Häusern 50m nach Einbiegen</t>
  </si>
  <si>
    <t>2571_Weinfelden_14.08.2018.pdf</t>
  </si>
  <si>
    <t>Schaffhausen J15</t>
  </si>
  <si>
    <t>Neuthalbrücke</t>
  </si>
  <si>
    <t xml:space="preserve">Unfallschwerpunkt. Se 1 taucht an dieser Stelle aus Funkschatten auf, </t>
  </si>
  <si>
    <t>2572_Schaffhausen_07.08.2018.pdf</t>
  </si>
  <si>
    <t>Riedikon</t>
  </si>
  <si>
    <t>bei Radwegkreuzung gestürzt</t>
  </si>
  <si>
    <t>Geröll /Kies in Kurve, e-bike, alle Wege bekiest dort.</t>
  </si>
  <si>
    <t>2573_Mönchaltdorf_09.08.2018.pdf</t>
  </si>
  <si>
    <t>Baar  Zug</t>
  </si>
  <si>
    <t>Ochsenbach</t>
  </si>
  <si>
    <t>auf Radweg gestürzt, zwei Radf.</t>
  </si>
  <si>
    <t>Sonntagmorgen, lebensgef. Verletzt, angaben nur Plausibilität.</t>
  </si>
  <si>
    <t>2574_Baar_Zug_05.08.2018.pdf</t>
  </si>
  <si>
    <t>Kirchenwald TU</t>
  </si>
  <si>
    <t>links u rechts in Bankette</t>
  </si>
  <si>
    <t>2575_Hergiswil_09.08.2018.pdf</t>
  </si>
  <si>
    <t xml:space="preserve">Blut- und Urinprobe veranlasst, Fahrzeug verm. steilheck, SE 4 vor 400m hinten </t>
  </si>
  <si>
    <t>2576_St.Gallen_14.09.2018.pdf</t>
  </si>
  <si>
    <t>Aeschi Deponie</t>
  </si>
  <si>
    <t>na Deponie Mulde oben gelassen</t>
  </si>
  <si>
    <t>MS 3 über Deponiestrasse, MS 1 über Deponieteil</t>
  </si>
  <si>
    <t>2577_Goldau_13.07.2018.pdf</t>
  </si>
  <si>
    <t>Bassersdorf</t>
  </si>
  <si>
    <t>Hardweg</t>
  </si>
  <si>
    <t>Im Einmündungsber gestürzt</t>
  </si>
  <si>
    <t xml:space="preserve">2 Betriebsfunk auf KIBAG-Werksgebäude </t>
  </si>
  <si>
    <t>2578_Bassersdorf_20.07.2018.pdf</t>
  </si>
  <si>
    <t>Abbiegend Radf übersehen</t>
  </si>
  <si>
    <t>2579_St.Gallen_20.07.2018.pdf</t>
  </si>
  <si>
    <t>Seestrasse 559</t>
  </si>
  <si>
    <t>Fahrrrad überholt vor  FG-Streifen</t>
  </si>
  <si>
    <t>2580_Zürich_20.07.2018.pdf</t>
  </si>
  <si>
    <t>schwer sehbehinderter Mann auf Hauptstrasse 80 b überqueren zu s. Haus.</t>
  </si>
  <si>
    <t>2581_Rheinfelden_06.07.2018.pdf</t>
  </si>
  <si>
    <t>Se 2 kurz vorher links, beide Se als Hauptstrahl, Unfallschwerpunkt</t>
  </si>
  <si>
    <t>2582_Sihlbrugg_Baar_14.08.2018.pdf</t>
  </si>
  <si>
    <t>in Kreisel Radfahrer angefahren</t>
  </si>
  <si>
    <t>Blutprobe - beim im Kreisel angefahrenen Opfer</t>
  </si>
  <si>
    <t>2583_Zuzwil_15.08.2018.pdf</t>
  </si>
  <si>
    <t>Götzentalstras</t>
  </si>
  <si>
    <t>Gerade, rechts in quere Stützma</t>
  </si>
  <si>
    <t>100m weiter unten Velofahrersturz</t>
  </si>
  <si>
    <t>2584_Dierikon_15.05.2017.pdf</t>
  </si>
  <si>
    <t>Bildstöckliweg</t>
  </si>
  <si>
    <t>2585_Arlesheim_15.08.2015.pdf</t>
  </si>
  <si>
    <t>Hirzel</t>
  </si>
  <si>
    <t>i Linkskurve in Gegenverkehr</t>
  </si>
  <si>
    <t>Letzte 50 m in Kurve 180° von hinten, Kombi, senkrechte Schei be</t>
  </si>
  <si>
    <t>2586_Hirzel_18.08.2018.pdf</t>
  </si>
  <si>
    <t>einbiegen, Kurve geschnitten</t>
  </si>
  <si>
    <t xml:space="preserve">Motorrad </t>
  </si>
  <si>
    <t>Post-dreirad, Se 2 reflektiert an Metallfassade 50m vor Abbiegevorg. Heck steil</t>
  </si>
  <si>
    <t>2587_Bellach_13.08.2018.pdf</t>
  </si>
  <si>
    <t>Buckten</t>
  </si>
  <si>
    <t>spontan links eingangs Dorf</t>
  </si>
  <si>
    <t>Se 1 Hauptstrahl, Stationswagen, steile Heckscheibe, Se 2 genau 180° über 100m</t>
  </si>
  <si>
    <t>2588_Buckten_16.08.2018.pdf</t>
  </si>
  <si>
    <t xml:space="preserve">Scheidweg </t>
  </si>
  <si>
    <t>re, li, re, div Kollisionen</t>
  </si>
  <si>
    <t>beide Se je aus Gebäudelücken genau 90°, und Hauptstrahl</t>
  </si>
  <si>
    <t>2589_Appenzell_19.08.2018.pdf</t>
  </si>
  <si>
    <t xml:space="preserve">Winterthur A1  </t>
  </si>
  <si>
    <t>Hö Forrenberg</t>
  </si>
  <si>
    <t>2590_Winterthur_20.08.2018.pdf</t>
  </si>
  <si>
    <t>li ab Strasse, in Mast gefahren</t>
  </si>
  <si>
    <t xml:space="preserve"> n 100m links in Wiese 30°, Lenkkorrektur, steile Heckscheibe Honda</t>
  </si>
  <si>
    <t>2591_Ulisbach_19.08.2018.pdf</t>
  </si>
  <si>
    <t>linkskurve weitergef, Gegenverk</t>
  </si>
  <si>
    <t>Stationswagen, senkr. Heckscheibe, 150m vor Hauptstrahl,  HS kommt erst 20 m nachher</t>
  </si>
  <si>
    <t>2592_Laax_20.08.2018.pdf</t>
  </si>
  <si>
    <t>Monte Bré</t>
  </si>
  <si>
    <t>Bergstrasse, bergauf, Kreuzgsman</t>
  </si>
  <si>
    <t>Fahrzeug rollt zurück, Mitfahrerin steigt aus, wird überrrollt unter HS 16 KVA, 5x gequert vorher bergauf.</t>
  </si>
  <si>
    <t>2593_Locarno_21.08.2018.pdf</t>
  </si>
  <si>
    <t>Ittigen</t>
  </si>
  <si>
    <t>in linksku re in LP n Uberführung</t>
  </si>
  <si>
    <t>2594_Ittigen_21.08.2018.pdf</t>
  </si>
  <si>
    <t>Chavornay</t>
  </si>
  <si>
    <t>li LP, rechts an Böschung</t>
  </si>
  <si>
    <t xml:space="preserve"> Kind und Ehefrau hinten, Kind überlebt</t>
  </si>
  <si>
    <t>2595_Chavornay_20.08.2018.pdf</t>
  </si>
  <si>
    <t>Rue de Geneve</t>
  </si>
  <si>
    <t>Vor Tram gelaufen</t>
  </si>
  <si>
    <t xml:space="preserve">100 neben Unfall 2654_Thonex_11.09.2018   </t>
  </si>
  <si>
    <t>2596_GenŠve_23.06.2018.pdf</t>
  </si>
  <si>
    <t>Vor Käfigturm zusammengebr</t>
  </si>
  <si>
    <t>Bereich mit Dolensendern</t>
  </si>
  <si>
    <t>2597_Bern_22.08.2018.pdf</t>
  </si>
  <si>
    <t>Axenstrasse</t>
  </si>
  <si>
    <t>sehr neuer BMW, verm. ü 70, angefragt</t>
  </si>
  <si>
    <t>2598_Sisikon_13.09.2018.pdf</t>
  </si>
  <si>
    <t>Bäretswil</t>
  </si>
  <si>
    <t>spontan links in Verkehrsteiler</t>
  </si>
  <si>
    <t xml:space="preserve">2x HS, NS = Links vertikale Einspeiseleitung verm zu Trafostation  </t>
  </si>
  <si>
    <t>2599_Bäretswil_22.08.2018.pdf</t>
  </si>
  <si>
    <t>Gorgier</t>
  </si>
  <si>
    <t>A 5 Tunnel Ende</t>
  </si>
  <si>
    <t xml:space="preserve">Nach Tunnelausgang rechts </t>
  </si>
  <si>
    <t>Ort nicht genau lokalisiert, im Tunnel sehr wenig Sender verzeichnet.</t>
  </si>
  <si>
    <t>2600_Gorgier_22.08.2018.pdf</t>
  </si>
  <si>
    <t>Thayngerstrasse</t>
  </si>
  <si>
    <t>Na einmünd re a Trottoir geblieben</t>
  </si>
  <si>
    <t xml:space="preserve">Se gleiche Höhe, genau im Hauptstrahl 90°, </t>
  </si>
  <si>
    <t>2601_Schaffhausen_23.08.2018.pdf</t>
  </si>
  <si>
    <t>St.Gallen A1.1</t>
  </si>
  <si>
    <t xml:space="preserve">Meggenhus </t>
  </si>
  <si>
    <t xml:space="preserve">in Signallkw gefahren </t>
  </si>
  <si>
    <t>4 (5) Querungen Ebene 3 oder 5 auf der vorherigen Strecke</t>
  </si>
  <si>
    <t>2602_Mörschwil_12.09.2018.pdf</t>
  </si>
  <si>
    <t>Grenzacherstr</t>
  </si>
  <si>
    <t>rechts abbiegend 70 j Velo überf</t>
  </si>
  <si>
    <t xml:space="preserve">Sender direkt 0°, LKW senkrechte Frontscheibe, </t>
  </si>
  <si>
    <t>2603_Basel_22.08.2018.pdf</t>
  </si>
  <si>
    <t>Kantonsstrass</t>
  </si>
  <si>
    <t xml:space="preserve">Auto </t>
  </si>
  <si>
    <t>10-Leiterseil-Anlage, dieser Einfluss ist nicht sicher, da FR unklar</t>
  </si>
  <si>
    <t>2604_Baar_2.08.2018.pdf</t>
  </si>
  <si>
    <t>Selkingen</t>
  </si>
  <si>
    <t>Nebenstr</t>
  </si>
  <si>
    <t>Bahnübergang vortritt miss</t>
  </si>
  <si>
    <t>2605_Selkingen_21.08.2018.pdf</t>
  </si>
  <si>
    <t>Jurastrasse</t>
  </si>
  <si>
    <t>Ausfahrt Parkhaus coop</t>
  </si>
  <si>
    <t>Se 1 nicht deklariert, Darstellung m Fahrerin als Verursach, kein Fussweg in Ausfahrt</t>
  </si>
  <si>
    <t>2606_Münchenstein_22.08.2018.pdf</t>
  </si>
  <si>
    <t xml:space="preserve"> n Gerade Re kurve nicht gefahren </t>
  </si>
  <si>
    <t>Verletzt 2</t>
  </si>
  <si>
    <t>Direkt im Haupstrahlzentrum eingeschlafen. Se von SBB Station</t>
  </si>
  <si>
    <t>2607_Hünenberg_26.08.2018.pdf</t>
  </si>
  <si>
    <t>Atzmännig</t>
  </si>
  <si>
    <t>P Atzmännigbahn</t>
  </si>
  <si>
    <t>links auf P abgebogen</t>
  </si>
  <si>
    <t>90° rechts beim Abbiegeentscheid.</t>
  </si>
  <si>
    <t>2608_Atzmännig_Rüterswil_26.08.2018.pdf</t>
  </si>
  <si>
    <t>Seefeld Kreisel</t>
  </si>
  <si>
    <t>Seefeldkreisel, Vortritt verw</t>
  </si>
  <si>
    <t>2609_Biel_24.08.2018.pdf</t>
  </si>
  <si>
    <t>Schwarzsee</t>
  </si>
  <si>
    <t>Brüggera</t>
  </si>
  <si>
    <t>Geradeaus statt Li-Kurve</t>
  </si>
  <si>
    <t>Pass-Strasse, bzw. Erschliessungsstrasse, 6.  Kurve n Querung</t>
  </si>
  <si>
    <t>2610_Schwarzsee_26.08.2018.pdf</t>
  </si>
  <si>
    <t>A1 FR Chur</t>
  </si>
  <si>
    <t>l linkskurve, in Mittelleitplanke</t>
  </si>
  <si>
    <t>n Mittelleitpl quer über alle Fahrspuren an Böschung, Sender 1 Links Se 2 rechts Vorbeifahrt.</t>
  </si>
  <si>
    <t>2611_Thalwil_26.08.2018.pdf</t>
  </si>
  <si>
    <t>A5 FR Nord</t>
  </si>
  <si>
    <t>Gerade, Streifkollision rechts</t>
  </si>
  <si>
    <t>innerhalb / am Ende der Überdachung, ev. Gegenlicht, scooter rechte Spur übersehen</t>
  </si>
  <si>
    <t>2612_Auvernier_13.08.2018.pdf</t>
  </si>
  <si>
    <t>Chatel st. Denis</t>
  </si>
  <si>
    <t>in lei re Kurve ab Fahrbahn</t>
  </si>
  <si>
    <t>beide Querungen Ebene 3, zuerst vor 5700m gleiche Leitung.</t>
  </si>
  <si>
    <t>2613_Chatel-St-Denis_25.08.2018.pdf</t>
  </si>
  <si>
    <t>Sammelplatz</t>
  </si>
  <si>
    <t>von P vor  Bahn von rechts</t>
  </si>
  <si>
    <t>beide Se je 90° seitlich</t>
  </si>
  <si>
    <t>2614_Meistersrüte_23.08.2018.pdf</t>
  </si>
  <si>
    <t>Auffahrkoll. Vor Kreuzung</t>
  </si>
  <si>
    <t>Se 1 Betriebsfunk Aeschbacher Transport,Se 2 Mettlen, gleiche Höhe</t>
  </si>
  <si>
    <t>2615_Appenzell_25.08.2018.pdf</t>
  </si>
  <si>
    <t>Angabe als Tunnelmitte, dort befindet sich Rettungsnische</t>
  </si>
  <si>
    <t>2616_Eggflueh_27.08.2018.pdf</t>
  </si>
  <si>
    <t>Coop-Garage</t>
  </si>
  <si>
    <t>Aus Parking rechts vollgar</t>
  </si>
  <si>
    <t>17.75 uW</t>
  </si>
  <si>
    <t>Betriebsfunk Locher AG</t>
  </si>
  <si>
    <t>2617_Appenzell_28.08.2018.pdf</t>
  </si>
  <si>
    <t>Baustellenabschra n ges</t>
  </si>
  <si>
    <t>tiefstehende Sonne, Se frontal bei Signalisation der Baustelle</t>
  </si>
  <si>
    <t>2618_Schaffhausen_26.08.2018.pdf</t>
  </si>
  <si>
    <t>Hohbühlstrasse</t>
  </si>
  <si>
    <t>r in 30er-Poller gef, gekippt</t>
  </si>
  <si>
    <t>tiefstehende Sonne, Se 1 von hinten gleiche Höhe, se 2 gl Höhe re</t>
  </si>
  <si>
    <t>2619_Rorschach_28.08.2018.pdf</t>
  </si>
  <si>
    <t>Schützenstra</t>
  </si>
  <si>
    <t>bergab, Kurve, Bodenwellen</t>
  </si>
  <si>
    <t>Betriebsfunk - Sender auf Kiesgrubengebäude</t>
  </si>
  <si>
    <t>2620_Volketswil_26.08.2018.pdf</t>
  </si>
  <si>
    <t>Ottenbach</t>
  </si>
  <si>
    <t xml:space="preserve"> Sturz ohne Fremeinwirkung, bergauf links ge</t>
  </si>
  <si>
    <t>t</t>
  </si>
  <si>
    <t>Se "sehr klein" auf Kiesgrubengebäude</t>
  </si>
  <si>
    <t>2621_Ottenbach_26.08.2018.pdf</t>
  </si>
  <si>
    <t>Oberglatt</t>
  </si>
  <si>
    <t xml:space="preserve"> Bülacherstrasse</t>
  </si>
  <si>
    <t>Vor Fahrzeug aus gl Ri gefahren</t>
  </si>
  <si>
    <t>10° neben Pistenende/Anfang 14 Flughafen Kloten.</t>
  </si>
  <si>
    <t>2622_Oberglatt_24.07.2018.pdf</t>
  </si>
  <si>
    <t>Ausfahrt zu schnell gef.</t>
  </si>
  <si>
    <t>Unklar ,ob er die Ausfahrt wirklich befahren wollte</t>
  </si>
  <si>
    <t>2623_Sennwald_02.09.2018.pdf</t>
  </si>
  <si>
    <t>Bedra</t>
  </si>
  <si>
    <t xml:space="preserve"> 500m fast linear a Hauptstrahl fahrend - Se von hinten, dann Linkskurve, Sozia-Funkschatten ist weg FB nass.</t>
  </si>
  <si>
    <t>2624_Davos-Dorf_02.09.2018.pdf</t>
  </si>
  <si>
    <t>Schanzenstrasse</t>
  </si>
  <si>
    <t>Gerade, m einbiegenden Bus koll</t>
  </si>
  <si>
    <t>2.1 mW/m2</t>
  </si>
  <si>
    <t>Se tief von "Welle" kl LSA vorhanden, Regen möglich</t>
  </si>
  <si>
    <t>2625_Bern_01.09.2018.pdf</t>
  </si>
  <si>
    <t>Bruderholzstrasse</t>
  </si>
  <si>
    <t>nach Kreisel rechts an Kandelaber</t>
  </si>
  <si>
    <t>2 Parallele Leitungen Ebene 3 und 1 im Winkel über Strasse</t>
  </si>
  <si>
    <t>2626_Bottmingen_31.08.2018.pdf</t>
  </si>
  <si>
    <t>nach Kreisel Anhänger gekippt</t>
  </si>
  <si>
    <t>Mini-Kreisel mit Anschrägung, oft angeschnitten, zu schnell angefahren</t>
  </si>
  <si>
    <t>2627_Lenzburg_30.08.2018.pdf</t>
  </si>
  <si>
    <t>Cham Blegi</t>
  </si>
  <si>
    <t>2628_Cham_01.09.2018.pdf</t>
  </si>
  <si>
    <t>Waisenhausstrasse</t>
  </si>
  <si>
    <t>Auf P vor Abfahrt Infarkt</t>
  </si>
  <si>
    <t>2629_Flawil_05.08.2018.pdf</t>
  </si>
  <si>
    <t>Hüttlingen</t>
  </si>
  <si>
    <t>A7 FR Konstanz</t>
  </si>
  <si>
    <t>Gerade, kont n. li in LP</t>
  </si>
  <si>
    <t>Lange Gerade seit Senderpassage, Kombiwagen, immer auf Hautpstrahl 180°</t>
  </si>
  <si>
    <t>2630_Hüttlingen_25.08.2018.pdf</t>
  </si>
  <si>
    <t>Erzenholz</t>
  </si>
  <si>
    <t>Silo ist Senderstandort, frontal darauf zu fahrend</t>
  </si>
  <si>
    <t>2631_Frauenfeld_02.09.2018.pdf</t>
  </si>
  <si>
    <t>Geltenwilenst</t>
  </si>
  <si>
    <t>nach LSA-Stop gestürzt</t>
  </si>
  <si>
    <t>Se2 von Stadtpolizei, über 200uW/m2</t>
  </si>
  <si>
    <t>2632_St.Gallen_04.09.2018.pdf</t>
  </si>
  <si>
    <t>Orsieres</t>
  </si>
  <si>
    <t>la Creuse</t>
  </si>
  <si>
    <t>B Überholen v LKW gestürzt</t>
  </si>
  <si>
    <t>B</t>
  </si>
  <si>
    <t>LKW-Flankenspiegelg s flach (20°) b überholen, HS winklig herangeführt Se frontal für 300m, intermittierend bei Unfallgeschehen</t>
  </si>
  <si>
    <t>2633_OrsiŠres_04.09.2018.pdf</t>
  </si>
  <si>
    <t>Rietbergstrass</t>
  </si>
  <si>
    <t>Velofahrerin v Kreisel angef</t>
  </si>
  <si>
    <t>komplett übersichtlich, Fahrerfenster offen, expos. Se 2 aus 280° ist stark</t>
  </si>
  <si>
    <t>2634_Goldach_05.09.2016.pdf</t>
  </si>
  <si>
    <t>Labergstrasse</t>
  </si>
  <si>
    <t>links ab Strasse, Wiese</t>
  </si>
  <si>
    <t>Passstrasse von Ibergeregg.</t>
  </si>
  <si>
    <t>2635_Oberiberg_05.09.2018.pdf</t>
  </si>
  <si>
    <t>Grynaustrasse</t>
  </si>
  <si>
    <t>2636_Uznach_05.09.2018.pdf</t>
  </si>
  <si>
    <t>Oberstrasse</t>
  </si>
  <si>
    <t>Gerade, vor FG auffahrunfall</t>
  </si>
  <si>
    <t>0.46mW/m2</t>
  </si>
  <si>
    <t>2637_St.Gallen_31.07.2018.pdf</t>
  </si>
  <si>
    <t>H 27 ri Zernez</t>
  </si>
  <si>
    <t>Vor Lichtsign. 3 Motorräder angef</t>
  </si>
  <si>
    <t>Warten 2-3 Min vor Baustellen. LSA,  Kombifahrzeug, Exponiert</t>
  </si>
  <si>
    <t>2638_S-Chanf_05.09.2018.pdf</t>
  </si>
  <si>
    <t>Brünig n Tunnel</t>
  </si>
  <si>
    <t>ca 1000m nach 3 Sendern am Tunnelausgang Soliwald, mehrere Kurven absolviert.</t>
  </si>
  <si>
    <t>2639_Brienzwiler_06.09.2018.pdf</t>
  </si>
  <si>
    <t>Parkierend in Denner gefahren</t>
  </si>
  <si>
    <t>Unfallschwerpunkt, wie 1227, bei Anfahrt 3. Sender frontal oder re gleiche Höhe, 120m umts, lte mittel</t>
  </si>
  <si>
    <t>2640_Binningen_06.09.2018.pdf</t>
  </si>
  <si>
    <t>Lopper FR Süd</t>
  </si>
  <si>
    <t>Nicht lokalisiert.   Vermutlich kurz vor Portal Süd</t>
  </si>
  <si>
    <t>2641_Lopper_06.09.2018.pdf</t>
  </si>
  <si>
    <t>Horburg Tunnel</t>
  </si>
  <si>
    <t>Gera Tunnelmi, re u Li in Wand</t>
  </si>
  <si>
    <t>Se vermutlich in Tunnelverbreiterung / Nische, "Zeit:  früher Mo nachmittag"</t>
  </si>
  <si>
    <t>2642_Basel_10.09.2018.pdf</t>
  </si>
  <si>
    <t>Langgasse 35</t>
  </si>
  <si>
    <t>Gerade, re in P-Fahrzg, überschl</t>
  </si>
  <si>
    <t>Fahrerin ohne Ausweis, Fahrzeug bei Freund entwendet.</t>
  </si>
  <si>
    <t>2643_St.Gallen_14.09.2018.pdf</t>
  </si>
  <si>
    <t>Lindau Tagelswangen</t>
  </si>
  <si>
    <t>Lindauerstrasse</t>
  </si>
  <si>
    <t>Gerade, li kurve zu wenig gef.</t>
  </si>
  <si>
    <t>Kombifahrzeug, verbrannt bei Kollision mit Hausecke</t>
  </si>
  <si>
    <t>2644_Lindau_08.09.2018.pdf</t>
  </si>
  <si>
    <t>Wohlen</t>
  </si>
  <si>
    <t>Nutzenbachst</t>
  </si>
  <si>
    <t>Gerade, spontan li in Gegenv</t>
  </si>
  <si>
    <t>Kombifahrzeug, Schwangere Fahrerin. Polycom-/Uw-Sender,  Ebene 3:  winklig mit 2 heranführenden Leitungen, gemeinsam ab 30°</t>
  </si>
  <si>
    <t>2645_Wohlen_06.09.2018.pdf</t>
  </si>
  <si>
    <t>Cassanawald</t>
  </si>
  <si>
    <t>helle Strecke, da rechts Verglasung, Galerie</t>
  </si>
  <si>
    <t>2646_Nufenen_20.07.2018.pdf</t>
  </si>
  <si>
    <t>Seenerstrasse</t>
  </si>
  <si>
    <t xml:space="preserve">Lieferwagen In Kreiselwandung </t>
  </si>
  <si>
    <t>Kein Bild, Art Lieferwagen nicht bekannt, Se links hinten</t>
  </si>
  <si>
    <t>2647_Winterthur_05.09.2018.pdf</t>
  </si>
  <si>
    <t>Ruswil</t>
  </si>
  <si>
    <t>Buholzstrasse</t>
  </si>
  <si>
    <t>Anfahrstrecke frei exponiert 400m, Hauptstrahl auf Kreuzung, etwas unübersichtlich</t>
  </si>
  <si>
    <t>2648_Ruswil_09.09.2018.pdf</t>
  </si>
  <si>
    <t>Reflexionen am Unfallort von links und vorn, gleicher Swisscom-Doppelstandort Schochengasse 6.</t>
  </si>
  <si>
    <t>2649_St.Gallen_28.06.2018.pdf</t>
  </si>
  <si>
    <t>leichte linkskurve, Auffahrunfall</t>
  </si>
  <si>
    <t>Lohn-Ammannsegg</t>
  </si>
  <si>
    <t>Bernstrass</t>
  </si>
  <si>
    <t>E-bike 84 stark gebremst, ausgew. Gestürzt, alle Se für ihn frontal, starke Reflexionen für Fahrer im Einspurbereich</t>
  </si>
  <si>
    <t>2651_Lohn-Ammannsegg_08.09.2018.pdf</t>
  </si>
  <si>
    <t>A3 FR Nord</t>
  </si>
  <si>
    <t>Rechts auf P-streifen, Unterhaltsfz</t>
  </si>
  <si>
    <t>Im Einschlafpunkt links 240° Sendereinfluss</t>
  </si>
  <si>
    <t>2652_Effingen_09.09.2018.pdf</t>
  </si>
  <si>
    <t>Blenio  strada</t>
  </si>
  <si>
    <t xml:space="preserve">  Malvaglia</t>
  </si>
  <si>
    <t xml:space="preserve">Passstrasse bergab links </t>
  </si>
  <si>
    <t>enge Bergstrasse, VW Pickup, links ab Strasse geraten, Sturz</t>
  </si>
  <si>
    <t>2653_Blenio_08.09.2018.pdf</t>
  </si>
  <si>
    <t>Thonex</t>
  </si>
  <si>
    <t>Douane</t>
  </si>
  <si>
    <t>Übergang mit winkligen Schranken, Unfallschwerpunkt 2596_Geneve_23.06.2018</t>
  </si>
  <si>
    <t>2654_Thonex_11.09.2018.pdf</t>
  </si>
  <si>
    <t>Zuzwil  Thurbrücke</t>
  </si>
  <si>
    <t>Henauerstrasse</t>
  </si>
  <si>
    <t>Von erhöhtem Radweg gefahren</t>
  </si>
  <si>
    <t xml:space="preserve">HS im Winkel an linke FB geführt. </t>
  </si>
  <si>
    <t>2655_Zuzwil_08.09.2016.pdf</t>
  </si>
  <si>
    <t>Hö Rastpl PW a Pannenstr koll</t>
  </si>
  <si>
    <t>Sender 1 genau 90° rechts im Vorfeld</t>
  </si>
  <si>
    <t>2656_Ittigen_08.09.2018.pdf</t>
  </si>
  <si>
    <t>Auf hohes Trottoir gefahren</t>
  </si>
  <si>
    <t>Lieferwagen, entlang Swisscom-Gebäude, 2 Layer,  Se 2 Polycom, Keine Pol.Meldung.</t>
  </si>
  <si>
    <t>2657_Langenthal_07.09.2018.pdf</t>
  </si>
  <si>
    <t>Hergiswil Stans</t>
  </si>
  <si>
    <t>Lopper</t>
  </si>
  <si>
    <t>in Mitte Koll Trennelement</t>
  </si>
  <si>
    <t>Sender nicht vermerkt.</t>
  </si>
  <si>
    <t>2658_Hergiswil_20.08.2012.pdf</t>
  </si>
  <si>
    <t>Plötzlich Gegenspur Tu Mitte</t>
  </si>
  <si>
    <t>Sender nicht vermerkt</t>
  </si>
  <si>
    <t>2659_Hergiswil_Stans_28.06.2012.pdf</t>
  </si>
  <si>
    <t>Haldenstrasse</t>
  </si>
  <si>
    <t>Gerade, spontan rechts a Trottoir</t>
  </si>
  <si>
    <t>Stationswagen, senkr. Scheibe, Reflexionen von li vorn vom Se hinten</t>
  </si>
  <si>
    <t>2660_Luzern_12.09.2018.pdf</t>
  </si>
  <si>
    <t>Hettlingen</t>
  </si>
  <si>
    <t>n leicht Li-Kurve links in Gegenver</t>
  </si>
  <si>
    <t>leicht neblig, Sicht ok, Se in Ku rechts 90°, bei Unfall 135°</t>
  </si>
  <si>
    <t>2661_Hettlingen_12.09.2018.pdf</t>
  </si>
  <si>
    <t>in Mittelinsel geprallt</t>
  </si>
  <si>
    <t>Sender erhöht, genau 90° rechts</t>
  </si>
  <si>
    <t>2662_Sirnach_13.09.2018.pdf</t>
  </si>
  <si>
    <t>Ti</t>
  </si>
  <si>
    <t>Tu Gotth FR nord</t>
  </si>
  <si>
    <t>Keine Polizeimeldung verursachend vermutlich Cabriolet</t>
  </si>
  <si>
    <t>2663_Airolo_04.01.2018.pdf</t>
  </si>
  <si>
    <t>Tu Gotth km 4</t>
  </si>
  <si>
    <t>Gegenspur in Kurve</t>
  </si>
  <si>
    <t>Holländer, keine Altersangabe.</t>
  </si>
  <si>
    <t>2664_Göschenen_ 14.09.2018.pdf</t>
  </si>
  <si>
    <t xml:space="preserve">Tu Gotth </t>
  </si>
  <si>
    <t>N Kurve li in Gegenverkehr</t>
  </si>
  <si>
    <t>Cabriolet BMW, kein Pol.Meldung, Standort verifiz.Sekt 53,  Sekt 55 Sende li</t>
  </si>
  <si>
    <t>2665_Airolo_08.08.2018.pdf</t>
  </si>
  <si>
    <t>n 220 m links, vor Nische Nord</t>
  </si>
  <si>
    <t>Tu hat 2-3 Nischen. NI Nord ist Unfallschwerpunkt</t>
  </si>
  <si>
    <t>2666_Schaffhausen_09.08.2018.pdf</t>
  </si>
  <si>
    <t>Na linku in Gegensp Ni 53</t>
  </si>
  <si>
    <t>über 200u/m2</t>
  </si>
  <si>
    <t>Distanz gemittelt zw. Koordiate und Nischen/Senderstandort-Film</t>
  </si>
  <si>
    <t>2667_Airolo_05.04.2018.pdf</t>
  </si>
  <si>
    <t xml:space="preserve">Einfahrt hoch mit e-bike, </t>
  </si>
  <si>
    <t>Beim Befahren der Rampe nach Kreisel eine weitere HS 1</t>
  </si>
  <si>
    <t>2668_Hünenberg_14.09.208.pdf</t>
  </si>
  <si>
    <t>Sturz ohne Fremdeinwirkung, verm bergab</t>
  </si>
  <si>
    <t>2669_Cham_17.09.2018.pdf</t>
  </si>
  <si>
    <t>Linthkanalweg</t>
  </si>
  <si>
    <t>Sturz ohne Fremdeinwirkung, auf Radweg gefunden</t>
  </si>
  <si>
    <t>Ort nicht genau bekannt, auf Radweglänge von 5000m  5 x Querung von je 2 HS 1</t>
  </si>
  <si>
    <t>2670_Schänis_13.04.2013.pdf</t>
  </si>
  <si>
    <t>Bern Liebefeld</t>
  </si>
  <si>
    <t>Turnierstrasse</t>
  </si>
  <si>
    <t>links auf Gegenspur</t>
  </si>
  <si>
    <t>zweiter Unfall in entgegengesetzte FR näher am Sender, gestorben; 5206_Bern_29.09.2020</t>
  </si>
  <si>
    <t>2671_Bern_17.09.2018.pdf</t>
  </si>
  <si>
    <t>Hospenthal Pass</t>
  </si>
  <si>
    <t>Gotthard Mätte</t>
  </si>
  <si>
    <t xml:space="preserve">In rechtskurve in LP </t>
  </si>
  <si>
    <t>3 u ca. 7 Motf.Unfälle</t>
  </si>
  <si>
    <t>Ort noch nicht bekannt.</t>
  </si>
  <si>
    <t>2672_Hospental_21.09.2018.pdf</t>
  </si>
  <si>
    <t>Ausf Schänis</t>
  </si>
  <si>
    <t>N Ausfahrt Vortritt verweigert</t>
  </si>
  <si>
    <t>Se rechts 90° gleiche Höhe auf Ausfahrrampe, Se 1 in HS 1 parallel</t>
  </si>
  <si>
    <t>2673_Bilten_21.09.2018.pdf</t>
  </si>
  <si>
    <t>Flüelapass</t>
  </si>
  <si>
    <t>in Likurv gestreift, gestürzt</t>
  </si>
  <si>
    <t>Unfallschwerpunkt, 10.17, 07.12., se mit Uptilt zum Pass</t>
  </si>
  <si>
    <t>2674_Susch_21.09.2018.pdf</t>
  </si>
  <si>
    <t>Neuchatel A5 N</t>
  </si>
  <si>
    <t>Entree Serrieres</t>
  </si>
  <si>
    <t>B Einspuren a Autob Kollis</t>
  </si>
  <si>
    <t>Dist: Annahme; zu knapp vor LKW eingespurt, 100m auf linke Spur katapultiert,</t>
  </si>
  <si>
    <t>2675_Neuchâtel_21.09.2018.pdf</t>
  </si>
  <si>
    <t>Badenerstr 414</t>
  </si>
  <si>
    <t>rechts ab FB in Baum geprall</t>
  </si>
  <si>
    <t>Ort noch nicht bestätigt, Se 2 re , Polycom ab hochhaus Bullinger</t>
  </si>
  <si>
    <t>2676_Zürich_20.09.2018.pdf</t>
  </si>
  <si>
    <t>Stosstrasse</t>
  </si>
  <si>
    <t>Sturz ohne Fremdeinwirkung, in linkskurve</t>
  </si>
  <si>
    <t>Kurve ist linear, Unfallschwerpunktk, Se frontal Hauptsenderichtung</t>
  </si>
  <si>
    <t>2677_Gais_23.09.2018.pdf</t>
  </si>
  <si>
    <t>Sternenberg Bauma</t>
  </si>
  <si>
    <t xml:space="preserve">Rest. </t>
  </si>
  <si>
    <t>B manövrieren in Gartenrest</t>
  </si>
  <si>
    <t>blackout</t>
  </si>
  <si>
    <t>Se Hauptstrahl R Sternen, gleiHöhe, Vollgas in Gartenrestaurant</t>
  </si>
  <si>
    <t>2678_Sternenberg_23.09.2018.pdf</t>
  </si>
  <si>
    <t>Vy-d`Etra</t>
  </si>
  <si>
    <t>Sturz ohne Fremdeinwirkung, in P-Pfosten links geprallt</t>
  </si>
  <si>
    <t>graue Pfosten, graue Steinumgebung, graues Wetter.</t>
  </si>
  <si>
    <t>2679_Neuchâtel_Vy_dEtra_03.06.2017.pdf</t>
  </si>
  <si>
    <t>Lütisburgerstr.</t>
  </si>
  <si>
    <t>überholman.missglückt, frontalk</t>
  </si>
  <si>
    <t>Auto 5</t>
  </si>
  <si>
    <t>überholt an wenig übersichtl. Stelle LKW, Gegenverkehr m Gegenlicht.</t>
  </si>
  <si>
    <t>2680_Bazenheid_31.08.2016.pdf</t>
  </si>
  <si>
    <t>Buchs A13  FR Nord</t>
  </si>
  <si>
    <t xml:space="preserve">Einfahrt  </t>
  </si>
  <si>
    <t>B Einfahrstrecke n li ausgewi</t>
  </si>
  <si>
    <t>Holländer Wohnmobil, wollte re Spur freigeben</t>
  </si>
  <si>
    <t>2681_Buchs_09.09.2016.pdf</t>
  </si>
  <si>
    <t>Haldenstein</t>
  </si>
  <si>
    <t>Einbiegd velo v re ni gesehen</t>
  </si>
  <si>
    <t>Sender mit Hauptstrahlrichtung auf Dorf Haldenstein.</t>
  </si>
  <si>
    <t>2682_Haldenstein_22.09.2018.pdf</t>
  </si>
  <si>
    <t>Bäumlihofstrs</t>
  </si>
  <si>
    <t>Gerade, links Gegenspur, Pfosten</t>
  </si>
  <si>
    <t xml:space="preserve">Ort nicht gen. bek, angefragt. 24.9.; Se 3 immer hinten, 1000m-Gerade </t>
  </si>
  <si>
    <t>2683_Basel_23.09.2018.pdf</t>
  </si>
  <si>
    <t>Hodlerplatz</t>
  </si>
  <si>
    <t>auf Spur neben LKW gestürzt</t>
  </si>
  <si>
    <t>2684_Winterthur_20.09.2018.pdf</t>
  </si>
  <si>
    <t>r d port-roulant</t>
  </si>
  <si>
    <t>Koll m Bus</t>
  </si>
  <si>
    <t>Busheck angefahren, Mitfahrerin ebenfalls verletzt</t>
  </si>
  <si>
    <t>2685_Neuchâtel_22.09.2018.pdf</t>
  </si>
  <si>
    <t>A 16 FR Bern</t>
  </si>
  <si>
    <t>Koll m Randstein, d Wand</t>
  </si>
  <si>
    <t>Ort wird geheimgehalten, auch von Staatsanwaltschaft.</t>
  </si>
  <si>
    <t>2686_Mont-Russelin_23.09.2018.pdf</t>
  </si>
  <si>
    <t>auf Normalsp b überholtw li ab</t>
  </si>
  <si>
    <t>2x HS 1, Se doppelt belegt, kein Touchierwerden bericht, alleine li in Mittelleitplanke</t>
  </si>
  <si>
    <t>2687_Oberbipp_23.09.2018.pdf</t>
  </si>
  <si>
    <t>Links abbiegend Roller re angef</t>
  </si>
  <si>
    <t>Fahrerflucht, Se rechts in Gebäudelücke, 80°</t>
  </si>
  <si>
    <t>2688_Neuhausen-am-Rheinfall_26.09.2018.pdf</t>
  </si>
  <si>
    <t>rechts ab FB, überschlagen</t>
  </si>
  <si>
    <t>in leichte linkskurve geradeaus in Baum, beide Se frontal gleicher Winkel hauptstrahl</t>
  </si>
  <si>
    <t>2689_Suhr_24.09.2018.pdf</t>
  </si>
  <si>
    <t>Ebnaterstr 25</t>
  </si>
  <si>
    <t>Links eingespurt, Koll Gegenverk</t>
  </si>
  <si>
    <t>Se fronta, sowie Betriebsfunk rechts neben Unfallstelle</t>
  </si>
  <si>
    <t>2690_Ebnat-Kappel_24.09.2018.pdf</t>
  </si>
  <si>
    <t>Begnins Gland</t>
  </si>
  <si>
    <t>route cantonale</t>
  </si>
  <si>
    <t>Auf links abbieg FZ gefahren</t>
  </si>
  <si>
    <t xml:space="preserve">gross </t>
  </si>
  <si>
    <t>Se1  aus HS-Mast, Se 2 Autobahn,  1000m immer  auf Hauptstrahl</t>
  </si>
  <si>
    <t>2691_Begnins_Gland_20.10.2015.pdf</t>
  </si>
  <si>
    <t>Lyssach</t>
  </si>
  <si>
    <r>
      <rPr>
        <sz val="11"/>
        <color rgb="FF000000"/>
        <rFont val="Calibri"/>
        <family val="2"/>
        <charset val="1"/>
      </rPr>
      <t>Beide Se r</t>
    </r>
    <r>
      <rPr>
        <b/>
        <sz val="11"/>
        <color rgb="FF000000"/>
        <rFont val="Calibri"/>
        <family val="2"/>
        <charset val="1"/>
      </rPr>
      <t>eflektieren</t>
    </r>
    <r>
      <rPr>
        <sz val="11"/>
        <color rgb="FF000000"/>
        <rFont val="Calibri"/>
        <family val="2"/>
        <charset val="1"/>
      </rPr>
      <t xml:space="preserve"> an Ikea-Fassade und flach/massiv im Kreisel</t>
    </r>
  </si>
  <si>
    <t>2692_Lyssach_24.09.2018.pdf</t>
  </si>
  <si>
    <t>Sion Sitten</t>
  </si>
  <si>
    <t>Rue de Lausanne</t>
  </si>
  <si>
    <t>von Tankstelle links eingeb</t>
  </si>
  <si>
    <t>Licht noch einwandfrei, Abendsonne war re vom Automobilisten</t>
  </si>
  <si>
    <t>2693_Sitten_24.09.2018.pdf</t>
  </si>
  <si>
    <t>Rorschacherstrasse</t>
  </si>
  <si>
    <t>Gerade, LSA überfahren</t>
  </si>
  <si>
    <t>2.9 mW/m2</t>
  </si>
  <si>
    <t>Später Koll. Leitplanke vor Rehetobel,wlan- Doppelstöcker, Fahrunfähigkeit attestiert</t>
  </si>
  <si>
    <t>2694_St.Gallen.pdf</t>
  </si>
  <si>
    <t>von Biberbrugg</t>
  </si>
  <si>
    <t>Ausleger kratzt Tunnelverkleidung</t>
  </si>
  <si>
    <t>2695_Schindellegi_20.09.2018.pdf</t>
  </si>
  <si>
    <t>Matten b Interlaken</t>
  </si>
  <si>
    <t>Baumgartenstr</t>
  </si>
  <si>
    <t>Sender Hauptstrahl, Kaschiert, Hotel Baumgarten</t>
  </si>
  <si>
    <t>2696_Matten-bei-Interlaken_26.09.2018.pdf</t>
  </si>
  <si>
    <t>Dorfstrassse 12</t>
  </si>
  <si>
    <t>b.Parkieren 3 Fz gerammt</t>
  </si>
  <si>
    <t>Cabriolet, verm polycom zusätzlich, Sender kaschiert in altem Bunker</t>
  </si>
  <si>
    <t>2697_Stansstad_30.09.2018.pdf</t>
  </si>
  <si>
    <t>Teufenerstr 39</t>
  </si>
  <si>
    <t>rechts vor LKW abgebogen</t>
  </si>
  <si>
    <t>Sender v Links hinten, Verursacher mit Golf Kombiwagen</t>
  </si>
  <si>
    <t>2698_St.Gallen_26.09.2018.pdf</t>
  </si>
  <si>
    <t>Flüelertunnel</t>
  </si>
  <si>
    <t>Hegibachplatz</t>
  </si>
  <si>
    <t xml:space="preserve">Kein Eintrag in Astra-Unfallkarte. </t>
  </si>
  <si>
    <t>2700_Zürich_30.09.2016.pdf</t>
  </si>
  <si>
    <t>Vortritt missachtet, Strasse gefahren</t>
  </si>
  <si>
    <t>Se 1 und 2 ev von rechts, falls er quer einmündete.</t>
  </si>
  <si>
    <t>2701_Rheineck_27.09.2018.pdf</t>
  </si>
  <si>
    <t>Les-Hauts-Geneveys</t>
  </si>
  <si>
    <t>H 20 d La Chaux</t>
  </si>
  <si>
    <t>l Linksku vor Tunneleingang</t>
  </si>
  <si>
    <t>2702_Les-Hauts-Geneveys_26.09.2018.pdf</t>
  </si>
  <si>
    <t>St.Jakobstrasse</t>
  </si>
  <si>
    <t>vor LSA auf li Spur, koll motf.</t>
  </si>
  <si>
    <t>2703_Muttenz_27.09.2018.pdf</t>
  </si>
  <si>
    <t>Von Feldweg quer über Hauptstr</t>
  </si>
  <si>
    <t>2704_Rothenbrunnen_28.09.2018.pdf</t>
  </si>
  <si>
    <t>Auwiesenstr</t>
  </si>
  <si>
    <t>sehr übersichtlich, V falsch eingeschätzt, noch dunkel</t>
  </si>
  <si>
    <t>2705_Winterthur_28.09.2018.pdf</t>
  </si>
  <si>
    <t>Forchstr. 381</t>
  </si>
  <si>
    <t>Sturz ohne Fremdeinwirkung, Gegenfahrbahn</t>
  </si>
  <si>
    <r>
      <rPr>
        <sz val="11"/>
        <color rgb="FF000000"/>
        <rFont val="Calibri"/>
        <family val="2"/>
        <charset val="1"/>
      </rPr>
      <t xml:space="preserve">gestürzt, b Gleisbereich dann quer über gegenspur, </t>
    </r>
    <r>
      <rPr>
        <b/>
        <sz val="11"/>
        <color rgb="FF000000"/>
        <rFont val="Calibri"/>
        <family val="2"/>
        <charset val="1"/>
      </rPr>
      <t>grosses Funkloch Rehalp</t>
    </r>
    <r>
      <rPr>
        <sz val="11"/>
        <color rgb="FF000000"/>
        <rFont val="Calibri"/>
        <family val="2"/>
        <charset val="1"/>
      </rPr>
      <t>????</t>
    </r>
  </si>
  <si>
    <t>2706_Zürich_26.09.2018.pdf</t>
  </si>
  <si>
    <t>A7 r Kreuzlingen</t>
  </si>
  <si>
    <t>rechts ab FB, Böschung, abgehoben</t>
  </si>
  <si>
    <t>Linkskurve nicht mehr eingeleitet</t>
  </si>
  <si>
    <t>2707_Frauenfeld_28.09.2018.pdf</t>
  </si>
  <si>
    <t>Gottfried-Keller</t>
  </si>
  <si>
    <r>
      <rPr>
        <b/>
        <sz val="11"/>
        <color rgb="FFFF0000"/>
        <rFont val="Calibri"/>
        <family val="2"/>
        <charset val="1"/>
      </rPr>
      <t>Türstörung,</t>
    </r>
    <r>
      <rPr>
        <sz val="11"/>
        <color rgb="FF000000"/>
        <rFont val="Calibri"/>
        <family val="2"/>
        <charset val="1"/>
      </rPr>
      <t xml:space="preserve"> Bus rollen lassen</t>
    </r>
  </si>
  <si>
    <t>Analog 5179_Zürich_22.10.2009, Juni, Kein P.Bericht. Se gleiche Höhe, Reflexion an Frontscheibe bei Brems-Manipul</t>
  </si>
  <si>
    <t>2708_St.Gallen_27.06.2018.pdf</t>
  </si>
  <si>
    <t>2709_Weinfelden_27.05.2017.pdf</t>
  </si>
  <si>
    <t>Kaubachbrücke</t>
  </si>
  <si>
    <t>I re Ku aRandstein, Frontalkoll</t>
  </si>
  <si>
    <t>"sportliches Fahrzeug"</t>
  </si>
  <si>
    <t>2710_Appenzell_27.09.2018.pdf</t>
  </si>
  <si>
    <t>P hopital Portua</t>
  </si>
  <si>
    <t>Schranke abgefahr, front i Mauer</t>
  </si>
  <si>
    <t>Geradeaus vollgas in Mauer statt linksfahrt bei Parkplatz</t>
  </si>
  <si>
    <t>2711_Neuchâtel_26.09.2018.pdf</t>
  </si>
  <si>
    <t>Maladiere-Vaus</t>
  </si>
  <si>
    <t>Zu hohe Ladung, einf. Maladiere</t>
  </si>
  <si>
    <t>Alle Signale im Tunnel abrasiert. Ort der ausbleibenden ;Ladungs-Kontrolle nicht bekannt.</t>
  </si>
  <si>
    <t>2712_Neuchatel_26.09.2018.pdf</t>
  </si>
  <si>
    <t>A1 Meggenhus</t>
  </si>
  <si>
    <t>Lieferwagen schleudert, gekippt</t>
  </si>
  <si>
    <t>2-Achs Anhänger kippt, verm. abrupte Lenkkorrektur vor Richtungsangabe</t>
  </si>
  <si>
    <t>2713_Mörschwil_27.09.2018.pdf</t>
  </si>
  <si>
    <t>St.Ursen</t>
  </si>
  <si>
    <t>von Fahrzeug angefahren, Flucht</t>
  </si>
  <si>
    <t xml:space="preserve">Ort nicht genau lokalisiert, </t>
  </si>
  <si>
    <t>2714_St.Ursen_20.09.2018.pdf</t>
  </si>
  <si>
    <t>Wolfriet kreisel</t>
  </si>
  <si>
    <t>n Kreisel unbel. Fahrr a FG überf</t>
  </si>
  <si>
    <t>Fahrzeug mit Steilheck, VW.Golf</t>
  </si>
  <si>
    <t>2715_Mels_28.09.2018.pdf</t>
  </si>
  <si>
    <t>A1  FR GE</t>
  </si>
  <si>
    <t>Gerade, kontrollverl. Mittelleitplanke</t>
  </si>
  <si>
    <t xml:space="preserve">lange Gerade, vor </t>
  </si>
  <si>
    <t>2716_Rolle_10.08.2018.pdf</t>
  </si>
  <si>
    <t>Gehrenstrasse</t>
  </si>
  <si>
    <t>Spize Einmündung neben Unterführung, schlecht einsehbar.</t>
  </si>
  <si>
    <t>2717_Böckten_19.05.2016.pdf</t>
  </si>
  <si>
    <t>Weststrasse</t>
  </si>
  <si>
    <t>LSA übersehen, rechts abgebogen</t>
  </si>
  <si>
    <t>Stufenheck, aber Einstrahlung von hoch, gl Winkel wie übl. Frontscheibe</t>
  </si>
  <si>
    <t>2718_Wallisellen_17.10.2013.pdf</t>
  </si>
  <si>
    <t>Sangenstrasse</t>
  </si>
  <si>
    <t>nach Deponie Mulde nicht gesenkt</t>
  </si>
  <si>
    <t>HS queren bei Anlieferung und Abtrasp Mulde an Bahnübergang eingehänkt, LKW angehoben</t>
  </si>
  <si>
    <t>2719_Bürglen_17.09.2018.pdf</t>
  </si>
  <si>
    <t>Insel links umfahren, 200m linke spur</t>
  </si>
  <si>
    <t xml:space="preserve">Keine Pol.Meldung, </t>
  </si>
  <si>
    <t>2720_St.Gallen_03.10.2018.pdf</t>
  </si>
  <si>
    <t>nach Tunnel links in MLP</t>
  </si>
  <si>
    <t>in Signalanhänger geprallt, längere Schleifkoll vorher mit Galeriewänden.</t>
  </si>
  <si>
    <t>2721_St.Gallen_03.10.2018.pdf</t>
  </si>
  <si>
    <t>Fislisbacherstr</t>
  </si>
  <si>
    <t>rechts ab FB, in Tunnelwand</t>
  </si>
  <si>
    <t>je rechtwinklige Abzweigung bei parallel geführten Leitungen</t>
  </si>
  <si>
    <t>2722_Birmenstorf_04.10.2018.pdf</t>
  </si>
  <si>
    <t>Tunnelportal Trin</t>
  </si>
  <si>
    <t>vor Portal rechts ab</t>
  </si>
  <si>
    <t>gab an, etwas manipuliert zu haben.</t>
  </si>
  <si>
    <t>2723_Trin_03.10.2018.pdf</t>
  </si>
  <si>
    <t>RC Lignieres</t>
  </si>
  <si>
    <t>in re Kurve links in Mäurerchen</t>
  </si>
  <si>
    <t>Ort angefragt, bis 21.12.keine Antwort.</t>
  </si>
  <si>
    <t>2724_Le_Landeron_23.09.2018.pdf</t>
  </si>
  <si>
    <t>Chamerstrasse</t>
  </si>
  <si>
    <t>Se 1 von hinten, , beide Hauptstrahlrichtung, Unfallschwerpunkt</t>
  </si>
  <si>
    <t>2725_Risch-Rotkreuz_05.10.2018.pdf</t>
  </si>
  <si>
    <t>Walderstrasse</t>
  </si>
  <si>
    <t>Geradeaus statt linkskurve</t>
  </si>
  <si>
    <t>2726_Wald_07.10.2018.pdf</t>
  </si>
  <si>
    <t>spontan gestürzt ohne ersichtlichen Grund.</t>
  </si>
  <si>
    <t>2727_Zwingen_04.10.2018.pdf</t>
  </si>
  <si>
    <t>Hermitage</t>
  </si>
  <si>
    <t>Dampfschiffe spontan kollidiert</t>
  </si>
  <si>
    <t>vermutlich hydraulischer Defekt Steuerung (SUST-Hinweis)</t>
  </si>
  <si>
    <t>2728_Luzern_19.08.2016.pdf</t>
  </si>
  <si>
    <t xml:space="preserve">Buchs </t>
  </si>
  <si>
    <t>Stockung "verkehrsbedingt" bis zum Stillstand.</t>
  </si>
  <si>
    <t>2729_Buchs_05.10.2018.pdf</t>
  </si>
  <si>
    <t>Parkhaus Quader</t>
  </si>
  <si>
    <t>In Parkhaus  re abbiegend Koll</t>
  </si>
  <si>
    <t>1.4 mW/m2</t>
  </si>
  <si>
    <t xml:space="preserve"> in Eingangskurve blackout, , gegn. Fahrzg stand still, w-lan in 25m</t>
  </si>
  <si>
    <t>2730_Chur_03.10.2018.pdf</t>
  </si>
  <si>
    <t>Fulenbach</t>
  </si>
  <si>
    <t>Boningerstrasse</t>
  </si>
  <si>
    <t>In Kurve Gegenspur-Ausgewichen</t>
  </si>
  <si>
    <t>Gegnerischer Fahrer hat Kurve geschnitten, Flucht</t>
  </si>
  <si>
    <t>2731_Fulenbach_06.10.2018.pdf</t>
  </si>
  <si>
    <t>Bauen</t>
  </si>
  <si>
    <t>Lopper FR. Süd</t>
  </si>
  <si>
    <t>Auf Signalanhänger geprallt</t>
  </si>
  <si>
    <t>2732_Bauen_26.02.2007.pdf</t>
  </si>
  <si>
    <t>Mühleberg</t>
  </si>
  <si>
    <t>Oberei</t>
  </si>
  <si>
    <t>M</t>
  </si>
  <si>
    <t>Neben Autobahn Traktor wegrollen</t>
  </si>
  <si>
    <t>Sehr neuer Traktor, nicht Stellbremsen gezogen, abgestürzt</t>
  </si>
  <si>
    <t>2733_Mühleberg_06.210.2018.pdf</t>
  </si>
  <si>
    <t>A1 FR Zh</t>
  </si>
  <si>
    <t>in leitplanke gefahren, überschlagen</t>
  </si>
  <si>
    <t>unbek. Med. Problem</t>
  </si>
  <si>
    <t>Taxifahrerin, Fahrgast leicht verletzt.</t>
  </si>
  <si>
    <t>2734_Rothrist_08.10.2018.pdf</t>
  </si>
  <si>
    <t>Förrlibuckstras</t>
  </si>
  <si>
    <t>In mehrere Autos geprallt Quer</t>
  </si>
  <si>
    <t>auf anderer Seite der Kreuzung in kandelaber</t>
  </si>
  <si>
    <t>2735_Zürich_08.10.2018.pdf</t>
  </si>
  <si>
    <t>Ausgangs Kreisel geschleudert</t>
  </si>
  <si>
    <t>2 Mitfahrer, BMW blau, neben Bahnhof Bischofszell</t>
  </si>
  <si>
    <t>2736_Bischofszell_07.10.2018.pdf</t>
  </si>
  <si>
    <t>Lockacker</t>
  </si>
  <si>
    <t xml:space="preserve">Unfallschwerpunkt,  LTE gross links bis 30m vor Abbiegemanöver </t>
  </si>
  <si>
    <t>2737_Reinach_09.10.2018.pdf</t>
  </si>
  <si>
    <t>In Trenn-Nase gefahren</t>
  </si>
  <si>
    <t>Kontrollverlust 75 vor Sender, Kollision 12 m vor Sender.</t>
  </si>
  <si>
    <t>2738_Horw_07.03.2011.pdf</t>
  </si>
  <si>
    <t xml:space="preserve">Bern </t>
  </si>
  <si>
    <t>Stauffacherstra</t>
  </si>
  <si>
    <t>Tram von weitem sichtbar, etwas weite Kreuzung mit vielen Linien.</t>
  </si>
  <si>
    <t>2739_Bern_22.6.2017 .pdf</t>
  </si>
  <si>
    <t>Kurz vor Brienzwiler in LP</t>
  </si>
  <si>
    <t>nach Kollision eingeklemmt weitergefahren bis Brienzwiler</t>
  </si>
  <si>
    <t>2740_Brienzwiler_17.2.2018 .pdf</t>
  </si>
  <si>
    <t>Brienz</t>
  </si>
  <si>
    <t>nach Kurve Gegenspur</t>
  </si>
  <si>
    <t>HS kommt in Kurve dazu, dann linke Seite parallel</t>
  </si>
  <si>
    <t>2741_Brienz_10.02.2017.pdf</t>
  </si>
  <si>
    <t>Unteraltberg</t>
  </si>
  <si>
    <t>Geradeaus in Fluss gefahren</t>
  </si>
  <si>
    <t>Kurvige Strecke, erst b Funkeinfluss mit HS-Zentrum geradeaus</t>
  </si>
  <si>
    <t>2742_ Biberbrugg_23.09.2017.pdf</t>
  </si>
  <si>
    <t>Oberebnestrasse</t>
  </si>
  <si>
    <t>In Unterführg SBB rechts in Böschung</t>
  </si>
  <si>
    <t>Se 90° zur Seitenscheibe, von oben Blut- und Urinpr, n iansprechb.</t>
  </si>
  <si>
    <t>2743_Bremgarten_22.06.2017.pdf</t>
  </si>
  <si>
    <t>route des Bains</t>
  </si>
  <si>
    <t>von P rückwärts auf Strasse</t>
  </si>
  <si>
    <t>zuerst mit Findling kollidiert, dann Vollgas rückw. Über Strasse</t>
  </si>
  <si>
    <t>2744_Matran_11.10.2018.pdf</t>
  </si>
  <si>
    <t>Hölstein</t>
  </si>
  <si>
    <t>Bennwilerstras</t>
  </si>
  <si>
    <t>aus Stop Vortritt missachtet</t>
  </si>
  <si>
    <t>Se rechts 95° während Stop, den er machte; Sonne v Li, kommt aus Schatten</t>
  </si>
  <si>
    <t>2745_Hölstein_12.10.2018.pdf</t>
  </si>
  <si>
    <t>Pontenet</t>
  </si>
  <si>
    <t>In Kreisel Vortritt missachtet</t>
  </si>
  <si>
    <t>ganz Anfahrstrecke exponiert a Hautpstrahl genau vorn, Landi-Silo</t>
  </si>
  <si>
    <t>2746_Pontenet_11.10.2018.pdf</t>
  </si>
  <si>
    <t>Steinhauserstrasse</t>
  </si>
  <si>
    <t>vor kreisel Koll, geradeaus</t>
  </si>
  <si>
    <t>Se 2 und 3 aus gleicher  Richtung, Gebäudelücke, vor 1. Kollision</t>
  </si>
  <si>
    <t>2747_Zug_05.10.2018.pdf</t>
  </si>
  <si>
    <t xml:space="preserve">Landquart </t>
  </si>
  <si>
    <t>Deutsche Strasse</t>
  </si>
  <si>
    <t>Gerade, überholt abbieg FZ</t>
  </si>
  <si>
    <t>2 Layer, Hautpstrahlrichtung N, doppelt belegt.</t>
  </si>
  <si>
    <t>2748_Landquart_12.10.2018.pdf</t>
  </si>
  <si>
    <t>chant sura</t>
  </si>
  <si>
    <t>überholt überholendes FZ</t>
  </si>
  <si>
    <t>Se von hinten, letzter Se ca 7500m zurück</t>
  </si>
  <si>
    <t>2749_Susch_14.10.2018.pdf</t>
  </si>
  <si>
    <t>Starkenbach</t>
  </si>
  <si>
    <t>Gerade nach kl re Kurve</t>
  </si>
  <si>
    <t>Se von 70...80° von rel. hoch oben.</t>
  </si>
  <si>
    <t>2750_Starkenbach_06.04.2017.pdf</t>
  </si>
  <si>
    <t>in re-Kurve geradeaus,Gegenv</t>
  </si>
  <si>
    <t xml:space="preserve"> verletzt</t>
  </si>
  <si>
    <t>Lokalität noch nicht genau, aber sehr plausibel</t>
  </si>
  <si>
    <t>2751_Neuheim_Sihlbrugg_11.10.2018.pdf</t>
  </si>
  <si>
    <t>Tunnelportal nord</t>
  </si>
  <si>
    <t>am Tu ende knapp überholt</t>
  </si>
  <si>
    <t>Möglicherweise Funk am Tunnelende (L810m), MS macht Winkel</t>
  </si>
  <si>
    <t>2752_Hauts-Geneveys_18.09.2018.pdf</t>
  </si>
  <si>
    <t>Tu Reussport</t>
  </si>
  <si>
    <t xml:space="preserve">seitl Kollsion </t>
  </si>
  <si>
    <t>inmitten reflektierender Schallschutzverkleidungen Eingangs Tunnel</t>
  </si>
  <si>
    <t>2753_Luzern_19.09.2018.pdf</t>
  </si>
  <si>
    <t>Jakobsbad</t>
  </si>
  <si>
    <t>Untere Helchen</t>
  </si>
  <si>
    <t>abbiegen vor Zug</t>
  </si>
  <si>
    <t>Blink- und akustisches Signal übersehen und überhört....</t>
  </si>
  <si>
    <t>2754_Jakobsbad_14.10.2018.pdf</t>
  </si>
  <si>
    <t>Vaulruz</t>
  </si>
  <si>
    <t>Route Principale</t>
  </si>
  <si>
    <t>Velo bergab, schnell, vermutlich noch dunkel, Se 2 Polycom ab Werkhof in Einfahrt</t>
  </si>
  <si>
    <t>2755_Vaulruz_12.10.2018.pdf</t>
  </si>
  <si>
    <t>Mitlödi</t>
  </si>
  <si>
    <t>Geradeaus statt rechtskurve</t>
  </si>
  <si>
    <t>letzte 350m alles Gerade, vor Hauptstrahl, mittelsteile Heckscheibe. Unfallschwerpunkt, 2787_Mitlödi_23.10.2018</t>
  </si>
  <si>
    <t>2756_Mitlödi_15.10.2018.pdf</t>
  </si>
  <si>
    <t>Oberdorfstrasse</t>
  </si>
  <si>
    <t>Vortr linksabbieg. Velo missachtet</t>
  </si>
  <si>
    <t>2757_Buchs_15.10.2018.pdf</t>
  </si>
  <si>
    <t>Seestrasse 198</t>
  </si>
  <si>
    <t>a Migrol-TS Auto gerammt, weitergef</t>
  </si>
  <si>
    <t>vermutlich ein epileptischer Anfall. Sender falsch eingetragen.</t>
  </si>
  <si>
    <t>2758_Wädenswil_12.10.2018.pdf</t>
  </si>
  <si>
    <t>Bachtelstrasse</t>
  </si>
  <si>
    <t>in li ku rechts Brückengeländer, abgestürzt</t>
  </si>
  <si>
    <t>Brücke mit leicht progress.Kurve</t>
  </si>
  <si>
    <t>2759_Wald_17.10.2018.pdf</t>
  </si>
  <si>
    <t>Wäldli</t>
  </si>
  <si>
    <t>Einbiegend auf Strasse, abbiegende</t>
  </si>
  <si>
    <t>Se 1 genau 90° hinten, steile Heckscheibe, Se 2 genau 270°links, gedämpft d Wald.</t>
  </si>
  <si>
    <t>2760_Kriessern_15.10.2018.pdf</t>
  </si>
  <si>
    <t>rechts ab Strasse, kandelaber, Wand</t>
  </si>
  <si>
    <t>Ort noch nicht genau bestätigt.</t>
  </si>
  <si>
    <t>2761_Mumpf_16.10.2018.pdf</t>
  </si>
  <si>
    <t>Dorfplatz</t>
  </si>
  <si>
    <t>l re Kurve bergauf vor Kirche</t>
  </si>
  <si>
    <t>SE 690 m, m, m, links, -110°, ev. leicht neblig, Engstelle bergauf</t>
  </si>
  <si>
    <t>2762_Gommiswald_11.10.2018.pdf</t>
  </si>
  <si>
    <t>li Kurve ni eingelei. re an Rand gestürzt</t>
  </si>
  <si>
    <t>Beide Sender in Gebäudelücke von ca. 20m, Beide Se rechts.</t>
  </si>
  <si>
    <t>2763_Hombrechtikon_16.10.2018.pdf</t>
  </si>
  <si>
    <t>Landoltstrass 62</t>
  </si>
  <si>
    <t xml:space="preserve"> An Engstelle koll m  Tandem</t>
  </si>
  <si>
    <t xml:space="preserve">verletzt 2 </t>
  </si>
  <si>
    <t>Automobilist vor Engstelle frontal, an Engstelle Reflex v Links, fahrerflucht</t>
  </si>
  <si>
    <t>2764_Bern_12.10.2018.pdf</t>
  </si>
  <si>
    <t>Birchstrasse 125</t>
  </si>
  <si>
    <t>Auffahrunfall vor LSA</t>
  </si>
  <si>
    <t>Licht auf LSA und Stopleuchten des Fahrzeugs, Zweiradfahrer, hier Se von hinten</t>
  </si>
  <si>
    <t>2765_Zürich_17.10.2018.pdf</t>
  </si>
  <si>
    <t>Auffahrunfall Singenberg</t>
  </si>
  <si>
    <t>Sender in Bakom-Karte 2 falsch eingetragen, an Rorschacherstrasse.</t>
  </si>
  <si>
    <t>2766_St.Gallen_06.10.2018.pdf</t>
  </si>
  <si>
    <t>Dübendorferstr</t>
  </si>
  <si>
    <t>Streikoll n linkskurve</t>
  </si>
  <si>
    <t>2767_Fällanden_13.07.2016.pdf</t>
  </si>
  <si>
    <t>Hinwil</t>
  </si>
  <si>
    <t>Girenbadstrasse</t>
  </si>
  <si>
    <t>in lange linksku gestürzt</t>
  </si>
  <si>
    <t>gute, lineare Strassenkurve, wenig Verkehr.Doppel-Se gleiche Höhe</t>
  </si>
  <si>
    <t>2768_Hinwil_11.09.2016.pdf</t>
  </si>
  <si>
    <t xml:space="preserve">verletzt  </t>
  </si>
  <si>
    <t>5.8mW/m2</t>
  </si>
  <si>
    <t>Se frontal KB-Gebäude, Se 2 90° re. Messung am Ort der Wahrnehmung.</t>
  </si>
  <si>
    <t>2769_Berikon_19.10.2018.pdf</t>
  </si>
  <si>
    <t>Landstrasse Spar</t>
  </si>
  <si>
    <t>aus P rückwärts FG überfahren</t>
  </si>
  <si>
    <t>SE reflektiert zusätzl a Glasdach u Glasfront, somit "frontal"</t>
  </si>
  <si>
    <t>2770_Otelfingen_13.10.2018.pdf</t>
  </si>
  <si>
    <t>Südstrasse 11</t>
  </si>
  <si>
    <t>vermutlich med. Problem</t>
  </si>
  <si>
    <t>2771_Zürich_19.10.2018.pdf</t>
  </si>
  <si>
    <t>Cademario</t>
  </si>
  <si>
    <t>b Überholen v Postauto gestürzt</t>
  </si>
  <si>
    <t>0.67mW/m2</t>
  </si>
  <si>
    <t>Postauto Betriebsfunk, max.Wert von W-lan von Villa oben, Sender San Salvatore Mehrfachstandort, Gebäudelücken</t>
  </si>
  <si>
    <t>2772_Cademadrio_18.10.2018.pdf</t>
  </si>
  <si>
    <t>Schmidrued</t>
  </si>
  <si>
    <t>Matt</t>
  </si>
  <si>
    <t>rechts ab Strasse, Bach</t>
  </si>
  <si>
    <t>1 Mitfahrer, beide wenig verletzt Se2 Betriebsfunk Transport/Tiefbauer</t>
  </si>
  <si>
    <t>2773_Schmidrued_20.10.2018.pdf</t>
  </si>
  <si>
    <t xml:space="preserve">in mitl. Leitpla gef +gekippt  </t>
  </si>
  <si>
    <t>vermutlich Einschlafunfall in leichter Rechtskurve geradeaus</t>
  </si>
  <si>
    <t>2774_Gossau_19.10.2018.pdf</t>
  </si>
  <si>
    <t>Cholfirst</t>
  </si>
  <si>
    <t>A4 FR Nord SH</t>
  </si>
  <si>
    <t>in Tunnelmitte Auffahrkoll</t>
  </si>
  <si>
    <t>kurz vor KM 18.6, Sender Mitte nicht deklariert, Unfall falsch eingetragen</t>
  </si>
  <si>
    <t>2775_Flurlingen_Cholfirst_03.04.2014.pdf</t>
  </si>
  <si>
    <t xml:space="preserve"> FR west</t>
  </si>
  <si>
    <t>rechts in Geländer, zurück</t>
  </si>
  <si>
    <r>
      <rPr>
        <sz val="11"/>
        <color rgb="FF000000"/>
        <rFont val="Calibri"/>
        <family val="2"/>
        <charset val="1"/>
      </rPr>
      <t>starke Signale von</t>
    </r>
    <r>
      <rPr>
        <b/>
        <sz val="11"/>
        <rFont val="Calibri"/>
        <family val="2"/>
        <charset val="1"/>
      </rPr>
      <t xml:space="preserve"> oben</t>
    </r>
    <r>
      <rPr>
        <sz val="11"/>
        <color rgb="FF000000"/>
        <rFont val="Calibri"/>
        <family val="2"/>
        <charset val="1"/>
      </rPr>
      <t xml:space="preserve"> an Unfallstrecke. </t>
    </r>
  </si>
  <si>
    <t>2776_Biel_29.09.2018.pdf</t>
  </si>
  <si>
    <t>rte du Vanel</t>
  </si>
  <si>
    <t>B Einbiegen vortritt verweigert</t>
  </si>
  <si>
    <t>Se umts sehr klein, gleiche Höhe, dh. sehr tief wirkend, genau 90° rechts</t>
  </si>
  <si>
    <t>2777_Malvilliers_19.10.2018.pdf</t>
  </si>
  <si>
    <t>Sigirino</t>
  </si>
  <si>
    <t>A FR Süd</t>
  </si>
  <si>
    <t>in re kurve zu weit links</t>
  </si>
  <si>
    <t>0.32mW/m2</t>
  </si>
  <si>
    <t>Unfallschwerpunkt, Se 2 SBB, SE 3 nicht deklariert, aber gemessen. Deuscher Reisebus, zweiter Chauffeur, Mast links ins Fahrzeug</t>
  </si>
  <si>
    <t>2778_Sigirino_14.10.2018.pdf</t>
  </si>
  <si>
    <t>General Guisans</t>
  </si>
  <si>
    <t>0.84 mW/m2</t>
  </si>
  <si>
    <t xml:space="preserve"> Kyburz-Post Fahrzeug, Sender links klein, </t>
  </si>
  <si>
    <t>2779_Zug_19.10.2018.pdf</t>
  </si>
  <si>
    <t>A4 FR</t>
  </si>
  <si>
    <t>Nische</t>
  </si>
  <si>
    <t>Keine Pol. Meldung. Vermutlich Tunnelmitte, in Nischenkante gefahren, m, ca. 40</t>
  </si>
  <si>
    <t>2780_Cholfirst_19.10.2018.pdf</t>
  </si>
  <si>
    <t>Alterswil</t>
  </si>
  <si>
    <t>Wengliswil</t>
  </si>
  <si>
    <t>auf Gerade re auf Böschung</t>
  </si>
  <si>
    <t>überschlagen, 2 Passagiere 85 und 88, Se1 immer hi, letzte 300m vor Hautpstrahl 180°, Se2 260°</t>
  </si>
  <si>
    <t>2781_Wengliswil_21.10.2018.pdf</t>
  </si>
  <si>
    <t>Nesslau-Krummenau</t>
  </si>
  <si>
    <t>Toggenburgerstr</t>
  </si>
  <si>
    <t>Erstunfall Kollsion an Randstein, Fahrradfahrer, von 3 Helfern F, 83 von Auto überfahren</t>
  </si>
  <si>
    <t>2782_Nesslau-Krummenau_21.10.2018.pdf</t>
  </si>
  <si>
    <t>Buchsistrasse</t>
  </si>
  <si>
    <t>Radfahrer angefahren</t>
  </si>
  <si>
    <t>keine Beleuchtung, leichte Rechtskurve, kein Radweg, Fahrerflucht, Sender Hauptsenderichtung für Radfahrer und Automobilist</t>
  </si>
  <si>
    <t>2783_Thörigen_20.10.2018.pdf</t>
  </si>
  <si>
    <t>Appenzellerstr</t>
  </si>
  <si>
    <t>Exposition beim Warten vor Ampel, dann in Kurve zu schnell beschleunigt.</t>
  </si>
  <si>
    <t>2784_St.Gallen_18.10.2018.pdf</t>
  </si>
  <si>
    <t>Fahrzeug wegrollen lassen</t>
  </si>
  <si>
    <t>vermutlich Position 1 bei erster Gasse, d.h vor der Fassadenflucht.</t>
  </si>
  <si>
    <t>2785_Oberwinterthur_14.10.2018.pdf</t>
  </si>
  <si>
    <t>Wohlenschwil Mägenwil</t>
  </si>
  <si>
    <t>rechts ab Fahrbahn, koll Pfosten</t>
  </si>
  <si>
    <t>Unfallschwerpunkt Fahrbahn verlassen, Kollsionen, Se Doppelstandort SBB</t>
  </si>
  <si>
    <t>2786_Wohlenschwil_Mägenwil_22.10.2018.pdf</t>
  </si>
  <si>
    <t>Horgenberg</t>
  </si>
  <si>
    <t xml:space="preserve"> Geradeaus statt l linkskurve</t>
  </si>
  <si>
    <t>Unfallschwerpunkt. 15.10.2018, Fall 2756 identisch</t>
  </si>
  <si>
    <t>2787_Mitlödi_23.10.2018.pdf</t>
  </si>
  <si>
    <t xml:space="preserve">Poststrasse </t>
  </si>
  <si>
    <t>Kollsion auf Kreuzung</t>
  </si>
  <si>
    <t>Kokain   ( Alkohol ) -eintrag)</t>
  </si>
  <si>
    <t>Linksvortritt ist hier eingezeichnet. Baumschäden sichtbar Se hinten.</t>
  </si>
  <si>
    <t>2788_Zug_22.10.2018.pdf</t>
  </si>
  <si>
    <t>Wald Station</t>
  </si>
  <si>
    <t>Gleis 2</t>
  </si>
  <si>
    <t>Gleis 2 Bahnhof Ost</t>
  </si>
  <si>
    <t>Schienenbagger, Rückwärts fahrend Gleisbauarbeiter überfahren, Se 1 gleiche Höhe, Se 2 von Hügel hoch, 90° auf Front-Scheibe.</t>
  </si>
  <si>
    <t>2789_Wald_22.10.2018.pdf</t>
  </si>
  <si>
    <t>Wiggen</t>
  </si>
  <si>
    <t>Ladeklappe links in Gegenverkehr Bus</t>
  </si>
  <si>
    <t>pneumatische Klappe vermutlich unterwegs automatisch geöffent, ev BUG</t>
  </si>
  <si>
    <t>2790_Escholzmatt_25.10.2018.pdf</t>
  </si>
  <si>
    <t>Tunnel km ca 5</t>
  </si>
  <si>
    <t>in l linkskurve in Gegenverk</t>
  </si>
  <si>
    <t xml:space="preserve">Sender in Kurvenaussenseite, </t>
  </si>
  <si>
    <t>2791_Göschenen_02.09.2014.pdf</t>
  </si>
  <si>
    <t>Künten</t>
  </si>
  <si>
    <t>Bellikonerweg</t>
  </si>
  <si>
    <t>2792_Künten_25.10.2018.pdf</t>
  </si>
  <si>
    <t>Falkenweg</t>
  </si>
  <si>
    <t>Se 2 gleiche Höhe, Hauptstrahl</t>
  </si>
  <si>
    <t>2793_Schaffhausen_25.10.2018.pdf</t>
  </si>
  <si>
    <t xml:space="preserve">Fäsenstaub </t>
  </si>
  <si>
    <t>in rechtskurve Gegenspur</t>
  </si>
  <si>
    <t>Südliches Tunnelende und Tunnelmitte Senderstandorte.</t>
  </si>
  <si>
    <t>2794_Schaffhausen_09.10.2004.pdf</t>
  </si>
  <si>
    <t>Witzbergstrasse</t>
  </si>
  <si>
    <t>Geradeaus st Rechtskurve</t>
  </si>
  <si>
    <t>verletzt 7</t>
  </si>
  <si>
    <t>Auto mit 3 Insassen. Bus mit 60, Anfahrstrecke plausibel von Wermatswil</t>
  </si>
  <si>
    <t>2795_Pfäffikon_18.05.2011.pdf</t>
  </si>
  <si>
    <t>Kapella</t>
  </si>
  <si>
    <t>Se 80-90°, gleiche Höhe, leichter uptilt zur Strecke. 2 Kleinkids hinten.</t>
  </si>
  <si>
    <t>2796_Malix_23.10.2018.pdf</t>
  </si>
  <si>
    <t>SBB-Unterführung gestreift</t>
  </si>
  <si>
    <t>Sattelschlepper in 3.20m Unterführung steckengeblieben. Gut markiert.</t>
  </si>
  <si>
    <t>2797_Zug_25.10.2018.pdf</t>
  </si>
  <si>
    <t>2798_Pfäffikon_07.2016.pdf</t>
  </si>
  <si>
    <t xml:space="preserve">Innerorts </t>
  </si>
  <si>
    <t>Gerade, kurz nach LSA</t>
  </si>
  <si>
    <t xml:space="preserve"> quer</t>
  </si>
  <si>
    <t>3 Sender am Kamin Kantonsspital. Bei -1270m zus. Einspeisung vertikal u Trafostation links neb Fahrbahn.</t>
  </si>
  <si>
    <t>2799_Dättwil_26.10.2018.pdf</t>
  </si>
  <si>
    <t>Hardernstrasse</t>
  </si>
  <si>
    <t>n li Ku geradea, Verkehrsteiler Baum</t>
  </si>
  <si>
    <t>Gleiche Linie wie 557_Lyss_23.09.2017</t>
  </si>
  <si>
    <t>2800_Lyss_27.10.2018.pdf</t>
  </si>
  <si>
    <t>Kaspar Kopp str</t>
  </si>
  <si>
    <t>Kollsison mit Auto</t>
  </si>
  <si>
    <t>2801_Ebikon_26.10.2018.pdf</t>
  </si>
  <si>
    <t>Frutigen</t>
  </si>
  <si>
    <t>Spiezwiler tu</t>
  </si>
  <si>
    <t>Streifkol. parallel Fahrspur</t>
  </si>
  <si>
    <t>tunnel mit linkskurve in Tunnelmitte, verm. Senderstandort.</t>
  </si>
  <si>
    <t>2802_Frutigen_28.10.2018.pdf</t>
  </si>
  <si>
    <t>Igiser Strasse</t>
  </si>
  <si>
    <t>Einbiegend ohne Stop</t>
  </si>
  <si>
    <t xml:space="preserve">mindestens 2 Provider, ev. 3_ Sammel-standort. </t>
  </si>
  <si>
    <t>2803_Zizers_27.10.2018.pdf</t>
  </si>
  <si>
    <t xml:space="preserve">Malixerstrasse </t>
  </si>
  <si>
    <t>Rechtskurve weitergefahren</t>
  </si>
  <si>
    <t>2804_Chur_26.10.2018.pdf</t>
  </si>
  <si>
    <t>Suhrentalstrasse</t>
  </si>
  <si>
    <t>Vor LSA-Kreuzung in Mitteltrenner</t>
  </si>
  <si>
    <t>Auto mit Pferdeanhänger</t>
  </si>
  <si>
    <t>2805_Schöftland_27.10.2018.pdf</t>
  </si>
  <si>
    <t>Heinrichsbadstr</t>
  </si>
  <si>
    <t>Nach überführung re in Wald</t>
  </si>
  <si>
    <t>2806_St.Gallen_Heinrichsbad_31.07.2018.pdf</t>
  </si>
  <si>
    <t>Einfahrt A5 laus</t>
  </si>
  <si>
    <t>In Li Kur Einfahrt in Leitpl</t>
  </si>
  <si>
    <t>sehr schwacher Regen...1mm/h</t>
  </si>
  <si>
    <t>2807_Thielle_28.10.2018.pdf</t>
  </si>
  <si>
    <t>Reppischtalstr</t>
  </si>
  <si>
    <t>rechts ab Strasse gekippt</t>
  </si>
  <si>
    <t>Se 1 frontal 108°, Se 2 90° links ab Uetliberg.</t>
  </si>
  <si>
    <t>2808_Stallikon_03.03.2015.pdf</t>
  </si>
  <si>
    <t>Einfahrt A5 Laus</t>
  </si>
  <si>
    <t>in Kurve Einfahrt Böschung</t>
  </si>
  <si>
    <t>Regen sehr schwach,...1mm/h</t>
  </si>
  <si>
    <t>2809_Thielle_28.10.2018.pdf</t>
  </si>
  <si>
    <t>Guntmadingen</t>
  </si>
  <si>
    <t>H13 Beringen-Neunkirch</t>
  </si>
  <si>
    <t>rechts ab Fahrbahn, li Böschung</t>
  </si>
  <si>
    <t>HS 5 quert bei (wahrscheinlicher) Ausfahrt aus Deponie und winklig unterwegs</t>
  </si>
  <si>
    <t>2810_Guntmadingen_29.10.2018.pdf</t>
  </si>
  <si>
    <t xml:space="preserve">Stans </t>
  </si>
  <si>
    <t>Einfahrt A  FR N</t>
  </si>
  <si>
    <t>in Autobahneinfahrt Kurve geschleudert</t>
  </si>
  <si>
    <t>Unfallschwerpunkt, 3 gleiche Unfälle am 27.10.  Einfahrt. Se 3 Polycom.</t>
  </si>
  <si>
    <t>2811_Stans_27.10.2018.pdf</t>
  </si>
  <si>
    <t>Sonnenberg Nord</t>
  </si>
  <si>
    <t>Auffahrkollision NI 5</t>
  </si>
  <si>
    <t xml:space="preserve">20m vorher frontal;  Stärke als "sehr klein" angegeben. </t>
  </si>
  <si>
    <t>2812_Luzern_29.10.2018.pdf</t>
  </si>
  <si>
    <t>Allmendstrasse</t>
  </si>
  <si>
    <t>nach r Kurve rechts in Mauer</t>
  </si>
  <si>
    <t>Se frontal Radio ATIN 13 kW, hoher Standort, verm. auch Polycom</t>
  </si>
  <si>
    <t>2813_Attinghausen_29.10.2018.pdf</t>
  </si>
  <si>
    <t>Deitingen  FR Bern</t>
  </si>
  <si>
    <t>A1 n Einfahrt A5</t>
  </si>
  <si>
    <t>l li Kurve, ger rechts ab FB, Wald</t>
  </si>
  <si>
    <t>Armee, Dübendorf-Sion, Durchdie, 3 HS Querungen 1, 3, 3  eine winklige Anführung auf Gegenspur 5, 3000m</t>
  </si>
  <si>
    <t>2814_Deitingen_31.10.2018.pdf</t>
  </si>
  <si>
    <t xml:space="preserve">Ausfahrt A1 </t>
  </si>
  <si>
    <t>rechts ab FB, Böschung, Kandelaber</t>
  </si>
  <si>
    <t>Leistung 2014 ev höher, Sender 90° zum linken Fenster, gleiche Höhe von Schwimmbadstr.45, Se2 Vorbeifahrt links.</t>
  </si>
  <si>
    <t>2815_Neuenhof_30.07.2014.pdf</t>
  </si>
  <si>
    <t>In Kreisel Radfahrer angefahren</t>
  </si>
  <si>
    <t>100m auf Hauptstrahl 180° , Se mit Flankenreflexion links, somit verstärkt</t>
  </si>
  <si>
    <t>2816_Uzwil_30.10.2018.pdf</t>
  </si>
  <si>
    <t>viale Bartolomeo Papio</t>
  </si>
  <si>
    <t>FG auf Streifen angefahren</t>
  </si>
  <si>
    <t>5.47mW/m2</t>
  </si>
  <si>
    <t>Se1 aus Kirchturm SanBartolome, Se2 auf Piazza in Stele, FG 94 mit Rollator</t>
  </si>
  <si>
    <t>2817_Ascona_31.10.2018.pdf</t>
  </si>
  <si>
    <t>Einbiegend Roller übersehen</t>
  </si>
  <si>
    <t>über 2100uW/m2</t>
  </si>
  <si>
    <t>2818_Wittenbach_30.10.2018.pdf</t>
  </si>
  <si>
    <t>abbiegend in Kandelaber</t>
  </si>
  <si>
    <t>2819_St.Gallen_28.10.2018.pdf</t>
  </si>
  <si>
    <t>quer über 2 Fahrspur, Mittelleitpl</t>
  </si>
  <si>
    <t>Doppelstandort, gleiche Höhe, Se re 90°, Unfallschwerpunkt</t>
  </si>
  <si>
    <t>2820_Neuenhof_07.07.2014.pdf</t>
  </si>
  <si>
    <t>Äussere Zelglistrasse</t>
  </si>
  <si>
    <t>Se 2 von hinten durch Kastenwagen-Glastüren.</t>
  </si>
  <si>
    <t>2821_Pfäffikon_30.10.2018.pdf</t>
  </si>
  <si>
    <t>Porto Ronco</t>
  </si>
  <si>
    <t>na Dorfzentrum</t>
  </si>
  <si>
    <t>n re Kurve re in Fels, überschlagen</t>
  </si>
  <si>
    <t>0.17mW/m2</t>
  </si>
  <si>
    <t>in Kurve Overflow</t>
  </si>
  <si>
    <t xml:space="preserve">w-lan hotspot aus Ristorante Posta al Lago. </t>
  </si>
  <si>
    <t>2822_Porto_Ronco_30.10.2018.pdf</t>
  </si>
  <si>
    <t>Hilfikon</t>
  </si>
  <si>
    <t>Radweg Villmergen</t>
  </si>
  <si>
    <t>Auf Radweg gefunden</t>
  </si>
  <si>
    <t>Distanz gemittelt, Koordinate fehlt, keine Antwort auf Anfrage</t>
  </si>
  <si>
    <t>2823_Hilfikon_17.07.2014.pdf</t>
  </si>
  <si>
    <t>A9 Fr Martigny</t>
  </si>
  <si>
    <t xml:space="preserve">Auffahrunfall Gerade </t>
  </si>
  <si>
    <t>Se rechts 100°, vermutlich Doppelstandort.</t>
  </si>
  <si>
    <t>2824_Chamoson_01.11.2018.pdf</t>
  </si>
  <si>
    <t>Heimiswilstrasse</t>
  </si>
  <si>
    <t>Gerade bei bushaltestelle</t>
  </si>
  <si>
    <t>Se beim Wahrnehmungspunkt ca. 220°</t>
  </si>
  <si>
    <t>2825_Burgdorf_29.10.2018.pdf</t>
  </si>
  <si>
    <t>Pratteln FR Ost</t>
  </si>
  <si>
    <t>Rastpl Windrose</t>
  </si>
  <si>
    <t>knapp re in SignalLKW</t>
  </si>
  <si>
    <t>langgezogene Rechtskurve, vor Rastplatzeinfahrt.</t>
  </si>
  <si>
    <t>2826_Pratteln_01.11.2018.pdf</t>
  </si>
  <si>
    <t>Gipf-Oberfrick</t>
  </si>
  <si>
    <t>Gerenweg</t>
  </si>
  <si>
    <t>In abgestellten LKW gefahren</t>
  </si>
  <si>
    <t>Lokalität gemittelt. LKW stand vermutlich hier, mitte  Landi-P, FR bei Zweiradfahrern weniger entscheidend, da frei exponiert..</t>
  </si>
  <si>
    <t>2827_Gipf-Oberfrick_30.10.2018.pdf</t>
  </si>
  <si>
    <t>Elektroauto, 2016 vermutlich Tesla, vermutlich Altersfahrer. Se 4 gsm mittel SBB von hinten, Se 5 sehr kl vorbeifahrt rechts.</t>
  </si>
  <si>
    <t>2828_Kirchberg_17.03.2016.pdf</t>
  </si>
  <si>
    <t>Davos-Wolfgang</t>
  </si>
  <si>
    <t>Prättigauerstrasse</t>
  </si>
  <si>
    <t xml:space="preserve">n überhol a gerade re in Wiese </t>
  </si>
  <si>
    <t>in Gruppe, n überholen längere Zeit über wiese, in Hauswand</t>
  </si>
  <si>
    <t>2829_Davos-Wolfgang_23.07.2017.pdf</t>
  </si>
  <si>
    <t>Parallelfahrt zum Ufer</t>
  </si>
  <si>
    <t>Se mit hauptstrahlzentrum. Mehrere Zeugen übereinstimm: aus Boot gefallen. Erfolglose Suche.</t>
  </si>
  <si>
    <t>2830_Walchwil_25.10.2018.pdf</t>
  </si>
  <si>
    <t>Lukasstrasse</t>
  </si>
  <si>
    <t>Dunkel, FG falsch (nachher, in FR) beleuchtet, Hecken, Herfahrt stark belastet</t>
  </si>
  <si>
    <t>2831_St.Gallen_05.12.2017.pdf</t>
  </si>
  <si>
    <t>FG 69</t>
  </si>
  <si>
    <t>2832_St.Gallen_02.05.2016.pdf</t>
  </si>
  <si>
    <t>Schorenstrasse</t>
  </si>
  <si>
    <t>kurve nicht begradigt, Schild</t>
  </si>
  <si>
    <t>20...25m vor Unfallstelle periodische peaks über 200uW.</t>
  </si>
  <si>
    <t>2833_St.Gallen_03.11.2018.pdf</t>
  </si>
  <si>
    <t>12KW sender Balsthal, 170° hinten, auf hauptstrahl fahrend über 150m, Heck mittelsteil. Se 2 und 3 gleicher Winkel 190° hinten</t>
  </si>
  <si>
    <t>2834_Balsthal_04.11.2018.pdf</t>
  </si>
  <si>
    <t>Dufourstrasse 61</t>
  </si>
  <si>
    <t>Auf Garagenvorplatz vollgas</t>
  </si>
  <si>
    <t>durch Zaun, Böschung, 40m bergab.</t>
  </si>
  <si>
    <t>2835_St.Gallen_02.02.2017.pdf</t>
  </si>
  <si>
    <t>Kräzernstrasse</t>
  </si>
  <si>
    <t>Gerade, Pedal verwechselt</t>
  </si>
  <si>
    <t>Bergab, Unfallschwerpunkt ein gleichartiger Fall mit Container-Kollision am der gleichen Stelle, SE 3 100m immer hinten 170°</t>
  </si>
  <si>
    <t>2836_St.Gallen_08.03.2016.pdf</t>
  </si>
  <si>
    <t xml:space="preserve">Dufourstrasse  </t>
  </si>
  <si>
    <t>b Einparken,rückwärt Zaun, Böschung</t>
  </si>
  <si>
    <t>Böschung -4m,rückwärts an Hauswand gestoppt. Zeitangabe nur " Sonntagmorgen"</t>
  </si>
  <si>
    <t>2837_St.Gallen_29.03.2015.pdf</t>
  </si>
  <si>
    <t>Churerstrasse</t>
  </si>
  <si>
    <t>nach l rechtsku geradeaus</t>
  </si>
  <si>
    <t>Keine Mobilfunk-Belastung festgestellt, eher funkloch an dieser Stelle wegen hoher Böschungen.</t>
  </si>
  <si>
    <t>2838_Rorschacherberg_05.11.2018.pdf</t>
  </si>
  <si>
    <t>Unterkulm</t>
  </si>
  <si>
    <t>a Gerade links a Trottoir, Gegensteuer</t>
  </si>
  <si>
    <t>nachher rechts in Bahnsignal, Se hinten verm zusätzlich Reflex an Geschäftshaus, dh. von vorn 100m</t>
  </si>
  <si>
    <t>2839_Unterkulm_03.11.2018.pdf</t>
  </si>
  <si>
    <t xml:space="preserve">Rastpl Sulzberg </t>
  </si>
  <si>
    <t>leichte rechtskurve, darin RP-Ausfahrt</t>
  </si>
  <si>
    <t>HS 5 unterirdisch quer vor 150m,  Oesterreicher, bei Ausfahrt RP re in Bäume, zurück in LKW</t>
  </si>
  <si>
    <t>2840_Goldach_07.11.2018.pdf</t>
  </si>
  <si>
    <t>Mergoscia</t>
  </si>
  <si>
    <t>Tunnel Contra</t>
  </si>
  <si>
    <t>linkskurve Tunnelende in Wand</t>
  </si>
  <si>
    <t>Unfall wahrscheinlich falsch - 320m zu weit innen - eingetragen, Tunnelende Unfallschwerpunkt zweiradfahrer</t>
  </si>
  <si>
    <t>2841_Mergoscia_15.01.2015 .pdf</t>
  </si>
  <si>
    <t>Rikonerstr 32</t>
  </si>
  <si>
    <t>Gerade, querenden FG übersehen</t>
  </si>
  <si>
    <t>FG 92, 3 x HS 1 queren nach Lindau  Se 2 bis ca. 30m vor Unfallstelle, Se 1 bis 15m vor Unfallstelle</t>
  </si>
  <si>
    <t>2842_Effretikon_07.11.2018.pdf</t>
  </si>
  <si>
    <t>Mühlemattstrasse</t>
  </si>
  <si>
    <t>In kreisel gefahr, Vortritt verweigert</t>
  </si>
  <si>
    <t>Automobilist frontal, fahrerflucht</t>
  </si>
  <si>
    <t>2843_Oberwil_28.07.2008.pdf</t>
  </si>
  <si>
    <t>Josef Roos Weg</t>
  </si>
  <si>
    <t xml:space="preserve"> SE 3 GSM rail von Gisikon Station</t>
  </si>
  <si>
    <t>2844_Root_07.11.2018.pdf</t>
  </si>
  <si>
    <t>Friltschen</t>
  </si>
  <si>
    <t>Ebene 5 in Winkel von ca. 20° zur Strasse/weg von strasse. "Ecke" im Netz</t>
  </si>
  <si>
    <t>2845_Friltschen_07.11.2018.pdf</t>
  </si>
  <si>
    <t>Peist</t>
  </si>
  <si>
    <t>Alad Alat</t>
  </si>
  <si>
    <t>Geade, rechts ab FB, zaun Böschung</t>
  </si>
  <si>
    <t>Se 1 gleiche Höhe, Hautpstrahl, genau 90°, Se 2 100m von hinten u in der ganzen Anfahrstrecke rechts</t>
  </si>
  <si>
    <t>2846_Peist_07.11.2018.pdf</t>
  </si>
  <si>
    <t>Einsiedlerstrasse</t>
  </si>
  <si>
    <t>nach in linkskurve rechts in Gegenverkehr</t>
  </si>
  <si>
    <t>auto</t>
  </si>
  <si>
    <t>beide Se genau 90° re im Zeitpunkt des Einschlafens</t>
  </si>
  <si>
    <t>2847_Bennau_09.11.2018.pdf</t>
  </si>
  <si>
    <t>Seestrasse 108</t>
  </si>
  <si>
    <t>w-lan aus Denner, rechts, Baustellen-Funksignal LSA, 6m</t>
  </si>
  <si>
    <t>2848_Horn_10.11.2018.pdf</t>
  </si>
  <si>
    <t>Steinrütistrasse</t>
  </si>
  <si>
    <t>Gerade, Vortritt re 90° verweigert</t>
  </si>
  <si>
    <t>se von Feuerwehrdepot, Rechtwinklige Einleitung, Trottinett, m 84...</t>
  </si>
  <si>
    <t>2849_Wildhaus_11.11.2018.pdf</t>
  </si>
  <si>
    <t>Mettmenstetten</t>
  </si>
  <si>
    <t>Kreisel, b Anfahrt vollgas</t>
  </si>
  <si>
    <t>Se mit Flankensteigerung 5 m vor kreisel, 280°links</t>
  </si>
  <si>
    <t>2850_Mettmenstetten_11.11.2018.pdf</t>
  </si>
  <si>
    <t>Bivio</t>
  </si>
  <si>
    <t>Gerade, re auf Mauer, gedreht</t>
  </si>
  <si>
    <t>Se Hautpstrahlzentrum, gleiche Höhe.</t>
  </si>
  <si>
    <t>2851_Bivio_10.11.2018.pdf</t>
  </si>
  <si>
    <t>Giessbachtunnel</t>
  </si>
  <si>
    <t>eingangskurve n li</t>
  </si>
  <si>
    <t>Doppelstandort am Portal, Werksender im Eingangsbogen</t>
  </si>
  <si>
    <t>2852_Brienz_09.11.2018.pdf</t>
  </si>
  <si>
    <t>H20 Fr süd</t>
  </si>
  <si>
    <t xml:space="preserve">Rechtskurve, Gerade Mittelleitpl. </t>
  </si>
  <si>
    <t>200m nach Einfahrt Autostrasse hin- und hergeschleudert über 200m</t>
  </si>
  <si>
    <t>2853_Valangin_10.11.2018.pdf</t>
  </si>
  <si>
    <t>Fahy</t>
  </si>
  <si>
    <t>rue de Porrentruy</t>
  </si>
  <si>
    <t>n linkskurve links in Mauer</t>
  </si>
  <si>
    <t>Assoupissement, 300m vorher Kreisel passiert.  Ev. ablenkung.</t>
  </si>
  <si>
    <t>2854_Fahy_11.11.2018.pdf</t>
  </si>
  <si>
    <t>Schlossstrasse</t>
  </si>
  <si>
    <t xml:space="preserve">trocken </t>
  </si>
  <si>
    <t>2855_Luzern_03.11.2018.pdf</t>
  </si>
  <si>
    <t>Hofstrasse 60</t>
  </si>
  <si>
    <t>Auf P vollgar in Busch, Baum</t>
  </si>
  <si>
    <t>Se 1, Grenzacherstrs. Mehrfachstandort;Se 4: 266 m m m von hinten...hi/links bei Anfahrt auf P</t>
  </si>
  <si>
    <t>2856_Birsfelden_11.11.2018.pdf</t>
  </si>
  <si>
    <t xml:space="preserve"> in Li kurve Gegenspur</t>
  </si>
  <si>
    <t>2857_Neuheim_12.11.2018.pdf</t>
  </si>
  <si>
    <t>Luzernerstrasse SZ</t>
  </si>
  <si>
    <t>Gerade, auf Mittelinsel gefahren</t>
  </si>
  <si>
    <t>2858_Brunnen_12.11.2018.pdf</t>
  </si>
  <si>
    <t>Seevorstadt</t>
  </si>
  <si>
    <t>Frau in Kreisel angefahren</t>
  </si>
  <si>
    <t xml:space="preserve">Unfallschwerpunkt 2609, 328, </t>
  </si>
  <si>
    <t>2859_Biel_10.11.2018.pdf</t>
  </si>
  <si>
    <t>Blattenweg</t>
  </si>
  <si>
    <t>Bahnübergang, Schranken eingehä</t>
  </si>
  <si>
    <t>beide Se gleiche Richtung, gleicher Einstrahlwinkel 90°</t>
  </si>
  <si>
    <t>2860_Staad_14.11.2018.pdf</t>
  </si>
  <si>
    <t>BeiAbbiegen stark übersteuert</t>
  </si>
  <si>
    <t>übersteuert, unklarer Ablauf, Se 3 rechts 90° flach eflektiert.</t>
  </si>
  <si>
    <t>2861_St.Gallen_07.07.2017.pdf</t>
  </si>
  <si>
    <t>Oberburg</t>
  </si>
  <si>
    <t>Brücke, dann Kurztunnel</t>
  </si>
  <si>
    <t>Unbekanntes Med.Prob.</t>
  </si>
  <si>
    <t>im Tunnel km 32 links in Wand, dann rechts, bis Ausfahrt weitergefahren</t>
  </si>
  <si>
    <t>2862_Oberburg_14.11.2018.pdf</t>
  </si>
  <si>
    <t xml:space="preserve">Cham </t>
  </si>
  <si>
    <t>Zugerstrasse 1</t>
  </si>
  <si>
    <t>Se sehr klein, vermutlich in Schild Cafe versteckt montiert</t>
  </si>
  <si>
    <t>2863_Cham_13.11.2018.pdf</t>
  </si>
  <si>
    <t>Walterswil Baar</t>
  </si>
  <si>
    <t>A4 a Sihlbrugg</t>
  </si>
  <si>
    <t>b Autob. Ende eingeschlafen</t>
  </si>
  <si>
    <t>3 xEbene 3 quert in regelmässigen Abständen das Autobahnende.</t>
  </si>
  <si>
    <t>2864_Baar_13.11.2018.pdf</t>
  </si>
  <si>
    <t>Geissbergstrasse</t>
  </si>
  <si>
    <t>lins</t>
  </si>
  <si>
    <t>Fahrerflucht. Sender für Mor</t>
  </si>
  <si>
    <t>2865_St.Gallen_07.11.2018.pdf</t>
  </si>
  <si>
    <t>Kanzleistrasse 25</t>
  </si>
  <si>
    <t>Auf Vorplatz FG überfahren</t>
  </si>
  <si>
    <t>0.19mW/m2</t>
  </si>
  <si>
    <t>FG 84 Frau, Fahrrichtung nicht bekanntgegeb;hinten/rechts</t>
  </si>
  <si>
    <t>2866_Winterthur_13.11.2018.pdf</t>
  </si>
  <si>
    <t>Corzoneso</t>
  </si>
  <si>
    <t>Prato steile Wiese</t>
  </si>
  <si>
    <t>In steilem Gelände überschlagen</t>
  </si>
  <si>
    <t>Unfall mit Einachs-Motormäher in Wiese, nicht lokalisiert.</t>
  </si>
  <si>
    <t>2867_Corzoneso_05.07.2016 .pdf</t>
  </si>
  <si>
    <t>Niederteufen</t>
  </si>
  <si>
    <t>Haltestelle AB</t>
  </si>
  <si>
    <t>Unter abfahrenden Zug gestürzt</t>
  </si>
  <si>
    <t>42 uW/m2</t>
  </si>
  <si>
    <t>gestürzt bei Aussteigen aus Appenzellerbahn, unter Zug</t>
  </si>
  <si>
    <t>2868_Niederteufen_AB_15.08.2015.pdf</t>
  </si>
  <si>
    <t>Murgwaldtunnel</t>
  </si>
  <si>
    <t>Geradeaus statt li ku, in Nische</t>
  </si>
  <si>
    <t>Einschlafmoment möglich 100m vorher,falls auf Überholspur</t>
  </si>
  <si>
    <t>2869_Murg_16.11.2018.pdf</t>
  </si>
  <si>
    <t>Fallenweg</t>
  </si>
  <si>
    <t>In Abschrankung geprallt</t>
  </si>
  <si>
    <t>Kurzes Strassenstück, Wohngebäude links und rechts. Anwohner</t>
  </si>
  <si>
    <t>2870_Müllheim_16.11.2018.pdf</t>
  </si>
  <si>
    <t>Sarganserstrasse</t>
  </si>
  <si>
    <t>am Strassenrand tot gefunden</t>
  </si>
  <si>
    <t>2871_Bad_Ragaz_01.01.2012.pdf</t>
  </si>
  <si>
    <t>Weesen</t>
  </si>
  <si>
    <t>rechts ab FB in Signalständer</t>
  </si>
  <si>
    <t>Eingeschlafen auf gerader Strecke.</t>
  </si>
  <si>
    <t>2872_Weesen_13.11.2018.pdf</t>
  </si>
  <si>
    <t>A3  FR Zürich</t>
  </si>
  <si>
    <t>quer üb Überholspur, li an Mauer</t>
  </si>
  <si>
    <t>Transportleitung SBB kommt v schräg oben an Tu ausgang</t>
  </si>
  <si>
    <t>2873_Mühlehorn_16.11.2018.pdf</t>
  </si>
  <si>
    <t>Rue Marie-Sandoz</t>
  </si>
  <si>
    <t>Sender von hohem Silostandort. SR genau von hinten</t>
  </si>
  <si>
    <t>2874_La_Chaux-de-Fonds_12.11.2018.pdf</t>
  </si>
  <si>
    <t>Bahnhof RBS</t>
  </si>
  <si>
    <t>im Zug  vorne zusammengebrochen</t>
  </si>
  <si>
    <t>unbekanntes Med.Prob.</t>
  </si>
  <si>
    <t>1.5 mW/m2</t>
  </si>
  <si>
    <t>im Zug kollabiert, Messg ausserhalb beim Aussteigen der Passagiere; Wert verdreifacht.</t>
  </si>
  <si>
    <t>2875_Bern_RBS_15.11.2018.pdf</t>
  </si>
  <si>
    <t>Merishausen</t>
  </si>
  <si>
    <t>A4 FR Bargen</t>
  </si>
  <si>
    <t>in Rechtskurve Gegenspur</t>
  </si>
  <si>
    <t>2876_Merishausen_15.11.2018.pdf</t>
  </si>
  <si>
    <t>0.72 mg/l</t>
  </si>
  <si>
    <t>Se 1 immer gerade von hinten, Kombiwagen, Se 2 links Vorbeifahrt</t>
  </si>
  <si>
    <t>2877_Steinhausen_17.11.2018.pdf</t>
  </si>
  <si>
    <t xml:space="preserve"> AR</t>
  </si>
  <si>
    <t>Umfahrungsstrasse</t>
  </si>
  <si>
    <t>In Abschrankungen, Mast</t>
  </si>
  <si>
    <t>Geradeaus auf Umfahrungsstrasse R St.Gallen, Bahntrasse</t>
  </si>
  <si>
    <t>2878_Lustmühle_15.08.2015.pdf</t>
  </si>
  <si>
    <t>Martinsbruggstr</t>
  </si>
  <si>
    <t>kein Polizeibericht, eigene Beobachtung A.Z.  Se 1 mit Flankenspieglung an Metallfassade, Se 2 ist Polycom-Sender, nicht deklariert.</t>
  </si>
  <si>
    <t>2879_St.Gallen_19.07.2018.pdf</t>
  </si>
  <si>
    <t>Otterenbach</t>
  </si>
  <si>
    <t>beim Abbiegen rechts ab</t>
  </si>
  <si>
    <t>Bergabstrecke, letzte 30m beide Se exponiert, letzte 100m Se 1 exponiert frontal, Se gleiche Höhe</t>
  </si>
  <si>
    <t>2880_Schaffhausen_18.11.2018.pdf</t>
  </si>
  <si>
    <t>Se kurz in Geäudelücke, 90° zur Fahrrichtung.</t>
  </si>
  <si>
    <t>2881_Flawil_17.12.2014.pdf</t>
  </si>
  <si>
    <t>links durch Mittelleitplanke</t>
  </si>
  <si>
    <t>Se heute ev. Doppelstandort, frontal durch Unterführungslücke sichtbar</t>
  </si>
  <si>
    <t>2882_Oensingen_16.11.2018.pdf</t>
  </si>
  <si>
    <t>Seedorf</t>
  </si>
  <si>
    <t>A2 FR Seelisberg</t>
  </si>
  <si>
    <t>na linksku gerade in Singalfz.</t>
  </si>
  <si>
    <t>Sehr tief (von li hoch nach re tief) und breit liegende Leitung</t>
  </si>
  <si>
    <t>2883_Seedorf_19.11.2018.pdf</t>
  </si>
  <si>
    <t xml:space="preserve">Olten SBB </t>
  </si>
  <si>
    <t>Gleis 7  W Suizid</t>
  </si>
  <si>
    <t xml:space="preserve">vom Zug erfasst, </t>
  </si>
  <si>
    <r>
      <rPr>
        <sz val="11"/>
        <color rgb="FF000000"/>
        <rFont val="Calibri"/>
        <family val="2"/>
        <charset val="1"/>
      </rPr>
      <t xml:space="preserve">Halle hoch, wlan im Hallenbereich, </t>
    </r>
    <r>
      <rPr>
        <b/>
        <sz val="11"/>
        <color rgb="FF000000"/>
        <rFont val="Calibri"/>
        <family val="2"/>
        <charset val="1"/>
      </rPr>
      <t>Suizid</t>
    </r>
  </si>
  <si>
    <t>2884_Olten_19.11.2018.pdf</t>
  </si>
  <si>
    <t>Tscharnergut</t>
  </si>
  <si>
    <t>von Tram erfasst</t>
  </si>
  <si>
    <t>Se 1 falsch eingetragen, beide Se von 9-11 gescho.Hochhäusern</t>
  </si>
  <si>
    <t>2885_Bern_17.08.2018.pdf</t>
  </si>
  <si>
    <t>Kohlistieg</t>
  </si>
  <si>
    <t>quer über Kreisel in Bushäuschen</t>
  </si>
  <si>
    <t>b Ausgangslage links Quartierverteiler EW</t>
  </si>
  <si>
    <t>2886_Basel_18.11.2018.pdf</t>
  </si>
  <si>
    <t>Perron 2 Mitte von Zug erfasst</t>
  </si>
  <si>
    <t>2887_Giubiasco_19.04.2018.pdf</t>
  </si>
  <si>
    <t>Heiliggeistki</t>
  </si>
  <si>
    <t>Trottoir mit parall. Busspur</t>
  </si>
  <si>
    <t>Von hinterer Achse Gelenktrolley erfasst. Verm Ablenkung.</t>
  </si>
  <si>
    <t>2888_Bern_09.03.2018.pdf</t>
  </si>
  <si>
    <t>Brüggstrasse</t>
  </si>
  <si>
    <t>b überholtwerden gestürzt</t>
  </si>
  <si>
    <t>Se 1 reflektiert an Fassade, Se 2 direkt, beide Se für beide Zweiradfahrer wirksam.</t>
  </si>
  <si>
    <t>2889_Biel_14.07.2018.pdf</t>
  </si>
  <si>
    <t>Station SBB</t>
  </si>
  <si>
    <t xml:space="preserve">von Perron auf Geleise </t>
  </si>
  <si>
    <t>" Personenunfall " ohne weitere Angaben</t>
  </si>
  <si>
    <t>2890_Lamone_19.04.2018.pdf</t>
  </si>
  <si>
    <t>Glashalle, nach 30m  Kollision</t>
  </si>
  <si>
    <t>2891_Bürglen_18.10.2017  .pdf</t>
  </si>
  <si>
    <t>Murtenstrasse 45</t>
  </si>
  <si>
    <t>später in ärtzl. Behandlung</t>
  </si>
  <si>
    <t>2892_Biel_19.11.2018.pdf</t>
  </si>
  <si>
    <t>Lutzenberg</t>
  </si>
  <si>
    <t>Brenden</t>
  </si>
  <si>
    <t>n li Kurve geradeaus, Frontalk</t>
  </si>
  <si>
    <t>keinerlei Funkbelastung im oberen Bereich von Lutzenberg.</t>
  </si>
  <si>
    <t>2893_Lutzenberg_29.03.2018.pdf</t>
  </si>
  <si>
    <t>Rotbuchstrasse</t>
  </si>
  <si>
    <t>nach LSA rechts abgebogen</t>
  </si>
  <si>
    <t>Knabe 12 mit Velo auf Fussgängerstreifen erfasst.</t>
  </si>
  <si>
    <t>2894_Zürich_05.10.2018.pdf</t>
  </si>
  <si>
    <t>Zug Cham</t>
  </si>
  <si>
    <t>Chamer fussweg</t>
  </si>
  <si>
    <t>nach Brücklein kollidiert</t>
  </si>
  <si>
    <t>Verursacher ni bekannt, e-biker 43 gestorben, Schilf/Gebüsch erschwerte Sicht</t>
  </si>
  <si>
    <t>2895_Zug_17.08.2016.pdf</t>
  </si>
  <si>
    <t>Schädrütistrasse</t>
  </si>
  <si>
    <t>Alkohol 0.59mg</t>
  </si>
  <si>
    <t>Verkehrshaus-Hochhaus. Alle 3 Betr. +im Migros LTE klein links 20m, beim Start des Unfallgeschehen</t>
  </si>
  <si>
    <t>2896_Luzern_20.11.2018.pdf</t>
  </si>
  <si>
    <t>UW</t>
  </si>
  <si>
    <t>Allmendkreisel</t>
  </si>
  <si>
    <t>n Kreisel links ab FB, 300m</t>
  </si>
  <si>
    <t>Unfallschwerpunkt, 3 Schleuderunfälle am 27.11.18</t>
  </si>
  <si>
    <t>2897_Stans_22.11.2018.pdf</t>
  </si>
  <si>
    <t>Rongellen</t>
  </si>
  <si>
    <t>Rongellen II</t>
  </si>
  <si>
    <t>a Gegenspur in hebebühne</t>
  </si>
  <si>
    <t>LSA mobil wahrscheinlich, nahbereich. Baustelle einseitig, wegen Beleuchtungsauswechslung</t>
  </si>
  <si>
    <t>2898_Rongellen_23.11.2018.pdf</t>
  </si>
  <si>
    <t>Schleuderunfall</t>
  </si>
  <si>
    <t>Unfall nicht publiziert, Endlage unter Sender am Tunnelausgang. Sender mit 3x3 Frequenzen</t>
  </si>
  <si>
    <t>2899_Arrissoules_11.10.2016.pdf</t>
  </si>
  <si>
    <t>Grünaustrasse</t>
  </si>
  <si>
    <t>Parkierend in Schaufenster</t>
  </si>
  <si>
    <t>Bahnhof Buchs Doppelstandort, Spiegelung integrale Metall-Fassade CA. Kein dir sichtbarer Sender</t>
  </si>
  <si>
    <t>2900_Buchs_19.11.2018.pdf</t>
  </si>
  <si>
    <t>in re Kurve links abbiegend</t>
  </si>
  <si>
    <t xml:space="preserve"> rel. unübersichtlich,  mit Einfahrt Werkgelände in Aussenkurve, verm. rel. viel Verkehr </t>
  </si>
  <si>
    <t>2901_Widnau_08.07.2017.pdf</t>
  </si>
  <si>
    <t>Rötelstrasse 63</t>
  </si>
  <si>
    <t>Sender genau Hautpstrahl in Rötelstrasse, von Ecke Rotbuch/Rötelstrasse.</t>
  </si>
  <si>
    <t>2902_Zürich_30.07.2018.pdf</t>
  </si>
  <si>
    <t>Gerade, nach links kontl in LP</t>
  </si>
  <si>
    <t>Unfallschwerpunkt Einschlafunfälle, 2 x Ebene 3 quert hier</t>
  </si>
  <si>
    <t>2903_Mels_26.05.2018.pdf</t>
  </si>
  <si>
    <t>Nuglar-St.Pantaleon</t>
  </si>
  <si>
    <t>Liestalerstrasse</t>
  </si>
  <si>
    <t>Gestürzt, touchiert von überh FZ</t>
  </si>
  <si>
    <t>Mögl. Weitere Ursache entgegenkommendes Fahrzeug - mit Exposition</t>
  </si>
  <si>
    <t>2904_Nuglar-St.Pantaleon_22.11.2018.pdf</t>
  </si>
  <si>
    <t>Kalkbreitestrasse</t>
  </si>
  <si>
    <t>2,4 mW/m2</t>
  </si>
  <si>
    <t>nach Kurve, wo er starkexponiert war, noch  50m Fahrt auf Gerade bis Sturz.</t>
  </si>
  <si>
    <t>2905_Zürich_22.11.2018.pdf</t>
  </si>
  <si>
    <t>Gerade, in Stauende gefahren</t>
  </si>
  <si>
    <t>nachher auf Gegenspur geschleudert, unter LKW, Beine verletzt</t>
  </si>
  <si>
    <t>2906_St.Gallen_20.11.2018.pdf</t>
  </si>
  <si>
    <t>Einfahrt A4 Süd</t>
  </si>
  <si>
    <t>in Einfahrt geschleudert</t>
  </si>
  <si>
    <t>Se rechts tief gelegen, Überführung der Autobahneinfahrt, genau re 90°</t>
  </si>
  <si>
    <t>2907_Kreuzlingen_23.11.2018.pdf</t>
  </si>
  <si>
    <t>Sempach</t>
  </si>
  <si>
    <t>A2 Chilchbüel</t>
  </si>
  <si>
    <t>in Einfahrt Rastplatz geschleudert</t>
  </si>
  <si>
    <t>rechts in Findling, geschleudert, überschlagen und in LKW</t>
  </si>
  <si>
    <t>2908_Sempach_25.11.2018.pdf</t>
  </si>
  <si>
    <t>Auf Trottoir anfahrend FG übersehen</t>
  </si>
  <si>
    <t>Se Flankenbereich 50-60°, Wartezeit halb auf Trottoir, Anlieferung Spital, FG 91, verm. kleinere Frau</t>
  </si>
  <si>
    <t>2909_Laufenburg_30.10.2018.pdf</t>
  </si>
  <si>
    <t>Viktoriarain</t>
  </si>
  <si>
    <t>In Kurve bergab frontal exponiert zu 2 Sendern, dann 50 m weiter bis Sturz.</t>
  </si>
  <si>
    <t>2910_Bern_26.10.2018.pdf</t>
  </si>
  <si>
    <t>Nieschbergstr 7</t>
  </si>
  <si>
    <t>gestürzt wg. Gegenverkehr</t>
  </si>
  <si>
    <t>121 uwWm2 p</t>
  </si>
  <si>
    <t>Kurve,Engstelle, entgegenk. Fahrrad überholt Auto bergauf! 2 Se aus Tal, Belastung gr 40m oberhalb in Gebäudelücke..</t>
  </si>
  <si>
    <t>2911_Herisau_02.08.2018.pdf</t>
  </si>
  <si>
    <t>Hausen</t>
  </si>
  <si>
    <t xml:space="preserve"> Scherz</t>
  </si>
  <si>
    <t>nach Brücke Autobahn links in Baum</t>
  </si>
  <si>
    <t>noch linkskurve 90° gefahren, dann 50m. Vermutlich Herzinfarkt, kein Eintrag in Astra-Unfallkarte. Richtstrahl flach, streuend...</t>
  </si>
  <si>
    <t>2912_Scherz_Hausen_25.11.2018.pdf</t>
  </si>
  <si>
    <t>A Vauseyon</t>
  </si>
  <si>
    <t>Auffahrunfall echangeur</t>
  </si>
  <si>
    <t>Unfall bleibt nicht lokalisiert in Astra-Karte. (3-2020)</t>
  </si>
  <si>
    <t>2913_Neuchatel_03.09.2018.pdf</t>
  </si>
  <si>
    <t>über Trottoir vollgas in Zaun</t>
  </si>
  <si>
    <t>Se Landi-Silo, Doppelstandort, 90° re,  lokal Se Betriebsfunk 95 m</t>
  </si>
  <si>
    <t>2914_Tafers_18.08.2018.pdf</t>
  </si>
  <si>
    <t>Thundorf</t>
  </si>
  <si>
    <t>Kirchbergstrass</t>
  </si>
  <si>
    <t>in Kurve gestürzt</t>
  </si>
  <si>
    <t>3m Trafostation in Kurve ausgangs Thundorf, Wildreicher Wald...</t>
  </si>
  <si>
    <t>2915_Thundorf_21.08.2018.pdf</t>
  </si>
  <si>
    <t>A 13 FR Cazis</t>
  </si>
  <si>
    <t>Leichte linkskurve</t>
  </si>
  <si>
    <t>HS 3 im Winkel an Strasse und wieder weg.Se Bärenburg, hoch, von hinten,</t>
  </si>
  <si>
    <t>Auffahrunfall brems Fahrzeug</t>
  </si>
  <si>
    <t>Dämmerung fortgeschritten</t>
  </si>
  <si>
    <t>2917_Volketswil_27.07.2018.pdf</t>
  </si>
  <si>
    <t>Lorzetobelbrücke</t>
  </si>
  <si>
    <t>2918_Menzingen_03.10.2018.pdf</t>
  </si>
  <si>
    <t>St.Leonhardstrasse</t>
  </si>
  <si>
    <t>vor Bus gelaufen</t>
  </si>
  <si>
    <t>zusätzlich Reflexionen in Leonhardstrasse</t>
  </si>
  <si>
    <t>2919_St.Gallen_24.09.2018.pdf</t>
  </si>
  <si>
    <t>Chrattigbach</t>
  </si>
  <si>
    <t>in Kurve in Gegenverkehr</t>
  </si>
  <si>
    <r>
      <rPr>
        <b/>
        <sz val="11"/>
        <color rgb="FFFF0000"/>
        <rFont val="Calibri"/>
        <family val="2"/>
        <charset val="1"/>
      </rPr>
      <t>Unfallschwerpunkt</t>
    </r>
    <r>
      <rPr>
        <sz val="11"/>
        <color rgb="FF000000"/>
        <rFont val="Calibri"/>
        <family val="2"/>
        <charset val="1"/>
      </rPr>
      <t>, Ort noch nicht bekannt 4.3.19, Se sehr klein gsm, 2019 angepasst auch UMTS sehr klein.</t>
    </r>
  </si>
  <si>
    <t>2920_Krattigen_27.11.2018.pdf</t>
  </si>
  <si>
    <t>Baselstrasse 35</t>
  </si>
  <si>
    <t>in langer rechtskurve Gegenspur</t>
  </si>
  <si>
    <t>2921_Zwingen_05.02.2011.pdf</t>
  </si>
  <si>
    <t>Galmsstrasse</t>
  </si>
  <si>
    <t>links auf Böschung, überschlagen</t>
  </si>
  <si>
    <t>2922_Liestal_23.11.2018.pdf</t>
  </si>
  <si>
    <t>Se sehr klein rechts vor Portal Se Polyxom vermutlich</t>
  </si>
  <si>
    <t>2923_Boudevilliers_22.04.2017 .pdf</t>
  </si>
  <si>
    <t>La-Chaux-de-Fonds</t>
  </si>
  <si>
    <t>route la Cibourg</t>
  </si>
  <si>
    <t>statt re Kurve geradeaus</t>
  </si>
  <si>
    <t>Se gleiche Höhe, vor Senderstrahl über ca. 400m. Leicht ansteigend.</t>
  </si>
  <si>
    <t>2924_La-Chaux-de-Fonds_25.11.2018.pdf</t>
  </si>
  <si>
    <t>Zollikofen</t>
  </si>
  <si>
    <t>Kirchlindachstr</t>
  </si>
  <si>
    <t>Gerade, b Bushaltestelle</t>
  </si>
  <si>
    <t>Se macht Flankenreflexion an Postautoseite. Höhe Bushaltestelle gleiche FR</t>
  </si>
  <si>
    <t>2925_Zollikofen_27.11.2018.pdf</t>
  </si>
  <si>
    <t>Seelisberg FR Nord</t>
  </si>
  <si>
    <t>n Eingangskurve rechts, Anhänger weg</t>
  </si>
  <si>
    <t>Schleuderunfall mit abgetrenntem Anhänger. Als Anhängerlöse-Unfall beschrieben. Ausländer</t>
  </si>
  <si>
    <t>2926_Beckenried_Seelisbergtunnel_27.11.2018.pdf</t>
  </si>
  <si>
    <t>Arosa</t>
  </si>
  <si>
    <t>Von Hebebühne gestürzt</t>
  </si>
  <si>
    <t>Hebebühne zudem leicht glitschig.</t>
  </si>
  <si>
    <t>2927_Arosa_27.11.2018.pdf</t>
  </si>
  <si>
    <t>Mittlere Strasse</t>
  </si>
  <si>
    <t>dunkel. Aber gut beleuchtet, Se 2 Polycom oder Militär</t>
  </si>
  <si>
    <t>2928_Thun_27.11.2018.pdf</t>
  </si>
  <si>
    <t>in kurve re Randstein, diagonal</t>
  </si>
  <si>
    <t xml:space="preserve">Mini Cooper, 3 Insassen, </t>
  </si>
  <si>
    <t>2930_Herisau_26.11.2018.pdf</t>
  </si>
  <si>
    <t>Cilanderstr 2</t>
  </si>
  <si>
    <t>Einmündung, Vortritt verweigert</t>
  </si>
  <si>
    <t>VW golf Se direkt von 170° hinten hoch. Se 2 von li 90° hoch</t>
  </si>
  <si>
    <t>2931_Vaumarcus_27.11.2018.pdf</t>
  </si>
  <si>
    <t xml:space="preserve"> Vaumarcus</t>
  </si>
  <si>
    <t>A5 FR Biel</t>
  </si>
  <si>
    <t>vor Tunneleingang rechts</t>
  </si>
  <si>
    <t>nicht sichtbar, aber eingetragen</t>
  </si>
  <si>
    <t>2932_Walterswil_24.11.2018.pdf</t>
  </si>
  <si>
    <t>Rothackerstrasse</t>
  </si>
  <si>
    <t>Sender falsch eingetragen, 1 Sender nicht eingetragen</t>
  </si>
  <si>
    <t>2933_Oberbüren_27.11.2018.pdf</t>
  </si>
  <si>
    <t>Linksabbieg. Strassenverkehrsamt</t>
  </si>
  <si>
    <t>Se 1 Polycom vom Werkhof / SVA Kt.SG</t>
  </si>
  <si>
    <t>2934_Basel_22.11.2018.pdf</t>
  </si>
  <si>
    <t>Riehenringstrs</t>
  </si>
  <si>
    <t>se 1 bei warten an LSA lange, Se 2 reflektiert von s re/frontal</t>
  </si>
  <si>
    <t>2935_Langenthal_29.11.2018.pdf</t>
  </si>
  <si>
    <t>St.Urbanstrasse</t>
  </si>
  <si>
    <t>Ab FG mit Rollator auf Strasse</t>
  </si>
  <si>
    <t>Beschrieb, sie sei "geraten",vermutlich Gleichgewichtstörung, 9-10m vor FG</t>
  </si>
  <si>
    <t>2936_Bern_29.11.2018.pdf</t>
  </si>
  <si>
    <t>Bern Guisanplatz</t>
  </si>
  <si>
    <t>Rodtmattstrasse</t>
  </si>
  <si>
    <t>seitl. Kollision Kreuzung</t>
  </si>
  <si>
    <t>Auto macht Fahrerflucht. Unfallschwerpunkt: tödl. Radfahrerunfall  1863_Bern_18.10.2017</t>
  </si>
  <si>
    <t>2937_Develier_18.11.2018.pdf</t>
  </si>
  <si>
    <t>Gerade, heftiger Auffahrunfall</t>
  </si>
  <si>
    <t>100m vor Tunnelende Aufgef. FZ 180° gedreht</t>
  </si>
  <si>
    <t>2938_Gossau_30.11.2018.pdf</t>
  </si>
  <si>
    <t>A1 FR O Wildhus</t>
  </si>
  <si>
    <t xml:space="preserve"> Höhe Rastplatz eingeschlafen</t>
  </si>
  <si>
    <t>Taxi, Volvo Kombi</t>
  </si>
  <si>
    <t>2939_Füllinsdorf_30.11.2018.pdf</t>
  </si>
  <si>
    <t>Trülliweg</t>
  </si>
  <si>
    <t>Hauptsenderichtung, aus Gebäudeschatten einfahrend, vorwärts st.rückwärts.</t>
  </si>
  <si>
    <t>2940_Dallenwil_27.11.2018.pdf</t>
  </si>
  <si>
    <t>Dallenwil</t>
  </si>
  <si>
    <t>Oberaubrücke</t>
  </si>
  <si>
    <t>links abbiegend ab Strasse,überschl</t>
  </si>
  <si>
    <t>Sender von hoch oben, hohe Transmission durch Frontscheibe</t>
  </si>
  <si>
    <t>2941_San Carlo_26.11.2018.pdf</t>
  </si>
  <si>
    <t xml:space="preserve"> San Carlo</t>
  </si>
  <si>
    <t>Motta da Balbalera</t>
  </si>
  <si>
    <t>Auf schwierigFussweg abgestürzt</t>
  </si>
  <si>
    <t>2 Biker, Mann abgestürzt. Areal von diversen Hochspannungsleitungen überquert</t>
  </si>
  <si>
    <t>2942_Obstalden_26.11.2018.pdf</t>
  </si>
  <si>
    <t>Obstalden</t>
  </si>
  <si>
    <t>in l re Kurve auf Überholsp li in Mauer</t>
  </si>
  <si>
    <t>SBB-Bahnstrom unterquert auf Niveau Fahrbahn.</t>
  </si>
  <si>
    <t>2943_Vedeggio_20.10.2018.pdf</t>
  </si>
  <si>
    <t>Vedeggio</t>
  </si>
  <si>
    <t xml:space="preserve">Galleria </t>
  </si>
  <si>
    <t>sehr leichte Linkskurve</t>
  </si>
  <si>
    <t>Direkt in Nischenkante, abgedreht. Sender in Nische. UMTS "sehr klein"</t>
  </si>
  <si>
    <t>2944_Seuzach_19.02.2019.pdf</t>
  </si>
  <si>
    <t>In Verkehrsteiler gefahren</t>
  </si>
  <si>
    <t>400m Gerade vorher, Se immer 180° von hinten.</t>
  </si>
  <si>
    <t>2945_St.Gallen_28.11.2018.pdf</t>
  </si>
  <si>
    <t>Iddastrasse</t>
  </si>
  <si>
    <t xml:space="preserve">, </t>
  </si>
  <si>
    <t xml:space="preserve">Sender auf gleicher Höhe von Langgasse </t>
  </si>
  <si>
    <t>2946_Ostermundigen_06.07.2017.pdf</t>
  </si>
  <si>
    <t xml:space="preserve">nach SBB-Brücke </t>
  </si>
  <si>
    <t>extremer Unfallschwerpunkt.</t>
  </si>
  <si>
    <t>2947_Wittenbach_30.10.2018.pdf</t>
  </si>
  <si>
    <t>St.Gallerstr.31</t>
  </si>
  <si>
    <t>Einspuren in stark bef. Strasse</t>
  </si>
  <si>
    <t>2 Se aus ähnlichem Einfallwinkel. Beide Hochhauser, beide reflektiert.</t>
  </si>
  <si>
    <t>2948_Uznach_03.10.2018.pdf</t>
  </si>
  <si>
    <t>von P quer über Strasse, Bach</t>
  </si>
  <si>
    <t>P ist vis a vis von Freischaltanlage und vermutl. Trafostation</t>
  </si>
  <si>
    <t>2949_Oberbüren_02.12.2018.pdf</t>
  </si>
  <si>
    <t>Schlangenlinien, Koll Pfosten, Insel</t>
  </si>
  <si>
    <t>2950_St.Gallen_30.11.2018.pdf</t>
  </si>
  <si>
    <t>Gerade, auf Insel gefahren</t>
  </si>
  <si>
    <t>1 Sender Blumenbergplatz, 2 Polycom vom Rathaus</t>
  </si>
  <si>
    <t>2951_Solothurn_17.03.2018.pdf</t>
  </si>
  <si>
    <t>Rötistrasse</t>
  </si>
  <si>
    <t>V Tram gelaufen, schwer verl.</t>
  </si>
  <si>
    <t>Se 2 Polycom von KP Solothurn</t>
  </si>
  <si>
    <t>2952_Olten_01.10.2018.pdf</t>
  </si>
  <si>
    <t>Ziegelfeldstasse</t>
  </si>
  <si>
    <t>0.33 an Ort, 1.55mW vorher</t>
  </si>
  <si>
    <t>Se 2x  von hinten 30m vorher, leicht nass, ca 60m mit Bus nach rechts abgedriftet, Auto 3 Insassen, Bus war schnell</t>
  </si>
  <si>
    <t>2953_Cholfirst_03.04.2014.pdf</t>
  </si>
  <si>
    <t>Auffahrunfall hohes Tempo</t>
  </si>
  <si>
    <t>hinten.</t>
  </si>
  <si>
    <t xml:space="preserve">Unfall ca 300m weiter - in Tunnelmitte - eingetragen, </t>
  </si>
  <si>
    <t>Oberstadt 17</t>
  </si>
  <si>
    <t>Vollgas retour in Altstadt</t>
  </si>
  <si>
    <t>Rückwärts-Fahrmanöver, bei weiter geöffnetem Winkel fahrunfähig.</t>
  </si>
  <si>
    <t>2954_Schaffhausen_16.04.2014.pdf</t>
  </si>
  <si>
    <t>Streifkollision ohne Lokalisierung</t>
  </si>
  <si>
    <t>Unfall nicht eingetragen in Astra-Karte, Zeit "am frühen Freitagmorgen"</t>
  </si>
  <si>
    <t>2955_Schaffhausen_11.04.2014.pdf</t>
  </si>
  <si>
    <t>Fäsenstaub FR S</t>
  </si>
  <si>
    <t>n  re-Eingangskurve li Gegenverkehr</t>
  </si>
  <si>
    <t>verm. Einschlafunfall, bis 80m vorher Overflow - mit gleichem Lenkradius möglich.</t>
  </si>
  <si>
    <t>2956_Schaffhausen_20.08.2016  .pdf</t>
  </si>
  <si>
    <t>links Auto angefahren</t>
  </si>
  <si>
    <t>LKW vor ihm auf der Busspur, kurz nach Kurve se bei Anfahrt frontal,in Kurve links</t>
  </si>
  <si>
    <t>2957_Schaffhausen_11.04.2014.pdf</t>
  </si>
  <si>
    <t>Gerade, überholenden PW angefahren</t>
  </si>
  <si>
    <t xml:space="preserve"> Abrupter stop des Automobilisten vor überholtem Bus. PW exponiert.</t>
  </si>
  <si>
    <t>2958_Schaffhausen_03.04.2014.pdf</t>
  </si>
  <si>
    <t>Brandriedstrasse</t>
  </si>
  <si>
    <t>Nach Kreisel 2 FG a Streifen überseh</t>
  </si>
  <si>
    <t xml:space="preserve">Im Kreisel beim Ort der Wahrnehmun, vor FG Se links, Hauptstrahl,HS-Transp-Leitung SBB </t>
  </si>
  <si>
    <t>2959_Illnau-Effretikon_04.12.2018.pdf</t>
  </si>
  <si>
    <t>Kirchbergstrasse</t>
  </si>
  <si>
    <t>Gerade, FG auf Streifen übersehen</t>
  </si>
  <si>
    <t>Se von hinten hoch, Silo, letzte 200m vor Hauptstrahl fahrend.</t>
  </si>
  <si>
    <t>2960_Burgdorf_03.12.2018.pdf</t>
  </si>
  <si>
    <t>Bevaix</t>
  </si>
  <si>
    <t>plötzlich nach links auf Überholspur</t>
  </si>
  <si>
    <r>
      <rPr>
        <sz val="11"/>
        <color rgb="FF000000"/>
        <rFont val="Calibri"/>
        <family val="2"/>
        <charset val="1"/>
      </rPr>
      <t>Kein Eintrag in</t>
    </r>
    <r>
      <rPr>
        <sz val="11"/>
        <color rgb="FFFF0000"/>
        <rFont val="Calibri"/>
        <family val="2"/>
        <charset val="1"/>
      </rPr>
      <t xml:space="preserve"> Astra-Unfallkarte</t>
    </r>
    <r>
      <rPr>
        <sz val="11"/>
        <color rgb="FF000000"/>
        <rFont val="Calibri"/>
        <family val="2"/>
        <charset val="1"/>
      </rPr>
      <t>. Medizinisches Geschehen vermutet.</t>
    </r>
  </si>
  <si>
    <t>2961_Bevaix_01.12.2018.pdf</t>
  </si>
  <si>
    <t>Kantonsstrasse</t>
  </si>
  <si>
    <t>Strasse perfekt, wenig Verkehr, trocken, ohne Kurven, gerade in LP</t>
  </si>
  <si>
    <t>2962_Nufenen_30.10.2016.pdf</t>
  </si>
  <si>
    <t xml:space="preserve">Güterstrasse  6 </t>
  </si>
  <si>
    <t xml:space="preserve">m </t>
  </si>
  <si>
    <t>Treppe Bahnhofsunterführung</t>
  </si>
  <si>
    <t>Auf Treppe schwer gestürzt.</t>
  </si>
  <si>
    <t>2963_Schlieren_05.12.2018.pdf</t>
  </si>
  <si>
    <t>nach Kurve m 31 touchiert</t>
  </si>
  <si>
    <t>Fahrerflucht, Ort gleich hoch wie Senderkamin, vor Hauptstrahl 108°</t>
  </si>
  <si>
    <t>2964_Herisau_03.12.2018.pdf</t>
  </si>
  <si>
    <t>a Gerade inGegenverkehr</t>
  </si>
  <si>
    <t>Gerade, 2-300m nach frontaler Expos. 3 Sender tief, Zeit "abend" Tunnelportal aussen und innen.</t>
  </si>
  <si>
    <t>2965_Hinterrhein_01.01.2001.pdf</t>
  </si>
  <si>
    <t>Strandbadweg</t>
  </si>
  <si>
    <t>in Unterführung front in Mauer</t>
  </si>
  <si>
    <t>Unfall n vermerkt, verm. Pedalverw/unbek. Med. Problem</t>
  </si>
  <si>
    <t>2966_Schenkon_22.09.2016  .pdf</t>
  </si>
  <si>
    <t>Kirchenfeldbrücke</t>
  </si>
  <si>
    <t>von Fahrrad gestreift, gestürzt</t>
  </si>
  <si>
    <t>In Kurve, Schienen links, Sender 2 verm. falsch platziert und näher (50m)</t>
  </si>
  <si>
    <t>2967_Bern_09.11.2018.pdf</t>
  </si>
  <si>
    <t>v Platz auf Strasse, FG 84 übersehen</t>
  </si>
  <si>
    <t>rechts 20m Trafostation für Gewerbegebiet. Se frontal hoch, 3-fach genau in Richtung Unfallstrecke, mit Polycom</t>
  </si>
  <si>
    <t>2968_Adelboden_09.11.2018.pdf</t>
  </si>
  <si>
    <t xml:space="preserve">LSA, leicht neblig, ev.beide grün. HS quert unmittelbar nach der Kreuzung, beide innerhalb EMF </t>
  </si>
  <si>
    <t>2969_Bern_16.11.2012.pdf</t>
  </si>
  <si>
    <t>Papiermühlenstra</t>
  </si>
  <si>
    <t>Einstellhalle, frontal in Wand</t>
  </si>
  <si>
    <t>Ort nicht bestimmt, Alter nicht bestimmt, Kapo BE macht keine Angaben.</t>
  </si>
  <si>
    <t>2970_Bern_05.12.2018.pdf</t>
  </si>
  <si>
    <t>Walkringen</t>
  </si>
  <si>
    <t>Kleiner Absatz im Dorf</t>
  </si>
  <si>
    <t>von niedrigem Podest gestürzt</t>
  </si>
  <si>
    <t>2971_Walkringen_01.12.2018.pdf</t>
  </si>
  <si>
    <t>Adliswil Horgen</t>
  </si>
  <si>
    <t>Falschfahrer Richtung Zürich</t>
  </si>
  <si>
    <t>Falschfahrerin ab Kreisel, ev expos auch frontal, falls von Horgen her fahren.</t>
  </si>
  <si>
    <t>2972_Thalwil_04.12.2018.pdf</t>
  </si>
  <si>
    <t>av de la Gare</t>
  </si>
  <si>
    <t>abwärts, Mofa fährt a Motorrad auf</t>
  </si>
  <si>
    <t xml:space="preserve">in 30m langer Gebäudelücke, Grossmast mit Polycom. Je seitliche Reflexionen an Gebäuden </t>
  </si>
  <si>
    <t>2973_Sitten_15.11.2018.pdf</t>
  </si>
  <si>
    <t>Kaistenbergstrasse</t>
  </si>
  <si>
    <t>rechts ab FB , korr, Gegenverkehr</t>
  </si>
  <si>
    <t xml:space="preserve">2 Kurven mit insges. 9 Unfällen. Se frontal von hoch. Gebirgsstandort </t>
  </si>
  <si>
    <t>2974_Frick_04.12.2018.pdf</t>
  </si>
  <si>
    <t>Olsberg Magden</t>
  </si>
  <si>
    <t>Olsbergstrasse</t>
  </si>
  <si>
    <t>re Ku nicht gef. Grenzstein überschlagen</t>
  </si>
  <si>
    <t>0.8 mg, Biegungen überprüfen, Se von li-hi auf hi,  ganze Zone Funk-begleitete Hügekuppe.</t>
  </si>
  <si>
    <t>2975_Magden_07.12.2018.pdf</t>
  </si>
  <si>
    <t>Horburgstrasse 118</t>
  </si>
  <si>
    <t>re abbiegend geradeaus in Stein</t>
  </si>
  <si>
    <t>aus unerklärlichen Gründen in Kurve ab Spur geraten.</t>
  </si>
  <si>
    <t>2976_Basel_06.12.2018.pdf</t>
  </si>
  <si>
    <t>Simmlersteig</t>
  </si>
  <si>
    <t>rückwärts fahrend FG übersehn</t>
  </si>
  <si>
    <t>2977_Zürich_03.12.2018.pdf</t>
  </si>
  <si>
    <t>A 2 FR Süd</t>
  </si>
  <si>
    <t>Geradeaus</t>
  </si>
  <si>
    <t>Geradeaus in Mittelleitp. Rechts, gedreht.</t>
  </si>
  <si>
    <t>2978_Diegten_02.12.2018.pdf</t>
  </si>
  <si>
    <t>Bad Zurzach</t>
  </si>
  <si>
    <t>Baslerstrasse 16</t>
  </si>
  <si>
    <t>n leichte Re Kurve re ab Fahrbahn</t>
  </si>
  <si>
    <t>Gebäudelücke, Se 1 genau 90° rechts., Se 2 nach 150m hinten, Se3 180° hinten Hauptstrahl.</t>
  </si>
  <si>
    <t>2979_Bad-Zurzach_08.12.2018.pdf</t>
  </si>
  <si>
    <t>Bohl</t>
  </si>
  <si>
    <t>Paket-Lieferwagen, vor Kino;  Ernst Rüesch</t>
  </si>
  <si>
    <t>2980_St.Gallen_20.05.2012.pdf</t>
  </si>
  <si>
    <t>Konolfingen</t>
  </si>
  <si>
    <t>Dorf Bushalt</t>
  </si>
  <si>
    <t>Nach Hügelkuppe rechts in Wiese</t>
  </si>
  <si>
    <t>Fahrzeugtyp nicht bekannt,  Funk von hinten 180° neuer Sender, nicht sichtbar</t>
  </si>
  <si>
    <t>2981_Konolfingen_09.12.2018.pdf</t>
  </si>
  <si>
    <t>quai louis Perrier</t>
  </si>
  <si>
    <t>Links Gegenspur, Hydrant, Signal</t>
  </si>
  <si>
    <t>Se 3 Depot Verkehrsbetriebe, Betriebsfunk, an allen Se zuerst frontal, verm eingeschlafen</t>
  </si>
  <si>
    <t>2982_Neuchatel_09.12.2018.pdf</t>
  </si>
  <si>
    <t>A2 FR N BS</t>
  </si>
  <si>
    <t>Auffahrkoll, 500m weiter Schlangenfahrt</t>
  </si>
  <si>
    <t xml:space="preserve"> BMW</t>
  </si>
  <si>
    <t>2983_Dagmersellen_07.12.2108.pdf</t>
  </si>
  <si>
    <t>Cama</t>
  </si>
  <si>
    <t>n Linksku re in LP, überschlagen</t>
  </si>
  <si>
    <t xml:space="preserve">Leitung winklig an Strasse herangeführt.  </t>
  </si>
  <si>
    <t>2984_Cama_10.12.2018.pdf</t>
  </si>
  <si>
    <t>n Linksku links in Lp, überschlagen</t>
  </si>
  <si>
    <t>Leitung winklig an Strasse herangeführt. Fahrer Portugise, vermutlich l. müde (Handwerkerauto)</t>
  </si>
  <si>
    <t>2985_Cama_04.06.2015.pdf</t>
  </si>
  <si>
    <t>Löhningerstr</t>
  </si>
  <si>
    <t>Gera, re ab, d li, dann 500m bis Kollis li</t>
  </si>
  <si>
    <t>Distanz erster Unfall, wieder zurück auf Strasse, nach 2km zweiter Unfall ins freien Feld, leicht geschleudert, ohne Kollision</t>
  </si>
  <si>
    <t>2986_Löhningen_05.12.2018.pdf</t>
  </si>
  <si>
    <t>Schocherwilerstr</t>
  </si>
  <si>
    <t xml:space="preserve">Auf Radweg-Kreiselumfahrung </t>
  </si>
  <si>
    <t xml:space="preserve">Sender hat weiteren Motorradf.Unfall 1847_Amriswil_11.04.2018, Regen nur eventuell, kein Bild </t>
  </si>
  <si>
    <t>2987_Amriswil_06.12.2018.pdf</t>
  </si>
  <si>
    <t>A14 FR Luzern</t>
  </si>
  <si>
    <t>Auffahrunfall b Kolonnenverkehr</t>
  </si>
  <si>
    <t>Schräg verlaufende Querung</t>
  </si>
  <si>
    <t>2988_Inwil_07.12.2018.pdf</t>
  </si>
  <si>
    <t>in begl li kurve geradeaus</t>
  </si>
  <si>
    <t>HS-Im tunnel verlegt, 6 leiter</t>
  </si>
  <si>
    <t>2989_Arisdorf_11.12.2018.pdf</t>
  </si>
  <si>
    <t>in gr Likurve re in leitplanke</t>
  </si>
  <si>
    <t xml:space="preserve">Se genau frontal Hauptstrahl, nasse Fb, Mitfahrerin, </t>
  </si>
  <si>
    <t>2990_Merishausen_08.1.2018.pdf</t>
  </si>
  <si>
    <t>Mehrfahrstandort von Hochhaus, umgebend weitere Häuser, verm. auch reflexionen.</t>
  </si>
  <si>
    <t>2991_Therwil_11.12.2018.pdf</t>
  </si>
  <si>
    <r>
      <rPr>
        <sz val="11"/>
        <color rgb="FF000000"/>
        <rFont val="Calibri"/>
        <family val="2"/>
        <charset val="1"/>
      </rPr>
      <t xml:space="preserve">FG neben Hochkamin, Gebäude rechts zw. Se 3 und Strecke, </t>
    </r>
    <r>
      <rPr>
        <b/>
        <sz val="11"/>
        <color rgb="FF000000"/>
        <rFont val="Calibri"/>
        <family val="2"/>
        <charset val="1"/>
      </rPr>
      <t>Se 2 links aus Deutschland</t>
    </r>
    <r>
      <rPr>
        <sz val="11"/>
        <color rgb="FF000000"/>
        <rFont val="Calibri"/>
        <family val="2"/>
        <charset val="1"/>
      </rPr>
      <t>, frei exponiert seit Hauptstrahlzentrum 150m</t>
    </r>
  </si>
  <si>
    <t>2992_Pratteln_11.12.2018.pdf</t>
  </si>
  <si>
    <t>Abbiegend FG auf trottoir übers</t>
  </si>
  <si>
    <t xml:space="preserve">Alter ungefähr, da Fahrer gesucht wird, Ort sehr wahrscheinlich, </t>
  </si>
  <si>
    <t>2993_Neuhausen_11.12.2018.pdf</t>
  </si>
  <si>
    <t>Reichenburg</t>
  </si>
  <si>
    <t>Speerstrasse</t>
  </si>
  <si>
    <t>übersichtliche Strecke, auch Gegenverkehr auf Gerade</t>
  </si>
  <si>
    <t>2994_Reichenburg_13.12.2013.pdf</t>
  </si>
  <si>
    <t>Vor Ausfahrt wiedlisbach, Gerade</t>
  </si>
  <si>
    <t>2995_Wiedlisbach_12.12.2018.pdf</t>
  </si>
  <si>
    <t>nach Linkskurve links ab Strasse</t>
  </si>
  <si>
    <t xml:space="preserve">AB-Trasse gequert, </t>
  </si>
  <si>
    <t>2996_Waldstatt_12.12.2018.pdf</t>
  </si>
  <si>
    <t>Obertelweg</t>
  </si>
  <si>
    <t>Nach Linkskurve links in Gegenverkehr</t>
  </si>
  <si>
    <t>Sender 200m höher, vermutlich Polycom, nicht deklariert, Unterwerk SBB in Kurve</t>
  </si>
  <si>
    <t>2997_Suhr_11.10.2014.pdf</t>
  </si>
  <si>
    <t xml:space="preserve"> spontan nach rechts, Zaun.</t>
  </si>
  <si>
    <t>ev einmündendes Fahrzeug aus Nebenstrasse</t>
  </si>
  <si>
    <t>2998_Bilten_13.12.2018.pdf</t>
  </si>
  <si>
    <t>Herzogenbuchsee</t>
  </si>
  <si>
    <t>Unterstrasse</t>
  </si>
  <si>
    <t>Post Nachbargebäude diagnonal, Se2 vermPolycom; ,verm auch Kleinsender.</t>
  </si>
  <si>
    <t>2999_Herzogenbuchsee_13.12.2018.pdf</t>
  </si>
  <si>
    <t>In Kreisel Kegelkollege angefahren</t>
  </si>
  <si>
    <t>Radfahrer mehr exponiert, Radfahrer sei gestürzt, Schuldfrage nicht erklärt.</t>
  </si>
  <si>
    <t>3000_Münchenstein_14.10.2014  .pdf</t>
  </si>
  <si>
    <t xml:space="preserve">vermutlich w-lan aus post links, ev Reflex von Sender Murgtalstrasse </t>
  </si>
  <si>
    <t>3001_Münchwilen_14.12.2018.pdf</t>
  </si>
  <si>
    <t>Nach Einspurstr n re geschwenkt</t>
  </si>
  <si>
    <t>Se vermutlich in Kurve des Abbiegebereichs, Standort nicht bestätigt.</t>
  </si>
  <si>
    <t>3002_Neuchatel_14.12.2018.pdf</t>
  </si>
  <si>
    <t>Sihlhochstrasse</t>
  </si>
  <si>
    <t>bei Ausfahrt geradeaus</t>
  </si>
  <si>
    <t>Flixbus Genua-Stuttgart mit 48 Passagieren, 2 Chauffeuren. Begleiterin und Chauffer 2 gestorben, 40 Verletzte</t>
  </si>
  <si>
    <t>3003_Zürich_16.12.2018.pdf</t>
  </si>
  <si>
    <t xml:space="preserve">Laufen </t>
  </si>
  <si>
    <t>Delsbergerstr</t>
  </si>
  <si>
    <t>spontan nach links in Gegenverkehr</t>
  </si>
  <si>
    <t>Doppelstandort auf Silo, Ereingis nach Gebäudeschatten</t>
  </si>
  <si>
    <t>3004_Laufen_15.12.2018.pdf</t>
  </si>
  <si>
    <t>Uznaberg Tunnel</t>
  </si>
  <si>
    <t>nach Einfahrt Anhänger geschleudert</t>
  </si>
  <si>
    <t>Gem.Aussage lä Schleuderfahrt, Annahme  150m n Sender angef.  Se1 nicht deklariert im Tunneleingang; Se 2 vor Tunneleingang, HS 1 ev vor 1000m, falls aus Westen kommend</t>
  </si>
  <si>
    <t>3005_Eschenbach_15.12.2018.pdf</t>
  </si>
  <si>
    <t>Wiesendangerstr</t>
  </si>
  <si>
    <t>Gerade, li in Baum, nach Tunnel SBB</t>
  </si>
  <si>
    <t>150m</t>
  </si>
  <si>
    <t>vor 400m 2 Sender hinten mit je 3 Frequenzen, m m gr; m m m - ev med. Problem oder Einschlafunfall</t>
  </si>
  <si>
    <t>3006_Winterthur_15.12.2018.pdf</t>
  </si>
  <si>
    <t>Kappelenring</t>
  </si>
  <si>
    <t>In Kreisel mit Auto kollidiert</t>
  </si>
  <si>
    <t>Automobilist theoretisch im Vortritt, er hätte Sender links. Falls er sehr schnell war, wäre Velo im Vortritt gewesen.</t>
  </si>
  <si>
    <t>3007_Hinterkappelen_13.12.2018.pdf</t>
  </si>
  <si>
    <t>Lindstrasse 58</t>
  </si>
  <si>
    <t>vor LSA Auto angefahren, Weiterfahrt</t>
  </si>
  <si>
    <t>erratische Fahrt über 200m, div. Signale an- umgefahren, epileptisches Grundmuster.</t>
  </si>
  <si>
    <t>3008_Winterthur_16.12.2018.pdf</t>
  </si>
  <si>
    <t>Vers Ensiers</t>
  </si>
  <si>
    <t>rt Cantonale</t>
  </si>
  <si>
    <t>nach kurve Velo angefahren</t>
  </si>
  <si>
    <t>FR velo n klar, dunkel. Linkskurve, bergauf verm a Velo...</t>
  </si>
  <si>
    <t>3009_Vers Ensiers_17.12.2018.pdf</t>
  </si>
  <si>
    <t>Gerade. Geschleudert m Anhänger</t>
  </si>
  <si>
    <t>zwei querungen Ebene 1, im Winkel Unfallschwerpunkt.</t>
  </si>
  <si>
    <t>3010_Niederbipp_15.10.2018.pdf</t>
  </si>
  <si>
    <t>Raschärenstrasse</t>
  </si>
  <si>
    <t>in Kurve Kollision mit entgegenf.Lieferwg</t>
  </si>
  <si>
    <t>Se 2 falsch eingetragen. Beide Se auf gleicher Linie 90° zum Bus-Fahrer, mit Reflexion links</t>
  </si>
  <si>
    <t>3011_Chur_17.12.2018.pdf</t>
  </si>
  <si>
    <t>Ebertswil</t>
  </si>
  <si>
    <t>links ü Gegenspur, Mauer</t>
  </si>
  <si>
    <t>Gegend ohne Mobilfunk. Messen Haus 4 Dorfstrasse Ebertswil. HS 16 kVA mit Erdeinspeisung links</t>
  </si>
  <si>
    <t>3012_Ebertswil_15.12.2018.pdf</t>
  </si>
  <si>
    <t xml:space="preserve"> Auf Gerade in Abschrankung geprallt</t>
  </si>
  <si>
    <t>Baustellenabschrankung war seit Kurve über</t>
  </si>
  <si>
    <t>3013_Hinterkappelen_18.08.2017.pdf</t>
  </si>
  <si>
    <t>Luzernerstr. 86</t>
  </si>
  <si>
    <t>In re Kurve in  Mauer geprallt</t>
  </si>
  <si>
    <t>3014_Arth_06.12.2018.pdf</t>
  </si>
  <si>
    <t>Illnauerstrasse</t>
  </si>
  <si>
    <t>Frau n Auto stehend angefahren</t>
  </si>
  <si>
    <t>ca 50m bereits gerade, Wahrnehmung wäre kein Problem gewesen.</t>
  </si>
  <si>
    <t>3015_Illnau-Effretikon_17.12.2018.pdf</t>
  </si>
  <si>
    <t>Ausfahrt SH Nord</t>
  </si>
  <si>
    <t>oben b Ausfahrtsrampe koll Kandelaber</t>
  </si>
  <si>
    <t>kurzfristig Bewusstsein verloren., beim Auftauchen a. Rampenende nochmals 2 Se frontal sichtbar.</t>
  </si>
  <si>
    <t>3016_Schaffhausen_18.12.2018.pdf</t>
  </si>
  <si>
    <t>einbiegend FG auf Streifen übersehen</t>
  </si>
  <si>
    <t xml:space="preserve">sehr tiefer Sender mit Reflexion seitlich an Geschäftshaus Silberturm, Unfallschwerpunkt, </t>
  </si>
  <si>
    <t>3017_St.Gallen_18.12.2018.pdf</t>
  </si>
  <si>
    <t>Gerade, Kreuzung gestürzt</t>
  </si>
  <si>
    <t>0.9 mg Alkohol, ohne Ausweis unterwegs</t>
  </si>
  <si>
    <t>3018_Allschwil_18.12.2018.pdf</t>
  </si>
  <si>
    <t>Schönbühlring</t>
  </si>
  <si>
    <t>n rechts geraten, Koll Parkfz.</t>
  </si>
  <si>
    <t>In Kurve die zweite 3er-Gruppe P-Fahrzeuge angefahren.</t>
  </si>
  <si>
    <t>3019_Luzern_18.12.2018.pdf</t>
  </si>
  <si>
    <t>St.Martin</t>
  </si>
  <si>
    <t>rte de la STEP</t>
  </si>
  <si>
    <t>In Rechtsku geradeaus, absturzt</t>
  </si>
  <si>
    <t>Mehrfach belegt, Radio  400W, polycom, Fahrrichtung rekonstruiert, da"Le Muzet"nicht zu finden.</t>
  </si>
  <si>
    <t>3020_St.Martin_05.11.2017.pdf</t>
  </si>
  <si>
    <t>Hauptstrasse 78</t>
  </si>
  <si>
    <t>b Überqueren am Trottoirrand gestürzt</t>
  </si>
  <si>
    <t>hohe Kante, Zielort Bäckerei Cafe,  Unfallschwerpunkt: Motorradfahrer im  Okt..2019</t>
  </si>
  <si>
    <t>3021_Au_01.09.2016 .pdf</t>
  </si>
  <si>
    <t>Zillis</t>
  </si>
  <si>
    <t>Wägerhaus</t>
  </si>
  <si>
    <t>Bei Tunneldende Süd 3 Sender, verm. auch polycom (Se 2) 2 Schwerverletzte, 3 w verletzte</t>
  </si>
  <si>
    <t>3022_ Wägerhaus_03.06.2006.pdf</t>
  </si>
  <si>
    <t>Auf Bushaltestelle wenden</t>
  </si>
  <si>
    <t xml:space="preserve">Rückwärtsfahren b Parplatzssuche, in Busfront gef., Unfall nicht vermerkt. </t>
  </si>
  <si>
    <t>St.-Cergue</t>
  </si>
  <si>
    <t>route de France</t>
  </si>
  <si>
    <t>i re Kurve links ab, Haus, überschlagen</t>
  </si>
  <si>
    <t>Se 1 gleiche Höhe, Radius um Sender beschreibend, Se 2 frontal,</t>
  </si>
  <si>
    <t>3023_Schaffhausen_13.05.2017.pdf</t>
  </si>
  <si>
    <t>Gerade 500m nach Tunnnel</t>
  </si>
  <si>
    <t xml:space="preserve">LKW stand korrekt innerhalb Pannenstreifen, Ecke erwischt, Sender Rastplatz Eich Doppelstandort + Polycom </t>
  </si>
  <si>
    <t>3024_St-Cergue_23.06.2017.pdf</t>
  </si>
  <si>
    <t>Wil-</t>
  </si>
  <si>
    <t>In kurve Gestreift</t>
  </si>
  <si>
    <t>Radfahrerin 34 n li in LKW geschleudert; Se 1 Doppelstandort, beide SE 220° auf genau gleicher Linie sendend</t>
  </si>
  <si>
    <t>3025_Eich_19.10.2017.pdf</t>
  </si>
  <si>
    <t>Buonaserstrasse</t>
  </si>
  <si>
    <t>nach kreisel rechts in Stange</t>
  </si>
  <si>
    <t>2 mögl Herfahrtsrichtg,  1 davon Exposition li /frontal, 1 nur frontal</t>
  </si>
  <si>
    <t>3026_Wil_29.09.2014.pdf</t>
  </si>
  <si>
    <t>Tunnel FR N</t>
  </si>
  <si>
    <t>in Tunnelmittte in Gegenverkehr</t>
  </si>
  <si>
    <t>spontan nach Links in Anhänger von Bus, hier vermutli aufgrund der Distanz ein weiterer Sender in einer Nische</t>
  </si>
  <si>
    <t>3027_Rotkreuz_21.03.2018.pdf</t>
  </si>
  <si>
    <t>Allmeindstrasse</t>
  </si>
  <si>
    <t>Sturz ohne Fremdeinwirkung, Gerade</t>
  </si>
  <si>
    <t>Distanzen provisorisch gemittelt. Se 1 Doppelstandort, erstmals so vermerkt mit zwei Datensätzen.</t>
  </si>
  <si>
    <t>3028_Mont-Russelin_10.12.2015.pdf</t>
  </si>
  <si>
    <t>via Cercera</t>
  </si>
  <si>
    <t>Geradeaus statt rechtskurve.</t>
  </si>
  <si>
    <t>Se Doppelstandort. Nach Streifkoll. rückwärts rollen lassen, links über Leiplanke Böschung runter.</t>
  </si>
  <si>
    <t>3029_Schmerikon_15.08.2018.pdf</t>
  </si>
  <si>
    <t>Zieglerstrasse</t>
  </si>
  <si>
    <t>Vortritt Tram verweigert</t>
  </si>
  <si>
    <t>Mehrfachstandort, zwei Masten mit je 3 Layers.</t>
  </si>
  <si>
    <t>3030_Mendrisio_02.10.2018.pdf</t>
  </si>
  <si>
    <t>Schachenstrasse</t>
  </si>
  <si>
    <t>nach re Kurve re in Mauer, Wiese</t>
  </si>
  <si>
    <t xml:space="preserve">n Steifkollision mit Mauer noch 100m bis P-Reihe, dort Koll m Parkfz, SE von links 90°, Se hinten Hautpstrahl 180°.  Alter "Mitte 60", </t>
  </si>
  <si>
    <t>3031_Bern_06.05.2016  .pdf</t>
  </si>
  <si>
    <t>Hautpstrasse</t>
  </si>
  <si>
    <t>ev vorher Streifkollision mit drittem Fahrzeug als ursprüngliche Ursache</t>
  </si>
  <si>
    <t>3033_Lausen_19.12.2018.pdf</t>
  </si>
  <si>
    <t>Wangen an Aare</t>
  </si>
  <si>
    <t>Waffenplatz</t>
  </si>
  <si>
    <t>nEingangskurve rechts weiter</t>
  </si>
  <si>
    <t>Se 1 nur am Schatten beurteilt, kein street-view, ev.Polycom.</t>
  </si>
  <si>
    <t>3034_Wangen-a-Aare_23.03.2016  .pdf</t>
  </si>
  <si>
    <t>Langgasse 80</t>
  </si>
  <si>
    <t>nach Linksku re in Park PW</t>
  </si>
  <si>
    <t>als Fahrunfähig beurteilt</t>
  </si>
  <si>
    <t>3035_St.Gallen_21.12.2018.pdf</t>
  </si>
  <si>
    <t xml:space="preserve">Wohlenschwil  </t>
  </si>
  <si>
    <t>Birrfeldstrasse</t>
  </si>
  <si>
    <t>Nicht in Astra-Unfallkarte eingetragen. Unfallschwerpunkt, einer 12.2017.  lange Gerade mit leichter Rechtskurve, aber: "fuhr er nach links..".(ev Suizidal?)</t>
  </si>
  <si>
    <t>3036_Wohlenschwil_20.12.2018.pdf</t>
  </si>
  <si>
    <t>A3 Reichenburg</t>
  </si>
  <si>
    <t>Geradeaus bei Autobkreuz</t>
  </si>
  <si>
    <r>
      <rPr>
        <sz val="11"/>
        <color rgb="FFC00000"/>
        <rFont val="Calibri"/>
        <family val="2"/>
        <charset val="1"/>
      </rPr>
      <t>Se frontal ist ein Autobahn-Werksender</t>
    </r>
    <r>
      <rPr>
        <sz val="11"/>
        <color rgb="FF000000"/>
        <rFont val="Calibri"/>
        <family val="2"/>
        <charset val="1"/>
      </rPr>
      <t>, heute demontiert.</t>
    </r>
  </si>
  <si>
    <t>3037_Benken_13.07.2016.pdf</t>
  </si>
  <si>
    <t>Vortritt  li verweigert</t>
  </si>
  <si>
    <t xml:space="preserve">Ansteigend auf Autobahnquerer, in Magnetfeld und Se frontal </t>
  </si>
  <si>
    <t>3038_Bad-Ragaz_22.12.2018.pdf</t>
  </si>
  <si>
    <t xml:space="preserve">Baslerstrasse   </t>
  </si>
  <si>
    <t>LkW</t>
  </si>
  <si>
    <t>nach  LSA Halt koll m Velo</t>
  </si>
  <si>
    <t>Sender um 40m  falsch eingetragen, auf südl. Kante verschoben</t>
  </si>
  <si>
    <t>3039_Zürich_15.09.2016.pdf</t>
  </si>
  <si>
    <t>Hohlstrasse</t>
  </si>
  <si>
    <t xml:space="preserve">Gerade </t>
  </si>
  <si>
    <t xml:space="preserve">Fahrerflucht des LKW, Velofahrer gestürzt, Baumschäden in Alle sichtbar. </t>
  </si>
  <si>
    <t>3040_Altstetten_16.09.2016.pdf</t>
  </si>
  <si>
    <t>P vor Kiosk,ins Schaufenster gef</t>
  </si>
  <si>
    <t>Sender in Kirchturm, reflektiert auch zusätzlich beim Einsteigen</t>
  </si>
  <si>
    <t>3041_Heiden_05.01.2018.pdf</t>
  </si>
  <si>
    <t xml:space="preserve">bei LSA stop zu früh abgefahren  </t>
  </si>
  <si>
    <t>Se von Hochhaus</t>
  </si>
  <si>
    <t>3042_Gossau_11.07.2017.pdf</t>
  </si>
  <si>
    <t>A1 Ausf neufeld</t>
  </si>
  <si>
    <t>v Überholspur n re gewechselt.</t>
  </si>
  <si>
    <t>Unfall nicht vermerkt, Auto wurde gestreift, ist aber weitergefahren. Unfallschwerpunkt ganze Autobahn, viele Sender.</t>
  </si>
  <si>
    <t>3043_Bern_29.06.2017_Neufeld.pdf</t>
  </si>
  <si>
    <t>A1 FR Felsenau</t>
  </si>
  <si>
    <t>v Überholspur a normalsp gew</t>
  </si>
  <si>
    <t>Se frontal 0°,noch kein LTE 2012</t>
  </si>
  <si>
    <t>3044_Bern_04.09.2012.pdf</t>
  </si>
  <si>
    <t>Kreuzung mit Hochleistungsstrasse</t>
  </si>
  <si>
    <t>quert elektrifiziertes Industriegeleise SBB vor 35m</t>
  </si>
  <si>
    <t>3045_Langenthal_14.09.2012.pdf</t>
  </si>
  <si>
    <t>in Kreisel über Gegenspur ausgefahren</t>
  </si>
  <si>
    <t>beide Se von Hochhäusern, verm zuerst links, dann frontal, Fahrer aus Deutschland</t>
  </si>
  <si>
    <t>3047_St.Gallen_19.12.2018.pdf</t>
  </si>
  <si>
    <t>Langgasse 42</t>
  </si>
  <si>
    <t>Gerade, FG vortritt verweigert</t>
  </si>
  <si>
    <t>FG aufgeladen, gebremst, weitergef. Und überrollt, Flucht, Se mehrfach bekannt.</t>
  </si>
  <si>
    <t>3048_Bottighofen_24.12.2018.pdf</t>
  </si>
  <si>
    <t>Mühlikreisel</t>
  </si>
  <si>
    <t>vor Kreisel eingeschlafen</t>
  </si>
  <si>
    <t>Se von ARA, mit Reflexion an Fassade links bei Anfahrt</t>
  </si>
  <si>
    <t>Schochengasse</t>
  </si>
  <si>
    <t>Einmündung spitz, gut einsehbar, Se genau 90° re im Moment der Wahrnehmung, Mehrfachstandort.</t>
  </si>
  <si>
    <t>3049_St.Gallen_22.12.2018.pdf</t>
  </si>
  <si>
    <t>Geradeaus in leichter re kurve</t>
  </si>
  <si>
    <t>Se 2 =SBB gsmR, Stationswagen, Se hinten direkt als Hauptssendrichtung 180°</t>
  </si>
  <si>
    <t>3050_Schaffhausen_31.12.2018.pdf</t>
  </si>
  <si>
    <t xml:space="preserve">Julierpass </t>
  </si>
  <si>
    <t>nach Spitzkehre links in Schneemauer</t>
  </si>
  <si>
    <t>Nach spitzer Kurve, Se zurerst links, dann frontal, ev entuell n rechts ausgewichen, ev Kurve weitergefahren.</t>
  </si>
  <si>
    <t>3051_Bivio_28.12.2018.pdf</t>
  </si>
  <si>
    <t>St.Maurice</t>
  </si>
  <si>
    <t>rte d Epinassey</t>
  </si>
  <si>
    <t>in leichter li Ku rechts ab Strasse</t>
  </si>
  <si>
    <t xml:space="preserve">mehrfach überschlagen, 5 teils schwer verletzte Frauen 18-19 </t>
  </si>
  <si>
    <t>3052_St.Maurice_22.12.2018.pdf</t>
  </si>
  <si>
    <t>pl Marche 6</t>
  </si>
  <si>
    <t>Fussgänger touchiert</t>
  </si>
  <si>
    <t>leicht touchiert, Se klein bei Telefonkabinen vermutet</t>
  </si>
  <si>
    <t>3053_La-Chaux-de-Fonds_31.12.2018.pdf</t>
  </si>
  <si>
    <t>Gesigen</t>
  </si>
  <si>
    <t>A6 FR Thun</t>
  </si>
  <si>
    <t>in Ausfahrt Werkhof geschleudert</t>
  </si>
  <si>
    <t xml:space="preserve">MS und NS sind die gleiche Leitung, die mehrfach über die Fahrbahn verläuft, Fahrz.typ nicht bekannt. </t>
  </si>
  <si>
    <t>3054_Gesigen_28.12.2018.pdf</t>
  </si>
  <si>
    <t>Rue des Parcs 123</t>
  </si>
  <si>
    <t>Gerade, in p rechts gefahren</t>
  </si>
  <si>
    <t>Reflexion an Gebäude links, direkt abgeschirmt.</t>
  </si>
  <si>
    <t>3055_Neuchatel_29.12.2018.pdf</t>
  </si>
  <si>
    <t>rue des fahys 231</t>
  </si>
  <si>
    <t>Gerade, in stehendes FZ geprallt</t>
  </si>
  <si>
    <t>Bergab, dunkel</t>
  </si>
  <si>
    <t>3056_Neuchatel_28.12.2018.pdf</t>
  </si>
  <si>
    <t>Boudry</t>
  </si>
  <si>
    <t>r Oscar Huguenin</t>
  </si>
  <si>
    <t xml:space="preserve">Altstadt, </t>
  </si>
  <si>
    <t>Ort gemittelt, verm. Nähe Migros in Mitte des Abschnitts</t>
  </si>
  <si>
    <t>3057_Boudry_20.12.2018.pdf</t>
  </si>
  <si>
    <t>Schöneichtunnel</t>
  </si>
  <si>
    <t>Gerade, in stehende FZ geprallt</t>
  </si>
  <si>
    <t>in unmittelbarer Nähe auf Gegenspur 3 Sender, auf seinem Abschnitt plausibilisiert...Messfahrt notwendig</t>
  </si>
  <si>
    <t>3058_Zürich_07.01.2019.pdf</t>
  </si>
  <si>
    <t>Gerade, b überholen v Bus Gegenspur</t>
  </si>
  <si>
    <r>
      <rPr>
        <sz val="11"/>
        <color rgb="FF000000"/>
        <rFont val="Calibri"/>
        <family val="2"/>
        <charset val="1"/>
      </rPr>
      <t xml:space="preserve">T. J., SG, am 26.5.16 gestorben, </t>
    </r>
    <r>
      <rPr>
        <b/>
        <sz val="11"/>
        <color rgb="FFC00000"/>
        <rFont val="Calibri"/>
        <family val="2"/>
        <charset val="1"/>
      </rPr>
      <t>nicht diagnostizierter Hirntumo</t>
    </r>
    <r>
      <rPr>
        <sz val="11"/>
        <color rgb="FF000000"/>
        <rFont val="Calibri"/>
        <family val="2"/>
        <charset val="1"/>
      </rPr>
      <t>r</t>
    </r>
  </si>
  <si>
    <t>3059_St.Gallen_30.03.2016 .pdf</t>
  </si>
  <si>
    <t>Kirchenfeld</t>
  </si>
  <si>
    <t>Gerade, vor Portal in Trennelement</t>
  </si>
  <si>
    <t xml:space="preserve">Italienischer Klein-Fahrzeugtransporter </t>
  </si>
  <si>
    <t>3060_Hergiswil_04.01.2019.pdf</t>
  </si>
  <si>
    <t>Zelgliweg</t>
  </si>
  <si>
    <t xml:space="preserve">Sturz ohne Fremdeinwirkung, vor Einmündung  </t>
  </si>
  <si>
    <t>Schulweg über Feldwege, flach</t>
  </si>
  <si>
    <t>3061_Nürensdorf_18.01.2018  .pdf</t>
  </si>
  <si>
    <t>Länggasse</t>
  </si>
  <si>
    <t>n lei Li Kurve in Mittel-Signal</t>
  </si>
  <si>
    <t>nach Koll mit Signal ca 250m in Bogen rechts in Wand, Sender Polycom frontal 500m mittel</t>
  </si>
  <si>
    <t>3062_Bern_11.01.2019.pdf</t>
  </si>
  <si>
    <t>Dottikon</t>
  </si>
  <si>
    <t xml:space="preserve">Wohlerstrasse </t>
  </si>
  <si>
    <t>links ab FB, Wiese, Baum</t>
  </si>
  <si>
    <t>Reflexion an sehr langer Glasfassade auch von rechts-vorn</t>
  </si>
  <si>
    <t>3063_Dottikon_28.12.2018.pdf</t>
  </si>
  <si>
    <t>Stauwehrweg</t>
  </si>
  <si>
    <t>nach nächster Position mit Leitung in Bach gestürzt.</t>
  </si>
  <si>
    <t>3064_Erlinsbach_18.04.2018.pdf</t>
  </si>
  <si>
    <t>Zug ÖKIHOF</t>
  </si>
  <si>
    <t>Güterstrasse 10</t>
  </si>
  <si>
    <t>Auf Betriebsareal stapler i Mitarbeiter</t>
  </si>
  <si>
    <t>Werkhof frei exponiert, teils alte Holzbaracke o Dämpfung</t>
  </si>
  <si>
    <t>3065_Zug_28.11.2018.pdf</t>
  </si>
  <si>
    <t>Nach Einfahrt geradeaus</t>
  </si>
  <si>
    <t>nach Einmünden geradeaus, Gegenverkehr, k handy beobachtet</t>
  </si>
  <si>
    <t>3066_Adlikon_16.01.2019.pdf</t>
  </si>
  <si>
    <t>Nach Einfahrt gerade in Nische</t>
  </si>
  <si>
    <t>Sender in Nischenmitte, ("Sehr klein") Ni in l linkskurve</t>
  </si>
  <si>
    <t>3067_Murg_16.01.2019.pdf</t>
  </si>
  <si>
    <t>Allmeindstrasse SG</t>
  </si>
  <si>
    <t>in Lagerhalle mit Stapler FG angefahren</t>
  </si>
  <si>
    <r>
      <rPr>
        <sz val="11"/>
        <color rgb="FF000000"/>
        <rFont val="Calibri"/>
        <family val="2"/>
        <charset val="1"/>
      </rPr>
      <t xml:space="preserve">Industriegebiet mit offenen Hallen und </t>
    </r>
    <r>
      <rPr>
        <b/>
        <sz val="11"/>
        <color rgb="FFFF0000"/>
        <rFont val="Calibri"/>
        <family val="2"/>
        <charset val="1"/>
      </rPr>
      <t>3 Senderstandorten</t>
    </r>
  </si>
  <si>
    <t>3068_Schmerikon_05.08.2016.pdf</t>
  </si>
  <si>
    <t>Madretschstr</t>
  </si>
  <si>
    <t>in Kreisel vortritt verweigert</t>
  </si>
  <si>
    <t>mit reflexion an Fassade links vom Kreisel</t>
  </si>
  <si>
    <t>3069_Biel_05.08.2016.pdf</t>
  </si>
  <si>
    <t>Brennerstrasse</t>
  </si>
  <si>
    <t>Bergabfahrt, 2 Sender auf hohem Haus, gleiche Höhe, SR 1 leicht abgewendet, SR 2 Hauptstrahl.</t>
  </si>
  <si>
    <t>3070_Allschwil_05.06.2018.pdf</t>
  </si>
  <si>
    <t>Paradiesli Tunnel</t>
  </si>
  <si>
    <t>Kollision nach Kurve, Tunnelsender 90m falsch eingetragen, Blutprobe</t>
  </si>
  <si>
    <t>3071_Aaarburg_29.01.2019.pdf</t>
  </si>
  <si>
    <t>A 3 FR Nord</t>
  </si>
  <si>
    <t>rechts auf Grünstr. Geschl., rechts in LP</t>
  </si>
  <si>
    <t>Gerade, 1 Mitfahrerin, nach Winkl.Wegführung Ebene 5, Se ARA</t>
  </si>
  <si>
    <t>3072_Bilten_01.02.2019.pdf</t>
  </si>
  <si>
    <t>Abendstrasse</t>
  </si>
  <si>
    <t>Über Querstra Böschung in Haus</t>
  </si>
  <si>
    <t>Hobbyfunker im Nachbarhaus. Nachgefragt</t>
  </si>
  <si>
    <t>3073_Wilchingen_30.01.2019.pdf</t>
  </si>
  <si>
    <t>Ischlagweg</t>
  </si>
  <si>
    <t>Quartierstr. Bergab LKW ohne Bremsen</t>
  </si>
  <si>
    <t>Se von Silo Landi frontal gleiche Höhe beim Ablademanöver, beim Anfahrt dazu von links.</t>
  </si>
  <si>
    <t>3074_Gelterkinden_04.06.2018.pdf</t>
  </si>
  <si>
    <t>Surentalstrasse</t>
  </si>
  <si>
    <t>Se von Silo, Doppelstandort. Beide gleiche Hauptstrahlrichtung,  frontal</t>
  </si>
  <si>
    <t>3075_Schöftland_23.01.2019.pdf</t>
  </si>
  <si>
    <t>Bellevueplatz</t>
  </si>
  <si>
    <t>Umritt Bögg am Sechseläuten</t>
  </si>
  <si>
    <t>Herzinfarkt Pferd</t>
  </si>
  <si>
    <t>14.89 mW/m2</t>
  </si>
  <si>
    <t>Se 3 provisorische Sender Polycom BABS, Kapo, Stapo. Wirkungen davon untersucht:  https://pubmed.ncbi.nlm.nih.gov/31146098/</t>
  </si>
  <si>
    <t>3076_Zürich_13.04.2015  .pdf</t>
  </si>
  <si>
    <t>Aristörferstrasse</t>
  </si>
  <si>
    <t>Gerade, FG bei Insel überfahren</t>
  </si>
  <si>
    <t>Se gleiche Höhe, Hauptstrahlzentrum</t>
  </si>
  <si>
    <t>3077_Liestal_21.06.2017.pdf</t>
  </si>
  <si>
    <t>Bottmingerstrasse</t>
  </si>
  <si>
    <t>Fahrrad vortrittsberechtigt auf Hauptstrasse, bereits Tag.</t>
  </si>
  <si>
    <t>3078_Binningen_19.06.2017.pdf</t>
  </si>
  <si>
    <t>Leimgrubenweg</t>
  </si>
  <si>
    <t>UPC-Cablecom-mast in 50m Nähe</t>
  </si>
  <si>
    <t>3079_Basel_30.01.2019.pdf</t>
  </si>
  <si>
    <t>bi Pieterlen So</t>
  </si>
  <si>
    <t>lange Irrfahrt SO /  BE</t>
  </si>
  <si>
    <r>
      <rPr>
        <b/>
        <sz val="11"/>
        <color rgb="FF00B050"/>
        <rFont val="Calibri"/>
        <family val="2"/>
        <charset val="1"/>
      </rPr>
      <t>Stoffwechselstörung</t>
    </r>
    <r>
      <rPr>
        <sz val="11"/>
        <color rgb="FF000000"/>
        <rFont val="Calibri"/>
        <family val="2"/>
        <charset val="1"/>
      </rPr>
      <t>, verm. Diab-2, Keine Auskunft über den Ausgangspunkt erhalten.</t>
    </r>
  </si>
  <si>
    <t>3080_Pieterlen_09.05.2017.pdf</t>
  </si>
  <si>
    <t>in Ausfahrt kollision weiterfahrt überschlagen</t>
  </si>
  <si>
    <t>2 Se auf gleicher Linie, 80°links, vermutlich kurzfristig auf Abbiegespur, Kontrollverlust, Fahrer D</t>
  </si>
  <si>
    <t>3081_Rheinfelden_04.02.2019.pdf</t>
  </si>
  <si>
    <t>Seeallee</t>
  </si>
  <si>
    <t>Kollsion mit P-Fahrzeug</t>
  </si>
  <si>
    <t>Pedal verwechselt beim Bremsen, Einbieg. LKW, Kirchturmsender</t>
  </si>
  <si>
    <t>3082_Heiden_06.09.2018.pdf</t>
  </si>
  <si>
    <t>Degersheimerst</t>
  </si>
  <si>
    <t>Wohnmobil rollen lassen</t>
  </si>
  <si>
    <t>Se gleiche Höhe von Kamin aus, Zentrum Hautpstrahl.</t>
  </si>
  <si>
    <t>3083_Herisau_06.09.2018.pdf</t>
  </si>
  <si>
    <t>Habset 93</t>
  </si>
  <si>
    <t>leichte li Kurve, gestürzt</t>
  </si>
  <si>
    <t>Se gleiche Höhe von Sonnenberg, leicht vor Hauptstrahlzentrum</t>
  </si>
  <si>
    <t>3084_Rehetobel_20.08.2018.pdf</t>
  </si>
  <si>
    <t>Schachen Herisau</t>
  </si>
  <si>
    <t>in Rechtskurve Gegenspur, frontalkoll</t>
  </si>
  <si>
    <t>Doppelstandort, UKW 3.5 KW,, Hauptsenderichtung, auftauchend aus Hügelschatten, Unfallschwerpunkt</t>
  </si>
  <si>
    <t>3085_Schachen-Herisau_09.07.2018.pdf</t>
  </si>
  <si>
    <t>Speicher</t>
  </si>
  <si>
    <t xml:space="preserve">Oberdorf </t>
  </si>
  <si>
    <t>abgefahren in Zugecke</t>
  </si>
  <si>
    <t>polycom und sender gl Höhe, Gebäudeschatten wirkt dämpfend</t>
  </si>
  <si>
    <t>3086_Speicher_03.07.2018.pdf</t>
  </si>
  <si>
    <t>Degersheimerstrasse</t>
  </si>
  <si>
    <t>seitl Kollision mit Lieferwagen</t>
  </si>
  <si>
    <t>Unfall nicht eingetragen in Astra-Karte, Unfallschwerpunkt, Se gl Höhe Hauptstrahl</t>
  </si>
  <si>
    <t>3087_Herisau_18.11.2014.pdf</t>
  </si>
  <si>
    <t>Schwellbrunnerstrasse</t>
  </si>
  <si>
    <t>Unfallschwerpunkt, Se frontal gleiche Höhe, Hauptstrahl</t>
  </si>
  <si>
    <t>3088_Herisau_30.04.2016.pdf</t>
  </si>
  <si>
    <t>halt, dann links abgeb Vortritt verweigert</t>
  </si>
  <si>
    <t>3089_Herisau_25.06.2017.pdf</t>
  </si>
  <si>
    <t>Pestalozzistasse</t>
  </si>
  <si>
    <t>aus P vollgas retour Auto</t>
  </si>
  <si>
    <t>0.38mW/m2</t>
  </si>
  <si>
    <t>Se Polycom von Stadtpolizei her, reflektiert an Geschäftshaus.</t>
  </si>
  <si>
    <t>3090_St.Gallen_06.02.2019.pdf</t>
  </si>
  <si>
    <t>Bremgartenstrasse</t>
  </si>
  <si>
    <t>nach Kreisel links, Baum</t>
  </si>
  <si>
    <t>Se 2,3 vom Spitalhochaus, immer exponiert v hinten, S1 1 Hochkamin, reflexion</t>
  </si>
  <si>
    <t>3091_Bern_05.02.2019.pdf</t>
  </si>
  <si>
    <t>Manessestrasse</t>
  </si>
  <si>
    <t>re Abbiegend FG angefahren</t>
  </si>
  <si>
    <t>Se von frontal zu links im Abbiegevorgang, FG vermutlich Vortritt, ev abgelenkter. FG</t>
  </si>
  <si>
    <t>3092_Zürich_08.02.2019.pdf</t>
  </si>
  <si>
    <t>Oberhasli</t>
  </si>
  <si>
    <t>Rümlangerstrasse</t>
  </si>
  <si>
    <t>nach links Kurve geradeaus</t>
  </si>
  <si>
    <t>Markanter Mehrfahrstandort, UKW 150W, verm.  Polycom</t>
  </si>
  <si>
    <t>3093_Oberhasli_08.02.2019.pdf</t>
  </si>
  <si>
    <t xml:space="preserve">Airolo SBB </t>
  </si>
  <si>
    <t>Eingang Tunnel</t>
  </si>
  <si>
    <t>2 auf Trasse von Zug erfasst</t>
  </si>
  <si>
    <t>Funk vorhanden.</t>
  </si>
  <si>
    <t>2 Gleisarbeiter von einfahrendem TILO-Zug erfasst, Strafverf. Eingeleitet, Schnee dämpft Geräusche</t>
  </si>
  <si>
    <t>3094_Airolo_05.02.2019.pdf</t>
  </si>
  <si>
    <t>Bürglen TG</t>
  </si>
  <si>
    <t>Sulgenerstrasse</t>
  </si>
  <si>
    <t>links in Gegenverkehr frontalkoll</t>
  </si>
  <si>
    <t>200uW/m2 auf Hügel</t>
  </si>
  <si>
    <t>Betriebsfunk Transportunternehmung.</t>
  </si>
  <si>
    <t>3095_Bürglen_16.12.2016.pdf</t>
  </si>
  <si>
    <t>Courgeveaux</t>
  </si>
  <si>
    <t>A1 FR Avenches</t>
  </si>
  <si>
    <t>Falschfahrer richtung Avenchens</t>
  </si>
  <si>
    <t>Querte, falls von Osten her kommend, Hochspannungsleitung vor 250m</t>
  </si>
  <si>
    <t>3096_Courgeveaux_09.02.2019.pdf</t>
  </si>
  <si>
    <t>Les Clees</t>
  </si>
  <si>
    <t>Le Pont de l Orbe</t>
  </si>
  <si>
    <t>Bergab in re Kurve über Geländer</t>
  </si>
  <si>
    <t>Analogie zum Fall Pfäfers 2547.</t>
  </si>
  <si>
    <t>3097_Les-Clees_08.11.2018.pdf</t>
  </si>
  <si>
    <t xml:space="preserve">Eau Froide </t>
  </si>
  <si>
    <t>Im Mündungsbereich Fluss gekippt</t>
  </si>
  <si>
    <t>Pneulader im Mündung/Hafenbereich von Mole. Se 3 und 4 je mehrfachstandort, Areal weit und flach, alle einstrahlend.</t>
  </si>
  <si>
    <t>3098_Villeneuve_02.10.2018.pdf</t>
  </si>
  <si>
    <t>A1, Einfahrt</t>
  </si>
  <si>
    <t>Nach Einfahrt in FZ-Heck gestürzt.</t>
  </si>
  <si>
    <t>Ort noch nicht genau bestimmt, aber plausibel gemittelt</t>
  </si>
  <si>
    <t>3099_Coppet_19.10.2018.pdf</t>
  </si>
  <si>
    <t>St.Johanns-Vorstadt</t>
  </si>
  <si>
    <t>An Kreuzung Tram übersehen</t>
  </si>
  <si>
    <t>3100_Basel_08.02.2019.pdf</t>
  </si>
  <si>
    <t>Gottshaus</t>
  </si>
  <si>
    <t>Rütihof</t>
  </si>
  <si>
    <t>nach li-Kurve abr. Rechtskorrektur</t>
  </si>
  <si>
    <t>12uW/m2</t>
  </si>
  <si>
    <t>Spuren weisen auf sehr abrupte Lenkkorrektur hin, vermutl abgelenkt, 2 Insassen.</t>
  </si>
  <si>
    <t>3101_Gottshaus_10.02.2019.pdf</t>
  </si>
  <si>
    <t>Ort vage beschr</t>
  </si>
  <si>
    <t>Re ab Fb,Betoneinfassung</t>
  </si>
  <si>
    <t>vermutlich zwischen 2 Sendern li / re</t>
  </si>
  <si>
    <t>3102_Rolle_15.02.2019.pdf</t>
  </si>
  <si>
    <t>A 1 Falschfahrer</t>
  </si>
  <si>
    <t xml:space="preserve">Falschfahrer ab Einfahrt, </t>
  </si>
  <si>
    <t>fährt bis Pieterlen SO 10 km</t>
  </si>
  <si>
    <t>3103_Wangen-a-Aare_27.06.2017.pdf</t>
  </si>
  <si>
    <t xml:space="preserve">Hospental </t>
  </si>
  <si>
    <t>Gotthard  Tunnel</t>
  </si>
  <si>
    <t>Gerade nach Kurve mit Sender</t>
  </si>
  <si>
    <t>Ort nicht genau. Distanz ist angenommen, seitliche Streifkollsion, lang angelegte Abweichung.</t>
  </si>
  <si>
    <t>3104_Hospental_12.02.2019.pdf</t>
  </si>
  <si>
    <t>Laichstrassse</t>
  </si>
  <si>
    <t>Gerade Erschliessungsstrasse</t>
  </si>
  <si>
    <t>Parallelstrasse zur Autobahn, breite doppelt angelegte HS quert 30°</t>
  </si>
  <si>
    <t>3105_Benken_12.02.2019.pdf</t>
  </si>
  <si>
    <t>Kloten</t>
  </si>
  <si>
    <t>Perron SBB</t>
  </si>
  <si>
    <t>Perron, Kinderwagen rollen lassen</t>
  </si>
  <si>
    <t>Zusätzlich Bahnfunk am Mast. 150m, nicht sep. gemessen.</t>
  </si>
  <si>
    <t>3106_Kloten-SBB_23.04.2015  .pdf</t>
  </si>
  <si>
    <t>St.Gallenkappel</t>
  </si>
  <si>
    <t>Rickenstrasse 15</t>
  </si>
  <si>
    <t>vollgas in mauerkante</t>
  </si>
  <si>
    <t>Sender 180°, aus Kirchturm, Strasse 180m linear vor Sendestrahl</t>
  </si>
  <si>
    <t>3107_St.Gallenkappel_15.02.2019.pdf</t>
  </si>
  <si>
    <t>Emmersbergerstr</t>
  </si>
  <si>
    <t xml:space="preserve">Fussgänger </t>
  </si>
  <si>
    <t>Fussgänger 89 als verletzt gemeldet, überrollt, vermutlich bald gestorben.</t>
  </si>
  <si>
    <t>3108_Schaffhausen_13.02.2019.pdf</t>
  </si>
  <si>
    <t>Fasanenstrasse 126</t>
  </si>
  <si>
    <t>rechts ab Strasse in Baum</t>
  </si>
  <si>
    <t>Se in Gebäudelücke mit Reflexion an Fassaden links ev abgelenkt</t>
  </si>
  <si>
    <t>3109_Basel_13.02.2019.pdf</t>
  </si>
  <si>
    <r>
      <rPr>
        <sz val="11"/>
        <rFont val="Calibri"/>
        <family val="2"/>
        <charset val="1"/>
      </rPr>
      <t>See</t>
    </r>
    <r>
      <rPr>
        <sz val="11"/>
        <color rgb="FF000000"/>
        <rFont val="Calibri"/>
        <family val="2"/>
        <charset val="1"/>
      </rPr>
      <t xml:space="preserve"> Steg Weesen</t>
    </r>
  </si>
  <si>
    <t>b Anlegen nicht gebremst, Grundberührung</t>
  </si>
  <si>
    <t>nicht gestoppt. Verdacht, die Steuerung könnte versagt haben</t>
  </si>
  <si>
    <t>3110_Weesen_03.06.2018.pdf</t>
  </si>
  <si>
    <t>rechts ab Strasse, Wiese Baum</t>
  </si>
  <si>
    <t>SE rechts 90°250m Rundbogen über Wiese bis Waldrand</t>
  </si>
  <si>
    <t>3111_Oberbüren_16.02.2019.pdf</t>
  </si>
  <si>
    <t>Emil-Frey-Strasse</t>
  </si>
  <si>
    <t>auf Gerade links in Gesteinsinsel</t>
  </si>
  <si>
    <t>Se hinten über 350m einstrahlend. Senkr. Scheibe. Ev früher eingeschlafen</t>
  </si>
  <si>
    <t>3112_Münchenstein_16.02.2019.pdf</t>
  </si>
  <si>
    <t>Bernstrassse Ey</t>
  </si>
  <si>
    <t>an Rad von Vordermann gestürzt</t>
  </si>
  <si>
    <t>SE UKW 6 KW ebenfalls vom Mast 477m</t>
  </si>
  <si>
    <t>3113_Schüpbach_16.02.2019.pdf</t>
  </si>
  <si>
    <t>Tixi_Bus rechts ab Fahrbahn</t>
  </si>
  <si>
    <t xml:space="preserve">S1 1 genau links in Geb.Lücke, dort auch Se 2 gsm gen. Rechts. </t>
  </si>
  <si>
    <t>3114_St.Gallen_04.11.2015 .pdf</t>
  </si>
  <si>
    <t>Unfallschwerpunkt. Stromdrehscheibe, nicht eingetragen. F hat steile Heckscheibe, Se 80° hinten</t>
  </si>
  <si>
    <t>3115_St.Gallen_17.08.2016.pdf</t>
  </si>
  <si>
    <t>route de Berne</t>
  </si>
  <si>
    <t>Koll. Insel, gegenverkehr, Auffahrkoll</t>
  </si>
  <si>
    <t>genaue Herfahrt noch nicht geklär, wahrscheinlich</t>
  </si>
  <si>
    <t>3116_Fribourg_18.02.2019.pdf</t>
  </si>
  <si>
    <t>Einfahrt Winkeln</t>
  </si>
  <si>
    <t>Einfahrt nicht bekannt, aber plausibilisiert, Kreuzung mit hoher Belastung und vielen Unfällen frontal Links</t>
  </si>
  <si>
    <t>3117_St.Gallen_31.12.2014.pdf</t>
  </si>
  <si>
    <t>la Crettaz</t>
  </si>
  <si>
    <t>Haarnadelkurve Leitplanke</t>
  </si>
  <si>
    <t xml:space="preserve">Se 90°, gleiche Höhe, offenes Seitenfenster, </t>
  </si>
  <si>
    <t>3118_Sitten_28.07.2007.pdf</t>
  </si>
  <si>
    <t>Courfaivre</t>
  </si>
  <si>
    <t>H 18 abbe Monin</t>
  </si>
  <si>
    <t>In Kurve geradeaus, Hauswand</t>
  </si>
  <si>
    <t xml:space="preserve">gestorben </t>
  </si>
  <si>
    <t>Keine Polizeimeldung.  HS-Schaltanlage vorher, Alter fehlt, Auto gepimpt. Se 1 180°, Se 2 90°.</t>
  </si>
  <si>
    <t>3119_Courfaivre_21.05.2018.pdf</t>
  </si>
  <si>
    <t>Schiers  RHB SBB</t>
  </si>
  <si>
    <t>Perron 3</t>
  </si>
  <si>
    <t>von Perron gestürzt, Zug</t>
  </si>
  <si>
    <t xml:space="preserve">kein Glatteis. Selber Notruf.Se 1 aus HS-Mast hoch, Se 2 Betriebsfunk RHB, </t>
  </si>
  <si>
    <t>3120_Schiers_18.02.2019.pdf</t>
  </si>
  <si>
    <t>Umfahrung</t>
  </si>
  <si>
    <t>in Nische nach Einfahrtskurve</t>
  </si>
  <si>
    <t>Vermutlich Sender in erster Nische, ein sichtbarer Sender Süd ist ebenso nicht deklariert.</t>
  </si>
  <si>
    <t>3121_Wattwil_07.04.2016.pdf</t>
  </si>
  <si>
    <t>in Quartiererschliessungsstrasse, flankenspiegelung</t>
  </si>
  <si>
    <t>3122_Wil_19.02.2019.pdf</t>
  </si>
  <si>
    <t>Kümmertshausen</t>
  </si>
  <si>
    <t>Löwenhaus</t>
  </si>
  <si>
    <t xml:space="preserve">rechts schlecht einsehbar, links vortrittsber. FZ in kleiner Senke </t>
  </si>
  <si>
    <t>3123_Kümmertshausen_18.02.2019.pdf</t>
  </si>
  <si>
    <t>Mühletalstrasse</t>
  </si>
  <si>
    <t>Re ab Strasse,Baustellensignal</t>
  </si>
  <si>
    <t>In Kurve gleichzeitiges Auftreten von S2 und neu S1, dann 20m später die Abweichung n rechts.</t>
  </si>
  <si>
    <t>3124_Zofingen_22.01.2015  .pdf</t>
  </si>
  <si>
    <t>via Limedi</t>
  </si>
  <si>
    <t xml:space="preserve">Nebenstrassen Kreuzung, </t>
  </si>
  <si>
    <t>Se rechts 90°, für Radfahrer 63 voll exponiert.</t>
  </si>
  <si>
    <t>3125_Contone_13.02.2019.pdf</t>
  </si>
  <si>
    <t>Assens</t>
  </si>
  <si>
    <t>Gerade, links auf Gegenspur, frontalko</t>
  </si>
  <si>
    <t>Doppelstandort bei Fussballplätzen.</t>
  </si>
  <si>
    <t>3126_Assens_19.02.2019.pdf</t>
  </si>
  <si>
    <t>Spirgartenstrasse</t>
  </si>
  <si>
    <t>rückwärts in P , weiterfahrt.</t>
  </si>
  <si>
    <t>rückwärts: P FZ angefahren-quer über Strasse-inTiefgarageneinfahrt. Alter ev. wesentlich höher.</t>
  </si>
  <si>
    <t>3127_Zürich_22.02.2019.pdf</t>
  </si>
  <si>
    <t>Gerade, FG knapp falsch  beleuchtet</t>
  </si>
  <si>
    <t>Se 2 Feuerwehrdepot, FG Beleuchtet, von Hinterseite her</t>
  </si>
  <si>
    <t>3128_Höri_22.02.2019.pdf</t>
  </si>
  <si>
    <t>Bergab nach Gerade, likurve in Böschung</t>
  </si>
  <si>
    <t>Kurve nach frontaler Exposition noch gefahren, bei expos. Rechts gestorben</t>
  </si>
  <si>
    <t>3129_Hüntwangen_23.02.2019.pdf</t>
  </si>
  <si>
    <t>A7 FR Ost</t>
  </si>
  <si>
    <t>In Ausfahrtteiler geprallt</t>
  </si>
  <si>
    <t>Se 2 Vorbeifahrt frontal...links...hinten, S3 3 frontal...rechts 90°  se 4 auf Kreisel SO bei Ausfahrt.</t>
  </si>
  <si>
    <t>3130_Frauenfeld_24.02.2018.pdf</t>
  </si>
  <si>
    <t>Verdasio</t>
  </si>
  <si>
    <t>beide Se (für Verdasio oberhalb) bei Anfahrt auf Kurve 100m frontal, dann Absturz</t>
  </si>
  <si>
    <t>3131_Verdasio_15.02.2019.pdf</t>
  </si>
  <si>
    <t>Arbonerstrasse</t>
  </si>
  <si>
    <t>Nach Kreisel Insel, Gegenverkehr</t>
  </si>
  <si>
    <t>1.5mW/m2</t>
  </si>
  <si>
    <t>Im Abbiegevorgang nach hinten schwenkend, 180° bei Kollis.Insel.</t>
  </si>
  <si>
    <t>3132_Amriswil_24.02.2019.pdf</t>
  </si>
  <si>
    <t>A6 FR Bern</t>
  </si>
  <si>
    <t>in lei re Kurve Mittelleitpl</t>
  </si>
  <si>
    <t>Sender hinten 180°, Doppelstandort, Kurve seit 150m eingeleitet.</t>
  </si>
  <si>
    <t>3133_Seedorf_25.02.2019.pdf</t>
  </si>
  <si>
    <t>in Insel, rechts Bogen Hausmauer</t>
  </si>
  <si>
    <t>beid hoch genau frontal</t>
  </si>
  <si>
    <t>3134_Winterthur_27.02.2019.pdf</t>
  </si>
  <si>
    <t>Einbiegend Winkeln gekippt</t>
  </si>
  <si>
    <t>linkd</t>
  </si>
  <si>
    <t>3135_St.Gallen_27.02.2019.pdf</t>
  </si>
  <si>
    <t>Nach l linkskurve geradeaus in Mauer</t>
  </si>
  <si>
    <t>3136_Seewen_28.02.2019.pdf</t>
  </si>
  <si>
    <t xml:space="preserve">Zug </t>
  </si>
  <si>
    <t>Loretostrasse</t>
  </si>
  <si>
    <t>In Tiefgarage geschleudert</t>
  </si>
  <si>
    <t xml:space="preserve">  Auto nicht so deformiert, dass Verletzungen lebensbedrohlich sein könnten</t>
  </si>
  <si>
    <t>3137_Zug_23.02.2019.pdf</t>
  </si>
  <si>
    <t>Schindellegistrasse</t>
  </si>
  <si>
    <t>rechts auf Mauer geraten gekippt</t>
  </si>
  <si>
    <t>wahrscheinlichste Zufahrtsroute quert die beiden HS 1-Leitungen</t>
  </si>
  <si>
    <t>3138_Pfäffikon_27.02.2019.pdf</t>
  </si>
  <si>
    <t>Thusis Lohn</t>
  </si>
  <si>
    <t>in linkskurve links in Gegenverkehr</t>
  </si>
  <si>
    <t>Unfallschwerpunkt. 1802.  2 Sender innerhalb Tunnel nicht deklariert. Am Portal 3 Sender, davon vermutlich 1 Polycom.</t>
  </si>
  <si>
    <t>3139_Lohn_Thusis_28.02.2019.pdf</t>
  </si>
  <si>
    <t>in rechtskurve über linie, rechts in zaun</t>
  </si>
  <si>
    <t>nach linksku aus Gebäudeschatten, frontal exponiert, lebensbedrohlicher Zustand, in  Spital</t>
  </si>
  <si>
    <t>3140_Wimmis_28.02.2019.pdf</t>
  </si>
  <si>
    <t>auf Trottoir zusammengebrochen</t>
  </si>
  <si>
    <t>Zeugin sieht ihn umfallen, Flankenreflexion an Gebäude.</t>
  </si>
  <si>
    <t>3141_Villmergen_27.02.2019.pdf</t>
  </si>
  <si>
    <t>Steffisburg</t>
  </si>
  <si>
    <t>Beim überholen gestürzt</t>
  </si>
  <si>
    <t>Velo und LKW frontal exponiert seit 50m</t>
  </si>
  <si>
    <t>3142_Steffisburg_28.02.2019.pdf</t>
  </si>
  <si>
    <t>Schönried</t>
  </si>
  <si>
    <t>Frontalkollison in Kurve / Brücke</t>
  </si>
  <si>
    <t>3143_Schönried_28.02.2019.pdf</t>
  </si>
  <si>
    <t>Seehaldenstrasse</t>
  </si>
  <si>
    <t>in Rechtskurve mit Bus kollidiert</t>
  </si>
  <si>
    <t>3144_Rorschacherberg_28.02.2019.pdf</t>
  </si>
  <si>
    <t>Sender nicht dort eingetragen, starke Reflexion an Metallfassade, Datum nicht mehr gefunden, älterer Chauffeur.</t>
  </si>
  <si>
    <t>3145_St.Gallen_00.07.2008.pdf</t>
  </si>
  <si>
    <t>Simonstrasse</t>
  </si>
  <si>
    <t xml:space="preserve">Stapler in Ecke von Lagergestell </t>
  </si>
  <si>
    <t xml:space="preserve">gegenüber den Sendern offene Lagerhalle, Polycom 250m HSR, 2x UMTS GSM 1200m HSR.  </t>
  </si>
  <si>
    <t>3146_St.Gallen_.pdf</t>
  </si>
  <si>
    <t>Zeihen</t>
  </si>
  <si>
    <t>links in Mauer, re pannestreifen</t>
  </si>
  <si>
    <t>Indonesier, nicht eingetragen in Astra-Karte, Angefragt ohne Antwort, Unfallcluster vor Tunnelausgang Nord</t>
  </si>
  <si>
    <t>3147_Zeihen_01.07.2017  .pdf</t>
  </si>
  <si>
    <t>Flüelerstr Avia</t>
  </si>
  <si>
    <t>An Tankstelle beschleunigt, Strasse, Hecke</t>
  </si>
  <si>
    <r>
      <rPr>
        <sz val="11"/>
        <color rgb="FF000000"/>
        <rFont val="Calibri"/>
        <family val="2"/>
        <charset val="1"/>
      </rPr>
      <t xml:space="preserve">Fahrer sass im Auto, als "es" losfuhr. </t>
    </r>
    <r>
      <rPr>
        <b/>
        <sz val="11"/>
        <color rgb="FF000000"/>
        <rFont val="Calibri"/>
        <family val="2"/>
        <charset val="1"/>
      </rPr>
      <t>W-lan aus Tanksäulen-Station, Platz 3</t>
    </r>
  </si>
  <si>
    <t>3148_Altdorf_07.02.2019  .pdf</t>
  </si>
  <si>
    <t>Fännstrasse</t>
  </si>
  <si>
    <t>Nach Kreisel Radfahrerin angefahren</t>
  </si>
  <si>
    <t>Rennvelo-Fahrerin, sog. Lidl-Kreisel. Beide verm. gleiche Richtung.</t>
  </si>
  <si>
    <t>3149_Küssnacht_28.02.2019.pdf</t>
  </si>
  <si>
    <t>Saas</t>
  </si>
  <si>
    <t>Saaser Tunnel A28</t>
  </si>
  <si>
    <t>Kombifahrzeug. Nebenkeulen an Abluftkanal Sender gross beide Se erst  frontal, dann hinten.</t>
  </si>
  <si>
    <t>3150_Saas_01.03.2019.pdf</t>
  </si>
  <si>
    <t>auf Gerade kontinuierlich links, Baum</t>
  </si>
  <si>
    <t>lineare Fahrt nach links, über mehr als 100m Schnittpunkt 3 Sender</t>
  </si>
  <si>
    <t>3151_Haag_02.03.2018.pdf</t>
  </si>
  <si>
    <t>Luzern Busbetrieb</t>
  </si>
  <si>
    <t>Linie 8</t>
  </si>
  <si>
    <t>In Bus bei Endstation tot gefunden</t>
  </si>
  <si>
    <t>Nicht lokalisiert.</t>
  </si>
  <si>
    <t>3152_Luzern_15.01.2012.pdf</t>
  </si>
  <si>
    <t>Schöneggstrasse</t>
  </si>
  <si>
    <t>bei Einlenken Kurve weitergef, haus</t>
  </si>
  <si>
    <t>Se 1 von kreis 5, Se 2 SBB gsm rail 90° intermittierend,  13 Verletzte</t>
  </si>
  <si>
    <t>3153_Zürich_12.09.2010.pdf</t>
  </si>
  <si>
    <t>Auf AB Gleise geraten, weitergefahren</t>
  </si>
  <si>
    <t>Fasnacht, als Fahrunfähig einges.</t>
  </si>
  <si>
    <t>0.37mW/m2</t>
  </si>
  <si>
    <t>S 1 Bahnhofplatz, S 2 Gäbrisstr. S3 SBB Sped. gleicher Ablauf wie Fall 592_St.Gallen_07.072017</t>
  </si>
  <si>
    <t>3154_St.Gallen_03.03.2019.pdf</t>
  </si>
  <si>
    <t>Gäumatt</t>
  </si>
  <si>
    <t>n Kurve auf Gegenspur, Fahrerflucht</t>
  </si>
  <si>
    <t>Waldstück, nach / Ende Kurve zu weit links, Entgegenk FZ weicht in Baum aus</t>
  </si>
  <si>
    <t>3155_Gretzenbach_26.02.2019.pdf</t>
  </si>
  <si>
    <t>Pfaffnauerstrasse</t>
  </si>
  <si>
    <t>in Unterführung gestürzt</t>
  </si>
  <si>
    <t>auf exponierter Seite der Unterführung</t>
  </si>
  <si>
    <t>3156_Reiden_17.07.2017 .pdf</t>
  </si>
  <si>
    <t>rechts ab FB in Stein, überschlagen</t>
  </si>
  <si>
    <t xml:space="preserve">vorher 50m Gerade, Regen, aktiver Wischer, </t>
  </si>
  <si>
    <t>3157_Reiden_01.03.2019.pdf</t>
  </si>
  <si>
    <t>2om Nach Abbiegen in Unterführungsmauer</t>
  </si>
  <si>
    <t>Reflektion in Unterführung. 2 SBB-Sender genau 90° im Hauptstrahl.</t>
  </si>
  <si>
    <t>3158_Luterbach_28.02.2019.pdf</t>
  </si>
  <si>
    <t>Ausfahrt, dann rechts ab in Böschung</t>
  </si>
  <si>
    <t>Unfallschwerpunkt, Se 1 und 2  tiefer unten, gleiche Höhe mit Autobahn</t>
  </si>
  <si>
    <t>3159_Sissach_28.02.2019.pdf</t>
  </si>
  <si>
    <t>3160_Basel_28.02.2019.pdf</t>
  </si>
  <si>
    <t>Winterthur-Ost</t>
  </si>
  <si>
    <t>Einfahrt W-Ost</t>
  </si>
  <si>
    <t>Falschfahrer ab W-ost</t>
  </si>
  <si>
    <t>keine weitere Meldung in Pol.Meldungen</t>
  </si>
  <si>
    <t>3161_Winterthur-Ost_02.03.2019.pdf</t>
  </si>
  <si>
    <t>Ende re Kurve in Gegenverke</t>
  </si>
  <si>
    <t xml:space="preserve">Unfallschwerpunkt, </t>
  </si>
  <si>
    <t>3162_Bonstetten_04.03.2019.pdf</t>
  </si>
  <si>
    <t>Spiertunnel</t>
  </si>
  <si>
    <t>150m nach Eingangskurve re in Bankett</t>
  </si>
  <si>
    <t>300m lange Weiterfahrt, Folgekollisionen, Trafostation in Nähe Abluftbauwe dort Sender, bei Einfahrt Se links-300m</t>
  </si>
  <si>
    <t>3163_Luzern_06.03.2019.pdf</t>
  </si>
  <si>
    <t>Horwerstrasse</t>
  </si>
  <si>
    <t>Auf  abbiegendes Motorrad aufgef</t>
  </si>
  <si>
    <t>genau 90° re am Ort der Wahrnehmung, Sportplatz</t>
  </si>
  <si>
    <t>3164_Kriens_07.03.2019.pdf</t>
  </si>
  <si>
    <t>Kempttalstrasse</t>
  </si>
  <si>
    <t>N Kreisel fg übersehen</t>
  </si>
  <si>
    <t>Beide Se beim Ort der Wahrnehmung genau frontal. Ev auch kein  Niederschlag.</t>
  </si>
  <si>
    <t>3165_illnau-Effretikon_08.03.2019.pdf</t>
  </si>
  <si>
    <t>in li Kurve rechts ab</t>
  </si>
  <si>
    <t>Beide querungen HS 3, gleiche Trasse diagnonal hin und her geführt, Sse 2 und 3 gleicher Einfallswinkel 200°.</t>
  </si>
  <si>
    <t>3166_Küssnacht_09.03.2019.pdf</t>
  </si>
  <si>
    <t>A12 FR Vevey</t>
  </si>
  <si>
    <t>nach re Kurve re ab FB geschleudert</t>
  </si>
  <si>
    <t xml:space="preserve">hinten </t>
  </si>
  <si>
    <t>Beide HS sind gleiche Trasse, Ebene 1, beide Se gleiche einstrahlrichtung, vor 250m links 90°</t>
  </si>
  <si>
    <t>3167_Chatel-St.Denis_04.03.2019.pdf</t>
  </si>
  <si>
    <t>Kurve nicht weitergefahren</t>
  </si>
  <si>
    <t>leicht ansteigende Strasse, se tiefer unten, Doppelstandort.</t>
  </si>
  <si>
    <t>3168_Malters_10.03.2019.pdf</t>
  </si>
  <si>
    <t>l re Kurve, spontan in Mi-leitplanke</t>
  </si>
  <si>
    <t>Spuren im Schnee-Matsch weisen auf 50m abrupte Linksfahrt hin.</t>
  </si>
  <si>
    <t>3169_Gossau_11.03.2019.pdf</t>
  </si>
  <si>
    <t xml:space="preserve"> N Re abbiegend re in Hauswand</t>
  </si>
  <si>
    <t>Se 1 sehr klein, aus Brunnmattstrasse, in Effingerstrasse med. Problem</t>
  </si>
  <si>
    <t>3170_Bern_11.03.2019.pdf</t>
  </si>
  <si>
    <t>Kaiserstrasse</t>
  </si>
  <si>
    <t>In li Kurve gestürzt</t>
  </si>
  <si>
    <t>Schnittpunkt aller Sender.</t>
  </si>
  <si>
    <t>3171_Rheinfelden_11.03.2019.pdf</t>
  </si>
  <si>
    <t>re Kurve nicht gefahren</t>
  </si>
  <si>
    <t>Unfallschwerpunkt, Se rechts oben 80°</t>
  </si>
  <si>
    <t>3172_St.Gallen_11.03.2019.pdf</t>
  </si>
  <si>
    <t>A FR Nord</t>
  </si>
  <si>
    <t>n Gerade rechts ab, überschlagen</t>
  </si>
  <si>
    <t>Unfallzeitpunkt nicht bestimmt, frühmorgens gefunden. Beide HS gleiche Ebene 3, ev auch 4x, falls von Aeroport her</t>
  </si>
  <si>
    <t>3173_Versoix_10.03.2019.pdf</t>
  </si>
  <si>
    <t>nach li kurve in Gegenverkehr</t>
  </si>
  <si>
    <t>schwarz vor Augen</t>
  </si>
  <si>
    <t>Se von li oben hoch nach Gebäudeschatten / BMW mit rel. flacher Frontscheibe</t>
  </si>
  <si>
    <t>3174_St.Gallen_07.03.2019.pdf</t>
  </si>
  <si>
    <t>Auf Gerade mehrfach Mittelleitpl.</t>
  </si>
  <si>
    <t>3175_Zizers_12.03.2019.pdf</t>
  </si>
  <si>
    <t>A Ausfahrt</t>
  </si>
  <si>
    <t>nach Ausfahrt Vortritt verweigert</t>
  </si>
  <si>
    <t>3176_Bilten_13.03.2019.pdf</t>
  </si>
  <si>
    <t>Ganda-Landqart</t>
  </si>
  <si>
    <t xml:space="preserve"> In Gegenverkehr s.lei rechtskurve</t>
  </si>
  <si>
    <t>Unfallschwerpunkt. Nicht vermerkt, ev. Einschlafunfall, ev Ablenkung.</t>
  </si>
  <si>
    <t>3177_Landquart_14.03.2019.pdf</t>
  </si>
  <si>
    <t>Umfahrung Tu</t>
  </si>
  <si>
    <t>Tunnelmitte frontalkollision</t>
  </si>
  <si>
    <t>Ort noch nicht definiert, 800m Tunnel mit Mittelnische und dort Sender</t>
  </si>
  <si>
    <t>3178_Oberwil_Lieli_14.03.2019.pdf</t>
  </si>
  <si>
    <t>Lumino</t>
  </si>
  <si>
    <t>A13 Fr Nord</t>
  </si>
  <si>
    <t>rechts in leitplanken, quer in Mittelleitpl</t>
  </si>
  <si>
    <t>Fiat, Steilheck, Doppelstandort.</t>
  </si>
  <si>
    <t>3179_Lumino_13.03.2019.pdf</t>
  </si>
  <si>
    <t>von P in Schaufenster</t>
  </si>
  <si>
    <t>reflexionen an Geschäftshaus UBS, bei Anfahrt vorher zus. Exponiert 80m links</t>
  </si>
  <si>
    <t>3180_Zug_14.03.2019.pdf</t>
  </si>
  <si>
    <t>Malters  Werthenstein</t>
  </si>
  <si>
    <t>H 10 FR Nord</t>
  </si>
  <si>
    <t>tief hängende Ebene 3</t>
  </si>
  <si>
    <t>3181_Malters_14.03.2019.pdf</t>
  </si>
  <si>
    <t>Geradeaus statt l linkskurve</t>
  </si>
  <si>
    <t>neuer BMW, 2 junge M, SriLanka</t>
  </si>
  <si>
    <t>3182_Zürich_17.03.2019.pdf</t>
  </si>
  <si>
    <t>LSA-Fussgänger, auch FG ist exponiert... Gut sichtbare Baumschäden,</t>
  </si>
  <si>
    <t>3183_Opfikon_15.03.2019.pdf</t>
  </si>
  <si>
    <t>li abbieg. Vortritt verweigert</t>
  </si>
  <si>
    <t>Se Mettlen, gleiche Höhe Hauptrahl</t>
  </si>
  <si>
    <t>3184_Appenzell_15.03.2019.pdf</t>
  </si>
  <si>
    <t>Sh</t>
  </si>
  <si>
    <t>Fäsenstaub TU</t>
  </si>
  <si>
    <t>na Ni  geradeaus re in Wand</t>
  </si>
  <si>
    <t>Unfallschwerpunkt letzte Nische Nord. Geschlecht und Alter geheimgehalten.</t>
  </si>
  <si>
    <t>3185_Schaffhausen_17.03.2019.pdf</t>
  </si>
  <si>
    <t>Schöngrünstrasse</t>
  </si>
  <si>
    <t>rechts ab FB, Auto, Haus</t>
  </si>
  <si>
    <t>Se 1 zuerst frontal, dann re, dann li, Se 2 gespiegelt frontal, Se 3 rechts 90°, Mercedes-Van mit Steilheck</t>
  </si>
  <si>
    <t>3186_Solothurn_17.03.2019.pdf</t>
  </si>
  <si>
    <t>"Hauptstrasse"</t>
  </si>
  <si>
    <t>Duro Armee links abbiegend gekippt</t>
  </si>
  <si>
    <t>13 verletzte. Se genau 180°, 0° und 95°, Se auf gleicher Höhe, da nach Überführung</t>
  </si>
  <si>
    <t>3187_Effretikon_15.03.2019.pdf</t>
  </si>
  <si>
    <t>Ausfahrt Schänis</t>
  </si>
  <si>
    <t>bei Aufahrt Vortritt verweigert</t>
  </si>
  <si>
    <t>identischer Fall am Samstag. Se rechts hoch, 90°, Se links hoch im Mast, Se 2 links weit</t>
  </si>
  <si>
    <t>3188_Bilten_16.03.2019.pdf</t>
  </si>
  <si>
    <t>Grindelwald</t>
  </si>
  <si>
    <t>Brandegg Pistenrand</t>
  </si>
  <si>
    <t>An Zaun Pistenrand verletzt  gefunden</t>
  </si>
  <si>
    <t>lebte bei Auffinden, verletzt von Sturz, dann in Zaun, trotz Reanimation im Spital gestorben.</t>
  </si>
  <si>
    <t>3189_Grindelwald_12.03.2019.pdf</t>
  </si>
  <si>
    <t xml:space="preserve"> Motorrad</t>
  </si>
  <si>
    <t>In Kurve Geländer touchiert</t>
  </si>
  <si>
    <t xml:space="preserve"> Se 1 GSM 50m ist Feuerwehr-Antenne, +4. Se von hinten 204 umts m, 204 lte m.</t>
  </si>
  <si>
    <t>3190_Sargans_17.03.2019.pdf</t>
  </si>
  <si>
    <t>Grauholzstrasse</t>
  </si>
  <si>
    <r>
      <rPr>
        <sz val="11"/>
        <color rgb="FF000000"/>
        <rFont val="Calibri"/>
        <family val="2"/>
        <charset val="1"/>
      </rPr>
      <t>einmündend q</t>
    </r>
    <r>
      <rPr>
        <b/>
        <sz val="11"/>
        <color rgb="FF000000"/>
        <rFont val="Calibri"/>
        <family val="2"/>
        <charset val="1"/>
      </rPr>
      <t>uer über Strasse</t>
    </r>
  </si>
  <si>
    <r>
      <rPr>
        <sz val="11"/>
        <color rgb="FF000000"/>
        <rFont val="Calibri"/>
        <family val="2"/>
        <charset val="1"/>
      </rPr>
      <t xml:space="preserve">kaschierter Sender, ev diagnonal, dann Einfluss von links, in Baustelle; </t>
    </r>
    <r>
      <rPr>
        <b/>
        <sz val="11"/>
        <color rgb="FF00B050"/>
        <rFont val="Calibri"/>
        <family val="2"/>
        <charset val="1"/>
      </rPr>
      <t>Baumschäden</t>
    </r>
    <r>
      <rPr>
        <sz val="11"/>
        <color rgb="FF000000"/>
        <rFont val="Calibri"/>
        <family val="2"/>
        <charset val="1"/>
      </rPr>
      <t xml:space="preserve"> sichtbar.</t>
    </r>
  </si>
  <si>
    <t>3191_Ittigen_02.05.2019.pdf</t>
  </si>
  <si>
    <t>A6 FR W Aarebrücke</t>
  </si>
  <si>
    <t>auf leitplanke gefahren, gekehrt</t>
  </si>
  <si>
    <t>Ort plausibilisiert.</t>
  </si>
  <si>
    <t>3192_Aegerten_20.08.2019.pdf</t>
  </si>
  <si>
    <t>Von Neigezug erfasst FR Süd</t>
  </si>
  <si>
    <t>Fahrrichtung Zug nach Arth-Goldau, gen Ort nicht bekannt, verm. am 12.6. verstorben.</t>
  </si>
  <si>
    <t>3193_Oberwil_09.06.2018_SBB.pdf</t>
  </si>
  <si>
    <t>Tösstalstrasse 85</t>
  </si>
  <si>
    <t>Auf p rückwärts in FG gefahren</t>
  </si>
  <si>
    <t>260uW/m2</t>
  </si>
  <si>
    <t>Sender ist auf allen 6 Plätzen gleich stark. Parkierung frontal, Se hoch, somit hohe Transmission.</t>
  </si>
  <si>
    <t>3194_Turbenthal_18.03.2019.pdf</t>
  </si>
  <si>
    <t>Gerade, in re Kurve geradeaus</t>
  </si>
  <si>
    <t>mitt</t>
  </si>
  <si>
    <t>Se rechts von hohem Berg, genau 100°, Kombiwagen.</t>
  </si>
  <si>
    <t>3195_Bütschwil_18.03.2019.pdf</t>
  </si>
  <si>
    <t>Steinhausen</t>
  </si>
  <si>
    <t>Grindel Kreisel</t>
  </si>
  <si>
    <t>Nach Kreisel gestürzt, in LKW</t>
  </si>
  <si>
    <t>3196_Steinhausen_20.03.2019.pdf</t>
  </si>
  <si>
    <t>Schönenbergstrasse 14</t>
  </si>
  <si>
    <t>Kurve weitergef. In Gebäude</t>
  </si>
  <si>
    <t>Se 2 90° bei letzten Halt, dann 100° bei Kurve und Auftreffen Se links, dazwischen Streifkollision.</t>
  </si>
  <si>
    <t>3197_Wädenswil_05.11.2012.pdf</t>
  </si>
  <si>
    <t>Kurve weitergef. Wiese</t>
  </si>
  <si>
    <t>nach Kurve in Wiese bewusstlos runden gedreht. HS 1, 2x, HS 5 1x zuerst.</t>
  </si>
  <si>
    <t>3198_Pfäffikon_22.08.2010.pdf</t>
  </si>
  <si>
    <t>Aargauerstrasse</t>
  </si>
  <si>
    <t xml:space="preserve"> Auffahrkollison Bus VBZ</t>
  </si>
  <si>
    <t>3199_Zürich_31.05.2011.pdf</t>
  </si>
  <si>
    <t>Vich</t>
  </si>
  <si>
    <t>Serine fleuve</t>
  </si>
  <si>
    <t>2 FG in Fluss gestürzt, m 86</t>
  </si>
  <si>
    <t>3200_Vich_17.03.2019.pdf</t>
  </si>
  <si>
    <t>Nusshof</t>
  </si>
  <si>
    <t>Kuppe, Ende rechtsku in Böschung</t>
  </si>
  <si>
    <t xml:space="preserve">Aus Geländeeinschnitt in Kurve auftauchend, Se gleiche Höhe, </t>
  </si>
  <si>
    <t>3201_Nusshof_22.03.2010.pdf</t>
  </si>
  <si>
    <t>Gegenspur, Kollision mit Motorrad</t>
  </si>
  <si>
    <t>Se 3 frontal aus Gebäudelücke, Ort noch nicht genau definiert. Se Hotel ist Mehrfachstandort.</t>
  </si>
  <si>
    <t>3202_Lyssach_22.03.2019.pdf</t>
  </si>
  <si>
    <t>m,</t>
  </si>
  <si>
    <t>Frontalkollision auf Radweg</t>
  </si>
  <si>
    <t>Neben Kreisel geführter Radweg, ev viel Vegetation Doppelstandort.</t>
  </si>
  <si>
    <t>3203_Mägenwil_19.09.2018.pdf</t>
  </si>
  <si>
    <t>Einspuren n li Vortritt verweigert</t>
  </si>
  <si>
    <t>VW Golf, steile heckscheibe</t>
  </si>
  <si>
    <t>3204_St.Gallen_22.03.2010.pdf</t>
  </si>
  <si>
    <t>Giumaglio</t>
  </si>
  <si>
    <t>Campo rotondo</t>
  </si>
  <si>
    <t>Sturz ohne Fremdeinwirkung, Gruppe, in Li-Kurve gestürzt</t>
  </si>
  <si>
    <t>in Gruppe von Radfahren gestürzt und über Kante 15m gefallen.</t>
  </si>
  <si>
    <t>3205_Giumaglio_23.03.2019.pdf</t>
  </si>
  <si>
    <t>Sonnenbergstrasse</t>
  </si>
  <si>
    <t>Gebäudelü , geradeaus statt Kurve</t>
  </si>
  <si>
    <t>SE gleiche Höhe, vem. Doppelstandort von gegegenüberl. Kuppe</t>
  </si>
  <si>
    <t>3206_Arosa_21.03.2019.pdf</t>
  </si>
  <si>
    <t xml:space="preserve">Pratteln </t>
  </si>
  <si>
    <t>nach Einmündung li in Parkierte Autos</t>
  </si>
  <si>
    <t>3207_Pratteln_22.03.2019.pdf</t>
  </si>
  <si>
    <t>kurz vor Rastplatz</t>
  </si>
  <si>
    <t>Gerade, rechts ab</t>
  </si>
  <si>
    <t>Sender Doppelstandort bei Rastplatz Nordseite</t>
  </si>
  <si>
    <t>3208_Kefikon_22.03.2019.pdf</t>
  </si>
  <si>
    <t>Voltastrassse</t>
  </si>
  <si>
    <t>Gerade, Kollision mit Velo</t>
  </si>
  <si>
    <t>frontL</t>
  </si>
  <si>
    <t>höhe Apotheke, keine gen. Angaben</t>
  </si>
  <si>
    <t>3209_Basel_22.03.2019.pdf</t>
  </si>
  <si>
    <t>Gerade, Mittelinsel überfahren, dann li ab</t>
  </si>
  <si>
    <t>Se + 90° rechts, Feuerwehr,Se 2 nachh aus Querstrasse, später direkt.</t>
  </si>
  <si>
    <t>3210_Schmerikon_21.03.2019.pdf</t>
  </si>
  <si>
    <t>Schupfarterstrasse</t>
  </si>
  <si>
    <t>Gerade, re ab Strasse in Bachbett</t>
  </si>
  <si>
    <t>2 Velofahrer, hinterer Fahrer plötzlich verschwunden</t>
  </si>
  <si>
    <t>3211_Eiken_21.03.2019.pdf</t>
  </si>
  <si>
    <t>Meierskappelerstrasse</t>
  </si>
  <si>
    <t>auf Gerade vor lei re Kurve gestürzt</t>
  </si>
  <si>
    <t>3212_Risch-Rotkreuz_24.03.2019.pdf</t>
  </si>
  <si>
    <t>Götzentalstrasse</t>
  </si>
  <si>
    <t xml:space="preserve">in rechtskurve geradeaus, Wiese gekippt, </t>
  </si>
  <si>
    <t>In Kurve aus Funkschatten aufgetaucht. Vermutlich med. Problem.</t>
  </si>
  <si>
    <t>3213_Dierikon_22.03.2019.pdf</t>
  </si>
  <si>
    <t>Möglicherweise Doppelstandort, Hochhaus, SR genau frontal</t>
  </si>
  <si>
    <t>3214_Menziken_20.03.2019.pdf</t>
  </si>
  <si>
    <t>Ebnatstrasse</t>
  </si>
  <si>
    <t>Kreisel mit Gestrüpp in Mitte</t>
  </si>
  <si>
    <t>3215_Schaffhausen_21.03.2019.pdf</t>
  </si>
  <si>
    <t>Vorstrecke geschleudert, im Tu Kollsion</t>
  </si>
  <si>
    <t>Zeit u Alter geschätzt.Noch vor Tunnel geschwankt und gestreift, dann Anhänger defekt</t>
  </si>
  <si>
    <t>3216_Gubrist_28.03.2019.pdf</t>
  </si>
  <si>
    <t>Viadukt A2 Süd</t>
  </si>
  <si>
    <t>2x HS 1 diagnonal geführt. Thurgauer LKW</t>
  </si>
  <si>
    <t>3217_Attinghausen_29.03.2019.pdf</t>
  </si>
  <si>
    <t>Luterbachstrasse</t>
  </si>
  <si>
    <t>Velo auf FG angefahren</t>
  </si>
  <si>
    <t>halbdunkel. FG beleuchtet.</t>
  </si>
  <si>
    <t>3218_Zuchwil_29.03.2019.pdf</t>
  </si>
  <si>
    <t>Limmatstrasse 165</t>
  </si>
  <si>
    <t>Links vor Tram abgebogen</t>
  </si>
  <si>
    <t>Ber im TA 2.4.19, hat n Fahrer angeschaut, trotzdem abgebogen, Se 2 hoch, falsch angegeben., 2011 Sendeleistg. Verm hoch.</t>
  </si>
  <si>
    <t>3219_Zürich_08.04.2011.pdf</t>
  </si>
  <si>
    <t>BuochserstrasseNW</t>
  </si>
  <si>
    <t>Beim Spurwechsel von Auto überholt</t>
  </si>
  <si>
    <t>Radfahrer, Kindersitz, und Automobilist exponiert, Se 3 auch Reflexion v rechts ja nach Lage</t>
  </si>
  <si>
    <t>3220_Stans_31.03.2018.pdf</t>
  </si>
  <si>
    <t>Küssnachterstrasse</t>
  </si>
  <si>
    <t>in Unterführungswand li re gefahren</t>
  </si>
  <si>
    <t>3221_Risch-Rotkreuz_27.03.2019.pdf</t>
  </si>
  <si>
    <t>A1 Ausfahrt</t>
  </si>
  <si>
    <t>Höhe Ausfahrt re gestreift</t>
  </si>
  <si>
    <t>Peugeot Kombi, senkr, Scheibe, sehr nahe 2. HS-Querung über Ausfahrt</t>
  </si>
  <si>
    <t>3222_Hunzenschwil_27.03.2019.pdf</t>
  </si>
  <si>
    <t xml:space="preserve">Auf P fahrzeug nicht gesichert,  </t>
  </si>
  <si>
    <t>Auf Aldi-P Bremsen vergessen, Sender hoch Kamin Cilander</t>
  </si>
  <si>
    <t>3223_Herisau_01.04.2019.pdf</t>
  </si>
  <si>
    <t>Sihlbruggstrasse</t>
  </si>
  <si>
    <t>In progress. 2.Kurve Gegenpur</t>
  </si>
  <si>
    <t>2. Kurve anderer Radius, Gegenspur Reflexion an langer Betonwand.</t>
  </si>
  <si>
    <t>3224_Neuheim_06.04.2019.pdf</t>
  </si>
  <si>
    <t>Pallettes</t>
  </si>
  <si>
    <t xml:space="preserve"> vor Tunnel geschleudert</t>
  </si>
  <si>
    <t xml:space="preserve">verletzt </t>
  </si>
  <si>
    <t>Se genau 180°, Einfahrrampe ins Tunnel, Se 2 vor 170m links 90° / HSR</t>
  </si>
  <si>
    <t>3225_Geneve_05.01.2019.pdf</t>
  </si>
  <si>
    <t>Geradeaus, Salto über Böschung</t>
  </si>
  <si>
    <t>Blutprobe  Alkohol</t>
  </si>
  <si>
    <t>kein EMF, kein Funk, m + f, Blutprobe</t>
  </si>
  <si>
    <t>3226_Stetten_30.03.2019.pdf</t>
  </si>
  <si>
    <t>Leimern Tunnel</t>
  </si>
  <si>
    <t>nach tunnel Mittelleitplanke</t>
  </si>
  <si>
    <t>2 gleiche Unfälle in kurzer Zeit.</t>
  </si>
  <si>
    <t>3227_Spiez_22.09.2018.pdf</t>
  </si>
  <si>
    <t>Luven</t>
  </si>
  <si>
    <t>Quadras</t>
  </si>
  <si>
    <t>abrupt rechts ab Strasse, überschlagen</t>
  </si>
  <si>
    <r>
      <rPr>
        <sz val="11"/>
        <color rgb="FF000000"/>
        <rFont val="Calibri"/>
        <family val="2"/>
        <charset val="1"/>
      </rPr>
      <t>abrupte Schleuderbeweg sichtbar, ev. Wild ausgewichen Se</t>
    </r>
    <r>
      <rPr>
        <b/>
        <sz val="11"/>
        <color rgb="FF000000"/>
        <rFont val="Calibri"/>
        <family val="2"/>
        <charset val="1"/>
      </rPr>
      <t xml:space="preserve"> 90° re gleiche Höhe</t>
    </r>
    <r>
      <rPr>
        <sz val="11"/>
        <color rgb="FF000000"/>
        <rFont val="Calibri"/>
        <family val="2"/>
        <charset val="1"/>
      </rPr>
      <t>.</t>
    </r>
  </si>
  <si>
    <t>3228_Luven_25.03.2019.pdf</t>
  </si>
  <si>
    <t>Radweg führt über Fahrbahn</t>
  </si>
  <si>
    <t>vermutlich zu knapp über Radweg-Signal, Blendung</t>
  </si>
  <si>
    <t>3229_Villmergen_26.07.2017.pdf</t>
  </si>
  <si>
    <t>Piste 7 Palüda</t>
  </si>
  <si>
    <t>Skifahrerin schwer beeinträchtigt auf Piste gefunden</t>
  </si>
  <si>
    <t>Se3 Doppelstandort, noch weiterer SE4 : 830m m m m.</t>
  </si>
  <si>
    <t>3230_Davos_06.04.2019.pdf</t>
  </si>
  <si>
    <t>rechts auf Streifen, korrektur, Mitteleitpl</t>
  </si>
  <si>
    <t xml:space="preserve">Se Frontal  </t>
  </si>
  <si>
    <t>3231_Inwil_19.03.2019.pdf</t>
  </si>
  <si>
    <t>Ruschein</t>
  </si>
  <si>
    <t xml:space="preserve">Mun sot </t>
  </si>
  <si>
    <t xml:space="preserve"> m</t>
  </si>
  <si>
    <t>Auf wiese rechts ab Route, überschlagen</t>
  </si>
  <si>
    <t>plus UKW 1.5 kW, Se Frundsberg, Umsetzer mit Richtstrahlen</t>
  </si>
  <si>
    <t>3232_Ruschein_16.04.2019.pdf</t>
  </si>
  <si>
    <t>Oberstüdtlistrasse</t>
  </si>
  <si>
    <t>von P rückwärts Veloständer, vorwärts vollgas Schaufenster</t>
  </si>
  <si>
    <t xml:space="preserve">Reflexion, anonymer Sender Betriebsfunk oder Feuerwehr von Geschäfthaus Bahnhofstrasse </t>
  </si>
  <si>
    <t>3233_Buchs_18.04.2019.pdf</t>
  </si>
  <si>
    <t>Sechseläuten</t>
  </si>
  <si>
    <t>Als Zuschauerin am Umzug gestorben</t>
  </si>
  <si>
    <t>lokalisierung angefragt Stapo ZH, keine Auskunft.</t>
  </si>
  <si>
    <t>4798_Zürich_08.04.2019_Sechseläuten.pdf</t>
  </si>
  <si>
    <t xml:space="preserve">Sihlbruggstrasse </t>
  </si>
  <si>
    <t xml:space="preserve"> n l li-Kurve links weiter in Sihl</t>
  </si>
  <si>
    <t>Kombiwagen, "Löwen" verm. abgebrochen, Sender nicht mehr eingetragen am 6.10.19.</t>
  </si>
  <si>
    <t>3235_Sihlbrugg_21.04.2019.pdf</t>
  </si>
  <si>
    <t xml:space="preserve">Albisriederstr. </t>
  </si>
  <si>
    <t>00.11.2018</t>
  </si>
  <si>
    <t>vor Tram gefahren</t>
  </si>
  <si>
    <r>
      <rPr>
        <sz val="11"/>
        <color rgb="FF000000"/>
        <rFont val="Calibri"/>
        <family val="2"/>
        <charset val="1"/>
      </rPr>
      <t>Sichtbare</t>
    </r>
    <r>
      <rPr>
        <b/>
        <sz val="11"/>
        <color rgb="FF00B050"/>
        <rFont val="Calibri"/>
        <family val="2"/>
        <charset val="1"/>
      </rPr>
      <t xml:space="preserve"> Baumschäden</t>
    </r>
    <r>
      <rPr>
        <sz val="11"/>
        <color rgb="FF000000"/>
        <rFont val="Calibri"/>
        <family val="2"/>
        <charset val="1"/>
      </rPr>
      <t>, 3 Unfälle seit 1.4.2018  1748 und 3530</t>
    </r>
  </si>
  <si>
    <t>3236_Zürich_11.2018.pdf</t>
  </si>
  <si>
    <t>3237_Oberbüren_20.04.2019.pdf</t>
  </si>
  <si>
    <t xml:space="preserve">Gunzgen </t>
  </si>
  <si>
    <t>Rastplatz Süd</t>
  </si>
  <si>
    <t>Bus in Tanksäule rollen lassen</t>
  </si>
  <si>
    <t>Amsoldingen</t>
  </si>
  <si>
    <t>Steghalten</t>
  </si>
  <si>
    <t>In Kreuzungsbereich schwer gestürzt</t>
  </si>
  <si>
    <t>Se 2 provisorischer Sender Panzerpiste.</t>
  </si>
  <si>
    <t>3239_Amsoldingen_22.04.2019.pdf</t>
  </si>
  <si>
    <t>Gerade, nach Hausecke gestürzt</t>
  </si>
  <si>
    <t>3240_Wald_23.04.2019.pdf</t>
  </si>
  <si>
    <t>Silbergasse</t>
  </si>
  <si>
    <t xml:space="preserve"> Nach abbiegen in Mauer Park</t>
  </si>
  <si>
    <t>Se 2 unbek. Sender. Im Kongresshauspark verm. linear in Betonbrüstung, schwer verl, i kritisch Zustand in Spital geflogen</t>
  </si>
  <si>
    <t>3241_Biel_22.04.2019.pdf</t>
  </si>
  <si>
    <t>Tunnel FR Basel</t>
  </si>
  <si>
    <t>In linkskurve re in Wand</t>
  </si>
  <si>
    <t>Nicht in Astra-Karte eingetragen.  Se sehr klein, aber Tunnel mit Metall verkleidet. Beide HS Ebene 1.</t>
  </si>
  <si>
    <t>3242_Arisdorf_23.04.2019.pdf</t>
  </si>
  <si>
    <t>in Re kurve in Bankett</t>
  </si>
  <si>
    <t>Ganz Verlauf Schrägseilbrücke hohe Belastung 2 Se links, Autotransporter kl mit Anhänger</t>
  </si>
  <si>
    <t>3243_Schaffhausen_26.04.2019.pdf</t>
  </si>
  <si>
    <t>Sustenpass</t>
  </si>
  <si>
    <t>Kurve</t>
  </si>
  <si>
    <t>Bergauf, vor Kurve echts in Zaun</t>
  </si>
  <si>
    <t>frontl</t>
  </si>
  <si>
    <t>Direkt auf Hauptstrahlrichtung aus Felsschatten. Vermutlich 3 Betreiber,kein street-view.</t>
  </si>
  <si>
    <t>3244_Sustenpass_23.09.2018.pdf</t>
  </si>
  <si>
    <t>Aufffahren auf MW Auto</t>
  </si>
  <si>
    <t>Übersichtl. Strecke, SE 80° re, Gegenlicht, hohe Scheibe des Verursachers.</t>
  </si>
  <si>
    <t>3245_Escholzmatt_24.04.2019.pdf</t>
  </si>
  <si>
    <t>Unteriberg</t>
  </si>
  <si>
    <t>Gänigen</t>
  </si>
  <si>
    <t>Auf Alpstrasse über Felswand ab</t>
  </si>
  <si>
    <t>Stelle rekonstruiert. SE 2 3 Sender 1 Polycom, gemeinsam ca 30° neben HSR</t>
  </si>
  <si>
    <t>3246_Unteriberg_13.06.2015 .pdf</t>
  </si>
  <si>
    <t>Basel Münchenstein</t>
  </si>
  <si>
    <t>Bruderholzsstr.</t>
  </si>
  <si>
    <t>Gerade, Spurwechsel Auto übersehen</t>
  </si>
  <si>
    <r>
      <rPr>
        <sz val="11"/>
        <color rgb="FF000000"/>
        <rFont val="Calibri"/>
        <family val="2"/>
        <charset val="1"/>
      </rPr>
      <t xml:space="preserve">2x 2 HS im Winkel gequert, </t>
    </r>
    <r>
      <rPr>
        <b/>
        <sz val="11"/>
        <color rgb="FF000000"/>
        <rFont val="Calibri"/>
        <family val="2"/>
        <charset val="1"/>
      </rPr>
      <t xml:space="preserve">dort </t>
    </r>
    <r>
      <rPr>
        <sz val="11"/>
        <color rgb="FF000000"/>
        <rFont val="Calibri"/>
        <family val="2"/>
        <charset val="1"/>
      </rPr>
      <t>Unfallschwerpunkt.</t>
    </r>
  </si>
  <si>
    <t>3247_Basel_24.04.2019.pdf</t>
  </si>
  <si>
    <t>Cresciano</t>
  </si>
  <si>
    <t>in di vign</t>
  </si>
  <si>
    <t>kurze Quartierstrasse</t>
  </si>
  <si>
    <t>2x genau rechts 90° zum Senderstrahl, FR süd in freiem Gelände</t>
  </si>
  <si>
    <t>3248_Cresciano_26.04.2019.pdf</t>
  </si>
  <si>
    <t>Bottens</t>
  </si>
  <si>
    <t>Chenalet</t>
  </si>
  <si>
    <t>n Linkskurve überschlagen</t>
  </si>
  <si>
    <t>2x HS Ebene 1, über Strasse kreuzend, Unfallcluster nachher...Se 2 Leistungen nur geschätzt.</t>
  </si>
  <si>
    <t>3249_Bottens_26.04.2019.pdf</t>
  </si>
  <si>
    <t>Herrenschwand</t>
  </si>
  <si>
    <t>Thalmatt</t>
  </si>
  <si>
    <t>100m nach rechtskurve in Gegenverkehr</t>
  </si>
  <si>
    <t xml:space="preserve">Unfallschwerpunkt, ein fr¨üherer war direkt unter HS,  </t>
  </si>
  <si>
    <t>3250_Herrenschwand_29.04.2019.pdf</t>
  </si>
  <si>
    <t>Sallern Tunnel</t>
  </si>
  <si>
    <t>Sturz ohne Fremdeinwirkung, n Öffnung zum Senderstandort</t>
  </si>
  <si>
    <t>im Tunnel nach Passage Fenster (mit Sicht auf Nebenkeulen) schwer gestürzt</t>
  </si>
  <si>
    <t>3251_Filzbach_01.05.2019.pdf</t>
  </si>
  <si>
    <t>Courtemaiche</t>
  </si>
  <si>
    <t>rte de Porrentruy</t>
  </si>
  <si>
    <t>In re Kurve re in Mauer</t>
  </si>
  <si>
    <t>Sender frontal am 1.4. 1600m wieder 5G-Frei... Se Frontal 1640 LTE gross, UMTS Mittel</t>
  </si>
  <si>
    <t>3252_Courtemaiche_06.04.2019.pdf</t>
  </si>
  <si>
    <t>Friedrichshafenerstra</t>
  </si>
  <si>
    <t>Linksabbiegend Anhänger gekippt</t>
  </si>
  <si>
    <t>3253_Romanshorn_27.03.2015.pdf</t>
  </si>
  <si>
    <t>n Kurve Gegenspur, Gleise</t>
  </si>
  <si>
    <t>rechts Rotlicht-Gebäude, Unfallschwerpunkt, auch Frontalkollision.</t>
  </si>
  <si>
    <t>3254_Frauenfeld_03.05.2019.pdf</t>
  </si>
  <si>
    <t>Grub</t>
  </si>
  <si>
    <t>Dorf 57 kurve li</t>
  </si>
  <si>
    <t xml:space="preserve"> Linkskurve, in Leitplanke</t>
  </si>
  <si>
    <t>auf Hauptstrahl zufahrend, gleicher Unfall; Gegenrichtung 4635_Grub_25.02.2019</t>
  </si>
  <si>
    <t>3255_Grub_04.05.2019.pdf</t>
  </si>
  <si>
    <t>b Einspuren a Autob Kollis</t>
  </si>
  <si>
    <t>4 Se rechts gleiche Höhe 90°</t>
  </si>
  <si>
    <t>3256_Oberbüren_04.05.2019.pdf</t>
  </si>
  <si>
    <t>Schaffhauserstrasse</t>
  </si>
  <si>
    <t>Abgebogen b falschem Signalstand</t>
  </si>
  <si>
    <t>Se frontal Ford-Garage abgeschwächt, Glasverkleidung durchstrahlen.</t>
  </si>
  <si>
    <t>3257_Neuhausen_04.05.2019.pdf</t>
  </si>
  <si>
    <t>H13 FR chur</t>
  </si>
  <si>
    <t>in l re Kurve re ab Strasse, Block</t>
  </si>
  <si>
    <t>Nach Kreisel beschleunigt, umgehend rechts ab. freies Gelände bis Kreisel</t>
  </si>
  <si>
    <t>3258_Domat-Ems_04.05.2019.pdf</t>
  </si>
  <si>
    <t>Bützbergstrasse</t>
  </si>
  <si>
    <t xml:space="preserve">Sturz ohne Fremdeinwirkung   </t>
  </si>
  <si>
    <t>Nach Höhe Tankstelle gefunden, Avia mit w-lan, Flankenreflexiondes Senders, frei einwirkend.</t>
  </si>
  <si>
    <t>3259_Langenthal_05.05.2019.pdf</t>
  </si>
  <si>
    <t>Brünigpass Goll</t>
  </si>
  <si>
    <t>kurz nach Einbiegen rechts abgestürzt</t>
  </si>
  <si>
    <t>Se genau 90° re, Ev Gegenvekehr mit ungenauer Steckenführung, dort Expos. Links gleiche Distanz.</t>
  </si>
  <si>
    <t>3260_Meiringen_06.05.2019.pdf</t>
  </si>
  <si>
    <t>Laupen</t>
  </si>
  <si>
    <t>Neueneggstrasse</t>
  </si>
  <si>
    <t>nach Einbiegen aus Wasch-stasse gestürzt</t>
  </si>
  <si>
    <t xml:space="preserve">Reflexion an Glasfassade </t>
  </si>
  <si>
    <t>3261_Laupen_05.05.2019.pdf</t>
  </si>
  <si>
    <t>abbiegend vortritt verweigert</t>
  </si>
  <si>
    <t>Vermutlich noch 2 Reflexionen von starken Sendern frontal und links/frontal</t>
  </si>
  <si>
    <t>3262_Winterthur_06.0.5.2019.pdf</t>
  </si>
  <si>
    <t>gut einsehbare Anfahrstrecke des Radfahrers, ev falsch kombiniert, dass er abbiege...?</t>
  </si>
  <si>
    <t>3263_Stein_06.05.2019.pdf</t>
  </si>
  <si>
    <t>Dreiwiesenstrasse</t>
  </si>
  <si>
    <t>Dolder-Region, Se knapp</t>
  </si>
  <si>
    <t>3264_Zürich_06.05.2019.pdf</t>
  </si>
  <si>
    <t>Altorf</t>
  </si>
  <si>
    <t>A3 Industriestrasse</t>
  </si>
  <si>
    <t>b überholen Kollision Sattelschlepper</t>
  </si>
  <si>
    <t>Unfallschwerpunkt, Sender Industriegebiet</t>
  </si>
  <si>
    <t>3265_Altdorf_06.05.2019.pdf</t>
  </si>
  <si>
    <t>Tunnel vor Ausg N</t>
  </si>
  <si>
    <t>in Gegenverkehr überholt, keine Kollision</t>
  </si>
  <si>
    <t>Nachtbus mit 65 Insassen, in LU gestoppt</t>
  </si>
  <si>
    <t>3266_Seelisberg_07.05.2019.pdf</t>
  </si>
  <si>
    <t>Linthal   Bergli</t>
  </si>
  <si>
    <t>Klausenpass</t>
  </si>
  <si>
    <t>unbekanntes Med.Problem</t>
  </si>
  <si>
    <t>nach leichtem Anstieg auf einer eher flachen Ebene, nach Kurve ev. hinter hügelschatten hervor.</t>
  </si>
  <si>
    <t>3267_Linthal_07.05.2019.pdf</t>
  </si>
  <si>
    <t>Corcapolo</t>
  </si>
  <si>
    <t>strada cantonale</t>
  </si>
  <si>
    <t>Vor kurve rechts weit abgestürzt</t>
  </si>
  <si>
    <t>2.Kurve, nach nur 40m Geradeausfahrt, vorher Kurve n sehr langen Gerade bewältigt.</t>
  </si>
  <si>
    <t>3268_Corcapolo_05.05.2019.pdf</t>
  </si>
  <si>
    <t>vor Brücke Motorrad angefahren</t>
  </si>
  <si>
    <t>verletzt.</t>
  </si>
  <si>
    <t>Se 2 rechts genau 90°, Hauptstrahlzentrum</t>
  </si>
  <si>
    <t>3269_Höri_07.05.2019.pdf</t>
  </si>
  <si>
    <t>Detligen  FR Bern</t>
  </si>
  <si>
    <t>An Kreuzung re gestürzt</t>
  </si>
  <si>
    <t>3270_Detligen_07.05.2019.pdf</t>
  </si>
  <si>
    <t>Steinigacket</t>
  </si>
  <si>
    <t>rückwärts fahrend Füsse überfahrenP3272:P3312</t>
  </si>
  <si>
    <t>Beide Se vor Einbiegen-rücksetzen frontal, bei Rückwärsmanöver immer genau re 90°</t>
  </si>
  <si>
    <t>3271_Lüchingen_09.0.2019.pdf</t>
  </si>
  <si>
    <t>Brunnenstrasse</t>
  </si>
  <si>
    <t>In Insel, Kreisel schlecht signalisiert, asymmetrisch</t>
  </si>
  <si>
    <t>Sparmassnahme "Kreisel"als Verkehrsberuhigungsmassnahme.  Ev zu schnell / alkohol</t>
  </si>
  <si>
    <t>3272_Uster_12.05.2019.pdf</t>
  </si>
  <si>
    <t>Auto nicht gesichert,</t>
  </si>
  <si>
    <t>querung Antenne an Einfahrt, aber 3-seitig geschl. Kastenwagen</t>
  </si>
  <si>
    <t>3273_Knutwil_11.05.2019.pdf</t>
  </si>
  <si>
    <t>A5 FR süd</t>
  </si>
  <si>
    <t xml:space="preserve">rechts in Stützmauer, Mittelleitpl. </t>
  </si>
  <si>
    <t>nicht in Astra-Unfallkarte eingetragen</t>
  </si>
  <si>
    <t>3274_Cornaux_08.05.2019.pdf</t>
  </si>
  <si>
    <t>Grütstrasse</t>
  </si>
  <si>
    <t>In re Kurve geradeaus, frontalkoll</t>
  </si>
  <si>
    <t>kein stationärer Funkeinfluss, Geländeeinschnitt, Waldig</t>
  </si>
  <si>
    <t>3275_Gossau_11.05.2019.pdf</t>
  </si>
  <si>
    <t>Tübach</t>
  </si>
  <si>
    <t>Goldacherstrasse</t>
  </si>
  <si>
    <t>Gestürzt mit grossem Objekt auf Träger</t>
  </si>
  <si>
    <t>20m nach Hotspot von 2 Sendern gestürzt. Endlage 40m später klar, ev vorher Fahrrad verlassen.</t>
  </si>
  <si>
    <t>3276_Tübach_11.05.2019.pdf</t>
  </si>
  <si>
    <t>einbiegend vortritt verweigert</t>
  </si>
  <si>
    <t>3277_Buchs_11.05.2019.pdf</t>
  </si>
  <si>
    <t>Oulens-sous-Echallens</t>
  </si>
  <si>
    <t>in linkskurve re ab strasse</t>
  </si>
  <si>
    <t>einzige Linkskurve mit freien feld rechts. Se Autobahn frontal</t>
  </si>
  <si>
    <t>3278_Oulens-s-Echallens_04.05.2019.pdf</t>
  </si>
  <si>
    <t>Klusplatz</t>
  </si>
  <si>
    <t>Bei Ausfahrt falsch gesteuert</t>
  </si>
  <si>
    <t>3279_Zürich_05.09.2010.pdf</t>
  </si>
  <si>
    <t>Paradeplatz</t>
  </si>
  <si>
    <t>In Einbahnstrasse, Koll Trottoir, etc.</t>
  </si>
  <si>
    <t>Epileptischer Anfall, Tumor</t>
  </si>
  <si>
    <t>3280_Zürich_24.11.2003.pdf</t>
  </si>
  <si>
    <t>Oberneunforn</t>
  </si>
  <si>
    <t xml:space="preserve"> links abbieg Vortritt verweigert</t>
  </si>
  <si>
    <t>3281_Oberneunforn_14.05.2019.pdf</t>
  </si>
  <si>
    <t>Auffahrend vor LSA</t>
  </si>
  <si>
    <t>Motorradfaher vorher bremsend ist 81</t>
  </si>
  <si>
    <t>3282_Schaffhausen_15.05.2019.pdf</t>
  </si>
  <si>
    <t>Krauchthal</t>
  </si>
  <si>
    <t>Vortritt verweigert. Stop-signal</t>
  </si>
  <si>
    <t>Se links 90°, se hinten hoch, 180°, 200m so exponiert.</t>
  </si>
  <si>
    <t>3283_Krauchthal_12.05.2019.pdf</t>
  </si>
  <si>
    <t>EWA-Kurve</t>
  </si>
  <si>
    <t xml:space="preserve">Baumschaden. Reflektiert und genau Hauptstrahlzentrum in Strassenflucht. gleicher Ort wie 2891,. 3. von 3 Gebäudelücken in 50m Intervallen </t>
  </si>
  <si>
    <t>3284_Bürglen_15.05.2019.pdf</t>
  </si>
  <si>
    <t>Ramsenstrasse</t>
  </si>
  <si>
    <t>in Trottoirrand geraten</t>
  </si>
  <si>
    <t>Doppelstandort, in Trottoirrand gefahren, Se3 Polyco, Radio UKW 3.5 kW</t>
  </si>
  <si>
    <t>3285_Herisau_24.04.2019.pdf</t>
  </si>
  <si>
    <t>Haslenstrasse</t>
  </si>
  <si>
    <t>In Rechtskurve geradeaus</t>
  </si>
  <si>
    <t>längere Fahrt von unten im Hauptstrahl mit downtilt.</t>
  </si>
  <si>
    <t>3286_Teufen_12.05.2019.pdf</t>
  </si>
  <si>
    <t>Zürchermühle</t>
  </si>
  <si>
    <t>Ende linkskurve links in Insel</t>
  </si>
  <si>
    <t>Dreifachstandort, linear über 300m vor Hautstrahl, Kombi</t>
  </si>
  <si>
    <t>3287_Urnäsch_15.05.2019.pdf</t>
  </si>
  <si>
    <t>b überholen in Kurve li in LP</t>
  </si>
  <si>
    <t>Schleudert li MP in re MP in Li mp, verm grosse Geschwindigkeit</t>
  </si>
  <si>
    <t>3288_Buochs_17.05.2019.pdf</t>
  </si>
  <si>
    <t>Se 2 Bahnhof Meilen, immer exponiert. V falsch eingeschätzt.</t>
  </si>
  <si>
    <t>3289_Meilen_18.05.2019.pdf</t>
  </si>
  <si>
    <t>Yverdon</t>
  </si>
  <si>
    <t>stade sportif</t>
  </si>
  <si>
    <t>in Rugbyspiel bei maul infarkt</t>
  </si>
  <si>
    <t>Distanzen anngenommen, Mitte Spielfeld. Ev näher am Tor Nord...</t>
  </si>
  <si>
    <t>3290_Yverdon_18.05.2019.pdf</t>
  </si>
  <si>
    <t>Orpundstrasse</t>
  </si>
  <si>
    <t>mitte.</t>
  </si>
  <si>
    <t>3291_Biel_06.05.2018.pdf</t>
  </si>
  <si>
    <t>Grand Prix</t>
  </si>
  <si>
    <t>Teilnehmer GB Bern, vor Zieleinlauf zusammengebrochen</t>
  </si>
  <si>
    <r>
      <rPr>
        <sz val="11"/>
        <color rgb="FF000000"/>
        <rFont val="Calibri"/>
        <family val="2"/>
        <charset val="1"/>
      </rPr>
      <t xml:space="preserve">4 Infarkte am GP Bern,  letzter Anstieg heisst </t>
    </r>
    <r>
      <rPr>
        <sz val="11"/>
        <color rgb="FFC00000"/>
        <rFont val="Calibri"/>
        <family val="2"/>
        <charset val="1"/>
      </rPr>
      <t>heartbrake hill</t>
    </r>
    <r>
      <rPr>
        <sz val="11"/>
        <color rgb="FF000000"/>
        <rFont val="Calibri"/>
        <family val="2"/>
        <charset val="1"/>
      </rPr>
      <t>. Zumikon</t>
    </r>
  </si>
  <si>
    <t>3292_Bern_11.05.2019_GP.pdf</t>
  </si>
  <si>
    <t>bei Überholen zu schnell eingebogen</t>
  </si>
  <si>
    <t>Se Rastplatz Lincolnsberg, hat eine SR genau mit Zentrum in Unfallkurve</t>
  </si>
  <si>
    <t>3293_Rorschacherberg_16.08.2019.pdf</t>
  </si>
  <si>
    <t>Vorderthal</t>
  </si>
  <si>
    <t>Wägitalerstrasse</t>
  </si>
  <si>
    <t>in linkskurve tot gefunden</t>
  </si>
  <si>
    <t>Unfallschwerpunkt Hauptstrahl-Zentrum uptilt, ev mehrere Betreiber, nicht erkennbar; TW Kraftwerk neben Strasse.</t>
  </si>
  <si>
    <t>3294_Vorderthal_17.05.2019.pdf</t>
  </si>
  <si>
    <t>gestürzt, ohne findbaren Ort</t>
  </si>
  <si>
    <t>Zeitungsmeldung Bieler Tagblatt, kein Eintrag in Polizeiberichten, kein Eintrag in Astra-UnfallKarte.</t>
  </si>
  <si>
    <t>3295_Biel_11.03.2018.pdf</t>
  </si>
  <si>
    <t>Kriessernstrasse</t>
  </si>
  <si>
    <t>einbiegend auf Strasse</t>
  </si>
  <si>
    <t>72.8 uW/m2</t>
  </si>
  <si>
    <t>Keine Funkeinflüsse, HS ca 16 KKVA -Leitung mit erdeinspeisung</t>
  </si>
  <si>
    <t>3296_Altstätten_26.05.2019.pdf</t>
  </si>
  <si>
    <t>n 2/3 der  Linkskurve rechts ab</t>
  </si>
  <si>
    <t>Nach Auftauchen aus Hügelschatten.</t>
  </si>
  <si>
    <t>3297_Lyss_10.03.2018.pdf</t>
  </si>
  <si>
    <t>Ausfahrt A3 Ost</t>
  </si>
  <si>
    <t>in Ausfahrt Ladung verloren</t>
  </si>
  <si>
    <t>Frontal</t>
  </si>
  <si>
    <r>
      <rPr>
        <sz val="11"/>
        <color rgb="FFFFC000"/>
        <rFont val="Calibri"/>
        <family val="2"/>
        <charset val="1"/>
      </rPr>
      <t>Swissgrid-Notstand</t>
    </r>
    <r>
      <rPr>
        <sz val="11"/>
        <color rgb="FF000000"/>
        <rFont val="Calibri"/>
        <family val="2"/>
        <charset val="1"/>
      </rPr>
      <t>. Anfahrt innerhalb emf, dann Querung,  in Bremsstrecke exposition 3 Se links</t>
    </r>
  </si>
  <si>
    <t>3298_Rheinfelden_20.05.2019.pdf</t>
  </si>
  <si>
    <t>Kirchenfeldstr. 19</t>
  </si>
  <si>
    <t>Gerade, leichte re -Krümmung</t>
  </si>
  <si>
    <t>Lieferwagen überholt und streift vermutl. Velo, Se mit Reflex am FZ für Velofahrerin. Fahrerflucht</t>
  </si>
  <si>
    <t>3299_Bern_21.05.2019.pdf</t>
  </si>
  <si>
    <t xml:space="preserve">A2 in Einfahrt </t>
  </si>
  <si>
    <t>Anhänger v Lieferwagen gekippt</t>
  </si>
  <si>
    <t>frontgal</t>
  </si>
  <si>
    <t xml:space="preserve">Schaukelbewegung </t>
  </si>
  <si>
    <t>3300_Emmenbrücke_16.05.2019.pdf</t>
  </si>
  <si>
    <t>Höhe Ausfahrt geschleudert</t>
  </si>
  <si>
    <t>vermutlich Aquaplaning an Stelle mit li / re Entwässerung Tesla.</t>
  </si>
  <si>
    <t>3301_Trübbach_21.05.2019.pdf</t>
  </si>
  <si>
    <t>Lungolago</t>
  </si>
  <si>
    <t>an Poller gestürzt</t>
  </si>
  <si>
    <t>3302_Ascona_21.05.2019.pdf</t>
  </si>
  <si>
    <t>Euseigne</t>
  </si>
  <si>
    <t>route de la vallee</t>
  </si>
  <si>
    <t>Bus weicht links auf Stellplatz aus</t>
  </si>
  <si>
    <t>Bus hinten rechts angeschoben, wegkatapultiert.</t>
  </si>
  <si>
    <t>3303_Euseigne_20.05.2019.pdf</t>
  </si>
  <si>
    <t>Bahnofunterführung</t>
  </si>
  <si>
    <t>Bei Unfallstelle offenes Treppenhausareal mit Sendereinflüssen, teils reflektiert.</t>
  </si>
  <si>
    <t>3304_Winterthur_22.05.2019.pdf</t>
  </si>
  <si>
    <t>Kreisel Schäfli</t>
  </si>
  <si>
    <t>In Kreisel Vortritt verweigert</t>
  </si>
  <si>
    <t>Unfallschwerpunkt Rentner</t>
  </si>
  <si>
    <t>3305_St.Margrethen_22.05.2019.pdf</t>
  </si>
  <si>
    <t>A3 FR Süd</t>
  </si>
  <si>
    <t>links in Lp, re in LP, Anhänger gekippt</t>
  </si>
  <si>
    <t>4717_Erstfeld_23.06.2019.pdf</t>
  </si>
  <si>
    <t>Rietwiesstrasse 3</t>
  </si>
  <si>
    <t>Rückwärts rollen lassen</t>
  </si>
  <si>
    <t>Lage noch verifizieren, Regen möglich</t>
  </si>
  <si>
    <t>3307_Herisau_22.05.2019.pdf</t>
  </si>
  <si>
    <t>Sonnenhalden</t>
  </si>
  <si>
    <t>Aussteigen, Rückwärts rollen lassen</t>
  </si>
  <si>
    <t>0.27uW/m2</t>
  </si>
  <si>
    <t>Start neben Haus, offfene Türe, sie aber drinnen geblieben -nach 20m in Lieferwagen mit Türe.</t>
  </si>
  <si>
    <t>3308_Heiden_13.03.2019.pdf</t>
  </si>
  <si>
    <t>Le Cerneux-Pequignot</t>
  </si>
  <si>
    <t>RC 149</t>
  </si>
  <si>
    <t>rechts neben Strasse, gekippt</t>
  </si>
  <si>
    <t>Sattelschlepper, nach rechtwinkliger Kurve, schmale Strasse, nasses weiches Bankett</t>
  </si>
  <si>
    <t>3309_Le_Cerneux-Pequignot_20.05.2019.pdf</t>
  </si>
  <si>
    <t>Oberstadtstrasse</t>
  </si>
  <si>
    <t>Auf P Pedal verwechselt</t>
  </si>
  <si>
    <t>zwei Sender hoch, links 80° und 100°</t>
  </si>
  <si>
    <t>3310_ Baden_22.05.2019.pdf</t>
  </si>
  <si>
    <t xml:space="preserve">Reigoldswil  </t>
  </si>
  <si>
    <t>Kurve zwischen Geraden</t>
  </si>
  <si>
    <t xml:space="preserve">Hauptstrahlzentrum, gl höhe, vorher über 200m </t>
  </si>
  <si>
    <t>3311_Reigoldswil_21.05.2019.pdf</t>
  </si>
  <si>
    <t>auf stehende Kolonne geprallt</t>
  </si>
  <si>
    <t>Se in Gebäudelücke, Reflexion an Bleckfassade, ebenso Lücke im Bereich 15m vor Unfall und bis 40m frei exponiert</t>
  </si>
  <si>
    <t>3312_Oberuzwil_23.05.2010.pdf</t>
  </si>
  <si>
    <t>Fahrspurwechsel unter Druck Bus</t>
  </si>
  <si>
    <t>Lichthupender Bus hinter Rentner, der fährt re in LKW</t>
  </si>
  <si>
    <t>3313_St.Gallen_09.07.2019.pdf</t>
  </si>
  <si>
    <t>Fg beim Kehricht hinausstellen angefahren</t>
  </si>
  <si>
    <t>Sender gleiche Höhe aus Talgrund-Fabrik, sog. Sportl Fahrzeug, FG weit weg geschleudert</t>
  </si>
  <si>
    <t>3314_Wattwil_23.05.2019.pdf</t>
  </si>
  <si>
    <t>Kempthal lindau</t>
  </si>
  <si>
    <t>A1 Hammermühle</t>
  </si>
  <si>
    <t>Gerade, Spurwechsel abrupt</t>
  </si>
  <si>
    <t>alle 3 sind HS 1 quer , se aus pos. Talgrund hoch</t>
  </si>
  <si>
    <t>3315_Lindau_23.05.2019.pdf</t>
  </si>
  <si>
    <t>Solothurn ost</t>
  </si>
  <si>
    <t>So</t>
  </si>
  <si>
    <t>in Ausfahrt rechts a Böschung</t>
  </si>
  <si>
    <t>in Böschung, wieder runter. "Fahrerflucht"</t>
  </si>
  <si>
    <t>3316_Solothurn_20.05.2019.pdf</t>
  </si>
  <si>
    <t>Richtung Avenches</t>
  </si>
  <si>
    <t>Falschfahrer Richtung Avenches</t>
  </si>
  <si>
    <t>Falschfahrer, Einfahrt ev bereits in Lully Rastplatz, dort Sender.</t>
  </si>
  <si>
    <t>3317_Payerne_23.05.2019.pdf</t>
  </si>
  <si>
    <t>Pont jonge</t>
  </si>
  <si>
    <t>In Kurve rechts an Randstein</t>
  </si>
  <si>
    <t>Kurve regelmässig.</t>
  </si>
  <si>
    <t>3318_Broc_22.05.2019.pdf</t>
  </si>
  <si>
    <t>Ehrendingen</t>
  </si>
  <si>
    <t>Surbtalstrasse</t>
  </si>
  <si>
    <r>
      <rPr>
        <b/>
        <sz val="11"/>
        <color rgb="FF000000"/>
        <rFont val="Calibri"/>
        <family val="2"/>
        <charset val="1"/>
      </rPr>
      <t xml:space="preserve">5G </t>
    </r>
    <r>
      <rPr>
        <sz val="11"/>
        <color rgb="FF000000"/>
        <rFont val="Calibri"/>
        <family val="2"/>
        <charset val="1"/>
      </rPr>
      <t>Sender hinten, mittel</t>
    </r>
  </si>
  <si>
    <t>3319_Ehrendingen_23.05.2019.pdf</t>
  </si>
  <si>
    <t>in re- Kurve links weit in Gegenspur</t>
  </si>
  <si>
    <t>Se Mattenhof auf Hügel, Hauptstrahlzentrum,, abgeschirmt... Unfallschwerpunkt, verm. Doppelstandort</t>
  </si>
  <si>
    <t>3320_Zufikon_20.05.2019.pdf</t>
  </si>
  <si>
    <t>Nidau</t>
  </si>
  <si>
    <t>Dr Schneider-Strasse</t>
  </si>
  <si>
    <t>gerade Strecke, gestürzt</t>
  </si>
  <si>
    <t>ev auch 3. Sender im Spiel, 230m ca.je nach Unfallort</t>
  </si>
  <si>
    <t>3221_Nidau_24.05.2019.pdf</t>
  </si>
  <si>
    <t>Oberbuchsiten</t>
  </si>
  <si>
    <t>Gässli</t>
  </si>
  <si>
    <r>
      <rPr>
        <b/>
        <sz val="11"/>
        <color rgb="FF000000"/>
        <rFont val="Calibri"/>
        <family val="2"/>
        <charset val="1"/>
      </rPr>
      <t>5G</t>
    </r>
    <r>
      <rPr>
        <sz val="11"/>
        <color rgb="FF000000"/>
        <rFont val="Calibri"/>
        <family val="2"/>
        <charset val="1"/>
      </rPr>
      <t xml:space="preserve"> auf Sender 1, ebenfalls mittel. Gebäudelücke, gleiche Einfallsrichtung</t>
    </r>
  </si>
  <si>
    <t>3322_Oberbuchsiten_20.05.2019.pdf</t>
  </si>
  <si>
    <t>rückw.einbiegend Vortritt verweigert</t>
  </si>
  <si>
    <t xml:space="preserve">Vermutlich Doppelstandort. </t>
  </si>
  <si>
    <t>3323_Gais_18.05.2019.pdf</t>
  </si>
  <si>
    <t>Staderas</t>
  </si>
  <si>
    <t>nach kurve weiter links Gegenverkehr</t>
  </si>
  <si>
    <t>Unfallschwerpunkt. Engegenko. FZ Tesla, gedreht 180°, unverletzt</t>
  </si>
  <si>
    <t>3324_Laax_25.05.2019.pdf</t>
  </si>
  <si>
    <t>Sturz ohne Fremdeinwirkung, nach einbiegen von Brücke</t>
  </si>
  <si>
    <t>Zeugenaufruf, unerklärliche Gründe führen zum Sturz</t>
  </si>
  <si>
    <t>3325_Basel_24.05.2019.pdf</t>
  </si>
  <si>
    <t>in linkskurve rechts in LP</t>
  </si>
  <si>
    <t>2 x 2 Querungen Ebene 1 vorher</t>
  </si>
  <si>
    <t>3326_Silenen_25.05.2019.pdf</t>
  </si>
  <si>
    <t xml:space="preserve">Untereggenstrasse </t>
  </si>
  <si>
    <t>Kollision in Kurve</t>
  </si>
  <si>
    <t>Kurve liegt unter zwei HS 5</t>
  </si>
  <si>
    <t>3327_Goldach_25.05.2019.pdf</t>
  </si>
  <si>
    <t>Illnau-Effretikon</t>
  </si>
  <si>
    <t>Wolfacherstrasse</t>
  </si>
  <si>
    <t>Vortritt Nebenstrasse verweigert</t>
  </si>
  <si>
    <t>Velofahrer abwärts aus Wäldchen, HS 1 vor 150m gequert</t>
  </si>
  <si>
    <t>3328_Illnau-Effretikon_25.05.2019.pdf</t>
  </si>
  <si>
    <t>Rikonerstrasse</t>
  </si>
  <si>
    <t>Vortritt verweigert b einbiegen</t>
  </si>
  <si>
    <t>übersichtliche Einfahrt</t>
  </si>
  <si>
    <t>3329_Effretikon_26.05.2019.pdf</t>
  </si>
  <si>
    <t>Sils im Domleschg</t>
  </si>
  <si>
    <t>Schynstrasse</t>
  </si>
  <si>
    <t>Schynstrasse mehrfach überspannt, letze Querung sehr tief und breit.</t>
  </si>
  <si>
    <t>3330_Sils_26.05.2019.pdf</t>
  </si>
  <si>
    <t xml:space="preserve">Splügenstrasse </t>
  </si>
  <si>
    <t xml:space="preserve">b Anfahren auf Autobahn Anfall </t>
  </si>
  <si>
    <t>nach 90° kurve, Standort mit 3 Sendern und Polycom; gefahrene Strecke ca 200-300m</t>
  </si>
  <si>
    <t>3331_St.Gallen_22.05.2019.pdf</t>
  </si>
  <si>
    <t>Aarauerstrasse 24</t>
  </si>
  <si>
    <t>abbiegend zu Denner Bubüberfahren</t>
  </si>
  <si>
    <t>3332_Erlinsbach_27.05.2019.pdf</t>
  </si>
  <si>
    <t>Sedrun</t>
  </si>
  <si>
    <t>Auf Bahnhofpl. Abfahrend FG übers</t>
  </si>
  <si>
    <t>Se strahlt sicher in die Dorfmitte, vermutlich Mehrfachstandort ab Bergkuppe</t>
  </si>
  <si>
    <t>3333_Sedrun_28.05.2019.pdf</t>
  </si>
  <si>
    <t>Bouveret</t>
  </si>
  <si>
    <t>Höhe Strandbad in Gegenverkehr</t>
  </si>
  <si>
    <t>Dorfeingang, Sender über See reflektierend</t>
  </si>
  <si>
    <t>3334_Bouveret_24.05.2019.pdf</t>
  </si>
  <si>
    <t>Heimatstrasse</t>
  </si>
  <si>
    <t>Abbiegend Velo angefaren</t>
  </si>
  <si>
    <t>Unfallschwerpunkt, div. Medizinische, in Anfahrrichtg tödl FG-unfall</t>
  </si>
  <si>
    <t>3335_St.Gallen_28.05.2019.pdf</t>
  </si>
  <si>
    <t>Hubstrasse</t>
  </si>
  <si>
    <t>Gerade, li in Stein, überschlagen</t>
  </si>
  <si>
    <t>Alkohol  0.5mg</t>
  </si>
  <si>
    <t>Sender Gloten Doppelstandort hinten, 1600m gr, Fahrerflucht zuhause angetroffen</t>
  </si>
  <si>
    <t>3336_Wilen_26.05.2019.pdf</t>
  </si>
  <si>
    <t>Langmoosstrasse</t>
  </si>
  <si>
    <t>in Einfahrt zur Tiefgarage verstorben</t>
  </si>
  <si>
    <t xml:space="preserve">Ort noch eruieren </t>
  </si>
  <si>
    <t>3337_Rorschacherberg_28.05.2019.pdf</t>
  </si>
  <si>
    <t>Schönenbuch</t>
  </si>
  <si>
    <t>v P auf Strasse einbiegend vortritt verweigert</t>
  </si>
  <si>
    <t>mitel</t>
  </si>
  <si>
    <t>First von Nachbarhaus durchdringend, oder knapp darüber</t>
  </si>
  <si>
    <t>3338_Schönenbuch_28.05.2019.pdf</t>
  </si>
  <si>
    <t>Davos-Frauenkirch</t>
  </si>
  <si>
    <t>Landwasserstrasse</t>
  </si>
  <si>
    <t>a Trottoir gefahren, Richtungswechsel, bushalt,</t>
  </si>
  <si>
    <t>Se1 und Se2 genau hintereinander, Se 3 Betriebsfunk Transportuntern.genau 90°</t>
  </si>
  <si>
    <t>3339_Davos-Frauenkirch_06.06.2019.pdf</t>
  </si>
  <si>
    <t>Mesocco A13</t>
  </si>
  <si>
    <t>Bernabbia FR S</t>
  </si>
  <si>
    <t>188.8 uW/m2</t>
  </si>
  <si>
    <t>Solitärer Gebirgsstandort, verm auch Polycom.  Nä Tunnel nach dieser Kurve 2 tödliche, Unfallschwerpunkt.</t>
  </si>
  <si>
    <t>3340_Mesocco_15.05.2019.pdf</t>
  </si>
  <si>
    <t>Lerchenfeldstrasse</t>
  </si>
  <si>
    <t>abbiegen vor Mofa auf Radspur</t>
  </si>
  <si>
    <t>Reflexion an hohe Metallfassade. Se 2 vermutlich polycom</t>
  </si>
  <si>
    <t>3341_Wil_28.05.2019.pdf</t>
  </si>
  <si>
    <t>Ganterschwil</t>
  </si>
  <si>
    <t>Neckertalstrasse</t>
  </si>
  <si>
    <t>In linkskurve geradeaus</t>
  </si>
  <si>
    <r>
      <rPr>
        <sz val="11"/>
        <color rgb="FF000000"/>
        <rFont val="Calibri"/>
        <family val="2"/>
        <charset val="1"/>
      </rPr>
      <t xml:space="preserve">Biegung auf 1100m möglich, </t>
    </r>
    <r>
      <rPr>
        <sz val="11"/>
        <color rgb="FFFF0000"/>
        <rFont val="Calibri"/>
        <family val="2"/>
        <charset val="1"/>
      </rPr>
      <t>nachmessen</t>
    </r>
    <r>
      <rPr>
        <sz val="11"/>
        <color rgb="FF000000"/>
        <rFont val="Calibri"/>
        <family val="2"/>
        <charset val="1"/>
      </rPr>
      <t>; Unfallschwerpunkt Motorrad in FR</t>
    </r>
  </si>
  <si>
    <t>3342_Ganterschwil_30.05.2019.pdf</t>
  </si>
  <si>
    <t>Streifkollison mit F 66 bei Inselsituation</t>
  </si>
  <si>
    <t>Nicht deklarierte ev private Antenne, GrunauBetriebsfunk, aus Fall 3233</t>
  </si>
  <si>
    <t>3343_Buchs_30.05.2019.pdf</t>
  </si>
  <si>
    <t>Chez le Bart</t>
  </si>
  <si>
    <t>rue du littoral</t>
  </si>
  <si>
    <t>rechts abbiegend, Kollsion vor LSA</t>
  </si>
  <si>
    <t>Se 1 und 2 von hoch, Silo, hohe Transmission. Se 3 ist Betriebsfunk-Antenne SBB, 5 Sender</t>
  </si>
  <si>
    <t>3344_Chez-le-Bart_29.05.2019.pdf</t>
  </si>
  <si>
    <t>Kerenzerberg</t>
  </si>
  <si>
    <t>Tunnel FR süd</t>
  </si>
  <si>
    <t>In rechte Wand gefahren</t>
  </si>
  <si>
    <t>ca 3000m nach Einfahrt.  Sender frontal, Kombi,  300m l Unfallstrecke, Endlage ist Ortsangabe, HS grosses Feld von 5x Ebene1</t>
  </si>
  <si>
    <t>3345_Filzbach_30.05.2019.pdf</t>
  </si>
  <si>
    <t>Ausfahrt FR Zucg</t>
  </si>
  <si>
    <t>In Ausfahrtkurve geradeaus</t>
  </si>
  <si>
    <t>schnelles Fahrzeug</t>
  </si>
  <si>
    <t>3346_ Baar_30.05.2019.pdf</t>
  </si>
  <si>
    <t xml:space="preserve">Köniz  Spiegel </t>
  </si>
  <si>
    <t>Bellevuestrasse</t>
  </si>
  <si>
    <t>in lei Linkskurve gestürzt</t>
  </si>
  <si>
    <t>BE ohne  Altersangabe, Se 2 von Spital-Hochhaus, gleiche Höhe</t>
  </si>
  <si>
    <t>3347_Köniz_31.05.2019.pdf</t>
  </si>
  <si>
    <t>verdachtsfall</t>
  </si>
  <si>
    <t>San Bernardino</t>
  </si>
  <si>
    <t>Pass ca de mucia</t>
  </si>
  <si>
    <t>nach, resp. vor  Kurve Streifkollsison</t>
  </si>
  <si>
    <t>3348_San-Bernardino_31.05.2019.pdf</t>
  </si>
  <si>
    <t>Julierstrasse see</t>
  </si>
  <si>
    <t>Streifkollision b überhol i re-Kurve</t>
  </si>
  <si>
    <t>Verursacher AT,  von S nach N, unübersichtlich bei überholen, Gegentöff  f 24, mit Gegenlicht in Kollisionsituation.</t>
  </si>
  <si>
    <t>3349_Marmorera_31.05.2019.pdf</t>
  </si>
  <si>
    <t>Schwänlikreisel</t>
  </si>
  <si>
    <t>Vortritt in Kreisel verweigert, Motorrad gestürzt</t>
  </si>
  <si>
    <t>Falsch beschrieben. Motorrad betroffen - nicht verursachend Einbiegendes Fahrzeug hat se von hinten; Unfallschwerpunkt</t>
  </si>
  <si>
    <t>3350_Herisau_31.05.2019.pdf</t>
  </si>
  <si>
    <t>Siblingerhöhe</t>
  </si>
  <si>
    <t>Beide standorte sind solitär und weit entfernt, vermutlich auch Mehrfachstandort.</t>
  </si>
  <si>
    <t>3351_Siblingen_31.05.2019.pdf</t>
  </si>
  <si>
    <t xml:space="preserve">Neuhaus </t>
  </si>
  <si>
    <t>links abbiegend Vortritt verweigert</t>
  </si>
  <si>
    <t xml:space="preserve"> Enge Einfahrt, Mofa, bergab schnell...</t>
  </si>
  <si>
    <t>3352_Neuhaus_10.08.2019.pdf</t>
  </si>
  <si>
    <t>Einmündung in starker Kurve,  Mini sportlich</t>
  </si>
  <si>
    <t>3353_Rapperswil_26.08.2019.pdf</t>
  </si>
  <si>
    <r>
      <rPr>
        <b/>
        <sz val="11"/>
        <color rgb="FF000000"/>
        <rFont val="Calibri"/>
        <family val="2"/>
        <charset val="1"/>
      </rPr>
      <t>Autonomer Bus</t>
    </r>
    <r>
      <rPr>
        <sz val="11"/>
        <color rgb="FF000000"/>
        <rFont val="Calibri"/>
        <family val="2"/>
        <charset val="1"/>
      </rPr>
      <t xml:space="preserve"> Kurve geschnitten </t>
    </r>
  </si>
  <si>
    <t>Autonomer Bus abbiegend auf Gegenspur, Frontalkollision mit überraschter Fahrradfahrerin 72</t>
  </si>
  <si>
    <t>3355_Neuhausen_02.06.2019.pdf</t>
  </si>
  <si>
    <t>Filisiur</t>
  </si>
  <si>
    <t>Bellaluna</t>
  </si>
  <si>
    <t>nach Kurve links in Bösch, schleuderfahrt</t>
  </si>
  <si>
    <t>Hochspannungsleitung 1 auf gleicher Höhe wie Strasse, 3 etwas höher</t>
  </si>
  <si>
    <t>3356_Filisur_02.06.2019.pdf</t>
  </si>
  <si>
    <t>Bernastrasse 6</t>
  </si>
  <si>
    <t xml:space="preserve">Sturz ohne Fremdeinwirkung,  </t>
  </si>
  <si>
    <t>verletzt auf Strasse gefunden, Zeugenaufruf.  Zusätzlich Polycom von Taubenstrasse, wie 1 einstrahlend</t>
  </si>
  <si>
    <t>3357_Bern_01.06.2019.pdf</t>
  </si>
  <si>
    <t>Ausserberg</t>
  </si>
  <si>
    <t>Trotti</t>
  </si>
  <si>
    <t>Nebenstr,Bergweg abgestürzt</t>
  </si>
  <si>
    <t>56uW/m2</t>
  </si>
  <si>
    <t>Fenster links offen,  VW Kasten mit Schafen, se von Station Ausserberg</t>
  </si>
  <si>
    <t>3358_Ausserberg_31.05.2099.pdf</t>
  </si>
  <si>
    <t>Intragna</t>
  </si>
  <si>
    <t>3359_Intragna_31.05.2019.pdf</t>
  </si>
  <si>
    <t>Gotthardstrasse SZ</t>
  </si>
  <si>
    <t>N re kurve geradeaus</t>
  </si>
  <si>
    <t>Sender vermutlich Doppelstandort.</t>
  </si>
  <si>
    <t>3360_Arth_03.06.2019.pdf</t>
  </si>
  <si>
    <t>Ausfahrt A1 BE</t>
  </si>
  <si>
    <t>in linkskurve links Gegenspur, 100m quer in Böschung</t>
  </si>
  <si>
    <t xml:space="preserve">Se 2 mit 5G 600m gross links SE 3 </t>
  </si>
  <si>
    <t>3361_Hunzenschwil_03.06.2019.pdf</t>
  </si>
  <si>
    <t>Rueras</t>
  </si>
  <si>
    <t>in l re Kurve geradeaus, Böschung</t>
  </si>
  <si>
    <t>rote, neue schnelle Maschine, zu viel Gas nach Kurven</t>
  </si>
  <si>
    <t>3362_Rueras_02.06.2019.pdf</t>
  </si>
  <si>
    <t>A7 FR zürich</t>
  </si>
  <si>
    <t>Alle HS Ebene 3, 3-5x gequert,  0.67mg Alkohol.</t>
  </si>
  <si>
    <t>3363_Hüttlingen_01.06.2019.pdf</t>
  </si>
  <si>
    <t>Langmattstrasse BL</t>
  </si>
  <si>
    <t>Se 3 rechts am Ort des Entscheids/Wahrnehmung genau 90°</t>
  </si>
  <si>
    <t>3364_Oberwil_04.06.2019.pdf</t>
  </si>
  <si>
    <t>Capitul Dafora</t>
  </si>
  <si>
    <t>Auf Waldstrasse gestürzt</t>
  </si>
  <si>
    <t>3365_Posciavo_02.06.2019.pdf</t>
  </si>
  <si>
    <t>Gerlisbergstrasse</t>
  </si>
  <si>
    <t>in Linkskurve auf Radweg gestürzt</t>
  </si>
  <si>
    <t>Flugfunk, polycom, Abhöranlagen an Strasse, ev in Hauptstrahl einfahrend. Prüfen.</t>
  </si>
  <si>
    <t>3366_Kloten_04.06.2019.pdf</t>
  </si>
  <si>
    <t>Witikon</t>
  </si>
  <si>
    <t>HS Friedhof</t>
  </si>
  <si>
    <t>beim Wenden vortritt missachtet</t>
  </si>
  <si>
    <t>Fahrt von Post-Dreirad, f 57 wurde abgeschnitten, Kollision mit Hinterrädern</t>
  </si>
  <si>
    <t>3367_Zürich_04.06.2019.pdf</t>
  </si>
  <si>
    <t>Auensteinerstrasse</t>
  </si>
  <si>
    <t>bergab, langsam, Kollsion Zaun, Haus</t>
  </si>
  <si>
    <t>unbekanntes med. Problem</t>
  </si>
  <si>
    <t>Se4 wie 3.Se! Unfallschwerpunkt 536_Wildegg_06.062016, bergab langsamer geworden, Zaun, dann Rückwärtsfahrt, Kollision Fassade</t>
  </si>
  <si>
    <t>3368_Auenstein_05.06.2019.pdf</t>
  </si>
  <si>
    <t>Weesstrasse</t>
  </si>
  <si>
    <t>Rechtsvortritt nicht gewährt</t>
  </si>
  <si>
    <t>zu schnell auf enge unübersichtliche Kreuzung, F 80 mit Blendung</t>
  </si>
  <si>
    <t>3369_Au_03.06.2019.pdf</t>
  </si>
  <si>
    <t>Tschugg</t>
  </si>
  <si>
    <t>Klinik</t>
  </si>
  <si>
    <t>Rückwärts Frau überrollt</t>
  </si>
  <si>
    <t>Kehricht-LKW, verm. ohne Belader zu Institution unterwegs, Klinikareal</t>
  </si>
  <si>
    <t>3370_Tschugg_03.06.2019.pdf</t>
  </si>
  <si>
    <t>Oberstrasse 112</t>
  </si>
  <si>
    <t>neben AB Brücke</t>
  </si>
  <si>
    <t>3371_St.Gallen_05.06.2019.pdf</t>
  </si>
  <si>
    <t>Moosleerau</t>
  </si>
  <si>
    <t>überholt 2 Kinder auf velo, einer stürzt</t>
  </si>
  <si>
    <t>LKW hat vermutlich nichts gemerkt, Anhängerzug, Se 2 Betriebsfunk. Se 1 vermutlich bei erster Einschätzung für LKW wichtig</t>
  </si>
  <si>
    <t>3372_Mosleerau_06.06.2019.pdf</t>
  </si>
  <si>
    <t>Auffahrkoll. Engl Bu, Dosierstelle</t>
  </si>
  <si>
    <t xml:space="preserve">Dosieranlage ist Unfallschwerpunkt,  </t>
  </si>
  <si>
    <t>3373_Airolo_25.05.2019.pdf</t>
  </si>
  <si>
    <t>en Bataille</t>
  </si>
  <si>
    <t>Baustelle, manövrierender LKW fährt Velo an</t>
  </si>
  <si>
    <t xml:space="preserve">an rückwärtsfahrenden LKW geraten. Fahrrad ist in Baustelle hauptverantwortlich, immer gleiche HS 5 </t>
  </si>
  <si>
    <t>3374_Broc_03.06.2019.pdf</t>
  </si>
  <si>
    <t>Jurastrasse 120</t>
  </si>
  <si>
    <t>mädchen auf Velo auf FG angefarhen</t>
  </si>
  <si>
    <t>3375_Aarwangen_04.06.2019.pdf</t>
  </si>
  <si>
    <t>Könizstrasse</t>
  </si>
  <si>
    <t>in Auto gefahren</t>
  </si>
  <si>
    <t>Kollisionspartner in Auto davongefahren,LSA, verm. noch bei dunkelorange weitergefahren</t>
  </si>
  <si>
    <t>3376_Liebefeld_03.06.2019.pdf</t>
  </si>
  <si>
    <t>Mositunnel</t>
  </si>
  <si>
    <t>Bei Tunnelende vor Portal links Gegenspur</t>
  </si>
  <si>
    <t>am Tunnelende Sender aussen, sehr wahrscheinlich neu auch innnen, Tunnel 1100m lang</t>
  </si>
  <si>
    <t>3377_Brunnen_04.06.2019.pdf</t>
  </si>
  <si>
    <t>Kreisel Zeughaus</t>
  </si>
  <si>
    <t>HS ist SBB Doppelspur</t>
  </si>
  <si>
    <t>3378_Frauenfeld_04.06.2019.pdf</t>
  </si>
  <si>
    <t>vor quer abbiegendes Tram</t>
  </si>
  <si>
    <t>Kleinsender, diverse im Irchelpark Unfallschwerpunkt für Radfahrerstürze, einer im August 2019.</t>
  </si>
  <si>
    <t>3379_Zürich_05.06.2019.pdf</t>
  </si>
  <si>
    <t>Wielsteinstrasse</t>
  </si>
  <si>
    <t>Gerade Strasse, an re Trottoirrand gestürzt</t>
  </si>
  <si>
    <t>2 Gebäudelücken je 20-30m auseinander, in 2. gestürzt.</t>
  </si>
  <si>
    <t>3380_Frauenfeld_06.06.2019.pdf</t>
  </si>
  <si>
    <t>Ettiswil</t>
  </si>
  <si>
    <t>Willisauerstrasse</t>
  </si>
  <si>
    <t>Gerade, Anhänger geschleudert</t>
  </si>
  <si>
    <t xml:space="preserve">Se genau 90° im Hautpstrahlzentrum. Unfall in Astra-Karte nicht vermerkt  </t>
  </si>
  <si>
    <t>3381_Ettiswil_06.06.2019.pdf</t>
  </si>
  <si>
    <t>Rongellen III</t>
  </si>
  <si>
    <t>in li Kurve bei Einfahrt Gegenspur</t>
  </si>
  <si>
    <t>Deutscher Automobilist.</t>
  </si>
  <si>
    <t>3382_Zillis_17.05.2020.pdf</t>
  </si>
  <si>
    <t>Hülftenkreisel</t>
  </si>
  <si>
    <t>lange linkskurve</t>
  </si>
  <si>
    <t>250m vorher in Kreisel von Links stark exponiert., Cabriolet,  mit steiler Heckscheibe</t>
  </si>
  <si>
    <t>3383_Pratteln_07.06.2019.pdf</t>
  </si>
  <si>
    <t>A 13 fr Süd</t>
  </si>
  <si>
    <t>in Aufpralldä auf Überholspur geprallt</t>
  </si>
  <si>
    <t>grosss</t>
  </si>
  <si>
    <t>Se aus HS Mast</t>
  </si>
  <si>
    <t>3384_Oberriet_06.06.2019.pdf</t>
  </si>
  <si>
    <t>Forchstrasse 41</t>
  </si>
  <si>
    <t>Vor Tram gelaufen, am 26.6 gest.</t>
  </si>
  <si>
    <t>Se sehr klein, nicht genau lokalisiert, Verunfallter lebte in Wohngruppe</t>
  </si>
  <si>
    <t>3385_Zürich_07.06.2019.pdf</t>
  </si>
  <si>
    <t>Chappeli</t>
  </si>
  <si>
    <t>n Kurve Gegenspur, Frontalkollision</t>
  </si>
  <si>
    <t>BE macht keine Altersangaben</t>
  </si>
  <si>
    <t>3386_Frutigen_07.06.2019.pdf</t>
  </si>
  <si>
    <t>Brunnadernrain</t>
  </si>
  <si>
    <t>bus</t>
  </si>
  <si>
    <t>BE macht keine Altersangaben, Mofa. Ev ältere Person</t>
  </si>
  <si>
    <t>3387_Bern_07.06.2019.pdf</t>
  </si>
  <si>
    <t>Aengistrasse</t>
  </si>
  <si>
    <t>Auffahren auf abbieg Fahrzeug</t>
  </si>
  <si>
    <t xml:space="preserve">Unfallschwerpunkt, immer in Richtung auf Sender </t>
  </si>
  <si>
    <t>3388_Niederbipp_07.06.2019.pdf</t>
  </si>
  <si>
    <t>Grienbachstrasse 33</t>
  </si>
  <si>
    <t xml:space="preserve"> von P vollgas in Hausecke</t>
  </si>
  <si>
    <t>eventuell Reflexionen.</t>
  </si>
  <si>
    <t>3389_Zug_09.06.2019.pdf</t>
  </si>
  <si>
    <t>in Kurve links in Friedhofeingang</t>
  </si>
  <si>
    <t>Se gleiche Höhe von Fabrik im Talgrund, Hauptstrahlzentrum</t>
  </si>
  <si>
    <t>3390_Horgen_09.06.2019.pdf</t>
  </si>
  <si>
    <t>Rosenbergtunnel</t>
  </si>
  <si>
    <t>Se "sehr klein", Zeitungsbericht, nachgefragt.  Lokalisiert umittelbar vor Portal. Nicht in Astra-Unfallkarte eingetragen</t>
  </si>
  <si>
    <t>3391_St.Gallen_07.07.2019.pdf</t>
  </si>
  <si>
    <t>Kerenzerstrasse</t>
  </si>
  <si>
    <t>Sender Feuerwehr / Polycom oder Werkhof Gemeindehaus</t>
  </si>
  <si>
    <t>3392_Mollis_28.05.2019.pdf</t>
  </si>
  <si>
    <t>Freudwil</t>
  </si>
  <si>
    <t>Gutenswilerstrasse</t>
  </si>
  <si>
    <t>in rechtskurve Geradeaus</t>
  </si>
  <si>
    <t xml:space="preserve">Se genau 90°, Hauptstrahlzentrum, Se tiefer gelegen. Fenster offen  </t>
  </si>
  <si>
    <t>3393_Freudwil_07.06.2019.pdf</t>
  </si>
  <si>
    <t xml:space="preserve">Se genau 90°, Hauptstrahlzentrum,    </t>
  </si>
  <si>
    <t>3394_Waldstatt_09.06.2019.pdf</t>
  </si>
  <si>
    <t>Landschlacht</t>
  </si>
  <si>
    <t>Seedorfstrasse</t>
  </si>
  <si>
    <t>Se ca 85°, flach/weit, Wiese, Hauptstrahlzentrum</t>
  </si>
  <si>
    <t>3395_Landschlacht_09.06.2019.pdf</t>
  </si>
  <si>
    <t>3396_Silvaplana_08.06.2019.pdf</t>
  </si>
  <si>
    <t>Schülerin auf Streifen angefahren, Faherflucht</t>
  </si>
  <si>
    <t>Se links Coop, Nebenkeulen im Bereich der Wahrnehmung</t>
  </si>
  <si>
    <t>3397_Rheinfelden_07.06.2019.pdf</t>
  </si>
  <si>
    <t>Einbiegend von TS vortritt verweigert</t>
  </si>
  <si>
    <t>Se genau 90°, Hauptstrahlzentrum, vorher frontal</t>
  </si>
  <si>
    <t>3398_Gams_10.06.2019.pdf</t>
  </si>
  <si>
    <t>Rossfall</t>
  </si>
  <si>
    <t>Se links oben, aber sportl. Fz mit auffallend schrägen Seitenscheiben</t>
  </si>
  <si>
    <t>3399_Urnäsch_02.06.2019.pdf</t>
  </si>
  <si>
    <t>in Mauer gefahren</t>
  </si>
  <si>
    <t>Mauer unmittelbar beim Haus, also Gleichgewicht in erster Lücke verloren. Nächste Lücke Pedalverwechsel-Unfall Sa 3.2017</t>
  </si>
  <si>
    <t>3400_Bürglen_09.06.2019.pdf</t>
  </si>
  <si>
    <t>Auerstrasse</t>
  </si>
  <si>
    <t>v Hebebühne u aus Kabine gestürzt</t>
  </si>
  <si>
    <t>vorläufig nicht lokalisierbar.</t>
  </si>
  <si>
    <t>3401_Berneck_06.06.2019.pdf</t>
  </si>
  <si>
    <t>La Malcote</t>
  </si>
  <si>
    <t>In Linkskurve gestürzt</t>
  </si>
  <si>
    <t>in Linkskurve gestürzt, vermutlich 550 m (740, 960m) keine speziellen Ansprüche in dieser Kurve...</t>
  </si>
  <si>
    <t>3402_La Malcote_01.06.2019.pdf</t>
  </si>
  <si>
    <t>Rüdlingerstrasse</t>
  </si>
  <si>
    <t>vor PW eingebogen</t>
  </si>
  <si>
    <t>Heller Tag, übersichtlich, Auto kommt aus tieferer Lage der Unterführung, aber immer sichtbar.</t>
  </si>
  <si>
    <t>3403_Rafz_12.06.2019.pdf</t>
  </si>
  <si>
    <t xml:space="preserve">Schaffhausen </t>
  </si>
  <si>
    <t>kurz n Tunneleinfahrt</t>
  </si>
  <si>
    <t>Auffahrunfall, kurz nach Einfahrt von Nordenselber geregelt in Nische ausgestellt. Polycom, Gesch.hs Seilerweg</t>
  </si>
  <si>
    <t>3404_Schaffhausen_11.06.2019.pdf</t>
  </si>
  <si>
    <t>Vor Hospiz</t>
  </si>
  <si>
    <t>beim Überholen Gegenverkehr</t>
  </si>
  <si>
    <t>ü</t>
  </si>
  <si>
    <t>3405_Susch_10.06.2019.pdf</t>
  </si>
  <si>
    <t>Ricken</t>
  </si>
  <si>
    <t>Wattwilerstrasse</t>
  </si>
  <si>
    <t xml:space="preserve"> Auffahrunfall, in Gegenspur geschl</t>
  </si>
  <si>
    <r>
      <rPr>
        <sz val="11"/>
        <color rgb="FF000000"/>
        <rFont val="Calibri"/>
        <family val="2"/>
        <charset val="1"/>
      </rPr>
      <t xml:space="preserve">Se von HS-Mast. in der Folge </t>
    </r>
    <r>
      <rPr>
        <b/>
        <sz val="11"/>
        <color rgb="FF000000"/>
        <rFont val="Calibri"/>
        <family val="2"/>
        <charset val="1"/>
      </rPr>
      <t>Pneukran</t>
    </r>
    <r>
      <rPr>
        <sz val="11"/>
        <color rgb="FF000000"/>
        <rFont val="Calibri"/>
        <family val="2"/>
        <charset val="1"/>
      </rPr>
      <t xml:space="preserve"> auf Gegenspur ausgewichen, gekippt. 20m nach Stromquerung.</t>
    </r>
  </si>
  <si>
    <t>3406_Ricken_11.06.2019.pdf</t>
  </si>
  <si>
    <t>route de Juissy</t>
  </si>
  <si>
    <t>überholt, Motorrad Gegenverkehr, fährt in Radfahrer</t>
  </si>
  <si>
    <t>linsk</t>
  </si>
  <si>
    <t>Auto in Engpass und Kurve überholt, moto entgegen, vollbrems, in Radfahrer</t>
  </si>
  <si>
    <t>3407_Genf_08.06.2019.pdf</t>
  </si>
  <si>
    <t xml:space="preserve"> in Linkskurve rechts in Baum</t>
  </si>
  <si>
    <t>genau auf hauptstrahl zufahrend.</t>
  </si>
  <si>
    <t>3408_Wangen-Brütisellen_08.06.2019.pdf</t>
  </si>
  <si>
    <t>Fontaines</t>
  </si>
  <si>
    <t>spontan n re in Baum</t>
  </si>
  <si>
    <t>recchts</t>
  </si>
  <si>
    <t>3409_Fontaines_09.06.2019.pdf</t>
  </si>
  <si>
    <t>3410_Lenk_09.06.2019.pdf</t>
  </si>
  <si>
    <t>Lenk</t>
  </si>
  <si>
    <t>Büelersweidgraben BE</t>
  </si>
  <si>
    <t>in/ NACH Rechtskurve geradeaus</t>
  </si>
  <si>
    <r>
      <rPr>
        <sz val="11"/>
        <color rgb="FF000000"/>
        <rFont val="Calibri"/>
        <family val="2"/>
        <charset val="1"/>
      </rPr>
      <t xml:space="preserve">Absturz in Tobel, Zentrum Hauptstrahlrichtung, 3 Betreiber, </t>
    </r>
    <r>
      <rPr>
        <sz val="11"/>
        <color rgb="FFC00000"/>
        <rFont val="Calibri"/>
        <family val="2"/>
        <charset val="1"/>
      </rPr>
      <t>durch Tobelpassage frei einstrahlen</t>
    </r>
    <r>
      <rPr>
        <sz val="11"/>
        <color rgb="FF000000"/>
        <rFont val="Calibri"/>
        <family val="2"/>
        <charset val="1"/>
      </rPr>
      <t>d, vorher Wald.</t>
    </r>
  </si>
  <si>
    <t>3411_Züberwangen_10.06.2019.pdf</t>
  </si>
  <si>
    <t xml:space="preserve">St.Gallerstrasse </t>
  </si>
  <si>
    <t>in linkskurve geschleudert</t>
  </si>
  <si>
    <t>Schleuderfahrt nach Kurve, sportl. Peugeot mit Klappdach, ev von Autobahn: 2000m HS 5 Querung, nicht bekannt.</t>
  </si>
  <si>
    <t>3412_La Neuveville_11.06.2019.pdf</t>
  </si>
  <si>
    <t>La Neuveville</t>
  </si>
  <si>
    <t>Ligerztunnel FR N</t>
  </si>
  <si>
    <t>in rechtskurve Gegenverkehr</t>
  </si>
  <si>
    <r>
      <rPr>
        <sz val="11"/>
        <color rgb="FF000000"/>
        <rFont val="Calibri"/>
        <family val="2"/>
        <charset val="1"/>
      </rPr>
      <t>Geradeausfahrt in S-Kurve nach Tunneleinfahrt. Sender n</t>
    </r>
    <r>
      <rPr>
        <b/>
        <sz val="11"/>
        <color rgb="FF000000"/>
        <rFont val="Calibri"/>
        <family val="2"/>
        <charset val="1"/>
      </rPr>
      <t>icht in Bakom-Karte</t>
    </r>
    <r>
      <rPr>
        <sz val="11"/>
        <color rgb="FF000000"/>
        <rFont val="Calibri"/>
        <family val="2"/>
        <charset val="1"/>
      </rPr>
      <t xml:space="preserve"> eingetragen</t>
    </r>
  </si>
  <si>
    <t>3413_Bäretswil_12.06.2019.pdf</t>
  </si>
  <si>
    <t>Ringwilerstrasse</t>
  </si>
  <si>
    <t xml:space="preserve">Ev Se von vorn </t>
  </si>
  <si>
    <t>3414_Liestal_13.06.2019.pdf</t>
  </si>
  <si>
    <t>Rosenstrasse 21</t>
  </si>
  <si>
    <t>Genau 180° von hinten, Kurve nicht mehr korrigiert, Golf mit Steilheck</t>
  </si>
  <si>
    <t>in Rechtskurve geradeaus</t>
  </si>
  <si>
    <t>Funkloch, HS quert 2x im 30°-winkel in dieser Kurve</t>
  </si>
  <si>
    <t>3416_Sins_12.06.2019.pdf</t>
  </si>
  <si>
    <t>Gerade,3 FG übersehen</t>
  </si>
  <si>
    <t>Gebäudelücke/Querstrassenraum 30m vor Unfallstelle, reflektiert links in Glasfenstern vom Löwen</t>
  </si>
  <si>
    <t>3417_Chur_13.06.2019.pdf</t>
  </si>
  <si>
    <t>Kasernenstrasse</t>
  </si>
  <si>
    <t>Gerade, links zu TS abgebogen</t>
  </si>
  <si>
    <t>3418_Elm_13.06.2019.pdf</t>
  </si>
  <si>
    <t>Elm</t>
  </si>
  <si>
    <t>Müsliweid</t>
  </si>
  <si>
    <t>in schnelle Gerade einbiegend Vortritt verweiger</t>
  </si>
  <si>
    <t>Doppelstandort, 30m vor Kreuzung 1000m rechts exponiert, nachher nicht mehr, Gebäudeschatten</t>
  </si>
  <si>
    <t>3419_Klosters_13.06.2019.pdf</t>
  </si>
  <si>
    <t>über dem Bach</t>
  </si>
  <si>
    <t>in l re Kurve geradeaus, Frontalkollision</t>
  </si>
  <si>
    <t>hinnten</t>
  </si>
  <si>
    <t>3420_Luzern_13.06.2019.pdf</t>
  </si>
  <si>
    <t>Schweizerhofquai</t>
  </si>
  <si>
    <t>Rechtskurve,velostreifen, FGStreifen querend</t>
  </si>
  <si>
    <t>sehr klein, Quaianlage mit 4 kleinsendern.  2 Radfahrer angefahren</t>
  </si>
  <si>
    <t>3421_Widnau_14.06.2019.pdf</t>
  </si>
  <si>
    <t>in Kreisel nach s-Kurve ins Zentrum</t>
  </si>
  <si>
    <t>Vor Kreisel scharfe Flankenreflexion an hoher Metallfassade, 30m vorher grosse Freischaltanlage.</t>
  </si>
  <si>
    <t>3422_Zug_13.06.2019.pdf</t>
  </si>
  <si>
    <t>Radweg vor Badi, schwer kollidiert</t>
  </si>
  <si>
    <t>Se 3 Doppelstandort, Se 2 vermutlich auch, sehr grosse /hohe Hülle.</t>
  </si>
  <si>
    <t>3423_Le-Landeron_13.06.2019.pdf</t>
  </si>
  <si>
    <t>Le-Landeron</t>
  </si>
  <si>
    <t>route de Neuchatel 56</t>
  </si>
  <si>
    <t>links hinter FZ abbiegend Anhänger umgeworfen</t>
  </si>
  <si>
    <t xml:space="preserve">Se von hinten. Flankenreflexion, Sicherheitslinie rasant überfahren, verdeckten Anhänger nicht erkannt </t>
  </si>
  <si>
    <t>3424_Bulle_13.06.2019.pdf</t>
  </si>
  <si>
    <t>rue de Vevey</t>
  </si>
  <si>
    <t xml:space="preserve">Flankenreflexion 80m vorne/links an Metall-Glasfassade  HS Kabeltrasse </t>
  </si>
  <si>
    <t>3425_Brione-Verzasca_14.06.2019.pdf</t>
  </si>
  <si>
    <t>Brione Verzasca</t>
  </si>
  <si>
    <t>Pianesc</t>
  </si>
  <si>
    <t>Geradeaus n l re-Kurve</t>
  </si>
  <si>
    <t>Sender bei Brione (weit mit allen Providern und Polycom, gen. Hauptstrahlrichtung</t>
  </si>
  <si>
    <t>3426_Disentis_14.06.2019.pdf</t>
  </si>
  <si>
    <t>in Rechtskurver in Gegenverkehr</t>
  </si>
  <si>
    <t>Unfallschwerpunkt Motorradfahrer, Sender vermutlich Dreifachstandort</t>
  </si>
  <si>
    <t>3427_Schmerikon_14.06.2019.pdf</t>
  </si>
  <si>
    <t>A53 FR Hinwil</t>
  </si>
  <si>
    <t>In Stauende gefahren</t>
  </si>
  <si>
    <r>
      <rPr>
        <sz val="11"/>
        <color rgb="FF000000"/>
        <rFont val="Calibri"/>
        <family val="2"/>
        <charset val="1"/>
      </rPr>
      <t xml:space="preserve">Se sehr Klein im Tunnel. HS Immer Ebene 1;   </t>
    </r>
    <r>
      <rPr>
        <b/>
        <sz val="11"/>
        <color rgb="FF000000"/>
        <rFont val="Calibri"/>
        <family val="2"/>
        <charset val="1"/>
      </rPr>
      <t>Se nicht deklariert.</t>
    </r>
  </si>
  <si>
    <t>3428_Jona_14.06.2019.pdf</t>
  </si>
  <si>
    <t>Jonerwald TU</t>
  </si>
  <si>
    <t>in re Kurve geradeaus</t>
  </si>
  <si>
    <t>in rechtskurve links in Gegenverkehr.  HS-Erdeinspeisung vor Tunnel. Verm Trasse im Tunnel. Se *sehr klein*</t>
  </si>
  <si>
    <t>3429_Möhlin_14.06.2008.pdf</t>
  </si>
  <si>
    <t>in linkskurve re in Schacht</t>
  </si>
  <si>
    <t>Wetter unbek.   Senderstrahl begleitet über 400m im Radius diese Strasse,immer links, zuoberst Polycom.</t>
  </si>
  <si>
    <t>3430_Ftan_17.06.2013.pdf</t>
  </si>
  <si>
    <t>Ftan</t>
  </si>
  <si>
    <t>Ftanerstrasse</t>
  </si>
  <si>
    <t>in re Haarnadelku links ab</t>
  </si>
  <si>
    <t>Se gleiche Höhe, Hauptstrahl Ri Ftan., Hs -600-500m oberhalb Strasse</t>
  </si>
  <si>
    <t>3431_Ebnat-Kappel_14.06.2019.pdf</t>
  </si>
  <si>
    <t>Schwand</t>
  </si>
  <si>
    <t>Wald schirmt Sender in 3400m ab. Erschrocken wegen kurve und steilen Hängen, selten Verkehr.</t>
  </si>
  <si>
    <t>3432_Rapperswil-Jona_14.06.2019.pdf</t>
  </si>
  <si>
    <t>b Anfahren ab LSA links in Gegenverkehr</t>
  </si>
  <si>
    <t>über 20 mW/m2</t>
  </si>
  <si>
    <t>Unfallschwerpunkt, Sender polycom frontal durch Holzhäuser, nicht sep. gemessen, falls von ERmenswil her: 3 x HS1 vor 5200m gequert</t>
  </si>
  <si>
    <t>3433_Löhningen_14.06.2019.pdf</t>
  </si>
  <si>
    <t>in l li-kurve geradeaus</t>
  </si>
  <si>
    <t>Se 2 Doppelstandort.  Ev HS vor 3000m Galgenbuck-Kreisel</t>
  </si>
  <si>
    <t>3434_Winterthur_15.06.2019.pdf</t>
  </si>
  <si>
    <t xml:space="preserve">Lindstrasse  </t>
  </si>
  <si>
    <t>extremer Unfallschwerpunkt. Se rechts 90°</t>
  </si>
  <si>
    <t>3435_Küblis_14.06.2019.pdf</t>
  </si>
  <si>
    <t>Küblis</t>
  </si>
  <si>
    <t>Sponda</t>
  </si>
  <si>
    <t>alle 3 Querungen Ebene 1. Se 1 genau Hauptstrahlzentrum, se3 Gebirgsstanort, alle 3 Betreiber und Polycom</t>
  </si>
  <si>
    <t>3436_Oberrrieden_14.06.2019.pdf</t>
  </si>
  <si>
    <t>Alte Landstrasse</t>
  </si>
  <si>
    <t>überholend gestreift</t>
  </si>
  <si>
    <t>Radfahrer 88, ebike</t>
  </si>
  <si>
    <t>3437_Rapperswil_15.06.2019.pdf</t>
  </si>
  <si>
    <t>Bühl Parkhaus</t>
  </si>
  <si>
    <t>Einbiegend Rotlicht übersehen</t>
  </si>
  <si>
    <t>Unfall nicht in Astra-Karte, nur Zeitungsbericht,</t>
  </si>
  <si>
    <t>3438_Neuhausen_18.05.2019.pdf</t>
  </si>
  <si>
    <t>Zollstrasse 30</t>
  </si>
  <si>
    <t>Angehalten, beim Wenden gestürzt</t>
  </si>
  <si>
    <t>3439_Siebnen_17.06.2019.pdf</t>
  </si>
  <si>
    <t>Zürcherstrasse 71</t>
  </si>
  <si>
    <t xml:space="preserve">na rechts, auf Radweg gestreift </t>
  </si>
  <si>
    <t>Steilheck-Fahrzeug, freie Gerade seit 300m exponiert 190°, Se 4 hinten 665 m gr 170°</t>
  </si>
  <si>
    <t>3442_Corminboeuf_17.06.2019.pdf</t>
  </si>
  <si>
    <t>Spreitenbach</t>
  </si>
  <si>
    <t>Geradeaus in Mittelleitpl</t>
  </si>
  <si>
    <t>Ursache sei ein geplatzer Pneu links vorne. Keine Spuren, Rad in LP zerstört</t>
  </si>
  <si>
    <t>3443_Leimbach_19.06.2019.pdf</t>
  </si>
  <si>
    <t>Ins</t>
  </si>
  <si>
    <t>H10 FR Gampelen</t>
  </si>
  <si>
    <t>Höhe Unterführung re in Mauer, li in LPd</t>
  </si>
  <si>
    <t>Tags darauf im Spital verstorben.</t>
  </si>
  <si>
    <t>3444_Schaffhausen_19.06.2019.pdf</t>
  </si>
  <si>
    <t>route du bugnon</t>
  </si>
  <si>
    <t>Auffahrkollision, ketten, 4 verletzt</t>
  </si>
  <si>
    <t>HS 1 und HS2 bei Matran, plausibilisiert.</t>
  </si>
  <si>
    <t>3445_Chur_18.06.2019.pdf</t>
  </si>
  <si>
    <t>Leimbach</t>
  </si>
  <si>
    <t xml:space="preserve">Andwilerstrasse </t>
  </si>
  <si>
    <t>Se genau 95° rechts, Stopstrasse, gute Einsehbarkeit...Distanz verschätzt oder Mofa ausgeblendet, Tag..</t>
  </si>
  <si>
    <t>3446_Brünig_Pass_19.06.2019.pdf</t>
  </si>
  <si>
    <t>über 200 uW/mw</t>
  </si>
  <si>
    <t>3447_Bülach_18.06.2019.pdf</t>
  </si>
  <si>
    <t>Bolettastrasse</t>
  </si>
  <si>
    <t>51uW/m2</t>
  </si>
  <si>
    <t xml:space="preserve"> links</t>
  </si>
  <si>
    <r>
      <rPr>
        <sz val="11"/>
        <color rgb="FF000000"/>
        <rFont val="Calibri"/>
        <family val="2"/>
        <charset val="1"/>
      </rPr>
      <t xml:space="preserve"> e bike in l rechtskurve Quartierstrasse. Gebäudelücke Se ev reflektiert.  </t>
    </r>
    <r>
      <rPr>
        <b/>
        <sz val="11"/>
        <color rgb="FFFFC000"/>
        <rFont val="Calibri"/>
        <family val="2"/>
        <charset val="1"/>
      </rPr>
      <t>Distanz Expos. / Sturz 20m</t>
    </r>
  </si>
  <si>
    <t>3448_Ebikon_18.06.2019.pdf</t>
  </si>
  <si>
    <t>Brünig</t>
  </si>
  <si>
    <t>Pass</t>
  </si>
  <si>
    <t>In rechtskurve links über Böschung ab</t>
  </si>
  <si>
    <t>3449_Reichenau_19.06.2019.pdf</t>
  </si>
  <si>
    <t>Winterthurerstrasse</t>
  </si>
  <si>
    <t>in reKurve geradeaus üb. Böschung</t>
  </si>
  <si>
    <t>Blut- Urinprobe, Am Ort der Abweichung Flankenreflexion, Se Hautpstrahl 90° links</t>
  </si>
  <si>
    <t>3450_Gonten_05.06.2019.pdf</t>
  </si>
  <si>
    <t>Schmiedhofstrasse</t>
  </si>
  <si>
    <t>unterwegs gestorben</t>
  </si>
  <si>
    <t>Beide Sender beim Einbiegen links, dann nach 100m med. Geschehen und Streifkollision; nach 150m gestorben.</t>
  </si>
  <si>
    <t>3451_Wil_19.06.2019.pdf</t>
  </si>
  <si>
    <t>A 13 FR N höhe Tamins</t>
  </si>
  <si>
    <t>auf gegenspur, streifkollison</t>
  </si>
  <si>
    <t>mitttel</t>
  </si>
  <si>
    <t>fronal</t>
  </si>
  <si>
    <t>3452_St.Gallen_20.06.2019.pdf</t>
  </si>
  <si>
    <t>Gonten</t>
  </si>
  <si>
    <t xml:space="preserve">Zoll </t>
  </si>
  <si>
    <t>Abbiegenden Ladewagen überholt</t>
  </si>
  <si>
    <t>0.5 mW/m2</t>
  </si>
  <si>
    <t>3453_Rheineck_19.06.2019.pdf</t>
  </si>
  <si>
    <t>Fahrrad auf FG angefahren</t>
  </si>
  <si>
    <t>Beide Sender auf gleicher Linie, ca 350° frontal</t>
  </si>
  <si>
    <t>3454_Appenzell_19.06.2019.pdf</t>
  </si>
  <si>
    <t>Ausfahrt Abtwil</t>
  </si>
  <si>
    <t>In Ausfahrt geradeaus</t>
  </si>
  <si>
    <t xml:space="preserve"> trocken</t>
  </si>
  <si>
    <t>Sekundenschlaf eigene Angabe, ev Ablenkung</t>
  </si>
  <si>
    <t>3455_Buochs_19.06.2019.pdf</t>
  </si>
  <si>
    <t>Buhofstrasse</t>
  </si>
  <si>
    <t>Auf Trottoir ausgewichen, gestürzt</t>
  </si>
  <si>
    <t>Sender frontal von hohen Silos zus. Polycoml Se 2 Doppelstandort</t>
  </si>
  <si>
    <t>3456_St.Gallen_20.06.2019.pdf</t>
  </si>
  <si>
    <t>ev Kirche</t>
  </si>
  <si>
    <t>unübersichtliche Ecke, Bebaut bis an Rand</t>
  </si>
  <si>
    <t>3457_Lüchingen_20.60.2019.pdf</t>
  </si>
  <si>
    <t>Beckenriederstrasse</t>
  </si>
  <si>
    <t>Kein Sendereinfluss, kein Hochspannungseinfluss</t>
  </si>
  <si>
    <t>3458_Frauenfeld_20.06.2019.pdf</t>
  </si>
  <si>
    <t>bewusstlos auf Pannenstreifen</t>
  </si>
  <si>
    <t>Se 2 und Se 3 jeweils Hauptstrahlzentrum.  Se 3 gen 90°</t>
  </si>
  <si>
    <t>3459_Därligen_18.06.2019.pdf</t>
  </si>
  <si>
    <t>nach linkskurve links weiter, Gegenspur, Mauer</t>
  </si>
  <si>
    <t xml:space="preserve">Sender 1 von Ego-Kiefer bei 4 ähnlichen Unfälle involviert.(Altstätten),Se 4 </t>
  </si>
  <si>
    <t>3460_Turtmann_17.06.2019.pdf</t>
  </si>
  <si>
    <t>in kurve n Bahnhof in Insel gefahren</t>
  </si>
  <si>
    <t>Bahnstrom FW-Bahn, 4 Sender frontal, polycom, Se5 reflex front.</t>
  </si>
  <si>
    <t>3461_Silvaplana_23.06.2019.pdf</t>
  </si>
  <si>
    <t>Därligen Leissigen</t>
  </si>
  <si>
    <t>Herbrig</t>
  </si>
  <si>
    <t>Streifkoll, dann Gegenspur frontal</t>
  </si>
  <si>
    <t xml:space="preserve">Se 1 frontal, intermittierend durch Gegenverkehr in Kurve,  Se2 160° von hinten rechts, Seitenfester hinten, ev Vegetation bremsend; Se3 über See, Reflexionen, sicher Strahlungszentrum. </t>
  </si>
  <si>
    <t>3462_Fontaines_18.06.2019.pdf</t>
  </si>
  <si>
    <t>Turtmann</t>
  </si>
  <si>
    <t>turtmannstrasse</t>
  </si>
  <si>
    <t>inlineskater schwer gestürzt</t>
  </si>
  <si>
    <t>angehörige in dahinter fahrenden Fahrzeug. Ev. gefilmt. Lebensgefährlich.</t>
  </si>
  <si>
    <t>3463_Silvaplana_23.06.2019.pdf</t>
  </si>
  <si>
    <t>Julierpass n Hospiz</t>
  </si>
  <si>
    <t>Unfallschwerpunkt mit Schleuderunfällen.</t>
  </si>
  <si>
    <t>3464_Elsau_24.06.2019.pdf</t>
  </si>
  <si>
    <t xml:space="preserve">Fontaines </t>
  </si>
  <si>
    <t>vue des Alpes</t>
  </si>
  <si>
    <t xml:space="preserve"> in linkskurve La Motte  geradeaus</t>
  </si>
  <si>
    <t>weitere Se abgeschirmt durch Wald. Progressive Kurve, keine Sicht, Unfallschwerpunkt.</t>
  </si>
  <si>
    <t>3465_Oberurnen_22.06.2019.pdf</t>
  </si>
  <si>
    <t>Gleiche HS und Sender wie 3461</t>
  </si>
  <si>
    <t>3466_Entlebuch_24.06.2019.pdf</t>
  </si>
  <si>
    <t>Schlatterstrasse</t>
  </si>
  <si>
    <t>Einbiegend an Kuppe Vortritt verweigert</t>
  </si>
  <si>
    <t xml:space="preserve">Vermutliche Ursache: Hügelkuppe, hoher Stand der Wiese, Hörfähigkeit - und zu schneller Ausbaustandart der Schlatterstrasse. </t>
  </si>
  <si>
    <t>3467_Ulrichen_23.06.2019.pdf</t>
  </si>
  <si>
    <t xml:space="preserve">Einbiegend Vollgas in Treppe </t>
  </si>
  <si>
    <t>3468_Reussbühl_24.06.2019.pdf</t>
  </si>
  <si>
    <t>Entlebuch</t>
  </si>
  <si>
    <t>links Gegenspur, Restaurant</t>
  </si>
  <si>
    <t>in Gebäudelücke exponiert 20-30° re, VW Amarock-Handwerker</t>
  </si>
  <si>
    <t>3469_Ernetschwil_23.06.2019.pdf</t>
  </si>
  <si>
    <t>Altstafel Nufenen</t>
  </si>
  <si>
    <t>nach Haarnadelkurve überholt, Gegenverkehr</t>
  </si>
  <si>
    <t>2x3 Sender auf isolierten Kulm-Sender,  2 x 3 HS1-Querungen vor 500 - 1100m</t>
  </si>
  <si>
    <t>3470_Haag_22.05.2019.pdf</t>
  </si>
  <si>
    <t>Reussbühl</t>
  </si>
  <si>
    <t>Xylophonweg</t>
  </si>
  <si>
    <t>Trotz aufrufen Rennrad in stehenden Rollstuhl gefahren</t>
  </si>
  <si>
    <t>3471_Niederhelfenschwil_23.06.2019.pdf</t>
  </si>
  <si>
    <t>Ernetschwil</t>
  </si>
  <si>
    <t>zwei Radfahrer, Frau  gestürzt</t>
  </si>
  <si>
    <t>3472_Weiningen_22.06.2019.pdf</t>
  </si>
  <si>
    <t>Neufeldstrasse</t>
  </si>
  <si>
    <t>Beim Einbiegen erschrocken, gestürzt</t>
  </si>
  <si>
    <t>Se aus HS Mast, seitlich ca. 45° in Gebäudelücke mit Flankenreflexion</t>
  </si>
  <si>
    <t>3473_Münsterlingen_23.06.2019.pdf</t>
  </si>
  <si>
    <t>Niederhelfenschwil</t>
  </si>
  <si>
    <t>2 Radfahrer einbiegend übersehen</t>
  </si>
  <si>
    <t>15 uW/m2</t>
  </si>
  <si>
    <t>Fahrräder aus Gegenrichtung, Büsche und Mauer verdecken Sicht, kein markierter Radweg.</t>
  </si>
  <si>
    <t>3474_Tägerwilen_24.06.2019.pdf</t>
  </si>
  <si>
    <t>in langer re Kurve geradeaus</t>
  </si>
  <si>
    <t>0.75 mg/l</t>
  </si>
  <si>
    <t>UKW Sender 12 kw genau 90° rechts</t>
  </si>
  <si>
    <t>3475_Sirnach_24.06.2019.pdf</t>
  </si>
  <si>
    <t>In Kreisel inneren Rand gestreift</t>
  </si>
  <si>
    <t>Sender auf heizwerk, Unfallschwerpunkt</t>
  </si>
  <si>
    <t>3476_Fürstenau_21.06.2019.pdf</t>
  </si>
  <si>
    <t>Castellstrasse</t>
  </si>
  <si>
    <t>In Parkiertes Auto gefahren, überschlagen</t>
  </si>
  <si>
    <t>Fehleinschätzung V Gegenverkehr und eigene V. Keine direkte Sicht, neuer Sender, messen lokal...</t>
  </si>
  <si>
    <t>3477_Ramosch_21.06.2019.pdf</t>
  </si>
  <si>
    <t>A1 Fr ZH</t>
  </si>
  <si>
    <t>Anhänger geschleudert, gekippt in li kurve</t>
  </si>
  <si>
    <t>grosse Linkskurve, se immer links 90°</t>
  </si>
  <si>
    <t>3478_Buchberg_24.06.2019.pdf</t>
  </si>
  <si>
    <t>Fürstenau</t>
  </si>
  <si>
    <t>Ramosch Schulheim</t>
  </si>
  <si>
    <t>2x HS1, Spitze Einmündung, Kurve vorher für Motfahrer, Spiegel nicht beachtet</t>
  </si>
  <si>
    <t>3479_Oberhofen_24.06.2019.pdf</t>
  </si>
  <si>
    <t>Ramosch</t>
  </si>
  <si>
    <t>Engadinerstr</t>
  </si>
  <si>
    <t>Geradeaus in linkskurve</t>
  </si>
  <si>
    <t xml:space="preserve"> Gebirgsstandort mit wahrscheinlich allen Betreibern, ev Polycom, </t>
  </si>
  <si>
    <t>3480_Les-Sciernes_23.06.2019.pdf</t>
  </si>
  <si>
    <t>Buchberg</t>
  </si>
  <si>
    <t>Kindergartenstrasse 4</t>
  </si>
  <si>
    <t>beim Parkieren rückwärts in Garten</t>
  </si>
  <si>
    <t>Subaru Kombi, senkrechte Heckscheibe</t>
  </si>
  <si>
    <t>3481_Brienzwiler_07.08.2016.pdf</t>
  </si>
  <si>
    <t>Oberhofen</t>
  </si>
  <si>
    <t>Hafen</t>
  </si>
  <si>
    <t>Geländer durchschlagen, in See</t>
  </si>
  <si>
    <t>Windstill, expos. Genau 90° zu 3 Sendern mit höchstens 1° uptilt am gegenüberliegenden Ufer</t>
  </si>
  <si>
    <t>3482_Oensingen_24.06.2019.pdf</t>
  </si>
  <si>
    <t>Les Sciernes-Albeuve</t>
  </si>
  <si>
    <t>rte Inthyamon</t>
  </si>
  <si>
    <t>rechts in Fels gefahren</t>
  </si>
  <si>
    <t xml:space="preserve"> in dieser Kurve links exponiert 90° zu ev. Doppelstandort. Nicht erkennbar, aber wahrscheinlich.</t>
  </si>
  <si>
    <t>3483_Nendaz_30.04.2019.pdf</t>
  </si>
  <si>
    <t>A8 Umfahrungsstrasse</t>
  </si>
  <si>
    <t>Geradeaus statt kl rechtskurve</t>
  </si>
  <si>
    <t>rechts Aussicht eröffnet, offene Fenster beim Verursacherfz.Kollisionsgegner voller Kleinbus, gekippt, 10 Verletzte</t>
  </si>
  <si>
    <t>3484_Susch_17.06.2019.pdf</t>
  </si>
  <si>
    <t>Gerade, Auffahrunfall Sattelschl. o container</t>
  </si>
  <si>
    <t>2 Se genau rechts 90° im Unfallzeitpunkt Sattelschlepper mit Faltharassen, Strecke lineare sehr gr reKurve</t>
  </si>
  <si>
    <t>3485_Bex_13.06.2019.pdf</t>
  </si>
  <si>
    <t>Nendaz  Baar</t>
  </si>
  <si>
    <t>Route de Nendaz</t>
  </si>
  <si>
    <t>Gestürzt, ev erschrocken, Raserstrecke</t>
  </si>
  <si>
    <t>in geradem Strassenabschnitt 30m nach Kurve mit steiler Böschung, Zeugenaufruf pick-up</t>
  </si>
  <si>
    <t>3486_Fischenthal_16.06.2019.pdf</t>
  </si>
  <si>
    <t>Flüelastrasse</t>
  </si>
  <si>
    <t>in linkskurve Hinterrad weggerutscht</t>
  </si>
  <si>
    <t>RHB-Bahntrasse in Susch gequert.</t>
  </si>
  <si>
    <t>3487_Glaubenberg_10.06.2019 .pdf</t>
  </si>
  <si>
    <t>Bex</t>
  </si>
  <si>
    <t>route de la Servanne</t>
  </si>
  <si>
    <t>Kind auf FG angefahren, weggeschleudert</t>
  </si>
  <si>
    <t>Glasfront,  Sender links kontinuierlich zum Fahrer Reflektiert wird. 0.6mg/l; Se6 660m-m, 30m vorher links exponiert.</t>
  </si>
  <si>
    <t>3488_Vogorno_08.7.2018.pdf</t>
  </si>
  <si>
    <t>Fischenthal</t>
  </si>
  <si>
    <t>Hulfteggstrasse</t>
  </si>
  <si>
    <t>in linkskurve gerade in LP, weiter links in Mauer</t>
  </si>
  <si>
    <r>
      <rPr>
        <b/>
        <sz val="11"/>
        <color rgb="FF000000"/>
        <rFont val="Calibri"/>
        <family val="2"/>
        <charset val="1"/>
      </rPr>
      <t>Linke Fenster offen</t>
    </r>
    <r>
      <rPr>
        <sz val="11"/>
        <color rgb="FF000000"/>
        <rFont val="Calibri"/>
        <family val="2"/>
        <charset val="1"/>
      </rPr>
      <t>. 2 Personen. Unfallschwerpunkt Motorradfahrer. Unfall n</t>
    </r>
    <r>
      <rPr>
        <b/>
        <sz val="11"/>
        <color rgb="FF000000"/>
        <rFont val="Calibri"/>
        <family val="2"/>
        <charset val="1"/>
      </rPr>
      <t>icht in Astra-Karte</t>
    </r>
    <r>
      <rPr>
        <sz val="11"/>
        <color rgb="FF000000"/>
        <rFont val="Calibri"/>
        <family val="2"/>
        <charset val="1"/>
      </rPr>
      <t xml:space="preserve"> eingetragen.</t>
    </r>
  </si>
  <si>
    <t>3489_Füllinsdorf_14.05.2019.pdf</t>
  </si>
  <si>
    <t>Glaubenberg</t>
  </si>
  <si>
    <t>Glaubenbergstrasse</t>
  </si>
  <si>
    <t xml:space="preserve"> in Kurve frontalkollsion 4 verletzte</t>
  </si>
  <si>
    <t>Dreifachstandort allein im ganzen Areal. Fahrrichtung plausibilisiert, bei Verursacher von Norden, expos. 180° hinten.</t>
  </si>
  <si>
    <t>3490_Gonten_17.05.2019.pdf</t>
  </si>
  <si>
    <t>Kollison, 15 über Böschung</t>
  </si>
  <si>
    <t>Auto fährt von rechts nach Kurve ein, ohne eine Übersicht zu haben...</t>
  </si>
  <si>
    <t>3491_Eggerstanden_02.04.2019.pdf</t>
  </si>
  <si>
    <t>Ausfahrt Tunnel S</t>
  </si>
  <si>
    <t xml:space="preserve">in rechtskurve in linke Mauer  </t>
  </si>
  <si>
    <t>hintetn</t>
  </si>
  <si>
    <t>Se1 Tunnel bei Verzweigungssituation. Se2 von Migros, hoch.</t>
  </si>
  <si>
    <t>3492_St.Gallen_26.06.2019.pdf</t>
  </si>
  <si>
    <t>Kirchplatz</t>
  </si>
  <si>
    <t>Auffahrkollision auf rechtsabbieg. FZ</t>
  </si>
  <si>
    <t>Exposition 110°,  20m vor Abbiegen, , im Prozess Gebäudeschatten. Messen.</t>
  </si>
  <si>
    <t>3493_Näfels_26.06.2019.pdf</t>
  </si>
  <si>
    <t>Eggerstanden</t>
  </si>
  <si>
    <t>Eggerstanderstrasse</t>
  </si>
  <si>
    <t>Kurve geschnitten</t>
  </si>
  <si>
    <t>Funkloch, von beiden Sendern her, unregelmässige Kurve, vorher Gerade</t>
  </si>
  <si>
    <t>3494_Chur_25.06.2019.pdf</t>
  </si>
  <si>
    <t>In Kurve zu weit links</t>
  </si>
  <si>
    <t>3.45 mW/m2</t>
  </si>
  <si>
    <t>Se 290 und 310 reflektieren in Geschäftshausfront im Kurvenbeginn. Bei Fahrfehler alle 90° re.</t>
  </si>
  <si>
    <t>3495_Glarus_25.06.2019.pdf</t>
  </si>
  <si>
    <t>links via Gegenspur in Bach</t>
  </si>
  <si>
    <t>in rechtskurve Geradeaus gefahren. 2 Se v hinten 175° vertikale Heckscheibe, Se von Coop Näfels</t>
  </si>
  <si>
    <t>3496_Densbüren_23.06.2019.pdf</t>
  </si>
  <si>
    <t>Chur   Malixerstrasse</t>
  </si>
  <si>
    <t>Araschgerrank</t>
  </si>
  <si>
    <t>Ausgangs Haarnadelkurve in LP</t>
  </si>
  <si>
    <t>Sender Hauptstrahlzentrum,  Gegenseite des Tals, gleiche Höhe - viele Kurven vorher</t>
  </si>
  <si>
    <t>3497_ Mellingen_22.06.2019.pdf</t>
  </si>
  <si>
    <t>Grup Radf überho, vorderster biegt links ab</t>
  </si>
  <si>
    <t>Kein funk, in Häuserzeile. Kolonne von 15-jährigen Radfahrern, vorderster schwenkt ab</t>
  </si>
  <si>
    <t>3498_Muttenz_21.06.2019.pdf</t>
  </si>
  <si>
    <t>in linkskurve ab Strasse</t>
  </si>
  <si>
    <t>Alkohol eventuell</t>
  </si>
  <si>
    <t>intensiver Unfallschwerpunkt (10, 2012 get.Motorradfahrer, Se2 in HS Mast, verm 2 Betreiber</t>
  </si>
  <si>
    <t>3499_Zürich_08.04.2019_Sechseläuten.pdf</t>
  </si>
  <si>
    <t>Mellingen</t>
  </si>
  <si>
    <t>Gheidstrasse</t>
  </si>
  <si>
    <t>einbiegend Vortritt missachtet</t>
  </si>
  <si>
    <r>
      <rPr>
        <b/>
        <sz val="11"/>
        <rFont val="Calibri"/>
        <family val="2"/>
        <charset val="1"/>
      </rPr>
      <t>Verhalten wie Sekundenschlaf</t>
    </r>
    <r>
      <rPr>
        <b/>
        <sz val="11"/>
        <color rgb="FF000000"/>
        <rFont val="Calibri"/>
        <family val="2"/>
        <charset val="1"/>
      </rPr>
      <t>,</t>
    </r>
    <r>
      <rPr>
        <sz val="11"/>
        <color rgb="FF000000"/>
        <rFont val="Calibri"/>
        <family val="2"/>
        <charset val="1"/>
      </rPr>
      <t xml:space="preserve"> Platz wäre genug zum Einbiegen auf anschliessender Bushaltestelle!</t>
    </r>
  </si>
  <si>
    <t>3500_Lenzburg_26.06.2019.pdf</t>
  </si>
  <si>
    <t>Muttenz Rennbahn</t>
  </si>
  <si>
    <t>Auf Tramgleise geraten</t>
  </si>
  <si>
    <t>Unfallschwerpunkt, Se bei Start li  - re 270-90°, nachher vorn und hinten 0 und 180°. Nicht in Astra-Unfallkarte eingetragen.</t>
  </si>
  <si>
    <t>3501_Safenwil_26.06.2019.pdf</t>
  </si>
  <si>
    <t>Am "Umzug" Infarkt</t>
  </si>
  <si>
    <t>Ort angefragt, wird nicht bekanntgegeben.</t>
  </si>
  <si>
    <t>3502_Tägerwilen_26.06.2019.pdf</t>
  </si>
  <si>
    <t>EK Mühlimatt</t>
  </si>
  <si>
    <t xml:space="preserve">m  </t>
  </si>
  <si>
    <t>Beim Einbiegen massiv in Hausecke</t>
  </si>
  <si>
    <r>
      <rPr>
        <sz val="11"/>
        <color rgb="FF000000"/>
        <rFont val="Calibri"/>
        <family val="2"/>
        <charset val="1"/>
      </rPr>
      <t xml:space="preserve">Unfallschwerpunkt, Se genau 90° re, </t>
    </r>
    <r>
      <rPr>
        <b/>
        <sz val="11"/>
        <color rgb="FFC00000"/>
        <rFont val="Calibri"/>
        <family val="2"/>
        <charset val="1"/>
      </rPr>
      <t>rechtes Fenster offen</t>
    </r>
  </si>
  <si>
    <t>3503_Zürich_28.06.2019.pdf</t>
  </si>
  <si>
    <t>Safenwil</t>
  </si>
  <si>
    <t>Striegelstrasse</t>
  </si>
  <si>
    <t>B.Gerade n links auf Trottior, Haus</t>
  </si>
  <si>
    <r>
      <rPr>
        <sz val="11"/>
        <color rgb="FF000000"/>
        <rFont val="Calibri"/>
        <family val="2"/>
        <charset val="1"/>
      </rPr>
      <t xml:space="preserve">Sehr hoher Mast bei Amag Center,sehr </t>
    </r>
    <r>
      <rPr>
        <b/>
        <sz val="11"/>
        <color rgb="FF000000"/>
        <rFont val="Calibri"/>
        <family val="2"/>
        <charset val="1"/>
      </rPr>
      <t>kleine Lücke (10m..mit Reflexion)</t>
    </r>
    <r>
      <rPr>
        <sz val="11"/>
        <color rgb="FF000000"/>
        <rFont val="Calibri"/>
        <family val="2"/>
        <charset val="1"/>
      </rPr>
      <t xml:space="preserve"> HS ist 2x Ebene 1, 1xEbene5)</t>
    </r>
  </si>
  <si>
    <t>3504_Meistersrüte_30.03.2019.pdf</t>
  </si>
  <si>
    <t xml:space="preserve">Ara-Strasse </t>
  </si>
  <si>
    <t>In langer linkskurve gestürtzt</t>
  </si>
  <si>
    <t>Blutprobe, Lernfahrer mit Mitfahrerin, Marihuana im Helmfach</t>
  </si>
  <si>
    <t>3506_Mellingen_22.06.2019.pdf</t>
  </si>
  <si>
    <t>Albisriederstrass</t>
  </si>
  <si>
    <t>Einbiegend nicht zurückgeschaut</t>
  </si>
  <si>
    <t>tram</t>
  </si>
  <si>
    <t>Unfallschwerpunkt Rentner und Radfahrer-Unfälle</t>
  </si>
  <si>
    <t>3507_Wittenbach_24.06.2019.pdf</t>
  </si>
  <si>
    <t>Zünglers</t>
  </si>
  <si>
    <t>zu Abbiegen stehenden töff gerammt</t>
  </si>
  <si>
    <t>Kombiwagen, SE 2 Hirschberg 2000m gross 3 x 3 Sender von hinten</t>
  </si>
  <si>
    <t>3508_Gossau_24.06.2019.pdf</t>
  </si>
  <si>
    <t>wetter nachfragen</t>
  </si>
  <si>
    <t>Se 2 ist kurz (20m) vorher noch aktiv</t>
  </si>
  <si>
    <t>3509_St.Gallen_27.06.2019.pdf</t>
  </si>
  <si>
    <t>rechts abgebogen, vortritt verweigert</t>
  </si>
  <si>
    <t>3510_Otelfingen_24.06.2019.pdf</t>
  </si>
  <si>
    <t>ev leicht Gegenlicht</t>
  </si>
  <si>
    <t>3511_Diepoldsau_24.06.2019.pdf</t>
  </si>
  <si>
    <t>Demutstrasse SG</t>
  </si>
  <si>
    <t>Türe geöffnet, Fahrradfahrerin eingefangen</t>
  </si>
  <si>
    <t>P-Reihe leicht in Biegung, Velo schlecht sichtbar hinter anderem Fahrzeug</t>
  </si>
  <si>
    <t>3512_Bazenheid_27.06.2019.pdf</t>
  </si>
  <si>
    <t>Landstrasse 26</t>
  </si>
  <si>
    <t>in Kreisel Votritt verweigert</t>
  </si>
  <si>
    <t>veletzt</t>
  </si>
  <si>
    <t>Kreisel hat ca. 50cm hohe Mittelstruktur, Sicht beschränkt</t>
  </si>
  <si>
    <t>3513_Egerkingen_24.06.2019.pdf</t>
  </si>
  <si>
    <t>Unterdorfstrasse</t>
  </si>
  <si>
    <t xml:space="preserve">Mit Polizeimotorrad kollidiert, 2x  Angefragt, keien weiteren Angaben </t>
  </si>
  <si>
    <t>3514_Schinznach-Bad_19.06.2019.pdf</t>
  </si>
  <si>
    <t>Wolfikonerstrasse</t>
  </si>
  <si>
    <t>Links v Radweg vortritt verweigert</t>
  </si>
  <si>
    <t>Wechsel von Radweg auf s Seite auf gegenüberlieg. Radweg. Gebäudelücke.</t>
  </si>
  <si>
    <t>3515_Dägerlen_27.06.2019.pdf</t>
  </si>
  <si>
    <t>Kreisel Expressstrasse</t>
  </si>
  <si>
    <t>In Kreisel kollidiert</t>
  </si>
  <si>
    <t>über Brücke mit HS oben und unten, dann zwei Mal links exponiert.</t>
  </si>
  <si>
    <t>3516_Boltigen_25.06.2019.pdf</t>
  </si>
  <si>
    <t>Schinznach-Bad</t>
  </si>
  <si>
    <r>
      <rPr>
        <sz val="11"/>
        <color rgb="FF000000"/>
        <rFont val="Calibri"/>
        <family val="2"/>
        <charset val="1"/>
      </rPr>
      <t xml:space="preserve">SE1 gsmrail </t>
    </r>
    <r>
      <rPr>
        <b/>
        <sz val="11"/>
        <rFont val="Calibri"/>
        <family val="2"/>
        <charset val="1"/>
      </rPr>
      <t>und</t>
    </r>
    <r>
      <rPr>
        <sz val="11"/>
        <color rgb="FF000000"/>
        <rFont val="Calibri"/>
        <family val="2"/>
        <charset val="1"/>
      </rPr>
      <t xml:space="preserve"> Se Autobahntunnel. "Verursacher" ev auch Auto, f 22. schnelle Strecke, sie querte hs vor 500m Unfallschwerpunkt, 1538_Schinznach-Dorf_26.04.2017, tödl. Unfall Motf.</t>
    </r>
  </si>
  <si>
    <t>3517_Ehrendingen_27.05.2019.pdf</t>
  </si>
  <si>
    <t>In Wald geradeaus, Baum</t>
  </si>
  <si>
    <t>Geschäftsmann kurz vor dem Ziel. Ev. abgelenkt, nicht untersucht.</t>
  </si>
  <si>
    <t>3518_Zürich_27.06.2019.pdf</t>
  </si>
  <si>
    <t>Boltigen</t>
  </si>
  <si>
    <t>Jaunpass Höhe</t>
  </si>
  <si>
    <t>In linkskurve in Leitplanke</t>
  </si>
  <si>
    <t>Wald links ist gelichtet 40m vor Kurve</t>
  </si>
  <si>
    <t>3519_Pontresina_29.06.2019.pdf</t>
  </si>
  <si>
    <t>Wetentalstrasse</t>
  </si>
  <si>
    <t>Rückwärts vollgas,  Kollisionen</t>
  </si>
  <si>
    <t>Der Ausgangs- P liegt vor Arztpraxis.</t>
  </si>
  <si>
    <t>3520_Oeschgen_18.06.2019.pdf</t>
  </si>
  <si>
    <t>querend vor Tram gefahren</t>
  </si>
  <si>
    <t>Unter Hardbrücke, FR nicht bekannt. Se 1.2  Polycom</t>
  </si>
  <si>
    <t>3521_Illnau-Effretikon_29.06.2019.pdf</t>
  </si>
  <si>
    <t>Verzw madretsch</t>
  </si>
  <si>
    <t xml:space="preserve"> In linkskurve gestürzt</t>
  </si>
  <si>
    <t>Beide Se hauptstrahl, HS sehr tangential, faktisch somit auch kürzere Distanz</t>
  </si>
  <si>
    <t xml:space="preserve">Oeschgen </t>
  </si>
  <si>
    <t>A3 Fr ZH</t>
  </si>
  <si>
    <t>rechts an Leitplanke</t>
  </si>
  <si>
    <t xml:space="preserve"> Handwerker aus Gegend</t>
  </si>
  <si>
    <t>Illnauerstrasse 22</t>
  </si>
  <si>
    <t>in Gegenverkehr</t>
  </si>
  <si>
    <t xml:space="preserve">HS ist breite SBB-überquerung Unfall-Schwerpunkt, 2959, 30015;  Senkrechte Heckscheibe, </t>
  </si>
  <si>
    <t>H 13 Höhe Flugfeld</t>
  </si>
  <si>
    <t>Anhänger geschleud n l rechtskurve</t>
  </si>
  <si>
    <t>in der Kurve mit Schleuderfolge Sender 80°, d.h Seitenfenster.</t>
  </si>
  <si>
    <t>3522_Neunkirch_14.06.2019.pdf</t>
  </si>
  <si>
    <t>Brot-Plamboz</t>
  </si>
  <si>
    <t>vers chez les brandt</t>
  </si>
  <si>
    <t>links Gegenspur, Erdwall</t>
  </si>
  <si>
    <t>genaue Lage unklar, der Mehrfachsender ist im Bereich von 1200-1500m + 3.Se frontal 2500m gr</t>
  </si>
  <si>
    <t>3523_Brot-Plamboz_13.06.2019.pdf</t>
  </si>
  <si>
    <t>Bollingen</t>
  </si>
  <si>
    <t>Uznacherstrasse</t>
  </si>
  <si>
    <t>Auffahrkollision an linksabbieg FZ</t>
  </si>
  <si>
    <t>Sonne steht fast senkrecht auf Rücklichtern und Blinkern. Unfallschwerpunkt Hausgruppe /Motel... in Kurve</t>
  </si>
  <si>
    <t>3524_Bollingen_17.06.2019.pdf</t>
  </si>
  <si>
    <t>Schnellberg</t>
  </si>
  <si>
    <t>Sturz in linkskurve an re Rand</t>
  </si>
  <si>
    <t>Se Märstetten, Silo hoch, im Sendestrahlzentrum zu Ottoberg</t>
  </si>
  <si>
    <t>3525_Weinfelden_17.06.2019.pdf</t>
  </si>
  <si>
    <t>Calendaria-kurve</t>
  </si>
  <si>
    <t>in Linkskurve rechts an Mauer</t>
  </si>
  <si>
    <t>in Gruppe unterwegs.</t>
  </si>
  <si>
    <t>3526_Immensee_29.06.2019.pdf</t>
  </si>
  <si>
    <t>Coop-Tankstell</t>
  </si>
  <si>
    <t>bei Ausfahrt TS Vortritt verweigert</t>
  </si>
  <si>
    <t>evtl. Trocken</t>
  </si>
  <si>
    <t>Reflexion an Metallfassade vis a vis. Der gleiche Sender ist involviert beim med.Problem 3746_Netstal_20.07.2019</t>
  </si>
  <si>
    <t>3527_Netstal_01.07.2019.pdf</t>
  </si>
  <si>
    <t>Hedingen</t>
  </si>
  <si>
    <t>Arnistrasse</t>
  </si>
  <si>
    <t xml:space="preserve">Ausserorts </t>
  </si>
  <si>
    <t>in linkskurve an re Rand</t>
  </si>
  <si>
    <t>beide Sender fast gleiche Höhe mit HSR zur Arnistrasse, Se 1 Dreifachstandort ev m Polycom.</t>
  </si>
  <si>
    <t>3528_Hedingen_29.06.2019.pdf</t>
  </si>
  <si>
    <t>n Ausfahrt einbiegend Kollsions</t>
  </si>
  <si>
    <t>In Ausfahrtskurve frontal, links, links 45° exponiert, über Schallschutzwall</t>
  </si>
  <si>
    <t>3529_Winterthur_01.07.2019.pdf</t>
  </si>
  <si>
    <t>In Brückenbogen erstmals exponiert, 40m weiter geradeaus über Gras-Mittelbankett...</t>
  </si>
  <si>
    <t>3530_Uzwil_30.06.2019.pdf</t>
  </si>
  <si>
    <t>In re Kurve geradeaus</t>
  </si>
  <si>
    <t>Se rechts ca 100° von Fust-Werbetafel</t>
  </si>
  <si>
    <t>3531_Uzwil_02.07.2019.pdf</t>
  </si>
  <si>
    <t>abbiegend vortritt missachtet</t>
  </si>
  <si>
    <t>ev. weiterer Sender</t>
  </si>
  <si>
    <t>3532_Pfyn_30.06.2019.pdf</t>
  </si>
  <si>
    <t>Laupenstrasse</t>
  </si>
  <si>
    <t>3533_Wald_29.06.2019.pdf</t>
  </si>
  <si>
    <t>Märwil</t>
  </si>
  <si>
    <t xml:space="preserve">Unterlangnaustrasse </t>
  </si>
  <si>
    <t>Vortritt abbiegend missachtet</t>
  </si>
  <si>
    <t>Se 1 gsmrail, Se 2 ist ein 3-Fach-standort mit hohen Leistungen.</t>
  </si>
  <si>
    <t>3534_Märwil_29.06.2019.pdf</t>
  </si>
  <si>
    <t xml:space="preserve">Haini Rennhas </t>
  </si>
  <si>
    <t xml:space="preserve"> LkW</t>
  </si>
  <si>
    <t xml:space="preserve"> innerorts</t>
  </si>
  <si>
    <t>3535_Goldach_01.07.2019.pdf</t>
  </si>
  <si>
    <t xml:space="preserve">Sturz ohne Fremdeinwirkung Waldweg </t>
  </si>
  <si>
    <t>Waldweg vor Parkplatz, Waldinneres, aber  3 Se gleiche Höhe mit je nahezu Hauptstrahl</t>
  </si>
  <si>
    <t>3536_Siblingen_30.06.2019.pdf</t>
  </si>
  <si>
    <t>Moositunnel Fr N</t>
  </si>
  <si>
    <t>in re Kurve Gegenspur, frontalkollision</t>
  </si>
  <si>
    <t xml:space="preserve">in Tunnelmitte, ca 550m  beidseits., verm direkt unter Sender </t>
  </si>
  <si>
    <t>3537_Moositunnel_01.07.2019.pdf</t>
  </si>
  <si>
    <t>Vicques</t>
  </si>
  <si>
    <t>Radweg Courcelon</t>
  </si>
  <si>
    <t>Gerade, rechts ab, Bach</t>
  </si>
  <si>
    <t>4-Rad-Elektrogefährt, Alter 74 ist recherchiert. JU keine Auskünfte.</t>
  </si>
  <si>
    <t>3538_Vicques_27.06.2019.pdf</t>
  </si>
  <si>
    <t>Trucker Festival</t>
  </si>
  <si>
    <t>in Zelt tot aufgefunden</t>
  </si>
  <si>
    <t>In Zelt tot aufgefunden beim Aufräumen nach Festivalende</t>
  </si>
  <si>
    <t>3539_Interlaken_30.06.2019.pdf</t>
  </si>
  <si>
    <t>Basel A2</t>
  </si>
  <si>
    <t>vor Breite FR N</t>
  </si>
  <si>
    <t xml:space="preserve">Auffahrunfall auf Überholspur </t>
  </si>
  <si>
    <t>nicht zu findender Polycom-Sender hinten 150m,  Portalsender hinten 150m kl kl kl.</t>
  </si>
  <si>
    <t>3540_Basel_27.06.2019.pdf</t>
  </si>
  <si>
    <t>St.Blaise</t>
  </si>
  <si>
    <t>route de soleure</t>
  </si>
  <si>
    <t>Se Hauptstrahlzentrum.  Mech. Problem als Erklärung aufgeführt....</t>
  </si>
  <si>
    <t>3541_St.Blaise_27.06.2019.pdf</t>
  </si>
  <si>
    <t>Dombresson</t>
  </si>
  <si>
    <t>chemin du Ruz Chasseran</t>
  </si>
  <si>
    <t>Sturz ohne Fremdeinwirkung nr 1D</t>
  </si>
  <si>
    <t>abwärts, in Kurve auf linke Seite gestürzt</t>
  </si>
  <si>
    <t>3542_Dombresson_27.06.2019.pdf</t>
  </si>
  <si>
    <t>Rue du Locle</t>
  </si>
  <si>
    <t>Nach Kreisel FG auf Streifen überfahren</t>
  </si>
  <si>
    <t>Se2 ist Reflexion an Keramikfassade Coop-Einkaufszentrum Volta.</t>
  </si>
  <si>
    <t>3543_La-Chaux-de-Fonds_29.06.2019.pdf</t>
  </si>
  <si>
    <t>rue Croix Federale</t>
  </si>
  <si>
    <t>Auto weggerollt, Betonmauer</t>
  </si>
  <si>
    <t>Nicht zuzuordnen, nicht vermerkt.</t>
  </si>
  <si>
    <t>3544_La-Chaux-de-Fonds_26.06.2019.pdf</t>
  </si>
  <si>
    <t>pl de Fontaine</t>
  </si>
  <si>
    <t>In Hauswand geprallt bei Wegfahrt P</t>
  </si>
  <si>
    <t>Vermutlich Pedal verwechseln, nahe an Mauer, Verletzung weist auf hohe V hin , FR nicht bekannt.</t>
  </si>
  <si>
    <t>3545_Peseux_26.06.2019.pdf</t>
  </si>
  <si>
    <t>Avenue des Alpes</t>
  </si>
  <si>
    <t>Vorderes Fahrrad gestreift</t>
  </si>
  <si>
    <t>Kirchturmsender, genau Hauptstrahlrichtung</t>
  </si>
  <si>
    <t>3546_Neuchatel_29.06.2019.pdf</t>
  </si>
  <si>
    <t>Ausfahrt diagonal</t>
  </si>
  <si>
    <t>Querung von HS irgendwo Höhe Muttenz, SBB, je nach Herkunft.</t>
  </si>
  <si>
    <t>3547_Muttenz_30.06.2019.pdf</t>
  </si>
  <si>
    <t>r d Mandchourie</t>
  </si>
  <si>
    <t>Auf Rampe geradeaus in Kreisel</t>
  </si>
  <si>
    <r>
      <rPr>
        <sz val="11"/>
        <color rgb="FF000000"/>
        <rFont val="Calibri"/>
        <family val="2"/>
        <charset val="1"/>
      </rPr>
      <t>Se1 und 3 genau HSR zum Kreisel, Se2 dreifach, hoch Silo; verm. ältere Person,</t>
    </r>
    <r>
      <rPr>
        <sz val="11"/>
        <color rgb="FFC00000"/>
        <rFont val="Calibri"/>
        <family val="2"/>
        <charset val="1"/>
      </rPr>
      <t>nicht in Astra-Unfallkarte</t>
    </r>
    <r>
      <rPr>
        <sz val="11"/>
        <color rgb="FF000000"/>
        <rFont val="Calibri"/>
        <family val="2"/>
        <charset val="1"/>
      </rPr>
      <t xml:space="preserve"> eingetragen,  ca 10m über Niveau ansteigende Fahrt</t>
    </r>
  </si>
  <si>
    <t>3548_Delemont_01.07.2019.pdf</t>
  </si>
  <si>
    <t>Coeuve</t>
  </si>
  <si>
    <t>rte Delemont</t>
  </si>
  <si>
    <t>schrög verlaufender Weg aus Feldern kommend, Hecken, aber einsehbar</t>
  </si>
  <si>
    <t>3549_Coeuve_18.06.2019.pdf</t>
  </si>
  <si>
    <t>Soyhieres</t>
  </si>
  <si>
    <t>rte Liesberg</t>
  </si>
  <si>
    <t>in rechtskurve über Linie,Frontalkollsiion</t>
  </si>
  <si>
    <r>
      <rPr>
        <sz val="11"/>
        <color rgb="FF000000"/>
        <rFont val="Calibri"/>
        <family val="2"/>
        <charset val="1"/>
      </rPr>
      <t xml:space="preserve">SBB-Stromleitung, </t>
    </r>
    <r>
      <rPr>
        <b/>
        <sz val="11"/>
        <color rgb="FF000000"/>
        <rFont val="Calibri"/>
        <family val="2"/>
        <charset val="1"/>
      </rPr>
      <t>nicht deklarierter Sender</t>
    </r>
    <r>
      <rPr>
        <sz val="11"/>
        <color rgb="FF000000"/>
        <rFont val="Calibri"/>
        <family val="2"/>
        <charset val="1"/>
      </rPr>
      <t xml:space="preserve"> 250m frontalauf Hügel - ev. polycom, ev Militäranlage</t>
    </r>
  </si>
  <si>
    <t>3550_SoyhiŠres_20.06.2019.pdf</t>
  </si>
  <si>
    <t>Areuse</t>
  </si>
  <si>
    <t>AR 5 bienne,tranchee</t>
  </si>
  <si>
    <t>Kollision</t>
  </si>
  <si>
    <t>1 Sender, 3x3 Frequenzen "sehr klein" vermutlich kürzer, da vorher eine Nische. Sender nicht erkennbar im Tunnel</t>
  </si>
  <si>
    <t>3551_Areuse_26.06.2019.pdf</t>
  </si>
  <si>
    <t>verlorener Fall</t>
  </si>
  <si>
    <t>3553_St-Aubin-Sauges_25.06.2019.pdf</t>
  </si>
  <si>
    <t xml:space="preserve">St-Aubin-Sauges </t>
  </si>
  <si>
    <t>FR Lausanne</t>
  </si>
  <si>
    <t>Randstein b Eingang touchiert</t>
  </si>
  <si>
    <t>3554_Fleurier_24.06.2019.pdf</t>
  </si>
  <si>
    <t>r du Temple 2</t>
  </si>
  <si>
    <t>in li Kurve re auf P Fahrzeug gefahren</t>
  </si>
  <si>
    <t>Doppelstandort, genau re 90° in der Kurve</t>
  </si>
  <si>
    <t>3555_Biglen_29.06.2019.pdf</t>
  </si>
  <si>
    <t>Biglen</t>
  </si>
  <si>
    <t>3556_Gadmen_29.06.2019.pdf</t>
  </si>
  <si>
    <t>Sustenpassstr</t>
  </si>
  <si>
    <t>in Haarnadel Kurve kollidiert</t>
  </si>
  <si>
    <t xml:space="preserve">Kurz vor Kurve beide immer exponiert, in Kurven aussenseite nicht. Aussicht.  </t>
  </si>
  <si>
    <t>3557_Bern_26.06.2019.pdf</t>
  </si>
  <si>
    <t>Winkelriedstrasse</t>
  </si>
  <si>
    <t>querenden FG (20) erfasst</t>
  </si>
  <si>
    <t>Allee, am vorderen Ende der Bushaltestelle, kein Streifen, Auto 50m vorher stark exponiert</t>
  </si>
  <si>
    <t>3558_Schönenwerd_03.07.2010.pdf</t>
  </si>
  <si>
    <t>Bahnhofstrasse SO</t>
  </si>
  <si>
    <t>in Geländer Unterführung gefahren</t>
  </si>
  <si>
    <t>na Ausfahrt/Eindrehen von P-Parkplatz Vollgas bei 3fach Exposition</t>
  </si>
  <si>
    <t>3559_Unterentfelden_03.07.2019.pdf</t>
  </si>
  <si>
    <t>linksd</t>
  </si>
  <si>
    <t>Sender 3 genau 90° und 1 und 2 genau 180° (Dachspiegelungen)</t>
  </si>
  <si>
    <t>3560_Uster_02.07.2019.pdf</t>
  </si>
  <si>
    <t>A53 FR Ost</t>
  </si>
  <si>
    <t>Nach Grünbrücke rechts in Böschung</t>
  </si>
  <si>
    <t xml:space="preserve">SE2 GSM sehr klein SBB abgeschirmt, 900m </t>
  </si>
  <si>
    <t>3561_Rombach_Aarau_30.06.2019.pdf</t>
  </si>
  <si>
    <t>Rombach</t>
  </si>
  <si>
    <t>vermisst</t>
  </si>
  <si>
    <t>In Rombach vermisst in Aarau gefunden</t>
  </si>
  <si>
    <t>Umstände nicht geklärt, kein Hinweis auf Verkehrsunfall oder Infarkt.</t>
  </si>
  <si>
    <t>3561__Elm_26.11.2020.pdf</t>
  </si>
  <si>
    <t>Sender Abgeschirmt, nahe Geschäfte beidseits.</t>
  </si>
  <si>
    <t>3562_Reinach_04.07.2019.pdf</t>
  </si>
  <si>
    <t>2300m</t>
  </si>
  <si>
    <r>
      <rPr>
        <sz val="11"/>
        <color rgb="FF000000"/>
        <rFont val="Calibri"/>
        <family val="2"/>
        <charset val="1"/>
      </rPr>
      <t xml:space="preserve">Se hinten am 11.4 bereits mit </t>
    </r>
    <r>
      <rPr>
        <b/>
        <sz val="11"/>
        <color rgb="FF00B050"/>
        <rFont val="Calibri"/>
        <family val="2"/>
        <charset val="1"/>
      </rPr>
      <t>5G mittel</t>
    </r>
    <r>
      <rPr>
        <sz val="11"/>
        <color rgb="FF000000"/>
        <rFont val="Calibri"/>
        <family val="2"/>
        <charset val="1"/>
      </rPr>
      <t xml:space="preserve"> aufgeschaltet...ev Eis-Glätte, </t>
    </r>
  </si>
  <si>
    <t>3563_Turtmann_26.01.2020.pdf</t>
  </si>
  <si>
    <t>Stauffacherstrasse</t>
  </si>
  <si>
    <t>f Fahrrad unter Hinterachse gestürzt</t>
  </si>
  <si>
    <t>SE2 GSMrail; Exposition für Radfahrerin gleich - je nach Ausgang der Untersuchung. Bericht 20Min Leonie Keetz</t>
  </si>
  <si>
    <t>3564_Zürich_04.05.2020.pdf</t>
  </si>
  <si>
    <t>50m nach Kreisel gestürzt, lange Schleifspur</t>
  </si>
  <si>
    <t>nach Beschleunigen auf die Seite gekippt.</t>
  </si>
  <si>
    <t>3565_Horgen_07.04.2020.pdf</t>
  </si>
  <si>
    <t>Kleindöttingen</t>
  </si>
  <si>
    <t>abbieg. FZ überholt, Restaurant</t>
  </si>
  <si>
    <t>5G nicht gesichert, 4.20 vorhanden. Gruppe von Mot.rädern, vordere biegen ab. HS Ebene 1 insges. 3 x vorher. (+1500m)</t>
  </si>
  <si>
    <t>3566_Kleindöttingen_15.06.2019.pdf</t>
  </si>
  <si>
    <t>Leggistein</t>
  </si>
  <si>
    <t>Sturz ohne Fremdeinwirkung, in Haarnadelkurve</t>
  </si>
  <si>
    <t>Haarnadelkurve, Sicht auf Kirchturm Wassen mit Sender</t>
  </si>
  <si>
    <t>3567_Wassen_14.07.2019.pdf</t>
  </si>
  <si>
    <t xml:space="preserve">Sturz ohne Fremdeinwirkung, Linkskurve  </t>
  </si>
  <si>
    <t>nasse Sicherheitsline, gerutscht...</t>
  </si>
  <si>
    <t>3568_Wassen_13.07.2019.pdf</t>
  </si>
  <si>
    <t>Schinznach-Dorf</t>
  </si>
  <si>
    <t>Bözberg-tunnel</t>
  </si>
  <si>
    <t xml:space="preserve">Tunnel </t>
  </si>
  <si>
    <t xml:space="preserve">nach rechts in Anhänger gefahren </t>
  </si>
  <si>
    <t>Unfall nicht in Astra-Karte eingetragen.  Gerade.  Anhänger mit Hau-den-Lukas darauf...</t>
  </si>
  <si>
    <t>3569_Schinznach-Dorf_22.10.2015.pdf</t>
  </si>
  <si>
    <t>Steigstrasse</t>
  </si>
  <si>
    <t>Vor FG und Bahnschranke, FG 85 überfahren</t>
  </si>
  <si>
    <t>40m bis Schranke, FG w 85, kam von links vors Fahrzeug.</t>
  </si>
  <si>
    <t>3570_Bischofszell_01.12.2015.pdf</t>
  </si>
  <si>
    <t>Malvaglia</t>
  </si>
  <si>
    <t>Nach grosser linkskurvere in Leitplankegestorben</t>
  </si>
  <si>
    <t>se hoch oben, Gebirgsstandort, verm mit Polycom. Deutsche Staatsbürgerin</t>
  </si>
  <si>
    <t>3571_Malvaglia_29.04.2020.pdf</t>
  </si>
  <si>
    <t>Fahrrad auf gem. Spur angefahren</t>
  </si>
  <si>
    <t>13.88 mW/m2</t>
  </si>
  <si>
    <t>Keine Polizeimeldung.</t>
  </si>
  <si>
    <t>3572_St.Gallen_12.05.2020.pdf</t>
  </si>
  <si>
    <t>Gitzibüchel</t>
  </si>
  <si>
    <t>Verkehrsteiler, Mauer, Böschung gestreift</t>
  </si>
  <si>
    <t>w-lan aus strassennahem Haus.  Ev. unterzuckerung</t>
  </si>
  <si>
    <t>3573_Lutzenberg_11.05.2020.pdf</t>
  </si>
  <si>
    <t>beim Wenden Kontrollverlust, Bach</t>
  </si>
  <si>
    <t xml:space="preserve">verm. Probefahrt Se3 Polycom Biberbrugg Staatsanw.Biberbrugg, und Anonym. Sender </t>
  </si>
  <si>
    <t>3574_Biberbrugg_10.05.2020.pdf</t>
  </si>
  <si>
    <t>St.Magrethen</t>
  </si>
  <si>
    <t>Schutzmühlestrasse</t>
  </si>
  <si>
    <t xml:space="preserve"> in Kurve geradeaus, Bach</t>
  </si>
  <si>
    <t>Ohne Helm, Badelatschen</t>
  </si>
  <si>
    <t>3575_St.Margrethen_09.05.2020.pdf</t>
  </si>
  <si>
    <t>Bertiswilstrasse</t>
  </si>
  <si>
    <t>Betonmischer, nach Gerade gechleudert</t>
  </si>
  <si>
    <t>starke Schleuderbewegung vorher. Beladen, ev abr. Lenkkorrektur vorher. Pol.LU kein Sekundenschlaf</t>
  </si>
  <si>
    <t>3576_Rothenburg_08.05.2020.pdf</t>
  </si>
  <si>
    <r>
      <rPr>
        <b/>
        <sz val="11"/>
        <color rgb="FFFF0000"/>
        <rFont val="Calibri"/>
        <family val="2"/>
        <charset val="1"/>
      </rPr>
      <t>Wald</t>
    </r>
    <r>
      <rPr>
        <sz val="11"/>
        <rFont val="Calibri"/>
        <family val="2"/>
        <charset val="1"/>
      </rPr>
      <t xml:space="preserve"> Grunholz</t>
    </r>
  </si>
  <si>
    <t>Wäldlerstrasse</t>
  </si>
  <si>
    <t>nach re Kurve weiter in Böschuncg</t>
  </si>
  <si>
    <t>in zurückliegender langer Kurve 180° exponiert, Se gl Höhe Hautpstrahlzentrum</t>
  </si>
  <si>
    <t>3577_Wald_07.05.2020.pdf</t>
  </si>
  <si>
    <t>nach linkskurve Gegenspur</t>
  </si>
  <si>
    <t>frotal</t>
  </si>
  <si>
    <t>763§</t>
  </si>
  <si>
    <t>Se2: in/naczh Kurve von Se links zu Se schräg/hinten,  dann geradeaus. Se1 frontal Hauptstrahlentrum Aumühle</t>
  </si>
  <si>
    <t>3578_Frauenfeld_06.05.2020.pdf</t>
  </si>
  <si>
    <t>Hauptstrasse 17</t>
  </si>
  <si>
    <t>in re Kurve in Gebäude</t>
  </si>
  <si>
    <t>Se1 Doppelstandort; Se1.1 gsm sehrklein 20m; Se2 Hochhaus, Dreifachstandort 5G m,</t>
  </si>
  <si>
    <t>3579_Brugg_05.05.2020.pdf</t>
  </si>
  <si>
    <t>Muolen</t>
  </si>
  <si>
    <t>Schöntal</t>
  </si>
  <si>
    <t>Geradeaus in Verkleidung</t>
  </si>
  <si>
    <t>63uW/m2</t>
  </si>
  <si>
    <t>400m lange Gerade, links Landmasch.Mech,  EinstrahlungSE 30° hinten, abgeschirmt</t>
  </si>
  <si>
    <t>3580_Muolen_09.6.2019.pdf</t>
  </si>
  <si>
    <t>staatsstrasse</t>
  </si>
  <si>
    <t>Vorderrad in Schienen geraten</t>
  </si>
  <si>
    <t>Bahnübergang sehr schräg, 30°, knappe ausweitung, ohne Signalistation</t>
  </si>
  <si>
    <t>3581_Niederbüren_10.06.2019.pdf</t>
  </si>
  <si>
    <t>gebremst wg fG, dann Vollgas Mauer</t>
  </si>
  <si>
    <t>Steilheck, genau 180°, etwas Wartezeit vor FG,, Mitfahrer m</t>
  </si>
  <si>
    <t>3582_Rebstein_17.06.2019.pdf</t>
  </si>
  <si>
    <t>li-Abbiegendes Fahrzeug überholt</t>
  </si>
  <si>
    <t xml:space="preserve"> Se verm 2-3 fach. Hoch von Berg Se 2 abgeschirmt seit 30m</t>
  </si>
  <si>
    <t>3583_Bütschwil_18.6.2019.pdf</t>
  </si>
  <si>
    <t>Bronschhoferstrasse</t>
  </si>
  <si>
    <t>Fahrrad abbiegend überholt o.dgl</t>
  </si>
  <si>
    <t>Unklar, ob abbiegender Radfahrer rechtzeitig Zeichen gab. Beide gleich exponiert.</t>
  </si>
  <si>
    <t>3584_Wil_16.06.2019.pdf</t>
  </si>
  <si>
    <t>Adlerstrasse 18</t>
  </si>
  <si>
    <t>Einbiegend Vortritt f 78 verweigert</t>
  </si>
  <si>
    <t>Unklar, ob Se die Stelle erreicht.  Shed-Dach, kein street-view</t>
  </si>
  <si>
    <t>3585_Oberriet_21.06.2019.pdf</t>
  </si>
  <si>
    <t>vor Motf.18 knapp einbiegend</t>
  </si>
  <si>
    <t>Fahrerflucht, Unfall nicht in Astra-Unfallkarte eingetragen. Strasse erhöht, überführung.</t>
  </si>
  <si>
    <t>3586_Buchs_24.06.2019.pdf</t>
  </si>
  <si>
    <t>Auf Busspur FG  mit 2 Kindern</t>
  </si>
  <si>
    <t>Reflexion Se Neugasse an  Fassade Rest.90° auf Vorstrecke Radfahrer.</t>
  </si>
  <si>
    <t>3587_St.Gallen_15.08.2019.pdf</t>
  </si>
  <si>
    <t>Zuckenrietstrasse</t>
  </si>
  <si>
    <t>Gerade, Kind 7 überholt, links abbgebogen</t>
  </si>
  <si>
    <t>700 nT</t>
  </si>
  <si>
    <t>Mädchen 7 hätte plötzlich grossen Bogen gemacht vor überhol FZ. Kein hupsignal...erschrocken zurückgeschaut und Bogen gefahren</t>
  </si>
  <si>
    <t>3588_Oberbüren_09.08.2019.pdf</t>
  </si>
  <si>
    <t>Gams Haag</t>
  </si>
  <si>
    <t>Brennersfeld</t>
  </si>
  <si>
    <t xml:space="preserve">nach rechtskurve rechts  gestürzt. </t>
  </si>
  <si>
    <t>schwer verletzt. Teerwege. HS winklich gleich über Brücke. Noch mehr Sender...</t>
  </si>
  <si>
    <t>3589_Gams_09.08.2019.pdf</t>
  </si>
  <si>
    <t>Balgach</t>
  </si>
  <si>
    <t>n linksku Gerade, kontinuierlich links in Bus</t>
  </si>
  <si>
    <t>bei 180° in Kurve eingeschlafen, weitergefahren. SE vermutlich von Neubau verdeckt.</t>
  </si>
  <si>
    <t>3590_Balgach_15.08.2019.pdf</t>
  </si>
  <si>
    <t>Meikirch</t>
  </si>
  <si>
    <t>Frontalkollision Gerade. Auto/mofa</t>
  </si>
  <si>
    <t>Verursacher unklar, gerade,  Sicherheitslinie in Wald. Se neu, verm 2-3 betreiber.</t>
  </si>
  <si>
    <t>3591_Meikirch_09.11.2019.pdf</t>
  </si>
  <si>
    <t>Dammweg</t>
  </si>
  <si>
    <t>Auf Radweg kollidiert, beide bewusstlos</t>
  </si>
  <si>
    <t>jüngerer Kollsionsgegner im Schock nachher weitergefahren</t>
  </si>
  <si>
    <t>3592_Emmenbrücke_19.07.2014.pdf</t>
  </si>
  <si>
    <t>Buriet</t>
  </si>
  <si>
    <t>kont. N. links, ohnmächtig</t>
  </si>
  <si>
    <t>unbek.Med.Problem</t>
  </si>
  <si>
    <t>Unfallschwerpunkt, schnurgerade...Se1 +k Se2 vermutlich 200m kürzer.</t>
  </si>
  <si>
    <t>3593_Buriet_16.12.2019.pdf</t>
  </si>
  <si>
    <t>Givisiez</t>
  </si>
  <si>
    <t>Route chateau Affry</t>
  </si>
  <si>
    <t>Vor Kreisel FG angefahren Fahrerflucht</t>
  </si>
  <si>
    <t>3594_Givisiez_02.09.2014.pdf</t>
  </si>
  <si>
    <t xml:space="preserve">A1 FR ZH </t>
  </si>
  <si>
    <t xml:space="preserve"> in Baustellenbereich gefahren, 1km</t>
  </si>
  <si>
    <t>Ausnahmesituation.,Ab Volketswil Ri Nord, ev von Schaffhausen her zurück</t>
  </si>
  <si>
    <t>3595_Winterthur_15.04.2020.pdf</t>
  </si>
  <si>
    <t>nach Ausfahrt</t>
  </si>
  <si>
    <t>in Busch und abgestürzt auf eggiwilstrasse</t>
  </si>
  <si>
    <t>frpntal</t>
  </si>
  <si>
    <t>3596_Schüpbach_17.04.2020.pdf</t>
  </si>
  <si>
    <t>Pambio-Noranco</t>
  </si>
  <si>
    <t xml:space="preserve"> Ti</t>
  </si>
  <si>
    <t>Ausfahrt A2 FRNo</t>
  </si>
  <si>
    <t>in gerader  ausfahrt nach links, Wiese,Einfahrspur</t>
  </si>
  <si>
    <t>Se hinten 400m gr m gr kl,  immer exponiert</t>
  </si>
  <si>
    <t>3597_Pambio-Noranco_16.04.2020.pdf</t>
  </si>
  <si>
    <t>Lampertswil</t>
  </si>
  <si>
    <t>Illharterstrasse</t>
  </si>
  <si>
    <t>Se im 90°-_Winkel, geschwächter Einfluss, aber hoch-nah.</t>
  </si>
  <si>
    <t>3598_Lamperswil_12.04.20120.pdf</t>
  </si>
  <si>
    <t>Sturz ohne Fremdeinwirkung Brücke</t>
  </si>
  <si>
    <t>überquert hohe Brücke über Bahn und Autobahn. Se 3  Standort Wallbach DE, 6 Dienste insgesamt.</t>
  </si>
  <si>
    <t>3599_Mumpf_26.06.2019.pdf</t>
  </si>
  <si>
    <t>La Sagne</t>
  </si>
  <si>
    <t>Tunnel  FR O</t>
  </si>
  <si>
    <t xml:space="preserve">nach rechtskurve rechts  in Bankett, </t>
  </si>
  <si>
    <t>Kein Eintrag in Unfall-Karte, Angefragt. 14.4.20 SE gsm sehr klein. Distanz eher Kürzer.</t>
  </si>
  <si>
    <t>3600_La-Sagne_08.05.2019.pdf</t>
  </si>
  <si>
    <t>Moosstrasse 34</t>
  </si>
  <si>
    <t>mit E-rollstuhl ab Strasse, Graben</t>
  </si>
  <si>
    <t>Fahrrichtung nicht bekannt.</t>
  </si>
  <si>
    <t>3601_Grenchen_12.04.2020.pdf</t>
  </si>
  <si>
    <t>abbiegend Vortritt verweigert</t>
  </si>
  <si>
    <t>HS 3, unmittelbar vor Abbiegestelle. Extremer Unfallschwerpunkt, Nicht in Astra-karte eingetragen.</t>
  </si>
  <si>
    <t>3602_Kölliken_27.12.2019.pdf</t>
  </si>
  <si>
    <t>auf Gegenspur, streifkoll,wiese</t>
  </si>
  <si>
    <t>SE 90° li ioder re - je nach Fahrlage Verursacher. HS3, Lage gemittelt, da genauer Ablauf nur näherungsweise. Kein Eintrag in Astra-Karte</t>
  </si>
  <si>
    <t>3603_Kölliken_27.12.2019.pdf</t>
  </si>
  <si>
    <t>Stockerstrasse</t>
  </si>
  <si>
    <t>Sturz ohne Fremdeinwirkung,  Kantenüberfahrt</t>
  </si>
  <si>
    <t>3604_Horgen_08.04.2020.pdf</t>
  </si>
  <si>
    <t>Wilstrasse</t>
  </si>
  <si>
    <t>auffahrkollision linksabb FZ</t>
  </si>
  <si>
    <t>Licht von links, Se Gloten Sirnach mit polycom...</t>
  </si>
  <si>
    <t>3605_Sirnach_11.04.2020.pdf</t>
  </si>
  <si>
    <t xml:space="preserve">rechts in Bankett, </t>
  </si>
  <si>
    <t>In Gegentunnel Unfall gl Höhe, genau zwischen 2 Sendern, Sender "sehr klein"</t>
  </si>
  <si>
    <t>3606_Emmetten_14.07.2019.pdf</t>
  </si>
  <si>
    <t>Vignalunga</t>
  </si>
  <si>
    <t xml:space="preserve">innerorts </t>
  </si>
  <si>
    <t>Gleicher Sender wie 5026_Mendrisio_25.07.2020. Mind.24 Frequenzen wirksam. Weitere Se frontal, HS3 ,  Strasse im Vergleich zu Senderlagen im Industiequartier.      gleiche Höhe.</t>
  </si>
  <si>
    <t>3607_Mendrisio_14-04.2020.pdf</t>
  </si>
  <si>
    <t>Baselstrass</t>
  </si>
  <si>
    <t>1.61mW/m2</t>
  </si>
  <si>
    <t>vermutlich med.Problem oder gestolpert. Metall-Glas-Fassaden in Umgebung, reflektieren.</t>
  </si>
  <si>
    <t>3608_Luzern_23.08.2019.pdf</t>
  </si>
  <si>
    <t>Gerade, kontinuierlich links an Leitplanke</t>
  </si>
  <si>
    <t>Nicht in Astra-Unfallkarte eingetragen</t>
  </si>
  <si>
    <t>3609_Haag_13.11.2019.pdf</t>
  </si>
  <si>
    <t>Rüfenenstrasse</t>
  </si>
  <si>
    <t>Nicht polizeilich gemeldet, systematischer Fund 363, 4347. Se 3fach mit Polycom.</t>
  </si>
  <si>
    <t>3610_Emmetten_00.06.2019.pdf</t>
  </si>
  <si>
    <t>Wendemanöver, Gegenverk n beachtet</t>
  </si>
  <si>
    <t xml:space="preserve">Se4 691 m hinten </t>
  </si>
  <si>
    <t>3611_Wattwil_03.08.2019.pdf</t>
  </si>
  <si>
    <t>Wasserschloss</t>
  </si>
  <si>
    <t>in Haarnadelkurve gerade in Leitplanke</t>
  </si>
  <si>
    <t xml:space="preserve">Se 1 polycom gl Höhe.  Se3 Galerie, gl.Höhe; Se3 Unterhalt Bahn </t>
  </si>
  <si>
    <t>3612_Göschenen_03.05.2020.pdf</t>
  </si>
  <si>
    <t>Falkensteinstrasse</t>
  </si>
  <si>
    <t>Anhängergespann überholt, nachher geschleudert</t>
  </si>
  <si>
    <t>Se genau 90° beim Kontrollverlust.  Baumschaden. Kronenschaden</t>
  </si>
  <si>
    <t>3613_Balsthal_04.05.2020.pdf</t>
  </si>
  <si>
    <t>Vaglio</t>
  </si>
  <si>
    <t>via delle Pieve</t>
  </si>
  <si>
    <t>kontrollverlust, in Hauswand</t>
  </si>
  <si>
    <t>lebensgef. verletzt, Dorfstrasse eng, verm Infarkt, 150m vorher exp. Links nah.</t>
  </si>
  <si>
    <t>3614_Vaglio_02.05.2020.pdf</t>
  </si>
  <si>
    <t>Chronbach</t>
  </si>
  <si>
    <t xml:space="preserve"> ausserorts</t>
  </si>
  <si>
    <t xml:space="preserve"> i Gruppe zu stark gebremst, gestürzt</t>
  </si>
  <si>
    <t>Unterhaltsfahrzeug voraus. Kurvige Strecke. Se auch mit polycom</t>
  </si>
  <si>
    <t>3615_Hundwil_07.05.2020.pdf</t>
  </si>
  <si>
    <t>3616_Ligerz_11.05.2020.pdf</t>
  </si>
  <si>
    <t>unter Anhänger geraten</t>
  </si>
  <si>
    <t>3617_Altstätten_11.05.2020.pdf</t>
  </si>
  <si>
    <t>Castiel</t>
  </si>
  <si>
    <t>Arosastrasse</t>
  </si>
  <si>
    <t>in linksurve geradeaus, überschl Wald</t>
  </si>
  <si>
    <t>4 junge Insassen, beide vorne gestorben, mehrfach überschlagen, in Brand geraten</t>
  </si>
  <si>
    <t>3618_Castiel_10.05.2020.pdf</t>
  </si>
  <si>
    <t>nach überholen geradeaus weiter in zaun</t>
  </si>
  <si>
    <t>beide Se hoch, ev Doppelstandort</t>
  </si>
  <si>
    <t>3619_Züberwangen_10.05.2020.pdf</t>
  </si>
  <si>
    <t>bei Probefahrt in Mauer</t>
  </si>
  <si>
    <t>Privatstrasse, Ort nicht offiziel lokalisiert.</t>
  </si>
  <si>
    <t>3620_Winterthur_09.05.2020.pdf</t>
  </si>
  <si>
    <t>Station RHB</t>
  </si>
  <si>
    <t>Bahnhof, bei Stationieren bremse nicht gestellt</t>
  </si>
  <si>
    <t>2.71mW/m2</t>
  </si>
  <si>
    <t>Messung im Führerstand. Se 2 Polycom Freudenberg. Bei letzter Fahrt  auf Gleis 2 beim Wegstellen Stellbremse vergessen.</t>
  </si>
  <si>
    <t>3621_Heiden_11.05.2020.pdf</t>
  </si>
  <si>
    <t>Lostorf</t>
  </si>
  <si>
    <t>geradeaus statt linkskurve, gekippt</t>
  </si>
  <si>
    <t>Betonmischer, voll, bei Herfahrt von Däniken Betonwerk Muniweid ev 2.Querung</t>
  </si>
  <si>
    <t>3622_Lostorf_13.02.2020.pdf</t>
  </si>
  <si>
    <t>Se1 Zus. Reflexion an Metallfassade. Vermutlich 3 Betreiber und polycom auf Berg, Beim Tunnelausgang Galgenbuck weitere Qurerung, dann 200m parallel</t>
  </si>
  <si>
    <t>3623_Beringen_12.05.2020.pdf</t>
  </si>
  <si>
    <t>Pneubagger auf Baustelle gekippt</t>
  </si>
  <si>
    <t>kein Materialversagen bekannt.</t>
  </si>
  <si>
    <t>3624_Schaffhausen_12.05.2020.pdf</t>
  </si>
  <si>
    <t>nach linkskurve in Gegenverkehr</t>
  </si>
  <si>
    <t>20 mW/m2</t>
  </si>
  <si>
    <t>3625_St.Gallen_14.05.2020.pdf</t>
  </si>
  <si>
    <t>Uitikon</t>
  </si>
  <si>
    <t>Birmensdorferstrasse</t>
  </si>
  <si>
    <t>rechts abbiegend Velofahrerin übersehen</t>
  </si>
  <si>
    <t>Holzschnitzeltransport. Radstreifen</t>
  </si>
  <si>
    <t>3626_Uitikon_14.05.2020.pdf</t>
  </si>
  <si>
    <t>Muri   - Birri</t>
  </si>
  <si>
    <t>Nach Kurve Kollisionen bis Muri</t>
  </si>
  <si>
    <t>Solaris-Bus, mit wlan. Epileptischer Anfall, mehrere Streifkollisionen.</t>
  </si>
  <si>
    <t>3627_Muri_14.05.2020.pdf</t>
  </si>
  <si>
    <t>Villigen</t>
  </si>
  <si>
    <t>Hauptstrasse 13</t>
  </si>
  <si>
    <t>HS 5 mit 6 Leitern.</t>
  </si>
  <si>
    <t>3628_Villigen_14.05.2020.pdf</t>
  </si>
  <si>
    <t>Says</t>
  </si>
  <si>
    <t>100m n re Kurve li ab 200m in Wiese</t>
  </si>
  <si>
    <r>
      <rPr>
        <sz val="11"/>
        <color rgb="FF000000"/>
        <rFont val="Calibri"/>
        <family val="2"/>
        <charset val="1"/>
      </rPr>
      <t xml:space="preserve">frei exponierte Kuve in Senderhautpstrahzentrum Se 1 und 2, </t>
    </r>
    <r>
      <rPr>
        <b/>
        <sz val="11"/>
        <color rgb="FF000000"/>
        <rFont val="Calibri"/>
        <family val="2"/>
        <charset val="1"/>
      </rPr>
      <t>Se3 5G klein</t>
    </r>
    <r>
      <rPr>
        <sz val="11"/>
        <color rgb="FF000000"/>
        <rFont val="Calibri"/>
        <family val="2"/>
        <charset val="1"/>
      </rPr>
      <t xml:space="preserve"> frontal</t>
    </r>
  </si>
  <si>
    <t>3629_Says_12.05.2020.pdf</t>
  </si>
  <si>
    <t>rechts.</t>
  </si>
  <si>
    <t>Gebäudelücke 20 m vor LSA</t>
  </si>
  <si>
    <t>3631_Buchs_27.08.2019.pdf</t>
  </si>
  <si>
    <t>Luthern</t>
  </si>
  <si>
    <t>Kreuzstiegenstrasse</t>
  </si>
  <si>
    <t>n Gerade in Leitplanke, Bach bei Biegung</t>
  </si>
  <si>
    <t>1600m</t>
  </si>
  <si>
    <t>ganz nah HS 7... und Trafostation links (20m)</t>
  </si>
  <si>
    <t>3632_Luthern_19.07.2019.pdf</t>
  </si>
  <si>
    <t>3633_Rheinfelden_13.06.2019.pdf</t>
  </si>
  <si>
    <t>Killwangen</t>
  </si>
  <si>
    <t>Würenloserstrasse</t>
  </si>
  <si>
    <t>Taxi biegt über FG ab, angefahren</t>
  </si>
  <si>
    <t>Alle SE SBB gsm klein. 6x,  Se Ara 300m reflektiert. Zu messen...</t>
  </si>
  <si>
    <t>3634_Killwangen_14.06.2019.pdf</t>
  </si>
  <si>
    <t>Langenthalstrasse</t>
  </si>
  <si>
    <t>in Linkskurve bergab geschleudert</t>
  </si>
  <si>
    <t>verlezt</t>
  </si>
  <si>
    <t>Pizzakurier, bei Auftachen Sender nach links geschleudert; u schnell, leichte Citroen-Kiste, übersteuert.</t>
  </si>
  <si>
    <t>3653_Strengelbach_14.06.2019.pdf</t>
  </si>
  <si>
    <t>3636_Wohlen_19.06.2019.pdf</t>
  </si>
  <si>
    <t>Casinostrasse</t>
  </si>
  <si>
    <t>in enger Kurve auf Radweg gestürzt</t>
  </si>
  <si>
    <t>Se 1 Standort Kaserne, Se2 Sportplatz, je im Hauptstrahlzentrum</t>
  </si>
  <si>
    <t>3637_Brugg_17.05.2019.pdf</t>
  </si>
  <si>
    <t>00.05.2019</t>
  </si>
  <si>
    <t>geschleudert</t>
  </si>
  <si>
    <t>nicht polizeimeldung, verletzt</t>
  </si>
  <si>
    <t>3638_Bad-Zurzach_00.05.2019.pdf</t>
  </si>
  <si>
    <t>Boswil</t>
  </si>
  <si>
    <t>nach Gerade li weiter auf Gegenspur, Frontalkollsion</t>
  </si>
  <si>
    <t>schräg zu  SBB Haupttrasse mit Transportleitung</t>
  </si>
  <si>
    <t>3639_Boswil_10.05.2019.pdf</t>
  </si>
  <si>
    <t>Rüstenschwilerstrasse</t>
  </si>
  <si>
    <t>in Kurve gestürzt, entg. Komm Fz schneidet Kurve</t>
  </si>
  <si>
    <t>3640_Mühlau_16.05.2019.pdf</t>
  </si>
  <si>
    <t>Einfahrt A5 A5 Laus</t>
  </si>
  <si>
    <t>in Einfahrt auf Böschung geschleudert</t>
  </si>
  <si>
    <t>Unfallschwerpunkt, Kreuzende Hochspannungsleitung im Zentrum der  Einfahrtskurve</t>
  </si>
  <si>
    <t>3641_Thielle_27.04.2020.pdf</t>
  </si>
  <si>
    <t>in llnkskurve in li Leitplanke</t>
  </si>
  <si>
    <t>nicht lokalisiert.  Neu ausgebaute Strasse mit gleichmässigen Radien und LP, bergab.</t>
  </si>
  <si>
    <t>3642_Chateau-d Oey_27.04.2020.pdf</t>
  </si>
  <si>
    <t>Martigny  Expos</t>
  </si>
  <si>
    <t>Autobahn FR ost</t>
  </si>
  <si>
    <t>Falschfahrer Richt Lausanne</t>
  </si>
  <si>
    <t>Überführung, hoch; am Ort, wo sie nochmals rausfahren hätte können:  HS 1 quer...</t>
  </si>
  <si>
    <t>3643_Martigny_27.04.2020.pdf</t>
  </si>
  <si>
    <t>Traktor rechts in Mauer, überschlagen</t>
  </si>
  <si>
    <t>hinen</t>
  </si>
  <si>
    <t xml:space="preserve">Traktor </t>
  </si>
  <si>
    <t>3644_Lohnstorf_07.05.2020.pdf</t>
  </si>
  <si>
    <t>Vorderlunden</t>
  </si>
  <si>
    <t>rechts ab Strasse abgestürzt</t>
  </si>
  <si>
    <t>Se von hinten.  Gleicher Se tödl Radfahrerunfall 2018</t>
  </si>
  <si>
    <t>3645_Schiers_07.05.2020.pdf</t>
  </si>
  <si>
    <t>Trin nach Tunnel</t>
  </si>
  <si>
    <t>Auffahrkollision LKW steh Kolonne</t>
  </si>
  <si>
    <t>Hell/dunkel kommt dazu. Subaru mit Hänger</t>
  </si>
  <si>
    <t>3646_Trin_05.05.2020.pdf</t>
  </si>
  <si>
    <t>Italienische Strasse</t>
  </si>
  <si>
    <t>Se1 genau hinten, S2 40°, Se3 genau90°.</t>
  </si>
  <si>
    <t>3647_Domat-Ems_04.05.2020.pdf</t>
  </si>
  <si>
    <t>Tobel FR Ost</t>
  </si>
  <si>
    <t>in rechtskurve links über Sicherheitslinie</t>
  </si>
  <si>
    <t>3648_Hundwil_06.05.2020.pdf</t>
  </si>
  <si>
    <t>in Kreisel rechts in Kandelaber</t>
  </si>
  <si>
    <t>SE 3 zus.gesetzt, Reflexion. Se 1 dreifach, Reflexion. Ohne Helm,  sehr schwer verletzt. Gleicher Unfall 2015.</t>
  </si>
  <si>
    <t>3649_Schmerikon_02.05.2020.pdf</t>
  </si>
  <si>
    <t>Seebacherstrasse</t>
  </si>
  <si>
    <t>SBBDoppelspur, HS Leitung zu UW Seebach. Reflexion an Denner links</t>
  </si>
  <si>
    <t>3650_Zürich_02.05.2020.pdf</t>
  </si>
  <si>
    <t xml:space="preserve">in li Kurve rechts auf weichen Grund </t>
  </si>
  <si>
    <t>Kurve noch eingeleitet, kleiner Fahrfehler? V hoch</t>
  </si>
  <si>
    <t>3651_Balgach_01.05.2020.pdf</t>
  </si>
  <si>
    <t>Obere Bahnhofstrasse SG</t>
  </si>
  <si>
    <t>Vortritt verweigert abgebogen vor Fahrrad</t>
  </si>
  <si>
    <t>Sender sind nicht direkt wirksam. Messen</t>
  </si>
  <si>
    <t>3652_Rapperswil-Jona_22.04.2020.pdf</t>
  </si>
  <si>
    <t>Leimeneggstrasse</t>
  </si>
  <si>
    <t>0.66mW/m2</t>
  </si>
  <si>
    <t>SBB Trsp.leit. Se1 uind Se Doppelstandort,  Reflexion an Schulhaus</t>
  </si>
  <si>
    <t>Linsebühl Kreisel</t>
  </si>
  <si>
    <t>Disput im Kreisel vorher. Konflikt um Vortrittsregelung</t>
  </si>
  <si>
    <t>3653_Winterthur_23.04.2020.pdf</t>
  </si>
  <si>
    <t>Walzenhausen</t>
  </si>
  <si>
    <t>Platz</t>
  </si>
  <si>
    <t>von P Vollgas in weitere Autos</t>
  </si>
  <si>
    <t>3.5 mW/m2</t>
  </si>
  <si>
    <t>Auch Betriebsfunk auf mittigem Stationsgebäude der Bergbahn. W-lan. Verursacher mit Hirnoperation</t>
  </si>
  <si>
    <t>3654_St.Gallen_29.04.2020.pdf</t>
  </si>
  <si>
    <t>Nebikon</t>
  </si>
  <si>
    <t>3655_Walzenhausen_01.05.2020.pdf</t>
  </si>
  <si>
    <t>Se knapp, mit Geländebiegung denkbar</t>
  </si>
  <si>
    <t>3656_Schüpbach_28.04.2020.pdf</t>
  </si>
  <si>
    <t>Niederhasli Nassenwil</t>
  </si>
  <si>
    <t>Buchserstrasse</t>
  </si>
  <si>
    <t>n linkskurve links in Zaun</t>
  </si>
  <si>
    <t>3657_Niederhasli_15.12.2019.pdf</t>
  </si>
  <si>
    <t xml:space="preserve">Bern  </t>
  </si>
  <si>
    <t>Lieferwag li ab Strasse Baum gebrannt</t>
  </si>
  <si>
    <t>unfallschwerpunkt für Fahren nach links...2002 - Ort nur plausibilisiert; Fahrzeugbrand an Baum</t>
  </si>
  <si>
    <t>3658_Bern_16.04.2020.pdf</t>
  </si>
  <si>
    <t>Sta.Maria</t>
  </si>
  <si>
    <t>Umbrail</t>
  </si>
  <si>
    <t>gestürzt vor Kollisonsstelle</t>
  </si>
  <si>
    <t>Unfallschwerpunkt, hier zusammen zwei Verunglückte: Fall 3659_28.7.2019 sowie Juli   2014 und 2017</t>
  </si>
  <si>
    <t>3659_Sta.Maria_28.07.2019.pdf</t>
  </si>
  <si>
    <t>Kirchhofplatz</t>
  </si>
  <si>
    <t>b Parkieren v eig auto überrollt</t>
  </si>
  <si>
    <t>Div. Unfälle im Hof, seit 1.2018 neu Swisscom-Kleinsender.  Ev. weitere.</t>
  </si>
  <si>
    <t>3660_Schaffhausen_16.04.2020.pdf</t>
  </si>
  <si>
    <t>Forel lavaux</t>
  </si>
  <si>
    <t>planche de l epine</t>
  </si>
  <si>
    <t>Abbieg Traktor Jauchefass überholt</t>
  </si>
  <si>
    <t>Jaucheanhänger, ev. Blinker verschmutzt, Licht auf Anhänger, langer Wald und abrupter Weg links..</t>
  </si>
  <si>
    <t>3661_Forel_18.03.2020.pdf</t>
  </si>
  <si>
    <t>Monte Carasso</t>
  </si>
  <si>
    <t>via i fracc</t>
  </si>
  <si>
    <t>rückwärs aus Garage, über Mauer gestürzt</t>
  </si>
  <si>
    <t>0.33mW/m2</t>
  </si>
  <si>
    <t>Steilhang, erhöht zu den Sendern im Tal, ev. auch von links, Augenschein: Haupteinfluss von Paudo</t>
  </si>
  <si>
    <t>3662_Monte-Carasso_09.04.2020.pdf</t>
  </si>
  <si>
    <t xml:space="preserve">Kräzerenstrasse </t>
  </si>
  <si>
    <t>nach Steigung vor Kreuzung gestürzt</t>
  </si>
  <si>
    <t>Unfallschwerpunkt Fahrfehler</t>
  </si>
  <si>
    <t>3663_St.Gallen_05.07.2019.pdf</t>
  </si>
  <si>
    <t>Wülflingerstrasse</t>
  </si>
  <si>
    <t>Höhe Bushalt gestreift</t>
  </si>
  <si>
    <t xml:space="preserve">Ort der Wahrnehmung:Gebäudelücke Se1, Se2-5 fast alle auf gleicher Linie Se5 hoch, m m gr. . FZ Typ unbekannt. </t>
  </si>
  <si>
    <t>3664_Winterthur_29.06.2019.pdf</t>
  </si>
  <si>
    <t>Auf abbiegendes wartendes FZ aufgefahren</t>
  </si>
  <si>
    <t>Unfallschwerpunkt,  Nicht in Astra-Unfallkarte eingetragen</t>
  </si>
  <si>
    <t>3665_Bilten_06.07.2019.pdf</t>
  </si>
  <si>
    <t xml:space="preserve">Sömmerlistrasse </t>
  </si>
  <si>
    <t>ungesichert, weggerollt</t>
  </si>
  <si>
    <t>2.81 mW/m2</t>
  </si>
  <si>
    <t>Se1 Dreifach-Standort</t>
  </si>
  <si>
    <t>3666_St.Gallen_06.07.2019.pdf</t>
  </si>
  <si>
    <t>Avenches A 6</t>
  </si>
  <si>
    <t>FRMurten</t>
  </si>
  <si>
    <t>rechts ab FB, in Kanal auf Dach gelandet</t>
  </si>
  <si>
    <t xml:space="preserve">Se 3 Camping unterstrahlt Brücke, doppelt belegt, </t>
  </si>
  <si>
    <t>3667_Avenches_06.07.2019.pdf</t>
  </si>
  <si>
    <t>Hundwiltobelbr</t>
  </si>
  <si>
    <t>überholend Am Brückenende geschleudert</t>
  </si>
  <si>
    <t>Frau und Kinderwagen auf Streifen übersehen</t>
  </si>
  <si>
    <t>Hatte vor Kreuzung angehalten, FZ Einmünden lassen, dann Weiterfahrt ohne FG gesehen zu haben, genau 90° links 15 m vor Streifen, aus Gebäudeschatten</t>
  </si>
  <si>
    <t>3668_Hundwil_05.07.2019.pdf</t>
  </si>
  <si>
    <t>Zweilütschinen</t>
  </si>
  <si>
    <t>Gündlischwand</t>
  </si>
  <si>
    <t xml:space="preserve">auf Gerade streifkollision </t>
  </si>
  <si>
    <t xml:space="preserve">für Auto Se genau 90° links Höhe des Gemeindehauses Se frontal von Bahnhof Zweilütschinen immer </t>
  </si>
  <si>
    <t>3669_Pfäffikon_08.07.2019.pdf</t>
  </si>
  <si>
    <t>Lochbach-Brücke</t>
  </si>
  <si>
    <t>Brücke, abzw. Radwege</t>
  </si>
  <si>
    <t>hitnen</t>
  </si>
  <si>
    <t>Schmale strasse mit schräg zu querenden nassen Schienen, hinten Militärgelände.</t>
  </si>
  <si>
    <t>3670_Zweilütschinen_07.07.2019.pdf</t>
  </si>
  <si>
    <t>A13 Fr N</t>
  </si>
  <si>
    <t>HS 2 x 1; Duro und Anhänger. Strecke völlig gerade, erste Kurve gerade weitergefahren, Unfall nicht vermerkt in Astra-Karte.</t>
  </si>
  <si>
    <t>3671_Oberburg_07.07.2019.pdf</t>
  </si>
  <si>
    <t>Trempel</t>
  </si>
  <si>
    <t>rechts abbiegend Vortritt verweigert</t>
  </si>
  <si>
    <t>Gegend Trempel Unfallschwerpunkt, Sender auf gleicher Höhe zu vielen Strassen...</t>
  </si>
  <si>
    <t>3672_Bonaduz_08.07.2019.pdf</t>
  </si>
  <si>
    <t>An Eingangsinsel rechts Randstein</t>
  </si>
  <si>
    <t>3673_Krummenau_08.07.2019.pdf</t>
  </si>
  <si>
    <t>St.Gallerstrasse 63</t>
  </si>
  <si>
    <t>in Fussgängerinsel gefahren</t>
  </si>
  <si>
    <t>Fahrerflucht, se zuerst frontal...bis re..hinten 45°. Ein Se2 re vor 200m im Einschlafzeitpunkt</t>
  </si>
  <si>
    <t>3674_St.gallenkappel_06.07.2019.pdf</t>
  </si>
  <si>
    <t>Dornau</t>
  </si>
  <si>
    <t>Mehrfachstandort mit Polycom</t>
  </si>
  <si>
    <t>3675_Wil_07.07.2019.pdf</t>
  </si>
  <si>
    <t>geradeaus statt rechtskurve</t>
  </si>
  <si>
    <t xml:space="preserve"> 100m vorher frontal bei fast linearer Strassenführung, HS1 vor 2500 Querung, nicht belegbar</t>
  </si>
  <si>
    <t>3676_Trübbach_08.07.2019.pdf</t>
  </si>
  <si>
    <t>Baustellen verengung, gekippt, Gerade</t>
  </si>
  <si>
    <t>Schmale Fahrbahn mit provisorischenBegleitleitplanken</t>
  </si>
  <si>
    <t>3678_Knutwil_09.08.2019.pdf</t>
  </si>
  <si>
    <t>A1 FR ZHd</t>
  </si>
  <si>
    <t>Auf Pannenstreifen geraten</t>
  </si>
  <si>
    <t>3679_Gossau_10.07.2019.pdf</t>
  </si>
  <si>
    <t>Diablerets</t>
  </si>
  <si>
    <t>Route du Pillon</t>
  </si>
  <si>
    <t>Se 2 Betriebsfunk Diablerets Bahnstation</t>
  </si>
  <si>
    <t>3680_Diablerets_11.07.2019.pdf</t>
  </si>
  <si>
    <t>Spurwechsel mitte-links, kollision</t>
  </si>
  <si>
    <t xml:space="preserve">HS Feld in winkel, eintauchend in FR;   Se4 frontal 1210 m m m </t>
  </si>
  <si>
    <t>3681_Giubiasco_11.07.2019.pdf</t>
  </si>
  <si>
    <t>Acquarossa</t>
  </si>
  <si>
    <t>höhe Comprovasco</t>
  </si>
  <si>
    <t>bei überho v Auto mit Roller kollidiert</t>
  </si>
  <si>
    <t>3682_Acquarossa_08.07.2019.pdf</t>
  </si>
  <si>
    <t>Trois Chenes</t>
  </si>
  <si>
    <t>nach Kreisel überholt, Streifkollision</t>
  </si>
  <si>
    <t>überholt vor linkskurve, verm. Gegenverkehr übersehen.</t>
  </si>
  <si>
    <t>3683_Neuchatel_09.07.2019.pdf</t>
  </si>
  <si>
    <t>rue de la Place d armes</t>
  </si>
  <si>
    <t>Verkehrsteiler von FG-Insel angefahren</t>
  </si>
  <si>
    <t>Nicht in Astra-Unfallkarte eingetragen, verm. Alkohol..</t>
  </si>
  <si>
    <t>3684_Fleurier_06.07.2019.pdf</t>
  </si>
  <si>
    <t xml:space="preserve">Chatel Saint Denis </t>
  </si>
  <si>
    <t>rue de Montreux</t>
  </si>
  <si>
    <t>abwärts v leichter kurve gestürzt</t>
  </si>
  <si>
    <t>Einschnitt in Gelände, Waldrand, sehr steil, nachher folgt unübersichtliche Kurve</t>
  </si>
  <si>
    <t>3685_Chatel-Saint-Denis_07.07.2019.pdf</t>
  </si>
  <si>
    <t>faubourg sanit</t>
  </si>
  <si>
    <t>einfahrt via Trottori, Rad übersehen</t>
  </si>
  <si>
    <t>Se aus Kirchturm, hoch, genau 90°, Ev Sonnenstand</t>
  </si>
  <si>
    <t>3686_Porrentruy_10.07.2019.pdf</t>
  </si>
  <si>
    <t>Mettstrasse 103</t>
  </si>
  <si>
    <t>Einbiegend auf TS vortritt verweigert</t>
  </si>
  <si>
    <t>Kombiwagen, grösseres silbernes Fahrzeug. Unfallschwerpunkt Mettstrasse.</t>
  </si>
  <si>
    <t>3687_Biel_10.07.2019.pdf</t>
  </si>
  <si>
    <t>Bourrignon</t>
  </si>
  <si>
    <t>linkskurve nicht mehr gefahren</t>
  </si>
  <si>
    <t>unbek. Med.Problem</t>
  </si>
  <si>
    <t>Sender Les Ordons, UKW 46 kW, , 2 x DAB, 5 x UKW</t>
  </si>
  <si>
    <t>3688_Bourrignon_07.07.2019.pdf</t>
  </si>
  <si>
    <t>Le Noirmont</t>
  </si>
  <si>
    <t>Le Peu-Pepignon</t>
  </si>
  <si>
    <t>ver</t>
  </si>
  <si>
    <t>Bei Anfahrt vor 50m jedenfalls seitlich exponiert, ev. Doppelstandort.</t>
  </si>
  <si>
    <t>3689_Le-Noirmont_04.07.2019.pdf</t>
  </si>
  <si>
    <t>Couirtemaiche</t>
  </si>
  <si>
    <t>Se 1 genau rechts 90°, vom Berg</t>
  </si>
  <si>
    <t>3690_Courtemaiche_04.07.2019.pdf</t>
  </si>
  <si>
    <t>links in Mittelleitplanke</t>
  </si>
  <si>
    <t>Unfall nicht in Astra Unfallkarte eingetragen. Unfallcluster</t>
  </si>
  <si>
    <t>3691_Yverdon-les-Bains_18.01.2017.pdf</t>
  </si>
  <si>
    <t>Rheinfelderstrasse 10</t>
  </si>
  <si>
    <t>Stoff-Dach, ev. Reflex auch von oben, Einfluss 160° hinten rechts.</t>
  </si>
  <si>
    <t>3692_Birsfelden_08.07.2019.pdf</t>
  </si>
  <si>
    <t>A2 Fr Basel</t>
  </si>
  <si>
    <t>nach Ausgangskurve weiter rechts in Zaun</t>
  </si>
  <si>
    <t>Se Polycom, Werkgebäude, Unfallschwerpunkt, HS in Kabel durch Tunnel</t>
  </si>
  <si>
    <t>3693_Arisdorf_06.07.2019.pdf</t>
  </si>
  <si>
    <t>Neuhofstrasse</t>
  </si>
  <si>
    <t>rechts ab Fahrbahn, gestürzt, wiese</t>
  </si>
  <si>
    <t>genau 90° hinten und zusätzlich Flankenreflexion, sehr flach, Se gleiche Höhe Hautpstrahlen,. Ev Polycom.</t>
  </si>
  <si>
    <t>3694_Wädenswil_14.07.2019.pdf</t>
  </si>
  <si>
    <t>Oltingen</t>
  </si>
  <si>
    <t>Schafmattstrasse</t>
  </si>
  <si>
    <t>in Kurve erschrocken, rechts ab</t>
  </si>
  <si>
    <t>ab Auto in Wald erschrocken, ev. aus Kurve fahrend,. HS1  2mal gequert</t>
  </si>
  <si>
    <t>3695_Oltingen_13.07.2019.pdf</t>
  </si>
  <si>
    <t>00.12.2017</t>
  </si>
  <si>
    <t>rückwärts angefahren</t>
  </si>
  <si>
    <t>frontalq</t>
  </si>
  <si>
    <t>Unfall nicht publizert. Zufallsfund bei anderer Recherche in Bülach</t>
  </si>
  <si>
    <t>3696_Bülach_00.12.2017.pdf</t>
  </si>
  <si>
    <t>Lothringerplatz</t>
  </si>
  <si>
    <t xml:space="preserve"> im Kreisel vortritt verweigert</t>
  </si>
  <si>
    <t>im Moment des Rechtsabbiegens links 90°</t>
  </si>
  <si>
    <t>4799_Basel_07.07.2019.pdf</t>
  </si>
  <si>
    <t>Avia Tankstelle</t>
  </si>
  <si>
    <t>b überholen touchiert, Fahrerflucht</t>
  </si>
  <si>
    <t>3 Se 40° von vorn rechts, Zusätzlich w-lan aus TS Avia, 20m links, Fall 3148_Altdorf_07.02.2019</t>
  </si>
  <si>
    <t>3698_Altdorf_01.07.2019.pdf</t>
  </si>
  <si>
    <t>Lieferwagen, seitlich touchiert Wohnwagenzug</t>
  </si>
  <si>
    <t xml:space="preserve">25 m vor Nische, Angabe "ngefähr in der Tunnelmitte" </t>
  </si>
  <si>
    <t>3699_Seelisberg_02.07.2019.pdf</t>
  </si>
  <si>
    <t>Untere Vogelsangstrasse</t>
  </si>
  <si>
    <t>15.3 mW /m2</t>
  </si>
  <si>
    <t>Se Frontal 235 LTE mitttel zusätzlich.  Bisher höchster Wert gemessen.</t>
  </si>
  <si>
    <t>3700_Winterthur_13.07.2019.pdf</t>
  </si>
  <si>
    <t>Geradeaus statt kurve</t>
  </si>
  <si>
    <t>Fahrzeug skoda Kombi</t>
  </si>
  <si>
    <t>3701_Meisterschwanden_12.07.2019.pdf</t>
  </si>
  <si>
    <t>Eidbergstrasse</t>
  </si>
  <si>
    <t>rechts abbiegend gestürzt</t>
  </si>
  <si>
    <t>132uW/m2</t>
  </si>
  <si>
    <t>Unfallschwerpunkt Trotti und Velo.   r im Schulhaus w-lan...und dect, sonst nichts</t>
  </si>
  <si>
    <t>3702_Winterthur_13.07.2019.pdf</t>
  </si>
  <si>
    <t>Rainstrassse</t>
  </si>
  <si>
    <t>parkierend mit LW kollidiert</t>
  </si>
  <si>
    <t xml:space="preserve">Ort noch nicht bestimmt. Mitte Rainstr. Breite HS zum UW </t>
  </si>
  <si>
    <t>3703_Altstätten_17.05.2019.pdf</t>
  </si>
  <si>
    <t>Clarastrasse</t>
  </si>
  <si>
    <t>Tramhaltestelle, vor Tram gelaufen</t>
  </si>
  <si>
    <t xml:space="preserve"> 50m westlich Unfall Fahrrad Rentnerin.</t>
  </si>
  <si>
    <t>3704_Basel_15.10.2019.pdf</t>
  </si>
  <si>
    <t>Les Carpenters</t>
  </si>
  <si>
    <t>Tiefgarage, Rückwärts Frau eingeklemmt</t>
  </si>
  <si>
    <t>Ehefrau 75 erfasst und getötet. Blaue Etage, vor Ort suchen und messen.</t>
  </si>
  <si>
    <t>3705_Morges_12.11.2016.pdf</t>
  </si>
  <si>
    <t>In Mittelleitplanke gefahren</t>
  </si>
  <si>
    <t>3706_Yverdon-les-Bains_17.01.2017.pdf</t>
  </si>
  <si>
    <t>links in Gegenspur, Böschung</t>
  </si>
  <si>
    <r>
      <rPr>
        <sz val="11"/>
        <color rgb="FF000000"/>
        <rFont val="Calibri"/>
        <family val="2"/>
        <charset val="1"/>
      </rPr>
      <t xml:space="preserve"> </t>
    </r>
    <r>
      <rPr>
        <b/>
        <sz val="11"/>
        <color rgb="FF0070C0"/>
        <rFont val="Calibri"/>
        <family val="2"/>
        <charset val="1"/>
      </rPr>
      <t>trocken</t>
    </r>
  </si>
  <si>
    <t>83 nT</t>
  </si>
  <si>
    <t>Unfallschwerpunkt 2. Einschlafunfall  411_Marbach_08.02.2017, hier neu Trafostation am Unfallstart</t>
  </si>
  <si>
    <t>3707_Marbach_13.07.2019.pdf</t>
  </si>
  <si>
    <t>Rosenbergstrasse</t>
  </si>
  <si>
    <t>Auffahrkollision vor FG, 3.FZ</t>
  </si>
  <si>
    <t>Se2 re,  Äbni mit allen Betreibern und Polycom, Funkturm</t>
  </si>
  <si>
    <t>3708_Neuhausen_10.07.2019.pdf</t>
  </si>
  <si>
    <t>Drälikerstrasswe</t>
  </si>
  <si>
    <t>Sturz ohne Fremdeinwirkung, Kurve</t>
  </si>
  <si>
    <t>Sender Chnobel, mit 400W UKW und Polycom</t>
  </si>
  <si>
    <t>3709_Hühnenberg_15.07.2019.pdf</t>
  </si>
  <si>
    <t>Sommeri</t>
  </si>
  <si>
    <t>Morgentau</t>
  </si>
  <si>
    <t>Blendung auf Anfahrt, ca 250m lang, Sonne frontal tief</t>
  </si>
  <si>
    <t>3710_Sommeri_16.07.2019.pdf</t>
  </si>
  <si>
    <t>Pfaffenholzstrasse</t>
  </si>
  <si>
    <t>Stütze nicht ausgefahren, gekippt</t>
  </si>
  <si>
    <t>Unterflurcontainer angehoben, ohne Stütze, Kantonsspital mit polycom,</t>
  </si>
  <si>
    <t>3711_Frauenfeld_15.07.2019.pdf</t>
  </si>
  <si>
    <t>Vue des Alpes</t>
  </si>
  <si>
    <t>loges</t>
  </si>
  <si>
    <t>in Linkskurve weitergefahren</t>
  </si>
  <si>
    <t>Stationswagen, fährt eingeleitete Kurve zu weit.</t>
  </si>
  <si>
    <t>3712_Vue-des-Alpes_17.07.2019.pdf</t>
  </si>
  <si>
    <t>Enge, gut signalisierte Kurve</t>
  </si>
  <si>
    <t>3713_Bourguillon_12.07.2019.pdf</t>
  </si>
  <si>
    <t>Scheuren</t>
  </si>
  <si>
    <t>Grünbrach</t>
  </si>
  <si>
    <t>in linksurve angefahren</t>
  </si>
  <si>
    <t>mitltel</t>
  </si>
  <si>
    <t>Baustellenbereich, unübersichtlich, Fahrerflucht</t>
  </si>
  <si>
    <t>3714_Scheuren_16.07.2019.pdf</t>
  </si>
  <si>
    <t>Hessigkofen</t>
  </si>
  <si>
    <t>2 Mofa Mädchen angefahren</t>
  </si>
  <si>
    <t>Mehrfachstandort mit Polycom.</t>
  </si>
  <si>
    <t>3715_Hessigkofen_09.07.2019.pdf</t>
  </si>
  <si>
    <t>Haldenstrasse SG</t>
  </si>
  <si>
    <t>An Kreuzung Vortitt verweigert</t>
  </si>
  <si>
    <t xml:space="preserve">Verursacher lange exponiert, Ecke völlig unüberlichtlich, eng und mit Hecken </t>
  </si>
  <si>
    <t>3716_Gossau_18.07.2019.pdf</t>
  </si>
  <si>
    <t>Bristenstrasse</t>
  </si>
  <si>
    <t>Ausweichend über Fahrbahnkante</t>
  </si>
  <si>
    <t>Sender auf gleicher Höhe frontal in Fahrrichtung, mit UKW 1.4 kw</t>
  </si>
  <si>
    <t>3717_Silenen_16.07.2019.pdf</t>
  </si>
  <si>
    <t>Lieferwagen nicht gesichert, rollen lassen</t>
  </si>
  <si>
    <t>Fahrzeug in Front zumSender auf gegenüberliegende Seite gestellt.</t>
  </si>
  <si>
    <t>3718_Luzern_15.07.2019.pdf</t>
  </si>
  <si>
    <t>fahrrad</t>
  </si>
  <si>
    <t>Randstein, und an ansteigende Böschung gestürzt, Gebäudelücken</t>
  </si>
  <si>
    <t>3719_Schlatt_16.07.2019.pdf</t>
  </si>
  <si>
    <t>Kreisel Chotten</t>
  </si>
  <si>
    <t>Gegenlicht, Kreisel mit Wechsel von Doppelkreisel zu einfachkreise. Undeutlich...</t>
  </si>
  <si>
    <t>3720_Sursee_17.07.2019.pdf</t>
  </si>
  <si>
    <t>Zehndermätteli</t>
  </si>
  <si>
    <t>Zehndermätteli bei Joggen abgestürzt</t>
  </si>
  <si>
    <t>Jogger, in Aare gefunden, versuch zu reanimieren. an Felsband möglicherweise ausgerutscht.</t>
  </si>
  <si>
    <t>3721_Zollikofen_14.07.2019.pdf</t>
  </si>
  <si>
    <t>Lanzenhäusern</t>
  </si>
  <si>
    <t>Gegenspur in gr rechtskurve</t>
  </si>
  <si>
    <t>Bereich Steinhaus, Ort nicht definiert, ev frontal 1600m gr m gr</t>
  </si>
  <si>
    <t>3722_Lanzenhäusern_14.07.2019.pdf</t>
  </si>
  <si>
    <t>Ende linkskurve rechts in Mauer</t>
  </si>
  <si>
    <t>Se gleiche Höhe aus Mast</t>
  </si>
  <si>
    <t>3723_Sils-Domleschg_17.07.2019.pdf</t>
  </si>
  <si>
    <t>Lömmenschwil</t>
  </si>
  <si>
    <t>Muolerstrasse</t>
  </si>
  <si>
    <t>Se 700m immer hinten, im Hautpstrahlzentrum fahrend</t>
  </si>
  <si>
    <t>3724_Lömmenschwil_15.07.2019.pdf</t>
  </si>
  <si>
    <t>Schilstrasse</t>
  </si>
  <si>
    <t>Quad in Gerade re ab Strasse</t>
  </si>
  <si>
    <r>
      <rPr>
        <sz val="11"/>
        <color rgb="FF000000"/>
        <rFont val="Calibri"/>
        <family val="2"/>
        <charset val="1"/>
      </rPr>
      <t xml:space="preserve">Fahrzeug brandneu,  in Nähe haus rechts ab. Ev. wlan, </t>
    </r>
    <r>
      <rPr>
        <b/>
        <sz val="11"/>
        <color rgb="FFC00000"/>
        <rFont val="Calibri"/>
        <family val="2"/>
        <charset val="1"/>
      </rPr>
      <t>Unfall 1 Wo vor 3765</t>
    </r>
    <r>
      <rPr>
        <sz val="11"/>
        <color rgb="FF000000"/>
        <rFont val="Calibri"/>
        <family val="2"/>
        <charset val="1"/>
      </rPr>
      <t>_postauto</t>
    </r>
  </si>
  <si>
    <t>3725_Flumserberg_18.07.2019.pdf</t>
  </si>
  <si>
    <t>Feldmoos</t>
  </si>
  <si>
    <t>VonWanderweg abgestürzt</t>
  </si>
  <si>
    <t>Bergwanderweg, nicht lokalisiert, 200m über Wiese abgestürzt</t>
  </si>
  <si>
    <t>3726_Lungern_11.07.2019.pdf</t>
  </si>
  <si>
    <t>Via san Gottardo</t>
  </si>
  <si>
    <t>links abbiegend Geggenverkehr</t>
  </si>
  <si>
    <r>
      <rPr>
        <sz val="11"/>
        <color rgb="FFC00000"/>
        <rFont val="Calibri"/>
        <family val="2"/>
        <charset val="1"/>
      </rPr>
      <t>Sender falsch</t>
    </r>
    <r>
      <rPr>
        <sz val="11"/>
        <color rgb="FF000000"/>
        <rFont val="Calibri"/>
        <family val="2"/>
        <charset val="1"/>
      </rPr>
      <t xml:space="preserve"> eingetragen, 50m weiter östlich, Seite Manor, kaschiert...</t>
    </r>
  </si>
  <si>
    <t>3727_Vezia_15.07.2019.pdf</t>
  </si>
  <si>
    <t>Viganello</t>
  </si>
  <si>
    <t>via Pedemonte</t>
  </si>
  <si>
    <t>verkehrt in Einbahnstrasse, Auto kommt rechts</t>
  </si>
  <si>
    <t>Auto aus P fahrend, Automobilist schaute nicht nach links, Einbahnstrasse re-li. Baumschaden.</t>
  </si>
  <si>
    <t>3728_Viganello_13.07.2019.pdf</t>
  </si>
  <si>
    <t>A2 FR Lausanne</t>
  </si>
  <si>
    <t>Bergab, grosse Kurve mit 2 Se immer links von Tennisplätzen</t>
  </si>
  <si>
    <t>3729_Chatel-Saint-Denis_15.07.2019.pdf</t>
  </si>
  <si>
    <t>Lindstrasse 4</t>
  </si>
  <si>
    <t>insgesamt 4 velo-Unfälle auf 10 m in der Spur N.  Nicht in Astra-Unfallkarte.</t>
  </si>
  <si>
    <t>3730_Winterthur_09.07.2019.pdf</t>
  </si>
  <si>
    <t>rechts abbiegend geschleudert</t>
  </si>
  <si>
    <t>2 Fussgängerinnen  verletzt. Se 2 zuerst frontal/rechts, dann nur noch frontal vor den Kollisionen</t>
  </si>
  <si>
    <t>3731_Zürich_10.07.2019.pdf</t>
  </si>
  <si>
    <t>Rückwärts auf Fussgängerstreifen</t>
  </si>
  <si>
    <t>1.23 mW/m2</t>
  </si>
  <si>
    <t>Rückwärts fahrend in bushaltestelle auf Fussgängerstreifen, Perron 1. Se 3 Polycom Stadthaus und Ziegelfeldstr.</t>
  </si>
  <si>
    <t>3732_Olten_15.07.2019.pdf</t>
  </si>
  <si>
    <t>FG v re auf Streifen übersehen</t>
  </si>
  <si>
    <t>Se frontal Polycom, ohne Leistungsangabe</t>
  </si>
  <si>
    <t>3733_Pratteln_17.07.2019.pdf</t>
  </si>
  <si>
    <t>SBB Schranke abgerissen</t>
  </si>
  <si>
    <t>Fahrerflucht, ev. nicht gemerkt, senkt sich weiter hinten links.</t>
  </si>
  <si>
    <t>3734_Entlebuch_18.07.2019.pdf</t>
  </si>
  <si>
    <t>Anhänger gekippt in Bergaufkurve</t>
  </si>
  <si>
    <t>hinte</t>
  </si>
  <si>
    <t xml:space="preserve">Hoher Schwerpunkt, 6 Holzelement-Wände. Kreisel 80m vorher ev frontal exponiert, </t>
  </si>
  <si>
    <t>3735_Muri_15.07.2019.pdf</t>
  </si>
  <si>
    <t>Allmendstrasse Chommlibach</t>
  </si>
  <si>
    <t xml:space="preserve">rechts abbiegend über Radweg </t>
  </si>
  <si>
    <t>ev Regen über nacht</t>
  </si>
  <si>
    <t>2 Fahrradfahrerinnen den Weg abgeschnitten, Fahrerflucht</t>
  </si>
  <si>
    <t>3736_Sursee_12.07.2019.pdf</t>
  </si>
  <si>
    <t>Industriestrasse ZG</t>
  </si>
  <si>
    <t>in öff Toilette gefunden</t>
  </si>
  <si>
    <t>3737_Zug_14.07.2019.pdf</t>
  </si>
  <si>
    <t>St. Pelagiberg</t>
  </si>
  <si>
    <t xml:space="preserve">Pelagibergstrasse </t>
  </si>
  <si>
    <t>Gerade vor Dorfeingang rentner angefahren</t>
  </si>
  <si>
    <t>kein Funk, Strecke bergauf, Fahrrad e-bike, m 83</t>
  </si>
  <si>
    <t>3738_St.Pelagiberg_15.07.2019.pdf</t>
  </si>
  <si>
    <t>Trafostation vor 30m, Se von oben frontal, ev neu Doppelstandort</t>
  </si>
  <si>
    <t>3739_Luthern_19.07.2019.pdf</t>
  </si>
  <si>
    <t>Davos-Monstein</t>
  </si>
  <si>
    <t xml:space="preserve">Silberberg </t>
  </si>
  <si>
    <t>rechts ab schmaler Strasse</t>
  </si>
  <si>
    <t>Schwaches Bankett an Kiesweg, Wetter trocken, aber 3 Tage vorher Regen.</t>
  </si>
  <si>
    <t>3740_Davos-Monstein_17.07.2019.pdf</t>
  </si>
  <si>
    <t>Grosswangen</t>
  </si>
  <si>
    <t>Anhänger b Koppeln abgefahren</t>
  </si>
  <si>
    <t>Abschüssige Fläche mit Kies, Anhänger für Heuballen oder Strohtransport.</t>
  </si>
  <si>
    <t>3741_Grosswangen_17.07.2019.pdf</t>
  </si>
  <si>
    <t>Realp</t>
  </si>
  <si>
    <t>Furka R Uri</t>
  </si>
  <si>
    <t>in linkskurve in Leitplanke re</t>
  </si>
  <si>
    <t>längere Gerade mit beiden Se aus Hauptstrahlrichtung hinten, Se frontal in Kurve ev bereits abgeschirmt.</t>
  </si>
  <si>
    <t>3742_Furkapass_19.07.2019.pdf</t>
  </si>
  <si>
    <t>Burgernziel</t>
  </si>
  <si>
    <t>vor Haltestelle park.FZ überholt, FG eingeklemmt</t>
  </si>
  <si>
    <t>abgestelltes Reinigungsfahrzeug umfahren, Frau eingeklemmt. Sowohl FG beim Queren, dann Busfahrer frontal exponiert</t>
  </si>
  <si>
    <t>3743_Bern_19.07.2019.pdf</t>
  </si>
  <si>
    <t xml:space="preserve"> Rietstrasse</t>
  </si>
  <si>
    <t>Abbieg. FZ übersehen, li in Gegenverkehr</t>
  </si>
  <si>
    <t>auch Gegenlicht, Motorradf 81; sehr schwer verletzt.  HS 6-Leiter.</t>
  </si>
  <si>
    <t>3744_Balgach_19.07.2019.pdf</t>
  </si>
  <si>
    <t>Seraplaina</t>
  </si>
  <si>
    <t xml:space="preserve"> in Linkskurve re Leitplanke gestreifte</t>
  </si>
  <si>
    <t xml:space="preserve"> Auf dem Geraden Abschitt  vorher in beide Ri 4 Unfälle</t>
  </si>
  <si>
    <t>3745_Ramosch_20.07.2019.pdf</t>
  </si>
  <si>
    <t>Grosszaun Coop</t>
  </si>
  <si>
    <t>Coop-Center, Unfallscherpunkt, tief, Blech und Glas in Umgebung, er gleiche Sender ist involviert beim Unfall 92-jährige, 3527_Netstal_01.07.2019</t>
  </si>
  <si>
    <t>3746_Netstal_20.07.2019.pdf</t>
  </si>
  <si>
    <t>Gerade, gestürzt ohne Fremdeinwirkung nach Auftauchen aus Funkschatten</t>
  </si>
  <si>
    <t>3747_Glarus_21.07.2019.pdf</t>
  </si>
  <si>
    <t xml:space="preserve">Gheidstrasse </t>
  </si>
  <si>
    <r>
      <rPr>
        <sz val="11"/>
        <color rgb="FF000000"/>
        <rFont val="Calibri"/>
        <family val="2"/>
        <charset val="1"/>
      </rPr>
      <t xml:space="preserve"> in </t>
    </r>
    <r>
      <rPr>
        <b/>
        <sz val="11"/>
        <color rgb="FF000000"/>
        <rFont val="Calibri"/>
        <family val="2"/>
        <charset val="1"/>
      </rPr>
      <t xml:space="preserve">Kieswegkurve </t>
    </r>
    <r>
      <rPr>
        <sz val="11"/>
        <color rgb="FF000000"/>
        <rFont val="Calibri"/>
        <family val="2"/>
        <charset val="1"/>
      </rPr>
      <t>schwer gestürzt</t>
    </r>
  </si>
  <si>
    <t xml:space="preserve">Feldweg, grober Kies, Rillen. Leicht schräg, aus Wald heraus fahrend.  </t>
  </si>
  <si>
    <t>3748_Otelfingen_21.07.2019.pdf</t>
  </si>
  <si>
    <t>Werdenberg</t>
  </si>
  <si>
    <t>vollgas in Kreiselausfahrt</t>
  </si>
  <si>
    <t>neuer Sender, noch nicht deklariert.</t>
  </si>
  <si>
    <t>3749_Werdenberg_20.07.2019.pdf</t>
  </si>
  <si>
    <t>Lütisburg Station</t>
  </si>
  <si>
    <t>Toggenburgerstgrasse</t>
  </si>
  <si>
    <t>Rückwärts in Baustelle, leicht verletzt</t>
  </si>
  <si>
    <r>
      <rPr>
        <sz val="11"/>
        <color rgb="FF000000"/>
        <rFont val="Calibri"/>
        <family val="2"/>
        <charset val="1"/>
      </rPr>
      <t>Strassenbaustelle, Teeren, rückwärtsfahrt, Arbeiter getroffen. Neuer Sender ab 11.19, (</t>
    </r>
    <r>
      <rPr>
        <b/>
        <sz val="11"/>
        <color rgb="FFC00000"/>
        <rFont val="Calibri"/>
        <family val="2"/>
        <charset val="1"/>
      </rPr>
      <t>?</t>
    </r>
    <r>
      <rPr>
        <sz val="11"/>
        <color rgb="FF000000"/>
        <rFont val="Calibri"/>
        <family val="2"/>
        <charset val="1"/>
      </rPr>
      <t>) 17.4.20 entdeckt.</t>
    </r>
  </si>
  <si>
    <t>3750_Lütisburg_22.07.2019.pdf</t>
  </si>
  <si>
    <t>Unterterzen</t>
  </si>
  <si>
    <t xml:space="preserve">Fratten Tunnel </t>
  </si>
  <si>
    <t>Spurwechsel in gesperrte Fahrrichtung</t>
  </si>
  <si>
    <t>Am Ort der Entscheidung hs und Sicht zu Funk im Tunnel. Nicht deklarierter Standort, entgegen kamen zwei 85-Jährige.</t>
  </si>
  <si>
    <t>3751_Unterterzen_22.07.2019.pdf</t>
  </si>
  <si>
    <t>Brücke Bruderbach</t>
  </si>
  <si>
    <t>statt Linkskurve geradeaus in Garagen</t>
  </si>
  <si>
    <t xml:space="preserve">138 uW/m2  </t>
  </si>
  <si>
    <t>gem Zeuge hat er auf der Brücke am Boden rechts etwas gesucht, normal schnell fahrend, dann geradeaus statt Kurve</t>
  </si>
  <si>
    <t>3752_Trogen_21.07.2019.pdf</t>
  </si>
  <si>
    <t>Heiligenschwendi</t>
  </si>
  <si>
    <t>in linkskurve in Böschung</t>
  </si>
  <si>
    <t>enge, unübersichliche Linkskurve bergauf. Ev Gegenverkehr zu weit aussen. Funkloch</t>
  </si>
  <si>
    <t>3753_Heiligenschwendi_21.07.2019.pdf</t>
  </si>
  <si>
    <t>Eierlenstrasse</t>
  </si>
  <si>
    <t>Auf Kreuzung Nebenstrasse Vortritt verweigert</t>
  </si>
  <si>
    <t>Hohen Hecken, beide Sender fast auf gleicher SR hintereinander</t>
  </si>
  <si>
    <t>3754_Weinfelden_21.07.2019.pdf</t>
  </si>
  <si>
    <t>Gemeinwiesenstrasse</t>
  </si>
  <si>
    <t>Quartierstrasse, kurz, Ort n bestimmt</t>
  </si>
  <si>
    <t>ev hohe Geschwindigkeit, Fahrfehler, in leidhter letzter Kurve exponiert.</t>
  </si>
  <si>
    <t>3755_Neuhausen_21.07.2019.pdf</t>
  </si>
  <si>
    <t>Oberarth</t>
  </si>
  <si>
    <t>Gotthardstrassee</t>
  </si>
  <si>
    <t>n Gerade in Verkehrsteiler</t>
  </si>
  <si>
    <t>leicht ansteigend, Hauptstrahlzentrum, Steilheck VW Golf , FZ mit 4 jungen insassen</t>
  </si>
  <si>
    <t>3756_Oberarth_20.07.2019.pdf</t>
  </si>
  <si>
    <t>Pozzolascio</t>
  </si>
  <si>
    <t>als dritter rechts in Leitplanke</t>
  </si>
  <si>
    <t>letzter der Gruppe, ganz rechts exponierter als Mitte, Sfazu v Rest bis diese Kurve Unfallschwerpunkt</t>
  </si>
  <si>
    <t>3757_Sfazu_20.07.2019.pdf</t>
  </si>
  <si>
    <t>Innerthal</t>
  </si>
  <si>
    <t xml:space="preserve"> n Kurve geradeaus,Bach</t>
  </si>
  <si>
    <t>Beide Sender auf gleicher Linie frontal 5° einstrahlend</t>
  </si>
  <si>
    <t>3758_Innerthal_13.07.2019.pdf</t>
  </si>
  <si>
    <t>3759_Intragna_21.07.2019.pdf</t>
  </si>
  <si>
    <t>Lovatens</t>
  </si>
  <si>
    <t>rte a Prevonloup</t>
  </si>
  <si>
    <t>neben Strasse geraten, gekippt</t>
  </si>
  <si>
    <r>
      <rPr>
        <b/>
        <sz val="11"/>
        <color rgb="FFFFC000"/>
        <rFont val="Calibri"/>
        <family val="2"/>
        <charset val="1"/>
      </rPr>
      <t>Quad,</t>
    </r>
    <r>
      <rPr>
        <sz val="11"/>
        <color rgb="FF000000"/>
        <rFont val="Calibri"/>
        <family val="2"/>
        <charset val="1"/>
      </rPr>
      <t xml:space="preserve"> in Acker und Fahrer eingeklemmt gefunden. Ort nicht genau lokalisiert - bestätigt 4.20).</t>
    </r>
  </si>
  <si>
    <t>3760_Louvatens_21.07.2019.pdf</t>
  </si>
  <si>
    <t>fahrend über FG , in Auto</t>
  </si>
  <si>
    <t>Hauptstrahlrichtung, aus Gasse von Bahnhof kommend, Reflexionen auch am Gemeindehaus (zusätzlich mit Polycom-Se) kurz vor Querung</t>
  </si>
  <si>
    <t>3761_Glarus_22.07.2019.pdf</t>
  </si>
  <si>
    <t xml:space="preserve">Linthal  </t>
  </si>
  <si>
    <t>b überholen unsicher,  in Wand</t>
  </si>
  <si>
    <t>Vom Se frontal 4.6 kw UKW, 5G mittel, Gebirgsstandort, auch polycom.</t>
  </si>
  <si>
    <t>3762_Linthal_23.07.2019.pdf</t>
  </si>
  <si>
    <t>Fussballplatz</t>
  </si>
  <si>
    <t>über schräg verl Feuerwehrschlauch gestürzt</t>
  </si>
  <si>
    <t>Fussballplatz, keinerlei Sender in mittlerer Distanz, Lintharena und private Gebäude ca 25 m entfernt</t>
  </si>
  <si>
    <t>3763_Näfels_23.07.2019.pdf</t>
  </si>
  <si>
    <t>FR ost</t>
  </si>
  <si>
    <t>n Gerade Kurve nicht gefahren</t>
  </si>
  <si>
    <t>Nach Frontalkollision in Fluss gestürzt, gerettet. HS Bahnstrom bei BLS_Querung</t>
  </si>
  <si>
    <t>3764_Zweilütschinen_23.07.2019.pdf</t>
  </si>
  <si>
    <t>Bergheimstrasse</t>
  </si>
  <si>
    <t>n Gerade li in Leitplanke</t>
  </si>
  <si>
    <t>0.37mW peak</t>
  </si>
  <si>
    <t>Reflexion an 2 Metallflächen, beide Se genau frontal, peridisches Signal 10sec.. Unfallschwerpunkt, Motorrad 2017, Auto 2011</t>
  </si>
  <si>
    <t>3765_Flumserberg_25.07.2019.pdf</t>
  </si>
  <si>
    <t>Grossfeld</t>
  </si>
  <si>
    <t>Gerade, rechts ab Strasse</t>
  </si>
  <si>
    <t>Se ist alpiner Hochmast, mit vermutlich allen 3 Providern, genau Hauptstrahlzentrum der Sender</t>
  </si>
  <si>
    <t>3766_Escholzmatt_26.07.2019.pdf</t>
  </si>
  <si>
    <t>Ausfahrt A1 ZH</t>
  </si>
  <si>
    <t xml:space="preserve"> B Ausfahrt geradeaus, zurück auf Atuobahn</t>
  </si>
  <si>
    <t>Beschrieb wie eine völlig unkontrollierte Entwicklung</t>
  </si>
  <si>
    <t>3767_Lenzburg_18.07.2019.pdf</t>
  </si>
  <si>
    <t>an  30er-Verengung re  kollidiert</t>
  </si>
  <si>
    <t>73uW/m2</t>
  </si>
  <si>
    <t>leichte Reflexion/Streuung an Glasfassade. Schikane 30-er Block mit Schild, seit langem...</t>
  </si>
  <si>
    <t>3768_Heerbrugg_24.07.2019.pdf</t>
  </si>
  <si>
    <t>klein rechts</t>
  </si>
  <si>
    <t>Sender Kirchturm Grabs, Senderichtung zur Unfallstelle,  Lücke; an Randstein gestürzt</t>
  </si>
  <si>
    <t>3769_Grabs_24.07.2019.pdf</t>
  </si>
  <si>
    <t>Jessenbrücke</t>
  </si>
  <si>
    <t xml:space="preserve">4 x Hauptstrahlrichtung, Mehrfachstandort mit Polycom, vom Hügel </t>
  </si>
  <si>
    <t>3770_Unteriberg_20.07.2019.pdf</t>
  </si>
  <si>
    <t>Zeltweg</t>
  </si>
  <si>
    <t>LSA überfahren</t>
  </si>
  <si>
    <t>Fussgänger durch überschlagendes FZ eingeklemmt, beide FZ gleiche Exposition frontal...</t>
  </si>
  <si>
    <t>3771_Zürich_23.07.2019.pdf</t>
  </si>
  <si>
    <t>St.Moritz</t>
  </si>
  <si>
    <t>FW-depot</t>
  </si>
  <si>
    <t>leichte li Kurve, Auffahrkollsion</t>
  </si>
  <si>
    <t>Holländer, Sender hinten genau HSR, zusätzlich vom Depot Feuerwehr Sender, nicht nachgewiesen aber wahrscheinlich.</t>
  </si>
  <si>
    <t>3772_St.Moritz_25.07.2019.pdf</t>
  </si>
  <si>
    <t>Traktor, in Kreisel Auto angefahren</t>
  </si>
  <si>
    <t>Traktor, Se frontal, reflektiert an gebogener Glasfassade rechts, Unfall nicht in Astra-Karte eingetragen</t>
  </si>
  <si>
    <t>3773_Thayngen_15.07.2019.pdf</t>
  </si>
  <si>
    <t>rue du midi 33</t>
  </si>
  <si>
    <t>rechts a Trottoir. Links diagnoal, re in Mauer</t>
  </si>
  <si>
    <t>Hs erdverlegt. Vor 400m in grosser linkskurve auch exponiert zu Se3 600 m,m,gr hi, vorher li.</t>
  </si>
  <si>
    <t>3774_Le-Locle_18.07.2019.pdf</t>
  </si>
  <si>
    <t>Einfahrt A5 NE</t>
  </si>
  <si>
    <t>auf Beschleunigungsstr in Singal, rechts in LP</t>
  </si>
  <si>
    <t>zusätzl. 1006 gross frontal, 3 x Querung von HS_Kreuz in Ausfahrt. Fahrzeugmodell nicht bekannt (Steil-Heck?)</t>
  </si>
  <si>
    <t>3775_Thielle_21.07.2019.pdf</t>
  </si>
  <si>
    <t>Bel Air</t>
  </si>
  <si>
    <t>Se beim Stellwerk Ost , Abfahrt zur Unterführung, nur Radweg, Hochspannungsleitung SBB</t>
  </si>
  <si>
    <t>3776_Neuchatel_22.07.2019.pdf</t>
  </si>
  <si>
    <t>Le Cret du Locle</t>
  </si>
  <si>
    <t>H 20</t>
  </si>
  <si>
    <t>auf linker spur  Auffahrunfall</t>
  </si>
  <si>
    <r>
      <rPr>
        <sz val="11"/>
        <color rgb="FF000000"/>
        <rFont val="Calibri"/>
        <family val="2"/>
        <charset val="1"/>
      </rPr>
      <t xml:space="preserve">Unfall </t>
    </r>
    <r>
      <rPr>
        <b/>
        <sz val="11"/>
        <color rgb="FF000000"/>
        <rFont val="Calibri"/>
        <family val="2"/>
        <charset val="1"/>
      </rPr>
      <t>nicht in Astra-Unfallkarte eingetragen</t>
    </r>
    <r>
      <rPr>
        <sz val="11"/>
        <color rgb="FF000000"/>
        <rFont val="Calibri"/>
        <family val="2"/>
        <charset val="1"/>
      </rPr>
      <t>. Distanzen plausibilisiert.</t>
    </r>
  </si>
  <si>
    <t>3777_Le-Cret-du-Locle_24.07.2019.pdf</t>
  </si>
  <si>
    <t>Hätzingen</t>
  </si>
  <si>
    <t>rückwärts auf Parkplatz ausfahrend vollgas</t>
  </si>
  <si>
    <t>Eventuell Doppelstandort, da neu erstellt, keine Ansichten</t>
  </si>
  <si>
    <t>3778_Hätzingen_24.07.2019.pdf</t>
  </si>
  <si>
    <t>Roblosen Strand</t>
  </si>
  <si>
    <t>Sturz ohne Fremdeinwirkung,  über Mauer</t>
  </si>
  <si>
    <t>Sammelstandort mit Polycom</t>
  </si>
  <si>
    <t>3779_Einsiedeln_25.07.2019.pdf</t>
  </si>
  <si>
    <t>abbiegend zu Landi Vortritt missachtet</t>
  </si>
  <si>
    <t xml:space="preserve"> SBB-Doppelspur, überführung</t>
  </si>
  <si>
    <t>3780_Niederglatt_25.07.2019.pdf</t>
  </si>
  <si>
    <t xml:space="preserve">Tenniken </t>
  </si>
  <si>
    <t>Hof Hägler</t>
  </si>
  <si>
    <t>Mit Traktorgespann 100 über Wiese, Wald</t>
  </si>
  <si>
    <t>3781_Tenniken_26.07.2019.pdf</t>
  </si>
  <si>
    <t>Villmergerstrasse</t>
  </si>
  <si>
    <t>Se 1 und 2, teils 3 von Silos Hoch, Se 3lte,5G eig. Standort im Dorf Villmergen</t>
  </si>
  <si>
    <t>3782_Wohlen_23.07.2019.pdf</t>
  </si>
  <si>
    <t>Holzbrücke</t>
  </si>
  <si>
    <t>vortritt nicht gewährt</t>
  </si>
  <si>
    <t>Trafostation ne Weg vor Unfallstelle. Holzbrücke, kei Sicht gegenseitig.</t>
  </si>
  <si>
    <t>3783_Murgenthal_19.07.2019.pdf</t>
  </si>
  <si>
    <t>Schochenmühlestrasse</t>
  </si>
  <si>
    <t>in Linkskurve rechts ab, gestürzt</t>
  </si>
  <si>
    <t>2 HS Ebene 5 ganz zuerst. Se Ara mit 4 Antennen.</t>
  </si>
  <si>
    <t>3784_Baar_25.07.2019.pdf</t>
  </si>
  <si>
    <t>vor Magdalenenbrücke</t>
  </si>
  <si>
    <t>in Baustellenbereich rechts ab</t>
  </si>
  <si>
    <t>Beide HS Ebene 3</t>
  </si>
  <si>
    <t>3785_Düdingen_23.07.2019.pdf</t>
  </si>
  <si>
    <t>Kriechenwil</t>
  </si>
  <si>
    <t>Gemeindewiesen</t>
  </si>
  <si>
    <t>in Einfahrt v eig FZ überrollt</t>
  </si>
  <si>
    <t>Funkloch, ev.Gemeindehaus...?</t>
  </si>
  <si>
    <t>3786_Kriechenwil_23.05.2019.pdf</t>
  </si>
  <si>
    <t>Einfahrt Autobahn</t>
  </si>
  <si>
    <t>PolFZ Normalspur gesperrt mit steh. FZ</t>
  </si>
  <si>
    <t xml:space="preserve">Se 2 590m hinten; Motorradfahrer auf Polizei mit Warnblinker, stehend auf Autobahn für Schwertransport.... Unüblich, </t>
  </si>
  <si>
    <t>3787_Stans_26.07.2019.pdf</t>
  </si>
  <si>
    <t>Grünenwald</t>
  </si>
  <si>
    <t>Nach Gerade re Kurve nicht gefahren</t>
  </si>
  <si>
    <t>keine Altersangabe. Expos 100m vor Unfall vorher Vegetation, enges Tal.</t>
  </si>
  <si>
    <t>3788_Engelberg_20.07.2019.pdf</t>
  </si>
  <si>
    <t>Linsebühlstrasse 23</t>
  </si>
  <si>
    <t>S-Kurve neben Schienen</t>
  </si>
  <si>
    <t>w-lan aus Laden 5m oberhalb Unfallstelle. Schienen immer Trottoir-Parallel.</t>
  </si>
  <si>
    <t>3789_Seon_27.07.2019.pdf</t>
  </si>
  <si>
    <t>Bahnhofstrtasse</t>
  </si>
  <si>
    <t>Mähdrescher</t>
  </si>
  <si>
    <t>Gerade nebenstr vor Bahnübergang</t>
  </si>
  <si>
    <t>Mähdrescher überfährt kurz vorher gestürzte Fahrradfaherin, vermutlich Rentnerin mit Partner. BE keine genauere Orts- und Altersangaben</t>
  </si>
  <si>
    <t>3789_St.Gallen_24.07.2019.pdf</t>
  </si>
  <si>
    <t>Vor Passhöhe</t>
  </si>
  <si>
    <t>in Kurve rechts ab Strasse, überschlagen</t>
  </si>
  <si>
    <t>Unfall nicht in Astra-Karte eingetragen.</t>
  </si>
  <si>
    <t>3790_Attiswil_25.07.2019.pdf</t>
  </si>
  <si>
    <t>La cote du Cret</t>
  </si>
  <si>
    <t>Kontrolle verloren, rechts ab Fahrban</t>
  </si>
  <si>
    <t>ev 2. Betreiber. Nach Schnellstrecke bei Lichtung  und rechtskurve geradeaus</t>
  </si>
  <si>
    <t>3791_Meiringen_25.07.2019.pdf</t>
  </si>
  <si>
    <t>Le Boechet</t>
  </si>
  <si>
    <t>nach rechtkurve weiter ab, überschlagen</t>
  </si>
  <si>
    <t>in Vegetationslücke, expos. genau links</t>
  </si>
  <si>
    <t>3792_Glovelier_22.07.2019.pdf</t>
  </si>
  <si>
    <t>Buch am Irchel</t>
  </si>
  <si>
    <t>Irchelstrass</t>
  </si>
  <si>
    <t>in re Kurve rechts an Leitplanke</t>
  </si>
  <si>
    <t>insgesamt 7 Sender (alle 3 Betreiber, + polycom) die direkt mit Hauptstrahl einstrahlen</t>
  </si>
  <si>
    <t>3793_Le-Boechet_21.07.2019.pdf</t>
  </si>
  <si>
    <t>rechts ab  Fahrbahn, Pannenstr. Säule</t>
  </si>
  <si>
    <t>In Notrufsäule gefahren, sehr gerade Strecke für 800m</t>
  </si>
  <si>
    <t>3794_Berg-am-Irchel_26.07.2019.pdf</t>
  </si>
  <si>
    <t>bereits 300m exponiert im Hauptsendestrahl</t>
  </si>
  <si>
    <t>3795_Sevelen_26.07.2019.pdf</t>
  </si>
  <si>
    <t>Se1 reflektiert zusätzlich seit 25 m an Blechfassade. HS Bahnstrom- Unterführung</t>
  </si>
  <si>
    <t>3796_Gommiswald_26.07.2019.pdf</t>
  </si>
  <si>
    <t>Landikerstrasse</t>
  </si>
  <si>
    <t>über Dachs gefahren</t>
  </si>
  <si>
    <t>Lineare Bremsspur, Dachs gestorben, Se nicht relevant, 420 m .- m, hinten</t>
  </si>
  <si>
    <t>3797_Kreuzlingen_25.07.2019.pdf</t>
  </si>
  <si>
    <t xml:space="preserve">v Apotheke vorw statt rückw </t>
  </si>
  <si>
    <t>Linkes Fenster offen, in Schaufenster von Apotheke gefahren</t>
  </si>
  <si>
    <t>3798_Birmensdorf_25.07.2019.pdf</t>
  </si>
  <si>
    <t>Steig</t>
  </si>
  <si>
    <t>n Dorfeingang rechts in Mauer</t>
  </si>
  <si>
    <t>in der Kurve mit frontalen Expositionen HS. Se2 ebenfalls Doppelstandort</t>
  </si>
  <si>
    <t>3800_Ramsen_25.07.2019.pdf</t>
  </si>
  <si>
    <t>Birchlistrasse</t>
  </si>
  <si>
    <t>mit Reh kollidiert</t>
  </si>
  <si>
    <t>Tierunfall, nicht eingetragen. Rehbock von Jäger erlegt.</t>
  </si>
  <si>
    <t>3801_Einsiedeln_22.07.2019.pdf</t>
  </si>
  <si>
    <t>Bedretto</t>
  </si>
  <si>
    <t>in Li Kurve kontrolle verloren, abstürzen</t>
  </si>
  <si>
    <t>SE Gebirgsstandort, verm. alle 3 Betreiber, 2 Querungen HS 1</t>
  </si>
  <si>
    <t>3802_Ronco-Bedretto_26.07.2019.pdf</t>
  </si>
  <si>
    <t>Grunaustrasse</t>
  </si>
  <si>
    <t>Schwarzer FZ von links, kurz vor  Niederschlag, graue Stimmugn, Folgeunfall mit Gegenverkehr Hautpstrasse, 4 Verletzte</t>
  </si>
  <si>
    <t>3803_Sommeri_27.07.2019.pdf</t>
  </si>
  <si>
    <t>Rheinvorland</t>
  </si>
  <si>
    <t>Radweg, Frontalkollision</t>
  </si>
  <si>
    <t>3804_Diepoldsau_27.07.2019.pdf</t>
  </si>
  <si>
    <t>Sassalstrasse</t>
  </si>
  <si>
    <t>Kurve weitergefahren, Mauer, quer Geländer</t>
  </si>
  <si>
    <t>400m nach tief eingeführten 10 Leitern von Kraftwerk Sassal, Se aus Mast oberhalb links/hinten, Kombiwagen VW Golf</t>
  </si>
  <si>
    <t>3805_Chur_05.09.2018.pdf</t>
  </si>
  <si>
    <t>Ilanz  St.Martin</t>
  </si>
  <si>
    <t>Lugnezerstrasse</t>
  </si>
  <si>
    <t>nach überholen geschleudert, bergab</t>
  </si>
  <si>
    <r>
      <rPr>
        <b/>
        <sz val="11"/>
        <color rgb="FF00B050"/>
        <rFont val="Calibri"/>
        <family val="2"/>
        <charset val="1"/>
      </rPr>
      <t>5 G</t>
    </r>
    <r>
      <rPr>
        <b/>
        <sz val="11"/>
        <color rgb="FF000000"/>
        <rFont val="Calibri"/>
        <family val="2"/>
        <charset val="1"/>
      </rPr>
      <t>, Sender von unten gleiche Höhe, ca. 45°. Unfallschwerpunkt.</t>
    </r>
  </si>
  <si>
    <t>3806_Ilanz_28.07.2019.pdf</t>
  </si>
  <si>
    <t>rechts ab Fahrbahn, Zaun</t>
  </si>
  <si>
    <t>rechts in wildzaun</t>
  </si>
  <si>
    <t>3807_Sevelen_28.07.2019.pdf</t>
  </si>
  <si>
    <t>Sturz ohne Fremdeinwirkung,  in Böschung, zweiter MF ebenfalls</t>
  </si>
  <si>
    <t>Wahrscheinlich zwei oder drei Betreiber hier, Alpstandort, nicht erkennbar.</t>
  </si>
  <si>
    <t>3808_Sta.Maria_28.07.2019.pdf</t>
  </si>
  <si>
    <t>Schwyzerstrasse</t>
  </si>
  <si>
    <t xml:space="preserve"> 200m vorher Querung Bahntrasse mit Voralpenexpress. Se 4 Polycom, frontal 1400 m</t>
  </si>
  <si>
    <t>3809_Bennau_28.07.2019.pdf</t>
  </si>
  <si>
    <t>Gegenspur, lenkorr, re auf Böschung, Baum</t>
  </si>
  <si>
    <t>5G von hinten 1470, polycom v hi 1710 -GSM2-Eintrag- Cabriolet für alle Sender wirksam. Lebensgefährlich verletzt</t>
  </si>
  <si>
    <t>3810_Endingen_29.07.2019.pdf</t>
  </si>
  <si>
    <t>3811_Sta.Maria_28.07.2019.pdf</t>
  </si>
  <si>
    <t>Lützelflüh-Goldbach</t>
  </si>
  <si>
    <t>Emmentalstrasse</t>
  </si>
  <si>
    <t>einbiegen vortritt verweigert</t>
  </si>
  <si>
    <t xml:space="preserve">Gabelstapler, Aus Werkareal fahrend, wenig Sicht wegen naher Gebäude. Frontal Betriebsfunk </t>
  </si>
  <si>
    <t>3812_Lützelflüh-Goldbach_30.07.2019.pdf</t>
  </si>
  <si>
    <t>Lopper FR nord</t>
  </si>
  <si>
    <t>3813_Hergiswil_29.07.2019.pdf</t>
  </si>
  <si>
    <t xml:space="preserve"> Hauptstrasse</t>
  </si>
  <si>
    <t>65 uW/m2</t>
  </si>
  <si>
    <t>Geinsamer, hoher Standort westlich Dorfzentrum, Hauptstrahlzentrum,. Holzhaus</t>
  </si>
  <si>
    <t>3814_Rotenthurm_09.08.2019.pdf</t>
  </si>
  <si>
    <t>Uster  HS Spital</t>
  </si>
  <si>
    <t>Türstörung, rückwärts gerollt</t>
  </si>
  <si>
    <t>60 uW/m2</t>
  </si>
  <si>
    <t>Se genau 90° re, Türstörung hinten, Fahrer ausgestiegen, Bremsen gelöst. Ev Systemabsturz</t>
  </si>
  <si>
    <t>3815_Uster_10.07.2019.pdf</t>
  </si>
  <si>
    <t>Ausf A22</t>
  </si>
  <si>
    <t>li ku nach Gerade, rechts auf Böschung</t>
  </si>
  <si>
    <t>hintern</t>
  </si>
  <si>
    <t>Smart Cabriolet, Stoffverdeck, starke Reflexionen, extremer Unfallschwerpunkt. Baumschäden. Se4 740 gr kl gr. Doppelstandort</t>
  </si>
  <si>
    <t>3816_Pratteln_30.07.2019.pdf</t>
  </si>
  <si>
    <t>Claragraben 45</t>
  </si>
  <si>
    <t>Gerade, P, Türe geöffnet</t>
  </si>
  <si>
    <t>Zeugenaufruf.  Geschlecht und Alter nicht bekanntgegeben</t>
  </si>
  <si>
    <t>3817_Basel_16.07.2019.pdf</t>
  </si>
  <si>
    <t>Elisabethen</t>
  </si>
  <si>
    <t>links abbiegend gestreift</t>
  </si>
  <si>
    <t>je mit Reflexion an 2 nahen, frontalen Gebäuden (1 rund, BIZ)</t>
  </si>
  <si>
    <t>3818_Basel_19.07.2019.pdf</t>
  </si>
  <si>
    <t>Birskopfsteg</t>
  </si>
  <si>
    <t>Brücke, Kollsion Velo FG</t>
  </si>
  <si>
    <t>Fahr-richtung O-W ist Annahme. Frei exponiert, übersichtlich Spielwiese daneben.</t>
  </si>
  <si>
    <t>3819_Basel_15.07.2019.pdf</t>
  </si>
  <si>
    <t>Vortritt nicht gewährt, Einfahrt A von rechts</t>
  </si>
  <si>
    <t>ev längere Zeit an Stop gewartet; Falls F Auto 46 schuld, Expositionen alle von links.</t>
  </si>
  <si>
    <t>3820_Pratteln_30.07.2019.pdf</t>
  </si>
  <si>
    <t>Tobel</t>
  </si>
  <si>
    <t>Rückwärts in Molock gefahren</t>
  </si>
  <si>
    <t>Betriebsfunk Thurbo auf Stationsgebäude</t>
  </si>
  <si>
    <t>3821_Tobel_30.07.2019.pdf</t>
  </si>
  <si>
    <t>Thal Staad</t>
  </si>
  <si>
    <t>Von Längsp links queren der Fahrspur</t>
  </si>
  <si>
    <t>Se 2 genau rechts gl Höhe, Mitfahrer aufgeladen, also Halt</t>
  </si>
  <si>
    <t>3822_Thal_31.07.2019.pdf</t>
  </si>
  <si>
    <t>Haldenstrasse 6</t>
  </si>
  <si>
    <t>li Abbiegend Gegenverk übersehen</t>
  </si>
  <si>
    <t>Ort des Se nicht lokalisierbar, aber bei Hoteleingang, verm tief liegend</t>
  </si>
  <si>
    <t>3823_Luzern_31.07.2019.pdf</t>
  </si>
  <si>
    <t>Via trauntas</t>
  </si>
  <si>
    <t>FG v links auf Streifen übersehen</t>
  </si>
  <si>
    <t>Kirchturm Sender</t>
  </si>
  <si>
    <t>3824_St.Moritz_29.07.2019.pdf</t>
  </si>
  <si>
    <t>Zaienried</t>
  </si>
  <si>
    <t>Immer exponiert seit 200m, links Betonmauer, keine Katzen...</t>
  </si>
  <si>
    <t>3825_Immensee_30.07.2919.pdf</t>
  </si>
  <si>
    <t>LSA übersehen, koll m FZ re</t>
  </si>
  <si>
    <t>Sender genau von hinten / Hoch (ca. 25m)</t>
  </si>
  <si>
    <t>3826_La-Chaux-de-Fonds_31.07.2019.pdf</t>
  </si>
  <si>
    <t>Niederhasli</t>
  </si>
  <si>
    <t>2 weitere Se frontal 850 m  19 und 21 jährige Männer</t>
  </si>
  <si>
    <t>3827_Niederhasli_31.07.2019.pdf</t>
  </si>
  <si>
    <t>Hofeggstrasse</t>
  </si>
  <si>
    <t>3835_Düdingen_27.07.2019.pdf</t>
  </si>
  <si>
    <t>A Fr Süd</t>
  </si>
  <si>
    <t>na Linkskurve, geschleudert li u re in LP</t>
  </si>
  <si>
    <r>
      <rPr>
        <sz val="11"/>
        <color rgb="FF000000"/>
        <rFont val="Calibri"/>
        <family val="2"/>
        <charset val="1"/>
      </rPr>
      <t xml:space="preserve">Unfall </t>
    </r>
    <r>
      <rPr>
        <b/>
        <sz val="11"/>
        <color rgb="FF000000"/>
        <rFont val="Calibri"/>
        <family val="2"/>
        <charset val="1"/>
      </rPr>
      <t xml:space="preserve">nicht in Astra-Unfallkarte </t>
    </r>
    <r>
      <rPr>
        <sz val="11"/>
        <color rgb="FF000000"/>
        <rFont val="Calibri"/>
        <family val="2"/>
        <charset val="1"/>
      </rPr>
      <t>eingetragen. Einschlafen in Kurve und abrubtes Gegenlenken wahrscheinlich</t>
    </r>
  </si>
  <si>
    <t>3829_Erstfeld_31.07.2019.pdf</t>
  </si>
  <si>
    <t>Schwellbrunn</t>
  </si>
  <si>
    <t>Moosegg</t>
  </si>
  <si>
    <t>Geradeaus über Böschung</t>
  </si>
  <si>
    <t>SE re 90°, Hautpstrahlzentrum, gl Höhe, einziger Standort 2.5 km</t>
  </si>
  <si>
    <t>3830_Schwellbrunn_25.07.2017.pdf</t>
  </si>
  <si>
    <t>Kandergrund</t>
  </si>
  <si>
    <t>Lötschbergstrasse</t>
  </si>
  <si>
    <t>n links geraten</t>
  </si>
  <si>
    <t>3138_Kandergrund_31.07.2019.pdf</t>
  </si>
  <si>
    <t>Obereggerstrasse</t>
  </si>
  <si>
    <t>beim li abbiegen zu weit links gehalten</t>
  </si>
  <si>
    <t>0.66 mW/m2</t>
  </si>
  <si>
    <r>
      <rPr>
        <sz val="11"/>
        <color rgb="FF000000"/>
        <rFont val="Calibri"/>
        <family val="2"/>
        <charset val="1"/>
      </rPr>
      <t xml:space="preserve">Verursacher Audi A3 mit </t>
    </r>
    <r>
      <rPr>
        <b/>
        <sz val="11"/>
        <rFont val="Calibri"/>
        <family val="2"/>
        <charset val="1"/>
      </rPr>
      <t>Steilheck - hohe Transmission. Sender Kirchturm</t>
    </r>
  </si>
  <si>
    <t>3832_Heiden_26.07.2019.pdf</t>
  </si>
  <si>
    <t>Zollikerberg</t>
  </si>
  <si>
    <t>Waldburg</t>
  </si>
  <si>
    <t>neben abfahrendes Tram gestürzt</t>
  </si>
  <si>
    <r>
      <rPr>
        <sz val="11"/>
        <color rgb="FF00B050"/>
        <rFont val="Calibri"/>
        <family val="2"/>
        <charset val="1"/>
      </rPr>
      <t xml:space="preserve">5 G auf gleichem </t>
    </r>
    <r>
      <rPr>
        <sz val="11"/>
        <color rgb="FF000000"/>
        <rFont val="Calibri"/>
        <family val="2"/>
        <charset val="1"/>
      </rPr>
      <t>Dach, neben Station</t>
    </r>
  </si>
  <si>
    <t>3833_Zollikerberg_02.08.2019.pdf</t>
  </si>
  <si>
    <t>Se gleiche Höhe auf tieferstehendem Hausdach</t>
  </si>
  <si>
    <t>3834_Zug_01.08.2019.pdf</t>
  </si>
  <si>
    <t>Bundtels</t>
  </si>
  <si>
    <t>links abbiegend vortritt verweigert</t>
  </si>
  <si>
    <t xml:space="preserve">Se 2 Re 80°, zusätzlich Se 4 rechts 90° 860 m m gr , 860 m m gr, </t>
  </si>
  <si>
    <t>Mels Pizolpark</t>
  </si>
  <si>
    <t>Grossfeldstrasse SG</t>
  </si>
  <si>
    <t>überholend mit f 73 zusammengestossen</t>
  </si>
  <si>
    <t>3836_Mels_01.08.2019.pdf</t>
  </si>
  <si>
    <t>Opfikon Glattbrugg</t>
  </si>
  <si>
    <t>Birchstrasse</t>
  </si>
  <si>
    <t>Roller</t>
  </si>
  <si>
    <t>a Kreuzung mit Insel kollidiert</t>
  </si>
  <si>
    <r>
      <rPr>
        <sz val="11"/>
        <color rgb="FF000000"/>
        <rFont val="Calibri"/>
        <family val="2"/>
        <charset val="1"/>
      </rPr>
      <t xml:space="preserve">2 Jugendl. Geklauter roller, SE 3 lte gross li verm linksabbiegend </t>
    </r>
    <r>
      <rPr>
        <b/>
        <sz val="11"/>
        <color rgb="FF00B050"/>
        <rFont val="Calibri"/>
        <family val="2"/>
        <charset val="1"/>
      </rPr>
      <t>5G bei 1. und 2. Se.</t>
    </r>
  </si>
  <si>
    <t>3837_Opfikon_31.07.2019.pdf</t>
  </si>
  <si>
    <t>Kleinwangen</t>
  </si>
  <si>
    <t>Vortritt verweigert, li auf P über Strasse</t>
  </si>
  <si>
    <t>Radfahrer bergab, nach li Biegung - mit Haus bis an Strasse - ein abbiegendes FZ gerammt</t>
  </si>
  <si>
    <t>3838_Kleinwangen_01.08.2019.pdf</t>
  </si>
  <si>
    <t>Eicherstrasse</t>
  </si>
  <si>
    <t>3839_Sempach_02.08.2019.pdf</t>
  </si>
  <si>
    <t>Vöglinsegg</t>
  </si>
  <si>
    <t>Hohrain</t>
  </si>
  <si>
    <t>links abbiegend, Vortritt verw.</t>
  </si>
  <si>
    <t>Motorrad kam von links unten, gut sichtbar</t>
  </si>
  <si>
    <t>3840_Vögelinsegg_02.08.2019.pdf</t>
  </si>
  <si>
    <t>in li Kurve rechts, Pfosten</t>
  </si>
  <si>
    <t>Fahrerflucht. Ce 100m lange Abweichung in Weidezaun re</t>
  </si>
  <si>
    <t>3841_Ettiswil_01.08.2019.pdf</t>
  </si>
  <si>
    <t>Vellano Morobbia</t>
  </si>
  <si>
    <t>Pianezzo</t>
  </si>
  <si>
    <t>15 KW UKW in 600m oberhalb, Se 4 Bei Autobahn, 3.3 km gr m gr...</t>
  </si>
  <si>
    <t>3842_Vellano_01.08.2019.pdf</t>
  </si>
  <si>
    <t>Düdingen Bundten</t>
  </si>
  <si>
    <t>Strittacker</t>
  </si>
  <si>
    <t>Se 1 genau hinten, Se 2,3 genau 90° re, Se 3 Doppelstandort...</t>
  </si>
  <si>
    <t>Corpateaux-Magnadens</t>
  </si>
  <si>
    <t>rue des Chenes</t>
  </si>
  <si>
    <t>nach linkskurve auf li Böschung</t>
  </si>
  <si>
    <t>Vom Vater entwendetes Sportauto, cabriolet</t>
  </si>
  <si>
    <t>3844_Corpateaux-Magnedens_02.08.2019.pdf</t>
  </si>
  <si>
    <t>Ausfahrt Neudorf</t>
  </si>
  <si>
    <t>Angehalten auf  Verzweigung</t>
  </si>
  <si>
    <t>linka</t>
  </si>
  <si>
    <t>Se 3 GSM eingetragen, Polycom genau re 90°</t>
  </si>
  <si>
    <t>3845_St.Gallen-Neudorf_01.08.2019.pdf</t>
  </si>
  <si>
    <t>Märstetten</t>
  </si>
  <si>
    <t>ev zu hohes Begleitgrün an der Einmündung.</t>
  </si>
  <si>
    <t>3846_Märstetten_02.08.2019.pdf</t>
  </si>
  <si>
    <t>Hohenrainstrasse</t>
  </si>
  <si>
    <t>vor / in Kreisel Kollision</t>
  </si>
  <si>
    <t>im 2.Kreisel kollidiert, im/vor 1.Kreisel alls. Exponiert, Reflexionen</t>
  </si>
  <si>
    <t>3847_Pratteln_02.08.2019.pdf</t>
  </si>
  <si>
    <t xml:space="preserve">rte Industrie </t>
  </si>
  <si>
    <t>vor LKW gefahren, eingeklemmt</t>
  </si>
  <si>
    <t>Keinerlei Lokalisierung in der Meldung. Ort angefragt und geklärt.</t>
  </si>
  <si>
    <t>3848_Villeneuve_02.08.2019.pdf</t>
  </si>
  <si>
    <t>Fahrer begleitet, Sender kaschiert Birkenweg 1</t>
  </si>
  <si>
    <t>3849_Dulliken_02.08.2019.pdf</t>
  </si>
  <si>
    <t>Tann Gommlen</t>
  </si>
  <si>
    <t>Streifkollision in Kurve</t>
  </si>
  <si>
    <t>querr</t>
  </si>
  <si>
    <t>Beide Kollisionspartner haben HS gequert, Falls Motorrad 68 verursachte, Se li/frontal</t>
  </si>
  <si>
    <t>3850_Emmenbrücke Tann_03.08.2019.pdf</t>
  </si>
  <si>
    <t>Hagtobel</t>
  </si>
  <si>
    <t>SE gen 90°, gleiche Höhe, Strasse mit gleichmässigen S-Kurven, letzte vor dem Dorf</t>
  </si>
  <si>
    <t>3851_Hundwil_04.08.2019.pdf</t>
  </si>
  <si>
    <t>Moutier</t>
  </si>
  <si>
    <t>Gorges du Court</t>
  </si>
  <si>
    <t>re, Mauer, dann links ab in Böschung</t>
  </si>
  <si>
    <t>Kein Eintrag, nachgefragt, ohne Auskunft, Fiat  Panda orange-gelb</t>
  </si>
  <si>
    <t>3852_Moutier_29.12.2014.pdf</t>
  </si>
  <si>
    <t>H 13 Flugplatz</t>
  </si>
  <si>
    <t>zusätzl. 3.Se links in Neunkirch, alle gleiche SR wegen Bahnllnie</t>
  </si>
  <si>
    <t>3853_Neukirch_04.08.2019.pdf</t>
  </si>
  <si>
    <t>Ausfahrt A4</t>
  </si>
  <si>
    <t>Sturz ohne Fremdeinwirkung, ausgewichen, wieder auf Trottoir, gestürzt</t>
  </si>
  <si>
    <t>e-bike, verm. zu schnell, unter Leitpl eingeklemmt, See reflektiert Sender b Hafen Arth, HSR</t>
  </si>
  <si>
    <t>3854_Arth_04.08.2019.pdf</t>
  </si>
  <si>
    <t>Soglio</t>
  </si>
  <si>
    <t>Plazzas</t>
  </si>
  <si>
    <t>Schilter rechts ab Strasse, gekippt</t>
  </si>
  <si>
    <t>vor Linkskurve rechts ab,   gleiche Höhe wie Sender 1 90°, Hauptstrahlrichtung. Se Castasegna dito, verm 8 Sender</t>
  </si>
  <si>
    <t>3855_Soglio_05.08.2019.pdf</t>
  </si>
  <si>
    <t xml:space="preserve">kontin. Gegenfahrbahn, Kollision </t>
  </si>
  <si>
    <t>kontin auf Gegenspur unter 4 x hs und frontal Se, hinten Se, senkr Heckscheibe niedrig...Se 3 von hinten, 3 Stück insgesamt.</t>
  </si>
  <si>
    <t>3856_Laufenburg_07.08.2019.pdf</t>
  </si>
  <si>
    <t>in Haarnadelkurve abgestürzt</t>
  </si>
  <si>
    <t>Mercedes 300 Kombi- Nachrichten-RS, 2 Personen Gebirgsstandort mit vermutlich allen Providern, zus. Verm. Polycom auf letztem Gebäude</t>
  </si>
  <si>
    <t>3857_Susten_07.08.2019.pdf</t>
  </si>
  <si>
    <t>nach, in Kreisel kollidiert</t>
  </si>
  <si>
    <t>nachmessen an Ort</t>
  </si>
  <si>
    <t>3858_Schaffhausen_07.08.2019.pdf</t>
  </si>
  <si>
    <t>Riburgstrasse</t>
  </si>
  <si>
    <t>Gerade, ab Strasse in Stein</t>
  </si>
  <si>
    <t>Flachheck, Jaguar,  30 jährige mit 4-jährigem Kind. Sri lanka</t>
  </si>
  <si>
    <t>3859_Rheinfelden_07.08.2019.pdf</t>
  </si>
  <si>
    <t>Unterer Graben 22</t>
  </si>
  <si>
    <t>Spurverengung, Vortritt unklar</t>
  </si>
  <si>
    <t>Baustellenbereich, Spurverengung, bekannt. Reflektiert zusätzlich an seiner Betonmisch-trommel</t>
  </si>
  <si>
    <t>3860_St.Gallen_07.08.2019.pdf</t>
  </si>
  <si>
    <t>Celerina</t>
  </si>
  <si>
    <t>via maistra</t>
  </si>
  <si>
    <t>Se von Hotel</t>
  </si>
  <si>
    <t>3861_Celerina_08.08.2019.pdf</t>
  </si>
  <si>
    <t>Se hinten von Hochhaus.</t>
  </si>
  <si>
    <t>3862_Kreuzlingen_08.08.2019.pdf</t>
  </si>
  <si>
    <t>Romanshornerstrass</t>
  </si>
  <si>
    <t>Kind auf Fussgängerstr. angefahren</t>
  </si>
  <si>
    <t>3863_Wittenbach_08.08.2019.pdf</t>
  </si>
  <si>
    <t>A1 FR Genf</t>
  </si>
  <si>
    <t>Tesla links in Mittelleitplanke</t>
  </si>
  <si>
    <r>
      <rPr>
        <b/>
        <sz val="11"/>
        <color rgb="FF00B050"/>
        <rFont val="Calibri"/>
        <family val="2"/>
        <charset val="1"/>
      </rPr>
      <t>5 G klein</t>
    </r>
    <r>
      <rPr>
        <sz val="11"/>
        <color rgb="FF000000"/>
        <rFont val="Calibri"/>
        <family val="2"/>
        <charset val="1"/>
      </rPr>
      <t>, Doppelstandort</t>
    </r>
  </si>
  <si>
    <t>3864_Versoix_29.07.2019.pdf</t>
  </si>
  <si>
    <t>In vortrber. Fz geprallt, 10-j-Kind a Gepäcktr.</t>
  </si>
  <si>
    <t>3.66 mW/m2</t>
  </si>
  <si>
    <t>3865_Gossau_31.07.2019.pdf</t>
  </si>
  <si>
    <t>Jonen</t>
  </si>
  <si>
    <t>re ab strasse, Geländer</t>
  </si>
  <si>
    <t xml:space="preserve">alkohol       </t>
  </si>
  <si>
    <t>0.45 mg, Kombiwagen, se genau 180° Hauptstrahl</t>
  </si>
  <si>
    <t>3866_Jonen_19.02.2019.pdf</t>
  </si>
  <si>
    <t>Risch</t>
  </si>
  <si>
    <t>A4 Ausfahrt Rotkreuz</t>
  </si>
  <si>
    <t>Se 2 falsch eingetragen, von Hochhaus, HS ist 2 x Ebene 1</t>
  </si>
  <si>
    <t>3867_Risch_Rotkreuz_06.08.2019.pdf</t>
  </si>
  <si>
    <t>Ardon</t>
  </si>
  <si>
    <t>A9 vor Rp Ardon</t>
  </si>
  <si>
    <t>b überhoen LKW kontrolle verloren</t>
  </si>
  <si>
    <t>Alle Querungen HS 1</t>
  </si>
  <si>
    <t>3868_Ardon_09.08.2019.pdf</t>
  </si>
  <si>
    <t>Guttannen Grimsel</t>
  </si>
  <si>
    <t>Pass FR N</t>
  </si>
  <si>
    <t>rechs in Felswand, überschlagen</t>
  </si>
  <si>
    <t>von KW Grimsel 2 x breite HS-Querung 1, noch nicht lokalisiert, kein Bild, kein Sender.....???</t>
  </si>
  <si>
    <t>3869_Guttannen_09.08.2019.pdf</t>
  </si>
  <si>
    <t>Rüfistrasse</t>
  </si>
  <si>
    <t>V Stop Vortritt missachtet</t>
  </si>
  <si>
    <t>3870_Mollis_09.08.2019.pdf</t>
  </si>
  <si>
    <t>Kornhausstrasse</t>
  </si>
  <si>
    <t>Sturz ohne Fremdeinwirkung, auf Trottoir gefahren</t>
  </si>
  <si>
    <t>Ort nur pauschal lokalisiert, "nach Kindergarten".</t>
  </si>
  <si>
    <t>3871_Einsiedeln_10.08.2019.pdf</t>
  </si>
  <si>
    <t>Holderbank</t>
  </si>
  <si>
    <t>Hauptstrasse 53</t>
  </si>
  <si>
    <t>Pedal verwechselt n Wenden, gerollt</t>
  </si>
  <si>
    <t xml:space="preserve">Ort nicht genannt, Bildrecherche, 2 Se auf der gleichen Linie, ev. 3.Standort </t>
  </si>
  <si>
    <t>3872_Holderbank_18.07.2019.pdf</t>
  </si>
  <si>
    <t>Gschwaderstrasse 71</t>
  </si>
  <si>
    <t xml:space="preserve"> links einbiegend Vollgas, Blumentöpfe, Auto</t>
  </si>
  <si>
    <t>Beim Einbiegen links, dann frontal exponiert, aus Gebäudeschatten kommend</t>
  </si>
  <si>
    <t>3873_Uster_06.08.2019.pdf</t>
  </si>
  <si>
    <t>Höhenweg mit 3 Unfällen in dieser Kategorie, Polizei meldete nur "verletzt", keine weitere Informationen mehr.</t>
  </si>
  <si>
    <t>3874_Unterägeri_11.08.2019.pdf</t>
  </si>
  <si>
    <t>obere Zollgasse</t>
  </si>
  <si>
    <t>In Kreisel überrollt, Se 1 zuerst frontal, lange Anfahrstrecke, genau vor Kreisel exp. Links, Anfahrt 4. Se 600m wie 3.</t>
  </si>
  <si>
    <t>3875_Ostermundigen_10.08.2019.pdf</t>
  </si>
  <si>
    <t>Halten</t>
  </si>
  <si>
    <t>Se 1 und 2 150m vorher frontal. Se 2 80° re im Unfallablauf</t>
  </si>
  <si>
    <t>3876_Grub_12.08.2019.pdf</t>
  </si>
  <si>
    <t>A 1 FR Gossau</t>
  </si>
  <si>
    <t>geradeaus st. L linkskurve</t>
  </si>
  <si>
    <t xml:space="preserve"> Se 1 durch senkr. Scheibe Renault, ansteigene Strecke.</t>
  </si>
  <si>
    <t>3877_Oberbüren_11.08.2019.pdf</t>
  </si>
  <si>
    <t>Sonnenberg T</t>
  </si>
  <si>
    <t>Streifkollision spurwechsel</t>
  </si>
  <si>
    <t>Nicht in Astra-Unfallkarte eingetragen.</t>
  </si>
  <si>
    <t>3878_Luzern_13.08.2019.pdf</t>
  </si>
  <si>
    <t>Seewis</t>
  </si>
  <si>
    <t>in Kurve Streifkollision</t>
  </si>
  <si>
    <t>Verursacher nicht bekannt, plausibel, dass Rentner bergab Kurve schnitt</t>
  </si>
  <si>
    <t>3879_Seewis_13.08.2019.pdf</t>
  </si>
  <si>
    <t>Schongau</t>
  </si>
  <si>
    <t>Guggibadstrasse 1</t>
  </si>
  <si>
    <t>b überholen in li Kurve gestürzt</t>
  </si>
  <si>
    <r>
      <rPr>
        <sz val="11"/>
        <color rgb="FF000000"/>
        <rFont val="Calibri"/>
        <family val="2"/>
        <charset val="1"/>
      </rPr>
      <t xml:space="preserve">Trafostation vor Restaurant am Strassenrand.  </t>
    </r>
    <r>
      <rPr>
        <b/>
        <sz val="11"/>
        <color rgb="FF00B050"/>
        <rFont val="Calibri"/>
        <family val="2"/>
        <charset val="1"/>
      </rPr>
      <t>5G auf Spital Muri mittel</t>
    </r>
  </si>
  <si>
    <t>3880_Schongau_08.08.2019.pdf</t>
  </si>
  <si>
    <t xml:space="preserve"> na l linkskurve Frontalkollision</t>
  </si>
  <si>
    <t>Vermutlich mind 2 Betreiber, sonst weitherum kaum Sender. Neu 2016/2017</t>
  </si>
  <si>
    <t>3881_Meikirch_01.11.2019.pdf</t>
  </si>
  <si>
    <t>Tramstrasse TS</t>
  </si>
  <si>
    <t>00.08.2019</t>
  </si>
  <si>
    <t>Schleuderunfall, nicht gemeldet, Tankstelle</t>
  </si>
  <si>
    <t>Unfall als Schwerverletzt in Karte, kein Dokument in Publikationen KapoSG</t>
  </si>
  <si>
    <t>3882_Diepoldsau_00.08.2019.pdf</t>
  </si>
  <si>
    <t>Reinvorland</t>
  </si>
  <si>
    <t xml:space="preserve"> Auf Radweg - Einmündung kolldiiert</t>
  </si>
  <si>
    <t>Abzweigung zum Damm hinauf</t>
  </si>
  <si>
    <t>3883_Diepoldsau_27.07.2019.pdf</t>
  </si>
  <si>
    <r>
      <rPr>
        <sz val="11"/>
        <color rgb="FF000000"/>
        <rFont val="Calibri"/>
        <family val="2"/>
        <charset val="1"/>
      </rPr>
      <t xml:space="preserve">Vortritt verweigert gg </t>
    </r>
    <r>
      <rPr>
        <b/>
        <sz val="11"/>
        <color rgb="FF000000"/>
        <rFont val="Calibri"/>
        <family val="2"/>
        <charset val="1"/>
      </rPr>
      <t>e-bike 88</t>
    </r>
  </si>
  <si>
    <t>Einschnitt, Reflexion.</t>
  </si>
  <si>
    <t>3884_Steinach_02.08.2019.pdf</t>
  </si>
  <si>
    <t>sehr stark befahrene Strasse. Unfallschwerpunktk. HS 5 und SBB-Doppelspur</t>
  </si>
  <si>
    <t>3885_Thal_03.08.2019.pdf</t>
  </si>
  <si>
    <t>rechts in Zaun, gedreht</t>
  </si>
  <si>
    <t>2 Mitfahrer HS 5 ist SBB-Doppelspur mit T-Leitung</t>
  </si>
  <si>
    <t>3886_Wil_04.08.2019.pdf</t>
  </si>
  <si>
    <t>Feldweg A1</t>
  </si>
  <si>
    <t>Quad rechts ab Feldweg, überschlagen</t>
  </si>
  <si>
    <t>u</t>
  </si>
  <si>
    <t>3 Quads, junge Männer, einer ermahnte den Verunfallten, langsamer zu fahren</t>
  </si>
  <si>
    <t>3887_Bertschikon_27.04.2020.pdf</t>
  </si>
  <si>
    <t>Gotthardstrasse 10</t>
  </si>
  <si>
    <t>Se2 SBB-Rangierbahnhof neu, ev doppelt belegt.</t>
  </si>
  <si>
    <t>3888_Silenen_27.04.2020.pdf</t>
  </si>
  <si>
    <t>Stöckligasse</t>
  </si>
  <si>
    <t xml:space="preserve"> beim Parkieren Pedal verwechselt</t>
  </si>
  <si>
    <t>Hinterhof Spar-Laden, Se zuerst rechts, dann hinten.</t>
  </si>
  <si>
    <t>3889_Altdorf_29.04.2020.pdf</t>
  </si>
  <si>
    <t xml:space="preserve">Port </t>
  </si>
  <si>
    <t>von Mole bei Hafen in See gefahren</t>
  </si>
  <si>
    <t>ev 2. Sender Hotel Beaulac</t>
  </si>
  <si>
    <t>3890_Neuchatel_26.04.2020.pdf</t>
  </si>
  <si>
    <t xml:space="preserve">Quert  4 spurige Strasse </t>
  </si>
  <si>
    <t>FG querte etwa 40m neben FG nach der Kreuzung, vor Abfahrt in Dreirosentunnel</t>
  </si>
  <si>
    <t>3891_Basel_13.08.2019.pdf</t>
  </si>
  <si>
    <t>seitlich kollidiert</t>
  </si>
  <si>
    <t>Flankenspiegelung an Busseite.</t>
  </si>
  <si>
    <t>3892_Kriens_12.08.2019.pdf</t>
  </si>
  <si>
    <t>Vortritt FG w 92verweigert</t>
  </si>
  <si>
    <t>3893_Zug_14.08.2019.pdf</t>
  </si>
  <si>
    <t>Burggraben</t>
  </si>
  <si>
    <t>A Trottoir fahrend na links ausgewichen</t>
  </si>
  <si>
    <r>
      <rPr>
        <sz val="11"/>
        <color rgb="FF000000"/>
        <rFont val="Calibri"/>
        <family val="2"/>
        <charset val="1"/>
      </rPr>
      <t xml:space="preserve">Bei </t>
    </r>
    <r>
      <rPr>
        <b/>
        <sz val="11"/>
        <color rgb="FF000000"/>
        <rFont val="Calibri"/>
        <family val="2"/>
        <charset val="1"/>
      </rPr>
      <t>Annäherung</t>
    </r>
    <r>
      <rPr>
        <sz val="11"/>
        <color rgb="FF000000"/>
        <rFont val="Calibri"/>
        <family val="2"/>
        <charset val="1"/>
      </rPr>
      <t xml:space="preserve"> des Trams steigt Pegel an, Kollision an erster Türe</t>
    </r>
  </si>
  <si>
    <t>3894_St.Gallen_14.08.2019.pdf</t>
  </si>
  <si>
    <t>Schattdorf A3</t>
  </si>
  <si>
    <t>Dimmerschachen</t>
  </si>
  <si>
    <t>leichte Rechtskurve weitergef. Koll LP</t>
  </si>
  <si>
    <t>HS 1 macht einen 20° Winkel am Autobahnrand, dann 400m, 1850, 2500m</t>
  </si>
  <si>
    <t>3895_Schattdorf_14.08.2019.pdf</t>
  </si>
  <si>
    <t>Herblingerstrasse</t>
  </si>
  <si>
    <t>Behinderungen, abbiegen und Kollsion</t>
  </si>
  <si>
    <t>Renault steil Heck, se 1 genau 90° re, medizinisch abgeklären</t>
  </si>
  <si>
    <t>3896_Schaffhausen_24.01.2019.pdf</t>
  </si>
  <si>
    <t>Greitery</t>
  </si>
  <si>
    <t>vor Nische Bankett, auf Dach gedreht</t>
  </si>
  <si>
    <t>keine Pol.Meldung, Zeitungsbericht. Se sehr klein</t>
  </si>
  <si>
    <t>3897_Moutier_13.03.2019.pdf</t>
  </si>
  <si>
    <t>in Mauer geprallt</t>
  </si>
  <si>
    <t>Reflexion an Glas- und Blechfassade Skoda-Garage</t>
  </si>
  <si>
    <t>3898_Netstal_24.01.2019.pdf</t>
  </si>
  <si>
    <t>Boncourt</t>
  </si>
  <si>
    <t>3899_Boncourt_20.06.2015.pdf</t>
  </si>
  <si>
    <t>spontan in Gegenverkehr aus roll.Kolonne</t>
  </si>
  <si>
    <t>Sozia gestorben.  Beide HS Ebene 1, 120m liegt viel tiefer, Se 3 umts sehr klein</t>
  </si>
  <si>
    <t>3900_Bonaduz_18.08.2019.pdf</t>
  </si>
  <si>
    <t>1.85mW</t>
  </si>
  <si>
    <t>nach Auftauchen aus Gebäudeschatte, nach 20m freier Fahrt gestürzt. Reflexion an Fenster.  Se 17.7.20:  5G klein.</t>
  </si>
  <si>
    <t>3901_Muralto_12.08.2019.pdf</t>
  </si>
  <si>
    <t>A 16 FR Porrentruy</t>
  </si>
  <si>
    <t>re in Bankett, auf Dach gedreht</t>
  </si>
  <si>
    <t>querung Bahnstrom begleitend zum Trasse</t>
  </si>
  <si>
    <t>3902_Courgenay_20.06.2019.pdf</t>
  </si>
  <si>
    <t>crete de la fin</t>
  </si>
  <si>
    <t>rückwärts wegrollen lassen</t>
  </si>
  <si>
    <t>rechtds</t>
  </si>
  <si>
    <t>Ort rekonstruiert, Nicht in Astra-Karte, vermutlich tagsüber Regen, 2 Se gleiche Höhe; Se3 westlich ist Polycom, nicht deklariert. Auto rollen lassen.</t>
  </si>
  <si>
    <t>3903_St.Aubin_13.01.2019.pdf</t>
  </si>
  <si>
    <t>Gerade, Nische, Gegenverkehr</t>
  </si>
  <si>
    <t>Holländer prallt in Wohnmobil, Sender ist falsch eingetragen, im Bahntunnel, wo Schlitzkabel verwendet werden.</t>
  </si>
  <si>
    <t>3904_Göschenen_19.08.2019.pdf</t>
  </si>
  <si>
    <t>In der mittleren Nische -nach der Mitte_ rechts ins Bankett.</t>
  </si>
  <si>
    <t>3905_Roveredo_20.08.2019.pdf</t>
  </si>
  <si>
    <t>Baustelle, auf leitpl gefahren</t>
  </si>
  <si>
    <t>Kombiwagen Steilheck, auf Trenn-Leitplanke gefahren, überdreht, 30m  und in Tunnelwand geschleudert, 4.und 5. Sender 500m</t>
  </si>
  <si>
    <t>3906_St.Gallen_17.05.2017.pdf</t>
  </si>
  <si>
    <t>in linkkurve in Gegenverkehr</t>
  </si>
  <si>
    <t xml:space="preserve">Unfallschwerpunkt 30 Schleuderunfälle,  </t>
  </si>
  <si>
    <t>3907_Uster_19.08.2019.pdf</t>
  </si>
  <si>
    <t>Steinenvorstadt</t>
  </si>
  <si>
    <t>gestreift, stürzen Fahrradfahrer</t>
  </si>
  <si>
    <t>Fahrerflucht , re lte von Swisscom-Shop.</t>
  </si>
  <si>
    <t>3908_Basel_16.08.2019.pdf</t>
  </si>
  <si>
    <t>St.Gallerstrasse 74</t>
  </si>
  <si>
    <t>Duro mit Anhänger auf Kolonne</t>
  </si>
  <si>
    <t>zus Se Ramsen links 1460 m m m, UKW 3.6 kW, Sender Kamin Cilander, genau Hauptstrahlzentrum gleiche Höhe</t>
  </si>
  <si>
    <t>3909_Herisau_06.08.2019.pdf</t>
  </si>
  <si>
    <t>Dornach</t>
  </si>
  <si>
    <t>Hochwaldstrasse</t>
  </si>
  <si>
    <t>re hoch auf Böschung, li in Baum</t>
  </si>
  <si>
    <t>kein fahrplanmässiger Bus als Gegenverkehr</t>
  </si>
  <si>
    <t>3910_Dornach_19.08.2019.pdf</t>
  </si>
  <si>
    <t>Bannwil</t>
  </si>
  <si>
    <t>Bipperstrasse</t>
  </si>
  <si>
    <t>LSA übersehen, Frontalkollsion</t>
  </si>
  <si>
    <t>Blinkanlage, Kurve, beide FZ langsam.</t>
  </si>
  <si>
    <t>3911_Bannwil_19.08.2019.pdf</t>
  </si>
  <si>
    <t>Steingletscher</t>
  </si>
  <si>
    <t>Streifkollision, Folgekollision</t>
  </si>
  <si>
    <t>Erste Streifkoll FZ bergab in Kurve geradeaus,Sender nicht erkennbar, verm. zweifach belegt.</t>
  </si>
  <si>
    <t>3913_Innertkirchen_21.08.2019.pdf</t>
  </si>
  <si>
    <t>General-Dufour-Strasse</t>
  </si>
  <si>
    <t>lieferwagen streift Fahrrad</t>
  </si>
  <si>
    <t>Refl. Se 2 für Auto an Schild, re Se 1 für beide an verglaster Häuserzeile</t>
  </si>
  <si>
    <t>3914_Biel_19.08.2019.pdf</t>
  </si>
  <si>
    <t>Lauterbrunnen</t>
  </si>
  <si>
    <t>Schiltwaldflüe</t>
  </si>
  <si>
    <t>Biker abgestürzt, 19. gefunden</t>
  </si>
  <si>
    <t>vermisster Mountainbiker, andere Ursache gem. Pol.Bericht.</t>
  </si>
  <si>
    <t>3915_Lauterbrunnen_11.08.2019.pdf</t>
  </si>
  <si>
    <t>Münchenbuchsee</t>
  </si>
  <si>
    <t>Gegenspur geraten, frontalkollsions</t>
  </si>
  <si>
    <t>Se 2 Avia-Tanksäule von TS</t>
  </si>
  <si>
    <t>3916_Münchenbuchsee_20.08.2019.pdf</t>
  </si>
  <si>
    <t>Milchbuck</t>
  </si>
  <si>
    <t>Se 1 und 2 Flankenreflexion bei Einfahrt des Trams</t>
  </si>
  <si>
    <t>3917_Zürich_21.08.2019.pdf</t>
  </si>
  <si>
    <t>Arlas H 29</t>
  </si>
  <si>
    <t>Gerade, it. Radfahrer 53 angefahren</t>
  </si>
  <si>
    <t>3 Querungen HS 1 Tansportleitung n Italien.</t>
  </si>
  <si>
    <t>3920_Pontresina_10.08.2019.pdf</t>
  </si>
  <si>
    <t>Rueun</t>
  </si>
  <si>
    <t>Starpuns H19</t>
  </si>
  <si>
    <t>n Gerade  le li kurv ni gefahren</t>
  </si>
  <si>
    <t>2 Querungen in Kurve</t>
  </si>
  <si>
    <t>3921_Rueun_22.08.2019.pdf</t>
  </si>
  <si>
    <t xml:space="preserve"> Gerade, querung ab sep Radweg</t>
  </si>
  <si>
    <t>Se mit UKW 1.2 kW, vermutlich vom Radweg ohne genaues Schauen auf Strasse</t>
  </si>
  <si>
    <t>3922_Schwarzenbach_BE_22.08.2019.pdf</t>
  </si>
  <si>
    <t>Kreisel Rosenegg</t>
  </si>
  <si>
    <t>nasse Strasse, verschmutzt, Unfallschwerpunkt am Sturzort 8-11 Unfälle...</t>
  </si>
  <si>
    <t>3923_Ballwil_20.08.2019.pdf</t>
  </si>
  <si>
    <t>Seeburgstrasse</t>
  </si>
  <si>
    <t>Se auf Verkehrshaus, verm auch Polycom, doppelt belegte, breite  Ebene 3, Einmündung</t>
  </si>
  <si>
    <t>3924_Luzern_20.08.2019.pdf</t>
  </si>
  <si>
    <t>Jona Eschenbach</t>
  </si>
  <si>
    <t>alle 3 mögl.  Zufahrstrecken gleiche Distanz zu HS 1. Se 90m falsch eingetragen, 1 Se Polycom, 1 Se in Tunnel nicht deklariert</t>
  </si>
  <si>
    <t>3925_Jona_Eschenbach_22.08.2019.pdf</t>
  </si>
  <si>
    <t>überholt Radfahrer, gestürzt, flucht</t>
  </si>
  <si>
    <t>3926_Galgenen_20.08.2019.pdf</t>
  </si>
  <si>
    <t>Sturz ohne Fremdeinwirkung nach überholen lkw</t>
  </si>
  <si>
    <t>Flankenreflexion an überholtem LKW,  Se 1 wahrscheinlich auch Polycom</t>
  </si>
  <si>
    <t>3927_Disentis_23.08.2019.pdf</t>
  </si>
  <si>
    <t>Hinterfeld</t>
  </si>
  <si>
    <t>n l linkskurve geradeaus, Baumgarten</t>
  </si>
  <si>
    <t>3928_Grosswangen_23.08.2019.pdf</t>
  </si>
  <si>
    <t>Emil Klöti Strasse</t>
  </si>
  <si>
    <t>Se Nebenkeulen, von oben 15.Stock, frontal/re, Baumschäden am Unfallort - Hotspot</t>
  </si>
  <si>
    <t>3929_Winterthur_22.08.2019.pdf</t>
  </si>
  <si>
    <t>Vor LKw quer über Strasse</t>
  </si>
  <si>
    <t>0.65mW/m2</t>
  </si>
  <si>
    <t>Direkt in Reflexionszone - von Sender oberhalb - Strasse überquert.</t>
  </si>
  <si>
    <t>3930_Winterthur_23.08.2019.pdf</t>
  </si>
  <si>
    <t>von P In Schaufenster</t>
  </si>
  <si>
    <t>von P Direkt in Schaufenster Sportgeschäft Se 2 Betriebsfunk Stutz Transport</t>
  </si>
  <si>
    <t>3931_Liestal_09.08.2019.pdf</t>
  </si>
  <si>
    <t>Eichgasse</t>
  </si>
  <si>
    <t>3932_Biel-Benken_23.08.2019.pdf</t>
  </si>
  <si>
    <t>Auffahrko. Steh Kolonne</t>
  </si>
  <si>
    <t>Unfallschwerpunkt. Baumschäden.</t>
  </si>
  <si>
    <t>3933_Bubendorf_08.08.2019.pdf</t>
  </si>
  <si>
    <t>General Guisan Strasse</t>
  </si>
  <si>
    <t xml:space="preserve">FG m 88,  </t>
  </si>
  <si>
    <t>3934_Winterthur_07.08.2019.pdf</t>
  </si>
  <si>
    <t xml:space="preserve">Alpsteinstrasse </t>
  </si>
  <si>
    <t>Auffahrunfall, vord Fz brüsk gebremst</t>
  </si>
  <si>
    <t>Beide FZ Kombi, steiler Wi hinten 190° frontal 10° im HS Zentrum, ev Schikanestop</t>
  </si>
  <si>
    <t>3935_Herisau_09.08.2019.pdf</t>
  </si>
  <si>
    <t>Hardwasser</t>
  </si>
  <si>
    <t>Unfallschwerpunkt, Se Polycom, Sender nicht deklariert.</t>
  </si>
  <si>
    <t>3936_Pratteln_23.08.2019.pdf</t>
  </si>
  <si>
    <t>Steinentorstrasse 33</t>
  </si>
  <si>
    <t>Türe aufgerissen, Fahrerflucht</t>
  </si>
  <si>
    <t>Se genau 108° hinten, vor Radisson Hotel, Se 2 in Bushalt oder Swisscom-shop</t>
  </si>
  <si>
    <t>3937_Basel_11.08.2019.pdf</t>
  </si>
  <si>
    <t>Aarau</t>
  </si>
  <si>
    <t>Einfahrt Ost, Telli</t>
  </si>
  <si>
    <t>Falschfahrer auf Autobahn eingebogen</t>
  </si>
  <si>
    <r>
      <rPr>
        <sz val="11"/>
        <color rgb="FF000000"/>
        <rFont val="Calibri"/>
        <family val="2"/>
        <charset val="1"/>
      </rPr>
      <t xml:space="preserve">Falschfahrer. Se 1 frontal ist SBB-Sender, Se2 ist </t>
    </r>
    <r>
      <rPr>
        <b/>
        <sz val="11"/>
        <color rgb="FF00B050"/>
        <rFont val="Calibri"/>
        <family val="2"/>
        <charset val="1"/>
      </rPr>
      <t xml:space="preserve">5 G </t>
    </r>
    <r>
      <rPr>
        <sz val="11"/>
        <color rgb="FF000000"/>
        <rFont val="Calibri"/>
        <family val="2"/>
        <charset val="1"/>
      </rPr>
      <t>in Intervallen vor Entscheid, erhöhte Strasse über Autobahn</t>
    </r>
  </si>
  <si>
    <t>3938_Aarau_21.08.2019.pdf</t>
  </si>
  <si>
    <t>Bregaglia Vicosoprano</t>
  </si>
  <si>
    <t>Pranzaira Maloja</t>
  </si>
  <si>
    <t>Frontal Kollision vor Kurve</t>
  </si>
  <si>
    <t>vermutlich sehr schnell auf Bergabfahrt. Se 1 Feld nur angeschnitten, Unten Sender Wetterstation, sehr klein.</t>
  </si>
  <si>
    <t>3939_Bregaglia_24.08.2019.pdf</t>
  </si>
  <si>
    <t>Küttigen</t>
  </si>
  <si>
    <t>Benkerjoch</t>
  </si>
  <si>
    <t>Seitenwagen, n re ku li in Leitplanke</t>
  </si>
  <si>
    <t xml:space="preserve">3 Männer statt 2 Zuladung, älteres Gefährt, u.U. m Bremsproblem am Seitenwagen 15% Gefälle,  vorher vermutl. nur aufwärts gefahren </t>
  </si>
  <si>
    <t>3940_Küttingen_24.08.2019.pdf</t>
  </si>
  <si>
    <t>Tunnel Ost</t>
  </si>
  <si>
    <t>Innerhalb Portal aufs Bankett</t>
  </si>
  <si>
    <t>Se falsch eingetragen, Se 2 leicht  45° abgedreht n W. Nicht in Astra-Unfallkarte vermerkt</t>
  </si>
  <si>
    <t>3941_Sachseln_19.08.2019.pdf</t>
  </si>
  <si>
    <t>Julierpass</t>
  </si>
  <si>
    <t>chamanna del Stradun</t>
  </si>
  <si>
    <t>In Linkskurve in Leitplanke</t>
  </si>
  <si>
    <r>
      <rPr>
        <b/>
        <sz val="11"/>
        <color rgb="FFFF0000"/>
        <rFont val="Calibri"/>
        <family val="2"/>
        <charset val="1"/>
      </rPr>
      <t>Extremer Unfallcluster, 2019 3 Motorradunfälle an gleicher Stelle,</t>
    </r>
    <r>
      <rPr>
        <sz val="11"/>
        <color rgb="FF000000"/>
        <rFont val="Calibri"/>
        <family val="2"/>
        <charset val="1"/>
      </rPr>
      <t xml:space="preserve"> 1 180m weiter weg.</t>
    </r>
  </si>
  <si>
    <t>3942_Julierpass_25.08.2019.pdf</t>
  </si>
  <si>
    <t>Tschuggen R Pass</t>
  </si>
  <si>
    <t>vermutlich 2. Sender, 3. Sender oben in Bergstation.</t>
  </si>
  <si>
    <t>3943_Flüelapass_25.08.2019.pdf</t>
  </si>
  <si>
    <t>Tschuggen R Tal</t>
  </si>
  <si>
    <t>Linkskurve , rechts in Leitplanke, Beinbruch</t>
  </si>
  <si>
    <t>Unfallkurve 1 Todesfall 2013 vermutlich 2.Sender, 3. Sender oben in bergstation Der Sender Dörfji liegt eher tief und reicht nicht bis zum Pass.</t>
  </si>
  <si>
    <t>3944_Flüelapass_25.08.2019.pdf</t>
  </si>
  <si>
    <t>Links abbieg vortritt verweigert</t>
  </si>
  <si>
    <t xml:space="preserve">3 Se auf fast leicher Flucht, re 85° einstrahlend. HS nur bei Rheinquerung, unwahrscheinlich </t>
  </si>
  <si>
    <t>3945_Marbach_26.08.2019.pdf</t>
  </si>
  <si>
    <t xml:space="preserve">Stegrütistrasse </t>
  </si>
  <si>
    <t>Gelenkbus, links in Haltebucht abgefahren und übersehen, in vorderen Teil seitlich gefahren.</t>
  </si>
  <si>
    <t>3946_Ebnat-Kappel_26.08.2019.pdf</t>
  </si>
  <si>
    <t>Rheinbrücke</t>
  </si>
  <si>
    <t>Sturz ohne Fremdeinwirkung, Radwegende Leitplanke</t>
  </si>
  <si>
    <t>Elektro-Stehroller, Sender alle HSR auf der gleichen Linie (3°) strahlend entlang gerader Achse</t>
  </si>
  <si>
    <t>3947_Diepoldsau_25.08.2019.pdf</t>
  </si>
  <si>
    <t>li und re in Leitplanken</t>
  </si>
  <si>
    <t>Alkohol Fahrunfähig</t>
  </si>
  <si>
    <t>Kein Eintrag in Astra-Unfallkarte.Se von hinten in HS Mast, der gequert wurde.   Re winklinge Einführung.</t>
  </si>
  <si>
    <t>3948_Bad-Ragaz_25.06.2019.pdf</t>
  </si>
  <si>
    <t>Bern Ostring</t>
  </si>
  <si>
    <t>fR Wankdorf</t>
  </si>
  <si>
    <t>Anhängerzug re in Schallschutzwand</t>
  </si>
  <si>
    <t xml:space="preserve">Kein Eintrag in Astra-Unfallkarte. Alle Se in Kurve re 90°, ein weiterer vor 150m ebenso re 90°. </t>
  </si>
  <si>
    <t>3949_Bern_26.08.2019.pdf</t>
  </si>
  <si>
    <t>Mezieres</t>
  </si>
  <si>
    <t>Ferlens</t>
  </si>
  <si>
    <t>linkg</t>
  </si>
  <si>
    <t>zusätzlich Se4 1310 hinten , m m m  Einstrahlend in Geländelücke 50m vor Sturz</t>
  </si>
  <si>
    <t>3950_Mezieres_25.08.2019.pdf</t>
  </si>
  <si>
    <t>Susten Lewertal</t>
  </si>
  <si>
    <t>in Linkskurve gestreift</t>
  </si>
  <si>
    <t>Gebirgsstandort, muss von allen Betreibern genutzt werden. Zentrum der  Hauptstrahlrichtung</t>
  </si>
  <si>
    <t>3951_Wassen_25.08.2019.pdf</t>
  </si>
  <si>
    <t>in Kurve seitl-frontale Kollsion</t>
  </si>
  <si>
    <t>4.57mW/m2</t>
  </si>
  <si>
    <t>Se polycom auf Hügelmast, 30m vorher w-lan aus Haus links 240uW/m2</t>
  </si>
  <si>
    <t>3952_Rüthi_25.08.2019.pdf</t>
  </si>
  <si>
    <t>Ar FR Bern</t>
  </si>
  <si>
    <t>seitliche Streifkollision, überschlagen</t>
  </si>
  <si>
    <t>Doppelstandort, hoch auf Böschung. Verursacher mit 3 Insassen. BE keine Altersangaben</t>
  </si>
  <si>
    <t>3953_Lyss_24.08.2019.pdf</t>
  </si>
  <si>
    <t>SBB Seestrasse</t>
  </si>
  <si>
    <t>Parallel zu Gleisen, Güterzug gestreift</t>
  </si>
  <si>
    <t>über 6 mW/m2</t>
  </si>
  <si>
    <t>Ort näherungsweise.  Se 1 doppelstandort, Se2 Doppelstandort, Se 3 HS Bahnstrom Gleis 1, wo er dazugekommen ist.</t>
  </si>
  <si>
    <t>3954_Thun_24.08.2019.pdf</t>
  </si>
  <si>
    <t>Brünigpass</t>
  </si>
  <si>
    <t>vor Passhöhe</t>
  </si>
  <si>
    <t>b überholen touchert, später inWand</t>
  </si>
  <si>
    <t>recht</t>
  </si>
  <si>
    <t>Nicht in Unfallkarte eingetragen. Automobilist mit Ausweisentzug unterwegs, ca 100m später in Stützmauer gefahren.</t>
  </si>
  <si>
    <t>3955_Brünig_25.08.2019.pdf</t>
  </si>
  <si>
    <t xml:space="preserve">Kerenzerberg TU </t>
  </si>
  <si>
    <t>Auffahrunfall Kolonne, Einspurig geführt</t>
  </si>
  <si>
    <t>Angefragt, Unfall nicht in Asta-Unfallkarte eingetragen.</t>
  </si>
  <si>
    <t>3956_Filzbach_27.08.2019.pdf</t>
  </si>
  <si>
    <t>Sonceboz-Sombeval</t>
  </si>
  <si>
    <t>Pierre Pertuis</t>
  </si>
  <si>
    <t>Sturz ohne Fremdeinwirkung, rechtsku, leitpl.</t>
  </si>
  <si>
    <t>2015 zweiter Unfall Radfahrer 200m früher gleicher Sender</t>
  </si>
  <si>
    <t>3957_Sonceboz-Sombeval_26.08.2019.pdf</t>
  </si>
  <si>
    <t>Lieferwagen + Mitfahrer, Se Biberlichopf, alle Nutzer, von hoch oben.</t>
  </si>
  <si>
    <t>3958_Niederurnen_27.08.2019.pdf</t>
  </si>
  <si>
    <t>Lengnau</t>
  </si>
  <si>
    <r>
      <rPr>
        <sz val="11"/>
        <color rgb="FF000000"/>
        <rFont val="Calibri"/>
        <family val="2"/>
        <charset val="1"/>
      </rPr>
      <t xml:space="preserve">"Kind" Annahme 10j. Doppelstandort. </t>
    </r>
    <r>
      <rPr>
        <b/>
        <sz val="11"/>
        <color rgb="FF00B050"/>
        <rFont val="Calibri"/>
        <family val="2"/>
        <charset val="1"/>
      </rPr>
      <t>Deutlich sichtbare Baumschäden</t>
    </r>
  </si>
  <si>
    <t>3960_Lengnau_26.08.2019.pdf</t>
  </si>
  <si>
    <t xml:space="preserve">Orpundstrasse </t>
  </si>
  <si>
    <t>FG auf Streifen überfahren</t>
  </si>
  <si>
    <t xml:space="preserve">Se GSM vermutlich zum Zeitpunkt mittel. 18.6.20: 5G m </t>
  </si>
  <si>
    <t>3961_Biel_26.08.2019.pdf</t>
  </si>
  <si>
    <t>Auf P rückwärts, vollgas</t>
  </si>
  <si>
    <t>3 autos, 1 Baum, 1 haus beschädigt.</t>
  </si>
  <si>
    <t>3962_Schaffhausen_26.08.2019.pdf</t>
  </si>
  <si>
    <t xml:space="preserve">Tramstrasse </t>
  </si>
  <si>
    <t>Vor Dienstfahrt Tram getreten</t>
  </si>
  <si>
    <t xml:space="preserve"> Nähe Rennbahnkreuzung, hoch belastet, niedrige Sender, </t>
  </si>
  <si>
    <t>3963_Muttenz_27.08.2019.pdf</t>
  </si>
  <si>
    <t>Bülach  Hardwald</t>
  </si>
  <si>
    <t>Status 5G nicht zeitnah erfasst. Denkbar, dass Ende August schon aufgeschaltet.</t>
  </si>
  <si>
    <t>3964_Bülach_27.08.2019.pdf</t>
  </si>
  <si>
    <t>Flims</t>
  </si>
  <si>
    <t>Flida ob Station Foppa</t>
  </si>
  <si>
    <t>links von Feldweg, überschlagen</t>
  </si>
  <si>
    <t>Nähe Hauptstrahlzentrum, re/ links ab Strasse gesteuert, Beifahrer 50 gestorben</t>
  </si>
  <si>
    <t>3965_Flims_26.08.2019.pdf</t>
  </si>
  <si>
    <t>Rennerstr</t>
  </si>
  <si>
    <t xml:space="preserve"> Auf Liefwg mit Anhänger aufgefahren</t>
  </si>
  <si>
    <t>4 Sender mit Hauptstrahlrichtungen zur auf Aufschüttung erhöhten Unfallstelle</t>
  </si>
  <si>
    <t>3966_Wil_27.08.2019.pdf</t>
  </si>
  <si>
    <t>na Rechtskurve weiter in Gebäude</t>
  </si>
  <si>
    <t>Beide Se durch eine rel. schmale Gebäudelücke einstrahlend vor Mühlenstrasse...</t>
  </si>
  <si>
    <t>3967_Rickenbach_28.08.2019.pdf</t>
  </si>
  <si>
    <t>FG w 67 auf Strasse angefahren</t>
  </si>
  <si>
    <t>frei exponiert, FG ging durch ohne Distanz richtig einzuschätze, falsch beleuchtet.</t>
  </si>
  <si>
    <t>3968_Rebstein_01.02.2019.pdf</t>
  </si>
  <si>
    <t xml:space="preserve"> Verdachtsfall</t>
  </si>
  <si>
    <t>Einfahrt Dorf</t>
  </si>
  <si>
    <t>bei Pförtneranlage kollidiert</t>
  </si>
  <si>
    <t>Unfallschwerpunkt 2019. leicht gebogene Einfahrtschikane, Kollsionsort vor oder nachher, Distanzen gleich.</t>
  </si>
  <si>
    <t>3969_Seeberg_06.10.2019.pdf</t>
  </si>
  <si>
    <t>Grasswil Seeberg</t>
  </si>
  <si>
    <t>Regenhaldenstrasse</t>
  </si>
  <si>
    <t>aus Feldweg in Hautpstrasse eingebogen</t>
  </si>
  <si>
    <t>eigentlich übersichtlich, 14.30 ev. leichte Blendung der Radfahrerin von vorn. Motorrad kam von links.</t>
  </si>
  <si>
    <t>3970_Grasswil_21.04.2019.pdf</t>
  </si>
  <si>
    <t>Rosentalstrasse</t>
  </si>
  <si>
    <t>vermutlich kein Einfluss direkt an Kreuzung, 40m vorher Radiusfahrt zu Se Kirchturm, frei exponiert.</t>
  </si>
  <si>
    <t>3971_Heiden_20.08.2019.pdf</t>
  </si>
  <si>
    <t>Aussichtspt</t>
  </si>
  <si>
    <t>in re kurve li Gegenverkehr</t>
  </si>
  <si>
    <t>Ort nur plausibilisiert, angefragt.</t>
  </si>
  <si>
    <t>3972_Lungern_30.08.2019.pdf</t>
  </si>
  <si>
    <t>links abbiegen ohne Blick zurück</t>
  </si>
  <si>
    <t>Kreuzung von beiden HS-leitungen, Ebene 5 tief-breit.</t>
  </si>
  <si>
    <t>3973_Ermenswil_26.08.2019.pdf</t>
  </si>
  <si>
    <t>Ger, li abbieg FZ nicht gesehen</t>
  </si>
  <si>
    <t>Kombiwagen Subaru Station 4wd</t>
  </si>
  <si>
    <t>3974_Steinach_31.08.2019.pdf</t>
  </si>
  <si>
    <t>Nebenstrasse FG f  li angefahren</t>
  </si>
  <si>
    <t>Fahrerflucht Mercedes, 3 junge Männer, 4. Se durch  Kirchendach</t>
  </si>
  <si>
    <t>3975_Flawil_31.08.2019.pdf</t>
  </si>
  <si>
    <t>Hemberg</t>
  </si>
  <si>
    <t>Scherbstrasse</t>
  </si>
  <si>
    <t>vermutlich Raserrennen, der Zweite hatte weniger optische Wahrnehmung des Gegenverkehrs und durch die Rücklichter des Vorfahrers.</t>
  </si>
  <si>
    <t>3976_Hemberg_30.08.2019.pdf</t>
  </si>
  <si>
    <t>Chienbergstrasse</t>
  </si>
  <si>
    <t xml:space="preserve"> Sturz ohne Fremdeinwirkung, bergauf Traktor</t>
  </si>
  <si>
    <t>Enge Waldstrasse, li hoch, re tief mit LP. Kaum Platz bei entgegenkommendem Traktor. überreagiert</t>
  </si>
  <si>
    <t>3977_Oberriet_27.08.2019.pdf</t>
  </si>
  <si>
    <t>Kol. Übersehen, stark gebremst, gestürzt</t>
  </si>
  <si>
    <t>3978_Au_31.08.2019.pdf</t>
  </si>
  <si>
    <t>Haldenstrasse 2</t>
  </si>
  <si>
    <t>zu weit ausgewichen, Gegenspur</t>
  </si>
  <si>
    <t>Querungen 2 x Ebene 1, Ausholen mehr als 1 Meter vor Kurve...</t>
  </si>
  <si>
    <t>3979_Hemberg_01.09.2019.pdf</t>
  </si>
  <si>
    <t>A3 Einfahrt FR S</t>
  </si>
  <si>
    <t>Auffahrkollsion bei Einfahrt</t>
  </si>
  <si>
    <t>3980_Wädenswil_30.08.2019.pdf</t>
  </si>
  <si>
    <t>Kollbrunn</t>
  </si>
  <si>
    <t xml:space="preserve">Tösstalstrasse   </t>
  </si>
  <si>
    <t>Alle Se HSR zur Einschlafstrecke.</t>
  </si>
  <si>
    <t>3981_Kollbrunn_24.08.2019.pdf</t>
  </si>
  <si>
    <t>Signalweg</t>
  </si>
  <si>
    <t xml:space="preserve"> Schienen überquert ohne übergang</t>
  </si>
  <si>
    <t>Kein Bahnübergang, Zaun, Böschung, knapp Dämmerung</t>
  </si>
  <si>
    <t>3982_Romanshorn_25.08.2019.pdf</t>
  </si>
  <si>
    <t>Ermatingen</t>
  </si>
  <si>
    <t xml:space="preserve">n Gerade statt li kurve in Gartenzaun </t>
  </si>
  <si>
    <t>3983_Ermatingen_26.08.2019.pdf</t>
  </si>
  <si>
    <t>Heerenweg</t>
  </si>
  <si>
    <t>Auf Quartierstrasse links ab statt kurve</t>
  </si>
  <si>
    <t>Weg hier horizontal, gleiche Höhe mit Sendern, Zusätzlich Kohlfirst mehrfach, 1500m m m. gr</t>
  </si>
  <si>
    <t>3984_Schaffhausen_01.09.2019.pdf</t>
  </si>
  <si>
    <t>Beggingerstrasse</t>
  </si>
  <si>
    <t>n Gerade weiter statt re kurve</t>
  </si>
  <si>
    <t>Bus ausgewich, Streifkoll, reflekti langes Blech-Gebäude im Bereich, Se 4kW UKW Birbischtel</t>
  </si>
  <si>
    <t>3985_Schleitheim_28.08.2019.pdf</t>
  </si>
  <si>
    <t>Post herblingen</t>
  </si>
  <si>
    <t>Auffahren auf stillst. Fahrzeug</t>
  </si>
  <si>
    <t>5 G gross vom Silo an der H</t>
  </si>
  <si>
    <t>3986_Herblingen_28.08.2019.pdf</t>
  </si>
  <si>
    <t xml:space="preserve">Rickenbach Pass </t>
  </si>
  <si>
    <t>Meinradsrank</t>
  </si>
  <si>
    <t>Höeh Bushalt Kontrolle verloren</t>
  </si>
  <si>
    <t xml:space="preserve">nach leicher Eingangkurve engerer Radius. </t>
  </si>
  <si>
    <t>3987_Rickenbach_31.08.2019.pdf</t>
  </si>
  <si>
    <t>Peiden  Bad</t>
  </si>
  <si>
    <t xml:space="preserve">Strasse na Dorf </t>
  </si>
  <si>
    <t>auf geradem Stück links ab Strasse</t>
  </si>
  <si>
    <t>Alter Mil. 4 x 4 LKW</t>
  </si>
  <si>
    <t>3988_Peiden_31.08.2019.pdf</t>
  </si>
  <si>
    <t>Susch Zernez</t>
  </si>
  <si>
    <t>Garangia</t>
  </si>
  <si>
    <t>Hinter LKW hervor in Gegenverkehr</t>
  </si>
  <si>
    <t>zu knapp vor Kurve, nichts gesehen</t>
  </si>
  <si>
    <t>3989_Susch_02.09.2019.pdf</t>
  </si>
  <si>
    <t>Waldau Kreisel</t>
  </si>
  <si>
    <t xml:space="preserve">Se 1 Feuerwehrdepot. </t>
  </si>
  <si>
    <t>3990_Landquart_26.08.2019.pdf</t>
  </si>
  <si>
    <t>Davos Platz</t>
  </si>
  <si>
    <t>Bahnofstrasse</t>
  </si>
  <si>
    <r>
      <rPr>
        <b/>
        <sz val="11"/>
        <rFont val="Calibri"/>
        <family val="2"/>
        <charset val="1"/>
      </rPr>
      <t>Unfallschwerpunkt.</t>
    </r>
    <r>
      <rPr>
        <b/>
        <sz val="11"/>
        <color rgb="FF00B050"/>
        <rFont val="Calibri"/>
        <family val="2"/>
        <charset val="1"/>
      </rPr>
      <t xml:space="preserve"> Se 2 5G klein und Se 3 5G mittel</t>
    </r>
    <r>
      <rPr>
        <b/>
        <sz val="11"/>
        <rFont val="Calibri"/>
        <family val="2"/>
        <charset val="1"/>
      </rPr>
      <t>. SE 1 400m ebenfalls Doppelstandort, 30m vor Sturz 4.Sender frontal, umts m, lte m,  70m</t>
    </r>
  </si>
  <si>
    <t>3991_Davos_26.08.2019.pdf</t>
  </si>
  <si>
    <t>Davos Sertigtal</t>
  </si>
  <si>
    <t>Sertigstrasse</t>
  </si>
  <si>
    <r>
      <rPr>
        <b/>
        <sz val="11"/>
        <color rgb="FF000000"/>
        <rFont val="Calibri"/>
        <family val="2"/>
        <charset val="1"/>
      </rPr>
      <t>Unfallschwerpunkt:</t>
    </r>
    <r>
      <rPr>
        <sz val="11"/>
        <color rgb="FF000000"/>
        <rFont val="Calibri"/>
        <family val="2"/>
        <charset val="1"/>
      </rPr>
      <t xml:space="preserve"> 2019 erstmals 3 Schleuderunfälle in HSR 180°.</t>
    </r>
  </si>
  <si>
    <t>3992_Davos-Sertig_26.08.2019.pdf</t>
  </si>
  <si>
    <t>Niederwald Fürgangen</t>
  </si>
  <si>
    <t xml:space="preserve">überholt </t>
  </si>
  <si>
    <t>Kurvige Strecke, schlechte Voraussicht,</t>
  </si>
  <si>
    <t>3993_Niederwald_13.08.2019.pdf</t>
  </si>
  <si>
    <t>Pollegio</t>
  </si>
  <si>
    <t>A2 FR nord</t>
  </si>
  <si>
    <t>b überholen Kontrolle verloren</t>
  </si>
  <si>
    <r>
      <rPr>
        <sz val="11"/>
        <color rgb="FF000000"/>
        <rFont val="Calibri"/>
        <family val="2"/>
        <charset val="1"/>
      </rPr>
      <t>Zus. Reflexion an überholtem Lieferwagen, da sie</t>
    </r>
    <r>
      <rPr>
        <sz val="11"/>
        <color rgb="FF00B050"/>
        <rFont val="Calibri"/>
        <family val="2"/>
        <charset val="1"/>
      </rPr>
      <t xml:space="preserve"> auf Höhe Lieferwagen</t>
    </r>
    <r>
      <rPr>
        <sz val="11"/>
        <color rgb="FF000000"/>
        <rFont val="Calibri"/>
        <family val="2"/>
        <charset val="1"/>
      </rPr>
      <t xml:space="preserve"> die Kontrolle verloren hat.</t>
    </r>
  </si>
  <si>
    <t>3994_Pollegio_30.08.2019.pdf</t>
  </si>
  <si>
    <t>Chiggiogna</t>
  </si>
  <si>
    <t>Sturz ohne Fremdeinwirkung -Se 3 Astra, HS5: SBB-Gotthardlinie</t>
  </si>
  <si>
    <t>3995_Chiggiogna_21.08.2019.pdf</t>
  </si>
  <si>
    <t>in Nische Bankett gestreift</t>
  </si>
  <si>
    <t xml:space="preserve">3 x 3 Frequenzen, sehr klein. </t>
  </si>
  <si>
    <t>3996_Locarno_21.08.2019.pdf</t>
  </si>
  <si>
    <t>Mont-la-Ville</t>
  </si>
  <si>
    <t>rte Mollendruz</t>
  </si>
  <si>
    <t>in Gruppe, re ab Strasse, Pfosten</t>
  </si>
  <si>
    <t>Vermutlich Richtstrahl-Belastung in Kurve,  Unfallschwerpunkt Motfahrer.</t>
  </si>
  <si>
    <t>3997_Mont-la-Ville_01.09.2019.pdf</t>
  </si>
  <si>
    <t>Crissier</t>
  </si>
  <si>
    <t>rue de Cossonay</t>
  </si>
  <si>
    <t>rechts in Mauer, links ab strasse</t>
  </si>
  <si>
    <t>aus Kreisel fahrend vermutlich fast geradeaus, nicht mehr ganz richtig gelenkt.</t>
  </si>
  <si>
    <t>3998_Crissier_30.08.2019.pdf</t>
  </si>
  <si>
    <t xml:space="preserve"> ri Asp</t>
  </si>
  <si>
    <t>Ausweichend einer Gruppe von Radfahrern, in Fluss gestürzt.</t>
  </si>
  <si>
    <t>3999_Densbüren_27.08.2019.pdf</t>
  </si>
  <si>
    <r>
      <rPr>
        <sz val="11"/>
        <color rgb="FF000000"/>
        <rFont val="Calibri"/>
        <family val="2"/>
        <charset val="1"/>
      </rPr>
      <t xml:space="preserve">Se 2 Gebirgsstandort, sendet genau in </t>
    </r>
    <r>
      <rPr>
        <b/>
        <sz val="11"/>
        <color rgb="FFFF0000"/>
        <rFont val="Calibri"/>
        <family val="2"/>
        <charset val="1"/>
      </rPr>
      <t>Gebäudelücke</t>
    </r>
    <r>
      <rPr>
        <sz val="11"/>
        <color rgb="FF000000"/>
        <rFont val="Calibri"/>
        <family val="2"/>
        <charset val="1"/>
      </rPr>
      <t xml:space="preserve"> seit 5 m.</t>
    </r>
  </si>
  <si>
    <t>4000_Bad Zurzach_27.08.2019.pdf</t>
  </si>
  <si>
    <t xml:space="preserve"> Winkeln fr ZH</t>
  </si>
  <si>
    <t xml:space="preserve">In Einfahrtskurve gekippt </t>
  </si>
  <si>
    <t>Se Hauptstrahlzentrum, überführung Sattelschlepper mit bewegl. Ladung (Kühlw, Rinderhälften)</t>
  </si>
  <si>
    <t>4001_St.Gallen_04.09.2019.pdf</t>
  </si>
  <si>
    <t>Rabengasse</t>
  </si>
  <si>
    <t>in Garagentor gefahren</t>
  </si>
  <si>
    <t>Unfall nicht in Astra-Unfallkarte eingetragen.</t>
  </si>
  <si>
    <t>4002_Zofingen_03.09.2019.pdf</t>
  </si>
  <si>
    <t>Gorges du Seyon</t>
  </si>
  <si>
    <t>Beim Überholen überholt worden</t>
  </si>
  <si>
    <r>
      <rPr>
        <sz val="11"/>
        <color rgb="FF000000"/>
        <rFont val="Calibri"/>
        <family val="2"/>
        <charset val="1"/>
      </rPr>
      <t>Nebenschauplatz : Unfallcluster erkennbar in Freistrecke, im</t>
    </r>
    <r>
      <rPr>
        <b/>
        <sz val="11"/>
        <color rgb="FF000000"/>
        <rFont val="Calibri"/>
        <family val="2"/>
        <charset val="1"/>
      </rPr>
      <t xml:space="preserve"> Tunnel </t>
    </r>
    <r>
      <rPr>
        <sz val="11"/>
        <color rgb="FF000000"/>
        <rFont val="Calibri"/>
        <family val="2"/>
        <charset val="1"/>
      </rPr>
      <t>keine bei HS</t>
    </r>
  </si>
  <si>
    <t>4003_Gorges-du-Seyon_28.08.2019.pdf</t>
  </si>
  <si>
    <t>rte de la Tournee</t>
  </si>
  <si>
    <t>Vorderrad in Kurve weg, Leitplanke links</t>
  </si>
  <si>
    <t>Waldpartie, HS-Mastsender ca +50m höher,  oberhalb Unfallstelle  quer 16kVa-Leitung</t>
  </si>
  <si>
    <t>4004_Rochefort_28.08.2019.pdf</t>
  </si>
  <si>
    <t>ligniere-Landeron</t>
  </si>
  <si>
    <t>Haarnadelkurve, in Leitplanke links</t>
  </si>
  <si>
    <t>Sender frontal im Hautpstrahl zu Lignieres.  Verm Doppelstandort,allein im Gelände</t>
  </si>
  <si>
    <t>4005_Le-Landeron_27.08.2019.pdf</t>
  </si>
  <si>
    <t>giratoire goutte d or</t>
  </si>
  <si>
    <t>Auf steh Fahrzeug vor Kreisel geprallt</t>
  </si>
  <si>
    <t>vor 300m Se2 gr/m/gr immer von hinten</t>
  </si>
  <si>
    <t>4006_Neuchatel_26.08.2019.pdf</t>
  </si>
  <si>
    <t>Numa Droz</t>
  </si>
  <si>
    <t>Radfahrer auf FG querend angefahren</t>
  </si>
  <si>
    <t>nach Stop-halt Kind auf Velo auf FG, von links kommend, auf folgendem FG angefahren</t>
  </si>
  <si>
    <t>4007_La-Chaux-de-Fonds_22.08.2019.pdf</t>
  </si>
  <si>
    <t>4009_Rheinfelden_04.09.2019.pdf</t>
  </si>
  <si>
    <t>rechtd</t>
  </si>
  <si>
    <t xml:space="preserve">Se links 90° gleiche Höhe, se re 90° </t>
  </si>
  <si>
    <t>4010_Vicosoprano_05.09.2019.pdf</t>
  </si>
  <si>
    <t>Vicosoprano</t>
  </si>
  <si>
    <t>In Linkskurve gestürzt, Gruppe</t>
  </si>
  <si>
    <t>4011_St.Gallen_27.08.2019.pdf</t>
  </si>
  <si>
    <t xml:space="preserve">Kreuzung, Vortritt nicht klar, </t>
  </si>
  <si>
    <t>4012_Biel_31.08.2019.pdf</t>
  </si>
  <si>
    <t>Leubringenstrasse</t>
  </si>
  <si>
    <t>Ort nicht klar, keine Verzweigung "Neuweg"  zu finden.</t>
  </si>
  <si>
    <t>4013_Rizenbach_29.08.2019.pdf</t>
  </si>
  <si>
    <t>Rizenbach</t>
  </si>
  <si>
    <t>In Anstieg auf Unterführung exponiert Se LTE gross 400m im Hauptstrahlzentrum ansteigende Strasse, dann HS</t>
  </si>
  <si>
    <t>4014_Porrentruy_04.08.2019.pdf</t>
  </si>
  <si>
    <t>rt de Courchavon</t>
  </si>
  <si>
    <t xml:space="preserve"> in Gruppe, re in Li Kurve in Leitplanke</t>
  </si>
  <si>
    <t>3 Sender, flach, durch 2 schmale Waldpartien, eher weniger Strahlung</t>
  </si>
  <si>
    <t>Auf Kickbord aufgefahren</t>
  </si>
  <si>
    <t>quer 1280</t>
  </si>
  <si>
    <t>Alle Querungen Ebene 1, insgesamt 5-7x, je nach Anfahrstrecke.</t>
  </si>
  <si>
    <t>4015_Schmerikon_03.09.2019.pdf</t>
  </si>
  <si>
    <t>Spreitlaui</t>
  </si>
  <si>
    <t>red bull alpenbrevet. Mofatour..kein street-view, tunnel modern. Unfallschwerpunkt Se ganze Strecke sichtbar.</t>
  </si>
  <si>
    <t>4016_Guttannen_07.06.2019.pdf</t>
  </si>
  <si>
    <t>route de Domdidier</t>
  </si>
  <si>
    <t>Geradeaus in Kreisel</t>
  </si>
  <si>
    <t>Stationswagen VW Passat, Einstrahlwinkel 170°,  160°, Mutter mit 2 Kindern.</t>
  </si>
  <si>
    <t>4017_St.Aubin_07.09.2019.pdf</t>
  </si>
  <si>
    <t>Leimera</t>
  </si>
  <si>
    <t>Se 1 tief imVerhältnis zur sich senkendenStrasse, se 2 genau 108° zur Fahrerin</t>
  </si>
  <si>
    <t>4018_Murten_28.08.2019.pdf</t>
  </si>
  <si>
    <t>bem Tunneleingang links in Wand</t>
  </si>
  <si>
    <t>rechts Nebenkeule Kleinsender bei tunneleingang</t>
  </si>
  <si>
    <t>4019_Montlingen_08.09.2019.pdf</t>
  </si>
  <si>
    <t>Preda</t>
  </si>
  <si>
    <t>Albulapass abw</t>
  </si>
  <si>
    <t>Sturz ohne Fremdeinwirkung, Wendekehre</t>
  </si>
  <si>
    <t>lhinten</t>
  </si>
  <si>
    <t>Se2 Gebirgsstandort, hoher Mast, verm.alle 3 Betreiber +Polycom.</t>
  </si>
  <si>
    <t>4020_Preda_26.08.2019.pdf</t>
  </si>
  <si>
    <t>Troistorrents</t>
  </si>
  <si>
    <t>Rte forestiere</t>
  </si>
  <si>
    <t>rechts ab Strasse, Baum</t>
  </si>
  <si>
    <t>Hauptstrahlzentrum, Waldlücke, frei exponiert, Unfallschwerpunkt, 4590_Troistorrents_07.02.2020</t>
  </si>
  <si>
    <t>4021_Troistorrents_04.09.2019.pdf</t>
  </si>
  <si>
    <t>Schnottwil</t>
  </si>
  <si>
    <t>Bernstrasse 17</t>
  </si>
  <si>
    <t>Hauptstrahlzentrum, Gebäudelücke ca. 40m</t>
  </si>
  <si>
    <t>4022_Schnottwil_04.09.2019.pdf</t>
  </si>
  <si>
    <t>Egerkingerstrasse</t>
  </si>
  <si>
    <t>nach r Kurve re Velofahrer angefahren</t>
  </si>
  <si>
    <t>Se Hauptstrahlzentrum, Unfall nach Überführung, hohe Geschwindigkeit, weit geworfen, Fahreralter angefragt, keine Antwort</t>
  </si>
  <si>
    <t>4023_Härkingen_09.09.2019.pdf</t>
  </si>
  <si>
    <t>rte de Correndlin</t>
  </si>
  <si>
    <t>Se 1 Doppelstandort, Silo, gleicher Se wie 3538_Courrendlin_26.06.2019, Se2 erhöht</t>
  </si>
  <si>
    <t>4024_Vicques_26.08.2019.pdf</t>
  </si>
  <si>
    <t>Courchavon</t>
  </si>
  <si>
    <t>Ju</t>
  </si>
  <si>
    <t>4026_Bülach_01.09.2019.pdf</t>
  </si>
  <si>
    <t xml:space="preserve">Schaffhauserstrasse </t>
  </si>
  <si>
    <t>n Autobahnende nochüberholt, kollisionen</t>
  </si>
  <si>
    <t>Se1 ev Mehrfachstandort, Reflexion an Schild; Keine Erinnerung, kein Alkohol/Drogen HS längere SBB-Brücke überquert.</t>
  </si>
  <si>
    <t>4027_Reutigen_11.09.2016.pdf</t>
  </si>
  <si>
    <t>Reutigen</t>
  </si>
  <si>
    <t>Kapf</t>
  </si>
  <si>
    <t xml:space="preserve">Fall aus Suva Benefit 3/19 überprüft, </t>
  </si>
  <si>
    <t>4028_Kölliken_11.09.2019.pdf</t>
  </si>
  <si>
    <t>Kölliken Einfahrt Ost</t>
  </si>
  <si>
    <t>Einbiegend Vortritt Gegenverkehr n gewä</t>
  </si>
  <si>
    <t>HS. Faktisch unter -respr. nach sehr  komplexen - Verzweigungen</t>
  </si>
  <si>
    <t>4029_Zuzwil_10.09.2019.pdf</t>
  </si>
  <si>
    <t>Landikreisel</t>
  </si>
  <si>
    <t>Vortritt Kreisel verweigert</t>
  </si>
  <si>
    <t>Se 3 mit Reflexion an Glasfass, se 1,2 genau knapp 90° re, hint. Kabinenfenster.</t>
  </si>
  <si>
    <t>4030_Zuckenriet_10.09.2019.pdf</t>
  </si>
  <si>
    <t xml:space="preserve">  spontan rechts ab, Weidezaun, Leitpfosten, quer über FB, sturz an Gegenspur/Radweg</t>
  </si>
  <si>
    <t>4031_Weissbad_01.09.2019.pdf</t>
  </si>
  <si>
    <t>Erstböhlstrasse</t>
  </si>
  <si>
    <t>in la linkskurve rechts ab</t>
  </si>
  <si>
    <t>Enge steile Teerstrasse mit Wäldchen rechts, /Forstwirtsh. Links. Ev Holz auf Weg...</t>
  </si>
  <si>
    <t>4032_Appenzell_30.08.2019.pdf</t>
  </si>
  <si>
    <t>Entlastungsstrasse</t>
  </si>
  <si>
    <t xml:space="preserve"> se 90° links, parallel seit 300m 2x Ebene 5. SE 3 Hirschberg</t>
  </si>
  <si>
    <t>4033_Wangen-Brüttisellen_12.09.2019.pdf</t>
  </si>
  <si>
    <t>Ruchstuckstrasse</t>
  </si>
  <si>
    <r>
      <rPr>
        <b/>
        <sz val="11"/>
        <color rgb="FF00B050"/>
        <rFont val="Calibri"/>
        <family val="2"/>
        <charset val="1"/>
      </rPr>
      <t>5G</t>
    </r>
    <r>
      <rPr>
        <sz val="11"/>
        <color rgb="FF00B050"/>
        <rFont val="Calibri"/>
        <family val="2"/>
        <charset val="1"/>
      </rPr>
      <t>,</t>
    </r>
    <r>
      <rPr>
        <sz val="11"/>
        <color rgb="FF000000"/>
        <rFont val="Calibri"/>
        <family val="2"/>
        <charset val="1"/>
      </rPr>
      <t xml:space="preserve"> Reflexion frontal an Metallgebäude, reflexion 2 Rückspiegel, offenes Fahrerfenster</t>
    </r>
  </si>
  <si>
    <t>4034_Bern_12.09.2019.pdf</t>
  </si>
  <si>
    <t>Auf FG-Streifen angefahren</t>
  </si>
  <si>
    <r>
      <rPr>
        <b/>
        <sz val="11"/>
        <color rgb="FF00B050"/>
        <rFont val="Calibri"/>
        <family val="2"/>
        <charset val="1"/>
      </rPr>
      <t xml:space="preserve">5G </t>
    </r>
    <r>
      <rPr>
        <sz val="11"/>
        <color rgb="FF000000"/>
        <rFont val="Calibri"/>
        <family val="2"/>
        <charset val="1"/>
      </rPr>
      <t>zusätzlich, Reflexion an Längsfassaden Zieglerstrasse, Querfassade Coop Center</t>
    </r>
  </si>
  <si>
    <t>4035_Ibach_03.09.2019.pdf</t>
  </si>
  <si>
    <t>Husmattweg</t>
  </si>
  <si>
    <t>Vortritt b einbiegen verweigert</t>
  </si>
  <si>
    <r>
      <rPr>
        <sz val="11"/>
        <color rgb="FF000000"/>
        <rFont val="Calibri"/>
        <family val="2"/>
        <charset val="1"/>
      </rPr>
      <t>Se2 iist 180°-</t>
    </r>
    <r>
      <rPr>
        <b/>
        <sz val="11"/>
        <color rgb="FF000000"/>
        <rFont val="Calibri"/>
        <family val="2"/>
        <charset val="1"/>
      </rPr>
      <t xml:space="preserve"> Reflexion</t>
    </r>
    <r>
      <rPr>
        <sz val="11"/>
        <color rgb="FF000000"/>
        <rFont val="Calibri"/>
        <family val="2"/>
        <charset val="1"/>
      </rPr>
      <t xml:space="preserve"> an Metallfassade in 15 m Distanz, somit auch links exponiert.</t>
    </r>
  </si>
  <si>
    <t>4036_Zillis-Reischen_11.09.2019.pdf</t>
  </si>
  <si>
    <t>Rania</t>
  </si>
  <si>
    <t>in Begrenzungsmauer gefahren</t>
  </si>
  <si>
    <t>2 Sender "sehr klein" , verm 1 Polycom, SR genau zum Brückenkopf, Hauptstrahlzentrum</t>
  </si>
  <si>
    <t>4037_Schluein_09.09.2019.pdf</t>
  </si>
  <si>
    <t>Schluein</t>
  </si>
  <si>
    <t>Isla-Ilanz</t>
  </si>
  <si>
    <t>in Unterführungskurve auf Trottoir FG 76  angefahren</t>
  </si>
  <si>
    <t>Schmales Trottoir, unübersichtlich, eingetieft, FG f 76 nach Chur geflogen.</t>
  </si>
  <si>
    <t>4038_Aclens_12.09.2019.pdf</t>
  </si>
  <si>
    <t>rue de la plaine</t>
  </si>
  <si>
    <t>in re Kurve li in Böschung, re 7 li, Gegenspur</t>
  </si>
  <si>
    <t>beide Sender von hinten 170°, quer über Gegenspur nach Gerade, dann zurück und m 55 getroffen.</t>
  </si>
  <si>
    <t>4039_Villars-ste-Croix_08.09.2019.pdf</t>
  </si>
  <si>
    <t>Villars-Sainte-Croix</t>
  </si>
  <si>
    <t>A9-A1 Ausfahrt</t>
  </si>
  <si>
    <t>In Überleitung A9-A1 geschleudert</t>
  </si>
  <si>
    <r>
      <rPr>
        <sz val="11"/>
        <color rgb="FF000000"/>
        <rFont val="Calibri"/>
        <family val="2"/>
        <charset val="1"/>
      </rPr>
      <t xml:space="preserve">Beide HS 1, und längs. 6 Sender rundum, </t>
    </r>
    <r>
      <rPr>
        <b/>
        <sz val="11"/>
        <color rgb="FF000000"/>
        <rFont val="Calibri"/>
        <family val="2"/>
        <charset val="1"/>
      </rPr>
      <t>erhöhte Strassenlage</t>
    </r>
  </si>
  <si>
    <t>4040_Langenthal_28.10.2018.pdf</t>
  </si>
  <si>
    <t>Bern-Zürichstrasse</t>
  </si>
  <si>
    <t>in Gerade links in Gegenverker</t>
  </si>
  <si>
    <t>SBB-Unterführung BE-ZH, Sender am Tunnelportal - am Einschlafort auf Brücke exp. Re 120°, dann 100m geradeaus...</t>
  </si>
  <si>
    <t>4041_Unterschächen_11.09.2019.pdf</t>
  </si>
  <si>
    <t>in linkskurve links in LP/Mauer</t>
  </si>
  <si>
    <r>
      <rPr>
        <sz val="11"/>
        <color rgb="FF000000"/>
        <rFont val="Calibri"/>
        <family val="2"/>
        <charset val="1"/>
      </rPr>
      <t xml:space="preserve">Infarkt </t>
    </r>
    <r>
      <rPr>
        <b/>
        <sz val="11"/>
        <color rgb="FF000000"/>
        <rFont val="Calibri"/>
        <family val="2"/>
        <charset val="1"/>
      </rPr>
      <t>2350_Unterschächen_16.210.201</t>
    </r>
    <r>
      <rPr>
        <sz val="11"/>
        <color rgb="FF000000"/>
        <rFont val="Calibri"/>
        <family val="2"/>
        <charset val="1"/>
      </rPr>
      <t xml:space="preserve">6 800m weiter oben, 2 Se sind Mehrfachstandorte, gleich hoch </t>
    </r>
  </si>
  <si>
    <t>4042_Andermatt_04.09.2019.pdf</t>
  </si>
  <si>
    <t>Auf p links abgebogen, Vortritt verweigert</t>
  </si>
  <si>
    <t>Trafostation klein rechts.  Sonst helle sonne nach dunkler Galerie.</t>
  </si>
  <si>
    <t>4043_Wassen_4.09.2019.pdf</t>
  </si>
  <si>
    <t xml:space="preserve">Unfallschwerpunkt </t>
  </si>
  <si>
    <t>Sturz ohne Fremdeinwirkung, linkskurve</t>
  </si>
  <si>
    <t>Unfallschwerpunkt 3 x im 2019</t>
  </si>
  <si>
    <t>in re kurve geradeaus</t>
  </si>
  <si>
    <t xml:space="preserve">vor letzter Kurve 1x lte g in 700 und 1x g g g 90°  in  800m </t>
  </si>
  <si>
    <t>4045_Rapperswil-Jona_14.09.2019.pdf</t>
  </si>
  <si>
    <t>kontin re ab strasse, Graben</t>
  </si>
  <si>
    <t>rechts ab Strasse, Se 3 und 4 von hinten, reflektieren an Metallfassade re Querstrasse ca 5°</t>
  </si>
  <si>
    <t>4046_Thal_14.09.2019.pdf</t>
  </si>
  <si>
    <t>Böhli Bäckerei</t>
  </si>
  <si>
    <t>einbiegend auf P vollgas Gartenwirtschaft</t>
  </si>
  <si>
    <t>250 uW/m2</t>
  </si>
  <si>
    <t>Messung am 5.11. bei Regen.</t>
  </si>
  <si>
    <t>4047_Appenzell_13.09.2019.pdf</t>
  </si>
  <si>
    <t>als Geisterfahrerin nach Chur, Se frontal/tief auf Überführung, Baustelle Zoll</t>
  </si>
  <si>
    <t>4048_Kriessern_14.09.2019.pdf</t>
  </si>
  <si>
    <t>Rothenfluh</t>
  </si>
  <si>
    <t>Grendelstrasse</t>
  </si>
  <si>
    <t>einbiegend vor Lieferwagen</t>
  </si>
  <si>
    <t>1.80m hohe Hecke in der Kurveninneseite.</t>
  </si>
  <si>
    <t>4049_Rothenfluh_13.09.2019.pdf</t>
  </si>
  <si>
    <t>Bahnhof Gleis 2 w</t>
  </si>
  <si>
    <t>Auf gleisüberg. Gestolpert</t>
  </si>
  <si>
    <r>
      <rPr>
        <b/>
        <sz val="11"/>
        <color rgb="FF00B050"/>
        <rFont val="Calibri"/>
        <family val="2"/>
        <charset val="1"/>
      </rPr>
      <t xml:space="preserve">5G </t>
    </r>
    <r>
      <rPr>
        <sz val="11"/>
        <color rgb="FF000000"/>
        <rFont val="Calibri"/>
        <family val="2"/>
        <charset val="1"/>
      </rPr>
      <t>ab Leonhardstr. 77 bereits ein Unfall mit Elektrokarren dort.</t>
    </r>
  </si>
  <si>
    <t>4050_St.Gallen_14.09.2019.pdf</t>
  </si>
  <si>
    <t>Seestrasse 167</t>
  </si>
  <si>
    <t>Auf Kolonne vor FG aufgefahren</t>
  </si>
  <si>
    <t>3.Sender hinten, alle in sehr engem Einstrahlwinkel in Bezug auf Fahrer</t>
  </si>
  <si>
    <t>4051_Thalwil_15.09.2019.pdf</t>
  </si>
  <si>
    <t>Heidenerstrasse</t>
  </si>
  <si>
    <t>nach re Kurve li geradeaus, überschlagen</t>
  </si>
  <si>
    <t>Steilheck, vermutlich auch Polycom, Unfallschwerpunkt für Schleuder- und Einschlaf-Unfälle.</t>
  </si>
  <si>
    <t>4052_Rorschacherberg_15.09.2019.pdf</t>
  </si>
  <si>
    <t>Vortritt v li nicht gewärht</t>
  </si>
  <si>
    <t>Frontal noch Polizeiposten, kein Funk erkennbar auf alten s-w bildern.</t>
  </si>
  <si>
    <t>4053_Bern_16.09.2019.pdf</t>
  </si>
  <si>
    <t>Vortritt nicht gewährt.</t>
  </si>
  <si>
    <t>Zeit rekonstruiert</t>
  </si>
  <si>
    <t>4054_Turbenthal_15.09.2019.pdf</t>
  </si>
  <si>
    <t>Sta Maria</t>
  </si>
  <si>
    <t>Plattatschas</t>
  </si>
  <si>
    <t>Hell-Dunkel. Radfahrer mit hohem Tempo im diffusen Waldschatten. Verursacher vor 100m von vorn und links exponiert zu distanten Sendern.</t>
  </si>
  <si>
    <t>4055_Sta-Maria-Müstair_14.06.2019.pdf</t>
  </si>
  <si>
    <t>In Linkskurve Gegenspur</t>
  </si>
  <si>
    <t>HS:wahrscheinlich; in exponierter Kurve, Sender Gegenhang, Fahrer entgegenkommend frontal exponiert.</t>
  </si>
  <si>
    <t>4056_Brienzwiler_17.09.2019.pdf</t>
  </si>
  <si>
    <t>Seilerbahnweg</t>
  </si>
  <si>
    <t>neben ausschwenk LKW gefahren</t>
  </si>
  <si>
    <t>Se genau 90° Kein Lichtproblem, LKW macht Aushol-Schwenker und blinkt in der Regel rechts</t>
  </si>
  <si>
    <t>Ardez</t>
  </si>
  <si>
    <t>Giarsun</t>
  </si>
  <si>
    <t>2 (ev auch 3) Sender gleiche Höhe, Se nicht identifizierbar, im Wald HS-Träger vis a vis. Se 3 genau in/resp. vor Kurve auftretend, allerdings 40°-Winkel zum Fahrzeug</t>
  </si>
  <si>
    <t>4057_Chur_17.09.2019.pdf</t>
  </si>
  <si>
    <t>Wartau</t>
  </si>
  <si>
    <t>Palfries</t>
  </si>
  <si>
    <t xml:space="preserve">In Kurve Kollision  </t>
  </si>
  <si>
    <t>Enge Kurve, schmale strasse, keine Sichtverbindung für beide, PW-Fahrer in Strassenmitte.</t>
  </si>
  <si>
    <t>4058_Ardez_17.09.2019.pdf</t>
  </si>
  <si>
    <t>Unterendingen</t>
  </si>
  <si>
    <t>Auffahrkollsion vor FG</t>
  </si>
  <si>
    <t>Sender aus Kirchturm Endingen</t>
  </si>
  <si>
    <t>4059_Wartau_16.09.2019.pdf</t>
  </si>
  <si>
    <t>Freihofstrasse</t>
  </si>
  <si>
    <t>Sender auf Postgarage, durch Gebäudelücke.</t>
  </si>
  <si>
    <t>4060_Endingen_15.09.2019.pdf</t>
  </si>
  <si>
    <t>Oberblattstrasse</t>
  </si>
  <si>
    <t>bergab</t>
  </si>
  <si>
    <t>4061_Heiden_17.09.2019.pdf</t>
  </si>
  <si>
    <t>Via Lugano 18</t>
  </si>
  <si>
    <t>Aus Garage vollgas quer Strasse</t>
  </si>
  <si>
    <t>76.9 uW/m2</t>
  </si>
  <si>
    <t>aus Tiefgarage mit Winkelausfahrt</t>
  </si>
  <si>
    <t>4062_Wollerau_13.09.2019.pdf</t>
  </si>
  <si>
    <t>angehängt an Mofa, gestürzt</t>
  </si>
  <si>
    <t>Mofa</t>
  </si>
  <si>
    <t xml:space="preserve">noch ein Se4  707 m - gr; wie Se3 durch Scheune, </t>
  </si>
  <si>
    <t>4063_Bellinzona_01.09.2019.pdf</t>
  </si>
  <si>
    <t>Streifkoll in langer Linkskurve</t>
  </si>
  <si>
    <t>2x Ebene 1 gequert.</t>
  </si>
  <si>
    <t>4064_Galgenen_13.09.2019.pdf</t>
  </si>
  <si>
    <t>Dielsdorf</t>
  </si>
  <si>
    <t>Guggerenweg</t>
  </si>
  <si>
    <t>von Weg ab i Graben,gekippt</t>
  </si>
  <si>
    <t xml:space="preserve">HS mit 6 Leitern, übereinander.  </t>
  </si>
  <si>
    <t>4065_Rhäzüns_17.09.2019.pdf</t>
  </si>
  <si>
    <t>Gorezmettlen</t>
  </si>
  <si>
    <t>re ab FB in Steinpoller</t>
  </si>
  <si>
    <t>D Motorradfahrer, Hauptstrahlzentrum, Se  Gebirgsstandort mit 3 Betreibern, nach Auftauchen aus Tu</t>
  </si>
  <si>
    <t>4066_Dielsdorf_18.09.2019.pdf</t>
  </si>
  <si>
    <t>Spirigen</t>
  </si>
  <si>
    <t>Steingärtli</t>
  </si>
  <si>
    <t xml:space="preserve"> in linkskurve gestürzt</t>
  </si>
  <si>
    <t>SG-Motorradfahrer, ca 100m vorher frontal auf diese Kurve zufahrend.  6 andere Unfälle in gleicher Distanz im Bogen</t>
  </si>
  <si>
    <t>4068_Spirigen_14.09.2019.pdf</t>
  </si>
  <si>
    <t>Zurzach</t>
  </si>
  <si>
    <t>Vor Bad Zurzach</t>
  </si>
  <si>
    <t>SG-2016-Velofahrer</t>
  </si>
  <si>
    <t>4069_Zurzach_11.08.2019.pdf</t>
  </si>
  <si>
    <t>Reihen-Auffahrunfall, steh. Fz übersehen</t>
  </si>
  <si>
    <t>extremer Unfallschwerpunkt Baustelle mit 2 Spuren, vorher Unfall an gl. Stelle. 3Se hinten, teils gr.</t>
  </si>
  <si>
    <t>4070_St.Gallen_19.09.2019.pdf</t>
  </si>
  <si>
    <t xml:space="preserve">Schattdorf </t>
  </si>
  <si>
    <t>Schachengasse 3</t>
  </si>
  <si>
    <t>Reflexionen innerhalb Hof durch Blechfassaden / Stahl-Glas-Tore</t>
  </si>
  <si>
    <t>4071_Schattdorf_20.09.2019.pdf</t>
  </si>
  <si>
    <t>in Li kurve nach Gerade in LP, gebremst</t>
  </si>
  <si>
    <t>Lernfahrer, Gerade, 4 x gleiche HS-1_Leitung gequert, erstmals vor 1010m</t>
  </si>
  <si>
    <t>4072_Sils_i_Domleschg_21.09.2019.pdf</t>
  </si>
  <si>
    <t>Lenzburgerstrasse</t>
  </si>
  <si>
    <t>nach längerer li- Kurve Gegenspur</t>
  </si>
  <si>
    <t>4073_Buchs_19.09.2019.pdf</t>
  </si>
  <si>
    <t>Pündtstrasse</t>
  </si>
  <si>
    <t>Vortritt verweigert, LW von links</t>
  </si>
  <si>
    <t>HS 5 macht Winkel an der Kreuzung. Beide Se auf gl. Linie von Stacherholztunnel her.</t>
  </si>
  <si>
    <t>4074_Arbon_21.09.2019.pdf</t>
  </si>
  <si>
    <t>Hertistrasse</t>
  </si>
  <si>
    <t>vortritt verweigert, bus v links</t>
  </si>
  <si>
    <t>lfrontal</t>
  </si>
  <si>
    <t>Se li oben, Lichtverhältnisse sehr gut, 2x Reflexionen an Hotels vis a vis</t>
  </si>
  <si>
    <t>4075_Davos_21.09.2019.pdf</t>
  </si>
  <si>
    <t>Sutz</t>
  </si>
  <si>
    <t>Wannebrettstr</t>
  </si>
  <si>
    <t>abbiegend koll m abbieg Auto</t>
  </si>
  <si>
    <t>4076_Sutz_21.09.2019.pdf</t>
  </si>
  <si>
    <t>General Guisan Strasse 22</t>
  </si>
  <si>
    <t>vorher grosse El.install.Firma, rechts nah Holzhaus</t>
  </si>
  <si>
    <t>4077_Interlaken_21.09.2019.pdf</t>
  </si>
  <si>
    <t>Wünnewil</t>
  </si>
  <si>
    <t>A12 Fr süd</t>
  </si>
  <si>
    <t>re auf Pannenstreifen, Pannenhelfer abgesch.</t>
  </si>
  <si>
    <t xml:space="preserve">Se 2 hinten 175°, Se 3 hinten, verm. ebenfalls wirksam </t>
  </si>
  <si>
    <t>4078_Wünnewil_20.09.2019.pdf</t>
  </si>
  <si>
    <t>Kemptthal</t>
  </si>
  <si>
    <t>n Gerade li kurve zu weit</t>
  </si>
  <si>
    <t>nach 200m Gerade weitergefahren statt rechtskurve einzuleiten</t>
  </si>
  <si>
    <t>4079_Kemptthal_21.09.2019.pdf</t>
  </si>
  <si>
    <t>Brunnernstrasse GL</t>
  </si>
  <si>
    <t>abrupt gebremst, gestürzt</t>
  </si>
  <si>
    <t>nahe am Hauptstrahlzentrum, kaschierter Sender</t>
  </si>
  <si>
    <t>4080_Niederurnen_21.09.2019.pdf</t>
  </si>
  <si>
    <t>Julier ob Silvapl</t>
  </si>
  <si>
    <t>Einbiegen von P Vortritt missachtet</t>
  </si>
  <si>
    <t>HS 1 2x; Sender Mehrfachstandort oberhalb Silvaplana Reservoir, Unfall 400_Silvaplana_ 21.09.2015 D med.Pr.</t>
  </si>
  <si>
    <t>4081_Silvaplana_21.09.2019.pdf</t>
  </si>
  <si>
    <t>Bächli-hemberg</t>
  </si>
  <si>
    <t>Nach leichter linkskurve gestürzt</t>
  </si>
  <si>
    <t>Standortdatenblatt swisscom</t>
  </si>
  <si>
    <t>Sendeleist. LTE gross nur gg N. Kirchturmsender, Unfall im Hautpstrahlzentrum 110° beginnend. Standortdatenblatt abgefragt.</t>
  </si>
  <si>
    <t>4082_Hemberg_21.09.2019.pdf</t>
  </si>
  <si>
    <t>Finsterhennen</t>
  </si>
  <si>
    <t>rechts in Mauer, Scheune</t>
  </si>
  <si>
    <t>landw.Sattelschlepper, neu, 40kmh, NE</t>
  </si>
  <si>
    <t>4083_Finsterhennen_23.09.2019.pdf</t>
  </si>
  <si>
    <t>Kemptnerstrasse</t>
  </si>
  <si>
    <t>Radwegende, Baustelle, Bagger fährt rückwärts</t>
  </si>
  <si>
    <t>lange Exposition, Menzi-Muck-Bagger Ende Tageschicht, vermutl a ungen Radwegsicherung, ausserhalb der rot-weissen Schranken unterwegs.</t>
  </si>
  <si>
    <t>4084_Hinwil_19.09.2019.pdf</t>
  </si>
  <si>
    <t>Untervaz</t>
  </si>
  <si>
    <t>Untervazerstrasse</t>
  </si>
  <si>
    <t>kurz vor Bahnübergang auf linke Seite geraten</t>
  </si>
  <si>
    <t>Sender kaschiert, auf Haus Seestrasse 144 bei Anfahrt sicher exponiert, Se erschliesst Hügel, somit Nebenkeulen.</t>
  </si>
  <si>
    <t>4085_Untervaz_10.10.2019.pdf</t>
  </si>
  <si>
    <t>Unterseen</t>
  </si>
  <si>
    <t>Scheidgasse</t>
  </si>
  <si>
    <t>Postauto hat keinen Vortritt, 50m nach HS muss er links ausholen, rechts abbiegen, dabei frontal exponiert im Hauptsendestrahl</t>
  </si>
  <si>
    <t>4086_Unterseen_14.09.2019.pdf</t>
  </si>
  <si>
    <t>Herrliberg</t>
  </si>
  <si>
    <t>Seestrasse 159</t>
  </si>
  <si>
    <t>Meldung nur via 20min gefunden /  Sender kaschiert, auf Haus Seestrasse 144 bei Anfahrt sicher exponiert, Se erschliesst Hügel, somit Nebenkeulen.....</t>
  </si>
  <si>
    <t>4087_Herrliberg_23.09.2019.pdf</t>
  </si>
  <si>
    <t>grand st Bernard</t>
  </si>
  <si>
    <t>grosse linkskurve, spontan in Gegenverkehr</t>
  </si>
  <si>
    <t>Einachser mit Pritsche, Frau und Kind (kind gestorben), vermutl. Polycom dazu</t>
  </si>
  <si>
    <t>4088_Orsieres_21.9.2019.pdf</t>
  </si>
  <si>
    <t>Saanen</t>
  </si>
  <si>
    <t>Schönriedstrasse</t>
  </si>
  <si>
    <t>Höhe Gemeindeverw links quer über strasse, Mauer</t>
  </si>
  <si>
    <t>Gerade weitergefahren bis links in Mauer</t>
  </si>
  <si>
    <t>4089_Saanen_24.09.2019.pdf</t>
  </si>
  <si>
    <t>Ringstrasse Kreisel</t>
  </si>
  <si>
    <r>
      <rPr>
        <sz val="11"/>
        <rFont val="Calibri"/>
        <family val="2"/>
        <charset val="1"/>
      </rPr>
      <t>Sender</t>
    </r>
    <r>
      <rPr>
        <sz val="11"/>
        <color rgb="FF000000"/>
        <rFont val="Calibri"/>
        <family val="2"/>
        <charset val="1"/>
      </rPr>
      <t xml:space="preserve"> auf Polizeibild sichtbar, Unfallschwerpunkt</t>
    </r>
  </si>
  <si>
    <t>4090_Chur_25.09.2019.pdf</t>
  </si>
  <si>
    <t>4091_St.Gallen_20.09.2019.pdf</t>
  </si>
  <si>
    <t>4092_Chur_23.09.2019.pdf</t>
  </si>
  <si>
    <t>A2 Ridli-  Kurve</t>
  </si>
  <si>
    <t>n überholen auf Linie gerutscht</t>
  </si>
  <si>
    <t>Funkschatten, weisse rutschige Linie, Gruppe von it. Motorradfahrern. HS UW/Trafostation rechts an Autobahn.</t>
  </si>
  <si>
    <t>4093_Beckenried_23.09.2019.pdf</t>
  </si>
  <si>
    <t>Chumme FR o</t>
  </si>
  <si>
    <t>Auf bremsendes Auto gefahren</t>
  </si>
  <si>
    <t>Alk / Drogenverdacht</t>
  </si>
  <si>
    <t>4094_Realp_22.09.2019.pdf</t>
  </si>
  <si>
    <t>Wysshus vo Kreisel</t>
  </si>
  <si>
    <t>kurz vo Kreis naUnterführung gestürzt</t>
  </si>
  <si>
    <t>0.28mW/m2</t>
  </si>
  <si>
    <t>HS1 beide Male, Sender ev zweifach, g-earth nicht erkennbar, Ruag / Armeeareal</t>
  </si>
  <si>
    <t>4095_Altdorf_23.09.2019.pdf</t>
  </si>
  <si>
    <t>Witi</t>
  </si>
  <si>
    <t>Abbiegend. Roller überholt</t>
  </si>
  <si>
    <t>Se durch Holzhäuser, abgeschirmt, Für Einheimische: nachher folgt lange Sicherheitslinie.</t>
  </si>
  <si>
    <t>4096_Trogen_20.09.2019.pdf</t>
  </si>
  <si>
    <t>Sägli</t>
  </si>
  <si>
    <t>wegen Katze gestürzt</t>
  </si>
  <si>
    <t>4097_Speicher_20.09.2019.pdf</t>
  </si>
  <si>
    <t>Äschi 514</t>
  </si>
  <si>
    <t>in li Kurve re in kandelaber, Flucht</t>
  </si>
  <si>
    <t>Fahrerflucht. Auftauchend über Kuppe, dann Geradeaus statt kurve.</t>
  </si>
  <si>
    <t>4098_Walzenhausen_20.09.2019.pdf</t>
  </si>
  <si>
    <t>Habset</t>
  </si>
  <si>
    <r>
      <rPr>
        <sz val="11"/>
        <color rgb="FF000000"/>
        <rFont val="Calibri"/>
        <family val="2"/>
        <charset val="1"/>
      </rPr>
      <t xml:space="preserve">re Abbieg. FZ (w, </t>
    </r>
    <r>
      <rPr>
        <b/>
        <sz val="11"/>
        <color rgb="FF000000"/>
        <rFont val="Calibri"/>
        <family val="2"/>
        <charset val="1"/>
      </rPr>
      <t>19</t>
    </r>
    <r>
      <rPr>
        <sz val="11"/>
        <color rgb="FF000000"/>
        <rFont val="Calibri"/>
        <family val="2"/>
        <charset val="1"/>
      </rPr>
      <t>) re überholt</t>
    </r>
  </si>
  <si>
    <t>Nicht in Astra-Karte eingetragen. Alles HS1 letzte Querung 400, 750 oder 1000 m an vier Lagen.</t>
  </si>
  <si>
    <t>4099_Rehetobel_24.09.2019.pdf</t>
  </si>
  <si>
    <t>Hinterbergstrasse ZG</t>
  </si>
  <si>
    <t>Kurve geschnitten, Kollsion</t>
  </si>
  <si>
    <t>Enge Kurve vorher weite Sicht auf See, Bergauf hat vortritt, Junger müsste rechts ran.</t>
  </si>
  <si>
    <t>4100_Walchwil_19.09.2019.pdf</t>
  </si>
  <si>
    <t>Gisikon</t>
  </si>
  <si>
    <t>Auffahrtskollision</t>
  </si>
  <si>
    <t>kurz "vor Ausfahrt". Se 3 hinten immer im Winkel 170° beide HS 1, bei Root.</t>
  </si>
  <si>
    <t>4101_Gisikon_23.09.2019.pdf</t>
  </si>
  <si>
    <t>Rothenburgerstrasse LU</t>
  </si>
  <si>
    <t>£Se 1 genau Hautpstrahlzentrum, Kreuzung erhöht, Se 2 Werkhof Astra</t>
  </si>
  <si>
    <t>4102_Emmenbrücke_20.09.2019.pdf</t>
  </si>
  <si>
    <t>Valzeina</t>
  </si>
  <si>
    <t>Egghof</t>
  </si>
  <si>
    <t>Traktor nicht gesichert</t>
  </si>
  <si>
    <t>111 KW UKW Mittagsplatta. Im Hof exponiert.</t>
  </si>
  <si>
    <t>4103_Valzeina_25.09.2019.pdf</t>
  </si>
  <si>
    <t>Kägiswil</t>
  </si>
  <si>
    <t>Dörflistrasse</t>
  </si>
  <si>
    <t>Kurve im dorf, Postauto hinter autofahrerin</t>
  </si>
  <si>
    <t>kein funk, Holzbauten, Verursacher nicht deutlich, OW ohne Detailangaben</t>
  </si>
  <si>
    <t>4104_Kägiswil_18.09.2019.pdf</t>
  </si>
  <si>
    <t>LSA nicht beachtet</t>
  </si>
  <si>
    <r>
      <rPr>
        <sz val="11"/>
        <color rgb="FF000000"/>
        <rFont val="Calibri"/>
        <family val="2"/>
        <charset val="1"/>
      </rPr>
      <t xml:space="preserve">Frontal von Hochhaus, alle Provider, </t>
    </r>
    <r>
      <rPr>
        <b/>
        <sz val="11"/>
        <color rgb="FF00B050"/>
        <rFont val="Calibri"/>
        <family val="2"/>
        <charset val="1"/>
      </rPr>
      <t>mit 5G</t>
    </r>
  </si>
  <si>
    <t>4105_Aarau_20.09.2019.pdf</t>
  </si>
  <si>
    <t>Aaraurerstrasse</t>
  </si>
  <si>
    <t>auf Gegenspur, streifkoll, überschlagen</t>
  </si>
  <si>
    <t>Dichte Bebauung für se rechts und frontal, ev. Ablenkung</t>
  </si>
  <si>
    <t>4106_Mühlau_24.09.2019.pdf</t>
  </si>
  <si>
    <t>Rennbahnstrasse</t>
  </si>
  <si>
    <t>mehrfach hier  Unfallschwerpunkt</t>
  </si>
  <si>
    <t>4107_Muttenz_23.09.2019.pdf</t>
  </si>
  <si>
    <t>Auflieger schleudert, ZF li in Mlp</t>
  </si>
  <si>
    <t>in grosser Rechtskurve Ende Tunnel eingeschlafen HS5 =Tunnellüftung in der Mitte</t>
  </si>
  <si>
    <t>4108_Eptingen_23.09.2019.pdf</t>
  </si>
  <si>
    <t>unterwegs Infarkt</t>
  </si>
  <si>
    <t>frei exponiert in Flachwasser/Schilf / Naturschgeb., noch 2 Sender mehr</t>
  </si>
  <si>
    <t>4109_Yvonnand_25.09.2019.pdf</t>
  </si>
  <si>
    <t xml:space="preserve">Verdachtsfall </t>
  </si>
  <si>
    <t>Leggia</t>
  </si>
  <si>
    <t>H 13 vor grono</t>
  </si>
  <si>
    <t>mit Hirsch kollidiert</t>
  </si>
  <si>
    <t>Büsche bis nah an Fahrbahn, nachher Mauern, Tierwechsel.</t>
  </si>
  <si>
    <t>4110_Leggia_25.09.2019.pdf</t>
  </si>
  <si>
    <t>Bahnhof Unterführung</t>
  </si>
  <si>
    <t>Trottinetts in Rampe kollidiert</t>
  </si>
  <si>
    <t>Unfall nicht in Astra-Unfallkarte eingetragen.  GSM R in 50m, 2x Gross-Sender aufs Areal 400m</t>
  </si>
  <si>
    <t>4111_Gland_07.09.2019.pdf</t>
  </si>
  <si>
    <t>Allamand</t>
  </si>
  <si>
    <t>RC 1 Verex</t>
  </si>
  <si>
    <t>b überholen gestreift, nachf Auto überrollt</t>
  </si>
  <si>
    <t xml:space="preserve">Doppelstandort, vorher li-frontal, und frontal. </t>
  </si>
  <si>
    <t>4112_Allaman_13.09.2019.pdf</t>
  </si>
  <si>
    <t>via bonzanigo</t>
  </si>
  <si>
    <t>überholt und rechts abgebogen</t>
  </si>
  <si>
    <t>4113_Bellinzona_18.09.2019.pdf</t>
  </si>
  <si>
    <t>4114_Arth_17.09.2019.pdf</t>
  </si>
  <si>
    <t>Abbiegend vortritt verweigert</t>
  </si>
  <si>
    <t>Dunkel, nasser Belag, Se hoch Meh^rfach, UKW, v hi li oben dir einstrahlend, Bäume???</t>
  </si>
  <si>
    <t>4116_Beringen_26.09.2019.pdf</t>
  </si>
  <si>
    <t>Soppestig</t>
  </si>
  <si>
    <t>Gerade, weiler Bushaltestelle</t>
  </si>
  <si>
    <t>Se genau 90° zur Fahrerin, vgl. hoch, hohe seitl. Transmission, Baumschäden b Standort</t>
  </si>
  <si>
    <t>4116_Ruswil_13.09.2019.pdf</t>
  </si>
  <si>
    <t>Bahnhofstrase</t>
  </si>
  <si>
    <t>ev Reflexion, müsste überprüft werden.</t>
  </si>
  <si>
    <t>4117_Root_17.09.2019.pdf</t>
  </si>
  <si>
    <t>Engelgasse 12</t>
  </si>
  <si>
    <t>starke Reflexionen in Geschäftsviertel  starke Baumschäden</t>
  </si>
  <si>
    <t>4118_Basel_14.09.2019.pdf</t>
  </si>
  <si>
    <t>vor re Kurve geradeaus</t>
  </si>
  <si>
    <t>im Hauptstrahlzentrum linear auf 50-100m</t>
  </si>
  <si>
    <t>4119_Sils-im-Domleschg_28.09.2019.pdf</t>
  </si>
  <si>
    <t>Davos Wiesen</t>
  </si>
  <si>
    <t>Entgegenkomm. FZ ausgewichen</t>
  </si>
  <si>
    <t>Auf Gegenfahrbahn "ausgewichen", dort Mauer gestreift - Unimog, gekippt, Gegenverkehr ebenso HS 50m Unfallschwerpunkt</t>
  </si>
  <si>
    <t>4120_Davos-Wiesen_27.09.2019.pdf</t>
  </si>
  <si>
    <t xml:space="preserve"> Ebnet</t>
  </si>
  <si>
    <t>Selbstunfall, Enduro, fabrikneu</t>
  </si>
  <si>
    <t>Endouro neben sportplatz ....messen</t>
  </si>
  <si>
    <t>4121_Küssnacht_26.09.2019.pdf</t>
  </si>
  <si>
    <t>Winken</t>
  </si>
  <si>
    <t>nach gr li kurve weiter li in Bach</t>
  </si>
  <si>
    <t>weiterer Schleuderunfall, damals Winter</t>
  </si>
  <si>
    <t>4122_Waldstatt_27.09.2019.pdf</t>
  </si>
  <si>
    <t>Alte Landstrasse 100</t>
  </si>
  <si>
    <t>n li kure links weiter in P-Fahrzeuge</t>
  </si>
  <si>
    <t>Deutliche Baumschäden bei Alle an Landstrasse 110</t>
  </si>
  <si>
    <t>4123_Rüschlikon_26.09.2019.pdf</t>
  </si>
  <si>
    <t>Winterthur A1 Nord</t>
  </si>
  <si>
    <t>n Rastplatz Kempttahl</t>
  </si>
  <si>
    <t>Streifkollision mi FZ rechts</t>
  </si>
  <si>
    <t>im Bereich des zweiten Kontakts mit dem Hauptstrahlentrum</t>
  </si>
  <si>
    <t>4124_Winterthur_28.09.2019.pdf</t>
  </si>
  <si>
    <t>Oberdürnten</t>
  </si>
  <si>
    <t>Hinwilerstrasse 8</t>
  </si>
  <si>
    <t>Einbiegenden Radfahrer erfasst</t>
  </si>
  <si>
    <t xml:space="preserve">Radfahrer </t>
  </si>
  <si>
    <t>unübersichtlich, Radfahrer 10, Auto Rennbolide getunt, ev. zum SVA-Termin</t>
  </si>
  <si>
    <t>4125_Oberdürnten_27.09.2019.pdf</t>
  </si>
  <si>
    <t>in der Au</t>
  </si>
  <si>
    <t>rückwärts FG überfahren</t>
  </si>
  <si>
    <t>gestorben.</t>
  </si>
  <si>
    <t>Alterszentrum am Hof, Industriebetrieb, ev noch manövriert / Wenden</t>
  </si>
  <si>
    <t>4126_Volketswil_27.09.2019.pdf</t>
  </si>
  <si>
    <t>Magden</t>
  </si>
  <si>
    <t>rechts ab Strasse, überschlagen</t>
  </si>
  <si>
    <t>stark alkoholisiert 1.2mg und übermüdet</t>
  </si>
  <si>
    <t>4127_Magden_28.09.2019.pdf</t>
  </si>
  <si>
    <t>Breitestrasse</t>
  </si>
  <si>
    <t xml:space="preserve"> Radfahrerin gestreift, Flucht</t>
  </si>
  <si>
    <t>Se sehr klein. Engstellen wegen Parkier/Grüninseln. Re Friedhofsmauer ca. 1.80m</t>
  </si>
  <si>
    <t>4128_Muttenz_21.09.2019.pdf</t>
  </si>
  <si>
    <t>In Baustellebereich Schüler gestreift</t>
  </si>
  <si>
    <t>Bagatellfall, erst zuhause Schmerzen gemeldet.</t>
  </si>
  <si>
    <t>4129_Zufikon_28.06.2016 .pdf</t>
  </si>
  <si>
    <t>Davidstrasse</t>
  </si>
  <si>
    <t>a Gerade P-FZ angefahren</t>
  </si>
  <si>
    <t>Alkohol fahrunfähig</t>
  </si>
  <si>
    <t>ohne Ausweis, fenster offen.</t>
  </si>
  <si>
    <t>4130_St.Gallen_17.09.2019.pdf</t>
  </si>
  <si>
    <t xml:space="preserve"> Subingen A1 </t>
  </si>
  <si>
    <t>re ab Strasse, Verteilerkasten</t>
  </si>
  <si>
    <r>
      <rPr>
        <b/>
        <sz val="11"/>
        <color rgb="FF00B050"/>
        <rFont val="Calibri"/>
        <family val="2"/>
        <charset val="1"/>
      </rPr>
      <t xml:space="preserve">5G von Silo </t>
    </r>
    <r>
      <rPr>
        <sz val="11"/>
        <color rgb="FF000000"/>
        <rFont val="Calibri"/>
        <family val="2"/>
        <charset val="1"/>
      </rPr>
      <t>rechts...rechts hinten.</t>
    </r>
  </si>
  <si>
    <t>4131_Subingen_29.09.2019.pdf</t>
  </si>
  <si>
    <t xml:space="preserve">Luzernerstrasse </t>
  </si>
  <si>
    <t>nach Kuppe rechts in Leitplanke</t>
  </si>
  <si>
    <t>Senderzentrum nur wenig über der ansteigenden Strasse. 3x Hauptstrahlzentrum</t>
  </si>
  <si>
    <t>4132_Birmensdorf_29.09.2019.pdf</t>
  </si>
  <si>
    <t xml:space="preserve">in den wängen </t>
  </si>
  <si>
    <t>rechts in Geländer geraten gestürzt</t>
  </si>
  <si>
    <t>30 m vor 180°-Kurve, verm. Polycom, da Passhöhe-Sender</t>
  </si>
  <si>
    <t>4133_Sustenpass_29.09.2019.pdf</t>
  </si>
  <si>
    <t>Dielsdorferstrasse</t>
  </si>
  <si>
    <t>links abbiegend Vortritt nicht gewährt</t>
  </si>
  <si>
    <t>leichtes Gegenlichtproblem, Hauptstrahlzentrum</t>
  </si>
  <si>
    <t>4134_Neerach_30.09.2019.pdf</t>
  </si>
  <si>
    <t>Sonnenhofstrasse</t>
  </si>
  <si>
    <t>einbiegend Vortritt nicht gewährt</t>
  </si>
  <si>
    <t>Nebenkeulen Hauptstrahl. Sunrise. Hochhaus Eisenbahnergenossenschaft.SE 2 Swisscom 5G,SR 160°   re hinten 40°</t>
  </si>
  <si>
    <t>4135_Romanshorn_24.09.2019.pdf</t>
  </si>
  <si>
    <t>Gerbergasse</t>
  </si>
  <si>
    <t>in Kurve kollidiert</t>
  </si>
  <si>
    <t>Zuerst direkt, letzte 30m nur Refflexion</t>
  </si>
  <si>
    <t>4136_Bischofszell_26.09.2019.pdf</t>
  </si>
  <si>
    <t>Tägerschen</t>
  </si>
  <si>
    <t>Bachwiesenstrasse</t>
  </si>
  <si>
    <t>wg einbieg.Auto gebremst, gestürzt</t>
  </si>
  <si>
    <t xml:space="preserve"> Unübersichtlich, unmittelbar nach Brücke über Bächlein, Hecken. 2 weitere Se, ev mit Biegung an Gelände.</t>
  </si>
  <si>
    <t>4137_Tägerschen_25.09.2019.pdf</t>
  </si>
  <si>
    <t>Aumühlistrasse</t>
  </si>
  <si>
    <t>Beim rechtsabbiegen gestürzt</t>
  </si>
  <si>
    <t>Se 2 ist bis 100m vor dem Abbiegen wirksam 300m-m. Im Kontext nicht mehr</t>
  </si>
  <si>
    <t>4138_Frauenfeld_22.09.2019.pdf</t>
  </si>
  <si>
    <t>Feldhofstrasse</t>
  </si>
  <si>
    <t>Auf stehenden Anhängerzug gefahren</t>
  </si>
  <si>
    <t>leichter Geländeeinschnitt, Se auf Silo sehr hoch. Mehrfachstandort</t>
  </si>
  <si>
    <t>4139_Märstetten_21.09.2019.pdf</t>
  </si>
  <si>
    <t>aus Hof n P Vortritt verweigert</t>
  </si>
  <si>
    <t>w-lan 15m vorher</t>
  </si>
  <si>
    <t>unübersichtlich wegen nahe stehenden P, im Hof Dect und 2 x w-lan. Nicht in Astra-Unfallkarte eingetragen.</t>
  </si>
  <si>
    <t>4140_St.Gallen_30.09.2019.pdf</t>
  </si>
  <si>
    <t>ST</t>
  </si>
  <si>
    <t>Geradeaus st. Re, Vortritt verweigert</t>
  </si>
  <si>
    <t>4141_St.Gallen_20.09.2019.pdf</t>
  </si>
  <si>
    <t>Berg</t>
  </si>
  <si>
    <t>Weinfelderstrass</t>
  </si>
  <si>
    <t>Se 3 auch Doppelstandort,alles Hauptstrahlzentren,  S3 GSM 1120m</t>
  </si>
  <si>
    <t>4142_Berg_30.09.2019.pdf</t>
  </si>
  <si>
    <t>rückwärtsfahrend FZ angefahren, flucht</t>
  </si>
  <si>
    <t>Fährt rückwärts aus P auf Strasse. Se seitlich 90° im Orientierungfall</t>
  </si>
  <si>
    <t>4143_St.Gallen_18.09.2019.pdf</t>
  </si>
  <si>
    <t>Kantonstr Ri Bäch</t>
  </si>
  <si>
    <t>Fahrradfahr 36 stürzt neben Auto</t>
  </si>
  <si>
    <t>4144_Freienbach_27.09.2019.pdf</t>
  </si>
  <si>
    <t>Hofstrasse ist eine enge Zufahrtstrasse, schlechte Übersicht, Mofa bergab, Funkloch</t>
  </si>
  <si>
    <t>4145_Steinerberg_27.09.2019.pdf</t>
  </si>
  <si>
    <t>Ergetenstrasse</t>
  </si>
  <si>
    <t>Radfahrer 67 e-b angefahren</t>
  </si>
  <si>
    <t xml:space="preserve">Beide Se genau 90° im Hautpstrahlzentrum, vorher Gebäudeschatten. </t>
  </si>
  <si>
    <t>4146_Rebstein_30.09.2019.pdf</t>
  </si>
  <si>
    <t>unvorsichtig Radstreifen gequert</t>
  </si>
  <si>
    <t>Garagenareal auf beiden Seiten der Ausfallstrasse. Kommt aus überdachtem Hof.</t>
  </si>
  <si>
    <t>4147_Bronschhofen_29.09.2019.pdf</t>
  </si>
  <si>
    <t>Wildhauserstrasse</t>
  </si>
  <si>
    <t>in Waldpartie in feuchter Kurve gerutscht</t>
  </si>
  <si>
    <t>lokal feuchte Fahrbahn, kein Bild, Kurvenreiche Strecke an Bach. keine Hochspannung</t>
  </si>
  <si>
    <t>4148_Gams_29.09.2019.pdf</t>
  </si>
  <si>
    <t>Hemishofen</t>
  </si>
  <si>
    <t>Anschluss T332</t>
  </si>
  <si>
    <t>Zirkus-Zug, letzter Wagen geschleudert</t>
  </si>
  <si>
    <t xml:space="preserve">2 Anhänger an LKW, hinterster leichter Latrinenwagen schleudert in Kurve. </t>
  </si>
  <si>
    <t>4149_Hemishofen_22.09.2019.pdf</t>
  </si>
  <si>
    <t>Obereggstrasse</t>
  </si>
  <si>
    <t>na re Kurve rechts ab Strasse in Kandelaber</t>
  </si>
  <si>
    <t>fahrunfähig Marihuana</t>
  </si>
  <si>
    <t>176uW/m2</t>
  </si>
  <si>
    <t xml:space="preserve"> In Kandelaber mit Kleinsender nach Kurve,  w-lan und dect aus Nachbarhaus links. Cannabis Marihuana</t>
  </si>
  <si>
    <t>4150_Muolen_29.09.2019.pdf</t>
  </si>
  <si>
    <t xml:space="preserve">St.Margrethen </t>
  </si>
  <si>
    <t>kontin. N rechts, Streifkollision</t>
  </si>
  <si>
    <t>Sender von Silo, hoch, ev. Mehrfachstandort, vorher frontal. Hs 2x Ebene 5</t>
  </si>
  <si>
    <t>4151_St.Margrethen_01.10.2019.pdf</t>
  </si>
  <si>
    <t>piazza d armi</t>
  </si>
  <si>
    <t xml:space="preserve"> links einbiegend Leitplanke  gestreift</t>
  </si>
  <si>
    <t>keine Bilder (in Metall_Leitplanke hineingefahren) lebensgefährlich verletzt</t>
  </si>
  <si>
    <t>4152_Malvaglia_26.09.2019.pdf</t>
  </si>
  <si>
    <t>giratoire route du bois</t>
  </si>
  <si>
    <t>Vortritt Scooter, Verursacher falsch dargestellt. SE 3 nicht deklarierte Leistung, verm. Polycom.</t>
  </si>
  <si>
    <t>4153_Matran_21.09.2019.pdf</t>
  </si>
  <si>
    <t>nach Tunnelausgang überschlagen</t>
  </si>
  <si>
    <t>ninten</t>
  </si>
  <si>
    <t>Se 1 am Tunnelausgang, nicht eingetragen. Se2 Betriebsfunk Unterhalt, nicht eingetragen.   Nicht in Astra-Karte eingetragen.</t>
  </si>
  <si>
    <t>4154_Biel_26.09.2019.pdf</t>
  </si>
  <si>
    <t>Unterwerk links auf 50m Distanz, verm Querung HS in Brücke. Unfallschwerpunkt.</t>
  </si>
  <si>
    <t>4155_Rothrist_29.09.2019.pdf</t>
  </si>
  <si>
    <t>Solothurnerstrasse</t>
  </si>
  <si>
    <t>b Einbiegen Traktor-Anhänger gekippt</t>
  </si>
  <si>
    <t>Beide Se auf gleicher Linie, Hautpstrahlzentrum</t>
  </si>
  <si>
    <t>4156_Oensingen_20.09.2019.pdf</t>
  </si>
  <si>
    <t>Rüfenach</t>
  </si>
  <si>
    <t>Remigen</t>
  </si>
  <si>
    <t>links abbiegend Vortritt missachtet</t>
  </si>
  <si>
    <t>SE 1 nahe Hauptstrahlzentrum. Völlig übersichtliche Einbiegung.</t>
  </si>
  <si>
    <t>4157_Rüfenach_30.09.2019.pdf</t>
  </si>
  <si>
    <t>tunnel A16</t>
  </si>
  <si>
    <t>Im Tunneleingang rechts....links</t>
  </si>
  <si>
    <t>Fahrspur nicht definiert. Richtung plausibilisiert Morgenverkehr in Zentren</t>
  </si>
  <si>
    <t>4158_Develier_02.10.2019.pdf</t>
  </si>
  <si>
    <t>Bassecourt</t>
  </si>
  <si>
    <t>S16 fr Ost</t>
  </si>
  <si>
    <t>re in Kies, geschleudert</t>
  </si>
  <si>
    <t>quer 960</t>
  </si>
  <si>
    <t>Ort annäherung. Insgesamt 160m breites intensivstes Magnetfeld n Freischaltanlage, Se gleiche Höhe genau 90° re</t>
  </si>
  <si>
    <t>4159_Bassecourt_17.09.2019.pdf</t>
  </si>
  <si>
    <t>Burgerfeldstrasse</t>
  </si>
  <si>
    <t>Ort nicht definiert, BS macht keine Angaben.</t>
  </si>
  <si>
    <t>4160_Basel_26.09.2019.pdf</t>
  </si>
  <si>
    <t>A1 fr Bern</t>
  </si>
  <si>
    <t>kont. N rechts, lp, dann li in MLP</t>
  </si>
  <si>
    <t>Alkohol   sekundenschlaf</t>
  </si>
  <si>
    <t xml:space="preserve">frontal </t>
  </si>
  <si>
    <t xml:space="preserve">lange leichte Rechtskurve vorher, so weitergefahren. </t>
  </si>
  <si>
    <t>4161_Lenzburg_30.09.2019.pdf</t>
  </si>
  <si>
    <t>Gerade, kont Gegenspur, frontalkoll</t>
  </si>
  <si>
    <t xml:space="preserve"> Einschlafvorgang möglich nach / in leichter linkskurve. GSM rail mittel in 350m</t>
  </si>
  <si>
    <t>4162_Aarburg_30.09.2019.pdf</t>
  </si>
  <si>
    <t xml:space="preserve">Zollhüsli </t>
  </si>
  <si>
    <t>in Gleisrillen AB geraten</t>
  </si>
  <si>
    <t>410 uW/m2</t>
  </si>
  <si>
    <t>45 km bike, Ausholkurve vorhanden, nacher kein Raum für Wiedereinbiegen.</t>
  </si>
  <si>
    <t>4163_Gontenbad_26.09.2019.pdf</t>
  </si>
  <si>
    <t>Gossauerstrasse 97</t>
  </si>
  <si>
    <t xml:space="preserve">Sturz ohne Fremdeinwirkung, auffahrend a Trottoir   </t>
  </si>
  <si>
    <t>ü 200 uW/m2</t>
  </si>
  <si>
    <t>Reflektiert 20m vorher an Schaufenstern links. Ev Sturz ohne Fremdeinwirkung. Sturz 2:  4970_Herisau_08.07.2020</t>
  </si>
  <si>
    <t>4164_Herisau_01.10.2019.pdf</t>
  </si>
  <si>
    <t xml:space="preserve">Krummenau </t>
  </si>
  <si>
    <t>Geradeaus statt re Kurve, abgestürzt</t>
  </si>
  <si>
    <t>100m vorher stark exponiert,  (135m gr gr im Hautpstrahl) 400m vorher HS5 - oder tiefer- gequert.</t>
  </si>
  <si>
    <t>4165_Krummenau_04.10.2019.pdf</t>
  </si>
  <si>
    <t>Erismannstrassse</t>
  </si>
  <si>
    <t>D. H.</t>
  </si>
  <si>
    <t>4166_Zürich_23.09.2018.pdf</t>
  </si>
  <si>
    <t>Baltenswil Nord</t>
  </si>
  <si>
    <t>Rastplatz nord</t>
  </si>
  <si>
    <t>von  Autobahn zu schnell in Rastplatz</t>
  </si>
  <si>
    <t>4 Se polycom zuoberst, Bild der Zerstörung, Hügel, Gebäude(technik Mastfuss), Molok, Auto...</t>
  </si>
  <si>
    <t>4167_Baltenswil_03.10.2019.pdf</t>
  </si>
  <si>
    <t>Schaffhauserstrasse 228</t>
  </si>
  <si>
    <t>Fussgänger auf Fahrbahn angefahren</t>
  </si>
  <si>
    <r>
      <rPr>
        <sz val="11"/>
        <color rgb="FF000000"/>
        <rFont val="Calibri"/>
        <family val="2"/>
        <charset val="1"/>
      </rPr>
      <t>FG 42, schwer verletzt.</t>
    </r>
    <r>
      <rPr>
        <b/>
        <sz val="11"/>
        <color rgb="FF000000"/>
        <rFont val="Calibri"/>
        <family val="2"/>
        <charset val="1"/>
      </rPr>
      <t xml:space="preserve"> Unfallschwerpunkt (ein zweiter genau da) Kein Streifen</t>
    </r>
    <r>
      <rPr>
        <sz val="11"/>
        <color rgb="FF000000"/>
        <rFont val="Calibri"/>
        <family val="2"/>
        <charset val="1"/>
      </rPr>
      <t>, Beginn der Dunkelheit</t>
    </r>
  </si>
  <si>
    <t>4168_Zürich_29.08.2018.pdf</t>
  </si>
  <si>
    <t>Susch  Sagliains</t>
  </si>
  <si>
    <t>H27 Verladestation</t>
  </si>
  <si>
    <t>Hauptstrahlzentrum, Se Technikgebäude Station</t>
  </si>
  <si>
    <t>4169_Susch_19.07.2019.pdf</t>
  </si>
  <si>
    <t>Orbe</t>
  </si>
  <si>
    <t>chemin de la Longeraie</t>
  </si>
  <si>
    <t>bei schräg verl Industriegeleise gestürzt</t>
  </si>
  <si>
    <t>4170_Orbe_22.04.2017 .pdf</t>
  </si>
  <si>
    <t>Kölliken Einfahrt Süd</t>
  </si>
  <si>
    <t>b überholen v LKw geschleudert</t>
  </si>
  <si>
    <t>HS: 2x Ebene 1</t>
  </si>
  <si>
    <t>4171_Kölliken_05.10.2019.pdf</t>
  </si>
  <si>
    <t>zufahrt z Tunnel Ausserberg</t>
  </si>
  <si>
    <t>Gerades Strassenstück, rechts ab</t>
  </si>
  <si>
    <t>ü 20mW/m2</t>
  </si>
  <si>
    <t>Sender und BLS-Betriebsfunk in Tunnel, Areal periodisch overflow, an Absturzstelle 4.3mW/m2</t>
  </si>
  <si>
    <t>4172_Ausserberg_05.10.2019.pdf</t>
  </si>
  <si>
    <t>Alte Landstrasse 2</t>
  </si>
  <si>
    <t>am Fahrbahnrand überfahren</t>
  </si>
  <si>
    <t>Fahrerflucht,Hauptstrahlzentrum Baumschäden. Ev alkohol Sturz des FG</t>
  </si>
  <si>
    <t>4173_Oberrieden_04.10.2019.pdf</t>
  </si>
  <si>
    <t>Grolley</t>
  </si>
  <si>
    <t>route de misery</t>
  </si>
  <si>
    <t>rechts ab FB, lang in Wiese</t>
  </si>
  <si>
    <t>Farherflucht, Oelleck 1200m Spur durchs Dorf, Kirchturmsender,Hauptstrahlzentrum</t>
  </si>
  <si>
    <t>4174_Grolley_11.03.2019.pdf</t>
  </si>
  <si>
    <t>BMW blau, links in Gegenverkehr</t>
  </si>
  <si>
    <t>BMW-Leihfahrzeug, Vollgas-Schleudern, Se rechts Avia-Tankstellen-w-lan</t>
  </si>
  <si>
    <t>4175_Dietikon_05.10.2019.pdf</t>
  </si>
  <si>
    <t>Salomon Hirzel strasse</t>
  </si>
  <si>
    <t>kont. n links, Signalmast in Mitte</t>
  </si>
  <si>
    <r>
      <rPr>
        <b/>
        <sz val="11"/>
        <color rgb="FF000000"/>
        <rFont val="Calibri"/>
        <family val="2"/>
        <charset val="1"/>
      </rPr>
      <t>5G gross 500m -</t>
    </r>
    <r>
      <rPr>
        <sz val="11"/>
        <color rgb="FF000000"/>
        <rFont val="Calibri"/>
        <family val="2"/>
        <charset val="1"/>
      </rPr>
      <t xml:space="preserve"> bis zur eingeschlagenen letzten Kurve hinten 170°, wo HS1 gequert, erstmals 5G sichtbar</t>
    </r>
  </si>
  <si>
    <t>4176_Winterthur-Wülflingen_05.10.2019.pdf</t>
  </si>
  <si>
    <t xml:space="preserve">Mesocco </t>
  </si>
  <si>
    <t>San Bernardino Pass</t>
  </si>
  <si>
    <t>in Haarnadelku rechts abgestürzt</t>
  </si>
  <si>
    <t>Se 1 und 2 haupststrahlzentrum Se 2 verm Doppelstandort</t>
  </si>
  <si>
    <t>4177_Mesocco_05.10.2019.pdf</t>
  </si>
  <si>
    <t>Häuslenen</t>
  </si>
  <si>
    <r>
      <rPr>
        <sz val="11"/>
        <color rgb="FF000000"/>
        <rFont val="Calibri"/>
        <family val="2"/>
        <charset val="1"/>
      </rPr>
      <t>Vortritt v rechts nicht gewährt,</t>
    </r>
    <r>
      <rPr>
        <b/>
        <sz val="11"/>
        <color rgb="FF000000"/>
        <rFont val="Calibri"/>
        <family val="2"/>
        <charset val="1"/>
      </rPr>
      <t xml:space="preserve"> m Anhänger koll</t>
    </r>
  </si>
  <si>
    <r>
      <rPr>
        <sz val="11"/>
        <color rgb="FF000000"/>
        <rFont val="Calibri"/>
        <family val="2"/>
        <charset val="1"/>
      </rPr>
      <t xml:space="preserve">unübersichtl. Einfahrt, Büsche, Gegenlicht, ev den Anhänger übersehen,  </t>
    </r>
    <r>
      <rPr>
        <b/>
        <sz val="11"/>
        <color rgb="FF000000"/>
        <rFont val="Calibri"/>
        <family val="2"/>
        <charset val="1"/>
      </rPr>
      <t>Funkloch</t>
    </r>
  </si>
  <si>
    <t>4178_Häuslenen_30.08.2019.pdf</t>
  </si>
  <si>
    <t>Festungstunnel</t>
  </si>
  <si>
    <t>Pizzakurier, Einspuren vor Tunnel</t>
  </si>
  <si>
    <t>Se von li nach hinten schwenkend, Unfallschwerpunkt, Med.problem 1674, Schleuderunf 3071.</t>
  </si>
  <si>
    <t>4179_Aarburg_06.10.2019.pdf</t>
  </si>
  <si>
    <t>Lochergut</t>
  </si>
  <si>
    <t>Hauptstrahlzentrum zur Herfahrtsstrasse. FG, 2. Tramunfall an diesem Tag - nicht gemeldet..-Blick-Story, Alter geheimgehalten.</t>
  </si>
  <si>
    <t>4180_Zürich_21.09.2019.pdf</t>
  </si>
  <si>
    <t xml:space="preserve">Seestrasse 170 </t>
  </si>
  <si>
    <t>in Postlieferwagen gefahren</t>
  </si>
  <si>
    <t>Hauptstrahlzentrum durch Gebäudelücke 10m vor stationiertem Lieferwagen.</t>
  </si>
  <si>
    <t>4181_Stäfa_08.10.2019.pdf</t>
  </si>
  <si>
    <t>in Kreisel Vortritt verweigert, Dämmerung</t>
  </si>
  <si>
    <t>4182_Chur_07.10.2019.pdf</t>
  </si>
  <si>
    <t xml:space="preserve">LU </t>
  </si>
  <si>
    <t>Bei Rotlicht anfahrend von Auto angefahren</t>
  </si>
  <si>
    <t>Reflexion an Geschäftshaus links, Engstelle</t>
  </si>
  <si>
    <t>4183_Luzern_07.10.2019.pdf</t>
  </si>
  <si>
    <t>Paulistrasse</t>
  </si>
  <si>
    <t>In kreisel Vortritt verweigert</t>
  </si>
  <si>
    <t>Sender Randbereich, hohe Douglasie dämpft vermutlich zusätzlich</t>
  </si>
  <si>
    <t>4184_Kreuzlingen_06.10.2019.pdf</t>
  </si>
  <si>
    <t>nach Pförtneranlage in Gegenverkehr</t>
  </si>
  <si>
    <t>5G Hinten, 190°,Doppelstandort in Hochspannungsmast</t>
  </si>
  <si>
    <t>4185_Seeberg_14.08.2019.pdf</t>
  </si>
  <si>
    <t>Pratteln A2 FR bern</t>
  </si>
  <si>
    <t>Ausfahrt Liestal</t>
  </si>
  <si>
    <t>Spurreduktion,In Kollision von 2 Autos gefahren</t>
  </si>
  <si>
    <r>
      <rPr>
        <b/>
        <sz val="11"/>
        <color rgb="FF000000"/>
        <rFont val="Calibri"/>
        <family val="2"/>
        <charset val="1"/>
      </rPr>
      <t>SE 1 doppelt belegt</t>
    </r>
    <r>
      <rPr>
        <sz val="11"/>
        <color rgb="FF000000"/>
        <rFont val="Calibri"/>
        <family val="2"/>
        <charset val="1"/>
      </rPr>
      <t>, Baustelle, Mittlere Spur gesperrt, Vorher Auffahrkollision an gleicher Stelle</t>
    </r>
  </si>
  <si>
    <t>4186_Pratteln_09.10.2019.pdf</t>
  </si>
  <si>
    <t xml:space="preserve">Daleustrasse </t>
  </si>
  <si>
    <t>links abbiegend Heck FG gestreift</t>
  </si>
  <si>
    <t>Bus vermutlich gg Sender fahrend.</t>
  </si>
  <si>
    <t>4187_Chur_08.10.2019.pdf</t>
  </si>
  <si>
    <t>Walenseestrasseq</t>
  </si>
  <si>
    <t>Se 1 Betriebsfunk SBB  Se 2 von Talstation Luftseilbahn LUFAG HS SBB Transportleitung</t>
  </si>
  <si>
    <t>4188_Unterterzen_15.09.2019.pdf</t>
  </si>
  <si>
    <t>in l re Kurve überholt, frontalkoll</t>
  </si>
  <si>
    <r>
      <rPr>
        <b/>
        <sz val="11"/>
        <color rgb="FF00B05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Se 1 Doppelstandort,</t>
    </r>
    <r>
      <rPr>
        <b/>
        <sz val="11"/>
        <color rgb="FF00B050"/>
        <rFont val="Calibri"/>
        <family val="2"/>
        <charset val="1"/>
      </rPr>
      <t xml:space="preserve"> </t>
    </r>
    <r>
      <rPr>
        <b/>
        <sz val="11"/>
        <rFont val="Calibri"/>
        <family val="2"/>
        <charset val="1"/>
      </rPr>
      <t>alles auf gleichem Mast. Se 2 Hochhaus, beide Hauptstrahlzentrum</t>
    </r>
  </si>
  <si>
    <t>4189_Chur_15.09.2019.pdf</t>
  </si>
  <si>
    <t>A 1FR süd</t>
  </si>
  <si>
    <t>Kollis b überholen, Rad tötet auf Gegenspur</t>
  </si>
  <si>
    <t>Folge-Unfall in Astra-Karte nicht eingetragen, Zusammenzug der Unfälle</t>
  </si>
  <si>
    <t>4190_Morges_09.10.2019.pdf</t>
  </si>
  <si>
    <t>Poststrasse 1</t>
  </si>
  <si>
    <t>Streifkollision mi FZ, Blumentopf</t>
  </si>
  <si>
    <t>Erste Kollisionstelle nicht eruierbar.</t>
  </si>
  <si>
    <t>4191_Lenzburg_09.10.2019.pdf</t>
  </si>
  <si>
    <t>Güttingen</t>
  </si>
  <si>
    <t>Bahnweg</t>
  </si>
  <si>
    <t>Bei blinkendem Bahnübergang Kollision</t>
  </si>
  <si>
    <t>Se 2 GSMrail, Peter Gubser, nun Tetraplegiker</t>
  </si>
  <si>
    <t>4192_Güttingen_28.08.2019.pdf</t>
  </si>
  <si>
    <t>Wilen bei Wil-</t>
  </si>
  <si>
    <t>Langwiesenstrasse</t>
  </si>
  <si>
    <t>Bei Stopp nicht angehalten</t>
  </si>
  <si>
    <t>in EFH-Quartier, 2 Se ev gedämpft.</t>
  </si>
  <si>
    <t>4193_Wilen-bei-Wil_28.08.2019.pdf</t>
  </si>
  <si>
    <t>Villaz-St.-Pierre</t>
  </si>
  <si>
    <t>Rte de Fribourg</t>
  </si>
  <si>
    <t>Auf Gerade Gegenspur, Frontalkollsion</t>
  </si>
  <si>
    <t>SUV, Senkr. Heck, Lange Gerade, HR-Störung hat 170m früher eingesetzt.</t>
  </si>
  <si>
    <t>4194-Villaz-St-Pierre_09.10.2019.pdf</t>
  </si>
  <si>
    <t>Gerade, FG vo nlinks übersehen</t>
  </si>
  <si>
    <t>Streifen korrekt beleuchtet.</t>
  </si>
  <si>
    <t>4195_Glarus_09.10.2019.pdf</t>
  </si>
  <si>
    <t>Soufleu</t>
  </si>
  <si>
    <t>Auf steilem, nassen Feldweg rechts ab</t>
  </si>
  <si>
    <t>Subaru Steilheck, vemutlich 180° von hinten.</t>
  </si>
  <si>
    <t>4196_Haute-Nendaz_10.10.2019.pdf</t>
  </si>
  <si>
    <t>rechts ab FB, mehrere Pfosten umgefahren</t>
  </si>
  <si>
    <t xml:space="preserve">Sender genau 90° von Berg, </t>
  </si>
  <si>
    <t>4197_Matt_30.09.2019.pdf</t>
  </si>
  <si>
    <t>kont. Nach links, Frontalkollision</t>
  </si>
  <si>
    <t xml:space="preserve">kein Funkeinfluss, je ein Hügel dazwischen. Blutprobe. </t>
  </si>
  <si>
    <t>4198_Winterthur_09.10.2019.pdf</t>
  </si>
  <si>
    <t>Auf Gegenspur, frontalkollision</t>
  </si>
  <si>
    <t>Se 1 Betriebsfunk Gartencenter links, Se frontal 1300 Gross-Standort komplett verschalt.</t>
  </si>
  <si>
    <t>4199_Suhr_11.10.2019.pdf</t>
  </si>
  <si>
    <t>Dormacherstrasse</t>
  </si>
  <si>
    <t>Kreuzung, LSA übersehen</t>
  </si>
  <si>
    <t>17 Verletzte, Se 2 frontal Betriebsfunk auf Eckhaus Dachsfelderstrasse 35/Margarethenstrasse</t>
  </si>
  <si>
    <t>4200_Basel_13.10.2019.pdf</t>
  </si>
  <si>
    <t>Tiefenwinkel</t>
  </si>
  <si>
    <t>nach Einmündung Kerenzerbergstrasse gestürzt</t>
  </si>
  <si>
    <t>271§</t>
  </si>
  <si>
    <t>Ort nur plausibilisiert, Bild knapp. keine weitere Angabe erhalten</t>
  </si>
  <si>
    <t>4201_Mühlehorn_13.10.2019.pdf</t>
  </si>
  <si>
    <t>Glatten</t>
  </si>
  <si>
    <t>In letzter Spitzkehre gestürzt</t>
  </si>
  <si>
    <t>Gruppe von 4 Motorradfahrern, erster stürzt leicht, zweiter schwer.</t>
  </si>
  <si>
    <t>4202_Klausenpass_12.10.2019.pdf</t>
  </si>
  <si>
    <t>Industriestrasse UR</t>
  </si>
  <si>
    <t>LKW überholt, Gegenverkehr übersehen</t>
  </si>
  <si>
    <t>Roller-Fahrerin 18, abrupt bremsen müssen,  Pick-up auf Gegenspur überholte LKW  vorher</t>
  </si>
  <si>
    <t>4203_Altdorf_06.10.2019.pdf</t>
  </si>
  <si>
    <t>Depoorter-Tunnel</t>
  </si>
  <si>
    <t>4204_Wassen_12.04.2019.pdf</t>
  </si>
  <si>
    <t xml:space="preserve">Klausenpass </t>
  </si>
  <si>
    <t>500m nach Passhöhe mit Stein kolliderit</t>
  </si>
  <si>
    <t xml:space="preserve">wahrscheinlich Mehrfach-Gebirgsstandort mit  Polycom / </t>
  </si>
  <si>
    <t>4205_Klausenpass_13.10.2019.pdf</t>
  </si>
  <si>
    <t>240 uW/m2</t>
  </si>
  <si>
    <t>Reflexionen und direkt 2 Sender, einer Polycom vom Rathaus</t>
  </si>
  <si>
    <t>4206_St.Gallen_17.10.2019.pdf</t>
  </si>
  <si>
    <t>Wältiweg</t>
  </si>
  <si>
    <t>nach Einbiegen gestürzt</t>
  </si>
  <si>
    <t>Se 2 Polycom, nicht deklariert,  Unfall nicht eingetragen in Astra-Karte</t>
  </si>
  <si>
    <t>4207_Mels_13.10.2019.pdf</t>
  </si>
  <si>
    <t>A1 FR St.Gallen</t>
  </si>
  <si>
    <t>Abschnitt Thal-Meggenhus</t>
  </si>
  <si>
    <t>Radiomeldung SRF 13:41 Stockender Verkehr wegen medizinischem Notfall, div. Sender, HS-extrapoliert.</t>
  </si>
  <si>
    <t>4208_St.Gallen_15.10.2019.pdf</t>
  </si>
  <si>
    <t>Aeschi</t>
  </si>
  <si>
    <t>Burgäschistrasse</t>
  </si>
  <si>
    <t>Se rechts 95-100° 5G, in Hochspannungsmast, nahe Hauptstrahlzentrum, flaches Land.</t>
  </si>
  <si>
    <t>4209_Žschi_14.10.2019.pdf</t>
  </si>
  <si>
    <t>rue de l Orgerie</t>
  </si>
  <si>
    <t>rechts ab Strasse in kandelaber</t>
  </si>
  <si>
    <t>überschlagen, in kritischem Zustand in Spital geflogen. BE keine Altersangaben.</t>
  </si>
  <si>
    <t>4210_Perrefitte_16.10.2019.pdf</t>
  </si>
  <si>
    <t xml:space="preserve"> A2 FR Nord</t>
  </si>
  <si>
    <t>3 Autos Auffahrunfall</t>
  </si>
  <si>
    <t>Reflexion auch durch Fliesen im unteren Teil des Tunnels</t>
  </si>
  <si>
    <t>4211_Eich_16.10.2019.pdf</t>
  </si>
  <si>
    <t>Kernenried</t>
  </si>
  <si>
    <t>vor Grünbrücke aufgefahren 2 LKW</t>
  </si>
  <si>
    <t>Morgendämmerung, vordere LKW innerhalb unbeleuchteter Grünbrücken, 2 Sender frontal und von 1 hinten erreichen die Kabine des hintersten Sattelschleppers nicht.</t>
  </si>
  <si>
    <t>4212_Kernenried_16.10.2019.pdf</t>
  </si>
  <si>
    <t>Reussstrasse</t>
  </si>
  <si>
    <t>links abbiegend Kollision Gegenverkehr</t>
  </si>
  <si>
    <t>Sender erreicht Fahrer im Dreirad unter der Brücke</t>
  </si>
  <si>
    <t>4213_Altdorf_11.10.2019.pdf</t>
  </si>
  <si>
    <t>Niedens-Dessus</t>
  </si>
  <si>
    <t>von eig. Traktor überrollt</t>
  </si>
  <si>
    <t>wenig Gefälle, frei exponiert, Eintrag der Sender um eine Klasse tiefer, da Grenzbereich 70°</t>
  </si>
  <si>
    <t>4214_Yvonnand_12.10.2019.pdf</t>
  </si>
  <si>
    <t>Auf PW aufgefahren</t>
  </si>
  <si>
    <t>SE4 422 m m gr frontal,  Se5 91 umts lte s,klein frontal</t>
  </si>
  <si>
    <t>4215_Neuchatel_16.10.2019.pdf</t>
  </si>
  <si>
    <t>Braschlergasse</t>
  </si>
  <si>
    <t>in Gegenverkehr, überschlagen</t>
  </si>
  <si>
    <t xml:space="preserve">Reflexionen, auch von Se2 in 440m Entfernung. </t>
  </si>
  <si>
    <t>4216_Uster_17.10.2019.pdf</t>
  </si>
  <si>
    <t>Baselstrasse 49</t>
  </si>
  <si>
    <t>nach leichter linkskurve geradeaus,Schaufenster</t>
  </si>
  <si>
    <t>Se 2 hinten auf Sitz Kapo SO Se 3 Polycom, flaches heck, ev. Arrythmie könnte früher eingesetzt haben.</t>
  </si>
  <si>
    <t>4217_Solothurn_18.10.2019.pdf</t>
  </si>
  <si>
    <t>Schoren</t>
  </si>
  <si>
    <t>aus Hügelschatten einschwenkend in Hauptstrahlzentrum, dann Sturz,  gute Lokalisation, kurzer Abschnitt</t>
  </si>
  <si>
    <t>4218_Iseltwald_19.10.2019.pdf</t>
  </si>
  <si>
    <t>Thunstetten</t>
  </si>
  <si>
    <t>Untergasse</t>
  </si>
  <si>
    <t>40m vor Kreuzung Fahrer 69 links frei exponiert, HS-Richtungen, Zentrum,  gleiche Höhe</t>
  </si>
  <si>
    <t>4219_Thunstetten_19.10.2019.pdf</t>
  </si>
  <si>
    <t>Unterführung</t>
  </si>
  <si>
    <r>
      <rPr>
        <b/>
        <sz val="11"/>
        <color rgb="FF00B050"/>
        <rFont val="Calibri"/>
        <family val="2"/>
        <charset val="1"/>
      </rPr>
      <t xml:space="preserve"> </t>
    </r>
    <r>
      <rPr>
        <b/>
        <sz val="11"/>
        <rFont val="Calibri"/>
        <family val="2"/>
        <charset val="1"/>
      </rPr>
      <t>alle Sender mit Reflexion an langer Glasfront links der Fahrrichtung, Einfahrt mit Kurze</t>
    </r>
  </si>
  <si>
    <t>4220_Zofingen_19.10.2019.pdf</t>
  </si>
  <si>
    <t>Einschlagstrasse</t>
  </si>
  <si>
    <t>Bei Anfahrt auf P in Gartenrestaurant</t>
  </si>
  <si>
    <t>4221_Unterkulm_18.10.2019.pdf</t>
  </si>
  <si>
    <t>vor Flüela Hospiz</t>
  </si>
  <si>
    <t xml:space="preserve">vor/in Rechtskurve gestürzt, Gegenspur Geröllhalde  </t>
  </si>
  <si>
    <t>Salztrockene Fahrbahn, profilarme  Sommerpneus, enge Kurve</t>
  </si>
  <si>
    <t>4223_Davos_17.10.2019.pdf</t>
  </si>
  <si>
    <t xml:space="preserve">Guggerbachstrasse </t>
  </si>
  <si>
    <r>
      <rPr>
        <sz val="11"/>
        <color rgb="FF000000"/>
        <rFont val="Calibri"/>
        <family val="2"/>
        <charset val="1"/>
      </rPr>
      <t>Se 2 Polycom  / Betriebsfunk mit 6 Frequenzen Se 1 mit</t>
    </r>
    <r>
      <rPr>
        <b/>
        <sz val="11"/>
        <color rgb="FF00B050"/>
        <rFont val="Calibri"/>
        <family val="2"/>
        <charset val="1"/>
      </rPr>
      <t xml:space="preserve"> 5G</t>
    </r>
  </si>
  <si>
    <t>4224_Davos_17.10.2019.pdf</t>
  </si>
  <si>
    <t>Buchthalerstrasse</t>
  </si>
  <si>
    <t xml:space="preserve"> n geradem Stück rechts ab in Gebäude</t>
  </si>
  <si>
    <t>Alle Sender 90° zum linken Seitenfenster, leicht von oben Se 3 Doppelstandort</t>
  </si>
  <si>
    <t>4225_Schaffhausen_18.10.2019.pdf</t>
  </si>
  <si>
    <t>VW fährt auf LKW auf</t>
  </si>
  <si>
    <t>Familienauto VW, vermutlich Golf, steilheck und Se frontal von Hochhaus je hauptrstrahlrichtung</t>
  </si>
  <si>
    <t>4226_Strengelbach_18.10.2019.pdf</t>
  </si>
  <si>
    <t>nach Kreisel 50m Infarkt, links ab</t>
  </si>
  <si>
    <t>Unbek.Med.Problem</t>
  </si>
  <si>
    <t>SBB Bahnstrom. Sender von Frontal zu links zu hinten in der Endlage. Der Sender ist ein Unfallschwerpunkt:  439_20.04.2017</t>
  </si>
  <si>
    <t>4227_Luterbach_19.10.2019.pdf</t>
  </si>
  <si>
    <t xml:space="preserve">9 Autos Auffahrunfall </t>
  </si>
  <si>
    <t>Unfallstelle ist ca. 50m lang, ineinandergeschachtelte FZ auf der Überholspur</t>
  </si>
  <si>
    <t>4228_Eich_18.10.2019.pdf</t>
  </si>
  <si>
    <t>Se1 hat Hauptstrahl in Richtung des Brückenkopfs, Se2 unten -gl Höhe- zur Kuppe</t>
  </si>
  <si>
    <t>4229_Baar_19.10.2019.pdf</t>
  </si>
  <si>
    <t>Geradeaus statt linkskurve, Kandelaber</t>
  </si>
  <si>
    <r>
      <rPr>
        <b/>
        <sz val="11"/>
        <color rgb="FF000000"/>
        <rFont val="Calibri"/>
        <family val="2"/>
        <charset val="1"/>
      </rPr>
      <t xml:space="preserve">1070 mittel Umts und LTE frontal zusätzlich </t>
    </r>
    <r>
      <rPr>
        <sz val="11"/>
        <color rgb="FF000000"/>
        <rFont val="Calibri"/>
        <family val="2"/>
        <charset val="1"/>
      </rPr>
      <t>Se Biberlikopf, hoch, 22 kW UKW</t>
    </r>
  </si>
  <si>
    <t>4230_Oberurnen_19.10.2019.pdf</t>
  </si>
  <si>
    <t>Montbielerstrasse</t>
  </si>
  <si>
    <t>rückwärts auf Strasse FG 85 überfahren</t>
  </si>
  <si>
    <t>Unübersichtliche Einfahrt, Frau ging vermutlich rechts hinter Schopf</t>
  </si>
  <si>
    <t>4231_Klosters_19.10.2019.pdf</t>
  </si>
  <si>
    <t>Gossauerstrasse 66</t>
  </si>
  <si>
    <t>nach Re Kurve rechts ab Strasse in Hauswand</t>
  </si>
  <si>
    <t>4.19 mW/m2</t>
  </si>
  <si>
    <t>Hauptstrahlzentrum, Sender auf Hochkamin im Tal Cilander AG, Baumschäden</t>
  </si>
  <si>
    <t>4232_Herisau_19.10.2019.pdf</t>
  </si>
  <si>
    <t>la Vignerole</t>
  </si>
  <si>
    <t xml:space="preserve"> auf Feldweg geradeaus in HS-Mast</t>
  </si>
  <si>
    <t>4233_Sonceboz-Sonbeval_19.10.2019.pdf</t>
  </si>
  <si>
    <t>4235_Basel_23.10.2019.pdf</t>
  </si>
  <si>
    <t>Austrasse  90 ca</t>
  </si>
  <si>
    <t>überholt b Sicherheitslinie, eng</t>
  </si>
  <si>
    <t>Messen, ob Reflexionen genügend  gross sind. Alte Gebäude im Reflexionsbereich. Opfer ist Umweltaktivist Martin Vosseler.</t>
  </si>
  <si>
    <t>4236_Volketswil_16.10.2019.pdf</t>
  </si>
  <si>
    <t>Industriestrasse 16</t>
  </si>
  <si>
    <t>nach l linkskurve quer links, FG, P-FZ</t>
  </si>
  <si>
    <r>
      <rPr>
        <sz val="11"/>
        <color rgb="FF000000"/>
        <rFont val="Calibri"/>
        <family val="2"/>
        <charset val="1"/>
      </rPr>
      <t>Sender 2 genau rechts in der eingeschlagenen Kurve, dann übergabe, Sender</t>
    </r>
    <r>
      <rPr>
        <b/>
        <sz val="11"/>
        <color rgb="FF00B050"/>
        <rFont val="Calibri"/>
        <family val="2"/>
        <charset val="1"/>
      </rPr>
      <t xml:space="preserve"> 3 mit 5G</t>
    </r>
    <r>
      <rPr>
        <sz val="11"/>
        <color rgb="FF000000"/>
        <rFont val="Calibri"/>
        <family val="2"/>
        <charset val="1"/>
      </rPr>
      <t xml:space="preserve">  erst ab letzter Kurve wieder da.</t>
    </r>
  </si>
  <si>
    <t>4237_Vionnaz_25.10.2019.pdf</t>
  </si>
  <si>
    <t>Vionnaz Torgon</t>
  </si>
  <si>
    <t>route de la Cheurgne</t>
  </si>
  <si>
    <t>Gemeindearbeiter auf Nebenstrasse abgestürzt</t>
  </si>
  <si>
    <t>nittel</t>
  </si>
  <si>
    <t>Se 1 Doppelstandort, Se 3 genau 90° rechts, beide Se gleiche Höhe</t>
  </si>
  <si>
    <t>4238_Thayngen_23.10.2019.pdf</t>
  </si>
  <si>
    <t>vor RP Berg</t>
  </si>
  <si>
    <t>nach links geraten, Frontalkollision</t>
  </si>
  <si>
    <t>4240_Bioggio_19.10.2019.pdf</t>
  </si>
  <si>
    <t>A13 fr süd</t>
  </si>
  <si>
    <t>rechts ab, Kollision Zaun, überschlagen</t>
  </si>
  <si>
    <r>
      <rPr>
        <sz val="11"/>
        <color rgb="FF000000"/>
        <rFont val="Calibri"/>
        <family val="2"/>
        <charset val="1"/>
      </rPr>
      <t>Sender mit</t>
    </r>
    <r>
      <rPr>
        <b/>
        <sz val="11"/>
        <color rgb="FF00B050"/>
        <rFont val="Calibri"/>
        <family val="2"/>
        <charset val="1"/>
      </rPr>
      <t xml:space="preserve"> 5G</t>
    </r>
  </si>
  <si>
    <t>4241_Genthod_11.10.2019.pdf</t>
  </si>
  <si>
    <t>Bioggio</t>
  </si>
  <si>
    <t>via Molinazzo</t>
  </si>
  <si>
    <t>Gegenspur, Baum Mauer</t>
  </si>
  <si>
    <t>gernau 180+° geschleudert vor Unterführung in Baum links, kurviger kleiner Weg</t>
  </si>
  <si>
    <t>4242_Meilen_26.10.2019.pdf</t>
  </si>
  <si>
    <t>Genthod</t>
  </si>
  <si>
    <t>route de Valavran</t>
  </si>
  <si>
    <t>rechts ab in Alleebaum gefahren</t>
  </si>
  <si>
    <t>Kirchturm Genthod. Senderstrahl-Zentrum gleiche Höhe, 2-400m vorher Kleinsender li, Herzinfarkt.</t>
  </si>
  <si>
    <t>4243_Schwyz_26.10.2019.pdf</t>
  </si>
  <si>
    <t>Bahnweg 104</t>
  </si>
  <si>
    <t>352§</t>
  </si>
  <si>
    <t>Neben eingezäuntem Bahntrassee, keine Tiere</t>
  </si>
  <si>
    <t>4244_Sissach_24.10.2019.pdf</t>
  </si>
  <si>
    <t>Schwyz P Hofmatt</t>
  </si>
  <si>
    <t>Aus Parkhaus quer über Strasse</t>
  </si>
  <si>
    <t>4245_Dallenwil_17.10.2019.pdf</t>
  </si>
  <si>
    <t>Sissach A2</t>
  </si>
  <si>
    <t>n Rastplatz Sonneberg</t>
  </si>
  <si>
    <t xml:space="preserve">Autobahn  </t>
  </si>
  <si>
    <t>Fahrspur n rechts gewechselt</t>
  </si>
  <si>
    <t>Distanzangabe vage, eventuell auch Ablenkung, grosse, gleichmässige Linkskurve, Winkel 35°</t>
  </si>
  <si>
    <t>4246_Thusis_26.10.2019.pdf</t>
  </si>
  <si>
    <t>Wiesenbergstrasse</t>
  </si>
  <si>
    <t>Kein Funkeinfluss. Kurz vor Kreuzung gestürzt.  Verm. überholsituation vor unübers. Einfahrt Strasse, verm. Vater und Sohn 16</t>
  </si>
  <si>
    <t>4247_Ermatingen_26.10.2019.pdf</t>
  </si>
  <si>
    <t>Thusis</t>
  </si>
  <si>
    <t>Crapteig Tunnel</t>
  </si>
  <si>
    <t>Falschfahrer in 3-spurigem Tunnel</t>
  </si>
  <si>
    <t>4248_Arbon_27.10.2019.pdf</t>
  </si>
  <si>
    <t>Hafenmole</t>
  </si>
  <si>
    <t>Ab P direkt in den See gefahren</t>
  </si>
  <si>
    <t>17 bis 27 uW/m2</t>
  </si>
  <si>
    <t>neben komplexer Baustelle auf provisorische Rampe in den See. Ev suizidal.</t>
  </si>
  <si>
    <t>4249_Ecuvilliers_27.10.2019.pdf</t>
  </si>
  <si>
    <t>Textilstrasse 1</t>
  </si>
  <si>
    <t>bei Verzweigung gestürzt</t>
  </si>
  <si>
    <t>4250_Riehen_27.10.2019.pdf</t>
  </si>
  <si>
    <t>Ecuvilliers</t>
  </si>
  <si>
    <t>A 12 FR Nord</t>
  </si>
  <si>
    <t>beim überholen auto gestreift</t>
  </si>
  <si>
    <t>frontel</t>
  </si>
  <si>
    <t>se von hinten hoch.</t>
  </si>
  <si>
    <t>4251_Liestal_25.10.2019.pdf</t>
  </si>
  <si>
    <t>Riehen</t>
  </si>
  <si>
    <t>Friedhofalle 127</t>
  </si>
  <si>
    <t>links in P -Fahrzeuge</t>
  </si>
  <si>
    <t>nicht eingetragen, SE mit Polycom, von 220° hinten links. Unfallstandort 2 FG-Unfälle i gleiche Richtung</t>
  </si>
  <si>
    <t>4252_Gunzwil_23.10.2019.pdf</t>
  </si>
  <si>
    <t>Goldbrunnenstrasse</t>
  </si>
  <si>
    <t>rückwärts ab BauPiste in Bach gekippt</t>
  </si>
  <si>
    <t>Ganze Rückwärtsfahrt fro und li exponiert. Se 1 vermutlich Doppelstandort. Nicht sichtbar</t>
  </si>
  <si>
    <t>4253_Finsterwald_26.10.2019.pdf</t>
  </si>
  <si>
    <t>Gunzwil Beromünster</t>
  </si>
  <si>
    <t>Holdern</t>
  </si>
  <si>
    <t>in Rechtskurve links in Zaun</t>
  </si>
  <si>
    <t>ev seitlich 90° Funkeinfluss von weiter her</t>
  </si>
  <si>
    <t>4254_Chur_28.10.2019.pdf</t>
  </si>
  <si>
    <t>Finsterwald</t>
  </si>
  <si>
    <t>Rotbach</t>
  </si>
  <si>
    <t>auffahrkoll. Rechtsabbieg. FZ</t>
  </si>
  <si>
    <t xml:space="preserve">nur HS.  Sonne frontal,  </t>
  </si>
  <si>
    <t>4255_Rheinfelden_24.10.2019.pdf</t>
  </si>
  <si>
    <t>Loestrasse</t>
  </si>
  <si>
    <t>Auf stehend Velo vor FG geprallt</t>
  </si>
  <si>
    <r>
      <rPr>
        <b/>
        <sz val="11"/>
        <color rgb="FF00B050"/>
        <rFont val="Calibri"/>
        <family val="2"/>
        <charset val="1"/>
      </rPr>
      <t>5G-frontal</t>
    </r>
    <r>
      <rPr>
        <sz val="11"/>
        <color rgb="FF00B050"/>
        <rFont val="Calibri"/>
        <family val="2"/>
        <charset val="1"/>
      </rPr>
      <t xml:space="preserve"> </t>
    </r>
    <r>
      <rPr>
        <sz val="11"/>
        <color rgb="FF000000"/>
        <rFont val="Calibri"/>
        <family val="2"/>
        <charset val="1"/>
      </rPr>
      <t>steile Frontscheibe Smart, sender hoch plaziert auf Quader Einkaufszentrum</t>
    </r>
  </si>
  <si>
    <t>4256_Tujetsch_27.10.2019.pdf</t>
  </si>
  <si>
    <t>n übeholen in Randstein, Kandelaber</t>
  </si>
  <si>
    <t>4257_Schaffhausen_23.10.2019.pdf</t>
  </si>
  <si>
    <t>Tujetsch</t>
  </si>
  <si>
    <t>in rechtskurve geradeaus, Böschung</t>
  </si>
  <si>
    <t>in der Ebene, nach vielen Haarnadelkurven, erstmals freie Sicht. Alter</t>
  </si>
  <si>
    <t>4258_Küssnacht_25.10.2019.pdf</t>
  </si>
  <si>
    <t>Hochstrasse Gemsgasse</t>
  </si>
  <si>
    <t xml:space="preserve">nach Kurve in Gebäude </t>
  </si>
  <si>
    <t>in der Kurve von links, dann hinten exponiert. Gleiche Höhe SE GeorgFischer.  Baumschäden g.e.</t>
  </si>
  <si>
    <t>4259_Eichberg_28.10.2019.pdf</t>
  </si>
  <si>
    <t>Spurwechsel wg blockierter Ausfahrt</t>
  </si>
  <si>
    <t xml:space="preserve">LKW kolldiert mit weiterem LKW. HS seit 150m nah. Ausfahrt ohne Pannenstreifen,stehend.  Pannenfahrzeug, dunkel </t>
  </si>
  <si>
    <t>4260_Stans_27.10.2019.pdf</t>
  </si>
  <si>
    <t>Eichberg</t>
  </si>
  <si>
    <t>Hölzlibergstrasse</t>
  </si>
  <si>
    <t>lkW</t>
  </si>
  <si>
    <t>Nach Rechtskurve Geradeaus,Mauer, gekippt</t>
  </si>
  <si>
    <t>4261_Stansstad_28.10.2019.pdf</t>
  </si>
  <si>
    <t>rechts abbiegend vortritt verweigert</t>
  </si>
  <si>
    <t>Se 1 direkt und reflektiert, 2x Se 3 reflektiert, teils links. Se Polycom hinten 140m</t>
  </si>
  <si>
    <t>4262_Moutier_13.10.2019.pdf</t>
  </si>
  <si>
    <t>Stanserstrasse</t>
  </si>
  <si>
    <t>FG auf Steifen übersehen</t>
  </si>
  <si>
    <t>Aufruf wegen dunkler Kleidung</t>
  </si>
  <si>
    <t>4263_Rue_18.10.2019.pdf</t>
  </si>
  <si>
    <t>Rue du stand</t>
  </si>
  <si>
    <t>Ab strasse frontal in Haus</t>
  </si>
  <si>
    <r>
      <rPr>
        <sz val="11"/>
        <color rgb="FF000000"/>
        <rFont val="Calibri"/>
        <family val="2"/>
        <charset val="1"/>
      </rPr>
      <t xml:space="preserve">Ort nicht genau bekannt.  Se3 Doppelstandort.  14 Tage später gestorben, </t>
    </r>
    <r>
      <rPr>
        <b/>
        <sz val="11"/>
        <color rgb="FFC00000"/>
        <rFont val="Calibri"/>
        <family val="2"/>
        <charset val="1"/>
      </rPr>
      <t>erst nachträglich ohne Zeitangabe gemeldet.</t>
    </r>
  </si>
  <si>
    <t>4264_Bern_28.10.2019.pdf</t>
  </si>
  <si>
    <t>Rue</t>
  </si>
  <si>
    <t xml:space="preserve"> Route du peage</t>
  </si>
  <si>
    <t xml:space="preserve"> Bergab,immer frei exponiert.</t>
  </si>
  <si>
    <t>4265_Corminboeuf_17.10.2019.pdf</t>
  </si>
  <si>
    <t>Bümplizstrasse</t>
  </si>
  <si>
    <t>rechts abbiegend Fahrrad übersehen</t>
  </si>
  <si>
    <t>Mehrfachstandort. Se alle in Randzone (55°) des Senders N</t>
  </si>
  <si>
    <t>4266_Langenbruck_28.10.2019.pdf</t>
  </si>
  <si>
    <t>Le bugnon/rue Matran</t>
  </si>
  <si>
    <t>In Kreisel Vortritt nicht gewährt</t>
  </si>
  <si>
    <t xml:space="preserve">genaue Herfahrt vermutet, keine Angaben. Vermutlich HS Quer vor 250m </t>
  </si>
  <si>
    <t>4267_Reinach_30.10.2019.pdf</t>
  </si>
  <si>
    <t>Vorder Dürstel</t>
  </si>
  <si>
    <t>Auf Feldweg rechts abgekommen</t>
  </si>
  <si>
    <t>kein Funk, hofeigener Weg, Gegenverkehr v mehreren Fahrzeugen behauptet</t>
  </si>
  <si>
    <t>4268_Airolo_31.10.2019.pdf</t>
  </si>
  <si>
    <t>Beinwilerstrasse</t>
  </si>
  <si>
    <t>Aus nebenstrasse über Hauptstrasse</t>
  </si>
  <si>
    <r>
      <rPr>
        <sz val="11"/>
        <color rgb="FF00B050"/>
        <rFont val="Calibri"/>
        <family val="2"/>
        <charset val="1"/>
      </rPr>
      <t xml:space="preserve"> </t>
    </r>
    <r>
      <rPr>
        <sz val="11"/>
        <rFont val="Calibri"/>
        <family val="2"/>
        <charset val="1"/>
      </rPr>
      <t xml:space="preserve">Strasse macht eine grosse Kurve, Einmündung mit Mittelinsel, </t>
    </r>
  </si>
  <si>
    <t>4269_Weggis_31.10.2019.pdf</t>
  </si>
  <si>
    <t>Kollision ohne Ortsangabe</t>
  </si>
  <si>
    <r>
      <rPr>
        <sz val="11"/>
        <color rgb="FF000000"/>
        <rFont val="Calibri"/>
        <family val="2"/>
        <charset val="1"/>
      </rPr>
      <t>Keine Polizeimeldung, nur</t>
    </r>
    <r>
      <rPr>
        <b/>
        <sz val="11"/>
        <color rgb="FF000000"/>
        <rFont val="Calibri"/>
        <family val="2"/>
        <charset val="1"/>
      </rPr>
      <t xml:space="preserve"> viasuisse.</t>
    </r>
    <r>
      <rPr>
        <sz val="11"/>
        <color rgb="FF000000"/>
        <rFont val="Calibri"/>
        <family val="2"/>
        <charset val="1"/>
      </rPr>
      <t xml:space="preserve"> Test-Meldung...wie gehabt.  TI und UR kein Eintrag im Journal....</t>
    </r>
  </si>
  <si>
    <t>4270_Beringen_30.10.2019.pdf</t>
  </si>
  <si>
    <t>Weggis</t>
  </si>
  <si>
    <t>Riethofstrasse</t>
  </si>
  <si>
    <t>links ab Strasse, Mauer, abgestürzt</t>
  </si>
  <si>
    <r>
      <rPr>
        <sz val="11"/>
        <color rgb="FF000000"/>
        <rFont val="Calibri"/>
        <family val="2"/>
        <charset val="1"/>
      </rPr>
      <t xml:space="preserve">angefragt, Funkloch, Kombiwagen, nach einer rechtskurve links ab, verm med.Problem. Se vis a vis uptilt, von </t>
    </r>
    <r>
      <rPr>
        <b/>
        <sz val="11"/>
        <color rgb="FF000000"/>
        <rFont val="Calibri"/>
        <family val="2"/>
        <charset val="1"/>
      </rPr>
      <t>Steinbruch Obermatt, Hauptstrahlrichtung</t>
    </r>
  </si>
  <si>
    <t>4271_Beringen_13.03.2013.pdf</t>
  </si>
  <si>
    <t>in Verkehrsteiler gefahren.</t>
  </si>
  <si>
    <t>direkt in Verkehrsinsel statt leichte Rechtskurve. Ablenkung nicht dokumentiert,  Intermittierend 3 x exponiert.Unfallschwerpunkt</t>
  </si>
  <si>
    <t>4272_Lütschental_31.10.2019.pdf</t>
  </si>
  <si>
    <t>Unfallschwerpunkt,ebenso hier ein Unaufmerksamkeitsunfall f 29, mit 3-Mon-Kleinkind am 29.6.16,</t>
  </si>
  <si>
    <t>4273_Wuppenau_31.10.2019.pdf</t>
  </si>
  <si>
    <t>Lütschental Gündlischwand</t>
  </si>
  <si>
    <t>Tschingeley</t>
  </si>
  <si>
    <t xml:space="preserve">HS5, immer gleiche Leitung, </t>
  </si>
  <si>
    <t>4274_Mels_31.10.2019.pdf</t>
  </si>
  <si>
    <t>Hagenwilerstrasse</t>
  </si>
  <si>
    <t>zu knapp überholt, ev. Streifkoll</t>
  </si>
  <si>
    <t>überholvorgang in Waldpartie gestartet, Velo leicht bergauf ev. langsamer als gedacht - Fahrerflucht.</t>
  </si>
  <si>
    <t>4275_Lenzburg_02.11.2019.pdf</t>
  </si>
  <si>
    <t>Mels  fr Süd</t>
  </si>
  <si>
    <t>A3 Fr Sargans</t>
  </si>
  <si>
    <t>na lang Gerade lei linksku- geschleudert, gedreht</t>
  </si>
  <si>
    <t>Se3 und Se4 sind gleich weit, Mühle Grüninger Flums+ HSMast. 2 leute im FZ.  ev HS in Brücke vor 400m</t>
  </si>
  <si>
    <t>4276_Stalden_12.10.2019.pdf</t>
  </si>
  <si>
    <t>Bahnhofstrasse 7</t>
  </si>
  <si>
    <t>Auf Fussweg auf Treppe gefahren</t>
  </si>
  <si>
    <t>Unfall nicht in Astra-Unfallkarte. Unfallschwerpunkt 30m 1 Einfahrtsunfälle.  SWL Stadtwerke nahe.</t>
  </si>
  <si>
    <t>4277_Landquart_02.11.2019.pdf</t>
  </si>
  <si>
    <t>Schwandmettlen</t>
  </si>
  <si>
    <t>HS1 gleiche Leitung. Alle betreiber, letzte 200 immer im Hauptstrahlzentrum, Unfallschwerpunkt Motorradfahrer</t>
  </si>
  <si>
    <t>4278_Risch-Rotkreuz_28.10.2019.pdf</t>
  </si>
  <si>
    <t>kont.n links, Streifkollision</t>
  </si>
  <si>
    <t>2 Sender innen und aussen "sehr klein"/frontal. Zusammengefasst auf 1 x klein. HS 1 gleiche Trasse 2x gequert.</t>
  </si>
  <si>
    <t>4279_Chur_02.11.2019.pdf</t>
  </si>
  <si>
    <t>dunkel, querende FG angefahren</t>
  </si>
  <si>
    <t>vermutlich frontal 500m m.m.m. und Polcom von Hochhaus, Keine Ortsangabe</t>
  </si>
  <si>
    <t>4280_Vex_04.11.2019.pdf</t>
  </si>
  <si>
    <t>Felsenaustrasse</t>
  </si>
  <si>
    <t>beim Einbiegen auf Schelmenbrücke ins re Geländer</t>
  </si>
  <si>
    <t>hintten</t>
  </si>
  <si>
    <t xml:space="preserve">SE 2 auf der Brücke fällt genau 90° rechts ein, somit hohe Transmission  </t>
  </si>
  <si>
    <t>4281_Appenzell_11.10.2018.pdf</t>
  </si>
  <si>
    <t>route de Mayens</t>
  </si>
  <si>
    <t xml:space="preserve"> nach rechtskurve ab Strasse</t>
  </si>
  <si>
    <t xml:space="preserve">4-5 HS-Querungen gleiche Ebene 1 vorhher.  </t>
  </si>
  <si>
    <t>4282_Goldach_06.11.2019.pdf</t>
  </si>
  <si>
    <t>Stehendes Fahrrad gestreift</t>
  </si>
  <si>
    <t>HS ev mehr, je nach Herfahrt. Fahrerflucht</t>
  </si>
  <si>
    <t>4283_Herisau_05.11.2019.pdf</t>
  </si>
  <si>
    <t>in abfahrendes FZ gefahren</t>
  </si>
  <si>
    <t>ab Silo Bruggmühle, ev rechts 3.Sender</t>
  </si>
  <si>
    <t>4284_Uznach_07.11.2019.pdf</t>
  </si>
  <si>
    <t>Obstmarkt</t>
  </si>
  <si>
    <t>0.64 mW/m2</t>
  </si>
  <si>
    <t>ev Regen, Reflexionen an Metall und Glasfassaden, auch Radfahrer stark belastet.</t>
  </si>
  <si>
    <t>4285_Tschlin_07.11.2019.pdf</t>
  </si>
  <si>
    <t>Bleichestrasse</t>
  </si>
  <si>
    <t>Auf Bahnübergang gestürzt, ev Fuge</t>
  </si>
  <si>
    <t xml:space="preserve">ev kleinen Spalt zw Fahrbahnelementen in der Mitte erwischt. Hell. </t>
  </si>
  <si>
    <t>4286_Höchstetten_23.09.2019.pdf</t>
  </si>
  <si>
    <t>Tschlin</t>
  </si>
  <si>
    <t>strada per Scuol</t>
  </si>
  <si>
    <t>in Kurve in Fels geprallt</t>
  </si>
  <si>
    <t>Kurve eingeleitet, bei Expos. 90° losgelassen Se gleiche Höhe, Gebirgsstandort, 5-6-Lagen</t>
  </si>
  <si>
    <t>4287_Zürich_07.11.2019.pdf</t>
  </si>
  <si>
    <t>Zürich-Bern Strasse</t>
  </si>
  <si>
    <t>n re Kurve in Gegenverkehr</t>
  </si>
  <si>
    <t>Ort nicht genau zu bestimmen,BE keine Angaben. Ev bereits im Feld HS-Ebene 1</t>
  </si>
  <si>
    <t>4288_Zürich_07.11.2019.pdf</t>
  </si>
  <si>
    <t>Hafnerstrasse</t>
  </si>
  <si>
    <t>quer über Kreuzung in Haus</t>
  </si>
  <si>
    <t>0.38 uW/m2</t>
  </si>
  <si>
    <t>Hoher Standort, mehrere Metall-Glas-Fassaden auf Strecke.</t>
  </si>
  <si>
    <t>4289_Küttigen_21.10.2019.pdf</t>
  </si>
  <si>
    <t>Hermetschloo</t>
  </si>
  <si>
    <t>in Kurve  in Kandelaber</t>
  </si>
  <si>
    <r>
      <rPr>
        <sz val="11"/>
        <color rgb="FF000000"/>
        <rFont val="Calibri"/>
        <family val="2"/>
        <charset val="1"/>
      </rPr>
      <t xml:space="preserve">deutliche </t>
    </r>
    <r>
      <rPr>
        <b/>
        <sz val="11"/>
        <color rgb="FF000000"/>
        <rFont val="Calibri"/>
        <family val="2"/>
        <charset val="1"/>
      </rPr>
      <t>Baumschäden</t>
    </r>
    <r>
      <rPr>
        <sz val="11"/>
        <color rgb="FF000000"/>
        <rFont val="Calibri"/>
        <family val="2"/>
        <charset val="1"/>
      </rPr>
      <t xml:space="preserve"> in Kurve. Reflexion.  FZ-Typ und - Form nicht bekannt, Mitfahrer.2x Se GSM wird von hinten reflektiert, 400m.</t>
    </r>
  </si>
  <si>
    <t>4290_Walchwil_08.11.2019.pdf</t>
  </si>
  <si>
    <t>Bibersteinerstrasse</t>
  </si>
  <si>
    <t>FG an Querung ohne Streifen angefahren</t>
  </si>
  <si>
    <r>
      <rPr>
        <sz val="11"/>
        <color rgb="FF000000"/>
        <rFont val="Calibri"/>
        <family val="2"/>
        <charset val="1"/>
      </rPr>
      <t xml:space="preserve">FG </t>
    </r>
    <r>
      <rPr>
        <b/>
        <sz val="11"/>
        <color rgb="FF000000"/>
        <rFont val="Calibri"/>
        <family val="2"/>
        <charset val="1"/>
      </rPr>
      <t>ohne Streifen</t>
    </r>
    <r>
      <rPr>
        <sz val="11"/>
        <color rgb="FF000000"/>
        <rFont val="Calibri"/>
        <family val="2"/>
        <charset val="1"/>
      </rPr>
      <t>, aber Fahrbahninsel. 50er zone. Am Ort der Wahrnehmung HS.</t>
    </r>
  </si>
  <si>
    <t>4291_St.Gallen_06.11.2019.pdf</t>
  </si>
  <si>
    <t>Schulhausstrasse</t>
  </si>
  <si>
    <t>beim Wenden frontal in Hauseingang</t>
  </si>
  <si>
    <t>In einem Wendemanöver sog. Pedal verwechselt und Vollgas quer zur Strasse auf Treppenanlage.</t>
  </si>
  <si>
    <t>4292_Bubendorf_08.11.2019.pdf</t>
  </si>
  <si>
    <t>Oberstrasse 222</t>
  </si>
  <si>
    <t>knapp in P-Fahrzeug gefahren, überschlagen</t>
  </si>
  <si>
    <r>
      <rPr>
        <sz val="11"/>
        <color rgb="FF000000"/>
        <rFont val="Calibri"/>
        <family val="2"/>
        <charset val="1"/>
      </rPr>
      <t xml:space="preserve">Gebäudelücke,  Blaue-Zone P als Bremsmoment. </t>
    </r>
    <r>
      <rPr>
        <b/>
        <sz val="11"/>
        <color rgb="FF00B050"/>
        <rFont val="Calibri"/>
        <family val="2"/>
        <charset val="1"/>
      </rPr>
      <t>Baumschäden deutlich,</t>
    </r>
    <r>
      <rPr>
        <sz val="11"/>
        <color rgb="FF000000"/>
        <rFont val="Calibri"/>
        <family val="2"/>
        <charset val="1"/>
      </rPr>
      <t xml:space="preserve"> Sender gleich hoch....</t>
    </r>
  </si>
  <si>
    <t>4293_Stein_30.08.2019.pdf</t>
  </si>
  <si>
    <t>Hauptstrasse 153</t>
  </si>
  <si>
    <t>nach li Kurve links in Zaun</t>
  </si>
  <si>
    <t>Reflexion an sehr steil stehenden Metallfassade gibt hot-spot</t>
  </si>
  <si>
    <t>4294_Grenchen_08.11.2019.pdf</t>
  </si>
  <si>
    <t xml:space="preserve">Steinerstich Unter Grub </t>
  </si>
  <si>
    <t>nach li kurve li in Wiese</t>
  </si>
  <si>
    <t>Sender immer frontal, sehr leichte links-Kurve nicht mehr korrigiert</t>
  </si>
  <si>
    <t>4295_Reute_18.08.2019.pdf</t>
  </si>
  <si>
    <t>auf Kreuzung kollidiert, überschlagen</t>
  </si>
  <si>
    <t>Sender von sehr hoch oben, starke Transmission. 3 ältere Leute im Fahrzeug.</t>
  </si>
  <si>
    <t>4296_Isenthal_10.11.2019.pdf</t>
  </si>
  <si>
    <t>Mohren-Reut</t>
  </si>
  <si>
    <t>nach li kurve gegenspur</t>
  </si>
  <si>
    <t>200°-Kurve, nachher zu stark beschleunigt. Grenze getestet.</t>
  </si>
  <si>
    <t>4297_Hergiswil_07.11.2019.pdf</t>
  </si>
  <si>
    <t>Isenthal</t>
  </si>
  <si>
    <t>li und re in tunnelwand geschleudert</t>
  </si>
  <si>
    <t>Alkohol 0.51 mg</t>
  </si>
  <si>
    <t>Se sehr klein. Urner Abschnitt des Tunnels. 0.51 mg 3 Insassen, unverletzt</t>
  </si>
  <si>
    <t>4298_Altstätten_01.10.2019.pdf</t>
  </si>
  <si>
    <t>Kirchenwald Tu</t>
  </si>
  <si>
    <t>kurz n Einfahrt geschleudert</t>
  </si>
  <si>
    <t>in Wand einer Nische gefahren. Vermutlich mehrere Betreiber.</t>
  </si>
  <si>
    <t>4299_Göschenen_12.01.2015.pdf</t>
  </si>
  <si>
    <t>Traktor überholt, Gegenverk, einbebogen</t>
  </si>
  <si>
    <t>Traktor mit grossem Häcklseranhänger und Häcksler überholt, abgebrochen in Traktor geraten</t>
  </si>
  <si>
    <t>4300_Zürich_12.09.2018.pdf</t>
  </si>
  <si>
    <t>Gotthard FR Süd</t>
  </si>
  <si>
    <t>in Gegenverkehr, Frontalkoll</t>
  </si>
  <si>
    <t>2 gleiche LKW in Konvoi fahren, hinterer fährt auf Gegenspur</t>
  </si>
  <si>
    <t>4301_Zürich_07.10.2017.pdf</t>
  </si>
  <si>
    <t>Sihlcity 4 seasons</t>
  </si>
  <si>
    <t>Hydrant abgefahren</t>
  </si>
  <si>
    <t>keine P-Meldung, Zeit rekonstruiert (Dunkel)</t>
  </si>
  <si>
    <t>4302_Chur_10.11.2019.pdf</t>
  </si>
  <si>
    <t>Hopfenstrasse</t>
  </si>
  <si>
    <t>Reflexion von Dachstandort an Fassaden. Zufahrt COOP-Laden.</t>
  </si>
  <si>
    <t>4303_Zürich_00.07.2018.pdf</t>
  </si>
  <si>
    <t>Pulvermühle Kreisel</t>
  </si>
  <si>
    <t>nach Kreisel FG angefahren</t>
  </si>
  <si>
    <t>2 Fussgänger getroffen, alle Anfahrmöglichkeiten exponiert, optimal beleuchtet.</t>
  </si>
  <si>
    <t>4304_Zürich_22.08.2016.pdf</t>
  </si>
  <si>
    <t>Entlisberg Ausfahrt</t>
  </si>
  <si>
    <t>Streifkoll vor Einfahrt Entlisberg</t>
  </si>
  <si>
    <t>Keine P-Meldung, rekonstr. Aus Gerichtsfall, Se IN HS Mast, Montags, Datum annahme</t>
  </si>
  <si>
    <t>4305_Fehraltorf_10.11.2019.pdf</t>
  </si>
  <si>
    <t>Grubenstrasse 47</t>
  </si>
  <si>
    <t>in Kurve geradeaus-Pedalverwechseln</t>
  </si>
  <si>
    <t>keine P-Meldung, Smart, senkr Heck, Pedal verw aus Parkplatz, Hydrant umgefahren, Se Swisscom Zentrale, H ca +40m</t>
  </si>
  <si>
    <t>4306_Bonstetten_11.11.2019.pdf</t>
  </si>
  <si>
    <t xml:space="preserve"> Fehraltdorf</t>
  </si>
  <si>
    <t>Kemptthalstrasse</t>
  </si>
  <si>
    <t>auf Gerade linear re in Baum</t>
  </si>
  <si>
    <t>Se1 doppelt, Se3 insges. 4 Sender hinten, 891, 900 916 m alle SR Richtung Fehraltorf</t>
  </si>
  <si>
    <t>4307_Orisieres_13.08.2019.pdf</t>
  </si>
  <si>
    <t xml:space="preserve">Sturz ohne Fremdeinwirkung, Radweg </t>
  </si>
  <si>
    <t>5G frontal ab sehr hohem Mast, dreifach belegt.</t>
  </si>
  <si>
    <t>4308_San_Bernadino_05.04.2019.pdf</t>
  </si>
  <si>
    <t>Route de Ferret</t>
  </si>
  <si>
    <t>Streifkollision beim überholen</t>
  </si>
  <si>
    <t>2 Gebirgsstandorte, hier der nähere.  Der andere ist 2300 m, 3xmittel.</t>
  </si>
  <si>
    <t>4309_Humlikon_12.11.2019.pdf</t>
  </si>
  <si>
    <t>Gerade, Gegenspur, Kollsion</t>
  </si>
  <si>
    <t>12.5 mW/m2</t>
  </si>
  <si>
    <r>
      <rPr>
        <sz val="11"/>
        <color rgb="FF000000"/>
        <rFont val="Calibri"/>
        <family val="2"/>
        <charset val="1"/>
      </rPr>
      <t>Lieferwagen Kuoni, Glasrückwand,  typ. Einschlafunfall ohne Bremsvorgang,</t>
    </r>
    <r>
      <rPr>
        <b/>
        <sz val="11"/>
        <color rgb="FF000000"/>
        <rFont val="Calibri"/>
        <family val="2"/>
        <charset val="1"/>
      </rPr>
      <t xml:space="preserve"> Sender   falsch eingetragen</t>
    </r>
    <r>
      <rPr>
        <sz val="11"/>
        <color rgb="FF000000"/>
        <rFont val="Calibri"/>
        <family val="2"/>
        <charset val="1"/>
      </rPr>
      <t>. 300m</t>
    </r>
  </si>
  <si>
    <t>4310_Zürich_15.11.2019.pdf</t>
  </si>
  <si>
    <t>Weinlandstrasse</t>
  </si>
  <si>
    <t>i nl rechtskurve auf Böschung, überschlagen</t>
  </si>
  <si>
    <t>Mutter mit 3 Kindern im Auto</t>
  </si>
  <si>
    <t>4311_Sursee_15.11.2019.pdf</t>
  </si>
  <si>
    <t xml:space="preserve">Letzigraben </t>
  </si>
  <si>
    <t>Rechts abbiegend Rad auf FG überfahren</t>
  </si>
  <si>
    <t>0.69 mW/m2</t>
  </si>
  <si>
    <t>Reflexion beim Warten vor LSA,  Sender 80° links.</t>
  </si>
  <si>
    <t>4312_Schaffhausen_12.11.2019.pdf</t>
  </si>
  <si>
    <t>Nach Kreisel Anhänger gekippt</t>
  </si>
  <si>
    <t xml:space="preserve">Reflexion im ganzen Kreisel, brandneuer LKW mit Kabinenkran, alter leerer Anhänger  </t>
  </si>
  <si>
    <t>4313_Chur_14.11.2019.pdf</t>
  </si>
  <si>
    <t>Mutzentäli</t>
  </si>
  <si>
    <t>l re Kurve, Spurwechsel Streifkollision re</t>
  </si>
  <si>
    <t>Auf ganzer Länge Mutzentäli 3 Sender in je 250m Abstand.</t>
  </si>
  <si>
    <t>4314_Schaffhausen_08.11.2019.pdf</t>
  </si>
  <si>
    <t>Barblanstrasse</t>
  </si>
  <si>
    <t>n Schulhaus..30er Zone Kind auf trotti quert vor Auto</t>
  </si>
  <si>
    <t>30er Zone, FG neben Schulhaus ausradiert...am alten Ort überquert.</t>
  </si>
  <si>
    <t>4315_Schaffhausen_15.11.2019.pdf</t>
  </si>
  <si>
    <t>Emmersbergstrasse</t>
  </si>
  <si>
    <t>Fussgänger 12 auf Streifen angefahren</t>
  </si>
  <si>
    <t>FG von hinten beleuchtet.</t>
  </si>
  <si>
    <t>4316_Basel_14.11.2019.pdf</t>
  </si>
  <si>
    <t>P rheinfall</t>
  </si>
  <si>
    <t>Bei parkieren Vollgas, quer in Mauer</t>
  </si>
  <si>
    <t>Se genau rechts, senkr. Zu Seitenscheibe, Aufprall auf ex- Telefonkabine.</t>
  </si>
  <si>
    <t>4317_Plons_15.11.2019.pdf</t>
  </si>
  <si>
    <t>Dreirosenbrücke</t>
  </si>
  <si>
    <t>Auf Autobahn mit Rollstuhl</t>
  </si>
  <si>
    <t>Keine Polizeimeldung, Blick-Leser-Report. Beim Abbiegen verdeckter Mastsender</t>
  </si>
  <si>
    <t>4318_Lütisburg_Station_15.11.2019.pdf</t>
  </si>
  <si>
    <t>Plons</t>
  </si>
  <si>
    <t>Pölitstrasse</t>
  </si>
  <si>
    <t>Vortritt verweigert, Panzer</t>
  </si>
  <si>
    <t>Standortdat.bl.Salt</t>
  </si>
  <si>
    <t>Sender in Betrieb seit 16.6.19 Masthöhe 29 m</t>
  </si>
  <si>
    <t>4319_Hofstetten_14.11.2019.pdf</t>
  </si>
  <si>
    <t>Sägebach 41</t>
  </si>
  <si>
    <t>Auf Werkareal von Rampe gekippt</t>
  </si>
  <si>
    <t>Sender auf Recling und Kieswerk Grob AG.</t>
  </si>
  <si>
    <t>4320_Egg_13.11.2019.pdf</t>
  </si>
  <si>
    <t>Zh</t>
  </si>
  <si>
    <t>in l re kurve re in Kandelaber</t>
  </si>
  <si>
    <t>bergab, Renault twizzly  E-Mobile offen</t>
  </si>
  <si>
    <t>4321_Utzigen_16.11.2019.pdf</t>
  </si>
  <si>
    <t>Egg Ausfahrt A53</t>
  </si>
  <si>
    <t>leerütistrasse</t>
  </si>
  <si>
    <t xml:space="preserve">Vortritt verweigert, </t>
  </si>
  <si>
    <t>auf überführende Strasse hochgekommen, dann frontal exponiert.</t>
  </si>
  <si>
    <t>4322_Winterthur_15.11.2019.pdf</t>
  </si>
  <si>
    <t>Utzigen</t>
  </si>
  <si>
    <t>Utzigenstrasse</t>
  </si>
  <si>
    <t>n linkskurve in LP, Park Autos</t>
  </si>
  <si>
    <t>Gemeinsamer Höhenstandort mit 3 Betreibern, wie viele auch 5 G installierten, nicht erkennbar.</t>
  </si>
  <si>
    <t>4323_Romanshorn_11.11.2019.pdf</t>
  </si>
  <si>
    <t>Auffahrunfall, auffällig unsicheres Verh</t>
  </si>
  <si>
    <t>Diverse belastete Orte mit HS1-Querung und Funk unterwegs seit Schaffhausen.</t>
  </si>
  <si>
    <t>4324_Buchs_13.11.2015.pdf</t>
  </si>
  <si>
    <t>Romanshorn Hatswil</t>
  </si>
  <si>
    <t>Amriswilerstasse</t>
  </si>
  <si>
    <t>Beim Auffahren auf Radweg gestürzt</t>
  </si>
  <si>
    <t>Reflexionen an Metall-Lager,Radwegaufgang neu gebaut, Mittelinsel am Dorfeingang, Seitenwechsel notw in Ri Romanshorn</t>
  </si>
  <si>
    <t>4325_Flums_14.11.2015.pdf</t>
  </si>
  <si>
    <t>Buchs SG</t>
  </si>
  <si>
    <t>A13 fR Nord</t>
  </si>
  <si>
    <t>Geradeausfahrt. Kurz vorher Lichtung, Se links sichtbar.</t>
  </si>
  <si>
    <t>4326_Le Cret-du-Locle_01.09.2016.pdf</t>
  </si>
  <si>
    <t>Stationsstrasse</t>
  </si>
  <si>
    <t>Einfahrt erhöht, parallel Hochspannungsleitung Ebene 1</t>
  </si>
  <si>
    <t>4327_Davos_16.05.2020.pdf</t>
  </si>
  <si>
    <t>links abbiegend auf P Vortritt verweigert</t>
  </si>
  <si>
    <t>4328_Nebikon_30.04.2020.pdf</t>
  </si>
  <si>
    <t>Promenade 128</t>
  </si>
  <si>
    <t>frontals</t>
  </si>
  <si>
    <t>seit 200m exponiert auf gleiche Strasse, vor 500m weiterer 5G-Sender auf Bad Davos.</t>
  </si>
  <si>
    <t>4329_Gommiswald_25.09.2019.pdf</t>
  </si>
  <si>
    <t>Flieggen</t>
  </si>
  <si>
    <t>rückw-fahrend Zwischenhalt, rollen lassen</t>
  </si>
  <si>
    <t>4 von 4 Sendern erreichen vermutlich knapp, Hügelkuppe.  1950 doppelt, und 2000m.</t>
  </si>
  <si>
    <t>4330_Wilen-bei-Wil_28.08.2019.pdf</t>
  </si>
  <si>
    <t xml:space="preserve">Rietwiesstrasse </t>
  </si>
  <si>
    <t>b umfahren Baustelle Kontrolle verloren</t>
  </si>
  <si>
    <t>Vortritt nicht beachtet</t>
  </si>
  <si>
    <t>Quartierstrasse, Hecken, vorher Einbahnsequenz i falsche Richtung benützt</t>
  </si>
  <si>
    <t>Zürich Stadelhofen</t>
  </si>
  <si>
    <t>Stadelhofen SBB</t>
  </si>
  <si>
    <t xml:space="preserve"> vor einfahrenden Zug gestürzt</t>
  </si>
  <si>
    <t>lilnks</t>
  </si>
  <si>
    <t>Stürzt vor Einfahrenden Zug Gleis 3 BC. Unfallschwerpunkt dieser Abschnitt.</t>
  </si>
  <si>
    <t>4331_Stadelhofen_29.09.2018.pdf</t>
  </si>
  <si>
    <t>Schaffhauserstrasse 42</t>
  </si>
  <si>
    <t>Auffahrkollision vor Rotlicht</t>
  </si>
  <si>
    <t>Querte div Sender, auch 5 G vor 3-5 Minuten.</t>
  </si>
  <si>
    <t xml:space="preserve">Schmalzgrubenstrasse </t>
  </si>
  <si>
    <t>Streifkollision in l re Kurve</t>
  </si>
  <si>
    <t>ca 80m nach Kurve zu weit links geraten.</t>
  </si>
  <si>
    <t>4333_Unteriberg_16.11.2019.pdf</t>
  </si>
  <si>
    <t>in l re Kurve geradeaus, Baum</t>
  </si>
  <si>
    <r>
      <rPr>
        <sz val="11"/>
        <color rgb="FF000000"/>
        <rFont val="Calibri"/>
        <family val="2"/>
        <charset val="1"/>
      </rPr>
      <t xml:space="preserve">Zeit seit </t>
    </r>
    <r>
      <rPr>
        <b/>
        <sz val="11"/>
        <color rgb="FF00B050"/>
        <rFont val="Calibri"/>
        <family val="2"/>
        <charset val="1"/>
      </rPr>
      <t>Querung 5G</t>
    </r>
    <r>
      <rPr>
        <sz val="11"/>
        <color rgb="FF000000"/>
        <rFont val="Calibri"/>
        <family val="2"/>
        <charset val="1"/>
      </rPr>
      <t xml:space="preserve"> links:  36 Sek. Zeit seit Querung HS:   50 Sekunden.</t>
    </r>
  </si>
  <si>
    <t>4334_Matzendorf_16.11.2019.pdf</t>
  </si>
  <si>
    <t>n li kurve re in LP</t>
  </si>
  <si>
    <t>5G Gross, Se von hoch oben, allerdings neblig..</t>
  </si>
  <si>
    <t>4335_Altdorf_17.11.2019.pdf</t>
  </si>
  <si>
    <t>Widentobelweg</t>
  </si>
  <si>
    <t xml:space="preserve">in Waldpartie schwer gestürzt,  </t>
  </si>
  <si>
    <t>Bergab, aber gute, neu belegter und gewalzter Kiesweg. Mögl. Wildwechsel, Lichtung daneben.</t>
  </si>
  <si>
    <t>4336_Herrliberg_16.11.2019.pdf</t>
  </si>
  <si>
    <t>Dorfstrasse 32</t>
  </si>
  <si>
    <t>geradeaus statt Rechtskurve, Mauer</t>
  </si>
  <si>
    <t xml:space="preserve">lange Gerade, se von frontal zu li in der Endlage wechselnd, intermittierend. Vorher Funkloch </t>
  </si>
  <si>
    <t>4337_Thal_16.11.2019.pdf</t>
  </si>
  <si>
    <t>Avia TS</t>
  </si>
  <si>
    <t>spontan links in AB-Geleisanlage</t>
  </si>
  <si>
    <t xml:space="preserve"> Zeitangabe Sonntagvormittag.</t>
  </si>
  <si>
    <t>4338_Meistersrüte_16.11.2019.pdf</t>
  </si>
  <si>
    <t>Grone</t>
  </si>
  <si>
    <t>route de Chalais</t>
  </si>
  <si>
    <t>rechts auf Böschung, mauerkante</t>
  </si>
  <si>
    <t>in Böschugnslücke rechts exponiert 140°, dann Kontrollverlust und überschlagen</t>
  </si>
  <si>
    <t>4339_Grone_15.11.2019.pdf</t>
  </si>
  <si>
    <t>Walenstadtberg</t>
  </si>
  <si>
    <t xml:space="preserve"> in Rechtskurve geradeaus, Schilter</t>
  </si>
  <si>
    <t>ev auch Bremsversagen, verschaltes Liegevelo mit 3 Rädern.</t>
  </si>
  <si>
    <t>4340_Walenstadtberg_18.11.2019.pdf</t>
  </si>
  <si>
    <t>Neuheimstrasse 16</t>
  </si>
  <si>
    <t>in Bauminsel mit Leitpfosten gefahren</t>
  </si>
  <si>
    <t>Kleinsender in nächster Leuchte, ca. 7m hoch.</t>
  </si>
  <si>
    <t>4341_Lachen_11.11.2019.pdf</t>
  </si>
  <si>
    <t>Oetwilerstrasse</t>
  </si>
  <si>
    <t>a Radweg bei Dorfeingang schhwer gestürzt</t>
  </si>
  <si>
    <t>150 nach auftauchen über Kuppe in Hauptstrahlzentrum, 360° Doppelstandort</t>
  </si>
  <si>
    <t>4342_Hombrechtikon_19.11.2019.pdf</t>
  </si>
  <si>
    <t>Weingasse</t>
  </si>
  <si>
    <t>Milchtransport rechts ab Strasse, gekippt</t>
  </si>
  <si>
    <r>
      <rPr>
        <sz val="11"/>
        <color rgb="FF000000"/>
        <rFont val="Calibri"/>
        <family val="2"/>
        <charset val="1"/>
      </rPr>
      <t>Alle Se von 3 Silo, gleich Höhe,</t>
    </r>
    <r>
      <rPr>
        <sz val="11"/>
        <rFont val="Calibri"/>
        <family val="2"/>
        <charset val="1"/>
      </rPr>
      <t xml:space="preserve"> 5G 1630m gross rechts 80°</t>
    </r>
    <r>
      <rPr>
        <sz val="11"/>
        <color rgb="FF000000"/>
        <rFont val="Calibri"/>
        <family val="2"/>
        <charset val="1"/>
      </rPr>
      <t xml:space="preserve">, Garagentor 5 x 2.40m links </t>
    </r>
    <r>
      <rPr>
        <sz val="11"/>
        <color rgb="FF00B050"/>
        <rFont val="Calibri"/>
        <family val="2"/>
        <charset val="1"/>
      </rPr>
      <t>Reflexion</t>
    </r>
  </si>
  <si>
    <t>4343_Villmergen_18.11.2019.pdf</t>
  </si>
  <si>
    <t>Gundetswil</t>
  </si>
  <si>
    <t>düster, Auto verm. bereits über 50, da gerade Strecke, einseitig re bebaut...Schule</t>
  </si>
  <si>
    <t>4344_Gundetswil_19.11.2019.pdf</t>
  </si>
  <si>
    <t>in Verkehrsteiler geprallt</t>
  </si>
  <si>
    <t>4345_Coldrerio_10.11.2019.pdf</t>
  </si>
  <si>
    <t>Gotthard km 16 N</t>
  </si>
  <si>
    <t>zu Kurvenbeginn links in Gegenverkehr</t>
  </si>
  <si>
    <t>Kombiwagen. Nicht deklarierter Sender ca 600-700m vor Kollisionsort.</t>
  </si>
  <si>
    <t>4346_Göschenen_20.11.2019.pdf</t>
  </si>
  <si>
    <t>Spontan in Gegenverkehr</t>
  </si>
  <si>
    <t>Se 1 3-fach, Flanke See, + Polycom, Se 2 vom Dorf her 1600m m m.</t>
  </si>
  <si>
    <t>4347_Emmetten_21.11.2019.pdf</t>
  </si>
  <si>
    <t>Schöneggstrasse 6</t>
  </si>
  <si>
    <t>Radfahrer überfahren</t>
  </si>
  <si>
    <t xml:space="preserve">Beim Einbiegen von Langstrasse exponiert links. Radfahrer ebenso , aber beide Se.  </t>
  </si>
  <si>
    <t>4348_Zürich_21.11.2019.pdf</t>
  </si>
  <si>
    <t xml:space="preserve">Altersfahrer </t>
  </si>
  <si>
    <t>Bottenwil</t>
  </si>
  <si>
    <t xml:space="preserve">in li kurve geradeaus </t>
  </si>
  <si>
    <t>Strasse längere Gerade durch Wald, dann Kurve nicht genug gefahren</t>
  </si>
  <si>
    <t>4349_Bottenwil_19.11.2019.pdf</t>
  </si>
  <si>
    <t>Steinbruchstrasse</t>
  </si>
  <si>
    <t>n überholen v12 Jährigem gestürzt</t>
  </si>
  <si>
    <t>1.42 mW/m2</t>
  </si>
  <si>
    <r>
      <rPr>
        <sz val="11"/>
        <color rgb="FF000000"/>
        <rFont val="Calibri"/>
        <family val="2"/>
        <charset val="1"/>
      </rPr>
      <t xml:space="preserve">Gemäss Untersuchung genug Abstand zueinander (50cm) nur </t>
    </r>
    <r>
      <rPr>
        <b/>
        <sz val="11"/>
        <color rgb="FF000000"/>
        <rFont val="Calibri"/>
        <family val="2"/>
        <charset val="1"/>
      </rPr>
      <t>Reflexion</t>
    </r>
    <r>
      <rPr>
        <sz val="11"/>
        <color rgb="FF000000"/>
        <rFont val="Calibri"/>
        <family val="2"/>
        <charset val="1"/>
      </rPr>
      <t xml:space="preserve"> an Fassade, hot-spot.</t>
    </r>
  </si>
  <si>
    <t>4350_Chur_21.11.2019.pdf</t>
  </si>
  <si>
    <t>Steilheck, VW Polo, Se 3 ist Doppelstandort, darum aufgeteilter Eintrag. FG von hinten beleuchtet.</t>
  </si>
  <si>
    <t>4351_Frauenfeld_20.11.2019.pdf</t>
  </si>
  <si>
    <t>Radfahrerin 29 weit über Sicherheitslinie überholt</t>
  </si>
  <si>
    <t xml:space="preserve">Baustellenbereich, 2 Tramschienen, Gegenspur gesperrt/12cm abgesenkt auf Tragschicht, musste auf FG-Brücke einspuren, geht wegen feuchter Strasse und Schienen nicht. Falls Radfahrerin Schuldig: zusätzliche Sender: Se2 rechts 120 m-gr, Se3 hinten 380 m-m , Se4 hinten 320 m-m </t>
  </si>
  <si>
    <t>4352_Allschwil_20.11.2019.pdf</t>
  </si>
  <si>
    <t>FG m 10, auf streifen überfahren</t>
  </si>
  <si>
    <t>4353_Bottmingen_20.11.2019.pdf</t>
  </si>
  <si>
    <t>n Kurve und Wald, Bach kind überholt</t>
  </si>
  <si>
    <t>Fahrerflucht, ev nicht bemerkt, zu knapp überholt nach engstehenden Leitplanken</t>
  </si>
  <si>
    <t>4354_Wuppenau_31.10.2019.pdf</t>
  </si>
  <si>
    <t>Einbiegend Motorrad übersehen</t>
  </si>
  <si>
    <r>
      <rPr>
        <b/>
        <sz val="11"/>
        <rFont val="Calibri"/>
        <family val="2"/>
        <charset val="1"/>
      </rPr>
      <t>je 5G mittel 25 und</t>
    </r>
    <r>
      <rPr>
        <b/>
        <sz val="11"/>
        <color rgb="FF00B050"/>
        <rFont val="Calibri"/>
        <family val="2"/>
        <charset val="1"/>
      </rPr>
      <t xml:space="preserve"> </t>
    </r>
    <r>
      <rPr>
        <b/>
        <sz val="11"/>
        <rFont val="Calibri"/>
        <family val="2"/>
        <charset val="1"/>
      </rPr>
      <t xml:space="preserve">5G gross 165  </t>
    </r>
    <r>
      <rPr>
        <b/>
        <sz val="11"/>
        <color rgb="FF00B050"/>
        <rFont val="Calibri"/>
        <family val="2"/>
        <charset val="1"/>
      </rPr>
      <t xml:space="preserve"> </t>
    </r>
    <r>
      <rPr>
        <b/>
        <i/>
        <sz val="11"/>
        <rFont val="Calibri"/>
        <family val="2"/>
        <charset val="1"/>
      </rPr>
      <t>5G gross 165</t>
    </r>
    <r>
      <rPr>
        <b/>
        <sz val="11"/>
        <color rgb="FF00B050"/>
        <rFont val="Calibri"/>
        <family val="2"/>
        <charset val="1"/>
      </rPr>
      <t xml:space="preserve"> </t>
    </r>
    <r>
      <rPr>
        <b/>
        <sz val="11"/>
        <rFont val="Calibri"/>
        <family val="2"/>
        <charset val="1"/>
      </rPr>
      <t xml:space="preserve"> bereits ziemlich hell Reflexion zu frontal an Gebäude.</t>
    </r>
  </si>
  <si>
    <t>4355_Felsberg_14.11.2019.pdf</t>
  </si>
  <si>
    <t>Hauptstrasse 108</t>
  </si>
  <si>
    <t>von Gerüst gestürzt</t>
  </si>
  <si>
    <t>Sammel-Standort Gebirge, verm auch mit 3. Provider und polycom- nicht genau erkennbar.</t>
  </si>
  <si>
    <t>4356_Jenaz_14.11.2019.pdf</t>
  </si>
  <si>
    <t>St.Albananlage</t>
  </si>
  <si>
    <t>Vortritt verweigert, Stop überfahren</t>
  </si>
  <si>
    <t>4357_Basel_22.11.2019.pdf</t>
  </si>
  <si>
    <t xml:space="preserve">Schellenrainstrasse </t>
  </si>
  <si>
    <t>rechts abbiegend Kandelaber, Tank geschlitzt</t>
  </si>
  <si>
    <t>SE 2 Ab Silo Ufo, re ca100° Se 3 Ab Hochhaus Spital Sursee, frontal auf links 100° schwenkend beim Abbiegevorgang</t>
  </si>
  <si>
    <t>4358_Sursee_22.11.2019.pdf</t>
  </si>
  <si>
    <t>Albispass</t>
  </si>
  <si>
    <t xml:space="preserve">Passstrasse </t>
  </si>
  <si>
    <t>bergab geradeaus in linkskurve</t>
  </si>
  <si>
    <t>Keine Polizeimeldung, vermutete Unfallstelle.</t>
  </si>
  <si>
    <t>4359_Albispass_12.04.2019.pdf</t>
  </si>
  <si>
    <t>Rutschwilerstrasse</t>
  </si>
  <si>
    <t>Auf Landstrasse in steh. Fahrzeug geprallt</t>
  </si>
  <si>
    <t>Auto mit 5 Personen vor dem Rentner, stehend auf Strasse. Grund für Parkierung auf Landstrasse ein Rakentenexperiment links, somit auch Ablenkung des Fahrers.</t>
  </si>
  <si>
    <t>4360_Dägerlen_23.11.2019.pdf</t>
  </si>
  <si>
    <t>Cazis</t>
  </si>
  <si>
    <t>FG auf streifen angefahren</t>
  </si>
  <si>
    <t>4361_Cazis_21.11.2019.pdf</t>
  </si>
  <si>
    <t>Alle</t>
  </si>
  <si>
    <t>Rue de l eglise 51</t>
  </si>
  <si>
    <t>von P in Schaufenster gefahren</t>
  </si>
  <si>
    <r>
      <rPr>
        <sz val="11"/>
        <color rgb="FF000000"/>
        <rFont val="Calibri"/>
        <family val="2"/>
        <charset val="1"/>
      </rPr>
      <t xml:space="preserve">Se 90° rechts, Unfallschwerpunkt, </t>
    </r>
    <r>
      <rPr>
        <b/>
        <sz val="11"/>
        <color rgb="FFFF0000"/>
        <rFont val="Calibri"/>
        <family val="2"/>
        <charset val="1"/>
      </rPr>
      <t>Nicht in Astra-Unfallkarte</t>
    </r>
    <r>
      <rPr>
        <sz val="11"/>
        <color rgb="FF000000"/>
        <rFont val="Calibri"/>
        <family val="2"/>
        <charset val="1"/>
      </rPr>
      <t xml:space="preserve"> vermerkt, Mehrfachstandort, mitte  Polycom, vermutlich alle 3 Betreiber, nicht zu sehen, JU kein street-view.</t>
    </r>
  </si>
  <si>
    <t>4362_Alle_23.11.2019.pdf</t>
  </si>
  <si>
    <t>Mäderen</t>
  </si>
  <si>
    <t>links auf Gegenspur, Wiese, Haus</t>
  </si>
  <si>
    <t>Unfallschwerpunkt für Fahrbahn verlassen, Indizien sprechen für Infarkt. BE macht keine Angaben.</t>
  </si>
  <si>
    <t>4363_Meiringen_25.11.2019.pdf</t>
  </si>
  <si>
    <t>A3 FR St.Gallen</t>
  </si>
  <si>
    <t>in Kurve eingeschlaf, mittelleitpl Stoffdach</t>
  </si>
  <si>
    <t>über ca 300m n links, schrammt 100m an LP, Fiat Panda mit Stoffverdeck, polycom frontal, Reflex 2 Se an neuem Stadler-Rail Blechgebäude.</t>
  </si>
  <si>
    <t>4364_St.Margrethen_27.11.2019.pdf</t>
  </si>
  <si>
    <t>Dreiweihern</t>
  </si>
  <si>
    <t>Auf Weihern P statt langsam mit Vollgas</t>
  </si>
  <si>
    <t>von P in w Kurve in Baustelle, Fahrerflucht, morgens aufgetaucht.</t>
  </si>
  <si>
    <t>4365_St.Gallen_27.11.2019.pdf</t>
  </si>
  <si>
    <t>Geltenwilenstrasse</t>
  </si>
  <si>
    <t>Unfall wurde nicht in Astra-Unfallkarte eingetragen.</t>
  </si>
  <si>
    <t>4366_St.Gallen_26.11.2019.pdf</t>
  </si>
  <si>
    <t>Ausfahrt Weesen</t>
  </si>
  <si>
    <t>autobahn</t>
  </si>
  <si>
    <t>geradeaus in re leitplanke gedreht</t>
  </si>
  <si>
    <t>4367_Mollis_Weesen_27.11.2019.pdf</t>
  </si>
  <si>
    <t>Rohr</t>
  </si>
  <si>
    <t>geradeaus in Bäume</t>
  </si>
  <si>
    <t>Im Hauptstrahlzentrum des Kirchturms Hemberg SR</t>
  </si>
  <si>
    <t>4368_Hemberg_27.11.2019.pdf</t>
  </si>
  <si>
    <t>massiv in stillstehenden Töff gefahren</t>
  </si>
  <si>
    <t>Unfallschwerpunkt, auch Gegenseite...</t>
  </si>
  <si>
    <t>4369_Altstätten_27.11.2019.pdf</t>
  </si>
  <si>
    <t xml:space="preserve">Schöneggstrasse  </t>
  </si>
  <si>
    <t>4rad-Emobil, einbiegend vortritt verweigert.</t>
  </si>
  <si>
    <t xml:space="preserve">hinten   </t>
  </si>
  <si>
    <t>Sender von Silo Hiag Fenster, Unfallschwerpunkt.</t>
  </si>
  <si>
    <t>4370_Altstätten_27.11.2019.pdf</t>
  </si>
  <si>
    <t>ost-West</t>
  </si>
  <si>
    <t>Warnung Falschfaher für Leute West - Ost</t>
  </si>
  <si>
    <t>fast ganz Dunkel, erhöhte Rampen, Sender sehr flach.</t>
  </si>
  <si>
    <t>4371_Interlaken_Ost_28.11.2019.pdf</t>
  </si>
  <si>
    <t>Hauterive</t>
  </si>
  <si>
    <t>Fr süd Rastpl glane</t>
  </si>
  <si>
    <t>Kurve weitgefahren, leitplanke</t>
  </si>
  <si>
    <t>2 Unfälle innert 2 Monaten dort, gl Fahrrichtung</t>
  </si>
  <si>
    <t>4372_Hauterive_05.11.2019.pdf</t>
  </si>
  <si>
    <t>Walliswil</t>
  </si>
  <si>
    <t>auf Nebenstrasse in Pfosten gefahren,spontan gestürzt</t>
  </si>
  <si>
    <t>Ort plausibilisert im Dorf, alle  Sender von hohem Silogebäude. Alkohol vermutet, nicht belegt.</t>
  </si>
  <si>
    <t>4373_Murgenthal_25.11.2019.pdf</t>
  </si>
  <si>
    <t>kurz vor List-Brücke</t>
  </si>
  <si>
    <t>in Haarnadelku abwärts gestürzt</t>
  </si>
  <si>
    <t>Im Bereich steiler Haarnadelkurven neben Deponie runter zur Brücke, Ort noch nicht genau</t>
  </si>
  <si>
    <t>4374_Stein_26.11.2019.pdf</t>
  </si>
  <si>
    <t>Rietheimstrasse</t>
  </si>
  <si>
    <t>in l Rechtskurve geradeaus Streifkollision</t>
  </si>
  <si>
    <t>nur 300m nach dem Kreisel bereits geradeaus gefahren. Beidseits Metallfassaden, Reflexion frontal an Blechpasserelle.</t>
  </si>
  <si>
    <t>4375_Bad-Zurzach_27.11.2019.pdf</t>
  </si>
  <si>
    <t>Lagerstrasse 30</t>
  </si>
  <si>
    <t>nach rechtskurve in Anhänger geprall</t>
  </si>
  <si>
    <t xml:space="preserve">Beide 5G-Standorte doppelt, weiterer Se3 von hi 180° zu hi 140°wendend, 350...380m, mi mi gr </t>
  </si>
  <si>
    <t>4376_Buchs_28.11.2019.pdf</t>
  </si>
  <si>
    <t>Stadthausplatz</t>
  </si>
  <si>
    <t>steh Fahrradfahrerin überfahren</t>
  </si>
  <si>
    <t>Engstelle, Auto MB fährt selber auf Radweg hinter Hauskante hervor.</t>
  </si>
  <si>
    <t>4377_Rapperswil_28.11.2019.pdf</t>
  </si>
  <si>
    <t>Sturz ohne Fremdeinwirkung, überrollt</t>
  </si>
  <si>
    <t>zwischen 2 Spuren, Manitou-PneuKran mit schlechter Sicht nach rechts</t>
  </si>
  <si>
    <t>4378_Winterthur_29.11.2019.pdf</t>
  </si>
  <si>
    <t>Tittwiesenstrasse</t>
  </si>
  <si>
    <t xml:space="preserve">in Kreisel Radfahrerin f </t>
  </si>
  <si>
    <t xml:space="preserve">Schwarzer MB, vermutlich rasch diagnoal querend. vor Fahrrad F, 73 </t>
  </si>
  <si>
    <t>4379_Chur_29.11.2019.pdf</t>
  </si>
  <si>
    <t>Winklenstrasse °</t>
  </si>
  <si>
    <t>Gerade, links ab, Kandelaber</t>
  </si>
  <si>
    <t>Se 1 genau 90° links, frontal 15° zum Se Frutige Bahnhof</t>
  </si>
  <si>
    <t>4380_Frutigen_22.11.2019.pdf</t>
  </si>
  <si>
    <t>Baden-Dättwil</t>
  </si>
  <si>
    <t>Kantonsspital</t>
  </si>
  <si>
    <t>FG m 75 angef.unter Bus geschleudert</t>
  </si>
  <si>
    <t>4381_Baden_Dättwil_29.11.2019.pdf</t>
  </si>
  <si>
    <t>Masanserstrasse</t>
  </si>
  <si>
    <t>Fussgäner</t>
  </si>
  <si>
    <t>Se rechts in Gebäudelücke 30m frei einstrahlend, ca 75°. Se hoch von Kantonsspital, ev mehrere Betreiber.</t>
  </si>
  <si>
    <t>4382_Chur_29.11.2019.pdf</t>
  </si>
  <si>
    <t>4383_Buchberg_24.11.2019.pdf</t>
  </si>
  <si>
    <t>Weiach</t>
  </si>
  <si>
    <t>Glattfelderstrasse</t>
  </si>
  <si>
    <t>links quer über GS, Radweg,Wiese in Mast</t>
  </si>
  <si>
    <r>
      <rPr>
        <b/>
        <sz val="11"/>
        <color rgb="FF000000"/>
        <rFont val="Calibri"/>
        <family val="2"/>
        <charset val="1"/>
      </rPr>
      <t>Suizidal</t>
    </r>
    <r>
      <rPr>
        <sz val="11"/>
        <color rgb="FF000000"/>
        <rFont val="Calibri"/>
        <family val="2"/>
        <charset val="1"/>
      </rPr>
      <t xml:space="preserve"> Se frontal mit 3 Nutzern und Polycom.</t>
    </r>
  </si>
  <si>
    <t>4384_Weiach_28.11.2019.pdf</t>
  </si>
  <si>
    <t>in linkskurve auf Bankett, Baum, gedreht</t>
  </si>
  <si>
    <t>4385_Schaffhausen_29.11.2019.pdf</t>
  </si>
  <si>
    <t xml:space="preserve">Schaffhausen  j15 </t>
  </si>
  <si>
    <t>Auf Gegenfahrbahn bei Autobahnanfang</t>
  </si>
  <si>
    <t>4386_Schaffhausen_28.11.2019.pdf</t>
  </si>
  <si>
    <t>Oftringen</t>
  </si>
  <si>
    <t>Kirchgassen</t>
  </si>
  <si>
    <t>4387_Oftringen_29.11.2019.pdf</t>
  </si>
  <si>
    <t>Erlenbachstrasse 3</t>
  </si>
  <si>
    <t>bei Wegfahrt v P Pedal verwechselt</t>
  </si>
  <si>
    <t>200uW/m2, w-lan</t>
  </si>
  <si>
    <t>wlan/Schnurlostelefon verm. aus Arztpraxis im 2.Stock, ca. 30m  über 200uW/m2</t>
  </si>
  <si>
    <t>4388_Herisau_30.11.2019.pdf</t>
  </si>
  <si>
    <t>Vortritt auf FG nicht gewährt</t>
  </si>
  <si>
    <t>Ev Reflexion an Gebäude links.  28 m vor Unfallstelle kurz exponiert- ev Holzgebäude.</t>
  </si>
  <si>
    <t>4389_Sarnen_26.11.2019.pdf</t>
  </si>
  <si>
    <t>Therwilerstrasse 33</t>
  </si>
  <si>
    <t>Vortritt auf FG nicht gewährt, Flucht</t>
  </si>
  <si>
    <t>gut beleuchtet, fg li - re, Verengung, ev zu viele Signale in Mitte, Se frontal eventuell, abklären.</t>
  </si>
  <si>
    <t>4390_Therwil_28.11.2019.pdf</t>
  </si>
  <si>
    <t>1.86mW/m2</t>
  </si>
  <si>
    <t>Postauto aus Kurve  auftauchend, spiegelung auf nasser strasse. Reflexion / Funkspiegelung an Postautoflanke</t>
  </si>
  <si>
    <t>4391_Rueun_29.11.2019.pdf</t>
  </si>
  <si>
    <t>Lamboing</t>
  </si>
  <si>
    <t>rte le Jorat</t>
  </si>
  <si>
    <t>Lieferwg links ab Str, gekippt</t>
  </si>
  <si>
    <t>HS-Trasse 5 parallel oberhalb und quert 6fach, Waldpassage, Kein Eintrag in Astra-Unfallkarte</t>
  </si>
  <si>
    <t>4392_Lamboing_29.30.2019.pdf</t>
  </si>
  <si>
    <t>Ecublens</t>
  </si>
  <si>
    <t>Ausfahrt Crissier</t>
  </si>
  <si>
    <t>Unsich Fahrweise, Falschfahrer</t>
  </si>
  <si>
    <t xml:space="preserve">HS 1 beide Male,  </t>
  </si>
  <si>
    <t>4393_Ecublens_28.11.2019.pdf</t>
  </si>
  <si>
    <t>Langnau i E</t>
  </si>
  <si>
    <t>Dorfstrassse</t>
  </si>
  <si>
    <t>Kollision beim Einbiegen</t>
  </si>
  <si>
    <t>beginnende Verengung zugunsten FG-Insel. S32 sehr klein, Se3 145 sehr klein frontal, nicht eingetragen</t>
  </si>
  <si>
    <t>4394_Langnau_26.11.2019.pdf</t>
  </si>
  <si>
    <t>Leuzigen</t>
  </si>
  <si>
    <t>In kurve Kollision</t>
  </si>
  <si>
    <t>13 Sender von Säckingen D her , Hochhaus</t>
  </si>
  <si>
    <t>4396_Mumpf_08.11.2016.pdf</t>
  </si>
  <si>
    <t>Kreisel Untertorq</t>
  </si>
  <si>
    <t>Unfall nicht in Astra-Karte eingetragen. Unfallschwerpunkt Velofahrer in Kreisel</t>
  </si>
  <si>
    <t>4397_Chur_29.11.2019.pdf</t>
  </si>
  <si>
    <t>Lagerhausstrasse</t>
  </si>
  <si>
    <t>Mehrfachstandort von Swisscom Poststrasse aus. Reflexionen</t>
  </si>
  <si>
    <t>4398_Solothurn_04.12.2019.pdf</t>
  </si>
  <si>
    <t>Mädern</t>
  </si>
  <si>
    <t>links über Gegenspur, Baum</t>
  </si>
  <si>
    <t>Unfallschwerpunkt, 4363 u.a.m., meist FR O-West, expos. Links 90°</t>
  </si>
  <si>
    <t>4399_Meiringen_04.12.2019.pdf</t>
  </si>
  <si>
    <t>Austrasse</t>
  </si>
  <si>
    <t xml:space="preserve"> Geradeaus statt linkskurve</t>
  </si>
  <si>
    <t>HS Erdeinspeisung 16kv links nFB vor Auenstein. Alle Sender in leichter linkskurve genau rechts 90°; 5j- Kind im Auto.</t>
  </si>
  <si>
    <t>4400_Auenstein_19.11.2019.pdf</t>
  </si>
  <si>
    <t>Triengen</t>
  </si>
  <si>
    <t>Mühlegasse</t>
  </si>
  <si>
    <t>Geradeaus statt scharf linkskurve</t>
  </si>
  <si>
    <t>quer 4900</t>
  </si>
  <si>
    <t>2xHS 1. SE 90°, in senke 250m vor starker Biegung, ungebremst. Einschlaf, infarkt o suizid</t>
  </si>
  <si>
    <t>4401_Triengen_05.12.2019.pdf</t>
  </si>
  <si>
    <t>Schaffhauserstrasse 93</t>
  </si>
  <si>
    <t>abrupt vor Fahrrad geschwenkt, Flucht</t>
  </si>
  <si>
    <t>Fahrerflucht, SE 1 ev. Doppeltstandort. Unfallschwerpunkt, Lind</t>
  </si>
  <si>
    <t>4402_Winterthur_05.12.2019.pdf</t>
  </si>
  <si>
    <t>in linkskurve Geradeaus</t>
  </si>
  <si>
    <t>Unfallschwerpunkt, ca. bisher 3 Unfälle, Rentner, Motorradfahrer</t>
  </si>
  <si>
    <t>4403__Sfazu_05.12.2019.pdf</t>
  </si>
  <si>
    <t>vor Tram geraten</t>
  </si>
  <si>
    <t>Unfallschwerpunkt FG/Tramkollison, 2 weitere, 1 davon tödlicher</t>
  </si>
  <si>
    <t>4404_Zürich_06.12.2019.pdf</t>
  </si>
  <si>
    <t>Tu Gordo</t>
  </si>
  <si>
    <t>nach eingangskurve li in Gegenverkehr</t>
  </si>
  <si>
    <r>
      <rPr>
        <sz val="11"/>
        <color rgb="FF000000"/>
        <rFont val="Calibri"/>
        <family val="2"/>
        <charset val="1"/>
      </rPr>
      <t>Unfallschwerpunkt 2 tödliche Unfälle hier. Sender Logano, Gebirgsstandort verm. m Polycom.</t>
    </r>
    <r>
      <rPr>
        <b/>
        <sz val="11"/>
        <color rgb="FF000000"/>
        <rFont val="Calibri"/>
        <family val="2"/>
        <charset val="1"/>
      </rPr>
      <t xml:space="preserve"> Nicht in Astra-Karte vermerkt</t>
    </r>
  </si>
  <si>
    <t>4405_Mesocco_07.12.2019.pdf</t>
  </si>
  <si>
    <t>Zentralstrasse 117</t>
  </si>
  <si>
    <t>4406_Zürich_07.12.2019.pdf</t>
  </si>
  <si>
    <t>A3 FR süd</t>
  </si>
  <si>
    <t>Raser in steh. Kolonne ausgewichen</t>
  </si>
  <si>
    <t>4407_Effingen_27.11.2019.pdf</t>
  </si>
  <si>
    <t>Bankstrasse</t>
  </si>
  <si>
    <t>gestürzt nach Ausweichmanöver</t>
  </si>
  <si>
    <t>Lernfahrausweis für Kat.B, nicht für Motorrad.</t>
  </si>
  <si>
    <t>4408_Weinfelden_06.12.2019.pdf</t>
  </si>
  <si>
    <t>Chur Quader EKZ</t>
  </si>
  <si>
    <t>0.9 mW/m2</t>
  </si>
  <si>
    <t>nicht publizierte Meldung, von Stapo Chur direkt, Aus Coop Quader kommend.</t>
  </si>
  <si>
    <t>4409_Chur_04.12.2019.pdf</t>
  </si>
  <si>
    <t>in Ausfahrtkurve links in LP</t>
  </si>
  <si>
    <t>fahrunfähig</t>
  </si>
  <si>
    <t>4410_St.Gallen_08.12.2019.pdf</t>
  </si>
  <si>
    <t>A1 Pannenstreifen</t>
  </si>
  <si>
    <t>unwohl auf Pannenstreifen,angefahren</t>
  </si>
  <si>
    <r>
      <rPr>
        <sz val="11"/>
        <color rgb="FF000000"/>
        <rFont val="Calibri"/>
        <family val="2"/>
        <charset val="1"/>
      </rPr>
      <t xml:space="preserve">Fahrerin 1 </t>
    </r>
    <r>
      <rPr>
        <b/>
        <sz val="11"/>
        <color rgb="FF000000"/>
        <rFont val="Calibri"/>
        <family val="2"/>
        <charset val="1"/>
      </rPr>
      <t>fühlte sich geschwächt</t>
    </r>
    <r>
      <rPr>
        <sz val="11"/>
        <color rgb="FF000000"/>
        <rFont val="Calibri"/>
        <family val="2"/>
        <charset val="1"/>
      </rPr>
      <t>, Fenster geöffnet. Auto angefahren von evtl. abgelenktem Fahrer 2</t>
    </r>
  </si>
  <si>
    <t>4411_Derendingen_07.12.2019.pdf</t>
  </si>
  <si>
    <t>FG 77 auf Streifen angefahren</t>
  </si>
  <si>
    <t>Hauptstrasse 70</t>
  </si>
  <si>
    <t>FG 13 auf Streifen angefahren</t>
  </si>
  <si>
    <t xml:space="preserve">Fahrerflucht, </t>
  </si>
  <si>
    <t>4413_Kreuzlingen_04.12.2019.pdf</t>
  </si>
  <si>
    <t>rue de Carouge</t>
  </si>
  <si>
    <t>Flankenspiegelung am Tram durch Se2, der auf ca. 10m Höhe sendet.</t>
  </si>
  <si>
    <t>4414_Geneve_05.12.2019.pdf</t>
  </si>
  <si>
    <t>4415_Geneve_08.12.2019.pdf</t>
  </si>
  <si>
    <t>Ausfahrt Autobahn</t>
  </si>
  <si>
    <t>2 HS 1 auf Ausfahrt, die letzte immer noch  oberhalb Stop-Strecke</t>
  </si>
  <si>
    <t>4416_Erstfeld_05.12.20919.pdf</t>
  </si>
  <si>
    <t>Riom</t>
  </si>
  <si>
    <t>Brücke n Conter</t>
  </si>
  <si>
    <t>in Kurve auf Leitplanke Postauto</t>
  </si>
  <si>
    <t>Postauto war beim Unfall vermutlich bereits mittig auf der Brücke.</t>
  </si>
  <si>
    <t>4417_Riom_08.12.2019.pdf</t>
  </si>
  <si>
    <t>Chatelot barrage</t>
  </si>
  <si>
    <t>Staumauer</t>
  </si>
  <si>
    <t>Ab Mauer gestürzt</t>
  </si>
  <si>
    <t>Se sehr klein auf Mauerkrone, F / CH-Mauer, ev Pegelsender, Teilnehmer einer Festivität in der Umgebung</t>
  </si>
  <si>
    <t>4418_Chatelot_08.12.2019.pdf</t>
  </si>
  <si>
    <t>rue Abbe Monnin</t>
  </si>
  <si>
    <t>Se von 9_G-Hochhaus, ev Reflexion an Nachbarhaus, am Ort der Wahrnehmung frontal</t>
  </si>
  <si>
    <t>4419_Bassecourt_28.11.2019.pdf</t>
  </si>
  <si>
    <t>ju</t>
  </si>
  <si>
    <t>rue de l eglise 51</t>
  </si>
  <si>
    <t>rückw aus P quer über 2 Spuren, Mauer</t>
  </si>
  <si>
    <t>gen. 90° links, Se  von Silo her, vermutlich Doppelstandort, verm. polycom</t>
  </si>
  <si>
    <t>4420_Alle_28.11.2019.pdf</t>
  </si>
  <si>
    <t xml:space="preserve"> Berufsfahrer</t>
  </si>
  <si>
    <t>Leematten</t>
  </si>
  <si>
    <t>in Wendeschlaufe geradeaus, Mauefr</t>
  </si>
  <si>
    <t>5G Sender bei Unterwerk, Gebäudeschatten.</t>
  </si>
  <si>
    <t>4421_Adlikon_09.12.2019.pdf</t>
  </si>
  <si>
    <t>Litzirüti</t>
  </si>
  <si>
    <t>n re Kurve re ab Strasse</t>
  </si>
  <si>
    <t>quer 120</t>
  </si>
  <si>
    <t>Gebirgsstandort, in Kurve 180° exponiert, Gefälle, senkr zur Strahlung alle drei HS ca Ebene 5 3xquerend</t>
  </si>
  <si>
    <t>4422_Litzirüti_09.12.2019.pdf</t>
  </si>
  <si>
    <t xml:space="preserve">Rorschacher </t>
  </si>
  <si>
    <t xml:space="preserve">FG von li nach rechts, </t>
  </si>
  <si>
    <t>4423_Rorschachð_09.12.2019.pdf</t>
  </si>
  <si>
    <t>Parkstrasse</t>
  </si>
  <si>
    <t>Reflexionen an Glasfassade Kantonalbank-Gebäude, belastet zusätzlich frontal-rechts</t>
  </si>
  <si>
    <t>4424_St.Margrethen_08.12.2019.pdf</t>
  </si>
  <si>
    <t>Schaulagerstrasse</t>
  </si>
  <si>
    <t>Se 1 und 2 direkt 170°, 180°, Se 3 Doppelstandort gen. Re 90°, Se 4 re 90°. Somit unwahrscheinlich, dass FG südlich</t>
  </si>
  <si>
    <t>4425_Münchenstein_06.12.2019.pdf</t>
  </si>
  <si>
    <t xml:space="preserve">FG angefahren </t>
  </si>
  <si>
    <t>4426_Malters_09.12.2019.pdf</t>
  </si>
  <si>
    <t>Birkenstrasse</t>
  </si>
  <si>
    <t>gute Lichtverhältnisse</t>
  </si>
  <si>
    <t>4427_Risch-Rotkreuz_06.12.2019.pdf</t>
  </si>
  <si>
    <t>Rank Kreisel</t>
  </si>
  <si>
    <t>nach Kreisel gekippt</t>
  </si>
  <si>
    <t>zus. Polycom. Unfallschwerpunkt. Schilter frei exponiert, heuladung dämpt nicht in diesem Winke.</t>
  </si>
  <si>
    <t>4428_Appenzell_06.12.2020.pdf</t>
  </si>
  <si>
    <t>Urnäscherstrasse</t>
  </si>
  <si>
    <t>dichtes Schneetreiben</t>
  </si>
  <si>
    <t>4429_Waldstatt_09.12.2019.pdf</t>
  </si>
  <si>
    <t xml:space="preserve">Unterführung </t>
  </si>
  <si>
    <t>1 Auto schiebt 3 ineinande rin Abfahrt der Unterführung, gut einzusehen, da von oben her...</t>
  </si>
  <si>
    <t>4430_Flüelen_02.12.2019.pdf</t>
  </si>
  <si>
    <t>Rechts ab Strasse, Bachbett</t>
  </si>
  <si>
    <t>Unfallschwerpunkt, Se links oben im Radius der Kurve, vermutlich 3 Betreiber und polycom..</t>
  </si>
  <si>
    <t>4431_Matt_09.12.2019.pdf</t>
  </si>
  <si>
    <t>Koblenzerstrasse</t>
  </si>
  <si>
    <t>spontan links in Gegenverkehr</t>
  </si>
  <si>
    <t xml:space="preserve">Unfallschwerpunkt, 3 x links in Gegenverkehr, </t>
  </si>
  <si>
    <t>4432_Döttingen_10.12.2019.pdf</t>
  </si>
  <si>
    <t>avenue Wendt</t>
  </si>
  <si>
    <t>Stop überfahren</t>
  </si>
  <si>
    <t>Unfallschwerpunkt. Se GSM 2019 nicht mehr vermerkt, im Unfallzeitpunkt sicher.</t>
  </si>
  <si>
    <t>4433_Geneve_13.06.2015.pdf</t>
  </si>
  <si>
    <t>Riedmattweg</t>
  </si>
  <si>
    <t>Rennrad uf Radweg kollidiert</t>
  </si>
  <si>
    <t>Fahrerflucht,  Radweg mit Kurve,  Gebüsch, allerdings entlaubt im Winter.</t>
  </si>
  <si>
    <t>4434_Zug_08.12.2019.pdf</t>
  </si>
  <si>
    <t>Schwarzenbergstrasse</t>
  </si>
  <si>
    <t>n li-Kurve li auf  Böschung, rechts ab</t>
  </si>
  <si>
    <t>Beide Se hoch Silo, genau 90° re bei Linksfahrt in Böschung,Fahrerflucht</t>
  </si>
  <si>
    <t>4436_Geneve_28.04.2015.pdf</t>
  </si>
  <si>
    <t>Gleise überquert</t>
  </si>
  <si>
    <t>Alter und Geschlecht unbekannt, Zeitungsbericht GE TDG</t>
  </si>
  <si>
    <t>4436_Malters_07.12.2019.pdf</t>
  </si>
  <si>
    <t>Ellighausen</t>
  </si>
  <si>
    <t>Greestrasse</t>
  </si>
  <si>
    <t>5G Sender an Autobahn, hoch ...Unfallort tief. Alle Betreiber plus Polycom.</t>
  </si>
  <si>
    <t>4437_Ellighausen_11.12.2019.pdf</t>
  </si>
  <si>
    <t>Heimeliweg</t>
  </si>
  <si>
    <t>Paketlieferwagen rückwärts</t>
  </si>
  <si>
    <t xml:space="preserve">Se von Hinten wären 2-3 Betreiber, </t>
  </si>
  <si>
    <t>4438_Oberdorf_11.12.2019.pdf</t>
  </si>
  <si>
    <t>f 16 auf Streifen angefahren</t>
  </si>
  <si>
    <t xml:space="preserve">FG falsch beleuchtet, U </t>
  </si>
  <si>
    <t>4439_Niederwil_19.12.2019.pdf</t>
  </si>
  <si>
    <t>Leisibachstrasse</t>
  </si>
  <si>
    <t>FG beim überqueren d Strasse angefahren</t>
  </si>
  <si>
    <t>Villen-Efh-Quartier. Kein Funk, viel Abstand, kind 8 quert am Mittag, 80m neben FG, HS 1 vermutlich gequert.</t>
  </si>
  <si>
    <t>4440_Buchrain_11.12.2019.pdf</t>
  </si>
  <si>
    <t>n li kurve li in Mittelleitplanke</t>
  </si>
  <si>
    <r>
      <rPr>
        <sz val="11"/>
        <color rgb="FF000000"/>
        <rFont val="Calibri"/>
        <family val="2"/>
        <charset val="1"/>
      </rPr>
      <t>Standort Amag zentral, alle Betreiber, verm alle mit</t>
    </r>
    <r>
      <rPr>
        <b/>
        <sz val="11"/>
        <color rgb="FF00B050"/>
        <rFont val="Calibri"/>
        <family val="2"/>
        <charset val="1"/>
      </rPr>
      <t xml:space="preserve"> 5G gross.</t>
    </r>
  </si>
  <si>
    <t>4441_Kölliken_11.12.2019.pdf</t>
  </si>
  <si>
    <t>Hohenemserstrasse 47</t>
  </si>
  <si>
    <t>vor Kreuzung re in Signalständer</t>
  </si>
  <si>
    <t>Klei Richtungsänd zu Sender 285m gross - genau 0° beim Auftretend des Unwohlseins. HS sind 2x  Ebene 1 und 2 x Ebene 3</t>
  </si>
  <si>
    <t>4442_Diepoldsau_11.12.2019.pdf</t>
  </si>
  <si>
    <t>Grütstrasse 7</t>
  </si>
  <si>
    <t>FG falsch beleuchtet, Unfallschwerpunkt,  2xim Dez 19. FG 73, von li na re</t>
  </si>
  <si>
    <t>4443_Gossau_12.12.2019.pdf</t>
  </si>
  <si>
    <t>Kreuzung Dunkel, Sicherheitslinie führt frontal auf Bus...</t>
  </si>
  <si>
    <t>4444_Liesberg_11.12.2019.pdf</t>
  </si>
  <si>
    <t>Am Ort der Wahrnehmung frontal exponiert, dann eindrehen m expos. Links, dort ohne expos.</t>
  </si>
  <si>
    <t>4445_Chur_12.12.2019.pdf</t>
  </si>
  <si>
    <t>SE 2, 3: Reflexion an 50% verglaster Fassade</t>
  </si>
  <si>
    <t>4446_Düdingen_13.12.2019.pdf</t>
  </si>
  <si>
    <t>Bethlehemstrasse</t>
  </si>
  <si>
    <t>vor Kreuzung gestürzt</t>
  </si>
  <si>
    <t>4447_Bern_13.12.2019.pdf</t>
  </si>
  <si>
    <t>Herdern</t>
  </si>
  <si>
    <t>Gegenspur in l re Kurve</t>
  </si>
  <si>
    <t>Se1 Hochstandort, verm alle betreiber, Se2 3 Betreiber und Polycom</t>
  </si>
  <si>
    <t>4448_Herdern_13.12.2019.pdf</t>
  </si>
  <si>
    <t>Buechstrasse</t>
  </si>
  <si>
    <t>beim Abbiegen Kollision Leitplanke</t>
  </si>
  <si>
    <t>Refexion meist Metallfassaden,  in Industriegebiet.</t>
  </si>
  <si>
    <t>4449_Rapperswil-Jona_14.12.2010.pdf</t>
  </si>
  <si>
    <t>Überwasserweg</t>
  </si>
  <si>
    <t>Auf Radweg gestürzt, Begleitung ebenfalls</t>
  </si>
  <si>
    <t>im Schnittpunkt von 4 Sendern</t>
  </si>
  <si>
    <t>4450_Sargans_14.12.2019.pdf</t>
  </si>
  <si>
    <t>Grüzefeld Kreisel</t>
  </si>
  <si>
    <t>im Kreisel Vortritt n gewärht</t>
  </si>
  <si>
    <t>extremer Unfallschwerpunkt</t>
  </si>
  <si>
    <t>4451_Winterthur_13.12.2019.pdf</t>
  </si>
  <si>
    <t>Rieden</t>
  </si>
  <si>
    <t>2 FG auf Streifen angefahren</t>
  </si>
  <si>
    <t>FG ist falsch beleuchtet, von hinten. Ev regnerisch.</t>
  </si>
  <si>
    <t>4452_Rieden_14.12.2019.pdf</t>
  </si>
  <si>
    <t>Se 5G wieder zurückgenommen innert 3 Monaten.</t>
  </si>
  <si>
    <t>4453_Kreuzlingen_15.01.2020.pdf</t>
  </si>
  <si>
    <t>Flurlingen</t>
  </si>
  <si>
    <t>Ausfahrt A4 FR SH</t>
  </si>
  <si>
    <t>in Trennelement Ausfahrt geprallt</t>
  </si>
  <si>
    <t>4454_Flurlingen_17.01.2020.pdf</t>
  </si>
  <si>
    <t>rechts auf Leitplanke, abgestürzt</t>
  </si>
  <si>
    <t xml:space="preserve">HS1, zusätzlich 1040, 1100, 1130, </t>
  </si>
  <si>
    <t>4455_Silenen_15.12.2019.pdf</t>
  </si>
  <si>
    <t>Oberrietstrasse</t>
  </si>
  <si>
    <t>in manövrierenden LKW gefahren</t>
  </si>
  <si>
    <t>Metallfassaden rechts in FR, und frontal, 2 x Reflexionen Druckfass hinter Traktor, reflektiert zusätzlich</t>
  </si>
  <si>
    <t>4456_Altstätten_29.04.2020.pdf</t>
  </si>
  <si>
    <t>Manövrierend Frau 89 angefahren</t>
  </si>
  <si>
    <t>5G, bergauf, offene Ahornstasse zum Sender, nicht deklarierter 3.Sender, Se2 - Se6kaschiert in umfassender Hülle</t>
  </si>
  <si>
    <t>4457_Bergdietikon_16.12.2019.pdf</t>
  </si>
  <si>
    <t xml:space="preserve"> Altersfahrer</t>
  </si>
  <si>
    <t>Corin-de-la-Crete</t>
  </si>
  <si>
    <t>15m vorher Se1 wieder da, 15m vorher Se2 und Se3 über 250m einstrahlend, Höhenstrasse.</t>
  </si>
  <si>
    <t>4458_Corin-De-La-Crete_15.12.2019.pdf</t>
  </si>
  <si>
    <t xml:space="preserve">St.Margarethenstrasse </t>
  </si>
  <si>
    <t>hint Tram li vor Tram abgebogen</t>
  </si>
  <si>
    <t>rechts reflektierende Glasfassade mit Winkel,  Se 2 wird von rechts verdoppelt.</t>
  </si>
  <si>
    <t>4459_Basel_16.12.2019.pdf</t>
  </si>
  <si>
    <t xml:space="preserve">b überholen gestreift </t>
  </si>
  <si>
    <t>beide auf Geradeaus-Spur, neben Abbiegespur Spital, Fahrerflucht, resp. nicht bemerkt.</t>
  </si>
  <si>
    <t>4460_Luzern_16.12.2019.pdf</t>
  </si>
  <si>
    <t>li abbiegend Vortritt verweigert</t>
  </si>
  <si>
    <t>5G und LTE bis am 1.4. wieder um 1 Stufe zurückgenommen!</t>
  </si>
  <si>
    <t>4461_Birr_17.12.2019.pdf</t>
  </si>
  <si>
    <t>Guggenbühlstrasse</t>
  </si>
  <si>
    <t>E-trottinett in Kreuzung gestürzt</t>
  </si>
  <si>
    <t xml:space="preserve">Unklar, ob noch Auto im Bereich durchgefahren ist. </t>
  </si>
  <si>
    <t>4462_Oberwinterthur_17.12.2019.pdf</t>
  </si>
  <si>
    <t>100m nach Rechtsabbiegen in Bus geschleudert</t>
  </si>
  <si>
    <t>Bus ist in vorgezogenem Wendemanöver, aber gut sichtbar...</t>
  </si>
  <si>
    <t>4463_Winterthur_17.12.2019.pdf</t>
  </si>
  <si>
    <t>Chienbergtunnel</t>
  </si>
  <si>
    <t>Nach Eingangkurve in Gegenverkehr</t>
  </si>
  <si>
    <t>gsm sehr klein.</t>
  </si>
  <si>
    <t>4464_Gelterkinden_18.12.2019.pdf</t>
  </si>
  <si>
    <t>Zürich Leutschenbach</t>
  </si>
  <si>
    <t>Andreasstrasse</t>
  </si>
  <si>
    <t>abbiegend mit Tram kollidiert</t>
  </si>
  <si>
    <t>HS SBB. Se1 und Se2 reflektiert, Distanz 15% erhöht. Alter geschätzt, Mutter mit kleinkind auf Kindersitz.</t>
  </si>
  <si>
    <t>4465_Zürich_18.12.2019.pdf</t>
  </si>
  <si>
    <t>Wichtrach</t>
  </si>
  <si>
    <t>n lei Linkskurver weiter in Gegenverkehr</t>
  </si>
  <si>
    <t>Sender auf Landi-silo, hoch 40m, in Gebäudelücken 2 x dann Kurve weitergef. Reflexion Glas rechts.</t>
  </si>
  <si>
    <t>4466_Wichtrach_18.12.2019.pdf</t>
  </si>
  <si>
    <t>Thalerstrasse 124</t>
  </si>
  <si>
    <t>Auffahrunfall in stillst. FZ</t>
  </si>
  <si>
    <t>4467_Rorschacherberg_18.12.2019.pdf</t>
  </si>
  <si>
    <t>Frontalkoll, rasante Weiterfahrt</t>
  </si>
  <si>
    <t>Cabriolet, längere rasante irrfahrt mit überholen von 2 Fahzeugen und kreisel touchiert, ev Epilepsie.</t>
  </si>
  <si>
    <t>4468_Zollikon_19.12.2019.pdf</t>
  </si>
  <si>
    <r>
      <rPr>
        <sz val="11"/>
        <color rgb="FF000000"/>
        <rFont val="Calibri"/>
        <family val="2"/>
        <charset val="1"/>
      </rPr>
      <t xml:space="preserve">genau hi 175°, genau re 90°       </t>
    </r>
    <r>
      <rPr>
        <sz val="11"/>
        <color rgb="FF00B050"/>
        <rFont val="Calibri"/>
        <family val="2"/>
        <charset val="1"/>
      </rPr>
      <t>Kronenschaden</t>
    </r>
    <r>
      <rPr>
        <sz val="11"/>
        <color rgb="FF000000"/>
        <rFont val="Calibri"/>
        <family val="2"/>
        <charset val="1"/>
      </rPr>
      <t xml:space="preserve"> </t>
    </r>
  </si>
  <si>
    <t>4469_Chur_18.12.2019.pdf</t>
  </si>
  <si>
    <t>nicht  lokalisierbar</t>
  </si>
  <si>
    <t>4470_Wohlen_18.12.2019.pdf</t>
  </si>
  <si>
    <t>n Campus-Kreisel</t>
  </si>
  <si>
    <t>HS SBB, genau 180° bei Einfahrt, Unfallschwerpunkt mit FG auf Gegenspur an dieser Stelle</t>
  </si>
  <si>
    <t>4471_Windisch_18.12.2019.pdf</t>
  </si>
  <si>
    <t>Fisibach</t>
  </si>
  <si>
    <t>Bachserstrasse</t>
  </si>
  <si>
    <t>geradeaus statt re Kurve</t>
  </si>
  <si>
    <t>Einschlafunfall, nicht in Astra-UnfallKarte vermerkt.</t>
  </si>
  <si>
    <t>4472_Fisibach_19.12.2019.pdf</t>
  </si>
  <si>
    <t xml:space="preserve">Murg </t>
  </si>
  <si>
    <t>Einfahrt A3</t>
  </si>
  <si>
    <t xml:space="preserve">Falschfahrer  </t>
  </si>
  <si>
    <t>Verkehrsmeldung DRS 1, 12.30,   2 x wiederholt, Se Zentrum, gl Höhe, 90° li,  Tunnel SBB</t>
  </si>
  <si>
    <t>4473_Murg_21.12.2019.pdf</t>
  </si>
  <si>
    <t>Ilanz</t>
  </si>
  <si>
    <t>Obersaxenstrasse</t>
  </si>
  <si>
    <t>Ort plausibilisiert, GR gibt keine weiteren Auskünfte mehr.</t>
  </si>
  <si>
    <t>4474_Ilanz_11.12.2019.pdf</t>
  </si>
  <si>
    <t>4475_Widnau_19.12.2019.pdf</t>
  </si>
  <si>
    <t>St.Gallerstrasse 133</t>
  </si>
  <si>
    <t>Gas und Bremsen zugleich</t>
  </si>
  <si>
    <t>über 20mW/m2</t>
  </si>
  <si>
    <t>identisch mit Unfall Sekundenschlaf Automobilist vom 3432_Rapperswil-Jona_3432</t>
  </si>
  <si>
    <t>4476_Rapperswil-Jona_20.12.2019.pdf</t>
  </si>
  <si>
    <t>Hauptstrasse 57</t>
  </si>
  <si>
    <t>Bei Auffahren au Trottoir gestürzt</t>
  </si>
  <si>
    <t>reanimiert, Heli ins Spital.   Ev. med. Problem. HS ist 2x Bahnstrom beim Bahnübergang</t>
  </si>
  <si>
    <t>4477_Staad_21.12.2019.pdf</t>
  </si>
  <si>
    <t>Ittenthal</t>
  </si>
  <si>
    <t>frickerstrasse</t>
  </si>
  <si>
    <t>auf Gegenspur gefahren</t>
  </si>
  <si>
    <t>nicht genau lokalisiert, enges Landsträsschen Ausl.fahrzeug, zu schnell entgegenkommend, Fahrerflucht</t>
  </si>
  <si>
    <t>4478_Ittenthal_20.12.2019.pdf</t>
  </si>
  <si>
    <t>FG schlecht beleuchtet se genau über Kuppe</t>
  </si>
  <si>
    <t>4479_Schinznach-Bad_20.12.2019.pdf</t>
  </si>
  <si>
    <t>4480_Düdingen_20.12.2019.pdf</t>
  </si>
  <si>
    <t>geschleudert und Koll Geländer</t>
  </si>
  <si>
    <t>2.82 mW/m2</t>
  </si>
  <si>
    <t xml:space="preserve">Unfallschwerpunkt Schleuderunfälle. </t>
  </si>
  <si>
    <t>4481_St.Gallen_22.11.2019.pdf</t>
  </si>
  <si>
    <t>Tüscherz</t>
  </si>
  <si>
    <t>leichte rechtskurve weitergefahren</t>
  </si>
  <si>
    <t>in rechtskurve weiter rechts in Leitplanke, Se gsmrail zuerst frontal Se von Sutz-Lattrigen über See, zus. Se von Ipsach gr 2900</t>
  </si>
  <si>
    <t>4482_Tüscherz_22.10.2019.pdf</t>
  </si>
  <si>
    <t>Ausf Mühlenen</t>
  </si>
  <si>
    <t>4483_Neuhausen_23.12.2019.pdf</t>
  </si>
  <si>
    <t>Oehningerstrasse</t>
  </si>
  <si>
    <t xml:space="preserve">spitzwinklige kein-Vortritt-Kreuzung. </t>
  </si>
  <si>
    <t>4484_Stein-am-Rhein_23.12.2019.pdf</t>
  </si>
  <si>
    <t>Zentralstrasse 56</t>
  </si>
  <si>
    <t>Auf Streifen plötzlich gestürzt</t>
  </si>
  <si>
    <r>
      <rPr>
        <sz val="11"/>
        <color rgb="FF000000"/>
        <rFont val="Calibri"/>
        <family val="2"/>
        <charset val="1"/>
      </rPr>
      <t xml:space="preserve">Auf FG, </t>
    </r>
    <r>
      <rPr>
        <b/>
        <sz val="11"/>
        <color rgb="FF000000"/>
        <rFont val="Calibri"/>
        <family val="2"/>
        <charset val="1"/>
      </rPr>
      <t>noch vor</t>
    </r>
    <r>
      <rPr>
        <sz val="11"/>
        <color rgb="FF000000"/>
        <rFont val="Calibri"/>
        <family val="2"/>
        <charset val="1"/>
      </rPr>
      <t xml:space="preserve"> einem Auto F 86 alleine gestürzt</t>
    </r>
  </si>
  <si>
    <t>4485_Neuhausen_23.12.2019.pdf</t>
  </si>
  <si>
    <t>Se genau 90° beim Einbiegen. Strecke übersichtlich, alle 3 Sender an / Neben Tunnelportal / - Lüftungsanlage</t>
  </si>
  <si>
    <t>4486_Nenzlingen_23.12.2019.pdf</t>
  </si>
  <si>
    <t>Vetroz</t>
  </si>
  <si>
    <t>Unfallschwerpuntk, nächster Streifen 150m später ebenfalls FG angefahren, Insel-Elemente...</t>
  </si>
  <si>
    <t>4487_Vetroz_11.12.21019.pdf</t>
  </si>
  <si>
    <t>Bellmund</t>
  </si>
  <si>
    <t>vermutlich Dreifachstandort,  ca. 20° zum Hautpstrahlzentrum, frei einstrahlend, FG falsch beleuchtet</t>
  </si>
  <si>
    <t>4488_Bellmund_20.12.2019.pdf</t>
  </si>
  <si>
    <t xml:space="preserve">Hauptstrasse  </t>
  </si>
  <si>
    <t>aus P Vortritt verweigert, in Bach katapultiert</t>
  </si>
  <si>
    <t>von seitlichem P mit Schwung eingefahren, 2 Rentner 4m in Bach katapultiert</t>
  </si>
  <si>
    <t>4489_Rüti_23.12.2019.pdf</t>
  </si>
  <si>
    <t>Buttikon</t>
  </si>
  <si>
    <t>q</t>
  </si>
  <si>
    <t>In rechts-Kurve, ev aus Schatten gehend. 10-15 m vorher exponiert.</t>
  </si>
  <si>
    <t>4490_Buttikon_15.12.2019.pdf</t>
  </si>
  <si>
    <t>Kind 7 m Trotti spontan auf FG</t>
  </si>
  <si>
    <t>Gute Sicht, Schulhausnähe.   Mittagszeit, vermutlich mehrere Kinder auf Trottoirs</t>
  </si>
  <si>
    <t>4491_Oberarth_19.12.2019.pdf</t>
  </si>
  <si>
    <t>Ziegeleistrasse</t>
  </si>
  <si>
    <t>4492_Einsiedeln_23.12.2019.pdf</t>
  </si>
  <si>
    <t>rte de l europe</t>
  </si>
  <si>
    <t>nach Kreisel auf Böschung, überschlagen</t>
  </si>
  <si>
    <t>4493_Boncourt_20.12.2019.pdf</t>
  </si>
  <si>
    <t>Cornavin</t>
  </si>
  <si>
    <t>Lieferwagen vor Bus eingebogen</t>
  </si>
  <si>
    <t>LW gekippt, Bus mit Schwung ca 50m rechts in Autos, Motorräder. Freischaltanlage SBB oberhalb</t>
  </si>
  <si>
    <t>4494_Geneve_18.12.2019.pdf</t>
  </si>
  <si>
    <t>Vial</t>
  </si>
  <si>
    <t>Falsche Einfahrt, Falschfahrer</t>
  </si>
  <si>
    <t>Se genau 90° bei falscher Einfahrt in Südspur A13</t>
  </si>
  <si>
    <t>4495_Domat-Ems_23.12.2019.pdf</t>
  </si>
  <si>
    <t>Auf überholspur mehrfach in Bordkanten</t>
  </si>
  <si>
    <t>Se umts sehr klein. Bereichfür street-view gesperrt, Nische/Stollen</t>
  </si>
  <si>
    <t>4496_Neuchatel_24.12.2019.pdf</t>
  </si>
  <si>
    <t>quai philippe Gaudet</t>
  </si>
  <si>
    <t>Standort 1 Doppelt, ev zweiter Standort, unklar, ob bis Unfallstelle wirksam (120m,kl, -, m)</t>
  </si>
  <si>
    <t>4497_Neuchatel_20.12.2019.pdf</t>
  </si>
  <si>
    <t>Se 3 Doppelstandort, gl  Leistungen.</t>
  </si>
  <si>
    <t>4498_Uznach_25.12.2019.pdf</t>
  </si>
  <si>
    <t>giratoire gare</t>
  </si>
  <si>
    <t>Fahrerflucht, Se links GSMrail 96 mittel durch Gebäudelücke auf letzten 5 Metern.</t>
  </si>
  <si>
    <t>4499_Delemont_16.12.2019.pdf</t>
  </si>
  <si>
    <t>Püntstrasse 9</t>
  </si>
  <si>
    <t>Vortritt verweigert, fg- Streifen</t>
  </si>
  <si>
    <t>ev weitere  2 Sender im Bereich, Altersangabe Annahme "Rentner"</t>
  </si>
  <si>
    <t>4500_Zürich_27.12.2019.pdf</t>
  </si>
  <si>
    <t>Unterrindal</t>
  </si>
  <si>
    <t>Lange Trafostation re neben Strasse</t>
  </si>
  <si>
    <t>4501_Unterrindal_28.12.2019.pdf</t>
  </si>
  <si>
    <t>Ammerswilerstrasse 48</t>
  </si>
  <si>
    <t>FG auf Streife überfahren</t>
  </si>
  <si>
    <r>
      <rPr>
        <sz val="11"/>
        <color rgb="FF000000"/>
        <rFont val="Calibri"/>
        <family val="2"/>
        <charset val="1"/>
      </rPr>
      <t xml:space="preserve">Gebäudelücke,  Se 1 von Sportplatz Lenzburg 3-fach-Standort. Fall:  </t>
    </r>
    <r>
      <rPr>
        <b/>
        <sz val="11"/>
        <color rgb="FFFF0000"/>
        <rFont val="Calibri"/>
        <family val="2"/>
        <charset val="1"/>
      </rPr>
      <t>212_Lenzburg_16.09.2015</t>
    </r>
  </si>
  <si>
    <t>4502_Lenzburg_27.12.2019.pdf</t>
  </si>
  <si>
    <r>
      <rPr>
        <sz val="11"/>
        <color rgb="FF000000"/>
        <rFont val="Calibri"/>
        <family val="2"/>
        <charset val="1"/>
      </rPr>
      <t>letzte 300m immer v hinten exponiert. SE 2 verm Doppelstandort, 5G mittel, Se 3 hinten</t>
    </r>
    <r>
      <rPr>
        <b/>
        <sz val="11"/>
        <color rgb="FF00B050"/>
        <rFont val="Calibri"/>
        <family val="2"/>
        <charset val="1"/>
      </rPr>
      <t xml:space="preserve"> 5G gross</t>
    </r>
  </si>
  <si>
    <t>4503_Oftrigen_28.12.2019.pdf</t>
  </si>
  <si>
    <t>Rietstrasse 39</t>
  </si>
  <si>
    <t>Reflexionen vom Sender links möglich. Radweg</t>
  </si>
  <si>
    <t>4504_Balgach_29.12.2019.pdf</t>
  </si>
  <si>
    <t>Badenerstrasse 440</t>
  </si>
  <si>
    <t>Treppe hinuntergefahren Crown</t>
  </si>
  <si>
    <t>Im Innenhof Hotel Crown Plaza Sender2 "sehr klein" nah an Treppe. Einfahrt stark exponiert in Hautpstrahlzentrum</t>
  </si>
  <si>
    <t>4505_Zürich_30.12.2019.pdf</t>
  </si>
  <si>
    <t>Weinfelderstrasse</t>
  </si>
  <si>
    <t>Parallel fahrend sturz ausgelöste</t>
  </si>
  <si>
    <t>reflexion an gerippter Fabrikfassade rechts hinten SE2 GSM rail Station SBB</t>
  </si>
  <si>
    <t>4506_Märstetten_28.12.2019.pdf</t>
  </si>
  <si>
    <t>Gersau</t>
  </si>
  <si>
    <t>Gschwendenenstrasse</t>
  </si>
  <si>
    <t>bergauf ab Fahrbahn, überschlagen</t>
  </si>
  <si>
    <t>Se genau links bei Linkskurvenfahrt, weitergefahren.</t>
  </si>
  <si>
    <t>4507_Gersau_30.12.2019.pdf</t>
  </si>
  <si>
    <t xml:space="preserve">rechts in Geländer, Radverlust, </t>
  </si>
  <si>
    <t>0.3 mW/m2</t>
  </si>
  <si>
    <t>mittel hinten</t>
  </si>
  <si>
    <t>unklar, wer FahrerIn war, Blutprobe.  Unfallschwerpunkt 4481 u.a.m.</t>
  </si>
  <si>
    <t>4508_St.Gallen_01.01.2020.pdf</t>
  </si>
  <si>
    <t>Wil_</t>
  </si>
  <si>
    <t>Toggenburgerstrasse</t>
  </si>
  <si>
    <t>m 75 auf FG-Streifenmit LSA angefahren</t>
  </si>
  <si>
    <t>Kaum Funkbelastung, Signal wird durch FG geschaltet.FG nicht beleuchtet, Licht 20m vorher</t>
  </si>
  <si>
    <t>4509_Wil_26.12.2019.pdf</t>
  </si>
  <si>
    <t xml:space="preserve"> b rechtsabbieg. Anfall</t>
  </si>
  <si>
    <t>epilept. Anfall</t>
  </si>
  <si>
    <t>Gossauerstrasse in diesem Abschnitt Unfallschwerpunkit 4164, 4232.</t>
  </si>
  <si>
    <t>4510_Herisau_30.12.2019.pdf</t>
  </si>
  <si>
    <t>SBB Gleis  4 C</t>
  </si>
  <si>
    <t>Gleis 4 sekt. C b abf Zug in Spalt gestürzt</t>
  </si>
  <si>
    <t>Sektor C ist Nähe des Aufgangsbereichs auf die Hardbrücke.  Verm. auch wlan</t>
  </si>
  <si>
    <t>4511_Hardbrücke_29.12.2019.pdf</t>
  </si>
  <si>
    <t>von P einbiegend Vortritt verweigert</t>
  </si>
  <si>
    <r>
      <rPr>
        <sz val="11"/>
        <color rgb="FF000000"/>
        <rFont val="Calibri"/>
        <family val="2"/>
        <charset val="1"/>
      </rPr>
      <t xml:space="preserve">Im Parkhaus Migros ein W-lan mit ü </t>
    </r>
    <r>
      <rPr>
        <b/>
        <sz val="11"/>
        <color rgb="FF000000"/>
        <rFont val="Calibri"/>
        <family val="2"/>
        <charset val="1"/>
      </rPr>
      <t>20mW/m2</t>
    </r>
    <r>
      <rPr>
        <sz val="11"/>
        <color rgb="FF000000"/>
        <rFont val="Calibri"/>
        <family val="2"/>
        <charset val="1"/>
      </rPr>
      <t xml:space="preserve"> kein Eintrag in Astra-Karte, Heiden Kirchturm ev. 2 Sender</t>
    </r>
  </si>
  <si>
    <t>4512_Heiden_31.12.2019.pdf</t>
  </si>
  <si>
    <t>Stansstaderstrasse</t>
  </si>
  <si>
    <t>falsch in Ausfahrt abgebogen</t>
  </si>
  <si>
    <t>Fahrerflucht, Zeugenaufruf</t>
  </si>
  <si>
    <t>4513_Stans_17.12.2019.pdf</t>
  </si>
  <si>
    <t>Zürichstrasse</t>
  </si>
  <si>
    <t>Geradeaus vollgas, statt linkskurve</t>
  </si>
  <si>
    <t xml:space="preserve">5 G und LTE mittel.  SE 2 ist doppelt belegt. Baumschäden. </t>
  </si>
  <si>
    <t>4514_Affoltern_a.A_03.01.2020.pdf</t>
  </si>
  <si>
    <t>Eichenweg</t>
  </si>
  <si>
    <t>Links abbiegend Sachschaden</t>
  </si>
  <si>
    <t>Fahrerflucht, Zeugenaufruf, nicht vermerkt in Astra-Unfallkarte</t>
  </si>
  <si>
    <t>4515_Ettingen_23.12.2019.pdf</t>
  </si>
  <si>
    <t>Wiesenbrücke</t>
  </si>
  <si>
    <t>Verletzt gefunden</t>
  </si>
  <si>
    <t xml:space="preserve">Unfallhergang unklar,  Se4 216 m-m, </t>
  </si>
  <si>
    <t>4516_Basel_20.12.2019.pdf</t>
  </si>
  <si>
    <t>Hauptstrasse Post</t>
  </si>
  <si>
    <t>Gerade im Dorf, Sonnenaufgang</t>
  </si>
  <si>
    <t>Blendung</t>
  </si>
  <si>
    <t>Sonne sehr knapp über Bergkuppe, aus dunkler Passage fahrend</t>
  </si>
  <si>
    <t>4517_Cazis_30.12.2019.pdf</t>
  </si>
  <si>
    <t>Bahnhofstrass</t>
  </si>
  <si>
    <t>in Kurve zu schnell, Balkon</t>
  </si>
  <si>
    <t>Se expos. Vo rKurve, übersetzte Geschw. Portugise, BMW blau, Unfallschwerpunkt Balkon.</t>
  </si>
  <si>
    <t>4518_Aarburg_04.01.2020.pdf</t>
  </si>
  <si>
    <t>Fallengässli</t>
  </si>
  <si>
    <t>Geradeaus statt abbiegend</t>
  </si>
  <si>
    <t>llinks</t>
  </si>
  <si>
    <t>in letzter Kurve oben, seitlich exponiert, Se 5 G, Dreifachstandort., fast ident. SR</t>
  </si>
  <si>
    <t>4519_Buchs_04.01.2020.pdf</t>
  </si>
  <si>
    <t>Maienfelderstrasse</t>
  </si>
  <si>
    <t>einbiegend mit Kutsche Vortritt verweigert</t>
  </si>
  <si>
    <r>
      <rPr>
        <sz val="11"/>
        <color rgb="FF000000"/>
        <rFont val="Calibri"/>
        <family val="2"/>
        <charset val="1"/>
      </rPr>
      <t xml:space="preserve">2-spänniges Fuhrwerk, ein Pferd verletzt, ein Pferd </t>
    </r>
    <r>
      <rPr>
        <b/>
        <sz val="11"/>
        <color rgb="FFFF0000"/>
        <rFont val="Calibri"/>
        <family val="2"/>
        <charset val="1"/>
      </rPr>
      <t>Schocktod</t>
    </r>
  </si>
  <si>
    <t>4520_Bad_Ragaz_02.01.2020.pdf</t>
  </si>
  <si>
    <t>Leissigen</t>
  </si>
  <si>
    <t>A8 FR Ost</t>
  </si>
  <si>
    <t>frontalkollsion</t>
  </si>
  <si>
    <r>
      <rPr>
        <sz val="11"/>
        <color rgb="FF000000"/>
        <rFont val="Calibri"/>
        <family val="2"/>
        <charset val="1"/>
      </rPr>
      <t xml:space="preserve">nach linkskurve in Gegenverkehr, </t>
    </r>
    <r>
      <rPr>
        <b/>
        <sz val="11"/>
        <color rgb="FF000000"/>
        <rFont val="Calibri"/>
        <family val="2"/>
        <charset val="1"/>
      </rPr>
      <t>Sender um mind. 200m  falsch eingetrage</t>
    </r>
    <r>
      <rPr>
        <sz val="11"/>
        <color rgb="FF000000"/>
        <rFont val="Calibri"/>
        <family val="2"/>
        <charset val="1"/>
      </rPr>
      <t>n, 100m plausibilisiert.</t>
    </r>
  </si>
  <si>
    <t>4521_Leissigen_10.07.2019.pdf</t>
  </si>
  <si>
    <t>Quaderstrasse</t>
  </si>
  <si>
    <t>Lieferwagen, rechts in Bushaltestelle</t>
  </si>
  <si>
    <t>Blutprobe verlangt</t>
  </si>
  <si>
    <t>4522_Chur_10.07.2019.pdf</t>
  </si>
  <si>
    <t>Aarauerstrasse 23</t>
  </si>
  <si>
    <t>Lkw</t>
  </si>
  <si>
    <t>RECHTS VOR Tram abgebogen</t>
  </si>
  <si>
    <t>Se von Swisscom Zentrale hoch links-frontal, ganzer Abschnitt</t>
  </si>
  <si>
    <t>4523_Zürich_11.07.2019.pdf</t>
  </si>
  <si>
    <t>Kohlholz</t>
  </si>
  <si>
    <t xml:space="preserve"> Roller</t>
  </si>
  <si>
    <t>4524_Oberdiessbach_10.07.2019.pdf</t>
  </si>
  <si>
    <t>an unübers. Stelle überholt</t>
  </si>
  <si>
    <r>
      <rPr>
        <sz val="11"/>
        <color rgb="FF000000"/>
        <rFont val="Calibri"/>
        <family val="2"/>
        <charset val="1"/>
      </rPr>
      <t xml:space="preserve">Se gen. Hauptstrahl, Zentrum </t>
    </r>
    <r>
      <rPr>
        <b/>
        <sz val="11"/>
        <color rgb="FF000000"/>
        <rFont val="Calibri"/>
        <family val="2"/>
        <charset val="1"/>
      </rPr>
      <t>gleiche Höhe</t>
    </r>
  </si>
  <si>
    <t>4525_Lütisburg-Station_11.07.2019.pdf</t>
  </si>
  <si>
    <t>Monthey</t>
  </si>
  <si>
    <t>route de clos donroux</t>
  </si>
  <si>
    <t>Sturz ohne Fremdeinwirkung, Zaun rechts</t>
  </si>
  <si>
    <t>Se von Coop-Parkplatz, Reflexion von Glasfassade links</t>
  </si>
  <si>
    <t>4526_Monthey_11.07.2019.pdf</t>
  </si>
  <si>
    <t>Brücke Reichenau</t>
  </si>
  <si>
    <t>An Brückenanfang kollidiert</t>
  </si>
  <si>
    <t>Se Zentrum gl. Höhe hauptstrahl, Fussgänger ist 70, Strasse verengt auf 2.80m FG vemutlich andere Seite gewechselt ohne Blick</t>
  </si>
  <si>
    <t>4527_Domat-Ems_11.07.2019.pdf</t>
  </si>
  <si>
    <t>Autobahnkreuz</t>
  </si>
  <si>
    <t>An Autobahnkreuz gestürzt</t>
  </si>
  <si>
    <t>Ganze Verbindung Autobahnen unter HS, am Ort des Unfalls abgehend.Nachfolg FZ ausgewichen und 7 m abgestürzt.</t>
  </si>
  <si>
    <t>4528_Villars-Sainte-Croix_09.07.2019.pdf</t>
  </si>
  <si>
    <t>in Baustellenbereich gestreift</t>
  </si>
  <si>
    <t>angefragt, Kapo SZ macht keine Angaben</t>
  </si>
  <si>
    <t>4529_Gersau_02.07.2019.pdf</t>
  </si>
  <si>
    <t>Col du Mollendruz</t>
  </si>
  <si>
    <t>mont la Ville</t>
  </si>
  <si>
    <t>Kollison beim überqueren der Strasse</t>
  </si>
  <si>
    <t xml:space="preserve"> keine Funkbelastung von Sendern;  ev Funk_LSA in der Nähe, Baustelle; (kurvige) Waldpassage</t>
  </si>
  <si>
    <t>4530_Col-du-Mollendruz_09.07.2019.pdf</t>
  </si>
  <si>
    <t>Kreisel Sinserstrasse</t>
  </si>
  <si>
    <t>Unfallschwerpunkt Radfahrerstürze, Se sehr klein, Reflexion an Glasfassaden</t>
  </si>
  <si>
    <t>4531_Cham_05.01.2020.pdf</t>
  </si>
  <si>
    <t>Auboranges</t>
  </si>
  <si>
    <t>r Menhir</t>
  </si>
  <si>
    <t>auf Hundetrainings Areal gestürzt</t>
  </si>
  <si>
    <t>Ablauf unglöst. Eigenen Hund trainiert. Möglich, dass sie gestürzt ist und der Hund nachher ausser Kontrolle geriet.</t>
  </si>
  <si>
    <t>4532_Auboranges_07.01.2019.pdf</t>
  </si>
  <si>
    <t>Mitteldorfstrasse</t>
  </si>
  <si>
    <t>in Mauer, rückwärts gerollt</t>
  </si>
  <si>
    <t>Bergauffahrt, in Kurve expos. Von 180°, nachher 140m Fahrt bis Ende an Mauer.</t>
  </si>
  <si>
    <t>4533_Füllinsdorf_10.01.2019.pdf</t>
  </si>
  <si>
    <t>Feldbergstrasse</t>
  </si>
  <si>
    <t>Neben Bus gestürzt, überrollt</t>
  </si>
  <si>
    <t>3-4, Sender vorhanden, genauer Einstrahlwinkel wg Gebäudehöhen nur an Ort eruierbar.</t>
  </si>
  <si>
    <t>4534_Basel_13.01.2020.pdf</t>
  </si>
  <si>
    <t>Schlenker, Ladeklappe öffnet sich links</t>
  </si>
  <si>
    <t>Genau Höhe Senderhautpstrahl vo 2 tieferen Sendern, eventuell Bug</t>
  </si>
  <si>
    <t>4535_Liesberg_13.01.2020.pdf</t>
  </si>
  <si>
    <t>Aarauerstrasse 60</t>
  </si>
  <si>
    <t>Mehrfach über Sicherheitslinie, in Kreiselmitte</t>
  </si>
  <si>
    <t>4536_Wildegg_14.01.2020.pdf</t>
  </si>
  <si>
    <t>Langfeldstrasse 60</t>
  </si>
  <si>
    <t>4537_Frauenfeld_13.01.2020.pdf</t>
  </si>
  <si>
    <t>Brunnadern</t>
  </si>
  <si>
    <t>Freudental</t>
  </si>
  <si>
    <t>rechts ab Fahrbahn in Mauer überschlagen</t>
  </si>
  <si>
    <t>4538_Brunnadern_14.01.2020.pdf</t>
  </si>
  <si>
    <t>St.Gallerstr. 23</t>
  </si>
  <si>
    <t>Sender Ramsen frontal. Polycom von re, reflektiert links über 200uW/m2 kurz vorher</t>
  </si>
  <si>
    <t>4539_Herisau_11.01.2020.pdf</t>
  </si>
  <si>
    <t>Wängi</t>
  </si>
  <si>
    <t>A1 FR Zürich, 344.8</t>
  </si>
  <si>
    <t>Gerade, Auffahrunfall , vorher Leitplanke re</t>
  </si>
  <si>
    <t>Kontakt mit Leitplanke rechts, Aussage einige Kilometer zurück sei die Kollision.</t>
  </si>
  <si>
    <t>4540_Wängi_14.01.2020.pdf</t>
  </si>
  <si>
    <t>Speicher Trogen</t>
  </si>
  <si>
    <t>0.68mW/m2</t>
  </si>
  <si>
    <t>W-lan aus rest Adler 1.Stock, Distanz zum Weg 6.5...7m  bergab</t>
  </si>
  <si>
    <t>4541_Speicher_11.1.2020.pdf</t>
  </si>
  <si>
    <t>Staatstrasse Chrezibach</t>
  </si>
  <si>
    <t>Beide Se gemeinsam nach Gebäudeschatten, 90° rechts, hoch exponiert im Hautpstrahlzentrum</t>
  </si>
  <si>
    <t>4542_Gams_16.01.2020.pdf</t>
  </si>
  <si>
    <t>Moserstrasse</t>
  </si>
  <si>
    <t>Se hinten genau 180° über 100m</t>
  </si>
  <si>
    <t>4543_Bern_16.01.2020.pdf</t>
  </si>
  <si>
    <t>Oberrindal</t>
  </si>
  <si>
    <t>in li Kurve re auf Steine, abgehoben</t>
  </si>
  <si>
    <t>Kurve eingelenkt, schwache Niederschläge, ev zum Zeitpunkt kein Regen. HS winklig, Erdeinspeisung.</t>
  </si>
  <si>
    <t>4544_Oberrindal_18.01.2020.pdf</t>
  </si>
  <si>
    <t>unt.Bendlehn</t>
  </si>
  <si>
    <t>gestürzst auf FG-Streifen ohne Fremdeinwirkung</t>
  </si>
  <si>
    <t>TS Bendlehn, Signalsenderschrank LSA, TB-Gleichstromleitung  1500 V neben FG gequert, AB im Abschnitt unterwegs, nachträglich als med. Problem erkannt.</t>
  </si>
  <si>
    <t>4545_Speicher_15.01.2020.pdf</t>
  </si>
  <si>
    <t>Se 3 ist Se 2 mit der Reflexion an Metallfassade links, Baumschäden. Se</t>
  </si>
  <si>
    <t>4546_Bern_17.01.2020.pdf</t>
  </si>
  <si>
    <t>geschleudert, in Mittelleitplanke</t>
  </si>
  <si>
    <t>5G mittel verm. Swisscom.</t>
  </si>
  <si>
    <t>4547_Wädenswil_15.01.2020.pdf</t>
  </si>
  <si>
    <t>Adelboden Äbi</t>
  </si>
  <si>
    <t>Sillerebühl</t>
  </si>
  <si>
    <t>Sturz ohne Fremdeinwirkung, Piste, verstorben</t>
  </si>
  <si>
    <t>4548_Adelboden_Sillerenbühl_17.01.2020.pdf</t>
  </si>
  <si>
    <t>Leuk</t>
  </si>
  <si>
    <t xml:space="preserve">Pfynwald </t>
  </si>
  <si>
    <t>In l re Kurve Gegenspur</t>
  </si>
  <si>
    <t>Zeitungsmeldung TA, Pol. nur Twitter, angefragt k Antwort. Se schräg re-frontal, ca. 45°,verm.3 Betreiber.</t>
  </si>
  <si>
    <t>4549_Leuk_14.01.2020.pdf</t>
  </si>
  <si>
    <t>Oberer Graben 14</t>
  </si>
  <si>
    <t>Se1  Mikrozelle, 6 m Hoch, Se 2 mit  Reflexion an Schaufenster.</t>
  </si>
  <si>
    <t>4550_Winterthur_20.01.2020.pdf</t>
  </si>
  <si>
    <t>Bussigny</t>
  </si>
  <si>
    <t>Moulin de Choc</t>
  </si>
  <si>
    <t>in l re Kurve geradeaus, frontalkollision</t>
  </si>
  <si>
    <t>2 FZ abgeschossen, alle Se vor re Kurve auf Geraden noch  frontal ca. -30°. BMW7, verm auch zu schnell</t>
  </si>
  <si>
    <t>4551_Bussigny_18.01.2020.pdf</t>
  </si>
  <si>
    <t>Auf Insel geraten, 100m Signale umgefahren</t>
  </si>
  <si>
    <t>Zugerland EKZ mit reflekt Fassade, somit auch von re, Se 3 Polycom anonym</t>
  </si>
  <si>
    <t>4552_Steinhausen_21.01.2020.pdf</t>
  </si>
  <si>
    <t>Untermühlestrasse</t>
  </si>
  <si>
    <t>Eventuell Hochspannungsleitung 5 gequert, 1700m falls von Knonau kommend.</t>
  </si>
  <si>
    <t>4553_Cham_21.01.2020.pdf</t>
  </si>
  <si>
    <t>Malixerstrasse</t>
  </si>
  <si>
    <t>rechts in Böschungsmäuerchen</t>
  </si>
  <si>
    <t>4554_Chur_21.01.2020.pdf</t>
  </si>
  <si>
    <t>Seestrasse 212</t>
  </si>
  <si>
    <t>Ca 2m Gebäudelücke am Ort der Wahrnehmung, Hauptstrahlzentrum, verm auch mit Biegungen.</t>
  </si>
  <si>
    <t>4555_Horgen_22.01.2020.pdf</t>
  </si>
  <si>
    <t>Auf P rückwärts kollision</t>
  </si>
  <si>
    <t>Genauer Ort nicht bekannt,  Se hoch, Nebenkeulen, verm. Lidl-Parkplatz, Se links</t>
  </si>
  <si>
    <t>4556_Herisau_23.01.2020.pdf</t>
  </si>
  <si>
    <t>Zollgasse</t>
  </si>
  <si>
    <t>reichts</t>
  </si>
  <si>
    <r>
      <rPr>
        <sz val="11"/>
        <color rgb="FF000000"/>
        <rFont val="Calibri"/>
        <family val="2"/>
        <charset val="1"/>
      </rPr>
      <t xml:space="preserve">Se 1 ist </t>
    </r>
    <r>
      <rPr>
        <b/>
        <sz val="11"/>
        <color rgb="FF000000"/>
        <rFont val="Calibri"/>
        <family val="2"/>
        <charset val="1"/>
      </rPr>
      <t xml:space="preserve">dreifach </t>
    </r>
    <r>
      <rPr>
        <sz val="11"/>
        <color rgb="FF000000"/>
        <rFont val="Calibri"/>
        <family val="2"/>
        <charset val="1"/>
      </rPr>
      <t>belegt Bahnhof Ostermundigen, erreicht Kurve in der Mitte; 2, 3 genau 90°</t>
    </r>
  </si>
  <si>
    <t>4557_Ostermundigen_24.01.2020.pdf</t>
  </si>
  <si>
    <t>A4 Einfahrt</t>
  </si>
  <si>
    <t xml:space="preserve">in kurzer progress. re Kurve in Wand, </t>
  </si>
  <si>
    <t xml:space="preserve">Se frontal kurz vor dem Rechtslenken: 610 mittel, 610 mittel, 610 mittel - bei Öffnung des Portals auftauchend </t>
  </si>
  <si>
    <t>4558_Schaffhausen_25.01.2020.pdf</t>
  </si>
  <si>
    <t>Bickingen</t>
  </si>
  <si>
    <t>Höhe Freischalt</t>
  </si>
  <si>
    <t>in Kurve Frontalkollision</t>
  </si>
  <si>
    <t>Verursacher nicht bekannt.  Beide exponiert, je nachdem ist Se re ein Se li, aber immer 90°</t>
  </si>
  <si>
    <t>4559_Bickigen_17.01.2020.pdf</t>
  </si>
  <si>
    <t>Meinisberg</t>
  </si>
  <si>
    <t>In re Kurve geradeaus, frontalkollision</t>
  </si>
  <si>
    <t>Mitfahrerin gestorben, Ort angefragt Journalist BielerZeitung, querung Erdeinspeisung Ebene 7 links</t>
  </si>
  <si>
    <t>4560_Meinisberg_29.12.2019.pdf</t>
  </si>
  <si>
    <t>Einfahrt A1 Be</t>
  </si>
  <si>
    <t>bei Einfahrt in Kurve links, Mitt</t>
  </si>
  <si>
    <t>EV HS-Querung.Autotyp nicht bekannt.Se hinten genau 190°, Se 2 90° links, Se 3 frontal durch Waldpartie gedämpft.mehrfacher Unfallschwerpunkt</t>
  </si>
  <si>
    <t>4561_Mägenwil_26.01.2020.pdf</t>
  </si>
  <si>
    <t>kontinuierlich n Rechts, Mauer</t>
  </si>
  <si>
    <t>Zusätzlich Polycom, groslsen Höhendifferenz, ev Scheibe leicht offen, 90°links.</t>
  </si>
  <si>
    <t>4562_Benken_27.01.2020.pdf</t>
  </si>
  <si>
    <t>Sorengo</t>
  </si>
  <si>
    <t>Via Cortivallo</t>
  </si>
  <si>
    <t>in Kreisel in Mauer</t>
  </si>
  <si>
    <t>Gen Herfahrt angefragt.</t>
  </si>
  <si>
    <t>4563_Sorengo_16.01.2020.pdf</t>
  </si>
  <si>
    <t>Pambio-Norenco</t>
  </si>
  <si>
    <t>A2 FR n Einfahrt</t>
  </si>
  <si>
    <t>auf LKW aufgefahren</t>
  </si>
  <si>
    <t>Dreifachstandort, zuerst frontal, dann rechts, dann hinten)  Strom: 2 x Ebene 1 sehr nahe zusammen, winklig abgeleitet</t>
  </si>
  <si>
    <t>4564_Pambio-Noranco_15.01.2020.pdf</t>
  </si>
  <si>
    <t>Mont Terri</t>
  </si>
  <si>
    <t>A16 FR Nord F</t>
  </si>
  <si>
    <t>Auffahren im Tunnel</t>
  </si>
  <si>
    <t>JU macht keine Angaben. Unfallschwerpunkt</t>
  </si>
  <si>
    <t>4565_Mont-Terri_22.01.2020.pdf</t>
  </si>
  <si>
    <t>Lenkstrasse</t>
  </si>
  <si>
    <t>Geradeausfahrt nach 300m Geraden, Se Doppelstandort ca 100m höher, Hauptstrahlzentrum.</t>
  </si>
  <si>
    <t>4566_Lenk_29.01.2020.pdf</t>
  </si>
  <si>
    <t>Kiesen</t>
  </si>
  <si>
    <t>Bernstrasse 14</t>
  </si>
  <si>
    <t>Gerade, re in Mauer</t>
  </si>
  <si>
    <r>
      <rPr>
        <sz val="11"/>
        <color rgb="FF000000"/>
        <rFont val="Calibri"/>
        <family val="2"/>
        <charset val="1"/>
      </rPr>
      <t xml:space="preserve">Gelände Gerade, frei exponiert, Se3  frontal </t>
    </r>
    <r>
      <rPr>
        <b/>
        <sz val="11"/>
        <color rgb="FF00B050"/>
        <rFont val="Calibri"/>
        <family val="2"/>
        <charset val="1"/>
      </rPr>
      <t>2460 5G gross.</t>
    </r>
  </si>
  <si>
    <t>4567_Kiesen_29.01.2020.pdf</t>
  </si>
  <si>
    <t>Weichachstrasse</t>
  </si>
  <si>
    <t>Nach l Linkskurve gegenspur, Leuchte, zaun</t>
  </si>
  <si>
    <t>SE 2 von ca. 45 m Höhe</t>
  </si>
  <si>
    <t>4568_Neftenbach_29.01.2020.pdf</t>
  </si>
  <si>
    <t>Ronstrasse</t>
  </si>
  <si>
    <t>bei Verengung Koll.Stein</t>
  </si>
  <si>
    <t>4569_Buchrain_26.01.2020.pdf</t>
  </si>
  <si>
    <t>A2 FR süd Ausfahrt</t>
  </si>
  <si>
    <t>Verkehrsteiler angefahren, Kollision mit Tu-wand</t>
  </si>
  <si>
    <t>lange Kollisionsstrecke von 500m durch Galerie in der Folge</t>
  </si>
  <si>
    <t>4570_Stansstad_22.01.2020.pdf</t>
  </si>
  <si>
    <t>Höfestrasse</t>
  </si>
  <si>
    <t>geradeaus n Unterführung in Böschung</t>
  </si>
  <si>
    <t>Se genau rechts 80° vor Autobahnunterführung, Se 2 90° vor 140m Mast 1 Luftseilbahn</t>
  </si>
  <si>
    <t>4571_Beckenried_22.01.2020.pdf</t>
  </si>
  <si>
    <t>Robert-Durrer-Strasse</t>
  </si>
  <si>
    <t>Fussgänger Kickbord auf Streifen übersehen</t>
  </si>
  <si>
    <t>Se genau rechts 80° vor FG-Bereich, von ca 15° oben</t>
  </si>
  <si>
    <t>4572_Stans_31.01.2020.pdf</t>
  </si>
  <si>
    <t>Vortritt in Kreisel verweigert</t>
  </si>
  <si>
    <t>S ist Doppelstandort, verm. beide 5G LR,</t>
  </si>
  <si>
    <t>4573_Chur_01.02.2020.pdf</t>
  </si>
  <si>
    <t>Links abbiegend Vortritt verweigert</t>
  </si>
  <si>
    <t>nächster Sender nicht erkennbar, ev. zu niedrig.</t>
  </si>
  <si>
    <t>4574_Hergiswil_31.01.2020.pdf</t>
  </si>
  <si>
    <t>an Kreuzung Vortritt verweigert</t>
  </si>
  <si>
    <t>Kreuzung mit Viertelradien, rechtsvortritt, übersichtlich, zus. refl. Links</t>
  </si>
  <si>
    <t>4575_Pratteln_01.02.2020.pdf</t>
  </si>
  <si>
    <t>4576_Murten_29.01.2020.pdf</t>
  </si>
  <si>
    <t>Brissago Gadero</t>
  </si>
  <si>
    <t>via Naccio 13</t>
  </si>
  <si>
    <t>in Kurve geradeaus, abgestürzt</t>
  </si>
  <si>
    <t>frei exponierte 40m vor Haarnadelkurve.</t>
  </si>
  <si>
    <t>4577_Brissago_17.10.2018.pdf</t>
  </si>
  <si>
    <t>Lauchernalp</t>
  </si>
  <si>
    <t>Gädmen 2400m üM</t>
  </si>
  <si>
    <t xml:space="preserve">Auf Piste schwarz ohne fremdeinwirkung gestürzt, </t>
  </si>
  <si>
    <t>keine genaue ortsangabe, schwarze Piste und Höhenquote.</t>
  </si>
  <si>
    <t>4578_Zug_10.03.2020.pdf</t>
  </si>
  <si>
    <t>in Kurve geradeaus, Strommast</t>
  </si>
  <si>
    <t>in kleiner Linkskurve vor Bahnübergang max. exponiert, geradeaus, Bahnstrom Nebenlinie</t>
  </si>
  <si>
    <t>4579_Berlingen_04.02.2020.pdf</t>
  </si>
  <si>
    <t>Zetzwil</t>
  </si>
  <si>
    <t>leichte Linkskurve weitergefahren, Garten</t>
  </si>
  <si>
    <t>Se 1 mit 3. Betreiber, identische Daten. Se 3 links 1240 mittel, klein, mittel.</t>
  </si>
  <si>
    <t>4580_Zetzwil_04.02.2020.pdf</t>
  </si>
  <si>
    <t>Gänsbrunnen</t>
  </si>
  <si>
    <t xml:space="preserve">in linkskurve in Leitplanke, </t>
  </si>
  <si>
    <t>Insgesamt 7xSender in gl Richtung von hinten Revison Sender am 17.2.20.verm infarkt an exp. Zus frontal</t>
  </si>
  <si>
    <t>4581_Gänsbrunnen_23.01.2020.pdf</t>
  </si>
  <si>
    <t>Gerade vor Restaurant, Schnee</t>
  </si>
  <si>
    <t>4582_Gommiswald_04.02.2020.pdf</t>
  </si>
  <si>
    <t>A3 tunnel</t>
  </si>
  <si>
    <t>In linkskurve re li re in Wände</t>
  </si>
  <si>
    <t>übliche Distanzen 750m, letzte Distanz 900m, Beginn bei Senderstandort.</t>
  </si>
  <si>
    <t>4583_Kerenzerberg_06.02.2020.pdf</t>
  </si>
  <si>
    <t>Sturz ohne Fremdeinwirkung, auffahren a Trottoir</t>
  </si>
  <si>
    <r>
      <rPr>
        <sz val="11"/>
        <color rgb="FF000000"/>
        <rFont val="Calibri"/>
        <family val="2"/>
        <charset val="1"/>
      </rPr>
      <t>halbdunkle Stelle, Strassenverengung vor Brücke. Mögl.</t>
    </r>
    <r>
      <rPr>
        <b/>
        <sz val="11"/>
        <color rgb="FF000000"/>
        <rFont val="Calibri"/>
        <family val="2"/>
        <charset val="1"/>
      </rPr>
      <t>Glatteis</t>
    </r>
    <r>
      <rPr>
        <sz val="11"/>
        <color rgb="FF000000"/>
        <rFont val="Calibri"/>
        <family val="2"/>
        <charset val="1"/>
      </rPr>
      <t>; Lebensbedrohlich verletzt, ev Doppelstandort, Spital, nicht erkennbar</t>
    </r>
  </si>
  <si>
    <t>4584_Sursee_05.02.2020.pdf</t>
  </si>
  <si>
    <t>links auf Gegenspur, Kollsion,Böschung</t>
  </si>
  <si>
    <t>4585_Villmergen_06.02.2020.pdf</t>
  </si>
  <si>
    <t>Wilerstrasse tierhag</t>
  </si>
  <si>
    <t>nach linkskurve weiter li in LKW</t>
  </si>
  <si>
    <t>Kurve ist Unfallschwerpunkt für Fahren über Mittellinie.  Tödl Unfall 4318 in der Kiesgrube neben Sender 15.11.2019</t>
  </si>
  <si>
    <t>4586_Lütisburg_05.05.2014.pdf</t>
  </si>
  <si>
    <t>H 27 Olympiaschanze</t>
  </si>
  <si>
    <t>in l rechtskurve Streifkollision</t>
  </si>
  <si>
    <t>2 Se 2 in 45° von hinten rechts, vor 150m rechts</t>
  </si>
  <si>
    <t>4587_St.Moritz_07.02.2020.pdf</t>
  </si>
  <si>
    <t>Perron 1 C</t>
  </si>
  <si>
    <t>von Perron gestolpert, einfahr Zug schleudert weg</t>
  </si>
  <si>
    <t>gestolpert,  zw 1 und 2 Endlage, verm noch 5m näher zu Kleinsender, Weg zur Arbeit, nicht suizidal</t>
  </si>
  <si>
    <t>4588_Uster_08.02.2020.pdf</t>
  </si>
  <si>
    <t>Burgstrasse vor Challstrasse</t>
  </si>
  <si>
    <t>HS-Trasse Bassecourt-Basel</t>
  </si>
  <si>
    <t>4589_Röschenz_08.09.2020.pdf</t>
  </si>
  <si>
    <t>route forestiere</t>
  </si>
  <si>
    <t>Auf Waldstrasse in re Kurve links ab</t>
  </si>
  <si>
    <t>Sender mit 3 x Hauptstrahlrichtung zur rte Forestiere Unfallschwerpunkt Hauptstrahl,4021_Troistorrents_04.09.2019</t>
  </si>
  <si>
    <t>4590_Troistorrents_07.02.2020.pdf</t>
  </si>
  <si>
    <t>Gewendet, Falschfahrer</t>
  </si>
  <si>
    <t>irrtümlich in Mendr. Eingefahren nach Nord, nach 3.5 km gewendet und nach ca. 4 km Frontal kollidiert</t>
  </si>
  <si>
    <t>4591_Rancate_08.02.2020.pdf</t>
  </si>
  <si>
    <t>rue du chateau 1</t>
  </si>
  <si>
    <t>Altstadt, überfahren FG dunkel</t>
  </si>
  <si>
    <t>Enge Gassen, beim Abbiegen hinter Haus hervorkommend.</t>
  </si>
  <si>
    <t>4592_Peseux_04.02.2020.pdf</t>
  </si>
  <si>
    <t>quatre marroniers</t>
  </si>
  <si>
    <t xml:space="preserve">Liefwg m Anhänger, streift überholend  </t>
  </si>
  <si>
    <t>Mofa-Fahrer 77, beider Fahrrichtung nicht bekannt.</t>
  </si>
  <si>
    <t>4593_Yverdon_23.02.2020.pdf</t>
  </si>
  <si>
    <t>in linkskurve knapp in Bus</t>
  </si>
  <si>
    <t>zusätzlich auch Blendung, Sender 4 von rechts 90°, 488 umts gross,  lte gross</t>
  </si>
  <si>
    <t>4594_Egerkingen_07.02.2010.pdf</t>
  </si>
  <si>
    <t>Sturzegg Tunnel</t>
  </si>
  <si>
    <t>Gerade, in Gegenverkehr</t>
  </si>
  <si>
    <t>4595_Sisikon_10.02.2020.pdf</t>
  </si>
  <si>
    <t>Okenfinerstrass</t>
  </si>
  <si>
    <t>von P rückwärts vollgas in Gleisbett</t>
  </si>
  <si>
    <t>rechts 100°, gleiche Höhe.</t>
  </si>
  <si>
    <t>4596_Tägerwilen_11.02.2020.pdf</t>
  </si>
  <si>
    <t>Courtetelle</t>
  </si>
  <si>
    <t>Rue St. Maurice 11</t>
  </si>
  <si>
    <t>FG auf Streifen Vortritt verweigert</t>
  </si>
  <si>
    <t>Gebäudelücke 40m, FG auf Gegenseite beleuchtet, dunkel/Dämmerung. Eventuell Doppelstandort, da kaum Funk in Courtetelle</t>
  </si>
  <si>
    <t>4597_Courtetelle_12.02.2020.pdf</t>
  </si>
  <si>
    <t xml:space="preserve">Spalenring Weiherweg </t>
  </si>
  <si>
    <t>Kollison zw. 3 Radfahrern an LSA-Kreuzung</t>
  </si>
  <si>
    <t>jemand hat Signal übersehen, 1 Fbeziehung nicht belastet. F-Richtung nicht relevant.</t>
  </si>
  <si>
    <t>4598_Basel_06.02.2020.pdf</t>
  </si>
  <si>
    <t>auf Trottoir, Mauer, FG, weiterfahrt</t>
  </si>
  <si>
    <t>Se 1 rechts ist Dreifachstandort mit Polycom, Hauptstrahl-zentrum, 90-100°, se2  links 90° frei einstrahl auf Brücke 35 m, Se 3 li umts lte m 190m. Baumschäden.</t>
  </si>
  <si>
    <t>4599_Frauenfeld_12.02.2020.pdf</t>
  </si>
  <si>
    <t xml:space="preserve">Emmetten </t>
  </si>
  <si>
    <t>Seelisberg FR Süd</t>
  </si>
  <si>
    <t>bei Querschlag 14 in re Bankett</t>
  </si>
  <si>
    <t xml:space="preserve">Nische vor dem nächsten Sender, Messung in symmetrischer Gegenröhre, Leistungen umts, gsm Sehr klein.  </t>
  </si>
  <si>
    <t>4600_Emmetten_13.02.2020.pdf</t>
  </si>
  <si>
    <t>Rubigen</t>
  </si>
  <si>
    <t>A8 Fr Thun</t>
  </si>
  <si>
    <t>Falschfahrer  ab Bern ost</t>
  </si>
  <si>
    <t>4601_Rubigen_14.02.2020.pdf</t>
  </si>
  <si>
    <t>Birsiweg</t>
  </si>
  <si>
    <t xml:space="preserve">Einbiegend Kollision, </t>
  </si>
  <si>
    <t>80-Jährige hatte vermutlich Rechtsvortritt aus Quartierstrasse mit Fahr-Verbot Anwohner berechtigt</t>
  </si>
  <si>
    <t>4602_Winterthur_15.02.2020.pdf</t>
  </si>
  <si>
    <t>vor Motorrad eingebogen</t>
  </si>
  <si>
    <t>4603_Arth_16.02.2020.pdf</t>
  </si>
  <si>
    <t>Abbiegend in Sternengasse Vortritt missachtet</t>
  </si>
  <si>
    <t>Unfallschwerpunkt. Letzer Unfall med-Problem</t>
  </si>
  <si>
    <t>4604_Solothurn_15.02.2015.pdf</t>
  </si>
  <si>
    <t>Kollision, keine Angabe des Ablaufs</t>
  </si>
  <si>
    <t>Hauptstrahlzentrum, gleiche Höhe.  Unklar, wer Verursacher. Frontal bei FR Nord oder Radfahrer</t>
  </si>
  <si>
    <t>4605_Steinen_16.02.2020.pdf</t>
  </si>
  <si>
    <t>Fehlwiesstrasse</t>
  </si>
  <si>
    <t>in Kurve links in Böschung, gestürzt.</t>
  </si>
  <si>
    <t>35m nach Unterführungslücke im Bahndamm mit der Exposition zum Sender ARA gestürzt.</t>
  </si>
  <si>
    <t>4606_Amriswil_16.02.2020.pdf</t>
  </si>
  <si>
    <t>In re Kurve ganz  in Gegenverkehr</t>
  </si>
  <si>
    <t>total geradeaus, links in LP, abgewiesen, dann in LKW, V voll, LKW abgelenkt.</t>
  </si>
  <si>
    <t>4607_Duggingen_17.02.2020.pdf</t>
  </si>
  <si>
    <t>nach Unterführung 100m in Rechtskurve</t>
  </si>
  <si>
    <t xml:space="preserve">3 Sender auf gleiche Passage vor Bahnunterführung, 200m nach Unterführung </t>
  </si>
  <si>
    <t>4608_Embrach_17.02.2020.pdf</t>
  </si>
  <si>
    <t>Rorbas</t>
  </si>
  <si>
    <t xml:space="preserve">in Kurve Kontrolle verloren, Gegenspur </t>
  </si>
  <si>
    <t>HS oberhalb Unfallstelle, quert/schneidet 15 m die Vorstrecke</t>
  </si>
  <si>
    <t>4609_Rorbas_23.05.2013.pdf</t>
  </si>
  <si>
    <t>Usterstrasse</t>
  </si>
  <si>
    <t>vor Unterführung rechts ab üb Radweg Kandelaber</t>
  </si>
  <si>
    <t>bestehender Führerausweis-Entzug. Unfall nachträglich erfasst.</t>
  </si>
  <si>
    <t>4610_Dübendorf_12.05.2013.pdf</t>
  </si>
  <si>
    <t>Glattuferweg</t>
  </si>
  <si>
    <t>El.Rollstuhl, rechts ab Uferweg in Fluss</t>
  </si>
  <si>
    <t xml:space="preserve">4 uW/m2 </t>
  </si>
  <si>
    <t>Gebäudelücke 30m vorher</t>
  </si>
  <si>
    <t>4611_Glattfelden_17.02.2020.pdf</t>
  </si>
  <si>
    <t>nach Kreisel koll Teiler, 150m später Mauer</t>
  </si>
  <si>
    <r>
      <rPr>
        <b/>
        <sz val="11"/>
        <color rgb="FF000000"/>
        <rFont val="Calibri"/>
        <family val="2"/>
        <charset val="1"/>
      </rPr>
      <t>w-lan</t>
    </r>
    <r>
      <rPr>
        <sz val="11"/>
        <color rgb="FF000000"/>
        <rFont val="Calibri"/>
        <family val="2"/>
        <charset val="1"/>
      </rPr>
      <t xml:space="preserve"> beim Kreisel aus Geschäft, Angabe erste Exposition. Unfall mit zweiter Exposition zu beiden Sendern in 2/5 der Distanz</t>
    </r>
  </si>
  <si>
    <t>4612_Gossau_19.02.2020.pdf</t>
  </si>
  <si>
    <t>Stadlerstrasse</t>
  </si>
  <si>
    <t>An Rotlicht auf steh. Fz gefahren</t>
  </si>
  <si>
    <t>Se frontal ev genau am Unfallort wieder untergegangen.</t>
  </si>
  <si>
    <t>4613_Winterthur_19.02.2020.pdf</t>
  </si>
  <si>
    <t>Ohrbühlstrasse</t>
  </si>
  <si>
    <t>FG f 86 auf Streifen überfahren</t>
  </si>
  <si>
    <t>Se 3 Doppelstandort, also nochmals 805 ums m 805 lte gr</t>
  </si>
  <si>
    <t>4614_Winterthur_21.02.2020.pdf</t>
  </si>
  <si>
    <t>Mettlenstrasse 4</t>
  </si>
  <si>
    <t>nach linkskurve links weiter, Gegenspur,Parkplatz</t>
  </si>
  <si>
    <t>HS Erdeinspeisung von 2 parallelen Freileigungen;verm. auch übesetzte Geschwindigkeit, gelber Seat.</t>
  </si>
  <si>
    <t>4615_Appenzell_01.02.2020.pdf</t>
  </si>
  <si>
    <t>Parkhaus Bieltor</t>
  </si>
  <si>
    <t>in Parkhaus Rampe runter in Wand</t>
  </si>
  <si>
    <t>4616_Solothurn_22.02.2020.pdf</t>
  </si>
  <si>
    <t>in l Rechtskurve Streifkollision</t>
  </si>
  <si>
    <t>Unfallschwerpunkt Einschlafunfälle. Se zuerst links, schräg li, 200m hinten, dann einschlafen</t>
  </si>
  <si>
    <t>4617_Nufenen_20.02.2020.pdf</t>
  </si>
  <si>
    <t>chemin de champ anier</t>
  </si>
  <si>
    <t>in Verkehrsteiler, 150m linear Gegenspur</t>
  </si>
  <si>
    <t>Unfallschwerpunkt Schleuderunfall, Sendeleistung ev. verändert seither. Kein Pol-bericht</t>
  </si>
  <si>
    <t>4618_Geneve_06.08.2018.pdf</t>
  </si>
  <si>
    <t>Ferney-Voltaire</t>
  </si>
  <si>
    <t>in Linkskurve links durch Kreisel, Hauswand</t>
  </si>
  <si>
    <t>350m vorher li / re exponiert, auch vorher polycom und 2x Betriebsfunk</t>
  </si>
  <si>
    <t>4619_Geneve_10.05.2014.pdf</t>
  </si>
  <si>
    <t>schinznach-Dorf</t>
  </si>
  <si>
    <t>Tunnelausfahrt</t>
  </si>
  <si>
    <t>Anhänger schlingert, ausserhalb überschlagen</t>
  </si>
  <si>
    <t>Jeep Cherokee, Sender links vor 300m, steile Heckscheibe</t>
  </si>
  <si>
    <t>4620_Schinznach_Dorf_22.02.2020.pdf</t>
  </si>
  <si>
    <t>St.Gallen FR ZH</t>
  </si>
  <si>
    <t>Im Wechsel zu li kurve rechts in Bankett</t>
  </si>
  <si>
    <t>Fahrunfähig</t>
  </si>
  <si>
    <t>Unfallschwerpunkt Tunneleinfahrt N-S</t>
  </si>
  <si>
    <t>4621_St.Gallen_22.02.2020.pdf</t>
  </si>
  <si>
    <t>Neuwiesstrasse</t>
  </si>
  <si>
    <t>Silo hoch, ca. 35 m</t>
  </si>
  <si>
    <t>4622_Güttingen_22.02.2020.pdf</t>
  </si>
  <si>
    <t>rue Malatrex</t>
  </si>
  <si>
    <t>rechts abbiegend Velo auf FG angefahren</t>
  </si>
  <si>
    <t>20-min-Bericht. Ablauf gleich wie Unfall 4494_Geneve_18.12.2019</t>
  </si>
  <si>
    <t>4623_Geneve_05.02.2015.pdf</t>
  </si>
  <si>
    <t>Herfahrt wahrscheinlich entlang Aare, O-W mit Querung HS 1, gsm sehr klein, 2 Se, je 1 im Tunnel und oberhalb Tunnel</t>
  </si>
  <si>
    <t>4624_Küttigen_24.02.2020.pdf</t>
  </si>
  <si>
    <t>n lei Linkskurver geradeaus in Gegenverkehr</t>
  </si>
  <si>
    <t>insgesamt 3 Silo-Standorte mit SR zur Strecke, vorher in Tannenwald-Zone fahrend.Se 4:  1240 m kl m frontal</t>
  </si>
  <si>
    <t>4625_Lohn-Ammansegg_26.02.2020.pdf</t>
  </si>
  <si>
    <t xml:space="preserve"> Depot jonction</t>
  </si>
  <si>
    <t>Bei Ausfahrt aus Depot in Mast</t>
  </si>
  <si>
    <t>Ev. 2. Sender lte klein frontal. Bearbeitung nach 3 Jahren, nicht erkennbar. Reflexion Se 1 an Depotwand</t>
  </si>
  <si>
    <t>4626_Geneve_24.02.2017.pdf</t>
  </si>
  <si>
    <t>Horchentalstrasse</t>
  </si>
  <si>
    <t>links von Strasse, 50m in Baum</t>
  </si>
  <si>
    <t>4627_Mörschwil_22.02.2020.pdf</t>
  </si>
  <si>
    <t>Boulevard Helvetique</t>
  </si>
  <si>
    <t>Radweg-Fussgängerstreife</t>
  </si>
  <si>
    <t xml:space="preserve">Im Spital nach Wochen gestorben, vermutlich Doppelstandort hoch </t>
  </si>
  <si>
    <t>4628_Geneve_20.07.2017.pdf</t>
  </si>
  <si>
    <t>linke Seite geprallt, ev Rotlicht</t>
  </si>
  <si>
    <t>Se frontal LTE klein/tief auf Kreuzung, 2-3 Sender....  Reflexionen.  Lange Querung, ev. bei orange rot, nicht gebremst, kein Eintrag in Unfallkarte</t>
  </si>
  <si>
    <t>4629_Geneve_08.08.2018.pdf</t>
  </si>
  <si>
    <t>Flughafenstrasse</t>
  </si>
  <si>
    <t>In Kreisel angefahren</t>
  </si>
  <si>
    <t>Doppelkreisel, Bei Anfahrt LKW zusätzl exponiert am Ort der Wahrnehmung</t>
  </si>
  <si>
    <t>4630_Basel_27.02.2020.pdf</t>
  </si>
  <si>
    <t>Anieres Douane</t>
  </si>
  <si>
    <t>20° rechts ab Strasse, Wiese</t>
  </si>
  <si>
    <t>von TPG als "Fahrfehler" bezeichnet, Chauffeur in Spital gebracht</t>
  </si>
  <si>
    <t>4631_Geneve_29.08.2018.pdf</t>
  </si>
  <si>
    <t>A1 Versoix ZH</t>
  </si>
  <si>
    <t>rechts ab, LP überquert, Bäume, überschlagen</t>
  </si>
  <si>
    <t>ev. Doppelstandort. SR genau frontal einschwenkend auf Gerade</t>
  </si>
  <si>
    <t>4632_Geneve_30.01.2020.pdf</t>
  </si>
  <si>
    <t>In Fussgängerzone 2 Frauen angefahren</t>
  </si>
  <si>
    <t>0.4    0.6 mW/m2</t>
  </si>
  <si>
    <t>Aus ÖV-Zone in Fussgängerbereich vor der Post ausweichend</t>
  </si>
  <si>
    <t>4633_St.Gallen_27.02.2020.pdf</t>
  </si>
  <si>
    <t>Pfaffensprung</t>
  </si>
  <si>
    <t>in Galerie in Mittelleitplanke</t>
  </si>
  <si>
    <t>Ort Annahme, Galeriemitte li ku wird gerade, Se gsm sehr klein</t>
  </si>
  <si>
    <t>4634_Wassen_25.02.2020.pdf</t>
  </si>
  <si>
    <t>Grub AR</t>
  </si>
  <si>
    <t>Dorf 315</t>
  </si>
  <si>
    <t>Auf Gegenspur geraten, Schneefahrbahn</t>
  </si>
  <si>
    <t>In Kurve mit leichtem Schneegestöber. Gegenrichtung Unfall 3255_Grub_04.05.2019</t>
  </si>
  <si>
    <t>4635_Grub_26.02.2020.pdf</t>
  </si>
  <si>
    <t>verm. Rentner im Verursacherfz. grosse Einfahrt, gute Sicht, hohe V der Vortrittsberechtigten</t>
  </si>
  <si>
    <t>4636_Ostermundigen_28.02.2020.pdf</t>
  </si>
  <si>
    <t>Falschfahrer nach Thun</t>
  </si>
  <si>
    <t>Doppelstandort an Ausfahrt;  HS-Querung nur wahrscheinlich, genaue Herfahrt nicht bekannt, Baumschäden.</t>
  </si>
  <si>
    <t>4637_Rubigen_28.02.2020.pdf</t>
  </si>
  <si>
    <t>A1 FR St.Marg</t>
  </si>
  <si>
    <t>Lieferwagen auf pannenstreifen gestreift</t>
  </si>
  <si>
    <t>4638_St.Gallen_06.10.2014.pdf</t>
  </si>
  <si>
    <t>Kiebitzstrasse 32</t>
  </si>
  <si>
    <t>Auf Trottoir zusammengebrochen, reanimiert</t>
  </si>
  <si>
    <t>über 0.6 m/Wm2</t>
  </si>
  <si>
    <t>Zeitungsbericht, Dachdecker Braga rettet den Mann mit Herzmassage, zwei weiter Se passiert vorher.</t>
  </si>
  <si>
    <t>4639_Rapperswil-Jona_13.02.2020.pdf</t>
  </si>
  <si>
    <t>Isla Bella</t>
  </si>
  <si>
    <t xml:space="preserve">In Kurve in Gegenverkehr Frontalkollision </t>
  </si>
  <si>
    <t>Kollision 30m nach Nischenmitte in FR Süd , Se gsm " sehr klein"</t>
  </si>
  <si>
    <t>4640_Reichenau_02.03.2020.pdf</t>
  </si>
  <si>
    <t>geschwankt, dann in Gegenverkehr</t>
  </si>
  <si>
    <t>2 HS 1, Se sehr klein, Deutscher, Schwanken und dann seitlich  in Lieferwagen des Gegenverkehr</t>
  </si>
  <si>
    <t>4641_Reichenau_Motorrad_31.07.2013.pdf</t>
  </si>
  <si>
    <t>A 50, vor  Ende</t>
  </si>
  <si>
    <t>beim überholen links in Randstein</t>
  </si>
  <si>
    <t>vermutlich auch über Sperrfläche gefahren; nach 10 Tagen gestorben</t>
  </si>
  <si>
    <t>4642_Glattfelden_12.03.2020.pdf</t>
  </si>
  <si>
    <t>A1 Rosenberg</t>
  </si>
  <si>
    <t>nach Einspurstrecke, in LKW geprallt</t>
  </si>
  <si>
    <t>HS beide Ebene 5, Grafenau. Unfallschwerpunkt Tunnelportal West.</t>
  </si>
  <si>
    <t>4643_St.Gallen_13.03.2020.pdf</t>
  </si>
  <si>
    <t>in linkskurve Streifkollision vo rechts</t>
  </si>
  <si>
    <t>gleichmässige, sehr weite Kurve. -SE  3 ebenfalls 5G mittel frontal; Se 4 links.../hinten 830 LTE m , 5G m.</t>
  </si>
  <si>
    <t>4644_Chur_14.03.2020.pdf</t>
  </si>
  <si>
    <t>Yverdon-les-bains</t>
  </si>
  <si>
    <t>Haldiman</t>
  </si>
  <si>
    <t>Einbiegend frontal quer über strasse, Mauer</t>
  </si>
  <si>
    <t>4645_Yverdon-les-bains_11.02.2020.pdf</t>
  </si>
  <si>
    <t>Eggiwil</t>
  </si>
  <si>
    <t>Knubel</t>
  </si>
  <si>
    <t>In linkskurve Kollision 2 und 1 Motorrad</t>
  </si>
  <si>
    <t>Se Knubel 30 KW unübers. Kurve, vermutlich der Fahrer von Norden Eggiwil in Kurve zu weit hinausgeraten</t>
  </si>
  <si>
    <t>4646_Eggiwil_15.03.2020.pdf</t>
  </si>
  <si>
    <t>Zinggenstrasse</t>
  </si>
  <si>
    <t>Einbiegend Fahrrad auf Trottoir angefahren</t>
  </si>
  <si>
    <t>Fahrrd</t>
  </si>
  <si>
    <t>angehalten, dann wenige cm nach vorn gefahren, gestreift. Fahrradfahrerin 15, geht nach Hause. Später in Spital.</t>
  </si>
  <si>
    <t>4647_Au_14.03.2020.pdf</t>
  </si>
  <si>
    <t>Oberschan</t>
  </si>
  <si>
    <t>Rufen</t>
  </si>
  <si>
    <t>Bergab, FäG-Trottinett elektrisch, schwer, Reflexion re an Fassade und Fenster von  Käseladen</t>
  </si>
  <si>
    <t>4648_Oberschan_14.03.2020.pdf</t>
  </si>
  <si>
    <t>Schlagstrasse Burg</t>
  </si>
  <si>
    <t>106 uW/m2</t>
  </si>
  <si>
    <r>
      <rPr>
        <sz val="11"/>
        <color rgb="FF000000"/>
        <rFont val="Calibri"/>
        <family val="2"/>
        <charset val="1"/>
      </rPr>
      <t xml:space="preserve">in Rechtskurve geradeausfahrt, mitten-front in PW. </t>
    </r>
    <r>
      <rPr>
        <sz val="11"/>
        <color rgb="FFFF0000"/>
        <rFont val="Calibri"/>
        <family val="2"/>
        <charset val="1"/>
      </rPr>
      <t xml:space="preserve">Besser </t>
    </r>
    <r>
      <rPr>
        <b/>
        <sz val="11"/>
        <color rgb="FFFF0000"/>
        <rFont val="Calibri"/>
        <family val="2"/>
        <charset val="1"/>
      </rPr>
      <t>2.  Messung machen</t>
    </r>
    <r>
      <rPr>
        <sz val="11"/>
        <color rgb="FF000000"/>
        <rFont val="Calibri"/>
        <family val="2"/>
        <charset val="1"/>
      </rPr>
      <t>. 2 Se 1610 m m gr, ohne Einfluss gemessen.</t>
    </r>
  </si>
  <si>
    <t>4649_Seewen_15.03.2020.pdf</t>
  </si>
  <si>
    <t>Freudwilerstrasse</t>
  </si>
  <si>
    <t>in linkskurve in Wald grünstreifen,Baum</t>
  </si>
  <si>
    <t>0.46 mW/m2</t>
  </si>
  <si>
    <t>vorher viele Kurven innerhalb Wald, vegetation trocken, Se 3 1190 umts und LTE mittel rechts.</t>
  </si>
  <si>
    <t>4650_Uster_15.03.2020.pdf</t>
  </si>
  <si>
    <t xml:space="preserve">Lohn </t>
  </si>
  <si>
    <t>in linkskurve geradeaus ab, Blende</t>
  </si>
  <si>
    <t>mittelq</t>
  </si>
  <si>
    <t>in Kurventafel geprallt, 5m ab Strasse gestürzt, ev von KVA-Turm her 5G mittel 600m, 3 und 4 gross; aber ...Wald, Böschung???</t>
  </si>
  <si>
    <t>4651_Lohn_15.03.2020.pdf</t>
  </si>
  <si>
    <t>Hauptstrasse coop</t>
  </si>
  <si>
    <t>FG auf bel. Steifen m Insel vortritt verweigert</t>
  </si>
  <si>
    <t>511 doppelt belegt, GSM Station Murgenthal 428 mittel , 18 Frequenzen, alle in gleicher Linie. Se falsch eingetragen, Baumschäden.</t>
  </si>
  <si>
    <t>4652_Murgenthal_02.03.2020  .pdf</t>
  </si>
  <si>
    <t>Sandäckerstrasse</t>
  </si>
  <si>
    <t>In kreisel Kollsion, vollgas hinaus</t>
  </si>
  <si>
    <t>Kreisel nach Überführung SBB Doppelspur. Die Entstehung der Koordinationsprobleme ist nicht teindeutig, Se frontal ist wahrscheinlich</t>
  </si>
  <si>
    <t>4653_Spreitenbach_03.03.2020.pdf</t>
  </si>
  <si>
    <t>Seebli-Kreuzung</t>
  </si>
  <si>
    <t>in l rechtskurve geradeaus, Auffahrkollision</t>
  </si>
  <si>
    <t>SE 2 Doppelstandort, Se 3 gsm frontal 600m. Überführung SBB</t>
  </si>
  <si>
    <t>4654_Lupfig_03.03.2020.pdf</t>
  </si>
  <si>
    <t>ganz leichte Rechtskurve vor Ausfahrt</t>
  </si>
  <si>
    <t xml:space="preserve"> frontal </t>
  </si>
  <si>
    <t>4655_Chiasso_03.03.2020.pdf</t>
  </si>
  <si>
    <t>Schmidholzstrasse 7</t>
  </si>
  <si>
    <t>nach kreuzung links in Mauer</t>
  </si>
  <si>
    <r>
      <rPr>
        <sz val="11"/>
        <color rgb="FF000000"/>
        <rFont val="Calibri"/>
        <family val="2"/>
        <charset val="1"/>
      </rPr>
      <t xml:space="preserve">SE 3 Doppelstandort, Se 4 799umts lte m, Doppelstandort alle </t>
    </r>
    <r>
      <rPr>
        <b/>
        <sz val="11"/>
        <color rgb="FF000000"/>
        <rFont val="Calibri"/>
        <family val="2"/>
        <charset val="1"/>
      </rPr>
      <t>gleiche Einstrahllinie</t>
    </r>
  </si>
  <si>
    <t>4656_Münchenstein_04.03.2020.pdf</t>
  </si>
  <si>
    <t>Iselisberg</t>
  </si>
  <si>
    <t>Lieferwagen m Anhänger, Auffahrunfall auf langsames FZ</t>
  </si>
  <si>
    <t xml:space="preserve">Nische Tunnelmitte, Unfallschwerpunkt </t>
  </si>
  <si>
    <t>4657_Hedingen_17.02.2015.pdf</t>
  </si>
  <si>
    <t>Sonnenburggutstrasse</t>
  </si>
  <si>
    <t xml:space="preserve"> in lei Linkskurve geradeaus, Hydrant</t>
  </si>
  <si>
    <t>Se 1 nach Begradigung vorheriger re kurve abtauchend, se 2 und 3 immer hinten 190°</t>
  </si>
  <si>
    <t>4658_Schaffhausen_03.03.2020.pdf</t>
  </si>
  <si>
    <t xml:space="preserve"> rechts ab FB in Baumrahmen</t>
  </si>
  <si>
    <t>aus Nebenstrasse kommend beide Male intensive Einstrahlung 30 m vor Unfallstelle</t>
  </si>
  <si>
    <t>4659_Chur_05.03.2020.pdf</t>
  </si>
  <si>
    <t>Wettswil</t>
  </si>
  <si>
    <t>Kollision Normalspur</t>
  </si>
  <si>
    <r>
      <rPr>
        <sz val="11"/>
        <color rgb="FF000000"/>
        <rFont val="Calibri"/>
        <family val="2"/>
        <charset val="1"/>
      </rPr>
      <t xml:space="preserve">Verkehrsmeldung DRS vom 12:50. </t>
    </r>
    <r>
      <rPr>
        <sz val="11"/>
        <color rgb="FFFF0000"/>
        <rFont val="Calibri"/>
        <family val="2"/>
        <charset val="1"/>
      </rPr>
      <t>Sender vermutlich für alle 3 Funkdienste.</t>
    </r>
    <r>
      <rPr>
        <sz val="11"/>
        <color rgb="FF000000"/>
        <rFont val="Calibri"/>
        <family val="2"/>
        <charset val="1"/>
      </rPr>
      <t>..</t>
    </r>
  </si>
  <si>
    <t>4660_Bonstetten_05.03.2020.pdf</t>
  </si>
  <si>
    <t>Guisanstrasse</t>
  </si>
  <si>
    <t>rechtskurve bei Baustellenwand re...</t>
  </si>
  <si>
    <t>4661_St.Gallen_03.03.2020.pdf</t>
  </si>
  <si>
    <t>Jonerwald-Tunnel</t>
  </si>
  <si>
    <t>l rechtskurve, Geradeausfahrt,seit. Frontalkoll</t>
  </si>
  <si>
    <t>Se 8 m links neben Fahrbahn. Sender 2 innerhalb Tunnel, verm in Gegenrichung strahlend</t>
  </si>
  <si>
    <t>4662_Rapperswil-Jona_06.03.2020.pdf</t>
  </si>
  <si>
    <t xml:space="preserve"> Grangettes</t>
  </si>
  <si>
    <t>überholend links abgestürzt</t>
  </si>
  <si>
    <t>Schneefahrbahn, In schlucht gestürzt, mehrere 10 Meter, Sen uptilt mit Hauptstrahzentrum hier</t>
  </si>
  <si>
    <t>4663_Vex_05.03.2020.pdf</t>
  </si>
  <si>
    <t>Einbiegend in Strasse wo Radweg verschwindet</t>
  </si>
  <si>
    <t>Sender hoch oben, freie Einstrahlung letzte 50 m frontal, Bus hat Vortritt. Unfallschwerpunkt 769_Wattwil_03.06.2016, Schleuderunfall Motorrad</t>
  </si>
  <si>
    <t>4664_Wattwil_08.03.2020.pdf</t>
  </si>
  <si>
    <t>Freiburgstrasse 6</t>
  </si>
  <si>
    <t>Sender hoch oben,Silo, nachher Autobahnbrücken-Schatten.</t>
  </si>
  <si>
    <t>4665_Flamatt_08.03.2020.pdf</t>
  </si>
  <si>
    <t>Burg</t>
  </si>
  <si>
    <t>Hauptstrasse 46</t>
  </si>
  <si>
    <t>vor rechtskurve link+P4546:P4570s ab, Hauswand</t>
  </si>
  <si>
    <t>Sender gleiche Höhe von Hochhaus, Hauptstrahlrichtung aller Betreiber</t>
  </si>
  <si>
    <t>4667_Burg_07.03.2020.pdf</t>
  </si>
  <si>
    <t xml:space="preserve">Zugerstrasse </t>
  </si>
  <si>
    <t>2 FG übersehen an 2. FG Bushaltestelle</t>
  </si>
  <si>
    <t>Reflexion an Nachbargebäude.</t>
  </si>
  <si>
    <t>4668_Richterswil_03.01.2015.pdf</t>
  </si>
  <si>
    <t>2 25-j FG auf streifen überfahren</t>
  </si>
  <si>
    <t>groos</t>
  </si>
  <si>
    <t>Sender auf hohem Silo, 3 Betreiber, auch polycom</t>
  </si>
  <si>
    <t>4669_Burgdorf_09.03.2020.pdf</t>
  </si>
  <si>
    <t>Oetwil-am-See</t>
  </si>
  <si>
    <t>Weidholzstrasse</t>
  </si>
  <si>
    <t>in linkskurve rechts in Wiese,zurück, gestürzt</t>
  </si>
  <si>
    <t>Ortsansässiger, hat Motorrad vermutlich seit mehreren Jahren</t>
  </si>
  <si>
    <t>4670_Oetwil-am-See_08.03.2020.pdf</t>
  </si>
  <si>
    <t>Zürich Herdern</t>
  </si>
  <si>
    <t>Gleisfeld SBB</t>
  </si>
  <si>
    <t>Signal überfahren, Frontalkollision</t>
  </si>
  <si>
    <t xml:space="preserve">Sust schreibt als Ursache: Gedankenverloren  (mehrfach, darum hier Zuordnung zu Sekundenschlaf)   </t>
  </si>
  <si>
    <t>4671_Zürich_19.07.2019.pdf</t>
  </si>
  <si>
    <t>in re Kurve Anhänger geschlingert</t>
  </si>
  <si>
    <t>hintel</t>
  </si>
  <si>
    <t>Stationswagen Ford Ranger, Steilheck, ,Se li 90° und Se hi 180°</t>
  </si>
  <si>
    <t>4672_Urdorf_09.03.2020.pdf</t>
  </si>
  <si>
    <t>Bernex</t>
  </si>
  <si>
    <t>Route de Chancy</t>
  </si>
  <si>
    <t>rechts ab Spur, Baustelle, Baggerschaufel</t>
  </si>
  <si>
    <t>Anfahrt mehrere 5G Sender, 1 gross, von hinten am Unfallort 3 Se zu    1.180m m kl m kl</t>
  </si>
  <si>
    <t>4673_Bernex_09.03.2020.pdf</t>
  </si>
  <si>
    <t>Wankdorfplatz</t>
  </si>
  <si>
    <t>Streifkollsion, aus Schienen gehoben</t>
  </si>
  <si>
    <t>Se 3 Re=Doppelstandort;  nur für Tramführer relevant, falls er Verursacher..(re von LKW)..</t>
  </si>
  <si>
    <t>4674_Bern_10.03.2020.pdf</t>
  </si>
  <si>
    <t>Feldbach</t>
  </si>
  <si>
    <t>Feldbachstrasse</t>
  </si>
  <si>
    <t>präzise in Brücken-Pfeiler geprallt</t>
  </si>
  <si>
    <t>HS winklig an und quer über Strasse. Einschlafen ca 100m vor Brücke, verm. Suizid.</t>
  </si>
  <si>
    <t>4675_Feldbach_10.03.2020.pdf</t>
  </si>
  <si>
    <t>Martina</t>
  </si>
  <si>
    <t>Hauptstrasse H27</t>
  </si>
  <si>
    <t xml:space="preserve"> in lei Linkskurve geradeaus, Streifkoll</t>
  </si>
  <si>
    <t>Sekundenschlaf in Kurve, se 120° hinten rechts. Unfallschwerpunkt, Bus Fall 754_Adelboden_13.03.2016</t>
  </si>
  <si>
    <r>
      <rPr>
        <sz val="11"/>
        <color rgb="FF000000"/>
        <rFont val="Calibri"/>
        <family val="2"/>
        <charset val="1"/>
      </rPr>
      <t xml:space="preserve"> 400m lange Gerade, in erster leichte Re kurve. </t>
    </r>
    <r>
      <rPr>
        <b/>
        <sz val="11"/>
        <color rgb="FF000000"/>
        <rFont val="Calibri"/>
        <family val="2"/>
        <charset val="1"/>
      </rPr>
      <t>Se zusammen mit HS rechts 90° vor 290m</t>
    </r>
  </si>
  <si>
    <t>4676_Martina_09.03.2020.pdf</t>
  </si>
  <si>
    <t>Obstmarkt Kreisel</t>
  </si>
  <si>
    <t>IN Kreisel Vortritt verweigert</t>
  </si>
  <si>
    <t xml:space="preserve"> Reflexionen an Metall und Glasfassaden, Unfallschwerpunkt 4283</t>
  </si>
  <si>
    <t>4677_Herisau_05.03.2020.pdf</t>
  </si>
  <si>
    <t>Sturz ohne Fremdeinwirkung, auf Trottoir gefunden</t>
  </si>
  <si>
    <t>Zeugenaufruf, Ort nicht genau bekannt.</t>
  </si>
  <si>
    <t>4678_Zug_10.03.2020.pdf</t>
  </si>
  <si>
    <t>Morgarten Denkmal</t>
  </si>
  <si>
    <t>Parkierend kolldiert, dann Vollgas</t>
  </si>
  <si>
    <t>Se ev. teilweise durch Holzhaus. Beim Einbiegen auf P direkt .</t>
  </si>
  <si>
    <t>4679_Oberägeri_11.03.2020.pdf</t>
  </si>
  <si>
    <t>Zone 30, leichte li kurve, rechts in Zaun</t>
  </si>
  <si>
    <t>direkt unter schräg abgehender HS, Hinfahrt 800m darunter. Links verm. Betriebsfunkg</t>
  </si>
  <si>
    <t>4680_Erstfeld_11.03.2020.pdf</t>
  </si>
  <si>
    <t>A 14 FR Nord falsch</t>
  </si>
  <si>
    <t>Falschfahrer bis Gisikon-Root</t>
  </si>
  <si>
    <r>
      <rPr>
        <sz val="11"/>
        <color rgb="FF000000"/>
        <rFont val="Calibri"/>
        <family val="2"/>
        <charset val="1"/>
      </rPr>
      <t xml:space="preserve">Radiomeldung DRS 1 21:05....21: 08 aufgehoben. Als </t>
    </r>
    <r>
      <rPr>
        <b/>
        <sz val="11"/>
        <color rgb="FF000000"/>
        <rFont val="Calibri"/>
        <family val="2"/>
        <charset val="1"/>
      </rPr>
      <t xml:space="preserve">Testmeldung von Viasuisse </t>
    </r>
    <r>
      <rPr>
        <sz val="11"/>
        <color rgb="FF000000"/>
        <rFont val="Calibri"/>
        <family val="2"/>
        <charset val="1"/>
      </rPr>
      <t>abgesetzt.</t>
    </r>
  </si>
  <si>
    <t>4681_Buchrain_11.03.2020.pdf</t>
  </si>
  <si>
    <t>Sundlauenen</t>
  </si>
  <si>
    <t>in Linkskurve geradeaus in Felswand</t>
  </si>
  <si>
    <t xml:space="preserve">1 Querung Ebene 5, 2 = Ebene 5 einleitungen für Steinbruch neben Strasse, </t>
  </si>
  <si>
    <t>4682_Sundlauenen_11.03.2020.pdf</t>
  </si>
  <si>
    <t>Kesslerlochstr</t>
  </si>
  <si>
    <t>Einbiegend Einspurstrecke vortritt verweigert</t>
  </si>
  <si>
    <t>4 Querungen von HS 5 vor 500 600, 650  750m</t>
  </si>
  <si>
    <t>4683_Thayngen_12.03.2020.pdf</t>
  </si>
  <si>
    <t>Lonay</t>
  </si>
  <si>
    <t>rte de Morges</t>
  </si>
  <si>
    <t>in Kurve geradeaus, frontalkollision</t>
  </si>
  <si>
    <t>Ort rekonstruiert. Se hinten ebenfalls Doppelstandort, 100m vorher Se rechts 90°</t>
  </si>
  <si>
    <t>4684_Lonay_05.03.2020.pdf</t>
  </si>
  <si>
    <t>Brünigpassstrasse</t>
  </si>
  <si>
    <t>in Haarnadelkurve bergauf gekippt</t>
  </si>
  <si>
    <t>beide Sender rechts 90°, vor 100m Se links 90°. Verm bei allen UMTS gross. Erfasst 3.2020.</t>
  </si>
  <si>
    <t>4685_Brienzwiler_04.10.2012.pdf</t>
  </si>
  <si>
    <t>Tann</t>
  </si>
  <si>
    <t>Geradeaus statt kl linkskurve</t>
  </si>
  <si>
    <t>9 kW UKW von hohem Mast. Verm Polycom, falls Auflieger mit Blachenfront, auch von hinten exponiert.</t>
  </si>
  <si>
    <t>4686_Schenkon_16.03.2020.pdf</t>
  </si>
  <si>
    <t>via san Gottardo 199</t>
  </si>
  <si>
    <t>links abbiegend in Wand</t>
  </si>
  <si>
    <t>einbiegend, von hoher Expos. Hinten auf Höhe Laden- wlan w-lan und dect-Telefon Vollgas in Wand</t>
  </si>
  <si>
    <t>4687_Minusio12.03.2020.pdf</t>
  </si>
  <si>
    <t>Zollhaus</t>
  </si>
  <si>
    <t>in linkskurve geradeaus, überschlagen, Haus</t>
  </si>
  <si>
    <t>4688_Spiez_07.02.2020.pdf</t>
  </si>
  <si>
    <t>Sturz ohne Fremdeinwirkung,  auf Trottoir gefunden</t>
  </si>
  <si>
    <t>Abfallende Strasse, am Sturzort 2 Sende immittierend, 80m ...300m vorher auch</t>
  </si>
  <si>
    <t>4689_Wängi_08.03.2010.pdf</t>
  </si>
  <si>
    <t>Kollision mit Vorausfahrendem Auto</t>
  </si>
  <si>
    <t>unfallschwerpunkt, 4 Sender, Todesfall Fahrrad 1.8.19</t>
  </si>
  <si>
    <t>4690_St.Gallen_16.03.2020.pdf</t>
  </si>
  <si>
    <t xml:space="preserve">Zürich   </t>
  </si>
  <si>
    <t>Limmatstrasse</t>
  </si>
  <si>
    <t>Sturz ohne Fremdeinwirkung, vor / neben Tram</t>
  </si>
  <si>
    <t>Reflexion an Gebäuden und Tram. Se3 ev mehr Frequenzen, ev nur polycom</t>
  </si>
  <si>
    <t>4691_Zürich_19.03.2020.pdf</t>
  </si>
  <si>
    <t>in linkskurve li Gegenspur,re Tramhaltestelle</t>
  </si>
  <si>
    <t>beide Se fast rechtwinglig (Re  80°, Li 280°) zur Fahrerin.</t>
  </si>
  <si>
    <t>4692_Basel_01.09.2019.pdf</t>
  </si>
  <si>
    <t>Basel Universitätsspital</t>
  </si>
  <si>
    <t>4693_Basel_00.10.2019.pdf</t>
  </si>
  <si>
    <t>Kollision auf Normalspur, verm Auffahren</t>
  </si>
  <si>
    <t>4694_Lyssach_13.11.2019.pdf</t>
  </si>
  <si>
    <t>statt linkskurve in Fassade geprallt</t>
  </si>
  <si>
    <t>4695_Bad-Ragaz_21.01.2020.pdf</t>
  </si>
  <si>
    <t>Oberembrach</t>
  </si>
  <si>
    <t>Pfungenerstrasse</t>
  </si>
  <si>
    <t xml:space="preserve">Linkskurve, Waldeingang, </t>
  </si>
  <si>
    <t>Verursacher nicht eindeutig, ev Kurve geschnitten Auto</t>
  </si>
  <si>
    <t>4696_Oberembrach_19.03.2019.pdf</t>
  </si>
  <si>
    <t>St.Josefen</t>
  </si>
  <si>
    <t>Unfallschwerpunkt, Pedalvwerwechseln  1424_St.Gallen_22.07.2016</t>
  </si>
  <si>
    <t>4697_St.Josefen_19.03.2020.pdf</t>
  </si>
  <si>
    <t xml:space="preserve">H 13 </t>
  </si>
  <si>
    <t xml:space="preserve"> in linkskurve geradeaus, Bach</t>
  </si>
  <si>
    <t>Unfallschwerpunkt, allerdings Senderhöhe / Abschirmung nicht deutlich festzustellen.</t>
  </si>
  <si>
    <t>4698_Neunkirch_20.03.2020.pdf</t>
  </si>
  <si>
    <t>Brunnenhof</t>
  </si>
  <si>
    <t>Einbiegend auf Hauptstr Vortritt missachtet</t>
  </si>
  <si>
    <t>Unfallschwerpunkt, sender tief an Telefonstange...</t>
  </si>
  <si>
    <t>4699_Siblingen_19.03.2020.pdf</t>
  </si>
  <si>
    <t>Weiher TS Agrola</t>
  </si>
  <si>
    <t>mit Quad einbiegens Streifkollision</t>
  </si>
  <si>
    <t>polycom, seitl. Streifkoll mit FZ m 71, der von Tankstelle ausfährt. Schuldiger nicht definiert</t>
  </si>
  <si>
    <t>4700_Gais_17.03.2020.pdf</t>
  </si>
  <si>
    <t>frontal in Hausmauer geprallt</t>
  </si>
  <si>
    <t>angefragt bei Familie; Strasse nass, Split, ausgangs Kirchen-Kurve im Dorf, Kirchturm-Sender Swisscom</t>
  </si>
  <si>
    <t>4701_Kerns_21.03.2020.pdf</t>
  </si>
  <si>
    <t>Hinteregg</t>
  </si>
  <si>
    <t>Rällikerstrasse</t>
  </si>
  <si>
    <t>in linkskurve überholt, Frontalkollision</t>
  </si>
  <si>
    <t>5 Insassen,  (2 Kinder) verletzt, Traktor überholt, keine Sicht, Kleinfahrzeug, wenig Fahrpraxis-</t>
  </si>
  <si>
    <t>4702_Hinteregg_23.03.2020.pdf</t>
  </si>
  <si>
    <t>links von Strasse, Zaun, hauswand</t>
  </si>
  <si>
    <t>Se 4 rechts 90° vor 200m im Kreisel und auf Autobahnbrücke, hier auch HS nahe</t>
  </si>
  <si>
    <t>4703_Wilen_24.03.2020.pdf</t>
  </si>
  <si>
    <t xml:space="preserve">St. Peter </t>
  </si>
  <si>
    <t>Schanfiggerstrasse</t>
  </si>
  <si>
    <t xml:space="preserve"> in l linkskurve über Zaun gestürzt</t>
  </si>
  <si>
    <t>4704_St. Peter_03.08.2017.pdf</t>
  </si>
  <si>
    <t>Schanfiggerstrasse Gr</t>
  </si>
  <si>
    <t>4705_St. Peter_01.07.2018.pdf</t>
  </si>
  <si>
    <t>Kreisel Unterird</t>
  </si>
  <si>
    <t>nach rechtskurve gestürzt</t>
  </si>
  <si>
    <t>4706_Frauenfeld_25.03.2020.pdf</t>
  </si>
  <si>
    <t>Chezard-st-Martin</t>
  </si>
  <si>
    <t>Grand-Rue 48</t>
  </si>
  <si>
    <t>bewusstlos auf Strasse gefunden</t>
  </si>
  <si>
    <t>4707_Chezard-St.-Martin_16.02.2020.pdf</t>
  </si>
  <si>
    <t>Hülften Kreisel</t>
  </si>
  <si>
    <t>Doppelkreisel, nachts schnell befahrbar,  insges. 4 Sender hinten ...</t>
  </si>
  <si>
    <t>4708_Pratteln_26.03.2020.pdf</t>
  </si>
  <si>
    <t>Neuenegg</t>
  </si>
  <si>
    <t>in linkskurve Gegenspur, frontal</t>
  </si>
  <si>
    <t>4709_Neuenegg_25.03.2020.pdf</t>
  </si>
  <si>
    <t xml:space="preserve">frontal Insel und iin Kreisel </t>
  </si>
  <si>
    <t>142uW/m2</t>
  </si>
  <si>
    <t>auf 300m Geraden eingeschlafen, vorher mehrfach stark von re, intermittierend Doppelsender gr.</t>
  </si>
  <si>
    <t>4710_Wilen-bei-Wil_26.03.2020.pdf</t>
  </si>
  <si>
    <t>Längmoos Tunnel</t>
  </si>
  <si>
    <t>auf Gegenspur, Auffahrkoll. Verursacht</t>
  </si>
  <si>
    <t>nach Gerade mit Sender kurz vor Kurve Gegenverkehrs-Regime vergessen, Auffahrkoll. Verursacht.</t>
  </si>
  <si>
    <t>4711_Biel_21.10.2019.pdf</t>
  </si>
  <si>
    <t xml:space="preserve">Autobahn A2 </t>
  </si>
  <si>
    <t>In Stauende geprallt</t>
  </si>
  <si>
    <t>Se 1 Doppelstandort, se 2 verm ebenfalls. LKW weicht von 4.Spur in 3. aus, Mehrfachkollision.</t>
  </si>
  <si>
    <t>4712_Basel_22.01.2019.pdf</t>
  </si>
  <si>
    <t>in Hydrant gefahren, einkaufen gegangen</t>
  </si>
  <si>
    <t xml:space="preserve">Nur polizei-schweiz-Meldung, kein Eintrag, Bilder Kapo SO. </t>
  </si>
  <si>
    <t>4713_Zuchwil_15.01.2019.pdf</t>
  </si>
  <si>
    <t>Nidfurn</t>
  </si>
  <si>
    <t>rückwärts in Haus aus Parkplatz</t>
  </si>
  <si>
    <t>Sender 200m höher 90° zum von P gegenüber abfahrenden FZ</t>
  </si>
  <si>
    <t>4714_Nidfurn_21.1.2019.pdf</t>
  </si>
  <si>
    <t>in Signalwagen geprallt</t>
  </si>
  <si>
    <t>Drei Signalbalken übersehen vorher, immer hoch belastet, Kombi, Se 2 und 3 108° von hinten 150m vorher</t>
  </si>
  <si>
    <t>4715_St.Gallen_31.01.2019.pdf</t>
  </si>
  <si>
    <t>Bibern</t>
  </si>
  <si>
    <t>nach l linkskurve links in Wiese, gekippt</t>
  </si>
  <si>
    <t>Mehrfachstandort, genau 90° links. Polycom vermutet, hoher Mast.</t>
  </si>
  <si>
    <t>4716_Bibern_19.09.2018.pdf</t>
  </si>
  <si>
    <t>Wohnwagen an Cayenne geschleudert</t>
  </si>
  <si>
    <t>lange Querung über 100m der HS 1 vorher. Stationswagen, Anh. Polyester.</t>
  </si>
  <si>
    <t>St.Aubin-Sauge</t>
  </si>
  <si>
    <t>rue de la Reusiere</t>
  </si>
  <si>
    <t>nach linkskurve rechts in LP, Baum</t>
  </si>
  <si>
    <r>
      <rPr>
        <sz val="11"/>
        <color rgb="FF000000"/>
        <rFont val="Calibri"/>
        <family val="2"/>
        <charset val="1"/>
      </rPr>
      <t xml:space="preserve">Se strahlt </t>
    </r>
    <r>
      <rPr>
        <b/>
        <sz val="11"/>
        <color rgb="FF000000"/>
        <rFont val="Calibri"/>
        <family val="2"/>
        <charset val="1"/>
      </rPr>
      <t>unter</t>
    </r>
    <r>
      <rPr>
        <sz val="11"/>
        <color rgb="FF000000"/>
        <rFont val="Calibri"/>
        <family val="2"/>
        <charset val="1"/>
      </rPr>
      <t xml:space="preserve"> Autobahnbrücke durch, HS 2 ist sehr dicht bestückt, 12 Leiter</t>
    </r>
  </si>
  <si>
    <t>4718_Saint-Aubin_10.03.2019.pdf</t>
  </si>
  <si>
    <t>Postauto holt re aus, biegt li ab, überholt</t>
  </si>
  <si>
    <t>"sportliches Fahrzeug". Altersgruppe 18.25... Keine HS-Querung</t>
  </si>
  <si>
    <t>4719_Grellingen_26.03.2020.pdf</t>
  </si>
  <si>
    <t>Ref. Kirche</t>
  </si>
  <si>
    <t>über Rabatte in Kirchemauer, weiterfahrt</t>
  </si>
  <si>
    <t>Kein Eintrag in Astra-Karte und nicht lokalisierbar, AG gibt keine Auskünfte mehr.</t>
  </si>
  <si>
    <t>4720_Reinach_10.03.2019.pdf</t>
  </si>
  <si>
    <t>Regensdorf</t>
  </si>
  <si>
    <t>Hubackerstrasse 67</t>
  </si>
  <si>
    <t>beim Kreuzen m Traktor unter Anhänger gestürzt</t>
  </si>
  <si>
    <t>Gebäudelücke. Schmale Strasse, Frau hätte gut auf Hof ausweichen können</t>
  </si>
  <si>
    <t>4721_Regensdorf_28.03.2020.pdf</t>
  </si>
  <si>
    <t>A1 Rastplatz Hurst</t>
  </si>
  <si>
    <t>tot gefunden auf Normalspur. Se 2 ist Doppelstandort 200 m m m 200m m m, vorher je frontal und li/re..</t>
  </si>
  <si>
    <t>4722_Kernenried_09.08.2015.pdf</t>
  </si>
  <si>
    <t>Unfallschwerpunkt mittlere (Sender-)Nische, östliches (sender-)Portal</t>
  </si>
  <si>
    <t>4723_Leissigen_29.03.2020.pdf</t>
  </si>
  <si>
    <t>Grosshöchstetten</t>
  </si>
  <si>
    <t>Trogmattweg</t>
  </si>
  <si>
    <t xml:space="preserve">tot auf Fahrbahn gefunden. Sammelstandort Hürnbergacker,  frei einstrahlend </t>
  </si>
  <si>
    <t>4724_Grosshöchstetten_14.08.2015.pdf</t>
  </si>
  <si>
    <t>Blombergerstrasse</t>
  </si>
  <si>
    <t>in Einmündung links in steh Fahrzeug</t>
  </si>
  <si>
    <t xml:space="preserve">Sender Krempel KW, Unfallschwerpunkt,Querte HS 5 vor 250, </t>
  </si>
  <si>
    <t>4725_Krummenau_28.03.2020.pdf</t>
  </si>
  <si>
    <t xml:space="preserve">HS alleine, heute mit Sender im Mast </t>
  </si>
  <si>
    <t>4726_Rubigen_03.08.2015.pdf</t>
  </si>
  <si>
    <t>Schützenweg 16</t>
  </si>
  <si>
    <t>Baumschäden von 2 Sendern.  Herfahrt über diese Kreuzung, nachher immer 1 Sender.</t>
  </si>
  <si>
    <t>4727_Bern_13.08.2015.pdf</t>
  </si>
  <si>
    <t>Aarberg</t>
  </si>
  <si>
    <t>Lobsigenstrasse</t>
  </si>
  <si>
    <t>Schmale Strasse in Wald, an Flanke, dünn gg Sender.</t>
  </si>
  <si>
    <t>4728_Aarberg_17.08.2015.pdf</t>
  </si>
  <si>
    <t>Sonceboz-Sonbeval</t>
  </si>
  <si>
    <t>Bahnhofstrasse 60</t>
  </si>
  <si>
    <t>in Verkehrsinsel geprallt</t>
  </si>
  <si>
    <t xml:space="preserve">mind 2 Insassen, quer über Insel zum Haus gefahren. </t>
  </si>
  <si>
    <t>4730_Spreitenbach_29.04.2019.pdf</t>
  </si>
  <si>
    <t>clau sura</t>
  </si>
  <si>
    <t>Geblendet in leitplankenkopf</t>
  </si>
  <si>
    <t>Sonnenblendung,  Baumschäden deutlich konturiert. Se1  Strasse im funkschatten, Se2 90°genau....</t>
  </si>
  <si>
    <t>4731_Illanz_21.04.2019.pdf</t>
  </si>
  <si>
    <t>Kirchgasse 106</t>
  </si>
  <si>
    <t>4732_Flüelen_08.05.2019.pdf</t>
  </si>
  <si>
    <t>Schwarzseestrasse</t>
  </si>
  <si>
    <t>in li Kurve geradeaus, Hauswand</t>
  </si>
  <si>
    <t>Se auf Hügel eventuell auch doppelt belegt, Allein-Standort.</t>
  </si>
  <si>
    <t>4733_Zollhaus_15.03.2020.pdf</t>
  </si>
  <si>
    <t>in l Rechtskurve geradeaus, Treppe</t>
  </si>
  <si>
    <t>4734_Wetzikon_31.03.2020.pdf</t>
  </si>
  <si>
    <t>neues fat bike, Avia TS links, aber 30 m entfernt</t>
  </si>
  <si>
    <t>4735_Pratteln_30.03.2020.pdf</t>
  </si>
  <si>
    <t>Kantonsschulstrasse</t>
  </si>
  <si>
    <t>Rollstuhl in Auto v rechts, parallel FG</t>
  </si>
  <si>
    <t>4737_Bülach_31.03.2020.pdf</t>
  </si>
  <si>
    <t xml:space="preserve">Kreuzlingen </t>
  </si>
  <si>
    <t>Löwenstrasse</t>
  </si>
  <si>
    <t>Fg/Radfahrer 88 auf Streifen angefahren</t>
  </si>
  <si>
    <t>Wetter nachfragen / Ort ausmessen</t>
  </si>
  <si>
    <t>4738_Kreuzlingen_15.10.2019.pdf</t>
  </si>
  <si>
    <t>Eschenz</t>
  </si>
  <si>
    <t>Se 1 genau gleiche Höhe, Hautpstrahl, ca. 50 m vorher wirkend. Se 2 von Deutschland, 90°, Reflex See,  Gegenlicht, gut signalisiert. Lange Gerade...</t>
  </si>
  <si>
    <t>4739_Eschenz_02.04.2020.pdf</t>
  </si>
  <si>
    <t>Guntersriedstrasse</t>
  </si>
  <si>
    <t>Kreuzung frei im Gelände, Stop - kein Vortritt.... Kein Einfluss von Elektosmog, 30m vorher noch Schwelle überfahren.</t>
  </si>
  <si>
    <t>4740_Leimbach_24.05.2019.pdf</t>
  </si>
  <si>
    <t>Pfäffikonerstrasse</t>
  </si>
  <si>
    <t>Gegenspur, frontalkollision</t>
  </si>
  <si>
    <t>Se hinten 190°, im Verhältnis tief liegend.</t>
  </si>
  <si>
    <t>4741_Schindellegi_15.05.2019.pdf</t>
  </si>
  <si>
    <t>Krummacker</t>
  </si>
  <si>
    <t xml:space="preserve"> bei Wendeplatz lei koll mit Baum</t>
  </si>
  <si>
    <t>Blendung und Irritation durch einbiegendes Fahrzeug beim Wenden</t>
  </si>
  <si>
    <t>4742_Schaffhausen_03.12.2019.pdf</t>
  </si>
  <si>
    <t>Via Rinaldo Simen</t>
  </si>
  <si>
    <t>Auf Rampe rückwärts rollen lassen</t>
  </si>
  <si>
    <t>285uW/m2</t>
  </si>
  <si>
    <t>Ausgestiegen, Türe reisst mit; Im Innenhof Reflexion beim Abfahren, auf Steigung 20m vorher ebenso</t>
  </si>
  <si>
    <t>4743_Minusio_20.05.2020.pdf</t>
  </si>
  <si>
    <t>Brislach</t>
  </si>
  <si>
    <t>Breitenbachstrasse</t>
  </si>
  <si>
    <t>Geradeaus statt Rechtskurve</t>
  </si>
  <si>
    <t>Se 2 genau 90°  in Gebäudelücken</t>
  </si>
  <si>
    <t>4744_Brislach_18.05.2020.pdf</t>
  </si>
  <si>
    <t>Morbio Inferiore</t>
  </si>
  <si>
    <t>Via maestri Comacini</t>
  </si>
  <si>
    <t>Gillhofstrasse</t>
  </si>
  <si>
    <t xml:space="preserve">in Linkskurve geradeaus, überschlagen </t>
  </si>
  <si>
    <t>Se 1 neu, ev.Doppelstandort, Se3 sicher Mehrfachstandort. Dringende Messung an Ort</t>
  </si>
  <si>
    <t>4746_Wigoltingen_19.05.2020.pdf</t>
  </si>
  <si>
    <t>A2 vor Seelisberg tu</t>
  </si>
  <si>
    <t>Beim Portal zu weit rechts, Anhänger geschleudert</t>
  </si>
  <si>
    <t>Se 1-2 sind insg. 3 Aussensender, Se4 ist ein Portalsender aller Nutzer.</t>
  </si>
  <si>
    <t>4747_Seedorf_18.05.2020.pdf</t>
  </si>
  <si>
    <t xml:space="preserve">Gutstrasse </t>
  </si>
  <si>
    <t>Vortritt nicht beachtet, Radstreife v links</t>
  </si>
  <si>
    <t>4748_Zürich_19.05.2020.pdf</t>
  </si>
  <si>
    <t>Colmarerstrasse</t>
  </si>
  <si>
    <t>Tankfahrzeug nicht gesichert, 30 fz beschädigt</t>
  </si>
  <si>
    <t>Mit Giesswasser vollgetankter Geräteträger des Tiefbauamts, über 200m auf Trottoir alles flachgewalzt.</t>
  </si>
  <si>
    <t>4749_Basel_18.05.2020.pdf</t>
  </si>
  <si>
    <t>Seltisberg</t>
  </si>
  <si>
    <t>in Haarnadelkurve geradeaus Wald</t>
  </si>
  <si>
    <t>Plausibilisiert.. Se ev Neubau seither, ev Mehrfachstandort, da Alleinstandort in Nuglar u.U.</t>
  </si>
  <si>
    <t>4750_Seltisberg_17.05.2020.pdf</t>
  </si>
  <si>
    <t>Emmenweg</t>
  </si>
  <si>
    <t>in Emme gebadet</t>
  </si>
  <si>
    <t>4751_Lyssach_10.05.2020.pdf</t>
  </si>
  <si>
    <t>Bergab n Haarnadelkurve über LP</t>
  </si>
  <si>
    <t xml:space="preserve">HS 16.000V überquert s-kurve längs vor Unfallstelle.Dort in Kurve Öffung im Waldschatten </t>
  </si>
  <si>
    <t>4752_Dallenwil_17.05.2020.pdf</t>
  </si>
  <si>
    <t>A1 vor Rp Kemptthal</t>
  </si>
  <si>
    <t>links in Mittelmauer, überschlagen</t>
  </si>
  <si>
    <t>Se 4 763 m m m frontal ab Rastplatz Kempthal</t>
  </si>
  <si>
    <t>4753_Winterthur_10.05.2020.pdf</t>
  </si>
  <si>
    <t>Oberrüti</t>
  </si>
  <si>
    <t>auf langer Gerade auf Gegenspur</t>
  </si>
  <si>
    <t>quere</t>
  </si>
  <si>
    <t>quer 6500, HS 1 seit Cham gequert.</t>
  </si>
  <si>
    <t>4754_Oberrüti_08.05.2020.pdf</t>
  </si>
  <si>
    <t>Weststasse  Herti</t>
  </si>
  <si>
    <t>in beginn.Rechtsku auf Gegenspur</t>
  </si>
  <si>
    <t>weit in die Gegenspur gefahren, falls von Glattbrugg/Zunstrasse 3 x HS3 gequert</t>
  </si>
  <si>
    <t>4755_Wallisellen_06.05.2020.pdf</t>
  </si>
  <si>
    <t>Möser 33</t>
  </si>
  <si>
    <t>Geradeaus in Zaun statt l linkskurve</t>
  </si>
  <si>
    <t>ev auch Blendung, bergauf, freie Einstrahlung, ab Hofmitte genau 90° rechts</t>
  </si>
  <si>
    <t>4757_Wittenbach_23.04.2020.pdf</t>
  </si>
  <si>
    <t>Grüntalstrasse</t>
  </si>
  <si>
    <t>nach Kreisel re in Bankett</t>
  </si>
  <si>
    <t>ev weiterer Sender.</t>
  </si>
  <si>
    <t>4758_Mitlödi_27.04.2020.pdf</t>
  </si>
  <si>
    <t>übersichtlich, v-begrenzter 45er-Suzuki</t>
  </si>
  <si>
    <t>4759_Schwellbrunn_21.04.2020.pdf</t>
  </si>
  <si>
    <t>Säntisblick</t>
  </si>
  <si>
    <t xml:space="preserve"> in linkskurve losgelassen</t>
  </si>
  <si>
    <t>4760_Bollingen_24.04.2020.pdf</t>
  </si>
  <si>
    <t>Strandweg n Schmerikon</t>
  </si>
  <si>
    <t>Kiesiger Weg in Senke und Kurve. 100m Vorher exponiert zu 2 Sendern. Hier Baumschäden dokumentiert.</t>
  </si>
  <si>
    <t>4761_Walenstadt_23.04.2020.pdf</t>
  </si>
  <si>
    <t>Distanz falsch eingeschätzt, kein Lichtproblem,  Betroffener ist 74-jährig, hat Bahnstromtrafo passiert und alle 3 Se hinten.</t>
  </si>
  <si>
    <t>4762_Osterfingen_24.04.2020.pdf</t>
  </si>
  <si>
    <t>Osterfingen</t>
  </si>
  <si>
    <t>Dorfstrasse 8</t>
  </si>
  <si>
    <t>mit Traktor und Anhänger spontan in Haus</t>
  </si>
  <si>
    <t>Gebirgsstandort, hoher Mast in Wald, verm. 3 Betreiber und polycom Gebäudelücke 30m vorher</t>
  </si>
  <si>
    <t>4763_Ste-Croix_11.04.2020.pdf</t>
  </si>
  <si>
    <t>Ste-Croix</t>
  </si>
  <si>
    <t>Rc Fleurier</t>
  </si>
  <si>
    <t>Quad verursacht, ohne Alter.entgegenkomm vermutlich schnell. Se gemeins. Bergstandort im Wald, ev 3 Betreiber.</t>
  </si>
  <si>
    <t>4764_Dörflingen_23.04.2020.pdf</t>
  </si>
  <si>
    <t>Dörflingen</t>
  </si>
  <si>
    <t>Gennersbrunnerstrasse</t>
  </si>
  <si>
    <t>Quad nach rechtskurve weiter auf Böschung</t>
  </si>
  <si>
    <t>Keine Sender sichtbar, ev 3000m... Lokale Messung, Kurvenfahrt....Quad mit Dach.</t>
  </si>
  <si>
    <t>4765_Therwil_21.04.2020.pdf</t>
  </si>
  <si>
    <t>spontan Gegenspur, Kandelaber überschlagen</t>
  </si>
  <si>
    <t xml:space="preserve">bis vor 250m exponiert hinten, länger, 5G kl lte gr, m m </t>
  </si>
  <si>
    <t>4766_Tamins_22.04.2020.pdf</t>
  </si>
  <si>
    <t>GS</t>
  </si>
  <si>
    <t>Pradamalerweg</t>
  </si>
  <si>
    <t>Ems Chemie  Doppelstandort, Betriebsfunk 1200m  Kirche Tamins, Se Autobahnkreuz Doppelstandort</t>
  </si>
  <si>
    <t>4767_Ebnat-Kappel_21.04.2020.pdf</t>
  </si>
  <si>
    <t>Gieselbach</t>
  </si>
  <si>
    <t xml:space="preserve"> Sturz ohne Fremdeinwirkung</t>
  </si>
  <si>
    <t>in Linkskurve, zusätzlich Se4 hinten 1250m - m,</t>
  </si>
  <si>
    <t>4768_Bad-Ragaz_19.04.2020.pdf</t>
  </si>
  <si>
    <t>Pfäferserstrasse</t>
  </si>
  <si>
    <t xml:space="preserve"> in l li Kurve gestürzt, Leitplanke</t>
  </si>
  <si>
    <t>Se4 5g kl 1950. Kurve ist anspruchslos, vorher Haarnadelkurven.  Exponiert vegatation schwach entwickelt</t>
  </si>
  <si>
    <t>4769_Küsnacht_19.04.2020.pdf</t>
  </si>
  <si>
    <t>Schübelweiher</t>
  </si>
  <si>
    <t>in l re-kurve in FG w55  querend</t>
  </si>
  <si>
    <t>FG 55 schwer verletzt - rechts Blumenfeld</t>
  </si>
  <si>
    <t>4770_Risch-Rotkreuz_19.04.2020.pdf</t>
  </si>
  <si>
    <t>Holzhäusern</t>
  </si>
  <si>
    <t>in Kreisel Mauerkante, quer über nä Spur</t>
  </si>
  <si>
    <t>Kontrollverlust beim ersten DrittelSe 1 ca. 120° re, 2 und 3 genau 90°</t>
  </si>
  <si>
    <t>4771_Busslingen_27.08.2019.pdf</t>
  </si>
  <si>
    <t>Busslingen</t>
  </si>
  <si>
    <t>Traktor überholt bei Abbiegeman-</t>
  </si>
  <si>
    <t>ev nicht geblinkt, - in Heck- Gerät gefahren. Se genau links</t>
  </si>
  <si>
    <t>4772_Solothurn_16.05.2019.pdf</t>
  </si>
  <si>
    <t>Zuchwilerstrasse</t>
  </si>
  <si>
    <t>GSM SBB, Freischaltanlage SBB,  Se hinten doppelstandort, vor Unterführung links voll wirksam, nacher 50% verdeckt</t>
  </si>
  <si>
    <t>4773_St.Moritz_14.05.2019.pdf</t>
  </si>
  <si>
    <t>Parkhaus</t>
  </si>
  <si>
    <t>in Abfahrt z. Ebenen in Wand</t>
  </si>
  <si>
    <t>Parkhaus anonym, nicht zu eruieren.</t>
  </si>
  <si>
    <t>4774_Adelboden_21.04.2019.pdf</t>
  </si>
  <si>
    <t>Margeli</t>
  </si>
  <si>
    <t>in re Kurve geradeaus. Auto,Wall,überschlagen</t>
  </si>
  <si>
    <t>Sekundenschlaf 754_Adelboden_13.03.2016 in Gegenrichtung,  Bus in Mauer</t>
  </si>
  <si>
    <t>4775_Baden_15.05.2019.pdf</t>
  </si>
  <si>
    <t>nach Stop links ab, Gegenspur, Hauswand</t>
  </si>
  <si>
    <t>Am Unfallort Flankenreflexion 4 Se auf einer Linie; Se 3 Doppelstandort; beide Se 150m vorher ebenfalls zusammen.</t>
  </si>
  <si>
    <t>4776_Sempach_15.05.2019.pdf</t>
  </si>
  <si>
    <t>Einfahrt A2</t>
  </si>
  <si>
    <t>Auf Autobahn geraten gewendet,Falschfahrer bis Sursee</t>
  </si>
  <si>
    <t>Beim Erkennen der fehleinfahrt auf Autobahn flugs gewendet und gegen den Verkehr nach Sempach gefahren.</t>
  </si>
  <si>
    <t>4777_Goldach_30.03.2020.pdf</t>
  </si>
  <si>
    <t>Bahnhofkreisel</t>
  </si>
  <si>
    <t>1.00 mW/m2</t>
  </si>
  <si>
    <t>Bahnstrom. Se AVD Goldach, knapp, aber Biegung</t>
  </si>
  <si>
    <t>4778_Humlikon_04.04.2020.pdf</t>
  </si>
  <si>
    <t>Abbiegenden Radfahrer 75 erfasst</t>
  </si>
  <si>
    <t>4779_Unterterzen_03.04.2020.pdf</t>
  </si>
  <si>
    <t>Unterzerzen</t>
  </si>
  <si>
    <t>Tu Fratten</t>
  </si>
  <si>
    <t>aufs Bankett geraten, anhänger aufgefahren,gekippt</t>
  </si>
  <si>
    <t>rechts in Bankett, Anhänger gekippt. Zigarette sei ablenkungsgrund. Sender nicht deklariert</t>
  </si>
  <si>
    <t>4780_Freienwil_03.04.2020.pdf</t>
  </si>
  <si>
    <t>Freienwil</t>
  </si>
  <si>
    <t>K Nebenstrasse kurve weitergefahren</t>
  </si>
  <si>
    <t>Sammelstandort, auch polycom, Fahrzeit seit HS 2:30 min.</t>
  </si>
  <si>
    <t>Perron 2 B</t>
  </si>
  <si>
    <t>von Perron gestürzt</t>
  </si>
  <si>
    <t>klien</t>
  </si>
  <si>
    <t>wlan auf Perron wahrscheinlich. Bahnpolizei hat nichts gesehen kurz vorher.  Psych Frau verurteilt, die nicht gerettet hat.</t>
  </si>
  <si>
    <t>4781_Stadelhofen_29.10.2017.pdf</t>
  </si>
  <si>
    <t>F ZH na wildbrücke</t>
  </si>
  <si>
    <t xml:space="preserve"> in rechte Baustellenleitplanke</t>
  </si>
  <si>
    <r>
      <rPr>
        <sz val="11"/>
        <color rgb="FF000000"/>
        <rFont val="Calibri"/>
        <family val="2"/>
        <charset val="1"/>
      </rPr>
      <t>Kein Eintrag in Astra-Karte, Se 4 verm.Polycom frontal.</t>
    </r>
    <r>
      <rPr>
        <b/>
        <sz val="11"/>
        <color rgb="FF000000"/>
        <rFont val="Calibri"/>
        <family val="2"/>
        <charset val="1"/>
      </rPr>
      <t xml:space="preserve"> 1220m gleiche Leistungen von hinten.</t>
    </r>
  </si>
  <si>
    <t>4782_Utzenstorf_30.05.2019.pdf</t>
  </si>
  <si>
    <t>Aabachstrasse</t>
  </si>
  <si>
    <t>überholend angefahren</t>
  </si>
  <si>
    <t>Se 2 polycom, Kapo.KD.ZG, Se 3 umts 390 m alle auch zusätzlich, reflektiert.</t>
  </si>
  <si>
    <t>4783_Zug_26.08.2019.pdf</t>
  </si>
  <si>
    <t>Giebenackerstrasse</t>
  </si>
  <si>
    <t>Einbiegend von P Radfahrer angef</t>
  </si>
  <si>
    <t>1  Sender genau 0°;   2 Se 180° zur Fahrrichtung.</t>
  </si>
  <si>
    <t>4784_Pratteln_02.06.2019.pdf</t>
  </si>
  <si>
    <t>Bachtalen</t>
  </si>
  <si>
    <t>n Kurve in Gegenverkehr</t>
  </si>
  <si>
    <t>in rechtskurve über Sicherheitslinie, gestreift.</t>
  </si>
  <si>
    <t>4785_Baar_31.8.2019.pdf</t>
  </si>
  <si>
    <t>Ziegelbrücke</t>
  </si>
  <si>
    <t>biberlikopf</t>
  </si>
  <si>
    <t>in/nach rechtskurve Gegenverkehr</t>
  </si>
  <si>
    <t>nach Bahnübergang, Se2 LTE GSM s.kl 20m  Se3 gsm kl 2x, Se4 gr m gr 840 frontal</t>
  </si>
  <si>
    <t>H13 Erlen</t>
  </si>
  <si>
    <t>nach links Kurve rechts weg</t>
  </si>
  <si>
    <t>Unfallschwerpunkt, 20m nach Unfallstelle vom  4698_Neunkirch_20.03.2020, v 50m Erdeinspeisung nah</t>
  </si>
  <si>
    <t>4786_Ziegelbrücke_04.04.2020.pdf</t>
  </si>
  <si>
    <t>Ausfahrt FR ZH</t>
  </si>
  <si>
    <t>in Ausfahrt kontrolle verloren, geradeaus</t>
  </si>
  <si>
    <t>4787_Neunkirch_04.04.2020.pdf</t>
  </si>
  <si>
    <t>Herblinger Markt</t>
  </si>
  <si>
    <t>Nach li ku und Gerade in Garagendach</t>
  </si>
  <si>
    <t>Bulg.Chauffeur, vermutlich Navi nach Umschlag wieder programmiert.</t>
  </si>
  <si>
    <t>4788_Rothrist_09.06.2019.pdf</t>
  </si>
  <si>
    <t>in rechtskurve re in Leitplanke</t>
  </si>
  <si>
    <t>Unfall nicht in Astra-Karte eingetragen, evtl auch in Kurve vorher...</t>
  </si>
  <si>
    <t>4789_Herblingen_06.11.2029.pdf</t>
  </si>
  <si>
    <t>Aegertenstrasse</t>
  </si>
  <si>
    <t>beim überqueren Fahrzeug übersehen</t>
  </si>
  <si>
    <r>
      <rPr>
        <sz val="11"/>
        <color rgb="FF000000"/>
        <rFont val="Calibri"/>
        <family val="2"/>
        <charset val="1"/>
      </rPr>
      <t xml:space="preserve">5G kl 4.Sender, Silo Landi. Se1 Doppelstandort, Freies Gelände. Beim Abbiegen Grasstreifen, gut einsehbar, ab Radweg, </t>
    </r>
    <r>
      <rPr>
        <sz val="11"/>
        <rFont val="Calibri"/>
        <family val="2"/>
        <charset val="1"/>
      </rPr>
      <t xml:space="preserve">5G 2 zeitnah </t>
    </r>
    <r>
      <rPr>
        <sz val="11"/>
        <color rgb="FF000000"/>
        <rFont val="Calibri"/>
        <family val="2"/>
        <charset val="1"/>
      </rPr>
      <t>dazu geschaltet.</t>
    </r>
  </si>
  <si>
    <t>4790_Krattigen_09.06.2019.pdf</t>
  </si>
  <si>
    <t>In Tramhaltestelle Stollenrain gefahren</t>
  </si>
  <si>
    <r>
      <rPr>
        <sz val="11"/>
        <color rgb="FF000000"/>
        <rFont val="Calibri"/>
        <family val="2"/>
        <charset val="1"/>
      </rPr>
      <t xml:space="preserve">Auf Brücke geradeaus.  Se 2:  </t>
    </r>
    <r>
      <rPr>
        <b/>
        <sz val="11"/>
        <color rgb="FF000000"/>
        <rFont val="Calibri"/>
        <family val="2"/>
        <charset val="1"/>
      </rPr>
      <t>Sender falsch</t>
    </r>
    <r>
      <rPr>
        <sz val="11"/>
        <color rgb="FF000000"/>
        <rFont val="Calibri"/>
        <family val="2"/>
        <charset val="1"/>
      </rPr>
      <t xml:space="preserve"> eingetragen. </t>
    </r>
  </si>
  <si>
    <t>4791_Uetendorf_05.04.2020.pdf</t>
  </si>
  <si>
    <t>in linkskurve bergab gestürzt, Kandelaber</t>
  </si>
  <si>
    <t>2. Sender falsch eingetragen, Lage vermutlich am Sockel de Senders.  Alter aufgrund Bild geschätzt.</t>
  </si>
  <si>
    <t>4792_Arlesheim_09.01.2019.pdf</t>
  </si>
  <si>
    <t>avenue Haldimand</t>
  </si>
  <si>
    <t>vollgas aus Grundstück in Haus vis a vis</t>
  </si>
  <si>
    <t>Se in Hinterhof rechts, auf Strasseneinfahrt hinten, Kurve nach vorn/links Ehefrau gestorben.</t>
  </si>
  <si>
    <t>4793_Zürich_08.04.2020.pdf</t>
  </si>
  <si>
    <t>Surava</t>
  </si>
  <si>
    <t>Motta planga</t>
  </si>
  <si>
    <t>in steiler linkskurve geradeaus</t>
  </si>
  <si>
    <t>HS2=Ebene 5, HS3=RHB, Schneefahrbahn,Sattelschlepper leer, Risikofahrt.</t>
  </si>
  <si>
    <t>4794_Yverdon_11.02.2020.pdf</t>
  </si>
  <si>
    <t>Landstrasse 20</t>
  </si>
  <si>
    <t>Gebäudelücke, Reflexion an metallbalkon, Gebirgsstandort, Polycom vermutlich.</t>
  </si>
  <si>
    <t>4795_Surava_29.01.2020.pdf</t>
  </si>
  <si>
    <t>Sargans Mels</t>
  </si>
  <si>
    <t xml:space="preserve">Rheinaustrasse </t>
  </si>
  <si>
    <t>links über FB,, in wiese gekippt,El.Rollstuhl</t>
  </si>
  <si>
    <t>HS alle Ebene 5, HS-Schaltanlage vor 300m, Sender GSM m 570 links...</t>
  </si>
  <si>
    <t>4796_Bütschwil_09.04.2020.pdf</t>
  </si>
  <si>
    <t>während Umzug gestorben - aktiv oder zuschauend</t>
  </si>
  <si>
    <r>
      <rPr>
        <sz val="11"/>
        <color rgb="FF000000"/>
        <rFont val="Calibri"/>
        <family val="2"/>
        <charset val="1"/>
      </rPr>
      <t xml:space="preserve">Ebenso Sturz 83-Jähriger von Wagen, Kolik </t>
    </r>
    <r>
      <rPr>
        <b/>
        <sz val="11"/>
        <color rgb="FF000000"/>
        <rFont val="Calibri"/>
        <family val="2"/>
        <charset val="1"/>
      </rPr>
      <t>Pferd beim Umritt</t>
    </r>
    <r>
      <rPr>
        <sz val="11"/>
        <color rgb="FF000000"/>
        <rFont val="Calibri"/>
        <family val="2"/>
        <charset val="1"/>
      </rPr>
      <t>.</t>
    </r>
  </si>
  <si>
    <t>4797_Sargans_09.04.2020.pdf</t>
  </si>
  <si>
    <t>in Kreisel überholt und rechts abgebogen</t>
  </si>
  <si>
    <t>Kolonnenende zu spät, ausgewichen</t>
  </si>
  <si>
    <t>Streifkollision auf Gegenspur.</t>
  </si>
  <si>
    <t>Linkskurve geschnitten, seitl-front Kollision</t>
  </si>
  <si>
    <t>Gegenlicht kommt dazu, Kronenschäden, Baumschäden Reflexionen</t>
  </si>
  <si>
    <t>4800_Netstal_05.02.2020.pdf</t>
  </si>
  <si>
    <t>rechts abbiegend Velofahrrerin angefahren</t>
  </si>
  <si>
    <t>Metallfassade von Standort 1 spiegelt Standort 2, um den LKW gefahren ist.l</t>
  </si>
  <si>
    <t>4801_Egerkingen_07.02.2020.pdf</t>
  </si>
  <si>
    <t>via san Gottardo  TI</t>
  </si>
  <si>
    <t>rechts in Mauer, 3 weitere Kollisionen</t>
  </si>
  <si>
    <t>hintren</t>
  </si>
  <si>
    <t>4802_Bern_09.04.2020.pdf</t>
  </si>
  <si>
    <t>Naters  Sengg</t>
  </si>
  <si>
    <t>Blattenstrasse</t>
  </si>
  <si>
    <t>nach Gerade in Stützmauer statt re</t>
  </si>
  <si>
    <t xml:space="preserve">Anfahrt, Kurve und weiterfahrt exponiert zu Naters </t>
  </si>
  <si>
    <t>4803_Lugano_12.04.2020.pdf</t>
  </si>
  <si>
    <t>Weisslingerstrasse</t>
  </si>
  <si>
    <t>links ab ger. Strasse, in Bach</t>
  </si>
  <si>
    <t>verm. Alkohol.</t>
  </si>
  <si>
    <t>4804_Naters_14.04.2020.pdf</t>
  </si>
  <si>
    <t>Lindenstrasse 132</t>
  </si>
  <si>
    <t>5.48mW/m2</t>
  </si>
  <si>
    <t>Mountainbiker, länger unterwegs, hintereinander</t>
  </si>
  <si>
    <t>4805_Weisslingen_18.04.2020.pdf</t>
  </si>
  <si>
    <t>Hauptstrasse 92</t>
  </si>
  <si>
    <t>Gerade, wg abbieg. FZ stark gebremst</t>
  </si>
  <si>
    <t>Se frontal, von Hochhaus, zu spät reagiert.</t>
  </si>
  <si>
    <t>4806_St.Gallen_28.04.2020.pdf</t>
  </si>
  <si>
    <t xml:space="preserve">Se von Chaltenboden (bereits ein Motorradfahrersturz) und Fuchs AG </t>
  </si>
  <si>
    <t>4807_St.Margrethen_19.05.2020.pdf</t>
  </si>
  <si>
    <t>Talstrasse 79</t>
  </si>
  <si>
    <t xml:space="preserve">Ort Plausibilisiert, dann Bestätigt. in Mitte der 300m langen Bachzone. </t>
  </si>
  <si>
    <t>4808_Schindellegi_21.05.2020.pdf</t>
  </si>
  <si>
    <t>Bülacherstrasse</t>
  </si>
  <si>
    <t>Ev. Doppelstandort (neu), vor 100m zusätzlich immer exponiert zu Se2 umts m lte gr, (insges.400m zurück)</t>
  </si>
  <si>
    <t>4809_Altendorf_20.05.2020.pdf</t>
  </si>
  <si>
    <t>0.72mW/m2</t>
  </si>
  <si>
    <t>Reflexionen v hi, ev 50m zurück Gebäudelücke, Sender Kronbühl, re, 350 m m m kl</t>
  </si>
  <si>
    <t>4810_Oberglatt_21.05.2020.pdf</t>
  </si>
  <si>
    <t>Nottwil</t>
  </si>
  <si>
    <t>rechts abb.n 50m FG überfahren</t>
  </si>
  <si>
    <t>fährt faktisch um Standortgebäude herum, dann Gebäudelücke kurz vor FG, Refexion frontal</t>
  </si>
  <si>
    <t>4811_Wittenbach_21.05.2020.pdf</t>
  </si>
  <si>
    <t>Staldenried</t>
  </si>
  <si>
    <t>Riedjistrasse</t>
  </si>
  <si>
    <t>rechts ab, 80m, mehrfach überschlagen</t>
  </si>
  <si>
    <t>Hochgelegener Naturweg</t>
  </si>
  <si>
    <t>4812_Nottwil_20.05.2020.pdf</t>
  </si>
  <si>
    <t>nach linksurve li weiter in Bushäuschen</t>
  </si>
  <si>
    <t>verstorben</t>
  </si>
  <si>
    <t>Se 1 Betriebsfunk bei letztem Gebäude vor Kurve. Se2, 3 von hoch oben, steiler Winkel auf Frontscheibe</t>
  </si>
  <si>
    <t>4813_Staldenried_16.05.2020.pdf</t>
  </si>
  <si>
    <t>SBB Bahnhof</t>
  </si>
  <si>
    <t>von Perron mit Zug kollidiert</t>
  </si>
  <si>
    <t>4814_Baar_18.5.2020.pdf</t>
  </si>
  <si>
    <t>in Mitte rechts in Wand</t>
  </si>
  <si>
    <t>Se in Pannenbucht, teils sehr klein, welcher wo, ist nicht eindeutig.</t>
  </si>
  <si>
    <t>4815_Thalwil_22.05.2020.pdf</t>
  </si>
  <si>
    <t>Mühlaustrasse</t>
  </si>
  <si>
    <r>
      <rPr>
        <sz val="11"/>
        <color rgb="FF000000"/>
        <rFont val="Calibri"/>
        <family val="2"/>
        <charset val="1"/>
      </rPr>
      <t xml:space="preserve">mit Heck eines </t>
    </r>
    <r>
      <rPr>
        <b/>
        <sz val="11"/>
        <color rgb="FF000000"/>
        <rFont val="Calibri"/>
        <family val="2"/>
        <charset val="1"/>
      </rPr>
      <t>Audis</t>
    </r>
    <r>
      <rPr>
        <sz val="11"/>
        <color rgb="FF000000"/>
        <rFont val="Calibri"/>
        <family val="2"/>
        <charset val="1"/>
      </rPr>
      <t xml:space="preserve"> kollidiert beim überholstart.</t>
    </r>
  </si>
  <si>
    <t>4816_Leissigen_20.05.2020.pdf</t>
  </si>
  <si>
    <t>Mülligerstrasse</t>
  </si>
  <si>
    <t>einbiegend Fahrrad auf Radweg übersehen</t>
  </si>
  <si>
    <t>Se neu 2018/2019 Frühjahr</t>
  </si>
  <si>
    <t>4817_Sins_26.05.2019.pdf</t>
  </si>
  <si>
    <t>Köllikerstrasse</t>
  </si>
  <si>
    <t>Auf Trottoir fahrend Kollision</t>
  </si>
  <si>
    <t>Herkunft des Trottorifahrers nicht sicher, ev ohne HS quer 700</t>
  </si>
  <si>
    <t>4819_Oberentfelden_21.05.2019.pdf</t>
  </si>
  <si>
    <t>überholen in re Ku, Mäd eingebogen</t>
  </si>
  <si>
    <t>Einbiegend mit 2 Se li /frontal. Überholend Se li für LKW. Schuldfrage unklar, LKW nicht bekannt.</t>
  </si>
  <si>
    <t>4820_Hunzenschwil_21.05.2020.pdf</t>
  </si>
  <si>
    <t>Delsbergerstrasse</t>
  </si>
  <si>
    <t>4821_Laufen_24.05.2020.pdf</t>
  </si>
  <si>
    <t>Sins -    Auw</t>
  </si>
  <si>
    <t>Sinserstrasse</t>
  </si>
  <si>
    <t>einmündend überhol. LKW übersehen</t>
  </si>
  <si>
    <t>LKW-Anhängerzug überholt auf Gerade Traktor, links einmündendes FZ nicht gesehen, Auto fährt ev. in Anhänger</t>
  </si>
  <si>
    <t>4822_Sins_22.05.2020.pdf</t>
  </si>
  <si>
    <t>Rägentenweg</t>
  </si>
  <si>
    <t>4823_Zug_17.05.2020.pdf</t>
  </si>
  <si>
    <t xml:space="preserve">Langfeldstrasse  </t>
  </si>
  <si>
    <t>in linkskurve gestürzt</t>
  </si>
  <si>
    <t>vemutlich 2x  Reflexion an Kurventafeln. Se neu, an Ort überprüfen.</t>
  </si>
  <si>
    <t>4824_Frauenfeld_22.05.2020.pdf</t>
  </si>
  <si>
    <t>Jaunpassstrasse</t>
  </si>
  <si>
    <t>ln Linkskurve geradeaus, Wald</t>
  </si>
  <si>
    <t>nach Bushalt Sommerau in Wald runtergestürzt, Mitfahrer verletzt, Fahrer selbs. Ausgestiegen</t>
  </si>
  <si>
    <t>4825_Boltigen_21.05.2020.pdf</t>
  </si>
  <si>
    <t>Selzach</t>
  </si>
  <si>
    <t>weite Gerade, verm zu stark beschleunigt.</t>
  </si>
  <si>
    <t>4826_Selzach_25.05.2020.pdf</t>
  </si>
  <si>
    <t>vor FG und wartendem Auto abgebogen</t>
  </si>
  <si>
    <r>
      <rPr>
        <sz val="11"/>
        <color rgb="FF000000"/>
        <rFont val="Calibri"/>
        <family val="2"/>
        <charset val="1"/>
      </rPr>
      <t xml:space="preserve">Silo Reismühle, verm. auch Polycom.  Fahrrad m 70 </t>
    </r>
    <r>
      <rPr>
        <sz val="11"/>
        <color rgb="FFFF0000"/>
        <rFont val="Calibri"/>
        <family val="2"/>
        <charset val="1"/>
      </rPr>
      <t>fährt</t>
    </r>
    <r>
      <rPr>
        <sz val="11"/>
        <color rgb="FF000000"/>
        <rFont val="Calibri"/>
        <family val="2"/>
        <charset val="1"/>
      </rPr>
      <t xml:space="preserve"> über FG in steh. Kolonne, ebenso frei exponiert</t>
    </r>
  </si>
  <si>
    <t>4827_Ingenbohl_25.05.2020.pdf</t>
  </si>
  <si>
    <t>Bittleten</t>
  </si>
  <si>
    <t>rechts auf Böschung, überschlagen abgestürzt</t>
  </si>
  <si>
    <t>vermutlich alle 3 Betreiber, Gebirgsstandort. HSR , Einfluss re 90° genau in weitergefahrener Kurve, Gebirgssträsschen bergab</t>
  </si>
  <si>
    <t>4828_Bürglen_24.05.2020.pdf</t>
  </si>
  <si>
    <t>Avenue Ritz</t>
  </si>
  <si>
    <t>Eventtuell 2 Sender, nicht erkennbar street-view blockier.</t>
  </si>
  <si>
    <t>4829_Sitten_23.05.2020.pdf</t>
  </si>
  <si>
    <t>Hübeliweg</t>
  </si>
  <si>
    <t>4830_Zollikofen_27.05.2020.pdf</t>
  </si>
  <si>
    <t>SBB      Gleis 6</t>
  </si>
  <si>
    <t>Gleis 6 zu wenig gebremst, Puffer</t>
  </si>
  <si>
    <t>11.1 mW/m2</t>
  </si>
  <si>
    <t>ca 30m...20m vor Puffer nicht mehr zum Stillstand gebremst. Div. Sender auf Bahnhofsdach. Se 600m Reflexion an Querhallenverglasung.</t>
  </si>
  <si>
    <t>4831_Luzern_03.02.2020.pdf</t>
  </si>
  <si>
    <t>Rolle     Gland</t>
  </si>
  <si>
    <t>A1 Lausanne-GE</t>
  </si>
  <si>
    <t>Auffahrkollision 2 Tiertransporter</t>
  </si>
  <si>
    <r>
      <rPr>
        <sz val="11"/>
        <color rgb="FF000000"/>
        <rFont val="Calibri"/>
        <family val="2"/>
        <charset val="1"/>
      </rPr>
      <t xml:space="preserve">viele </t>
    </r>
    <r>
      <rPr>
        <b/>
        <sz val="11"/>
        <color rgb="FF000000"/>
        <rFont val="Calibri"/>
        <family val="2"/>
        <charset val="1"/>
      </rPr>
      <t>Tiere getötet</t>
    </r>
    <r>
      <rPr>
        <sz val="11"/>
        <color rgb="FF000000"/>
        <rFont val="Calibri"/>
        <family val="2"/>
        <charset val="1"/>
      </rPr>
      <t>, später erschossen. FZ Kat.A-Transporter mit Anhänger.</t>
    </r>
  </si>
  <si>
    <t>4832_Rolle_18.05.2020.pdf</t>
  </si>
  <si>
    <t>Danieli</t>
  </si>
  <si>
    <t xml:space="preserve">Nebenstrasse, lange Gerade, in Baum </t>
  </si>
  <si>
    <t>Gerade, mit hoher Geschwindigkeit in Baum, Brand. Ev. Suizid</t>
  </si>
  <si>
    <t>4833_Tuggen_28.05.2020.pdf</t>
  </si>
  <si>
    <t>pont du mail</t>
  </si>
  <si>
    <t>rechts Trottoir gestreift, li ab re auf Trott. Sturz</t>
  </si>
  <si>
    <t>Gerades Strassenstück bergab, nach Bahnüberquerung</t>
  </si>
  <si>
    <t>4834_Neuchatel_24.05.2020.pdf</t>
  </si>
  <si>
    <t>place du Cirque</t>
  </si>
  <si>
    <t>LSA missachtet, vor Bus gefahren</t>
  </si>
  <si>
    <t>Se 1 direkt und Reflexion an Glasfassade</t>
  </si>
  <si>
    <t>4835_Geneve_31.05.2019.pdf</t>
  </si>
  <si>
    <t>Torny le Grand</t>
  </si>
  <si>
    <t>route de Middes</t>
  </si>
  <si>
    <t>gehupt, Radfahrer 76 erschrocken</t>
  </si>
  <si>
    <t xml:space="preserve">Sender direkt neben Strasse stehend.  </t>
  </si>
  <si>
    <t>4836_Torny-Le-Grand_27.05.2020.pdf</t>
  </si>
  <si>
    <t>Hinterlehnweg</t>
  </si>
  <si>
    <t>Frau entfernt von Unfallort  aufgefunden</t>
  </si>
  <si>
    <t>Nebenstrasse zu Einzel-Hof, Hanglage, an Verletzungen gestorben, entfernt vom Auto gefunden</t>
  </si>
  <si>
    <t>4837_Niederbipp_25.05.2020.pdf</t>
  </si>
  <si>
    <t>Noville</t>
  </si>
  <si>
    <t>champs agricole</t>
  </si>
  <si>
    <t xml:space="preserve"> ab Strasse geraten, auf Böschung, gekippt</t>
  </si>
  <si>
    <t xml:space="preserve"> Anhängergespann, von Anhänger erdrückt. Flaches Land, Kreuzung von Landwirstschaftswegen, neu geteert und grosszügig.</t>
  </si>
  <si>
    <t>4838_Noville_30.05.2020.pdf</t>
  </si>
  <si>
    <t>Schützenstrasse 22</t>
  </si>
  <si>
    <t>beim Wenden über Mauer gekippt</t>
  </si>
  <si>
    <t>Polycom-Sender auf Wachtenegg, 300m Betriebsfunk St.Gallerstrasse.</t>
  </si>
  <si>
    <t>4839_Herisau_29.05.2020.pdf</t>
  </si>
  <si>
    <t>Hohgant</t>
  </si>
  <si>
    <t>biketrail</t>
  </si>
  <si>
    <t>über Felswand 60m abgestürzt</t>
  </si>
  <si>
    <t>Funkloch, nächster Sender 10 km entfernt...</t>
  </si>
  <si>
    <t>4840_Hohgant_30.05.2020.pdf</t>
  </si>
  <si>
    <t>Längäulistrasse</t>
  </si>
  <si>
    <t xml:space="preserve">vortritt verweigert für m 80 </t>
  </si>
  <si>
    <t xml:space="preserve">vortrittsberechtigen, roten Radweg mit zwei FR vor sich, </t>
  </si>
  <si>
    <t>4841_Buchs_29.05.2020.pdf</t>
  </si>
  <si>
    <t>Rastplatz Nord</t>
  </si>
  <si>
    <t>in Einfahrt Rastplatz geradeaus</t>
  </si>
  <si>
    <t>Se 2 von 110° zu genau rechts 90° im Einspurprozess</t>
  </si>
  <si>
    <t>4842_Niederbipp_02.06.2020.pdf</t>
  </si>
  <si>
    <t>Radfahrerin gerammt/überfahren</t>
  </si>
  <si>
    <t>Se 2 verm auch rechts, frontal gespiegelt.  Reflexion. Leichtes Gegenlicht. Leerer Betonmischer</t>
  </si>
  <si>
    <t>4843_Uster_02.06.2020.pdf</t>
  </si>
  <si>
    <t>Einfahrt Ri  Baar</t>
  </si>
  <si>
    <r>
      <rPr>
        <sz val="11"/>
        <color rgb="FF000000"/>
        <rFont val="Calibri"/>
        <family val="2"/>
        <charset val="1"/>
      </rPr>
      <t>Se 3 mit 5G 370 klein . +</t>
    </r>
    <r>
      <rPr>
        <b/>
        <sz val="11"/>
        <color rgb="FF000000"/>
        <rFont val="Calibri"/>
        <family val="2"/>
        <charset val="1"/>
      </rPr>
      <t>Se Werkhof 180m</t>
    </r>
    <r>
      <rPr>
        <sz val="11"/>
        <color rgb="FF000000"/>
        <rFont val="Calibri"/>
        <family val="2"/>
        <charset val="1"/>
      </rPr>
      <t xml:space="preserve"> mittel;  HS nur bei Anfahrt von Süden her- Plausibler</t>
    </r>
  </si>
  <si>
    <t>4844_Zug_01.06.2020.pdf</t>
  </si>
  <si>
    <t>Treppensturz, lebensgefährlich</t>
  </si>
  <si>
    <t>Unfall-Ort plausibilisiert</t>
  </si>
  <si>
    <t>4845_Zug_30.05.2020.pdf</t>
  </si>
  <si>
    <t>Mühliweg</t>
  </si>
  <si>
    <t>Hofstrasse, Lieferant in Wiese, überschlagen</t>
  </si>
  <si>
    <t>80m nach Abfahrt (Futtermittel angeliefert) rechts ab Strässlein, 20m Böschung, Sender falsch eingetragen</t>
  </si>
  <si>
    <t>4846_Menzingen_02.06.2020.pdf</t>
  </si>
  <si>
    <t>A9 Ausfahrt</t>
  </si>
  <si>
    <t>in Mittelleitplanke, re in Graben</t>
  </si>
  <si>
    <t>vor ca 200m Wegführung von paralleler HS 1 in 20° Winkel.</t>
  </si>
  <si>
    <t>4847_St.Triphon_01.06.2020.pdf</t>
  </si>
  <si>
    <t>A9 Fr Süd</t>
  </si>
  <si>
    <t>Auf Pannenstreifen geraten, Kollision</t>
  </si>
  <si>
    <t>4848_Bex_10.06.2019.pdf</t>
  </si>
  <si>
    <t>rue cantonale</t>
  </si>
  <si>
    <t>in Kurve gestürzt, Gebüsch</t>
  </si>
  <si>
    <t>Gehölz von links hinten auf Vorstrecke ausgedünnt, bei den  2 Se frontal ebenso. Se 3 vorher links 130m</t>
  </si>
  <si>
    <t>4849_Les Clees_29.02.2020.pdf</t>
  </si>
  <si>
    <t>l isle</t>
  </si>
  <si>
    <t>rc nach mt la ville</t>
  </si>
  <si>
    <t>Auf gerade Neben Strasse</t>
  </si>
  <si>
    <t>Se genau in hauptsenderichtung fahrend. HS 2x Ebene 5</t>
  </si>
  <si>
    <t>4850_L isle_21.01.2020.pdf</t>
  </si>
  <si>
    <t>Grandson</t>
  </si>
  <si>
    <t>Les Tuileries</t>
  </si>
  <si>
    <t>re kurve weiter gefahren, in Graben, gedreht</t>
  </si>
  <si>
    <t xml:space="preserve">Se2 genau 180, </t>
  </si>
  <si>
    <t>4851_Grandson_13.01.2020.pdf</t>
  </si>
  <si>
    <t>an Trottoirkante gestürzt</t>
  </si>
  <si>
    <t>25.6 uW/m2</t>
  </si>
  <si>
    <t>Bei Zu oder Wegfahrt von Rest. Hirschen.  Treffpunkt, verm Alkohol</t>
  </si>
  <si>
    <t>4852_Muolen_02.06.2020.pdf</t>
  </si>
  <si>
    <t>Reussackerstrasse</t>
  </si>
  <si>
    <t>in Unterführung rechts in Wand</t>
  </si>
  <si>
    <t>Regelmässige Unterführungskurve, im oberen Bereich  1/3 hoch belastet, dann noch 1 Sender</t>
  </si>
  <si>
    <t>4853_Altdorf_02.06.2020.pdf</t>
  </si>
  <si>
    <t>links abbiegend ohnmächtig geworden</t>
  </si>
  <si>
    <t>Se-Gruppe3 erst in 1/3 der Kurve stark. In Unterführungsgeländer gefahren, ca. 2m zu weiter Radius.</t>
  </si>
  <si>
    <t>4854_Schaffhausen_04.06.2020.pdf</t>
  </si>
  <si>
    <t>Oron le Chatel</t>
  </si>
  <si>
    <t>Route de Bulle</t>
  </si>
  <si>
    <t>in unübersichtlicher Kurve überholt, Mofa, dunkel, 2 weitere Se mit Einfluss re.</t>
  </si>
  <si>
    <t>4855_Oron le Chatel_22.12.2019.pdf</t>
  </si>
  <si>
    <t>Badenerstrasse 730</t>
  </si>
  <si>
    <t>Tram auf Grüntrasse, Stopmöglichkeit vorher.</t>
  </si>
  <si>
    <t>4856_Zürich_09.07.2020.pdf</t>
  </si>
  <si>
    <t>Bex     Massongex</t>
  </si>
  <si>
    <t>Vortritt b Manöver verweigert</t>
  </si>
  <si>
    <t>genaue Herfahrt nicht bekannt, Drehrichtung rekonstruiert. Ev noch 3 Querungen mehr, Se2 3-fach.</t>
  </si>
  <si>
    <t>4857_Bex_18.12.2019.pdf</t>
  </si>
  <si>
    <t>Rufi</t>
  </si>
  <si>
    <t>Gasterstrasse TS</t>
  </si>
  <si>
    <t>Mofa, b Tankstelle über Trottoirrang gestürzt</t>
  </si>
  <si>
    <t>ort nicht genau genug lokalisiert</t>
  </si>
  <si>
    <t>Dinhard</t>
  </si>
  <si>
    <t>Seuzacherstrasse</t>
  </si>
  <si>
    <t>auf Strasse querend von Radweg</t>
  </si>
  <si>
    <t>Radweg würde li weiterführen. Seit 600m konstant vor Hauptstrahl gsm-rail. HS5 kommt seitlich dazu</t>
  </si>
  <si>
    <t>4858_Rufi_04.06.2020.pdf</t>
  </si>
  <si>
    <t>Städtli 31</t>
  </si>
  <si>
    <t>in Gasse re in Mauer, schleud i Gegenverkehr</t>
  </si>
  <si>
    <t>verengende Gasse, Engste Stelle, ev. inkl. Ablenkung in Situation mit Gegenverkehr. HS ev auch nur 800-950_1000.</t>
  </si>
  <si>
    <t>4860_Uznach_04.06.2020.pdf</t>
  </si>
  <si>
    <t>Schachen bei Herisau</t>
  </si>
  <si>
    <t>Wolfenswil</t>
  </si>
  <si>
    <t xml:space="preserve">rechtskurve weitergefahren, Baum, </t>
  </si>
  <si>
    <t>Progressive Kurve</t>
  </si>
  <si>
    <t>4861_Schachen-bei-Herisau_05.06.2020.pdf</t>
  </si>
  <si>
    <t>geschleudert, dann in Mittelleitplanke</t>
  </si>
  <si>
    <t>quer über Fahrspuren geschleudert, 180° umgedreht...</t>
  </si>
  <si>
    <t>4862_Härkingen_06.06.2020.pdf</t>
  </si>
  <si>
    <t>rue Auguste Quiquerez</t>
  </si>
  <si>
    <t>Vortritt 3 Radfahrer verweigert</t>
  </si>
  <si>
    <t>3 Radfahrer, 2 verletzt. Se1 Reflexion frontal an Glasfront Gartencenter. Se2 Doppelstandort</t>
  </si>
  <si>
    <t>4863_Delemont_07.06.2020.pdf</t>
  </si>
  <si>
    <t>Hauptstrasse Gemsli</t>
  </si>
  <si>
    <t>ausholenden Traktor und PW überhlot</t>
  </si>
  <si>
    <t xml:space="preserve"> Auto und Traktor überholen wollen...Traktor schwenkt vorher mit Anbau hinten nach links aus Blinker verdeckt durch PW dahinter.</t>
  </si>
  <si>
    <t>4864__Enggenhütten_19.03.2020.pdf</t>
  </si>
  <si>
    <t>Stans  Kreisel Kreuz</t>
  </si>
  <si>
    <t xml:space="preserve">Buochserstrasse </t>
  </si>
  <si>
    <t>4865_Stans_05.06.2020.pdf</t>
  </si>
  <si>
    <t>Ennetbürgerstrasse</t>
  </si>
  <si>
    <t>einbiegend Fahrrad 89 übersehen</t>
  </si>
  <si>
    <t>Einfahrt genau eine Wagenlänge exponiert....</t>
  </si>
  <si>
    <t>4866_Stans_05.06.2020.pdf</t>
  </si>
  <si>
    <t>Worblaufen</t>
  </si>
  <si>
    <t>Worblaufenstrasse</t>
  </si>
  <si>
    <t>Ausnahemtransport in Unterführung gesteckt</t>
  </si>
  <si>
    <t>Ausnahmetransport, tiefgelegt - und immer noch viel zu hoch...HS1 vor 700m gequert, oberhalb Autobahnbrücke mit 3 Kabeltrassen</t>
  </si>
  <si>
    <t>4867_Worblaufen_08.06.2020.pdf</t>
  </si>
  <si>
    <t>kontinuerich rechts in Böschung</t>
  </si>
  <si>
    <t>Alkohol Sekundenschlaf</t>
  </si>
  <si>
    <t>Blutprobe. Unfall nicht eingetragen. LKWmit Anhänger, Anhänger gekippt. HS2, einmal seitlich 75°, einmal gequert</t>
  </si>
  <si>
    <t>4868_Spreitenbach_28.08.2019.pdf</t>
  </si>
  <si>
    <t>HS Casino</t>
  </si>
  <si>
    <t>Auf  Kolonne aufgefahren</t>
  </si>
  <si>
    <t>vorderster Fahrer, (der bremste) ist 79, dann f54 u  f49, die vom Bus zuhinderst ineinandergeschoben wurden.</t>
  </si>
  <si>
    <t>4869_Zug_09.06.2020.pdf</t>
  </si>
  <si>
    <t xml:space="preserve">Centre Coop </t>
  </si>
  <si>
    <t>Auf Parkhaus-Rampe vollgas in Stützpfeiler</t>
  </si>
  <si>
    <t>Unfallschwerpunkt,  2 identische Unfälle</t>
  </si>
  <si>
    <t>4870_La-Chaux-de-Fonds_19.04.2016.pdf</t>
  </si>
  <si>
    <t>Schraubachtobel</t>
  </si>
  <si>
    <t>rechts ab Strasse, abgestürzt</t>
  </si>
  <si>
    <t>sender Schiers ca. 3010m HSR bergauf</t>
  </si>
  <si>
    <t>4871_Schiers_09.06.2020.pdf</t>
  </si>
  <si>
    <t>En Chamard COOP</t>
  </si>
  <si>
    <t>00.11.2019</t>
  </si>
  <si>
    <t>Auf P Kollision mit Fussgänger</t>
  </si>
  <si>
    <t>Keine Polizeimeldung, 15 m neben Unfall 4875</t>
  </si>
  <si>
    <t>4872_Yverdon_00.11.2019.pdf</t>
  </si>
  <si>
    <t>Staffeleggstrasse</t>
  </si>
  <si>
    <t xml:space="preserve">In Baustellensignalisation, rechts ab </t>
  </si>
  <si>
    <t>b</t>
  </si>
  <si>
    <t>kollidierte mit mehreren Abschrankungen und Schildern</t>
  </si>
  <si>
    <t>4873_Densbüren_10.06.2020.pdf</t>
  </si>
  <si>
    <t xml:space="preserve">Badenerstrasse   </t>
  </si>
  <si>
    <t>auf kreuzung Radfahrerin überfahren</t>
  </si>
  <si>
    <t>Se2 Reflektiert an Gebäuden vis a vis. Unfallschwerpunkt. F 22 überfahren</t>
  </si>
  <si>
    <t>4874_Zürich_09.06.2020.pdf</t>
  </si>
  <si>
    <t xml:space="preserve">Yverdon </t>
  </si>
  <si>
    <t>Coop en Chamard</t>
  </si>
  <si>
    <t>auf P Pedal verwechselt</t>
  </si>
  <si>
    <r>
      <rPr>
        <sz val="11"/>
        <color rgb="FF000000"/>
        <rFont val="Calibri"/>
        <family val="2"/>
        <charset val="1"/>
      </rPr>
      <t>insgesamt 6 Autos angefahren. Reflexion,</t>
    </r>
    <r>
      <rPr>
        <sz val="11"/>
        <color rgb="FF00B050"/>
        <rFont val="Calibri"/>
        <family val="2"/>
        <charset val="1"/>
      </rPr>
      <t xml:space="preserve"> </t>
    </r>
    <r>
      <rPr>
        <b/>
        <sz val="11"/>
        <color rgb="FF00B050"/>
        <rFont val="Calibri"/>
        <family val="2"/>
        <charset val="1"/>
      </rPr>
      <t>Baumschäden</t>
    </r>
    <r>
      <rPr>
        <sz val="11"/>
        <color rgb="FF000000"/>
        <rFont val="Calibri"/>
        <family val="2"/>
        <charset val="1"/>
      </rPr>
      <t xml:space="preserve"> sehr deutlich. 2012 </t>
    </r>
    <r>
      <rPr>
        <b/>
        <sz val="11"/>
        <color rgb="FF000000"/>
        <rFont val="Calibri"/>
        <family val="2"/>
        <charset val="1"/>
      </rPr>
      <t>mit GSM</t>
    </r>
    <r>
      <rPr>
        <sz val="11"/>
        <color rgb="FF000000"/>
        <rFont val="Calibri"/>
        <family val="2"/>
        <charset val="1"/>
      </rPr>
      <t>, evtl. gross.</t>
    </r>
  </si>
  <si>
    <t>4875_Yverdon_03.03.2012.pdf</t>
  </si>
  <si>
    <t xml:space="preserve">En Chamard  </t>
  </si>
  <si>
    <t>00.09.2013</t>
  </si>
  <si>
    <t>Keine Polizeimeldung, nachträglich gefunden, zusätzlich je Reflexion in Metallgebäuden lange Querstrasse</t>
  </si>
  <si>
    <t>4876_Yverdon_00.09.2013.pdf</t>
  </si>
  <si>
    <t>Hagmattstrasse</t>
  </si>
  <si>
    <t>nach Einbiegen auf Gegenspur, an LKW Hinterrad</t>
  </si>
  <si>
    <t>Unfallschwerpunkt...Hegenheimermattweg</t>
  </si>
  <si>
    <t>4877_Allschwil_08.06.2020.pdf</t>
  </si>
  <si>
    <t>Rosengässli</t>
  </si>
  <si>
    <t>4878_Rheinfelden_09.06.2020.pdf</t>
  </si>
  <si>
    <t>Bignasco</t>
  </si>
  <si>
    <t>Kollabiert, wiederbelebt f  17</t>
  </si>
  <si>
    <t>Keine Polizeimeldung. Tio.ch, erfolglose Anfrage, kaum zu eruieren.</t>
  </si>
  <si>
    <t>4879_Bignasco_30.05.2020.pdf</t>
  </si>
  <si>
    <t>Därligen</t>
  </si>
  <si>
    <t>Umfahrungsstrasss</t>
  </si>
  <si>
    <t>nach li kurve weiter in Gegenverkehr</t>
  </si>
  <si>
    <t>4880_Därligen_08.06.2020.pdf</t>
  </si>
  <si>
    <t>Habkernstrasse</t>
  </si>
  <si>
    <t>se gleiche Höhe, Hauptstrahlzentrum</t>
  </si>
  <si>
    <t>4881_Unterseen_12.06.2020.pdf</t>
  </si>
  <si>
    <t>Pieterlen</t>
  </si>
  <si>
    <t xml:space="preserve">Ziegelei </t>
  </si>
  <si>
    <t>Reflexionen im Ziegeleiareal, Metall / Trapezblechfassaden.</t>
  </si>
  <si>
    <t>4882_Pieterlen_12.06.2020.pdf</t>
  </si>
  <si>
    <t>Mex</t>
  </si>
  <si>
    <t>ev. Lücke mit Sendereinfluss 20 m vorher (1340 m m gr m 2x)</t>
  </si>
  <si>
    <t>4883_Mex_11.06.2020.pdf</t>
  </si>
  <si>
    <t>Zürichstrasse 54</t>
  </si>
  <si>
    <t>überholend F 87 gestreift</t>
  </si>
  <si>
    <t>Beide HS Ebene 1</t>
  </si>
  <si>
    <t>4884_Affoltern-am-Albis_12.06.2020.pdf</t>
  </si>
  <si>
    <t>Päffikon SZ</t>
  </si>
  <si>
    <t>Ausfahrt Schindellegi</t>
  </si>
  <si>
    <t>li in Randstein, rechts in Zaun</t>
  </si>
  <si>
    <t>Unfallschwerpunkt Sender Ausfahrt Schindellegi</t>
  </si>
  <si>
    <t>4885_Pfäffikon_12.06.2020.pdf</t>
  </si>
  <si>
    <t>in leichter Kurve, nahe Haus...Funkloch Bichelsee. Ev Kleinsenderk; Messung notwendig. Querung 16 kV vor 3700m</t>
  </si>
  <si>
    <t>4886_Bichelsee_12.06.2020.pdf</t>
  </si>
  <si>
    <t>Hard bei Weinfelden</t>
  </si>
  <si>
    <t>Höggershard</t>
  </si>
  <si>
    <t>Nahe am Dorf, Kurve nach leichtem Gefälle  ... Auch Katze...?</t>
  </si>
  <si>
    <t>4887_Hard-bei-Weinfelden_12.06.2020.pdf</t>
  </si>
  <si>
    <t>Buchackern</t>
  </si>
  <si>
    <t>Dreispitzstrasse</t>
  </si>
  <si>
    <t>4888_Buchackern_12.06.2020.pdf</t>
  </si>
  <si>
    <t>Bänzlaui</t>
  </si>
  <si>
    <t>Grimselstrasse</t>
  </si>
  <si>
    <t>nach rechtskurve rechts in Böschung</t>
  </si>
  <si>
    <t>eventuell Dreifachstandort, in HS-Leitung, vorderster Motf. einer Gruppe</t>
  </si>
  <si>
    <t>4899_Bänzlaui_01.02.2020.pdf</t>
  </si>
  <si>
    <t>Kanderstegstrasse</t>
  </si>
  <si>
    <t>überholend f  70 gestreift</t>
  </si>
  <si>
    <t>Ort nicht genügend lokalisiert, kurz vorher Querung Kleinsender</t>
  </si>
  <si>
    <t>4900_Frutigen_12.06.2020.pdf</t>
  </si>
  <si>
    <t>La heutte Biel</t>
  </si>
  <si>
    <t>4901_La Heutte-24.05.2020.pdf</t>
  </si>
  <si>
    <t>Einfahrt Süd</t>
  </si>
  <si>
    <t>Einbiegend abrupt gestoppt hi Wohnmobil</t>
  </si>
  <si>
    <t>Zusätzlich etwas Reflexion am Wohnmobil HS 1 gequert vor Lungern.</t>
  </si>
  <si>
    <t>4902_Lungern_12.06.2020.pdf</t>
  </si>
  <si>
    <t>Schweizersbildstrasse</t>
  </si>
  <si>
    <t>Kontinuierlich n links, Interventionen m 86</t>
  </si>
  <si>
    <t>Cabriolet, Se zuerst links 250m dann hinten, HS-Querung nicht belegt, ev  vor 1000m HS5</t>
  </si>
  <si>
    <t>4903_Schaffhausen_14.06.2020.pdf</t>
  </si>
  <si>
    <t>Irchelstrasse</t>
  </si>
  <si>
    <t>bergab in le re Kurve re ab, Böschung</t>
  </si>
  <si>
    <t>4904_Rorbas_15.06.2020.pdf</t>
  </si>
  <si>
    <t xml:space="preserve">Roggwil </t>
  </si>
  <si>
    <t>Rinderweidtunnel</t>
  </si>
  <si>
    <t>Lernfahrer, re In Wand</t>
  </si>
  <si>
    <t>Reflexion der Aussensender an rechter Tunnelverkleidung bis ca 100m ins Tunnelinnnere</t>
  </si>
  <si>
    <t>4905_Roggwil_15.06.2020.pdf</t>
  </si>
  <si>
    <t>Gerade, in Böschung Abzweigung</t>
  </si>
  <si>
    <t>Geradeaus statt leichte linkskurve bei Abzweiger J15; SE3 900 m m gr hinten 2x</t>
  </si>
  <si>
    <t>4906_Schaffhausen_15.06.2020.pdf</t>
  </si>
  <si>
    <t>Staumeldung Unfall rechte Spur</t>
  </si>
  <si>
    <t>Bei Kapo ZH kein Unfall verzeichnet. Viasicura  relativiert, es sei ein Defekt/Ölverlust eines Wohnmobils gewesen.</t>
  </si>
  <si>
    <t>4907_Affoltern_12.06.2020.pdf</t>
  </si>
  <si>
    <t>Bedano</t>
  </si>
  <si>
    <t>Via Bellavista</t>
  </si>
  <si>
    <t>Dorfstrasse bergab, auf kreuzung gestürzt</t>
  </si>
  <si>
    <t>die Links- oder rechtskurve nicht gefahren, leichte Gefällsstrecke mit Einmündung nach Häusern.</t>
  </si>
  <si>
    <t>4908_Bedano_16.06.2020.pdf</t>
  </si>
  <si>
    <t>A3  FR Süd</t>
  </si>
  <si>
    <t xml:space="preserve">nach li kurve Gegenspur gestreift </t>
  </si>
  <si>
    <t>Se sehr klein, alle Betreiber. Potalsender Ost. Distanz eventuell kürzer, Auto mit Totalschaden gerade ausser halb fotografiert</t>
  </si>
  <si>
    <t>4909_Murgwald_15.06.2020.pdf</t>
  </si>
  <si>
    <t>Heidenerstrasse Reservoir</t>
  </si>
  <si>
    <t>in li kurve re in Böschung, gestürzt</t>
  </si>
  <si>
    <r>
      <rPr>
        <sz val="11"/>
        <color rgb="FF000000"/>
        <rFont val="Calibri"/>
        <family val="2"/>
        <charset val="1"/>
      </rPr>
      <t xml:space="preserve">Polycom, UKW 1300 W, </t>
    </r>
    <r>
      <rPr>
        <b/>
        <sz val="11"/>
        <color rgb="FF000000"/>
        <rFont val="Calibri"/>
        <family val="2"/>
        <charset val="1"/>
      </rPr>
      <t>Unfallschwerpunkt</t>
    </r>
    <r>
      <rPr>
        <sz val="11"/>
        <color rgb="FF000000"/>
        <rFont val="Calibri"/>
        <family val="2"/>
        <charset val="1"/>
      </rPr>
      <t xml:space="preserve"> ungeklärter Gegenspurunfälle und Motorradfahrerstürze</t>
    </r>
  </si>
  <si>
    <t>4910_Rorschacherberg_12.06.2020.pdf</t>
  </si>
  <si>
    <t>St.Georgenstrasse</t>
  </si>
  <si>
    <t>bei Trottoirüberfahrt gestürzt</t>
  </si>
  <si>
    <t>0.39mW m/2</t>
  </si>
  <si>
    <t>hintenh</t>
  </si>
  <si>
    <t>hintgen</t>
  </si>
  <si>
    <t>in Kurve, 3-4cm Randstein-kante, Rad kompett abgefallen..Messung 25 m vorher am Hotspot....leicht feucht, max 1mm Regen um 8 Uhr.</t>
  </si>
  <si>
    <t>4911_St.Gallen_03.06.2020.pdf</t>
  </si>
  <si>
    <t>Ygruben</t>
  </si>
  <si>
    <t>2er-Gruppe, hinterer überholend gestreift</t>
  </si>
  <si>
    <t>Unfallschwerpunkt, dieser Unfall auf Rad-Fussweg nich tin Astra-Unfallkarte eingetragen, KW auf der Gegenseite, ev. HS-Querung.</t>
  </si>
  <si>
    <t>4912_Glarus_30.07.2019.pdf</t>
  </si>
  <si>
    <t>Se2 ist reflexion von Se1 an Kreiselschmuch (Heckflosse) um 20% verl. Distanz.</t>
  </si>
  <si>
    <t>4913_Kloten_16.06.2020.pdf</t>
  </si>
  <si>
    <t>rückwärts m Rollator  94 überfahren</t>
  </si>
  <si>
    <t>4914_Liestal_17.06.2020.pdf</t>
  </si>
  <si>
    <t>Arnegg</t>
  </si>
  <si>
    <t>Bischofszellerstrsse</t>
  </si>
  <si>
    <t>Traktor mit Metallgerüst-Doppelachsanhä gekippt</t>
  </si>
  <si>
    <t>Trecker mit Gerüstauflieger auf Doppelachsanhänger, lange Gerade, verm. Se von links zusätzlich</t>
  </si>
  <si>
    <t>4915_Arnegg_16.06.2020.pdf</t>
  </si>
  <si>
    <t>La Punt-Chamues-ch</t>
  </si>
  <si>
    <t>Via comünela</t>
  </si>
  <si>
    <t>Se1 eventuell doppelt belegt, keine Bilder. Unklar, ob Automobilistin das Abbiegen anzeigte.</t>
  </si>
  <si>
    <t>4916_La-Punt-Chamues-ch_09.06.2020.pdf</t>
  </si>
  <si>
    <t>Spitalhoftunnel</t>
  </si>
  <si>
    <t>Geradeaus,  Baustellenschranke, Weiterfahrt</t>
  </si>
  <si>
    <t>Bei Herfahrt von Luterbach HS 1. Se  in tunnelausgang, nicht deklariert.</t>
  </si>
  <si>
    <t>4917_Biberist_16.06.2020.pdf</t>
  </si>
  <si>
    <t>Kollision an Verkehrsinsel FG</t>
  </si>
  <si>
    <t>Unfallschwerpunkt, Keine Publikation, Zufallsfund.</t>
  </si>
  <si>
    <t>4918_St.Gallen_16.6.2020.pdf</t>
  </si>
  <si>
    <t>Tier...in Insel und rechts in Bushaltestelle</t>
  </si>
  <si>
    <t>Unfallschwerpunkt,  Im Strahlungszentrum 4 Unfälle, 1 tödlicher</t>
  </si>
  <si>
    <t>4919_Frauenfeld_16.06.2020.pdf</t>
  </si>
  <si>
    <t>Airolo Gotthardpass</t>
  </si>
  <si>
    <t>Feudi Galerie</t>
  </si>
  <si>
    <t>An Tunnelportal Frontalkollision</t>
  </si>
  <si>
    <t>Sender ungefähr Tunnelmitte,  gsm mittel ist sehr stark für Tunnels</t>
  </si>
  <si>
    <t>4920_Airolo_Gottardo_8.06.2020.pdf</t>
  </si>
  <si>
    <t>Aeschlen</t>
  </si>
  <si>
    <t xml:space="preserve">Lindenstrasse  </t>
  </si>
  <si>
    <t>in Rechtskurve geradeaus ab Strasse</t>
  </si>
  <si>
    <t xml:space="preserve"> Se in HS-Mast, letzte 100m entlang Hauptstrahlzentrum, immer +/-in Hauptstrahlrichtung </t>
  </si>
  <si>
    <t>4921_Aeschlen_15.06.2020.pdf</t>
  </si>
  <si>
    <t>Arbergstrasse</t>
  </si>
  <si>
    <t xml:space="preserve">zusätzlich Se4 GSM Station 150 m. Se 3 Doppelstandort. </t>
  </si>
  <si>
    <t>4922_Winterthur_19.06.2020.pdf</t>
  </si>
  <si>
    <t>Gasometerstrasse</t>
  </si>
  <si>
    <t>Sender Mülligen verm Doppelstandort. Se 1 mit Reflexionen.</t>
  </si>
  <si>
    <t>4923_Schlieren_12.06.2020.pdf</t>
  </si>
  <si>
    <t>Se3 Polycom, vor nicht einsehbarer Kurve, eben, ev entgegenkomm FZ Kurve geschnitten</t>
  </si>
  <si>
    <t>4924_Davos_26.08.2019.pdf</t>
  </si>
  <si>
    <t>Tunnel Gotthard</t>
  </si>
  <si>
    <t>in Ausgangskurve geradeaus</t>
  </si>
  <si>
    <t>Unfallschwerpunkt Ausfahrt Portal Nord.</t>
  </si>
  <si>
    <t>4925_Göschenen_20.06.2020.pdf</t>
  </si>
  <si>
    <t>via al laghetto</t>
  </si>
  <si>
    <t>in Unterführung Radf Radweg gestreift</t>
  </si>
  <si>
    <t>Kein Eintrag in Astra-Unfallkarte.</t>
  </si>
  <si>
    <t>4926_Muzzano_21.06.2020.pdf</t>
  </si>
  <si>
    <t>Stadlerstrasse 101</t>
  </si>
  <si>
    <t>Dynamo während Fahrt eingeschaltet, gestürzt aufs Trottoir.</t>
  </si>
  <si>
    <t>4927_Winterthur_20.06.2020.pdf</t>
  </si>
  <si>
    <t>Bundesrain</t>
  </si>
  <si>
    <t>Bergab in Kurve Kind angefahren</t>
  </si>
  <si>
    <t>Fahrerflucht. Velo bergab, nach 150m langer Strecke, Bub und trotti bergauf zu fuss</t>
  </si>
  <si>
    <t>4928_Bern_03.07.2019.pdf</t>
  </si>
  <si>
    <t>Portal Nord Gotthard</t>
  </si>
  <si>
    <t>zwei mal Gewendet auf Autobahn</t>
  </si>
  <si>
    <t>Russen, Auf Ausfahrtskurve noch vor den Leitplanken geradeaus, dann gewendet und weitergefahren.</t>
  </si>
  <si>
    <t>4929_Göschenen-Ru_20.02.2020.pdf</t>
  </si>
  <si>
    <t>Winterhur</t>
  </si>
  <si>
    <t>Schaffhauserstrasse 62</t>
  </si>
  <si>
    <t>von Strasse ab in Baum, Mauer</t>
  </si>
  <si>
    <t>4930_Winterthur_20.6.2020.pdf</t>
  </si>
  <si>
    <t>wollte breite Strasse in Etappen queren, zuerst auf Gegenverkehrs-Radweg, dann beim Queren falsch eingeschätzte Geschwindigkeit</t>
  </si>
  <si>
    <t>4931_Winterthur_20.06.2020.pdf</t>
  </si>
  <si>
    <t>0.32 mW/m2</t>
  </si>
  <si>
    <t>Reflexion links an Glasband, ev. Reflexion steil an grosser Ripp-Fassade rechts.</t>
  </si>
  <si>
    <t>4932_Rothenthurm_07.05.2019.pdf</t>
  </si>
  <si>
    <t>Vermutlich med.Problem, 70m nach hot-spot gekippt und länger liegengeblieben, in beiden mögl. Richtungen Effekt.</t>
  </si>
  <si>
    <t>4933_Tübach_11.05.2019.pdf</t>
  </si>
  <si>
    <t>Rivera</t>
  </si>
  <si>
    <t>A3 Bellizona</t>
  </si>
  <si>
    <t>Falschfahrer nach Bellinzona Süd</t>
  </si>
  <si>
    <t>vermutlich falsche Angabe, Einfahrt hier nur in Bellinzona-Süd möglich.</t>
  </si>
  <si>
    <t>4934_Rivera_23.06.2020.pdf</t>
  </si>
  <si>
    <t>in Kurve auf trottoir, 2 Mädchen</t>
  </si>
  <si>
    <t>Sender in 40m Gebäudelücke genau 90° von rechts.</t>
  </si>
  <si>
    <t>4935_Fulenbach_23.6.2020.pdf</t>
  </si>
  <si>
    <t>Sustenpassstrasse</t>
  </si>
  <si>
    <t>vor Linkskurve in Gegenverkehr</t>
  </si>
  <si>
    <t>Ev Doppelstandort Se1</t>
  </si>
  <si>
    <t>4936_Gadmen_23.06.2020.pdf</t>
  </si>
  <si>
    <t>Sonnenstrasse</t>
  </si>
  <si>
    <t>Se2 ebenfalls Doppelstandort</t>
  </si>
  <si>
    <t>4937_Ramsen_23.06.2020.pdf</t>
  </si>
  <si>
    <t>Wysshus West</t>
  </si>
  <si>
    <t>nach Unterführung in Kandelaber</t>
  </si>
  <si>
    <t xml:space="preserve">Sender in Hautpstrahlzentrum, </t>
  </si>
  <si>
    <t>4938_Attinghausen_23.06.2020.pdf</t>
  </si>
  <si>
    <t>Sturz, geschleudert</t>
  </si>
  <si>
    <t>Keine Polizeimeldung, Schleuderunfall bei Regen,  nach leichter li-, vor leichter re-Kurve, Überholspur.</t>
  </si>
  <si>
    <t>4940_Giubiasco_12.06.2019.pdf</t>
  </si>
  <si>
    <t>Reussstrasse 18</t>
  </si>
  <si>
    <t>rechts an Böschung, gestürzt</t>
  </si>
  <si>
    <t>Unter HS-Leitung, leichte linkskurve, in Zaun, länger entlang Böschung, gestürzt</t>
  </si>
  <si>
    <t>4941_Erstfeld_11.03.2020 .pdf</t>
  </si>
  <si>
    <t>Surseestrasse</t>
  </si>
  <si>
    <t>nach l linkskurve weiter in Areal Landi</t>
  </si>
  <si>
    <t>über Mauer gestürzt, überschlagen</t>
  </si>
  <si>
    <t>4942_Ettiswil_26.06.2020.pdf</t>
  </si>
  <si>
    <t>Hafentreppe</t>
  </si>
  <si>
    <t>Taxi Treppe hinuntergefahren Crown</t>
  </si>
  <si>
    <t>4943_Zug_21.07.2019.pdf</t>
  </si>
  <si>
    <t>nördl Hospiz</t>
  </si>
  <si>
    <t>in linkskurve mit Wohnwagen kollidiert</t>
  </si>
  <si>
    <t>Keine Sender ersichtlich. Postautoroute...</t>
  </si>
  <si>
    <t>4944_Flüelapass_27.06.2020.pdf</t>
  </si>
  <si>
    <t>Frauenfelderstrasse</t>
  </si>
  <si>
    <t>links einbiegend Vortritt verweigert</t>
  </si>
  <si>
    <t>Gebäudelücke.</t>
  </si>
  <si>
    <t>4945_Müllheim_04.12.2018.pdf</t>
  </si>
  <si>
    <t>Kieswerk</t>
  </si>
  <si>
    <t>Betonmischer wegrollen lassen.</t>
  </si>
  <si>
    <t>Se ist entweder links (dann 310m)  2 Sender... Oder frontal als Reflexion, je nach Fahrzeugstellung beim  Aussteigen</t>
  </si>
  <si>
    <t>4946_Maienfeld_30.06.2020.pdf</t>
  </si>
  <si>
    <t>Forellensee</t>
  </si>
  <si>
    <t>nach Baustelle rechts in Böschung</t>
  </si>
  <si>
    <t>Gerade, immer in Hauptsenderichtung Gebirgsmast, genau 0°</t>
  </si>
  <si>
    <t>4947_Zweisimmen_29.06.2020.pdf</t>
  </si>
  <si>
    <t>00.07.2019</t>
  </si>
  <si>
    <t>Schleuderunfall nicht publ.</t>
  </si>
  <si>
    <r>
      <rPr>
        <sz val="11"/>
        <color rgb="FF000000"/>
        <rFont val="Calibri"/>
        <family val="2"/>
        <charset val="1"/>
      </rPr>
      <t>2 Schleuderunfälle,</t>
    </r>
    <r>
      <rPr>
        <b/>
        <sz val="11"/>
        <color rgb="FF000000"/>
        <rFont val="Calibri"/>
        <family val="2"/>
        <charset val="1"/>
      </rPr>
      <t xml:space="preserve"> ohne</t>
    </r>
    <r>
      <rPr>
        <sz val="11"/>
        <color rgb="FF000000"/>
        <rFont val="Calibri"/>
        <family val="2"/>
        <charset val="1"/>
      </rPr>
      <t xml:space="preserve"> Polizeibericht, nur zur Ergänzung, mit mehreren Kilometern Distanz zu Sendern</t>
    </r>
  </si>
  <si>
    <t>4948_Göschenen_00.07.2019.pdf</t>
  </si>
  <si>
    <t>Brünigpasse</t>
  </si>
  <si>
    <t>Mannenboden</t>
  </si>
  <si>
    <t>00.09.2019</t>
  </si>
  <si>
    <t>Schleuderunfall nicht publ. Gerade</t>
  </si>
  <si>
    <t xml:space="preserve">Keine Pol-Publikation hier, </t>
  </si>
  <si>
    <t>4949_Brünigpass_00.09.2019.pdf</t>
  </si>
  <si>
    <t>Oberwald</t>
  </si>
  <si>
    <t>Furkastrasse</t>
  </si>
  <si>
    <t xml:space="preserve">Diabetes, Tageschläfrigkeit. </t>
  </si>
  <si>
    <t>4950_Oberwald_21.06.2020.pdf</t>
  </si>
  <si>
    <t>00.07.2011</t>
  </si>
  <si>
    <t>Selbstunfall Schleuderunfall</t>
  </si>
  <si>
    <t>hintent</t>
  </si>
  <si>
    <t>Keine Polizeimeldung zu finden, Zufallsfund. Mit Polycom  Werkhof P Bellinzona</t>
  </si>
  <si>
    <t>4951_Bellinzona_00.07.2011.pdf</t>
  </si>
  <si>
    <t xml:space="preserve">Visperterminen </t>
  </si>
  <si>
    <t>Bodmen Gritte</t>
  </si>
  <si>
    <t>Gebirgsweg, rechts ab n rechtskurve</t>
  </si>
  <si>
    <t>48 kW UKW, Polycom.  Oben, resp. v links bereits  12.20 mit 5G mittel. Li und re freie Geländesenke vorher Wald</t>
  </si>
  <si>
    <t>4952_Visperterminen_29.06.2020.pdf</t>
  </si>
  <si>
    <t>Mutschellenstrasse</t>
  </si>
  <si>
    <t>4953_Mutschellen_30.06.2020.pdf</t>
  </si>
  <si>
    <t>Lukmanierstrasse</t>
  </si>
  <si>
    <t>30uW/m2</t>
  </si>
  <si>
    <t>Bergab-Kurve nach rechts, bei Lüftungs / Lichtgalerie nähe Bachbett, sehr unebene, löchrige Strasse.</t>
  </si>
  <si>
    <t>4954_Curaglia_30.06.2020.pdf</t>
  </si>
  <si>
    <r>
      <rPr>
        <sz val="11"/>
        <color rgb="FF000000"/>
        <rFont val="Calibri"/>
        <family val="2"/>
        <charset val="1"/>
      </rPr>
      <t>Se1 und  Se2 reflektiert, Se3 Guggeien</t>
    </r>
    <r>
      <rPr>
        <b/>
        <sz val="11"/>
        <color rgb="FF000000"/>
        <rFont val="Calibri"/>
        <family val="2"/>
        <charset val="1"/>
      </rPr>
      <t xml:space="preserve"> doppelstandort,</t>
    </r>
    <r>
      <rPr>
        <sz val="11"/>
        <color rgb="FF000000"/>
        <rFont val="Calibri"/>
        <family val="2"/>
        <charset val="1"/>
      </rPr>
      <t xml:space="preserve"> genau rechts im Einschlafpunkt</t>
    </r>
  </si>
  <si>
    <t>4955_St.Gallen_30.06.2020.pdf</t>
  </si>
  <si>
    <t>Windeggstrassse</t>
  </si>
  <si>
    <t>Dunkel Velo leicht bergab, Velo nur durch die (meherer) Se 3 immer exponiert,  Auto mit Sichtbehinderung durch Hecken, Klotz bei Auto, sonst noch mehr Verletzung</t>
  </si>
  <si>
    <t>4956_Schaffhausen_01.07.2020.pdf</t>
  </si>
  <si>
    <t>Flankenfahrt  Matterhorn-Gotthardbahn</t>
  </si>
  <si>
    <t>4957_Oberwald_03.07.2020.pdf</t>
  </si>
  <si>
    <t>Zunzgerstrasse</t>
  </si>
  <si>
    <t>nach Stop frontal Vollgas in Garage</t>
  </si>
  <si>
    <t>HS Bahnstrom an Querungsort.  SE 3 ist 3-Fach Gebirgsstandort Sissach Metzenholden, mit allen 3 Betreibern , UKW 4.1 KW</t>
  </si>
  <si>
    <t>4958_Sissach_03.07.2020.pdf</t>
  </si>
  <si>
    <t>Rüeterswil</t>
  </si>
  <si>
    <t>Waldestrasse</t>
  </si>
  <si>
    <t>bergauf, vor ca 100 und 50m exponiert zu 5G-Sendern. Rennrad-fahrerin, schwer verletzt.</t>
  </si>
  <si>
    <t>A28 Talstrasse</t>
  </si>
  <si>
    <t>an Kurvenanfang leitplanke gestreift</t>
  </si>
  <si>
    <t>HS mit leicht winkliger heranführung ca. 150m  vor Unfallstelle.</t>
  </si>
  <si>
    <t>4961_Fideris_04.07.2020.pdf</t>
  </si>
  <si>
    <t>Latterbach</t>
  </si>
  <si>
    <t>Simmentalstrasse</t>
  </si>
  <si>
    <t>Se3 rechts 90°, Sender ev. auch von hohem Silo. Nicht von Nahem einsehbar, vermutlich Doppelstandort</t>
  </si>
  <si>
    <t>4962_Latterbach_05.07.2020.pdf</t>
  </si>
  <si>
    <t>nach linkskurve weiter in Portal</t>
  </si>
  <si>
    <t>Mehrfachstandort isoliert, Bergli Glarus plus Polycom und UKW</t>
  </si>
  <si>
    <t>4963_Glarus_06.07.2020.pdf</t>
  </si>
  <si>
    <t>Mache</t>
  </si>
  <si>
    <t>Vor Baustelle aufgefahren auf Vordermann</t>
  </si>
  <si>
    <t>bergab, eventuell Wechselsignalanlage.</t>
  </si>
  <si>
    <t>4964_Mache_07.07.2020.pdf</t>
  </si>
  <si>
    <t>Koblenz</t>
  </si>
  <si>
    <t>Achenbergstrasse</t>
  </si>
  <si>
    <t>Aus Wald fahrend, 20m nach Waldrand Querung der HS-Leitung</t>
  </si>
  <si>
    <t>4965_Koblenz_05.07.2020.pdf</t>
  </si>
  <si>
    <t>Tunnel Raischibe</t>
  </si>
  <si>
    <t>re in Tunnelportal, Mitfahrer getötet</t>
  </si>
  <si>
    <t>quer 1710</t>
  </si>
  <si>
    <t xml:space="preserve">Portalsender oben, "sehr klein" - mit Reflexionen, Se rechts 90° Hauptstrahlzentrum </t>
  </si>
  <si>
    <t>4966_Walenstadt_07.07.2020.pdf</t>
  </si>
  <si>
    <t>Omnisport Areal</t>
  </si>
  <si>
    <t>Auf Messegelände in Mauer geprallt</t>
  </si>
  <si>
    <t>ort angefragt, kein Helm, keine Prüfung...</t>
  </si>
  <si>
    <t>4967_Freiburg_06.07.2020.pdf</t>
  </si>
  <si>
    <t>Einfahrt R Nord</t>
  </si>
  <si>
    <t>in Einfahrt,  gr rechtskurve links ab, Quad</t>
  </si>
  <si>
    <t>Quad auf Autobahneinfahrt...</t>
  </si>
  <si>
    <t>4968_St.Triphon_04.07.2020.pdf</t>
  </si>
  <si>
    <t>Uetikon-am-See</t>
  </si>
  <si>
    <t>Holländerstrass</t>
  </si>
  <si>
    <t>mit trottinett Verzweigung, gestürzt</t>
  </si>
  <si>
    <t>keine Sendernähe, ev. wlan in Nachbarhäusern;  Reparaturstellen im Bereich. Hat Erfahrung mit Gerät</t>
  </si>
  <si>
    <t>4969_Uetikon-am-See_06.07.2020.pdf</t>
  </si>
  <si>
    <t>St.Gallerstrasse 107</t>
  </si>
  <si>
    <t>Unfallschwerpunkt . 100m weiter  Rennradfahrerin  4164_Herisau_01.10.2019</t>
  </si>
  <si>
    <t>4970_Herisau_08.07.2020.pdf</t>
  </si>
  <si>
    <t>Langgasse Brauerei</t>
  </si>
  <si>
    <t xml:space="preserve">Blutprobe </t>
  </si>
  <si>
    <t>4971_Baar_10.07.2020.pdf</t>
  </si>
  <si>
    <t>Route de Fribourg</t>
  </si>
  <si>
    <t>links in Parkplatz, dann Hauswand</t>
  </si>
  <si>
    <t>Schnurgerade Strasse, FG nur gestreift, dann langsam in Einkaufszentrum-Wand</t>
  </si>
  <si>
    <t>4972_Marly_09.07.2020.pdf</t>
  </si>
  <si>
    <t>Wychelstrasse</t>
  </si>
  <si>
    <t>Bub auf Trotti auf FG überfahren</t>
  </si>
  <si>
    <t>bis ca. 30m voxr Unfallstelle immer exponiert</t>
  </si>
  <si>
    <t>4973_Interlaken_10.07.2020.pdf</t>
  </si>
  <si>
    <t>in rechtskurve geradeaus, Geländer</t>
  </si>
  <si>
    <t>Alkhol</t>
  </si>
  <si>
    <t>frontlal</t>
  </si>
  <si>
    <t xml:space="preserve">nicht eingelöst, ohne Ausweis, Blutprobe  - Eintrag Alkohol stellvertretend </t>
  </si>
  <si>
    <t>4974_Lichtensteig_08.07.2020.pdf</t>
  </si>
  <si>
    <t>Safnern</t>
  </si>
  <si>
    <t>Hubelwald</t>
  </si>
  <si>
    <t>in Mitte einer grossen Waldpartie, , letztmals exponiert zu2 Sendern gross vor 600m / 2 minuten</t>
  </si>
  <si>
    <t>4975_Safnern_08.07.2020.pdf</t>
  </si>
  <si>
    <t>A 1  Falscheinfahrt</t>
  </si>
  <si>
    <t>Falschfahrer, 4x wiederholt, bis :23</t>
  </si>
  <si>
    <t>Falschfahrer über 25 Minuten...ganze Strecke.</t>
  </si>
  <si>
    <t>4976_Chatel-saint-Denis_10.07.2020.pdf</t>
  </si>
  <si>
    <t>Maiensäss...</t>
  </si>
  <si>
    <t>Bei Feldweg alpin abgestürzt</t>
  </si>
  <si>
    <t>4977_Grüsch_11.07.2020.pdf</t>
  </si>
  <si>
    <t>Fennerstrasse</t>
  </si>
  <si>
    <t>in lei Kurve gekippt</t>
  </si>
  <si>
    <t>Strecke im Wald ohne Belastung, am Waldrand Kurve, erhöht im Haupstrahlzentrum der Sender.</t>
  </si>
  <si>
    <t>4978_Brittnau_12.07.2020.pdf</t>
  </si>
  <si>
    <t>Nendaz</t>
  </si>
  <si>
    <t>Planchouet</t>
  </si>
  <si>
    <t>Geradeaus in leichter li Kurve, Teer</t>
  </si>
  <si>
    <t>Links vorher zwei Häuser im Abstand von 14 m,  Teerstrasse...</t>
  </si>
  <si>
    <t>4979_Nendaz_05.07.2020.pdf</t>
  </si>
  <si>
    <t>Bolzbach</t>
  </si>
  <si>
    <t>Sturz ohne Fremdeinwirkung, Randstein</t>
  </si>
  <si>
    <t>Keine genauere Ortsangabe, Bolzbach - Bereich wäre ca. 300-400 m vor Sender hinten.</t>
  </si>
  <si>
    <t>4980_Seedorf_11.07.2020.pdf</t>
  </si>
  <si>
    <t>Galenboden</t>
  </si>
  <si>
    <t>Ort nur plausibilisiert, " Kurve Fuchsegg"</t>
  </si>
  <si>
    <t>4981_Realp_12.07.2020.pdf</t>
  </si>
  <si>
    <t>Landstrasse traube</t>
  </si>
  <si>
    <t>zusätzlich vor 20m eine Reflexion an 2 Schaufenster, dann an 12 Einzelfenster beim Heranfahren</t>
  </si>
  <si>
    <t>4982_Dietfurt_12.07.2020.pdf</t>
  </si>
  <si>
    <t>St.Gallerstrasse 15</t>
  </si>
  <si>
    <t>4983_Arbon_11.07.2020.pdf</t>
  </si>
  <si>
    <t>in rechtskurve links über Böschung ab</t>
  </si>
  <si>
    <t>progressive Kurve - aber mit auffälligen, deutlichen  Richtungsweisern</t>
  </si>
  <si>
    <t>4984_Oberägeri_28.06.2020.pdf</t>
  </si>
  <si>
    <t>Lopperstrasse</t>
  </si>
  <si>
    <t>in Kurve auf Mittellinie gestreift</t>
  </si>
  <si>
    <t>4985_Stansstad_13.07.2020.pdf</t>
  </si>
  <si>
    <t xml:space="preserve">links auf Trottior, Poller, weiterfahrt, </t>
  </si>
  <si>
    <t>ev bereits weiter zurück, Passage Se klein links vor 50m, se 1 und 3 dort reflektiert</t>
  </si>
  <si>
    <t>4986_Meilen_15.07.2020.pdf</t>
  </si>
  <si>
    <t>A5 FR Lausanne</t>
  </si>
  <si>
    <t>rechts in Bankett, dann li in Auto, li in LP re in Wand</t>
  </si>
  <si>
    <t>Tunnelausgang west. Kein Sender eingetragen...kein Sender sichtbar....</t>
  </si>
  <si>
    <t>4987_Neuchatel_25.06.2020.pdf</t>
  </si>
  <si>
    <t>Zuoz</t>
  </si>
  <si>
    <t>Engadinerstrasse</t>
  </si>
  <si>
    <t>Kollision in Radfahrergruppe</t>
  </si>
  <si>
    <t xml:space="preserve">4er Rennfahrergruppe fährt in langsamere Radfahrerin, alle 4 gestürzt, alle verletzt. </t>
  </si>
  <si>
    <t>4988_Zuoz_17.07.2020.pdf</t>
  </si>
  <si>
    <t>Martinsbruggstrasse</t>
  </si>
  <si>
    <t>Vortritt erzwungen Fussgängerstreifen</t>
  </si>
  <si>
    <t>4989_St.Gallen_14.09.2020.pdf</t>
  </si>
  <si>
    <t>gros§</t>
  </si>
  <si>
    <t>vorher SE von hinten über lange Strecke</t>
  </si>
  <si>
    <t>4990_Hinterkappelen_14.07.2020.pdf</t>
  </si>
  <si>
    <t>Zeughausstrasse</t>
  </si>
  <si>
    <t>Se von Silo UFA hoch, genau 90° rechts</t>
  </si>
  <si>
    <t>4991_Sursee_17.02.2020.pdf</t>
  </si>
  <si>
    <t>Hohfurristrasse</t>
  </si>
  <si>
    <t>bergab Rollstuhl gekippt bei Dole</t>
  </si>
  <si>
    <t>Vermutlich in Dolendeckel eingehängt mit kleinem ungelenktem Vorderrad</t>
  </si>
  <si>
    <t>4992_Niederglatt_16.07.2020.pdf</t>
  </si>
  <si>
    <t>rückwärts fahrend überfahren</t>
  </si>
  <si>
    <t>getötet</t>
  </si>
  <si>
    <t>Bagger von hinten überfährt wartenden Radfahrer vor Baustellensignal. Baustellensignale mit 5sec.Peaks</t>
  </si>
  <si>
    <t>4993_Bonstetten_15.07.2020.pdf</t>
  </si>
  <si>
    <t>Bivio Stalvedro</t>
  </si>
  <si>
    <t>vermutlich älterer Fahrer</t>
  </si>
  <si>
    <t>4994_Bivio_17.7.2020.pdf</t>
  </si>
  <si>
    <t>Pilatusstrasse</t>
  </si>
  <si>
    <t>mit Bus kollidiert, weiterfahrt</t>
  </si>
  <si>
    <t>2 Sender auf Sammlung Rosgart, von oben nicht zu erkennen.</t>
  </si>
  <si>
    <t>4995_Luzern_17.07.2020.pdf</t>
  </si>
  <si>
    <t>Blasenberg</t>
  </si>
  <si>
    <t>Tor-"Bogen* mit 2 Einspeisungsleitungen und Trafo am Mast.</t>
  </si>
  <si>
    <t>4996_Herisau_19.07.2020.pdf</t>
  </si>
  <si>
    <t>Alpsteinstrasse  26</t>
  </si>
  <si>
    <t>Geradeaus statt rechts</t>
  </si>
  <si>
    <t>Wattwil Brendi</t>
  </si>
  <si>
    <t>Gewendet, Vortritt missachtet</t>
  </si>
  <si>
    <t>erhöhter Ausstellplatz, se waagrecht, Baustellensituation, Kurve, Kawasaki...</t>
  </si>
  <si>
    <t>4998_Wattwil_03.08.2019.pdf</t>
  </si>
  <si>
    <t>in Baustellenbereich angefahren</t>
  </si>
  <si>
    <t>Mehrfacher Unfallschwerpunkt Altstätten / St.Gallerstrasse in dieser Untersuchung</t>
  </si>
  <si>
    <t>4999_Altstätten_09.08.2019.pdf</t>
  </si>
  <si>
    <t>Eichaustrass</t>
  </si>
  <si>
    <t xml:space="preserve">Sturz ohne Fremdeinwirkung  </t>
  </si>
  <si>
    <t>alkohol</t>
  </si>
  <si>
    <t>Nach Auftauchen aus Gebäudeschatten 40m exponiert,  dann 10m exponiert und weiter Sturz nach rechts</t>
  </si>
  <si>
    <t>5000_Oberriet_10.08.2019.pdf</t>
  </si>
  <si>
    <t>FR Meggenhus</t>
  </si>
  <si>
    <t>bei überholmanöver überraschct</t>
  </si>
  <si>
    <t>Keine Lokalisierung, erfolglos angefragt, Unfall nicht in Astra-Unfallkarte eingetragen</t>
  </si>
  <si>
    <t>5001_Rorschacherberg_09.08.2019.pdf</t>
  </si>
  <si>
    <t>Sturz ohne Fremdeinwirkung Trottoirkante</t>
  </si>
  <si>
    <t>Unklar, warum sie nicht 10m weiter vorne via Rampe gefahrenn ist, gut beleuchtet. Ev simpler Sturz mit bedrängendem Auto.</t>
  </si>
  <si>
    <t>5002_Uzwil_17.08.2019.pdf</t>
  </si>
  <si>
    <t xml:space="preserve"> Vortritt verweigert</t>
  </si>
  <si>
    <t>nah hinter LKW Gefahren, Kurve auch für Mofafahrerin schlecht einsehbar. Verm 4100 m m gr m hinten</t>
  </si>
  <si>
    <t>5003_Necker_13.08.2019.pdf</t>
  </si>
  <si>
    <t xml:space="preserve">Oberriet </t>
  </si>
  <si>
    <t xml:space="preserve">in Mittelleitplanke, dann rechts </t>
  </si>
  <si>
    <t>quer 2500</t>
  </si>
  <si>
    <t xml:space="preserve">nicht in Astra-Unfallkarte eingetragen, </t>
  </si>
  <si>
    <t>5004_Oberriet_24.08.2019.pdf</t>
  </si>
  <si>
    <t>Allenwindenstrasse 65</t>
  </si>
  <si>
    <t xml:space="preserve"> gestorben</t>
  </si>
  <si>
    <t>83uW/m2</t>
  </si>
  <si>
    <t>mit rechter Kante erfasst und weggeshleudert. Schatten. HS5 ist kleine Trafostation vor Unfall</t>
  </si>
  <si>
    <t>5005_Wollerau_20.07.2020.pdf</t>
  </si>
  <si>
    <t>Wassen Sustenpass</t>
  </si>
  <si>
    <t>obere Wendeplatte</t>
  </si>
  <si>
    <t>Nach Haarnadelkurve rechts in Felsnase</t>
  </si>
  <si>
    <t>5006_Wassen_20.07.2020.pdf</t>
  </si>
  <si>
    <t>in linksurve im Wald rechts ab</t>
  </si>
  <si>
    <t>Gestohlenes Motorrad, lenkend Algerier;Sozius Lybier 45</t>
  </si>
  <si>
    <t>5007_Brütten_10.08.2019.pdf</t>
  </si>
  <si>
    <t xml:space="preserve"> Berlingen</t>
  </si>
  <si>
    <t>Seestrasse 46</t>
  </si>
  <si>
    <t>in Kirchenmauer gefahren</t>
  </si>
  <si>
    <t>leichte Kurve eingeleitet, BMW Kombi mit Familie 36, 1, 11</t>
  </si>
  <si>
    <t>5008_Berlingen_20.07.2020.pdf</t>
  </si>
  <si>
    <t>Medel</t>
  </si>
  <si>
    <t>pardatsch dado</t>
  </si>
  <si>
    <t>in unübersichtl. Kurve gequert</t>
  </si>
  <si>
    <t>5009_Medel_20.07.2020.pdf</t>
  </si>
  <si>
    <t>Se Spinnereistrasse 8, Helsana. Seit Mai 2020 mit 5G., allenfalls noch 2 Se von Turm Grossacker, Reflexion an Fenster...</t>
  </si>
  <si>
    <t>5010_St.Gallen_20.07.2020.pdf</t>
  </si>
  <si>
    <t>Muttenzerstrasse 1</t>
  </si>
  <si>
    <t xml:space="preserve">VW Bus, Se hinten Doppelstandort, immer 170° vor Strahlzentrum fahrend. </t>
  </si>
  <si>
    <t>5011_Pratteln_20.07.2020.pdf</t>
  </si>
  <si>
    <t>Monbijou</t>
  </si>
  <si>
    <t>Se sehr klein, aber alle tief auf Niveau Radfahrer. BE selten Alkohol-Angaben... Zeit!</t>
  </si>
  <si>
    <t>5012_Bern_21.07.2020.pdf</t>
  </si>
  <si>
    <t xml:space="preserve">e-scooter Fahrer liegt nach linkskurve bei längerer Bushaltestelle am Boden.  </t>
  </si>
  <si>
    <t>5013_Luzern_17.07.2020.pdf</t>
  </si>
  <si>
    <t>Erzenbergstrasse</t>
  </si>
  <si>
    <t>spontan auf Gegenspur gefahren</t>
  </si>
  <si>
    <t>vor 100m bereits länger exponiert,  ev ein Hot-Spot mit Sender vom Hochkamin am Ort der Abweichung.</t>
  </si>
  <si>
    <t>5014_Liestal_21.07.2020.pdf</t>
  </si>
  <si>
    <t>Auf Bahnübergang stehen geblieben</t>
  </si>
  <si>
    <t>verm Se frontal beim Ort der Wahrnehmung der Blinkanlage. Gegenlicht.</t>
  </si>
  <si>
    <t>5015_Aarwangen_14.07.2020.pdf</t>
  </si>
  <si>
    <t>Grossaffoltern</t>
  </si>
  <si>
    <t>A6 Lyss-Schüpfen</t>
  </si>
  <si>
    <t>in Mittelleitplanke, gekippt</t>
  </si>
  <si>
    <t xml:space="preserve"> linkskurve weitergefahren in LP. Vor 2500 / Gisleren mit 3 Se frontal gequert, 1 1/2 Min. Fahrzeit.</t>
  </si>
  <si>
    <t>5016_Grossaffoltern_21.07.2020.pdf</t>
  </si>
  <si>
    <t>Auffahrkollison 4 LKW</t>
  </si>
  <si>
    <t>Se vom Rastpl Gunzgen Süd, intermittierend durch Gegenverkehr. Se2  falsch eingetragen</t>
  </si>
  <si>
    <t>5017_Kappel_21.07.2020.pdf</t>
  </si>
  <si>
    <t>Spiseggstrasse 41</t>
  </si>
  <si>
    <t>5018_St.Josefen_22.07.2020.pdf</t>
  </si>
  <si>
    <t>vor Tunnel Schiltegg</t>
  </si>
  <si>
    <t>ca. 180m Freiraum, zwischen geschützter Galerie und Tunnel Schiltegg. Vermutlich 3. Sender ebenso, Gebirgsmast.</t>
  </si>
  <si>
    <t>5019_Isenthal_23.07.2020.pdf</t>
  </si>
  <si>
    <t>Ernst Homberger Strasse</t>
  </si>
  <si>
    <t>Mitte E- Homberger-Strasse. Silo immer sichtbar, Dreifachstandort., GSM rail bis vor 30m sichtbar</t>
  </si>
  <si>
    <t>5020_Schaffhausen_21.07.2020.pdf</t>
  </si>
  <si>
    <t>Albisriederstrasse</t>
  </si>
  <si>
    <t>5021_Zürich_24.07.2020.pdf</t>
  </si>
  <si>
    <t>Rheinspitz</t>
  </si>
  <si>
    <t>Müngung Alter Rhein</t>
  </si>
  <si>
    <t>Bei Ausfahrt aus Mündung in Spundwand</t>
  </si>
  <si>
    <t>plötzlich auftretende Böenspitzen zum Ausfahrzeitpunkt 7m/s</t>
  </si>
  <si>
    <t>5022_Rheinspitz_24.07.2020.pdf</t>
  </si>
  <si>
    <t>Stettbach</t>
  </si>
  <si>
    <t>Station  SBB</t>
  </si>
  <si>
    <t>Ort angefragt, keine Antwort erhalten. Untergrund-Station mit Kleinsender sehr klein. Messung notwendig.</t>
  </si>
  <si>
    <t>5023_Stettbach_23.07.2020.pdf</t>
  </si>
  <si>
    <t>Riederalp</t>
  </si>
  <si>
    <t>Promenadenweg</t>
  </si>
  <si>
    <t>Vermutlich unbek. med. Problem. Vor 300m eine starke Exposition rechts 90° zum Senderf Kuppe Riederalp</t>
  </si>
  <si>
    <t>5024_Riederalp_12.07.2020.pdf</t>
  </si>
  <si>
    <t>rechts ab Strasse auf Gleis</t>
  </si>
  <si>
    <t>Geradeaus statt Kurve, Wiese, linear Bahntrasse</t>
  </si>
  <si>
    <t>5025_Altendorf_02.07.2020.pdf</t>
  </si>
  <si>
    <t>via Francesco Borromini</t>
  </si>
  <si>
    <t>geradeaus statt rechts, mauer</t>
  </si>
  <si>
    <t>Sender vom Bahnhof, wie 3607_Mendrisio_14.04.2020 (med. Todesfall Motorrad)</t>
  </si>
  <si>
    <t>5026_Mendrisio_25.07.2020.pdf</t>
  </si>
  <si>
    <t xml:space="preserve">Einfahrt </t>
  </si>
  <si>
    <t>starker Unfallschwerpunkt.</t>
  </si>
  <si>
    <t>5027_Thielle_24.07.2020.pdf</t>
  </si>
  <si>
    <t>chemin de la brena</t>
  </si>
  <si>
    <t>fährt nach Kreisel in das Haupstrahlzentrum der autobahnparallelen Sender ein.</t>
  </si>
  <si>
    <t>5028_Colombier_24.07.2020.pdf</t>
  </si>
  <si>
    <t>Grand rue 57</t>
  </si>
  <si>
    <t>SE 40m Betriebsfunk, LKW-Einstellhalle, Reflexion an Blechfassade führt zu 30% intensiverer Strahlung</t>
  </si>
  <si>
    <t>5029_Chezard-chez-Martin_22.07.2020.pdf</t>
  </si>
  <si>
    <t>rue de Gibraltar</t>
  </si>
  <si>
    <t>Tunnelausgang, stop, hell-Dunkel. Spiegel, rechtwinklig. Keine Sender unten wirksam.</t>
  </si>
  <si>
    <t>5030_Neuchatel_22.07.2020.pdf</t>
  </si>
  <si>
    <t>auf langer Gerade links ab, Mauer</t>
  </si>
  <si>
    <t>Auf Gerade, zusätlich Polycom, von hoher Lage (+100m Höhendifferenz) aus.</t>
  </si>
  <si>
    <t>5031_Ennetmoos_26.07.2020.pdf</t>
  </si>
  <si>
    <t>VW</t>
  </si>
  <si>
    <t>route du Tolerant</t>
  </si>
  <si>
    <t>Breite gerade  Nebenstrasse. Ev. Raserstrecke. Se 2 auch Doppelstandort. Kurve gut sichtbar. Beide Se Hauptstrahlrichtung zum Unfallort</t>
  </si>
  <si>
    <t>5032_Martigny_24.07.2020.pdf</t>
  </si>
  <si>
    <t>Henggart</t>
  </si>
  <si>
    <t>in lei Re-Kurve geradeaus</t>
  </si>
  <si>
    <t>in sehr leichter Rechtsbiegung geradeaus. Se frontal mit Polycom.</t>
  </si>
  <si>
    <t>5033_Henggart_28.07.2020.pdf</t>
  </si>
  <si>
    <t>A13 nach Tunnel</t>
  </si>
  <si>
    <t>in lei re Kurve geradeasus</t>
  </si>
  <si>
    <t>Standort in HS - Mast, verm. 3 Betreiber. HS innerhalb Tunnel, dann winklig weg.</t>
  </si>
  <si>
    <t>5034_Andeer_29.07.2020.pdf</t>
  </si>
  <si>
    <t>Schwarzenburg</t>
  </si>
  <si>
    <t>Gerade, Gegenspur, Frontalkollision</t>
  </si>
  <si>
    <t>1.5 V/m = 6mW/m2</t>
  </si>
  <si>
    <t>BE keine Altersangabe.</t>
  </si>
  <si>
    <t>5035_Schwarzenburg_28.07.2020.pdf</t>
  </si>
  <si>
    <t>Kellenstrasse</t>
  </si>
  <si>
    <t>Geradeaus statt rechtskurve, Geländer</t>
  </si>
  <si>
    <t xml:space="preserve">ev auch abgelenkt, keine Passagiere bis Kobelwald. Se 3 Rüthi Polycom. </t>
  </si>
  <si>
    <t>5036_Oberriet_29.07.2020.pdf</t>
  </si>
  <si>
    <t>in Rechtskurve in Mittelleitplanke</t>
  </si>
  <si>
    <t>5037_Schindellegi_29.07.2020.pdf</t>
  </si>
  <si>
    <t>rechts in Strassenpfahl</t>
  </si>
  <si>
    <t>leichte linkskurve, aber bergauf.</t>
  </si>
  <si>
    <t>5038_Appenzell_29.07.2020.pdf</t>
  </si>
  <si>
    <t>Hurden</t>
  </si>
  <si>
    <t>Seedammstrasse</t>
  </si>
  <si>
    <t>rechts an LP gestürzt</t>
  </si>
  <si>
    <t>185 uW/m2</t>
  </si>
  <si>
    <t>Zwischen 2 Kleinsender SOB, die genau parallel weisen, Radweg am nächsten.</t>
  </si>
  <si>
    <t>5039_Hurden_29.07.2020.pdf</t>
  </si>
  <si>
    <t>rechts in LP, abgestürzt</t>
  </si>
  <si>
    <t>190 uW/m2</t>
  </si>
  <si>
    <t>re ab Böschung 4m; Se1 Hirschberg alle Betreiber, Hauptsenderichtung, polycom</t>
  </si>
  <si>
    <t>5040_Appenzell_30.07.2020.pdf</t>
  </si>
  <si>
    <t>Bernina Hospiz</t>
  </si>
  <si>
    <t>Auffahren bei Baustelle</t>
  </si>
  <si>
    <t>kleine Teer-Baustelle, kleine gebäude rechts</t>
  </si>
  <si>
    <t>5041_Bernina-Hospiz_29.07.2020.pdf</t>
  </si>
  <si>
    <t>Sässliwiesenstrasse</t>
  </si>
  <si>
    <t>in Linkskurve in Böschung</t>
  </si>
  <si>
    <t>vorher länger exponiert, bergab links in hohe Böschung, nach kurzer Gerade</t>
  </si>
  <si>
    <t>5042_Flumserberg_31.07.2020.pdf</t>
  </si>
  <si>
    <t>via cantonale</t>
  </si>
  <si>
    <t>Reflexion an querstehendem Fabrikgebäude mit Glas und Metalltor</t>
  </si>
  <si>
    <t>5043_Avegno_01.08.2020.pdf</t>
  </si>
  <si>
    <t>Rickenstrass</t>
  </si>
  <si>
    <t>n re Kurve re an Randstein</t>
  </si>
  <si>
    <t>in Hautpstrahlzentrum des Kirchturmsender fahrend</t>
  </si>
  <si>
    <t>5044_St.Gallenkappel_16.05.2019.pdf</t>
  </si>
  <si>
    <t>Sagogn</t>
  </si>
  <si>
    <t>nach linkskurve weiter in leitplanke</t>
  </si>
  <si>
    <t>Se gleiche Höhe, verm einer zusätzlich, Hauptstrahlzentrum;HS beide 5, 25 m auseinander, querend</t>
  </si>
  <si>
    <t>5045_Sagogn_03.08.2020.pdf</t>
  </si>
  <si>
    <t>5046_Schmerikon_02.08.2020.pdf</t>
  </si>
  <si>
    <t>Pfaffnau</t>
  </si>
  <si>
    <t>Altbürerstrasse</t>
  </si>
  <si>
    <t>rechts ab Strasse, gekippt</t>
  </si>
  <si>
    <r>
      <rPr>
        <b/>
        <sz val="11"/>
        <color rgb="FFC00000"/>
        <rFont val="Calibri"/>
        <family val="2"/>
        <charset val="1"/>
      </rPr>
      <t>Anfragen</t>
    </r>
    <r>
      <rPr>
        <sz val="11"/>
        <color rgb="FFC00000"/>
        <rFont val="Calibri"/>
        <family val="2"/>
        <charset val="1"/>
      </rPr>
      <t xml:space="preserve"> wegen möglicher Ablenkung als Ursache. /Fall an Staatsanwaltschaft.  Gibt keine Auskünfte.</t>
    </r>
  </si>
  <si>
    <t>5047_Pfaffnau_04.08.2020.pdf</t>
  </si>
  <si>
    <t xml:space="preserve">vor Fahrrad rechts abbiegend  </t>
  </si>
  <si>
    <t>Alle 3 Se Haupstrahlzentrum auf Rütistrasse und Dorfzentrum</t>
  </si>
  <si>
    <t>5048_Eschenbach_18.05.2019.pdf</t>
  </si>
  <si>
    <t>Obernauerstr 31</t>
  </si>
  <si>
    <t>FG auf Strasse angefahren, Flucht</t>
  </si>
  <si>
    <t>Fahrerflucht, Unfall nicht in Astra-Unfallkarte eingetragen</t>
  </si>
  <si>
    <t>5049_Kriens_14.12.2019.pdf</t>
  </si>
  <si>
    <t>Kreisel Quader</t>
  </si>
  <si>
    <t xml:space="preserve">Unfallschwerpunkt Kreisel, Blick Verursacher zu Sendern. Reflexion Se 2 </t>
  </si>
  <si>
    <t>5050_Chur_15.12.2019.pdf</t>
  </si>
  <si>
    <t>Getschwilerstrasse</t>
  </si>
  <si>
    <t>Auf Feldweg links abgekommen, in Stallwand</t>
  </si>
  <si>
    <t>Zwei Sender Gebirgsstandorte mit je 3 Betreibern, nahe an Hauptsenderichtungen, verm. med Problem</t>
  </si>
  <si>
    <t>5051_Spiringen_30.07.2020.pdf</t>
  </si>
  <si>
    <t>Radweg Beringen</t>
  </si>
  <si>
    <t>5052_Neuhausen_04.08.2020.pdf</t>
  </si>
  <si>
    <t>1.25 mW/m2</t>
  </si>
  <si>
    <t>Frau mit Hund, weit geschleudert. 150m nach Baustelle Wasserleitungen vor Kurve</t>
  </si>
  <si>
    <t>5053_St.Gallen_05.08.2020.pdf</t>
  </si>
  <si>
    <t>Rüfistrasse 1</t>
  </si>
  <si>
    <t>Vortritt Radfahrer missachtet</t>
  </si>
  <si>
    <t>Unfall 3870_Mollis_06.08.2019, tödlicher Motorradfahrer-Unfall hier. Polycom, reflektiert.</t>
  </si>
  <si>
    <t>5054_Mollis_06.08.2020.pdf</t>
  </si>
  <si>
    <t>Frasnacht Radweg</t>
  </si>
  <si>
    <t>2m breiter Radweg mit viel Gegenverkehr. Badesaison</t>
  </si>
  <si>
    <t>5055_Arbon_06.07.2020.pdf</t>
  </si>
  <si>
    <t>Genestrerio</t>
  </si>
  <si>
    <t>Via Canova</t>
  </si>
  <si>
    <t>ab Fahrbahn in Haus</t>
  </si>
  <si>
    <t>nachmessen. Reflexion im Wintergarten. Einseitig weites Gelände mit noch 2 Sendern zusätzlich</t>
  </si>
  <si>
    <t>5056_Genestrerio_03.08.2020.pdf</t>
  </si>
  <si>
    <t>Mörigen</t>
  </si>
  <si>
    <t>Dreifachstandort, je in Hauptsttrahlzentren. Einbiegend über Bahntrasse.</t>
  </si>
  <si>
    <t>5057_Mörigen_06.08.2020.pdf</t>
  </si>
  <si>
    <t>Weil am Rhein</t>
  </si>
  <si>
    <t>Hiltallingerbrücke</t>
  </si>
  <si>
    <t>rechts an Kolonne vorgefahren, kollision</t>
  </si>
  <si>
    <t>5058_Weil-am-Rhein_04.08.2020.pdf</t>
  </si>
  <si>
    <t>Orny</t>
  </si>
  <si>
    <t>Moulin Bornu</t>
  </si>
  <si>
    <t>beim Wenden in Gegenverkehr geraten</t>
  </si>
  <si>
    <t>Sender auf Silo. Dreifach-Standort. Hauptstrahlrichtung zur abbiegenden Strasse.</t>
  </si>
  <si>
    <t>5059_Orny_07.08.2020.pdf</t>
  </si>
  <si>
    <t>Tunnel spier</t>
  </si>
  <si>
    <t>5060_Luzern_09.08.2020.pdf</t>
  </si>
  <si>
    <t>Frankentalstrasse</t>
  </si>
  <si>
    <t>Gebirgstandort mit wahrscheinlich allen Betreibern, kein weiterer Sender im Bereich .HS beide Ebene 5</t>
  </si>
  <si>
    <t>5061_Zürich_01.08.2020.pdf</t>
  </si>
  <si>
    <t>H28 Ri Disentis</t>
  </si>
  <si>
    <t>na lei rekurve weiter rechts Böschung</t>
  </si>
  <si>
    <t>5062_Sumvitg_09.08.2020.pdf</t>
  </si>
  <si>
    <t>Trottoir touchiert, Sturz ohne Fremdeinwirkung</t>
  </si>
  <si>
    <t xml:space="preserve">Polycom-Sender </t>
  </si>
  <si>
    <t>5063_Oberriet_08.08.2020.pdf</t>
  </si>
  <si>
    <t>Gerade,  Ort mit 1m Mauer / Thujahecke rechts, kaum Katzenproblem</t>
  </si>
  <si>
    <t>5064_Stein-am-Rhein_12.08.2020.pdf</t>
  </si>
  <si>
    <t>Zeughauskreisel</t>
  </si>
  <si>
    <t>in kreisel Vortritt nicht gewährt</t>
  </si>
  <si>
    <t>Kreisel ist Unfallschwerpunkt. Auch öv.</t>
  </si>
  <si>
    <t>5065_Schaffhausen_12.08.2020.pdf</t>
  </si>
  <si>
    <t>Trubschachen</t>
  </si>
  <si>
    <t>Dorfstrasse 34</t>
  </si>
  <si>
    <t>5066_Trubschachen_10.08.2020.pdf</t>
  </si>
  <si>
    <t>Reussbrücke fr W</t>
  </si>
  <si>
    <t>Erhöht auf Brücke, alle Betreiber mit SR in die Richtung Autobahn, Bahn, die hier überquert wird.</t>
  </si>
  <si>
    <t>5067_Seedorf_12.08.2020.pdf</t>
  </si>
  <si>
    <t>Lenk im Simmental</t>
  </si>
  <si>
    <t>bikeweg Pöschenriedstrasse</t>
  </si>
  <si>
    <t>Sturz ohne Fremdeinwirkung. Ort nicht bekannt, ob auf Strasse oder in Gelände.</t>
  </si>
  <si>
    <t>5068_Lenk_09.08.2020.pdf</t>
  </si>
  <si>
    <t>H13 fr ost</t>
  </si>
  <si>
    <t>in leichterlinkskurve rechts LP touchiert; freies Gelände bis Beringen mit Sendern</t>
  </si>
  <si>
    <t>5069_Guntmadingen_09.08.2020.pdf</t>
  </si>
  <si>
    <t xml:space="preserve">Wohnmobil. Hintenrum besteht alles aus Kunststoff - quasi-frei exponierter Fahrer seit 250m </t>
  </si>
  <si>
    <t>5070_Zernez_13.08.2020.pdf</t>
  </si>
  <si>
    <t>Schwendmühlestrasse</t>
  </si>
  <si>
    <t>nach lei linkskurve rechts an Böschung gestürzt, schwer verletzt. Se gleiche Höhe Hauptstrahlrichtung, frei einstrahlend</t>
  </si>
  <si>
    <t>5071_Oberegg_31.07.2020.pdf</t>
  </si>
  <si>
    <t>Zoll</t>
  </si>
  <si>
    <t>Kollsion mit Wohnmobil</t>
  </si>
  <si>
    <t>Vor Zoll in Wohnmobil geprallt</t>
  </si>
  <si>
    <t>5072_Ramsen_12.08.2020.pdf</t>
  </si>
  <si>
    <t>Unterer leggistein</t>
  </si>
  <si>
    <t>in Wand gefahren</t>
  </si>
  <si>
    <t>Se Kirchturm  Wassen vor Tunneleingang - in 80m-Lücke. HS alle HS 1, die letzten 2 gleiche leitung.</t>
  </si>
  <si>
    <t>5073_Wassen_09.08.2020.pdf</t>
  </si>
  <si>
    <t>Belchenstrasse</t>
  </si>
  <si>
    <t>nach S-Kurve rechts in Böschung und Leitungssmast, Acker</t>
  </si>
  <si>
    <t>5074_Fisibach_13.08.2020.pdf</t>
  </si>
  <si>
    <t xml:space="preserve">Steinach </t>
  </si>
  <si>
    <t>Schöntalstrasse</t>
  </si>
  <si>
    <t>Post-Dreirad mit Anhänger</t>
  </si>
  <si>
    <t>5075_Steinach_13.08.2020.pdf</t>
  </si>
  <si>
    <t>Langnau am Albis</t>
  </si>
  <si>
    <t>rechts abbiegend M 86 auf Fahrrad und Radweg übersehen</t>
  </si>
  <si>
    <t>5076_Langnau-am-Albis_14.08.2020.pdf</t>
  </si>
  <si>
    <t>Gettnau</t>
  </si>
  <si>
    <t>Vortritt nicht gewährt re abbiegend</t>
  </si>
  <si>
    <t>M 86 auf Radweg überfahren, vorher Gebäudelücke. Radfahrer ohne e-bike</t>
  </si>
  <si>
    <t>5077_Gettnau_15.08.2020.pdf</t>
  </si>
  <si>
    <t>Greppen</t>
  </si>
  <si>
    <t>Kantonsstrasse 111</t>
  </si>
  <si>
    <t>Ort noch nicht eindeutig bestimmtl 5G mittel zurück, "Zopf",  3x m frontal vermutlich 300m</t>
  </si>
  <si>
    <t>5078_Greppen_15.08.2020.pdf</t>
  </si>
  <si>
    <t>Alberswil</t>
  </si>
  <si>
    <t>Schötzerstrasse</t>
  </si>
  <si>
    <t>links in Gegenspur, Frontalkollision</t>
  </si>
  <si>
    <t xml:space="preserve">Gleicher Sender wie 3381_Ettiswil_06.06.2019 </t>
  </si>
  <si>
    <t>5079_Alberswil_14.08.2020.pdf</t>
  </si>
  <si>
    <t>einbiegend vollgas über Insel</t>
  </si>
  <si>
    <t>Polycom-Sender mit Hautpstrahlzentrum, an Platanenstamm unterbrochen in der Mitte der missglückten Kurve.</t>
  </si>
  <si>
    <t>5080_St.Gallen_09.08.2020.pdf</t>
  </si>
  <si>
    <t>Höhe Bahnhofstrasse</t>
  </si>
  <si>
    <r>
      <rPr>
        <sz val="11"/>
        <color rgb="FF000000"/>
        <rFont val="Calibri"/>
        <family val="2"/>
        <charset val="1"/>
      </rPr>
      <t xml:space="preserve">intensive steile Reflexion an Glasfassaden beim Anhaltsbereich. </t>
    </r>
    <r>
      <rPr>
        <b/>
        <sz val="11"/>
        <color rgb="FF00B050"/>
        <rFont val="Calibri"/>
        <family val="2"/>
        <charset val="1"/>
      </rPr>
      <t>Baumschäden gut sichtbar</t>
    </r>
  </si>
  <si>
    <t>5081_Meiringen_15.08.2020.pdf</t>
  </si>
  <si>
    <t>Chables</t>
  </si>
  <si>
    <t>route d Yverdon les bains</t>
  </si>
  <si>
    <t>in la rechtskurve links streifkollision</t>
  </si>
  <si>
    <t>Fährt mit Gruppe.</t>
  </si>
  <si>
    <t>5082_Chables_11.07.2020.pdf</t>
  </si>
  <si>
    <r>
      <rPr>
        <sz val="11"/>
        <color rgb="FF000000"/>
        <rFont val="Calibri"/>
        <family val="2"/>
        <charset val="1"/>
      </rPr>
      <t>beim schräg Anfahren auf Tankstelle, neue Teerung, scharfe Randsteine, n</t>
    </r>
    <r>
      <rPr>
        <b/>
        <sz val="11"/>
        <color rgb="FFFF0000"/>
        <rFont val="Calibri"/>
        <family val="2"/>
        <charset val="1"/>
      </rPr>
      <t>ach Gewitter FB nass.</t>
    </r>
  </si>
  <si>
    <t>5083_Berneck_13.08.2020.pdf</t>
  </si>
  <si>
    <t>Oberwil im Simmental</t>
  </si>
  <si>
    <t xml:space="preserve">Ungenügende Angaben durch Kapo BE. Warten bis 3.2021 / Astra-Karte </t>
  </si>
  <si>
    <t>5084_Oberwil_26.07.2020.pdf</t>
  </si>
  <si>
    <t>Jaun</t>
  </si>
  <si>
    <t>Reflexion an Schaufenstern links, somit immer hoch belastet. Sicherheitshalt aber trotzdem Rennrad übersehen / falsch eingeschätzt</t>
  </si>
  <si>
    <t>5085_Jaun_24.07.2020.pdf</t>
  </si>
  <si>
    <t>Spital Parkplatz</t>
  </si>
  <si>
    <t>Auf P in Baum geprallt</t>
  </si>
  <si>
    <t>Lage nicht beschrieben. Ortstermin notwendig. Spital hat Sender auf dem Bettentrakt.</t>
  </si>
  <si>
    <t>5086_Thun_13.08.2020.pdf</t>
  </si>
  <si>
    <t>Winterthurerstrasse 616</t>
  </si>
  <si>
    <t>Gegenspur, Trottoir, Vorgarten</t>
  </si>
  <si>
    <t>Se 1 naher seitlichen 90° Einfluss, Se 2 nah seitl 180° rechts-Einfluss. Se 3 ist Polycom von hinten/hoch.</t>
  </si>
  <si>
    <t>5087_Zürich_18.08.2020.pdf</t>
  </si>
  <si>
    <t>Iltisstrasse</t>
  </si>
  <si>
    <t>Fahrzeug nicht gesichert</t>
  </si>
  <si>
    <t>5088_St.Gallen_13.08.2020.pdf</t>
  </si>
  <si>
    <t>Grafenaustrasse</t>
  </si>
  <si>
    <t>5089_Zug_18.08.2020.pdf</t>
  </si>
  <si>
    <t>Sommeraustrasse</t>
  </si>
  <si>
    <t>rechts abgebogen</t>
  </si>
  <si>
    <t>Zufahrt media-Markt, SR 30° zur parallelen Autobahn.</t>
  </si>
  <si>
    <t>5090_Chur_24.06.2020.pdf</t>
  </si>
  <si>
    <t>w-lan in Garage, aussen immer noch overflow. Unfallcluster, vorherhiger Unfall 50 m weiter oben Gegenspur, 410_Steinerberg_08.02.2017</t>
  </si>
  <si>
    <t>5091_Steinerberg_20.08.2020.pdf</t>
  </si>
  <si>
    <t>Pfingstweidstrasse</t>
  </si>
  <si>
    <t>2,95 mW/m2</t>
  </si>
  <si>
    <t>einzig mögliche Querung vor Haltestelle. Reflexionen an Toni-Blechfassade, Fassade 25-h- hotel, Se EWZ 320m dreifach...</t>
  </si>
  <si>
    <t>5092_Zürich_20.08.2020.pdf</t>
  </si>
  <si>
    <t>5093_Liestal_20.08.2020.pdf</t>
  </si>
  <si>
    <t>Nühüttli Furkastrasse</t>
  </si>
  <si>
    <t>nach überholen in Kurve gestürzt</t>
  </si>
  <si>
    <t>Sender vermutlich auch mit Polycom</t>
  </si>
  <si>
    <t>5094_Realp_22.08.2020.pdf</t>
  </si>
  <si>
    <t>La Lecherette</t>
  </si>
  <si>
    <t>Route militaire</t>
  </si>
  <si>
    <t>Bergstrasse, Wald nach Kurve in LP  gefahren</t>
  </si>
  <si>
    <t xml:space="preserve">Waffenplatz ganze Region lac Hongrin, aber Samstag, Funkfreie Lage seit 500m </t>
  </si>
  <si>
    <t>5095_La Lecherette_22.08.2020.pdf</t>
  </si>
  <si>
    <t>Estavayer le Lac</t>
  </si>
  <si>
    <t>Einfahrt Yverdon</t>
  </si>
  <si>
    <t>Gewendet nach Tunnel</t>
  </si>
  <si>
    <t>Syrer aus Region, fam mit Kindern, Gewendet nach Tunnel Pomy KM 106, dann Gegenspur auf Autobahn</t>
  </si>
  <si>
    <t>5096_Estavayer-le-lac_25.05.2020.pdf</t>
  </si>
  <si>
    <t>Sender nicht erkennbar, nahbereich bei Vorbeifahrt Kleinsender</t>
  </si>
  <si>
    <t>5097_Ebikon_23.08.2020.pdf</t>
  </si>
  <si>
    <t>Marbach</t>
  </si>
  <si>
    <t>Neugaden</t>
  </si>
  <si>
    <t>grossräumig rechtskurve quer über Wies</t>
  </si>
  <si>
    <t>unbek.med.Problem</t>
  </si>
  <si>
    <t>Bei Abbiegevorgang verm.med.Problem.</t>
  </si>
  <si>
    <t>5098_Marbach_23.08.2020.pdf</t>
  </si>
  <si>
    <t>In Einmündung Einfluss reflektiert von Hautpstrahlrichtung. Vorher expos. Sender rechts</t>
  </si>
  <si>
    <t>5099_Bazenheid_03.09.2020.pdf</t>
  </si>
  <si>
    <t>San Fedele galleria</t>
  </si>
  <si>
    <t>Frontalkollision</t>
  </si>
  <si>
    <t>Nach Eingangsgerade in erster re-Kurve. Sender oberhalb Unfallzentrum. Unfallschwerpunkt</t>
  </si>
  <si>
    <t>5100_Roveredo_06.09.2020.pdf</t>
  </si>
  <si>
    <t>Marcelin Chipot</t>
  </si>
  <si>
    <t>Sender falsch eingetragen</t>
  </si>
  <si>
    <t>5101_Biel_01.09.2020.pdf</t>
  </si>
  <si>
    <t>Vortritt verweigert nach Autobahn</t>
  </si>
  <si>
    <t>5102_Diegten_27.08.2020.pdf</t>
  </si>
  <si>
    <t>Vortritt verweigert in Kreisel</t>
  </si>
  <si>
    <t>Reflexion an Geschäftshaus frontal, oder ev direkt Anfahrt auf Sender bei südl. Herfahrt.</t>
  </si>
  <si>
    <t>5103_Muri_25.08.2020.pdf</t>
  </si>
  <si>
    <t>Einbiegend zu weite Kurve, Frontalkollision</t>
  </si>
  <si>
    <t>schräge Einfahrt, Radfahrer bergab mit Schwung, rechts Böschung.</t>
  </si>
  <si>
    <t>5104_Oberwangen_04.09.2020.pdf</t>
  </si>
  <si>
    <t>Cavigliano</t>
  </si>
  <si>
    <t>Sturz ohne Fremdeinwirkung, gestorben</t>
  </si>
  <si>
    <t>0.56 mW/m2</t>
  </si>
  <si>
    <t>Alle HS Ebene 5 und tiefer, aber zuletzt mit Trafostation neben Strasse. Vegetationslücke zu Sender mit gleiche Höhe</t>
  </si>
  <si>
    <t>5105_Cavigliano_03.09.2020.pdf</t>
  </si>
  <si>
    <t>in Ausfahrtskurve auf Böschung, gekippt</t>
  </si>
  <si>
    <t>5106_Gorduno_24.08.2020.pdf</t>
  </si>
  <si>
    <t>Casino-Tunnel</t>
  </si>
  <si>
    <t>in Tunnelwand geraten</t>
  </si>
  <si>
    <t xml:space="preserve">Hauptstrahlzentrum zur Brücke und Tunnel, Unfallschwerpunkt, Radweg daneben Radfahrersturz </t>
  </si>
  <si>
    <t>5107_Brugg_25.08.2020.pdf</t>
  </si>
  <si>
    <t>Magnacun</t>
  </si>
  <si>
    <t>in Rechtskurve geradeaus, Frontalkollision</t>
  </si>
  <si>
    <t>5108_Giarsun_28.08.2020.pdf</t>
  </si>
  <si>
    <t>auf Gegenspur überholt</t>
  </si>
  <si>
    <t>5109_Tujetsch_15.08.2020.pdf</t>
  </si>
  <si>
    <t>Route du vin</t>
  </si>
  <si>
    <t>Kurve knapp unter Kuppe. Eventuell etwas später als angegeben.</t>
  </si>
  <si>
    <t>5110_Chamoson_03.09.2020.pdf</t>
  </si>
  <si>
    <t>Schönegg Tunnel</t>
  </si>
  <si>
    <t>Am Portal geschleudert</t>
  </si>
  <si>
    <t>5111_Arth_05.09.2020.pdf</t>
  </si>
  <si>
    <t>WBK-Strasse</t>
  </si>
  <si>
    <t>ab Böschung in kanal gestürzt</t>
  </si>
  <si>
    <t>Ort näherungsweise. Freie Exposition zu Sendern auf der ganzen 2.5 km-Strecke. HS eine Mittelung der 500m Strecke.</t>
  </si>
  <si>
    <t>5112_Buchs_03.09.2020.pdf</t>
  </si>
  <si>
    <t>in rechtskurve Frontalkollision</t>
  </si>
  <si>
    <t>Unfallschwerpunkt   4120_Davos_27.09.2019</t>
  </si>
  <si>
    <t>5113_Davos_25.08.2020.pdf</t>
  </si>
  <si>
    <t>nach überholen re LKW gestreift</t>
  </si>
  <si>
    <t xml:space="preserve">mittel  </t>
  </si>
  <si>
    <t>Zwei deutliche Einstrahl-Lücken in begleitendem Waldsaum. HS SBB-Transportleitung und Trasse breit.</t>
  </si>
  <si>
    <t>5114_Effretikon_27.08.2020.pdf</t>
  </si>
  <si>
    <t xml:space="preserve">rel. eng abbiegend bergab, in Geländer links geraten, darübergestürzt, nahes Haus vor Kurve, 5G in </t>
  </si>
  <si>
    <t>5115_Schlatt_27.08.2020.pdf</t>
  </si>
  <si>
    <t>Ellikon</t>
  </si>
  <si>
    <t>Ellikerstrasse</t>
  </si>
  <si>
    <t>Geradeaus in Wald, Herzstillstand, winklige Heranführung, parallel, winklige Wegführung 2x HS 5</t>
  </si>
  <si>
    <t>5116_Ellikon_08.09.2020.pdf</t>
  </si>
  <si>
    <t>Sils i.Engadin</t>
  </si>
  <si>
    <t>Malojastrasse</t>
  </si>
  <si>
    <t>nach linkskurve weiter li in LP, ertrunken</t>
  </si>
  <si>
    <t>nach Linkskurve auf Gerade, mit Roller, über LP gestürzt, ertrunken. 4 Se über See reflektierend</t>
  </si>
  <si>
    <t>5117_Sils_06.09.2020.pdf</t>
  </si>
  <si>
    <t>Einbiegend aus Funkschatten an exponierte Kreuzung, Se 2 und 3 sind Reflexionen Se 1</t>
  </si>
  <si>
    <t>5118_Basel_08.09.2020.pdf</t>
  </si>
  <si>
    <t>Mühlbach</t>
  </si>
  <si>
    <t>Wanderweg neben Bach, ertrunken</t>
  </si>
  <si>
    <t>Ort nicht bestimmt, lokal umfragen</t>
  </si>
  <si>
    <t>5119_Weite_06.09.2020.pdf</t>
  </si>
  <si>
    <t>St.Johann Tunnel</t>
  </si>
  <si>
    <t>Sturz ohne Fremdeinwirkung links in Wand</t>
  </si>
  <si>
    <t>Ort nicht bestimmt, Amtsgeheimnis</t>
  </si>
  <si>
    <t>5120_Basel_06.09.2020.pdf</t>
  </si>
  <si>
    <r>
      <rPr>
        <sz val="11"/>
        <color rgb="FF000000"/>
        <rFont val="Calibri"/>
        <family val="2"/>
        <charset val="1"/>
      </rPr>
      <t>zu knapp überholt,</t>
    </r>
    <r>
      <rPr>
        <b/>
        <sz val="11"/>
        <color rgb="FF000000"/>
        <rFont val="Calibri"/>
        <family val="2"/>
        <charset val="1"/>
      </rPr>
      <t xml:space="preserve"> gestreift f 94</t>
    </r>
  </si>
  <si>
    <r>
      <rPr>
        <b/>
        <sz val="11"/>
        <color rgb="FFFF0000"/>
        <rFont val="Calibri"/>
        <family val="2"/>
        <charset val="1"/>
      </rPr>
      <t>94-Jährige Fahrradfahrerin</t>
    </r>
    <r>
      <rPr>
        <sz val="11"/>
        <color rgb="FF000000"/>
        <rFont val="Calibri"/>
        <family val="2"/>
        <charset val="1"/>
      </rPr>
      <t>, an Lenker gestreift beim überholen. Unfallkarte 2021 abwarten</t>
    </r>
  </si>
  <si>
    <t>5121_St.Margrethen_07.09.2020.pdf</t>
  </si>
  <si>
    <t>Appenzell Kaubach</t>
  </si>
  <si>
    <t>Sturz ohne Fremdeinwirkung, Bach</t>
  </si>
  <si>
    <t>230 uW/m2</t>
  </si>
  <si>
    <t>Peak vor 100 m vor dem Absturz. Velo E-bike verm. 25, somit 15 Sekunden</t>
  </si>
  <si>
    <t>5122_Appenzell_08.09.2020.pdf</t>
  </si>
  <si>
    <t>Schmitten</t>
  </si>
  <si>
    <t>Friesenstrasse</t>
  </si>
  <si>
    <t>rechts abbiegend diagnonal über Kreuzung</t>
  </si>
  <si>
    <t>rechtwinkliges Abbiegen auf Überführung.</t>
  </si>
  <si>
    <t>5123_Schmitten_09.09.2020.pdf</t>
  </si>
  <si>
    <t>Mies</t>
  </si>
  <si>
    <t>Kreisel Buna</t>
  </si>
  <si>
    <t>Genaue Lage nicht bekannt, alles frei einstrahlende Sender, Unfallschwerpunkt für Zweiradfahrer</t>
  </si>
  <si>
    <t>5124_Mies_28.08.2020.pdf</t>
  </si>
  <si>
    <t>2 HS 1, Fahrstrecke von 2 Se bis dann exponiert, zuletzt noch Se 1, in Kurve mit Hauptstrahlzentrum 1</t>
  </si>
  <si>
    <t>5125_Koblenz_26.08.2020.pdf</t>
  </si>
  <si>
    <t xml:space="preserve">TI </t>
  </si>
  <si>
    <t>Via Orelli</t>
  </si>
  <si>
    <t>2.5... 7.5 mW/m2  FG</t>
  </si>
  <si>
    <t>Fussgänger vortritt,  Automobilist hat LSA übersehen, ev blinkend.</t>
  </si>
  <si>
    <t>5126_Locarno_10.09.2020.pdf</t>
  </si>
  <si>
    <t>skateboardfahrer, Se 2 ev nur sehr knapp einwirkend. 5G 2 ist "sehr klein"</t>
  </si>
  <si>
    <t>5127_Horgen_08.09.2020.pdf</t>
  </si>
  <si>
    <t>Sender SBB gleiche Höhe am Tunnelportal Rosenberg</t>
  </si>
  <si>
    <t>5128_St.Gallen_09.09.2020.pdf</t>
  </si>
  <si>
    <t>Vortritt FG verweigert</t>
  </si>
  <si>
    <t>Alkohol  0.7 mg</t>
  </si>
  <si>
    <t>310 uW/m2</t>
  </si>
  <si>
    <t>Se 2 von hinten/hoch, Grossacker, permanent. Rechts vermutlich Busflanke reflexion.</t>
  </si>
  <si>
    <t>5129_St.Gallen_11.09.2020.pdf</t>
  </si>
  <si>
    <t>Vadianstrasse</t>
  </si>
  <si>
    <t xml:space="preserve">hier neu Radvortritt (roter Belag) wieder abgeschafft wegen Tempo 30. Polycom m 60m frontal </t>
  </si>
  <si>
    <t>5130_St.Gallen_11.09.2020.pdf</t>
  </si>
  <si>
    <t>rechts ab FB, abgestürzt überschlagen</t>
  </si>
  <si>
    <t>Cabriolet.</t>
  </si>
  <si>
    <t>5131_Wassen_03.09.2020.pdf</t>
  </si>
  <si>
    <t>auf Überholspur geradeaus in FZ normalspur</t>
  </si>
  <si>
    <t>5132_Amsteg_11.09.2020.pdf</t>
  </si>
  <si>
    <t>Ebenrain-Tunnel</t>
  </si>
  <si>
    <t>beim Tunnelportal in Wand gefahren</t>
  </si>
  <si>
    <t>Im tunnelportal Sender, alle 3 Betreiber, " sehr klein"</t>
  </si>
  <si>
    <t>5133_Sissach_10.09.2020.pdf</t>
  </si>
  <si>
    <t xml:space="preserve">spontan vor Bus links abbiegend </t>
  </si>
  <si>
    <t xml:space="preserve">Bus </t>
  </si>
  <si>
    <t>Sender auf Kantonsspital Chur</t>
  </si>
  <si>
    <t>5134_Chur_09.09.2020.pdf</t>
  </si>
  <si>
    <t>von P vollgas rückwärts</t>
  </si>
  <si>
    <t>wird als überraschungsreaktion beschrieben. Zuerst Fahrradfahrer dann noch in einen Zug</t>
  </si>
  <si>
    <t>5135_Biberist_12.09.2020.pdf</t>
  </si>
  <si>
    <t>Unfallschwerpunkt  2364, 2352,4793</t>
  </si>
  <si>
    <t>5136_Zürich_14.09.2020.pdf</t>
  </si>
  <si>
    <t>hintehn</t>
  </si>
  <si>
    <t>beide HS Ebene 1 N-S</t>
  </si>
  <si>
    <t>5137_Pontresina_15.09.2020.pdf</t>
  </si>
  <si>
    <t>Einfahrt A4</t>
  </si>
  <si>
    <t>bei Einfahrt li in LKW</t>
  </si>
  <si>
    <t>Doppelstandort Silo Brunnen, Ev mi tQuerung HS vorher, je nach Anfahrrichtung.</t>
  </si>
  <si>
    <t>5138_Brunnen_16.09.2020.pdf</t>
  </si>
  <si>
    <t>Aubonne</t>
  </si>
  <si>
    <t>route de fechy</t>
  </si>
  <si>
    <t>in Linkskurve re in Metalltür</t>
  </si>
  <si>
    <t>Angefragt, falsche Ortsangabe erhalten, keine Korrektur mehr</t>
  </si>
  <si>
    <t>5139_Aubonne_15.09.2020.pdf</t>
  </si>
  <si>
    <t>Thiersteinallee</t>
  </si>
  <si>
    <t>Bei Rot über Kreuzung, Tram verschoben</t>
  </si>
  <si>
    <t>Leichtes Gegenlicht. Tram von rechts, Verursacher auf zweispuriger Einbahnstrecke links einspurend</t>
  </si>
  <si>
    <t>5140_Basel_15.09.2020.pdf</t>
  </si>
  <si>
    <t>Place Charmille</t>
  </si>
  <si>
    <t>in Kreisel in Mast gefahren</t>
  </si>
  <si>
    <t>Grosskreisel, Unfall in hohen Licht- und tiefen Sendermast fahrend...... Se sehr klein im Kreiselzentrum wieder abgestellt 7.11.2020</t>
  </si>
  <si>
    <t>5141_Geneve_31.07.2020.pdf</t>
  </si>
  <si>
    <t>Solothurnstrasse 18</t>
  </si>
  <si>
    <t>Gebäudelücke</t>
  </si>
  <si>
    <t>5142_Leuzigen_16.09.2020.pdf</t>
  </si>
  <si>
    <t>Velofahrer 64 bergab, Sonne entgegen ca. 30°, Kleinsender hinter Block, ev anderer Standort...</t>
  </si>
  <si>
    <t>5143_Rüschlikon_17.09.2020.pdf</t>
  </si>
  <si>
    <t>Feldeggstrasse 4</t>
  </si>
  <si>
    <t>Jeweils beide Sender mit Reflexion an Fassade in Fahrrichtung vor und nach Kurve.</t>
  </si>
  <si>
    <t>5144_Opfikon_17.09.2020.pdf</t>
  </si>
  <si>
    <t>Seelisberg Ausgang</t>
  </si>
  <si>
    <t>Mit Signal kollidiert</t>
  </si>
  <si>
    <t>ca. 400 m- 500 m vor Tunnelausgang,  2 Sender ( 1 Polycom, 3 Betreiber)</t>
  </si>
  <si>
    <t>5145_Seedorf_14.09.2020.pdf</t>
  </si>
  <si>
    <t xml:space="preserve">Fontanastrasse </t>
  </si>
  <si>
    <t>links ab Fahrbahn, in Baumstrunk</t>
  </si>
  <si>
    <t>4.72  mW/m2</t>
  </si>
  <si>
    <t>Reflexion an Fenstern, Fahr-Strecke seit Kreisel nur 100m...2 ital. Touristen auf Durchreise.</t>
  </si>
  <si>
    <t>5146_Chur_06.09.2020.pdf</t>
  </si>
  <si>
    <t>Se 3 rechts KVA Doppelstandort,  100° im Abbiegevorgang</t>
  </si>
  <si>
    <t>5147_Winterthur_12.09.2020.pdf</t>
  </si>
  <si>
    <t>Thorenbergstrasse</t>
  </si>
  <si>
    <t>160m vorher Querung hotspot mit Se frontal 550m 5G gross</t>
  </si>
  <si>
    <t>5148_Luzern_17.09.2020.pdf</t>
  </si>
  <si>
    <t>Schwanenkreisel</t>
  </si>
  <si>
    <t>5149_Wil_19.09.2020.pdf</t>
  </si>
  <si>
    <t>Rheinuferweg</t>
  </si>
  <si>
    <r>
      <rPr>
        <sz val="11"/>
        <color rgb="FF000000"/>
        <rFont val="Calibri"/>
        <family val="2"/>
        <charset val="1"/>
      </rPr>
      <t>HS 2x6 Kabelkanäle unter Brückenkonstruktion, Se 2 erst s</t>
    </r>
    <r>
      <rPr>
        <b/>
        <sz val="11"/>
        <color rgb="FF000000"/>
        <rFont val="Calibri"/>
        <family val="2"/>
        <charset val="1"/>
      </rPr>
      <t>eit 5-10m</t>
    </r>
    <r>
      <rPr>
        <sz val="11"/>
        <color rgb="FF000000"/>
        <rFont val="Calibri"/>
        <family val="2"/>
        <charset val="1"/>
      </rPr>
      <t xml:space="preserve"> aktiv.</t>
    </r>
  </si>
  <si>
    <t>5150_Schaffhausen_15.09.2020.pdf</t>
  </si>
  <si>
    <t>Innnertkirchen</t>
  </si>
  <si>
    <t>Ort plausibilisiert. Nachkontrolle Unfallkarte 3.2021</t>
  </si>
  <si>
    <t>5151_Innertkirchen_19.09.2020.pdf</t>
  </si>
  <si>
    <t>Brigels</t>
  </si>
  <si>
    <t>H19 FR Disentis</t>
  </si>
  <si>
    <t>beim überholen gestreift</t>
  </si>
  <si>
    <t>ev. eines von mehreren FZ das an der Stelle überholte, leichte linkskurve. Se ist eher Dreifachstandort....</t>
  </si>
  <si>
    <t>5152_Brigels_13.09.2020.pdf</t>
  </si>
  <si>
    <t>Bruggwaldstrasse</t>
  </si>
  <si>
    <t>Einbiegend FG auf Strasse überfahren</t>
  </si>
  <si>
    <t>20m vor Unfallstelle, am Ort der Wahrnehmung, Sender Guggeien mit ü 200uW.  Blendung.</t>
  </si>
  <si>
    <t>5153_St.Gallen_16.09.2020.pdf</t>
  </si>
  <si>
    <t>Buchholzstrasse</t>
  </si>
  <si>
    <t>Se immer von hinten. Kaschiert.</t>
  </si>
  <si>
    <t>5154_Thun_16.09.2020.pdf</t>
  </si>
  <si>
    <t>route de Saulcy</t>
  </si>
  <si>
    <t>von li nach re querenden FG angefahren</t>
  </si>
  <si>
    <t>Hoher Mast, aber vermutlich  nicht hoch genug. Keine HS. Engstelle, JU keine Altersangaben.Unfallkarte 2021 abwarten</t>
  </si>
  <si>
    <t>5155_Glovelier_19.09.2020.pdf</t>
  </si>
  <si>
    <t>nach Gerade weiter in Gegenverkehr</t>
  </si>
  <si>
    <t xml:space="preserve">total 3 Sender im Perimeter, teils hinter 2 Drumlins. 50m vorher ebenfalls rechts 400m m m m </t>
  </si>
  <si>
    <t>5156_Hirzel_20.09.2020.pdf</t>
  </si>
  <si>
    <t xml:space="preserve">Courrendlin </t>
  </si>
  <si>
    <t>Tunnel Choindez</t>
  </si>
  <si>
    <t>5157_Courrendlin_16.08.2020.pdf</t>
  </si>
  <si>
    <t>Nach 6-800m Gerade als letzter von 5 fast geradeaus in scharfer Rechtskurve, in Leitplanke</t>
  </si>
  <si>
    <t>5158_Silvaplana_19.09.2020.pdf</t>
  </si>
  <si>
    <t>Place de Halles</t>
  </si>
  <si>
    <t>Fussgängerin angefahren</t>
  </si>
  <si>
    <t>Ort noch nicht ganz genau, Place des halles ist Altstadt-Marktplatz von ca 50m länge. Se 3x sehr klein.</t>
  </si>
  <si>
    <t>5159_Neuchatel_12.09.2020.pdf</t>
  </si>
  <si>
    <t>in/nach rechtskurve in Gegenverkehr</t>
  </si>
  <si>
    <t>Se 1 Doppelstandort (690m)</t>
  </si>
  <si>
    <t>5160_Rafz_21.09.2020.pdf</t>
  </si>
  <si>
    <r>
      <rPr>
        <sz val="11"/>
        <color rgb="FF000000"/>
        <rFont val="Calibri"/>
        <family val="2"/>
        <charset val="1"/>
      </rPr>
      <t>Unfallschwerpunkt,</t>
    </r>
    <r>
      <rPr>
        <u/>
        <sz val="11"/>
        <color rgb="FF000000"/>
        <rFont val="Calibri"/>
        <family val="2"/>
        <charset val="1"/>
      </rPr>
      <t xml:space="preserve"> 1</t>
    </r>
    <r>
      <rPr>
        <sz val="11"/>
        <color rgb="FF000000"/>
        <rFont val="Calibri"/>
        <family val="2"/>
        <charset val="1"/>
      </rPr>
      <t>541_Ostermundigen_05.05.2017 (f, 81) 4636_Ostermundigen_28.02.2020</t>
    </r>
  </si>
  <si>
    <t>5161_Ostermundigen_21.09.2020.pdf</t>
  </si>
  <si>
    <t>Sempacherstrasse</t>
  </si>
  <si>
    <t>Bei Gerüstbau abgestürzt</t>
  </si>
  <si>
    <t>0.59 mW/m2</t>
  </si>
  <si>
    <t>S/O-Hausecke, Se 2 wird hinten stark gedämpft, vorne wenig.</t>
  </si>
  <si>
    <t>5162_Zürich_23.09.2020.pdf</t>
  </si>
  <si>
    <t>Spiringen</t>
  </si>
  <si>
    <t xml:space="preserve">Talstrasse  </t>
  </si>
  <si>
    <t>5163_Spiringen_21.09.2020.pdf</t>
  </si>
  <si>
    <t>Bahntal/Einfahrt A4</t>
  </si>
  <si>
    <t>Enge Rechts-Tunnelkurve  Hell-Dunkel-Einfahrt, dann Kurve.  Beleuchtet, Leitbalken. Beide Se vor 60 direkt und reflektiert.</t>
  </si>
  <si>
    <t>5164_Schaffhausen_23.09.2020.pdf</t>
  </si>
  <si>
    <t>Wägitalstrasse</t>
  </si>
  <si>
    <t>In Kurvensituation zu weit Mitte, unübersichtlich, , kein Funk</t>
  </si>
  <si>
    <t>5165_Siebnen_21.09.2020.pdf</t>
  </si>
  <si>
    <t>Osco</t>
  </si>
  <si>
    <t xml:space="preserve"> Feldweg</t>
  </si>
  <si>
    <t>vom Weg abgekommen</t>
  </si>
  <si>
    <r>
      <rPr>
        <sz val="11"/>
        <color rgb="FF000000"/>
        <rFont val="Calibri"/>
        <family val="2"/>
        <charset val="1"/>
      </rPr>
      <t xml:space="preserve">über 400m abgestürzt, nach 800m Feldweg. Polycom. Sender 90° rechts, verm HRV. </t>
    </r>
    <r>
      <rPr>
        <sz val="11"/>
        <color rgb="FFFF0000"/>
        <rFont val="Calibri"/>
        <family val="2"/>
        <charset val="1"/>
      </rPr>
      <t>Messen und Fahr-Richtung</t>
    </r>
  </si>
  <si>
    <t>5166_Osco_20.09.2020.pdf</t>
  </si>
  <si>
    <t>Unfallschwerpunkt in dieser Untersuchung (bei Rennbahnkreuzung)</t>
  </si>
  <si>
    <t>5167_Muttenz_24.09.2020.pdf</t>
  </si>
  <si>
    <t>route de Dizy</t>
  </si>
  <si>
    <t xml:space="preserve">Stop überfahren, Motorrad 18 auf Gerade, von Süden/ hell, Sender </t>
  </si>
  <si>
    <t>5168_Cossonay_21.09.2020.pdf</t>
  </si>
  <si>
    <t>In Rechtskurve über linie, Streifkollision</t>
  </si>
  <si>
    <t>vermutlich kurz nach Tunnelmitte, Senderstandort, verm. sehr klein, verm alle 3 Betreiber. Verifizieren Astra-Unfallkarte 2021.</t>
  </si>
  <si>
    <t>5169_Trin_24.09.2020.pdf</t>
  </si>
  <si>
    <t>Schöllenen</t>
  </si>
  <si>
    <t>in Rechtskurve gerade in LP</t>
  </si>
  <si>
    <t>4x HS 1.  Cabriolet, Ferrari. 300.000.- Totalschaden Unfallschwerpunkt, Se 2 Polycom oder Bahn</t>
  </si>
  <si>
    <t>5170_Göschenen_22.09.2020.pdf</t>
  </si>
  <si>
    <t>Sulzbrunnen</t>
  </si>
  <si>
    <t>bei kleine Ausweichfläche mit Garage. Se Gebirgsmast mit allen Betreibern und Polycom. Se immer frontal</t>
  </si>
  <si>
    <t>5171_Urnäsch_23.09.2020.pdf</t>
  </si>
  <si>
    <t>Ecuvillens</t>
  </si>
  <si>
    <t>Chemin de Dailles</t>
  </si>
  <si>
    <t xml:space="preserve">Vortritt nicht gewährt, e-bike </t>
  </si>
  <si>
    <t xml:space="preserve">Verkehrsteiler /Einmündung links umfahren und direkt vor entgegenkommendes Auto. </t>
  </si>
  <si>
    <t>5172_Ecuvillens_21.09.2020.pdf</t>
  </si>
  <si>
    <t>Charmey</t>
  </si>
  <si>
    <t>Route pont du Chavro</t>
  </si>
  <si>
    <t>eventuell Sekundenschlaf auf Geraden, Se immer links, zus. Polycom, ev ihr Kind 5 Mt auf Rücksitz beachtet</t>
  </si>
  <si>
    <t>5173_Charmey_25.09.2020.pdf</t>
  </si>
  <si>
    <t>Zumikon</t>
  </si>
  <si>
    <t xml:space="preserve">Alte Forchstrasse </t>
  </si>
  <si>
    <t>Innerhalb 2.5 m breiter Baustelle, aber fahrbare Flächen, windig.</t>
  </si>
  <si>
    <t>5174_Zumikon_26.09.2020.pdf</t>
  </si>
  <si>
    <t>Münchwilerstrasse</t>
  </si>
  <si>
    <t>Vortritt nicht gewährt, Mofa</t>
  </si>
  <si>
    <t>Bergab 5%,  gerade über freies Gelände, dann rechtwinklige Kreuzung mit Bauernhäusern vis a vis</t>
  </si>
  <si>
    <t>5175_Tägerschen_24.09.2020.pdf</t>
  </si>
  <si>
    <t>Via La Santa</t>
  </si>
  <si>
    <t>Lebensgefährlich verletzt. Se genau 90° rechts in Gebäudelücke beim Abbiegestreifen.</t>
  </si>
  <si>
    <t>5176_Viganello_26.09.2020.pdf</t>
  </si>
  <si>
    <t>Bl</t>
  </si>
  <si>
    <t>in linksku re in Mauer, überschlagen</t>
  </si>
  <si>
    <t xml:space="preserve">Geradeaus statt Linkskurve, </t>
  </si>
  <si>
    <t>5177_Zwingen_27.09.2020.pdf</t>
  </si>
  <si>
    <t>5178_Schlatt-Haslen_09.09.2020.pdf</t>
  </si>
  <si>
    <t>Zürich  VBZ</t>
  </si>
  <si>
    <t>Karl Spitteler HS</t>
  </si>
  <si>
    <t>Türstörung, wegrollen lassen</t>
  </si>
  <si>
    <t>Fall rekonstruiert. Analog 2708_St.Gallen_25.07.2018. 50m rückwärts,in Geländer über Unterführung hängend</t>
  </si>
  <si>
    <t>5179_Zürich_22.10.2009.pdf</t>
  </si>
  <si>
    <t>Mühlrüti Hulftegg</t>
  </si>
  <si>
    <t>In linkskurve geradeaus. Sender mit Hauptstrahlrichtung zum Fahrer, seit 1000m  Se 2 vermutlich Polycom.</t>
  </si>
  <si>
    <t>5180_Mühlrüti_27.09.2020.pdf</t>
  </si>
  <si>
    <t>Dorfstrasse 26</t>
  </si>
  <si>
    <t>Auf Gegenspur,Frontalkollision</t>
  </si>
  <si>
    <t xml:space="preserve">Reflexion Sender 2, je nach Ablauf auch spontanes Wegsteuern bei der Höhe Sender 2 </t>
  </si>
  <si>
    <t>5182_Bettlach_28.09.2020.pdf</t>
  </si>
  <si>
    <t>links abbiegend Vortritt (2.) nicht gewärht</t>
  </si>
  <si>
    <t>5183_Liestal_25.09.2020.pdf</t>
  </si>
  <si>
    <t>Die Sender strahlen genau zur Rietstrasse.</t>
  </si>
  <si>
    <t>5184_Balgach_28.09.2020.pdf</t>
  </si>
  <si>
    <t>Fahrerflucht des Fahrzeugs, Exposition genau rechts 90° von Hochhaus, somit maximale Einstrahlung trotz Regen.</t>
  </si>
  <si>
    <t>5185_Amriswil_29.09.2020.pdf</t>
  </si>
  <si>
    <t>Chatillens</t>
  </si>
  <si>
    <t>route de Lausanne</t>
  </si>
  <si>
    <t>Statt linkskurve in Fassade geprallt</t>
  </si>
  <si>
    <t>Im Dorf in Mauer geprallt</t>
  </si>
  <si>
    <t>5186_Chatillens_28.09.2020.pdf</t>
  </si>
  <si>
    <t>Auffahrkollision vor FG-Halt</t>
  </si>
  <si>
    <t>Elektro-Dreirad Post mit Anhänger / hohe Sitzposition...zus. 3. Standort nach NNO 600m</t>
  </si>
  <si>
    <t>5187_Schaffhausen_28.09.2020.pdf</t>
  </si>
  <si>
    <t>Manesseplatz</t>
  </si>
  <si>
    <t>Kollsion auf Fussgängerstreifen</t>
  </si>
  <si>
    <t>Fahrerflucht. Reflexion an gerundeter Fassade der anderen Strassenseite.</t>
  </si>
  <si>
    <t>5188_Zürich_24.09.2020.pdf</t>
  </si>
  <si>
    <t>Mühlentalstrass</t>
  </si>
  <si>
    <t>in Kreisel streifkollision mit Bus</t>
  </si>
  <si>
    <t>Je nach Kollisionslage auch Front- oder Flankenreflexion durch Bus im Kreisel</t>
  </si>
  <si>
    <t>5189_Schaffhausen_28.09.2020.pdf</t>
  </si>
  <si>
    <t>Börtli</t>
  </si>
  <si>
    <t>in linkskurve li in Geländer</t>
  </si>
  <si>
    <t>vermutlich alle 3 Betreiber, da keine weiteren Sender nach dem Pass.</t>
  </si>
  <si>
    <t>5190_Realp_25.09.2020.pdf</t>
  </si>
  <si>
    <t>Gnosca</t>
  </si>
  <si>
    <t>in linkskurve weiter in Kapelle</t>
  </si>
  <si>
    <t>Alle HS 1 mehrfach querend. Vater mit 1-Jährigem Kind, beide gestorben, in Kapellen-Ecke</t>
  </si>
  <si>
    <t>5191_Gnosca_29.09.2020.pdf</t>
  </si>
  <si>
    <t>Via Ravecchia</t>
  </si>
  <si>
    <t>rückwärts vollgas über Strasse</t>
  </si>
  <si>
    <t>75 uW/m2</t>
  </si>
  <si>
    <t>Einfahrt in Kurve, aus unübersichtlicher Pergola, Mauern, dann Trottoir mit steiler Kante. Verm Gas beim runterkommen mit Vorderachse ( Ev bei erster Sicht auf nahenden Verkehr...)</t>
  </si>
  <si>
    <t>5192_Bellinzona_14.08.2020.pdf</t>
  </si>
  <si>
    <t>ev vor 500m HRV</t>
  </si>
  <si>
    <t>5193_Derendingen_30.09.2020.pdf</t>
  </si>
  <si>
    <t>Schweizersholz</t>
  </si>
  <si>
    <t>Junkersbühlstrasse</t>
  </si>
  <si>
    <t>schräg einbiegend Vortritt missachtet</t>
  </si>
  <si>
    <t>Schnelle Fahrweise üblich, hohe Thuyahecke, die die Sicht teilweise verdeckt.</t>
  </si>
  <si>
    <t>5194_Schweizersholz_30.09.2020.pdf</t>
  </si>
  <si>
    <t>im Gatter</t>
  </si>
  <si>
    <t>FG angefahren, Fahrerflucht</t>
  </si>
  <si>
    <t>Fahrerflucht, Zeugenaufruf, Unfallkarte abwarten, keine Lokalsation, etwa halbe Strasse exponiert.</t>
  </si>
  <si>
    <t>5195_Thayngen_27.09.2020.pdf</t>
  </si>
  <si>
    <t>Mülenen</t>
  </si>
  <si>
    <t>Niesenbahn Mittel</t>
  </si>
  <si>
    <t>Wanderweg bergab,  abgestürzt</t>
  </si>
  <si>
    <t>Beim Abstieg von Mittelstation nach Mülenen, 10m abgestürzt.  Keine Ortsangabe.</t>
  </si>
  <si>
    <t>5196_Mülenen_30.09.2020.pdf</t>
  </si>
  <si>
    <t>Herrenweg 41</t>
  </si>
  <si>
    <t>Parkierend vollgas in Gebüsch</t>
  </si>
  <si>
    <t>Beim Einbiegen auf P weitergefahren und Gas gegeben, duch Busch, Hecke an Swimmingpool...</t>
  </si>
  <si>
    <t>5197_Aesch_08.10.2020.pdf</t>
  </si>
  <si>
    <t>Chambrelien</t>
  </si>
  <si>
    <t>Les Biolles</t>
  </si>
  <si>
    <t>rechts ab Strasse, in Bach</t>
  </si>
  <si>
    <t>kurvige Waldpassage, rechts in Bach gefahren. Warten auf ASTRA-Unfallkarte 2021</t>
  </si>
  <si>
    <t>5198_Chambrelien_30.09.2020.pdf</t>
  </si>
  <si>
    <t>La Tour de Treme</t>
  </si>
  <si>
    <t>Route de La Tour</t>
  </si>
  <si>
    <t xml:space="preserve">in eingeschlagener Kurve eingeschlafen, Kollsion frontal, Se -10°  </t>
  </si>
  <si>
    <t>5199_La Tour de Treme_28.09.2020.pdf</t>
  </si>
  <si>
    <t>Undervelier</t>
  </si>
  <si>
    <t>Blanches-Fontaines</t>
  </si>
  <si>
    <t>In rechtskurve geradeaus</t>
  </si>
  <si>
    <t>Möglicherweise auch 200m näher; Eventuell Dreifachstandort.  (Unfallkarte 3.2021 abwarten)</t>
  </si>
  <si>
    <t>5200_Undervelier_29.09.2020.pdf</t>
  </si>
  <si>
    <t>Hühnenberg Cham</t>
  </si>
  <si>
    <t>A4 vor Rütihof</t>
  </si>
  <si>
    <t>Re in Mauer, dann Mittelleiplanke</t>
  </si>
  <si>
    <t>rechts in Mauer, dann quer in Mittel-Leitplanke Se 1 Mehrfachstandort mit Polycom</t>
  </si>
  <si>
    <t>5201_Hühnenberg_28.09.2020.pdf</t>
  </si>
  <si>
    <t>Gerade, langer BMW, könnte bereits 200m weiter zurück eingeschlafen sein, dort 90°</t>
  </si>
  <si>
    <t>5202_Holderbank_26.09.2020.pdf</t>
  </si>
  <si>
    <t>Dachdecker</t>
  </si>
  <si>
    <t xml:space="preserve">Von Dachneubau Scheune </t>
  </si>
  <si>
    <t>Ort nicht definiert. 7m- Sturz auf Materialllager.</t>
  </si>
  <si>
    <t>5203_Giswil_28.09.2020.pdf</t>
  </si>
  <si>
    <t>vom Dachstock in Wohnung gestürzt</t>
  </si>
  <si>
    <t>gros</t>
  </si>
  <si>
    <t>Ort nicht definiert, innerhalb von 3/4 des Ortsgebiets, Kirchturmsender beleuchtet alle Gebäude im Ort.</t>
  </si>
  <si>
    <t>5204_Kerns_27.09.2020.pdf</t>
  </si>
  <si>
    <t>Drachenweg</t>
  </si>
  <si>
    <t xml:space="preserve">Sturz ohne Fremdeinwirkung, von Grat-Weg ab  </t>
  </si>
  <si>
    <t>Ort nicht definiert, aber in der Nähe des Gipfelplateaus an Geländekante. Ev.  Hut weggewindet</t>
  </si>
  <si>
    <t>5205_Hergiswil_20.09.2020.pdf</t>
  </si>
  <si>
    <t>Aebisegg</t>
  </si>
  <si>
    <t>Sender Hirschberg, 3fach mit Polycom, Unfallschwerpunkt Appenzell Kreisel</t>
  </si>
  <si>
    <t>5206_Appenzell_13.09.2020.pdf</t>
  </si>
  <si>
    <t>Geradeaus, Gegenverkehr, Böschung</t>
  </si>
  <si>
    <t>Unfallschwerpunkt für  Schleuderunfälle, so ein Fahrradfahrer (tödlich) erfasst  2671_Bern_17.09.2018</t>
  </si>
  <si>
    <t>5207_Bern_29.09.2020.pdf</t>
  </si>
  <si>
    <t>Spontan vor Bus über Fussgängerstreifen</t>
  </si>
  <si>
    <t>FG vermutlich unterwesg zum Alterszentrum Halden, Hauptstrahlzentrum</t>
  </si>
  <si>
    <t>5208_St.Gallen_14.09.2020.pdf</t>
  </si>
  <si>
    <t xml:space="preserve">rechts ab Radweg Böschung 10m </t>
  </si>
  <si>
    <t xml:space="preserve">Anfahrstrecke bergauf vorher über ca 400m in Exposition zu 5G mittel, 4G gross. </t>
  </si>
  <si>
    <t>5209_Ermenswil_04.10.2020.pdf</t>
  </si>
  <si>
    <t>im Abbiegen Se von links - Sender Hochhaus Ariellastrasse ist nicht erkennbar, ev. Doppelstandort 30m</t>
  </si>
  <si>
    <t>Kapplerstrasse 55</t>
  </si>
  <si>
    <t>kontinuierlich nach links, frontalkollision</t>
  </si>
  <si>
    <t>Sender frontal mit ausschliesslichen Reflexionen an konkaver Fassade.</t>
  </si>
  <si>
    <t>5211_Ebnat-Kappel_05.10.2020.pdf</t>
  </si>
  <si>
    <t>Sternenenweg</t>
  </si>
  <si>
    <t>nach Kurve rechts in Mauer</t>
  </si>
  <si>
    <t xml:space="preserve">Sender je an Metallfassade reflektiert </t>
  </si>
  <si>
    <t>5212_Baar_05.10.2020.pdf</t>
  </si>
  <si>
    <t>Celigny</t>
  </si>
  <si>
    <t>route de crans</t>
  </si>
  <si>
    <t>5213_Celigny_31.05.2020.pdf</t>
  </si>
  <si>
    <t>Kirchweg</t>
  </si>
  <si>
    <r>
      <rPr>
        <b/>
        <sz val="11"/>
        <color rgb="FF000000"/>
        <rFont val="Calibri"/>
        <family val="2"/>
        <charset val="1"/>
      </rPr>
      <t>Se 1 3-fach und polycom</t>
    </r>
    <r>
      <rPr>
        <sz val="11"/>
        <color rgb="FF000000"/>
        <rFont val="Calibri"/>
        <family val="2"/>
        <charset val="1"/>
      </rPr>
      <t>, in Maschendraht verfangen, hier wird Weg etwas kurviger, ev fahrunfähig.</t>
    </r>
  </si>
  <si>
    <t>5214_Glarus_05.10.2020.pdf</t>
  </si>
  <si>
    <t>Tribschenstrasse LU</t>
  </si>
  <si>
    <t>komplexe Kreuzung, mit 2 roten Fahrradstreifen n SO, Se 1 und SE 3 Doppelstandorte, Se 4 5G war kurz vorher aktiv</t>
  </si>
  <si>
    <t>5215_Luzern_30.09.2020.pdf</t>
  </si>
  <si>
    <t>5216_Neuheim_07.10.2020.pdf</t>
  </si>
  <si>
    <t>Bollwerk</t>
  </si>
  <si>
    <t>ev.wegen Auto sehr stark gebremst, so dass er stürzte., nach 1 Woche gestorben.</t>
  </si>
  <si>
    <t>5217_Bern_01.10.2020.pdf</t>
  </si>
  <si>
    <t>rechts in Portal</t>
  </si>
  <si>
    <t xml:space="preserve">HS-SBB-Transportleitung; Unfallschwerpunkt 4966_Walenstadt_07.07.20, m 75,  2348_Walenstadt_16.06.2018, m 20. </t>
  </si>
  <si>
    <t>5218_Walenstadt_07.10.2020.pdf</t>
  </si>
  <si>
    <t>Auflieger schwenkt hinten in Spiegel</t>
  </si>
  <si>
    <t>Seitliche Streifkollision ev. des Aufliegers ...Beide fast gleich exponiert (PW ev Flankenreflexion) Verursacher nicht bestimmt.</t>
  </si>
  <si>
    <t>5219_Basel_02.10.2020.pdf</t>
  </si>
  <si>
    <t>Kerzers</t>
  </si>
  <si>
    <t>Umfahrung T10</t>
  </si>
  <si>
    <t>Falschfahrerin, Frontalkollision</t>
  </si>
  <si>
    <t xml:space="preserve">In Kreisel zu spät abgebogen, dort links und frontal exponiert. </t>
  </si>
  <si>
    <t>5220_Kerzers_08.10.2020.pdf</t>
  </si>
  <si>
    <t>in Mittelleitplanke, streifkoll</t>
  </si>
  <si>
    <t>kein</t>
  </si>
  <si>
    <t>Auf Gerade weitergefahren und Mitteleitplanke gestreift, verzögert und dann abgeschossen.</t>
  </si>
  <si>
    <t>5221_Spreitenbach_07.10.2020.pdf</t>
  </si>
  <si>
    <t xml:space="preserve">Brunngasse 8 </t>
  </si>
  <si>
    <t xml:space="preserve"> Einmündend Kollsion, vollgase</t>
  </si>
  <si>
    <t>Reine Reflexion von 45m entferntem 30m- Hochhaus.</t>
  </si>
  <si>
    <t>5222_Reinach_08.10.2020.pdf</t>
  </si>
  <si>
    <t>Schwyz Duro Armee</t>
  </si>
  <si>
    <t>Grundstrasse</t>
  </si>
  <si>
    <t xml:space="preserve">einmündend gekippt </t>
  </si>
  <si>
    <t>200 uW/m2</t>
  </si>
  <si>
    <t>rechts  Abbiegen Richtung Autobahn, abend, zu scharf abgebogen, Hinweisschild zugewachsenl. Keine Polizeimeldung.. Vollbesetzter Duro ohne Panzerung /Plasticblache..</t>
  </si>
  <si>
    <t>5223_Schwyz_08.10.2020.pdf</t>
  </si>
  <si>
    <t>in Linkskurve geschleudert</t>
  </si>
  <si>
    <t>Ev. Doppelstandort. Flotte Fahrweise, roter Mercedes. /nasse Strasse. Keine Meldung erstattet</t>
  </si>
  <si>
    <t>5224_Kirchberg_07.10.2020.pdf</t>
  </si>
  <si>
    <t>Oelegasse</t>
  </si>
  <si>
    <t>unter Anhänger gefallen</t>
  </si>
  <si>
    <r>
      <rPr>
        <sz val="11"/>
        <color rgb="FF000000"/>
        <rFont val="Calibri"/>
        <family val="2"/>
        <charset val="1"/>
      </rPr>
      <t xml:space="preserve">Schmale Strasse, auch für PW. Stürzt </t>
    </r>
    <r>
      <rPr>
        <b/>
        <sz val="11"/>
        <color rgb="FF000000"/>
        <rFont val="Calibri"/>
        <family val="2"/>
        <charset val="1"/>
      </rPr>
      <t>anhaltend</t>
    </r>
    <r>
      <rPr>
        <sz val="11"/>
        <color rgb="FF000000"/>
        <rFont val="Calibri"/>
        <family val="2"/>
        <charset val="1"/>
      </rPr>
      <t xml:space="preserve"> auf der Höhe Traktor, von Anhänger überfahren.</t>
    </r>
  </si>
  <si>
    <t>5225_Kerzers_09.10.2020.pdf</t>
  </si>
  <si>
    <t xml:space="preserve">Neubrückstrasse </t>
  </si>
  <si>
    <t>Auffahrkollision, dann Poller</t>
  </si>
  <si>
    <t>5226_Bern_10.10.2020.pdf</t>
  </si>
  <si>
    <t>Vortritt verweigert..</t>
  </si>
  <si>
    <t>5227_Zürich_12.10.2020.pdf</t>
  </si>
  <si>
    <t>Rathausstrasse 12</t>
  </si>
  <si>
    <t>370 uW/m2</t>
  </si>
  <si>
    <t>3cm  Kanten-Bordsteine, Parallelparkierung, keine Schwierigkeit Se 50m falsch eingetragen. W-lan aus Gebäude..</t>
  </si>
  <si>
    <t>5228_Rapperswil-Jona_20.09.2020.pdf</t>
  </si>
  <si>
    <t>A1 Forsthaus</t>
  </si>
  <si>
    <t>Bei Anfahrt, wo er die Geschwindigkeit hätte anpassen können, frontal (150m) Hohe Mulde</t>
  </si>
  <si>
    <t>5229_Bern_12.10.2020.pdf</t>
  </si>
  <si>
    <t>Hinterwilerstrasse</t>
  </si>
  <si>
    <t>Böschung hoch, dann überschlagen, 50m Flug aufs Dach, wenig verletzt....</t>
  </si>
  <si>
    <t>5230_Uerkheim_11.10.2020.pdf</t>
  </si>
  <si>
    <t>Rückwärts fahrend FG 83 überf</t>
  </si>
  <si>
    <t>230uW 4g, 48uW 5G</t>
  </si>
  <si>
    <r>
      <rPr>
        <sz val="11"/>
        <color rgb="FF000000"/>
        <rFont val="Calibri"/>
        <family val="2"/>
        <charset val="1"/>
      </rPr>
      <t xml:space="preserve">Sender </t>
    </r>
    <r>
      <rPr>
        <b/>
        <sz val="11"/>
        <color rgb="FF000000"/>
        <rFont val="Calibri"/>
        <family val="2"/>
        <charset val="1"/>
      </rPr>
      <t>hinter</t>
    </r>
    <r>
      <rPr>
        <sz val="11"/>
        <color rgb="FF000000"/>
        <rFont val="Calibri"/>
        <family val="2"/>
        <charset val="1"/>
      </rPr>
      <t xml:space="preserve"> Gebäude,  Post Langgasse. _Reflexion an Rolladen in 65 m Distanz. Distanzeintrag darum verdoppelt.</t>
    </r>
  </si>
  <si>
    <t>5231_St.Gallen_06.10.2020.pdf</t>
  </si>
  <si>
    <t>Salmsach</t>
  </si>
  <si>
    <t>Arbonerstr 13</t>
  </si>
  <si>
    <t>Sturz ohne Fremdeinwirkung§</t>
  </si>
  <si>
    <t>HS 1 SBB-Bahnstrom Wil, HS 3 Querend vor Wil.</t>
  </si>
  <si>
    <t>5232_Salmsach_06.9.2020.pdf</t>
  </si>
  <si>
    <t>A1 höhe Ausfahrt</t>
  </si>
  <si>
    <t xml:space="preserve">Geradeaus in Trennelement </t>
  </si>
  <si>
    <t xml:space="preserve">Doppelstandort, genau Frontal </t>
  </si>
  <si>
    <t>5233_Münchwilen_12.10.2020.pdf</t>
  </si>
  <si>
    <t>Remisbergstrasse</t>
  </si>
  <si>
    <t>Se bei Anfahrt genau 90° rechts</t>
  </si>
  <si>
    <t>5234_Kreuzlingen_06.10.2020.pdf</t>
  </si>
  <si>
    <t xml:space="preserve"> mit Stützmauer kollidiert</t>
  </si>
  <si>
    <t>Se Ochsenalp, wesentlich höher, Einstrahlwinkel perfekt, 120 m vor Hauptstrahlzentren.</t>
  </si>
  <si>
    <t>5235_Castiel_12.10.2020.pdf</t>
  </si>
  <si>
    <t>nach li Kurve in Gegenverkehr</t>
  </si>
  <si>
    <t>Post-Gelber Liefererwagen, frontal in Fahrrichtung nach Kurve, die er 150m weitergefahren ist</t>
  </si>
  <si>
    <t>5236_Zug_12.10.2020.pdf</t>
  </si>
  <si>
    <t>Schiffbaustrasse</t>
  </si>
  <si>
    <t>Unfallschwerpunkt Velounfälle. Reflexion Sender KVA Josefstrasse. GSm hinten ""sehr klein, LTE frontal tief, "sehr klein"</t>
  </si>
  <si>
    <t>5237_Zürich_02.10.2020.pdf</t>
  </si>
  <si>
    <t>Zollstrasse</t>
  </si>
  <si>
    <t>Auf Rheinbrücke spontan li in Bus</t>
  </si>
  <si>
    <t>Auf hoher Brücke über Rhein. Unverständlicher Schwenker im Stossverkehr ab prov sig. Radweg auf Fahr-Spur.</t>
  </si>
  <si>
    <t>5238_Buchs_13.10.2020.pdf</t>
  </si>
  <si>
    <t>Bondastrasse 17</t>
  </si>
  <si>
    <t>Keine Erinnerung über Ablauf, beim Auftauchen aus Funkschatten frontal, se links länger begleitend.</t>
  </si>
  <si>
    <t>5239_Chur_14.10.2020.pdf</t>
  </si>
  <si>
    <t>in Schiene geraten</t>
  </si>
  <si>
    <t>120 uW/m2</t>
  </si>
  <si>
    <t>Extreme Ausweich-Bewegung notwendig, da Bahn sehr flach quert. Grosse Unebenheiten, Rennvelo.</t>
  </si>
  <si>
    <t>5240_Bühler_08.10.2020.pdf</t>
  </si>
  <si>
    <t>Gorges tunnel</t>
  </si>
  <si>
    <t>5241_Gorges-du-Seyon_13.10.2020.pdf</t>
  </si>
  <si>
    <t>unbekannt</t>
  </si>
  <si>
    <t>Sturz ohne Fremdeinwirkung, von Ladebrücke LKW</t>
  </si>
  <si>
    <t>Ab Hebebühne gestürzt beim Abladen. Keine Ortsangabe.  2 sender 1 fabrikstandort...</t>
  </si>
  <si>
    <t>5242_Rorschacherberg_12.10.2020.pdf</t>
  </si>
  <si>
    <t>Bellerivestrasse</t>
  </si>
  <si>
    <t>seitlich kollidiert, überschlagen</t>
  </si>
  <si>
    <t>verm erst nach Auftauchen aus Gebäudeschatten</t>
  </si>
  <si>
    <t>5243_Zürich_08.10.2020.pdf</t>
  </si>
  <si>
    <t>Sägenstrasse</t>
  </si>
  <si>
    <t>Sturz in Kreisel, Auto von rechts eingefahren, verm. erschrocken.</t>
  </si>
  <si>
    <t>5244_Chur_18.08.2020.pdf</t>
  </si>
  <si>
    <t>Vortritt verweigert Kreisel</t>
  </si>
  <si>
    <t>Kreisel Scaletta, Unfallschwerpunkt.</t>
  </si>
  <si>
    <t>5245_Chur_13.10.2020.pdf</t>
  </si>
  <si>
    <t>Bernstrasse Ost</t>
  </si>
  <si>
    <t>Ort angefragt. Eventuell 2 weitere Sender, 1000m 3, 4, 5Gmittel</t>
  </si>
  <si>
    <t>5246_Suhr_15.10.2020.pdf</t>
  </si>
  <si>
    <t>Luzern Littau</t>
  </si>
  <si>
    <t>Luzernerstrasse 88</t>
  </si>
  <si>
    <t>FG weggeschleudert, von Bus überrollt. FG von hinten beleuchtet. 4 Sender, vermutlich alle Reflexion.</t>
  </si>
  <si>
    <t>5247_Luzern_15.10.2020.pdf</t>
  </si>
  <si>
    <t>Aadorferstrasse</t>
  </si>
  <si>
    <t>Einbiegend LKW mit Saugeraufbau übersehen</t>
  </si>
  <si>
    <t>5248_Aadorf_18.10.2020.pdf</t>
  </si>
  <si>
    <t>Gerberstrasse</t>
  </si>
  <si>
    <t>falsch eingespurt, Streifkollision</t>
  </si>
  <si>
    <t>4-Stelliges Schild, vermutlich Rentner, Fahrerflucht, seitlich an Bus ev Flankenreflexion.</t>
  </si>
  <si>
    <t>5249_Liestal_15.10.2020.pdf</t>
  </si>
  <si>
    <t>Gestreift</t>
  </si>
  <si>
    <t xml:space="preserve">nach linkskurve, rechts knapp abbiegen über Trottoirüberahrt. Fahrerflucht, Anhänger schwenkte vermutlich aus beim Ausweichen  </t>
  </si>
  <si>
    <t>5250_Gränichen_13.10.2020.pdf</t>
  </si>
  <si>
    <t>Haumättli</t>
  </si>
  <si>
    <t>4 Sender aus Deutschland Schwörstadt einstrahlend.  Gedämpft durch Vegetation. E</t>
  </si>
  <si>
    <t>5251_Möhlin_10.09.2020.pdf</t>
  </si>
  <si>
    <t>Im Baumgarten</t>
  </si>
  <si>
    <t>10m nach Abbiegen FG überfahren</t>
  </si>
  <si>
    <t>Die Sender sind je 90° im Abbiegemanöver; Se 1 ist zuerst 340 hinten, Se2 zuerst 435 links am Ort der Wahrnehmung.</t>
  </si>
  <si>
    <t>5252_Obfelden_07.10.2020.pdf</t>
  </si>
  <si>
    <t>Neuenkirchstrasse</t>
  </si>
  <si>
    <t>in Kurve Geradeaus, Tafel</t>
  </si>
  <si>
    <t>Se 1 Doppelstandort, hoch, durch trockenen schwachen Laub-Wald</t>
  </si>
  <si>
    <t>5253_Emmenbrücke_17.10.2020.pdf</t>
  </si>
  <si>
    <t>Klarastrasse</t>
  </si>
  <si>
    <t>kontrolle verloren</t>
  </si>
  <si>
    <t>In Anzeigetafel Coop-Tankstelle. Sender genau links 90°</t>
  </si>
  <si>
    <t>5254_Arbon_17.10.2020.pdf</t>
  </si>
  <si>
    <t>Dägetschwil</t>
  </si>
  <si>
    <t xml:space="preserve"> in linkskurve zu weit, Telefonstange</t>
  </si>
  <si>
    <t>197 uW/m2 0.79 uW/m2</t>
  </si>
  <si>
    <t>5255_Dägetschwil_20.10.2020.pdf</t>
  </si>
  <si>
    <t>Gerbi 1</t>
  </si>
  <si>
    <t>Steifkollision mit Mofa</t>
  </si>
  <si>
    <t>2 Radfahrer nebeneienander, Fahrerflucht;  Bauernhof areal daneben, Radweg macht  Biegungen, alle exponiert</t>
  </si>
  <si>
    <t>5256_Stansstad_16.10.2020.pdf</t>
  </si>
  <si>
    <t>Mosen</t>
  </si>
  <si>
    <t>Schwarzenbachstrasse</t>
  </si>
  <si>
    <t>in Haarnadelkurve geradeaus Böschung</t>
  </si>
  <si>
    <t>Milchlastwagen, geradeaus ohne Lenkanzeichen für 60 - 70 m, vor 30 Sek, in Haarnadelku exponiert Frontal 3000m  mi mi gross mi</t>
  </si>
  <si>
    <t>5257_Mosen_19.10.2020.pdf</t>
  </si>
  <si>
    <t>Thunstrasse</t>
  </si>
  <si>
    <t>quer über Strasse vor Tram gestürzt, s.schwer verletzt. beide Sender stehen so (Se 1 80°, Se 2 240°, dass sie zusätzlich an Fenstern reflektieren.</t>
  </si>
  <si>
    <t>5258_Bern_20.10.2020.pdf</t>
  </si>
  <si>
    <t>geschleudert in Mittelleitplanke</t>
  </si>
  <si>
    <t>Keine Polizeimeldung erstellt, Routinefahrt / "Zufall". Unfallschwerpunkt. 3 Se gleiche Höhe</t>
  </si>
  <si>
    <t>5259_Oberbüren_05.10.2020.pdf</t>
  </si>
  <si>
    <t>Baregg FR ZH</t>
  </si>
  <si>
    <t>Keine Polizeimeldung erstellt, Viasuisse-Meldung. Astra-Unfallkarte 21 abwarten.</t>
  </si>
  <si>
    <t>5260_Baden_08.10.2020.pdf</t>
  </si>
  <si>
    <t xml:space="preserve">Winterthurerstrasse  </t>
  </si>
  <si>
    <t>Se 4 KVA nur für Velofahrerin wirksam: 862 m - m kl</t>
  </si>
  <si>
    <t>5261_Hinwil_12.09.2020.pdf</t>
  </si>
  <si>
    <t>Alle 3 Sender mit haupstrahlzentren zum 50m-Vorfeld</t>
  </si>
  <si>
    <t>5262_Wittenbach_19.09.2020.pdf</t>
  </si>
  <si>
    <t>Beitenwil</t>
  </si>
  <si>
    <t>Fussgängerin hinter Postauto überfahren</t>
  </si>
  <si>
    <t>Genauer Ablauf nicht bekannt, vermutlich querte sie unmittelbar nach Postauto und LKW kam F</t>
  </si>
  <si>
    <t>5263_Beitenwil_14.10.2020.pdf</t>
  </si>
  <si>
    <t>Unfallschwerpunkt, Huobkreisel. Strahlung ausschliesslich reflektiert.  5354_Pfäffikon_14.11.2020</t>
  </si>
  <si>
    <t>5264_Pfäffikon_10.10.2020.pdf</t>
  </si>
  <si>
    <t>La Tourne</t>
  </si>
  <si>
    <t>resto la Tourne</t>
  </si>
  <si>
    <t xml:space="preserve">Vortritt verweigert </t>
  </si>
  <si>
    <t>HS 16kV, Erdeinspeisung. Motorradfahrer hat vor 50m eine linkskurve, und taucht von unten auf.  Abbiegen F auf Parkplatz vor Restaurant. Verm. leichte Vegetation dämpft etwas.</t>
  </si>
  <si>
    <t>5265_La Tourne_15.10.2020.pdf</t>
  </si>
  <si>
    <t>Urnerboden</t>
  </si>
  <si>
    <t>nach Gerade in Linkskurve Böschung hinauf, sehr schwer gestürzt.</t>
  </si>
  <si>
    <t>5266_Urnerboden_21.10.2020.pdf</t>
  </si>
  <si>
    <t>Auf Stau aufgefahren</t>
  </si>
  <si>
    <t>Reflexionen an den Fahrzeugdächern der Kolonne vor ihm</t>
  </si>
  <si>
    <t>5267_Standstad_20.10.2020.pdf</t>
  </si>
  <si>
    <t>Schönmattstrasse</t>
  </si>
  <si>
    <t>in Wald in Re Kurve Gegenverkehr, gestürzt</t>
  </si>
  <si>
    <t>vermutlich HS vorher, aber keine Lokalisation möglich, Einschnitt, kurve re, Wald. Astra-Unfallkarte 21 abwarten.</t>
  </si>
  <si>
    <t>5267_Liestal_14.10.2020.pdf</t>
  </si>
  <si>
    <t>Mürtschenstrasse</t>
  </si>
  <si>
    <t>Gerüstbauer abgestürzt</t>
  </si>
  <si>
    <t>10m Sturz</t>
  </si>
  <si>
    <t>5269_Zürich_23.10.2020.pdf</t>
  </si>
  <si>
    <t>Itingen</t>
  </si>
  <si>
    <t>A22 FR Liestal</t>
  </si>
  <si>
    <t>Bei Spurwechsel geradeaus, Wiese</t>
  </si>
  <si>
    <t>Se 1 Einleitung des Manövers auf Normalspur, dann 100 m gerade in Zaun, wo Leitungen (vorher winklig) queren</t>
  </si>
  <si>
    <t>5270_Itingen_23.10.2020.pdf</t>
  </si>
  <si>
    <t>Hasliberg</t>
  </si>
  <si>
    <t>Hasliberg-Käserstatt</t>
  </si>
  <si>
    <t>Seilbahntechniker abgestürzt</t>
  </si>
  <si>
    <t>Von Gondeldach beim Runtersteigen abgestürzt, vermutlich an Mast 2 kletternd, Schwingerkönig Mathias Glarner</t>
  </si>
  <si>
    <t>5271_Hasliberg_27.06.2017.pdf</t>
  </si>
  <si>
    <t>Reiherweg</t>
  </si>
  <si>
    <t>genauer Ort noch nicht bestimmt. Kurze Strasse, Lücken.</t>
  </si>
  <si>
    <t>5272_Biberist_25.10.2020.pdf</t>
  </si>
  <si>
    <t>Villars-sainte-Croix</t>
  </si>
  <si>
    <t xml:space="preserve">rechts in Leitplanke, 100m </t>
  </si>
  <si>
    <t>ungelenkt, lineare Abweichung nach Queren des hauptstrahlzentrums. 2x HS 1 gequert. Vermutlich Sekundenschlaf</t>
  </si>
  <si>
    <t>5273_Villars-ste-Croix-19.10.2020.pdf</t>
  </si>
  <si>
    <t>verschaltes Dreirad, Liege-Rad, zu schnell in Kurve und an Mast gekippt.</t>
  </si>
  <si>
    <t>5274_Chur_25.10.2020.pdf</t>
  </si>
  <si>
    <t>Ort noch nicht genau, Oberdorfstrasse ist 200 m lang</t>
  </si>
  <si>
    <t>5275_Schänis_25.10.2020.pdf</t>
  </si>
  <si>
    <t>nach Kurve Streifkollision</t>
  </si>
  <si>
    <t>104 uW/m2</t>
  </si>
  <si>
    <t xml:space="preserve">zweites Auto hinter Auto mit Anhänger vorne links angefahren. Schmale Strasse. </t>
  </si>
  <si>
    <t>5276_Niederhelfenschwil_03.09.2020.pdf</t>
  </si>
  <si>
    <t>Galerie Güetli</t>
  </si>
  <si>
    <t>Nach Galerie geschleudert</t>
  </si>
  <si>
    <t>nach Ende der Galerie, Sender genau am Ende Galerie. Drei Betreiber</t>
  </si>
  <si>
    <t>5277_Gurtnellen_26.10.2020.pdf</t>
  </si>
  <si>
    <t>Sonnentalstrasse</t>
  </si>
  <si>
    <t>Tram wechselt 40m vorher Strassenseite, Grüntrasse, seitlich mit Büschen. Reflexion an Glasfassade.</t>
  </si>
  <si>
    <t>5278_Dübendorf_30.10.2020.pdf</t>
  </si>
  <si>
    <t>Kollision beim Vorbeifahren</t>
  </si>
  <si>
    <t>feucht</t>
  </si>
  <si>
    <t xml:space="preserve">vor oder während Überholvorgang gestürzt, ev geschwankt. </t>
  </si>
  <si>
    <t>5279_Herzogenbuchsee_29.10.2020.pdf</t>
  </si>
  <si>
    <t>Auffahrunfall 4 Fahrzeuge</t>
  </si>
  <si>
    <t>keine Meldung...</t>
  </si>
  <si>
    <t>Mehrere Fahrzeuge-. Se 420 links genau 90° und reflektiert an konkaver Schallschutzwand rechts</t>
  </si>
  <si>
    <t>5280_Morges_25.10.2020.pdf</t>
  </si>
  <si>
    <t>Lehnstrasse 1</t>
  </si>
  <si>
    <t>Monteur, 10m von Leiter gestürzt</t>
  </si>
  <si>
    <t>Sturz, erfahrener Monteur.  Leistungen 2012 plausibilisiert, müssten auf der Fachstelle erfragt werden.</t>
  </si>
  <si>
    <t>5281_St.Gallen_28.02.2012.pdf</t>
  </si>
  <si>
    <t>Eichbergstrasse</t>
  </si>
  <si>
    <t>hell-dunkel</t>
  </si>
  <si>
    <t>5282_Oberriet_31.10.2020.pdf</t>
  </si>
  <si>
    <t>Aarwangenstrasse</t>
  </si>
  <si>
    <r>
      <rPr>
        <sz val="11"/>
        <color rgb="FF000000"/>
        <rFont val="Calibri"/>
        <family val="2"/>
        <charset val="1"/>
      </rPr>
      <t xml:space="preserve">drei Fahrzeuge involviert Verursacher nicht definiert, FR W/O exponiert zu 2 Sender </t>
    </r>
    <r>
      <rPr>
        <b/>
        <sz val="11"/>
        <color rgb="FFC00000"/>
        <rFont val="Calibri"/>
        <family val="2"/>
        <charset val="1"/>
      </rPr>
      <t>m m m gr</t>
    </r>
    <r>
      <rPr>
        <sz val="11"/>
        <color rgb="FF000000"/>
        <rFont val="Calibri"/>
        <family val="2"/>
        <charset val="1"/>
      </rPr>
      <t>+</t>
    </r>
  </si>
  <si>
    <t>5283_Langenthal_28.10.2020.pdf</t>
  </si>
  <si>
    <t>Pfingstweidstrasse 16</t>
  </si>
  <si>
    <t>Alter und Fahrrichtung angefragt / laufende Untersuchung...</t>
  </si>
  <si>
    <t>5284_Zürich_01.11.2020.pdf</t>
  </si>
  <si>
    <t xml:space="preserve">Wetzikon </t>
  </si>
  <si>
    <t>Bönlerstrasse</t>
  </si>
  <si>
    <t>Geradeaus statt Rechtskurve / Einschlafunfall oder med.Problem, keine extreme Deformation.</t>
  </si>
  <si>
    <t>5285_Wetzikon_30.10.2020.pdf</t>
  </si>
  <si>
    <t>Buttes</t>
  </si>
  <si>
    <t>route principale</t>
  </si>
  <si>
    <t>bei Bahnübergang gestürzt</t>
  </si>
  <si>
    <t>5286_Buttes_01.11.2020.pdf</t>
  </si>
  <si>
    <t>Fahrer ohne Adressangabe....gesucht</t>
  </si>
  <si>
    <t>5287_Landquart_19.11.2020.pdf</t>
  </si>
  <si>
    <t>Rudolfstätten</t>
  </si>
  <si>
    <t>Züribieterstrasse</t>
  </si>
  <si>
    <t>in Kurve überholt, Kollision</t>
  </si>
  <si>
    <t>11 Frequenzen, exponierte Kuppenlage nach Waldausgang 5G 13.00...15.00 uW</t>
  </si>
  <si>
    <t>5288_Rudolfstetten_03.11.2020.pdf</t>
  </si>
  <si>
    <t>Via Santa Maria</t>
  </si>
  <si>
    <t>Bauarbeiter</t>
  </si>
  <si>
    <t>Von Schalungsteil erschlagen</t>
  </si>
  <si>
    <t>Neubau auf anderer Strassenseite, Schalungselement, das er selber anhängte, beim Aufziehen runtergestürzt</t>
  </si>
  <si>
    <t>5289_Gordola_09.10.2020.pdf</t>
  </si>
  <si>
    <t>St.Silvester</t>
  </si>
  <si>
    <t>Gomma</t>
  </si>
  <si>
    <t>links ab Strasse, gekippt</t>
  </si>
  <si>
    <t>in scharfer Linkskurve 160° bei Expos. Re Med.Problem</t>
  </si>
  <si>
    <t>5290_St.Silvester_05.11.2020.pdf</t>
  </si>
  <si>
    <t>Konrad Escher Strasse</t>
  </si>
  <si>
    <t>Geradeaus in Stützwand</t>
  </si>
  <si>
    <t>Auf Gerade eingeschlafen, langsame Kollision nach vorheriger Querung des Trottoirs. 5 HS-Querungen hintereinander</t>
  </si>
  <si>
    <t>5291_Ziegelbrücke_04.11.2020.pdf</t>
  </si>
  <si>
    <t>Route de Colovrex</t>
  </si>
  <si>
    <t>Endlage Sender 1 hinten, Stationswagen, Se 2 Palexpo, ev. Doppelstandort..</t>
  </si>
  <si>
    <t>5292_Geneve_25.05.2020.pdf</t>
  </si>
  <si>
    <t>Route des Jeunes</t>
  </si>
  <si>
    <r>
      <rPr>
        <sz val="11"/>
        <color rgb="FF000000"/>
        <rFont val="Calibri"/>
        <family val="2"/>
        <charset val="1"/>
      </rPr>
      <t xml:space="preserve">Se 1 und 2 Doppelstandort, Se 3 wird an </t>
    </r>
    <r>
      <rPr>
        <b/>
        <sz val="11"/>
        <color rgb="FFFF0000"/>
        <rFont val="Calibri"/>
        <family val="2"/>
        <charset val="1"/>
      </rPr>
      <t xml:space="preserve">Metallfassade reflektiert </t>
    </r>
    <r>
      <rPr>
        <sz val="11"/>
        <color rgb="FF000000"/>
        <rFont val="Calibri"/>
        <family val="2"/>
        <charset val="1"/>
      </rPr>
      <t>kurz vor Unfallablauf.</t>
    </r>
  </si>
  <si>
    <t>5293_Geneve_02.01.2020.pdf</t>
  </si>
  <si>
    <t>Ursy</t>
  </si>
  <si>
    <t>Route d Oron</t>
  </si>
  <si>
    <t>Gegenspur in Kurve, Kollsion</t>
  </si>
  <si>
    <t>leichte Rechtskurve,der vordere (scooter) ist geradeaus gefahren, zurückgeschleudert in Motorrad</t>
  </si>
  <si>
    <t>5294_Ursy_19.10.2020.pdf</t>
  </si>
  <si>
    <t>Schlosswil</t>
  </si>
  <si>
    <t>Kühmoosstrasse</t>
  </si>
  <si>
    <t>Geradeaus, überschlagen</t>
  </si>
  <si>
    <t xml:space="preserve">nur Geradeaus statt leichte rechtskurve, mehrfach überschlagen, in Siloballen, </t>
  </si>
  <si>
    <t>5295_Schlosswil_06.11.2020.pdf</t>
  </si>
  <si>
    <t>inmitten reflektierender Gewerbebauten</t>
  </si>
  <si>
    <t>5296_Winterthur_26.10.2020.pdf</t>
  </si>
  <si>
    <t>Einfahrt Steinhausen</t>
  </si>
  <si>
    <t>in Einfahrt in li , re Leitplanken</t>
  </si>
  <si>
    <t>5297_Cham_07.11.2020.pdf</t>
  </si>
  <si>
    <t>Mamishaus</t>
  </si>
  <si>
    <t>Ort noch nicht genau definiert. Sekundenschlaf mit linearer Weiterfahrt 50m, Vor Mamishaus, zus. Polycom.</t>
  </si>
  <si>
    <t>5298_Mamishaus_09.11.2020.pdf</t>
  </si>
  <si>
    <t>Lohmattstrasse</t>
  </si>
  <si>
    <t>Sendeleistungen plausibilisiert. Nebenstrasse, temp.leicht unter Null. Verunfallter leicht reduziert.</t>
  </si>
  <si>
    <t>5299_Wünnewil_27.02.2013.pdf</t>
  </si>
  <si>
    <t>5300_Allschwil_09.11.2020.pdf</t>
  </si>
  <si>
    <t>Neue Eschenbacherstrasse</t>
  </si>
  <si>
    <r>
      <rPr>
        <b/>
        <sz val="11"/>
        <color rgb="FFFF0000"/>
        <rFont val="Calibri"/>
        <family val="2"/>
        <charset val="1"/>
      </rPr>
      <t>Reflexion an langer Solaranlage</t>
    </r>
    <r>
      <rPr>
        <sz val="11"/>
        <color rgb="FF000000"/>
        <rFont val="Calibri"/>
        <family val="2"/>
        <charset val="1"/>
      </rPr>
      <t>. nach ca. 15 m über Seestrassenhöhe links über Strasse, Leitplanke, dann Böschung und Stützmauer-Sturz</t>
    </r>
  </si>
  <si>
    <t>5301_Schmerikon_11.11.2020.pdf</t>
  </si>
  <si>
    <t>Verkehrsteiler überfahren</t>
  </si>
  <si>
    <t>5302_St.Gallen_11.11.2020.pdf</t>
  </si>
  <si>
    <t>Leibstadt</t>
  </si>
  <si>
    <t>Vollbremsung angesichts eines von rechts heranfahrenden Fahrzeugs, Gegenlicht, Büsche sichtbehindernd, Reflexion an Blechwand</t>
  </si>
  <si>
    <t>5303_Leibstadt_25.10.2020.pdf</t>
  </si>
  <si>
    <t>Kantonsstrasse 19</t>
  </si>
  <si>
    <t>leicht Gegenlicht, FG 84-jährig, sehr schwer verletzt, tags darauf gestorben.</t>
  </si>
  <si>
    <t>5304_Nottwil_13.11.2020.pdf</t>
  </si>
  <si>
    <t>Hinterbergstrasse</t>
  </si>
  <si>
    <t>leicht Gegenlicht, FG 74-jährig, sehr schwer verletzt</t>
  </si>
  <si>
    <t>5305_Steinhausen_13.11.2020.pdf</t>
  </si>
  <si>
    <t>Davesco-Soregno</t>
  </si>
  <si>
    <t>Via Cantonale 21</t>
  </si>
  <si>
    <t>in Kurve geradeaus, Geländer</t>
  </si>
  <si>
    <t xml:space="preserve">Sender in Gebäudelücke, über 20m spontan auftretend, vorher nicht. </t>
  </si>
  <si>
    <t>5306_Davesco-Soregno_14.11.2020.pdf</t>
  </si>
  <si>
    <t>Vortritt verweigert  links abbiegend</t>
  </si>
  <si>
    <r>
      <rPr>
        <sz val="11"/>
        <color rgb="FF000000"/>
        <rFont val="Calibri"/>
        <family val="2"/>
        <charset val="1"/>
      </rPr>
      <t xml:space="preserve">Kabinenform angefragt, k. Antwort. </t>
    </r>
    <r>
      <rPr>
        <sz val="11"/>
        <color rgb="FFFF0000"/>
        <rFont val="Calibri"/>
        <family val="2"/>
        <charset val="1"/>
      </rPr>
      <t>Se hinten:  8mts gross,  LET gross, 5G mittel je 275, Doppelstandort</t>
    </r>
  </si>
  <si>
    <t>5307_Neuendorf_13.11.2020.pdf</t>
  </si>
  <si>
    <t>Ried-Brig</t>
  </si>
  <si>
    <t>Mürinistrasse</t>
  </si>
  <si>
    <t xml:space="preserve"> AG5289</t>
  </si>
  <si>
    <t>vermutlich Mehrfachstandort, Hotel Simplon, Pole-Sender</t>
  </si>
  <si>
    <t>5308_Ried-Brig_10.09.2020.pdf</t>
  </si>
  <si>
    <t>St.Peterzellstrasse</t>
  </si>
  <si>
    <t>nach rechtskurve in Böschung</t>
  </si>
  <si>
    <t>Sender Kirchturm Hemberg, Sender St.-Peterzell, Sender weit: Hochkamm, exponierte Bergstrecke vorher</t>
  </si>
  <si>
    <t>5309_Hemberg_14.11.2020.pdf</t>
  </si>
  <si>
    <t>Alosenstrasse</t>
  </si>
  <si>
    <t>Suizid.</t>
  </si>
  <si>
    <t>5310_Oberägeri_15.11.2020.pdf</t>
  </si>
  <si>
    <t>Hauptstrasse 23</t>
  </si>
  <si>
    <t>vor 190m hinten, Se 4 (erster Impuls im Ablauf), Se 2 Reflektiert (680m; somit plus 10% )</t>
  </si>
  <si>
    <t>5311_Balgach_16.11.2020.pdf</t>
  </si>
  <si>
    <t>Sturz ohne Fremdeinwirkung Radarblitz</t>
  </si>
  <si>
    <r>
      <rPr>
        <sz val="11"/>
        <color rgb="FF000000"/>
        <rFont val="Calibri"/>
        <family val="2"/>
        <charset val="1"/>
      </rPr>
      <t xml:space="preserve">Bei mobiler Blitzanlage erschrocken, V 92 statt 80, also 7km zu viel. Erklärung zu </t>
    </r>
    <r>
      <rPr>
        <b/>
        <sz val="11"/>
        <color rgb="FF7030A0"/>
        <rFont val="Calibri"/>
        <family val="2"/>
        <charset val="1"/>
      </rPr>
      <t>Schreckreaktion</t>
    </r>
    <r>
      <rPr>
        <sz val="11"/>
        <color rgb="FF000000"/>
        <rFont val="Calibri"/>
        <family val="2"/>
        <charset val="1"/>
      </rPr>
      <t xml:space="preserve"> hier.</t>
    </r>
  </si>
  <si>
    <t>5312_Schafisheim_15.11.2020.pdf</t>
  </si>
  <si>
    <t>Scalärastrasse</t>
  </si>
  <si>
    <t>mehrfach rückwärts gerollt</t>
  </si>
  <si>
    <t>bei ansteigender Einmündung 2 x rückwärts rollen lassen Fahrerflucht, Fahrunfähig. Sender Kantonsspital Chur</t>
  </si>
  <si>
    <t>5313_Chur_13.11.2020.pdf</t>
  </si>
  <si>
    <t>Nicht genauer lokalisiert.</t>
  </si>
  <si>
    <t>5314_Steinhausen_16.11.2020.pdf</t>
  </si>
  <si>
    <t>Krankenhausstrasse 28</t>
  </si>
  <si>
    <t>Auffahrkollision vor Kreisel</t>
  </si>
  <si>
    <t>bei Vorbeifahrt an Sendern Krankenhaus, zuerst rechts 90°, linear bis Kreuzung ca. 150m weiter. Se 2 verm Polycom</t>
  </si>
  <si>
    <t>5315_Thun_16.11.2020.pdf</t>
  </si>
  <si>
    <t>Vollgas über querstrasse</t>
  </si>
  <si>
    <t xml:space="preserve">Quer über Platz mit Vollgas, Private Lernfahrerin. Blauer BMW klein, </t>
  </si>
  <si>
    <t>5316_Biel_17.11.2020.pdf</t>
  </si>
  <si>
    <t>Mögliche Flankenreflexion an parallel fahrendem Zug.</t>
  </si>
  <si>
    <t>5317_Sargans_16.11.2020.pdf</t>
  </si>
  <si>
    <t>später gestorben. Ort noch unbekannt. Augenschein notwendig. Entfernter 3-fach Standort</t>
  </si>
  <si>
    <t>5318_Splügen_13.11.2020.pdf</t>
  </si>
  <si>
    <t>Heinrichsbadstrasse</t>
  </si>
  <si>
    <t>Sender in Hochspannungsleitung</t>
  </si>
  <si>
    <t>5319_St.Gallen_15.11.2020.pdf</t>
  </si>
  <si>
    <t>Köniz</t>
  </si>
  <si>
    <t>Wabersackerstrasse</t>
  </si>
  <si>
    <t>verletzkt</t>
  </si>
  <si>
    <t xml:space="preserve">Höchstbelastete Kreuzung. </t>
  </si>
  <si>
    <t>5320_Köniz_17.11.2020.pdf</t>
  </si>
  <si>
    <t>zu knapp überholt, gestreift m 63</t>
  </si>
  <si>
    <t>beim Wiedereinschwenken Lieferwagen, mit Anhänger e-biker 63  gefällt</t>
  </si>
  <si>
    <t>5321_Goldach_17.11.2020.pdf</t>
  </si>
  <si>
    <t>Speicherschwendi</t>
  </si>
  <si>
    <t>Halden</t>
  </si>
  <si>
    <t>Beide HS 1,  5G 800 mhz</t>
  </si>
  <si>
    <t>5322_Speicherschwendi_15.11.2020.pdf</t>
  </si>
  <si>
    <t>Buechholzstrasse</t>
  </si>
  <si>
    <t>zu zweit auf Fahrrad bergab</t>
  </si>
  <si>
    <t>geteerte Waldstrasse, in Kurve rechts ab, Böschung und in Baum.</t>
  </si>
  <si>
    <t>5323_Berneck_17.11.2020.pdf</t>
  </si>
  <si>
    <t>Walenbüchelstrasse</t>
  </si>
  <si>
    <t>Lehrling von Rampe gestürzt</t>
  </si>
  <si>
    <t>innerhalb des Gebäudes, Seitliche Wände bis zur Fahrzeugfront schirmen ab.</t>
  </si>
  <si>
    <t>5324_St.Gallen_17.11.2020.pdf</t>
  </si>
  <si>
    <t>Witikerstrasse</t>
  </si>
  <si>
    <t>5325_Zürich_18.11.2020.pdf</t>
  </si>
  <si>
    <t>Vordemwald</t>
  </si>
  <si>
    <t>Langenthalerstrasse 36</t>
  </si>
  <si>
    <t>spontan Gegenspur,  Mauer P FZ</t>
  </si>
  <si>
    <t>lineares Abweichen, 500m lange Gerade. Ort nicht bestimmbar. 2  Sender ü 1000 von silo aus... Hauptstrahlzentrum...</t>
  </si>
  <si>
    <t>5326_Vordemwald_16.11.2020.pdf</t>
  </si>
  <si>
    <t>Gotthardstrasse 81</t>
  </si>
  <si>
    <t>Se 2 Doppelstandort mit Polycom. Beide Se immer hinten seit 250m.</t>
  </si>
  <si>
    <t>5327_Ibach_17.11.2020.pdf</t>
  </si>
  <si>
    <t xml:space="preserve">Fahrrichtung Tram Richtung Zentrum. </t>
  </si>
  <si>
    <t>5328_Zürich_01.11.2020.pdf</t>
  </si>
  <si>
    <t>Motiers</t>
  </si>
  <si>
    <t>Sur la grande Cote</t>
  </si>
  <si>
    <t>Frontal Sender Landi, 115m falsch eingetragen in Bakom-Karte.</t>
  </si>
  <si>
    <t>5329_Motiers_18.11.2020.pdf</t>
  </si>
  <si>
    <t>Wissegg</t>
  </si>
  <si>
    <t>Erste Kurve ohne Funkbelastung.  Ort angefragt.</t>
  </si>
  <si>
    <t>5330_Trogen_14.11.2020.pdf</t>
  </si>
  <si>
    <t>Wilfeld Kreisel</t>
  </si>
  <si>
    <t>Sturz in Kreisel, Nässe</t>
  </si>
  <si>
    <t>ausgerutscht, Roller in grossem Kreisel</t>
  </si>
  <si>
    <t>5331_Wil_19.11.2020.pdf</t>
  </si>
  <si>
    <t>Weissbadstrasse</t>
  </si>
  <si>
    <t>45 uW/m2</t>
  </si>
  <si>
    <t>5332_Appenzell_20.11.2020.pdf</t>
  </si>
  <si>
    <t>Chur Süd</t>
  </si>
  <si>
    <t>Geradeaus in Signalständer</t>
  </si>
  <si>
    <t>Se 2 an Rossbodenstrasse, ebenso von links vorn.</t>
  </si>
  <si>
    <t>5333_Chur_20.11.2020.pdf</t>
  </si>
  <si>
    <t>Mariahilf</t>
  </si>
  <si>
    <t>Düdingerstrasse</t>
  </si>
  <si>
    <t>Geradeaus auf FG-Insel, Kreisel</t>
  </si>
  <si>
    <t>aufgrund der Kurvenradien ca. vor 80m eingeschlafen - oder mit HR-Problem reduzierte Fahrfähigkeit.</t>
  </si>
  <si>
    <t>5335_Mariahilf_21.11.2020.pdf</t>
  </si>
  <si>
    <t>Bahnhofstrasse 44</t>
  </si>
  <si>
    <t>4.14 mW/m2</t>
  </si>
  <si>
    <t xml:space="preserve">nach Wegfahrt von Parkschranke aus Migros-Parkhaus am Stop Vollgas. </t>
  </si>
  <si>
    <t>5336_Baden_18.11.2020.pdf</t>
  </si>
  <si>
    <t>Gutbertshauserstr</t>
  </si>
  <si>
    <t>verm. Vollstop bei LSA-Einsetzen, dabei abgewürgt, ausgestiegen und geflohen.</t>
  </si>
  <si>
    <t>5337_Sulgen_21.11.2020.pdf</t>
  </si>
  <si>
    <t>Lernfahrerin.</t>
  </si>
  <si>
    <t>5338_Rorschacherberg_21.11.2020.pdf</t>
  </si>
  <si>
    <t>Ausfahrt A51</t>
  </si>
  <si>
    <t>5339_Bülach_21.11.2020.pdf</t>
  </si>
  <si>
    <t>keine Ortsangabe zu eruieren. Warten auf Astra-Unfallkarte2021</t>
  </si>
  <si>
    <t>5340_Genf_23.09.2020.pdf</t>
  </si>
  <si>
    <t>6:05</t>
  </si>
  <si>
    <t>kurze Gerade, dann statt rechtskurve linear in Verkehrsteiler, Reflexion rechts an Glasfront.  HS Bahnstrom in Unterführung</t>
  </si>
  <si>
    <t>5341_Flawil_23.11.2020.pdf</t>
  </si>
  <si>
    <t>links in Gegenspur</t>
  </si>
  <si>
    <t>5342_Mühleberg_23.11.2020.pdf</t>
  </si>
  <si>
    <t>rechts ab Fahrbahn, Mauer</t>
  </si>
  <si>
    <t>5343_Buus_22.11.2020.pdf</t>
  </si>
  <si>
    <t>Nyon</t>
  </si>
  <si>
    <t xml:space="preserve">A1 FR süd, </t>
  </si>
  <si>
    <t>rechts ab Fahrbahn, überschlagen</t>
  </si>
  <si>
    <t>HS Querungen am Unfallort</t>
  </si>
  <si>
    <t>5344_Nyon_21.11.2020.pdf</t>
  </si>
  <si>
    <t>Bettlachstrasse</t>
  </si>
  <si>
    <t>rechtwinklig geführte Hauptstrasse</t>
  </si>
  <si>
    <t xml:space="preserve">Zeugenaufruf, da widersprüchliche Angaben. Ganze Kreuzung exponiert 2 x Hauptstrahlzentren </t>
  </si>
  <si>
    <t>5345_Grenchen_19.11.2020.pdf</t>
  </si>
  <si>
    <t>Kaiserstuhl</t>
  </si>
  <si>
    <t>brünigstrasse</t>
  </si>
  <si>
    <t>bei Bahnübergang geradeaus</t>
  </si>
  <si>
    <t>HS 1vor 600m herangeführt, dann parallel über Kopf, dann vor 260 abgeleitet</t>
  </si>
  <si>
    <t>5346_Kaiserstuhl_01.11.2020.pdf</t>
  </si>
  <si>
    <t>Alkohol 1.2 mg</t>
  </si>
  <si>
    <t>5347_Stans_19.11.2020.pdf</t>
  </si>
  <si>
    <t>Cadonaustrasse</t>
  </si>
  <si>
    <t>Ja</t>
  </si>
  <si>
    <t>Vortritt verweigert linksabbiegend</t>
  </si>
  <si>
    <t>verm Blendung zusätzlich. Velo mit Licht. Sender vom Kantonsspital Chur Hauptstrahl, ev Doppelstandort</t>
  </si>
  <si>
    <t>5348_Chur_24.11.2020.pdf</t>
  </si>
  <si>
    <t>Rue du cret 12</t>
  </si>
  <si>
    <t>FG 92, ev. Blendung 15.00</t>
  </si>
  <si>
    <t>5349_La-Chaux-de-Fonds_24.11.2020.pdf</t>
  </si>
  <si>
    <t>Rossens</t>
  </si>
  <si>
    <t>Rue du Barrage</t>
  </si>
  <si>
    <t>nebel</t>
  </si>
  <si>
    <t>ev Querungen HS vor 4000m / nicht belegbar, da Rossens dazwischen</t>
  </si>
  <si>
    <t>3550_Rossens_24.11.2020.pdf</t>
  </si>
  <si>
    <t>Fahrfehler in parkierte Autos</t>
  </si>
  <si>
    <t>Kontrollverlust</t>
  </si>
  <si>
    <t xml:space="preserve">Se 3 vermutlich 2 Sender. GF-Gebäude, </t>
  </si>
  <si>
    <t>5351_Schaffhausen_24.11.2020.pdf</t>
  </si>
  <si>
    <t>Islisberg Tunnel</t>
  </si>
  <si>
    <t xml:space="preserve">Mittlere  Nischenwand </t>
  </si>
  <si>
    <t>Genau in Sendernische, Fahrzeug vorne rechts zerstört. Einschlaf-Vorgang.</t>
  </si>
  <si>
    <t>5352_Hedingen_25.11.2020.pdf</t>
  </si>
  <si>
    <t>Haltikerstrasse</t>
  </si>
  <si>
    <t xml:space="preserve">Unfallschwerpunkt. Unfall Radfahrer 2011. </t>
  </si>
  <si>
    <t>5353_Küssnacht_13.11.2020.pdf</t>
  </si>
  <si>
    <t>4.2 mW/m2</t>
  </si>
  <si>
    <t xml:space="preserve"> 2 FG, einen weggeschleudert, Reflexion an Metallfassade, Fahrerflucht. Unfallschwerpunkt. 5264_Pfäffikon_10.102.2020</t>
  </si>
  <si>
    <t>5354_Pfäffikon_14.11.2020.pdf</t>
  </si>
  <si>
    <t>Löberenstrasse</t>
  </si>
  <si>
    <t>Plaffeien</t>
  </si>
  <si>
    <t xml:space="preserve">Trafostation auf Mast, ca. 5 m über Niveau, Querung hochformatig. 40 KV, Minus </t>
  </si>
  <si>
    <t>5356_Plaffeien_08.02.2018.pdf</t>
  </si>
  <si>
    <t>Engestrasse</t>
  </si>
  <si>
    <t>Sender gleiche Höhe mit Hauptstrahl parallel Engestrasse / SBB,  Se 2 frontal ennet Aare, ev neu doppelt.</t>
  </si>
  <si>
    <t>5357_Bern_26.11.2020.pdf</t>
  </si>
  <si>
    <t xml:space="preserve">Rosenberg </t>
  </si>
  <si>
    <t>Tunnel im richtungswechsel-Bereich. Verursacher mit 15 jähriger Beifahrerin in Kabine.</t>
  </si>
  <si>
    <t>5358_St.Gallen_02.11.2020.pdf</t>
  </si>
  <si>
    <t>Militärstrasse</t>
  </si>
  <si>
    <t>Postdreirad mit Anhänger angefahren Reflexion an Metallfassaden</t>
  </si>
  <si>
    <t>5359_Schattdorf_26.11.2020.pdf</t>
  </si>
  <si>
    <t>Bohl Fussgängerzone</t>
  </si>
  <si>
    <t>4.05 mW/m2</t>
  </si>
  <si>
    <t>5360_St.Gallen_27.11.2020.pdf</t>
  </si>
  <si>
    <t>Sernftalstrasse Müsli</t>
  </si>
  <si>
    <t>vor linkskurve zu weit rechts</t>
  </si>
  <si>
    <t>Vermutlich dreifachstandort, Weiterer Standort Südwestlich (frontal) 1100m m kl gr  5G m</t>
  </si>
  <si>
    <t>Detligen</t>
  </si>
  <si>
    <t>Hauptstrasse 44</t>
  </si>
  <si>
    <t>Vorher auf kurzer Geraden von LKW überholt</t>
  </si>
  <si>
    <t>5362_Detligen_27.11.2020.pdf</t>
  </si>
  <si>
    <t>Uttigen</t>
  </si>
  <si>
    <t xml:space="preserve">  Gegenverkehr,  ev Abbiegend</t>
  </si>
  <si>
    <t>Uttigen ist Funkfrei...</t>
  </si>
  <si>
    <t>noch dunkel</t>
  </si>
  <si>
    <t>5363_Uttigen_27.11.2020.pdf</t>
  </si>
  <si>
    <t>Samstagern</t>
  </si>
  <si>
    <t>Stollenrainstrasse</t>
  </si>
  <si>
    <t>über Böschung gekippt</t>
  </si>
  <si>
    <t xml:space="preserve">mit Kind 4 Jährig, beide schwer verletzt, </t>
  </si>
  <si>
    <t>5364_Samstagern_25.06.2020.pdf</t>
  </si>
  <si>
    <t>Rosenbergsaustrasse</t>
  </si>
  <si>
    <t>Vorderrad Roller weggerutscht; ev. glatter Dolendeckel bei Bremsung vor Einbiegen in Hauptstrasse..</t>
  </si>
  <si>
    <t>5365_Au_19.10.2020.pdf</t>
  </si>
  <si>
    <t>Massagno</t>
  </si>
  <si>
    <t>rollen lassen, aus Fahrzeug gekippt</t>
  </si>
  <si>
    <t xml:space="preserve"> Se 2 sehr klein</t>
  </si>
  <si>
    <t>5366_Massagno_27.11.2020.pdf</t>
  </si>
  <si>
    <t>Frasco</t>
  </si>
  <si>
    <t>links abbiegenden überholt</t>
  </si>
  <si>
    <t xml:space="preserve"> Mehrfachstandort hinten/oben/links. Fahrrad Jugendlicher, 14 Mittagszeit</t>
  </si>
  <si>
    <t>5367_Frasco_22.11.2020.pdf</t>
  </si>
  <si>
    <t>Guntershausen</t>
  </si>
  <si>
    <t>auf P beim Bahnhof einschwenkend</t>
  </si>
  <si>
    <t>5368_Guntershausen_27.11.2020.pdf</t>
  </si>
  <si>
    <t>Beim Wenden in Bach gestürzt</t>
  </si>
  <si>
    <t>Trial, schwere leistungsstarke Maschine ausgeliehen, motorradbegeistert</t>
  </si>
  <si>
    <t>5369_Steinerberg_25.08.2020.pdf</t>
  </si>
  <si>
    <t>Ersigen</t>
  </si>
  <si>
    <t>5370_Ersigen_14.05.2017.pdf</t>
  </si>
  <si>
    <t>Freienwilerstrasse</t>
  </si>
  <si>
    <t>links gerade in Mast</t>
  </si>
  <si>
    <t xml:space="preserve">Fahrrad angefahren </t>
  </si>
  <si>
    <t>Sender 2 Doppelstandort</t>
  </si>
  <si>
    <t>5372_Flawil_21.11.2020.pdf</t>
  </si>
  <si>
    <t>Grand Pont</t>
  </si>
  <si>
    <t xml:space="preserve"> nach Rechtskurve auf Trottoir</t>
  </si>
  <si>
    <t>Straflos, 3 Todesopfer, 6 Schwerverletzte, 3 Leichterletzte. Alter Schätzung (jung, chauffard)</t>
  </si>
  <si>
    <t>5374_Lausanne_08.07.2003.pdf</t>
  </si>
  <si>
    <t>A9 Fr Lausanne</t>
  </si>
  <si>
    <t>HS alle Ebene 1. grosse Kurve um Kuppe, Fahrerin des vorderen Fahrzeugs hinausgeschleudert, gestorben - grosse Wucht.</t>
  </si>
  <si>
    <t>5375_Vevey_28.11.2020.pdf</t>
  </si>
  <si>
    <t>Hochdorf</t>
  </si>
  <si>
    <t>Sempachstrasse</t>
  </si>
  <si>
    <t>in linkskurve Anhänger gekippt</t>
  </si>
  <si>
    <t>5376_Hochdorf_27.11.2020.pdf</t>
  </si>
  <si>
    <t>Route Malagnou</t>
  </si>
  <si>
    <t>ohne ersichtlichen Grund quer über sicherheitslinie, in Lieferwagen. Unfallschwerpunkt, polycom.</t>
  </si>
  <si>
    <t>5377_Genf_28.11.2020.pdf</t>
  </si>
  <si>
    <t>Chemin Desiree</t>
  </si>
  <si>
    <t>Vollgas über Querstrasse, Trottoirrand</t>
  </si>
  <si>
    <t>bei vermutlich längerem Stopp vor Rotlicht exponiert zu beiden Senderstandorten. kein Eintrag in Astra Unfallkarte</t>
  </si>
  <si>
    <t>5378_Genf_02.08.2013.pdf</t>
  </si>
  <si>
    <t>route Grand-Lancy</t>
  </si>
  <si>
    <t xml:space="preserve">spontan auf linke Fahrspur </t>
  </si>
  <si>
    <t>Se 2 frontal ev. Doppelstandort.  Unfallschwerpunkt. Radfahrersturz: 2063_Geneve_06.10.2016</t>
  </si>
  <si>
    <t>5379_Geneve_03.06.2013.pdf</t>
  </si>
  <si>
    <t>Vidy</t>
  </si>
  <si>
    <t>vor FG vollgas, links überholt 2 Fussgänger</t>
  </si>
  <si>
    <t>GerichtsUrteil:  bedingt, da Diabetiker, Pedal verklemmt angenommen. Junges Paar gestorben. Sendeleistungen ev höher (11.2020)</t>
  </si>
  <si>
    <t>5380_Lausanne_08.04.2017.pdf</t>
  </si>
  <si>
    <t>route du bois</t>
  </si>
  <si>
    <t>Vollgas in Ballonladen shop</t>
  </si>
  <si>
    <t>5381_Matran_28.11.2020.pdf</t>
  </si>
  <si>
    <t>Adelbodenstrasse</t>
  </si>
  <si>
    <t>5382_Frutigen_30.11.2020.pdf</t>
  </si>
  <si>
    <t>Lütisburg</t>
  </si>
  <si>
    <t>Kollision auf Radweg m33</t>
  </si>
  <si>
    <t>Senderrichtung aufgeteilt, da Verursacher nicht definiert. Je Se li oder re.</t>
  </si>
  <si>
    <t>5383_Lütisburg_30.11.2020.pdf</t>
  </si>
  <si>
    <t>Tanneggerstrasse</t>
  </si>
  <si>
    <t>vor Linkskurve links ab Strasse in Mast</t>
  </si>
  <si>
    <t xml:space="preserve">Steilheck, genau in Hauptsenderichtung - vor 600m Fahrt. 3 sender 1580 m </t>
  </si>
  <si>
    <t>5384_Dussnang_30.11.2020.pdf</t>
  </si>
  <si>
    <t>Rabius</t>
  </si>
  <si>
    <t>31.11.2020</t>
  </si>
  <si>
    <t>auf Perron von Zug gestreift</t>
  </si>
  <si>
    <t>zug</t>
  </si>
  <si>
    <t>Perron nur mit Linie abgegrenzt. Sender Mehrfachstandort hoch.</t>
  </si>
  <si>
    <t>5385_Rabius_30.11.2020.pdf</t>
  </si>
  <si>
    <t>Eggfluetunnel</t>
  </si>
  <si>
    <t>in Nische 1 fr Basel</t>
  </si>
  <si>
    <t>Auf Gerade in Nische B geprallt.</t>
  </si>
  <si>
    <t>5386_Grellingen_01.12.2020.pdf</t>
  </si>
  <si>
    <t>Greifense</t>
  </si>
  <si>
    <t>Tumigerstrasse</t>
  </si>
  <si>
    <t>in Gegenverkehr, Mauer, Kandelaber</t>
  </si>
  <si>
    <t>2 Gebäudelücken von wenigen Metern, dann Geradeaus</t>
  </si>
  <si>
    <t>5387_Greifensee_29.11.2020.pdf</t>
  </si>
  <si>
    <t>Collogny</t>
  </si>
  <si>
    <t>Im Übergang von Links- zu Rechtskurve. Se 1 Doppelstandort, hoher Silo.</t>
  </si>
  <si>
    <t>5388_Geneve_26.11.2020.pdf</t>
  </si>
  <si>
    <t>Chantepoulet</t>
  </si>
  <si>
    <t>5389_Genf_01.12.2020.pdf</t>
  </si>
  <si>
    <t>Obere Rainstrasse</t>
  </si>
  <si>
    <t>Angaben provisorisch, Ort nicht genau bestimmt.</t>
  </si>
  <si>
    <t>5390_Neuheim_30.11.2020.pdf</t>
  </si>
  <si>
    <t>Steinholzstrasse</t>
  </si>
  <si>
    <t>Streifkollision bei Verengung</t>
  </si>
  <si>
    <t>Traktoranhänger (Jauchewagen?) nach Verengung in PW geraten. Frei über 1000m einstrahlend</t>
  </si>
  <si>
    <t>5391_Knutwil_30.11.2020.pdf</t>
  </si>
  <si>
    <t>Bruggmühlestrasse 8</t>
  </si>
  <si>
    <t>Vortritt verweigert m 91</t>
  </si>
  <si>
    <t>Streifen gut beleuchtet, FG 91  Se von Bruggmühle, hoch, am 15.12.gestorben.</t>
  </si>
  <si>
    <t>5392_Goldach_01.12.2020.pdf</t>
  </si>
  <si>
    <t>Angefragt. Abwarten Unfallkarte 2021.</t>
  </si>
  <si>
    <t>5393_Solothurn_30.11.2020.pdf</t>
  </si>
  <si>
    <t>links linear in Böschung, Baum</t>
  </si>
  <si>
    <r>
      <rPr>
        <b/>
        <sz val="11"/>
        <color rgb="FF000000"/>
        <rFont val="Calibri"/>
        <family val="2"/>
        <charset val="1"/>
      </rPr>
      <t>keine Polizeimeldung</t>
    </r>
    <r>
      <rPr>
        <sz val="11"/>
        <color rgb="FF000000"/>
        <rFont val="Calibri"/>
        <family val="2"/>
        <charset val="1"/>
      </rPr>
      <t>. 20min. Ev. unterdesse  Doppelstandort</t>
    </r>
  </si>
  <si>
    <t>5394_Rümlang_02.12.2020.pdf</t>
  </si>
  <si>
    <t>Conthey</t>
  </si>
  <si>
    <t>route de Scex-Riond</t>
  </si>
  <si>
    <t>nach li- Kurve in stationierte Walze</t>
  </si>
  <si>
    <t>Walze</t>
  </si>
  <si>
    <t>2 Sender mit HSR in die Vorstrecke / hier auch exponierte Kurve 100m vorher.</t>
  </si>
  <si>
    <t>5395_Conthey_27.11.2020.pdf</t>
  </si>
  <si>
    <t>Ende  weiter Kurve mit grosser Geschwindigkeit aufgeprallt, ca. 150m vorher rechtwinklige Front.</t>
  </si>
  <si>
    <t>5396_Zunzgen_03.12.2020.pdf</t>
  </si>
  <si>
    <t>abbiegend Mädchen angefahren</t>
  </si>
  <si>
    <t xml:space="preserve">Kind  mit Trotti, verdeckt von Vater und zweitem Mann, </t>
  </si>
  <si>
    <t>5397_Buchs_27.11.2020.pdf</t>
  </si>
  <si>
    <t>Engelburg</t>
  </si>
  <si>
    <t>Breitschachenstrasse</t>
  </si>
  <si>
    <t>Waldpartie, Ausfahrt von Entsorgung Schnyder.</t>
  </si>
  <si>
    <t>5398_Engelburg_20.11.2020.pdf</t>
  </si>
  <si>
    <t>Route de Recolaine</t>
  </si>
  <si>
    <t>Baustelle, Kollision</t>
  </si>
  <si>
    <t>ev. vor 750m HS-Querung. JU gibt keine Auskünfte für fehlende Daten. MF unwahrscheinlich</t>
  </si>
  <si>
    <t>5399_Vicques_09.11.2020.pdf</t>
  </si>
  <si>
    <t>Hasenrainstrasse</t>
  </si>
  <si>
    <t>Se gleich eHöhe, Einstrahlung genau 90° re, Gebäudelücken.</t>
  </si>
  <si>
    <t>5400_Binningen_09.06.2020.pdf</t>
  </si>
  <si>
    <t>Oberstrasse 171</t>
  </si>
  <si>
    <t>Auffahrkollision vor FG</t>
  </si>
  <si>
    <t>Postdreirad mit Anhänger.</t>
  </si>
  <si>
    <t>5401_St.Gallen_30.10.2020.pdf</t>
  </si>
  <si>
    <t>Hägglingen</t>
  </si>
  <si>
    <t>Huemattenstrasse</t>
  </si>
  <si>
    <t>Hohe Thuyahecke verdeckt sicht auf selten befahrene Strasse von rechts.</t>
  </si>
  <si>
    <t>5402_Hägglingen_21.06.2020.pdf</t>
  </si>
  <si>
    <t>Motorrad mit Seitenwagen, plötzlich links in Mittelleitplanke, Beifahrerin herausgeschleuder, Fahrzeug aufrecht geblieben.</t>
  </si>
  <si>
    <t>5403_Zizers_11.09.2020.pdf</t>
  </si>
  <si>
    <t>Orpund Kreisel</t>
  </si>
  <si>
    <t>Vortritt nicht gewährt Doppelkreisel</t>
  </si>
  <si>
    <t>grosser Doppelkreisel, ev Auto diagnonal, FR , w, schwer verletzt, ev FR Geschwind. Falsch eingeschätzt</t>
  </si>
  <si>
    <t>5404_Biel_08.12.2020.pdf</t>
  </si>
  <si>
    <t xml:space="preserve">in Einfahrkreisel falsche Einfahrt. Je nach Einfahrtsrichtung (ev von Ikea her...) wäre Funk frontal </t>
  </si>
  <si>
    <t>5405_Aubonne_15.10.2020.pdf</t>
  </si>
  <si>
    <t>Tolochenaz</t>
  </si>
  <si>
    <t>kontin. Re ab, abgestürzt in Unterführung</t>
  </si>
  <si>
    <t>lineares Abweichen von Gerade</t>
  </si>
  <si>
    <t>5406_Tolochenaz_04.10.2020.pdf</t>
  </si>
  <si>
    <t>Brambrüesch</t>
  </si>
  <si>
    <t>Snowboarder</t>
  </si>
  <si>
    <t>über 6m Mauerkante gestürzt</t>
  </si>
  <si>
    <t>Snwowboarder, Einzelabfahrt ausserhalb Piste, Böschung vorher bereits steil, Schneetreiben, schon dunkel</t>
  </si>
  <si>
    <t>5407_Davos_06.12.2020.pdf</t>
  </si>
  <si>
    <t>Gondiswil</t>
  </si>
  <si>
    <t>Haltestelle Wiesengrund</t>
  </si>
  <si>
    <t>Bahnübergang</t>
  </si>
  <si>
    <t>vermutl. Blinkanlage übersehen und bei senkenden Schranken stehen geblieben</t>
  </si>
  <si>
    <t>5408_Gondiswil_10.12.2020.pdf</t>
  </si>
  <si>
    <r>
      <rPr>
        <sz val="11"/>
        <color rgb="FF000000"/>
        <rFont val="Calibri"/>
        <family val="2"/>
        <charset val="1"/>
      </rPr>
      <t xml:space="preserve">Dagmersellen </t>
    </r>
    <r>
      <rPr>
        <b/>
        <sz val="11"/>
        <color rgb="FFFF0000"/>
        <rFont val="Calibri"/>
        <family val="2"/>
        <charset val="1"/>
      </rPr>
      <t>Buchs</t>
    </r>
  </si>
  <si>
    <t>Dorfstrasse 43</t>
  </si>
  <si>
    <t>Sender seit 50m genau hinten 180°, vor 100 m hinten 160°. Sender ev. Doppelstandort.  Alter, sex angefragt</t>
  </si>
  <si>
    <t>5409_Dagmersellen_07.12.2020.pdf</t>
  </si>
  <si>
    <t xml:space="preserve">Zürichstrasse </t>
  </si>
  <si>
    <t>Böschung, dann Gegenspur</t>
  </si>
  <si>
    <t>Haarnadelkurve zu weit nach rechts auf Böschung, Gegensteuer, in linke Flanke LKW</t>
  </si>
  <si>
    <t>5410_Fällanden_11.12.2020.pdf</t>
  </si>
  <si>
    <t>Battenhusstrasse</t>
  </si>
  <si>
    <t>linkskurve nicht begradigt, Gegenverkehr</t>
  </si>
  <si>
    <t xml:space="preserve">Unfallschwerpunkt Lustmühle, 306_Lustmühle_22.01.2017; 2878_Niederteufen_15.08.2015 </t>
  </si>
  <si>
    <t>5411_Lustmühle_11.12.2020.pdf</t>
  </si>
  <si>
    <t>Wiler bei Seedorf</t>
  </si>
  <si>
    <t>A6  FR süd</t>
  </si>
  <si>
    <t>Spontan in Mittelleitpl. Re in LKW</t>
  </si>
  <si>
    <t>Keine Ortsangabe, Plausibilisierung, in / nach Kurve.  Warten auf ASTRA-Unfallkarte 2021.</t>
  </si>
  <si>
    <t>5412_Wiler-bei-Seedorf_11.12.2020.pdf</t>
  </si>
  <si>
    <t>Polizeigebäude</t>
  </si>
  <si>
    <t>Keine genauere Ortsangabe, unmittelbar neben Polizeihauptgebäude.  Hoch reflexive Umgebung, Doppelstandort auf Kapo ZG.</t>
  </si>
  <si>
    <t>5413_Zug_11.12.2020.pdf</t>
  </si>
  <si>
    <t>Artherstrasse</t>
  </si>
  <si>
    <t>nach Kurve gegenspur, Stein</t>
  </si>
  <si>
    <t xml:space="preserve">   </t>
  </si>
  <si>
    <t>Sender SBB sehr klein, Strasse unmittelbar parallel zur Bahn vorher zwei weitere gleiche Sender.</t>
  </si>
  <si>
    <t>5414_Zug_07.12.2020.pdf</t>
  </si>
  <si>
    <t>Montreux Chernex</t>
  </si>
  <si>
    <t>Chemin du Chabloz</t>
  </si>
  <si>
    <t xml:space="preserve">schmale, steile "allg." Fahrverbotsstrasse. Ort: droit du No 3. </t>
  </si>
  <si>
    <t>5415_Chernex_13.12.2020.pdf</t>
  </si>
  <si>
    <t>Talstation Felskinn</t>
  </si>
  <si>
    <t>bewusstlos</t>
  </si>
  <si>
    <t>Unterhalb Piste Chalbermatten, nahe Talstation Felskinn, relativ flache Abfahrt Richtung Dorf Saas-Fee</t>
  </si>
  <si>
    <t>5416_Saas-Fee_14.12.2020.pdf</t>
  </si>
  <si>
    <t>höhe Ausfahrt</t>
  </si>
  <si>
    <t>Auffahrkollision m  79</t>
  </si>
  <si>
    <t>LKW auf verm. abbiegenden langsamen Rentner, vollstop/Kollision auch von hinten Rentner 71 auf LKW</t>
  </si>
  <si>
    <t>5417_Marin-Epargnier_09.12.2020.pdf</t>
  </si>
  <si>
    <t>FG am Bahnhof querend überfahren</t>
  </si>
  <si>
    <t xml:space="preserve">Dunkel, Helle Bahnhofshalle re vorne, mit Pfosten abgegrenzter Bereich Bahnhof, </t>
  </si>
  <si>
    <t>5418_Seuzach_14.12.2020.pdf</t>
  </si>
  <si>
    <t>Frutigenstrasse</t>
  </si>
  <si>
    <r>
      <rPr>
        <sz val="11"/>
        <color rgb="FF000000"/>
        <rFont val="Calibri"/>
        <family val="2"/>
        <charset val="1"/>
      </rPr>
      <t xml:space="preserve">Nach Kreisel schwer gestürzt - 15 sec. </t>
    </r>
    <r>
      <rPr>
        <b/>
        <sz val="11"/>
        <color rgb="FF000000"/>
        <rFont val="Calibri"/>
        <family val="2"/>
        <charset val="1"/>
      </rPr>
      <t xml:space="preserve">vor </t>
    </r>
    <r>
      <rPr>
        <sz val="11"/>
        <color rgb="FF000000"/>
        <rFont val="Calibri"/>
        <family val="2"/>
        <charset val="1"/>
      </rPr>
      <t>Kreisel Se 3 links einwirkend in Lücke</t>
    </r>
  </si>
  <si>
    <t>5419_Thun_15.12.2020.pdf</t>
  </si>
  <si>
    <t xml:space="preserve">Airolo Nufenenpass </t>
  </si>
  <si>
    <t>All Acqua Bedretto</t>
  </si>
  <si>
    <t>in rechtskurve überholt</t>
  </si>
  <si>
    <t>vermutlich 3 Betreiber, einziger Standort auf der Airolo-Seite ( 10 km)</t>
  </si>
  <si>
    <t>5420_Airolo_21.10.2018.pdf</t>
  </si>
  <si>
    <t>Place de la Gare</t>
  </si>
  <si>
    <t>FG 70-80 Jährig</t>
  </si>
  <si>
    <t>5421_Lausanne_20.11.2019.pdf</t>
  </si>
  <si>
    <t xml:space="preserve">Skoda Steilheck. Kein Glatteis. Kurve zu weit gefahren oder eher Blackout. </t>
  </si>
  <si>
    <t>5422_St.Gallen_16.12.2020.pdf</t>
  </si>
  <si>
    <t>Geradeaus in Mauer</t>
  </si>
  <si>
    <t>leichter Nebel, Sender genau 90° links in der Situation.</t>
  </si>
  <si>
    <t>5423_Kirchberg_16.12.2020.pdf</t>
  </si>
  <si>
    <t>von Hochhaus</t>
  </si>
  <si>
    <t>5424_Muttenz_16.12.2020.pdf</t>
  </si>
  <si>
    <t>Fussgängerin 81 abbiegend angefahren</t>
  </si>
  <si>
    <t>noch Dunkel. Abbiegen in S-kurve, Haus mit Sichtbehinderung.</t>
  </si>
  <si>
    <t>5425_Willisau_16.12.2020.pdf</t>
  </si>
  <si>
    <t>Tunnel Eich FR N</t>
  </si>
  <si>
    <t>Auffahrkollison 2 FZ, Tunnelende</t>
  </si>
  <si>
    <t>Unfallschwerpunkt  .2068_Eich_03.05.2018, 2680_Eich_13.08.2018,  4211_Eich_16.10.2029 4228_Eich_18.10.20</t>
  </si>
  <si>
    <t>5426_Eich_18.12.2020.pdf</t>
  </si>
  <si>
    <t>Ausfahrt A3 FR Osdt</t>
  </si>
  <si>
    <t>Schnell in Ausfahrtskurve, gekippt</t>
  </si>
  <si>
    <t>Muldenkipper, gekippt.</t>
  </si>
  <si>
    <t>5427_Reichenburg_18.12.2020.pdf</t>
  </si>
  <si>
    <t>Berneckerstrasse</t>
  </si>
  <si>
    <t>Sender genau hinten seit 300m im Hauptstrahl fahrend.</t>
  </si>
  <si>
    <t>5428_Au_16.12.2020.pdf</t>
  </si>
  <si>
    <t>Knutwilerstrasse</t>
  </si>
  <si>
    <t>Gegenspur, Böschung Bach</t>
  </si>
  <si>
    <t>lange Gerade, Allee,  bei Expos. Hinten 160°-170° eingeschlafen.</t>
  </si>
  <si>
    <t>5429_Büron_01.07.2015.pdf</t>
  </si>
  <si>
    <t xml:space="preserve">  in Kreisel zu schnell, Anh gekippt</t>
  </si>
  <si>
    <t>Anhänger Schweinetransporter, gekippt in letzem Kreiselsegment vor Autobahneinfahrt. 2x Doppelst. 1x GSM rail m</t>
  </si>
  <si>
    <t>5430_Rothenburg_06.07.2015.pdf</t>
  </si>
  <si>
    <t>Romanshornerstrasse</t>
  </si>
  <si>
    <t>2.07mW/m"</t>
  </si>
  <si>
    <t xml:space="preserve">vor 50 m zusätzlich Sender von rechts, gleiche Höhe, von Station Wittenbach, </t>
  </si>
  <si>
    <t>5431_Wittenbach_18.12.2020.pdf</t>
  </si>
  <si>
    <t>Rämistrasse</t>
  </si>
  <si>
    <t>5432_Zürich_11.01.2019.pdf</t>
  </si>
  <si>
    <t>Seengen</t>
  </si>
  <si>
    <t>Sarmenstorferstrasse</t>
  </si>
  <si>
    <t>Gebäudelücke von 20m….Se gleiche Höhe, Hautpstrahlniveau.  Sender falsch in BAKOM Karte eingetragen.</t>
  </si>
  <si>
    <t>5433_Seengen_19.12.2020.pdf</t>
  </si>
  <si>
    <t>av Granges Paccots 4</t>
  </si>
  <si>
    <t>Fussgänger nach Kurve angefahren</t>
  </si>
  <si>
    <t>um Feuerwehrgebäude gekurvt, Se 2 Polycom. Rückspiegel gestreift, Fussgängerin liegen lassen.</t>
  </si>
  <si>
    <t>5434_Freiburg_20.12.2020.pdf</t>
  </si>
  <si>
    <t>Göblistrasse</t>
  </si>
  <si>
    <t>Vortritt missachtet Rotlicht</t>
  </si>
  <si>
    <t>410uW/m2</t>
  </si>
  <si>
    <t>Unfallschwerpunkt;Reflexion zusätzlich, 2 Wo später: Taxi missachtet Rotlicht in Gegenrichtung, am 5497_Zug_03.01.2021</t>
  </si>
  <si>
    <t>5435_Zug_22.12.2020.pdf</t>
  </si>
  <si>
    <t xml:space="preserve">Schwyz  </t>
  </si>
  <si>
    <t>Herrengasse</t>
  </si>
  <si>
    <t>li abbiegend Vortritt missachtet</t>
  </si>
  <si>
    <t>5436_Schwyz_23.12.2020.pdf</t>
  </si>
  <si>
    <t>In Kurve geradeaus, Leitungsmast</t>
  </si>
  <si>
    <t>240uW/m2</t>
  </si>
  <si>
    <t>Dufourstrasse</t>
  </si>
  <si>
    <t>Vortritt missachtet Kreisel</t>
  </si>
  <si>
    <t>5439_Weinfelden_23.12.2020.pdf</t>
  </si>
  <si>
    <t>Egliswilerstrasse</t>
  </si>
  <si>
    <t xml:space="preserve"> in Kurve geradeaus in Haus</t>
  </si>
  <si>
    <t>Kurve eingeleitet, dann losgelassen und geradeaus in Mauer, 3 junge Insassen</t>
  </si>
  <si>
    <t>5440_Seon_23.12.2020.pdf</t>
  </si>
  <si>
    <t>Klosters Dorf</t>
  </si>
  <si>
    <t xml:space="preserve">Vortritt missachtet </t>
  </si>
  <si>
    <t>FG 86 knapp angefahren, auf Streifen gebremst. FG in Häusern, ev schwach beleuchtet, noch dunkel</t>
  </si>
  <si>
    <t>5441_Klosters_23.12.2020.pdf</t>
  </si>
  <si>
    <t>Schwimmbadstrasse</t>
  </si>
  <si>
    <t xml:space="preserve">Dämmerung fortgeschritten. Se 1 direkt vor ihm 80°. Se links 2fach, Bergli Glarus, Polycom, </t>
  </si>
  <si>
    <t>5442_Netstal_23.12.2020.pdf</t>
  </si>
  <si>
    <t>Roggwil</t>
  </si>
  <si>
    <t>Langenthalstrasse 22</t>
  </si>
  <si>
    <t>Leichte Linkskurve weitergefahren</t>
  </si>
  <si>
    <t>Sekundenschlaf in Kurve....sehr trockene Luft.</t>
  </si>
  <si>
    <t>5443_Roggwil_23.12.2020.pdf</t>
  </si>
  <si>
    <t>A13  FR St.Gallen</t>
  </si>
  <si>
    <t>lange Linkskurve, seitlich längs Mauer</t>
  </si>
  <si>
    <t>Kurve führt regelmässig um den Standort (de fakto Zentrum)</t>
  </si>
  <si>
    <t>5444_St.Margrethen_23.12.2020.pdf</t>
  </si>
  <si>
    <t>Rue des Primeveres</t>
  </si>
  <si>
    <t>Auto rollen lassen</t>
  </si>
  <si>
    <t>ort nicht genau definiert, Unfallkarte 2021 abwarten.</t>
  </si>
  <si>
    <t>5445_Le-Locle_21.12.2020.pdf</t>
  </si>
  <si>
    <t>Vennes A9 FR Laus</t>
  </si>
  <si>
    <t>bei Spurwechsel von Spur 2 zu Spur 3 Vortritt nicht gewährt. Se 3 von AXA-Gebäude</t>
  </si>
  <si>
    <t>5446_Lausanne_25.12.2020.pdf</t>
  </si>
  <si>
    <t>Zürcherstrasse 293</t>
  </si>
  <si>
    <t>Alkohol 1.03mg</t>
  </si>
  <si>
    <t>Unfallschwerpunkt, med.Todesfall 3663_St.Gallen_</t>
  </si>
  <si>
    <t>5447_St.Gallen_23.12.2020.pdf</t>
  </si>
  <si>
    <t>Kasernenstrasse 33</t>
  </si>
  <si>
    <t>Se hinten dreifach, Steilheck, Se 2 med.Unfall 462_Herisau_12.07.2017</t>
  </si>
  <si>
    <t>5448_Herisau_10.12.2020.pdf</t>
  </si>
  <si>
    <t>Feldbrunnen</t>
  </si>
  <si>
    <t>Sandmattstrasse</t>
  </si>
  <si>
    <t>5449_Feldbrunnen_12.12.2020.pdf</t>
  </si>
  <si>
    <t>Flüelerstrasse 73</t>
  </si>
  <si>
    <t>5450_Altdorf_19.1.20202.pdf</t>
  </si>
  <si>
    <t>Bernhausen</t>
  </si>
  <si>
    <t>Bernhauserstrasse</t>
  </si>
  <si>
    <t>Kurve zu weit gefahren</t>
  </si>
  <si>
    <t>5451_Bernhausen_27.12.2020.pdf</t>
  </si>
  <si>
    <t>Amriswilerstrasse</t>
  </si>
  <si>
    <t>leicht Gegenlicht. SBB-linie gequert vor 520 m</t>
  </si>
  <si>
    <t>5452_Weinfelden_26.12.2020.pdf</t>
  </si>
  <si>
    <t>N5 sortie Ecluse</t>
  </si>
  <si>
    <t>Tunnelausgang rechts in Mauer</t>
  </si>
  <si>
    <t>Sekundenschlaf in Tunnelstummel 60-70m, Sender genau links oben am Eingang</t>
  </si>
  <si>
    <t>5453_Neuchatel_26.12.2020.pdf</t>
  </si>
  <si>
    <t>rechts in Stützmauer, li in Haus</t>
  </si>
  <si>
    <t>Fahrrichtung und Ort angefragt. K.A. - Unfallkarte 2021 abwarten.</t>
  </si>
  <si>
    <t>5454_Schnottwil_27.12.2020.pdf</t>
  </si>
  <si>
    <t>Rue Auguste Quiqerez</t>
  </si>
  <si>
    <t>22.12.20200</t>
  </si>
  <si>
    <t>Pedal verwechselt vor Kreisel</t>
  </si>
  <si>
    <t>Se 2 ebenso doppelstandort, ev Polycom. Se 3 Doppelst. 660 m kl m m, von 180°</t>
  </si>
  <si>
    <t>5455_Delemont_22.12.2020.pdf</t>
  </si>
  <si>
    <t>chemin de la Charrue</t>
  </si>
  <si>
    <t>Sender Silo Bahnhof, verm. 3 betreiber / Polycom</t>
  </si>
  <si>
    <t>5456_Delemont_22.12.2020.pdf</t>
  </si>
  <si>
    <t>Steinengraben 42</t>
  </si>
  <si>
    <t>Sender 3 auf Steinengraben 42, nur unbest.Reflexion</t>
  </si>
  <si>
    <t>5457_Basel_17.12.2020.pdf</t>
  </si>
  <si>
    <t>St.Johannsring</t>
  </si>
  <si>
    <t xml:space="preserve">Kollision, </t>
  </si>
  <si>
    <r>
      <rPr>
        <sz val="11"/>
        <color rgb="FF000000"/>
        <rFont val="Calibri"/>
        <family val="2"/>
        <charset val="1"/>
      </rPr>
      <t xml:space="preserve">Fahrerin musste von Sanität betreut werden (Umschreibung für Schock), </t>
    </r>
    <r>
      <rPr>
        <sz val="11"/>
        <color rgb="FFFF0000"/>
        <rFont val="Calibri"/>
        <family val="2"/>
        <charset val="1"/>
      </rPr>
      <t>ev. 2. Sender 85m</t>
    </r>
    <r>
      <rPr>
        <sz val="11"/>
        <color rgb="FF000000"/>
        <rFont val="Calibri"/>
        <family val="2"/>
        <charset val="1"/>
      </rPr>
      <t xml:space="preserve"> wirksam.</t>
    </r>
  </si>
  <si>
    <t>5458_Basel_22.12.2020.pdf</t>
  </si>
  <si>
    <t>Sarmenstorf</t>
  </si>
  <si>
    <t>Hilfikerstrasse</t>
  </si>
  <si>
    <t>Sarmenstorf hat keinerlei Sender - kein  Mobilfunk-Empfang????</t>
  </si>
  <si>
    <t>5459_Sarmenstorf_15.12.2020.pdf</t>
  </si>
  <si>
    <t>Fussgängerin 30 mit Kinderwagen. Auto mit Steilheck</t>
  </si>
  <si>
    <t>5460_Rheinfelden_08.12.2020.pdf</t>
  </si>
  <si>
    <t>querende Fussgängerin 81 angefahren</t>
  </si>
  <si>
    <t>Fussgängerin ist ebenfalls genau noch im Bereich des 5G-Senders, die anderen Se nicht.</t>
  </si>
  <si>
    <t>5461_Birrhard_08.12.2020.pdf</t>
  </si>
  <si>
    <t>St.Erhard</t>
  </si>
  <si>
    <t>links ab Fahrbahn in Haus</t>
  </si>
  <si>
    <t>Querte SBB-Brücke vor 300m, expos. Links auf Senderhöhe</t>
  </si>
  <si>
    <t>5462_St.Erhard_28.12.2020.pdf</t>
  </si>
  <si>
    <t>Kirchgasse</t>
  </si>
  <si>
    <t>Abbiegend in Kandelaber, Mauer</t>
  </si>
  <si>
    <t>Alkohol  0.82mg/l</t>
  </si>
  <si>
    <t>genau 90° beim Einmünden in Kreuzung.</t>
  </si>
  <si>
    <t>5463_Biel-Benken_15.12.2020.pdf</t>
  </si>
  <si>
    <t>Luven St.Martin</t>
  </si>
  <si>
    <t>in Kurve Streifkollision, Flucht</t>
  </si>
  <si>
    <t>Unfallschwerpunkt in dieser Untersuchung. 3806_Ilanz_28.07.2019</t>
  </si>
  <si>
    <t>5464_Luven_27.12.2020.pdf</t>
  </si>
  <si>
    <t>Les-hauts-geneveys</t>
  </si>
  <si>
    <t>N 20 Richt. N</t>
  </si>
  <si>
    <t>Streifkollision vor Spurabbau</t>
  </si>
  <si>
    <t>In Kurve oberhalb 2 Schleuderunfälle Motorräder.</t>
  </si>
  <si>
    <t>5465_Les-Hauts-Geneveys_29.12.2020.pdf</t>
  </si>
  <si>
    <t>route de Bale</t>
  </si>
  <si>
    <t>links über Strasse, Fels</t>
  </si>
  <si>
    <t>Annahme, aufgrund der Beschreibung; am Ortsausgang von Delemont.</t>
  </si>
  <si>
    <t>5466_Delemont_28.12.2020.pdf</t>
  </si>
  <si>
    <t>Strickhof</t>
  </si>
  <si>
    <t>Sender Schinznach Bad. HS 16  40 kV, mit Erdeinspeisung vor 1500m</t>
  </si>
  <si>
    <t>5467_Schinznach-Dorf_28.12.2020.pdf</t>
  </si>
  <si>
    <t>Gebenstorf</t>
  </si>
  <si>
    <t>Landstrasse 92</t>
  </si>
  <si>
    <t>geradeaus statt Linkskurve</t>
  </si>
  <si>
    <t>vor 120m noch den Wechsel aus rechtskurve bewältigt. Se 2 Reflexion an Gebäude seitlich/frontal 690m</t>
  </si>
  <si>
    <t>5468_Gebenstorf_28.12.2020.pdf</t>
  </si>
  <si>
    <t>Trogenerstrasse 49</t>
  </si>
  <si>
    <t>in LKW_Heck geprallt</t>
  </si>
  <si>
    <t>mögliche Sichtverbindung zu 2-3 Sendern. Noch an Ort verifizieren.</t>
  </si>
  <si>
    <t>5469_Altstätten_30.12.2020.pdf</t>
  </si>
  <si>
    <t>Brüggwaldboden</t>
  </si>
  <si>
    <t>Ende Galerie Gegenspur</t>
  </si>
  <si>
    <t>Ev. Mehrfachstandort. Ort auf Unfallkarte noch verifizieren.</t>
  </si>
  <si>
    <t>5470_Andermatt_27.12.2020.pdf</t>
  </si>
  <si>
    <t>Schönbüelstrasse</t>
  </si>
  <si>
    <t>Bei Rotlicht in Wiese</t>
  </si>
  <si>
    <t>Fahrunfähig, Entzug Ausweis</t>
  </si>
  <si>
    <t>5471_St.Gallen_30.12.2020.pdf</t>
  </si>
  <si>
    <t>Beide Se von hinten/hoch/weit., nahe am Fall 5048_Eschenbach_18.05.2019</t>
  </si>
  <si>
    <t>5472_Eschenbach_30.12.2020.pdf</t>
  </si>
  <si>
    <t>Spitzboden</t>
  </si>
  <si>
    <t>Fahrzeug rollen lassen</t>
  </si>
  <si>
    <t>einsteigende Frauen umgezogen und überfahren, f 95 gestorben</t>
  </si>
  <si>
    <t>5473_Wynigen_31.12.2020.pdf</t>
  </si>
  <si>
    <t>A FR Luzern</t>
  </si>
  <si>
    <t>Falschfahrer ab Einfahrt</t>
  </si>
  <si>
    <t>Drogen</t>
  </si>
  <si>
    <t xml:space="preserve">Drogen </t>
  </si>
  <si>
    <t>5474_Rotkreuz_16.12.2020.pdf</t>
  </si>
  <si>
    <t>Se 3 Polycom, hinten.  Se 4 Guggeien-Höchst, 1120, umts m, lte m, 2 x,  hinten</t>
  </si>
  <si>
    <t>5475_St.Gallen_27.12.2020.pdf</t>
  </si>
  <si>
    <t>in rechte LP, quer in linke LP</t>
  </si>
  <si>
    <t>mindestens Doppelstandort. Extremer Unfallschwerpunkt, Se seit 2018, 100m vorher frontal</t>
  </si>
  <si>
    <t>5476_Cham_22.12.2020.pdf</t>
  </si>
  <si>
    <t>5477_Trin_31.12.2020.pdf</t>
  </si>
  <si>
    <t>Neumühlestrasse</t>
  </si>
  <si>
    <t>Kurve weitergefahren</t>
  </si>
  <si>
    <t>HS Bahnstrom, daneben in Kurve Trafostation oder Pumpwerk mit Kleinsender</t>
  </si>
  <si>
    <t>5478_Amriswil_31.12.2020.pdf</t>
  </si>
  <si>
    <t>Botterens</t>
  </si>
  <si>
    <t>Bauernhof</t>
  </si>
  <si>
    <t>Von Gerüst gestürzt</t>
  </si>
  <si>
    <t>von 2. Etage des Gerüsts gestürzt (Öffnung im Gerüst). Keine Ortsangabe.</t>
  </si>
  <si>
    <t>5479_Botterens_18.12.2020.pdf</t>
  </si>
  <si>
    <t>Chollermühle</t>
  </si>
  <si>
    <t>Kollsion auf Fuss- Radweg</t>
  </si>
  <si>
    <t>Ort Nähe Schützenhaus. Noch nicht genau lokalisiert, S1 1 frei einstrahlend, ev weitere Sender.</t>
  </si>
  <si>
    <t>5480_Zug_29.12.2020.pdf</t>
  </si>
  <si>
    <t>Unfallschwerpunkt. Sender 1 80m falsch eingetragen., Beide Se gleicher Einstrahlwinkel 170°</t>
  </si>
  <si>
    <t>5481_Cham_29.12.2020.pdf</t>
  </si>
  <si>
    <t>Falschfahrer Ri Nord</t>
  </si>
  <si>
    <t>Genaue Einfahrrichtung und Fahrzeugtyp angefragt.</t>
  </si>
  <si>
    <t>5482_Goldau_30.12.2020.pdf</t>
  </si>
  <si>
    <t>Gedreht in Mittelleitplanke Flucht</t>
  </si>
  <si>
    <t>Weggefahren, verm kurz vor Ausfahrt,  Ort angefragt.</t>
  </si>
  <si>
    <t>5483_Oensingen_27.12.2020.pdf</t>
  </si>
  <si>
    <t>Vortritt verweigert auf Streifen</t>
  </si>
  <si>
    <t>vermutlich knapp direkt , sicher Reflexion an Glasfassade links.</t>
  </si>
  <si>
    <t>5484_Wettingen_31.12.2020.pdf</t>
  </si>
  <si>
    <t>in Kurve weiter nach links</t>
  </si>
  <si>
    <t>Strasse mit salznassem Schnee, leichter Schneefall, Allradfahrzeug SUV toyota gross.</t>
  </si>
  <si>
    <t>5485_Bühler_28.12.2020.pdf</t>
  </si>
  <si>
    <t xml:space="preserve"> GR</t>
  </si>
  <si>
    <t>Sender 2 Brambrüeschbahn, in street-view mit Gebäuden, in Bakom_karte frei einstrahlend...5G m</t>
  </si>
  <si>
    <t>5486_Chur_15.12.2020.pdf</t>
  </si>
  <si>
    <t>Motorrad ist Oldtimer mit Seitenwagen.  Se hinten 180°, Steilheck-Auto</t>
  </si>
  <si>
    <t>5487_Seuzach_11.12.2020.pdf</t>
  </si>
  <si>
    <t>Neukirch</t>
  </si>
  <si>
    <t>Fussgänger auf Streifen überfahren</t>
  </si>
  <si>
    <t>47 uW/m2</t>
  </si>
  <si>
    <t>HS hängt sehr tief hier; wenig w-lan von rechts, für LKW oben vermutlich wesentlich schwächer</t>
  </si>
  <si>
    <t>5488_Neukirch_18.12.2020.pdf</t>
  </si>
  <si>
    <t>Fussgänger in Sperrzone überfahren</t>
  </si>
  <si>
    <t>frongal</t>
  </si>
  <si>
    <r>
      <rPr>
        <sz val="11"/>
        <color rgb="FF000000"/>
        <rFont val="Calibri"/>
        <family val="2"/>
        <charset val="1"/>
      </rPr>
      <t xml:space="preserve">Sender frontal im Abbiegevorgang, </t>
    </r>
    <r>
      <rPr>
        <b/>
        <sz val="11"/>
        <color rgb="FF000000"/>
        <rFont val="Calibri"/>
        <family val="2"/>
        <charset val="1"/>
      </rPr>
      <t>FG 96</t>
    </r>
    <r>
      <rPr>
        <sz val="11"/>
        <color rgb="FF000000"/>
        <rFont val="Calibri"/>
        <family val="2"/>
        <charset val="1"/>
      </rPr>
      <t xml:space="preserve"> quert Ende Marktplatz. </t>
    </r>
    <r>
      <rPr>
        <b/>
        <sz val="11"/>
        <color rgb="FF000000"/>
        <rFont val="Calibri"/>
        <family val="2"/>
        <charset val="1"/>
      </rPr>
      <t>Vermutlich Mehrfachstandort</t>
    </r>
    <r>
      <rPr>
        <sz val="11"/>
        <color rgb="FF000000"/>
        <rFont val="Calibri"/>
        <family val="2"/>
        <charset val="1"/>
      </rPr>
      <t>. Se lte sehr klein auf Marktplatz oder an Gebäudeecke.</t>
    </r>
  </si>
  <si>
    <t>5489_Basel_05.01.2021.pdf</t>
  </si>
  <si>
    <t>Lausanne Belmont</t>
  </si>
  <si>
    <t>A9 Fr vevey</t>
  </si>
  <si>
    <t>an Tunneleingang geschleudert</t>
  </si>
  <si>
    <t>Schräge angeschnittenes Portal angefahren, gedreht, Feuer.</t>
  </si>
  <si>
    <t>5490_Belmont-sur-Lausanne_16.12.2020.pdf</t>
  </si>
  <si>
    <t>Limmatplatz</t>
  </si>
  <si>
    <t>Geradeaus in Haltestelle</t>
  </si>
  <si>
    <t>0.58mW/m2</t>
  </si>
  <si>
    <t>5491_Zürich_08.01.2021.pdf</t>
  </si>
  <si>
    <t>abbiegend</t>
  </si>
  <si>
    <t>Nicht publizierter Fall, nachtr. Zeugenaufruf 1.21. Fahrrad biegt vor übeholende Motorradfahrerin ab</t>
  </si>
  <si>
    <t>5492_Oberrüti_05.09.2020.pdf</t>
  </si>
  <si>
    <t>Knonauerstrasse</t>
  </si>
  <si>
    <t>Baustelle</t>
  </si>
  <si>
    <t>Schalungselement gekippt</t>
  </si>
  <si>
    <t>Kranführer und Arbeiter bei diesen Bauphasen frei exponiert. Schalungselement gekippt,  Kopf getroffen.SE 3 ca 250m im Areal (flache Bebauung bisher)</t>
  </si>
  <si>
    <t>5493_Cham_08.01.2021.pdf</t>
  </si>
  <si>
    <t>Elektriker von Gerüst gestürzt</t>
  </si>
  <si>
    <t>Shedhalle, neben Sender. Am 13.1. gestorben</t>
  </si>
  <si>
    <t>5494_Zug_05.01.2021.pdf</t>
  </si>
  <si>
    <t>Gersauerstrasse</t>
  </si>
  <si>
    <t>Arbeiter von Gerüst</t>
  </si>
  <si>
    <t>Ort ist Antennenstandort,  Sender 2 120m daneben</t>
  </si>
  <si>
    <t>5495_Brunnen_14.12.2020.pdf</t>
  </si>
  <si>
    <t>Spurwechsel an Kreuzung</t>
  </si>
  <si>
    <t>Spontan an LSA andere Fahrbahn gewählt.   Kein Sendereinfluss im Bereich. Ev Ablenkung.</t>
  </si>
  <si>
    <t>5496_Zug_21.12.2020.pdf</t>
  </si>
  <si>
    <t>Feldstrasse</t>
  </si>
  <si>
    <t>Taxi</t>
  </si>
  <si>
    <t>Rotlicht überfahren</t>
  </si>
  <si>
    <t>Uber-Taxi, Ruhezeit verstösse. Sender Reflexion, von Hochhaus rechts. Unfallschwerpunkt, 5435_Zur_22.12.2020</t>
  </si>
  <si>
    <t>5497_Zug_03.01.2021.pdf</t>
  </si>
  <si>
    <t>in rechtskurve weiter in Böschung</t>
  </si>
  <si>
    <t>48 uW/m2</t>
  </si>
  <si>
    <t>Kurve weitergefahren in rechte Böschung, überschlagen, dann links in LP. 30m vorher 11 uW/m2</t>
  </si>
  <si>
    <t>5498_St.Gallen_10.01.2021.pdf</t>
  </si>
  <si>
    <t xml:space="preserve">Auf Gartenmauer gefahren überschlagen </t>
  </si>
  <si>
    <t>5499_Rüthi_09.01.2021.pdf</t>
  </si>
  <si>
    <t>Poschiavo</t>
  </si>
  <si>
    <t xml:space="preserve">n.n. </t>
  </si>
  <si>
    <t>Frau auf Vorplatz überfahren</t>
  </si>
  <si>
    <t>Keine Ortsangabe, allenfalls lokale Umfrage. Kann noch nicht zugeordnet werden. Sender hoch.</t>
  </si>
  <si>
    <t>5500_Poschiavo_11.01.2020.pdf</t>
  </si>
  <si>
    <t>St.Urban</t>
  </si>
  <si>
    <t>rechts ab Strasse, Böschung</t>
  </si>
  <si>
    <r>
      <rPr>
        <sz val="11"/>
        <color rgb="FF000000"/>
        <rFont val="Calibri"/>
        <family val="2"/>
        <charset val="1"/>
      </rPr>
      <t xml:space="preserve">in l rechtskurve rechts geschleudert, um Baum gewickelt. </t>
    </r>
    <r>
      <rPr>
        <sz val="11"/>
        <color rgb="FFFF0000"/>
        <rFont val="Calibri"/>
        <family val="2"/>
        <charset val="1"/>
      </rPr>
      <t xml:space="preserve"> Funkloch.</t>
    </r>
  </si>
  <si>
    <t>5501_St.Urban_12.01.2020.pdf</t>
  </si>
  <si>
    <t>Altenburgstrasse</t>
  </si>
  <si>
    <t>Ort und Fahrrichtung plausibilisiert, angefragt.</t>
  </si>
  <si>
    <t>5502_Brugg_13.01.2021.pdf</t>
  </si>
  <si>
    <t>Mont Chemin</t>
  </si>
  <si>
    <t>in Nische Mitte geprallt</t>
  </si>
  <si>
    <t>5503_Martigny_13.01.2021.pdf</t>
  </si>
  <si>
    <t>Schmelzistrasse 7</t>
  </si>
  <si>
    <t>in Kurve nach links geraten</t>
  </si>
  <si>
    <t>Alter angefragt. Eventuell im Abbiegen anders entschieden... Se dann genau hinten</t>
  </si>
  <si>
    <t>5504_Grenchen_13.01.2021.pdf</t>
  </si>
  <si>
    <t>N 28 fr Landquart</t>
  </si>
  <si>
    <t>Vor Portal zickzackfahrt</t>
  </si>
  <si>
    <t>Auf Gerade, ev. epileptischer Ablauf, sehr schräg in Wand gefahren.</t>
  </si>
  <si>
    <t>5505_Seewis_13.01.2021.pdf</t>
  </si>
  <si>
    <r>
      <rPr>
        <b/>
        <sz val="11"/>
        <color rgb="FF000000"/>
        <rFont val="Calibri"/>
        <family val="2"/>
        <charset val="1"/>
      </rPr>
      <t xml:space="preserve">FG 72, </t>
    </r>
    <r>
      <rPr>
        <sz val="11"/>
        <color rgb="FF000000"/>
        <rFont val="Calibri"/>
        <family val="2"/>
        <charset val="1"/>
      </rPr>
      <t>Baustellenbereich, Signale und Tafeln beim FG, zusätzlich leichte Reflexion, Dunkel</t>
    </r>
  </si>
  <si>
    <t>5506_Zürich_13.01.2021.pdf</t>
  </si>
  <si>
    <t>Buchthalerstrasse 97</t>
  </si>
  <si>
    <t>Geradeaus in Bus</t>
  </si>
  <si>
    <t>vor 300 m seitlich 90° rechts exponiert zu Sender 4: 160 m UMTS mittel, LTE mittel, d5G mittel</t>
  </si>
  <si>
    <t>5507_Schaffhausen_14.01.2021.pdf</t>
  </si>
  <si>
    <t>rechts ab Fahrbahn, gekippt</t>
  </si>
  <si>
    <t>Gerade, li und rechts wenig Schnee, entgegenkommender Bus, Ausweichmanöver zu abrubt.</t>
  </si>
  <si>
    <t>Hospenthal</t>
  </si>
  <si>
    <t>Gotthardtunnel</t>
  </si>
  <si>
    <t>Gerade, bei km 6 vor Göschenen.</t>
  </si>
  <si>
    <t>Reussport A2</t>
  </si>
  <si>
    <t>in Tunnnelwand</t>
  </si>
  <si>
    <t>Se "Sehr klein" - überträgt alle 3 Provider.</t>
  </si>
  <si>
    <t>5510_Luzern_18.01.2020.pdf</t>
  </si>
  <si>
    <t>Horwartweg</t>
  </si>
  <si>
    <t>in Tank gefallen, ertrunken</t>
  </si>
  <si>
    <t>In Laugentank gestürzt.</t>
  </si>
  <si>
    <t>5511_Ebnat-Kappel_14.02.2020.pdf</t>
  </si>
  <si>
    <t>Lambo Schleudert nach Kurve</t>
  </si>
  <si>
    <t>Lamborghini, beim Beschleunigen nach Linkskurve rechts ausgebrochen, korr, re in Böschung, überschlagen</t>
  </si>
  <si>
    <t>5512_Sustenpass_18.09.2018.pdf</t>
  </si>
  <si>
    <t>Einschlafpunkt kann 50 - 100m m früher sein.</t>
  </si>
  <si>
    <t>5513_Bubendorf_20.01.2021.pdf</t>
  </si>
  <si>
    <t>Mehrfacher Unfallschwerpunkt Gotthardsstrasse Arth.</t>
  </si>
  <si>
    <t>5514_Arth_19.01.2021.pdf</t>
  </si>
  <si>
    <t>Reiatstrasse</t>
  </si>
  <si>
    <t>rechts ab Fahrbahn geraten, gekippt</t>
  </si>
  <si>
    <t>Maistransport. 35m3, hoch</t>
  </si>
  <si>
    <t>5515_Thayngen_19.01.20201.pdf</t>
  </si>
  <si>
    <t>Abgedrängt, gestürzt</t>
  </si>
  <si>
    <t>Rechts 2m-Stützmauer für erhöhtes Bahntrasse.</t>
  </si>
  <si>
    <t>5516_Gisikon_16.07.2020.pdf</t>
  </si>
  <si>
    <t>Murg A1 FR ZH</t>
  </si>
  <si>
    <t xml:space="preserve"> Murgwaldtunnel</t>
  </si>
  <si>
    <t>Rechts in Bankett</t>
  </si>
  <si>
    <t>Ort ist rechtskurve.  Sender links, plausibilisiert.</t>
  </si>
  <si>
    <t>5517_Murg_22.01.2021.pdf</t>
  </si>
  <si>
    <t xml:space="preserve"> Gerade, über Kreuzung Gegenverkehr</t>
  </si>
  <si>
    <t>Unfallschwerpunkt, Epi-Busfahrer, Bus-Velo...</t>
  </si>
  <si>
    <t>5518_St.Gallen_21.01.2020.pdf</t>
  </si>
  <si>
    <t>Mittlere Bahnhofstrasse</t>
  </si>
  <si>
    <t>in kurzer 30er-Strasse quer in P abgebogen. Sehr hoher Doppelstandort. Lebensbedrohlich verletzt.</t>
  </si>
  <si>
    <t>5519_Lachen_21.01.2020.pdf</t>
  </si>
  <si>
    <t>Oftrigen</t>
  </si>
  <si>
    <t>Walterswilerstrasse</t>
  </si>
  <si>
    <t>Geradeaus statt Linkskurve</t>
  </si>
  <si>
    <t>TESLA,  Geradeaus in Freischaltanlage Unterwerk Oftrigen</t>
  </si>
  <si>
    <t>5520_Oftrigen_23.01.2021.pdf</t>
  </si>
  <si>
    <t>Wasgenring 74</t>
  </si>
  <si>
    <t>Als Verursacher wird ein Schwarzer beschrieben, der der Frau aufgeholfen hat und sich entfernte. Zeugenaufruf.</t>
  </si>
  <si>
    <t>5521_Basel_04.01.2021.pdf</t>
  </si>
  <si>
    <t>FG nach Kreisel angefahren</t>
  </si>
  <si>
    <t>Sender Swisscom Post Wil. Polycom. Unfallschwerpunkt,  5149_Wil_19.09.2020</t>
  </si>
  <si>
    <t>5522_Wil_01.10.2020.pdf</t>
  </si>
  <si>
    <t>in Kurve nach links ausgebrochen</t>
  </si>
  <si>
    <t>Mehrfachstandort, Strahlzentrum 180°, nach 100m rechts kollidiert gedreht und abgestürzt.</t>
  </si>
  <si>
    <t>5523_Hirzel_24.01.2021.pdf</t>
  </si>
  <si>
    <t>Anhänger geschleudert</t>
  </si>
  <si>
    <t xml:space="preserve">Anhänger gekippt. </t>
  </si>
  <si>
    <t>5524_Kölliken_01.10.2020.pdf</t>
  </si>
  <si>
    <t>Daten plausibilisiert. Sammelstandort.</t>
  </si>
  <si>
    <t>5525_Schlosswil_23.01.2021.pdf</t>
  </si>
  <si>
    <t>Airolo Stalvedro</t>
  </si>
  <si>
    <t>A2 FR Nord Dosierstelle</t>
  </si>
  <si>
    <t>in stillstehenden LKW geprallt</t>
  </si>
  <si>
    <t>In Kolonnenende geprallt Dosierstelle, angekündigt.</t>
  </si>
  <si>
    <t>5526_Airolo_26.01.2021.pdf</t>
  </si>
  <si>
    <t xml:space="preserve"> A FR Neuchatel</t>
  </si>
  <si>
    <t>Auffahrkoll.Kurztzunnel 500m</t>
  </si>
  <si>
    <t>Auffahrkollision mit 7 Fahrzeugen.Ort Plausibilisiert. Astra-Unfallkarte 2022.</t>
  </si>
  <si>
    <t>5527_Le-Locle_26.01.2021.pdf</t>
  </si>
  <si>
    <t>Schwarzhäusern</t>
  </si>
  <si>
    <t>Grossweier</t>
  </si>
  <si>
    <t xml:space="preserve"> in Kurve geradeaus frontalkoll</t>
  </si>
  <si>
    <t>ev. Schneefahrbahn, nach langer Geraden.</t>
  </si>
  <si>
    <t>5528_Schwarzhäusern_27.01.2020.pdf</t>
  </si>
  <si>
    <t>HS sehr breit und minimal tief.</t>
  </si>
  <si>
    <t>5529_Seedorf_28.01.2021.pdf</t>
  </si>
  <si>
    <t>Giessensstrasse</t>
  </si>
  <si>
    <t>An Kreuzung vortritt verweigert</t>
  </si>
  <si>
    <t>Patrouillenfahrzeug Militärpolizei. 445 zus. 5G klein rechts</t>
  </si>
  <si>
    <t>5530_Dübendorf_21.01.2021.pdf</t>
  </si>
  <si>
    <t>A2 Falschfahrer</t>
  </si>
  <si>
    <t>5531_Airolo_29.01.2021.pdf</t>
  </si>
  <si>
    <t>A5 FR Süd</t>
  </si>
  <si>
    <t>Geradeaus Frontalkollision</t>
  </si>
  <si>
    <t>Sender 100-150m vorher hinter Hügelflanke auftauchend. Hauptstrahlzentrum. See.</t>
  </si>
  <si>
    <t>5532_Twann_29.01.2021.pdf</t>
  </si>
  <si>
    <t>A Erlentunnel</t>
  </si>
  <si>
    <t>vermutlich nahe beim Tunneleingang, Tunnel- Sender nicht eingetragen. Fahrzeuge mit Steilheck</t>
  </si>
  <si>
    <t>5533_Wagen_29.01.2021.pdf</t>
  </si>
  <si>
    <t xml:space="preserve">Münchenbuchsee </t>
  </si>
  <si>
    <t>Ausfahrt FR West</t>
  </si>
  <si>
    <t>rechts in Böschung, überschlagen</t>
  </si>
  <si>
    <t>Sender 5G genau links</t>
  </si>
  <si>
    <t>5534_Münchenbuchsee_30.01.2021.pdf</t>
  </si>
  <si>
    <t>Mühlenstrasse</t>
  </si>
  <si>
    <t>Vortritt verweigert Spurwechsel</t>
  </si>
  <si>
    <t>Sender 5G genau links, Reflexion auf Vorstrecke, SE 2 reflektiert, 90.120m Tabelleneintrag.</t>
  </si>
  <si>
    <t>5535_Schaffhausen_31.01.2021.pdf</t>
  </si>
  <si>
    <t>Nach Kurve re in Wiese, gekippt</t>
  </si>
  <si>
    <t>Sender genau 95° im moment, wo er die Kurve nicht mehr begradigte.</t>
  </si>
  <si>
    <t>5536_Uttingen_02.02.2021.pdf</t>
  </si>
  <si>
    <t>Bruderholzstrasse BL</t>
  </si>
  <si>
    <t>Se 1 genau in Richtung Verursacherin, hoch.Se 2 rechts genau 90° vor Kreiseleintritt.</t>
  </si>
  <si>
    <t>5537_Bottmingen_25.01.2021.pdf</t>
  </si>
  <si>
    <t>geradeaus in Zaun</t>
  </si>
  <si>
    <t xml:space="preserve">Unfallschwerpunkt 672_Goldach_06.12.2017. 500m Gerade vor Unfallstrecke, davon 200m im Gefälle n vorn, steiles Heck.  </t>
  </si>
  <si>
    <t>5538_Goldach_01.02.2021.pdf</t>
  </si>
  <si>
    <t>rechts vor Tram abgebogen</t>
  </si>
  <si>
    <t>Cobratram abgedrängt, 3 von 6 Achsen entgleist.</t>
  </si>
  <si>
    <t>5539_Zürich_04.02.2021.pdf</t>
  </si>
  <si>
    <t xml:space="preserve">Uerikerstrasse </t>
  </si>
  <si>
    <t>bergab 5%, 100m, vor 200m exponiert. Schwer gestürzt, Kreuzung mit EFH nah, Nebensträsschen</t>
  </si>
  <si>
    <t>5540_Hombrechtikon_04.02.2021.pdf</t>
  </si>
  <si>
    <t>Lagerstrasse</t>
  </si>
  <si>
    <t>Car</t>
  </si>
  <si>
    <t xml:space="preserve">Passagierin in stehendem Fernbus  </t>
  </si>
  <si>
    <t>noch unklar, ob ausserhalb oder innerhalb des Busses, tendenziell mitgereist von Osten her.</t>
  </si>
  <si>
    <t>5541_St.Gallen_21.01.2021.pdf</t>
  </si>
  <si>
    <t>A 12 FR süd</t>
  </si>
  <si>
    <t>5542_Matran_04.02.2021.pdf</t>
  </si>
  <si>
    <t>5543_Boudevillier_27.01.2021.pdf</t>
  </si>
  <si>
    <t>Schönenbergstrasse</t>
  </si>
  <si>
    <t>Gegenspur in linkskurve</t>
  </si>
  <si>
    <t>2 schwer verletzte, 3 leichter verletzte</t>
  </si>
  <si>
    <t>5544_Wädenswil_29.01.2021.pdf</t>
  </si>
  <si>
    <t>A5 FR Bern</t>
  </si>
  <si>
    <t>Container In Brücke geprallt</t>
  </si>
  <si>
    <t>Sattelauflieger mit Container nachher gelöst, runtergestürzt. Sender frontal, links, falsch in Karte eingetragen</t>
  </si>
  <si>
    <t>5545_Biel_05.02.2021.pdf</t>
  </si>
  <si>
    <t>Erdbächli</t>
  </si>
  <si>
    <t>nach Kurve rechts in Wiese gekippt</t>
  </si>
  <si>
    <t>Keine Polizeimeldung, Kein Eintrag in Astra-Unfallkarte. Ev HS 1 gequert vor 4500m - unbestätigt.</t>
  </si>
  <si>
    <t>5546_Schüpfen_20.11.2019.pdf</t>
  </si>
  <si>
    <t>SBB Perron 2</t>
  </si>
  <si>
    <t>Perron</t>
  </si>
  <si>
    <t>Eingeklemmt in Türe EW IV</t>
  </si>
  <si>
    <t>2.4 mW/m2</t>
  </si>
  <si>
    <t>5547_Baden_04.08.2019.pdf</t>
  </si>
  <si>
    <t>Gegenspur, Lenkkorr. Mitfahrerin</t>
  </si>
  <si>
    <t>vor 250m noch seitlich rechts stark exponiert, dann Ausbau der Herzprobleme. Kirchturmsender</t>
  </si>
  <si>
    <t>5548_St.Gallenkappel_05.02.2021.pdf</t>
  </si>
  <si>
    <t>löchliweg</t>
  </si>
  <si>
    <t>links abbiegend vermutlich in Sockel der mittigen LSA geraten/ Somit Sturz ohne Fremdeinwirkung</t>
  </si>
  <si>
    <t>5549_Worblaufen_07.02.2021.pdf</t>
  </si>
  <si>
    <t>nach weiter li kurve in Gegenverkehr</t>
  </si>
  <si>
    <t>Se hoch aus HS-Mast, FZ Mini mit senkrechter Heckscheibe.</t>
  </si>
  <si>
    <t>5550_Schiers_08.02.2021.pdf</t>
  </si>
  <si>
    <t>mit Hauptstrahlzentrum zur Kreuzung. Fahrerflucht / Zeugenaufruf.</t>
  </si>
  <si>
    <t>5551_Biel_07.02.2021.pdf</t>
  </si>
  <si>
    <t>Füllinsdorf Pratteln</t>
  </si>
  <si>
    <t>A 22 FR Pratteln</t>
  </si>
  <si>
    <t>Statt linkskurve auf Böschung</t>
  </si>
  <si>
    <t>Beide Se auf gleicher Linie von 190°. Intensiver Unfallschwerpunkt, auch med.Problem.. Reflexionen.</t>
  </si>
  <si>
    <t>5552_Pratteln_08.02.2021.pdf</t>
  </si>
  <si>
    <t>Wiedenhubstrasse</t>
  </si>
  <si>
    <t>Se 1 Polycom, Se 2 und 3 bis vor 80m , dort auch Freischaltanlage SBB</t>
  </si>
  <si>
    <t>5553_Liestal_16.06.2019.pdf</t>
  </si>
  <si>
    <t>Kreuzlingerstrasse</t>
  </si>
  <si>
    <t>nach Kreisel Vortritt verweiger</t>
  </si>
  <si>
    <t>intensiver Unfallschwerpunkt</t>
  </si>
  <si>
    <t>Übersicht Elektrosmog Unfälle im Strassenverkehr (inkl. Funksender und Distanzen)</t>
  </si>
  <si>
    <t>Status:</t>
  </si>
  <si>
    <r>
      <rPr>
        <b/>
        <sz val="11"/>
        <color rgb="FFFF0000"/>
        <rFont val="Calibri"/>
        <family val="2"/>
        <charset val="1"/>
      </rPr>
      <t>fett</t>
    </r>
    <r>
      <rPr>
        <sz val="11"/>
        <color rgb="FFFF0000"/>
        <rFont val="Calibri"/>
        <family val="2"/>
        <charset val="1"/>
      </rPr>
      <t>:  Angaben bestätigt (Nachmessung, Polizeiangabe)</t>
    </r>
  </si>
  <si>
    <t>inkl. Funksender &amp; Distanzangaben</t>
  </si>
  <si>
    <t>Typ</t>
  </si>
  <si>
    <t>Fahrer</t>
  </si>
  <si>
    <t>Relevanz</t>
  </si>
  <si>
    <t>Diagnose</t>
  </si>
  <si>
    <t>Resultat</t>
  </si>
  <si>
    <t>Resultat W. Inv.</t>
  </si>
  <si>
    <t>Messung vor Ort</t>
  </si>
  <si>
    <t>UMTS 1</t>
  </si>
  <si>
    <t>GSM 1</t>
  </si>
  <si>
    <t>LTE 1</t>
  </si>
  <si>
    <t>UMTS 2</t>
  </si>
  <si>
    <t>GSM 2</t>
  </si>
  <si>
    <t>LTE 2</t>
  </si>
  <si>
    <t>UMTS 3</t>
  </si>
  <si>
    <t>GSM 3</t>
  </si>
  <si>
    <t>LTE 3</t>
  </si>
  <si>
    <t>HS</t>
  </si>
  <si>
    <t>MS</t>
  </si>
  <si>
    <t>TS</t>
  </si>
  <si>
    <t>M/W</t>
  </si>
  <si>
    <t>JJ</t>
  </si>
  <si>
    <t>Freitext</t>
  </si>
  <si>
    <t>uW</t>
  </si>
  <si>
    <t xml:space="preserve"> Distanz [m]</t>
  </si>
  <si>
    <t>Stärke</t>
  </si>
  <si>
    <t>Richtung</t>
  </si>
  <si>
    <t>TT.MM.JJJJ</t>
  </si>
  <si>
    <t>XX:XX</t>
  </si>
  <si>
    <t>18-100</t>
  </si>
  <si>
    <t>hoch</t>
  </si>
  <si>
    <t>10-19.9</t>
  </si>
  <si>
    <t>Unbekanntes med. Prob.</t>
  </si>
  <si>
    <t>Flixbus</t>
  </si>
  <si>
    <t>Hochspannung Quer</t>
  </si>
  <si>
    <t>Tagesverteilung</t>
  </si>
  <si>
    <t>Weiblich</t>
  </si>
  <si>
    <t>Männlich</t>
  </si>
  <si>
    <t>Total</t>
  </si>
  <si>
    <t>Bin</t>
  </si>
  <si>
    <t>Test</t>
  </si>
  <si>
    <t>Pivot</t>
  </si>
  <si>
    <t>Altersverteilung</t>
  </si>
  <si>
    <t>Jahresverteilung</t>
  </si>
  <si>
    <t>Gruppe</t>
  </si>
  <si>
    <t>Geschlecht</t>
  </si>
  <si>
    <t>Name</t>
  </si>
  <si>
    <t>01:00</t>
  </si>
  <si>
    <t>02:00</t>
  </si>
  <si>
    <t>03:00</t>
  </si>
  <si>
    <t>04:00</t>
  </si>
  <si>
    <t>05:00</t>
  </si>
  <si>
    <t>06:00</t>
  </si>
  <si>
    <t>07:00</t>
  </si>
  <si>
    <t>08:00</t>
  </si>
  <si>
    <t>09:00</t>
  </si>
  <si>
    <t>10:00</t>
  </si>
  <si>
    <t>11:00</t>
  </si>
  <si>
    <t>12:00</t>
  </si>
  <si>
    <t>13:00</t>
  </si>
  <si>
    <t>14:00</t>
  </si>
  <si>
    <t>15:00</t>
  </si>
  <si>
    <t>16:00</t>
  </si>
  <si>
    <t>17:00</t>
  </si>
  <si>
    <t>18:00</t>
  </si>
  <si>
    <t>19:00</t>
  </si>
  <si>
    <t>20:00</t>
  </si>
  <si>
    <t>21:00</t>
  </si>
  <si>
    <t>22:00</t>
  </si>
  <si>
    <t>23:00</t>
  </si>
  <si>
    <t>00:00</t>
  </si>
  <si>
    <t>20</t>
  </si>
  <si>
    <t>30</t>
  </si>
  <si>
    <t>40</t>
  </si>
  <si>
    <t>50</t>
  </si>
  <si>
    <t>60</t>
  </si>
  <si>
    <t>70</t>
  </si>
  <si>
    <t>80</t>
  </si>
  <si>
    <t>90</t>
  </si>
  <si>
    <t>100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</si>
  <si>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</si>
  <si>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</si>
  <si>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</si>
  <si>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</si>
  <si>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</si>
  <si>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</si>
  <si>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</si>
  <si>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</si>
  <si>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</si>
  <si>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</si>
  <si>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</si>
  <si>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</si>
  <si>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(w)</t>
  </si>
  <si>
    <t>Berufsfahrer (w)</t>
  </si>
  <si>
    <t>Med. Problem (w)</t>
  </si>
  <si>
    <t>Altersfahrer (w)</t>
  </si>
  <si>
    <t>Alkohol (w)</t>
  </si>
  <si>
    <t>Kontrollgruppe (w)</t>
  </si>
  <si>
    <t>Verdachtsfall (w)</t>
  </si>
  <si>
    <t>Total (w)</t>
  </si>
  <si>
    <t>(m)</t>
  </si>
  <si>
    <t>Berufsfahrer (m)</t>
  </si>
  <si>
    <t>Med. Problem (m)</t>
  </si>
  <si>
    <t>Altersfahrer (m)</t>
  </si>
  <si>
    <t>Alkohol (m)</t>
  </si>
  <si>
    <t>Kontrollgruppe (m)</t>
  </si>
  <si>
    <t>Verdachtsfall (m)</t>
  </si>
  <si>
    <t>Total (m)</t>
  </si>
  <si>
    <t>(m + w)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</si>
  <si>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</si>
  <si>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</si>
  <si>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</si>
  <si>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</si>
  <si>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</si>
  <si>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</si>
  <si>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</si>
  <si>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</si>
  <si>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</si>
  <si>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</si>
  <si>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</si>
  <si>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</si>
  <si>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Spalte1</t>
  </si>
  <si>
    <t>Spalte2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</si>
  <si>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</si>
  <si>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</si>
  <si>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</si>
  <si>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</si>
  <si>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</si>
  <si>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</si>
  <si>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</si>
  <si>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</si>
  <si>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</si>
  <si>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</si>
  <si>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</si>
  <si>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Column1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</si>
  <si>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</si>
  <si>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</si>
  <si>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</si>
  <si>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</si>
  <si>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</si>
  <si>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</si>
  <si>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</si>
  <si>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</si>
  <si>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</si>
  <si>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</si>
  <si>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</si>
  <si>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</si>
  <si>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</si>
  <si>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</si>
  <si>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</si>
  <si>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</si>
  <si>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</si>
  <si>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</si>
  <si>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</si>
  <si>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</si>
  <si>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</si>
  <si>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</si>
  <si>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</si>
  <si>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</si>
  <si>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</si>
  <si>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</si>
  <si>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</si>
  <si>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</si>
  <si>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</si>
  <si>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</si>
  <si>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</si>
  <si>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</si>
  <si>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</si>
  <si>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</si>
  <si>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</si>
  <si>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</si>
  <si>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</si>
  <si>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</si>
  <si>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</si>
  <si>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</si>
  <si>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</si>
  <si>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</si>
  <si>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</si>
  <si>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</si>
  <si>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</si>
  <si>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</si>
  <si>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</si>
  <si>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</si>
  <si>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</si>
  <si>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</si>
  <si>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</si>
  <si>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</si>
  <si>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</si>
  <si>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</si>
  <si>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</si>
  <si>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</si>
  <si>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Wetter:</t>
  </si>
  <si>
    <t>HS1</t>
  </si>
  <si>
    <t>Spalte3</t>
  </si>
  <si>
    <t>200</t>
  </si>
  <si>
    <t>300</t>
  </si>
  <si>
    <t>400</t>
  </si>
  <si>
    <t>500</t>
  </si>
  <si>
    <t>600</t>
  </si>
  <si>
    <t>700</t>
  </si>
  <si>
    <t>800</t>
  </si>
  <si>
    <t>900</t>
  </si>
  <si>
    <t>1000</t>
  </si>
  <si>
    <t>2000</t>
  </si>
  <si>
    <t>3000</t>
  </si>
  <si>
    <t>4000</t>
  </si>
  <si>
    <t>5000</t>
  </si>
  <si>
    <t>HS 1</t>
  </si>
  <si>
    <t>HS 3</t>
  </si>
  <si>
    <t>HS 5</t>
  </si>
  <si>
    <t>Anzahl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</si>
  <si>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</si>
  <si>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</si>
  <si>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</si>
  <si>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</si>
  <si>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</si>
  <si>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</si>
  <si>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</si>
  <si>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</si>
  <si>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</si>
  <si>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2000+</t>
  </si>
  <si>
    <t>Total Distanz</t>
  </si>
  <si>
    <t>Total Richtung</t>
  </si>
  <si>
    <t>Sender 1</t>
  </si>
  <si>
    <t>5G1</t>
  </si>
  <si>
    <t>Sender 2</t>
  </si>
  <si>
    <t>5G2</t>
  </si>
  <si>
    <t>Sender 3</t>
  </si>
  <si>
    <t>Summe von Zählvariable</t>
  </si>
  <si>
    <t>(leer)</t>
  </si>
  <si>
    <t>Summe Ergebnis</t>
  </si>
  <si>
    <t>Unfall 2014,  Herzinfarkt gleiche HS querungen.  Hier neu  Sender Dreifach.</t>
  </si>
  <si>
    <t xml:space="preserve">w </t>
  </si>
  <si>
    <t>angefahrener: Fernando Alonso auf Trainingsfahrt</t>
  </si>
  <si>
    <t>Hafnerberg</t>
  </si>
  <si>
    <t>Linthuferweg</t>
  </si>
  <si>
    <t>rückwärtsfahren  über Böschung</t>
  </si>
  <si>
    <t>Zugerstrasse 26</t>
  </si>
  <si>
    <t>Ev mehrere Betreiber, Neuer Senderstandort seit 2014</t>
  </si>
  <si>
    <t>Auffahrkollision 2 stehende FZ</t>
  </si>
  <si>
    <t>Dorfstrasse 10</t>
  </si>
  <si>
    <t>Geradeaus statt l rechtkurve</t>
  </si>
  <si>
    <t>0.83 mg</t>
  </si>
  <si>
    <t>Sender nah von 30m Hochhaus an Unfallstelle. Pegel überprüfen an Ort.</t>
  </si>
  <si>
    <t>693_Yverdon-les-Bains_15.05.2015</t>
  </si>
  <si>
    <t xml:space="preserve">kein Eintrag in Unfallkarte. </t>
  </si>
  <si>
    <t>Auerstrasse 2</t>
  </si>
  <si>
    <t>157i</t>
  </si>
  <si>
    <t>Einstrahlung 3x  ca 80° rechts flach über freien Parkplatz, letzte 30 Meter vor Streifen. Reflexion links</t>
  </si>
  <si>
    <t>Senkrechte Heckscheibe, 4Fach-Standort an Bahnlinie., fährt 150m vor den 4 Hautpstrahlrichtungen</t>
  </si>
  <si>
    <t>5559_Kefikon_13.02.2021.pdf</t>
  </si>
  <si>
    <t>5560_Heerbrugg_13.02.2021.pdf</t>
  </si>
  <si>
    <t>2699_Flüelen_22.09.2018.pdf</t>
  </si>
  <si>
    <t>Kurz vor Portal. Problem Position grosse reflexive Anzeigetafel klären</t>
  </si>
  <si>
    <t>auf gesperrtem 100m Nebenweg rückwärts gefahren, dann neben Bankett, gekipp</t>
  </si>
  <si>
    <t>5557_Mollis_11.02.2021.pdf</t>
  </si>
  <si>
    <t>Feldwiesenstrasse</t>
  </si>
  <si>
    <t>Gerüstbauer</t>
  </si>
  <si>
    <t>Von 2.Gerüstlauf gestürzt</t>
  </si>
  <si>
    <t>nach kurzer Abwesenheit des unteren Arbeiters Gleichgewicht verloren, gestürzt.</t>
  </si>
  <si>
    <t>3959_Altstätten_21.03.2018</t>
  </si>
  <si>
    <t>4044_Silvaplana_13.09.2019.pdf</t>
  </si>
  <si>
    <t>Ara Lorze</t>
  </si>
  <si>
    <t>eventuell auch reflektierende Flächen auf Klärbecken.</t>
  </si>
  <si>
    <t>RHB Albula</t>
  </si>
  <si>
    <t>von Arbeitsgerüst neben Bohrgerät gestürzt</t>
  </si>
  <si>
    <t xml:space="preserve">Bohrlafette mit 2 m2 reflektierender Fläche </t>
  </si>
  <si>
    <t>3630_Bergün_03.09.2019</t>
  </si>
  <si>
    <t>5508_Bennau_18.01.2020.pdf</t>
  </si>
  <si>
    <t>5509_Hospenthal_18.01.2020.pdf</t>
  </si>
  <si>
    <t>La platta</t>
  </si>
  <si>
    <t>in Rekurve geradeaus, Stützmauer</t>
  </si>
  <si>
    <t>3354_Krattigen_16.06.2015</t>
  </si>
  <si>
    <t xml:space="preserve">in unübersichtl Kurve überholt, </t>
  </si>
  <si>
    <t>3238_Gunzgen_13.10.2012</t>
  </si>
  <si>
    <t>in rechtskurve geschleudert</t>
  </si>
  <si>
    <t>Pizzakurier, Kurve immer exponiert, am Unfallort Se hinten.</t>
  </si>
  <si>
    <t xml:space="preserve">Langenthalstrasse  </t>
  </si>
  <si>
    <t>Aegeristrasse, vor Brücke gestürzt. ev. auch alte Strasse (Hauptstrasse)</t>
  </si>
  <si>
    <t>Rossbodenstrasse</t>
  </si>
  <si>
    <t>Dreirad-Altersfahrzeug. Auf Spazierweg geradeaus statt abgebogen, in Friedhof gekippt.</t>
  </si>
  <si>
    <t>3441_Ins_17.06.2019</t>
  </si>
  <si>
    <t>5564_Ehrendingen_08.07.2019.pdf</t>
  </si>
  <si>
    <t xml:space="preserve">in Kurve in Böschung Hell/Dunkel, Kurve befindet sich in heller Zone, Rest im Dunkel </t>
  </si>
  <si>
    <t>4729_Sonceboz_15.07.2015</t>
  </si>
  <si>
    <t>Neuschellstrasse</t>
  </si>
  <si>
    <t>2929_Unterägeri_28.11.2018</t>
  </si>
  <si>
    <t>3843_Düdingen_27.08.2019.pdf</t>
  </si>
  <si>
    <r>
      <rPr>
        <b/>
        <sz val="11"/>
        <color rgb="FF000000"/>
        <rFont val="Calibri"/>
        <family val="2"/>
      </rPr>
      <t xml:space="preserve">Keine Pol.Meldung, nur innerhalb einer Gesamtmeldung "Unfallstatistik BS, 2019". </t>
    </r>
    <r>
      <rPr>
        <b/>
        <sz val="11"/>
        <color rgb="FFFF0000"/>
        <rFont val="Calibri"/>
        <family val="2"/>
      </rPr>
      <t xml:space="preserve"> Samstag, 13-14</t>
    </r>
  </si>
  <si>
    <t>Pierre-Pertuis</t>
  </si>
  <si>
    <t>Auf P weg rollen lassen, FG angefahren</t>
  </si>
  <si>
    <r>
      <t xml:space="preserve">Auto hat faktisch </t>
    </r>
    <r>
      <rPr>
        <b/>
        <sz val="11"/>
        <color rgb="FF000000"/>
        <rFont val="Calibri"/>
        <family val="2"/>
        <charset val="1"/>
      </rPr>
      <t>Vortritt erzwungen</t>
    </r>
    <r>
      <rPr>
        <sz val="11"/>
        <color rgb="FF000000"/>
        <rFont val="Calibri"/>
        <family val="2"/>
        <charset val="1"/>
      </rPr>
      <t>, e-Rollstuhl in Trottorinähe oder runtergefahren.schnittiger Mercedes. F 50. Unfall nicht vermerkt in Astra-Unfallkarte.</t>
    </r>
  </si>
  <si>
    <t>Silbernstrasse</t>
  </si>
  <si>
    <t>Vortritt verweigert n Kreisel</t>
  </si>
  <si>
    <t>1675_Kiesen_18.12.2017.pdf</t>
  </si>
  <si>
    <t>frei einstrahlend über Schulter von hinten im Hautpstrahlzentrum. 100m später gekippt.</t>
  </si>
  <si>
    <t>Auffahrkollision 7 Fahrzeuge</t>
  </si>
  <si>
    <t>Ort Annahme; Tunnelmitte (Biegung) Aussen Regen.</t>
  </si>
  <si>
    <r>
      <t xml:space="preserve">Coldrerio wird nur von der Autobahn her versorgt. </t>
    </r>
    <r>
      <rPr>
        <b/>
        <sz val="11"/>
        <color rgb="FF000000"/>
        <rFont val="Calibri"/>
        <family val="2"/>
      </rPr>
      <t>Wlan Tankstelle</t>
    </r>
    <r>
      <rPr>
        <sz val="11"/>
        <color rgb="FF000000"/>
        <rFont val="Calibri"/>
        <family val="2"/>
        <charset val="1"/>
      </rPr>
      <t xml:space="preserve"> re vor 30 m. </t>
    </r>
    <r>
      <rPr>
        <b/>
        <sz val="11"/>
        <color rgb="FF000000"/>
        <rFont val="Calibri"/>
        <family val="2"/>
      </rPr>
      <t>Unfallschwerpunkt</t>
    </r>
  </si>
  <si>
    <t>Innerhalb Kreisel durch Reflexion von links bestrahlt. Radfahrer 82 quert auf FG-streifen, sehr schwer verletzt</t>
  </si>
  <si>
    <t>Holzhäusernstrasse</t>
  </si>
  <si>
    <t>frei einsehbare Strecke, Einmündung im Magnetfeld einer hier schräg verlaufenden Leitung</t>
  </si>
  <si>
    <t>FG korrekt beleuchtet, Trafostation vor 30 m  - links</t>
  </si>
  <si>
    <t>verlett</t>
  </si>
  <si>
    <t>Morgartenstrasse</t>
  </si>
  <si>
    <t>2 SE gross,  links über glatten See, 3.900 m</t>
  </si>
  <si>
    <t>Sender re 80° von Futtersilo, SR zur Strasse. Kind 15 und Kind 1 im Fahrzeug</t>
  </si>
  <si>
    <t>Ausfahrt West</t>
  </si>
  <si>
    <t>in Ausfahrt Kollsion, Böschung</t>
  </si>
  <si>
    <t>Böschung hoch und wieder runter...weitergefahren, Tafel und Pfosten gestreift. Fahrerflucht</t>
  </si>
  <si>
    <t>via san Gottardo</t>
  </si>
  <si>
    <t>Se von li, regelmässige intervalle durch Gebäudelücken.</t>
  </si>
  <si>
    <t>3912_Coldrerio_12.06.2017</t>
  </si>
  <si>
    <t>plötzlich In Mauer Zollstation geprallt</t>
  </si>
  <si>
    <t>Unfallschwerpunkt Schleuderunfälle, nächster 2015, Sender 100m falsch eingetragen. Unfallschwerpunkt 2015</t>
  </si>
  <si>
    <t>Vollgas rückwärts, Mauer, Vollgas Graben</t>
  </si>
  <si>
    <t xml:space="preserve">beim Wenden exposition frontal, Mauerkoll rückwärts, dann vorwärts in Graben. </t>
  </si>
  <si>
    <t>Böschachstrasse 67</t>
  </si>
  <si>
    <t>Radfahrer fährt rechts an Kolonne vor. Links abbiegend, vor 60 m Sender Kreisel sehr klein links / hinten</t>
  </si>
  <si>
    <t>3415_Wynigen_12.06.2019.pdf</t>
  </si>
  <si>
    <t>4960_Rüeterswil_05.07.2021.pdf</t>
  </si>
  <si>
    <t>5355_Zug_17.11.2020</t>
  </si>
  <si>
    <t>Fahrerflucht. Ort plausibilisiert. Einfahrt von schräg oben in Gefällstrecke der Radfahrerin, schlechte Einsehbarkeit</t>
  </si>
  <si>
    <t>in Linie des Senders weitere Fahrradunfälle. Holzhäuser, Lücken, Zentrum der Senderichtung</t>
  </si>
  <si>
    <t>nach Kurve weitergefahren, Mast</t>
  </si>
  <si>
    <t>Vermutlich ein zweiter Sender mit Einfluss, hoher Sammelmast alle 3, und Polycom.</t>
  </si>
  <si>
    <t xml:space="preserve">schwer verletzt.   Se1 und 3  MühlenSilo Rudswil 1010 m über freies Feld für 100m </t>
  </si>
  <si>
    <t>kurz vor Senderstandort, hätte Moto seit 40 m sehen können. Reflexion naher Sender an Fass. Frontal</t>
  </si>
  <si>
    <t>5438_Uster_12.09.2020.pdf</t>
  </si>
  <si>
    <t>5437_Lustmühle_08.05.2009</t>
  </si>
  <si>
    <t>5371_Freienwil_28.11.2020</t>
  </si>
  <si>
    <t>1853_Grenchen_07.04.2017.pdf</t>
  </si>
  <si>
    <t>Trottinett</t>
  </si>
  <si>
    <t>SE 1 frontal frei exponiert, Se2 Chapf intermitt., Baumschäden, 3x Unfallschwerpunkt</t>
  </si>
  <si>
    <t>A2 Galerie Lopper</t>
  </si>
  <si>
    <t>In Kurve eingeschlafen. Knappe rechts-frontales Anfahren, geschleudert, Folgeunfall.</t>
  </si>
  <si>
    <t>3505_Hergiswil_07.03.2011</t>
  </si>
  <si>
    <t>4395_Leuzigen_29.11.2019.pdf</t>
  </si>
  <si>
    <t>Sender von Silo her, einzige Strahlenquelle im Bereich von 5 km sehr leichter Regen um 14.30</t>
  </si>
  <si>
    <r>
      <rPr>
        <b/>
        <sz val="11"/>
        <color rgb="FF000000"/>
        <rFont val="Calibri"/>
        <family val="2"/>
      </rPr>
      <t>4.1 mW</t>
    </r>
    <r>
      <rPr>
        <sz val="11"/>
        <color rgb="FF000000"/>
        <rFont val="Calibri"/>
        <family val="2"/>
        <charset val="1"/>
      </rPr>
      <t>/m2</t>
    </r>
  </si>
  <si>
    <t>Sender mit Hauptstrahlrichtung, Gebäude rhythmisch vorher, mit Lücken, Sturz nach vollexp. Kurve</t>
  </si>
  <si>
    <t>Höhendifferenz bei Strassenbaustelle, Begleiter voranfahrend</t>
  </si>
  <si>
    <t>vom Radweg links geschwenkt</t>
  </si>
  <si>
    <t>1921_Zuzwil_06.04.2017.pdf   falsch</t>
  </si>
  <si>
    <t>Gegenspur, 2 Kollisionen, weiterfahrt</t>
  </si>
  <si>
    <t>route de la Gruyere</t>
  </si>
  <si>
    <t>Allmeindstrasse 11</t>
  </si>
  <si>
    <t>nach überholen gestürzt</t>
  </si>
  <si>
    <t>An leichter Rechtskurve mit Stahl von hinten 180° und Strahl von vorn 5° geradeaus gefahren, blackout</t>
  </si>
  <si>
    <t>Se 3 gsm steht für Polycom.</t>
  </si>
  <si>
    <t>Vollgas in parkierte Autokolonne</t>
  </si>
  <si>
    <t>Ai FR. Bern</t>
  </si>
  <si>
    <t>gerade in Mittelleitplanke</t>
  </si>
  <si>
    <t>Sturz ohne Fremdeinwirkung,  Ni 20</t>
  </si>
  <si>
    <t>kontinuierlich nach rechts gefahren</t>
  </si>
  <si>
    <t>Sturz ohne Fremdeinwirkung rechts ab Damm</t>
  </si>
  <si>
    <t>Sturz ohne Fremdeinwirkung n Ausg. Haarnadelku</t>
  </si>
  <si>
    <t>Sturz ohne Fremdeiwirkung li In Gegenverkehr</t>
  </si>
  <si>
    <t>Luzernerring 101</t>
  </si>
  <si>
    <t>Cheseaux sur Lausanne</t>
  </si>
  <si>
    <t>Philippe Rochat, Koch</t>
  </si>
  <si>
    <t>vor Kreisel in Verkehrsteiler</t>
  </si>
  <si>
    <t xml:space="preserve">gestürzt, kein Kies auf Weg, gem Pol.TG. Polycom, alle 3 mit Hauptstrahlzentrum west </t>
  </si>
  <si>
    <t>vor Rotlicht gestürzt</t>
  </si>
  <si>
    <t xml:space="preserve"> Wald/ Wanderweg bergab, gestürzt</t>
  </si>
  <si>
    <t>in Rechtskurve links in Betonleitpl</t>
  </si>
  <si>
    <t>Tunnelende kurz eingenickt</t>
  </si>
  <si>
    <t>Links abbgebogen und Radfahrer übersehen, Gerade, perfekte Übersicht.</t>
  </si>
  <si>
    <t>nach 5 Wochen an Hirntumor gestorben, Epileptischer Anfall, vermutlich seitlich-links exponiert.</t>
  </si>
  <si>
    <t xml:space="preserve">1200m weite Fahrt bis  an Mauer streifend geendet. </t>
  </si>
  <si>
    <t>in Gartenmobiliar, rollen lassen</t>
  </si>
  <si>
    <t>Burggraben 27</t>
  </si>
  <si>
    <t>Flülelen</t>
  </si>
  <si>
    <t>28 uW/m2</t>
  </si>
  <si>
    <t>innerhalb  Bebauung, 8% Gefälle.. Fahrer Kt ZH /  Gast? Kein Pfosten o.ä. als Stopper...</t>
  </si>
  <si>
    <t>in Absperrpfosten gefahren</t>
  </si>
  <si>
    <t>1..61 mW   57 uW</t>
  </si>
  <si>
    <t>Lebensgefährlich verletzt. Zu knappe Markierung, Strassenmitte,  zwischen 2 Lampen. Peak30m...20m vor Unfallpfosten</t>
  </si>
  <si>
    <t>Unmittelbar nach 1. Schranke abgebogen, ev. zu schnell in Kurve gefahren. Weiterfahrt auf Schotter.</t>
  </si>
  <si>
    <t xml:space="preserve">Unfallschwerpunkt. Gleicher Ort wie </t>
  </si>
  <si>
    <t>Im folgenden Abschnitt bereits ein LKW/Mofa-Unfall, 5522_Wil_01.10.2020 / 5579_24.02.2021</t>
  </si>
  <si>
    <t xml:space="preserve">Wil-  </t>
  </si>
  <si>
    <t xml:space="preserve">Wil- </t>
  </si>
  <si>
    <t>Sender Post, hoch, oberste Positionen bestrahlen rechts 100° in Wartezeit / Wahrnehmungszeit.</t>
  </si>
  <si>
    <t>Speicherstrasse 170</t>
  </si>
  <si>
    <t>100m vorher Funkschatten, HS tief, mit Erdeinspeisung links</t>
  </si>
  <si>
    <t>Badenerstrasse 558</t>
  </si>
  <si>
    <t>Steg im Fischenthal</t>
  </si>
  <si>
    <t>von Strasse abgekommen</t>
  </si>
  <si>
    <t xml:space="preserve">Airolo </t>
  </si>
  <si>
    <t>Armee LKW,  Se 2 auf Anhöh einwirk b Anfahr Se 3 GSM rail a Bahnhf, vorher Polycom (hinten)</t>
  </si>
  <si>
    <t>Gegenspur   Nische 62</t>
  </si>
  <si>
    <t>Altdorf A2 FR Süd</t>
  </si>
  <si>
    <t>Hö Regierungsscha</t>
  </si>
  <si>
    <t>Nach Seedorfbrücke</t>
  </si>
  <si>
    <t>Corpataux-Magnedens</t>
  </si>
  <si>
    <t xml:space="preserve">Cholfirst </t>
  </si>
  <si>
    <t xml:space="preserve">Effretikon </t>
  </si>
  <si>
    <t>A1 FR N vor Ausfahrt</t>
  </si>
  <si>
    <t>plötzlich rechts in Böschung</t>
  </si>
  <si>
    <t>Geneve  l`avenir</t>
  </si>
  <si>
    <t xml:space="preserve">Geneve  </t>
  </si>
  <si>
    <t>Kreisel stade de geneve</t>
  </si>
  <si>
    <t xml:space="preserve">Geneve </t>
  </si>
  <si>
    <t>Route de Thonon</t>
  </si>
  <si>
    <t>route des Jeunes</t>
  </si>
  <si>
    <t>FG auf Zweispuriger Strasse überfahren</t>
  </si>
  <si>
    <t>plus GSM mittel 78m, Kopfhörer, am Perronrand, erfasst von Zug</t>
  </si>
  <si>
    <t>Kantonsstrassse</t>
  </si>
  <si>
    <t>A1  Schlossgut</t>
  </si>
  <si>
    <t>Untereggerstrasse</t>
  </si>
  <si>
    <t>Blumenfeldstrasse</t>
  </si>
  <si>
    <t xml:space="preserve">Gonten  </t>
  </si>
  <si>
    <t>Illau-Effretikon</t>
  </si>
  <si>
    <r>
      <t>Illnau-</t>
    </r>
    <r>
      <rPr>
        <b/>
        <sz val="11"/>
        <color rgb="FF000000"/>
        <rFont val="Calibri"/>
        <family val="2"/>
        <charset val="1"/>
      </rPr>
      <t>Effretikon</t>
    </r>
  </si>
  <si>
    <t xml:space="preserve">Rapperswil </t>
  </si>
  <si>
    <t>Sender von hinten/ Hoch, nur via Reflexion, ca. 250m . Nachmessen an Ort.</t>
  </si>
  <si>
    <t>4008_La-Chaux-de-Fonds_21.08.2019.pdf</t>
  </si>
  <si>
    <t>Kontrollverlust, Geländer</t>
  </si>
  <si>
    <t>Se 2 Reflexion an Fassade die letzten 40m vor Unfall.  Ablenkung, Gerichtsurteil</t>
  </si>
  <si>
    <t>Gerade in Nische. Sender1vaussen auf Portal, alle Dienste. In S-förmigem Verlauf vermutlich 3 Sender / 2 deklariert</t>
  </si>
  <si>
    <t>in erster Kurve in Wand. Sender von links oben, auf Strecke bis vor 50m Tunneleingang.</t>
  </si>
  <si>
    <t>über 19.9 mW/m2</t>
  </si>
  <si>
    <t>Tunnelbrand 11 Tote,lange Sperrung, Bei Sender vorher Bordstein touchiert. Tunnel Se nur GSM Swisscom Mobile</t>
  </si>
  <si>
    <t>Sender zuerst frontal, dann li in FR geseh, Erdeinspeisung u Freileitung in letzter Kurve nah</t>
  </si>
  <si>
    <t>Unfallort Astra-Karte sehr ungenau angegeben. Zusätzlich Anonymer Polycom-Sender</t>
  </si>
  <si>
    <t>Tunnel Spier</t>
  </si>
  <si>
    <t>Balmenrain</t>
  </si>
  <si>
    <r>
      <t xml:space="preserve">Ni in Tunnelmitte ohne Sendereintrag, Keine Portalsender. </t>
    </r>
    <r>
      <rPr>
        <b/>
        <sz val="11"/>
        <color rgb="FF000000"/>
        <rFont val="Calibri"/>
        <family val="2"/>
      </rPr>
      <t>Se Nord aussen nicht in Bakom-Karte</t>
    </r>
    <r>
      <rPr>
        <sz val="11"/>
        <color rgb="FF000000"/>
        <rFont val="Calibri"/>
        <family val="2"/>
        <charset val="1"/>
      </rPr>
      <t xml:space="preserve">  </t>
    </r>
    <r>
      <rPr>
        <b/>
        <sz val="11"/>
        <color rgb="FF000000"/>
        <rFont val="Calibri"/>
        <family val="2"/>
      </rPr>
      <t>Kein Eintrag in Unfallkarte</t>
    </r>
  </si>
  <si>
    <t>Auffahrunfall bei Baustelle sig</t>
  </si>
  <si>
    <t>La Roche St.Jean</t>
  </si>
  <si>
    <r>
      <t xml:space="preserve">Gerade, Abweichung vermutlich noch deutlich vorher. Portalsender zweiseitig. </t>
    </r>
    <r>
      <rPr>
        <b/>
        <sz val="11"/>
        <color rgb="FF000000"/>
        <rFont val="Calibri"/>
        <family val="2"/>
        <charset val="1"/>
      </rPr>
      <t>Keine Polizeimeldung</t>
    </r>
  </si>
  <si>
    <t>Brücke Ausfahrt</t>
  </si>
  <si>
    <t>2 Tote, Unfallschwerpunkt, 2. Unfall So, Dez. 15. nachts.Unfall nicht in Astra-Unfallkarte eingetragen.</t>
  </si>
  <si>
    <t>über 157 uW/m2</t>
  </si>
  <si>
    <t>Se auf Höhe Problembeginn, SE nicht deklariert,  PS-starkes Fahrzeug</t>
  </si>
  <si>
    <t>1051_Belchentunnel_29.06.2018</t>
  </si>
  <si>
    <r>
      <t xml:space="preserve">sehr schwer verletzt. 2 Senderstandorte falsch eingetragen. </t>
    </r>
    <r>
      <rPr>
        <b/>
        <sz val="11"/>
        <color rgb="FF000000"/>
        <rFont val="Calibri"/>
        <family val="2"/>
      </rPr>
      <t>Keine Polizeimeldung</t>
    </r>
  </si>
  <si>
    <t>Querhalle mit Einmündungen und Verengungen, mit Sendern im Bereich der gegenseit. Wahrnehmjng.</t>
  </si>
  <si>
    <t>Einspurend seitlich kollidiert</t>
  </si>
  <si>
    <t>Kurz vor pysischer Röhrentrennung nach links gefahren Se oben Mitte</t>
  </si>
  <si>
    <t>li in Tunnelwandd b überhol LKW</t>
  </si>
  <si>
    <r>
      <t xml:space="preserve">Überholen LKW bei Sendere links in re Röhre bringt </t>
    </r>
    <r>
      <rPr>
        <b/>
        <sz val="11"/>
        <rFont val="Calibri"/>
        <family val="2"/>
      </rPr>
      <t>Reflexionen</t>
    </r>
    <r>
      <rPr>
        <sz val="11"/>
        <color rgb="FF000000"/>
        <rFont val="Calibri"/>
        <family val="2"/>
        <charset val="1"/>
      </rPr>
      <t xml:space="preserve"> an LKW Seite, ca. 50m vorher.</t>
    </r>
  </si>
  <si>
    <t>Auffahrunfall Ausgang FR W</t>
  </si>
  <si>
    <t>Massenkarambolage, Nische Blau, 16.1 km, 4 Autos, 1 LKW, 1 Bus, im Bus Todesopfer</t>
  </si>
  <si>
    <t>9.89  mW/m2</t>
  </si>
  <si>
    <t xml:space="preserve">in mit Gegenverkehr belegter Südröhre auf Gegenspur, sehr knapp links-Frontale Kollison </t>
  </si>
  <si>
    <t>Streifkollisionen, Frontalkollision</t>
  </si>
  <si>
    <t>Ganzen Tunnel durchfahren, in letzter Rechtskurve geradeaus.. Diesr Tu hat sonst keine Unfälle verzeichnet.</t>
  </si>
  <si>
    <t xml:space="preserve">Sender nicht eingetragen, Distanz wäre über 1800m </t>
  </si>
  <si>
    <t>1584_La-Vue-des-Alpes-Tu_20.06.17.pdf</t>
  </si>
  <si>
    <t>Sender nicht deklariert,  an westlicher Nischenwand.</t>
  </si>
  <si>
    <r>
      <t xml:space="preserve">Lokalisierungs-Anfrage ohne Beantwortung, </t>
    </r>
    <r>
      <rPr>
        <b/>
        <sz val="11"/>
        <color rgb="FF000000"/>
        <rFont val="Calibri"/>
        <family val="2"/>
      </rPr>
      <t>kein Eintrag in Astra-Unfallkarte</t>
    </r>
  </si>
  <si>
    <t xml:space="preserve">Auffahrunfall, 3 PW,   </t>
  </si>
  <si>
    <t xml:space="preserve">Thalwiesenstrasse </t>
  </si>
  <si>
    <t>Radfahrer ne Kolonne übersehen</t>
  </si>
  <si>
    <t xml:space="preserve"> über 200 uW</t>
  </si>
  <si>
    <t>Auffahrunfall, Vollstop vorderer LKW</t>
  </si>
  <si>
    <t>Se sind beim Eingang links, auf Kopfhöhe LKW-Kabine montiert. Ev Automatischer Bremsvorgang BUG</t>
  </si>
  <si>
    <r>
      <t xml:space="preserve">Sender auf </t>
    </r>
    <r>
      <rPr>
        <b/>
        <sz val="11"/>
        <color rgb="FF000000"/>
        <rFont val="Calibri"/>
        <family val="2"/>
      </rPr>
      <t>3m Höhe in Tunnelrundung</t>
    </r>
    <r>
      <rPr>
        <sz val="11"/>
        <color rgb="FF000000"/>
        <rFont val="Calibri"/>
        <family val="2"/>
        <charset val="1"/>
      </rPr>
      <t xml:space="preserve">, links (Kurvenaussenseite. </t>
    </r>
  </si>
  <si>
    <t>Tunnel Fr. N</t>
  </si>
  <si>
    <t>Engstringerstrasse</t>
  </si>
  <si>
    <t>Se links gleiche Höhe da Überführung. Hautpstrahlzentrum, starke Flanken Reflexion.</t>
  </si>
  <si>
    <t>Brügg</t>
  </si>
  <si>
    <r>
      <t xml:space="preserve">2 Kleinsender. Jeweils mit </t>
    </r>
    <r>
      <rPr>
        <b/>
        <sz val="11"/>
        <color rgb="FF000000"/>
        <rFont val="Calibri"/>
        <family val="2"/>
      </rPr>
      <t>Reflexion</t>
    </r>
    <r>
      <rPr>
        <sz val="11"/>
        <color rgb="FF000000"/>
        <rFont val="Calibri"/>
        <family val="2"/>
        <charset val="1"/>
      </rPr>
      <t xml:space="preserve"> an Flanke des Trams beim Heranfahren. Strahlung verdoppelt</t>
    </r>
  </si>
  <si>
    <t>ü 200uW/m2</t>
  </si>
  <si>
    <t>St.Gallerstr 15</t>
  </si>
  <si>
    <t>Kanalstrasse</t>
  </si>
  <si>
    <t>Fussgängerin durchgelassen, Kind auf Fahrrad übersehen und angefahren.</t>
  </si>
  <si>
    <r>
      <t xml:space="preserve">Se 1-3 gsm Polycom mit 4-5 Sendern, Se 3 LTE reflektiert . Motorradfahrer 22. Se 1 </t>
    </r>
    <r>
      <rPr>
        <b/>
        <sz val="11"/>
        <color rgb="FFC00000"/>
        <rFont val="Calibri"/>
        <family val="2"/>
      </rPr>
      <t>Reflexion an Spiegel</t>
    </r>
  </si>
  <si>
    <t>Kind 4 Jährig neben Sportplatz, abgewinkelter Röhrenzaun vorher, wäre sichtbar gewesen</t>
  </si>
  <si>
    <t>Stop missachtet, bergab</t>
  </si>
  <si>
    <t>rue de la fusion</t>
  </si>
  <si>
    <t>Quartierstrasse bergab, mit Stoplinie. Bus geradeaus.</t>
  </si>
  <si>
    <t>5592_Schaffhausen_01.03.2021</t>
  </si>
  <si>
    <t xml:space="preserve">eher schlechte Einsehbarkeit Baum/Busch </t>
  </si>
  <si>
    <t>Spontan auf Strasse getregen</t>
  </si>
  <si>
    <t>15-20 m neb FG-Str., Höhe prov. Bushaltest. Unfallschwerpunkt, FG gestorben. 5053_St.Gallen_06.08.2020</t>
  </si>
  <si>
    <t>Flurhofstrasse</t>
  </si>
  <si>
    <t>In Schranken gefahren</t>
  </si>
  <si>
    <t>Parkhaus Schibenert</t>
  </si>
  <si>
    <t>Martinsbruggsrasse</t>
  </si>
  <si>
    <t>Vollgas statt abbiegen</t>
  </si>
  <si>
    <t>Oberstrasse 165</t>
  </si>
  <si>
    <t>94uW/m2  1.4uW/m2</t>
  </si>
  <si>
    <t>3.5mW/m2</t>
  </si>
  <si>
    <t>Se 2 vom Turm. Doppelstandort.  Se 1 Doppelstandort tief mit seitlicher Reflexion an Metallfassade.</t>
  </si>
  <si>
    <t>quer 300</t>
  </si>
  <si>
    <t xml:space="preserve">Ort plausibilisiert. Beleuchteter, neuer Radweg. HS 1 und 3 für Radfahrer von unten. </t>
  </si>
  <si>
    <t>Tellsplatte</t>
  </si>
  <si>
    <t>Geradeaus in Säulen</t>
  </si>
  <si>
    <t>Rorschacherstr 14a</t>
  </si>
  <si>
    <t>Busfahrer aus Kurve kommend. Schlechte Übersicht, Holzhaus. Unfallschwerpunkt. 4896_St.Gallen_22.08.2020</t>
  </si>
  <si>
    <t>Vollgas geradeaus statt rechtskurve. Unfallort Fussgängerin vor Bus laufend: 4989_St.Gallen_14.09.2020</t>
  </si>
  <si>
    <t>Einfahrt in Grosskreisel, Exposition bei Fehleintscheid rechts 90°</t>
  </si>
  <si>
    <t>260uW/m2   3.8uW/m2</t>
  </si>
  <si>
    <t>Bei Garagenausfahrt Reflexion an Blende Kommandozentrale. In Parkgarage vorher bis  0.73 mW Wlan.</t>
  </si>
  <si>
    <t>0.55mW/m2</t>
  </si>
  <si>
    <t>15mW/m2   11.7uW/m2</t>
  </si>
  <si>
    <t>Vortritt verweigert LSA</t>
  </si>
  <si>
    <t>Spisertor Kreisel</t>
  </si>
  <si>
    <t>St..Gallen</t>
  </si>
  <si>
    <t>Sturz ohne Fremdeinwirkuncg</t>
  </si>
  <si>
    <t>1.03 mg</t>
  </si>
  <si>
    <t>4959_St.Gallen_21.12.2020</t>
  </si>
  <si>
    <t>Sturz an Randsteinkante vor Bushalt. Intensiver Unfallschwerpunkt, 1 Todesfall 3663_St.Gallen_05.07.2019</t>
  </si>
  <si>
    <t>Lukasstrasse 2</t>
  </si>
  <si>
    <t>Scharfe, progressive Linkskurve mit Neigung nach aussen.  Neu geteert.</t>
  </si>
  <si>
    <t>5181_St.Gallen_18.12.2020</t>
  </si>
  <si>
    <t>Rorschacherstrasse 151</t>
  </si>
  <si>
    <t>Fussgängerin 94 übersehen</t>
  </si>
  <si>
    <t>Unfallschwerpunkt. Reflexionen, Sender 3 (Doppelt) nicht eingetragen in Bakom-Karte.</t>
  </si>
  <si>
    <t>5334_St.Gallen_16.12.2020.pdf</t>
  </si>
  <si>
    <t>Grossegg</t>
  </si>
  <si>
    <t>Sender von Höhenstandort, rechts 90°, Kleintraktor, Bacheinschnitt - vermutlich freie exposition.</t>
  </si>
  <si>
    <t>von Waldstrasse abgekommen</t>
  </si>
  <si>
    <t>Strahleggstrasse</t>
  </si>
  <si>
    <t>Fussgänger übersehen</t>
  </si>
  <si>
    <t>Zürcherstrasse 226</t>
  </si>
  <si>
    <t>Lernfahrerin mit Fahrlehrer, rennendes Kind, nähe Schulhaus.</t>
  </si>
  <si>
    <t>4666_St.Gallen_01.12.2020</t>
  </si>
  <si>
    <t>Bohl 11</t>
  </si>
  <si>
    <t>trottinette</t>
  </si>
  <si>
    <t xml:space="preserve"> in linkskurve geradeaus</t>
  </si>
  <si>
    <t>Vortritt Trottinette verweigert</t>
  </si>
  <si>
    <t>0.89 mW/m2</t>
  </si>
  <si>
    <t>5373_Courchavon_29.07.2019.pdf</t>
  </si>
  <si>
    <t>in Rechtskurve Gegenspur, Mauer</t>
  </si>
  <si>
    <t>Sender an SBB-Linie, möglicherweise alle Betreiber.</t>
  </si>
  <si>
    <t>48uW/m2</t>
  </si>
  <si>
    <t>4898_Sisikon_04.08.2020.pdf</t>
  </si>
  <si>
    <t>4891_St.Gallen_08.10.2020.pdf</t>
  </si>
  <si>
    <t>4892_St.Gallen_09.10.2020.pdf</t>
  </si>
  <si>
    <t>4893_St.Gallen_22.09.2020.pdf</t>
  </si>
  <si>
    <t>4894_St.Gallen_01.09.2020.pdf</t>
  </si>
  <si>
    <t>4896_St.Gallen_22.08.2020.pdf</t>
  </si>
  <si>
    <t>4897_St.Gallen_20.08.2020.pdf</t>
  </si>
  <si>
    <t>4895_St.Gallen_27.08.2020.pdf</t>
  </si>
  <si>
    <t>Kreuzung ohne Vortrittsregelung, sehr anspruchsvoll aufgrund Verkehrsaufkommen.</t>
  </si>
  <si>
    <t>4890_St.Gallen_04.11.2020.pdf</t>
  </si>
  <si>
    <t>4889_St.Gallen_ .2020.pdf</t>
  </si>
  <si>
    <t>LSA in seine Richtung meist mit Intervallbrüchen. Versacher ist mit Zeugenaufruf erfragt.</t>
  </si>
  <si>
    <t>4939_St.Gallen_27.12.2020.pdf</t>
  </si>
  <si>
    <t>5555_Viganello_11.12.2021.pdf</t>
  </si>
  <si>
    <t>Seeradweg Apertura</t>
  </si>
  <si>
    <t>Kappelenstrasse</t>
  </si>
  <si>
    <t>5571_Wynigen_20.02.2021.pdf</t>
  </si>
  <si>
    <t>5562_Strengelbach_14.06.2019.pdf</t>
  </si>
  <si>
    <t>5565_Ehrendingen_08.07.2019.pdf</t>
  </si>
  <si>
    <t>5565_Hühnenberg_18.05.2019.pdf</t>
  </si>
  <si>
    <t>5566_Oberägeri_18.05.2019.pdf</t>
  </si>
  <si>
    <t>5567_Cham_10.05.2019.pdf</t>
  </si>
  <si>
    <t>5568_Dietikon_17.02.2021.pdf</t>
  </si>
  <si>
    <t>5569_Widnau_17.02.2021.pdf</t>
  </si>
  <si>
    <t>5570_Ersigen_14.05.2017.pdf</t>
  </si>
  <si>
    <t>Sender 100m falsch eingetragen.  3 x Intensive Reflexion an neuer Fassade</t>
  </si>
  <si>
    <t>2.7uW/m2</t>
  </si>
  <si>
    <t>Alkohol    0.79mg</t>
  </si>
  <si>
    <t>Alkohol  0.95mg/l</t>
  </si>
  <si>
    <t>5596_St.Gallen_26.11.2020.pdf</t>
  </si>
  <si>
    <t>5594_Kehrsatz_03.03.2021.pfd</t>
  </si>
  <si>
    <t>5593_Mollis_01.03.2021.pdf</t>
  </si>
  <si>
    <t>Vermutlich 3 Provider links, Hauptstrahlzentrum, Se gleiche Höhe, da Auto auf Brücke. Se 2 in Portal Tunnel</t>
  </si>
  <si>
    <t>5587_Choindez_13.12.2015.pdf</t>
  </si>
  <si>
    <t>5588_Choindez_15.12.2016.pdf</t>
  </si>
  <si>
    <t>Kind mit Fahrrad auf trottoir, dann auf fG ein biegnd. Auto 40 m weiter gefahren.</t>
  </si>
  <si>
    <r>
      <t>Wollte noch Spurwechsel machen KM 96.1,</t>
    </r>
    <r>
      <rPr>
        <b/>
        <sz val="11"/>
        <color rgb="FF000000"/>
        <rFont val="Calibri"/>
        <family val="2"/>
      </rPr>
      <t xml:space="preserve"> Keine Polizeimeldung nur Viasuisse.</t>
    </r>
  </si>
  <si>
    <t>5556_Birmensdorf_12.02.2021.pdf</t>
  </si>
  <si>
    <t xml:space="preserve">Hö Fuhren rechts ab Fahrbahn gestürzt. Sender von Hochhaus, weit weg. HS:  ev 3000m </t>
  </si>
  <si>
    <t>1.88mW/m2  2.3mW/m2</t>
  </si>
  <si>
    <r>
      <t xml:space="preserve">trottinette bergab, dunkel.  Auto bergauf, Übersichtlich. </t>
    </r>
    <r>
      <rPr>
        <b/>
        <sz val="11"/>
        <color rgb="FF000000"/>
        <rFont val="Calibri"/>
        <family val="2"/>
      </rPr>
      <t>Messung: bei trockenen Bedingungen</t>
    </r>
  </si>
  <si>
    <t>5597_St.Gallen_03.11.2020.pdf</t>
  </si>
  <si>
    <t>MB mit viel PS, 3 Insassen in gleichem Alter.</t>
  </si>
  <si>
    <t>190uW/m2  0.5uW/m2</t>
  </si>
  <si>
    <t>Rotlicht übersehen 15 m vor Kreisel, Bahn übersehen beim Einfahren in Kreisel... Reflexionen</t>
  </si>
  <si>
    <t>6.5mW/m2  20uW/m2</t>
  </si>
  <si>
    <t>11-Jähriges Mädchen, Höhe Waaghaus/Goliathgasse. Sender sehr klein oberhalb Bus, Kunststoffdach</t>
  </si>
  <si>
    <t>Grancia</t>
  </si>
  <si>
    <t>in Treppe geschleudert</t>
  </si>
  <si>
    <t>Langholz Tunnel</t>
  </si>
  <si>
    <t>Porsche überh. Geschw. in Baustelle n re, 3 Todesopfer, Fahrer mit psych.Problemen. Urteil 2021</t>
  </si>
  <si>
    <t>4756_Gais_26.04.2020</t>
  </si>
  <si>
    <t>Altersfarer</t>
  </si>
  <si>
    <t>W</t>
  </si>
  <si>
    <t>Rückwärts und vollgas in Einfahrt</t>
  </si>
  <si>
    <t>Centro Lugano Sud</t>
  </si>
  <si>
    <t>Aeschengraben 6</t>
  </si>
  <si>
    <t>giratoire  Cadolles</t>
  </si>
  <si>
    <t>Unfallschwerpunkt Zweiradfahrerunfälle (Selbstunfälle)</t>
  </si>
  <si>
    <t>Lorraineplatz</t>
  </si>
  <si>
    <t>5609_Bern_22.06.2017.pdf</t>
  </si>
  <si>
    <t>Dorfstrasse 36</t>
  </si>
  <si>
    <t>5610_Trubschachen_20.07.2017.pdf</t>
  </si>
  <si>
    <t>verm 2Betreiber+Polycom. Se2 verm.Reflexion an Glasfront. Unfallschwerpunkt.   5610_20.07.2017</t>
  </si>
  <si>
    <t>4222_Cham_28.06.2018</t>
  </si>
  <si>
    <t>Vor Tram links abbgebogen</t>
  </si>
  <si>
    <t>Nach Lieferwagen los von Stop, Anhänger übersehen</t>
  </si>
  <si>
    <t>Unfallschwerpunkt Sekundenschlaf 5066, vor 80m Reflexion an Fabrikfenstern.</t>
  </si>
  <si>
    <t>4859_Dinhard_29.05.2020.pdf</t>
  </si>
  <si>
    <t>5598_St.Gallen_06.03.2021.pdf</t>
  </si>
  <si>
    <t>Hydrant angefahren</t>
  </si>
  <si>
    <t>10uW/m2</t>
  </si>
  <si>
    <t>ü 200uW/m2 1.4uW</t>
  </si>
  <si>
    <t>F 79 auf Fahrrad.  Se auf Hochhaus, ca. 200° hinten</t>
  </si>
  <si>
    <t>sehr flach einstrahlende Se links und hinten. Stossverkehr auf mehrern Spuren, Reflexionen.</t>
  </si>
  <si>
    <t>5603_Baden_03.03.2021.pdf</t>
  </si>
  <si>
    <t>Parkplatz Einkaufszentrum Coop. Se 2 ist Doppelstandort, Se 4 ist von Silo, 5G gross 1450m</t>
  </si>
  <si>
    <t>5606_Herzogenbuchsee_06.03.2017.pdf</t>
  </si>
  <si>
    <t>5607_Bern_09.03.2021.pdf</t>
  </si>
  <si>
    <t>Zwei mögliche Abbiegestellen, je mit einem Sender. Nachkontrollieren Unfallkarte 2021.</t>
  </si>
  <si>
    <t>Romashornerstrasse</t>
  </si>
  <si>
    <t>in Tunnelwand geschleudert</t>
  </si>
  <si>
    <t>5613_Wittenbach_10.03.2021.pdf</t>
  </si>
  <si>
    <t>5612_Chur_03.10.2020.pdf</t>
  </si>
  <si>
    <t>Mofa, m 80, Annahme, er wolle rechts abbiegen. Unfallschwerpunkt: 5431_Wittenbach_18.12.2020</t>
  </si>
  <si>
    <t>Tunnelsender innerhalb, fokussiert 100m vorher, alle 3 Betreiber. Se1, 2 auf gleicher Höhe 90° rechts</t>
  </si>
  <si>
    <t>Bürchen</t>
  </si>
  <si>
    <t>rechts ab Strasse</t>
  </si>
  <si>
    <t>Rufiachra</t>
  </si>
  <si>
    <t xml:space="preserve">vor 150-200m seitlich-rechts 90°, vor 250m frontal exponiert. </t>
  </si>
  <si>
    <t>5614_Walenstadt_09.03.2021.pdf</t>
  </si>
  <si>
    <t>5615_Bürchen_10.03.2021.pdf</t>
  </si>
  <si>
    <t>5611_St.Gallen_17.02.2021.pdf</t>
  </si>
  <si>
    <t>5602_Grancia_12.02.2021.pdf</t>
  </si>
  <si>
    <t>5601_Düdingen_06.03.2021.pdf</t>
  </si>
  <si>
    <t>5605_Basel_08.03.2021.pdf</t>
  </si>
  <si>
    <t>5599_St.Gallen_16.02.2021.pdf</t>
  </si>
  <si>
    <t>5600_St.Gallen_23.02.2021.pdf</t>
  </si>
  <si>
    <t>5598_Brügg_28.02.2021.pdf</t>
  </si>
  <si>
    <t>5590_Schmerikon_26.02.2021.pdf</t>
  </si>
  <si>
    <t>5591_Schlieren_01.03.2021.pdf</t>
  </si>
  <si>
    <t>5595_St.Gallen_02.01.2021.pdf</t>
  </si>
  <si>
    <t>5604_Rickenbach_03.03.2021.pdf</t>
  </si>
  <si>
    <t>5608_Schaffhausen_08.03.2021.pdf</t>
  </si>
  <si>
    <t>5586_Sevelen_02.03.2021.pdf</t>
  </si>
  <si>
    <t>5585_Zürich_27.02.2021.pdf</t>
  </si>
  <si>
    <t>5584_La-chaux-de-Fonds_08.09.2009.pdf</t>
  </si>
  <si>
    <t>5583_09.02.2021.pdf</t>
  </si>
  <si>
    <t>5582_Steg_25.02.2021.pdf</t>
  </si>
  <si>
    <t>5581_Zürich_22.02.2021.pdf</t>
  </si>
  <si>
    <t>5580_St.Gallen_25.02.2021.pdf</t>
  </si>
  <si>
    <t>5579_Wil_24.02.2021.pdf</t>
  </si>
  <si>
    <t>5578_Gunzen-Nord_22.02.2021.pdf</t>
  </si>
  <si>
    <t>5577_Schattdorf_21.02.2021.pdf</t>
  </si>
  <si>
    <t>5576_Flüelen_22.02.2021.pdf</t>
  </si>
  <si>
    <t>5575_St.Gallen_01.10.2020.pdf</t>
  </si>
  <si>
    <t>5574_Schmerikon_20.02.2021.pdf</t>
  </si>
  <si>
    <t>5573_Marly_22.02.2021.pdf</t>
  </si>
  <si>
    <t>Malzeitendienst-Fahrer Pro Senectute, Keine Wahrnehmung, Epileptischer Vorgang,angefragt.K A.</t>
  </si>
  <si>
    <t>5572_Schottikon_21.02.2021.pdf</t>
  </si>
  <si>
    <t>5561_Chur_08.02.2021.pdf</t>
  </si>
  <si>
    <t>5558_Unterägeri_12.02.2021.pdf</t>
  </si>
  <si>
    <t>vor Tunnelportal links ab</t>
  </si>
  <si>
    <t>Murackerstrasse</t>
  </si>
  <si>
    <t xml:space="preserve">Pedal verwechselt </t>
  </si>
  <si>
    <t>Lieferwagen rollen lassen</t>
  </si>
  <si>
    <t>Schuppisstrasse</t>
  </si>
  <si>
    <t>begleiteter Lernfahrer.</t>
  </si>
  <si>
    <t>beim Befahren von Trottoirkante gestürzt</t>
  </si>
  <si>
    <t>Auffahrkollision in 2 PW</t>
  </si>
  <si>
    <t>Alpstrasse, in leichter Rechtskurve weiter gefahren. Mitfahrer.</t>
  </si>
  <si>
    <t>Oberwil i Simmental</t>
  </si>
  <si>
    <t>Wyssenbach</t>
  </si>
  <si>
    <t>hinten1</t>
  </si>
  <si>
    <t>4025_Oberwil-i-S_24.06.2017</t>
  </si>
  <si>
    <t>Bis vor 50m vor Hauptstrahlen herfahrend, Strasse schlecht. Verlauf zur BLS-Linie. Unterführung, k Beleuchtung.</t>
  </si>
  <si>
    <t>in linksurve in Gegenverkehr</t>
  </si>
  <si>
    <t xml:space="preserve">In Schulhausnähe, Quartierstrasse, Auto Linkskurve, </t>
  </si>
  <si>
    <t>Seestrasse 1000</t>
  </si>
  <si>
    <t xml:space="preserve">Se links länger begleitend, gleiche Höhe, 90° exponierte Strecke  </t>
  </si>
  <si>
    <t>Pilgerstegstrasse</t>
  </si>
  <si>
    <t>5618_Dürnten_11.03.2021.pdf</t>
  </si>
  <si>
    <t>5623_Hergiswil_05.03.2021.pdf</t>
  </si>
  <si>
    <t>links ab Fahrbahn, überschlagen</t>
  </si>
  <si>
    <t>innnerorts</t>
  </si>
  <si>
    <t>Exponierte Schulter, genau rechts, 90° beide Sender.</t>
  </si>
  <si>
    <t>5622_Brienzwiler_17.09.2019.pdf</t>
  </si>
  <si>
    <t>Reflexion an Fensterband links/frontal, Ev LKW mit Kabine und rückw. Fenstern</t>
  </si>
  <si>
    <t>5621_Bütschwil_04.03.2021.pdf</t>
  </si>
  <si>
    <t>4209_Aeschi_14.10.2019</t>
  </si>
  <si>
    <t>4208_Goldach_15.10.2019.pdf</t>
  </si>
  <si>
    <t>4067_Wassen_16.09.2019.pdf</t>
  </si>
  <si>
    <t>Einfahrt Töss a1</t>
  </si>
  <si>
    <t>Se1 Doppelstandort, Se2 Doppelstandort Hochhaus.</t>
  </si>
  <si>
    <t>5624_Winterhur_14.03.2021.pdf</t>
  </si>
  <si>
    <t>Sender Polycom in parallele Gebäudefassaden einstrahlend, 2 weitere Se in nächster Umgebung</t>
  </si>
  <si>
    <t>5619_St.Gallen_11.03.2021.pdf</t>
  </si>
  <si>
    <t>5620_Lenzburg_06.03.2021</t>
  </si>
  <si>
    <t>Campingstrasse</t>
  </si>
  <si>
    <t>5625_Giswil_13.03.2021.pdf</t>
  </si>
  <si>
    <t>Einbiegend Auto übersehen</t>
  </si>
  <si>
    <t>genau hinten 180°, Stufenheck, VW-Bus zuerst angefahren, dann in LKW.</t>
  </si>
  <si>
    <t>5617_Meilen_11.03.2021.pdf</t>
  </si>
  <si>
    <t>5616_Schaffhausen_10.03.2021</t>
  </si>
  <si>
    <t>Alter, Lokalität angefragt.</t>
  </si>
  <si>
    <t>Tribschenstrasse Weinbegli</t>
  </si>
  <si>
    <t>Kollision nähe Haltestelle</t>
  </si>
  <si>
    <t>Sender genau rechts 90°, Exposition vor 50 m bei Richtungsänderung</t>
  </si>
  <si>
    <t xml:space="preserve">Schwedischer Staatsbürger. </t>
  </si>
  <si>
    <t>17uWm2  / 0.35uWm2</t>
  </si>
  <si>
    <t>Fahrerin klein (ca. 1.55)  keine Sicht über Haube, da bergauf fahrend</t>
  </si>
  <si>
    <t>gelöscht....4056_Oensingen_20.09.2019.pdf</t>
  </si>
  <si>
    <t>Aarburgerstr.</t>
  </si>
  <si>
    <t>Rickenbach Wil-</t>
  </si>
  <si>
    <t xml:space="preserve"> abbiegend Gegenverk. übers.</t>
  </si>
  <si>
    <t>Sehr kurz vor Hügelkuppe, Motorrad m22 hinter Kuppe, schnell. Unfallschwerpunkt Abbiegeman.</t>
  </si>
  <si>
    <t>1685_Beckenried_13.09.2017.pdf</t>
  </si>
  <si>
    <t>4818_Windisch_17.05.2019</t>
  </si>
  <si>
    <t>209 _Muttenz_23.10.2017.pdf</t>
  </si>
  <si>
    <t>212_Lenzburg_16.09.2015.pdf</t>
  </si>
  <si>
    <t>3032_Obergösgen_20.12.2018.pdf</t>
  </si>
  <si>
    <t>5554_Romanshorn_22.12.2020.pdf</t>
  </si>
  <si>
    <t>4239_Landquart</t>
  </si>
  <si>
    <t>4412_Kreuzlingen_05.12.2019.pdf</t>
  </si>
  <si>
    <t>4736_Münchwilen_06.02.2020.pdf</t>
  </si>
  <si>
    <t>4745_Morbio-Inferiore_17.05.2020.pdf</t>
  </si>
  <si>
    <t xml:space="preserve"> in Kurve geradeaus, Hafen</t>
  </si>
  <si>
    <t>Auf Brücke (leicht erhöht) In Kurve eingeschlafen</t>
  </si>
  <si>
    <t>Alter unbestimmt, Betagter,  Im Spital gestorben Felix Plattner-Spital war damals Senderstandort</t>
  </si>
  <si>
    <t>verwechselt mit 4327</t>
  </si>
  <si>
    <t>verwechselt mit 4329</t>
  </si>
  <si>
    <t>Ensisheimerstrasse</t>
  </si>
  <si>
    <t>Ensisheimerstr 21</t>
  </si>
  <si>
    <t>überholt, gestreift</t>
  </si>
  <si>
    <t>Hammerstrasse</t>
  </si>
  <si>
    <t>Hechtweg</t>
  </si>
  <si>
    <t>Kollision mit Fussgänger</t>
  </si>
  <si>
    <t>5626_Basel_12.01.2016.pdf</t>
  </si>
  <si>
    <t>übersichtliche Einmündung FG in befahrenen Parkweg/Radweg</t>
  </si>
  <si>
    <t>5629_Basel_11.09.2019.pdf</t>
  </si>
  <si>
    <t>5630_Basel_16.09.019.pdf</t>
  </si>
  <si>
    <t>Seestrassse</t>
  </si>
  <si>
    <t>Kriessernstrasse 22</t>
  </si>
  <si>
    <t>Vortritt verweigert links abgebogen</t>
  </si>
  <si>
    <t xml:space="preserve">Radweg neben Strasse, Grasstreifen, vor Auto abgebogen. </t>
  </si>
  <si>
    <t>5631_Gersau_05.03.2021.pdf</t>
  </si>
  <si>
    <t>5633_Montlingen_10.03.2021.pdf</t>
  </si>
  <si>
    <t>5632_Luzern_09.03.2021.pdf</t>
  </si>
  <si>
    <t>Fahrerflucht, FG</t>
  </si>
  <si>
    <t>Längholztunnel</t>
  </si>
  <si>
    <t>Geschleudert in Tunnelwand</t>
  </si>
  <si>
    <t>Aus dem Fahrzeug geschleudert, "kurz vor Tunnelausgang"</t>
  </si>
  <si>
    <t xml:space="preserve"> Büttenbergtunnel</t>
  </si>
  <si>
    <t>90m vor Tunnelausgang</t>
  </si>
  <si>
    <t>4234_Biel_21.10.2019.pdf</t>
  </si>
  <si>
    <t>Sturz ohne Fremdeinwirkung überrrollt</t>
  </si>
  <si>
    <t>Sturz ohne fremdeinwirkung</t>
  </si>
  <si>
    <t>SE 2 von hinten, rechts ab Fahrbahn., Se 1 intermittierend auf 100m, Se 2 kontinuierlich für 500m</t>
  </si>
  <si>
    <t xml:space="preserve">Surz ohne Fremdeinwirkung na Kurve </t>
  </si>
  <si>
    <t>Sturz ohne Fremdeinwirkung bergauf</t>
  </si>
  <si>
    <t>Sturz ohne Fremdeinwirkung Radweg</t>
  </si>
  <si>
    <t xml:space="preserve">Sturz ohne Fremdeinwirkung a Landstrasse a </t>
  </si>
  <si>
    <t xml:space="preserve">Sturz ohne Fremdeinwirkung v Brücke  </t>
  </si>
  <si>
    <t>Sturz ohne Fremdeinwirkung Rechtsku</t>
  </si>
  <si>
    <t>Sturz ohne Fremdeinwirkung, re in Mauer</t>
  </si>
  <si>
    <t>Sturz ohne Fremdeinwirkung, Ausfahrtskurve</t>
  </si>
  <si>
    <t>Sturz ohne Fremdeinwirkung li-Ku Gegenverkehr</t>
  </si>
  <si>
    <t>bei letztem Haus in Gegenverkehr, 3 Sender gr gr gr  2580m intermittierend?  Messen an Ort!</t>
  </si>
  <si>
    <t>Sturz ohne Fremdeinwirkung re a Rand</t>
  </si>
  <si>
    <t>Feldweg, abwärts gestürzt</t>
  </si>
  <si>
    <t xml:space="preserve"> Rechtskurve geradeaus Gegenverk</t>
  </si>
  <si>
    <t>Sturz ohne Fremdeinwirkung na Brücke</t>
  </si>
  <si>
    <t xml:space="preserve">Auffahrunfall, Sturz auf  Überholspur </t>
  </si>
  <si>
    <t>Sturz ohne Fremdeinwirkung i Leitplanke</t>
  </si>
  <si>
    <t>Sturz ohne Fremdeinwirkung, kurve</t>
  </si>
  <si>
    <t>Sturz ohne Fremdeinwirkung, flach, frei</t>
  </si>
  <si>
    <t>Auf Veloveg in Kurve tot gefunden</t>
  </si>
  <si>
    <t>Sturz ohne Fremdeinwirkung in Kreuzungsbereich</t>
  </si>
  <si>
    <t xml:space="preserve">Sturz ohne Fremdeinwirkung v Bahnübergang  </t>
  </si>
  <si>
    <r>
      <t>bergab, Einmündung, v</t>
    </r>
    <r>
      <rPr>
        <b/>
        <sz val="11"/>
        <color rgb="FFFF0000"/>
        <rFont val="Calibri"/>
        <family val="2"/>
      </rPr>
      <t xml:space="preserve"> Kyburz</t>
    </r>
    <r>
      <rPr>
        <sz val="11"/>
        <rFont val="Calibri"/>
        <family val="2"/>
        <charset val="1"/>
      </rPr>
      <t xml:space="preserve"> gefallen</t>
    </r>
  </si>
  <si>
    <t>Sturz ohne Fremdeinwirkung, bergab Schulhaus</t>
  </si>
  <si>
    <t>Sturz ohne Fremdeinwirkung wä Einfah Mittelleitpl</t>
  </si>
  <si>
    <t>Sturz ohne Fremdeinwirkung Gerade</t>
  </si>
  <si>
    <t>rechts auf Grünstr. Metalldeckel</t>
  </si>
  <si>
    <t xml:space="preserve">Sturz ohne Fremdeinwirkung Radweg  </t>
  </si>
  <si>
    <t xml:space="preserve">Sturz ohne Fremdeinwirkung b Post  </t>
  </si>
  <si>
    <t xml:space="preserve">Sturz  ohne Fremdeinwirkung Fahrbahnrand </t>
  </si>
  <si>
    <t xml:space="preserve">Sturz ohne Fremdeinwirkung Kdreisel  </t>
  </si>
  <si>
    <t>$turz ohne Fremdeinwirkung k Erinnerung</t>
  </si>
  <si>
    <t>rechts an Randleitplanke gestürzt</t>
  </si>
  <si>
    <t>Sturz ohne Fremdeinwirkung Trottoir</t>
  </si>
  <si>
    <t>In Kreisel gestürzt, Trottoir</t>
  </si>
  <si>
    <t xml:space="preserve">Sturz ohne Fremdeinwirkung, geschwankt,  </t>
  </si>
  <si>
    <t>Auf Trottoirrand gestürzt</t>
  </si>
  <si>
    <t>na Einbiegen vor Auto geschwenkt</t>
  </si>
  <si>
    <t xml:space="preserve">Sturz ohne Fremdeinwirkung Hö Schützenhs </t>
  </si>
  <si>
    <t>Gestürzt n Querg FG</t>
  </si>
  <si>
    <t>Sturz ohne Fremdeinwirkung, auf Radweg</t>
  </si>
  <si>
    <t xml:space="preserve">Sturh ohne Fremdeinwirkung re-Kurve  </t>
  </si>
  <si>
    <t xml:space="preserve">Sturz ohne Fremdeinwirkun Kurve </t>
  </si>
  <si>
    <t xml:space="preserve">Sturz ohne Fremdeinwirkung </t>
  </si>
  <si>
    <t>Sturz ohne Fremdeinwirkung li in  Baum</t>
  </si>
  <si>
    <t>Sturz ohne Fremdeinwirkung ne Strasse</t>
  </si>
  <si>
    <t>gestürzt, zu zweit unterwegs</t>
  </si>
  <si>
    <t>Sturz ohne Fremdeinwirkung b Silo re a Rand</t>
  </si>
  <si>
    <t>Nach Kreisel rechts in Blöcke</t>
  </si>
  <si>
    <t xml:space="preserve">Sturz ohne Fremdeinwirkung a Feldweg  </t>
  </si>
  <si>
    <t>Zeitpunkt des Auffindens 05.45, Ort nicht mitgeteilt, Annahme</t>
  </si>
  <si>
    <t>a</t>
  </si>
  <si>
    <t xml:space="preserve">Sturz ohne Fremdeinwirkung, Trottoir </t>
  </si>
  <si>
    <t>Sturz ohne Fremdeinwirkung, a Radweg, Fluss</t>
  </si>
  <si>
    <t xml:space="preserve">Sturz ohne Fremdeinwirkung Gerade, </t>
  </si>
  <si>
    <t xml:space="preserve">Sturz ohne Fremdeinwirkung Kreuzung  </t>
  </si>
  <si>
    <t xml:space="preserve">Sturz ohne Fremdeinwirkung Kreisel </t>
  </si>
  <si>
    <t>Stur ohne Fremdeinwirkung, bergab,spontan na li</t>
  </si>
  <si>
    <t>Sturz ohne Fremdeinwirkung Leitplanke</t>
  </si>
  <si>
    <t>Sturz ohne Fremdeinwirkung ab Radweg in Bach</t>
  </si>
  <si>
    <t>in Kurve geradeaus,abgestürzt</t>
  </si>
  <si>
    <t>Sturz ohne Fremdeinwirkung, Böschung</t>
  </si>
  <si>
    <t>in li kurve re in Böschung</t>
  </si>
  <si>
    <t>1 Se klein, 1 Se polycom auf Pass,  1 Se Gebirgsttandort aller Betreiber vorher hinten</t>
  </si>
  <si>
    <t>Sonne auf Schilter-Ladewagenheck, langsam, ev Blinker übersehen / vergessen</t>
  </si>
  <si>
    <t>gekreuzt und Rollstuhl angefahren</t>
  </si>
  <si>
    <t>nach Tunnel links in Gartenzaun</t>
  </si>
  <si>
    <t>Auf steiler Nebenstra Gegenverkehr,gestürzt</t>
  </si>
  <si>
    <t>in li Kurve geradeaus, Leitplanke</t>
  </si>
  <si>
    <t>vor Tunnel Auffahrunfall</t>
  </si>
  <si>
    <t>Vortritt verweigert, Mädchen</t>
  </si>
  <si>
    <t>Unfallschwerpunkt, letzter 1 Jahr zuvor...Alter Annahme. Schnell ausgebaute Strasse mit winkel bei Einmündung</t>
  </si>
  <si>
    <t>links über Gegenspur, Kandelaber</t>
  </si>
  <si>
    <t>Beim Einfahren in Hauptstrahlzentrum geradeaus statt Rechtskurve</t>
  </si>
  <si>
    <t>auf FG Soldatin angefahren Flucht</t>
  </si>
  <si>
    <t>Streifen liegt in einer Kurvenmitte, von Osten her schlecht zu sehen</t>
  </si>
  <si>
    <t>Kollision in Fussgängerzone</t>
  </si>
  <si>
    <t>Vortritt verweigert, vor Tram gefahren</t>
  </si>
  <si>
    <t>v Nebenstrasse auf Hauptachse eingebogen</t>
  </si>
  <si>
    <t>Sturz ohne Fremdeinwirkung Leitpl re</t>
  </si>
  <si>
    <t>Sturz ohne Fremdeinwirkung, geradeaus in Mauer</t>
  </si>
  <si>
    <t>ü200uW/m2 20uW/m2</t>
  </si>
  <si>
    <t>w-lan in Gebäude Seepolizei, starkes Zusatz-Signal periodisch</t>
  </si>
  <si>
    <t xml:space="preserve">Lernfahrer bei überholmanöver   </t>
  </si>
  <si>
    <t xml:space="preserve">Sturz ohne Fremdeinwirkung in Baustelle </t>
  </si>
  <si>
    <t>Sturz ohne Fremdeinwirkung Waldpassage</t>
  </si>
  <si>
    <t>Bewusstlos auf Strasse gefunden</t>
  </si>
  <si>
    <t>Sturz ohne Fremdeinwirkung spontan</t>
  </si>
  <si>
    <t>Bergab, vor Kreuzung kollidiert</t>
  </si>
  <si>
    <t>Sturz ohne Fremdeinwirkung Seestrasse</t>
  </si>
  <si>
    <t>Vor Tunneleingang in Galerie Gegenspur</t>
  </si>
  <si>
    <t xml:space="preserve">Sturz ohne Fremdeinwirkung Parkplatz </t>
  </si>
  <si>
    <t>an Wiesenbord und Mauer</t>
  </si>
  <si>
    <t>ortritt mit gestrichelten Radien eingezeichnet. Se 1 ist im gleichen Zeitraum auf 5G umgerüstet worden</t>
  </si>
  <si>
    <r>
      <t xml:space="preserve">Se1  </t>
    </r>
    <r>
      <rPr>
        <b/>
        <sz val="11"/>
        <color rgb="FF000000"/>
        <rFont val="Calibri"/>
        <family val="2"/>
      </rPr>
      <t>Reflexion sehr flach</t>
    </r>
    <r>
      <rPr>
        <sz val="11"/>
        <color rgb="FF000000"/>
        <rFont val="Calibri"/>
        <family val="2"/>
        <charset val="1"/>
      </rPr>
      <t xml:space="preserve"> an Glas-Metallfront. Se sehr klein auf jeweils Parkplatzfassaden</t>
    </r>
  </si>
  <si>
    <t>Sturz ohne Fremdeinwirkung  Trottoirrand</t>
  </si>
  <si>
    <t xml:space="preserve"> in Rechtskurve Gegenverkehr</t>
  </si>
  <si>
    <t xml:space="preserve">Sturz ohne Fremdeinwirkung Radweg </t>
  </si>
  <si>
    <t>Chateau-d-Oex</t>
  </si>
  <si>
    <t>Kollision mit Mofa m 56.</t>
  </si>
  <si>
    <t>Reflexion an Nachbarhaus.  Reflexion an rückwand und Dach Calatravahalle. Sass auf Bänkli, Randständiger</t>
  </si>
  <si>
    <t>Chenes-Bougeries</t>
  </si>
  <si>
    <t>Rickenbacherstrasse</t>
  </si>
  <si>
    <t>Mühlauerstrasse</t>
  </si>
  <si>
    <t>Rothausstrasse</t>
  </si>
  <si>
    <r>
      <t xml:space="preserve">Hier </t>
    </r>
    <r>
      <rPr>
        <b/>
        <sz val="11"/>
        <color rgb="FF000000"/>
        <rFont val="Calibri"/>
        <family val="2"/>
      </rPr>
      <t>Infrastruktur Sendeanlagen Gotthardtunne</t>
    </r>
    <r>
      <rPr>
        <sz val="11"/>
        <color rgb="FF000000"/>
        <rFont val="Calibri"/>
        <family val="2"/>
        <charset val="1"/>
      </rPr>
      <t>l abgelegt.</t>
    </r>
  </si>
  <si>
    <t>Unfallschwerpunkt Tunnelein/ausgänge Schänzli Süd, Fahrerflucht Verurs. Nicht in Astra-Unfallkarte</t>
  </si>
  <si>
    <t>Ort angefragt., ebenso die Standorte von Sendern im Tunnel: K.A.</t>
  </si>
  <si>
    <t>Mittlere Nische d Tunnels, Gerade. beidseitig ca 700m Distanz zu Portalen, vermutlich Polycom-Sender</t>
  </si>
  <si>
    <r>
      <t xml:space="preserve">in </t>
    </r>
    <r>
      <rPr>
        <b/>
        <sz val="11"/>
        <rFont val="Calibri"/>
        <family val="2"/>
        <charset val="1"/>
      </rPr>
      <t xml:space="preserve">Nische </t>
    </r>
    <r>
      <rPr>
        <sz val="11"/>
        <rFont val="Calibri"/>
        <family val="2"/>
        <charset val="1"/>
      </rPr>
      <t>geprallt Gerade</t>
    </r>
  </si>
  <si>
    <t>Auf sehr langer Gerade, Se hinten Fahrer Italiener</t>
  </si>
  <si>
    <t xml:space="preserve">nach Eingangskurve, i li Tunnelwand </t>
  </si>
  <si>
    <t>Nach Gerade in leichter beginnender Linkskurve</t>
  </si>
  <si>
    <t>Route de Lausanne</t>
  </si>
  <si>
    <t>lange Gerade vor der Kurve mitten im Dorf, 150m nach Dorfeingang</t>
  </si>
  <si>
    <t>267_Chatillens_07.04.2017.pdf</t>
  </si>
  <si>
    <t>Epagny</t>
  </si>
  <si>
    <t>Geradeaus auf Kuppe, Baum</t>
  </si>
  <si>
    <t xml:space="preserve"> Erreicht von unten die Kuppe, mit weiter Linkskurve, darin geradeaus.</t>
  </si>
  <si>
    <t>3828_Epagny_13.01.2021.pdf</t>
  </si>
  <si>
    <t>Sturz ohne Fremdeinwirkung Kreuzung</t>
  </si>
  <si>
    <t>5639_Aesch_12.09.2011.pdf</t>
  </si>
  <si>
    <t>5638_Augst_22.09.2011.pdf</t>
  </si>
  <si>
    <t>Decheterie</t>
  </si>
  <si>
    <t>Givrins</t>
  </si>
  <si>
    <t>Stapler</t>
  </si>
  <si>
    <t>Fussgängerin auf Werkhof überfahren</t>
  </si>
  <si>
    <t>5640_Givrins_27.09.2011.pdf</t>
  </si>
  <si>
    <t>HS+ 5G im Mast in der Nähe., direkt keine Einflüsse zu finden. Ortsaufnahme notwendig</t>
  </si>
  <si>
    <t>Rechskurve weitergefahren</t>
  </si>
  <si>
    <t xml:space="preserve"> Twike, auf Kuppe angelangt nächste Kurve nicht mehr gelenkt</t>
  </si>
  <si>
    <t>Seltisbergerstrasse</t>
  </si>
  <si>
    <t>Linsebühlstrasse 25</t>
  </si>
  <si>
    <t>in Bahnschiene geraten</t>
  </si>
  <si>
    <t>starker wlan aus Geschäft daneben. Foto vorläufig nicht auffindbar.</t>
  </si>
  <si>
    <t xml:space="preserve">Spurtrennung startet hier... Lange Gerade vor der Unfallstelle. </t>
  </si>
  <si>
    <t>5637_Bubendorf_15.03.2021.pdf</t>
  </si>
  <si>
    <t>5635_Liestal_08.09.2011.pdf</t>
  </si>
  <si>
    <t>5636_St.Gallen_24.07.2019.pdf</t>
  </si>
  <si>
    <t>5634_Biel_28.02.2021.pdf</t>
  </si>
  <si>
    <t>Sender 30m wäre auf Felix-Plattnerspital. Bis 8.2018 nachgewiesen, keine aktuellen Bilder mehr</t>
  </si>
  <si>
    <t>5628_Basel_03.03.2021.pdf</t>
  </si>
  <si>
    <t>5627_Basel_20.09.2019.pdf</t>
  </si>
  <si>
    <t>Verursacher nicht bestimmt, Zeugenaufruf, für beide Fahrer ähnlich hoch belastet</t>
  </si>
  <si>
    <t>454_Comano_21.05.2017.pdf</t>
  </si>
  <si>
    <t>1127_St.Gallen_01.02.2018.pdf</t>
  </si>
  <si>
    <t>Streifkollision, Poller</t>
  </si>
  <si>
    <t>Reflexionen an linker Seite, Schaufenster Bahnhofstrasse 40 - 30</t>
  </si>
  <si>
    <t>5641_Romanshorns_17.03.2021.pdf</t>
  </si>
  <si>
    <t>vor LSA Kollison mit stehendem Motorrad</t>
  </si>
  <si>
    <t>Baustelle umfahren, dann Kontrollverlust. eventuell mit Funk-LSA gesichert.</t>
  </si>
  <si>
    <t>an Mobiler Baustellen-LSA  Vollgas. Reflexionen rechts und Dach vorderes FZ. HS nicht gesichert</t>
  </si>
  <si>
    <t>In HS- Mast 5G, Se2 Landi Tafers mit 2 Betreibern.</t>
  </si>
  <si>
    <t>ev Rückwärts aus Gebäude fahrend - frei exponiert, ev. mit Reflexion an Metallwand Kirchturmsender Genolier</t>
  </si>
  <si>
    <t>mehrfache Kollsionen</t>
  </si>
  <si>
    <t>in längerer Rechtskurve so weitergefahren, Se genau rechts / von Bergkuppe</t>
  </si>
  <si>
    <t>5643_St.Gallen_16.03.2021.pdf</t>
  </si>
  <si>
    <t>5644_Tscherlach_18.03.2021.pdf</t>
  </si>
  <si>
    <t>5642_Liestal_16.03.2021.pdf</t>
  </si>
  <si>
    <t>Riedtunnel A3</t>
  </si>
  <si>
    <t>i linkskurve re in Wand</t>
  </si>
  <si>
    <t>quer 530</t>
  </si>
  <si>
    <t>Tunnelsender, Einstrahlung 2 SBB-Sender horizontal reflektiert an Keramikverkleid. 395 ....450m</t>
  </si>
  <si>
    <t>5645_Silenen_17.03.2021.pdf</t>
  </si>
  <si>
    <t>Se 3 genau rechts, reflektiert vorher an Glasfassade Garage Moderne.</t>
  </si>
  <si>
    <t>Fussgänge</t>
  </si>
  <si>
    <t>fronat</t>
  </si>
  <si>
    <t>Sender beide aus Ost, weit/flache Einstrahlung. SE gsm mitte Bahnhof.  Keine genaue Ortsangabe.</t>
  </si>
  <si>
    <t>Vor 50m belastet durch Sender Autobahn, HS eher tief b. Überführung Autobahn</t>
  </si>
  <si>
    <t xml:space="preserve">Unfallschwerpunkt nördl.Ecke Marktplatz. </t>
  </si>
  <si>
    <t>Ebne 10</t>
  </si>
  <si>
    <t>Sender nicht in Bakom-Karte. lange Schleuderfahrt mit Bremsversuchen, dann in Tunnelwand. 3 x HS 1 in regelmässigen Abständen</t>
  </si>
  <si>
    <t>386_Tuggen_14.11.2016.pdf</t>
  </si>
  <si>
    <t>in Rechtskurve Streifkollision</t>
  </si>
  <si>
    <t>Dichter Nebel. Entgegenkomm. FZ ev ohne Licht.</t>
  </si>
  <si>
    <t>5646_Eggersriet_24.12.2017.pdf</t>
  </si>
  <si>
    <t>Gerade Zufahrt, gerades Tunnel. Sender in Portal rechts, Vorbeifahrt</t>
  </si>
  <si>
    <t>Faherflucht, F, 49 gemeldet. Unfall nicht eingetragen, langes Schleuderfeld.</t>
  </si>
  <si>
    <t>Lineare weite Einfahrkurve, vor 150m noch Se mittel lte, umts frontal Unfallschwerpunkt Einfahrt Süd.</t>
  </si>
  <si>
    <t>Mitte auf Gegenspur, Frontalkollison</t>
  </si>
  <si>
    <t>Nicht vermerkt, ausgeprägter Unfallcluster, Todesfall Sonntag, Mai .2017 an dieser Stelle.</t>
  </si>
  <si>
    <r>
      <t xml:space="preserve">Tu-Eingang 5-6mW, Tu Mitte 09.mW, HS an Tunnelportal geführt </t>
    </r>
    <r>
      <rPr>
        <b/>
        <sz val="11"/>
        <color rgb="FFFF0000"/>
        <rFont val="Calibri"/>
        <family val="2"/>
      </rPr>
      <t>Hier Eintrag / Kommunikation mit  BAKOM</t>
    </r>
  </si>
  <si>
    <t>Tunnel Südportal</t>
  </si>
  <si>
    <t xml:space="preserve">langsamer Rentner, oder extrem schneller Junger, 2 Sender von Walenstadt, rechts 90° zusätlich </t>
  </si>
  <si>
    <t xml:space="preserve">Unfallschwerpunkt, Unmittelbar b Beginn der  Rechtskurve, Hier Gerichtsurteil </t>
  </si>
  <si>
    <t>Plausibilisiert Se 2 vorher frontal, dann links. HS 3 Schaltanlage/Trafo. Kein Eintrag in Astra-Unfallkarte</t>
  </si>
  <si>
    <t>Landwassertunnel</t>
  </si>
  <si>
    <t>Flawilerstrasse 23</t>
  </si>
  <si>
    <t>Schlangenlinien, Kollsion Stein</t>
  </si>
  <si>
    <t>Unfall nicht eingetragen in Unfallkarte, Keine antwort auf Anfrage.</t>
  </si>
  <si>
    <t>Littau</t>
  </si>
  <si>
    <t>Surseestrasse 40</t>
  </si>
  <si>
    <t>n Linksurve linkg Gegenverkehr</t>
  </si>
  <si>
    <t>Therwilerstrasse 42</t>
  </si>
  <si>
    <t>Sichternstrasse</t>
  </si>
  <si>
    <t>Streifkollision mit Steinblock</t>
  </si>
  <si>
    <t>Verkehrsberuhigungs-Stein neben Baum an Ausbuchtung.</t>
  </si>
  <si>
    <t>Rathausgasse</t>
  </si>
  <si>
    <t xml:space="preserve"> Rückwärtsfahrt, Opfer und Fahrer auf Höhe Se2. </t>
  </si>
  <si>
    <t>Wiese nach Gebäude, sehr schräg, Feuchter Tag, ev. rutschig. Se 2 2000m Se 1 3000m</t>
  </si>
  <si>
    <t>Sturz ohne Fremdeinwirkung, Gleis 2</t>
  </si>
  <si>
    <t>5 mW/m2</t>
  </si>
  <si>
    <t xml:space="preserve">Keine Polizeimeldung. </t>
  </si>
  <si>
    <t>Oristalstrasse 57</t>
  </si>
  <si>
    <r>
      <t xml:space="preserve">Industriebauten verstellen.  </t>
    </r>
    <r>
      <rPr>
        <b/>
        <sz val="11"/>
        <color rgb="FF000000"/>
        <rFont val="Calibri"/>
        <family val="2"/>
      </rPr>
      <t xml:space="preserve">3x SE 3 gross </t>
    </r>
    <r>
      <rPr>
        <sz val="11"/>
        <color rgb="FF000000"/>
        <rFont val="Calibri"/>
        <family val="2"/>
        <charset val="1"/>
      </rPr>
      <t>auf vorbeifahrt von hinten..., ca. 460m</t>
    </r>
  </si>
  <si>
    <t>Windschattenfahrer II, hat FG f 82  auf Streifen erfasst, im Spital verstorben ist.</t>
  </si>
  <si>
    <t>nach 90°- Abbiegen am Fuss von steilem Kiesweg mit rolligem Schwemmkies, gestürzt, in Fluss.</t>
  </si>
  <si>
    <t xml:space="preserve">Lebensgefährlich verletzt. Ebene, seit 50m exponiert, expos frontal immer frei, Distanz  </t>
  </si>
  <si>
    <t>Kägenstrasse 1</t>
  </si>
  <si>
    <t>einbiegend überholenden Motf. Überehen</t>
  </si>
  <si>
    <t>übersehen</t>
  </si>
  <si>
    <t>von Migrol-Tankstelle links ab- / einbiegend. Zweite Spur fängt erst dort an, vorher einspurig.</t>
  </si>
  <si>
    <t xml:space="preserve">Sturz ohne Fremdeinwirkung, </t>
  </si>
  <si>
    <t>Bad Ramsachstrasse</t>
  </si>
  <si>
    <t>Sender am Tunnelportal SBB Ca 15.30° von Hauptstrahl, wenig Vegetation</t>
  </si>
  <si>
    <t>Neubau Senderstandort. An Ort überprüfen</t>
  </si>
  <si>
    <t>5648_Ostermundigen_19.03.2021.pdf</t>
  </si>
  <si>
    <t>Kollision mit Rentner ebike</t>
  </si>
  <si>
    <t>5647_Oberuzwil_18.03.2021.pdf</t>
  </si>
  <si>
    <t>5650_Ettiswil_18.03.2021.pdf</t>
  </si>
  <si>
    <t xml:space="preserve">Schlangenlinien. Vor 1000 m exponiert auf Kuppe zu 2 Se rechts 90° 1450 umts gr, 1500 m m m m </t>
  </si>
  <si>
    <t>seit 50...60m exponiert Ende Kurve...Weiterfahrt.</t>
  </si>
  <si>
    <t>A 18 Reinach</t>
  </si>
  <si>
    <r>
      <t xml:space="preserve">mit </t>
    </r>
    <r>
      <rPr>
        <b/>
        <sz val="11"/>
        <color rgb="FFC00000"/>
        <rFont val="Calibri"/>
        <family val="2"/>
      </rPr>
      <t>gehobener Mulde</t>
    </r>
    <r>
      <rPr>
        <sz val="11"/>
        <color rgb="FF000000"/>
        <rFont val="Calibri"/>
        <family val="2"/>
        <charset val="1"/>
      </rPr>
      <t xml:space="preserve"> abgefahren</t>
    </r>
  </si>
  <si>
    <r>
      <t xml:space="preserve">Keine Erinnerung. Ev.Tier - Seitliche Einmündung  in der Nähe. </t>
    </r>
    <r>
      <rPr>
        <sz val="11"/>
        <color rgb="FFC00000"/>
        <rFont val="Calibri"/>
        <family val="2"/>
      </rPr>
      <t xml:space="preserve"> Funkloch</t>
    </r>
    <r>
      <rPr>
        <sz val="11"/>
        <color rgb="FF000000"/>
        <rFont val="Calibri"/>
        <family val="2"/>
        <charset val="1"/>
      </rPr>
      <t xml:space="preserve">.  Messung </t>
    </r>
  </si>
  <si>
    <t>nach re Kurve re in Wiese, gekippt</t>
  </si>
  <si>
    <t>5667_Hölstein_18.12.2020.pdf</t>
  </si>
  <si>
    <t>Se in kleiner Gebäudenische. Extremer Unfallschwerpunkt. Se 3 frontal 440 m m m m, mit Reflexion 50m vorher</t>
  </si>
  <si>
    <t>Birsfelderstrasse</t>
  </si>
  <si>
    <t>Sissacherstrasse 19</t>
  </si>
  <si>
    <t>Se2 von Silo Landi, hoch, vor 25 m einstrahlend</t>
  </si>
  <si>
    <t>5668_Böckten_04.12.2020.pdf</t>
  </si>
  <si>
    <t>Häglerstrasse</t>
  </si>
  <si>
    <t>Sender gleiche Höhe, Auf Autobahn unten ein entsprechender Unfallcluster. Baumschäden</t>
  </si>
  <si>
    <t>A 1 Tunnel</t>
  </si>
  <si>
    <t>Auf Überholspur in 2 Fahrzeuge geprallt.</t>
  </si>
  <si>
    <t>5670_Arisdorf_28.07.2015.pdf</t>
  </si>
  <si>
    <t>Auffahrkollision, leerer Reisecar D</t>
  </si>
  <si>
    <t>5669_Hölstein_11.10.2016.pdf</t>
  </si>
  <si>
    <t>rechts ab Strasse, Kandelaber</t>
  </si>
  <si>
    <t xml:space="preserve">vor 300m Sender hinten Kronbühl  </t>
  </si>
  <si>
    <t xml:space="preserve">Metallteil fallen lassen </t>
  </si>
  <si>
    <t>Angefragt. Bei Anfahrt / Verschulden Radfahrer von NO: Sender hinten 5G gross, mit scharfer Reflexion.</t>
  </si>
  <si>
    <t>Rietstrasse, Tribüne</t>
  </si>
  <si>
    <t>3046_Kreuzlingen_24.12.2018.pdf</t>
  </si>
  <si>
    <t>kompletter ausfall</t>
  </si>
  <si>
    <t>3775 Gossau.....</t>
  </si>
  <si>
    <t>Senderdaten rekonstruiert. Sender 2 falsch eingetragen um 160 m.  BUG, Bremse löst sich.</t>
  </si>
  <si>
    <t>5563_Frauenfeld_27.02.2021.pdf</t>
  </si>
  <si>
    <t>3677_Ehrendingen_08.07.2019.pdf</t>
  </si>
  <si>
    <t>val dal Barcli</t>
  </si>
  <si>
    <t>Kurve weitergefahren, Portal</t>
  </si>
  <si>
    <t>Jurastrasse 2</t>
  </si>
  <si>
    <t>rechts ab Strasse ...in Mauer geprallt</t>
  </si>
  <si>
    <t>Auf langer Gerade in sehr leichter rechtskurve weitergefahren in Wiese, Mauer</t>
  </si>
  <si>
    <t>5664_Oensingen_10.03.2018.pdf</t>
  </si>
  <si>
    <t>5661_Wittenbach_20.03.2021.pdf</t>
  </si>
  <si>
    <t>5649_Littau19.03.2021.pdf</t>
  </si>
  <si>
    <t>5651_Liestal_01.08.2020.pdf</t>
  </si>
  <si>
    <t>5652_Reinach_23.07.2020.pdf</t>
  </si>
  <si>
    <t>5653_Reinach_16.06.2020.pdf</t>
  </si>
  <si>
    <t>5654_Aesch_12.06.2020.pdf</t>
  </si>
  <si>
    <t>5655_Kehrsatz_03.03.2021pdf</t>
  </si>
  <si>
    <t>5656_Läufelfingen_03.03.2021pdf</t>
  </si>
  <si>
    <t>5662_Balgach_03.03.2021pdf</t>
  </si>
  <si>
    <t>5663_Zernez Ofenpass_03.03.2021pdf</t>
  </si>
  <si>
    <t>5665_Kandergrund_31.03.2021pdf</t>
  </si>
  <si>
    <t>Via Carlo Maderna</t>
  </si>
  <si>
    <t>Reckental</t>
  </si>
  <si>
    <t>in l rechtskurve Geradeaus</t>
  </si>
  <si>
    <t>Winterthur A1 FR ZH</t>
  </si>
  <si>
    <t>Vor Ausfahrt Wülfli</t>
  </si>
  <si>
    <t>Rechts Abbiegend Vortritt verweigert</t>
  </si>
  <si>
    <t>Sturz ohne Fremdeinwirkung  rechts</t>
  </si>
  <si>
    <t>5666_Mendrisio_22.03.2021.pdf</t>
  </si>
  <si>
    <t>plus Sender 4:Polycom. alles im Hauptstrahlzentrum. Rechts an Rand gekippt ....im Spital gestorben</t>
  </si>
  <si>
    <t>Dichter Verkehr, Reflexionen an LKW Gegenspur, seitlich re versetzt aufgeprallt.</t>
  </si>
  <si>
    <t>5667_Winterthur_22.03.2021.pdf</t>
  </si>
  <si>
    <t>5668_Thun_22.03.2021.pdf</t>
  </si>
  <si>
    <t>vorgez. Radfahrerspur, Trixi-Spiegel. Rentner 75 überfahren</t>
  </si>
  <si>
    <t>in sehr leichter rechtskurve geradeaus. 4-köpfige Familie</t>
  </si>
  <si>
    <t>genau in der Kurve exponiert 180°, Sender niveaugleiche Höhe, Hauptstrahlzentren.</t>
  </si>
  <si>
    <t xml:space="preserve">arbeiten an metallischer Konstruktion des Tribünendachs, neben Sender, </t>
  </si>
  <si>
    <t>Se 2 Doppelstandort, links Se2 Reflexionen an einfahrendem Zug / rechts Se 1 an stehendem Zug.</t>
  </si>
  <si>
    <t>Schmale Feldstrasse 4m, Gegenverkehr, Töff bergauf in nasse Wiese ausgewichen und schwer gestürzt.</t>
  </si>
  <si>
    <t>Auf Werkplatz beim Abladen Nahdistanz, Reflexion Eventuell elektronische Störung, bug. Wieder gehoben</t>
  </si>
  <si>
    <t>Sturz ohne Fremdeinwirkung, überholend</t>
  </si>
  <si>
    <t>Langgezogenes Geschehen, 5-20 km... Ev. epileptischer Vorgang angefragt, keine konkreten Aussagen</t>
  </si>
  <si>
    <t xml:space="preserve">Messung an Ort notwendig, </t>
  </si>
  <si>
    <t>Müliweiher</t>
  </si>
  <si>
    <t xml:space="preserve"> von P Auto rollen lassen</t>
  </si>
  <si>
    <t>0.75 mg</t>
  </si>
  <si>
    <t>Sender Intermittierend durch Dachlandschaft. Vermutlich Doppelstandort.  in Kirchturm</t>
  </si>
  <si>
    <t>5669_Abtwil_22.03.2021.pdf</t>
  </si>
  <si>
    <t>5670_Büron_22.03.2021.pdf</t>
  </si>
  <si>
    <t>Sender gleiche Höhe von Liftturm Fabrik- Parkplatz auf Hügelkuppe, Sonntag, ev andere FZ reflex.</t>
  </si>
  <si>
    <t>Neuchatel A5</t>
  </si>
  <si>
    <t xml:space="preserve">Appenzell </t>
  </si>
  <si>
    <t xml:space="preserve">Augst </t>
  </si>
  <si>
    <t>Bern Kocherpark</t>
  </si>
  <si>
    <t>rte de Bourgouillon</t>
  </si>
  <si>
    <t xml:space="preserve">Hölstein </t>
  </si>
  <si>
    <t>Zürich  Hardbrücke</t>
  </si>
  <si>
    <t>Ge-verk. Baustelle</t>
  </si>
  <si>
    <t>zu hohe Ladung, an Unterführ Verkleidung abgerissen, keine Herkunft bekannt.</t>
  </si>
  <si>
    <t>2650_Eich_23.04.2018.pdf</t>
  </si>
  <si>
    <t>Splügen Dorf</t>
  </si>
  <si>
    <t>Gräntschelmatt</t>
  </si>
  <si>
    <t>Stark  beschleunigt, in Böschung</t>
  </si>
  <si>
    <t>Parkplatz  Migros</t>
  </si>
  <si>
    <t>3561_Elm_26.11.2020.pdf</t>
  </si>
  <si>
    <t>4997_Zug_13.07.2020.pdf</t>
  </si>
  <si>
    <t>LKW 1, 3 und 4 je mit Metallrückwand, Verursacher 2 ein langer Anhängerzug mit Kranvorbau Refelxion</t>
  </si>
  <si>
    <t>auf Gegenspur, Frontalkollision</t>
  </si>
  <si>
    <t>erste Richtungsänderung nach langer Gerade. Allein im FZ. Einschlafen auch 100...200m vorher mögl</t>
  </si>
  <si>
    <t>vermutlich kürzere Distanz, Ausgangskurven-Sender nicht in Bakom-Karte eingetragen.</t>
  </si>
  <si>
    <t>rechts Bankett, Gegenspur, Kollision</t>
  </si>
  <si>
    <t>übermüdeter Fahrer 25 std/1499 km gefahren (Berufsfahrer...  Kein Eintrag in Astra-Unfallkarte</t>
  </si>
  <si>
    <t>Unfallschwerpunkt, kurz  nach Kurvenbegradigung, somit Kurve weitergefahren</t>
  </si>
  <si>
    <t>Se im unteridischen Kreisel, "sehr klein".</t>
  </si>
  <si>
    <t xml:space="preserve">Regionalzug fährt auf Einfahrweiche in ausfahrenden Autozug  </t>
  </si>
  <si>
    <t>Auffahrunfall, Kollision, nur Radiomeldung</t>
  </si>
  <si>
    <t>MB, Bolide. Zweispurig, In leichter linkskurve links in Tunnelwand. Mitfahrerin 32.</t>
  </si>
  <si>
    <t>Lokalisation angefragt, - Kein Eintrag in Unfalllkarte 2021. Ohne Sendereintragungen...</t>
  </si>
  <si>
    <t>Emil-Klötistr</t>
  </si>
  <si>
    <t>Lieferdienst rückwärts aus P</t>
  </si>
  <si>
    <t>Schräg Parkiert zu Gebäude. Trottoir hinten durchführend. FG Richtung unbekannt.</t>
  </si>
  <si>
    <t>5671_Winterthur_19.03.2021.pdf</t>
  </si>
  <si>
    <t>Waldkirch</t>
  </si>
  <si>
    <t>Fillisweid</t>
  </si>
  <si>
    <t xml:space="preserve"> in Rechtskurve geradeaus,  Haus</t>
  </si>
  <si>
    <t xml:space="preserve">Kurve eingeleitet, dann losgelassen. SE 2 ev Doppelstandort Turmhotel. Hautpstrahlentrum, gen 90° </t>
  </si>
  <si>
    <t>5672_Waldkirch_23.03.2021.pdf</t>
  </si>
  <si>
    <t>Messen, ob aus Kleintierpraxis wlan strahlt.</t>
  </si>
  <si>
    <t>Mühlaustrasse 42</t>
  </si>
  <si>
    <t>Sturz ohne Fremdeinwirkunt</t>
  </si>
  <si>
    <t>5673_Schaffhausen_00.08.2015.pdf</t>
  </si>
  <si>
    <t>bergauf, 90° linkskurve, unübersichtlich in Einschnitt.  Hell vorher, - dunkel in Kurve.</t>
  </si>
  <si>
    <t>5674_Bazenheid_01.03.2021.pdf</t>
  </si>
  <si>
    <t>In Galerie vor Fäsenstaubtunnel gestürzt.</t>
  </si>
  <si>
    <t>A4 FR unbestimmt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</si>
</sst>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&quot;CHF &quot;* #,##0.00_ ;_ &quot;CHF &quot;* \-#,##0.00_ ;_ &quot;CHF &quot;* \-??_ ;_ @_ "/>
    <numFmt numFmtId="165" formatCode="h:mm;@"/>
    <numFmt numFmtId="166" formatCode="mm/yyyy"/>
  </numFmts>
  <fonts count="55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1"/>
      <name val="Calibri"/>
      <family val="2"/>
      <charset val="1"/>
    </font>
    <font>
      <b/>
      <i/>
      <sz val="11"/>
      <name val="Calibri"/>
      <family val="2"/>
      <charset val="1"/>
    </font>
    <font>
      <sz val="11"/>
      <color rgb="FFFFC000"/>
      <name val="Calibri"/>
      <family val="2"/>
      <charset val="1"/>
    </font>
    <font>
      <i/>
      <sz val="11"/>
      <name val="Calibri"/>
      <family val="2"/>
      <charset val="1"/>
    </font>
    <font>
      <b/>
      <sz val="11"/>
      <color rgb="FFFFC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1"/>
      <color rgb="FF00B050"/>
      <name val="Calibri"/>
      <family val="2"/>
      <charset val="1"/>
    </font>
    <font>
      <i/>
      <sz val="11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sz val="11"/>
      <color rgb="FFC00000"/>
      <name val="Calibri"/>
      <family val="2"/>
      <charset val="1"/>
    </font>
    <font>
      <sz val="11"/>
      <color rgb="FFC00000"/>
      <name val="Calibri"/>
      <family val="2"/>
      <charset val="1"/>
    </font>
    <font>
      <u/>
      <sz val="11"/>
      <color rgb="FF000000"/>
      <name val="Calibri"/>
      <family val="2"/>
      <charset val="1"/>
    </font>
    <font>
      <sz val="11"/>
      <color rgb="FF0070C0"/>
      <name val="Calibri"/>
      <family val="2"/>
      <charset val="1"/>
    </font>
    <font>
      <b/>
      <sz val="11"/>
      <color rgb="FF92D050"/>
      <name val="Calibri"/>
      <family val="2"/>
      <charset val="1"/>
    </font>
    <font>
      <sz val="11"/>
      <color rgb="FF00B050"/>
      <name val="Calibri"/>
      <family val="2"/>
      <charset val="1"/>
    </font>
    <font>
      <b/>
      <sz val="11"/>
      <color rgb="FF3366FF"/>
      <name val="Calibri"/>
      <family val="2"/>
      <charset val="1"/>
    </font>
    <font>
      <b/>
      <sz val="11"/>
      <color rgb="FF1F497D"/>
      <name val="Calibri"/>
      <family val="2"/>
      <charset val="1"/>
    </font>
    <font>
      <b/>
      <sz val="11"/>
      <color rgb="FF002060"/>
      <name val="Calibri"/>
      <family val="2"/>
      <charset val="1"/>
    </font>
    <font>
      <b/>
      <sz val="11"/>
      <color rgb="FF0070C0"/>
      <name val="Calibri"/>
      <family val="2"/>
      <charset val="1"/>
    </font>
    <font>
      <b/>
      <sz val="11"/>
      <color rgb="FF00B0F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7030A0"/>
      <name val="Calibri"/>
      <family val="2"/>
      <charset val="1"/>
    </font>
    <font>
      <sz val="11"/>
      <color rgb="FF00B0F0"/>
      <name val="Calibri"/>
      <family val="2"/>
      <charset val="1"/>
    </font>
    <font>
      <i/>
      <sz val="11"/>
      <color rgb="FFFF0000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sz val="11"/>
      <color rgb="FF3366FF"/>
      <name val="Calibri"/>
      <family val="2"/>
      <charset val="1"/>
    </font>
    <font>
      <b/>
      <sz val="11"/>
      <color rgb="FF7030A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i/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20"/>
      <color rgb="FF000000"/>
      <name val="Calibri"/>
      <family val="2"/>
      <charset val="1"/>
    </font>
    <font>
      <b/>
      <i/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name val="Calibri"/>
      <family val="2"/>
    </font>
    <font>
      <b/>
      <sz val="11"/>
      <color rgb="FF00B05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i/>
      <sz val="11"/>
      <color rgb="FFFF0000"/>
      <name val="Calibri"/>
      <family val="2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A6A6A6"/>
        <bgColor rgb="FFB8A8CC"/>
      </patternFill>
    </fill>
    <fill>
      <patternFill patternType="solid">
        <fgColor rgb="FFFFFFFF"/>
        <bgColor rgb="FFFFFF99"/>
      </patternFill>
    </fill>
    <fill>
      <patternFill patternType="solid">
        <fgColor rgb="FFFFC000"/>
        <bgColor rgb="FFF9AB6B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C00000"/>
      </patternFill>
    </fill>
    <fill>
      <patternFill patternType="solid">
        <fgColor rgb="FF00B0F0"/>
        <bgColor rgb="FF4BACC6"/>
      </patternFill>
    </fill>
    <fill>
      <patternFill patternType="solid">
        <fgColor rgb="FF92D050"/>
        <bgColor rgb="FF9BBB59"/>
      </patternFill>
    </fill>
    <fill>
      <patternFill patternType="solid">
        <fgColor rgb="FFFFFF99"/>
        <bgColor rgb="FFFFFFFF"/>
      </patternFill>
    </fill>
    <fill>
      <patternFill patternType="mediumGray">
        <fgColor rgb="FFD88E8C"/>
        <bgColor rgb="FFDD9C9B"/>
      </patternFill>
    </fill>
    <fill>
      <patternFill patternType="solid">
        <fgColor rgb="FF000000"/>
        <bgColor rgb="FF092A61"/>
      </patternFill>
    </fill>
    <fill>
      <patternFill patternType="solid">
        <fgColor rgb="FFD9D9D9"/>
        <bgColor rgb="FFC8DBA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B8A8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B8A8CC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B8A8CC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B8A8CC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B8A8CC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3">
    <xf numFmtId="0" fontId="0" fillId="0" borderId="0"/>
    <xf numFmtId="164" fontId="42" fillId="0" borderId="0" applyBorder="0" applyProtection="0"/>
    <xf numFmtId="9" fontId="42" fillId="0" borderId="0" applyBorder="0" applyProtection="0"/>
    <xf numFmtId="0" fontId="4" fillId="0" borderId="0" applyBorder="0" applyProtection="0"/>
    <xf numFmtId="0" fontId="42" fillId="0" borderId="0" applyBorder="0" applyProtection="0"/>
    <xf numFmtId="0" fontId="1" fillId="0" borderId="0" applyBorder="0" applyProtection="0"/>
    <xf numFmtId="0" fontId="42" fillId="0" borderId="0" applyBorder="0" applyProtection="0"/>
    <xf numFmtId="0" fontId="42" fillId="0" borderId="0" applyBorder="0" applyProtection="0">
      <alignment horizontal="left"/>
    </xf>
    <xf numFmtId="0" fontId="1" fillId="0" borderId="0" applyBorder="0" applyProtection="0">
      <alignment horizontal="left"/>
    </xf>
    <xf numFmtId="0" fontId="42" fillId="0" borderId="0" applyBorder="0" applyProtection="0"/>
    <xf numFmtId="164" fontId="42" fillId="0" borderId="0" applyBorder="0" applyProtection="0"/>
    <xf numFmtId="164" fontId="42" fillId="0" borderId="0" applyBorder="0" applyProtection="0"/>
    <xf numFmtId="164" fontId="42" fillId="0" borderId="0" applyBorder="0" applyProtection="0"/>
  </cellStyleXfs>
  <cellXfs count="480">
    <xf numFmtId="0" fontId="0" fillId="0" borderId="0" xfId="0"/>
    <xf numFmtId="0" fontId="1" fillId="0" borderId="0" xfId="0" applyFont="1"/>
    <xf numFmtId="0" fontId="0" fillId="0" borderId="0" xfId="0" applyFont="1"/>
    <xf numFmtId="0" fontId="0" fillId="2" borderId="0" xfId="0" applyFont="1" applyFill="1"/>
    <xf numFmtId="1" fontId="0" fillId="2" borderId="0" xfId="0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1" xfId="0" applyFont="1" applyBorder="1" applyAlignment="1">
      <alignment horizontal="left" vertical="center"/>
    </xf>
    <xf numFmtId="0" fontId="0" fillId="2" borderId="0" xfId="0" applyFont="1" applyFill="1" applyAlignment="1">
      <alignment horizontal="left"/>
    </xf>
    <xf numFmtId="20" fontId="0" fillId="0" borderId="1" xfId="0" applyNumberFormat="1" applyFont="1" applyBorder="1" applyAlignment="1">
      <alignment horizontal="left" vertical="center"/>
    </xf>
    <xf numFmtId="1" fontId="0" fillId="2" borderId="1" xfId="0" applyNumberFormat="1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center"/>
    </xf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20" fontId="3" fillId="0" borderId="0" xfId="0" applyNumberFormat="1" applyFont="1"/>
    <xf numFmtId="1" fontId="3" fillId="2" borderId="0" xfId="0" applyNumberFormat="1" applyFont="1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2" borderId="0" xfId="0" applyFont="1" applyFill="1"/>
    <xf numFmtId="0" fontId="3" fillId="0" borderId="0" xfId="0" applyFont="1" applyAlignment="1">
      <alignment vertical="center" wrapText="1"/>
    </xf>
    <xf numFmtId="14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3" fontId="3" fillId="0" borderId="0" xfId="0" applyNumberFormat="1" applyFont="1" applyAlignment="1">
      <alignment horizontal="right" vertical="center" wrapText="1"/>
    </xf>
    <xf numFmtId="14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center" vertical="center" wrapText="1"/>
    </xf>
    <xf numFmtId="3" fontId="3" fillId="0" borderId="0" xfId="0" applyNumberFormat="1" applyFont="1" applyAlignment="1">
      <alignment vertical="center" wrapText="1"/>
    </xf>
    <xf numFmtId="0" fontId="3" fillId="0" borderId="0" xfId="3" applyFont="1" applyBorder="1" applyAlignment="1" applyProtection="1">
      <alignment vertical="center" wrapText="1"/>
    </xf>
    <xf numFmtId="0" fontId="5" fillId="0" borderId="0" xfId="3" applyFont="1" applyBorder="1" applyAlignment="1" applyProtection="1">
      <alignment vertical="center" wrapText="1"/>
    </xf>
    <xf numFmtId="165" fontId="3" fillId="0" borderId="0" xfId="0" applyNumberFormat="1" applyFont="1"/>
    <xf numFmtId="0" fontId="6" fillId="0" borderId="0" xfId="0" applyFont="1"/>
    <xf numFmtId="3" fontId="3" fillId="0" borderId="0" xfId="0" applyNumberFormat="1" applyFont="1" applyAlignment="1">
      <alignment horizontal="left" vertical="center" wrapText="1"/>
    </xf>
    <xf numFmtId="0" fontId="3" fillId="0" borderId="0" xfId="3" applyFont="1" applyBorder="1" applyAlignment="1" applyProtection="1">
      <alignment horizontal="left" vertical="center" wrapText="1"/>
    </xf>
    <xf numFmtId="0" fontId="5" fillId="0" borderId="0" xfId="3" applyFont="1" applyBorder="1" applyAlignment="1" applyProtection="1">
      <alignment horizontal="left" vertical="center" wrapText="1"/>
    </xf>
    <xf numFmtId="0" fontId="7" fillId="0" borderId="0" xfId="0" applyFont="1"/>
    <xf numFmtId="0" fontId="8" fillId="0" borderId="0" xfId="0" applyFont="1" applyAlignment="1">
      <alignment horizontal="left"/>
    </xf>
    <xf numFmtId="0" fontId="9" fillId="3" borderId="0" xfId="0" applyFont="1" applyFill="1"/>
    <xf numFmtId="1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10" fillId="0" borderId="0" xfId="0" applyFont="1"/>
    <xf numFmtId="0" fontId="8" fillId="0" borderId="0" xfId="3" applyFont="1" applyBorder="1" applyAlignment="1" applyProtection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left"/>
    </xf>
    <xf numFmtId="0" fontId="0" fillId="0" borderId="0" xfId="0" applyFont="1" applyAlignment="1">
      <alignment vertical="center" wrapText="1"/>
    </xf>
    <xf numFmtId="0" fontId="0" fillId="4" borderId="0" xfId="0" applyFont="1" applyFill="1" applyAlignment="1">
      <alignment vertical="center" wrapText="1"/>
    </xf>
    <xf numFmtId="14" fontId="0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center" vertical="center" wrapText="1"/>
    </xf>
    <xf numFmtId="3" fontId="0" fillId="0" borderId="0" xfId="0" applyNumberFormat="1" applyFont="1" applyAlignment="1">
      <alignment horizontal="left" vertical="center" wrapText="1"/>
    </xf>
    <xf numFmtId="3" fontId="0" fillId="0" borderId="0" xfId="0" applyNumberFormat="1" applyFont="1" applyAlignment="1">
      <alignment vertical="center" wrapText="1"/>
    </xf>
    <xf numFmtId="0" fontId="11" fillId="0" borderId="0" xfId="3" applyFont="1" applyBorder="1" applyAlignment="1" applyProtection="1">
      <alignment vertical="center" wrapText="1"/>
    </xf>
    <xf numFmtId="0" fontId="4" fillId="0" borderId="0" xfId="3" applyFont="1" applyBorder="1" applyAlignment="1" applyProtection="1">
      <alignment vertical="center" wrapText="1"/>
    </xf>
    <xf numFmtId="14" fontId="0" fillId="0" borderId="0" xfId="0" applyNumberFormat="1" applyFont="1" applyAlignment="1">
      <alignment horizontal="right" vertical="center" wrapText="1"/>
    </xf>
    <xf numFmtId="0" fontId="0" fillId="0" borderId="0" xfId="0" applyFont="1" applyAlignment="1">
      <alignment horizontal="left" vertical="center" wrapText="1"/>
    </xf>
    <xf numFmtId="3" fontId="0" fillId="0" borderId="0" xfId="0" applyNumberFormat="1" applyFont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0" fontId="11" fillId="0" borderId="0" xfId="3" applyFont="1" applyBorder="1" applyAlignment="1" applyProtection="1">
      <alignment horizontal="left" vertical="center" wrapText="1"/>
    </xf>
    <xf numFmtId="0" fontId="4" fillId="0" borderId="0" xfId="3" applyFont="1" applyBorder="1" applyAlignment="1" applyProtection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/>
    <xf numFmtId="0" fontId="14" fillId="0" borderId="0" xfId="0" applyFont="1"/>
    <xf numFmtId="14" fontId="0" fillId="0" borderId="0" xfId="0" applyNumberFormat="1" applyFont="1" applyAlignment="1">
      <alignment horizontal="right"/>
    </xf>
    <xf numFmtId="14" fontId="0" fillId="0" borderId="0" xfId="0" applyNumberFormat="1" applyFont="1"/>
    <xf numFmtId="0" fontId="1" fillId="0" borderId="0" xfId="0" applyFont="1" applyAlignment="1">
      <alignment vertical="center" wrapText="1"/>
    </xf>
    <xf numFmtId="0" fontId="9" fillId="0" borderId="0" xfId="0" applyFont="1"/>
    <xf numFmtId="0" fontId="3" fillId="4" borderId="0" xfId="0" applyFont="1" applyFill="1" applyAlignment="1">
      <alignment vertical="center" wrapText="1"/>
    </xf>
    <xf numFmtId="0" fontId="1" fillId="0" borderId="0" xfId="0" applyFont="1" applyAlignment="1">
      <alignment horizontal="center"/>
    </xf>
    <xf numFmtId="14" fontId="1" fillId="0" borderId="0" xfId="0" applyNumberFormat="1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vertical="center" wrapText="1"/>
    </xf>
    <xf numFmtId="0" fontId="2" fillId="3" borderId="0" xfId="0" applyFont="1" applyFill="1"/>
    <xf numFmtId="0" fontId="0" fillId="0" borderId="0" xfId="0" applyFont="1" applyBorder="1"/>
    <xf numFmtId="0" fontId="1" fillId="4" borderId="0" xfId="0" applyFont="1" applyFill="1"/>
    <xf numFmtId="0" fontId="10" fillId="0" borderId="0" xfId="0" applyFont="1" applyAlignment="1">
      <alignment vertical="center" wrapText="1"/>
    </xf>
    <xf numFmtId="14" fontId="0" fillId="0" borderId="0" xfId="0" applyNumberFormat="1" applyFont="1" applyAlignment="1">
      <alignment vertical="center" wrapText="1"/>
    </xf>
    <xf numFmtId="0" fontId="3" fillId="3" borderId="0" xfId="0" applyFont="1" applyFill="1"/>
    <xf numFmtId="0" fontId="0" fillId="3" borderId="0" xfId="0" applyFont="1" applyFill="1" applyAlignment="1">
      <alignment vertical="center" wrapText="1"/>
    </xf>
    <xf numFmtId="0" fontId="13" fillId="0" borderId="0" xfId="0" applyFont="1" applyAlignment="1">
      <alignment horizontal="center"/>
    </xf>
    <xf numFmtId="166" fontId="0" fillId="0" borderId="0" xfId="0" applyNumberFormat="1" applyFont="1"/>
    <xf numFmtId="0" fontId="15" fillId="0" borderId="0" xfId="0" applyFont="1" applyAlignment="1">
      <alignment horizontal="center"/>
    </xf>
    <xf numFmtId="0" fontId="0" fillId="5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9" fillId="0" borderId="0" xfId="0" applyFont="1"/>
    <xf numFmtId="20" fontId="0" fillId="0" borderId="0" xfId="0" applyNumberFormat="1" applyFont="1"/>
    <xf numFmtId="0" fontId="12" fillId="0" borderId="0" xfId="0" applyFont="1"/>
    <xf numFmtId="0" fontId="0" fillId="0" borderId="3" xfId="0" applyFont="1" applyBorder="1"/>
    <xf numFmtId="0" fontId="0" fillId="3" borderId="0" xfId="0" applyFont="1" applyFill="1"/>
    <xf numFmtId="0" fontId="0" fillId="2" borderId="0" xfId="0" applyFont="1" applyFill="1" applyBorder="1"/>
    <xf numFmtId="1" fontId="0" fillId="2" borderId="0" xfId="0" applyNumberFormat="1" applyFill="1"/>
    <xf numFmtId="0" fontId="7" fillId="0" borderId="0" xfId="0" applyFont="1" applyAlignment="1">
      <alignment vertical="center" wrapText="1"/>
    </xf>
    <xf numFmtId="0" fontId="20" fillId="0" borderId="0" xfId="0" applyFont="1"/>
    <xf numFmtId="0" fontId="2" fillId="3" borderId="0" xfId="0" applyFont="1" applyFill="1" applyAlignment="1">
      <alignment vertical="center" wrapText="1"/>
    </xf>
    <xf numFmtId="14" fontId="17" fillId="0" borderId="0" xfId="0" applyNumberFormat="1" applyFont="1"/>
    <xf numFmtId="20" fontId="17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2" borderId="0" xfId="0" applyFont="1" applyFill="1"/>
    <xf numFmtId="14" fontId="0" fillId="4" borderId="0" xfId="0" applyNumberFormat="1" applyFont="1" applyFill="1"/>
    <xf numFmtId="0" fontId="3" fillId="3" borderId="0" xfId="0" applyFont="1" applyFill="1" applyAlignment="1">
      <alignment vertical="center" wrapText="1"/>
    </xf>
    <xf numFmtId="0" fontId="21" fillId="0" borderId="0" xfId="0" applyFont="1" applyAlignment="1">
      <alignment vertical="center" wrapText="1"/>
    </xf>
    <xf numFmtId="0" fontId="3" fillId="0" borderId="0" xfId="0" applyFont="1" applyAlignment="1">
      <alignment horizontal="left" indent="1"/>
    </xf>
    <xf numFmtId="0" fontId="14" fillId="0" borderId="0" xfId="0" applyFont="1" applyAlignment="1">
      <alignment vertical="center" wrapText="1"/>
    </xf>
    <xf numFmtId="0" fontId="2" fillId="0" borderId="0" xfId="0" applyFont="1" applyBorder="1"/>
    <xf numFmtId="14" fontId="14" fillId="0" borderId="0" xfId="0" applyNumberFormat="1" applyFont="1"/>
    <xf numFmtId="0" fontId="14" fillId="2" borderId="0" xfId="0" applyFont="1" applyFill="1"/>
    <xf numFmtId="20" fontId="14" fillId="0" borderId="0" xfId="0" applyNumberFormat="1" applyFont="1"/>
    <xf numFmtId="14" fontId="3" fillId="3" borderId="0" xfId="0" applyNumberFormat="1" applyFont="1" applyFill="1"/>
    <xf numFmtId="0" fontId="0" fillId="4" borderId="0" xfId="0" applyFont="1" applyFill="1"/>
    <xf numFmtId="14" fontId="16" fillId="0" borderId="0" xfId="0" applyNumberFormat="1" applyFont="1"/>
    <xf numFmtId="0" fontId="2" fillId="4" borderId="0" xfId="0" applyFont="1" applyFill="1"/>
    <xf numFmtId="0" fontId="0" fillId="0" borderId="0" xfId="0" applyFont="1" applyAlignment="1">
      <alignment wrapText="1"/>
    </xf>
    <xf numFmtId="0" fontId="9" fillId="0" borderId="3" xfId="0" applyFont="1" applyBorder="1"/>
    <xf numFmtId="20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3" fillId="4" borderId="0" xfId="0" applyFont="1" applyFill="1"/>
    <xf numFmtId="1" fontId="0" fillId="0" borderId="0" xfId="0" applyNumberFormat="1" applyFont="1" applyAlignment="1">
      <alignment horizontal="center"/>
    </xf>
    <xf numFmtId="0" fontId="8" fillId="0" borderId="0" xfId="0" applyFont="1"/>
    <xf numFmtId="0" fontId="0" fillId="0" borderId="0" xfId="0" applyFont="1" applyAlignment="1"/>
    <xf numFmtId="0" fontId="22" fillId="0" borderId="0" xfId="0" applyFont="1" applyAlignment="1">
      <alignment horizontal="left"/>
    </xf>
    <xf numFmtId="0" fontId="0" fillId="5" borderId="0" xfId="0" applyFont="1" applyFill="1"/>
    <xf numFmtId="0" fontId="7" fillId="2" borderId="0" xfId="0" applyFont="1" applyFill="1"/>
    <xf numFmtId="0" fontId="0" fillId="6" borderId="0" xfId="0" applyFont="1" applyFill="1"/>
    <xf numFmtId="1" fontId="14" fillId="2" borderId="0" xfId="0" applyNumberFormat="1" applyFont="1" applyFill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21" fillId="0" borderId="0" xfId="0" applyFont="1"/>
    <xf numFmtId="14" fontId="21" fillId="0" borderId="0" xfId="0" applyNumberFormat="1" applyFont="1"/>
    <xf numFmtId="20" fontId="21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3" fontId="0" fillId="0" borderId="0" xfId="0" applyNumberFormat="1" applyFont="1"/>
    <xf numFmtId="14" fontId="3" fillId="4" borderId="0" xfId="0" applyNumberFormat="1" applyFont="1" applyFill="1"/>
    <xf numFmtId="0" fontId="3" fillId="0" borderId="0" xfId="0" applyFont="1" applyAlignment="1"/>
    <xf numFmtId="0" fontId="2" fillId="0" borderId="0" xfId="0" applyFont="1" applyAlignment="1">
      <alignment horizontal="left"/>
    </xf>
    <xf numFmtId="0" fontId="1" fillId="0" borderId="0" xfId="0" applyFont="1" applyAlignment="1"/>
    <xf numFmtId="0" fontId="16" fillId="0" borderId="0" xfId="0" applyFont="1" applyAlignment="1"/>
    <xf numFmtId="0" fontId="23" fillId="0" borderId="0" xfId="0" applyFont="1"/>
    <xf numFmtId="0" fontId="24" fillId="4" borderId="0" xfId="0" applyFont="1" applyFill="1"/>
    <xf numFmtId="0" fontId="0" fillId="4" borderId="0" xfId="0" applyFont="1" applyFill="1" applyAlignment="1">
      <alignment horizontal="center"/>
    </xf>
    <xf numFmtId="0" fontId="23" fillId="0" borderId="0" xfId="0" applyFont="1" applyAlignment="1">
      <alignment horizontal="left"/>
    </xf>
    <xf numFmtId="0" fontId="25" fillId="0" borderId="0" xfId="0" applyFont="1"/>
    <xf numFmtId="0" fontId="12" fillId="0" borderId="3" xfId="0" applyFont="1" applyBorder="1"/>
    <xf numFmtId="9" fontId="14" fillId="0" borderId="0" xfId="2" applyFont="1" applyBorder="1" applyAlignment="1" applyProtection="1"/>
    <xf numFmtId="0" fontId="26" fillId="0" borderId="0" xfId="0" applyFont="1"/>
    <xf numFmtId="0" fontId="5" fillId="0" borderId="0" xfId="0" applyFont="1"/>
    <xf numFmtId="0" fontId="25" fillId="4" borderId="0" xfId="0" applyFont="1" applyFill="1"/>
    <xf numFmtId="0" fontId="16" fillId="4" borderId="0" xfId="0" applyFont="1" applyFill="1"/>
    <xf numFmtId="0" fontId="27" fillId="0" borderId="0" xfId="0" applyFont="1" applyAlignment="1">
      <alignment horizontal="left"/>
    </xf>
    <xf numFmtId="0" fontId="1" fillId="0" borderId="0" xfId="0" applyFont="1" applyBorder="1"/>
    <xf numFmtId="14" fontId="0" fillId="0" borderId="0" xfId="0" applyNumberFormat="1" applyFont="1" applyBorder="1"/>
    <xf numFmtId="0" fontId="12" fillId="0" borderId="0" xfId="0" applyFont="1" applyBorder="1"/>
    <xf numFmtId="0" fontId="3" fillId="0" borderId="0" xfId="0" applyFont="1" applyBorder="1"/>
    <xf numFmtId="14" fontId="3" fillId="0" borderId="0" xfId="0" applyNumberFormat="1" applyFont="1" applyBorder="1"/>
    <xf numFmtId="0" fontId="28" fillId="0" borderId="0" xfId="0" applyFont="1"/>
    <xf numFmtId="0" fontId="10" fillId="4" borderId="0" xfId="0" applyFont="1" applyFill="1"/>
    <xf numFmtId="0" fontId="0" fillId="7" borderId="0" xfId="0" applyFont="1" applyFill="1"/>
    <xf numFmtId="0" fontId="0" fillId="7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0" fontId="10" fillId="0" borderId="0" xfId="0" applyFont="1" applyAlignment="1">
      <alignment vertical="center"/>
    </xf>
    <xf numFmtId="0" fontId="12" fillId="3" borderId="0" xfId="0" applyFont="1" applyFill="1"/>
    <xf numFmtId="14" fontId="0" fillId="3" borderId="0" xfId="0" applyNumberFormat="1" applyFont="1" applyFill="1"/>
    <xf numFmtId="20" fontId="0" fillId="3" borderId="0" xfId="0" applyNumberFormat="1" applyFont="1" applyFill="1"/>
    <xf numFmtId="0" fontId="0" fillId="3" borderId="0" xfId="0" applyFont="1" applyFill="1" applyAlignment="1">
      <alignment horizontal="center"/>
    </xf>
    <xf numFmtId="0" fontId="0" fillId="3" borderId="0" xfId="0" applyFont="1" applyFill="1" applyAlignment="1"/>
    <xf numFmtId="0" fontId="1" fillId="3" borderId="0" xfId="0" applyFont="1" applyFill="1"/>
    <xf numFmtId="20" fontId="0" fillId="0" borderId="0" xfId="0" applyNumberFormat="1" applyFont="1" applyAlignment="1"/>
    <xf numFmtId="0" fontId="0" fillId="0" borderId="0" xfId="0" applyFont="1" applyAlignment="1">
      <alignment horizontal="right"/>
    </xf>
    <xf numFmtId="20" fontId="3" fillId="0" borderId="0" xfId="0" applyNumberFormat="1" applyFont="1" applyAlignment="1"/>
    <xf numFmtId="0" fontId="1" fillId="2" borderId="0" xfId="0" applyFont="1" applyFill="1"/>
    <xf numFmtId="20" fontId="1" fillId="0" borderId="0" xfId="0" applyNumberFormat="1" applyFont="1"/>
    <xf numFmtId="1" fontId="2" fillId="2" borderId="0" xfId="0" applyNumberFormat="1" applyFont="1" applyFill="1"/>
    <xf numFmtId="0" fontId="2" fillId="2" borderId="0" xfId="0" applyFont="1" applyFill="1"/>
    <xf numFmtId="1" fontId="0" fillId="0" borderId="0" xfId="0" applyNumberFormat="1" applyFont="1"/>
    <xf numFmtId="0" fontId="12" fillId="4" borderId="0" xfId="0" applyFont="1" applyFill="1"/>
    <xf numFmtId="14" fontId="19" fillId="0" borderId="0" xfId="0" applyNumberFormat="1" applyFont="1"/>
    <xf numFmtId="0" fontId="24" fillId="0" borderId="0" xfId="0" applyFont="1"/>
    <xf numFmtId="0" fontId="3" fillId="0" borderId="0" xfId="0" applyFont="1" applyBorder="1" applyAlignment="1"/>
    <xf numFmtId="0" fontId="0" fillId="0" borderId="0" xfId="0" applyFont="1" applyBorder="1" applyAlignment="1"/>
    <xf numFmtId="0" fontId="0" fillId="0" borderId="3" xfId="0" applyFont="1" applyBorder="1" applyAlignment="1"/>
    <xf numFmtId="0" fontId="0" fillId="0" borderId="0" xfId="0" applyFont="1" applyBorder="1" applyAlignment="1">
      <alignment horizontal="left"/>
    </xf>
    <xf numFmtId="0" fontId="25" fillId="5" borderId="0" xfId="0" applyFont="1" applyFill="1"/>
    <xf numFmtId="164" fontId="3" fillId="0" borderId="0" xfId="1" applyFont="1" applyBorder="1" applyAlignment="1" applyProtection="1"/>
    <xf numFmtId="0" fontId="29" fillId="0" borderId="0" xfId="0" applyFont="1"/>
    <xf numFmtId="0" fontId="14" fillId="4" borderId="0" xfId="0" applyFont="1" applyFill="1"/>
    <xf numFmtId="0" fontId="12" fillId="8" borderId="0" xfId="0" applyFont="1" applyFill="1"/>
    <xf numFmtId="0" fontId="0" fillId="8" borderId="0" xfId="0" applyFont="1" applyFill="1"/>
    <xf numFmtId="0" fontId="14" fillId="8" borderId="0" xfId="0" applyFont="1" applyFill="1"/>
    <xf numFmtId="0" fontId="1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30" fillId="0" borderId="0" xfId="0" applyFont="1"/>
    <xf numFmtId="14" fontId="23" fillId="0" borderId="0" xfId="0" applyNumberFormat="1" applyFont="1"/>
    <xf numFmtId="0" fontId="31" fillId="0" borderId="0" xfId="0" applyFont="1"/>
    <xf numFmtId="0" fontId="1" fillId="0" borderId="3" xfId="0" applyFont="1" applyBorder="1"/>
    <xf numFmtId="14" fontId="0" fillId="0" borderId="3" xfId="0" applyNumberFormat="1" applyFont="1" applyBorder="1"/>
    <xf numFmtId="20" fontId="0" fillId="0" borderId="3" xfId="0" applyNumberFormat="1" applyFont="1" applyBorder="1"/>
    <xf numFmtId="1" fontId="3" fillId="2" borderId="3" xfId="0" applyNumberFormat="1" applyFont="1" applyFill="1" applyBorder="1"/>
    <xf numFmtId="0" fontId="0" fillId="0" borderId="3" xfId="0" applyFont="1" applyBorder="1" applyAlignment="1">
      <alignment horizontal="center"/>
    </xf>
    <xf numFmtId="0" fontId="0" fillId="0" borderId="3" xfId="0" applyFont="1" applyBorder="1" applyAlignment="1">
      <alignment horizontal="left"/>
    </xf>
    <xf numFmtId="0" fontId="3" fillId="2" borderId="3" xfId="0" applyFont="1" applyFill="1" applyBorder="1"/>
    <xf numFmtId="0" fontId="0" fillId="2" borderId="3" xfId="0" applyFont="1" applyFill="1" applyBorder="1"/>
    <xf numFmtId="14" fontId="0" fillId="0" borderId="0" xfId="0" applyNumberFormat="1"/>
    <xf numFmtId="20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9" borderId="0" xfId="0" applyFont="1" applyFill="1"/>
    <xf numFmtId="0" fontId="16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14" fontId="10" fillId="0" borderId="0" xfId="0" applyNumberFormat="1" applyFont="1"/>
    <xf numFmtId="0" fontId="10" fillId="2" borderId="0" xfId="0" applyFont="1" applyFill="1" applyBorder="1"/>
    <xf numFmtId="20" fontId="10" fillId="0" borderId="0" xfId="0" applyNumberFormat="1" applyFont="1"/>
    <xf numFmtId="1" fontId="10" fillId="2" borderId="0" xfId="0" applyNumberFormat="1" applyFont="1" applyFill="1"/>
    <xf numFmtId="0" fontId="10" fillId="2" borderId="0" xfId="0" applyFont="1" applyFill="1"/>
    <xf numFmtId="0" fontId="10" fillId="3" borderId="0" xfId="0" applyFont="1" applyFill="1"/>
    <xf numFmtId="20" fontId="0" fillId="2" borderId="0" xfId="0" applyNumberFormat="1" applyFont="1" applyFill="1" applyBorder="1"/>
    <xf numFmtId="46" fontId="0" fillId="0" borderId="0" xfId="0" applyNumberFormat="1" applyFont="1"/>
    <xf numFmtId="0" fontId="0" fillId="10" borderId="0" xfId="0" applyFont="1" applyFill="1"/>
    <xf numFmtId="0" fontId="34" fillId="0" borderId="0" xfId="0" applyFont="1"/>
    <xf numFmtId="14" fontId="13" fillId="0" borderId="0" xfId="0" applyNumberFormat="1" applyFont="1"/>
    <xf numFmtId="0" fontId="0" fillId="0" borderId="1" xfId="0" applyFont="1" applyBorder="1" applyAlignment="1">
      <alignment horizontal="center" vertical="center"/>
    </xf>
    <xf numFmtId="20" fontId="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0" fontId="0" fillId="0" borderId="3" xfId="0" applyNumberForma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3" fontId="35" fillId="0" borderId="0" xfId="0" applyNumberFormat="1" applyFont="1" applyAlignment="1">
      <alignment vertical="center" wrapText="1"/>
    </xf>
    <xf numFmtId="0" fontId="36" fillId="0" borderId="0" xfId="0" applyFont="1" applyAlignment="1">
      <alignment vertical="center" wrapText="1"/>
    </xf>
    <xf numFmtId="3" fontId="36" fillId="0" borderId="0" xfId="0" applyNumberFormat="1" applyFont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35" fillId="0" borderId="0" xfId="0" applyFont="1" applyAlignment="1">
      <alignment horizontal="left" vertical="center" wrapText="1"/>
    </xf>
    <xf numFmtId="0" fontId="35" fillId="0" borderId="0" xfId="0" applyFont="1" applyAlignment="1">
      <alignment vertical="center" wrapText="1"/>
    </xf>
    <xf numFmtId="0" fontId="4" fillId="0" borderId="0" xfId="3" applyBorder="1" applyAlignment="1" applyProtection="1">
      <alignment vertical="center" wrapText="1"/>
    </xf>
    <xf numFmtId="3" fontId="36" fillId="0" borderId="0" xfId="0" applyNumberFormat="1" applyFont="1" applyAlignment="1">
      <alignment vertical="center" wrapText="1"/>
    </xf>
    <xf numFmtId="0" fontId="4" fillId="0" borderId="0" xfId="3" applyBorder="1" applyAlignment="1" applyProtection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3" fontId="35" fillId="0" borderId="0" xfId="0" applyNumberFormat="1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/>
    <xf numFmtId="0" fontId="0" fillId="0" borderId="0" xfId="0" applyBorder="1"/>
    <xf numFmtId="0" fontId="7" fillId="0" borderId="0" xfId="0" applyFont="1" applyBorder="1"/>
    <xf numFmtId="0" fontId="13" fillId="0" borderId="7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8" xfId="0" applyBorder="1"/>
    <xf numFmtId="1" fontId="0" fillId="0" borderId="0" xfId="0" applyNumberFormat="1"/>
    <xf numFmtId="0" fontId="40" fillId="11" borderId="9" xfId="0" applyFont="1" applyFill="1" applyBorder="1" applyAlignment="1">
      <alignment horizontal="center"/>
    </xf>
    <xf numFmtId="20" fontId="41" fillId="11" borderId="10" xfId="0" applyNumberFormat="1" applyFont="1" applyFill="1" applyBorder="1"/>
    <xf numFmtId="0" fontId="13" fillId="12" borderId="9" xfId="0" applyFont="1" applyFill="1" applyBorder="1" applyAlignment="1">
      <alignment horizontal="center"/>
    </xf>
    <xf numFmtId="0" fontId="13" fillId="12" borderId="10" xfId="0" applyFont="1" applyFill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12" borderId="11" xfId="0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49" fontId="0" fillId="0" borderId="0" xfId="0" applyNumberFormat="1"/>
    <xf numFmtId="49" fontId="0" fillId="0" borderId="0" xfId="0" applyNumberFormat="1" applyFont="1" applyBorder="1"/>
    <xf numFmtId="0" fontId="13" fillId="12" borderId="1" xfId="0" applyFont="1" applyFill="1" applyBorder="1" applyAlignment="1">
      <alignment horizontal="center"/>
    </xf>
    <xf numFmtId="0" fontId="13" fillId="12" borderId="0" xfId="0" applyFont="1" applyFill="1" applyBorder="1" applyAlignment="1">
      <alignment horizontal="center"/>
    </xf>
    <xf numFmtId="0" fontId="13" fillId="12" borderId="13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/>
    <xf numFmtId="0" fontId="0" fillId="0" borderId="14" xfId="6" applyFont="1" applyBorder="1" applyProtection="1"/>
    <xf numFmtId="0" fontId="0" fillId="0" borderId="15" xfId="6" applyFont="1" applyBorder="1" applyProtection="1"/>
    <xf numFmtId="0" fontId="0" fillId="0" borderId="16" xfId="4" applyFont="1" applyBorder="1" applyProtection="1"/>
    <xf numFmtId="0" fontId="42" fillId="0" borderId="17" xfId="7" applyBorder="1" applyProtection="1">
      <alignment horizontal="left"/>
    </xf>
    <xf numFmtId="0" fontId="42" fillId="0" borderId="1" xfId="7" applyBorder="1" applyProtection="1">
      <alignment horizontal="left"/>
    </xf>
    <xf numFmtId="0" fontId="42" fillId="0" borderId="18" xfId="7" applyBorder="1" applyProtection="1">
      <alignment horizontal="left"/>
    </xf>
    <xf numFmtId="0" fontId="42" fillId="0" borderId="19" xfId="9" applyBorder="1" applyProtection="1"/>
    <xf numFmtId="0" fontId="42" fillId="0" borderId="20" xfId="7" applyBorder="1" applyProtection="1">
      <alignment horizontal="left"/>
    </xf>
    <xf numFmtId="0" fontId="0" fillId="0" borderId="21" xfId="7" applyFont="1" applyBorder="1" applyProtection="1">
      <alignment horizontal="left"/>
    </xf>
    <xf numFmtId="0" fontId="42" fillId="0" borderId="22" xfId="7" applyBorder="1" applyProtection="1">
      <alignment horizontal="left"/>
    </xf>
    <xf numFmtId="0" fontId="42" fillId="0" borderId="23" xfId="9" applyBorder="1" applyProtection="1"/>
    <xf numFmtId="0" fontId="42" fillId="0" borderId="24" xfId="7" applyBorder="1" applyProtection="1">
      <alignment horizontal="left"/>
    </xf>
    <xf numFmtId="0" fontId="42" fillId="0" borderId="25" xfId="7" applyBorder="1" applyProtection="1">
      <alignment horizontal="left"/>
    </xf>
    <xf numFmtId="0" fontId="42" fillId="0" borderId="26" xfId="9" applyBorder="1" applyProtection="1"/>
    <xf numFmtId="0" fontId="42" fillId="0" borderId="27" xfId="9" applyBorder="1" applyProtection="1"/>
    <xf numFmtId="0" fontId="1" fillId="0" borderId="28" xfId="8" applyFont="1" applyBorder="1" applyProtection="1">
      <alignment horizontal="left"/>
    </xf>
    <xf numFmtId="0" fontId="1" fillId="0" borderId="29" xfId="8" applyBorder="1" applyProtection="1">
      <alignment horizontal="left"/>
    </xf>
    <xf numFmtId="0" fontId="1" fillId="0" borderId="30" xfId="8" applyBorder="1" applyProtection="1">
      <alignment horizontal="left"/>
    </xf>
    <xf numFmtId="0" fontId="1" fillId="0" borderId="31" xfId="5" applyBorder="1" applyProtection="1"/>
    <xf numFmtId="14" fontId="2" fillId="0" borderId="0" xfId="0" applyNumberFormat="1" applyFont="1"/>
    <xf numFmtId="0" fontId="43" fillId="0" borderId="0" xfId="0" applyFont="1"/>
    <xf numFmtId="0" fontId="33" fillId="0" borderId="0" xfId="0" applyFont="1"/>
    <xf numFmtId="0" fontId="3" fillId="2" borderId="0" xfId="0" applyFont="1" applyFill="1" applyBorder="1"/>
    <xf numFmtId="0" fontId="0" fillId="13" borderId="0" xfId="0" applyFill="1"/>
    <xf numFmtId="0" fontId="2" fillId="15" borderId="0" xfId="0" applyFont="1" applyFill="1"/>
    <xf numFmtId="0" fontId="3" fillId="15" borderId="0" xfId="0" applyFont="1" applyFill="1"/>
    <xf numFmtId="0" fontId="0" fillId="15" borderId="0" xfId="0" applyFont="1" applyFill="1"/>
    <xf numFmtId="14" fontId="0" fillId="15" borderId="0" xfId="0" applyNumberFormat="1" applyFont="1" applyFill="1"/>
    <xf numFmtId="0" fontId="0" fillId="16" borderId="0" xfId="0" applyFont="1" applyFill="1"/>
    <xf numFmtId="20" fontId="3" fillId="15" borderId="0" xfId="0" applyNumberFormat="1" applyFont="1" applyFill="1"/>
    <xf numFmtId="1" fontId="3" fillId="16" borderId="0" xfId="0" applyNumberFormat="1" applyFont="1" applyFill="1"/>
    <xf numFmtId="0" fontId="0" fillId="15" borderId="0" xfId="0" applyFont="1" applyFill="1" applyAlignment="1">
      <alignment horizontal="center"/>
    </xf>
    <xf numFmtId="0" fontId="0" fillId="15" borderId="0" xfId="0" applyFont="1" applyFill="1" applyAlignment="1">
      <alignment horizontal="left"/>
    </xf>
    <xf numFmtId="0" fontId="3" fillId="15" borderId="0" xfId="0" applyFont="1" applyFill="1" applyAlignment="1">
      <alignment horizontal="left"/>
    </xf>
    <xf numFmtId="0" fontId="3" fillId="16" borderId="0" xfId="0" applyFont="1" applyFill="1"/>
    <xf numFmtId="0" fontId="14" fillId="15" borderId="0" xfId="0" applyFont="1" applyFill="1" applyAlignment="1">
      <alignment vertical="center" wrapText="1"/>
    </xf>
    <xf numFmtId="0" fontId="2" fillId="0" borderId="0" xfId="0" applyFont="1" applyFill="1"/>
    <xf numFmtId="0" fontId="3" fillId="0" borderId="0" xfId="0" applyFont="1" applyFill="1"/>
    <xf numFmtId="0" fontId="0" fillId="0" borderId="0" xfId="0" applyFont="1" applyFill="1" applyAlignment="1">
      <alignment vertical="center" wrapText="1"/>
    </xf>
    <xf numFmtId="0" fontId="0" fillId="0" borderId="0" xfId="0" applyFont="1" applyFill="1"/>
    <xf numFmtId="14" fontId="0" fillId="0" borderId="0" xfId="0" applyNumberFormat="1" applyFont="1" applyFill="1"/>
    <xf numFmtId="20" fontId="3" fillId="0" borderId="0" xfId="0" applyNumberFormat="1" applyFont="1" applyFill="1"/>
    <xf numFmtId="1" fontId="3" fillId="0" borderId="0" xfId="0" applyNumberFormat="1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/>
    <xf numFmtId="0" fontId="14" fillId="0" borderId="0" xfId="0" applyFont="1" applyFill="1"/>
    <xf numFmtId="0" fontId="1" fillId="0" borderId="0" xfId="0" applyFont="1" applyFill="1"/>
    <xf numFmtId="20" fontId="0" fillId="0" borderId="0" xfId="0" applyNumberFormat="1" applyFont="1" applyFill="1"/>
    <xf numFmtId="0" fontId="44" fillId="0" borderId="0" xfId="0" applyFont="1"/>
    <xf numFmtId="0" fontId="3" fillId="0" borderId="0" xfId="0" applyFont="1" applyAlignment="1">
      <alignment horizontal="center" vertical="center"/>
    </xf>
    <xf numFmtId="0" fontId="0" fillId="17" borderId="0" xfId="0" applyFont="1" applyFill="1"/>
    <xf numFmtId="0" fontId="0" fillId="18" borderId="0" xfId="0" applyFont="1" applyFill="1"/>
    <xf numFmtId="14" fontId="0" fillId="18" borderId="0" xfId="0" applyNumberFormat="1" applyFont="1" applyFill="1"/>
    <xf numFmtId="0" fontId="0" fillId="19" borderId="0" xfId="0" applyFont="1" applyFill="1"/>
    <xf numFmtId="20" fontId="0" fillId="18" borderId="0" xfId="0" applyNumberFormat="1" applyFont="1" applyFill="1"/>
    <xf numFmtId="0" fontId="0" fillId="18" borderId="0" xfId="0" applyFont="1" applyFill="1" applyAlignment="1">
      <alignment horizontal="center"/>
    </xf>
    <xf numFmtId="0" fontId="0" fillId="18" borderId="0" xfId="0" applyFont="1" applyFill="1" applyAlignment="1">
      <alignment horizontal="left"/>
    </xf>
    <xf numFmtId="0" fontId="0" fillId="18" borderId="0" xfId="0" applyFill="1"/>
    <xf numFmtId="0" fontId="12" fillId="0" borderId="0" xfId="0" applyFont="1" applyFill="1"/>
    <xf numFmtId="0" fontId="45" fillId="0" borderId="0" xfId="0" applyFont="1"/>
    <xf numFmtId="0" fontId="46" fillId="0" borderId="0" xfId="0" applyFont="1"/>
    <xf numFmtId="0" fontId="0" fillId="15" borderId="0" xfId="0" applyFill="1"/>
    <xf numFmtId="0" fontId="3" fillId="0" borderId="0" xfId="0" applyFont="1" applyFill="1" applyAlignment="1">
      <alignment vertical="center" wrapText="1"/>
    </xf>
    <xf numFmtId="1" fontId="0" fillId="0" borderId="0" xfId="0" applyNumberFormat="1" applyFont="1" applyFill="1"/>
    <xf numFmtId="0" fontId="0" fillId="0" borderId="0" xfId="0" applyFont="1" applyFill="1" applyAlignment="1"/>
    <xf numFmtId="14" fontId="3" fillId="0" borderId="0" xfId="0" applyNumberFormat="1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0" fillId="0" borderId="0" xfId="0" applyFont="1" applyFill="1" applyAlignment="1">
      <alignment horizontal="right"/>
    </xf>
    <xf numFmtId="0" fontId="16" fillId="0" borderId="0" xfId="0" applyFont="1" applyFill="1"/>
    <xf numFmtId="0" fontId="17" fillId="0" borderId="0" xfId="0" applyFont="1" applyFill="1"/>
    <xf numFmtId="0" fontId="0" fillId="0" borderId="0" xfId="0" applyFont="1" applyFill="1" applyBorder="1"/>
    <xf numFmtId="1" fontId="0" fillId="0" borderId="0" xfId="0" applyNumberFormat="1" applyFill="1"/>
    <xf numFmtId="14" fontId="16" fillId="0" borderId="0" xfId="0" applyNumberFormat="1" applyFont="1" applyFill="1"/>
    <xf numFmtId="0" fontId="48" fillId="0" borderId="0" xfId="0" applyFont="1"/>
    <xf numFmtId="0" fontId="1" fillId="18" borderId="0" xfId="0" applyFont="1" applyFill="1"/>
    <xf numFmtId="1" fontId="0" fillId="19" borderId="0" xfId="0" applyNumberFormat="1" applyFont="1" applyFill="1"/>
    <xf numFmtId="0" fontId="48" fillId="0" borderId="0" xfId="0" applyFont="1" applyAlignment="1">
      <alignment horizontal="left"/>
    </xf>
    <xf numFmtId="14" fontId="48" fillId="0" borderId="0" xfId="0" applyNumberFormat="1" applyFont="1"/>
    <xf numFmtId="20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0" xfId="0" applyFont="1" applyAlignment="1"/>
    <xf numFmtId="0" fontId="48" fillId="2" borderId="0" xfId="0" applyFont="1" applyFill="1"/>
    <xf numFmtId="0" fontId="49" fillId="0" borderId="0" xfId="0" applyFont="1"/>
    <xf numFmtId="0" fontId="50" fillId="0" borderId="0" xfId="0" applyFont="1"/>
    <xf numFmtId="0" fontId="50" fillId="0" borderId="0" xfId="0" applyFont="1" applyAlignment="1">
      <alignment vertical="center" wrapText="1"/>
    </xf>
    <xf numFmtId="0" fontId="51" fillId="0" borderId="0" xfId="0" applyFont="1"/>
    <xf numFmtId="0" fontId="2" fillId="20" borderId="0" xfId="0" applyFont="1" applyFill="1"/>
    <xf numFmtId="0" fontId="3" fillId="20" borderId="0" xfId="0" applyFont="1" applyFill="1"/>
    <xf numFmtId="0" fontId="0" fillId="20" borderId="0" xfId="0" applyFont="1" applyFill="1" applyAlignment="1">
      <alignment vertical="center" wrapText="1"/>
    </xf>
    <xf numFmtId="0" fontId="0" fillId="20" borderId="0" xfId="0" applyFont="1" applyFill="1"/>
    <xf numFmtId="14" fontId="0" fillId="20" borderId="0" xfId="0" applyNumberFormat="1" applyFont="1" applyFill="1"/>
    <xf numFmtId="0" fontId="0" fillId="21" borderId="0" xfId="0" applyFont="1" applyFill="1"/>
    <xf numFmtId="20" fontId="3" fillId="20" borderId="0" xfId="0" applyNumberFormat="1" applyFont="1" applyFill="1"/>
    <xf numFmtId="1" fontId="3" fillId="21" borderId="0" xfId="0" applyNumberFormat="1" applyFont="1" applyFill="1"/>
    <xf numFmtId="0" fontId="0" fillId="20" borderId="0" xfId="0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0" fontId="0" fillId="20" borderId="0" xfId="0" applyFont="1" applyFill="1" applyAlignment="1">
      <alignment horizontal="left"/>
    </xf>
    <xf numFmtId="0" fontId="3" fillId="20" borderId="0" xfId="0" applyFont="1" applyFill="1" applyAlignment="1">
      <alignment horizontal="left"/>
    </xf>
    <xf numFmtId="0" fontId="0" fillId="20" borderId="0" xfId="0" applyFill="1"/>
    <xf numFmtId="0" fontId="48" fillId="0" borderId="0" xfId="3" applyFont="1" applyBorder="1" applyAlignment="1" applyProtection="1">
      <alignment vertical="center" wrapText="1"/>
    </xf>
    <xf numFmtId="0" fontId="49" fillId="0" borderId="0" xfId="0" applyFont="1" applyAlignment="1">
      <alignment horizontal="left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3" fillId="0" borderId="0" xfId="0" applyFont="1"/>
    <xf numFmtId="0" fontId="3" fillId="0" borderId="0" xfId="0" applyFont="1" applyAlignment="1">
      <alignment vertical="center" wrapText="1"/>
    </xf>
    <xf numFmtId="0" fontId="3" fillId="0" borderId="0" xfId="3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12" fillId="0" borderId="0" xfId="0" applyFont="1"/>
    <xf numFmtId="20" fontId="0" fillId="0" borderId="0" xfId="0" applyNumberFormat="1" applyFont="1" applyAlignment="1"/>
    <xf numFmtId="0" fontId="48" fillId="0" borderId="0" xfId="0" applyFont="1"/>
    <xf numFmtId="0" fontId="49" fillId="0" borderId="0" xfId="0" applyFont="1"/>
    <xf numFmtId="0" fontId="0" fillId="0" borderId="0" xfId="0" applyAlignment="1">
      <alignment horizontal="left"/>
    </xf>
    <xf numFmtId="0" fontId="47" fillId="0" borderId="0" xfId="0" applyFont="1" applyAlignment="1">
      <alignment vertical="center" wrapText="1"/>
    </xf>
    <xf numFmtId="0" fontId="0" fillId="22" borderId="0" xfId="0" applyFont="1" applyFill="1" applyAlignment="1">
      <alignment vertical="center" wrapText="1"/>
    </xf>
    <xf numFmtId="0" fontId="0" fillId="22" borderId="0" xfId="0" applyFont="1" applyFill="1"/>
    <xf numFmtId="0" fontId="45" fillId="0" borderId="0" xfId="0" applyFont="1" applyAlignment="1">
      <alignment horizontal="left"/>
    </xf>
    <xf numFmtId="0" fontId="10" fillId="0" borderId="0" xfId="0" applyFont="1" applyFill="1"/>
    <xf numFmtId="20" fontId="0" fillId="0" borderId="0" xfId="0" applyNumberFormat="1" applyFill="1"/>
    <xf numFmtId="14" fontId="14" fillId="0" borderId="0" xfId="0" applyNumberFormat="1" applyFont="1" applyFill="1"/>
    <xf numFmtId="20" fontId="14" fillId="0" borderId="0" xfId="0" applyNumberFormat="1" applyFont="1" applyFill="1"/>
    <xf numFmtId="1" fontId="14" fillId="0" borderId="0" xfId="0" applyNumberFormat="1" applyFont="1" applyFill="1"/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left"/>
    </xf>
    <xf numFmtId="0" fontId="50" fillId="0" borderId="0" xfId="0" applyFont="1" applyFill="1"/>
    <xf numFmtId="14" fontId="50" fillId="0" borderId="0" xfId="0" applyNumberFormat="1" applyFont="1" applyFill="1"/>
    <xf numFmtId="20" fontId="50" fillId="0" borderId="0" xfId="0" applyNumberFormat="1" applyFont="1" applyFill="1"/>
    <xf numFmtId="1" fontId="50" fillId="0" borderId="0" xfId="0" applyNumberFormat="1" applyFont="1" applyFill="1"/>
    <xf numFmtId="0" fontId="50" fillId="0" borderId="0" xfId="0" applyFont="1" applyFill="1" applyAlignment="1">
      <alignment horizontal="center"/>
    </xf>
    <xf numFmtId="0" fontId="50" fillId="0" borderId="0" xfId="0" applyFont="1" applyFill="1" applyAlignment="1">
      <alignment horizontal="left"/>
    </xf>
    <xf numFmtId="0" fontId="47" fillId="0" borderId="0" xfId="0" applyFont="1" applyFill="1"/>
    <xf numFmtId="0" fontId="14" fillId="2" borderId="0" xfId="0" applyFont="1" applyFill="1" applyBorder="1"/>
    <xf numFmtId="0" fontId="14" fillId="0" borderId="0" xfId="0" applyFont="1" applyAlignment="1"/>
    <xf numFmtId="0" fontId="47" fillId="0" borderId="0" xfId="0" applyFont="1"/>
    <xf numFmtId="0" fontId="45" fillId="0" borderId="0" xfId="0" applyFont="1" applyFill="1"/>
    <xf numFmtId="0" fontId="14" fillId="0" borderId="0" xfId="0" applyFont="1" applyFill="1" applyAlignment="1"/>
    <xf numFmtId="0" fontId="10" fillId="22" borderId="0" xfId="0" applyFont="1" applyFill="1"/>
    <xf numFmtId="0" fontId="14" fillId="22" borderId="0" xfId="0" applyFont="1" applyFill="1"/>
    <xf numFmtId="14" fontId="14" fillId="22" borderId="0" xfId="0" applyNumberFormat="1" applyFont="1" applyFill="1"/>
    <xf numFmtId="0" fontId="14" fillId="23" borderId="0" xfId="0" applyFont="1" applyFill="1"/>
    <xf numFmtId="20" fontId="14" fillId="22" borderId="0" xfId="0" applyNumberFormat="1" applyFont="1" applyFill="1"/>
    <xf numFmtId="1" fontId="14" fillId="23" borderId="0" xfId="0" applyNumberFormat="1" applyFont="1" applyFill="1"/>
    <xf numFmtId="0" fontId="14" fillId="22" borderId="0" xfId="0" applyFont="1" applyFill="1" applyAlignment="1">
      <alignment horizontal="center"/>
    </xf>
    <xf numFmtId="0" fontId="14" fillId="22" borderId="0" xfId="0" applyFont="1" applyFill="1" applyAlignment="1">
      <alignment horizontal="left"/>
    </xf>
    <xf numFmtId="1" fontId="17" fillId="2" borderId="0" xfId="0" applyNumberFormat="1" applyFont="1" applyFill="1"/>
    <xf numFmtId="0" fontId="53" fillId="0" borderId="0" xfId="0" applyFont="1"/>
    <xf numFmtId="0" fontId="53" fillId="0" borderId="0" xfId="0" applyFont="1" applyAlignment="1">
      <alignment vertical="center" wrapText="1"/>
    </xf>
    <xf numFmtId="14" fontId="53" fillId="0" borderId="0" xfId="0" applyNumberFormat="1" applyFont="1"/>
    <xf numFmtId="0" fontId="53" fillId="2" borderId="0" xfId="0" applyFont="1" applyFill="1"/>
    <xf numFmtId="20" fontId="53" fillId="0" borderId="0" xfId="0" applyNumberFormat="1" applyFont="1"/>
    <xf numFmtId="1" fontId="53" fillId="2" borderId="0" xfId="0" applyNumberFormat="1" applyFont="1" applyFill="1"/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left"/>
    </xf>
    <xf numFmtId="20" fontId="17" fillId="0" borderId="0" xfId="0" applyNumberFormat="1" applyFont="1" applyAlignment="1"/>
    <xf numFmtId="0" fontId="17" fillId="0" borderId="0" xfId="0" applyFont="1" applyAlignment="1"/>
    <xf numFmtId="14" fontId="17" fillId="0" borderId="0" xfId="0" applyNumberFormat="1" applyFont="1" applyFill="1"/>
    <xf numFmtId="0" fontId="0" fillId="17" borderId="0" xfId="0" applyFill="1"/>
    <xf numFmtId="0" fontId="1" fillId="15" borderId="0" xfId="0" applyFont="1" applyFill="1"/>
    <xf numFmtId="20" fontId="0" fillId="15" borderId="0" xfId="0" applyNumberFormat="1" applyFont="1" applyFill="1"/>
    <xf numFmtId="0" fontId="0" fillId="15" borderId="0" xfId="0" applyFont="1" applyFill="1" applyAlignment="1"/>
    <xf numFmtId="0" fontId="0" fillId="15" borderId="0" xfId="0" applyFont="1" applyFill="1" applyAlignment="1">
      <alignment vertical="center" wrapText="1"/>
    </xf>
    <xf numFmtId="0" fontId="3" fillId="24" borderId="0" xfId="0" applyFont="1" applyFill="1" applyAlignment="1">
      <alignment vertical="center" wrapText="1"/>
    </xf>
    <xf numFmtId="0" fontId="10" fillId="13" borderId="0" xfId="0" applyFont="1" applyFill="1"/>
    <xf numFmtId="0" fontId="14" fillId="13" borderId="0" xfId="0" applyFont="1" applyFill="1"/>
    <xf numFmtId="0" fontId="14" fillId="13" borderId="0" xfId="0" applyFont="1" applyFill="1" applyAlignment="1">
      <alignment vertical="center" wrapText="1"/>
    </xf>
    <xf numFmtId="14" fontId="14" fillId="13" borderId="0" xfId="0" applyNumberFormat="1" applyFont="1" applyFill="1"/>
    <xf numFmtId="20" fontId="14" fillId="13" borderId="0" xfId="0" applyNumberFormat="1" applyFont="1" applyFill="1"/>
    <xf numFmtId="0" fontId="14" fillId="13" borderId="0" xfId="0" applyFont="1" applyFill="1" applyAlignment="1">
      <alignment horizontal="center"/>
    </xf>
    <xf numFmtId="0" fontId="14" fillId="13" borderId="0" xfId="0" applyFont="1" applyFill="1" applyAlignment="1">
      <alignment horizontal="left"/>
    </xf>
    <xf numFmtId="0" fontId="14" fillId="14" borderId="0" xfId="0" applyFont="1" applyFill="1"/>
    <xf numFmtId="0" fontId="3" fillId="22" borderId="0" xfId="0" applyFont="1" applyFill="1"/>
    <xf numFmtId="0" fontId="10" fillId="0" borderId="0" xfId="0" applyFont="1" applyAlignment="1"/>
    <xf numFmtId="0" fontId="0" fillId="22" borderId="3" xfId="0" applyFont="1" applyFill="1" applyBorder="1"/>
    <xf numFmtId="0" fontId="0" fillId="0" borderId="0" xfId="0" applyFont="1" applyAlignment="1">
      <alignment vertical="top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21" fillId="0" borderId="0" xfId="0" applyFont="1" applyFill="1"/>
    <xf numFmtId="0" fontId="2" fillId="17" borderId="0" xfId="0" applyFont="1" applyFill="1"/>
    <xf numFmtId="0" fontId="52" fillId="22" borderId="0" xfId="0" applyFont="1" applyFill="1"/>
    <xf numFmtId="0" fontId="2" fillId="22" borderId="0" xfId="0" applyFont="1" applyFill="1"/>
    <xf numFmtId="14" fontId="0" fillId="0" borderId="0" xfId="0" applyNumberFormat="1" applyFont="1" applyAlignment="1">
      <alignment horizontal="left"/>
    </xf>
    <xf numFmtId="0" fontId="44" fillId="0" borderId="0" xfId="0" applyFont="1" applyFill="1"/>
    <xf numFmtId="0" fontId="21" fillId="15" borderId="0" xfId="0" applyFont="1" applyFill="1"/>
    <xf numFmtId="0" fontId="54" fillId="0" borderId="0" xfId="0" applyFont="1"/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</cellXfs>
  <cellStyles count="13">
    <cellStyle name="Link" xfId="3" builtinId="8"/>
    <cellStyle name="Pivot-Tabelle Ecke" xfId="4" xr:uid="{00000000-0005-0000-0000-000006000000}"/>
    <cellStyle name="Pivot-Tabelle Ergebnis" xfId="5" xr:uid="{00000000-0005-0000-0000-000007000000}"/>
    <cellStyle name="Pivot-Tabelle Feld" xfId="6" xr:uid="{00000000-0005-0000-0000-000008000000}"/>
    <cellStyle name="Pivot-Tabelle Kategorie" xfId="7" xr:uid="{00000000-0005-0000-0000-000009000000}"/>
    <cellStyle name="Pivot-Tabelle Titel" xfId="8" xr:uid="{00000000-0005-0000-0000-00000A000000}"/>
    <cellStyle name="Pivot-Tabelle Wert" xfId="9" xr:uid="{00000000-0005-0000-0000-00000B000000}"/>
    <cellStyle name="Prozent" xfId="2" builtinId="5"/>
    <cellStyle name="Standard" xfId="0" builtinId="0"/>
    <cellStyle name="Währung" xfId="1" builtinId="4"/>
    <cellStyle name="Währung 2" xfId="10" xr:uid="{00000000-0005-0000-0000-00000C000000}"/>
    <cellStyle name="Währung 2 2" xfId="11" xr:uid="{00000000-0005-0000-0000-00000D000000}"/>
    <cellStyle name="Währung 3" xfId="12" xr:uid="{00000000-0005-0000-0000-00000E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9BBB59"/>
      <rgbColor rgb="FF0000FF"/>
      <rgbColor rgb="FFFFFF00"/>
      <rgbColor rgb="FFCD7371"/>
      <rgbColor rgb="FF4F81BD"/>
      <rgbColor rgb="FFC00000"/>
      <rgbColor rgb="FF00B050"/>
      <rgbColor rgb="FF595959"/>
      <rgbColor rgb="FF5F7530"/>
      <rgbColor rgb="FF664F83"/>
      <rgbColor rgb="FF287083"/>
      <rgbColor rgb="FFB8A8CC"/>
      <rgbColor rgb="FF9D88B8"/>
      <rgbColor rgb="FF789ECD"/>
      <rgbColor rgb="FF772C2A"/>
      <rgbColor rgb="FFF9B57D"/>
      <rgbColor rgb="FFB2CC7F"/>
      <rgbColor rgb="FF513D67"/>
      <rgbColor rgb="FFD88E8C"/>
      <rgbColor rgb="FF0070C0"/>
      <rgbColor rgb="FFD9D9D9"/>
      <rgbColor rgb="FF3A679C"/>
      <rgbColor rgb="FFD56509"/>
      <rgbColor rgb="FFF9AB6B"/>
      <rgbColor rgb="FF79973C"/>
      <rgbColor rgb="FFC0504D"/>
      <rgbColor rgb="FFB65708"/>
      <rgbColor rgb="FF215968"/>
      <rgbColor rgb="FF4F6228"/>
      <rgbColor rgb="FF00B0F0"/>
      <rgbColor rgb="FF75C1D4"/>
      <rgbColor rgb="FFC8DBA1"/>
      <rgbColor rgb="FFFFFF99"/>
      <rgbColor rgb="FF9AD2E0"/>
      <rgbColor rgb="FFDD9C9B"/>
      <rgbColor rgb="FF9CBADC"/>
      <rgbColor rgb="FFFBC697"/>
      <rgbColor rgb="FF3366FF"/>
      <rgbColor rgb="FF4BACC6"/>
      <rgbColor rgb="FF92D050"/>
      <rgbColor rgb="FFFFC000"/>
      <rgbColor rgb="FFF79646"/>
      <rgbColor rgb="FFF3740B"/>
      <rgbColor rgb="FF8064A2"/>
      <rgbColor rgb="FFA6A6A6"/>
      <rgbColor rgb="FF092A61"/>
      <rgbColor rgb="FF358EA6"/>
      <rgbColor rgb="FF2D507A"/>
      <rgbColor rgb="FF632523"/>
      <rgbColor rgb="FF993A1B"/>
      <rgbColor rgb="FF7030A0"/>
      <rgbColor rgb="FF1F497D"/>
      <rgbColor rgb="FF40354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'Auswertung HS'!$A$3:$C$3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Auto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HS'!$D$3:$Q$3</c:f>
            </c:numRef>
          </c:val>
          <c:extLst>
            <c:ext xmlns:c16="http://schemas.microsoft.com/office/drawing/2014/chart" uri="{C3380CC4-5D6E-409C-BE32-E72D297353CC}">
              <c16:uniqueId val="{00000000-15F3-491D-BB92-1F0F916C12B3}"/>
            </c:ext>
          </c:extLst>
        </c:ser>
        <c:ser>
          <c:idx val="1"/>
          <c:order val="1"/>
          <c:tx>
            <c:strRef>
              <c:f>'Auswertung HS'!$A$4:$C$4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Motorrad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HS'!$D$4:$Q$4</c:f>
            </c:numRef>
          </c:val>
          <c:extLst>
            <c:ext xmlns:c16="http://schemas.microsoft.com/office/drawing/2014/chart" uri="{C3380CC4-5D6E-409C-BE32-E72D297353CC}">
              <c16:uniqueId val="{00000001-15F3-491D-BB92-1F0F916C12B3}"/>
            </c:ext>
          </c:extLst>
        </c:ser>
        <c:ser>
          <c:idx val="2"/>
          <c:order val="2"/>
          <c:tx>
            <c:strRef>
              <c:f>'Auswertung HS'!$A$5:$C$5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Fahrrad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HS'!$D$5:$Q$5</c:f>
            </c:numRef>
          </c:val>
          <c:extLst>
            <c:ext xmlns:c16="http://schemas.microsoft.com/office/drawing/2014/chart" uri="{C3380CC4-5D6E-409C-BE32-E72D297353CC}">
              <c16:uniqueId val="{00000002-15F3-491D-BB92-1F0F916C12B3}"/>
            </c:ext>
          </c:extLst>
        </c:ser>
        <c:ser>
          <c:idx val="3"/>
          <c:order val="3"/>
          <c:tx>
            <c:strRef>
              <c:f>'Auswertung HS'!$A$6:$C$6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Fussgänger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HS'!$D$6:$Q$6</c:f>
            </c:numRef>
          </c:val>
          <c:extLst>
            <c:ext xmlns:c16="http://schemas.microsoft.com/office/drawing/2014/chart" uri="{C3380CC4-5D6E-409C-BE32-E72D297353CC}">
              <c16:uniqueId val="{00000003-15F3-491D-BB92-1F0F916C12B3}"/>
            </c:ext>
          </c:extLst>
        </c:ser>
        <c:ser>
          <c:idx val="4"/>
          <c:order val="4"/>
          <c:tx>
            <c:strRef>
              <c:f>'Auswertung HS'!$A$7:$C$7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Bus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HS'!$D$7:$Q$7</c:f>
            </c:numRef>
          </c:val>
          <c:extLst>
            <c:ext xmlns:c16="http://schemas.microsoft.com/office/drawing/2014/chart" uri="{C3380CC4-5D6E-409C-BE32-E72D297353CC}">
              <c16:uniqueId val="{00000004-15F3-491D-BB92-1F0F916C12B3}"/>
            </c:ext>
          </c:extLst>
        </c:ser>
        <c:ser>
          <c:idx val="5"/>
          <c:order val="5"/>
          <c:tx>
            <c:strRef>
              <c:f>'Auswertung HS'!$A$8:$C$8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LKW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HS'!$D$8:$Q$8</c:f>
            </c:numRef>
          </c:val>
          <c:extLst>
            <c:ext xmlns:c16="http://schemas.microsoft.com/office/drawing/2014/chart" uri="{C3380CC4-5D6E-409C-BE32-E72D297353CC}">
              <c16:uniqueId val="{00000005-15F3-491D-BB92-1F0F916C12B3}"/>
            </c:ext>
          </c:extLst>
        </c:ser>
        <c:ser>
          <c:idx val="6"/>
          <c:order val="6"/>
          <c:tx>
            <c:strRef>
              <c:f>'Auswertung HS'!$A$9:$C$9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Schiff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HS'!$D$9:$Q$9</c:f>
            </c:numRef>
          </c:val>
          <c:extLst>
            <c:ext xmlns:c16="http://schemas.microsoft.com/office/drawing/2014/chart" uri="{C3380CC4-5D6E-409C-BE32-E72D297353CC}">
              <c16:uniqueId val="{00000006-15F3-491D-BB92-1F0F916C12B3}"/>
            </c:ext>
          </c:extLst>
        </c:ser>
        <c:ser>
          <c:idx val="7"/>
          <c:order val="7"/>
          <c:tx>
            <c:strRef>
              <c:f>'Auswertung HS'!$A$10:$C$10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Tram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HS'!$D$10:$Q$10</c:f>
            </c:numRef>
          </c:val>
          <c:extLst>
            <c:ext xmlns:c16="http://schemas.microsoft.com/office/drawing/2014/chart" uri="{C3380CC4-5D6E-409C-BE32-E72D297353CC}">
              <c16:uniqueId val="{00000007-15F3-491D-BB92-1F0F916C12B3}"/>
            </c:ext>
          </c:extLst>
        </c:ser>
        <c:ser>
          <c:idx val="8"/>
          <c:order val="8"/>
          <c:tx>
            <c:strRef>
              <c:f>'Auswertung HS'!$A$11:$C$11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Dumper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HS'!$D$11:$Q$11</c:f>
            </c:numRef>
          </c:val>
          <c:extLst>
            <c:ext xmlns:c16="http://schemas.microsoft.com/office/drawing/2014/chart" uri="{C3380CC4-5D6E-409C-BE32-E72D297353CC}">
              <c16:uniqueId val="{00000008-15F3-491D-BB92-1F0F916C12B3}"/>
            </c:ext>
          </c:extLst>
        </c:ser>
        <c:ser>
          <c:idx val="9"/>
          <c:order val="9"/>
          <c:tx>
            <c:strRef>
              <c:f>'Auswertung HS'!$A$12:$C$12</c:f>
              <c:strCache>
                <c:ptCount val="3"/>
                <c:pt idx="0">
                  <c:v>HS 1</c:v>
                </c:pt>
                <c:pt idx="1">
                  <c:v>Berufsfahrer</c:v>
                </c:pt>
                <c:pt idx="2">
                  <c:v>Total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HS'!$D$12:$Q$12</c:f>
            </c:numRef>
          </c:val>
          <c:extLst>
            <c:ext xmlns:c16="http://schemas.microsoft.com/office/drawing/2014/chart" uri="{C3380CC4-5D6E-409C-BE32-E72D297353CC}">
              <c16:uniqueId val="{00000009-15F3-491D-BB92-1F0F916C12B3}"/>
            </c:ext>
          </c:extLst>
        </c:ser>
        <c:ser>
          <c:idx val="10"/>
          <c:order val="10"/>
          <c:tx>
            <c:strRef>
              <c:f>'Auswertung HS'!$A$13:$C$13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Auto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HS'!$D$13:$Q$13</c:f>
            </c:numRef>
          </c:val>
          <c:extLst>
            <c:ext xmlns:c16="http://schemas.microsoft.com/office/drawing/2014/chart" uri="{C3380CC4-5D6E-409C-BE32-E72D297353CC}">
              <c16:uniqueId val="{0000000A-15F3-491D-BB92-1F0F916C12B3}"/>
            </c:ext>
          </c:extLst>
        </c:ser>
        <c:ser>
          <c:idx val="11"/>
          <c:order val="11"/>
          <c:tx>
            <c:strRef>
              <c:f>'Auswertung HS'!$A$14:$C$14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Motorrad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HS'!$D$14:$Q$14</c:f>
            </c:numRef>
          </c:val>
          <c:extLst>
            <c:ext xmlns:c16="http://schemas.microsoft.com/office/drawing/2014/chart" uri="{C3380CC4-5D6E-409C-BE32-E72D297353CC}">
              <c16:uniqueId val="{0000000B-15F3-491D-BB92-1F0F916C12B3}"/>
            </c:ext>
          </c:extLst>
        </c:ser>
        <c:ser>
          <c:idx val="12"/>
          <c:order val="12"/>
          <c:tx>
            <c:strRef>
              <c:f>'Auswertung HS'!$A$15:$C$15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Fahrrad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HS'!$D$15:$Q$15</c:f>
            </c:numRef>
          </c:val>
          <c:extLst>
            <c:ext xmlns:c16="http://schemas.microsoft.com/office/drawing/2014/chart" uri="{C3380CC4-5D6E-409C-BE32-E72D297353CC}">
              <c16:uniqueId val="{0000000C-15F3-491D-BB92-1F0F916C12B3}"/>
            </c:ext>
          </c:extLst>
        </c:ser>
        <c:ser>
          <c:idx val="13"/>
          <c:order val="13"/>
          <c:tx>
            <c:strRef>
              <c:f>'Auswertung HS'!$A$16:$C$16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Fussgänger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HS'!$D$16:$Q$16</c:f>
            </c:numRef>
          </c:val>
          <c:extLst>
            <c:ext xmlns:c16="http://schemas.microsoft.com/office/drawing/2014/chart" uri="{C3380CC4-5D6E-409C-BE32-E72D297353CC}">
              <c16:uniqueId val="{0000000D-15F3-491D-BB92-1F0F916C12B3}"/>
            </c:ext>
          </c:extLst>
        </c:ser>
        <c:ser>
          <c:idx val="14"/>
          <c:order val="14"/>
          <c:tx>
            <c:strRef>
              <c:f>'Auswertung HS'!$A$17:$C$17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Bus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HS'!$D$17:$Q$17</c:f>
            </c:numRef>
          </c:val>
          <c:extLst>
            <c:ext xmlns:c16="http://schemas.microsoft.com/office/drawing/2014/chart" uri="{C3380CC4-5D6E-409C-BE32-E72D297353CC}">
              <c16:uniqueId val="{0000000E-15F3-491D-BB92-1F0F916C12B3}"/>
            </c:ext>
          </c:extLst>
        </c:ser>
        <c:ser>
          <c:idx val="15"/>
          <c:order val="15"/>
          <c:tx>
            <c:strRef>
              <c:f>'Auswertung HS'!$A$18:$C$18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LKW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HS'!$D$18:$Q$18</c:f>
            </c:numRef>
          </c:val>
          <c:extLst>
            <c:ext xmlns:c16="http://schemas.microsoft.com/office/drawing/2014/chart" uri="{C3380CC4-5D6E-409C-BE32-E72D297353CC}">
              <c16:uniqueId val="{0000000F-15F3-491D-BB92-1F0F916C12B3}"/>
            </c:ext>
          </c:extLst>
        </c:ser>
        <c:ser>
          <c:idx val="16"/>
          <c:order val="16"/>
          <c:tx>
            <c:strRef>
              <c:f>'Auswertung HS'!$A$19:$C$19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Schiff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HS'!$D$19:$Q$19</c:f>
            </c:numRef>
          </c:val>
          <c:extLst>
            <c:ext xmlns:c16="http://schemas.microsoft.com/office/drawing/2014/chart" uri="{C3380CC4-5D6E-409C-BE32-E72D297353CC}">
              <c16:uniqueId val="{00000010-15F3-491D-BB92-1F0F916C12B3}"/>
            </c:ext>
          </c:extLst>
        </c:ser>
        <c:ser>
          <c:idx val="17"/>
          <c:order val="17"/>
          <c:tx>
            <c:strRef>
              <c:f>'Auswertung HS'!$A$20:$C$20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Tram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HS'!$D$20:$Q$20</c:f>
            </c:numRef>
          </c:val>
          <c:extLst>
            <c:ext xmlns:c16="http://schemas.microsoft.com/office/drawing/2014/chart" uri="{C3380CC4-5D6E-409C-BE32-E72D297353CC}">
              <c16:uniqueId val="{00000011-15F3-491D-BB92-1F0F916C12B3}"/>
            </c:ext>
          </c:extLst>
        </c:ser>
        <c:ser>
          <c:idx val="18"/>
          <c:order val="18"/>
          <c:tx>
            <c:strRef>
              <c:f>'Auswertung HS'!$A$21:$C$21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Dumper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HS'!$D$21:$Q$21</c:f>
            </c:numRef>
          </c:val>
          <c:extLst>
            <c:ext xmlns:c16="http://schemas.microsoft.com/office/drawing/2014/chart" uri="{C3380CC4-5D6E-409C-BE32-E72D297353CC}">
              <c16:uniqueId val="{00000012-15F3-491D-BB92-1F0F916C12B3}"/>
            </c:ext>
          </c:extLst>
        </c:ser>
        <c:ser>
          <c:idx val="19"/>
          <c:order val="19"/>
          <c:tx>
            <c:strRef>
              <c:f>'Auswertung HS'!$A$22:$C$22</c:f>
              <c:strCache>
                <c:ptCount val="3"/>
                <c:pt idx="0">
                  <c:v>HS 1</c:v>
                </c:pt>
                <c:pt idx="1">
                  <c:v>Med. Problem</c:v>
                </c:pt>
                <c:pt idx="2">
                  <c:v>Total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HS'!$D$22:$Q$22</c:f>
            </c:numRef>
          </c:val>
          <c:extLst>
            <c:ext xmlns:c16="http://schemas.microsoft.com/office/drawing/2014/chart" uri="{C3380CC4-5D6E-409C-BE32-E72D297353CC}">
              <c16:uniqueId val="{00000013-15F3-491D-BB92-1F0F916C12B3}"/>
            </c:ext>
          </c:extLst>
        </c:ser>
        <c:ser>
          <c:idx val="20"/>
          <c:order val="20"/>
          <c:tx>
            <c:strRef>
              <c:f>'Auswertung HS'!$A$23:$C$23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Auto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HS'!$D$23:$Q$23</c:f>
            </c:numRef>
          </c:val>
          <c:extLst>
            <c:ext xmlns:c16="http://schemas.microsoft.com/office/drawing/2014/chart" uri="{C3380CC4-5D6E-409C-BE32-E72D297353CC}">
              <c16:uniqueId val="{00000014-15F3-491D-BB92-1F0F916C12B3}"/>
            </c:ext>
          </c:extLst>
        </c:ser>
        <c:ser>
          <c:idx val="21"/>
          <c:order val="21"/>
          <c:tx>
            <c:strRef>
              <c:f>'Auswertung HS'!$A$24:$C$24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Motorrad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HS'!$D$24:$Q$24</c:f>
            </c:numRef>
          </c:val>
          <c:extLst>
            <c:ext xmlns:c16="http://schemas.microsoft.com/office/drawing/2014/chart" uri="{C3380CC4-5D6E-409C-BE32-E72D297353CC}">
              <c16:uniqueId val="{00000015-15F3-491D-BB92-1F0F916C12B3}"/>
            </c:ext>
          </c:extLst>
        </c:ser>
        <c:ser>
          <c:idx val="22"/>
          <c:order val="22"/>
          <c:tx>
            <c:strRef>
              <c:f>'Auswertung HS'!$A$25:$C$25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Fahrrad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HS'!$D$25:$Q$25</c:f>
            </c:numRef>
          </c:val>
          <c:extLst>
            <c:ext xmlns:c16="http://schemas.microsoft.com/office/drawing/2014/chart" uri="{C3380CC4-5D6E-409C-BE32-E72D297353CC}">
              <c16:uniqueId val="{00000016-15F3-491D-BB92-1F0F916C12B3}"/>
            </c:ext>
          </c:extLst>
        </c:ser>
        <c:ser>
          <c:idx val="23"/>
          <c:order val="23"/>
          <c:tx>
            <c:strRef>
              <c:f>'Auswertung HS'!$A$26:$C$26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Fussgänger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HS'!$D$26:$Q$26</c:f>
            </c:numRef>
          </c:val>
          <c:extLst>
            <c:ext xmlns:c16="http://schemas.microsoft.com/office/drawing/2014/chart" uri="{C3380CC4-5D6E-409C-BE32-E72D297353CC}">
              <c16:uniqueId val="{00000017-15F3-491D-BB92-1F0F916C12B3}"/>
            </c:ext>
          </c:extLst>
        </c:ser>
        <c:ser>
          <c:idx val="24"/>
          <c:order val="24"/>
          <c:tx>
            <c:strRef>
              <c:f>'Auswertung HS'!$A$27:$C$27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Bus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HS'!$D$27:$Q$27</c:f>
            </c:numRef>
          </c:val>
          <c:extLst>
            <c:ext xmlns:c16="http://schemas.microsoft.com/office/drawing/2014/chart" uri="{C3380CC4-5D6E-409C-BE32-E72D297353CC}">
              <c16:uniqueId val="{00000018-15F3-491D-BB92-1F0F916C12B3}"/>
            </c:ext>
          </c:extLst>
        </c:ser>
        <c:ser>
          <c:idx val="25"/>
          <c:order val="25"/>
          <c:tx>
            <c:strRef>
              <c:f>'Auswertung HS'!$A$28:$C$28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LKW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HS'!$D$28:$Q$28</c:f>
            </c:numRef>
          </c:val>
          <c:extLst>
            <c:ext xmlns:c16="http://schemas.microsoft.com/office/drawing/2014/chart" uri="{C3380CC4-5D6E-409C-BE32-E72D297353CC}">
              <c16:uniqueId val="{00000019-15F3-491D-BB92-1F0F916C12B3}"/>
            </c:ext>
          </c:extLst>
        </c:ser>
        <c:ser>
          <c:idx val="26"/>
          <c:order val="26"/>
          <c:tx>
            <c:strRef>
              <c:f>'Auswertung HS'!$A$29:$C$29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Schiff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HS'!$D$29:$Q$29</c:f>
            </c:numRef>
          </c:val>
          <c:extLst>
            <c:ext xmlns:c16="http://schemas.microsoft.com/office/drawing/2014/chart" uri="{C3380CC4-5D6E-409C-BE32-E72D297353CC}">
              <c16:uniqueId val="{0000001A-15F3-491D-BB92-1F0F916C12B3}"/>
            </c:ext>
          </c:extLst>
        </c:ser>
        <c:ser>
          <c:idx val="27"/>
          <c:order val="27"/>
          <c:tx>
            <c:strRef>
              <c:f>'Auswertung HS'!$A$30:$C$30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Tram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HS'!$D$30:$Q$30</c:f>
            </c:numRef>
          </c:val>
          <c:extLst>
            <c:ext xmlns:c16="http://schemas.microsoft.com/office/drawing/2014/chart" uri="{C3380CC4-5D6E-409C-BE32-E72D297353CC}">
              <c16:uniqueId val="{0000001B-15F3-491D-BB92-1F0F916C12B3}"/>
            </c:ext>
          </c:extLst>
        </c:ser>
        <c:ser>
          <c:idx val="28"/>
          <c:order val="28"/>
          <c:tx>
            <c:strRef>
              <c:f>'Auswertung HS'!$A$31:$C$31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Dumper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HS'!$D$31:$Q$31</c:f>
            </c:numRef>
          </c:val>
          <c:extLst>
            <c:ext xmlns:c16="http://schemas.microsoft.com/office/drawing/2014/chart" uri="{C3380CC4-5D6E-409C-BE32-E72D297353CC}">
              <c16:uniqueId val="{0000001C-15F3-491D-BB92-1F0F916C12B3}"/>
            </c:ext>
          </c:extLst>
        </c:ser>
        <c:ser>
          <c:idx val="29"/>
          <c:order val="29"/>
          <c:tx>
            <c:strRef>
              <c:f>'Auswertung HS'!$A$32:$C$32</c:f>
              <c:strCache>
                <c:ptCount val="3"/>
                <c:pt idx="0">
                  <c:v>HS 1</c:v>
                </c:pt>
                <c:pt idx="1">
                  <c:v>Altersfahrer</c:v>
                </c:pt>
                <c:pt idx="2">
                  <c:v>Total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HS'!$D$32:$Q$32</c:f>
            </c:numRef>
          </c:val>
          <c:extLst>
            <c:ext xmlns:c16="http://schemas.microsoft.com/office/drawing/2014/chart" uri="{C3380CC4-5D6E-409C-BE32-E72D297353CC}">
              <c16:uniqueId val="{0000001D-15F3-491D-BB92-1F0F916C12B3}"/>
            </c:ext>
          </c:extLst>
        </c:ser>
        <c:ser>
          <c:idx val="30"/>
          <c:order val="30"/>
          <c:tx>
            <c:strRef>
              <c:f>'Auswertung HS'!$A$33:$C$33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Auto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HS'!$D$33:$Q$33</c:f>
            </c:numRef>
          </c:val>
          <c:extLst>
            <c:ext xmlns:c16="http://schemas.microsoft.com/office/drawing/2014/chart" uri="{C3380CC4-5D6E-409C-BE32-E72D297353CC}">
              <c16:uniqueId val="{0000001E-15F3-491D-BB92-1F0F916C12B3}"/>
            </c:ext>
          </c:extLst>
        </c:ser>
        <c:ser>
          <c:idx val="31"/>
          <c:order val="31"/>
          <c:tx>
            <c:strRef>
              <c:f>'Auswertung HS'!$A$34:$C$34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Motorrad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HS'!$D$34:$Q$34</c:f>
            </c:numRef>
          </c:val>
          <c:extLst>
            <c:ext xmlns:c16="http://schemas.microsoft.com/office/drawing/2014/chart" uri="{C3380CC4-5D6E-409C-BE32-E72D297353CC}">
              <c16:uniqueId val="{0000001F-15F3-491D-BB92-1F0F916C12B3}"/>
            </c:ext>
          </c:extLst>
        </c:ser>
        <c:ser>
          <c:idx val="32"/>
          <c:order val="32"/>
          <c:tx>
            <c:strRef>
              <c:f>'Auswertung HS'!$A$35:$C$35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Fahrrad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HS'!$D$35:$Q$35</c:f>
            </c:numRef>
          </c:val>
          <c:extLst>
            <c:ext xmlns:c16="http://schemas.microsoft.com/office/drawing/2014/chart" uri="{C3380CC4-5D6E-409C-BE32-E72D297353CC}">
              <c16:uniqueId val="{00000020-15F3-491D-BB92-1F0F916C12B3}"/>
            </c:ext>
          </c:extLst>
        </c:ser>
        <c:ser>
          <c:idx val="33"/>
          <c:order val="33"/>
          <c:tx>
            <c:strRef>
              <c:f>'Auswertung HS'!$A$36:$C$36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Fussgänger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HS'!$D$36:$Q$36</c:f>
            </c:numRef>
          </c:val>
          <c:extLst>
            <c:ext xmlns:c16="http://schemas.microsoft.com/office/drawing/2014/chart" uri="{C3380CC4-5D6E-409C-BE32-E72D297353CC}">
              <c16:uniqueId val="{00000021-15F3-491D-BB92-1F0F916C12B3}"/>
            </c:ext>
          </c:extLst>
        </c:ser>
        <c:ser>
          <c:idx val="34"/>
          <c:order val="34"/>
          <c:tx>
            <c:strRef>
              <c:f>'Auswertung HS'!$A$37:$C$37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Bus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HS'!$D$37:$Q$37</c:f>
            </c:numRef>
          </c:val>
          <c:extLst>
            <c:ext xmlns:c16="http://schemas.microsoft.com/office/drawing/2014/chart" uri="{C3380CC4-5D6E-409C-BE32-E72D297353CC}">
              <c16:uniqueId val="{00000022-15F3-491D-BB92-1F0F916C12B3}"/>
            </c:ext>
          </c:extLst>
        </c:ser>
        <c:ser>
          <c:idx val="35"/>
          <c:order val="35"/>
          <c:tx>
            <c:strRef>
              <c:f>'Auswertung HS'!$A$38:$C$38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LKW</c:v>
                </c:pt>
              </c:strCache>
            </c:strRef>
          </c:tx>
          <c:spPr>
            <a:solidFill>
              <a:srgbClr val="98480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HS'!$D$38:$Q$38</c:f>
            </c:numRef>
          </c:val>
          <c:extLst>
            <c:ext xmlns:c16="http://schemas.microsoft.com/office/drawing/2014/chart" uri="{C3380CC4-5D6E-409C-BE32-E72D297353CC}">
              <c16:uniqueId val="{00000023-15F3-491D-BB92-1F0F916C12B3}"/>
            </c:ext>
          </c:extLst>
        </c:ser>
        <c:ser>
          <c:idx val="36"/>
          <c:order val="36"/>
          <c:tx>
            <c:strRef>
              <c:f>'Auswertung HS'!$A$39:$C$39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Schiff</c:v>
                </c:pt>
              </c:strCache>
            </c:strRef>
          </c:tx>
          <c:spPr>
            <a:solidFill>
              <a:srgbClr val="84A7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HS'!$D$39:$Q$39</c:f>
            </c:numRef>
          </c:val>
          <c:extLst>
            <c:ext xmlns:c16="http://schemas.microsoft.com/office/drawing/2014/chart" uri="{C3380CC4-5D6E-409C-BE32-E72D297353CC}">
              <c16:uniqueId val="{00000024-15F3-491D-BB92-1F0F916C12B3}"/>
            </c:ext>
          </c:extLst>
        </c:ser>
        <c:ser>
          <c:idx val="37"/>
          <c:order val="37"/>
          <c:tx>
            <c:strRef>
              <c:f>'Auswertung HS'!$A$40:$C$40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Tram</c:v>
                </c:pt>
              </c:strCache>
            </c:strRef>
          </c:tx>
          <c:spPr>
            <a:solidFill>
              <a:srgbClr val="D3848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HS'!$D$40:$Q$40</c:f>
            </c:numRef>
          </c:val>
          <c:extLst>
            <c:ext xmlns:c16="http://schemas.microsoft.com/office/drawing/2014/chart" uri="{C3380CC4-5D6E-409C-BE32-E72D297353CC}">
              <c16:uniqueId val="{00000025-15F3-491D-BB92-1F0F916C12B3}"/>
            </c:ext>
          </c:extLst>
        </c:ser>
        <c:ser>
          <c:idx val="38"/>
          <c:order val="38"/>
          <c:tx>
            <c:strRef>
              <c:f>'Auswertung HS'!$A$41:$C$41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Dumper</c:v>
                </c:pt>
              </c:strCache>
            </c:strRef>
          </c:tx>
          <c:spPr>
            <a:solidFill>
              <a:srgbClr val="B9CF8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HS'!$D$41:$Q$41</c:f>
            </c:numRef>
          </c:val>
          <c:extLst>
            <c:ext xmlns:c16="http://schemas.microsoft.com/office/drawing/2014/chart" uri="{C3380CC4-5D6E-409C-BE32-E72D297353CC}">
              <c16:uniqueId val="{00000026-15F3-491D-BB92-1F0F916C12B3}"/>
            </c:ext>
          </c:extLst>
        </c:ser>
        <c:ser>
          <c:idx val="39"/>
          <c:order val="39"/>
          <c:tx>
            <c:strRef>
              <c:f>'Auswertung HS'!$A$42:$C$42</c:f>
              <c:strCache>
                <c:ptCount val="3"/>
                <c:pt idx="0">
                  <c:v>HS 1</c:v>
                </c:pt>
                <c:pt idx="1">
                  <c:v>Alkohol</c:v>
                </c:pt>
                <c:pt idx="2">
                  <c:v>Total</c:v>
                </c:pt>
              </c:strCache>
            </c:strRef>
          </c:tx>
          <c:spPr>
            <a:solidFill>
              <a:srgbClr val="A693B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HS'!$D$42:$Q$42</c:f>
            </c:numRef>
          </c:val>
          <c:extLst>
            <c:ext xmlns:c16="http://schemas.microsoft.com/office/drawing/2014/chart" uri="{C3380CC4-5D6E-409C-BE32-E72D297353CC}">
              <c16:uniqueId val="{00000027-15F3-491D-BB92-1F0F916C12B3}"/>
            </c:ext>
          </c:extLst>
        </c:ser>
        <c:ser>
          <c:idx val="40"/>
          <c:order val="40"/>
          <c:tx>
            <c:strRef>
              <c:f>'Auswertung HS'!$A$43:$C$43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Auto</c:v>
                </c:pt>
              </c:strCache>
            </c:strRef>
          </c:tx>
          <c:spPr>
            <a:solidFill>
              <a:srgbClr val="81C5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HS'!$D$43:$Q$43</c:f>
            </c:numRef>
          </c:val>
          <c:extLst>
            <c:ext xmlns:c16="http://schemas.microsoft.com/office/drawing/2014/chart" uri="{C3380CC4-5D6E-409C-BE32-E72D297353CC}">
              <c16:uniqueId val="{00000028-15F3-491D-BB92-1F0F916C12B3}"/>
            </c:ext>
          </c:extLst>
        </c:ser>
        <c:ser>
          <c:idx val="41"/>
          <c:order val="41"/>
          <c:tx>
            <c:strRef>
              <c:f>'Auswertung HS'!$A$44:$C$44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Motorrad</c:v>
                </c:pt>
              </c:strCache>
            </c:strRef>
          </c:tx>
          <c:spPr>
            <a:solidFill>
              <a:srgbClr val="F9B57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HS'!$D$44:$Q$44</c:f>
            </c:numRef>
          </c:val>
          <c:extLst>
            <c:ext xmlns:c16="http://schemas.microsoft.com/office/drawing/2014/chart" uri="{C3380CC4-5D6E-409C-BE32-E72D297353CC}">
              <c16:uniqueId val="{00000029-15F3-491D-BB92-1F0F916C12B3}"/>
            </c:ext>
          </c:extLst>
        </c:ser>
        <c:ser>
          <c:idx val="42"/>
          <c:order val="42"/>
          <c:tx>
            <c:strRef>
              <c:f>'Auswertung HS'!$A$45:$C$45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Fahrrad</c:v>
                </c:pt>
              </c:strCache>
            </c:strRef>
          </c:tx>
          <c:spPr>
            <a:solidFill>
              <a:srgbClr val="335A8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HS'!$D$45:$Q$45</c:f>
            </c:numRef>
          </c:val>
          <c:extLst>
            <c:ext xmlns:c16="http://schemas.microsoft.com/office/drawing/2014/chart" uri="{C3380CC4-5D6E-409C-BE32-E72D297353CC}">
              <c16:uniqueId val="{0000002A-15F3-491D-BB92-1F0F916C12B3}"/>
            </c:ext>
          </c:extLst>
        </c:ser>
        <c:ser>
          <c:idx val="43"/>
          <c:order val="43"/>
          <c:tx>
            <c:strRef>
              <c:f>'Auswertung HS'!$A$46:$C$46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Fussgänger</c:v>
                </c:pt>
              </c:strCache>
            </c:strRef>
          </c:tx>
          <c:spPr>
            <a:solidFill>
              <a:srgbClr val="8B343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HS'!$D$46:$Q$46</c:f>
            </c:numRef>
          </c:val>
          <c:extLst>
            <c:ext xmlns:c16="http://schemas.microsoft.com/office/drawing/2014/chart" uri="{C3380CC4-5D6E-409C-BE32-E72D297353CC}">
              <c16:uniqueId val="{0000002B-15F3-491D-BB92-1F0F916C12B3}"/>
            </c:ext>
          </c:extLst>
        </c:ser>
        <c:ser>
          <c:idx val="44"/>
          <c:order val="44"/>
          <c:tx>
            <c:strRef>
              <c:f>'Auswertung HS'!$A$47:$C$47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Bus</c:v>
                </c:pt>
              </c:strCache>
            </c:strRef>
          </c:tx>
          <c:spPr>
            <a:solidFill>
              <a:srgbClr val="6F89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HS'!$D$47:$Q$47</c:f>
            </c:numRef>
          </c:val>
          <c:extLst>
            <c:ext xmlns:c16="http://schemas.microsoft.com/office/drawing/2014/chart" uri="{C3380CC4-5D6E-409C-BE32-E72D297353CC}">
              <c16:uniqueId val="{0000002C-15F3-491D-BB92-1F0F916C12B3}"/>
            </c:ext>
          </c:extLst>
        </c:ser>
        <c:ser>
          <c:idx val="45"/>
          <c:order val="45"/>
          <c:tx>
            <c:strRef>
              <c:f>'Auswertung HS'!$A$48:$C$48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LKW</c:v>
                </c:pt>
              </c:strCache>
            </c:strRef>
          </c:tx>
          <c:spPr>
            <a:solidFill>
              <a:srgbClr val="59457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HS'!$D$48:$Q$48</c:f>
            </c:numRef>
          </c:val>
          <c:extLst>
            <c:ext xmlns:c16="http://schemas.microsoft.com/office/drawing/2014/chart" uri="{C3380CC4-5D6E-409C-BE32-E72D297353CC}">
              <c16:uniqueId val="{0000002D-15F3-491D-BB92-1F0F916C12B3}"/>
            </c:ext>
          </c:extLst>
        </c:ser>
        <c:ser>
          <c:idx val="46"/>
          <c:order val="46"/>
          <c:tx>
            <c:strRef>
              <c:f>'Auswertung HS'!$A$49:$C$49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Schiff</c:v>
                </c:pt>
              </c:strCache>
            </c:strRef>
          </c:tx>
          <c:spPr>
            <a:solidFill>
              <a:srgbClr val="2E7C9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HS'!$D$49:$Q$49</c:f>
            </c:numRef>
          </c:val>
          <c:extLst>
            <c:ext xmlns:c16="http://schemas.microsoft.com/office/drawing/2014/chart" uri="{C3380CC4-5D6E-409C-BE32-E72D297353CC}">
              <c16:uniqueId val="{0000002E-15F3-491D-BB92-1F0F916C12B3}"/>
            </c:ext>
          </c:extLst>
        </c:ser>
        <c:ser>
          <c:idx val="47"/>
          <c:order val="47"/>
          <c:tx>
            <c:strRef>
              <c:f>'Auswertung HS'!$A$50:$C$50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Tram</c:v>
                </c:pt>
              </c:strCache>
            </c:strRef>
          </c:tx>
          <c:spPr>
            <a:solidFill>
              <a:srgbClr val="D5650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HS'!$D$50:$Q$50</c:f>
            </c:numRef>
          </c:val>
          <c:extLst>
            <c:ext xmlns:c16="http://schemas.microsoft.com/office/drawing/2014/chart" uri="{C3380CC4-5D6E-409C-BE32-E72D297353CC}">
              <c16:uniqueId val="{0000002F-15F3-491D-BB92-1F0F916C12B3}"/>
            </c:ext>
          </c:extLst>
        </c:ser>
        <c:ser>
          <c:idx val="48"/>
          <c:order val="48"/>
          <c:tx>
            <c:strRef>
              <c:f>'Auswertung HS'!$A$51:$C$51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Dumper</c:v>
                </c:pt>
              </c:strCache>
            </c:strRef>
          </c:tx>
          <c:spPr>
            <a:solidFill>
              <a:srgbClr val="A7C0D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HS'!$D$51:$Q$51</c:f>
            </c:numRef>
          </c:val>
          <c:extLst>
            <c:ext xmlns:c16="http://schemas.microsoft.com/office/drawing/2014/chart" uri="{C3380CC4-5D6E-409C-BE32-E72D297353CC}">
              <c16:uniqueId val="{00000030-15F3-491D-BB92-1F0F916C12B3}"/>
            </c:ext>
          </c:extLst>
        </c:ser>
        <c:ser>
          <c:idx val="49"/>
          <c:order val="49"/>
          <c:tx>
            <c:strRef>
              <c:f>'Auswertung HS'!$A$52:$C$52</c:f>
              <c:strCache>
                <c:ptCount val="3"/>
                <c:pt idx="0">
                  <c:v>HS 1</c:v>
                </c:pt>
                <c:pt idx="1">
                  <c:v>Kontrollgruppe</c:v>
                </c:pt>
                <c:pt idx="2">
                  <c:v>Total</c:v>
                </c:pt>
              </c:strCache>
            </c:strRef>
          </c:tx>
          <c:spPr>
            <a:solidFill>
              <a:srgbClr val="DFA7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HS'!$D$52:$Q$52</c:f>
            </c:numRef>
          </c:val>
          <c:extLst>
            <c:ext xmlns:c16="http://schemas.microsoft.com/office/drawing/2014/chart" uri="{C3380CC4-5D6E-409C-BE32-E72D297353CC}">
              <c16:uniqueId val="{00000031-15F3-491D-BB92-1F0F916C12B3}"/>
            </c:ext>
          </c:extLst>
        </c:ser>
        <c:ser>
          <c:idx val="50"/>
          <c:order val="50"/>
          <c:tx>
            <c:strRef>
              <c:f>'Auswertung HS'!$A$53:$C$53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Auto</c:v>
                </c:pt>
              </c:strCache>
            </c:strRef>
          </c:tx>
          <c:spPr>
            <a:solidFill>
              <a:srgbClr val="CDDDA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HS'!$D$53:$Q$53</c:f>
            </c:numRef>
          </c:val>
          <c:extLst>
            <c:ext xmlns:c16="http://schemas.microsoft.com/office/drawing/2014/chart" uri="{C3380CC4-5D6E-409C-BE32-E72D297353CC}">
              <c16:uniqueId val="{00000032-15F3-491D-BB92-1F0F916C12B3}"/>
            </c:ext>
          </c:extLst>
        </c:ser>
        <c:ser>
          <c:idx val="51"/>
          <c:order val="51"/>
          <c:tx>
            <c:strRef>
              <c:f>'Auswertung HS'!$A$54:$C$54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Motorrad</c:v>
                </c:pt>
              </c:strCache>
            </c:strRef>
          </c:tx>
          <c:spPr>
            <a:solidFill>
              <a:srgbClr val="BFB1D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HS'!$D$54:$Q$54</c:f>
            </c:numRef>
          </c:val>
          <c:extLst>
            <c:ext xmlns:c16="http://schemas.microsoft.com/office/drawing/2014/chart" uri="{C3380CC4-5D6E-409C-BE32-E72D297353CC}">
              <c16:uniqueId val="{00000033-15F3-491D-BB92-1F0F916C12B3}"/>
            </c:ext>
          </c:extLst>
        </c:ser>
        <c:ser>
          <c:idx val="52"/>
          <c:order val="52"/>
          <c:tx>
            <c:strRef>
              <c:f>'Auswertung HS'!$A$55:$C$55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Fahrrad</c:v>
                </c:pt>
              </c:strCache>
            </c:strRef>
          </c:tx>
          <c:spPr>
            <a:solidFill>
              <a:srgbClr val="A5D5E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HS'!$D$55:$Q$55</c:f>
            </c:numRef>
          </c:val>
          <c:extLst>
            <c:ext xmlns:c16="http://schemas.microsoft.com/office/drawing/2014/chart" uri="{C3380CC4-5D6E-409C-BE32-E72D297353CC}">
              <c16:uniqueId val="{00000034-15F3-491D-BB92-1F0F916C12B3}"/>
            </c:ext>
          </c:extLst>
        </c:ser>
        <c:ser>
          <c:idx val="53"/>
          <c:order val="53"/>
          <c:tx>
            <c:strRef>
              <c:f>'Auswertung HS'!$A$56:$C$56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Fussgänger</c:v>
                </c:pt>
              </c:strCache>
            </c:strRef>
          </c:tx>
          <c:spPr>
            <a:solidFill>
              <a:srgbClr val="FBCA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HS'!$D$56:$Q$56</c:f>
            </c:numRef>
          </c:val>
          <c:extLst>
            <c:ext xmlns:c16="http://schemas.microsoft.com/office/drawing/2014/chart" uri="{C3380CC4-5D6E-409C-BE32-E72D297353CC}">
              <c16:uniqueId val="{00000035-15F3-491D-BB92-1F0F916C12B3}"/>
            </c:ext>
          </c:extLst>
        </c:ser>
        <c:ser>
          <c:idx val="54"/>
          <c:order val="54"/>
          <c:tx>
            <c:strRef>
              <c:f>'Auswertung HS'!$A$57:$C$57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Bus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HS'!$D$57:$Q$57</c:f>
            </c:numRef>
          </c:val>
          <c:extLst>
            <c:ext xmlns:c16="http://schemas.microsoft.com/office/drawing/2014/chart" uri="{C3380CC4-5D6E-409C-BE32-E72D297353CC}">
              <c16:uniqueId val="{00000036-15F3-491D-BB92-1F0F916C12B3}"/>
            </c:ext>
          </c:extLst>
        </c:ser>
        <c:ser>
          <c:idx val="55"/>
          <c:order val="55"/>
          <c:tx>
            <c:strRef>
              <c:f>'Auswertung HS'!$A$58:$C$58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LKW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HS'!$D$58:$Q$58</c:f>
            </c:numRef>
          </c:val>
          <c:extLst>
            <c:ext xmlns:c16="http://schemas.microsoft.com/office/drawing/2014/chart" uri="{C3380CC4-5D6E-409C-BE32-E72D297353CC}">
              <c16:uniqueId val="{00000037-15F3-491D-BB92-1F0F916C12B3}"/>
            </c:ext>
          </c:extLst>
        </c:ser>
        <c:ser>
          <c:idx val="56"/>
          <c:order val="56"/>
          <c:tx>
            <c:strRef>
              <c:f>'Auswertung HS'!$A$59:$C$59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Schiff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HS'!$D$59:$Q$59</c:f>
            </c:numRef>
          </c:val>
          <c:extLst>
            <c:ext xmlns:c16="http://schemas.microsoft.com/office/drawing/2014/chart" uri="{C3380CC4-5D6E-409C-BE32-E72D297353CC}">
              <c16:uniqueId val="{00000038-15F3-491D-BB92-1F0F916C12B3}"/>
            </c:ext>
          </c:extLst>
        </c:ser>
        <c:ser>
          <c:idx val="57"/>
          <c:order val="57"/>
          <c:tx>
            <c:strRef>
              <c:f>'Auswertung HS'!$A$60:$C$60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Tram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HS'!$D$60:$Q$60</c:f>
            </c:numRef>
          </c:val>
          <c:extLst>
            <c:ext xmlns:c16="http://schemas.microsoft.com/office/drawing/2014/chart" uri="{C3380CC4-5D6E-409C-BE32-E72D297353CC}">
              <c16:uniqueId val="{00000039-15F3-491D-BB92-1F0F916C12B3}"/>
            </c:ext>
          </c:extLst>
        </c:ser>
        <c:ser>
          <c:idx val="58"/>
          <c:order val="58"/>
          <c:tx>
            <c:strRef>
              <c:f>'Auswertung HS'!$A$61:$C$61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Dumper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HS'!$D$61:$Q$61</c:f>
            </c:numRef>
          </c:val>
          <c:extLst>
            <c:ext xmlns:c16="http://schemas.microsoft.com/office/drawing/2014/chart" uri="{C3380CC4-5D6E-409C-BE32-E72D297353CC}">
              <c16:uniqueId val="{0000003A-15F3-491D-BB92-1F0F916C12B3}"/>
            </c:ext>
          </c:extLst>
        </c:ser>
        <c:ser>
          <c:idx val="59"/>
          <c:order val="59"/>
          <c:tx>
            <c:strRef>
              <c:f>'Auswertung HS'!$A$62:$C$62</c:f>
              <c:strCache>
                <c:ptCount val="3"/>
                <c:pt idx="0">
                  <c:v>HS 1</c:v>
                </c:pt>
                <c:pt idx="1">
                  <c:v>Verdachtsfall</c:v>
                </c:pt>
                <c:pt idx="2">
                  <c:v>Total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HS'!$D$62:$Q$62</c:f>
            </c:numRef>
          </c:val>
          <c:extLst>
            <c:ext xmlns:c16="http://schemas.microsoft.com/office/drawing/2014/chart" uri="{C3380CC4-5D6E-409C-BE32-E72D297353CC}">
              <c16:uniqueId val="{0000003B-15F3-491D-BB92-1F0F916C12B3}"/>
            </c:ext>
          </c:extLst>
        </c:ser>
        <c:ser>
          <c:idx val="60"/>
          <c:order val="60"/>
          <c:tx>
            <c:strRef>
              <c:f>'Auswertung HS'!$A$63:$C$63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Auto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HS'!$D$63:$Q$63</c:f>
              <c:numCache>
                <c:formatCode>General</c:formatCode>
                <c:ptCount val="14"/>
                <c:pt idx="0">
                  <c:v>88</c:v>
                </c:pt>
                <c:pt idx="1">
                  <c:v>29</c:v>
                </c:pt>
                <c:pt idx="2">
                  <c:v>24</c:v>
                </c:pt>
                <c:pt idx="3">
                  <c:v>32</c:v>
                </c:pt>
                <c:pt idx="4">
                  <c:v>36</c:v>
                </c:pt>
                <c:pt idx="5">
                  <c:v>28</c:v>
                </c:pt>
                <c:pt idx="6">
                  <c:v>19</c:v>
                </c:pt>
                <c:pt idx="7">
                  <c:v>17</c:v>
                </c:pt>
                <c:pt idx="8">
                  <c:v>21</c:v>
                </c:pt>
                <c:pt idx="9">
                  <c:v>14</c:v>
                </c:pt>
                <c:pt idx="10">
                  <c:v>60</c:v>
                </c:pt>
                <c:pt idx="11">
                  <c:v>37</c:v>
                </c:pt>
                <c:pt idx="12">
                  <c:v>15</c:v>
                </c:pt>
                <c:pt idx="1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15F3-491D-BB92-1F0F916C12B3}"/>
            </c:ext>
          </c:extLst>
        </c:ser>
        <c:ser>
          <c:idx val="61"/>
          <c:order val="61"/>
          <c:tx>
            <c:strRef>
              <c:f>'Auswertung HS'!$A$64:$C$64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Motorrad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HS'!$D$64:$Q$64</c:f>
              <c:numCache>
                <c:formatCode>General</c:formatCode>
                <c:ptCount val="14"/>
                <c:pt idx="0">
                  <c:v>25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9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15F3-491D-BB92-1F0F916C12B3}"/>
            </c:ext>
          </c:extLst>
        </c:ser>
        <c:ser>
          <c:idx val="62"/>
          <c:order val="62"/>
          <c:tx>
            <c:strRef>
              <c:f>'Auswertung HS'!$A$65:$C$65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Fahrrad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HS'!$D$65:$Q$65</c:f>
              <c:numCache>
                <c:formatCode>General</c:formatCode>
                <c:ptCount val="14"/>
                <c:pt idx="0">
                  <c:v>17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15F3-491D-BB92-1F0F916C12B3}"/>
            </c:ext>
          </c:extLst>
        </c:ser>
        <c:ser>
          <c:idx val="63"/>
          <c:order val="63"/>
          <c:tx>
            <c:strRef>
              <c:f>'Auswertung HS'!$A$66:$C$66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Fussgänger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HS'!$D$66:$Q$66</c:f>
            </c:numRef>
          </c:val>
          <c:extLst>
            <c:ext xmlns:c16="http://schemas.microsoft.com/office/drawing/2014/chart" uri="{C3380CC4-5D6E-409C-BE32-E72D297353CC}">
              <c16:uniqueId val="{0000003F-15F3-491D-BB92-1F0F916C12B3}"/>
            </c:ext>
          </c:extLst>
        </c:ser>
        <c:ser>
          <c:idx val="64"/>
          <c:order val="64"/>
          <c:tx>
            <c:strRef>
              <c:f>'Auswertung HS'!$A$67:$C$67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Bus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HS'!$D$67:$Q$67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15F3-491D-BB92-1F0F916C12B3}"/>
            </c:ext>
          </c:extLst>
        </c:ser>
        <c:ser>
          <c:idx val="65"/>
          <c:order val="65"/>
          <c:tx>
            <c:strRef>
              <c:f>'Auswertung HS'!$A$68:$C$68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LKW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HS'!$D$68:$Q$68</c:f>
              <c:numCache>
                <c:formatCode>General</c:formatCode>
                <c:ptCount val="14"/>
                <c:pt idx="0">
                  <c:v>21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11</c:v>
                </c:pt>
                <c:pt idx="11">
                  <c:v>9</c:v>
                </c:pt>
                <c:pt idx="12">
                  <c:v>4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15F3-491D-BB92-1F0F916C12B3}"/>
            </c:ext>
          </c:extLst>
        </c:ser>
        <c:ser>
          <c:idx val="66"/>
          <c:order val="66"/>
          <c:tx>
            <c:strRef>
              <c:f>'Auswertung HS'!$A$69:$C$69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Schiff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HS'!$D$69:$Q$69</c:f>
            </c:numRef>
          </c:val>
          <c:extLst>
            <c:ext xmlns:c16="http://schemas.microsoft.com/office/drawing/2014/chart" uri="{C3380CC4-5D6E-409C-BE32-E72D297353CC}">
              <c16:uniqueId val="{00000042-15F3-491D-BB92-1F0F916C12B3}"/>
            </c:ext>
          </c:extLst>
        </c:ser>
        <c:ser>
          <c:idx val="67"/>
          <c:order val="67"/>
          <c:tx>
            <c:strRef>
              <c:f>'Auswertung HS'!$A$70:$C$70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Tram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HS'!$D$70:$Q$70</c:f>
            </c:numRef>
          </c:val>
          <c:extLst>
            <c:ext xmlns:c16="http://schemas.microsoft.com/office/drawing/2014/chart" uri="{C3380CC4-5D6E-409C-BE32-E72D297353CC}">
              <c16:uniqueId val="{00000043-15F3-491D-BB92-1F0F916C12B3}"/>
            </c:ext>
          </c:extLst>
        </c:ser>
        <c:ser>
          <c:idx val="68"/>
          <c:order val="68"/>
          <c:tx>
            <c:strRef>
              <c:f>'Auswertung HS'!$A$71:$C$71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Dumper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HS'!$D$71:$Q$71</c:f>
            </c:numRef>
          </c:val>
          <c:extLst>
            <c:ext xmlns:c16="http://schemas.microsoft.com/office/drawing/2014/chart" uri="{C3380CC4-5D6E-409C-BE32-E72D297353CC}">
              <c16:uniqueId val="{00000044-15F3-491D-BB92-1F0F916C12B3}"/>
            </c:ext>
          </c:extLst>
        </c:ser>
        <c:ser>
          <c:idx val="69"/>
          <c:order val="69"/>
          <c:tx>
            <c:strRef>
              <c:f>'Auswertung HS'!$A$72:$C$72</c:f>
              <c:strCache>
                <c:ptCount val="3"/>
                <c:pt idx="0">
                  <c:v>HS 1</c:v>
                </c:pt>
                <c:pt idx="1">
                  <c:v>Total</c:v>
                </c:pt>
                <c:pt idx="2">
                  <c:v>Total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HS'!$D$72:$Q$72</c:f>
            </c:numRef>
          </c:val>
          <c:extLst>
            <c:ext xmlns:c16="http://schemas.microsoft.com/office/drawing/2014/chart" uri="{C3380CC4-5D6E-409C-BE32-E72D297353CC}">
              <c16:uniqueId val="{00000045-15F3-491D-BB92-1F0F916C12B3}"/>
            </c:ext>
          </c:extLst>
        </c:ser>
        <c:ser>
          <c:idx val="70"/>
          <c:order val="70"/>
          <c:tx>
            <c:strRef>
              <c:f>'Auswertung HS'!$A$73:$C$73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Auto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HS'!$D$73:$Q$73</c:f>
            </c:numRef>
          </c:val>
          <c:extLst>
            <c:ext xmlns:c16="http://schemas.microsoft.com/office/drawing/2014/chart" uri="{C3380CC4-5D6E-409C-BE32-E72D297353CC}">
              <c16:uniqueId val="{00000046-15F3-491D-BB92-1F0F916C12B3}"/>
            </c:ext>
          </c:extLst>
        </c:ser>
        <c:ser>
          <c:idx val="71"/>
          <c:order val="71"/>
          <c:tx>
            <c:strRef>
              <c:f>'Auswertung HS'!$A$74:$C$74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Motorrad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HS'!$D$74:$Q$74</c:f>
            </c:numRef>
          </c:val>
          <c:extLst>
            <c:ext xmlns:c16="http://schemas.microsoft.com/office/drawing/2014/chart" uri="{C3380CC4-5D6E-409C-BE32-E72D297353CC}">
              <c16:uniqueId val="{00000047-15F3-491D-BB92-1F0F916C12B3}"/>
            </c:ext>
          </c:extLst>
        </c:ser>
        <c:ser>
          <c:idx val="72"/>
          <c:order val="72"/>
          <c:tx>
            <c:strRef>
              <c:f>'Auswertung HS'!$A$75:$C$75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Fahrrad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HS'!$D$75:$Q$75</c:f>
            </c:numRef>
          </c:val>
          <c:extLst>
            <c:ext xmlns:c16="http://schemas.microsoft.com/office/drawing/2014/chart" uri="{C3380CC4-5D6E-409C-BE32-E72D297353CC}">
              <c16:uniqueId val="{00000048-15F3-491D-BB92-1F0F916C12B3}"/>
            </c:ext>
          </c:extLst>
        </c:ser>
        <c:ser>
          <c:idx val="73"/>
          <c:order val="73"/>
          <c:tx>
            <c:strRef>
              <c:f>'Auswertung HS'!$A$76:$C$76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Fussgänger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HS'!$D$76:$Q$76</c:f>
            </c:numRef>
          </c:val>
          <c:extLst>
            <c:ext xmlns:c16="http://schemas.microsoft.com/office/drawing/2014/chart" uri="{C3380CC4-5D6E-409C-BE32-E72D297353CC}">
              <c16:uniqueId val="{00000049-15F3-491D-BB92-1F0F916C12B3}"/>
            </c:ext>
          </c:extLst>
        </c:ser>
        <c:ser>
          <c:idx val="74"/>
          <c:order val="74"/>
          <c:tx>
            <c:strRef>
              <c:f>'Auswertung HS'!$A$77:$C$77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Bus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HS'!$D$77:$Q$77</c:f>
            </c:numRef>
          </c:val>
          <c:extLst>
            <c:ext xmlns:c16="http://schemas.microsoft.com/office/drawing/2014/chart" uri="{C3380CC4-5D6E-409C-BE32-E72D297353CC}">
              <c16:uniqueId val="{0000004A-15F3-491D-BB92-1F0F916C12B3}"/>
            </c:ext>
          </c:extLst>
        </c:ser>
        <c:ser>
          <c:idx val="75"/>
          <c:order val="75"/>
          <c:tx>
            <c:strRef>
              <c:f>'Auswertung HS'!$A$78:$C$78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LKW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HS'!$D$78:$Q$78</c:f>
            </c:numRef>
          </c:val>
          <c:extLst>
            <c:ext xmlns:c16="http://schemas.microsoft.com/office/drawing/2014/chart" uri="{C3380CC4-5D6E-409C-BE32-E72D297353CC}">
              <c16:uniqueId val="{0000004B-15F3-491D-BB92-1F0F916C12B3}"/>
            </c:ext>
          </c:extLst>
        </c:ser>
        <c:ser>
          <c:idx val="76"/>
          <c:order val="76"/>
          <c:tx>
            <c:strRef>
              <c:f>'Auswertung HS'!$A$79:$C$79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Schiff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HS'!$D$79:$Q$79</c:f>
            </c:numRef>
          </c:val>
          <c:extLst>
            <c:ext xmlns:c16="http://schemas.microsoft.com/office/drawing/2014/chart" uri="{C3380CC4-5D6E-409C-BE32-E72D297353CC}">
              <c16:uniqueId val="{0000004C-15F3-491D-BB92-1F0F916C12B3}"/>
            </c:ext>
          </c:extLst>
        </c:ser>
        <c:ser>
          <c:idx val="77"/>
          <c:order val="77"/>
          <c:tx>
            <c:strRef>
              <c:f>'Auswertung HS'!$A$80:$C$80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Tram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HS'!$D$80:$Q$80</c:f>
            </c:numRef>
          </c:val>
          <c:extLst>
            <c:ext xmlns:c16="http://schemas.microsoft.com/office/drawing/2014/chart" uri="{C3380CC4-5D6E-409C-BE32-E72D297353CC}">
              <c16:uniqueId val="{0000004D-15F3-491D-BB92-1F0F916C12B3}"/>
            </c:ext>
          </c:extLst>
        </c:ser>
        <c:ser>
          <c:idx val="78"/>
          <c:order val="78"/>
          <c:tx>
            <c:strRef>
              <c:f>'Auswertung HS'!$A$81:$C$81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Dumper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HS'!$D$81:$Q$81</c:f>
            </c:numRef>
          </c:val>
          <c:extLst>
            <c:ext xmlns:c16="http://schemas.microsoft.com/office/drawing/2014/chart" uri="{C3380CC4-5D6E-409C-BE32-E72D297353CC}">
              <c16:uniqueId val="{0000004E-15F3-491D-BB92-1F0F916C12B3}"/>
            </c:ext>
          </c:extLst>
        </c:ser>
        <c:ser>
          <c:idx val="79"/>
          <c:order val="79"/>
          <c:tx>
            <c:strRef>
              <c:f>'Auswertung HS'!$A$82:$C$82</c:f>
              <c:strCache>
                <c:ptCount val="3"/>
                <c:pt idx="0">
                  <c:v>HS 3</c:v>
                </c:pt>
                <c:pt idx="1">
                  <c:v>Berufsfahrer</c:v>
                </c:pt>
                <c:pt idx="2">
                  <c:v>Total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HS'!$D$82:$Q$82</c:f>
            </c:numRef>
          </c:val>
          <c:extLst>
            <c:ext xmlns:c16="http://schemas.microsoft.com/office/drawing/2014/chart" uri="{C3380CC4-5D6E-409C-BE32-E72D297353CC}">
              <c16:uniqueId val="{0000004F-15F3-491D-BB92-1F0F916C12B3}"/>
            </c:ext>
          </c:extLst>
        </c:ser>
        <c:ser>
          <c:idx val="80"/>
          <c:order val="80"/>
          <c:tx>
            <c:strRef>
              <c:f>'Auswertung HS'!$A$83:$C$83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Auto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HS'!$D$83:$Q$83</c:f>
            </c:numRef>
          </c:val>
          <c:extLst>
            <c:ext xmlns:c16="http://schemas.microsoft.com/office/drawing/2014/chart" uri="{C3380CC4-5D6E-409C-BE32-E72D297353CC}">
              <c16:uniqueId val="{00000050-15F3-491D-BB92-1F0F916C12B3}"/>
            </c:ext>
          </c:extLst>
        </c:ser>
        <c:ser>
          <c:idx val="81"/>
          <c:order val="81"/>
          <c:tx>
            <c:strRef>
              <c:f>'Auswertung HS'!$A$84:$C$84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Motorrad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HS'!$D$84:$Q$84</c:f>
            </c:numRef>
          </c:val>
          <c:extLst>
            <c:ext xmlns:c16="http://schemas.microsoft.com/office/drawing/2014/chart" uri="{C3380CC4-5D6E-409C-BE32-E72D297353CC}">
              <c16:uniqueId val="{00000051-15F3-491D-BB92-1F0F916C12B3}"/>
            </c:ext>
          </c:extLst>
        </c:ser>
        <c:ser>
          <c:idx val="82"/>
          <c:order val="82"/>
          <c:tx>
            <c:strRef>
              <c:f>'Auswertung HS'!$A$85:$C$85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Fahrrad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HS'!$D$85:$Q$85</c:f>
            </c:numRef>
          </c:val>
          <c:extLst>
            <c:ext xmlns:c16="http://schemas.microsoft.com/office/drawing/2014/chart" uri="{C3380CC4-5D6E-409C-BE32-E72D297353CC}">
              <c16:uniqueId val="{00000052-15F3-491D-BB92-1F0F916C12B3}"/>
            </c:ext>
          </c:extLst>
        </c:ser>
        <c:ser>
          <c:idx val="83"/>
          <c:order val="83"/>
          <c:tx>
            <c:strRef>
              <c:f>'Auswertung HS'!$A$86:$C$86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Fussgänger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HS'!$D$86:$Q$86</c:f>
            </c:numRef>
          </c:val>
          <c:extLst>
            <c:ext xmlns:c16="http://schemas.microsoft.com/office/drawing/2014/chart" uri="{C3380CC4-5D6E-409C-BE32-E72D297353CC}">
              <c16:uniqueId val="{00000053-15F3-491D-BB92-1F0F916C12B3}"/>
            </c:ext>
          </c:extLst>
        </c:ser>
        <c:ser>
          <c:idx val="84"/>
          <c:order val="84"/>
          <c:tx>
            <c:strRef>
              <c:f>'Auswertung HS'!$A$87:$C$87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Bus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HS'!$D$87:$Q$87</c:f>
            </c:numRef>
          </c:val>
          <c:extLst>
            <c:ext xmlns:c16="http://schemas.microsoft.com/office/drawing/2014/chart" uri="{C3380CC4-5D6E-409C-BE32-E72D297353CC}">
              <c16:uniqueId val="{00000054-15F3-491D-BB92-1F0F916C12B3}"/>
            </c:ext>
          </c:extLst>
        </c:ser>
        <c:ser>
          <c:idx val="85"/>
          <c:order val="85"/>
          <c:tx>
            <c:strRef>
              <c:f>'Auswertung HS'!$A$88:$C$88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LKW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HS'!$D$88:$Q$88</c:f>
            </c:numRef>
          </c:val>
          <c:extLst>
            <c:ext xmlns:c16="http://schemas.microsoft.com/office/drawing/2014/chart" uri="{C3380CC4-5D6E-409C-BE32-E72D297353CC}">
              <c16:uniqueId val="{00000055-15F3-491D-BB92-1F0F916C12B3}"/>
            </c:ext>
          </c:extLst>
        </c:ser>
        <c:ser>
          <c:idx val="86"/>
          <c:order val="86"/>
          <c:tx>
            <c:strRef>
              <c:f>'Auswertung HS'!$A$89:$C$89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Schiff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HS'!$D$89:$Q$89</c:f>
            </c:numRef>
          </c:val>
          <c:extLst>
            <c:ext xmlns:c16="http://schemas.microsoft.com/office/drawing/2014/chart" uri="{C3380CC4-5D6E-409C-BE32-E72D297353CC}">
              <c16:uniqueId val="{00000056-15F3-491D-BB92-1F0F916C12B3}"/>
            </c:ext>
          </c:extLst>
        </c:ser>
        <c:ser>
          <c:idx val="87"/>
          <c:order val="87"/>
          <c:tx>
            <c:strRef>
              <c:f>'Auswertung HS'!$A$90:$C$90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Tram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HS'!$D$90:$Q$90</c:f>
            </c:numRef>
          </c:val>
          <c:extLst>
            <c:ext xmlns:c16="http://schemas.microsoft.com/office/drawing/2014/chart" uri="{C3380CC4-5D6E-409C-BE32-E72D297353CC}">
              <c16:uniqueId val="{00000057-15F3-491D-BB92-1F0F916C12B3}"/>
            </c:ext>
          </c:extLst>
        </c:ser>
        <c:ser>
          <c:idx val="88"/>
          <c:order val="88"/>
          <c:tx>
            <c:strRef>
              <c:f>'Auswertung HS'!$A$91:$C$91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Dumper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HS'!$D$91:$Q$91</c:f>
            </c:numRef>
          </c:val>
          <c:extLst>
            <c:ext xmlns:c16="http://schemas.microsoft.com/office/drawing/2014/chart" uri="{C3380CC4-5D6E-409C-BE32-E72D297353CC}">
              <c16:uniqueId val="{00000058-15F3-491D-BB92-1F0F916C12B3}"/>
            </c:ext>
          </c:extLst>
        </c:ser>
        <c:ser>
          <c:idx val="89"/>
          <c:order val="89"/>
          <c:tx>
            <c:strRef>
              <c:f>'Auswertung HS'!$A$92:$C$92</c:f>
              <c:strCache>
                <c:ptCount val="3"/>
                <c:pt idx="0">
                  <c:v>HS 3</c:v>
                </c:pt>
                <c:pt idx="1">
                  <c:v>Med. Problem</c:v>
                </c:pt>
                <c:pt idx="2">
                  <c:v>Total</c:v>
                </c:pt>
              </c:strCache>
            </c:strRef>
          </c:tx>
          <c:spPr>
            <a:solidFill>
              <a:srgbClr val="98480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HS'!$D$92:$Q$92</c:f>
            </c:numRef>
          </c:val>
          <c:extLst>
            <c:ext xmlns:c16="http://schemas.microsoft.com/office/drawing/2014/chart" uri="{C3380CC4-5D6E-409C-BE32-E72D297353CC}">
              <c16:uniqueId val="{00000059-15F3-491D-BB92-1F0F916C12B3}"/>
            </c:ext>
          </c:extLst>
        </c:ser>
        <c:ser>
          <c:idx val="90"/>
          <c:order val="90"/>
          <c:tx>
            <c:strRef>
              <c:f>'Auswertung HS'!$A$93:$C$93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Auto</c:v>
                </c:pt>
              </c:strCache>
            </c:strRef>
          </c:tx>
          <c:spPr>
            <a:solidFill>
              <a:srgbClr val="84A7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HS'!$D$93:$Q$93</c:f>
            </c:numRef>
          </c:val>
          <c:extLst>
            <c:ext xmlns:c16="http://schemas.microsoft.com/office/drawing/2014/chart" uri="{C3380CC4-5D6E-409C-BE32-E72D297353CC}">
              <c16:uniqueId val="{0000005A-15F3-491D-BB92-1F0F916C12B3}"/>
            </c:ext>
          </c:extLst>
        </c:ser>
        <c:ser>
          <c:idx val="91"/>
          <c:order val="91"/>
          <c:tx>
            <c:strRef>
              <c:f>'Auswertung HS'!$A$94:$C$94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Motorrad</c:v>
                </c:pt>
              </c:strCache>
            </c:strRef>
          </c:tx>
          <c:spPr>
            <a:solidFill>
              <a:srgbClr val="D3848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HS'!$D$94:$Q$94</c:f>
            </c:numRef>
          </c:val>
          <c:extLst>
            <c:ext xmlns:c16="http://schemas.microsoft.com/office/drawing/2014/chart" uri="{C3380CC4-5D6E-409C-BE32-E72D297353CC}">
              <c16:uniqueId val="{0000005B-15F3-491D-BB92-1F0F916C12B3}"/>
            </c:ext>
          </c:extLst>
        </c:ser>
        <c:ser>
          <c:idx val="92"/>
          <c:order val="92"/>
          <c:tx>
            <c:strRef>
              <c:f>'Auswertung HS'!$A$95:$C$95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Fahrrad</c:v>
                </c:pt>
              </c:strCache>
            </c:strRef>
          </c:tx>
          <c:spPr>
            <a:solidFill>
              <a:srgbClr val="B9CF8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HS'!$D$95:$Q$95</c:f>
            </c:numRef>
          </c:val>
          <c:extLst>
            <c:ext xmlns:c16="http://schemas.microsoft.com/office/drawing/2014/chart" uri="{C3380CC4-5D6E-409C-BE32-E72D297353CC}">
              <c16:uniqueId val="{0000005C-15F3-491D-BB92-1F0F916C12B3}"/>
            </c:ext>
          </c:extLst>
        </c:ser>
        <c:ser>
          <c:idx val="93"/>
          <c:order val="93"/>
          <c:tx>
            <c:strRef>
              <c:f>'Auswertung HS'!$A$96:$C$96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Fussgänger</c:v>
                </c:pt>
              </c:strCache>
            </c:strRef>
          </c:tx>
          <c:spPr>
            <a:solidFill>
              <a:srgbClr val="A693B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HS'!$D$96:$Q$96</c:f>
            </c:numRef>
          </c:val>
          <c:extLst>
            <c:ext xmlns:c16="http://schemas.microsoft.com/office/drawing/2014/chart" uri="{C3380CC4-5D6E-409C-BE32-E72D297353CC}">
              <c16:uniqueId val="{0000005D-15F3-491D-BB92-1F0F916C12B3}"/>
            </c:ext>
          </c:extLst>
        </c:ser>
        <c:ser>
          <c:idx val="94"/>
          <c:order val="94"/>
          <c:tx>
            <c:strRef>
              <c:f>'Auswertung HS'!$A$97:$C$97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Bus</c:v>
                </c:pt>
              </c:strCache>
            </c:strRef>
          </c:tx>
          <c:spPr>
            <a:solidFill>
              <a:srgbClr val="81C5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HS'!$D$97:$Q$97</c:f>
            </c:numRef>
          </c:val>
          <c:extLst>
            <c:ext xmlns:c16="http://schemas.microsoft.com/office/drawing/2014/chart" uri="{C3380CC4-5D6E-409C-BE32-E72D297353CC}">
              <c16:uniqueId val="{0000005E-15F3-491D-BB92-1F0F916C12B3}"/>
            </c:ext>
          </c:extLst>
        </c:ser>
        <c:ser>
          <c:idx val="95"/>
          <c:order val="95"/>
          <c:tx>
            <c:strRef>
              <c:f>'Auswertung HS'!$A$98:$C$98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LKW</c:v>
                </c:pt>
              </c:strCache>
            </c:strRef>
          </c:tx>
          <c:spPr>
            <a:solidFill>
              <a:srgbClr val="F9B57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HS'!$D$98:$Q$98</c:f>
            </c:numRef>
          </c:val>
          <c:extLst>
            <c:ext xmlns:c16="http://schemas.microsoft.com/office/drawing/2014/chart" uri="{C3380CC4-5D6E-409C-BE32-E72D297353CC}">
              <c16:uniqueId val="{0000005F-15F3-491D-BB92-1F0F916C12B3}"/>
            </c:ext>
          </c:extLst>
        </c:ser>
        <c:ser>
          <c:idx val="96"/>
          <c:order val="96"/>
          <c:tx>
            <c:strRef>
              <c:f>'Auswertung HS'!$A$99:$C$99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Schiff</c:v>
                </c:pt>
              </c:strCache>
            </c:strRef>
          </c:tx>
          <c:spPr>
            <a:solidFill>
              <a:srgbClr val="335A8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HS'!$D$99:$Q$99</c:f>
            </c:numRef>
          </c:val>
          <c:extLst>
            <c:ext xmlns:c16="http://schemas.microsoft.com/office/drawing/2014/chart" uri="{C3380CC4-5D6E-409C-BE32-E72D297353CC}">
              <c16:uniqueId val="{00000060-15F3-491D-BB92-1F0F916C12B3}"/>
            </c:ext>
          </c:extLst>
        </c:ser>
        <c:ser>
          <c:idx val="97"/>
          <c:order val="97"/>
          <c:tx>
            <c:strRef>
              <c:f>'Auswertung HS'!$A$100:$C$100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Tram</c:v>
                </c:pt>
              </c:strCache>
            </c:strRef>
          </c:tx>
          <c:spPr>
            <a:solidFill>
              <a:srgbClr val="8B343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HS'!$D$100:$Q$100</c:f>
            </c:numRef>
          </c:val>
          <c:extLst>
            <c:ext xmlns:c16="http://schemas.microsoft.com/office/drawing/2014/chart" uri="{C3380CC4-5D6E-409C-BE32-E72D297353CC}">
              <c16:uniqueId val="{00000061-15F3-491D-BB92-1F0F916C12B3}"/>
            </c:ext>
          </c:extLst>
        </c:ser>
        <c:ser>
          <c:idx val="98"/>
          <c:order val="98"/>
          <c:tx>
            <c:strRef>
              <c:f>'Auswertung HS'!$A$101:$C$101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Dumper</c:v>
                </c:pt>
              </c:strCache>
            </c:strRef>
          </c:tx>
          <c:spPr>
            <a:solidFill>
              <a:srgbClr val="6F89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HS'!$D$101:$Q$101</c:f>
            </c:numRef>
          </c:val>
          <c:extLst>
            <c:ext xmlns:c16="http://schemas.microsoft.com/office/drawing/2014/chart" uri="{C3380CC4-5D6E-409C-BE32-E72D297353CC}">
              <c16:uniqueId val="{00000062-15F3-491D-BB92-1F0F916C12B3}"/>
            </c:ext>
          </c:extLst>
        </c:ser>
        <c:ser>
          <c:idx val="99"/>
          <c:order val="99"/>
          <c:tx>
            <c:strRef>
              <c:f>'Auswertung HS'!$A$102:$C$102</c:f>
              <c:strCache>
                <c:ptCount val="3"/>
                <c:pt idx="0">
                  <c:v>HS 3</c:v>
                </c:pt>
                <c:pt idx="1">
                  <c:v>Altersfahrer</c:v>
                </c:pt>
                <c:pt idx="2">
                  <c:v>Total</c:v>
                </c:pt>
              </c:strCache>
            </c:strRef>
          </c:tx>
          <c:spPr>
            <a:solidFill>
              <a:srgbClr val="59457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HS'!$D$102:$Q$102</c:f>
            </c:numRef>
          </c:val>
          <c:extLst>
            <c:ext xmlns:c16="http://schemas.microsoft.com/office/drawing/2014/chart" uri="{C3380CC4-5D6E-409C-BE32-E72D297353CC}">
              <c16:uniqueId val="{00000063-15F3-491D-BB92-1F0F916C12B3}"/>
            </c:ext>
          </c:extLst>
        </c:ser>
        <c:ser>
          <c:idx val="100"/>
          <c:order val="100"/>
          <c:tx>
            <c:strRef>
              <c:f>'Auswertung HS'!$A$103:$C$103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Auto</c:v>
                </c:pt>
              </c:strCache>
            </c:strRef>
          </c:tx>
          <c:spPr>
            <a:solidFill>
              <a:srgbClr val="2E7C9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HS'!$D$103:$Q$103</c:f>
            </c:numRef>
          </c:val>
          <c:extLst>
            <c:ext xmlns:c16="http://schemas.microsoft.com/office/drawing/2014/chart" uri="{C3380CC4-5D6E-409C-BE32-E72D297353CC}">
              <c16:uniqueId val="{00000064-15F3-491D-BB92-1F0F916C12B3}"/>
            </c:ext>
          </c:extLst>
        </c:ser>
        <c:ser>
          <c:idx val="101"/>
          <c:order val="101"/>
          <c:tx>
            <c:strRef>
              <c:f>'Auswertung HS'!$A$104:$C$104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Motorrad</c:v>
                </c:pt>
              </c:strCache>
            </c:strRef>
          </c:tx>
          <c:spPr>
            <a:solidFill>
              <a:srgbClr val="D5650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HS'!$D$104:$Q$104</c:f>
            </c:numRef>
          </c:val>
          <c:extLst>
            <c:ext xmlns:c16="http://schemas.microsoft.com/office/drawing/2014/chart" uri="{C3380CC4-5D6E-409C-BE32-E72D297353CC}">
              <c16:uniqueId val="{00000065-15F3-491D-BB92-1F0F916C12B3}"/>
            </c:ext>
          </c:extLst>
        </c:ser>
        <c:ser>
          <c:idx val="102"/>
          <c:order val="102"/>
          <c:tx>
            <c:strRef>
              <c:f>'Auswertung HS'!$A$105:$C$105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Fahrrad</c:v>
                </c:pt>
              </c:strCache>
            </c:strRef>
          </c:tx>
          <c:spPr>
            <a:solidFill>
              <a:srgbClr val="A7C0D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HS'!$D$105:$Q$105</c:f>
            </c:numRef>
          </c:val>
          <c:extLst>
            <c:ext xmlns:c16="http://schemas.microsoft.com/office/drawing/2014/chart" uri="{C3380CC4-5D6E-409C-BE32-E72D297353CC}">
              <c16:uniqueId val="{00000066-15F3-491D-BB92-1F0F916C12B3}"/>
            </c:ext>
          </c:extLst>
        </c:ser>
        <c:ser>
          <c:idx val="103"/>
          <c:order val="103"/>
          <c:tx>
            <c:strRef>
              <c:f>'Auswertung HS'!$A$106:$C$106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Fussgänger</c:v>
                </c:pt>
              </c:strCache>
            </c:strRef>
          </c:tx>
          <c:spPr>
            <a:solidFill>
              <a:srgbClr val="DFA7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HS'!$D$106:$Q$106</c:f>
            </c:numRef>
          </c:val>
          <c:extLst>
            <c:ext xmlns:c16="http://schemas.microsoft.com/office/drawing/2014/chart" uri="{C3380CC4-5D6E-409C-BE32-E72D297353CC}">
              <c16:uniqueId val="{00000067-15F3-491D-BB92-1F0F916C12B3}"/>
            </c:ext>
          </c:extLst>
        </c:ser>
        <c:ser>
          <c:idx val="104"/>
          <c:order val="104"/>
          <c:tx>
            <c:strRef>
              <c:f>'Auswertung HS'!$A$107:$C$107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Bus</c:v>
                </c:pt>
              </c:strCache>
            </c:strRef>
          </c:tx>
          <c:spPr>
            <a:solidFill>
              <a:srgbClr val="CDDDA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HS'!$D$107:$Q$107</c:f>
            </c:numRef>
          </c:val>
          <c:extLst>
            <c:ext xmlns:c16="http://schemas.microsoft.com/office/drawing/2014/chart" uri="{C3380CC4-5D6E-409C-BE32-E72D297353CC}">
              <c16:uniqueId val="{00000068-15F3-491D-BB92-1F0F916C12B3}"/>
            </c:ext>
          </c:extLst>
        </c:ser>
        <c:ser>
          <c:idx val="105"/>
          <c:order val="105"/>
          <c:tx>
            <c:strRef>
              <c:f>'Auswertung HS'!$A$108:$C$108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LKW</c:v>
                </c:pt>
              </c:strCache>
            </c:strRef>
          </c:tx>
          <c:spPr>
            <a:solidFill>
              <a:srgbClr val="BFB1D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HS'!$D$108:$Q$108</c:f>
            </c:numRef>
          </c:val>
          <c:extLst>
            <c:ext xmlns:c16="http://schemas.microsoft.com/office/drawing/2014/chart" uri="{C3380CC4-5D6E-409C-BE32-E72D297353CC}">
              <c16:uniqueId val="{00000069-15F3-491D-BB92-1F0F916C12B3}"/>
            </c:ext>
          </c:extLst>
        </c:ser>
        <c:ser>
          <c:idx val="106"/>
          <c:order val="106"/>
          <c:tx>
            <c:strRef>
              <c:f>'Auswertung HS'!$A$109:$C$109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Schiff</c:v>
                </c:pt>
              </c:strCache>
            </c:strRef>
          </c:tx>
          <c:spPr>
            <a:solidFill>
              <a:srgbClr val="A5D5E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HS'!$D$109:$Q$109</c:f>
            </c:numRef>
          </c:val>
          <c:extLst>
            <c:ext xmlns:c16="http://schemas.microsoft.com/office/drawing/2014/chart" uri="{C3380CC4-5D6E-409C-BE32-E72D297353CC}">
              <c16:uniqueId val="{0000006A-15F3-491D-BB92-1F0F916C12B3}"/>
            </c:ext>
          </c:extLst>
        </c:ser>
        <c:ser>
          <c:idx val="107"/>
          <c:order val="107"/>
          <c:tx>
            <c:strRef>
              <c:f>'Auswertung HS'!$A$110:$C$110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Tram</c:v>
                </c:pt>
              </c:strCache>
            </c:strRef>
          </c:tx>
          <c:spPr>
            <a:solidFill>
              <a:srgbClr val="FBCA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HS'!$D$110:$Q$110</c:f>
            </c:numRef>
          </c:val>
          <c:extLst>
            <c:ext xmlns:c16="http://schemas.microsoft.com/office/drawing/2014/chart" uri="{C3380CC4-5D6E-409C-BE32-E72D297353CC}">
              <c16:uniqueId val="{0000006B-15F3-491D-BB92-1F0F916C12B3}"/>
            </c:ext>
          </c:extLst>
        </c:ser>
        <c:ser>
          <c:idx val="108"/>
          <c:order val="108"/>
          <c:tx>
            <c:strRef>
              <c:f>'Auswertung HS'!$A$111:$C$111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Dumper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HS'!$D$111:$Q$111</c:f>
            </c:numRef>
          </c:val>
          <c:extLst>
            <c:ext xmlns:c16="http://schemas.microsoft.com/office/drawing/2014/chart" uri="{C3380CC4-5D6E-409C-BE32-E72D297353CC}">
              <c16:uniqueId val="{0000006C-15F3-491D-BB92-1F0F916C12B3}"/>
            </c:ext>
          </c:extLst>
        </c:ser>
        <c:ser>
          <c:idx val="109"/>
          <c:order val="109"/>
          <c:tx>
            <c:strRef>
              <c:f>'Auswertung HS'!$A$112:$C$112</c:f>
              <c:strCache>
                <c:ptCount val="3"/>
                <c:pt idx="0">
                  <c:v>HS 3</c:v>
                </c:pt>
                <c:pt idx="1">
                  <c:v>Alkohol</c:v>
                </c:pt>
                <c:pt idx="2">
                  <c:v>Total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HS'!$D$112:$Q$112</c:f>
            </c:numRef>
          </c:val>
          <c:extLst>
            <c:ext xmlns:c16="http://schemas.microsoft.com/office/drawing/2014/chart" uri="{C3380CC4-5D6E-409C-BE32-E72D297353CC}">
              <c16:uniqueId val="{0000006D-15F3-491D-BB92-1F0F916C12B3}"/>
            </c:ext>
          </c:extLst>
        </c:ser>
        <c:ser>
          <c:idx val="110"/>
          <c:order val="110"/>
          <c:tx>
            <c:strRef>
              <c:f>'Auswertung HS'!$A$113:$C$113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Auto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HS'!$D$113:$Q$113</c:f>
            </c:numRef>
          </c:val>
          <c:extLst>
            <c:ext xmlns:c16="http://schemas.microsoft.com/office/drawing/2014/chart" uri="{C3380CC4-5D6E-409C-BE32-E72D297353CC}">
              <c16:uniqueId val="{0000006E-15F3-491D-BB92-1F0F916C12B3}"/>
            </c:ext>
          </c:extLst>
        </c:ser>
        <c:ser>
          <c:idx val="111"/>
          <c:order val="111"/>
          <c:tx>
            <c:strRef>
              <c:f>'Auswertung HS'!$A$114:$C$114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Motorrad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HS'!$D$114:$Q$114</c:f>
            </c:numRef>
          </c:val>
          <c:extLst>
            <c:ext xmlns:c16="http://schemas.microsoft.com/office/drawing/2014/chart" uri="{C3380CC4-5D6E-409C-BE32-E72D297353CC}">
              <c16:uniqueId val="{0000006F-15F3-491D-BB92-1F0F916C12B3}"/>
            </c:ext>
          </c:extLst>
        </c:ser>
        <c:ser>
          <c:idx val="112"/>
          <c:order val="112"/>
          <c:tx>
            <c:strRef>
              <c:f>'Auswertung HS'!$A$115:$C$115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Fahrrad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HS'!$D$115:$Q$115</c:f>
            </c:numRef>
          </c:val>
          <c:extLst>
            <c:ext xmlns:c16="http://schemas.microsoft.com/office/drawing/2014/chart" uri="{C3380CC4-5D6E-409C-BE32-E72D297353CC}">
              <c16:uniqueId val="{00000070-15F3-491D-BB92-1F0F916C12B3}"/>
            </c:ext>
          </c:extLst>
        </c:ser>
        <c:ser>
          <c:idx val="113"/>
          <c:order val="113"/>
          <c:tx>
            <c:strRef>
              <c:f>'Auswertung HS'!$A$116:$C$116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Fussgänger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HS'!$D$116:$Q$116</c:f>
            </c:numRef>
          </c:val>
          <c:extLst>
            <c:ext xmlns:c16="http://schemas.microsoft.com/office/drawing/2014/chart" uri="{C3380CC4-5D6E-409C-BE32-E72D297353CC}">
              <c16:uniqueId val="{00000071-15F3-491D-BB92-1F0F916C12B3}"/>
            </c:ext>
          </c:extLst>
        </c:ser>
        <c:ser>
          <c:idx val="114"/>
          <c:order val="114"/>
          <c:tx>
            <c:strRef>
              <c:f>'Auswertung HS'!$A$117:$C$117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Bus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HS'!$D$117:$Q$117</c:f>
            </c:numRef>
          </c:val>
          <c:extLst>
            <c:ext xmlns:c16="http://schemas.microsoft.com/office/drawing/2014/chart" uri="{C3380CC4-5D6E-409C-BE32-E72D297353CC}">
              <c16:uniqueId val="{00000072-15F3-491D-BB92-1F0F916C12B3}"/>
            </c:ext>
          </c:extLst>
        </c:ser>
        <c:ser>
          <c:idx val="115"/>
          <c:order val="115"/>
          <c:tx>
            <c:strRef>
              <c:f>'Auswertung HS'!$A$118:$C$118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LKW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HS'!$D$118:$Q$118</c:f>
            </c:numRef>
          </c:val>
          <c:extLst>
            <c:ext xmlns:c16="http://schemas.microsoft.com/office/drawing/2014/chart" uri="{C3380CC4-5D6E-409C-BE32-E72D297353CC}">
              <c16:uniqueId val="{00000073-15F3-491D-BB92-1F0F916C12B3}"/>
            </c:ext>
          </c:extLst>
        </c:ser>
        <c:ser>
          <c:idx val="116"/>
          <c:order val="116"/>
          <c:tx>
            <c:strRef>
              <c:f>'Auswertung HS'!$A$119:$C$119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Schiff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HS'!$D$119:$Q$119</c:f>
            </c:numRef>
          </c:val>
          <c:extLst>
            <c:ext xmlns:c16="http://schemas.microsoft.com/office/drawing/2014/chart" uri="{C3380CC4-5D6E-409C-BE32-E72D297353CC}">
              <c16:uniqueId val="{00000074-15F3-491D-BB92-1F0F916C12B3}"/>
            </c:ext>
          </c:extLst>
        </c:ser>
        <c:ser>
          <c:idx val="117"/>
          <c:order val="117"/>
          <c:tx>
            <c:strRef>
              <c:f>'Auswertung HS'!$A$120:$C$120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Tram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HS'!$D$120:$Q$120</c:f>
            </c:numRef>
          </c:val>
          <c:extLst>
            <c:ext xmlns:c16="http://schemas.microsoft.com/office/drawing/2014/chart" uri="{C3380CC4-5D6E-409C-BE32-E72D297353CC}">
              <c16:uniqueId val="{00000075-15F3-491D-BB92-1F0F916C12B3}"/>
            </c:ext>
          </c:extLst>
        </c:ser>
        <c:ser>
          <c:idx val="118"/>
          <c:order val="118"/>
          <c:tx>
            <c:strRef>
              <c:f>'Auswertung HS'!$A$121:$C$121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Dumper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HS'!$D$121:$Q$121</c:f>
            </c:numRef>
          </c:val>
          <c:extLst>
            <c:ext xmlns:c16="http://schemas.microsoft.com/office/drawing/2014/chart" uri="{C3380CC4-5D6E-409C-BE32-E72D297353CC}">
              <c16:uniqueId val="{00000076-15F3-491D-BB92-1F0F916C12B3}"/>
            </c:ext>
          </c:extLst>
        </c:ser>
        <c:ser>
          <c:idx val="119"/>
          <c:order val="119"/>
          <c:tx>
            <c:strRef>
              <c:f>'Auswertung HS'!$A$122:$C$122</c:f>
              <c:strCache>
                <c:ptCount val="3"/>
                <c:pt idx="0">
                  <c:v>HS 3</c:v>
                </c:pt>
                <c:pt idx="1">
                  <c:v>Kontrollgruppe</c:v>
                </c:pt>
                <c:pt idx="2">
                  <c:v>Total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HS'!$D$122:$Q$122</c:f>
            </c:numRef>
          </c:val>
          <c:extLst>
            <c:ext xmlns:c16="http://schemas.microsoft.com/office/drawing/2014/chart" uri="{C3380CC4-5D6E-409C-BE32-E72D297353CC}">
              <c16:uniqueId val="{00000077-15F3-491D-BB92-1F0F916C12B3}"/>
            </c:ext>
          </c:extLst>
        </c:ser>
        <c:ser>
          <c:idx val="120"/>
          <c:order val="120"/>
          <c:tx>
            <c:strRef>
              <c:f>'Auswertung HS'!$A$123:$C$123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Auto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HS'!$D$123:$Q$123</c:f>
            </c:numRef>
          </c:val>
          <c:extLst>
            <c:ext xmlns:c16="http://schemas.microsoft.com/office/drawing/2014/chart" uri="{C3380CC4-5D6E-409C-BE32-E72D297353CC}">
              <c16:uniqueId val="{00000078-15F3-491D-BB92-1F0F916C12B3}"/>
            </c:ext>
          </c:extLst>
        </c:ser>
        <c:ser>
          <c:idx val="121"/>
          <c:order val="121"/>
          <c:tx>
            <c:strRef>
              <c:f>'Auswertung HS'!$A$124:$C$124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Motorrad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HS'!$D$124:$Q$124</c:f>
            </c:numRef>
          </c:val>
          <c:extLst>
            <c:ext xmlns:c16="http://schemas.microsoft.com/office/drawing/2014/chart" uri="{C3380CC4-5D6E-409C-BE32-E72D297353CC}">
              <c16:uniqueId val="{00000079-15F3-491D-BB92-1F0F916C12B3}"/>
            </c:ext>
          </c:extLst>
        </c:ser>
        <c:ser>
          <c:idx val="122"/>
          <c:order val="122"/>
          <c:tx>
            <c:strRef>
              <c:f>'Auswertung HS'!$A$125:$C$125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Fahrrad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HS'!$D$125:$Q$125</c:f>
            </c:numRef>
          </c:val>
          <c:extLst>
            <c:ext xmlns:c16="http://schemas.microsoft.com/office/drawing/2014/chart" uri="{C3380CC4-5D6E-409C-BE32-E72D297353CC}">
              <c16:uniqueId val="{0000007A-15F3-491D-BB92-1F0F916C12B3}"/>
            </c:ext>
          </c:extLst>
        </c:ser>
        <c:ser>
          <c:idx val="123"/>
          <c:order val="123"/>
          <c:tx>
            <c:strRef>
              <c:f>'Auswertung HS'!$A$126:$C$126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Fussgänger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HS'!$D$126:$Q$126</c:f>
            </c:numRef>
          </c:val>
          <c:extLst>
            <c:ext xmlns:c16="http://schemas.microsoft.com/office/drawing/2014/chart" uri="{C3380CC4-5D6E-409C-BE32-E72D297353CC}">
              <c16:uniqueId val="{0000007B-15F3-491D-BB92-1F0F916C12B3}"/>
            </c:ext>
          </c:extLst>
        </c:ser>
        <c:ser>
          <c:idx val="124"/>
          <c:order val="124"/>
          <c:tx>
            <c:strRef>
              <c:f>'Auswertung HS'!$A$127:$C$127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Bus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HS'!$D$127:$Q$127</c:f>
            </c:numRef>
          </c:val>
          <c:extLst>
            <c:ext xmlns:c16="http://schemas.microsoft.com/office/drawing/2014/chart" uri="{C3380CC4-5D6E-409C-BE32-E72D297353CC}">
              <c16:uniqueId val="{0000007C-15F3-491D-BB92-1F0F916C12B3}"/>
            </c:ext>
          </c:extLst>
        </c:ser>
        <c:ser>
          <c:idx val="125"/>
          <c:order val="125"/>
          <c:tx>
            <c:strRef>
              <c:f>'Auswertung HS'!$A$128:$C$128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LKW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HS'!$D$128:$Q$128</c:f>
            </c:numRef>
          </c:val>
          <c:extLst>
            <c:ext xmlns:c16="http://schemas.microsoft.com/office/drawing/2014/chart" uri="{C3380CC4-5D6E-409C-BE32-E72D297353CC}">
              <c16:uniqueId val="{0000007D-15F3-491D-BB92-1F0F916C12B3}"/>
            </c:ext>
          </c:extLst>
        </c:ser>
        <c:ser>
          <c:idx val="126"/>
          <c:order val="126"/>
          <c:tx>
            <c:strRef>
              <c:f>'Auswertung HS'!$A$129:$C$129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Schiff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HS'!$D$129:$Q$129</c:f>
            </c:numRef>
          </c:val>
          <c:extLst>
            <c:ext xmlns:c16="http://schemas.microsoft.com/office/drawing/2014/chart" uri="{C3380CC4-5D6E-409C-BE32-E72D297353CC}">
              <c16:uniqueId val="{0000007E-15F3-491D-BB92-1F0F916C12B3}"/>
            </c:ext>
          </c:extLst>
        </c:ser>
        <c:ser>
          <c:idx val="127"/>
          <c:order val="127"/>
          <c:tx>
            <c:strRef>
              <c:f>'Auswertung HS'!$A$130:$C$130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Tram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HS'!$D$130:$Q$130</c:f>
            </c:numRef>
          </c:val>
          <c:extLst>
            <c:ext xmlns:c16="http://schemas.microsoft.com/office/drawing/2014/chart" uri="{C3380CC4-5D6E-409C-BE32-E72D297353CC}">
              <c16:uniqueId val="{0000007F-15F3-491D-BB92-1F0F916C12B3}"/>
            </c:ext>
          </c:extLst>
        </c:ser>
        <c:ser>
          <c:idx val="128"/>
          <c:order val="128"/>
          <c:tx>
            <c:strRef>
              <c:f>'Auswertung HS'!$A$131:$C$131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Dumper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HS'!$D$131:$Q$131</c:f>
            </c:numRef>
          </c:val>
          <c:extLst>
            <c:ext xmlns:c16="http://schemas.microsoft.com/office/drawing/2014/chart" uri="{C3380CC4-5D6E-409C-BE32-E72D297353CC}">
              <c16:uniqueId val="{00000080-15F3-491D-BB92-1F0F916C12B3}"/>
            </c:ext>
          </c:extLst>
        </c:ser>
        <c:ser>
          <c:idx val="129"/>
          <c:order val="129"/>
          <c:tx>
            <c:strRef>
              <c:f>'Auswertung HS'!$A$132:$C$132</c:f>
              <c:strCache>
                <c:ptCount val="3"/>
                <c:pt idx="0">
                  <c:v>HS 3</c:v>
                </c:pt>
                <c:pt idx="1">
                  <c:v>Verdachtsfall</c:v>
                </c:pt>
                <c:pt idx="2">
                  <c:v>Total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HS'!$D$132:$Q$132</c:f>
            </c:numRef>
          </c:val>
          <c:extLst>
            <c:ext xmlns:c16="http://schemas.microsoft.com/office/drawing/2014/chart" uri="{C3380CC4-5D6E-409C-BE32-E72D297353CC}">
              <c16:uniqueId val="{00000081-15F3-491D-BB92-1F0F916C12B3}"/>
            </c:ext>
          </c:extLst>
        </c:ser>
        <c:ser>
          <c:idx val="130"/>
          <c:order val="130"/>
          <c:tx>
            <c:strRef>
              <c:f>'Auswertung HS'!$A$133:$C$133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Auto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HS'!$D$133:$Q$133</c:f>
              <c:numCache>
                <c:formatCode>General</c:formatCode>
                <c:ptCount val="14"/>
                <c:pt idx="0">
                  <c:v>23</c:v>
                </c:pt>
                <c:pt idx="1">
                  <c:v>16</c:v>
                </c:pt>
                <c:pt idx="2">
                  <c:v>8</c:v>
                </c:pt>
                <c:pt idx="3">
                  <c:v>8</c:v>
                </c:pt>
                <c:pt idx="4">
                  <c:v>16</c:v>
                </c:pt>
                <c:pt idx="5">
                  <c:v>12</c:v>
                </c:pt>
                <c:pt idx="6">
                  <c:v>4</c:v>
                </c:pt>
                <c:pt idx="7">
                  <c:v>10</c:v>
                </c:pt>
                <c:pt idx="8">
                  <c:v>5</c:v>
                </c:pt>
                <c:pt idx="9">
                  <c:v>2</c:v>
                </c:pt>
                <c:pt idx="10">
                  <c:v>17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2-15F3-491D-BB92-1F0F916C12B3}"/>
            </c:ext>
          </c:extLst>
        </c:ser>
        <c:ser>
          <c:idx val="131"/>
          <c:order val="131"/>
          <c:tx>
            <c:strRef>
              <c:f>'Auswertung HS'!$A$134:$C$134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Motorrad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HS'!$D$134:$Q$134</c:f>
              <c:numCache>
                <c:formatCode>General</c:formatCode>
                <c:ptCount val="14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5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3-15F3-491D-BB92-1F0F916C12B3}"/>
            </c:ext>
          </c:extLst>
        </c:ser>
        <c:ser>
          <c:idx val="132"/>
          <c:order val="132"/>
          <c:tx>
            <c:strRef>
              <c:f>'Auswertung HS'!$A$135:$C$135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Fahrrad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HS'!$D$135:$Q$135</c:f>
              <c:numCache>
                <c:formatCode>General</c:formatCode>
                <c:ptCount val="14"/>
                <c:pt idx="0">
                  <c:v>5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4-15F3-491D-BB92-1F0F916C12B3}"/>
            </c:ext>
          </c:extLst>
        </c:ser>
        <c:ser>
          <c:idx val="133"/>
          <c:order val="133"/>
          <c:tx>
            <c:strRef>
              <c:f>'Auswertung HS'!$A$136:$C$136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Fussgänger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HS'!$D$136:$Q$136</c:f>
            </c:numRef>
          </c:val>
          <c:extLst>
            <c:ext xmlns:c16="http://schemas.microsoft.com/office/drawing/2014/chart" uri="{C3380CC4-5D6E-409C-BE32-E72D297353CC}">
              <c16:uniqueId val="{00000085-15F3-491D-BB92-1F0F916C12B3}"/>
            </c:ext>
          </c:extLst>
        </c:ser>
        <c:ser>
          <c:idx val="134"/>
          <c:order val="134"/>
          <c:tx>
            <c:strRef>
              <c:f>'Auswertung HS'!$A$137:$C$137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Bus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HS'!$D$137:$Q$137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15F3-491D-BB92-1F0F916C12B3}"/>
            </c:ext>
          </c:extLst>
        </c:ser>
        <c:ser>
          <c:idx val="135"/>
          <c:order val="135"/>
          <c:tx>
            <c:strRef>
              <c:f>'Auswertung HS'!$A$138:$C$138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LKW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HS'!$D$138:$Q$138</c:f>
              <c:numCache>
                <c:formatCode>General</c:formatCode>
                <c:ptCount val="14"/>
                <c:pt idx="0">
                  <c:v>7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7-15F3-491D-BB92-1F0F916C12B3}"/>
            </c:ext>
          </c:extLst>
        </c:ser>
        <c:ser>
          <c:idx val="136"/>
          <c:order val="136"/>
          <c:tx>
            <c:strRef>
              <c:f>'Auswertung HS'!$A$139:$C$139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Schiff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HS'!$D$139:$Q$139</c:f>
            </c:numRef>
          </c:val>
          <c:extLst>
            <c:ext xmlns:c16="http://schemas.microsoft.com/office/drawing/2014/chart" uri="{C3380CC4-5D6E-409C-BE32-E72D297353CC}">
              <c16:uniqueId val="{00000088-15F3-491D-BB92-1F0F916C12B3}"/>
            </c:ext>
          </c:extLst>
        </c:ser>
        <c:ser>
          <c:idx val="137"/>
          <c:order val="137"/>
          <c:tx>
            <c:strRef>
              <c:f>'Auswertung HS'!$A$140:$C$140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Tram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HS'!$D$140:$Q$140</c:f>
            </c:numRef>
          </c:val>
          <c:extLst>
            <c:ext xmlns:c16="http://schemas.microsoft.com/office/drawing/2014/chart" uri="{C3380CC4-5D6E-409C-BE32-E72D297353CC}">
              <c16:uniqueId val="{00000089-15F3-491D-BB92-1F0F916C12B3}"/>
            </c:ext>
          </c:extLst>
        </c:ser>
        <c:ser>
          <c:idx val="138"/>
          <c:order val="138"/>
          <c:tx>
            <c:strRef>
              <c:f>'Auswertung HS'!$A$141:$C$141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Dumper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HS'!$D$141:$Q$141</c:f>
            </c:numRef>
          </c:val>
          <c:extLst>
            <c:ext xmlns:c16="http://schemas.microsoft.com/office/drawing/2014/chart" uri="{C3380CC4-5D6E-409C-BE32-E72D297353CC}">
              <c16:uniqueId val="{0000008A-15F3-491D-BB92-1F0F916C12B3}"/>
            </c:ext>
          </c:extLst>
        </c:ser>
        <c:ser>
          <c:idx val="139"/>
          <c:order val="139"/>
          <c:tx>
            <c:strRef>
              <c:f>'Auswertung HS'!$A$142:$C$142</c:f>
              <c:strCache>
                <c:ptCount val="3"/>
                <c:pt idx="0">
                  <c:v>HS 3</c:v>
                </c:pt>
                <c:pt idx="1">
                  <c:v>Total</c:v>
                </c:pt>
                <c:pt idx="2">
                  <c:v>Total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HS'!$D$142:$Q$142</c:f>
            </c:numRef>
          </c:val>
          <c:extLst>
            <c:ext xmlns:c16="http://schemas.microsoft.com/office/drawing/2014/chart" uri="{C3380CC4-5D6E-409C-BE32-E72D297353CC}">
              <c16:uniqueId val="{0000008B-15F3-491D-BB92-1F0F916C12B3}"/>
            </c:ext>
          </c:extLst>
        </c:ser>
        <c:ser>
          <c:idx val="140"/>
          <c:order val="140"/>
          <c:tx>
            <c:strRef>
              <c:f>'Auswertung HS'!$A$143:$C$143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Auto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HS'!$D$143:$Q$143</c:f>
            </c:numRef>
          </c:val>
          <c:extLst>
            <c:ext xmlns:c16="http://schemas.microsoft.com/office/drawing/2014/chart" uri="{C3380CC4-5D6E-409C-BE32-E72D297353CC}">
              <c16:uniqueId val="{0000008C-15F3-491D-BB92-1F0F916C12B3}"/>
            </c:ext>
          </c:extLst>
        </c:ser>
        <c:ser>
          <c:idx val="141"/>
          <c:order val="141"/>
          <c:tx>
            <c:strRef>
              <c:f>'Auswertung HS'!$A$144:$C$144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Motorrad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HS'!$D$144:$Q$144</c:f>
            </c:numRef>
          </c:val>
          <c:extLst>
            <c:ext xmlns:c16="http://schemas.microsoft.com/office/drawing/2014/chart" uri="{C3380CC4-5D6E-409C-BE32-E72D297353CC}">
              <c16:uniqueId val="{0000008D-15F3-491D-BB92-1F0F916C12B3}"/>
            </c:ext>
          </c:extLst>
        </c:ser>
        <c:ser>
          <c:idx val="142"/>
          <c:order val="142"/>
          <c:tx>
            <c:strRef>
              <c:f>'Auswertung HS'!$A$145:$C$145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Fahrrad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HS'!$D$145:$Q$145</c:f>
            </c:numRef>
          </c:val>
          <c:extLst>
            <c:ext xmlns:c16="http://schemas.microsoft.com/office/drawing/2014/chart" uri="{C3380CC4-5D6E-409C-BE32-E72D297353CC}">
              <c16:uniqueId val="{0000008E-15F3-491D-BB92-1F0F916C12B3}"/>
            </c:ext>
          </c:extLst>
        </c:ser>
        <c:ser>
          <c:idx val="143"/>
          <c:order val="143"/>
          <c:tx>
            <c:strRef>
              <c:f>'Auswertung HS'!$A$146:$C$146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Fussgänger</c:v>
                </c:pt>
              </c:strCache>
            </c:strRef>
          </c:tx>
          <c:spPr>
            <a:solidFill>
              <a:srgbClr val="98480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HS'!$D$146:$Q$146</c:f>
            </c:numRef>
          </c:val>
          <c:extLst>
            <c:ext xmlns:c16="http://schemas.microsoft.com/office/drawing/2014/chart" uri="{C3380CC4-5D6E-409C-BE32-E72D297353CC}">
              <c16:uniqueId val="{0000008F-15F3-491D-BB92-1F0F916C12B3}"/>
            </c:ext>
          </c:extLst>
        </c:ser>
        <c:ser>
          <c:idx val="144"/>
          <c:order val="144"/>
          <c:tx>
            <c:strRef>
              <c:f>'Auswertung HS'!$A$147:$C$147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Bus</c:v>
                </c:pt>
              </c:strCache>
            </c:strRef>
          </c:tx>
          <c:spPr>
            <a:solidFill>
              <a:srgbClr val="84A7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HS'!$D$147:$Q$147</c:f>
            </c:numRef>
          </c:val>
          <c:extLst>
            <c:ext xmlns:c16="http://schemas.microsoft.com/office/drawing/2014/chart" uri="{C3380CC4-5D6E-409C-BE32-E72D297353CC}">
              <c16:uniqueId val="{00000090-15F3-491D-BB92-1F0F916C12B3}"/>
            </c:ext>
          </c:extLst>
        </c:ser>
        <c:ser>
          <c:idx val="145"/>
          <c:order val="145"/>
          <c:tx>
            <c:strRef>
              <c:f>'Auswertung HS'!$A$148:$C$148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LKW</c:v>
                </c:pt>
              </c:strCache>
            </c:strRef>
          </c:tx>
          <c:spPr>
            <a:solidFill>
              <a:srgbClr val="D3848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HS'!$D$148:$Q$148</c:f>
            </c:numRef>
          </c:val>
          <c:extLst>
            <c:ext xmlns:c16="http://schemas.microsoft.com/office/drawing/2014/chart" uri="{C3380CC4-5D6E-409C-BE32-E72D297353CC}">
              <c16:uniqueId val="{00000091-15F3-491D-BB92-1F0F916C12B3}"/>
            </c:ext>
          </c:extLst>
        </c:ser>
        <c:ser>
          <c:idx val="146"/>
          <c:order val="146"/>
          <c:tx>
            <c:strRef>
              <c:f>'Auswertung HS'!$A$149:$C$149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Schiff</c:v>
                </c:pt>
              </c:strCache>
            </c:strRef>
          </c:tx>
          <c:spPr>
            <a:solidFill>
              <a:srgbClr val="B9CF8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HS'!$D$149:$Q$149</c:f>
            </c:numRef>
          </c:val>
          <c:extLst>
            <c:ext xmlns:c16="http://schemas.microsoft.com/office/drawing/2014/chart" uri="{C3380CC4-5D6E-409C-BE32-E72D297353CC}">
              <c16:uniqueId val="{00000092-15F3-491D-BB92-1F0F916C12B3}"/>
            </c:ext>
          </c:extLst>
        </c:ser>
        <c:ser>
          <c:idx val="147"/>
          <c:order val="147"/>
          <c:tx>
            <c:strRef>
              <c:f>'Auswertung HS'!$A$150:$C$150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Tram</c:v>
                </c:pt>
              </c:strCache>
            </c:strRef>
          </c:tx>
          <c:spPr>
            <a:solidFill>
              <a:srgbClr val="A693B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HS'!$D$150:$Q$150</c:f>
            </c:numRef>
          </c:val>
          <c:extLst>
            <c:ext xmlns:c16="http://schemas.microsoft.com/office/drawing/2014/chart" uri="{C3380CC4-5D6E-409C-BE32-E72D297353CC}">
              <c16:uniqueId val="{00000093-15F3-491D-BB92-1F0F916C12B3}"/>
            </c:ext>
          </c:extLst>
        </c:ser>
        <c:ser>
          <c:idx val="148"/>
          <c:order val="148"/>
          <c:tx>
            <c:strRef>
              <c:f>'Auswertung HS'!$A$151:$C$151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Dumper</c:v>
                </c:pt>
              </c:strCache>
            </c:strRef>
          </c:tx>
          <c:spPr>
            <a:solidFill>
              <a:srgbClr val="81C5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HS'!$D$151:$Q$151</c:f>
            </c:numRef>
          </c:val>
          <c:extLst>
            <c:ext xmlns:c16="http://schemas.microsoft.com/office/drawing/2014/chart" uri="{C3380CC4-5D6E-409C-BE32-E72D297353CC}">
              <c16:uniqueId val="{00000094-15F3-491D-BB92-1F0F916C12B3}"/>
            </c:ext>
          </c:extLst>
        </c:ser>
        <c:ser>
          <c:idx val="149"/>
          <c:order val="149"/>
          <c:tx>
            <c:strRef>
              <c:f>'Auswertung HS'!$A$152:$C$152</c:f>
              <c:strCache>
                <c:ptCount val="3"/>
                <c:pt idx="0">
                  <c:v>HS 5</c:v>
                </c:pt>
                <c:pt idx="1">
                  <c:v>Berufsfahrer</c:v>
                </c:pt>
                <c:pt idx="2">
                  <c:v>Total</c:v>
                </c:pt>
              </c:strCache>
            </c:strRef>
          </c:tx>
          <c:spPr>
            <a:solidFill>
              <a:srgbClr val="F9B57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HS'!$D$152:$Q$152</c:f>
            </c:numRef>
          </c:val>
          <c:extLst>
            <c:ext xmlns:c16="http://schemas.microsoft.com/office/drawing/2014/chart" uri="{C3380CC4-5D6E-409C-BE32-E72D297353CC}">
              <c16:uniqueId val="{00000095-15F3-491D-BB92-1F0F916C12B3}"/>
            </c:ext>
          </c:extLst>
        </c:ser>
        <c:ser>
          <c:idx val="150"/>
          <c:order val="150"/>
          <c:tx>
            <c:strRef>
              <c:f>'Auswertung HS'!$A$153:$C$153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Auto</c:v>
                </c:pt>
              </c:strCache>
            </c:strRef>
          </c:tx>
          <c:spPr>
            <a:solidFill>
              <a:srgbClr val="FFFF99"/>
            </a:solidFill>
            <a:ln w="0">
              <a:solidFill>
                <a:srgbClr val="FFFF00"/>
              </a:solidFill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HS'!$D$153:$Q$153</c:f>
            </c:numRef>
          </c:val>
          <c:extLst>
            <c:ext xmlns:c16="http://schemas.microsoft.com/office/drawing/2014/chart" uri="{C3380CC4-5D6E-409C-BE32-E72D297353CC}">
              <c16:uniqueId val="{00000096-15F3-491D-BB92-1F0F916C12B3}"/>
            </c:ext>
          </c:extLst>
        </c:ser>
        <c:ser>
          <c:idx val="151"/>
          <c:order val="151"/>
          <c:tx>
            <c:strRef>
              <c:f>'Auswertung HS'!$A$154:$C$154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Motorrad</c:v>
                </c:pt>
              </c:strCache>
            </c:strRef>
          </c:tx>
          <c:spPr>
            <a:solidFill>
              <a:srgbClr val="8B343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HS'!$D$154:$Q$154</c:f>
            </c:numRef>
          </c:val>
          <c:extLst>
            <c:ext xmlns:c16="http://schemas.microsoft.com/office/drawing/2014/chart" uri="{C3380CC4-5D6E-409C-BE32-E72D297353CC}">
              <c16:uniqueId val="{00000097-15F3-491D-BB92-1F0F916C12B3}"/>
            </c:ext>
          </c:extLst>
        </c:ser>
        <c:ser>
          <c:idx val="152"/>
          <c:order val="152"/>
          <c:tx>
            <c:strRef>
              <c:f>'Auswertung HS'!$A$155:$C$155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Fahrrad</c:v>
                </c:pt>
              </c:strCache>
            </c:strRef>
          </c:tx>
          <c:spPr>
            <a:solidFill>
              <a:srgbClr val="6F89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HS'!$D$155:$Q$155</c:f>
            </c:numRef>
          </c:val>
          <c:extLst>
            <c:ext xmlns:c16="http://schemas.microsoft.com/office/drawing/2014/chart" uri="{C3380CC4-5D6E-409C-BE32-E72D297353CC}">
              <c16:uniqueId val="{00000098-15F3-491D-BB92-1F0F916C12B3}"/>
            </c:ext>
          </c:extLst>
        </c:ser>
        <c:ser>
          <c:idx val="153"/>
          <c:order val="153"/>
          <c:tx>
            <c:strRef>
              <c:f>'Auswertung HS'!$A$156:$C$156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Fussgänger</c:v>
                </c:pt>
              </c:strCache>
            </c:strRef>
          </c:tx>
          <c:spPr>
            <a:solidFill>
              <a:srgbClr val="59457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HS'!$D$156:$Q$156</c:f>
            </c:numRef>
          </c:val>
          <c:extLst>
            <c:ext xmlns:c16="http://schemas.microsoft.com/office/drawing/2014/chart" uri="{C3380CC4-5D6E-409C-BE32-E72D297353CC}">
              <c16:uniqueId val="{00000099-15F3-491D-BB92-1F0F916C12B3}"/>
            </c:ext>
          </c:extLst>
        </c:ser>
        <c:ser>
          <c:idx val="154"/>
          <c:order val="154"/>
          <c:tx>
            <c:strRef>
              <c:f>'Auswertung HS'!$A$157:$C$157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Bus</c:v>
                </c:pt>
              </c:strCache>
            </c:strRef>
          </c:tx>
          <c:spPr>
            <a:solidFill>
              <a:srgbClr val="2E7C9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HS'!$D$157:$Q$157</c:f>
            </c:numRef>
          </c:val>
          <c:extLst>
            <c:ext xmlns:c16="http://schemas.microsoft.com/office/drawing/2014/chart" uri="{C3380CC4-5D6E-409C-BE32-E72D297353CC}">
              <c16:uniqueId val="{0000009A-15F3-491D-BB92-1F0F916C12B3}"/>
            </c:ext>
          </c:extLst>
        </c:ser>
        <c:ser>
          <c:idx val="155"/>
          <c:order val="155"/>
          <c:tx>
            <c:strRef>
              <c:f>'Auswertung HS'!$A$158:$C$158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LKW</c:v>
                </c:pt>
              </c:strCache>
            </c:strRef>
          </c:tx>
          <c:spPr>
            <a:solidFill>
              <a:srgbClr val="D5650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HS'!$D$158:$Q$158</c:f>
            </c:numRef>
          </c:val>
          <c:extLst>
            <c:ext xmlns:c16="http://schemas.microsoft.com/office/drawing/2014/chart" uri="{C3380CC4-5D6E-409C-BE32-E72D297353CC}">
              <c16:uniqueId val="{0000009B-15F3-491D-BB92-1F0F916C12B3}"/>
            </c:ext>
          </c:extLst>
        </c:ser>
        <c:ser>
          <c:idx val="156"/>
          <c:order val="156"/>
          <c:tx>
            <c:strRef>
              <c:f>'Auswertung HS'!$A$159:$C$159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Schiff</c:v>
                </c:pt>
              </c:strCache>
            </c:strRef>
          </c:tx>
          <c:spPr>
            <a:solidFill>
              <a:srgbClr val="A7C0DE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HS'!$D$159:$Q$159</c:f>
            </c:numRef>
          </c:val>
          <c:extLst>
            <c:ext xmlns:c16="http://schemas.microsoft.com/office/drawing/2014/chart" uri="{C3380CC4-5D6E-409C-BE32-E72D297353CC}">
              <c16:uniqueId val="{0000009C-15F3-491D-BB92-1F0F916C12B3}"/>
            </c:ext>
          </c:extLst>
        </c:ser>
        <c:ser>
          <c:idx val="157"/>
          <c:order val="157"/>
          <c:tx>
            <c:strRef>
              <c:f>'Auswertung HS'!$A$160:$C$160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Tram</c:v>
                </c:pt>
              </c:strCache>
            </c:strRef>
          </c:tx>
          <c:spPr>
            <a:solidFill>
              <a:srgbClr val="DFA7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HS'!$D$160:$Q$160</c:f>
            </c:numRef>
          </c:val>
          <c:extLst>
            <c:ext xmlns:c16="http://schemas.microsoft.com/office/drawing/2014/chart" uri="{C3380CC4-5D6E-409C-BE32-E72D297353CC}">
              <c16:uniqueId val="{0000009D-15F3-491D-BB92-1F0F916C12B3}"/>
            </c:ext>
          </c:extLst>
        </c:ser>
        <c:ser>
          <c:idx val="158"/>
          <c:order val="158"/>
          <c:tx>
            <c:strRef>
              <c:f>'Auswertung HS'!$A$161:$C$161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Dumper</c:v>
                </c:pt>
              </c:strCache>
            </c:strRef>
          </c:tx>
          <c:spPr>
            <a:solidFill>
              <a:srgbClr val="CDDDA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HS'!$D$161:$Q$161</c:f>
            </c:numRef>
          </c:val>
          <c:extLst>
            <c:ext xmlns:c16="http://schemas.microsoft.com/office/drawing/2014/chart" uri="{C3380CC4-5D6E-409C-BE32-E72D297353CC}">
              <c16:uniqueId val="{0000009E-15F3-491D-BB92-1F0F916C12B3}"/>
            </c:ext>
          </c:extLst>
        </c:ser>
        <c:ser>
          <c:idx val="159"/>
          <c:order val="159"/>
          <c:tx>
            <c:strRef>
              <c:f>'Auswertung HS'!$A$162:$C$162</c:f>
              <c:strCache>
                <c:ptCount val="3"/>
                <c:pt idx="0">
                  <c:v>HS 5</c:v>
                </c:pt>
                <c:pt idx="1">
                  <c:v>Med. Problem</c:v>
                </c:pt>
                <c:pt idx="2">
                  <c:v>Total</c:v>
                </c:pt>
              </c:strCache>
            </c:strRef>
          </c:tx>
          <c:spPr>
            <a:solidFill>
              <a:srgbClr val="BFB1D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HS'!$D$162:$Q$162</c:f>
            </c:numRef>
          </c:val>
          <c:extLst>
            <c:ext xmlns:c16="http://schemas.microsoft.com/office/drawing/2014/chart" uri="{C3380CC4-5D6E-409C-BE32-E72D297353CC}">
              <c16:uniqueId val="{0000009F-15F3-491D-BB92-1F0F916C12B3}"/>
            </c:ext>
          </c:extLst>
        </c:ser>
        <c:ser>
          <c:idx val="160"/>
          <c:order val="160"/>
          <c:tx>
            <c:strRef>
              <c:f>'Auswertung HS'!$A$163:$C$163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Auto</c:v>
                </c:pt>
              </c:strCache>
            </c:strRef>
          </c:tx>
          <c:spPr>
            <a:solidFill>
              <a:srgbClr val="A5D5E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HS'!$D$163:$Q$163</c:f>
            </c:numRef>
          </c:val>
          <c:extLst>
            <c:ext xmlns:c16="http://schemas.microsoft.com/office/drawing/2014/chart" uri="{C3380CC4-5D6E-409C-BE32-E72D297353CC}">
              <c16:uniqueId val="{000000A0-15F3-491D-BB92-1F0F916C12B3}"/>
            </c:ext>
          </c:extLst>
        </c:ser>
        <c:ser>
          <c:idx val="161"/>
          <c:order val="161"/>
          <c:tx>
            <c:strRef>
              <c:f>'Auswertung HS'!$A$164:$C$164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Motorrad</c:v>
                </c:pt>
              </c:strCache>
            </c:strRef>
          </c:tx>
          <c:spPr>
            <a:solidFill>
              <a:srgbClr val="FBCA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HS'!$D$164:$Q$164</c:f>
            </c:numRef>
          </c:val>
          <c:extLst>
            <c:ext xmlns:c16="http://schemas.microsoft.com/office/drawing/2014/chart" uri="{C3380CC4-5D6E-409C-BE32-E72D297353CC}">
              <c16:uniqueId val="{000000A1-15F3-491D-BB92-1F0F916C12B3}"/>
            </c:ext>
          </c:extLst>
        </c:ser>
        <c:ser>
          <c:idx val="162"/>
          <c:order val="162"/>
          <c:tx>
            <c:strRef>
              <c:f>'Auswertung HS'!$A$165:$C$165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Fahrrad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HS'!$D$165:$Q$165</c:f>
            </c:numRef>
          </c:val>
          <c:extLst>
            <c:ext xmlns:c16="http://schemas.microsoft.com/office/drawing/2014/chart" uri="{C3380CC4-5D6E-409C-BE32-E72D297353CC}">
              <c16:uniqueId val="{000000A2-15F3-491D-BB92-1F0F916C12B3}"/>
            </c:ext>
          </c:extLst>
        </c:ser>
        <c:ser>
          <c:idx val="163"/>
          <c:order val="163"/>
          <c:tx>
            <c:strRef>
              <c:f>'Auswertung HS'!$A$166:$C$166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Fussgänger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HS'!$D$166:$Q$166</c:f>
            </c:numRef>
          </c:val>
          <c:extLst>
            <c:ext xmlns:c16="http://schemas.microsoft.com/office/drawing/2014/chart" uri="{C3380CC4-5D6E-409C-BE32-E72D297353CC}">
              <c16:uniqueId val="{000000A3-15F3-491D-BB92-1F0F916C12B3}"/>
            </c:ext>
          </c:extLst>
        </c:ser>
        <c:ser>
          <c:idx val="164"/>
          <c:order val="164"/>
          <c:tx>
            <c:strRef>
              <c:f>'Auswertung HS'!$A$167:$C$167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Bus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HS'!$D$167:$Q$167</c:f>
            </c:numRef>
          </c:val>
          <c:extLst>
            <c:ext xmlns:c16="http://schemas.microsoft.com/office/drawing/2014/chart" uri="{C3380CC4-5D6E-409C-BE32-E72D297353CC}">
              <c16:uniqueId val="{000000A4-15F3-491D-BB92-1F0F916C12B3}"/>
            </c:ext>
          </c:extLst>
        </c:ser>
        <c:ser>
          <c:idx val="165"/>
          <c:order val="165"/>
          <c:tx>
            <c:strRef>
              <c:f>'Auswertung HS'!$A$168:$C$168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LKW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HS'!$D$168:$Q$168</c:f>
            </c:numRef>
          </c:val>
          <c:extLst>
            <c:ext xmlns:c16="http://schemas.microsoft.com/office/drawing/2014/chart" uri="{C3380CC4-5D6E-409C-BE32-E72D297353CC}">
              <c16:uniqueId val="{000000A5-15F3-491D-BB92-1F0F916C12B3}"/>
            </c:ext>
          </c:extLst>
        </c:ser>
        <c:ser>
          <c:idx val="166"/>
          <c:order val="166"/>
          <c:tx>
            <c:strRef>
              <c:f>'Auswertung HS'!$A$169:$C$169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Schiff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HS'!$D$169:$Q$169</c:f>
            </c:numRef>
          </c:val>
          <c:extLst>
            <c:ext xmlns:c16="http://schemas.microsoft.com/office/drawing/2014/chart" uri="{C3380CC4-5D6E-409C-BE32-E72D297353CC}">
              <c16:uniqueId val="{000000A6-15F3-491D-BB92-1F0F916C12B3}"/>
            </c:ext>
          </c:extLst>
        </c:ser>
        <c:ser>
          <c:idx val="167"/>
          <c:order val="167"/>
          <c:tx>
            <c:strRef>
              <c:f>'Auswertung HS'!$A$170:$C$170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Tram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HS'!$D$170:$Q$170</c:f>
            </c:numRef>
          </c:val>
          <c:extLst>
            <c:ext xmlns:c16="http://schemas.microsoft.com/office/drawing/2014/chart" uri="{C3380CC4-5D6E-409C-BE32-E72D297353CC}">
              <c16:uniqueId val="{000000A7-15F3-491D-BB92-1F0F916C12B3}"/>
            </c:ext>
          </c:extLst>
        </c:ser>
        <c:ser>
          <c:idx val="168"/>
          <c:order val="168"/>
          <c:tx>
            <c:strRef>
              <c:f>'Auswertung HS'!$A$171:$C$171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Dumper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HS'!$D$171:$Q$171</c:f>
            </c:numRef>
          </c:val>
          <c:extLst>
            <c:ext xmlns:c16="http://schemas.microsoft.com/office/drawing/2014/chart" uri="{C3380CC4-5D6E-409C-BE32-E72D297353CC}">
              <c16:uniqueId val="{000000A8-15F3-491D-BB92-1F0F916C12B3}"/>
            </c:ext>
          </c:extLst>
        </c:ser>
        <c:ser>
          <c:idx val="169"/>
          <c:order val="169"/>
          <c:tx>
            <c:strRef>
              <c:f>'Auswertung HS'!$A$172:$C$172</c:f>
              <c:strCache>
                <c:ptCount val="3"/>
                <c:pt idx="0">
                  <c:v>HS 5</c:v>
                </c:pt>
                <c:pt idx="1">
                  <c:v>Altersfahrer</c:v>
                </c:pt>
                <c:pt idx="2">
                  <c:v>Total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HS'!$D$172:$Q$172</c:f>
            </c:numRef>
          </c:val>
          <c:extLst>
            <c:ext xmlns:c16="http://schemas.microsoft.com/office/drawing/2014/chart" uri="{C3380CC4-5D6E-409C-BE32-E72D297353CC}">
              <c16:uniqueId val="{000000A9-15F3-491D-BB92-1F0F916C12B3}"/>
            </c:ext>
          </c:extLst>
        </c:ser>
        <c:ser>
          <c:idx val="170"/>
          <c:order val="170"/>
          <c:tx>
            <c:strRef>
              <c:f>'Auswertung HS'!$A$173:$C$173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Auto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HS'!$D$173:$Q$173</c:f>
            </c:numRef>
          </c:val>
          <c:extLst>
            <c:ext xmlns:c16="http://schemas.microsoft.com/office/drawing/2014/chart" uri="{C3380CC4-5D6E-409C-BE32-E72D297353CC}">
              <c16:uniqueId val="{000000AA-15F3-491D-BB92-1F0F916C12B3}"/>
            </c:ext>
          </c:extLst>
        </c:ser>
        <c:ser>
          <c:idx val="171"/>
          <c:order val="171"/>
          <c:tx>
            <c:strRef>
              <c:f>'Auswertung HS'!$A$174:$C$174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Motorrad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HS'!$D$174:$Q$174</c:f>
            </c:numRef>
          </c:val>
          <c:extLst>
            <c:ext xmlns:c16="http://schemas.microsoft.com/office/drawing/2014/chart" uri="{C3380CC4-5D6E-409C-BE32-E72D297353CC}">
              <c16:uniqueId val="{000000AB-15F3-491D-BB92-1F0F916C12B3}"/>
            </c:ext>
          </c:extLst>
        </c:ser>
        <c:ser>
          <c:idx val="172"/>
          <c:order val="172"/>
          <c:tx>
            <c:strRef>
              <c:f>'Auswertung HS'!$A$175:$C$175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Fahrrad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HS'!$D$175:$Q$175</c:f>
            </c:numRef>
          </c:val>
          <c:extLst>
            <c:ext xmlns:c16="http://schemas.microsoft.com/office/drawing/2014/chart" uri="{C3380CC4-5D6E-409C-BE32-E72D297353CC}">
              <c16:uniqueId val="{000000AC-15F3-491D-BB92-1F0F916C12B3}"/>
            </c:ext>
          </c:extLst>
        </c:ser>
        <c:ser>
          <c:idx val="173"/>
          <c:order val="173"/>
          <c:tx>
            <c:strRef>
              <c:f>'Auswertung HS'!$A$176:$C$176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Fussgänger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HS'!$D$176:$Q$176</c:f>
            </c:numRef>
          </c:val>
          <c:extLst>
            <c:ext xmlns:c16="http://schemas.microsoft.com/office/drawing/2014/chart" uri="{C3380CC4-5D6E-409C-BE32-E72D297353CC}">
              <c16:uniqueId val="{000000AD-15F3-491D-BB92-1F0F916C12B3}"/>
            </c:ext>
          </c:extLst>
        </c:ser>
        <c:ser>
          <c:idx val="174"/>
          <c:order val="174"/>
          <c:tx>
            <c:strRef>
              <c:f>'Auswertung HS'!$A$177:$C$177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Bus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HS'!$D$177:$Q$177</c:f>
            </c:numRef>
          </c:val>
          <c:extLst>
            <c:ext xmlns:c16="http://schemas.microsoft.com/office/drawing/2014/chart" uri="{C3380CC4-5D6E-409C-BE32-E72D297353CC}">
              <c16:uniqueId val="{000000AE-15F3-491D-BB92-1F0F916C12B3}"/>
            </c:ext>
          </c:extLst>
        </c:ser>
        <c:ser>
          <c:idx val="175"/>
          <c:order val="175"/>
          <c:tx>
            <c:strRef>
              <c:f>'Auswertung HS'!$A$178:$C$178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LKW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HS'!$D$178:$Q$178</c:f>
            </c:numRef>
          </c:val>
          <c:extLst>
            <c:ext xmlns:c16="http://schemas.microsoft.com/office/drawing/2014/chart" uri="{C3380CC4-5D6E-409C-BE32-E72D297353CC}">
              <c16:uniqueId val="{000000AF-15F3-491D-BB92-1F0F916C12B3}"/>
            </c:ext>
          </c:extLst>
        </c:ser>
        <c:ser>
          <c:idx val="176"/>
          <c:order val="176"/>
          <c:tx>
            <c:strRef>
              <c:f>'Auswertung HS'!$A$179:$C$179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Schiff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HS'!$D$179:$Q$179</c:f>
            </c:numRef>
          </c:val>
          <c:extLst>
            <c:ext xmlns:c16="http://schemas.microsoft.com/office/drawing/2014/chart" uri="{C3380CC4-5D6E-409C-BE32-E72D297353CC}">
              <c16:uniqueId val="{000000B0-15F3-491D-BB92-1F0F916C12B3}"/>
            </c:ext>
          </c:extLst>
        </c:ser>
        <c:ser>
          <c:idx val="177"/>
          <c:order val="177"/>
          <c:tx>
            <c:strRef>
              <c:f>'Auswertung HS'!$A$180:$C$180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Tram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HS'!$D$180:$Q$180</c:f>
            </c:numRef>
          </c:val>
          <c:extLst>
            <c:ext xmlns:c16="http://schemas.microsoft.com/office/drawing/2014/chart" uri="{C3380CC4-5D6E-409C-BE32-E72D297353CC}">
              <c16:uniqueId val="{000000B1-15F3-491D-BB92-1F0F916C12B3}"/>
            </c:ext>
          </c:extLst>
        </c:ser>
        <c:ser>
          <c:idx val="178"/>
          <c:order val="178"/>
          <c:tx>
            <c:strRef>
              <c:f>'Auswertung HS'!$A$181:$C$181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Dumper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HS'!$D$181:$Q$181</c:f>
            </c:numRef>
          </c:val>
          <c:extLst>
            <c:ext xmlns:c16="http://schemas.microsoft.com/office/drawing/2014/chart" uri="{C3380CC4-5D6E-409C-BE32-E72D297353CC}">
              <c16:uniqueId val="{000000B2-15F3-491D-BB92-1F0F916C12B3}"/>
            </c:ext>
          </c:extLst>
        </c:ser>
        <c:ser>
          <c:idx val="179"/>
          <c:order val="179"/>
          <c:tx>
            <c:strRef>
              <c:f>'Auswertung HS'!$A$182:$C$182</c:f>
              <c:strCache>
                <c:ptCount val="3"/>
                <c:pt idx="0">
                  <c:v>HS 5</c:v>
                </c:pt>
                <c:pt idx="1">
                  <c:v>Alkohol</c:v>
                </c:pt>
                <c:pt idx="2">
                  <c:v>Total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HS'!$D$182:$Q$182</c:f>
            </c:numRef>
          </c:val>
          <c:extLst>
            <c:ext xmlns:c16="http://schemas.microsoft.com/office/drawing/2014/chart" uri="{C3380CC4-5D6E-409C-BE32-E72D297353CC}">
              <c16:uniqueId val="{000000B3-15F3-491D-BB92-1F0F916C12B3}"/>
            </c:ext>
          </c:extLst>
        </c:ser>
        <c:ser>
          <c:idx val="180"/>
          <c:order val="180"/>
          <c:tx>
            <c:strRef>
              <c:f>'Auswertung HS'!$A$183:$C$183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Auto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HS'!$D$183:$Q$183</c:f>
            </c:numRef>
          </c:val>
          <c:extLst>
            <c:ext xmlns:c16="http://schemas.microsoft.com/office/drawing/2014/chart" uri="{C3380CC4-5D6E-409C-BE32-E72D297353CC}">
              <c16:uniqueId val="{000000B4-15F3-491D-BB92-1F0F916C12B3}"/>
            </c:ext>
          </c:extLst>
        </c:ser>
        <c:ser>
          <c:idx val="181"/>
          <c:order val="181"/>
          <c:tx>
            <c:strRef>
              <c:f>'Auswertung HS'!$A$184:$C$184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Motorrad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HS'!$D$184:$Q$184</c:f>
            </c:numRef>
          </c:val>
          <c:extLst>
            <c:ext xmlns:c16="http://schemas.microsoft.com/office/drawing/2014/chart" uri="{C3380CC4-5D6E-409C-BE32-E72D297353CC}">
              <c16:uniqueId val="{000000B5-15F3-491D-BB92-1F0F916C12B3}"/>
            </c:ext>
          </c:extLst>
        </c:ser>
        <c:ser>
          <c:idx val="182"/>
          <c:order val="182"/>
          <c:tx>
            <c:strRef>
              <c:f>'Auswertung HS'!$A$185:$C$185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Fahrrad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HS'!$D$185:$Q$185</c:f>
            </c:numRef>
          </c:val>
          <c:extLst>
            <c:ext xmlns:c16="http://schemas.microsoft.com/office/drawing/2014/chart" uri="{C3380CC4-5D6E-409C-BE32-E72D297353CC}">
              <c16:uniqueId val="{000000B6-15F3-491D-BB92-1F0F916C12B3}"/>
            </c:ext>
          </c:extLst>
        </c:ser>
        <c:ser>
          <c:idx val="183"/>
          <c:order val="183"/>
          <c:tx>
            <c:strRef>
              <c:f>'Auswertung HS'!$A$186:$C$186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Fussgänger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HS'!$D$186:$Q$186</c:f>
            </c:numRef>
          </c:val>
          <c:extLst>
            <c:ext xmlns:c16="http://schemas.microsoft.com/office/drawing/2014/chart" uri="{C3380CC4-5D6E-409C-BE32-E72D297353CC}">
              <c16:uniqueId val="{000000B7-15F3-491D-BB92-1F0F916C12B3}"/>
            </c:ext>
          </c:extLst>
        </c:ser>
        <c:ser>
          <c:idx val="184"/>
          <c:order val="184"/>
          <c:tx>
            <c:strRef>
              <c:f>'Auswertung HS'!$A$187:$C$187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Bus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HS'!$D$187:$Q$187</c:f>
            </c:numRef>
          </c:val>
          <c:extLst>
            <c:ext xmlns:c16="http://schemas.microsoft.com/office/drawing/2014/chart" uri="{C3380CC4-5D6E-409C-BE32-E72D297353CC}">
              <c16:uniqueId val="{000000B8-15F3-491D-BB92-1F0F916C12B3}"/>
            </c:ext>
          </c:extLst>
        </c:ser>
        <c:ser>
          <c:idx val="185"/>
          <c:order val="185"/>
          <c:tx>
            <c:strRef>
              <c:f>'Auswertung HS'!$A$188:$C$188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LKW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HS'!$D$188:$Q$188</c:f>
            </c:numRef>
          </c:val>
          <c:extLst>
            <c:ext xmlns:c16="http://schemas.microsoft.com/office/drawing/2014/chart" uri="{C3380CC4-5D6E-409C-BE32-E72D297353CC}">
              <c16:uniqueId val="{000000B9-15F3-491D-BB92-1F0F916C12B3}"/>
            </c:ext>
          </c:extLst>
        </c:ser>
        <c:ser>
          <c:idx val="186"/>
          <c:order val="186"/>
          <c:tx>
            <c:strRef>
              <c:f>'Auswertung HS'!$A$189:$C$189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Schiff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HS'!$D$189:$Q$189</c:f>
            </c:numRef>
          </c:val>
          <c:extLst>
            <c:ext xmlns:c16="http://schemas.microsoft.com/office/drawing/2014/chart" uri="{C3380CC4-5D6E-409C-BE32-E72D297353CC}">
              <c16:uniqueId val="{000000BA-15F3-491D-BB92-1F0F916C12B3}"/>
            </c:ext>
          </c:extLst>
        </c:ser>
        <c:ser>
          <c:idx val="187"/>
          <c:order val="187"/>
          <c:tx>
            <c:strRef>
              <c:f>'Auswertung HS'!$A$190:$C$190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Tram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HS'!$D$190:$Q$190</c:f>
            </c:numRef>
          </c:val>
          <c:extLst>
            <c:ext xmlns:c16="http://schemas.microsoft.com/office/drawing/2014/chart" uri="{C3380CC4-5D6E-409C-BE32-E72D297353CC}">
              <c16:uniqueId val="{000000BB-15F3-491D-BB92-1F0F916C12B3}"/>
            </c:ext>
          </c:extLst>
        </c:ser>
        <c:ser>
          <c:idx val="188"/>
          <c:order val="188"/>
          <c:tx>
            <c:strRef>
              <c:f>'Auswertung HS'!$A$191:$C$191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Dumper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HS'!$D$191:$Q$191</c:f>
            </c:numRef>
          </c:val>
          <c:extLst>
            <c:ext xmlns:c16="http://schemas.microsoft.com/office/drawing/2014/chart" uri="{C3380CC4-5D6E-409C-BE32-E72D297353CC}">
              <c16:uniqueId val="{000000BC-15F3-491D-BB92-1F0F916C12B3}"/>
            </c:ext>
          </c:extLst>
        </c:ser>
        <c:ser>
          <c:idx val="189"/>
          <c:order val="189"/>
          <c:tx>
            <c:strRef>
              <c:f>'Auswertung HS'!$A$192:$C$192</c:f>
              <c:strCache>
                <c:ptCount val="3"/>
                <c:pt idx="0">
                  <c:v>HS 5</c:v>
                </c:pt>
                <c:pt idx="1">
                  <c:v>Kontrollgruppe</c:v>
                </c:pt>
                <c:pt idx="2">
                  <c:v>Total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HS'!$D$192:$Q$192</c:f>
            </c:numRef>
          </c:val>
          <c:extLst>
            <c:ext xmlns:c16="http://schemas.microsoft.com/office/drawing/2014/chart" uri="{C3380CC4-5D6E-409C-BE32-E72D297353CC}">
              <c16:uniqueId val="{000000BD-15F3-491D-BB92-1F0F916C12B3}"/>
            </c:ext>
          </c:extLst>
        </c:ser>
        <c:ser>
          <c:idx val="190"/>
          <c:order val="190"/>
          <c:tx>
            <c:strRef>
              <c:f>'Auswertung HS'!$A$193:$C$193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Auto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HS'!$D$193:$Q$193</c:f>
            </c:numRef>
          </c:val>
          <c:extLst>
            <c:ext xmlns:c16="http://schemas.microsoft.com/office/drawing/2014/chart" uri="{C3380CC4-5D6E-409C-BE32-E72D297353CC}">
              <c16:uniqueId val="{000000BE-15F3-491D-BB92-1F0F916C12B3}"/>
            </c:ext>
          </c:extLst>
        </c:ser>
        <c:ser>
          <c:idx val="191"/>
          <c:order val="191"/>
          <c:tx>
            <c:strRef>
              <c:f>'Auswertung HS'!$A$194:$C$194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Motorrad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HS'!$D$194:$Q$194</c:f>
            </c:numRef>
          </c:val>
          <c:extLst>
            <c:ext xmlns:c16="http://schemas.microsoft.com/office/drawing/2014/chart" uri="{C3380CC4-5D6E-409C-BE32-E72D297353CC}">
              <c16:uniqueId val="{000000BF-15F3-491D-BB92-1F0F916C12B3}"/>
            </c:ext>
          </c:extLst>
        </c:ser>
        <c:ser>
          <c:idx val="192"/>
          <c:order val="192"/>
          <c:tx>
            <c:strRef>
              <c:f>'Auswertung HS'!$A$195:$C$195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Fahrrad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HS'!$D$195:$Q$195</c:f>
            </c:numRef>
          </c:val>
          <c:extLst>
            <c:ext xmlns:c16="http://schemas.microsoft.com/office/drawing/2014/chart" uri="{C3380CC4-5D6E-409C-BE32-E72D297353CC}">
              <c16:uniqueId val="{000000C0-15F3-491D-BB92-1F0F916C12B3}"/>
            </c:ext>
          </c:extLst>
        </c:ser>
        <c:ser>
          <c:idx val="193"/>
          <c:order val="193"/>
          <c:tx>
            <c:strRef>
              <c:f>'Auswertung HS'!$A$196:$C$196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Fussgänger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HS'!$D$196:$Q$196</c:f>
            </c:numRef>
          </c:val>
          <c:extLst>
            <c:ext xmlns:c16="http://schemas.microsoft.com/office/drawing/2014/chart" uri="{C3380CC4-5D6E-409C-BE32-E72D297353CC}">
              <c16:uniqueId val="{000000C1-15F3-491D-BB92-1F0F916C12B3}"/>
            </c:ext>
          </c:extLst>
        </c:ser>
        <c:ser>
          <c:idx val="194"/>
          <c:order val="194"/>
          <c:tx>
            <c:strRef>
              <c:f>'Auswertung HS'!$A$197:$C$197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Bus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HS'!$D$197:$Q$197</c:f>
            </c:numRef>
          </c:val>
          <c:extLst>
            <c:ext xmlns:c16="http://schemas.microsoft.com/office/drawing/2014/chart" uri="{C3380CC4-5D6E-409C-BE32-E72D297353CC}">
              <c16:uniqueId val="{000000C2-15F3-491D-BB92-1F0F916C12B3}"/>
            </c:ext>
          </c:extLst>
        </c:ser>
        <c:ser>
          <c:idx val="195"/>
          <c:order val="195"/>
          <c:tx>
            <c:strRef>
              <c:f>'Auswertung HS'!$A$198:$C$198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LKW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HS'!$D$198:$Q$198</c:f>
            </c:numRef>
          </c:val>
          <c:extLst>
            <c:ext xmlns:c16="http://schemas.microsoft.com/office/drawing/2014/chart" uri="{C3380CC4-5D6E-409C-BE32-E72D297353CC}">
              <c16:uniqueId val="{000000C3-15F3-491D-BB92-1F0F916C12B3}"/>
            </c:ext>
          </c:extLst>
        </c:ser>
        <c:ser>
          <c:idx val="196"/>
          <c:order val="196"/>
          <c:tx>
            <c:strRef>
              <c:f>'Auswertung HS'!$A$199:$C$199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Schiff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HS'!$D$199:$Q$199</c:f>
            </c:numRef>
          </c:val>
          <c:extLst>
            <c:ext xmlns:c16="http://schemas.microsoft.com/office/drawing/2014/chart" uri="{C3380CC4-5D6E-409C-BE32-E72D297353CC}">
              <c16:uniqueId val="{000000C4-15F3-491D-BB92-1F0F916C12B3}"/>
            </c:ext>
          </c:extLst>
        </c:ser>
        <c:ser>
          <c:idx val="197"/>
          <c:order val="197"/>
          <c:tx>
            <c:strRef>
              <c:f>'Auswertung HS'!$A$200:$C$200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Tram</c:v>
                </c:pt>
              </c:strCache>
            </c:strRef>
          </c:tx>
          <c:spPr>
            <a:solidFill>
              <a:srgbClr val="984807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HS'!$D$200:$Q$200</c:f>
            </c:numRef>
          </c:val>
          <c:extLst>
            <c:ext xmlns:c16="http://schemas.microsoft.com/office/drawing/2014/chart" uri="{C3380CC4-5D6E-409C-BE32-E72D297353CC}">
              <c16:uniqueId val="{000000C5-15F3-491D-BB92-1F0F916C12B3}"/>
            </c:ext>
          </c:extLst>
        </c:ser>
        <c:ser>
          <c:idx val="198"/>
          <c:order val="198"/>
          <c:tx>
            <c:strRef>
              <c:f>'Auswertung HS'!$A$201:$C$201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Dumper</c:v>
                </c:pt>
              </c:strCache>
            </c:strRef>
          </c:tx>
          <c:spPr>
            <a:solidFill>
              <a:srgbClr val="84A7D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HS'!$D$201:$Q$201</c:f>
            </c:numRef>
          </c:val>
          <c:extLst>
            <c:ext xmlns:c16="http://schemas.microsoft.com/office/drawing/2014/chart" uri="{C3380CC4-5D6E-409C-BE32-E72D297353CC}">
              <c16:uniqueId val="{000000C6-15F3-491D-BB92-1F0F916C12B3}"/>
            </c:ext>
          </c:extLst>
        </c:ser>
        <c:ser>
          <c:idx val="199"/>
          <c:order val="199"/>
          <c:tx>
            <c:strRef>
              <c:f>'Auswertung HS'!$A$202:$C$202</c:f>
              <c:strCache>
                <c:ptCount val="3"/>
                <c:pt idx="0">
                  <c:v>HS 5</c:v>
                </c:pt>
                <c:pt idx="1">
                  <c:v>Verdachtsfall</c:v>
                </c:pt>
                <c:pt idx="2">
                  <c:v>Total</c:v>
                </c:pt>
              </c:strCache>
            </c:strRef>
          </c:tx>
          <c:spPr>
            <a:solidFill>
              <a:srgbClr val="D38482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HS'!$D$202:$Q$202</c:f>
            </c:numRef>
          </c:val>
          <c:extLst>
            <c:ext xmlns:c16="http://schemas.microsoft.com/office/drawing/2014/chart" uri="{C3380CC4-5D6E-409C-BE32-E72D297353CC}">
              <c16:uniqueId val="{000000C7-15F3-491D-BB92-1F0F916C12B3}"/>
            </c:ext>
          </c:extLst>
        </c:ser>
        <c:ser>
          <c:idx val="200"/>
          <c:order val="200"/>
          <c:tx>
            <c:strRef>
              <c:f>'Auswertung HS'!$A$203:$C$203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Auto</c:v>
                </c:pt>
              </c:strCache>
            </c:strRef>
          </c:tx>
          <c:spPr>
            <a:solidFill>
              <a:srgbClr val="B9CF8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HS'!$D$203:$Q$203</c:f>
              <c:numCache>
                <c:formatCode>General</c:formatCode>
                <c:ptCount val="14"/>
                <c:pt idx="0">
                  <c:v>17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8-15F3-491D-BB92-1F0F916C12B3}"/>
            </c:ext>
          </c:extLst>
        </c:ser>
        <c:ser>
          <c:idx val="201"/>
          <c:order val="201"/>
          <c:tx>
            <c:strRef>
              <c:f>'Auswertung HS'!$A$204:$C$204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Motorrad</c:v>
                </c:pt>
              </c:strCache>
            </c:strRef>
          </c:tx>
          <c:spPr>
            <a:solidFill>
              <a:srgbClr val="A693B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HS'!$D$204:$Q$204</c:f>
              <c:numCache>
                <c:formatCode>General</c:formatCode>
                <c:ptCount val="1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9-15F3-491D-BB92-1F0F916C12B3}"/>
            </c:ext>
          </c:extLst>
        </c:ser>
        <c:ser>
          <c:idx val="202"/>
          <c:order val="202"/>
          <c:tx>
            <c:strRef>
              <c:f>'Auswertung HS'!$A$205:$C$205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Fahrrad</c:v>
                </c:pt>
              </c:strCache>
            </c:strRef>
          </c:tx>
          <c:spPr>
            <a:solidFill>
              <a:srgbClr val="81C5D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HS'!$D$205:$Q$205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A-15F3-491D-BB92-1F0F916C12B3}"/>
            </c:ext>
          </c:extLst>
        </c:ser>
        <c:ser>
          <c:idx val="203"/>
          <c:order val="203"/>
          <c:tx>
            <c:strRef>
              <c:f>'Auswertung HS'!$A$206:$C$206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Fussgänger</c:v>
                </c:pt>
              </c:strCache>
            </c:strRef>
          </c:tx>
          <c:spPr>
            <a:solidFill>
              <a:srgbClr val="F9B57D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HS'!$D$206:$Q$206</c:f>
            </c:numRef>
          </c:val>
          <c:extLst>
            <c:ext xmlns:c16="http://schemas.microsoft.com/office/drawing/2014/chart" uri="{C3380CC4-5D6E-409C-BE32-E72D297353CC}">
              <c16:uniqueId val="{000000CB-15F3-491D-BB92-1F0F916C12B3}"/>
            </c:ext>
          </c:extLst>
        </c:ser>
        <c:ser>
          <c:idx val="204"/>
          <c:order val="204"/>
          <c:tx>
            <c:strRef>
              <c:f>'Auswertung HS'!$A$207:$C$207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Bus</c:v>
                </c:pt>
              </c:strCache>
            </c:strRef>
          </c:tx>
          <c:spPr>
            <a:solidFill>
              <a:srgbClr val="335A8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HS'!$D$207:$Q$207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C-15F3-491D-BB92-1F0F916C12B3}"/>
            </c:ext>
          </c:extLst>
        </c:ser>
        <c:ser>
          <c:idx val="205"/>
          <c:order val="205"/>
          <c:tx>
            <c:strRef>
              <c:f>'Auswertung HS'!$A$208:$C$208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LKW</c:v>
                </c:pt>
              </c:strCache>
            </c:strRef>
          </c:tx>
          <c:spPr>
            <a:solidFill>
              <a:srgbClr val="8B343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HS'!$D$208:$Q$208</c:f>
              <c:numCache>
                <c:formatCode>General</c:formatCode>
                <c:ptCount val="1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D-15F3-491D-BB92-1F0F916C12B3}"/>
            </c:ext>
          </c:extLst>
        </c:ser>
        <c:ser>
          <c:idx val="206"/>
          <c:order val="206"/>
          <c:tx>
            <c:strRef>
              <c:f>'Auswertung HS'!$A$209:$C$209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Schiff</c:v>
                </c:pt>
              </c:strCache>
            </c:strRef>
          </c:tx>
          <c:spPr>
            <a:solidFill>
              <a:srgbClr val="6F8938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HS'!$D$209:$Q$209</c:f>
            </c:numRef>
          </c:val>
          <c:extLst>
            <c:ext xmlns:c16="http://schemas.microsoft.com/office/drawing/2014/chart" uri="{C3380CC4-5D6E-409C-BE32-E72D297353CC}">
              <c16:uniqueId val="{000000CE-15F3-491D-BB92-1F0F916C12B3}"/>
            </c:ext>
          </c:extLst>
        </c:ser>
        <c:ser>
          <c:idx val="207"/>
          <c:order val="207"/>
          <c:tx>
            <c:strRef>
              <c:f>'Auswertung HS'!$A$210:$C$210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Tram</c:v>
                </c:pt>
              </c:strCache>
            </c:strRef>
          </c:tx>
          <c:spPr>
            <a:solidFill>
              <a:srgbClr val="594573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HS'!$D$210:$Q$210</c:f>
            </c:numRef>
          </c:val>
          <c:extLst>
            <c:ext xmlns:c16="http://schemas.microsoft.com/office/drawing/2014/chart" uri="{C3380CC4-5D6E-409C-BE32-E72D297353CC}">
              <c16:uniqueId val="{000000CF-15F3-491D-BB92-1F0F916C12B3}"/>
            </c:ext>
          </c:extLst>
        </c:ser>
        <c:ser>
          <c:idx val="208"/>
          <c:order val="208"/>
          <c:tx>
            <c:strRef>
              <c:f>'Auswertung HS'!$A$211:$C$211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Dumper</c:v>
                </c:pt>
              </c:strCache>
            </c:strRef>
          </c:tx>
          <c:spPr>
            <a:solidFill>
              <a:srgbClr val="2E7C91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HS'!$D$211:$Q$211</c:f>
            </c:numRef>
          </c:val>
          <c:extLst>
            <c:ext xmlns:c16="http://schemas.microsoft.com/office/drawing/2014/chart" uri="{C3380CC4-5D6E-409C-BE32-E72D297353CC}">
              <c16:uniqueId val="{000000D0-15F3-491D-BB92-1F0F916C12B3}"/>
            </c:ext>
          </c:extLst>
        </c:ser>
        <c:ser>
          <c:idx val="209"/>
          <c:order val="209"/>
          <c:tx>
            <c:strRef>
              <c:f>'Auswertung HS'!$A$212:$C$212</c:f>
              <c:strCache>
                <c:ptCount val="3"/>
                <c:pt idx="0">
                  <c:v>HS 5</c:v>
                </c:pt>
                <c:pt idx="1">
                  <c:v>Total</c:v>
                </c:pt>
                <c:pt idx="2">
                  <c:v>Total</c:v>
                </c:pt>
              </c:strCache>
            </c:strRef>
          </c:tx>
          <c:spPr>
            <a:solidFill>
              <a:srgbClr val="D56509"/>
            </a:solidFill>
            <a:ln w="0">
              <a:noFill/>
            </a:ln>
          </c:spPr>
          <c:invertIfNegative val="0"/>
          <c:cat>
            <c:strRef>
              <c:f>'Auswertung HS'!$D$2:$Q$2</c:f>
              <c:strCache>
                <c:ptCount val="1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2000</c:v>
                </c:pt>
                <c:pt idx="11">
                  <c:v>3000</c:v>
                </c:pt>
                <c:pt idx="12">
                  <c:v>4000</c:v>
                </c:pt>
                <c:pt idx="13">
                  <c:v>5000</c:v>
                </c:pt>
              </c:strCache>
            </c:strRef>
          </c:cat>
          <c:val>
            <c:numRef>
              <c:f>'Auswertung HS'!$D$212:$Q$212</c:f>
            </c:numRef>
          </c:val>
          <c:extLst>
            <c:ext xmlns:c16="http://schemas.microsoft.com/office/drawing/2014/chart" uri="{C3380CC4-5D6E-409C-BE32-E72D297353CC}">
              <c16:uniqueId val="{000000D1-15F3-491D-BB92-1F0F916C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736539"/>
        <c:axId val="94875753"/>
      </c:barChart>
      <c:catAx>
        <c:axId val="167365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94875753"/>
        <c:crosses val="autoZero"/>
        <c:auto val="1"/>
        <c:lblAlgn val="ctr"/>
        <c:lblOffset val="100"/>
        <c:noMultiLvlLbl val="0"/>
      </c:catAx>
      <c:valAx>
        <c:axId val="9487575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6736539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105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3.3348037053374503E-2"/>
          <c:y val="3.6038539929590503E-2"/>
          <c:w val="0.823511248345831"/>
          <c:h val="0.88762275338150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Funk'!$B$2:$C$2</c:f>
              <c:strCache>
                <c:ptCount val="2"/>
                <c:pt idx="0">
                  <c:v>UMTS 1</c:v>
                </c:pt>
                <c:pt idx="1">
                  <c:v>Berufsfahrer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Funk'!$D$2:$X$2</c:f>
            </c:numRef>
          </c:val>
          <c:extLst>
            <c:ext xmlns:c16="http://schemas.microsoft.com/office/drawing/2014/chart" uri="{C3380CC4-5D6E-409C-BE32-E72D297353CC}">
              <c16:uniqueId val="{00000000-BEDB-48F1-9D2D-DFBFD17FEC21}"/>
            </c:ext>
          </c:extLst>
        </c:ser>
        <c:ser>
          <c:idx val="1"/>
          <c:order val="1"/>
          <c:tx>
            <c:strRef>
              <c:f>'Auswertung Funk'!$B$3:$C$3</c:f>
              <c:strCache>
                <c:ptCount val="2"/>
                <c:pt idx="0">
                  <c:v>UMTS 1</c:v>
                </c:pt>
                <c:pt idx="1">
                  <c:v>Med. Problem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Funk'!$D$3:$X$3</c:f>
            </c:numRef>
          </c:val>
          <c:extLst>
            <c:ext xmlns:c16="http://schemas.microsoft.com/office/drawing/2014/chart" uri="{C3380CC4-5D6E-409C-BE32-E72D297353CC}">
              <c16:uniqueId val="{00000001-BEDB-48F1-9D2D-DFBFD17FEC21}"/>
            </c:ext>
          </c:extLst>
        </c:ser>
        <c:ser>
          <c:idx val="2"/>
          <c:order val="2"/>
          <c:tx>
            <c:strRef>
              <c:f>'Auswertung Funk'!$B$4:$C$4</c:f>
              <c:strCache>
                <c:ptCount val="2"/>
                <c:pt idx="0">
                  <c:v>UMTS 1</c:v>
                </c:pt>
                <c:pt idx="1">
                  <c:v>Altersfahrer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Funk'!$D$4:$X$4</c:f>
              <c:numCache>
                <c:formatCode>General</c:formatCode>
                <c:ptCount val="21"/>
                <c:pt idx="0">
                  <c:v>175</c:v>
                </c:pt>
                <c:pt idx="1">
                  <c:v>188</c:v>
                </c:pt>
                <c:pt idx="2">
                  <c:v>168</c:v>
                </c:pt>
                <c:pt idx="3">
                  <c:v>109</c:v>
                </c:pt>
                <c:pt idx="4">
                  <c:v>83</c:v>
                </c:pt>
                <c:pt idx="5">
                  <c:v>63</c:v>
                </c:pt>
                <c:pt idx="6">
                  <c:v>61</c:v>
                </c:pt>
                <c:pt idx="7">
                  <c:v>39</c:v>
                </c:pt>
                <c:pt idx="8">
                  <c:v>32</c:v>
                </c:pt>
                <c:pt idx="9">
                  <c:v>19</c:v>
                </c:pt>
                <c:pt idx="10">
                  <c:v>11</c:v>
                </c:pt>
                <c:pt idx="11">
                  <c:v>12</c:v>
                </c:pt>
                <c:pt idx="12">
                  <c:v>8</c:v>
                </c:pt>
                <c:pt idx="13">
                  <c:v>13</c:v>
                </c:pt>
                <c:pt idx="14">
                  <c:v>13</c:v>
                </c:pt>
                <c:pt idx="15">
                  <c:v>5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DB-48F1-9D2D-DFBFD17FEC21}"/>
            </c:ext>
          </c:extLst>
        </c:ser>
        <c:ser>
          <c:idx val="3"/>
          <c:order val="3"/>
          <c:tx>
            <c:strRef>
              <c:f>'Auswertung Funk'!$B$5:$C$5</c:f>
              <c:strCache>
                <c:ptCount val="2"/>
                <c:pt idx="0">
                  <c:v>UMTS 1</c:v>
                </c:pt>
                <c:pt idx="1">
                  <c:v>Alkohol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Funk'!$D$5:$X$5</c:f>
            </c:numRef>
          </c:val>
          <c:extLst>
            <c:ext xmlns:c16="http://schemas.microsoft.com/office/drawing/2014/chart" uri="{C3380CC4-5D6E-409C-BE32-E72D297353CC}">
              <c16:uniqueId val="{00000003-BEDB-48F1-9D2D-DFBFD17FEC21}"/>
            </c:ext>
          </c:extLst>
        </c:ser>
        <c:ser>
          <c:idx val="4"/>
          <c:order val="4"/>
          <c:tx>
            <c:strRef>
              <c:f>'Auswertung Funk'!$B$6:$C$6</c:f>
              <c:strCache>
                <c:ptCount val="2"/>
                <c:pt idx="0">
                  <c:v>UMTS 1</c:v>
                </c:pt>
                <c:pt idx="1">
                  <c:v>Kontrollgruppe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Funk'!$D$6:$X$6</c:f>
            </c:numRef>
          </c:val>
          <c:extLst>
            <c:ext xmlns:c16="http://schemas.microsoft.com/office/drawing/2014/chart" uri="{C3380CC4-5D6E-409C-BE32-E72D297353CC}">
              <c16:uniqueId val="{00000004-BEDB-48F1-9D2D-DFBFD17FEC21}"/>
            </c:ext>
          </c:extLst>
        </c:ser>
        <c:ser>
          <c:idx val="5"/>
          <c:order val="5"/>
          <c:tx>
            <c:strRef>
              <c:f>'Auswertung Funk'!$B$7:$C$7</c:f>
              <c:strCache>
                <c:ptCount val="2"/>
                <c:pt idx="0">
                  <c:v>UMTS 1</c:v>
                </c:pt>
                <c:pt idx="1">
                  <c:v>Verdachtsfall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Funk'!$D$7:$X$7</c:f>
            </c:numRef>
          </c:val>
          <c:extLst>
            <c:ext xmlns:c16="http://schemas.microsoft.com/office/drawing/2014/chart" uri="{C3380CC4-5D6E-409C-BE32-E72D297353CC}">
              <c16:uniqueId val="{00000005-BEDB-48F1-9D2D-DFBFD17FEC21}"/>
            </c:ext>
          </c:extLst>
        </c:ser>
        <c:ser>
          <c:idx val="6"/>
          <c:order val="6"/>
          <c:tx>
            <c:strRef>
              <c:f>'Auswertung Funk'!$B$8:$C$8</c:f>
              <c:strCache>
                <c:ptCount val="2"/>
                <c:pt idx="0">
                  <c:v>UMTS 1</c:v>
                </c:pt>
                <c:pt idx="1">
                  <c:v>Total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Funk'!$D$8:$X$8</c:f>
            </c:numRef>
          </c:val>
          <c:extLst>
            <c:ext xmlns:c16="http://schemas.microsoft.com/office/drawing/2014/chart" uri="{C3380CC4-5D6E-409C-BE32-E72D297353CC}">
              <c16:uniqueId val="{00000006-BEDB-48F1-9D2D-DFBFD17FEC21}"/>
            </c:ext>
          </c:extLst>
        </c:ser>
        <c:ser>
          <c:idx val="7"/>
          <c:order val="7"/>
          <c:tx>
            <c:strRef>
              <c:f>'Auswertung Funk'!$B$9:$C$9</c:f>
              <c:strCache>
                <c:ptCount val="2"/>
                <c:pt idx="0">
                  <c:v>GSM 1</c:v>
                </c:pt>
                <c:pt idx="1">
                  <c:v>Berufsfahrer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Funk'!$D$9:$X$9</c:f>
            </c:numRef>
          </c:val>
          <c:extLst>
            <c:ext xmlns:c16="http://schemas.microsoft.com/office/drawing/2014/chart" uri="{C3380CC4-5D6E-409C-BE32-E72D297353CC}">
              <c16:uniqueId val="{00000007-BEDB-48F1-9D2D-DFBFD17FEC21}"/>
            </c:ext>
          </c:extLst>
        </c:ser>
        <c:ser>
          <c:idx val="8"/>
          <c:order val="8"/>
          <c:tx>
            <c:strRef>
              <c:f>'Auswertung Funk'!$B$10:$C$10</c:f>
              <c:strCache>
                <c:ptCount val="2"/>
                <c:pt idx="0">
                  <c:v>GSM 1</c:v>
                </c:pt>
                <c:pt idx="1">
                  <c:v>Med. Problem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Funk'!$D$10:$X$10</c:f>
            </c:numRef>
          </c:val>
          <c:extLst>
            <c:ext xmlns:c16="http://schemas.microsoft.com/office/drawing/2014/chart" uri="{C3380CC4-5D6E-409C-BE32-E72D297353CC}">
              <c16:uniqueId val="{00000008-BEDB-48F1-9D2D-DFBFD17FEC21}"/>
            </c:ext>
          </c:extLst>
        </c:ser>
        <c:ser>
          <c:idx val="9"/>
          <c:order val="9"/>
          <c:tx>
            <c:strRef>
              <c:f>'Auswertung Funk'!$B$11:$C$11</c:f>
              <c:strCache>
                <c:ptCount val="2"/>
                <c:pt idx="0">
                  <c:v>GSM 1</c:v>
                </c:pt>
                <c:pt idx="1">
                  <c:v>Altersfahrer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Funk'!$D$11:$X$11</c:f>
            </c:numRef>
          </c:val>
          <c:extLst>
            <c:ext xmlns:c16="http://schemas.microsoft.com/office/drawing/2014/chart" uri="{C3380CC4-5D6E-409C-BE32-E72D297353CC}">
              <c16:uniqueId val="{00000009-BEDB-48F1-9D2D-DFBFD17FEC21}"/>
            </c:ext>
          </c:extLst>
        </c:ser>
        <c:ser>
          <c:idx val="10"/>
          <c:order val="10"/>
          <c:tx>
            <c:strRef>
              <c:f>'Auswertung Funk'!$B$12:$C$12</c:f>
              <c:strCache>
                <c:ptCount val="2"/>
                <c:pt idx="0">
                  <c:v>GSM 1</c:v>
                </c:pt>
                <c:pt idx="1">
                  <c:v>Alkohol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Funk'!$D$12:$X$12</c:f>
            </c:numRef>
          </c:val>
          <c:extLst>
            <c:ext xmlns:c16="http://schemas.microsoft.com/office/drawing/2014/chart" uri="{C3380CC4-5D6E-409C-BE32-E72D297353CC}">
              <c16:uniqueId val="{0000000A-BEDB-48F1-9D2D-DFBFD17FEC21}"/>
            </c:ext>
          </c:extLst>
        </c:ser>
        <c:ser>
          <c:idx val="11"/>
          <c:order val="11"/>
          <c:tx>
            <c:strRef>
              <c:f>'Auswertung Funk'!$B$13:$C$13</c:f>
              <c:strCache>
                <c:ptCount val="2"/>
                <c:pt idx="0">
                  <c:v>GSM 1</c:v>
                </c:pt>
                <c:pt idx="1">
                  <c:v>Kontrollgruppe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Funk'!$D$13:$X$13</c:f>
            </c:numRef>
          </c:val>
          <c:extLst>
            <c:ext xmlns:c16="http://schemas.microsoft.com/office/drawing/2014/chart" uri="{C3380CC4-5D6E-409C-BE32-E72D297353CC}">
              <c16:uniqueId val="{0000000B-BEDB-48F1-9D2D-DFBFD17FEC21}"/>
            </c:ext>
          </c:extLst>
        </c:ser>
        <c:ser>
          <c:idx val="12"/>
          <c:order val="12"/>
          <c:tx>
            <c:strRef>
              <c:f>'Auswertung Funk'!$B$14:$C$14</c:f>
              <c:strCache>
                <c:ptCount val="2"/>
                <c:pt idx="0">
                  <c:v>GSM 1</c:v>
                </c:pt>
                <c:pt idx="1">
                  <c:v>Verdachtsfall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Funk'!$D$14:$X$14</c:f>
            </c:numRef>
          </c:val>
          <c:extLst>
            <c:ext xmlns:c16="http://schemas.microsoft.com/office/drawing/2014/chart" uri="{C3380CC4-5D6E-409C-BE32-E72D297353CC}">
              <c16:uniqueId val="{0000000C-BEDB-48F1-9D2D-DFBFD17FEC21}"/>
            </c:ext>
          </c:extLst>
        </c:ser>
        <c:ser>
          <c:idx val="13"/>
          <c:order val="13"/>
          <c:tx>
            <c:strRef>
              <c:f>'Auswertung Funk'!$B$15:$C$15</c:f>
              <c:strCache>
                <c:ptCount val="2"/>
                <c:pt idx="0">
                  <c:v>GSM 1</c:v>
                </c:pt>
                <c:pt idx="1">
                  <c:v>Total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Funk'!$D$15:$X$15</c:f>
            </c:numRef>
          </c:val>
          <c:extLst>
            <c:ext xmlns:c16="http://schemas.microsoft.com/office/drawing/2014/chart" uri="{C3380CC4-5D6E-409C-BE32-E72D297353CC}">
              <c16:uniqueId val="{0000000D-BEDB-48F1-9D2D-DFBFD17FEC21}"/>
            </c:ext>
          </c:extLst>
        </c:ser>
        <c:ser>
          <c:idx val="14"/>
          <c:order val="14"/>
          <c:tx>
            <c:strRef>
              <c:f>'Auswertung Funk'!$B$16:$C$16</c:f>
              <c:strCache>
                <c:ptCount val="2"/>
                <c:pt idx="0">
                  <c:v>LTE 1</c:v>
                </c:pt>
                <c:pt idx="1">
                  <c:v>Berufsfahrer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Funk'!$D$16:$X$16</c:f>
            </c:numRef>
          </c:val>
          <c:extLst>
            <c:ext xmlns:c16="http://schemas.microsoft.com/office/drawing/2014/chart" uri="{C3380CC4-5D6E-409C-BE32-E72D297353CC}">
              <c16:uniqueId val="{0000000E-BEDB-48F1-9D2D-DFBFD17FEC21}"/>
            </c:ext>
          </c:extLst>
        </c:ser>
        <c:ser>
          <c:idx val="15"/>
          <c:order val="15"/>
          <c:tx>
            <c:strRef>
              <c:f>'Auswertung Funk'!$B$17:$C$17</c:f>
              <c:strCache>
                <c:ptCount val="2"/>
                <c:pt idx="0">
                  <c:v>LTE 1</c:v>
                </c:pt>
                <c:pt idx="1">
                  <c:v>Med. Problem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Funk'!$D$17:$X$17</c:f>
            </c:numRef>
          </c:val>
          <c:extLst>
            <c:ext xmlns:c16="http://schemas.microsoft.com/office/drawing/2014/chart" uri="{C3380CC4-5D6E-409C-BE32-E72D297353CC}">
              <c16:uniqueId val="{0000000F-BEDB-48F1-9D2D-DFBFD17FEC21}"/>
            </c:ext>
          </c:extLst>
        </c:ser>
        <c:ser>
          <c:idx val="16"/>
          <c:order val="16"/>
          <c:tx>
            <c:strRef>
              <c:f>'Auswertung Funk'!$B$18:$C$18</c:f>
              <c:strCache>
                <c:ptCount val="2"/>
                <c:pt idx="0">
                  <c:v>LTE 1</c:v>
                </c:pt>
                <c:pt idx="1">
                  <c:v>Altersfahrer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Funk'!$D$18:$X$18</c:f>
              <c:numCache>
                <c:formatCode>General</c:formatCode>
                <c:ptCount val="21"/>
                <c:pt idx="0">
                  <c:v>155</c:v>
                </c:pt>
                <c:pt idx="1">
                  <c:v>170</c:v>
                </c:pt>
                <c:pt idx="2">
                  <c:v>158</c:v>
                </c:pt>
                <c:pt idx="3">
                  <c:v>103</c:v>
                </c:pt>
                <c:pt idx="4">
                  <c:v>75</c:v>
                </c:pt>
                <c:pt idx="5">
                  <c:v>60</c:v>
                </c:pt>
                <c:pt idx="6">
                  <c:v>62</c:v>
                </c:pt>
                <c:pt idx="7">
                  <c:v>38</c:v>
                </c:pt>
                <c:pt idx="8">
                  <c:v>29</c:v>
                </c:pt>
                <c:pt idx="9">
                  <c:v>19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13</c:v>
                </c:pt>
                <c:pt idx="14">
                  <c:v>11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DB-48F1-9D2D-DFBFD17FEC21}"/>
            </c:ext>
          </c:extLst>
        </c:ser>
        <c:ser>
          <c:idx val="17"/>
          <c:order val="17"/>
          <c:tx>
            <c:strRef>
              <c:f>'Auswertung Funk'!$B$19:$C$19</c:f>
              <c:strCache>
                <c:ptCount val="2"/>
                <c:pt idx="0">
                  <c:v>LTE 1</c:v>
                </c:pt>
                <c:pt idx="1">
                  <c:v>Alkohol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Funk'!$D$19:$X$19</c:f>
            </c:numRef>
          </c:val>
          <c:extLst>
            <c:ext xmlns:c16="http://schemas.microsoft.com/office/drawing/2014/chart" uri="{C3380CC4-5D6E-409C-BE32-E72D297353CC}">
              <c16:uniqueId val="{00000011-BEDB-48F1-9D2D-DFBFD17FEC21}"/>
            </c:ext>
          </c:extLst>
        </c:ser>
        <c:ser>
          <c:idx val="18"/>
          <c:order val="18"/>
          <c:tx>
            <c:strRef>
              <c:f>'Auswertung Funk'!$B$20:$C$20</c:f>
              <c:strCache>
                <c:ptCount val="2"/>
                <c:pt idx="0">
                  <c:v>LTE 1</c:v>
                </c:pt>
                <c:pt idx="1">
                  <c:v>Kontrollgruppe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Funk'!$D$20:$X$20</c:f>
            </c:numRef>
          </c:val>
          <c:extLst>
            <c:ext xmlns:c16="http://schemas.microsoft.com/office/drawing/2014/chart" uri="{C3380CC4-5D6E-409C-BE32-E72D297353CC}">
              <c16:uniqueId val="{00000012-BEDB-48F1-9D2D-DFBFD17FEC21}"/>
            </c:ext>
          </c:extLst>
        </c:ser>
        <c:ser>
          <c:idx val="19"/>
          <c:order val="19"/>
          <c:tx>
            <c:strRef>
              <c:f>'Auswertung Funk'!$B$21:$C$21</c:f>
              <c:strCache>
                <c:ptCount val="2"/>
                <c:pt idx="0">
                  <c:v>LTE 1</c:v>
                </c:pt>
                <c:pt idx="1">
                  <c:v>Verdachtsfall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Funk'!$D$21:$X$21</c:f>
            </c:numRef>
          </c:val>
          <c:extLst>
            <c:ext xmlns:c16="http://schemas.microsoft.com/office/drawing/2014/chart" uri="{C3380CC4-5D6E-409C-BE32-E72D297353CC}">
              <c16:uniqueId val="{00000013-BEDB-48F1-9D2D-DFBFD17FEC21}"/>
            </c:ext>
          </c:extLst>
        </c:ser>
        <c:ser>
          <c:idx val="20"/>
          <c:order val="20"/>
          <c:tx>
            <c:strRef>
              <c:f>'Auswertung Funk'!$B$22:$C$22</c:f>
              <c:strCache>
                <c:ptCount val="2"/>
                <c:pt idx="0">
                  <c:v>LTE 1</c:v>
                </c:pt>
                <c:pt idx="1">
                  <c:v>Total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Funk'!$D$22:$X$22</c:f>
            </c:numRef>
          </c:val>
          <c:extLst>
            <c:ext xmlns:c16="http://schemas.microsoft.com/office/drawing/2014/chart" uri="{C3380CC4-5D6E-409C-BE32-E72D297353CC}">
              <c16:uniqueId val="{00000014-BEDB-48F1-9D2D-DFBFD17FEC21}"/>
            </c:ext>
          </c:extLst>
        </c:ser>
        <c:ser>
          <c:idx val="21"/>
          <c:order val="21"/>
          <c:tx>
            <c:strRef>
              <c:f>'Auswertung Funk'!$B$23:$C$23</c:f>
              <c:strCache>
                <c:ptCount val="2"/>
                <c:pt idx="0">
                  <c:v>5G1</c:v>
                </c:pt>
                <c:pt idx="1">
                  <c:v>Berufsfahrer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Funk'!$D$23:$X$23</c:f>
            </c:numRef>
          </c:val>
          <c:extLst>
            <c:ext xmlns:c16="http://schemas.microsoft.com/office/drawing/2014/chart" uri="{C3380CC4-5D6E-409C-BE32-E72D297353CC}">
              <c16:uniqueId val="{00000015-BEDB-48F1-9D2D-DFBFD17FEC21}"/>
            </c:ext>
          </c:extLst>
        </c:ser>
        <c:ser>
          <c:idx val="22"/>
          <c:order val="22"/>
          <c:tx>
            <c:strRef>
              <c:f>'Auswertung Funk'!$B$24:$C$24</c:f>
              <c:strCache>
                <c:ptCount val="2"/>
                <c:pt idx="0">
                  <c:v>5G1</c:v>
                </c:pt>
                <c:pt idx="1">
                  <c:v>Med. Problem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Funk'!$D$24:$X$24</c:f>
            </c:numRef>
          </c:val>
          <c:extLst>
            <c:ext xmlns:c16="http://schemas.microsoft.com/office/drawing/2014/chart" uri="{C3380CC4-5D6E-409C-BE32-E72D297353CC}">
              <c16:uniqueId val="{00000016-BEDB-48F1-9D2D-DFBFD17FEC21}"/>
            </c:ext>
          </c:extLst>
        </c:ser>
        <c:ser>
          <c:idx val="23"/>
          <c:order val="23"/>
          <c:tx>
            <c:strRef>
              <c:f>'Auswertung Funk'!$B$25:$C$25</c:f>
              <c:strCache>
                <c:ptCount val="2"/>
                <c:pt idx="0">
                  <c:v>5G1</c:v>
                </c:pt>
                <c:pt idx="1">
                  <c:v>Altersfahrer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Funk'!$D$25:$X$25</c:f>
              <c:numCache>
                <c:formatCode>General</c:formatCode>
                <c:ptCount val="21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9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EDB-48F1-9D2D-DFBFD17FEC21}"/>
            </c:ext>
          </c:extLst>
        </c:ser>
        <c:ser>
          <c:idx val="24"/>
          <c:order val="24"/>
          <c:tx>
            <c:strRef>
              <c:f>'Auswertung Funk'!$B$26:$C$26</c:f>
              <c:strCache>
                <c:ptCount val="2"/>
                <c:pt idx="0">
                  <c:v>5G1</c:v>
                </c:pt>
                <c:pt idx="1">
                  <c:v>Alkohol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Funk'!$D$26:$X$26</c:f>
            </c:numRef>
          </c:val>
          <c:extLst>
            <c:ext xmlns:c16="http://schemas.microsoft.com/office/drawing/2014/chart" uri="{C3380CC4-5D6E-409C-BE32-E72D297353CC}">
              <c16:uniqueId val="{00000018-BEDB-48F1-9D2D-DFBFD17FEC21}"/>
            </c:ext>
          </c:extLst>
        </c:ser>
        <c:ser>
          <c:idx val="25"/>
          <c:order val="25"/>
          <c:tx>
            <c:strRef>
              <c:f>'Auswertung Funk'!$B$27:$C$27</c:f>
              <c:strCache>
                <c:ptCount val="2"/>
                <c:pt idx="0">
                  <c:v>5G1</c:v>
                </c:pt>
                <c:pt idx="1">
                  <c:v>Kontrollgruppe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Funk'!$D$27:$X$27</c:f>
            </c:numRef>
          </c:val>
          <c:extLst>
            <c:ext xmlns:c16="http://schemas.microsoft.com/office/drawing/2014/chart" uri="{C3380CC4-5D6E-409C-BE32-E72D297353CC}">
              <c16:uniqueId val="{00000019-BEDB-48F1-9D2D-DFBFD17FEC21}"/>
            </c:ext>
          </c:extLst>
        </c:ser>
        <c:ser>
          <c:idx val="26"/>
          <c:order val="26"/>
          <c:tx>
            <c:strRef>
              <c:f>'Auswertung Funk'!$B$28:$C$28</c:f>
              <c:strCache>
                <c:ptCount val="2"/>
                <c:pt idx="0">
                  <c:v>5G1</c:v>
                </c:pt>
                <c:pt idx="1">
                  <c:v>Verdachtsfall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Funk'!$D$28:$X$28</c:f>
            </c:numRef>
          </c:val>
          <c:extLst>
            <c:ext xmlns:c16="http://schemas.microsoft.com/office/drawing/2014/chart" uri="{C3380CC4-5D6E-409C-BE32-E72D297353CC}">
              <c16:uniqueId val="{0000001A-BEDB-48F1-9D2D-DFBFD17FEC21}"/>
            </c:ext>
          </c:extLst>
        </c:ser>
        <c:ser>
          <c:idx val="27"/>
          <c:order val="27"/>
          <c:tx>
            <c:strRef>
              <c:f>'Auswertung Funk'!$B$29:$C$29</c:f>
              <c:strCache>
                <c:ptCount val="2"/>
                <c:pt idx="0">
                  <c:v>5G1</c:v>
                </c:pt>
                <c:pt idx="1">
                  <c:v>Total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Funk'!$D$29:$X$29</c:f>
            </c:numRef>
          </c:val>
          <c:extLst>
            <c:ext xmlns:c16="http://schemas.microsoft.com/office/drawing/2014/chart" uri="{C3380CC4-5D6E-409C-BE32-E72D297353CC}">
              <c16:uniqueId val="{0000001B-BEDB-48F1-9D2D-DFBFD17FEC21}"/>
            </c:ext>
          </c:extLst>
        </c:ser>
        <c:ser>
          <c:idx val="28"/>
          <c:order val="28"/>
          <c:tx>
            <c:strRef>
              <c:f>'Auswertung Funk'!$B$30:$C$30</c:f>
              <c:strCache>
                <c:ptCount val="2"/>
                <c:pt idx="0">
                  <c:v>UMTS 2</c:v>
                </c:pt>
                <c:pt idx="1">
                  <c:v>Berufsfahrer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Funk'!$D$30:$X$30</c:f>
            </c:numRef>
          </c:val>
          <c:extLst>
            <c:ext xmlns:c16="http://schemas.microsoft.com/office/drawing/2014/chart" uri="{C3380CC4-5D6E-409C-BE32-E72D297353CC}">
              <c16:uniqueId val="{0000001C-BEDB-48F1-9D2D-DFBFD17FEC21}"/>
            </c:ext>
          </c:extLst>
        </c:ser>
        <c:ser>
          <c:idx val="29"/>
          <c:order val="29"/>
          <c:tx>
            <c:strRef>
              <c:f>'Auswertung Funk'!$B$31:$C$31</c:f>
              <c:strCache>
                <c:ptCount val="2"/>
                <c:pt idx="0">
                  <c:v>UMTS 2</c:v>
                </c:pt>
                <c:pt idx="1">
                  <c:v>Med. Problem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Funk'!$D$31:$X$31</c:f>
            </c:numRef>
          </c:val>
          <c:extLst>
            <c:ext xmlns:c16="http://schemas.microsoft.com/office/drawing/2014/chart" uri="{C3380CC4-5D6E-409C-BE32-E72D297353CC}">
              <c16:uniqueId val="{0000001D-BEDB-48F1-9D2D-DFBFD17FEC21}"/>
            </c:ext>
          </c:extLst>
        </c:ser>
        <c:ser>
          <c:idx val="30"/>
          <c:order val="30"/>
          <c:tx>
            <c:strRef>
              <c:f>'Auswertung Funk'!$B$32:$C$32</c:f>
              <c:strCache>
                <c:ptCount val="2"/>
                <c:pt idx="0">
                  <c:v>UMTS 2</c:v>
                </c:pt>
                <c:pt idx="1">
                  <c:v>Altersfahrer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Funk'!$D$32:$X$32</c:f>
              <c:numCache>
                <c:formatCode>General</c:formatCode>
                <c:ptCount val="21"/>
                <c:pt idx="0">
                  <c:v>59</c:v>
                </c:pt>
                <c:pt idx="1">
                  <c:v>77</c:v>
                </c:pt>
                <c:pt idx="2">
                  <c:v>79</c:v>
                </c:pt>
                <c:pt idx="3">
                  <c:v>52</c:v>
                </c:pt>
                <c:pt idx="4">
                  <c:v>56</c:v>
                </c:pt>
                <c:pt idx="5">
                  <c:v>41</c:v>
                </c:pt>
                <c:pt idx="6">
                  <c:v>35</c:v>
                </c:pt>
                <c:pt idx="7">
                  <c:v>25</c:v>
                </c:pt>
                <c:pt idx="8">
                  <c:v>17</c:v>
                </c:pt>
                <c:pt idx="9">
                  <c:v>21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12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EDB-48F1-9D2D-DFBFD17FEC21}"/>
            </c:ext>
          </c:extLst>
        </c:ser>
        <c:ser>
          <c:idx val="31"/>
          <c:order val="31"/>
          <c:tx>
            <c:strRef>
              <c:f>'Auswertung Funk'!$B$33:$C$33</c:f>
              <c:strCache>
                <c:ptCount val="2"/>
                <c:pt idx="0">
                  <c:v>UMTS 2</c:v>
                </c:pt>
                <c:pt idx="1">
                  <c:v>Alkohol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Funk'!$D$33:$X$33</c:f>
            </c:numRef>
          </c:val>
          <c:extLst>
            <c:ext xmlns:c16="http://schemas.microsoft.com/office/drawing/2014/chart" uri="{C3380CC4-5D6E-409C-BE32-E72D297353CC}">
              <c16:uniqueId val="{0000001F-BEDB-48F1-9D2D-DFBFD17FEC21}"/>
            </c:ext>
          </c:extLst>
        </c:ser>
        <c:ser>
          <c:idx val="32"/>
          <c:order val="32"/>
          <c:tx>
            <c:strRef>
              <c:f>'Auswertung Funk'!$B$34:$C$34</c:f>
              <c:strCache>
                <c:ptCount val="2"/>
                <c:pt idx="0">
                  <c:v>UMTS 2</c:v>
                </c:pt>
                <c:pt idx="1">
                  <c:v>Kontrollgruppe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Funk'!$D$34:$X$34</c:f>
            </c:numRef>
          </c:val>
          <c:extLst>
            <c:ext xmlns:c16="http://schemas.microsoft.com/office/drawing/2014/chart" uri="{C3380CC4-5D6E-409C-BE32-E72D297353CC}">
              <c16:uniqueId val="{00000020-BEDB-48F1-9D2D-DFBFD17FEC21}"/>
            </c:ext>
          </c:extLst>
        </c:ser>
        <c:ser>
          <c:idx val="33"/>
          <c:order val="33"/>
          <c:tx>
            <c:strRef>
              <c:f>'Auswertung Funk'!$B$35:$C$35</c:f>
              <c:strCache>
                <c:ptCount val="2"/>
                <c:pt idx="0">
                  <c:v>UMTS 2</c:v>
                </c:pt>
                <c:pt idx="1">
                  <c:v>Verdachtsfall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Funk'!$D$35:$X$35</c:f>
            </c:numRef>
          </c:val>
          <c:extLst>
            <c:ext xmlns:c16="http://schemas.microsoft.com/office/drawing/2014/chart" uri="{C3380CC4-5D6E-409C-BE32-E72D297353CC}">
              <c16:uniqueId val="{00000021-BEDB-48F1-9D2D-DFBFD17FEC21}"/>
            </c:ext>
          </c:extLst>
        </c:ser>
        <c:ser>
          <c:idx val="34"/>
          <c:order val="34"/>
          <c:tx>
            <c:strRef>
              <c:f>'Auswertung Funk'!$B$36:$C$36</c:f>
              <c:strCache>
                <c:ptCount val="2"/>
                <c:pt idx="0">
                  <c:v>UMTS 2</c:v>
                </c:pt>
                <c:pt idx="1">
                  <c:v>Total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Funk'!$D$36:$X$36</c:f>
            </c:numRef>
          </c:val>
          <c:extLst>
            <c:ext xmlns:c16="http://schemas.microsoft.com/office/drawing/2014/chart" uri="{C3380CC4-5D6E-409C-BE32-E72D297353CC}">
              <c16:uniqueId val="{00000022-BEDB-48F1-9D2D-DFBFD17FEC21}"/>
            </c:ext>
          </c:extLst>
        </c:ser>
        <c:ser>
          <c:idx val="35"/>
          <c:order val="35"/>
          <c:tx>
            <c:strRef>
              <c:f>'Auswertung Funk'!$B$37:$C$37</c:f>
              <c:strCache>
                <c:ptCount val="2"/>
                <c:pt idx="0">
                  <c:v>GSM 2</c:v>
                </c:pt>
                <c:pt idx="1">
                  <c:v>Berufsfahrer</c:v>
                </c:pt>
              </c:strCache>
            </c:strRef>
          </c:tx>
          <c:spPr>
            <a:solidFill>
              <a:srgbClr val="984807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Funk'!$D$37:$X$37</c:f>
            </c:numRef>
          </c:val>
          <c:extLst>
            <c:ext xmlns:c16="http://schemas.microsoft.com/office/drawing/2014/chart" uri="{C3380CC4-5D6E-409C-BE32-E72D297353CC}">
              <c16:uniqueId val="{00000023-BEDB-48F1-9D2D-DFBFD17FEC21}"/>
            </c:ext>
          </c:extLst>
        </c:ser>
        <c:ser>
          <c:idx val="36"/>
          <c:order val="36"/>
          <c:tx>
            <c:strRef>
              <c:f>'Auswertung Funk'!$B$38:$C$38</c:f>
              <c:strCache>
                <c:ptCount val="2"/>
                <c:pt idx="0">
                  <c:v>GSM 2</c:v>
                </c:pt>
                <c:pt idx="1">
                  <c:v>Med. Problem</c:v>
                </c:pt>
              </c:strCache>
            </c:strRef>
          </c:tx>
          <c:spPr>
            <a:solidFill>
              <a:srgbClr val="84A7D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Funk'!$D$38:$X$38</c:f>
            </c:numRef>
          </c:val>
          <c:extLst>
            <c:ext xmlns:c16="http://schemas.microsoft.com/office/drawing/2014/chart" uri="{C3380CC4-5D6E-409C-BE32-E72D297353CC}">
              <c16:uniqueId val="{00000024-BEDB-48F1-9D2D-DFBFD17FEC21}"/>
            </c:ext>
          </c:extLst>
        </c:ser>
        <c:ser>
          <c:idx val="37"/>
          <c:order val="37"/>
          <c:tx>
            <c:strRef>
              <c:f>'Auswertung Funk'!$B$39:$C$39</c:f>
              <c:strCache>
                <c:ptCount val="2"/>
                <c:pt idx="0">
                  <c:v>GSM 2</c:v>
                </c:pt>
                <c:pt idx="1">
                  <c:v>Altersfahrer</c:v>
                </c:pt>
              </c:strCache>
            </c:strRef>
          </c:tx>
          <c:spPr>
            <a:solidFill>
              <a:srgbClr val="D3848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Funk'!$D$39:$X$39</c:f>
            </c:numRef>
          </c:val>
          <c:extLst>
            <c:ext xmlns:c16="http://schemas.microsoft.com/office/drawing/2014/chart" uri="{C3380CC4-5D6E-409C-BE32-E72D297353CC}">
              <c16:uniqueId val="{00000025-BEDB-48F1-9D2D-DFBFD17FEC21}"/>
            </c:ext>
          </c:extLst>
        </c:ser>
        <c:ser>
          <c:idx val="38"/>
          <c:order val="38"/>
          <c:tx>
            <c:strRef>
              <c:f>'Auswertung Funk'!$B$40:$C$40</c:f>
              <c:strCache>
                <c:ptCount val="2"/>
                <c:pt idx="0">
                  <c:v>GSM 2</c:v>
                </c:pt>
                <c:pt idx="1">
                  <c:v>Alkohol</c:v>
                </c:pt>
              </c:strCache>
            </c:strRef>
          </c:tx>
          <c:spPr>
            <a:solidFill>
              <a:srgbClr val="B9CF8B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Funk'!$D$40:$X$40</c:f>
            </c:numRef>
          </c:val>
          <c:extLst>
            <c:ext xmlns:c16="http://schemas.microsoft.com/office/drawing/2014/chart" uri="{C3380CC4-5D6E-409C-BE32-E72D297353CC}">
              <c16:uniqueId val="{00000026-BEDB-48F1-9D2D-DFBFD17FEC21}"/>
            </c:ext>
          </c:extLst>
        </c:ser>
        <c:ser>
          <c:idx val="39"/>
          <c:order val="39"/>
          <c:tx>
            <c:strRef>
              <c:f>'Auswertung Funk'!$B$41:$C$41</c:f>
              <c:strCache>
                <c:ptCount val="2"/>
                <c:pt idx="0">
                  <c:v>GSM 2</c:v>
                </c:pt>
                <c:pt idx="1">
                  <c:v>Kontrollgruppe</c:v>
                </c:pt>
              </c:strCache>
            </c:strRef>
          </c:tx>
          <c:spPr>
            <a:solidFill>
              <a:srgbClr val="A693BE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Funk'!$D$41:$X$41</c:f>
            </c:numRef>
          </c:val>
          <c:extLst>
            <c:ext xmlns:c16="http://schemas.microsoft.com/office/drawing/2014/chart" uri="{C3380CC4-5D6E-409C-BE32-E72D297353CC}">
              <c16:uniqueId val="{00000027-BEDB-48F1-9D2D-DFBFD17FEC21}"/>
            </c:ext>
          </c:extLst>
        </c:ser>
        <c:ser>
          <c:idx val="40"/>
          <c:order val="40"/>
          <c:tx>
            <c:strRef>
              <c:f>'Auswertung Funk'!$B$42:$C$42</c:f>
              <c:strCache>
                <c:ptCount val="2"/>
                <c:pt idx="0">
                  <c:v>GSM 2</c:v>
                </c:pt>
                <c:pt idx="1">
                  <c:v>Verdachtsfall</c:v>
                </c:pt>
              </c:strCache>
            </c:strRef>
          </c:tx>
          <c:spPr>
            <a:solidFill>
              <a:srgbClr val="81C5D7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Funk'!$D$42:$X$42</c:f>
            </c:numRef>
          </c:val>
          <c:extLst>
            <c:ext xmlns:c16="http://schemas.microsoft.com/office/drawing/2014/chart" uri="{C3380CC4-5D6E-409C-BE32-E72D297353CC}">
              <c16:uniqueId val="{00000028-BEDB-48F1-9D2D-DFBFD17FEC21}"/>
            </c:ext>
          </c:extLst>
        </c:ser>
        <c:ser>
          <c:idx val="41"/>
          <c:order val="41"/>
          <c:tx>
            <c:strRef>
              <c:f>'Auswertung Funk'!$B$43:$C$43</c:f>
              <c:strCache>
                <c:ptCount val="2"/>
                <c:pt idx="0">
                  <c:v>GSM 2</c:v>
                </c:pt>
                <c:pt idx="1">
                  <c:v>Total</c:v>
                </c:pt>
              </c:strCache>
            </c:strRef>
          </c:tx>
          <c:spPr>
            <a:solidFill>
              <a:srgbClr val="F9B57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Funk'!$D$43:$X$43</c:f>
            </c:numRef>
          </c:val>
          <c:extLst>
            <c:ext xmlns:c16="http://schemas.microsoft.com/office/drawing/2014/chart" uri="{C3380CC4-5D6E-409C-BE32-E72D297353CC}">
              <c16:uniqueId val="{00000029-BEDB-48F1-9D2D-DFBFD17FEC21}"/>
            </c:ext>
          </c:extLst>
        </c:ser>
        <c:ser>
          <c:idx val="42"/>
          <c:order val="42"/>
          <c:tx>
            <c:strRef>
              <c:f>'Auswertung Funk'!$B$44:$C$44</c:f>
              <c:strCache>
                <c:ptCount val="2"/>
                <c:pt idx="0">
                  <c:v>LTE 2</c:v>
                </c:pt>
                <c:pt idx="1">
                  <c:v>Berufsfahrer</c:v>
                </c:pt>
              </c:strCache>
            </c:strRef>
          </c:tx>
          <c:spPr>
            <a:solidFill>
              <a:srgbClr val="335A8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Funk'!$D$44:$X$44</c:f>
            </c:numRef>
          </c:val>
          <c:extLst>
            <c:ext xmlns:c16="http://schemas.microsoft.com/office/drawing/2014/chart" uri="{C3380CC4-5D6E-409C-BE32-E72D297353CC}">
              <c16:uniqueId val="{0000002A-BEDB-48F1-9D2D-DFBFD17FEC21}"/>
            </c:ext>
          </c:extLst>
        </c:ser>
        <c:ser>
          <c:idx val="43"/>
          <c:order val="43"/>
          <c:tx>
            <c:strRef>
              <c:f>'Auswertung Funk'!$B$45:$C$45</c:f>
              <c:strCache>
                <c:ptCount val="2"/>
                <c:pt idx="0">
                  <c:v>LTE 2</c:v>
                </c:pt>
                <c:pt idx="1">
                  <c:v>Med. Problem</c:v>
                </c:pt>
              </c:strCache>
            </c:strRef>
          </c:tx>
          <c:spPr>
            <a:solidFill>
              <a:srgbClr val="8B343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Funk'!$D$45:$X$45</c:f>
            </c:numRef>
          </c:val>
          <c:extLst>
            <c:ext xmlns:c16="http://schemas.microsoft.com/office/drawing/2014/chart" uri="{C3380CC4-5D6E-409C-BE32-E72D297353CC}">
              <c16:uniqueId val="{0000002B-BEDB-48F1-9D2D-DFBFD17FEC21}"/>
            </c:ext>
          </c:extLst>
        </c:ser>
        <c:ser>
          <c:idx val="44"/>
          <c:order val="44"/>
          <c:tx>
            <c:strRef>
              <c:f>'Auswertung Funk'!$B$46:$C$46</c:f>
              <c:strCache>
                <c:ptCount val="2"/>
                <c:pt idx="0">
                  <c:v>LTE 2</c:v>
                </c:pt>
                <c:pt idx="1">
                  <c:v>Altersfahrer</c:v>
                </c:pt>
              </c:strCache>
            </c:strRef>
          </c:tx>
          <c:spPr>
            <a:solidFill>
              <a:srgbClr val="6F89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Funk'!$D$46:$X$46</c:f>
              <c:numCache>
                <c:formatCode>General</c:formatCode>
                <c:ptCount val="21"/>
                <c:pt idx="0">
                  <c:v>44</c:v>
                </c:pt>
                <c:pt idx="1">
                  <c:v>67</c:v>
                </c:pt>
                <c:pt idx="2">
                  <c:v>65</c:v>
                </c:pt>
                <c:pt idx="3">
                  <c:v>45</c:v>
                </c:pt>
                <c:pt idx="4">
                  <c:v>53</c:v>
                </c:pt>
                <c:pt idx="5">
                  <c:v>39</c:v>
                </c:pt>
                <c:pt idx="6">
                  <c:v>29</c:v>
                </c:pt>
                <c:pt idx="7">
                  <c:v>25</c:v>
                </c:pt>
                <c:pt idx="8">
                  <c:v>15</c:v>
                </c:pt>
                <c:pt idx="9">
                  <c:v>19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12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DB-48F1-9D2D-DFBFD17FEC21}"/>
            </c:ext>
          </c:extLst>
        </c:ser>
        <c:ser>
          <c:idx val="45"/>
          <c:order val="45"/>
          <c:tx>
            <c:strRef>
              <c:f>'Auswertung Funk'!$B$47:$C$47</c:f>
              <c:strCache>
                <c:ptCount val="2"/>
                <c:pt idx="0">
                  <c:v>LTE 2</c:v>
                </c:pt>
                <c:pt idx="1">
                  <c:v>Alkohol</c:v>
                </c:pt>
              </c:strCache>
            </c:strRef>
          </c:tx>
          <c:spPr>
            <a:solidFill>
              <a:srgbClr val="594573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Funk'!$D$47:$X$47</c:f>
            </c:numRef>
          </c:val>
          <c:extLst>
            <c:ext xmlns:c16="http://schemas.microsoft.com/office/drawing/2014/chart" uri="{C3380CC4-5D6E-409C-BE32-E72D297353CC}">
              <c16:uniqueId val="{0000002D-BEDB-48F1-9D2D-DFBFD17FEC21}"/>
            </c:ext>
          </c:extLst>
        </c:ser>
        <c:ser>
          <c:idx val="46"/>
          <c:order val="46"/>
          <c:tx>
            <c:strRef>
              <c:f>'Auswertung Funk'!$B$48:$C$48</c:f>
              <c:strCache>
                <c:ptCount val="2"/>
                <c:pt idx="0">
                  <c:v>LTE 2</c:v>
                </c:pt>
                <c:pt idx="1">
                  <c:v>Kontrollgruppe</c:v>
                </c:pt>
              </c:strCache>
            </c:strRef>
          </c:tx>
          <c:spPr>
            <a:solidFill>
              <a:srgbClr val="2E7C9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Funk'!$D$48:$X$48</c:f>
            </c:numRef>
          </c:val>
          <c:extLst>
            <c:ext xmlns:c16="http://schemas.microsoft.com/office/drawing/2014/chart" uri="{C3380CC4-5D6E-409C-BE32-E72D297353CC}">
              <c16:uniqueId val="{0000002E-BEDB-48F1-9D2D-DFBFD17FEC21}"/>
            </c:ext>
          </c:extLst>
        </c:ser>
        <c:ser>
          <c:idx val="47"/>
          <c:order val="47"/>
          <c:tx>
            <c:strRef>
              <c:f>'Auswertung Funk'!$B$49:$C$49</c:f>
              <c:strCache>
                <c:ptCount val="2"/>
                <c:pt idx="0">
                  <c:v>LTE 2</c:v>
                </c:pt>
                <c:pt idx="1">
                  <c:v>Verdachtsfall</c:v>
                </c:pt>
              </c:strCache>
            </c:strRef>
          </c:tx>
          <c:spPr>
            <a:solidFill>
              <a:srgbClr val="D56509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Funk'!$D$49:$X$49</c:f>
            </c:numRef>
          </c:val>
          <c:extLst>
            <c:ext xmlns:c16="http://schemas.microsoft.com/office/drawing/2014/chart" uri="{C3380CC4-5D6E-409C-BE32-E72D297353CC}">
              <c16:uniqueId val="{0000002F-BEDB-48F1-9D2D-DFBFD17FEC21}"/>
            </c:ext>
          </c:extLst>
        </c:ser>
        <c:ser>
          <c:idx val="48"/>
          <c:order val="48"/>
          <c:tx>
            <c:strRef>
              <c:f>'Auswertung Funk'!$B$50:$C$50</c:f>
              <c:strCache>
                <c:ptCount val="2"/>
                <c:pt idx="0">
                  <c:v>LTE 2</c:v>
                </c:pt>
                <c:pt idx="1">
                  <c:v>Total</c:v>
                </c:pt>
              </c:strCache>
            </c:strRef>
          </c:tx>
          <c:spPr>
            <a:solidFill>
              <a:srgbClr val="A7C0DE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Funk'!$D$50:$X$50</c:f>
            </c:numRef>
          </c:val>
          <c:extLst>
            <c:ext xmlns:c16="http://schemas.microsoft.com/office/drawing/2014/chart" uri="{C3380CC4-5D6E-409C-BE32-E72D297353CC}">
              <c16:uniqueId val="{00000030-BEDB-48F1-9D2D-DFBFD17FEC21}"/>
            </c:ext>
          </c:extLst>
        </c:ser>
        <c:ser>
          <c:idx val="49"/>
          <c:order val="49"/>
          <c:tx>
            <c:strRef>
              <c:f>'Auswertung Funk'!$B$51:$C$51</c:f>
              <c:strCache>
                <c:ptCount val="2"/>
                <c:pt idx="0">
                  <c:v>5G2</c:v>
                </c:pt>
                <c:pt idx="1">
                  <c:v>Berufsfahrer</c:v>
                </c:pt>
              </c:strCache>
            </c:strRef>
          </c:tx>
          <c:spPr>
            <a:solidFill>
              <a:srgbClr val="DFA7A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Funk'!$D$51:$X$51</c:f>
            </c:numRef>
          </c:val>
          <c:extLst>
            <c:ext xmlns:c16="http://schemas.microsoft.com/office/drawing/2014/chart" uri="{C3380CC4-5D6E-409C-BE32-E72D297353CC}">
              <c16:uniqueId val="{00000031-BEDB-48F1-9D2D-DFBFD17FEC21}"/>
            </c:ext>
          </c:extLst>
        </c:ser>
        <c:ser>
          <c:idx val="50"/>
          <c:order val="50"/>
          <c:tx>
            <c:strRef>
              <c:f>'Auswertung Funk'!$B$52:$C$52</c:f>
              <c:strCache>
                <c:ptCount val="2"/>
                <c:pt idx="0">
                  <c:v>5G2</c:v>
                </c:pt>
                <c:pt idx="1">
                  <c:v>Med. Problem</c:v>
                </c:pt>
              </c:strCache>
            </c:strRef>
          </c:tx>
          <c:spPr>
            <a:solidFill>
              <a:srgbClr val="CDDDAC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Funk'!$D$52:$X$52</c:f>
            </c:numRef>
          </c:val>
          <c:extLst>
            <c:ext xmlns:c16="http://schemas.microsoft.com/office/drawing/2014/chart" uri="{C3380CC4-5D6E-409C-BE32-E72D297353CC}">
              <c16:uniqueId val="{00000032-BEDB-48F1-9D2D-DFBFD17FEC21}"/>
            </c:ext>
          </c:extLst>
        </c:ser>
        <c:ser>
          <c:idx val="51"/>
          <c:order val="51"/>
          <c:tx>
            <c:strRef>
              <c:f>'Auswertung Funk'!$B$53:$C$53</c:f>
              <c:strCache>
                <c:ptCount val="2"/>
                <c:pt idx="0">
                  <c:v>5G2</c:v>
                </c:pt>
                <c:pt idx="1">
                  <c:v>Altersfahrer</c:v>
                </c:pt>
              </c:strCache>
            </c:strRef>
          </c:tx>
          <c:spPr>
            <a:solidFill>
              <a:srgbClr val="BFB1D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Funk'!$D$53:$X$53</c:f>
              <c:numCache>
                <c:formatCode>General</c:formatCode>
                <c:ptCount val="21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6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BEDB-48F1-9D2D-DFBFD17FEC21}"/>
            </c:ext>
          </c:extLst>
        </c:ser>
        <c:ser>
          <c:idx val="52"/>
          <c:order val="52"/>
          <c:tx>
            <c:strRef>
              <c:f>'Auswertung Funk'!$B$54:$C$54</c:f>
              <c:strCache>
                <c:ptCount val="2"/>
                <c:pt idx="0">
                  <c:v>5G2</c:v>
                </c:pt>
                <c:pt idx="1">
                  <c:v>Alkohol</c:v>
                </c:pt>
              </c:strCache>
            </c:strRef>
          </c:tx>
          <c:spPr>
            <a:solidFill>
              <a:srgbClr val="A5D5E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Funk'!$D$54:$X$54</c:f>
            </c:numRef>
          </c:val>
          <c:extLst>
            <c:ext xmlns:c16="http://schemas.microsoft.com/office/drawing/2014/chart" uri="{C3380CC4-5D6E-409C-BE32-E72D297353CC}">
              <c16:uniqueId val="{00000034-BEDB-48F1-9D2D-DFBFD17FEC21}"/>
            </c:ext>
          </c:extLst>
        </c:ser>
        <c:ser>
          <c:idx val="53"/>
          <c:order val="53"/>
          <c:tx>
            <c:strRef>
              <c:f>'Auswertung Funk'!$B$55:$C$55</c:f>
              <c:strCache>
                <c:ptCount val="2"/>
                <c:pt idx="0">
                  <c:v>5G2</c:v>
                </c:pt>
                <c:pt idx="1">
                  <c:v>Kontrollgruppe</c:v>
                </c:pt>
              </c:strCache>
            </c:strRef>
          </c:tx>
          <c:spPr>
            <a:solidFill>
              <a:srgbClr val="FBCAA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Funk'!$D$55:$X$55</c:f>
            </c:numRef>
          </c:val>
          <c:extLst>
            <c:ext xmlns:c16="http://schemas.microsoft.com/office/drawing/2014/chart" uri="{C3380CC4-5D6E-409C-BE32-E72D297353CC}">
              <c16:uniqueId val="{00000035-BEDB-48F1-9D2D-DFBFD17FEC21}"/>
            </c:ext>
          </c:extLst>
        </c:ser>
        <c:ser>
          <c:idx val="54"/>
          <c:order val="54"/>
          <c:tx>
            <c:strRef>
              <c:f>'Auswertung Funk'!$B$56:$C$56</c:f>
              <c:strCache>
                <c:ptCount val="2"/>
                <c:pt idx="0">
                  <c:v>5G2</c:v>
                </c:pt>
                <c:pt idx="1">
                  <c:v>Verdachtsfall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Funk'!$D$56:$X$56</c:f>
            </c:numRef>
          </c:val>
          <c:extLst>
            <c:ext xmlns:c16="http://schemas.microsoft.com/office/drawing/2014/chart" uri="{C3380CC4-5D6E-409C-BE32-E72D297353CC}">
              <c16:uniqueId val="{00000036-BEDB-48F1-9D2D-DFBFD17FEC21}"/>
            </c:ext>
          </c:extLst>
        </c:ser>
        <c:ser>
          <c:idx val="55"/>
          <c:order val="55"/>
          <c:tx>
            <c:strRef>
              <c:f>'Auswertung Funk'!$B$57:$C$57</c:f>
              <c:strCache>
                <c:ptCount val="2"/>
                <c:pt idx="0">
                  <c:v>5G2</c:v>
                </c:pt>
                <c:pt idx="1">
                  <c:v>Total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Funk'!$D$57:$X$57</c:f>
            </c:numRef>
          </c:val>
          <c:extLst>
            <c:ext xmlns:c16="http://schemas.microsoft.com/office/drawing/2014/chart" uri="{C3380CC4-5D6E-409C-BE32-E72D297353CC}">
              <c16:uniqueId val="{00000037-BEDB-48F1-9D2D-DFBFD17FEC21}"/>
            </c:ext>
          </c:extLst>
        </c:ser>
        <c:ser>
          <c:idx val="56"/>
          <c:order val="56"/>
          <c:tx>
            <c:strRef>
              <c:f>'Auswertung Funk'!$B$58:$C$58</c:f>
              <c:strCache>
                <c:ptCount val="2"/>
                <c:pt idx="0">
                  <c:v>UMTS 3</c:v>
                </c:pt>
                <c:pt idx="1">
                  <c:v>Berufsfahrer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Funk'!$D$58:$X$58</c:f>
            </c:numRef>
          </c:val>
          <c:extLst>
            <c:ext xmlns:c16="http://schemas.microsoft.com/office/drawing/2014/chart" uri="{C3380CC4-5D6E-409C-BE32-E72D297353CC}">
              <c16:uniqueId val="{00000038-BEDB-48F1-9D2D-DFBFD17FEC21}"/>
            </c:ext>
          </c:extLst>
        </c:ser>
        <c:ser>
          <c:idx val="57"/>
          <c:order val="57"/>
          <c:tx>
            <c:strRef>
              <c:f>'Auswertung Funk'!$B$59:$C$59</c:f>
              <c:strCache>
                <c:ptCount val="2"/>
                <c:pt idx="0">
                  <c:v>UMTS 3</c:v>
                </c:pt>
                <c:pt idx="1">
                  <c:v>Med. Problem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Funk'!$D$59:$X$59</c:f>
            </c:numRef>
          </c:val>
          <c:extLst>
            <c:ext xmlns:c16="http://schemas.microsoft.com/office/drawing/2014/chart" uri="{C3380CC4-5D6E-409C-BE32-E72D297353CC}">
              <c16:uniqueId val="{00000039-BEDB-48F1-9D2D-DFBFD17FEC21}"/>
            </c:ext>
          </c:extLst>
        </c:ser>
        <c:ser>
          <c:idx val="58"/>
          <c:order val="58"/>
          <c:tx>
            <c:strRef>
              <c:f>'Auswertung Funk'!$B$60:$C$60</c:f>
              <c:strCache>
                <c:ptCount val="2"/>
                <c:pt idx="0">
                  <c:v>UMTS 3</c:v>
                </c:pt>
                <c:pt idx="1">
                  <c:v>Altersfahrer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Funk'!$D$60:$X$60</c:f>
            </c:numRef>
          </c:val>
          <c:extLst>
            <c:ext xmlns:c16="http://schemas.microsoft.com/office/drawing/2014/chart" uri="{C3380CC4-5D6E-409C-BE32-E72D297353CC}">
              <c16:uniqueId val="{0000003A-BEDB-48F1-9D2D-DFBFD17FEC21}"/>
            </c:ext>
          </c:extLst>
        </c:ser>
        <c:ser>
          <c:idx val="59"/>
          <c:order val="59"/>
          <c:tx>
            <c:strRef>
              <c:f>'Auswertung Funk'!$B$61:$C$61</c:f>
              <c:strCache>
                <c:ptCount val="2"/>
                <c:pt idx="0">
                  <c:v>UMTS 3</c:v>
                </c:pt>
                <c:pt idx="1">
                  <c:v>Alkohol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Funk'!$D$61:$X$61</c:f>
            </c:numRef>
          </c:val>
          <c:extLst>
            <c:ext xmlns:c16="http://schemas.microsoft.com/office/drawing/2014/chart" uri="{C3380CC4-5D6E-409C-BE32-E72D297353CC}">
              <c16:uniqueId val="{0000003B-BEDB-48F1-9D2D-DFBFD17FEC21}"/>
            </c:ext>
          </c:extLst>
        </c:ser>
        <c:ser>
          <c:idx val="60"/>
          <c:order val="60"/>
          <c:tx>
            <c:strRef>
              <c:f>'Auswertung Funk'!$B$62:$C$62</c:f>
              <c:strCache>
                <c:ptCount val="2"/>
                <c:pt idx="0">
                  <c:v>UMTS 3</c:v>
                </c:pt>
                <c:pt idx="1">
                  <c:v>Kontrollgruppe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Funk'!$D$62:$X$62</c:f>
            </c:numRef>
          </c:val>
          <c:extLst>
            <c:ext xmlns:c16="http://schemas.microsoft.com/office/drawing/2014/chart" uri="{C3380CC4-5D6E-409C-BE32-E72D297353CC}">
              <c16:uniqueId val="{0000003C-BEDB-48F1-9D2D-DFBFD17FEC21}"/>
            </c:ext>
          </c:extLst>
        </c:ser>
        <c:ser>
          <c:idx val="61"/>
          <c:order val="61"/>
          <c:tx>
            <c:strRef>
              <c:f>'Auswertung Funk'!$B$63:$C$63</c:f>
              <c:strCache>
                <c:ptCount val="2"/>
                <c:pt idx="0">
                  <c:v>UMTS 3</c:v>
                </c:pt>
                <c:pt idx="1">
                  <c:v>Verdachtsfall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Funk'!$D$63:$X$63</c:f>
            </c:numRef>
          </c:val>
          <c:extLst>
            <c:ext xmlns:c16="http://schemas.microsoft.com/office/drawing/2014/chart" uri="{C3380CC4-5D6E-409C-BE32-E72D297353CC}">
              <c16:uniqueId val="{0000003D-BEDB-48F1-9D2D-DFBFD17FEC21}"/>
            </c:ext>
          </c:extLst>
        </c:ser>
        <c:ser>
          <c:idx val="62"/>
          <c:order val="62"/>
          <c:tx>
            <c:strRef>
              <c:f>'Auswertung Funk'!$B$64:$C$64</c:f>
              <c:strCache>
                <c:ptCount val="2"/>
                <c:pt idx="0">
                  <c:v>UMTS 3</c:v>
                </c:pt>
                <c:pt idx="1">
                  <c:v>Total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Funk'!$D$64:$X$64</c:f>
            </c:numRef>
          </c:val>
          <c:extLst>
            <c:ext xmlns:c16="http://schemas.microsoft.com/office/drawing/2014/chart" uri="{C3380CC4-5D6E-409C-BE32-E72D297353CC}">
              <c16:uniqueId val="{0000003E-BEDB-48F1-9D2D-DFBFD17FEC21}"/>
            </c:ext>
          </c:extLst>
        </c:ser>
        <c:ser>
          <c:idx val="63"/>
          <c:order val="63"/>
          <c:tx>
            <c:strRef>
              <c:f>'Auswertung Funk'!$B$65:$C$65</c:f>
              <c:strCache>
                <c:ptCount val="2"/>
                <c:pt idx="0">
                  <c:v>GSM 3</c:v>
                </c:pt>
                <c:pt idx="1">
                  <c:v>Berufsfahrer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Funk'!$D$65:$X$65</c:f>
            </c:numRef>
          </c:val>
          <c:extLst>
            <c:ext xmlns:c16="http://schemas.microsoft.com/office/drawing/2014/chart" uri="{C3380CC4-5D6E-409C-BE32-E72D297353CC}">
              <c16:uniqueId val="{0000003F-BEDB-48F1-9D2D-DFBFD17FEC21}"/>
            </c:ext>
          </c:extLst>
        </c:ser>
        <c:ser>
          <c:idx val="64"/>
          <c:order val="64"/>
          <c:tx>
            <c:strRef>
              <c:f>'Auswertung Funk'!$B$66:$C$66</c:f>
              <c:strCache>
                <c:ptCount val="2"/>
                <c:pt idx="0">
                  <c:v>GSM 3</c:v>
                </c:pt>
                <c:pt idx="1">
                  <c:v>Med. Problem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Funk'!$D$66:$X$66</c:f>
            </c:numRef>
          </c:val>
          <c:extLst>
            <c:ext xmlns:c16="http://schemas.microsoft.com/office/drawing/2014/chart" uri="{C3380CC4-5D6E-409C-BE32-E72D297353CC}">
              <c16:uniqueId val="{00000040-BEDB-48F1-9D2D-DFBFD17FEC21}"/>
            </c:ext>
          </c:extLst>
        </c:ser>
        <c:ser>
          <c:idx val="65"/>
          <c:order val="65"/>
          <c:tx>
            <c:strRef>
              <c:f>'Auswertung Funk'!$B$67:$C$67</c:f>
              <c:strCache>
                <c:ptCount val="2"/>
                <c:pt idx="0">
                  <c:v>GSM 3</c:v>
                </c:pt>
                <c:pt idx="1">
                  <c:v>Altersfahrer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Funk'!$D$67:$X$67</c:f>
            </c:numRef>
          </c:val>
          <c:extLst>
            <c:ext xmlns:c16="http://schemas.microsoft.com/office/drawing/2014/chart" uri="{C3380CC4-5D6E-409C-BE32-E72D297353CC}">
              <c16:uniqueId val="{00000041-BEDB-48F1-9D2D-DFBFD17FEC21}"/>
            </c:ext>
          </c:extLst>
        </c:ser>
        <c:ser>
          <c:idx val="66"/>
          <c:order val="66"/>
          <c:tx>
            <c:strRef>
              <c:f>'Auswertung Funk'!$B$68:$C$68</c:f>
              <c:strCache>
                <c:ptCount val="2"/>
                <c:pt idx="0">
                  <c:v>GSM 3</c:v>
                </c:pt>
                <c:pt idx="1">
                  <c:v>Alkohol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Funk'!$D$68:$X$68</c:f>
            </c:numRef>
          </c:val>
          <c:extLst>
            <c:ext xmlns:c16="http://schemas.microsoft.com/office/drawing/2014/chart" uri="{C3380CC4-5D6E-409C-BE32-E72D297353CC}">
              <c16:uniqueId val="{00000042-BEDB-48F1-9D2D-DFBFD17FEC21}"/>
            </c:ext>
          </c:extLst>
        </c:ser>
        <c:ser>
          <c:idx val="67"/>
          <c:order val="67"/>
          <c:tx>
            <c:strRef>
              <c:f>'Auswertung Funk'!$B$69:$C$69</c:f>
              <c:strCache>
                <c:ptCount val="2"/>
                <c:pt idx="0">
                  <c:v>GSM 3</c:v>
                </c:pt>
                <c:pt idx="1">
                  <c:v>Kontrollgruppe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Funk'!$D$69:$X$69</c:f>
            </c:numRef>
          </c:val>
          <c:extLst>
            <c:ext xmlns:c16="http://schemas.microsoft.com/office/drawing/2014/chart" uri="{C3380CC4-5D6E-409C-BE32-E72D297353CC}">
              <c16:uniqueId val="{00000043-BEDB-48F1-9D2D-DFBFD17FEC21}"/>
            </c:ext>
          </c:extLst>
        </c:ser>
        <c:ser>
          <c:idx val="68"/>
          <c:order val="68"/>
          <c:tx>
            <c:strRef>
              <c:f>'Auswertung Funk'!$B$70:$C$70</c:f>
              <c:strCache>
                <c:ptCount val="2"/>
                <c:pt idx="0">
                  <c:v>GSM 3</c:v>
                </c:pt>
                <c:pt idx="1">
                  <c:v>Verdachtsfall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Funk'!$D$70:$X$70</c:f>
            </c:numRef>
          </c:val>
          <c:extLst>
            <c:ext xmlns:c16="http://schemas.microsoft.com/office/drawing/2014/chart" uri="{C3380CC4-5D6E-409C-BE32-E72D297353CC}">
              <c16:uniqueId val="{00000044-BEDB-48F1-9D2D-DFBFD17FEC21}"/>
            </c:ext>
          </c:extLst>
        </c:ser>
        <c:ser>
          <c:idx val="69"/>
          <c:order val="69"/>
          <c:tx>
            <c:strRef>
              <c:f>'Auswertung Funk'!$B$71:$C$71</c:f>
              <c:strCache>
                <c:ptCount val="2"/>
                <c:pt idx="0">
                  <c:v>GSM 3</c:v>
                </c:pt>
                <c:pt idx="1">
                  <c:v>Total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Funk'!$D$71:$X$71</c:f>
            </c:numRef>
          </c:val>
          <c:extLst>
            <c:ext xmlns:c16="http://schemas.microsoft.com/office/drawing/2014/chart" uri="{C3380CC4-5D6E-409C-BE32-E72D297353CC}">
              <c16:uniqueId val="{00000045-BEDB-48F1-9D2D-DFBFD17FEC21}"/>
            </c:ext>
          </c:extLst>
        </c:ser>
        <c:ser>
          <c:idx val="70"/>
          <c:order val="70"/>
          <c:tx>
            <c:strRef>
              <c:f>'Auswertung Funk'!$B$72:$C$72</c:f>
              <c:strCache>
                <c:ptCount val="2"/>
                <c:pt idx="0">
                  <c:v>LTE 3</c:v>
                </c:pt>
                <c:pt idx="1">
                  <c:v>Berufsfahrer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Funk'!$D$72:$X$72</c:f>
            </c:numRef>
          </c:val>
          <c:extLst>
            <c:ext xmlns:c16="http://schemas.microsoft.com/office/drawing/2014/chart" uri="{C3380CC4-5D6E-409C-BE32-E72D297353CC}">
              <c16:uniqueId val="{00000046-BEDB-48F1-9D2D-DFBFD17FEC21}"/>
            </c:ext>
          </c:extLst>
        </c:ser>
        <c:ser>
          <c:idx val="71"/>
          <c:order val="71"/>
          <c:tx>
            <c:strRef>
              <c:f>'Auswertung Funk'!$B$73:$C$73</c:f>
              <c:strCache>
                <c:ptCount val="2"/>
                <c:pt idx="0">
                  <c:v>LTE 3</c:v>
                </c:pt>
                <c:pt idx="1">
                  <c:v>Med. Problem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Funk'!$D$73:$X$73</c:f>
            </c:numRef>
          </c:val>
          <c:extLst>
            <c:ext xmlns:c16="http://schemas.microsoft.com/office/drawing/2014/chart" uri="{C3380CC4-5D6E-409C-BE32-E72D297353CC}">
              <c16:uniqueId val="{00000047-BEDB-48F1-9D2D-DFBFD17FEC21}"/>
            </c:ext>
          </c:extLst>
        </c:ser>
        <c:ser>
          <c:idx val="72"/>
          <c:order val="72"/>
          <c:tx>
            <c:strRef>
              <c:f>'Auswertung Funk'!$B$74:$C$74</c:f>
              <c:strCache>
                <c:ptCount val="2"/>
                <c:pt idx="0">
                  <c:v>LTE 3</c:v>
                </c:pt>
                <c:pt idx="1">
                  <c:v>Altersfahrer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Funk'!$D$74:$X$74</c:f>
            </c:numRef>
          </c:val>
          <c:extLst>
            <c:ext xmlns:c16="http://schemas.microsoft.com/office/drawing/2014/chart" uri="{C3380CC4-5D6E-409C-BE32-E72D297353CC}">
              <c16:uniqueId val="{00000048-BEDB-48F1-9D2D-DFBFD17FEC21}"/>
            </c:ext>
          </c:extLst>
        </c:ser>
        <c:ser>
          <c:idx val="73"/>
          <c:order val="73"/>
          <c:tx>
            <c:strRef>
              <c:f>'Auswertung Funk'!$B$75:$C$75</c:f>
              <c:strCache>
                <c:ptCount val="2"/>
                <c:pt idx="0">
                  <c:v>LTE 3</c:v>
                </c:pt>
                <c:pt idx="1">
                  <c:v>Alkohol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Funk'!$D$75:$X$75</c:f>
            </c:numRef>
          </c:val>
          <c:extLst>
            <c:ext xmlns:c16="http://schemas.microsoft.com/office/drawing/2014/chart" uri="{C3380CC4-5D6E-409C-BE32-E72D297353CC}">
              <c16:uniqueId val="{00000049-BEDB-48F1-9D2D-DFBFD17FEC21}"/>
            </c:ext>
          </c:extLst>
        </c:ser>
        <c:ser>
          <c:idx val="74"/>
          <c:order val="74"/>
          <c:tx>
            <c:strRef>
              <c:f>'Auswertung Funk'!$B$76:$C$76</c:f>
              <c:strCache>
                <c:ptCount val="2"/>
                <c:pt idx="0">
                  <c:v>LTE 3</c:v>
                </c:pt>
                <c:pt idx="1">
                  <c:v>Kontrollgruppe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Funk'!$D$76:$X$76</c:f>
            </c:numRef>
          </c:val>
          <c:extLst>
            <c:ext xmlns:c16="http://schemas.microsoft.com/office/drawing/2014/chart" uri="{C3380CC4-5D6E-409C-BE32-E72D297353CC}">
              <c16:uniqueId val="{0000004A-BEDB-48F1-9D2D-DFBFD17FEC21}"/>
            </c:ext>
          </c:extLst>
        </c:ser>
        <c:ser>
          <c:idx val="75"/>
          <c:order val="75"/>
          <c:tx>
            <c:strRef>
              <c:f>'Auswertung Funk'!$B$77:$C$77</c:f>
              <c:strCache>
                <c:ptCount val="2"/>
                <c:pt idx="0">
                  <c:v>LTE 3</c:v>
                </c:pt>
                <c:pt idx="1">
                  <c:v>Verdachtsfall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Funk'!$D$77:$X$77</c:f>
            </c:numRef>
          </c:val>
          <c:extLst>
            <c:ext xmlns:c16="http://schemas.microsoft.com/office/drawing/2014/chart" uri="{C3380CC4-5D6E-409C-BE32-E72D297353CC}">
              <c16:uniqueId val="{0000004B-BEDB-48F1-9D2D-DFBFD17FEC21}"/>
            </c:ext>
          </c:extLst>
        </c:ser>
        <c:ser>
          <c:idx val="76"/>
          <c:order val="76"/>
          <c:tx>
            <c:strRef>
              <c:f>'Auswertung Funk'!$B$78:$C$78</c:f>
              <c:strCache>
                <c:ptCount val="2"/>
                <c:pt idx="0">
                  <c:v>LTE 3</c:v>
                </c:pt>
                <c:pt idx="1">
                  <c:v>Total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cat>
            <c:strRef>
              <c:f>'Auswertung Funk'!$D$1:$X$1</c:f>
              <c:strCache>
                <c:ptCount val="21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2000+</c:v>
                </c:pt>
              </c:strCache>
            </c:strRef>
          </c:cat>
          <c:val>
            <c:numRef>
              <c:f>'Auswertung Funk'!$D$78:$X$78</c:f>
            </c:numRef>
          </c:val>
          <c:extLst>
            <c:ext xmlns:c16="http://schemas.microsoft.com/office/drawing/2014/chart" uri="{C3380CC4-5D6E-409C-BE32-E72D297353CC}">
              <c16:uniqueId val="{0000004C-BEDB-48F1-9D2D-DFBFD17F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94519"/>
        <c:axId val="14476734"/>
      </c:barChart>
      <c:catAx>
        <c:axId val="9249451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4476734"/>
        <c:crosses val="autoZero"/>
        <c:auto val="1"/>
        <c:lblAlgn val="ctr"/>
        <c:lblOffset val="100"/>
        <c:noMultiLvlLbl val="0"/>
      </c:catAx>
      <c:valAx>
        <c:axId val="1447673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92494519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0.85435591129118704"/>
          <c:y val="0.30698394318357303"/>
          <c:w val="0.14564408870881301"/>
          <c:h val="0.38603211363285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'Auswertung Funk'!$B$2:$C$2</c:f>
              <c:strCache>
                <c:ptCount val="2"/>
                <c:pt idx="0">
                  <c:v>UMTS 1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Funk'!$AA$2:$AD$2</c:f>
            </c:numRef>
          </c:val>
          <c:extLst>
            <c:ext xmlns:c16="http://schemas.microsoft.com/office/drawing/2014/chart" uri="{C3380CC4-5D6E-409C-BE32-E72D297353CC}">
              <c16:uniqueId val="{00000000-895B-4E8D-B9E4-756921A10FC0}"/>
            </c:ext>
          </c:extLst>
        </c:ser>
        <c:ser>
          <c:idx val="1"/>
          <c:order val="1"/>
          <c:tx>
            <c:strRef>
              <c:f>'Auswertung Funk'!$B$3:$C$3</c:f>
              <c:strCache>
                <c:ptCount val="2"/>
                <c:pt idx="0">
                  <c:v>UMTS 1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C0504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Funk'!$AA$3:$AD$3</c:f>
            </c:numRef>
          </c:val>
          <c:extLst>
            <c:ext xmlns:c16="http://schemas.microsoft.com/office/drawing/2014/chart" uri="{C3380CC4-5D6E-409C-BE32-E72D297353CC}">
              <c16:uniqueId val="{00000001-895B-4E8D-B9E4-756921A10FC0}"/>
            </c:ext>
          </c:extLst>
        </c:ser>
        <c:ser>
          <c:idx val="2"/>
          <c:order val="2"/>
          <c:tx>
            <c:strRef>
              <c:f>'Auswertung Funk'!$B$4:$C$4</c:f>
              <c:strCache>
                <c:ptCount val="2"/>
                <c:pt idx="0">
                  <c:v>UMTS 1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9BBB59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Funk'!$AA$4:$AD$4</c:f>
              <c:numCache>
                <c:formatCode>General</c:formatCode>
                <c:ptCount val="4"/>
                <c:pt idx="0">
                  <c:v>461</c:v>
                </c:pt>
                <c:pt idx="1">
                  <c:v>125</c:v>
                </c:pt>
                <c:pt idx="2">
                  <c:v>169</c:v>
                </c:pt>
                <c:pt idx="3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B-4E8D-B9E4-756921A10FC0}"/>
            </c:ext>
          </c:extLst>
        </c:ser>
        <c:ser>
          <c:idx val="3"/>
          <c:order val="3"/>
          <c:tx>
            <c:strRef>
              <c:f>'Auswertung Funk'!$B$5:$C$5</c:f>
              <c:strCache>
                <c:ptCount val="2"/>
                <c:pt idx="0">
                  <c:v>UMTS 1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8064A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Funk'!$AA$5:$AD$5</c:f>
            </c:numRef>
          </c:val>
          <c:extLst>
            <c:ext xmlns:c16="http://schemas.microsoft.com/office/drawing/2014/chart" uri="{C3380CC4-5D6E-409C-BE32-E72D297353CC}">
              <c16:uniqueId val="{00000003-895B-4E8D-B9E4-756921A10FC0}"/>
            </c:ext>
          </c:extLst>
        </c:ser>
        <c:ser>
          <c:idx val="4"/>
          <c:order val="4"/>
          <c:tx>
            <c:strRef>
              <c:f>'Auswertung Funk'!$B$6:$C$6</c:f>
              <c:strCache>
                <c:ptCount val="2"/>
                <c:pt idx="0">
                  <c:v>UMTS 1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4BACC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Funk'!$AA$6:$AD$6</c:f>
            </c:numRef>
          </c:val>
          <c:extLst>
            <c:ext xmlns:c16="http://schemas.microsoft.com/office/drawing/2014/chart" uri="{C3380CC4-5D6E-409C-BE32-E72D297353CC}">
              <c16:uniqueId val="{00000004-895B-4E8D-B9E4-756921A10FC0}"/>
            </c:ext>
          </c:extLst>
        </c:ser>
        <c:ser>
          <c:idx val="5"/>
          <c:order val="5"/>
          <c:tx>
            <c:strRef>
              <c:f>'Auswertung Funk'!$B$7:$C$7</c:f>
              <c:strCache>
                <c:ptCount val="2"/>
                <c:pt idx="0">
                  <c:v>UMTS 1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F7964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Funk'!$AA$7:$AD$7</c:f>
            </c:numRef>
          </c:val>
          <c:extLst>
            <c:ext xmlns:c16="http://schemas.microsoft.com/office/drawing/2014/chart" uri="{C3380CC4-5D6E-409C-BE32-E72D297353CC}">
              <c16:uniqueId val="{00000005-895B-4E8D-B9E4-756921A10FC0}"/>
            </c:ext>
          </c:extLst>
        </c:ser>
        <c:ser>
          <c:idx val="6"/>
          <c:order val="6"/>
          <c:tx>
            <c:strRef>
              <c:f>'Auswertung Funk'!$B$8:$C$8</c:f>
              <c:strCache>
                <c:ptCount val="2"/>
                <c:pt idx="0">
                  <c:v>UMTS 1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2C4D75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Funk'!$AA$8:$AD$8</c:f>
            </c:numRef>
          </c:val>
          <c:extLst>
            <c:ext xmlns:c16="http://schemas.microsoft.com/office/drawing/2014/chart" uri="{C3380CC4-5D6E-409C-BE32-E72D297353CC}">
              <c16:uniqueId val="{00000006-895B-4E8D-B9E4-756921A10FC0}"/>
            </c:ext>
          </c:extLst>
        </c:ser>
        <c:ser>
          <c:idx val="7"/>
          <c:order val="7"/>
          <c:tx>
            <c:strRef>
              <c:f>'Auswertung Funk'!$B$9:$C$9</c:f>
              <c:strCache>
                <c:ptCount val="2"/>
                <c:pt idx="0">
                  <c:v>GSM 1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772C2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Funk'!$AA$9:$AD$9</c:f>
            </c:numRef>
          </c:val>
          <c:extLst>
            <c:ext xmlns:c16="http://schemas.microsoft.com/office/drawing/2014/chart" uri="{C3380CC4-5D6E-409C-BE32-E72D297353CC}">
              <c16:uniqueId val="{00000007-895B-4E8D-B9E4-756921A10FC0}"/>
            </c:ext>
          </c:extLst>
        </c:ser>
        <c:ser>
          <c:idx val="8"/>
          <c:order val="8"/>
          <c:tx>
            <c:strRef>
              <c:f>'Auswertung Funk'!$B$10:$C$10</c:f>
              <c:strCache>
                <c:ptCount val="2"/>
                <c:pt idx="0">
                  <c:v>GSM 1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5F7530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Funk'!$AA$10:$AD$10</c:f>
            </c:numRef>
          </c:val>
          <c:extLst>
            <c:ext xmlns:c16="http://schemas.microsoft.com/office/drawing/2014/chart" uri="{C3380CC4-5D6E-409C-BE32-E72D297353CC}">
              <c16:uniqueId val="{00000008-895B-4E8D-B9E4-756921A10FC0}"/>
            </c:ext>
          </c:extLst>
        </c:ser>
        <c:ser>
          <c:idx val="9"/>
          <c:order val="9"/>
          <c:tx>
            <c:strRef>
              <c:f>'Auswertung Funk'!$B$11:$C$11</c:f>
              <c:strCache>
                <c:ptCount val="2"/>
                <c:pt idx="0">
                  <c:v>GSM 1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4D3B6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Funk'!$AA$11:$AD$11</c:f>
            </c:numRef>
          </c:val>
          <c:extLst>
            <c:ext xmlns:c16="http://schemas.microsoft.com/office/drawing/2014/chart" uri="{C3380CC4-5D6E-409C-BE32-E72D297353CC}">
              <c16:uniqueId val="{00000009-895B-4E8D-B9E4-756921A10FC0}"/>
            </c:ext>
          </c:extLst>
        </c:ser>
        <c:ser>
          <c:idx val="10"/>
          <c:order val="10"/>
          <c:tx>
            <c:strRef>
              <c:f>'Auswertung Funk'!$B$12:$C$12</c:f>
              <c:strCache>
                <c:ptCount val="2"/>
                <c:pt idx="0">
                  <c:v>GSM 1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276A7C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Funk'!$AA$12:$AD$12</c:f>
            </c:numRef>
          </c:val>
          <c:extLst>
            <c:ext xmlns:c16="http://schemas.microsoft.com/office/drawing/2014/chart" uri="{C3380CC4-5D6E-409C-BE32-E72D297353CC}">
              <c16:uniqueId val="{0000000A-895B-4E8D-B9E4-756921A10FC0}"/>
            </c:ext>
          </c:extLst>
        </c:ser>
        <c:ser>
          <c:idx val="11"/>
          <c:order val="11"/>
          <c:tx>
            <c:strRef>
              <c:f>'Auswertung Funk'!$B$13:$C$13</c:f>
              <c:strCache>
                <c:ptCount val="2"/>
                <c:pt idx="0">
                  <c:v>GSM 1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B6570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Funk'!$AA$13:$AD$13</c:f>
            </c:numRef>
          </c:val>
          <c:extLst>
            <c:ext xmlns:c16="http://schemas.microsoft.com/office/drawing/2014/chart" uri="{C3380CC4-5D6E-409C-BE32-E72D297353CC}">
              <c16:uniqueId val="{0000000B-895B-4E8D-B9E4-756921A10FC0}"/>
            </c:ext>
          </c:extLst>
        </c:ser>
        <c:ser>
          <c:idx val="12"/>
          <c:order val="12"/>
          <c:tx>
            <c:strRef>
              <c:f>'Auswertung Funk'!$B$14:$C$14</c:f>
              <c:strCache>
                <c:ptCount val="2"/>
                <c:pt idx="0">
                  <c:v>GSM 1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729AC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Funk'!$AA$14:$AD$14</c:f>
            </c:numRef>
          </c:val>
          <c:extLst>
            <c:ext xmlns:c16="http://schemas.microsoft.com/office/drawing/2014/chart" uri="{C3380CC4-5D6E-409C-BE32-E72D297353CC}">
              <c16:uniqueId val="{0000000C-895B-4E8D-B9E4-756921A10FC0}"/>
            </c:ext>
          </c:extLst>
        </c:ser>
        <c:ser>
          <c:idx val="13"/>
          <c:order val="13"/>
          <c:tx>
            <c:strRef>
              <c:f>'Auswertung Funk'!$B$15:$C$15</c:f>
              <c:strCache>
                <c:ptCount val="2"/>
                <c:pt idx="0">
                  <c:v>GSM 1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CD737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Funk'!$AA$15:$AD$15</c:f>
            </c:numRef>
          </c:val>
          <c:extLst>
            <c:ext xmlns:c16="http://schemas.microsoft.com/office/drawing/2014/chart" uri="{C3380CC4-5D6E-409C-BE32-E72D297353CC}">
              <c16:uniqueId val="{0000000D-895B-4E8D-B9E4-756921A10FC0}"/>
            </c:ext>
          </c:extLst>
        </c:ser>
        <c:ser>
          <c:idx val="14"/>
          <c:order val="14"/>
          <c:tx>
            <c:strRef>
              <c:f>'Auswertung Funk'!$B$16:$C$16</c:f>
              <c:strCache>
                <c:ptCount val="2"/>
                <c:pt idx="0">
                  <c:v>LTE 1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AFC97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Funk'!$AA$16:$AD$16</c:f>
            </c:numRef>
          </c:val>
          <c:extLst>
            <c:ext xmlns:c16="http://schemas.microsoft.com/office/drawing/2014/chart" uri="{C3380CC4-5D6E-409C-BE32-E72D297353CC}">
              <c16:uniqueId val="{0000000E-895B-4E8D-B9E4-756921A10FC0}"/>
            </c:ext>
          </c:extLst>
        </c:ser>
        <c:ser>
          <c:idx val="15"/>
          <c:order val="15"/>
          <c:tx>
            <c:strRef>
              <c:f>'Auswertung Funk'!$B$17:$C$17</c:f>
              <c:strCache>
                <c:ptCount val="2"/>
                <c:pt idx="0">
                  <c:v>LTE 1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9983B5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Funk'!$AA$17:$AD$17</c:f>
            </c:numRef>
          </c:val>
          <c:extLst>
            <c:ext xmlns:c16="http://schemas.microsoft.com/office/drawing/2014/chart" uri="{C3380CC4-5D6E-409C-BE32-E72D297353CC}">
              <c16:uniqueId val="{0000000F-895B-4E8D-B9E4-756921A10FC0}"/>
            </c:ext>
          </c:extLst>
        </c:ser>
        <c:ser>
          <c:idx val="16"/>
          <c:order val="16"/>
          <c:tx>
            <c:strRef>
              <c:f>'Auswertung Funk'!$B$18:$C$18</c:f>
              <c:strCache>
                <c:ptCount val="2"/>
                <c:pt idx="0">
                  <c:v>LTE 1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6FBDD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Funk'!$AA$18:$AD$18</c:f>
              <c:numCache>
                <c:formatCode>General</c:formatCode>
                <c:ptCount val="4"/>
                <c:pt idx="0">
                  <c:v>425</c:v>
                </c:pt>
                <c:pt idx="1">
                  <c:v>123</c:v>
                </c:pt>
                <c:pt idx="2">
                  <c:v>160</c:v>
                </c:pt>
                <c:pt idx="3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5B-4E8D-B9E4-756921A10FC0}"/>
            </c:ext>
          </c:extLst>
        </c:ser>
        <c:ser>
          <c:idx val="17"/>
          <c:order val="17"/>
          <c:tx>
            <c:strRef>
              <c:f>'Auswertung Funk'!$B$19:$C$19</c:f>
              <c:strCache>
                <c:ptCount val="2"/>
                <c:pt idx="0">
                  <c:v>LTE 1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F9AB6B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Funk'!$AA$19:$AD$19</c:f>
            </c:numRef>
          </c:val>
          <c:extLst>
            <c:ext xmlns:c16="http://schemas.microsoft.com/office/drawing/2014/chart" uri="{C3380CC4-5D6E-409C-BE32-E72D297353CC}">
              <c16:uniqueId val="{00000011-895B-4E8D-B9E4-756921A10FC0}"/>
            </c:ext>
          </c:extLst>
        </c:ser>
        <c:ser>
          <c:idx val="18"/>
          <c:order val="18"/>
          <c:tx>
            <c:strRef>
              <c:f>'Auswertung Funk'!$B$20:$C$20</c:f>
              <c:strCache>
                <c:ptCount val="2"/>
                <c:pt idx="0">
                  <c:v>LTE 1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3A679C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Funk'!$AA$20:$AD$20</c:f>
            </c:numRef>
          </c:val>
          <c:extLst>
            <c:ext xmlns:c16="http://schemas.microsoft.com/office/drawing/2014/chart" uri="{C3380CC4-5D6E-409C-BE32-E72D297353CC}">
              <c16:uniqueId val="{00000012-895B-4E8D-B9E4-756921A10FC0}"/>
            </c:ext>
          </c:extLst>
        </c:ser>
        <c:ser>
          <c:idx val="19"/>
          <c:order val="19"/>
          <c:tx>
            <c:strRef>
              <c:f>'Auswertung Funk'!$B$21:$C$21</c:f>
              <c:strCache>
                <c:ptCount val="2"/>
                <c:pt idx="0">
                  <c:v>LTE 1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9F3B3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Funk'!$AA$21:$AD$21</c:f>
            </c:numRef>
          </c:val>
          <c:extLst>
            <c:ext xmlns:c16="http://schemas.microsoft.com/office/drawing/2014/chart" uri="{C3380CC4-5D6E-409C-BE32-E72D297353CC}">
              <c16:uniqueId val="{00000013-895B-4E8D-B9E4-756921A10FC0}"/>
            </c:ext>
          </c:extLst>
        </c:ser>
        <c:ser>
          <c:idx val="20"/>
          <c:order val="20"/>
          <c:tx>
            <c:strRef>
              <c:f>'Auswertung Funk'!$B$22:$C$22</c:f>
              <c:strCache>
                <c:ptCount val="2"/>
                <c:pt idx="0">
                  <c:v>LTE 1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7E9D40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Funk'!$AA$22:$AD$22</c:f>
            </c:numRef>
          </c:val>
          <c:extLst>
            <c:ext xmlns:c16="http://schemas.microsoft.com/office/drawing/2014/chart" uri="{C3380CC4-5D6E-409C-BE32-E72D297353CC}">
              <c16:uniqueId val="{00000014-895B-4E8D-B9E4-756921A10FC0}"/>
            </c:ext>
          </c:extLst>
        </c:ser>
        <c:ser>
          <c:idx val="21"/>
          <c:order val="21"/>
          <c:tx>
            <c:strRef>
              <c:f>'Auswertung Funk'!$B$23:$C$23</c:f>
              <c:strCache>
                <c:ptCount val="2"/>
                <c:pt idx="0">
                  <c:v>5G1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664F83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Funk'!$AA$23:$AD$23</c:f>
            </c:numRef>
          </c:val>
          <c:extLst>
            <c:ext xmlns:c16="http://schemas.microsoft.com/office/drawing/2014/chart" uri="{C3380CC4-5D6E-409C-BE32-E72D297353CC}">
              <c16:uniqueId val="{00000015-895B-4E8D-B9E4-756921A10FC0}"/>
            </c:ext>
          </c:extLst>
        </c:ser>
        <c:ser>
          <c:idx val="22"/>
          <c:order val="22"/>
          <c:tx>
            <c:strRef>
              <c:f>'Auswertung Funk'!$B$24:$C$24</c:f>
              <c:strCache>
                <c:ptCount val="2"/>
                <c:pt idx="0">
                  <c:v>5G1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358EA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Funk'!$AA$24:$AD$24</c:f>
            </c:numRef>
          </c:val>
          <c:extLst>
            <c:ext xmlns:c16="http://schemas.microsoft.com/office/drawing/2014/chart" uri="{C3380CC4-5D6E-409C-BE32-E72D297353CC}">
              <c16:uniqueId val="{00000016-895B-4E8D-B9E4-756921A10FC0}"/>
            </c:ext>
          </c:extLst>
        </c:ser>
        <c:ser>
          <c:idx val="23"/>
          <c:order val="23"/>
          <c:tx>
            <c:strRef>
              <c:f>'Auswertung Funk'!$B$25:$C$25</c:f>
              <c:strCache>
                <c:ptCount val="2"/>
                <c:pt idx="0">
                  <c:v>5G1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F374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Funk'!$AA$25:$AD$25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20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5B-4E8D-B9E4-756921A10FC0}"/>
            </c:ext>
          </c:extLst>
        </c:ser>
        <c:ser>
          <c:idx val="24"/>
          <c:order val="24"/>
          <c:tx>
            <c:strRef>
              <c:f>'Auswertung Funk'!$B$26:$C$26</c:f>
              <c:strCache>
                <c:ptCount val="2"/>
                <c:pt idx="0">
                  <c:v>5G1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95B3D7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Funk'!$AA$26:$AD$26</c:f>
            </c:numRef>
          </c:val>
          <c:extLst>
            <c:ext xmlns:c16="http://schemas.microsoft.com/office/drawing/2014/chart" uri="{C3380CC4-5D6E-409C-BE32-E72D297353CC}">
              <c16:uniqueId val="{00000018-895B-4E8D-B9E4-756921A10FC0}"/>
            </c:ext>
          </c:extLst>
        </c:ser>
        <c:ser>
          <c:idx val="25"/>
          <c:order val="25"/>
          <c:tx>
            <c:strRef>
              <c:f>'Auswertung Funk'!$B$27:$C$27</c:f>
              <c:strCache>
                <c:ptCount val="2"/>
                <c:pt idx="0">
                  <c:v>5G1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D99694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Funk'!$AA$27:$AD$27</c:f>
            </c:numRef>
          </c:val>
          <c:extLst>
            <c:ext xmlns:c16="http://schemas.microsoft.com/office/drawing/2014/chart" uri="{C3380CC4-5D6E-409C-BE32-E72D297353CC}">
              <c16:uniqueId val="{00000019-895B-4E8D-B9E4-756921A10FC0}"/>
            </c:ext>
          </c:extLst>
        </c:ser>
        <c:ser>
          <c:idx val="26"/>
          <c:order val="26"/>
          <c:tx>
            <c:strRef>
              <c:f>'Auswertung Funk'!$B$28:$C$28</c:f>
              <c:strCache>
                <c:ptCount val="2"/>
                <c:pt idx="0">
                  <c:v>5G1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C3D69B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Funk'!$AA$28:$AD$28</c:f>
            </c:numRef>
          </c:val>
          <c:extLst>
            <c:ext xmlns:c16="http://schemas.microsoft.com/office/drawing/2014/chart" uri="{C3380CC4-5D6E-409C-BE32-E72D297353CC}">
              <c16:uniqueId val="{0000001A-895B-4E8D-B9E4-756921A10FC0}"/>
            </c:ext>
          </c:extLst>
        </c:ser>
        <c:ser>
          <c:idx val="27"/>
          <c:order val="27"/>
          <c:tx>
            <c:strRef>
              <c:f>'Auswertung Funk'!$B$29:$C$29</c:f>
              <c:strCache>
                <c:ptCount val="2"/>
                <c:pt idx="0">
                  <c:v>5G1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B3A2C7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Funk'!$AA$29:$AD$29</c:f>
            </c:numRef>
          </c:val>
          <c:extLst>
            <c:ext xmlns:c16="http://schemas.microsoft.com/office/drawing/2014/chart" uri="{C3380CC4-5D6E-409C-BE32-E72D297353CC}">
              <c16:uniqueId val="{0000001B-895B-4E8D-B9E4-756921A10FC0}"/>
            </c:ext>
          </c:extLst>
        </c:ser>
        <c:ser>
          <c:idx val="28"/>
          <c:order val="28"/>
          <c:tx>
            <c:strRef>
              <c:f>'Auswertung Funk'!$B$30:$C$30</c:f>
              <c:strCache>
                <c:ptCount val="2"/>
                <c:pt idx="0">
                  <c:v>UMTS 2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93CDD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Funk'!$AA$30:$AD$30</c:f>
            </c:numRef>
          </c:val>
          <c:extLst>
            <c:ext xmlns:c16="http://schemas.microsoft.com/office/drawing/2014/chart" uri="{C3380CC4-5D6E-409C-BE32-E72D297353CC}">
              <c16:uniqueId val="{0000001C-895B-4E8D-B9E4-756921A10FC0}"/>
            </c:ext>
          </c:extLst>
        </c:ser>
        <c:ser>
          <c:idx val="29"/>
          <c:order val="29"/>
          <c:tx>
            <c:strRef>
              <c:f>'Auswertung Funk'!$B$31:$C$31</c:f>
              <c:strCache>
                <c:ptCount val="2"/>
                <c:pt idx="0">
                  <c:v>UMTS 2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FAC090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Funk'!$AA$31:$AD$31</c:f>
            </c:numRef>
          </c:val>
          <c:extLst>
            <c:ext xmlns:c16="http://schemas.microsoft.com/office/drawing/2014/chart" uri="{C3380CC4-5D6E-409C-BE32-E72D297353CC}">
              <c16:uniqueId val="{0000001D-895B-4E8D-B9E4-756921A10FC0}"/>
            </c:ext>
          </c:extLst>
        </c:ser>
        <c:ser>
          <c:idx val="30"/>
          <c:order val="30"/>
          <c:tx>
            <c:strRef>
              <c:f>'Auswertung Funk'!$B$32:$C$32</c:f>
              <c:strCache>
                <c:ptCount val="2"/>
                <c:pt idx="0">
                  <c:v>UMTS 2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25406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Funk'!$AA$32:$AD$32</c:f>
              <c:numCache>
                <c:formatCode>General</c:formatCode>
                <c:ptCount val="4"/>
                <c:pt idx="0">
                  <c:v>198</c:v>
                </c:pt>
                <c:pt idx="1">
                  <c:v>83</c:v>
                </c:pt>
                <c:pt idx="2">
                  <c:v>109</c:v>
                </c:pt>
                <c:pt idx="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95B-4E8D-B9E4-756921A10FC0}"/>
            </c:ext>
          </c:extLst>
        </c:ser>
        <c:ser>
          <c:idx val="31"/>
          <c:order val="31"/>
          <c:tx>
            <c:strRef>
              <c:f>'Auswertung Funk'!$B$33:$C$33</c:f>
              <c:strCache>
                <c:ptCount val="2"/>
                <c:pt idx="0">
                  <c:v>UMTS 2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632523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Funk'!$AA$33:$AD$33</c:f>
            </c:numRef>
          </c:val>
          <c:extLst>
            <c:ext xmlns:c16="http://schemas.microsoft.com/office/drawing/2014/chart" uri="{C3380CC4-5D6E-409C-BE32-E72D297353CC}">
              <c16:uniqueId val="{0000001F-895B-4E8D-B9E4-756921A10FC0}"/>
            </c:ext>
          </c:extLst>
        </c:ser>
        <c:ser>
          <c:idx val="32"/>
          <c:order val="32"/>
          <c:tx>
            <c:strRef>
              <c:f>'Auswertung Funk'!$B$34:$C$34</c:f>
              <c:strCache>
                <c:ptCount val="2"/>
                <c:pt idx="0">
                  <c:v>UMTS 2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4F622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Funk'!$AA$34:$AD$34</c:f>
            </c:numRef>
          </c:val>
          <c:extLst>
            <c:ext xmlns:c16="http://schemas.microsoft.com/office/drawing/2014/chart" uri="{C3380CC4-5D6E-409C-BE32-E72D297353CC}">
              <c16:uniqueId val="{00000020-895B-4E8D-B9E4-756921A10FC0}"/>
            </c:ext>
          </c:extLst>
        </c:ser>
        <c:ser>
          <c:idx val="33"/>
          <c:order val="33"/>
          <c:tx>
            <c:strRef>
              <c:f>'Auswertung Funk'!$B$35:$C$35</c:f>
              <c:strCache>
                <c:ptCount val="2"/>
                <c:pt idx="0">
                  <c:v>UMTS 2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40315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Funk'!$AA$35:$AD$35</c:f>
            </c:numRef>
          </c:val>
          <c:extLst>
            <c:ext xmlns:c16="http://schemas.microsoft.com/office/drawing/2014/chart" uri="{C3380CC4-5D6E-409C-BE32-E72D297353CC}">
              <c16:uniqueId val="{00000021-895B-4E8D-B9E4-756921A10FC0}"/>
            </c:ext>
          </c:extLst>
        </c:ser>
        <c:ser>
          <c:idx val="34"/>
          <c:order val="34"/>
          <c:tx>
            <c:strRef>
              <c:f>'Auswertung Funk'!$B$36:$C$36</c:f>
              <c:strCache>
                <c:ptCount val="2"/>
                <c:pt idx="0">
                  <c:v>UMTS 2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21596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Funk'!$AA$36:$AD$36</c:f>
            </c:numRef>
          </c:val>
          <c:extLst>
            <c:ext xmlns:c16="http://schemas.microsoft.com/office/drawing/2014/chart" uri="{C3380CC4-5D6E-409C-BE32-E72D297353CC}">
              <c16:uniqueId val="{00000022-895B-4E8D-B9E4-756921A10FC0}"/>
            </c:ext>
          </c:extLst>
        </c:ser>
        <c:ser>
          <c:idx val="35"/>
          <c:order val="35"/>
          <c:tx>
            <c:strRef>
              <c:f>'Auswertung Funk'!$B$37:$C$37</c:f>
              <c:strCache>
                <c:ptCount val="2"/>
                <c:pt idx="0">
                  <c:v>GSM 2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984807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Funk'!$AA$37:$AD$37</c:f>
            </c:numRef>
          </c:val>
          <c:extLst>
            <c:ext xmlns:c16="http://schemas.microsoft.com/office/drawing/2014/chart" uri="{C3380CC4-5D6E-409C-BE32-E72D297353CC}">
              <c16:uniqueId val="{00000023-895B-4E8D-B9E4-756921A10FC0}"/>
            </c:ext>
          </c:extLst>
        </c:ser>
        <c:ser>
          <c:idx val="36"/>
          <c:order val="36"/>
          <c:tx>
            <c:strRef>
              <c:f>'Auswertung Funk'!$B$38:$C$38</c:f>
              <c:strCache>
                <c:ptCount val="2"/>
                <c:pt idx="0">
                  <c:v>GSM 2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84A7D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Funk'!$AA$38:$AD$38</c:f>
            </c:numRef>
          </c:val>
          <c:extLst>
            <c:ext xmlns:c16="http://schemas.microsoft.com/office/drawing/2014/chart" uri="{C3380CC4-5D6E-409C-BE32-E72D297353CC}">
              <c16:uniqueId val="{00000024-895B-4E8D-B9E4-756921A10FC0}"/>
            </c:ext>
          </c:extLst>
        </c:ser>
        <c:ser>
          <c:idx val="37"/>
          <c:order val="37"/>
          <c:tx>
            <c:strRef>
              <c:f>'Auswertung Funk'!$B$39:$C$39</c:f>
              <c:strCache>
                <c:ptCount val="2"/>
                <c:pt idx="0">
                  <c:v>GSM 2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D3848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Funk'!$AA$39:$AD$39</c:f>
            </c:numRef>
          </c:val>
          <c:extLst>
            <c:ext xmlns:c16="http://schemas.microsoft.com/office/drawing/2014/chart" uri="{C3380CC4-5D6E-409C-BE32-E72D297353CC}">
              <c16:uniqueId val="{00000025-895B-4E8D-B9E4-756921A10FC0}"/>
            </c:ext>
          </c:extLst>
        </c:ser>
        <c:ser>
          <c:idx val="38"/>
          <c:order val="38"/>
          <c:tx>
            <c:strRef>
              <c:f>'Auswertung Funk'!$B$40:$C$40</c:f>
              <c:strCache>
                <c:ptCount val="2"/>
                <c:pt idx="0">
                  <c:v>GSM 2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B9CF8B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Funk'!$AA$40:$AD$40</c:f>
            </c:numRef>
          </c:val>
          <c:extLst>
            <c:ext xmlns:c16="http://schemas.microsoft.com/office/drawing/2014/chart" uri="{C3380CC4-5D6E-409C-BE32-E72D297353CC}">
              <c16:uniqueId val="{00000026-895B-4E8D-B9E4-756921A10FC0}"/>
            </c:ext>
          </c:extLst>
        </c:ser>
        <c:ser>
          <c:idx val="39"/>
          <c:order val="39"/>
          <c:tx>
            <c:strRef>
              <c:f>'Auswertung Funk'!$B$41:$C$41</c:f>
              <c:strCache>
                <c:ptCount val="2"/>
                <c:pt idx="0">
                  <c:v>GSM 2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A693BE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Funk'!$AA$41:$AD$41</c:f>
            </c:numRef>
          </c:val>
          <c:extLst>
            <c:ext xmlns:c16="http://schemas.microsoft.com/office/drawing/2014/chart" uri="{C3380CC4-5D6E-409C-BE32-E72D297353CC}">
              <c16:uniqueId val="{00000027-895B-4E8D-B9E4-756921A10FC0}"/>
            </c:ext>
          </c:extLst>
        </c:ser>
        <c:ser>
          <c:idx val="40"/>
          <c:order val="40"/>
          <c:tx>
            <c:strRef>
              <c:f>'Auswertung Funk'!$B$42:$C$42</c:f>
              <c:strCache>
                <c:ptCount val="2"/>
                <c:pt idx="0">
                  <c:v>GSM 2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81C5D7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Funk'!$AA$42:$AD$42</c:f>
            </c:numRef>
          </c:val>
          <c:extLst>
            <c:ext xmlns:c16="http://schemas.microsoft.com/office/drawing/2014/chart" uri="{C3380CC4-5D6E-409C-BE32-E72D297353CC}">
              <c16:uniqueId val="{00000028-895B-4E8D-B9E4-756921A10FC0}"/>
            </c:ext>
          </c:extLst>
        </c:ser>
        <c:ser>
          <c:idx val="41"/>
          <c:order val="41"/>
          <c:tx>
            <c:strRef>
              <c:f>'Auswertung Funk'!$B$43:$C$43</c:f>
              <c:strCache>
                <c:ptCount val="2"/>
                <c:pt idx="0">
                  <c:v>GSM 2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F9B57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Funk'!$AA$43:$AD$43</c:f>
            </c:numRef>
          </c:val>
          <c:extLst>
            <c:ext xmlns:c16="http://schemas.microsoft.com/office/drawing/2014/chart" uri="{C3380CC4-5D6E-409C-BE32-E72D297353CC}">
              <c16:uniqueId val="{00000029-895B-4E8D-B9E4-756921A10FC0}"/>
            </c:ext>
          </c:extLst>
        </c:ser>
        <c:ser>
          <c:idx val="42"/>
          <c:order val="42"/>
          <c:tx>
            <c:strRef>
              <c:f>'Auswertung Funk'!$B$44:$C$44</c:f>
              <c:strCache>
                <c:ptCount val="2"/>
                <c:pt idx="0">
                  <c:v>LTE 2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335A8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Funk'!$AA$44:$AD$44</c:f>
            </c:numRef>
          </c:val>
          <c:extLst>
            <c:ext xmlns:c16="http://schemas.microsoft.com/office/drawing/2014/chart" uri="{C3380CC4-5D6E-409C-BE32-E72D297353CC}">
              <c16:uniqueId val="{0000002A-895B-4E8D-B9E4-756921A10FC0}"/>
            </c:ext>
          </c:extLst>
        </c:ser>
        <c:ser>
          <c:idx val="43"/>
          <c:order val="43"/>
          <c:tx>
            <c:strRef>
              <c:f>'Auswertung Funk'!$B$45:$C$45</c:f>
              <c:strCache>
                <c:ptCount val="2"/>
                <c:pt idx="0">
                  <c:v>LTE 2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8B343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Funk'!$AA$45:$AD$45</c:f>
            </c:numRef>
          </c:val>
          <c:extLst>
            <c:ext xmlns:c16="http://schemas.microsoft.com/office/drawing/2014/chart" uri="{C3380CC4-5D6E-409C-BE32-E72D297353CC}">
              <c16:uniqueId val="{0000002B-895B-4E8D-B9E4-756921A10FC0}"/>
            </c:ext>
          </c:extLst>
        </c:ser>
        <c:ser>
          <c:idx val="44"/>
          <c:order val="44"/>
          <c:tx>
            <c:strRef>
              <c:f>'Auswertung Funk'!$B$46:$C$46</c:f>
              <c:strCache>
                <c:ptCount val="2"/>
                <c:pt idx="0">
                  <c:v>LTE 2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6F8938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Funk'!$AA$46:$AD$46</c:f>
              <c:numCache>
                <c:formatCode>General</c:formatCode>
                <c:ptCount val="4"/>
                <c:pt idx="0">
                  <c:v>169</c:v>
                </c:pt>
                <c:pt idx="1">
                  <c:v>77</c:v>
                </c:pt>
                <c:pt idx="2">
                  <c:v>99</c:v>
                </c:pt>
                <c:pt idx="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95B-4E8D-B9E4-756921A10FC0}"/>
            </c:ext>
          </c:extLst>
        </c:ser>
        <c:ser>
          <c:idx val="45"/>
          <c:order val="45"/>
          <c:tx>
            <c:strRef>
              <c:f>'Auswertung Funk'!$B$47:$C$47</c:f>
              <c:strCache>
                <c:ptCount val="2"/>
                <c:pt idx="0">
                  <c:v>LTE 2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594573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Funk'!$AA$47:$AD$47</c:f>
            </c:numRef>
          </c:val>
          <c:extLst>
            <c:ext xmlns:c16="http://schemas.microsoft.com/office/drawing/2014/chart" uri="{C3380CC4-5D6E-409C-BE32-E72D297353CC}">
              <c16:uniqueId val="{0000002D-895B-4E8D-B9E4-756921A10FC0}"/>
            </c:ext>
          </c:extLst>
        </c:ser>
        <c:ser>
          <c:idx val="46"/>
          <c:order val="46"/>
          <c:tx>
            <c:strRef>
              <c:f>'Auswertung Funk'!$B$48:$C$48</c:f>
              <c:strCache>
                <c:ptCount val="2"/>
                <c:pt idx="0">
                  <c:v>LTE 2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2E7C9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Funk'!$AA$48:$AD$48</c:f>
            </c:numRef>
          </c:val>
          <c:extLst>
            <c:ext xmlns:c16="http://schemas.microsoft.com/office/drawing/2014/chart" uri="{C3380CC4-5D6E-409C-BE32-E72D297353CC}">
              <c16:uniqueId val="{0000002E-895B-4E8D-B9E4-756921A10FC0}"/>
            </c:ext>
          </c:extLst>
        </c:ser>
        <c:ser>
          <c:idx val="47"/>
          <c:order val="47"/>
          <c:tx>
            <c:strRef>
              <c:f>'Auswertung Funk'!$B$49:$C$49</c:f>
              <c:strCache>
                <c:ptCount val="2"/>
                <c:pt idx="0">
                  <c:v>LTE 2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D56509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Funk'!$AA$49:$AD$49</c:f>
            </c:numRef>
          </c:val>
          <c:extLst>
            <c:ext xmlns:c16="http://schemas.microsoft.com/office/drawing/2014/chart" uri="{C3380CC4-5D6E-409C-BE32-E72D297353CC}">
              <c16:uniqueId val="{0000002F-895B-4E8D-B9E4-756921A10FC0}"/>
            </c:ext>
          </c:extLst>
        </c:ser>
        <c:ser>
          <c:idx val="48"/>
          <c:order val="48"/>
          <c:tx>
            <c:strRef>
              <c:f>'Auswertung Funk'!$B$50:$C$50</c:f>
              <c:strCache>
                <c:ptCount val="2"/>
                <c:pt idx="0">
                  <c:v>LTE 2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A7C0DE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Funk'!$AA$50:$AD$50</c:f>
            </c:numRef>
          </c:val>
          <c:extLst>
            <c:ext xmlns:c16="http://schemas.microsoft.com/office/drawing/2014/chart" uri="{C3380CC4-5D6E-409C-BE32-E72D297353CC}">
              <c16:uniqueId val="{00000030-895B-4E8D-B9E4-756921A10FC0}"/>
            </c:ext>
          </c:extLst>
        </c:ser>
        <c:ser>
          <c:idx val="49"/>
          <c:order val="49"/>
          <c:tx>
            <c:strRef>
              <c:f>'Auswertung Funk'!$B$51:$C$51</c:f>
              <c:strCache>
                <c:ptCount val="2"/>
                <c:pt idx="0">
                  <c:v>5G2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DFA7A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Funk'!$AA$51:$AD$51</c:f>
            </c:numRef>
          </c:val>
          <c:extLst>
            <c:ext xmlns:c16="http://schemas.microsoft.com/office/drawing/2014/chart" uri="{C3380CC4-5D6E-409C-BE32-E72D297353CC}">
              <c16:uniqueId val="{00000031-895B-4E8D-B9E4-756921A10FC0}"/>
            </c:ext>
          </c:extLst>
        </c:ser>
        <c:ser>
          <c:idx val="50"/>
          <c:order val="50"/>
          <c:tx>
            <c:strRef>
              <c:f>'Auswertung Funk'!$B$52:$C$52</c:f>
              <c:strCache>
                <c:ptCount val="2"/>
                <c:pt idx="0">
                  <c:v>5G2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CDDDAC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Funk'!$AA$52:$AD$52</c:f>
            </c:numRef>
          </c:val>
          <c:extLst>
            <c:ext xmlns:c16="http://schemas.microsoft.com/office/drawing/2014/chart" uri="{C3380CC4-5D6E-409C-BE32-E72D297353CC}">
              <c16:uniqueId val="{00000032-895B-4E8D-B9E4-756921A10FC0}"/>
            </c:ext>
          </c:extLst>
        </c:ser>
        <c:ser>
          <c:idx val="51"/>
          <c:order val="51"/>
          <c:tx>
            <c:strRef>
              <c:f>'Auswertung Funk'!$B$53:$C$53</c:f>
              <c:strCache>
                <c:ptCount val="2"/>
                <c:pt idx="0">
                  <c:v>5G2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BFB1D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Funk'!$AA$53:$AD$53</c:f>
              <c:numCache>
                <c:formatCode>General</c:formatCode>
                <c:ptCount val="4"/>
                <c:pt idx="0">
                  <c:v>21</c:v>
                </c:pt>
                <c:pt idx="1">
                  <c:v>11</c:v>
                </c:pt>
                <c:pt idx="2">
                  <c:v>11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95B-4E8D-B9E4-756921A10FC0}"/>
            </c:ext>
          </c:extLst>
        </c:ser>
        <c:ser>
          <c:idx val="52"/>
          <c:order val="52"/>
          <c:tx>
            <c:strRef>
              <c:f>'Auswertung Funk'!$B$54:$C$54</c:f>
              <c:strCache>
                <c:ptCount val="2"/>
                <c:pt idx="0">
                  <c:v>5G2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A5D5E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Funk'!$AA$54:$AD$54</c:f>
            </c:numRef>
          </c:val>
          <c:extLst>
            <c:ext xmlns:c16="http://schemas.microsoft.com/office/drawing/2014/chart" uri="{C3380CC4-5D6E-409C-BE32-E72D297353CC}">
              <c16:uniqueId val="{00000034-895B-4E8D-B9E4-756921A10FC0}"/>
            </c:ext>
          </c:extLst>
        </c:ser>
        <c:ser>
          <c:idx val="53"/>
          <c:order val="53"/>
          <c:tx>
            <c:strRef>
              <c:f>'Auswertung Funk'!$B$55:$C$55</c:f>
              <c:strCache>
                <c:ptCount val="2"/>
                <c:pt idx="0">
                  <c:v>5G2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FBCAA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Funk'!$AA$55:$AD$55</c:f>
            </c:numRef>
          </c:val>
          <c:extLst>
            <c:ext xmlns:c16="http://schemas.microsoft.com/office/drawing/2014/chart" uri="{C3380CC4-5D6E-409C-BE32-E72D297353CC}">
              <c16:uniqueId val="{00000035-895B-4E8D-B9E4-756921A10FC0}"/>
            </c:ext>
          </c:extLst>
        </c:ser>
        <c:ser>
          <c:idx val="54"/>
          <c:order val="54"/>
          <c:tx>
            <c:strRef>
              <c:f>'Auswertung Funk'!$B$56:$C$56</c:f>
              <c:strCache>
                <c:ptCount val="2"/>
                <c:pt idx="0">
                  <c:v>5G2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Funk'!$AA$56:$AD$56</c:f>
            </c:numRef>
          </c:val>
          <c:extLst>
            <c:ext xmlns:c16="http://schemas.microsoft.com/office/drawing/2014/chart" uri="{C3380CC4-5D6E-409C-BE32-E72D297353CC}">
              <c16:uniqueId val="{00000036-895B-4E8D-B9E4-756921A10FC0}"/>
            </c:ext>
          </c:extLst>
        </c:ser>
        <c:ser>
          <c:idx val="55"/>
          <c:order val="55"/>
          <c:tx>
            <c:strRef>
              <c:f>'Auswertung Funk'!$B$57:$C$57</c:f>
              <c:strCache>
                <c:ptCount val="2"/>
                <c:pt idx="0">
                  <c:v>5G2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C0504D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Funk'!$AA$57:$AD$57</c:f>
            </c:numRef>
          </c:val>
          <c:extLst>
            <c:ext xmlns:c16="http://schemas.microsoft.com/office/drawing/2014/chart" uri="{C3380CC4-5D6E-409C-BE32-E72D297353CC}">
              <c16:uniqueId val="{00000037-895B-4E8D-B9E4-756921A10FC0}"/>
            </c:ext>
          </c:extLst>
        </c:ser>
        <c:ser>
          <c:idx val="56"/>
          <c:order val="56"/>
          <c:tx>
            <c:strRef>
              <c:f>'Auswertung Funk'!$B$58:$C$58</c:f>
              <c:strCache>
                <c:ptCount val="2"/>
                <c:pt idx="0">
                  <c:v>UMTS 3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9BBB59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Funk'!$AA$58:$AD$58</c:f>
            </c:numRef>
          </c:val>
          <c:extLst>
            <c:ext xmlns:c16="http://schemas.microsoft.com/office/drawing/2014/chart" uri="{C3380CC4-5D6E-409C-BE32-E72D297353CC}">
              <c16:uniqueId val="{00000038-895B-4E8D-B9E4-756921A10FC0}"/>
            </c:ext>
          </c:extLst>
        </c:ser>
        <c:ser>
          <c:idx val="57"/>
          <c:order val="57"/>
          <c:tx>
            <c:strRef>
              <c:f>'Auswertung Funk'!$B$59:$C$59</c:f>
              <c:strCache>
                <c:ptCount val="2"/>
                <c:pt idx="0">
                  <c:v>UMTS 3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8064A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Funk'!$AA$59:$AD$59</c:f>
            </c:numRef>
          </c:val>
          <c:extLst>
            <c:ext xmlns:c16="http://schemas.microsoft.com/office/drawing/2014/chart" uri="{C3380CC4-5D6E-409C-BE32-E72D297353CC}">
              <c16:uniqueId val="{00000039-895B-4E8D-B9E4-756921A10FC0}"/>
            </c:ext>
          </c:extLst>
        </c:ser>
        <c:ser>
          <c:idx val="58"/>
          <c:order val="58"/>
          <c:tx>
            <c:strRef>
              <c:f>'Auswertung Funk'!$B$60:$C$60</c:f>
              <c:strCache>
                <c:ptCount val="2"/>
                <c:pt idx="0">
                  <c:v>UMTS 3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4BACC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Funk'!$AA$60:$AD$60</c:f>
            </c:numRef>
          </c:val>
          <c:extLst>
            <c:ext xmlns:c16="http://schemas.microsoft.com/office/drawing/2014/chart" uri="{C3380CC4-5D6E-409C-BE32-E72D297353CC}">
              <c16:uniqueId val="{0000003A-895B-4E8D-B9E4-756921A10FC0}"/>
            </c:ext>
          </c:extLst>
        </c:ser>
        <c:ser>
          <c:idx val="59"/>
          <c:order val="59"/>
          <c:tx>
            <c:strRef>
              <c:f>'Auswertung Funk'!$B$61:$C$61</c:f>
              <c:strCache>
                <c:ptCount val="2"/>
                <c:pt idx="0">
                  <c:v>UMTS 3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F7964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Funk'!$AA$61:$AD$61</c:f>
            </c:numRef>
          </c:val>
          <c:extLst>
            <c:ext xmlns:c16="http://schemas.microsoft.com/office/drawing/2014/chart" uri="{C3380CC4-5D6E-409C-BE32-E72D297353CC}">
              <c16:uniqueId val="{0000003B-895B-4E8D-B9E4-756921A10FC0}"/>
            </c:ext>
          </c:extLst>
        </c:ser>
        <c:ser>
          <c:idx val="60"/>
          <c:order val="60"/>
          <c:tx>
            <c:strRef>
              <c:f>'Auswertung Funk'!$B$62:$C$62</c:f>
              <c:strCache>
                <c:ptCount val="2"/>
                <c:pt idx="0">
                  <c:v>UMTS 3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2C4D75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Funk'!$AA$62:$AD$62</c:f>
            </c:numRef>
          </c:val>
          <c:extLst>
            <c:ext xmlns:c16="http://schemas.microsoft.com/office/drawing/2014/chart" uri="{C3380CC4-5D6E-409C-BE32-E72D297353CC}">
              <c16:uniqueId val="{0000003C-895B-4E8D-B9E4-756921A10FC0}"/>
            </c:ext>
          </c:extLst>
        </c:ser>
        <c:ser>
          <c:idx val="61"/>
          <c:order val="61"/>
          <c:tx>
            <c:strRef>
              <c:f>'Auswertung Funk'!$B$63:$C$63</c:f>
              <c:strCache>
                <c:ptCount val="2"/>
                <c:pt idx="0">
                  <c:v>UMTS 3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772C2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Funk'!$AA$63:$AD$63</c:f>
            </c:numRef>
          </c:val>
          <c:extLst>
            <c:ext xmlns:c16="http://schemas.microsoft.com/office/drawing/2014/chart" uri="{C3380CC4-5D6E-409C-BE32-E72D297353CC}">
              <c16:uniqueId val="{0000003D-895B-4E8D-B9E4-756921A10FC0}"/>
            </c:ext>
          </c:extLst>
        </c:ser>
        <c:ser>
          <c:idx val="62"/>
          <c:order val="62"/>
          <c:tx>
            <c:strRef>
              <c:f>'Auswertung Funk'!$B$64:$C$64</c:f>
              <c:strCache>
                <c:ptCount val="2"/>
                <c:pt idx="0">
                  <c:v>UMTS 3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5F7530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Funk'!$AA$64:$AD$64</c:f>
            </c:numRef>
          </c:val>
          <c:extLst>
            <c:ext xmlns:c16="http://schemas.microsoft.com/office/drawing/2014/chart" uri="{C3380CC4-5D6E-409C-BE32-E72D297353CC}">
              <c16:uniqueId val="{0000003E-895B-4E8D-B9E4-756921A10FC0}"/>
            </c:ext>
          </c:extLst>
        </c:ser>
        <c:ser>
          <c:idx val="63"/>
          <c:order val="63"/>
          <c:tx>
            <c:strRef>
              <c:f>'Auswertung Funk'!$B$65:$C$65</c:f>
              <c:strCache>
                <c:ptCount val="2"/>
                <c:pt idx="0">
                  <c:v>GSM 3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4D3B62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Funk'!$AA$65:$AD$65</c:f>
            </c:numRef>
          </c:val>
          <c:extLst>
            <c:ext xmlns:c16="http://schemas.microsoft.com/office/drawing/2014/chart" uri="{C3380CC4-5D6E-409C-BE32-E72D297353CC}">
              <c16:uniqueId val="{0000003F-895B-4E8D-B9E4-756921A10FC0}"/>
            </c:ext>
          </c:extLst>
        </c:ser>
        <c:ser>
          <c:idx val="64"/>
          <c:order val="64"/>
          <c:tx>
            <c:strRef>
              <c:f>'Auswertung Funk'!$B$66:$C$66</c:f>
              <c:strCache>
                <c:ptCount val="2"/>
                <c:pt idx="0">
                  <c:v>GSM 3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276A7C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Funk'!$AA$66:$AD$66</c:f>
            </c:numRef>
          </c:val>
          <c:extLst>
            <c:ext xmlns:c16="http://schemas.microsoft.com/office/drawing/2014/chart" uri="{C3380CC4-5D6E-409C-BE32-E72D297353CC}">
              <c16:uniqueId val="{00000040-895B-4E8D-B9E4-756921A10FC0}"/>
            </c:ext>
          </c:extLst>
        </c:ser>
        <c:ser>
          <c:idx val="65"/>
          <c:order val="65"/>
          <c:tx>
            <c:strRef>
              <c:f>'Auswertung Funk'!$B$67:$C$67</c:f>
              <c:strCache>
                <c:ptCount val="2"/>
                <c:pt idx="0">
                  <c:v>GSM 3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B6570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Funk'!$AA$67:$AD$67</c:f>
            </c:numRef>
          </c:val>
          <c:extLst>
            <c:ext xmlns:c16="http://schemas.microsoft.com/office/drawing/2014/chart" uri="{C3380CC4-5D6E-409C-BE32-E72D297353CC}">
              <c16:uniqueId val="{00000041-895B-4E8D-B9E4-756921A10FC0}"/>
            </c:ext>
          </c:extLst>
        </c:ser>
        <c:ser>
          <c:idx val="66"/>
          <c:order val="66"/>
          <c:tx>
            <c:strRef>
              <c:f>'Auswertung Funk'!$B$68:$C$68</c:f>
              <c:strCache>
                <c:ptCount val="2"/>
                <c:pt idx="0">
                  <c:v>GSM 3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729AC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Funk'!$AA$68:$AD$68</c:f>
            </c:numRef>
          </c:val>
          <c:extLst>
            <c:ext xmlns:c16="http://schemas.microsoft.com/office/drawing/2014/chart" uri="{C3380CC4-5D6E-409C-BE32-E72D297353CC}">
              <c16:uniqueId val="{00000042-895B-4E8D-B9E4-756921A10FC0}"/>
            </c:ext>
          </c:extLst>
        </c:ser>
        <c:ser>
          <c:idx val="67"/>
          <c:order val="67"/>
          <c:tx>
            <c:strRef>
              <c:f>'Auswertung Funk'!$B$69:$C$69</c:f>
              <c:strCache>
                <c:ptCount val="2"/>
                <c:pt idx="0">
                  <c:v>GSM 3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CD737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Funk'!$AA$69:$AD$69</c:f>
            </c:numRef>
          </c:val>
          <c:extLst>
            <c:ext xmlns:c16="http://schemas.microsoft.com/office/drawing/2014/chart" uri="{C3380CC4-5D6E-409C-BE32-E72D297353CC}">
              <c16:uniqueId val="{00000043-895B-4E8D-B9E4-756921A10FC0}"/>
            </c:ext>
          </c:extLst>
        </c:ser>
        <c:ser>
          <c:idx val="68"/>
          <c:order val="68"/>
          <c:tx>
            <c:strRef>
              <c:f>'Auswertung Funk'!$B$70:$C$70</c:f>
              <c:strCache>
                <c:ptCount val="2"/>
                <c:pt idx="0">
                  <c:v>GSM 3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AFC97A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Funk'!$AA$70:$AD$70</c:f>
            </c:numRef>
          </c:val>
          <c:extLst>
            <c:ext xmlns:c16="http://schemas.microsoft.com/office/drawing/2014/chart" uri="{C3380CC4-5D6E-409C-BE32-E72D297353CC}">
              <c16:uniqueId val="{00000044-895B-4E8D-B9E4-756921A10FC0}"/>
            </c:ext>
          </c:extLst>
        </c:ser>
        <c:ser>
          <c:idx val="69"/>
          <c:order val="69"/>
          <c:tx>
            <c:strRef>
              <c:f>'Auswertung Funk'!$B$71:$C$71</c:f>
              <c:strCache>
                <c:ptCount val="2"/>
                <c:pt idx="0">
                  <c:v>GSM 3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9983B5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Funk'!$AA$71:$AD$71</c:f>
            </c:numRef>
          </c:val>
          <c:extLst>
            <c:ext xmlns:c16="http://schemas.microsoft.com/office/drawing/2014/chart" uri="{C3380CC4-5D6E-409C-BE32-E72D297353CC}">
              <c16:uniqueId val="{00000045-895B-4E8D-B9E4-756921A10FC0}"/>
            </c:ext>
          </c:extLst>
        </c:ser>
        <c:ser>
          <c:idx val="70"/>
          <c:order val="70"/>
          <c:tx>
            <c:strRef>
              <c:f>'Auswertung Funk'!$B$72:$C$72</c:f>
              <c:strCache>
                <c:ptCount val="2"/>
                <c:pt idx="0">
                  <c:v>LTE 3</c:v>
                </c:pt>
                <c:pt idx="1">
                  <c:v>Berufsfahrer</c:v>
                </c:pt>
              </c:strCache>
            </c:strRef>
          </c:tx>
          <c:spPr>
            <a:ln w="28440" cap="rnd">
              <a:solidFill>
                <a:srgbClr val="6FBDD1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Funk'!$AA$72:$AD$72</c:f>
            </c:numRef>
          </c:val>
          <c:extLst>
            <c:ext xmlns:c16="http://schemas.microsoft.com/office/drawing/2014/chart" uri="{C3380CC4-5D6E-409C-BE32-E72D297353CC}">
              <c16:uniqueId val="{00000046-895B-4E8D-B9E4-756921A10FC0}"/>
            </c:ext>
          </c:extLst>
        </c:ser>
        <c:ser>
          <c:idx val="71"/>
          <c:order val="71"/>
          <c:tx>
            <c:strRef>
              <c:f>'Auswertung Funk'!$B$73:$C$73</c:f>
              <c:strCache>
                <c:ptCount val="2"/>
                <c:pt idx="0">
                  <c:v>LTE 3</c:v>
                </c:pt>
                <c:pt idx="1">
                  <c:v>Med. Problem</c:v>
                </c:pt>
              </c:strCache>
            </c:strRef>
          </c:tx>
          <c:spPr>
            <a:ln w="28440" cap="rnd">
              <a:solidFill>
                <a:srgbClr val="F9AB6B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Funk'!$AA$73:$AD$73</c:f>
            </c:numRef>
          </c:val>
          <c:extLst>
            <c:ext xmlns:c16="http://schemas.microsoft.com/office/drawing/2014/chart" uri="{C3380CC4-5D6E-409C-BE32-E72D297353CC}">
              <c16:uniqueId val="{00000047-895B-4E8D-B9E4-756921A10FC0}"/>
            </c:ext>
          </c:extLst>
        </c:ser>
        <c:ser>
          <c:idx val="72"/>
          <c:order val="72"/>
          <c:tx>
            <c:strRef>
              <c:f>'Auswertung Funk'!$B$74:$C$74</c:f>
              <c:strCache>
                <c:ptCount val="2"/>
                <c:pt idx="0">
                  <c:v>LTE 3</c:v>
                </c:pt>
                <c:pt idx="1">
                  <c:v>Altersfahrer</c:v>
                </c:pt>
              </c:strCache>
            </c:strRef>
          </c:tx>
          <c:spPr>
            <a:ln w="28440" cap="rnd">
              <a:solidFill>
                <a:srgbClr val="3A679C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Funk'!$AA$74:$AD$74</c:f>
            </c:numRef>
          </c:val>
          <c:extLst>
            <c:ext xmlns:c16="http://schemas.microsoft.com/office/drawing/2014/chart" uri="{C3380CC4-5D6E-409C-BE32-E72D297353CC}">
              <c16:uniqueId val="{00000048-895B-4E8D-B9E4-756921A10FC0}"/>
            </c:ext>
          </c:extLst>
        </c:ser>
        <c:ser>
          <c:idx val="73"/>
          <c:order val="73"/>
          <c:tx>
            <c:strRef>
              <c:f>'Auswertung Funk'!$B$75:$C$75</c:f>
              <c:strCache>
                <c:ptCount val="2"/>
                <c:pt idx="0">
                  <c:v>LTE 3</c:v>
                </c:pt>
                <c:pt idx="1">
                  <c:v>Alkohol</c:v>
                </c:pt>
              </c:strCache>
            </c:strRef>
          </c:tx>
          <c:spPr>
            <a:ln w="28440" cap="rnd">
              <a:solidFill>
                <a:srgbClr val="9F3B38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Funk'!$AA$75:$AD$75</c:f>
            </c:numRef>
          </c:val>
          <c:extLst>
            <c:ext xmlns:c16="http://schemas.microsoft.com/office/drawing/2014/chart" uri="{C3380CC4-5D6E-409C-BE32-E72D297353CC}">
              <c16:uniqueId val="{00000049-895B-4E8D-B9E4-756921A10FC0}"/>
            </c:ext>
          </c:extLst>
        </c:ser>
        <c:ser>
          <c:idx val="74"/>
          <c:order val="74"/>
          <c:tx>
            <c:strRef>
              <c:f>'Auswertung Funk'!$B$76:$C$76</c:f>
              <c:strCache>
                <c:ptCount val="2"/>
                <c:pt idx="0">
                  <c:v>LTE 3</c:v>
                </c:pt>
                <c:pt idx="1">
                  <c:v>Kontrollgruppe</c:v>
                </c:pt>
              </c:strCache>
            </c:strRef>
          </c:tx>
          <c:spPr>
            <a:ln w="28440" cap="rnd">
              <a:solidFill>
                <a:srgbClr val="7E9D40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Funk'!$AA$76:$AD$76</c:f>
            </c:numRef>
          </c:val>
          <c:extLst>
            <c:ext xmlns:c16="http://schemas.microsoft.com/office/drawing/2014/chart" uri="{C3380CC4-5D6E-409C-BE32-E72D297353CC}">
              <c16:uniqueId val="{0000004A-895B-4E8D-B9E4-756921A10FC0}"/>
            </c:ext>
          </c:extLst>
        </c:ser>
        <c:ser>
          <c:idx val="75"/>
          <c:order val="75"/>
          <c:tx>
            <c:strRef>
              <c:f>'Auswertung Funk'!$B$77:$C$77</c:f>
              <c:strCache>
                <c:ptCount val="2"/>
                <c:pt idx="0">
                  <c:v>LTE 3</c:v>
                </c:pt>
                <c:pt idx="1">
                  <c:v>Verdachtsfall</c:v>
                </c:pt>
              </c:strCache>
            </c:strRef>
          </c:tx>
          <c:spPr>
            <a:ln w="28440" cap="rnd">
              <a:solidFill>
                <a:srgbClr val="664F83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Funk'!$AA$77:$AD$77</c:f>
            </c:numRef>
          </c:val>
          <c:extLst>
            <c:ext xmlns:c16="http://schemas.microsoft.com/office/drawing/2014/chart" uri="{C3380CC4-5D6E-409C-BE32-E72D297353CC}">
              <c16:uniqueId val="{0000004B-895B-4E8D-B9E4-756921A10FC0}"/>
            </c:ext>
          </c:extLst>
        </c:ser>
        <c:ser>
          <c:idx val="76"/>
          <c:order val="76"/>
          <c:tx>
            <c:strRef>
              <c:f>'Auswertung Funk'!$B$78:$C$78</c:f>
              <c:strCache>
                <c:ptCount val="2"/>
                <c:pt idx="0">
                  <c:v>LTE 3</c:v>
                </c:pt>
                <c:pt idx="1">
                  <c:v>Total</c:v>
                </c:pt>
              </c:strCache>
            </c:strRef>
          </c:tx>
          <c:spPr>
            <a:ln w="28440" cap="rnd">
              <a:solidFill>
                <a:srgbClr val="358EA6"/>
              </a:solidFill>
              <a:round/>
            </a:ln>
          </c:spPr>
          <c:marker>
            <c:symbol val="none"/>
          </c:marker>
          <c:cat>
            <c:strRef>
              <c:f>'Auswertung Funk'!$AA$1:$AD$1</c:f>
              <c:strCache>
                <c:ptCount val="4"/>
                <c:pt idx="0">
                  <c:v>frontal</c:v>
                </c:pt>
                <c:pt idx="1">
                  <c:v>rechts</c:v>
                </c:pt>
                <c:pt idx="2">
                  <c:v>hinten</c:v>
                </c:pt>
                <c:pt idx="3">
                  <c:v>links</c:v>
                </c:pt>
              </c:strCache>
            </c:strRef>
          </c:cat>
          <c:val>
            <c:numRef>
              <c:f>'Auswertung Funk'!$AA$78:$AD$78</c:f>
            </c:numRef>
          </c:val>
          <c:extLst>
            <c:ext xmlns:c16="http://schemas.microsoft.com/office/drawing/2014/chart" uri="{C3380CC4-5D6E-409C-BE32-E72D297353CC}">
              <c16:uniqueId val="{0000004C-895B-4E8D-B9E4-756921A1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80982"/>
        <c:axId val="59855160"/>
      </c:radarChart>
      <c:catAx>
        <c:axId val="2668098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255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59855160"/>
        <c:crosses val="autoZero"/>
        <c:auto val="1"/>
        <c:lblAlgn val="ctr"/>
        <c:lblOffset val="100"/>
        <c:noMultiLvlLbl val="0"/>
      </c:catAx>
      <c:valAx>
        <c:axId val="5985516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26680982"/>
        <c:crosses val="autoZero"/>
        <c:crossBetween val="midCat"/>
      </c:valAx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rot="0"/>
          <a:lstStyle/>
          <a:p>
            <a:pPr>
              <a:defRPr lang="de-CH"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de-CH" sz="1400" b="0" strike="noStrike" spc="-1">
                <a:solidFill>
                  <a:srgbClr val="595959"/>
                </a:solidFill>
                <a:latin typeface="Calibri"/>
              </a:rPr>
              <a:t>Tagesverteilung</a:t>
            </a:r>
          </a:p>
        </c:rich>
      </c:tx>
      <c:layout>
        <c:manualLayout>
          <c:xMode val="edge"/>
          <c:yMode val="edge"/>
          <c:x val="0.45673743731996203"/>
          <c:y val="1.0990139687756801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'Auswertung Meta'!$C$36</c:f>
              <c:strCache>
                <c:ptCount val="1"/>
                <c:pt idx="0">
                  <c:v>Berufsfahrer (w)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Meta'!$D$36:$AA$36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A-49BA-A0CA-113B1706229A}"/>
            </c:ext>
          </c:extLst>
        </c:ser>
        <c:ser>
          <c:idx val="1"/>
          <c:order val="1"/>
          <c:tx>
            <c:strRef>
              <c:f>'Auswertung Meta'!$C$37</c:f>
              <c:strCache>
                <c:ptCount val="1"/>
                <c:pt idx="0">
                  <c:v>Med. Problem (w)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Meta'!$D$37:$AA$37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4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10</c:v>
                </c:pt>
                <c:pt idx="14">
                  <c:v>8</c:v>
                </c:pt>
                <c:pt idx="15">
                  <c:v>16</c:v>
                </c:pt>
                <c:pt idx="16">
                  <c:v>8</c:v>
                </c:pt>
                <c:pt idx="17">
                  <c:v>8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A-49BA-A0CA-113B1706229A}"/>
            </c:ext>
          </c:extLst>
        </c:ser>
        <c:ser>
          <c:idx val="2"/>
          <c:order val="2"/>
          <c:tx>
            <c:strRef>
              <c:f>'Auswertung Meta'!$C$38</c:f>
              <c:strCache>
                <c:ptCount val="1"/>
                <c:pt idx="0">
                  <c:v>Altersfahrer (w)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Meta'!$D$38:$AA$38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16</c:v>
                </c:pt>
                <c:pt idx="9">
                  <c:v>19</c:v>
                </c:pt>
                <c:pt idx="10">
                  <c:v>25</c:v>
                </c:pt>
                <c:pt idx="11">
                  <c:v>42</c:v>
                </c:pt>
                <c:pt idx="12">
                  <c:v>26</c:v>
                </c:pt>
                <c:pt idx="13">
                  <c:v>26</c:v>
                </c:pt>
                <c:pt idx="14">
                  <c:v>38</c:v>
                </c:pt>
                <c:pt idx="15">
                  <c:v>36</c:v>
                </c:pt>
                <c:pt idx="16">
                  <c:v>54</c:v>
                </c:pt>
                <c:pt idx="17">
                  <c:v>37</c:v>
                </c:pt>
                <c:pt idx="18">
                  <c:v>13</c:v>
                </c:pt>
                <c:pt idx="19">
                  <c:v>13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BA-49BA-A0CA-113B1706229A}"/>
            </c:ext>
          </c:extLst>
        </c:ser>
        <c:ser>
          <c:idx val="3"/>
          <c:order val="3"/>
          <c:tx>
            <c:strRef>
              <c:f>'Auswertung Meta'!$C$39</c:f>
              <c:strCache>
                <c:ptCount val="1"/>
                <c:pt idx="0">
                  <c:v>Alkohol (w)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Meta'!$D$39:$AA$39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BA-49BA-A0CA-113B1706229A}"/>
            </c:ext>
          </c:extLst>
        </c:ser>
        <c:ser>
          <c:idx val="4"/>
          <c:order val="4"/>
          <c:tx>
            <c:strRef>
              <c:f>'Auswertung Meta'!$C$40</c:f>
              <c:strCache>
                <c:ptCount val="1"/>
                <c:pt idx="0">
                  <c:v>Kontrollgruppe (w)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Meta'!$D$40:$AA$40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BA-49BA-A0CA-113B1706229A}"/>
            </c:ext>
          </c:extLst>
        </c:ser>
        <c:ser>
          <c:idx val="5"/>
          <c:order val="5"/>
          <c:tx>
            <c:strRef>
              <c:f>'Auswertung Meta'!$C$41</c:f>
              <c:strCache>
                <c:ptCount val="1"/>
                <c:pt idx="0">
                  <c:v>Verdachtsfall (w)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Meta'!$D$41:$AA$41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8</c:v>
                </c:pt>
                <c:pt idx="6">
                  <c:v>27</c:v>
                </c:pt>
                <c:pt idx="7">
                  <c:v>28</c:v>
                </c:pt>
                <c:pt idx="8">
                  <c:v>33</c:v>
                </c:pt>
                <c:pt idx="9">
                  <c:v>33</c:v>
                </c:pt>
                <c:pt idx="10">
                  <c:v>27</c:v>
                </c:pt>
                <c:pt idx="11">
                  <c:v>43</c:v>
                </c:pt>
                <c:pt idx="12">
                  <c:v>33</c:v>
                </c:pt>
                <c:pt idx="13">
                  <c:v>44</c:v>
                </c:pt>
                <c:pt idx="14">
                  <c:v>52</c:v>
                </c:pt>
                <c:pt idx="15">
                  <c:v>57</c:v>
                </c:pt>
                <c:pt idx="16">
                  <c:v>57</c:v>
                </c:pt>
                <c:pt idx="17">
                  <c:v>50</c:v>
                </c:pt>
                <c:pt idx="18">
                  <c:v>54</c:v>
                </c:pt>
                <c:pt idx="19">
                  <c:v>19</c:v>
                </c:pt>
                <c:pt idx="20">
                  <c:v>18</c:v>
                </c:pt>
                <c:pt idx="21">
                  <c:v>12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BA-49BA-A0CA-113B1706229A}"/>
            </c:ext>
          </c:extLst>
        </c:ser>
        <c:ser>
          <c:idx val="6"/>
          <c:order val="6"/>
          <c:tx>
            <c:strRef>
              <c:f>'Auswertung Meta'!$C$42</c:f>
              <c:strCache>
                <c:ptCount val="1"/>
                <c:pt idx="0">
                  <c:v>Total (w)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Meta'!$D$42:$AA$42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4</c:v>
                </c:pt>
                <c:pt idx="4">
                  <c:v>12</c:v>
                </c:pt>
                <c:pt idx="5">
                  <c:v>12</c:v>
                </c:pt>
                <c:pt idx="6">
                  <c:v>30</c:v>
                </c:pt>
                <c:pt idx="7">
                  <c:v>38</c:v>
                </c:pt>
                <c:pt idx="8">
                  <c:v>57</c:v>
                </c:pt>
                <c:pt idx="9">
                  <c:v>58</c:v>
                </c:pt>
                <c:pt idx="10">
                  <c:v>65</c:v>
                </c:pt>
                <c:pt idx="11">
                  <c:v>96</c:v>
                </c:pt>
                <c:pt idx="12">
                  <c:v>72</c:v>
                </c:pt>
                <c:pt idx="13">
                  <c:v>80</c:v>
                </c:pt>
                <c:pt idx="14">
                  <c:v>102</c:v>
                </c:pt>
                <c:pt idx="15">
                  <c:v>117</c:v>
                </c:pt>
                <c:pt idx="16">
                  <c:v>125</c:v>
                </c:pt>
                <c:pt idx="17">
                  <c:v>98</c:v>
                </c:pt>
                <c:pt idx="18">
                  <c:v>71</c:v>
                </c:pt>
                <c:pt idx="19">
                  <c:v>35</c:v>
                </c:pt>
                <c:pt idx="20">
                  <c:v>24</c:v>
                </c:pt>
                <c:pt idx="21">
                  <c:v>18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A-49BA-A0CA-113B1706229A}"/>
            </c:ext>
          </c:extLst>
        </c:ser>
        <c:ser>
          <c:idx val="7"/>
          <c:order val="7"/>
          <c:tx>
            <c:strRef>
              <c:f>'Auswertung Meta'!$C$43</c:f>
              <c:strCache>
                <c:ptCount val="1"/>
                <c:pt idx="0">
                  <c:v>Berufsfahrer (m)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Meta'!$D$43:$AA$43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30</c:v>
                </c:pt>
                <c:pt idx="7">
                  <c:v>41</c:v>
                </c:pt>
                <c:pt idx="8">
                  <c:v>57</c:v>
                </c:pt>
                <c:pt idx="9">
                  <c:v>46</c:v>
                </c:pt>
                <c:pt idx="10">
                  <c:v>51</c:v>
                </c:pt>
                <c:pt idx="11">
                  <c:v>52</c:v>
                </c:pt>
                <c:pt idx="12">
                  <c:v>35</c:v>
                </c:pt>
                <c:pt idx="13">
                  <c:v>46</c:v>
                </c:pt>
                <c:pt idx="14">
                  <c:v>50</c:v>
                </c:pt>
                <c:pt idx="15">
                  <c:v>63</c:v>
                </c:pt>
                <c:pt idx="16">
                  <c:v>44</c:v>
                </c:pt>
                <c:pt idx="17">
                  <c:v>28</c:v>
                </c:pt>
                <c:pt idx="18">
                  <c:v>11</c:v>
                </c:pt>
                <c:pt idx="19">
                  <c:v>14</c:v>
                </c:pt>
                <c:pt idx="20">
                  <c:v>6</c:v>
                </c:pt>
                <c:pt idx="21">
                  <c:v>7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BA-49BA-A0CA-113B1706229A}"/>
            </c:ext>
          </c:extLst>
        </c:ser>
        <c:ser>
          <c:idx val="8"/>
          <c:order val="8"/>
          <c:tx>
            <c:strRef>
              <c:f>'Auswertung Meta'!$C$44</c:f>
              <c:strCache>
                <c:ptCount val="1"/>
                <c:pt idx="0">
                  <c:v>Med. Problem (m)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Meta'!$D$44:$AA$44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13</c:v>
                </c:pt>
                <c:pt idx="6">
                  <c:v>22</c:v>
                </c:pt>
                <c:pt idx="7">
                  <c:v>23</c:v>
                </c:pt>
                <c:pt idx="8">
                  <c:v>20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34</c:v>
                </c:pt>
                <c:pt idx="15">
                  <c:v>42</c:v>
                </c:pt>
                <c:pt idx="16">
                  <c:v>37</c:v>
                </c:pt>
                <c:pt idx="17">
                  <c:v>42</c:v>
                </c:pt>
                <c:pt idx="18">
                  <c:v>14</c:v>
                </c:pt>
                <c:pt idx="19">
                  <c:v>16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BA-49BA-A0CA-113B1706229A}"/>
            </c:ext>
          </c:extLst>
        </c:ser>
        <c:ser>
          <c:idx val="9"/>
          <c:order val="9"/>
          <c:tx>
            <c:strRef>
              <c:f>'Auswertung Meta'!$C$45</c:f>
              <c:strCache>
                <c:ptCount val="1"/>
                <c:pt idx="0">
                  <c:v>Altersfahrer (m)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Meta'!$D$45:$AA$45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14</c:v>
                </c:pt>
                <c:pt idx="7">
                  <c:v>19</c:v>
                </c:pt>
                <c:pt idx="8">
                  <c:v>21</c:v>
                </c:pt>
                <c:pt idx="9">
                  <c:v>55</c:v>
                </c:pt>
                <c:pt idx="10">
                  <c:v>69</c:v>
                </c:pt>
                <c:pt idx="11">
                  <c:v>66</c:v>
                </c:pt>
                <c:pt idx="12">
                  <c:v>51</c:v>
                </c:pt>
                <c:pt idx="13">
                  <c:v>86</c:v>
                </c:pt>
                <c:pt idx="14">
                  <c:v>82</c:v>
                </c:pt>
                <c:pt idx="15">
                  <c:v>92</c:v>
                </c:pt>
                <c:pt idx="16">
                  <c:v>83</c:v>
                </c:pt>
                <c:pt idx="17">
                  <c:v>82</c:v>
                </c:pt>
                <c:pt idx="18">
                  <c:v>48</c:v>
                </c:pt>
                <c:pt idx="19">
                  <c:v>37</c:v>
                </c:pt>
                <c:pt idx="20">
                  <c:v>15</c:v>
                </c:pt>
                <c:pt idx="21">
                  <c:v>7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BA-49BA-A0CA-113B1706229A}"/>
            </c:ext>
          </c:extLst>
        </c:ser>
        <c:ser>
          <c:idx val="10"/>
          <c:order val="10"/>
          <c:tx>
            <c:strRef>
              <c:f>'Auswertung Meta'!$C$46</c:f>
              <c:strCache>
                <c:ptCount val="1"/>
                <c:pt idx="0">
                  <c:v>Alkohol (m)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Meta'!$D$46:$AA$46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BA-49BA-A0CA-113B1706229A}"/>
            </c:ext>
          </c:extLst>
        </c:ser>
        <c:ser>
          <c:idx val="11"/>
          <c:order val="11"/>
          <c:tx>
            <c:strRef>
              <c:f>'Auswertung Meta'!$C$47</c:f>
              <c:strCache>
                <c:ptCount val="1"/>
                <c:pt idx="0">
                  <c:v>Kontrollgruppe (m)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Meta'!$D$47:$AA$47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9</c:v>
                </c:pt>
                <c:pt idx="14">
                  <c:v>3</c:v>
                </c:pt>
                <c:pt idx="15">
                  <c:v>4</c:v>
                </c:pt>
                <c:pt idx="16">
                  <c:v>9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BA-49BA-A0CA-113B1706229A}"/>
            </c:ext>
          </c:extLst>
        </c:ser>
        <c:ser>
          <c:idx val="12"/>
          <c:order val="12"/>
          <c:tx>
            <c:strRef>
              <c:f>'Auswertung Meta'!$C$48</c:f>
              <c:strCache>
                <c:ptCount val="1"/>
                <c:pt idx="0">
                  <c:v>Verdachtsfall (m)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Meta'!$D$48:$AA$48</c:f>
              <c:numCache>
                <c:formatCode>General</c:formatCode>
                <c:ptCount val="24"/>
                <c:pt idx="0">
                  <c:v>38</c:v>
                </c:pt>
                <c:pt idx="1">
                  <c:v>1</c:v>
                </c:pt>
                <c:pt idx="2">
                  <c:v>22</c:v>
                </c:pt>
                <c:pt idx="3">
                  <c:v>28</c:v>
                </c:pt>
                <c:pt idx="4">
                  <c:v>27</c:v>
                </c:pt>
                <c:pt idx="5">
                  <c:v>41</c:v>
                </c:pt>
                <c:pt idx="6">
                  <c:v>99</c:v>
                </c:pt>
                <c:pt idx="7">
                  <c:v>99</c:v>
                </c:pt>
                <c:pt idx="8">
                  <c:v>79</c:v>
                </c:pt>
                <c:pt idx="9">
                  <c:v>72</c:v>
                </c:pt>
                <c:pt idx="10">
                  <c:v>82</c:v>
                </c:pt>
                <c:pt idx="11">
                  <c:v>106</c:v>
                </c:pt>
                <c:pt idx="12">
                  <c:v>92</c:v>
                </c:pt>
                <c:pt idx="13">
                  <c:v>115</c:v>
                </c:pt>
                <c:pt idx="14">
                  <c:v>136</c:v>
                </c:pt>
                <c:pt idx="15">
                  <c:v>125</c:v>
                </c:pt>
                <c:pt idx="16">
                  <c:v>135</c:v>
                </c:pt>
                <c:pt idx="17">
                  <c:v>145</c:v>
                </c:pt>
                <c:pt idx="18">
                  <c:v>102</c:v>
                </c:pt>
                <c:pt idx="19">
                  <c:v>88</c:v>
                </c:pt>
                <c:pt idx="20">
                  <c:v>52</c:v>
                </c:pt>
                <c:pt idx="21">
                  <c:v>44</c:v>
                </c:pt>
                <c:pt idx="22">
                  <c:v>51</c:v>
                </c:pt>
                <c:pt idx="2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BA-49BA-A0CA-113B1706229A}"/>
            </c:ext>
          </c:extLst>
        </c:ser>
        <c:ser>
          <c:idx val="13"/>
          <c:order val="13"/>
          <c:tx>
            <c:strRef>
              <c:f>'Auswertung Meta'!$C$49</c:f>
              <c:strCache>
                <c:ptCount val="1"/>
                <c:pt idx="0">
                  <c:v>Total (m)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Meta'!$D$49:$AA$49</c:f>
              <c:numCache>
                <c:formatCode>General</c:formatCode>
                <c:ptCount val="24"/>
                <c:pt idx="0">
                  <c:v>50</c:v>
                </c:pt>
                <c:pt idx="1">
                  <c:v>42</c:v>
                </c:pt>
                <c:pt idx="2">
                  <c:v>34</c:v>
                </c:pt>
                <c:pt idx="3">
                  <c:v>38</c:v>
                </c:pt>
                <c:pt idx="4">
                  <c:v>50</c:v>
                </c:pt>
                <c:pt idx="5">
                  <c:v>73</c:v>
                </c:pt>
                <c:pt idx="6">
                  <c:v>173</c:v>
                </c:pt>
                <c:pt idx="7">
                  <c:v>189</c:v>
                </c:pt>
                <c:pt idx="8">
                  <c:v>180</c:v>
                </c:pt>
                <c:pt idx="9">
                  <c:v>205</c:v>
                </c:pt>
                <c:pt idx="10">
                  <c:v>235</c:v>
                </c:pt>
                <c:pt idx="11">
                  <c:v>257</c:v>
                </c:pt>
                <c:pt idx="12">
                  <c:v>213</c:v>
                </c:pt>
                <c:pt idx="13">
                  <c:v>288</c:v>
                </c:pt>
                <c:pt idx="14">
                  <c:v>306</c:v>
                </c:pt>
                <c:pt idx="15">
                  <c:v>330</c:v>
                </c:pt>
                <c:pt idx="16">
                  <c:v>308</c:v>
                </c:pt>
                <c:pt idx="17">
                  <c:v>306</c:v>
                </c:pt>
                <c:pt idx="18">
                  <c:v>184</c:v>
                </c:pt>
                <c:pt idx="19">
                  <c:v>163</c:v>
                </c:pt>
                <c:pt idx="20">
                  <c:v>85</c:v>
                </c:pt>
                <c:pt idx="21">
                  <c:v>70</c:v>
                </c:pt>
                <c:pt idx="22">
                  <c:v>74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BA-49BA-A0CA-113B1706229A}"/>
            </c:ext>
          </c:extLst>
        </c:ser>
        <c:ser>
          <c:idx val="14"/>
          <c:order val="14"/>
          <c:tx>
            <c:strRef>
              <c:f>'Auswertung Meta'!$C$50</c:f>
              <c:strCache>
                <c:ptCount val="1"/>
                <c:pt idx="0">
                  <c:v>Berufsfahrer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Meta'!$D$50:$AA$50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10</c:v>
                </c:pt>
                <c:pt idx="6">
                  <c:v>31</c:v>
                </c:pt>
                <c:pt idx="7">
                  <c:v>43</c:v>
                </c:pt>
                <c:pt idx="8">
                  <c:v>59</c:v>
                </c:pt>
                <c:pt idx="9">
                  <c:v>50</c:v>
                </c:pt>
                <c:pt idx="10">
                  <c:v>53</c:v>
                </c:pt>
                <c:pt idx="11">
                  <c:v>54</c:v>
                </c:pt>
                <c:pt idx="12">
                  <c:v>36</c:v>
                </c:pt>
                <c:pt idx="13">
                  <c:v>47</c:v>
                </c:pt>
                <c:pt idx="14">
                  <c:v>55</c:v>
                </c:pt>
                <c:pt idx="15">
                  <c:v>68</c:v>
                </c:pt>
                <c:pt idx="16">
                  <c:v>45</c:v>
                </c:pt>
                <c:pt idx="17">
                  <c:v>29</c:v>
                </c:pt>
                <c:pt idx="18">
                  <c:v>12</c:v>
                </c:pt>
                <c:pt idx="19">
                  <c:v>15</c:v>
                </c:pt>
                <c:pt idx="20">
                  <c:v>6</c:v>
                </c:pt>
                <c:pt idx="21">
                  <c:v>7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BA-49BA-A0CA-113B1706229A}"/>
            </c:ext>
          </c:extLst>
        </c:ser>
        <c:ser>
          <c:idx val="15"/>
          <c:order val="15"/>
          <c:tx>
            <c:strRef>
              <c:f>'Auswertung Meta'!$C$51</c:f>
              <c:strCache>
                <c:ptCount val="1"/>
                <c:pt idx="0">
                  <c:v>Med. Problem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Meta'!$D$51:$AA$51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15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35</c:v>
                </c:pt>
                <c:pt idx="13">
                  <c:v>39</c:v>
                </c:pt>
                <c:pt idx="14">
                  <c:v>42</c:v>
                </c:pt>
                <c:pt idx="15">
                  <c:v>59</c:v>
                </c:pt>
                <c:pt idx="16">
                  <c:v>46</c:v>
                </c:pt>
                <c:pt idx="17">
                  <c:v>51</c:v>
                </c:pt>
                <c:pt idx="18">
                  <c:v>16</c:v>
                </c:pt>
                <c:pt idx="19">
                  <c:v>17</c:v>
                </c:pt>
                <c:pt idx="20">
                  <c:v>7</c:v>
                </c:pt>
                <c:pt idx="21">
                  <c:v>8</c:v>
                </c:pt>
                <c:pt idx="22">
                  <c:v>8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BA-49BA-A0CA-113B1706229A}"/>
            </c:ext>
          </c:extLst>
        </c:ser>
        <c:ser>
          <c:idx val="16"/>
          <c:order val="16"/>
          <c:tx>
            <c:strRef>
              <c:f>'Auswertung Meta'!$C$52</c:f>
              <c:strCache>
                <c:ptCount val="1"/>
                <c:pt idx="0">
                  <c:v>Altersfahrer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Meta'!$D$52:$AA$52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15</c:v>
                </c:pt>
                <c:pt idx="7">
                  <c:v>24</c:v>
                </c:pt>
                <c:pt idx="8">
                  <c:v>37</c:v>
                </c:pt>
                <c:pt idx="9">
                  <c:v>75</c:v>
                </c:pt>
                <c:pt idx="10">
                  <c:v>98</c:v>
                </c:pt>
                <c:pt idx="11">
                  <c:v>108</c:v>
                </c:pt>
                <c:pt idx="12">
                  <c:v>79</c:v>
                </c:pt>
                <c:pt idx="13">
                  <c:v>113</c:v>
                </c:pt>
                <c:pt idx="14">
                  <c:v>120</c:v>
                </c:pt>
                <c:pt idx="15">
                  <c:v>128</c:v>
                </c:pt>
                <c:pt idx="16">
                  <c:v>137</c:v>
                </c:pt>
                <c:pt idx="17">
                  <c:v>120</c:v>
                </c:pt>
                <c:pt idx="18">
                  <c:v>62</c:v>
                </c:pt>
                <c:pt idx="19">
                  <c:v>51</c:v>
                </c:pt>
                <c:pt idx="20">
                  <c:v>20</c:v>
                </c:pt>
                <c:pt idx="21">
                  <c:v>11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BA-49BA-A0CA-113B1706229A}"/>
            </c:ext>
          </c:extLst>
        </c:ser>
        <c:ser>
          <c:idx val="17"/>
          <c:order val="17"/>
          <c:tx>
            <c:strRef>
              <c:f>'Auswertung Meta'!$C$53</c:f>
              <c:strCache>
                <c:ptCount val="1"/>
                <c:pt idx="0">
                  <c:v>Alkohol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Meta'!$D$53:$AA$53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BA-49BA-A0CA-113B1706229A}"/>
            </c:ext>
          </c:extLst>
        </c:ser>
        <c:ser>
          <c:idx val="18"/>
          <c:order val="18"/>
          <c:tx>
            <c:strRef>
              <c:f>'Auswertung Meta'!$C$54</c:f>
              <c:strCache>
                <c:ptCount val="1"/>
                <c:pt idx="0">
                  <c:v>Kontrollgruppe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Meta'!$D$54:$AA$54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12</c:v>
                </c:pt>
                <c:pt idx="13">
                  <c:v>10</c:v>
                </c:pt>
                <c:pt idx="14">
                  <c:v>3</c:v>
                </c:pt>
                <c:pt idx="15">
                  <c:v>10</c:v>
                </c:pt>
                <c:pt idx="16">
                  <c:v>16</c:v>
                </c:pt>
                <c:pt idx="17">
                  <c:v>8</c:v>
                </c:pt>
                <c:pt idx="18">
                  <c:v>6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BA-49BA-A0CA-113B1706229A}"/>
            </c:ext>
          </c:extLst>
        </c:ser>
        <c:ser>
          <c:idx val="19"/>
          <c:order val="19"/>
          <c:tx>
            <c:strRef>
              <c:f>'Auswertung Meta'!$C$55</c:f>
              <c:strCache>
                <c:ptCount val="1"/>
                <c:pt idx="0">
                  <c:v>Verdachtsfall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Meta'!$D$55:$AA$55</c:f>
              <c:numCache>
                <c:formatCode>General</c:formatCode>
                <c:ptCount val="24"/>
                <c:pt idx="0">
                  <c:v>47</c:v>
                </c:pt>
                <c:pt idx="1">
                  <c:v>42</c:v>
                </c:pt>
                <c:pt idx="2">
                  <c:v>32</c:v>
                </c:pt>
                <c:pt idx="3">
                  <c:v>32</c:v>
                </c:pt>
                <c:pt idx="4">
                  <c:v>36</c:v>
                </c:pt>
                <c:pt idx="5">
                  <c:v>55</c:v>
                </c:pt>
                <c:pt idx="6">
                  <c:v>136</c:v>
                </c:pt>
                <c:pt idx="7">
                  <c:v>144</c:v>
                </c:pt>
                <c:pt idx="8">
                  <c:v>120</c:v>
                </c:pt>
                <c:pt idx="9">
                  <c:v>109</c:v>
                </c:pt>
                <c:pt idx="10">
                  <c:v>119</c:v>
                </c:pt>
                <c:pt idx="11">
                  <c:v>153</c:v>
                </c:pt>
                <c:pt idx="12">
                  <c:v>139</c:v>
                </c:pt>
                <c:pt idx="13">
                  <c:v>172</c:v>
                </c:pt>
                <c:pt idx="14">
                  <c:v>197</c:v>
                </c:pt>
                <c:pt idx="15">
                  <c:v>192</c:v>
                </c:pt>
                <c:pt idx="16">
                  <c:v>208</c:v>
                </c:pt>
                <c:pt idx="17">
                  <c:v>219</c:v>
                </c:pt>
                <c:pt idx="18">
                  <c:v>165</c:v>
                </c:pt>
                <c:pt idx="19">
                  <c:v>114</c:v>
                </c:pt>
                <c:pt idx="20">
                  <c:v>75</c:v>
                </c:pt>
                <c:pt idx="21">
                  <c:v>59</c:v>
                </c:pt>
                <c:pt idx="22">
                  <c:v>71</c:v>
                </c:pt>
                <c:pt idx="2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BA-49BA-A0CA-113B1706229A}"/>
            </c:ext>
          </c:extLst>
        </c:ser>
        <c:ser>
          <c:idx val="20"/>
          <c:order val="20"/>
          <c:tx>
            <c:strRef>
              <c:f>'Auswertung Meta'!$C$56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Meta'!$D$35:$AA$35</c:f>
              <c:strCache>
                <c:ptCount val="24"/>
                <c:pt idx="0">
                  <c:v>01:00</c:v>
                </c:pt>
                <c:pt idx="1">
                  <c:v>02:00</c:v>
                </c:pt>
                <c:pt idx="2">
                  <c:v>03:00</c:v>
                </c:pt>
                <c:pt idx="3">
                  <c:v>04:00</c:v>
                </c:pt>
                <c:pt idx="4">
                  <c:v>05:00</c:v>
                </c:pt>
                <c:pt idx="5">
                  <c:v>06:00</c:v>
                </c:pt>
                <c:pt idx="6">
                  <c:v>07:00</c:v>
                </c:pt>
                <c:pt idx="7">
                  <c:v>08:00</c:v>
                </c:pt>
                <c:pt idx="8">
                  <c:v>09:00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  <c:pt idx="23">
                  <c:v>00:00</c:v>
                </c:pt>
              </c:strCache>
            </c:strRef>
          </c:cat>
          <c:val>
            <c:numRef>
              <c:f>'Auswertung Meta'!$D$56:$AA$56</c:f>
              <c:numCache>
                <c:formatCode>General</c:formatCode>
                <c:ptCount val="24"/>
                <c:pt idx="0">
                  <c:v>62</c:v>
                </c:pt>
                <c:pt idx="1">
                  <c:v>55</c:v>
                </c:pt>
                <c:pt idx="2">
                  <c:v>44</c:v>
                </c:pt>
                <c:pt idx="3">
                  <c:v>42</c:v>
                </c:pt>
                <c:pt idx="4">
                  <c:v>64</c:v>
                </c:pt>
                <c:pt idx="5">
                  <c:v>91</c:v>
                </c:pt>
                <c:pt idx="6">
                  <c:v>215</c:v>
                </c:pt>
                <c:pt idx="7">
                  <c:v>245</c:v>
                </c:pt>
                <c:pt idx="8">
                  <c:v>249</c:v>
                </c:pt>
                <c:pt idx="9">
                  <c:v>271</c:v>
                </c:pt>
                <c:pt idx="10">
                  <c:v>315</c:v>
                </c:pt>
                <c:pt idx="11">
                  <c:v>358</c:v>
                </c:pt>
                <c:pt idx="12">
                  <c:v>304</c:v>
                </c:pt>
                <c:pt idx="13">
                  <c:v>385</c:v>
                </c:pt>
                <c:pt idx="14">
                  <c:v>419</c:v>
                </c:pt>
                <c:pt idx="15">
                  <c:v>461</c:v>
                </c:pt>
                <c:pt idx="16">
                  <c:v>452</c:v>
                </c:pt>
                <c:pt idx="17">
                  <c:v>431</c:v>
                </c:pt>
                <c:pt idx="18">
                  <c:v>266</c:v>
                </c:pt>
                <c:pt idx="19">
                  <c:v>206</c:v>
                </c:pt>
                <c:pt idx="20">
                  <c:v>115</c:v>
                </c:pt>
                <c:pt idx="21">
                  <c:v>91</c:v>
                </c:pt>
                <c:pt idx="22">
                  <c:v>104</c:v>
                </c:pt>
                <c:pt idx="2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3BA-49BA-A0CA-113B1706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0742717"/>
        <c:axId val="44351027"/>
      </c:barChart>
      <c:catAx>
        <c:axId val="4074271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44351027"/>
        <c:crosses val="autoZero"/>
        <c:auto val="1"/>
        <c:lblAlgn val="ctr"/>
        <c:lblOffset val="100"/>
        <c:noMultiLvlLbl val="0"/>
      </c:catAx>
      <c:valAx>
        <c:axId val="4435102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40742717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rot="0"/>
          <a:lstStyle/>
          <a:p>
            <a:pPr>
              <a:defRPr lang="de-CH"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de-CH" sz="1400" b="0" strike="noStrike" spc="-1">
                <a:solidFill>
                  <a:srgbClr val="595959"/>
                </a:solidFill>
                <a:latin typeface="Calibri"/>
              </a:rPr>
              <a:t>Altersverteilung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'Auswertung Meta'!$C$36</c:f>
              <c:strCache>
                <c:ptCount val="1"/>
                <c:pt idx="0">
                  <c:v>Berufsfahrer (w)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Meta'!$AB$36:$AK$36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3-4887-A419-80BA06417F0B}"/>
            </c:ext>
          </c:extLst>
        </c:ser>
        <c:ser>
          <c:idx val="1"/>
          <c:order val="1"/>
          <c:tx>
            <c:strRef>
              <c:f>'Auswertung Meta'!$C$37</c:f>
              <c:strCache>
                <c:ptCount val="1"/>
                <c:pt idx="0">
                  <c:v>Med. Problem (w)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Meta'!$AB$37:$AK$37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16</c:v>
                </c:pt>
                <c:pt idx="6">
                  <c:v>22</c:v>
                </c:pt>
                <c:pt idx="7">
                  <c:v>16</c:v>
                </c:pt>
                <c:pt idx="8">
                  <c:v>14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3-4887-A419-80BA06417F0B}"/>
            </c:ext>
          </c:extLst>
        </c:ser>
        <c:ser>
          <c:idx val="2"/>
          <c:order val="2"/>
          <c:tx>
            <c:strRef>
              <c:f>'Auswertung Meta'!$C$38</c:f>
              <c:strCache>
                <c:ptCount val="1"/>
                <c:pt idx="0">
                  <c:v>Altersfahrer (w)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Meta'!$AB$38:$AK$38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244</c:v>
                </c:pt>
                <c:pt idx="8">
                  <c:v>132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3-4887-A419-80BA06417F0B}"/>
            </c:ext>
          </c:extLst>
        </c:ser>
        <c:ser>
          <c:idx val="3"/>
          <c:order val="3"/>
          <c:tx>
            <c:strRef>
              <c:f>'Auswertung Meta'!$C$39</c:f>
              <c:strCache>
                <c:ptCount val="1"/>
                <c:pt idx="0">
                  <c:v>Alkohol (w)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Meta'!$AB$39:$AK$39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E3-4887-A419-80BA06417F0B}"/>
            </c:ext>
          </c:extLst>
        </c:ser>
        <c:ser>
          <c:idx val="4"/>
          <c:order val="4"/>
          <c:tx>
            <c:strRef>
              <c:f>'Auswertung Meta'!$C$40</c:f>
              <c:strCache>
                <c:ptCount val="1"/>
                <c:pt idx="0">
                  <c:v>Kontrollgruppe (w)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Meta'!$AB$40:$AK$40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E3-4887-A419-80BA06417F0B}"/>
            </c:ext>
          </c:extLst>
        </c:ser>
        <c:ser>
          <c:idx val="5"/>
          <c:order val="5"/>
          <c:tx>
            <c:strRef>
              <c:f>'Auswertung Meta'!$C$41</c:f>
              <c:strCache>
                <c:ptCount val="1"/>
                <c:pt idx="0">
                  <c:v>Verdachtsfall (w)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Meta'!$AB$41:$AK$41</c:f>
              <c:numCache>
                <c:formatCode>General</c:formatCode>
                <c:ptCount val="10"/>
                <c:pt idx="0">
                  <c:v>0</c:v>
                </c:pt>
                <c:pt idx="1">
                  <c:v>40</c:v>
                </c:pt>
                <c:pt idx="2">
                  <c:v>122</c:v>
                </c:pt>
                <c:pt idx="3">
                  <c:v>101</c:v>
                </c:pt>
                <c:pt idx="4">
                  <c:v>81</c:v>
                </c:pt>
                <c:pt idx="5">
                  <c:v>116</c:v>
                </c:pt>
                <c:pt idx="6">
                  <c:v>107</c:v>
                </c:pt>
                <c:pt idx="7">
                  <c:v>10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E3-4887-A419-80BA06417F0B}"/>
            </c:ext>
          </c:extLst>
        </c:ser>
        <c:ser>
          <c:idx val="6"/>
          <c:order val="6"/>
          <c:tx>
            <c:strRef>
              <c:f>'Auswertung Meta'!$C$42</c:f>
              <c:strCache>
                <c:ptCount val="1"/>
                <c:pt idx="0">
                  <c:v>Total (w)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Meta'!$AB$42:$AK$42</c:f>
              <c:numCache>
                <c:formatCode>General</c:formatCode>
                <c:ptCount val="10"/>
                <c:pt idx="0">
                  <c:v>0</c:v>
                </c:pt>
                <c:pt idx="1">
                  <c:v>42</c:v>
                </c:pt>
                <c:pt idx="2">
                  <c:v>139</c:v>
                </c:pt>
                <c:pt idx="3">
                  <c:v>118</c:v>
                </c:pt>
                <c:pt idx="4">
                  <c:v>101</c:v>
                </c:pt>
                <c:pt idx="5">
                  <c:v>139</c:v>
                </c:pt>
                <c:pt idx="6">
                  <c:v>135</c:v>
                </c:pt>
                <c:pt idx="7">
                  <c:v>273</c:v>
                </c:pt>
                <c:pt idx="8">
                  <c:v>150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E3-4887-A419-80BA06417F0B}"/>
            </c:ext>
          </c:extLst>
        </c:ser>
        <c:ser>
          <c:idx val="7"/>
          <c:order val="7"/>
          <c:tx>
            <c:strRef>
              <c:f>'Auswertung Meta'!$C$43</c:f>
              <c:strCache>
                <c:ptCount val="1"/>
                <c:pt idx="0">
                  <c:v>Berufsfahrer (m)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Meta'!$AB$43:$AK$43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47</c:v>
                </c:pt>
                <c:pt idx="3">
                  <c:v>74</c:v>
                </c:pt>
                <c:pt idx="4">
                  <c:v>83</c:v>
                </c:pt>
                <c:pt idx="5">
                  <c:v>113</c:v>
                </c:pt>
                <c:pt idx="6">
                  <c:v>42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E3-4887-A419-80BA06417F0B}"/>
            </c:ext>
          </c:extLst>
        </c:ser>
        <c:ser>
          <c:idx val="8"/>
          <c:order val="8"/>
          <c:tx>
            <c:strRef>
              <c:f>'Auswertung Meta'!$C$44</c:f>
              <c:strCache>
                <c:ptCount val="1"/>
                <c:pt idx="0">
                  <c:v>Med. Problem (m)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Meta'!$AB$44:$AK$44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41</c:v>
                </c:pt>
                <c:pt idx="3">
                  <c:v>25</c:v>
                </c:pt>
                <c:pt idx="4">
                  <c:v>46</c:v>
                </c:pt>
                <c:pt idx="5">
                  <c:v>98</c:v>
                </c:pt>
                <c:pt idx="6">
                  <c:v>89</c:v>
                </c:pt>
                <c:pt idx="7">
                  <c:v>92</c:v>
                </c:pt>
                <c:pt idx="8">
                  <c:v>38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E3-4887-A419-80BA06417F0B}"/>
            </c:ext>
          </c:extLst>
        </c:ser>
        <c:ser>
          <c:idx val="9"/>
          <c:order val="9"/>
          <c:tx>
            <c:strRef>
              <c:f>'Auswertung Meta'!$C$45</c:f>
              <c:strCache>
                <c:ptCount val="1"/>
                <c:pt idx="0">
                  <c:v>Altersfahrer (m)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Meta'!$AB$45:$AK$45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496</c:v>
                </c:pt>
                <c:pt idx="8">
                  <c:v>337</c:v>
                </c:pt>
                <c:pt idx="9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E3-4887-A419-80BA06417F0B}"/>
            </c:ext>
          </c:extLst>
        </c:ser>
        <c:ser>
          <c:idx val="10"/>
          <c:order val="10"/>
          <c:tx>
            <c:strRef>
              <c:f>'Auswertung Meta'!$C$46</c:f>
              <c:strCache>
                <c:ptCount val="1"/>
                <c:pt idx="0">
                  <c:v>Alkohol (m)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Meta'!$AB$46:$AK$46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E3-4887-A419-80BA06417F0B}"/>
            </c:ext>
          </c:extLst>
        </c:ser>
        <c:ser>
          <c:idx val="11"/>
          <c:order val="11"/>
          <c:tx>
            <c:strRef>
              <c:f>'Auswertung Meta'!$C$47</c:f>
              <c:strCache>
                <c:ptCount val="1"/>
                <c:pt idx="0">
                  <c:v>Kontrollgruppe (m)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Meta'!$AB$47:$AK$47</c:f>
              <c:numCache>
                <c:formatCode>General</c:formatCode>
                <c:ptCount val="10"/>
                <c:pt idx="0">
                  <c:v>0</c:v>
                </c:pt>
                <c:pt idx="1">
                  <c:v>8</c:v>
                </c:pt>
                <c:pt idx="2">
                  <c:v>22</c:v>
                </c:pt>
                <c:pt idx="3">
                  <c:v>13</c:v>
                </c:pt>
                <c:pt idx="4">
                  <c:v>13</c:v>
                </c:pt>
                <c:pt idx="5">
                  <c:v>10</c:v>
                </c:pt>
                <c:pt idx="6">
                  <c:v>11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E3-4887-A419-80BA06417F0B}"/>
            </c:ext>
          </c:extLst>
        </c:ser>
        <c:ser>
          <c:idx val="12"/>
          <c:order val="12"/>
          <c:tx>
            <c:strRef>
              <c:f>'Auswertung Meta'!$C$48</c:f>
              <c:strCache>
                <c:ptCount val="1"/>
                <c:pt idx="0">
                  <c:v>Verdachtsfall (m)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Meta'!$AB$48:$AK$48</c:f>
              <c:numCache>
                <c:formatCode>General</c:formatCode>
                <c:ptCount val="10"/>
                <c:pt idx="0">
                  <c:v>1</c:v>
                </c:pt>
                <c:pt idx="1">
                  <c:v>105</c:v>
                </c:pt>
                <c:pt idx="2">
                  <c:v>319</c:v>
                </c:pt>
                <c:pt idx="3">
                  <c:v>244</c:v>
                </c:pt>
                <c:pt idx="4">
                  <c:v>248</c:v>
                </c:pt>
                <c:pt idx="5">
                  <c:v>329</c:v>
                </c:pt>
                <c:pt idx="6">
                  <c:v>291</c:v>
                </c:pt>
                <c:pt idx="7">
                  <c:v>26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3-4887-A419-80BA06417F0B}"/>
            </c:ext>
          </c:extLst>
        </c:ser>
        <c:ser>
          <c:idx val="13"/>
          <c:order val="13"/>
          <c:tx>
            <c:strRef>
              <c:f>'Auswertung Meta'!$C$49</c:f>
              <c:strCache>
                <c:ptCount val="1"/>
                <c:pt idx="0">
                  <c:v>Total (m)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Meta'!$AB$49:$AK$49</c:f>
              <c:numCache>
                <c:formatCode>General</c:formatCode>
                <c:ptCount val="10"/>
                <c:pt idx="0">
                  <c:v>1</c:v>
                </c:pt>
                <c:pt idx="1">
                  <c:v>122</c:v>
                </c:pt>
                <c:pt idx="2">
                  <c:v>434</c:v>
                </c:pt>
                <c:pt idx="3">
                  <c:v>367</c:v>
                </c:pt>
                <c:pt idx="4">
                  <c:v>395</c:v>
                </c:pt>
                <c:pt idx="5">
                  <c:v>565</c:v>
                </c:pt>
                <c:pt idx="6">
                  <c:v>442</c:v>
                </c:pt>
                <c:pt idx="7">
                  <c:v>626</c:v>
                </c:pt>
                <c:pt idx="8">
                  <c:v>386</c:v>
                </c:pt>
                <c:pt idx="9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E3-4887-A419-80BA06417F0B}"/>
            </c:ext>
          </c:extLst>
        </c:ser>
        <c:ser>
          <c:idx val="14"/>
          <c:order val="14"/>
          <c:tx>
            <c:strRef>
              <c:f>'Auswertung Meta'!$C$50</c:f>
              <c:strCache>
                <c:ptCount val="1"/>
                <c:pt idx="0">
                  <c:v>Berufsfahrer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Meta'!$AB$50:$AK$50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48</c:v>
                </c:pt>
                <c:pt idx="3">
                  <c:v>79</c:v>
                </c:pt>
                <c:pt idx="4">
                  <c:v>85</c:v>
                </c:pt>
                <c:pt idx="5">
                  <c:v>117</c:v>
                </c:pt>
                <c:pt idx="6">
                  <c:v>42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E3-4887-A419-80BA06417F0B}"/>
            </c:ext>
          </c:extLst>
        </c:ser>
        <c:ser>
          <c:idx val="15"/>
          <c:order val="15"/>
          <c:tx>
            <c:strRef>
              <c:f>'Auswertung Meta'!$C$51</c:f>
              <c:strCache>
                <c:ptCount val="1"/>
                <c:pt idx="0">
                  <c:v>Med. Problem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Meta'!$AB$51:$AK$51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50</c:v>
                </c:pt>
                <c:pt idx="3">
                  <c:v>32</c:v>
                </c:pt>
                <c:pt idx="4">
                  <c:v>59</c:v>
                </c:pt>
                <c:pt idx="5">
                  <c:v>114</c:v>
                </c:pt>
                <c:pt idx="6">
                  <c:v>111</c:v>
                </c:pt>
                <c:pt idx="7">
                  <c:v>108</c:v>
                </c:pt>
                <c:pt idx="8">
                  <c:v>53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4E3-4887-A419-80BA06417F0B}"/>
            </c:ext>
          </c:extLst>
        </c:ser>
        <c:ser>
          <c:idx val="16"/>
          <c:order val="16"/>
          <c:tx>
            <c:strRef>
              <c:f>'Auswertung Meta'!$C$52</c:f>
              <c:strCache>
                <c:ptCount val="1"/>
                <c:pt idx="0">
                  <c:v>Altersfahrer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Meta'!$AB$52:$AK$52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747</c:v>
                </c:pt>
                <c:pt idx="8">
                  <c:v>477</c:v>
                </c:pt>
                <c:pt idx="9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4E3-4887-A419-80BA06417F0B}"/>
            </c:ext>
          </c:extLst>
        </c:ser>
        <c:ser>
          <c:idx val="17"/>
          <c:order val="17"/>
          <c:tx>
            <c:strRef>
              <c:f>'Auswertung Meta'!$C$53</c:f>
              <c:strCache>
                <c:ptCount val="1"/>
                <c:pt idx="0">
                  <c:v>Alkohol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Meta'!$AB$53:$AK$53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  <c:pt idx="4">
                  <c:v>4</c:v>
                </c:pt>
                <c:pt idx="5">
                  <c:v>9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4E3-4887-A419-80BA06417F0B}"/>
            </c:ext>
          </c:extLst>
        </c:ser>
        <c:ser>
          <c:idx val="18"/>
          <c:order val="18"/>
          <c:tx>
            <c:strRef>
              <c:f>'Auswertung Meta'!$C$54</c:f>
              <c:strCache>
                <c:ptCount val="1"/>
                <c:pt idx="0">
                  <c:v>Kontrollgruppe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Meta'!$AB$54:$AK$54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29</c:v>
                </c:pt>
                <c:pt idx="3">
                  <c:v>18</c:v>
                </c:pt>
                <c:pt idx="4">
                  <c:v>19</c:v>
                </c:pt>
                <c:pt idx="5">
                  <c:v>15</c:v>
                </c:pt>
                <c:pt idx="6">
                  <c:v>15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4E3-4887-A419-80BA06417F0B}"/>
            </c:ext>
          </c:extLst>
        </c:ser>
        <c:ser>
          <c:idx val="19"/>
          <c:order val="19"/>
          <c:tx>
            <c:strRef>
              <c:f>'Auswertung Meta'!$C$55</c:f>
              <c:strCache>
                <c:ptCount val="1"/>
                <c:pt idx="0">
                  <c:v>Verdachtsfall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Meta'!$AB$55:$AK$55</c:f>
              <c:numCache>
                <c:formatCode>General</c:formatCode>
                <c:ptCount val="10"/>
                <c:pt idx="0">
                  <c:v>1</c:v>
                </c:pt>
                <c:pt idx="1">
                  <c:v>148</c:v>
                </c:pt>
                <c:pt idx="2">
                  <c:v>444</c:v>
                </c:pt>
                <c:pt idx="3">
                  <c:v>350</c:v>
                </c:pt>
                <c:pt idx="4">
                  <c:v>341</c:v>
                </c:pt>
                <c:pt idx="5">
                  <c:v>459</c:v>
                </c:pt>
                <c:pt idx="6">
                  <c:v>411</c:v>
                </c:pt>
                <c:pt idx="7">
                  <c:v>36</c:v>
                </c:pt>
                <c:pt idx="8">
                  <c:v>14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4E3-4887-A419-80BA06417F0B}"/>
            </c:ext>
          </c:extLst>
        </c:ser>
        <c:ser>
          <c:idx val="20"/>
          <c:order val="20"/>
          <c:tx>
            <c:strRef>
              <c:f>'Auswertung Meta'!$C$56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Meta'!$AB$35:$AK$35</c:f>
              <c:strCache>
                <c:ptCount val="10"/>
                <c:pt idx="0">
                  <c:v>  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strCache>
            </c:strRef>
          </c:cat>
          <c:val>
            <c:numRef>
              <c:f>'Auswertung Meta'!$AB$56:$AK$56</c:f>
              <c:numCache>
                <c:formatCode>General</c:formatCode>
                <c:ptCount val="10"/>
                <c:pt idx="0">
                  <c:v>1</c:v>
                </c:pt>
                <c:pt idx="1">
                  <c:v>168</c:v>
                </c:pt>
                <c:pt idx="2">
                  <c:v>576</c:v>
                </c:pt>
                <c:pt idx="3">
                  <c:v>492</c:v>
                </c:pt>
                <c:pt idx="4">
                  <c:v>509</c:v>
                </c:pt>
                <c:pt idx="5">
                  <c:v>720</c:v>
                </c:pt>
                <c:pt idx="6">
                  <c:v>590</c:v>
                </c:pt>
                <c:pt idx="7">
                  <c:v>907</c:v>
                </c:pt>
                <c:pt idx="8">
                  <c:v>545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4E3-4887-A419-80BA06417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662003"/>
        <c:axId val="47332751"/>
      </c:barChart>
      <c:catAx>
        <c:axId val="2466200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47332751"/>
        <c:crosses val="autoZero"/>
        <c:auto val="1"/>
        <c:lblAlgn val="ctr"/>
        <c:lblOffset val="100"/>
        <c:noMultiLvlLbl val="0"/>
      </c:catAx>
      <c:valAx>
        <c:axId val="4733275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24662003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rot="0"/>
          <a:lstStyle/>
          <a:p>
            <a:pPr>
              <a:defRPr lang="de-CH"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de-CH" sz="1400" b="0" strike="noStrike" spc="-1">
                <a:solidFill>
                  <a:srgbClr val="595959"/>
                </a:solidFill>
                <a:latin typeface="Calibri"/>
              </a:rPr>
              <a:t>Monatsverteilung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'Auswertung Meta'!$C$36</c:f>
              <c:strCache>
                <c:ptCount val="1"/>
                <c:pt idx="0">
                  <c:v>Berufsfahrer (w)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Meta'!$AL$36:$AW$36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7-4EC5-92F4-84BF0ACCEDB9}"/>
            </c:ext>
          </c:extLst>
        </c:ser>
        <c:ser>
          <c:idx val="1"/>
          <c:order val="1"/>
          <c:tx>
            <c:strRef>
              <c:f>'Auswertung Meta'!$C$37</c:f>
              <c:strCache>
                <c:ptCount val="1"/>
                <c:pt idx="0">
                  <c:v>Med. Problem (w)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Meta'!$AL$37:$AW$37</c:f>
              <c:numCache>
                <c:formatCode>General</c:formatCode>
                <c:ptCount val="12"/>
                <c:pt idx="0">
                  <c:v>9</c:v>
                </c:pt>
                <c:pt idx="1">
                  <c:v>16</c:v>
                </c:pt>
                <c:pt idx="2">
                  <c:v>3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13</c:v>
                </c:pt>
                <c:pt idx="8">
                  <c:v>11</c:v>
                </c:pt>
                <c:pt idx="9">
                  <c:v>3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7-4EC5-92F4-84BF0ACCEDB9}"/>
            </c:ext>
          </c:extLst>
        </c:ser>
        <c:ser>
          <c:idx val="2"/>
          <c:order val="2"/>
          <c:tx>
            <c:strRef>
              <c:f>'Auswertung Meta'!$C$38</c:f>
              <c:strCache>
                <c:ptCount val="1"/>
                <c:pt idx="0">
                  <c:v>Altersfahrer (w)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Meta'!$AL$38:$AW$38</c:f>
              <c:numCache>
                <c:formatCode>General</c:formatCode>
                <c:ptCount val="12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20</c:v>
                </c:pt>
                <c:pt idx="4">
                  <c:v>28</c:v>
                </c:pt>
                <c:pt idx="5">
                  <c:v>36</c:v>
                </c:pt>
                <c:pt idx="6">
                  <c:v>42</c:v>
                </c:pt>
                <c:pt idx="7">
                  <c:v>39</c:v>
                </c:pt>
                <c:pt idx="8">
                  <c:v>34</c:v>
                </c:pt>
                <c:pt idx="9">
                  <c:v>40</c:v>
                </c:pt>
                <c:pt idx="10">
                  <c:v>24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7-4EC5-92F4-84BF0ACCEDB9}"/>
            </c:ext>
          </c:extLst>
        </c:ser>
        <c:ser>
          <c:idx val="3"/>
          <c:order val="3"/>
          <c:tx>
            <c:strRef>
              <c:f>'Auswertung Meta'!$C$39</c:f>
              <c:strCache>
                <c:ptCount val="1"/>
                <c:pt idx="0">
                  <c:v>Alkohol (w)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Meta'!$AL$39:$AW$39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17-4EC5-92F4-84BF0ACCEDB9}"/>
            </c:ext>
          </c:extLst>
        </c:ser>
        <c:ser>
          <c:idx val="4"/>
          <c:order val="4"/>
          <c:tx>
            <c:strRef>
              <c:f>'Auswertung Meta'!$C$40</c:f>
              <c:strCache>
                <c:ptCount val="1"/>
                <c:pt idx="0">
                  <c:v>Kontrollgruppe (w)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Meta'!$AL$40:$AW$40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17-4EC5-92F4-84BF0ACCEDB9}"/>
            </c:ext>
          </c:extLst>
        </c:ser>
        <c:ser>
          <c:idx val="5"/>
          <c:order val="5"/>
          <c:tx>
            <c:strRef>
              <c:f>'Auswertung Meta'!$C$41</c:f>
              <c:strCache>
                <c:ptCount val="1"/>
                <c:pt idx="0">
                  <c:v>Verdachtsfall (w)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Meta'!$AL$41:$AW$41</c:f>
              <c:numCache>
                <c:formatCode>General</c:formatCode>
                <c:ptCount val="12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46</c:v>
                </c:pt>
                <c:pt idx="5">
                  <c:v>71</c:v>
                </c:pt>
                <c:pt idx="6">
                  <c:v>74</c:v>
                </c:pt>
                <c:pt idx="7">
                  <c:v>79</c:v>
                </c:pt>
                <c:pt idx="8">
                  <c:v>83</c:v>
                </c:pt>
                <c:pt idx="9">
                  <c:v>64</c:v>
                </c:pt>
                <c:pt idx="10">
                  <c:v>68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17-4EC5-92F4-84BF0ACCEDB9}"/>
            </c:ext>
          </c:extLst>
        </c:ser>
        <c:ser>
          <c:idx val="6"/>
          <c:order val="6"/>
          <c:tx>
            <c:strRef>
              <c:f>'Auswertung Meta'!$C$42</c:f>
              <c:strCache>
                <c:ptCount val="1"/>
                <c:pt idx="0">
                  <c:v>Total (w)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Meta'!$AL$42:$AW$42</c:f>
              <c:numCache>
                <c:formatCode>General</c:formatCode>
                <c:ptCount val="12"/>
                <c:pt idx="0">
                  <c:v>68</c:v>
                </c:pt>
                <c:pt idx="1">
                  <c:v>84</c:v>
                </c:pt>
                <c:pt idx="2">
                  <c:v>83</c:v>
                </c:pt>
                <c:pt idx="3">
                  <c:v>70</c:v>
                </c:pt>
                <c:pt idx="4">
                  <c:v>114</c:v>
                </c:pt>
                <c:pt idx="5">
                  <c:v>114</c:v>
                </c:pt>
                <c:pt idx="6">
                  <c:v>126</c:v>
                </c:pt>
                <c:pt idx="7">
                  <c:v>133</c:v>
                </c:pt>
                <c:pt idx="8">
                  <c:v>129</c:v>
                </c:pt>
                <c:pt idx="9">
                  <c:v>110</c:v>
                </c:pt>
                <c:pt idx="10">
                  <c:v>105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17-4EC5-92F4-84BF0ACCEDB9}"/>
            </c:ext>
          </c:extLst>
        </c:ser>
        <c:ser>
          <c:idx val="7"/>
          <c:order val="7"/>
          <c:tx>
            <c:strRef>
              <c:f>'Auswertung Meta'!$C$43</c:f>
              <c:strCache>
                <c:ptCount val="1"/>
                <c:pt idx="0">
                  <c:v>Berufsfahrer (m)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Meta'!$AL$43:$AW$43</c:f>
              <c:numCache>
                <c:formatCode>General</c:formatCode>
                <c:ptCount val="12"/>
                <c:pt idx="0">
                  <c:v>41</c:v>
                </c:pt>
                <c:pt idx="1">
                  <c:v>44</c:v>
                </c:pt>
                <c:pt idx="2">
                  <c:v>49</c:v>
                </c:pt>
                <c:pt idx="3">
                  <c:v>42</c:v>
                </c:pt>
                <c:pt idx="4">
                  <c:v>61</c:v>
                </c:pt>
                <c:pt idx="5">
                  <c:v>75</c:v>
                </c:pt>
                <c:pt idx="6">
                  <c:v>68</c:v>
                </c:pt>
                <c:pt idx="7">
                  <c:v>42</c:v>
                </c:pt>
                <c:pt idx="8">
                  <c:v>63</c:v>
                </c:pt>
                <c:pt idx="9">
                  <c:v>67</c:v>
                </c:pt>
                <c:pt idx="10">
                  <c:v>50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17-4EC5-92F4-84BF0ACCEDB9}"/>
            </c:ext>
          </c:extLst>
        </c:ser>
        <c:ser>
          <c:idx val="8"/>
          <c:order val="8"/>
          <c:tx>
            <c:strRef>
              <c:f>'Auswertung Meta'!$C$44</c:f>
              <c:strCache>
                <c:ptCount val="1"/>
                <c:pt idx="0">
                  <c:v>Med. Problem (m)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Meta'!$AL$44:$AW$44</c:f>
              <c:numCache>
                <c:formatCode>General</c:formatCode>
                <c:ptCount val="12"/>
                <c:pt idx="0">
                  <c:v>30</c:v>
                </c:pt>
                <c:pt idx="1">
                  <c:v>37</c:v>
                </c:pt>
                <c:pt idx="2">
                  <c:v>30</c:v>
                </c:pt>
                <c:pt idx="3">
                  <c:v>34</c:v>
                </c:pt>
                <c:pt idx="4">
                  <c:v>37</c:v>
                </c:pt>
                <c:pt idx="5">
                  <c:v>50</c:v>
                </c:pt>
                <c:pt idx="6">
                  <c:v>44</c:v>
                </c:pt>
                <c:pt idx="7">
                  <c:v>36</c:v>
                </c:pt>
                <c:pt idx="8">
                  <c:v>47</c:v>
                </c:pt>
                <c:pt idx="9">
                  <c:v>46</c:v>
                </c:pt>
                <c:pt idx="10">
                  <c:v>53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17-4EC5-92F4-84BF0ACCEDB9}"/>
            </c:ext>
          </c:extLst>
        </c:ser>
        <c:ser>
          <c:idx val="9"/>
          <c:order val="9"/>
          <c:tx>
            <c:strRef>
              <c:f>'Auswertung Meta'!$C$45</c:f>
              <c:strCache>
                <c:ptCount val="1"/>
                <c:pt idx="0">
                  <c:v>Altersfahrer (m)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Meta'!$AL$45:$AW$45</c:f>
              <c:numCache>
                <c:formatCode>General</c:formatCode>
                <c:ptCount val="12"/>
                <c:pt idx="0">
                  <c:v>54</c:v>
                </c:pt>
                <c:pt idx="1">
                  <c:v>69</c:v>
                </c:pt>
                <c:pt idx="2">
                  <c:v>78</c:v>
                </c:pt>
                <c:pt idx="3">
                  <c:v>59</c:v>
                </c:pt>
                <c:pt idx="4">
                  <c:v>76</c:v>
                </c:pt>
                <c:pt idx="5">
                  <c:v>77</c:v>
                </c:pt>
                <c:pt idx="6">
                  <c:v>92</c:v>
                </c:pt>
                <c:pt idx="7">
                  <c:v>82</c:v>
                </c:pt>
                <c:pt idx="8">
                  <c:v>93</c:v>
                </c:pt>
                <c:pt idx="9">
                  <c:v>81</c:v>
                </c:pt>
                <c:pt idx="10">
                  <c:v>61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17-4EC5-92F4-84BF0ACCEDB9}"/>
            </c:ext>
          </c:extLst>
        </c:ser>
        <c:ser>
          <c:idx val="10"/>
          <c:order val="10"/>
          <c:tx>
            <c:strRef>
              <c:f>'Auswertung Meta'!$C$46</c:f>
              <c:strCache>
                <c:ptCount val="1"/>
                <c:pt idx="0">
                  <c:v>Alkohol (m)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Meta'!$AL$46:$AW$46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6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17-4EC5-92F4-84BF0ACCEDB9}"/>
            </c:ext>
          </c:extLst>
        </c:ser>
        <c:ser>
          <c:idx val="11"/>
          <c:order val="11"/>
          <c:tx>
            <c:strRef>
              <c:f>'Auswertung Meta'!$C$47</c:f>
              <c:strCache>
                <c:ptCount val="1"/>
                <c:pt idx="0">
                  <c:v>Kontrollgruppe (m)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Meta'!$AL$47:$AW$47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17-4EC5-92F4-84BF0ACCEDB9}"/>
            </c:ext>
          </c:extLst>
        </c:ser>
        <c:ser>
          <c:idx val="12"/>
          <c:order val="12"/>
          <c:tx>
            <c:strRef>
              <c:f>'Auswertung Meta'!$C$48</c:f>
              <c:strCache>
                <c:ptCount val="1"/>
                <c:pt idx="0">
                  <c:v>Verdachtsfall (m)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Meta'!$AL$48:$AW$48</c:f>
              <c:numCache>
                <c:formatCode>General</c:formatCode>
                <c:ptCount val="12"/>
                <c:pt idx="0">
                  <c:v>82</c:v>
                </c:pt>
                <c:pt idx="1">
                  <c:v>100</c:v>
                </c:pt>
                <c:pt idx="2">
                  <c:v>137</c:v>
                </c:pt>
                <c:pt idx="3">
                  <c:v>113</c:v>
                </c:pt>
                <c:pt idx="4">
                  <c:v>175</c:v>
                </c:pt>
                <c:pt idx="5">
                  <c:v>216</c:v>
                </c:pt>
                <c:pt idx="6">
                  <c:v>211</c:v>
                </c:pt>
                <c:pt idx="7">
                  <c:v>196</c:v>
                </c:pt>
                <c:pt idx="8">
                  <c:v>230</c:v>
                </c:pt>
                <c:pt idx="9">
                  <c:v>161</c:v>
                </c:pt>
                <c:pt idx="10">
                  <c:v>183</c:v>
                </c:pt>
                <c:pt idx="11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17-4EC5-92F4-84BF0ACCEDB9}"/>
            </c:ext>
          </c:extLst>
        </c:ser>
        <c:ser>
          <c:idx val="13"/>
          <c:order val="13"/>
          <c:tx>
            <c:strRef>
              <c:f>'Auswertung Meta'!$C$49</c:f>
              <c:strCache>
                <c:ptCount val="1"/>
                <c:pt idx="0">
                  <c:v>Total (m)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Meta'!$AL$49:$AW$49</c:f>
              <c:numCache>
                <c:formatCode>General</c:formatCode>
                <c:ptCount val="12"/>
                <c:pt idx="0">
                  <c:v>208</c:v>
                </c:pt>
                <c:pt idx="1">
                  <c:v>252</c:v>
                </c:pt>
                <c:pt idx="2">
                  <c:v>298</c:v>
                </c:pt>
                <c:pt idx="3">
                  <c:v>252</c:v>
                </c:pt>
                <c:pt idx="4">
                  <c:v>445</c:v>
                </c:pt>
                <c:pt idx="5">
                  <c:v>428</c:v>
                </c:pt>
                <c:pt idx="6">
                  <c:v>422</c:v>
                </c:pt>
                <c:pt idx="7">
                  <c:v>357</c:v>
                </c:pt>
                <c:pt idx="8">
                  <c:v>436</c:v>
                </c:pt>
                <c:pt idx="9">
                  <c:v>358</c:v>
                </c:pt>
                <c:pt idx="10">
                  <c:v>351</c:v>
                </c:pt>
                <c:pt idx="11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17-4EC5-92F4-84BF0ACCEDB9}"/>
            </c:ext>
          </c:extLst>
        </c:ser>
        <c:ser>
          <c:idx val="14"/>
          <c:order val="14"/>
          <c:tx>
            <c:strRef>
              <c:f>'Auswertung Meta'!$C$50</c:f>
              <c:strCache>
                <c:ptCount val="1"/>
                <c:pt idx="0">
                  <c:v>Berufsfahrer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Meta'!$AL$50:$AW$50</c:f>
              <c:numCache>
                <c:formatCode>General</c:formatCode>
                <c:ptCount val="12"/>
                <c:pt idx="0">
                  <c:v>43</c:v>
                </c:pt>
                <c:pt idx="1">
                  <c:v>47</c:v>
                </c:pt>
                <c:pt idx="2">
                  <c:v>57</c:v>
                </c:pt>
                <c:pt idx="3">
                  <c:v>43</c:v>
                </c:pt>
                <c:pt idx="4">
                  <c:v>63</c:v>
                </c:pt>
                <c:pt idx="5">
                  <c:v>77</c:v>
                </c:pt>
                <c:pt idx="6">
                  <c:v>73</c:v>
                </c:pt>
                <c:pt idx="7">
                  <c:v>45</c:v>
                </c:pt>
                <c:pt idx="8">
                  <c:v>64</c:v>
                </c:pt>
                <c:pt idx="9">
                  <c:v>72</c:v>
                </c:pt>
                <c:pt idx="10">
                  <c:v>54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17-4EC5-92F4-84BF0ACCEDB9}"/>
            </c:ext>
          </c:extLst>
        </c:ser>
        <c:ser>
          <c:idx val="15"/>
          <c:order val="15"/>
          <c:tx>
            <c:strRef>
              <c:f>'Auswertung Meta'!$C$51</c:f>
              <c:strCache>
                <c:ptCount val="1"/>
                <c:pt idx="0">
                  <c:v>Med. Problem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Meta'!$AL$51:$AW$51</c:f>
              <c:numCache>
                <c:formatCode>General</c:formatCode>
                <c:ptCount val="12"/>
                <c:pt idx="0">
                  <c:v>39</c:v>
                </c:pt>
                <c:pt idx="1">
                  <c:v>54</c:v>
                </c:pt>
                <c:pt idx="2">
                  <c:v>33</c:v>
                </c:pt>
                <c:pt idx="3">
                  <c:v>48</c:v>
                </c:pt>
                <c:pt idx="4">
                  <c:v>43</c:v>
                </c:pt>
                <c:pt idx="5">
                  <c:v>56</c:v>
                </c:pt>
                <c:pt idx="6">
                  <c:v>52</c:v>
                </c:pt>
                <c:pt idx="7">
                  <c:v>49</c:v>
                </c:pt>
                <c:pt idx="8">
                  <c:v>58</c:v>
                </c:pt>
                <c:pt idx="9">
                  <c:v>49</c:v>
                </c:pt>
                <c:pt idx="10">
                  <c:v>64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17-4EC5-92F4-84BF0ACCEDB9}"/>
            </c:ext>
          </c:extLst>
        </c:ser>
        <c:ser>
          <c:idx val="16"/>
          <c:order val="16"/>
          <c:tx>
            <c:strRef>
              <c:f>'Auswertung Meta'!$C$52</c:f>
              <c:strCache>
                <c:ptCount val="1"/>
                <c:pt idx="0">
                  <c:v>Altersfahrer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Meta'!$AL$52:$AW$52</c:f>
              <c:numCache>
                <c:formatCode>General</c:formatCode>
                <c:ptCount val="12"/>
                <c:pt idx="0">
                  <c:v>76</c:v>
                </c:pt>
                <c:pt idx="1">
                  <c:v>97</c:v>
                </c:pt>
                <c:pt idx="2">
                  <c:v>116</c:v>
                </c:pt>
                <c:pt idx="3">
                  <c:v>79</c:v>
                </c:pt>
                <c:pt idx="4">
                  <c:v>105</c:v>
                </c:pt>
                <c:pt idx="5">
                  <c:v>119</c:v>
                </c:pt>
                <c:pt idx="6">
                  <c:v>137</c:v>
                </c:pt>
                <c:pt idx="7">
                  <c:v>122</c:v>
                </c:pt>
                <c:pt idx="8">
                  <c:v>129</c:v>
                </c:pt>
                <c:pt idx="9">
                  <c:v>121</c:v>
                </c:pt>
                <c:pt idx="10">
                  <c:v>86</c:v>
                </c:pt>
                <c:pt idx="1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17-4EC5-92F4-84BF0ACCEDB9}"/>
            </c:ext>
          </c:extLst>
        </c:ser>
        <c:ser>
          <c:idx val="17"/>
          <c:order val="17"/>
          <c:tx>
            <c:strRef>
              <c:f>'Auswertung Meta'!$C$53</c:f>
              <c:strCache>
                <c:ptCount val="1"/>
                <c:pt idx="0">
                  <c:v>Alkohol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Meta'!$AL$53:$AW$53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6">
                  <c:v>6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17-4EC5-92F4-84BF0ACCEDB9}"/>
            </c:ext>
          </c:extLst>
        </c:ser>
        <c:ser>
          <c:idx val="18"/>
          <c:order val="18"/>
          <c:tx>
            <c:strRef>
              <c:f>'Auswertung Meta'!$C$54</c:f>
              <c:strCache>
                <c:ptCount val="1"/>
                <c:pt idx="0">
                  <c:v>Kontrollgruppe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Meta'!$AL$54:$AW$54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17-4EC5-92F4-84BF0ACCEDB9}"/>
            </c:ext>
          </c:extLst>
        </c:ser>
        <c:ser>
          <c:idx val="19"/>
          <c:order val="19"/>
          <c:tx>
            <c:strRef>
              <c:f>'Auswertung Meta'!$C$55</c:f>
              <c:strCache>
                <c:ptCount val="1"/>
                <c:pt idx="0">
                  <c:v>Verdachtsfall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Meta'!$AL$55:$AW$55</c:f>
              <c:numCache>
                <c:formatCode>General</c:formatCode>
                <c:ptCount val="12"/>
                <c:pt idx="0">
                  <c:v>128</c:v>
                </c:pt>
                <c:pt idx="1">
                  <c:v>147</c:v>
                </c:pt>
                <c:pt idx="2">
                  <c:v>189</c:v>
                </c:pt>
                <c:pt idx="3">
                  <c:v>155</c:v>
                </c:pt>
                <c:pt idx="4">
                  <c:v>240</c:v>
                </c:pt>
                <c:pt idx="5">
                  <c:v>310</c:v>
                </c:pt>
                <c:pt idx="6">
                  <c:v>306</c:v>
                </c:pt>
                <c:pt idx="7">
                  <c:v>299</c:v>
                </c:pt>
                <c:pt idx="8">
                  <c:v>334</c:v>
                </c:pt>
                <c:pt idx="9">
                  <c:v>251</c:v>
                </c:pt>
                <c:pt idx="10">
                  <c:v>269</c:v>
                </c:pt>
                <c:pt idx="11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17-4EC5-92F4-84BF0ACCEDB9}"/>
            </c:ext>
          </c:extLst>
        </c:ser>
        <c:ser>
          <c:idx val="20"/>
          <c:order val="20"/>
          <c:tx>
            <c:strRef>
              <c:f>'Auswertung Meta'!$C$56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Meta'!$AL$58:$AW$58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'Auswertung Meta'!$AL$56:$AW$56</c:f>
              <c:numCache>
                <c:formatCode>General</c:formatCode>
                <c:ptCount val="12"/>
                <c:pt idx="0">
                  <c:v>287</c:v>
                </c:pt>
                <c:pt idx="1">
                  <c:v>348</c:v>
                </c:pt>
                <c:pt idx="2">
                  <c:v>400</c:v>
                </c:pt>
                <c:pt idx="3">
                  <c:v>330</c:v>
                </c:pt>
                <c:pt idx="4">
                  <c:v>593</c:v>
                </c:pt>
                <c:pt idx="5">
                  <c:v>573</c:v>
                </c:pt>
                <c:pt idx="6">
                  <c:v>575</c:v>
                </c:pt>
                <c:pt idx="7">
                  <c:v>516</c:v>
                </c:pt>
                <c:pt idx="8">
                  <c:v>588</c:v>
                </c:pt>
                <c:pt idx="9">
                  <c:v>498</c:v>
                </c:pt>
                <c:pt idx="10">
                  <c:v>478</c:v>
                </c:pt>
                <c:pt idx="11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17-4EC5-92F4-84BF0ACCE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7924864"/>
        <c:axId val="10279899"/>
      </c:barChart>
      <c:catAx>
        <c:axId val="8792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279899"/>
        <c:crosses val="autoZero"/>
        <c:auto val="1"/>
        <c:lblAlgn val="ctr"/>
        <c:lblOffset val="100"/>
        <c:noMultiLvlLbl val="0"/>
      </c:catAx>
      <c:valAx>
        <c:axId val="1027989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87924864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rot="0"/>
          <a:lstStyle/>
          <a:p>
            <a:pPr>
              <a:defRPr lang="de-DE"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de-DE" sz="1400" b="0" strike="noStrike" spc="-1">
                <a:solidFill>
                  <a:srgbClr val="595959"/>
                </a:solidFill>
                <a:latin typeface="Calibri"/>
              </a:rPr>
              <a:t>Jahresverteilung unverletzt / verletzt / gestorben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168886521044199E-2"/>
          <c:y val="7.5482374243195802E-2"/>
          <c:w val="0.96217368140649995"/>
          <c:h val="0.83058903411984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Meta'!$A$71:$B$71</c:f>
              <c:strCache>
                <c:ptCount val="2"/>
                <c:pt idx="0">
                  <c:v>Berufsfahrer</c:v>
                </c:pt>
                <c:pt idx="1">
                  <c:v>Unverletzt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Meta'!$C$71:$M$71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7-435B-990D-66E6AFCA6782}"/>
            </c:ext>
          </c:extLst>
        </c:ser>
        <c:ser>
          <c:idx val="1"/>
          <c:order val="1"/>
          <c:tx>
            <c:strRef>
              <c:f>'Auswertung Meta'!$A$72:$B$72</c:f>
              <c:strCache>
                <c:ptCount val="2"/>
                <c:pt idx="0">
                  <c:v>Med. Problem</c:v>
                </c:pt>
                <c:pt idx="1">
                  <c:v>Unverletzt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Meta'!$C$72:$M$72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7-435B-990D-66E6AFCA6782}"/>
            </c:ext>
          </c:extLst>
        </c:ser>
        <c:ser>
          <c:idx val="2"/>
          <c:order val="2"/>
          <c:tx>
            <c:strRef>
              <c:f>'Auswertung Meta'!$A$73:$B$73</c:f>
              <c:strCache>
                <c:ptCount val="2"/>
                <c:pt idx="0">
                  <c:v>Altersfahrer</c:v>
                </c:pt>
                <c:pt idx="1">
                  <c:v>Unverletzt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Meta'!$C$73:$M$73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8</c:v>
                </c:pt>
                <c:pt idx="7">
                  <c:v>10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7-435B-990D-66E6AFCA6782}"/>
            </c:ext>
          </c:extLst>
        </c:ser>
        <c:ser>
          <c:idx val="3"/>
          <c:order val="3"/>
          <c:tx>
            <c:strRef>
              <c:f>'Auswertung Meta'!$A$74:$B$74</c:f>
              <c:strCache>
                <c:ptCount val="2"/>
                <c:pt idx="0">
                  <c:v>Alkohol</c:v>
                </c:pt>
                <c:pt idx="1">
                  <c:v>Unverletzt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Meta'!$C$74:$M$74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7-435B-990D-66E6AFCA6782}"/>
            </c:ext>
          </c:extLst>
        </c:ser>
        <c:ser>
          <c:idx val="4"/>
          <c:order val="4"/>
          <c:tx>
            <c:strRef>
              <c:f>'Auswertung Meta'!$A$75:$B$75</c:f>
              <c:strCache>
                <c:ptCount val="2"/>
                <c:pt idx="0">
                  <c:v>Kontrollgruppe</c:v>
                </c:pt>
                <c:pt idx="1">
                  <c:v>Unverletzt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Meta'!$C$75:$M$75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67-435B-990D-66E6AFCA6782}"/>
            </c:ext>
          </c:extLst>
        </c:ser>
        <c:ser>
          <c:idx val="5"/>
          <c:order val="5"/>
          <c:tx>
            <c:strRef>
              <c:f>'Auswertung Meta'!$A$76:$B$76</c:f>
              <c:strCache>
                <c:ptCount val="2"/>
                <c:pt idx="0">
                  <c:v>Verdachtsfall</c:v>
                </c:pt>
                <c:pt idx="1">
                  <c:v>Unverletzt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Meta'!$C$76:$M$76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20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67-435B-990D-66E6AFCA6782}"/>
            </c:ext>
          </c:extLst>
        </c:ser>
        <c:ser>
          <c:idx val="6"/>
          <c:order val="6"/>
          <c:tx>
            <c:strRef>
              <c:f>'Auswertung Meta'!$A$77:$B$77</c:f>
              <c:strCache>
                <c:ptCount val="2"/>
                <c:pt idx="0">
                  <c:v>Total</c:v>
                </c:pt>
                <c:pt idx="1">
                  <c:v>Unverletzt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Meta'!$C$77:$M$77</c:f>
              <c:numCache>
                <c:formatCode>General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11</c:v>
                </c:pt>
                <c:pt idx="6">
                  <c:v>40</c:v>
                </c:pt>
                <c:pt idx="7">
                  <c:v>53</c:v>
                </c:pt>
                <c:pt idx="8">
                  <c:v>35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67-435B-990D-66E6AFCA6782}"/>
            </c:ext>
          </c:extLst>
        </c:ser>
        <c:ser>
          <c:idx val="7"/>
          <c:order val="7"/>
          <c:tx>
            <c:strRef>
              <c:f>'Auswertung Meta'!$A$78:$B$78</c:f>
              <c:strCache>
                <c:ptCount val="2"/>
                <c:pt idx="0">
                  <c:v>Berufsfahrer</c:v>
                </c:pt>
                <c:pt idx="1">
                  <c:v>Verletzt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Meta'!$C$78:$M$78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15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67-435B-990D-66E6AFCA6782}"/>
            </c:ext>
          </c:extLst>
        </c:ser>
        <c:ser>
          <c:idx val="8"/>
          <c:order val="8"/>
          <c:tx>
            <c:strRef>
              <c:f>'Auswertung Meta'!$A$79:$B$79</c:f>
              <c:strCache>
                <c:ptCount val="2"/>
                <c:pt idx="0">
                  <c:v>Med. Problem</c:v>
                </c:pt>
                <c:pt idx="1">
                  <c:v>Verletzt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Meta'!$C$79:$M$79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12</c:v>
                </c:pt>
                <c:pt idx="4">
                  <c:v>19</c:v>
                </c:pt>
                <c:pt idx="5">
                  <c:v>28</c:v>
                </c:pt>
                <c:pt idx="6">
                  <c:v>34</c:v>
                </c:pt>
                <c:pt idx="7">
                  <c:v>54</c:v>
                </c:pt>
                <c:pt idx="8">
                  <c:v>25</c:v>
                </c:pt>
                <c:pt idx="9">
                  <c:v>29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7-435B-990D-66E6AFCA6782}"/>
            </c:ext>
          </c:extLst>
        </c:ser>
        <c:ser>
          <c:idx val="9"/>
          <c:order val="9"/>
          <c:tx>
            <c:strRef>
              <c:f>'Auswertung Meta'!$A$80:$B$80</c:f>
              <c:strCache>
                <c:ptCount val="2"/>
                <c:pt idx="0">
                  <c:v>Altersfahrer</c:v>
                </c:pt>
                <c:pt idx="1">
                  <c:v>Verletzt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Meta'!$C$80:$M$80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11</c:v>
                </c:pt>
                <c:pt idx="5">
                  <c:v>50</c:v>
                </c:pt>
                <c:pt idx="6">
                  <c:v>64</c:v>
                </c:pt>
                <c:pt idx="7">
                  <c:v>89</c:v>
                </c:pt>
                <c:pt idx="8">
                  <c:v>75</c:v>
                </c:pt>
                <c:pt idx="9">
                  <c:v>100</c:v>
                </c:pt>
                <c:pt idx="1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67-435B-990D-66E6AFCA6782}"/>
            </c:ext>
          </c:extLst>
        </c:ser>
        <c:ser>
          <c:idx val="10"/>
          <c:order val="10"/>
          <c:tx>
            <c:strRef>
              <c:f>'Auswertung Meta'!$A$81:$B$81</c:f>
              <c:strCache>
                <c:ptCount val="2"/>
                <c:pt idx="0">
                  <c:v>Alkohol</c:v>
                </c:pt>
                <c:pt idx="1">
                  <c:v>Verletzt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Meta'!$C$81:$M$81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7-435B-990D-66E6AFCA6782}"/>
            </c:ext>
          </c:extLst>
        </c:ser>
        <c:ser>
          <c:idx val="11"/>
          <c:order val="11"/>
          <c:tx>
            <c:strRef>
              <c:f>'Auswertung Meta'!$A$82:$B$82</c:f>
              <c:strCache>
                <c:ptCount val="2"/>
                <c:pt idx="0">
                  <c:v>Kontrollgruppe</c:v>
                </c:pt>
                <c:pt idx="1">
                  <c:v>Verletzt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Meta'!$C$82:$M$82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67-435B-990D-66E6AFCA6782}"/>
            </c:ext>
          </c:extLst>
        </c:ser>
        <c:ser>
          <c:idx val="12"/>
          <c:order val="12"/>
          <c:tx>
            <c:strRef>
              <c:f>'Auswertung Meta'!$A$83:$B$83</c:f>
              <c:strCache>
                <c:ptCount val="2"/>
                <c:pt idx="0">
                  <c:v>Verdachtsfall</c:v>
                </c:pt>
                <c:pt idx="1">
                  <c:v>Verletzt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Meta'!$C$83:$M$83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26</c:v>
                </c:pt>
                <c:pt idx="6">
                  <c:v>61</c:v>
                </c:pt>
                <c:pt idx="7">
                  <c:v>106</c:v>
                </c:pt>
                <c:pt idx="8">
                  <c:v>228</c:v>
                </c:pt>
                <c:pt idx="9">
                  <c:v>473</c:v>
                </c:pt>
                <c:pt idx="10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67-435B-990D-66E6AFCA6782}"/>
            </c:ext>
          </c:extLst>
        </c:ser>
        <c:ser>
          <c:idx val="13"/>
          <c:order val="13"/>
          <c:tx>
            <c:strRef>
              <c:f>'Auswertung Meta'!$A$84:$B$84</c:f>
              <c:strCache>
                <c:ptCount val="2"/>
                <c:pt idx="0">
                  <c:v>Total</c:v>
                </c:pt>
                <c:pt idx="1">
                  <c:v>Verletzt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Meta'!$C$84:$M$84</c:f>
              <c:numCache>
                <c:formatCode>General</c:formatCode>
                <c:ptCount val="11"/>
                <c:pt idx="0">
                  <c:v>5</c:v>
                </c:pt>
                <c:pt idx="1">
                  <c:v>13</c:v>
                </c:pt>
                <c:pt idx="2">
                  <c:v>21</c:v>
                </c:pt>
                <c:pt idx="3">
                  <c:v>36</c:v>
                </c:pt>
                <c:pt idx="4">
                  <c:v>51</c:v>
                </c:pt>
                <c:pt idx="5">
                  <c:v>112</c:v>
                </c:pt>
                <c:pt idx="6">
                  <c:v>222</c:v>
                </c:pt>
                <c:pt idx="7">
                  <c:v>271</c:v>
                </c:pt>
                <c:pt idx="8">
                  <c:v>352</c:v>
                </c:pt>
                <c:pt idx="9">
                  <c:v>630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67-435B-990D-66E6AFCA6782}"/>
            </c:ext>
          </c:extLst>
        </c:ser>
        <c:ser>
          <c:idx val="14"/>
          <c:order val="14"/>
          <c:tx>
            <c:strRef>
              <c:f>'Auswertung Meta'!$A$85:$B$85</c:f>
              <c:strCache>
                <c:ptCount val="2"/>
                <c:pt idx="0">
                  <c:v>Berufsfahrer</c:v>
                </c:pt>
                <c:pt idx="1">
                  <c:v>Gestorben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Meta'!$C$85:$M$85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67-435B-990D-66E6AFCA6782}"/>
            </c:ext>
          </c:extLst>
        </c:ser>
        <c:ser>
          <c:idx val="15"/>
          <c:order val="15"/>
          <c:tx>
            <c:strRef>
              <c:f>'Auswertung Meta'!$A$86:$B$86</c:f>
              <c:strCache>
                <c:ptCount val="2"/>
                <c:pt idx="0">
                  <c:v>Med. Problem</c:v>
                </c:pt>
                <c:pt idx="1">
                  <c:v>Gestorben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Meta'!$C$86:$M$86</c:f>
              <c:numCache>
                <c:formatCode>General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  <c:pt idx="4">
                  <c:v>14</c:v>
                </c:pt>
                <c:pt idx="5">
                  <c:v>21</c:v>
                </c:pt>
                <c:pt idx="6">
                  <c:v>27</c:v>
                </c:pt>
                <c:pt idx="7">
                  <c:v>30</c:v>
                </c:pt>
                <c:pt idx="8">
                  <c:v>23</c:v>
                </c:pt>
                <c:pt idx="9">
                  <c:v>22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67-435B-990D-66E6AFCA6782}"/>
            </c:ext>
          </c:extLst>
        </c:ser>
        <c:ser>
          <c:idx val="16"/>
          <c:order val="16"/>
          <c:tx>
            <c:strRef>
              <c:f>'Auswertung Meta'!$A$87:$B$87</c:f>
              <c:strCache>
                <c:ptCount val="2"/>
                <c:pt idx="0">
                  <c:v>Altersfahrer</c:v>
                </c:pt>
                <c:pt idx="1">
                  <c:v>Gestorben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Meta'!$C$87:$M$87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7</c:v>
                </c:pt>
                <c:pt idx="5">
                  <c:v>13</c:v>
                </c:pt>
                <c:pt idx="6">
                  <c:v>18</c:v>
                </c:pt>
                <c:pt idx="7">
                  <c:v>13</c:v>
                </c:pt>
                <c:pt idx="8">
                  <c:v>23</c:v>
                </c:pt>
                <c:pt idx="9">
                  <c:v>29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67-435B-990D-66E6AFCA6782}"/>
            </c:ext>
          </c:extLst>
        </c:ser>
        <c:ser>
          <c:idx val="17"/>
          <c:order val="17"/>
          <c:tx>
            <c:strRef>
              <c:f>'Auswertung Meta'!$A$88:$B$88</c:f>
              <c:strCache>
                <c:ptCount val="2"/>
                <c:pt idx="0">
                  <c:v>Alkohol</c:v>
                </c:pt>
                <c:pt idx="1">
                  <c:v>Gestorben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Meta'!$C$88:$M$88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67-435B-990D-66E6AFCA6782}"/>
            </c:ext>
          </c:extLst>
        </c:ser>
        <c:ser>
          <c:idx val="18"/>
          <c:order val="18"/>
          <c:tx>
            <c:strRef>
              <c:f>'Auswertung Meta'!$A$89:$B$89</c:f>
              <c:strCache>
                <c:ptCount val="2"/>
                <c:pt idx="0">
                  <c:v>Kontrollgruppe</c:v>
                </c:pt>
                <c:pt idx="1">
                  <c:v>Gestorben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Meta'!$C$89:$M$89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67-435B-990D-66E6AFCA6782}"/>
            </c:ext>
          </c:extLst>
        </c:ser>
        <c:ser>
          <c:idx val="19"/>
          <c:order val="19"/>
          <c:tx>
            <c:strRef>
              <c:f>'Auswertung Meta'!$A$90:$B$90</c:f>
              <c:strCache>
                <c:ptCount val="2"/>
                <c:pt idx="0">
                  <c:v>Verdachtsfall</c:v>
                </c:pt>
                <c:pt idx="1">
                  <c:v>Gestorben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Meta'!$C$90:$M$90</c:f>
              <c:numCache>
                <c:formatCode>General</c:formatCode>
                <c:ptCount val="11"/>
                <c:pt idx="0">
                  <c:v>1</c:v>
                </c:pt>
                <c:pt idx="1">
                  <c:v>7</c:v>
                </c:pt>
                <c:pt idx="2">
                  <c:v>8</c:v>
                </c:pt>
                <c:pt idx="3">
                  <c:v>12</c:v>
                </c:pt>
                <c:pt idx="4">
                  <c:v>10</c:v>
                </c:pt>
                <c:pt idx="5">
                  <c:v>26</c:v>
                </c:pt>
                <c:pt idx="6">
                  <c:v>19</c:v>
                </c:pt>
                <c:pt idx="7">
                  <c:v>37</c:v>
                </c:pt>
                <c:pt idx="8">
                  <c:v>57</c:v>
                </c:pt>
                <c:pt idx="9">
                  <c:v>73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267-435B-990D-66E6AFCA6782}"/>
            </c:ext>
          </c:extLst>
        </c:ser>
        <c:ser>
          <c:idx val="20"/>
          <c:order val="20"/>
          <c:tx>
            <c:strRef>
              <c:f>'Auswertung Meta'!$A$91:$B$91</c:f>
              <c:strCache>
                <c:ptCount val="2"/>
                <c:pt idx="0">
                  <c:v>Total</c:v>
                </c:pt>
                <c:pt idx="1">
                  <c:v>Gestorben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Meta'!$C$91:$M$91</c:f>
              <c:numCache>
                <c:formatCode>General</c:formatCode>
                <c:ptCount val="11"/>
                <c:pt idx="0">
                  <c:v>3</c:v>
                </c:pt>
                <c:pt idx="1">
                  <c:v>8</c:v>
                </c:pt>
                <c:pt idx="2">
                  <c:v>13</c:v>
                </c:pt>
                <c:pt idx="3">
                  <c:v>28</c:v>
                </c:pt>
                <c:pt idx="4">
                  <c:v>34</c:v>
                </c:pt>
                <c:pt idx="5">
                  <c:v>66</c:v>
                </c:pt>
                <c:pt idx="6">
                  <c:v>71</c:v>
                </c:pt>
                <c:pt idx="7">
                  <c:v>86</c:v>
                </c:pt>
                <c:pt idx="8">
                  <c:v>108</c:v>
                </c:pt>
                <c:pt idx="9">
                  <c:v>128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67-435B-990D-66E6AFCA6782}"/>
            </c:ext>
          </c:extLst>
        </c:ser>
        <c:ser>
          <c:idx val="21"/>
          <c:order val="21"/>
          <c:tx>
            <c:strRef>
              <c:f>'Auswertung Meta'!$A$92:$B$92</c:f>
              <c:strCache>
                <c:ptCount val="2"/>
                <c:pt idx="0">
                  <c:v>Berufsfahrer</c:v>
                </c:pt>
                <c:pt idx="1">
                  <c:v>Total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Meta'!$C$92:$M$92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21</c:v>
                </c:pt>
                <c:pt idx="3">
                  <c:v>14</c:v>
                </c:pt>
                <c:pt idx="4">
                  <c:v>28</c:v>
                </c:pt>
                <c:pt idx="5">
                  <c:v>57</c:v>
                </c:pt>
                <c:pt idx="6">
                  <c:v>104</c:v>
                </c:pt>
                <c:pt idx="7">
                  <c:v>138</c:v>
                </c:pt>
                <c:pt idx="8">
                  <c:v>115</c:v>
                </c:pt>
                <c:pt idx="9">
                  <c:v>102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267-435B-990D-66E6AFCA6782}"/>
            </c:ext>
          </c:extLst>
        </c:ser>
        <c:ser>
          <c:idx val="22"/>
          <c:order val="22"/>
          <c:tx>
            <c:strRef>
              <c:f>'Auswertung Meta'!$A$93:$B$93</c:f>
              <c:strCache>
                <c:ptCount val="2"/>
                <c:pt idx="0">
                  <c:v>Med. Problem</c:v>
                </c:pt>
                <c:pt idx="1">
                  <c:v>Total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Meta'!$C$93:$M$93</c:f>
              <c:numCache>
                <c:formatCode>General</c:formatCode>
                <c:ptCount val="11"/>
                <c:pt idx="0">
                  <c:v>4</c:v>
                </c:pt>
                <c:pt idx="1">
                  <c:v>3</c:v>
                </c:pt>
                <c:pt idx="2">
                  <c:v>10</c:v>
                </c:pt>
                <c:pt idx="3">
                  <c:v>30</c:v>
                </c:pt>
                <c:pt idx="4">
                  <c:v>53</c:v>
                </c:pt>
                <c:pt idx="5">
                  <c:v>81</c:v>
                </c:pt>
                <c:pt idx="6">
                  <c:v>92</c:v>
                </c:pt>
                <c:pt idx="7">
                  <c:v>144</c:v>
                </c:pt>
                <c:pt idx="8">
                  <c:v>61</c:v>
                </c:pt>
                <c:pt idx="9">
                  <c:v>57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67-435B-990D-66E6AFCA6782}"/>
            </c:ext>
          </c:extLst>
        </c:ser>
        <c:ser>
          <c:idx val="23"/>
          <c:order val="23"/>
          <c:tx>
            <c:strRef>
              <c:f>'Auswertung Meta'!$A$94:$B$94</c:f>
              <c:strCache>
                <c:ptCount val="2"/>
                <c:pt idx="0">
                  <c:v>Altersfahrer</c:v>
                </c:pt>
                <c:pt idx="1">
                  <c:v>Total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Meta'!$C$94:$M$94</c:f>
              <c:numCache>
                <c:formatCode>General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17</c:v>
                </c:pt>
                <c:pt idx="4">
                  <c:v>35</c:v>
                </c:pt>
                <c:pt idx="5">
                  <c:v>138</c:v>
                </c:pt>
                <c:pt idx="6">
                  <c:v>201</c:v>
                </c:pt>
                <c:pt idx="7">
                  <c:v>229</c:v>
                </c:pt>
                <c:pt idx="8">
                  <c:v>228</c:v>
                </c:pt>
                <c:pt idx="9">
                  <c:v>247</c:v>
                </c:pt>
                <c:pt idx="1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67-435B-990D-66E6AFCA6782}"/>
            </c:ext>
          </c:extLst>
        </c:ser>
        <c:ser>
          <c:idx val="24"/>
          <c:order val="24"/>
          <c:tx>
            <c:strRef>
              <c:f>'Auswertung Meta'!$A$95:$B$95</c:f>
              <c:strCache>
                <c:ptCount val="2"/>
                <c:pt idx="0">
                  <c:v>Alkohol</c:v>
                </c:pt>
                <c:pt idx="1">
                  <c:v>Total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Meta'!$C$95:$M$95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11</c:v>
                </c:pt>
                <c:pt idx="9">
                  <c:v>10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67-435B-990D-66E6AFCA6782}"/>
            </c:ext>
          </c:extLst>
        </c:ser>
        <c:ser>
          <c:idx val="25"/>
          <c:order val="25"/>
          <c:tx>
            <c:strRef>
              <c:f>'Auswertung Meta'!$A$96:$B$96</c:f>
              <c:strCache>
                <c:ptCount val="2"/>
                <c:pt idx="0">
                  <c:v>Kontrollgruppe</c:v>
                </c:pt>
                <c:pt idx="1">
                  <c:v>Total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Meta'!$C$96:$M$96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141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67-435B-990D-66E6AFCA6782}"/>
            </c:ext>
          </c:extLst>
        </c:ser>
        <c:ser>
          <c:idx val="26"/>
          <c:order val="26"/>
          <c:tx>
            <c:strRef>
              <c:f>'Auswertung Meta'!$A$97:$B$97</c:f>
              <c:strCache>
                <c:ptCount val="2"/>
                <c:pt idx="0">
                  <c:v>Verdachtsfall</c:v>
                </c:pt>
                <c:pt idx="1">
                  <c:v>Total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Meta'!$C$70:$M$70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'Auswertung Meta'!$C$97:$M$97</c:f>
              <c:numCache>
                <c:formatCode>General</c:formatCode>
                <c:ptCount val="11"/>
                <c:pt idx="0">
                  <c:v>7</c:v>
                </c:pt>
                <c:pt idx="1">
                  <c:v>16</c:v>
                </c:pt>
                <c:pt idx="2">
                  <c:v>26</c:v>
                </c:pt>
                <c:pt idx="3">
                  <c:v>36</c:v>
                </c:pt>
                <c:pt idx="4">
                  <c:v>41</c:v>
                </c:pt>
                <c:pt idx="5">
                  <c:v>80</c:v>
                </c:pt>
                <c:pt idx="6">
                  <c:v>144</c:v>
                </c:pt>
                <c:pt idx="7">
                  <c:v>290</c:v>
                </c:pt>
                <c:pt idx="8">
                  <c:v>540</c:v>
                </c:pt>
                <c:pt idx="9">
                  <c:v>936</c:v>
                </c:pt>
                <c:pt idx="10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67-435B-990D-66E6AFCA6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0945"/>
        <c:axId val="7993273"/>
      </c:barChart>
      <c:catAx>
        <c:axId val="2610094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7993273"/>
        <c:crosses val="autoZero"/>
        <c:auto val="1"/>
        <c:lblAlgn val="ctr"/>
        <c:lblOffset val="100"/>
        <c:noMultiLvlLbl val="0"/>
      </c:catAx>
      <c:valAx>
        <c:axId val="7993273"/>
        <c:scaling>
          <c:orientation val="minMax"/>
          <c:max val="6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26100945"/>
        <c:crosses val="autoZero"/>
        <c:crossBetween val="between"/>
        <c:majorUnit val="100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zero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'Auswertung Meta'!$A$113</c:f>
              <c:strCache>
                <c:ptCount val="1"/>
                <c:pt idx="0">
                  <c:v>Berufsfahrer</c:v>
                </c:pt>
              </c:strCache>
            </c:strRef>
          </c:tx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Meta'!$B$113:$BD$113</c:f>
            </c:numRef>
          </c:val>
          <c:smooth val="0"/>
          <c:extLst>
            <c:ext xmlns:c16="http://schemas.microsoft.com/office/drawing/2014/chart" uri="{C3380CC4-5D6E-409C-BE32-E72D297353CC}">
              <c16:uniqueId val="{00000000-BA4A-4083-9707-931AF60B8358}"/>
            </c:ext>
          </c:extLst>
        </c:ser>
        <c:ser>
          <c:idx val="1"/>
          <c:order val="1"/>
          <c:tx>
            <c:strRef>
              <c:f>'Auswertung Meta'!$A$114</c:f>
              <c:strCache>
                <c:ptCount val="1"/>
                <c:pt idx="0">
                  <c:v>Med. Problem</c:v>
                </c:pt>
              </c:strCache>
            </c:strRef>
          </c:tx>
          <c:spPr>
            <a:ln w="28440" cap="rnd">
              <a:solidFill>
                <a:srgbClr val="C0504D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Meta'!$B$114:$BD$114</c:f>
              <c:numCache>
                <c:formatCode>General</c:formatCode>
                <c:ptCount val="55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11</c:v>
                </c:pt>
                <c:pt idx="8">
                  <c:v>18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  <c:pt idx="12">
                  <c:v>2</c:v>
                </c:pt>
                <c:pt idx="13">
                  <c:v>17</c:v>
                </c:pt>
                <c:pt idx="14">
                  <c:v>5</c:v>
                </c:pt>
                <c:pt idx="15">
                  <c:v>14</c:v>
                </c:pt>
                <c:pt idx="16">
                  <c:v>10</c:v>
                </c:pt>
                <c:pt idx="17">
                  <c:v>10</c:v>
                </c:pt>
                <c:pt idx="18">
                  <c:v>16</c:v>
                </c:pt>
                <c:pt idx="19">
                  <c:v>12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9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8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2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9</c:v>
                </c:pt>
                <c:pt idx="38">
                  <c:v>3</c:v>
                </c:pt>
                <c:pt idx="39">
                  <c:v>3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6</c:v>
                </c:pt>
                <c:pt idx="44">
                  <c:v>2</c:v>
                </c:pt>
                <c:pt idx="45">
                  <c:v>4</c:v>
                </c:pt>
                <c:pt idx="46">
                  <c:v>6</c:v>
                </c:pt>
                <c:pt idx="47">
                  <c:v>4</c:v>
                </c:pt>
                <c:pt idx="48">
                  <c:v>9</c:v>
                </c:pt>
                <c:pt idx="49">
                  <c:v>4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A-4083-9707-931AF60B8358}"/>
            </c:ext>
          </c:extLst>
        </c:ser>
        <c:ser>
          <c:idx val="2"/>
          <c:order val="2"/>
          <c:tx>
            <c:strRef>
              <c:f>'Auswertung Meta'!$A$115</c:f>
              <c:strCache>
                <c:ptCount val="1"/>
                <c:pt idx="0">
                  <c:v>Altersfahrer</c:v>
                </c:pt>
              </c:strCache>
            </c:strRef>
          </c:tx>
          <c:spPr>
            <a:ln w="28440" cap="rnd">
              <a:solidFill>
                <a:srgbClr val="9BBB59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Meta'!$B$115:$BD$115</c:f>
              <c:numCache>
                <c:formatCode>General</c:formatCode>
                <c:ptCount val="55"/>
                <c:pt idx="0">
                  <c:v>17</c:v>
                </c:pt>
                <c:pt idx="1">
                  <c:v>22</c:v>
                </c:pt>
                <c:pt idx="2">
                  <c:v>20</c:v>
                </c:pt>
                <c:pt idx="3">
                  <c:v>13</c:v>
                </c:pt>
                <c:pt idx="4">
                  <c:v>18</c:v>
                </c:pt>
                <c:pt idx="5">
                  <c:v>13</c:v>
                </c:pt>
                <c:pt idx="6">
                  <c:v>23</c:v>
                </c:pt>
                <c:pt idx="7">
                  <c:v>18</c:v>
                </c:pt>
                <c:pt idx="8">
                  <c:v>22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13</c:v>
                </c:pt>
                <c:pt idx="14">
                  <c:v>19</c:v>
                </c:pt>
                <c:pt idx="15">
                  <c:v>16</c:v>
                </c:pt>
                <c:pt idx="16">
                  <c:v>22</c:v>
                </c:pt>
                <c:pt idx="17">
                  <c:v>25</c:v>
                </c:pt>
                <c:pt idx="18">
                  <c:v>20</c:v>
                </c:pt>
                <c:pt idx="19">
                  <c:v>11</c:v>
                </c:pt>
                <c:pt idx="20">
                  <c:v>31</c:v>
                </c:pt>
                <c:pt idx="21">
                  <c:v>31</c:v>
                </c:pt>
                <c:pt idx="22">
                  <c:v>17</c:v>
                </c:pt>
                <c:pt idx="23">
                  <c:v>15</c:v>
                </c:pt>
                <c:pt idx="24">
                  <c:v>21</c:v>
                </c:pt>
                <c:pt idx="25">
                  <c:v>23</c:v>
                </c:pt>
                <c:pt idx="26">
                  <c:v>20</c:v>
                </c:pt>
                <c:pt idx="27">
                  <c:v>13</c:v>
                </c:pt>
                <c:pt idx="28">
                  <c:v>8</c:v>
                </c:pt>
                <c:pt idx="29">
                  <c:v>12</c:v>
                </c:pt>
                <c:pt idx="30">
                  <c:v>21</c:v>
                </c:pt>
                <c:pt idx="31">
                  <c:v>32</c:v>
                </c:pt>
                <c:pt idx="32">
                  <c:v>20</c:v>
                </c:pt>
                <c:pt idx="33">
                  <c:v>18</c:v>
                </c:pt>
                <c:pt idx="34">
                  <c:v>17</c:v>
                </c:pt>
                <c:pt idx="35">
                  <c:v>23</c:v>
                </c:pt>
                <c:pt idx="36">
                  <c:v>6</c:v>
                </c:pt>
                <c:pt idx="37">
                  <c:v>11</c:v>
                </c:pt>
                <c:pt idx="38">
                  <c:v>19</c:v>
                </c:pt>
                <c:pt idx="39">
                  <c:v>9</c:v>
                </c:pt>
                <c:pt idx="40">
                  <c:v>26</c:v>
                </c:pt>
                <c:pt idx="41">
                  <c:v>29</c:v>
                </c:pt>
                <c:pt idx="42">
                  <c:v>31</c:v>
                </c:pt>
                <c:pt idx="43">
                  <c:v>30</c:v>
                </c:pt>
                <c:pt idx="44">
                  <c:v>14</c:v>
                </c:pt>
                <c:pt idx="45">
                  <c:v>25</c:v>
                </c:pt>
                <c:pt idx="46">
                  <c:v>20</c:v>
                </c:pt>
                <c:pt idx="47">
                  <c:v>27</c:v>
                </c:pt>
                <c:pt idx="48">
                  <c:v>12</c:v>
                </c:pt>
                <c:pt idx="49">
                  <c:v>14</c:v>
                </c:pt>
                <c:pt idx="50">
                  <c:v>14</c:v>
                </c:pt>
                <c:pt idx="51">
                  <c:v>10</c:v>
                </c:pt>
                <c:pt idx="52">
                  <c:v>13</c:v>
                </c:pt>
                <c:pt idx="53">
                  <c:v>16</c:v>
                </c:pt>
                <c:pt idx="5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A-4083-9707-931AF60B8358}"/>
            </c:ext>
          </c:extLst>
        </c:ser>
        <c:ser>
          <c:idx val="3"/>
          <c:order val="3"/>
          <c:tx>
            <c:strRef>
              <c:f>'Auswertung Meta'!$A$116</c:f>
              <c:strCache>
                <c:ptCount val="1"/>
                <c:pt idx="0">
                  <c:v>Alkohol</c:v>
                </c:pt>
              </c:strCache>
            </c:strRef>
          </c:tx>
          <c:spPr>
            <a:ln w="28440" cap="rnd">
              <a:solidFill>
                <a:srgbClr val="8064A2"/>
              </a:solidFill>
              <a:round/>
            </a:ln>
          </c:spPr>
          <c:marker>
            <c:symbol val="none"/>
          </c:marker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Meta'!$B$116:$BD$116</c:f>
            </c:numRef>
          </c:val>
          <c:smooth val="0"/>
          <c:extLst>
            <c:ext xmlns:c16="http://schemas.microsoft.com/office/drawing/2014/chart" uri="{C3380CC4-5D6E-409C-BE32-E72D297353CC}">
              <c16:uniqueId val="{00000003-BA4A-4083-9707-931AF60B8358}"/>
            </c:ext>
          </c:extLst>
        </c:ser>
        <c:ser>
          <c:idx val="4"/>
          <c:order val="4"/>
          <c:tx>
            <c:strRef>
              <c:f>'Auswertung Meta'!$A$117</c:f>
              <c:strCache>
                <c:ptCount val="1"/>
                <c:pt idx="0">
                  <c:v>Kontrollgruppe</c:v>
                </c:pt>
              </c:strCache>
            </c:strRef>
          </c:tx>
          <c:spPr>
            <a:ln w="28440" cap="rnd">
              <a:solidFill>
                <a:srgbClr val="4BACC6"/>
              </a:solidFill>
              <a:round/>
            </a:ln>
          </c:spPr>
          <c:marker>
            <c:symbol val="none"/>
          </c:marker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Meta'!$B$117:$BD$117</c:f>
            </c:numRef>
          </c:val>
          <c:smooth val="0"/>
          <c:extLst>
            <c:ext xmlns:c16="http://schemas.microsoft.com/office/drawing/2014/chart" uri="{C3380CC4-5D6E-409C-BE32-E72D297353CC}">
              <c16:uniqueId val="{00000004-BA4A-4083-9707-931AF60B8358}"/>
            </c:ext>
          </c:extLst>
        </c:ser>
        <c:ser>
          <c:idx val="5"/>
          <c:order val="5"/>
          <c:tx>
            <c:strRef>
              <c:f>'Auswertung Meta'!$A$118</c:f>
              <c:strCache>
                <c:ptCount val="1"/>
                <c:pt idx="0">
                  <c:v>Verdachtsfall</c:v>
                </c:pt>
              </c:strCache>
            </c:strRef>
          </c:tx>
          <c:spPr>
            <a:ln w="28440" cap="rnd">
              <a:solidFill>
                <a:srgbClr val="F7964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Meta'!$B$118:$BD$118</c:f>
              <c:numCache>
                <c:formatCode>General</c:formatCode>
                <c:ptCount val="55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8</c:v>
                </c:pt>
                <c:pt idx="5">
                  <c:v>16</c:v>
                </c:pt>
                <c:pt idx="6">
                  <c:v>8</c:v>
                </c:pt>
                <c:pt idx="7">
                  <c:v>21</c:v>
                </c:pt>
                <c:pt idx="8">
                  <c:v>20</c:v>
                </c:pt>
                <c:pt idx="9">
                  <c:v>16</c:v>
                </c:pt>
                <c:pt idx="10">
                  <c:v>12</c:v>
                </c:pt>
                <c:pt idx="11">
                  <c:v>16</c:v>
                </c:pt>
                <c:pt idx="12">
                  <c:v>6</c:v>
                </c:pt>
                <c:pt idx="13">
                  <c:v>12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27</c:v>
                </c:pt>
                <c:pt idx="18">
                  <c:v>29</c:v>
                </c:pt>
                <c:pt idx="19">
                  <c:v>13</c:v>
                </c:pt>
                <c:pt idx="20">
                  <c:v>21</c:v>
                </c:pt>
                <c:pt idx="21">
                  <c:v>33</c:v>
                </c:pt>
                <c:pt idx="22">
                  <c:v>48</c:v>
                </c:pt>
                <c:pt idx="23">
                  <c:v>37</c:v>
                </c:pt>
                <c:pt idx="24">
                  <c:v>32</c:v>
                </c:pt>
                <c:pt idx="25">
                  <c:v>32</c:v>
                </c:pt>
                <c:pt idx="26">
                  <c:v>39</c:v>
                </c:pt>
                <c:pt idx="27">
                  <c:v>50</c:v>
                </c:pt>
                <c:pt idx="28">
                  <c:v>44</c:v>
                </c:pt>
                <c:pt idx="29">
                  <c:v>21</c:v>
                </c:pt>
                <c:pt idx="30">
                  <c:v>48</c:v>
                </c:pt>
                <c:pt idx="31">
                  <c:v>54</c:v>
                </c:pt>
                <c:pt idx="32">
                  <c:v>70</c:v>
                </c:pt>
                <c:pt idx="33">
                  <c:v>64</c:v>
                </c:pt>
                <c:pt idx="34">
                  <c:v>50</c:v>
                </c:pt>
                <c:pt idx="35">
                  <c:v>36</c:v>
                </c:pt>
                <c:pt idx="36">
                  <c:v>9</c:v>
                </c:pt>
                <c:pt idx="37">
                  <c:v>30</c:v>
                </c:pt>
                <c:pt idx="38">
                  <c:v>39</c:v>
                </c:pt>
                <c:pt idx="39">
                  <c:v>13</c:v>
                </c:pt>
                <c:pt idx="40">
                  <c:v>72</c:v>
                </c:pt>
                <c:pt idx="41">
                  <c:v>148</c:v>
                </c:pt>
                <c:pt idx="42">
                  <c:v>143</c:v>
                </c:pt>
                <c:pt idx="43">
                  <c:v>139</c:v>
                </c:pt>
                <c:pt idx="44">
                  <c:v>129</c:v>
                </c:pt>
                <c:pt idx="45">
                  <c:v>71</c:v>
                </c:pt>
                <c:pt idx="46">
                  <c:v>63</c:v>
                </c:pt>
                <c:pt idx="47">
                  <c:v>80</c:v>
                </c:pt>
                <c:pt idx="48">
                  <c:v>40</c:v>
                </c:pt>
                <c:pt idx="49">
                  <c:v>37</c:v>
                </c:pt>
                <c:pt idx="50">
                  <c:v>48</c:v>
                </c:pt>
                <c:pt idx="51">
                  <c:v>38</c:v>
                </c:pt>
                <c:pt idx="52">
                  <c:v>62</c:v>
                </c:pt>
                <c:pt idx="53">
                  <c:v>50</c:v>
                </c:pt>
                <c:pt idx="5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A-4083-9707-931AF60B8358}"/>
            </c:ext>
          </c:extLst>
        </c:ser>
        <c:ser>
          <c:idx val="6"/>
          <c:order val="6"/>
          <c:tx>
            <c:strRef>
              <c:f>'Auswertung Meta'!$A$119</c:f>
              <c:strCache>
                <c:ptCount val="1"/>
                <c:pt idx="0">
                  <c:v>Total</c:v>
                </c:pt>
              </c:strCache>
            </c:strRef>
          </c:tx>
          <c:spPr>
            <a:ln w="28440" cap="rnd">
              <a:solidFill>
                <a:srgbClr val="2C4D75"/>
              </a:solidFill>
              <a:round/>
            </a:ln>
          </c:spPr>
          <c:marker>
            <c:symbol val="none"/>
          </c:marker>
          <c:cat>
            <c:strRef>
              <c:f>'Auswertung Meta'!$B$112:$BD$112</c:f>
              <c:strCache>
                <c:ptCount val="55"/>
                <c:pt idx="0">
                  <c:v>01/2016</c:v>
                </c:pt>
                <c:pt idx="1">
                  <c:v>02/2016</c:v>
                </c:pt>
                <c:pt idx="2">
                  <c:v>03/2016</c:v>
                </c:pt>
                <c:pt idx="3">
                  <c:v>04/2016</c:v>
                </c:pt>
                <c:pt idx="4">
                  <c:v>05/2016</c:v>
                </c:pt>
                <c:pt idx="5">
                  <c:v>06/2016</c:v>
                </c:pt>
                <c:pt idx="6">
                  <c:v>07/2016</c:v>
                </c:pt>
                <c:pt idx="7">
                  <c:v>08/2016</c:v>
                </c:pt>
                <c:pt idx="8">
                  <c:v>09/2016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  <c:pt idx="12">
                  <c:v>01/2017</c:v>
                </c:pt>
                <c:pt idx="13">
                  <c:v>02/2017</c:v>
                </c:pt>
                <c:pt idx="14">
                  <c:v>03/2017</c:v>
                </c:pt>
                <c:pt idx="15">
                  <c:v>04/2017</c:v>
                </c:pt>
                <c:pt idx="16">
                  <c:v>05/2017</c:v>
                </c:pt>
                <c:pt idx="17">
                  <c:v>06/2017</c:v>
                </c:pt>
                <c:pt idx="18">
                  <c:v>07/2017</c:v>
                </c:pt>
                <c:pt idx="19">
                  <c:v>08/2017</c:v>
                </c:pt>
                <c:pt idx="20">
                  <c:v>09/2017</c:v>
                </c:pt>
                <c:pt idx="21">
                  <c:v>10/2017</c:v>
                </c:pt>
                <c:pt idx="22">
                  <c:v>11/2017</c:v>
                </c:pt>
                <c:pt idx="23">
                  <c:v>12/2017</c:v>
                </c:pt>
                <c:pt idx="24">
                  <c:v>01/2018</c:v>
                </c:pt>
                <c:pt idx="25">
                  <c:v>02/2018</c:v>
                </c:pt>
                <c:pt idx="26">
                  <c:v>03/2018</c:v>
                </c:pt>
                <c:pt idx="27">
                  <c:v>04/2018</c:v>
                </c:pt>
                <c:pt idx="28">
                  <c:v>05/2018</c:v>
                </c:pt>
                <c:pt idx="29">
                  <c:v>06/2018</c:v>
                </c:pt>
                <c:pt idx="30">
                  <c:v>07/2018</c:v>
                </c:pt>
                <c:pt idx="31">
                  <c:v>08/2018</c:v>
                </c:pt>
                <c:pt idx="32">
                  <c:v>09/2018</c:v>
                </c:pt>
                <c:pt idx="33">
                  <c:v>10/2018</c:v>
                </c:pt>
                <c:pt idx="34">
                  <c:v>11/2018</c:v>
                </c:pt>
                <c:pt idx="35">
                  <c:v>12/2018</c:v>
                </c:pt>
                <c:pt idx="36">
                  <c:v>01/2019</c:v>
                </c:pt>
                <c:pt idx="37">
                  <c:v>02/2019</c:v>
                </c:pt>
                <c:pt idx="38">
                  <c:v>03/2019</c:v>
                </c:pt>
                <c:pt idx="39">
                  <c:v>04/2019</c:v>
                </c:pt>
                <c:pt idx="40">
                  <c:v>05/2019</c:v>
                </c:pt>
                <c:pt idx="41">
                  <c:v>06/2019</c:v>
                </c:pt>
                <c:pt idx="42">
                  <c:v>07/2019</c:v>
                </c:pt>
                <c:pt idx="43">
                  <c:v>08/2019</c:v>
                </c:pt>
                <c:pt idx="44">
                  <c:v>09/2019</c:v>
                </c:pt>
                <c:pt idx="45">
                  <c:v>10/2019</c:v>
                </c:pt>
                <c:pt idx="46">
                  <c:v>11/2019</c:v>
                </c:pt>
                <c:pt idx="47">
                  <c:v>12/2019</c:v>
                </c:pt>
                <c:pt idx="48">
                  <c:v>01/2020</c:v>
                </c:pt>
                <c:pt idx="49">
                  <c:v>02/2020</c:v>
                </c:pt>
                <c:pt idx="50">
                  <c:v>03/2020</c:v>
                </c:pt>
                <c:pt idx="51">
                  <c:v>04/2020</c:v>
                </c:pt>
                <c:pt idx="52">
                  <c:v>05/2020</c:v>
                </c:pt>
                <c:pt idx="53">
                  <c:v>06/2020</c:v>
                </c:pt>
                <c:pt idx="54">
                  <c:v>07/2020</c:v>
                </c:pt>
              </c:strCache>
            </c:strRef>
          </c:cat>
          <c:val>
            <c:numRef>
              <c:f>'Auswertung Meta'!$B$119:$BD$119</c:f>
            </c:numRef>
          </c:val>
          <c:smooth val="0"/>
          <c:extLst>
            <c:ext xmlns:c16="http://schemas.microsoft.com/office/drawing/2014/chart" uri="{C3380CC4-5D6E-409C-BE32-E72D297353CC}">
              <c16:uniqueId val="{00000006-BA4A-4083-9707-931AF60B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173725"/>
        <c:axId val="56888739"/>
      </c:lineChart>
      <c:catAx>
        <c:axId val="5717372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56888739"/>
        <c:crosses val="autoZero"/>
        <c:auto val="1"/>
        <c:lblAlgn val="ctr"/>
        <c:lblOffset val="100"/>
        <c:noMultiLvlLbl val="0"/>
      </c:catAx>
      <c:valAx>
        <c:axId val="5688873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57173725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zero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rot="0"/>
          <a:lstStyle/>
          <a:p>
            <a:pPr>
              <a:defRPr lang="de-DE"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de-DE" sz="1400" b="0" strike="noStrike" spc="-1">
                <a:solidFill>
                  <a:srgbClr val="595959"/>
                </a:solidFill>
                <a:latin typeface="Calibri"/>
              </a:rPr>
              <a:t>Monatliche Verteilung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'Auswertung Meta'!$A$123:$B$123</c:f>
              <c:strCache>
                <c:ptCount val="2"/>
                <c:pt idx="0">
                  <c:v>Berufsfahrer</c:v>
                </c:pt>
                <c:pt idx="1">
                  <c:v>2016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Meta'!$C$123:$N$123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16</c:v>
                </c:pt>
                <c:pt idx="6">
                  <c:v>12</c:v>
                </c:pt>
                <c:pt idx="7">
                  <c:v>5</c:v>
                </c:pt>
                <c:pt idx="8">
                  <c:v>13</c:v>
                </c:pt>
                <c:pt idx="9">
                  <c:v>13</c:v>
                </c:pt>
                <c:pt idx="10">
                  <c:v>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2-4FEA-9FB9-412AA011A78E}"/>
            </c:ext>
          </c:extLst>
        </c:ser>
        <c:ser>
          <c:idx val="1"/>
          <c:order val="1"/>
          <c:tx>
            <c:strRef>
              <c:f>'Auswertung Meta'!$A$124:$B$124</c:f>
              <c:strCache>
                <c:ptCount val="2"/>
                <c:pt idx="0">
                  <c:v>Med. Problem</c:v>
                </c:pt>
                <c:pt idx="1">
                  <c:v>2016</c:v>
                </c:pt>
              </c:strCache>
            </c:strRef>
          </c:tx>
          <c:spPr>
            <a:solidFill>
              <a:srgbClr val="C0504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Meta'!$C$124:$N$124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11</c:v>
                </c:pt>
                <c:pt idx="8">
                  <c:v>18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2-4FEA-9FB9-412AA011A78E}"/>
            </c:ext>
          </c:extLst>
        </c:ser>
        <c:ser>
          <c:idx val="2"/>
          <c:order val="2"/>
          <c:tx>
            <c:strRef>
              <c:f>'Auswertung Meta'!$A$125:$B$125</c:f>
              <c:strCache>
                <c:ptCount val="2"/>
                <c:pt idx="0">
                  <c:v>Altersfahrer</c:v>
                </c:pt>
                <c:pt idx="1">
                  <c:v>2016</c:v>
                </c:pt>
              </c:strCache>
            </c:strRef>
          </c:tx>
          <c:spPr>
            <a:solidFill>
              <a:srgbClr val="9BBB59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Meta'!$C$125:$N$125</c:f>
              <c:numCache>
                <c:formatCode>General</c:formatCode>
                <c:ptCount val="12"/>
                <c:pt idx="0">
                  <c:v>17</c:v>
                </c:pt>
                <c:pt idx="1">
                  <c:v>22</c:v>
                </c:pt>
                <c:pt idx="2">
                  <c:v>20</c:v>
                </c:pt>
                <c:pt idx="3">
                  <c:v>13</c:v>
                </c:pt>
                <c:pt idx="4">
                  <c:v>18</c:v>
                </c:pt>
                <c:pt idx="5">
                  <c:v>13</c:v>
                </c:pt>
                <c:pt idx="6">
                  <c:v>23</c:v>
                </c:pt>
                <c:pt idx="7">
                  <c:v>18</c:v>
                </c:pt>
                <c:pt idx="8">
                  <c:v>22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2-4FEA-9FB9-412AA011A78E}"/>
            </c:ext>
          </c:extLst>
        </c:ser>
        <c:ser>
          <c:idx val="3"/>
          <c:order val="3"/>
          <c:tx>
            <c:strRef>
              <c:f>'Auswertung Meta'!$A$126:$B$126</c:f>
              <c:strCache>
                <c:ptCount val="2"/>
                <c:pt idx="0">
                  <c:v>Alkohol</c:v>
                </c:pt>
                <c:pt idx="1">
                  <c:v>2016</c:v>
                </c:pt>
              </c:strCache>
            </c:strRef>
          </c:tx>
          <c:spPr>
            <a:solidFill>
              <a:srgbClr val="8064A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Meta'!$C$126:$N$126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2-4FEA-9FB9-412AA011A78E}"/>
            </c:ext>
          </c:extLst>
        </c:ser>
        <c:ser>
          <c:idx val="4"/>
          <c:order val="4"/>
          <c:tx>
            <c:strRef>
              <c:f>'Auswertung Meta'!$A$127:$B$127</c:f>
              <c:strCache>
                <c:ptCount val="2"/>
                <c:pt idx="0">
                  <c:v>Kontrollgruppe</c:v>
                </c:pt>
                <c:pt idx="1">
                  <c:v>2016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Meta'!$C$127:$N$127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138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12-4FEA-9FB9-412AA011A78E}"/>
            </c:ext>
          </c:extLst>
        </c:ser>
        <c:ser>
          <c:idx val="5"/>
          <c:order val="5"/>
          <c:tx>
            <c:strRef>
              <c:f>'Auswertung Meta'!$A$128:$B$128</c:f>
              <c:strCache>
                <c:ptCount val="2"/>
                <c:pt idx="0">
                  <c:v>Verdachtsfall</c:v>
                </c:pt>
                <c:pt idx="1">
                  <c:v>2016</c:v>
                </c:pt>
              </c:strCache>
            </c:strRef>
          </c:tx>
          <c:spPr>
            <a:solidFill>
              <a:srgbClr val="F7964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Meta'!$C$128:$N$128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8</c:v>
                </c:pt>
                <c:pt idx="5">
                  <c:v>16</c:v>
                </c:pt>
                <c:pt idx="6">
                  <c:v>8</c:v>
                </c:pt>
                <c:pt idx="7">
                  <c:v>21</c:v>
                </c:pt>
                <c:pt idx="8">
                  <c:v>20</c:v>
                </c:pt>
                <c:pt idx="9">
                  <c:v>16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12-4FEA-9FB9-412AA011A78E}"/>
            </c:ext>
          </c:extLst>
        </c:ser>
        <c:ser>
          <c:idx val="6"/>
          <c:order val="6"/>
          <c:tx>
            <c:strRef>
              <c:f>'Auswertung Meta'!$A$129:$B$129</c:f>
              <c:strCache>
                <c:ptCount val="2"/>
                <c:pt idx="0">
                  <c:v>Total</c:v>
                </c:pt>
                <c:pt idx="1">
                  <c:v>2016</c:v>
                </c:pt>
              </c:strCache>
            </c:strRef>
          </c:tx>
          <c:spPr>
            <a:solidFill>
              <a:srgbClr val="2C4D7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Meta'!$C$129:$N$129</c:f>
              <c:numCache>
                <c:formatCode>General</c:formatCode>
                <c:ptCount val="12"/>
                <c:pt idx="0">
                  <c:v>33</c:v>
                </c:pt>
                <c:pt idx="1">
                  <c:v>37</c:v>
                </c:pt>
                <c:pt idx="2">
                  <c:v>38</c:v>
                </c:pt>
                <c:pt idx="3">
                  <c:v>41</c:v>
                </c:pt>
                <c:pt idx="4">
                  <c:v>172</c:v>
                </c:pt>
                <c:pt idx="5">
                  <c:v>54</c:v>
                </c:pt>
                <c:pt idx="6">
                  <c:v>53</c:v>
                </c:pt>
                <c:pt idx="7">
                  <c:v>55</c:v>
                </c:pt>
                <c:pt idx="8">
                  <c:v>73</c:v>
                </c:pt>
                <c:pt idx="9">
                  <c:v>49</c:v>
                </c:pt>
                <c:pt idx="10">
                  <c:v>35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12-4FEA-9FB9-412AA011A78E}"/>
            </c:ext>
          </c:extLst>
        </c:ser>
        <c:ser>
          <c:idx val="7"/>
          <c:order val="7"/>
          <c:tx>
            <c:strRef>
              <c:f>'Auswertung Meta'!$A$130:$B$130</c:f>
              <c:strCache>
                <c:ptCount val="2"/>
                <c:pt idx="0">
                  <c:v>Berufsfahrer</c:v>
                </c:pt>
                <c:pt idx="1">
                  <c:v>2017</c:v>
                </c:pt>
              </c:strCache>
            </c:strRef>
          </c:tx>
          <c:spPr>
            <a:solidFill>
              <a:srgbClr val="772C2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Meta'!$C$130:$N$130</c:f>
              <c:numCache>
                <c:formatCode>General</c:formatCode>
                <c:ptCount val="12"/>
                <c:pt idx="0">
                  <c:v>9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8</c:v>
                </c:pt>
                <c:pt idx="8">
                  <c:v>13</c:v>
                </c:pt>
                <c:pt idx="9">
                  <c:v>16</c:v>
                </c:pt>
                <c:pt idx="10">
                  <c:v>10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12-4FEA-9FB9-412AA011A78E}"/>
            </c:ext>
          </c:extLst>
        </c:ser>
        <c:ser>
          <c:idx val="8"/>
          <c:order val="8"/>
          <c:tx>
            <c:strRef>
              <c:f>'Auswertung Meta'!$A$131:$B$131</c:f>
              <c:strCache>
                <c:ptCount val="2"/>
                <c:pt idx="0">
                  <c:v>Med. Problem</c:v>
                </c:pt>
                <c:pt idx="1">
                  <c:v>2017</c:v>
                </c:pt>
              </c:strCache>
            </c:strRef>
          </c:tx>
          <c:spPr>
            <a:solidFill>
              <a:srgbClr val="5F753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Meta'!$C$131:$N$131</c:f>
              <c:numCache>
                <c:formatCode>General</c:formatCode>
                <c:ptCount val="12"/>
                <c:pt idx="0">
                  <c:v>2</c:v>
                </c:pt>
                <c:pt idx="1">
                  <c:v>17</c:v>
                </c:pt>
                <c:pt idx="2">
                  <c:v>5</c:v>
                </c:pt>
                <c:pt idx="3">
                  <c:v>14</c:v>
                </c:pt>
                <c:pt idx="4">
                  <c:v>10</c:v>
                </c:pt>
                <c:pt idx="5">
                  <c:v>10</c:v>
                </c:pt>
                <c:pt idx="6">
                  <c:v>16</c:v>
                </c:pt>
                <c:pt idx="7">
                  <c:v>12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12-4FEA-9FB9-412AA011A78E}"/>
            </c:ext>
          </c:extLst>
        </c:ser>
        <c:ser>
          <c:idx val="9"/>
          <c:order val="9"/>
          <c:tx>
            <c:strRef>
              <c:f>'Auswertung Meta'!$A$132:$B$132</c:f>
              <c:strCache>
                <c:ptCount val="2"/>
                <c:pt idx="0">
                  <c:v>Altersfahrer</c:v>
                </c:pt>
                <c:pt idx="1">
                  <c:v>2017</c:v>
                </c:pt>
              </c:strCache>
            </c:strRef>
          </c:tx>
          <c:spPr>
            <a:solidFill>
              <a:srgbClr val="4D3B6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Meta'!$C$132:$N$132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19</c:v>
                </c:pt>
                <c:pt idx="3">
                  <c:v>16</c:v>
                </c:pt>
                <c:pt idx="4">
                  <c:v>22</c:v>
                </c:pt>
                <c:pt idx="5">
                  <c:v>25</c:v>
                </c:pt>
                <c:pt idx="6">
                  <c:v>20</c:v>
                </c:pt>
                <c:pt idx="7">
                  <c:v>11</c:v>
                </c:pt>
                <c:pt idx="8">
                  <c:v>31</c:v>
                </c:pt>
                <c:pt idx="9">
                  <c:v>31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12-4FEA-9FB9-412AA011A78E}"/>
            </c:ext>
          </c:extLst>
        </c:ser>
        <c:ser>
          <c:idx val="10"/>
          <c:order val="10"/>
          <c:tx>
            <c:strRef>
              <c:f>'Auswertung Meta'!$A$133:$B$133</c:f>
              <c:strCache>
                <c:ptCount val="2"/>
                <c:pt idx="0">
                  <c:v>Alkohol</c:v>
                </c:pt>
                <c:pt idx="1">
                  <c:v>2017</c:v>
                </c:pt>
              </c:strCache>
            </c:strRef>
          </c:tx>
          <c:spPr>
            <a:solidFill>
              <a:srgbClr val="276A7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Meta'!$C$133:$N$133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12-4FEA-9FB9-412AA011A78E}"/>
            </c:ext>
          </c:extLst>
        </c:ser>
        <c:ser>
          <c:idx val="11"/>
          <c:order val="11"/>
          <c:tx>
            <c:strRef>
              <c:f>'Auswertung Meta'!$A$134:$B$134</c:f>
              <c:strCache>
                <c:ptCount val="2"/>
                <c:pt idx="0">
                  <c:v>Kontrollgruppe</c:v>
                </c:pt>
                <c:pt idx="1">
                  <c:v>2017</c:v>
                </c:pt>
              </c:strCache>
            </c:strRef>
          </c:tx>
          <c:spPr>
            <a:solidFill>
              <a:srgbClr val="B6570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Meta'!$C$134:$N$134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12-4FEA-9FB9-412AA011A78E}"/>
            </c:ext>
          </c:extLst>
        </c:ser>
        <c:ser>
          <c:idx val="12"/>
          <c:order val="12"/>
          <c:tx>
            <c:strRef>
              <c:f>'Auswertung Meta'!$A$135:$B$135</c:f>
              <c:strCache>
                <c:ptCount val="2"/>
                <c:pt idx="0">
                  <c:v>Verdachtsfall</c:v>
                </c:pt>
                <c:pt idx="1">
                  <c:v>2017</c:v>
                </c:pt>
              </c:strCache>
            </c:strRef>
          </c:tx>
          <c:spPr>
            <a:solidFill>
              <a:srgbClr val="729AC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Meta'!$C$135:$N$135</c:f>
              <c:numCache>
                <c:formatCode>General</c:formatCode>
                <c:ptCount val="12"/>
                <c:pt idx="0">
                  <c:v>6</c:v>
                </c:pt>
                <c:pt idx="1">
                  <c:v>12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27</c:v>
                </c:pt>
                <c:pt idx="6">
                  <c:v>29</c:v>
                </c:pt>
                <c:pt idx="7">
                  <c:v>13</c:v>
                </c:pt>
                <c:pt idx="8">
                  <c:v>21</c:v>
                </c:pt>
                <c:pt idx="9">
                  <c:v>33</c:v>
                </c:pt>
                <c:pt idx="10">
                  <c:v>48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12-4FEA-9FB9-412AA011A78E}"/>
            </c:ext>
          </c:extLst>
        </c:ser>
        <c:ser>
          <c:idx val="13"/>
          <c:order val="13"/>
          <c:tx>
            <c:strRef>
              <c:f>'Auswertung Meta'!$A$136:$B$136</c:f>
              <c:strCache>
                <c:ptCount val="2"/>
                <c:pt idx="0">
                  <c:v>Total</c:v>
                </c:pt>
                <c:pt idx="1">
                  <c:v>2017</c:v>
                </c:pt>
              </c:strCache>
            </c:strRef>
          </c:tx>
          <c:spPr>
            <a:solidFill>
              <a:srgbClr val="CD737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Meta'!$C$136:$N$136</c:f>
              <c:numCache>
                <c:formatCode>General</c:formatCode>
                <c:ptCount val="12"/>
                <c:pt idx="0">
                  <c:v>26</c:v>
                </c:pt>
                <c:pt idx="1">
                  <c:v>54</c:v>
                </c:pt>
                <c:pt idx="2">
                  <c:v>57</c:v>
                </c:pt>
                <c:pt idx="3">
                  <c:v>60</c:v>
                </c:pt>
                <c:pt idx="4">
                  <c:v>69</c:v>
                </c:pt>
                <c:pt idx="5">
                  <c:v>76</c:v>
                </c:pt>
                <c:pt idx="6">
                  <c:v>80</c:v>
                </c:pt>
                <c:pt idx="7">
                  <c:v>44</c:v>
                </c:pt>
                <c:pt idx="8">
                  <c:v>84</c:v>
                </c:pt>
                <c:pt idx="9">
                  <c:v>96</c:v>
                </c:pt>
                <c:pt idx="10">
                  <c:v>91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12-4FEA-9FB9-412AA011A78E}"/>
            </c:ext>
          </c:extLst>
        </c:ser>
        <c:ser>
          <c:idx val="14"/>
          <c:order val="14"/>
          <c:tx>
            <c:strRef>
              <c:f>'Auswertung Meta'!$A$137:$B$137</c:f>
              <c:strCache>
                <c:ptCount val="2"/>
                <c:pt idx="0">
                  <c:v>Berufsfahrer</c:v>
                </c:pt>
                <c:pt idx="1">
                  <c:v>2018</c:v>
                </c:pt>
              </c:strCache>
            </c:strRef>
          </c:tx>
          <c:spPr>
            <a:solidFill>
              <a:srgbClr val="AFC97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Meta'!$C$137:$N$137</c:f>
              <c:numCache>
                <c:formatCode>General</c:formatCode>
                <c:ptCount val="12"/>
                <c:pt idx="0">
                  <c:v>11</c:v>
                </c:pt>
                <c:pt idx="1">
                  <c:v>2</c:v>
                </c:pt>
                <c:pt idx="2">
                  <c:v>9</c:v>
                </c:pt>
                <c:pt idx="3">
                  <c:v>11</c:v>
                </c:pt>
                <c:pt idx="4">
                  <c:v>6</c:v>
                </c:pt>
                <c:pt idx="5">
                  <c:v>14</c:v>
                </c:pt>
                <c:pt idx="6">
                  <c:v>12</c:v>
                </c:pt>
                <c:pt idx="7">
                  <c:v>8</c:v>
                </c:pt>
                <c:pt idx="8">
                  <c:v>12</c:v>
                </c:pt>
                <c:pt idx="9">
                  <c:v>13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12-4FEA-9FB9-412AA011A78E}"/>
            </c:ext>
          </c:extLst>
        </c:ser>
        <c:ser>
          <c:idx val="15"/>
          <c:order val="15"/>
          <c:tx>
            <c:strRef>
              <c:f>'Auswertung Meta'!$A$138:$B$138</c:f>
              <c:strCache>
                <c:ptCount val="2"/>
                <c:pt idx="0">
                  <c:v>Med. Problem</c:v>
                </c:pt>
                <c:pt idx="1">
                  <c:v>2018</c:v>
                </c:pt>
              </c:strCache>
            </c:strRef>
          </c:tx>
          <c:spPr>
            <a:solidFill>
              <a:srgbClr val="9983B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Meta'!$C$138:$N$138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12-4FEA-9FB9-412AA011A78E}"/>
            </c:ext>
          </c:extLst>
        </c:ser>
        <c:ser>
          <c:idx val="16"/>
          <c:order val="16"/>
          <c:tx>
            <c:strRef>
              <c:f>'Auswertung Meta'!$A$139:$B$139</c:f>
              <c:strCache>
                <c:ptCount val="2"/>
                <c:pt idx="0">
                  <c:v>Altersfahrer</c:v>
                </c:pt>
                <c:pt idx="1">
                  <c:v>2018</c:v>
                </c:pt>
              </c:strCache>
            </c:strRef>
          </c:tx>
          <c:spPr>
            <a:solidFill>
              <a:srgbClr val="6FBDD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Meta'!$C$139:$N$139</c:f>
              <c:numCache>
                <c:formatCode>General</c:formatCode>
                <c:ptCount val="12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13</c:v>
                </c:pt>
                <c:pt idx="4">
                  <c:v>8</c:v>
                </c:pt>
                <c:pt idx="5">
                  <c:v>12</c:v>
                </c:pt>
                <c:pt idx="6">
                  <c:v>21</c:v>
                </c:pt>
                <c:pt idx="7">
                  <c:v>32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12-4FEA-9FB9-412AA011A78E}"/>
            </c:ext>
          </c:extLst>
        </c:ser>
        <c:ser>
          <c:idx val="17"/>
          <c:order val="17"/>
          <c:tx>
            <c:strRef>
              <c:f>'Auswertung Meta'!$A$140:$B$140</c:f>
              <c:strCache>
                <c:ptCount val="2"/>
                <c:pt idx="0">
                  <c:v>Alkohol</c:v>
                </c:pt>
                <c:pt idx="1">
                  <c:v>2018</c:v>
                </c:pt>
              </c:strCache>
            </c:strRef>
          </c:tx>
          <c:spPr>
            <a:solidFill>
              <a:srgbClr val="F9AB6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Meta'!$C$140:$N$140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12-4FEA-9FB9-412AA011A78E}"/>
            </c:ext>
          </c:extLst>
        </c:ser>
        <c:ser>
          <c:idx val="18"/>
          <c:order val="18"/>
          <c:tx>
            <c:strRef>
              <c:f>'Auswertung Meta'!$A$141:$B$141</c:f>
              <c:strCache>
                <c:ptCount val="2"/>
                <c:pt idx="0">
                  <c:v>Kontrollgruppe</c:v>
                </c:pt>
                <c:pt idx="1">
                  <c:v>2018</c:v>
                </c:pt>
              </c:strCache>
            </c:strRef>
          </c:tx>
          <c:spPr>
            <a:solidFill>
              <a:srgbClr val="3A679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Meta'!$C$141:$N$141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12-4FEA-9FB9-412AA011A78E}"/>
            </c:ext>
          </c:extLst>
        </c:ser>
        <c:ser>
          <c:idx val="19"/>
          <c:order val="19"/>
          <c:tx>
            <c:strRef>
              <c:f>'Auswertung Meta'!$A$142:$B$142</c:f>
              <c:strCache>
                <c:ptCount val="2"/>
                <c:pt idx="0">
                  <c:v>Verdachtsfall</c:v>
                </c:pt>
                <c:pt idx="1">
                  <c:v>2018</c:v>
                </c:pt>
              </c:strCache>
            </c:strRef>
          </c:tx>
          <c:spPr>
            <a:solidFill>
              <a:srgbClr val="9F3B3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Meta'!$C$142:$N$142</c:f>
              <c:numCache>
                <c:formatCode>General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39</c:v>
                </c:pt>
                <c:pt idx="3">
                  <c:v>50</c:v>
                </c:pt>
                <c:pt idx="4">
                  <c:v>44</c:v>
                </c:pt>
                <c:pt idx="5">
                  <c:v>21</c:v>
                </c:pt>
                <c:pt idx="6">
                  <c:v>48</c:v>
                </c:pt>
                <c:pt idx="7">
                  <c:v>54</c:v>
                </c:pt>
                <c:pt idx="8">
                  <c:v>70</c:v>
                </c:pt>
                <c:pt idx="9">
                  <c:v>64</c:v>
                </c:pt>
                <c:pt idx="10">
                  <c:v>50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412-4FEA-9FB9-412AA011A78E}"/>
            </c:ext>
          </c:extLst>
        </c:ser>
        <c:ser>
          <c:idx val="20"/>
          <c:order val="20"/>
          <c:tx>
            <c:strRef>
              <c:f>'Auswertung Meta'!$A$143:$B$143</c:f>
              <c:strCache>
                <c:ptCount val="2"/>
                <c:pt idx="0">
                  <c:v>Total</c:v>
                </c:pt>
                <c:pt idx="1">
                  <c:v>2018</c:v>
                </c:pt>
              </c:strCache>
            </c:strRef>
          </c:tx>
          <c:spPr>
            <a:solidFill>
              <a:srgbClr val="7E9D4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Meta'!$C$143:$N$143</c:f>
              <c:numCache>
                <c:formatCode>General</c:formatCode>
                <c:ptCount val="12"/>
                <c:pt idx="0">
                  <c:v>68</c:v>
                </c:pt>
                <c:pt idx="1">
                  <c:v>62</c:v>
                </c:pt>
                <c:pt idx="2">
                  <c:v>77</c:v>
                </c:pt>
                <c:pt idx="3">
                  <c:v>86</c:v>
                </c:pt>
                <c:pt idx="4">
                  <c:v>62</c:v>
                </c:pt>
                <c:pt idx="5">
                  <c:v>55</c:v>
                </c:pt>
                <c:pt idx="6">
                  <c:v>86</c:v>
                </c:pt>
                <c:pt idx="7">
                  <c:v>100</c:v>
                </c:pt>
                <c:pt idx="8">
                  <c:v>107</c:v>
                </c:pt>
                <c:pt idx="9">
                  <c:v>97</c:v>
                </c:pt>
                <c:pt idx="10">
                  <c:v>83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12-4FEA-9FB9-412AA011A78E}"/>
            </c:ext>
          </c:extLst>
        </c:ser>
        <c:ser>
          <c:idx val="21"/>
          <c:order val="21"/>
          <c:tx>
            <c:strRef>
              <c:f>'Auswertung Meta'!$A$144:$B$144</c:f>
              <c:strCache>
                <c:ptCount val="2"/>
                <c:pt idx="0">
                  <c:v>Berufsfahrer</c:v>
                </c:pt>
                <c:pt idx="1">
                  <c:v>2019</c:v>
                </c:pt>
              </c:strCache>
            </c:strRef>
          </c:tx>
          <c:spPr>
            <a:solidFill>
              <a:srgbClr val="664F83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Meta'!$C$144:$N$144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11</c:v>
                </c:pt>
                <c:pt idx="6">
                  <c:v>19</c:v>
                </c:pt>
                <c:pt idx="7">
                  <c:v>7</c:v>
                </c:pt>
                <c:pt idx="8">
                  <c:v>11</c:v>
                </c:pt>
                <c:pt idx="9">
                  <c:v>10</c:v>
                </c:pt>
                <c:pt idx="10">
                  <c:v>12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412-4FEA-9FB9-412AA011A78E}"/>
            </c:ext>
          </c:extLst>
        </c:ser>
        <c:ser>
          <c:idx val="22"/>
          <c:order val="22"/>
          <c:tx>
            <c:strRef>
              <c:f>'Auswertung Meta'!$A$145:$B$145</c:f>
              <c:strCache>
                <c:ptCount val="2"/>
                <c:pt idx="0">
                  <c:v>Med. Problem</c:v>
                </c:pt>
                <c:pt idx="1">
                  <c:v>2019</c:v>
                </c:pt>
              </c:strCache>
            </c:strRef>
          </c:tx>
          <c:spPr>
            <a:solidFill>
              <a:srgbClr val="358EA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Meta'!$C$145:$N$145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12-4FEA-9FB9-412AA011A78E}"/>
            </c:ext>
          </c:extLst>
        </c:ser>
        <c:ser>
          <c:idx val="23"/>
          <c:order val="23"/>
          <c:tx>
            <c:strRef>
              <c:f>'Auswertung Meta'!$A$146:$B$146</c:f>
              <c:strCache>
                <c:ptCount val="2"/>
                <c:pt idx="0">
                  <c:v>Altersfahrer</c:v>
                </c:pt>
                <c:pt idx="1">
                  <c:v>2019</c:v>
                </c:pt>
              </c:strCache>
            </c:strRef>
          </c:tx>
          <c:spPr>
            <a:solidFill>
              <a:srgbClr val="F3740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Meta'!$C$146:$N$146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19</c:v>
                </c:pt>
                <c:pt idx="3">
                  <c:v>9</c:v>
                </c:pt>
                <c:pt idx="4">
                  <c:v>26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14</c:v>
                </c:pt>
                <c:pt idx="9">
                  <c:v>25</c:v>
                </c:pt>
                <c:pt idx="10">
                  <c:v>20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412-4FEA-9FB9-412AA011A78E}"/>
            </c:ext>
          </c:extLst>
        </c:ser>
        <c:ser>
          <c:idx val="24"/>
          <c:order val="24"/>
          <c:tx>
            <c:strRef>
              <c:f>'Auswertung Meta'!$A$147:$B$147</c:f>
              <c:strCache>
                <c:ptCount val="2"/>
                <c:pt idx="0">
                  <c:v>Alkohol</c:v>
                </c:pt>
                <c:pt idx="1">
                  <c:v>2019</c:v>
                </c:pt>
              </c:strCache>
            </c:strRef>
          </c:tx>
          <c:spPr>
            <a:solidFill>
              <a:srgbClr val="95B3D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Meta'!$C$147:$N$147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12-4FEA-9FB9-412AA011A78E}"/>
            </c:ext>
          </c:extLst>
        </c:ser>
        <c:ser>
          <c:idx val="25"/>
          <c:order val="25"/>
          <c:tx>
            <c:strRef>
              <c:f>'Auswertung Meta'!$A$148:$B$148</c:f>
              <c:strCache>
                <c:ptCount val="2"/>
                <c:pt idx="0">
                  <c:v>Kontrollgruppe</c:v>
                </c:pt>
                <c:pt idx="1">
                  <c:v>2019</c:v>
                </c:pt>
              </c:strCache>
            </c:strRef>
          </c:tx>
          <c:spPr>
            <a:solidFill>
              <a:srgbClr val="D99694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Meta'!$C$148:$N$148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12-4FEA-9FB9-412AA011A78E}"/>
            </c:ext>
          </c:extLst>
        </c:ser>
        <c:ser>
          <c:idx val="26"/>
          <c:order val="26"/>
          <c:tx>
            <c:strRef>
              <c:f>'Auswertung Meta'!$A$149:$B$149</c:f>
              <c:strCache>
                <c:ptCount val="2"/>
                <c:pt idx="0">
                  <c:v>Verdachtsfall</c:v>
                </c:pt>
                <c:pt idx="1">
                  <c:v>2019</c:v>
                </c:pt>
              </c:strCache>
            </c:strRef>
          </c:tx>
          <c:spPr>
            <a:solidFill>
              <a:srgbClr val="C3D69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Meta'!$C$149:$N$149</c:f>
              <c:numCache>
                <c:formatCode>General</c:formatCode>
                <c:ptCount val="12"/>
                <c:pt idx="0">
                  <c:v>9</c:v>
                </c:pt>
                <c:pt idx="1">
                  <c:v>30</c:v>
                </c:pt>
                <c:pt idx="2">
                  <c:v>39</c:v>
                </c:pt>
                <c:pt idx="3">
                  <c:v>13</c:v>
                </c:pt>
                <c:pt idx="4">
                  <c:v>72</c:v>
                </c:pt>
                <c:pt idx="5">
                  <c:v>148</c:v>
                </c:pt>
                <c:pt idx="6">
                  <c:v>143</c:v>
                </c:pt>
                <c:pt idx="7">
                  <c:v>139</c:v>
                </c:pt>
                <c:pt idx="8">
                  <c:v>129</c:v>
                </c:pt>
                <c:pt idx="9">
                  <c:v>71</c:v>
                </c:pt>
                <c:pt idx="10">
                  <c:v>63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12-4FEA-9FB9-412AA011A78E}"/>
            </c:ext>
          </c:extLst>
        </c:ser>
        <c:ser>
          <c:idx val="27"/>
          <c:order val="27"/>
          <c:tx>
            <c:strRef>
              <c:f>'Auswertung Meta'!$A$150:$B$150</c:f>
              <c:strCache>
                <c:ptCount val="2"/>
                <c:pt idx="0">
                  <c:v>Total</c:v>
                </c:pt>
                <c:pt idx="1">
                  <c:v>2019</c:v>
                </c:pt>
              </c:strCache>
            </c:strRef>
          </c:tx>
          <c:spPr>
            <a:solidFill>
              <a:srgbClr val="B3A2C7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Meta'!$C$150:$N$150</c:f>
              <c:numCache>
                <c:formatCode>General</c:formatCode>
                <c:ptCount val="12"/>
                <c:pt idx="0">
                  <c:v>21</c:v>
                </c:pt>
                <c:pt idx="1">
                  <c:v>54</c:v>
                </c:pt>
                <c:pt idx="2">
                  <c:v>70</c:v>
                </c:pt>
                <c:pt idx="3">
                  <c:v>29</c:v>
                </c:pt>
                <c:pt idx="4">
                  <c:v>114</c:v>
                </c:pt>
                <c:pt idx="5">
                  <c:v>200</c:v>
                </c:pt>
                <c:pt idx="6">
                  <c:v>198</c:v>
                </c:pt>
                <c:pt idx="7">
                  <c:v>182</c:v>
                </c:pt>
                <c:pt idx="8">
                  <c:v>156</c:v>
                </c:pt>
                <c:pt idx="9">
                  <c:v>110</c:v>
                </c:pt>
                <c:pt idx="10">
                  <c:v>103</c:v>
                </c:pt>
                <c:pt idx="1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412-4FEA-9FB9-412AA011A78E}"/>
            </c:ext>
          </c:extLst>
        </c:ser>
        <c:ser>
          <c:idx val="28"/>
          <c:order val="28"/>
          <c:tx>
            <c:strRef>
              <c:f>'Auswertung Meta'!$A$151:$B$151</c:f>
              <c:strCache>
                <c:ptCount val="2"/>
                <c:pt idx="0">
                  <c:v>Berufsfahrer</c:v>
                </c:pt>
                <c:pt idx="1">
                  <c:v>2020</c:v>
                </c:pt>
              </c:strCache>
            </c:strRef>
          </c:tx>
          <c:spPr>
            <a:solidFill>
              <a:srgbClr val="93CDD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Meta'!$C$151:$N$151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13</c:v>
                </c:pt>
                <c:pt idx="5">
                  <c:v>11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412-4FEA-9FB9-412AA011A78E}"/>
            </c:ext>
          </c:extLst>
        </c:ser>
        <c:ser>
          <c:idx val="29"/>
          <c:order val="29"/>
          <c:tx>
            <c:strRef>
              <c:f>'Auswertung Meta'!$A$152:$B$152</c:f>
              <c:strCache>
                <c:ptCount val="2"/>
                <c:pt idx="0">
                  <c:v>Med. Problem</c:v>
                </c:pt>
                <c:pt idx="1">
                  <c:v>2020</c:v>
                </c:pt>
              </c:strCache>
            </c:strRef>
          </c:tx>
          <c:spPr>
            <a:solidFill>
              <a:srgbClr val="FAC09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Meta'!$C$152:$N$152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12-4FEA-9FB9-412AA011A78E}"/>
            </c:ext>
          </c:extLst>
        </c:ser>
        <c:ser>
          <c:idx val="30"/>
          <c:order val="30"/>
          <c:tx>
            <c:strRef>
              <c:f>'Auswertung Meta'!$A$153:$B$153</c:f>
              <c:strCache>
                <c:ptCount val="2"/>
                <c:pt idx="0">
                  <c:v>Altersfahrer</c:v>
                </c:pt>
                <c:pt idx="1">
                  <c:v>2020</c:v>
                </c:pt>
              </c:strCache>
            </c:strRef>
          </c:tx>
          <c:spPr>
            <a:solidFill>
              <a:srgbClr val="254061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Meta'!$C$153:$N$153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20</c:v>
                </c:pt>
                <c:pt idx="9">
                  <c:v>14</c:v>
                </c:pt>
                <c:pt idx="10">
                  <c:v>8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412-4FEA-9FB9-412AA011A78E}"/>
            </c:ext>
          </c:extLst>
        </c:ser>
        <c:ser>
          <c:idx val="31"/>
          <c:order val="31"/>
          <c:tx>
            <c:strRef>
              <c:f>'Auswertung Meta'!$A$154:$B$154</c:f>
              <c:strCache>
                <c:ptCount val="2"/>
                <c:pt idx="0">
                  <c:v>Alkohol</c:v>
                </c:pt>
                <c:pt idx="1">
                  <c:v>2020</c:v>
                </c:pt>
              </c:strCache>
            </c:strRef>
          </c:tx>
          <c:spPr>
            <a:solidFill>
              <a:srgbClr val="632523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Meta'!$C$154:$N$154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412-4FEA-9FB9-412AA011A78E}"/>
            </c:ext>
          </c:extLst>
        </c:ser>
        <c:ser>
          <c:idx val="32"/>
          <c:order val="32"/>
          <c:tx>
            <c:strRef>
              <c:f>'Auswertung Meta'!$A$155:$B$155</c:f>
              <c:strCache>
                <c:ptCount val="2"/>
                <c:pt idx="0">
                  <c:v>Kontrollgruppe</c:v>
                </c:pt>
                <c:pt idx="1">
                  <c:v>2020</c:v>
                </c:pt>
              </c:strCache>
            </c:strRef>
          </c:tx>
          <c:spPr>
            <a:solidFill>
              <a:srgbClr val="4F622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Meta'!$C$155:$N$155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412-4FEA-9FB9-412AA011A78E}"/>
            </c:ext>
          </c:extLst>
        </c:ser>
        <c:ser>
          <c:idx val="33"/>
          <c:order val="33"/>
          <c:tx>
            <c:strRef>
              <c:f>'Auswertung Meta'!$A$156:$B$156</c:f>
              <c:strCache>
                <c:ptCount val="2"/>
                <c:pt idx="0">
                  <c:v>Verdachtsfall</c:v>
                </c:pt>
                <c:pt idx="1">
                  <c:v>2020</c:v>
                </c:pt>
              </c:strCache>
            </c:strRef>
          </c:tx>
          <c:spPr>
            <a:solidFill>
              <a:srgbClr val="403152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Meta'!$C$156:$N$156</c:f>
              <c:numCache>
                <c:formatCode>General</c:formatCode>
                <c:ptCount val="12"/>
                <c:pt idx="0">
                  <c:v>40</c:v>
                </c:pt>
                <c:pt idx="1">
                  <c:v>37</c:v>
                </c:pt>
                <c:pt idx="2">
                  <c:v>48</c:v>
                </c:pt>
                <c:pt idx="3">
                  <c:v>38</c:v>
                </c:pt>
                <c:pt idx="4">
                  <c:v>62</c:v>
                </c:pt>
                <c:pt idx="5">
                  <c:v>50</c:v>
                </c:pt>
                <c:pt idx="6">
                  <c:v>58</c:v>
                </c:pt>
                <c:pt idx="7">
                  <c:v>47</c:v>
                </c:pt>
                <c:pt idx="8">
                  <c:v>84</c:v>
                </c:pt>
                <c:pt idx="9">
                  <c:v>50</c:v>
                </c:pt>
                <c:pt idx="10">
                  <c:v>77</c:v>
                </c:pt>
                <c:pt idx="1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412-4FEA-9FB9-412AA011A78E}"/>
            </c:ext>
          </c:extLst>
        </c:ser>
        <c:ser>
          <c:idx val="34"/>
          <c:order val="34"/>
          <c:tx>
            <c:strRef>
              <c:f>'Auswertung Meta'!$A$157:$B$157</c:f>
              <c:strCache>
                <c:ptCount val="2"/>
                <c:pt idx="0">
                  <c:v>Total</c:v>
                </c:pt>
                <c:pt idx="1">
                  <c:v>2020</c:v>
                </c:pt>
              </c:strCache>
            </c:strRef>
          </c:tx>
          <c:spPr>
            <a:solidFill>
              <a:srgbClr val="215968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'Auswertung Meta'!$C$122:$N$122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'Auswertung Meta'!$C$157:$N$157</c:f>
              <c:numCache>
                <c:formatCode>General</c:formatCode>
                <c:ptCount val="12"/>
                <c:pt idx="0">
                  <c:v>64</c:v>
                </c:pt>
                <c:pt idx="1">
                  <c:v>58</c:v>
                </c:pt>
                <c:pt idx="2">
                  <c:v>69</c:v>
                </c:pt>
                <c:pt idx="3">
                  <c:v>55</c:v>
                </c:pt>
                <c:pt idx="4">
                  <c:v>91</c:v>
                </c:pt>
                <c:pt idx="5">
                  <c:v>79</c:v>
                </c:pt>
                <c:pt idx="6">
                  <c:v>84</c:v>
                </c:pt>
                <c:pt idx="7">
                  <c:v>65</c:v>
                </c:pt>
                <c:pt idx="8">
                  <c:v>107</c:v>
                </c:pt>
                <c:pt idx="9">
                  <c:v>78</c:v>
                </c:pt>
                <c:pt idx="10">
                  <c:v>91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412-4FEA-9FB9-412AA011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71076"/>
        <c:axId val="59232753"/>
      </c:barChart>
      <c:catAx>
        <c:axId val="466710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59232753"/>
        <c:crosses val="autoZero"/>
        <c:auto val="1"/>
        <c:lblAlgn val="ctr"/>
        <c:lblOffset val="100"/>
        <c:noMultiLvlLbl val="0"/>
      </c:catAx>
      <c:valAx>
        <c:axId val="5923275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46671076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19080</xdr:colOff>
      <xdr:row>0</xdr:row>
      <xdr:rowOff>16200</xdr:rowOff>
    </xdr:from>
    <xdr:to>
      <xdr:col>2</xdr:col>
      <xdr:colOff>323280</xdr:colOff>
      <xdr:row>8</xdr:row>
      <xdr:rowOff>169560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9080" y="16200"/>
          <a:ext cx="1838160" cy="182016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Diese Form stellt einen Tabellendatenschnitt dar. Tabellendatenschnitte werden ab Excel unterstützt.</a:t>
          </a: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</a:p>
      </xdr:txBody>
    </xdr:sp>
    <xdr:clientData/>
  </xdr:twoCellAnchor>
  <xdr:twoCellAnchor editAs="absolute">
    <xdr:from>
      <xdr:col>0</xdr:col>
      <xdr:colOff>25920</xdr:colOff>
      <xdr:row>8</xdr:row>
      <xdr:rowOff>181080</xdr:rowOff>
    </xdr:from>
    <xdr:to>
      <xdr:col>2</xdr:col>
      <xdr:colOff>330120</xdr:colOff>
      <xdr:row>21</xdr:row>
      <xdr:rowOff>145080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5920" y="1847880"/>
          <a:ext cx="1838160" cy="244044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Diese Form stellt einen Tabellendatenschnitt dar. Tabellendatenschnitte werden ab Excel unterstützt.</a:t>
          </a: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</a:p>
      </xdr:txBody>
    </xdr:sp>
    <xdr:clientData/>
  </xdr:twoCellAnchor>
  <xdr:twoCellAnchor editAs="absolute">
    <xdr:from>
      <xdr:col>0</xdr:col>
      <xdr:colOff>41400</xdr:colOff>
      <xdr:row>21</xdr:row>
      <xdr:rowOff>164160</xdr:rowOff>
    </xdr:from>
    <xdr:to>
      <xdr:col>2</xdr:col>
      <xdr:colOff>345600</xdr:colOff>
      <xdr:row>38</xdr:row>
      <xdr:rowOff>88920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1400" y="4307400"/>
          <a:ext cx="1838160" cy="316332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Diese Form stellt einen Tabellendatenschnitt dar. Tabellendatenschnitte werden ab Excel unterstützt.</a:t>
          </a: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CH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</a:p>
      </xdr:txBody>
    </xdr:sp>
    <xdr:clientData/>
  </xdr:twoCellAnchor>
  <xdr:twoCellAnchor editAs="oneCell">
    <xdr:from>
      <xdr:col>3</xdr:col>
      <xdr:colOff>422640</xdr:colOff>
      <xdr:row>3</xdr:row>
      <xdr:rowOff>111960</xdr:rowOff>
    </xdr:from>
    <xdr:to>
      <xdr:col>16</xdr:col>
      <xdr:colOff>545760</xdr:colOff>
      <xdr:row>24</xdr:row>
      <xdr:rowOff>13320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699840</xdr:colOff>
      <xdr:row>4</xdr:row>
      <xdr:rowOff>64440</xdr:rowOff>
    </xdr:from>
    <xdr:to>
      <xdr:col>12</xdr:col>
      <xdr:colOff>699840</xdr:colOff>
      <xdr:row>21</xdr:row>
      <xdr:rowOff>155160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flipV="1">
          <a:off x="9904680" y="969120"/>
          <a:ext cx="0" cy="3329280"/>
        </a:xfrm>
        <a:prstGeom prst="line">
          <a:avLst/>
        </a:prstGeom>
        <a:ln w="1270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28440</xdr:colOff>
      <xdr:row>0</xdr:row>
      <xdr:rowOff>28440</xdr:rowOff>
    </xdr:from>
    <xdr:to>
      <xdr:col>2</xdr:col>
      <xdr:colOff>332640</xdr:colOff>
      <xdr:row>6</xdr:row>
      <xdr:rowOff>84960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8440" y="28440"/>
          <a:ext cx="1838160" cy="119952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47520</xdr:colOff>
      <xdr:row>6</xdr:row>
      <xdr:rowOff>95400</xdr:rowOff>
    </xdr:from>
    <xdr:to>
      <xdr:col>2</xdr:col>
      <xdr:colOff>351720</xdr:colOff>
      <xdr:row>21</xdr:row>
      <xdr:rowOff>132840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7520" y="1238400"/>
          <a:ext cx="1838160" cy="289476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68040</xdr:colOff>
      <xdr:row>23</xdr:row>
      <xdr:rowOff>10440</xdr:rowOff>
    </xdr:from>
    <xdr:to>
      <xdr:col>2</xdr:col>
      <xdr:colOff>372240</xdr:colOff>
      <xdr:row>36</xdr:row>
      <xdr:rowOff>57240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68040" y="4391640"/>
          <a:ext cx="1838160" cy="25236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3</xdr:col>
      <xdr:colOff>47520</xdr:colOff>
      <xdr:row>1</xdr:row>
      <xdr:rowOff>0</xdr:rowOff>
    </xdr:from>
    <xdr:to>
      <xdr:col>14</xdr:col>
      <xdr:colOff>104040</xdr:colOff>
      <xdr:row>21</xdr:row>
      <xdr:rowOff>75600</xdr:rowOff>
    </xdr:to>
    <xdr:graphicFrame macro="">
      <xdr:nvGraphicFramePr>
        <xdr:cNvPr id="8" name="Diagramm 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762120</xdr:colOff>
      <xdr:row>22</xdr:row>
      <xdr:rowOff>0</xdr:rowOff>
    </xdr:from>
    <xdr:to>
      <xdr:col>15</xdr:col>
      <xdr:colOff>389880</xdr:colOff>
      <xdr:row>45</xdr:row>
      <xdr:rowOff>123120</xdr:rowOff>
    </xdr:to>
    <xdr:graphicFrame macro="">
      <xdr:nvGraphicFramePr>
        <xdr:cNvPr id="9" name="Diagramm 6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177120</xdr:colOff>
      <xdr:row>14</xdr:row>
      <xdr:rowOff>189720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0" y="0"/>
          <a:ext cx="1711080" cy="28566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This shape represents a table slicer. Table slicers are supported in Excel or later.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If the shape was modified in an earlier version of Excel, or if the workbook was saved in Excel 2007 or earlier, the slicer can't be used.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0</xdr:colOff>
      <xdr:row>15</xdr:row>
      <xdr:rowOff>0</xdr:rowOff>
    </xdr:from>
    <xdr:to>
      <xdr:col>2</xdr:col>
      <xdr:colOff>177120</xdr:colOff>
      <xdr:row>27</xdr:row>
      <xdr:rowOff>142200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0" y="2857320"/>
          <a:ext cx="1711080" cy="24282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This shape represents a table slicer. Table slicers are supported in Excel or later.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US" sz="1100" b="0" strike="noStrike" spc="-1">
              <a:latin typeface="Times New Roman"/>
            </a:rPr>
            <a:t>If the shape was modified in an earlier version of Excel, or if the workbook was saved in Excel 2007 or earlier, the slicer can't be used.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177840</xdr:colOff>
      <xdr:row>0</xdr:row>
      <xdr:rowOff>12600</xdr:rowOff>
    </xdr:from>
    <xdr:to>
      <xdr:col>19</xdr:col>
      <xdr:colOff>634320</xdr:colOff>
      <xdr:row>36</xdr:row>
      <xdr:rowOff>164160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203040</xdr:colOff>
      <xdr:row>36</xdr:row>
      <xdr:rowOff>177840</xdr:rowOff>
    </xdr:from>
    <xdr:to>
      <xdr:col>19</xdr:col>
      <xdr:colOff>710280</xdr:colOff>
      <xdr:row>64</xdr:row>
      <xdr:rowOff>189720</xdr:rowOff>
    </xdr:to>
    <xdr:graphicFrame macro="">
      <xdr:nvGraphicFramePr>
        <xdr:cNvPr id="13" name="Chart 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200160</xdr:colOff>
      <xdr:row>66</xdr:row>
      <xdr:rowOff>-360</xdr:rowOff>
    </xdr:from>
    <xdr:to>
      <xdr:col>19</xdr:col>
      <xdr:colOff>713880</xdr:colOff>
      <xdr:row>91</xdr:row>
      <xdr:rowOff>180360</xdr:rowOff>
    </xdr:to>
    <xdr:graphicFrame macro="">
      <xdr:nvGraphicFramePr>
        <xdr:cNvPr id="14" name="Diagramm 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379800</xdr:colOff>
      <xdr:row>93</xdr:row>
      <xdr:rowOff>40320</xdr:rowOff>
    </xdr:from>
    <xdr:to>
      <xdr:col>20</xdr:col>
      <xdr:colOff>86400</xdr:colOff>
      <xdr:row>126</xdr:row>
      <xdr:rowOff>115560</xdr:rowOff>
    </xdr:to>
    <xdr:graphicFrame macro="">
      <xdr:nvGraphicFramePr>
        <xdr:cNvPr id="15" name="Diagramm 9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38160</xdr:colOff>
      <xdr:row>93</xdr:row>
      <xdr:rowOff>42480</xdr:rowOff>
    </xdr:from>
    <xdr:to>
      <xdr:col>2</xdr:col>
      <xdr:colOff>342360</xdr:colOff>
      <xdr:row>106</xdr:row>
      <xdr:rowOff>89280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38160" y="17758800"/>
          <a:ext cx="1838160" cy="252324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49320</xdr:colOff>
      <xdr:row>106</xdr:row>
      <xdr:rowOff>168840</xdr:rowOff>
    </xdr:from>
    <xdr:to>
      <xdr:col>2</xdr:col>
      <xdr:colOff>353520</xdr:colOff>
      <xdr:row>120</xdr:row>
      <xdr:rowOff>25200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9320" y="20361600"/>
          <a:ext cx="1838160" cy="25236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461520</xdr:colOff>
      <xdr:row>161</xdr:row>
      <xdr:rowOff>139680</xdr:rowOff>
    </xdr:from>
    <xdr:to>
      <xdr:col>20</xdr:col>
      <xdr:colOff>39600</xdr:colOff>
      <xdr:row>188</xdr:row>
      <xdr:rowOff>115920</xdr:rowOff>
    </xdr:to>
    <xdr:graphicFrame macro="">
      <xdr:nvGraphicFramePr>
        <xdr:cNvPr id="18" name="Diagramm 1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469440</xdr:colOff>
      <xdr:row>131</xdr:row>
      <xdr:rowOff>56160</xdr:rowOff>
    </xdr:from>
    <xdr:to>
      <xdr:col>20</xdr:col>
      <xdr:colOff>22680</xdr:colOff>
      <xdr:row>159</xdr:row>
      <xdr:rowOff>81000</xdr:rowOff>
    </xdr:to>
    <xdr:graphicFrame macro="">
      <xdr:nvGraphicFramePr>
        <xdr:cNvPr id="19" name="Diagramm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16920</xdr:colOff>
      <xdr:row>131</xdr:row>
      <xdr:rowOff>18000</xdr:rowOff>
    </xdr:from>
    <xdr:to>
      <xdr:col>2</xdr:col>
      <xdr:colOff>321120</xdr:colOff>
      <xdr:row>144</xdr:row>
      <xdr:rowOff>64800</xdr:rowOff>
    </xdr:to>
    <xdr:sp macro="" textlink="">
      <xdr:nvSpPr>
        <xdr:cNvPr id="20" name="CustomShap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6920" y="24973200"/>
          <a:ext cx="1838160" cy="25236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Diese Form stellt einen Tabellendatenschnitt dar. Tabellendatenschnitte werden in dieser Version von Excel nicht unterstützt.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de-DE" sz="1100" b="0" strike="noStrike" spc="-1">
              <a:latin typeface="Times New Roman"/>
            </a:rPr>
            <a:t>Wenn die Form in einer früheren Version von Excel geändert oder die Arbeitsmappe in Excel 2007 oder niedriger gespeichert wurde, kann der Datenschnitt nicht verwendet werden.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0</xdr:colOff>
      <xdr:row>144</xdr:row>
      <xdr:rowOff>109800</xdr:rowOff>
    </xdr:from>
    <xdr:to>
      <xdr:col>2</xdr:col>
      <xdr:colOff>304200</xdr:colOff>
      <xdr:row>157</xdr:row>
      <xdr:rowOff>156600</xdr:rowOff>
    </xdr:to>
    <xdr:sp macro="" textlink="">
      <xdr:nvSpPr>
        <xdr:cNvPr id="21" name="CustomShap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0" y="27541800"/>
          <a:ext cx="1838160" cy="252324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n-CH" sz="1100" b="0" strike="noStrike" spc="-1">
              <a:latin typeface="Times New Roman"/>
            </a:rPr>
            <a:t>This shape represents a table slicer. Table slicers are not supported in this version of Excel.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CH" sz="1100" b="0" strike="noStrike" spc="-1">
              <a:latin typeface="Times New Roman"/>
            </a:rPr>
            <a:t>If the shape was modified in an earlier version of Excel, or if the workbook was saved in Excel 2007 or earlier, the slicer can't be used.</a:t>
          </a:r>
          <a:endParaRPr lang="de-CH" sz="11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0</xdr:colOff>
      <xdr:row>161</xdr:row>
      <xdr:rowOff>134640</xdr:rowOff>
    </xdr:from>
    <xdr:to>
      <xdr:col>2</xdr:col>
      <xdr:colOff>318960</xdr:colOff>
      <xdr:row>175</xdr:row>
      <xdr:rowOff>43200</xdr:rowOff>
    </xdr:to>
    <xdr:sp macro="" textlink="">
      <xdr:nvSpPr>
        <xdr:cNvPr id="22" name="CustomShap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0" y="30804840"/>
          <a:ext cx="1852920" cy="2575800"/>
        </a:xfrm>
        <a:prstGeom prst="rect">
          <a:avLst/>
        </a:prstGeom>
        <a:solidFill>
          <a:srgbClr val="FFFFFF"/>
        </a:solidFill>
        <a:ln w="1">
          <a:solidFill>
            <a:srgbClr val="008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n-CH" sz="1100" b="0" strike="noStrike" spc="-1">
              <a:latin typeface="Times New Roman"/>
            </a:rPr>
            <a:t>This shape represents a table slicer. Table slicers are not supported in this version of Excel.</a:t>
          </a: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de-CH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CH" sz="1100" b="0" strike="noStrike" spc="-1">
              <a:latin typeface="Times New Roman"/>
            </a:rPr>
            <a:t>If the shape was modified in an earlier version of Excel, or if the workbook was saved in Excel 2007 or earlier, the slicer can't be used.</a:t>
          </a:r>
          <a:endParaRPr lang="de-CH" sz="1100" b="0" strike="noStrike" spc="-1">
            <a:latin typeface="Times New Roman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A70:M97" totalsRowShown="0">
  <autoFilter ref="A70:M97" xr:uid="{00000000-0009-0000-0100-000001000000}"/>
  <tableColumns count="13">
    <tableColumn id="1" xr3:uid="{00000000-0010-0000-0000-000001000000}" name="Spalte1"/>
    <tableColumn id="2" xr3:uid="{00000000-0010-0000-0000-000002000000}" name="Spalte2"/>
    <tableColumn id="3" xr3:uid="{00000000-0010-0000-0000-000003000000}" name="2010"/>
    <tableColumn id="4" xr3:uid="{00000000-0010-0000-0000-000004000000}" name="2011"/>
    <tableColumn id="5" xr3:uid="{00000000-0010-0000-0000-000005000000}" name="2012"/>
    <tableColumn id="6" xr3:uid="{00000000-0010-0000-0000-000006000000}" name="2013"/>
    <tableColumn id="7" xr3:uid="{00000000-0010-0000-0000-000007000000}" name="2014"/>
    <tableColumn id="8" xr3:uid="{00000000-0010-0000-0000-000008000000}" name="2015"/>
    <tableColumn id="9" xr3:uid="{00000000-0010-0000-0000-000009000000}" name="2016"/>
    <tableColumn id="10" xr3:uid="{00000000-0010-0000-0000-00000A000000}" name="2017"/>
    <tableColumn id="11" xr3:uid="{00000000-0010-0000-0000-00000B000000}" name="2018"/>
    <tableColumn id="12" xr3:uid="{00000000-0010-0000-0000-00000C000000}" name="2019"/>
    <tableColumn id="13" xr3:uid="{00000000-0010-0000-0000-00000D000000}" name="202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5" displayName="Tabelle5" ref="A122:N157" totalsRowShown="0">
  <autoFilter ref="A122:N157" xr:uid="{00000000-0009-0000-0100-000004000000}"/>
  <tableColumns count="14">
    <tableColumn id="1" xr3:uid="{00000000-0010-0000-0100-000001000000}" name="Spalte1"/>
    <tableColumn id="2" xr3:uid="{00000000-0010-0000-0100-000002000000}" name="Spalte2"/>
    <tableColumn id="3" xr3:uid="{00000000-0010-0000-0100-000003000000}" name="1"/>
    <tableColumn id="4" xr3:uid="{00000000-0010-0000-0100-000004000000}" name="2"/>
    <tableColumn id="5" xr3:uid="{00000000-0010-0000-0100-000005000000}" name="3"/>
    <tableColumn id="6" xr3:uid="{00000000-0010-0000-0100-000006000000}" name="4"/>
    <tableColumn id="7" xr3:uid="{00000000-0010-0000-0100-000007000000}" name="5"/>
    <tableColumn id="8" xr3:uid="{00000000-0010-0000-0100-000008000000}" name="6"/>
    <tableColumn id="9" xr3:uid="{00000000-0010-0000-0100-000009000000}" name="7"/>
    <tableColumn id="10" xr3:uid="{00000000-0010-0000-0100-00000A000000}" name="8"/>
    <tableColumn id="11" xr3:uid="{00000000-0010-0000-0100-00000B000000}" name="9"/>
    <tableColumn id="12" xr3:uid="{00000000-0010-0000-0100-00000C000000}" name="10"/>
    <tableColumn id="13" xr3:uid="{00000000-0010-0000-0100-00000D000000}" name="11"/>
    <tableColumn id="14" xr3:uid="{00000000-0010-0000-0100-00000E000000}" name="1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3" displayName="Table3" ref="A35:AW56" totalsRowShown="0">
  <autoFilter ref="A35:AW56" xr:uid="{00000000-0009-0000-0100-000005000000}"/>
  <tableColumns count="49">
    <tableColumn id="1" xr3:uid="{00000000-0010-0000-0200-000001000000}" name="Gruppe"/>
    <tableColumn id="2" xr3:uid="{00000000-0010-0000-0200-000002000000}" name="Geschlecht"/>
    <tableColumn id="3" xr3:uid="{00000000-0010-0000-0200-000003000000}" name="Name"/>
    <tableColumn id="4" xr3:uid="{00000000-0010-0000-0200-000004000000}" name="01:00"/>
    <tableColumn id="5" xr3:uid="{00000000-0010-0000-0200-000005000000}" name="02:00"/>
    <tableColumn id="6" xr3:uid="{00000000-0010-0000-0200-000006000000}" name="03:00"/>
    <tableColumn id="7" xr3:uid="{00000000-0010-0000-0200-000007000000}" name="04:00"/>
    <tableColumn id="8" xr3:uid="{00000000-0010-0000-0200-000008000000}" name="05:00"/>
    <tableColumn id="9" xr3:uid="{00000000-0010-0000-0200-000009000000}" name="06:00"/>
    <tableColumn id="10" xr3:uid="{00000000-0010-0000-0200-00000A000000}" name="07:00"/>
    <tableColumn id="11" xr3:uid="{00000000-0010-0000-0200-00000B000000}" name="08:00"/>
    <tableColumn id="12" xr3:uid="{00000000-0010-0000-0200-00000C000000}" name="09:00"/>
    <tableColumn id="13" xr3:uid="{00000000-0010-0000-0200-00000D000000}" name="10:00"/>
    <tableColumn id="14" xr3:uid="{00000000-0010-0000-0200-00000E000000}" name="11:00"/>
    <tableColumn id="15" xr3:uid="{00000000-0010-0000-0200-00000F000000}" name="12:00"/>
    <tableColumn id="16" xr3:uid="{00000000-0010-0000-0200-000010000000}" name="13:00"/>
    <tableColumn id="17" xr3:uid="{00000000-0010-0000-0200-000011000000}" name="14:00"/>
    <tableColumn id="18" xr3:uid="{00000000-0010-0000-0200-000012000000}" name="15:00"/>
    <tableColumn id="19" xr3:uid="{00000000-0010-0000-0200-000013000000}" name="16:00"/>
    <tableColumn id="20" xr3:uid="{00000000-0010-0000-0200-000014000000}" name="17:00"/>
    <tableColumn id="21" xr3:uid="{00000000-0010-0000-0200-000015000000}" name="18:00"/>
    <tableColumn id="22" xr3:uid="{00000000-0010-0000-0200-000016000000}" name="19:00"/>
    <tableColumn id="23" xr3:uid="{00000000-0010-0000-0200-000017000000}" name="20:00"/>
    <tableColumn id="24" xr3:uid="{00000000-0010-0000-0200-000018000000}" name="21:00"/>
    <tableColumn id="25" xr3:uid="{00000000-0010-0000-0200-000019000000}" name="22:00"/>
    <tableColumn id="26" xr3:uid="{00000000-0010-0000-0200-00001A000000}" name="23:00"/>
    <tableColumn id="27" xr3:uid="{00000000-0010-0000-0200-00001B000000}" name="00:00"/>
    <tableColumn id="28" xr3:uid="{00000000-0010-0000-0200-00001C000000}" name="  "/>
    <tableColumn id="29" xr3:uid="{00000000-0010-0000-0200-00001D000000}" name="20"/>
    <tableColumn id="30" xr3:uid="{00000000-0010-0000-0200-00001E000000}" name="30"/>
    <tableColumn id="31" xr3:uid="{00000000-0010-0000-0200-00001F000000}" name="40"/>
    <tableColumn id="32" xr3:uid="{00000000-0010-0000-0200-000020000000}" name="50"/>
    <tableColumn id="33" xr3:uid="{00000000-0010-0000-0200-000021000000}" name="60"/>
    <tableColumn id="34" xr3:uid="{00000000-0010-0000-0200-000022000000}" name="70"/>
    <tableColumn id="35" xr3:uid="{00000000-0010-0000-0200-000023000000}" name="80"/>
    <tableColumn id="36" xr3:uid="{00000000-0010-0000-0200-000024000000}" name="90"/>
    <tableColumn id="37" xr3:uid="{00000000-0010-0000-0200-000025000000}" name="100"/>
    <tableColumn id="38" xr3:uid="{00000000-0010-0000-0200-000026000000}" name="1"/>
    <tableColumn id="39" xr3:uid="{00000000-0010-0000-0200-000027000000}" name="2"/>
    <tableColumn id="40" xr3:uid="{00000000-0010-0000-0200-000028000000}" name="3"/>
    <tableColumn id="41" xr3:uid="{00000000-0010-0000-0200-000029000000}" name="4"/>
    <tableColumn id="42" xr3:uid="{00000000-0010-0000-0200-00002A000000}" name="5"/>
    <tableColumn id="43" xr3:uid="{00000000-0010-0000-0200-00002B000000}" name="6"/>
    <tableColumn id="44" xr3:uid="{00000000-0010-0000-0200-00002C000000}" name="7"/>
    <tableColumn id="45" xr3:uid="{00000000-0010-0000-0200-00002D000000}" name="8"/>
    <tableColumn id="46" xr3:uid="{00000000-0010-0000-0200-00002E000000}" name="9"/>
    <tableColumn id="47" xr3:uid="{00000000-0010-0000-0200-00002F000000}" name="10"/>
    <tableColumn id="48" xr3:uid="{00000000-0010-0000-0200-000030000000}" name="11"/>
    <tableColumn id="49" xr3:uid="{00000000-0010-0000-0200-000031000000}" name="1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112:BE119" totalsRowShown="0">
  <autoFilter ref="A112:BE119" xr:uid="{00000000-0009-0000-0100-000006000000}">
    <filterColumn colId="0">
      <filters>
        <filter val="Altersfahrer"/>
        <filter val="Med. Problem"/>
        <filter val="Verdachtsfall"/>
      </filters>
    </filterColumn>
  </autoFilter>
  <tableColumns count="57">
    <tableColumn id="1" xr3:uid="{00000000-0010-0000-0300-000001000000}" name="Column1"/>
    <tableColumn id="2" xr3:uid="{00000000-0010-0000-0300-000002000000}" name="01/2016"/>
    <tableColumn id="3" xr3:uid="{00000000-0010-0000-0300-000003000000}" name="02/2016"/>
    <tableColumn id="4" xr3:uid="{00000000-0010-0000-0300-000004000000}" name="03/2016"/>
    <tableColumn id="5" xr3:uid="{00000000-0010-0000-0300-000005000000}" name="04/2016"/>
    <tableColumn id="6" xr3:uid="{00000000-0010-0000-0300-000006000000}" name="05/2016"/>
    <tableColumn id="7" xr3:uid="{00000000-0010-0000-0300-000007000000}" name="06/2016"/>
    <tableColumn id="8" xr3:uid="{00000000-0010-0000-0300-000008000000}" name="07/2016"/>
    <tableColumn id="9" xr3:uid="{00000000-0010-0000-0300-000009000000}" name="08/2016"/>
    <tableColumn id="10" xr3:uid="{00000000-0010-0000-0300-00000A000000}" name="09/2016"/>
    <tableColumn id="11" xr3:uid="{00000000-0010-0000-0300-00000B000000}" name="10/2016"/>
    <tableColumn id="12" xr3:uid="{00000000-0010-0000-0300-00000C000000}" name="11/2016"/>
    <tableColumn id="13" xr3:uid="{00000000-0010-0000-0300-00000D000000}" name="12/2016"/>
    <tableColumn id="14" xr3:uid="{00000000-0010-0000-0300-00000E000000}" name="01/2017"/>
    <tableColumn id="15" xr3:uid="{00000000-0010-0000-0300-00000F000000}" name="02/2017"/>
    <tableColumn id="16" xr3:uid="{00000000-0010-0000-0300-000010000000}" name="03/2017"/>
    <tableColumn id="17" xr3:uid="{00000000-0010-0000-0300-000011000000}" name="04/2017"/>
    <tableColumn id="18" xr3:uid="{00000000-0010-0000-0300-000012000000}" name="05/2017"/>
    <tableColumn id="19" xr3:uid="{00000000-0010-0000-0300-000013000000}" name="06/2017"/>
    <tableColumn id="20" xr3:uid="{00000000-0010-0000-0300-000014000000}" name="07/2017"/>
    <tableColumn id="21" xr3:uid="{00000000-0010-0000-0300-000015000000}" name="08/2017"/>
    <tableColumn id="22" xr3:uid="{00000000-0010-0000-0300-000016000000}" name="09/2017"/>
    <tableColumn id="23" xr3:uid="{00000000-0010-0000-0300-000017000000}" name="10/2017"/>
    <tableColumn id="24" xr3:uid="{00000000-0010-0000-0300-000018000000}" name="11/2017"/>
    <tableColumn id="25" xr3:uid="{00000000-0010-0000-0300-000019000000}" name="12/2017"/>
    <tableColumn id="26" xr3:uid="{00000000-0010-0000-0300-00001A000000}" name="01/2018"/>
    <tableColumn id="27" xr3:uid="{00000000-0010-0000-0300-00001B000000}" name="02/2018"/>
    <tableColumn id="28" xr3:uid="{00000000-0010-0000-0300-00001C000000}" name="03/2018"/>
    <tableColumn id="29" xr3:uid="{00000000-0010-0000-0300-00001D000000}" name="04/2018"/>
    <tableColumn id="30" xr3:uid="{00000000-0010-0000-0300-00001E000000}" name="05/2018"/>
    <tableColumn id="31" xr3:uid="{00000000-0010-0000-0300-00001F000000}" name="06/2018"/>
    <tableColumn id="32" xr3:uid="{00000000-0010-0000-0300-000020000000}" name="07/2018"/>
    <tableColumn id="33" xr3:uid="{00000000-0010-0000-0300-000021000000}" name="08/2018"/>
    <tableColumn id="34" xr3:uid="{00000000-0010-0000-0300-000022000000}" name="09/2018"/>
    <tableColumn id="35" xr3:uid="{00000000-0010-0000-0300-000023000000}" name="10/2018"/>
    <tableColumn id="36" xr3:uid="{00000000-0010-0000-0300-000024000000}" name="11/2018"/>
    <tableColumn id="37" xr3:uid="{00000000-0010-0000-0300-000025000000}" name="12/2018"/>
    <tableColumn id="38" xr3:uid="{00000000-0010-0000-0300-000026000000}" name="01/2019"/>
    <tableColumn id="39" xr3:uid="{00000000-0010-0000-0300-000027000000}" name="02/2019"/>
    <tableColumn id="40" xr3:uid="{00000000-0010-0000-0300-000028000000}" name="03/2019"/>
    <tableColumn id="41" xr3:uid="{00000000-0010-0000-0300-000029000000}" name="04/2019"/>
    <tableColumn id="42" xr3:uid="{00000000-0010-0000-0300-00002A000000}" name="05/2019"/>
    <tableColumn id="43" xr3:uid="{00000000-0010-0000-0300-00002B000000}" name="06/2019"/>
    <tableColumn id="44" xr3:uid="{00000000-0010-0000-0300-00002C000000}" name="07/2019"/>
    <tableColumn id="45" xr3:uid="{00000000-0010-0000-0300-00002D000000}" name="08/2019"/>
    <tableColumn id="46" xr3:uid="{00000000-0010-0000-0300-00002E000000}" name="09/2019"/>
    <tableColumn id="47" xr3:uid="{00000000-0010-0000-0300-00002F000000}" name="10/2019"/>
    <tableColumn id="48" xr3:uid="{00000000-0010-0000-0300-000030000000}" name="11/2019"/>
    <tableColumn id="49" xr3:uid="{00000000-0010-0000-0300-000031000000}" name="12/2019"/>
    <tableColumn id="50" xr3:uid="{00000000-0010-0000-0300-000032000000}" name="01/2020"/>
    <tableColumn id="51" xr3:uid="{00000000-0010-0000-0300-000033000000}" name="02/2020"/>
    <tableColumn id="52" xr3:uid="{00000000-0010-0000-0300-000034000000}" name="03/2020"/>
    <tableColumn id="53" xr3:uid="{00000000-0010-0000-0300-000035000000}" name="04/2020"/>
    <tableColumn id="54" xr3:uid="{00000000-0010-0000-0300-000036000000}" name="05/2020"/>
    <tableColumn id="55" xr3:uid="{00000000-0010-0000-0300-000037000000}" name="06/2020"/>
    <tableColumn id="56" xr3:uid="{00000000-0010-0000-0300-000038000000}" name="07/2020"/>
    <tableColumn id="57" xr3:uid="{00000000-0010-0000-0300-000039000000}" name="08/202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elle2" displayName="Tabelle2" ref="A2:Q212" totalsRowShown="0">
  <autoFilter ref="A2:Q212" xr:uid="{00000000-0009-0000-0100-000002000000}">
    <filterColumn colId="1">
      <filters>
        <filter val="Total"/>
      </filters>
    </filterColumn>
    <filterColumn colId="2">
      <filters>
        <filter val="Auto"/>
        <filter val="Bus"/>
        <filter val="Fahrrad"/>
        <filter val="LKW"/>
        <filter val="Motorrad"/>
      </filters>
    </filterColumn>
  </autoFilter>
  <tableColumns count="17">
    <tableColumn id="1" xr3:uid="{00000000-0010-0000-0400-000001000000}" name="Spalte1"/>
    <tableColumn id="2" xr3:uid="{00000000-0010-0000-0400-000002000000}" name="Spalte2"/>
    <tableColumn id="3" xr3:uid="{00000000-0010-0000-0400-000003000000}" name="Spalte3"/>
    <tableColumn id="4" xr3:uid="{00000000-0010-0000-0400-000004000000}" name="100"/>
    <tableColumn id="5" xr3:uid="{00000000-0010-0000-0400-000005000000}" name="200"/>
    <tableColumn id="6" xr3:uid="{00000000-0010-0000-0400-000006000000}" name="300"/>
    <tableColumn id="7" xr3:uid="{00000000-0010-0000-0400-000007000000}" name="400"/>
    <tableColumn id="8" xr3:uid="{00000000-0010-0000-0400-000008000000}" name="500"/>
    <tableColumn id="9" xr3:uid="{00000000-0010-0000-0400-000009000000}" name="600"/>
    <tableColumn id="10" xr3:uid="{00000000-0010-0000-0400-00000A000000}" name="700"/>
    <tableColumn id="11" xr3:uid="{00000000-0010-0000-0400-00000B000000}" name="800"/>
    <tableColumn id="12" xr3:uid="{00000000-0010-0000-0400-00000C000000}" name="900"/>
    <tableColumn id="13" xr3:uid="{00000000-0010-0000-0400-00000D000000}" name="1000"/>
    <tableColumn id="14" xr3:uid="{00000000-0010-0000-0400-00000E000000}" name="2000"/>
    <tableColumn id="15" xr3:uid="{00000000-0010-0000-0400-00000F000000}" name="3000"/>
    <tableColumn id="16" xr3:uid="{00000000-0010-0000-0400-000010000000}" name="4000"/>
    <tableColumn id="17" xr3:uid="{00000000-0010-0000-0400-000011000000}" name="500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elle4" displayName="Tabelle4" ref="A1:AD78" totalsRowShown="0">
  <autoFilter ref="A1:AD78" xr:uid="{00000000-0009-0000-0100-000003000000}">
    <filterColumn colId="0">
      <filters>
        <filter val="Sender 1"/>
        <filter val="Sender 2"/>
      </filters>
    </filterColumn>
    <filterColumn colId="1">
      <filters>
        <filter val="5G1"/>
        <filter val="5G2"/>
        <filter val="LTE 1"/>
        <filter val="LTE 2"/>
        <filter val="LTE 3"/>
        <filter val="UMTS 1"/>
        <filter val="UMTS 2"/>
        <filter val="UMTS 3"/>
      </filters>
    </filterColumn>
    <filterColumn colId="2">
      <filters>
        <filter val="Altersfahrer"/>
      </filters>
    </filterColumn>
  </autoFilter>
  <tableColumns count="30">
    <tableColumn id="1" xr3:uid="{00000000-0010-0000-0500-000001000000}" name="Anzahl"/>
    <tableColumn id="2" xr3:uid="{00000000-0010-0000-0500-000002000000}" name="Spalte2"/>
    <tableColumn id="3" xr3:uid="{00000000-0010-0000-0500-000003000000}" name="Spalte3"/>
    <tableColumn id="4" xr3:uid="{00000000-0010-0000-0500-000004000000}" name="100"/>
    <tableColumn id="5" xr3:uid="{00000000-0010-0000-0500-000005000000}" name="200"/>
    <tableColumn id="6" xr3:uid="{00000000-0010-0000-0500-000006000000}" name="300"/>
    <tableColumn id="7" xr3:uid="{00000000-0010-0000-0500-000007000000}" name="400"/>
    <tableColumn id="8" xr3:uid="{00000000-0010-0000-0500-000008000000}" name="500"/>
    <tableColumn id="9" xr3:uid="{00000000-0010-0000-0500-000009000000}" name="600"/>
    <tableColumn id="10" xr3:uid="{00000000-0010-0000-0500-00000A000000}" name="700"/>
    <tableColumn id="11" xr3:uid="{00000000-0010-0000-0500-00000B000000}" name="800"/>
    <tableColumn id="12" xr3:uid="{00000000-0010-0000-0500-00000C000000}" name="900"/>
    <tableColumn id="13" xr3:uid="{00000000-0010-0000-0500-00000D000000}" name="1000"/>
    <tableColumn id="14" xr3:uid="{00000000-0010-0000-0500-00000E000000}" name="1100"/>
    <tableColumn id="15" xr3:uid="{00000000-0010-0000-0500-00000F000000}" name="1200"/>
    <tableColumn id="16" xr3:uid="{00000000-0010-0000-0500-000010000000}" name="1300"/>
    <tableColumn id="17" xr3:uid="{00000000-0010-0000-0500-000011000000}" name="1400"/>
    <tableColumn id="18" xr3:uid="{00000000-0010-0000-0500-000012000000}" name="1500"/>
    <tableColumn id="19" xr3:uid="{00000000-0010-0000-0500-000013000000}" name="1600"/>
    <tableColumn id="20" xr3:uid="{00000000-0010-0000-0500-000014000000}" name="1700"/>
    <tableColumn id="21" xr3:uid="{00000000-0010-0000-0500-000015000000}" name="1800"/>
    <tableColumn id="22" xr3:uid="{00000000-0010-0000-0500-000016000000}" name="1900"/>
    <tableColumn id="23" xr3:uid="{00000000-0010-0000-0500-000017000000}" name="2000"/>
    <tableColumn id="24" xr3:uid="{00000000-0010-0000-0500-000018000000}" name="2000+"/>
    <tableColumn id="25" xr3:uid="{00000000-0010-0000-0500-000019000000}" name="Total Distanz"/>
    <tableColumn id="26" xr3:uid="{00000000-0010-0000-0500-00001A000000}" name="Total Richtung"/>
    <tableColumn id="27" xr3:uid="{00000000-0010-0000-0500-00001B000000}" name="frontal"/>
    <tableColumn id="28" xr3:uid="{00000000-0010-0000-0500-00001C000000}" name="rechts"/>
    <tableColumn id="29" xr3:uid="{00000000-0010-0000-0500-00001D000000}" name="hinten"/>
    <tableColumn id="30" xr3:uid="{00000000-0010-0000-0500-00001E000000}" name="link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6116"/>
  <sheetViews>
    <sheetView tabSelected="1" topLeftCell="BR5644" zoomScale="80" zoomScaleNormal="80" workbookViewId="0">
      <selection activeCell="BR5647" sqref="BR5647"/>
    </sheetView>
  </sheetViews>
  <sheetFormatPr baseColWidth="10" defaultColWidth="11.5703125" defaultRowHeight="15" outlineLevelCol="1" x14ac:dyDescent="0.25"/>
  <cols>
    <col min="1" max="1" width="6.140625" style="1" customWidth="1"/>
    <col min="2" max="2" width="14.7109375" style="2" customWidth="1"/>
    <col min="3" max="3" width="24.28515625" style="2" customWidth="1"/>
    <col min="4" max="4" width="4.28515625" style="2" customWidth="1"/>
    <col min="5" max="5" width="19.7109375" style="2" customWidth="1"/>
    <col min="6" max="6" width="11" style="2" customWidth="1"/>
    <col min="7" max="7" width="4.7109375" style="3" hidden="1" customWidth="1" outlineLevel="1"/>
    <col min="8" max="8" width="5.5703125" style="3" hidden="1" customWidth="1" outlineLevel="1"/>
    <col min="9" max="9" width="6.140625" style="2" customWidth="1" collapsed="1"/>
    <col min="10" max="10" width="5.5703125" style="4" hidden="1" customWidth="1" outlineLevel="1"/>
    <col min="11" max="11" width="20.5703125" style="5" customWidth="1" collapsed="1"/>
    <col min="12" max="12" width="4.7109375" style="5" customWidth="1"/>
    <col min="13" max="13" width="11.85546875" style="6" customWidth="1"/>
    <col min="14" max="14" width="5.7109375" style="5" customWidth="1"/>
    <col min="15" max="15" width="11" style="2" customWidth="1"/>
    <col min="16" max="16" width="31.42578125" style="2" customWidth="1"/>
    <col min="17" max="17" width="18.5703125" style="6" customWidth="1"/>
    <col min="18" max="18" width="9" style="6" customWidth="1"/>
    <col min="19" max="19" width="22.140625" style="2" customWidth="1"/>
    <col min="20" max="20" width="11.140625" style="6" customWidth="1"/>
    <col min="21" max="21" width="12" style="2" customWidth="1"/>
    <col min="22" max="22" width="9.28515625" style="2" customWidth="1"/>
    <col min="23" max="23" width="19.140625" style="2" customWidth="1"/>
    <col min="24" max="24" width="8.42578125" style="2" customWidth="1"/>
    <col min="25" max="25" width="9" style="2" customWidth="1"/>
    <col min="26" max="26" width="7.85546875" style="2" customWidth="1"/>
    <col min="27" max="27" width="7" style="2" customWidth="1"/>
    <col min="28" max="28" width="7.140625" style="2" customWidth="1"/>
    <col min="29" max="29" width="7.85546875" style="2" customWidth="1"/>
    <col min="30" max="30" width="6.140625" style="2" customWidth="1"/>
    <col min="31" max="31" width="7.42578125" style="2" customWidth="1"/>
    <col min="32" max="32" width="7.7109375" style="2" customWidth="1"/>
    <col min="33" max="33" width="7.140625" style="2" customWidth="1"/>
    <col min="34" max="35" width="7.42578125" style="2" customWidth="1"/>
    <col min="36" max="36" width="6.28515625" style="2" customWidth="1"/>
    <col min="37" max="37" width="7.85546875" style="2" customWidth="1"/>
    <col min="38" max="38" width="7.140625" style="2" customWidth="1"/>
    <col min="39" max="39" width="5.85546875" style="2" customWidth="1"/>
    <col min="40" max="40" width="7.5703125" style="2" customWidth="1"/>
    <col min="41" max="41" width="7.28515625" style="2" customWidth="1"/>
    <col min="42" max="42" width="6" style="2" customWidth="1"/>
    <col min="43" max="43" width="7" style="2" customWidth="1"/>
    <col min="44" max="44" width="7.28515625" style="2" customWidth="1"/>
    <col min="45" max="45" width="6.28515625" style="2" customWidth="1"/>
    <col min="46" max="47" width="7.85546875" style="2" customWidth="1"/>
    <col min="48" max="49" width="7.140625" style="2" customWidth="1"/>
    <col min="50" max="50" width="7" style="2" customWidth="1"/>
    <col min="51" max="51" width="5.85546875" style="2" customWidth="1"/>
    <col min="52" max="52" width="6.28515625" style="2" customWidth="1"/>
    <col min="53" max="53" width="7.42578125" style="2" customWidth="1"/>
    <col min="54" max="54" width="6.140625" style="2" customWidth="1"/>
    <col min="55" max="55" width="6.5703125" style="2" customWidth="1"/>
    <col min="56" max="56" width="7.42578125" style="2" customWidth="1"/>
    <col min="57" max="57" width="7.7109375" style="3" hidden="1" customWidth="1" outlineLevel="1"/>
    <col min="58" max="58" width="11.85546875" style="3" hidden="1" customWidth="1" outlineLevel="1"/>
    <col min="59" max="59" width="10.85546875" style="3" hidden="1" customWidth="1" outlineLevel="1"/>
    <col min="60" max="60" width="8.7109375" style="3" hidden="1" customWidth="1" outlineLevel="1"/>
    <col min="61" max="61" width="8.42578125" style="2" customWidth="1" collapsed="1"/>
    <col min="62" max="62" width="7.28515625" style="2" customWidth="1"/>
    <col min="63" max="63" width="7" style="2" customWidth="1"/>
    <col min="64" max="64" width="6.140625" style="2" customWidth="1"/>
    <col min="65" max="65" width="7" style="2" customWidth="1"/>
    <col min="66" max="66" width="7.5703125" style="2" customWidth="1"/>
    <col min="67" max="67" width="98.140625" style="2" customWidth="1"/>
    <col min="68" max="68" width="10.5703125" style="3" customWidth="1" outlineLevel="1"/>
    <col min="69" max="70" width="51.42578125" style="2" customWidth="1"/>
  </cols>
  <sheetData>
    <row r="1" spans="1:70" ht="16.149999999999999" customHeight="1" thickBot="1" x14ac:dyDescent="0.3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9" t="s">
        <v>6</v>
      </c>
      <c r="H1" s="9" t="s">
        <v>7</v>
      </c>
      <c r="I1" s="10" t="s">
        <v>8</v>
      </c>
      <c r="J1" s="11" t="s">
        <v>9</v>
      </c>
      <c r="K1" s="5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8" t="s">
        <v>20</v>
      </c>
      <c r="V1" s="8" t="s">
        <v>21</v>
      </c>
      <c r="W1" s="8" t="s">
        <v>22</v>
      </c>
      <c r="X1" s="12" t="s">
        <v>23</v>
      </c>
      <c r="Y1" s="13" t="s">
        <v>24</v>
      </c>
      <c r="Z1" s="13" t="s">
        <v>25</v>
      </c>
      <c r="AA1" s="14" t="s">
        <v>26</v>
      </c>
      <c r="AB1" s="14" t="s">
        <v>27</v>
      </c>
      <c r="AC1" s="14" t="s">
        <v>28</v>
      </c>
      <c r="AD1" s="14" t="s">
        <v>29</v>
      </c>
      <c r="AE1" s="14" t="s">
        <v>30</v>
      </c>
      <c r="AF1" s="14" t="s">
        <v>31</v>
      </c>
      <c r="AG1" s="14" t="s">
        <v>32</v>
      </c>
      <c r="AH1" s="14" t="s">
        <v>33</v>
      </c>
      <c r="AI1" s="14" t="s">
        <v>34</v>
      </c>
      <c r="AJ1" s="14" t="s">
        <v>35</v>
      </c>
      <c r="AK1" s="14" t="s">
        <v>36</v>
      </c>
      <c r="AL1" s="14" t="s">
        <v>37</v>
      </c>
      <c r="AM1" s="14" t="s">
        <v>38</v>
      </c>
      <c r="AN1" s="14" t="s">
        <v>39</v>
      </c>
      <c r="AO1" s="14" t="s">
        <v>40</v>
      </c>
      <c r="AP1" s="14" t="s">
        <v>41</v>
      </c>
      <c r="AQ1" s="14" t="s">
        <v>42</v>
      </c>
      <c r="AR1" s="14" t="s">
        <v>43</v>
      </c>
      <c r="AS1" s="14" t="s">
        <v>44</v>
      </c>
      <c r="AT1" s="14" t="s">
        <v>45</v>
      </c>
      <c r="AU1" s="14" t="s">
        <v>46</v>
      </c>
      <c r="AV1" s="14" t="s">
        <v>47</v>
      </c>
      <c r="AW1" s="14" t="s">
        <v>48</v>
      </c>
      <c r="AX1" s="14" t="s">
        <v>49</v>
      </c>
      <c r="AY1" s="14" t="s">
        <v>50</v>
      </c>
      <c r="AZ1" s="14" t="s">
        <v>51</v>
      </c>
      <c r="BA1" s="14" t="s">
        <v>52</v>
      </c>
      <c r="BB1" s="14" t="s">
        <v>53</v>
      </c>
      <c r="BC1" s="14" t="s">
        <v>54</v>
      </c>
      <c r="BD1" s="14" t="s">
        <v>55</v>
      </c>
      <c r="BE1" s="15" t="s">
        <v>56</v>
      </c>
      <c r="BF1" s="15" t="s">
        <v>57</v>
      </c>
      <c r="BG1" s="15" t="s">
        <v>58</v>
      </c>
      <c r="BH1" s="15" t="s">
        <v>59</v>
      </c>
      <c r="BI1" s="14" t="s">
        <v>60</v>
      </c>
      <c r="BJ1" s="14" t="s">
        <v>61</v>
      </c>
      <c r="BK1" s="14" t="s">
        <v>62</v>
      </c>
      <c r="BL1" s="14" t="s">
        <v>63</v>
      </c>
      <c r="BM1" s="14" t="s">
        <v>64</v>
      </c>
      <c r="BN1" s="14" t="s">
        <v>65</v>
      </c>
      <c r="BO1" s="8" t="s">
        <v>66</v>
      </c>
      <c r="BP1" s="9" t="s">
        <v>67</v>
      </c>
      <c r="BQ1" s="6" t="s">
        <v>68</v>
      </c>
      <c r="BR1" s="6"/>
    </row>
    <row r="2" spans="1:70" ht="16.149999999999999" customHeight="1" x14ac:dyDescent="0.25">
      <c r="A2" s="16">
        <v>1</v>
      </c>
      <c r="B2" s="17" t="s">
        <v>69</v>
      </c>
      <c r="C2" s="17" t="s">
        <v>70</v>
      </c>
      <c r="D2" s="17" t="s">
        <v>71</v>
      </c>
      <c r="E2" s="17" t="s">
        <v>72</v>
      </c>
      <c r="F2" s="18">
        <v>43008</v>
      </c>
      <c r="G2" s="3">
        <f t="shared" ref="G2:G39" si="0">IF(F2&lt;&gt;"",MONTH(F2),"")</f>
        <v>9</v>
      </c>
      <c r="H2" s="3">
        <f t="shared" ref="H2:H39" si="1">IF(F2&lt;&gt;"",YEAR(F2),"")</f>
        <v>2017</v>
      </c>
      <c r="I2" s="19">
        <v>0.57291666666666696</v>
      </c>
      <c r="J2" s="20">
        <f t="shared" ref="J2:J39" si="2">IF(I2&lt;&gt;"",HOUR(I2),"")</f>
        <v>13</v>
      </c>
      <c r="K2" s="5" t="str">
        <f t="shared" ref="K2:K39" si="3">IF(COUNTA(W2:BN2)=0,"nein","ja")</f>
        <v>ja</v>
      </c>
      <c r="L2" s="21" t="s">
        <v>73</v>
      </c>
      <c r="M2" s="22" t="s">
        <v>74</v>
      </c>
      <c r="N2" s="21">
        <v>20</v>
      </c>
      <c r="O2" s="17" t="s">
        <v>75</v>
      </c>
      <c r="P2" s="17" t="s">
        <v>76</v>
      </c>
      <c r="Q2" s="22"/>
      <c r="R2" s="22" t="s">
        <v>77</v>
      </c>
      <c r="S2" s="17" t="s">
        <v>78</v>
      </c>
      <c r="T2" s="22" t="s">
        <v>79</v>
      </c>
      <c r="U2" s="2" t="s">
        <v>74</v>
      </c>
      <c r="V2" s="2" t="s">
        <v>80</v>
      </c>
      <c r="W2" s="17"/>
      <c r="X2" s="17">
        <v>33</v>
      </c>
      <c r="Y2" s="17" t="s">
        <v>81</v>
      </c>
      <c r="Z2" s="17" t="s">
        <v>82</v>
      </c>
      <c r="AA2" s="17">
        <v>33</v>
      </c>
      <c r="AB2" s="17" t="s">
        <v>81</v>
      </c>
      <c r="AC2" s="17" t="s">
        <v>82</v>
      </c>
      <c r="AD2" s="17">
        <v>33</v>
      </c>
      <c r="AE2" s="17" t="s">
        <v>81</v>
      </c>
      <c r="AF2" s="17" t="s">
        <v>82</v>
      </c>
      <c r="AG2" s="17"/>
      <c r="AH2" s="17"/>
      <c r="AI2" s="17"/>
      <c r="AJ2" s="17">
        <v>594</v>
      </c>
      <c r="AK2" s="17" t="s">
        <v>83</v>
      </c>
      <c r="AL2" s="17" t="s">
        <v>84</v>
      </c>
      <c r="AM2" s="17">
        <v>594</v>
      </c>
      <c r="AN2" s="17" t="s">
        <v>81</v>
      </c>
      <c r="AO2" s="17" t="s">
        <v>84</v>
      </c>
      <c r="AP2" s="17">
        <v>594</v>
      </c>
      <c r="AQ2" s="17" t="s">
        <v>83</v>
      </c>
      <c r="AR2" s="17" t="s">
        <v>84</v>
      </c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23" t="str">
        <f t="shared" ref="BE2:BE39" si="4">IF(COUNTA(BI2,BK2,BM2) &gt; 0,"EMF ja","EMF nein")</f>
        <v>EMF nein</v>
      </c>
      <c r="BF2" s="23" t="str">
        <f t="shared" ref="BF2:BF65" si="5">IF(SUM(BJ2,BL2,BN2)=0,"",MIN(BJ2,BL2,BN2))</f>
        <v/>
      </c>
      <c r="BG2" s="23" t="str">
        <f t="shared" ref="BG2:BG65" si="6">IF(BF2="","",IF(BF2&lt;100,"&lt;100m",IF(AND(BF2&gt;99, BF2&lt;500),"100-499m",IF(BF2&gt;499,"500+m",""))))</f>
        <v/>
      </c>
      <c r="BH2" s="23">
        <f t="shared" ref="BH2:BH65" si="7">COUNTA(BI2,BK2,BM2)</f>
        <v>0</v>
      </c>
      <c r="BO2" s="17" t="s">
        <v>85</v>
      </c>
      <c r="BP2" s="3">
        <v>1</v>
      </c>
      <c r="BQ2" s="2" t="s">
        <v>86</v>
      </c>
    </row>
    <row r="3" spans="1:70" ht="16.149999999999999" customHeight="1" x14ac:dyDescent="0.25">
      <c r="A3" s="16">
        <v>2</v>
      </c>
      <c r="B3" s="17" t="s">
        <v>87</v>
      </c>
      <c r="C3" s="17" t="s">
        <v>88</v>
      </c>
      <c r="D3" s="17" t="s">
        <v>89</v>
      </c>
      <c r="E3" s="17" t="s">
        <v>90</v>
      </c>
      <c r="F3" s="18">
        <v>42878</v>
      </c>
      <c r="G3" s="3">
        <f t="shared" si="0"/>
        <v>5</v>
      </c>
      <c r="H3" s="3">
        <f t="shared" si="1"/>
        <v>2017</v>
      </c>
      <c r="I3" s="19">
        <v>0.72916666666666696</v>
      </c>
      <c r="J3" s="20">
        <f t="shared" si="2"/>
        <v>17</v>
      </c>
      <c r="K3" s="5" t="str">
        <f t="shared" si="3"/>
        <v>ja</v>
      </c>
      <c r="L3" s="21" t="s">
        <v>91</v>
      </c>
      <c r="M3" s="22" t="s">
        <v>74</v>
      </c>
      <c r="N3" s="21">
        <v>83</v>
      </c>
      <c r="O3" s="17" t="s">
        <v>75</v>
      </c>
      <c r="P3" s="17" t="s">
        <v>92</v>
      </c>
      <c r="Q3" s="22"/>
      <c r="R3" s="22" t="s">
        <v>77</v>
      </c>
      <c r="S3" s="17" t="s">
        <v>93</v>
      </c>
      <c r="T3" s="22"/>
      <c r="W3" s="17"/>
      <c r="X3" s="17"/>
      <c r="Y3" s="17"/>
      <c r="Z3" s="17"/>
      <c r="AA3" s="17">
        <v>15</v>
      </c>
      <c r="AB3" s="17" t="s">
        <v>94</v>
      </c>
      <c r="AC3" s="17" t="s">
        <v>84</v>
      </c>
      <c r="AD3" s="17"/>
      <c r="AE3" s="17"/>
      <c r="AF3" s="17"/>
      <c r="AG3" s="17"/>
      <c r="AH3" s="17"/>
      <c r="AI3" s="17"/>
      <c r="AJ3" s="17">
        <v>509</v>
      </c>
      <c r="AK3" s="17" t="s">
        <v>83</v>
      </c>
      <c r="AL3" s="17"/>
      <c r="AM3" s="17">
        <v>509</v>
      </c>
      <c r="AN3" s="17" t="s">
        <v>81</v>
      </c>
      <c r="AO3" s="17"/>
      <c r="AP3" s="17">
        <v>509</v>
      </c>
      <c r="AQ3" s="17" t="s">
        <v>81</v>
      </c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23" t="str">
        <f t="shared" si="4"/>
        <v>EMF nein</v>
      </c>
      <c r="BF3" s="23" t="str">
        <f t="shared" si="5"/>
        <v/>
      </c>
      <c r="BG3" s="23" t="str">
        <f t="shared" si="6"/>
        <v/>
      </c>
      <c r="BH3" s="23">
        <f t="shared" si="7"/>
        <v>0</v>
      </c>
      <c r="BI3" s="17"/>
      <c r="BJ3" s="17"/>
      <c r="BK3" s="17"/>
      <c r="BL3" s="17"/>
      <c r="BM3" s="17"/>
      <c r="BN3" s="17"/>
      <c r="BO3" s="17" t="s">
        <v>95</v>
      </c>
      <c r="BP3" s="3">
        <v>1</v>
      </c>
      <c r="BQ3" s="2" t="s">
        <v>96</v>
      </c>
    </row>
    <row r="4" spans="1:70" ht="16.149999999999999" customHeight="1" x14ac:dyDescent="0.25">
      <c r="A4" s="16">
        <v>3</v>
      </c>
      <c r="B4" s="17" t="s">
        <v>69</v>
      </c>
      <c r="C4" s="17" t="s">
        <v>97</v>
      </c>
      <c r="D4" s="17" t="s">
        <v>98</v>
      </c>
      <c r="E4" s="17" t="s">
        <v>99</v>
      </c>
      <c r="F4" s="18">
        <v>43008</v>
      </c>
      <c r="G4" s="3">
        <f t="shared" si="0"/>
        <v>9</v>
      </c>
      <c r="H4" s="3">
        <f t="shared" si="1"/>
        <v>2017</v>
      </c>
      <c r="I4" s="19">
        <v>0.27083333333333298</v>
      </c>
      <c r="J4" s="20">
        <f t="shared" si="2"/>
        <v>6</v>
      </c>
      <c r="K4" s="5" t="str">
        <f t="shared" si="3"/>
        <v>ja</v>
      </c>
      <c r="L4" s="21" t="s">
        <v>91</v>
      </c>
      <c r="M4" s="22" t="s">
        <v>100</v>
      </c>
      <c r="N4" s="21">
        <v>55</v>
      </c>
      <c r="O4" s="22" t="s">
        <v>101</v>
      </c>
      <c r="P4" s="17" t="s">
        <v>5844</v>
      </c>
      <c r="Q4" s="22"/>
      <c r="R4" s="22" t="s">
        <v>77</v>
      </c>
      <c r="T4" s="22" t="s">
        <v>79</v>
      </c>
      <c r="W4" s="17"/>
      <c r="X4" s="17">
        <v>182</v>
      </c>
      <c r="Y4" s="17" t="s">
        <v>83</v>
      </c>
      <c r="Z4" s="17" t="s">
        <v>84</v>
      </c>
      <c r="AA4" s="17">
        <v>182</v>
      </c>
      <c r="AB4" s="17" t="s">
        <v>83</v>
      </c>
      <c r="AC4" s="17" t="s">
        <v>84</v>
      </c>
      <c r="AD4" s="17">
        <v>182</v>
      </c>
      <c r="AE4" s="17" t="s">
        <v>83</v>
      </c>
      <c r="AF4" s="17" t="s">
        <v>84</v>
      </c>
      <c r="AG4" s="17"/>
      <c r="AH4" s="17"/>
      <c r="AI4" s="17"/>
      <c r="AJ4" s="17"/>
      <c r="AK4" s="17"/>
      <c r="AL4" s="17"/>
      <c r="AM4" s="17"/>
      <c r="AN4" s="17"/>
      <c r="AO4" s="17"/>
      <c r="AP4" s="17">
        <v>50</v>
      </c>
      <c r="AQ4" s="17" t="s">
        <v>94</v>
      </c>
      <c r="AR4" s="17" t="s">
        <v>84</v>
      </c>
      <c r="AS4" s="17"/>
      <c r="AT4" s="17"/>
      <c r="AU4" s="17"/>
      <c r="AV4" s="17"/>
      <c r="AW4" s="17"/>
      <c r="AX4" s="17"/>
      <c r="AY4" s="17"/>
      <c r="AZ4" s="17"/>
      <c r="BA4" s="17"/>
      <c r="BB4" s="393">
        <v>50</v>
      </c>
      <c r="BC4" s="393" t="s">
        <v>94</v>
      </c>
      <c r="BD4" s="393" t="s">
        <v>84</v>
      </c>
      <c r="BE4" s="23" t="str">
        <f t="shared" si="4"/>
        <v>EMF nein</v>
      </c>
      <c r="BF4" s="23" t="str">
        <f t="shared" si="5"/>
        <v/>
      </c>
      <c r="BG4" s="23" t="str">
        <f t="shared" si="6"/>
        <v/>
      </c>
      <c r="BH4" s="23">
        <f t="shared" si="7"/>
        <v>0</v>
      </c>
      <c r="BI4" s="17"/>
      <c r="BJ4" s="17"/>
      <c r="BK4" s="17"/>
      <c r="BL4" s="17"/>
      <c r="BM4" s="17"/>
      <c r="BN4" s="17"/>
      <c r="BO4" s="17" t="s">
        <v>21916</v>
      </c>
      <c r="BP4" s="3">
        <v>1</v>
      </c>
      <c r="BQ4" s="2" t="s">
        <v>102</v>
      </c>
    </row>
    <row r="5" spans="1:70" ht="16.149999999999999" customHeight="1" x14ac:dyDescent="0.25">
      <c r="A5" s="16">
        <v>4</v>
      </c>
      <c r="B5" s="17" t="s">
        <v>69</v>
      </c>
      <c r="C5" s="17" t="s">
        <v>103</v>
      </c>
      <c r="D5" s="17" t="s">
        <v>104</v>
      </c>
      <c r="E5" s="17" t="s">
        <v>105</v>
      </c>
      <c r="F5" s="18">
        <v>42990</v>
      </c>
      <c r="G5" s="3">
        <f t="shared" si="0"/>
        <v>9</v>
      </c>
      <c r="H5" s="3">
        <f t="shared" si="1"/>
        <v>2017</v>
      </c>
      <c r="I5" s="19">
        <v>0.5625</v>
      </c>
      <c r="J5" s="20">
        <f t="shared" si="2"/>
        <v>13</v>
      </c>
      <c r="K5" s="5" t="str">
        <f t="shared" si="3"/>
        <v>ja</v>
      </c>
      <c r="L5" s="21" t="s">
        <v>73</v>
      </c>
      <c r="M5" s="22" t="s">
        <v>74</v>
      </c>
      <c r="N5" s="21">
        <v>50</v>
      </c>
      <c r="O5" s="17" t="s">
        <v>75</v>
      </c>
      <c r="P5" s="17" t="s">
        <v>106</v>
      </c>
      <c r="Q5" s="22"/>
      <c r="R5" s="22" t="s">
        <v>77</v>
      </c>
      <c r="S5" s="17" t="s">
        <v>107</v>
      </c>
      <c r="T5" s="22" t="s">
        <v>108</v>
      </c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 t="s">
        <v>109</v>
      </c>
      <c r="AW5" s="17"/>
      <c r="AX5" s="17"/>
      <c r="AY5" s="17"/>
      <c r="AZ5" s="17"/>
      <c r="BA5" s="17"/>
      <c r="BB5" s="17"/>
      <c r="BC5" s="17"/>
      <c r="BD5" s="17"/>
      <c r="BE5" s="23" t="str">
        <f t="shared" si="4"/>
        <v>EMF ja</v>
      </c>
      <c r="BF5" s="23">
        <f t="shared" si="5"/>
        <v>65</v>
      </c>
      <c r="BG5" s="23" t="str">
        <f t="shared" si="6"/>
        <v>&lt;100m</v>
      </c>
      <c r="BH5" s="23">
        <f t="shared" si="7"/>
        <v>1</v>
      </c>
      <c r="BI5" s="17" t="s">
        <v>110</v>
      </c>
      <c r="BJ5" s="17">
        <v>65</v>
      </c>
      <c r="BK5" s="17"/>
      <c r="BL5" s="17"/>
      <c r="BM5" s="17"/>
      <c r="BN5" s="17"/>
      <c r="BO5" s="17"/>
      <c r="BP5" s="3">
        <v>1</v>
      </c>
      <c r="BQ5" s="2" t="s">
        <v>111</v>
      </c>
    </row>
    <row r="6" spans="1:70" ht="16.149999999999999" customHeight="1" x14ac:dyDescent="0.25">
      <c r="A6" s="16">
        <v>5</v>
      </c>
      <c r="B6" s="17" t="s">
        <v>87</v>
      </c>
      <c r="C6" s="17" t="s">
        <v>112</v>
      </c>
      <c r="D6" s="17" t="s">
        <v>113</v>
      </c>
      <c r="E6" s="17" t="s">
        <v>114</v>
      </c>
      <c r="F6" s="18">
        <v>43011</v>
      </c>
      <c r="G6" s="3">
        <f t="shared" si="0"/>
        <v>10</v>
      </c>
      <c r="H6" s="3">
        <f t="shared" si="1"/>
        <v>2017</v>
      </c>
      <c r="I6" s="19">
        <v>0.62152777777777801</v>
      </c>
      <c r="J6" s="20">
        <f t="shared" si="2"/>
        <v>14</v>
      </c>
      <c r="K6" s="5" t="str">
        <f t="shared" si="3"/>
        <v>ja</v>
      </c>
      <c r="L6" s="21" t="s">
        <v>91</v>
      </c>
      <c r="M6" s="22" t="s">
        <v>115</v>
      </c>
      <c r="N6" s="21">
        <v>84</v>
      </c>
      <c r="O6" s="17" t="s">
        <v>75</v>
      </c>
      <c r="P6" s="17" t="s">
        <v>116</v>
      </c>
      <c r="Q6" s="22"/>
      <c r="R6" s="22" t="s">
        <v>77</v>
      </c>
      <c r="T6" s="22" t="s">
        <v>79</v>
      </c>
      <c r="U6" s="2" t="s">
        <v>74</v>
      </c>
      <c r="W6" s="17"/>
      <c r="X6" s="17">
        <v>133</v>
      </c>
      <c r="Y6" s="17" t="s">
        <v>83</v>
      </c>
      <c r="Z6" s="17" t="s">
        <v>84</v>
      </c>
      <c r="AA6" s="17">
        <v>133</v>
      </c>
      <c r="AB6" s="17" t="s">
        <v>81</v>
      </c>
      <c r="AC6" s="17" t="s">
        <v>84</v>
      </c>
      <c r="AD6" s="17">
        <v>133</v>
      </c>
      <c r="AE6" s="17" t="s">
        <v>83</v>
      </c>
      <c r="AF6" s="17" t="s">
        <v>84</v>
      </c>
      <c r="AG6" s="17"/>
      <c r="AH6" s="17"/>
      <c r="AI6" s="17"/>
      <c r="AJ6" s="17">
        <v>133</v>
      </c>
      <c r="AK6" s="17" t="s">
        <v>83</v>
      </c>
      <c r="AL6" s="17" t="s">
        <v>84</v>
      </c>
      <c r="AM6" s="17">
        <v>133</v>
      </c>
      <c r="AN6" s="17" t="s">
        <v>81</v>
      </c>
      <c r="AO6" s="17" t="s">
        <v>84</v>
      </c>
      <c r="AP6" s="17">
        <v>133</v>
      </c>
      <c r="AQ6" s="17" t="s">
        <v>83</v>
      </c>
      <c r="AR6" s="17" t="s">
        <v>84</v>
      </c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23" t="str">
        <f t="shared" si="4"/>
        <v>EMF nein</v>
      </c>
      <c r="BF6" s="23" t="str">
        <f t="shared" si="5"/>
        <v/>
      </c>
      <c r="BG6" s="23" t="str">
        <f t="shared" si="6"/>
        <v/>
      </c>
      <c r="BH6" s="23">
        <f t="shared" si="7"/>
        <v>0</v>
      </c>
      <c r="BI6" s="17"/>
      <c r="BJ6" s="17"/>
      <c r="BK6" s="17"/>
      <c r="BL6" s="17"/>
      <c r="BM6" s="17"/>
      <c r="BN6" s="17"/>
      <c r="BO6" s="17" t="s">
        <v>117</v>
      </c>
      <c r="BP6" s="3">
        <v>1</v>
      </c>
      <c r="BQ6" s="2" t="s">
        <v>118</v>
      </c>
    </row>
    <row r="7" spans="1:70" ht="16.149999999999999" customHeight="1" x14ac:dyDescent="0.25">
      <c r="A7" s="16">
        <v>6</v>
      </c>
      <c r="B7" s="17" t="s">
        <v>69</v>
      </c>
      <c r="C7" s="17" t="s">
        <v>119</v>
      </c>
      <c r="D7" s="17" t="s">
        <v>89</v>
      </c>
      <c r="E7" s="17" t="s">
        <v>120</v>
      </c>
      <c r="F7" s="18">
        <v>43011</v>
      </c>
      <c r="G7" s="3">
        <f t="shared" si="0"/>
        <v>10</v>
      </c>
      <c r="H7" s="3">
        <f t="shared" si="1"/>
        <v>2017</v>
      </c>
      <c r="I7" s="19">
        <v>0.52083333333333304</v>
      </c>
      <c r="J7" s="20">
        <f t="shared" si="2"/>
        <v>12</v>
      </c>
      <c r="K7" s="5" t="str">
        <f t="shared" si="3"/>
        <v>ja</v>
      </c>
      <c r="L7" s="21" t="s">
        <v>91</v>
      </c>
      <c r="M7" s="22" t="s">
        <v>74</v>
      </c>
      <c r="N7" s="21">
        <v>54</v>
      </c>
      <c r="O7" s="17" t="s">
        <v>75</v>
      </c>
      <c r="P7" s="17" t="s">
        <v>121</v>
      </c>
      <c r="Q7" s="22"/>
      <c r="R7" s="22" t="s">
        <v>77</v>
      </c>
      <c r="S7" s="17" t="s">
        <v>78</v>
      </c>
      <c r="T7" s="22"/>
      <c r="W7" s="17"/>
      <c r="X7" s="17">
        <v>61</v>
      </c>
      <c r="Y7" s="17" t="s">
        <v>83</v>
      </c>
      <c r="Z7" s="17" t="s">
        <v>84</v>
      </c>
      <c r="AA7" s="17">
        <v>61</v>
      </c>
      <c r="AB7" s="17" t="s">
        <v>81</v>
      </c>
      <c r="AC7" s="17" t="s">
        <v>84</v>
      </c>
      <c r="AD7" s="17">
        <v>61</v>
      </c>
      <c r="AE7" s="17" t="s">
        <v>83</v>
      </c>
      <c r="AF7" s="17" t="s">
        <v>84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23" t="str">
        <f t="shared" si="4"/>
        <v>EMF nein</v>
      </c>
      <c r="BF7" s="23" t="str">
        <f t="shared" si="5"/>
        <v/>
      </c>
      <c r="BG7" s="23" t="str">
        <f t="shared" si="6"/>
        <v/>
      </c>
      <c r="BH7" s="23">
        <f t="shared" si="7"/>
        <v>0</v>
      </c>
      <c r="BO7" s="17"/>
      <c r="BP7" s="3">
        <v>1</v>
      </c>
      <c r="BQ7" s="2" t="s">
        <v>122</v>
      </c>
    </row>
    <row r="8" spans="1:70" ht="16.149999999999999" customHeight="1" x14ac:dyDescent="0.25">
      <c r="A8" s="16">
        <v>7</v>
      </c>
      <c r="B8" s="17" t="s">
        <v>87</v>
      </c>
      <c r="C8" s="17" t="s">
        <v>123</v>
      </c>
      <c r="D8" s="17" t="s">
        <v>124</v>
      </c>
      <c r="E8" s="17" t="s">
        <v>125</v>
      </c>
      <c r="F8" s="18">
        <v>43013</v>
      </c>
      <c r="G8" s="3">
        <f t="shared" si="0"/>
        <v>10</v>
      </c>
      <c r="H8" s="3">
        <f t="shared" si="1"/>
        <v>2017</v>
      </c>
      <c r="I8" s="19">
        <v>0.67013888888888895</v>
      </c>
      <c r="J8" s="20">
        <f t="shared" si="2"/>
        <v>16</v>
      </c>
      <c r="K8" s="5" t="str">
        <f t="shared" si="3"/>
        <v>ja</v>
      </c>
      <c r="L8" s="21" t="s">
        <v>73</v>
      </c>
      <c r="M8" s="22" t="s">
        <v>74</v>
      </c>
      <c r="N8" s="21">
        <v>84</v>
      </c>
      <c r="O8" s="17" t="s">
        <v>126</v>
      </c>
      <c r="P8" s="17" t="s">
        <v>127</v>
      </c>
      <c r="Q8" s="22"/>
      <c r="R8" s="22" t="s">
        <v>77</v>
      </c>
      <c r="T8" s="22"/>
      <c r="U8" s="2" t="s">
        <v>74</v>
      </c>
      <c r="W8" s="17"/>
      <c r="X8" s="17">
        <v>841</v>
      </c>
      <c r="Y8" s="17" t="s">
        <v>81</v>
      </c>
      <c r="Z8" s="17" t="s">
        <v>84</v>
      </c>
      <c r="AA8" s="17">
        <v>841</v>
      </c>
      <c r="AB8" s="17" t="s">
        <v>81</v>
      </c>
      <c r="AC8" s="17" t="s">
        <v>84</v>
      </c>
      <c r="AD8" s="17">
        <v>841</v>
      </c>
      <c r="AE8" s="17" t="s">
        <v>81</v>
      </c>
      <c r="AF8" s="17" t="s">
        <v>84</v>
      </c>
      <c r="AG8" s="17"/>
      <c r="AH8" s="17"/>
      <c r="AI8" s="17"/>
      <c r="AJ8" s="17"/>
      <c r="AK8" s="17" t="s">
        <v>83</v>
      </c>
      <c r="AL8" s="17" t="s">
        <v>84</v>
      </c>
      <c r="AM8" s="17"/>
      <c r="AN8" s="17"/>
      <c r="AO8" s="17"/>
      <c r="AP8" s="17">
        <v>841</v>
      </c>
      <c r="AQ8" s="17" t="s">
        <v>83</v>
      </c>
      <c r="AR8" s="17" t="s">
        <v>84</v>
      </c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23" t="str">
        <f t="shared" si="4"/>
        <v>EMF nein</v>
      </c>
      <c r="BF8" s="23" t="str">
        <f t="shared" si="5"/>
        <v/>
      </c>
      <c r="BG8" s="23" t="str">
        <f t="shared" si="6"/>
        <v/>
      </c>
      <c r="BH8" s="23">
        <f t="shared" si="7"/>
        <v>0</v>
      </c>
      <c r="BO8" s="17" t="s">
        <v>128</v>
      </c>
      <c r="BP8" s="3">
        <v>1</v>
      </c>
      <c r="BQ8" s="2" t="s">
        <v>129</v>
      </c>
    </row>
    <row r="9" spans="1:70" ht="16.149999999999999" customHeight="1" x14ac:dyDescent="0.25">
      <c r="A9" s="16">
        <v>8</v>
      </c>
      <c r="B9" s="17" t="s">
        <v>69</v>
      </c>
      <c r="C9" s="24" t="s">
        <v>130</v>
      </c>
      <c r="D9" s="17" t="s">
        <v>104</v>
      </c>
      <c r="E9" s="24" t="s">
        <v>131</v>
      </c>
      <c r="F9" s="25">
        <v>42621</v>
      </c>
      <c r="G9" s="3">
        <f t="shared" si="0"/>
        <v>9</v>
      </c>
      <c r="H9" s="3">
        <f t="shared" si="1"/>
        <v>2016</v>
      </c>
      <c r="I9" s="19">
        <v>0.30208333333333298</v>
      </c>
      <c r="J9" s="20">
        <f t="shared" si="2"/>
        <v>7</v>
      </c>
      <c r="K9" s="5" t="str">
        <f t="shared" si="3"/>
        <v>ja</v>
      </c>
      <c r="L9" s="26" t="s">
        <v>91</v>
      </c>
      <c r="M9" s="27" t="s">
        <v>100</v>
      </c>
      <c r="N9" s="26"/>
      <c r="O9" s="22" t="s">
        <v>101</v>
      </c>
      <c r="P9" s="17" t="s">
        <v>21849</v>
      </c>
      <c r="Q9" s="22"/>
      <c r="R9" s="22" t="s">
        <v>77</v>
      </c>
      <c r="S9" s="17" t="s">
        <v>305</v>
      </c>
      <c r="T9" s="22"/>
      <c r="W9" s="26"/>
      <c r="X9" s="28">
        <v>396</v>
      </c>
      <c r="Y9" s="17" t="s">
        <v>94</v>
      </c>
      <c r="Z9" s="17" t="s">
        <v>84</v>
      </c>
      <c r="AA9" s="17">
        <v>396</v>
      </c>
      <c r="AB9" s="17" t="s">
        <v>94</v>
      </c>
      <c r="AC9" s="17" t="s">
        <v>84</v>
      </c>
      <c r="AD9" s="17">
        <v>396</v>
      </c>
      <c r="AE9" s="17" t="s">
        <v>94</v>
      </c>
      <c r="AF9" s="17" t="s">
        <v>84</v>
      </c>
      <c r="AG9" s="17"/>
      <c r="AH9" s="17"/>
      <c r="AI9" s="17"/>
      <c r="AJ9" s="28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28"/>
      <c r="AW9" s="17"/>
      <c r="AX9" s="17"/>
      <c r="AY9" s="17"/>
      <c r="AZ9" s="17"/>
      <c r="BA9" s="17"/>
      <c r="BB9" s="17"/>
      <c r="BC9" s="17"/>
      <c r="BD9" s="17"/>
      <c r="BE9" s="23" t="str">
        <f t="shared" si="4"/>
        <v>EMF nein</v>
      </c>
      <c r="BF9" s="23" t="str">
        <f t="shared" si="5"/>
        <v/>
      </c>
      <c r="BG9" s="23" t="str">
        <f t="shared" si="6"/>
        <v/>
      </c>
      <c r="BH9" s="23">
        <f t="shared" si="7"/>
        <v>0</v>
      </c>
      <c r="BO9" s="17" t="s">
        <v>133</v>
      </c>
      <c r="BP9" s="3">
        <v>1</v>
      </c>
      <c r="BQ9" s="2" t="s">
        <v>134</v>
      </c>
    </row>
    <row r="10" spans="1:70" ht="16.149999999999999" customHeight="1" x14ac:dyDescent="0.25">
      <c r="A10" s="16">
        <v>9</v>
      </c>
      <c r="B10" s="17" t="s">
        <v>135</v>
      </c>
      <c r="C10" s="24" t="s">
        <v>136</v>
      </c>
      <c r="D10" s="17" t="s">
        <v>137</v>
      </c>
      <c r="E10" s="24" t="s">
        <v>138</v>
      </c>
      <c r="F10" s="29">
        <v>41422</v>
      </c>
      <c r="G10" s="3">
        <f t="shared" si="0"/>
        <v>5</v>
      </c>
      <c r="H10" s="3">
        <f t="shared" si="1"/>
        <v>2013</v>
      </c>
      <c r="I10" s="19">
        <v>0.61111111111111105</v>
      </c>
      <c r="J10" s="20">
        <f t="shared" si="2"/>
        <v>14</v>
      </c>
      <c r="K10" s="5" t="str">
        <f t="shared" si="3"/>
        <v>ja</v>
      </c>
      <c r="L10" s="26" t="s">
        <v>91</v>
      </c>
      <c r="M10" s="27" t="s">
        <v>139</v>
      </c>
      <c r="N10" s="30"/>
      <c r="O10" s="17" t="s">
        <v>140</v>
      </c>
      <c r="P10" s="17" t="s">
        <v>141</v>
      </c>
      <c r="Q10" s="22"/>
      <c r="R10" s="22" t="s">
        <v>77</v>
      </c>
      <c r="T10" s="22"/>
      <c r="U10" s="2" t="s">
        <v>74</v>
      </c>
      <c r="V10" s="2" t="s">
        <v>79</v>
      </c>
      <c r="W10" s="31"/>
      <c r="X10" s="24">
        <v>823</v>
      </c>
      <c r="Y10" s="32" t="s">
        <v>83</v>
      </c>
      <c r="Z10" s="32" t="s">
        <v>82</v>
      </c>
      <c r="AA10" s="17"/>
      <c r="AB10" s="17"/>
      <c r="AC10" s="32"/>
      <c r="AD10" s="17">
        <v>823</v>
      </c>
      <c r="AE10" s="17" t="s">
        <v>83</v>
      </c>
      <c r="AF10" s="32" t="s">
        <v>82</v>
      </c>
      <c r="AG10" s="32"/>
      <c r="AH10" s="32"/>
      <c r="AI10" s="32"/>
      <c r="AJ10" s="24"/>
      <c r="AK10" s="33"/>
      <c r="AL10" s="33"/>
      <c r="AM10" s="17"/>
      <c r="AN10" s="17"/>
      <c r="AO10" s="33"/>
      <c r="AP10" s="17"/>
      <c r="AQ10" s="17"/>
      <c r="AR10" s="33"/>
      <c r="AS10" s="33"/>
      <c r="AT10" s="33"/>
      <c r="AU10" s="33"/>
      <c r="AV10" s="24"/>
      <c r="AW10" s="33"/>
      <c r="AX10" s="33"/>
      <c r="AY10" s="17"/>
      <c r="AZ10" s="17"/>
      <c r="BA10" s="33"/>
      <c r="BB10" s="17"/>
      <c r="BC10" s="17"/>
      <c r="BD10" s="33"/>
      <c r="BE10" s="23" t="str">
        <f t="shared" si="4"/>
        <v>EMF ja</v>
      </c>
      <c r="BF10" s="23">
        <f t="shared" si="5"/>
        <v>720</v>
      </c>
      <c r="BG10" s="23" t="str">
        <f t="shared" si="6"/>
        <v>500+m</v>
      </c>
      <c r="BH10" s="23">
        <f t="shared" si="7"/>
        <v>1</v>
      </c>
      <c r="BI10" s="2" t="s">
        <v>110</v>
      </c>
      <c r="BJ10" s="2">
        <v>720</v>
      </c>
      <c r="BO10" s="17" t="s">
        <v>142</v>
      </c>
      <c r="BP10" s="3">
        <v>1</v>
      </c>
      <c r="BQ10" s="2" t="s">
        <v>143</v>
      </c>
    </row>
    <row r="11" spans="1:70" ht="16.149999999999999" customHeight="1" x14ac:dyDescent="0.25">
      <c r="A11" s="16">
        <v>10</v>
      </c>
      <c r="B11" s="17" t="s">
        <v>87</v>
      </c>
      <c r="C11" s="24" t="s">
        <v>144</v>
      </c>
      <c r="D11" s="17" t="s">
        <v>145</v>
      </c>
      <c r="E11" s="24" t="s">
        <v>146</v>
      </c>
      <c r="F11" s="29">
        <v>42281</v>
      </c>
      <c r="G11" s="3">
        <f t="shared" si="0"/>
        <v>10</v>
      </c>
      <c r="H11" s="3">
        <f t="shared" si="1"/>
        <v>2015</v>
      </c>
      <c r="I11" s="19">
        <v>0.64583333333333304</v>
      </c>
      <c r="J11" s="20">
        <f t="shared" si="2"/>
        <v>15</v>
      </c>
      <c r="K11" s="5" t="str">
        <f t="shared" si="3"/>
        <v>ja</v>
      </c>
      <c r="L11" s="21" t="s">
        <v>73</v>
      </c>
      <c r="M11" s="27" t="s">
        <v>115</v>
      </c>
      <c r="N11" s="30">
        <v>70</v>
      </c>
      <c r="O11" s="17" t="s">
        <v>126</v>
      </c>
      <c r="P11" s="17" t="s">
        <v>147</v>
      </c>
      <c r="Q11" s="22"/>
      <c r="R11" s="22" t="s">
        <v>77</v>
      </c>
      <c r="T11" s="22"/>
      <c r="V11" s="2" t="s">
        <v>79</v>
      </c>
      <c r="W11" s="31"/>
      <c r="X11" s="24">
        <v>1100</v>
      </c>
      <c r="Y11" s="32" t="s">
        <v>83</v>
      </c>
      <c r="Z11" s="32" t="s">
        <v>82</v>
      </c>
      <c r="AA11" s="17">
        <v>1100</v>
      </c>
      <c r="AB11" s="17" t="s">
        <v>81</v>
      </c>
      <c r="AC11" s="32" t="s">
        <v>82</v>
      </c>
      <c r="AD11" s="17">
        <v>1100</v>
      </c>
      <c r="AE11" s="17" t="s">
        <v>83</v>
      </c>
      <c r="AF11" s="32" t="s">
        <v>82</v>
      </c>
      <c r="AG11" s="32"/>
      <c r="AH11" s="32"/>
      <c r="AI11" s="32"/>
      <c r="AJ11" s="24"/>
      <c r="AK11" s="33"/>
      <c r="AL11" s="33"/>
      <c r="AM11" s="17"/>
      <c r="AN11" s="17"/>
      <c r="AO11" s="33"/>
      <c r="AP11" s="17"/>
      <c r="AQ11" s="17"/>
      <c r="AR11" s="33"/>
      <c r="AS11" s="33"/>
      <c r="AT11" s="33"/>
      <c r="AU11" s="33"/>
      <c r="AV11" s="24"/>
      <c r="AW11" s="33"/>
      <c r="AX11" s="33"/>
      <c r="AY11" s="17"/>
      <c r="AZ11" s="17"/>
      <c r="BA11" s="33"/>
      <c r="BB11" s="17"/>
      <c r="BC11" s="17"/>
      <c r="BD11" s="33"/>
      <c r="BE11" s="23" t="str">
        <f t="shared" si="4"/>
        <v>EMF nein</v>
      </c>
      <c r="BF11" s="23" t="str">
        <f t="shared" si="5"/>
        <v/>
      </c>
      <c r="BG11" s="23" t="str">
        <f t="shared" si="6"/>
        <v/>
      </c>
      <c r="BH11" s="23">
        <f t="shared" si="7"/>
        <v>0</v>
      </c>
      <c r="BO11" s="17" t="s">
        <v>148</v>
      </c>
      <c r="BP11" s="3">
        <v>1</v>
      </c>
      <c r="BQ11" s="2" t="s">
        <v>149</v>
      </c>
    </row>
    <row r="12" spans="1:70" ht="16.149999999999999" customHeight="1" x14ac:dyDescent="0.25">
      <c r="A12" s="16">
        <v>11</v>
      </c>
      <c r="B12" s="17" t="s">
        <v>87</v>
      </c>
      <c r="C12" s="24" t="s">
        <v>150</v>
      </c>
      <c r="D12" s="17" t="s">
        <v>151</v>
      </c>
      <c r="E12" s="24" t="s">
        <v>152</v>
      </c>
      <c r="F12" s="29">
        <v>42830</v>
      </c>
      <c r="G12" s="3">
        <f t="shared" si="0"/>
        <v>4</v>
      </c>
      <c r="H12" s="3">
        <f t="shared" si="1"/>
        <v>2017</v>
      </c>
      <c r="I12" s="34">
        <v>0.60416666666666696</v>
      </c>
      <c r="J12" s="20">
        <f t="shared" si="2"/>
        <v>14</v>
      </c>
      <c r="K12" s="5" t="str">
        <f t="shared" si="3"/>
        <v>ja</v>
      </c>
      <c r="L12" s="26" t="s">
        <v>91</v>
      </c>
      <c r="M12" s="27" t="s">
        <v>74</v>
      </c>
      <c r="N12" s="30">
        <v>71</v>
      </c>
      <c r="O12" s="17" t="s">
        <v>75</v>
      </c>
      <c r="P12" s="17" t="s">
        <v>153</v>
      </c>
      <c r="Q12" s="22"/>
      <c r="R12" s="22" t="s">
        <v>77</v>
      </c>
      <c r="T12" s="22" t="s">
        <v>154</v>
      </c>
      <c r="U12" s="2" t="s">
        <v>100</v>
      </c>
      <c r="V12" s="2" t="s">
        <v>79</v>
      </c>
      <c r="W12" s="31"/>
      <c r="X12" s="24"/>
      <c r="Y12" s="32"/>
      <c r="Z12" s="32"/>
      <c r="AA12" s="17">
        <v>383</v>
      </c>
      <c r="AB12" s="17" t="s">
        <v>81</v>
      </c>
      <c r="AC12" s="32" t="s">
        <v>84</v>
      </c>
      <c r="AD12" s="17"/>
      <c r="AE12" s="17"/>
      <c r="AF12" s="32"/>
      <c r="AG12" s="32"/>
      <c r="AH12" s="32"/>
      <c r="AI12" s="32"/>
      <c r="AJ12" s="24">
        <v>720</v>
      </c>
      <c r="AK12" s="32" t="s">
        <v>83</v>
      </c>
      <c r="AL12" s="32" t="s">
        <v>84</v>
      </c>
      <c r="AM12" s="17">
        <v>720</v>
      </c>
      <c r="AN12" s="17" t="s">
        <v>81</v>
      </c>
      <c r="AO12" s="32" t="s">
        <v>84</v>
      </c>
      <c r="AP12" s="17">
        <v>720</v>
      </c>
      <c r="AQ12" s="17" t="s">
        <v>81</v>
      </c>
      <c r="AR12" s="32" t="s">
        <v>84</v>
      </c>
      <c r="AS12" s="32"/>
      <c r="AT12" s="32"/>
      <c r="AU12" s="32"/>
      <c r="AV12" s="24"/>
      <c r="AW12" s="33"/>
      <c r="AX12" s="33"/>
      <c r="AY12" s="17"/>
      <c r="AZ12" s="17"/>
      <c r="BA12" s="33"/>
      <c r="BB12" s="17"/>
      <c r="BC12" s="17"/>
      <c r="BD12" s="33"/>
      <c r="BE12" s="23" t="str">
        <f t="shared" si="4"/>
        <v>EMF nein</v>
      </c>
      <c r="BF12" s="23" t="str">
        <f t="shared" si="5"/>
        <v/>
      </c>
      <c r="BG12" s="23" t="str">
        <f t="shared" si="6"/>
        <v/>
      </c>
      <c r="BH12" s="23">
        <f t="shared" si="7"/>
        <v>0</v>
      </c>
      <c r="BO12" s="17" t="s">
        <v>155</v>
      </c>
      <c r="BP12" s="3">
        <v>1</v>
      </c>
      <c r="BQ12" s="2" t="s">
        <v>156</v>
      </c>
    </row>
    <row r="13" spans="1:70" ht="16.149999999999999" customHeight="1" x14ac:dyDescent="0.25">
      <c r="A13" s="16">
        <v>12</v>
      </c>
      <c r="B13" s="17" t="s">
        <v>69</v>
      </c>
      <c r="C13" s="24" t="s">
        <v>157</v>
      </c>
      <c r="D13" s="17" t="s">
        <v>158</v>
      </c>
      <c r="E13" s="24" t="s">
        <v>159</v>
      </c>
      <c r="F13" s="29">
        <v>41709</v>
      </c>
      <c r="G13" s="3">
        <f t="shared" si="0"/>
        <v>3</v>
      </c>
      <c r="H13" s="3">
        <f t="shared" si="1"/>
        <v>2014</v>
      </c>
      <c r="I13" s="19">
        <v>0.38541666666666702</v>
      </c>
      <c r="J13" s="20">
        <f t="shared" si="2"/>
        <v>9</v>
      </c>
      <c r="K13" s="5" t="str">
        <f t="shared" si="3"/>
        <v>ja</v>
      </c>
      <c r="L13" s="21" t="s">
        <v>73</v>
      </c>
      <c r="M13" s="27" t="s">
        <v>74</v>
      </c>
      <c r="N13" s="30">
        <v>61</v>
      </c>
      <c r="O13" s="17" t="s">
        <v>126</v>
      </c>
      <c r="P13" s="17" t="s">
        <v>160</v>
      </c>
      <c r="Q13" s="22"/>
      <c r="R13" s="22" t="s">
        <v>77</v>
      </c>
      <c r="S13" s="17" t="s">
        <v>132</v>
      </c>
      <c r="T13" s="22"/>
      <c r="W13" s="31"/>
      <c r="X13" s="24">
        <v>906</v>
      </c>
      <c r="Y13" s="24" t="s">
        <v>83</v>
      </c>
      <c r="Z13" s="24" t="s">
        <v>161</v>
      </c>
      <c r="AA13" s="17">
        <v>906</v>
      </c>
      <c r="AB13" s="17" t="s">
        <v>81</v>
      </c>
      <c r="AC13" s="24" t="s">
        <v>161</v>
      </c>
      <c r="AD13" s="17">
        <v>906</v>
      </c>
      <c r="AE13" s="17" t="s">
        <v>83</v>
      </c>
      <c r="AF13" s="24" t="s">
        <v>161</v>
      </c>
      <c r="AG13" s="24"/>
      <c r="AH13" s="24"/>
      <c r="AI13" s="24"/>
      <c r="AJ13" s="24"/>
      <c r="AK13" s="24"/>
      <c r="AL13" s="24"/>
      <c r="AM13" s="17"/>
      <c r="AN13" s="17"/>
      <c r="AO13" s="24"/>
      <c r="AP13" s="17"/>
      <c r="AQ13" s="17"/>
      <c r="AR13" s="24"/>
      <c r="AS13" s="24"/>
      <c r="AT13" s="24"/>
      <c r="AU13" s="24"/>
      <c r="AV13" s="24"/>
      <c r="AW13" s="24"/>
      <c r="AX13" s="24"/>
      <c r="AY13" s="17"/>
      <c r="AZ13" s="17"/>
      <c r="BA13" s="24"/>
      <c r="BB13" s="17"/>
      <c r="BC13" s="17"/>
      <c r="BD13" s="24"/>
      <c r="BE13" s="23" t="str">
        <f t="shared" si="4"/>
        <v>EMF ja</v>
      </c>
      <c r="BF13" s="23">
        <f t="shared" si="5"/>
        <v>120</v>
      </c>
      <c r="BG13" s="23" t="str">
        <f t="shared" si="6"/>
        <v>100-499m</v>
      </c>
      <c r="BH13" s="23">
        <f t="shared" si="7"/>
        <v>2</v>
      </c>
      <c r="BI13" s="2" t="s">
        <v>162</v>
      </c>
      <c r="BJ13" s="2">
        <v>140</v>
      </c>
      <c r="BK13" s="2" t="s">
        <v>162</v>
      </c>
      <c r="BL13" s="2">
        <v>120</v>
      </c>
      <c r="BO13" s="17" t="s">
        <v>163</v>
      </c>
      <c r="BP13" s="3">
        <v>1</v>
      </c>
      <c r="BQ13" s="2" t="s">
        <v>164</v>
      </c>
    </row>
    <row r="14" spans="1:70" ht="16.149999999999999" customHeight="1" x14ac:dyDescent="0.25">
      <c r="A14" s="16">
        <v>13</v>
      </c>
      <c r="B14" s="17" t="s">
        <v>69</v>
      </c>
      <c r="C14" s="24" t="s">
        <v>165</v>
      </c>
      <c r="D14" s="17" t="s">
        <v>158</v>
      </c>
      <c r="E14" s="24" t="s">
        <v>166</v>
      </c>
      <c r="F14" s="29">
        <v>41710</v>
      </c>
      <c r="G14" s="3">
        <f t="shared" si="0"/>
        <v>3</v>
      </c>
      <c r="H14" s="3">
        <f t="shared" si="1"/>
        <v>2014</v>
      </c>
      <c r="I14" s="19">
        <v>0.40625</v>
      </c>
      <c r="J14" s="20">
        <f t="shared" si="2"/>
        <v>9</v>
      </c>
      <c r="K14" s="5" t="str">
        <f t="shared" si="3"/>
        <v>ja</v>
      </c>
      <c r="L14" s="26" t="s">
        <v>91</v>
      </c>
      <c r="M14" s="27" t="s">
        <v>74</v>
      </c>
      <c r="N14" s="30"/>
      <c r="O14" s="17" t="s">
        <v>140</v>
      </c>
      <c r="P14" s="17" t="s">
        <v>167</v>
      </c>
      <c r="Q14" s="22"/>
      <c r="R14" s="22" t="s">
        <v>77</v>
      </c>
      <c r="T14" s="22"/>
      <c r="U14" s="2" t="s">
        <v>139</v>
      </c>
      <c r="W14" s="31"/>
      <c r="X14" s="24">
        <v>162</v>
      </c>
      <c r="Y14" s="24" t="s">
        <v>83</v>
      </c>
      <c r="Z14" s="24" t="s">
        <v>161</v>
      </c>
      <c r="AA14" s="17">
        <v>162</v>
      </c>
      <c r="AB14" s="17" t="s">
        <v>81</v>
      </c>
      <c r="AC14" s="24" t="s">
        <v>161</v>
      </c>
      <c r="AD14" s="17">
        <v>162</v>
      </c>
      <c r="AE14" s="17" t="s">
        <v>83</v>
      </c>
      <c r="AF14" s="24" t="s">
        <v>161</v>
      </c>
      <c r="AG14" s="24"/>
      <c r="AH14" s="24"/>
      <c r="AI14" s="24"/>
      <c r="AJ14" s="24">
        <v>293</v>
      </c>
      <c r="AK14" s="24" t="s">
        <v>83</v>
      </c>
      <c r="AL14" s="24" t="s">
        <v>168</v>
      </c>
      <c r="AM14" s="17">
        <v>293</v>
      </c>
      <c r="AN14" s="17" t="s">
        <v>81</v>
      </c>
      <c r="AO14" s="24" t="s">
        <v>168</v>
      </c>
      <c r="AP14" s="17">
        <v>293</v>
      </c>
      <c r="AQ14" s="17" t="s">
        <v>83</v>
      </c>
      <c r="AR14" s="24" t="s">
        <v>168</v>
      </c>
      <c r="AS14" s="24"/>
      <c r="AT14" s="24"/>
      <c r="AU14" s="24"/>
      <c r="AV14" s="24"/>
      <c r="AW14" s="24"/>
      <c r="AX14" s="24"/>
      <c r="AY14" s="17"/>
      <c r="AZ14" s="17"/>
      <c r="BA14" s="24"/>
      <c r="BB14" s="17"/>
      <c r="BC14" s="17"/>
      <c r="BD14" s="24"/>
      <c r="BE14" s="23" t="str">
        <f t="shared" si="4"/>
        <v>EMF ja</v>
      </c>
      <c r="BF14" s="23">
        <f t="shared" si="5"/>
        <v>600</v>
      </c>
      <c r="BG14" s="23" t="str">
        <f t="shared" si="6"/>
        <v>500+m</v>
      </c>
      <c r="BH14" s="23">
        <f t="shared" si="7"/>
        <v>1</v>
      </c>
      <c r="BI14" s="2" t="s">
        <v>162</v>
      </c>
      <c r="BJ14" s="2">
        <v>600</v>
      </c>
      <c r="BO14" s="17" t="s">
        <v>169</v>
      </c>
      <c r="BP14" s="3">
        <v>1</v>
      </c>
      <c r="BQ14" s="2" t="s">
        <v>170</v>
      </c>
    </row>
    <row r="15" spans="1:70" ht="16.149999999999999" customHeight="1" x14ac:dyDescent="0.25">
      <c r="A15" s="16">
        <v>14</v>
      </c>
      <c r="B15" s="17" t="s">
        <v>87</v>
      </c>
      <c r="C15" s="24" t="s">
        <v>171</v>
      </c>
      <c r="D15" s="17" t="s">
        <v>172</v>
      </c>
      <c r="E15" s="24" t="s">
        <v>173</v>
      </c>
      <c r="F15" s="29">
        <v>43013</v>
      </c>
      <c r="G15" s="3">
        <f t="shared" si="0"/>
        <v>10</v>
      </c>
      <c r="H15" s="3">
        <f t="shared" si="1"/>
        <v>2017</v>
      </c>
      <c r="I15" s="19">
        <v>0.70486111111111105</v>
      </c>
      <c r="J15" s="20">
        <f t="shared" si="2"/>
        <v>16</v>
      </c>
      <c r="K15" s="5" t="str">
        <f t="shared" si="3"/>
        <v>ja</v>
      </c>
      <c r="L15" s="21" t="s">
        <v>73</v>
      </c>
      <c r="M15" s="27" t="s">
        <v>74</v>
      </c>
      <c r="N15" s="30">
        <v>80</v>
      </c>
      <c r="O15" s="17" t="s">
        <v>75</v>
      </c>
      <c r="P15" s="17" t="s">
        <v>174</v>
      </c>
      <c r="Q15" s="22"/>
      <c r="R15" s="22" t="s">
        <v>77</v>
      </c>
      <c r="T15" s="22"/>
      <c r="U15" s="2" t="s">
        <v>100</v>
      </c>
      <c r="W15" s="31"/>
      <c r="X15" s="24">
        <v>236</v>
      </c>
      <c r="Y15" s="24" t="s">
        <v>81</v>
      </c>
      <c r="Z15" s="24" t="s">
        <v>161</v>
      </c>
      <c r="AA15" s="24">
        <v>236</v>
      </c>
      <c r="AB15" s="24" t="s">
        <v>81</v>
      </c>
      <c r="AC15" s="24" t="s">
        <v>161</v>
      </c>
      <c r="AD15" s="24">
        <v>236</v>
      </c>
      <c r="AE15" s="24" t="s">
        <v>81</v>
      </c>
      <c r="AF15" s="24" t="s">
        <v>161</v>
      </c>
      <c r="AG15" s="24"/>
      <c r="AH15" s="24"/>
      <c r="AI15" s="24"/>
      <c r="AJ15" s="24">
        <v>366</v>
      </c>
      <c r="AK15" s="24" t="s">
        <v>81</v>
      </c>
      <c r="AL15" s="24" t="s">
        <v>161</v>
      </c>
      <c r="AM15" s="17"/>
      <c r="AN15" s="17"/>
      <c r="AO15" s="24"/>
      <c r="AP15" s="17">
        <v>366</v>
      </c>
      <c r="AQ15" s="17" t="s">
        <v>81</v>
      </c>
      <c r="AR15" s="24" t="s">
        <v>161</v>
      </c>
      <c r="AS15" s="24"/>
      <c r="AT15" s="24"/>
      <c r="AU15" s="24"/>
      <c r="AV15" s="24"/>
      <c r="AW15" s="24"/>
      <c r="AX15" s="24"/>
      <c r="AY15" s="17"/>
      <c r="AZ15" s="17"/>
      <c r="BA15" s="24"/>
      <c r="BB15" s="17"/>
      <c r="BC15" s="17"/>
      <c r="BD15" s="24"/>
      <c r="BE15" s="23" t="str">
        <f t="shared" si="4"/>
        <v>EMF nein</v>
      </c>
      <c r="BF15" s="23" t="str">
        <f t="shared" si="5"/>
        <v/>
      </c>
      <c r="BG15" s="23" t="str">
        <f t="shared" si="6"/>
        <v/>
      </c>
      <c r="BH15" s="23">
        <f t="shared" si="7"/>
        <v>0</v>
      </c>
      <c r="BO15" s="17" t="s">
        <v>175</v>
      </c>
      <c r="BP15" s="3">
        <v>1</v>
      </c>
      <c r="BQ15" s="2" t="s">
        <v>176</v>
      </c>
    </row>
    <row r="16" spans="1:70" ht="16.149999999999999" customHeight="1" x14ac:dyDescent="0.25">
      <c r="A16" s="16">
        <v>15</v>
      </c>
      <c r="B16" s="17" t="s">
        <v>69</v>
      </c>
      <c r="C16" s="24" t="s">
        <v>177</v>
      </c>
      <c r="D16" s="17" t="s">
        <v>178</v>
      </c>
      <c r="E16" s="24" t="s">
        <v>179</v>
      </c>
      <c r="F16" s="29">
        <v>43013</v>
      </c>
      <c r="G16" s="3">
        <f t="shared" si="0"/>
        <v>10</v>
      </c>
      <c r="H16" s="3">
        <f t="shared" si="1"/>
        <v>2017</v>
      </c>
      <c r="I16" s="19">
        <v>0.44791666666666702</v>
      </c>
      <c r="J16" s="20">
        <f t="shared" si="2"/>
        <v>10</v>
      </c>
      <c r="K16" s="5" t="str">
        <f t="shared" si="3"/>
        <v>ja</v>
      </c>
      <c r="L16" s="26" t="s">
        <v>91</v>
      </c>
      <c r="M16" s="27" t="s">
        <v>74</v>
      </c>
      <c r="N16" s="30"/>
      <c r="O16" s="17" t="s">
        <v>140</v>
      </c>
      <c r="P16" s="17" t="s">
        <v>180</v>
      </c>
      <c r="Q16" s="22"/>
      <c r="R16" s="22" t="s">
        <v>77</v>
      </c>
      <c r="T16" s="22"/>
      <c r="W16" s="31"/>
      <c r="X16" s="24">
        <v>483</v>
      </c>
      <c r="Y16" s="32" t="s">
        <v>83</v>
      </c>
      <c r="Z16" s="32" t="s">
        <v>161</v>
      </c>
      <c r="AA16" s="17">
        <v>483</v>
      </c>
      <c r="AB16" s="17" t="s">
        <v>81</v>
      </c>
      <c r="AC16" s="32" t="s">
        <v>161</v>
      </c>
      <c r="AD16" s="17">
        <v>483</v>
      </c>
      <c r="AE16" s="17" t="s">
        <v>81</v>
      </c>
      <c r="AF16" s="32" t="s">
        <v>161</v>
      </c>
      <c r="AG16" s="32"/>
      <c r="AH16" s="32"/>
      <c r="AI16" s="32"/>
      <c r="AJ16" s="24"/>
      <c r="AK16" s="33"/>
      <c r="AL16" s="33"/>
      <c r="AM16" s="17"/>
      <c r="AN16" s="17"/>
      <c r="AO16" s="33"/>
      <c r="AP16" s="17"/>
      <c r="AQ16" s="17"/>
      <c r="AR16" s="32"/>
      <c r="AS16" s="32"/>
      <c r="AT16" s="32"/>
      <c r="AU16" s="32"/>
      <c r="AV16" s="24"/>
      <c r="AW16" s="33"/>
      <c r="AX16" s="33"/>
      <c r="AY16" s="17"/>
      <c r="AZ16" s="17"/>
      <c r="BA16" s="33"/>
      <c r="BB16" s="17"/>
      <c r="BC16" s="17"/>
      <c r="BD16" s="33"/>
      <c r="BE16" s="23" t="str">
        <f t="shared" si="4"/>
        <v>EMF ja</v>
      </c>
      <c r="BF16" s="23">
        <f t="shared" si="5"/>
        <v>10</v>
      </c>
      <c r="BG16" s="23" t="str">
        <f t="shared" si="6"/>
        <v>&lt;100m</v>
      </c>
      <c r="BH16" s="23">
        <f t="shared" si="7"/>
        <v>1</v>
      </c>
      <c r="BK16" s="2" t="s">
        <v>110</v>
      </c>
      <c r="BL16" s="2">
        <v>10</v>
      </c>
      <c r="BO16" s="17" t="s">
        <v>181</v>
      </c>
      <c r="BP16" s="3">
        <v>1</v>
      </c>
      <c r="BQ16" s="2" t="s">
        <v>182</v>
      </c>
    </row>
    <row r="17" spans="1:69" ht="16.149999999999999" customHeight="1" x14ac:dyDescent="0.25">
      <c r="A17" s="16">
        <v>16</v>
      </c>
      <c r="B17" s="17" t="s">
        <v>69</v>
      </c>
      <c r="C17" s="24" t="s">
        <v>183</v>
      </c>
      <c r="D17" s="17" t="s">
        <v>104</v>
      </c>
      <c r="E17" s="24" t="s">
        <v>184</v>
      </c>
      <c r="F17" s="29">
        <v>41621</v>
      </c>
      <c r="G17" s="3">
        <f t="shared" si="0"/>
        <v>12</v>
      </c>
      <c r="H17" s="3">
        <f t="shared" si="1"/>
        <v>2013</v>
      </c>
      <c r="I17" s="19">
        <v>0.99375000000000002</v>
      </c>
      <c r="J17" s="20">
        <f t="shared" si="2"/>
        <v>23</v>
      </c>
      <c r="K17" s="5" t="str">
        <f t="shared" si="3"/>
        <v>ja</v>
      </c>
      <c r="L17" s="26" t="s">
        <v>91</v>
      </c>
      <c r="M17" s="27" t="s">
        <v>74</v>
      </c>
      <c r="N17" s="30"/>
      <c r="O17" s="22" t="s">
        <v>101</v>
      </c>
      <c r="P17" s="17" t="s">
        <v>185</v>
      </c>
      <c r="Q17" s="22" t="s">
        <v>186</v>
      </c>
      <c r="R17" s="22" t="s">
        <v>77</v>
      </c>
      <c r="T17" s="22"/>
      <c r="W17" s="31"/>
      <c r="X17" s="24">
        <v>83</v>
      </c>
      <c r="Y17" s="32" t="s">
        <v>81</v>
      </c>
      <c r="Z17" s="32" t="s">
        <v>84</v>
      </c>
      <c r="AA17" s="17">
        <v>83</v>
      </c>
      <c r="AB17" s="17" t="s">
        <v>81</v>
      </c>
      <c r="AC17" s="32" t="s">
        <v>84</v>
      </c>
      <c r="AD17" s="17">
        <v>83</v>
      </c>
      <c r="AE17" s="17" t="s">
        <v>81</v>
      </c>
      <c r="AF17" s="32" t="s">
        <v>84</v>
      </c>
      <c r="AG17" s="32"/>
      <c r="AH17" s="32"/>
      <c r="AI17" s="32"/>
      <c r="AJ17" s="394">
        <v>83</v>
      </c>
      <c r="AK17" s="395" t="s">
        <v>81</v>
      </c>
      <c r="AL17" s="395" t="s">
        <v>84</v>
      </c>
      <c r="AM17" s="393">
        <v>83</v>
      </c>
      <c r="AN17" s="393" t="s">
        <v>81</v>
      </c>
      <c r="AO17" s="395" t="s">
        <v>16530</v>
      </c>
      <c r="AP17" s="393">
        <v>83</v>
      </c>
      <c r="AQ17" s="393" t="s">
        <v>81</v>
      </c>
      <c r="AR17" s="395" t="s">
        <v>84</v>
      </c>
      <c r="AS17" s="32"/>
      <c r="AT17" s="32"/>
      <c r="AU17" s="32"/>
      <c r="AV17" s="394">
        <v>83</v>
      </c>
      <c r="AW17" s="395" t="s">
        <v>81</v>
      </c>
      <c r="AX17" s="395" t="s">
        <v>84</v>
      </c>
      <c r="AY17" s="393">
        <v>83</v>
      </c>
      <c r="AZ17" s="393" t="s">
        <v>81</v>
      </c>
      <c r="BA17" s="395" t="s">
        <v>16530</v>
      </c>
      <c r="BB17" s="393">
        <v>83</v>
      </c>
      <c r="BC17" s="393" t="s">
        <v>81</v>
      </c>
      <c r="BD17" s="395" t="s">
        <v>84</v>
      </c>
      <c r="BE17" s="23" t="str">
        <f t="shared" si="4"/>
        <v>EMF nein</v>
      </c>
      <c r="BF17" s="23" t="str">
        <f t="shared" si="5"/>
        <v/>
      </c>
      <c r="BG17" s="23" t="str">
        <f t="shared" si="6"/>
        <v/>
      </c>
      <c r="BH17" s="23">
        <f t="shared" si="7"/>
        <v>0</v>
      </c>
      <c r="BO17" s="17" t="s">
        <v>187</v>
      </c>
      <c r="BP17" s="3">
        <v>1</v>
      </c>
      <c r="BQ17" s="2" t="s">
        <v>188</v>
      </c>
    </row>
    <row r="18" spans="1:69" ht="16.149999999999999" customHeight="1" x14ac:dyDescent="0.25">
      <c r="A18" s="16">
        <v>17</v>
      </c>
      <c r="B18" s="17" t="s">
        <v>69</v>
      </c>
      <c r="C18" s="24" t="s">
        <v>183</v>
      </c>
      <c r="D18" s="17" t="s">
        <v>104</v>
      </c>
      <c r="E18" s="24" t="s">
        <v>184</v>
      </c>
      <c r="F18" s="29">
        <v>41263</v>
      </c>
      <c r="G18" s="3">
        <f t="shared" si="0"/>
        <v>12</v>
      </c>
      <c r="H18" s="3">
        <f t="shared" si="1"/>
        <v>2012</v>
      </c>
      <c r="I18" s="19">
        <v>7.9861111111111105E-2</v>
      </c>
      <c r="J18" s="20">
        <f t="shared" si="2"/>
        <v>1</v>
      </c>
      <c r="K18" s="5" t="str">
        <f t="shared" si="3"/>
        <v>ja</v>
      </c>
      <c r="L18" s="26" t="s">
        <v>91</v>
      </c>
      <c r="M18" s="27" t="s">
        <v>74</v>
      </c>
      <c r="N18" s="30"/>
      <c r="O18" s="22" t="s">
        <v>101</v>
      </c>
      <c r="P18" s="17" t="s">
        <v>185</v>
      </c>
      <c r="Q18" s="22" t="s">
        <v>186</v>
      </c>
      <c r="R18" s="22" t="s">
        <v>77</v>
      </c>
      <c r="T18" s="22"/>
      <c r="W18" s="31" t="s">
        <v>4373</v>
      </c>
      <c r="X18" s="24"/>
      <c r="Y18" s="32"/>
      <c r="Z18" s="32"/>
      <c r="AA18" s="17"/>
      <c r="AB18" s="17"/>
      <c r="AC18" s="32"/>
      <c r="AD18" s="17"/>
      <c r="AE18" s="17"/>
      <c r="AF18" s="32"/>
      <c r="AG18" s="32"/>
      <c r="AH18" s="32"/>
      <c r="AI18" s="32"/>
      <c r="AJ18" s="24"/>
      <c r="AK18" s="33"/>
      <c r="AL18" s="33"/>
      <c r="AM18" s="17"/>
      <c r="AN18" s="17"/>
      <c r="AO18" s="33"/>
      <c r="AP18" s="17"/>
      <c r="AQ18" s="17"/>
      <c r="AR18" s="32"/>
      <c r="AS18" s="32"/>
      <c r="AT18" s="32"/>
      <c r="AU18" s="32"/>
      <c r="AV18" s="24"/>
      <c r="AW18" s="33"/>
      <c r="AX18" s="33"/>
      <c r="AY18" s="17"/>
      <c r="AZ18" s="17"/>
      <c r="BA18" s="33"/>
      <c r="BB18" s="17"/>
      <c r="BC18" s="17"/>
      <c r="BD18" s="33"/>
      <c r="BE18" s="23" t="str">
        <f t="shared" si="4"/>
        <v>EMF nein</v>
      </c>
      <c r="BF18" s="23" t="str">
        <f t="shared" si="5"/>
        <v/>
      </c>
      <c r="BG18" s="23" t="str">
        <f t="shared" si="6"/>
        <v/>
      </c>
      <c r="BH18" s="23">
        <f t="shared" si="7"/>
        <v>0</v>
      </c>
      <c r="BO18" s="17"/>
      <c r="BP18" s="3">
        <v>1</v>
      </c>
      <c r="BQ18" s="2" t="s">
        <v>189</v>
      </c>
    </row>
    <row r="19" spans="1:69" ht="16.149999999999999" customHeight="1" x14ac:dyDescent="0.25">
      <c r="A19" s="397">
        <v>18</v>
      </c>
      <c r="B19" s="17" t="s">
        <v>190</v>
      </c>
      <c r="C19" s="24" t="s">
        <v>191</v>
      </c>
      <c r="D19" s="17" t="s">
        <v>192</v>
      </c>
      <c r="E19" s="24" t="s">
        <v>184</v>
      </c>
      <c r="F19" s="29">
        <v>37188</v>
      </c>
      <c r="G19" s="3">
        <f t="shared" si="0"/>
        <v>10</v>
      </c>
      <c r="H19" s="3">
        <f t="shared" si="1"/>
        <v>2001</v>
      </c>
      <c r="I19" s="19">
        <v>0.39583333333333298</v>
      </c>
      <c r="J19" s="20">
        <f t="shared" si="2"/>
        <v>9</v>
      </c>
      <c r="K19" s="5" t="str">
        <f t="shared" si="3"/>
        <v>ja</v>
      </c>
      <c r="L19" s="26" t="s">
        <v>91</v>
      </c>
      <c r="M19" s="27" t="s">
        <v>139</v>
      </c>
      <c r="N19" s="30"/>
      <c r="O19" s="22" t="s">
        <v>101</v>
      </c>
      <c r="P19" s="17" t="s">
        <v>185</v>
      </c>
      <c r="Q19" s="22" t="s">
        <v>186</v>
      </c>
      <c r="R19" s="22" t="s">
        <v>77</v>
      </c>
      <c r="T19" s="22" t="s">
        <v>202</v>
      </c>
      <c r="W19" s="31"/>
      <c r="X19" s="399">
        <v>50</v>
      </c>
      <c r="Y19" s="399" t="s">
        <v>94</v>
      </c>
      <c r="Z19" s="377" t="s">
        <v>84</v>
      </c>
      <c r="AA19" s="17" t="s">
        <v>109</v>
      </c>
      <c r="AB19" s="17" t="s">
        <v>109</v>
      </c>
      <c r="AC19" s="32" t="s">
        <v>109</v>
      </c>
      <c r="AD19" s="17" t="s">
        <v>109</v>
      </c>
      <c r="AE19" s="17"/>
      <c r="AF19" s="32" t="s">
        <v>109</v>
      </c>
      <c r="AG19" s="32"/>
      <c r="AH19" s="32"/>
      <c r="AI19" s="32"/>
      <c r="AJ19" s="399" t="s">
        <v>109</v>
      </c>
      <c r="AK19" s="399" t="s">
        <v>109</v>
      </c>
      <c r="AL19" s="377" t="s">
        <v>109</v>
      </c>
      <c r="AM19" s="393" t="s">
        <v>109</v>
      </c>
      <c r="AN19" s="393" t="s">
        <v>109</v>
      </c>
      <c r="AO19" s="395" t="s">
        <v>109</v>
      </c>
      <c r="AP19" s="393" t="s">
        <v>109</v>
      </c>
      <c r="AQ19" s="393"/>
      <c r="AR19" s="395" t="s">
        <v>109</v>
      </c>
      <c r="AS19" s="32"/>
      <c r="AT19" s="32"/>
      <c r="AU19" s="32"/>
      <c r="AV19" s="399" t="s">
        <v>109</v>
      </c>
      <c r="AW19" s="399" t="s">
        <v>109</v>
      </c>
      <c r="AX19" s="377" t="s">
        <v>109</v>
      </c>
      <c r="AY19" s="393" t="s">
        <v>109</v>
      </c>
      <c r="AZ19" s="393" t="s">
        <v>109</v>
      </c>
      <c r="BA19" s="395" t="s">
        <v>109</v>
      </c>
      <c r="BB19" s="393" t="s">
        <v>109</v>
      </c>
      <c r="BC19" s="393"/>
      <c r="BD19" s="395" t="s">
        <v>109</v>
      </c>
      <c r="BE19" s="23" t="str">
        <f t="shared" si="4"/>
        <v>EMF nein</v>
      </c>
      <c r="BF19" s="23" t="str">
        <f t="shared" si="5"/>
        <v/>
      </c>
      <c r="BG19" s="23" t="str">
        <f t="shared" si="6"/>
        <v/>
      </c>
      <c r="BH19" s="23">
        <f t="shared" si="7"/>
        <v>0</v>
      </c>
      <c r="BO19" s="17" t="s">
        <v>21919</v>
      </c>
      <c r="BP19" s="3">
        <v>1</v>
      </c>
      <c r="BQ19" s="2" t="s">
        <v>193</v>
      </c>
    </row>
    <row r="20" spans="1:69" ht="16.149999999999999" customHeight="1" x14ac:dyDescent="0.25">
      <c r="A20" s="16">
        <v>19</v>
      </c>
      <c r="B20" s="17" t="s">
        <v>69</v>
      </c>
      <c r="C20" s="24" t="s">
        <v>194</v>
      </c>
      <c r="D20" s="17" t="s">
        <v>158</v>
      </c>
      <c r="E20" s="24" t="s">
        <v>195</v>
      </c>
      <c r="F20" s="29">
        <v>43013</v>
      </c>
      <c r="G20" s="3">
        <f t="shared" si="0"/>
        <v>10</v>
      </c>
      <c r="H20" s="3">
        <f t="shared" si="1"/>
        <v>2017</v>
      </c>
      <c r="I20" s="19">
        <v>0.73958333333333304</v>
      </c>
      <c r="J20" s="20">
        <f t="shared" si="2"/>
        <v>17</v>
      </c>
      <c r="K20" s="5" t="str">
        <f t="shared" si="3"/>
        <v>ja</v>
      </c>
      <c r="L20" s="26" t="s">
        <v>91</v>
      </c>
      <c r="M20" s="27" t="s">
        <v>100</v>
      </c>
      <c r="N20" s="30"/>
      <c r="O20" s="17" t="s">
        <v>126</v>
      </c>
      <c r="P20" s="17" t="s">
        <v>196</v>
      </c>
      <c r="Q20" s="22"/>
      <c r="R20" s="22" t="s">
        <v>77</v>
      </c>
      <c r="T20" s="22"/>
      <c r="W20" s="31"/>
      <c r="X20" s="24">
        <v>230</v>
      </c>
      <c r="Y20" s="32" t="s">
        <v>81</v>
      </c>
      <c r="Z20" s="32" t="s">
        <v>84</v>
      </c>
      <c r="AA20" s="17"/>
      <c r="AB20" s="17"/>
      <c r="AC20" s="32"/>
      <c r="AD20" s="17">
        <v>230</v>
      </c>
      <c r="AE20" s="17" t="s">
        <v>81</v>
      </c>
      <c r="AF20" s="32" t="s">
        <v>84</v>
      </c>
      <c r="AG20" s="32"/>
      <c r="AH20" s="32"/>
      <c r="AI20" s="32"/>
      <c r="AJ20" s="24"/>
      <c r="AK20" s="33"/>
      <c r="AL20" s="33"/>
      <c r="AM20" s="17"/>
      <c r="AN20" s="17"/>
      <c r="AO20" s="33"/>
      <c r="AP20" s="17"/>
      <c r="AQ20" s="17"/>
      <c r="AR20" s="32"/>
      <c r="AS20" s="32"/>
      <c r="AT20" s="32"/>
      <c r="AU20" s="32"/>
      <c r="AV20" s="24"/>
      <c r="AW20" s="33"/>
      <c r="AX20" s="33"/>
      <c r="AY20" s="17"/>
      <c r="AZ20" s="17"/>
      <c r="BA20" s="33"/>
      <c r="BB20" s="17"/>
      <c r="BC20" s="17"/>
      <c r="BD20" s="33"/>
      <c r="BE20" s="23" t="str">
        <f t="shared" si="4"/>
        <v>EMF nein</v>
      </c>
      <c r="BF20" s="23" t="str">
        <f t="shared" si="5"/>
        <v/>
      </c>
      <c r="BG20" s="23" t="str">
        <f t="shared" si="6"/>
        <v/>
      </c>
      <c r="BH20" s="23">
        <f t="shared" si="7"/>
        <v>0</v>
      </c>
      <c r="BO20" s="17" t="s">
        <v>197</v>
      </c>
      <c r="BP20" s="3">
        <v>1</v>
      </c>
      <c r="BQ20" s="2" t="s">
        <v>198</v>
      </c>
    </row>
    <row r="21" spans="1:69" ht="16.149999999999999" customHeight="1" x14ac:dyDescent="0.25">
      <c r="A21" s="16">
        <v>20</v>
      </c>
      <c r="B21" s="17" t="s">
        <v>87</v>
      </c>
      <c r="C21" s="24" t="s">
        <v>199</v>
      </c>
      <c r="D21" s="17" t="s">
        <v>124</v>
      </c>
      <c r="E21" s="24" t="s">
        <v>200</v>
      </c>
      <c r="F21" s="29">
        <v>42549</v>
      </c>
      <c r="G21" s="3">
        <f t="shared" si="0"/>
        <v>6</v>
      </c>
      <c r="H21" s="3">
        <f t="shared" si="1"/>
        <v>2016</v>
      </c>
      <c r="I21" s="19">
        <v>1.0416666666666701E-2</v>
      </c>
      <c r="J21" s="20">
        <f t="shared" si="2"/>
        <v>0</v>
      </c>
      <c r="K21" s="5" t="str">
        <f t="shared" si="3"/>
        <v>ja</v>
      </c>
      <c r="L21" s="26" t="s">
        <v>91</v>
      </c>
      <c r="M21" s="27" t="s">
        <v>100</v>
      </c>
      <c r="N21" s="30">
        <v>72</v>
      </c>
      <c r="O21" s="17" t="s">
        <v>126</v>
      </c>
      <c r="P21" s="17" t="s">
        <v>201</v>
      </c>
      <c r="Q21" s="22"/>
      <c r="R21" s="22" t="s">
        <v>77</v>
      </c>
      <c r="T21" s="22" t="s">
        <v>202</v>
      </c>
      <c r="W21" s="31"/>
      <c r="X21" s="24">
        <v>440</v>
      </c>
      <c r="Y21" s="32" t="s">
        <v>81</v>
      </c>
      <c r="Z21" s="32" t="s">
        <v>84</v>
      </c>
      <c r="AA21" s="17"/>
      <c r="AB21" s="17"/>
      <c r="AC21" s="32"/>
      <c r="AD21" s="17" t="s">
        <v>109</v>
      </c>
      <c r="AE21" s="17"/>
      <c r="AF21" s="32"/>
      <c r="AG21" s="32"/>
      <c r="AH21" s="32"/>
      <c r="AI21" s="32"/>
      <c r="AJ21" s="24"/>
      <c r="AK21" s="32"/>
      <c r="AL21" s="32"/>
      <c r="AM21" s="17"/>
      <c r="AN21" s="17"/>
      <c r="AO21" s="32"/>
      <c r="AP21" s="17"/>
      <c r="AQ21" s="17"/>
      <c r="AR21" s="32"/>
      <c r="AS21" s="32"/>
      <c r="AT21" s="32"/>
      <c r="AU21" s="32"/>
      <c r="AV21" s="24"/>
      <c r="AW21" s="33"/>
      <c r="AX21" s="33"/>
      <c r="AY21" s="17"/>
      <c r="AZ21" s="17"/>
      <c r="BA21" s="33"/>
      <c r="BB21" s="17"/>
      <c r="BC21" s="17"/>
      <c r="BD21" s="33"/>
      <c r="BE21" s="23" t="str">
        <f t="shared" si="4"/>
        <v>EMF nein</v>
      </c>
      <c r="BF21" s="23" t="str">
        <f t="shared" si="5"/>
        <v/>
      </c>
      <c r="BG21" s="23" t="str">
        <f t="shared" si="6"/>
        <v/>
      </c>
      <c r="BH21" s="23">
        <f t="shared" si="7"/>
        <v>0</v>
      </c>
      <c r="BO21" s="17" t="s">
        <v>203</v>
      </c>
      <c r="BP21" s="3">
        <v>1</v>
      </c>
      <c r="BQ21" s="2" t="s">
        <v>204</v>
      </c>
    </row>
    <row r="22" spans="1:69" ht="16.149999999999999" customHeight="1" x14ac:dyDescent="0.25">
      <c r="A22" s="16">
        <v>21</v>
      </c>
      <c r="B22" s="17" t="s">
        <v>190</v>
      </c>
      <c r="C22" s="24" t="s">
        <v>205</v>
      </c>
      <c r="D22" s="17" t="s">
        <v>206</v>
      </c>
      <c r="E22" s="24" t="s">
        <v>207</v>
      </c>
      <c r="F22" s="29">
        <v>42649</v>
      </c>
      <c r="G22" s="3">
        <f t="shared" si="0"/>
        <v>10</v>
      </c>
      <c r="H22" s="3">
        <f t="shared" si="1"/>
        <v>2016</v>
      </c>
      <c r="I22" s="19">
        <v>0.5625</v>
      </c>
      <c r="J22" s="20">
        <f t="shared" si="2"/>
        <v>13</v>
      </c>
      <c r="K22" s="5" t="str">
        <f t="shared" si="3"/>
        <v>ja</v>
      </c>
      <c r="L22" s="30" t="s">
        <v>91</v>
      </c>
      <c r="M22" s="36" t="s">
        <v>22408</v>
      </c>
      <c r="N22" s="30">
        <v>52</v>
      </c>
      <c r="O22" s="17" t="s">
        <v>75</v>
      </c>
      <c r="P22" s="17" t="s">
        <v>209</v>
      </c>
      <c r="Q22" s="22"/>
      <c r="R22" s="22" t="s">
        <v>77</v>
      </c>
      <c r="T22" s="22"/>
      <c r="W22" s="31"/>
      <c r="X22" s="24">
        <v>598</v>
      </c>
      <c r="Y22" s="32" t="s">
        <v>83</v>
      </c>
      <c r="Z22" s="32" t="s">
        <v>84</v>
      </c>
      <c r="AA22" s="17">
        <v>598</v>
      </c>
      <c r="AB22" s="17" t="s">
        <v>81</v>
      </c>
      <c r="AC22" s="32" t="s">
        <v>84</v>
      </c>
      <c r="AD22" s="17">
        <v>598</v>
      </c>
      <c r="AE22" s="17" t="s">
        <v>83</v>
      </c>
      <c r="AF22" s="32" t="s">
        <v>84</v>
      </c>
      <c r="AG22" s="32"/>
      <c r="AH22" s="32"/>
      <c r="AI22" s="32"/>
      <c r="AJ22" s="394">
        <v>598</v>
      </c>
      <c r="AK22" s="395" t="s">
        <v>83</v>
      </c>
      <c r="AL22" s="395" t="s">
        <v>84</v>
      </c>
      <c r="AM22" s="393">
        <v>598</v>
      </c>
      <c r="AN22" s="393" t="s">
        <v>81</v>
      </c>
      <c r="AO22" s="395" t="s">
        <v>84</v>
      </c>
      <c r="AP22" s="393">
        <v>598</v>
      </c>
      <c r="AQ22" s="393" t="s">
        <v>83</v>
      </c>
      <c r="AR22" s="395" t="s">
        <v>84</v>
      </c>
      <c r="AS22" s="32"/>
      <c r="AT22" s="32"/>
      <c r="AU22" s="32"/>
      <c r="AV22" s="24">
        <v>698</v>
      </c>
      <c r="AW22" s="395" t="s">
        <v>83</v>
      </c>
      <c r="AX22" s="395" t="s">
        <v>22409</v>
      </c>
      <c r="AY22" s="17">
        <v>698</v>
      </c>
      <c r="AZ22" s="17" t="s">
        <v>81</v>
      </c>
      <c r="BA22" s="377" t="s">
        <v>84</v>
      </c>
      <c r="BB22" s="17">
        <v>698</v>
      </c>
      <c r="BC22" s="17" t="s">
        <v>83</v>
      </c>
      <c r="BD22" s="33" t="s">
        <v>84</v>
      </c>
      <c r="BE22" s="23" t="str">
        <f t="shared" si="4"/>
        <v>EMF nein</v>
      </c>
      <c r="BF22" s="23" t="str">
        <f t="shared" si="5"/>
        <v/>
      </c>
      <c r="BG22" s="23" t="str">
        <f t="shared" si="6"/>
        <v/>
      </c>
      <c r="BH22" s="23">
        <f t="shared" si="7"/>
        <v>0</v>
      </c>
      <c r="BO22" s="17" t="s">
        <v>22410</v>
      </c>
      <c r="BP22" s="3">
        <v>1</v>
      </c>
      <c r="BQ22" s="2" t="s">
        <v>210</v>
      </c>
    </row>
    <row r="23" spans="1:69" ht="16.149999999999999" customHeight="1" x14ac:dyDescent="0.25">
      <c r="A23" s="16">
        <v>22</v>
      </c>
      <c r="B23" s="17" t="s">
        <v>211</v>
      </c>
      <c r="C23" s="24" t="s">
        <v>212</v>
      </c>
      <c r="D23" s="17" t="s">
        <v>71</v>
      </c>
      <c r="E23" s="24" t="s">
        <v>213</v>
      </c>
      <c r="F23" s="29">
        <v>43014</v>
      </c>
      <c r="G23" s="3">
        <f t="shared" si="0"/>
        <v>10</v>
      </c>
      <c r="H23" s="3">
        <f t="shared" si="1"/>
        <v>2017</v>
      </c>
      <c r="I23" s="19">
        <v>0.70138888888888895</v>
      </c>
      <c r="J23" s="20">
        <f t="shared" si="2"/>
        <v>16</v>
      </c>
      <c r="K23" s="5" t="str">
        <f t="shared" si="3"/>
        <v>ja</v>
      </c>
      <c r="L23" s="21" t="s">
        <v>73</v>
      </c>
      <c r="M23" s="36" t="s">
        <v>74</v>
      </c>
      <c r="N23" s="30">
        <v>37</v>
      </c>
      <c r="O23" s="17" t="s">
        <v>75</v>
      </c>
      <c r="P23" s="17" t="s">
        <v>214</v>
      </c>
      <c r="Q23" s="22"/>
      <c r="R23" s="22" t="s">
        <v>77</v>
      </c>
      <c r="T23" s="22"/>
      <c r="U23" s="2" t="s">
        <v>74</v>
      </c>
      <c r="W23" s="31"/>
      <c r="X23" s="24">
        <v>58</v>
      </c>
      <c r="Y23" s="32" t="s">
        <v>81</v>
      </c>
      <c r="Z23" s="32" t="s">
        <v>84</v>
      </c>
      <c r="AA23" s="24">
        <v>58</v>
      </c>
      <c r="AB23" s="32" t="s">
        <v>81</v>
      </c>
      <c r="AC23" s="32" t="s">
        <v>84</v>
      </c>
      <c r="AD23" s="24">
        <v>58</v>
      </c>
      <c r="AE23" s="32" t="s">
        <v>81</v>
      </c>
      <c r="AF23" s="32" t="s">
        <v>84</v>
      </c>
      <c r="AG23" s="32"/>
      <c r="AH23" s="32"/>
      <c r="AI23" s="32"/>
      <c r="AJ23" s="24"/>
      <c r="AK23" s="32"/>
      <c r="AL23" s="32"/>
      <c r="AM23" s="17"/>
      <c r="AN23" s="17"/>
      <c r="AO23" s="32"/>
      <c r="AP23" s="17"/>
      <c r="AQ23" s="17"/>
      <c r="AR23" s="32"/>
      <c r="AS23" s="32"/>
      <c r="AT23" s="32"/>
      <c r="AU23" s="32"/>
      <c r="AV23" s="24"/>
      <c r="AW23" s="33"/>
      <c r="AX23" s="33"/>
      <c r="AY23" s="17"/>
      <c r="AZ23" s="17"/>
      <c r="BA23" s="33"/>
      <c r="BB23" s="17"/>
      <c r="BC23" s="17"/>
      <c r="BD23" s="33"/>
      <c r="BE23" s="23" t="str">
        <f t="shared" si="4"/>
        <v>EMF nein</v>
      </c>
      <c r="BF23" s="23" t="str">
        <f t="shared" si="5"/>
        <v/>
      </c>
      <c r="BG23" s="23" t="str">
        <f t="shared" si="6"/>
        <v/>
      </c>
      <c r="BH23" s="23">
        <f t="shared" si="7"/>
        <v>0</v>
      </c>
      <c r="BO23" s="17" t="s">
        <v>215</v>
      </c>
      <c r="BP23" s="3">
        <v>1</v>
      </c>
      <c r="BQ23" s="2" t="s">
        <v>216</v>
      </c>
    </row>
    <row r="24" spans="1:69" ht="16.149999999999999" customHeight="1" x14ac:dyDescent="0.25">
      <c r="A24" s="16">
        <v>23</v>
      </c>
      <c r="B24" s="17" t="s">
        <v>69</v>
      </c>
      <c r="C24" s="24" t="s">
        <v>217</v>
      </c>
      <c r="D24" s="17" t="s">
        <v>104</v>
      </c>
      <c r="E24" s="24" t="s">
        <v>218</v>
      </c>
      <c r="F24" s="25">
        <v>39949</v>
      </c>
      <c r="G24" s="3">
        <f t="shared" si="0"/>
        <v>5</v>
      </c>
      <c r="H24" s="3">
        <f t="shared" si="1"/>
        <v>2009</v>
      </c>
      <c r="I24" s="19"/>
      <c r="J24" s="20" t="str">
        <f t="shared" si="2"/>
        <v/>
      </c>
      <c r="K24" s="5" t="str">
        <f t="shared" si="3"/>
        <v>ja</v>
      </c>
      <c r="L24" s="30" t="s">
        <v>91</v>
      </c>
      <c r="M24" s="36" t="s">
        <v>74</v>
      </c>
      <c r="N24" s="30"/>
      <c r="O24" s="22" t="s">
        <v>101</v>
      </c>
      <c r="P24" s="17" t="s">
        <v>219</v>
      </c>
      <c r="Q24" s="22"/>
      <c r="R24" s="22" t="s">
        <v>77</v>
      </c>
      <c r="T24" s="22"/>
      <c r="U24" s="2" t="s">
        <v>74</v>
      </c>
      <c r="W24" s="31"/>
      <c r="X24" s="24">
        <v>25</v>
      </c>
      <c r="Y24" s="37" t="s">
        <v>94</v>
      </c>
      <c r="Z24" s="37" t="s">
        <v>84</v>
      </c>
      <c r="AA24" s="17">
        <v>25</v>
      </c>
      <c r="AB24" s="17" t="s">
        <v>94</v>
      </c>
      <c r="AC24" s="37" t="s">
        <v>84</v>
      </c>
      <c r="AD24" s="17">
        <v>25</v>
      </c>
      <c r="AE24" s="17" t="s">
        <v>94</v>
      </c>
      <c r="AF24" s="37" t="s">
        <v>84</v>
      </c>
      <c r="AG24" s="37"/>
      <c r="AH24" s="37"/>
      <c r="AI24" s="37"/>
      <c r="AJ24" s="24"/>
      <c r="AK24" s="37"/>
      <c r="AL24" s="37"/>
      <c r="AM24" s="17"/>
      <c r="AN24" s="17"/>
      <c r="AO24" s="37"/>
      <c r="AP24" s="17"/>
      <c r="AQ24" s="17"/>
      <c r="AR24" s="37"/>
      <c r="AS24" s="37"/>
      <c r="AT24" s="37"/>
      <c r="AU24" s="37"/>
      <c r="AV24" s="24"/>
      <c r="AW24" s="38"/>
      <c r="AX24" s="38"/>
      <c r="AY24" s="17"/>
      <c r="AZ24" s="17"/>
      <c r="BA24" s="38"/>
      <c r="BB24" s="17"/>
      <c r="BC24" s="17"/>
      <c r="BD24" s="38"/>
      <c r="BE24" s="23" t="str">
        <f t="shared" si="4"/>
        <v>EMF nein</v>
      </c>
      <c r="BF24" s="23" t="str">
        <f t="shared" si="5"/>
        <v/>
      </c>
      <c r="BG24" s="23" t="str">
        <f t="shared" si="6"/>
        <v/>
      </c>
      <c r="BH24" s="23">
        <f t="shared" si="7"/>
        <v>0</v>
      </c>
      <c r="BO24" s="17" t="s">
        <v>220</v>
      </c>
      <c r="BP24" s="3">
        <v>1</v>
      </c>
      <c r="BQ24" s="2" t="s">
        <v>221</v>
      </c>
    </row>
    <row r="25" spans="1:69" ht="16.149999999999999" customHeight="1" x14ac:dyDescent="0.25">
      <c r="A25" s="16">
        <v>24</v>
      </c>
      <c r="B25" s="17" t="s">
        <v>211</v>
      </c>
      <c r="C25" s="24" t="s">
        <v>222</v>
      </c>
      <c r="D25" s="17" t="s">
        <v>206</v>
      </c>
      <c r="E25" s="24" t="s">
        <v>223</v>
      </c>
      <c r="F25" s="25">
        <v>43013</v>
      </c>
      <c r="G25" s="3">
        <f t="shared" si="0"/>
        <v>10</v>
      </c>
      <c r="H25" s="3">
        <f t="shared" si="1"/>
        <v>2017</v>
      </c>
      <c r="I25" s="19">
        <v>0.31597222222222199</v>
      </c>
      <c r="J25" s="20">
        <f t="shared" si="2"/>
        <v>7</v>
      </c>
      <c r="K25" s="5" t="str">
        <f t="shared" si="3"/>
        <v>ja</v>
      </c>
      <c r="L25" s="30" t="s">
        <v>91</v>
      </c>
      <c r="M25" s="36" t="s">
        <v>100</v>
      </c>
      <c r="N25" s="30"/>
      <c r="O25" s="17" t="s">
        <v>126</v>
      </c>
      <c r="P25" s="17" t="s">
        <v>224</v>
      </c>
      <c r="Q25" s="22" t="s">
        <v>186</v>
      </c>
      <c r="R25" s="22" t="s">
        <v>77</v>
      </c>
      <c r="T25" s="22" t="s">
        <v>108</v>
      </c>
      <c r="U25" s="2" t="s">
        <v>74</v>
      </c>
      <c r="W25" s="31"/>
      <c r="X25" s="24">
        <v>341</v>
      </c>
      <c r="Y25" s="37" t="s">
        <v>83</v>
      </c>
      <c r="Z25" s="37" t="s">
        <v>82</v>
      </c>
      <c r="AA25" s="17">
        <v>341</v>
      </c>
      <c r="AB25" s="17" t="s">
        <v>81</v>
      </c>
      <c r="AC25" s="37" t="s">
        <v>82</v>
      </c>
      <c r="AD25" s="17">
        <v>341</v>
      </c>
      <c r="AE25" s="17" t="s">
        <v>81</v>
      </c>
      <c r="AF25" s="37" t="s">
        <v>82</v>
      </c>
      <c r="AG25" s="37"/>
      <c r="AH25" s="37"/>
      <c r="AI25" s="37"/>
      <c r="AJ25" s="24"/>
      <c r="AK25" s="37"/>
      <c r="AL25" s="37"/>
      <c r="AM25" s="17"/>
      <c r="AN25" s="17"/>
      <c r="AO25" s="37"/>
      <c r="AP25" s="17"/>
      <c r="AQ25" s="17"/>
      <c r="AR25" s="37"/>
      <c r="AS25" s="37"/>
      <c r="AT25" s="37"/>
      <c r="AU25" s="37"/>
      <c r="AV25" s="24"/>
      <c r="AW25" s="37"/>
      <c r="AX25" s="37"/>
      <c r="AY25" s="17"/>
      <c r="AZ25" s="17"/>
      <c r="BA25" s="38"/>
      <c r="BB25" s="17"/>
      <c r="BC25" s="17"/>
      <c r="BD25" s="38"/>
      <c r="BE25" s="23" t="str">
        <f t="shared" si="4"/>
        <v>EMF nein</v>
      </c>
      <c r="BF25" s="23" t="str">
        <f t="shared" si="5"/>
        <v/>
      </c>
      <c r="BG25" s="23" t="str">
        <f t="shared" si="6"/>
        <v/>
      </c>
      <c r="BH25" s="23">
        <f t="shared" si="7"/>
        <v>0</v>
      </c>
      <c r="BO25" s="17" t="s">
        <v>225</v>
      </c>
      <c r="BP25" s="3">
        <v>1</v>
      </c>
      <c r="BQ25" s="2" t="s">
        <v>226</v>
      </c>
    </row>
    <row r="26" spans="1:69" ht="16.149999999999999" customHeight="1" x14ac:dyDescent="0.25">
      <c r="A26" s="16">
        <v>25</v>
      </c>
      <c r="B26" s="17" t="s">
        <v>87</v>
      </c>
      <c r="C26" s="24" t="s">
        <v>227</v>
      </c>
      <c r="D26" s="17" t="s">
        <v>192</v>
      </c>
      <c r="E26" s="24" t="s">
        <v>228</v>
      </c>
      <c r="F26" s="25">
        <v>43013</v>
      </c>
      <c r="G26" s="3">
        <f t="shared" si="0"/>
        <v>10</v>
      </c>
      <c r="H26" s="3">
        <f t="shared" si="1"/>
        <v>2017</v>
      </c>
      <c r="I26" s="19">
        <v>0.62847222222222199</v>
      </c>
      <c r="J26" s="20">
        <f t="shared" si="2"/>
        <v>15</v>
      </c>
      <c r="K26" s="5" t="str">
        <f t="shared" si="3"/>
        <v>ja</v>
      </c>
      <c r="L26" s="21" t="s">
        <v>73</v>
      </c>
      <c r="M26" s="27" t="s">
        <v>74</v>
      </c>
      <c r="N26" s="30">
        <v>81</v>
      </c>
      <c r="O26" s="17" t="s">
        <v>126</v>
      </c>
      <c r="P26" s="17" t="s">
        <v>229</v>
      </c>
      <c r="Q26" s="22"/>
      <c r="R26" s="22" t="s">
        <v>77</v>
      </c>
      <c r="T26" s="22"/>
      <c r="W26" s="31"/>
      <c r="X26" s="24"/>
      <c r="Y26" s="37"/>
      <c r="Z26" s="37"/>
      <c r="AA26" s="17"/>
      <c r="AB26" s="17"/>
      <c r="AC26" s="37"/>
      <c r="AD26" s="17"/>
      <c r="AE26" s="17"/>
      <c r="AF26" s="37"/>
      <c r="AG26" s="37"/>
      <c r="AH26" s="37"/>
      <c r="AI26" s="37"/>
      <c r="AJ26" s="24"/>
      <c r="AK26" s="37"/>
      <c r="AL26" s="37"/>
      <c r="AM26" s="17"/>
      <c r="AN26" s="17"/>
      <c r="AO26" s="37"/>
      <c r="AP26" s="17"/>
      <c r="AQ26" s="17"/>
      <c r="AR26" s="37"/>
      <c r="AS26" s="37"/>
      <c r="AT26" s="37"/>
      <c r="AU26" s="37"/>
      <c r="AV26" s="24"/>
      <c r="AW26" s="38"/>
      <c r="AX26" s="38"/>
      <c r="AY26" s="17"/>
      <c r="AZ26" s="17"/>
      <c r="BA26" s="38"/>
      <c r="BB26" s="17"/>
      <c r="BC26" s="17"/>
      <c r="BD26" s="38"/>
      <c r="BE26" s="23" t="str">
        <f t="shared" si="4"/>
        <v>EMF nein</v>
      </c>
      <c r="BF26" s="23" t="str">
        <f t="shared" si="5"/>
        <v/>
      </c>
      <c r="BG26" s="23" t="str">
        <f t="shared" si="6"/>
        <v/>
      </c>
      <c r="BH26" s="23">
        <f t="shared" si="7"/>
        <v>0</v>
      </c>
      <c r="BO26" s="17" t="s">
        <v>230</v>
      </c>
      <c r="BP26" s="3">
        <v>1</v>
      </c>
      <c r="BQ26" s="2" t="s">
        <v>231</v>
      </c>
    </row>
    <row r="27" spans="1:69" ht="16.149999999999999" customHeight="1" x14ac:dyDescent="0.25">
      <c r="A27" s="16">
        <v>26</v>
      </c>
      <c r="B27" s="17" t="s">
        <v>211</v>
      </c>
      <c r="C27" s="24" t="s">
        <v>232</v>
      </c>
      <c r="D27" s="17" t="s">
        <v>137</v>
      </c>
      <c r="E27" s="24" t="s">
        <v>233</v>
      </c>
      <c r="F27" s="25">
        <v>43012</v>
      </c>
      <c r="G27" s="3">
        <f t="shared" si="0"/>
        <v>10</v>
      </c>
      <c r="H27" s="3">
        <f t="shared" si="1"/>
        <v>2017</v>
      </c>
      <c r="I27" s="19">
        <v>0.35416666666666702</v>
      </c>
      <c r="J27" s="20">
        <f t="shared" si="2"/>
        <v>8</v>
      </c>
      <c r="K27" s="5" t="str">
        <f t="shared" si="3"/>
        <v>ja</v>
      </c>
      <c r="L27" s="21" t="s">
        <v>73</v>
      </c>
      <c r="M27" s="27" t="s">
        <v>74</v>
      </c>
      <c r="N27" s="30"/>
      <c r="O27" s="17" t="s">
        <v>126</v>
      </c>
      <c r="P27" s="17" t="s">
        <v>229</v>
      </c>
      <c r="Q27" s="22"/>
      <c r="R27" s="22" t="s">
        <v>77</v>
      </c>
      <c r="T27" s="22"/>
      <c r="W27" s="31"/>
      <c r="X27" s="24"/>
      <c r="Y27" s="37"/>
      <c r="Z27" s="37"/>
      <c r="AA27" s="17"/>
      <c r="AB27" s="17"/>
      <c r="AC27" s="37"/>
      <c r="AD27" s="17"/>
      <c r="AE27" s="17"/>
      <c r="AF27" s="37"/>
      <c r="AG27" s="37"/>
      <c r="AH27" s="37"/>
      <c r="AI27" s="37"/>
      <c r="AJ27" s="24"/>
      <c r="AK27" s="37"/>
      <c r="AL27" s="37"/>
      <c r="AM27" s="17"/>
      <c r="AN27" s="17"/>
      <c r="AO27" s="37"/>
      <c r="AP27" s="17"/>
      <c r="AQ27" s="17"/>
      <c r="AR27" s="37"/>
      <c r="AS27" s="37"/>
      <c r="AT27" s="37"/>
      <c r="AU27" s="37"/>
      <c r="AV27" s="24"/>
      <c r="AW27" s="38"/>
      <c r="AX27" s="38"/>
      <c r="AY27" s="17"/>
      <c r="AZ27" s="17"/>
      <c r="BA27" s="38"/>
      <c r="BB27" s="17"/>
      <c r="BC27" s="17"/>
      <c r="BD27" s="38"/>
      <c r="BE27" s="23" t="str">
        <f t="shared" si="4"/>
        <v>EMF ja</v>
      </c>
      <c r="BF27" s="23">
        <f t="shared" si="5"/>
        <v>150</v>
      </c>
      <c r="BG27" s="23" t="str">
        <f t="shared" si="6"/>
        <v>100-499m</v>
      </c>
      <c r="BH27" s="23">
        <f t="shared" si="7"/>
        <v>1</v>
      </c>
      <c r="BK27" s="2" t="s">
        <v>162</v>
      </c>
      <c r="BL27" s="2">
        <v>150</v>
      </c>
      <c r="BO27" s="17" t="s">
        <v>234</v>
      </c>
      <c r="BP27" s="3">
        <v>1</v>
      </c>
      <c r="BQ27" s="2" t="s">
        <v>235</v>
      </c>
    </row>
    <row r="28" spans="1:69" ht="16.149999999999999" customHeight="1" x14ac:dyDescent="0.25">
      <c r="A28" s="16">
        <v>27</v>
      </c>
      <c r="B28" s="17" t="s">
        <v>87</v>
      </c>
      <c r="C28" s="24" t="s">
        <v>236</v>
      </c>
      <c r="D28" s="24" t="s">
        <v>71</v>
      </c>
      <c r="E28" s="24" t="s">
        <v>237</v>
      </c>
      <c r="F28" s="25">
        <v>43012</v>
      </c>
      <c r="G28" s="3">
        <f t="shared" si="0"/>
        <v>10</v>
      </c>
      <c r="H28" s="3">
        <f t="shared" si="1"/>
        <v>2017</v>
      </c>
      <c r="I28" s="19">
        <v>0.69791666666666696</v>
      </c>
      <c r="J28" s="20">
        <f t="shared" si="2"/>
        <v>16</v>
      </c>
      <c r="K28" s="5" t="str">
        <f t="shared" si="3"/>
        <v>ja</v>
      </c>
      <c r="L28" s="21" t="s">
        <v>73</v>
      </c>
      <c r="M28" s="27" t="s">
        <v>74</v>
      </c>
      <c r="N28" s="30">
        <v>81</v>
      </c>
      <c r="O28" s="17" t="s">
        <v>126</v>
      </c>
      <c r="P28" s="17" t="s">
        <v>238</v>
      </c>
      <c r="Q28" s="22"/>
      <c r="R28" s="22" t="s">
        <v>77</v>
      </c>
      <c r="T28" s="22"/>
      <c r="W28" s="28"/>
      <c r="X28" s="26"/>
      <c r="Y28" s="37"/>
      <c r="Z28" s="37"/>
      <c r="AA28" s="17"/>
      <c r="AB28" s="17"/>
      <c r="AC28" s="37"/>
      <c r="AD28" s="17"/>
      <c r="AE28" s="17"/>
      <c r="AF28" s="37"/>
      <c r="AG28" s="37"/>
      <c r="AH28" s="37"/>
      <c r="AI28" s="37"/>
      <c r="AJ28" s="26"/>
      <c r="AK28" s="37"/>
      <c r="AL28" s="37"/>
      <c r="AM28" s="17"/>
      <c r="AN28" s="17"/>
      <c r="AO28" s="37"/>
      <c r="AP28" s="17"/>
      <c r="AQ28" s="17"/>
      <c r="AR28" s="37"/>
      <c r="AS28" s="37"/>
      <c r="AT28" s="37"/>
      <c r="AU28" s="37"/>
      <c r="AV28" s="26"/>
      <c r="AW28" s="38"/>
      <c r="AX28" s="38"/>
      <c r="AY28" s="17"/>
      <c r="AZ28" s="17"/>
      <c r="BA28" s="38"/>
      <c r="BB28" s="17"/>
      <c r="BC28" s="17"/>
      <c r="BD28" s="38"/>
      <c r="BE28" s="23" t="str">
        <f t="shared" si="4"/>
        <v>EMF ja</v>
      </c>
      <c r="BF28" s="23">
        <f t="shared" si="5"/>
        <v>800</v>
      </c>
      <c r="BG28" s="23" t="str">
        <f t="shared" si="6"/>
        <v>500+m</v>
      </c>
      <c r="BH28" s="23">
        <f t="shared" si="7"/>
        <v>1</v>
      </c>
      <c r="BK28" s="2" t="s">
        <v>162</v>
      </c>
      <c r="BL28" s="2">
        <v>800</v>
      </c>
      <c r="BO28" s="17" t="s">
        <v>239</v>
      </c>
      <c r="BP28" s="3">
        <v>1</v>
      </c>
      <c r="BQ28" s="2" t="s">
        <v>240</v>
      </c>
    </row>
    <row r="29" spans="1:69" ht="16.149999999999999" customHeight="1" x14ac:dyDescent="0.25">
      <c r="A29" s="16">
        <v>28</v>
      </c>
      <c r="B29" s="17" t="s">
        <v>211</v>
      </c>
      <c r="C29" s="24" t="s">
        <v>241</v>
      </c>
      <c r="D29" s="24" t="s">
        <v>89</v>
      </c>
      <c r="E29" s="24" t="s">
        <v>242</v>
      </c>
      <c r="F29" s="25">
        <v>43012</v>
      </c>
      <c r="G29" s="3">
        <f t="shared" si="0"/>
        <v>10</v>
      </c>
      <c r="H29" s="3">
        <f t="shared" si="1"/>
        <v>2017</v>
      </c>
      <c r="I29" s="19">
        <v>0.47916666666666702</v>
      </c>
      <c r="J29" s="20">
        <f t="shared" si="2"/>
        <v>11</v>
      </c>
      <c r="K29" s="5" t="str">
        <f t="shared" si="3"/>
        <v>ja</v>
      </c>
      <c r="L29" s="21" t="s">
        <v>73</v>
      </c>
      <c r="M29" s="36" t="s">
        <v>22408</v>
      </c>
      <c r="N29" s="30">
        <v>34</v>
      </c>
      <c r="O29" s="17" t="s">
        <v>75</v>
      </c>
      <c r="P29" s="17" t="s">
        <v>243</v>
      </c>
      <c r="Q29" s="22"/>
      <c r="R29" s="22" t="s">
        <v>77</v>
      </c>
      <c r="T29" s="22"/>
      <c r="W29" s="31"/>
      <c r="X29" s="24">
        <v>50</v>
      </c>
      <c r="Y29" s="32" t="s">
        <v>81</v>
      </c>
      <c r="Z29" s="32"/>
      <c r="AA29" s="17">
        <v>50</v>
      </c>
      <c r="AB29" s="17" t="s">
        <v>94</v>
      </c>
      <c r="AC29" s="32"/>
      <c r="AD29" s="17">
        <v>50</v>
      </c>
      <c r="AE29" s="17" t="s">
        <v>81</v>
      </c>
      <c r="AF29" s="32"/>
      <c r="AG29" s="32"/>
      <c r="AH29" s="32"/>
      <c r="AI29" s="32"/>
      <c r="AJ29" s="24"/>
      <c r="AK29" s="32"/>
      <c r="AL29" s="32"/>
      <c r="AM29" s="17"/>
      <c r="AN29" s="17"/>
      <c r="AO29" s="32"/>
      <c r="AP29" s="17"/>
      <c r="AQ29" s="17"/>
      <c r="AR29" s="32"/>
      <c r="AS29" s="32"/>
      <c r="AT29" s="32"/>
      <c r="AU29" s="32"/>
      <c r="AV29" s="24"/>
      <c r="AW29" s="33"/>
      <c r="AX29" s="33"/>
      <c r="AY29" s="17"/>
      <c r="AZ29" s="17"/>
      <c r="BA29" s="33"/>
      <c r="BB29" s="17"/>
      <c r="BC29" s="17"/>
      <c r="BD29" s="33"/>
      <c r="BE29" s="23" t="str">
        <f t="shared" si="4"/>
        <v>EMF nein</v>
      </c>
      <c r="BF29" s="23" t="str">
        <f t="shared" si="5"/>
        <v/>
      </c>
      <c r="BG29" s="23" t="str">
        <f t="shared" si="6"/>
        <v/>
      </c>
      <c r="BH29" s="23">
        <f t="shared" si="7"/>
        <v>0</v>
      </c>
      <c r="BO29" s="17" t="s">
        <v>244</v>
      </c>
      <c r="BP29" s="3">
        <v>1</v>
      </c>
      <c r="BQ29" s="2" t="s">
        <v>245</v>
      </c>
    </row>
    <row r="30" spans="1:69" ht="16.149999999999999" customHeight="1" x14ac:dyDescent="0.25">
      <c r="A30" s="16">
        <v>29</v>
      </c>
      <c r="B30" s="17" t="s">
        <v>211</v>
      </c>
      <c r="C30" s="24" t="s">
        <v>246</v>
      </c>
      <c r="D30" s="24" t="s">
        <v>98</v>
      </c>
      <c r="E30" s="24" t="s">
        <v>247</v>
      </c>
      <c r="F30" s="25">
        <v>43009</v>
      </c>
      <c r="G30" s="3">
        <f t="shared" si="0"/>
        <v>10</v>
      </c>
      <c r="H30" s="3">
        <f t="shared" si="1"/>
        <v>2017</v>
      </c>
      <c r="I30" s="19">
        <v>0.23958333333333301</v>
      </c>
      <c r="J30" s="20">
        <f t="shared" si="2"/>
        <v>5</v>
      </c>
      <c r="K30" s="5" t="str">
        <f t="shared" si="3"/>
        <v>ja</v>
      </c>
      <c r="L30" s="30" t="s">
        <v>91</v>
      </c>
      <c r="M30" s="36" t="s">
        <v>74</v>
      </c>
      <c r="N30" s="30">
        <v>18</v>
      </c>
      <c r="O30" s="17" t="s">
        <v>140</v>
      </c>
      <c r="P30" s="17" t="s">
        <v>248</v>
      </c>
      <c r="Q30" s="22"/>
      <c r="R30" s="22" t="s">
        <v>77</v>
      </c>
      <c r="T30" s="22"/>
      <c r="W30" s="31"/>
      <c r="X30" s="24">
        <v>900</v>
      </c>
      <c r="Y30" s="32" t="s">
        <v>81</v>
      </c>
      <c r="Z30" s="32" t="s">
        <v>168</v>
      </c>
      <c r="AA30" s="17">
        <v>900</v>
      </c>
      <c r="AB30" s="17" t="s">
        <v>81</v>
      </c>
      <c r="AC30" s="32" t="s">
        <v>168</v>
      </c>
      <c r="AD30" s="17">
        <v>900</v>
      </c>
      <c r="AE30" s="17" t="s">
        <v>83</v>
      </c>
      <c r="AF30" s="32" t="s">
        <v>168</v>
      </c>
      <c r="AG30" s="32"/>
      <c r="AH30" s="32"/>
      <c r="AI30" s="32"/>
      <c r="AJ30" s="24"/>
      <c r="AK30" s="32"/>
      <c r="AL30" s="32"/>
      <c r="AM30" s="17"/>
      <c r="AN30" s="17"/>
      <c r="AO30" s="32"/>
      <c r="AP30" s="17"/>
      <c r="AQ30" s="17"/>
      <c r="AR30" s="32"/>
      <c r="AS30" s="32"/>
      <c r="AT30" s="32"/>
      <c r="AU30" s="32"/>
      <c r="AV30" s="24"/>
      <c r="AW30" s="33"/>
      <c r="AX30" s="33"/>
      <c r="AY30" s="17"/>
      <c r="AZ30" s="17"/>
      <c r="BA30" s="33"/>
      <c r="BB30" s="17"/>
      <c r="BC30" s="17"/>
      <c r="BD30" s="33"/>
      <c r="BE30" s="23" t="str">
        <f t="shared" si="4"/>
        <v>EMF ja</v>
      </c>
      <c r="BF30" s="23">
        <f t="shared" si="5"/>
        <v>880</v>
      </c>
      <c r="BG30" s="23" t="str">
        <f t="shared" si="6"/>
        <v>500+m</v>
      </c>
      <c r="BH30" s="23">
        <f t="shared" si="7"/>
        <v>2</v>
      </c>
      <c r="BK30" s="2" t="s">
        <v>162</v>
      </c>
      <c r="BM30" s="2" t="s">
        <v>162</v>
      </c>
      <c r="BN30" s="2">
        <v>880</v>
      </c>
      <c r="BO30" s="17" t="s">
        <v>249</v>
      </c>
      <c r="BP30" s="3">
        <v>1</v>
      </c>
      <c r="BQ30" s="2" t="s">
        <v>250</v>
      </c>
    </row>
    <row r="31" spans="1:69" ht="16.149999999999999" customHeight="1" x14ac:dyDescent="0.25">
      <c r="A31" s="39">
        <v>30</v>
      </c>
      <c r="B31" s="17" t="s">
        <v>211</v>
      </c>
      <c r="C31" s="24" t="s">
        <v>251</v>
      </c>
      <c r="D31" s="24" t="s">
        <v>137</v>
      </c>
      <c r="E31" s="24" t="s">
        <v>252</v>
      </c>
      <c r="F31" s="25">
        <v>43012</v>
      </c>
      <c r="G31" s="3">
        <f t="shared" si="0"/>
        <v>10</v>
      </c>
      <c r="H31" s="3">
        <f t="shared" si="1"/>
        <v>2017</v>
      </c>
      <c r="I31" s="19">
        <v>0.3125</v>
      </c>
      <c r="J31" s="20">
        <f t="shared" si="2"/>
        <v>7</v>
      </c>
      <c r="K31" s="5" t="str">
        <f t="shared" si="3"/>
        <v>ja</v>
      </c>
      <c r="L31" s="30" t="s">
        <v>91</v>
      </c>
      <c r="M31" s="36" t="s">
        <v>74</v>
      </c>
      <c r="N31" s="30">
        <v>24</v>
      </c>
      <c r="O31" s="17" t="s">
        <v>126</v>
      </c>
      <c r="P31" s="17" t="s">
        <v>248</v>
      </c>
      <c r="Q31" s="40"/>
      <c r="R31" s="22" t="s">
        <v>77</v>
      </c>
      <c r="T31" s="22" t="s">
        <v>108</v>
      </c>
      <c r="W31" s="31"/>
      <c r="X31" s="24"/>
      <c r="Y31" s="32"/>
      <c r="Z31" s="32"/>
      <c r="AA31" s="17"/>
      <c r="AB31" s="17"/>
      <c r="AC31" s="32"/>
      <c r="AD31" s="17"/>
      <c r="AE31" s="17"/>
      <c r="AF31" s="32"/>
      <c r="AG31" s="32"/>
      <c r="AH31" s="32"/>
      <c r="AI31" s="32"/>
      <c r="AJ31" s="24"/>
      <c r="AK31" s="32"/>
      <c r="AL31" s="32"/>
      <c r="AM31" s="17"/>
      <c r="AN31" s="17"/>
      <c r="AO31" s="32"/>
      <c r="AP31" s="17"/>
      <c r="AQ31" s="17"/>
      <c r="AR31" s="32"/>
      <c r="AS31" s="32"/>
      <c r="AT31" s="32"/>
      <c r="AU31" s="32"/>
      <c r="AV31" s="24"/>
      <c r="AW31" s="33"/>
      <c r="AX31" s="33"/>
      <c r="AY31" s="17"/>
      <c r="AZ31" s="17"/>
      <c r="BA31" s="33"/>
      <c r="BB31" s="17"/>
      <c r="BC31" s="17"/>
      <c r="BD31" s="33"/>
      <c r="BE31" s="23" t="str">
        <f t="shared" si="4"/>
        <v>EMF nein</v>
      </c>
      <c r="BF31" s="23" t="str">
        <f t="shared" si="5"/>
        <v/>
      </c>
      <c r="BG31" s="23" t="str">
        <f t="shared" si="6"/>
        <v/>
      </c>
      <c r="BH31" s="23">
        <f t="shared" si="7"/>
        <v>0</v>
      </c>
      <c r="BO31" s="17" t="s">
        <v>253</v>
      </c>
      <c r="BP31" s="3">
        <v>1</v>
      </c>
      <c r="BQ31" s="2" t="s">
        <v>254</v>
      </c>
    </row>
    <row r="32" spans="1:69" ht="16.149999999999999" customHeight="1" x14ac:dyDescent="0.25">
      <c r="A32" s="16">
        <v>31</v>
      </c>
      <c r="B32" s="17" t="s">
        <v>69</v>
      </c>
      <c r="C32" s="24" t="s">
        <v>255</v>
      </c>
      <c r="D32" s="24" t="s">
        <v>158</v>
      </c>
      <c r="E32" s="24" t="s">
        <v>256</v>
      </c>
      <c r="F32" s="25">
        <v>41269</v>
      </c>
      <c r="G32" s="3">
        <f t="shared" si="0"/>
        <v>12</v>
      </c>
      <c r="H32" s="3">
        <f t="shared" si="1"/>
        <v>2012</v>
      </c>
      <c r="I32" s="19">
        <v>0.61458333333333304</v>
      </c>
      <c r="J32" s="20">
        <f t="shared" si="2"/>
        <v>14</v>
      </c>
      <c r="K32" s="5" t="str">
        <f t="shared" si="3"/>
        <v>ja</v>
      </c>
      <c r="L32" s="26" t="s">
        <v>91</v>
      </c>
      <c r="M32" s="27" t="s">
        <v>74</v>
      </c>
      <c r="N32" s="30">
        <v>37</v>
      </c>
      <c r="O32" s="17" t="s">
        <v>75</v>
      </c>
      <c r="P32" s="17" t="s">
        <v>257</v>
      </c>
      <c r="Q32" s="22"/>
      <c r="R32" s="22" t="s">
        <v>77</v>
      </c>
      <c r="T32" s="22"/>
      <c r="U32" s="2" t="s">
        <v>74</v>
      </c>
      <c r="W32" s="31"/>
      <c r="X32" s="24"/>
      <c r="Y32" s="32"/>
      <c r="Z32" s="32"/>
      <c r="AA32" s="17"/>
      <c r="AB32" s="17"/>
      <c r="AC32" s="32"/>
      <c r="AD32" s="17"/>
      <c r="AE32" s="17"/>
      <c r="AF32" s="32"/>
      <c r="AG32" s="32"/>
      <c r="AH32" s="32"/>
      <c r="AI32" s="32"/>
      <c r="AJ32" s="24"/>
      <c r="AK32" s="32"/>
      <c r="AL32" s="32"/>
      <c r="AM32" s="17"/>
      <c r="AN32" s="17"/>
      <c r="AO32" s="32"/>
      <c r="AP32" s="17"/>
      <c r="AQ32" s="17"/>
      <c r="AR32" s="32"/>
      <c r="AS32" s="32"/>
      <c r="AT32" s="32"/>
      <c r="AU32" s="32"/>
      <c r="AV32" s="24"/>
      <c r="AW32" s="33"/>
      <c r="AX32" s="33"/>
      <c r="AY32" s="17"/>
      <c r="AZ32" s="17"/>
      <c r="BA32" s="33"/>
      <c r="BB32" s="17"/>
      <c r="BC32" s="17"/>
      <c r="BD32" s="33"/>
      <c r="BE32" s="23" t="str">
        <f t="shared" si="4"/>
        <v>EMF nein</v>
      </c>
      <c r="BF32" s="23" t="str">
        <f t="shared" si="5"/>
        <v/>
      </c>
      <c r="BG32" s="23" t="str">
        <f t="shared" si="6"/>
        <v/>
      </c>
      <c r="BH32" s="23">
        <f t="shared" si="7"/>
        <v>0</v>
      </c>
      <c r="BO32" s="17"/>
      <c r="BP32" s="3">
        <v>1</v>
      </c>
      <c r="BQ32" s="2" t="s">
        <v>258</v>
      </c>
    </row>
    <row r="33" spans="1:69" ht="16.149999999999999" customHeight="1" x14ac:dyDescent="0.25">
      <c r="A33" s="16">
        <v>32</v>
      </c>
      <c r="B33" s="17" t="s">
        <v>69</v>
      </c>
      <c r="C33" s="24" t="s">
        <v>259</v>
      </c>
      <c r="D33" s="24" t="s">
        <v>158</v>
      </c>
      <c r="E33" s="24" t="s">
        <v>256</v>
      </c>
      <c r="F33" s="25">
        <v>42384</v>
      </c>
      <c r="G33" s="3">
        <f t="shared" si="0"/>
        <v>1</v>
      </c>
      <c r="H33" s="3">
        <f t="shared" si="1"/>
        <v>2016</v>
      </c>
      <c r="I33" s="19">
        <v>0.60416666666666696</v>
      </c>
      <c r="J33" s="20">
        <f t="shared" si="2"/>
        <v>14</v>
      </c>
      <c r="K33" s="5" t="str">
        <f t="shared" si="3"/>
        <v>ja</v>
      </c>
      <c r="L33" s="26" t="s">
        <v>91</v>
      </c>
      <c r="M33" s="27" t="s">
        <v>74</v>
      </c>
      <c r="N33" s="30"/>
      <c r="O33" s="17" t="s">
        <v>75</v>
      </c>
      <c r="P33" s="17" t="s">
        <v>257</v>
      </c>
      <c r="Q33" s="22"/>
      <c r="R33" s="22" t="s">
        <v>77</v>
      </c>
      <c r="T33" s="22"/>
      <c r="U33" s="2" t="s">
        <v>74</v>
      </c>
      <c r="W33" s="31"/>
      <c r="X33" s="24">
        <v>221</v>
      </c>
      <c r="Y33" s="32" t="s">
        <v>81</v>
      </c>
      <c r="Z33" s="32" t="s">
        <v>84</v>
      </c>
      <c r="AA33" s="24">
        <v>221</v>
      </c>
      <c r="AB33" s="32" t="s">
        <v>81</v>
      </c>
      <c r="AC33" s="32" t="s">
        <v>84</v>
      </c>
      <c r="AD33" s="17"/>
      <c r="AE33" s="17"/>
      <c r="AF33" s="17"/>
      <c r="AG33" s="17"/>
      <c r="AH33" s="17"/>
      <c r="AI33" s="17"/>
      <c r="AJ33" s="17"/>
      <c r="BE33" s="23" t="str">
        <f t="shared" si="4"/>
        <v>EMF nein</v>
      </c>
      <c r="BF33" s="23" t="str">
        <f t="shared" si="5"/>
        <v/>
      </c>
      <c r="BG33" s="23" t="str">
        <f t="shared" si="6"/>
        <v/>
      </c>
      <c r="BH33" s="23">
        <f t="shared" si="7"/>
        <v>0</v>
      </c>
      <c r="BO33" s="17" t="s">
        <v>260</v>
      </c>
      <c r="BP33" s="3">
        <v>1</v>
      </c>
      <c r="BQ33" s="2" t="s">
        <v>261</v>
      </c>
    </row>
    <row r="34" spans="1:69" ht="16.149999999999999" customHeight="1" x14ac:dyDescent="0.25">
      <c r="A34" s="16">
        <v>33</v>
      </c>
      <c r="B34" s="17" t="s">
        <v>262</v>
      </c>
      <c r="C34" s="24" t="s">
        <v>263</v>
      </c>
      <c r="D34" s="24" t="s">
        <v>264</v>
      </c>
      <c r="E34" s="24" t="s">
        <v>265</v>
      </c>
      <c r="F34" s="25">
        <v>42518</v>
      </c>
      <c r="G34" s="3">
        <f t="shared" si="0"/>
        <v>5</v>
      </c>
      <c r="H34" s="3">
        <f t="shared" si="1"/>
        <v>2016</v>
      </c>
      <c r="I34" s="19">
        <v>0.24027777777777801</v>
      </c>
      <c r="J34" s="20">
        <f t="shared" si="2"/>
        <v>5</v>
      </c>
      <c r="K34" s="5" t="str">
        <f t="shared" si="3"/>
        <v>ja</v>
      </c>
      <c r="L34" s="26" t="s">
        <v>91</v>
      </c>
      <c r="M34" s="27" t="s">
        <v>74</v>
      </c>
      <c r="N34" s="30"/>
      <c r="O34" s="17" t="s">
        <v>75</v>
      </c>
      <c r="P34" s="17" t="s">
        <v>266</v>
      </c>
      <c r="Q34" s="22"/>
      <c r="R34" s="22" t="s">
        <v>77</v>
      </c>
      <c r="T34" s="22"/>
      <c r="W34" s="31"/>
      <c r="X34" s="24">
        <v>60</v>
      </c>
      <c r="Y34" s="32" t="s">
        <v>81</v>
      </c>
      <c r="Z34" s="32" t="s">
        <v>84</v>
      </c>
      <c r="AA34" s="24">
        <v>221</v>
      </c>
      <c r="AB34" s="32" t="s">
        <v>81</v>
      </c>
      <c r="AC34" s="32" t="s">
        <v>84</v>
      </c>
      <c r="AD34" s="17"/>
      <c r="AE34" s="17"/>
      <c r="AF34" s="17"/>
      <c r="AG34" s="17"/>
      <c r="AH34" s="17"/>
      <c r="AI34" s="17"/>
      <c r="AJ34" s="24">
        <v>180</v>
      </c>
      <c r="AK34" s="32" t="s">
        <v>83</v>
      </c>
      <c r="AL34" s="32" t="s">
        <v>82</v>
      </c>
      <c r="AN34" s="17"/>
      <c r="AO34" s="17"/>
      <c r="AP34" s="17">
        <v>180</v>
      </c>
      <c r="AQ34" s="17" t="s">
        <v>83</v>
      </c>
      <c r="AR34" s="32" t="s">
        <v>82</v>
      </c>
      <c r="AS34" s="32"/>
      <c r="AT34" s="32"/>
      <c r="AU34" s="32"/>
      <c r="AV34" s="24">
        <v>190</v>
      </c>
      <c r="AW34" s="32" t="s">
        <v>83</v>
      </c>
      <c r="AX34" s="32" t="s">
        <v>161</v>
      </c>
      <c r="AY34" s="17">
        <v>190</v>
      </c>
      <c r="AZ34" s="17" t="s">
        <v>81</v>
      </c>
      <c r="BA34" s="32" t="s">
        <v>161</v>
      </c>
      <c r="BB34" s="17">
        <v>190</v>
      </c>
      <c r="BC34" s="17" t="s">
        <v>81</v>
      </c>
      <c r="BD34" s="32" t="s">
        <v>161</v>
      </c>
      <c r="BE34" s="23" t="str">
        <f t="shared" si="4"/>
        <v>EMF nein</v>
      </c>
      <c r="BF34" s="23" t="str">
        <f t="shared" si="5"/>
        <v/>
      </c>
      <c r="BG34" s="23" t="str">
        <f t="shared" si="6"/>
        <v/>
      </c>
      <c r="BH34" s="23">
        <f t="shared" si="7"/>
        <v>0</v>
      </c>
      <c r="BO34" s="17" t="s">
        <v>267</v>
      </c>
      <c r="BP34" s="3">
        <v>1</v>
      </c>
      <c r="BQ34" s="2" t="s">
        <v>268</v>
      </c>
    </row>
    <row r="35" spans="1:69" ht="16.149999999999999" customHeight="1" x14ac:dyDescent="0.25">
      <c r="A35" s="41">
        <v>34</v>
      </c>
      <c r="B35" s="17" t="s">
        <v>69</v>
      </c>
      <c r="C35" s="24" t="s">
        <v>269</v>
      </c>
      <c r="D35" s="24" t="s">
        <v>89</v>
      </c>
      <c r="E35" s="24" t="s">
        <v>270</v>
      </c>
      <c r="F35" s="42">
        <v>40340</v>
      </c>
      <c r="G35" s="3">
        <f t="shared" si="0"/>
        <v>6</v>
      </c>
      <c r="H35" s="3">
        <f t="shared" si="1"/>
        <v>2010</v>
      </c>
      <c r="I35" s="19">
        <v>0.28472222222222199</v>
      </c>
      <c r="J35" s="20">
        <f t="shared" si="2"/>
        <v>6</v>
      </c>
      <c r="K35" s="5" t="str">
        <f t="shared" si="3"/>
        <v>ja</v>
      </c>
      <c r="L35" s="30" t="s">
        <v>91</v>
      </c>
      <c r="M35" s="36" t="s">
        <v>74</v>
      </c>
      <c r="N35" s="30">
        <v>43</v>
      </c>
      <c r="O35" s="17" t="s">
        <v>75</v>
      </c>
      <c r="P35" s="17" t="s">
        <v>271</v>
      </c>
      <c r="Q35" s="22"/>
      <c r="R35" s="22" t="s">
        <v>77</v>
      </c>
      <c r="S35" s="17" t="s">
        <v>272</v>
      </c>
      <c r="T35" s="22"/>
      <c r="U35" s="2" t="s">
        <v>208</v>
      </c>
      <c r="W35" s="28"/>
      <c r="X35" s="43">
        <v>39</v>
      </c>
      <c r="Y35" s="37" t="s">
        <v>81</v>
      </c>
      <c r="Z35" s="37" t="s">
        <v>82</v>
      </c>
      <c r="AA35" s="17">
        <v>39</v>
      </c>
      <c r="AB35" s="17" t="s">
        <v>94</v>
      </c>
      <c r="AC35" s="37"/>
      <c r="AD35" s="17"/>
      <c r="AE35" s="17"/>
      <c r="AF35" s="37"/>
      <c r="AG35" s="37"/>
      <c r="AH35" s="37"/>
      <c r="AI35" s="37"/>
      <c r="AJ35" s="26"/>
      <c r="AK35" s="37"/>
      <c r="AL35" s="37"/>
      <c r="AM35" s="17">
        <v>55</v>
      </c>
      <c r="AN35" s="17" t="s">
        <v>94</v>
      </c>
      <c r="AO35" s="37" t="s">
        <v>161</v>
      </c>
      <c r="AP35" s="17"/>
      <c r="AQ35" s="17"/>
      <c r="AR35" s="37"/>
      <c r="AS35" s="37"/>
      <c r="AT35" s="37"/>
      <c r="AU35" s="37"/>
      <c r="AV35" s="26">
        <v>180</v>
      </c>
      <c r="AW35" s="37" t="s">
        <v>81</v>
      </c>
      <c r="AX35" s="37" t="s">
        <v>82</v>
      </c>
      <c r="AY35" s="17"/>
      <c r="AZ35" s="17"/>
      <c r="BA35" s="38"/>
      <c r="BB35" s="17"/>
      <c r="BC35" s="17"/>
      <c r="BD35" s="38"/>
      <c r="BE35" s="23" t="str">
        <f t="shared" si="4"/>
        <v>EMF nein</v>
      </c>
      <c r="BF35" s="23" t="str">
        <f t="shared" si="5"/>
        <v/>
      </c>
      <c r="BG35" s="23" t="str">
        <f t="shared" si="6"/>
        <v/>
      </c>
      <c r="BH35" s="23">
        <f t="shared" si="7"/>
        <v>0</v>
      </c>
      <c r="BO35" s="17" t="s">
        <v>273</v>
      </c>
      <c r="BP35" s="3">
        <v>1</v>
      </c>
      <c r="BQ35" s="2" t="s">
        <v>274</v>
      </c>
    </row>
    <row r="36" spans="1:69" ht="16.149999999999999" customHeight="1" x14ac:dyDescent="0.25">
      <c r="A36" s="16">
        <v>35</v>
      </c>
      <c r="B36" s="17" t="s">
        <v>69</v>
      </c>
      <c r="C36" s="24" t="s">
        <v>275</v>
      </c>
      <c r="D36" s="24" t="s">
        <v>158</v>
      </c>
      <c r="E36" s="24" t="s">
        <v>276</v>
      </c>
      <c r="F36" s="42">
        <v>42545</v>
      </c>
      <c r="G36" s="3">
        <f t="shared" si="0"/>
        <v>6</v>
      </c>
      <c r="H36" s="3">
        <f t="shared" si="1"/>
        <v>2016</v>
      </c>
      <c r="I36" s="19">
        <v>0.71875</v>
      </c>
      <c r="J36" s="20">
        <f t="shared" si="2"/>
        <v>17</v>
      </c>
      <c r="K36" s="5" t="str">
        <f t="shared" si="3"/>
        <v>ja</v>
      </c>
      <c r="L36" s="26" t="s">
        <v>91</v>
      </c>
      <c r="M36" s="27" t="s">
        <v>100</v>
      </c>
      <c r="N36" s="30">
        <v>57</v>
      </c>
      <c r="O36" s="17" t="s">
        <v>75</v>
      </c>
      <c r="P36" s="17" t="s">
        <v>277</v>
      </c>
      <c r="Q36" s="22"/>
      <c r="R36" s="22" t="s">
        <v>77</v>
      </c>
      <c r="S36" s="2" t="s">
        <v>305</v>
      </c>
      <c r="T36" s="22" t="s">
        <v>202</v>
      </c>
      <c r="W36" s="31"/>
      <c r="X36" s="24">
        <v>625</v>
      </c>
      <c r="Y36" s="32" t="s">
        <v>81</v>
      </c>
      <c r="Z36" s="32" t="s">
        <v>82</v>
      </c>
      <c r="AA36" s="17">
        <v>625</v>
      </c>
      <c r="AB36" s="17" t="s">
        <v>81</v>
      </c>
      <c r="AC36" s="32" t="s">
        <v>82</v>
      </c>
      <c r="AD36" s="17">
        <v>625</v>
      </c>
      <c r="AE36" s="17" t="s">
        <v>81</v>
      </c>
      <c r="AF36" s="32" t="s">
        <v>82</v>
      </c>
      <c r="AG36" s="32"/>
      <c r="AH36" s="32"/>
      <c r="AI36" s="32"/>
      <c r="AJ36" s="17" t="s">
        <v>109</v>
      </c>
      <c r="AK36" s="17" t="s">
        <v>109</v>
      </c>
      <c r="AL36" s="32" t="s">
        <v>109</v>
      </c>
      <c r="AM36" s="17"/>
      <c r="AN36" s="17"/>
      <c r="AO36" s="32"/>
      <c r="AP36" s="17"/>
      <c r="AQ36" s="17"/>
      <c r="AR36" s="32"/>
      <c r="AS36" s="32"/>
      <c r="AT36" s="32"/>
      <c r="AU36" s="32"/>
      <c r="AV36" s="24"/>
      <c r="AW36" s="32"/>
      <c r="AX36" s="32"/>
      <c r="AY36" s="17"/>
      <c r="AZ36" s="17"/>
      <c r="BA36" s="33"/>
      <c r="BB36" s="17"/>
      <c r="BC36" s="17"/>
      <c r="BD36" s="33"/>
      <c r="BE36" s="23" t="str">
        <f t="shared" si="4"/>
        <v>EMF ja</v>
      </c>
      <c r="BF36" s="23">
        <f t="shared" si="5"/>
        <v>80</v>
      </c>
      <c r="BG36" s="23" t="str">
        <f t="shared" si="6"/>
        <v>&lt;100m</v>
      </c>
      <c r="BH36" s="23">
        <f t="shared" si="7"/>
        <v>1</v>
      </c>
      <c r="BI36" s="44" t="s">
        <v>162</v>
      </c>
      <c r="BJ36" s="44">
        <v>80</v>
      </c>
      <c r="BO36" s="17" t="s">
        <v>278</v>
      </c>
      <c r="BP36" s="3">
        <v>1</v>
      </c>
      <c r="BQ36" s="2" t="s">
        <v>279</v>
      </c>
    </row>
    <row r="37" spans="1:69" ht="16.149999999999999" customHeight="1" x14ac:dyDescent="0.25">
      <c r="A37" s="16">
        <v>36</v>
      </c>
      <c r="B37" s="17" t="s">
        <v>69</v>
      </c>
      <c r="C37" s="24" t="s">
        <v>280</v>
      </c>
      <c r="D37" s="24" t="s">
        <v>137</v>
      </c>
      <c r="E37" s="24" t="s">
        <v>281</v>
      </c>
      <c r="F37" s="42">
        <v>41582</v>
      </c>
      <c r="G37" s="3">
        <f t="shared" si="0"/>
        <v>11</v>
      </c>
      <c r="H37" s="3">
        <f t="shared" si="1"/>
        <v>2013</v>
      </c>
      <c r="I37" s="19">
        <v>0.47569444444444398</v>
      </c>
      <c r="J37" s="20">
        <f t="shared" si="2"/>
        <v>11</v>
      </c>
      <c r="K37" s="5" t="str">
        <f t="shared" si="3"/>
        <v>ja</v>
      </c>
      <c r="L37" s="26" t="s">
        <v>91</v>
      </c>
      <c r="M37" s="27" t="s">
        <v>74</v>
      </c>
      <c r="N37" s="30">
        <v>60</v>
      </c>
      <c r="O37" s="17" t="s">
        <v>75</v>
      </c>
      <c r="P37" s="17" t="s">
        <v>282</v>
      </c>
      <c r="Q37" s="22"/>
      <c r="R37" s="22" t="s">
        <v>77</v>
      </c>
      <c r="T37" s="22"/>
      <c r="W37" s="31"/>
      <c r="X37" s="24">
        <v>235</v>
      </c>
      <c r="Y37" s="32" t="s">
        <v>83</v>
      </c>
      <c r="Z37" s="32" t="s">
        <v>84</v>
      </c>
      <c r="AA37" s="17">
        <v>235</v>
      </c>
      <c r="AB37" s="17" t="s">
        <v>81</v>
      </c>
      <c r="AC37" s="32" t="s">
        <v>84</v>
      </c>
      <c r="AD37" s="17">
        <v>235</v>
      </c>
      <c r="AE37" s="17" t="s">
        <v>81</v>
      </c>
      <c r="AF37" s="32" t="s">
        <v>84</v>
      </c>
      <c r="AG37" s="32"/>
      <c r="AH37" s="32"/>
      <c r="AI37" s="32"/>
      <c r="AJ37" s="24">
        <v>150</v>
      </c>
      <c r="AK37" s="45" t="s">
        <v>81</v>
      </c>
      <c r="AL37" s="32" t="s">
        <v>84</v>
      </c>
      <c r="AM37" s="17"/>
      <c r="AN37" s="17"/>
      <c r="AO37" s="32"/>
      <c r="AP37" s="17"/>
      <c r="AQ37" s="17"/>
      <c r="AR37" s="32"/>
      <c r="AS37" s="32"/>
      <c r="AT37" s="32"/>
      <c r="AU37" s="32"/>
      <c r="AV37" s="24"/>
      <c r="AW37" s="32"/>
      <c r="AX37" s="32"/>
      <c r="AY37" s="17"/>
      <c r="AZ37" s="17"/>
      <c r="BA37" s="33"/>
      <c r="BB37" s="17"/>
      <c r="BC37" s="17"/>
      <c r="BD37" s="33"/>
      <c r="BE37" s="23" t="str">
        <f t="shared" si="4"/>
        <v>EMF nein</v>
      </c>
      <c r="BF37" s="23" t="str">
        <f t="shared" si="5"/>
        <v/>
      </c>
      <c r="BG37" s="23" t="str">
        <f t="shared" si="6"/>
        <v/>
      </c>
      <c r="BH37" s="23">
        <f t="shared" si="7"/>
        <v>0</v>
      </c>
      <c r="BO37" s="17"/>
      <c r="BP37" s="3">
        <v>1</v>
      </c>
      <c r="BQ37" s="2" t="s">
        <v>283</v>
      </c>
    </row>
    <row r="38" spans="1:69" ht="16.149999999999999" customHeight="1" x14ac:dyDescent="0.25">
      <c r="A38" s="16">
        <v>37</v>
      </c>
      <c r="B38" s="17" t="s">
        <v>69</v>
      </c>
      <c r="C38" s="24" t="s">
        <v>284</v>
      </c>
      <c r="D38" s="24" t="s">
        <v>264</v>
      </c>
      <c r="E38" s="24" t="s">
        <v>285</v>
      </c>
      <c r="F38" s="42">
        <v>41666</v>
      </c>
      <c r="G38" s="3">
        <f t="shared" si="0"/>
        <v>1</v>
      </c>
      <c r="H38" s="3">
        <f t="shared" si="1"/>
        <v>2014</v>
      </c>
      <c r="I38" s="19">
        <v>0.76388888888888895</v>
      </c>
      <c r="J38" s="20">
        <f t="shared" si="2"/>
        <v>18</v>
      </c>
      <c r="K38" s="5" t="str">
        <f t="shared" si="3"/>
        <v>ja</v>
      </c>
      <c r="L38" s="26" t="s">
        <v>91</v>
      </c>
      <c r="M38" s="27" t="s">
        <v>74</v>
      </c>
      <c r="N38" s="30">
        <v>71</v>
      </c>
      <c r="O38" s="17" t="s">
        <v>75</v>
      </c>
      <c r="P38" s="17" t="s">
        <v>286</v>
      </c>
      <c r="Q38" s="22" t="s">
        <v>186</v>
      </c>
      <c r="R38" s="22" t="s">
        <v>77</v>
      </c>
      <c r="T38" s="22"/>
      <c r="W38" s="28"/>
      <c r="X38" s="26">
        <v>155</v>
      </c>
      <c r="Y38" s="37" t="s">
        <v>81</v>
      </c>
      <c r="Z38" s="37" t="s">
        <v>84</v>
      </c>
      <c r="AA38" s="17"/>
      <c r="AB38" s="17"/>
      <c r="AC38" s="37"/>
      <c r="AD38" s="17">
        <v>155</v>
      </c>
      <c r="AE38" s="17" t="s">
        <v>81</v>
      </c>
      <c r="AF38" s="37" t="s">
        <v>84</v>
      </c>
      <c r="AG38" s="37"/>
      <c r="AH38" s="37"/>
      <c r="AI38" s="37"/>
      <c r="AJ38" s="26">
        <v>181</v>
      </c>
      <c r="AK38" s="37" t="s">
        <v>83</v>
      </c>
      <c r="AL38" s="37" t="s">
        <v>82</v>
      </c>
      <c r="AM38" s="17">
        <v>181</v>
      </c>
      <c r="AN38" s="17" t="s">
        <v>81</v>
      </c>
      <c r="AO38" s="37" t="s">
        <v>82</v>
      </c>
      <c r="AP38" s="17">
        <v>181</v>
      </c>
      <c r="AQ38" s="17" t="s">
        <v>81</v>
      </c>
      <c r="AR38" s="37" t="s">
        <v>82</v>
      </c>
      <c r="AS38" s="37"/>
      <c r="AT38" s="37"/>
      <c r="AU38" s="37"/>
      <c r="AV38" s="26"/>
      <c r="AW38" s="37"/>
      <c r="AX38" s="37"/>
      <c r="AY38" s="17"/>
      <c r="AZ38" s="17"/>
      <c r="BA38" s="38"/>
      <c r="BB38" s="17"/>
      <c r="BC38" s="17"/>
      <c r="BD38" s="38"/>
      <c r="BE38" s="23" t="str">
        <f t="shared" si="4"/>
        <v>EMF nein</v>
      </c>
      <c r="BF38" s="23" t="str">
        <f t="shared" si="5"/>
        <v/>
      </c>
      <c r="BG38" s="23" t="str">
        <f t="shared" si="6"/>
        <v/>
      </c>
      <c r="BH38" s="23">
        <f t="shared" si="7"/>
        <v>0</v>
      </c>
      <c r="BO38" s="17" t="s">
        <v>287</v>
      </c>
      <c r="BP38" s="3">
        <v>1</v>
      </c>
      <c r="BQ38" s="2" t="s">
        <v>288</v>
      </c>
    </row>
    <row r="39" spans="1:69" ht="16.149999999999999" customHeight="1" x14ac:dyDescent="0.25">
      <c r="A39" s="16">
        <v>38</v>
      </c>
      <c r="B39" s="17" t="s">
        <v>69</v>
      </c>
      <c r="C39" s="24" t="s">
        <v>289</v>
      </c>
      <c r="D39" s="24" t="s">
        <v>290</v>
      </c>
      <c r="E39" s="24" t="s">
        <v>291</v>
      </c>
      <c r="F39" s="42">
        <v>42559</v>
      </c>
      <c r="G39" s="3">
        <f t="shared" si="0"/>
        <v>7</v>
      </c>
      <c r="H39" s="3">
        <f t="shared" si="1"/>
        <v>2016</v>
      </c>
      <c r="I39" s="19">
        <v>0.24652777777777801</v>
      </c>
      <c r="J39" s="20">
        <f t="shared" si="2"/>
        <v>5</v>
      </c>
      <c r="K39" s="5" t="str">
        <f t="shared" si="3"/>
        <v>ja</v>
      </c>
      <c r="L39" s="21" t="s">
        <v>73</v>
      </c>
      <c r="M39" s="27" t="s">
        <v>74</v>
      </c>
      <c r="N39" s="30">
        <v>33</v>
      </c>
      <c r="O39" s="17" t="s">
        <v>140</v>
      </c>
      <c r="P39" s="17" t="s">
        <v>292</v>
      </c>
      <c r="Q39" s="22"/>
      <c r="R39" s="22" t="s">
        <v>77</v>
      </c>
      <c r="T39" s="22"/>
      <c r="U39" s="2" t="s">
        <v>74</v>
      </c>
      <c r="W39" s="28"/>
      <c r="X39" s="26">
        <v>100</v>
      </c>
      <c r="Y39" s="37" t="s">
        <v>81</v>
      </c>
      <c r="Z39" s="37" t="s">
        <v>84</v>
      </c>
      <c r="AA39" s="17">
        <v>100</v>
      </c>
      <c r="AB39" s="17" t="s">
        <v>81</v>
      </c>
      <c r="AC39" s="37" t="s">
        <v>84</v>
      </c>
      <c r="AD39" s="17">
        <v>100</v>
      </c>
      <c r="AE39" s="17" t="s">
        <v>81</v>
      </c>
      <c r="AF39" s="37" t="s">
        <v>84</v>
      </c>
      <c r="AG39" s="37"/>
      <c r="AH39" s="37"/>
      <c r="AI39" s="37"/>
      <c r="AJ39" s="26"/>
      <c r="AK39" s="37"/>
      <c r="AL39" s="37"/>
      <c r="AM39" s="17"/>
      <c r="AN39" s="17"/>
      <c r="AO39" s="37"/>
      <c r="AP39" s="17"/>
      <c r="AQ39" s="17"/>
      <c r="AR39" s="37"/>
      <c r="AS39" s="37"/>
      <c r="AT39" s="37"/>
      <c r="AU39" s="37"/>
      <c r="AV39" s="26"/>
      <c r="AW39" s="37"/>
      <c r="AX39" s="37"/>
      <c r="AY39" s="17"/>
      <c r="AZ39" s="17"/>
      <c r="BA39" s="38"/>
      <c r="BB39" s="17"/>
      <c r="BC39" s="17"/>
      <c r="BD39" s="38"/>
      <c r="BE39" s="23" t="str">
        <f t="shared" si="4"/>
        <v>EMF nein</v>
      </c>
      <c r="BF39" s="23" t="str">
        <f t="shared" si="5"/>
        <v/>
      </c>
      <c r="BG39" s="23" t="str">
        <f t="shared" si="6"/>
        <v/>
      </c>
      <c r="BH39" s="23">
        <f t="shared" si="7"/>
        <v>0</v>
      </c>
      <c r="BO39" s="17" t="s">
        <v>293</v>
      </c>
      <c r="BP39" s="3">
        <v>1</v>
      </c>
      <c r="BQ39" s="2" t="s">
        <v>294</v>
      </c>
    </row>
    <row r="40" spans="1:69" ht="16.149999999999999" customHeight="1" x14ac:dyDescent="0.25">
      <c r="A40" s="39">
        <v>39</v>
      </c>
      <c r="B40" s="17" t="s">
        <v>135</v>
      </c>
      <c r="C40" s="24" t="s">
        <v>295</v>
      </c>
      <c r="D40" s="24" t="s">
        <v>296</v>
      </c>
      <c r="E40" s="46" t="s">
        <v>297</v>
      </c>
      <c r="F40" s="42">
        <v>42361</v>
      </c>
      <c r="G40" s="3">
        <v>12</v>
      </c>
      <c r="H40" s="3">
        <v>2015</v>
      </c>
      <c r="I40" s="19">
        <v>0.37152777777777801</v>
      </c>
      <c r="J40" s="20" t="s">
        <v>109</v>
      </c>
      <c r="K40" s="47" t="s">
        <v>109</v>
      </c>
      <c r="L40" s="30" t="s">
        <v>91</v>
      </c>
      <c r="M40" s="36" t="s">
        <v>139</v>
      </c>
      <c r="N40" s="30" t="s">
        <v>109</v>
      </c>
      <c r="O40" s="17" t="s">
        <v>140</v>
      </c>
      <c r="P40" s="17" t="s">
        <v>298</v>
      </c>
      <c r="Q40" s="22"/>
      <c r="R40" s="22" t="s">
        <v>77</v>
      </c>
      <c r="S40" s="17" t="s">
        <v>109</v>
      </c>
      <c r="T40" s="22" t="s">
        <v>109</v>
      </c>
      <c r="W40" s="31"/>
      <c r="X40" s="24">
        <v>1630</v>
      </c>
      <c r="Y40" s="32" t="s">
        <v>83</v>
      </c>
      <c r="Z40" s="32" t="s">
        <v>82</v>
      </c>
      <c r="AA40" s="17" t="s">
        <v>299</v>
      </c>
      <c r="AB40" s="17" t="s">
        <v>109</v>
      </c>
      <c r="AC40" s="32" t="s">
        <v>109</v>
      </c>
      <c r="AD40" s="17">
        <v>1630</v>
      </c>
      <c r="AE40" s="17" t="s">
        <v>83</v>
      </c>
      <c r="AF40" s="32" t="s">
        <v>82</v>
      </c>
      <c r="AG40" s="32"/>
      <c r="AH40" s="32"/>
      <c r="AI40" s="32"/>
      <c r="AJ40" s="24" t="s">
        <v>109</v>
      </c>
      <c r="AK40" s="32" t="s">
        <v>109</v>
      </c>
      <c r="AL40" s="32" t="s">
        <v>109</v>
      </c>
      <c r="AM40" s="17"/>
      <c r="AN40" s="17"/>
      <c r="AO40" s="32"/>
      <c r="AP40" s="17"/>
      <c r="AQ40" s="17"/>
      <c r="AR40" s="32"/>
      <c r="AS40" s="32"/>
      <c r="AT40" s="32"/>
      <c r="AU40" s="32"/>
      <c r="AV40" s="24"/>
      <c r="AW40" s="32"/>
      <c r="AX40" s="32"/>
      <c r="AY40" s="17"/>
      <c r="AZ40" s="17"/>
      <c r="BA40" s="33"/>
      <c r="BB40" s="17"/>
      <c r="BC40" s="17"/>
      <c r="BD40" s="33"/>
      <c r="BE40" s="23" t="s">
        <v>109</v>
      </c>
      <c r="BF40" s="23" t="str">
        <f t="shared" si="5"/>
        <v/>
      </c>
      <c r="BG40" s="23" t="str">
        <f t="shared" si="6"/>
        <v/>
      </c>
      <c r="BH40" s="23">
        <f t="shared" si="7"/>
        <v>0</v>
      </c>
      <c r="BO40" s="17" t="s">
        <v>300</v>
      </c>
      <c r="BP40" s="3">
        <v>1</v>
      </c>
      <c r="BQ40" s="2" t="s">
        <v>301</v>
      </c>
    </row>
    <row r="41" spans="1:69" ht="16.149999999999999" customHeight="1" x14ac:dyDescent="0.25">
      <c r="A41" s="16">
        <v>40</v>
      </c>
      <c r="B41" s="17" t="s">
        <v>69</v>
      </c>
      <c r="C41" s="48" t="s">
        <v>302</v>
      </c>
      <c r="D41" s="48" t="s">
        <v>192</v>
      </c>
      <c r="E41" s="49" t="s">
        <v>303</v>
      </c>
      <c r="F41" s="50">
        <v>42319</v>
      </c>
      <c r="G41" s="3">
        <f t="shared" ref="G41:G104" si="8">IF(F41&lt;&gt;"",MONTH(F41),"")</f>
        <v>11</v>
      </c>
      <c r="H41" s="3">
        <f t="shared" ref="H41:H104" si="9">IF(F41&lt;&gt;"",YEAR(F41),"")</f>
        <v>2015</v>
      </c>
      <c r="I41" s="19">
        <v>0.6875</v>
      </c>
      <c r="J41" s="20">
        <f t="shared" ref="J41:J72" si="10">IF(I41&lt;&gt;"",HOUR(I41),"")</f>
        <v>16</v>
      </c>
      <c r="K41" s="5" t="str">
        <f t="shared" ref="K41:K104" si="11">IF(COUNTA(W41:BN41)=0,"nein","ja")</f>
        <v>ja</v>
      </c>
      <c r="L41" s="51" t="s">
        <v>91</v>
      </c>
      <c r="M41" s="52" t="s">
        <v>74</v>
      </c>
      <c r="N41" s="51">
        <v>81</v>
      </c>
      <c r="O41" s="17" t="s">
        <v>75</v>
      </c>
      <c r="P41" s="17" t="s">
        <v>304</v>
      </c>
      <c r="R41" s="6" t="s">
        <v>77</v>
      </c>
      <c r="S41" s="2" t="s">
        <v>305</v>
      </c>
      <c r="T41" s="22"/>
      <c r="W41" s="53" t="s">
        <v>306</v>
      </c>
      <c r="X41" s="48">
        <v>310</v>
      </c>
      <c r="Y41" s="32" t="s">
        <v>83</v>
      </c>
      <c r="Z41" s="32" t="s">
        <v>84</v>
      </c>
      <c r="AA41" s="17"/>
      <c r="AB41" s="17"/>
      <c r="AC41" s="32"/>
      <c r="AD41" s="17">
        <v>340</v>
      </c>
      <c r="AE41" s="17" t="s">
        <v>81</v>
      </c>
      <c r="AF41" s="32" t="s">
        <v>84</v>
      </c>
      <c r="AG41" s="32"/>
      <c r="AH41" s="32"/>
      <c r="AI41" s="32"/>
      <c r="AJ41" s="24"/>
      <c r="AK41" s="54"/>
      <c r="AL41" s="54"/>
      <c r="AO41" s="54"/>
      <c r="AR41" s="54"/>
      <c r="AS41" s="54"/>
      <c r="AT41" s="54"/>
      <c r="AU41" s="54"/>
      <c r="AV41" s="48"/>
      <c r="AW41" s="54"/>
      <c r="AX41" s="54"/>
      <c r="BA41" s="55"/>
      <c r="BD41" s="55"/>
      <c r="BE41" s="23" t="str">
        <f t="shared" ref="BE41:BE72" si="12">IF(COUNTA(BI41,BK41,BM41) &gt; 0,"EMF ja","EMF nein")</f>
        <v>EMF nein</v>
      </c>
      <c r="BF41" s="23" t="str">
        <f t="shared" si="5"/>
        <v/>
      </c>
      <c r="BG41" s="23" t="str">
        <f t="shared" si="6"/>
        <v/>
      </c>
      <c r="BH41" s="23">
        <f t="shared" si="7"/>
        <v>0</v>
      </c>
      <c r="BO41" s="17" t="s">
        <v>307</v>
      </c>
      <c r="BP41" s="3">
        <v>1</v>
      </c>
      <c r="BQ41" s="2" t="s">
        <v>308</v>
      </c>
    </row>
    <row r="42" spans="1:69" ht="16.149999999999999" customHeight="1" x14ac:dyDescent="0.25">
      <c r="A42" s="16">
        <v>41</v>
      </c>
      <c r="B42" s="17" t="s">
        <v>69</v>
      </c>
      <c r="C42" s="48" t="s">
        <v>309</v>
      </c>
      <c r="D42" s="48" t="s">
        <v>104</v>
      </c>
      <c r="E42" s="48" t="s">
        <v>310</v>
      </c>
      <c r="F42" s="56">
        <v>42679</v>
      </c>
      <c r="G42" s="3">
        <f t="shared" si="8"/>
        <v>11</v>
      </c>
      <c r="H42" s="3">
        <f t="shared" si="9"/>
        <v>2016</v>
      </c>
      <c r="I42" s="19">
        <v>0.64583333333333304</v>
      </c>
      <c r="J42" s="20">
        <f t="shared" si="10"/>
        <v>15</v>
      </c>
      <c r="K42" s="5" t="str">
        <f t="shared" si="11"/>
        <v>ja</v>
      </c>
      <c r="L42" s="21" t="s">
        <v>73</v>
      </c>
      <c r="M42" s="57" t="s">
        <v>115</v>
      </c>
      <c r="N42" s="51">
        <v>55</v>
      </c>
      <c r="O42" s="17" t="s">
        <v>75</v>
      </c>
      <c r="P42" s="17" t="s">
        <v>311</v>
      </c>
      <c r="R42" s="6" t="s">
        <v>77</v>
      </c>
      <c r="T42" s="22"/>
      <c r="W42" s="58"/>
      <c r="X42" s="59">
        <v>176</v>
      </c>
      <c r="Y42" s="37" t="s">
        <v>81</v>
      </c>
      <c r="Z42" s="37" t="s">
        <v>84</v>
      </c>
      <c r="AA42" s="17">
        <v>176</v>
      </c>
      <c r="AB42" s="17" t="s">
        <v>81</v>
      </c>
      <c r="AC42" s="37" t="s">
        <v>84</v>
      </c>
      <c r="AD42" s="17">
        <v>176</v>
      </c>
      <c r="AE42" s="17" t="s">
        <v>81</v>
      </c>
      <c r="AF42" s="37" t="s">
        <v>84</v>
      </c>
      <c r="AG42" s="37"/>
      <c r="AH42" s="37"/>
      <c r="AI42" s="37"/>
      <c r="AJ42" s="26"/>
      <c r="AK42" s="60"/>
      <c r="AL42" s="60"/>
      <c r="AO42" s="60"/>
      <c r="AR42" s="60"/>
      <c r="AS42" s="60"/>
      <c r="AT42" s="60"/>
      <c r="AU42" s="60"/>
      <c r="AV42" s="59"/>
      <c r="AW42" s="60"/>
      <c r="AX42" s="60"/>
      <c r="BA42" s="61"/>
      <c r="BD42" s="61"/>
      <c r="BE42" s="23" t="str">
        <f t="shared" si="12"/>
        <v>EMF nein</v>
      </c>
      <c r="BF42" s="23" t="str">
        <f t="shared" si="5"/>
        <v/>
      </c>
      <c r="BG42" s="23" t="str">
        <f t="shared" si="6"/>
        <v/>
      </c>
      <c r="BH42" s="23">
        <f t="shared" si="7"/>
        <v>0</v>
      </c>
      <c r="BP42" s="3">
        <v>1</v>
      </c>
      <c r="BQ42" s="2" t="s">
        <v>312</v>
      </c>
    </row>
    <row r="43" spans="1:69" ht="16.149999999999999" customHeight="1" x14ac:dyDescent="0.25">
      <c r="A43" s="16">
        <v>42</v>
      </c>
      <c r="B43" s="17" t="s">
        <v>69</v>
      </c>
      <c r="C43" s="48" t="s">
        <v>313</v>
      </c>
      <c r="D43" s="48" t="s">
        <v>137</v>
      </c>
      <c r="E43" s="48" t="s">
        <v>314</v>
      </c>
      <c r="F43" s="56">
        <v>42322</v>
      </c>
      <c r="G43" s="3">
        <f t="shared" si="8"/>
        <v>11</v>
      </c>
      <c r="H43" s="3">
        <f t="shared" si="9"/>
        <v>2015</v>
      </c>
      <c r="I43" s="19">
        <v>0.46875</v>
      </c>
      <c r="J43" s="20">
        <f t="shared" si="10"/>
        <v>11</v>
      </c>
      <c r="K43" s="5" t="str">
        <f t="shared" si="11"/>
        <v>ja</v>
      </c>
      <c r="L43" s="59" t="s">
        <v>91</v>
      </c>
      <c r="M43" s="57" t="s">
        <v>74</v>
      </c>
      <c r="N43" s="51">
        <v>66</v>
      </c>
      <c r="O43" s="17" t="s">
        <v>75</v>
      </c>
      <c r="P43" s="17" t="s">
        <v>315</v>
      </c>
      <c r="R43" s="6" t="s">
        <v>77</v>
      </c>
      <c r="T43" s="22"/>
      <c r="U43" s="2" t="s">
        <v>74</v>
      </c>
      <c r="W43" s="58"/>
      <c r="X43" s="59">
        <v>262</v>
      </c>
      <c r="Y43" s="37" t="s">
        <v>83</v>
      </c>
      <c r="Z43" s="37" t="s">
        <v>168</v>
      </c>
      <c r="AA43" s="17">
        <v>262</v>
      </c>
      <c r="AB43" s="17" t="s">
        <v>81</v>
      </c>
      <c r="AC43" s="37" t="s">
        <v>168</v>
      </c>
      <c r="AD43" s="17">
        <v>262</v>
      </c>
      <c r="AE43" s="17" t="s">
        <v>81</v>
      </c>
      <c r="AF43" s="37" t="s">
        <v>168</v>
      </c>
      <c r="AG43" s="37"/>
      <c r="AH43" s="37"/>
      <c r="AI43" s="37"/>
      <c r="AJ43" s="62">
        <v>140</v>
      </c>
      <c r="AK43" s="60"/>
      <c r="AL43" s="37" t="s">
        <v>82</v>
      </c>
      <c r="AM43" s="2">
        <v>140</v>
      </c>
      <c r="AO43" s="37" t="s">
        <v>82</v>
      </c>
      <c r="AP43" s="2">
        <v>140</v>
      </c>
      <c r="AR43" s="37" t="s">
        <v>82</v>
      </c>
      <c r="AS43" s="37"/>
      <c r="AT43" s="37"/>
      <c r="AU43" s="37"/>
      <c r="AV43" s="59"/>
      <c r="AW43" s="60"/>
      <c r="AX43" s="60"/>
      <c r="BA43" s="61"/>
      <c r="BD43" s="61"/>
      <c r="BE43" s="23" t="str">
        <f t="shared" si="12"/>
        <v>EMF nein</v>
      </c>
      <c r="BF43" s="23" t="str">
        <f t="shared" si="5"/>
        <v/>
      </c>
      <c r="BG43" s="23" t="str">
        <f t="shared" si="6"/>
        <v/>
      </c>
      <c r="BH43" s="23">
        <f t="shared" si="7"/>
        <v>0</v>
      </c>
      <c r="BO43" s="17" t="s">
        <v>316</v>
      </c>
      <c r="BP43" s="3">
        <v>1</v>
      </c>
      <c r="BQ43" s="2" t="s">
        <v>317</v>
      </c>
    </row>
    <row r="44" spans="1:69" ht="16.149999999999999" customHeight="1" x14ac:dyDescent="0.25">
      <c r="A44" s="16">
        <v>43</v>
      </c>
      <c r="B44" s="17" t="s">
        <v>69</v>
      </c>
      <c r="C44" s="48" t="s">
        <v>318</v>
      </c>
      <c r="D44" s="48" t="s">
        <v>206</v>
      </c>
      <c r="E44" s="48" t="s">
        <v>319</v>
      </c>
      <c r="F44" s="56">
        <v>42348</v>
      </c>
      <c r="G44" s="3">
        <f t="shared" si="8"/>
        <v>12</v>
      </c>
      <c r="H44" s="3">
        <f t="shared" si="9"/>
        <v>2015</v>
      </c>
      <c r="I44" s="19">
        <v>0.99652777777777801</v>
      </c>
      <c r="J44" s="20">
        <f t="shared" si="10"/>
        <v>23</v>
      </c>
      <c r="K44" s="5" t="str">
        <f t="shared" si="11"/>
        <v>ja</v>
      </c>
      <c r="L44" s="59" t="s">
        <v>91</v>
      </c>
      <c r="M44" s="57" t="s">
        <v>100</v>
      </c>
      <c r="N44" s="51">
        <v>67</v>
      </c>
      <c r="O44" s="17" t="s">
        <v>75</v>
      </c>
      <c r="P44" s="17" t="s">
        <v>320</v>
      </c>
      <c r="R44" s="6" t="s">
        <v>77</v>
      </c>
      <c r="T44" s="22"/>
      <c r="W44" s="53"/>
      <c r="X44" s="48">
        <v>137</v>
      </c>
      <c r="Y44" s="32" t="s">
        <v>81</v>
      </c>
      <c r="Z44" s="32" t="s">
        <v>161</v>
      </c>
      <c r="AA44" s="17">
        <v>137</v>
      </c>
      <c r="AB44" s="17" t="s">
        <v>94</v>
      </c>
      <c r="AC44" s="32" t="s">
        <v>161</v>
      </c>
      <c r="AD44" s="17">
        <v>137</v>
      </c>
      <c r="AE44" s="17" t="s">
        <v>81</v>
      </c>
      <c r="AF44" s="32" t="s">
        <v>161</v>
      </c>
      <c r="AG44" s="32"/>
      <c r="AH44" s="32"/>
      <c r="AI44" s="32"/>
      <c r="AJ44" s="24">
        <v>730</v>
      </c>
      <c r="AK44" s="32" t="s">
        <v>83</v>
      </c>
      <c r="AL44" s="32" t="s">
        <v>82</v>
      </c>
      <c r="AO44" s="32"/>
      <c r="AR44" s="32"/>
      <c r="AS44" s="32"/>
      <c r="AT44" s="32"/>
      <c r="AU44" s="32"/>
      <c r="AV44" s="48"/>
      <c r="AW44" s="54"/>
      <c r="AX44" s="54"/>
      <c r="BA44" s="55"/>
      <c r="BD44" s="55"/>
      <c r="BE44" s="23" t="str">
        <f t="shared" si="12"/>
        <v>EMF ja</v>
      </c>
      <c r="BF44" s="23">
        <f t="shared" si="5"/>
        <v>900</v>
      </c>
      <c r="BG44" s="23" t="str">
        <f t="shared" si="6"/>
        <v>500+m</v>
      </c>
      <c r="BH44" s="23">
        <f t="shared" si="7"/>
        <v>1</v>
      </c>
      <c r="BI44" s="2" t="s">
        <v>162</v>
      </c>
      <c r="BJ44" s="2">
        <v>900</v>
      </c>
      <c r="BO44" s="17" t="s">
        <v>321</v>
      </c>
      <c r="BP44" s="3">
        <v>1</v>
      </c>
      <c r="BQ44" s="2" t="s">
        <v>322</v>
      </c>
    </row>
    <row r="45" spans="1:69" ht="16.149999999999999" customHeight="1" x14ac:dyDescent="0.25">
      <c r="A45" s="16">
        <v>44</v>
      </c>
      <c r="B45" s="17" t="s">
        <v>69</v>
      </c>
      <c r="C45" s="48" t="s">
        <v>323</v>
      </c>
      <c r="D45" s="48" t="s">
        <v>124</v>
      </c>
      <c r="E45" s="48" t="s">
        <v>324</v>
      </c>
      <c r="F45" s="56">
        <v>42349</v>
      </c>
      <c r="G45" s="3">
        <f t="shared" si="8"/>
        <v>12</v>
      </c>
      <c r="H45" s="3">
        <f t="shared" si="9"/>
        <v>2015</v>
      </c>
      <c r="I45" s="19">
        <v>0.24652777777777801</v>
      </c>
      <c r="J45" s="20">
        <f t="shared" si="10"/>
        <v>5</v>
      </c>
      <c r="K45" s="5" t="str">
        <f t="shared" si="11"/>
        <v>ja</v>
      </c>
      <c r="L45" s="59" t="s">
        <v>91</v>
      </c>
      <c r="M45" s="57" t="s">
        <v>74</v>
      </c>
      <c r="N45" s="51">
        <v>21</v>
      </c>
      <c r="O45" s="17" t="s">
        <v>75</v>
      </c>
      <c r="P45" s="17" t="s">
        <v>325</v>
      </c>
      <c r="R45" s="6" t="s">
        <v>77</v>
      </c>
      <c r="T45" s="22"/>
      <c r="W45" s="53"/>
      <c r="X45" s="48">
        <v>74</v>
      </c>
      <c r="Y45" s="32" t="s">
        <v>81</v>
      </c>
      <c r="Z45" s="32" t="s">
        <v>84</v>
      </c>
      <c r="AA45" s="17">
        <v>74</v>
      </c>
      <c r="AB45" s="17" t="s">
        <v>94</v>
      </c>
      <c r="AC45" s="32"/>
      <c r="AD45" s="17"/>
      <c r="AE45" s="17"/>
      <c r="AF45" s="32"/>
      <c r="AG45" s="32"/>
      <c r="AH45" s="32"/>
      <c r="AI45" s="32"/>
      <c r="AJ45" s="24">
        <v>110</v>
      </c>
      <c r="AK45" s="32" t="s">
        <v>81</v>
      </c>
      <c r="AL45" s="32" t="s">
        <v>84</v>
      </c>
      <c r="AM45" s="48">
        <v>110</v>
      </c>
      <c r="AN45" s="32" t="s">
        <v>81</v>
      </c>
      <c r="AO45" s="32" t="s">
        <v>84</v>
      </c>
      <c r="AP45" s="48">
        <v>110</v>
      </c>
      <c r="AQ45" s="32" t="s">
        <v>81</v>
      </c>
      <c r="AR45" s="32" t="s">
        <v>84</v>
      </c>
      <c r="AS45" s="32"/>
      <c r="AT45" s="32"/>
      <c r="AU45" s="32"/>
      <c r="AV45" s="48"/>
      <c r="AW45" s="54"/>
      <c r="AX45" s="54"/>
      <c r="BA45" s="55"/>
      <c r="BD45" s="55"/>
      <c r="BE45" s="23" t="str">
        <f t="shared" si="12"/>
        <v>EMF nein</v>
      </c>
      <c r="BF45" s="23" t="str">
        <f t="shared" si="5"/>
        <v/>
      </c>
      <c r="BG45" s="23" t="str">
        <f t="shared" si="6"/>
        <v/>
      </c>
      <c r="BH45" s="23">
        <f t="shared" si="7"/>
        <v>0</v>
      </c>
      <c r="BO45" s="17" t="s">
        <v>293</v>
      </c>
      <c r="BP45" s="3">
        <v>1</v>
      </c>
      <c r="BQ45" s="2" t="s">
        <v>326</v>
      </c>
    </row>
    <row r="46" spans="1:69" ht="16.149999999999999" customHeight="1" x14ac:dyDescent="0.25">
      <c r="A46" s="16">
        <v>45</v>
      </c>
      <c r="B46" s="17" t="s">
        <v>69</v>
      </c>
      <c r="C46" s="48" t="s">
        <v>327</v>
      </c>
      <c r="D46" s="48" t="s">
        <v>124</v>
      </c>
      <c r="E46" s="48" t="s">
        <v>328</v>
      </c>
      <c r="F46" s="56">
        <v>42188</v>
      </c>
      <c r="G46" s="3">
        <f t="shared" si="8"/>
        <v>7</v>
      </c>
      <c r="H46" s="3">
        <f t="shared" si="9"/>
        <v>2015</v>
      </c>
      <c r="I46" s="19">
        <v>0.71875</v>
      </c>
      <c r="J46" s="20">
        <f t="shared" si="10"/>
        <v>17</v>
      </c>
      <c r="K46" s="5" t="str">
        <f t="shared" si="11"/>
        <v>ja</v>
      </c>
      <c r="L46" s="59" t="s">
        <v>91</v>
      </c>
      <c r="M46" s="57" t="s">
        <v>74</v>
      </c>
      <c r="N46" s="51">
        <v>70</v>
      </c>
      <c r="O46" s="2" t="s">
        <v>140</v>
      </c>
      <c r="P46" s="17" t="s">
        <v>329</v>
      </c>
      <c r="Q46" s="6" t="s">
        <v>186</v>
      </c>
      <c r="R46" s="6" t="s">
        <v>77</v>
      </c>
      <c r="T46" s="22"/>
      <c r="W46" s="53"/>
      <c r="X46" s="48">
        <v>817</v>
      </c>
      <c r="Y46" s="32" t="s">
        <v>83</v>
      </c>
      <c r="Z46" s="32" t="s">
        <v>161</v>
      </c>
      <c r="AA46" s="17">
        <v>817</v>
      </c>
      <c r="AB46" s="17" t="s">
        <v>81</v>
      </c>
      <c r="AC46" s="32" t="s">
        <v>161</v>
      </c>
      <c r="AD46" s="17">
        <v>817</v>
      </c>
      <c r="AE46" s="17" t="s">
        <v>83</v>
      </c>
      <c r="AF46" s="32" t="s">
        <v>161</v>
      </c>
      <c r="AG46" s="32"/>
      <c r="AH46" s="32"/>
      <c r="AI46" s="32"/>
      <c r="AJ46" s="24">
        <v>1000</v>
      </c>
      <c r="AK46" s="32" t="s">
        <v>83</v>
      </c>
      <c r="AL46" s="32" t="s">
        <v>168</v>
      </c>
      <c r="AM46" s="2">
        <v>1000</v>
      </c>
      <c r="AN46" s="2" t="s">
        <v>83</v>
      </c>
      <c r="AO46" s="32" t="s">
        <v>168</v>
      </c>
      <c r="AP46" s="2">
        <v>1000</v>
      </c>
      <c r="AQ46" s="2" t="s">
        <v>83</v>
      </c>
      <c r="AR46" s="32"/>
      <c r="AS46" s="32"/>
      <c r="AT46" s="32"/>
      <c r="AU46" s="32"/>
      <c r="AV46" s="48">
        <v>1000</v>
      </c>
      <c r="AW46" s="32"/>
      <c r="AX46" s="32" t="s">
        <v>168</v>
      </c>
      <c r="AY46" s="2">
        <v>1000</v>
      </c>
      <c r="BA46" s="55" t="s">
        <v>168</v>
      </c>
      <c r="BB46" s="2">
        <v>1000</v>
      </c>
      <c r="BD46" s="54" t="s">
        <v>168</v>
      </c>
      <c r="BE46" s="23" t="str">
        <f t="shared" si="12"/>
        <v>EMF ja</v>
      </c>
      <c r="BF46" s="23">
        <f t="shared" si="5"/>
        <v>58</v>
      </c>
      <c r="BG46" s="23" t="str">
        <f t="shared" si="6"/>
        <v>&lt;100m</v>
      </c>
      <c r="BH46" s="23">
        <f t="shared" si="7"/>
        <v>2</v>
      </c>
      <c r="BI46" s="44" t="s">
        <v>162</v>
      </c>
      <c r="BJ46" s="44">
        <v>75</v>
      </c>
      <c r="BK46" s="44" t="s">
        <v>162</v>
      </c>
      <c r="BL46" s="44">
        <v>58</v>
      </c>
      <c r="BO46" s="17" t="s">
        <v>330</v>
      </c>
      <c r="BP46" s="3">
        <v>1</v>
      </c>
      <c r="BQ46" s="2" t="s">
        <v>331</v>
      </c>
    </row>
    <row r="47" spans="1:69" ht="16.149999999999999" customHeight="1" x14ac:dyDescent="0.25">
      <c r="A47" s="16">
        <v>46</v>
      </c>
      <c r="B47" s="17" t="s">
        <v>69</v>
      </c>
      <c r="C47" s="48" t="s">
        <v>332</v>
      </c>
      <c r="D47" s="48" t="s">
        <v>296</v>
      </c>
      <c r="E47" s="48" t="s">
        <v>333</v>
      </c>
      <c r="F47" s="56">
        <v>41672</v>
      </c>
      <c r="G47" s="3">
        <f t="shared" si="8"/>
        <v>2</v>
      </c>
      <c r="H47" s="3">
        <f t="shared" si="9"/>
        <v>2014</v>
      </c>
      <c r="I47" s="19">
        <v>0.28125</v>
      </c>
      <c r="J47" s="20">
        <f t="shared" si="10"/>
        <v>6</v>
      </c>
      <c r="K47" s="5" t="str">
        <f t="shared" si="11"/>
        <v>ja</v>
      </c>
      <c r="L47" s="59" t="s">
        <v>91</v>
      </c>
      <c r="M47" s="57" t="s">
        <v>74</v>
      </c>
      <c r="N47" s="51">
        <v>57</v>
      </c>
      <c r="O47" s="17" t="s">
        <v>75</v>
      </c>
      <c r="P47" s="17" t="s">
        <v>334</v>
      </c>
      <c r="R47" s="6" t="s">
        <v>335</v>
      </c>
      <c r="T47" s="22"/>
      <c r="W47" s="53"/>
      <c r="X47" s="48"/>
      <c r="Y47" s="32"/>
      <c r="Z47" s="32"/>
      <c r="AA47" s="17">
        <v>83</v>
      </c>
      <c r="AB47" s="17" t="s">
        <v>81</v>
      </c>
      <c r="AC47" s="32" t="s">
        <v>82</v>
      </c>
      <c r="AD47" s="17">
        <v>83</v>
      </c>
      <c r="AE47" s="17" t="s">
        <v>81</v>
      </c>
      <c r="AF47" s="32" t="s">
        <v>82</v>
      </c>
      <c r="AG47" s="32"/>
      <c r="AH47" s="32"/>
      <c r="AI47" s="32"/>
      <c r="AJ47" s="24">
        <v>83</v>
      </c>
      <c r="AK47" s="32" t="s">
        <v>83</v>
      </c>
      <c r="AL47" s="32" t="s">
        <v>82</v>
      </c>
      <c r="AM47" s="2">
        <v>210</v>
      </c>
      <c r="AN47" s="2" t="s">
        <v>81</v>
      </c>
      <c r="AO47" s="32" t="s">
        <v>161</v>
      </c>
      <c r="AP47" s="2">
        <v>210</v>
      </c>
      <c r="AQ47" s="2" t="s">
        <v>81</v>
      </c>
      <c r="AR47" s="32" t="s">
        <v>161</v>
      </c>
      <c r="AS47" s="32"/>
      <c r="AT47" s="32"/>
      <c r="AU47" s="32"/>
      <c r="AV47" s="48">
        <v>210</v>
      </c>
      <c r="AW47" s="32" t="s">
        <v>81</v>
      </c>
      <c r="AX47" s="32" t="s">
        <v>161</v>
      </c>
      <c r="BA47" s="55"/>
      <c r="BD47" s="55"/>
      <c r="BE47" s="23" t="str">
        <f t="shared" si="12"/>
        <v>EMF nein</v>
      </c>
      <c r="BF47" s="23" t="str">
        <f t="shared" si="5"/>
        <v/>
      </c>
      <c r="BG47" s="23" t="str">
        <f t="shared" si="6"/>
        <v/>
      </c>
      <c r="BH47" s="23">
        <f t="shared" si="7"/>
        <v>0</v>
      </c>
      <c r="BI47" s="44"/>
      <c r="BJ47" s="44"/>
      <c r="BK47" s="44"/>
      <c r="BL47" s="44"/>
      <c r="BO47" s="17" t="s">
        <v>336</v>
      </c>
      <c r="BP47" s="3">
        <v>1</v>
      </c>
      <c r="BQ47" s="2" t="s">
        <v>337</v>
      </c>
    </row>
    <row r="48" spans="1:69" ht="16.149999999999999" customHeight="1" x14ac:dyDescent="0.25">
      <c r="A48" s="16">
        <v>47</v>
      </c>
      <c r="B48" s="17" t="s">
        <v>69</v>
      </c>
      <c r="C48" s="48" t="s">
        <v>338</v>
      </c>
      <c r="D48" s="48" t="s">
        <v>89</v>
      </c>
      <c r="E48" s="48" t="s">
        <v>339</v>
      </c>
      <c r="F48" s="56">
        <v>41736</v>
      </c>
      <c r="G48" s="3">
        <f t="shared" si="8"/>
        <v>4</v>
      </c>
      <c r="H48" s="3">
        <f t="shared" si="9"/>
        <v>2014</v>
      </c>
      <c r="I48" s="19">
        <v>0.5625</v>
      </c>
      <c r="J48" s="20">
        <f t="shared" si="10"/>
        <v>13</v>
      </c>
      <c r="K48" s="5" t="str">
        <f t="shared" si="11"/>
        <v>ja</v>
      </c>
      <c r="L48" s="51" t="s">
        <v>91</v>
      </c>
      <c r="M48" s="52" t="s">
        <v>74</v>
      </c>
      <c r="N48" s="51">
        <v>55</v>
      </c>
      <c r="O48" s="2" t="s">
        <v>140</v>
      </c>
      <c r="P48" s="17" t="s">
        <v>340</v>
      </c>
      <c r="Q48" s="6" t="s">
        <v>186</v>
      </c>
      <c r="R48" s="6" t="s">
        <v>77</v>
      </c>
      <c r="S48" s="2" t="s">
        <v>107</v>
      </c>
      <c r="T48" s="22"/>
      <c r="W48" s="53"/>
      <c r="X48" s="48">
        <v>100</v>
      </c>
      <c r="Y48" s="32" t="s">
        <v>81</v>
      </c>
      <c r="Z48" s="32" t="s">
        <v>161</v>
      </c>
      <c r="AA48" s="17">
        <v>100</v>
      </c>
      <c r="AB48" s="17" t="s">
        <v>81</v>
      </c>
      <c r="AC48" s="32" t="s">
        <v>161</v>
      </c>
      <c r="AD48" s="17">
        <v>100</v>
      </c>
      <c r="AE48" s="17"/>
      <c r="AF48" s="32" t="s">
        <v>161</v>
      </c>
      <c r="AG48" s="32"/>
      <c r="AH48" s="32"/>
      <c r="AI48" s="32"/>
      <c r="AJ48" s="24">
        <v>100</v>
      </c>
      <c r="AK48" s="45" t="s">
        <v>81</v>
      </c>
      <c r="AL48" s="32" t="s">
        <v>161</v>
      </c>
      <c r="AO48" s="33"/>
      <c r="AR48" s="32"/>
      <c r="AS48" s="32"/>
      <c r="AT48" s="32"/>
      <c r="AU48" s="32"/>
      <c r="AV48" s="48"/>
      <c r="AW48" s="32"/>
      <c r="AX48" s="32"/>
      <c r="BA48" s="55"/>
      <c r="BD48" s="55"/>
      <c r="BE48" s="23" t="str">
        <f t="shared" si="12"/>
        <v>EMF ja</v>
      </c>
      <c r="BF48" s="23">
        <f t="shared" si="5"/>
        <v>20</v>
      </c>
      <c r="BG48" s="23" t="str">
        <f t="shared" si="6"/>
        <v>&lt;100m</v>
      </c>
      <c r="BH48" s="23">
        <f t="shared" si="7"/>
        <v>1</v>
      </c>
      <c r="BI48" s="44" t="s">
        <v>162</v>
      </c>
      <c r="BJ48" s="44">
        <v>20</v>
      </c>
      <c r="BK48" s="44"/>
      <c r="BL48" s="44"/>
      <c r="BO48" s="17" t="s">
        <v>341</v>
      </c>
      <c r="BP48" s="3">
        <v>1</v>
      </c>
      <c r="BQ48" s="2" t="s">
        <v>342</v>
      </c>
    </row>
    <row r="49" spans="1:69" ht="16.149999999999999" customHeight="1" x14ac:dyDescent="0.25">
      <c r="A49" s="16">
        <v>48</v>
      </c>
      <c r="B49" s="17" t="s">
        <v>69</v>
      </c>
      <c r="C49" s="48" t="s">
        <v>343</v>
      </c>
      <c r="D49" s="48" t="s">
        <v>124</v>
      </c>
      <c r="E49" s="48" t="s">
        <v>344</v>
      </c>
      <c r="F49" s="56">
        <v>41765</v>
      </c>
      <c r="G49" s="3">
        <f t="shared" si="8"/>
        <v>5</v>
      </c>
      <c r="H49" s="3">
        <f t="shared" si="9"/>
        <v>2014</v>
      </c>
      <c r="I49" s="19">
        <v>0.60763888888888895</v>
      </c>
      <c r="J49" s="20">
        <f t="shared" si="10"/>
        <v>14</v>
      </c>
      <c r="K49" s="5" t="str">
        <f t="shared" si="11"/>
        <v>ja</v>
      </c>
      <c r="L49" s="51" t="s">
        <v>91</v>
      </c>
      <c r="M49" s="52" t="s">
        <v>74</v>
      </c>
      <c r="N49" s="51">
        <v>70</v>
      </c>
      <c r="O49" s="2" t="s">
        <v>140</v>
      </c>
      <c r="P49" s="17" t="s">
        <v>345</v>
      </c>
      <c r="R49" s="6" t="s">
        <v>77</v>
      </c>
      <c r="S49" s="2" t="s">
        <v>107</v>
      </c>
      <c r="T49" s="22"/>
      <c r="W49" s="53"/>
      <c r="X49" s="48">
        <v>600</v>
      </c>
      <c r="Y49" s="32"/>
      <c r="Z49" s="32" t="s">
        <v>82</v>
      </c>
      <c r="AA49" s="17"/>
      <c r="AB49" s="17"/>
      <c r="AC49" s="32"/>
      <c r="AD49" s="17"/>
      <c r="AE49" s="17"/>
      <c r="AF49" s="32"/>
      <c r="AG49" s="32"/>
      <c r="AH49" s="32"/>
      <c r="AI49" s="32"/>
      <c r="AJ49" s="24"/>
      <c r="AK49" s="33"/>
      <c r="AL49" s="32"/>
      <c r="AO49" s="33"/>
      <c r="AR49" s="32"/>
      <c r="AS49" s="32"/>
      <c r="AT49" s="32"/>
      <c r="AU49" s="32"/>
      <c r="AV49" s="48"/>
      <c r="AW49" s="32"/>
      <c r="AX49" s="32"/>
      <c r="BA49" s="55"/>
      <c r="BD49" s="55"/>
      <c r="BE49" s="23" t="str">
        <f t="shared" si="12"/>
        <v>EMF ja</v>
      </c>
      <c r="BF49" s="23">
        <f t="shared" si="5"/>
        <v>700</v>
      </c>
      <c r="BG49" s="23" t="str">
        <f t="shared" si="6"/>
        <v>500+m</v>
      </c>
      <c r="BH49" s="23">
        <f t="shared" si="7"/>
        <v>1</v>
      </c>
      <c r="BI49" s="2" t="s">
        <v>162</v>
      </c>
      <c r="BJ49" s="2">
        <v>700</v>
      </c>
      <c r="BO49" s="17" t="s">
        <v>293</v>
      </c>
      <c r="BP49" s="3">
        <v>1</v>
      </c>
      <c r="BQ49" s="2" t="s">
        <v>346</v>
      </c>
    </row>
    <row r="50" spans="1:69" ht="16.149999999999999" customHeight="1" x14ac:dyDescent="0.25">
      <c r="A50" s="16">
        <v>49</v>
      </c>
      <c r="B50" s="17" t="s">
        <v>69</v>
      </c>
      <c r="C50" s="48" t="s">
        <v>347</v>
      </c>
      <c r="D50" s="48" t="s">
        <v>348</v>
      </c>
      <c r="E50" s="48" t="s">
        <v>349</v>
      </c>
      <c r="F50" s="56">
        <v>42003</v>
      </c>
      <c r="G50" s="3">
        <f t="shared" si="8"/>
        <v>12</v>
      </c>
      <c r="H50" s="3">
        <f t="shared" si="9"/>
        <v>2014</v>
      </c>
      <c r="I50" s="19">
        <v>0.47916666666666702</v>
      </c>
      <c r="J50" s="20">
        <f t="shared" si="10"/>
        <v>11</v>
      </c>
      <c r="K50" s="5" t="str">
        <f t="shared" si="11"/>
        <v>ja</v>
      </c>
      <c r="L50" s="51" t="s">
        <v>91</v>
      </c>
      <c r="M50" s="52" t="s">
        <v>74</v>
      </c>
      <c r="N50" s="51">
        <v>61</v>
      </c>
      <c r="O50" s="17" t="s">
        <v>75</v>
      </c>
      <c r="P50" s="17" t="s">
        <v>350</v>
      </c>
      <c r="R50" s="6" t="s">
        <v>77</v>
      </c>
      <c r="S50" s="2" t="s">
        <v>107</v>
      </c>
      <c r="T50" s="22"/>
      <c r="W50" s="58"/>
      <c r="X50" s="59">
        <v>615</v>
      </c>
      <c r="Y50" s="37" t="s">
        <v>83</v>
      </c>
      <c r="Z50" s="37" t="s">
        <v>84</v>
      </c>
      <c r="AA50" s="17">
        <v>615</v>
      </c>
      <c r="AB50" s="17" t="s">
        <v>81</v>
      </c>
      <c r="AC50" s="37" t="s">
        <v>84</v>
      </c>
      <c r="AD50" s="17">
        <v>615</v>
      </c>
      <c r="AE50" s="17" t="s">
        <v>81</v>
      </c>
      <c r="AF50" s="37" t="s">
        <v>84</v>
      </c>
      <c r="AG50" s="37"/>
      <c r="AH50" s="37"/>
      <c r="AI50" s="37"/>
      <c r="AJ50" s="26">
        <v>618</v>
      </c>
      <c r="AK50" s="37" t="s">
        <v>83</v>
      </c>
      <c r="AL50" s="37" t="s">
        <v>84</v>
      </c>
      <c r="AN50" s="2" t="s">
        <v>81</v>
      </c>
      <c r="AO50" s="37" t="s">
        <v>84</v>
      </c>
      <c r="AP50" s="2">
        <v>618</v>
      </c>
      <c r="AQ50" s="2" t="s">
        <v>81</v>
      </c>
      <c r="AR50" s="37" t="s">
        <v>84</v>
      </c>
      <c r="AS50" s="37"/>
      <c r="AT50" s="37"/>
      <c r="AU50" s="37"/>
      <c r="AV50" s="59">
        <v>241</v>
      </c>
      <c r="AW50" s="37" t="s">
        <v>81</v>
      </c>
      <c r="AX50" s="37" t="s">
        <v>161</v>
      </c>
      <c r="BB50" s="2">
        <v>241</v>
      </c>
      <c r="BC50" s="2" t="s">
        <v>81</v>
      </c>
      <c r="BD50" s="37" t="s">
        <v>161</v>
      </c>
      <c r="BE50" s="23" t="str">
        <f t="shared" si="12"/>
        <v>EMF nein</v>
      </c>
      <c r="BF50" s="23" t="str">
        <f t="shared" si="5"/>
        <v/>
      </c>
      <c r="BG50" s="23" t="str">
        <f t="shared" si="6"/>
        <v/>
      </c>
      <c r="BH50" s="23">
        <f t="shared" si="7"/>
        <v>0</v>
      </c>
      <c r="BO50" s="17" t="s">
        <v>351</v>
      </c>
      <c r="BP50" s="3">
        <v>1</v>
      </c>
      <c r="BQ50" s="2" t="s">
        <v>352</v>
      </c>
    </row>
    <row r="51" spans="1:69" ht="16.149999999999999" customHeight="1" x14ac:dyDescent="0.25">
      <c r="A51" s="16">
        <v>50</v>
      </c>
      <c r="B51" s="17" t="s">
        <v>69</v>
      </c>
      <c r="C51" s="48" t="s">
        <v>289</v>
      </c>
      <c r="D51" s="48" t="s">
        <v>290</v>
      </c>
      <c r="E51" s="48" t="s">
        <v>353</v>
      </c>
      <c r="F51" s="56">
        <v>41386</v>
      </c>
      <c r="G51" s="3">
        <f t="shared" si="8"/>
        <v>4</v>
      </c>
      <c r="H51" s="3">
        <f t="shared" si="9"/>
        <v>2013</v>
      </c>
      <c r="I51" s="19">
        <v>0.54513888888888895</v>
      </c>
      <c r="J51" s="20">
        <f t="shared" si="10"/>
        <v>13</v>
      </c>
      <c r="K51" s="5" t="str">
        <f t="shared" si="11"/>
        <v>ja</v>
      </c>
      <c r="L51" s="21" t="s">
        <v>73</v>
      </c>
      <c r="M51" s="52" t="s">
        <v>354</v>
      </c>
      <c r="N51" s="51">
        <v>54</v>
      </c>
      <c r="O51" s="17" t="s">
        <v>75</v>
      </c>
      <c r="P51" s="17" t="s">
        <v>355</v>
      </c>
      <c r="R51" s="6" t="s">
        <v>77</v>
      </c>
      <c r="S51" s="2" t="s">
        <v>107</v>
      </c>
      <c r="T51" s="22"/>
      <c r="W51" s="53"/>
      <c r="X51" s="48"/>
      <c r="Y51" s="32"/>
      <c r="Z51" s="32"/>
      <c r="AA51" s="17">
        <v>114</v>
      </c>
      <c r="AB51" s="17" t="s">
        <v>81</v>
      </c>
      <c r="AC51" s="32" t="s">
        <v>84</v>
      </c>
      <c r="AD51" s="17">
        <v>198</v>
      </c>
      <c r="AE51" s="17" t="s">
        <v>81</v>
      </c>
      <c r="AF51" s="32" t="s">
        <v>84</v>
      </c>
      <c r="AG51" s="32"/>
      <c r="AH51" s="32"/>
      <c r="AI51" s="32"/>
      <c r="AJ51" s="24">
        <v>198</v>
      </c>
      <c r="AK51" s="32" t="s">
        <v>81</v>
      </c>
      <c r="AL51" s="32" t="s">
        <v>84</v>
      </c>
      <c r="AM51" s="17">
        <v>198</v>
      </c>
      <c r="AN51" s="17" t="s">
        <v>81</v>
      </c>
      <c r="AO51" s="32" t="s">
        <v>84</v>
      </c>
      <c r="AR51" s="32"/>
      <c r="AS51" s="32"/>
      <c r="AT51" s="32"/>
      <c r="AU51" s="32"/>
      <c r="AV51" s="48"/>
      <c r="AW51" s="32"/>
      <c r="AX51" s="32"/>
      <c r="BA51" s="32"/>
      <c r="BD51" s="32"/>
      <c r="BE51" s="23" t="str">
        <f t="shared" si="12"/>
        <v>EMF nein</v>
      </c>
      <c r="BF51" s="23" t="str">
        <f t="shared" si="5"/>
        <v/>
      </c>
      <c r="BG51" s="23" t="str">
        <f t="shared" si="6"/>
        <v/>
      </c>
      <c r="BH51" s="23">
        <f t="shared" si="7"/>
        <v>0</v>
      </c>
      <c r="BO51" s="17" t="s">
        <v>356</v>
      </c>
      <c r="BP51" s="3">
        <v>1</v>
      </c>
      <c r="BQ51" s="2" t="s">
        <v>357</v>
      </c>
    </row>
    <row r="52" spans="1:69" ht="16.149999999999999" customHeight="1" x14ac:dyDescent="0.25">
      <c r="A52" s="16">
        <v>51</v>
      </c>
      <c r="B52" s="17" t="s">
        <v>69</v>
      </c>
      <c r="C52" s="48" t="s">
        <v>358</v>
      </c>
      <c r="D52" s="48" t="s">
        <v>178</v>
      </c>
      <c r="E52" s="48" t="s">
        <v>359</v>
      </c>
      <c r="F52" s="56">
        <v>42374</v>
      </c>
      <c r="G52" s="3">
        <f t="shared" si="8"/>
        <v>1</v>
      </c>
      <c r="H52" s="3">
        <f t="shared" si="9"/>
        <v>2016</v>
      </c>
      <c r="I52" s="19">
        <v>0.59722222222222199</v>
      </c>
      <c r="J52" s="20">
        <f t="shared" si="10"/>
        <v>14</v>
      </c>
      <c r="K52" s="5" t="str">
        <f t="shared" si="11"/>
        <v>ja</v>
      </c>
      <c r="L52" s="51" t="s">
        <v>91</v>
      </c>
      <c r="M52" s="52" t="s">
        <v>74</v>
      </c>
      <c r="N52" s="51"/>
      <c r="O52" s="17" t="s">
        <v>75</v>
      </c>
      <c r="P52" s="17" t="s">
        <v>360</v>
      </c>
      <c r="R52" s="6" t="s">
        <v>77</v>
      </c>
      <c r="T52" s="6" t="s">
        <v>108</v>
      </c>
      <c r="W52" s="53"/>
      <c r="X52" s="48"/>
      <c r="Y52" s="32"/>
      <c r="Z52" s="32"/>
      <c r="AA52" s="17"/>
      <c r="AB52" s="17"/>
      <c r="AC52" s="32"/>
      <c r="AD52" s="17"/>
      <c r="AE52" s="17"/>
      <c r="AF52" s="32"/>
      <c r="AG52" s="32"/>
      <c r="AH52" s="32"/>
      <c r="AI52" s="32"/>
      <c r="AJ52" s="24"/>
      <c r="AK52" s="55"/>
      <c r="AL52" s="55"/>
      <c r="AO52" s="33"/>
      <c r="AR52" s="32"/>
      <c r="AS52" s="32"/>
      <c r="AT52" s="32"/>
      <c r="AU52" s="32"/>
      <c r="AV52" s="48"/>
      <c r="AW52" s="32"/>
      <c r="AX52" s="32"/>
      <c r="BA52" s="32"/>
      <c r="BD52" s="32"/>
      <c r="BE52" s="23" t="str">
        <f t="shared" si="12"/>
        <v>EMF nein</v>
      </c>
      <c r="BF52" s="23" t="str">
        <f t="shared" si="5"/>
        <v/>
      </c>
      <c r="BG52" s="23" t="str">
        <f t="shared" si="6"/>
        <v/>
      </c>
      <c r="BH52" s="23">
        <f t="shared" si="7"/>
        <v>0</v>
      </c>
      <c r="BO52" s="17" t="s">
        <v>361</v>
      </c>
      <c r="BP52" s="3">
        <v>1</v>
      </c>
      <c r="BQ52" s="2" t="s">
        <v>362</v>
      </c>
    </row>
    <row r="53" spans="1:69" ht="16.149999999999999" customHeight="1" x14ac:dyDescent="0.25">
      <c r="A53" s="16">
        <v>52</v>
      </c>
      <c r="B53" s="17" t="s">
        <v>69</v>
      </c>
      <c r="C53" s="48" t="s">
        <v>363</v>
      </c>
      <c r="D53" s="48" t="s">
        <v>364</v>
      </c>
      <c r="E53" s="48" t="s">
        <v>365</v>
      </c>
      <c r="F53" s="56">
        <v>42767</v>
      </c>
      <c r="G53" s="3">
        <f t="shared" si="8"/>
        <v>2</v>
      </c>
      <c r="H53" s="3">
        <f t="shared" si="9"/>
        <v>2017</v>
      </c>
      <c r="I53" s="19">
        <v>0.65277777777777801</v>
      </c>
      <c r="J53" s="20">
        <f t="shared" si="10"/>
        <v>15</v>
      </c>
      <c r="K53" s="5" t="str">
        <f t="shared" si="11"/>
        <v>ja</v>
      </c>
      <c r="L53" s="21" t="s">
        <v>73</v>
      </c>
      <c r="M53" s="52" t="s">
        <v>74</v>
      </c>
      <c r="N53" s="51">
        <v>62</v>
      </c>
      <c r="O53" s="17" t="s">
        <v>75</v>
      </c>
      <c r="P53" s="17" t="s">
        <v>366</v>
      </c>
      <c r="R53" s="6" t="s">
        <v>77</v>
      </c>
      <c r="T53" s="22"/>
      <c r="W53" s="53" t="s">
        <v>367</v>
      </c>
      <c r="X53" s="48"/>
      <c r="Y53" s="37" t="s">
        <v>81</v>
      </c>
      <c r="Z53" s="37" t="s">
        <v>84</v>
      </c>
      <c r="AA53" s="17"/>
      <c r="AB53" s="17"/>
      <c r="AC53" s="37"/>
      <c r="AD53" s="17">
        <v>51</v>
      </c>
      <c r="AE53" s="17" t="s">
        <v>81</v>
      </c>
      <c r="AF53" s="37" t="s">
        <v>84</v>
      </c>
      <c r="AG53" s="37"/>
      <c r="AH53" s="37"/>
      <c r="AI53" s="37"/>
      <c r="AJ53" s="24">
        <v>21</v>
      </c>
      <c r="AK53" s="61"/>
      <c r="AL53" s="61"/>
      <c r="AM53" s="2">
        <v>21</v>
      </c>
      <c r="AO53" s="38"/>
      <c r="AP53" s="2">
        <v>21</v>
      </c>
      <c r="AR53" s="37"/>
      <c r="AS53" s="37"/>
      <c r="AT53" s="37"/>
      <c r="AU53" s="37"/>
      <c r="AV53" s="63">
        <v>283</v>
      </c>
      <c r="AW53" s="37" t="s">
        <v>83</v>
      </c>
      <c r="AX53" s="37" t="s">
        <v>168</v>
      </c>
      <c r="AY53" s="64">
        <v>283</v>
      </c>
      <c r="AZ53" s="64"/>
      <c r="BA53" s="37" t="s">
        <v>168</v>
      </c>
      <c r="BB53" s="2">
        <v>283</v>
      </c>
      <c r="BD53" s="37" t="s">
        <v>168</v>
      </c>
      <c r="BE53" s="23" t="str">
        <f t="shared" si="12"/>
        <v>EMF nein</v>
      </c>
      <c r="BF53" s="23" t="str">
        <f t="shared" si="5"/>
        <v/>
      </c>
      <c r="BG53" s="23" t="str">
        <f t="shared" si="6"/>
        <v/>
      </c>
      <c r="BH53" s="23">
        <f t="shared" si="7"/>
        <v>0</v>
      </c>
      <c r="BO53" s="17" t="s">
        <v>368</v>
      </c>
      <c r="BP53" s="3">
        <v>1</v>
      </c>
      <c r="BQ53" s="2" t="s">
        <v>369</v>
      </c>
    </row>
    <row r="54" spans="1:69" ht="16.149999999999999" customHeight="1" x14ac:dyDescent="0.25">
      <c r="A54" s="16">
        <v>53</v>
      </c>
      <c r="B54" s="17" t="s">
        <v>69</v>
      </c>
      <c r="C54" s="48" t="s">
        <v>370</v>
      </c>
      <c r="D54" s="48" t="s">
        <v>371</v>
      </c>
      <c r="E54" s="48" t="s">
        <v>372</v>
      </c>
      <c r="F54" s="56">
        <v>42575</v>
      </c>
      <c r="G54" s="3">
        <f t="shared" si="8"/>
        <v>7</v>
      </c>
      <c r="H54" s="3">
        <f t="shared" si="9"/>
        <v>2016</v>
      </c>
      <c r="I54" s="19">
        <v>0.73958333333333304</v>
      </c>
      <c r="J54" s="20">
        <f t="shared" si="10"/>
        <v>17</v>
      </c>
      <c r="K54" s="5" t="str">
        <f t="shared" si="11"/>
        <v>ja</v>
      </c>
      <c r="L54" s="51" t="s">
        <v>91</v>
      </c>
      <c r="M54" s="52" t="s">
        <v>100</v>
      </c>
      <c r="N54" s="51">
        <v>57</v>
      </c>
      <c r="O54" s="17" t="s">
        <v>126</v>
      </c>
      <c r="P54" s="17" t="s">
        <v>373</v>
      </c>
      <c r="R54" s="6" t="s">
        <v>77</v>
      </c>
      <c r="T54" s="22" t="s">
        <v>80</v>
      </c>
      <c r="W54" s="53" t="s">
        <v>374</v>
      </c>
      <c r="X54" s="48">
        <v>195</v>
      </c>
      <c r="Y54" s="37" t="s">
        <v>83</v>
      </c>
      <c r="Z54" s="37" t="s">
        <v>84</v>
      </c>
      <c r="AA54" s="17">
        <v>195</v>
      </c>
      <c r="AB54" s="17" t="s">
        <v>83</v>
      </c>
      <c r="AC54" s="37" t="s">
        <v>84</v>
      </c>
      <c r="AD54" s="17">
        <v>195</v>
      </c>
      <c r="AE54" s="17" t="s">
        <v>83</v>
      </c>
      <c r="AF54" s="37" t="s">
        <v>84</v>
      </c>
      <c r="AG54" s="37"/>
      <c r="AH54" s="37"/>
      <c r="AI54" s="37"/>
      <c r="AJ54" s="17">
        <v>195</v>
      </c>
      <c r="AK54" s="17" t="s">
        <v>83</v>
      </c>
      <c r="AL54" s="37" t="s">
        <v>84</v>
      </c>
      <c r="AM54" s="17">
        <v>195</v>
      </c>
      <c r="AN54" s="17" t="s">
        <v>83</v>
      </c>
      <c r="AO54" s="37" t="s">
        <v>84</v>
      </c>
      <c r="AP54" s="17">
        <v>195</v>
      </c>
      <c r="AQ54" s="17" t="s">
        <v>83</v>
      </c>
      <c r="AR54" s="37" t="s">
        <v>84</v>
      </c>
      <c r="AS54" s="37"/>
      <c r="AT54" s="37"/>
      <c r="AU54" s="37"/>
      <c r="AV54" s="48"/>
      <c r="AW54" s="37"/>
      <c r="AX54" s="37"/>
      <c r="BA54" s="38"/>
      <c r="BD54" s="37"/>
      <c r="BE54" s="23" t="str">
        <f t="shared" si="12"/>
        <v>EMF nein</v>
      </c>
      <c r="BF54" s="23" t="str">
        <f t="shared" si="5"/>
        <v/>
      </c>
      <c r="BG54" s="23" t="str">
        <f t="shared" si="6"/>
        <v/>
      </c>
      <c r="BH54" s="23">
        <f t="shared" si="7"/>
        <v>0</v>
      </c>
      <c r="BO54" s="17" t="s">
        <v>375</v>
      </c>
      <c r="BP54" s="3">
        <v>1</v>
      </c>
      <c r="BQ54" s="2" t="s">
        <v>376</v>
      </c>
    </row>
    <row r="55" spans="1:69" ht="16.149999999999999" customHeight="1" x14ac:dyDescent="0.25">
      <c r="A55" s="16">
        <v>54</v>
      </c>
      <c r="B55" s="17" t="s">
        <v>69</v>
      </c>
      <c r="C55" s="48" t="s">
        <v>289</v>
      </c>
      <c r="D55" s="48" t="s">
        <v>290</v>
      </c>
      <c r="E55" s="48" t="s">
        <v>377</v>
      </c>
      <c r="F55" s="56">
        <v>42759</v>
      </c>
      <c r="G55" s="3">
        <f t="shared" si="8"/>
        <v>1</v>
      </c>
      <c r="H55" s="3">
        <f t="shared" si="9"/>
        <v>2017</v>
      </c>
      <c r="I55" s="19">
        <v>0.57986111111111105</v>
      </c>
      <c r="J55" s="20">
        <f t="shared" si="10"/>
        <v>13</v>
      </c>
      <c r="K55" s="5" t="str">
        <f t="shared" si="11"/>
        <v>ja</v>
      </c>
      <c r="L55" s="59" t="s">
        <v>91</v>
      </c>
      <c r="M55" s="57" t="s">
        <v>74</v>
      </c>
      <c r="N55" s="51">
        <v>56</v>
      </c>
      <c r="O55" s="17" t="s">
        <v>75</v>
      </c>
      <c r="P55" s="17" t="s">
        <v>378</v>
      </c>
      <c r="R55" s="6" t="s">
        <v>77</v>
      </c>
      <c r="T55" s="22" t="s">
        <v>79</v>
      </c>
      <c r="W55" s="58"/>
      <c r="X55" s="59">
        <v>214</v>
      </c>
      <c r="Y55" s="37" t="s">
        <v>94</v>
      </c>
      <c r="Z55" s="37" t="s">
        <v>161</v>
      </c>
      <c r="AA55" s="17"/>
      <c r="AB55" s="17"/>
      <c r="AC55" s="17"/>
      <c r="AD55" s="17">
        <v>214</v>
      </c>
      <c r="AE55" s="17" t="s">
        <v>81</v>
      </c>
      <c r="AF55" s="37" t="s">
        <v>161</v>
      </c>
      <c r="AG55" s="37"/>
      <c r="AH55" s="37"/>
      <c r="AI55" s="37"/>
      <c r="AJ55" s="26"/>
      <c r="AK55" s="61"/>
      <c r="AL55" s="61"/>
      <c r="AO55" s="38"/>
      <c r="AR55" s="37"/>
      <c r="AS55" s="37"/>
      <c r="AT55" s="37"/>
      <c r="AU55" s="37"/>
      <c r="AV55" s="59"/>
      <c r="AW55" s="60"/>
      <c r="AX55" s="60"/>
      <c r="BA55" s="38"/>
      <c r="BD55" s="61"/>
      <c r="BE55" s="23" t="str">
        <f t="shared" si="12"/>
        <v>EMF ja</v>
      </c>
      <c r="BF55" s="23">
        <f t="shared" si="5"/>
        <v>50</v>
      </c>
      <c r="BG55" s="23" t="str">
        <f t="shared" si="6"/>
        <v>&lt;100m</v>
      </c>
      <c r="BH55" s="23">
        <f t="shared" si="7"/>
        <v>1</v>
      </c>
      <c r="BI55" s="65" t="s">
        <v>162</v>
      </c>
      <c r="BJ55" s="65">
        <v>50</v>
      </c>
      <c r="BO55" s="17" t="s">
        <v>379</v>
      </c>
      <c r="BP55" s="3">
        <v>1</v>
      </c>
      <c r="BQ55" s="2" t="s">
        <v>380</v>
      </c>
    </row>
    <row r="56" spans="1:69" ht="16.149999999999999" customHeight="1" x14ac:dyDescent="0.25">
      <c r="A56" s="16">
        <v>55</v>
      </c>
      <c r="B56" s="17" t="s">
        <v>69</v>
      </c>
      <c r="C56" s="48" t="s">
        <v>381</v>
      </c>
      <c r="D56" s="48" t="s">
        <v>172</v>
      </c>
      <c r="E56" s="48" t="s">
        <v>382</v>
      </c>
      <c r="F56" s="56">
        <v>42771</v>
      </c>
      <c r="G56" s="3">
        <f t="shared" si="8"/>
        <v>2</v>
      </c>
      <c r="H56" s="3">
        <f t="shared" si="9"/>
        <v>2017</v>
      </c>
      <c r="I56" s="19">
        <v>0.76041666666666696</v>
      </c>
      <c r="J56" s="20">
        <f t="shared" si="10"/>
        <v>18</v>
      </c>
      <c r="K56" s="5" t="str">
        <f t="shared" si="11"/>
        <v>ja</v>
      </c>
      <c r="L56" s="51" t="s">
        <v>91</v>
      </c>
      <c r="M56" s="52" t="s">
        <v>74</v>
      </c>
      <c r="N56" s="51">
        <v>80</v>
      </c>
      <c r="O56" s="17" t="s">
        <v>75</v>
      </c>
      <c r="P56" s="17" t="s">
        <v>383</v>
      </c>
      <c r="R56" s="6" t="s">
        <v>77</v>
      </c>
      <c r="S56" s="2" t="s">
        <v>107</v>
      </c>
      <c r="T56" s="22"/>
      <c r="W56" s="58"/>
      <c r="X56" s="59">
        <v>295</v>
      </c>
      <c r="Y56" s="37" t="s">
        <v>83</v>
      </c>
      <c r="Z56" s="37" t="s">
        <v>82</v>
      </c>
      <c r="AA56" s="17"/>
      <c r="AB56" s="17"/>
      <c r="AC56" s="37" t="s">
        <v>82</v>
      </c>
      <c r="AD56" s="17"/>
      <c r="AE56" s="17"/>
      <c r="AF56" s="17"/>
      <c r="AG56" s="17"/>
      <c r="AH56" s="17"/>
      <c r="AI56" s="17"/>
      <c r="AJ56" s="26"/>
      <c r="AK56" s="61"/>
      <c r="AL56" s="61"/>
      <c r="AO56" s="38"/>
      <c r="AP56" s="2">
        <v>311</v>
      </c>
      <c r="AQ56" s="2" t="s">
        <v>83</v>
      </c>
      <c r="AR56" s="37" t="s">
        <v>84</v>
      </c>
      <c r="AS56" s="37"/>
      <c r="AT56" s="37"/>
      <c r="AU56" s="37"/>
      <c r="AV56" s="59"/>
      <c r="AW56" s="60"/>
      <c r="AX56" s="60"/>
      <c r="BA56" s="61"/>
      <c r="BD56" s="61"/>
      <c r="BE56" s="23" t="str">
        <f t="shared" si="12"/>
        <v>EMF nein</v>
      </c>
      <c r="BF56" s="23" t="str">
        <f t="shared" si="5"/>
        <v/>
      </c>
      <c r="BG56" s="23" t="str">
        <f t="shared" si="6"/>
        <v/>
      </c>
      <c r="BH56" s="23">
        <f t="shared" si="7"/>
        <v>0</v>
      </c>
      <c r="BP56" s="3">
        <v>1</v>
      </c>
      <c r="BQ56" s="2" t="s">
        <v>384</v>
      </c>
    </row>
    <row r="57" spans="1:69" ht="16.149999999999999" customHeight="1" x14ac:dyDescent="0.25">
      <c r="A57" s="16">
        <v>56</v>
      </c>
      <c r="B57" s="17" t="s">
        <v>69</v>
      </c>
      <c r="C57" s="48" t="s">
        <v>385</v>
      </c>
      <c r="D57" s="48" t="s">
        <v>172</v>
      </c>
      <c r="E57" s="48" t="s">
        <v>386</v>
      </c>
      <c r="F57" s="56">
        <v>43016</v>
      </c>
      <c r="G57" s="3">
        <f t="shared" si="8"/>
        <v>10</v>
      </c>
      <c r="H57" s="3">
        <f t="shared" si="9"/>
        <v>2017</v>
      </c>
      <c r="I57" s="19">
        <v>0.104166666666667</v>
      </c>
      <c r="J57" s="20">
        <f t="shared" si="10"/>
        <v>2</v>
      </c>
      <c r="K57" s="5" t="str">
        <f t="shared" si="11"/>
        <v>ja</v>
      </c>
      <c r="L57" s="5" t="s">
        <v>91</v>
      </c>
      <c r="M57" s="6" t="s">
        <v>74</v>
      </c>
      <c r="N57" s="5">
        <v>22</v>
      </c>
      <c r="O57" s="2" t="s">
        <v>140</v>
      </c>
      <c r="P57" s="17" t="s">
        <v>387</v>
      </c>
      <c r="R57" s="6" t="s">
        <v>335</v>
      </c>
      <c r="T57" s="22"/>
      <c r="X57" s="48">
        <v>338</v>
      </c>
      <c r="Y57" s="17" t="s">
        <v>83</v>
      </c>
      <c r="Z57" s="17" t="s">
        <v>161</v>
      </c>
      <c r="AA57" s="17">
        <v>338</v>
      </c>
      <c r="AB57" s="17" t="s">
        <v>81</v>
      </c>
      <c r="AC57" s="17" t="s">
        <v>161</v>
      </c>
      <c r="AD57" s="17">
        <v>338</v>
      </c>
      <c r="AE57" s="17" t="s">
        <v>83</v>
      </c>
      <c r="AF57" s="17" t="s">
        <v>161</v>
      </c>
      <c r="AG57" s="17"/>
      <c r="AH57" s="17"/>
      <c r="AI57" s="17"/>
      <c r="AJ57" s="17"/>
      <c r="AO57" s="17"/>
      <c r="AR57" s="17"/>
      <c r="AS57" s="17"/>
      <c r="AT57" s="17"/>
      <c r="AU57" s="17"/>
      <c r="BE57" s="23" t="str">
        <f t="shared" si="12"/>
        <v>EMF ja</v>
      </c>
      <c r="BF57" s="23">
        <f t="shared" si="5"/>
        <v>500</v>
      </c>
      <c r="BG57" s="23" t="str">
        <f t="shared" si="6"/>
        <v>500+m</v>
      </c>
      <c r="BH57" s="23">
        <f t="shared" si="7"/>
        <v>2</v>
      </c>
      <c r="BI57" s="2" t="s">
        <v>162</v>
      </c>
      <c r="BJ57" s="2">
        <v>500</v>
      </c>
      <c r="BK57" s="2" t="s">
        <v>162</v>
      </c>
      <c r="BL57" s="2">
        <v>550</v>
      </c>
      <c r="BO57" s="17" t="s">
        <v>388</v>
      </c>
      <c r="BP57" s="3">
        <v>1</v>
      </c>
      <c r="BQ57" s="2" t="s">
        <v>389</v>
      </c>
    </row>
    <row r="58" spans="1:69" ht="16.149999999999999" customHeight="1" x14ac:dyDescent="0.25">
      <c r="A58" s="16">
        <v>57</v>
      </c>
      <c r="B58" s="17" t="s">
        <v>69</v>
      </c>
      <c r="C58" s="48" t="s">
        <v>390</v>
      </c>
      <c r="D58" s="48" t="s">
        <v>151</v>
      </c>
      <c r="E58" s="48" t="s">
        <v>391</v>
      </c>
      <c r="F58" s="56">
        <v>43018</v>
      </c>
      <c r="G58" s="3">
        <f t="shared" si="8"/>
        <v>10</v>
      </c>
      <c r="H58" s="3">
        <f t="shared" si="9"/>
        <v>2017</v>
      </c>
      <c r="I58" s="19">
        <v>0.60416666666666696</v>
      </c>
      <c r="J58" s="20">
        <f t="shared" si="10"/>
        <v>14</v>
      </c>
      <c r="K58" s="5" t="str">
        <f t="shared" si="11"/>
        <v>ja</v>
      </c>
      <c r="L58" s="5" t="s">
        <v>91</v>
      </c>
      <c r="M58" s="6" t="s">
        <v>74</v>
      </c>
      <c r="N58" s="5">
        <v>56</v>
      </c>
      <c r="O58" s="2" t="s">
        <v>140</v>
      </c>
      <c r="P58" s="17" t="s">
        <v>392</v>
      </c>
      <c r="R58" s="6" t="s">
        <v>77</v>
      </c>
      <c r="T58" s="22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O58" s="17"/>
      <c r="AR58" s="17"/>
      <c r="AS58" s="17"/>
      <c r="AT58" s="17"/>
      <c r="AU58" s="17"/>
      <c r="BE58" s="23" t="str">
        <f t="shared" si="12"/>
        <v>EMF ja</v>
      </c>
      <c r="BF58" s="23">
        <f t="shared" si="5"/>
        <v>100</v>
      </c>
      <c r="BG58" s="23" t="str">
        <f t="shared" si="6"/>
        <v>100-499m</v>
      </c>
      <c r="BH58" s="23">
        <f t="shared" si="7"/>
        <v>1</v>
      </c>
      <c r="BI58" s="2" t="s">
        <v>110</v>
      </c>
      <c r="BJ58" s="2">
        <v>100</v>
      </c>
      <c r="BO58" s="2" t="s">
        <v>393</v>
      </c>
      <c r="BP58" s="3">
        <v>1</v>
      </c>
      <c r="BQ58" s="2" t="s">
        <v>394</v>
      </c>
    </row>
    <row r="59" spans="1:69" ht="16.149999999999999" customHeight="1" x14ac:dyDescent="0.25">
      <c r="A59" s="16">
        <v>58</v>
      </c>
      <c r="B59" s="17" t="s">
        <v>87</v>
      </c>
      <c r="C59" s="48" t="s">
        <v>395</v>
      </c>
      <c r="D59" s="2" t="s">
        <v>296</v>
      </c>
      <c r="E59" s="48" t="s">
        <v>396</v>
      </c>
      <c r="F59" s="66">
        <v>43018</v>
      </c>
      <c r="G59" s="3">
        <f t="shared" si="8"/>
        <v>10</v>
      </c>
      <c r="H59" s="3">
        <f t="shared" si="9"/>
        <v>2017</v>
      </c>
      <c r="I59" s="19">
        <v>0.72916666666666696</v>
      </c>
      <c r="J59" s="20">
        <f t="shared" si="10"/>
        <v>17</v>
      </c>
      <c r="K59" s="5" t="str">
        <f t="shared" si="11"/>
        <v>ja</v>
      </c>
      <c r="L59" s="5" t="s">
        <v>91</v>
      </c>
      <c r="M59" s="6" t="s">
        <v>115</v>
      </c>
      <c r="N59" s="5">
        <v>75</v>
      </c>
      <c r="O59" s="17" t="s">
        <v>126</v>
      </c>
      <c r="P59" s="17" t="s">
        <v>397</v>
      </c>
      <c r="Q59" s="6" t="s">
        <v>186</v>
      </c>
      <c r="R59" s="6" t="s">
        <v>77</v>
      </c>
      <c r="T59" s="22"/>
      <c r="X59" s="2">
        <v>85</v>
      </c>
      <c r="Y59" s="17" t="s">
        <v>81</v>
      </c>
      <c r="Z59" s="17" t="s">
        <v>84</v>
      </c>
      <c r="AA59" s="17">
        <v>85</v>
      </c>
      <c r="AB59" s="17" t="s">
        <v>81</v>
      </c>
      <c r="AC59" s="17" t="s">
        <v>84</v>
      </c>
      <c r="AD59" s="17">
        <v>85</v>
      </c>
      <c r="AE59" s="17" t="s">
        <v>81</v>
      </c>
      <c r="AF59" s="17" t="s">
        <v>84</v>
      </c>
      <c r="AG59" s="17"/>
      <c r="AH59" s="17"/>
      <c r="AI59" s="17"/>
      <c r="AJ59" s="17"/>
      <c r="AO59" s="17"/>
      <c r="AR59" s="17"/>
      <c r="AS59" s="17"/>
      <c r="AT59" s="17"/>
      <c r="AU59" s="17"/>
      <c r="BE59" s="23" t="str">
        <f t="shared" si="12"/>
        <v>EMF ja</v>
      </c>
      <c r="BF59" s="23">
        <f t="shared" si="5"/>
        <v>1</v>
      </c>
      <c r="BG59" s="23" t="str">
        <f t="shared" si="6"/>
        <v>&lt;100m</v>
      </c>
      <c r="BH59" s="23">
        <f t="shared" si="7"/>
        <v>1</v>
      </c>
      <c r="BI59" s="44" t="s">
        <v>162</v>
      </c>
      <c r="BJ59" s="44">
        <v>1</v>
      </c>
      <c r="BO59" s="17" t="s">
        <v>398</v>
      </c>
      <c r="BP59" s="3">
        <v>1</v>
      </c>
      <c r="BQ59" s="2" t="s">
        <v>399</v>
      </c>
    </row>
    <row r="60" spans="1:69" ht="16.149999999999999" customHeight="1" x14ac:dyDescent="0.25">
      <c r="A60" s="16">
        <v>59</v>
      </c>
      <c r="B60" s="17" t="s">
        <v>87</v>
      </c>
      <c r="C60" s="48" t="s">
        <v>400</v>
      </c>
      <c r="D60" s="2" t="s">
        <v>124</v>
      </c>
      <c r="E60" s="48" t="s">
        <v>401</v>
      </c>
      <c r="F60" s="67">
        <v>43018</v>
      </c>
      <c r="G60" s="3">
        <f t="shared" si="8"/>
        <v>10</v>
      </c>
      <c r="H60" s="3">
        <f t="shared" si="9"/>
        <v>2017</v>
      </c>
      <c r="I60" s="19">
        <v>0.71875</v>
      </c>
      <c r="J60" s="20">
        <f t="shared" si="10"/>
        <v>17</v>
      </c>
      <c r="K60" s="5" t="str">
        <f t="shared" si="11"/>
        <v>ja</v>
      </c>
      <c r="L60" s="5" t="s">
        <v>91</v>
      </c>
      <c r="M60" s="6" t="s">
        <v>74</v>
      </c>
      <c r="N60" s="5">
        <v>75</v>
      </c>
      <c r="O60" s="17" t="s">
        <v>75</v>
      </c>
      <c r="P60" s="17" t="s">
        <v>402</v>
      </c>
      <c r="R60" s="6" t="s">
        <v>77</v>
      </c>
      <c r="T60" s="22"/>
      <c r="W60" s="2" t="s">
        <v>109</v>
      </c>
      <c r="X60" s="2">
        <v>340</v>
      </c>
      <c r="Y60" s="17" t="s">
        <v>81</v>
      </c>
      <c r="Z60" s="17" t="s">
        <v>168</v>
      </c>
      <c r="AA60" s="17">
        <v>340</v>
      </c>
      <c r="AB60" s="17" t="s">
        <v>81</v>
      </c>
      <c r="AC60" s="17" t="s">
        <v>168</v>
      </c>
      <c r="AD60" s="17">
        <v>340</v>
      </c>
      <c r="AE60" s="17" t="s">
        <v>83</v>
      </c>
      <c r="AF60" s="17" t="s">
        <v>168</v>
      </c>
      <c r="AG60" s="17"/>
      <c r="AH60" s="17"/>
      <c r="AI60" s="17"/>
      <c r="AJ60" s="17"/>
      <c r="AO60" s="17"/>
      <c r="AR60" s="17"/>
      <c r="AS60" s="17"/>
      <c r="AT60" s="17"/>
      <c r="AU60" s="17"/>
      <c r="BE60" s="23" t="str">
        <f t="shared" si="12"/>
        <v>EMF nein</v>
      </c>
      <c r="BF60" s="23" t="str">
        <f t="shared" si="5"/>
        <v/>
      </c>
      <c r="BG60" s="23" t="str">
        <f t="shared" si="6"/>
        <v/>
      </c>
      <c r="BH60" s="23">
        <f t="shared" si="7"/>
        <v>0</v>
      </c>
      <c r="BO60" s="2" t="s">
        <v>403</v>
      </c>
      <c r="BP60" s="3">
        <v>1</v>
      </c>
      <c r="BQ60" s="2" t="s">
        <v>404</v>
      </c>
    </row>
    <row r="61" spans="1:69" ht="16.149999999999999" customHeight="1" x14ac:dyDescent="0.25">
      <c r="A61" s="16">
        <v>60</v>
      </c>
      <c r="B61" s="17" t="s">
        <v>69</v>
      </c>
      <c r="C61" s="48" t="s">
        <v>405</v>
      </c>
      <c r="D61" s="2" t="s">
        <v>124</v>
      </c>
      <c r="E61" s="48" t="s">
        <v>406</v>
      </c>
      <c r="F61" s="67">
        <v>43015</v>
      </c>
      <c r="G61" s="3">
        <f t="shared" si="8"/>
        <v>10</v>
      </c>
      <c r="H61" s="3">
        <f t="shared" si="9"/>
        <v>2017</v>
      </c>
      <c r="I61" s="19">
        <v>0.5625</v>
      </c>
      <c r="J61" s="20">
        <f t="shared" si="10"/>
        <v>13</v>
      </c>
      <c r="K61" s="5" t="str">
        <f t="shared" si="11"/>
        <v>ja</v>
      </c>
      <c r="L61" s="21" t="s">
        <v>73</v>
      </c>
      <c r="M61" s="6" t="s">
        <v>74</v>
      </c>
      <c r="N61" s="5">
        <v>67</v>
      </c>
      <c r="O61" s="17" t="s">
        <v>126</v>
      </c>
      <c r="P61" s="17" t="s">
        <v>407</v>
      </c>
      <c r="R61" s="6" t="s">
        <v>77</v>
      </c>
      <c r="T61" s="22"/>
      <c r="W61" s="2" t="s">
        <v>109</v>
      </c>
      <c r="X61" s="2">
        <v>1000</v>
      </c>
      <c r="Y61" s="17" t="s">
        <v>81</v>
      </c>
      <c r="Z61" s="17" t="s">
        <v>168</v>
      </c>
      <c r="AA61" s="17">
        <v>1000</v>
      </c>
      <c r="AB61" s="17" t="s">
        <v>81</v>
      </c>
      <c r="AC61" s="17" t="s">
        <v>168</v>
      </c>
      <c r="AD61" s="17">
        <v>1000</v>
      </c>
      <c r="AE61" s="17" t="s">
        <v>81</v>
      </c>
      <c r="AF61" s="17" t="s">
        <v>168</v>
      </c>
      <c r="AG61" s="17"/>
      <c r="AH61" s="17"/>
      <c r="AI61" s="17"/>
      <c r="AJ61" s="17"/>
      <c r="AO61" s="17"/>
      <c r="BE61" s="23" t="str">
        <f t="shared" si="12"/>
        <v>EMF nein</v>
      </c>
      <c r="BF61" s="23" t="str">
        <f t="shared" si="5"/>
        <v/>
      </c>
      <c r="BG61" s="23" t="str">
        <f t="shared" si="6"/>
        <v/>
      </c>
      <c r="BH61" s="23">
        <f t="shared" si="7"/>
        <v>0</v>
      </c>
      <c r="BO61" s="17" t="s">
        <v>408</v>
      </c>
      <c r="BP61" s="3">
        <v>1</v>
      </c>
      <c r="BQ61" s="2" t="s">
        <v>409</v>
      </c>
    </row>
    <row r="62" spans="1:69" ht="16.149999999999999" customHeight="1" x14ac:dyDescent="0.25">
      <c r="A62" s="16">
        <v>61</v>
      </c>
      <c r="B62" s="17" t="s">
        <v>69</v>
      </c>
      <c r="C62" s="48" t="s">
        <v>410</v>
      </c>
      <c r="D62" s="2" t="s">
        <v>124</v>
      </c>
      <c r="E62" s="48" t="s">
        <v>411</v>
      </c>
      <c r="F62" s="67">
        <v>43016</v>
      </c>
      <c r="G62" s="3">
        <f t="shared" si="8"/>
        <v>10</v>
      </c>
      <c r="H62" s="3">
        <f t="shared" si="9"/>
        <v>2017</v>
      </c>
      <c r="I62" s="19">
        <v>0.86458333333333304</v>
      </c>
      <c r="J62" s="20">
        <f t="shared" si="10"/>
        <v>20</v>
      </c>
      <c r="K62" s="5" t="str">
        <f t="shared" si="11"/>
        <v>ja</v>
      </c>
      <c r="L62" s="5" t="s">
        <v>91</v>
      </c>
      <c r="M62" s="6" t="s">
        <v>74</v>
      </c>
      <c r="N62" s="5">
        <v>54</v>
      </c>
      <c r="O62" s="2" t="s">
        <v>140</v>
      </c>
      <c r="P62" s="17" t="s">
        <v>412</v>
      </c>
      <c r="R62" s="6" t="s">
        <v>335</v>
      </c>
      <c r="T62" s="22"/>
      <c r="X62" s="2">
        <v>600</v>
      </c>
      <c r="Y62" s="17" t="s">
        <v>83</v>
      </c>
      <c r="Z62" s="17" t="s">
        <v>82</v>
      </c>
      <c r="AA62" s="17">
        <v>600</v>
      </c>
      <c r="AB62" s="17" t="s">
        <v>81</v>
      </c>
      <c r="AC62" s="17" t="s">
        <v>82</v>
      </c>
      <c r="AD62" s="17">
        <v>600</v>
      </c>
      <c r="AE62" s="17" t="s">
        <v>83</v>
      </c>
      <c r="AF62" s="17" t="s">
        <v>82</v>
      </c>
      <c r="AG62" s="17"/>
      <c r="AH62" s="17"/>
      <c r="AI62" s="17"/>
      <c r="AJ62" s="17"/>
      <c r="BE62" s="23" t="str">
        <f t="shared" si="12"/>
        <v>EMF ja</v>
      </c>
      <c r="BF62" s="23">
        <f t="shared" si="5"/>
        <v>50</v>
      </c>
      <c r="BG62" s="23" t="str">
        <f t="shared" si="6"/>
        <v>&lt;100m</v>
      </c>
      <c r="BH62" s="23">
        <f t="shared" si="7"/>
        <v>1</v>
      </c>
      <c r="BK62" s="2" t="s">
        <v>162</v>
      </c>
      <c r="BL62" s="2">
        <v>50</v>
      </c>
      <c r="BP62" s="3">
        <v>1</v>
      </c>
      <c r="BQ62" s="2" t="s">
        <v>413</v>
      </c>
    </row>
    <row r="63" spans="1:69" ht="16.149999999999999" customHeight="1" x14ac:dyDescent="0.25">
      <c r="A63" s="16">
        <v>62</v>
      </c>
      <c r="B63" s="17" t="s">
        <v>87</v>
      </c>
      <c r="C63" s="48" t="s">
        <v>414</v>
      </c>
      <c r="D63" s="2" t="s">
        <v>124</v>
      </c>
      <c r="E63" s="48" t="s">
        <v>415</v>
      </c>
      <c r="F63" s="67">
        <v>43014</v>
      </c>
      <c r="G63" s="3">
        <f t="shared" si="8"/>
        <v>10</v>
      </c>
      <c r="H63" s="3">
        <f t="shared" si="9"/>
        <v>2017</v>
      </c>
      <c r="I63" s="19">
        <v>0.65625</v>
      </c>
      <c r="J63" s="20">
        <f t="shared" si="10"/>
        <v>15</v>
      </c>
      <c r="K63" s="5" t="str">
        <f t="shared" si="11"/>
        <v>ja</v>
      </c>
      <c r="L63" s="5" t="s">
        <v>91</v>
      </c>
      <c r="M63" s="6" t="s">
        <v>74</v>
      </c>
      <c r="N63" s="5">
        <v>75</v>
      </c>
      <c r="O63" s="17" t="s">
        <v>75</v>
      </c>
      <c r="P63" s="17" t="s">
        <v>416</v>
      </c>
      <c r="R63" s="6" t="s">
        <v>77</v>
      </c>
      <c r="T63" s="22"/>
      <c r="X63" s="2">
        <v>716</v>
      </c>
      <c r="Y63" s="17" t="s">
        <v>81</v>
      </c>
      <c r="Z63" s="17" t="s">
        <v>84</v>
      </c>
      <c r="AA63" s="17">
        <v>716</v>
      </c>
      <c r="AB63" s="17" t="s">
        <v>94</v>
      </c>
      <c r="AC63" s="17" t="s">
        <v>84</v>
      </c>
      <c r="AD63" s="17">
        <v>716</v>
      </c>
      <c r="AE63" s="17" t="s">
        <v>83</v>
      </c>
      <c r="AF63" s="17" t="s">
        <v>84</v>
      </c>
      <c r="AG63" s="17"/>
      <c r="AH63" s="17"/>
      <c r="AI63" s="17"/>
      <c r="AJ63" s="17">
        <v>716</v>
      </c>
      <c r="AK63" s="2" t="s">
        <v>81</v>
      </c>
      <c r="AL63" s="2" t="s">
        <v>84</v>
      </c>
      <c r="AM63" s="2">
        <v>716</v>
      </c>
      <c r="AN63" s="2" t="s">
        <v>81</v>
      </c>
      <c r="AO63" s="2" t="s">
        <v>84</v>
      </c>
      <c r="AP63" s="2">
        <v>716</v>
      </c>
      <c r="AQ63" s="2" t="s">
        <v>81</v>
      </c>
      <c r="AR63" s="2" t="s">
        <v>84</v>
      </c>
      <c r="BE63" s="23" t="str">
        <f t="shared" si="12"/>
        <v>EMF nein</v>
      </c>
      <c r="BF63" s="23" t="str">
        <f t="shared" si="5"/>
        <v/>
      </c>
      <c r="BG63" s="23" t="str">
        <f t="shared" si="6"/>
        <v/>
      </c>
      <c r="BH63" s="23">
        <f t="shared" si="7"/>
        <v>0</v>
      </c>
      <c r="BO63" s="17" t="s">
        <v>417</v>
      </c>
      <c r="BP63" s="3">
        <v>1</v>
      </c>
      <c r="BQ63" s="2" t="s">
        <v>418</v>
      </c>
    </row>
    <row r="64" spans="1:69" ht="16.149999999999999" customHeight="1" x14ac:dyDescent="0.25">
      <c r="A64" s="16">
        <v>63</v>
      </c>
      <c r="B64" s="17" t="s">
        <v>87</v>
      </c>
      <c r="C64" s="48" t="s">
        <v>236</v>
      </c>
      <c r="D64" s="2" t="s">
        <v>71</v>
      </c>
      <c r="E64" s="48" t="s">
        <v>419</v>
      </c>
      <c r="F64" s="67">
        <v>43017</v>
      </c>
      <c r="G64" s="3">
        <f t="shared" si="8"/>
        <v>10</v>
      </c>
      <c r="H64" s="3">
        <f t="shared" si="9"/>
        <v>2017</v>
      </c>
      <c r="I64" s="19">
        <v>0.40625</v>
      </c>
      <c r="J64" s="20">
        <f t="shared" si="10"/>
        <v>9</v>
      </c>
      <c r="K64" s="5" t="str">
        <f t="shared" si="11"/>
        <v>ja</v>
      </c>
      <c r="L64" s="21" t="s">
        <v>73</v>
      </c>
      <c r="M64" s="6" t="s">
        <v>74</v>
      </c>
      <c r="N64" s="5">
        <v>86</v>
      </c>
      <c r="O64" s="17" t="s">
        <v>75</v>
      </c>
      <c r="P64" s="17" t="s">
        <v>420</v>
      </c>
      <c r="R64" s="6" t="s">
        <v>77</v>
      </c>
      <c r="T64" s="22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BE64" s="23" t="str">
        <f t="shared" si="12"/>
        <v>EMF nein</v>
      </c>
      <c r="BF64" s="23" t="str">
        <f t="shared" si="5"/>
        <v/>
      </c>
      <c r="BG64" s="23" t="str">
        <f t="shared" si="6"/>
        <v/>
      </c>
      <c r="BH64" s="23">
        <f t="shared" si="7"/>
        <v>0</v>
      </c>
      <c r="BP64" s="3">
        <v>1</v>
      </c>
      <c r="BQ64" s="2" t="s">
        <v>421</v>
      </c>
    </row>
    <row r="65" spans="1:69" ht="16.149999999999999" customHeight="1" x14ac:dyDescent="0.25">
      <c r="A65" s="16">
        <v>64</v>
      </c>
      <c r="B65" s="17" t="s">
        <v>69</v>
      </c>
      <c r="C65" s="48" t="s">
        <v>280</v>
      </c>
      <c r="D65" s="2" t="s">
        <v>137</v>
      </c>
      <c r="E65" s="48" t="s">
        <v>422</v>
      </c>
      <c r="F65" s="67">
        <v>42575</v>
      </c>
      <c r="G65" s="3">
        <f t="shared" si="8"/>
        <v>7</v>
      </c>
      <c r="H65" s="3">
        <f t="shared" si="9"/>
        <v>2016</v>
      </c>
      <c r="I65" s="19">
        <v>0.49652777777777801</v>
      </c>
      <c r="J65" s="20">
        <f t="shared" si="10"/>
        <v>11</v>
      </c>
      <c r="K65" s="5" t="str">
        <f t="shared" si="11"/>
        <v>ja</v>
      </c>
      <c r="L65" s="5" t="s">
        <v>91</v>
      </c>
      <c r="M65" s="6" t="s">
        <v>74</v>
      </c>
      <c r="N65" s="5">
        <v>58</v>
      </c>
      <c r="O65" s="17" t="s">
        <v>75</v>
      </c>
      <c r="P65" s="17" t="s">
        <v>423</v>
      </c>
      <c r="Q65" s="6" t="s">
        <v>186</v>
      </c>
      <c r="R65" s="6" t="s">
        <v>77</v>
      </c>
      <c r="T65" s="22"/>
      <c r="X65" s="2">
        <v>120</v>
      </c>
      <c r="Y65" s="17" t="s">
        <v>83</v>
      </c>
      <c r="Z65" s="17" t="s">
        <v>82</v>
      </c>
      <c r="AA65" s="17">
        <v>120</v>
      </c>
      <c r="AB65" s="17" t="s">
        <v>81</v>
      </c>
      <c r="AC65" s="17" t="s">
        <v>82</v>
      </c>
      <c r="AD65" s="17">
        <v>120</v>
      </c>
      <c r="AE65" s="17" t="s">
        <v>83</v>
      </c>
      <c r="AF65" s="17" t="s">
        <v>82</v>
      </c>
      <c r="AG65" s="17"/>
      <c r="AH65" s="17"/>
      <c r="AI65" s="17"/>
      <c r="AJ65" s="17"/>
      <c r="BE65" s="23" t="str">
        <f t="shared" si="12"/>
        <v>EMF nein</v>
      </c>
      <c r="BF65" s="23" t="str">
        <f t="shared" si="5"/>
        <v/>
      </c>
      <c r="BG65" s="23" t="str">
        <f t="shared" si="6"/>
        <v/>
      </c>
      <c r="BH65" s="23">
        <f t="shared" si="7"/>
        <v>0</v>
      </c>
      <c r="BO65" s="17" t="s">
        <v>424</v>
      </c>
      <c r="BP65" s="3">
        <v>1</v>
      </c>
      <c r="BQ65" s="2" t="s">
        <v>425</v>
      </c>
    </row>
    <row r="66" spans="1:69" ht="16.149999999999999" customHeight="1" x14ac:dyDescent="0.25">
      <c r="A66" s="16">
        <v>65</v>
      </c>
      <c r="B66" s="17" t="s">
        <v>69</v>
      </c>
      <c r="C66" s="48" t="s">
        <v>343</v>
      </c>
      <c r="D66" s="2" t="s">
        <v>124</v>
      </c>
      <c r="E66" s="48" t="s">
        <v>411</v>
      </c>
      <c r="F66" s="67">
        <v>42623</v>
      </c>
      <c r="G66" s="3">
        <f t="shared" si="8"/>
        <v>9</v>
      </c>
      <c r="H66" s="3">
        <f t="shared" si="9"/>
        <v>2016</v>
      </c>
      <c r="I66" s="19">
        <v>7.2916666666666699E-2</v>
      </c>
      <c r="J66" s="20">
        <f t="shared" si="10"/>
        <v>1</v>
      </c>
      <c r="K66" s="5" t="str">
        <f t="shared" si="11"/>
        <v>ja</v>
      </c>
      <c r="L66" s="5" t="s">
        <v>91</v>
      </c>
      <c r="M66" s="6" t="s">
        <v>74</v>
      </c>
      <c r="N66" s="5">
        <v>20</v>
      </c>
      <c r="O66" s="2" t="s">
        <v>140</v>
      </c>
      <c r="P66" s="17" t="s">
        <v>426</v>
      </c>
      <c r="R66" s="6" t="s">
        <v>77</v>
      </c>
      <c r="T66" s="22"/>
      <c r="U66" s="2" t="s">
        <v>74</v>
      </c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BE66" s="23" t="str">
        <f t="shared" si="12"/>
        <v>EMF ja</v>
      </c>
      <c r="BF66" s="23">
        <f t="shared" ref="BF66:BF129" si="13">IF(SUM(BJ66,BL66,BN66)=0,"",MIN(BJ66,BL66,BN66))</f>
        <v>300</v>
      </c>
      <c r="BG66" s="23" t="str">
        <f t="shared" ref="BG66:BG129" si="14">IF(BF66="","",IF(BF66&lt;100,"&lt;100m",IF(AND(BF66&gt;99, BF66&lt;500),"100-499m",IF(BF66&gt;499,"500+m",""))))</f>
        <v>100-499m</v>
      </c>
      <c r="BH66" s="23">
        <f t="shared" ref="BH66:BH129" si="15">COUNTA(BI66,BK66,BM66)</f>
        <v>1</v>
      </c>
      <c r="BK66" s="2" t="s">
        <v>162</v>
      </c>
      <c r="BL66" s="2">
        <v>300</v>
      </c>
      <c r="BO66" s="2" t="s">
        <v>78</v>
      </c>
      <c r="BP66" s="3">
        <v>1</v>
      </c>
      <c r="BQ66" s="2" t="s">
        <v>427</v>
      </c>
    </row>
    <row r="67" spans="1:69" ht="16.149999999999999" customHeight="1" x14ac:dyDescent="0.25">
      <c r="A67" s="16">
        <v>66</v>
      </c>
      <c r="B67" s="17" t="s">
        <v>69</v>
      </c>
      <c r="C67" s="48" t="s">
        <v>428</v>
      </c>
      <c r="D67" s="2" t="s">
        <v>264</v>
      </c>
      <c r="E67" s="48" t="s">
        <v>429</v>
      </c>
      <c r="F67" s="67">
        <v>40432</v>
      </c>
      <c r="G67" s="3">
        <f t="shared" si="8"/>
        <v>9</v>
      </c>
      <c r="H67" s="3">
        <f t="shared" si="9"/>
        <v>2010</v>
      </c>
      <c r="I67" s="19">
        <v>0.46180555555555602</v>
      </c>
      <c r="J67" s="20">
        <f t="shared" si="10"/>
        <v>11</v>
      </c>
      <c r="K67" s="5" t="str">
        <f t="shared" si="11"/>
        <v>ja</v>
      </c>
      <c r="L67" s="5" t="s">
        <v>91</v>
      </c>
      <c r="M67" s="6" t="s">
        <v>139</v>
      </c>
      <c r="N67" s="5">
        <v>57</v>
      </c>
      <c r="O67" s="17" t="s">
        <v>75</v>
      </c>
      <c r="P67" s="17" t="s">
        <v>430</v>
      </c>
      <c r="R67" s="6" t="s">
        <v>77</v>
      </c>
      <c r="S67" s="2" t="s">
        <v>107</v>
      </c>
      <c r="T67" s="6" t="s">
        <v>108</v>
      </c>
      <c r="U67" s="2" t="s">
        <v>74</v>
      </c>
      <c r="W67" s="2" t="s">
        <v>431</v>
      </c>
      <c r="X67" s="2">
        <v>216</v>
      </c>
      <c r="Y67" s="17" t="s">
        <v>81</v>
      </c>
      <c r="Z67" s="17" t="s">
        <v>84</v>
      </c>
      <c r="AA67" s="17">
        <v>216</v>
      </c>
      <c r="AB67" s="17" t="s">
        <v>83</v>
      </c>
      <c r="AC67" s="17" t="s">
        <v>84</v>
      </c>
      <c r="AD67" s="17" t="s">
        <v>109</v>
      </c>
      <c r="AE67" s="17"/>
      <c r="AF67" s="17"/>
      <c r="AG67" s="17"/>
      <c r="AH67" s="17"/>
      <c r="AI67" s="17"/>
      <c r="AJ67" s="17">
        <v>220</v>
      </c>
      <c r="AK67" s="2" t="s">
        <v>81</v>
      </c>
      <c r="AL67" s="2" t="s">
        <v>84</v>
      </c>
      <c r="AM67" s="2">
        <v>220</v>
      </c>
      <c r="AN67" s="2" t="s">
        <v>83</v>
      </c>
      <c r="AO67" s="2" t="s">
        <v>161</v>
      </c>
      <c r="AP67" s="2" t="s">
        <v>109</v>
      </c>
      <c r="AV67" s="2">
        <v>488</v>
      </c>
      <c r="AW67" s="2" t="s">
        <v>81</v>
      </c>
      <c r="AX67" s="2" t="s">
        <v>84</v>
      </c>
      <c r="AY67" s="2">
        <v>488</v>
      </c>
      <c r="AZ67" s="2" t="s">
        <v>81</v>
      </c>
      <c r="BA67" s="2" t="s">
        <v>84</v>
      </c>
      <c r="BE67" s="23" t="str">
        <f t="shared" si="12"/>
        <v>EMF nein</v>
      </c>
      <c r="BF67" s="23" t="str">
        <f t="shared" si="13"/>
        <v/>
      </c>
      <c r="BG67" s="23" t="str">
        <f t="shared" si="14"/>
        <v/>
      </c>
      <c r="BH67" s="23">
        <f t="shared" si="15"/>
        <v>0</v>
      </c>
      <c r="BP67" s="3">
        <v>1</v>
      </c>
      <c r="BQ67" s="2" t="s">
        <v>432</v>
      </c>
    </row>
    <row r="68" spans="1:69" ht="16.149999999999999" customHeight="1" x14ac:dyDescent="0.25">
      <c r="A68" s="16">
        <v>67</v>
      </c>
      <c r="B68" s="17" t="s">
        <v>69</v>
      </c>
      <c r="C68" s="48" t="s">
        <v>433</v>
      </c>
      <c r="D68" s="2" t="s">
        <v>348</v>
      </c>
      <c r="E68" s="48" t="s">
        <v>434</v>
      </c>
      <c r="F68" s="67">
        <v>43081</v>
      </c>
      <c r="G68" s="3">
        <f t="shared" si="8"/>
        <v>12</v>
      </c>
      <c r="H68" s="3">
        <f t="shared" si="9"/>
        <v>2017</v>
      </c>
      <c r="I68" s="19">
        <v>0.14583333333333301</v>
      </c>
      <c r="J68" s="20">
        <f t="shared" si="10"/>
        <v>3</v>
      </c>
      <c r="K68" s="5" t="str">
        <f t="shared" si="11"/>
        <v>ja</v>
      </c>
      <c r="L68" s="5" t="s">
        <v>91</v>
      </c>
      <c r="M68" s="6" t="s">
        <v>74</v>
      </c>
      <c r="N68" s="5">
        <v>28</v>
      </c>
      <c r="O68" s="2" t="s">
        <v>140</v>
      </c>
      <c r="P68" s="17" t="s">
        <v>435</v>
      </c>
      <c r="R68" s="6" t="s">
        <v>77</v>
      </c>
      <c r="S68" s="2" t="s">
        <v>78</v>
      </c>
      <c r="T68" s="22" t="s">
        <v>79</v>
      </c>
      <c r="Y68" s="17"/>
      <c r="Z68" s="17"/>
      <c r="AA68" s="17">
        <v>140</v>
      </c>
      <c r="AB68" s="17" t="s">
        <v>94</v>
      </c>
      <c r="AC68" s="17" t="s">
        <v>84</v>
      </c>
      <c r="AD68" s="17"/>
      <c r="AE68" s="17"/>
      <c r="AF68" s="17"/>
      <c r="AG68" s="17"/>
      <c r="AH68" s="17"/>
      <c r="AI68" s="17"/>
      <c r="AJ68" s="17">
        <v>760</v>
      </c>
      <c r="AK68" s="2" t="s">
        <v>83</v>
      </c>
      <c r="AL68" s="2" t="s">
        <v>82</v>
      </c>
      <c r="AM68" s="2">
        <v>760</v>
      </c>
      <c r="AN68" s="2" t="s">
        <v>81</v>
      </c>
      <c r="AO68" s="2" t="s">
        <v>82</v>
      </c>
      <c r="AP68" s="2">
        <v>760</v>
      </c>
      <c r="AQ68" s="2" t="s">
        <v>83</v>
      </c>
      <c r="AR68" s="2" t="s">
        <v>82</v>
      </c>
      <c r="BE68" s="23" t="str">
        <f t="shared" si="12"/>
        <v>EMF ja</v>
      </c>
      <c r="BF68" s="23">
        <f t="shared" si="13"/>
        <v>150</v>
      </c>
      <c r="BG68" s="23" t="str">
        <f t="shared" si="14"/>
        <v>100-499m</v>
      </c>
      <c r="BH68" s="23">
        <f t="shared" si="15"/>
        <v>2</v>
      </c>
      <c r="BI68" s="2" t="s">
        <v>162</v>
      </c>
      <c r="BJ68" s="2">
        <v>900</v>
      </c>
      <c r="BK68" s="2" t="s">
        <v>162</v>
      </c>
      <c r="BL68" s="2">
        <v>150</v>
      </c>
      <c r="BO68" s="2" t="s">
        <v>436</v>
      </c>
      <c r="BP68" s="3">
        <v>1</v>
      </c>
      <c r="BQ68" s="2" t="s">
        <v>437</v>
      </c>
    </row>
    <row r="69" spans="1:69" ht="16.149999999999999" customHeight="1" x14ac:dyDescent="0.25">
      <c r="A69" s="16">
        <v>68</v>
      </c>
      <c r="B69" s="17" t="s">
        <v>69</v>
      </c>
      <c r="C69" s="48" t="s">
        <v>438</v>
      </c>
      <c r="D69" s="2" t="s">
        <v>137</v>
      </c>
      <c r="E69" s="48" t="s">
        <v>439</v>
      </c>
      <c r="F69" s="67">
        <v>40799</v>
      </c>
      <c r="G69" s="3">
        <f t="shared" si="8"/>
        <v>9</v>
      </c>
      <c r="H69" s="3">
        <f t="shared" si="9"/>
        <v>2011</v>
      </c>
      <c r="I69" s="19">
        <v>0.3125</v>
      </c>
      <c r="J69" s="20">
        <f t="shared" si="10"/>
        <v>7</v>
      </c>
      <c r="K69" s="5" t="str">
        <f t="shared" si="11"/>
        <v>ja</v>
      </c>
      <c r="L69" s="5" t="s">
        <v>91</v>
      </c>
      <c r="M69" s="6" t="s">
        <v>139</v>
      </c>
      <c r="N69" s="5">
        <v>60</v>
      </c>
      <c r="O69" s="17" t="s">
        <v>126</v>
      </c>
      <c r="P69" s="17" t="s">
        <v>440</v>
      </c>
      <c r="R69" s="6" t="s">
        <v>77</v>
      </c>
      <c r="S69" s="2" t="s">
        <v>107</v>
      </c>
      <c r="T69" s="22" t="s">
        <v>79</v>
      </c>
      <c r="U69" s="2" t="s">
        <v>74</v>
      </c>
      <c r="X69" s="2">
        <v>50</v>
      </c>
      <c r="Y69" s="17" t="s">
        <v>83</v>
      </c>
      <c r="Z69" s="17" t="s">
        <v>84</v>
      </c>
      <c r="AA69" s="17">
        <v>50</v>
      </c>
      <c r="AB69" s="17" t="s">
        <v>83</v>
      </c>
      <c r="AC69" s="17" t="s">
        <v>84</v>
      </c>
      <c r="AD69" s="17">
        <v>50</v>
      </c>
      <c r="AE69" s="17" t="s">
        <v>83</v>
      </c>
      <c r="AF69" s="17" t="s">
        <v>84</v>
      </c>
      <c r="AG69" s="17"/>
      <c r="AH69" s="17"/>
      <c r="AI69" s="17"/>
      <c r="AJ69" s="17">
        <v>50</v>
      </c>
      <c r="AK69" s="2" t="s">
        <v>83</v>
      </c>
      <c r="AL69" s="2" t="s">
        <v>84</v>
      </c>
      <c r="BC69" s="2" t="s">
        <v>81</v>
      </c>
      <c r="BD69" s="2" t="s">
        <v>82</v>
      </c>
      <c r="BE69" s="23" t="str">
        <f t="shared" si="12"/>
        <v>EMF ja</v>
      </c>
      <c r="BF69" s="23">
        <f t="shared" si="13"/>
        <v>140</v>
      </c>
      <c r="BG69" s="23" t="str">
        <f t="shared" si="14"/>
        <v>100-499m</v>
      </c>
      <c r="BH69" s="23">
        <f t="shared" si="15"/>
        <v>2</v>
      </c>
      <c r="BI69" s="2" t="s">
        <v>162</v>
      </c>
      <c r="BJ69" s="2">
        <v>180</v>
      </c>
      <c r="BK69" s="2" t="s">
        <v>162</v>
      </c>
      <c r="BL69" s="2">
        <v>140</v>
      </c>
      <c r="BO69" s="2" t="s">
        <v>336</v>
      </c>
      <c r="BP69" s="3">
        <v>1</v>
      </c>
      <c r="BQ69" s="2" t="s">
        <v>441</v>
      </c>
    </row>
    <row r="70" spans="1:69" ht="16.149999999999999" customHeight="1" x14ac:dyDescent="0.25">
      <c r="A70" s="16">
        <v>69</v>
      </c>
      <c r="B70" s="17" t="s">
        <v>69</v>
      </c>
      <c r="C70" s="68" t="s">
        <v>442</v>
      </c>
      <c r="D70" s="2" t="s">
        <v>264</v>
      </c>
      <c r="E70" s="48" t="s">
        <v>285</v>
      </c>
      <c r="F70" s="67">
        <v>40994</v>
      </c>
      <c r="G70" s="3">
        <f t="shared" si="8"/>
        <v>3</v>
      </c>
      <c r="H70" s="3">
        <f t="shared" si="9"/>
        <v>2012</v>
      </c>
      <c r="I70" s="19">
        <v>0.31597222222222199</v>
      </c>
      <c r="J70" s="20">
        <f t="shared" si="10"/>
        <v>7</v>
      </c>
      <c r="K70" s="5" t="str">
        <f t="shared" si="11"/>
        <v>ja</v>
      </c>
      <c r="L70" s="5" t="s">
        <v>91</v>
      </c>
      <c r="M70" s="6" t="s">
        <v>139</v>
      </c>
      <c r="N70" s="5">
        <v>24</v>
      </c>
      <c r="O70" s="17" t="s">
        <v>75</v>
      </c>
      <c r="P70" s="17" t="s">
        <v>443</v>
      </c>
      <c r="R70" s="6" t="s">
        <v>77</v>
      </c>
      <c r="S70" s="2" t="s">
        <v>444</v>
      </c>
      <c r="T70" s="6" t="s">
        <v>154</v>
      </c>
      <c r="U70" s="2" t="s">
        <v>74</v>
      </c>
      <c r="X70" s="2">
        <v>80</v>
      </c>
      <c r="Y70" s="17" t="s">
        <v>83</v>
      </c>
      <c r="Z70" s="17" t="s">
        <v>84</v>
      </c>
      <c r="AA70" s="17">
        <v>80</v>
      </c>
      <c r="AB70" s="17" t="s">
        <v>81</v>
      </c>
      <c r="AC70" s="17" t="s">
        <v>84</v>
      </c>
      <c r="AD70" s="17">
        <v>80</v>
      </c>
      <c r="AE70" s="17" t="s">
        <v>83</v>
      </c>
      <c r="AF70" s="17" t="s">
        <v>84</v>
      </c>
      <c r="AG70" s="17"/>
      <c r="AH70" s="17"/>
      <c r="AI70" s="17"/>
      <c r="AJ70" s="17">
        <v>200</v>
      </c>
      <c r="AK70" s="2" t="s">
        <v>83</v>
      </c>
      <c r="AL70" s="2" t="s">
        <v>161</v>
      </c>
      <c r="AM70" s="2">
        <v>299</v>
      </c>
      <c r="AN70" s="2" t="s">
        <v>81</v>
      </c>
      <c r="AO70" s="2" t="s">
        <v>161</v>
      </c>
      <c r="AP70" s="2">
        <v>200</v>
      </c>
      <c r="AQ70" s="2" t="s">
        <v>83</v>
      </c>
      <c r="AR70" s="2" t="s">
        <v>161</v>
      </c>
      <c r="BE70" s="23" t="str">
        <f t="shared" si="12"/>
        <v>EMF nein</v>
      </c>
      <c r="BF70" s="23" t="str">
        <f t="shared" si="13"/>
        <v/>
      </c>
      <c r="BG70" s="23" t="str">
        <f t="shared" si="14"/>
        <v/>
      </c>
      <c r="BH70" s="23">
        <f t="shared" si="15"/>
        <v>0</v>
      </c>
      <c r="BP70" s="3">
        <v>1</v>
      </c>
      <c r="BQ70" s="2" t="s">
        <v>445</v>
      </c>
    </row>
    <row r="71" spans="1:69" ht="16.149999999999999" customHeight="1" x14ac:dyDescent="0.25">
      <c r="A71" s="16">
        <v>70</v>
      </c>
      <c r="B71" s="17" t="s">
        <v>69</v>
      </c>
      <c r="C71" s="48" t="s">
        <v>446</v>
      </c>
      <c r="D71" s="2" t="s">
        <v>89</v>
      </c>
      <c r="E71" s="48" t="s">
        <v>447</v>
      </c>
      <c r="F71" s="67">
        <v>41069</v>
      </c>
      <c r="G71" s="3">
        <f t="shared" si="8"/>
        <v>6</v>
      </c>
      <c r="H71" s="3">
        <f t="shared" si="9"/>
        <v>2012</v>
      </c>
      <c r="I71" s="19">
        <v>0.95833333333333304</v>
      </c>
      <c r="J71" s="20">
        <f t="shared" si="10"/>
        <v>23</v>
      </c>
      <c r="K71" s="5" t="str">
        <f t="shared" si="11"/>
        <v>ja</v>
      </c>
      <c r="L71" s="5" t="s">
        <v>91</v>
      </c>
      <c r="M71" s="6" t="s">
        <v>74</v>
      </c>
      <c r="N71" s="5">
        <v>63</v>
      </c>
      <c r="O71" s="17" t="s">
        <v>126</v>
      </c>
      <c r="P71" s="17" t="s">
        <v>448</v>
      </c>
      <c r="R71" s="6" t="s">
        <v>77</v>
      </c>
      <c r="S71" s="2" t="s">
        <v>107</v>
      </c>
      <c r="T71" s="6" t="s">
        <v>108</v>
      </c>
      <c r="Y71" s="17"/>
      <c r="Z71" s="17"/>
      <c r="AA71" s="17">
        <v>1160</v>
      </c>
      <c r="AB71" s="17" t="s">
        <v>81</v>
      </c>
      <c r="AC71" s="17" t="s">
        <v>168</v>
      </c>
      <c r="AD71" s="17"/>
      <c r="AE71" s="17"/>
      <c r="AF71" s="17"/>
      <c r="AG71" s="17"/>
      <c r="AH71" s="17"/>
      <c r="AI71" s="17"/>
      <c r="AJ71" s="17"/>
      <c r="BE71" s="23" t="str">
        <f t="shared" si="12"/>
        <v>EMF nein</v>
      </c>
      <c r="BF71" s="23" t="str">
        <f t="shared" si="13"/>
        <v/>
      </c>
      <c r="BG71" s="23" t="str">
        <f t="shared" si="14"/>
        <v/>
      </c>
      <c r="BH71" s="23">
        <f t="shared" si="15"/>
        <v>0</v>
      </c>
      <c r="BO71" s="2" t="s">
        <v>449</v>
      </c>
      <c r="BP71" s="3">
        <v>1</v>
      </c>
      <c r="BQ71" s="2" t="s">
        <v>450</v>
      </c>
    </row>
    <row r="72" spans="1:69" ht="16.149999999999999" customHeight="1" x14ac:dyDescent="0.25">
      <c r="A72" s="16">
        <v>71</v>
      </c>
      <c r="B72" s="17" t="s">
        <v>69</v>
      </c>
      <c r="C72" s="48" t="s">
        <v>451</v>
      </c>
      <c r="D72" s="2" t="s">
        <v>172</v>
      </c>
      <c r="E72" s="48" t="s">
        <v>452</v>
      </c>
      <c r="F72" s="67">
        <v>41345</v>
      </c>
      <c r="G72" s="3">
        <f t="shared" si="8"/>
        <v>3</v>
      </c>
      <c r="H72" s="3">
        <f t="shared" si="9"/>
        <v>2013</v>
      </c>
      <c r="I72" s="19">
        <v>0.60416666666666696</v>
      </c>
      <c r="J72" s="20">
        <f t="shared" si="10"/>
        <v>14</v>
      </c>
      <c r="K72" s="5" t="str">
        <f t="shared" si="11"/>
        <v>ja</v>
      </c>
      <c r="L72" s="5" t="s">
        <v>91</v>
      </c>
      <c r="M72" s="6" t="s">
        <v>74</v>
      </c>
      <c r="N72" s="5">
        <v>78</v>
      </c>
      <c r="O72" s="17" t="s">
        <v>75</v>
      </c>
      <c r="P72" s="17" t="s">
        <v>453</v>
      </c>
      <c r="Q72" s="6" t="s">
        <v>186</v>
      </c>
      <c r="R72" s="6" t="s">
        <v>77</v>
      </c>
      <c r="S72" s="2" t="s">
        <v>132</v>
      </c>
      <c r="T72" s="22" t="s">
        <v>79</v>
      </c>
      <c r="U72" s="2" t="s">
        <v>74</v>
      </c>
      <c r="X72" s="2">
        <v>280</v>
      </c>
      <c r="Y72" s="17" t="s">
        <v>81</v>
      </c>
      <c r="Z72" s="17" t="s">
        <v>82</v>
      </c>
      <c r="AA72" s="17">
        <v>280</v>
      </c>
      <c r="AB72" s="17" t="s">
        <v>81</v>
      </c>
      <c r="AC72" s="17" t="s">
        <v>82</v>
      </c>
      <c r="AD72" s="17">
        <v>280</v>
      </c>
      <c r="AE72" s="17" t="s">
        <v>81</v>
      </c>
      <c r="AF72" s="17" t="s">
        <v>82</v>
      </c>
      <c r="AG72" s="17"/>
      <c r="AH72" s="17"/>
      <c r="AI72" s="17"/>
      <c r="AJ72" s="17"/>
      <c r="BE72" s="23" t="str">
        <f t="shared" si="12"/>
        <v>EMF nein</v>
      </c>
      <c r="BF72" s="23" t="str">
        <f t="shared" si="13"/>
        <v/>
      </c>
      <c r="BG72" s="23" t="str">
        <f t="shared" si="14"/>
        <v/>
      </c>
      <c r="BH72" s="23">
        <f t="shared" si="15"/>
        <v>0</v>
      </c>
      <c r="BO72" s="2" t="s">
        <v>454</v>
      </c>
      <c r="BP72" s="3">
        <v>1</v>
      </c>
      <c r="BQ72" s="2" t="s">
        <v>455</v>
      </c>
    </row>
    <row r="73" spans="1:69" ht="16.149999999999999" customHeight="1" x14ac:dyDescent="0.25">
      <c r="A73" s="16">
        <v>72</v>
      </c>
      <c r="B73" s="17" t="s">
        <v>69</v>
      </c>
      <c r="C73" s="48" t="s">
        <v>456</v>
      </c>
      <c r="D73" s="2" t="s">
        <v>124</v>
      </c>
      <c r="E73" s="48" t="s">
        <v>457</v>
      </c>
      <c r="F73" s="67">
        <v>41452</v>
      </c>
      <c r="G73" s="3">
        <f t="shared" si="8"/>
        <v>6</v>
      </c>
      <c r="H73" s="3">
        <f t="shared" si="9"/>
        <v>2013</v>
      </c>
      <c r="I73" s="19">
        <v>0.64583333333333304</v>
      </c>
      <c r="J73" s="20">
        <f t="shared" ref="J73:J90" si="16">IF(I73&lt;&gt;"",HOUR(I73),"")</f>
        <v>15</v>
      </c>
      <c r="K73" s="5" t="str">
        <f t="shared" si="11"/>
        <v>ja</v>
      </c>
      <c r="L73" s="5" t="s">
        <v>91</v>
      </c>
      <c r="M73" s="6" t="s">
        <v>100</v>
      </c>
      <c r="N73" s="5">
        <v>66</v>
      </c>
      <c r="O73" s="2" t="s">
        <v>140</v>
      </c>
      <c r="P73" s="17" t="s">
        <v>21850</v>
      </c>
      <c r="R73" s="6" t="s">
        <v>77</v>
      </c>
      <c r="S73" s="2" t="s">
        <v>458</v>
      </c>
      <c r="T73" s="22" t="s">
        <v>79</v>
      </c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BE73" s="23" t="str">
        <f t="shared" ref="BE73:BE90" si="17">IF(COUNTA(BI73,BK73,BM73) &gt; 0,"EMF ja","EMF nein")</f>
        <v>EMF ja</v>
      </c>
      <c r="BF73" s="23">
        <f t="shared" si="13"/>
        <v>300</v>
      </c>
      <c r="BG73" s="23" t="str">
        <f t="shared" si="14"/>
        <v>100-499m</v>
      </c>
      <c r="BH73" s="23">
        <f t="shared" si="15"/>
        <v>1</v>
      </c>
      <c r="BK73" s="2" t="s">
        <v>162</v>
      </c>
      <c r="BL73" s="2">
        <v>300</v>
      </c>
      <c r="BO73" s="2" t="s">
        <v>459</v>
      </c>
      <c r="BP73" s="3">
        <v>1</v>
      </c>
      <c r="BQ73" s="2" t="s">
        <v>460</v>
      </c>
    </row>
    <row r="74" spans="1:69" ht="16.149999999999999" customHeight="1" x14ac:dyDescent="0.25">
      <c r="A74" s="16">
        <v>73</v>
      </c>
      <c r="B74" s="17" t="s">
        <v>69</v>
      </c>
      <c r="C74" s="48" t="s">
        <v>461</v>
      </c>
      <c r="D74" s="2" t="s">
        <v>137</v>
      </c>
      <c r="E74" s="48" t="s">
        <v>462</v>
      </c>
      <c r="F74" s="67">
        <v>41549</v>
      </c>
      <c r="G74" s="3">
        <f t="shared" si="8"/>
        <v>10</v>
      </c>
      <c r="H74" s="3">
        <f t="shared" si="9"/>
        <v>2013</v>
      </c>
      <c r="I74" s="19">
        <v>0.4375</v>
      </c>
      <c r="J74" s="20">
        <f t="shared" si="16"/>
        <v>10</v>
      </c>
      <c r="K74" s="5" t="str">
        <f t="shared" si="11"/>
        <v>ja</v>
      </c>
      <c r="L74" s="5" t="s">
        <v>91</v>
      </c>
      <c r="M74" s="6" t="s">
        <v>74</v>
      </c>
      <c r="N74" s="5">
        <v>76</v>
      </c>
      <c r="O74" s="17" t="s">
        <v>126</v>
      </c>
      <c r="P74" s="17" t="s">
        <v>463</v>
      </c>
      <c r="R74" s="6" t="s">
        <v>464</v>
      </c>
      <c r="S74" s="2" t="s">
        <v>107</v>
      </c>
      <c r="T74" s="6" t="s">
        <v>108</v>
      </c>
      <c r="U74" s="2" t="s">
        <v>74</v>
      </c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BE74" s="23" t="str">
        <f t="shared" si="17"/>
        <v>EMF ja</v>
      </c>
      <c r="BF74" s="23">
        <f t="shared" si="13"/>
        <v>10</v>
      </c>
      <c r="BG74" s="23" t="str">
        <f t="shared" si="14"/>
        <v>&lt;100m</v>
      </c>
      <c r="BH74" s="23">
        <f t="shared" si="15"/>
        <v>2</v>
      </c>
      <c r="BI74" s="2" t="s">
        <v>162</v>
      </c>
      <c r="BJ74" s="2">
        <v>340</v>
      </c>
      <c r="BL74" s="2" t="s">
        <v>109</v>
      </c>
      <c r="BM74" s="2" t="s">
        <v>162</v>
      </c>
      <c r="BN74" s="2">
        <v>10</v>
      </c>
      <c r="BO74" s="2" t="s">
        <v>459</v>
      </c>
      <c r="BP74" s="3">
        <v>1</v>
      </c>
      <c r="BQ74" s="2" t="s">
        <v>465</v>
      </c>
    </row>
    <row r="75" spans="1:69" ht="16.149999999999999" customHeight="1" x14ac:dyDescent="0.25">
      <c r="A75" s="16">
        <v>74</v>
      </c>
      <c r="B75" s="17" t="s">
        <v>69</v>
      </c>
      <c r="C75" s="48" t="s">
        <v>466</v>
      </c>
      <c r="D75" s="2" t="s">
        <v>89</v>
      </c>
      <c r="E75" s="48" t="s">
        <v>467</v>
      </c>
      <c r="F75" s="67">
        <v>41505</v>
      </c>
      <c r="G75" s="3">
        <f t="shared" si="8"/>
        <v>8</v>
      </c>
      <c r="H75" s="3">
        <f t="shared" si="9"/>
        <v>2013</v>
      </c>
      <c r="I75" s="19">
        <v>0.50694444444444398</v>
      </c>
      <c r="J75" s="20">
        <f t="shared" si="16"/>
        <v>12</v>
      </c>
      <c r="K75" s="5" t="str">
        <f t="shared" si="11"/>
        <v>ja</v>
      </c>
      <c r="L75" s="5" t="s">
        <v>91</v>
      </c>
      <c r="M75" s="6" t="s">
        <v>74</v>
      </c>
      <c r="N75" s="5">
        <v>78</v>
      </c>
      <c r="O75" s="2" t="s">
        <v>140</v>
      </c>
      <c r="P75" s="17" t="s">
        <v>468</v>
      </c>
      <c r="R75" s="6" t="s">
        <v>77</v>
      </c>
      <c r="S75" s="2" t="s">
        <v>458</v>
      </c>
      <c r="T75" s="22" t="s">
        <v>79</v>
      </c>
      <c r="U75" s="2" t="s">
        <v>139</v>
      </c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BE75" s="23" t="str">
        <f t="shared" si="17"/>
        <v>EMF nein</v>
      </c>
      <c r="BF75" s="23">
        <f t="shared" si="13"/>
        <v>100</v>
      </c>
      <c r="BG75" s="23" t="str">
        <f t="shared" si="14"/>
        <v>100-499m</v>
      </c>
      <c r="BH75" s="23">
        <f t="shared" si="15"/>
        <v>0</v>
      </c>
      <c r="BL75" s="2" t="s">
        <v>109</v>
      </c>
      <c r="BN75" s="2">
        <v>100</v>
      </c>
      <c r="BO75" s="2" t="s">
        <v>469</v>
      </c>
      <c r="BP75" s="3">
        <v>1</v>
      </c>
      <c r="BQ75" s="2" t="s">
        <v>470</v>
      </c>
    </row>
    <row r="76" spans="1:69" ht="16.149999999999999" customHeight="1" x14ac:dyDescent="0.25">
      <c r="A76" s="16">
        <v>75</v>
      </c>
      <c r="B76" s="17" t="s">
        <v>69</v>
      </c>
      <c r="C76" s="48" t="s">
        <v>471</v>
      </c>
      <c r="D76" s="2" t="s">
        <v>296</v>
      </c>
      <c r="E76" s="48" t="s">
        <v>472</v>
      </c>
      <c r="F76" s="67">
        <v>41498</v>
      </c>
      <c r="G76" s="3">
        <f t="shared" si="8"/>
        <v>8</v>
      </c>
      <c r="H76" s="3">
        <f t="shared" si="9"/>
        <v>2013</v>
      </c>
      <c r="I76" s="19">
        <v>0.62847222222222199</v>
      </c>
      <c r="J76" s="20">
        <f t="shared" si="16"/>
        <v>15</v>
      </c>
      <c r="K76" s="5" t="str">
        <f t="shared" si="11"/>
        <v>ja</v>
      </c>
      <c r="L76" s="5" t="s">
        <v>91</v>
      </c>
      <c r="M76" s="6" t="s">
        <v>74</v>
      </c>
      <c r="N76" s="5">
        <v>74</v>
      </c>
      <c r="O76" s="17" t="s">
        <v>75</v>
      </c>
      <c r="P76" s="17" t="s">
        <v>473</v>
      </c>
      <c r="Q76" s="6" t="s">
        <v>186</v>
      </c>
      <c r="R76" s="6" t="s">
        <v>77</v>
      </c>
      <c r="S76" s="2" t="s">
        <v>132</v>
      </c>
      <c r="T76" s="6" t="s">
        <v>108</v>
      </c>
      <c r="X76" s="2">
        <v>624</v>
      </c>
      <c r="Y76" s="17" t="s">
        <v>81</v>
      </c>
      <c r="Z76" s="17" t="s">
        <v>161</v>
      </c>
      <c r="AA76" s="17">
        <v>624</v>
      </c>
      <c r="AB76" s="17" t="s">
        <v>81</v>
      </c>
      <c r="AC76" s="17" t="s">
        <v>161</v>
      </c>
      <c r="AD76" s="17">
        <v>624</v>
      </c>
      <c r="AE76" s="17" t="s">
        <v>81</v>
      </c>
      <c r="AF76" s="17" t="s">
        <v>161</v>
      </c>
      <c r="AG76" s="17"/>
      <c r="AH76" s="17"/>
      <c r="AI76" s="17"/>
      <c r="AJ76" s="17"/>
      <c r="BE76" s="23" t="str">
        <f t="shared" si="17"/>
        <v>EMF ja</v>
      </c>
      <c r="BF76" s="23">
        <f t="shared" si="13"/>
        <v>360</v>
      </c>
      <c r="BG76" s="23" t="str">
        <f t="shared" si="14"/>
        <v>100-499m</v>
      </c>
      <c r="BH76" s="23">
        <f t="shared" si="15"/>
        <v>1</v>
      </c>
      <c r="BI76" s="2" t="s">
        <v>162</v>
      </c>
      <c r="BJ76" s="2">
        <v>360</v>
      </c>
      <c r="BO76" s="2" t="s">
        <v>474</v>
      </c>
      <c r="BP76" s="3">
        <v>1</v>
      </c>
      <c r="BQ76" s="2" t="s">
        <v>475</v>
      </c>
    </row>
    <row r="77" spans="1:69" ht="16.149999999999999" customHeight="1" x14ac:dyDescent="0.25">
      <c r="A77" s="16">
        <v>76</v>
      </c>
      <c r="B77" s="17" t="s">
        <v>69</v>
      </c>
      <c r="C77" s="48" t="s">
        <v>476</v>
      </c>
      <c r="D77" s="2" t="s">
        <v>172</v>
      </c>
      <c r="E77" s="48" t="s">
        <v>477</v>
      </c>
      <c r="F77" s="67">
        <v>41504</v>
      </c>
      <c r="G77" s="3">
        <f t="shared" si="8"/>
        <v>8</v>
      </c>
      <c r="H77" s="3">
        <f t="shared" si="9"/>
        <v>2013</v>
      </c>
      <c r="I77" s="19">
        <v>0.70833333333333304</v>
      </c>
      <c r="J77" s="20">
        <f t="shared" si="16"/>
        <v>17</v>
      </c>
      <c r="K77" s="5" t="str">
        <f t="shared" si="11"/>
        <v>ja</v>
      </c>
      <c r="L77" s="5" t="s">
        <v>91</v>
      </c>
      <c r="M77" s="6" t="s">
        <v>74</v>
      </c>
      <c r="N77" s="5">
        <v>85</v>
      </c>
      <c r="O77" s="17" t="s">
        <v>75</v>
      </c>
      <c r="P77" s="17" t="s">
        <v>478</v>
      </c>
      <c r="Q77" s="6" t="s">
        <v>186</v>
      </c>
      <c r="R77" s="6" t="s">
        <v>77</v>
      </c>
      <c r="S77" s="2" t="s">
        <v>132</v>
      </c>
      <c r="T77" s="22" t="s">
        <v>79</v>
      </c>
      <c r="X77" s="2">
        <v>48</v>
      </c>
      <c r="Y77" s="17" t="s">
        <v>81</v>
      </c>
      <c r="Z77" s="17" t="s">
        <v>84</v>
      </c>
      <c r="AA77" s="17">
        <v>48</v>
      </c>
      <c r="AB77" s="17" t="s">
        <v>81</v>
      </c>
      <c r="AC77" s="17" t="s">
        <v>84</v>
      </c>
      <c r="AD77" s="17">
        <v>48</v>
      </c>
      <c r="AE77" s="17" t="s">
        <v>81</v>
      </c>
      <c r="AF77" s="17" t="s">
        <v>84</v>
      </c>
      <c r="AG77" s="17"/>
      <c r="AH77" s="17"/>
      <c r="AI77" s="17"/>
      <c r="AJ77" s="17"/>
      <c r="BE77" s="23" t="str">
        <f t="shared" si="17"/>
        <v>EMF nein</v>
      </c>
      <c r="BF77" s="23" t="str">
        <f t="shared" si="13"/>
        <v/>
      </c>
      <c r="BG77" s="23" t="str">
        <f t="shared" si="14"/>
        <v/>
      </c>
      <c r="BH77" s="23">
        <f t="shared" si="15"/>
        <v>0</v>
      </c>
      <c r="BO77" s="2" t="s">
        <v>479</v>
      </c>
      <c r="BP77" s="3">
        <v>1</v>
      </c>
      <c r="BQ77" s="2" t="s">
        <v>480</v>
      </c>
    </row>
    <row r="78" spans="1:69" ht="16.149999999999999" customHeight="1" x14ac:dyDescent="0.25">
      <c r="A78" s="16">
        <v>77</v>
      </c>
      <c r="B78" s="17" t="s">
        <v>69</v>
      </c>
      <c r="C78" s="48" t="s">
        <v>481</v>
      </c>
      <c r="D78" s="2" t="s">
        <v>264</v>
      </c>
      <c r="E78" s="48" t="s">
        <v>482</v>
      </c>
      <c r="F78" s="67">
        <v>41568</v>
      </c>
      <c r="G78" s="3">
        <f t="shared" si="8"/>
        <v>10</v>
      </c>
      <c r="H78" s="3">
        <f t="shared" si="9"/>
        <v>2013</v>
      </c>
      <c r="I78" s="19">
        <v>0.41319444444444398</v>
      </c>
      <c r="J78" s="20">
        <f t="shared" si="16"/>
        <v>9</v>
      </c>
      <c r="K78" s="5" t="str">
        <f t="shared" si="11"/>
        <v>ja</v>
      </c>
      <c r="L78" s="5" t="s">
        <v>91</v>
      </c>
      <c r="M78" s="6" t="s">
        <v>74</v>
      </c>
      <c r="N78" s="5">
        <v>65</v>
      </c>
      <c r="O78" s="17" t="s">
        <v>75</v>
      </c>
      <c r="P78" s="17" t="s">
        <v>483</v>
      </c>
      <c r="R78" s="6" t="s">
        <v>77</v>
      </c>
      <c r="S78" s="2" t="s">
        <v>132</v>
      </c>
      <c r="T78" s="22"/>
      <c r="X78" s="2">
        <v>68</v>
      </c>
      <c r="Y78" s="17" t="s">
        <v>81</v>
      </c>
      <c r="Z78" s="17" t="s">
        <v>161</v>
      </c>
      <c r="AA78" s="17"/>
      <c r="AB78" s="17"/>
      <c r="AC78" s="17"/>
      <c r="AD78" s="17">
        <v>68</v>
      </c>
      <c r="AE78" s="17" t="s">
        <v>81</v>
      </c>
      <c r="AF78" s="17" t="s">
        <v>82</v>
      </c>
      <c r="AG78" s="17"/>
      <c r="AH78" s="17"/>
      <c r="AI78" s="17"/>
      <c r="AJ78" s="17">
        <v>319</v>
      </c>
      <c r="AK78" s="2" t="s">
        <v>83</v>
      </c>
      <c r="AL78" s="2" t="s">
        <v>82</v>
      </c>
      <c r="AM78" s="2">
        <v>319</v>
      </c>
      <c r="AN78" s="2" t="s">
        <v>81</v>
      </c>
      <c r="AO78" s="2" t="s">
        <v>82</v>
      </c>
      <c r="AP78" s="2">
        <v>319</v>
      </c>
      <c r="AQ78" s="2" t="s">
        <v>83</v>
      </c>
      <c r="AR78" s="2" t="s">
        <v>82</v>
      </c>
      <c r="AV78" s="2">
        <v>193</v>
      </c>
      <c r="AW78" s="2" t="s">
        <v>81</v>
      </c>
      <c r="AX78" s="2" t="s">
        <v>82</v>
      </c>
      <c r="BB78" s="2">
        <v>193</v>
      </c>
      <c r="BC78" s="2" t="s">
        <v>81</v>
      </c>
      <c r="BD78" s="2" t="s">
        <v>82</v>
      </c>
      <c r="BE78" s="23" t="str">
        <f t="shared" si="17"/>
        <v>EMF ja</v>
      </c>
      <c r="BF78" s="23">
        <f t="shared" si="13"/>
        <v>30</v>
      </c>
      <c r="BG78" s="23" t="str">
        <f t="shared" si="14"/>
        <v>&lt;100m</v>
      </c>
      <c r="BH78" s="23">
        <f t="shared" si="15"/>
        <v>1</v>
      </c>
      <c r="BI78" s="44" t="s">
        <v>162</v>
      </c>
      <c r="BJ78" s="44">
        <v>30</v>
      </c>
      <c r="BO78" s="2" t="s">
        <v>484</v>
      </c>
      <c r="BP78" s="3">
        <v>1</v>
      </c>
      <c r="BQ78" s="2" t="s">
        <v>485</v>
      </c>
    </row>
    <row r="79" spans="1:69" ht="16.149999999999999" customHeight="1" x14ac:dyDescent="0.25">
      <c r="A79" s="16">
        <v>78</v>
      </c>
      <c r="B79" s="17" t="s">
        <v>190</v>
      </c>
      <c r="C79" s="48" t="s">
        <v>486</v>
      </c>
      <c r="D79" s="2" t="s">
        <v>206</v>
      </c>
      <c r="E79" s="48" t="s">
        <v>487</v>
      </c>
      <c r="F79" s="67">
        <v>41581</v>
      </c>
      <c r="G79" s="3">
        <f t="shared" si="8"/>
        <v>11</v>
      </c>
      <c r="H79" s="3">
        <f t="shared" si="9"/>
        <v>2013</v>
      </c>
      <c r="I79" s="19">
        <v>0.75694444444444398</v>
      </c>
      <c r="J79" s="20">
        <f t="shared" si="16"/>
        <v>18</v>
      </c>
      <c r="K79" s="5" t="str">
        <f t="shared" si="11"/>
        <v>ja</v>
      </c>
      <c r="L79" s="5" t="s">
        <v>91</v>
      </c>
      <c r="M79" s="6" t="s">
        <v>74</v>
      </c>
      <c r="N79" s="5">
        <v>52</v>
      </c>
      <c r="O79" s="17" t="s">
        <v>126</v>
      </c>
      <c r="P79" s="17" t="s">
        <v>488</v>
      </c>
      <c r="R79" s="6" t="s">
        <v>77</v>
      </c>
      <c r="S79" s="2" t="s">
        <v>190</v>
      </c>
      <c r="T79" s="22"/>
      <c r="U79" s="2" t="s">
        <v>74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BE79" s="23" t="str">
        <f t="shared" si="17"/>
        <v>EMF ja</v>
      </c>
      <c r="BF79" s="23">
        <f t="shared" si="13"/>
        <v>190</v>
      </c>
      <c r="BG79" s="23" t="str">
        <f t="shared" si="14"/>
        <v>100-499m</v>
      </c>
      <c r="BH79" s="23">
        <f t="shared" si="15"/>
        <v>1</v>
      </c>
      <c r="BM79" s="2" t="s">
        <v>110</v>
      </c>
      <c r="BN79" s="2">
        <v>190</v>
      </c>
      <c r="BO79" s="2" t="s">
        <v>489</v>
      </c>
      <c r="BP79" s="3">
        <v>1</v>
      </c>
      <c r="BQ79" s="2" t="s">
        <v>490</v>
      </c>
    </row>
    <row r="80" spans="1:69" ht="16.149999999999999" customHeight="1" x14ac:dyDescent="0.25">
      <c r="A80" s="16">
        <v>79</v>
      </c>
      <c r="B80" s="17" t="s">
        <v>69</v>
      </c>
      <c r="C80" s="48" t="s">
        <v>491</v>
      </c>
      <c r="D80" s="2" t="s">
        <v>264</v>
      </c>
      <c r="E80" s="48" t="s">
        <v>492</v>
      </c>
      <c r="F80" s="67">
        <v>41590</v>
      </c>
      <c r="G80" s="3">
        <f t="shared" si="8"/>
        <v>11</v>
      </c>
      <c r="H80" s="3">
        <f t="shared" si="9"/>
        <v>2013</v>
      </c>
      <c r="I80" s="19">
        <v>0.58333333333333304</v>
      </c>
      <c r="J80" s="20">
        <f t="shared" si="16"/>
        <v>14</v>
      </c>
      <c r="K80" s="5" t="str">
        <f t="shared" si="11"/>
        <v>ja</v>
      </c>
      <c r="L80" s="5" t="s">
        <v>91</v>
      </c>
      <c r="M80" s="6" t="s">
        <v>74</v>
      </c>
      <c r="N80" s="5">
        <v>65</v>
      </c>
      <c r="O80" s="17" t="s">
        <v>75</v>
      </c>
      <c r="P80" s="17" t="s">
        <v>493</v>
      </c>
      <c r="R80" s="6" t="s">
        <v>77</v>
      </c>
      <c r="S80" s="2" t="s">
        <v>132</v>
      </c>
      <c r="T80" s="6" t="s">
        <v>154</v>
      </c>
      <c r="X80" s="2">
        <v>340</v>
      </c>
      <c r="Y80" s="17" t="s">
        <v>81</v>
      </c>
      <c r="Z80" s="17" t="s">
        <v>161</v>
      </c>
      <c r="AA80" s="17"/>
      <c r="AB80" s="17" t="s">
        <v>81</v>
      </c>
      <c r="AC80" s="17" t="s">
        <v>161</v>
      </c>
      <c r="AD80" s="17"/>
      <c r="AE80" s="17" t="s">
        <v>83</v>
      </c>
      <c r="AF80" s="17" t="s">
        <v>161</v>
      </c>
      <c r="AG80" s="17"/>
      <c r="AH80" s="17"/>
      <c r="AI80" s="17"/>
      <c r="AJ80" s="17"/>
      <c r="BE80" s="23" t="str">
        <f t="shared" si="17"/>
        <v>EMF nein</v>
      </c>
      <c r="BF80" s="23" t="str">
        <f t="shared" si="13"/>
        <v/>
      </c>
      <c r="BG80" s="23" t="str">
        <f t="shared" si="14"/>
        <v/>
      </c>
      <c r="BH80" s="23">
        <f t="shared" si="15"/>
        <v>0</v>
      </c>
      <c r="BO80" s="2" t="s">
        <v>494</v>
      </c>
      <c r="BP80" s="3">
        <v>1</v>
      </c>
      <c r="BQ80" s="2" t="s">
        <v>495</v>
      </c>
    </row>
    <row r="81" spans="1:69" ht="16.149999999999999" customHeight="1" x14ac:dyDescent="0.25">
      <c r="A81" s="16">
        <v>80</v>
      </c>
      <c r="B81" s="17" t="s">
        <v>69</v>
      </c>
      <c r="C81" s="48" t="s">
        <v>302</v>
      </c>
      <c r="D81" s="2" t="s">
        <v>192</v>
      </c>
      <c r="E81" s="48" t="s">
        <v>496</v>
      </c>
      <c r="F81" s="67">
        <v>43021</v>
      </c>
      <c r="G81" s="3">
        <f t="shared" si="8"/>
        <v>10</v>
      </c>
      <c r="H81" s="3">
        <f t="shared" si="9"/>
        <v>2017</v>
      </c>
      <c r="I81" s="19">
        <v>0.65625</v>
      </c>
      <c r="J81" s="20">
        <f t="shared" si="16"/>
        <v>15</v>
      </c>
      <c r="K81" s="5" t="str">
        <f t="shared" si="11"/>
        <v>ja</v>
      </c>
      <c r="L81" s="5" t="s">
        <v>91</v>
      </c>
      <c r="M81" s="6" t="s">
        <v>74</v>
      </c>
      <c r="N81" s="5">
        <v>81</v>
      </c>
      <c r="O81" s="17" t="s">
        <v>75</v>
      </c>
      <c r="P81" s="17" t="s">
        <v>497</v>
      </c>
      <c r="R81" s="6" t="s">
        <v>77</v>
      </c>
      <c r="S81" s="2" t="s">
        <v>132</v>
      </c>
      <c r="T81" s="22"/>
      <c r="X81" s="2">
        <v>160</v>
      </c>
      <c r="Y81" s="17" t="s">
        <v>81</v>
      </c>
      <c r="Z81" s="17" t="s">
        <v>168</v>
      </c>
      <c r="AA81" s="17">
        <v>160</v>
      </c>
      <c r="AB81" s="17" t="s">
        <v>81</v>
      </c>
      <c r="AC81" s="17" t="s">
        <v>168</v>
      </c>
      <c r="AD81" s="17">
        <v>160</v>
      </c>
      <c r="AE81" s="17" t="s">
        <v>81</v>
      </c>
      <c r="AF81" s="17" t="s">
        <v>168</v>
      </c>
      <c r="AG81" s="17"/>
      <c r="AH81" s="17"/>
      <c r="AI81" s="17"/>
      <c r="AJ81" s="17">
        <v>450</v>
      </c>
      <c r="AK81" s="2" t="s">
        <v>83</v>
      </c>
      <c r="AL81" s="2" t="s">
        <v>84</v>
      </c>
      <c r="AP81" s="2">
        <v>450</v>
      </c>
      <c r="AQ81" s="2" t="s">
        <v>94</v>
      </c>
      <c r="AR81" s="2" t="s">
        <v>84</v>
      </c>
      <c r="AV81" s="2">
        <v>469</v>
      </c>
      <c r="AW81" s="2" t="s">
        <v>81</v>
      </c>
      <c r="AX81" s="2" t="s">
        <v>84</v>
      </c>
      <c r="BB81" s="2">
        <v>469</v>
      </c>
      <c r="BC81" s="2" t="s">
        <v>81</v>
      </c>
      <c r="BD81" s="2" t="s">
        <v>84</v>
      </c>
      <c r="BE81" s="23" t="str">
        <f t="shared" si="17"/>
        <v>EMF nein</v>
      </c>
      <c r="BF81" s="23" t="str">
        <f t="shared" si="13"/>
        <v/>
      </c>
      <c r="BG81" s="23" t="str">
        <f t="shared" si="14"/>
        <v/>
      </c>
      <c r="BH81" s="23">
        <f t="shared" si="15"/>
        <v>0</v>
      </c>
      <c r="BP81" s="3">
        <v>1</v>
      </c>
      <c r="BQ81" s="2" t="s">
        <v>498</v>
      </c>
    </row>
    <row r="82" spans="1:69" ht="16.149999999999999" customHeight="1" x14ac:dyDescent="0.25">
      <c r="A82" s="69">
        <v>81</v>
      </c>
      <c r="B82" s="17" t="s">
        <v>69</v>
      </c>
      <c r="C82" s="48" t="s">
        <v>499</v>
      </c>
      <c r="D82" s="2" t="s">
        <v>192</v>
      </c>
      <c r="E82" s="48" t="s">
        <v>500</v>
      </c>
      <c r="F82" s="67">
        <v>43019</v>
      </c>
      <c r="G82" s="3">
        <f t="shared" si="8"/>
        <v>10</v>
      </c>
      <c r="H82" s="3">
        <f t="shared" si="9"/>
        <v>2017</v>
      </c>
      <c r="I82" s="19">
        <v>0.74652777777777801</v>
      </c>
      <c r="J82" s="20">
        <f t="shared" si="16"/>
        <v>17</v>
      </c>
      <c r="K82" s="5" t="str">
        <f t="shared" si="11"/>
        <v>ja</v>
      </c>
      <c r="L82" s="5" t="s">
        <v>91</v>
      </c>
      <c r="M82" s="6" t="s">
        <v>100</v>
      </c>
      <c r="N82" s="5">
        <v>45</v>
      </c>
      <c r="O82" s="17" t="s">
        <v>126</v>
      </c>
      <c r="P82" s="17" t="s">
        <v>501</v>
      </c>
      <c r="R82" s="6" t="s">
        <v>77</v>
      </c>
      <c r="S82" s="2" t="s">
        <v>78</v>
      </c>
      <c r="T82" s="6" t="s">
        <v>108</v>
      </c>
      <c r="U82" s="2" t="s">
        <v>74</v>
      </c>
      <c r="Y82" s="17"/>
      <c r="Z82" s="17"/>
      <c r="AA82" s="17">
        <v>109</v>
      </c>
      <c r="AB82" s="17" t="s">
        <v>81</v>
      </c>
      <c r="AC82" s="17" t="s">
        <v>84</v>
      </c>
      <c r="AD82" s="17"/>
      <c r="AE82" s="17"/>
      <c r="AF82" s="17"/>
      <c r="AG82" s="17"/>
      <c r="AH82" s="17"/>
      <c r="AI82" s="17"/>
      <c r="AJ82" s="17"/>
      <c r="BE82" s="23" t="str">
        <f t="shared" si="17"/>
        <v>EMF nein</v>
      </c>
      <c r="BF82" s="23" t="str">
        <f t="shared" si="13"/>
        <v/>
      </c>
      <c r="BG82" s="23" t="str">
        <f t="shared" si="14"/>
        <v/>
      </c>
      <c r="BH82" s="23">
        <f t="shared" si="15"/>
        <v>0</v>
      </c>
      <c r="BO82" s="2" t="s">
        <v>502</v>
      </c>
      <c r="BP82" s="3">
        <v>1</v>
      </c>
      <c r="BQ82" s="2" t="s">
        <v>503</v>
      </c>
    </row>
    <row r="83" spans="1:69" ht="16.149999999999999" customHeight="1" x14ac:dyDescent="0.25">
      <c r="A83" s="16">
        <v>82</v>
      </c>
      <c r="B83" s="17" t="s">
        <v>211</v>
      </c>
      <c r="C83" s="48" t="s">
        <v>504</v>
      </c>
      <c r="D83" s="2" t="s">
        <v>172</v>
      </c>
      <c r="E83" s="48" t="s">
        <v>505</v>
      </c>
      <c r="F83" s="67">
        <v>41560</v>
      </c>
      <c r="G83" s="3">
        <f t="shared" si="8"/>
        <v>10</v>
      </c>
      <c r="H83" s="3">
        <f t="shared" si="9"/>
        <v>2013</v>
      </c>
      <c r="I83" s="19">
        <v>0.76041666666666696</v>
      </c>
      <c r="J83" s="20">
        <f t="shared" si="16"/>
        <v>18</v>
      </c>
      <c r="K83" s="5" t="str">
        <f t="shared" si="11"/>
        <v>ja</v>
      </c>
      <c r="L83" s="5" t="s">
        <v>91</v>
      </c>
      <c r="M83" s="6" t="s">
        <v>74</v>
      </c>
      <c r="N83" s="5">
        <v>32</v>
      </c>
      <c r="O83" s="17" t="s">
        <v>126</v>
      </c>
      <c r="P83" s="17" t="s">
        <v>506</v>
      </c>
      <c r="R83" s="6" t="s">
        <v>77</v>
      </c>
      <c r="T83" s="22" t="s">
        <v>79</v>
      </c>
      <c r="X83" s="2">
        <v>890</v>
      </c>
      <c r="Y83" s="17" t="s">
        <v>83</v>
      </c>
      <c r="Z83" s="17" t="s">
        <v>168</v>
      </c>
      <c r="AA83" s="17">
        <v>890</v>
      </c>
      <c r="AB83" s="17" t="s">
        <v>81</v>
      </c>
      <c r="AC83" s="17" t="s">
        <v>168</v>
      </c>
      <c r="AD83" s="17">
        <v>890</v>
      </c>
      <c r="AE83" s="17" t="s">
        <v>81</v>
      </c>
      <c r="AF83" s="17" t="s">
        <v>168</v>
      </c>
      <c r="AG83" s="17"/>
      <c r="AH83" s="17"/>
      <c r="AI83" s="17"/>
      <c r="AJ83" s="17">
        <v>870</v>
      </c>
      <c r="AK83" s="2" t="s">
        <v>83</v>
      </c>
      <c r="AL83" s="2" t="s">
        <v>84</v>
      </c>
      <c r="AM83" s="2">
        <v>870</v>
      </c>
      <c r="AN83" s="2" t="s">
        <v>81</v>
      </c>
      <c r="AO83" s="2" t="s">
        <v>84</v>
      </c>
      <c r="AP83" s="2">
        <v>870</v>
      </c>
      <c r="AQ83" s="2" t="s">
        <v>81</v>
      </c>
      <c r="AR83" s="2" t="s">
        <v>84</v>
      </c>
      <c r="BE83" s="23" t="str">
        <f t="shared" si="17"/>
        <v>EMF nein</v>
      </c>
      <c r="BF83" s="23" t="str">
        <f t="shared" si="13"/>
        <v/>
      </c>
      <c r="BG83" s="23" t="str">
        <f t="shared" si="14"/>
        <v/>
      </c>
      <c r="BH83" s="23">
        <f t="shared" si="15"/>
        <v>0</v>
      </c>
      <c r="BO83" s="2" t="s">
        <v>507</v>
      </c>
      <c r="BP83" s="3">
        <v>1</v>
      </c>
      <c r="BQ83" s="2" t="s">
        <v>508</v>
      </c>
    </row>
    <row r="84" spans="1:69" ht="16.149999999999999" customHeight="1" x14ac:dyDescent="0.25">
      <c r="A84" s="16">
        <v>83</v>
      </c>
      <c r="B84" s="17" t="s">
        <v>69</v>
      </c>
      <c r="C84" s="48" t="s">
        <v>509</v>
      </c>
      <c r="D84" s="2" t="s">
        <v>364</v>
      </c>
      <c r="E84" s="48" t="s">
        <v>510</v>
      </c>
      <c r="F84" s="67">
        <v>43021</v>
      </c>
      <c r="G84" s="3">
        <f t="shared" si="8"/>
        <v>10</v>
      </c>
      <c r="H84" s="3">
        <f t="shared" si="9"/>
        <v>2017</v>
      </c>
      <c r="I84" s="19">
        <v>0.63194444444444398</v>
      </c>
      <c r="J84" s="20">
        <f t="shared" si="16"/>
        <v>15</v>
      </c>
      <c r="K84" s="5" t="str">
        <f t="shared" si="11"/>
        <v>ja</v>
      </c>
      <c r="L84" s="21" t="s">
        <v>73</v>
      </c>
      <c r="M84" s="6" t="s">
        <v>74</v>
      </c>
      <c r="N84" s="5">
        <v>83</v>
      </c>
      <c r="O84" s="17" t="s">
        <v>126</v>
      </c>
      <c r="P84" s="17" t="s">
        <v>511</v>
      </c>
      <c r="R84" s="6" t="s">
        <v>77</v>
      </c>
      <c r="S84" s="2" t="s">
        <v>78</v>
      </c>
      <c r="T84" s="6" t="s">
        <v>154</v>
      </c>
      <c r="X84" s="2">
        <v>270</v>
      </c>
      <c r="Y84" s="17" t="s">
        <v>83</v>
      </c>
      <c r="Z84" s="17" t="s">
        <v>161</v>
      </c>
      <c r="AA84" s="17">
        <v>270</v>
      </c>
      <c r="AB84" s="17" t="s">
        <v>81</v>
      </c>
      <c r="AC84" s="17" t="s">
        <v>161</v>
      </c>
      <c r="AD84" s="17">
        <v>270</v>
      </c>
      <c r="AE84" s="17" t="s">
        <v>81</v>
      </c>
      <c r="AF84" s="17" t="s">
        <v>161</v>
      </c>
      <c r="AG84" s="17"/>
      <c r="AH84" s="17"/>
      <c r="AI84" s="17"/>
      <c r="AJ84" s="17"/>
      <c r="BE84" s="23" t="str">
        <f t="shared" si="17"/>
        <v>EMF nein</v>
      </c>
      <c r="BF84" s="23" t="str">
        <f t="shared" si="13"/>
        <v/>
      </c>
      <c r="BG84" s="23" t="str">
        <f t="shared" si="14"/>
        <v/>
      </c>
      <c r="BH84" s="23">
        <f t="shared" si="15"/>
        <v>0</v>
      </c>
      <c r="BO84" s="2" t="s">
        <v>512</v>
      </c>
      <c r="BP84" s="3">
        <v>1</v>
      </c>
      <c r="BQ84" s="2" t="s">
        <v>513</v>
      </c>
    </row>
    <row r="85" spans="1:69" ht="16.149999999999999" customHeight="1" x14ac:dyDescent="0.25">
      <c r="A85" s="16">
        <v>84</v>
      </c>
      <c r="B85" s="17" t="s">
        <v>87</v>
      </c>
      <c r="C85" s="48" t="s">
        <v>491</v>
      </c>
      <c r="D85" s="2" t="s">
        <v>264</v>
      </c>
      <c r="E85" s="48" t="s">
        <v>514</v>
      </c>
      <c r="F85" s="67">
        <v>41781</v>
      </c>
      <c r="G85" s="3">
        <f t="shared" si="8"/>
        <v>5</v>
      </c>
      <c r="H85" s="3">
        <f t="shared" si="9"/>
        <v>2014</v>
      </c>
      <c r="I85" s="19">
        <v>0.63541666666666696</v>
      </c>
      <c r="J85" s="20">
        <f t="shared" si="16"/>
        <v>15</v>
      </c>
      <c r="K85" s="5" t="str">
        <f t="shared" si="11"/>
        <v>ja</v>
      </c>
      <c r="L85" s="5" t="s">
        <v>91</v>
      </c>
      <c r="M85" s="6" t="s">
        <v>74</v>
      </c>
      <c r="N85" s="5">
        <v>82</v>
      </c>
      <c r="O85" s="17" t="s">
        <v>75</v>
      </c>
      <c r="P85" s="17" t="s">
        <v>515</v>
      </c>
      <c r="R85" s="6" t="s">
        <v>77</v>
      </c>
      <c r="S85" s="2" t="s">
        <v>132</v>
      </c>
      <c r="T85" s="6" t="s">
        <v>108</v>
      </c>
      <c r="U85" s="2" t="s">
        <v>74</v>
      </c>
      <c r="X85" s="2">
        <v>215</v>
      </c>
      <c r="Y85" s="17" t="s">
        <v>81</v>
      </c>
      <c r="Z85" s="17" t="s">
        <v>84</v>
      </c>
      <c r="AA85" s="17">
        <v>215</v>
      </c>
      <c r="AB85" s="17" t="s">
        <v>81</v>
      </c>
      <c r="AC85" s="17" t="s">
        <v>84</v>
      </c>
      <c r="AD85" s="17">
        <v>215</v>
      </c>
      <c r="AE85" s="17" t="s">
        <v>81</v>
      </c>
      <c r="AF85" s="17" t="s">
        <v>84</v>
      </c>
      <c r="AG85" s="17"/>
      <c r="AH85" s="17"/>
      <c r="AI85" s="17"/>
      <c r="AJ85" s="17"/>
      <c r="BE85" s="23" t="str">
        <f t="shared" si="17"/>
        <v>EMF nein</v>
      </c>
      <c r="BF85" s="23" t="str">
        <f t="shared" si="13"/>
        <v/>
      </c>
      <c r="BG85" s="23" t="str">
        <f t="shared" si="14"/>
        <v/>
      </c>
      <c r="BH85" s="23">
        <f t="shared" si="15"/>
        <v>0</v>
      </c>
      <c r="BO85" s="2" t="s">
        <v>516</v>
      </c>
      <c r="BP85" s="3">
        <v>1</v>
      </c>
      <c r="BQ85" s="2" t="s">
        <v>517</v>
      </c>
    </row>
    <row r="86" spans="1:69" ht="16.149999999999999" customHeight="1" x14ac:dyDescent="0.25">
      <c r="A86" s="16">
        <v>85</v>
      </c>
      <c r="B86" s="17" t="s">
        <v>211</v>
      </c>
      <c r="C86" s="48" t="s">
        <v>518</v>
      </c>
      <c r="D86" s="2" t="s">
        <v>124</v>
      </c>
      <c r="E86" s="48" t="s">
        <v>519</v>
      </c>
      <c r="F86" s="67">
        <v>42796</v>
      </c>
      <c r="G86" s="3">
        <f t="shared" si="8"/>
        <v>3</v>
      </c>
      <c r="H86" s="3">
        <f t="shared" si="9"/>
        <v>2017</v>
      </c>
      <c r="I86" s="19">
        <v>6.25E-2</v>
      </c>
      <c r="J86" s="20">
        <f t="shared" si="16"/>
        <v>1</v>
      </c>
      <c r="K86" s="5" t="str">
        <f t="shared" si="11"/>
        <v>ja</v>
      </c>
      <c r="L86" s="5" t="s">
        <v>91</v>
      </c>
      <c r="M86" s="6" t="s">
        <v>74</v>
      </c>
      <c r="N86" s="5">
        <v>28</v>
      </c>
      <c r="O86" s="2" t="s">
        <v>140</v>
      </c>
      <c r="P86" s="17" t="s">
        <v>520</v>
      </c>
      <c r="R86" s="6" t="s">
        <v>77</v>
      </c>
      <c r="T86" s="22" t="s">
        <v>79</v>
      </c>
      <c r="V86" s="2" t="s">
        <v>79</v>
      </c>
      <c r="X86" s="2">
        <v>180</v>
      </c>
      <c r="Y86" s="17" t="s">
        <v>83</v>
      </c>
      <c r="Z86" s="17" t="s">
        <v>84</v>
      </c>
      <c r="AA86" s="17">
        <v>180</v>
      </c>
      <c r="AB86" s="17" t="s">
        <v>81</v>
      </c>
      <c r="AC86" s="17" t="s">
        <v>84</v>
      </c>
      <c r="AD86" s="17">
        <v>180</v>
      </c>
      <c r="AE86" s="17" t="s">
        <v>81</v>
      </c>
      <c r="AF86" s="17" t="s">
        <v>84</v>
      </c>
      <c r="AG86" s="17"/>
      <c r="AH86" s="17"/>
      <c r="AI86" s="17"/>
      <c r="AJ86" s="17"/>
      <c r="BE86" s="23" t="str">
        <f t="shared" si="17"/>
        <v>EMF ja</v>
      </c>
      <c r="BF86" s="23" t="str">
        <f t="shared" si="13"/>
        <v/>
      </c>
      <c r="BG86" s="23" t="str">
        <f t="shared" si="14"/>
        <v/>
      </c>
      <c r="BH86" s="23">
        <f t="shared" si="15"/>
        <v>1</v>
      </c>
      <c r="BK86" s="2" t="s">
        <v>110</v>
      </c>
      <c r="BO86" s="2" t="s">
        <v>521</v>
      </c>
      <c r="BP86" s="3">
        <v>1</v>
      </c>
      <c r="BQ86" s="2" t="s">
        <v>522</v>
      </c>
    </row>
    <row r="87" spans="1:69" ht="16.149999999999999" customHeight="1" x14ac:dyDescent="0.25">
      <c r="A87" s="16">
        <v>86</v>
      </c>
      <c r="B87" s="17" t="s">
        <v>69</v>
      </c>
      <c r="C87" s="48" t="s">
        <v>523</v>
      </c>
      <c r="D87" s="2" t="s">
        <v>137</v>
      </c>
      <c r="E87" s="48" t="s">
        <v>524</v>
      </c>
      <c r="F87" s="67">
        <v>41687</v>
      </c>
      <c r="G87" s="3">
        <f t="shared" si="8"/>
        <v>2</v>
      </c>
      <c r="H87" s="3">
        <f t="shared" si="9"/>
        <v>2014</v>
      </c>
      <c r="I87" s="19">
        <v>0.52083333333333304</v>
      </c>
      <c r="J87" s="20">
        <f t="shared" si="16"/>
        <v>12</v>
      </c>
      <c r="K87" s="5" t="str">
        <f t="shared" si="11"/>
        <v>ja</v>
      </c>
      <c r="L87" s="5" t="s">
        <v>91</v>
      </c>
      <c r="M87" s="6" t="s">
        <v>74</v>
      </c>
      <c r="N87" s="5">
        <v>47</v>
      </c>
      <c r="O87" s="17" t="s">
        <v>75</v>
      </c>
      <c r="P87" s="17" t="s">
        <v>525</v>
      </c>
      <c r="R87" s="6" t="s">
        <v>77</v>
      </c>
      <c r="T87" s="22" t="s">
        <v>79</v>
      </c>
      <c r="X87" s="2">
        <v>236</v>
      </c>
      <c r="Y87" s="17" t="s">
        <v>83</v>
      </c>
      <c r="Z87" s="17" t="s">
        <v>84</v>
      </c>
      <c r="AA87" s="17"/>
      <c r="AB87" s="17"/>
      <c r="AC87" s="17"/>
      <c r="AD87" s="17">
        <v>236</v>
      </c>
      <c r="AE87" s="17" t="s">
        <v>81</v>
      </c>
      <c r="AF87" s="17" t="s">
        <v>84</v>
      </c>
      <c r="AG87" s="17"/>
      <c r="AH87" s="17"/>
      <c r="AI87" s="17"/>
      <c r="AJ87" s="17"/>
      <c r="BE87" s="23" t="str">
        <f t="shared" si="17"/>
        <v>EMF nein</v>
      </c>
      <c r="BF87" s="23" t="str">
        <f t="shared" si="13"/>
        <v/>
      </c>
      <c r="BG87" s="23" t="str">
        <f t="shared" si="14"/>
        <v/>
      </c>
      <c r="BH87" s="23">
        <f t="shared" si="15"/>
        <v>0</v>
      </c>
      <c r="BO87" s="2" t="s">
        <v>526</v>
      </c>
      <c r="BP87" s="3">
        <v>1</v>
      </c>
      <c r="BQ87" s="2" t="s">
        <v>527</v>
      </c>
    </row>
    <row r="88" spans="1:69" ht="16.149999999999999" customHeight="1" x14ac:dyDescent="0.25">
      <c r="A88" s="16">
        <v>87</v>
      </c>
      <c r="B88" s="17" t="s">
        <v>69</v>
      </c>
      <c r="C88" s="48" t="s">
        <v>528</v>
      </c>
      <c r="D88" s="2" t="s">
        <v>296</v>
      </c>
      <c r="E88" s="48" t="s">
        <v>333</v>
      </c>
      <c r="F88" s="67">
        <v>41652</v>
      </c>
      <c r="G88" s="3">
        <f t="shared" si="8"/>
        <v>1</v>
      </c>
      <c r="H88" s="3">
        <f t="shared" si="9"/>
        <v>2014</v>
      </c>
      <c r="I88" s="19">
        <v>0.64583333333333304</v>
      </c>
      <c r="J88" s="20">
        <f t="shared" si="16"/>
        <v>15</v>
      </c>
      <c r="K88" s="5" t="str">
        <f t="shared" si="11"/>
        <v>ja</v>
      </c>
      <c r="L88" s="5" t="s">
        <v>91</v>
      </c>
      <c r="M88" s="6" t="s">
        <v>74</v>
      </c>
      <c r="N88" s="5">
        <v>77</v>
      </c>
      <c r="O88" s="17" t="s">
        <v>75</v>
      </c>
      <c r="P88" s="17" t="s">
        <v>529</v>
      </c>
      <c r="R88" s="6" t="s">
        <v>77</v>
      </c>
      <c r="S88" s="2" t="s">
        <v>107</v>
      </c>
      <c r="T88" s="6" t="s">
        <v>108</v>
      </c>
      <c r="Y88" s="17"/>
      <c r="Z88" s="17"/>
      <c r="AA88" s="17">
        <v>203</v>
      </c>
      <c r="AB88" s="17" t="s">
        <v>94</v>
      </c>
      <c r="AC88" s="17" t="s">
        <v>161</v>
      </c>
      <c r="AD88" s="17"/>
      <c r="AE88" s="17"/>
      <c r="AF88" s="17"/>
      <c r="AG88" s="17"/>
      <c r="AH88" s="17"/>
      <c r="AI88" s="17"/>
      <c r="AJ88" s="17">
        <v>650</v>
      </c>
      <c r="AK88" s="2" t="s">
        <v>83</v>
      </c>
      <c r="AL88" s="2" t="s">
        <v>161</v>
      </c>
      <c r="BE88" s="23" t="str">
        <f t="shared" si="17"/>
        <v>EMF nein</v>
      </c>
      <c r="BF88" s="23" t="str">
        <f t="shared" si="13"/>
        <v/>
      </c>
      <c r="BG88" s="23" t="str">
        <f t="shared" si="14"/>
        <v/>
      </c>
      <c r="BH88" s="23">
        <f t="shared" si="15"/>
        <v>0</v>
      </c>
      <c r="BP88" s="3">
        <v>1</v>
      </c>
      <c r="BQ88" s="2" t="s">
        <v>530</v>
      </c>
    </row>
    <row r="89" spans="1:69" ht="16.149999999999999" customHeight="1" x14ac:dyDescent="0.25">
      <c r="A89" s="16">
        <v>88</v>
      </c>
      <c r="B89" s="17" t="s">
        <v>69</v>
      </c>
      <c r="C89" s="48" t="s">
        <v>531</v>
      </c>
      <c r="D89" s="2" t="s">
        <v>124</v>
      </c>
      <c r="E89" s="48" t="s">
        <v>532</v>
      </c>
      <c r="F89" s="67">
        <v>41822</v>
      </c>
      <c r="G89" s="3">
        <f t="shared" si="8"/>
        <v>7</v>
      </c>
      <c r="H89" s="3">
        <f t="shared" si="9"/>
        <v>2014</v>
      </c>
      <c r="I89" s="19">
        <v>0.95833333333333304</v>
      </c>
      <c r="J89" s="20">
        <f t="shared" si="16"/>
        <v>23</v>
      </c>
      <c r="K89" s="5" t="str">
        <f t="shared" si="11"/>
        <v>ja</v>
      </c>
      <c r="L89" s="5" t="s">
        <v>91</v>
      </c>
      <c r="M89" s="6" t="s">
        <v>74</v>
      </c>
      <c r="N89" s="5">
        <v>83</v>
      </c>
      <c r="O89" s="17" t="s">
        <v>75</v>
      </c>
      <c r="P89" s="17" t="s">
        <v>533</v>
      </c>
      <c r="R89" s="6" t="s">
        <v>77</v>
      </c>
      <c r="S89" s="2" t="s">
        <v>132</v>
      </c>
      <c r="T89" s="22" t="s">
        <v>79</v>
      </c>
      <c r="X89" s="2">
        <v>270</v>
      </c>
      <c r="Y89" s="17" t="s">
        <v>83</v>
      </c>
      <c r="Z89" s="17" t="s">
        <v>82</v>
      </c>
      <c r="AA89" s="17">
        <v>270</v>
      </c>
      <c r="AB89" s="17" t="s">
        <v>81</v>
      </c>
      <c r="AC89" s="17" t="s">
        <v>82</v>
      </c>
      <c r="AD89" s="17">
        <v>270</v>
      </c>
      <c r="AE89" s="17" t="s">
        <v>83</v>
      </c>
      <c r="AF89" s="17" t="s">
        <v>82</v>
      </c>
      <c r="AG89" s="17"/>
      <c r="AH89" s="17"/>
      <c r="AI89" s="17"/>
      <c r="AJ89" s="17">
        <v>230</v>
      </c>
      <c r="AK89" s="2" t="s">
        <v>81</v>
      </c>
      <c r="AL89" s="2" t="s">
        <v>168</v>
      </c>
      <c r="AP89" s="2">
        <v>230</v>
      </c>
      <c r="AQ89" s="2" t="s">
        <v>83</v>
      </c>
      <c r="AR89" s="2" t="s">
        <v>168</v>
      </c>
      <c r="BE89" s="23" t="str">
        <f t="shared" si="17"/>
        <v>EMF nein</v>
      </c>
      <c r="BF89" s="23" t="str">
        <f t="shared" si="13"/>
        <v/>
      </c>
      <c r="BG89" s="23" t="str">
        <f t="shared" si="14"/>
        <v/>
      </c>
      <c r="BH89" s="23">
        <f t="shared" si="15"/>
        <v>0</v>
      </c>
      <c r="BO89" s="2" t="s">
        <v>336</v>
      </c>
      <c r="BP89" s="3">
        <v>1</v>
      </c>
      <c r="BQ89" s="2" t="s">
        <v>534</v>
      </c>
    </row>
    <row r="90" spans="1:69" ht="16.149999999999999" customHeight="1" x14ac:dyDescent="0.25">
      <c r="A90" s="16">
        <v>89</v>
      </c>
      <c r="B90" s="17" t="s">
        <v>69</v>
      </c>
      <c r="C90" s="48" t="s">
        <v>535</v>
      </c>
      <c r="D90" s="2" t="s">
        <v>371</v>
      </c>
      <c r="E90" s="48" t="s">
        <v>536</v>
      </c>
      <c r="F90" s="67">
        <v>41762</v>
      </c>
      <c r="G90" s="3">
        <f t="shared" si="8"/>
        <v>5</v>
      </c>
      <c r="H90" s="3">
        <f t="shared" si="9"/>
        <v>2014</v>
      </c>
      <c r="I90" s="19">
        <v>0.97916666666666696</v>
      </c>
      <c r="J90" s="20">
        <f t="shared" si="16"/>
        <v>23</v>
      </c>
      <c r="K90" s="5" t="str">
        <f t="shared" si="11"/>
        <v>ja</v>
      </c>
      <c r="L90" s="5" t="s">
        <v>91</v>
      </c>
      <c r="M90" s="6" t="s">
        <v>74</v>
      </c>
      <c r="N90" s="5">
        <v>19</v>
      </c>
      <c r="O90" s="2" t="s">
        <v>140</v>
      </c>
      <c r="P90" s="17" t="s">
        <v>515</v>
      </c>
      <c r="Q90" s="6" t="s">
        <v>186</v>
      </c>
      <c r="R90" s="6" t="s">
        <v>77</v>
      </c>
      <c r="S90" s="2" t="s">
        <v>78</v>
      </c>
      <c r="T90" s="6" t="s">
        <v>108</v>
      </c>
      <c r="U90" s="2" t="s">
        <v>74</v>
      </c>
      <c r="W90" s="2" t="s">
        <v>537</v>
      </c>
      <c r="X90" s="2">
        <v>500</v>
      </c>
      <c r="Y90" s="17" t="s">
        <v>83</v>
      </c>
      <c r="Z90" s="17" t="s">
        <v>82</v>
      </c>
      <c r="AA90" s="17">
        <v>500</v>
      </c>
      <c r="AB90" s="17" t="s">
        <v>94</v>
      </c>
      <c r="AC90" s="17" t="s">
        <v>84</v>
      </c>
      <c r="AD90" s="17" t="s">
        <v>109</v>
      </c>
      <c r="AE90" s="17"/>
      <c r="AF90" s="17"/>
      <c r="AG90" s="17"/>
      <c r="AH90" s="17"/>
      <c r="AI90" s="17"/>
      <c r="AJ90" s="17">
        <v>500</v>
      </c>
      <c r="AK90" s="2" t="s">
        <v>83</v>
      </c>
      <c r="AL90" s="2" t="s">
        <v>82</v>
      </c>
      <c r="AM90" s="2">
        <v>500</v>
      </c>
      <c r="AN90" s="2" t="s">
        <v>81</v>
      </c>
      <c r="AO90" s="2" t="s">
        <v>82</v>
      </c>
      <c r="AP90" s="2">
        <v>500</v>
      </c>
      <c r="AQ90" s="2" t="s">
        <v>81</v>
      </c>
      <c r="AR90" s="2" t="s">
        <v>82</v>
      </c>
      <c r="AV90" s="2">
        <v>500</v>
      </c>
      <c r="AW90" s="2" t="s">
        <v>83</v>
      </c>
      <c r="AX90" s="2" t="s">
        <v>82</v>
      </c>
      <c r="AY90" s="2">
        <v>500</v>
      </c>
      <c r="AZ90" s="2" t="s">
        <v>81</v>
      </c>
      <c r="BA90" s="2" t="s">
        <v>82</v>
      </c>
      <c r="BB90" s="2">
        <v>500</v>
      </c>
      <c r="BC90" s="2" t="s">
        <v>81</v>
      </c>
      <c r="BD90" s="2" t="s">
        <v>82</v>
      </c>
      <c r="BE90" s="23" t="str">
        <f t="shared" si="17"/>
        <v>EMF ja</v>
      </c>
      <c r="BF90" s="23">
        <f t="shared" si="13"/>
        <v>700</v>
      </c>
      <c r="BG90" s="23" t="str">
        <f t="shared" si="14"/>
        <v>500+m</v>
      </c>
      <c r="BH90" s="23">
        <f t="shared" si="15"/>
        <v>2</v>
      </c>
      <c r="BK90" s="2" t="s">
        <v>162</v>
      </c>
      <c r="BL90" s="2">
        <v>700</v>
      </c>
      <c r="BM90" s="2" t="s">
        <v>162</v>
      </c>
      <c r="BN90" s="2">
        <v>700</v>
      </c>
      <c r="BO90" s="2" t="s">
        <v>538</v>
      </c>
      <c r="BP90" s="3">
        <v>1</v>
      </c>
      <c r="BQ90" s="2" t="s">
        <v>539</v>
      </c>
    </row>
    <row r="91" spans="1:69" ht="16.149999999999999" customHeight="1" x14ac:dyDescent="0.25">
      <c r="A91" s="16">
        <v>90</v>
      </c>
      <c r="B91" s="17" t="s">
        <v>69</v>
      </c>
      <c r="C91" s="48" t="s">
        <v>540</v>
      </c>
      <c r="D91" s="2" t="s">
        <v>124</v>
      </c>
      <c r="E91" s="48" t="s">
        <v>541</v>
      </c>
      <c r="F91" s="67">
        <v>41979</v>
      </c>
      <c r="G91" s="3">
        <f t="shared" si="8"/>
        <v>12</v>
      </c>
      <c r="H91" s="3">
        <f t="shared" si="9"/>
        <v>2014</v>
      </c>
      <c r="I91" s="19">
        <v>0.70138888888888895</v>
      </c>
      <c r="J91" s="20">
        <v>16</v>
      </c>
      <c r="K91" s="5" t="str">
        <f t="shared" si="11"/>
        <v>ja</v>
      </c>
      <c r="L91" s="21" t="s">
        <v>73</v>
      </c>
      <c r="M91" s="6" t="s">
        <v>74</v>
      </c>
      <c r="N91" s="5">
        <v>64</v>
      </c>
      <c r="O91" s="17" t="s">
        <v>140</v>
      </c>
      <c r="P91" s="17" t="s">
        <v>542</v>
      </c>
      <c r="R91" s="6" t="s">
        <v>77</v>
      </c>
      <c r="T91" s="6" t="s">
        <v>154</v>
      </c>
      <c r="W91" s="2" t="s">
        <v>109</v>
      </c>
      <c r="X91" s="2">
        <v>120</v>
      </c>
      <c r="Y91" s="17" t="s">
        <v>81</v>
      </c>
      <c r="Z91" s="17" t="s">
        <v>84</v>
      </c>
      <c r="AA91" s="17">
        <v>120</v>
      </c>
      <c r="AB91" s="17" t="s">
        <v>81</v>
      </c>
      <c r="AC91" s="17" t="s">
        <v>84</v>
      </c>
      <c r="AD91" s="17">
        <v>120</v>
      </c>
      <c r="AE91" s="17" t="s">
        <v>81</v>
      </c>
      <c r="AF91" s="17" t="s">
        <v>84</v>
      </c>
      <c r="AG91" s="17"/>
      <c r="AH91" s="17"/>
      <c r="AI91" s="17"/>
      <c r="AJ91" s="17"/>
      <c r="BE91" s="23" t="s">
        <v>299</v>
      </c>
      <c r="BF91" s="23">
        <f t="shared" si="13"/>
        <v>50</v>
      </c>
      <c r="BG91" s="23" t="str">
        <f t="shared" si="14"/>
        <v>&lt;100m</v>
      </c>
      <c r="BH91" s="23">
        <f t="shared" si="15"/>
        <v>2</v>
      </c>
      <c r="BK91" s="2" t="s">
        <v>162</v>
      </c>
      <c r="BL91" s="2">
        <v>100</v>
      </c>
      <c r="BM91" s="2" t="s">
        <v>162</v>
      </c>
      <c r="BN91" s="2">
        <v>50</v>
      </c>
      <c r="BO91" s="2" t="s">
        <v>543</v>
      </c>
      <c r="BP91" s="3">
        <v>1</v>
      </c>
      <c r="BQ91" s="2" t="s">
        <v>544</v>
      </c>
    </row>
    <row r="92" spans="1:69" ht="16.149999999999999" customHeight="1" x14ac:dyDescent="0.25">
      <c r="A92" s="16">
        <v>91</v>
      </c>
      <c r="B92" s="17" t="s">
        <v>211</v>
      </c>
      <c r="C92" s="48" t="s">
        <v>545</v>
      </c>
      <c r="D92" s="2" t="s">
        <v>348</v>
      </c>
      <c r="E92" s="48" t="s">
        <v>546</v>
      </c>
      <c r="F92" s="67">
        <v>42550</v>
      </c>
      <c r="G92" s="3">
        <f t="shared" si="8"/>
        <v>6</v>
      </c>
      <c r="H92" s="3">
        <f t="shared" si="9"/>
        <v>2016</v>
      </c>
      <c r="I92" s="19">
        <v>0.1875</v>
      </c>
      <c r="J92" s="20">
        <f t="shared" ref="J92:J123" si="18">IF(I92&lt;&gt;"",HOUR(I92),"")</f>
        <v>4</v>
      </c>
      <c r="K92" s="5" t="str">
        <f t="shared" si="11"/>
        <v>ja</v>
      </c>
      <c r="L92" s="21" t="s">
        <v>73</v>
      </c>
      <c r="M92" s="6" t="s">
        <v>74</v>
      </c>
      <c r="N92" s="5">
        <v>21</v>
      </c>
      <c r="O92" s="17" t="s">
        <v>75</v>
      </c>
      <c r="P92" s="17" t="s">
        <v>547</v>
      </c>
      <c r="R92" s="6" t="s">
        <v>77</v>
      </c>
      <c r="S92" s="2" t="s">
        <v>78</v>
      </c>
      <c r="T92" s="22" t="s">
        <v>79</v>
      </c>
      <c r="X92" s="2">
        <v>680</v>
      </c>
      <c r="Y92" s="17" t="s">
        <v>81</v>
      </c>
      <c r="Z92" s="17" t="s">
        <v>82</v>
      </c>
      <c r="AA92" s="17">
        <v>680</v>
      </c>
      <c r="AB92" s="17" t="s">
        <v>81</v>
      </c>
      <c r="AC92" s="17" t="s">
        <v>82</v>
      </c>
      <c r="AD92" s="17">
        <v>680</v>
      </c>
      <c r="AE92" s="17" t="s">
        <v>81</v>
      </c>
      <c r="AF92" s="17" t="s">
        <v>82</v>
      </c>
      <c r="AG92" s="17"/>
      <c r="AH92" s="17"/>
      <c r="AI92" s="17"/>
      <c r="AJ92" s="17">
        <v>760</v>
      </c>
      <c r="AK92" s="1" t="s">
        <v>83</v>
      </c>
      <c r="AL92" s="2" t="s">
        <v>84</v>
      </c>
      <c r="AV92" s="2">
        <v>547</v>
      </c>
      <c r="AW92" s="2" t="s">
        <v>94</v>
      </c>
      <c r="AY92" s="2">
        <v>547</v>
      </c>
      <c r="AZ92" s="2" t="s">
        <v>81</v>
      </c>
      <c r="BE92" s="23" t="str">
        <f t="shared" ref="BE92:BE123" si="19">IF(COUNTA(BI92,BK92,BM92) &gt; 0,"EMF ja","EMF nein")</f>
        <v>EMF nein</v>
      </c>
      <c r="BF92" s="23" t="str">
        <f t="shared" si="13"/>
        <v/>
      </c>
      <c r="BG92" s="23" t="str">
        <f t="shared" si="14"/>
        <v/>
      </c>
      <c r="BH92" s="23">
        <f t="shared" si="15"/>
        <v>0</v>
      </c>
      <c r="BO92" s="2" t="s">
        <v>548</v>
      </c>
      <c r="BP92" s="3">
        <v>1</v>
      </c>
      <c r="BQ92" s="2" t="s">
        <v>549</v>
      </c>
    </row>
    <row r="93" spans="1:69" ht="16.149999999999999" customHeight="1" x14ac:dyDescent="0.25">
      <c r="A93" s="16">
        <v>92</v>
      </c>
      <c r="B93" s="17" t="s">
        <v>69</v>
      </c>
      <c r="C93" s="48" t="s">
        <v>550</v>
      </c>
      <c r="D93" s="2" t="s">
        <v>124</v>
      </c>
      <c r="E93" s="48" t="s">
        <v>551</v>
      </c>
      <c r="F93" s="67">
        <v>42787</v>
      </c>
      <c r="G93" s="3">
        <f t="shared" si="8"/>
        <v>2</v>
      </c>
      <c r="H93" s="3">
        <f t="shared" si="9"/>
        <v>2017</v>
      </c>
      <c r="I93" s="19">
        <v>0.875</v>
      </c>
      <c r="J93" s="20">
        <f t="shared" si="18"/>
        <v>21</v>
      </c>
      <c r="K93" s="5" t="str">
        <f t="shared" si="11"/>
        <v>ja</v>
      </c>
      <c r="L93" s="5" t="s">
        <v>91</v>
      </c>
      <c r="M93" s="6" t="s">
        <v>74</v>
      </c>
      <c r="N93" s="5">
        <v>21</v>
      </c>
      <c r="O93" s="2" t="s">
        <v>140</v>
      </c>
      <c r="P93" s="17" t="s">
        <v>552</v>
      </c>
      <c r="Q93" s="6" t="s">
        <v>186</v>
      </c>
      <c r="R93" s="6" t="s">
        <v>464</v>
      </c>
      <c r="S93" s="2" t="s">
        <v>78</v>
      </c>
      <c r="T93" s="22" t="s">
        <v>79</v>
      </c>
      <c r="U93" s="2" t="s">
        <v>74</v>
      </c>
      <c r="W93" s="2" t="s">
        <v>553</v>
      </c>
      <c r="X93" s="2">
        <v>750</v>
      </c>
      <c r="Y93" s="17" t="s">
        <v>81</v>
      </c>
      <c r="Z93" s="17" t="s">
        <v>168</v>
      </c>
      <c r="AA93" s="17">
        <v>750</v>
      </c>
      <c r="AB93" s="17" t="s">
        <v>81</v>
      </c>
      <c r="AC93" s="17" t="s">
        <v>168</v>
      </c>
      <c r="AD93" s="17">
        <v>750</v>
      </c>
      <c r="AE93" s="17" t="s">
        <v>81</v>
      </c>
      <c r="AF93" s="17" t="s">
        <v>168</v>
      </c>
      <c r="AG93" s="17"/>
      <c r="AH93" s="17"/>
      <c r="AI93" s="17"/>
      <c r="AJ93" s="17"/>
      <c r="BE93" s="23" t="str">
        <f t="shared" si="19"/>
        <v>EMF ja</v>
      </c>
      <c r="BF93" s="23">
        <f t="shared" si="13"/>
        <v>50</v>
      </c>
      <c r="BG93" s="23" t="str">
        <f t="shared" si="14"/>
        <v>&lt;100m</v>
      </c>
      <c r="BH93" s="23">
        <f t="shared" si="15"/>
        <v>2</v>
      </c>
      <c r="BK93" s="2" t="s">
        <v>162</v>
      </c>
      <c r="BL93" s="2">
        <v>50</v>
      </c>
      <c r="BM93" s="2" t="s">
        <v>110</v>
      </c>
      <c r="BO93" s="2" t="s">
        <v>554</v>
      </c>
      <c r="BP93" s="3">
        <v>1</v>
      </c>
      <c r="BQ93" s="2" t="s">
        <v>555</v>
      </c>
    </row>
    <row r="94" spans="1:69" ht="16.149999999999999" customHeight="1" x14ac:dyDescent="0.25">
      <c r="A94" s="16">
        <v>93</v>
      </c>
      <c r="B94" s="17" t="s">
        <v>135</v>
      </c>
      <c r="C94" s="48" t="s">
        <v>556</v>
      </c>
      <c r="D94" s="2" t="s">
        <v>124</v>
      </c>
      <c r="E94" s="48" t="s">
        <v>557</v>
      </c>
      <c r="F94" s="67">
        <v>42630</v>
      </c>
      <c r="G94" s="3">
        <f t="shared" si="8"/>
        <v>9</v>
      </c>
      <c r="H94" s="3">
        <f t="shared" si="9"/>
        <v>2016</v>
      </c>
      <c r="I94" s="19">
        <v>0.74305555555555503</v>
      </c>
      <c r="J94" s="20">
        <f t="shared" si="18"/>
        <v>17</v>
      </c>
      <c r="K94" s="5" t="str">
        <f t="shared" si="11"/>
        <v>ja</v>
      </c>
      <c r="L94" s="5" t="s">
        <v>91</v>
      </c>
      <c r="M94" s="6" t="s">
        <v>74</v>
      </c>
      <c r="N94" s="5">
        <v>24</v>
      </c>
      <c r="O94" s="17" t="s">
        <v>126</v>
      </c>
      <c r="P94" s="17" t="s">
        <v>558</v>
      </c>
      <c r="R94" s="6" t="s">
        <v>335</v>
      </c>
      <c r="T94" s="22" t="s">
        <v>79</v>
      </c>
      <c r="U94" s="2" t="s">
        <v>74</v>
      </c>
      <c r="X94" s="2">
        <v>133</v>
      </c>
      <c r="Y94" s="17" t="s">
        <v>81</v>
      </c>
      <c r="Z94" s="17" t="s">
        <v>84</v>
      </c>
      <c r="AA94" s="17">
        <v>133</v>
      </c>
      <c r="AB94" s="17" t="s">
        <v>81</v>
      </c>
      <c r="AC94" s="17" t="s">
        <v>84</v>
      </c>
      <c r="AD94" s="17">
        <v>133</v>
      </c>
      <c r="AE94" s="17" t="s">
        <v>81</v>
      </c>
      <c r="AF94" s="17" t="s">
        <v>84</v>
      </c>
      <c r="AG94" s="17"/>
      <c r="AH94" s="17"/>
      <c r="AI94" s="17"/>
      <c r="AJ94" s="17"/>
      <c r="BE94" s="23" t="str">
        <f t="shared" si="19"/>
        <v>EMF nein</v>
      </c>
      <c r="BF94" s="23" t="str">
        <f t="shared" si="13"/>
        <v/>
      </c>
      <c r="BG94" s="23" t="str">
        <f t="shared" si="14"/>
        <v/>
      </c>
      <c r="BH94" s="23">
        <f t="shared" si="15"/>
        <v>0</v>
      </c>
      <c r="BO94" s="2" t="s">
        <v>559</v>
      </c>
      <c r="BP94" s="3">
        <v>1</v>
      </c>
      <c r="BQ94" s="2" t="s">
        <v>560</v>
      </c>
    </row>
    <row r="95" spans="1:69" ht="16.149999999999999" customHeight="1" x14ac:dyDescent="0.25">
      <c r="A95" s="16">
        <v>94</v>
      </c>
      <c r="B95" s="17" t="s">
        <v>87</v>
      </c>
      <c r="C95" s="48" t="s">
        <v>561</v>
      </c>
      <c r="D95" s="2" t="s">
        <v>124</v>
      </c>
      <c r="E95" s="48" t="s">
        <v>562</v>
      </c>
      <c r="F95" s="67">
        <v>42639</v>
      </c>
      <c r="G95" s="3">
        <f t="shared" si="8"/>
        <v>9</v>
      </c>
      <c r="H95" s="3">
        <f t="shared" si="9"/>
        <v>2016</v>
      </c>
      <c r="I95" s="19">
        <v>0.49305555555555602</v>
      </c>
      <c r="J95" s="20">
        <f t="shared" si="18"/>
        <v>11</v>
      </c>
      <c r="K95" s="5" t="str">
        <f t="shared" si="11"/>
        <v>ja</v>
      </c>
      <c r="L95" s="21" t="s">
        <v>73</v>
      </c>
      <c r="M95" s="6" t="s">
        <v>115</v>
      </c>
      <c r="N95" s="5">
        <v>71</v>
      </c>
      <c r="O95" s="17" t="s">
        <v>75</v>
      </c>
      <c r="P95" s="17" t="s">
        <v>1027</v>
      </c>
      <c r="R95" s="6" t="s">
        <v>77</v>
      </c>
      <c r="T95" s="22" t="s">
        <v>79</v>
      </c>
      <c r="X95" s="2">
        <v>433</v>
      </c>
      <c r="Y95" s="17" t="s">
        <v>83</v>
      </c>
      <c r="Z95" s="17" t="s">
        <v>168</v>
      </c>
      <c r="AA95" s="17">
        <v>433</v>
      </c>
      <c r="AB95" s="17" t="s">
        <v>81</v>
      </c>
      <c r="AC95" s="17" t="s">
        <v>168</v>
      </c>
      <c r="AD95" s="17">
        <v>433</v>
      </c>
      <c r="AE95" s="17" t="s">
        <v>81</v>
      </c>
      <c r="AF95" s="17" t="s">
        <v>168</v>
      </c>
      <c r="AG95" s="17"/>
      <c r="AH95" s="17"/>
      <c r="AI95" s="17"/>
      <c r="AJ95" s="17"/>
      <c r="BE95" s="23" t="str">
        <f t="shared" si="19"/>
        <v>EMF nein</v>
      </c>
      <c r="BF95" s="23" t="str">
        <f t="shared" si="13"/>
        <v/>
      </c>
      <c r="BG95" s="23" t="str">
        <f t="shared" si="14"/>
        <v/>
      </c>
      <c r="BH95" s="23">
        <f t="shared" si="15"/>
        <v>0</v>
      </c>
      <c r="BO95" s="2" t="s">
        <v>564</v>
      </c>
      <c r="BP95" s="3">
        <v>1</v>
      </c>
      <c r="BQ95" s="2" t="s">
        <v>565</v>
      </c>
    </row>
    <row r="96" spans="1:69" ht="16.149999999999999" customHeight="1" x14ac:dyDescent="0.25">
      <c r="A96" s="16">
        <v>95</v>
      </c>
      <c r="B96" s="17" t="s">
        <v>69</v>
      </c>
      <c r="C96" s="48" t="s">
        <v>566</v>
      </c>
      <c r="D96" s="2" t="s">
        <v>264</v>
      </c>
      <c r="E96" s="48" t="s">
        <v>567</v>
      </c>
      <c r="F96" s="67">
        <v>41653</v>
      </c>
      <c r="G96" s="3">
        <f t="shared" si="8"/>
        <v>1</v>
      </c>
      <c r="H96" s="3">
        <f t="shared" si="9"/>
        <v>2014</v>
      </c>
      <c r="I96" s="19">
        <v>0.81597222222222199</v>
      </c>
      <c r="J96" s="20">
        <f t="shared" si="18"/>
        <v>19</v>
      </c>
      <c r="K96" s="5" t="str">
        <f t="shared" si="11"/>
        <v>ja</v>
      </c>
      <c r="L96" s="5" t="s">
        <v>91</v>
      </c>
      <c r="M96" s="6" t="s">
        <v>74</v>
      </c>
      <c r="N96" s="5">
        <v>67</v>
      </c>
      <c r="O96" s="2" t="s">
        <v>140</v>
      </c>
      <c r="P96" s="17" t="s">
        <v>568</v>
      </c>
      <c r="R96" s="6" t="s">
        <v>77</v>
      </c>
      <c r="S96" s="2" t="s">
        <v>272</v>
      </c>
      <c r="T96" s="6" t="s">
        <v>108</v>
      </c>
      <c r="X96" s="2">
        <v>300</v>
      </c>
      <c r="Y96" s="17" t="s">
        <v>81</v>
      </c>
      <c r="Z96" s="17" t="s">
        <v>168</v>
      </c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BE96" s="23" t="str">
        <f t="shared" si="19"/>
        <v>EMF nein</v>
      </c>
      <c r="BF96" s="23" t="str">
        <f t="shared" si="13"/>
        <v/>
      </c>
      <c r="BG96" s="23" t="str">
        <f t="shared" si="14"/>
        <v/>
      </c>
      <c r="BH96" s="23">
        <f t="shared" si="15"/>
        <v>0</v>
      </c>
      <c r="BO96" s="2" t="s">
        <v>569</v>
      </c>
      <c r="BP96" s="3">
        <v>1</v>
      </c>
      <c r="BQ96" s="2" t="s">
        <v>570</v>
      </c>
    </row>
    <row r="97" spans="1:69" ht="16.149999999999999" customHeight="1" x14ac:dyDescent="0.25">
      <c r="A97" s="16">
        <v>96</v>
      </c>
      <c r="B97" s="17" t="s">
        <v>69</v>
      </c>
      <c r="C97" s="48" t="s">
        <v>491</v>
      </c>
      <c r="D97" s="2" t="s">
        <v>264</v>
      </c>
      <c r="E97" s="48" t="s">
        <v>571</v>
      </c>
      <c r="F97" s="67">
        <v>41590</v>
      </c>
      <c r="G97" s="3">
        <f t="shared" si="8"/>
        <v>11</v>
      </c>
      <c r="H97" s="3">
        <f t="shared" si="9"/>
        <v>2013</v>
      </c>
      <c r="I97" s="19">
        <v>0.49652777777777801</v>
      </c>
      <c r="J97" s="20">
        <f t="shared" si="18"/>
        <v>11</v>
      </c>
      <c r="K97" s="5" t="str">
        <f t="shared" si="11"/>
        <v>ja</v>
      </c>
      <c r="L97" s="5" t="s">
        <v>91</v>
      </c>
      <c r="M97" s="6" t="s">
        <v>74</v>
      </c>
      <c r="N97" s="5">
        <v>65</v>
      </c>
      <c r="O97" s="17" t="s">
        <v>126</v>
      </c>
      <c r="P97" s="17" t="s">
        <v>572</v>
      </c>
      <c r="R97" s="6" t="s">
        <v>77</v>
      </c>
      <c r="S97" s="2" t="s">
        <v>132</v>
      </c>
      <c r="T97" s="22" t="s">
        <v>79</v>
      </c>
      <c r="X97" s="2">
        <v>610</v>
      </c>
      <c r="Y97" s="17" t="s">
        <v>83</v>
      </c>
      <c r="Z97" s="17" t="s">
        <v>82</v>
      </c>
      <c r="AA97" s="17">
        <v>610</v>
      </c>
      <c r="AB97" s="17" t="s">
        <v>83</v>
      </c>
      <c r="AC97" s="17" t="s">
        <v>82</v>
      </c>
      <c r="AD97" s="17">
        <v>610</v>
      </c>
      <c r="AE97" s="17" t="s">
        <v>83</v>
      </c>
      <c r="AF97" s="17" t="s">
        <v>82</v>
      </c>
      <c r="AG97" s="17"/>
      <c r="AH97" s="17"/>
      <c r="AI97" s="17"/>
      <c r="AJ97" s="2">
        <v>576</v>
      </c>
      <c r="AK97" s="17" t="s">
        <v>81</v>
      </c>
      <c r="AL97" s="17" t="s">
        <v>82</v>
      </c>
      <c r="AM97" s="2">
        <v>576</v>
      </c>
      <c r="AN97" s="17" t="s">
        <v>81</v>
      </c>
      <c r="AO97" s="17" t="s">
        <v>82</v>
      </c>
      <c r="AP97" s="2">
        <v>576</v>
      </c>
      <c r="AQ97" s="17" t="s">
        <v>83</v>
      </c>
      <c r="AR97" s="17" t="s">
        <v>82</v>
      </c>
      <c r="AS97" s="17"/>
      <c r="AT97" s="17"/>
      <c r="AU97" s="17"/>
      <c r="AV97" s="17">
        <v>350</v>
      </c>
      <c r="AW97" s="17" t="s">
        <v>81</v>
      </c>
      <c r="AX97" s="2" t="s">
        <v>161</v>
      </c>
      <c r="AY97" s="2">
        <v>350</v>
      </c>
      <c r="AZ97" s="17" t="s">
        <v>81</v>
      </c>
      <c r="BA97" s="17" t="s">
        <v>161</v>
      </c>
      <c r="BB97" s="2">
        <v>350</v>
      </c>
      <c r="BC97" s="2" t="s">
        <v>81</v>
      </c>
      <c r="BD97" s="2" t="s">
        <v>161</v>
      </c>
      <c r="BE97" s="23" t="str">
        <f t="shared" si="19"/>
        <v>EMF nein</v>
      </c>
      <c r="BF97" s="23" t="str">
        <f t="shared" si="13"/>
        <v/>
      </c>
      <c r="BG97" s="23" t="str">
        <f t="shared" si="14"/>
        <v/>
      </c>
      <c r="BH97" s="23">
        <f t="shared" si="15"/>
        <v>0</v>
      </c>
      <c r="BP97" s="3">
        <v>1</v>
      </c>
      <c r="BQ97" s="2" t="s">
        <v>573</v>
      </c>
    </row>
    <row r="98" spans="1:69" ht="16.149999999999999" customHeight="1" x14ac:dyDescent="0.25">
      <c r="A98" s="16">
        <v>97</v>
      </c>
      <c r="B98" s="17" t="s">
        <v>69</v>
      </c>
      <c r="C98" s="48" t="s">
        <v>574</v>
      </c>
      <c r="D98" s="2" t="s">
        <v>575</v>
      </c>
      <c r="E98" s="48" t="s">
        <v>576</v>
      </c>
      <c r="F98" s="67">
        <v>41629</v>
      </c>
      <c r="G98" s="3">
        <f t="shared" si="8"/>
        <v>12</v>
      </c>
      <c r="H98" s="3">
        <f t="shared" si="9"/>
        <v>2013</v>
      </c>
      <c r="I98" s="19"/>
      <c r="J98" s="20" t="str">
        <f t="shared" si="18"/>
        <v/>
      </c>
      <c r="K98" s="5" t="str">
        <f t="shared" si="11"/>
        <v>ja</v>
      </c>
      <c r="L98" s="5" t="s">
        <v>91</v>
      </c>
      <c r="M98" s="6" t="s">
        <v>74</v>
      </c>
      <c r="N98" s="5">
        <v>64</v>
      </c>
      <c r="O98" s="17" t="s">
        <v>126</v>
      </c>
      <c r="P98" s="17" t="s">
        <v>577</v>
      </c>
      <c r="R98" s="6" t="s">
        <v>77</v>
      </c>
      <c r="S98" s="2" t="s">
        <v>107</v>
      </c>
      <c r="T98" s="6" t="s">
        <v>108</v>
      </c>
      <c r="X98" s="2">
        <v>700</v>
      </c>
      <c r="Y98" s="17" t="s">
        <v>83</v>
      </c>
      <c r="Z98" s="17" t="s">
        <v>84</v>
      </c>
      <c r="AA98" s="17">
        <v>700</v>
      </c>
      <c r="AB98" s="17" t="s">
        <v>81</v>
      </c>
      <c r="AC98" s="17" t="s">
        <v>84</v>
      </c>
      <c r="AD98" s="17">
        <v>700</v>
      </c>
      <c r="AE98" s="17" t="s">
        <v>81</v>
      </c>
      <c r="AF98" s="17" t="s">
        <v>84</v>
      </c>
      <c r="AG98" s="17"/>
      <c r="AH98" s="17"/>
      <c r="AI98" s="17"/>
      <c r="AJ98" s="2">
        <v>433</v>
      </c>
      <c r="AK98" s="17" t="s">
        <v>81</v>
      </c>
      <c r="AL98" s="17" t="s">
        <v>168</v>
      </c>
      <c r="AM98" s="17">
        <v>233</v>
      </c>
      <c r="AN98" s="17" t="s">
        <v>81</v>
      </c>
      <c r="AO98" s="17" t="s">
        <v>168</v>
      </c>
      <c r="AP98" s="17">
        <v>433</v>
      </c>
      <c r="AQ98" s="17" t="s">
        <v>81</v>
      </c>
      <c r="AR98" s="17" t="s">
        <v>168</v>
      </c>
      <c r="AS98" s="17"/>
      <c r="AT98" s="17"/>
      <c r="AU98" s="17"/>
      <c r="BE98" s="23" t="str">
        <f t="shared" si="19"/>
        <v>EMF ja</v>
      </c>
      <c r="BF98" s="23" t="str">
        <f t="shared" si="13"/>
        <v/>
      </c>
      <c r="BG98" s="23" t="str">
        <f t="shared" si="14"/>
        <v/>
      </c>
      <c r="BH98" s="23">
        <f t="shared" si="15"/>
        <v>1</v>
      </c>
      <c r="BM98" s="2" t="s">
        <v>162</v>
      </c>
      <c r="BO98" s="2" t="s">
        <v>578</v>
      </c>
      <c r="BP98" s="3">
        <v>1</v>
      </c>
      <c r="BQ98" s="2" t="s">
        <v>579</v>
      </c>
    </row>
    <row r="99" spans="1:69" ht="16.149999999999999" customHeight="1" x14ac:dyDescent="0.25">
      <c r="A99" s="16">
        <v>98</v>
      </c>
      <c r="B99" s="17" t="s">
        <v>69</v>
      </c>
      <c r="C99" s="48" t="s">
        <v>580</v>
      </c>
      <c r="D99" s="2" t="s">
        <v>145</v>
      </c>
      <c r="E99" s="48" t="s">
        <v>581</v>
      </c>
      <c r="F99" s="67">
        <v>41654</v>
      </c>
      <c r="G99" s="3">
        <f t="shared" si="8"/>
        <v>1</v>
      </c>
      <c r="H99" s="3">
        <f t="shared" si="9"/>
        <v>2014</v>
      </c>
      <c r="I99" s="19">
        <v>0.25347222222222199</v>
      </c>
      <c r="J99" s="20">
        <f t="shared" si="18"/>
        <v>6</v>
      </c>
      <c r="K99" s="5" t="str">
        <f t="shared" si="11"/>
        <v>ja</v>
      </c>
      <c r="L99" s="5" t="s">
        <v>91</v>
      </c>
      <c r="M99" s="6" t="s">
        <v>100</v>
      </c>
      <c r="N99" s="5">
        <v>53</v>
      </c>
      <c r="O99" s="17" t="s">
        <v>75</v>
      </c>
      <c r="P99" s="17" t="s">
        <v>582</v>
      </c>
      <c r="R99" s="6" t="s">
        <v>77</v>
      </c>
      <c r="T99" s="6" t="s">
        <v>108</v>
      </c>
      <c r="U99" s="2" t="s">
        <v>354</v>
      </c>
      <c r="X99" s="392">
        <v>1370</v>
      </c>
      <c r="Y99" s="17" t="s">
        <v>83</v>
      </c>
      <c r="Z99" s="17" t="s">
        <v>84</v>
      </c>
      <c r="AA99" s="17">
        <v>1370</v>
      </c>
      <c r="AB99" s="17" t="s">
        <v>81</v>
      </c>
      <c r="AC99" s="17" t="s">
        <v>84</v>
      </c>
      <c r="AD99" s="17">
        <v>1370</v>
      </c>
      <c r="AE99" s="17" t="s">
        <v>83</v>
      </c>
      <c r="AF99" s="17" t="s">
        <v>84</v>
      </c>
      <c r="AG99" s="17"/>
      <c r="AH99" s="17"/>
      <c r="AI99" s="17"/>
      <c r="AJ99" s="392">
        <v>1370</v>
      </c>
      <c r="AK99" s="393" t="s">
        <v>83</v>
      </c>
      <c r="AL99" s="393" t="s">
        <v>84</v>
      </c>
      <c r="AM99" s="393">
        <v>1370</v>
      </c>
      <c r="AN99" s="393" t="s">
        <v>81</v>
      </c>
      <c r="AO99" s="393" t="s">
        <v>84</v>
      </c>
      <c r="AP99" s="393">
        <v>1370</v>
      </c>
      <c r="AQ99" s="393" t="s">
        <v>83</v>
      </c>
      <c r="AR99" s="393" t="s">
        <v>84</v>
      </c>
      <c r="AV99" s="2">
        <v>1930</v>
      </c>
      <c r="AW99" s="2" t="s">
        <v>83</v>
      </c>
      <c r="AX99" s="2" t="s">
        <v>161</v>
      </c>
      <c r="AY99" s="2">
        <v>1930</v>
      </c>
      <c r="AZ99" s="2" t="s">
        <v>81</v>
      </c>
      <c r="BA99" s="392" t="s">
        <v>161</v>
      </c>
      <c r="BB99" s="2">
        <v>1930</v>
      </c>
      <c r="BC99" s="392" t="s">
        <v>83</v>
      </c>
      <c r="BD99" s="392" t="s">
        <v>161</v>
      </c>
      <c r="BE99" s="23" t="str">
        <f t="shared" si="19"/>
        <v>EMF ja</v>
      </c>
      <c r="BF99" s="23">
        <f t="shared" si="13"/>
        <v>370</v>
      </c>
      <c r="BG99" s="23" t="str">
        <f t="shared" si="14"/>
        <v>100-499m</v>
      </c>
      <c r="BH99" s="23">
        <f t="shared" si="15"/>
        <v>1</v>
      </c>
      <c r="BI99" s="2" t="s">
        <v>162</v>
      </c>
      <c r="BJ99" s="2">
        <v>370</v>
      </c>
      <c r="BO99" s="2" t="s">
        <v>22407</v>
      </c>
      <c r="BP99" s="3">
        <v>1</v>
      </c>
      <c r="BQ99" s="2" t="s">
        <v>583</v>
      </c>
    </row>
    <row r="100" spans="1:69" ht="16.149999999999999" customHeight="1" x14ac:dyDescent="0.25">
      <c r="A100" s="16">
        <v>99</v>
      </c>
      <c r="B100" s="17" t="s">
        <v>87</v>
      </c>
      <c r="C100" s="48" t="s">
        <v>584</v>
      </c>
      <c r="D100" s="2" t="s">
        <v>124</v>
      </c>
      <c r="E100" s="48" t="s">
        <v>585</v>
      </c>
      <c r="F100" s="67">
        <v>42642</v>
      </c>
      <c r="G100" s="3">
        <f t="shared" si="8"/>
        <v>9</v>
      </c>
      <c r="H100" s="3">
        <f t="shared" si="9"/>
        <v>2016</v>
      </c>
      <c r="I100" s="19">
        <v>0.60763888888888895</v>
      </c>
      <c r="J100" s="20">
        <f t="shared" si="18"/>
        <v>14</v>
      </c>
      <c r="K100" s="5" t="str">
        <f t="shared" si="11"/>
        <v>ja</v>
      </c>
      <c r="L100" s="5" t="s">
        <v>91</v>
      </c>
      <c r="M100" s="6" t="s">
        <v>74</v>
      </c>
      <c r="N100" s="5">
        <v>79</v>
      </c>
      <c r="O100" s="17" t="s">
        <v>75</v>
      </c>
      <c r="P100" s="17" t="s">
        <v>586</v>
      </c>
      <c r="R100" s="6" t="s">
        <v>77</v>
      </c>
      <c r="S100" s="2" t="s">
        <v>132</v>
      </c>
      <c r="T100" s="22" t="s">
        <v>109</v>
      </c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BE100" s="23" t="str">
        <f t="shared" si="19"/>
        <v>EMF nein</v>
      </c>
      <c r="BF100" s="23" t="str">
        <f t="shared" si="13"/>
        <v/>
      </c>
      <c r="BG100" s="23" t="str">
        <f t="shared" si="14"/>
        <v/>
      </c>
      <c r="BH100" s="23">
        <f t="shared" si="15"/>
        <v>0</v>
      </c>
      <c r="BO100" s="2" t="s">
        <v>587</v>
      </c>
      <c r="BP100" s="3">
        <v>1</v>
      </c>
      <c r="BQ100" s="2" t="s">
        <v>588</v>
      </c>
    </row>
    <row r="101" spans="1:69" ht="16.149999999999999" customHeight="1" x14ac:dyDescent="0.25">
      <c r="A101" s="16">
        <v>100</v>
      </c>
      <c r="B101" s="17" t="s">
        <v>69</v>
      </c>
      <c r="C101" s="48" t="s">
        <v>589</v>
      </c>
      <c r="D101" s="2" t="s">
        <v>71</v>
      </c>
      <c r="E101" s="48" t="s">
        <v>590</v>
      </c>
      <c r="F101" s="67">
        <v>41655</v>
      </c>
      <c r="G101" s="3">
        <f t="shared" si="8"/>
        <v>1</v>
      </c>
      <c r="H101" s="3">
        <f t="shared" si="9"/>
        <v>2014</v>
      </c>
      <c r="I101" s="19">
        <v>0.625</v>
      </c>
      <c r="J101" s="20">
        <f t="shared" si="18"/>
        <v>15</v>
      </c>
      <c r="K101" s="5" t="str">
        <f t="shared" si="11"/>
        <v>ja</v>
      </c>
      <c r="L101" s="21" t="s">
        <v>73</v>
      </c>
      <c r="M101" s="6" t="s">
        <v>74</v>
      </c>
      <c r="N101" s="5">
        <v>61</v>
      </c>
      <c r="O101" s="17" t="s">
        <v>126</v>
      </c>
      <c r="P101" s="17" t="s">
        <v>591</v>
      </c>
      <c r="R101" s="6" t="s">
        <v>77</v>
      </c>
      <c r="T101" s="6" t="s">
        <v>154</v>
      </c>
      <c r="X101" s="2">
        <v>2100</v>
      </c>
      <c r="Y101" s="17" t="s">
        <v>83</v>
      </c>
      <c r="Z101" s="17" t="s">
        <v>161</v>
      </c>
      <c r="AA101" s="17">
        <v>2100</v>
      </c>
      <c r="AB101" s="17" t="s">
        <v>83</v>
      </c>
      <c r="AC101" s="17" t="s">
        <v>161</v>
      </c>
      <c r="AD101" s="17">
        <v>2100</v>
      </c>
      <c r="AE101" s="17" t="s">
        <v>83</v>
      </c>
      <c r="AF101" s="17" t="s">
        <v>161</v>
      </c>
      <c r="AG101" s="17"/>
      <c r="AH101" s="17"/>
      <c r="AI101" s="17"/>
      <c r="AJ101" s="17">
        <v>2100</v>
      </c>
      <c r="AK101" s="17" t="s">
        <v>83</v>
      </c>
      <c r="AL101" s="17" t="s">
        <v>161</v>
      </c>
      <c r="AM101" s="2">
        <v>2100</v>
      </c>
      <c r="AN101" s="17" t="s">
        <v>83</v>
      </c>
      <c r="AO101" s="17" t="s">
        <v>161</v>
      </c>
      <c r="AP101" s="2">
        <v>2100</v>
      </c>
      <c r="AQ101" s="17" t="s">
        <v>83</v>
      </c>
      <c r="AR101" s="17" t="s">
        <v>161</v>
      </c>
      <c r="AS101" s="17"/>
      <c r="AT101" s="17"/>
      <c r="AU101" s="17"/>
      <c r="BE101" s="23" t="str">
        <f t="shared" si="19"/>
        <v>EMF ja</v>
      </c>
      <c r="BF101" s="23">
        <f t="shared" si="13"/>
        <v>433</v>
      </c>
      <c r="BG101" s="23" t="str">
        <f t="shared" si="14"/>
        <v>100-499m</v>
      </c>
      <c r="BH101" s="23">
        <f t="shared" si="15"/>
        <v>1</v>
      </c>
      <c r="BM101" s="2" t="s">
        <v>162</v>
      </c>
      <c r="BN101" s="2">
        <v>433</v>
      </c>
      <c r="BO101" s="2" t="s">
        <v>592</v>
      </c>
      <c r="BP101" s="3">
        <v>1</v>
      </c>
      <c r="BQ101" s="2" t="s">
        <v>593</v>
      </c>
    </row>
    <row r="102" spans="1:69" ht="16.149999999999999" customHeight="1" x14ac:dyDescent="0.25">
      <c r="A102" s="16">
        <v>101</v>
      </c>
      <c r="B102" s="17" t="s">
        <v>69</v>
      </c>
      <c r="C102" s="48" t="s">
        <v>594</v>
      </c>
      <c r="D102" s="2" t="s">
        <v>172</v>
      </c>
      <c r="E102" s="48" t="s">
        <v>482</v>
      </c>
      <c r="F102" s="67">
        <v>41291</v>
      </c>
      <c r="G102" s="3">
        <f t="shared" si="8"/>
        <v>1</v>
      </c>
      <c r="H102" s="3">
        <f t="shared" si="9"/>
        <v>2013</v>
      </c>
      <c r="I102" s="19">
        <v>0.67361111111111105</v>
      </c>
      <c r="J102" s="20">
        <f t="shared" si="18"/>
        <v>16</v>
      </c>
      <c r="K102" s="5" t="str">
        <f t="shared" si="11"/>
        <v>ja</v>
      </c>
      <c r="L102" s="5" t="s">
        <v>91</v>
      </c>
      <c r="M102" s="6" t="s">
        <v>74</v>
      </c>
      <c r="N102" s="5">
        <v>40</v>
      </c>
      <c r="O102" s="17" t="s">
        <v>75</v>
      </c>
      <c r="P102" s="17" t="s">
        <v>595</v>
      </c>
      <c r="Q102" s="6" t="s">
        <v>186</v>
      </c>
      <c r="R102" s="6" t="s">
        <v>77</v>
      </c>
      <c r="S102" s="2" t="s">
        <v>132</v>
      </c>
      <c r="T102" s="22" t="s">
        <v>79</v>
      </c>
      <c r="X102" s="2">
        <v>70</v>
      </c>
      <c r="Y102" s="17" t="s">
        <v>83</v>
      </c>
      <c r="Z102" s="17" t="s">
        <v>82</v>
      </c>
      <c r="AA102" s="17">
        <v>70</v>
      </c>
      <c r="AB102" s="17" t="s">
        <v>81</v>
      </c>
      <c r="AC102" s="17"/>
      <c r="AD102" s="17">
        <v>70</v>
      </c>
      <c r="AE102" s="17" t="s">
        <v>83</v>
      </c>
      <c r="AF102" s="17" t="s">
        <v>82</v>
      </c>
      <c r="AG102" s="17"/>
      <c r="AH102" s="17"/>
      <c r="AI102" s="17"/>
      <c r="AJ102" s="17"/>
      <c r="BE102" s="23" t="str">
        <f t="shared" si="19"/>
        <v>EMF nein</v>
      </c>
      <c r="BF102" s="23" t="str">
        <f t="shared" si="13"/>
        <v/>
      </c>
      <c r="BG102" s="23" t="str">
        <f t="shared" si="14"/>
        <v/>
      </c>
      <c r="BH102" s="23">
        <f t="shared" si="15"/>
        <v>0</v>
      </c>
      <c r="BO102" s="2" t="s">
        <v>596</v>
      </c>
      <c r="BP102" s="3">
        <v>1</v>
      </c>
      <c r="BQ102" s="2" t="s">
        <v>597</v>
      </c>
    </row>
    <row r="103" spans="1:69" ht="16.149999999999999" customHeight="1" x14ac:dyDescent="0.25">
      <c r="A103" s="16">
        <v>102</v>
      </c>
      <c r="B103" s="17" t="s">
        <v>69</v>
      </c>
      <c r="C103" s="48" t="s">
        <v>280</v>
      </c>
      <c r="D103" s="2" t="s">
        <v>137</v>
      </c>
      <c r="E103" s="48" t="s">
        <v>598</v>
      </c>
      <c r="F103" s="67">
        <v>41688</v>
      </c>
      <c r="G103" s="3">
        <f t="shared" si="8"/>
        <v>2</v>
      </c>
      <c r="H103" s="3">
        <f t="shared" si="9"/>
        <v>2014</v>
      </c>
      <c r="I103" s="19">
        <v>0.42708333333333298</v>
      </c>
      <c r="J103" s="20">
        <f t="shared" si="18"/>
        <v>10</v>
      </c>
      <c r="K103" s="5" t="str">
        <f t="shared" si="11"/>
        <v>ja</v>
      </c>
      <c r="L103" s="5" t="s">
        <v>91</v>
      </c>
      <c r="M103" s="6" t="s">
        <v>74</v>
      </c>
      <c r="N103" s="5">
        <v>51</v>
      </c>
      <c r="O103" s="2" t="s">
        <v>140</v>
      </c>
      <c r="P103" s="17" t="s">
        <v>599</v>
      </c>
      <c r="R103" s="6" t="s">
        <v>77</v>
      </c>
      <c r="S103" s="2" t="s">
        <v>132</v>
      </c>
      <c r="T103" s="22" t="s">
        <v>79</v>
      </c>
      <c r="U103" s="2" t="s">
        <v>74</v>
      </c>
      <c r="X103" s="2">
        <v>70</v>
      </c>
      <c r="Y103" s="17" t="s">
        <v>81</v>
      </c>
      <c r="Z103" s="17" t="s">
        <v>84</v>
      </c>
      <c r="AA103" s="17">
        <v>70</v>
      </c>
      <c r="AB103" s="17" t="s">
        <v>94</v>
      </c>
      <c r="AC103" s="17" t="s">
        <v>84</v>
      </c>
      <c r="AD103" s="17">
        <v>70</v>
      </c>
      <c r="AE103" s="17" t="s">
        <v>94</v>
      </c>
      <c r="AF103" s="17" t="s">
        <v>84</v>
      </c>
      <c r="AG103" s="17"/>
      <c r="AH103" s="17"/>
      <c r="AI103" s="17"/>
      <c r="AJ103" s="17"/>
      <c r="BE103" s="23" t="str">
        <f t="shared" si="19"/>
        <v>EMF nein</v>
      </c>
      <c r="BF103" s="23" t="str">
        <f t="shared" si="13"/>
        <v/>
      </c>
      <c r="BG103" s="23" t="str">
        <f t="shared" si="14"/>
        <v/>
      </c>
      <c r="BH103" s="23">
        <f t="shared" si="15"/>
        <v>0</v>
      </c>
      <c r="BO103" s="2" t="s">
        <v>600</v>
      </c>
      <c r="BP103" s="3">
        <v>1</v>
      </c>
      <c r="BQ103" s="2" t="s">
        <v>601</v>
      </c>
    </row>
    <row r="104" spans="1:69" ht="16.149999999999999" customHeight="1" x14ac:dyDescent="0.25">
      <c r="A104" s="16">
        <v>103</v>
      </c>
      <c r="B104" s="17" t="s">
        <v>87</v>
      </c>
      <c r="C104" s="48" t="s">
        <v>602</v>
      </c>
      <c r="D104" s="2" t="s">
        <v>137</v>
      </c>
      <c r="E104" s="48" t="s">
        <v>603</v>
      </c>
      <c r="F104" s="67">
        <v>41763</v>
      </c>
      <c r="G104" s="3">
        <f t="shared" si="8"/>
        <v>5</v>
      </c>
      <c r="H104" s="3">
        <f t="shared" si="9"/>
        <v>2014</v>
      </c>
      <c r="I104" s="19">
        <v>0.59027777777777801</v>
      </c>
      <c r="J104" s="20">
        <f t="shared" si="18"/>
        <v>14</v>
      </c>
      <c r="K104" s="5" t="str">
        <f t="shared" si="11"/>
        <v>ja</v>
      </c>
      <c r="L104" s="5" t="s">
        <v>91</v>
      </c>
      <c r="M104" s="6" t="s">
        <v>74</v>
      </c>
      <c r="N104" s="5">
        <v>78</v>
      </c>
      <c r="O104" s="17" t="s">
        <v>126</v>
      </c>
      <c r="P104" s="17" t="s">
        <v>604</v>
      </c>
      <c r="R104" s="6" t="s">
        <v>77</v>
      </c>
      <c r="S104" s="2" t="s">
        <v>78</v>
      </c>
      <c r="T104" s="6" t="s">
        <v>154</v>
      </c>
      <c r="X104" s="2">
        <v>350</v>
      </c>
      <c r="Y104" s="17" t="s">
        <v>83</v>
      </c>
      <c r="Z104" s="17" t="s">
        <v>82</v>
      </c>
      <c r="AA104" s="17">
        <v>350</v>
      </c>
      <c r="AB104" s="17" t="s">
        <v>81</v>
      </c>
      <c r="AC104" s="17" t="s">
        <v>82</v>
      </c>
      <c r="AD104" s="17">
        <v>350</v>
      </c>
      <c r="AE104" s="17" t="s">
        <v>81</v>
      </c>
      <c r="AF104" s="17" t="s">
        <v>82</v>
      </c>
      <c r="AG104" s="17"/>
      <c r="AH104" s="17"/>
      <c r="AI104" s="17"/>
      <c r="AJ104" s="17"/>
      <c r="BE104" s="23" t="str">
        <f t="shared" si="19"/>
        <v>EMF nein</v>
      </c>
      <c r="BF104" s="23" t="str">
        <f t="shared" si="13"/>
        <v/>
      </c>
      <c r="BG104" s="23" t="str">
        <f t="shared" si="14"/>
        <v/>
      </c>
      <c r="BH104" s="23">
        <f t="shared" si="15"/>
        <v>0</v>
      </c>
      <c r="BO104" s="2" t="s">
        <v>605</v>
      </c>
      <c r="BP104" s="3">
        <v>1</v>
      </c>
      <c r="BQ104" s="2" t="s">
        <v>606</v>
      </c>
    </row>
    <row r="105" spans="1:69" ht="16.149999999999999" customHeight="1" x14ac:dyDescent="0.25">
      <c r="A105" s="16">
        <v>104</v>
      </c>
      <c r="B105" s="17" t="s">
        <v>211</v>
      </c>
      <c r="C105" s="48" t="s">
        <v>602</v>
      </c>
      <c r="D105" s="2" t="s">
        <v>137</v>
      </c>
      <c r="E105" s="48" t="s">
        <v>603</v>
      </c>
      <c r="F105" s="67">
        <v>42119</v>
      </c>
      <c r="G105" s="3">
        <f t="shared" ref="G105:G168" si="20">IF(F105&lt;&gt;"",MONTH(F105),"")</f>
        <v>4</v>
      </c>
      <c r="H105" s="3">
        <f t="shared" ref="H105:H168" si="21">IF(F105&lt;&gt;"",YEAR(F105),"")</f>
        <v>2015</v>
      </c>
      <c r="I105" s="19">
        <v>0.63888888888888895</v>
      </c>
      <c r="J105" s="20">
        <f t="shared" si="18"/>
        <v>15</v>
      </c>
      <c r="K105" s="5" t="str">
        <f t="shared" ref="K105:K168" si="22">IF(COUNTA(W105:BN105)=0,"nein","ja")</f>
        <v>ja</v>
      </c>
      <c r="L105" s="5" t="s">
        <v>91</v>
      </c>
      <c r="M105" s="6" t="s">
        <v>74</v>
      </c>
      <c r="N105" s="5">
        <v>24</v>
      </c>
      <c r="O105" s="17" t="s">
        <v>126</v>
      </c>
      <c r="P105" s="17" t="s">
        <v>607</v>
      </c>
      <c r="R105" s="6" t="s">
        <v>77</v>
      </c>
      <c r="T105" s="6" t="s">
        <v>108</v>
      </c>
      <c r="X105" s="2">
        <v>360</v>
      </c>
      <c r="Y105" s="17" t="s">
        <v>83</v>
      </c>
      <c r="Z105" s="17" t="s">
        <v>82</v>
      </c>
      <c r="AA105" s="17">
        <v>360</v>
      </c>
      <c r="AB105" s="17" t="s">
        <v>81</v>
      </c>
      <c r="AC105" s="17" t="s">
        <v>82</v>
      </c>
      <c r="AD105" s="17">
        <v>360</v>
      </c>
      <c r="AE105" s="17" t="s">
        <v>81</v>
      </c>
      <c r="AF105" s="17" t="s">
        <v>82</v>
      </c>
      <c r="AG105" s="17"/>
      <c r="AH105" s="17"/>
      <c r="AI105" s="17"/>
      <c r="AJ105" s="17"/>
      <c r="BE105" s="23" t="str">
        <f t="shared" si="19"/>
        <v>EMF nein</v>
      </c>
      <c r="BF105" s="23" t="str">
        <f t="shared" si="13"/>
        <v/>
      </c>
      <c r="BG105" s="23" t="str">
        <f t="shared" si="14"/>
        <v/>
      </c>
      <c r="BH105" s="23">
        <f t="shared" si="15"/>
        <v>0</v>
      </c>
      <c r="BO105" s="2" t="s">
        <v>608</v>
      </c>
      <c r="BP105" s="3">
        <v>1</v>
      </c>
      <c r="BQ105" s="2" t="s">
        <v>609</v>
      </c>
    </row>
    <row r="106" spans="1:69" ht="16.149999999999999" customHeight="1" x14ac:dyDescent="0.25">
      <c r="A106" s="16">
        <v>105</v>
      </c>
      <c r="B106" s="17" t="s">
        <v>69</v>
      </c>
      <c r="C106" s="48" t="s">
        <v>610</v>
      </c>
      <c r="D106" s="2" t="s">
        <v>137</v>
      </c>
      <c r="E106" s="48" t="s">
        <v>611</v>
      </c>
      <c r="F106" s="67">
        <v>42486</v>
      </c>
      <c r="G106" s="3">
        <f t="shared" si="20"/>
        <v>4</v>
      </c>
      <c r="H106" s="3">
        <f t="shared" si="21"/>
        <v>2016</v>
      </c>
      <c r="I106" s="19">
        <v>0.21875</v>
      </c>
      <c r="J106" s="20">
        <f t="shared" si="18"/>
        <v>5</v>
      </c>
      <c r="K106" s="5" t="str">
        <f t="shared" si="22"/>
        <v>ja</v>
      </c>
      <c r="L106" s="21" t="s">
        <v>73</v>
      </c>
      <c r="M106" s="6" t="s">
        <v>74</v>
      </c>
      <c r="N106" s="5">
        <v>19</v>
      </c>
      <c r="O106" s="17" t="s">
        <v>75</v>
      </c>
      <c r="P106" s="17" t="s">
        <v>612</v>
      </c>
      <c r="R106" s="6" t="s">
        <v>77</v>
      </c>
      <c r="S106" s="2" t="s">
        <v>78</v>
      </c>
      <c r="T106" s="6" t="s">
        <v>108</v>
      </c>
      <c r="X106" s="2">
        <v>213</v>
      </c>
      <c r="Y106" s="17" t="s">
        <v>94</v>
      </c>
      <c r="Z106" s="17" t="s">
        <v>82</v>
      </c>
      <c r="AA106" s="17">
        <v>213</v>
      </c>
      <c r="AB106" s="17" t="s">
        <v>94</v>
      </c>
      <c r="AC106" s="17" t="s">
        <v>82</v>
      </c>
      <c r="AD106" s="17"/>
      <c r="AE106" s="17"/>
      <c r="AF106" s="17"/>
      <c r="AG106" s="17"/>
      <c r="AH106" s="17"/>
      <c r="AI106" s="17"/>
      <c r="AJ106" s="17"/>
      <c r="BE106" s="23" t="str">
        <f t="shared" si="19"/>
        <v>EMF nein</v>
      </c>
      <c r="BF106" s="23" t="str">
        <f t="shared" si="13"/>
        <v/>
      </c>
      <c r="BG106" s="23" t="str">
        <f t="shared" si="14"/>
        <v/>
      </c>
      <c r="BH106" s="23">
        <f t="shared" si="15"/>
        <v>0</v>
      </c>
      <c r="BO106" s="2" t="s">
        <v>613</v>
      </c>
      <c r="BP106" s="3">
        <v>1</v>
      </c>
      <c r="BQ106" s="2" t="s">
        <v>614</v>
      </c>
    </row>
    <row r="107" spans="1:69" ht="16.149999999999999" customHeight="1" x14ac:dyDescent="0.25">
      <c r="A107" s="16">
        <v>106</v>
      </c>
      <c r="B107" s="17" t="s">
        <v>69</v>
      </c>
      <c r="C107" s="48" t="s">
        <v>615</v>
      </c>
      <c r="D107" s="2" t="s">
        <v>264</v>
      </c>
      <c r="E107" s="48" t="s">
        <v>616</v>
      </c>
      <c r="F107" s="67">
        <v>41593</v>
      </c>
      <c r="G107" s="3">
        <f t="shared" si="20"/>
        <v>11</v>
      </c>
      <c r="H107" s="3">
        <f t="shared" si="21"/>
        <v>2013</v>
      </c>
      <c r="I107" s="19">
        <v>0.64583333333333304</v>
      </c>
      <c r="J107" s="20">
        <f t="shared" si="18"/>
        <v>15</v>
      </c>
      <c r="K107" s="5" t="str">
        <f t="shared" si="22"/>
        <v>ja</v>
      </c>
      <c r="L107" s="21" t="s">
        <v>73</v>
      </c>
      <c r="M107" s="6" t="s">
        <v>74</v>
      </c>
      <c r="N107" s="5">
        <v>73</v>
      </c>
      <c r="O107" s="17" t="s">
        <v>75</v>
      </c>
      <c r="P107" s="17" t="s">
        <v>617</v>
      </c>
      <c r="R107" s="6" t="s">
        <v>77</v>
      </c>
      <c r="S107" s="2" t="s">
        <v>93</v>
      </c>
      <c r="T107" s="6" t="s">
        <v>154</v>
      </c>
      <c r="X107" s="2">
        <v>250</v>
      </c>
      <c r="Y107" s="17" t="s">
        <v>81</v>
      </c>
      <c r="Z107" s="17" t="s">
        <v>82</v>
      </c>
      <c r="AA107" s="17">
        <v>250</v>
      </c>
      <c r="AB107" s="17" t="s">
        <v>83</v>
      </c>
      <c r="AC107" s="17" t="s">
        <v>82</v>
      </c>
      <c r="AD107" s="17"/>
      <c r="AE107" s="17"/>
      <c r="AF107" s="17"/>
      <c r="AG107" s="17"/>
      <c r="AH107" s="17"/>
      <c r="AI107" s="17"/>
      <c r="AJ107" s="17"/>
      <c r="BE107" s="23" t="str">
        <f t="shared" si="19"/>
        <v>EMF nein</v>
      </c>
      <c r="BF107" s="23" t="str">
        <f t="shared" si="13"/>
        <v/>
      </c>
      <c r="BG107" s="23" t="str">
        <f t="shared" si="14"/>
        <v/>
      </c>
      <c r="BH107" s="23">
        <f t="shared" si="15"/>
        <v>0</v>
      </c>
      <c r="BO107" s="2" t="s">
        <v>618</v>
      </c>
      <c r="BP107" s="3">
        <v>1</v>
      </c>
      <c r="BQ107" s="2" t="s">
        <v>619</v>
      </c>
    </row>
    <row r="108" spans="1:69" ht="16.149999999999999" customHeight="1" x14ac:dyDescent="0.25">
      <c r="A108" s="16">
        <v>107</v>
      </c>
      <c r="B108" s="17" t="s">
        <v>87</v>
      </c>
      <c r="C108" s="48" t="s">
        <v>620</v>
      </c>
      <c r="D108" s="2" t="s">
        <v>264</v>
      </c>
      <c r="E108" s="48" t="s">
        <v>621</v>
      </c>
      <c r="F108" s="67">
        <v>41603</v>
      </c>
      <c r="G108" s="3">
        <f t="shared" si="20"/>
        <v>11</v>
      </c>
      <c r="H108" s="3">
        <f t="shared" si="21"/>
        <v>2013</v>
      </c>
      <c r="I108" s="19">
        <v>0.80902777777777801</v>
      </c>
      <c r="J108" s="20">
        <f t="shared" si="18"/>
        <v>19</v>
      </c>
      <c r="K108" s="5" t="str">
        <f t="shared" si="22"/>
        <v>ja</v>
      </c>
      <c r="L108" s="5" t="s">
        <v>91</v>
      </c>
      <c r="M108" s="6" t="s">
        <v>74</v>
      </c>
      <c r="N108" s="5">
        <v>70</v>
      </c>
      <c r="O108" s="17" t="s">
        <v>75</v>
      </c>
      <c r="P108" s="17" t="s">
        <v>622</v>
      </c>
      <c r="R108" s="6" t="s">
        <v>77</v>
      </c>
      <c r="T108" s="22" t="s">
        <v>79</v>
      </c>
      <c r="U108" s="2" t="s">
        <v>115</v>
      </c>
      <c r="X108" s="2">
        <v>148</v>
      </c>
      <c r="Y108" s="17" t="s">
        <v>83</v>
      </c>
      <c r="Z108" s="17" t="s">
        <v>161</v>
      </c>
      <c r="AA108" s="17">
        <v>148</v>
      </c>
      <c r="AB108" s="17" t="s">
        <v>83</v>
      </c>
      <c r="AC108" s="17" t="s">
        <v>161</v>
      </c>
      <c r="AD108" s="17"/>
      <c r="AE108" s="17"/>
      <c r="AF108" s="17"/>
      <c r="AG108" s="17"/>
      <c r="AH108" s="17"/>
      <c r="AI108" s="17"/>
      <c r="AJ108" s="17"/>
      <c r="BE108" s="23" t="str">
        <f t="shared" si="19"/>
        <v>EMF nein</v>
      </c>
      <c r="BF108" s="23" t="str">
        <f t="shared" si="13"/>
        <v/>
      </c>
      <c r="BG108" s="23" t="str">
        <f t="shared" si="14"/>
        <v/>
      </c>
      <c r="BH108" s="23">
        <f t="shared" si="15"/>
        <v>0</v>
      </c>
      <c r="BO108" s="2" t="s">
        <v>623</v>
      </c>
      <c r="BP108" s="3">
        <v>1</v>
      </c>
      <c r="BQ108" s="2" t="s">
        <v>624</v>
      </c>
    </row>
    <row r="109" spans="1:69" ht="16.149999999999999" customHeight="1" x14ac:dyDescent="0.25">
      <c r="A109" s="16">
        <v>108</v>
      </c>
      <c r="B109" s="17" t="s">
        <v>87</v>
      </c>
      <c r="C109" s="48" t="s">
        <v>625</v>
      </c>
      <c r="D109" s="2" t="s">
        <v>172</v>
      </c>
      <c r="E109" s="48" t="s">
        <v>626</v>
      </c>
      <c r="F109" s="67">
        <v>43022</v>
      </c>
      <c r="G109" s="3">
        <f t="shared" si="20"/>
        <v>10</v>
      </c>
      <c r="H109" s="3">
        <f t="shared" si="21"/>
        <v>2017</v>
      </c>
      <c r="I109" s="19">
        <v>0.72222222222222199</v>
      </c>
      <c r="J109" s="20">
        <f t="shared" si="18"/>
        <v>17</v>
      </c>
      <c r="K109" s="5" t="str">
        <f t="shared" si="22"/>
        <v>ja</v>
      </c>
      <c r="L109" s="5" t="s">
        <v>91</v>
      </c>
      <c r="M109" s="6" t="s">
        <v>115</v>
      </c>
      <c r="N109" s="5">
        <v>73</v>
      </c>
      <c r="O109" s="17" t="s">
        <v>75</v>
      </c>
      <c r="P109" s="17" t="s">
        <v>627</v>
      </c>
      <c r="R109" s="6" t="s">
        <v>77</v>
      </c>
      <c r="T109" s="22" t="s">
        <v>79</v>
      </c>
      <c r="X109" s="2">
        <v>708</v>
      </c>
      <c r="Y109" s="17" t="s">
        <v>81</v>
      </c>
      <c r="Z109" s="17" t="s">
        <v>82</v>
      </c>
      <c r="AA109" s="17"/>
      <c r="AB109" s="17"/>
      <c r="AC109" s="17"/>
      <c r="AD109" s="17">
        <v>708</v>
      </c>
      <c r="AE109" s="17" t="s">
        <v>81</v>
      </c>
      <c r="AF109" s="17" t="s">
        <v>82</v>
      </c>
      <c r="AG109" s="17"/>
      <c r="AH109" s="17"/>
      <c r="AI109" s="17"/>
      <c r="AJ109" s="17">
        <v>670</v>
      </c>
      <c r="AK109" s="2" t="s">
        <v>83</v>
      </c>
      <c r="AL109" s="2" t="s">
        <v>84</v>
      </c>
      <c r="AN109" s="2" t="s">
        <v>81</v>
      </c>
      <c r="AO109" s="2" t="s">
        <v>84</v>
      </c>
      <c r="AQ109" s="2" t="s">
        <v>83</v>
      </c>
      <c r="AR109" s="2" t="s">
        <v>84</v>
      </c>
      <c r="AV109" s="2">
        <v>643</v>
      </c>
      <c r="AW109" s="2" t="s">
        <v>81</v>
      </c>
      <c r="AX109" s="2" t="s">
        <v>84</v>
      </c>
      <c r="AY109" s="2">
        <v>643</v>
      </c>
      <c r="AZ109" s="2" t="s">
        <v>81</v>
      </c>
      <c r="BA109" s="2" t="s">
        <v>84</v>
      </c>
      <c r="BB109" s="2">
        <v>643</v>
      </c>
      <c r="BC109" s="2" t="s">
        <v>81</v>
      </c>
      <c r="BD109" s="2" t="s">
        <v>84</v>
      </c>
      <c r="BE109" s="23" t="str">
        <f t="shared" si="19"/>
        <v>EMF nein</v>
      </c>
      <c r="BF109" s="23" t="str">
        <f t="shared" si="13"/>
        <v/>
      </c>
      <c r="BG109" s="23" t="str">
        <f t="shared" si="14"/>
        <v/>
      </c>
      <c r="BH109" s="23">
        <f t="shared" si="15"/>
        <v>0</v>
      </c>
      <c r="BO109" s="2" t="s">
        <v>628</v>
      </c>
      <c r="BP109" s="3">
        <v>1</v>
      </c>
      <c r="BQ109" s="2" t="s">
        <v>629</v>
      </c>
    </row>
    <row r="110" spans="1:69" ht="16.149999999999999" customHeight="1" x14ac:dyDescent="0.25">
      <c r="A110" s="16">
        <v>109</v>
      </c>
      <c r="B110" s="17" t="s">
        <v>211</v>
      </c>
      <c r="C110" s="48" t="s">
        <v>630</v>
      </c>
      <c r="D110" s="2" t="s">
        <v>172</v>
      </c>
      <c r="E110" s="48" t="s">
        <v>631</v>
      </c>
      <c r="F110" s="67">
        <v>43023</v>
      </c>
      <c r="G110" s="3">
        <f t="shared" si="20"/>
        <v>10</v>
      </c>
      <c r="H110" s="3">
        <f t="shared" si="21"/>
        <v>2017</v>
      </c>
      <c r="I110" s="19">
        <v>0.57638888888888895</v>
      </c>
      <c r="J110" s="20">
        <f t="shared" si="18"/>
        <v>13</v>
      </c>
      <c r="K110" s="5" t="str">
        <f t="shared" si="22"/>
        <v>ja</v>
      </c>
      <c r="L110" s="5" t="s">
        <v>91</v>
      </c>
      <c r="M110" s="6" t="s">
        <v>115</v>
      </c>
      <c r="N110" s="5">
        <v>60</v>
      </c>
      <c r="O110" s="17" t="s">
        <v>75</v>
      </c>
      <c r="P110" s="17" t="s">
        <v>632</v>
      </c>
      <c r="R110" s="6" t="s">
        <v>77</v>
      </c>
      <c r="T110" s="22" t="s">
        <v>79</v>
      </c>
      <c r="U110" s="2" t="s">
        <v>74</v>
      </c>
      <c r="X110" s="2">
        <v>70</v>
      </c>
      <c r="Y110" s="17" t="s">
        <v>83</v>
      </c>
      <c r="Z110" s="17" t="s">
        <v>84</v>
      </c>
      <c r="AA110" s="17">
        <v>70</v>
      </c>
      <c r="AB110" s="17" t="s">
        <v>81</v>
      </c>
      <c r="AC110" s="17" t="s">
        <v>84</v>
      </c>
      <c r="AD110" s="17">
        <v>70</v>
      </c>
      <c r="AE110" s="17" t="s">
        <v>83</v>
      </c>
      <c r="AF110" s="17" t="s">
        <v>84</v>
      </c>
      <c r="AG110" s="17"/>
      <c r="AH110" s="17"/>
      <c r="AI110" s="17"/>
      <c r="AJ110" s="17">
        <v>177</v>
      </c>
      <c r="AK110" s="17" t="s">
        <v>81</v>
      </c>
      <c r="AL110" s="17" t="s">
        <v>84</v>
      </c>
      <c r="AP110" s="2">
        <v>177</v>
      </c>
      <c r="AQ110" s="2" t="s">
        <v>81</v>
      </c>
      <c r="AR110" s="2" t="s">
        <v>84</v>
      </c>
      <c r="BE110" s="23" t="str">
        <f t="shared" si="19"/>
        <v>EMF nein</v>
      </c>
      <c r="BF110" s="23" t="str">
        <f t="shared" si="13"/>
        <v/>
      </c>
      <c r="BG110" s="23" t="str">
        <f t="shared" si="14"/>
        <v/>
      </c>
      <c r="BH110" s="23">
        <f t="shared" si="15"/>
        <v>0</v>
      </c>
      <c r="BO110" s="2" t="s">
        <v>633</v>
      </c>
      <c r="BP110" s="3">
        <v>1</v>
      </c>
      <c r="BQ110" s="2" t="s">
        <v>634</v>
      </c>
    </row>
    <row r="111" spans="1:69" ht="16.149999999999999" customHeight="1" x14ac:dyDescent="0.25">
      <c r="A111" s="16">
        <v>110</v>
      </c>
      <c r="B111" s="17" t="s">
        <v>69</v>
      </c>
      <c r="C111" s="48" t="s">
        <v>635</v>
      </c>
      <c r="D111" s="2" t="s">
        <v>124</v>
      </c>
      <c r="E111" s="48" t="s">
        <v>636</v>
      </c>
      <c r="F111" s="67">
        <v>41768</v>
      </c>
      <c r="G111" s="3">
        <f t="shared" si="20"/>
        <v>5</v>
      </c>
      <c r="H111" s="3">
        <f t="shared" si="21"/>
        <v>2014</v>
      </c>
      <c r="I111" s="19">
        <v>0.40625</v>
      </c>
      <c r="J111" s="20">
        <f t="shared" si="18"/>
        <v>9</v>
      </c>
      <c r="K111" s="5" t="str">
        <f t="shared" si="22"/>
        <v>ja</v>
      </c>
      <c r="L111" s="5" t="s">
        <v>91</v>
      </c>
      <c r="M111" s="6" t="s">
        <v>74</v>
      </c>
      <c r="N111" s="5">
        <v>56</v>
      </c>
      <c r="O111" s="2" t="s">
        <v>140</v>
      </c>
      <c r="P111" s="17" t="s">
        <v>637</v>
      </c>
      <c r="Q111" s="6" t="s">
        <v>186</v>
      </c>
      <c r="R111" s="6" t="s">
        <v>77</v>
      </c>
      <c r="S111" s="2" t="s">
        <v>132</v>
      </c>
      <c r="T111" s="22" t="s">
        <v>79</v>
      </c>
      <c r="X111" s="2">
        <v>135</v>
      </c>
      <c r="Y111" s="17" t="s">
        <v>81</v>
      </c>
      <c r="Z111" s="17" t="s">
        <v>84</v>
      </c>
      <c r="AA111" s="17">
        <v>135</v>
      </c>
      <c r="AB111" s="17" t="s">
        <v>81</v>
      </c>
      <c r="AC111" s="17" t="s">
        <v>84</v>
      </c>
      <c r="AD111" s="17">
        <v>135</v>
      </c>
      <c r="AE111" s="17" t="s">
        <v>81</v>
      </c>
      <c r="AF111" s="17" t="s">
        <v>84</v>
      </c>
      <c r="AG111" s="17"/>
      <c r="AH111" s="17"/>
      <c r="AI111" s="17"/>
      <c r="AJ111" s="17"/>
      <c r="BE111" s="23" t="str">
        <f t="shared" si="19"/>
        <v>EMF nein</v>
      </c>
      <c r="BF111" s="23" t="str">
        <f t="shared" si="13"/>
        <v/>
      </c>
      <c r="BG111" s="23" t="str">
        <f t="shared" si="14"/>
        <v/>
      </c>
      <c r="BH111" s="23">
        <f t="shared" si="15"/>
        <v>0</v>
      </c>
      <c r="BO111" s="2" t="s">
        <v>638</v>
      </c>
      <c r="BP111" s="3">
        <v>1</v>
      </c>
      <c r="BQ111" s="2" t="s">
        <v>639</v>
      </c>
    </row>
    <row r="112" spans="1:69" ht="16.149999999999999" customHeight="1" x14ac:dyDescent="0.25">
      <c r="A112" s="16">
        <v>111</v>
      </c>
      <c r="B112" s="17" t="s">
        <v>69</v>
      </c>
      <c r="C112" s="48" t="s">
        <v>640</v>
      </c>
      <c r="D112" s="2" t="s">
        <v>145</v>
      </c>
      <c r="E112" s="48" t="s">
        <v>641</v>
      </c>
      <c r="F112" s="67">
        <v>41813</v>
      </c>
      <c r="G112" s="3">
        <f t="shared" si="20"/>
        <v>6</v>
      </c>
      <c r="H112" s="3">
        <f t="shared" si="21"/>
        <v>2014</v>
      </c>
      <c r="I112" s="19">
        <v>0.30208333333333298</v>
      </c>
      <c r="J112" s="20">
        <f t="shared" si="18"/>
        <v>7</v>
      </c>
      <c r="K112" s="5" t="str">
        <f t="shared" si="22"/>
        <v>ja</v>
      </c>
      <c r="L112" s="5" t="s">
        <v>91</v>
      </c>
      <c r="M112" s="6" t="s">
        <v>74</v>
      </c>
      <c r="O112" s="2" t="s">
        <v>140</v>
      </c>
      <c r="P112" s="17" t="s">
        <v>642</v>
      </c>
      <c r="R112" s="6" t="s">
        <v>335</v>
      </c>
      <c r="S112" s="2" t="s">
        <v>78</v>
      </c>
      <c r="T112" s="6" t="s">
        <v>154</v>
      </c>
      <c r="Y112" s="17"/>
      <c r="Z112" s="17"/>
      <c r="AA112" s="17">
        <v>370</v>
      </c>
      <c r="AB112" s="17" t="s">
        <v>81</v>
      </c>
      <c r="AC112" s="17" t="s">
        <v>168</v>
      </c>
      <c r="AD112" s="17"/>
      <c r="AE112" s="17"/>
      <c r="AF112" s="17"/>
      <c r="AG112" s="17"/>
      <c r="AH112" s="17"/>
      <c r="AI112" s="17"/>
      <c r="AJ112" s="17">
        <v>360</v>
      </c>
      <c r="AK112" s="2" t="s">
        <v>94</v>
      </c>
      <c r="AL112" s="2" t="s">
        <v>168</v>
      </c>
      <c r="AM112" s="2">
        <v>360</v>
      </c>
      <c r="AN112" s="2" t="s">
        <v>94</v>
      </c>
      <c r="AO112" s="2" t="s">
        <v>168</v>
      </c>
      <c r="AP112" s="2">
        <v>360</v>
      </c>
      <c r="AQ112" s="2" t="s">
        <v>94</v>
      </c>
      <c r="AR112" s="2" t="s">
        <v>168</v>
      </c>
      <c r="AV112" s="2">
        <v>360</v>
      </c>
      <c r="AW112" s="2" t="s">
        <v>94</v>
      </c>
      <c r="AX112" s="2" t="s">
        <v>168</v>
      </c>
      <c r="BB112" s="2">
        <v>360</v>
      </c>
      <c r="BC112" s="2" t="s">
        <v>94</v>
      </c>
      <c r="BD112" s="2" t="s">
        <v>168</v>
      </c>
      <c r="BE112" s="23" t="str">
        <f t="shared" si="19"/>
        <v>EMF ja</v>
      </c>
      <c r="BF112" s="23">
        <f t="shared" si="13"/>
        <v>137</v>
      </c>
      <c r="BG112" s="23" t="str">
        <f t="shared" si="14"/>
        <v>100-499m</v>
      </c>
      <c r="BH112" s="23">
        <f t="shared" si="15"/>
        <v>1</v>
      </c>
      <c r="BM112" s="2" t="s">
        <v>162</v>
      </c>
      <c r="BN112" s="2">
        <v>137</v>
      </c>
      <c r="BO112" s="2" t="s">
        <v>643</v>
      </c>
      <c r="BP112" s="3">
        <v>1</v>
      </c>
      <c r="BQ112" s="2" t="s">
        <v>644</v>
      </c>
    </row>
    <row r="113" spans="1:69" ht="16.149999999999999" customHeight="1" x14ac:dyDescent="0.25">
      <c r="A113" s="16">
        <v>112</v>
      </c>
      <c r="B113" s="17" t="s">
        <v>69</v>
      </c>
      <c r="C113" s="48" t="s">
        <v>645</v>
      </c>
      <c r="D113" s="2" t="s">
        <v>71</v>
      </c>
      <c r="E113" s="48" t="s">
        <v>646</v>
      </c>
      <c r="F113" s="67">
        <v>43023</v>
      </c>
      <c r="G113" s="3">
        <f t="shared" si="20"/>
        <v>10</v>
      </c>
      <c r="H113" s="3">
        <f t="shared" si="21"/>
        <v>2017</v>
      </c>
      <c r="I113" s="19">
        <v>0.60416666666666696</v>
      </c>
      <c r="J113" s="20">
        <f t="shared" si="18"/>
        <v>14</v>
      </c>
      <c r="K113" s="5" t="str">
        <f t="shared" si="22"/>
        <v>ja</v>
      </c>
      <c r="L113" s="5" t="s">
        <v>91</v>
      </c>
      <c r="M113" s="6" t="s">
        <v>74</v>
      </c>
      <c r="N113" s="5">
        <v>20</v>
      </c>
      <c r="O113" s="17" t="s">
        <v>126</v>
      </c>
      <c r="P113" s="17" t="s">
        <v>647</v>
      </c>
      <c r="R113" s="6" t="s">
        <v>77</v>
      </c>
      <c r="T113" s="22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BE113" s="23" t="str">
        <f t="shared" si="19"/>
        <v>EMF ja</v>
      </c>
      <c r="BF113" s="23">
        <f t="shared" si="13"/>
        <v>620</v>
      </c>
      <c r="BG113" s="23" t="str">
        <f t="shared" si="14"/>
        <v>500+m</v>
      </c>
      <c r="BH113" s="23">
        <f t="shared" si="15"/>
        <v>1</v>
      </c>
      <c r="BM113" s="2" t="s">
        <v>162</v>
      </c>
      <c r="BN113" s="2">
        <v>620</v>
      </c>
      <c r="BO113" s="2" t="s">
        <v>648</v>
      </c>
      <c r="BP113" s="3">
        <v>1</v>
      </c>
      <c r="BQ113" s="2" t="s">
        <v>649</v>
      </c>
    </row>
    <row r="114" spans="1:69" ht="16.149999999999999" customHeight="1" x14ac:dyDescent="0.25">
      <c r="A114" s="16">
        <v>113</v>
      </c>
      <c r="B114" s="17" t="s">
        <v>69</v>
      </c>
      <c r="C114" s="48" t="s">
        <v>650</v>
      </c>
      <c r="D114" s="2" t="s">
        <v>651</v>
      </c>
      <c r="E114" s="48" t="s">
        <v>652</v>
      </c>
      <c r="F114" s="67">
        <v>42541</v>
      </c>
      <c r="G114" s="3">
        <f t="shared" si="20"/>
        <v>6</v>
      </c>
      <c r="H114" s="3">
        <f t="shared" si="21"/>
        <v>2016</v>
      </c>
      <c r="I114" s="19">
        <v>0.8125</v>
      </c>
      <c r="J114" s="20">
        <f t="shared" si="18"/>
        <v>19</v>
      </c>
      <c r="K114" s="5" t="str">
        <f t="shared" si="22"/>
        <v>ja</v>
      </c>
      <c r="L114" s="5" t="s">
        <v>91</v>
      </c>
      <c r="M114" s="6" t="s">
        <v>74</v>
      </c>
      <c r="N114" s="5">
        <v>72</v>
      </c>
      <c r="O114" s="17" t="s">
        <v>126</v>
      </c>
      <c r="P114" s="17" t="s">
        <v>653</v>
      </c>
      <c r="Q114" s="6" t="s">
        <v>186</v>
      </c>
      <c r="R114" s="6" t="s">
        <v>77</v>
      </c>
      <c r="T114" s="6" t="s">
        <v>108</v>
      </c>
      <c r="X114" s="2">
        <v>562</v>
      </c>
      <c r="Y114" s="17" t="s">
        <v>81</v>
      </c>
      <c r="Z114" s="17" t="s">
        <v>84</v>
      </c>
      <c r="AA114" s="17"/>
      <c r="AB114" s="17"/>
      <c r="AC114" s="17"/>
      <c r="AD114" s="17">
        <v>562</v>
      </c>
      <c r="AE114" s="17" t="s">
        <v>81</v>
      </c>
      <c r="AF114" s="17" t="s">
        <v>84</v>
      </c>
      <c r="AG114" s="17"/>
      <c r="AH114" s="17"/>
      <c r="AI114" s="17"/>
      <c r="AJ114" s="17"/>
      <c r="BE114" s="23" t="str">
        <f t="shared" si="19"/>
        <v>EMF nein</v>
      </c>
      <c r="BF114" s="23" t="str">
        <f t="shared" si="13"/>
        <v/>
      </c>
      <c r="BG114" s="23" t="str">
        <f t="shared" si="14"/>
        <v/>
      </c>
      <c r="BH114" s="23">
        <f t="shared" si="15"/>
        <v>0</v>
      </c>
      <c r="BO114" s="2" t="s">
        <v>654</v>
      </c>
      <c r="BP114" s="3">
        <v>1</v>
      </c>
      <c r="BQ114" s="2" t="s">
        <v>655</v>
      </c>
    </row>
    <row r="115" spans="1:69" ht="16.149999999999999" customHeight="1" x14ac:dyDescent="0.25">
      <c r="A115" s="16">
        <v>114</v>
      </c>
      <c r="B115" s="17" t="s">
        <v>69</v>
      </c>
      <c r="C115" s="48" t="s">
        <v>656</v>
      </c>
      <c r="D115" s="2" t="s">
        <v>651</v>
      </c>
      <c r="E115" s="48" t="s">
        <v>657</v>
      </c>
      <c r="F115" s="67">
        <v>41802</v>
      </c>
      <c r="G115" s="3">
        <f t="shared" si="20"/>
        <v>6</v>
      </c>
      <c r="H115" s="3">
        <f t="shared" si="21"/>
        <v>2014</v>
      </c>
      <c r="I115" s="19">
        <v>6.25E-2</v>
      </c>
      <c r="J115" s="20">
        <f t="shared" si="18"/>
        <v>1</v>
      </c>
      <c r="K115" s="5" t="str">
        <f t="shared" si="22"/>
        <v>ja</v>
      </c>
      <c r="L115" s="5" t="s">
        <v>91</v>
      </c>
      <c r="M115" s="6" t="s">
        <v>115</v>
      </c>
      <c r="N115" s="5">
        <v>25</v>
      </c>
      <c r="O115" s="17" t="s">
        <v>126</v>
      </c>
      <c r="P115" s="17" t="s">
        <v>658</v>
      </c>
      <c r="R115" s="6" t="s">
        <v>77</v>
      </c>
      <c r="S115" s="2" t="s">
        <v>109</v>
      </c>
      <c r="T115" s="22" t="s">
        <v>79</v>
      </c>
      <c r="X115" s="2">
        <v>319</v>
      </c>
      <c r="Y115" s="17" t="s">
        <v>81</v>
      </c>
      <c r="Z115" s="17" t="s">
        <v>84</v>
      </c>
      <c r="AA115" s="17">
        <v>319</v>
      </c>
      <c r="AB115" s="17" t="s">
        <v>81</v>
      </c>
      <c r="AC115" s="17" t="s">
        <v>84</v>
      </c>
      <c r="AD115" s="17">
        <v>319</v>
      </c>
      <c r="AE115" s="17" t="s">
        <v>81</v>
      </c>
      <c r="AF115" s="17" t="s">
        <v>84</v>
      </c>
      <c r="AG115" s="17"/>
      <c r="AH115" s="17"/>
      <c r="AI115" s="17"/>
      <c r="AJ115" s="17"/>
      <c r="BE115" s="23" t="str">
        <f t="shared" si="19"/>
        <v>EMF nein</v>
      </c>
      <c r="BF115" s="23" t="str">
        <f t="shared" si="13"/>
        <v/>
      </c>
      <c r="BG115" s="23" t="str">
        <f t="shared" si="14"/>
        <v/>
      </c>
      <c r="BH115" s="23">
        <f t="shared" si="15"/>
        <v>0</v>
      </c>
      <c r="BO115" s="2" t="s">
        <v>659</v>
      </c>
      <c r="BP115" s="3">
        <v>1</v>
      </c>
      <c r="BQ115" s="2" t="s">
        <v>660</v>
      </c>
    </row>
    <row r="116" spans="1:69" ht="16.149999999999999" customHeight="1" x14ac:dyDescent="0.25">
      <c r="A116" s="16">
        <v>115</v>
      </c>
      <c r="B116" s="17" t="s">
        <v>69</v>
      </c>
      <c r="C116" s="48" t="s">
        <v>661</v>
      </c>
      <c r="D116" s="2" t="s">
        <v>151</v>
      </c>
      <c r="E116" s="48" t="s">
        <v>662</v>
      </c>
      <c r="F116" s="67">
        <v>41884</v>
      </c>
      <c r="G116" s="3">
        <f t="shared" si="20"/>
        <v>9</v>
      </c>
      <c r="H116" s="3">
        <f t="shared" si="21"/>
        <v>2014</v>
      </c>
      <c r="I116" s="19">
        <v>0.41666666666666702</v>
      </c>
      <c r="J116" s="20">
        <f t="shared" si="18"/>
        <v>10</v>
      </c>
      <c r="K116" s="5" t="str">
        <f t="shared" si="22"/>
        <v>ja</v>
      </c>
      <c r="L116" s="21" t="s">
        <v>73</v>
      </c>
      <c r="M116" s="6" t="s">
        <v>74</v>
      </c>
      <c r="N116" s="5">
        <v>41</v>
      </c>
      <c r="O116" s="17" t="s">
        <v>126</v>
      </c>
      <c r="P116" s="2" t="s">
        <v>663</v>
      </c>
      <c r="R116" s="6" t="s">
        <v>77</v>
      </c>
      <c r="S116" s="2" t="s">
        <v>132</v>
      </c>
      <c r="T116" s="6" t="s">
        <v>108</v>
      </c>
      <c r="X116" s="2">
        <v>662</v>
      </c>
      <c r="Y116" s="17" t="s">
        <v>81</v>
      </c>
      <c r="Z116" s="17" t="s">
        <v>82</v>
      </c>
      <c r="AA116" s="17">
        <v>662</v>
      </c>
      <c r="AB116" s="17" t="s">
        <v>81</v>
      </c>
      <c r="AC116" s="17" t="s">
        <v>82</v>
      </c>
      <c r="AD116" s="17">
        <v>662</v>
      </c>
      <c r="AE116" s="17" t="s">
        <v>81</v>
      </c>
      <c r="AF116" s="17" t="s">
        <v>82</v>
      </c>
      <c r="AG116" s="17"/>
      <c r="AH116" s="17"/>
      <c r="AI116" s="17"/>
      <c r="AJ116" s="17"/>
      <c r="BE116" s="23" t="str">
        <f t="shared" si="19"/>
        <v>EMF nein</v>
      </c>
      <c r="BF116" s="23" t="str">
        <f t="shared" si="13"/>
        <v/>
      </c>
      <c r="BG116" s="23" t="str">
        <f t="shared" si="14"/>
        <v/>
      </c>
      <c r="BH116" s="23">
        <f t="shared" si="15"/>
        <v>0</v>
      </c>
      <c r="BO116" s="2" t="s">
        <v>664</v>
      </c>
      <c r="BP116" s="3">
        <v>1</v>
      </c>
      <c r="BQ116" s="2" t="s">
        <v>665</v>
      </c>
    </row>
    <row r="117" spans="1:69" ht="16.149999999999999" customHeight="1" x14ac:dyDescent="0.25">
      <c r="A117" s="69">
        <v>116</v>
      </c>
      <c r="B117" s="17" t="s">
        <v>69</v>
      </c>
      <c r="C117" s="70" t="s">
        <v>263</v>
      </c>
      <c r="D117" s="2" t="s">
        <v>264</v>
      </c>
      <c r="E117" s="48" t="s">
        <v>666</v>
      </c>
      <c r="F117" s="67">
        <v>41821</v>
      </c>
      <c r="G117" s="3">
        <f t="shared" si="20"/>
        <v>7</v>
      </c>
      <c r="H117" s="3">
        <f t="shared" si="21"/>
        <v>2014</v>
      </c>
      <c r="I117" s="19">
        <v>0.71875</v>
      </c>
      <c r="J117" s="20">
        <f t="shared" si="18"/>
        <v>17</v>
      </c>
      <c r="K117" s="5" t="str">
        <f t="shared" si="22"/>
        <v>ja</v>
      </c>
      <c r="L117" s="5" t="s">
        <v>91</v>
      </c>
      <c r="M117" s="6" t="s">
        <v>74</v>
      </c>
      <c r="N117" s="5">
        <v>53</v>
      </c>
      <c r="O117" s="17" t="s">
        <v>75</v>
      </c>
      <c r="P117" s="17" t="s">
        <v>667</v>
      </c>
      <c r="R117" s="6" t="s">
        <v>77</v>
      </c>
      <c r="S117" s="2" t="s">
        <v>132</v>
      </c>
      <c r="T117" s="22" t="s">
        <v>202</v>
      </c>
      <c r="X117" s="2">
        <v>87</v>
      </c>
      <c r="Y117" s="17" t="s">
        <v>94</v>
      </c>
      <c r="Z117" s="17" t="s">
        <v>82</v>
      </c>
      <c r="AA117" s="17"/>
      <c r="AB117" s="17"/>
      <c r="AC117" s="17"/>
      <c r="AD117" s="17"/>
      <c r="AE117" s="17"/>
      <c r="AF117" s="17"/>
      <c r="AG117" s="17"/>
      <c r="AH117" s="17"/>
      <c r="AI117" s="17"/>
      <c r="AJ117" s="17">
        <v>455</v>
      </c>
      <c r="AK117" s="2" t="s">
        <v>83</v>
      </c>
      <c r="AL117" s="2" t="s">
        <v>168</v>
      </c>
      <c r="AM117" s="2">
        <v>455</v>
      </c>
      <c r="AN117" s="2" t="s">
        <v>81</v>
      </c>
      <c r="AO117" s="2" t="s">
        <v>168</v>
      </c>
      <c r="AP117" s="2">
        <v>455</v>
      </c>
      <c r="AQ117" s="2" t="s">
        <v>83</v>
      </c>
      <c r="AR117" s="2" t="s">
        <v>168</v>
      </c>
      <c r="BE117" s="23" t="str">
        <f t="shared" si="19"/>
        <v>EMF nein</v>
      </c>
      <c r="BF117" s="23" t="str">
        <f t="shared" si="13"/>
        <v/>
      </c>
      <c r="BG117" s="23" t="str">
        <f t="shared" si="14"/>
        <v/>
      </c>
      <c r="BH117" s="23">
        <f t="shared" si="15"/>
        <v>0</v>
      </c>
      <c r="BO117" s="2" t="s">
        <v>668</v>
      </c>
      <c r="BP117" s="3">
        <v>1</v>
      </c>
      <c r="BQ117" s="2" t="s">
        <v>669</v>
      </c>
    </row>
    <row r="118" spans="1:69" ht="16.149999999999999" customHeight="1" x14ac:dyDescent="0.25">
      <c r="A118" s="16">
        <v>117</v>
      </c>
      <c r="B118" s="17" t="s">
        <v>69</v>
      </c>
      <c r="C118" s="48" t="s">
        <v>670</v>
      </c>
      <c r="D118" s="2" t="s">
        <v>192</v>
      </c>
      <c r="E118" s="48" t="s">
        <v>671</v>
      </c>
      <c r="F118" s="67">
        <v>42652</v>
      </c>
      <c r="G118" s="3">
        <f t="shared" si="20"/>
        <v>10</v>
      </c>
      <c r="H118" s="3">
        <f t="shared" si="21"/>
        <v>2016</v>
      </c>
      <c r="I118" s="19">
        <v>0.29513888888888901</v>
      </c>
      <c r="J118" s="20">
        <f t="shared" si="18"/>
        <v>7</v>
      </c>
      <c r="K118" s="5" t="str">
        <f t="shared" si="22"/>
        <v>ja</v>
      </c>
      <c r="L118" s="5" t="s">
        <v>91</v>
      </c>
      <c r="M118" s="6" t="s">
        <v>115</v>
      </c>
      <c r="N118" s="5">
        <v>47</v>
      </c>
      <c r="O118" s="17" t="s">
        <v>75</v>
      </c>
      <c r="P118" s="17" t="s">
        <v>672</v>
      </c>
      <c r="R118" s="6" t="s">
        <v>77</v>
      </c>
      <c r="T118" s="22"/>
      <c r="W118" s="2" t="s">
        <v>673</v>
      </c>
      <c r="X118" s="2">
        <v>643</v>
      </c>
      <c r="Y118" s="17" t="s">
        <v>81</v>
      </c>
      <c r="Z118" s="17" t="s">
        <v>84</v>
      </c>
      <c r="AA118" s="17"/>
      <c r="AB118" s="17"/>
      <c r="AC118" s="17"/>
      <c r="AD118" s="17">
        <v>643</v>
      </c>
      <c r="AE118" s="17" t="s">
        <v>81</v>
      </c>
      <c r="AF118" s="17" t="s">
        <v>84</v>
      </c>
      <c r="AG118" s="17"/>
      <c r="AH118" s="17"/>
      <c r="AI118" s="17"/>
      <c r="AJ118" s="17">
        <v>891</v>
      </c>
      <c r="AK118" s="2" t="s">
        <v>81</v>
      </c>
      <c r="AL118" s="17" t="s">
        <v>82</v>
      </c>
      <c r="AM118" s="2">
        <v>891</v>
      </c>
      <c r="AN118" s="17" t="s">
        <v>81</v>
      </c>
      <c r="AO118" s="2" t="s">
        <v>82</v>
      </c>
      <c r="AP118" s="2">
        <v>891</v>
      </c>
      <c r="AQ118" s="2" t="s">
        <v>81</v>
      </c>
      <c r="AR118" s="2" t="s">
        <v>82</v>
      </c>
      <c r="AV118" s="2">
        <v>1001</v>
      </c>
      <c r="AW118" s="2" t="s">
        <v>81</v>
      </c>
      <c r="AX118" s="2" t="s">
        <v>82</v>
      </c>
      <c r="AY118" s="2">
        <v>1001</v>
      </c>
      <c r="AZ118" s="2" t="s">
        <v>81</v>
      </c>
      <c r="BA118" s="2" t="s">
        <v>82</v>
      </c>
      <c r="BB118" s="2">
        <v>1001</v>
      </c>
      <c r="BC118" s="2" t="s">
        <v>83</v>
      </c>
      <c r="BD118" s="2" t="s">
        <v>82</v>
      </c>
      <c r="BE118" s="23" t="str">
        <f t="shared" si="19"/>
        <v>EMF ja</v>
      </c>
      <c r="BF118" s="23">
        <f t="shared" si="13"/>
        <v>5</v>
      </c>
      <c r="BG118" s="23" t="str">
        <f t="shared" si="14"/>
        <v>&lt;100m</v>
      </c>
      <c r="BH118" s="23">
        <f t="shared" si="15"/>
        <v>2</v>
      </c>
      <c r="BK118" s="2" t="s">
        <v>110</v>
      </c>
      <c r="BL118" s="2">
        <v>10</v>
      </c>
      <c r="BM118" s="2" t="s">
        <v>110</v>
      </c>
      <c r="BN118" s="2">
        <v>5</v>
      </c>
      <c r="BO118" s="2" t="s">
        <v>674</v>
      </c>
      <c r="BP118" s="3">
        <v>1</v>
      </c>
      <c r="BQ118" s="2" t="s">
        <v>675</v>
      </c>
    </row>
    <row r="119" spans="1:69" ht="16.149999999999999" customHeight="1" x14ac:dyDescent="0.25">
      <c r="A119" s="16">
        <v>118</v>
      </c>
      <c r="B119" s="17" t="s">
        <v>69</v>
      </c>
      <c r="C119" s="48" t="s">
        <v>676</v>
      </c>
      <c r="D119" s="2" t="s">
        <v>151</v>
      </c>
      <c r="E119" s="48" t="s">
        <v>482</v>
      </c>
      <c r="F119" s="67">
        <v>42405</v>
      </c>
      <c r="G119" s="3">
        <f t="shared" si="20"/>
        <v>2</v>
      </c>
      <c r="H119" s="3">
        <f t="shared" si="21"/>
        <v>2016</v>
      </c>
      <c r="I119" s="19">
        <v>0.30208333333333298</v>
      </c>
      <c r="J119" s="20">
        <f t="shared" si="18"/>
        <v>7</v>
      </c>
      <c r="K119" s="5" t="str">
        <f t="shared" si="22"/>
        <v>ja</v>
      </c>
      <c r="L119" s="5" t="s">
        <v>91</v>
      </c>
      <c r="M119" s="6" t="s">
        <v>74</v>
      </c>
      <c r="N119" s="5">
        <v>58</v>
      </c>
      <c r="O119" s="17" t="s">
        <v>126</v>
      </c>
      <c r="P119" s="17" t="s">
        <v>677</v>
      </c>
      <c r="R119" s="6" t="s">
        <v>77</v>
      </c>
      <c r="S119" s="2" t="s">
        <v>78</v>
      </c>
      <c r="T119" s="22" t="s">
        <v>79</v>
      </c>
      <c r="X119" s="2">
        <v>720</v>
      </c>
      <c r="Y119" s="17" t="s">
        <v>81</v>
      </c>
      <c r="Z119" s="17" t="s">
        <v>168</v>
      </c>
      <c r="AA119" s="17">
        <v>720</v>
      </c>
      <c r="AB119" s="17" t="s">
        <v>81</v>
      </c>
      <c r="AC119" s="17" t="s">
        <v>168</v>
      </c>
      <c r="AD119" s="17">
        <v>720</v>
      </c>
      <c r="AE119" s="17" t="s">
        <v>83</v>
      </c>
      <c r="AF119" s="17" t="s">
        <v>168</v>
      </c>
      <c r="AG119" s="17"/>
      <c r="AH119" s="17"/>
      <c r="AI119" s="17"/>
      <c r="AJ119" s="17"/>
      <c r="BE119" s="23" t="str">
        <f t="shared" si="19"/>
        <v>EMF ja</v>
      </c>
      <c r="BF119" s="23" t="str">
        <f t="shared" si="13"/>
        <v/>
      </c>
      <c r="BG119" s="23" t="str">
        <f t="shared" si="14"/>
        <v/>
      </c>
      <c r="BH119" s="23">
        <f t="shared" si="15"/>
        <v>2</v>
      </c>
      <c r="BK119" s="2" t="s">
        <v>110</v>
      </c>
      <c r="BM119" s="2" t="s">
        <v>110</v>
      </c>
      <c r="BO119" s="2" t="s">
        <v>678</v>
      </c>
      <c r="BP119" s="3">
        <v>1</v>
      </c>
      <c r="BQ119" s="2" t="s">
        <v>679</v>
      </c>
    </row>
    <row r="120" spans="1:69" ht="16.149999999999999" customHeight="1" x14ac:dyDescent="0.25">
      <c r="A120" s="16">
        <v>119</v>
      </c>
      <c r="B120" s="17" t="s">
        <v>69</v>
      </c>
      <c r="C120" s="48" t="s">
        <v>680</v>
      </c>
      <c r="D120" s="2" t="s">
        <v>651</v>
      </c>
      <c r="E120" s="48" t="s">
        <v>681</v>
      </c>
      <c r="F120" s="67">
        <v>42212</v>
      </c>
      <c r="G120" s="3">
        <f t="shared" si="20"/>
        <v>7</v>
      </c>
      <c r="H120" s="3">
        <f t="shared" si="21"/>
        <v>2015</v>
      </c>
      <c r="I120" s="19">
        <v>0.65625</v>
      </c>
      <c r="J120" s="20">
        <f t="shared" si="18"/>
        <v>15</v>
      </c>
      <c r="K120" s="5" t="str">
        <f t="shared" si="22"/>
        <v>ja</v>
      </c>
      <c r="L120" s="5" t="s">
        <v>91</v>
      </c>
      <c r="M120" s="6" t="s">
        <v>139</v>
      </c>
      <c r="N120" s="5">
        <v>40</v>
      </c>
      <c r="O120" s="2" t="s">
        <v>140</v>
      </c>
      <c r="P120" s="17" t="s">
        <v>682</v>
      </c>
      <c r="Q120" s="6" t="s">
        <v>186</v>
      </c>
      <c r="R120" s="6" t="s">
        <v>77</v>
      </c>
      <c r="T120" s="22"/>
      <c r="X120" s="2">
        <v>850</v>
      </c>
      <c r="Y120" s="17" t="s">
        <v>83</v>
      </c>
      <c r="Z120" s="17" t="s">
        <v>84</v>
      </c>
      <c r="AA120" s="17"/>
      <c r="AB120" s="17"/>
      <c r="AC120" s="17"/>
      <c r="AD120" s="17">
        <v>850</v>
      </c>
      <c r="AE120" s="17" t="s">
        <v>83</v>
      </c>
      <c r="AF120" s="17" t="s">
        <v>84</v>
      </c>
      <c r="AG120" s="17"/>
      <c r="AH120" s="17"/>
      <c r="AI120" s="17"/>
      <c r="AJ120" s="17"/>
      <c r="BE120" s="23" t="str">
        <f t="shared" si="19"/>
        <v>EMF ja</v>
      </c>
      <c r="BF120" s="23">
        <f t="shared" si="13"/>
        <v>1000</v>
      </c>
      <c r="BG120" s="23" t="str">
        <f t="shared" si="14"/>
        <v>500+m</v>
      </c>
      <c r="BH120" s="23">
        <f t="shared" si="15"/>
        <v>1</v>
      </c>
      <c r="BI120" s="2" t="s">
        <v>162</v>
      </c>
      <c r="BJ120" s="2">
        <v>1000</v>
      </c>
      <c r="BO120" s="2" t="s">
        <v>683</v>
      </c>
      <c r="BP120" s="3">
        <v>1</v>
      </c>
      <c r="BQ120" s="2" t="s">
        <v>684</v>
      </c>
    </row>
    <row r="121" spans="1:69" ht="16.149999999999999" customHeight="1" x14ac:dyDescent="0.25">
      <c r="A121" s="16">
        <v>120</v>
      </c>
      <c r="B121" s="17" t="s">
        <v>69</v>
      </c>
      <c r="C121" s="48" t="s">
        <v>685</v>
      </c>
      <c r="D121" s="2" t="s">
        <v>104</v>
      </c>
      <c r="E121" s="48" t="s">
        <v>686</v>
      </c>
      <c r="F121" s="67">
        <v>41839</v>
      </c>
      <c r="G121" s="3">
        <f t="shared" si="20"/>
        <v>7</v>
      </c>
      <c r="H121" s="3">
        <f t="shared" si="21"/>
        <v>2014</v>
      </c>
      <c r="I121" s="19">
        <v>0.47916666666666702</v>
      </c>
      <c r="J121" s="20">
        <f t="shared" si="18"/>
        <v>11</v>
      </c>
      <c r="K121" s="5" t="str">
        <f t="shared" si="22"/>
        <v>ja</v>
      </c>
      <c r="L121" s="5" t="s">
        <v>91</v>
      </c>
      <c r="M121" s="6" t="s">
        <v>100</v>
      </c>
      <c r="O121" s="17" t="s">
        <v>126</v>
      </c>
      <c r="P121" s="17" t="s">
        <v>687</v>
      </c>
      <c r="R121" s="6" t="s">
        <v>77</v>
      </c>
      <c r="T121" s="22" t="s">
        <v>79</v>
      </c>
      <c r="Y121" s="17"/>
      <c r="Z121" s="17"/>
      <c r="AA121" s="17">
        <v>40</v>
      </c>
      <c r="AB121" s="17" t="s">
        <v>94</v>
      </c>
      <c r="AC121" s="17" t="s">
        <v>84</v>
      </c>
      <c r="AD121" s="17"/>
      <c r="AE121" s="17"/>
      <c r="AF121" s="17"/>
      <c r="AG121" s="17"/>
      <c r="AH121" s="17"/>
      <c r="AI121" s="17"/>
      <c r="AJ121" s="17">
        <v>780</v>
      </c>
      <c r="AK121" s="2" t="s">
        <v>81</v>
      </c>
      <c r="AL121" s="2" t="s">
        <v>84</v>
      </c>
      <c r="AM121" s="2">
        <v>780</v>
      </c>
      <c r="AN121" s="2" t="s">
        <v>81</v>
      </c>
      <c r="AO121" s="2" t="s">
        <v>84</v>
      </c>
      <c r="AP121" s="2">
        <v>780</v>
      </c>
      <c r="AQ121" s="2" t="s">
        <v>83</v>
      </c>
      <c r="AR121" s="2" t="s">
        <v>84</v>
      </c>
      <c r="BE121" s="23" t="str">
        <f t="shared" si="19"/>
        <v>EMF ja</v>
      </c>
      <c r="BF121" s="23" t="str">
        <f t="shared" si="13"/>
        <v/>
      </c>
      <c r="BG121" s="23" t="str">
        <f t="shared" si="14"/>
        <v/>
      </c>
      <c r="BH121" s="23">
        <f t="shared" si="15"/>
        <v>1</v>
      </c>
      <c r="BM121" s="2" t="s">
        <v>110</v>
      </c>
      <c r="BO121" s="2" t="s">
        <v>688</v>
      </c>
      <c r="BP121" s="3">
        <v>1</v>
      </c>
      <c r="BQ121" s="2" t="s">
        <v>689</v>
      </c>
    </row>
    <row r="122" spans="1:69" ht="16.149999999999999" customHeight="1" x14ac:dyDescent="0.25">
      <c r="A122" s="16">
        <v>121</v>
      </c>
      <c r="B122" s="17" t="s">
        <v>211</v>
      </c>
      <c r="C122" s="48" t="s">
        <v>690</v>
      </c>
      <c r="D122" s="2" t="s">
        <v>124</v>
      </c>
      <c r="E122" s="48" t="s">
        <v>691</v>
      </c>
      <c r="F122" s="67">
        <v>42454</v>
      </c>
      <c r="G122" s="3">
        <f t="shared" si="20"/>
        <v>3</v>
      </c>
      <c r="H122" s="3">
        <f t="shared" si="21"/>
        <v>2016</v>
      </c>
      <c r="I122" s="19">
        <v>0.68055555555555503</v>
      </c>
      <c r="J122" s="20">
        <f t="shared" si="18"/>
        <v>16</v>
      </c>
      <c r="K122" s="5" t="str">
        <f t="shared" si="22"/>
        <v>ja</v>
      </c>
      <c r="L122" s="5" t="s">
        <v>91</v>
      </c>
      <c r="M122" s="6" t="s">
        <v>74</v>
      </c>
      <c r="N122" s="5">
        <v>67</v>
      </c>
      <c r="O122" s="17" t="s">
        <v>126</v>
      </c>
      <c r="P122" s="17" t="s">
        <v>692</v>
      </c>
      <c r="R122" s="6" t="s">
        <v>77</v>
      </c>
      <c r="T122" s="22"/>
      <c r="Y122" s="17"/>
      <c r="Z122" s="17"/>
      <c r="AA122" s="17">
        <v>60</v>
      </c>
      <c r="AB122" s="17" t="s">
        <v>94</v>
      </c>
      <c r="AC122" s="17" t="s">
        <v>168</v>
      </c>
      <c r="AD122" s="17"/>
      <c r="AE122" s="17"/>
      <c r="AF122" s="17"/>
      <c r="AG122" s="17"/>
      <c r="AH122" s="17"/>
      <c r="AI122" s="17"/>
      <c r="AJ122" s="17">
        <v>600</v>
      </c>
      <c r="AK122" s="2" t="s">
        <v>83</v>
      </c>
      <c r="AL122" s="2" t="s">
        <v>168</v>
      </c>
      <c r="AM122" s="2">
        <v>600</v>
      </c>
      <c r="AN122" s="2" t="s">
        <v>81</v>
      </c>
      <c r="AO122" s="2" t="s">
        <v>168</v>
      </c>
      <c r="AP122" s="2">
        <v>600</v>
      </c>
      <c r="AQ122" s="2" t="s">
        <v>83</v>
      </c>
      <c r="AR122" s="2" t="s">
        <v>168</v>
      </c>
      <c r="BE122" s="23" t="str">
        <f t="shared" si="19"/>
        <v>EMF ja</v>
      </c>
      <c r="BF122" s="23">
        <f t="shared" si="13"/>
        <v>160</v>
      </c>
      <c r="BG122" s="23" t="str">
        <f t="shared" si="14"/>
        <v>100-499m</v>
      </c>
      <c r="BH122" s="23">
        <f t="shared" si="15"/>
        <v>1</v>
      </c>
      <c r="BI122" s="2" t="s">
        <v>162</v>
      </c>
      <c r="BJ122" s="2">
        <v>160</v>
      </c>
      <c r="BO122" s="2" t="s">
        <v>693</v>
      </c>
      <c r="BP122" s="3">
        <v>1</v>
      </c>
      <c r="BQ122" s="2" t="s">
        <v>694</v>
      </c>
    </row>
    <row r="123" spans="1:69" ht="16.149999999999999" customHeight="1" x14ac:dyDescent="0.25">
      <c r="A123" s="16">
        <v>122</v>
      </c>
      <c r="B123" s="17" t="s">
        <v>69</v>
      </c>
      <c r="C123" s="48" t="s">
        <v>695</v>
      </c>
      <c r="D123" s="2" t="s">
        <v>137</v>
      </c>
      <c r="E123" s="48" t="s">
        <v>339</v>
      </c>
      <c r="F123" s="67">
        <v>41904</v>
      </c>
      <c r="G123" s="3">
        <f t="shared" si="20"/>
        <v>9</v>
      </c>
      <c r="H123" s="3">
        <f t="shared" si="21"/>
        <v>2014</v>
      </c>
      <c r="I123" s="19">
        <v>0.63888888888888895</v>
      </c>
      <c r="J123" s="20">
        <f t="shared" si="18"/>
        <v>15</v>
      </c>
      <c r="K123" s="5" t="str">
        <f t="shared" si="22"/>
        <v>ja</v>
      </c>
      <c r="L123" s="5" t="s">
        <v>91</v>
      </c>
      <c r="M123" s="6" t="s">
        <v>74</v>
      </c>
      <c r="N123" s="5">
        <v>79</v>
      </c>
      <c r="O123" s="2" t="s">
        <v>140</v>
      </c>
      <c r="P123" s="17" t="s">
        <v>696</v>
      </c>
      <c r="R123" s="6" t="s">
        <v>77</v>
      </c>
      <c r="T123" s="6" t="s">
        <v>108</v>
      </c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BE123" s="23" t="str">
        <f t="shared" si="19"/>
        <v>EMF ja</v>
      </c>
      <c r="BF123" s="23">
        <f t="shared" si="13"/>
        <v>307</v>
      </c>
      <c r="BG123" s="23" t="str">
        <f t="shared" si="14"/>
        <v>100-499m</v>
      </c>
      <c r="BH123" s="23">
        <f t="shared" si="15"/>
        <v>1</v>
      </c>
      <c r="BI123" s="2" t="s">
        <v>162</v>
      </c>
      <c r="BJ123" s="2">
        <v>307</v>
      </c>
      <c r="BO123" s="2" t="s">
        <v>697</v>
      </c>
      <c r="BP123" s="3">
        <v>1</v>
      </c>
      <c r="BQ123" s="2" t="s">
        <v>698</v>
      </c>
    </row>
    <row r="124" spans="1:69" ht="16.149999999999999" customHeight="1" x14ac:dyDescent="0.25">
      <c r="A124" s="16">
        <v>123</v>
      </c>
      <c r="B124" s="17" t="s">
        <v>69</v>
      </c>
      <c r="C124" s="49" t="s">
        <v>699</v>
      </c>
      <c r="D124" s="2" t="s">
        <v>348</v>
      </c>
      <c r="E124" s="48" t="s">
        <v>700</v>
      </c>
      <c r="F124" s="67">
        <v>41934</v>
      </c>
      <c r="G124" s="3">
        <f t="shared" si="20"/>
        <v>10</v>
      </c>
      <c r="H124" s="3">
        <f t="shared" si="21"/>
        <v>2014</v>
      </c>
      <c r="I124" s="19">
        <v>0.60416666666666696</v>
      </c>
      <c r="J124" s="20">
        <f t="shared" ref="J124:J141" si="23">IF(I124&lt;&gt;"",HOUR(I124),"")</f>
        <v>14</v>
      </c>
      <c r="K124" s="5" t="str">
        <f t="shared" si="22"/>
        <v>ja</v>
      </c>
      <c r="L124" s="5" t="s">
        <v>91</v>
      </c>
      <c r="M124" s="6" t="s">
        <v>74</v>
      </c>
      <c r="N124" s="5">
        <v>69</v>
      </c>
      <c r="O124" s="17" t="s">
        <v>75</v>
      </c>
      <c r="P124" s="17" t="s">
        <v>701</v>
      </c>
      <c r="R124" s="6" t="s">
        <v>77</v>
      </c>
      <c r="S124" s="2" t="s">
        <v>132</v>
      </c>
      <c r="T124" s="22"/>
      <c r="X124" s="2">
        <v>70</v>
      </c>
      <c r="Y124" s="17" t="s">
        <v>83</v>
      </c>
      <c r="Z124" s="17" t="s">
        <v>84</v>
      </c>
      <c r="AA124" s="17">
        <v>70</v>
      </c>
      <c r="AB124" s="17" t="s">
        <v>81</v>
      </c>
      <c r="AC124" s="17" t="s">
        <v>84</v>
      </c>
      <c r="AD124" s="17">
        <v>70</v>
      </c>
      <c r="AE124" s="17" t="s">
        <v>81</v>
      </c>
      <c r="AF124" s="17" t="s">
        <v>84</v>
      </c>
      <c r="AG124" s="17"/>
      <c r="AH124" s="17"/>
      <c r="AI124" s="17"/>
      <c r="AJ124" s="17"/>
      <c r="BE124" s="23" t="str">
        <f t="shared" ref="BE124:BE155" si="24">IF(COUNTA(BI124,BK124,BM124) &gt; 0,"EMF ja","EMF nein")</f>
        <v>EMF nein</v>
      </c>
      <c r="BF124" s="23" t="str">
        <f t="shared" si="13"/>
        <v/>
      </c>
      <c r="BG124" s="23" t="str">
        <f t="shared" si="14"/>
        <v/>
      </c>
      <c r="BH124" s="23">
        <f t="shared" si="15"/>
        <v>0</v>
      </c>
      <c r="BO124" s="2" t="s">
        <v>702</v>
      </c>
      <c r="BP124" s="3">
        <v>1</v>
      </c>
      <c r="BQ124" s="2" t="s">
        <v>703</v>
      </c>
    </row>
    <row r="125" spans="1:69" ht="16.149999999999999" customHeight="1" x14ac:dyDescent="0.25">
      <c r="A125" s="16">
        <v>124</v>
      </c>
      <c r="B125" s="17" t="s">
        <v>69</v>
      </c>
      <c r="C125" s="48" t="s">
        <v>269</v>
      </c>
      <c r="D125" s="2" t="s">
        <v>89</v>
      </c>
      <c r="E125" s="48" t="s">
        <v>704</v>
      </c>
      <c r="F125" s="67">
        <v>41943</v>
      </c>
      <c r="G125" s="3">
        <f t="shared" si="20"/>
        <v>10</v>
      </c>
      <c r="H125" s="3">
        <f t="shared" si="21"/>
        <v>2014</v>
      </c>
      <c r="I125" s="19">
        <v>0.45833333333333298</v>
      </c>
      <c r="J125" s="20">
        <f t="shared" si="23"/>
        <v>11</v>
      </c>
      <c r="K125" s="5" t="str">
        <f t="shared" si="22"/>
        <v>ja</v>
      </c>
      <c r="L125" s="5" t="s">
        <v>91</v>
      </c>
      <c r="M125" s="6" t="s">
        <v>74</v>
      </c>
      <c r="O125" s="17" t="s">
        <v>75</v>
      </c>
      <c r="P125" s="17" t="s">
        <v>705</v>
      </c>
      <c r="Q125" s="6" t="s">
        <v>186</v>
      </c>
      <c r="R125" s="6" t="s">
        <v>77</v>
      </c>
      <c r="S125" s="2" t="s">
        <v>132</v>
      </c>
      <c r="T125" s="22" t="s">
        <v>79</v>
      </c>
      <c r="W125" s="1" t="s">
        <v>706</v>
      </c>
      <c r="X125" s="2">
        <v>50</v>
      </c>
      <c r="Y125" s="17" t="s">
        <v>83</v>
      </c>
      <c r="Z125" s="17" t="s">
        <v>82</v>
      </c>
      <c r="AA125" s="17"/>
      <c r="AB125" s="17"/>
      <c r="AC125" s="17"/>
      <c r="AD125" s="17"/>
      <c r="AE125" s="17"/>
      <c r="AF125" s="17"/>
      <c r="AG125" s="17"/>
      <c r="AH125" s="17"/>
      <c r="AI125" s="17"/>
      <c r="AJ125" s="17">
        <v>70</v>
      </c>
      <c r="AK125" s="2" t="s">
        <v>94</v>
      </c>
      <c r="AL125" s="2" t="s">
        <v>84</v>
      </c>
      <c r="BE125" s="23" t="str">
        <f t="shared" si="24"/>
        <v>EMF nein</v>
      </c>
      <c r="BF125" s="23" t="str">
        <f t="shared" si="13"/>
        <v/>
      </c>
      <c r="BG125" s="23" t="str">
        <f t="shared" si="14"/>
        <v/>
      </c>
      <c r="BH125" s="23">
        <f t="shared" si="15"/>
        <v>0</v>
      </c>
      <c r="BO125" s="2" t="s">
        <v>707</v>
      </c>
      <c r="BP125" s="3">
        <v>1</v>
      </c>
      <c r="BQ125" s="2" t="s">
        <v>708</v>
      </c>
    </row>
    <row r="126" spans="1:69" ht="16.149999999999999" customHeight="1" x14ac:dyDescent="0.25">
      <c r="A126" s="16">
        <v>125</v>
      </c>
      <c r="B126" s="17" t="s">
        <v>69</v>
      </c>
      <c r="C126" s="48" t="s">
        <v>709</v>
      </c>
      <c r="D126" s="2" t="s">
        <v>158</v>
      </c>
      <c r="E126" s="48" t="s">
        <v>710</v>
      </c>
      <c r="F126" s="67">
        <v>41928</v>
      </c>
      <c r="G126" s="3">
        <f t="shared" si="20"/>
        <v>10</v>
      </c>
      <c r="H126" s="3">
        <f t="shared" si="21"/>
        <v>2014</v>
      </c>
      <c r="I126" s="19">
        <v>0.53819444444444398</v>
      </c>
      <c r="J126" s="20">
        <f t="shared" si="23"/>
        <v>12</v>
      </c>
      <c r="K126" s="5" t="str">
        <f t="shared" si="22"/>
        <v>ja</v>
      </c>
      <c r="L126" s="5" t="s">
        <v>91</v>
      </c>
      <c r="M126" s="6" t="s">
        <v>139</v>
      </c>
      <c r="N126" s="5">
        <v>67</v>
      </c>
      <c r="O126" s="17" t="s">
        <v>75</v>
      </c>
      <c r="P126" s="17" t="s">
        <v>711</v>
      </c>
      <c r="R126" s="6" t="s">
        <v>77</v>
      </c>
      <c r="S126" s="2" t="s">
        <v>132</v>
      </c>
      <c r="T126" s="6" t="s">
        <v>108</v>
      </c>
      <c r="X126" s="2">
        <v>365</v>
      </c>
      <c r="Y126" s="17" t="s">
        <v>81</v>
      </c>
      <c r="Z126" s="17" t="s">
        <v>82</v>
      </c>
      <c r="AA126" s="17">
        <v>365</v>
      </c>
      <c r="AB126" s="17" t="s">
        <v>81</v>
      </c>
      <c r="AC126" s="17" t="s">
        <v>82</v>
      </c>
      <c r="AD126" s="17"/>
      <c r="AE126" s="17"/>
      <c r="AF126" s="17"/>
      <c r="AG126" s="17"/>
      <c r="AH126" s="17"/>
      <c r="AI126" s="17"/>
      <c r="AJ126" s="17"/>
      <c r="BE126" s="23" t="str">
        <f t="shared" si="24"/>
        <v>EMF nein</v>
      </c>
      <c r="BF126" s="23" t="str">
        <f t="shared" si="13"/>
        <v/>
      </c>
      <c r="BG126" s="23" t="str">
        <f t="shared" si="14"/>
        <v/>
      </c>
      <c r="BH126" s="23">
        <f t="shared" si="15"/>
        <v>0</v>
      </c>
      <c r="BO126" s="2" t="s">
        <v>712</v>
      </c>
      <c r="BP126" s="3">
        <v>1</v>
      </c>
      <c r="BQ126" s="2" t="s">
        <v>713</v>
      </c>
    </row>
    <row r="127" spans="1:69" ht="16.149999999999999" customHeight="1" x14ac:dyDescent="0.25">
      <c r="A127" s="16">
        <v>126</v>
      </c>
      <c r="B127" s="17" t="s">
        <v>87</v>
      </c>
      <c r="C127" s="48" t="s">
        <v>284</v>
      </c>
      <c r="D127" s="2" t="s">
        <v>264</v>
      </c>
      <c r="E127" s="48" t="s">
        <v>714</v>
      </c>
      <c r="F127" s="67">
        <v>42659</v>
      </c>
      <c r="G127" s="3">
        <f t="shared" si="20"/>
        <v>10</v>
      </c>
      <c r="H127" s="3">
        <f t="shared" si="21"/>
        <v>2016</v>
      </c>
      <c r="I127" s="19">
        <v>0.35416666666666702</v>
      </c>
      <c r="J127" s="20">
        <f t="shared" si="23"/>
        <v>8</v>
      </c>
      <c r="K127" s="5" t="str">
        <f t="shared" si="22"/>
        <v>ja</v>
      </c>
      <c r="L127" s="5" t="s">
        <v>91</v>
      </c>
      <c r="M127" s="6" t="s">
        <v>74</v>
      </c>
      <c r="O127" s="17" t="s">
        <v>75</v>
      </c>
      <c r="P127" s="17" t="s">
        <v>715</v>
      </c>
      <c r="R127" s="6" t="s">
        <v>77</v>
      </c>
      <c r="T127" s="22" t="s">
        <v>79</v>
      </c>
      <c r="U127" s="2" t="s">
        <v>115</v>
      </c>
      <c r="X127" s="2">
        <v>302</v>
      </c>
      <c r="Y127" s="17" t="s">
        <v>81</v>
      </c>
      <c r="Z127" s="17" t="s">
        <v>168</v>
      </c>
      <c r="AA127" s="17"/>
      <c r="AB127" s="17" t="s">
        <v>94</v>
      </c>
      <c r="AC127" s="17" t="s">
        <v>168</v>
      </c>
      <c r="AD127" s="17">
        <v>302</v>
      </c>
      <c r="AE127" s="17" t="s">
        <v>83</v>
      </c>
      <c r="AF127" s="17" t="s">
        <v>168</v>
      </c>
      <c r="AG127" s="17"/>
      <c r="AH127" s="17"/>
      <c r="AI127" s="17"/>
      <c r="AJ127" s="17">
        <v>405</v>
      </c>
      <c r="AK127" s="2" t="s">
        <v>81</v>
      </c>
      <c r="AL127" s="2" t="s">
        <v>168</v>
      </c>
      <c r="AM127" s="2">
        <v>405</v>
      </c>
      <c r="AN127" s="2" t="s">
        <v>81</v>
      </c>
      <c r="AO127" s="2" t="s">
        <v>168</v>
      </c>
      <c r="AP127" s="2">
        <v>405</v>
      </c>
      <c r="AQ127" s="2" t="s">
        <v>81</v>
      </c>
      <c r="AR127" s="2" t="s">
        <v>168</v>
      </c>
      <c r="AV127" s="2">
        <v>120</v>
      </c>
      <c r="AW127" s="2" t="s">
        <v>94</v>
      </c>
      <c r="AX127" s="2" t="s">
        <v>82</v>
      </c>
      <c r="BE127" s="23" t="str">
        <f t="shared" si="24"/>
        <v>EMF nein</v>
      </c>
      <c r="BF127" s="23" t="str">
        <f t="shared" si="13"/>
        <v/>
      </c>
      <c r="BG127" s="23" t="str">
        <f t="shared" si="14"/>
        <v/>
      </c>
      <c r="BH127" s="23">
        <f t="shared" si="15"/>
        <v>0</v>
      </c>
      <c r="BO127" s="2" t="s">
        <v>716</v>
      </c>
      <c r="BP127" s="3">
        <v>1</v>
      </c>
      <c r="BQ127" s="2" t="s">
        <v>717</v>
      </c>
    </row>
    <row r="128" spans="1:69" ht="16.149999999999999" customHeight="1" x14ac:dyDescent="0.25">
      <c r="A128" s="16">
        <v>127</v>
      </c>
      <c r="B128" s="17" t="s">
        <v>69</v>
      </c>
      <c r="C128" s="48" t="s">
        <v>718</v>
      </c>
      <c r="D128" s="2" t="s">
        <v>89</v>
      </c>
      <c r="E128" s="48" t="s">
        <v>719</v>
      </c>
      <c r="F128" s="67">
        <v>41936</v>
      </c>
      <c r="G128" s="3">
        <f t="shared" si="20"/>
        <v>10</v>
      </c>
      <c r="H128" s="3">
        <f t="shared" si="21"/>
        <v>2014</v>
      </c>
      <c r="I128" s="19">
        <v>0.39236111111111099</v>
      </c>
      <c r="J128" s="20">
        <f t="shared" si="23"/>
        <v>9</v>
      </c>
      <c r="K128" s="5" t="str">
        <f t="shared" si="22"/>
        <v>ja</v>
      </c>
      <c r="L128" s="5" t="s">
        <v>91</v>
      </c>
      <c r="M128" s="6" t="s">
        <v>139</v>
      </c>
      <c r="N128" s="5">
        <v>48</v>
      </c>
      <c r="O128" s="2" t="s">
        <v>140</v>
      </c>
      <c r="P128" s="17" t="s">
        <v>720</v>
      </c>
      <c r="Q128" s="6" t="s">
        <v>186</v>
      </c>
      <c r="R128" s="6" t="s">
        <v>77</v>
      </c>
      <c r="S128" s="2" t="s">
        <v>107</v>
      </c>
      <c r="T128" s="6" t="s">
        <v>108</v>
      </c>
      <c r="X128" s="2">
        <v>200</v>
      </c>
      <c r="Y128" s="17" t="s">
        <v>81</v>
      </c>
      <c r="Z128" s="17" t="s">
        <v>82</v>
      </c>
      <c r="AA128" s="17">
        <v>200</v>
      </c>
      <c r="AB128" s="17" t="s">
        <v>81</v>
      </c>
      <c r="AC128" s="17" t="s">
        <v>82</v>
      </c>
      <c r="AD128" s="17">
        <v>200</v>
      </c>
      <c r="AE128" s="17" t="s">
        <v>81</v>
      </c>
      <c r="AF128" s="17" t="s">
        <v>82</v>
      </c>
      <c r="AG128" s="17"/>
      <c r="AH128" s="17"/>
      <c r="AI128" s="17"/>
      <c r="AJ128" s="17"/>
      <c r="BE128" s="23" t="str">
        <f t="shared" si="24"/>
        <v>EMF ja</v>
      </c>
      <c r="BF128" s="23">
        <f t="shared" si="13"/>
        <v>1750</v>
      </c>
      <c r="BG128" s="23" t="str">
        <f t="shared" si="14"/>
        <v>500+m</v>
      </c>
      <c r="BH128" s="23">
        <f t="shared" si="15"/>
        <v>2</v>
      </c>
      <c r="BK128" s="2" t="s">
        <v>162</v>
      </c>
      <c r="BL128" s="2">
        <v>1850</v>
      </c>
      <c r="BM128" s="2" t="s">
        <v>162</v>
      </c>
      <c r="BN128" s="2">
        <v>1750</v>
      </c>
      <c r="BO128" s="2" t="s">
        <v>721</v>
      </c>
      <c r="BP128" s="3">
        <v>1</v>
      </c>
      <c r="BQ128" s="2" t="s">
        <v>722</v>
      </c>
    </row>
    <row r="129" spans="1:69" ht="16.149999999999999" customHeight="1" x14ac:dyDescent="0.25">
      <c r="A129" s="16">
        <v>128</v>
      </c>
      <c r="B129" s="17" t="s">
        <v>69</v>
      </c>
      <c r="C129" s="48" t="s">
        <v>289</v>
      </c>
      <c r="D129" s="2" t="s">
        <v>290</v>
      </c>
      <c r="E129" s="48" t="s">
        <v>723</v>
      </c>
      <c r="F129" s="67">
        <v>41946</v>
      </c>
      <c r="G129" s="3">
        <f t="shared" si="20"/>
        <v>11</v>
      </c>
      <c r="H129" s="3">
        <f t="shared" si="21"/>
        <v>2014</v>
      </c>
      <c r="I129" s="19">
        <v>0.45833333333333298</v>
      </c>
      <c r="J129" s="20">
        <f t="shared" si="23"/>
        <v>11</v>
      </c>
      <c r="K129" s="5" t="str">
        <f t="shared" si="22"/>
        <v>ja</v>
      </c>
      <c r="L129" s="5" t="s">
        <v>91</v>
      </c>
      <c r="M129" s="6" t="s">
        <v>74</v>
      </c>
      <c r="N129" s="5">
        <v>81</v>
      </c>
      <c r="O129" s="17" t="s">
        <v>75</v>
      </c>
      <c r="P129" s="17" t="s">
        <v>724</v>
      </c>
      <c r="R129" s="6" t="s">
        <v>77</v>
      </c>
      <c r="S129" s="2" t="s">
        <v>132</v>
      </c>
      <c r="T129" s="22" t="s">
        <v>79</v>
      </c>
      <c r="X129" s="2">
        <v>240</v>
      </c>
      <c r="Y129" s="17" t="s">
        <v>81</v>
      </c>
      <c r="Z129" s="17" t="s">
        <v>168</v>
      </c>
      <c r="AA129" s="17">
        <v>240</v>
      </c>
      <c r="AB129" s="17" t="s">
        <v>81</v>
      </c>
      <c r="AC129" s="17" t="s">
        <v>168</v>
      </c>
      <c r="AD129" s="17">
        <v>240</v>
      </c>
      <c r="AE129" s="17" t="s">
        <v>81</v>
      </c>
      <c r="AF129" s="17" t="s">
        <v>168</v>
      </c>
      <c r="AG129" s="17"/>
      <c r="AH129" s="17"/>
      <c r="AI129" s="17"/>
      <c r="AJ129" s="17">
        <v>260</v>
      </c>
      <c r="AK129" s="2" t="s">
        <v>81</v>
      </c>
      <c r="AL129" s="2" t="s">
        <v>168</v>
      </c>
      <c r="AM129" s="2">
        <v>260</v>
      </c>
      <c r="AN129" s="2" t="s">
        <v>94</v>
      </c>
      <c r="AO129" s="2" t="s">
        <v>168</v>
      </c>
      <c r="AV129" s="2">
        <v>311</v>
      </c>
      <c r="AW129" s="2" t="s">
        <v>83</v>
      </c>
      <c r="AX129" s="2" t="s">
        <v>168</v>
      </c>
      <c r="AY129" s="2">
        <v>311</v>
      </c>
      <c r="AZ129" s="2" t="s">
        <v>81</v>
      </c>
      <c r="BA129" s="2" t="s">
        <v>168</v>
      </c>
      <c r="BB129" s="2">
        <v>311</v>
      </c>
      <c r="BC129" s="2" t="s">
        <v>83</v>
      </c>
      <c r="BD129" s="2" t="s">
        <v>168</v>
      </c>
      <c r="BE129" s="23" t="str">
        <f t="shared" si="24"/>
        <v>EMF nein</v>
      </c>
      <c r="BF129" s="23" t="str">
        <f t="shared" si="13"/>
        <v/>
      </c>
      <c r="BG129" s="23" t="str">
        <f t="shared" si="14"/>
        <v/>
      </c>
      <c r="BH129" s="23">
        <f t="shared" si="15"/>
        <v>0</v>
      </c>
      <c r="BO129" s="2" t="s">
        <v>725</v>
      </c>
      <c r="BP129" s="3">
        <v>1</v>
      </c>
      <c r="BQ129" s="2" t="s">
        <v>726</v>
      </c>
    </row>
    <row r="130" spans="1:69" ht="16.149999999999999" customHeight="1" x14ac:dyDescent="0.25">
      <c r="A130" s="16">
        <v>129</v>
      </c>
      <c r="B130" s="17" t="s">
        <v>69</v>
      </c>
      <c r="C130" s="48" t="s">
        <v>727</v>
      </c>
      <c r="D130" s="2" t="s">
        <v>158</v>
      </c>
      <c r="E130" s="48" t="s">
        <v>728</v>
      </c>
      <c r="F130" s="67">
        <v>41950</v>
      </c>
      <c r="G130" s="3">
        <f t="shared" si="20"/>
        <v>11</v>
      </c>
      <c r="H130" s="3">
        <f t="shared" si="21"/>
        <v>2014</v>
      </c>
      <c r="I130" s="19">
        <v>0.27083333333333298</v>
      </c>
      <c r="J130" s="20">
        <f t="shared" si="23"/>
        <v>6</v>
      </c>
      <c r="K130" s="5" t="str">
        <f t="shared" si="22"/>
        <v>ja</v>
      </c>
      <c r="L130" s="5" t="s">
        <v>91</v>
      </c>
      <c r="M130" s="6" t="s">
        <v>74</v>
      </c>
      <c r="N130" s="5">
        <v>39</v>
      </c>
      <c r="O130" s="17" t="s">
        <v>75</v>
      </c>
      <c r="P130" s="17" t="s">
        <v>729</v>
      </c>
      <c r="Q130" s="6" t="s">
        <v>186</v>
      </c>
      <c r="R130" s="6" t="s">
        <v>77</v>
      </c>
      <c r="S130" s="2" t="s">
        <v>132</v>
      </c>
      <c r="T130" s="22" t="s">
        <v>79</v>
      </c>
      <c r="X130" s="2">
        <v>136</v>
      </c>
      <c r="Y130" s="17" t="s">
        <v>81</v>
      </c>
      <c r="Z130" s="17" t="s">
        <v>84</v>
      </c>
      <c r="AA130" s="17">
        <v>136</v>
      </c>
      <c r="AB130" s="17" t="s">
        <v>81</v>
      </c>
      <c r="AC130" s="17" t="s">
        <v>84</v>
      </c>
      <c r="AD130" s="17">
        <v>136</v>
      </c>
      <c r="AE130" s="17" t="s">
        <v>81</v>
      </c>
      <c r="AF130" s="17" t="s">
        <v>84</v>
      </c>
      <c r="AG130" s="17"/>
      <c r="AH130" s="17"/>
      <c r="AI130" s="17"/>
      <c r="AJ130" s="17">
        <v>440</v>
      </c>
      <c r="AK130" s="2" t="s">
        <v>81</v>
      </c>
      <c r="AL130" s="2" t="s">
        <v>82</v>
      </c>
      <c r="AM130" s="2">
        <v>440</v>
      </c>
      <c r="AN130" s="2" t="s">
        <v>81</v>
      </c>
      <c r="AO130" s="2" t="s">
        <v>82</v>
      </c>
      <c r="AP130" s="2">
        <v>440</v>
      </c>
      <c r="AQ130" s="2" t="s">
        <v>81</v>
      </c>
      <c r="AR130" s="2" t="s">
        <v>82</v>
      </c>
      <c r="AV130" s="2">
        <v>400</v>
      </c>
      <c r="AW130" s="2" t="s">
        <v>83</v>
      </c>
      <c r="AX130" s="2" t="s">
        <v>82</v>
      </c>
      <c r="AY130" s="2">
        <v>400</v>
      </c>
      <c r="AZ130" s="2" t="s">
        <v>730</v>
      </c>
      <c r="BA130" s="2" t="s">
        <v>82</v>
      </c>
      <c r="BB130" s="2">
        <v>400</v>
      </c>
      <c r="BC130" s="2" t="s">
        <v>81</v>
      </c>
      <c r="BD130" s="2" t="s">
        <v>82</v>
      </c>
      <c r="BE130" s="23" t="str">
        <f t="shared" si="24"/>
        <v>EMF nein</v>
      </c>
      <c r="BF130" s="23" t="str">
        <f t="shared" ref="BF130:BF193" si="25">IF(SUM(BJ130,BL130,BN130)=0,"",MIN(BJ130,BL130,BN130))</f>
        <v/>
      </c>
      <c r="BG130" s="23" t="str">
        <f t="shared" ref="BG130:BG193" si="26">IF(BF130="","",IF(BF130&lt;100,"&lt;100m",IF(AND(BF130&gt;99, BF130&lt;500),"100-499m",IF(BF130&gt;499,"500+m",""))))</f>
        <v/>
      </c>
      <c r="BH130" s="23">
        <f t="shared" ref="BH130:BH193" si="27">COUNTA(BI130,BK130,BM130)</f>
        <v>0</v>
      </c>
      <c r="BO130" s="2" t="s">
        <v>731</v>
      </c>
      <c r="BP130" s="3">
        <v>1</v>
      </c>
      <c r="BQ130" s="2" t="s">
        <v>732</v>
      </c>
    </row>
    <row r="131" spans="1:69" ht="16.149999999999999" customHeight="1" x14ac:dyDescent="0.25">
      <c r="A131" s="16">
        <v>130</v>
      </c>
      <c r="B131" s="17" t="s">
        <v>69</v>
      </c>
      <c r="C131" s="48" t="s">
        <v>733</v>
      </c>
      <c r="D131" s="2" t="s">
        <v>371</v>
      </c>
      <c r="E131" s="48" t="s">
        <v>734</v>
      </c>
      <c r="F131" s="67">
        <v>41961</v>
      </c>
      <c r="G131" s="3">
        <f t="shared" si="20"/>
        <v>11</v>
      </c>
      <c r="H131" s="3">
        <f t="shared" si="21"/>
        <v>2014</v>
      </c>
      <c r="I131" s="19">
        <v>0.27083333333333298</v>
      </c>
      <c r="J131" s="20">
        <f t="shared" si="23"/>
        <v>6</v>
      </c>
      <c r="K131" s="5" t="str">
        <f t="shared" si="22"/>
        <v>ja</v>
      </c>
      <c r="L131" s="5" t="s">
        <v>91</v>
      </c>
      <c r="M131" s="6" t="s">
        <v>74</v>
      </c>
      <c r="N131" s="71">
        <v>55</v>
      </c>
      <c r="O131" s="2" t="s">
        <v>140</v>
      </c>
      <c r="P131" s="17" t="s">
        <v>735</v>
      </c>
      <c r="Q131" s="6" t="s">
        <v>186</v>
      </c>
      <c r="R131" s="6" t="s">
        <v>77</v>
      </c>
      <c r="S131" s="1" t="s">
        <v>107</v>
      </c>
      <c r="T131" s="6" t="s">
        <v>154</v>
      </c>
      <c r="U131" s="2" t="s">
        <v>74</v>
      </c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BE131" s="23" t="str">
        <f t="shared" si="24"/>
        <v>EMF ja</v>
      </c>
      <c r="BF131" s="23">
        <f t="shared" si="25"/>
        <v>360</v>
      </c>
      <c r="BG131" s="23" t="str">
        <f t="shared" si="26"/>
        <v>100-499m</v>
      </c>
      <c r="BH131" s="23">
        <f t="shared" si="27"/>
        <v>1</v>
      </c>
      <c r="BK131" s="2" t="s">
        <v>162</v>
      </c>
      <c r="BL131" s="2">
        <v>360</v>
      </c>
      <c r="BO131" s="2" t="s">
        <v>736</v>
      </c>
      <c r="BP131" s="3">
        <v>1</v>
      </c>
      <c r="BQ131" s="2" t="s">
        <v>737</v>
      </c>
    </row>
    <row r="132" spans="1:69" ht="16.149999999999999" customHeight="1" x14ac:dyDescent="0.25">
      <c r="A132" s="16">
        <v>131</v>
      </c>
      <c r="B132" s="17" t="s">
        <v>211</v>
      </c>
      <c r="C132" s="48" t="s">
        <v>289</v>
      </c>
      <c r="D132" s="2" t="s">
        <v>290</v>
      </c>
      <c r="E132" s="48" t="s">
        <v>291</v>
      </c>
      <c r="F132" s="67">
        <v>42820</v>
      </c>
      <c r="G132" s="3">
        <f t="shared" si="20"/>
        <v>3</v>
      </c>
      <c r="H132" s="3">
        <f t="shared" si="21"/>
        <v>2017</v>
      </c>
      <c r="I132" s="19">
        <v>0.12847222222222199</v>
      </c>
      <c r="J132" s="20">
        <f t="shared" si="23"/>
        <v>3</v>
      </c>
      <c r="K132" s="5" t="str">
        <f t="shared" si="22"/>
        <v>ja</v>
      </c>
      <c r="L132" s="5" t="s">
        <v>91</v>
      </c>
      <c r="M132" s="6" t="s">
        <v>74</v>
      </c>
      <c r="N132" s="5">
        <v>38</v>
      </c>
      <c r="O132" s="2" t="s">
        <v>140</v>
      </c>
      <c r="P132" s="17" t="s">
        <v>738</v>
      </c>
      <c r="R132" s="6" t="s">
        <v>77</v>
      </c>
      <c r="T132" s="22" t="s">
        <v>79</v>
      </c>
      <c r="Y132" s="17"/>
      <c r="Z132" s="17"/>
      <c r="AA132" s="17"/>
      <c r="AB132" s="17"/>
      <c r="AC132" s="17"/>
      <c r="AD132" s="17">
        <v>141</v>
      </c>
      <c r="AE132" s="17" t="s">
        <v>81</v>
      </c>
      <c r="AF132" s="17" t="s">
        <v>161</v>
      </c>
      <c r="AG132" s="17"/>
      <c r="AH132" s="17"/>
      <c r="AI132" s="17"/>
      <c r="AJ132" s="17">
        <v>440</v>
      </c>
      <c r="AK132" s="2" t="s">
        <v>81</v>
      </c>
      <c r="AL132" s="2" t="s">
        <v>84</v>
      </c>
      <c r="AM132" s="2">
        <v>440</v>
      </c>
      <c r="AN132" s="2" t="s">
        <v>81</v>
      </c>
      <c r="AO132" s="2" t="s">
        <v>84</v>
      </c>
      <c r="AP132" s="2">
        <v>440</v>
      </c>
      <c r="AQ132" s="2" t="s">
        <v>81</v>
      </c>
      <c r="AR132" s="2" t="s">
        <v>84</v>
      </c>
      <c r="BE132" s="23" t="str">
        <f t="shared" si="24"/>
        <v>EMF nein</v>
      </c>
      <c r="BF132" s="23" t="str">
        <f t="shared" si="25"/>
        <v/>
      </c>
      <c r="BG132" s="23" t="str">
        <f t="shared" si="26"/>
        <v/>
      </c>
      <c r="BH132" s="23">
        <f t="shared" si="27"/>
        <v>0</v>
      </c>
      <c r="BO132" s="2" t="s">
        <v>739</v>
      </c>
      <c r="BP132" s="3">
        <v>1</v>
      </c>
      <c r="BQ132" s="2" t="s">
        <v>740</v>
      </c>
    </row>
    <row r="133" spans="1:69" ht="16.149999999999999" customHeight="1" x14ac:dyDescent="0.25">
      <c r="A133" s="16">
        <v>132</v>
      </c>
      <c r="B133" s="17" t="s">
        <v>69</v>
      </c>
      <c r="C133" s="48" t="s">
        <v>741</v>
      </c>
      <c r="D133" s="2" t="s">
        <v>98</v>
      </c>
      <c r="E133" s="48" t="s">
        <v>742</v>
      </c>
      <c r="F133" s="67">
        <v>41969</v>
      </c>
      <c r="G133" s="3">
        <f t="shared" si="20"/>
        <v>11</v>
      </c>
      <c r="H133" s="3">
        <f t="shared" si="21"/>
        <v>2014</v>
      </c>
      <c r="I133" s="19">
        <v>0.36805555555555602</v>
      </c>
      <c r="J133" s="20">
        <f t="shared" si="23"/>
        <v>8</v>
      </c>
      <c r="K133" s="5" t="str">
        <f t="shared" si="22"/>
        <v>ja</v>
      </c>
      <c r="L133" s="5" t="s">
        <v>91</v>
      </c>
      <c r="M133" s="6" t="s">
        <v>74</v>
      </c>
      <c r="N133" s="5">
        <v>71</v>
      </c>
      <c r="O133" s="17" t="s">
        <v>75</v>
      </c>
      <c r="P133" s="17" t="s">
        <v>743</v>
      </c>
      <c r="R133" s="6" t="s">
        <v>77</v>
      </c>
      <c r="S133" s="2" t="s">
        <v>744</v>
      </c>
      <c r="T133" s="6" t="s">
        <v>154</v>
      </c>
      <c r="X133" s="2">
        <v>176</v>
      </c>
      <c r="Y133" s="17" t="s">
        <v>81</v>
      </c>
      <c r="Z133" s="17" t="s">
        <v>84</v>
      </c>
      <c r="AA133" s="17">
        <v>176</v>
      </c>
      <c r="AB133" s="17" t="s">
        <v>81</v>
      </c>
      <c r="AC133" s="17" t="s">
        <v>84</v>
      </c>
      <c r="AD133" s="17">
        <v>176</v>
      </c>
      <c r="AE133" s="17" t="s">
        <v>81</v>
      </c>
      <c r="AF133" s="17" t="s">
        <v>84</v>
      </c>
      <c r="AG133" s="17"/>
      <c r="AH133" s="17"/>
      <c r="AI133" s="17"/>
      <c r="AJ133" s="17"/>
      <c r="BE133" s="23" t="str">
        <f t="shared" si="24"/>
        <v>EMF nein</v>
      </c>
      <c r="BF133" s="23" t="str">
        <f t="shared" si="25"/>
        <v/>
      </c>
      <c r="BG133" s="23" t="str">
        <f t="shared" si="26"/>
        <v/>
      </c>
      <c r="BH133" s="23">
        <f t="shared" si="27"/>
        <v>0</v>
      </c>
      <c r="BO133" s="2" t="s">
        <v>745</v>
      </c>
      <c r="BP133" s="3">
        <v>1</v>
      </c>
      <c r="BQ133" s="2" t="s">
        <v>746</v>
      </c>
    </row>
    <row r="134" spans="1:69" ht="16.149999999999999" customHeight="1" x14ac:dyDescent="0.25">
      <c r="A134" s="16">
        <v>133</v>
      </c>
      <c r="B134" s="17" t="s">
        <v>69</v>
      </c>
      <c r="C134" s="48" t="s">
        <v>747</v>
      </c>
      <c r="D134" s="2" t="s">
        <v>348</v>
      </c>
      <c r="E134" s="48" t="s">
        <v>748</v>
      </c>
      <c r="F134" s="67">
        <v>42016</v>
      </c>
      <c r="G134" s="3">
        <f t="shared" si="20"/>
        <v>1</v>
      </c>
      <c r="H134" s="3">
        <f t="shared" si="21"/>
        <v>2015</v>
      </c>
      <c r="I134" s="19">
        <v>0.60416666666666696</v>
      </c>
      <c r="J134" s="20">
        <f t="shared" si="23"/>
        <v>14</v>
      </c>
      <c r="K134" s="5" t="str">
        <f t="shared" si="22"/>
        <v>ja</v>
      </c>
      <c r="L134" s="5" t="s">
        <v>91</v>
      </c>
      <c r="M134" s="6" t="s">
        <v>74</v>
      </c>
      <c r="N134" s="5">
        <v>64</v>
      </c>
      <c r="O134" s="2" t="s">
        <v>140</v>
      </c>
      <c r="P134" s="17" t="s">
        <v>749</v>
      </c>
      <c r="R134" s="6" t="s">
        <v>77</v>
      </c>
      <c r="S134" s="2" t="s">
        <v>132</v>
      </c>
      <c r="T134" s="22" t="s">
        <v>79</v>
      </c>
      <c r="X134" s="2">
        <v>200</v>
      </c>
      <c r="Y134" s="17" t="s">
        <v>83</v>
      </c>
      <c r="Z134" s="17" t="s">
        <v>161</v>
      </c>
      <c r="AA134" s="17">
        <v>200</v>
      </c>
      <c r="AB134" s="17" t="s">
        <v>81</v>
      </c>
      <c r="AC134" s="17" t="s">
        <v>161</v>
      </c>
      <c r="AD134" s="17">
        <v>200</v>
      </c>
      <c r="AE134" s="17" t="s">
        <v>83</v>
      </c>
      <c r="AF134" s="17" t="s">
        <v>161</v>
      </c>
      <c r="AG134" s="17"/>
      <c r="AH134" s="17"/>
      <c r="AI134" s="17"/>
      <c r="AJ134" s="17"/>
      <c r="BE134" s="23" t="str">
        <f t="shared" si="24"/>
        <v>EMF nein</v>
      </c>
      <c r="BF134" s="23" t="str">
        <f t="shared" si="25"/>
        <v/>
      </c>
      <c r="BG134" s="23" t="str">
        <f t="shared" si="26"/>
        <v/>
      </c>
      <c r="BH134" s="23">
        <f t="shared" si="27"/>
        <v>0</v>
      </c>
      <c r="BO134" s="2" t="s">
        <v>750</v>
      </c>
      <c r="BP134" s="3">
        <v>1</v>
      </c>
      <c r="BQ134" s="2" t="s">
        <v>751</v>
      </c>
    </row>
    <row r="135" spans="1:69" ht="16.149999999999999" customHeight="1" x14ac:dyDescent="0.25">
      <c r="A135" s="16">
        <v>134</v>
      </c>
      <c r="B135" s="17" t="s">
        <v>211</v>
      </c>
      <c r="C135" s="48" t="s">
        <v>752</v>
      </c>
      <c r="D135" s="2" t="s">
        <v>124</v>
      </c>
      <c r="E135" s="48" t="s">
        <v>753</v>
      </c>
      <c r="F135" s="67">
        <v>43025</v>
      </c>
      <c r="G135" s="3">
        <f t="shared" si="20"/>
        <v>10</v>
      </c>
      <c r="H135" s="3">
        <f t="shared" si="21"/>
        <v>2017</v>
      </c>
      <c r="I135" s="19">
        <v>0.27083333333333298</v>
      </c>
      <c r="J135" s="20">
        <f t="shared" si="23"/>
        <v>6</v>
      </c>
      <c r="K135" s="5" t="str">
        <f t="shared" si="22"/>
        <v>ja</v>
      </c>
      <c r="L135" s="21" t="s">
        <v>73</v>
      </c>
      <c r="M135" s="6" t="s">
        <v>74</v>
      </c>
      <c r="N135" s="5">
        <v>21</v>
      </c>
      <c r="O135" s="17" t="s">
        <v>126</v>
      </c>
      <c r="P135" s="17" t="s">
        <v>754</v>
      </c>
      <c r="R135" s="6" t="s">
        <v>77</v>
      </c>
      <c r="T135" s="22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BE135" s="23" t="str">
        <f t="shared" si="24"/>
        <v>EMF ja</v>
      </c>
      <c r="BF135" s="23">
        <f t="shared" si="25"/>
        <v>30</v>
      </c>
      <c r="BG135" s="23" t="str">
        <f t="shared" si="26"/>
        <v>&lt;100m</v>
      </c>
      <c r="BH135" s="23">
        <f t="shared" si="27"/>
        <v>1</v>
      </c>
      <c r="BM135" s="2" t="s">
        <v>162</v>
      </c>
      <c r="BN135" s="2">
        <v>30</v>
      </c>
      <c r="BO135" s="2" t="s">
        <v>755</v>
      </c>
      <c r="BP135" s="3">
        <v>1</v>
      </c>
      <c r="BQ135" s="2" t="s">
        <v>756</v>
      </c>
    </row>
    <row r="136" spans="1:69" ht="16.149999999999999" customHeight="1" x14ac:dyDescent="0.25">
      <c r="A136" s="16">
        <v>135</v>
      </c>
      <c r="B136" s="17" t="s">
        <v>69</v>
      </c>
      <c r="C136" s="48" t="s">
        <v>757</v>
      </c>
      <c r="D136" s="2" t="s">
        <v>89</v>
      </c>
      <c r="E136" s="48" t="s">
        <v>339</v>
      </c>
      <c r="F136" s="67">
        <v>41977</v>
      </c>
      <c r="G136" s="3">
        <f t="shared" si="20"/>
        <v>12</v>
      </c>
      <c r="H136" s="3">
        <f t="shared" si="21"/>
        <v>2014</v>
      </c>
      <c r="I136" s="19">
        <v>0.22916666666666699</v>
      </c>
      <c r="J136" s="20">
        <f t="shared" si="23"/>
        <v>5</v>
      </c>
      <c r="K136" s="5" t="str">
        <f t="shared" si="22"/>
        <v>ja</v>
      </c>
      <c r="L136" s="5" t="s">
        <v>91</v>
      </c>
      <c r="M136" s="6" t="s">
        <v>74</v>
      </c>
      <c r="N136" s="5">
        <v>44</v>
      </c>
      <c r="O136" s="2" t="s">
        <v>140</v>
      </c>
      <c r="P136" s="17" t="s">
        <v>758</v>
      </c>
      <c r="Q136" s="6" t="s">
        <v>186</v>
      </c>
      <c r="R136" s="6" t="s">
        <v>77</v>
      </c>
      <c r="S136" s="2" t="s">
        <v>78</v>
      </c>
      <c r="T136" s="6" t="s">
        <v>108</v>
      </c>
      <c r="X136" s="2">
        <v>250</v>
      </c>
      <c r="Y136" s="17" t="s">
        <v>81</v>
      </c>
      <c r="Z136" s="17" t="s">
        <v>168</v>
      </c>
      <c r="AA136" s="17">
        <v>250</v>
      </c>
      <c r="AB136" s="17" t="s">
        <v>81</v>
      </c>
      <c r="AC136" s="17" t="s">
        <v>161</v>
      </c>
      <c r="AD136" s="17">
        <v>250</v>
      </c>
      <c r="AE136" s="17" t="s">
        <v>83</v>
      </c>
      <c r="AF136" s="17" t="s">
        <v>161</v>
      </c>
      <c r="AG136" s="17"/>
      <c r="AH136" s="17"/>
      <c r="AI136" s="17"/>
      <c r="AJ136" s="17">
        <v>740</v>
      </c>
      <c r="AK136" s="2" t="s">
        <v>83</v>
      </c>
      <c r="AL136" s="2" t="s">
        <v>82</v>
      </c>
      <c r="AM136" s="2">
        <v>740</v>
      </c>
      <c r="AN136" s="2" t="s">
        <v>81</v>
      </c>
      <c r="AO136" s="2" t="s">
        <v>82</v>
      </c>
      <c r="AP136" s="2">
        <v>740</v>
      </c>
      <c r="AQ136" s="2" t="s">
        <v>83</v>
      </c>
      <c r="AR136" s="2" t="s">
        <v>82</v>
      </c>
      <c r="BE136" s="23" t="str">
        <f t="shared" si="24"/>
        <v>EMF ja</v>
      </c>
      <c r="BF136" s="23">
        <f t="shared" si="25"/>
        <v>100</v>
      </c>
      <c r="BG136" s="23" t="str">
        <f t="shared" si="26"/>
        <v>100-499m</v>
      </c>
      <c r="BH136" s="23">
        <f t="shared" si="27"/>
        <v>3</v>
      </c>
      <c r="BI136" s="44" t="s">
        <v>162</v>
      </c>
      <c r="BJ136" s="44">
        <v>100</v>
      </c>
      <c r="BK136" s="2" t="s">
        <v>162</v>
      </c>
      <c r="BL136" s="2">
        <v>150</v>
      </c>
      <c r="BM136" s="2" t="s">
        <v>162</v>
      </c>
      <c r="BN136" s="2">
        <v>200</v>
      </c>
      <c r="BO136" s="2" t="s">
        <v>759</v>
      </c>
      <c r="BP136" s="3">
        <v>1</v>
      </c>
      <c r="BQ136" s="2" t="s">
        <v>760</v>
      </c>
    </row>
    <row r="137" spans="1:69" ht="16.149999999999999" customHeight="1" x14ac:dyDescent="0.25">
      <c r="A137" s="16">
        <v>136</v>
      </c>
      <c r="B137" s="17" t="s">
        <v>69</v>
      </c>
      <c r="C137" s="48" t="s">
        <v>289</v>
      </c>
      <c r="D137" s="2" t="s">
        <v>290</v>
      </c>
      <c r="E137" s="48" t="s">
        <v>761</v>
      </c>
      <c r="F137" s="67">
        <v>41687</v>
      </c>
      <c r="G137" s="3">
        <f t="shared" si="20"/>
        <v>2</v>
      </c>
      <c r="H137" s="3">
        <f t="shared" si="21"/>
        <v>2014</v>
      </c>
      <c r="I137" s="19">
        <v>0.28472222222222199</v>
      </c>
      <c r="J137" s="20">
        <f t="shared" si="23"/>
        <v>6</v>
      </c>
      <c r="K137" s="5" t="str">
        <f t="shared" si="22"/>
        <v>ja</v>
      </c>
      <c r="L137" s="5" t="s">
        <v>91</v>
      </c>
      <c r="M137" s="6" t="s">
        <v>74</v>
      </c>
      <c r="N137" s="5">
        <v>67</v>
      </c>
      <c r="O137" s="17" t="s">
        <v>75</v>
      </c>
      <c r="P137" s="17" t="s">
        <v>762</v>
      </c>
      <c r="R137" s="6" t="s">
        <v>77</v>
      </c>
      <c r="S137" s="2" t="s">
        <v>132</v>
      </c>
      <c r="T137" s="22" t="s">
        <v>79</v>
      </c>
      <c r="X137" s="2">
        <v>123</v>
      </c>
      <c r="Y137" s="17" t="s">
        <v>81</v>
      </c>
      <c r="Z137" s="17" t="s">
        <v>82</v>
      </c>
      <c r="AA137" s="17">
        <v>123</v>
      </c>
      <c r="AB137" s="17" t="s">
        <v>81</v>
      </c>
      <c r="AC137" s="17" t="s">
        <v>82</v>
      </c>
      <c r="AD137" s="17">
        <v>123</v>
      </c>
      <c r="AE137" s="17" t="s">
        <v>81</v>
      </c>
      <c r="AF137" s="17" t="s">
        <v>82</v>
      </c>
      <c r="AG137" s="17"/>
      <c r="AH137" s="17"/>
      <c r="AI137" s="17"/>
      <c r="AJ137" s="17"/>
      <c r="BE137" s="23" t="str">
        <f t="shared" si="24"/>
        <v>EMF ja</v>
      </c>
      <c r="BF137" s="23">
        <f t="shared" si="25"/>
        <v>15</v>
      </c>
      <c r="BG137" s="23" t="str">
        <f t="shared" si="26"/>
        <v>&lt;100m</v>
      </c>
      <c r="BH137" s="23">
        <f t="shared" si="27"/>
        <v>1</v>
      </c>
      <c r="BM137" s="2" t="s">
        <v>110</v>
      </c>
      <c r="BN137" s="2">
        <v>15</v>
      </c>
      <c r="BO137" s="2" t="s">
        <v>763</v>
      </c>
      <c r="BP137" s="3">
        <v>1</v>
      </c>
      <c r="BQ137" s="2" t="s">
        <v>764</v>
      </c>
    </row>
    <row r="138" spans="1:69" ht="16.149999999999999" customHeight="1" x14ac:dyDescent="0.25">
      <c r="A138" s="16">
        <v>137</v>
      </c>
      <c r="B138" s="17" t="s">
        <v>87</v>
      </c>
      <c r="C138" s="48" t="s">
        <v>765</v>
      </c>
      <c r="D138" s="2" t="s">
        <v>371</v>
      </c>
      <c r="E138" s="48" t="s">
        <v>766</v>
      </c>
      <c r="F138" s="67">
        <v>42783</v>
      </c>
      <c r="G138" s="3">
        <f t="shared" si="20"/>
        <v>2</v>
      </c>
      <c r="H138" s="3">
        <f t="shared" si="21"/>
        <v>2017</v>
      </c>
      <c r="I138" s="19">
        <v>0.5625</v>
      </c>
      <c r="J138" s="20">
        <f t="shared" si="23"/>
        <v>13</v>
      </c>
      <c r="K138" s="5" t="str">
        <f t="shared" si="22"/>
        <v>ja</v>
      </c>
      <c r="L138" s="5" t="s">
        <v>91</v>
      </c>
      <c r="M138" s="6" t="s">
        <v>74</v>
      </c>
      <c r="N138" s="5">
        <v>74</v>
      </c>
      <c r="O138" s="17" t="s">
        <v>75</v>
      </c>
      <c r="P138" s="17" t="s">
        <v>767</v>
      </c>
      <c r="R138" s="6" t="s">
        <v>77</v>
      </c>
      <c r="T138" s="22" t="s">
        <v>79</v>
      </c>
      <c r="U138" s="2" t="s">
        <v>100</v>
      </c>
      <c r="X138" s="2">
        <v>213</v>
      </c>
      <c r="Y138" s="17" t="s">
        <v>81</v>
      </c>
      <c r="Z138" s="17" t="s">
        <v>82</v>
      </c>
      <c r="AA138" s="17"/>
      <c r="AB138" s="17"/>
      <c r="AC138" s="17"/>
      <c r="AD138" s="17">
        <v>213</v>
      </c>
      <c r="AE138" s="17" t="s">
        <v>81</v>
      </c>
      <c r="AF138" s="17" t="s">
        <v>82</v>
      </c>
      <c r="AG138" s="17"/>
      <c r="AH138" s="17"/>
      <c r="AI138" s="17"/>
      <c r="AJ138" s="17"/>
      <c r="BE138" s="23" t="str">
        <f t="shared" si="24"/>
        <v>EMF nein</v>
      </c>
      <c r="BF138" s="23" t="str">
        <f t="shared" si="25"/>
        <v/>
      </c>
      <c r="BG138" s="23" t="str">
        <f t="shared" si="26"/>
        <v/>
      </c>
      <c r="BH138" s="23">
        <f t="shared" si="27"/>
        <v>0</v>
      </c>
      <c r="BO138" s="2" t="s">
        <v>768</v>
      </c>
      <c r="BP138" s="3">
        <v>1</v>
      </c>
      <c r="BQ138" s="2" t="s">
        <v>769</v>
      </c>
    </row>
    <row r="139" spans="1:69" ht="16.149999999999999" customHeight="1" x14ac:dyDescent="0.25">
      <c r="A139" s="16">
        <v>138</v>
      </c>
      <c r="B139" s="17" t="s">
        <v>87</v>
      </c>
      <c r="C139" s="48" t="s">
        <v>770</v>
      </c>
      <c r="D139" s="2" t="s">
        <v>371</v>
      </c>
      <c r="E139" s="48" t="s">
        <v>771</v>
      </c>
      <c r="F139" s="67">
        <v>42783</v>
      </c>
      <c r="G139" s="3">
        <f t="shared" si="20"/>
        <v>2</v>
      </c>
      <c r="H139" s="3">
        <f t="shared" si="21"/>
        <v>2017</v>
      </c>
      <c r="I139" s="19">
        <v>0.67708333333333304</v>
      </c>
      <c r="J139" s="20">
        <f t="shared" si="23"/>
        <v>16</v>
      </c>
      <c r="K139" s="5" t="str">
        <f t="shared" si="22"/>
        <v>ja</v>
      </c>
      <c r="L139" s="5" t="s">
        <v>91</v>
      </c>
      <c r="M139" s="6" t="s">
        <v>74</v>
      </c>
      <c r="N139" s="5">
        <v>73</v>
      </c>
      <c r="O139" s="17" t="s">
        <v>75</v>
      </c>
      <c r="P139" s="17" t="s">
        <v>772</v>
      </c>
      <c r="Q139" s="6" t="s">
        <v>186</v>
      </c>
      <c r="R139" s="6" t="s">
        <v>77</v>
      </c>
      <c r="T139" s="22" t="s">
        <v>79</v>
      </c>
      <c r="U139" s="2" t="s">
        <v>115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BE139" s="23" t="str">
        <f t="shared" si="24"/>
        <v>EMF nein</v>
      </c>
      <c r="BF139" s="23" t="str">
        <f t="shared" si="25"/>
        <v/>
      </c>
      <c r="BG139" s="23" t="str">
        <f t="shared" si="26"/>
        <v/>
      </c>
      <c r="BH139" s="23">
        <f t="shared" si="27"/>
        <v>0</v>
      </c>
      <c r="BO139" s="2" t="s">
        <v>773</v>
      </c>
      <c r="BP139" s="3">
        <v>1</v>
      </c>
      <c r="BQ139" s="2" t="s">
        <v>774</v>
      </c>
    </row>
    <row r="140" spans="1:69" ht="16.149999999999999" customHeight="1" x14ac:dyDescent="0.25">
      <c r="A140" s="16">
        <v>139</v>
      </c>
      <c r="B140" s="17" t="s">
        <v>69</v>
      </c>
      <c r="C140" s="48" t="s">
        <v>280</v>
      </c>
      <c r="D140" s="2" t="s">
        <v>137</v>
      </c>
      <c r="E140" s="48" t="s">
        <v>775</v>
      </c>
      <c r="F140" s="67">
        <v>41688</v>
      </c>
      <c r="G140" s="3">
        <f t="shared" si="20"/>
        <v>2</v>
      </c>
      <c r="H140" s="3">
        <f t="shared" si="21"/>
        <v>2014</v>
      </c>
      <c r="I140" s="19">
        <v>0.42708333333333298</v>
      </c>
      <c r="J140" s="20">
        <f t="shared" si="23"/>
        <v>10</v>
      </c>
      <c r="K140" s="5" t="str">
        <f t="shared" si="22"/>
        <v>ja</v>
      </c>
      <c r="L140" s="5" t="s">
        <v>91</v>
      </c>
      <c r="M140" s="6" t="s">
        <v>74</v>
      </c>
      <c r="N140" s="5">
        <v>51</v>
      </c>
      <c r="O140" s="2" t="s">
        <v>140</v>
      </c>
      <c r="P140" s="17" t="s">
        <v>776</v>
      </c>
      <c r="R140" s="6" t="s">
        <v>77</v>
      </c>
      <c r="S140" s="2" t="s">
        <v>132</v>
      </c>
      <c r="T140" s="6" t="s">
        <v>154</v>
      </c>
      <c r="U140" s="2" t="s">
        <v>74</v>
      </c>
      <c r="X140" s="2">
        <v>64</v>
      </c>
      <c r="Y140" s="17" t="s">
        <v>81</v>
      </c>
      <c r="Z140" s="17" t="s">
        <v>84</v>
      </c>
      <c r="AA140" s="17">
        <v>64</v>
      </c>
      <c r="AB140" s="17" t="s">
        <v>94</v>
      </c>
      <c r="AC140" s="17" t="s">
        <v>84</v>
      </c>
      <c r="AD140" s="17">
        <v>64</v>
      </c>
      <c r="AE140" s="17" t="s">
        <v>94</v>
      </c>
      <c r="AF140" s="17" t="s">
        <v>84</v>
      </c>
      <c r="AG140" s="17"/>
      <c r="AH140" s="17"/>
      <c r="AI140" s="17"/>
      <c r="AJ140" s="17"/>
      <c r="BE140" s="23" t="str">
        <f t="shared" si="24"/>
        <v>EMF nein</v>
      </c>
      <c r="BF140" s="23" t="str">
        <f t="shared" si="25"/>
        <v/>
      </c>
      <c r="BG140" s="23" t="str">
        <f t="shared" si="26"/>
        <v/>
      </c>
      <c r="BH140" s="23">
        <f t="shared" si="27"/>
        <v>0</v>
      </c>
      <c r="BO140" s="2" t="s">
        <v>777</v>
      </c>
      <c r="BP140" s="3">
        <v>1</v>
      </c>
      <c r="BQ140" s="2" t="s">
        <v>778</v>
      </c>
    </row>
    <row r="141" spans="1:69" ht="16.149999999999999" customHeight="1" x14ac:dyDescent="0.25">
      <c r="A141" s="16">
        <v>140</v>
      </c>
      <c r="B141" s="17" t="s">
        <v>69</v>
      </c>
      <c r="C141" s="48" t="s">
        <v>509</v>
      </c>
      <c r="D141" s="2" t="s">
        <v>575</v>
      </c>
      <c r="E141" s="48" t="s">
        <v>779</v>
      </c>
      <c r="F141" s="67">
        <v>41698</v>
      </c>
      <c r="G141" s="3">
        <f t="shared" si="20"/>
        <v>2</v>
      </c>
      <c r="H141" s="3">
        <f t="shared" si="21"/>
        <v>2014</v>
      </c>
      <c r="I141" s="19">
        <v>0.70833333333333304</v>
      </c>
      <c r="J141" s="20">
        <f t="shared" si="23"/>
        <v>17</v>
      </c>
      <c r="K141" s="5" t="str">
        <f t="shared" si="22"/>
        <v>ja</v>
      </c>
      <c r="M141" s="6" t="s">
        <v>74</v>
      </c>
      <c r="O141" s="17" t="s">
        <v>126</v>
      </c>
      <c r="P141" s="17" t="s">
        <v>780</v>
      </c>
      <c r="R141" s="6" t="s">
        <v>781</v>
      </c>
      <c r="S141" s="2" t="s">
        <v>132</v>
      </c>
      <c r="T141" s="22"/>
      <c r="X141" s="2">
        <v>440</v>
      </c>
      <c r="Y141" s="17" t="s">
        <v>83</v>
      </c>
      <c r="Z141" s="17" t="s">
        <v>84</v>
      </c>
      <c r="AA141" s="17">
        <v>440</v>
      </c>
      <c r="AB141" s="17" t="s">
        <v>83</v>
      </c>
      <c r="AC141" s="17" t="s">
        <v>84</v>
      </c>
      <c r="AD141" s="17">
        <v>440</v>
      </c>
      <c r="AE141" s="17" t="s">
        <v>83</v>
      </c>
      <c r="AF141" s="17" t="s">
        <v>84</v>
      </c>
      <c r="AG141" s="17"/>
      <c r="AH141" s="17"/>
      <c r="AI141" s="17"/>
      <c r="AJ141" s="17">
        <v>430</v>
      </c>
      <c r="AK141" s="2" t="s">
        <v>83</v>
      </c>
      <c r="AL141" s="2" t="s">
        <v>168</v>
      </c>
      <c r="AM141" s="2">
        <v>430</v>
      </c>
      <c r="AN141" s="2" t="s">
        <v>83</v>
      </c>
      <c r="AO141" s="2" t="s">
        <v>168</v>
      </c>
      <c r="AP141" s="2">
        <v>430</v>
      </c>
      <c r="AQ141" s="2" t="s">
        <v>83</v>
      </c>
      <c r="AR141" s="2" t="s">
        <v>168</v>
      </c>
      <c r="BE141" s="23" t="str">
        <f t="shared" si="24"/>
        <v>EMF nein</v>
      </c>
      <c r="BF141" s="23" t="str">
        <f t="shared" si="25"/>
        <v/>
      </c>
      <c r="BG141" s="23" t="str">
        <f t="shared" si="26"/>
        <v/>
      </c>
      <c r="BH141" s="23">
        <f t="shared" si="27"/>
        <v>0</v>
      </c>
      <c r="BO141" s="2" t="s">
        <v>782</v>
      </c>
      <c r="BP141" s="3">
        <v>1</v>
      </c>
      <c r="BQ141" s="2" t="s">
        <v>783</v>
      </c>
    </row>
    <row r="142" spans="1:69" ht="16.149999999999999" customHeight="1" x14ac:dyDescent="0.25">
      <c r="A142" s="69">
        <v>141</v>
      </c>
      <c r="B142" s="17" t="s">
        <v>211</v>
      </c>
      <c r="C142" s="24" t="s">
        <v>784</v>
      </c>
      <c r="D142" s="17" t="s">
        <v>192</v>
      </c>
      <c r="E142" s="24" t="s">
        <v>101</v>
      </c>
      <c r="F142" s="18">
        <v>42466</v>
      </c>
      <c r="G142" s="3">
        <f t="shared" si="20"/>
        <v>4</v>
      </c>
      <c r="H142" s="3">
        <f t="shared" si="21"/>
        <v>2016</v>
      </c>
      <c r="I142" s="19" t="s">
        <v>785</v>
      </c>
      <c r="J142" s="20">
        <v>16</v>
      </c>
      <c r="K142" s="5" t="str">
        <f t="shared" si="22"/>
        <v>ja</v>
      </c>
      <c r="L142" s="5" t="s">
        <v>91</v>
      </c>
      <c r="M142" s="6" t="s">
        <v>100</v>
      </c>
      <c r="N142" s="5">
        <v>54</v>
      </c>
      <c r="O142" s="6" t="s">
        <v>101</v>
      </c>
      <c r="P142" s="17" t="s">
        <v>1027</v>
      </c>
      <c r="Q142" s="6" t="s">
        <v>186</v>
      </c>
      <c r="R142" s="6" t="s">
        <v>77</v>
      </c>
      <c r="S142" s="2" t="s">
        <v>109</v>
      </c>
      <c r="T142" s="6" t="s">
        <v>108</v>
      </c>
      <c r="U142" s="2" t="s">
        <v>109</v>
      </c>
      <c r="W142" s="2" t="s">
        <v>4373</v>
      </c>
      <c r="X142" s="2">
        <v>506</v>
      </c>
      <c r="Y142" s="17" t="s">
        <v>83</v>
      </c>
      <c r="Z142" s="17" t="s">
        <v>84</v>
      </c>
      <c r="AA142" s="17">
        <v>506</v>
      </c>
      <c r="AB142" s="17" t="s">
        <v>81</v>
      </c>
      <c r="AC142" s="17" t="s">
        <v>84</v>
      </c>
      <c r="AD142" s="17">
        <v>506</v>
      </c>
      <c r="AE142" s="17" t="s">
        <v>81</v>
      </c>
      <c r="AF142" s="17" t="s">
        <v>84</v>
      </c>
      <c r="AG142" s="17"/>
      <c r="AH142" s="17"/>
      <c r="AI142" s="17"/>
      <c r="AJ142" s="392">
        <v>506</v>
      </c>
      <c r="AK142" s="393" t="s">
        <v>83</v>
      </c>
      <c r="AL142" s="393" t="s">
        <v>84</v>
      </c>
      <c r="AM142" s="393">
        <v>506</v>
      </c>
      <c r="AN142" s="393" t="s">
        <v>81</v>
      </c>
      <c r="AO142" s="393" t="s">
        <v>84</v>
      </c>
      <c r="AP142" s="393">
        <v>506</v>
      </c>
      <c r="AQ142" s="393" t="s">
        <v>81</v>
      </c>
      <c r="AR142" s="393" t="s">
        <v>84</v>
      </c>
      <c r="AV142" s="392">
        <v>506</v>
      </c>
      <c r="AW142" s="393" t="s">
        <v>83</v>
      </c>
      <c r="AX142" s="393" t="s">
        <v>84</v>
      </c>
      <c r="AY142" s="393">
        <v>506</v>
      </c>
      <c r="AZ142" s="393" t="s">
        <v>81</v>
      </c>
      <c r="BA142" s="393" t="s">
        <v>84</v>
      </c>
      <c r="BB142" s="393">
        <v>506</v>
      </c>
      <c r="BC142" s="393" t="s">
        <v>81</v>
      </c>
      <c r="BD142" s="393" t="s">
        <v>84</v>
      </c>
      <c r="BE142" s="23" t="str">
        <f t="shared" si="24"/>
        <v>EMF nein</v>
      </c>
      <c r="BF142" s="23" t="str">
        <f t="shared" si="25"/>
        <v/>
      </c>
      <c r="BG142" s="23" t="str">
        <f t="shared" si="26"/>
        <v/>
      </c>
      <c r="BH142" s="23">
        <f t="shared" si="27"/>
        <v>0</v>
      </c>
      <c r="BO142" s="2" t="s">
        <v>21917</v>
      </c>
      <c r="BP142" s="3">
        <v>1</v>
      </c>
      <c r="BQ142" s="2" t="s">
        <v>786</v>
      </c>
    </row>
    <row r="143" spans="1:69" ht="16.149999999999999" customHeight="1" x14ac:dyDescent="0.25">
      <c r="A143" s="16">
        <v>142</v>
      </c>
      <c r="B143" s="17" t="s">
        <v>69</v>
      </c>
      <c r="C143" s="48" t="s">
        <v>540</v>
      </c>
      <c r="D143" s="2" t="s">
        <v>124</v>
      </c>
      <c r="E143" s="48" t="s">
        <v>787</v>
      </c>
      <c r="F143" s="67">
        <v>42019</v>
      </c>
      <c r="G143" s="3">
        <f t="shared" si="20"/>
        <v>1</v>
      </c>
      <c r="H143" s="3">
        <f t="shared" si="21"/>
        <v>2015</v>
      </c>
      <c r="I143" s="19">
        <v>4.1666666666666699E-2</v>
      </c>
      <c r="J143" s="20">
        <f t="shared" ref="J143:J174" si="28">IF(I143&lt;&gt;"",HOUR(I143),"")</f>
        <v>1</v>
      </c>
      <c r="K143" s="5" t="str">
        <f t="shared" si="22"/>
        <v>ja</v>
      </c>
      <c r="L143" s="21" t="s">
        <v>73</v>
      </c>
      <c r="M143" s="6" t="s">
        <v>74</v>
      </c>
      <c r="N143" s="5">
        <v>66</v>
      </c>
      <c r="O143" s="17" t="s">
        <v>75</v>
      </c>
      <c r="P143" s="17" t="s">
        <v>788</v>
      </c>
      <c r="Q143" s="6" t="s">
        <v>186</v>
      </c>
      <c r="R143" s="6" t="s">
        <v>789</v>
      </c>
      <c r="S143" s="2" t="s">
        <v>132</v>
      </c>
      <c r="T143" s="6" t="s">
        <v>154</v>
      </c>
      <c r="U143" s="2" t="s">
        <v>115</v>
      </c>
      <c r="W143" s="2" t="s">
        <v>790</v>
      </c>
      <c r="X143" s="2">
        <v>150</v>
      </c>
      <c r="Y143" s="17" t="s">
        <v>83</v>
      </c>
      <c r="Z143" s="17" t="s">
        <v>84</v>
      </c>
      <c r="AA143" s="17">
        <v>150</v>
      </c>
      <c r="AB143" s="17"/>
      <c r="AC143" s="17" t="s">
        <v>84</v>
      </c>
      <c r="AD143" s="17">
        <v>150</v>
      </c>
      <c r="AE143" s="17"/>
      <c r="AF143" s="17" t="s">
        <v>84</v>
      </c>
      <c r="AG143" s="17"/>
      <c r="AH143" s="17"/>
      <c r="AI143" s="17"/>
      <c r="AJ143" s="17">
        <v>200</v>
      </c>
      <c r="AK143" s="2" t="s">
        <v>83</v>
      </c>
      <c r="AL143" s="2" t="s">
        <v>84</v>
      </c>
      <c r="AM143" s="2">
        <v>200</v>
      </c>
      <c r="AO143" s="2" t="s">
        <v>84</v>
      </c>
      <c r="AQ143" s="2" t="s">
        <v>81</v>
      </c>
      <c r="AR143" s="2" t="s">
        <v>84</v>
      </c>
      <c r="AV143" s="2">
        <v>450</v>
      </c>
      <c r="AW143" s="64" t="s">
        <v>81</v>
      </c>
      <c r="AX143" s="2" t="s">
        <v>84</v>
      </c>
      <c r="AY143" s="2">
        <v>450</v>
      </c>
      <c r="AZ143" s="64" t="s">
        <v>81</v>
      </c>
      <c r="BA143" s="2" t="s">
        <v>168</v>
      </c>
      <c r="BB143" s="2">
        <v>450</v>
      </c>
      <c r="BC143" s="64" t="s">
        <v>83</v>
      </c>
      <c r="BE143" s="23" t="str">
        <f t="shared" si="24"/>
        <v>EMF nein</v>
      </c>
      <c r="BF143" s="23" t="str">
        <f t="shared" si="25"/>
        <v/>
      </c>
      <c r="BG143" s="23" t="str">
        <f t="shared" si="26"/>
        <v/>
      </c>
      <c r="BH143" s="23">
        <f t="shared" si="27"/>
        <v>0</v>
      </c>
      <c r="BO143" s="2" t="s">
        <v>791</v>
      </c>
      <c r="BP143" s="3">
        <v>1</v>
      </c>
      <c r="BQ143" s="2" t="s">
        <v>792</v>
      </c>
    </row>
    <row r="144" spans="1:69" ht="16.149999999999999" customHeight="1" x14ac:dyDescent="0.25">
      <c r="A144" s="16">
        <v>143</v>
      </c>
      <c r="B144" s="17" t="s">
        <v>69</v>
      </c>
      <c r="C144" s="48" t="s">
        <v>793</v>
      </c>
      <c r="D144" s="2" t="s">
        <v>158</v>
      </c>
      <c r="E144" s="48" t="s">
        <v>794</v>
      </c>
      <c r="F144" s="67">
        <v>42623</v>
      </c>
      <c r="G144" s="3">
        <f t="shared" si="20"/>
        <v>9</v>
      </c>
      <c r="H144" s="3">
        <f t="shared" si="21"/>
        <v>2016</v>
      </c>
      <c r="I144" s="19">
        <v>0.49652777777777801</v>
      </c>
      <c r="J144" s="20">
        <f t="shared" si="28"/>
        <v>11</v>
      </c>
      <c r="K144" s="5" t="str">
        <f t="shared" si="22"/>
        <v>ja</v>
      </c>
      <c r="L144" s="21" t="s">
        <v>73</v>
      </c>
      <c r="M144" s="6" t="s">
        <v>74</v>
      </c>
      <c r="O144" s="17" t="s">
        <v>75</v>
      </c>
      <c r="P144" s="17" t="s">
        <v>795</v>
      </c>
      <c r="R144" s="6" t="s">
        <v>77</v>
      </c>
      <c r="S144" s="2" t="s">
        <v>93</v>
      </c>
      <c r="T144" s="6" t="s">
        <v>154</v>
      </c>
      <c r="U144" s="2" t="s">
        <v>74</v>
      </c>
      <c r="W144" s="2" t="s">
        <v>109</v>
      </c>
      <c r="X144" s="2">
        <v>234</v>
      </c>
      <c r="Y144" s="17" t="s">
        <v>81</v>
      </c>
      <c r="Z144" s="17" t="s">
        <v>82</v>
      </c>
      <c r="AA144" s="17" t="s">
        <v>109</v>
      </c>
      <c r="AB144" s="17"/>
      <c r="AC144" s="17"/>
      <c r="AD144" s="17">
        <v>234</v>
      </c>
      <c r="AE144" s="17" t="s">
        <v>83</v>
      </c>
      <c r="AF144" s="17" t="s">
        <v>82</v>
      </c>
      <c r="AG144" s="17"/>
      <c r="AH144" s="17"/>
      <c r="AI144" s="17"/>
      <c r="AJ144" s="17">
        <v>362</v>
      </c>
      <c r="AK144" s="2" t="s">
        <v>81</v>
      </c>
      <c r="AL144" s="2" t="s">
        <v>82</v>
      </c>
      <c r="AM144" s="2">
        <v>362</v>
      </c>
      <c r="AN144" s="2" t="s">
        <v>81</v>
      </c>
      <c r="AO144" s="2" t="s">
        <v>82</v>
      </c>
      <c r="AP144" s="2">
        <v>362</v>
      </c>
      <c r="AQ144" s="2" t="s">
        <v>83</v>
      </c>
      <c r="AR144" s="2" t="s">
        <v>82</v>
      </c>
      <c r="AV144" s="2" t="s">
        <v>109</v>
      </c>
      <c r="BE144" s="23" t="str">
        <f t="shared" si="24"/>
        <v>EMF nein</v>
      </c>
      <c r="BF144" s="23" t="str">
        <f t="shared" si="25"/>
        <v/>
      </c>
      <c r="BG144" s="23" t="str">
        <f t="shared" si="26"/>
        <v/>
      </c>
      <c r="BH144" s="23">
        <f t="shared" si="27"/>
        <v>0</v>
      </c>
      <c r="BO144" s="2" t="s">
        <v>796</v>
      </c>
      <c r="BP144" s="3">
        <v>1</v>
      </c>
      <c r="BQ144" s="2" t="s">
        <v>797</v>
      </c>
    </row>
    <row r="145" spans="1:69" ht="16.149999999999999" customHeight="1" x14ac:dyDescent="0.25">
      <c r="A145" s="16">
        <v>144</v>
      </c>
      <c r="B145" s="17" t="s">
        <v>135</v>
      </c>
      <c r="C145" s="48" t="s">
        <v>798</v>
      </c>
      <c r="D145" s="2" t="s">
        <v>89</v>
      </c>
      <c r="E145" s="48" t="s">
        <v>22475</v>
      </c>
      <c r="F145" s="67">
        <v>42037</v>
      </c>
      <c r="G145" s="3">
        <f t="shared" si="20"/>
        <v>2</v>
      </c>
      <c r="H145" s="3">
        <f t="shared" si="21"/>
        <v>2015</v>
      </c>
      <c r="I145" s="19">
        <v>0.16666666666666699</v>
      </c>
      <c r="J145" s="20">
        <f t="shared" si="28"/>
        <v>4</v>
      </c>
      <c r="K145" s="5" t="str">
        <f t="shared" si="22"/>
        <v>ja</v>
      </c>
      <c r="L145" s="5" t="s">
        <v>91</v>
      </c>
      <c r="M145" s="6" t="s">
        <v>139</v>
      </c>
      <c r="N145" s="5">
        <v>49</v>
      </c>
      <c r="O145" s="17" t="s">
        <v>75</v>
      </c>
      <c r="P145" s="17" t="s">
        <v>799</v>
      </c>
      <c r="R145" s="6" t="s">
        <v>77</v>
      </c>
      <c r="T145" s="22"/>
      <c r="X145" s="2">
        <v>190</v>
      </c>
      <c r="Y145" s="17" t="s">
        <v>83</v>
      </c>
      <c r="Z145" s="17" t="s">
        <v>84</v>
      </c>
      <c r="AA145" s="17"/>
      <c r="AB145" s="17"/>
      <c r="AC145" s="17"/>
      <c r="AD145" s="17">
        <v>190</v>
      </c>
      <c r="AE145" s="35" t="s">
        <v>81</v>
      </c>
      <c r="AF145" s="17" t="s">
        <v>84</v>
      </c>
      <c r="AG145" s="17"/>
      <c r="AH145" s="17"/>
      <c r="AI145" s="17"/>
      <c r="AJ145" s="17"/>
      <c r="BE145" s="23" t="str">
        <f t="shared" si="24"/>
        <v>EMF nein</v>
      </c>
      <c r="BF145" s="23" t="str">
        <f t="shared" si="25"/>
        <v/>
      </c>
      <c r="BG145" s="23" t="str">
        <f t="shared" si="26"/>
        <v/>
      </c>
      <c r="BH145" s="23">
        <f t="shared" si="27"/>
        <v>0</v>
      </c>
      <c r="BO145" s="2" t="s">
        <v>800</v>
      </c>
      <c r="BP145" s="3">
        <v>1</v>
      </c>
      <c r="BQ145" s="2" t="s">
        <v>801</v>
      </c>
    </row>
    <row r="146" spans="1:69" ht="16.149999999999999" customHeight="1" x14ac:dyDescent="0.25">
      <c r="A146" s="16">
        <v>145</v>
      </c>
      <c r="B146" s="17" t="s">
        <v>135</v>
      </c>
      <c r="C146" s="48" t="s">
        <v>802</v>
      </c>
      <c r="D146" s="2" t="s">
        <v>158</v>
      </c>
      <c r="E146" s="48" t="s">
        <v>803</v>
      </c>
      <c r="F146" s="67">
        <v>42039</v>
      </c>
      <c r="G146" s="3">
        <f t="shared" si="20"/>
        <v>2</v>
      </c>
      <c r="H146" s="3">
        <f t="shared" si="21"/>
        <v>2015</v>
      </c>
      <c r="I146" s="19">
        <v>0.36111111111111099</v>
      </c>
      <c r="J146" s="20">
        <f t="shared" si="28"/>
        <v>8</v>
      </c>
      <c r="K146" s="5" t="str">
        <f t="shared" si="22"/>
        <v>ja</v>
      </c>
      <c r="M146" s="6" t="s">
        <v>139</v>
      </c>
      <c r="O146" s="17" t="s">
        <v>75</v>
      </c>
      <c r="P146" s="17" t="s">
        <v>804</v>
      </c>
      <c r="R146" s="6" t="s">
        <v>77</v>
      </c>
      <c r="T146" s="22" t="s">
        <v>79</v>
      </c>
      <c r="U146" s="2" t="s">
        <v>74</v>
      </c>
      <c r="X146" s="2">
        <v>150</v>
      </c>
      <c r="Y146" s="17" t="s">
        <v>83</v>
      </c>
      <c r="Z146" s="17" t="s">
        <v>84</v>
      </c>
      <c r="AA146" s="17">
        <v>150</v>
      </c>
      <c r="AB146" s="17" t="s">
        <v>83</v>
      </c>
      <c r="AC146" s="17" t="s">
        <v>84</v>
      </c>
      <c r="AD146" s="17">
        <v>150</v>
      </c>
      <c r="AE146" s="17" t="s">
        <v>83</v>
      </c>
      <c r="AF146" s="17"/>
      <c r="AG146" s="17"/>
      <c r="AH146" s="17"/>
      <c r="AI146" s="17"/>
      <c r="AJ146" s="17">
        <v>150</v>
      </c>
      <c r="AK146" s="2" t="s">
        <v>83</v>
      </c>
      <c r="AL146" s="2" t="s">
        <v>84</v>
      </c>
      <c r="AM146" s="2">
        <v>150</v>
      </c>
      <c r="AN146" s="2" t="s">
        <v>81</v>
      </c>
      <c r="AO146" s="2" t="s">
        <v>84</v>
      </c>
      <c r="AP146" s="2">
        <v>150</v>
      </c>
      <c r="AQ146" s="2" t="s">
        <v>81</v>
      </c>
      <c r="AR146" s="2" t="s">
        <v>84</v>
      </c>
      <c r="AV146" s="2">
        <v>140</v>
      </c>
      <c r="AW146" s="2" t="s">
        <v>83</v>
      </c>
      <c r="AX146" s="2" t="s">
        <v>82</v>
      </c>
      <c r="BB146" s="2">
        <v>140</v>
      </c>
      <c r="BC146" s="2" t="s">
        <v>83</v>
      </c>
      <c r="BD146" s="2" t="s">
        <v>82</v>
      </c>
      <c r="BE146" s="23" t="str">
        <f t="shared" si="24"/>
        <v>EMF nein</v>
      </c>
      <c r="BF146" s="23" t="str">
        <f t="shared" si="25"/>
        <v/>
      </c>
      <c r="BG146" s="23" t="str">
        <f t="shared" si="26"/>
        <v/>
      </c>
      <c r="BH146" s="23">
        <f t="shared" si="27"/>
        <v>0</v>
      </c>
      <c r="BP146" s="3">
        <v>1</v>
      </c>
      <c r="BQ146" s="2" t="s">
        <v>805</v>
      </c>
    </row>
    <row r="147" spans="1:69" ht="16.149999999999999" customHeight="1" x14ac:dyDescent="0.25">
      <c r="A147" s="16">
        <v>146</v>
      </c>
      <c r="B147" s="17" t="s">
        <v>69</v>
      </c>
      <c r="C147" s="48" t="s">
        <v>806</v>
      </c>
      <c r="D147" s="2" t="s">
        <v>264</v>
      </c>
      <c r="E147" s="48" t="s">
        <v>807</v>
      </c>
      <c r="F147" s="67">
        <v>42040</v>
      </c>
      <c r="G147" s="3">
        <f t="shared" si="20"/>
        <v>2</v>
      </c>
      <c r="H147" s="3">
        <f t="shared" si="21"/>
        <v>2015</v>
      </c>
      <c r="I147" s="19">
        <v>0.89583333333333304</v>
      </c>
      <c r="J147" s="20">
        <f t="shared" si="28"/>
        <v>21</v>
      </c>
      <c r="K147" s="5" t="str">
        <f t="shared" si="22"/>
        <v>ja</v>
      </c>
      <c r="L147" s="21" t="s">
        <v>73</v>
      </c>
      <c r="M147" s="6" t="s">
        <v>74</v>
      </c>
      <c r="N147" s="5">
        <v>32</v>
      </c>
      <c r="O147" s="2" t="s">
        <v>140</v>
      </c>
      <c r="P147" s="17" t="s">
        <v>808</v>
      </c>
      <c r="R147" s="6" t="s">
        <v>77</v>
      </c>
      <c r="S147" s="2" t="s">
        <v>78</v>
      </c>
      <c r="T147" s="22"/>
      <c r="U147" s="2" t="s">
        <v>74</v>
      </c>
      <c r="X147" s="2">
        <v>225</v>
      </c>
      <c r="Y147" s="2" t="s">
        <v>81</v>
      </c>
      <c r="Z147" s="2" t="s">
        <v>84</v>
      </c>
      <c r="AA147" s="2">
        <v>225</v>
      </c>
      <c r="AB147" s="2" t="s">
        <v>94</v>
      </c>
      <c r="AC147" s="2" t="s">
        <v>84</v>
      </c>
      <c r="AD147" s="2">
        <v>225</v>
      </c>
      <c r="AE147" s="2" t="s">
        <v>81</v>
      </c>
      <c r="AF147" s="2" t="s">
        <v>84</v>
      </c>
      <c r="AJ147" s="2">
        <v>290</v>
      </c>
      <c r="AK147" s="2" t="s">
        <v>83</v>
      </c>
      <c r="AL147" s="2" t="s">
        <v>84</v>
      </c>
      <c r="AM147" s="2">
        <v>290</v>
      </c>
      <c r="AN147" s="2" t="s">
        <v>81</v>
      </c>
      <c r="AO147" s="2" t="s">
        <v>84</v>
      </c>
      <c r="AP147" s="2">
        <v>290</v>
      </c>
      <c r="AQ147" s="2" t="s">
        <v>83</v>
      </c>
      <c r="AR147" s="2" t="s">
        <v>84</v>
      </c>
      <c r="AY147" s="2">
        <v>80</v>
      </c>
      <c r="AZ147" s="2" t="s">
        <v>94</v>
      </c>
      <c r="BA147" s="2" t="s">
        <v>84</v>
      </c>
      <c r="BE147" s="23" t="str">
        <f t="shared" si="24"/>
        <v>EMF ja</v>
      </c>
      <c r="BF147" s="23">
        <f t="shared" si="25"/>
        <v>2300</v>
      </c>
      <c r="BG147" s="23" t="str">
        <f t="shared" si="26"/>
        <v>500+m</v>
      </c>
      <c r="BH147" s="23">
        <f t="shared" si="27"/>
        <v>1</v>
      </c>
      <c r="BK147" s="2" t="s">
        <v>162</v>
      </c>
      <c r="BL147" s="2">
        <v>2300</v>
      </c>
      <c r="BP147" s="3">
        <v>1</v>
      </c>
      <c r="BQ147" s="2" t="s">
        <v>809</v>
      </c>
    </row>
    <row r="148" spans="1:69" ht="16.149999999999999" customHeight="1" x14ac:dyDescent="0.25">
      <c r="A148" s="16">
        <v>147</v>
      </c>
      <c r="B148" s="17" t="s">
        <v>135</v>
      </c>
      <c r="C148" s="68" t="s">
        <v>263</v>
      </c>
      <c r="D148" s="2" t="s">
        <v>264</v>
      </c>
      <c r="E148" s="48" t="s">
        <v>810</v>
      </c>
      <c r="F148" s="67">
        <v>43026</v>
      </c>
      <c r="G148" s="3">
        <f t="shared" si="20"/>
        <v>10</v>
      </c>
      <c r="H148" s="3">
        <f t="shared" si="21"/>
        <v>2017</v>
      </c>
      <c r="I148" s="19">
        <v>0.625</v>
      </c>
      <c r="J148" s="20">
        <f t="shared" si="28"/>
        <v>15</v>
      </c>
      <c r="K148" s="5" t="str">
        <f t="shared" si="22"/>
        <v>ja</v>
      </c>
      <c r="L148" s="5" t="s">
        <v>91</v>
      </c>
      <c r="M148" s="6" t="s">
        <v>139</v>
      </c>
      <c r="N148" s="5">
        <v>51</v>
      </c>
      <c r="O148" s="17" t="s">
        <v>75</v>
      </c>
      <c r="P148" s="17" t="s">
        <v>811</v>
      </c>
      <c r="Q148" s="6" t="s">
        <v>186</v>
      </c>
      <c r="R148" s="6" t="s">
        <v>77</v>
      </c>
      <c r="T148" s="22" t="s">
        <v>79</v>
      </c>
      <c r="U148" s="2" t="s">
        <v>354</v>
      </c>
      <c r="W148" s="1" t="s">
        <v>812</v>
      </c>
      <c r="X148" s="2">
        <v>55</v>
      </c>
      <c r="Y148" s="1" t="s">
        <v>83</v>
      </c>
      <c r="Z148" s="2" t="s">
        <v>82</v>
      </c>
      <c r="AJ148" s="2">
        <v>160</v>
      </c>
      <c r="AK148" s="2" t="s">
        <v>83</v>
      </c>
      <c r="AL148" s="2" t="s">
        <v>161</v>
      </c>
      <c r="AM148" s="2">
        <v>196</v>
      </c>
      <c r="AN148" s="2" t="s">
        <v>81</v>
      </c>
      <c r="AO148" s="2" t="s">
        <v>161</v>
      </c>
      <c r="AP148" s="2">
        <v>196</v>
      </c>
      <c r="AQ148" s="2" t="s">
        <v>83</v>
      </c>
      <c r="AR148" s="2" t="s">
        <v>82</v>
      </c>
      <c r="AV148" s="2">
        <v>160</v>
      </c>
      <c r="AW148" s="2" t="s">
        <v>81</v>
      </c>
      <c r="AX148" s="2" t="s">
        <v>161</v>
      </c>
      <c r="BB148" s="2">
        <v>160</v>
      </c>
      <c r="BC148" s="2" t="s">
        <v>83</v>
      </c>
      <c r="BD148" s="2" t="s">
        <v>161</v>
      </c>
      <c r="BE148" s="23" t="str">
        <f t="shared" si="24"/>
        <v>EMF nein</v>
      </c>
      <c r="BF148" s="23" t="str">
        <f t="shared" si="25"/>
        <v/>
      </c>
      <c r="BG148" s="23" t="str">
        <f t="shared" si="26"/>
        <v/>
      </c>
      <c r="BH148" s="23">
        <f t="shared" si="27"/>
        <v>0</v>
      </c>
      <c r="BO148" s="2" t="s">
        <v>813</v>
      </c>
      <c r="BP148" s="3">
        <v>1</v>
      </c>
      <c r="BQ148" s="2" t="s">
        <v>814</v>
      </c>
    </row>
    <row r="149" spans="1:69" ht="16.149999999999999" customHeight="1" x14ac:dyDescent="0.25">
      <c r="A149" s="16">
        <v>148</v>
      </c>
      <c r="B149" s="17" t="s">
        <v>87</v>
      </c>
      <c r="C149" s="48" t="s">
        <v>815</v>
      </c>
      <c r="D149" s="2" t="s">
        <v>89</v>
      </c>
      <c r="E149" s="48" t="s">
        <v>816</v>
      </c>
      <c r="F149" s="67">
        <v>43026</v>
      </c>
      <c r="G149" s="3">
        <f t="shared" si="20"/>
        <v>10</v>
      </c>
      <c r="H149" s="3">
        <f t="shared" si="21"/>
        <v>2017</v>
      </c>
      <c r="I149" s="19">
        <v>0.40972222222222199</v>
      </c>
      <c r="J149" s="20">
        <f t="shared" si="28"/>
        <v>9</v>
      </c>
      <c r="K149" s="5" t="str">
        <f t="shared" si="22"/>
        <v>ja</v>
      </c>
      <c r="L149" s="5" t="s">
        <v>91</v>
      </c>
      <c r="M149" s="6" t="s">
        <v>74</v>
      </c>
      <c r="N149" s="5">
        <v>75</v>
      </c>
      <c r="O149" s="17" t="s">
        <v>75</v>
      </c>
      <c r="P149" s="17" t="s">
        <v>817</v>
      </c>
      <c r="R149" s="6" t="s">
        <v>77</v>
      </c>
      <c r="T149" s="22" t="s">
        <v>79</v>
      </c>
      <c r="U149" s="2" t="s">
        <v>208</v>
      </c>
      <c r="X149" s="2">
        <v>108</v>
      </c>
      <c r="Y149" s="2" t="s">
        <v>81</v>
      </c>
      <c r="Z149" s="2" t="s">
        <v>168</v>
      </c>
      <c r="AA149" s="2">
        <v>108</v>
      </c>
      <c r="AB149" s="2" t="s">
        <v>81</v>
      </c>
      <c r="AC149" s="2" t="s">
        <v>168</v>
      </c>
      <c r="AD149" s="2">
        <v>108</v>
      </c>
      <c r="AE149" s="2" t="s">
        <v>83</v>
      </c>
      <c r="AF149" s="2" t="s">
        <v>168</v>
      </c>
      <c r="AJ149" s="2">
        <v>120</v>
      </c>
      <c r="AK149" s="2" t="s">
        <v>81</v>
      </c>
      <c r="AL149" s="2" t="s">
        <v>161</v>
      </c>
      <c r="AM149" s="2">
        <v>120</v>
      </c>
      <c r="AN149" s="2" t="s">
        <v>81</v>
      </c>
      <c r="AO149" s="2" t="s">
        <v>161</v>
      </c>
      <c r="AP149" s="2">
        <v>120</v>
      </c>
      <c r="AQ149" s="2" t="s">
        <v>83</v>
      </c>
      <c r="AR149" s="2" t="s">
        <v>161</v>
      </c>
      <c r="BE149" s="23" t="str">
        <f t="shared" si="24"/>
        <v>EMF nein</v>
      </c>
      <c r="BF149" s="23" t="str">
        <f t="shared" si="25"/>
        <v/>
      </c>
      <c r="BG149" s="23" t="str">
        <f t="shared" si="26"/>
        <v/>
      </c>
      <c r="BH149" s="23">
        <f t="shared" si="27"/>
        <v>0</v>
      </c>
      <c r="BO149" s="2" t="s">
        <v>818</v>
      </c>
      <c r="BP149" s="3">
        <v>1</v>
      </c>
      <c r="BQ149" s="2" t="s">
        <v>819</v>
      </c>
    </row>
    <row r="150" spans="1:69" ht="16.149999999999999" customHeight="1" x14ac:dyDescent="0.25">
      <c r="A150" s="16">
        <v>149</v>
      </c>
      <c r="B150" s="17" t="s">
        <v>211</v>
      </c>
      <c r="C150" s="48" t="s">
        <v>820</v>
      </c>
      <c r="D150" s="2" t="s">
        <v>348</v>
      </c>
      <c r="E150" s="48" t="s">
        <v>314</v>
      </c>
      <c r="F150" s="67">
        <v>43027</v>
      </c>
      <c r="G150" s="3">
        <f t="shared" si="20"/>
        <v>10</v>
      </c>
      <c r="H150" s="3">
        <f t="shared" si="21"/>
        <v>2017</v>
      </c>
      <c r="I150" s="19">
        <v>0.30208333333333298</v>
      </c>
      <c r="J150" s="20">
        <f t="shared" si="28"/>
        <v>7</v>
      </c>
      <c r="K150" s="5" t="str">
        <f t="shared" si="22"/>
        <v>ja</v>
      </c>
      <c r="L150" s="21" t="s">
        <v>73</v>
      </c>
      <c r="M150" s="6" t="s">
        <v>74</v>
      </c>
      <c r="N150" s="5">
        <v>25</v>
      </c>
      <c r="O150" s="17" t="s">
        <v>75</v>
      </c>
      <c r="P150" s="17" t="s">
        <v>821</v>
      </c>
      <c r="R150" s="6" t="s">
        <v>77</v>
      </c>
      <c r="T150" s="22" t="s">
        <v>79</v>
      </c>
      <c r="U150" s="2" t="s">
        <v>115</v>
      </c>
      <c r="X150" s="2">
        <v>51</v>
      </c>
      <c r="Y150" s="2" t="s">
        <v>81</v>
      </c>
      <c r="Z150" s="2" t="s">
        <v>168</v>
      </c>
      <c r="AD150" s="2">
        <v>51</v>
      </c>
      <c r="AE150" s="2" t="s">
        <v>81</v>
      </c>
      <c r="AF150" s="2" t="s">
        <v>168</v>
      </c>
      <c r="BE150" s="23" t="str">
        <f t="shared" si="24"/>
        <v>EMF nein</v>
      </c>
      <c r="BF150" s="23" t="str">
        <f t="shared" si="25"/>
        <v/>
      </c>
      <c r="BG150" s="23" t="str">
        <f t="shared" si="26"/>
        <v/>
      </c>
      <c r="BH150" s="23">
        <f t="shared" si="27"/>
        <v>0</v>
      </c>
      <c r="BO150" s="2" t="s">
        <v>822</v>
      </c>
      <c r="BP150" s="3">
        <v>1</v>
      </c>
      <c r="BQ150" s="2" t="s">
        <v>823</v>
      </c>
    </row>
    <row r="151" spans="1:69" ht="16.149999999999999" customHeight="1" x14ac:dyDescent="0.25">
      <c r="A151" s="16">
        <v>150</v>
      </c>
      <c r="B151" s="17" t="s">
        <v>69</v>
      </c>
      <c r="C151" s="2" t="s">
        <v>824</v>
      </c>
      <c r="D151" s="2" t="s">
        <v>172</v>
      </c>
      <c r="E151" s="2" t="s">
        <v>825</v>
      </c>
      <c r="F151" s="67">
        <v>43026</v>
      </c>
      <c r="G151" s="3">
        <f t="shared" si="20"/>
        <v>10</v>
      </c>
      <c r="H151" s="3">
        <f t="shared" si="21"/>
        <v>2017</v>
      </c>
      <c r="I151" s="19">
        <v>0.4375</v>
      </c>
      <c r="J151" s="20">
        <f t="shared" si="28"/>
        <v>10</v>
      </c>
      <c r="K151" s="5" t="str">
        <f t="shared" si="22"/>
        <v>ja</v>
      </c>
      <c r="L151" s="5" t="s">
        <v>91</v>
      </c>
      <c r="M151" s="6" t="s">
        <v>74</v>
      </c>
      <c r="N151" s="5">
        <v>79</v>
      </c>
      <c r="O151" s="17" t="s">
        <v>75</v>
      </c>
      <c r="P151" s="2" t="s">
        <v>826</v>
      </c>
      <c r="R151" s="6" t="s">
        <v>77</v>
      </c>
      <c r="T151" s="6" t="s">
        <v>154</v>
      </c>
      <c r="U151" s="2" t="s">
        <v>74</v>
      </c>
      <c r="X151" s="2">
        <v>105</v>
      </c>
      <c r="Y151" s="2" t="s">
        <v>81</v>
      </c>
      <c r="Z151" s="2" t="s">
        <v>82</v>
      </c>
      <c r="AD151" s="2">
        <v>105</v>
      </c>
      <c r="AE151" s="2" t="s">
        <v>81</v>
      </c>
      <c r="AF151" s="2" t="s">
        <v>82</v>
      </c>
      <c r="AK151" s="2" t="s">
        <v>81</v>
      </c>
      <c r="AP151" s="2">
        <v>32</v>
      </c>
      <c r="AQ151" s="2" t="s">
        <v>81</v>
      </c>
      <c r="AR151" s="2" t="s">
        <v>161</v>
      </c>
      <c r="BE151" s="23" t="str">
        <f t="shared" si="24"/>
        <v>EMF nein</v>
      </c>
      <c r="BF151" s="23" t="str">
        <f t="shared" si="25"/>
        <v/>
      </c>
      <c r="BG151" s="23" t="str">
        <f t="shared" si="26"/>
        <v/>
      </c>
      <c r="BH151" s="23">
        <f t="shared" si="27"/>
        <v>0</v>
      </c>
      <c r="BO151" s="2" t="s">
        <v>827</v>
      </c>
      <c r="BP151" s="3">
        <v>1</v>
      </c>
      <c r="BQ151" s="2" t="s">
        <v>828</v>
      </c>
    </row>
    <row r="152" spans="1:69" ht="16.149999999999999" customHeight="1" x14ac:dyDescent="0.25">
      <c r="A152" s="17">
        <v>151</v>
      </c>
      <c r="B152" s="17" t="s">
        <v>135</v>
      </c>
      <c r="C152" s="24" t="s">
        <v>829</v>
      </c>
      <c r="D152" s="2" t="s">
        <v>89</v>
      </c>
      <c r="E152" s="24" t="s">
        <v>830</v>
      </c>
      <c r="F152" s="67">
        <v>41261</v>
      </c>
      <c r="G152" s="3">
        <f t="shared" si="20"/>
        <v>12</v>
      </c>
      <c r="H152" s="3">
        <f t="shared" si="21"/>
        <v>2012</v>
      </c>
      <c r="I152" s="19">
        <v>0.72916666666666696</v>
      </c>
      <c r="J152" s="20">
        <f t="shared" si="28"/>
        <v>17</v>
      </c>
      <c r="K152" s="5" t="str">
        <f t="shared" si="22"/>
        <v>ja</v>
      </c>
      <c r="L152" s="5" t="s">
        <v>91</v>
      </c>
      <c r="M152" s="6" t="s">
        <v>139</v>
      </c>
      <c r="N152" s="5">
        <v>47</v>
      </c>
      <c r="O152" s="17" t="s">
        <v>75</v>
      </c>
      <c r="P152" s="17" t="s">
        <v>831</v>
      </c>
      <c r="R152" s="6" t="s">
        <v>789</v>
      </c>
      <c r="T152" s="6" t="s">
        <v>109</v>
      </c>
      <c r="U152" s="2" t="s">
        <v>208</v>
      </c>
      <c r="V152" s="2" t="s">
        <v>202</v>
      </c>
      <c r="X152" s="2">
        <v>106</v>
      </c>
      <c r="Y152" s="2" t="s">
        <v>83</v>
      </c>
      <c r="Z152" s="2" t="s">
        <v>82</v>
      </c>
      <c r="AA152" s="2">
        <v>106</v>
      </c>
      <c r="AB152" s="2" t="s">
        <v>81</v>
      </c>
      <c r="AC152" s="2" t="s">
        <v>82</v>
      </c>
      <c r="AD152" s="2">
        <v>206</v>
      </c>
      <c r="AE152" s="2" t="s">
        <v>81</v>
      </c>
      <c r="AF152" s="2" t="s">
        <v>82</v>
      </c>
      <c r="AJ152" s="2">
        <v>106</v>
      </c>
      <c r="AK152" s="2" t="s">
        <v>81</v>
      </c>
      <c r="AL152" s="2" t="s">
        <v>82</v>
      </c>
      <c r="AM152" s="2">
        <v>106</v>
      </c>
      <c r="AN152" s="2" t="s">
        <v>81</v>
      </c>
      <c r="AO152" s="2" t="s">
        <v>82</v>
      </c>
      <c r="AP152" s="2">
        <v>106</v>
      </c>
      <c r="AQ152" s="2" t="s">
        <v>81</v>
      </c>
      <c r="AR152" s="2" t="s">
        <v>82</v>
      </c>
      <c r="BE152" s="23" t="str">
        <f t="shared" si="24"/>
        <v>EMF nein</v>
      </c>
      <c r="BF152" s="23" t="str">
        <f t="shared" si="25"/>
        <v/>
      </c>
      <c r="BG152" s="23" t="str">
        <f t="shared" si="26"/>
        <v/>
      </c>
      <c r="BH152" s="23">
        <f t="shared" si="27"/>
        <v>0</v>
      </c>
      <c r="BO152" s="2" t="s">
        <v>832</v>
      </c>
      <c r="BP152" s="3">
        <v>1</v>
      </c>
      <c r="BQ152" s="2" t="s">
        <v>833</v>
      </c>
    </row>
    <row r="153" spans="1:69" ht="16.149999999999999" customHeight="1" x14ac:dyDescent="0.25">
      <c r="A153" s="16">
        <v>152</v>
      </c>
      <c r="B153" s="17" t="s">
        <v>135</v>
      </c>
      <c r="C153" s="48" t="s">
        <v>834</v>
      </c>
      <c r="D153" s="2" t="s">
        <v>296</v>
      </c>
      <c r="E153" s="48" t="s">
        <v>835</v>
      </c>
      <c r="F153" s="67">
        <v>43027</v>
      </c>
      <c r="G153" s="3">
        <f t="shared" si="20"/>
        <v>10</v>
      </c>
      <c r="H153" s="3">
        <f t="shared" si="21"/>
        <v>2017</v>
      </c>
      <c r="I153" s="19">
        <v>0.39583333333333298</v>
      </c>
      <c r="J153" s="20">
        <f t="shared" si="28"/>
        <v>9</v>
      </c>
      <c r="K153" s="5" t="str">
        <f t="shared" si="22"/>
        <v>ja</v>
      </c>
      <c r="L153" s="5" t="s">
        <v>91</v>
      </c>
      <c r="M153" s="6" t="s">
        <v>139</v>
      </c>
      <c r="N153" s="5">
        <v>54</v>
      </c>
      <c r="O153" s="2" t="s">
        <v>140</v>
      </c>
      <c r="P153" s="17" t="s">
        <v>836</v>
      </c>
      <c r="R153" s="6" t="s">
        <v>77</v>
      </c>
      <c r="T153" s="22" t="s">
        <v>79</v>
      </c>
      <c r="U153" s="2" t="s">
        <v>139</v>
      </c>
      <c r="X153" s="2">
        <v>95</v>
      </c>
      <c r="Y153" s="2" t="s">
        <v>83</v>
      </c>
      <c r="Z153" s="2" t="s">
        <v>84</v>
      </c>
      <c r="AA153" s="2">
        <v>95</v>
      </c>
      <c r="AB153" s="2" t="s">
        <v>81</v>
      </c>
      <c r="AD153" s="2">
        <v>95</v>
      </c>
      <c r="AE153" s="2" t="s">
        <v>83</v>
      </c>
      <c r="AF153" s="2" t="s">
        <v>84</v>
      </c>
      <c r="BE153" s="23" t="str">
        <f t="shared" si="24"/>
        <v>EMF nein</v>
      </c>
      <c r="BF153" s="23" t="str">
        <f t="shared" si="25"/>
        <v/>
      </c>
      <c r="BG153" s="23" t="str">
        <f t="shared" si="26"/>
        <v/>
      </c>
      <c r="BH153" s="23">
        <f t="shared" si="27"/>
        <v>0</v>
      </c>
      <c r="BP153" s="3">
        <v>1</v>
      </c>
      <c r="BQ153" s="2" t="s">
        <v>837</v>
      </c>
    </row>
    <row r="154" spans="1:69" ht="16.149999999999999" customHeight="1" x14ac:dyDescent="0.25">
      <c r="A154" s="16">
        <v>153</v>
      </c>
      <c r="B154" s="17" t="s">
        <v>135</v>
      </c>
      <c r="C154" s="68" t="s">
        <v>263</v>
      </c>
      <c r="D154" s="2" t="s">
        <v>264</v>
      </c>
      <c r="E154" s="48" t="s">
        <v>810</v>
      </c>
      <c r="F154" s="67">
        <v>43026</v>
      </c>
      <c r="G154" s="3">
        <f t="shared" si="20"/>
        <v>10</v>
      </c>
      <c r="H154" s="3">
        <f t="shared" si="21"/>
        <v>2017</v>
      </c>
      <c r="I154" s="19">
        <v>0.61805555555555602</v>
      </c>
      <c r="J154" s="20">
        <f t="shared" si="28"/>
        <v>14</v>
      </c>
      <c r="K154" s="5" t="str">
        <f t="shared" si="22"/>
        <v>ja</v>
      </c>
      <c r="L154" s="5" t="s">
        <v>91</v>
      </c>
      <c r="M154" s="6" t="s">
        <v>74</v>
      </c>
      <c r="N154" s="5">
        <v>69</v>
      </c>
      <c r="O154" s="17" t="s">
        <v>75</v>
      </c>
      <c r="P154" s="17" t="s">
        <v>838</v>
      </c>
      <c r="Q154" s="6" t="s">
        <v>186</v>
      </c>
      <c r="R154" s="6" t="s">
        <v>77</v>
      </c>
      <c r="T154" s="22" t="s">
        <v>79</v>
      </c>
      <c r="U154" s="2" t="s">
        <v>100</v>
      </c>
      <c r="W154" s="1" t="s">
        <v>839</v>
      </c>
      <c r="X154" s="2">
        <v>70</v>
      </c>
      <c r="Y154" s="1" t="s">
        <v>83</v>
      </c>
      <c r="Z154" s="2" t="s">
        <v>84</v>
      </c>
      <c r="AJ154" s="2">
        <v>150</v>
      </c>
      <c r="AK154" s="2" t="s">
        <v>83</v>
      </c>
      <c r="AL154" s="2" t="s">
        <v>168</v>
      </c>
      <c r="AP154" s="2">
        <v>150</v>
      </c>
      <c r="AQ154" s="2" t="s">
        <v>81</v>
      </c>
      <c r="AR154" s="2" t="s">
        <v>168</v>
      </c>
      <c r="AV154" s="2">
        <v>212</v>
      </c>
      <c r="AW154" s="2" t="s">
        <v>83</v>
      </c>
      <c r="AX154" s="2" t="s">
        <v>84</v>
      </c>
      <c r="AY154" s="2">
        <v>212</v>
      </c>
      <c r="AZ154" s="2" t="s">
        <v>81</v>
      </c>
      <c r="BA154" s="2" t="s">
        <v>84</v>
      </c>
      <c r="BB154" s="2">
        <v>212</v>
      </c>
      <c r="BC154" s="2" t="s">
        <v>83</v>
      </c>
      <c r="BD154" s="2" t="s">
        <v>84</v>
      </c>
      <c r="BE154" s="23" t="str">
        <f t="shared" si="24"/>
        <v>EMF nein</v>
      </c>
      <c r="BF154" s="23" t="str">
        <f t="shared" si="25"/>
        <v/>
      </c>
      <c r="BG154" s="23" t="str">
        <f t="shared" si="26"/>
        <v/>
      </c>
      <c r="BH154" s="23">
        <f t="shared" si="27"/>
        <v>0</v>
      </c>
      <c r="BO154" s="2" t="s">
        <v>840</v>
      </c>
      <c r="BP154" s="3">
        <v>1</v>
      </c>
      <c r="BQ154" s="2" t="s">
        <v>841</v>
      </c>
    </row>
    <row r="155" spans="1:69" ht="16.149999999999999" customHeight="1" x14ac:dyDescent="0.25">
      <c r="A155" s="16">
        <v>154</v>
      </c>
      <c r="B155" s="17" t="s">
        <v>69</v>
      </c>
      <c r="C155" s="48" t="s">
        <v>842</v>
      </c>
      <c r="D155" s="2" t="s">
        <v>137</v>
      </c>
      <c r="E155" s="48" t="s">
        <v>843</v>
      </c>
      <c r="F155" s="67">
        <v>43026</v>
      </c>
      <c r="G155" s="3">
        <f t="shared" si="20"/>
        <v>10</v>
      </c>
      <c r="H155" s="3">
        <f t="shared" si="21"/>
        <v>2017</v>
      </c>
      <c r="I155" s="19">
        <v>0.59375</v>
      </c>
      <c r="J155" s="20">
        <f t="shared" si="28"/>
        <v>14</v>
      </c>
      <c r="K155" s="5" t="str">
        <f t="shared" si="22"/>
        <v>ja</v>
      </c>
      <c r="L155" s="5" t="s">
        <v>91</v>
      </c>
      <c r="M155" s="6" t="s">
        <v>74</v>
      </c>
      <c r="N155" s="5">
        <v>61</v>
      </c>
      <c r="O155" s="17" t="s">
        <v>75</v>
      </c>
      <c r="P155" s="17" t="s">
        <v>844</v>
      </c>
      <c r="R155" s="6" t="s">
        <v>77</v>
      </c>
      <c r="T155" s="22" t="s">
        <v>79</v>
      </c>
      <c r="U155" s="2" t="s">
        <v>74</v>
      </c>
      <c r="X155" s="2">
        <v>675</v>
      </c>
      <c r="Y155" s="2" t="s">
        <v>83</v>
      </c>
      <c r="Z155" s="2" t="s">
        <v>84</v>
      </c>
      <c r="AA155" s="2">
        <v>675</v>
      </c>
      <c r="AB155" s="2" t="s">
        <v>81</v>
      </c>
      <c r="AC155" s="2" t="s">
        <v>84</v>
      </c>
      <c r="AD155" s="2">
        <v>675</v>
      </c>
      <c r="AE155" s="2" t="s">
        <v>83</v>
      </c>
      <c r="AF155" s="2" t="s">
        <v>84</v>
      </c>
      <c r="BE155" s="23" t="str">
        <f t="shared" si="24"/>
        <v>EMF ja</v>
      </c>
      <c r="BF155" s="23">
        <f t="shared" si="25"/>
        <v>1100</v>
      </c>
      <c r="BG155" s="23" t="str">
        <f t="shared" si="26"/>
        <v>500+m</v>
      </c>
      <c r="BH155" s="23">
        <f t="shared" si="27"/>
        <v>1</v>
      </c>
      <c r="BI155" s="2" t="s">
        <v>162</v>
      </c>
      <c r="BJ155" s="2">
        <v>1100</v>
      </c>
      <c r="BO155" s="2" t="s">
        <v>845</v>
      </c>
      <c r="BP155" s="3">
        <v>1</v>
      </c>
      <c r="BQ155" s="2" t="s">
        <v>846</v>
      </c>
    </row>
    <row r="156" spans="1:69" ht="16.149999999999999" customHeight="1" x14ac:dyDescent="0.25">
      <c r="A156" s="17">
        <v>155</v>
      </c>
      <c r="B156" s="17" t="s">
        <v>87</v>
      </c>
      <c r="C156" s="48" t="s">
        <v>363</v>
      </c>
      <c r="D156" s="2" t="s">
        <v>364</v>
      </c>
      <c r="E156" s="48" t="s">
        <v>847</v>
      </c>
      <c r="F156" s="67">
        <v>43025</v>
      </c>
      <c r="G156" s="3">
        <f t="shared" si="20"/>
        <v>10</v>
      </c>
      <c r="H156" s="3">
        <f t="shared" si="21"/>
        <v>2017</v>
      </c>
      <c r="I156" s="19">
        <v>0.69097222222222199</v>
      </c>
      <c r="J156" s="20">
        <f t="shared" si="28"/>
        <v>16</v>
      </c>
      <c r="K156" s="5" t="str">
        <f t="shared" si="22"/>
        <v>ja</v>
      </c>
      <c r="L156" s="5" t="s">
        <v>91</v>
      </c>
      <c r="M156" s="6" t="s">
        <v>74</v>
      </c>
      <c r="N156" s="5">
        <v>77</v>
      </c>
      <c r="O156" s="17" t="s">
        <v>75</v>
      </c>
      <c r="P156" s="17" t="s">
        <v>848</v>
      </c>
      <c r="R156" s="6" t="s">
        <v>77</v>
      </c>
      <c r="T156" s="22"/>
      <c r="U156" s="2" t="s">
        <v>74</v>
      </c>
      <c r="X156" s="2">
        <v>978</v>
      </c>
      <c r="Y156" s="2" t="s">
        <v>83</v>
      </c>
      <c r="Z156" s="2" t="s">
        <v>82</v>
      </c>
      <c r="AA156" s="2">
        <v>978</v>
      </c>
      <c r="AB156" s="2" t="s">
        <v>81</v>
      </c>
      <c r="AC156" s="2" t="s">
        <v>82</v>
      </c>
      <c r="AD156" s="2">
        <v>978</v>
      </c>
      <c r="AE156" s="2" t="s">
        <v>81</v>
      </c>
      <c r="AF156" s="2" t="s">
        <v>82</v>
      </c>
      <c r="BE156" s="23" t="str">
        <f t="shared" ref="BE156:BE187" si="29">IF(COUNTA(BI156,BK156,BM156) &gt; 0,"EMF ja","EMF nein")</f>
        <v>EMF nein</v>
      </c>
      <c r="BF156" s="23" t="str">
        <f t="shared" si="25"/>
        <v/>
      </c>
      <c r="BG156" s="23" t="str">
        <f t="shared" si="26"/>
        <v/>
      </c>
      <c r="BH156" s="23">
        <f t="shared" si="27"/>
        <v>0</v>
      </c>
      <c r="BO156" s="2" t="s">
        <v>849</v>
      </c>
      <c r="BP156" s="3">
        <v>1</v>
      </c>
      <c r="BQ156" s="2" t="s">
        <v>850</v>
      </c>
    </row>
    <row r="157" spans="1:69" ht="16.149999999999999" customHeight="1" x14ac:dyDescent="0.25">
      <c r="A157" s="16">
        <v>156</v>
      </c>
      <c r="B157" s="17" t="s">
        <v>87</v>
      </c>
      <c r="C157" s="48" t="s">
        <v>851</v>
      </c>
      <c r="D157" s="2" t="s">
        <v>364</v>
      </c>
      <c r="E157" s="48" t="s">
        <v>852</v>
      </c>
      <c r="F157" s="67">
        <v>43026</v>
      </c>
      <c r="G157" s="3">
        <f t="shared" si="20"/>
        <v>10</v>
      </c>
      <c r="H157" s="3">
        <f t="shared" si="21"/>
        <v>2017</v>
      </c>
      <c r="I157" s="19">
        <v>0.58680555555555602</v>
      </c>
      <c r="J157" s="20">
        <f t="shared" si="28"/>
        <v>14</v>
      </c>
      <c r="K157" s="5" t="str">
        <f t="shared" si="22"/>
        <v>ja</v>
      </c>
      <c r="L157" s="5" t="s">
        <v>91</v>
      </c>
      <c r="M157" s="6" t="s">
        <v>74</v>
      </c>
      <c r="N157" s="5">
        <v>83</v>
      </c>
      <c r="O157" s="17" t="s">
        <v>126</v>
      </c>
      <c r="P157" s="17" t="s">
        <v>853</v>
      </c>
      <c r="R157" s="6" t="s">
        <v>335</v>
      </c>
      <c r="T157" s="22" t="s">
        <v>79</v>
      </c>
      <c r="U157" s="2" t="s">
        <v>208</v>
      </c>
      <c r="X157" s="2">
        <v>671</v>
      </c>
      <c r="Y157" s="2" t="s">
        <v>81</v>
      </c>
      <c r="Z157" s="2" t="s">
        <v>84</v>
      </c>
      <c r="AA157" s="2">
        <v>671</v>
      </c>
      <c r="AB157" s="2" t="s">
        <v>94</v>
      </c>
      <c r="AC157" s="2" t="s">
        <v>84</v>
      </c>
      <c r="AD157" s="2">
        <v>671</v>
      </c>
      <c r="AE157" s="2" t="s">
        <v>81</v>
      </c>
      <c r="AF157" s="2" t="s">
        <v>84</v>
      </c>
      <c r="BE157" s="23" t="str">
        <f t="shared" si="29"/>
        <v>EMF nein</v>
      </c>
      <c r="BF157" s="23" t="str">
        <f t="shared" si="25"/>
        <v/>
      </c>
      <c r="BG157" s="23" t="str">
        <f t="shared" si="26"/>
        <v/>
      </c>
      <c r="BH157" s="23">
        <f t="shared" si="27"/>
        <v>0</v>
      </c>
      <c r="BO157" s="2" t="s">
        <v>854</v>
      </c>
      <c r="BP157" s="3">
        <v>1</v>
      </c>
      <c r="BQ157" s="2" t="s">
        <v>855</v>
      </c>
    </row>
    <row r="158" spans="1:69" ht="16.149999999999999" customHeight="1" x14ac:dyDescent="0.25">
      <c r="A158" s="397">
        <v>157</v>
      </c>
      <c r="B158" s="17" t="s">
        <v>87</v>
      </c>
      <c r="C158" s="48" t="s">
        <v>856</v>
      </c>
      <c r="D158" s="2" t="s">
        <v>124</v>
      </c>
      <c r="E158" s="48" t="s">
        <v>857</v>
      </c>
      <c r="F158" s="67">
        <v>43027</v>
      </c>
      <c r="G158" s="3">
        <f t="shared" si="20"/>
        <v>10</v>
      </c>
      <c r="H158" s="3">
        <f t="shared" si="21"/>
        <v>2017</v>
      </c>
      <c r="I158" s="19">
        <v>0.59375</v>
      </c>
      <c r="J158" s="20">
        <f t="shared" si="28"/>
        <v>14</v>
      </c>
      <c r="K158" s="5" t="str">
        <f t="shared" si="22"/>
        <v>ja</v>
      </c>
      <c r="L158" s="5" t="s">
        <v>91</v>
      </c>
      <c r="M158" s="6" t="s">
        <v>115</v>
      </c>
      <c r="N158" s="5">
        <v>73</v>
      </c>
      <c r="O158" s="17" t="s">
        <v>75</v>
      </c>
      <c r="P158" s="17" t="s">
        <v>858</v>
      </c>
      <c r="R158" s="6" t="s">
        <v>77</v>
      </c>
      <c r="T158" s="22" t="s">
        <v>79</v>
      </c>
      <c r="AA158" s="2" t="s">
        <v>109</v>
      </c>
      <c r="BE158" s="23" t="str">
        <f t="shared" si="29"/>
        <v>EMF nein</v>
      </c>
      <c r="BF158" s="23" t="str">
        <f t="shared" si="25"/>
        <v/>
      </c>
      <c r="BG158" s="23" t="str">
        <f t="shared" si="26"/>
        <v/>
      </c>
      <c r="BH158" s="23">
        <f t="shared" si="27"/>
        <v>0</v>
      </c>
      <c r="BO158" s="2" t="s">
        <v>859</v>
      </c>
      <c r="BP158" s="3">
        <v>1</v>
      </c>
      <c r="BQ158" s="2" t="s">
        <v>860</v>
      </c>
    </row>
    <row r="159" spans="1:69" ht="16.149999999999999" customHeight="1" x14ac:dyDescent="0.25">
      <c r="A159" s="16">
        <v>158</v>
      </c>
      <c r="B159" s="17" t="s">
        <v>135</v>
      </c>
      <c r="C159" s="2" t="s">
        <v>861</v>
      </c>
      <c r="D159" s="2" t="s">
        <v>124</v>
      </c>
      <c r="E159" s="2" t="s">
        <v>862</v>
      </c>
      <c r="F159" s="72">
        <v>43028</v>
      </c>
      <c r="G159" s="3">
        <f t="shared" si="20"/>
        <v>10</v>
      </c>
      <c r="H159" s="3">
        <f t="shared" si="21"/>
        <v>2017</v>
      </c>
      <c r="I159" s="19">
        <v>0.51388888888888895</v>
      </c>
      <c r="J159" s="20">
        <f t="shared" si="28"/>
        <v>12</v>
      </c>
      <c r="K159" s="5" t="str">
        <f t="shared" si="22"/>
        <v>ja</v>
      </c>
      <c r="L159" s="5" t="s">
        <v>91</v>
      </c>
      <c r="M159" s="6" t="s">
        <v>139</v>
      </c>
      <c r="N159" s="5">
        <v>61</v>
      </c>
      <c r="O159" s="17" t="s">
        <v>75</v>
      </c>
      <c r="P159" s="2" t="s">
        <v>863</v>
      </c>
      <c r="R159" s="6" t="s">
        <v>77</v>
      </c>
      <c r="T159" s="22" t="s">
        <v>79</v>
      </c>
      <c r="U159" s="2" t="s">
        <v>100</v>
      </c>
      <c r="X159" s="2">
        <v>948</v>
      </c>
      <c r="Y159" s="2" t="s">
        <v>81</v>
      </c>
      <c r="Z159" s="2" t="s">
        <v>161</v>
      </c>
      <c r="AA159" s="2">
        <v>948</v>
      </c>
      <c r="AB159" s="2" t="s">
        <v>81</v>
      </c>
      <c r="AC159" s="2" t="s">
        <v>161</v>
      </c>
      <c r="AD159" s="2">
        <v>948</v>
      </c>
      <c r="AE159" s="2" t="s">
        <v>81</v>
      </c>
      <c r="AF159" s="2" t="s">
        <v>161</v>
      </c>
      <c r="AJ159" s="2">
        <v>961</v>
      </c>
      <c r="AK159" s="2" t="s">
        <v>81</v>
      </c>
      <c r="AL159" s="2" t="s">
        <v>168</v>
      </c>
      <c r="AM159" s="2">
        <v>961</v>
      </c>
      <c r="AN159" s="2" t="s">
        <v>81</v>
      </c>
      <c r="AO159" s="2" t="s">
        <v>168</v>
      </c>
      <c r="AP159" s="2">
        <v>961</v>
      </c>
      <c r="AQ159" s="2" t="s">
        <v>83</v>
      </c>
      <c r="AR159" s="2" t="s">
        <v>168</v>
      </c>
      <c r="BE159" s="23" t="str">
        <f t="shared" si="29"/>
        <v>EMF ja</v>
      </c>
      <c r="BF159" s="23">
        <f t="shared" si="25"/>
        <v>50</v>
      </c>
      <c r="BG159" s="23" t="str">
        <f t="shared" si="26"/>
        <v>&lt;100m</v>
      </c>
      <c r="BH159" s="23">
        <f t="shared" si="27"/>
        <v>1</v>
      </c>
      <c r="BM159" s="2" t="s">
        <v>162</v>
      </c>
      <c r="BN159" s="2">
        <v>50</v>
      </c>
      <c r="BO159" s="2" t="s">
        <v>864</v>
      </c>
      <c r="BP159" s="3">
        <v>1</v>
      </c>
      <c r="BQ159" s="2" t="s">
        <v>865</v>
      </c>
    </row>
    <row r="160" spans="1:69" ht="16.149999999999999" customHeight="1" x14ac:dyDescent="0.25">
      <c r="A160" s="397">
        <v>159</v>
      </c>
      <c r="B160" s="17" t="s">
        <v>87</v>
      </c>
      <c r="C160" s="48" t="s">
        <v>866</v>
      </c>
      <c r="D160" s="2" t="s">
        <v>364</v>
      </c>
      <c r="E160" s="48" t="s">
        <v>867</v>
      </c>
      <c r="F160" s="67">
        <v>43021</v>
      </c>
      <c r="G160" s="3">
        <f t="shared" si="20"/>
        <v>10</v>
      </c>
      <c r="H160" s="3">
        <f t="shared" si="21"/>
        <v>2017</v>
      </c>
      <c r="I160" s="19">
        <v>0.5</v>
      </c>
      <c r="J160" s="20">
        <f t="shared" si="28"/>
        <v>12</v>
      </c>
      <c r="K160" s="5" t="str">
        <f t="shared" si="22"/>
        <v>ja</v>
      </c>
      <c r="L160" s="21" t="s">
        <v>73</v>
      </c>
      <c r="M160" s="6" t="s">
        <v>115</v>
      </c>
      <c r="N160" s="5">
        <v>77</v>
      </c>
      <c r="O160" s="17" t="s">
        <v>126</v>
      </c>
      <c r="P160" s="17" t="s">
        <v>868</v>
      </c>
      <c r="R160" s="6" t="s">
        <v>77</v>
      </c>
      <c r="T160" s="22" t="s">
        <v>79</v>
      </c>
      <c r="BE160" s="23" t="str">
        <f t="shared" si="29"/>
        <v>EMF nein</v>
      </c>
      <c r="BF160" s="23" t="str">
        <f t="shared" si="25"/>
        <v/>
      </c>
      <c r="BG160" s="23" t="str">
        <f t="shared" si="26"/>
        <v/>
      </c>
      <c r="BH160" s="23">
        <f t="shared" si="27"/>
        <v>0</v>
      </c>
      <c r="BO160" s="2" t="s">
        <v>869</v>
      </c>
      <c r="BP160" s="3">
        <v>1</v>
      </c>
      <c r="BQ160" s="2" t="s">
        <v>870</v>
      </c>
    </row>
    <row r="161" spans="1:69" ht="16.149999999999999" customHeight="1" x14ac:dyDescent="0.25">
      <c r="A161" s="16">
        <v>160</v>
      </c>
      <c r="B161" s="17" t="s">
        <v>87</v>
      </c>
      <c r="C161" s="48" t="s">
        <v>871</v>
      </c>
      <c r="D161" s="2" t="s">
        <v>89</v>
      </c>
      <c r="E161" s="48" t="s">
        <v>872</v>
      </c>
      <c r="F161" s="72">
        <v>43028</v>
      </c>
      <c r="G161" s="3">
        <f t="shared" si="20"/>
        <v>10</v>
      </c>
      <c r="H161" s="3">
        <f t="shared" si="21"/>
        <v>2017</v>
      </c>
      <c r="I161" s="19">
        <v>0.49652777777777801</v>
      </c>
      <c r="J161" s="20">
        <f t="shared" si="28"/>
        <v>11</v>
      </c>
      <c r="K161" s="5" t="str">
        <f t="shared" si="22"/>
        <v>ja</v>
      </c>
      <c r="L161" s="5" t="s">
        <v>91</v>
      </c>
      <c r="M161" s="6" t="s">
        <v>74</v>
      </c>
      <c r="N161" s="5">
        <v>82</v>
      </c>
      <c r="O161" s="17" t="s">
        <v>126</v>
      </c>
      <c r="P161" s="17" t="s">
        <v>873</v>
      </c>
      <c r="R161" s="6" t="s">
        <v>77</v>
      </c>
      <c r="T161" s="22" t="s">
        <v>79</v>
      </c>
      <c r="U161" s="2" t="s">
        <v>74</v>
      </c>
      <c r="X161" s="2">
        <v>900</v>
      </c>
      <c r="Y161" s="2" t="s">
        <v>81</v>
      </c>
      <c r="Z161" s="2" t="s">
        <v>161</v>
      </c>
      <c r="AA161" s="2">
        <v>900</v>
      </c>
      <c r="AB161" s="2" t="s">
        <v>81</v>
      </c>
      <c r="AC161" s="2" t="s">
        <v>161</v>
      </c>
      <c r="AD161" s="2">
        <v>900</v>
      </c>
      <c r="AE161" s="2" t="s">
        <v>83</v>
      </c>
      <c r="AF161" s="2" t="s">
        <v>161</v>
      </c>
      <c r="BE161" s="23" t="str">
        <f t="shared" si="29"/>
        <v>EMF ja</v>
      </c>
      <c r="BF161" s="23">
        <f t="shared" si="25"/>
        <v>1400</v>
      </c>
      <c r="BG161" s="23" t="str">
        <f t="shared" si="26"/>
        <v>500+m</v>
      </c>
      <c r="BH161" s="23">
        <f t="shared" si="27"/>
        <v>3</v>
      </c>
      <c r="BI161" s="2" t="s">
        <v>110</v>
      </c>
      <c r="BK161" s="2" t="s">
        <v>162</v>
      </c>
      <c r="BL161" s="2">
        <v>1400</v>
      </c>
      <c r="BM161" s="64" t="s">
        <v>110</v>
      </c>
      <c r="BO161" s="2" t="s">
        <v>874</v>
      </c>
      <c r="BP161" s="3">
        <v>1</v>
      </c>
      <c r="BQ161" s="2" t="s">
        <v>875</v>
      </c>
    </row>
    <row r="162" spans="1:69" ht="16.149999999999999" customHeight="1" x14ac:dyDescent="0.25">
      <c r="A162" s="16">
        <v>161</v>
      </c>
      <c r="B162" s="17" t="s">
        <v>87</v>
      </c>
      <c r="C162" s="48" t="s">
        <v>876</v>
      </c>
      <c r="D162" s="2" t="s">
        <v>145</v>
      </c>
      <c r="E162" s="48" t="s">
        <v>877</v>
      </c>
      <c r="F162" s="67">
        <v>43027</v>
      </c>
      <c r="G162" s="3">
        <f t="shared" si="20"/>
        <v>10</v>
      </c>
      <c r="H162" s="3">
        <f t="shared" si="21"/>
        <v>2017</v>
      </c>
      <c r="I162" s="19">
        <v>0.65277777777777801</v>
      </c>
      <c r="J162" s="20">
        <f t="shared" si="28"/>
        <v>15</v>
      </c>
      <c r="K162" s="5" t="str">
        <f t="shared" si="22"/>
        <v>ja</v>
      </c>
      <c r="L162" s="5" t="s">
        <v>91</v>
      </c>
      <c r="M162" s="6" t="s">
        <v>74</v>
      </c>
      <c r="N162" s="5">
        <v>79</v>
      </c>
      <c r="O162" s="17" t="s">
        <v>75</v>
      </c>
      <c r="P162" s="17" t="s">
        <v>878</v>
      </c>
      <c r="R162" s="6" t="s">
        <v>77</v>
      </c>
      <c r="T162" s="22" t="s">
        <v>79</v>
      </c>
      <c r="U162" s="2" t="s">
        <v>208</v>
      </c>
      <c r="X162" s="2">
        <v>170</v>
      </c>
      <c r="Y162" s="2" t="s">
        <v>81</v>
      </c>
      <c r="Z162" s="2" t="s">
        <v>84</v>
      </c>
      <c r="AD162" s="2">
        <v>170</v>
      </c>
      <c r="AE162" s="2" t="s">
        <v>83</v>
      </c>
      <c r="AF162" s="2" t="s">
        <v>84</v>
      </c>
      <c r="AJ162" s="2">
        <v>132</v>
      </c>
      <c r="AK162" s="2" t="s">
        <v>83</v>
      </c>
      <c r="AL162" s="2" t="s">
        <v>82</v>
      </c>
      <c r="AM162" s="2">
        <v>132</v>
      </c>
      <c r="AN162" s="2" t="s">
        <v>81</v>
      </c>
      <c r="AO162" s="2" t="s">
        <v>82</v>
      </c>
      <c r="AP162" s="2">
        <v>132</v>
      </c>
      <c r="AQ162" s="2" t="s">
        <v>83</v>
      </c>
      <c r="AR162" s="2" t="s">
        <v>82</v>
      </c>
      <c r="BE162" s="23" t="str">
        <f t="shared" si="29"/>
        <v>EMF nein</v>
      </c>
      <c r="BF162" s="23" t="str">
        <f t="shared" si="25"/>
        <v/>
      </c>
      <c r="BG162" s="23" t="str">
        <f t="shared" si="26"/>
        <v/>
      </c>
      <c r="BH162" s="23">
        <f t="shared" si="27"/>
        <v>0</v>
      </c>
      <c r="BO162" s="2" t="s">
        <v>879</v>
      </c>
      <c r="BP162" s="3">
        <v>1</v>
      </c>
      <c r="BQ162" s="2" t="s">
        <v>880</v>
      </c>
    </row>
    <row r="163" spans="1:69" ht="16.149999999999999" customHeight="1" x14ac:dyDescent="0.25">
      <c r="A163" s="16">
        <v>162</v>
      </c>
      <c r="B163" s="17" t="s">
        <v>135</v>
      </c>
      <c r="C163" s="48" t="s">
        <v>881</v>
      </c>
      <c r="D163" s="2" t="s">
        <v>124</v>
      </c>
      <c r="E163" s="48" t="s">
        <v>21962</v>
      </c>
      <c r="F163" s="72">
        <v>43028</v>
      </c>
      <c r="G163" s="3">
        <f t="shared" si="20"/>
        <v>10</v>
      </c>
      <c r="H163" s="3">
        <f t="shared" si="21"/>
        <v>2017</v>
      </c>
      <c r="I163" s="19">
        <v>0.58333333333333304</v>
      </c>
      <c r="J163" s="20">
        <f t="shared" si="28"/>
        <v>14</v>
      </c>
      <c r="K163" s="5" t="str">
        <f t="shared" si="22"/>
        <v>ja</v>
      </c>
      <c r="L163" s="21" t="s">
        <v>73</v>
      </c>
      <c r="M163" s="6" t="s">
        <v>139</v>
      </c>
      <c r="N163" s="5">
        <v>20</v>
      </c>
      <c r="O163" s="17" t="s">
        <v>75</v>
      </c>
      <c r="P163" s="17" t="s">
        <v>882</v>
      </c>
      <c r="R163" s="6" t="s">
        <v>77</v>
      </c>
      <c r="T163" s="22"/>
      <c r="U163" s="2" t="s">
        <v>208</v>
      </c>
      <c r="X163" s="2">
        <v>153</v>
      </c>
      <c r="Y163" s="2" t="s">
        <v>81</v>
      </c>
      <c r="Z163" s="2" t="s">
        <v>161</v>
      </c>
      <c r="AD163" s="2">
        <v>153</v>
      </c>
      <c r="AE163" s="2" t="s">
        <v>83</v>
      </c>
      <c r="AF163" s="2" t="s">
        <v>161</v>
      </c>
      <c r="BE163" s="23" t="str">
        <f t="shared" si="29"/>
        <v>EMF nein</v>
      </c>
      <c r="BF163" s="23" t="str">
        <f t="shared" si="25"/>
        <v/>
      </c>
      <c r="BG163" s="23" t="str">
        <f t="shared" si="26"/>
        <v/>
      </c>
      <c r="BH163" s="23">
        <f t="shared" si="27"/>
        <v>0</v>
      </c>
      <c r="BO163" s="2" t="s">
        <v>883</v>
      </c>
      <c r="BP163" s="3">
        <v>1</v>
      </c>
      <c r="BQ163" s="2" t="s">
        <v>884</v>
      </c>
    </row>
    <row r="164" spans="1:69" ht="16.149999999999999" customHeight="1" x14ac:dyDescent="0.25">
      <c r="A164" s="16">
        <v>163</v>
      </c>
      <c r="B164" s="17" t="s">
        <v>69</v>
      </c>
      <c r="C164" s="48" t="s">
        <v>885</v>
      </c>
      <c r="D164" s="2" t="s">
        <v>158</v>
      </c>
      <c r="E164" s="48" t="s">
        <v>886</v>
      </c>
      <c r="F164" s="72">
        <v>43028</v>
      </c>
      <c r="G164" s="3">
        <f t="shared" si="20"/>
        <v>10</v>
      </c>
      <c r="H164" s="3">
        <f t="shared" si="21"/>
        <v>2017</v>
      </c>
      <c r="I164" s="19">
        <v>0.45833333333333298</v>
      </c>
      <c r="J164" s="20">
        <f t="shared" si="28"/>
        <v>11</v>
      </c>
      <c r="K164" s="5" t="str">
        <f t="shared" si="22"/>
        <v>ja</v>
      </c>
      <c r="L164" s="5" t="s">
        <v>91</v>
      </c>
      <c r="M164" s="6" t="s">
        <v>74</v>
      </c>
      <c r="N164" s="5">
        <v>76</v>
      </c>
      <c r="O164" s="17" t="s">
        <v>126</v>
      </c>
      <c r="P164" s="17" t="s">
        <v>887</v>
      </c>
      <c r="R164" s="6" t="s">
        <v>77</v>
      </c>
      <c r="T164" s="22"/>
      <c r="X164" s="2">
        <v>400</v>
      </c>
      <c r="Y164" s="2" t="s">
        <v>81</v>
      </c>
      <c r="Z164" s="2" t="s">
        <v>168</v>
      </c>
      <c r="AD164" s="2">
        <v>400</v>
      </c>
      <c r="AE164" s="2" t="s">
        <v>81</v>
      </c>
      <c r="AF164" s="2" t="s">
        <v>168</v>
      </c>
      <c r="BE164" s="23" t="str">
        <f t="shared" si="29"/>
        <v>EMF nein</v>
      </c>
      <c r="BF164" s="23" t="str">
        <f t="shared" si="25"/>
        <v/>
      </c>
      <c r="BG164" s="23" t="str">
        <f t="shared" si="26"/>
        <v/>
      </c>
      <c r="BH164" s="23">
        <f t="shared" si="27"/>
        <v>0</v>
      </c>
      <c r="BO164" s="2" t="s">
        <v>888</v>
      </c>
      <c r="BP164" s="3">
        <v>1</v>
      </c>
      <c r="BQ164" s="2" t="s">
        <v>889</v>
      </c>
    </row>
    <row r="165" spans="1:69" ht="16.149999999999999" customHeight="1" x14ac:dyDescent="0.25">
      <c r="A165" s="16">
        <v>164</v>
      </c>
      <c r="B165" s="17" t="s">
        <v>211</v>
      </c>
      <c r="C165" s="48" t="s">
        <v>890</v>
      </c>
      <c r="D165" s="2" t="s">
        <v>158</v>
      </c>
      <c r="E165" s="48" t="s">
        <v>891</v>
      </c>
      <c r="F165" s="72">
        <v>43028</v>
      </c>
      <c r="G165" s="3">
        <f t="shared" si="20"/>
        <v>10</v>
      </c>
      <c r="H165" s="3">
        <f t="shared" si="21"/>
        <v>2017</v>
      </c>
      <c r="I165" s="19">
        <v>0.118055555555556</v>
      </c>
      <c r="J165" s="20">
        <f t="shared" si="28"/>
        <v>2</v>
      </c>
      <c r="K165" s="5" t="str">
        <f t="shared" si="22"/>
        <v>ja</v>
      </c>
      <c r="L165" s="5" t="s">
        <v>91</v>
      </c>
      <c r="M165" s="6" t="s">
        <v>115</v>
      </c>
      <c r="N165" s="5">
        <v>46</v>
      </c>
      <c r="O165" s="17" t="s">
        <v>126</v>
      </c>
      <c r="P165" s="17" t="s">
        <v>892</v>
      </c>
      <c r="R165" s="6" t="s">
        <v>77</v>
      </c>
      <c r="T165" s="22"/>
      <c r="X165" s="2">
        <v>519</v>
      </c>
      <c r="Y165" s="2" t="s">
        <v>81</v>
      </c>
      <c r="Z165" s="2" t="s">
        <v>84</v>
      </c>
      <c r="AA165" s="2">
        <v>519</v>
      </c>
      <c r="AB165" s="2" t="s">
        <v>81</v>
      </c>
      <c r="AC165" s="2" t="s">
        <v>84</v>
      </c>
      <c r="AD165" s="2">
        <v>519</v>
      </c>
      <c r="AE165" s="2" t="s">
        <v>81</v>
      </c>
      <c r="AF165" s="2" t="s">
        <v>84</v>
      </c>
      <c r="BE165" s="23" t="str">
        <f t="shared" si="29"/>
        <v>EMF nein</v>
      </c>
      <c r="BF165" s="23" t="str">
        <f t="shared" si="25"/>
        <v/>
      </c>
      <c r="BG165" s="23" t="str">
        <f t="shared" si="26"/>
        <v/>
      </c>
      <c r="BH165" s="23">
        <f t="shared" si="27"/>
        <v>0</v>
      </c>
      <c r="BO165" s="2" t="s">
        <v>893</v>
      </c>
      <c r="BP165" s="3">
        <v>1</v>
      </c>
      <c r="BQ165" s="2" t="s">
        <v>894</v>
      </c>
    </row>
    <row r="166" spans="1:69" ht="16.149999999999999" customHeight="1" x14ac:dyDescent="0.25">
      <c r="A166" s="16">
        <v>165</v>
      </c>
      <c r="B166" s="17" t="s">
        <v>211</v>
      </c>
      <c r="C166" s="48" t="s">
        <v>895</v>
      </c>
      <c r="D166" s="2" t="s">
        <v>896</v>
      </c>
      <c r="E166" s="48" t="s">
        <v>897</v>
      </c>
      <c r="F166" s="67">
        <v>43027</v>
      </c>
      <c r="G166" s="3">
        <f t="shared" si="20"/>
        <v>10</v>
      </c>
      <c r="H166" s="3">
        <f t="shared" si="21"/>
        <v>2017</v>
      </c>
      <c r="I166" s="19">
        <v>0.41319444444444398</v>
      </c>
      <c r="J166" s="20">
        <f t="shared" si="28"/>
        <v>9</v>
      </c>
      <c r="K166" s="5" t="str">
        <f t="shared" si="22"/>
        <v>ja</v>
      </c>
      <c r="L166" s="5" t="s">
        <v>91</v>
      </c>
      <c r="M166" s="6" t="s">
        <v>74</v>
      </c>
      <c r="N166" s="5">
        <v>40</v>
      </c>
      <c r="O166" s="17" t="s">
        <v>126</v>
      </c>
      <c r="P166" s="17" t="s">
        <v>898</v>
      </c>
      <c r="R166" s="6" t="s">
        <v>77</v>
      </c>
      <c r="T166" s="22" t="s">
        <v>79</v>
      </c>
      <c r="U166" s="2" t="s">
        <v>100</v>
      </c>
      <c r="X166" s="2">
        <v>225</v>
      </c>
      <c r="Y166" s="2" t="s">
        <v>81</v>
      </c>
      <c r="Z166" s="2" t="s">
        <v>82</v>
      </c>
      <c r="AA166" s="2">
        <v>225</v>
      </c>
      <c r="AB166" s="2" t="s">
        <v>81</v>
      </c>
      <c r="AC166" s="2" t="s">
        <v>82</v>
      </c>
      <c r="AD166" s="2">
        <v>225</v>
      </c>
      <c r="AE166" s="2" t="s">
        <v>81</v>
      </c>
      <c r="AF166" s="2" t="s">
        <v>82</v>
      </c>
      <c r="AJ166" s="2">
        <v>315</v>
      </c>
      <c r="AK166" s="2" t="s">
        <v>81</v>
      </c>
      <c r="AL166" s="2" t="s">
        <v>82</v>
      </c>
      <c r="AM166" s="2">
        <v>315</v>
      </c>
      <c r="AN166" s="2" t="s">
        <v>81</v>
      </c>
      <c r="AO166" s="2" t="s">
        <v>82</v>
      </c>
      <c r="AP166" s="2">
        <v>315</v>
      </c>
      <c r="AQ166" s="2" t="s">
        <v>81</v>
      </c>
      <c r="AR166" s="2" t="s">
        <v>82</v>
      </c>
      <c r="BE166" s="23" t="str">
        <f t="shared" si="29"/>
        <v>EMF ja</v>
      </c>
      <c r="BF166" s="23">
        <f t="shared" si="25"/>
        <v>480</v>
      </c>
      <c r="BG166" s="23" t="str">
        <f t="shared" si="26"/>
        <v>100-499m</v>
      </c>
      <c r="BH166" s="23">
        <f t="shared" si="27"/>
        <v>2</v>
      </c>
      <c r="BI166" s="2" t="s">
        <v>162</v>
      </c>
      <c r="BJ166" s="2">
        <v>550</v>
      </c>
      <c r="BK166" s="2" t="s">
        <v>162</v>
      </c>
      <c r="BL166" s="2">
        <v>480</v>
      </c>
      <c r="BO166" s="2" t="s">
        <v>899</v>
      </c>
      <c r="BP166" s="3">
        <v>1</v>
      </c>
      <c r="BQ166" s="2" t="s">
        <v>900</v>
      </c>
    </row>
    <row r="167" spans="1:69" ht="16.149999999999999" customHeight="1" x14ac:dyDescent="0.25">
      <c r="A167" s="16">
        <v>166</v>
      </c>
      <c r="B167" s="17" t="s">
        <v>69</v>
      </c>
      <c r="C167" s="48" t="s">
        <v>901</v>
      </c>
      <c r="D167" s="2" t="s">
        <v>192</v>
      </c>
      <c r="E167" s="48" t="s">
        <v>902</v>
      </c>
      <c r="F167" s="67">
        <v>42038</v>
      </c>
      <c r="G167" s="3">
        <f t="shared" si="20"/>
        <v>2</v>
      </c>
      <c r="H167" s="3">
        <f t="shared" si="21"/>
        <v>2015</v>
      </c>
      <c r="I167" s="19">
        <v>0.61111111111111105</v>
      </c>
      <c r="J167" s="20">
        <f t="shared" si="28"/>
        <v>14</v>
      </c>
      <c r="K167" s="5" t="str">
        <f t="shared" si="22"/>
        <v>ja</v>
      </c>
      <c r="L167" s="21" t="s">
        <v>73</v>
      </c>
      <c r="M167" s="6" t="s">
        <v>74</v>
      </c>
      <c r="N167" s="5">
        <v>68</v>
      </c>
      <c r="O167" s="17" t="s">
        <v>75</v>
      </c>
      <c r="P167" s="17" t="s">
        <v>903</v>
      </c>
      <c r="R167" s="6" t="s">
        <v>77</v>
      </c>
      <c r="T167" s="22" t="s">
        <v>79</v>
      </c>
      <c r="U167" s="2" t="s">
        <v>74</v>
      </c>
      <c r="X167" s="2">
        <v>198</v>
      </c>
      <c r="Y167" s="2" t="s">
        <v>83</v>
      </c>
      <c r="Z167" s="2" t="s">
        <v>84</v>
      </c>
      <c r="AA167" s="2">
        <v>198</v>
      </c>
      <c r="AB167" s="2" t="s">
        <v>81</v>
      </c>
      <c r="AC167" s="2" t="s">
        <v>84</v>
      </c>
      <c r="AD167" s="2">
        <v>198</v>
      </c>
      <c r="AE167" s="2" t="s">
        <v>83</v>
      </c>
      <c r="AF167" s="2" t="s">
        <v>84</v>
      </c>
      <c r="BE167" s="23" t="str">
        <f t="shared" si="29"/>
        <v>EMF nein</v>
      </c>
      <c r="BF167" s="23" t="str">
        <f t="shared" si="25"/>
        <v/>
      </c>
      <c r="BG167" s="23" t="str">
        <f t="shared" si="26"/>
        <v/>
      </c>
      <c r="BH167" s="23">
        <f t="shared" si="27"/>
        <v>0</v>
      </c>
      <c r="BP167" s="3">
        <v>1</v>
      </c>
      <c r="BQ167" s="2" t="s">
        <v>904</v>
      </c>
    </row>
    <row r="168" spans="1:69" ht="16.149999999999999" customHeight="1" x14ac:dyDescent="0.25">
      <c r="A168" s="16">
        <v>167</v>
      </c>
      <c r="B168" s="17" t="s">
        <v>69</v>
      </c>
      <c r="C168" s="48" t="s">
        <v>905</v>
      </c>
      <c r="D168" s="2" t="s">
        <v>89</v>
      </c>
      <c r="E168" s="48" t="s">
        <v>906</v>
      </c>
      <c r="F168" s="67">
        <v>42054</v>
      </c>
      <c r="G168" s="3">
        <f t="shared" si="20"/>
        <v>2</v>
      </c>
      <c r="H168" s="3">
        <f t="shared" si="21"/>
        <v>2015</v>
      </c>
      <c r="I168" s="19">
        <v>0.64583333333333304</v>
      </c>
      <c r="J168" s="20">
        <f t="shared" si="28"/>
        <v>15</v>
      </c>
      <c r="K168" s="5" t="str">
        <f t="shared" si="22"/>
        <v>ja</v>
      </c>
      <c r="L168" s="21" t="s">
        <v>73</v>
      </c>
      <c r="M168" s="6" t="s">
        <v>74</v>
      </c>
      <c r="N168" s="5">
        <v>76</v>
      </c>
      <c r="O168" s="17" t="s">
        <v>75</v>
      </c>
      <c r="P168" s="17" t="s">
        <v>907</v>
      </c>
      <c r="Q168" s="6" t="s">
        <v>186</v>
      </c>
      <c r="R168" s="6" t="s">
        <v>77</v>
      </c>
      <c r="T168" s="6" t="s">
        <v>108</v>
      </c>
      <c r="U168" s="2" t="s">
        <v>74</v>
      </c>
      <c r="X168" s="2">
        <v>185</v>
      </c>
      <c r="Y168" s="2" t="s">
        <v>81</v>
      </c>
      <c r="Z168" s="2" t="s">
        <v>82</v>
      </c>
      <c r="AA168" s="2">
        <v>185</v>
      </c>
      <c r="AB168" s="2" t="s">
        <v>81</v>
      </c>
      <c r="AC168" s="2" t="s">
        <v>82</v>
      </c>
      <c r="AD168" s="2">
        <v>185</v>
      </c>
      <c r="AE168" s="2" t="s">
        <v>83</v>
      </c>
      <c r="AF168" s="2" t="s">
        <v>82</v>
      </c>
      <c r="AJ168" s="2">
        <v>233</v>
      </c>
      <c r="AK168" s="2" t="s">
        <v>81</v>
      </c>
      <c r="AL168" s="2" t="s">
        <v>84</v>
      </c>
      <c r="AP168" s="2">
        <v>233</v>
      </c>
      <c r="AQ168" s="2" t="s">
        <v>81</v>
      </c>
      <c r="AR168" s="2" t="s">
        <v>84</v>
      </c>
      <c r="BE168" s="23" t="str">
        <f t="shared" si="29"/>
        <v>EMF nein</v>
      </c>
      <c r="BF168" s="23" t="str">
        <f t="shared" si="25"/>
        <v/>
      </c>
      <c r="BG168" s="23" t="str">
        <f t="shared" si="26"/>
        <v/>
      </c>
      <c r="BH168" s="23">
        <f t="shared" si="27"/>
        <v>0</v>
      </c>
      <c r="BO168" s="2" t="s">
        <v>908</v>
      </c>
      <c r="BP168" s="3">
        <v>1</v>
      </c>
      <c r="BQ168" s="2" t="s">
        <v>909</v>
      </c>
    </row>
    <row r="169" spans="1:69" ht="16.149999999999999" customHeight="1" x14ac:dyDescent="0.25">
      <c r="A169" s="16">
        <v>168</v>
      </c>
      <c r="B169" s="17" t="s">
        <v>69</v>
      </c>
      <c r="C169" s="48" t="s">
        <v>910</v>
      </c>
      <c r="D169" s="2" t="s">
        <v>192</v>
      </c>
      <c r="E169" s="48" t="s">
        <v>911</v>
      </c>
      <c r="F169" s="67">
        <v>42791</v>
      </c>
      <c r="G169" s="3">
        <f t="shared" ref="G169:G232" si="30">IF(F169&lt;&gt;"",MONTH(F169),"")</f>
        <v>2</v>
      </c>
      <c r="H169" s="3">
        <f t="shared" ref="H169:H232" si="31">IF(F169&lt;&gt;"",YEAR(F169),"")</f>
        <v>2017</v>
      </c>
      <c r="I169" s="19">
        <v>0.72222222222222199</v>
      </c>
      <c r="J169" s="20">
        <f t="shared" si="28"/>
        <v>17</v>
      </c>
      <c r="K169" s="5" t="str">
        <f t="shared" ref="K169:K232" si="32">IF(COUNTA(W169:BN169)=0,"nein","ja")</f>
        <v>ja</v>
      </c>
      <c r="L169" s="5" t="s">
        <v>91</v>
      </c>
      <c r="M169" s="6" t="s">
        <v>115</v>
      </c>
      <c r="N169" s="5">
        <v>73</v>
      </c>
      <c r="O169" s="17" t="s">
        <v>75</v>
      </c>
      <c r="P169" s="17" t="s">
        <v>21851</v>
      </c>
      <c r="Q169" s="6" t="s">
        <v>186</v>
      </c>
      <c r="R169" s="6" t="s">
        <v>77</v>
      </c>
      <c r="T169" s="6" t="s">
        <v>108</v>
      </c>
      <c r="W169" s="2" t="s">
        <v>912</v>
      </c>
      <c r="X169" s="2">
        <v>298</v>
      </c>
      <c r="Y169" s="2" t="s">
        <v>83</v>
      </c>
      <c r="Z169" s="2" t="s">
        <v>84</v>
      </c>
      <c r="AA169" s="2">
        <v>298</v>
      </c>
      <c r="AB169" s="2" t="s">
        <v>81</v>
      </c>
      <c r="AC169" s="2" t="s">
        <v>84</v>
      </c>
      <c r="AD169" s="2">
        <v>298</v>
      </c>
      <c r="AE169" s="2" t="s">
        <v>83</v>
      </c>
      <c r="AF169" s="2" t="s">
        <v>84</v>
      </c>
      <c r="AJ169" s="2">
        <v>500</v>
      </c>
      <c r="AK169" s="2" t="s">
        <v>83</v>
      </c>
      <c r="AL169" s="2" t="s">
        <v>84</v>
      </c>
      <c r="AM169" s="2">
        <v>500</v>
      </c>
      <c r="AN169" s="2" t="s">
        <v>83</v>
      </c>
      <c r="AO169" s="2" t="s">
        <v>84</v>
      </c>
      <c r="AP169" s="2">
        <v>500</v>
      </c>
      <c r="AQ169" s="2" t="s">
        <v>83</v>
      </c>
      <c r="AR169" s="2" t="s">
        <v>84</v>
      </c>
      <c r="AV169" s="2">
        <v>500</v>
      </c>
      <c r="AW169" s="2" t="s">
        <v>83</v>
      </c>
      <c r="AX169" s="2" t="s">
        <v>84</v>
      </c>
      <c r="BE169" s="23" t="str">
        <f t="shared" si="29"/>
        <v>EMF ja</v>
      </c>
      <c r="BF169" s="23">
        <f t="shared" si="25"/>
        <v>30</v>
      </c>
      <c r="BG169" s="23" t="str">
        <f t="shared" si="26"/>
        <v>&lt;100m</v>
      </c>
      <c r="BH169" s="23">
        <f t="shared" si="27"/>
        <v>2</v>
      </c>
      <c r="BK169" s="2" t="s">
        <v>162</v>
      </c>
      <c r="BM169" s="1" t="s">
        <v>162</v>
      </c>
      <c r="BN169" s="2">
        <v>30</v>
      </c>
      <c r="BO169" s="2" t="s">
        <v>913</v>
      </c>
      <c r="BP169" s="3">
        <v>1</v>
      </c>
      <c r="BQ169" s="2" t="s">
        <v>914</v>
      </c>
    </row>
    <row r="170" spans="1:69" ht="16.149999999999999" customHeight="1" x14ac:dyDescent="0.25">
      <c r="A170" s="16">
        <v>169</v>
      </c>
      <c r="B170" s="17" t="s">
        <v>69</v>
      </c>
      <c r="C170" s="48" t="s">
        <v>246</v>
      </c>
      <c r="D170" s="2" t="s">
        <v>348</v>
      </c>
      <c r="E170" s="48" t="s">
        <v>915</v>
      </c>
      <c r="F170" s="67">
        <v>42067</v>
      </c>
      <c r="G170" s="3">
        <f t="shared" si="30"/>
        <v>3</v>
      </c>
      <c r="H170" s="3">
        <f t="shared" si="31"/>
        <v>2015</v>
      </c>
      <c r="I170" s="19">
        <v>0.60416666666666696</v>
      </c>
      <c r="J170" s="20">
        <f t="shared" si="28"/>
        <v>14</v>
      </c>
      <c r="K170" s="5" t="str">
        <f t="shared" si="32"/>
        <v>ja</v>
      </c>
      <c r="L170" s="5" t="s">
        <v>91</v>
      </c>
      <c r="M170" s="6" t="s">
        <v>139</v>
      </c>
      <c r="O170" s="17" t="s">
        <v>75</v>
      </c>
      <c r="P170" s="17" t="s">
        <v>916</v>
      </c>
      <c r="Q170" s="6" t="s">
        <v>186</v>
      </c>
      <c r="R170" s="6" t="s">
        <v>335</v>
      </c>
      <c r="S170" s="2" t="s">
        <v>132</v>
      </c>
      <c r="T170" s="6" t="s">
        <v>154</v>
      </c>
      <c r="U170" s="2" t="s">
        <v>74</v>
      </c>
      <c r="AA170" s="2">
        <v>400</v>
      </c>
      <c r="AB170" s="2" t="s">
        <v>81</v>
      </c>
      <c r="AC170" s="2" t="s">
        <v>82</v>
      </c>
      <c r="BE170" s="23" t="str">
        <f t="shared" si="29"/>
        <v>EMF ja</v>
      </c>
      <c r="BF170" s="23">
        <f t="shared" si="25"/>
        <v>2750</v>
      </c>
      <c r="BG170" s="23" t="str">
        <f t="shared" si="26"/>
        <v>500+m</v>
      </c>
      <c r="BH170" s="23">
        <f t="shared" si="27"/>
        <v>1</v>
      </c>
      <c r="BK170" s="2" t="s">
        <v>162</v>
      </c>
      <c r="BL170" s="2">
        <v>2750</v>
      </c>
      <c r="BO170" s="2" t="s">
        <v>917</v>
      </c>
      <c r="BP170" s="3">
        <v>1</v>
      </c>
      <c r="BQ170" s="2" t="s">
        <v>918</v>
      </c>
    </row>
    <row r="171" spans="1:69" ht="16.149999999999999" customHeight="1" x14ac:dyDescent="0.25">
      <c r="A171" s="16">
        <v>170</v>
      </c>
      <c r="B171" s="17" t="s">
        <v>87</v>
      </c>
      <c r="C171" s="48" t="s">
        <v>212</v>
      </c>
      <c r="D171" s="2" t="s">
        <v>71</v>
      </c>
      <c r="E171" s="48" t="s">
        <v>919</v>
      </c>
      <c r="F171" s="67">
        <v>41816</v>
      </c>
      <c r="G171" s="3">
        <f t="shared" si="30"/>
        <v>6</v>
      </c>
      <c r="H171" s="3">
        <f t="shared" si="31"/>
        <v>2014</v>
      </c>
      <c r="I171" s="19">
        <v>0.375</v>
      </c>
      <c r="J171" s="20">
        <f t="shared" si="28"/>
        <v>9</v>
      </c>
      <c r="K171" s="5" t="str">
        <f t="shared" si="32"/>
        <v>ja</v>
      </c>
      <c r="L171" s="5" t="s">
        <v>91</v>
      </c>
      <c r="M171" s="6" t="s">
        <v>74</v>
      </c>
      <c r="N171" s="5">
        <v>83</v>
      </c>
      <c r="O171" s="17" t="s">
        <v>75</v>
      </c>
      <c r="P171" s="17" t="s">
        <v>920</v>
      </c>
      <c r="R171" s="6" t="s">
        <v>77</v>
      </c>
      <c r="S171" s="2" t="s">
        <v>132</v>
      </c>
      <c r="T171" s="22" t="s">
        <v>79</v>
      </c>
      <c r="U171" s="2" t="s">
        <v>74</v>
      </c>
      <c r="X171" s="2">
        <v>165</v>
      </c>
      <c r="Y171" s="2" t="s">
        <v>81</v>
      </c>
      <c r="Z171" s="2" t="s">
        <v>82</v>
      </c>
      <c r="AA171" s="2">
        <v>165</v>
      </c>
      <c r="AB171" s="2" t="s">
        <v>81</v>
      </c>
      <c r="AC171" s="2" t="s">
        <v>82</v>
      </c>
      <c r="AD171" s="2">
        <v>165</v>
      </c>
      <c r="AE171" s="2" t="s">
        <v>81</v>
      </c>
      <c r="AF171" s="2" t="s">
        <v>82</v>
      </c>
      <c r="AL171" s="2" t="s">
        <v>82</v>
      </c>
      <c r="AO171" s="2" t="s">
        <v>82</v>
      </c>
      <c r="AR171" s="2" t="s">
        <v>82</v>
      </c>
      <c r="AX171" s="2" t="s">
        <v>82</v>
      </c>
      <c r="BE171" s="23" t="str">
        <f t="shared" si="29"/>
        <v>EMF nein</v>
      </c>
      <c r="BF171" s="23" t="str">
        <f t="shared" si="25"/>
        <v/>
      </c>
      <c r="BG171" s="23" t="str">
        <f t="shared" si="26"/>
        <v/>
      </c>
      <c r="BH171" s="23">
        <f t="shared" si="27"/>
        <v>0</v>
      </c>
      <c r="BO171" s="2" t="s">
        <v>921</v>
      </c>
      <c r="BP171" s="3">
        <v>1</v>
      </c>
      <c r="BQ171" s="2" t="s">
        <v>922</v>
      </c>
    </row>
    <row r="172" spans="1:69" ht="16.149999999999999" customHeight="1" x14ac:dyDescent="0.25">
      <c r="A172" s="16">
        <v>171</v>
      </c>
      <c r="B172" s="17" t="s">
        <v>69</v>
      </c>
      <c r="C172" s="48" t="s">
        <v>923</v>
      </c>
      <c r="D172" s="2" t="s">
        <v>158</v>
      </c>
      <c r="E172" s="48" t="s">
        <v>924</v>
      </c>
      <c r="F172" s="67">
        <v>43030</v>
      </c>
      <c r="G172" s="3">
        <f t="shared" si="30"/>
        <v>10</v>
      </c>
      <c r="H172" s="3">
        <f t="shared" si="31"/>
        <v>2017</v>
      </c>
      <c r="I172" s="19">
        <v>7.2916666666666699E-2</v>
      </c>
      <c r="J172" s="20">
        <f t="shared" si="28"/>
        <v>1</v>
      </c>
      <c r="K172" s="5" t="str">
        <f t="shared" si="32"/>
        <v>ja</v>
      </c>
      <c r="L172" s="5" t="s">
        <v>91</v>
      </c>
      <c r="M172" s="6" t="s">
        <v>74</v>
      </c>
      <c r="N172" s="5">
        <v>55</v>
      </c>
      <c r="O172" s="17" t="s">
        <v>126</v>
      </c>
      <c r="P172" s="17" t="s">
        <v>925</v>
      </c>
      <c r="Q172" s="6" t="s">
        <v>186</v>
      </c>
      <c r="R172" s="6" t="s">
        <v>335</v>
      </c>
      <c r="S172" s="2" t="s">
        <v>132</v>
      </c>
      <c r="T172" s="6" t="s">
        <v>108</v>
      </c>
      <c r="X172" s="2">
        <v>95</v>
      </c>
      <c r="Y172" s="2" t="s">
        <v>81</v>
      </c>
      <c r="Z172" s="2" t="s">
        <v>82</v>
      </c>
      <c r="AA172" s="2">
        <v>95</v>
      </c>
      <c r="AB172" s="2" t="s">
        <v>81</v>
      </c>
      <c r="AC172" s="2" t="s">
        <v>82</v>
      </c>
      <c r="AD172" s="2">
        <v>95</v>
      </c>
      <c r="AE172" s="2" t="s">
        <v>81</v>
      </c>
      <c r="AF172" s="2" t="s">
        <v>82</v>
      </c>
      <c r="BE172" s="23" t="str">
        <f t="shared" si="29"/>
        <v>EMF ja</v>
      </c>
      <c r="BF172" s="23">
        <f t="shared" si="25"/>
        <v>870</v>
      </c>
      <c r="BG172" s="23" t="str">
        <f t="shared" si="26"/>
        <v>500+m</v>
      </c>
      <c r="BH172" s="23">
        <f t="shared" si="27"/>
        <v>1</v>
      </c>
      <c r="BI172" s="2" t="s">
        <v>162</v>
      </c>
      <c r="BJ172" s="2">
        <v>870</v>
      </c>
      <c r="BO172" s="2" t="s">
        <v>109</v>
      </c>
      <c r="BP172" s="3">
        <v>1</v>
      </c>
      <c r="BQ172" s="2" t="s">
        <v>926</v>
      </c>
    </row>
    <row r="173" spans="1:69" ht="16.149999999999999" customHeight="1" x14ac:dyDescent="0.25">
      <c r="A173" s="16">
        <v>172</v>
      </c>
      <c r="B173" s="17" t="s">
        <v>211</v>
      </c>
      <c r="C173" s="48" t="s">
        <v>927</v>
      </c>
      <c r="D173" s="2" t="s">
        <v>137</v>
      </c>
      <c r="E173" s="48" t="s">
        <v>928</v>
      </c>
      <c r="F173" s="67">
        <v>43002</v>
      </c>
      <c r="G173" s="3">
        <f t="shared" si="30"/>
        <v>9</v>
      </c>
      <c r="H173" s="3">
        <f t="shared" si="31"/>
        <v>2017</v>
      </c>
      <c r="I173" s="19">
        <v>0.72916666666666696</v>
      </c>
      <c r="J173" s="20">
        <f t="shared" si="28"/>
        <v>17</v>
      </c>
      <c r="K173" s="5" t="str">
        <f t="shared" si="32"/>
        <v>ja</v>
      </c>
      <c r="L173" s="5" t="s">
        <v>91</v>
      </c>
      <c r="M173" s="6" t="s">
        <v>74</v>
      </c>
      <c r="N173" s="5">
        <v>46</v>
      </c>
      <c r="O173" s="17" t="s">
        <v>126</v>
      </c>
      <c r="P173" s="17" t="s">
        <v>929</v>
      </c>
      <c r="Q173" s="6" t="s">
        <v>186</v>
      </c>
      <c r="R173" s="6" t="s">
        <v>77</v>
      </c>
      <c r="T173" s="6" t="s">
        <v>108</v>
      </c>
      <c r="X173" s="2">
        <v>310</v>
      </c>
      <c r="Y173" s="2" t="s">
        <v>81</v>
      </c>
      <c r="Z173" s="2" t="s">
        <v>82</v>
      </c>
      <c r="AA173" s="2">
        <v>310</v>
      </c>
      <c r="AB173" s="2" t="s">
        <v>81</v>
      </c>
      <c r="AC173" s="2" t="s">
        <v>82</v>
      </c>
      <c r="AD173" s="2">
        <v>310</v>
      </c>
      <c r="AE173" s="2" t="s">
        <v>81</v>
      </c>
      <c r="AF173" s="2" t="s">
        <v>82</v>
      </c>
      <c r="BE173" s="23" t="str">
        <f t="shared" si="29"/>
        <v>EMF ja</v>
      </c>
      <c r="BF173" s="23">
        <f t="shared" si="25"/>
        <v>1100</v>
      </c>
      <c r="BG173" s="23" t="str">
        <f t="shared" si="26"/>
        <v>500+m</v>
      </c>
      <c r="BH173" s="23">
        <f t="shared" si="27"/>
        <v>1</v>
      </c>
      <c r="BI173" s="2" t="s">
        <v>162</v>
      </c>
      <c r="BJ173" s="2">
        <v>1100</v>
      </c>
      <c r="BO173" s="2" t="s">
        <v>930</v>
      </c>
      <c r="BP173" s="3">
        <v>1</v>
      </c>
      <c r="BQ173" s="2" t="s">
        <v>931</v>
      </c>
    </row>
    <row r="174" spans="1:69" ht="16.149999999999999" customHeight="1" x14ac:dyDescent="0.25">
      <c r="A174" s="16">
        <v>173</v>
      </c>
      <c r="B174" s="17" t="s">
        <v>211</v>
      </c>
      <c r="C174" s="48" t="s">
        <v>932</v>
      </c>
      <c r="D174" s="2" t="s">
        <v>137</v>
      </c>
      <c r="E174" s="48" t="s">
        <v>339</v>
      </c>
      <c r="F174" s="67">
        <v>42998</v>
      </c>
      <c r="G174" s="3">
        <f t="shared" si="30"/>
        <v>9</v>
      </c>
      <c r="H174" s="3">
        <f t="shared" si="31"/>
        <v>2017</v>
      </c>
      <c r="I174" s="19">
        <v>0.6875</v>
      </c>
      <c r="J174" s="20">
        <f t="shared" si="28"/>
        <v>16</v>
      </c>
      <c r="K174" s="5" t="str">
        <f t="shared" si="32"/>
        <v>ja</v>
      </c>
      <c r="M174" s="6" t="s">
        <v>74</v>
      </c>
      <c r="O174" s="2" t="s">
        <v>140</v>
      </c>
      <c r="P174" s="17" t="s">
        <v>933</v>
      </c>
      <c r="R174" s="6" t="s">
        <v>77</v>
      </c>
      <c r="T174" s="22"/>
      <c r="X174" s="2">
        <v>70</v>
      </c>
      <c r="Y174" s="2" t="s">
        <v>81</v>
      </c>
      <c r="Z174" s="2" t="s">
        <v>82</v>
      </c>
      <c r="AA174" s="2">
        <v>70</v>
      </c>
      <c r="AB174" s="2" t="s">
        <v>81</v>
      </c>
      <c r="AC174" s="2" t="s">
        <v>82</v>
      </c>
      <c r="AD174" s="2">
        <v>70</v>
      </c>
      <c r="AE174" s="2" t="s">
        <v>81</v>
      </c>
      <c r="AF174" s="2" t="s">
        <v>82</v>
      </c>
      <c r="BE174" s="23" t="str">
        <f t="shared" si="29"/>
        <v>EMF ja</v>
      </c>
      <c r="BF174" s="23">
        <f t="shared" si="25"/>
        <v>700</v>
      </c>
      <c r="BG174" s="23" t="str">
        <f t="shared" si="26"/>
        <v>500+m</v>
      </c>
      <c r="BH174" s="23">
        <f t="shared" si="27"/>
        <v>1</v>
      </c>
      <c r="BI174" s="2" t="s">
        <v>162</v>
      </c>
      <c r="BJ174" s="2">
        <v>700</v>
      </c>
      <c r="BO174" s="2" t="s">
        <v>934</v>
      </c>
      <c r="BP174" s="3">
        <v>1</v>
      </c>
      <c r="BQ174" s="2" t="s">
        <v>935</v>
      </c>
    </row>
    <row r="175" spans="1:69" ht="16.149999999999999" customHeight="1" x14ac:dyDescent="0.25">
      <c r="A175" s="16">
        <v>174</v>
      </c>
      <c r="B175" s="17" t="s">
        <v>69</v>
      </c>
      <c r="C175" s="48" t="s">
        <v>212</v>
      </c>
      <c r="D175" s="2" t="s">
        <v>71</v>
      </c>
      <c r="E175" s="48" t="s">
        <v>936</v>
      </c>
      <c r="F175" s="67">
        <v>42083</v>
      </c>
      <c r="G175" s="3">
        <f t="shared" si="30"/>
        <v>3</v>
      </c>
      <c r="H175" s="3">
        <f t="shared" si="31"/>
        <v>2015</v>
      </c>
      <c r="I175" s="19">
        <v>0.41666666666666702</v>
      </c>
      <c r="J175" s="20">
        <f t="shared" ref="J175:J206" si="33">IF(I175&lt;&gt;"",HOUR(I175),"")</f>
        <v>10</v>
      </c>
      <c r="K175" s="5" t="str">
        <f t="shared" si="32"/>
        <v>ja</v>
      </c>
      <c r="L175" s="5" t="s">
        <v>91</v>
      </c>
      <c r="M175" s="6" t="s">
        <v>74</v>
      </c>
      <c r="N175" s="5">
        <v>69</v>
      </c>
      <c r="O175" s="17" t="s">
        <v>75</v>
      </c>
      <c r="P175" s="17" t="s">
        <v>937</v>
      </c>
      <c r="Q175" s="6" t="s">
        <v>186</v>
      </c>
      <c r="R175" s="6" t="s">
        <v>77</v>
      </c>
      <c r="T175" s="22"/>
      <c r="X175" s="2">
        <v>195</v>
      </c>
      <c r="Y175" s="2" t="s">
        <v>81</v>
      </c>
      <c r="Z175" s="2" t="s">
        <v>82</v>
      </c>
      <c r="AA175" s="2">
        <v>195</v>
      </c>
      <c r="AB175" s="2" t="s">
        <v>81</v>
      </c>
      <c r="AC175" s="2" t="s">
        <v>82</v>
      </c>
      <c r="AD175" s="2">
        <v>195</v>
      </c>
      <c r="AE175" s="2" t="s">
        <v>81</v>
      </c>
      <c r="AF175" s="2" t="s">
        <v>82</v>
      </c>
      <c r="AJ175" s="2">
        <v>311</v>
      </c>
      <c r="AK175" s="2" t="s">
        <v>81</v>
      </c>
      <c r="AL175" s="2" t="s">
        <v>84</v>
      </c>
      <c r="AM175" s="2">
        <v>311</v>
      </c>
      <c r="AN175" s="2" t="s">
        <v>81</v>
      </c>
      <c r="AO175" s="2" t="s">
        <v>84</v>
      </c>
      <c r="AP175" s="2">
        <v>311</v>
      </c>
      <c r="AQ175" s="2" t="s">
        <v>81</v>
      </c>
      <c r="AR175" s="2" t="s">
        <v>84</v>
      </c>
      <c r="AV175" s="2">
        <v>307</v>
      </c>
      <c r="AW175" s="2" t="s">
        <v>81</v>
      </c>
      <c r="AX175" s="2" t="s">
        <v>82</v>
      </c>
      <c r="AY175" s="2">
        <v>307</v>
      </c>
      <c r="AZ175" s="2" t="s">
        <v>94</v>
      </c>
      <c r="BA175" s="2" t="s">
        <v>82</v>
      </c>
      <c r="BB175" s="2">
        <v>307</v>
      </c>
      <c r="BC175" s="2" t="s">
        <v>81</v>
      </c>
      <c r="BD175" s="2" t="s">
        <v>82</v>
      </c>
      <c r="BE175" s="23" t="str">
        <f t="shared" si="29"/>
        <v>EMF nein</v>
      </c>
      <c r="BF175" s="23" t="str">
        <f t="shared" si="25"/>
        <v/>
      </c>
      <c r="BG175" s="23" t="str">
        <f t="shared" si="26"/>
        <v/>
      </c>
      <c r="BH175" s="23">
        <f t="shared" si="27"/>
        <v>0</v>
      </c>
      <c r="BO175" s="2" t="s">
        <v>938</v>
      </c>
      <c r="BP175" s="3">
        <v>1</v>
      </c>
      <c r="BQ175" s="2" t="s">
        <v>939</v>
      </c>
    </row>
    <row r="176" spans="1:69" ht="16.149999999999999" customHeight="1" x14ac:dyDescent="0.25">
      <c r="A176" s="16">
        <v>175</v>
      </c>
      <c r="B176" s="17" t="s">
        <v>69</v>
      </c>
      <c r="C176" s="48" t="s">
        <v>940</v>
      </c>
      <c r="D176" s="2" t="s">
        <v>651</v>
      </c>
      <c r="E176" s="48" t="s">
        <v>941</v>
      </c>
      <c r="F176" s="67">
        <v>43008</v>
      </c>
      <c r="G176" s="3">
        <f t="shared" si="30"/>
        <v>9</v>
      </c>
      <c r="H176" s="3">
        <f t="shared" si="31"/>
        <v>2017</v>
      </c>
      <c r="I176" s="19">
        <v>0.70486111111111105</v>
      </c>
      <c r="J176" s="20">
        <f t="shared" si="33"/>
        <v>16</v>
      </c>
      <c r="K176" s="5" t="str">
        <f t="shared" si="32"/>
        <v>ja</v>
      </c>
      <c r="L176" s="5" t="s">
        <v>91</v>
      </c>
      <c r="M176" s="6" t="s">
        <v>354</v>
      </c>
      <c r="N176" s="5">
        <v>59</v>
      </c>
      <c r="O176" s="17" t="s">
        <v>126</v>
      </c>
      <c r="P176" s="17" t="s">
        <v>942</v>
      </c>
      <c r="Q176" s="6" t="s">
        <v>186</v>
      </c>
      <c r="R176" s="6" t="s">
        <v>77</v>
      </c>
      <c r="T176" s="22" t="s">
        <v>79</v>
      </c>
      <c r="V176" s="2" t="s">
        <v>79</v>
      </c>
      <c r="X176" s="2">
        <v>813</v>
      </c>
      <c r="Y176" s="2" t="s">
        <v>94</v>
      </c>
      <c r="Z176" s="2" t="s">
        <v>84</v>
      </c>
      <c r="AA176" s="2">
        <v>813</v>
      </c>
      <c r="AB176" s="2" t="s">
        <v>81</v>
      </c>
      <c r="AC176" s="2" t="s">
        <v>84</v>
      </c>
      <c r="AD176" s="2">
        <v>813</v>
      </c>
      <c r="AE176" s="2" t="s">
        <v>81</v>
      </c>
      <c r="AF176" s="2" t="s">
        <v>84</v>
      </c>
      <c r="BE176" s="23" t="str">
        <f t="shared" si="29"/>
        <v>EMF ja</v>
      </c>
      <c r="BF176" s="23">
        <f t="shared" si="25"/>
        <v>500</v>
      </c>
      <c r="BG176" s="23" t="str">
        <f t="shared" si="26"/>
        <v>500+m</v>
      </c>
      <c r="BH176" s="23">
        <f t="shared" si="27"/>
        <v>1</v>
      </c>
      <c r="BI176" s="2" t="s">
        <v>162</v>
      </c>
      <c r="BJ176" s="2">
        <v>500</v>
      </c>
      <c r="BO176" s="2" t="s">
        <v>943</v>
      </c>
      <c r="BP176" s="3">
        <v>1</v>
      </c>
      <c r="BQ176" s="2" t="s">
        <v>944</v>
      </c>
    </row>
    <row r="177" spans="1:69" ht="16.149999999999999" customHeight="1" x14ac:dyDescent="0.25">
      <c r="A177" s="16">
        <v>176</v>
      </c>
      <c r="B177" s="17" t="s">
        <v>135</v>
      </c>
      <c r="C177" s="48" t="s">
        <v>289</v>
      </c>
      <c r="D177" s="2" t="s">
        <v>290</v>
      </c>
      <c r="E177" s="48" t="s">
        <v>945</v>
      </c>
      <c r="F177" s="67">
        <v>43027</v>
      </c>
      <c r="G177" s="3">
        <f t="shared" si="30"/>
        <v>10</v>
      </c>
      <c r="H177" s="3">
        <f t="shared" si="31"/>
        <v>2017</v>
      </c>
      <c r="I177" s="19">
        <v>0.39583333333333298</v>
      </c>
      <c r="J177" s="20">
        <f t="shared" si="33"/>
        <v>9</v>
      </c>
      <c r="K177" s="5" t="str">
        <f t="shared" si="32"/>
        <v>ja</v>
      </c>
      <c r="L177" s="5" t="s">
        <v>91</v>
      </c>
      <c r="M177" s="6" t="s">
        <v>139</v>
      </c>
      <c r="N177" s="5">
        <v>48</v>
      </c>
      <c r="O177" s="17" t="s">
        <v>75</v>
      </c>
      <c r="P177" s="17" t="s">
        <v>946</v>
      </c>
      <c r="R177" s="6" t="s">
        <v>77</v>
      </c>
      <c r="T177" s="22" t="s">
        <v>79</v>
      </c>
      <c r="U177" s="2" t="s">
        <v>115</v>
      </c>
      <c r="X177" s="2">
        <v>33</v>
      </c>
      <c r="Y177" s="2" t="s">
        <v>83</v>
      </c>
      <c r="Z177" s="2" t="s">
        <v>82</v>
      </c>
      <c r="AA177" s="2">
        <v>33</v>
      </c>
      <c r="AB177" s="2" t="s">
        <v>83</v>
      </c>
      <c r="AC177" s="2" t="s">
        <v>82</v>
      </c>
      <c r="AD177" s="2">
        <v>33</v>
      </c>
      <c r="AE177" s="2" t="s">
        <v>83</v>
      </c>
      <c r="AF177" s="2" t="s">
        <v>82</v>
      </c>
      <c r="AP177" s="2">
        <v>33</v>
      </c>
      <c r="AQ177" s="2" t="s">
        <v>83</v>
      </c>
      <c r="AR177" s="2" t="s">
        <v>82</v>
      </c>
      <c r="BE177" s="23" t="str">
        <f t="shared" si="29"/>
        <v>EMF nein</v>
      </c>
      <c r="BF177" s="23" t="str">
        <f t="shared" si="25"/>
        <v/>
      </c>
      <c r="BG177" s="23" t="str">
        <f t="shared" si="26"/>
        <v/>
      </c>
      <c r="BH177" s="23">
        <f t="shared" si="27"/>
        <v>0</v>
      </c>
      <c r="BO177" s="2" t="s">
        <v>947</v>
      </c>
      <c r="BP177" s="3">
        <v>1</v>
      </c>
      <c r="BQ177" s="2" t="s">
        <v>948</v>
      </c>
    </row>
    <row r="178" spans="1:69" ht="16.149999999999999" customHeight="1" x14ac:dyDescent="0.25">
      <c r="A178" s="16">
        <v>177</v>
      </c>
      <c r="B178" s="17" t="s">
        <v>211</v>
      </c>
      <c r="C178" s="48" t="s">
        <v>949</v>
      </c>
      <c r="D178" s="2" t="s">
        <v>172</v>
      </c>
      <c r="E178" s="48" t="s">
        <v>950</v>
      </c>
      <c r="F178" s="67">
        <v>43029</v>
      </c>
      <c r="G178" s="3">
        <f t="shared" si="30"/>
        <v>10</v>
      </c>
      <c r="H178" s="3">
        <f t="shared" si="31"/>
        <v>2017</v>
      </c>
      <c r="I178" s="19">
        <v>0.35416666666666702</v>
      </c>
      <c r="J178" s="20">
        <f t="shared" si="33"/>
        <v>8</v>
      </c>
      <c r="K178" s="5" t="str">
        <f t="shared" si="32"/>
        <v>ja</v>
      </c>
      <c r="L178" s="5" t="s">
        <v>91</v>
      </c>
      <c r="M178" s="6" t="s">
        <v>74</v>
      </c>
      <c r="N178" s="5">
        <v>40</v>
      </c>
      <c r="O178" s="17" t="s">
        <v>126</v>
      </c>
      <c r="P178" s="17" t="s">
        <v>951</v>
      </c>
      <c r="R178" s="6" t="s">
        <v>77</v>
      </c>
      <c r="S178" s="2" t="s">
        <v>132</v>
      </c>
      <c r="T178" s="22" t="s">
        <v>79</v>
      </c>
      <c r="BE178" s="23" t="str">
        <f t="shared" si="29"/>
        <v>EMF ja</v>
      </c>
      <c r="BF178" s="23">
        <f t="shared" si="25"/>
        <v>1450</v>
      </c>
      <c r="BG178" s="23" t="str">
        <f t="shared" si="26"/>
        <v>500+m</v>
      </c>
      <c r="BH178" s="23">
        <f t="shared" si="27"/>
        <v>1</v>
      </c>
      <c r="BI178" s="2" t="s">
        <v>162</v>
      </c>
      <c r="BJ178" s="2">
        <v>1450</v>
      </c>
      <c r="BO178" s="2" t="s">
        <v>952</v>
      </c>
      <c r="BP178" s="3">
        <v>1</v>
      </c>
      <c r="BQ178" s="2" t="s">
        <v>953</v>
      </c>
    </row>
    <row r="179" spans="1:69" ht="16.149999999999999" customHeight="1" x14ac:dyDescent="0.25">
      <c r="A179" s="69">
        <v>178</v>
      </c>
      <c r="B179" s="17" t="s">
        <v>135</v>
      </c>
      <c r="C179" s="48" t="s">
        <v>954</v>
      </c>
      <c r="D179" s="2" t="s">
        <v>158</v>
      </c>
      <c r="E179" s="48" t="s">
        <v>955</v>
      </c>
      <c r="F179" s="67">
        <v>41738</v>
      </c>
      <c r="G179" s="3">
        <f t="shared" si="30"/>
        <v>4</v>
      </c>
      <c r="H179" s="3">
        <f t="shared" si="31"/>
        <v>2014</v>
      </c>
      <c r="I179" s="19">
        <v>0.6875</v>
      </c>
      <c r="J179" s="20">
        <f t="shared" si="33"/>
        <v>16</v>
      </c>
      <c r="K179" s="5" t="str">
        <f t="shared" si="32"/>
        <v>ja</v>
      </c>
      <c r="L179" s="5" t="s">
        <v>91</v>
      </c>
      <c r="M179" s="6" t="s">
        <v>354</v>
      </c>
      <c r="O179" s="17" t="s">
        <v>126</v>
      </c>
      <c r="P179" s="17" t="s">
        <v>956</v>
      </c>
      <c r="R179" s="6" t="s">
        <v>77</v>
      </c>
      <c r="T179" s="22" t="s">
        <v>79</v>
      </c>
      <c r="U179" s="2" t="s">
        <v>74</v>
      </c>
      <c r="X179" s="2">
        <v>1060</v>
      </c>
      <c r="Y179" s="2" t="s">
        <v>81</v>
      </c>
      <c r="Z179" s="2" t="s">
        <v>168</v>
      </c>
      <c r="AA179" s="2">
        <v>1060</v>
      </c>
      <c r="AB179" s="2" t="s">
        <v>81</v>
      </c>
      <c r="AC179" s="2" t="s">
        <v>168</v>
      </c>
      <c r="AD179" s="2">
        <v>1060</v>
      </c>
      <c r="AE179" s="2" t="s">
        <v>81</v>
      </c>
      <c r="AF179" s="2" t="s">
        <v>168</v>
      </c>
      <c r="AJ179" s="2">
        <v>1080</v>
      </c>
      <c r="AK179" s="2" t="s">
        <v>81</v>
      </c>
      <c r="AL179" s="2" t="s">
        <v>168</v>
      </c>
      <c r="AM179" s="2">
        <v>1080</v>
      </c>
      <c r="AN179" s="2" t="s">
        <v>81</v>
      </c>
      <c r="AO179" s="2" t="s">
        <v>168</v>
      </c>
      <c r="AP179" s="2">
        <v>1080</v>
      </c>
      <c r="AQ179" s="2" t="s">
        <v>81</v>
      </c>
      <c r="AR179" s="2" t="s">
        <v>168</v>
      </c>
      <c r="BE179" s="23" t="str">
        <f t="shared" si="29"/>
        <v>EMF ja</v>
      </c>
      <c r="BF179" s="23">
        <f t="shared" si="25"/>
        <v>350</v>
      </c>
      <c r="BG179" s="23" t="str">
        <f t="shared" si="26"/>
        <v>100-499m</v>
      </c>
      <c r="BH179" s="23">
        <f t="shared" si="27"/>
        <v>1</v>
      </c>
      <c r="BI179" s="2" t="s">
        <v>162</v>
      </c>
      <c r="BJ179" s="2">
        <v>350</v>
      </c>
      <c r="BO179" s="2" t="s">
        <v>957</v>
      </c>
      <c r="BP179" s="3">
        <v>1</v>
      </c>
      <c r="BQ179" s="2" t="s">
        <v>958</v>
      </c>
    </row>
    <row r="180" spans="1:69" ht="16.149999999999999" customHeight="1" x14ac:dyDescent="0.25">
      <c r="A180" s="16">
        <v>179</v>
      </c>
      <c r="B180" s="17" t="s">
        <v>211</v>
      </c>
      <c r="C180" s="48" t="s">
        <v>959</v>
      </c>
      <c r="D180" s="2" t="s">
        <v>158</v>
      </c>
      <c r="E180" s="48" t="s">
        <v>960</v>
      </c>
      <c r="F180" s="67">
        <v>43029</v>
      </c>
      <c r="G180" s="3">
        <f t="shared" si="30"/>
        <v>10</v>
      </c>
      <c r="H180" s="3">
        <f t="shared" si="31"/>
        <v>2017</v>
      </c>
      <c r="I180" s="19">
        <v>0.73958333333333304</v>
      </c>
      <c r="J180" s="20">
        <f t="shared" si="33"/>
        <v>17</v>
      </c>
      <c r="K180" s="5" t="str">
        <f t="shared" si="32"/>
        <v>ja</v>
      </c>
      <c r="L180" s="5" t="s">
        <v>91</v>
      </c>
      <c r="M180" s="6" t="s">
        <v>74</v>
      </c>
      <c r="O180" s="17" t="s">
        <v>126</v>
      </c>
      <c r="P180" s="17" t="s">
        <v>961</v>
      </c>
      <c r="Q180" s="6" t="s">
        <v>186</v>
      </c>
      <c r="R180" s="6" t="s">
        <v>77</v>
      </c>
      <c r="T180" s="22" t="s">
        <v>79</v>
      </c>
      <c r="U180" s="2" t="s">
        <v>74</v>
      </c>
      <c r="X180" s="2">
        <v>1140</v>
      </c>
      <c r="Y180" s="2" t="s">
        <v>81</v>
      </c>
      <c r="Z180" s="2" t="s">
        <v>168</v>
      </c>
      <c r="AA180" s="2">
        <v>1140</v>
      </c>
      <c r="AB180" s="2" t="s">
        <v>81</v>
      </c>
      <c r="AC180" s="2" t="s">
        <v>168</v>
      </c>
      <c r="AD180" s="2">
        <v>1140</v>
      </c>
      <c r="AE180" s="2" t="s">
        <v>81</v>
      </c>
      <c r="AF180" s="2" t="s">
        <v>168</v>
      </c>
      <c r="AJ180" s="2">
        <v>191</v>
      </c>
      <c r="AK180" s="2" t="s">
        <v>81</v>
      </c>
      <c r="AL180" s="2" t="s">
        <v>84</v>
      </c>
      <c r="AM180" s="2">
        <v>191</v>
      </c>
      <c r="AN180" s="2" t="s">
        <v>81</v>
      </c>
      <c r="AO180" s="2" t="s">
        <v>84</v>
      </c>
      <c r="AV180" s="2">
        <v>191</v>
      </c>
      <c r="AW180" s="2" t="s">
        <v>94</v>
      </c>
      <c r="AX180" s="2" t="s">
        <v>84</v>
      </c>
      <c r="AY180" s="2">
        <v>191</v>
      </c>
      <c r="AZ180" s="2" t="s">
        <v>94</v>
      </c>
      <c r="BA180" s="2" t="s">
        <v>84</v>
      </c>
      <c r="BE180" s="23" t="str">
        <f t="shared" si="29"/>
        <v>EMF nein</v>
      </c>
      <c r="BF180" s="23" t="str">
        <f t="shared" si="25"/>
        <v/>
      </c>
      <c r="BG180" s="23" t="str">
        <f t="shared" si="26"/>
        <v/>
      </c>
      <c r="BH180" s="23">
        <f t="shared" si="27"/>
        <v>0</v>
      </c>
      <c r="BO180" s="2" t="s">
        <v>962</v>
      </c>
      <c r="BP180" s="3">
        <v>1</v>
      </c>
      <c r="BQ180" s="2" t="s">
        <v>963</v>
      </c>
    </row>
    <row r="181" spans="1:69" ht="16.149999999999999" customHeight="1" x14ac:dyDescent="0.25">
      <c r="A181" s="16">
        <v>180</v>
      </c>
      <c r="B181" s="17" t="s">
        <v>69</v>
      </c>
      <c r="C181" s="48" t="s">
        <v>964</v>
      </c>
      <c r="D181" s="2" t="s">
        <v>158</v>
      </c>
      <c r="E181" s="48" t="s">
        <v>965</v>
      </c>
      <c r="F181" s="67">
        <v>42005</v>
      </c>
      <c r="G181" s="3">
        <f t="shared" si="30"/>
        <v>1</v>
      </c>
      <c r="H181" s="3">
        <f t="shared" si="31"/>
        <v>2015</v>
      </c>
      <c r="I181" s="19">
        <v>0.71180555555555503</v>
      </c>
      <c r="J181" s="20">
        <f t="shared" si="33"/>
        <v>17</v>
      </c>
      <c r="K181" s="5" t="str">
        <f t="shared" si="32"/>
        <v>ja</v>
      </c>
      <c r="L181" s="5" t="s">
        <v>91</v>
      </c>
      <c r="M181" s="6" t="s">
        <v>74</v>
      </c>
      <c r="N181" s="5">
        <v>82</v>
      </c>
      <c r="O181" s="17" t="s">
        <v>126</v>
      </c>
      <c r="P181" s="17" t="s">
        <v>966</v>
      </c>
      <c r="R181" s="6" t="s">
        <v>77</v>
      </c>
      <c r="T181" s="6" t="s">
        <v>108</v>
      </c>
      <c r="U181" s="2" t="s">
        <v>74</v>
      </c>
      <c r="X181" s="2">
        <v>1650</v>
      </c>
      <c r="Y181" s="2" t="s">
        <v>83</v>
      </c>
      <c r="Z181" s="2" t="s">
        <v>84</v>
      </c>
      <c r="AA181" s="2">
        <v>1650</v>
      </c>
      <c r="AB181" s="2" t="s">
        <v>81</v>
      </c>
      <c r="AC181" s="2" t="s">
        <v>84</v>
      </c>
      <c r="AD181" s="2">
        <v>1650</v>
      </c>
      <c r="AE181" s="2" t="s">
        <v>81</v>
      </c>
      <c r="AF181" s="2" t="s">
        <v>84</v>
      </c>
      <c r="AJ181" s="2">
        <v>1560</v>
      </c>
      <c r="AK181" s="2" t="s">
        <v>83</v>
      </c>
      <c r="AL181" s="2" t="s">
        <v>168</v>
      </c>
      <c r="AM181" s="2">
        <v>1560</v>
      </c>
      <c r="AN181" s="2" t="s">
        <v>81</v>
      </c>
      <c r="AO181" s="2" t="s">
        <v>168</v>
      </c>
      <c r="AP181" s="2">
        <v>1560</v>
      </c>
      <c r="AQ181" s="2" t="s">
        <v>83</v>
      </c>
      <c r="AR181" s="2" t="s">
        <v>168</v>
      </c>
      <c r="AV181" s="2">
        <v>2800</v>
      </c>
      <c r="AW181" s="2" t="s">
        <v>81</v>
      </c>
      <c r="AX181" s="2" t="s">
        <v>82</v>
      </c>
      <c r="AY181" s="2">
        <v>2800</v>
      </c>
      <c r="AZ181" s="2" t="s">
        <v>81</v>
      </c>
      <c r="BA181" s="2" t="s">
        <v>82</v>
      </c>
      <c r="BB181" s="2">
        <v>2800</v>
      </c>
      <c r="BC181" s="2" t="s">
        <v>81</v>
      </c>
      <c r="BD181" s="2" t="s">
        <v>82</v>
      </c>
      <c r="BE181" s="23" t="str">
        <f t="shared" si="29"/>
        <v>EMF ja</v>
      </c>
      <c r="BF181" s="23">
        <f t="shared" si="25"/>
        <v>780</v>
      </c>
      <c r="BG181" s="23" t="str">
        <f t="shared" si="26"/>
        <v>500+m</v>
      </c>
      <c r="BH181" s="23">
        <f t="shared" si="27"/>
        <v>1</v>
      </c>
      <c r="BM181" s="2" t="s">
        <v>162</v>
      </c>
      <c r="BN181" s="2">
        <v>780</v>
      </c>
      <c r="BO181" s="2" t="s">
        <v>967</v>
      </c>
      <c r="BP181" s="3">
        <v>1</v>
      </c>
      <c r="BQ181" s="2" t="s">
        <v>968</v>
      </c>
    </row>
    <row r="182" spans="1:69" ht="16.149999999999999" customHeight="1" x14ac:dyDescent="0.25">
      <c r="A182" s="16">
        <v>181</v>
      </c>
      <c r="B182" s="17" t="s">
        <v>69</v>
      </c>
      <c r="C182" s="48" t="s">
        <v>969</v>
      </c>
      <c r="D182" s="2" t="s">
        <v>651</v>
      </c>
      <c r="E182" s="48" t="s">
        <v>247</v>
      </c>
      <c r="F182" s="67">
        <v>43018</v>
      </c>
      <c r="G182" s="3">
        <f t="shared" si="30"/>
        <v>10</v>
      </c>
      <c r="H182" s="3">
        <f t="shared" si="31"/>
        <v>2017</v>
      </c>
      <c r="I182" s="19">
        <v>0.8125</v>
      </c>
      <c r="J182" s="20">
        <f t="shared" si="33"/>
        <v>19</v>
      </c>
      <c r="K182" s="5" t="str">
        <f t="shared" si="32"/>
        <v>ja</v>
      </c>
      <c r="L182" s="5" t="s">
        <v>91</v>
      </c>
      <c r="M182" s="6" t="s">
        <v>74</v>
      </c>
      <c r="N182" s="5">
        <v>78</v>
      </c>
      <c r="O182" s="17" t="s">
        <v>126</v>
      </c>
      <c r="P182" s="17" t="s">
        <v>970</v>
      </c>
      <c r="Q182" s="6" t="s">
        <v>186</v>
      </c>
      <c r="R182" s="6" t="s">
        <v>77</v>
      </c>
      <c r="T182" s="22" t="s">
        <v>79</v>
      </c>
      <c r="X182" s="2">
        <v>60</v>
      </c>
      <c r="Y182" s="2" t="s">
        <v>83</v>
      </c>
      <c r="Z182" s="2" t="s">
        <v>84</v>
      </c>
      <c r="AA182" s="2">
        <v>60</v>
      </c>
      <c r="AB182" s="2" t="s">
        <v>94</v>
      </c>
      <c r="AC182" s="2" t="s">
        <v>84</v>
      </c>
      <c r="AD182" s="2">
        <v>60</v>
      </c>
      <c r="AE182" s="2" t="s">
        <v>81</v>
      </c>
      <c r="AF182" s="2" t="s">
        <v>84</v>
      </c>
      <c r="BE182" s="23" t="str">
        <f t="shared" si="29"/>
        <v>EMF nein</v>
      </c>
      <c r="BF182" s="23" t="str">
        <f t="shared" si="25"/>
        <v/>
      </c>
      <c r="BG182" s="23" t="str">
        <f t="shared" si="26"/>
        <v/>
      </c>
      <c r="BH182" s="23">
        <f t="shared" si="27"/>
        <v>0</v>
      </c>
      <c r="BO182" s="2" t="s">
        <v>971</v>
      </c>
      <c r="BP182" s="3">
        <v>1</v>
      </c>
      <c r="BQ182" s="2" t="s">
        <v>972</v>
      </c>
    </row>
    <row r="183" spans="1:69" ht="16.149999999999999" customHeight="1" x14ac:dyDescent="0.25">
      <c r="A183" s="16">
        <v>182</v>
      </c>
      <c r="B183" s="17" t="s">
        <v>69</v>
      </c>
      <c r="C183" s="48" t="s">
        <v>973</v>
      </c>
      <c r="D183" s="2" t="s">
        <v>124</v>
      </c>
      <c r="E183" s="48" t="s">
        <v>974</v>
      </c>
      <c r="F183" s="67">
        <v>42094</v>
      </c>
      <c r="G183" s="3">
        <f t="shared" si="30"/>
        <v>3</v>
      </c>
      <c r="H183" s="3">
        <f t="shared" si="31"/>
        <v>2015</v>
      </c>
      <c r="I183" s="19">
        <v>0.45833333333333298</v>
      </c>
      <c r="J183" s="20">
        <f t="shared" si="33"/>
        <v>11</v>
      </c>
      <c r="K183" s="5" t="str">
        <f t="shared" si="32"/>
        <v>ja</v>
      </c>
      <c r="L183" s="5" t="s">
        <v>91</v>
      </c>
      <c r="M183" s="6" t="s">
        <v>74</v>
      </c>
      <c r="N183" s="5">
        <v>88</v>
      </c>
      <c r="O183" s="17" t="s">
        <v>75</v>
      </c>
      <c r="P183" s="17" t="s">
        <v>975</v>
      </c>
      <c r="Q183" s="6" t="s">
        <v>186</v>
      </c>
      <c r="R183" s="6" t="s">
        <v>77</v>
      </c>
      <c r="T183" s="6" t="s">
        <v>154</v>
      </c>
      <c r="X183" s="2">
        <v>60</v>
      </c>
      <c r="Y183" s="1" t="s">
        <v>83</v>
      </c>
      <c r="Z183" s="2" t="s">
        <v>84</v>
      </c>
      <c r="AJ183" s="2">
        <v>230</v>
      </c>
      <c r="AK183" s="2" t="s">
        <v>81</v>
      </c>
      <c r="AL183" s="2" t="s">
        <v>168</v>
      </c>
      <c r="AM183" s="2">
        <v>230</v>
      </c>
      <c r="AN183" s="2" t="s">
        <v>81</v>
      </c>
      <c r="AO183" s="2" t="s">
        <v>168</v>
      </c>
      <c r="AP183" s="2">
        <v>230</v>
      </c>
      <c r="AQ183" s="2" t="s">
        <v>81</v>
      </c>
      <c r="AR183" s="2" t="s">
        <v>168</v>
      </c>
      <c r="BE183" s="23" t="str">
        <f t="shared" si="29"/>
        <v>EMF nein</v>
      </c>
      <c r="BF183" s="23" t="str">
        <f t="shared" si="25"/>
        <v/>
      </c>
      <c r="BG183" s="23" t="str">
        <f t="shared" si="26"/>
        <v/>
      </c>
      <c r="BH183" s="23">
        <f t="shared" si="27"/>
        <v>0</v>
      </c>
      <c r="BO183" s="2" t="s">
        <v>976</v>
      </c>
      <c r="BP183" s="3">
        <v>1</v>
      </c>
      <c r="BQ183" s="2" t="s">
        <v>977</v>
      </c>
    </row>
    <row r="184" spans="1:69" ht="16.149999999999999" customHeight="1" x14ac:dyDescent="0.25">
      <c r="A184" s="16">
        <v>183</v>
      </c>
      <c r="B184" s="17" t="s">
        <v>69</v>
      </c>
      <c r="C184" s="48" t="s">
        <v>876</v>
      </c>
      <c r="D184" s="2" t="s">
        <v>145</v>
      </c>
      <c r="E184" s="48" t="s">
        <v>978</v>
      </c>
      <c r="F184" s="67">
        <v>42100</v>
      </c>
      <c r="G184" s="3">
        <f t="shared" si="30"/>
        <v>4</v>
      </c>
      <c r="H184" s="3">
        <f t="shared" si="31"/>
        <v>2015</v>
      </c>
      <c r="I184" s="19">
        <v>0.45833333333333298</v>
      </c>
      <c r="J184" s="20">
        <f t="shared" si="33"/>
        <v>11</v>
      </c>
      <c r="K184" s="5" t="str">
        <f t="shared" si="32"/>
        <v>ja</v>
      </c>
      <c r="L184" s="21" t="s">
        <v>73</v>
      </c>
      <c r="M184" s="6" t="s">
        <v>74</v>
      </c>
      <c r="N184" s="5">
        <v>68</v>
      </c>
      <c r="O184" s="17" t="s">
        <v>75</v>
      </c>
      <c r="P184" s="17" t="s">
        <v>979</v>
      </c>
      <c r="Q184" s="6" t="s">
        <v>186</v>
      </c>
      <c r="R184" s="6" t="s">
        <v>77</v>
      </c>
      <c r="T184" s="6" t="s">
        <v>108</v>
      </c>
      <c r="X184" s="2">
        <v>266</v>
      </c>
      <c r="Y184" s="2" t="s">
        <v>81</v>
      </c>
      <c r="Z184" s="2" t="s">
        <v>84</v>
      </c>
      <c r="AA184" s="2">
        <v>266</v>
      </c>
      <c r="AB184" s="2" t="s">
        <v>81</v>
      </c>
      <c r="AC184" s="2" t="s">
        <v>84</v>
      </c>
      <c r="AD184" s="2">
        <v>266</v>
      </c>
      <c r="AE184" s="2" t="s">
        <v>81</v>
      </c>
      <c r="AF184" s="2" t="s">
        <v>84</v>
      </c>
      <c r="BE184" s="23" t="str">
        <f t="shared" si="29"/>
        <v>EMF nein</v>
      </c>
      <c r="BF184" s="23" t="str">
        <f t="shared" si="25"/>
        <v/>
      </c>
      <c r="BG184" s="23" t="str">
        <f t="shared" si="26"/>
        <v/>
      </c>
      <c r="BH184" s="23">
        <f t="shared" si="27"/>
        <v>0</v>
      </c>
      <c r="BO184" s="2" t="s">
        <v>980</v>
      </c>
      <c r="BP184" s="3">
        <v>1</v>
      </c>
      <c r="BQ184" s="2" t="s">
        <v>981</v>
      </c>
    </row>
    <row r="185" spans="1:69" ht="16.149999999999999" customHeight="1" x14ac:dyDescent="0.25">
      <c r="A185" s="16">
        <v>184</v>
      </c>
      <c r="B185" s="17" t="s">
        <v>69</v>
      </c>
      <c r="C185" s="48" t="s">
        <v>982</v>
      </c>
      <c r="D185" s="2" t="s">
        <v>113</v>
      </c>
      <c r="E185" s="48" t="s">
        <v>983</v>
      </c>
      <c r="F185" s="67">
        <v>42102</v>
      </c>
      <c r="G185" s="3">
        <f t="shared" si="30"/>
        <v>4</v>
      </c>
      <c r="H185" s="3">
        <f t="shared" si="31"/>
        <v>2015</v>
      </c>
      <c r="I185" s="19">
        <v>0.53819444444444398</v>
      </c>
      <c r="J185" s="20">
        <f t="shared" si="33"/>
        <v>12</v>
      </c>
      <c r="K185" s="5" t="str">
        <f t="shared" si="32"/>
        <v>ja</v>
      </c>
      <c r="L185" s="5" t="s">
        <v>91</v>
      </c>
      <c r="M185" s="6" t="s">
        <v>74</v>
      </c>
      <c r="N185" s="5">
        <v>39</v>
      </c>
      <c r="O185" s="17" t="s">
        <v>75</v>
      </c>
      <c r="P185" s="17" t="s">
        <v>984</v>
      </c>
      <c r="Q185" s="6" t="s">
        <v>186</v>
      </c>
      <c r="R185" s="6" t="s">
        <v>77</v>
      </c>
      <c r="T185" s="22" t="s">
        <v>79</v>
      </c>
      <c r="U185" s="2" t="s">
        <v>74</v>
      </c>
      <c r="W185" s="2" t="s">
        <v>985</v>
      </c>
      <c r="X185" s="2">
        <v>66</v>
      </c>
      <c r="Y185" s="2" t="s">
        <v>81</v>
      </c>
      <c r="Z185" s="2" t="s">
        <v>161</v>
      </c>
      <c r="AA185" s="2">
        <v>66</v>
      </c>
      <c r="AB185" s="2" t="s">
        <v>81</v>
      </c>
      <c r="AC185" s="2" t="s">
        <v>82</v>
      </c>
      <c r="AD185" s="2">
        <v>66</v>
      </c>
      <c r="AE185" s="2" t="s">
        <v>81</v>
      </c>
      <c r="AF185" s="2" t="s">
        <v>161</v>
      </c>
      <c r="AN185" s="2" t="s">
        <v>81</v>
      </c>
      <c r="AO185" s="2" t="s">
        <v>168</v>
      </c>
      <c r="BE185" s="23" t="str">
        <f t="shared" si="29"/>
        <v>EMF nein</v>
      </c>
      <c r="BF185" s="23" t="str">
        <f t="shared" si="25"/>
        <v/>
      </c>
      <c r="BG185" s="23" t="str">
        <f t="shared" si="26"/>
        <v/>
      </c>
      <c r="BH185" s="23">
        <f t="shared" si="27"/>
        <v>0</v>
      </c>
      <c r="BO185" s="2" t="s">
        <v>986</v>
      </c>
      <c r="BP185" s="3">
        <v>1</v>
      </c>
      <c r="BQ185" s="2" t="s">
        <v>987</v>
      </c>
    </row>
    <row r="186" spans="1:69" ht="16.149999999999999" customHeight="1" x14ac:dyDescent="0.25">
      <c r="A186" s="16">
        <v>185</v>
      </c>
      <c r="B186" s="17" t="s">
        <v>69</v>
      </c>
      <c r="C186" s="48" t="s">
        <v>988</v>
      </c>
      <c r="D186" s="2" t="s">
        <v>124</v>
      </c>
      <c r="E186" s="48" t="s">
        <v>989</v>
      </c>
      <c r="F186" s="67">
        <v>42150</v>
      </c>
      <c r="G186" s="3">
        <f t="shared" si="30"/>
        <v>5</v>
      </c>
      <c r="H186" s="3">
        <f t="shared" si="31"/>
        <v>2015</v>
      </c>
      <c r="I186" s="19">
        <v>0.61805555555555602</v>
      </c>
      <c r="J186" s="20">
        <f t="shared" si="33"/>
        <v>14</v>
      </c>
      <c r="K186" s="5" t="str">
        <f t="shared" si="32"/>
        <v>ja</v>
      </c>
      <c r="L186" s="5" t="s">
        <v>91</v>
      </c>
      <c r="M186" s="6" t="s">
        <v>74</v>
      </c>
      <c r="N186" s="5">
        <v>22</v>
      </c>
      <c r="O186" s="17" t="s">
        <v>75</v>
      </c>
      <c r="P186" s="17" t="s">
        <v>990</v>
      </c>
      <c r="R186" s="6" t="s">
        <v>77</v>
      </c>
      <c r="T186" s="6" t="s">
        <v>80</v>
      </c>
      <c r="U186" s="2" t="s">
        <v>139</v>
      </c>
      <c r="W186" s="2" t="s">
        <v>991</v>
      </c>
      <c r="BE186" s="23" t="str">
        <f t="shared" si="29"/>
        <v>EMF nein</v>
      </c>
      <c r="BF186" s="23" t="str">
        <f t="shared" si="25"/>
        <v/>
      </c>
      <c r="BG186" s="23" t="str">
        <f t="shared" si="26"/>
        <v/>
      </c>
      <c r="BH186" s="23">
        <f t="shared" si="27"/>
        <v>0</v>
      </c>
      <c r="BO186" s="2" t="s">
        <v>992</v>
      </c>
      <c r="BP186" s="3">
        <v>1</v>
      </c>
      <c r="BQ186" s="2" t="s">
        <v>993</v>
      </c>
    </row>
    <row r="187" spans="1:69" ht="16.149999999999999" customHeight="1" x14ac:dyDescent="0.25">
      <c r="A187" s="16">
        <v>186</v>
      </c>
      <c r="B187" s="17" t="s">
        <v>69</v>
      </c>
      <c r="C187" s="48" t="s">
        <v>994</v>
      </c>
      <c r="D187" s="2" t="s">
        <v>124</v>
      </c>
      <c r="E187" s="48" t="s">
        <v>995</v>
      </c>
      <c r="F187" s="67">
        <v>42613</v>
      </c>
      <c r="G187" s="3">
        <f t="shared" si="30"/>
        <v>8</v>
      </c>
      <c r="H187" s="3">
        <f t="shared" si="31"/>
        <v>2016</v>
      </c>
      <c r="I187" s="19">
        <v>0.41666666666666702</v>
      </c>
      <c r="J187" s="20">
        <f t="shared" si="33"/>
        <v>10</v>
      </c>
      <c r="K187" s="5" t="str">
        <f t="shared" si="32"/>
        <v>ja</v>
      </c>
      <c r="L187" s="21" t="s">
        <v>73</v>
      </c>
      <c r="M187" s="6" t="s">
        <v>74</v>
      </c>
      <c r="N187" s="5">
        <v>40</v>
      </c>
      <c r="O187" s="17" t="s">
        <v>75</v>
      </c>
      <c r="P187" s="17" t="s">
        <v>996</v>
      </c>
      <c r="Q187" s="6" t="s">
        <v>186</v>
      </c>
      <c r="R187" s="6" t="s">
        <v>77</v>
      </c>
      <c r="T187" s="22" t="s">
        <v>79</v>
      </c>
      <c r="U187" s="2" t="s">
        <v>74</v>
      </c>
      <c r="W187" s="2" t="s">
        <v>997</v>
      </c>
      <c r="BE187" s="23" t="str">
        <f t="shared" si="29"/>
        <v>EMF nein</v>
      </c>
      <c r="BF187" s="23" t="str">
        <f t="shared" si="25"/>
        <v/>
      </c>
      <c r="BG187" s="23" t="str">
        <f t="shared" si="26"/>
        <v/>
      </c>
      <c r="BH187" s="23">
        <f t="shared" si="27"/>
        <v>0</v>
      </c>
      <c r="BO187" s="2" t="s">
        <v>998</v>
      </c>
      <c r="BP187" s="3">
        <v>1</v>
      </c>
      <c r="BQ187" s="2" t="s">
        <v>999</v>
      </c>
    </row>
    <row r="188" spans="1:69" ht="16.149999999999999" customHeight="1" x14ac:dyDescent="0.25">
      <c r="A188" s="16">
        <v>187</v>
      </c>
      <c r="B188" s="17" t="s">
        <v>135</v>
      </c>
      <c r="C188" s="48" t="s">
        <v>1000</v>
      </c>
      <c r="D188" s="2" t="s">
        <v>206</v>
      </c>
      <c r="E188" s="48" t="s">
        <v>1001</v>
      </c>
      <c r="F188" s="67">
        <v>43031</v>
      </c>
      <c r="G188" s="3">
        <f t="shared" si="30"/>
        <v>10</v>
      </c>
      <c r="H188" s="3">
        <f t="shared" si="31"/>
        <v>2017</v>
      </c>
      <c r="I188" s="19">
        <v>0.49652777777777801</v>
      </c>
      <c r="J188" s="20">
        <f t="shared" si="33"/>
        <v>11</v>
      </c>
      <c r="K188" s="5" t="str">
        <f t="shared" si="32"/>
        <v>ja</v>
      </c>
      <c r="L188" s="5" t="s">
        <v>91</v>
      </c>
      <c r="M188" s="6" t="s">
        <v>139</v>
      </c>
      <c r="N188" s="5">
        <v>50</v>
      </c>
      <c r="O188" s="2" t="s">
        <v>140</v>
      </c>
      <c r="P188" s="17" t="s">
        <v>1002</v>
      </c>
      <c r="Q188" s="6" t="s">
        <v>186</v>
      </c>
      <c r="R188" s="6" t="s">
        <v>77</v>
      </c>
      <c r="T188" s="22"/>
      <c r="U188" s="2" t="s">
        <v>139</v>
      </c>
      <c r="X188" s="2">
        <v>376</v>
      </c>
      <c r="Y188" s="2" t="s">
        <v>81</v>
      </c>
      <c r="Z188" s="2" t="s">
        <v>84</v>
      </c>
      <c r="AA188" s="2">
        <v>376</v>
      </c>
      <c r="AB188" s="2" t="s">
        <v>81</v>
      </c>
      <c r="AC188" s="2" t="s">
        <v>84</v>
      </c>
      <c r="AD188" s="2">
        <v>376</v>
      </c>
      <c r="AE188" s="2" t="s">
        <v>81</v>
      </c>
      <c r="AF188" s="2" t="s">
        <v>84</v>
      </c>
      <c r="BE188" s="23" t="str">
        <f t="shared" ref="BE188:BE219" si="34">IF(COUNTA(BI188,BK188,BM188) &gt; 0,"EMF ja","EMF nein")</f>
        <v>EMF ja</v>
      </c>
      <c r="BF188" s="23">
        <f t="shared" si="25"/>
        <v>1130</v>
      </c>
      <c r="BG188" s="23" t="str">
        <f t="shared" si="26"/>
        <v>500+m</v>
      </c>
      <c r="BH188" s="23">
        <f t="shared" si="27"/>
        <v>2</v>
      </c>
      <c r="BI188" s="2" t="s">
        <v>110</v>
      </c>
      <c r="BK188" s="2" t="s">
        <v>162</v>
      </c>
      <c r="BL188" s="2">
        <v>1130</v>
      </c>
      <c r="BO188" s="2" t="s">
        <v>1003</v>
      </c>
      <c r="BP188" s="3">
        <v>1</v>
      </c>
      <c r="BQ188" s="2" t="s">
        <v>1004</v>
      </c>
    </row>
    <row r="189" spans="1:69" ht="16.149999999999999" customHeight="1" x14ac:dyDescent="0.25">
      <c r="A189" s="16">
        <v>188</v>
      </c>
      <c r="B189" s="17" t="s">
        <v>69</v>
      </c>
      <c r="C189" s="48" t="s">
        <v>428</v>
      </c>
      <c r="D189" s="2" t="s">
        <v>290</v>
      </c>
      <c r="E189" s="48" t="s">
        <v>1005</v>
      </c>
      <c r="F189" s="67">
        <v>42099</v>
      </c>
      <c r="G189" s="3">
        <f t="shared" si="30"/>
        <v>4</v>
      </c>
      <c r="H189" s="3">
        <f t="shared" si="31"/>
        <v>2015</v>
      </c>
      <c r="I189" s="19">
        <v>6.9444444444444397E-3</v>
      </c>
      <c r="J189" s="20">
        <f t="shared" si="33"/>
        <v>0</v>
      </c>
      <c r="K189" s="5" t="str">
        <f t="shared" si="32"/>
        <v>ja</v>
      </c>
      <c r="M189" s="6" t="s">
        <v>74</v>
      </c>
      <c r="O189" s="17" t="s">
        <v>75</v>
      </c>
      <c r="P189" s="17" t="s">
        <v>1006</v>
      </c>
      <c r="R189" s="6" t="s">
        <v>77</v>
      </c>
      <c r="T189" s="22" t="s">
        <v>79</v>
      </c>
      <c r="U189" s="2" t="s">
        <v>115</v>
      </c>
      <c r="X189" s="2">
        <v>137</v>
      </c>
      <c r="Y189" s="2" t="s">
        <v>81</v>
      </c>
      <c r="Z189" s="2" t="s">
        <v>168</v>
      </c>
      <c r="AD189" s="2">
        <v>137</v>
      </c>
      <c r="AE189" s="2" t="s">
        <v>81</v>
      </c>
      <c r="AF189" s="2" t="s">
        <v>168</v>
      </c>
      <c r="AJ189" s="64">
        <v>100</v>
      </c>
      <c r="AK189" s="2" t="s">
        <v>81</v>
      </c>
      <c r="AL189" s="2" t="s">
        <v>84</v>
      </c>
      <c r="AP189" s="64">
        <v>100</v>
      </c>
      <c r="AQ189" s="2" t="s">
        <v>83</v>
      </c>
      <c r="AR189" s="2" t="s">
        <v>84</v>
      </c>
      <c r="BE189" s="23" t="str">
        <f t="shared" si="34"/>
        <v>EMF nein</v>
      </c>
      <c r="BF189" s="23" t="str">
        <f t="shared" si="25"/>
        <v/>
      </c>
      <c r="BG189" s="23" t="str">
        <f t="shared" si="26"/>
        <v/>
      </c>
      <c r="BH189" s="23">
        <f t="shared" si="27"/>
        <v>0</v>
      </c>
      <c r="BO189" s="2" t="s">
        <v>1007</v>
      </c>
      <c r="BP189" s="3">
        <v>1</v>
      </c>
      <c r="BQ189" s="2" t="s">
        <v>1008</v>
      </c>
    </row>
    <row r="190" spans="1:69" ht="16.149999999999999" customHeight="1" x14ac:dyDescent="0.25">
      <c r="A190" s="16">
        <v>189</v>
      </c>
      <c r="B190" s="17" t="s">
        <v>69</v>
      </c>
      <c r="C190" s="48" t="s">
        <v>1009</v>
      </c>
      <c r="D190" s="2" t="s">
        <v>264</v>
      </c>
      <c r="E190" s="48" t="s">
        <v>1010</v>
      </c>
      <c r="F190" s="67">
        <v>42119</v>
      </c>
      <c r="G190" s="3">
        <f t="shared" si="30"/>
        <v>4</v>
      </c>
      <c r="H190" s="3">
        <f t="shared" si="31"/>
        <v>2015</v>
      </c>
      <c r="I190" s="19">
        <v>0.59027777777777801</v>
      </c>
      <c r="J190" s="20">
        <f t="shared" si="33"/>
        <v>14</v>
      </c>
      <c r="K190" s="5" t="str">
        <f t="shared" si="32"/>
        <v>ja</v>
      </c>
      <c r="L190" s="5" t="s">
        <v>91</v>
      </c>
      <c r="M190" s="6" t="s">
        <v>74</v>
      </c>
      <c r="N190" s="5">
        <v>62</v>
      </c>
      <c r="O190" s="17" t="s">
        <v>75</v>
      </c>
      <c r="P190" s="17" t="s">
        <v>1011</v>
      </c>
      <c r="R190" s="6" t="s">
        <v>77</v>
      </c>
      <c r="T190" s="22" t="s">
        <v>79</v>
      </c>
      <c r="U190" s="2" t="s">
        <v>74</v>
      </c>
      <c r="X190" s="2">
        <v>218</v>
      </c>
      <c r="Y190" s="2" t="s">
        <v>81</v>
      </c>
      <c r="Z190" s="2" t="s">
        <v>84</v>
      </c>
      <c r="AA190" s="2">
        <v>218</v>
      </c>
      <c r="AB190" s="2" t="s">
        <v>81</v>
      </c>
      <c r="AC190" s="2" t="s">
        <v>84</v>
      </c>
      <c r="AD190" s="2">
        <v>218</v>
      </c>
      <c r="AE190" s="2" t="s">
        <v>81</v>
      </c>
      <c r="AF190" s="2" t="s">
        <v>84</v>
      </c>
      <c r="AJ190" s="2">
        <v>244</v>
      </c>
      <c r="AK190" s="2" t="s">
        <v>81</v>
      </c>
      <c r="AL190" s="2" t="s">
        <v>84</v>
      </c>
      <c r="AM190" s="2">
        <v>244</v>
      </c>
      <c r="AN190" s="2" t="s">
        <v>81</v>
      </c>
      <c r="AO190" s="2" t="s">
        <v>84</v>
      </c>
      <c r="AP190" s="2">
        <v>244</v>
      </c>
      <c r="AQ190" s="2" t="s">
        <v>81</v>
      </c>
      <c r="AR190" s="2" t="s">
        <v>84</v>
      </c>
      <c r="AY190" s="2">
        <v>218</v>
      </c>
      <c r="AZ190" s="2" t="s">
        <v>81</v>
      </c>
      <c r="BA190" s="2" t="s">
        <v>84</v>
      </c>
      <c r="BE190" s="23" t="str">
        <f t="shared" si="34"/>
        <v>EMF ja</v>
      </c>
      <c r="BF190" s="23">
        <f t="shared" si="25"/>
        <v>1000</v>
      </c>
      <c r="BG190" s="23" t="str">
        <f t="shared" si="26"/>
        <v>500+m</v>
      </c>
      <c r="BH190" s="23">
        <f t="shared" si="27"/>
        <v>3</v>
      </c>
      <c r="BI190" s="2" t="s">
        <v>162</v>
      </c>
      <c r="BJ190" s="2">
        <v>1000</v>
      </c>
      <c r="BK190" s="2" t="s">
        <v>162</v>
      </c>
      <c r="BL190" s="2">
        <v>1250</v>
      </c>
      <c r="BM190" s="2" t="s">
        <v>162</v>
      </c>
      <c r="BN190" s="2">
        <v>1000</v>
      </c>
      <c r="BO190" s="2" t="s">
        <v>1012</v>
      </c>
      <c r="BP190" s="3">
        <v>1</v>
      </c>
      <c r="BQ190" s="2" t="s">
        <v>1013</v>
      </c>
    </row>
    <row r="191" spans="1:69" ht="16.149999999999999" customHeight="1" x14ac:dyDescent="0.25">
      <c r="A191" s="16">
        <v>190</v>
      </c>
      <c r="B191" s="17" t="s">
        <v>69</v>
      </c>
      <c r="C191" s="48" t="s">
        <v>540</v>
      </c>
      <c r="D191" s="2" t="s">
        <v>124</v>
      </c>
      <c r="E191" s="48" t="s">
        <v>1014</v>
      </c>
      <c r="F191" s="67">
        <v>42121</v>
      </c>
      <c r="G191" s="3">
        <f t="shared" si="30"/>
        <v>4</v>
      </c>
      <c r="H191" s="3">
        <f t="shared" si="31"/>
        <v>2015</v>
      </c>
      <c r="I191" s="19">
        <v>0.45486111111111099</v>
      </c>
      <c r="J191" s="20">
        <f t="shared" si="33"/>
        <v>10</v>
      </c>
      <c r="K191" s="5" t="str">
        <f t="shared" si="32"/>
        <v>ja</v>
      </c>
      <c r="L191" s="5" t="s">
        <v>91</v>
      </c>
      <c r="M191" s="6" t="s">
        <v>74</v>
      </c>
      <c r="N191" s="5">
        <v>61</v>
      </c>
      <c r="O191" s="17" t="s">
        <v>75</v>
      </c>
      <c r="P191" s="17" t="s">
        <v>1015</v>
      </c>
      <c r="Q191" s="6" t="s">
        <v>186</v>
      </c>
      <c r="R191" s="6" t="s">
        <v>77</v>
      </c>
      <c r="T191" s="6" t="s">
        <v>108</v>
      </c>
      <c r="W191" s="2" t="s">
        <v>1016</v>
      </c>
      <c r="BE191" s="23" t="str">
        <f t="shared" si="34"/>
        <v>EMF nein</v>
      </c>
      <c r="BF191" s="23" t="str">
        <f t="shared" si="25"/>
        <v/>
      </c>
      <c r="BG191" s="23" t="str">
        <f t="shared" si="26"/>
        <v/>
      </c>
      <c r="BH191" s="23">
        <f t="shared" si="27"/>
        <v>0</v>
      </c>
      <c r="BO191" s="2" t="s">
        <v>1017</v>
      </c>
      <c r="BP191" s="3">
        <v>1</v>
      </c>
      <c r="BQ191" s="2" t="s">
        <v>1018</v>
      </c>
    </row>
    <row r="192" spans="1:69" ht="16.149999999999999" customHeight="1" x14ac:dyDescent="0.25">
      <c r="A192" s="16">
        <v>191</v>
      </c>
      <c r="B192" s="17" t="s">
        <v>69</v>
      </c>
      <c r="C192" s="48" t="s">
        <v>1019</v>
      </c>
      <c r="D192" s="2" t="s">
        <v>124</v>
      </c>
      <c r="E192" s="48" t="s">
        <v>1020</v>
      </c>
      <c r="F192" s="67">
        <v>42151</v>
      </c>
      <c r="G192" s="3">
        <f t="shared" si="30"/>
        <v>5</v>
      </c>
      <c r="H192" s="3">
        <f t="shared" si="31"/>
        <v>2015</v>
      </c>
      <c r="I192" s="19">
        <v>0.71180555555555503</v>
      </c>
      <c r="J192" s="20">
        <f t="shared" si="33"/>
        <v>17</v>
      </c>
      <c r="K192" s="5" t="str">
        <f t="shared" si="32"/>
        <v>ja</v>
      </c>
      <c r="L192" s="5" t="s">
        <v>91</v>
      </c>
      <c r="M192" s="6" t="s">
        <v>74</v>
      </c>
      <c r="N192" s="5">
        <v>63</v>
      </c>
      <c r="O192" s="2" t="s">
        <v>140</v>
      </c>
      <c r="P192" s="17" t="s">
        <v>1021</v>
      </c>
      <c r="Q192" s="6" t="s">
        <v>186</v>
      </c>
      <c r="R192" s="6" t="s">
        <v>77</v>
      </c>
      <c r="T192" s="6" t="s">
        <v>108</v>
      </c>
      <c r="U192" s="2" t="s">
        <v>139</v>
      </c>
      <c r="W192" s="2" t="s">
        <v>1022</v>
      </c>
      <c r="X192" s="2">
        <v>622</v>
      </c>
      <c r="Y192" s="2" t="s">
        <v>81</v>
      </c>
      <c r="Z192" s="2" t="s">
        <v>168</v>
      </c>
      <c r="AA192" s="2">
        <v>622</v>
      </c>
      <c r="AB192" s="2" t="s">
        <v>81</v>
      </c>
      <c r="AC192" s="2" t="s">
        <v>168</v>
      </c>
      <c r="AD192" s="2">
        <v>622</v>
      </c>
      <c r="AE192" s="2" t="s">
        <v>81</v>
      </c>
      <c r="AF192" s="2" t="s">
        <v>168</v>
      </c>
      <c r="AJ192" s="2">
        <v>650</v>
      </c>
      <c r="AK192" s="2" t="s">
        <v>83</v>
      </c>
      <c r="AL192" s="2" t="s">
        <v>84</v>
      </c>
      <c r="AM192" s="2">
        <v>680</v>
      </c>
      <c r="AN192" s="2" t="s">
        <v>83</v>
      </c>
      <c r="AO192" s="2" t="s">
        <v>84</v>
      </c>
      <c r="AP192" s="2">
        <v>680</v>
      </c>
      <c r="AQ192" s="2" t="s">
        <v>81</v>
      </c>
      <c r="AR192" s="2" t="s">
        <v>84</v>
      </c>
      <c r="AV192" s="2">
        <v>680</v>
      </c>
      <c r="AW192" s="2" t="s">
        <v>83</v>
      </c>
      <c r="AX192" s="2" t="s">
        <v>84</v>
      </c>
      <c r="AY192" s="2">
        <v>680</v>
      </c>
      <c r="AZ192" s="2" t="s">
        <v>81</v>
      </c>
      <c r="BA192" s="2" t="s">
        <v>84</v>
      </c>
      <c r="BB192" s="2">
        <v>680</v>
      </c>
      <c r="BC192" s="2" t="s">
        <v>83</v>
      </c>
      <c r="BD192" s="2" t="s">
        <v>84</v>
      </c>
      <c r="BE192" s="23" t="str">
        <f t="shared" si="34"/>
        <v>EMF ja</v>
      </c>
      <c r="BF192" s="23">
        <f t="shared" si="25"/>
        <v>1250</v>
      </c>
      <c r="BG192" s="23" t="str">
        <f t="shared" si="26"/>
        <v>500+m</v>
      </c>
      <c r="BH192" s="23">
        <f t="shared" si="27"/>
        <v>1</v>
      </c>
      <c r="BK192" s="2" t="s">
        <v>162</v>
      </c>
      <c r="BL192" s="2">
        <v>1250</v>
      </c>
      <c r="BO192" s="2" t="s">
        <v>1023</v>
      </c>
      <c r="BP192" s="3">
        <v>1</v>
      </c>
      <c r="BQ192" s="2" t="s">
        <v>1024</v>
      </c>
    </row>
    <row r="193" spans="1:69" ht="16.149999999999999" customHeight="1" x14ac:dyDescent="0.25">
      <c r="A193" s="16">
        <v>192</v>
      </c>
      <c r="B193" s="17" t="s">
        <v>262</v>
      </c>
      <c r="C193" s="24" t="s">
        <v>1025</v>
      </c>
      <c r="D193" s="17" t="s">
        <v>113</v>
      </c>
      <c r="E193" s="24" t="s">
        <v>1026</v>
      </c>
      <c r="F193" s="18">
        <v>42151</v>
      </c>
      <c r="G193" s="3">
        <f t="shared" si="30"/>
        <v>5</v>
      </c>
      <c r="H193" s="3">
        <f t="shared" si="31"/>
        <v>2015</v>
      </c>
      <c r="I193" s="19">
        <v>0.72916666666666696</v>
      </c>
      <c r="J193" s="20">
        <f t="shared" si="33"/>
        <v>17</v>
      </c>
      <c r="K193" s="5" t="str">
        <f t="shared" si="32"/>
        <v>ja</v>
      </c>
      <c r="L193" s="5" t="s">
        <v>91</v>
      </c>
      <c r="M193" s="6" t="s">
        <v>115</v>
      </c>
      <c r="N193" s="5">
        <v>65</v>
      </c>
      <c r="O193" s="17" t="s">
        <v>75</v>
      </c>
      <c r="P193" s="17" t="s">
        <v>1027</v>
      </c>
      <c r="Q193" s="6" t="s">
        <v>186</v>
      </c>
      <c r="R193" s="6" t="s">
        <v>77</v>
      </c>
      <c r="T193" s="6" t="s">
        <v>108</v>
      </c>
      <c r="X193" s="2">
        <v>250</v>
      </c>
      <c r="Y193" s="2" t="s">
        <v>83</v>
      </c>
      <c r="Z193" s="2" t="s">
        <v>82</v>
      </c>
      <c r="AA193" s="2">
        <v>250</v>
      </c>
      <c r="AB193" s="2" t="s">
        <v>81</v>
      </c>
      <c r="AC193" s="2" t="s">
        <v>82</v>
      </c>
      <c r="AD193" s="2">
        <v>250</v>
      </c>
      <c r="AE193" s="2" t="s">
        <v>81</v>
      </c>
      <c r="AF193" s="2" t="s">
        <v>82</v>
      </c>
      <c r="AJ193" s="2">
        <v>250</v>
      </c>
      <c r="BE193" s="23" t="str">
        <f t="shared" si="34"/>
        <v>EMF nein</v>
      </c>
      <c r="BF193" s="23" t="str">
        <f t="shared" si="25"/>
        <v/>
      </c>
      <c r="BG193" s="23" t="str">
        <f t="shared" si="26"/>
        <v/>
      </c>
      <c r="BH193" s="23">
        <f t="shared" si="27"/>
        <v>0</v>
      </c>
      <c r="BO193" s="2" t="s">
        <v>1028</v>
      </c>
      <c r="BP193" s="3">
        <v>1</v>
      </c>
      <c r="BQ193" s="2" t="s">
        <v>1029</v>
      </c>
    </row>
    <row r="194" spans="1:69" ht="16.149999999999999" customHeight="1" x14ac:dyDescent="0.25">
      <c r="A194" s="16">
        <v>193</v>
      </c>
      <c r="B194" s="17" t="s">
        <v>69</v>
      </c>
      <c r="C194" s="48" t="s">
        <v>1030</v>
      </c>
      <c r="D194" s="2" t="s">
        <v>158</v>
      </c>
      <c r="E194" s="48" t="s">
        <v>1031</v>
      </c>
      <c r="F194" s="67">
        <v>42153</v>
      </c>
      <c r="G194" s="3">
        <f t="shared" si="30"/>
        <v>5</v>
      </c>
      <c r="H194" s="3">
        <f t="shared" si="31"/>
        <v>2015</v>
      </c>
      <c r="I194" s="19">
        <v>0.26388888888888901</v>
      </c>
      <c r="J194" s="20">
        <f t="shared" si="33"/>
        <v>6</v>
      </c>
      <c r="K194" s="5" t="str">
        <f t="shared" si="32"/>
        <v>ja</v>
      </c>
      <c r="L194" s="5" t="s">
        <v>91</v>
      </c>
      <c r="M194" s="6" t="s">
        <v>74</v>
      </c>
      <c r="O194" s="17" t="s">
        <v>75</v>
      </c>
      <c r="P194" s="17" t="s">
        <v>1032</v>
      </c>
      <c r="R194" s="6" t="s">
        <v>77</v>
      </c>
      <c r="S194" s="2" t="s">
        <v>1033</v>
      </c>
      <c r="T194" s="22" t="s">
        <v>202</v>
      </c>
      <c r="X194" s="2">
        <v>840</v>
      </c>
      <c r="Y194" s="2" t="s">
        <v>83</v>
      </c>
      <c r="Z194" s="2" t="s">
        <v>84</v>
      </c>
      <c r="AA194" s="2">
        <v>840</v>
      </c>
      <c r="AB194" s="2" t="s">
        <v>81</v>
      </c>
      <c r="AC194" s="2" t="s">
        <v>84</v>
      </c>
      <c r="AD194" s="2">
        <v>840</v>
      </c>
      <c r="AE194" s="2" t="s">
        <v>83</v>
      </c>
      <c r="AF194" s="2" t="s">
        <v>84</v>
      </c>
      <c r="BE194" s="23" t="str">
        <f t="shared" si="34"/>
        <v>EMF nein</v>
      </c>
      <c r="BF194" s="23" t="str">
        <f t="shared" ref="BF194:BF251" si="35">IF(SUM(BJ194,BL194,BN194)=0,"",MIN(BJ194,BL194,BN194))</f>
        <v/>
      </c>
      <c r="BG194" s="23" t="str">
        <f t="shared" ref="BG194:BG257" si="36">IF(BF194="","",IF(BF194&lt;100,"&lt;100m",IF(AND(BF194&gt;99, BF194&lt;500),"100-499m",IF(BF194&gt;499,"500+m",""))))</f>
        <v/>
      </c>
      <c r="BH194" s="23">
        <f t="shared" ref="BH194:BH250" si="37">COUNTA(BI194,BK194,BM194)</f>
        <v>0</v>
      </c>
      <c r="BO194" s="2" t="s">
        <v>1034</v>
      </c>
      <c r="BP194" s="3">
        <v>1</v>
      </c>
      <c r="BQ194" s="2" t="s">
        <v>1035</v>
      </c>
    </row>
    <row r="195" spans="1:69" ht="16.149999999999999" customHeight="1" x14ac:dyDescent="0.25">
      <c r="A195" s="16">
        <v>194</v>
      </c>
      <c r="B195" s="17" t="s">
        <v>211</v>
      </c>
      <c r="C195" s="48" t="s">
        <v>1036</v>
      </c>
      <c r="D195" s="2" t="s">
        <v>104</v>
      </c>
      <c r="E195" s="48" t="s">
        <v>1037</v>
      </c>
      <c r="F195" s="67">
        <v>43032</v>
      </c>
      <c r="G195" s="3">
        <f t="shared" si="30"/>
        <v>10</v>
      </c>
      <c r="H195" s="3">
        <f t="shared" si="31"/>
        <v>2017</v>
      </c>
      <c r="I195" s="19">
        <v>0.57291666666666696</v>
      </c>
      <c r="J195" s="20">
        <f t="shared" si="33"/>
        <v>13</v>
      </c>
      <c r="K195" s="5" t="str">
        <f t="shared" si="32"/>
        <v>ja</v>
      </c>
      <c r="L195" s="21" t="s">
        <v>73</v>
      </c>
      <c r="M195" s="6" t="s">
        <v>74</v>
      </c>
      <c r="N195" s="5">
        <v>49</v>
      </c>
      <c r="O195" s="6" t="s">
        <v>101</v>
      </c>
      <c r="P195" s="17" t="s">
        <v>1038</v>
      </c>
      <c r="Q195" s="6" t="s">
        <v>186</v>
      </c>
      <c r="R195" s="6" t="s">
        <v>77</v>
      </c>
      <c r="T195" s="22" t="s">
        <v>79</v>
      </c>
      <c r="X195" s="2">
        <v>40</v>
      </c>
      <c r="Y195" s="2" t="s">
        <v>94</v>
      </c>
      <c r="Z195" s="2" t="s">
        <v>168</v>
      </c>
      <c r="AA195" s="2">
        <v>40</v>
      </c>
      <c r="AB195" s="2" t="s">
        <v>94</v>
      </c>
      <c r="AC195" s="2" t="s">
        <v>168</v>
      </c>
      <c r="AD195" s="2">
        <v>40</v>
      </c>
      <c r="AE195" s="2" t="s">
        <v>83</v>
      </c>
      <c r="AF195" s="2" t="s">
        <v>168</v>
      </c>
      <c r="AH195" s="392" t="s">
        <v>109</v>
      </c>
      <c r="AJ195" s="392">
        <v>40</v>
      </c>
      <c r="AK195" s="392" t="s">
        <v>94</v>
      </c>
      <c r="AL195" s="392" t="s">
        <v>168</v>
      </c>
      <c r="AM195" s="392">
        <v>40</v>
      </c>
      <c r="AN195" s="392" t="s">
        <v>94</v>
      </c>
      <c r="AO195" s="392" t="s">
        <v>168</v>
      </c>
      <c r="AP195" s="392">
        <v>40</v>
      </c>
      <c r="AQ195" s="392" t="s">
        <v>83</v>
      </c>
      <c r="AR195" s="392" t="s">
        <v>168</v>
      </c>
      <c r="AV195" s="392">
        <v>40</v>
      </c>
      <c r="AW195" s="392" t="s">
        <v>94</v>
      </c>
      <c r="AX195" s="392" t="s">
        <v>168</v>
      </c>
      <c r="AY195" s="392">
        <v>40</v>
      </c>
      <c r="AZ195" s="392" t="s">
        <v>94</v>
      </c>
      <c r="BA195" s="392" t="s">
        <v>168</v>
      </c>
      <c r="BB195" s="392">
        <v>40</v>
      </c>
      <c r="BC195" s="392" t="s">
        <v>83</v>
      </c>
      <c r="BD195" s="392" t="s">
        <v>168</v>
      </c>
      <c r="BE195" s="23" t="str">
        <f t="shared" si="34"/>
        <v>EMF ja</v>
      </c>
      <c r="BF195" s="23">
        <f t="shared" si="35"/>
        <v>380</v>
      </c>
      <c r="BG195" s="23" t="str">
        <f t="shared" si="36"/>
        <v>100-499m</v>
      </c>
      <c r="BH195" s="23">
        <f t="shared" si="37"/>
        <v>1</v>
      </c>
      <c r="BM195" s="2" t="s">
        <v>162</v>
      </c>
      <c r="BN195" s="2">
        <v>380</v>
      </c>
      <c r="BO195" s="2" t="s">
        <v>21920</v>
      </c>
      <c r="BP195" s="3">
        <v>1</v>
      </c>
      <c r="BQ195" s="2" t="s">
        <v>1039</v>
      </c>
    </row>
    <row r="196" spans="1:69" ht="16.149999999999999" customHeight="1" x14ac:dyDescent="0.25">
      <c r="A196" s="16">
        <v>195</v>
      </c>
      <c r="B196" s="17" t="s">
        <v>211</v>
      </c>
      <c r="C196" s="48" t="s">
        <v>1040</v>
      </c>
      <c r="D196" s="2" t="s">
        <v>158</v>
      </c>
      <c r="E196" s="48" t="s">
        <v>1041</v>
      </c>
      <c r="F196" s="67">
        <v>42667</v>
      </c>
      <c r="G196" s="3">
        <f t="shared" si="30"/>
        <v>10</v>
      </c>
      <c r="H196" s="3">
        <f t="shared" si="31"/>
        <v>2016</v>
      </c>
      <c r="I196" s="19">
        <v>0.59722222222222199</v>
      </c>
      <c r="J196" s="20">
        <f t="shared" si="33"/>
        <v>14</v>
      </c>
      <c r="K196" s="5" t="str">
        <f t="shared" si="32"/>
        <v>ja</v>
      </c>
      <c r="L196" s="5" t="s">
        <v>91</v>
      </c>
      <c r="M196" s="6" t="s">
        <v>74</v>
      </c>
      <c r="N196" s="5">
        <v>58</v>
      </c>
      <c r="O196" s="17" t="s">
        <v>75</v>
      </c>
      <c r="P196" s="17" t="s">
        <v>1042</v>
      </c>
      <c r="R196" s="6" t="s">
        <v>77</v>
      </c>
      <c r="T196" s="6" t="s">
        <v>108</v>
      </c>
      <c r="X196" s="2">
        <v>81</v>
      </c>
      <c r="Y196" s="2" t="s">
        <v>81</v>
      </c>
      <c r="Z196" s="2" t="s">
        <v>84</v>
      </c>
      <c r="AA196" s="2">
        <v>81</v>
      </c>
      <c r="AB196" s="2" t="s">
        <v>81</v>
      </c>
      <c r="AC196" s="2" t="s">
        <v>84</v>
      </c>
      <c r="AD196" s="2">
        <v>81</v>
      </c>
      <c r="AE196" s="2" t="s">
        <v>81</v>
      </c>
      <c r="AF196" s="2" t="s">
        <v>84</v>
      </c>
      <c r="AJ196" s="2" t="s">
        <v>109</v>
      </c>
      <c r="BE196" s="23" t="str">
        <f t="shared" si="34"/>
        <v>EMF nein</v>
      </c>
      <c r="BF196" s="23" t="str">
        <f t="shared" si="35"/>
        <v/>
      </c>
      <c r="BG196" s="23" t="str">
        <f t="shared" si="36"/>
        <v/>
      </c>
      <c r="BH196" s="23">
        <f t="shared" si="37"/>
        <v>0</v>
      </c>
      <c r="BO196" s="2" t="s">
        <v>1043</v>
      </c>
      <c r="BP196" s="3">
        <v>1</v>
      </c>
      <c r="BQ196" s="2" t="s">
        <v>1044</v>
      </c>
    </row>
    <row r="197" spans="1:69" ht="16.149999999999999" customHeight="1" x14ac:dyDescent="0.25">
      <c r="A197" s="16">
        <v>196</v>
      </c>
      <c r="B197" s="17" t="s">
        <v>211</v>
      </c>
      <c r="C197" s="48" t="s">
        <v>523</v>
      </c>
      <c r="D197" s="2" t="s">
        <v>158</v>
      </c>
      <c r="E197" s="48" t="s">
        <v>1045</v>
      </c>
      <c r="F197" s="67">
        <v>42389</v>
      </c>
      <c r="G197" s="3">
        <f t="shared" si="30"/>
        <v>1</v>
      </c>
      <c r="H197" s="3">
        <f t="shared" si="31"/>
        <v>2016</v>
      </c>
      <c r="I197" s="19">
        <v>0.38541666666666702</v>
      </c>
      <c r="J197" s="20">
        <f t="shared" si="33"/>
        <v>9</v>
      </c>
      <c r="K197" s="5" t="str">
        <f t="shared" si="32"/>
        <v>ja</v>
      </c>
      <c r="L197" s="5" t="s">
        <v>91</v>
      </c>
      <c r="M197" s="6" t="s">
        <v>74</v>
      </c>
      <c r="N197" s="5">
        <v>55</v>
      </c>
      <c r="O197" s="17" t="s">
        <v>126</v>
      </c>
      <c r="P197" s="17" t="s">
        <v>1046</v>
      </c>
      <c r="R197" s="6" t="s">
        <v>335</v>
      </c>
      <c r="T197" s="22" t="s">
        <v>79</v>
      </c>
      <c r="BE197" s="23" t="str">
        <f t="shared" si="34"/>
        <v>EMF ja</v>
      </c>
      <c r="BF197" s="23">
        <f t="shared" si="35"/>
        <v>2900</v>
      </c>
      <c r="BG197" s="23" t="str">
        <f t="shared" si="36"/>
        <v>500+m</v>
      </c>
      <c r="BH197" s="23">
        <f t="shared" si="37"/>
        <v>1</v>
      </c>
      <c r="BI197" s="2" t="s">
        <v>162</v>
      </c>
      <c r="BJ197" s="2">
        <v>2900</v>
      </c>
      <c r="BO197" s="2" t="s">
        <v>1047</v>
      </c>
      <c r="BP197" s="3">
        <v>1</v>
      </c>
      <c r="BQ197" s="2" t="s">
        <v>1048</v>
      </c>
    </row>
    <row r="198" spans="1:69" ht="16.149999999999999" customHeight="1" x14ac:dyDescent="0.25">
      <c r="A198" s="16">
        <v>197</v>
      </c>
      <c r="B198" s="17" t="s">
        <v>69</v>
      </c>
      <c r="C198" s="48" t="s">
        <v>1049</v>
      </c>
      <c r="D198" s="2" t="s">
        <v>158</v>
      </c>
      <c r="E198" s="48" t="s">
        <v>1050</v>
      </c>
      <c r="F198" s="67">
        <v>42158</v>
      </c>
      <c r="G198" s="3">
        <f t="shared" si="30"/>
        <v>6</v>
      </c>
      <c r="H198" s="3">
        <f t="shared" si="31"/>
        <v>2015</v>
      </c>
      <c r="I198" s="19">
        <v>0.72222222222222199</v>
      </c>
      <c r="J198" s="20">
        <f t="shared" si="33"/>
        <v>17</v>
      </c>
      <c r="K198" s="5" t="str">
        <f t="shared" si="32"/>
        <v>ja</v>
      </c>
      <c r="L198" s="5" t="s">
        <v>91</v>
      </c>
      <c r="M198" s="6" t="s">
        <v>74</v>
      </c>
      <c r="N198" s="5">
        <v>56</v>
      </c>
      <c r="O198" s="2" t="s">
        <v>140</v>
      </c>
      <c r="P198" s="17" t="s">
        <v>1051</v>
      </c>
      <c r="R198" s="6" t="s">
        <v>77</v>
      </c>
      <c r="S198" s="2" t="s">
        <v>132</v>
      </c>
      <c r="T198" s="6" t="s">
        <v>108</v>
      </c>
      <c r="X198" s="2">
        <v>509</v>
      </c>
      <c r="Y198" s="2" t="s">
        <v>83</v>
      </c>
      <c r="Z198" s="2" t="s">
        <v>84</v>
      </c>
      <c r="AA198" s="2">
        <v>509</v>
      </c>
      <c r="AB198" s="2" t="s">
        <v>81</v>
      </c>
      <c r="AC198" s="2" t="s">
        <v>84</v>
      </c>
      <c r="AD198" s="2">
        <v>509</v>
      </c>
      <c r="AE198" s="2" t="s">
        <v>81</v>
      </c>
      <c r="AF198" s="2" t="s">
        <v>84</v>
      </c>
      <c r="AJ198" s="2">
        <v>1290</v>
      </c>
      <c r="AK198" s="2" t="s">
        <v>83</v>
      </c>
      <c r="AL198" s="2" t="s">
        <v>168</v>
      </c>
      <c r="AM198" s="2">
        <v>1290</v>
      </c>
      <c r="AN198" s="2" t="s">
        <v>83</v>
      </c>
      <c r="AO198" s="2" t="s">
        <v>168</v>
      </c>
      <c r="AP198" s="2">
        <v>1290</v>
      </c>
      <c r="AQ198" s="2" t="s">
        <v>83</v>
      </c>
      <c r="AR198" s="2" t="s">
        <v>168</v>
      </c>
      <c r="AV198" s="2">
        <v>800</v>
      </c>
      <c r="AW198" s="2" t="s">
        <v>81</v>
      </c>
      <c r="AX198" s="2" t="s">
        <v>168</v>
      </c>
      <c r="BE198" s="23" t="str">
        <f t="shared" si="34"/>
        <v>EMF ja</v>
      </c>
      <c r="BF198" s="23">
        <f t="shared" si="35"/>
        <v>800</v>
      </c>
      <c r="BG198" s="23" t="str">
        <f t="shared" si="36"/>
        <v>500+m</v>
      </c>
      <c r="BH198" s="23">
        <f t="shared" si="37"/>
        <v>3</v>
      </c>
      <c r="BI198" s="2" t="s">
        <v>162</v>
      </c>
      <c r="BJ198" s="2">
        <v>1600</v>
      </c>
      <c r="BK198" s="2" t="s">
        <v>162</v>
      </c>
      <c r="BL198" s="2">
        <v>800</v>
      </c>
      <c r="BM198" s="2" t="s">
        <v>162</v>
      </c>
      <c r="BO198" s="2" t="s">
        <v>1052</v>
      </c>
      <c r="BP198" s="3">
        <v>1</v>
      </c>
      <c r="BQ198" s="2" t="s">
        <v>1053</v>
      </c>
    </row>
    <row r="199" spans="1:69" ht="16.149999999999999" customHeight="1" x14ac:dyDescent="0.25">
      <c r="A199" s="16">
        <v>198</v>
      </c>
      <c r="B199" s="17" t="s">
        <v>69</v>
      </c>
      <c r="C199" s="48" t="s">
        <v>1054</v>
      </c>
      <c r="D199" s="2" t="s">
        <v>158</v>
      </c>
      <c r="E199" s="48" t="s">
        <v>1055</v>
      </c>
      <c r="F199" s="67">
        <v>42132</v>
      </c>
      <c r="G199" s="3">
        <f t="shared" si="30"/>
        <v>5</v>
      </c>
      <c r="H199" s="3">
        <f t="shared" si="31"/>
        <v>2015</v>
      </c>
      <c r="I199" s="19">
        <v>0.34722222222222199</v>
      </c>
      <c r="J199" s="20">
        <f t="shared" si="33"/>
        <v>8</v>
      </c>
      <c r="K199" s="5" t="str">
        <f t="shared" si="32"/>
        <v>ja</v>
      </c>
      <c r="L199" s="5" t="s">
        <v>91</v>
      </c>
      <c r="M199" s="6" t="s">
        <v>74</v>
      </c>
      <c r="N199" s="5">
        <v>56</v>
      </c>
      <c r="O199" s="17" t="s">
        <v>126</v>
      </c>
      <c r="P199" s="17" t="s">
        <v>1056</v>
      </c>
      <c r="Q199" s="6" t="s">
        <v>186</v>
      </c>
      <c r="R199" s="6" t="s">
        <v>77</v>
      </c>
      <c r="S199" s="2" t="s">
        <v>132</v>
      </c>
      <c r="T199" s="6" t="s">
        <v>108</v>
      </c>
      <c r="X199" s="2">
        <v>650</v>
      </c>
      <c r="Y199" s="2" t="s">
        <v>83</v>
      </c>
      <c r="Z199" s="2" t="s">
        <v>168</v>
      </c>
      <c r="AA199" s="2">
        <v>650</v>
      </c>
      <c r="AB199" s="2" t="s">
        <v>83</v>
      </c>
      <c r="AC199" s="2" t="s">
        <v>168</v>
      </c>
      <c r="AD199" s="2">
        <v>650</v>
      </c>
      <c r="AE199" s="2" t="s">
        <v>83</v>
      </c>
      <c r="AF199" s="2" t="s">
        <v>168</v>
      </c>
      <c r="AJ199" s="2">
        <v>650</v>
      </c>
      <c r="AK199" s="2" t="s">
        <v>83</v>
      </c>
      <c r="AL199" s="2" t="s">
        <v>168</v>
      </c>
      <c r="AM199" s="2">
        <v>650</v>
      </c>
      <c r="AN199" s="2" t="s">
        <v>83</v>
      </c>
      <c r="AO199" s="2" t="s">
        <v>168</v>
      </c>
      <c r="AP199" s="2">
        <v>650</v>
      </c>
      <c r="AQ199" s="2" t="s">
        <v>83</v>
      </c>
      <c r="AR199" s="2" t="s">
        <v>168</v>
      </c>
      <c r="AV199" s="2">
        <v>553</v>
      </c>
      <c r="AW199" s="2" t="s">
        <v>81</v>
      </c>
      <c r="AX199" s="2" t="s">
        <v>161</v>
      </c>
      <c r="AY199" s="2">
        <v>553</v>
      </c>
      <c r="AZ199" s="2" t="s">
        <v>81</v>
      </c>
      <c r="BA199" s="2" t="s">
        <v>161</v>
      </c>
      <c r="BB199" s="2">
        <v>553</v>
      </c>
      <c r="BC199" s="2" t="s">
        <v>83</v>
      </c>
      <c r="BD199" s="2" t="s">
        <v>161</v>
      </c>
      <c r="BE199" s="23" t="str">
        <f t="shared" si="34"/>
        <v>EMF nein</v>
      </c>
      <c r="BF199" s="23" t="str">
        <f t="shared" si="35"/>
        <v/>
      </c>
      <c r="BG199" s="23" t="str">
        <f t="shared" si="36"/>
        <v/>
      </c>
      <c r="BH199" s="23">
        <f t="shared" si="37"/>
        <v>0</v>
      </c>
      <c r="BJ199" s="2" t="s">
        <v>109</v>
      </c>
      <c r="BO199" s="2" t="s">
        <v>1057</v>
      </c>
      <c r="BP199" s="3">
        <v>1</v>
      </c>
      <c r="BQ199" s="2" t="s">
        <v>1058</v>
      </c>
    </row>
    <row r="200" spans="1:69" ht="16.149999999999999" customHeight="1" x14ac:dyDescent="0.25">
      <c r="A200" s="16">
        <v>199</v>
      </c>
      <c r="B200" s="17" t="s">
        <v>87</v>
      </c>
      <c r="C200" s="48" t="s">
        <v>1059</v>
      </c>
      <c r="D200" s="2" t="s">
        <v>124</v>
      </c>
      <c r="E200" s="48" t="s">
        <v>1060</v>
      </c>
      <c r="F200" s="67">
        <v>42160</v>
      </c>
      <c r="G200" s="3">
        <f t="shared" si="30"/>
        <v>6</v>
      </c>
      <c r="H200" s="3">
        <f t="shared" si="31"/>
        <v>2015</v>
      </c>
      <c r="I200" s="19">
        <v>0.46527777777777801</v>
      </c>
      <c r="J200" s="20">
        <f t="shared" si="33"/>
        <v>11</v>
      </c>
      <c r="K200" s="5" t="str">
        <f t="shared" si="32"/>
        <v>ja</v>
      </c>
      <c r="L200" s="5" t="s">
        <v>91</v>
      </c>
      <c r="M200" s="6" t="s">
        <v>100</v>
      </c>
      <c r="N200" s="5">
        <v>81</v>
      </c>
      <c r="O200" s="17" t="s">
        <v>75</v>
      </c>
      <c r="P200" s="17" t="s">
        <v>1061</v>
      </c>
      <c r="R200" s="6" t="s">
        <v>77</v>
      </c>
      <c r="T200" s="22" t="s">
        <v>79</v>
      </c>
      <c r="AA200" s="2">
        <v>20</v>
      </c>
      <c r="AB200" s="2" t="s">
        <v>94</v>
      </c>
      <c r="AC200" s="2" t="s">
        <v>82</v>
      </c>
      <c r="BE200" s="23" t="str">
        <f t="shared" si="34"/>
        <v>EMF ja</v>
      </c>
      <c r="BF200" s="23">
        <f t="shared" si="35"/>
        <v>1000</v>
      </c>
      <c r="BG200" s="23" t="str">
        <f t="shared" si="36"/>
        <v>500+m</v>
      </c>
      <c r="BH200" s="23">
        <f t="shared" si="37"/>
        <v>1</v>
      </c>
      <c r="BJ200" s="2" t="s">
        <v>109</v>
      </c>
      <c r="BM200" s="2" t="s">
        <v>162</v>
      </c>
      <c r="BN200" s="2">
        <v>1000</v>
      </c>
      <c r="BO200" s="2" t="s">
        <v>22411</v>
      </c>
      <c r="BP200" s="3">
        <v>1</v>
      </c>
      <c r="BQ200" s="2" t="s">
        <v>1062</v>
      </c>
    </row>
    <row r="201" spans="1:69" ht="16.149999999999999" customHeight="1" x14ac:dyDescent="0.25">
      <c r="A201" s="16">
        <v>200</v>
      </c>
      <c r="B201" s="17" t="s">
        <v>69</v>
      </c>
      <c r="C201" s="48" t="s">
        <v>1063</v>
      </c>
      <c r="D201" s="2" t="s">
        <v>137</v>
      </c>
      <c r="E201" s="48" t="s">
        <v>1064</v>
      </c>
      <c r="F201" s="67">
        <v>42160</v>
      </c>
      <c r="G201" s="3">
        <f t="shared" si="30"/>
        <v>6</v>
      </c>
      <c r="H201" s="3">
        <f t="shared" si="31"/>
        <v>2015</v>
      </c>
      <c r="I201" s="19">
        <v>0.65972222222222199</v>
      </c>
      <c r="J201" s="20">
        <f t="shared" si="33"/>
        <v>15</v>
      </c>
      <c r="K201" s="5" t="str">
        <f t="shared" si="32"/>
        <v>ja</v>
      </c>
      <c r="L201" s="5" t="s">
        <v>91</v>
      </c>
      <c r="M201" s="6" t="s">
        <v>74</v>
      </c>
      <c r="N201" s="5">
        <v>75</v>
      </c>
      <c r="O201" s="17" t="s">
        <v>75</v>
      </c>
      <c r="P201" s="17" t="s">
        <v>1065</v>
      </c>
      <c r="R201" s="6" t="s">
        <v>77</v>
      </c>
      <c r="S201" s="2" t="s">
        <v>78</v>
      </c>
      <c r="T201" s="22"/>
      <c r="X201" s="2">
        <v>412</v>
      </c>
      <c r="Y201" s="2" t="s">
        <v>83</v>
      </c>
      <c r="Z201" s="2" t="s">
        <v>161</v>
      </c>
      <c r="AA201" s="2">
        <v>412</v>
      </c>
      <c r="AB201" s="2" t="s">
        <v>81</v>
      </c>
      <c r="AC201" s="2" t="s">
        <v>161</v>
      </c>
      <c r="AD201" s="2">
        <v>412</v>
      </c>
      <c r="AE201" s="2" t="s">
        <v>81</v>
      </c>
      <c r="AF201" s="2" t="s">
        <v>161</v>
      </c>
      <c r="AJ201" s="73" t="s">
        <v>109</v>
      </c>
      <c r="AK201" s="64"/>
      <c r="BE201" s="23" t="str">
        <f t="shared" si="34"/>
        <v>EMF nein</v>
      </c>
      <c r="BF201" s="23" t="str">
        <f t="shared" si="35"/>
        <v/>
      </c>
      <c r="BG201" s="23" t="str">
        <f t="shared" si="36"/>
        <v/>
      </c>
      <c r="BH201" s="23">
        <f t="shared" si="37"/>
        <v>0</v>
      </c>
      <c r="BO201" s="2" t="s">
        <v>1066</v>
      </c>
      <c r="BP201" s="3">
        <v>1</v>
      </c>
      <c r="BQ201" s="2" t="s">
        <v>1067</v>
      </c>
    </row>
    <row r="202" spans="1:69" ht="16.149999999999999" customHeight="1" x14ac:dyDescent="0.25">
      <c r="A202" s="16">
        <v>201</v>
      </c>
      <c r="B202" s="17" t="s">
        <v>211</v>
      </c>
      <c r="C202" s="48" t="s">
        <v>1068</v>
      </c>
      <c r="D202" s="2" t="s">
        <v>371</v>
      </c>
      <c r="E202" s="48" t="s">
        <v>1069</v>
      </c>
      <c r="F202" s="67">
        <v>42163</v>
      </c>
      <c r="G202" s="3">
        <f t="shared" si="30"/>
        <v>6</v>
      </c>
      <c r="H202" s="3">
        <f t="shared" si="31"/>
        <v>2015</v>
      </c>
      <c r="I202" s="19">
        <v>0.47222222222222199</v>
      </c>
      <c r="J202" s="20">
        <f t="shared" si="33"/>
        <v>11</v>
      </c>
      <c r="K202" s="5" t="str">
        <f t="shared" si="32"/>
        <v>ja</v>
      </c>
      <c r="L202" s="5" t="s">
        <v>91</v>
      </c>
      <c r="M202" s="6" t="s">
        <v>74</v>
      </c>
      <c r="N202" s="5">
        <v>68</v>
      </c>
      <c r="O202" s="17" t="s">
        <v>75</v>
      </c>
      <c r="P202" s="17" t="s">
        <v>1070</v>
      </c>
      <c r="R202" s="6" t="s">
        <v>77</v>
      </c>
      <c r="T202" s="22"/>
      <c r="W202" s="2" t="s">
        <v>1071</v>
      </c>
      <c r="X202" s="2">
        <v>430</v>
      </c>
      <c r="Y202" s="2" t="s">
        <v>83</v>
      </c>
      <c r="Z202" s="2" t="s">
        <v>82</v>
      </c>
      <c r="AA202" s="2">
        <v>430</v>
      </c>
      <c r="AB202" s="2" t="s">
        <v>81</v>
      </c>
      <c r="AC202" s="2" t="s">
        <v>82</v>
      </c>
      <c r="AD202" s="2">
        <v>430</v>
      </c>
      <c r="AE202" s="2" t="s">
        <v>81</v>
      </c>
      <c r="AF202" s="2" t="s">
        <v>82</v>
      </c>
      <c r="BE202" s="23" t="str">
        <f t="shared" si="34"/>
        <v>EMF nein</v>
      </c>
      <c r="BF202" s="23" t="str">
        <f t="shared" si="35"/>
        <v/>
      </c>
      <c r="BG202" s="23" t="str">
        <f t="shared" si="36"/>
        <v/>
      </c>
      <c r="BH202" s="23">
        <f t="shared" si="37"/>
        <v>0</v>
      </c>
      <c r="BO202" s="2" t="s">
        <v>1072</v>
      </c>
      <c r="BP202" s="3">
        <v>1</v>
      </c>
      <c r="BQ202" s="2" t="s">
        <v>1073</v>
      </c>
    </row>
    <row r="203" spans="1:69" ht="16.149999999999999" customHeight="1" x14ac:dyDescent="0.25">
      <c r="A203" s="16">
        <v>202</v>
      </c>
      <c r="B203" s="17" t="s">
        <v>69</v>
      </c>
      <c r="C203" s="48" t="s">
        <v>1074</v>
      </c>
      <c r="D203" s="2" t="s">
        <v>158</v>
      </c>
      <c r="E203" s="48" t="s">
        <v>1075</v>
      </c>
      <c r="F203" s="67">
        <v>42171</v>
      </c>
      <c r="G203" s="3">
        <f t="shared" si="30"/>
        <v>6</v>
      </c>
      <c r="H203" s="3">
        <f t="shared" si="31"/>
        <v>2015</v>
      </c>
      <c r="I203" s="19">
        <v>0.41319444444444398</v>
      </c>
      <c r="J203" s="20">
        <f t="shared" si="33"/>
        <v>9</v>
      </c>
      <c r="K203" s="5" t="str">
        <f t="shared" si="32"/>
        <v>ja</v>
      </c>
      <c r="L203" s="5" t="s">
        <v>91</v>
      </c>
      <c r="M203" s="6" t="s">
        <v>74</v>
      </c>
      <c r="O203" s="17" t="s">
        <v>75</v>
      </c>
      <c r="P203" s="17" t="s">
        <v>1076</v>
      </c>
      <c r="Q203" s="6" t="s">
        <v>186</v>
      </c>
      <c r="R203" s="6" t="s">
        <v>77</v>
      </c>
      <c r="T203" s="6" t="s">
        <v>108</v>
      </c>
      <c r="U203" s="2" t="s">
        <v>139</v>
      </c>
      <c r="X203" s="2">
        <v>230</v>
      </c>
      <c r="Y203" s="2" t="s">
        <v>83</v>
      </c>
      <c r="Z203" s="2" t="s">
        <v>82</v>
      </c>
      <c r="AA203" s="2">
        <v>230</v>
      </c>
      <c r="AB203" s="2" t="s">
        <v>81</v>
      </c>
      <c r="AC203" s="2" t="s">
        <v>82</v>
      </c>
      <c r="AD203" s="2">
        <v>230</v>
      </c>
      <c r="AE203" s="2" t="s">
        <v>81</v>
      </c>
      <c r="AF203" s="2" t="s">
        <v>82</v>
      </c>
      <c r="AJ203" s="2">
        <v>220</v>
      </c>
      <c r="AK203" s="2" t="s">
        <v>81</v>
      </c>
      <c r="AL203" s="2" t="s">
        <v>82</v>
      </c>
      <c r="AM203" s="2">
        <v>230</v>
      </c>
      <c r="AN203" s="2" t="s">
        <v>81</v>
      </c>
      <c r="AO203" s="2" t="s">
        <v>82</v>
      </c>
      <c r="AP203" s="2">
        <v>230</v>
      </c>
      <c r="AQ203" s="2" t="s">
        <v>81</v>
      </c>
      <c r="AR203" s="2" t="s">
        <v>82</v>
      </c>
      <c r="BE203" s="23" t="str">
        <f t="shared" si="34"/>
        <v>EMF nein</v>
      </c>
      <c r="BF203" s="23" t="str">
        <f t="shared" si="35"/>
        <v/>
      </c>
      <c r="BG203" s="23" t="str">
        <f t="shared" si="36"/>
        <v/>
      </c>
      <c r="BH203" s="23">
        <f t="shared" si="37"/>
        <v>0</v>
      </c>
      <c r="BO203" s="2" t="s">
        <v>1077</v>
      </c>
      <c r="BP203" s="3">
        <v>1</v>
      </c>
      <c r="BQ203" s="2" t="s">
        <v>1078</v>
      </c>
    </row>
    <row r="204" spans="1:69" ht="16.149999999999999" customHeight="1" x14ac:dyDescent="0.25">
      <c r="A204" s="16">
        <v>203</v>
      </c>
      <c r="B204" s="17" t="s">
        <v>69</v>
      </c>
      <c r="C204" s="48" t="s">
        <v>1079</v>
      </c>
      <c r="D204" s="2" t="s">
        <v>178</v>
      </c>
      <c r="E204" s="48" t="s">
        <v>131</v>
      </c>
      <c r="F204" s="67">
        <v>42194</v>
      </c>
      <c r="G204" s="3">
        <f t="shared" si="30"/>
        <v>7</v>
      </c>
      <c r="H204" s="3">
        <f t="shared" si="31"/>
        <v>2015</v>
      </c>
      <c r="I204" s="19">
        <v>0.28819444444444398</v>
      </c>
      <c r="J204" s="20">
        <f t="shared" si="33"/>
        <v>6</v>
      </c>
      <c r="K204" s="5" t="str">
        <f t="shared" si="32"/>
        <v>ja</v>
      </c>
      <c r="L204" s="21" t="s">
        <v>73</v>
      </c>
      <c r="M204" s="6" t="s">
        <v>74</v>
      </c>
      <c r="O204" s="6" t="s">
        <v>101</v>
      </c>
      <c r="P204" s="17" t="s">
        <v>1080</v>
      </c>
      <c r="Q204" s="6" t="s">
        <v>186</v>
      </c>
      <c r="R204" s="6" t="s">
        <v>77</v>
      </c>
      <c r="T204" s="22"/>
      <c r="U204" s="2" t="s">
        <v>74</v>
      </c>
      <c r="X204" s="2">
        <v>30</v>
      </c>
      <c r="Y204" s="2" t="s">
        <v>94</v>
      </c>
      <c r="Z204" s="2" t="s">
        <v>84</v>
      </c>
      <c r="AA204" s="2">
        <v>30</v>
      </c>
      <c r="AB204" s="2" t="s">
        <v>94</v>
      </c>
      <c r="AC204" s="2" t="s">
        <v>84</v>
      </c>
      <c r="AD204" s="2">
        <v>30</v>
      </c>
      <c r="AE204" s="2" t="s">
        <v>94</v>
      </c>
      <c r="AF204" s="2" t="s">
        <v>82</v>
      </c>
      <c r="AM204" s="2">
        <v>200</v>
      </c>
      <c r="AN204" s="2" t="s">
        <v>81</v>
      </c>
      <c r="AO204" s="2" t="s">
        <v>84</v>
      </c>
      <c r="BE204" s="23" t="str">
        <f t="shared" si="34"/>
        <v>EMF ja</v>
      </c>
      <c r="BF204" s="23">
        <f t="shared" si="35"/>
        <v>2000</v>
      </c>
      <c r="BG204" s="23" t="str">
        <f t="shared" si="36"/>
        <v>500+m</v>
      </c>
      <c r="BH204" s="23">
        <f t="shared" si="37"/>
        <v>1</v>
      </c>
      <c r="BI204" s="2" t="s">
        <v>162</v>
      </c>
      <c r="BJ204" s="2">
        <v>2000</v>
      </c>
      <c r="BO204" s="2" t="s">
        <v>1081</v>
      </c>
      <c r="BP204" s="3">
        <v>1</v>
      </c>
      <c r="BQ204" s="2" t="s">
        <v>1082</v>
      </c>
    </row>
    <row r="205" spans="1:69" ht="16.149999999999999" customHeight="1" x14ac:dyDescent="0.25">
      <c r="A205" s="16">
        <v>204</v>
      </c>
      <c r="B205" s="17" t="s">
        <v>211</v>
      </c>
      <c r="C205" s="48" t="s">
        <v>22199</v>
      </c>
      <c r="D205" s="2" t="s">
        <v>124</v>
      </c>
      <c r="E205" s="48" t="s">
        <v>1083</v>
      </c>
      <c r="F205" s="67">
        <v>42240</v>
      </c>
      <c r="G205" s="3">
        <f t="shared" si="30"/>
        <v>8</v>
      </c>
      <c r="H205" s="3">
        <f t="shared" si="31"/>
        <v>2015</v>
      </c>
      <c r="I205" s="19">
        <v>0.28819444444444398</v>
      </c>
      <c r="J205" s="20">
        <f t="shared" si="33"/>
        <v>6</v>
      </c>
      <c r="K205" s="5" t="str">
        <f t="shared" si="32"/>
        <v>ja</v>
      </c>
      <c r="L205" s="5" t="s">
        <v>91</v>
      </c>
      <c r="M205" s="6" t="s">
        <v>74</v>
      </c>
      <c r="N205" s="5">
        <v>26</v>
      </c>
      <c r="O205" s="17" t="s">
        <v>75</v>
      </c>
      <c r="P205" s="17" t="s">
        <v>1084</v>
      </c>
      <c r="Q205" s="6" t="s">
        <v>186</v>
      </c>
      <c r="R205" s="6" t="s">
        <v>77</v>
      </c>
      <c r="S205" s="2" t="s">
        <v>78</v>
      </c>
      <c r="T205" s="22" t="s">
        <v>79</v>
      </c>
      <c r="U205" s="2" t="s">
        <v>74</v>
      </c>
      <c r="X205" s="2">
        <v>98</v>
      </c>
      <c r="Y205" s="2" t="s">
        <v>81</v>
      </c>
      <c r="Z205" s="2" t="s">
        <v>82</v>
      </c>
      <c r="AA205" s="2">
        <v>98</v>
      </c>
      <c r="AB205" s="2" t="s">
        <v>81</v>
      </c>
      <c r="AC205" s="2" t="s">
        <v>82</v>
      </c>
      <c r="AD205" s="2">
        <v>98</v>
      </c>
      <c r="AE205" s="2" t="s">
        <v>83</v>
      </c>
      <c r="AF205" s="2" t="s">
        <v>82</v>
      </c>
      <c r="AJ205" s="2">
        <v>148</v>
      </c>
      <c r="AL205" s="2" t="s">
        <v>168</v>
      </c>
      <c r="AM205" s="2">
        <v>148</v>
      </c>
      <c r="AO205" s="2" t="s">
        <v>168</v>
      </c>
      <c r="AP205" s="2">
        <v>148</v>
      </c>
      <c r="AR205" s="2" t="s">
        <v>168</v>
      </c>
      <c r="AV205" s="2" t="s">
        <v>109</v>
      </c>
      <c r="AX205" s="2" t="s">
        <v>168</v>
      </c>
      <c r="BE205" s="23" t="str">
        <f t="shared" si="34"/>
        <v>EMF nein</v>
      </c>
      <c r="BF205" s="23" t="str">
        <f t="shared" si="35"/>
        <v/>
      </c>
      <c r="BG205" s="23" t="str">
        <f t="shared" si="36"/>
        <v/>
      </c>
      <c r="BH205" s="23">
        <f t="shared" si="37"/>
        <v>0</v>
      </c>
      <c r="BO205" s="2" t="s">
        <v>1085</v>
      </c>
      <c r="BP205" s="3">
        <v>1</v>
      </c>
      <c r="BQ205" s="2" t="s">
        <v>1086</v>
      </c>
    </row>
    <row r="206" spans="1:69" ht="16.149999999999999" customHeight="1" x14ac:dyDescent="0.25">
      <c r="A206" s="16">
        <v>205</v>
      </c>
      <c r="B206" s="17" t="s">
        <v>69</v>
      </c>
      <c r="C206" s="48" t="s">
        <v>973</v>
      </c>
      <c r="D206" s="2" t="s">
        <v>124</v>
      </c>
      <c r="E206" s="48" t="s">
        <v>1087</v>
      </c>
      <c r="F206" s="67">
        <v>42243</v>
      </c>
      <c r="G206" s="3">
        <f t="shared" si="30"/>
        <v>8</v>
      </c>
      <c r="H206" s="3">
        <f t="shared" si="31"/>
        <v>2015</v>
      </c>
      <c r="I206" s="19">
        <v>0.51388888888888895</v>
      </c>
      <c r="J206" s="20">
        <f t="shared" si="33"/>
        <v>12</v>
      </c>
      <c r="K206" s="5" t="str">
        <f t="shared" si="32"/>
        <v>ja</v>
      </c>
      <c r="L206" s="5" t="s">
        <v>91</v>
      </c>
      <c r="M206" s="6" t="s">
        <v>139</v>
      </c>
      <c r="N206" s="5">
        <v>64</v>
      </c>
      <c r="O206" s="17" t="s">
        <v>126</v>
      </c>
      <c r="P206" s="17" t="s">
        <v>1088</v>
      </c>
      <c r="R206" s="6" t="s">
        <v>77</v>
      </c>
      <c r="S206" s="2" t="s">
        <v>107</v>
      </c>
      <c r="T206" s="22" t="s">
        <v>79</v>
      </c>
      <c r="U206" s="2" t="s">
        <v>74</v>
      </c>
      <c r="Y206" s="2" t="s">
        <v>83</v>
      </c>
      <c r="Z206" s="2" t="s">
        <v>82</v>
      </c>
      <c r="AA206" s="2">
        <v>730</v>
      </c>
      <c r="AB206" s="2" t="s">
        <v>81</v>
      </c>
      <c r="AC206" s="2" t="s">
        <v>84</v>
      </c>
      <c r="AD206" s="2">
        <v>730</v>
      </c>
      <c r="AE206" s="2" t="s">
        <v>94</v>
      </c>
      <c r="AF206" s="2" t="s">
        <v>84</v>
      </c>
      <c r="AJ206" s="2">
        <v>1180</v>
      </c>
      <c r="AK206" s="2" t="s">
        <v>83</v>
      </c>
      <c r="AL206" s="2" t="s">
        <v>84</v>
      </c>
      <c r="AM206" s="2">
        <v>1180</v>
      </c>
      <c r="AN206" s="2" t="s">
        <v>81</v>
      </c>
      <c r="AO206" s="2" t="s">
        <v>84</v>
      </c>
      <c r="AP206" s="2">
        <v>1180</v>
      </c>
      <c r="AQ206" s="2" t="s">
        <v>81</v>
      </c>
      <c r="AR206" s="2" t="s">
        <v>84</v>
      </c>
      <c r="BE206" s="23" t="str">
        <f t="shared" si="34"/>
        <v>EMF ja</v>
      </c>
      <c r="BF206" s="23">
        <f t="shared" si="35"/>
        <v>6</v>
      </c>
      <c r="BG206" s="23" t="str">
        <f t="shared" si="36"/>
        <v>&lt;100m</v>
      </c>
      <c r="BH206" s="23">
        <f t="shared" si="37"/>
        <v>3</v>
      </c>
      <c r="BI206" s="2" t="s">
        <v>162</v>
      </c>
      <c r="BJ206" s="2">
        <v>500</v>
      </c>
      <c r="BK206" s="2" t="s">
        <v>162</v>
      </c>
      <c r="BL206" s="2">
        <v>50</v>
      </c>
      <c r="BM206" s="2" t="s">
        <v>162</v>
      </c>
      <c r="BN206" s="2">
        <v>6</v>
      </c>
      <c r="BO206" s="2" t="s">
        <v>1089</v>
      </c>
      <c r="BP206" s="3">
        <v>1</v>
      </c>
      <c r="BQ206" s="2" t="s">
        <v>1090</v>
      </c>
    </row>
    <row r="207" spans="1:69" ht="16.149999999999999" customHeight="1" x14ac:dyDescent="0.25">
      <c r="A207" s="16">
        <v>206</v>
      </c>
      <c r="B207" s="17" t="s">
        <v>69</v>
      </c>
      <c r="C207" s="48" t="s">
        <v>1091</v>
      </c>
      <c r="D207" s="2" t="s">
        <v>151</v>
      </c>
      <c r="E207" s="48" t="s">
        <v>1092</v>
      </c>
      <c r="F207" s="67">
        <v>42249</v>
      </c>
      <c r="G207" s="3">
        <f t="shared" si="30"/>
        <v>9</v>
      </c>
      <c r="H207" s="3">
        <f t="shared" si="31"/>
        <v>2015</v>
      </c>
      <c r="I207" s="19">
        <v>0.50347222222222199</v>
      </c>
      <c r="J207" s="20">
        <f t="shared" ref="J207:J238" si="38">IF(I207&lt;&gt;"",HOUR(I207),"")</f>
        <v>12</v>
      </c>
      <c r="K207" s="5" t="str">
        <f t="shared" si="32"/>
        <v>ja</v>
      </c>
      <c r="L207" s="5" t="s">
        <v>91</v>
      </c>
      <c r="M207" s="6" t="s">
        <v>74</v>
      </c>
      <c r="N207" s="5">
        <v>68</v>
      </c>
      <c r="O207" s="17" t="s">
        <v>126</v>
      </c>
      <c r="P207" s="17" t="s">
        <v>1093</v>
      </c>
      <c r="R207" s="6" t="s">
        <v>464</v>
      </c>
      <c r="S207" s="2" t="s">
        <v>78</v>
      </c>
      <c r="T207" s="22"/>
      <c r="X207" s="2">
        <v>890</v>
      </c>
      <c r="Y207" s="2" t="s">
        <v>81</v>
      </c>
      <c r="Z207" s="2" t="s">
        <v>84</v>
      </c>
      <c r="AA207" s="2">
        <v>890</v>
      </c>
      <c r="AB207" s="2" t="s">
        <v>81</v>
      </c>
      <c r="AC207" s="2" t="s">
        <v>84</v>
      </c>
      <c r="AD207" s="2">
        <v>890</v>
      </c>
      <c r="AE207" s="2" t="s">
        <v>81</v>
      </c>
      <c r="AF207" s="2" t="s">
        <v>84</v>
      </c>
      <c r="BE207" s="23" t="str">
        <f t="shared" si="34"/>
        <v>EMF ja</v>
      </c>
      <c r="BF207" s="23">
        <f t="shared" si="35"/>
        <v>10</v>
      </c>
      <c r="BG207" s="23" t="str">
        <f t="shared" si="36"/>
        <v>&lt;100m</v>
      </c>
      <c r="BH207" s="23">
        <f t="shared" si="37"/>
        <v>2</v>
      </c>
      <c r="BI207" s="2" t="s">
        <v>110</v>
      </c>
      <c r="BJ207" s="2">
        <v>60</v>
      </c>
      <c r="BM207" s="2" t="s">
        <v>110</v>
      </c>
      <c r="BN207" s="2">
        <v>10</v>
      </c>
      <c r="BO207" s="2" t="s">
        <v>1094</v>
      </c>
      <c r="BP207" s="3">
        <v>1</v>
      </c>
      <c r="BQ207" s="2" t="s">
        <v>1095</v>
      </c>
    </row>
    <row r="208" spans="1:69" ht="16.149999999999999" customHeight="1" x14ac:dyDescent="0.25">
      <c r="A208" s="16">
        <v>207</v>
      </c>
      <c r="B208" s="17" t="s">
        <v>69</v>
      </c>
      <c r="C208" s="48" t="s">
        <v>1096</v>
      </c>
      <c r="D208" s="2" t="s">
        <v>1097</v>
      </c>
      <c r="E208" s="48" t="s">
        <v>1098</v>
      </c>
      <c r="F208" s="67">
        <v>42260</v>
      </c>
      <c r="G208" s="3">
        <f t="shared" si="30"/>
        <v>9</v>
      </c>
      <c r="H208" s="3">
        <f t="shared" si="31"/>
        <v>2015</v>
      </c>
      <c r="I208" s="19">
        <v>0.80555555555555503</v>
      </c>
      <c r="J208" s="20">
        <f t="shared" si="38"/>
        <v>19</v>
      </c>
      <c r="K208" s="5" t="str">
        <f t="shared" si="32"/>
        <v>ja</v>
      </c>
      <c r="L208" s="5" t="s">
        <v>91</v>
      </c>
      <c r="M208" s="6" t="s">
        <v>74</v>
      </c>
      <c r="O208" s="2" t="s">
        <v>140</v>
      </c>
      <c r="P208" s="17" t="s">
        <v>1099</v>
      </c>
      <c r="R208" s="6" t="s">
        <v>77</v>
      </c>
      <c r="S208" s="2" t="s">
        <v>78</v>
      </c>
      <c r="T208" s="22"/>
      <c r="X208" s="2">
        <v>950</v>
      </c>
      <c r="Y208" s="2" t="s">
        <v>83</v>
      </c>
      <c r="Z208" s="2" t="s">
        <v>84</v>
      </c>
      <c r="AA208" s="2">
        <v>950</v>
      </c>
      <c r="AB208" s="2" t="s">
        <v>81</v>
      </c>
      <c r="AC208" s="2" t="s">
        <v>84</v>
      </c>
      <c r="AD208" s="2">
        <v>950</v>
      </c>
      <c r="AE208" s="2" t="s">
        <v>81</v>
      </c>
      <c r="AF208" s="2" t="s">
        <v>84</v>
      </c>
      <c r="AJ208" s="2">
        <v>890</v>
      </c>
      <c r="AK208" s="2" t="s">
        <v>83</v>
      </c>
      <c r="AL208" s="2" t="s">
        <v>168</v>
      </c>
      <c r="AM208" s="2">
        <v>890</v>
      </c>
      <c r="AN208" s="2" t="s">
        <v>81</v>
      </c>
      <c r="AO208" s="2" t="s">
        <v>168</v>
      </c>
      <c r="AP208" s="2">
        <v>890</v>
      </c>
      <c r="AQ208" s="2" t="s">
        <v>83</v>
      </c>
      <c r="AR208" s="2" t="s">
        <v>168</v>
      </c>
      <c r="AV208" s="2">
        <v>1000</v>
      </c>
      <c r="AW208" s="2" t="s">
        <v>83</v>
      </c>
      <c r="AX208" s="2" t="s">
        <v>161</v>
      </c>
      <c r="AY208" s="2">
        <v>1000</v>
      </c>
      <c r="AZ208" s="2" t="s">
        <v>81</v>
      </c>
      <c r="BA208" s="2" t="s">
        <v>161</v>
      </c>
      <c r="BB208" s="2">
        <v>1000</v>
      </c>
      <c r="BC208" s="2" t="s">
        <v>83</v>
      </c>
      <c r="BD208" s="2" t="s">
        <v>161</v>
      </c>
      <c r="BE208" s="23" t="str">
        <f t="shared" si="34"/>
        <v>EMF ja</v>
      </c>
      <c r="BF208" s="23">
        <f t="shared" si="35"/>
        <v>40</v>
      </c>
      <c r="BG208" s="23" t="str">
        <f t="shared" si="36"/>
        <v>&lt;100m</v>
      </c>
      <c r="BH208" s="23">
        <f t="shared" si="37"/>
        <v>2</v>
      </c>
      <c r="BI208" s="2" t="s">
        <v>110</v>
      </c>
      <c r="BJ208" s="2">
        <v>40</v>
      </c>
      <c r="BM208" s="2" t="s">
        <v>162</v>
      </c>
      <c r="BN208" s="2">
        <v>450</v>
      </c>
      <c r="BO208" s="2" t="s">
        <v>1100</v>
      </c>
      <c r="BP208" s="3">
        <v>1</v>
      </c>
      <c r="BQ208" s="2" t="s">
        <v>1101</v>
      </c>
    </row>
    <row r="209" spans="1:69" ht="16.149999999999999" customHeight="1" x14ac:dyDescent="0.25">
      <c r="A209" s="16">
        <v>208</v>
      </c>
      <c r="B209" s="17" t="s">
        <v>69</v>
      </c>
      <c r="C209" s="48" t="s">
        <v>676</v>
      </c>
      <c r="D209" s="2" t="s">
        <v>151</v>
      </c>
      <c r="E209" s="48" t="s">
        <v>1102</v>
      </c>
      <c r="F209" s="67">
        <v>42262</v>
      </c>
      <c r="G209" s="3">
        <f t="shared" si="30"/>
        <v>9</v>
      </c>
      <c r="H209" s="3">
        <f t="shared" si="31"/>
        <v>2015</v>
      </c>
      <c r="I209" s="19">
        <v>0.53125</v>
      </c>
      <c r="J209" s="20">
        <f t="shared" si="38"/>
        <v>12</v>
      </c>
      <c r="K209" s="5" t="str">
        <f t="shared" si="32"/>
        <v>ja</v>
      </c>
      <c r="L209" s="5" t="s">
        <v>91</v>
      </c>
      <c r="M209" s="6" t="s">
        <v>74</v>
      </c>
      <c r="N209" s="5">
        <v>68</v>
      </c>
      <c r="O209" s="2" t="s">
        <v>140</v>
      </c>
      <c r="P209" s="17" t="s">
        <v>1103</v>
      </c>
      <c r="Q209" s="6" t="s">
        <v>186</v>
      </c>
      <c r="R209" s="6" t="s">
        <v>77</v>
      </c>
      <c r="S209" s="2" t="s">
        <v>458</v>
      </c>
      <c r="T209" s="22" t="s">
        <v>79</v>
      </c>
      <c r="W209" s="1" t="s">
        <v>1104</v>
      </c>
      <c r="X209" s="2">
        <v>670</v>
      </c>
      <c r="Y209" s="2" t="s">
        <v>81</v>
      </c>
      <c r="Z209" s="2" t="s">
        <v>82</v>
      </c>
      <c r="AA209" s="2">
        <v>670</v>
      </c>
      <c r="AB209" s="2" t="s">
        <v>81</v>
      </c>
      <c r="AC209" s="2" t="s">
        <v>82</v>
      </c>
      <c r="AD209" s="2">
        <v>670</v>
      </c>
      <c r="AE209" s="2" t="s">
        <v>81</v>
      </c>
      <c r="AF209" s="2" t="s">
        <v>82</v>
      </c>
      <c r="BE209" s="23" t="str">
        <f t="shared" si="34"/>
        <v>EMF ja</v>
      </c>
      <c r="BF209" s="23">
        <f t="shared" si="35"/>
        <v>20</v>
      </c>
      <c r="BG209" s="23" t="str">
        <f t="shared" si="36"/>
        <v>&lt;100m</v>
      </c>
      <c r="BH209" s="23">
        <f t="shared" si="37"/>
        <v>1</v>
      </c>
      <c r="BI209" s="44" t="s">
        <v>162</v>
      </c>
      <c r="BJ209" s="44">
        <v>20</v>
      </c>
      <c r="BO209" s="2" t="s">
        <v>1105</v>
      </c>
      <c r="BP209" s="3">
        <v>1</v>
      </c>
      <c r="BQ209" s="2" t="s">
        <v>1106</v>
      </c>
    </row>
    <row r="210" spans="1:69" ht="16.149999999999999" customHeight="1" x14ac:dyDescent="0.25">
      <c r="A210" s="16">
        <v>209</v>
      </c>
      <c r="B210" s="17" t="s">
        <v>87</v>
      </c>
      <c r="C210" s="48" t="s">
        <v>263</v>
      </c>
      <c r="D210" s="2" t="s">
        <v>264</v>
      </c>
      <c r="E210" s="48" t="s">
        <v>1107</v>
      </c>
      <c r="F210" s="67">
        <v>43031</v>
      </c>
      <c r="G210" s="3">
        <f t="shared" si="30"/>
        <v>10</v>
      </c>
      <c r="H210" s="3">
        <f t="shared" si="31"/>
        <v>2017</v>
      </c>
      <c r="I210" s="19">
        <v>0.27083333333333298</v>
      </c>
      <c r="J210" s="20">
        <f t="shared" si="38"/>
        <v>6</v>
      </c>
      <c r="K210" s="5" t="str">
        <f t="shared" si="32"/>
        <v>ja</v>
      </c>
      <c r="L210" s="5" t="s">
        <v>91</v>
      </c>
      <c r="M210" s="6" t="s">
        <v>74</v>
      </c>
      <c r="N210" s="5">
        <v>70</v>
      </c>
      <c r="O210" s="17" t="s">
        <v>75</v>
      </c>
      <c r="P210" s="17" t="s">
        <v>1108</v>
      </c>
      <c r="R210" s="6" t="s">
        <v>77</v>
      </c>
      <c r="T210" s="22"/>
      <c r="U210" s="2" t="s">
        <v>208</v>
      </c>
      <c r="V210" s="2" t="s">
        <v>79</v>
      </c>
      <c r="X210" s="2">
        <v>171</v>
      </c>
      <c r="Y210" s="2" t="s">
        <v>83</v>
      </c>
      <c r="Z210" s="2" t="s">
        <v>82</v>
      </c>
      <c r="AA210" s="2">
        <v>171</v>
      </c>
      <c r="AB210" s="2" t="s">
        <v>81</v>
      </c>
      <c r="AC210" s="2" t="s">
        <v>82</v>
      </c>
      <c r="AD210" s="2">
        <v>171</v>
      </c>
      <c r="AE210" s="2" t="s">
        <v>83</v>
      </c>
      <c r="AF210" s="2" t="s">
        <v>82</v>
      </c>
      <c r="BE210" s="23" t="str">
        <f t="shared" si="34"/>
        <v>EMF nein</v>
      </c>
      <c r="BF210" s="23" t="str">
        <f t="shared" si="35"/>
        <v/>
      </c>
      <c r="BG210" s="23" t="str">
        <f t="shared" si="36"/>
        <v/>
      </c>
      <c r="BH210" s="23">
        <f t="shared" si="37"/>
        <v>0</v>
      </c>
      <c r="BO210" s="2" t="s">
        <v>1109</v>
      </c>
      <c r="BP210" s="3">
        <v>1</v>
      </c>
      <c r="BQ210" s="2" t="s">
        <v>22204</v>
      </c>
    </row>
    <row r="211" spans="1:69" ht="16.149999999999999" customHeight="1" x14ac:dyDescent="0.25">
      <c r="A211" s="16">
        <v>210</v>
      </c>
      <c r="B211" s="17" t="s">
        <v>69</v>
      </c>
      <c r="C211" s="48" t="s">
        <v>1110</v>
      </c>
      <c r="D211" s="2" t="s">
        <v>371</v>
      </c>
      <c r="E211" s="48" t="s">
        <v>1111</v>
      </c>
      <c r="F211" s="67">
        <v>42265</v>
      </c>
      <c r="G211" s="3">
        <f t="shared" si="30"/>
        <v>9</v>
      </c>
      <c r="H211" s="3">
        <f t="shared" si="31"/>
        <v>2015</v>
      </c>
      <c r="I211" s="19">
        <v>0.86111111111111105</v>
      </c>
      <c r="J211" s="20">
        <f t="shared" si="38"/>
        <v>20</v>
      </c>
      <c r="K211" s="5" t="str">
        <f t="shared" si="32"/>
        <v>ja</v>
      </c>
      <c r="L211" s="5" t="s">
        <v>91</v>
      </c>
      <c r="M211" s="6" t="s">
        <v>74</v>
      </c>
      <c r="N211" s="5">
        <v>18</v>
      </c>
      <c r="O211" s="17" t="s">
        <v>75</v>
      </c>
      <c r="P211" s="17" t="s">
        <v>1112</v>
      </c>
      <c r="R211" s="6" t="s">
        <v>77</v>
      </c>
      <c r="S211" s="2" t="s">
        <v>272</v>
      </c>
      <c r="T211" s="22" t="s">
        <v>79</v>
      </c>
      <c r="U211" s="2" t="s">
        <v>74</v>
      </c>
      <c r="X211" s="2">
        <v>180</v>
      </c>
      <c r="Y211" s="2" t="s">
        <v>81</v>
      </c>
      <c r="Z211" s="2" t="s">
        <v>84</v>
      </c>
      <c r="AA211" s="2">
        <v>180</v>
      </c>
      <c r="AB211" s="2" t="s">
        <v>81</v>
      </c>
      <c r="AC211" s="2" t="s">
        <v>84</v>
      </c>
      <c r="AD211" s="2">
        <v>180</v>
      </c>
      <c r="AE211" s="2" t="s">
        <v>81</v>
      </c>
      <c r="AF211" s="2" t="s">
        <v>84</v>
      </c>
      <c r="BE211" s="23" t="str">
        <f t="shared" si="34"/>
        <v>EMF nein</v>
      </c>
      <c r="BF211" s="23" t="str">
        <f t="shared" si="35"/>
        <v/>
      </c>
      <c r="BG211" s="23" t="str">
        <f t="shared" si="36"/>
        <v/>
      </c>
      <c r="BH211" s="23">
        <f t="shared" si="37"/>
        <v>0</v>
      </c>
      <c r="BP211" s="3">
        <v>1</v>
      </c>
      <c r="BQ211" s="2" t="s">
        <v>1113</v>
      </c>
    </row>
    <row r="212" spans="1:69" ht="16.149999999999999" customHeight="1" x14ac:dyDescent="0.25">
      <c r="A212" s="16">
        <v>211</v>
      </c>
      <c r="B212" s="17" t="s">
        <v>69</v>
      </c>
      <c r="C212" s="48" t="s">
        <v>1114</v>
      </c>
      <c r="D212" s="2" t="s">
        <v>89</v>
      </c>
      <c r="E212" s="48" t="s">
        <v>1115</v>
      </c>
      <c r="F212" s="67">
        <v>42275</v>
      </c>
      <c r="G212" s="3">
        <f t="shared" si="30"/>
        <v>9</v>
      </c>
      <c r="H212" s="3">
        <f t="shared" si="31"/>
        <v>2015</v>
      </c>
      <c r="I212" s="19">
        <v>0.64583333333333304</v>
      </c>
      <c r="J212" s="20">
        <f t="shared" si="38"/>
        <v>15</v>
      </c>
      <c r="K212" s="5" t="str">
        <f t="shared" si="32"/>
        <v>ja</v>
      </c>
      <c r="L212" s="5" t="s">
        <v>91</v>
      </c>
      <c r="M212" s="6" t="s">
        <v>115</v>
      </c>
      <c r="N212" s="5">
        <v>70</v>
      </c>
      <c r="O212" s="17" t="s">
        <v>75</v>
      </c>
      <c r="P212" s="17" t="s">
        <v>1116</v>
      </c>
      <c r="R212" s="6" t="s">
        <v>77</v>
      </c>
      <c r="S212" s="2" t="s">
        <v>132</v>
      </c>
      <c r="T212" s="6" t="s">
        <v>108</v>
      </c>
      <c r="X212" s="2">
        <v>850</v>
      </c>
      <c r="Y212" s="2" t="s">
        <v>81</v>
      </c>
      <c r="Z212" s="2" t="s">
        <v>82</v>
      </c>
      <c r="AD212" s="2">
        <v>850</v>
      </c>
      <c r="AE212" s="2" t="s">
        <v>83</v>
      </c>
      <c r="AF212" s="2" t="s">
        <v>82</v>
      </c>
      <c r="BE212" s="23" t="str">
        <f t="shared" si="34"/>
        <v>EMF nein</v>
      </c>
      <c r="BF212" s="23" t="str">
        <f t="shared" si="35"/>
        <v/>
      </c>
      <c r="BG212" s="23" t="str">
        <f t="shared" si="36"/>
        <v/>
      </c>
      <c r="BH212" s="23">
        <f t="shared" si="37"/>
        <v>0</v>
      </c>
      <c r="BO212" s="2" t="s">
        <v>1117</v>
      </c>
      <c r="BP212" s="3">
        <v>1</v>
      </c>
      <c r="BQ212" s="2" t="s">
        <v>1118</v>
      </c>
    </row>
    <row r="213" spans="1:69" ht="16.149999999999999" customHeight="1" x14ac:dyDescent="0.25">
      <c r="A213" s="69">
        <v>212</v>
      </c>
      <c r="B213" s="17" t="s">
        <v>69</v>
      </c>
      <c r="C213" s="48" t="s">
        <v>1119</v>
      </c>
      <c r="D213" s="2" t="s">
        <v>137</v>
      </c>
      <c r="E213" s="48" t="s">
        <v>1120</v>
      </c>
      <c r="F213" s="67">
        <v>42263</v>
      </c>
      <c r="G213" s="3">
        <f t="shared" si="30"/>
        <v>9</v>
      </c>
      <c r="H213" s="3">
        <f t="shared" si="31"/>
        <v>2015</v>
      </c>
      <c r="I213" s="19">
        <v>0.71875</v>
      </c>
      <c r="J213" s="20">
        <f t="shared" si="38"/>
        <v>17</v>
      </c>
      <c r="K213" s="5" t="str">
        <f t="shared" si="32"/>
        <v>ja</v>
      </c>
      <c r="L213" s="5" t="s">
        <v>91</v>
      </c>
      <c r="M213" s="6" t="s">
        <v>74</v>
      </c>
      <c r="N213" s="5">
        <v>63</v>
      </c>
      <c r="O213" s="17" t="s">
        <v>75</v>
      </c>
      <c r="P213" s="17" t="s">
        <v>1121</v>
      </c>
      <c r="Q213" s="6" t="s">
        <v>186</v>
      </c>
      <c r="R213" s="6" t="s">
        <v>77</v>
      </c>
      <c r="S213" s="2" t="s">
        <v>78</v>
      </c>
      <c r="T213" s="22" t="s">
        <v>79</v>
      </c>
      <c r="U213" s="2" t="s">
        <v>100</v>
      </c>
      <c r="X213" s="2">
        <v>277</v>
      </c>
      <c r="Y213" s="2" t="s">
        <v>83</v>
      </c>
      <c r="Z213" s="2" t="s">
        <v>161</v>
      </c>
      <c r="AA213" s="2">
        <v>277</v>
      </c>
      <c r="AB213" s="2" t="s">
        <v>81</v>
      </c>
      <c r="AC213" s="2" t="s">
        <v>161</v>
      </c>
      <c r="AD213" s="2">
        <v>233</v>
      </c>
      <c r="AF213" s="2" t="s">
        <v>161</v>
      </c>
      <c r="AJ213" s="2">
        <v>233</v>
      </c>
      <c r="AK213" s="2" t="s">
        <v>81</v>
      </c>
      <c r="AL213" s="2" t="s">
        <v>161</v>
      </c>
      <c r="AM213" s="2">
        <v>233</v>
      </c>
      <c r="AN213" s="2" t="s">
        <v>81</v>
      </c>
      <c r="AO213" s="2" t="s">
        <v>161</v>
      </c>
      <c r="AP213" s="2">
        <v>233</v>
      </c>
      <c r="AQ213" s="2" t="s">
        <v>83</v>
      </c>
      <c r="AR213" s="2" t="s">
        <v>161</v>
      </c>
      <c r="AV213" s="2">
        <v>234</v>
      </c>
      <c r="AW213" s="2" t="s">
        <v>83</v>
      </c>
      <c r="AX213" s="2" t="s">
        <v>161</v>
      </c>
      <c r="AY213" s="2">
        <v>234</v>
      </c>
      <c r="AZ213" s="2" t="s">
        <v>81</v>
      </c>
      <c r="BA213" s="2" t="s">
        <v>161</v>
      </c>
      <c r="BB213" s="2">
        <v>234</v>
      </c>
      <c r="BC213" s="2" t="s">
        <v>83</v>
      </c>
      <c r="BD213" s="2" t="s">
        <v>161</v>
      </c>
      <c r="BE213" s="23" t="str">
        <f t="shared" si="34"/>
        <v>EMF ja</v>
      </c>
      <c r="BF213" s="23">
        <f t="shared" si="35"/>
        <v>800</v>
      </c>
      <c r="BG213" s="23" t="str">
        <f t="shared" si="36"/>
        <v>500+m</v>
      </c>
      <c r="BH213" s="23">
        <f t="shared" si="37"/>
        <v>2</v>
      </c>
      <c r="BI213" s="2" t="s">
        <v>109</v>
      </c>
      <c r="BM213" s="2" t="s">
        <v>162</v>
      </c>
      <c r="BN213" s="2">
        <v>800</v>
      </c>
      <c r="BO213" s="2" t="s">
        <v>1122</v>
      </c>
      <c r="BP213" s="3">
        <v>1</v>
      </c>
      <c r="BQ213" s="2" t="s">
        <v>22205</v>
      </c>
    </row>
    <row r="214" spans="1:69" ht="16.149999999999999" customHeight="1" x14ac:dyDescent="0.25">
      <c r="A214" s="16">
        <v>213</v>
      </c>
      <c r="B214" s="17" t="s">
        <v>211</v>
      </c>
      <c r="C214" s="48" t="s">
        <v>323</v>
      </c>
      <c r="D214" s="2" t="s">
        <v>124</v>
      </c>
      <c r="E214" s="48" t="s">
        <v>339</v>
      </c>
      <c r="F214" s="67">
        <v>42274</v>
      </c>
      <c r="G214" s="3">
        <f t="shared" si="30"/>
        <v>9</v>
      </c>
      <c r="H214" s="3">
        <f t="shared" si="31"/>
        <v>2015</v>
      </c>
      <c r="I214" s="19">
        <v>0.25347222222222199</v>
      </c>
      <c r="J214" s="20">
        <f t="shared" si="38"/>
        <v>6</v>
      </c>
      <c r="K214" s="5" t="str">
        <f t="shared" si="32"/>
        <v>ja</v>
      </c>
      <c r="L214" s="5" t="s">
        <v>91</v>
      </c>
      <c r="M214" s="6" t="s">
        <v>74</v>
      </c>
      <c r="N214" s="5">
        <v>22</v>
      </c>
      <c r="O214" s="2" t="s">
        <v>140</v>
      </c>
      <c r="P214" s="17" t="s">
        <v>1123</v>
      </c>
      <c r="R214" s="6" t="s">
        <v>77</v>
      </c>
      <c r="S214" s="2" t="s">
        <v>78</v>
      </c>
      <c r="T214" s="22" t="s">
        <v>79</v>
      </c>
      <c r="U214" s="2" t="s">
        <v>354</v>
      </c>
      <c r="X214" s="2">
        <v>320</v>
      </c>
      <c r="Y214" s="2" t="s">
        <v>83</v>
      </c>
      <c r="Z214" s="2" t="s">
        <v>82</v>
      </c>
      <c r="AA214" s="2">
        <v>320</v>
      </c>
      <c r="AB214" s="2" t="s">
        <v>81</v>
      </c>
      <c r="AC214" s="2" t="s">
        <v>82</v>
      </c>
      <c r="AD214" s="2">
        <v>320</v>
      </c>
      <c r="AE214" s="2" t="s">
        <v>81</v>
      </c>
      <c r="AF214" s="2" t="s">
        <v>82</v>
      </c>
      <c r="BE214" s="23" t="str">
        <f t="shared" si="34"/>
        <v>EMF ja</v>
      </c>
      <c r="BF214" s="23">
        <f t="shared" si="35"/>
        <v>10</v>
      </c>
      <c r="BG214" s="23" t="str">
        <f t="shared" si="36"/>
        <v>&lt;100m</v>
      </c>
      <c r="BH214" s="23">
        <f t="shared" si="37"/>
        <v>1</v>
      </c>
      <c r="BM214" s="2" t="s">
        <v>162</v>
      </c>
      <c r="BN214" s="2">
        <v>10</v>
      </c>
      <c r="BO214" s="2" t="s">
        <v>1124</v>
      </c>
      <c r="BP214" s="3">
        <v>1</v>
      </c>
      <c r="BQ214" s="2" t="s">
        <v>1125</v>
      </c>
    </row>
    <row r="215" spans="1:69" ht="16.149999999999999" customHeight="1" x14ac:dyDescent="0.25">
      <c r="A215" s="16">
        <v>214</v>
      </c>
      <c r="B215" s="17" t="s">
        <v>69</v>
      </c>
      <c r="C215" s="48" t="s">
        <v>747</v>
      </c>
      <c r="D215" s="2" t="s">
        <v>348</v>
      </c>
      <c r="E215" s="48" t="s">
        <v>1126</v>
      </c>
      <c r="F215" s="67">
        <v>42281</v>
      </c>
      <c r="G215" s="3">
        <f t="shared" si="30"/>
        <v>10</v>
      </c>
      <c r="H215" s="3">
        <f t="shared" si="31"/>
        <v>2015</v>
      </c>
      <c r="I215" s="19">
        <v>0.5625</v>
      </c>
      <c r="J215" s="20">
        <f t="shared" si="38"/>
        <v>13</v>
      </c>
      <c r="K215" s="5" t="str">
        <f t="shared" si="32"/>
        <v>ja</v>
      </c>
      <c r="L215" s="5" t="s">
        <v>91</v>
      </c>
      <c r="M215" s="6" t="s">
        <v>100</v>
      </c>
      <c r="O215" s="2" t="s">
        <v>140</v>
      </c>
      <c r="P215" s="17" t="s">
        <v>1127</v>
      </c>
      <c r="R215" s="6" t="s">
        <v>77</v>
      </c>
      <c r="S215" s="2" t="s">
        <v>132</v>
      </c>
      <c r="T215" s="22" t="s">
        <v>79</v>
      </c>
      <c r="X215" s="2">
        <v>852</v>
      </c>
      <c r="Y215" s="2" t="s">
        <v>83</v>
      </c>
      <c r="Z215" s="2" t="s">
        <v>84</v>
      </c>
      <c r="AA215" s="2">
        <v>852</v>
      </c>
      <c r="AB215" s="2" t="s">
        <v>81</v>
      </c>
      <c r="AC215" s="2" t="s">
        <v>84</v>
      </c>
      <c r="AD215" s="2">
        <v>852</v>
      </c>
      <c r="AE215" s="2" t="s">
        <v>83</v>
      </c>
      <c r="AF215" s="2" t="s">
        <v>84</v>
      </c>
      <c r="BE215" s="23" t="str">
        <f t="shared" si="34"/>
        <v>EMF ja</v>
      </c>
      <c r="BF215" s="23">
        <f t="shared" si="35"/>
        <v>67</v>
      </c>
      <c r="BG215" s="23" t="str">
        <f t="shared" si="36"/>
        <v>&lt;100m</v>
      </c>
      <c r="BH215" s="23">
        <f t="shared" si="37"/>
        <v>2</v>
      </c>
      <c r="BI215" s="2" t="s">
        <v>110</v>
      </c>
      <c r="BK215" s="2" t="s">
        <v>110</v>
      </c>
      <c r="BL215" s="2">
        <v>67</v>
      </c>
      <c r="BO215" s="2" t="s">
        <v>1128</v>
      </c>
      <c r="BP215" s="3">
        <v>1</v>
      </c>
      <c r="BQ215" s="2" t="s">
        <v>1129</v>
      </c>
    </row>
    <row r="216" spans="1:69" ht="16.149999999999999" customHeight="1" x14ac:dyDescent="0.25">
      <c r="A216" s="16">
        <v>215</v>
      </c>
      <c r="B216" s="17" t="s">
        <v>69</v>
      </c>
      <c r="C216" s="48" t="s">
        <v>1130</v>
      </c>
      <c r="D216" s="2" t="s">
        <v>206</v>
      </c>
      <c r="E216" s="48" t="s">
        <v>1131</v>
      </c>
      <c r="F216" s="67">
        <v>42283</v>
      </c>
      <c r="G216" s="3">
        <f t="shared" si="30"/>
        <v>10</v>
      </c>
      <c r="H216" s="3">
        <f t="shared" si="31"/>
        <v>2015</v>
      </c>
      <c r="I216" s="19">
        <v>0.92013888888888895</v>
      </c>
      <c r="J216" s="20">
        <f t="shared" si="38"/>
        <v>22</v>
      </c>
      <c r="K216" s="5" t="str">
        <f t="shared" si="32"/>
        <v>ja</v>
      </c>
      <c r="L216" s="5" t="s">
        <v>91</v>
      </c>
      <c r="M216" s="6" t="s">
        <v>74</v>
      </c>
      <c r="N216" s="5">
        <v>66</v>
      </c>
      <c r="O216" s="2" t="s">
        <v>140</v>
      </c>
      <c r="P216" s="17" t="s">
        <v>1132</v>
      </c>
      <c r="Q216" s="6" t="s">
        <v>186</v>
      </c>
      <c r="R216" s="6" t="s">
        <v>335</v>
      </c>
      <c r="S216" s="2" t="s">
        <v>132</v>
      </c>
      <c r="T216" s="6" t="s">
        <v>154</v>
      </c>
      <c r="X216" s="2">
        <v>489</v>
      </c>
      <c r="Y216" s="2" t="s">
        <v>83</v>
      </c>
      <c r="Z216" s="2" t="s">
        <v>168</v>
      </c>
      <c r="AA216" s="2">
        <v>489</v>
      </c>
      <c r="AB216" s="2" t="s">
        <v>81</v>
      </c>
      <c r="AC216" s="2" t="s">
        <v>168</v>
      </c>
      <c r="AD216" s="2">
        <v>489</v>
      </c>
      <c r="AE216" s="2" t="s">
        <v>81</v>
      </c>
      <c r="AF216" s="2" t="s">
        <v>168</v>
      </c>
      <c r="BE216" s="23" t="str">
        <f t="shared" si="34"/>
        <v>EMF ja</v>
      </c>
      <c r="BF216" s="23">
        <f t="shared" si="35"/>
        <v>5</v>
      </c>
      <c r="BG216" s="23" t="str">
        <f t="shared" si="36"/>
        <v>&lt;100m</v>
      </c>
      <c r="BH216" s="23">
        <f t="shared" si="37"/>
        <v>1</v>
      </c>
      <c r="BI216" s="2" t="s">
        <v>110</v>
      </c>
      <c r="BJ216" s="2">
        <v>5</v>
      </c>
      <c r="BO216" s="2" t="s">
        <v>1133</v>
      </c>
      <c r="BP216" s="3">
        <v>1</v>
      </c>
      <c r="BQ216" s="2" t="s">
        <v>1134</v>
      </c>
    </row>
    <row r="217" spans="1:69" ht="16.149999999999999" customHeight="1" x14ac:dyDescent="0.25">
      <c r="A217" s="16">
        <v>216</v>
      </c>
      <c r="B217" s="17" t="s">
        <v>69</v>
      </c>
      <c r="C217" s="48" t="s">
        <v>1135</v>
      </c>
      <c r="D217" s="2" t="s">
        <v>371</v>
      </c>
      <c r="E217" s="48" t="s">
        <v>152</v>
      </c>
      <c r="F217" s="67">
        <v>42290</v>
      </c>
      <c r="G217" s="3">
        <f t="shared" si="30"/>
        <v>10</v>
      </c>
      <c r="H217" s="3">
        <f t="shared" si="31"/>
        <v>2015</v>
      </c>
      <c r="I217" s="19">
        <v>0.66666666666666696</v>
      </c>
      <c r="J217" s="20">
        <f t="shared" si="38"/>
        <v>16</v>
      </c>
      <c r="K217" s="5" t="str">
        <f t="shared" si="32"/>
        <v>ja</v>
      </c>
      <c r="L217" s="5" t="s">
        <v>91</v>
      </c>
      <c r="M217" s="6" t="s">
        <v>74</v>
      </c>
      <c r="N217" s="5">
        <v>53</v>
      </c>
      <c r="O217" s="17" t="s">
        <v>126</v>
      </c>
      <c r="P217" s="17" t="s">
        <v>1136</v>
      </c>
      <c r="R217" s="6" t="s">
        <v>464</v>
      </c>
      <c r="S217" s="2" t="s">
        <v>132</v>
      </c>
      <c r="T217" s="22"/>
      <c r="BE217" s="23" t="str">
        <f t="shared" si="34"/>
        <v>EMF ja</v>
      </c>
      <c r="BF217" s="23">
        <f t="shared" si="35"/>
        <v>20</v>
      </c>
      <c r="BG217" s="23" t="str">
        <f t="shared" si="36"/>
        <v>&lt;100m</v>
      </c>
      <c r="BH217" s="23">
        <f t="shared" si="37"/>
        <v>1</v>
      </c>
      <c r="BK217" s="2" t="s">
        <v>162</v>
      </c>
      <c r="BL217" s="2">
        <v>20</v>
      </c>
      <c r="BO217" s="2" t="s">
        <v>1137</v>
      </c>
      <c r="BP217" s="3">
        <v>1</v>
      </c>
      <c r="BQ217" s="2" t="s">
        <v>1138</v>
      </c>
    </row>
    <row r="218" spans="1:69" ht="16.149999999999999" customHeight="1" x14ac:dyDescent="0.25">
      <c r="A218" s="16">
        <v>217</v>
      </c>
      <c r="B218" s="17" t="s">
        <v>69</v>
      </c>
      <c r="C218" s="48" t="s">
        <v>309</v>
      </c>
      <c r="D218" s="2" t="s">
        <v>104</v>
      </c>
      <c r="E218" s="48" t="s">
        <v>1139</v>
      </c>
      <c r="F218" s="67">
        <v>42292</v>
      </c>
      <c r="G218" s="3">
        <f t="shared" si="30"/>
        <v>10</v>
      </c>
      <c r="H218" s="3">
        <f t="shared" si="31"/>
        <v>2015</v>
      </c>
      <c r="I218" s="19">
        <v>0.6875</v>
      </c>
      <c r="J218" s="20">
        <f t="shared" si="38"/>
        <v>16</v>
      </c>
      <c r="K218" s="5" t="str">
        <f t="shared" si="32"/>
        <v>ja</v>
      </c>
      <c r="L218" s="5" t="s">
        <v>91</v>
      </c>
      <c r="M218" s="6" t="s">
        <v>74</v>
      </c>
      <c r="N218" s="5">
        <v>54</v>
      </c>
      <c r="O218" s="17" t="s">
        <v>126</v>
      </c>
      <c r="P218" s="17" t="s">
        <v>1140</v>
      </c>
      <c r="R218" s="6" t="s">
        <v>77</v>
      </c>
      <c r="S218" s="2" t="s">
        <v>132</v>
      </c>
      <c r="T218" s="6" t="s">
        <v>154</v>
      </c>
      <c r="X218" s="2">
        <v>93</v>
      </c>
      <c r="Y218" s="2" t="s">
        <v>83</v>
      </c>
      <c r="Z218" s="2" t="s">
        <v>82</v>
      </c>
      <c r="AA218" s="2">
        <v>93</v>
      </c>
      <c r="AB218" s="2" t="s">
        <v>81</v>
      </c>
      <c r="AC218" s="2" t="s">
        <v>82</v>
      </c>
      <c r="AD218" s="2">
        <v>93</v>
      </c>
      <c r="AE218" s="2" t="s">
        <v>81</v>
      </c>
      <c r="AF218" s="2" t="s">
        <v>82</v>
      </c>
      <c r="BE218" s="23" t="str">
        <f t="shared" si="34"/>
        <v>EMF ja</v>
      </c>
      <c r="BF218" s="23">
        <f t="shared" si="35"/>
        <v>40</v>
      </c>
      <c r="BG218" s="23" t="str">
        <f t="shared" si="36"/>
        <v>&lt;100m</v>
      </c>
      <c r="BH218" s="23">
        <f t="shared" si="37"/>
        <v>1</v>
      </c>
      <c r="BI218" s="2" t="s">
        <v>110</v>
      </c>
      <c r="BJ218" s="2">
        <v>40</v>
      </c>
      <c r="BO218" s="2" t="s">
        <v>1141</v>
      </c>
      <c r="BP218" s="3">
        <v>1</v>
      </c>
      <c r="BQ218" s="2" t="s">
        <v>1142</v>
      </c>
    </row>
    <row r="219" spans="1:69" ht="16.149999999999999" customHeight="1" x14ac:dyDescent="0.25">
      <c r="A219" s="16">
        <v>218</v>
      </c>
      <c r="B219" s="17" t="s">
        <v>69</v>
      </c>
      <c r="C219" s="48" t="s">
        <v>1143</v>
      </c>
      <c r="D219" s="2" t="s">
        <v>290</v>
      </c>
      <c r="E219" s="48" t="s">
        <v>1144</v>
      </c>
      <c r="F219" s="67">
        <v>42263</v>
      </c>
      <c r="G219" s="3">
        <f t="shared" si="30"/>
        <v>9</v>
      </c>
      <c r="H219" s="3">
        <f t="shared" si="31"/>
        <v>2015</v>
      </c>
      <c r="I219" s="19">
        <v>0.52083333333333304</v>
      </c>
      <c r="J219" s="20">
        <f t="shared" si="38"/>
        <v>12</v>
      </c>
      <c r="K219" s="5" t="str">
        <f t="shared" si="32"/>
        <v>ja</v>
      </c>
      <c r="L219" s="5" t="s">
        <v>91</v>
      </c>
      <c r="M219" s="6" t="s">
        <v>74</v>
      </c>
      <c r="N219" s="5">
        <v>70</v>
      </c>
      <c r="O219" s="17" t="s">
        <v>75</v>
      </c>
      <c r="P219" s="17" t="s">
        <v>1145</v>
      </c>
      <c r="R219" s="6" t="s">
        <v>77</v>
      </c>
      <c r="S219" s="2" t="s">
        <v>132</v>
      </c>
      <c r="T219" s="22" t="s">
        <v>79</v>
      </c>
      <c r="X219" s="2">
        <v>170</v>
      </c>
      <c r="Y219" s="2" t="s">
        <v>81</v>
      </c>
      <c r="Z219" s="2" t="s">
        <v>161</v>
      </c>
      <c r="AA219" s="2">
        <v>170</v>
      </c>
      <c r="AB219" s="2" t="s">
        <v>94</v>
      </c>
      <c r="AC219" s="2" t="s">
        <v>161</v>
      </c>
      <c r="AD219" s="2">
        <v>170</v>
      </c>
      <c r="AE219" s="2" t="s">
        <v>81</v>
      </c>
      <c r="AF219" s="2" t="s">
        <v>161</v>
      </c>
      <c r="BE219" s="23" t="str">
        <f t="shared" si="34"/>
        <v>EMF nein</v>
      </c>
      <c r="BF219" s="23" t="str">
        <f t="shared" si="35"/>
        <v/>
      </c>
      <c r="BG219" s="23" t="str">
        <f t="shared" si="36"/>
        <v/>
      </c>
      <c r="BH219" s="23">
        <f t="shared" si="37"/>
        <v>0</v>
      </c>
      <c r="BO219" s="2" t="s">
        <v>1146</v>
      </c>
      <c r="BP219" s="3">
        <v>1</v>
      </c>
      <c r="BQ219" s="2" t="s">
        <v>1147</v>
      </c>
    </row>
    <row r="220" spans="1:69" ht="16.149999999999999" customHeight="1" x14ac:dyDescent="0.25">
      <c r="A220" s="16">
        <v>219</v>
      </c>
      <c r="B220" s="17" t="s">
        <v>211</v>
      </c>
      <c r="C220" s="48" t="s">
        <v>1148</v>
      </c>
      <c r="D220" s="2" t="s">
        <v>89</v>
      </c>
      <c r="E220" s="48" t="s">
        <v>1149</v>
      </c>
      <c r="F220" s="67">
        <v>42295</v>
      </c>
      <c r="G220" s="3">
        <f t="shared" si="30"/>
        <v>10</v>
      </c>
      <c r="H220" s="3">
        <f t="shared" si="31"/>
        <v>2015</v>
      </c>
      <c r="I220" s="19">
        <v>0.28819444444444398</v>
      </c>
      <c r="J220" s="20">
        <f t="shared" si="38"/>
        <v>6</v>
      </c>
      <c r="K220" s="5" t="str">
        <f t="shared" si="32"/>
        <v>ja</v>
      </c>
      <c r="L220" s="5" t="s">
        <v>91</v>
      </c>
      <c r="M220" s="6" t="s">
        <v>74</v>
      </c>
      <c r="N220" s="5">
        <v>67</v>
      </c>
      <c r="O220" s="17" t="s">
        <v>75</v>
      </c>
      <c r="P220" s="17" t="s">
        <v>1150</v>
      </c>
      <c r="Q220" s="6" t="s">
        <v>186</v>
      </c>
      <c r="R220" s="6" t="s">
        <v>335</v>
      </c>
      <c r="T220" s="22" t="s">
        <v>79</v>
      </c>
      <c r="U220" s="2" t="s">
        <v>74</v>
      </c>
      <c r="X220" s="2">
        <v>185</v>
      </c>
      <c r="Y220" s="2" t="s">
        <v>81</v>
      </c>
      <c r="Z220" s="2" t="s">
        <v>168</v>
      </c>
      <c r="AA220" s="2">
        <v>185</v>
      </c>
      <c r="AB220" s="2" t="s">
        <v>81</v>
      </c>
      <c r="AC220" s="2" t="s">
        <v>168</v>
      </c>
      <c r="BE220" s="23" t="str">
        <f t="shared" ref="BE220:BE250" si="39">IF(COUNTA(BI220,BK220,BM220) &gt; 0,"EMF ja","EMF nein")</f>
        <v>EMF nein</v>
      </c>
      <c r="BF220" s="23" t="str">
        <f t="shared" si="35"/>
        <v/>
      </c>
      <c r="BG220" s="23" t="str">
        <f t="shared" si="36"/>
        <v/>
      </c>
      <c r="BH220" s="23">
        <f t="shared" si="37"/>
        <v>0</v>
      </c>
      <c r="BO220" s="2" t="s">
        <v>1151</v>
      </c>
      <c r="BP220" s="3">
        <v>1</v>
      </c>
      <c r="BQ220" s="2" t="s">
        <v>1152</v>
      </c>
    </row>
    <row r="221" spans="1:69" ht="16.149999999999999" customHeight="1" x14ac:dyDescent="0.25">
      <c r="A221" s="16">
        <v>220</v>
      </c>
      <c r="B221" s="17" t="s">
        <v>69</v>
      </c>
      <c r="C221" s="48" t="s">
        <v>212</v>
      </c>
      <c r="D221" s="2" t="s">
        <v>71</v>
      </c>
      <c r="E221" s="48" t="s">
        <v>1153</v>
      </c>
      <c r="F221" s="67">
        <v>42301</v>
      </c>
      <c r="G221" s="3">
        <f t="shared" si="30"/>
        <v>10</v>
      </c>
      <c r="H221" s="3">
        <f t="shared" si="31"/>
        <v>2015</v>
      </c>
      <c r="I221" s="19">
        <v>0.375</v>
      </c>
      <c r="J221" s="20">
        <f t="shared" si="38"/>
        <v>9</v>
      </c>
      <c r="K221" s="5" t="str">
        <f t="shared" si="32"/>
        <v>ja</v>
      </c>
      <c r="L221" s="5" t="s">
        <v>91</v>
      </c>
      <c r="M221" s="6" t="s">
        <v>74</v>
      </c>
      <c r="N221" s="5">
        <v>22</v>
      </c>
      <c r="O221" s="17" t="s">
        <v>75</v>
      </c>
      <c r="P221" s="17" t="s">
        <v>1154</v>
      </c>
      <c r="R221" s="6" t="s">
        <v>77</v>
      </c>
      <c r="S221" s="2" t="s">
        <v>132</v>
      </c>
      <c r="T221" s="22" t="s">
        <v>79</v>
      </c>
      <c r="X221" s="2">
        <v>287</v>
      </c>
      <c r="Y221" s="2" t="s">
        <v>81</v>
      </c>
      <c r="Z221" s="2" t="s">
        <v>168</v>
      </c>
      <c r="AA221" s="2">
        <v>287</v>
      </c>
      <c r="AB221" s="2" t="s">
        <v>81</v>
      </c>
      <c r="AC221" s="2" t="s">
        <v>168</v>
      </c>
      <c r="AD221" s="2">
        <v>287</v>
      </c>
      <c r="AE221" s="2" t="s">
        <v>81</v>
      </c>
      <c r="AF221" s="2" t="s">
        <v>168</v>
      </c>
      <c r="AJ221" s="2">
        <v>355</v>
      </c>
      <c r="AK221" s="2" t="s">
        <v>83</v>
      </c>
      <c r="AL221" s="2" t="s">
        <v>168</v>
      </c>
      <c r="AM221" s="2">
        <v>355</v>
      </c>
      <c r="AN221" s="2" t="s">
        <v>81</v>
      </c>
      <c r="AO221" s="2" t="s">
        <v>168</v>
      </c>
      <c r="AP221" s="2">
        <v>355</v>
      </c>
      <c r="AQ221" s="2" t="s">
        <v>81</v>
      </c>
      <c r="AR221" s="2" t="s">
        <v>168</v>
      </c>
      <c r="AV221" s="2">
        <v>482</v>
      </c>
      <c r="AW221" s="2" t="s">
        <v>81</v>
      </c>
      <c r="AX221" s="2" t="s">
        <v>168</v>
      </c>
      <c r="AY221" s="2">
        <v>482</v>
      </c>
      <c r="AZ221" s="2" t="s">
        <v>81</v>
      </c>
      <c r="BA221" s="2" t="s">
        <v>168</v>
      </c>
      <c r="BB221" s="2">
        <v>482</v>
      </c>
      <c r="BC221" s="2" t="s">
        <v>81</v>
      </c>
      <c r="BD221" s="2" t="s">
        <v>168</v>
      </c>
      <c r="BE221" s="23" t="str">
        <f t="shared" si="39"/>
        <v>EMF ja</v>
      </c>
      <c r="BF221" s="23">
        <f t="shared" si="35"/>
        <v>50</v>
      </c>
      <c r="BG221" s="23" t="str">
        <f t="shared" si="36"/>
        <v>&lt;100m</v>
      </c>
      <c r="BH221" s="23">
        <f t="shared" si="37"/>
        <v>1</v>
      </c>
      <c r="BM221" s="2" t="s">
        <v>162</v>
      </c>
      <c r="BN221" s="2">
        <v>50</v>
      </c>
      <c r="BO221" s="2" t="s">
        <v>1155</v>
      </c>
      <c r="BP221" s="3">
        <v>1</v>
      </c>
      <c r="BQ221" s="2" t="s">
        <v>1156</v>
      </c>
    </row>
    <row r="222" spans="1:69" ht="16.149999999999999" customHeight="1" x14ac:dyDescent="0.25">
      <c r="A222" s="16">
        <v>221</v>
      </c>
      <c r="B222" s="17" t="s">
        <v>87</v>
      </c>
      <c r="C222" s="48" t="s">
        <v>1157</v>
      </c>
      <c r="D222" s="2" t="s">
        <v>371</v>
      </c>
      <c r="E222" s="48" t="s">
        <v>1158</v>
      </c>
      <c r="F222" s="67">
        <v>42282</v>
      </c>
      <c r="G222" s="3">
        <f t="shared" si="30"/>
        <v>10</v>
      </c>
      <c r="H222" s="3">
        <f t="shared" si="31"/>
        <v>2015</v>
      </c>
      <c r="I222" s="19">
        <v>0.73611111111111105</v>
      </c>
      <c r="J222" s="20">
        <f t="shared" si="38"/>
        <v>17</v>
      </c>
      <c r="K222" s="5" t="str">
        <f t="shared" si="32"/>
        <v>ja</v>
      </c>
      <c r="L222" s="21" t="s">
        <v>73</v>
      </c>
      <c r="M222" s="6" t="s">
        <v>115</v>
      </c>
      <c r="N222" s="5">
        <v>70</v>
      </c>
      <c r="O222" s="17" t="s">
        <v>126</v>
      </c>
      <c r="P222" s="17" t="s">
        <v>1159</v>
      </c>
      <c r="R222" s="6" t="s">
        <v>77</v>
      </c>
      <c r="T222" s="22" t="s">
        <v>79</v>
      </c>
      <c r="U222" s="2" t="s">
        <v>139</v>
      </c>
      <c r="V222" s="73"/>
      <c r="X222" s="2">
        <v>565</v>
      </c>
      <c r="Y222" s="2" t="s">
        <v>81</v>
      </c>
      <c r="Z222" s="2" t="s">
        <v>84</v>
      </c>
      <c r="AA222" s="2">
        <v>565</v>
      </c>
      <c r="AB222" s="2" t="s">
        <v>81</v>
      </c>
      <c r="AC222" s="2" t="s">
        <v>84</v>
      </c>
      <c r="AD222" s="2" t="s">
        <v>109</v>
      </c>
      <c r="AJ222" s="2">
        <v>678</v>
      </c>
      <c r="AK222" s="2" t="s">
        <v>81</v>
      </c>
      <c r="AL222" s="2" t="s">
        <v>84</v>
      </c>
      <c r="AM222" s="2">
        <v>678</v>
      </c>
      <c r="AN222" s="2" t="s">
        <v>81</v>
      </c>
      <c r="AO222" s="2" t="s">
        <v>84</v>
      </c>
      <c r="AP222" s="2">
        <v>678</v>
      </c>
      <c r="AQ222" s="2" t="s">
        <v>81</v>
      </c>
      <c r="AR222" s="2" t="s">
        <v>84</v>
      </c>
      <c r="AV222" s="2">
        <v>50</v>
      </c>
      <c r="AW222" s="2" t="s">
        <v>94</v>
      </c>
      <c r="AX222" s="2" t="s">
        <v>84</v>
      </c>
      <c r="BE222" s="23" t="str">
        <f t="shared" si="39"/>
        <v>EMF ja</v>
      </c>
      <c r="BF222" s="23">
        <f t="shared" si="35"/>
        <v>40</v>
      </c>
      <c r="BG222" s="23" t="str">
        <f t="shared" si="36"/>
        <v>&lt;100m</v>
      </c>
      <c r="BH222" s="23">
        <f t="shared" si="37"/>
        <v>1</v>
      </c>
      <c r="BM222" s="2" t="s">
        <v>162</v>
      </c>
      <c r="BN222" s="2">
        <v>40</v>
      </c>
      <c r="BO222" s="2" t="s">
        <v>1160</v>
      </c>
      <c r="BP222" s="3">
        <v>1</v>
      </c>
      <c r="BQ222" s="2" t="s">
        <v>1161</v>
      </c>
    </row>
    <row r="223" spans="1:69" ht="16.149999999999999" customHeight="1" x14ac:dyDescent="0.25">
      <c r="A223" s="16">
        <v>222</v>
      </c>
      <c r="B223" s="17" t="s">
        <v>69</v>
      </c>
      <c r="C223" s="48" t="s">
        <v>1162</v>
      </c>
      <c r="D223" s="2" t="s">
        <v>124</v>
      </c>
      <c r="E223" s="48" t="s">
        <v>1163</v>
      </c>
      <c r="F223" s="67">
        <v>42310</v>
      </c>
      <c r="G223" s="3">
        <f t="shared" si="30"/>
        <v>11</v>
      </c>
      <c r="H223" s="3">
        <f t="shared" si="31"/>
        <v>2015</v>
      </c>
      <c r="I223" s="19">
        <v>0.9375</v>
      </c>
      <c r="J223" s="20">
        <f t="shared" si="38"/>
        <v>22</v>
      </c>
      <c r="K223" s="5" t="str">
        <f t="shared" si="32"/>
        <v>ja</v>
      </c>
      <c r="L223" s="5" t="s">
        <v>91</v>
      </c>
      <c r="M223" s="6" t="s">
        <v>74</v>
      </c>
      <c r="N223" s="5">
        <v>21</v>
      </c>
      <c r="O223" s="2" t="s">
        <v>140</v>
      </c>
      <c r="P223" s="17" t="s">
        <v>1164</v>
      </c>
      <c r="Q223" s="6" t="s">
        <v>186</v>
      </c>
      <c r="R223" s="6" t="s">
        <v>77</v>
      </c>
      <c r="S223" s="2" t="s">
        <v>78</v>
      </c>
      <c r="T223" s="6" t="s">
        <v>154</v>
      </c>
      <c r="X223" s="2">
        <v>83</v>
      </c>
      <c r="Y223" s="2" t="s">
        <v>81</v>
      </c>
      <c r="Z223" s="2" t="s">
        <v>84</v>
      </c>
      <c r="AA223" s="2">
        <v>83</v>
      </c>
      <c r="AB223" s="2" t="s">
        <v>94</v>
      </c>
      <c r="AC223" s="2" t="s">
        <v>84</v>
      </c>
      <c r="AD223" s="2">
        <v>83</v>
      </c>
      <c r="AE223" s="2" t="s">
        <v>81</v>
      </c>
      <c r="AF223" s="2" t="s">
        <v>84</v>
      </c>
      <c r="AJ223" s="2">
        <v>178</v>
      </c>
      <c r="AK223" s="2" t="s">
        <v>83</v>
      </c>
      <c r="AL223" s="2" t="s">
        <v>161</v>
      </c>
      <c r="AM223" s="2">
        <v>178</v>
      </c>
      <c r="AN223" s="2" t="s">
        <v>81</v>
      </c>
      <c r="AO223" s="2" t="s">
        <v>161</v>
      </c>
      <c r="AP223" s="2">
        <v>178</v>
      </c>
      <c r="AQ223" s="2" t="s">
        <v>81</v>
      </c>
      <c r="AR223" s="2" t="s">
        <v>161</v>
      </c>
      <c r="BE223" s="23" t="str">
        <f t="shared" si="39"/>
        <v>EMF ja</v>
      </c>
      <c r="BF223" s="23">
        <f t="shared" si="35"/>
        <v>140</v>
      </c>
      <c r="BG223" s="23" t="str">
        <f t="shared" si="36"/>
        <v>100-499m</v>
      </c>
      <c r="BH223" s="23">
        <f t="shared" si="37"/>
        <v>1</v>
      </c>
      <c r="BI223" s="2" t="s">
        <v>162</v>
      </c>
      <c r="BJ223" s="2">
        <v>140</v>
      </c>
      <c r="BO223" s="2" t="s">
        <v>1165</v>
      </c>
      <c r="BP223" s="3">
        <v>1</v>
      </c>
      <c r="BQ223" s="2" t="s">
        <v>1166</v>
      </c>
    </row>
    <row r="224" spans="1:69" ht="16.149999999999999" customHeight="1" x14ac:dyDescent="0.25">
      <c r="A224" s="16">
        <v>223</v>
      </c>
      <c r="B224" s="17" t="s">
        <v>69</v>
      </c>
      <c r="C224" s="48" t="s">
        <v>1167</v>
      </c>
      <c r="D224" s="2" t="s">
        <v>137</v>
      </c>
      <c r="E224" s="48" t="s">
        <v>1168</v>
      </c>
      <c r="F224" s="67">
        <v>42309</v>
      </c>
      <c r="G224" s="3">
        <f t="shared" si="30"/>
        <v>11</v>
      </c>
      <c r="H224" s="3">
        <f t="shared" si="31"/>
        <v>2015</v>
      </c>
      <c r="I224" s="19">
        <v>0.64583333333333304</v>
      </c>
      <c r="J224" s="20">
        <f t="shared" si="38"/>
        <v>15</v>
      </c>
      <c r="K224" s="5" t="str">
        <f t="shared" si="32"/>
        <v>ja</v>
      </c>
      <c r="L224" s="5" t="s">
        <v>91</v>
      </c>
      <c r="M224" s="6" t="s">
        <v>74</v>
      </c>
      <c r="N224" s="5">
        <v>63</v>
      </c>
      <c r="O224" s="2" t="s">
        <v>140</v>
      </c>
      <c r="P224" s="17" t="s">
        <v>1169</v>
      </c>
      <c r="R224" s="6" t="s">
        <v>77</v>
      </c>
      <c r="T224" s="22" t="s">
        <v>79</v>
      </c>
      <c r="X224" s="2">
        <v>748</v>
      </c>
      <c r="Y224" s="2" t="s">
        <v>83</v>
      </c>
      <c r="Z224" s="2" t="s">
        <v>168</v>
      </c>
      <c r="AA224" s="2">
        <v>748</v>
      </c>
      <c r="AB224" s="2" t="s">
        <v>83</v>
      </c>
      <c r="AC224" s="2" t="s">
        <v>168</v>
      </c>
      <c r="AD224" s="2">
        <v>748</v>
      </c>
      <c r="AE224" s="2" t="s">
        <v>83</v>
      </c>
      <c r="AF224" s="2" t="s">
        <v>168</v>
      </c>
      <c r="AK224" s="2" t="s">
        <v>83</v>
      </c>
      <c r="AL224" s="2" t="s">
        <v>84</v>
      </c>
      <c r="AN224" s="2" t="s">
        <v>83</v>
      </c>
      <c r="AO224" s="2" t="s">
        <v>84</v>
      </c>
      <c r="AQ224" s="2" t="s">
        <v>81</v>
      </c>
      <c r="AR224" s="2" t="s">
        <v>84</v>
      </c>
      <c r="BE224" s="23" t="str">
        <f t="shared" si="39"/>
        <v>EMF ja</v>
      </c>
      <c r="BF224" s="23">
        <f t="shared" si="35"/>
        <v>100</v>
      </c>
      <c r="BG224" s="23" t="str">
        <f t="shared" si="36"/>
        <v>100-499m</v>
      </c>
      <c r="BH224" s="23">
        <f t="shared" si="37"/>
        <v>1</v>
      </c>
      <c r="BK224" s="2" t="s">
        <v>162</v>
      </c>
      <c r="BL224" s="2">
        <v>100</v>
      </c>
      <c r="BO224" s="2" t="s">
        <v>1170</v>
      </c>
      <c r="BP224" s="3">
        <v>1</v>
      </c>
      <c r="BQ224" s="2" t="s">
        <v>1171</v>
      </c>
    </row>
    <row r="225" spans="1:69" ht="16.149999999999999" customHeight="1" x14ac:dyDescent="0.25">
      <c r="A225" s="16">
        <v>224</v>
      </c>
      <c r="B225" s="17" t="s">
        <v>87</v>
      </c>
      <c r="C225" s="48" t="s">
        <v>309</v>
      </c>
      <c r="D225" s="2" t="s">
        <v>104</v>
      </c>
      <c r="E225" s="48" t="s">
        <v>1172</v>
      </c>
      <c r="F225" s="67">
        <v>42579</v>
      </c>
      <c r="G225" s="3">
        <f t="shared" si="30"/>
        <v>7</v>
      </c>
      <c r="H225" s="3">
        <f t="shared" si="31"/>
        <v>2016</v>
      </c>
      <c r="I225" s="19">
        <v>0.29513888888888901</v>
      </c>
      <c r="J225" s="20">
        <f t="shared" si="38"/>
        <v>7</v>
      </c>
      <c r="K225" s="5" t="str">
        <f t="shared" si="32"/>
        <v>ja</v>
      </c>
      <c r="L225" s="5" t="s">
        <v>91</v>
      </c>
      <c r="M225" s="6" t="s">
        <v>115</v>
      </c>
      <c r="N225" s="5">
        <v>93</v>
      </c>
      <c r="O225" s="17" t="s">
        <v>126</v>
      </c>
      <c r="P225" s="17" t="s">
        <v>1173</v>
      </c>
      <c r="Q225" s="6" t="s">
        <v>186</v>
      </c>
      <c r="R225" s="6" t="s">
        <v>77</v>
      </c>
      <c r="T225" s="6" t="s">
        <v>108</v>
      </c>
      <c r="U225" s="2" t="s">
        <v>74</v>
      </c>
      <c r="X225" s="2">
        <v>510</v>
      </c>
      <c r="Y225" s="2" t="s">
        <v>83</v>
      </c>
      <c r="Z225" s="2" t="s">
        <v>168</v>
      </c>
      <c r="AA225" s="2">
        <v>510</v>
      </c>
      <c r="AB225" s="2" t="s">
        <v>83</v>
      </c>
      <c r="AC225" s="2" t="s">
        <v>168</v>
      </c>
      <c r="AD225" s="2">
        <v>510</v>
      </c>
      <c r="AE225" s="2" t="s">
        <v>81</v>
      </c>
      <c r="AF225" s="2" t="s">
        <v>168</v>
      </c>
      <c r="BE225" s="23" t="str">
        <f t="shared" si="39"/>
        <v>EMF ja</v>
      </c>
      <c r="BF225" s="23">
        <f t="shared" si="35"/>
        <v>800</v>
      </c>
      <c r="BG225" s="23" t="str">
        <f t="shared" si="36"/>
        <v>500+m</v>
      </c>
      <c r="BH225" s="23">
        <f t="shared" si="37"/>
        <v>2</v>
      </c>
      <c r="BI225" s="2" t="s">
        <v>162</v>
      </c>
      <c r="BJ225" s="2">
        <v>900</v>
      </c>
      <c r="BK225" s="2" t="s">
        <v>162</v>
      </c>
      <c r="BL225" s="2">
        <v>800</v>
      </c>
      <c r="BO225" s="2" t="s">
        <v>1174</v>
      </c>
      <c r="BP225" s="3">
        <v>1</v>
      </c>
      <c r="BQ225" s="2" t="s">
        <v>1175</v>
      </c>
    </row>
    <row r="226" spans="1:69" ht="16.149999999999999" customHeight="1" x14ac:dyDescent="0.25">
      <c r="A226" s="16">
        <v>225</v>
      </c>
      <c r="B226" s="17" t="s">
        <v>135</v>
      </c>
      <c r="C226" s="48" t="s">
        <v>381</v>
      </c>
      <c r="D226" s="2" t="s">
        <v>172</v>
      </c>
      <c r="E226" s="48" t="s">
        <v>1176</v>
      </c>
      <c r="F226" s="67">
        <v>43033</v>
      </c>
      <c r="G226" s="3">
        <f t="shared" si="30"/>
        <v>10</v>
      </c>
      <c r="H226" s="3">
        <f t="shared" si="31"/>
        <v>2017</v>
      </c>
      <c r="I226" s="19"/>
      <c r="J226" s="20" t="str">
        <f t="shared" si="38"/>
        <v/>
      </c>
      <c r="K226" s="5" t="str">
        <f t="shared" si="32"/>
        <v>ja</v>
      </c>
      <c r="L226" s="5" t="s">
        <v>91</v>
      </c>
      <c r="M226" s="6" t="s">
        <v>139</v>
      </c>
      <c r="O226" s="17" t="s">
        <v>75</v>
      </c>
      <c r="P226" s="17" t="s">
        <v>1177</v>
      </c>
      <c r="R226" s="6" t="s">
        <v>77</v>
      </c>
      <c r="T226" s="22" t="s">
        <v>79</v>
      </c>
      <c r="U226" s="2" t="s">
        <v>208</v>
      </c>
      <c r="X226" s="2">
        <v>61</v>
      </c>
      <c r="Y226" s="2" t="s">
        <v>81</v>
      </c>
      <c r="Z226" s="2" t="s">
        <v>82</v>
      </c>
      <c r="AA226" s="2">
        <v>61</v>
      </c>
      <c r="AB226" s="2" t="s">
        <v>81</v>
      </c>
      <c r="AC226" s="2" t="s">
        <v>82</v>
      </c>
      <c r="BE226" s="23" t="str">
        <f t="shared" si="39"/>
        <v>EMF nein</v>
      </c>
      <c r="BF226" s="23" t="str">
        <f t="shared" si="35"/>
        <v/>
      </c>
      <c r="BG226" s="23" t="str">
        <f t="shared" si="36"/>
        <v/>
      </c>
      <c r="BH226" s="23">
        <f t="shared" si="37"/>
        <v>0</v>
      </c>
      <c r="BO226" s="2" t="s">
        <v>1178</v>
      </c>
      <c r="BP226" s="3">
        <v>1</v>
      </c>
      <c r="BQ226" s="2" t="s">
        <v>1179</v>
      </c>
    </row>
    <row r="227" spans="1:69" ht="16.149999999999999" customHeight="1" x14ac:dyDescent="0.25">
      <c r="A227" s="16">
        <v>226</v>
      </c>
      <c r="B227" s="17" t="s">
        <v>211</v>
      </c>
      <c r="C227" s="48" t="s">
        <v>1180</v>
      </c>
      <c r="D227" s="2" t="s">
        <v>151</v>
      </c>
      <c r="E227" s="48" t="s">
        <v>1181</v>
      </c>
      <c r="F227" s="67">
        <v>43034</v>
      </c>
      <c r="G227" s="3">
        <f t="shared" si="30"/>
        <v>10</v>
      </c>
      <c r="H227" s="3">
        <f t="shared" si="31"/>
        <v>2017</v>
      </c>
      <c r="I227" s="19">
        <v>0.48611111111111099</v>
      </c>
      <c r="J227" s="20">
        <f t="shared" si="38"/>
        <v>11</v>
      </c>
      <c r="K227" s="5" t="str">
        <f t="shared" si="32"/>
        <v>ja</v>
      </c>
      <c r="L227" s="5" t="s">
        <v>91</v>
      </c>
      <c r="M227" s="6" t="s">
        <v>100</v>
      </c>
      <c r="N227" s="5">
        <v>64</v>
      </c>
      <c r="O227" s="17" t="s">
        <v>126</v>
      </c>
      <c r="P227" s="17" t="s">
        <v>21852</v>
      </c>
      <c r="R227" s="6" t="s">
        <v>77</v>
      </c>
      <c r="T227" s="22"/>
      <c r="X227" s="2">
        <v>457</v>
      </c>
      <c r="Y227" s="2" t="s">
        <v>81</v>
      </c>
      <c r="Z227" s="2" t="s">
        <v>84</v>
      </c>
      <c r="AA227" s="2">
        <v>457</v>
      </c>
      <c r="AB227" s="2" t="s">
        <v>81</v>
      </c>
      <c r="AC227" s="2" t="s">
        <v>84</v>
      </c>
      <c r="AD227" s="2">
        <v>457</v>
      </c>
      <c r="AE227" s="2" t="s">
        <v>81</v>
      </c>
      <c r="AF227" s="2" t="s">
        <v>84</v>
      </c>
      <c r="BE227" s="23" t="str">
        <f t="shared" si="39"/>
        <v>EMF nein</v>
      </c>
      <c r="BF227" s="23" t="str">
        <f t="shared" si="35"/>
        <v/>
      </c>
      <c r="BG227" s="23" t="str">
        <f t="shared" si="36"/>
        <v/>
      </c>
      <c r="BH227" s="23">
        <f t="shared" si="37"/>
        <v>0</v>
      </c>
      <c r="BO227" s="2" t="s">
        <v>1182</v>
      </c>
      <c r="BP227" s="3">
        <v>1</v>
      </c>
      <c r="BQ227" s="2" t="s">
        <v>1183</v>
      </c>
    </row>
    <row r="228" spans="1:69" ht="16.149999999999999" customHeight="1" x14ac:dyDescent="0.25">
      <c r="A228" s="16">
        <v>227</v>
      </c>
      <c r="B228" s="17" t="s">
        <v>69</v>
      </c>
      <c r="C228" s="48" t="s">
        <v>733</v>
      </c>
      <c r="D228" s="2" t="s">
        <v>371</v>
      </c>
      <c r="E228" s="48" t="s">
        <v>1184</v>
      </c>
      <c r="F228" s="67">
        <v>41903</v>
      </c>
      <c r="G228" s="3">
        <f t="shared" si="30"/>
        <v>9</v>
      </c>
      <c r="H228" s="3">
        <f t="shared" si="31"/>
        <v>2014</v>
      </c>
      <c r="I228" s="19">
        <v>0.33680555555555602</v>
      </c>
      <c r="J228" s="20">
        <f t="shared" si="38"/>
        <v>8</v>
      </c>
      <c r="K228" s="5" t="str">
        <f t="shared" si="32"/>
        <v>ja</v>
      </c>
      <c r="L228" s="5" t="s">
        <v>91</v>
      </c>
      <c r="M228" s="6" t="s">
        <v>74</v>
      </c>
      <c r="N228" s="5">
        <v>19</v>
      </c>
      <c r="O228" s="2" t="s">
        <v>140</v>
      </c>
      <c r="P228" s="17" t="s">
        <v>1185</v>
      </c>
      <c r="R228" s="6" t="s">
        <v>77</v>
      </c>
      <c r="S228" s="2" t="s">
        <v>78</v>
      </c>
      <c r="T228" s="22" t="s">
        <v>79</v>
      </c>
      <c r="U228" s="2" t="s">
        <v>74</v>
      </c>
      <c r="BE228" s="23" t="str">
        <f t="shared" si="39"/>
        <v>EMF ja</v>
      </c>
      <c r="BF228" s="23">
        <f t="shared" si="35"/>
        <v>1000</v>
      </c>
      <c r="BG228" s="23" t="str">
        <f t="shared" si="36"/>
        <v>500+m</v>
      </c>
      <c r="BH228" s="23">
        <f t="shared" si="37"/>
        <v>2</v>
      </c>
      <c r="BI228" s="2" t="s">
        <v>110</v>
      </c>
      <c r="BK228" s="2" t="s">
        <v>162</v>
      </c>
      <c r="BL228" s="2">
        <v>1000</v>
      </c>
      <c r="BO228" s="2" t="s">
        <v>1186</v>
      </c>
      <c r="BP228" s="3">
        <v>1</v>
      </c>
      <c r="BQ228" s="2" t="s">
        <v>1187</v>
      </c>
    </row>
    <row r="229" spans="1:69" ht="16.149999999999999" customHeight="1" x14ac:dyDescent="0.25">
      <c r="A229" s="16">
        <v>228</v>
      </c>
      <c r="B229" s="17" t="s">
        <v>87</v>
      </c>
      <c r="C229" s="48" t="s">
        <v>1188</v>
      </c>
      <c r="D229" s="2" t="s">
        <v>124</v>
      </c>
      <c r="E229" s="48" t="s">
        <v>1189</v>
      </c>
      <c r="F229" s="67">
        <v>43034</v>
      </c>
      <c r="G229" s="3">
        <f t="shared" si="30"/>
        <v>10</v>
      </c>
      <c r="H229" s="3">
        <f t="shared" si="31"/>
        <v>2017</v>
      </c>
      <c r="I229" s="19">
        <v>0.47916666666666702</v>
      </c>
      <c r="J229" s="20">
        <f t="shared" si="38"/>
        <v>11</v>
      </c>
      <c r="K229" s="5" t="str">
        <f t="shared" si="32"/>
        <v>ja</v>
      </c>
      <c r="L229" s="21" t="s">
        <v>73</v>
      </c>
      <c r="M229" s="6" t="s">
        <v>74</v>
      </c>
      <c r="N229" s="5">
        <v>70</v>
      </c>
      <c r="O229" s="17" t="s">
        <v>75</v>
      </c>
      <c r="P229" s="17" t="s">
        <v>1190</v>
      </c>
      <c r="R229" s="6" t="s">
        <v>77</v>
      </c>
      <c r="T229" s="22" t="s">
        <v>79</v>
      </c>
      <c r="U229" s="2" t="s">
        <v>100</v>
      </c>
      <c r="X229" s="2">
        <v>65</v>
      </c>
      <c r="Y229" s="2" t="s">
        <v>83</v>
      </c>
      <c r="Z229" s="2" t="s">
        <v>84</v>
      </c>
      <c r="AA229" s="2">
        <v>50</v>
      </c>
      <c r="AB229" s="2" t="s">
        <v>81</v>
      </c>
      <c r="AC229" s="2" t="s">
        <v>84</v>
      </c>
      <c r="AD229" s="2">
        <v>50</v>
      </c>
      <c r="AE229" s="2" t="s">
        <v>83</v>
      </c>
      <c r="AF229" s="2" t="s">
        <v>84</v>
      </c>
      <c r="AJ229" s="2">
        <v>275</v>
      </c>
      <c r="AK229" s="2" t="s">
        <v>83</v>
      </c>
      <c r="AL229" s="2" t="s">
        <v>84</v>
      </c>
      <c r="AM229" s="2">
        <v>275</v>
      </c>
      <c r="AN229" s="2" t="s">
        <v>81</v>
      </c>
      <c r="AO229" s="2" t="s">
        <v>84</v>
      </c>
      <c r="AP229" s="2">
        <v>275</v>
      </c>
      <c r="AQ229" s="2" t="s">
        <v>81</v>
      </c>
      <c r="AR229" s="2" t="s">
        <v>84</v>
      </c>
      <c r="BE229" s="23" t="str">
        <f t="shared" si="39"/>
        <v>EMF nein</v>
      </c>
      <c r="BF229" s="23" t="str">
        <f t="shared" si="35"/>
        <v/>
      </c>
      <c r="BG229" s="23" t="str">
        <f t="shared" si="36"/>
        <v/>
      </c>
      <c r="BH229" s="23">
        <f t="shared" si="37"/>
        <v>0</v>
      </c>
      <c r="BP229" s="3">
        <v>1</v>
      </c>
      <c r="BQ229" s="2" t="s">
        <v>1191</v>
      </c>
    </row>
    <row r="230" spans="1:69" ht="16.149999999999999" customHeight="1" x14ac:dyDescent="0.25">
      <c r="A230" s="16">
        <v>229</v>
      </c>
      <c r="B230" s="17" t="s">
        <v>69</v>
      </c>
      <c r="C230" s="48" t="s">
        <v>1192</v>
      </c>
      <c r="D230" s="2" t="s">
        <v>151</v>
      </c>
      <c r="E230" s="48" t="s">
        <v>1193</v>
      </c>
      <c r="F230" s="67">
        <v>42326</v>
      </c>
      <c r="G230" s="3">
        <f t="shared" si="30"/>
        <v>11</v>
      </c>
      <c r="H230" s="3">
        <f t="shared" si="31"/>
        <v>2015</v>
      </c>
      <c r="I230" s="19">
        <v>0.70833333333333304</v>
      </c>
      <c r="J230" s="20">
        <f t="shared" si="38"/>
        <v>17</v>
      </c>
      <c r="K230" s="5" t="str">
        <f t="shared" si="32"/>
        <v>ja</v>
      </c>
      <c r="L230" s="21" t="s">
        <v>73</v>
      </c>
      <c r="M230" s="6" t="s">
        <v>74</v>
      </c>
      <c r="O230" s="17" t="s">
        <v>126</v>
      </c>
      <c r="P230" s="17" t="s">
        <v>1194</v>
      </c>
      <c r="R230" s="6" t="s">
        <v>77</v>
      </c>
      <c r="T230" s="22"/>
      <c r="U230" s="2" t="s">
        <v>74</v>
      </c>
      <c r="X230" s="2">
        <v>340</v>
      </c>
      <c r="Y230" s="2" t="s">
        <v>81</v>
      </c>
      <c r="Z230" s="2" t="s">
        <v>84</v>
      </c>
      <c r="AA230" s="2">
        <v>340</v>
      </c>
      <c r="AB230" s="2" t="s">
        <v>81</v>
      </c>
      <c r="AC230" s="2" t="s">
        <v>84</v>
      </c>
      <c r="AD230" s="2">
        <v>340</v>
      </c>
      <c r="AE230" s="2" t="s">
        <v>81</v>
      </c>
      <c r="AF230" s="2" t="s">
        <v>84</v>
      </c>
      <c r="BE230" s="23" t="str">
        <f t="shared" si="39"/>
        <v>EMF nein</v>
      </c>
      <c r="BF230" s="23" t="str">
        <f t="shared" si="35"/>
        <v/>
      </c>
      <c r="BG230" s="23" t="str">
        <f t="shared" si="36"/>
        <v/>
      </c>
      <c r="BH230" s="23">
        <f t="shared" si="37"/>
        <v>0</v>
      </c>
      <c r="BP230" s="3">
        <v>1</v>
      </c>
      <c r="BQ230" s="2" t="s">
        <v>1195</v>
      </c>
    </row>
    <row r="231" spans="1:69" ht="16.149999999999999" customHeight="1" x14ac:dyDescent="0.25">
      <c r="A231" s="16">
        <v>230</v>
      </c>
      <c r="B231" s="17" t="s">
        <v>87</v>
      </c>
      <c r="C231" s="48" t="s">
        <v>1196</v>
      </c>
      <c r="D231" s="2" t="s">
        <v>89</v>
      </c>
      <c r="E231" s="48" t="s">
        <v>1197</v>
      </c>
      <c r="F231" s="67">
        <v>42304</v>
      </c>
      <c r="G231" s="3">
        <f t="shared" si="30"/>
        <v>10</v>
      </c>
      <c r="H231" s="3">
        <f t="shared" si="31"/>
        <v>2015</v>
      </c>
      <c r="I231" s="19">
        <v>0.45833333333333298</v>
      </c>
      <c r="J231" s="20">
        <f t="shared" si="38"/>
        <v>11</v>
      </c>
      <c r="K231" s="5" t="str">
        <f t="shared" si="32"/>
        <v>ja</v>
      </c>
      <c r="L231" s="5" t="s">
        <v>91</v>
      </c>
      <c r="M231" s="6" t="s">
        <v>74</v>
      </c>
      <c r="N231" s="5">
        <v>88</v>
      </c>
      <c r="O231" s="17" t="s">
        <v>126</v>
      </c>
      <c r="P231" s="17" t="s">
        <v>1198</v>
      </c>
      <c r="R231" s="6" t="s">
        <v>77</v>
      </c>
      <c r="T231" s="22"/>
      <c r="U231" s="2" t="s">
        <v>74</v>
      </c>
      <c r="X231" s="2">
        <v>120</v>
      </c>
      <c r="Y231" s="2" t="s">
        <v>83</v>
      </c>
      <c r="Z231" s="2" t="s">
        <v>82</v>
      </c>
      <c r="AD231" s="2">
        <v>120</v>
      </c>
      <c r="AE231" s="2" t="s">
        <v>83</v>
      </c>
      <c r="AF231" s="2" t="s">
        <v>82</v>
      </c>
      <c r="BE231" s="23" t="str">
        <f t="shared" si="39"/>
        <v>EMF nein</v>
      </c>
      <c r="BF231" s="23" t="str">
        <f t="shared" si="35"/>
        <v/>
      </c>
      <c r="BG231" s="23" t="str">
        <f t="shared" si="36"/>
        <v/>
      </c>
      <c r="BH231" s="23">
        <f t="shared" si="37"/>
        <v>0</v>
      </c>
      <c r="BP231" s="3">
        <v>1</v>
      </c>
      <c r="BQ231" s="2" t="s">
        <v>1199</v>
      </c>
    </row>
    <row r="232" spans="1:69" ht="16.149999999999999" customHeight="1" x14ac:dyDescent="0.25">
      <c r="A232" s="16">
        <v>231</v>
      </c>
      <c r="B232" s="17" t="s">
        <v>87</v>
      </c>
      <c r="C232" s="48" t="s">
        <v>1200</v>
      </c>
      <c r="D232" s="2" t="s">
        <v>124</v>
      </c>
      <c r="E232" s="48" t="s">
        <v>1201</v>
      </c>
      <c r="F232" s="67">
        <v>43035</v>
      </c>
      <c r="G232" s="3">
        <f t="shared" si="30"/>
        <v>10</v>
      </c>
      <c r="H232" s="3">
        <f t="shared" si="31"/>
        <v>2017</v>
      </c>
      <c r="I232" s="19">
        <v>0.47916666666666702</v>
      </c>
      <c r="J232" s="20">
        <f t="shared" si="38"/>
        <v>11</v>
      </c>
      <c r="K232" s="5" t="str">
        <f t="shared" si="32"/>
        <v>ja</v>
      </c>
      <c r="L232" s="21" t="s">
        <v>73</v>
      </c>
      <c r="M232" s="6" t="s">
        <v>74</v>
      </c>
      <c r="N232" s="5">
        <v>79</v>
      </c>
      <c r="O232" s="17" t="s">
        <v>75</v>
      </c>
      <c r="P232" s="17" t="s">
        <v>1202</v>
      </c>
      <c r="R232" s="6" t="s">
        <v>77</v>
      </c>
      <c r="T232" s="22" t="s">
        <v>79</v>
      </c>
      <c r="U232" s="2" t="s">
        <v>208</v>
      </c>
      <c r="X232" s="2">
        <v>322</v>
      </c>
      <c r="Y232" s="2" t="s">
        <v>81</v>
      </c>
      <c r="Z232" s="2" t="s">
        <v>84</v>
      </c>
      <c r="AD232" s="2">
        <v>322</v>
      </c>
      <c r="AE232" s="2" t="s">
        <v>83</v>
      </c>
      <c r="AF232" s="2" t="s">
        <v>84</v>
      </c>
      <c r="AP232" s="2">
        <v>75</v>
      </c>
      <c r="AQ232" s="2" t="s">
        <v>94</v>
      </c>
      <c r="AR232" s="2" t="s">
        <v>84</v>
      </c>
      <c r="BE232" s="23" t="str">
        <f t="shared" si="39"/>
        <v>EMF nein</v>
      </c>
      <c r="BF232" s="23" t="str">
        <f t="shared" si="35"/>
        <v/>
      </c>
      <c r="BG232" s="23" t="str">
        <f t="shared" si="36"/>
        <v/>
      </c>
      <c r="BH232" s="23">
        <f t="shared" si="37"/>
        <v>0</v>
      </c>
      <c r="BO232" s="2" t="s">
        <v>1203</v>
      </c>
      <c r="BP232" s="3">
        <v>1</v>
      </c>
      <c r="BQ232" s="2" t="s">
        <v>1204</v>
      </c>
    </row>
    <row r="233" spans="1:69" ht="16.149999999999999" customHeight="1" x14ac:dyDescent="0.25">
      <c r="A233" s="16">
        <v>232</v>
      </c>
      <c r="B233" s="17" t="s">
        <v>87</v>
      </c>
      <c r="C233" s="48" t="s">
        <v>1205</v>
      </c>
      <c r="D233" s="2" t="s">
        <v>192</v>
      </c>
      <c r="E233" s="48" t="s">
        <v>835</v>
      </c>
      <c r="F233" s="67">
        <v>43034</v>
      </c>
      <c r="G233" s="3">
        <f t="shared" ref="G233:G296" si="40">IF(F233&lt;&gt;"",MONTH(F233),"")</f>
        <v>10</v>
      </c>
      <c r="H233" s="3">
        <f t="shared" ref="H233:H267" si="41">IF(F233&lt;&gt;"",YEAR(F233),"")</f>
        <v>2017</v>
      </c>
      <c r="I233" s="19">
        <v>0.80555555555555503</v>
      </c>
      <c r="J233" s="20">
        <f t="shared" si="38"/>
        <v>19</v>
      </c>
      <c r="K233" s="5" t="str">
        <f t="shared" ref="K233:K276" si="42">IF(COUNTA(W233:BN233)=0,"nein","ja")</f>
        <v>ja</v>
      </c>
      <c r="L233" s="5" t="s">
        <v>91</v>
      </c>
      <c r="M233" s="6" t="s">
        <v>74</v>
      </c>
      <c r="N233" s="5">
        <v>74</v>
      </c>
      <c r="O233" s="17" t="s">
        <v>126</v>
      </c>
      <c r="P233" s="17" t="s">
        <v>1206</v>
      </c>
      <c r="R233" s="6" t="s">
        <v>77</v>
      </c>
      <c r="T233" s="22"/>
      <c r="X233" s="2">
        <v>209</v>
      </c>
      <c r="Y233" s="2" t="s">
        <v>83</v>
      </c>
      <c r="Z233" s="2" t="s">
        <v>84</v>
      </c>
      <c r="AA233" s="2">
        <v>209</v>
      </c>
      <c r="AB233" s="2" t="s">
        <v>81</v>
      </c>
      <c r="AC233" s="2" t="s">
        <v>84</v>
      </c>
      <c r="AD233" s="2">
        <v>209</v>
      </c>
      <c r="AE233" s="2" t="s">
        <v>83</v>
      </c>
      <c r="AF233" s="2" t="s">
        <v>84</v>
      </c>
      <c r="BE233" s="23" t="str">
        <f t="shared" si="39"/>
        <v>EMF nein</v>
      </c>
      <c r="BF233" s="23" t="str">
        <f t="shared" si="35"/>
        <v/>
      </c>
      <c r="BG233" s="23" t="str">
        <f t="shared" si="36"/>
        <v/>
      </c>
      <c r="BH233" s="23">
        <f t="shared" si="37"/>
        <v>0</v>
      </c>
      <c r="BO233" s="2" t="s">
        <v>1207</v>
      </c>
      <c r="BP233" s="3">
        <v>1</v>
      </c>
      <c r="BQ233" s="2" t="s">
        <v>1208</v>
      </c>
    </row>
    <row r="234" spans="1:69" ht="16.149999999999999" customHeight="1" x14ac:dyDescent="0.25">
      <c r="A234" s="16">
        <v>233</v>
      </c>
      <c r="B234" s="17" t="s">
        <v>87</v>
      </c>
      <c r="C234" s="48" t="s">
        <v>949</v>
      </c>
      <c r="D234" s="2" t="s">
        <v>172</v>
      </c>
      <c r="E234" s="48" t="s">
        <v>1209</v>
      </c>
      <c r="F234" s="67">
        <v>43035</v>
      </c>
      <c r="G234" s="3">
        <f t="shared" si="40"/>
        <v>10</v>
      </c>
      <c r="H234" s="3">
        <f t="shared" si="41"/>
        <v>2017</v>
      </c>
      <c r="I234" s="19">
        <v>0.48958333333333298</v>
      </c>
      <c r="J234" s="20">
        <f t="shared" si="38"/>
        <v>11</v>
      </c>
      <c r="K234" s="5" t="str">
        <f t="shared" si="42"/>
        <v>ja</v>
      </c>
      <c r="L234" s="21" t="s">
        <v>73</v>
      </c>
      <c r="M234" s="6" t="s">
        <v>74</v>
      </c>
      <c r="N234" s="5">
        <v>81</v>
      </c>
      <c r="O234" s="17" t="s">
        <v>75</v>
      </c>
      <c r="P234" s="17" t="s">
        <v>1210</v>
      </c>
      <c r="R234" s="6" t="s">
        <v>77</v>
      </c>
      <c r="T234" s="22" t="s">
        <v>79</v>
      </c>
      <c r="U234" s="2" t="s">
        <v>208</v>
      </c>
      <c r="X234" s="2">
        <v>537</v>
      </c>
      <c r="Y234" s="2" t="s">
        <v>81</v>
      </c>
      <c r="Z234" s="2" t="s">
        <v>82</v>
      </c>
      <c r="AA234" s="2">
        <v>537</v>
      </c>
      <c r="AB234" s="2" t="s">
        <v>81</v>
      </c>
      <c r="AC234" s="2" t="s">
        <v>82</v>
      </c>
      <c r="AD234" s="2">
        <v>537</v>
      </c>
      <c r="AE234" s="2" t="s">
        <v>83</v>
      </c>
      <c r="AF234" s="2" t="s">
        <v>82</v>
      </c>
      <c r="AJ234" s="2">
        <v>763</v>
      </c>
      <c r="AK234" s="2" t="s">
        <v>83</v>
      </c>
      <c r="AL234" s="2" t="s">
        <v>82</v>
      </c>
      <c r="AP234" s="2">
        <v>763</v>
      </c>
      <c r="AQ234" s="2" t="s">
        <v>83</v>
      </c>
      <c r="AR234" s="2" t="s">
        <v>82</v>
      </c>
      <c r="BE234" s="23" t="str">
        <f t="shared" si="39"/>
        <v>EMF nein</v>
      </c>
      <c r="BF234" s="23" t="str">
        <f t="shared" si="35"/>
        <v/>
      </c>
      <c r="BG234" s="23" t="str">
        <f t="shared" si="36"/>
        <v/>
      </c>
      <c r="BH234" s="23">
        <f t="shared" si="37"/>
        <v>0</v>
      </c>
      <c r="BO234" s="2" t="s">
        <v>1211</v>
      </c>
      <c r="BP234" s="3">
        <v>1</v>
      </c>
      <c r="BQ234" s="2" t="s">
        <v>1212</v>
      </c>
    </row>
    <row r="235" spans="1:69" ht="16.149999999999999" customHeight="1" x14ac:dyDescent="0.25">
      <c r="A235" s="16">
        <v>234</v>
      </c>
      <c r="B235" s="17" t="s">
        <v>87</v>
      </c>
      <c r="C235" s="48" t="s">
        <v>1213</v>
      </c>
      <c r="D235" s="2" t="s">
        <v>896</v>
      </c>
      <c r="E235" s="48" t="s">
        <v>1214</v>
      </c>
      <c r="F235" s="67">
        <v>43036</v>
      </c>
      <c r="G235" s="3">
        <f t="shared" si="40"/>
        <v>10</v>
      </c>
      <c r="H235" s="3">
        <f t="shared" si="41"/>
        <v>2017</v>
      </c>
      <c r="I235" s="19">
        <v>0.39583333333333298</v>
      </c>
      <c r="J235" s="20">
        <f t="shared" si="38"/>
        <v>9</v>
      </c>
      <c r="K235" s="5" t="str">
        <f t="shared" si="42"/>
        <v>ja</v>
      </c>
      <c r="L235" s="5" t="s">
        <v>91</v>
      </c>
      <c r="M235" s="6" t="s">
        <v>74</v>
      </c>
      <c r="N235" s="5">
        <v>73</v>
      </c>
      <c r="O235" s="17" t="s">
        <v>75</v>
      </c>
      <c r="P235" s="17" t="s">
        <v>1215</v>
      </c>
      <c r="R235" s="6" t="s">
        <v>77</v>
      </c>
      <c r="T235" s="22" t="s">
        <v>79</v>
      </c>
      <c r="U235" s="2" t="s">
        <v>208</v>
      </c>
      <c r="X235" s="2">
        <v>270</v>
      </c>
      <c r="Y235" s="2" t="s">
        <v>81</v>
      </c>
      <c r="Z235" s="2" t="s">
        <v>84</v>
      </c>
      <c r="AD235" s="2">
        <v>270</v>
      </c>
      <c r="AE235" s="2" t="s">
        <v>81</v>
      </c>
      <c r="AF235" s="2" t="s">
        <v>84</v>
      </c>
      <c r="BE235" s="23" t="str">
        <f t="shared" si="39"/>
        <v>EMF nein</v>
      </c>
      <c r="BF235" s="23" t="str">
        <f t="shared" si="35"/>
        <v/>
      </c>
      <c r="BG235" s="23" t="str">
        <f t="shared" si="36"/>
        <v/>
      </c>
      <c r="BH235" s="23">
        <f t="shared" si="37"/>
        <v>0</v>
      </c>
      <c r="BO235" s="2" t="s">
        <v>1216</v>
      </c>
      <c r="BP235" s="3">
        <v>1</v>
      </c>
      <c r="BQ235" s="2" t="s">
        <v>1217</v>
      </c>
    </row>
    <row r="236" spans="1:69" ht="16.149999999999999" customHeight="1" x14ac:dyDescent="0.25">
      <c r="A236" s="16">
        <v>235</v>
      </c>
      <c r="B236" s="17" t="s">
        <v>87</v>
      </c>
      <c r="C236" s="48" t="s">
        <v>269</v>
      </c>
      <c r="D236" s="2" t="s">
        <v>89</v>
      </c>
      <c r="E236" s="48" t="s">
        <v>1218</v>
      </c>
      <c r="F236" s="67">
        <v>42567</v>
      </c>
      <c r="G236" s="3">
        <f t="shared" si="40"/>
        <v>7</v>
      </c>
      <c r="H236" s="3">
        <f t="shared" si="41"/>
        <v>2016</v>
      </c>
      <c r="I236" s="19">
        <v>0.4375</v>
      </c>
      <c r="J236" s="20">
        <f t="shared" si="38"/>
        <v>10</v>
      </c>
      <c r="K236" s="5" t="str">
        <f t="shared" si="42"/>
        <v>ja</v>
      </c>
      <c r="L236" s="21" t="s">
        <v>73</v>
      </c>
      <c r="M236" s="6" t="s">
        <v>74</v>
      </c>
      <c r="N236" s="5">
        <v>82</v>
      </c>
      <c r="O236" s="17" t="s">
        <v>126</v>
      </c>
      <c r="P236" s="17" t="s">
        <v>1219</v>
      </c>
      <c r="R236" s="6" t="s">
        <v>335</v>
      </c>
      <c r="T236" s="6" t="s">
        <v>108</v>
      </c>
      <c r="U236" s="2" t="s">
        <v>74</v>
      </c>
      <c r="X236" s="2">
        <v>570</v>
      </c>
      <c r="Y236" s="2" t="s">
        <v>81</v>
      </c>
      <c r="Z236" s="2" t="s">
        <v>84</v>
      </c>
      <c r="AA236" s="2">
        <v>570</v>
      </c>
      <c r="AB236" s="2" t="s">
        <v>81</v>
      </c>
      <c r="AC236" s="2" t="s">
        <v>84</v>
      </c>
      <c r="AD236" s="2">
        <v>570</v>
      </c>
      <c r="AE236" s="2" t="s">
        <v>81</v>
      </c>
      <c r="AF236" s="2" t="s">
        <v>84</v>
      </c>
      <c r="BE236" s="23" t="str">
        <f t="shared" si="39"/>
        <v>EMF nein</v>
      </c>
      <c r="BF236" s="23" t="str">
        <f t="shared" si="35"/>
        <v/>
      </c>
      <c r="BG236" s="23" t="str">
        <f t="shared" si="36"/>
        <v/>
      </c>
      <c r="BH236" s="23">
        <f t="shared" si="37"/>
        <v>0</v>
      </c>
      <c r="BO236" s="2" t="s">
        <v>1220</v>
      </c>
      <c r="BP236" s="3">
        <v>1</v>
      </c>
      <c r="BQ236" s="2" t="s">
        <v>1221</v>
      </c>
    </row>
    <row r="237" spans="1:69" ht="16.149999999999999" customHeight="1" x14ac:dyDescent="0.25">
      <c r="A237" s="16">
        <v>236</v>
      </c>
      <c r="B237" s="17" t="s">
        <v>69</v>
      </c>
      <c r="C237" s="48" t="s">
        <v>119</v>
      </c>
      <c r="D237" s="2" t="s">
        <v>89</v>
      </c>
      <c r="E237" s="48" t="s">
        <v>1222</v>
      </c>
      <c r="F237" s="67">
        <v>42658</v>
      </c>
      <c r="G237" s="3">
        <f t="shared" si="40"/>
        <v>10</v>
      </c>
      <c r="H237" s="3">
        <f t="shared" si="41"/>
        <v>2016</v>
      </c>
      <c r="I237" s="19">
        <v>0.69097222222222199</v>
      </c>
      <c r="J237" s="20">
        <f t="shared" si="38"/>
        <v>16</v>
      </c>
      <c r="K237" s="5" t="str">
        <f t="shared" si="42"/>
        <v>ja</v>
      </c>
      <c r="L237" s="5" t="s">
        <v>91</v>
      </c>
      <c r="M237" s="6" t="s">
        <v>74</v>
      </c>
      <c r="N237" s="5">
        <v>41</v>
      </c>
      <c r="O237" s="17" t="s">
        <v>75</v>
      </c>
      <c r="P237" s="17" t="s">
        <v>1223</v>
      </c>
      <c r="R237" s="6" t="s">
        <v>77</v>
      </c>
      <c r="S237" s="2" t="s">
        <v>78</v>
      </c>
      <c r="T237" s="22" t="s">
        <v>79</v>
      </c>
      <c r="X237" s="2">
        <v>481</v>
      </c>
      <c r="Y237" s="2" t="s">
        <v>81</v>
      </c>
      <c r="Z237" s="2" t="s">
        <v>168</v>
      </c>
      <c r="AA237" s="2">
        <v>481</v>
      </c>
      <c r="AB237" s="2" t="s">
        <v>81</v>
      </c>
      <c r="AC237" s="2" t="s">
        <v>168</v>
      </c>
      <c r="AD237" s="2">
        <v>481</v>
      </c>
      <c r="AE237" s="2" t="s">
        <v>83</v>
      </c>
      <c r="AF237" s="2" t="s">
        <v>168</v>
      </c>
      <c r="BE237" s="23" t="str">
        <f t="shared" si="39"/>
        <v>EMF nein</v>
      </c>
      <c r="BF237" s="23" t="str">
        <f t="shared" si="35"/>
        <v/>
      </c>
      <c r="BG237" s="23" t="str">
        <f t="shared" si="36"/>
        <v/>
      </c>
      <c r="BH237" s="23">
        <f t="shared" si="37"/>
        <v>0</v>
      </c>
      <c r="BO237" s="2" t="s">
        <v>1224</v>
      </c>
      <c r="BP237" s="3">
        <v>1</v>
      </c>
      <c r="BQ237" s="2" t="s">
        <v>1225</v>
      </c>
    </row>
    <row r="238" spans="1:69" ht="16.149999999999999" customHeight="1" x14ac:dyDescent="0.25">
      <c r="A238" s="16">
        <v>237</v>
      </c>
      <c r="B238" s="17" t="s">
        <v>69</v>
      </c>
      <c r="C238" s="48" t="s">
        <v>269</v>
      </c>
      <c r="D238" s="2" t="s">
        <v>89</v>
      </c>
      <c r="E238" s="48" t="s">
        <v>1226</v>
      </c>
      <c r="F238" s="67">
        <v>42358</v>
      </c>
      <c r="G238" s="3">
        <f t="shared" si="40"/>
        <v>12</v>
      </c>
      <c r="H238" s="3">
        <f t="shared" si="41"/>
        <v>2015</v>
      </c>
      <c r="I238" s="19">
        <v>0.58333333333333304</v>
      </c>
      <c r="J238" s="20">
        <f t="shared" si="38"/>
        <v>14</v>
      </c>
      <c r="K238" s="5" t="str">
        <f t="shared" si="42"/>
        <v>ja</v>
      </c>
      <c r="L238" s="5" t="s">
        <v>91</v>
      </c>
      <c r="M238" s="6" t="s">
        <v>74</v>
      </c>
      <c r="N238" s="5">
        <v>81</v>
      </c>
      <c r="O238" s="17" t="s">
        <v>75</v>
      </c>
      <c r="P238" s="17" t="s">
        <v>1227</v>
      </c>
      <c r="Q238" s="6" t="s">
        <v>186</v>
      </c>
      <c r="R238" s="6" t="s">
        <v>77</v>
      </c>
      <c r="S238" s="2" t="s">
        <v>132</v>
      </c>
      <c r="T238" s="6" t="s">
        <v>154</v>
      </c>
      <c r="U238" s="2" t="s">
        <v>74</v>
      </c>
      <c r="W238" s="2" t="s">
        <v>1228</v>
      </c>
      <c r="X238" s="2">
        <v>436</v>
      </c>
      <c r="Y238" s="2" t="s">
        <v>81</v>
      </c>
      <c r="Z238" s="2" t="s">
        <v>84</v>
      </c>
      <c r="AA238" s="2">
        <v>436</v>
      </c>
      <c r="AB238" s="2" t="s">
        <v>81</v>
      </c>
      <c r="AC238" s="2" t="s">
        <v>84</v>
      </c>
      <c r="AD238" s="2">
        <v>436</v>
      </c>
      <c r="AE238" s="2" t="s">
        <v>81</v>
      </c>
      <c r="AF238" s="2" t="s">
        <v>84</v>
      </c>
      <c r="AJ238" s="2">
        <v>1280</v>
      </c>
      <c r="AK238" s="2" t="s">
        <v>81</v>
      </c>
      <c r="AL238" s="2" t="s">
        <v>168</v>
      </c>
      <c r="AM238" s="2">
        <v>1280</v>
      </c>
      <c r="AN238" s="2" t="s">
        <v>81</v>
      </c>
      <c r="AO238" s="2" t="s">
        <v>168</v>
      </c>
      <c r="AP238" s="2">
        <v>1280</v>
      </c>
      <c r="AQ238" s="2" t="s">
        <v>81</v>
      </c>
      <c r="AR238" s="2" t="s">
        <v>168</v>
      </c>
      <c r="BE238" s="23" t="str">
        <f t="shared" si="39"/>
        <v>EMF nein</v>
      </c>
      <c r="BF238" s="23" t="str">
        <f t="shared" si="35"/>
        <v/>
      </c>
      <c r="BG238" s="23" t="str">
        <f t="shared" si="36"/>
        <v/>
      </c>
      <c r="BH238" s="23">
        <f t="shared" si="37"/>
        <v>0</v>
      </c>
      <c r="BO238" s="2" t="s">
        <v>1229</v>
      </c>
      <c r="BP238" s="3">
        <v>1</v>
      </c>
      <c r="BQ238" s="2" t="s">
        <v>1230</v>
      </c>
    </row>
    <row r="239" spans="1:69" ht="16.149999999999999" customHeight="1" x14ac:dyDescent="0.25">
      <c r="A239" s="16">
        <v>238</v>
      </c>
      <c r="B239" s="17" t="s">
        <v>69</v>
      </c>
      <c r="C239" s="48" t="s">
        <v>1231</v>
      </c>
      <c r="D239" s="2" t="s">
        <v>158</v>
      </c>
      <c r="E239" s="48" t="s">
        <v>382</v>
      </c>
      <c r="F239" s="67">
        <v>42360</v>
      </c>
      <c r="G239" s="3">
        <f t="shared" si="40"/>
        <v>12</v>
      </c>
      <c r="H239" s="3">
        <f t="shared" si="41"/>
        <v>2015</v>
      </c>
      <c r="I239" s="19">
        <v>0.62152777777777801</v>
      </c>
      <c r="J239" s="20">
        <f t="shared" ref="J239:J267" si="43">IF(I239&lt;&gt;"",HOUR(I239),"")</f>
        <v>14</v>
      </c>
      <c r="K239" s="5" t="str">
        <f t="shared" si="42"/>
        <v>ja</v>
      </c>
      <c r="L239" s="21" t="s">
        <v>73</v>
      </c>
      <c r="M239" s="6" t="s">
        <v>74</v>
      </c>
      <c r="N239" s="5">
        <v>55</v>
      </c>
      <c r="O239" s="17" t="s">
        <v>75</v>
      </c>
      <c r="P239" s="17" t="s">
        <v>1232</v>
      </c>
      <c r="Q239" s="6" t="s">
        <v>186</v>
      </c>
      <c r="R239" s="6" t="s">
        <v>77</v>
      </c>
      <c r="S239" s="2" t="s">
        <v>1233</v>
      </c>
      <c r="T239" s="6" t="s">
        <v>108</v>
      </c>
      <c r="U239" s="2" t="s">
        <v>74</v>
      </c>
      <c r="X239" s="2">
        <v>20</v>
      </c>
      <c r="Y239" s="2" t="s">
        <v>94</v>
      </c>
      <c r="Z239" s="2" t="s">
        <v>82</v>
      </c>
      <c r="AA239" s="2">
        <v>20</v>
      </c>
      <c r="AB239" s="2" t="s">
        <v>94</v>
      </c>
      <c r="AC239" s="2" t="s">
        <v>82</v>
      </c>
      <c r="AD239" s="2">
        <v>20</v>
      </c>
      <c r="AE239" s="2" t="s">
        <v>94</v>
      </c>
      <c r="AF239" s="2" t="s">
        <v>82</v>
      </c>
      <c r="BE239" s="23" t="str">
        <f t="shared" si="39"/>
        <v>EMF nein</v>
      </c>
      <c r="BF239" s="23" t="str">
        <f t="shared" si="35"/>
        <v/>
      </c>
      <c r="BG239" s="23" t="str">
        <f t="shared" si="36"/>
        <v/>
      </c>
      <c r="BH239" s="23">
        <f t="shared" si="37"/>
        <v>0</v>
      </c>
      <c r="BO239" s="2" t="s">
        <v>1234</v>
      </c>
      <c r="BP239" s="3">
        <v>1</v>
      </c>
      <c r="BQ239" s="2" t="s">
        <v>1235</v>
      </c>
    </row>
    <row r="240" spans="1:69" ht="16.149999999999999" customHeight="1" x14ac:dyDescent="0.25">
      <c r="A240" s="16">
        <v>239</v>
      </c>
      <c r="B240" s="17" t="s">
        <v>211</v>
      </c>
      <c r="C240" s="48" t="s">
        <v>1236</v>
      </c>
      <c r="D240" s="2" t="s">
        <v>89</v>
      </c>
      <c r="E240" s="48" t="s">
        <v>1237</v>
      </c>
      <c r="F240" s="67">
        <v>43037</v>
      </c>
      <c r="G240" s="3">
        <f t="shared" si="40"/>
        <v>10</v>
      </c>
      <c r="H240" s="3">
        <f t="shared" si="41"/>
        <v>2017</v>
      </c>
      <c r="I240" s="19">
        <v>0.1875</v>
      </c>
      <c r="J240" s="20">
        <f t="shared" si="43"/>
        <v>4</v>
      </c>
      <c r="K240" s="5" t="str">
        <f t="shared" si="42"/>
        <v>ja</v>
      </c>
      <c r="L240" s="5" t="s">
        <v>91</v>
      </c>
      <c r="M240" s="6" t="s">
        <v>74</v>
      </c>
      <c r="N240" s="5">
        <v>28</v>
      </c>
      <c r="O240" s="17" t="s">
        <v>75</v>
      </c>
      <c r="P240" s="17" t="s">
        <v>1238</v>
      </c>
      <c r="R240" s="6" t="s">
        <v>77</v>
      </c>
      <c r="T240" s="22"/>
      <c r="X240" s="2">
        <v>40</v>
      </c>
      <c r="Y240" s="2" t="s">
        <v>81</v>
      </c>
      <c r="Z240" s="2" t="s">
        <v>168</v>
      </c>
      <c r="AA240" s="2">
        <v>240</v>
      </c>
      <c r="AB240" s="2" t="s">
        <v>81</v>
      </c>
      <c r="AC240" s="2" t="s">
        <v>168</v>
      </c>
      <c r="AD240" s="2">
        <v>240</v>
      </c>
      <c r="AE240" s="2" t="s">
        <v>81</v>
      </c>
      <c r="AF240" s="2" t="s">
        <v>168</v>
      </c>
      <c r="BE240" s="23" t="str">
        <f t="shared" si="39"/>
        <v>EMF nein</v>
      </c>
      <c r="BF240" s="23" t="str">
        <f t="shared" si="35"/>
        <v/>
      </c>
      <c r="BG240" s="23" t="str">
        <f t="shared" si="36"/>
        <v/>
      </c>
      <c r="BH240" s="23">
        <f t="shared" si="37"/>
        <v>0</v>
      </c>
      <c r="BO240" s="2" t="s">
        <v>1239</v>
      </c>
      <c r="BP240" s="3">
        <v>1</v>
      </c>
      <c r="BQ240" s="2" t="s">
        <v>1240</v>
      </c>
    </row>
    <row r="241" spans="1:69" ht="16.149999999999999" customHeight="1" x14ac:dyDescent="0.25">
      <c r="A241" s="16">
        <v>240</v>
      </c>
      <c r="B241" s="17" t="s">
        <v>69</v>
      </c>
      <c r="C241" s="48" t="s">
        <v>1241</v>
      </c>
      <c r="D241" s="2" t="s">
        <v>575</v>
      </c>
      <c r="E241" s="48" t="s">
        <v>1242</v>
      </c>
      <c r="F241" s="67">
        <v>42361</v>
      </c>
      <c r="G241" s="3">
        <f t="shared" si="40"/>
        <v>12</v>
      </c>
      <c r="H241" s="3">
        <f t="shared" si="41"/>
        <v>2015</v>
      </c>
      <c r="I241" s="19">
        <v>0.54166666666666696</v>
      </c>
      <c r="J241" s="20">
        <f t="shared" si="43"/>
        <v>13</v>
      </c>
      <c r="K241" s="5" t="str">
        <f t="shared" si="42"/>
        <v>ja</v>
      </c>
      <c r="L241" s="5" t="s">
        <v>91</v>
      </c>
      <c r="M241" s="6" t="s">
        <v>74</v>
      </c>
      <c r="N241" s="5">
        <v>64</v>
      </c>
      <c r="O241" s="17" t="s">
        <v>75</v>
      </c>
      <c r="P241" s="17" t="s">
        <v>1243</v>
      </c>
      <c r="R241" s="6" t="s">
        <v>77</v>
      </c>
      <c r="S241" s="2" t="s">
        <v>93</v>
      </c>
      <c r="T241" s="22"/>
      <c r="W241" s="2" t="s">
        <v>1244</v>
      </c>
      <c r="BE241" s="23" t="str">
        <f t="shared" si="39"/>
        <v>EMF nein</v>
      </c>
      <c r="BF241" s="23" t="str">
        <f t="shared" si="35"/>
        <v/>
      </c>
      <c r="BG241" s="23" t="str">
        <f t="shared" si="36"/>
        <v/>
      </c>
      <c r="BH241" s="23">
        <f t="shared" si="37"/>
        <v>0</v>
      </c>
      <c r="BO241" s="2" t="s">
        <v>1245</v>
      </c>
      <c r="BP241" s="3">
        <v>1</v>
      </c>
      <c r="BQ241" s="2" t="s">
        <v>1246</v>
      </c>
    </row>
    <row r="242" spans="1:69" ht="16.149999999999999" customHeight="1" x14ac:dyDescent="0.25">
      <c r="A242" s="16">
        <v>241</v>
      </c>
      <c r="B242" s="17" t="s">
        <v>69</v>
      </c>
      <c r="C242" s="48" t="s">
        <v>1188</v>
      </c>
      <c r="D242" s="2" t="s">
        <v>124</v>
      </c>
      <c r="E242" s="48" t="s">
        <v>21987</v>
      </c>
      <c r="F242" s="67">
        <v>42361</v>
      </c>
      <c r="G242" s="3">
        <f t="shared" si="40"/>
        <v>12</v>
      </c>
      <c r="H242" s="3">
        <f t="shared" si="41"/>
        <v>2015</v>
      </c>
      <c r="I242" s="19">
        <v>0.70833333333333304</v>
      </c>
      <c r="J242" s="20">
        <f t="shared" si="43"/>
        <v>17</v>
      </c>
      <c r="K242" s="5" t="str">
        <f t="shared" si="42"/>
        <v>ja</v>
      </c>
      <c r="L242" s="5" t="s">
        <v>91</v>
      </c>
      <c r="M242" s="6" t="s">
        <v>74</v>
      </c>
      <c r="N242" s="5">
        <v>49</v>
      </c>
      <c r="O242" s="17" t="s">
        <v>75</v>
      </c>
      <c r="P242" s="17" t="s">
        <v>1247</v>
      </c>
      <c r="Q242" s="6" t="s">
        <v>186</v>
      </c>
      <c r="R242" s="6" t="s">
        <v>77</v>
      </c>
      <c r="S242" s="2" t="s">
        <v>78</v>
      </c>
      <c r="T242" s="22" t="s">
        <v>79</v>
      </c>
      <c r="U242" s="2" t="s">
        <v>74</v>
      </c>
      <c r="W242" s="2" t="s">
        <v>1248</v>
      </c>
      <c r="X242" s="2">
        <v>200</v>
      </c>
      <c r="Y242" s="2" t="s">
        <v>83</v>
      </c>
      <c r="Z242" s="2" t="s">
        <v>82</v>
      </c>
      <c r="AA242" s="2">
        <v>200</v>
      </c>
      <c r="AB242" s="2" t="s">
        <v>81</v>
      </c>
      <c r="AC242" s="2" t="s">
        <v>82</v>
      </c>
      <c r="AD242" s="2">
        <v>200</v>
      </c>
      <c r="AE242" s="2" t="s">
        <v>83</v>
      </c>
      <c r="AF242" s="2" t="s">
        <v>82</v>
      </c>
      <c r="AJ242" s="2">
        <v>20</v>
      </c>
      <c r="AK242" s="2" t="s">
        <v>94</v>
      </c>
      <c r="AL242" s="2" t="s">
        <v>82</v>
      </c>
      <c r="AV242" s="73">
        <v>280</v>
      </c>
      <c r="AW242" s="73" t="s">
        <v>81</v>
      </c>
      <c r="AX242" s="73" t="s">
        <v>82</v>
      </c>
      <c r="BE242" s="23" t="str">
        <f t="shared" si="39"/>
        <v>EMF nein</v>
      </c>
      <c r="BF242" s="23" t="str">
        <f t="shared" si="35"/>
        <v/>
      </c>
      <c r="BG242" s="23" t="str">
        <f t="shared" si="36"/>
        <v/>
      </c>
      <c r="BH242" s="23">
        <f t="shared" si="37"/>
        <v>0</v>
      </c>
      <c r="BP242" s="3">
        <v>1</v>
      </c>
      <c r="BQ242" s="2" t="s">
        <v>1249</v>
      </c>
    </row>
    <row r="243" spans="1:69" ht="16.149999999999999" customHeight="1" x14ac:dyDescent="0.25">
      <c r="A243" s="16">
        <v>242</v>
      </c>
      <c r="B243" s="17" t="s">
        <v>69</v>
      </c>
      <c r="C243" s="48" t="s">
        <v>1250</v>
      </c>
      <c r="D243" s="2" t="s">
        <v>348</v>
      </c>
      <c r="E243" s="48" t="s">
        <v>1251</v>
      </c>
      <c r="F243" s="67">
        <v>42367</v>
      </c>
      <c r="G243" s="3">
        <f t="shared" si="40"/>
        <v>12</v>
      </c>
      <c r="H243" s="3">
        <f t="shared" si="41"/>
        <v>2015</v>
      </c>
      <c r="I243" s="19">
        <v>0.67013888888888895</v>
      </c>
      <c r="J243" s="20">
        <f t="shared" si="43"/>
        <v>16</v>
      </c>
      <c r="K243" s="5" t="str">
        <f t="shared" si="42"/>
        <v>ja</v>
      </c>
      <c r="L243" s="5" t="s">
        <v>91</v>
      </c>
      <c r="M243" s="6" t="s">
        <v>74</v>
      </c>
      <c r="N243" s="5">
        <v>83</v>
      </c>
      <c r="O243" s="17" t="s">
        <v>126</v>
      </c>
      <c r="P243" s="17" t="s">
        <v>1252</v>
      </c>
      <c r="R243" s="6" t="s">
        <v>77</v>
      </c>
      <c r="S243" s="2" t="s">
        <v>132</v>
      </c>
      <c r="T243" s="22"/>
      <c r="X243" s="2">
        <v>530</v>
      </c>
      <c r="Y243" s="2" t="s">
        <v>81</v>
      </c>
      <c r="Z243" s="2" t="s">
        <v>82</v>
      </c>
      <c r="AA243" s="2">
        <v>530</v>
      </c>
      <c r="AB243" s="2" t="s">
        <v>81</v>
      </c>
      <c r="AC243" s="2" t="s">
        <v>82</v>
      </c>
      <c r="AD243" s="2">
        <v>530</v>
      </c>
      <c r="AE243" s="2" t="s">
        <v>81</v>
      </c>
      <c r="AF243" s="2" t="s">
        <v>82</v>
      </c>
      <c r="AJ243" s="2">
        <v>100</v>
      </c>
      <c r="AL243" s="2" t="s">
        <v>82</v>
      </c>
      <c r="AV243" s="2">
        <v>229</v>
      </c>
      <c r="AW243" s="2" t="s">
        <v>81</v>
      </c>
      <c r="AX243" s="2" t="s">
        <v>161</v>
      </c>
      <c r="BE243" s="23" t="str">
        <f t="shared" si="39"/>
        <v>EMF ja</v>
      </c>
      <c r="BF243" s="23">
        <f t="shared" si="35"/>
        <v>260</v>
      </c>
      <c r="BG243" s="23" t="str">
        <f t="shared" si="36"/>
        <v>100-499m</v>
      </c>
      <c r="BH243" s="23">
        <f t="shared" si="37"/>
        <v>1</v>
      </c>
      <c r="BM243" s="2" t="s">
        <v>162</v>
      </c>
      <c r="BN243" s="2">
        <v>260</v>
      </c>
      <c r="BO243" s="2" t="s">
        <v>1253</v>
      </c>
      <c r="BP243" s="3">
        <v>1</v>
      </c>
      <c r="BQ243" s="2" t="s">
        <v>1254</v>
      </c>
    </row>
    <row r="244" spans="1:69" ht="16.149999999999999" customHeight="1" x14ac:dyDescent="0.25">
      <c r="A244" s="16">
        <v>243</v>
      </c>
      <c r="B244" s="17" t="s">
        <v>69</v>
      </c>
      <c r="C244" s="48" t="s">
        <v>1255</v>
      </c>
      <c r="D244" s="2" t="s">
        <v>348</v>
      </c>
      <c r="E244" s="48" t="s">
        <v>1126</v>
      </c>
      <c r="F244" s="67">
        <v>42378</v>
      </c>
      <c r="G244" s="3">
        <f t="shared" si="40"/>
        <v>1</v>
      </c>
      <c r="H244" s="3">
        <f t="shared" si="41"/>
        <v>2016</v>
      </c>
      <c r="I244" s="19">
        <v>0.8125</v>
      </c>
      <c r="J244" s="20">
        <f t="shared" si="43"/>
        <v>19</v>
      </c>
      <c r="K244" s="5" t="str">
        <f t="shared" si="42"/>
        <v>ja</v>
      </c>
      <c r="L244" s="5" t="s">
        <v>91</v>
      </c>
      <c r="M244" s="6" t="s">
        <v>74</v>
      </c>
      <c r="N244" s="5">
        <v>59</v>
      </c>
      <c r="O244" s="2" t="s">
        <v>140</v>
      </c>
      <c r="P244" s="17" t="s">
        <v>1256</v>
      </c>
      <c r="R244" s="6" t="s">
        <v>335</v>
      </c>
      <c r="S244" s="2" t="s">
        <v>132</v>
      </c>
      <c r="T244" s="6" t="s">
        <v>154</v>
      </c>
      <c r="X244" s="2">
        <v>485</v>
      </c>
      <c r="Y244" s="2" t="s">
        <v>81</v>
      </c>
      <c r="Z244" s="2" t="s">
        <v>82</v>
      </c>
      <c r="AA244" s="2">
        <v>485</v>
      </c>
      <c r="AB244" s="2" t="s">
        <v>94</v>
      </c>
      <c r="AC244" s="2" t="s">
        <v>82</v>
      </c>
      <c r="AD244" s="2">
        <v>485</v>
      </c>
      <c r="AE244" s="2" t="s">
        <v>83</v>
      </c>
      <c r="AF244" s="2" t="s">
        <v>82</v>
      </c>
      <c r="BE244" s="23" t="str">
        <f t="shared" si="39"/>
        <v>EMF ja</v>
      </c>
      <c r="BF244" s="23">
        <f t="shared" si="35"/>
        <v>2500</v>
      </c>
      <c r="BG244" s="23" t="str">
        <f t="shared" si="36"/>
        <v>500+m</v>
      </c>
      <c r="BH244" s="23">
        <f t="shared" si="37"/>
        <v>2</v>
      </c>
      <c r="BI244" s="2" t="s">
        <v>110</v>
      </c>
      <c r="BK244" s="2" t="s">
        <v>162</v>
      </c>
      <c r="BL244" s="2">
        <v>2500</v>
      </c>
      <c r="BP244" s="3">
        <v>1</v>
      </c>
      <c r="BQ244" s="2" t="s">
        <v>1257</v>
      </c>
    </row>
    <row r="245" spans="1:69" ht="16.149999999999999" customHeight="1" x14ac:dyDescent="0.25">
      <c r="A245" s="16">
        <v>244</v>
      </c>
      <c r="B245" s="17" t="s">
        <v>87</v>
      </c>
      <c r="C245" s="48" t="s">
        <v>21911</v>
      </c>
      <c r="D245" s="2" t="s">
        <v>158</v>
      </c>
      <c r="E245" s="48" t="s">
        <v>1258</v>
      </c>
      <c r="F245" s="67">
        <v>42376</v>
      </c>
      <c r="G245" s="3">
        <f t="shared" si="40"/>
        <v>1</v>
      </c>
      <c r="H245" s="3">
        <f t="shared" si="41"/>
        <v>2016</v>
      </c>
      <c r="I245" s="19">
        <v>0.54166666666666696</v>
      </c>
      <c r="J245" s="20">
        <f t="shared" si="43"/>
        <v>13</v>
      </c>
      <c r="K245" s="5" t="str">
        <f t="shared" si="42"/>
        <v>ja</v>
      </c>
      <c r="L245" s="5" t="s">
        <v>91</v>
      </c>
      <c r="M245" s="6" t="s">
        <v>74</v>
      </c>
      <c r="N245" s="5">
        <v>77</v>
      </c>
      <c r="O245" s="17" t="s">
        <v>126</v>
      </c>
      <c r="P245" s="17" t="s">
        <v>1259</v>
      </c>
      <c r="R245" s="6" t="s">
        <v>77</v>
      </c>
      <c r="T245" s="22" t="s">
        <v>79</v>
      </c>
      <c r="U245" s="2" t="s">
        <v>74</v>
      </c>
      <c r="X245" s="2">
        <v>699</v>
      </c>
      <c r="Y245" s="2" t="s">
        <v>83</v>
      </c>
      <c r="Z245" s="2" t="s">
        <v>84</v>
      </c>
      <c r="AA245" s="2">
        <v>699</v>
      </c>
      <c r="AB245" s="2" t="s">
        <v>81</v>
      </c>
      <c r="AC245" s="2" t="s">
        <v>84</v>
      </c>
      <c r="AD245" s="2">
        <v>699</v>
      </c>
      <c r="AE245" s="2" t="s">
        <v>81</v>
      </c>
      <c r="AF245" s="2" t="s">
        <v>84</v>
      </c>
      <c r="BE245" s="23" t="str">
        <f t="shared" si="39"/>
        <v>EMF nein</v>
      </c>
      <c r="BF245" s="23" t="str">
        <f t="shared" si="35"/>
        <v/>
      </c>
      <c r="BG245" s="23" t="str">
        <f t="shared" si="36"/>
        <v/>
      </c>
      <c r="BH245" s="23">
        <f t="shared" si="37"/>
        <v>0</v>
      </c>
      <c r="BO245" s="2" t="s">
        <v>735</v>
      </c>
      <c r="BP245" s="3">
        <v>1</v>
      </c>
      <c r="BQ245" s="2" t="s">
        <v>1260</v>
      </c>
    </row>
    <row r="246" spans="1:69" ht="16.149999999999999" customHeight="1" x14ac:dyDescent="0.25">
      <c r="A246" s="16">
        <v>245</v>
      </c>
      <c r="B246" s="17" t="s">
        <v>87</v>
      </c>
      <c r="C246" s="48" t="s">
        <v>1261</v>
      </c>
      <c r="D246" s="2" t="s">
        <v>89</v>
      </c>
      <c r="E246" s="48" t="s">
        <v>1262</v>
      </c>
      <c r="F246" s="67">
        <v>42381</v>
      </c>
      <c r="G246" s="3">
        <f t="shared" si="40"/>
        <v>1</v>
      </c>
      <c r="H246" s="3">
        <f t="shared" si="41"/>
        <v>2016</v>
      </c>
      <c r="I246" s="19">
        <v>0.76041666666666696</v>
      </c>
      <c r="J246" s="20">
        <f t="shared" si="43"/>
        <v>18</v>
      </c>
      <c r="K246" s="5" t="str">
        <f t="shared" si="42"/>
        <v>ja</v>
      </c>
      <c r="L246" s="21" t="s">
        <v>73</v>
      </c>
      <c r="M246" s="6" t="s">
        <v>74</v>
      </c>
      <c r="N246" s="5">
        <v>70</v>
      </c>
      <c r="O246" s="2" t="s">
        <v>140</v>
      </c>
      <c r="P246" s="17" t="s">
        <v>1263</v>
      </c>
      <c r="R246" s="6" t="s">
        <v>77</v>
      </c>
      <c r="T246" s="22"/>
      <c r="X246" s="2">
        <v>200</v>
      </c>
      <c r="Y246" s="2" t="s">
        <v>83</v>
      </c>
      <c r="Z246" s="2" t="s">
        <v>84</v>
      </c>
      <c r="AA246" s="2">
        <v>200</v>
      </c>
      <c r="AB246" s="2" t="s">
        <v>81</v>
      </c>
      <c r="AC246" s="2" t="s">
        <v>84</v>
      </c>
      <c r="AD246" s="2">
        <v>200</v>
      </c>
      <c r="AE246" s="2" t="s">
        <v>83</v>
      </c>
      <c r="AF246" s="2" t="s">
        <v>84</v>
      </c>
      <c r="AJ246" s="2">
        <v>480</v>
      </c>
      <c r="AK246" s="2" t="s">
        <v>81</v>
      </c>
      <c r="AL246" s="2" t="s">
        <v>168</v>
      </c>
      <c r="AM246" s="2">
        <v>480</v>
      </c>
      <c r="AO246" s="2" t="s">
        <v>168</v>
      </c>
      <c r="AP246" s="2">
        <v>480</v>
      </c>
      <c r="AR246" s="2" t="s">
        <v>168</v>
      </c>
      <c r="BE246" s="23" t="str">
        <f t="shared" si="39"/>
        <v>EMF ja</v>
      </c>
      <c r="BF246" s="23">
        <f t="shared" si="35"/>
        <v>4500</v>
      </c>
      <c r="BG246" s="23" t="str">
        <f t="shared" si="36"/>
        <v>500+m</v>
      </c>
      <c r="BH246" s="23">
        <f t="shared" si="37"/>
        <v>2</v>
      </c>
      <c r="BK246" s="2" t="s">
        <v>162</v>
      </c>
      <c r="BL246" s="2">
        <v>4500</v>
      </c>
      <c r="BM246" s="2" t="s">
        <v>110</v>
      </c>
      <c r="BO246" s="2" t="s">
        <v>1264</v>
      </c>
      <c r="BP246" s="3">
        <v>1</v>
      </c>
      <c r="BQ246" s="2" t="s">
        <v>1265</v>
      </c>
    </row>
    <row r="247" spans="1:69" ht="16.149999999999999" customHeight="1" x14ac:dyDescent="0.25">
      <c r="A247" s="16">
        <v>246</v>
      </c>
      <c r="B247" s="17" t="s">
        <v>69</v>
      </c>
      <c r="C247" s="48" t="s">
        <v>217</v>
      </c>
      <c r="D247" s="2" t="s">
        <v>104</v>
      </c>
      <c r="E247" s="48" t="s">
        <v>1266</v>
      </c>
      <c r="F247" s="67">
        <v>41621</v>
      </c>
      <c r="G247" s="3">
        <f t="shared" si="40"/>
        <v>12</v>
      </c>
      <c r="H247" s="3">
        <f t="shared" si="41"/>
        <v>2013</v>
      </c>
      <c r="I247" s="19">
        <v>0.99375000000000002</v>
      </c>
      <c r="J247" s="20">
        <f t="shared" si="43"/>
        <v>23</v>
      </c>
      <c r="K247" s="5" t="str">
        <f t="shared" si="42"/>
        <v>ja</v>
      </c>
      <c r="L247" s="5" t="s">
        <v>91</v>
      </c>
      <c r="M247" s="6" t="s">
        <v>74</v>
      </c>
      <c r="O247" s="2" t="s">
        <v>140</v>
      </c>
      <c r="P247" s="17" t="s">
        <v>1267</v>
      </c>
      <c r="Q247" s="6" t="s">
        <v>186</v>
      </c>
      <c r="R247" s="6" t="s">
        <v>77</v>
      </c>
      <c r="T247" s="22" t="s">
        <v>79</v>
      </c>
      <c r="X247" s="2">
        <v>340</v>
      </c>
      <c r="Y247" s="2" t="s">
        <v>81</v>
      </c>
      <c r="Z247" s="2" t="s">
        <v>168</v>
      </c>
      <c r="AA247" s="2">
        <v>340</v>
      </c>
      <c r="AB247" s="2" t="s">
        <v>81</v>
      </c>
      <c r="AC247" s="2" t="s">
        <v>168</v>
      </c>
      <c r="AD247" s="2">
        <v>340</v>
      </c>
      <c r="AE247" s="2" t="s">
        <v>81</v>
      </c>
      <c r="AF247" s="2" t="s">
        <v>168</v>
      </c>
      <c r="BE247" s="23" t="str">
        <f t="shared" si="39"/>
        <v>EMF nein</v>
      </c>
      <c r="BF247" s="23" t="str">
        <f t="shared" si="35"/>
        <v/>
      </c>
      <c r="BG247" s="23" t="str">
        <f t="shared" si="36"/>
        <v/>
      </c>
      <c r="BH247" s="23">
        <f t="shared" si="37"/>
        <v>0</v>
      </c>
      <c r="BO247" s="2" t="s">
        <v>1268</v>
      </c>
      <c r="BP247" s="3">
        <v>1</v>
      </c>
      <c r="BQ247" s="2" t="s">
        <v>1269</v>
      </c>
    </row>
    <row r="248" spans="1:69" ht="16.149999999999999" customHeight="1" x14ac:dyDescent="0.25">
      <c r="A248" s="16">
        <v>247</v>
      </c>
      <c r="B248" s="17" t="s">
        <v>69</v>
      </c>
      <c r="C248" s="48" t="s">
        <v>217</v>
      </c>
      <c r="D248" s="2" t="s">
        <v>104</v>
      </c>
      <c r="E248" s="48" t="s">
        <v>1270</v>
      </c>
      <c r="F248" s="67">
        <v>41770</v>
      </c>
      <c r="G248" s="3">
        <f t="shared" si="40"/>
        <v>5</v>
      </c>
      <c r="H248" s="3">
        <f t="shared" si="41"/>
        <v>2014</v>
      </c>
      <c r="I248" s="19">
        <v>0.46180555555555602</v>
      </c>
      <c r="J248" s="20">
        <f t="shared" si="43"/>
        <v>11</v>
      </c>
      <c r="K248" s="5" t="str">
        <f t="shared" si="42"/>
        <v>ja</v>
      </c>
      <c r="L248" s="5" t="s">
        <v>91</v>
      </c>
      <c r="M248" s="6" t="s">
        <v>100</v>
      </c>
      <c r="N248" s="5">
        <v>54</v>
      </c>
      <c r="O248" s="2" t="s">
        <v>140</v>
      </c>
      <c r="P248" s="17" t="s">
        <v>21853</v>
      </c>
      <c r="R248" s="6" t="s">
        <v>77</v>
      </c>
      <c r="T248" s="6" t="s">
        <v>108</v>
      </c>
      <c r="U248" s="2" t="s">
        <v>74</v>
      </c>
      <c r="X248" s="2">
        <v>700</v>
      </c>
      <c r="Y248" s="2" t="s">
        <v>94</v>
      </c>
      <c r="Z248" s="2" t="s">
        <v>168</v>
      </c>
      <c r="AA248" s="2">
        <v>700</v>
      </c>
      <c r="AB248" s="2" t="s">
        <v>81</v>
      </c>
      <c r="AC248" s="2" t="s">
        <v>168</v>
      </c>
      <c r="AD248" s="2">
        <v>700</v>
      </c>
      <c r="AE248" s="2" t="s">
        <v>81</v>
      </c>
      <c r="AF248" s="2" t="s">
        <v>168</v>
      </c>
      <c r="BE248" s="23" t="str">
        <f t="shared" si="39"/>
        <v>EMF nein</v>
      </c>
      <c r="BF248" s="23" t="str">
        <f t="shared" si="35"/>
        <v/>
      </c>
      <c r="BG248" s="23" t="str">
        <f t="shared" si="36"/>
        <v/>
      </c>
      <c r="BH248" s="23">
        <f t="shared" si="37"/>
        <v>0</v>
      </c>
      <c r="BP248" s="3">
        <v>1</v>
      </c>
      <c r="BQ248" s="2" t="s">
        <v>1271</v>
      </c>
    </row>
    <row r="249" spans="1:69" ht="16.149999999999999" customHeight="1" x14ac:dyDescent="0.25">
      <c r="A249" s="16">
        <v>248</v>
      </c>
      <c r="B249" s="17" t="s">
        <v>69</v>
      </c>
      <c r="C249" s="48" t="s">
        <v>1272</v>
      </c>
      <c r="D249" s="2" t="s">
        <v>158</v>
      </c>
      <c r="E249" s="48" t="s">
        <v>1273</v>
      </c>
      <c r="F249" s="67">
        <v>42384</v>
      </c>
      <c r="G249" s="3">
        <f t="shared" si="40"/>
        <v>1</v>
      </c>
      <c r="H249" s="3">
        <f t="shared" si="41"/>
        <v>2016</v>
      </c>
      <c r="I249" s="19">
        <v>0.67013888888888895</v>
      </c>
      <c r="J249" s="20">
        <f t="shared" si="43"/>
        <v>16</v>
      </c>
      <c r="K249" s="5" t="str">
        <f t="shared" si="42"/>
        <v>ja</v>
      </c>
      <c r="L249" s="21" t="s">
        <v>73</v>
      </c>
      <c r="M249" s="6" t="s">
        <v>74</v>
      </c>
      <c r="N249" s="5">
        <v>68</v>
      </c>
      <c r="O249" s="17" t="s">
        <v>75</v>
      </c>
      <c r="P249" s="17" t="s">
        <v>1274</v>
      </c>
      <c r="R249" s="6" t="s">
        <v>77</v>
      </c>
      <c r="T249" s="6" t="s">
        <v>108</v>
      </c>
      <c r="BE249" s="23" t="str">
        <f t="shared" si="39"/>
        <v>EMF nein</v>
      </c>
      <c r="BF249" s="23" t="str">
        <f t="shared" si="35"/>
        <v/>
      </c>
      <c r="BG249" s="23" t="str">
        <f t="shared" si="36"/>
        <v/>
      </c>
      <c r="BH249" s="23">
        <f t="shared" si="37"/>
        <v>0</v>
      </c>
      <c r="BO249" s="2" t="s">
        <v>1275</v>
      </c>
      <c r="BP249" s="3">
        <v>1</v>
      </c>
      <c r="BQ249" s="2" t="s">
        <v>1276</v>
      </c>
    </row>
    <row r="250" spans="1:69" ht="16.149999999999999" customHeight="1" x14ac:dyDescent="0.25">
      <c r="A250" s="16">
        <v>249</v>
      </c>
      <c r="B250" s="17" t="s">
        <v>69</v>
      </c>
      <c r="C250" s="48" t="s">
        <v>1277</v>
      </c>
      <c r="D250" s="2" t="s">
        <v>151</v>
      </c>
      <c r="E250" s="48" t="s">
        <v>1278</v>
      </c>
      <c r="F250" s="67">
        <v>42391</v>
      </c>
      <c r="G250" s="3">
        <f t="shared" si="40"/>
        <v>1</v>
      </c>
      <c r="H250" s="3">
        <f t="shared" si="41"/>
        <v>2016</v>
      </c>
      <c r="I250" s="19">
        <v>0.67361111111111105</v>
      </c>
      <c r="J250" s="20">
        <f t="shared" si="43"/>
        <v>16</v>
      </c>
      <c r="K250" s="5" t="str">
        <f t="shared" si="42"/>
        <v>ja</v>
      </c>
      <c r="L250" s="5" t="s">
        <v>91</v>
      </c>
      <c r="M250" s="6" t="s">
        <v>74</v>
      </c>
      <c r="N250" s="5">
        <v>62</v>
      </c>
      <c r="O250" s="17" t="s">
        <v>126</v>
      </c>
      <c r="P250" s="17" t="s">
        <v>1279</v>
      </c>
      <c r="Q250" s="6" t="s">
        <v>186</v>
      </c>
      <c r="R250" s="6" t="s">
        <v>77</v>
      </c>
      <c r="S250" s="2" t="s">
        <v>132</v>
      </c>
      <c r="T250" s="22" t="s">
        <v>79</v>
      </c>
      <c r="U250" s="2" t="s">
        <v>74</v>
      </c>
      <c r="V250" s="2" t="s">
        <v>79</v>
      </c>
      <c r="X250" s="2">
        <v>230</v>
      </c>
      <c r="Y250" s="2" t="s">
        <v>94</v>
      </c>
      <c r="Z250" s="2" t="s">
        <v>168</v>
      </c>
      <c r="AA250" s="2">
        <v>230</v>
      </c>
      <c r="AB250" s="2" t="s">
        <v>94</v>
      </c>
      <c r="AC250" s="2" t="s">
        <v>168</v>
      </c>
      <c r="AD250" s="2">
        <v>230</v>
      </c>
      <c r="AE250" s="2" t="s">
        <v>81</v>
      </c>
      <c r="AF250" s="2" t="s">
        <v>168</v>
      </c>
      <c r="AN250" s="2" t="s">
        <v>81</v>
      </c>
      <c r="AO250" s="2" t="s">
        <v>168</v>
      </c>
      <c r="BE250" s="23" t="str">
        <f t="shared" si="39"/>
        <v>EMF ja</v>
      </c>
      <c r="BF250" s="23">
        <f t="shared" si="35"/>
        <v>30</v>
      </c>
      <c r="BG250" s="23" t="str">
        <f t="shared" si="36"/>
        <v>&lt;100m</v>
      </c>
      <c r="BH250" s="23">
        <f t="shared" si="37"/>
        <v>1</v>
      </c>
      <c r="BI250" s="44" t="s">
        <v>162</v>
      </c>
      <c r="BJ250" s="44">
        <v>30</v>
      </c>
      <c r="BO250" s="2" t="s">
        <v>1280</v>
      </c>
      <c r="BP250" s="3">
        <v>1</v>
      </c>
      <c r="BQ250" s="2" t="s">
        <v>1281</v>
      </c>
    </row>
    <row r="251" spans="1:69" ht="16.149999999999999" customHeight="1" x14ac:dyDescent="0.25">
      <c r="A251" s="16">
        <v>250</v>
      </c>
      <c r="B251" s="17" t="s">
        <v>69</v>
      </c>
      <c r="C251" s="48" t="s">
        <v>1282</v>
      </c>
      <c r="D251" s="2" t="s">
        <v>206</v>
      </c>
      <c r="E251" s="48" t="s">
        <v>166</v>
      </c>
      <c r="F251" s="67">
        <v>42032</v>
      </c>
      <c r="G251" s="3">
        <f t="shared" si="40"/>
        <v>1</v>
      </c>
      <c r="H251" s="3">
        <f t="shared" si="41"/>
        <v>2015</v>
      </c>
      <c r="I251" s="19">
        <v>0.16666666666666699</v>
      </c>
      <c r="J251" s="20">
        <f t="shared" si="43"/>
        <v>4</v>
      </c>
      <c r="K251" s="5" t="str">
        <f t="shared" si="42"/>
        <v>ja</v>
      </c>
      <c r="L251" s="5" t="s">
        <v>91</v>
      </c>
      <c r="M251" s="6" t="s">
        <v>354</v>
      </c>
      <c r="N251" s="5">
        <v>39</v>
      </c>
      <c r="O251" s="2" t="s">
        <v>140</v>
      </c>
      <c r="P251" s="17" t="s">
        <v>1283</v>
      </c>
      <c r="R251" s="6" t="s">
        <v>77</v>
      </c>
      <c r="S251" s="2" t="s">
        <v>78</v>
      </c>
      <c r="T251" s="22" t="s">
        <v>79</v>
      </c>
      <c r="U251" s="2" t="s">
        <v>139</v>
      </c>
      <c r="X251" s="2">
        <v>359</v>
      </c>
      <c r="Y251" s="2" t="s">
        <v>83</v>
      </c>
      <c r="Z251" s="2" t="s">
        <v>161</v>
      </c>
      <c r="AA251" s="2">
        <v>359</v>
      </c>
      <c r="AB251" s="2" t="s">
        <v>81</v>
      </c>
      <c r="AC251" s="2" t="s">
        <v>161</v>
      </c>
      <c r="AD251" s="2">
        <v>359</v>
      </c>
      <c r="AE251" s="2" t="s">
        <v>83</v>
      </c>
      <c r="AF251" s="2" t="s">
        <v>161</v>
      </c>
      <c r="BE251" s="23" t="str">
        <f>IF(COUNTA(BI251,#REF!,#REF!) &gt; 0,"EMF ja","EMF nein")</f>
        <v>EMF ja</v>
      </c>
      <c r="BF251" s="23">
        <f t="shared" si="35"/>
        <v>4000</v>
      </c>
      <c r="BG251" s="23" t="str">
        <f t="shared" si="36"/>
        <v>500+m</v>
      </c>
      <c r="BH251" s="23">
        <f>COUNTA(BI251,#REF!,#REF!)</f>
        <v>2</v>
      </c>
      <c r="BK251" s="2" t="s">
        <v>162</v>
      </c>
      <c r="BL251" s="2">
        <v>5000</v>
      </c>
      <c r="BM251" s="2" t="s">
        <v>162</v>
      </c>
      <c r="BN251" s="2">
        <v>4000</v>
      </c>
      <c r="BO251" s="2" t="s">
        <v>1284</v>
      </c>
      <c r="BP251" s="3">
        <v>1</v>
      </c>
      <c r="BQ251" s="2" t="s">
        <v>1285</v>
      </c>
    </row>
    <row r="252" spans="1:69" ht="16.149999999999999" customHeight="1" x14ac:dyDescent="0.25">
      <c r="A252" s="16">
        <v>251</v>
      </c>
      <c r="B252" s="17" t="s">
        <v>87</v>
      </c>
      <c r="C252" s="48" t="s">
        <v>1286</v>
      </c>
      <c r="D252" s="2" t="s">
        <v>89</v>
      </c>
      <c r="E252" s="48" t="s">
        <v>1287</v>
      </c>
      <c r="F252" s="67">
        <v>42382</v>
      </c>
      <c r="G252" s="3">
        <f t="shared" si="40"/>
        <v>1</v>
      </c>
      <c r="H252" s="3">
        <f t="shared" si="41"/>
        <v>2016</v>
      </c>
      <c r="I252" s="19">
        <v>0.72916666666666696</v>
      </c>
      <c r="J252" s="20">
        <f t="shared" si="43"/>
        <v>17</v>
      </c>
      <c r="K252" s="5" t="str">
        <f t="shared" si="42"/>
        <v>ja</v>
      </c>
      <c r="L252" s="21" t="s">
        <v>73</v>
      </c>
      <c r="M252" s="6" t="s">
        <v>208</v>
      </c>
      <c r="N252" s="5">
        <v>78</v>
      </c>
      <c r="O252" s="17" t="s">
        <v>75</v>
      </c>
      <c r="P252" s="17" t="s">
        <v>1288</v>
      </c>
      <c r="R252" s="6" t="s">
        <v>77</v>
      </c>
      <c r="T252" s="22" t="s">
        <v>79</v>
      </c>
      <c r="V252" s="2" t="s">
        <v>79</v>
      </c>
      <c r="W252" s="2" t="s">
        <v>1071</v>
      </c>
      <c r="X252" s="392">
        <v>346</v>
      </c>
      <c r="Y252" s="392" t="s">
        <v>83</v>
      </c>
      <c r="Z252" s="392" t="s">
        <v>84</v>
      </c>
      <c r="AA252" s="392">
        <v>346</v>
      </c>
      <c r="AB252" s="392" t="s">
        <v>81</v>
      </c>
      <c r="AC252" s="392" t="s">
        <v>84</v>
      </c>
      <c r="AD252" s="392">
        <v>346</v>
      </c>
      <c r="AE252" s="392" t="s">
        <v>81</v>
      </c>
      <c r="AF252" s="392" t="s">
        <v>84</v>
      </c>
      <c r="AJ252" s="2" t="s">
        <v>109</v>
      </c>
      <c r="AK252" s="2" t="s">
        <v>109</v>
      </c>
      <c r="AL252" s="2" t="s">
        <v>109</v>
      </c>
      <c r="AM252" s="2" t="s">
        <v>109</v>
      </c>
      <c r="AN252" s="2" t="s">
        <v>109</v>
      </c>
      <c r="AO252" s="2" t="s">
        <v>109</v>
      </c>
      <c r="AP252" s="2" t="s">
        <v>109</v>
      </c>
      <c r="AQ252" s="2" t="s">
        <v>109</v>
      </c>
      <c r="AR252" s="2" t="s">
        <v>109</v>
      </c>
      <c r="BE252" s="23" t="str">
        <f>IF(COUNTA(BI252,BK251,BM251) &gt; 0,"EMF ja","EMF nein")</f>
        <v>EMF ja</v>
      </c>
      <c r="BF252" s="23">
        <f>IF(SUM(BJ252,BL251,BN252)=0,"",MIN(BJ252,BL251,BN252))</f>
        <v>5000</v>
      </c>
      <c r="BG252" s="23" t="str">
        <f t="shared" si="36"/>
        <v>500+m</v>
      </c>
      <c r="BH252" s="23">
        <f>COUNTA(BI252,BK251,BM251)</f>
        <v>2</v>
      </c>
      <c r="BO252" s="2" t="s">
        <v>1289</v>
      </c>
      <c r="BP252" s="3">
        <v>1</v>
      </c>
      <c r="BQ252" s="2" t="s">
        <v>1290</v>
      </c>
    </row>
    <row r="253" spans="1:69" ht="16.149999999999999" customHeight="1" x14ac:dyDescent="0.25">
      <c r="A253" s="16">
        <v>252</v>
      </c>
      <c r="B253" s="17" t="s">
        <v>69</v>
      </c>
      <c r="C253" s="48" t="s">
        <v>540</v>
      </c>
      <c r="D253" s="2" t="s">
        <v>124</v>
      </c>
      <c r="E253" s="48" t="s">
        <v>1291</v>
      </c>
      <c r="F253" s="67">
        <v>42392</v>
      </c>
      <c r="G253" s="3">
        <f t="shared" si="40"/>
        <v>1</v>
      </c>
      <c r="H253" s="3">
        <f t="shared" si="41"/>
        <v>2016</v>
      </c>
      <c r="I253" s="19">
        <v>0.54513888888888895</v>
      </c>
      <c r="J253" s="20">
        <f t="shared" si="43"/>
        <v>13</v>
      </c>
      <c r="K253" s="5" t="str">
        <f t="shared" si="42"/>
        <v>ja</v>
      </c>
      <c r="L253" s="21" t="s">
        <v>73</v>
      </c>
      <c r="M253" s="6" t="s">
        <v>74</v>
      </c>
      <c r="N253" s="5">
        <v>62</v>
      </c>
      <c r="O253" s="17" t="s">
        <v>75</v>
      </c>
      <c r="P253" s="17" t="s">
        <v>1292</v>
      </c>
      <c r="Q253" s="6" t="s">
        <v>186</v>
      </c>
      <c r="R253" s="6" t="s">
        <v>77</v>
      </c>
      <c r="S253" s="2" t="s">
        <v>78</v>
      </c>
      <c r="T253" s="6" t="s">
        <v>154</v>
      </c>
      <c r="W253" s="2" t="s">
        <v>1293</v>
      </c>
      <c r="BE253" s="23" t="str">
        <f t="shared" ref="BE253:BE276" si="44">IF(COUNTA(BI253,BK253,BM253) &gt; 0,"EMF ja","EMF nein")</f>
        <v>EMF ja</v>
      </c>
      <c r="BF253" s="23">
        <f t="shared" ref="BF253:BF316" si="45">IF(SUM(BJ253,BL253,BN253)=0,"",MIN(BJ253,BL253,BN253))</f>
        <v>150</v>
      </c>
      <c r="BG253" s="23" t="str">
        <f t="shared" si="36"/>
        <v>100-499m</v>
      </c>
      <c r="BH253" s="23">
        <f t="shared" ref="BH253:BH316" si="46">COUNTA(BI253,BK253,BM253)</f>
        <v>1</v>
      </c>
      <c r="BK253" s="2" t="s">
        <v>162</v>
      </c>
      <c r="BL253" s="2">
        <v>150</v>
      </c>
      <c r="BO253" s="2" t="s">
        <v>1294</v>
      </c>
      <c r="BP253" s="3">
        <v>1</v>
      </c>
      <c r="BQ253" s="2" t="s">
        <v>1295</v>
      </c>
    </row>
    <row r="254" spans="1:69" ht="16.149999999999999" customHeight="1" x14ac:dyDescent="0.25">
      <c r="A254" s="16">
        <v>253</v>
      </c>
      <c r="B254" s="17" t="s">
        <v>211</v>
      </c>
      <c r="C254" s="48" t="s">
        <v>1296</v>
      </c>
      <c r="D254" s="2" t="s">
        <v>264</v>
      </c>
      <c r="E254" s="48" t="s">
        <v>1297</v>
      </c>
      <c r="F254" s="67">
        <v>42395</v>
      </c>
      <c r="G254" s="3">
        <f t="shared" si="40"/>
        <v>1</v>
      </c>
      <c r="H254" s="3">
        <f t="shared" si="41"/>
        <v>2016</v>
      </c>
      <c r="I254" s="19">
        <v>0.16666666666666699</v>
      </c>
      <c r="J254" s="20">
        <f t="shared" si="43"/>
        <v>4</v>
      </c>
      <c r="K254" s="5" t="str">
        <f t="shared" si="42"/>
        <v>ja</v>
      </c>
      <c r="L254" s="5" t="s">
        <v>91</v>
      </c>
      <c r="M254" s="6" t="s">
        <v>74</v>
      </c>
      <c r="N254" s="5">
        <v>48</v>
      </c>
      <c r="O254" s="17" t="s">
        <v>75</v>
      </c>
      <c r="P254" s="17" t="s">
        <v>1298</v>
      </c>
      <c r="R254" s="6" t="s">
        <v>77</v>
      </c>
      <c r="T254" s="22" t="s">
        <v>79</v>
      </c>
      <c r="X254" s="2">
        <v>180</v>
      </c>
      <c r="Y254" s="2" t="s">
        <v>81</v>
      </c>
      <c r="Z254" s="2" t="s">
        <v>84</v>
      </c>
      <c r="AA254" s="2">
        <v>180</v>
      </c>
      <c r="AB254" s="2" t="s">
        <v>81</v>
      </c>
      <c r="AC254" s="2" t="s">
        <v>84</v>
      </c>
      <c r="AD254" s="2">
        <v>180</v>
      </c>
      <c r="AE254" s="2" t="s">
        <v>83</v>
      </c>
      <c r="AF254" s="2" t="s">
        <v>84</v>
      </c>
      <c r="BE254" s="23" t="str">
        <f t="shared" si="44"/>
        <v>EMF nein</v>
      </c>
      <c r="BF254" s="23" t="str">
        <f t="shared" si="45"/>
        <v/>
      </c>
      <c r="BG254" s="23" t="str">
        <f t="shared" si="36"/>
        <v/>
      </c>
      <c r="BH254" s="23">
        <f t="shared" si="46"/>
        <v>0</v>
      </c>
      <c r="BO254" s="2" t="s">
        <v>1299</v>
      </c>
      <c r="BP254" s="3">
        <v>1</v>
      </c>
      <c r="BQ254" s="2" t="s">
        <v>1300</v>
      </c>
    </row>
    <row r="255" spans="1:69" ht="16.149999999999999" customHeight="1" x14ac:dyDescent="0.25">
      <c r="A255" s="16">
        <v>254</v>
      </c>
      <c r="B255" s="17" t="s">
        <v>69</v>
      </c>
      <c r="C255" s="48" t="s">
        <v>1301</v>
      </c>
      <c r="D255" s="2" t="s">
        <v>137</v>
      </c>
      <c r="E255" s="48" t="s">
        <v>247</v>
      </c>
      <c r="F255" s="67">
        <v>42402</v>
      </c>
      <c r="G255" s="3">
        <f t="shared" si="40"/>
        <v>2</v>
      </c>
      <c r="H255" s="3">
        <f t="shared" si="41"/>
        <v>2016</v>
      </c>
      <c r="I255" s="19">
        <v>0.4375</v>
      </c>
      <c r="J255" s="20">
        <f t="shared" si="43"/>
        <v>10</v>
      </c>
      <c r="K255" s="5" t="str">
        <f t="shared" si="42"/>
        <v>ja</v>
      </c>
      <c r="L255" s="5" t="s">
        <v>91</v>
      </c>
      <c r="M255" s="6" t="s">
        <v>74</v>
      </c>
      <c r="N255" s="5">
        <v>66</v>
      </c>
      <c r="O255" s="17" t="s">
        <v>126</v>
      </c>
      <c r="P255" s="17" t="s">
        <v>1302</v>
      </c>
      <c r="Q255" s="6" t="s">
        <v>186</v>
      </c>
      <c r="R255" s="6" t="s">
        <v>77</v>
      </c>
      <c r="S255" s="2" t="s">
        <v>132</v>
      </c>
      <c r="T255" s="6" t="s">
        <v>108</v>
      </c>
      <c r="U255" s="2" t="s">
        <v>139</v>
      </c>
      <c r="X255" s="2">
        <v>290</v>
      </c>
      <c r="Y255" s="2" t="s">
        <v>94</v>
      </c>
      <c r="Z255" s="2" t="s">
        <v>161</v>
      </c>
      <c r="AJ255" s="2">
        <v>690</v>
      </c>
      <c r="AK255" s="2" t="s">
        <v>81</v>
      </c>
      <c r="AL255" s="2" t="s">
        <v>168</v>
      </c>
      <c r="AM255" s="2">
        <v>690</v>
      </c>
      <c r="AN255" s="2" t="s">
        <v>81</v>
      </c>
      <c r="AO255" s="2" t="s">
        <v>168</v>
      </c>
      <c r="AP255" s="2">
        <v>690</v>
      </c>
      <c r="AQ255" s="2" t="s">
        <v>81</v>
      </c>
      <c r="AR255" s="2" t="s">
        <v>168</v>
      </c>
      <c r="BE255" s="23" t="str">
        <f t="shared" si="44"/>
        <v>EMF ja</v>
      </c>
      <c r="BF255" s="23">
        <f t="shared" si="45"/>
        <v>50</v>
      </c>
      <c r="BG255" s="23" t="str">
        <f t="shared" si="36"/>
        <v>&lt;100m</v>
      </c>
      <c r="BH255" s="23">
        <f t="shared" si="46"/>
        <v>2</v>
      </c>
      <c r="BI255" s="44" t="s">
        <v>162</v>
      </c>
      <c r="BJ255" s="44">
        <v>50</v>
      </c>
      <c r="BK255" s="2" t="s">
        <v>162</v>
      </c>
      <c r="BL255" s="2">
        <v>90</v>
      </c>
      <c r="BO255" s="2" t="s">
        <v>1303</v>
      </c>
      <c r="BP255" s="3">
        <v>1</v>
      </c>
      <c r="BQ255" s="2" t="s">
        <v>1304</v>
      </c>
    </row>
    <row r="256" spans="1:69" ht="16.149999999999999" customHeight="1" x14ac:dyDescent="0.25">
      <c r="A256" s="16">
        <v>255</v>
      </c>
      <c r="B256" s="17" t="s">
        <v>211</v>
      </c>
      <c r="C256" s="49" t="s">
        <v>1305</v>
      </c>
      <c r="D256" s="2" t="s">
        <v>89</v>
      </c>
      <c r="E256" s="48" t="s">
        <v>1306</v>
      </c>
      <c r="F256" s="67">
        <v>42444</v>
      </c>
      <c r="G256" s="3">
        <f t="shared" si="40"/>
        <v>3</v>
      </c>
      <c r="H256" s="3">
        <f t="shared" si="41"/>
        <v>2016</v>
      </c>
      <c r="I256" s="19">
        <v>0.54166666666666696</v>
      </c>
      <c r="J256" s="20">
        <f t="shared" si="43"/>
        <v>13</v>
      </c>
      <c r="K256" s="5" t="str">
        <f t="shared" si="42"/>
        <v>ja</v>
      </c>
      <c r="L256" s="21" t="s">
        <v>73</v>
      </c>
      <c r="M256" s="6" t="s">
        <v>115</v>
      </c>
      <c r="N256" s="5">
        <v>15</v>
      </c>
      <c r="O256" s="17" t="s">
        <v>75</v>
      </c>
      <c r="P256" s="17" t="s">
        <v>22287</v>
      </c>
      <c r="Q256" s="6" t="s">
        <v>186</v>
      </c>
      <c r="R256" s="6" t="s">
        <v>77</v>
      </c>
      <c r="T256" s="22" t="s">
        <v>79</v>
      </c>
      <c r="W256" s="2" t="s">
        <v>1071</v>
      </c>
      <c r="X256" s="2">
        <v>180</v>
      </c>
      <c r="Y256" s="2" t="s">
        <v>81</v>
      </c>
      <c r="Z256" s="2" t="s">
        <v>168</v>
      </c>
      <c r="BE256" s="23" t="str">
        <f t="shared" si="44"/>
        <v>EMF nein</v>
      </c>
      <c r="BF256" s="23" t="str">
        <f t="shared" si="45"/>
        <v/>
      </c>
      <c r="BG256" s="23" t="str">
        <f t="shared" si="36"/>
        <v/>
      </c>
      <c r="BH256" s="23">
        <f t="shared" si="46"/>
        <v>0</v>
      </c>
      <c r="BO256" s="2" t="s">
        <v>1307</v>
      </c>
      <c r="BP256" s="3">
        <v>1</v>
      </c>
      <c r="BQ256" s="2" t="s">
        <v>1308</v>
      </c>
    </row>
    <row r="257" spans="1:70" ht="16.149999999999999" customHeight="1" x14ac:dyDescent="0.25">
      <c r="A257" s="16">
        <v>256</v>
      </c>
      <c r="B257" s="17" t="s">
        <v>69</v>
      </c>
      <c r="C257" s="48" t="s">
        <v>1309</v>
      </c>
      <c r="D257" s="2" t="s">
        <v>290</v>
      </c>
      <c r="E257" s="48" t="s">
        <v>1310</v>
      </c>
      <c r="F257" s="67">
        <v>42408</v>
      </c>
      <c r="G257" s="3">
        <f t="shared" si="40"/>
        <v>2</v>
      </c>
      <c r="H257" s="3">
        <f t="shared" si="41"/>
        <v>2016</v>
      </c>
      <c r="I257" s="19">
        <v>0.62847222222222199</v>
      </c>
      <c r="J257" s="20">
        <f t="shared" si="43"/>
        <v>15</v>
      </c>
      <c r="K257" s="5" t="str">
        <f t="shared" si="42"/>
        <v>ja</v>
      </c>
      <c r="L257" s="21" t="s">
        <v>73</v>
      </c>
      <c r="M257" s="6" t="s">
        <v>208</v>
      </c>
      <c r="N257" s="5">
        <v>64</v>
      </c>
      <c r="O257" s="17" t="s">
        <v>75</v>
      </c>
      <c r="P257" s="17" t="s">
        <v>1311</v>
      </c>
      <c r="R257" s="6" t="s">
        <v>77</v>
      </c>
      <c r="T257" s="22" t="s">
        <v>79</v>
      </c>
      <c r="U257" s="2" t="s">
        <v>1312</v>
      </c>
      <c r="X257" s="2">
        <v>67</v>
      </c>
      <c r="Y257" s="2" t="s">
        <v>81</v>
      </c>
      <c r="Z257" s="2" t="s">
        <v>84</v>
      </c>
      <c r="AA257" s="2">
        <v>67</v>
      </c>
      <c r="AB257" s="2" t="s">
        <v>81</v>
      </c>
      <c r="AC257" s="2" t="s">
        <v>84</v>
      </c>
      <c r="AD257" s="2">
        <v>67</v>
      </c>
      <c r="AE257" s="2" t="s">
        <v>81</v>
      </c>
      <c r="AF257" s="2" t="s">
        <v>84</v>
      </c>
      <c r="AJ257" s="2">
        <v>20</v>
      </c>
      <c r="AK257" s="2" t="s">
        <v>94</v>
      </c>
      <c r="AL257" s="2" t="s">
        <v>84</v>
      </c>
      <c r="AM257" s="2">
        <v>20</v>
      </c>
      <c r="AN257" s="2" t="s">
        <v>94</v>
      </c>
      <c r="AO257" s="2" t="s">
        <v>84</v>
      </c>
      <c r="AP257" s="2">
        <v>20</v>
      </c>
      <c r="AQ257" s="2" t="s">
        <v>94</v>
      </c>
      <c r="AR257" s="2" t="s">
        <v>84</v>
      </c>
      <c r="AV257" s="2">
        <v>109</v>
      </c>
      <c r="AX257" s="2" t="s">
        <v>84</v>
      </c>
      <c r="BE257" s="23" t="str">
        <f t="shared" si="44"/>
        <v>EMF nein</v>
      </c>
      <c r="BF257" s="23" t="str">
        <f t="shared" si="45"/>
        <v/>
      </c>
      <c r="BG257" s="23" t="str">
        <f t="shared" si="36"/>
        <v/>
      </c>
      <c r="BH257" s="23">
        <f t="shared" si="46"/>
        <v>0</v>
      </c>
      <c r="BO257" s="392" t="s">
        <v>22412</v>
      </c>
      <c r="BP257" s="3">
        <v>1</v>
      </c>
      <c r="BQ257" s="2" t="s">
        <v>1313</v>
      </c>
    </row>
    <row r="258" spans="1:70" ht="16.149999999999999" customHeight="1" x14ac:dyDescent="0.25">
      <c r="A258" s="69">
        <v>257</v>
      </c>
      <c r="B258" s="17" t="s">
        <v>69</v>
      </c>
      <c r="C258" s="49" t="s">
        <v>1314</v>
      </c>
      <c r="D258" s="2" t="s">
        <v>89</v>
      </c>
      <c r="E258" s="48" t="s">
        <v>1315</v>
      </c>
      <c r="F258" s="67">
        <v>42448</v>
      </c>
      <c r="G258" s="3">
        <f t="shared" si="40"/>
        <v>3</v>
      </c>
      <c r="H258" s="3">
        <f t="shared" si="41"/>
        <v>2016</v>
      </c>
      <c r="I258" s="19">
        <v>0.5625</v>
      </c>
      <c r="J258" s="20">
        <f t="shared" si="43"/>
        <v>13</v>
      </c>
      <c r="K258" s="5" t="str">
        <f t="shared" si="42"/>
        <v>ja</v>
      </c>
      <c r="L258" s="5" t="s">
        <v>91</v>
      </c>
      <c r="M258" s="6" t="s">
        <v>100</v>
      </c>
      <c r="N258" s="5">
        <v>62</v>
      </c>
      <c r="O258" s="17" t="s">
        <v>126</v>
      </c>
      <c r="P258" s="17" t="s">
        <v>1316</v>
      </c>
      <c r="Q258" s="6" t="s">
        <v>186</v>
      </c>
      <c r="R258" s="6" t="s">
        <v>77</v>
      </c>
      <c r="S258" s="2" t="s">
        <v>132</v>
      </c>
      <c r="T258" s="22" t="s">
        <v>79</v>
      </c>
      <c r="W258" s="2" t="s">
        <v>1293</v>
      </c>
      <c r="X258" s="2">
        <v>407</v>
      </c>
      <c r="Y258" s="2" t="s">
        <v>83</v>
      </c>
      <c r="Z258" s="2" t="s">
        <v>84</v>
      </c>
      <c r="AA258" s="2">
        <v>407</v>
      </c>
      <c r="AB258" s="2" t="s">
        <v>81</v>
      </c>
      <c r="AC258" s="2" t="s">
        <v>84</v>
      </c>
      <c r="AD258" s="2">
        <v>407</v>
      </c>
      <c r="AE258" s="2" t="s">
        <v>81</v>
      </c>
      <c r="AF258" s="2" t="s">
        <v>84</v>
      </c>
      <c r="AJ258" s="2">
        <v>407</v>
      </c>
      <c r="AK258" s="2" t="s">
        <v>83</v>
      </c>
      <c r="AL258" s="2" t="s">
        <v>84</v>
      </c>
      <c r="AM258" s="2">
        <v>407</v>
      </c>
      <c r="AN258" s="2" t="s">
        <v>81</v>
      </c>
      <c r="AO258" s="2" t="s">
        <v>84</v>
      </c>
      <c r="AP258" s="2">
        <v>407</v>
      </c>
      <c r="AQ258" s="2" t="s">
        <v>81</v>
      </c>
      <c r="AR258" s="2" t="s">
        <v>84</v>
      </c>
      <c r="AV258" s="2">
        <v>407</v>
      </c>
      <c r="AW258" s="2" t="s">
        <v>83</v>
      </c>
      <c r="AX258" s="2" t="s">
        <v>84</v>
      </c>
      <c r="AY258" s="2">
        <v>407</v>
      </c>
      <c r="AZ258" s="2" t="s">
        <v>81</v>
      </c>
      <c r="BA258" s="2" t="s">
        <v>84</v>
      </c>
      <c r="BB258" s="2">
        <v>407</v>
      </c>
      <c r="BC258" s="2" t="s">
        <v>81</v>
      </c>
      <c r="BD258" s="2" t="s">
        <v>84</v>
      </c>
      <c r="BE258" s="23" t="str">
        <f t="shared" si="44"/>
        <v>EMF nein</v>
      </c>
      <c r="BF258" s="23" t="str">
        <f t="shared" si="45"/>
        <v/>
      </c>
      <c r="BG258" s="23" t="str">
        <f t="shared" ref="BG258:BG321" si="47">IF(BF258="","",IF(BF258&lt;100,"&lt;100m",IF(AND(BF258&gt;99, BF258&lt;500),"100-499m",IF(BF258&gt;499,"500+m",""))))</f>
        <v/>
      </c>
      <c r="BH258" s="23">
        <f t="shared" si="46"/>
        <v>0</v>
      </c>
      <c r="BO258" s="2" t="s">
        <v>1317</v>
      </c>
      <c r="BP258" s="3">
        <v>1</v>
      </c>
      <c r="BQ258" s="2" t="s">
        <v>1318</v>
      </c>
    </row>
    <row r="259" spans="1:70" ht="16.149999999999999" customHeight="1" x14ac:dyDescent="0.25">
      <c r="A259" s="16">
        <v>258</v>
      </c>
      <c r="B259" s="17" t="s">
        <v>69</v>
      </c>
      <c r="C259" s="48" t="s">
        <v>1319</v>
      </c>
      <c r="D259" s="2" t="s">
        <v>89</v>
      </c>
      <c r="E259" s="48" t="s">
        <v>1320</v>
      </c>
      <c r="F259" s="67">
        <v>42462</v>
      </c>
      <c r="G259" s="3">
        <f t="shared" si="40"/>
        <v>4</v>
      </c>
      <c r="H259" s="3">
        <f t="shared" si="41"/>
        <v>2016</v>
      </c>
      <c r="I259" s="19">
        <v>0.72916666666666696</v>
      </c>
      <c r="J259" s="20">
        <f t="shared" si="43"/>
        <v>17</v>
      </c>
      <c r="K259" s="5" t="str">
        <f t="shared" si="42"/>
        <v>ja</v>
      </c>
      <c r="L259" s="21" t="s">
        <v>73</v>
      </c>
      <c r="M259" s="6" t="s">
        <v>100</v>
      </c>
      <c r="N259" s="5">
        <v>20</v>
      </c>
      <c r="O259" s="17" t="s">
        <v>75</v>
      </c>
      <c r="P259" s="17" t="s">
        <v>1321</v>
      </c>
      <c r="Q259" s="6" t="s">
        <v>186</v>
      </c>
      <c r="R259" s="6" t="s">
        <v>77</v>
      </c>
      <c r="T259" s="22" t="s">
        <v>79</v>
      </c>
      <c r="W259" s="2" t="s">
        <v>1293</v>
      </c>
      <c r="AA259" s="2">
        <v>60</v>
      </c>
      <c r="AB259" s="2" t="s">
        <v>83</v>
      </c>
      <c r="AC259" s="2" t="s">
        <v>84</v>
      </c>
      <c r="AJ259" s="2">
        <v>100</v>
      </c>
      <c r="AK259" s="2" t="s">
        <v>94</v>
      </c>
      <c r="AL259" s="2" t="s">
        <v>84</v>
      </c>
      <c r="AM259" s="2">
        <v>50</v>
      </c>
      <c r="AN259" s="2" t="s">
        <v>94</v>
      </c>
      <c r="AO259" s="2" t="s">
        <v>84</v>
      </c>
      <c r="AP259" s="2">
        <v>100</v>
      </c>
      <c r="AQ259" s="2" t="s">
        <v>81</v>
      </c>
      <c r="AR259" s="2" t="s">
        <v>84</v>
      </c>
      <c r="AV259" s="2">
        <v>20</v>
      </c>
      <c r="AW259" s="2" t="s">
        <v>81</v>
      </c>
      <c r="AX259" s="2" t="s">
        <v>84</v>
      </c>
      <c r="BE259" s="23" t="str">
        <f t="shared" si="44"/>
        <v>EMF nein</v>
      </c>
      <c r="BF259" s="23" t="str">
        <f t="shared" si="45"/>
        <v/>
      </c>
      <c r="BG259" s="23" t="str">
        <f t="shared" si="47"/>
        <v/>
      </c>
      <c r="BH259" s="23">
        <f t="shared" si="46"/>
        <v>0</v>
      </c>
      <c r="BO259" s="2" t="s">
        <v>1322</v>
      </c>
      <c r="BP259" s="3">
        <v>1</v>
      </c>
      <c r="BQ259" s="2" t="s">
        <v>1323</v>
      </c>
    </row>
    <row r="260" spans="1:70" ht="16.149999999999999" customHeight="1" x14ac:dyDescent="0.25">
      <c r="A260" s="16">
        <v>259</v>
      </c>
      <c r="B260" s="17" t="s">
        <v>69</v>
      </c>
      <c r="C260" s="48" t="s">
        <v>1319</v>
      </c>
      <c r="D260" s="2" t="s">
        <v>89</v>
      </c>
      <c r="E260" s="48" t="s">
        <v>1320</v>
      </c>
      <c r="F260" s="67">
        <v>41950</v>
      </c>
      <c r="G260" s="3">
        <f t="shared" si="40"/>
        <v>11</v>
      </c>
      <c r="H260" s="3">
        <f t="shared" si="41"/>
        <v>2014</v>
      </c>
      <c r="I260" s="19">
        <v>0.41319444444444398</v>
      </c>
      <c r="J260" s="20">
        <f t="shared" si="43"/>
        <v>9</v>
      </c>
      <c r="K260" s="5" t="str">
        <f t="shared" si="42"/>
        <v>ja</v>
      </c>
      <c r="L260" s="5" t="s">
        <v>91</v>
      </c>
      <c r="M260" s="6" t="s">
        <v>74</v>
      </c>
      <c r="N260" s="5">
        <v>47</v>
      </c>
      <c r="O260" s="17" t="s">
        <v>75</v>
      </c>
      <c r="P260" s="17" t="s">
        <v>1324</v>
      </c>
      <c r="Q260" s="6" t="s">
        <v>186</v>
      </c>
      <c r="R260" s="6" t="s">
        <v>77</v>
      </c>
      <c r="T260" s="6" t="s">
        <v>108</v>
      </c>
      <c r="U260" s="2" t="s">
        <v>139</v>
      </c>
      <c r="W260" s="2" t="s">
        <v>1293</v>
      </c>
      <c r="AA260" s="2">
        <v>60</v>
      </c>
      <c r="AB260" s="2" t="s">
        <v>83</v>
      </c>
      <c r="AC260" s="2" t="s">
        <v>84</v>
      </c>
      <c r="AJ260" s="2">
        <v>100</v>
      </c>
      <c r="AK260" s="2" t="s">
        <v>94</v>
      </c>
      <c r="AL260" s="2" t="s">
        <v>84</v>
      </c>
      <c r="AM260" s="2">
        <v>50</v>
      </c>
      <c r="AN260" s="2" t="s">
        <v>94</v>
      </c>
      <c r="AO260" s="2" t="s">
        <v>84</v>
      </c>
      <c r="AP260" s="2">
        <v>100</v>
      </c>
      <c r="AQ260" s="2" t="s">
        <v>81</v>
      </c>
      <c r="AR260" s="2" t="s">
        <v>84</v>
      </c>
      <c r="AV260" s="2">
        <v>20</v>
      </c>
      <c r="AW260" s="2" t="s">
        <v>81</v>
      </c>
      <c r="AX260" s="2" t="s">
        <v>84</v>
      </c>
      <c r="BE260" s="23" t="str">
        <f t="shared" si="44"/>
        <v>EMF nein</v>
      </c>
      <c r="BF260" s="23" t="str">
        <f t="shared" si="45"/>
        <v/>
      </c>
      <c r="BG260" s="23" t="str">
        <f t="shared" si="47"/>
        <v/>
      </c>
      <c r="BH260" s="23">
        <f t="shared" si="46"/>
        <v>0</v>
      </c>
      <c r="BO260" s="2" t="s">
        <v>1322</v>
      </c>
      <c r="BP260" s="3">
        <v>1</v>
      </c>
      <c r="BQ260" s="2" t="s">
        <v>1325</v>
      </c>
    </row>
    <row r="261" spans="1:70" ht="16.149999999999999" customHeight="1" x14ac:dyDescent="0.25">
      <c r="A261" s="16">
        <v>260</v>
      </c>
      <c r="B261" s="17" t="s">
        <v>69</v>
      </c>
      <c r="C261" s="48" t="s">
        <v>1326</v>
      </c>
      <c r="D261" s="2" t="s">
        <v>158</v>
      </c>
      <c r="E261" s="48" t="s">
        <v>247</v>
      </c>
      <c r="F261" s="67">
        <v>42464</v>
      </c>
      <c r="G261" s="3">
        <f t="shared" si="40"/>
        <v>4</v>
      </c>
      <c r="H261" s="3">
        <f t="shared" si="41"/>
        <v>2016</v>
      </c>
      <c r="I261" s="19">
        <v>0.29861111111111099</v>
      </c>
      <c r="J261" s="20">
        <f t="shared" si="43"/>
        <v>7</v>
      </c>
      <c r="K261" s="5" t="str">
        <f t="shared" si="42"/>
        <v>ja</v>
      </c>
      <c r="L261" s="5" t="s">
        <v>91</v>
      </c>
      <c r="M261" s="6" t="s">
        <v>74</v>
      </c>
      <c r="O261" s="17" t="s">
        <v>126</v>
      </c>
      <c r="P261" s="17" t="s">
        <v>1327</v>
      </c>
      <c r="R261" s="6" t="s">
        <v>77</v>
      </c>
      <c r="T261" s="6" t="s">
        <v>108</v>
      </c>
      <c r="U261" s="2" t="s">
        <v>1328</v>
      </c>
      <c r="X261" s="2">
        <v>740</v>
      </c>
      <c r="Y261" s="2" t="s">
        <v>83</v>
      </c>
      <c r="Z261" s="2" t="s">
        <v>168</v>
      </c>
      <c r="AA261" s="2">
        <v>740</v>
      </c>
      <c r="AB261" s="2" t="s">
        <v>81</v>
      </c>
      <c r="AC261" s="2" t="s">
        <v>168</v>
      </c>
      <c r="AD261" s="2">
        <v>740</v>
      </c>
      <c r="AE261" s="2" t="s">
        <v>83</v>
      </c>
      <c r="AF261" s="2" t="s">
        <v>168</v>
      </c>
      <c r="AJ261" s="2">
        <v>740</v>
      </c>
      <c r="AK261" s="2" t="s">
        <v>83</v>
      </c>
      <c r="AL261" s="2" t="s">
        <v>168</v>
      </c>
      <c r="AM261" s="2">
        <v>740</v>
      </c>
      <c r="AN261" s="2" t="s">
        <v>81</v>
      </c>
      <c r="AO261" s="2" t="s">
        <v>168</v>
      </c>
      <c r="AP261" s="2">
        <v>740</v>
      </c>
      <c r="AQ261" s="2" t="s">
        <v>83</v>
      </c>
      <c r="AR261" s="2" t="s">
        <v>168</v>
      </c>
      <c r="BE261" s="23" t="str">
        <f t="shared" si="44"/>
        <v>EMF nein</v>
      </c>
      <c r="BF261" s="23" t="str">
        <f t="shared" si="45"/>
        <v/>
      </c>
      <c r="BG261" s="23" t="str">
        <f t="shared" si="47"/>
        <v/>
      </c>
      <c r="BH261" s="23">
        <f t="shared" si="46"/>
        <v>0</v>
      </c>
      <c r="BO261" s="2" t="s">
        <v>1329</v>
      </c>
      <c r="BP261" s="3">
        <v>1</v>
      </c>
      <c r="BQ261" s="2" t="s">
        <v>1330</v>
      </c>
    </row>
    <row r="262" spans="1:70" ht="16.149999999999999" customHeight="1" x14ac:dyDescent="0.25">
      <c r="A262" s="16">
        <v>261</v>
      </c>
      <c r="B262" s="17" t="s">
        <v>211</v>
      </c>
      <c r="C262" s="48" t="s">
        <v>1331</v>
      </c>
      <c r="D262" s="2" t="s">
        <v>371</v>
      </c>
      <c r="E262" s="48" t="s">
        <v>1069</v>
      </c>
      <c r="F262" s="67">
        <v>42465</v>
      </c>
      <c r="G262" s="3">
        <f t="shared" si="40"/>
        <v>4</v>
      </c>
      <c r="H262" s="3">
        <f t="shared" si="41"/>
        <v>2016</v>
      </c>
      <c r="I262" s="19">
        <v>0.49652777777777801</v>
      </c>
      <c r="J262" s="20">
        <f t="shared" si="43"/>
        <v>11</v>
      </c>
      <c r="K262" s="5" t="str">
        <f t="shared" si="42"/>
        <v>ja</v>
      </c>
      <c r="L262" s="5" t="s">
        <v>91</v>
      </c>
      <c r="M262" s="6" t="s">
        <v>74</v>
      </c>
      <c r="N262" s="5">
        <v>42</v>
      </c>
      <c r="O262" s="17" t="s">
        <v>75</v>
      </c>
      <c r="P262" s="17" t="s">
        <v>1332</v>
      </c>
      <c r="Q262" s="6" t="s">
        <v>186</v>
      </c>
      <c r="R262" s="6" t="s">
        <v>77</v>
      </c>
      <c r="T262" s="22" t="s">
        <v>79</v>
      </c>
      <c r="U262" s="2" t="s">
        <v>139</v>
      </c>
      <c r="W262" s="2" t="s">
        <v>1293</v>
      </c>
      <c r="X262" s="2">
        <v>580</v>
      </c>
      <c r="Y262" s="2" t="s">
        <v>83</v>
      </c>
      <c r="Z262" s="2" t="s">
        <v>84</v>
      </c>
      <c r="AA262" s="2">
        <v>580</v>
      </c>
      <c r="AB262" s="2" t="s">
        <v>81</v>
      </c>
      <c r="AC262" s="2" t="s">
        <v>84</v>
      </c>
      <c r="AD262" s="2">
        <v>580</v>
      </c>
      <c r="AE262" s="2" t="s">
        <v>83</v>
      </c>
      <c r="AF262" s="2" t="s">
        <v>84</v>
      </c>
      <c r="BE262" s="23" t="str">
        <f t="shared" si="44"/>
        <v>EMF nein</v>
      </c>
      <c r="BF262" s="23" t="str">
        <f t="shared" si="45"/>
        <v/>
      </c>
      <c r="BG262" s="23" t="str">
        <f t="shared" si="47"/>
        <v/>
      </c>
      <c r="BH262" s="23">
        <f t="shared" si="46"/>
        <v>0</v>
      </c>
      <c r="BO262" s="2" t="s">
        <v>1333</v>
      </c>
      <c r="BP262" s="3">
        <v>1</v>
      </c>
      <c r="BQ262" s="2" t="s">
        <v>1334</v>
      </c>
    </row>
    <row r="263" spans="1:70" ht="16.149999999999999" customHeight="1" x14ac:dyDescent="0.25">
      <c r="A263" s="16">
        <v>262</v>
      </c>
      <c r="B263" s="17" t="s">
        <v>211</v>
      </c>
      <c r="C263" s="48" t="s">
        <v>1335</v>
      </c>
      <c r="D263" s="2" t="s">
        <v>137</v>
      </c>
      <c r="E263" s="48" t="s">
        <v>1041</v>
      </c>
      <c r="F263" s="67">
        <v>42416</v>
      </c>
      <c r="G263" s="3">
        <f t="shared" si="40"/>
        <v>2</v>
      </c>
      <c r="H263" s="3">
        <f t="shared" si="41"/>
        <v>2016</v>
      </c>
      <c r="I263" s="19">
        <v>0.8125</v>
      </c>
      <c r="J263" s="20">
        <f t="shared" si="43"/>
        <v>19</v>
      </c>
      <c r="K263" s="5" t="str">
        <f t="shared" si="42"/>
        <v>ja</v>
      </c>
      <c r="L263" s="5" t="s">
        <v>91</v>
      </c>
      <c r="M263" s="6" t="s">
        <v>74</v>
      </c>
      <c r="N263" s="5">
        <v>42</v>
      </c>
      <c r="O263" s="17" t="s">
        <v>126</v>
      </c>
      <c r="P263" s="17" t="s">
        <v>1336</v>
      </c>
      <c r="R263" s="6" t="s">
        <v>77</v>
      </c>
      <c r="S263" s="2" t="s">
        <v>1337</v>
      </c>
      <c r="T263" s="22" t="s">
        <v>79</v>
      </c>
      <c r="X263" s="2">
        <v>165</v>
      </c>
      <c r="Y263" s="2" t="s">
        <v>83</v>
      </c>
      <c r="Z263" s="2" t="s">
        <v>84</v>
      </c>
      <c r="AA263" s="2">
        <v>165</v>
      </c>
      <c r="AB263" s="2" t="s">
        <v>81</v>
      </c>
      <c r="AC263" s="2" t="s">
        <v>84</v>
      </c>
      <c r="AJ263" s="2">
        <v>140</v>
      </c>
      <c r="AK263" s="2" t="s">
        <v>81</v>
      </c>
      <c r="AL263" s="2" t="s">
        <v>82</v>
      </c>
      <c r="AM263" s="2">
        <v>140</v>
      </c>
      <c r="AN263" s="2" t="s">
        <v>94</v>
      </c>
      <c r="AO263" s="2" t="s">
        <v>82</v>
      </c>
      <c r="AP263" s="2">
        <v>140</v>
      </c>
      <c r="AQ263" s="2" t="s">
        <v>81</v>
      </c>
      <c r="AR263" s="2" t="s">
        <v>82</v>
      </c>
      <c r="BE263" s="23" t="str">
        <f t="shared" si="44"/>
        <v>EMF nein</v>
      </c>
      <c r="BF263" s="23" t="str">
        <f t="shared" si="45"/>
        <v/>
      </c>
      <c r="BG263" s="23" t="str">
        <f t="shared" si="47"/>
        <v/>
      </c>
      <c r="BH263" s="23">
        <f t="shared" si="46"/>
        <v>0</v>
      </c>
      <c r="BO263" s="2" t="s">
        <v>1338</v>
      </c>
      <c r="BP263" s="3">
        <v>1</v>
      </c>
      <c r="BQ263" s="2" t="s">
        <v>1339</v>
      </c>
    </row>
    <row r="264" spans="1:70" ht="16.149999999999999" customHeight="1" x14ac:dyDescent="0.25">
      <c r="A264" s="16">
        <v>263</v>
      </c>
      <c r="B264" s="17" t="s">
        <v>69</v>
      </c>
      <c r="C264" s="48" t="s">
        <v>1340</v>
      </c>
      <c r="D264" s="2" t="s">
        <v>137</v>
      </c>
      <c r="E264" s="48" t="s">
        <v>1341</v>
      </c>
      <c r="F264" s="67">
        <v>42489</v>
      </c>
      <c r="G264" s="3">
        <f t="shared" si="40"/>
        <v>4</v>
      </c>
      <c r="H264" s="3">
        <f t="shared" si="41"/>
        <v>2016</v>
      </c>
      <c r="I264" s="19">
        <v>0.35416666666666702</v>
      </c>
      <c r="J264" s="20">
        <f t="shared" si="43"/>
        <v>8</v>
      </c>
      <c r="K264" s="5" t="str">
        <f t="shared" si="42"/>
        <v>ja</v>
      </c>
      <c r="L264" s="5" t="s">
        <v>91</v>
      </c>
      <c r="M264" s="6" t="s">
        <v>74</v>
      </c>
      <c r="N264" s="5">
        <v>64</v>
      </c>
      <c r="O264" s="17" t="s">
        <v>75</v>
      </c>
      <c r="P264" s="17" t="s">
        <v>1342</v>
      </c>
      <c r="R264" s="6" t="s">
        <v>77</v>
      </c>
      <c r="T264" s="6" t="s">
        <v>108</v>
      </c>
      <c r="U264" s="2" t="s">
        <v>74</v>
      </c>
      <c r="X264" s="2">
        <v>358</v>
      </c>
      <c r="Y264" s="2" t="s">
        <v>81</v>
      </c>
      <c r="Z264" s="2" t="s">
        <v>82</v>
      </c>
      <c r="AD264" s="2">
        <v>358</v>
      </c>
      <c r="AE264" s="2" t="s">
        <v>81</v>
      </c>
      <c r="AF264" s="2" t="s">
        <v>82</v>
      </c>
      <c r="BE264" s="23" t="str">
        <f t="shared" si="44"/>
        <v>EMF nein</v>
      </c>
      <c r="BF264" s="23" t="str">
        <f t="shared" si="45"/>
        <v/>
      </c>
      <c r="BG264" s="23" t="str">
        <f t="shared" si="47"/>
        <v/>
      </c>
      <c r="BH264" s="23">
        <f t="shared" si="46"/>
        <v>0</v>
      </c>
      <c r="BO264" s="2" t="s">
        <v>1343</v>
      </c>
      <c r="BP264" s="3">
        <v>1</v>
      </c>
      <c r="BQ264" s="2" t="s">
        <v>1344</v>
      </c>
    </row>
    <row r="265" spans="1:70" ht="16.149999999999999" customHeight="1" x14ac:dyDescent="0.25">
      <c r="A265" s="16">
        <v>264</v>
      </c>
      <c r="B265" s="17" t="s">
        <v>211</v>
      </c>
      <c r="C265" s="48" t="s">
        <v>1345</v>
      </c>
      <c r="D265" s="2" t="s">
        <v>124</v>
      </c>
      <c r="E265" s="48" t="s">
        <v>519</v>
      </c>
      <c r="F265" s="67">
        <v>42611</v>
      </c>
      <c r="G265" s="3">
        <f t="shared" si="40"/>
        <v>8</v>
      </c>
      <c r="H265" s="3">
        <f t="shared" si="41"/>
        <v>2016</v>
      </c>
      <c r="I265" s="19">
        <v>0.6875</v>
      </c>
      <c r="J265" s="20">
        <f t="shared" si="43"/>
        <v>16</v>
      </c>
      <c r="K265" s="5" t="str">
        <f t="shared" si="42"/>
        <v>ja</v>
      </c>
      <c r="L265" s="21" t="s">
        <v>73</v>
      </c>
      <c r="M265" s="6" t="s">
        <v>74</v>
      </c>
      <c r="O265" s="2" t="s">
        <v>140</v>
      </c>
      <c r="P265" s="17" t="s">
        <v>1346</v>
      </c>
      <c r="R265" s="6" t="s">
        <v>77</v>
      </c>
      <c r="T265" s="6" t="s">
        <v>154</v>
      </c>
      <c r="X265" s="2">
        <v>70</v>
      </c>
      <c r="Y265" s="2" t="s">
        <v>94</v>
      </c>
      <c r="Z265" s="2" t="s">
        <v>84</v>
      </c>
      <c r="AA265" s="2">
        <v>70</v>
      </c>
      <c r="AB265" s="2" t="s">
        <v>94</v>
      </c>
      <c r="AC265" s="2" t="s">
        <v>84</v>
      </c>
      <c r="AD265" s="2">
        <v>70</v>
      </c>
      <c r="AE265" s="2" t="s">
        <v>94</v>
      </c>
      <c r="AF265" s="2" t="s">
        <v>84</v>
      </c>
      <c r="AJ265" s="2">
        <v>220</v>
      </c>
      <c r="AK265" s="2" t="s">
        <v>94</v>
      </c>
      <c r="AL265" s="2" t="s">
        <v>84</v>
      </c>
      <c r="AM265" s="2">
        <v>220</v>
      </c>
      <c r="AN265" s="2" t="s">
        <v>81</v>
      </c>
      <c r="AO265" s="2" t="s">
        <v>84</v>
      </c>
      <c r="BE265" s="23" t="str">
        <f t="shared" si="44"/>
        <v>EMF nein</v>
      </c>
      <c r="BF265" s="23" t="str">
        <f t="shared" si="45"/>
        <v/>
      </c>
      <c r="BG265" s="23" t="str">
        <f t="shared" si="47"/>
        <v/>
      </c>
      <c r="BH265" s="23">
        <f t="shared" si="46"/>
        <v>0</v>
      </c>
      <c r="BO265" s="2" t="s">
        <v>1347</v>
      </c>
      <c r="BP265" s="3">
        <v>1</v>
      </c>
      <c r="BQ265" s="2" t="s">
        <v>1348</v>
      </c>
    </row>
    <row r="266" spans="1:70" ht="16.149999999999999" customHeight="1" x14ac:dyDescent="0.25">
      <c r="A266" s="16">
        <v>265</v>
      </c>
      <c r="B266" s="17" t="s">
        <v>211</v>
      </c>
      <c r="C266" s="48" t="s">
        <v>1349</v>
      </c>
      <c r="D266" s="2" t="s">
        <v>137</v>
      </c>
      <c r="E266" s="48" t="s">
        <v>1350</v>
      </c>
      <c r="F266" s="67">
        <v>43034</v>
      </c>
      <c r="G266" s="3">
        <f t="shared" si="40"/>
        <v>10</v>
      </c>
      <c r="H266" s="3">
        <f t="shared" si="41"/>
        <v>2017</v>
      </c>
      <c r="I266" s="19">
        <v>0.52083333333333304</v>
      </c>
      <c r="J266" s="20">
        <f t="shared" si="43"/>
        <v>12</v>
      </c>
      <c r="K266" s="5" t="str">
        <f t="shared" si="42"/>
        <v>ja</v>
      </c>
      <c r="L266" s="5" t="s">
        <v>91</v>
      </c>
      <c r="M266" s="6" t="s">
        <v>100</v>
      </c>
      <c r="N266" s="5">
        <v>36</v>
      </c>
      <c r="O266" s="17" t="s">
        <v>126</v>
      </c>
      <c r="P266" s="17" t="s">
        <v>1351</v>
      </c>
      <c r="R266" s="6" t="s">
        <v>77</v>
      </c>
      <c r="T266" s="6" t="s">
        <v>108</v>
      </c>
      <c r="U266" s="2" t="s">
        <v>74</v>
      </c>
      <c r="X266" s="2">
        <v>110</v>
      </c>
      <c r="Y266" s="2" t="s">
        <v>83</v>
      </c>
      <c r="Z266" s="2" t="s">
        <v>84</v>
      </c>
      <c r="AD266" s="2">
        <v>110</v>
      </c>
      <c r="AE266" s="2" t="s">
        <v>83</v>
      </c>
      <c r="AF266" s="2" t="s">
        <v>84</v>
      </c>
      <c r="AJ266" s="2">
        <v>265</v>
      </c>
      <c r="AK266" s="2" t="s">
        <v>83</v>
      </c>
      <c r="AL266" s="2" t="s">
        <v>82</v>
      </c>
      <c r="AM266" s="2">
        <v>265</v>
      </c>
      <c r="AN266" s="2" t="s">
        <v>81</v>
      </c>
      <c r="AO266" s="2" t="s">
        <v>82</v>
      </c>
      <c r="AP266" s="2">
        <v>265</v>
      </c>
      <c r="AQ266" s="2" t="s">
        <v>83</v>
      </c>
      <c r="AR266" s="2" t="s">
        <v>82</v>
      </c>
      <c r="BE266" s="23" t="str">
        <f t="shared" si="44"/>
        <v>EMF nein</v>
      </c>
      <c r="BF266" s="23" t="str">
        <f t="shared" si="45"/>
        <v/>
      </c>
      <c r="BG266" s="23" t="str">
        <f t="shared" si="47"/>
        <v/>
      </c>
      <c r="BH266" s="23">
        <f t="shared" si="46"/>
        <v>0</v>
      </c>
      <c r="BO266" s="2" t="s">
        <v>1352</v>
      </c>
      <c r="BP266" s="3">
        <v>1</v>
      </c>
      <c r="BQ266" s="2" t="s">
        <v>1353</v>
      </c>
    </row>
    <row r="267" spans="1:70" ht="16.149999999999999" customHeight="1" x14ac:dyDescent="0.25">
      <c r="A267" s="16">
        <v>266</v>
      </c>
      <c r="B267" s="17" t="s">
        <v>69</v>
      </c>
      <c r="C267" s="48" t="s">
        <v>1354</v>
      </c>
      <c r="D267" s="2" t="s">
        <v>172</v>
      </c>
      <c r="E267" s="48" t="s">
        <v>1355</v>
      </c>
      <c r="F267" s="67">
        <v>42490</v>
      </c>
      <c r="G267" s="3">
        <f t="shared" si="40"/>
        <v>4</v>
      </c>
      <c r="H267" s="3">
        <f t="shared" si="41"/>
        <v>2016</v>
      </c>
      <c r="I267" s="19">
        <v>0.35416666666666702</v>
      </c>
      <c r="J267" s="20">
        <f t="shared" si="43"/>
        <v>8</v>
      </c>
      <c r="K267" s="5" t="str">
        <f t="shared" si="42"/>
        <v>ja</v>
      </c>
      <c r="L267" s="5" t="s">
        <v>91</v>
      </c>
      <c r="M267" s="6" t="s">
        <v>74</v>
      </c>
      <c r="N267" s="5">
        <v>32</v>
      </c>
      <c r="O267" s="2" t="s">
        <v>140</v>
      </c>
      <c r="P267" s="17" t="s">
        <v>1356</v>
      </c>
      <c r="R267" s="6" t="s">
        <v>77</v>
      </c>
      <c r="T267" s="22" t="s">
        <v>79</v>
      </c>
      <c r="X267" s="2">
        <v>356</v>
      </c>
      <c r="Y267" s="2" t="s">
        <v>83</v>
      </c>
      <c r="Z267" s="2" t="s">
        <v>82</v>
      </c>
      <c r="AA267" s="2">
        <v>356</v>
      </c>
      <c r="AB267" s="2" t="s">
        <v>81</v>
      </c>
      <c r="AC267" s="2" t="s">
        <v>82</v>
      </c>
      <c r="AD267" s="2">
        <v>356</v>
      </c>
      <c r="AE267" s="2" t="s">
        <v>81</v>
      </c>
      <c r="AF267" s="2" t="s">
        <v>82</v>
      </c>
      <c r="BE267" s="23" t="str">
        <f t="shared" si="44"/>
        <v>EMF nein</v>
      </c>
      <c r="BF267" s="23" t="str">
        <f t="shared" si="45"/>
        <v/>
      </c>
      <c r="BG267" s="23" t="str">
        <f t="shared" si="47"/>
        <v/>
      </c>
      <c r="BH267" s="23">
        <f t="shared" si="46"/>
        <v>0</v>
      </c>
      <c r="BO267" s="2" t="s">
        <v>1357</v>
      </c>
      <c r="BP267" s="3">
        <v>1</v>
      </c>
      <c r="BQ267" s="2" t="s">
        <v>1358</v>
      </c>
    </row>
    <row r="268" spans="1:70" ht="16.149999999999999" customHeight="1" x14ac:dyDescent="0.25">
      <c r="A268" s="74">
        <v>267</v>
      </c>
      <c r="B268" s="75" t="s">
        <v>211</v>
      </c>
      <c r="C268" s="76" t="s">
        <v>20214</v>
      </c>
      <c r="D268" s="2" t="s">
        <v>206</v>
      </c>
      <c r="E268" s="48" t="s">
        <v>22356</v>
      </c>
      <c r="F268" s="67">
        <v>42832</v>
      </c>
      <c r="G268" s="3">
        <f t="shared" si="40"/>
        <v>4</v>
      </c>
      <c r="H268" s="3" t="s">
        <v>109</v>
      </c>
      <c r="I268" s="19">
        <v>0.27083333333333331</v>
      </c>
      <c r="J268" s="20" t="s">
        <v>299</v>
      </c>
      <c r="K268" s="5" t="s">
        <v>1392</v>
      </c>
      <c r="L268" s="5" t="s">
        <v>91</v>
      </c>
      <c r="M268" s="6" t="s">
        <v>74</v>
      </c>
      <c r="N268" s="5">
        <v>28</v>
      </c>
      <c r="O268" s="2" t="s">
        <v>5139</v>
      </c>
      <c r="P268" s="17" t="s">
        <v>21038</v>
      </c>
      <c r="R268" s="6" t="s">
        <v>77</v>
      </c>
      <c r="S268" s="2" t="s">
        <v>109</v>
      </c>
      <c r="T268" s="22" t="s">
        <v>202</v>
      </c>
      <c r="V268" s="2" t="s">
        <v>109</v>
      </c>
      <c r="X268" s="2">
        <v>400</v>
      </c>
      <c r="Y268" s="2" t="s">
        <v>81</v>
      </c>
      <c r="Z268" s="2" t="s">
        <v>84</v>
      </c>
      <c r="AA268" s="2">
        <v>400</v>
      </c>
      <c r="AB268" s="2" t="s">
        <v>81</v>
      </c>
      <c r="AC268" s="2" t="s">
        <v>84</v>
      </c>
      <c r="AD268" s="2">
        <v>400</v>
      </c>
      <c r="AE268" s="2" t="s">
        <v>81</v>
      </c>
      <c r="AF268" s="2" t="s">
        <v>84</v>
      </c>
      <c r="AJ268" s="392">
        <v>400</v>
      </c>
      <c r="AK268" s="392" t="s">
        <v>81</v>
      </c>
      <c r="AL268" s="392" t="s">
        <v>84</v>
      </c>
      <c r="AM268" s="392">
        <v>400</v>
      </c>
      <c r="AN268" s="392" t="s">
        <v>81</v>
      </c>
      <c r="AO268" s="392" t="s">
        <v>84</v>
      </c>
      <c r="AP268" s="392">
        <v>400</v>
      </c>
      <c r="AQ268" s="392" t="s">
        <v>81</v>
      </c>
      <c r="AR268" s="392" t="s">
        <v>84</v>
      </c>
      <c r="BE268" s="23" t="str">
        <f t="shared" si="44"/>
        <v>EMF ja</v>
      </c>
      <c r="BF268" s="23" t="str">
        <f t="shared" si="45"/>
        <v/>
      </c>
      <c r="BG268" s="23" t="str">
        <f t="shared" si="47"/>
        <v/>
      </c>
      <c r="BH268" s="23">
        <f t="shared" si="46"/>
        <v>1</v>
      </c>
      <c r="BK268" s="2" t="s">
        <v>109</v>
      </c>
      <c r="BO268" s="2" t="s">
        <v>22357</v>
      </c>
      <c r="BP268" s="3">
        <v>1</v>
      </c>
      <c r="BR268" s="392" t="s">
        <v>22358</v>
      </c>
    </row>
    <row r="269" spans="1:70" ht="16.149999999999999" customHeight="1" x14ac:dyDescent="0.25">
      <c r="A269" s="16">
        <v>268</v>
      </c>
      <c r="B269" s="17" t="s">
        <v>211</v>
      </c>
      <c r="C269" s="48" t="s">
        <v>289</v>
      </c>
      <c r="D269" s="2" t="s">
        <v>290</v>
      </c>
      <c r="E269" s="48" t="s">
        <v>21854</v>
      </c>
      <c r="F269" s="67">
        <v>42512</v>
      </c>
      <c r="G269" s="3">
        <f t="shared" si="40"/>
        <v>5</v>
      </c>
      <c r="H269" s="3">
        <f t="shared" ref="H269:H276" si="48">IF(F269&lt;&gt;"",YEAR(F269),"")</f>
        <v>2016</v>
      </c>
      <c r="I269" s="19">
        <v>0.6875</v>
      </c>
      <c r="J269" s="20">
        <f t="shared" ref="J269:J306" si="49">IF(I269&lt;&gt;"",HOUR(I269),"")</f>
        <v>16</v>
      </c>
      <c r="K269" s="5" t="str">
        <f t="shared" si="42"/>
        <v>ja</v>
      </c>
      <c r="L269" s="5" t="s">
        <v>91</v>
      </c>
      <c r="M269" s="6" t="s">
        <v>115</v>
      </c>
      <c r="N269" s="5">
        <v>38</v>
      </c>
      <c r="O269" s="17" t="s">
        <v>75</v>
      </c>
      <c r="P269" s="17" t="s">
        <v>13117</v>
      </c>
      <c r="R269" s="6" t="s">
        <v>77</v>
      </c>
      <c r="T269" s="22" t="s">
        <v>79</v>
      </c>
      <c r="X269" s="2">
        <v>186</v>
      </c>
      <c r="Y269" s="2" t="s">
        <v>94</v>
      </c>
      <c r="Z269" s="2" t="s">
        <v>168</v>
      </c>
      <c r="AA269" s="2">
        <v>186</v>
      </c>
      <c r="AB269" s="2" t="s">
        <v>81</v>
      </c>
      <c r="AC269" s="2" t="s">
        <v>168</v>
      </c>
      <c r="AJ269" s="2">
        <v>363</v>
      </c>
      <c r="AK269" s="2" t="s">
        <v>81</v>
      </c>
      <c r="AL269" s="2" t="s">
        <v>161</v>
      </c>
      <c r="AP269" s="2">
        <v>363</v>
      </c>
      <c r="AQ269" s="2" t="s">
        <v>83</v>
      </c>
      <c r="AR269" s="2" t="s">
        <v>168</v>
      </c>
      <c r="BE269" s="23" t="str">
        <f t="shared" si="44"/>
        <v>EMF nein</v>
      </c>
      <c r="BF269" s="23" t="str">
        <f t="shared" si="45"/>
        <v/>
      </c>
      <c r="BG269" s="23" t="str">
        <f t="shared" si="47"/>
        <v/>
      </c>
      <c r="BH269" s="23">
        <f t="shared" si="46"/>
        <v>0</v>
      </c>
      <c r="BO269" s="2" t="s">
        <v>1360</v>
      </c>
      <c r="BP269" s="3">
        <v>1</v>
      </c>
      <c r="BQ269" s="2" t="s">
        <v>1361</v>
      </c>
    </row>
    <row r="270" spans="1:70" ht="16.149999999999999" customHeight="1" x14ac:dyDescent="0.25">
      <c r="A270" s="16">
        <v>269</v>
      </c>
      <c r="B270" s="17" t="s">
        <v>262</v>
      </c>
      <c r="C270" s="48" t="s">
        <v>1362</v>
      </c>
      <c r="D270" s="2" t="s">
        <v>158</v>
      </c>
      <c r="E270" s="48" t="s">
        <v>1363</v>
      </c>
      <c r="F270" s="67">
        <v>42512</v>
      </c>
      <c r="G270" s="3">
        <f t="shared" si="40"/>
        <v>5</v>
      </c>
      <c r="H270" s="3">
        <f t="shared" si="48"/>
        <v>2016</v>
      </c>
      <c r="I270" s="19">
        <v>0.625</v>
      </c>
      <c r="J270" s="20">
        <f t="shared" si="49"/>
        <v>15</v>
      </c>
      <c r="K270" s="5" t="str">
        <f t="shared" si="42"/>
        <v>ja</v>
      </c>
      <c r="L270" s="21" t="s">
        <v>73</v>
      </c>
      <c r="M270" s="6" t="s">
        <v>74</v>
      </c>
      <c r="O270" s="17" t="s">
        <v>75</v>
      </c>
      <c r="P270" s="17" t="s">
        <v>1194</v>
      </c>
      <c r="R270" s="6" t="s">
        <v>77</v>
      </c>
      <c r="S270" s="2" t="s">
        <v>132</v>
      </c>
      <c r="T270" s="6" t="s">
        <v>108</v>
      </c>
      <c r="U270" s="2" t="s">
        <v>74</v>
      </c>
      <c r="V270" s="2" t="s">
        <v>79</v>
      </c>
      <c r="X270" s="2">
        <v>85</v>
      </c>
      <c r="Y270" s="2" t="s">
        <v>81</v>
      </c>
      <c r="Z270" s="2" t="s">
        <v>161</v>
      </c>
      <c r="AA270" s="2">
        <v>85</v>
      </c>
      <c r="AB270" s="2" t="s">
        <v>81</v>
      </c>
      <c r="AC270" s="2" t="s">
        <v>161</v>
      </c>
      <c r="AD270" s="2">
        <v>85</v>
      </c>
      <c r="AE270" s="2" t="s">
        <v>81</v>
      </c>
      <c r="AF270" s="2" t="s">
        <v>161</v>
      </c>
      <c r="AJ270" s="2">
        <v>583</v>
      </c>
      <c r="AK270" s="2" t="s">
        <v>81</v>
      </c>
      <c r="AL270" s="2" t="s">
        <v>84</v>
      </c>
      <c r="AM270" s="2">
        <v>583</v>
      </c>
      <c r="AN270" s="2" t="s">
        <v>81</v>
      </c>
      <c r="AO270" s="2" t="s">
        <v>84</v>
      </c>
      <c r="AP270" s="2">
        <v>583</v>
      </c>
      <c r="AQ270" s="2" t="s">
        <v>81</v>
      </c>
      <c r="AR270" s="2" t="s">
        <v>84</v>
      </c>
      <c r="BE270" s="23" t="str">
        <f t="shared" si="44"/>
        <v>EMF ja</v>
      </c>
      <c r="BF270" s="23">
        <f t="shared" si="45"/>
        <v>130</v>
      </c>
      <c r="BG270" s="23" t="str">
        <f t="shared" si="47"/>
        <v>100-499m</v>
      </c>
      <c r="BH270" s="23">
        <f t="shared" si="46"/>
        <v>2</v>
      </c>
      <c r="BI270" s="2" t="s">
        <v>162</v>
      </c>
      <c r="BJ270" s="2">
        <v>130</v>
      </c>
      <c r="BK270" s="2" t="s">
        <v>162</v>
      </c>
      <c r="BL270" s="2">
        <v>200</v>
      </c>
      <c r="BO270" s="2" t="s">
        <v>1364</v>
      </c>
      <c r="BP270" s="3">
        <v>1</v>
      </c>
      <c r="BQ270" s="2" t="s">
        <v>1365</v>
      </c>
    </row>
    <row r="271" spans="1:70" ht="16.149999999999999" customHeight="1" x14ac:dyDescent="0.25">
      <c r="A271" s="16">
        <v>270</v>
      </c>
      <c r="B271" s="17" t="s">
        <v>262</v>
      </c>
      <c r="C271" s="48" t="s">
        <v>1366</v>
      </c>
      <c r="D271" s="2" t="s">
        <v>137</v>
      </c>
      <c r="E271" s="48" t="s">
        <v>1367</v>
      </c>
      <c r="F271" s="67">
        <v>42516</v>
      </c>
      <c r="G271" s="3">
        <f t="shared" si="40"/>
        <v>5</v>
      </c>
      <c r="H271" s="3">
        <f t="shared" si="48"/>
        <v>2016</v>
      </c>
      <c r="I271" s="19">
        <v>0.64583333333333304</v>
      </c>
      <c r="J271" s="20">
        <f t="shared" si="49"/>
        <v>15</v>
      </c>
      <c r="K271" s="5" t="str">
        <f t="shared" si="42"/>
        <v>ja</v>
      </c>
      <c r="L271" s="21" t="s">
        <v>73</v>
      </c>
      <c r="M271" s="6" t="s">
        <v>115</v>
      </c>
      <c r="N271" s="5">
        <v>68</v>
      </c>
      <c r="O271" s="17" t="s">
        <v>126</v>
      </c>
      <c r="P271" s="17" t="s">
        <v>1368</v>
      </c>
      <c r="R271" s="6" t="s">
        <v>77</v>
      </c>
      <c r="S271" s="2" t="s">
        <v>132</v>
      </c>
      <c r="T271" s="6" t="s">
        <v>108</v>
      </c>
      <c r="X271" s="2">
        <v>708</v>
      </c>
      <c r="Y271" s="2" t="s">
        <v>81</v>
      </c>
      <c r="Z271" s="2" t="s">
        <v>84</v>
      </c>
      <c r="AA271" s="2">
        <v>708</v>
      </c>
      <c r="AB271" s="2" t="s">
        <v>81</v>
      </c>
      <c r="AC271" s="2" t="s">
        <v>84</v>
      </c>
      <c r="AD271" s="2">
        <v>708</v>
      </c>
      <c r="AE271" s="2" t="s">
        <v>81</v>
      </c>
      <c r="AF271" s="2" t="s">
        <v>84</v>
      </c>
      <c r="AJ271" s="2">
        <v>748</v>
      </c>
      <c r="AK271" s="2" t="s">
        <v>83</v>
      </c>
      <c r="AL271" s="2" t="s">
        <v>84</v>
      </c>
      <c r="AM271" s="2">
        <v>748</v>
      </c>
      <c r="AN271" s="2" t="s">
        <v>83</v>
      </c>
      <c r="AO271" s="2" t="s">
        <v>84</v>
      </c>
      <c r="AP271" s="2">
        <v>748</v>
      </c>
      <c r="AQ271" s="2" t="s">
        <v>83</v>
      </c>
      <c r="AR271" s="2" t="s">
        <v>84</v>
      </c>
      <c r="BE271" s="23" t="str">
        <f t="shared" si="44"/>
        <v>EMF ja</v>
      </c>
      <c r="BF271" s="23">
        <f t="shared" si="45"/>
        <v>50</v>
      </c>
      <c r="BG271" s="23" t="str">
        <f t="shared" si="47"/>
        <v>&lt;100m</v>
      </c>
      <c r="BH271" s="23">
        <f t="shared" si="46"/>
        <v>1</v>
      </c>
      <c r="BK271" s="2" t="s">
        <v>162</v>
      </c>
      <c r="BL271" s="2">
        <v>50</v>
      </c>
      <c r="BO271" s="2" t="s">
        <v>1369</v>
      </c>
      <c r="BP271" s="3">
        <v>1</v>
      </c>
      <c r="BQ271" s="2" t="s">
        <v>1370</v>
      </c>
    </row>
    <row r="272" spans="1:70" ht="16.149999999999999" customHeight="1" x14ac:dyDescent="0.25">
      <c r="A272" s="16">
        <v>271</v>
      </c>
      <c r="B272" s="17" t="s">
        <v>262</v>
      </c>
      <c r="C272" s="48" t="s">
        <v>1371</v>
      </c>
      <c r="D272" s="2" t="s">
        <v>113</v>
      </c>
      <c r="E272" s="48" t="s">
        <v>1372</v>
      </c>
      <c r="F272" s="67">
        <v>42517</v>
      </c>
      <c r="G272" s="3">
        <f t="shared" si="40"/>
        <v>5</v>
      </c>
      <c r="H272" s="3">
        <f t="shared" si="48"/>
        <v>2016</v>
      </c>
      <c r="I272" s="19">
        <v>0.81597222222222199</v>
      </c>
      <c r="J272" s="20">
        <f t="shared" si="49"/>
        <v>19</v>
      </c>
      <c r="K272" s="5" t="str">
        <f t="shared" si="42"/>
        <v>ja</v>
      </c>
      <c r="L272" s="5" t="s">
        <v>91</v>
      </c>
      <c r="M272" s="6" t="s">
        <v>115</v>
      </c>
      <c r="N272" s="5">
        <v>65</v>
      </c>
      <c r="O272" s="17" t="s">
        <v>75</v>
      </c>
      <c r="P272" s="17" t="s">
        <v>1027</v>
      </c>
      <c r="Q272" s="6" t="s">
        <v>186</v>
      </c>
      <c r="R272" s="6" t="s">
        <v>77</v>
      </c>
      <c r="S272" s="2" t="s">
        <v>132</v>
      </c>
      <c r="T272" s="6" t="s">
        <v>108</v>
      </c>
      <c r="X272" s="2">
        <v>251</v>
      </c>
      <c r="Y272" s="2" t="s">
        <v>83</v>
      </c>
      <c r="Z272" s="2" t="s">
        <v>168</v>
      </c>
      <c r="AA272" s="2">
        <v>251</v>
      </c>
      <c r="AB272" s="2" t="s">
        <v>81</v>
      </c>
      <c r="AC272" s="2" t="s">
        <v>168</v>
      </c>
      <c r="AD272" s="2">
        <v>251</v>
      </c>
      <c r="AE272" s="2" t="s">
        <v>81</v>
      </c>
      <c r="AF272" s="2" t="s">
        <v>168</v>
      </c>
      <c r="AJ272" s="2">
        <v>380</v>
      </c>
      <c r="AK272" s="2" t="s">
        <v>83</v>
      </c>
      <c r="AL272" s="2" t="s">
        <v>82</v>
      </c>
      <c r="AM272" s="2">
        <v>380</v>
      </c>
      <c r="AN272" s="2" t="s">
        <v>81</v>
      </c>
      <c r="AO272" s="2" t="s">
        <v>82</v>
      </c>
      <c r="AP272" s="2">
        <v>380</v>
      </c>
      <c r="AQ272" s="2" t="s">
        <v>81</v>
      </c>
      <c r="AR272" s="2" t="s">
        <v>82</v>
      </c>
      <c r="BE272" s="23" t="str">
        <f t="shared" si="44"/>
        <v>EMF ja</v>
      </c>
      <c r="BF272" s="23">
        <f t="shared" si="45"/>
        <v>100</v>
      </c>
      <c r="BG272" s="23" t="str">
        <f t="shared" si="47"/>
        <v>100-499m</v>
      </c>
      <c r="BH272" s="23">
        <f t="shared" si="46"/>
        <v>1</v>
      </c>
      <c r="BM272" s="2" t="s">
        <v>162</v>
      </c>
      <c r="BN272" s="2">
        <v>100</v>
      </c>
      <c r="BO272" s="2" t="s">
        <v>1373</v>
      </c>
      <c r="BP272" s="3">
        <v>1</v>
      </c>
      <c r="BQ272" s="2" t="s">
        <v>1374</v>
      </c>
    </row>
    <row r="273" spans="1:69" ht="16.149999999999999" customHeight="1" x14ac:dyDescent="0.25">
      <c r="A273" s="16">
        <v>272</v>
      </c>
      <c r="B273" s="17" t="s">
        <v>69</v>
      </c>
      <c r="C273" s="48" t="s">
        <v>518</v>
      </c>
      <c r="D273" s="2" t="s">
        <v>371</v>
      </c>
      <c r="E273" s="48" t="s">
        <v>1375</v>
      </c>
      <c r="F273" s="67">
        <v>42519</v>
      </c>
      <c r="G273" s="3">
        <f t="shared" si="40"/>
        <v>5</v>
      </c>
      <c r="H273" s="3">
        <f t="shared" si="48"/>
        <v>2016</v>
      </c>
      <c r="I273" s="19">
        <v>0.49652777777777801</v>
      </c>
      <c r="J273" s="20">
        <f t="shared" si="49"/>
        <v>11</v>
      </c>
      <c r="K273" s="5" t="str">
        <f t="shared" si="42"/>
        <v>ja</v>
      </c>
      <c r="L273" s="5" t="s">
        <v>91</v>
      </c>
      <c r="M273" s="6" t="s">
        <v>74</v>
      </c>
      <c r="N273" s="5">
        <v>45</v>
      </c>
      <c r="O273" s="17" t="s">
        <v>75</v>
      </c>
      <c r="P273" s="17" t="s">
        <v>1376</v>
      </c>
      <c r="Q273" s="6" t="s">
        <v>186</v>
      </c>
      <c r="R273" s="6" t="s">
        <v>77</v>
      </c>
      <c r="S273" s="2" t="s">
        <v>132</v>
      </c>
      <c r="T273" s="6" t="s">
        <v>108</v>
      </c>
      <c r="X273" s="2">
        <v>80</v>
      </c>
      <c r="Y273" s="2" t="s">
        <v>81</v>
      </c>
      <c r="Z273" s="2" t="s">
        <v>82</v>
      </c>
      <c r="AA273" s="2">
        <v>80</v>
      </c>
      <c r="AB273" s="2" t="s">
        <v>81</v>
      </c>
      <c r="AC273" s="2" t="s">
        <v>82</v>
      </c>
      <c r="AD273" s="2">
        <v>80</v>
      </c>
      <c r="AE273" s="2" t="s">
        <v>81</v>
      </c>
      <c r="AF273" s="2" t="s">
        <v>82</v>
      </c>
      <c r="AJ273" s="2">
        <v>305</v>
      </c>
      <c r="AK273" s="2" t="s">
        <v>81</v>
      </c>
      <c r="AL273" s="2" t="s">
        <v>82</v>
      </c>
      <c r="AP273" s="2">
        <v>305</v>
      </c>
      <c r="AQ273" s="2" t="s">
        <v>81</v>
      </c>
      <c r="AR273" s="2" t="s">
        <v>82</v>
      </c>
      <c r="BE273" s="23" t="str">
        <f t="shared" si="44"/>
        <v>EMF nein</v>
      </c>
      <c r="BF273" s="23" t="str">
        <f t="shared" si="45"/>
        <v/>
      </c>
      <c r="BG273" s="23" t="str">
        <f t="shared" si="47"/>
        <v/>
      </c>
      <c r="BH273" s="23">
        <f t="shared" si="46"/>
        <v>0</v>
      </c>
      <c r="BO273" s="2" t="s">
        <v>1377</v>
      </c>
      <c r="BP273" s="3">
        <v>1</v>
      </c>
      <c r="BQ273" s="2" t="s">
        <v>1378</v>
      </c>
    </row>
    <row r="274" spans="1:69" ht="16.149999999999999" customHeight="1" x14ac:dyDescent="0.25">
      <c r="A274" s="16">
        <v>273</v>
      </c>
      <c r="B274" s="17" t="s">
        <v>69</v>
      </c>
      <c r="C274" s="48" t="s">
        <v>1063</v>
      </c>
      <c r="D274" s="2" t="s">
        <v>137</v>
      </c>
      <c r="E274" s="48" t="s">
        <v>1064</v>
      </c>
      <c r="F274" s="67">
        <v>42566</v>
      </c>
      <c r="G274" s="3">
        <f t="shared" si="40"/>
        <v>7</v>
      </c>
      <c r="H274" s="3">
        <f t="shared" si="48"/>
        <v>2016</v>
      </c>
      <c r="I274" s="19">
        <v>0.62152777777777801</v>
      </c>
      <c r="J274" s="20">
        <f t="shared" si="49"/>
        <v>14</v>
      </c>
      <c r="K274" s="5" t="str">
        <f t="shared" si="42"/>
        <v>ja</v>
      </c>
      <c r="L274" s="21" t="s">
        <v>73</v>
      </c>
      <c r="M274" s="6" t="s">
        <v>74</v>
      </c>
      <c r="N274" s="5">
        <v>84</v>
      </c>
      <c r="O274" s="17" t="s">
        <v>75</v>
      </c>
      <c r="P274" s="17" t="s">
        <v>1379</v>
      </c>
      <c r="R274" s="6" t="s">
        <v>77</v>
      </c>
      <c r="S274" s="2" t="s">
        <v>78</v>
      </c>
      <c r="T274" s="6" t="s">
        <v>154</v>
      </c>
      <c r="X274" s="2">
        <v>172</v>
      </c>
      <c r="Y274" s="2" t="s">
        <v>81</v>
      </c>
      <c r="Z274" s="2" t="s">
        <v>161</v>
      </c>
      <c r="AA274" s="2">
        <v>172</v>
      </c>
      <c r="AB274" s="2" t="s">
        <v>81</v>
      </c>
      <c r="AC274" s="2" t="s">
        <v>161</v>
      </c>
      <c r="AD274" s="2">
        <v>172</v>
      </c>
      <c r="AE274" s="2" t="s">
        <v>81</v>
      </c>
      <c r="AF274" s="2" t="s">
        <v>161</v>
      </c>
      <c r="BE274" s="23" t="str">
        <f t="shared" si="44"/>
        <v>EMF nein</v>
      </c>
      <c r="BF274" s="23" t="str">
        <f t="shared" si="45"/>
        <v/>
      </c>
      <c r="BG274" s="23" t="str">
        <f t="shared" si="47"/>
        <v/>
      </c>
      <c r="BH274" s="23">
        <f t="shared" si="46"/>
        <v>0</v>
      </c>
      <c r="BO274" s="2" t="s">
        <v>1380</v>
      </c>
      <c r="BP274" s="3">
        <v>1</v>
      </c>
      <c r="BQ274" s="2" t="s">
        <v>1381</v>
      </c>
    </row>
    <row r="275" spans="1:69" ht="16.149999999999999" customHeight="1" x14ac:dyDescent="0.25">
      <c r="A275" s="16">
        <v>274</v>
      </c>
      <c r="B275" s="17" t="s">
        <v>69</v>
      </c>
      <c r="C275" s="48" t="s">
        <v>540</v>
      </c>
      <c r="D275" s="2" t="s">
        <v>124</v>
      </c>
      <c r="E275" s="48" t="s">
        <v>1382</v>
      </c>
      <c r="F275" s="67">
        <v>42548</v>
      </c>
      <c r="G275" s="3">
        <f t="shared" si="40"/>
        <v>6</v>
      </c>
      <c r="H275" s="3">
        <f t="shared" si="48"/>
        <v>2016</v>
      </c>
      <c r="I275" s="19">
        <v>0.17013888888888901</v>
      </c>
      <c r="J275" s="20">
        <f t="shared" si="49"/>
        <v>4</v>
      </c>
      <c r="K275" s="5" t="str">
        <f t="shared" si="42"/>
        <v>ja</v>
      </c>
      <c r="L275" s="5" t="s">
        <v>91</v>
      </c>
      <c r="M275" s="6" t="s">
        <v>74</v>
      </c>
      <c r="N275" s="5">
        <v>55</v>
      </c>
      <c r="O275" s="17" t="s">
        <v>75</v>
      </c>
      <c r="P275" s="17" t="s">
        <v>1383</v>
      </c>
      <c r="R275" s="6" t="s">
        <v>77</v>
      </c>
      <c r="S275" s="2" t="s">
        <v>78</v>
      </c>
      <c r="T275" s="6" t="s">
        <v>154</v>
      </c>
      <c r="W275" s="2" t="s">
        <v>1384</v>
      </c>
      <c r="X275" s="2" t="s">
        <v>299</v>
      </c>
      <c r="BE275" s="23" t="str">
        <f t="shared" si="44"/>
        <v>EMF nein</v>
      </c>
      <c r="BF275" s="23" t="str">
        <f t="shared" si="45"/>
        <v/>
      </c>
      <c r="BG275" s="23" t="str">
        <f t="shared" si="47"/>
        <v/>
      </c>
      <c r="BH275" s="23">
        <f t="shared" si="46"/>
        <v>0</v>
      </c>
      <c r="BP275" s="3">
        <v>1</v>
      </c>
      <c r="BQ275" s="2" t="s">
        <v>1385</v>
      </c>
    </row>
    <row r="276" spans="1:69" ht="16.149999999999999" customHeight="1" x14ac:dyDescent="0.25">
      <c r="A276" s="16">
        <v>275</v>
      </c>
      <c r="B276" s="17" t="s">
        <v>69</v>
      </c>
      <c r="C276" s="48" t="s">
        <v>1386</v>
      </c>
      <c r="D276" s="2" t="s">
        <v>151</v>
      </c>
      <c r="E276" s="48" t="s">
        <v>1387</v>
      </c>
      <c r="F276" s="67">
        <v>42162</v>
      </c>
      <c r="G276" s="3">
        <f t="shared" si="40"/>
        <v>6</v>
      </c>
      <c r="H276" s="3">
        <f t="shared" si="48"/>
        <v>2015</v>
      </c>
      <c r="I276" s="19">
        <v>0.50347222222222199</v>
      </c>
      <c r="J276" s="20">
        <f t="shared" si="49"/>
        <v>12</v>
      </c>
      <c r="K276" s="5" t="str">
        <f t="shared" si="42"/>
        <v>ja</v>
      </c>
      <c r="L276" s="21" t="s">
        <v>73</v>
      </c>
      <c r="M276" s="6" t="s">
        <v>74</v>
      </c>
      <c r="N276" s="5">
        <v>46</v>
      </c>
      <c r="O276" s="17" t="s">
        <v>126</v>
      </c>
      <c r="P276" s="17" t="s">
        <v>1112</v>
      </c>
      <c r="Q276" s="6" t="s">
        <v>186</v>
      </c>
      <c r="R276" s="6" t="s">
        <v>77</v>
      </c>
      <c r="T276" s="6" t="s">
        <v>108</v>
      </c>
      <c r="U276" s="2" t="s">
        <v>74</v>
      </c>
      <c r="V276" s="2" t="s">
        <v>108</v>
      </c>
      <c r="X276" s="2">
        <v>1620</v>
      </c>
      <c r="Y276" s="2" t="s">
        <v>83</v>
      </c>
      <c r="Z276" s="2" t="s">
        <v>84</v>
      </c>
      <c r="AA276" s="2">
        <v>1620</v>
      </c>
      <c r="AB276" s="2" t="s">
        <v>81</v>
      </c>
      <c r="AC276" s="2" t="s">
        <v>84</v>
      </c>
      <c r="AD276" s="2">
        <v>1620</v>
      </c>
      <c r="AE276" s="2" t="s">
        <v>83</v>
      </c>
      <c r="AF276" s="2" t="s">
        <v>84</v>
      </c>
      <c r="BE276" s="23" t="str">
        <f t="shared" si="44"/>
        <v>EMF ja</v>
      </c>
      <c r="BF276" s="23">
        <f t="shared" si="45"/>
        <v>400</v>
      </c>
      <c r="BG276" s="23" t="str">
        <f t="shared" si="47"/>
        <v>100-499m</v>
      </c>
      <c r="BH276" s="23">
        <f t="shared" si="46"/>
        <v>1</v>
      </c>
      <c r="BI276" s="2" t="s">
        <v>162</v>
      </c>
      <c r="BJ276" s="2">
        <v>400</v>
      </c>
      <c r="BO276" s="2" t="s">
        <v>1388</v>
      </c>
      <c r="BP276" s="3">
        <v>1</v>
      </c>
      <c r="BQ276" s="2" t="s">
        <v>1389</v>
      </c>
    </row>
    <row r="277" spans="1:69" ht="16.149999999999999" customHeight="1" x14ac:dyDescent="0.25">
      <c r="A277" s="77">
        <v>276</v>
      </c>
      <c r="B277" s="17" t="s">
        <v>211</v>
      </c>
      <c r="C277" s="48" t="s">
        <v>1390</v>
      </c>
      <c r="D277" s="2" t="s">
        <v>89</v>
      </c>
      <c r="E277" s="48" t="s">
        <v>1391</v>
      </c>
      <c r="F277" s="67">
        <v>43455</v>
      </c>
      <c r="G277" s="3">
        <f t="shared" si="40"/>
        <v>12</v>
      </c>
      <c r="H277" s="3">
        <v>2018</v>
      </c>
      <c r="I277" s="19">
        <v>0.69791666666666696</v>
      </c>
      <c r="J277" s="20">
        <f t="shared" si="49"/>
        <v>16</v>
      </c>
      <c r="K277" s="5" t="s">
        <v>1392</v>
      </c>
      <c r="L277" s="5" t="s">
        <v>91</v>
      </c>
      <c r="M277" s="6" t="s">
        <v>74</v>
      </c>
      <c r="N277" s="5">
        <v>34</v>
      </c>
      <c r="O277" s="17" t="s">
        <v>126</v>
      </c>
      <c r="P277" s="17" t="s">
        <v>1393</v>
      </c>
      <c r="R277" s="6" t="s">
        <v>335</v>
      </c>
      <c r="S277" s="2" t="s">
        <v>109</v>
      </c>
      <c r="T277" s="6" t="s">
        <v>80</v>
      </c>
      <c r="U277" s="2" t="s">
        <v>74</v>
      </c>
      <c r="V277" s="2" t="s">
        <v>79</v>
      </c>
      <c r="X277" s="2">
        <v>688</v>
      </c>
      <c r="Y277" s="2" t="s">
        <v>81</v>
      </c>
      <c r="Z277" s="2" t="s">
        <v>168</v>
      </c>
      <c r="AA277" s="2" t="s">
        <v>109</v>
      </c>
      <c r="AB277" s="2" t="s">
        <v>109</v>
      </c>
      <c r="AC277" s="2" t="s">
        <v>109</v>
      </c>
      <c r="AD277" s="2">
        <v>688</v>
      </c>
      <c r="AE277" s="2" t="s">
        <v>81</v>
      </c>
      <c r="AF277" s="2" t="s">
        <v>168</v>
      </c>
      <c r="AJ277" s="2" t="s">
        <v>109</v>
      </c>
      <c r="AK277" s="2" t="s">
        <v>109</v>
      </c>
      <c r="AL277" s="2" t="s">
        <v>109</v>
      </c>
      <c r="AM277" s="2" t="s">
        <v>109</v>
      </c>
      <c r="AN277" s="2" t="s">
        <v>109</v>
      </c>
      <c r="AO277" s="2" t="s">
        <v>109</v>
      </c>
      <c r="AP277" s="2" t="s">
        <v>109</v>
      </c>
      <c r="AQ277" s="2" t="s">
        <v>109</v>
      </c>
      <c r="AR277" s="2" t="s">
        <v>109</v>
      </c>
      <c r="BE277" s="23" t="s">
        <v>1394</v>
      </c>
      <c r="BF277" s="23">
        <f t="shared" si="45"/>
        <v>1253</v>
      </c>
      <c r="BG277" s="23" t="str">
        <f t="shared" si="47"/>
        <v>500+m</v>
      </c>
      <c r="BH277" s="23">
        <f t="shared" si="46"/>
        <v>1</v>
      </c>
      <c r="BK277" s="2" t="s">
        <v>162</v>
      </c>
      <c r="BL277" s="2">
        <v>1253</v>
      </c>
      <c r="BO277" s="2" t="s">
        <v>1395</v>
      </c>
      <c r="BP277" s="3">
        <v>1</v>
      </c>
      <c r="BQ277" s="2" t="s">
        <v>1396</v>
      </c>
    </row>
    <row r="278" spans="1:69" ht="16.149999999999999" customHeight="1" x14ac:dyDescent="0.25">
      <c r="A278" s="16">
        <v>277</v>
      </c>
      <c r="B278" s="17" t="s">
        <v>69</v>
      </c>
      <c r="C278" s="48" t="s">
        <v>1397</v>
      </c>
      <c r="D278" s="2" t="s">
        <v>192</v>
      </c>
      <c r="E278" s="48" t="s">
        <v>1398</v>
      </c>
      <c r="F278" s="67">
        <v>42565</v>
      </c>
      <c r="G278" s="3">
        <f t="shared" si="40"/>
        <v>7</v>
      </c>
      <c r="H278" s="3">
        <f t="shared" ref="H278:H306" si="50">IF(F278&lt;&gt;"",YEAR(F278),"")</f>
        <v>2016</v>
      </c>
      <c r="I278" s="19">
        <v>0.79166666666666696</v>
      </c>
      <c r="J278" s="20">
        <f t="shared" si="49"/>
        <v>19</v>
      </c>
      <c r="K278" s="5" t="str">
        <f t="shared" ref="K278:K309" si="51">IF(COUNTA(W278:BN278)=0,"nein","ja")</f>
        <v>ja</v>
      </c>
      <c r="L278" s="5" t="s">
        <v>91</v>
      </c>
      <c r="M278" s="6" t="s">
        <v>354</v>
      </c>
      <c r="O278" s="17" t="s">
        <v>75</v>
      </c>
      <c r="P278" s="17" t="s">
        <v>1399</v>
      </c>
      <c r="Q278" s="6" t="s">
        <v>186</v>
      </c>
      <c r="R278" s="6" t="s">
        <v>77</v>
      </c>
      <c r="S278" s="2" t="s">
        <v>132</v>
      </c>
      <c r="T278" s="22"/>
      <c r="W278" s="2" t="s">
        <v>1400</v>
      </c>
      <c r="X278" s="2">
        <v>102</v>
      </c>
      <c r="Y278" s="2" t="s">
        <v>81</v>
      </c>
      <c r="Z278" s="2" t="s">
        <v>82</v>
      </c>
      <c r="AA278" s="2">
        <v>102</v>
      </c>
      <c r="AB278" s="2" t="s">
        <v>81</v>
      </c>
      <c r="AC278" s="2" t="s">
        <v>82</v>
      </c>
      <c r="AD278" s="2">
        <v>102</v>
      </c>
      <c r="AE278" s="2" t="s">
        <v>83</v>
      </c>
      <c r="AF278" s="2" t="s">
        <v>168</v>
      </c>
      <c r="BE278" s="23" t="str">
        <f t="shared" ref="BE278:BE309" si="52">IF(COUNTA(BI278,BK278,BM278) &gt; 0,"EMF ja","EMF nein")</f>
        <v>EMF nein</v>
      </c>
      <c r="BF278" s="23" t="str">
        <f t="shared" si="45"/>
        <v/>
      </c>
      <c r="BG278" s="23" t="str">
        <f t="shared" si="47"/>
        <v/>
      </c>
      <c r="BH278" s="23">
        <f t="shared" si="46"/>
        <v>0</v>
      </c>
      <c r="BO278" s="2" t="s">
        <v>1401</v>
      </c>
      <c r="BP278" s="3">
        <v>1</v>
      </c>
      <c r="BQ278" s="2" t="s">
        <v>1402</v>
      </c>
    </row>
    <row r="279" spans="1:69" ht="16.149999999999999" customHeight="1" x14ac:dyDescent="0.25">
      <c r="A279" s="16">
        <v>278</v>
      </c>
      <c r="B279" s="17" t="s">
        <v>69</v>
      </c>
      <c r="C279" s="48" t="s">
        <v>1403</v>
      </c>
      <c r="D279" s="2" t="s">
        <v>137</v>
      </c>
      <c r="E279" s="48" t="s">
        <v>1404</v>
      </c>
      <c r="F279" s="67">
        <v>42566</v>
      </c>
      <c r="G279" s="3">
        <f t="shared" si="40"/>
        <v>7</v>
      </c>
      <c r="H279" s="3">
        <f t="shared" si="50"/>
        <v>2016</v>
      </c>
      <c r="I279" s="19">
        <v>0.72916666666666696</v>
      </c>
      <c r="J279" s="20">
        <f t="shared" si="49"/>
        <v>17</v>
      </c>
      <c r="K279" s="5" t="str">
        <f t="shared" si="51"/>
        <v>ja</v>
      </c>
      <c r="L279" s="5" t="s">
        <v>91</v>
      </c>
      <c r="M279" s="6" t="s">
        <v>74</v>
      </c>
      <c r="N279" s="5">
        <v>21</v>
      </c>
      <c r="O279" s="2" t="s">
        <v>140</v>
      </c>
      <c r="P279" s="17" t="s">
        <v>1405</v>
      </c>
      <c r="R279" s="6" t="s">
        <v>77</v>
      </c>
      <c r="S279" s="2" t="s">
        <v>78</v>
      </c>
      <c r="T279" s="6" t="s">
        <v>154</v>
      </c>
      <c r="X279" s="2">
        <v>200</v>
      </c>
      <c r="Y279" s="2" t="s">
        <v>83</v>
      </c>
      <c r="Z279" s="2" t="s">
        <v>161</v>
      </c>
      <c r="AA279" s="2">
        <v>200</v>
      </c>
      <c r="AB279" s="2" t="s">
        <v>81</v>
      </c>
      <c r="AC279" s="2" t="s">
        <v>161</v>
      </c>
      <c r="AD279" s="2">
        <v>200</v>
      </c>
      <c r="AE279" s="2" t="s">
        <v>81</v>
      </c>
      <c r="AF279" s="2" t="s">
        <v>161</v>
      </c>
      <c r="AJ279" s="2">
        <v>500</v>
      </c>
      <c r="AK279" s="2" t="s">
        <v>83</v>
      </c>
      <c r="AL279" s="2" t="s">
        <v>161</v>
      </c>
      <c r="AM279" s="2">
        <v>500</v>
      </c>
      <c r="AN279" s="2" t="s">
        <v>81</v>
      </c>
      <c r="AO279" s="2" t="s">
        <v>161</v>
      </c>
      <c r="AP279" s="2">
        <v>500</v>
      </c>
      <c r="AQ279" s="2" t="s">
        <v>81</v>
      </c>
      <c r="AR279" s="2" t="s">
        <v>161</v>
      </c>
      <c r="BE279" s="23" t="str">
        <f t="shared" si="52"/>
        <v>EMF ja</v>
      </c>
      <c r="BF279" s="23">
        <f t="shared" si="45"/>
        <v>50</v>
      </c>
      <c r="BG279" s="23" t="str">
        <f t="shared" si="47"/>
        <v>&lt;100m</v>
      </c>
      <c r="BH279" s="23">
        <f t="shared" si="46"/>
        <v>2</v>
      </c>
      <c r="BI279" s="2" t="s">
        <v>162</v>
      </c>
      <c r="BJ279" s="2">
        <v>560</v>
      </c>
      <c r="BK279" s="2" t="s">
        <v>110</v>
      </c>
      <c r="BL279" s="2">
        <v>50</v>
      </c>
      <c r="BO279" s="2" t="s">
        <v>1406</v>
      </c>
      <c r="BP279" s="3">
        <v>1</v>
      </c>
      <c r="BQ279" s="2" t="s">
        <v>1407</v>
      </c>
    </row>
    <row r="280" spans="1:69" ht="16.149999999999999" customHeight="1" x14ac:dyDescent="0.25">
      <c r="A280" s="16">
        <v>279</v>
      </c>
      <c r="B280" s="17" t="s">
        <v>211</v>
      </c>
      <c r="C280" s="48" t="s">
        <v>1408</v>
      </c>
      <c r="D280" s="2" t="s">
        <v>371</v>
      </c>
      <c r="E280" s="48" t="s">
        <v>1409</v>
      </c>
      <c r="F280" s="67">
        <v>43019</v>
      </c>
      <c r="G280" s="3">
        <f t="shared" si="40"/>
        <v>10</v>
      </c>
      <c r="H280" s="3">
        <f t="shared" si="50"/>
        <v>2017</v>
      </c>
      <c r="I280" s="19">
        <v>0.42013888888888901</v>
      </c>
      <c r="J280" s="20">
        <f t="shared" si="49"/>
        <v>10</v>
      </c>
      <c r="K280" s="5" t="str">
        <f t="shared" si="51"/>
        <v>ja</v>
      </c>
      <c r="L280" s="21" t="s">
        <v>73</v>
      </c>
      <c r="M280" s="6" t="s">
        <v>74</v>
      </c>
      <c r="N280" s="5">
        <v>67</v>
      </c>
      <c r="O280" s="17" t="s">
        <v>126</v>
      </c>
      <c r="P280" s="17" t="s">
        <v>1112</v>
      </c>
      <c r="R280" s="6" t="s">
        <v>77</v>
      </c>
      <c r="T280" s="6" t="s">
        <v>108</v>
      </c>
      <c r="U280" s="2" t="s">
        <v>139</v>
      </c>
      <c r="X280" s="2">
        <v>478</v>
      </c>
      <c r="Y280" s="2" t="s">
        <v>83</v>
      </c>
      <c r="Z280" s="2" t="s">
        <v>84</v>
      </c>
      <c r="AD280" s="2">
        <v>478</v>
      </c>
      <c r="AE280" s="2" t="s">
        <v>83</v>
      </c>
      <c r="AF280" s="2" t="s">
        <v>84</v>
      </c>
      <c r="BE280" s="23" t="str">
        <f t="shared" si="52"/>
        <v>EMF nein</v>
      </c>
      <c r="BF280" s="23" t="str">
        <f t="shared" si="45"/>
        <v/>
      </c>
      <c r="BG280" s="23" t="str">
        <f t="shared" si="47"/>
        <v/>
      </c>
      <c r="BH280" s="23">
        <f t="shared" si="46"/>
        <v>0</v>
      </c>
      <c r="BP280" s="3">
        <v>1</v>
      </c>
      <c r="BQ280" s="2" t="s">
        <v>1410</v>
      </c>
    </row>
    <row r="281" spans="1:69" ht="16.149999999999999" customHeight="1" x14ac:dyDescent="0.25">
      <c r="A281" s="16">
        <v>280</v>
      </c>
      <c r="B281" s="17" t="s">
        <v>69</v>
      </c>
      <c r="C281" s="48" t="s">
        <v>1411</v>
      </c>
      <c r="D281" s="2" t="s">
        <v>371</v>
      </c>
      <c r="E281" s="48" t="s">
        <v>152</v>
      </c>
      <c r="F281" s="67">
        <v>42569</v>
      </c>
      <c r="G281" s="3">
        <f t="shared" si="40"/>
        <v>7</v>
      </c>
      <c r="H281" s="3">
        <f t="shared" si="50"/>
        <v>2016</v>
      </c>
      <c r="I281" s="19">
        <v>0.875</v>
      </c>
      <c r="J281" s="20">
        <f t="shared" si="49"/>
        <v>21</v>
      </c>
      <c r="K281" s="5" t="str">
        <f t="shared" si="51"/>
        <v>ja</v>
      </c>
      <c r="L281" s="5" t="s">
        <v>91</v>
      </c>
      <c r="M281" s="6" t="s">
        <v>74</v>
      </c>
      <c r="N281" s="5">
        <v>21</v>
      </c>
      <c r="O281" s="17" t="s">
        <v>126</v>
      </c>
      <c r="P281" s="17" t="s">
        <v>1412</v>
      </c>
      <c r="R281" s="6" t="s">
        <v>77</v>
      </c>
      <c r="S281" s="2" t="s">
        <v>78</v>
      </c>
      <c r="T281" s="22" t="s">
        <v>79</v>
      </c>
      <c r="X281" s="2">
        <v>450</v>
      </c>
      <c r="Y281" s="2" t="s">
        <v>83</v>
      </c>
      <c r="Z281" s="2" t="s">
        <v>168</v>
      </c>
      <c r="AA281" s="2">
        <v>450</v>
      </c>
      <c r="AB281" s="2" t="s">
        <v>81</v>
      </c>
      <c r="AC281" s="2" t="s">
        <v>168</v>
      </c>
      <c r="AD281" s="2">
        <v>450</v>
      </c>
      <c r="AE281" s="2" t="s">
        <v>81</v>
      </c>
      <c r="AF281" s="2" t="s">
        <v>168</v>
      </c>
      <c r="AO281" s="78"/>
      <c r="BE281" s="23" t="str">
        <f t="shared" si="52"/>
        <v>EMF nein</v>
      </c>
      <c r="BF281" s="23" t="str">
        <f t="shared" si="45"/>
        <v/>
      </c>
      <c r="BG281" s="23" t="str">
        <f t="shared" si="47"/>
        <v/>
      </c>
      <c r="BH281" s="23">
        <f t="shared" si="46"/>
        <v>0</v>
      </c>
      <c r="BO281" s="2" t="s">
        <v>1413</v>
      </c>
      <c r="BP281" s="3">
        <v>1</v>
      </c>
      <c r="BQ281" s="2" t="s">
        <v>1414</v>
      </c>
    </row>
    <row r="282" spans="1:69" ht="16.149999999999999" customHeight="1" x14ac:dyDescent="0.25">
      <c r="A282" s="16">
        <v>281</v>
      </c>
      <c r="B282" s="17" t="s">
        <v>135</v>
      </c>
      <c r="C282" s="48" t="s">
        <v>1415</v>
      </c>
      <c r="D282" s="2" t="s">
        <v>124</v>
      </c>
      <c r="E282" s="48" t="s">
        <v>974</v>
      </c>
      <c r="F282" s="67">
        <v>43039</v>
      </c>
      <c r="G282" s="3">
        <f t="shared" si="40"/>
        <v>10</v>
      </c>
      <c r="H282" s="3">
        <f t="shared" si="50"/>
        <v>2017</v>
      </c>
      <c r="I282" s="19">
        <v>0.37152777777777801</v>
      </c>
      <c r="J282" s="20">
        <f t="shared" si="49"/>
        <v>8</v>
      </c>
      <c r="K282" s="5" t="str">
        <f t="shared" si="51"/>
        <v>ja</v>
      </c>
      <c r="L282" s="5" t="s">
        <v>91</v>
      </c>
      <c r="M282" s="6" t="s">
        <v>139</v>
      </c>
      <c r="N282" s="5">
        <v>32</v>
      </c>
      <c r="O282" s="17" t="s">
        <v>126</v>
      </c>
      <c r="P282" s="17" t="s">
        <v>1416</v>
      </c>
      <c r="R282" s="6" t="s">
        <v>77</v>
      </c>
      <c r="T282" s="22" t="s">
        <v>79</v>
      </c>
      <c r="X282" s="2">
        <v>870</v>
      </c>
      <c r="Y282" s="2" t="s">
        <v>83</v>
      </c>
      <c r="Z282" s="2" t="s">
        <v>84</v>
      </c>
      <c r="AA282" s="2">
        <v>870</v>
      </c>
      <c r="AB282" s="2" t="s">
        <v>81</v>
      </c>
      <c r="AC282" s="2" t="s">
        <v>84</v>
      </c>
      <c r="AD282" s="2">
        <v>870</v>
      </c>
      <c r="AE282" s="2" t="s">
        <v>81</v>
      </c>
      <c r="AF282" s="2" t="s">
        <v>84</v>
      </c>
      <c r="AJ282" s="2">
        <v>820</v>
      </c>
      <c r="AK282" s="2" t="s">
        <v>81</v>
      </c>
      <c r="AL282" s="2" t="s">
        <v>84</v>
      </c>
      <c r="AM282" s="2">
        <v>820</v>
      </c>
      <c r="AN282" s="2" t="s">
        <v>81</v>
      </c>
      <c r="AO282" s="2" t="s">
        <v>84</v>
      </c>
      <c r="AP282" s="2">
        <v>820</v>
      </c>
      <c r="AQ282" s="2" t="s">
        <v>81</v>
      </c>
      <c r="AR282" s="2" t="s">
        <v>84</v>
      </c>
      <c r="BE282" s="23" t="str">
        <f t="shared" si="52"/>
        <v>EMF nein</v>
      </c>
      <c r="BF282" s="23" t="str">
        <f t="shared" si="45"/>
        <v/>
      </c>
      <c r="BG282" s="23" t="str">
        <f t="shared" si="47"/>
        <v/>
      </c>
      <c r="BH282" s="23">
        <f t="shared" si="46"/>
        <v>0</v>
      </c>
      <c r="BP282" s="3">
        <v>1</v>
      </c>
      <c r="BQ282" s="2" t="s">
        <v>1417</v>
      </c>
    </row>
    <row r="283" spans="1:69" ht="16.149999999999999" customHeight="1" x14ac:dyDescent="0.25">
      <c r="A283" s="16">
        <v>282</v>
      </c>
      <c r="B283" s="17" t="s">
        <v>69</v>
      </c>
      <c r="C283" s="48" t="s">
        <v>523</v>
      </c>
      <c r="D283" s="2" t="s">
        <v>137</v>
      </c>
      <c r="E283" s="48" t="s">
        <v>1418</v>
      </c>
      <c r="F283" s="67">
        <v>42575</v>
      </c>
      <c r="G283" s="3">
        <f t="shared" si="40"/>
        <v>7</v>
      </c>
      <c r="H283" s="3">
        <f t="shared" si="50"/>
        <v>2016</v>
      </c>
      <c r="I283" s="19">
        <v>0.66319444444444398</v>
      </c>
      <c r="J283" s="20">
        <f t="shared" si="49"/>
        <v>15</v>
      </c>
      <c r="K283" s="5" t="str">
        <f t="shared" si="51"/>
        <v>ja</v>
      </c>
      <c r="L283" s="21" t="s">
        <v>73</v>
      </c>
      <c r="M283" s="6" t="s">
        <v>74</v>
      </c>
      <c r="N283" s="5">
        <v>59</v>
      </c>
      <c r="O283" s="17" t="s">
        <v>126</v>
      </c>
      <c r="P283" s="17" t="s">
        <v>1419</v>
      </c>
      <c r="R283" s="6" t="s">
        <v>77</v>
      </c>
      <c r="T283" s="22"/>
      <c r="X283" s="2">
        <v>300</v>
      </c>
      <c r="Y283" s="2" t="s">
        <v>83</v>
      </c>
      <c r="Z283" s="2" t="s">
        <v>84</v>
      </c>
      <c r="AA283" s="2">
        <v>300</v>
      </c>
      <c r="AB283" s="2" t="s">
        <v>81</v>
      </c>
      <c r="AC283" s="2" t="s">
        <v>84</v>
      </c>
      <c r="AD283" s="2">
        <v>300</v>
      </c>
      <c r="AE283" s="2" t="s">
        <v>81</v>
      </c>
      <c r="AF283" s="2" t="s">
        <v>84</v>
      </c>
      <c r="BE283" s="23" t="str">
        <f t="shared" si="52"/>
        <v>EMF ja</v>
      </c>
      <c r="BF283" s="23">
        <f t="shared" si="45"/>
        <v>10</v>
      </c>
      <c r="BG283" s="23" t="str">
        <f t="shared" si="47"/>
        <v>&lt;100m</v>
      </c>
      <c r="BH283" s="23">
        <f t="shared" si="46"/>
        <v>1</v>
      </c>
      <c r="BI283" s="44" t="s">
        <v>162</v>
      </c>
      <c r="BJ283" s="44">
        <v>10</v>
      </c>
      <c r="BO283" s="2" t="s">
        <v>1420</v>
      </c>
      <c r="BP283" s="3">
        <v>1</v>
      </c>
      <c r="BQ283" s="2" t="s">
        <v>1421</v>
      </c>
    </row>
    <row r="284" spans="1:69" ht="16.149999999999999" customHeight="1" x14ac:dyDescent="0.25">
      <c r="A284" s="16">
        <v>283</v>
      </c>
      <c r="B284" s="17" t="s">
        <v>211</v>
      </c>
      <c r="C284" s="24" t="s">
        <v>1422</v>
      </c>
      <c r="D284" s="2" t="s">
        <v>137</v>
      </c>
      <c r="E284" s="24" t="s">
        <v>1423</v>
      </c>
      <c r="F284" s="67">
        <v>42582</v>
      </c>
      <c r="G284" s="3">
        <f t="shared" si="40"/>
        <v>7</v>
      </c>
      <c r="H284" s="3">
        <f t="shared" si="50"/>
        <v>2016</v>
      </c>
      <c r="I284" s="19">
        <v>0.88194444444444398</v>
      </c>
      <c r="J284" s="20">
        <f t="shared" si="49"/>
        <v>21</v>
      </c>
      <c r="K284" s="5" t="str">
        <f t="shared" si="51"/>
        <v>ja</v>
      </c>
      <c r="L284" s="5" t="s">
        <v>91</v>
      </c>
      <c r="M284" s="6" t="s">
        <v>115</v>
      </c>
      <c r="N284" s="5">
        <v>65</v>
      </c>
      <c r="O284" s="17" t="s">
        <v>75</v>
      </c>
      <c r="P284" s="17" t="s">
        <v>1424</v>
      </c>
      <c r="R284" s="6" t="s">
        <v>77</v>
      </c>
      <c r="T284" s="22" t="s">
        <v>79</v>
      </c>
      <c r="X284" s="2">
        <v>270</v>
      </c>
      <c r="Y284" s="2" t="s">
        <v>81</v>
      </c>
      <c r="Z284" s="2" t="s">
        <v>82</v>
      </c>
      <c r="AD284" s="2">
        <v>270</v>
      </c>
      <c r="AE284" s="2" t="s">
        <v>81</v>
      </c>
      <c r="AF284" s="2" t="s">
        <v>82</v>
      </c>
      <c r="BE284" s="23" t="str">
        <f t="shared" si="52"/>
        <v>EMF nein</v>
      </c>
      <c r="BF284" s="23" t="str">
        <f t="shared" si="45"/>
        <v/>
      </c>
      <c r="BG284" s="23" t="str">
        <f t="shared" si="47"/>
        <v/>
      </c>
      <c r="BH284" s="23">
        <f t="shared" si="46"/>
        <v>0</v>
      </c>
      <c r="BO284" s="2" t="s">
        <v>1425</v>
      </c>
      <c r="BP284" s="3">
        <v>1</v>
      </c>
      <c r="BQ284" s="2" t="s">
        <v>1426</v>
      </c>
    </row>
    <row r="285" spans="1:69" ht="16.149999999999999" customHeight="1" x14ac:dyDescent="0.25">
      <c r="A285" s="16">
        <v>284</v>
      </c>
      <c r="B285" s="17" t="s">
        <v>69</v>
      </c>
      <c r="C285" s="48" t="s">
        <v>1427</v>
      </c>
      <c r="D285" s="2" t="s">
        <v>124</v>
      </c>
      <c r="E285" s="48" t="s">
        <v>1428</v>
      </c>
      <c r="F285" s="67">
        <v>42585</v>
      </c>
      <c r="G285" s="3">
        <f t="shared" si="40"/>
        <v>8</v>
      </c>
      <c r="H285" s="3">
        <f t="shared" si="50"/>
        <v>2016</v>
      </c>
      <c r="I285" s="19">
        <v>0.91319444444444398</v>
      </c>
      <c r="J285" s="20">
        <f t="shared" si="49"/>
        <v>21</v>
      </c>
      <c r="K285" s="5" t="str">
        <f t="shared" si="51"/>
        <v>ja</v>
      </c>
      <c r="L285" s="5" t="s">
        <v>91</v>
      </c>
      <c r="M285" s="6" t="s">
        <v>115</v>
      </c>
      <c r="N285" s="5">
        <v>59</v>
      </c>
      <c r="O285" s="17" t="s">
        <v>75</v>
      </c>
      <c r="P285" s="17" t="s">
        <v>1429</v>
      </c>
      <c r="Q285" s="6" t="s">
        <v>186</v>
      </c>
      <c r="R285" s="6" t="s">
        <v>77</v>
      </c>
      <c r="S285" s="2" t="s">
        <v>107</v>
      </c>
      <c r="T285" s="6" t="s">
        <v>108</v>
      </c>
      <c r="X285" s="2">
        <v>792</v>
      </c>
      <c r="Y285" s="2" t="s">
        <v>83</v>
      </c>
      <c r="Z285" s="2" t="s">
        <v>84</v>
      </c>
      <c r="AA285" s="2">
        <v>792</v>
      </c>
      <c r="AB285" s="2" t="s">
        <v>81</v>
      </c>
      <c r="AC285" s="2" t="s">
        <v>84</v>
      </c>
      <c r="AD285" s="2">
        <v>792</v>
      </c>
      <c r="AE285" s="2" t="s">
        <v>81</v>
      </c>
      <c r="AF285" s="2" t="s">
        <v>84</v>
      </c>
      <c r="AM285" s="2">
        <v>792</v>
      </c>
      <c r="AN285" s="2" t="s">
        <v>81</v>
      </c>
      <c r="AO285" s="2" t="s">
        <v>84</v>
      </c>
      <c r="AP285" s="2">
        <v>792</v>
      </c>
      <c r="AQ285" s="2" t="s">
        <v>83</v>
      </c>
      <c r="AR285" s="2" t="s">
        <v>84</v>
      </c>
      <c r="BE285" s="23" t="str">
        <f t="shared" si="52"/>
        <v>EMF nein</v>
      </c>
      <c r="BF285" s="23" t="str">
        <f t="shared" si="45"/>
        <v/>
      </c>
      <c r="BG285" s="23" t="str">
        <f t="shared" si="47"/>
        <v/>
      </c>
      <c r="BH285" s="23">
        <f t="shared" si="46"/>
        <v>0</v>
      </c>
      <c r="BO285" s="2" t="s">
        <v>1430</v>
      </c>
      <c r="BP285" s="3">
        <v>1</v>
      </c>
      <c r="BQ285" s="2" t="s">
        <v>1431</v>
      </c>
    </row>
    <row r="286" spans="1:69" ht="16.149999999999999" customHeight="1" x14ac:dyDescent="0.25">
      <c r="A286" s="16">
        <v>285</v>
      </c>
      <c r="B286" s="17" t="s">
        <v>69</v>
      </c>
      <c r="C286" s="48" t="s">
        <v>1725</v>
      </c>
      <c r="D286" s="2" t="s">
        <v>124</v>
      </c>
      <c r="E286" s="48" t="s">
        <v>1432</v>
      </c>
      <c r="F286" s="67">
        <v>42590</v>
      </c>
      <c r="G286" s="3">
        <f t="shared" si="40"/>
        <v>8</v>
      </c>
      <c r="H286" s="3">
        <f t="shared" si="50"/>
        <v>2016</v>
      </c>
      <c r="I286" s="19">
        <v>0.64583333333333304</v>
      </c>
      <c r="J286" s="20">
        <f t="shared" si="49"/>
        <v>15</v>
      </c>
      <c r="K286" s="5" t="str">
        <f t="shared" si="51"/>
        <v>ja</v>
      </c>
      <c r="L286" s="21" t="s">
        <v>73</v>
      </c>
      <c r="M286" s="6" t="s">
        <v>74</v>
      </c>
      <c r="N286" s="5">
        <v>63</v>
      </c>
      <c r="O286" s="17" t="s">
        <v>75</v>
      </c>
      <c r="P286" s="17" t="s">
        <v>1433</v>
      </c>
      <c r="Q286" s="6" t="s">
        <v>186</v>
      </c>
      <c r="R286" s="6" t="s">
        <v>77</v>
      </c>
      <c r="T286" s="22" t="s">
        <v>79</v>
      </c>
      <c r="W286" s="2" t="s">
        <v>1434</v>
      </c>
      <c r="X286" s="2">
        <v>117</v>
      </c>
      <c r="Y286" s="2" t="s">
        <v>81</v>
      </c>
      <c r="Z286" s="2" t="s">
        <v>82</v>
      </c>
      <c r="AD286" s="2">
        <v>117</v>
      </c>
      <c r="AE286" s="2" t="s">
        <v>81</v>
      </c>
      <c r="AF286" s="2" t="s">
        <v>82</v>
      </c>
      <c r="AJ286" s="2">
        <v>280</v>
      </c>
      <c r="AK286" s="2" t="s">
        <v>81</v>
      </c>
      <c r="AL286" s="2" t="s">
        <v>82</v>
      </c>
      <c r="AP286" s="2">
        <v>280</v>
      </c>
      <c r="AQ286" s="2" t="s">
        <v>81</v>
      </c>
      <c r="AR286" s="2" t="s">
        <v>82</v>
      </c>
      <c r="BE286" s="23" t="str">
        <f t="shared" si="52"/>
        <v>EMF nein</v>
      </c>
      <c r="BF286" s="23" t="str">
        <f t="shared" si="45"/>
        <v/>
      </c>
      <c r="BG286" s="23" t="str">
        <f t="shared" si="47"/>
        <v/>
      </c>
      <c r="BH286" s="23">
        <f t="shared" si="46"/>
        <v>0</v>
      </c>
      <c r="BO286" s="2" t="s">
        <v>1435</v>
      </c>
      <c r="BP286" s="3">
        <v>1</v>
      </c>
      <c r="BQ286" s="2" t="s">
        <v>1436</v>
      </c>
    </row>
    <row r="287" spans="1:69" ht="16.149999999999999" customHeight="1" x14ac:dyDescent="0.25">
      <c r="A287" s="16">
        <v>286</v>
      </c>
      <c r="B287" s="17" t="s">
        <v>211</v>
      </c>
      <c r="C287" s="48" t="s">
        <v>1437</v>
      </c>
      <c r="D287" s="2" t="s">
        <v>124</v>
      </c>
      <c r="E287" s="48" t="s">
        <v>787</v>
      </c>
      <c r="F287" s="67">
        <v>43021</v>
      </c>
      <c r="G287" s="3">
        <f t="shared" si="40"/>
        <v>10</v>
      </c>
      <c r="H287" s="3">
        <f t="shared" si="50"/>
        <v>2017</v>
      </c>
      <c r="I287" s="19">
        <v>0.82986111111111105</v>
      </c>
      <c r="J287" s="20">
        <f t="shared" si="49"/>
        <v>19</v>
      </c>
      <c r="K287" s="5" t="str">
        <f t="shared" si="51"/>
        <v>ja</v>
      </c>
      <c r="L287" s="5" t="s">
        <v>91</v>
      </c>
      <c r="M287" s="6" t="s">
        <v>74</v>
      </c>
      <c r="N287" s="5">
        <v>55</v>
      </c>
      <c r="O287" s="17" t="s">
        <v>75</v>
      </c>
      <c r="P287" s="17" t="s">
        <v>1438</v>
      </c>
      <c r="Q287" s="6" t="s">
        <v>186</v>
      </c>
      <c r="R287" s="6" t="s">
        <v>77</v>
      </c>
      <c r="T287" s="22"/>
      <c r="W287" s="2" t="s">
        <v>1439</v>
      </c>
      <c r="X287" s="2">
        <v>162</v>
      </c>
      <c r="Y287" s="2" t="s">
        <v>83</v>
      </c>
      <c r="Z287" s="2" t="s">
        <v>84</v>
      </c>
      <c r="BE287" s="23" t="str">
        <f t="shared" si="52"/>
        <v>EMF nein</v>
      </c>
      <c r="BF287" s="23" t="str">
        <f t="shared" si="45"/>
        <v/>
      </c>
      <c r="BG287" s="23" t="str">
        <f t="shared" si="47"/>
        <v/>
      </c>
      <c r="BH287" s="23">
        <f t="shared" si="46"/>
        <v>0</v>
      </c>
      <c r="BO287" s="2" t="s">
        <v>1440</v>
      </c>
      <c r="BP287" s="3">
        <v>1</v>
      </c>
      <c r="BQ287" s="2" t="s">
        <v>1441</v>
      </c>
    </row>
    <row r="288" spans="1:69" ht="16.149999999999999" customHeight="1" x14ac:dyDescent="0.25">
      <c r="A288" s="16">
        <v>287</v>
      </c>
      <c r="B288" s="17" t="s">
        <v>69</v>
      </c>
      <c r="C288" s="48" t="s">
        <v>1442</v>
      </c>
      <c r="D288" s="2" t="s">
        <v>145</v>
      </c>
      <c r="E288" s="48" t="s">
        <v>1443</v>
      </c>
      <c r="F288" s="67">
        <v>42591</v>
      </c>
      <c r="G288" s="3">
        <f t="shared" si="40"/>
        <v>8</v>
      </c>
      <c r="H288" s="3">
        <f t="shared" si="50"/>
        <v>2016</v>
      </c>
      <c r="I288" s="19">
        <v>0.57638888888888895</v>
      </c>
      <c r="J288" s="20">
        <f t="shared" si="49"/>
        <v>13</v>
      </c>
      <c r="K288" s="5" t="str">
        <f t="shared" si="51"/>
        <v>ja</v>
      </c>
      <c r="L288" s="5" t="s">
        <v>91</v>
      </c>
      <c r="M288" s="6" t="s">
        <v>74</v>
      </c>
      <c r="N288" s="5">
        <v>76</v>
      </c>
      <c r="O288" s="17" t="s">
        <v>75</v>
      </c>
      <c r="P288" s="17" t="s">
        <v>1444</v>
      </c>
      <c r="Q288" s="6" t="s">
        <v>186</v>
      </c>
      <c r="R288" s="6" t="s">
        <v>77</v>
      </c>
      <c r="S288" s="2" t="s">
        <v>107</v>
      </c>
      <c r="T288" s="6" t="s">
        <v>108</v>
      </c>
      <c r="AA288" s="2">
        <v>490</v>
      </c>
      <c r="AB288" s="2" t="s">
        <v>81</v>
      </c>
      <c r="AC288" s="2" t="s">
        <v>84</v>
      </c>
      <c r="BE288" s="23" t="str">
        <f t="shared" si="52"/>
        <v>EMF nein</v>
      </c>
      <c r="BF288" s="23" t="str">
        <f t="shared" si="45"/>
        <v/>
      </c>
      <c r="BG288" s="23" t="str">
        <f t="shared" si="47"/>
        <v/>
      </c>
      <c r="BH288" s="23">
        <f t="shared" si="46"/>
        <v>0</v>
      </c>
      <c r="BO288" s="2" t="s">
        <v>1445</v>
      </c>
      <c r="BP288" s="3">
        <v>1</v>
      </c>
      <c r="BQ288" s="2" t="s">
        <v>1446</v>
      </c>
    </row>
    <row r="289" spans="1:69" ht="16.149999999999999" customHeight="1" x14ac:dyDescent="0.25">
      <c r="A289" s="16">
        <v>288</v>
      </c>
      <c r="B289" s="17" t="s">
        <v>211</v>
      </c>
      <c r="C289" s="48" t="s">
        <v>1447</v>
      </c>
      <c r="D289" s="2" t="s">
        <v>296</v>
      </c>
      <c r="E289" s="48" t="s">
        <v>1448</v>
      </c>
      <c r="F289" s="67">
        <v>42592</v>
      </c>
      <c r="G289" s="3">
        <f t="shared" si="40"/>
        <v>8</v>
      </c>
      <c r="H289" s="3">
        <f t="shared" si="50"/>
        <v>2016</v>
      </c>
      <c r="I289" s="19">
        <v>0.3125</v>
      </c>
      <c r="J289" s="20">
        <f t="shared" si="49"/>
        <v>7</v>
      </c>
      <c r="K289" s="5" t="str">
        <f t="shared" si="51"/>
        <v>ja</v>
      </c>
      <c r="L289" s="5" t="s">
        <v>91</v>
      </c>
      <c r="M289" s="6" t="s">
        <v>74</v>
      </c>
      <c r="N289" s="5">
        <v>21</v>
      </c>
      <c r="O289" s="17" t="s">
        <v>126</v>
      </c>
      <c r="P289" s="17" t="s">
        <v>1449</v>
      </c>
      <c r="R289" s="6" t="s">
        <v>77</v>
      </c>
      <c r="T289" s="22"/>
      <c r="BE289" s="23" t="str">
        <f t="shared" si="52"/>
        <v>EMF ja</v>
      </c>
      <c r="BF289" s="23">
        <f t="shared" si="45"/>
        <v>150</v>
      </c>
      <c r="BG289" s="23" t="str">
        <f t="shared" si="47"/>
        <v>100-499m</v>
      </c>
      <c r="BH289" s="23">
        <f t="shared" si="46"/>
        <v>2</v>
      </c>
      <c r="BI289" s="2" t="s">
        <v>162</v>
      </c>
      <c r="BJ289" s="2">
        <v>150</v>
      </c>
      <c r="BK289" s="2" t="s">
        <v>162</v>
      </c>
      <c r="BO289" s="2" t="s">
        <v>1450</v>
      </c>
      <c r="BP289" s="3">
        <v>1</v>
      </c>
      <c r="BQ289" s="2" t="s">
        <v>1451</v>
      </c>
    </row>
    <row r="290" spans="1:69" ht="16.149999999999999" customHeight="1" x14ac:dyDescent="0.25">
      <c r="A290" s="16">
        <v>289</v>
      </c>
      <c r="B290" s="17" t="s">
        <v>69</v>
      </c>
      <c r="C290" s="48" t="s">
        <v>1452</v>
      </c>
      <c r="D290" s="2" t="s">
        <v>296</v>
      </c>
      <c r="E290" s="48" t="s">
        <v>1453</v>
      </c>
      <c r="F290" s="67">
        <v>41414</v>
      </c>
      <c r="G290" s="3">
        <f t="shared" si="40"/>
        <v>5</v>
      </c>
      <c r="H290" s="3">
        <f t="shared" si="50"/>
        <v>2013</v>
      </c>
      <c r="I290" s="19">
        <v>0.58680555555555602</v>
      </c>
      <c r="J290" s="20">
        <f t="shared" si="49"/>
        <v>14</v>
      </c>
      <c r="K290" s="5" t="str">
        <f t="shared" si="51"/>
        <v>ja</v>
      </c>
      <c r="L290" s="5" t="s">
        <v>91</v>
      </c>
      <c r="M290" s="6" t="s">
        <v>74</v>
      </c>
      <c r="N290" s="5">
        <v>70</v>
      </c>
      <c r="O290" s="17" t="s">
        <v>75</v>
      </c>
      <c r="P290" s="17" t="s">
        <v>1454</v>
      </c>
      <c r="Q290" s="6" t="s">
        <v>186</v>
      </c>
      <c r="R290" s="6" t="s">
        <v>335</v>
      </c>
      <c r="S290" s="2" t="s">
        <v>132</v>
      </c>
      <c r="T290" s="22" t="s">
        <v>79</v>
      </c>
      <c r="U290" s="2" t="s">
        <v>208</v>
      </c>
      <c r="V290" s="2" t="s">
        <v>108</v>
      </c>
      <c r="W290" s="2" t="s">
        <v>1455</v>
      </c>
      <c r="X290" s="2">
        <v>342</v>
      </c>
      <c r="Y290" s="2" t="s">
        <v>81</v>
      </c>
      <c r="Z290" s="2" t="s">
        <v>82</v>
      </c>
      <c r="AD290" s="2">
        <v>342</v>
      </c>
      <c r="AE290" s="2" t="s">
        <v>81</v>
      </c>
      <c r="AF290" s="2" t="s">
        <v>82</v>
      </c>
      <c r="BE290" s="23" t="str">
        <f t="shared" si="52"/>
        <v>EMF nein</v>
      </c>
      <c r="BF290" s="23" t="str">
        <f t="shared" si="45"/>
        <v/>
      </c>
      <c r="BG290" s="23" t="str">
        <f t="shared" si="47"/>
        <v/>
      </c>
      <c r="BH290" s="23">
        <f t="shared" si="46"/>
        <v>0</v>
      </c>
      <c r="BP290" s="3">
        <v>1</v>
      </c>
      <c r="BQ290" s="2" t="s">
        <v>1456</v>
      </c>
    </row>
    <row r="291" spans="1:69" ht="16.149999999999999" customHeight="1" x14ac:dyDescent="0.25">
      <c r="A291" s="16">
        <v>290</v>
      </c>
      <c r="B291" s="17" t="s">
        <v>87</v>
      </c>
      <c r="C291" s="48" t="s">
        <v>1457</v>
      </c>
      <c r="D291" s="2" t="s">
        <v>158</v>
      </c>
      <c r="E291" s="48" t="s">
        <v>1458</v>
      </c>
      <c r="F291" s="67">
        <v>43039</v>
      </c>
      <c r="G291" s="3">
        <f t="shared" si="40"/>
        <v>10</v>
      </c>
      <c r="H291" s="3">
        <f t="shared" si="50"/>
        <v>2017</v>
      </c>
      <c r="I291" s="19">
        <v>0.84027777777777801</v>
      </c>
      <c r="J291" s="20">
        <f t="shared" si="49"/>
        <v>20</v>
      </c>
      <c r="K291" s="5" t="str">
        <f t="shared" si="51"/>
        <v>ja</v>
      </c>
      <c r="L291" s="5" t="s">
        <v>91</v>
      </c>
      <c r="M291" s="6" t="s">
        <v>115</v>
      </c>
      <c r="N291" s="5">
        <v>79</v>
      </c>
      <c r="O291" s="17" t="s">
        <v>126</v>
      </c>
      <c r="P291" s="17" t="s">
        <v>1459</v>
      </c>
      <c r="R291" s="6" t="s">
        <v>77</v>
      </c>
      <c r="T291" s="22"/>
      <c r="X291" s="2">
        <v>569</v>
      </c>
      <c r="Y291" s="2" t="s">
        <v>83</v>
      </c>
      <c r="Z291" s="2" t="s">
        <v>84</v>
      </c>
      <c r="AA291" s="2">
        <v>569</v>
      </c>
      <c r="AB291" s="2" t="s">
        <v>83</v>
      </c>
      <c r="AC291" s="2" t="s">
        <v>84</v>
      </c>
      <c r="AD291" s="2">
        <v>569</v>
      </c>
      <c r="AE291" s="2" t="s">
        <v>83</v>
      </c>
      <c r="AF291" s="2" t="s">
        <v>84</v>
      </c>
      <c r="BE291" s="23" t="str">
        <f t="shared" si="52"/>
        <v>EMF nein</v>
      </c>
      <c r="BF291" s="23" t="str">
        <f t="shared" si="45"/>
        <v/>
      </c>
      <c r="BG291" s="23" t="str">
        <f t="shared" si="47"/>
        <v/>
      </c>
      <c r="BH291" s="23">
        <f t="shared" si="46"/>
        <v>0</v>
      </c>
      <c r="BO291" s="2" t="s">
        <v>1460</v>
      </c>
      <c r="BP291" s="3">
        <v>1</v>
      </c>
      <c r="BQ291" s="2" t="s">
        <v>1461</v>
      </c>
    </row>
    <row r="292" spans="1:69" ht="16.149999999999999" customHeight="1" x14ac:dyDescent="0.25">
      <c r="A292" s="16">
        <v>291</v>
      </c>
      <c r="B292" s="17" t="s">
        <v>211</v>
      </c>
      <c r="C292" s="48" t="s">
        <v>1462</v>
      </c>
      <c r="D292" s="2" t="s">
        <v>178</v>
      </c>
      <c r="E292" s="48" t="s">
        <v>1463</v>
      </c>
      <c r="F292" s="67">
        <v>43039</v>
      </c>
      <c r="G292" s="3">
        <f t="shared" si="40"/>
        <v>10</v>
      </c>
      <c r="H292" s="3">
        <f t="shared" si="50"/>
        <v>2017</v>
      </c>
      <c r="I292" s="19">
        <v>0.73263888888888895</v>
      </c>
      <c r="J292" s="20">
        <f t="shared" si="49"/>
        <v>17</v>
      </c>
      <c r="K292" s="5" t="str">
        <f t="shared" si="51"/>
        <v>ja</v>
      </c>
      <c r="L292" s="21" t="s">
        <v>73</v>
      </c>
      <c r="M292" s="6" t="s">
        <v>74</v>
      </c>
      <c r="O292" s="17" t="s">
        <v>75</v>
      </c>
      <c r="P292" s="17" t="s">
        <v>1464</v>
      </c>
      <c r="R292" s="6" t="s">
        <v>77</v>
      </c>
      <c r="T292" s="22" t="s">
        <v>79</v>
      </c>
      <c r="U292" s="2" t="s">
        <v>208</v>
      </c>
      <c r="X292" s="2">
        <v>186</v>
      </c>
      <c r="Y292" s="2" t="s">
        <v>83</v>
      </c>
      <c r="Z292" s="2" t="s">
        <v>84</v>
      </c>
      <c r="AA292" s="2">
        <v>186</v>
      </c>
      <c r="AB292" s="2" t="s">
        <v>83</v>
      </c>
      <c r="AC292" s="2" t="s">
        <v>84</v>
      </c>
      <c r="AD292" s="2">
        <v>186</v>
      </c>
      <c r="AE292" s="2" t="s">
        <v>83</v>
      </c>
      <c r="AF292" s="2" t="s">
        <v>84</v>
      </c>
      <c r="AJ292" s="2">
        <v>193</v>
      </c>
      <c r="AK292" s="2" t="s">
        <v>81</v>
      </c>
      <c r="AL292" s="2" t="s">
        <v>84</v>
      </c>
      <c r="AP292" s="2">
        <v>193</v>
      </c>
      <c r="AQ292" s="2" t="s">
        <v>81</v>
      </c>
      <c r="AR292" s="2" t="s">
        <v>84</v>
      </c>
      <c r="AY292" s="2">
        <v>216</v>
      </c>
      <c r="AZ292" s="2" t="s">
        <v>81</v>
      </c>
      <c r="BA292" s="2" t="s">
        <v>84</v>
      </c>
      <c r="BE292" s="23" t="str">
        <f t="shared" si="52"/>
        <v>EMF nein</v>
      </c>
      <c r="BF292" s="23" t="str">
        <f t="shared" si="45"/>
        <v/>
      </c>
      <c r="BG292" s="23" t="str">
        <f t="shared" si="47"/>
        <v/>
      </c>
      <c r="BH292" s="23">
        <f t="shared" si="46"/>
        <v>0</v>
      </c>
      <c r="BO292" s="2" t="s">
        <v>1465</v>
      </c>
      <c r="BP292" s="3">
        <v>1</v>
      </c>
      <c r="BQ292" s="2" t="s">
        <v>1466</v>
      </c>
    </row>
    <row r="293" spans="1:69" ht="16.149999999999999" customHeight="1" x14ac:dyDescent="0.25">
      <c r="A293" s="16">
        <v>292</v>
      </c>
      <c r="B293" s="17" t="s">
        <v>69</v>
      </c>
      <c r="C293" s="48" t="s">
        <v>1467</v>
      </c>
      <c r="D293" s="2" t="s">
        <v>113</v>
      </c>
      <c r="E293" s="48" t="s">
        <v>1468</v>
      </c>
      <c r="F293" s="67">
        <v>42162</v>
      </c>
      <c r="G293" s="3">
        <f t="shared" si="40"/>
        <v>6</v>
      </c>
      <c r="H293" s="3">
        <f t="shared" si="50"/>
        <v>2015</v>
      </c>
      <c r="I293" s="19">
        <v>0.58333333333333304</v>
      </c>
      <c r="J293" s="20">
        <f t="shared" si="49"/>
        <v>14</v>
      </c>
      <c r="K293" s="5" t="str">
        <f t="shared" si="51"/>
        <v>ja</v>
      </c>
      <c r="L293" s="21" t="s">
        <v>73</v>
      </c>
      <c r="M293" s="6" t="s">
        <v>74</v>
      </c>
      <c r="N293" s="5">
        <v>42</v>
      </c>
      <c r="O293" s="17" t="s">
        <v>126</v>
      </c>
      <c r="P293" s="17" t="s">
        <v>1469</v>
      </c>
      <c r="Q293" s="6" t="s">
        <v>186</v>
      </c>
      <c r="R293" s="6" t="s">
        <v>77</v>
      </c>
      <c r="T293" s="22"/>
      <c r="X293" s="2">
        <v>320</v>
      </c>
      <c r="Y293" s="2" t="s">
        <v>83</v>
      </c>
      <c r="Z293" s="2" t="s">
        <v>84</v>
      </c>
      <c r="AA293" s="2">
        <v>320</v>
      </c>
      <c r="AB293" s="2" t="s">
        <v>81</v>
      </c>
      <c r="AC293" s="2" t="s">
        <v>84</v>
      </c>
      <c r="AD293" s="2">
        <v>320</v>
      </c>
      <c r="AE293" s="2" t="s">
        <v>81</v>
      </c>
      <c r="AF293" s="2" t="s">
        <v>84</v>
      </c>
      <c r="BE293" s="23" t="str">
        <f t="shared" si="52"/>
        <v>EMF nein</v>
      </c>
      <c r="BF293" s="23" t="str">
        <f t="shared" si="45"/>
        <v/>
      </c>
      <c r="BG293" s="23" t="str">
        <f t="shared" si="47"/>
        <v/>
      </c>
      <c r="BH293" s="23">
        <f t="shared" si="46"/>
        <v>0</v>
      </c>
      <c r="BO293" s="2" t="s">
        <v>1470</v>
      </c>
      <c r="BP293" s="3">
        <v>1</v>
      </c>
      <c r="BQ293" s="2" t="s">
        <v>1471</v>
      </c>
    </row>
    <row r="294" spans="1:69" ht="16.149999999999999" customHeight="1" x14ac:dyDescent="0.25">
      <c r="A294" s="16">
        <v>293</v>
      </c>
      <c r="B294" s="17" t="s">
        <v>69</v>
      </c>
      <c r="C294" s="48" t="s">
        <v>119</v>
      </c>
      <c r="D294" s="2" t="s">
        <v>89</v>
      </c>
      <c r="E294" s="48" t="s">
        <v>1472</v>
      </c>
      <c r="F294" s="67">
        <v>42353</v>
      </c>
      <c r="G294" s="3">
        <f t="shared" si="40"/>
        <v>12</v>
      </c>
      <c r="H294" s="3">
        <f t="shared" si="50"/>
        <v>2015</v>
      </c>
      <c r="I294" s="19">
        <v>0.32291666666666702</v>
      </c>
      <c r="J294" s="20">
        <f t="shared" si="49"/>
        <v>7</v>
      </c>
      <c r="K294" s="5" t="str">
        <f t="shared" si="51"/>
        <v>ja</v>
      </c>
      <c r="L294" s="5" t="s">
        <v>91</v>
      </c>
      <c r="M294" s="6" t="s">
        <v>74</v>
      </c>
      <c r="N294" s="5">
        <v>54</v>
      </c>
      <c r="O294" s="17" t="s">
        <v>75</v>
      </c>
      <c r="P294" s="17" t="s">
        <v>1473</v>
      </c>
      <c r="R294" s="6" t="s">
        <v>77</v>
      </c>
      <c r="S294" s="2" t="s">
        <v>132</v>
      </c>
      <c r="T294" s="22" t="s">
        <v>79</v>
      </c>
      <c r="U294" s="2" t="s">
        <v>74</v>
      </c>
      <c r="V294" s="2" t="s">
        <v>79</v>
      </c>
      <c r="X294" s="2">
        <v>370</v>
      </c>
      <c r="Y294" s="2" t="s">
        <v>83</v>
      </c>
      <c r="Z294" s="2" t="s">
        <v>168</v>
      </c>
      <c r="AA294" s="2">
        <v>370</v>
      </c>
      <c r="AB294" s="2" t="s">
        <v>83</v>
      </c>
      <c r="AC294" s="2" t="s">
        <v>84</v>
      </c>
      <c r="AD294" s="2">
        <v>370</v>
      </c>
      <c r="AE294" s="2" t="s">
        <v>83</v>
      </c>
      <c r="AF294" s="2" t="s">
        <v>84</v>
      </c>
      <c r="BE294" s="23" t="str">
        <f t="shared" si="52"/>
        <v>EMF nein</v>
      </c>
      <c r="BF294" s="23" t="str">
        <f t="shared" si="45"/>
        <v/>
      </c>
      <c r="BG294" s="23" t="str">
        <f t="shared" si="47"/>
        <v/>
      </c>
      <c r="BH294" s="23">
        <f t="shared" si="46"/>
        <v>0</v>
      </c>
      <c r="BO294" s="2" t="s">
        <v>1474</v>
      </c>
      <c r="BP294" s="3">
        <v>1</v>
      </c>
      <c r="BQ294" s="2" t="s">
        <v>1475</v>
      </c>
    </row>
    <row r="295" spans="1:69" ht="16.149999999999999" customHeight="1" x14ac:dyDescent="0.25">
      <c r="A295" s="16">
        <v>294</v>
      </c>
      <c r="B295" s="17" t="s">
        <v>69</v>
      </c>
      <c r="C295" s="48" t="s">
        <v>550</v>
      </c>
      <c r="D295" s="2" t="s">
        <v>124</v>
      </c>
      <c r="E295" s="48" t="s">
        <v>1476</v>
      </c>
      <c r="F295" s="67">
        <v>42568</v>
      </c>
      <c r="G295" s="3">
        <f t="shared" si="40"/>
        <v>7</v>
      </c>
      <c r="H295" s="3">
        <f t="shared" si="50"/>
        <v>2016</v>
      </c>
      <c r="I295" s="19">
        <v>3.8194444444444399E-2</v>
      </c>
      <c r="J295" s="20">
        <f t="shared" si="49"/>
        <v>0</v>
      </c>
      <c r="K295" s="5" t="str">
        <f t="shared" si="51"/>
        <v>ja</v>
      </c>
      <c r="L295" s="21" t="s">
        <v>73</v>
      </c>
      <c r="M295" s="6" t="s">
        <v>74</v>
      </c>
      <c r="N295" s="5">
        <v>48</v>
      </c>
      <c r="O295" s="17" t="s">
        <v>75</v>
      </c>
      <c r="P295" s="17" t="s">
        <v>1477</v>
      </c>
      <c r="Q295" s="6" t="s">
        <v>186</v>
      </c>
      <c r="R295" s="6" t="s">
        <v>77</v>
      </c>
      <c r="T295" s="22" t="s">
        <v>79</v>
      </c>
      <c r="U295" s="2" t="s">
        <v>74</v>
      </c>
      <c r="V295" s="2" t="s">
        <v>79</v>
      </c>
      <c r="W295" s="2" t="s">
        <v>1478</v>
      </c>
      <c r="X295" s="2">
        <v>56</v>
      </c>
      <c r="Y295" s="2" t="s">
        <v>81</v>
      </c>
      <c r="Z295" s="2" t="s">
        <v>82</v>
      </c>
      <c r="AD295" s="2">
        <v>56</v>
      </c>
      <c r="AE295" s="2" t="s">
        <v>81</v>
      </c>
      <c r="AF295" s="2" t="s">
        <v>82</v>
      </c>
      <c r="BE295" s="23" t="str">
        <f t="shared" si="52"/>
        <v>EMF nein</v>
      </c>
      <c r="BF295" s="23" t="str">
        <f t="shared" si="45"/>
        <v/>
      </c>
      <c r="BG295" s="23" t="str">
        <f t="shared" si="47"/>
        <v/>
      </c>
      <c r="BH295" s="23">
        <f t="shared" si="46"/>
        <v>0</v>
      </c>
      <c r="BO295" s="2" t="s">
        <v>1479</v>
      </c>
      <c r="BP295" s="3">
        <v>1</v>
      </c>
      <c r="BQ295" s="2" t="s">
        <v>1480</v>
      </c>
    </row>
    <row r="296" spans="1:69" ht="16.149999999999999" customHeight="1" x14ac:dyDescent="0.25">
      <c r="A296" s="16">
        <v>295</v>
      </c>
      <c r="B296" s="17" t="s">
        <v>135</v>
      </c>
      <c r="C296" s="48" t="s">
        <v>1481</v>
      </c>
      <c r="D296" s="2" t="s">
        <v>89</v>
      </c>
      <c r="E296" s="48" t="s">
        <v>1482</v>
      </c>
      <c r="F296" s="67">
        <v>41955</v>
      </c>
      <c r="G296" s="3">
        <f t="shared" si="40"/>
        <v>11</v>
      </c>
      <c r="H296" s="3">
        <f t="shared" si="50"/>
        <v>2014</v>
      </c>
      <c r="I296" s="19">
        <v>0.71875</v>
      </c>
      <c r="J296" s="20">
        <f t="shared" si="49"/>
        <v>17</v>
      </c>
      <c r="K296" s="5" t="str">
        <f t="shared" si="51"/>
        <v>ja</v>
      </c>
      <c r="L296" s="5" t="s">
        <v>91</v>
      </c>
      <c r="M296" s="6" t="s">
        <v>74</v>
      </c>
      <c r="O296" s="2" t="s">
        <v>140</v>
      </c>
      <c r="R296" s="6" t="s">
        <v>77</v>
      </c>
      <c r="T296" s="6" t="s">
        <v>108</v>
      </c>
      <c r="U296" s="2" t="s">
        <v>74</v>
      </c>
      <c r="V296" s="2" t="s">
        <v>79</v>
      </c>
      <c r="X296" s="2">
        <v>199</v>
      </c>
      <c r="Y296" s="2" t="s">
        <v>83</v>
      </c>
      <c r="Z296" s="2" t="s">
        <v>84</v>
      </c>
      <c r="AA296" s="2">
        <v>199</v>
      </c>
      <c r="AB296" s="2" t="s">
        <v>81</v>
      </c>
      <c r="AC296" s="2" t="s">
        <v>84</v>
      </c>
      <c r="AD296" s="2">
        <v>199</v>
      </c>
      <c r="AE296" s="2" t="s">
        <v>83</v>
      </c>
      <c r="AF296" s="2" t="s">
        <v>84</v>
      </c>
      <c r="AJ296" s="2">
        <v>372</v>
      </c>
      <c r="AK296" s="2" t="s">
        <v>83</v>
      </c>
      <c r="AL296" s="2" t="s">
        <v>84</v>
      </c>
      <c r="AM296" s="2">
        <v>372</v>
      </c>
      <c r="AN296" s="2" t="s">
        <v>81</v>
      </c>
      <c r="AO296" s="2" t="s">
        <v>84</v>
      </c>
      <c r="AP296" s="2">
        <v>372</v>
      </c>
      <c r="AQ296" s="2" t="s">
        <v>83</v>
      </c>
      <c r="AR296" s="2" t="s">
        <v>84</v>
      </c>
      <c r="BE296" s="23" t="str">
        <f t="shared" si="52"/>
        <v>EMF nein</v>
      </c>
      <c r="BF296" s="23" t="str">
        <f t="shared" si="45"/>
        <v/>
      </c>
      <c r="BG296" s="23" t="str">
        <f t="shared" si="47"/>
        <v/>
      </c>
      <c r="BH296" s="23">
        <f t="shared" si="46"/>
        <v>0</v>
      </c>
      <c r="BO296" s="2" t="s">
        <v>1483</v>
      </c>
      <c r="BP296" s="3">
        <v>1</v>
      </c>
      <c r="BQ296" s="2" t="s">
        <v>1484</v>
      </c>
    </row>
    <row r="297" spans="1:69" ht="16.149999999999999" customHeight="1" x14ac:dyDescent="0.25">
      <c r="A297" s="16">
        <v>296</v>
      </c>
      <c r="B297" s="17" t="s">
        <v>211</v>
      </c>
      <c r="C297" s="48" t="s">
        <v>1485</v>
      </c>
      <c r="D297" s="2" t="s">
        <v>113</v>
      </c>
      <c r="E297" s="48" t="s">
        <v>1486</v>
      </c>
      <c r="F297" s="67">
        <v>42580</v>
      </c>
      <c r="G297" s="3">
        <f t="shared" ref="G297:G360" si="53">IF(F297&lt;&gt;"",MONTH(F297),"")</f>
        <v>7</v>
      </c>
      <c r="H297" s="3">
        <f t="shared" si="50"/>
        <v>2016</v>
      </c>
      <c r="I297" s="19">
        <v>0.6875</v>
      </c>
      <c r="J297" s="20">
        <f t="shared" si="49"/>
        <v>16</v>
      </c>
      <c r="K297" s="5" t="str">
        <f t="shared" si="51"/>
        <v>ja</v>
      </c>
      <c r="L297" s="21" t="s">
        <v>73</v>
      </c>
      <c r="M297" s="6" t="s">
        <v>74</v>
      </c>
      <c r="N297" s="5">
        <v>75</v>
      </c>
      <c r="O297" s="17" t="s">
        <v>75</v>
      </c>
      <c r="P297" s="17" t="s">
        <v>1487</v>
      </c>
      <c r="R297" s="6" t="s">
        <v>77</v>
      </c>
      <c r="T297" s="22"/>
      <c r="BE297" s="23" t="str">
        <f t="shared" si="52"/>
        <v>EMF nein</v>
      </c>
      <c r="BF297" s="23" t="str">
        <f t="shared" si="45"/>
        <v/>
      </c>
      <c r="BG297" s="23" t="str">
        <f t="shared" si="47"/>
        <v/>
      </c>
      <c r="BH297" s="23">
        <f t="shared" si="46"/>
        <v>0</v>
      </c>
      <c r="BO297" s="2" t="s">
        <v>1488</v>
      </c>
      <c r="BP297" s="3">
        <v>1</v>
      </c>
      <c r="BQ297" s="2" t="s">
        <v>1489</v>
      </c>
    </row>
    <row r="298" spans="1:69" ht="16.149999999999999" customHeight="1" x14ac:dyDescent="0.25">
      <c r="A298" s="16">
        <v>297</v>
      </c>
      <c r="B298" s="17" t="s">
        <v>211</v>
      </c>
      <c r="C298" s="48" t="s">
        <v>1490</v>
      </c>
      <c r="D298" s="2" t="s">
        <v>264</v>
      </c>
      <c r="E298" s="48" t="s">
        <v>1189</v>
      </c>
      <c r="F298" s="67">
        <v>43040</v>
      </c>
      <c r="G298" s="3">
        <f t="shared" si="53"/>
        <v>11</v>
      </c>
      <c r="H298" s="3">
        <f t="shared" si="50"/>
        <v>2017</v>
      </c>
      <c r="I298" s="19">
        <v>0.58333333333333304</v>
      </c>
      <c r="J298" s="20">
        <f t="shared" si="49"/>
        <v>14</v>
      </c>
      <c r="K298" s="5" t="str">
        <f t="shared" si="51"/>
        <v>ja</v>
      </c>
      <c r="L298" s="5" t="s">
        <v>91</v>
      </c>
      <c r="M298" s="6" t="s">
        <v>100</v>
      </c>
      <c r="N298" s="5">
        <v>55</v>
      </c>
      <c r="O298" s="17" t="s">
        <v>75</v>
      </c>
      <c r="P298" s="17" t="s">
        <v>1491</v>
      </c>
      <c r="R298" s="6" t="s">
        <v>77</v>
      </c>
      <c r="T298" s="6" t="s">
        <v>108</v>
      </c>
      <c r="BE298" s="23" t="str">
        <f t="shared" si="52"/>
        <v>EMF nein</v>
      </c>
      <c r="BF298" s="23" t="str">
        <f t="shared" si="45"/>
        <v/>
      </c>
      <c r="BG298" s="23" t="str">
        <f t="shared" si="47"/>
        <v/>
      </c>
      <c r="BH298" s="23">
        <f t="shared" si="46"/>
        <v>0</v>
      </c>
      <c r="BO298" s="2" t="s">
        <v>1492</v>
      </c>
      <c r="BP298" s="3">
        <v>1</v>
      </c>
      <c r="BQ298" s="2" t="s">
        <v>1493</v>
      </c>
    </row>
    <row r="299" spans="1:69" ht="16.149999999999999" customHeight="1" x14ac:dyDescent="0.25">
      <c r="A299" s="16">
        <v>298</v>
      </c>
      <c r="B299" s="17" t="s">
        <v>211</v>
      </c>
      <c r="C299" s="49" t="s">
        <v>1494</v>
      </c>
      <c r="D299" s="2" t="s">
        <v>158</v>
      </c>
      <c r="E299" s="48" t="s">
        <v>1495</v>
      </c>
      <c r="F299" s="67">
        <v>43035</v>
      </c>
      <c r="G299" s="3">
        <f t="shared" si="53"/>
        <v>10</v>
      </c>
      <c r="H299" s="3">
        <f t="shared" si="50"/>
        <v>2017</v>
      </c>
      <c r="I299" s="19">
        <v>0.63541666666666696</v>
      </c>
      <c r="J299" s="20">
        <f t="shared" si="49"/>
        <v>15</v>
      </c>
      <c r="K299" s="5" t="str">
        <f t="shared" si="51"/>
        <v>ja</v>
      </c>
      <c r="L299" s="5" t="s">
        <v>91</v>
      </c>
      <c r="M299" s="6" t="s">
        <v>115</v>
      </c>
      <c r="O299" s="17" t="s">
        <v>75</v>
      </c>
      <c r="P299" s="17" t="s">
        <v>1496</v>
      </c>
      <c r="R299" s="6" t="s">
        <v>77</v>
      </c>
      <c r="T299" s="22" t="s">
        <v>79</v>
      </c>
      <c r="X299" s="2">
        <v>65</v>
      </c>
      <c r="Y299" s="2" t="s">
        <v>81</v>
      </c>
      <c r="Z299" s="2" t="s">
        <v>84</v>
      </c>
      <c r="AA299" s="2">
        <v>65</v>
      </c>
      <c r="AB299" s="2" t="s">
        <v>81</v>
      </c>
      <c r="AC299" s="2" t="s">
        <v>84</v>
      </c>
      <c r="AD299" s="2">
        <v>65</v>
      </c>
      <c r="AE299" s="2" t="s">
        <v>81</v>
      </c>
      <c r="AF299" s="2" t="s">
        <v>84</v>
      </c>
      <c r="BE299" s="23" t="str">
        <f t="shared" si="52"/>
        <v>EMF nein</v>
      </c>
      <c r="BF299" s="23" t="str">
        <f t="shared" si="45"/>
        <v/>
      </c>
      <c r="BG299" s="23" t="str">
        <f t="shared" si="47"/>
        <v/>
      </c>
      <c r="BH299" s="23">
        <f t="shared" si="46"/>
        <v>0</v>
      </c>
      <c r="BO299" s="2" t="s">
        <v>1497</v>
      </c>
      <c r="BP299" s="3">
        <v>1</v>
      </c>
      <c r="BQ299" s="2" t="s">
        <v>1498</v>
      </c>
    </row>
    <row r="300" spans="1:69" ht="16.149999999999999" customHeight="1" x14ac:dyDescent="0.25">
      <c r="A300" s="16">
        <v>299</v>
      </c>
      <c r="B300" s="17" t="s">
        <v>69</v>
      </c>
      <c r="C300" s="48" t="s">
        <v>1499</v>
      </c>
      <c r="D300" s="2" t="s">
        <v>89</v>
      </c>
      <c r="E300" s="48" t="s">
        <v>1500</v>
      </c>
      <c r="F300" s="67">
        <v>42593</v>
      </c>
      <c r="G300" s="3">
        <f t="shared" si="53"/>
        <v>8</v>
      </c>
      <c r="H300" s="3">
        <f t="shared" si="50"/>
        <v>2016</v>
      </c>
      <c r="I300" s="19">
        <v>0.45486111111111099</v>
      </c>
      <c r="J300" s="20">
        <f t="shared" si="49"/>
        <v>10</v>
      </c>
      <c r="K300" s="5" t="str">
        <f t="shared" si="51"/>
        <v>ja</v>
      </c>
      <c r="L300" s="21" t="s">
        <v>73</v>
      </c>
      <c r="M300" s="6" t="s">
        <v>74</v>
      </c>
      <c r="N300" s="5">
        <v>88</v>
      </c>
      <c r="O300" s="17" t="s">
        <v>75</v>
      </c>
      <c r="P300" s="17" t="s">
        <v>1501</v>
      </c>
      <c r="Q300" s="6" t="s">
        <v>186</v>
      </c>
      <c r="R300" s="6" t="s">
        <v>77</v>
      </c>
      <c r="T300" s="6" t="s">
        <v>108</v>
      </c>
      <c r="X300" s="2">
        <v>39</v>
      </c>
      <c r="Y300" s="2" t="s">
        <v>81</v>
      </c>
      <c r="Z300" s="2" t="s">
        <v>84</v>
      </c>
      <c r="AD300" s="2">
        <v>39</v>
      </c>
      <c r="AE300" s="2" t="s">
        <v>81</v>
      </c>
      <c r="AF300" s="2" t="s">
        <v>84</v>
      </c>
      <c r="AJ300" s="2">
        <v>159</v>
      </c>
      <c r="AK300" s="2" t="s">
        <v>81</v>
      </c>
      <c r="AL300" s="2" t="s">
        <v>82</v>
      </c>
      <c r="AM300" s="2">
        <v>159</v>
      </c>
      <c r="AN300" s="2" t="s">
        <v>81</v>
      </c>
      <c r="AO300" s="2" t="s">
        <v>82</v>
      </c>
      <c r="AP300" s="2">
        <v>159</v>
      </c>
      <c r="AQ300" s="2" t="s">
        <v>81</v>
      </c>
      <c r="AR300" s="2" t="s">
        <v>82</v>
      </c>
      <c r="BE300" s="23" t="str">
        <f t="shared" si="52"/>
        <v>EMF nein</v>
      </c>
      <c r="BF300" s="23" t="str">
        <f t="shared" si="45"/>
        <v/>
      </c>
      <c r="BG300" s="23" t="str">
        <f t="shared" si="47"/>
        <v/>
      </c>
      <c r="BH300" s="23">
        <f t="shared" si="46"/>
        <v>0</v>
      </c>
      <c r="BO300" s="2" t="s">
        <v>1502</v>
      </c>
      <c r="BP300" s="3">
        <v>1</v>
      </c>
      <c r="BQ300" s="2" t="s">
        <v>1503</v>
      </c>
    </row>
    <row r="301" spans="1:69" ht="16.149999999999999" customHeight="1" x14ac:dyDescent="0.25">
      <c r="A301" s="16">
        <v>300</v>
      </c>
      <c r="B301" s="17" t="s">
        <v>69</v>
      </c>
      <c r="C301" s="48" t="s">
        <v>561</v>
      </c>
      <c r="D301" s="2" t="s">
        <v>124</v>
      </c>
      <c r="E301" s="48" t="s">
        <v>1504</v>
      </c>
      <c r="F301" s="67">
        <v>42593</v>
      </c>
      <c r="G301" s="3">
        <f t="shared" si="53"/>
        <v>8</v>
      </c>
      <c r="H301" s="3">
        <f t="shared" si="50"/>
        <v>2016</v>
      </c>
      <c r="I301" s="19">
        <v>0.64583333333333304</v>
      </c>
      <c r="J301" s="20">
        <f t="shared" si="49"/>
        <v>15</v>
      </c>
      <c r="K301" s="5" t="str">
        <f t="shared" si="51"/>
        <v>ja</v>
      </c>
      <c r="L301" s="21" t="s">
        <v>73</v>
      </c>
      <c r="M301" s="6" t="s">
        <v>74</v>
      </c>
      <c r="N301" s="5">
        <v>51</v>
      </c>
      <c r="O301" s="17" t="s">
        <v>75</v>
      </c>
      <c r="P301" s="17" t="s">
        <v>1505</v>
      </c>
      <c r="Q301" s="6" t="s">
        <v>186</v>
      </c>
      <c r="R301" s="6" t="s">
        <v>77</v>
      </c>
      <c r="T301" s="22"/>
      <c r="W301" s="2" t="s">
        <v>1506</v>
      </c>
      <c r="X301" s="2">
        <v>150</v>
      </c>
      <c r="Y301" s="2" t="s">
        <v>81</v>
      </c>
      <c r="Z301" s="2" t="s">
        <v>82</v>
      </c>
      <c r="AA301" s="2">
        <v>150</v>
      </c>
      <c r="AB301" s="2" t="s">
        <v>81</v>
      </c>
      <c r="AC301" s="2" t="s">
        <v>82</v>
      </c>
      <c r="AD301" s="2">
        <v>150</v>
      </c>
      <c r="AE301" s="2" t="s">
        <v>94</v>
      </c>
      <c r="AF301" s="2" t="s">
        <v>82</v>
      </c>
      <c r="BE301" s="23" t="str">
        <f t="shared" si="52"/>
        <v>EMF nein</v>
      </c>
      <c r="BF301" s="23" t="str">
        <f t="shared" si="45"/>
        <v/>
      </c>
      <c r="BG301" s="23" t="str">
        <f t="shared" si="47"/>
        <v/>
      </c>
      <c r="BH301" s="23">
        <f t="shared" si="46"/>
        <v>0</v>
      </c>
      <c r="BO301" s="2" t="s">
        <v>1507</v>
      </c>
      <c r="BP301" s="3">
        <v>1</v>
      </c>
      <c r="BQ301" s="2" t="s">
        <v>1508</v>
      </c>
    </row>
    <row r="302" spans="1:69" ht="16.149999999999999" customHeight="1" x14ac:dyDescent="0.25">
      <c r="A302" s="69">
        <v>301</v>
      </c>
      <c r="B302" s="17" t="s">
        <v>211</v>
      </c>
      <c r="C302" s="48" t="s">
        <v>1305</v>
      </c>
      <c r="D302" s="2" t="s">
        <v>89</v>
      </c>
      <c r="E302" s="48" t="s">
        <v>1509</v>
      </c>
      <c r="F302" s="67">
        <v>42231</v>
      </c>
      <c r="G302" s="3">
        <f t="shared" si="53"/>
        <v>8</v>
      </c>
      <c r="H302" s="3">
        <f t="shared" si="50"/>
        <v>2015</v>
      </c>
      <c r="I302" s="19">
        <v>0.91319444444444398</v>
      </c>
      <c r="J302" s="20">
        <f t="shared" si="49"/>
        <v>21</v>
      </c>
      <c r="K302" s="5" t="str">
        <f t="shared" si="51"/>
        <v>ja</v>
      </c>
      <c r="L302" s="21" t="s">
        <v>73</v>
      </c>
      <c r="M302" s="6" t="s">
        <v>74</v>
      </c>
      <c r="N302" s="5">
        <v>52</v>
      </c>
      <c r="O302" s="17" t="s">
        <v>126</v>
      </c>
      <c r="P302" s="17" t="s">
        <v>1510</v>
      </c>
      <c r="Q302" s="6" t="s">
        <v>186</v>
      </c>
      <c r="R302" s="6" t="s">
        <v>77</v>
      </c>
      <c r="T302" s="22" t="s">
        <v>79</v>
      </c>
      <c r="X302" s="2">
        <v>134</v>
      </c>
      <c r="Y302" s="2" t="s">
        <v>83</v>
      </c>
      <c r="Z302" s="2" t="s">
        <v>82</v>
      </c>
      <c r="AA302" s="2">
        <v>134</v>
      </c>
      <c r="AB302" s="2" t="s">
        <v>81</v>
      </c>
      <c r="AC302" s="2" t="s">
        <v>82</v>
      </c>
      <c r="AD302" s="2">
        <v>134</v>
      </c>
      <c r="AE302" s="2" t="s">
        <v>83</v>
      </c>
      <c r="AF302" s="2" t="s">
        <v>82</v>
      </c>
      <c r="AJ302" s="2">
        <v>134</v>
      </c>
      <c r="AK302" s="2" t="s">
        <v>83</v>
      </c>
      <c r="AL302" s="2" t="s">
        <v>82</v>
      </c>
      <c r="AM302" s="2">
        <v>134</v>
      </c>
      <c r="AN302" s="2" t="s">
        <v>81</v>
      </c>
      <c r="AO302" s="2" t="s">
        <v>82</v>
      </c>
      <c r="AP302" s="2">
        <v>134</v>
      </c>
      <c r="AQ302" s="2" t="s">
        <v>83</v>
      </c>
      <c r="AR302" s="2" t="s">
        <v>82</v>
      </c>
      <c r="BE302" s="23" t="str">
        <f t="shared" si="52"/>
        <v>EMF ja</v>
      </c>
      <c r="BF302" s="23">
        <f t="shared" si="45"/>
        <v>90</v>
      </c>
      <c r="BG302" s="23" t="str">
        <f t="shared" si="47"/>
        <v>&lt;100m</v>
      </c>
      <c r="BH302" s="23">
        <f t="shared" si="46"/>
        <v>1</v>
      </c>
      <c r="BI302" s="44" t="s">
        <v>162</v>
      </c>
      <c r="BJ302" s="44">
        <v>90</v>
      </c>
      <c r="BO302" s="2" t="s">
        <v>1511</v>
      </c>
      <c r="BP302" s="3">
        <v>1</v>
      </c>
      <c r="BQ302" s="2" t="s">
        <v>1512</v>
      </c>
    </row>
    <row r="303" spans="1:69" ht="16.149999999999999" customHeight="1" x14ac:dyDescent="0.25">
      <c r="A303" s="16">
        <v>302</v>
      </c>
      <c r="B303" s="17" t="s">
        <v>87</v>
      </c>
      <c r="C303" s="48" t="s">
        <v>699</v>
      </c>
      <c r="D303" s="2" t="s">
        <v>348</v>
      </c>
      <c r="E303" s="48" t="s">
        <v>314</v>
      </c>
      <c r="F303" s="67">
        <v>43039</v>
      </c>
      <c r="G303" s="3">
        <f t="shared" si="53"/>
        <v>10</v>
      </c>
      <c r="H303" s="3">
        <f t="shared" si="50"/>
        <v>2017</v>
      </c>
      <c r="I303" s="19">
        <v>0.45486111111111099</v>
      </c>
      <c r="J303" s="20">
        <f t="shared" si="49"/>
        <v>10</v>
      </c>
      <c r="K303" s="5" t="str">
        <f t="shared" si="51"/>
        <v>ja</v>
      </c>
      <c r="L303" s="21" t="s">
        <v>73</v>
      </c>
      <c r="M303" s="6" t="s">
        <v>74</v>
      </c>
      <c r="N303" s="5">
        <v>89</v>
      </c>
      <c r="O303" s="17" t="s">
        <v>75</v>
      </c>
      <c r="P303" s="17" t="s">
        <v>1513</v>
      </c>
      <c r="R303" s="6" t="s">
        <v>77</v>
      </c>
      <c r="T303" s="22" t="s">
        <v>79</v>
      </c>
      <c r="U303" s="2" t="s">
        <v>74</v>
      </c>
      <c r="V303" s="2" t="s">
        <v>79</v>
      </c>
      <c r="BE303" s="23" t="str">
        <f t="shared" si="52"/>
        <v>EMF nein</v>
      </c>
      <c r="BF303" s="23" t="str">
        <f t="shared" si="45"/>
        <v/>
      </c>
      <c r="BG303" s="23" t="str">
        <f t="shared" si="47"/>
        <v/>
      </c>
      <c r="BH303" s="23">
        <f t="shared" si="46"/>
        <v>0</v>
      </c>
      <c r="BP303" s="3">
        <v>1</v>
      </c>
      <c r="BQ303" s="2" t="s">
        <v>1514</v>
      </c>
    </row>
    <row r="304" spans="1:69" ht="16.149999999999999" customHeight="1" x14ac:dyDescent="0.25">
      <c r="A304" s="16">
        <v>303</v>
      </c>
      <c r="B304" s="17" t="s">
        <v>69</v>
      </c>
      <c r="C304" s="48" t="s">
        <v>1515</v>
      </c>
      <c r="D304" s="2" t="s">
        <v>104</v>
      </c>
      <c r="E304" s="48" t="s">
        <v>297</v>
      </c>
      <c r="F304" s="67">
        <v>42457</v>
      </c>
      <c r="G304" s="3">
        <f t="shared" si="53"/>
        <v>3</v>
      </c>
      <c r="H304" s="3">
        <f t="shared" si="50"/>
        <v>2016</v>
      </c>
      <c r="I304" s="19">
        <v>0.75347222222222199</v>
      </c>
      <c r="J304" s="20">
        <f t="shared" si="49"/>
        <v>18</v>
      </c>
      <c r="K304" s="5" t="str">
        <f t="shared" si="51"/>
        <v>ja</v>
      </c>
      <c r="L304" s="5" t="s">
        <v>91</v>
      </c>
      <c r="M304" s="6" t="s">
        <v>74</v>
      </c>
      <c r="N304" s="5">
        <v>41</v>
      </c>
      <c r="O304" s="2" t="s">
        <v>140</v>
      </c>
      <c r="P304" s="17" t="s">
        <v>1516</v>
      </c>
      <c r="Q304" s="6" t="s">
        <v>186</v>
      </c>
      <c r="R304" s="6" t="s">
        <v>77</v>
      </c>
      <c r="T304" s="22" t="s">
        <v>79</v>
      </c>
      <c r="X304" s="2">
        <v>324</v>
      </c>
      <c r="Y304" s="2" t="s">
        <v>83</v>
      </c>
      <c r="Z304" s="2" t="s">
        <v>82</v>
      </c>
      <c r="AA304" s="2">
        <v>324</v>
      </c>
      <c r="AB304" s="2" t="s">
        <v>81</v>
      </c>
      <c r="AC304" s="2" t="s">
        <v>82</v>
      </c>
      <c r="AD304" s="2">
        <v>324</v>
      </c>
      <c r="AE304" s="2" t="s">
        <v>83</v>
      </c>
      <c r="AF304" s="2" t="s">
        <v>82</v>
      </c>
      <c r="AJ304" s="2">
        <v>422</v>
      </c>
      <c r="AK304" s="2" t="s">
        <v>81</v>
      </c>
      <c r="AL304" s="2" t="s">
        <v>161</v>
      </c>
      <c r="AM304" s="2">
        <v>422</v>
      </c>
      <c r="AN304" s="2" t="s">
        <v>81</v>
      </c>
      <c r="AO304" s="2" t="s">
        <v>161</v>
      </c>
      <c r="AP304" s="2">
        <v>422</v>
      </c>
      <c r="AQ304" s="2" t="s">
        <v>83</v>
      </c>
      <c r="AR304" s="2" t="s">
        <v>161</v>
      </c>
      <c r="BB304" s="2">
        <v>423</v>
      </c>
      <c r="BC304" s="2" t="s">
        <v>83</v>
      </c>
      <c r="BD304" s="2" t="s">
        <v>161</v>
      </c>
      <c r="BE304" s="23" t="str">
        <f t="shared" si="52"/>
        <v>EMF ja</v>
      </c>
      <c r="BF304" s="23">
        <f t="shared" si="45"/>
        <v>50</v>
      </c>
      <c r="BG304" s="23" t="str">
        <f t="shared" si="47"/>
        <v>&lt;100m</v>
      </c>
      <c r="BH304" s="23">
        <f t="shared" si="46"/>
        <v>2</v>
      </c>
      <c r="BI304" s="44" t="s">
        <v>162</v>
      </c>
      <c r="BJ304" s="44">
        <v>50</v>
      </c>
      <c r="BK304" s="2" t="s">
        <v>162</v>
      </c>
      <c r="BO304" s="2" t="s">
        <v>1517</v>
      </c>
      <c r="BP304" s="3">
        <v>1</v>
      </c>
      <c r="BQ304" s="2" t="s">
        <v>1518</v>
      </c>
    </row>
    <row r="305" spans="1:69" ht="16.149999999999999" customHeight="1" x14ac:dyDescent="0.25">
      <c r="A305" s="16">
        <v>304</v>
      </c>
      <c r="B305" s="17" t="s">
        <v>69</v>
      </c>
      <c r="C305" s="48" t="s">
        <v>1519</v>
      </c>
      <c r="D305" s="2" t="s">
        <v>896</v>
      </c>
      <c r="E305" s="48" t="s">
        <v>1520</v>
      </c>
      <c r="F305" s="67">
        <v>43040</v>
      </c>
      <c r="G305" s="3">
        <f t="shared" si="53"/>
        <v>11</v>
      </c>
      <c r="H305" s="3">
        <f t="shared" si="50"/>
        <v>2017</v>
      </c>
      <c r="I305" s="19">
        <v>0.44791666666666702</v>
      </c>
      <c r="J305" s="20">
        <f t="shared" si="49"/>
        <v>10</v>
      </c>
      <c r="K305" s="5" t="str">
        <f t="shared" si="51"/>
        <v>ja</v>
      </c>
      <c r="L305" s="21" t="s">
        <v>73</v>
      </c>
      <c r="M305" s="6" t="s">
        <v>74</v>
      </c>
      <c r="N305" s="5">
        <v>83</v>
      </c>
      <c r="O305" s="17" t="s">
        <v>126</v>
      </c>
      <c r="P305" s="17" t="s">
        <v>1521</v>
      </c>
      <c r="R305" s="6" t="s">
        <v>77</v>
      </c>
      <c r="T305" s="6" t="s">
        <v>108</v>
      </c>
      <c r="V305" s="2" t="s">
        <v>108</v>
      </c>
      <c r="X305" s="2">
        <v>658</v>
      </c>
      <c r="Y305" s="2" t="s">
        <v>81</v>
      </c>
      <c r="Z305" s="2" t="s">
        <v>82</v>
      </c>
      <c r="AA305" s="2">
        <v>658</v>
      </c>
      <c r="AB305" s="2" t="s">
        <v>81</v>
      </c>
      <c r="AC305" s="2" t="s">
        <v>82</v>
      </c>
      <c r="AD305" s="2">
        <v>658</v>
      </c>
      <c r="AE305" s="2" t="s">
        <v>83</v>
      </c>
      <c r="AF305" s="2" t="s">
        <v>82</v>
      </c>
      <c r="BE305" s="23" t="str">
        <f t="shared" si="52"/>
        <v>EMF nein</v>
      </c>
      <c r="BF305" s="23" t="str">
        <f t="shared" si="45"/>
        <v/>
      </c>
      <c r="BG305" s="23" t="str">
        <f t="shared" si="47"/>
        <v/>
      </c>
      <c r="BH305" s="23">
        <f t="shared" si="46"/>
        <v>0</v>
      </c>
      <c r="BO305" s="2" t="s">
        <v>1522</v>
      </c>
      <c r="BP305" s="3">
        <v>1</v>
      </c>
      <c r="BQ305" s="2" t="s">
        <v>1523</v>
      </c>
    </row>
    <row r="306" spans="1:69" ht="16.149999999999999" customHeight="1" x14ac:dyDescent="0.25">
      <c r="A306" s="16">
        <v>305</v>
      </c>
      <c r="B306" s="17" t="s">
        <v>69</v>
      </c>
      <c r="C306" s="48" t="s">
        <v>1524</v>
      </c>
      <c r="D306" s="2" t="s">
        <v>896</v>
      </c>
      <c r="E306" s="48" t="s">
        <v>1525</v>
      </c>
      <c r="F306" s="67">
        <v>41831</v>
      </c>
      <c r="G306" s="3">
        <f t="shared" si="53"/>
        <v>7</v>
      </c>
      <c r="H306" s="3">
        <f t="shared" si="50"/>
        <v>2014</v>
      </c>
      <c r="I306" s="19">
        <v>0.50694444444444398</v>
      </c>
      <c r="J306" s="20">
        <f t="shared" si="49"/>
        <v>12</v>
      </c>
      <c r="K306" s="5" t="str">
        <f t="shared" si="51"/>
        <v>ja</v>
      </c>
      <c r="L306" s="5" t="s">
        <v>91</v>
      </c>
      <c r="M306" s="6" t="s">
        <v>74</v>
      </c>
      <c r="N306" s="5">
        <v>62</v>
      </c>
      <c r="O306" s="17" t="s">
        <v>126</v>
      </c>
      <c r="P306" s="17" t="s">
        <v>1526</v>
      </c>
      <c r="R306" s="6" t="s">
        <v>335</v>
      </c>
      <c r="S306" s="2" t="s">
        <v>132</v>
      </c>
      <c r="T306" s="22" t="s">
        <v>79</v>
      </c>
      <c r="X306" s="2">
        <v>303</v>
      </c>
      <c r="Y306" s="2" t="s">
        <v>81</v>
      </c>
      <c r="AD306" s="2">
        <v>303</v>
      </c>
      <c r="AE306" s="2" t="s">
        <v>94</v>
      </c>
      <c r="AF306" s="2" t="s">
        <v>84</v>
      </c>
      <c r="AJ306" s="2">
        <v>595</v>
      </c>
      <c r="AK306" s="2" t="s">
        <v>83</v>
      </c>
      <c r="AL306" s="2" t="s">
        <v>84</v>
      </c>
      <c r="AM306" s="2">
        <v>595</v>
      </c>
      <c r="AN306" s="2" t="s">
        <v>81</v>
      </c>
      <c r="AO306" s="2" t="s">
        <v>84</v>
      </c>
      <c r="AP306" s="2">
        <v>595</v>
      </c>
      <c r="AQ306" s="2" t="s">
        <v>83</v>
      </c>
      <c r="AR306" s="2" t="s">
        <v>84</v>
      </c>
      <c r="AY306" s="2">
        <v>295</v>
      </c>
      <c r="AZ306" s="2" t="s">
        <v>94</v>
      </c>
      <c r="BA306" s="2" t="s">
        <v>84</v>
      </c>
      <c r="BE306" s="23" t="str">
        <f t="shared" si="52"/>
        <v>EMF nein</v>
      </c>
      <c r="BF306" s="23" t="str">
        <f t="shared" si="45"/>
        <v/>
      </c>
      <c r="BG306" s="23" t="str">
        <f t="shared" si="47"/>
        <v/>
      </c>
      <c r="BH306" s="23">
        <f t="shared" si="46"/>
        <v>0</v>
      </c>
      <c r="BO306" s="2" t="s">
        <v>1527</v>
      </c>
      <c r="BP306" s="3">
        <v>1</v>
      </c>
      <c r="BQ306" s="2" t="s">
        <v>1528</v>
      </c>
    </row>
    <row r="307" spans="1:69" ht="16.149999999999999" customHeight="1" x14ac:dyDescent="0.25">
      <c r="A307" s="16">
        <v>306</v>
      </c>
      <c r="B307" s="17" t="s">
        <v>211</v>
      </c>
      <c r="C307" s="48" t="s">
        <v>1529</v>
      </c>
      <c r="D307" s="2" t="s">
        <v>364</v>
      </c>
      <c r="E307" s="48" t="s">
        <v>1529</v>
      </c>
      <c r="F307" s="67">
        <v>42757</v>
      </c>
      <c r="G307" s="3">
        <f t="shared" si="53"/>
        <v>1</v>
      </c>
      <c r="H307" s="3">
        <v>2017</v>
      </c>
      <c r="I307" s="19">
        <v>0.32638888888888901</v>
      </c>
      <c r="J307" s="20">
        <v>7</v>
      </c>
      <c r="K307" s="5" t="str">
        <f t="shared" si="51"/>
        <v>ja</v>
      </c>
      <c r="L307" s="5" t="s">
        <v>73</v>
      </c>
      <c r="M307" s="6" t="s">
        <v>74</v>
      </c>
      <c r="N307" s="5">
        <v>36</v>
      </c>
      <c r="O307" s="17" t="s">
        <v>126</v>
      </c>
      <c r="P307" s="17" t="s">
        <v>1530</v>
      </c>
      <c r="R307" s="6" t="s">
        <v>77</v>
      </c>
      <c r="S307" s="2" t="s">
        <v>78</v>
      </c>
      <c r="T307" s="22" t="s">
        <v>109</v>
      </c>
      <c r="X307" s="2">
        <v>378</v>
      </c>
      <c r="Y307" s="2" t="s">
        <v>83</v>
      </c>
      <c r="Z307" s="2" t="s">
        <v>161</v>
      </c>
      <c r="AA307" s="2">
        <v>378</v>
      </c>
      <c r="AB307" s="2" t="s">
        <v>81</v>
      </c>
      <c r="AC307" s="2" t="s">
        <v>161</v>
      </c>
      <c r="AD307" s="2">
        <v>378</v>
      </c>
      <c r="AE307" s="2" t="s">
        <v>83</v>
      </c>
      <c r="AF307" s="2" t="s">
        <v>161</v>
      </c>
      <c r="BE307" s="23" t="str">
        <f t="shared" si="52"/>
        <v>EMF ja</v>
      </c>
      <c r="BF307" s="23">
        <f t="shared" si="45"/>
        <v>1000</v>
      </c>
      <c r="BG307" s="23" t="str">
        <f t="shared" si="47"/>
        <v>500+m</v>
      </c>
      <c r="BH307" s="23">
        <f t="shared" si="46"/>
        <v>1</v>
      </c>
      <c r="BI307" s="2" t="s">
        <v>162</v>
      </c>
      <c r="BJ307" s="2">
        <v>1000</v>
      </c>
      <c r="BO307" s="2" t="s">
        <v>1531</v>
      </c>
      <c r="BP307" s="3">
        <v>1</v>
      </c>
      <c r="BQ307" s="2" t="s">
        <v>1532</v>
      </c>
    </row>
    <row r="308" spans="1:69" ht="16.149999999999999" customHeight="1" x14ac:dyDescent="0.25">
      <c r="A308" s="16">
        <v>307</v>
      </c>
      <c r="B308" s="17" t="s">
        <v>211</v>
      </c>
      <c r="C308" s="48" t="s">
        <v>1261</v>
      </c>
      <c r="D308" s="2" t="s">
        <v>137</v>
      </c>
      <c r="E308" s="48" t="s">
        <v>1533</v>
      </c>
      <c r="F308" s="67">
        <v>42759</v>
      </c>
      <c r="G308" s="3">
        <f t="shared" si="53"/>
        <v>1</v>
      </c>
      <c r="H308" s="3">
        <f t="shared" ref="H308:H321" si="54">IF(F308&lt;&gt;"",YEAR(F308),"")</f>
        <v>2017</v>
      </c>
      <c r="I308" s="19">
        <v>0.49652777777777801</v>
      </c>
      <c r="J308" s="20">
        <v>11</v>
      </c>
      <c r="K308" s="5" t="str">
        <f t="shared" si="51"/>
        <v>ja</v>
      </c>
      <c r="L308" s="21" t="s">
        <v>91</v>
      </c>
      <c r="M308" s="6" t="s">
        <v>74</v>
      </c>
      <c r="N308" s="5">
        <v>31</v>
      </c>
      <c r="O308" s="17" t="s">
        <v>140</v>
      </c>
      <c r="P308" s="17" t="s">
        <v>1534</v>
      </c>
      <c r="R308" s="6" t="s">
        <v>77</v>
      </c>
      <c r="S308" s="2" t="s">
        <v>78</v>
      </c>
      <c r="T308" s="22" t="s">
        <v>79</v>
      </c>
      <c r="X308" s="2">
        <v>570</v>
      </c>
      <c r="Y308" s="2" t="s">
        <v>83</v>
      </c>
      <c r="Z308" s="2" t="s">
        <v>84</v>
      </c>
      <c r="AA308" s="2">
        <v>570</v>
      </c>
      <c r="AB308" s="2" t="s">
        <v>81</v>
      </c>
      <c r="AC308" s="2" t="s">
        <v>84</v>
      </c>
      <c r="AD308" s="2">
        <v>570</v>
      </c>
      <c r="AE308" s="2" t="s">
        <v>83</v>
      </c>
      <c r="AF308" s="2" t="s">
        <v>84</v>
      </c>
      <c r="BE308" s="23" t="str">
        <f t="shared" si="52"/>
        <v>EMF ja</v>
      </c>
      <c r="BF308" s="23">
        <f t="shared" si="45"/>
        <v>440</v>
      </c>
      <c r="BG308" s="23" t="str">
        <f t="shared" si="47"/>
        <v>100-499m</v>
      </c>
      <c r="BH308" s="23">
        <f t="shared" si="46"/>
        <v>1</v>
      </c>
      <c r="BK308" s="2" t="s">
        <v>162</v>
      </c>
      <c r="BL308" s="2">
        <v>440</v>
      </c>
      <c r="BO308" s="2" t="s">
        <v>1535</v>
      </c>
      <c r="BP308" s="3">
        <v>1</v>
      </c>
      <c r="BQ308" s="2" t="s">
        <v>1536</v>
      </c>
    </row>
    <row r="309" spans="1:69" ht="16.149999999999999" customHeight="1" x14ac:dyDescent="0.25">
      <c r="A309" s="16">
        <v>308</v>
      </c>
      <c r="B309" s="17" t="s">
        <v>211</v>
      </c>
      <c r="C309" s="68" t="s">
        <v>3073</v>
      </c>
      <c r="D309" s="2" t="s">
        <v>124</v>
      </c>
      <c r="E309" s="48" t="s">
        <v>1537</v>
      </c>
      <c r="F309" s="67">
        <v>42869</v>
      </c>
      <c r="G309" s="3">
        <f t="shared" si="53"/>
        <v>5</v>
      </c>
      <c r="H309" s="3">
        <f t="shared" si="54"/>
        <v>2017</v>
      </c>
      <c r="I309" s="19">
        <v>2.0833333333333301E-2</v>
      </c>
      <c r="J309" s="20">
        <f t="shared" ref="J309:J340" si="55">IF(I309&lt;&gt;"",HOUR(I309),"")</f>
        <v>0</v>
      </c>
      <c r="K309" s="5" t="str">
        <f t="shared" si="51"/>
        <v>ja</v>
      </c>
      <c r="L309" s="5" t="s">
        <v>91</v>
      </c>
      <c r="M309" s="6" t="s">
        <v>74</v>
      </c>
      <c r="N309" s="5">
        <v>55</v>
      </c>
      <c r="O309" s="2" t="s">
        <v>140</v>
      </c>
      <c r="P309" s="17" t="s">
        <v>1538</v>
      </c>
      <c r="Q309" s="6" t="s">
        <v>186</v>
      </c>
      <c r="R309" s="6" t="s">
        <v>77</v>
      </c>
      <c r="T309" s="6" t="s">
        <v>108</v>
      </c>
      <c r="X309" s="2">
        <v>400</v>
      </c>
      <c r="Y309" s="2" t="s">
        <v>83</v>
      </c>
      <c r="Z309" s="2" t="s">
        <v>161</v>
      </c>
      <c r="AA309" s="2">
        <v>400</v>
      </c>
      <c r="AB309" s="2" t="s">
        <v>83</v>
      </c>
      <c r="AC309" s="2" t="s">
        <v>161</v>
      </c>
      <c r="AD309" s="2">
        <v>400</v>
      </c>
      <c r="AE309" s="2" t="s">
        <v>83</v>
      </c>
      <c r="AF309" s="2" t="s">
        <v>161</v>
      </c>
      <c r="AJ309" s="2">
        <v>350</v>
      </c>
      <c r="AK309" s="2" t="s">
        <v>94</v>
      </c>
      <c r="AL309" s="2" t="s">
        <v>161</v>
      </c>
      <c r="BE309" s="23" t="str">
        <f t="shared" si="52"/>
        <v>EMF ja</v>
      </c>
      <c r="BF309" s="23">
        <f t="shared" si="45"/>
        <v>20</v>
      </c>
      <c r="BG309" s="23" t="str">
        <f t="shared" si="47"/>
        <v>&lt;100m</v>
      </c>
      <c r="BH309" s="23">
        <f t="shared" si="46"/>
        <v>1</v>
      </c>
      <c r="BK309" s="2" t="s">
        <v>162</v>
      </c>
      <c r="BL309" s="2">
        <v>20</v>
      </c>
      <c r="BO309" s="2" t="s">
        <v>1539</v>
      </c>
      <c r="BP309" s="3">
        <v>1</v>
      </c>
      <c r="BQ309" s="2" t="s">
        <v>1540</v>
      </c>
    </row>
    <row r="310" spans="1:69" ht="16.149999999999999" customHeight="1" x14ac:dyDescent="0.25">
      <c r="A310" s="16">
        <v>309</v>
      </c>
      <c r="B310" s="17" t="s">
        <v>211</v>
      </c>
      <c r="C310" s="48" t="s">
        <v>1541</v>
      </c>
      <c r="D310" s="2" t="s">
        <v>104</v>
      </c>
      <c r="E310" s="48" t="s">
        <v>1542</v>
      </c>
      <c r="F310" s="67">
        <v>43041</v>
      </c>
      <c r="G310" s="3">
        <f t="shared" si="53"/>
        <v>11</v>
      </c>
      <c r="H310" s="3">
        <f t="shared" si="54"/>
        <v>2017</v>
      </c>
      <c r="I310" s="19">
        <v>0.104166666666667</v>
      </c>
      <c r="J310" s="20">
        <f t="shared" si="55"/>
        <v>2</v>
      </c>
      <c r="K310" s="5" t="str">
        <f t="shared" ref="K310:K341" si="56">IF(COUNTA(W310:BN310)=0,"nein","ja")</f>
        <v>ja</v>
      </c>
      <c r="L310" s="5" t="s">
        <v>91</v>
      </c>
      <c r="M310" s="6" t="s">
        <v>74</v>
      </c>
      <c r="N310" s="5">
        <v>51</v>
      </c>
      <c r="O310" s="2" t="s">
        <v>140</v>
      </c>
      <c r="P310" s="17" t="s">
        <v>1543</v>
      </c>
      <c r="R310" s="6" t="s">
        <v>77</v>
      </c>
      <c r="T310" s="6" t="s">
        <v>154</v>
      </c>
      <c r="BE310" s="23" t="str">
        <f t="shared" ref="BE310:BE341" si="57">IF(COUNTA(BI310,BK310,BM310) &gt; 0,"EMF ja","EMF nein")</f>
        <v>EMF ja</v>
      </c>
      <c r="BF310" s="23">
        <f t="shared" si="45"/>
        <v>270</v>
      </c>
      <c r="BG310" s="23" t="str">
        <f t="shared" si="47"/>
        <v>100-499m</v>
      </c>
      <c r="BH310" s="23">
        <f t="shared" si="46"/>
        <v>2</v>
      </c>
      <c r="BI310" s="2" t="s">
        <v>162</v>
      </c>
      <c r="BJ310" s="2">
        <v>270</v>
      </c>
      <c r="BK310" s="2" t="s">
        <v>162</v>
      </c>
      <c r="BL310" s="2">
        <v>470</v>
      </c>
      <c r="BO310" s="2" t="s">
        <v>1544</v>
      </c>
      <c r="BP310" s="3">
        <v>1</v>
      </c>
      <c r="BQ310" s="2" t="s">
        <v>1545</v>
      </c>
    </row>
    <row r="311" spans="1:69" ht="16.149999999999999" customHeight="1" x14ac:dyDescent="0.25">
      <c r="A311" s="16">
        <v>310</v>
      </c>
      <c r="B311" s="17" t="s">
        <v>87</v>
      </c>
      <c r="C311" s="48" t="s">
        <v>1546</v>
      </c>
      <c r="D311" s="2" t="s">
        <v>151</v>
      </c>
      <c r="E311" s="48" t="s">
        <v>1547</v>
      </c>
      <c r="F311" s="67">
        <v>43041</v>
      </c>
      <c r="G311" s="3">
        <f t="shared" si="53"/>
        <v>11</v>
      </c>
      <c r="H311" s="3">
        <f t="shared" si="54"/>
        <v>2017</v>
      </c>
      <c r="I311" s="19">
        <v>0.58333333333333304</v>
      </c>
      <c r="J311" s="20">
        <f t="shared" si="55"/>
        <v>14</v>
      </c>
      <c r="K311" s="5" t="str">
        <f t="shared" si="56"/>
        <v>ja</v>
      </c>
      <c r="L311" s="21" t="s">
        <v>73</v>
      </c>
      <c r="M311" s="6" t="s">
        <v>74</v>
      </c>
      <c r="N311" s="5">
        <v>73</v>
      </c>
      <c r="O311" s="17" t="s">
        <v>126</v>
      </c>
      <c r="P311" s="17" t="s">
        <v>1548</v>
      </c>
      <c r="R311" s="6" t="s">
        <v>77</v>
      </c>
      <c r="T311" s="22"/>
      <c r="U311" s="2" t="s">
        <v>115</v>
      </c>
      <c r="V311" s="2" t="s">
        <v>79</v>
      </c>
      <c r="X311" s="2">
        <v>405</v>
      </c>
      <c r="Y311" s="2" t="s">
        <v>83</v>
      </c>
      <c r="Z311" s="2" t="s">
        <v>84</v>
      </c>
      <c r="AA311" s="2">
        <v>405</v>
      </c>
      <c r="AB311" s="2" t="s">
        <v>83</v>
      </c>
      <c r="AC311" s="2" t="s">
        <v>84</v>
      </c>
      <c r="AD311" s="2">
        <v>405</v>
      </c>
      <c r="AE311" s="2" t="s">
        <v>83</v>
      </c>
      <c r="AF311" s="2" t="s">
        <v>84</v>
      </c>
      <c r="BE311" s="23" t="str">
        <f t="shared" si="57"/>
        <v>EMF nein</v>
      </c>
      <c r="BF311" s="23" t="str">
        <f t="shared" si="45"/>
        <v/>
      </c>
      <c r="BG311" s="23" t="str">
        <f t="shared" si="47"/>
        <v/>
      </c>
      <c r="BH311" s="23">
        <f t="shared" si="46"/>
        <v>0</v>
      </c>
      <c r="BO311" s="2" t="s">
        <v>1549</v>
      </c>
      <c r="BP311" s="3">
        <v>1</v>
      </c>
      <c r="BQ311" s="2" t="s">
        <v>1550</v>
      </c>
    </row>
    <row r="312" spans="1:69" ht="16.149999999999999" customHeight="1" x14ac:dyDescent="0.25">
      <c r="A312" s="16">
        <v>311</v>
      </c>
      <c r="B312" s="17" t="s">
        <v>69</v>
      </c>
      <c r="C312" s="48" t="s">
        <v>1551</v>
      </c>
      <c r="D312" s="2" t="s">
        <v>145</v>
      </c>
      <c r="E312" s="48" t="s">
        <v>1552</v>
      </c>
      <c r="F312" s="67">
        <v>42727</v>
      </c>
      <c r="G312" s="3">
        <f t="shared" si="53"/>
        <v>12</v>
      </c>
      <c r="H312" s="3">
        <f t="shared" si="54"/>
        <v>2016</v>
      </c>
      <c r="I312" s="19">
        <v>0.86805555555555503</v>
      </c>
      <c r="J312" s="20">
        <f t="shared" si="55"/>
        <v>20</v>
      </c>
      <c r="K312" s="5" t="str">
        <f t="shared" si="56"/>
        <v>ja</v>
      </c>
      <c r="L312" s="5" t="s">
        <v>91</v>
      </c>
      <c r="M312" s="6" t="s">
        <v>74</v>
      </c>
      <c r="N312" s="5">
        <v>29</v>
      </c>
      <c r="O312" s="2" t="s">
        <v>140</v>
      </c>
      <c r="P312" s="17" t="s">
        <v>185</v>
      </c>
      <c r="R312" s="6" t="s">
        <v>77</v>
      </c>
      <c r="S312" s="2" t="s">
        <v>78</v>
      </c>
      <c r="T312" s="22"/>
      <c r="X312" s="2">
        <v>488</v>
      </c>
      <c r="Y312" s="2" t="s">
        <v>83</v>
      </c>
      <c r="Z312" s="2" t="s">
        <v>82</v>
      </c>
      <c r="AA312" s="2">
        <v>488</v>
      </c>
      <c r="AB312" s="2" t="s">
        <v>81</v>
      </c>
      <c r="AC312" s="2" t="s">
        <v>82</v>
      </c>
      <c r="AD312" s="2">
        <v>488</v>
      </c>
      <c r="AE312" s="2" t="s">
        <v>83</v>
      </c>
      <c r="AF312" s="2" t="s">
        <v>82</v>
      </c>
      <c r="AJ312" s="2">
        <v>754</v>
      </c>
      <c r="AK312" s="2" t="s">
        <v>83</v>
      </c>
      <c r="AL312" s="2" t="s">
        <v>161</v>
      </c>
      <c r="AM312" s="2">
        <v>754</v>
      </c>
      <c r="AN312" s="2" t="s">
        <v>81</v>
      </c>
      <c r="AO312" s="2" t="s">
        <v>161</v>
      </c>
      <c r="AP312" s="2">
        <v>754</v>
      </c>
      <c r="AQ312" s="2" t="s">
        <v>81</v>
      </c>
      <c r="AR312" s="2" t="s">
        <v>161</v>
      </c>
      <c r="AV312" s="2">
        <v>810</v>
      </c>
      <c r="AW312" s="2" t="s">
        <v>83</v>
      </c>
      <c r="AX312" s="2" t="s">
        <v>84</v>
      </c>
      <c r="AY312" s="2">
        <v>810</v>
      </c>
      <c r="AZ312" s="2" t="s">
        <v>81</v>
      </c>
      <c r="BA312" s="2" t="s">
        <v>84</v>
      </c>
      <c r="BB312" s="2">
        <v>810</v>
      </c>
      <c r="BC312" s="2" t="s">
        <v>81</v>
      </c>
      <c r="BD312" s="2" t="s">
        <v>84</v>
      </c>
      <c r="BE312" s="23" t="str">
        <f t="shared" si="57"/>
        <v>EMF nein</v>
      </c>
      <c r="BF312" s="23" t="str">
        <f t="shared" si="45"/>
        <v/>
      </c>
      <c r="BG312" s="23" t="str">
        <f t="shared" si="47"/>
        <v/>
      </c>
      <c r="BH312" s="23">
        <f t="shared" si="46"/>
        <v>0</v>
      </c>
      <c r="BO312" s="2" t="s">
        <v>1553</v>
      </c>
      <c r="BP312" s="3">
        <v>1</v>
      </c>
      <c r="BQ312" s="2" t="s">
        <v>1554</v>
      </c>
    </row>
    <row r="313" spans="1:69" ht="16.149999999999999" customHeight="1" x14ac:dyDescent="0.25">
      <c r="A313" s="16">
        <v>312</v>
      </c>
      <c r="B313" s="17" t="s">
        <v>211</v>
      </c>
      <c r="C313" s="48" t="s">
        <v>1555</v>
      </c>
      <c r="D313" s="2" t="s">
        <v>145</v>
      </c>
      <c r="E313" s="48" t="s">
        <v>1556</v>
      </c>
      <c r="F313" s="67">
        <v>43039</v>
      </c>
      <c r="G313" s="3">
        <f t="shared" si="53"/>
        <v>10</v>
      </c>
      <c r="H313" s="3">
        <f t="shared" si="54"/>
        <v>2017</v>
      </c>
      <c r="I313" s="19">
        <v>0.22916666666666699</v>
      </c>
      <c r="J313" s="20">
        <f t="shared" si="55"/>
        <v>5</v>
      </c>
      <c r="K313" s="5" t="str">
        <f t="shared" si="56"/>
        <v>ja</v>
      </c>
      <c r="L313" s="5" t="s">
        <v>91</v>
      </c>
      <c r="M313" s="6" t="s">
        <v>74</v>
      </c>
      <c r="O313" s="2" t="s">
        <v>140</v>
      </c>
      <c r="P313" s="17" t="s">
        <v>1557</v>
      </c>
      <c r="R313" s="6" t="s">
        <v>77</v>
      </c>
      <c r="S313" s="2" t="s">
        <v>78</v>
      </c>
      <c r="T313" s="22"/>
      <c r="X313" s="2">
        <v>149</v>
      </c>
      <c r="Y313" s="2" t="s">
        <v>83</v>
      </c>
      <c r="Z313" s="2" t="s">
        <v>84</v>
      </c>
      <c r="AA313" s="2">
        <v>149</v>
      </c>
      <c r="AB313" s="2" t="s">
        <v>81</v>
      </c>
      <c r="AC313" s="2" t="s">
        <v>84</v>
      </c>
      <c r="AD313" s="2">
        <v>149</v>
      </c>
      <c r="AE313" s="2" t="s">
        <v>83</v>
      </c>
      <c r="AF313" s="2" t="s">
        <v>84</v>
      </c>
      <c r="AJ313" s="2">
        <v>393</v>
      </c>
      <c r="AK313" s="2" t="s">
        <v>81</v>
      </c>
      <c r="AL313" s="2" t="s">
        <v>84</v>
      </c>
      <c r="AM313" s="2">
        <v>393</v>
      </c>
      <c r="AN313" s="2" t="s">
        <v>81</v>
      </c>
      <c r="AO313" s="2" t="s">
        <v>84</v>
      </c>
      <c r="AP313" s="2">
        <v>393</v>
      </c>
      <c r="AQ313" s="2" t="s">
        <v>81</v>
      </c>
      <c r="AR313" s="2" t="s">
        <v>84</v>
      </c>
      <c r="AV313" s="2">
        <v>525</v>
      </c>
      <c r="AW313" s="2" t="s">
        <v>81</v>
      </c>
      <c r="AX313" s="2" t="s">
        <v>84</v>
      </c>
      <c r="AY313" s="2">
        <v>524</v>
      </c>
      <c r="AZ313" s="2" t="s">
        <v>81</v>
      </c>
      <c r="BA313" s="2" t="s">
        <v>84</v>
      </c>
      <c r="BB313" s="2">
        <v>524</v>
      </c>
      <c r="BC313" s="2" t="s">
        <v>83</v>
      </c>
      <c r="BD313" s="2" t="s">
        <v>84</v>
      </c>
      <c r="BE313" s="23" t="str">
        <f t="shared" si="57"/>
        <v>EMF ja</v>
      </c>
      <c r="BF313" s="23">
        <f t="shared" si="45"/>
        <v>350</v>
      </c>
      <c r="BG313" s="23" t="str">
        <f t="shared" si="47"/>
        <v>100-499m</v>
      </c>
      <c r="BH313" s="23">
        <f t="shared" si="46"/>
        <v>2</v>
      </c>
      <c r="BK313" s="2" t="s">
        <v>162</v>
      </c>
      <c r="BL313" s="2">
        <v>350</v>
      </c>
      <c r="BM313" s="2" t="s">
        <v>162</v>
      </c>
      <c r="BN313" s="2">
        <v>3200</v>
      </c>
      <c r="BO313" s="2" t="s">
        <v>1558</v>
      </c>
      <c r="BP313" s="3">
        <v>1</v>
      </c>
      <c r="BQ313" s="2" t="s">
        <v>1559</v>
      </c>
    </row>
    <row r="314" spans="1:69" ht="16.149999999999999" customHeight="1" x14ac:dyDescent="0.25">
      <c r="A314" s="16">
        <v>313</v>
      </c>
      <c r="B314" s="17" t="s">
        <v>69</v>
      </c>
      <c r="C314" s="48" t="s">
        <v>1551</v>
      </c>
      <c r="D314" s="2" t="s">
        <v>145</v>
      </c>
      <c r="E314" s="48" t="s">
        <v>1560</v>
      </c>
      <c r="F314" s="67">
        <v>42530</v>
      </c>
      <c r="G314" s="3">
        <f t="shared" si="53"/>
        <v>6</v>
      </c>
      <c r="H314" s="3">
        <f t="shared" si="54"/>
        <v>2016</v>
      </c>
      <c r="I314" s="19">
        <v>0.61805555555555602</v>
      </c>
      <c r="J314" s="20">
        <f t="shared" si="55"/>
        <v>14</v>
      </c>
      <c r="K314" s="5" t="str">
        <f t="shared" si="56"/>
        <v>ja</v>
      </c>
      <c r="L314" s="5" t="s">
        <v>91</v>
      </c>
      <c r="M314" s="6" t="s">
        <v>139</v>
      </c>
      <c r="O314" s="2" t="s">
        <v>140</v>
      </c>
      <c r="P314" s="17" t="s">
        <v>1561</v>
      </c>
      <c r="Q314" s="6" t="s">
        <v>186</v>
      </c>
      <c r="R314" s="6" t="s">
        <v>77</v>
      </c>
      <c r="S314" s="2" t="s">
        <v>132</v>
      </c>
      <c r="T314" s="6" t="s">
        <v>154</v>
      </c>
      <c r="X314" s="2">
        <v>800</v>
      </c>
      <c r="Y314" s="2" t="s">
        <v>83</v>
      </c>
      <c r="Z314" s="2" t="s">
        <v>82</v>
      </c>
      <c r="AA314" s="2">
        <v>800</v>
      </c>
      <c r="AB314" s="2" t="s">
        <v>83</v>
      </c>
      <c r="AC314" s="2" t="s">
        <v>82</v>
      </c>
      <c r="AD314" s="2">
        <v>800</v>
      </c>
      <c r="AE314" s="2" t="s">
        <v>83</v>
      </c>
      <c r="AF314" s="2" t="s">
        <v>82</v>
      </c>
      <c r="AJ314" s="2">
        <v>447</v>
      </c>
      <c r="AK314" s="2" t="s">
        <v>83</v>
      </c>
      <c r="AL314" s="2" t="s">
        <v>161</v>
      </c>
      <c r="AM314" s="2">
        <v>447</v>
      </c>
      <c r="AN314" s="2" t="s">
        <v>81</v>
      </c>
      <c r="AO314" s="2" t="s">
        <v>161</v>
      </c>
      <c r="AP314" s="2">
        <v>447</v>
      </c>
      <c r="AQ314" s="2" t="s">
        <v>81</v>
      </c>
      <c r="AR314" s="2" t="s">
        <v>161</v>
      </c>
      <c r="BE314" s="23" t="str">
        <f t="shared" si="57"/>
        <v>EMF nein</v>
      </c>
      <c r="BF314" s="23" t="str">
        <f t="shared" si="45"/>
        <v/>
      </c>
      <c r="BG314" s="23" t="str">
        <f t="shared" si="47"/>
        <v/>
      </c>
      <c r="BH314" s="23">
        <f t="shared" si="46"/>
        <v>0</v>
      </c>
      <c r="BO314" s="2" t="s">
        <v>1562</v>
      </c>
      <c r="BP314" s="3">
        <v>1</v>
      </c>
      <c r="BQ314" s="2" t="s">
        <v>1563</v>
      </c>
    </row>
    <row r="315" spans="1:69" ht="16.149999999999999" customHeight="1" x14ac:dyDescent="0.25">
      <c r="A315" s="16">
        <v>314</v>
      </c>
      <c r="B315" s="17" t="s">
        <v>211</v>
      </c>
      <c r="C315" s="48" t="s">
        <v>1564</v>
      </c>
      <c r="D315" s="2" t="s">
        <v>296</v>
      </c>
      <c r="E315" s="48" t="s">
        <v>1565</v>
      </c>
      <c r="F315" s="67">
        <v>41221</v>
      </c>
      <c r="G315" s="3">
        <f t="shared" si="53"/>
        <v>11</v>
      </c>
      <c r="H315" s="3">
        <f t="shared" si="54"/>
        <v>2012</v>
      </c>
      <c r="I315" s="19">
        <v>0.62847222222222199</v>
      </c>
      <c r="J315" s="20">
        <f t="shared" si="55"/>
        <v>15</v>
      </c>
      <c r="K315" s="5" t="str">
        <f t="shared" si="56"/>
        <v>ja</v>
      </c>
      <c r="L315" s="5" t="s">
        <v>91</v>
      </c>
      <c r="M315" s="6" t="s">
        <v>74</v>
      </c>
      <c r="N315" s="5">
        <v>32</v>
      </c>
      <c r="O315" s="6" t="s">
        <v>101</v>
      </c>
      <c r="P315" s="17" t="s">
        <v>1566</v>
      </c>
      <c r="R315" s="6" t="s">
        <v>77</v>
      </c>
      <c r="T315" s="22" t="s">
        <v>79</v>
      </c>
      <c r="X315" s="2">
        <v>57</v>
      </c>
      <c r="Y315" s="2" t="s">
        <v>81</v>
      </c>
      <c r="Z315" s="2" t="s">
        <v>168</v>
      </c>
      <c r="AA315" s="2">
        <v>57</v>
      </c>
      <c r="AB315" s="2" t="s">
        <v>81</v>
      </c>
      <c r="AC315" s="2" t="s">
        <v>168</v>
      </c>
      <c r="AD315" s="2">
        <v>57</v>
      </c>
      <c r="AE315" s="2" t="s">
        <v>81</v>
      </c>
      <c r="AF315" s="2" t="s">
        <v>168</v>
      </c>
      <c r="AJ315" s="392">
        <v>57</v>
      </c>
      <c r="AK315" s="392" t="s">
        <v>81</v>
      </c>
      <c r="AL315" s="392" t="s">
        <v>168</v>
      </c>
      <c r="AM315" s="392">
        <v>57</v>
      </c>
      <c r="AN315" s="392" t="s">
        <v>81</v>
      </c>
      <c r="AO315" s="392" t="s">
        <v>168</v>
      </c>
      <c r="AP315" s="392">
        <v>57</v>
      </c>
      <c r="AQ315" s="392" t="s">
        <v>81</v>
      </c>
      <c r="AR315" s="392" t="s">
        <v>168</v>
      </c>
      <c r="AV315" s="392">
        <v>57</v>
      </c>
      <c r="AW315" s="392" t="s">
        <v>81</v>
      </c>
      <c r="AX315" s="392" t="s">
        <v>168</v>
      </c>
      <c r="AY315" s="392">
        <v>57</v>
      </c>
      <c r="AZ315" s="392" t="s">
        <v>81</v>
      </c>
      <c r="BA315" s="392" t="s">
        <v>168</v>
      </c>
      <c r="BB315" s="392">
        <v>57</v>
      </c>
      <c r="BC315" s="392" t="s">
        <v>81</v>
      </c>
      <c r="BD315" s="392" t="s">
        <v>168</v>
      </c>
      <c r="BE315" s="23" t="str">
        <f t="shared" si="57"/>
        <v>EMF nein</v>
      </c>
      <c r="BF315" s="23" t="str">
        <f t="shared" si="45"/>
        <v/>
      </c>
      <c r="BG315" s="23" t="str">
        <f t="shared" si="47"/>
        <v/>
      </c>
      <c r="BH315" s="23">
        <f t="shared" si="46"/>
        <v>0</v>
      </c>
      <c r="BO315" s="2" t="s">
        <v>1567</v>
      </c>
      <c r="BP315" s="3">
        <v>1</v>
      </c>
      <c r="BQ315" s="2" t="s">
        <v>1568</v>
      </c>
    </row>
    <row r="316" spans="1:69" ht="16.149999999999999" customHeight="1" x14ac:dyDescent="0.25">
      <c r="A316" s="16">
        <v>315</v>
      </c>
      <c r="B316" s="17" t="s">
        <v>211</v>
      </c>
      <c r="C316" s="48" t="s">
        <v>280</v>
      </c>
      <c r="D316" s="2" t="s">
        <v>137</v>
      </c>
      <c r="E316" s="48" t="s">
        <v>1569</v>
      </c>
      <c r="F316" s="67">
        <v>42280</v>
      </c>
      <c r="G316" s="3">
        <f t="shared" si="53"/>
        <v>10</v>
      </c>
      <c r="H316" s="3">
        <f t="shared" si="54"/>
        <v>2015</v>
      </c>
      <c r="I316" s="19">
        <v>0.20486111111111099</v>
      </c>
      <c r="J316" s="20">
        <f t="shared" si="55"/>
        <v>4</v>
      </c>
      <c r="K316" s="5" t="str">
        <f t="shared" si="56"/>
        <v>ja</v>
      </c>
      <c r="L316" s="5" t="s">
        <v>91</v>
      </c>
      <c r="M316" s="6" t="s">
        <v>74</v>
      </c>
      <c r="N316" s="5">
        <v>23</v>
      </c>
      <c r="O316" s="17" t="s">
        <v>75</v>
      </c>
      <c r="P316" s="17" t="s">
        <v>1570</v>
      </c>
      <c r="R316" s="6" t="s">
        <v>77</v>
      </c>
      <c r="S316" s="2" t="s">
        <v>78</v>
      </c>
      <c r="T316" s="22"/>
      <c r="X316" s="2">
        <v>224</v>
      </c>
      <c r="Y316" s="2" t="s">
        <v>81</v>
      </c>
      <c r="Z316" s="2" t="s">
        <v>168</v>
      </c>
      <c r="AA316" s="2">
        <v>224</v>
      </c>
      <c r="AB316" s="2" t="s">
        <v>81</v>
      </c>
      <c r="AC316" s="2" t="s">
        <v>168</v>
      </c>
      <c r="AD316" s="2">
        <v>224</v>
      </c>
      <c r="AE316" s="2" t="s">
        <v>81</v>
      </c>
      <c r="AF316" s="2" t="s">
        <v>168</v>
      </c>
      <c r="BE316" s="23" t="str">
        <f t="shared" si="57"/>
        <v>EMF nein</v>
      </c>
      <c r="BF316" s="23" t="str">
        <f t="shared" si="45"/>
        <v/>
      </c>
      <c r="BG316" s="23" t="str">
        <f t="shared" si="47"/>
        <v/>
      </c>
      <c r="BH316" s="23">
        <f t="shared" si="46"/>
        <v>0</v>
      </c>
      <c r="BO316" s="2" t="s">
        <v>1571</v>
      </c>
      <c r="BP316" s="3">
        <v>1</v>
      </c>
      <c r="BQ316" s="2" t="s">
        <v>1572</v>
      </c>
    </row>
    <row r="317" spans="1:69" ht="16.149999999999999" customHeight="1" x14ac:dyDescent="0.25">
      <c r="A317" s="16">
        <v>316</v>
      </c>
      <c r="B317" s="17" t="s">
        <v>211</v>
      </c>
      <c r="C317" s="48" t="s">
        <v>1573</v>
      </c>
      <c r="D317" s="2" t="s">
        <v>1097</v>
      </c>
      <c r="E317" s="48" t="s">
        <v>1574</v>
      </c>
      <c r="F317" s="67">
        <v>43042</v>
      </c>
      <c r="G317" s="3">
        <f t="shared" si="53"/>
        <v>11</v>
      </c>
      <c r="H317" s="3">
        <f t="shared" si="54"/>
        <v>2017</v>
      </c>
      <c r="I317" s="19">
        <v>0.61805555555555602</v>
      </c>
      <c r="J317" s="20">
        <f t="shared" si="55"/>
        <v>14</v>
      </c>
      <c r="K317" s="5" t="str">
        <f t="shared" si="56"/>
        <v>ja</v>
      </c>
      <c r="L317" s="21" t="s">
        <v>73</v>
      </c>
      <c r="M317" s="6" t="s">
        <v>74</v>
      </c>
      <c r="N317" s="5">
        <v>23</v>
      </c>
      <c r="O317" s="17" t="s">
        <v>126</v>
      </c>
      <c r="P317" s="17" t="s">
        <v>1575</v>
      </c>
      <c r="R317" s="6" t="s">
        <v>77</v>
      </c>
      <c r="S317" s="2" t="s">
        <v>78</v>
      </c>
      <c r="T317" s="22"/>
      <c r="X317" s="2">
        <v>1250</v>
      </c>
      <c r="Y317" s="2" t="s">
        <v>81</v>
      </c>
      <c r="Z317" s="2" t="s">
        <v>84</v>
      </c>
      <c r="AA317" s="2">
        <v>1250</v>
      </c>
      <c r="AB317" s="2" t="s">
        <v>81</v>
      </c>
      <c r="AC317" s="2" t="s">
        <v>84</v>
      </c>
      <c r="AD317" s="2">
        <v>1250</v>
      </c>
      <c r="AE317" s="2" t="s">
        <v>81</v>
      </c>
      <c r="AF317" s="2" t="s">
        <v>84</v>
      </c>
      <c r="AJ317" s="2">
        <v>1850</v>
      </c>
      <c r="AK317" s="2" t="s">
        <v>83</v>
      </c>
      <c r="AL317" s="2" t="s">
        <v>168</v>
      </c>
      <c r="AM317" s="2">
        <v>1850</v>
      </c>
      <c r="AN317" s="2" t="s">
        <v>81</v>
      </c>
      <c r="AO317" s="2" t="s">
        <v>168</v>
      </c>
      <c r="AP317" s="2">
        <v>1850</v>
      </c>
      <c r="AQ317" s="2" t="s">
        <v>83</v>
      </c>
      <c r="AR317" s="2" t="s">
        <v>168</v>
      </c>
      <c r="BE317" s="23" t="str">
        <f t="shared" si="57"/>
        <v>EMF nein</v>
      </c>
      <c r="BF317" s="23" t="str">
        <f t="shared" ref="BF317:BF380" si="58">IF(SUM(BJ317,BL317,BN317)=0,"",MIN(BJ317,BL317,BN317))</f>
        <v/>
      </c>
      <c r="BG317" s="23" t="str">
        <f t="shared" si="47"/>
        <v/>
      </c>
      <c r="BH317" s="23">
        <f t="shared" ref="BH317:BH380" si="59">COUNTA(BI317,BK317,BM317)</f>
        <v>0</v>
      </c>
      <c r="BO317" s="2" t="s">
        <v>1576</v>
      </c>
      <c r="BP317" s="3">
        <v>1</v>
      </c>
      <c r="BQ317" s="2" t="s">
        <v>1577</v>
      </c>
    </row>
    <row r="318" spans="1:69" ht="16.149999999999999" customHeight="1" x14ac:dyDescent="0.25">
      <c r="A318" s="16">
        <v>317</v>
      </c>
      <c r="B318" s="17" t="s">
        <v>69</v>
      </c>
      <c r="C318" s="48" t="s">
        <v>1578</v>
      </c>
      <c r="D318" s="2" t="s">
        <v>158</v>
      </c>
      <c r="E318" s="48" t="s">
        <v>247</v>
      </c>
      <c r="F318" s="67">
        <v>42464</v>
      </c>
      <c r="G318" s="3">
        <f t="shared" si="53"/>
        <v>4</v>
      </c>
      <c r="H318" s="3">
        <f t="shared" si="54"/>
        <v>2016</v>
      </c>
      <c r="I318" s="19">
        <v>0.29861111111111099</v>
      </c>
      <c r="J318" s="20">
        <f t="shared" si="55"/>
        <v>7</v>
      </c>
      <c r="K318" s="5" t="str">
        <f t="shared" si="56"/>
        <v>ja</v>
      </c>
      <c r="L318" s="5" t="s">
        <v>91</v>
      </c>
      <c r="M318" s="6" t="s">
        <v>74</v>
      </c>
      <c r="O318" s="17" t="s">
        <v>126</v>
      </c>
      <c r="P318" s="17" t="s">
        <v>1579</v>
      </c>
      <c r="R318" s="6" t="s">
        <v>77</v>
      </c>
      <c r="S318" s="2" t="s">
        <v>132</v>
      </c>
      <c r="T318" s="6" t="s">
        <v>108</v>
      </c>
      <c r="X318" s="2">
        <v>882</v>
      </c>
      <c r="Y318" s="2" t="s">
        <v>83</v>
      </c>
      <c r="Z318" s="2" t="s">
        <v>82</v>
      </c>
      <c r="AA318" s="2">
        <v>882</v>
      </c>
      <c r="AB318" s="2" t="s">
        <v>81</v>
      </c>
      <c r="AC318" s="2" t="s">
        <v>82</v>
      </c>
      <c r="AD318" s="2">
        <v>882</v>
      </c>
      <c r="AE318" s="2" t="s">
        <v>83</v>
      </c>
      <c r="AF318" s="2" t="s">
        <v>161</v>
      </c>
      <c r="BE318" s="23" t="str">
        <f t="shared" si="57"/>
        <v>EMF nein</v>
      </c>
      <c r="BF318" s="23" t="str">
        <f t="shared" si="58"/>
        <v/>
      </c>
      <c r="BG318" s="23" t="str">
        <f t="shared" si="47"/>
        <v/>
      </c>
      <c r="BH318" s="23">
        <f t="shared" si="59"/>
        <v>0</v>
      </c>
      <c r="BO318" s="2" t="s">
        <v>1580</v>
      </c>
      <c r="BP318" s="3">
        <v>1</v>
      </c>
      <c r="BQ318" s="2" t="s">
        <v>1581</v>
      </c>
    </row>
    <row r="319" spans="1:69" ht="16.149999999999999" customHeight="1" x14ac:dyDescent="0.25">
      <c r="A319" s="16">
        <v>318</v>
      </c>
      <c r="B319" s="17" t="s">
        <v>69</v>
      </c>
      <c r="C319" s="48" t="s">
        <v>1582</v>
      </c>
      <c r="D319" s="2" t="s">
        <v>137</v>
      </c>
      <c r="E319" s="48" t="s">
        <v>1583</v>
      </c>
      <c r="F319" s="67">
        <v>42490</v>
      </c>
      <c r="G319" s="3">
        <f t="shared" si="53"/>
        <v>4</v>
      </c>
      <c r="H319" s="3">
        <f t="shared" si="54"/>
        <v>2016</v>
      </c>
      <c r="I319" s="19">
        <v>0.35416666666666702</v>
      </c>
      <c r="J319" s="20">
        <f t="shared" si="55"/>
        <v>8</v>
      </c>
      <c r="K319" s="5" t="str">
        <f t="shared" si="56"/>
        <v>ja</v>
      </c>
      <c r="L319" s="5" t="s">
        <v>91</v>
      </c>
      <c r="M319" s="6" t="s">
        <v>74</v>
      </c>
      <c r="N319" s="5">
        <v>32</v>
      </c>
      <c r="O319" s="2" t="s">
        <v>140</v>
      </c>
      <c r="P319" s="17" t="s">
        <v>1584</v>
      </c>
      <c r="R319" s="6" t="s">
        <v>77</v>
      </c>
      <c r="S319" s="2" t="s">
        <v>78</v>
      </c>
      <c r="T319" s="22"/>
      <c r="X319" s="2">
        <v>352</v>
      </c>
      <c r="Y319" s="2" t="s">
        <v>83</v>
      </c>
      <c r="Z319" s="2" t="s">
        <v>84</v>
      </c>
      <c r="AA319" s="2">
        <v>352</v>
      </c>
      <c r="AB319" s="2" t="s">
        <v>81</v>
      </c>
      <c r="AC319" s="2" t="s">
        <v>82</v>
      </c>
      <c r="AD319" s="2">
        <v>352</v>
      </c>
      <c r="AE319" s="2" t="s">
        <v>83</v>
      </c>
      <c r="AF319" s="2" t="s">
        <v>82</v>
      </c>
      <c r="BE319" s="23" t="str">
        <f t="shared" si="57"/>
        <v>EMF ja</v>
      </c>
      <c r="BF319" s="23">
        <f t="shared" si="58"/>
        <v>350</v>
      </c>
      <c r="BG319" s="23" t="str">
        <f t="shared" si="47"/>
        <v>100-499m</v>
      </c>
      <c r="BH319" s="23">
        <f t="shared" si="59"/>
        <v>1</v>
      </c>
      <c r="BK319" s="2" t="s">
        <v>110</v>
      </c>
      <c r="BL319" s="2">
        <v>350</v>
      </c>
      <c r="BO319" s="2" t="s">
        <v>1585</v>
      </c>
      <c r="BP319" s="3">
        <v>1</v>
      </c>
      <c r="BQ319" s="2" t="s">
        <v>1586</v>
      </c>
    </row>
    <row r="320" spans="1:69" ht="16.149999999999999" customHeight="1" x14ac:dyDescent="0.25">
      <c r="A320" s="16">
        <v>319</v>
      </c>
      <c r="B320" s="17" t="s">
        <v>69</v>
      </c>
      <c r="C320" s="48" t="s">
        <v>1587</v>
      </c>
      <c r="D320" s="2" t="s">
        <v>137</v>
      </c>
      <c r="E320" s="48" t="s">
        <v>1588</v>
      </c>
      <c r="F320" s="67">
        <v>42129</v>
      </c>
      <c r="G320" s="3">
        <f t="shared" si="53"/>
        <v>5</v>
      </c>
      <c r="H320" s="3">
        <f t="shared" si="54"/>
        <v>2015</v>
      </c>
      <c r="I320" s="19">
        <v>0.27083333333333298</v>
      </c>
      <c r="J320" s="20">
        <f t="shared" si="55"/>
        <v>6</v>
      </c>
      <c r="K320" s="5" t="str">
        <f t="shared" si="56"/>
        <v>ja</v>
      </c>
      <c r="L320" s="5" t="s">
        <v>91</v>
      </c>
      <c r="M320" s="6" t="s">
        <v>74</v>
      </c>
      <c r="O320" s="17" t="s">
        <v>75</v>
      </c>
      <c r="P320" s="17" t="s">
        <v>1589</v>
      </c>
      <c r="R320" s="6" t="s">
        <v>77</v>
      </c>
      <c r="S320" s="2" t="s">
        <v>132</v>
      </c>
      <c r="T320" s="22"/>
      <c r="X320" s="2">
        <v>282</v>
      </c>
      <c r="Y320" s="2" t="s">
        <v>83</v>
      </c>
      <c r="Z320" s="2" t="s">
        <v>82</v>
      </c>
      <c r="AA320" s="2">
        <v>282</v>
      </c>
      <c r="AB320" s="2" t="s">
        <v>81</v>
      </c>
      <c r="AC320" s="2" t="s">
        <v>84</v>
      </c>
      <c r="AD320" s="2">
        <v>282</v>
      </c>
      <c r="AE320" s="2" t="s">
        <v>81</v>
      </c>
      <c r="AF320" s="2" t="s">
        <v>82</v>
      </c>
      <c r="AJ320" s="2">
        <v>241</v>
      </c>
      <c r="AK320" s="2" t="s">
        <v>83</v>
      </c>
      <c r="AL320" s="2" t="s">
        <v>168</v>
      </c>
      <c r="AM320" s="2">
        <v>241</v>
      </c>
      <c r="AN320" s="2" t="s">
        <v>81</v>
      </c>
      <c r="AO320" s="2" t="s">
        <v>82</v>
      </c>
      <c r="AP320" s="2">
        <v>241</v>
      </c>
      <c r="AQ320" s="2" t="s">
        <v>81</v>
      </c>
      <c r="AR320" s="2" t="s">
        <v>168</v>
      </c>
      <c r="BE320" s="23" t="str">
        <f t="shared" si="57"/>
        <v>EMF ja</v>
      </c>
      <c r="BF320" s="23">
        <f t="shared" si="58"/>
        <v>10</v>
      </c>
      <c r="BG320" s="23" t="str">
        <f t="shared" si="47"/>
        <v>&lt;100m</v>
      </c>
      <c r="BH320" s="23">
        <f t="shared" si="59"/>
        <v>2</v>
      </c>
      <c r="BI320" s="44" t="s">
        <v>162</v>
      </c>
      <c r="BJ320" s="44">
        <v>30</v>
      </c>
      <c r="BK320" s="44" t="s">
        <v>162</v>
      </c>
      <c r="BL320" s="44">
        <v>10</v>
      </c>
      <c r="BO320" s="2" t="s">
        <v>1590</v>
      </c>
      <c r="BP320" s="3">
        <v>1</v>
      </c>
      <c r="BQ320" s="2" t="s">
        <v>1591</v>
      </c>
    </row>
    <row r="321" spans="1:69" ht="16.149999999999999" customHeight="1" x14ac:dyDescent="0.25">
      <c r="A321" s="16">
        <v>320</v>
      </c>
      <c r="B321" s="17" t="s">
        <v>69</v>
      </c>
      <c r="C321" s="48" t="s">
        <v>1587</v>
      </c>
      <c r="D321" s="2" t="s">
        <v>137</v>
      </c>
      <c r="E321" s="48" t="s">
        <v>339</v>
      </c>
      <c r="F321" s="67">
        <v>42490</v>
      </c>
      <c r="G321" s="3">
        <f t="shared" si="53"/>
        <v>4</v>
      </c>
      <c r="H321" s="3">
        <f t="shared" si="54"/>
        <v>2016</v>
      </c>
      <c r="I321" s="19">
        <v>0.180555555555556</v>
      </c>
      <c r="J321" s="20">
        <f t="shared" si="55"/>
        <v>4</v>
      </c>
      <c r="K321" s="5" t="str">
        <f t="shared" si="56"/>
        <v>ja</v>
      </c>
      <c r="L321" s="5" t="s">
        <v>91</v>
      </c>
      <c r="M321" s="6" t="s">
        <v>74</v>
      </c>
      <c r="N321" s="5">
        <v>27</v>
      </c>
      <c r="O321" s="2" t="s">
        <v>140</v>
      </c>
      <c r="P321" s="17" t="s">
        <v>1592</v>
      </c>
      <c r="R321" s="6" t="s">
        <v>77</v>
      </c>
      <c r="S321" s="2" t="s">
        <v>78</v>
      </c>
      <c r="T321" s="22" t="s">
        <v>80</v>
      </c>
      <c r="V321" s="2" t="s">
        <v>80</v>
      </c>
      <c r="X321" s="2">
        <v>300</v>
      </c>
      <c r="Y321" s="2" t="s">
        <v>83</v>
      </c>
      <c r="Z321" s="2" t="s">
        <v>161</v>
      </c>
      <c r="AA321" s="2">
        <v>300</v>
      </c>
      <c r="AB321" s="2" t="s">
        <v>81</v>
      </c>
      <c r="AC321" s="2" t="s">
        <v>161</v>
      </c>
      <c r="AD321" s="2">
        <v>300</v>
      </c>
      <c r="AE321" s="2" t="s">
        <v>83</v>
      </c>
      <c r="AF321" s="2" t="s">
        <v>161</v>
      </c>
      <c r="AJ321" s="2">
        <v>240</v>
      </c>
      <c r="AK321" s="2" t="s">
        <v>81</v>
      </c>
      <c r="AL321" s="2" t="s">
        <v>161</v>
      </c>
      <c r="AM321" s="2">
        <v>240</v>
      </c>
      <c r="AN321" s="2" t="s">
        <v>81</v>
      </c>
      <c r="AO321" s="2" t="s">
        <v>161</v>
      </c>
      <c r="AP321" s="2">
        <v>240</v>
      </c>
      <c r="AQ321" s="2" t="s">
        <v>83</v>
      </c>
      <c r="AR321" s="2" t="s">
        <v>161</v>
      </c>
      <c r="BE321" s="23" t="str">
        <f t="shared" si="57"/>
        <v>EMF ja</v>
      </c>
      <c r="BF321" s="23">
        <f t="shared" si="58"/>
        <v>176</v>
      </c>
      <c r="BG321" s="23" t="str">
        <f t="shared" si="47"/>
        <v>100-499m</v>
      </c>
      <c r="BH321" s="23">
        <f t="shared" si="59"/>
        <v>1</v>
      </c>
      <c r="BK321" s="2" t="s">
        <v>162</v>
      </c>
      <c r="BL321" s="2">
        <v>176</v>
      </c>
      <c r="BO321" s="2" t="s">
        <v>109</v>
      </c>
      <c r="BP321" s="3">
        <v>1</v>
      </c>
      <c r="BQ321" s="2" t="s">
        <v>1593</v>
      </c>
    </row>
    <row r="322" spans="1:69" ht="16.149999999999999" customHeight="1" x14ac:dyDescent="0.25">
      <c r="A322" s="16">
        <v>321</v>
      </c>
      <c r="B322" s="17" t="s">
        <v>211</v>
      </c>
      <c r="C322" s="24" t="s">
        <v>289</v>
      </c>
      <c r="D322" s="17" t="s">
        <v>290</v>
      </c>
      <c r="E322" s="24" t="s">
        <v>1594</v>
      </c>
      <c r="F322" s="18">
        <v>43523</v>
      </c>
      <c r="G322" s="3">
        <f t="shared" si="53"/>
        <v>2</v>
      </c>
      <c r="H322" s="3">
        <v>2019</v>
      </c>
      <c r="I322" s="19">
        <v>0.9375</v>
      </c>
      <c r="J322" s="20">
        <f t="shared" si="55"/>
        <v>22</v>
      </c>
      <c r="K322" s="5" t="str">
        <f t="shared" si="56"/>
        <v>ja</v>
      </c>
      <c r="L322" s="5" t="s">
        <v>73</v>
      </c>
      <c r="M322" s="6" t="s">
        <v>74</v>
      </c>
      <c r="N322" s="5">
        <v>26</v>
      </c>
      <c r="O322" s="17" t="s">
        <v>75</v>
      </c>
      <c r="P322" s="17" t="s">
        <v>1595</v>
      </c>
      <c r="Q322" s="6" t="s">
        <v>109</v>
      </c>
      <c r="R322" s="6" t="s">
        <v>77</v>
      </c>
      <c r="S322" s="2" t="s">
        <v>109</v>
      </c>
      <c r="T322" s="22"/>
      <c r="W322" s="2" t="s">
        <v>299</v>
      </c>
      <c r="X322" s="2">
        <v>82</v>
      </c>
      <c r="Y322" s="2" t="s">
        <v>81</v>
      </c>
      <c r="Z322" s="2" t="s">
        <v>161</v>
      </c>
      <c r="AA322" s="2" t="s">
        <v>109</v>
      </c>
      <c r="AB322" s="2" t="s">
        <v>109</v>
      </c>
      <c r="AC322" s="2" t="s">
        <v>109</v>
      </c>
      <c r="AD322" s="2">
        <v>82</v>
      </c>
      <c r="AE322" s="2" t="s">
        <v>81</v>
      </c>
      <c r="AF322" s="2" t="s">
        <v>161</v>
      </c>
      <c r="AJ322" s="2">
        <v>197</v>
      </c>
      <c r="AK322" s="2" t="s">
        <v>81</v>
      </c>
      <c r="AL322" s="2" t="s">
        <v>82</v>
      </c>
      <c r="AM322" s="2">
        <v>197</v>
      </c>
      <c r="AN322" s="2" t="s">
        <v>81</v>
      </c>
      <c r="AO322" s="2" t="s">
        <v>82</v>
      </c>
      <c r="AP322" s="2">
        <v>197</v>
      </c>
      <c r="AQ322" s="2" t="s">
        <v>83</v>
      </c>
      <c r="AR322" s="2" t="s">
        <v>82</v>
      </c>
      <c r="BE322" s="23" t="str">
        <f t="shared" si="57"/>
        <v>EMF nein</v>
      </c>
      <c r="BF322" s="23" t="str">
        <f t="shared" si="58"/>
        <v/>
      </c>
      <c r="BG322" s="23" t="str">
        <f t="shared" ref="BG322:BG385" si="60">IF(BF322="","",IF(BF322&lt;100,"&lt;100m",IF(AND(BF322&gt;99, BF322&lt;500),"100-499m",IF(BF322&gt;499,"500+m",""))))</f>
        <v/>
      </c>
      <c r="BH322" s="23">
        <f t="shared" si="59"/>
        <v>0</v>
      </c>
      <c r="BO322" s="2" t="s">
        <v>109</v>
      </c>
      <c r="BP322" s="3">
        <v>1</v>
      </c>
      <c r="BQ322" s="2" t="s">
        <v>1596</v>
      </c>
    </row>
    <row r="323" spans="1:69" ht="16.149999999999999" customHeight="1" x14ac:dyDescent="0.25">
      <c r="A323" s="16">
        <v>322</v>
      </c>
      <c r="B323" s="17" t="s">
        <v>87</v>
      </c>
      <c r="C323" s="48" t="s">
        <v>1345</v>
      </c>
      <c r="D323" s="2" t="s">
        <v>124</v>
      </c>
      <c r="E323" s="48" t="s">
        <v>1597</v>
      </c>
      <c r="F323" s="67">
        <v>42998</v>
      </c>
      <c r="G323" s="3">
        <f t="shared" si="53"/>
        <v>9</v>
      </c>
      <c r="H323" s="3">
        <f t="shared" ref="H323:H385" si="61">IF(F323&lt;&gt;"",YEAR(F323),"")</f>
        <v>2017</v>
      </c>
      <c r="I323" s="19">
        <v>0.71180555555555503</v>
      </c>
      <c r="J323" s="20">
        <f t="shared" si="55"/>
        <v>17</v>
      </c>
      <c r="K323" s="5" t="str">
        <f t="shared" si="56"/>
        <v>ja</v>
      </c>
      <c r="L323" s="5" t="s">
        <v>91</v>
      </c>
      <c r="M323" s="6" t="s">
        <v>74</v>
      </c>
      <c r="N323" s="5">
        <v>73</v>
      </c>
      <c r="O323" s="17" t="s">
        <v>75</v>
      </c>
      <c r="P323" s="17" t="s">
        <v>1598</v>
      </c>
      <c r="R323" s="6" t="s">
        <v>77</v>
      </c>
      <c r="T323" s="22"/>
      <c r="U323" s="2" t="s">
        <v>74</v>
      </c>
      <c r="X323" s="2">
        <v>108</v>
      </c>
      <c r="Y323" s="2" t="s">
        <v>81</v>
      </c>
      <c r="Z323" s="2" t="s">
        <v>82</v>
      </c>
      <c r="AA323" s="2">
        <v>108</v>
      </c>
      <c r="AB323" s="2" t="s">
        <v>94</v>
      </c>
      <c r="AC323" s="2" t="s">
        <v>82</v>
      </c>
      <c r="BE323" s="23" t="str">
        <f t="shared" si="57"/>
        <v>EMF nein</v>
      </c>
      <c r="BF323" s="23" t="str">
        <f t="shared" si="58"/>
        <v/>
      </c>
      <c r="BG323" s="23" t="str">
        <f t="shared" si="60"/>
        <v/>
      </c>
      <c r="BH323" s="23">
        <f t="shared" si="59"/>
        <v>0</v>
      </c>
      <c r="BO323" s="2" t="s">
        <v>1599</v>
      </c>
      <c r="BP323" s="3">
        <v>1</v>
      </c>
      <c r="BQ323" s="2" t="s">
        <v>1600</v>
      </c>
    </row>
    <row r="324" spans="1:69" ht="16.149999999999999" customHeight="1" x14ac:dyDescent="0.25">
      <c r="A324" s="16">
        <v>323</v>
      </c>
      <c r="B324" s="17" t="s">
        <v>87</v>
      </c>
      <c r="C324" s="48" t="s">
        <v>1587</v>
      </c>
      <c r="D324" s="2" t="s">
        <v>137</v>
      </c>
      <c r="E324" s="48" t="s">
        <v>1601</v>
      </c>
      <c r="F324" s="67">
        <v>42855</v>
      </c>
      <c r="G324" s="3">
        <f t="shared" si="53"/>
        <v>4</v>
      </c>
      <c r="H324" s="3">
        <f t="shared" si="61"/>
        <v>2017</v>
      </c>
      <c r="I324" s="19">
        <v>0.5625</v>
      </c>
      <c r="J324" s="20">
        <f t="shared" si="55"/>
        <v>13</v>
      </c>
      <c r="K324" s="5" t="str">
        <f t="shared" si="56"/>
        <v>ja</v>
      </c>
      <c r="L324" s="21" t="s">
        <v>73</v>
      </c>
      <c r="M324" s="6" t="s">
        <v>74</v>
      </c>
      <c r="N324" s="5">
        <v>73</v>
      </c>
      <c r="O324" s="17" t="s">
        <v>75</v>
      </c>
      <c r="P324" s="17" t="s">
        <v>1602</v>
      </c>
      <c r="R324" s="6" t="s">
        <v>77</v>
      </c>
      <c r="T324" s="22" t="s">
        <v>79</v>
      </c>
      <c r="U324" s="2" t="s">
        <v>74</v>
      </c>
      <c r="V324" s="2" t="s">
        <v>154</v>
      </c>
      <c r="X324" s="2">
        <v>245</v>
      </c>
      <c r="Y324" s="2" t="s">
        <v>83</v>
      </c>
      <c r="Z324" s="2" t="s">
        <v>161</v>
      </c>
      <c r="AA324" s="2">
        <v>245</v>
      </c>
      <c r="AB324" s="2" t="s">
        <v>81</v>
      </c>
      <c r="AC324" s="2" t="s">
        <v>161</v>
      </c>
      <c r="AD324" s="2">
        <v>245</v>
      </c>
      <c r="AE324" s="2" t="s">
        <v>81</v>
      </c>
      <c r="AF324" s="2" t="s">
        <v>161</v>
      </c>
      <c r="AJ324" s="2">
        <v>337</v>
      </c>
      <c r="AK324" s="2" t="s">
        <v>81</v>
      </c>
      <c r="AL324" s="2" t="s">
        <v>161</v>
      </c>
      <c r="AM324" s="2">
        <v>337</v>
      </c>
      <c r="AN324" s="2" t="s">
        <v>81</v>
      </c>
      <c r="AO324" s="2" t="s">
        <v>161</v>
      </c>
      <c r="AP324" s="2">
        <v>337</v>
      </c>
      <c r="AQ324" s="2" t="s">
        <v>81</v>
      </c>
      <c r="AR324" s="2" t="s">
        <v>161</v>
      </c>
      <c r="AV324" s="2">
        <v>538</v>
      </c>
      <c r="AW324" s="2" t="s">
        <v>83</v>
      </c>
      <c r="AX324" s="2" t="s">
        <v>84</v>
      </c>
      <c r="BB324" s="2">
        <v>538</v>
      </c>
      <c r="BC324" s="2" t="s">
        <v>81</v>
      </c>
      <c r="BD324" s="2" t="s">
        <v>84</v>
      </c>
      <c r="BE324" s="23" t="str">
        <f t="shared" si="57"/>
        <v>EMF nein</v>
      </c>
      <c r="BF324" s="23" t="str">
        <f t="shared" si="58"/>
        <v/>
      </c>
      <c r="BG324" s="23" t="str">
        <f t="shared" si="60"/>
        <v/>
      </c>
      <c r="BH324" s="23">
        <f t="shared" si="59"/>
        <v>0</v>
      </c>
      <c r="BO324" s="2" t="s">
        <v>1603</v>
      </c>
      <c r="BP324" s="3">
        <v>1</v>
      </c>
      <c r="BQ324" s="2" t="s">
        <v>1604</v>
      </c>
    </row>
    <row r="325" spans="1:69" ht="16.149999999999999" customHeight="1" x14ac:dyDescent="0.25">
      <c r="A325" s="16">
        <v>324</v>
      </c>
      <c r="B325" s="17" t="s">
        <v>87</v>
      </c>
      <c r="C325" s="48" t="s">
        <v>1349</v>
      </c>
      <c r="D325" s="2" t="s">
        <v>137</v>
      </c>
      <c r="E325" s="48" t="s">
        <v>1605</v>
      </c>
      <c r="F325" s="67">
        <v>41925</v>
      </c>
      <c r="G325" s="3">
        <f t="shared" si="53"/>
        <v>10</v>
      </c>
      <c r="H325" s="3">
        <f t="shared" si="61"/>
        <v>2014</v>
      </c>
      <c r="I325" s="19">
        <v>0.60416666666666696</v>
      </c>
      <c r="J325" s="20">
        <f t="shared" si="55"/>
        <v>14</v>
      </c>
      <c r="K325" s="5" t="str">
        <f t="shared" si="56"/>
        <v>ja</v>
      </c>
      <c r="L325" s="5" t="s">
        <v>91</v>
      </c>
      <c r="M325" s="6" t="s">
        <v>74</v>
      </c>
      <c r="N325" s="5">
        <v>73</v>
      </c>
      <c r="O325" s="17" t="s">
        <v>75</v>
      </c>
      <c r="P325" s="17" t="s">
        <v>1606</v>
      </c>
      <c r="R325" s="6" t="s">
        <v>77</v>
      </c>
      <c r="S325" s="2" t="s">
        <v>132</v>
      </c>
      <c r="T325" s="22" t="s">
        <v>79</v>
      </c>
      <c r="X325" s="2">
        <v>124</v>
      </c>
      <c r="Y325" s="2" t="s">
        <v>81</v>
      </c>
      <c r="Z325" s="2" t="s">
        <v>84</v>
      </c>
      <c r="AA325" s="2">
        <v>124</v>
      </c>
      <c r="AB325" s="2" t="s">
        <v>94</v>
      </c>
      <c r="AC325" s="2" t="s">
        <v>84</v>
      </c>
      <c r="AD325" s="2">
        <v>124</v>
      </c>
      <c r="AE325" s="2" t="s">
        <v>81</v>
      </c>
      <c r="AF325" s="2" t="s">
        <v>84</v>
      </c>
      <c r="AJ325" s="2">
        <v>484</v>
      </c>
      <c r="AK325" s="2" t="s">
        <v>83</v>
      </c>
      <c r="AL325" s="2" t="s">
        <v>168</v>
      </c>
      <c r="AP325" s="2">
        <v>484</v>
      </c>
      <c r="AQ325" s="2" t="s">
        <v>83</v>
      </c>
      <c r="AR325" s="2" t="s">
        <v>161</v>
      </c>
      <c r="BE325" s="23" t="str">
        <f t="shared" si="57"/>
        <v>EMF nein</v>
      </c>
      <c r="BF325" s="23" t="str">
        <f t="shared" si="58"/>
        <v/>
      </c>
      <c r="BG325" s="23" t="str">
        <f t="shared" si="60"/>
        <v/>
      </c>
      <c r="BH325" s="23">
        <f t="shared" si="59"/>
        <v>0</v>
      </c>
      <c r="BO325" s="2" t="s">
        <v>1607</v>
      </c>
      <c r="BP325" s="3">
        <v>1</v>
      </c>
      <c r="BQ325" s="2" t="s">
        <v>1608</v>
      </c>
    </row>
    <row r="326" spans="1:69" ht="16.149999999999999" customHeight="1" x14ac:dyDescent="0.25">
      <c r="A326" s="16">
        <v>325</v>
      </c>
      <c r="B326" s="17" t="s">
        <v>135</v>
      </c>
      <c r="C326" s="48" t="s">
        <v>1609</v>
      </c>
      <c r="D326" s="2" t="s">
        <v>371</v>
      </c>
      <c r="E326" s="48" t="s">
        <v>1610</v>
      </c>
      <c r="F326" s="67">
        <v>43039</v>
      </c>
      <c r="G326" s="3">
        <f t="shared" si="53"/>
        <v>10</v>
      </c>
      <c r="H326" s="3">
        <f t="shared" si="61"/>
        <v>2017</v>
      </c>
      <c r="I326" s="19">
        <v>0.54513888888888895</v>
      </c>
      <c r="J326" s="20">
        <f t="shared" si="55"/>
        <v>13</v>
      </c>
      <c r="K326" s="5" t="str">
        <f t="shared" si="56"/>
        <v>ja</v>
      </c>
      <c r="L326" s="5" t="s">
        <v>91</v>
      </c>
      <c r="M326" s="6" t="s">
        <v>139</v>
      </c>
      <c r="N326" s="5">
        <v>60</v>
      </c>
      <c r="O326" s="17" t="s">
        <v>75</v>
      </c>
      <c r="P326" s="17" t="s">
        <v>1611</v>
      </c>
      <c r="R326" s="6" t="s">
        <v>77</v>
      </c>
      <c r="T326" s="22"/>
      <c r="BE326" s="23" t="str">
        <f t="shared" si="57"/>
        <v>EMF nein</v>
      </c>
      <c r="BF326" s="23" t="str">
        <f t="shared" si="58"/>
        <v/>
      </c>
      <c r="BG326" s="23" t="str">
        <f t="shared" si="60"/>
        <v/>
      </c>
      <c r="BH326" s="23">
        <f t="shared" si="59"/>
        <v>0</v>
      </c>
      <c r="BO326" s="2" t="s">
        <v>1612</v>
      </c>
      <c r="BP326" s="3">
        <v>1</v>
      </c>
      <c r="BQ326" s="2" t="s">
        <v>1613</v>
      </c>
    </row>
    <row r="327" spans="1:69" ht="16.149999999999999" customHeight="1" x14ac:dyDescent="0.25">
      <c r="A327" s="16">
        <v>326</v>
      </c>
      <c r="B327" s="17" t="s">
        <v>211</v>
      </c>
      <c r="C327" s="48" t="s">
        <v>1564</v>
      </c>
      <c r="D327" s="2" t="s">
        <v>296</v>
      </c>
      <c r="E327" s="48" t="s">
        <v>1614</v>
      </c>
      <c r="F327" s="67">
        <v>43041</v>
      </c>
      <c r="G327" s="3">
        <f t="shared" si="53"/>
        <v>11</v>
      </c>
      <c r="H327" s="3">
        <f t="shared" si="61"/>
        <v>2017</v>
      </c>
      <c r="I327" s="19">
        <v>0.22916666666666699</v>
      </c>
      <c r="J327" s="20">
        <f t="shared" si="55"/>
        <v>5</v>
      </c>
      <c r="K327" s="5" t="str">
        <f t="shared" si="56"/>
        <v>ja</v>
      </c>
      <c r="L327" s="5" t="s">
        <v>91</v>
      </c>
      <c r="M327" s="6" t="s">
        <v>74</v>
      </c>
      <c r="N327" s="5">
        <v>18</v>
      </c>
      <c r="O327" s="2" t="s">
        <v>140</v>
      </c>
      <c r="P327" s="17" t="s">
        <v>1615</v>
      </c>
      <c r="R327" s="6" t="s">
        <v>77</v>
      </c>
      <c r="T327" s="22" t="s">
        <v>79</v>
      </c>
      <c r="X327" s="2">
        <v>70</v>
      </c>
      <c r="Y327" s="2" t="s">
        <v>81</v>
      </c>
      <c r="Z327" s="2" t="s">
        <v>161</v>
      </c>
      <c r="AD327" s="2">
        <v>70</v>
      </c>
      <c r="AE327" s="2" t="s">
        <v>83</v>
      </c>
      <c r="AF327" s="2" t="s">
        <v>161</v>
      </c>
      <c r="AJ327" s="2">
        <v>203</v>
      </c>
      <c r="AK327" s="2" t="s">
        <v>94</v>
      </c>
      <c r="AL327" s="2" t="s">
        <v>161</v>
      </c>
      <c r="AM327" s="2">
        <v>203</v>
      </c>
      <c r="AN327" s="2" t="s">
        <v>94</v>
      </c>
      <c r="AO327" s="2" t="s">
        <v>161</v>
      </c>
      <c r="AP327" s="2">
        <v>203</v>
      </c>
      <c r="AQ327" s="2" t="s">
        <v>94</v>
      </c>
      <c r="AR327" s="2" t="s">
        <v>161</v>
      </c>
      <c r="AY327" s="2">
        <v>250</v>
      </c>
      <c r="AZ327" s="2" t="s">
        <v>94</v>
      </c>
      <c r="BA327" s="2" t="s">
        <v>161</v>
      </c>
      <c r="BE327" s="23" t="str">
        <f t="shared" si="57"/>
        <v>EMF nein</v>
      </c>
      <c r="BF327" s="23" t="str">
        <f t="shared" si="58"/>
        <v/>
      </c>
      <c r="BG327" s="23" t="str">
        <f t="shared" si="60"/>
        <v/>
      </c>
      <c r="BH327" s="23">
        <f t="shared" si="59"/>
        <v>0</v>
      </c>
      <c r="BO327" s="2" t="s">
        <v>1616</v>
      </c>
      <c r="BP327" s="3">
        <v>1</v>
      </c>
      <c r="BQ327" s="2" t="s">
        <v>1617</v>
      </c>
    </row>
    <row r="328" spans="1:69" ht="16.149999999999999" customHeight="1" x14ac:dyDescent="0.25">
      <c r="A328" s="16">
        <v>327</v>
      </c>
      <c r="B328" s="17" t="s">
        <v>211</v>
      </c>
      <c r="C328" s="48" t="s">
        <v>385</v>
      </c>
      <c r="D328" s="2" t="s">
        <v>172</v>
      </c>
      <c r="E328" s="48" t="s">
        <v>339</v>
      </c>
      <c r="F328" s="67">
        <v>43041</v>
      </c>
      <c r="G328" s="3">
        <f t="shared" si="53"/>
        <v>11</v>
      </c>
      <c r="H328" s="3">
        <f t="shared" si="61"/>
        <v>2017</v>
      </c>
      <c r="I328" s="19">
        <v>0.97222222222222199</v>
      </c>
      <c r="J328" s="20">
        <f t="shared" si="55"/>
        <v>23</v>
      </c>
      <c r="K328" s="5" t="str">
        <f t="shared" si="56"/>
        <v>ja</v>
      </c>
      <c r="L328" s="5" t="s">
        <v>91</v>
      </c>
      <c r="M328" s="6" t="s">
        <v>74</v>
      </c>
      <c r="N328" s="5">
        <v>50</v>
      </c>
      <c r="O328" s="2" t="s">
        <v>140</v>
      </c>
      <c r="P328" s="17" t="s">
        <v>848</v>
      </c>
      <c r="R328" s="6" t="s">
        <v>77</v>
      </c>
      <c r="T328" s="6" t="s">
        <v>154</v>
      </c>
      <c r="U328" s="2" t="s">
        <v>74</v>
      </c>
      <c r="V328" s="2" t="s">
        <v>154</v>
      </c>
      <c r="X328" s="2">
        <v>1010</v>
      </c>
      <c r="Y328" s="2" t="s">
        <v>83</v>
      </c>
      <c r="Z328" s="2" t="s">
        <v>82</v>
      </c>
      <c r="AA328" s="2">
        <v>1010</v>
      </c>
      <c r="AB328" s="2" t="s">
        <v>81</v>
      </c>
      <c r="AC328" s="2" t="s">
        <v>82</v>
      </c>
      <c r="AD328" s="2">
        <v>1010</v>
      </c>
      <c r="AE328" s="2" t="s">
        <v>83</v>
      </c>
      <c r="AF328" s="2" t="s">
        <v>82</v>
      </c>
      <c r="AJ328" s="2">
        <v>650</v>
      </c>
      <c r="AK328" s="2" t="s">
        <v>81</v>
      </c>
      <c r="AL328" s="2" t="s">
        <v>84</v>
      </c>
      <c r="AM328" s="2">
        <v>650</v>
      </c>
      <c r="AN328" s="2" t="s">
        <v>81</v>
      </c>
      <c r="AO328" s="2" t="s">
        <v>84</v>
      </c>
      <c r="AP328" s="2">
        <v>650</v>
      </c>
      <c r="AQ328" s="2" t="s">
        <v>81</v>
      </c>
      <c r="AR328" s="2" t="s">
        <v>84</v>
      </c>
      <c r="BE328" s="23" t="str">
        <f t="shared" si="57"/>
        <v>EMF ja</v>
      </c>
      <c r="BF328" s="23">
        <f t="shared" si="58"/>
        <v>650</v>
      </c>
      <c r="BG328" s="23" t="str">
        <f t="shared" si="60"/>
        <v>500+m</v>
      </c>
      <c r="BH328" s="23">
        <f t="shared" si="59"/>
        <v>2</v>
      </c>
      <c r="BI328" s="2" t="s">
        <v>162</v>
      </c>
      <c r="BJ328" s="2">
        <v>650</v>
      </c>
      <c r="BK328" s="2" t="s">
        <v>162</v>
      </c>
      <c r="BL328" s="2">
        <v>690</v>
      </c>
      <c r="BO328" s="2" t="s">
        <v>1618</v>
      </c>
      <c r="BP328" s="3">
        <v>1</v>
      </c>
      <c r="BQ328" s="2" t="s">
        <v>1619</v>
      </c>
    </row>
    <row r="329" spans="1:69" ht="16.149999999999999" customHeight="1" x14ac:dyDescent="0.25">
      <c r="A329" s="16">
        <v>328</v>
      </c>
      <c r="B329" s="17" t="s">
        <v>211</v>
      </c>
      <c r="C329" s="48" t="s">
        <v>793</v>
      </c>
      <c r="D329" s="2" t="s">
        <v>158</v>
      </c>
      <c r="E329" s="48" t="s">
        <v>1620</v>
      </c>
      <c r="F329" s="67">
        <v>43041</v>
      </c>
      <c r="G329" s="3">
        <f t="shared" si="53"/>
        <v>11</v>
      </c>
      <c r="H329" s="3">
        <f t="shared" si="61"/>
        <v>2017</v>
      </c>
      <c r="I329" s="19">
        <v>0.58333333333333304</v>
      </c>
      <c r="J329" s="20">
        <f t="shared" si="55"/>
        <v>14</v>
      </c>
      <c r="K329" s="5" t="str">
        <f t="shared" si="56"/>
        <v>ja</v>
      </c>
      <c r="L329" s="5" t="s">
        <v>91</v>
      </c>
      <c r="M329" s="6" t="s">
        <v>74</v>
      </c>
      <c r="O329" s="2" t="s">
        <v>140</v>
      </c>
      <c r="P329" s="17" t="s">
        <v>1621</v>
      </c>
      <c r="R329" s="6" t="s">
        <v>77</v>
      </c>
      <c r="T329" s="22" t="s">
        <v>79</v>
      </c>
      <c r="U329" s="2" t="s">
        <v>115</v>
      </c>
      <c r="V329" s="2" t="s">
        <v>79</v>
      </c>
      <c r="X329" s="2">
        <v>40</v>
      </c>
      <c r="Y329" s="2" t="s">
        <v>81</v>
      </c>
      <c r="Z329" s="2" t="s">
        <v>82</v>
      </c>
      <c r="AA329" s="2">
        <v>40</v>
      </c>
      <c r="AB329" s="2" t="s">
        <v>81</v>
      </c>
      <c r="AC329" s="2" t="s">
        <v>82</v>
      </c>
      <c r="AD329" s="2">
        <v>40</v>
      </c>
      <c r="AE329" s="2" t="s">
        <v>81</v>
      </c>
      <c r="AF329" s="2" t="s">
        <v>82</v>
      </c>
      <c r="BE329" s="23" t="str">
        <f t="shared" si="57"/>
        <v>EMF nein</v>
      </c>
      <c r="BF329" s="23" t="str">
        <f t="shared" si="58"/>
        <v/>
      </c>
      <c r="BG329" s="23" t="str">
        <f t="shared" si="60"/>
        <v/>
      </c>
      <c r="BH329" s="23">
        <f t="shared" si="59"/>
        <v>0</v>
      </c>
      <c r="BO329" s="2" t="s">
        <v>1622</v>
      </c>
      <c r="BP329" s="3">
        <v>1</v>
      </c>
      <c r="BQ329" s="2" t="s">
        <v>1623</v>
      </c>
    </row>
    <row r="330" spans="1:69" ht="16.149999999999999" customHeight="1" x14ac:dyDescent="0.25">
      <c r="A330" s="16">
        <v>329</v>
      </c>
      <c r="B330" s="17" t="s">
        <v>87</v>
      </c>
      <c r="C330" s="48" t="s">
        <v>1624</v>
      </c>
      <c r="D330" s="2" t="s">
        <v>896</v>
      </c>
      <c r="E330" s="48" t="s">
        <v>1625</v>
      </c>
      <c r="F330" s="67">
        <v>43041</v>
      </c>
      <c r="G330" s="3">
        <f t="shared" si="53"/>
        <v>11</v>
      </c>
      <c r="H330" s="3">
        <f t="shared" si="61"/>
        <v>2017</v>
      </c>
      <c r="I330" s="19">
        <v>0.82291666666666696</v>
      </c>
      <c r="J330" s="20">
        <f t="shared" si="55"/>
        <v>19</v>
      </c>
      <c r="K330" s="5" t="str">
        <f t="shared" si="56"/>
        <v>ja</v>
      </c>
      <c r="L330" s="21" t="s">
        <v>73</v>
      </c>
      <c r="M330" s="6" t="s">
        <v>74</v>
      </c>
      <c r="N330" s="5">
        <v>83</v>
      </c>
      <c r="O330" s="17" t="s">
        <v>75</v>
      </c>
      <c r="P330" s="17" t="s">
        <v>1626</v>
      </c>
      <c r="R330" s="6" t="s">
        <v>77</v>
      </c>
      <c r="T330" s="22"/>
      <c r="U330" s="2" t="s">
        <v>208</v>
      </c>
      <c r="V330" s="2" t="s">
        <v>79</v>
      </c>
      <c r="X330" s="2">
        <v>70</v>
      </c>
      <c r="Y330" s="2" t="s">
        <v>81</v>
      </c>
      <c r="Z330" s="2" t="s">
        <v>84</v>
      </c>
      <c r="AA330" s="2">
        <v>70</v>
      </c>
      <c r="AB330" s="2" t="s">
        <v>81</v>
      </c>
      <c r="AC330" s="2" t="s">
        <v>84</v>
      </c>
      <c r="AD330" s="2">
        <v>70</v>
      </c>
      <c r="AE330" s="2" t="s">
        <v>81</v>
      </c>
      <c r="AF330" s="2" t="s">
        <v>84</v>
      </c>
      <c r="BE330" s="23" t="str">
        <f t="shared" si="57"/>
        <v>EMF nein</v>
      </c>
      <c r="BF330" s="23" t="str">
        <f t="shared" si="58"/>
        <v/>
      </c>
      <c r="BG330" s="23" t="str">
        <f t="shared" si="60"/>
        <v/>
      </c>
      <c r="BH330" s="23">
        <f t="shared" si="59"/>
        <v>0</v>
      </c>
      <c r="BO330" s="2" t="s">
        <v>1627</v>
      </c>
      <c r="BP330" s="3">
        <v>1</v>
      </c>
      <c r="BQ330" s="2" t="s">
        <v>1628</v>
      </c>
    </row>
    <row r="331" spans="1:69" ht="16.149999999999999" customHeight="1" x14ac:dyDescent="0.25">
      <c r="A331" s="16">
        <v>330</v>
      </c>
      <c r="B331" s="17" t="s">
        <v>211</v>
      </c>
      <c r="C331" s="48" t="s">
        <v>1629</v>
      </c>
      <c r="D331" s="2" t="s">
        <v>89</v>
      </c>
      <c r="E331" s="48" t="s">
        <v>1630</v>
      </c>
      <c r="F331" s="67">
        <v>43042</v>
      </c>
      <c r="G331" s="3">
        <f t="shared" si="53"/>
        <v>11</v>
      </c>
      <c r="H331" s="3">
        <f t="shared" si="61"/>
        <v>2017</v>
      </c>
      <c r="I331" s="19">
        <v>0.75347222222222199</v>
      </c>
      <c r="J331" s="20">
        <f t="shared" si="55"/>
        <v>18</v>
      </c>
      <c r="K331" s="5" t="str">
        <f t="shared" si="56"/>
        <v>ja</v>
      </c>
      <c r="L331" s="5" t="s">
        <v>91</v>
      </c>
      <c r="M331" s="6" t="s">
        <v>74</v>
      </c>
      <c r="N331" s="5">
        <v>66</v>
      </c>
      <c r="O331" s="17" t="s">
        <v>126</v>
      </c>
      <c r="P331" s="17" t="s">
        <v>1631</v>
      </c>
      <c r="R331" s="6" t="s">
        <v>77</v>
      </c>
      <c r="T331" s="22" t="s">
        <v>79</v>
      </c>
      <c r="U331" s="2" t="s">
        <v>74</v>
      </c>
      <c r="V331" s="2" t="s">
        <v>79</v>
      </c>
      <c r="X331" s="2">
        <v>330</v>
      </c>
      <c r="Y331" s="2" t="s">
        <v>83</v>
      </c>
      <c r="Z331" s="2" t="s">
        <v>82</v>
      </c>
      <c r="AA331" s="2">
        <v>330</v>
      </c>
      <c r="AB331" s="2" t="s">
        <v>81</v>
      </c>
      <c r="AC331" s="2" t="s">
        <v>82</v>
      </c>
      <c r="AD331" s="2">
        <v>330</v>
      </c>
      <c r="AE331" s="2" t="s">
        <v>83</v>
      </c>
      <c r="AF331" s="2" t="s">
        <v>82</v>
      </c>
      <c r="BE331" s="23" t="str">
        <f t="shared" si="57"/>
        <v>EMF nein</v>
      </c>
      <c r="BF331" s="23" t="str">
        <f t="shared" si="58"/>
        <v/>
      </c>
      <c r="BG331" s="23" t="str">
        <f t="shared" si="60"/>
        <v/>
      </c>
      <c r="BH331" s="23">
        <f t="shared" si="59"/>
        <v>0</v>
      </c>
      <c r="BO331" s="2" t="s">
        <v>1632</v>
      </c>
      <c r="BP331" s="3">
        <v>1</v>
      </c>
      <c r="BQ331" s="2" t="s">
        <v>1633</v>
      </c>
    </row>
    <row r="332" spans="1:69" ht="16.149999999999999" customHeight="1" x14ac:dyDescent="0.25">
      <c r="A332" s="16">
        <v>331</v>
      </c>
      <c r="B332" s="17" t="s">
        <v>87</v>
      </c>
      <c r="C332" s="48" t="s">
        <v>1634</v>
      </c>
      <c r="D332" s="2" t="s">
        <v>124</v>
      </c>
      <c r="E332" s="48" t="s">
        <v>1635</v>
      </c>
      <c r="F332" s="67">
        <v>43042</v>
      </c>
      <c r="G332" s="3">
        <f t="shared" si="53"/>
        <v>11</v>
      </c>
      <c r="H332" s="3">
        <f t="shared" si="61"/>
        <v>2017</v>
      </c>
      <c r="I332" s="19">
        <v>0.59722222222222199</v>
      </c>
      <c r="J332" s="20">
        <f t="shared" si="55"/>
        <v>14</v>
      </c>
      <c r="K332" s="5" t="str">
        <f t="shared" si="56"/>
        <v>ja</v>
      </c>
      <c r="L332" s="5" t="s">
        <v>91</v>
      </c>
      <c r="M332" s="6" t="s">
        <v>74</v>
      </c>
      <c r="N332" s="5">
        <v>85</v>
      </c>
      <c r="O332" s="17" t="s">
        <v>75</v>
      </c>
      <c r="P332" s="17" t="s">
        <v>1636</v>
      </c>
      <c r="R332" s="6" t="s">
        <v>77</v>
      </c>
      <c r="T332" s="22"/>
      <c r="BE332" s="23" t="str">
        <f t="shared" si="57"/>
        <v>EMF ja</v>
      </c>
      <c r="BF332" s="23">
        <f t="shared" si="58"/>
        <v>780</v>
      </c>
      <c r="BG332" s="23" t="str">
        <f t="shared" si="60"/>
        <v>500+m</v>
      </c>
      <c r="BH332" s="23">
        <f t="shared" si="59"/>
        <v>1</v>
      </c>
      <c r="BM332" s="2" t="s">
        <v>162</v>
      </c>
      <c r="BN332" s="2">
        <v>780</v>
      </c>
      <c r="BO332" s="2" t="s">
        <v>1637</v>
      </c>
      <c r="BP332" s="3">
        <v>1</v>
      </c>
      <c r="BQ332" s="2" t="s">
        <v>1638</v>
      </c>
    </row>
    <row r="333" spans="1:69" ht="16.149999999999999" customHeight="1" x14ac:dyDescent="0.25">
      <c r="A333" s="16">
        <v>332</v>
      </c>
      <c r="B333" s="17" t="s">
        <v>69</v>
      </c>
      <c r="C333" s="48" t="s">
        <v>927</v>
      </c>
      <c r="D333" s="2" t="s">
        <v>137</v>
      </c>
      <c r="E333" s="48" t="s">
        <v>928</v>
      </c>
      <c r="F333" s="67">
        <v>43044</v>
      </c>
      <c r="G333" s="3">
        <f t="shared" si="53"/>
        <v>11</v>
      </c>
      <c r="H333" s="3">
        <f t="shared" si="61"/>
        <v>2017</v>
      </c>
      <c r="I333" s="19">
        <v>0.67013888888888895</v>
      </c>
      <c r="J333" s="20">
        <f t="shared" si="55"/>
        <v>16</v>
      </c>
      <c r="K333" s="5" t="str">
        <f t="shared" si="56"/>
        <v>ja</v>
      </c>
      <c r="L333" s="5" t="s">
        <v>91</v>
      </c>
      <c r="M333" s="6" t="s">
        <v>74</v>
      </c>
      <c r="N333" s="5">
        <v>27</v>
      </c>
      <c r="O333" s="17" t="s">
        <v>126</v>
      </c>
      <c r="P333" s="17" t="s">
        <v>1639</v>
      </c>
      <c r="R333" s="6" t="s">
        <v>77</v>
      </c>
      <c r="S333" s="2" t="s">
        <v>1640</v>
      </c>
      <c r="T333" s="6" t="s">
        <v>154</v>
      </c>
      <c r="X333" s="2">
        <v>500</v>
      </c>
      <c r="Y333" s="2" t="s">
        <v>81</v>
      </c>
      <c r="Z333" s="2" t="s">
        <v>84</v>
      </c>
      <c r="AA333" s="2">
        <v>500</v>
      </c>
      <c r="AB333" s="2" t="s">
        <v>81</v>
      </c>
      <c r="AC333" s="2" t="s">
        <v>84</v>
      </c>
      <c r="AD333" s="2">
        <v>500</v>
      </c>
      <c r="AE333" s="2" t="s">
        <v>81</v>
      </c>
      <c r="AF333" s="2" t="s">
        <v>84</v>
      </c>
      <c r="BE333" s="23" t="str">
        <f t="shared" si="57"/>
        <v>EMF nein</v>
      </c>
      <c r="BF333" s="23" t="str">
        <f t="shared" si="58"/>
        <v/>
      </c>
      <c r="BG333" s="23" t="str">
        <f t="shared" si="60"/>
        <v/>
      </c>
      <c r="BH333" s="23">
        <f t="shared" si="59"/>
        <v>0</v>
      </c>
      <c r="BO333" s="2" t="s">
        <v>1641</v>
      </c>
      <c r="BP333" s="3">
        <v>1</v>
      </c>
      <c r="BQ333" s="2" t="s">
        <v>1642</v>
      </c>
    </row>
    <row r="334" spans="1:69" ht="16.149999999999999" customHeight="1" x14ac:dyDescent="0.25">
      <c r="A334" s="16">
        <v>333</v>
      </c>
      <c r="B334" s="17" t="s">
        <v>211</v>
      </c>
      <c r="C334" s="48" t="s">
        <v>1340</v>
      </c>
      <c r="D334" s="2" t="s">
        <v>137</v>
      </c>
      <c r="E334" s="48" t="s">
        <v>1643</v>
      </c>
      <c r="F334" s="67">
        <v>43044</v>
      </c>
      <c r="G334" s="3">
        <f t="shared" si="53"/>
        <v>11</v>
      </c>
      <c r="H334" s="3">
        <f t="shared" si="61"/>
        <v>2017</v>
      </c>
      <c r="I334" s="19">
        <v>0.98958333333333304</v>
      </c>
      <c r="J334" s="20">
        <f t="shared" si="55"/>
        <v>23</v>
      </c>
      <c r="K334" s="5" t="str">
        <f t="shared" si="56"/>
        <v>ja</v>
      </c>
      <c r="L334" s="21" t="s">
        <v>73</v>
      </c>
      <c r="M334" s="6" t="s">
        <v>74</v>
      </c>
      <c r="N334" s="5">
        <v>67</v>
      </c>
      <c r="O334" s="17" t="s">
        <v>126</v>
      </c>
      <c r="P334" s="17" t="s">
        <v>1206</v>
      </c>
      <c r="R334" s="6" t="s">
        <v>77</v>
      </c>
      <c r="T334" s="6" t="s">
        <v>154</v>
      </c>
      <c r="X334" s="2">
        <v>257</v>
      </c>
      <c r="Y334" s="2" t="s">
        <v>83</v>
      </c>
      <c r="Z334" s="2" t="s">
        <v>161</v>
      </c>
      <c r="AA334" s="2">
        <v>257</v>
      </c>
      <c r="AB334" s="2" t="s">
        <v>81</v>
      </c>
      <c r="AC334" s="2" t="s">
        <v>161</v>
      </c>
      <c r="AD334" s="2">
        <v>257</v>
      </c>
      <c r="AE334" s="2" t="s">
        <v>83</v>
      </c>
      <c r="AF334" s="2" t="s">
        <v>84</v>
      </c>
      <c r="BE334" s="23" t="str">
        <f t="shared" si="57"/>
        <v>EMF ja</v>
      </c>
      <c r="BF334" s="23">
        <f t="shared" si="58"/>
        <v>195</v>
      </c>
      <c r="BG334" s="23" t="str">
        <f t="shared" si="60"/>
        <v>100-499m</v>
      </c>
      <c r="BH334" s="23">
        <f t="shared" si="59"/>
        <v>1</v>
      </c>
      <c r="BK334" s="2" t="s">
        <v>162</v>
      </c>
      <c r="BL334" s="2">
        <v>195</v>
      </c>
      <c r="BO334" s="2" t="s">
        <v>1644</v>
      </c>
      <c r="BP334" s="3">
        <v>1</v>
      </c>
      <c r="BQ334" s="2" t="s">
        <v>1645</v>
      </c>
    </row>
    <row r="335" spans="1:69" ht="16.149999999999999" customHeight="1" x14ac:dyDescent="0.25">
      <c r="A335" s="16">
        <v>334</v>
      </c>
      <c r="B335" s="17" t="s">
        <v>211</v>
      </c>
      <c r="C335" s="48" t="s">
        <v>88</v>
      </c>
      <c r="D335" s="2" t="s">
        <v>89</v>
      </c>
      <c r="E335" s="48" t="s">
        <v>1646</v>
      </c>
      <c r="F335" s="67">
        <v>43042</v>
      </c>
      <c r="G335" s="3">
        <f t="shared" si="53"/>
        <v>11</v>
      </c>
      <c r="H335" s="3">
        <f t="shared" si="61"/>
        <v>2017</v>
      </c>
      <c r="I335" s="19">
        <v>0.60416666666666696</v>
      </c>
      <c r="J335" s="20">
        <f t="shared" si="55"/>
        <v>14</v>
      </c>
      <c r="K335" s="5" t="str">
        <f t="shared" si="56"/>
        <v>ja</v>
      </c>
      <c r="L335" s="5" t="s">
        <v>91</v>
      </c>
      <c r="M335" s="6" t="s">
        <v>74</v>
      </c>
      <c r="N335" s="5">
        <v>86</v>
      </c>
      <c r="O335" s="2" t="s">
        <v>140</v>
      </c>
      <c r="P335" s="17" t="s">
        <v>1647</v>
      </c>
      <c r="R335" s="6" t="s">
        <v>77</v>
      </c>
      <c r="S335" s="2" t="s">
        <v>78</v>
      </c>
      <c r="T335" s="6" t="s">
        <v>154</v>
      </c>
      <c r="BE335" s="23" t="str">
        <f t="shared" si="57"/>
        <v>EMF ja</v>
      </c>
      <c r="BF335" s="23">
        <f t="shared" si="58"/>
        <v>30</v>
      </c>
      <c r="BG335" s="23" t="str">
        <f t="shared" si="60"/>
        <v>&lt;100m</v>
      </c>
      <c r="BH335" s="23">
        <f t="shared" si="59"/>
        <v>1</v>
      </c>
      <c r="BK335" s="2" t="s">
        <v>162</v>
      </c>
      <c r="BL335" s="2">
        <v>30</v>
      </c>
      <c r="BO335" s="2" t="s">
        <v>1648</v>
      </c>
      <c r="BP335" s="3">
        <v>1</v>
      </c>
      <c r="BQ335" s="2" t="s">
        <v>1649</v>
      </c>
    </row>
    <row r="336" spans="1:69" ht="16.149999999999999" customHeight="1" x14ac:dyDescent="0.25">
      <c r="A336" s="16">
        <v>335</v>
      </c>
      <c r="B336" s="17" t="s">
        <v>135</v>
      </c>
      <c r="C336" s="48" t="s">
        <v>1650</v>
      </c>
      <c r="D336" s="2" t="s">
        <v>151</v>
      </c>
      <c r="E336" s="48" t="s">
        <v>1651</v>
      </c>
      <c r="F336" s="67">
        <v>43042</v>
      </c>
      <c r="G336" s="3">
        <f t="shared" si="53"/>
        <v>11</v>
      </c>
      <c r="H336" s="3">
        <f t="shared" si="61"/>
        <v>2017</v>
      </c>
      <c r="I336" s="19">
        <v>0.75</v>
      </c>
      <c r="J336" s="20">
        <f t="shared" si="55"/>
        <v>18</v>
      </c>
      <c r="K336" s="5" t="str">
        <f t="shared" si="56"/>
        <v>ja</v>
      </c>
      <c r="L336" s="5" t="s">
        <v>91</v>
      </c>
      <c r="M336" s="6" t="s">
        <v>74</v>
      </c>
      <c r="N336" s="5">
        <v>39</v>
      </c>
      <c r="O336" s="17" t="s">
        <v>75</v>
      </c>
      <c r="P336" s="17" t="s">
        <v>1652</v>
      </c>
      <c r="R336" s="6" t="s">
        <v>77</v>
      </c>
      <c r="T336" s="22"/>
      <c r="X336" s="2">
        <v>71</v>
      </c>
      <c r="Y336" s="2" t="s">
        <v>83</v>
      </c>
      <c r="Z336" s="2" t="s">
        <v>84</v>
      </c>
      <c r="BE336" s="23" t="str">
        <f t="shared" si="57"/>
        <v>EMF nein</v>
      </c>
      <c r="BF336" s="23" t="str">
        <f t="shared" si="58"/>
        <v/>
      </c>
      <c r="BG336" s="23" t="str">
        <f t="shared" si="60"/>
        <v/>
      </c>
      <c r="BH336" s="23">
        <f t="shared" si="59"/>
        <v>0</v>
      </c>
      <c r="BO336" s="2" t="s">
        <v>1653</v>
      </c>
      <c r="BP336" s="3">
        <v>1</v>
      </c>
      <c r="BQ336" s="2" t="s">
        <v>1654</v>
      </c>
    </row>
    <row r="337" spans="1:69" ht="16.149999999999999" customHeight="1" x14ac:dyDescent="0.25">
      <c r="A337" s="16">
        <v>336</v>
      </c>
      <c r="B337" s="17" t="s">
        <v>135</v>
      </c>
      <c r="C337" s="48" t="s">
        <v>1655</v>
      </c>
      <c r="D337" s="2" t="s">
        <v>124</v>
      </c>
      <c r="E337" s="48" t="s">
        <v>1656</v>
      </c>
      <c r="F337" s="67">
        <v>42048</v>
      </c>
      <c r="G337" s="3">
        <f t="shared" si="53"/>
        <v>2</v>
      </c>
      <c r="H337" s="3">
        <f t="shared" si="61"/>
        <v>2015</v>
      </c>
      <c r="I337" s="19">
        <v>0.65625</v>
      </c>
      <c r="J337" s="20">
        <f t="shared" si="55"/>
        <v>15</v>
      </c>
      <c r="K337" s="5" t="str">
        <f t="shared" si="56"/>
        <v>ja</v>
      </c>
      <c r="L337" s="5" t="s">
        <v>91</v>
      </c>
      <c r="M337" s="6" t="s">
        <v>139</v>
      </c>
      <c r="O337" s="17" t="s">
        <v>75</v>
      </c>
      <c r="P337" s="17" t="s">
        <v>1657</v>
      </c>
      <c r="R337" s="6" t="s">
        <v>77</v>
      </c>
      <c r="T337" s="22"/>
      <c r="U337" s="2" t="s">
        <v>208</v>
      </c>
      <c r="V337" s="2" t="s">
        <v>79</v>
      </c>
      <c r="BE337" s="23" t="str">
        <f t="shared" si="57"/>
        <v>EMF ja</v>
      </c>
      <c r="BF337" s="23">
        <f t="shared" si="58"/>
        <v>1100</v>
      </c>
      <c r="BG337" s="23" t="str">
        <f t="shared" si="60"/>
        <v>500+m</v>
      </c>
      <c r="BH337" s="23">
        <f t="shared" si="59"/>
        <v>1</v>
      </c>
      <c r="BM337" s="2" t="s">
        <v>162</v>
      </c>
      <c r="BN337" s="2">
        <v>1100</v>
      </c>
      <c r="BO337" s="2" t="s">
        <v>1658</v>
      </c>
      <c r="BP337" s="3">
        <v>1</v>
      </c>
      <c r="BQ337" s="2" t="s">
        <v>1659</v>
      </c>
    </row>
    <row r="338" spans="1:69" ht="16.149999999999999" customHeight="1" x14ac:dyDescent="0.25">
      <c r="A338" s="16">
        <v>337</v>
      </c>
      <c r="B338" s="17" t="s">
        <v>69</v>
      </c>
      <c r="C338" s="48" t="s">
        <v>119</v>
      </c>
      <c r="D338" s="2" t="s">
        <v>89</v>
      </c>
      <c r="E338" s="48" t="s">
        <v>1660</v>
      </c>
      <c r="F338" s="67">
        <v>43044</v>
      </c>
      <c r="G338" s="3">
        <f t="shared" si="53"/>
        <v>11</v>
      </c>
      <c r="H338" s="3">
        <f t="shared" si="61"/>
        <v>2017</v>
      </c>
      <c r="I338" s="19">
        <v>0.24652777777777801</v>
      </c>
      <c r="J338" s="20">
        <f t="shared" si="55"/>
        <v>5</v>
      </c>
      <c r="K338" s="5" t="str">
        <f t="shared" si="56"/>
        <v>ja</v>
      </c>
      <c r="L338" s="5" t="s">
        <v>91</v>
      </c>
      <c r="M338" s="6" t="s">
        <v>74</v>
      </c>
      <c r="N338" s="5">
        <v>47</v>
      </c>
      <c r="O338" s="17" t="s">
        <v>75</v>
      </c>
      <c r="P338" s="17" t="s">
        <v>1661</v>
      </c>
      <c r="R338" s="6" t="s">
        <v>77</v>
      </c>
      <c r="S338" s="2" t="s">
        <v>78</v>
      </c>
      <c r="T338" s="22" t="s">
        <v>79</v>
      </c>
      <c r="X338" s="2">
        <v>104</v>
      </c>
      <c r="Y338" s="2" t="s">
        <v>83</v>
      </c>
      <c r="Z338" s="2" t="s">
        <v>82</v>
      </c>
      <c r="AA338" s="2">
        <v>104</v>
      </c>
      <c r="AB338" s="2" t="s">
        <v>83</v>
      </c>
      <c r="AC338" s="2" t="s">
        <v>82</v>
      </c>
      <c r="AD338" s="2">
        <v>104</v>
      </c>
      <c r="AE338" s="2" t="s">
        <v>83</v>
      </c>
      <c r="AF338" s="2" t="s">
        <v>82</v>
      </c>
      <c r="BE338" s="23" t="str">
        <f t="shared" si="57"/>
        <v>EMF nein</v>
      </c>
      <c r="BF338" s="23" t="str">
        <f t="shared" si="58"/>
        <v/>
      </c>
      <c r="BG338" s="23" t="str">
        <f t="shared" si="60"/>
        <v/>
      </c>
      <c r="BH338" s="23">
        <f t="shared" si="59"/>
        <v>0</v>
      </c>
      <c r="BO338" s="2" t="s">
        <v>1662</v>
      </c>
      <c r="BP338" s="3">
        <v>1</v>
      </c>
      <c r="BQ338" s="2" t="s">
        <v>1663</v>
      </c>
    </row>
    <row r="339" spans="1:69" ht="16.149999999999999" customHeight="1" x14ac:dyDescent="0.25">
      <c r="A339" s="16">
        <v>338</v>
      </c>
      <c r="B339" s="17" t="s">
        <v>69</v>
      </c>
      <c r="C339" s="48" t="s">
        <v>1664</v>
      </c>
      <c r="D339" s="2" t="s">
        <v>151</v>
      </c>
      <c r="E339" s="48" t="s">
        <v>1665</v>
      </c>
      <c r="F339" s="67">
        <v>42487</v>
      </c>
      <c r="G339" s="3">
        <f t="shared" si="53"/>
        <v>4</v>
      </c>
      <c r="H339" s="3">
        <f t="shared" si="61"/>
        <v>2016</v>
      </c>
      <c r="I339" s="19">
        <v>0.56944444444444398</v>
      </c>
      <c r="J339" s="20">
        <f t="shared" si="55"/>
        <v>13</v>
      </c>
      <c r="K339" s="5" t="str">
        <f t="shared" si="56"/>
        <v>ja</v>
      </c>
      <c r="L339" s="5" t="s">
        <v>91</v>
      </c>
      <c r="M339" s="6" t="s">
        <v>74</v>
      </c>
      <c r="N339" s="5">
        <v>71</v>
      </c>
      <c r="O339" s="17" t="s">
        <v>126</v>
      </c>
      <c r="P339" s="17" t="s">
        <v>1666</v>
      </c>
      <c r="R339" s="6" t="s">
        <v>77</v>
      </c>
      <c r="S339" s="2" t="s">
        <v>132</v>
      </c>
      <c r="T339" s="22" t="s">
        <v>79</v>
      </c>
      <c r="X339" s="2">
        <v>300</v>
      </c>
      <c r="Y339" s="2" t="s">
        <v>81</v>
      </c>
      <c r="Z339" s="2" t="s">
        <v>84</v>
      </c>
      <c r="AA339" s="2">
        <v>300</v>
      </c>
      <c r="AB339" s="2" t="s">
        <v>81</v>
      </c>
      <c r="AC339" s="2" t="s">
        <v>84</v>
      </c>
      <c r="AD339" s="2">
        <v>300</v>
      </c>
      <c r="AE339" s="2" t="s">
        <v>81</v>
      </c>
      <c r="AF339" s="2" t="s">
        <v>84</v>
      </c>
      <c r="BE339" s="23" t="str">
        <f t="shared" si="57"/>
        <v>EMF nein</v>
      </c>
      <c r="BF339" s="23" t="str">
        <f t="shared" si="58"/>
        <v/>
      </c>
      <c r="BG339" s="23" t="str">
        <f t="shared" si="60"/>
        <v/>
      </c>
      <c r="BH339" s="23">
        <f t="shared" si="59"/>
        <v>0</v>
      </c>
      <c r="BO339" s="2" t="s">
        <v>1667</v>
      </c>
      <c r="BP339" s="3">
        <v>1</v>
      </c>
      <c r="BQ339" s="2" t="s">
        <v>1668</v>
      </c>
    </row>
    <row r="340" spans="1:69" ht="16.149999999999999" customHeight="1" x14ac:dyDescent="0.25">
      <c r="A340" s="16">
        <v>339</v>
      </c>
      <c r="B340" s="17" t="s">
        <v>87</v>
      </c>
      <c r="C340" s="48" t="s">
        <v>1669</v>
      </c>
      <c r="D340" s="2" t="s">
        <v>124</v>
      </c>
      <c r="E340" s="48" t="s">
        <v>1670</v>
      </c>
      <c r="F340" s="67">
        <v>41389</v>
      </c>
      <c r="G340" s="3">
        <f t="shared" si="53"/>
        <v>4</v>
      </c>
      <c r="H340" s="3">
        <f t="shared" si="61"/>
        <v>2013</v>
      </c>
      <c r="I340" s="19">
        <v>0.41666666666666702</v>
      </c>
      <c r="J340" s="20">
        <f t="shared" si="55"/>
        <v>10</v>
      </c>
      <c r="K340" s="5" t="str">
        <f t="shared" si="56"/>
        <v>ja</v>
      </c>
      <c r="L340" s="21" t="s">
        <v>73</v>
      </c>
      <c r="M340" s="6" t="s">
        <v>74</v>
      </c>
      <c r="N340" s="5">
        <v>71</v>
      </c>
      <c r="O340" s="2" t="s">
        <v>140</v>
      </c>
      <c r="P340" s="17" t="s">
        <v>1671</v>
      </c>
      <c r="Q340" s="6" t="s">
        <v>186</v>
      </c>
      <c r="R340" s="6" t="s">
        <v>77</v>
      </c>
      <c r="T340" s="22" t="s">
        <v>79</v>
      </c>
      <c r="U340" s="2" t="s">
        <v>74</v>
      </c>
      <c r="V340" s="2" t="s">
        <v>202</v>
      </c>
      <c r="W340" s="2" t="s">
        <v>109</v>
      </c>
      <c r="X340" s="2">
        <v>157</v>
      </c>
      <c r="Y340" s="2" t="s">
        <v>81</v>
      </c>
      <c r="Z340" s="2" t="s">
        <v>84</v>
      </c>
      <c r="AA340" s="2">
        <v>157</v>
      </c>
      <c r="AB340" s="2" t="s">
        <v>81</v>
      </c>
      <c r="AC340" s="2" t="s">
        <v>84</v>
      </c>
      <c r="AD340" s="2">
        <v>157</v>
      </c>
      <c r="AE340" s="2" t="s">
        <v>83</v>
      </c>
      <c r="AF340" s="2" t="s">
        <v>84</v>
      </c>
      <c r="AJ340" s="2">
        <v>271</v>
      </c>
      <c r="AK340" s="2" t="s">
        <v>81</v>
      </c>
      <c r="AL340" s="2" t="s">
        <v>82</v>
      </c>
      <c r="AM340" s="2">
        <v>271</v>
      </c>
      <c r="AN340" s="2" t="s">
        <v>81</v>
      </c>
      <c r="AO340" s="2" t="s">
        <v>82</v>
      </c>
      <c r="BE340" s="23" t="str">
        <f t="shared" si="57"/>
        <v>EMF nein</v>
      </c>
      <c r="BF340" s="23" t="str">
        <f t="shared" si="58"/>
        <v/>
      </c>
      <c r="BG340" s="23" t="str">
        <f t="shared" si="60"/>
        <v/>
      </c>
      <c r="BH340" s="23">
        <f t="shared" si="59"/>
        <v>0</v>
      </c>
      <c r="BO340" s="2" t="s">
        <v>1672</v>
      </c>
      <c r="BP340" s="3">
        <v>1</v>
      </c>
      <c r="BQ340" s="2" t="s">
        <v>1673</v>
      </c>
    </row>
    <row r="341" spans="1:69" ht="16.149999999999999" customHeight="1" x14ac:dyDescent="0.25">
      <c r="A341" s="16">
        <v>340</v>
      </c>
      <c r="B341" s="17" t="s">
        <v>69</v>
      </c>
      <c r="C341" s="48" t="s">
        <v>1674</v>
      </c>
      <c r="D341" s="2" t="s">
        <v>124</v>
      </c>
      <c r="E341" s="48" t="s">
        <v>1675</v>
      </c>
      <c r="F341" s="67">
        <v>41465</v>
      </c>
      <c r="G341" s="3">
        <f t="shared" si="53"/>
        <v>7</v>
      </c>
      <c r="H341" s="3">
        <f t="shared" si="61"/>
        <v>2013</v>
      </c>
      <c r="I341" s="19">
        <v>0.114583333333333</v>
      </c>
      <c r="J341" s="20">
        <f t="shared" ref="J341:J372" si="62">IF(I341&lt;&gt;"",HOUR(I341),"")</f>
        <v>2</v>
      </c>
      <c r="K341" s="5" t="str">
        <f t="shared" si="56"/>
        <v>ja</v>
      </c>
      <c r="L341" s="5" t="s">
        <v>91</v>
      </c>
      <c r="M341" s="6" t="s">
        <v>74</v>
      </c>
      <c r="N341" s="5">
        <v>23</v>
      </c>
      <c r="O341" s="17" t="s">
        <v>75</v>
      </c>
      <c r="P341" s="17" t="s">
        <v>1676</v>
      </c>
      <c r="R341" s="6" t="s">
        <v>77</v>
      </c>
      <c r="S341" s="2" t="s">
        <v>78</v>
      </c>
      <c r="T341" s="22" t="s">
        <v>79</v>
      </c>
      <c r="X341" s="2">
        <v>386</v>
      </c>
      <c r="Y341" s="2" t="s">
        <v>83</v>
      </c>
      <c r="Z341" s="2" t="s">
        <v>82</v>
      </c>
      <c r="AA341" s="2">
        <v>386</v>
      </c>
      <c r="AB341" s="2" t="s">
        <v>81</v>
      </c>
      <c r="AC341" s="2" t="s">
        <v>82</v>
      </c>
      <c r="AD341" s="2">
        <v>386</v>
      </c>
      <c r="AE341" s="2" t="s">
        <v>81</v>
      </c>
      <c r="AF341" s="2" t="s">
        <v>82</v>
      </c>
      <c r="AJ341" s="2">
        <v>422</v>
      </c>
      <c r="AK341" s="2" t="s">
        <v>83</v>
      </c>
      <c r="AL341" s="2" t="s">
        <v>84</v>
      </c>
      <c r="AM341" s="2">
        <v>422</v>
      </c>
      <c r="AN341" s="2" t="s">
        <v>81</v>
      </c>
      <c r="AO341" s="2" t="s">
        <v>84</v>
      </c>
      <c r="AP341" s="2">
        <v>422</v>
      </c>
      <c r="AQ341" s="2" t="s">
        <v>81</v>
      </c>
      <c r="AR341" s="2" t="s">
        <v>84</v>
      </c>
      <c r="BE341" s="23" t="str">
        <f t="shared" si="57"/>
        <v>EMF nein</v>
      </c>
      <c r="BF341" s="23" t="str">
        <f t="shared" si="58"/>
        <v/>
      </c>
      <c r="BG341" s="23" t="str">
        <f t="shared" si="60"/>
        <v/>
      </c>
      <c r="BH341" s="23">
        <f t="shared" si="59"/>
        <v>0</v>
      </c>
      <c r="BO341" s="2" t="s">
        <v>1677</v>
      </c>
      <c r="BP341" s="3">
        <v>1</v>
      </c>
      <c r="BQ341" s="2" t="s">
        <v>1678</v>
      </c>
    </row>
    <row r="342" spans="1:69" ht="16.149999999999999" customHeight="1" x14ac:dyDescent="0.25">
      <c r="A342" s="16">
        <v>341</v>
      </c>
      <c r="B342" s="17" t="s">
        <v>87</v>
      </c>
      <c r="C342" s="48" t="s">
        <v>1679</v>
      </c>
      <c r="D342" s="2" t="s">
        <v>575</v>
      </c>
      <c r="E342" s="48" t="s">
        <v>1680</v>
      </c>
      <c r="F342" s="67">
        <v>43042</v>
      </c>
      <c r="G342" s="3">
        <f t="shared" si="53"/>
        <v>11</v>
      </c>
      <c r="H342" s="3">
        <f t="shared" si="61"/>
        <v>2017</v>
      </c>
      <c r="I342" s="19">
        <v>0.3125</v>
      </c>
      <c r="J342" s="20">
        <f t="shared" si="62"/>
        <v>7</v>
      </c>
      <c r="K342" s="5" t="str">
        <f t="shared" ref="K342:K373" si="63">IF(COUNTA(W342:BN342)=0,"nein","ja")</f>
        <v>ja</v>
      </c>
      <c r="L342" s="5" t="s">
        <v>91</v>
      </c>
      <c r="M342" s="6" t="s">
        <v>74</v>
      </c>
      <c r="N342" s="5">
        <v>93</v>
      </c>
      <c r="O342" s="17" t="s">
        <v>75</v>
      </c>
      <c r="P342" s="17" t="s">
        <v>1681</v>
      </c>
      <c r="R342" s="6" t="s">
        <v>77</v>
      </c>
      <c r="T342" s="22"/>
      <c r="BE342" s="23" t="str">
        <f t="shared" ref="BE342:BE373" si="64">IF(COUNTA(BI342,BK342,BM342) &gt; 0,"EMF ja","EMF nein")</f>
        <v>EMF nein</v>
      </c>
      <c r="BF342" s="23" t="str">
        <f t="shared" si="58"/>
        <v/>
      </c>
      <c r="BG342" s="23" t="str">
        <f t="shared" si="60"/>
        <v/>
      </c>
      <c r="BH342" s="23">
        <f t="shared" si="59"/>
        <v>0</v>
      </c>
      <c r="BO342" s="2" t="s">
        <v>1682</v>
      </c>
      <c r="BP342" s="3">
        <v>1</v>
      </c>
      <c r="BQ342" s="2" t="s">
        <v>1683</v>
      </c>
    </row>
    <row r="343" spans="1:69" ht="16.149999999999999" customHeight="1" x14ac:dyDescent="0.25">
      <c r="A343" s="16">
        <v>342</v>
      </c>
      <c r="B343" s="17" t="s">
        <v>69</v>
      </c>
      <c r="C343" s="48" t="s">
        <v>1684</v>
      </c>
      <c r="D343" s="2" t="s">
        <v>896</v>
      </c>
      <c r="E343" s="48" t="s">
        <v>1525</v>
      </c>
      <c r="F343" s="67">
        <v>42606</v>
      </c>
      <c r="G343" s="3">
        <f t="shared" si="53"/>
        <v>8</v>
      </c>
      <c r="H343" s="3">
        <f t="shared" si="61"/>
        <v>2016</v>
      </c>
      <c r="I343" s="19">
        <v>0.30208333333333298</v>
      </c>
      <c r="J343" s="20">
        <f t="shared" si="62"/>
        <v>7</v>
      </c>
      <c r="K343" s="5" t="str">
        <f t="shared" si="63"/>
        <v>ja</v>
      </c>
      <c r="L343" s="5" t="s">
        <v>91</v>
      </c>
      <c r="M343" s="6" t="s">
        <v>74</v>
      </c>
      <c r="N343" s="5">
        <v>62</v>
      </c>
      <c r="O343" s="17" t="s">
        <v>126</v>
      </c>
      <c r="P343" s="17" t="s">
        <v>1685</v>
      </c>
      <c r="Q343" s="6" t="s">
        <v>186</v>
      </c>
      <c r="R343" s="6" t="s">
        <v>77</v>
      </c>
      <c r="S343" s="2" t="s">
        <v>132</v>
      </c>
      <c r="T343" s="6" t="s">
        <v>108</v>
      </c>
      <c r="X343" s="2">
        <v>400</v>
      </c>
      <c r="Y343" s="2" t="s">
        <v>94</v>
      </c>
      <c r="Z343" s="2" t="s">
        <v>82</v>
      </c>
      <c r="AD343" s="2">
        <v>400</v>
      </c>
      <c r="AE343" s="2" t="s">
        <v>81</v>
      </c>
      <c r="AF343" s="2" t="s">
        <v>82</v>
      </c>
      <c r="AJ343" s="2">
        <v>691</v>
      </c>
      <c r="AK343" s="2" t="s">
        <v>83</v>
      </c>
      <c r="AL343" s="2" t="s">
        <v>161</v>
      </c>
      <c r="AM343" s="2">
        <v>691</v>
      </c>
      <c r="AN343" s="2" t="s">
        <v>81</v>
      </c>
      <c r="AO343" s="2" t="s">
        <v>161</v>
      </c>
      <c r="AP343" s="2">
        <v>691</v>
      </c>
      <c r="AQ343" s="2" t="s">
        <v>83</v>
      </c>
      <c r="AR343" s="2" t="s">
        <v>161</v>
      </c>
      <c r="AY343" s="2">
        <v>301</v>
      </c>
      <c r="AZ343" s="2" t="s">
        <v>94</v>
      </c>
      <c r="BA343" s="2" t="s">
        <v>82</v>
      </c>
      <c r="BE343" s="23" t="str">
        <f t="shared" si="64"/>
        <v>EMF nein</v>
      </c>
      <c r="BF343" s="23" t="str">
        <f t="shared" si="58"/>
        <v/>
      </c>
      <c r="BG343" s="23" t="str">
        <f t="shared" si="60"/>
        <v/>
      </c>
      <c r="BH343" s="23">
        <f t="shared" si="59"/>
        <v>0</v>
      </c>
      <c r="BO343" s="2" t="s">
        <v>1686</v>
      </c>
      <c r="BP343" s="3">
        <v>1</v>
      </c>
      <c r="BQ343" s="2" t="s">
        <v>1687</v>
      </c>
    </row>
    <row r="344" spans="1:69" ht="16.149999999999999" customHeight="1" x14ac:dyDescent="0.25">
      <c r="A344" s="16">
        <v>343</v>
      </c>
      <c r="B344" s="17" t="s">
        <v>211</v>
      </c>
      <c r="C344" s="48" t="s">
        <v>802</v>
      </c>
      <c r="D344" s="2" t="s">
        <v>158</v>
      </c>
      <c r="E344" s="48" t="s">
        <v>1688</v>
      </c>
      <c r="F344" s="67">
        <v>42608</v>
      </c>
      <c r="G344" s="3">
        <f t="shared" si="53"/>
        <v>8</v>
      </c>
      <c r="H344" s="3">
        <f t="shared" si="61"/>
        <v>2016</v>
      </c>
      <c r="I344" s="19">
        <v>0.59722222222222199</v>
      </c>
      <c r="J344" s="20">
        <f t="shared" si="62"/>
        <v>14</v>
      </c>
      <c r="K344" s="5" t="str">
        <f t="shared" si="63"/>
        <v>ja</v>
      </c>
      <c r="L344" s="5" t="s">
        <v>91</v>
      </c>
      <c r="M344" s="6" t="s">
        <v>115</v>
      </c>
      <c r="O344" s="17" t="s">
        <v>75</v>
      </c>
      <c r="P344" s="17" t="s">
        <v>1027</v>
      </c>
      <c r="R344" s="6" t="s">
        <v>77</v>
      </c>
      <c r="T344" s="22" t="s">
        <v>79</v>
      </c>
      <c r="X344" s="2">
        <v>140</v>
      </c>
      <c r="Y344" s="2" t="s">
        <v>83</v>
      </c>
      <c r="Z344" s="2" t="s">
        <v>82</v>
      </c>
      <c r="AD344" s="2">
        <v>140</v>
      </c>
      <c r="AE344" s="2" t="s">
        <v>83</v>
      </c>
      <c r="AF344" s="2" t="s">
        <v>82</v>
      </c>
      <c r="BE344" s="23" t="str">
        <f t="shared" si="64"/>
        <v>EMF ja</v>
      </c>
      <c r="BF344" s="23" t="str">
        <f t="shared" si="58"/>
        <v/>
      </c>
      <c r="BG344" s="23" t="str">
        <f t="shared" si="60"/>
        <v/>
      </c>
      <c r="BH344" s="23">
        <f t="shared" si="59"/>
        <v>1</v>
      </c>
      <c r="BM344" s="2" t="s">
        <v>162</v>
      </c>
      <c r="BO344" s="2" t="s">
        <v>1689</v>
      </c>
      <c r="BP344" s="3">
        <v>1</v>
      </c>
      <c r="BQ344" s="2" t="s">
        <v>1690</v>
      </c>
    </row>
    <row r="345" spans="1:69" ht="16.149999999999999" customHeight="1" x14ac:dyDescent="0.25">
      <c r="A345" s="16">
        <v>344</v>
      </c>
      <c r="B345" s="17" t="s">
        <v>211</v>
      </c>
      <c r="C345" s="48" t="s">
        <v>1691</v>
      </c>
      <c r="D345" s="2" t="s">
        <v>158</v>
      </c>
      <c r="E345" s="48" t="s">
        <v>1692</v>
      </c>
      <c r="F345" s="67">
        <v>43044</v>
      </c>
      <c r="G345" s="3">
        <f t="shared" si="53"/>
        <v>11</v>
      </c>
      <c r="H345" s="3">
        <f t="shared" si="61"/>
        <v>2017</v>
      </c>
      <c r="I345" s="19">
        <v>0.59375</v>
      </c>
      <c r="J345" s="20">
        <f t="shared" si="62"/>
        <v>14</v>
      </c>
      <c r="K345" s="5" t="str">
        <f t="shared" si="63"/>
        <v>ja</v>
      </c>
      <c r="L345" s="5" t="s">
        <v>91</v>
      </c>
      <c r="M345" s="6" t="s">
        <v>74</v>
      </c>
      <c r="O345" s="17" t="s">
        <v>126</v>
      </c>
      <c r="P345" s="17" t="s">
        <v>1693</v>
      </c>
      <c r="R345" s="6" t="s">
        <v>335</v>
      </c>
      <c r="T345" s="22"/>
      <c r="BE345" s="23" t="str">
        <f t="shared" si="64"/>
        <v>EMF ja</v>
      </c>
      <c r="BF345" s="23">
        <f t="shared" si="58"/>
        <v>20</v>
      </c>
      <c r="BG345" s="23" t="str">
        <f t="shared" si="60"/>
        <v>&lt;100m</v>
      </c>
      <c r="BH345" s="23">
        <f t="shared" si="59"/>
        <v>1</v>
      </c>
      <c r="BI345" s="44" t="s">
        <v>162</v>
      </c>
      <c r="BJ345" s="44">
        <v>20</v>
      </c>
      <c r="BO345" s="2" t="s">
        <v>1694</v>
      </c>
      <c r="BP345" s="3">
        <v>1</v>
      </c>
      <c r="BQ345" s="2" t="s">
        <v>1695</v>
      </c>
    </row>
    <row r="346" spans="1:69" ht="16.149999999999999" customHeight="1" x14ac:dyDescent="0.25">
      <c r="A346" s="16">
        <v>345</v>
      </c>
      <c r="B346" s="17" t="s">
        <v>211</v>
      </c>
      <c r="C346" s="48" t="s">
        <v>1696</v>
      </c>
      <c r="D346" s="2" t="s">
        <v>89</v>
      </c>
      <c r="E346" s="48" t="s">
        <v>1697</v>
      </c>
      <c r="F346" s="67">
        <v>42610</v>
      </c>
      <c r="G346" s="3">
        <f t="shared" si="53"/>
        <v>8</v>
      </c>
      <c r="H346" s="3">
        <f t="shared" si="61"/>
        <v>2016</v>
      </c>
      <c r="I346" s="19">
        <v>0.875</v>
      </c>
      <c r="J346" s="20">
        <f t="shared" si="62"/>
        <v>21</v>
      </c>
      <c r="K346" s="5" t="str">
        <f t="shared" si="63"/>
        <v>ja</v>
      </c>
      <c r="L346" s="5" t="s">
        <v>91</v>
      </c>
      <c r="M346" s="6" t="s">
        <v>100</v>
      </c>
      <c r="N346" s="5">
        <v>60</v>
      </c>
      <c r="O346" s="17" t="s">
        <v>75</v>
      </c>
      <c r="P346" s="17" t="s">
        <v>1698</v>
      </c>
      <c r="Q346" s="6" t="s">
        <v>186</v>
      </c>
      <c r="R346" s="6" t="s">
        <v>77</v>
      </c>
      <c r="T346" s="22" t="s">
        <v>79</v>
      </c>
      <c r="X346" s="2">
        <v>124</v>
      </c>
      <c r="Y346" s="2" t="s">
        <v>83</v>
      </c>
      <c r="Z346" s="2" t="s">
        <v>82</v>
      </c>
      <c r="AD346" s="2">
        <v>130</v>
      </c>
      <c r="AE346" s="2" t="s">
        <v>83</v>
      </c>
      <c r="AF346" s="2" t="s">
        <v>82</v>
      </c>
      <c r="AJ346" s="2">
        <v>100</v>
      </c>
      <c r="AK346" s="2" t="s">
        <v>81</v>
      </c>
      <c r="AL346" s="2" t="s">
        <v>84</v>
      </c>
      <c r="AM346" s="2">
        <v>100</v>
      </c>
      <c r="AN346" s="2" t="s">
        <v>81</v>
      </c>
      <c r="AO346" s="2" t="s">
        <v>84</v>
      </c>
      <c r="AP346" s="2">
        <v>100</v>
      </c>
      <c r="AQ346" s="2" t="s">
        <v>81</v>
      </c>
      <c r="AR346" s="2" t="s">
        <v>84</v>
      </c>
      <c r="BE346" s="23" t="str">
        <f t="shared" si="64"/>
        <v>EMF nein</v>
      </c>
      <c r="BF346" s="23" t="str">
        <f t="shared" si="58"/>
        <v/>
      </c>
      <c r="BG346" s="23" t="str">
        <f t="shared" si="60"/>
        <v/>
      </c>
      <c r="BH346" s="23">
        <f t="shared" si="59"/>
        <v>0</v>
      </c>
      <c r="BI346" s="44"/>
      <c r="BJ346" s="44"/>
      <c r="BO346" s="2" t="s">
        <v>1699</v>
      </c>
      <c r="BP346" s="3">
        <v>1</v>
      </c>
      <c r="BQ346" s="2" t="s">
        <v>1700</v>
      </c>
    </row>
    <row r="347" spans="1:69" ht="16.149999999999999" customHeight="1" x14ac:dyDescent="0.25">
      <c r="A347" s="16">
        <v>346</v>
      </c>
      <c r="B347" s="17" t="s">
        <v>69</v>
      </c>
      <c r="C347" s="48" t="s">
        <v>1701</v>
      </c>
      <c r="D347" s="2" t="s">
        <v>206</v>
      </c>
      <c r="E347" s="48" t="s">
        <v>1702</v>
      </c>
      <c r="F347" s="67">
        <v>42610</v>
      </c>
      <c r="G347" s="3">
        <f t="shared" si="53"/>
        <v>8</v>
      </c>
      <c r="H347" s="3">
        <f t="shared" si="61"/>
        <v>2016</v>
      </c>
      <c r="I347" s="19">
        <v>0.97916666666666696</v>
      </c>
      <c r="J347" s="20">
        <f t="shared" si="62"/>
        <v>23</v>
      </c>
      <c r="K347" s="5" t="str">
        <f t="shared" si="63"/>
        <v>ja</v>
      </c>
      <c r="L347" s="21" t="s">
        <v>73</v>
      </c>
      <c r="M347" s="6" t="s">
        <v>74</v>
      </c>
      <c r="N347" s="5">
        <v>58</v>
      </c>
      <c r="O347" s="2" t="s">
        <v>140</v>
      </c>
      <c r="P347" s="17" t="s">
        <v>1703</v>
      </c>
      <c r="Q347" s="6" t="s">
        <v>186</v>
      </c>
      <c r="R347" s="6" t="s">
        <v>77</v>
      </c>
      <c r="S347" s="2" t="s">
        <v>132</v>
      </c>
      <c r="T347" s="6" t="s">
        <v>108</v>
      </c>
      <c r="X347" s="2">
        <v>180</v>
      </c>
      <c r="Y347" s="2" t="s">
        <v>83</v>
      </c>
      <c r="Z347" s="2" t="s">
        <v>82</v>
      </c>
      <c r="AD347" s="2">
        <v>180</v>
      </c>
      <c r="AE347" s="2" t="s">
        <v>81</v>
      </c>
      <c r="AF347" s="2" t="s">
        <v>82</v>
      </c>
      <c r="AJ347" s="2">
        <v>200</v>
      </c>
      <c r="AK347" s="2" t="s">
        <v>81</v>
      </c>
      <c r="AL347" s="2" t="s">
        <v>82</v>
      </c>
      <c r="AM347" s="2">
        <v>200</v>
      </c>
      <c r="AN347" s="2" t="s">
        <v>81</v>
      </c>
      <c r="AO347" s="2" t="s">
        <v>82</v>
      </c>
      <c r="AP347" s="2">
        <v>200</v>
      </c>
      <c r="AQ347" s="2" t="s">
        <v>81</v>
      </c>
      <c r="AR347" s="2" t="s">
        <v>82</v>
      </c>
      <c r="BE347" s="23" t="str">
        <f t="shared" si="64"/>
        <v>EMF nein</v>
      </c>
      <c r="BF347" s="23" t="str">
        <f t="shared" si="58"/>
        <v/>
      </c>
      <c r="BG347" s="23" t="str">
        <f t="shared" si="60"/>
        <v/>
      </c>
      <c r="BH347" s="23">
        <f t="shared" si="59"/>
        <v>0</v>
      </c>
      <c r="BI347" s="44"/>
      <c r="BJ347" s="44"/>
      <c r="BO347" s="2" t="s">
        <v>1704</v>
      </c>
      <c r="BP347" s="3">
        <v>1</v>
      </c>
      <c r="BQ347" s="2" t="s">
        <v>1705</v>
      </c>
    </row>
    <row r="348" spans="1:69" ht="16.149999999999999" customHeight="1" x14ac:dyDescent="0.25">
      <c r="A348" s="69">
        <v>347</v>
      </c>
      <c r="B348" s="17" t="s">
        <v>69</v>
      </c>
      <c r="C348" s="48" t="s">
        <v>1706</v>
      </c>
      <c r="D348" s="2" t="s">
        <v>145</v>
      </c>
      <c r="E348" s="48" t="s">
        <v>1707</v>
      </c>
      <c r="F348" s="67">
        <v>42615</v>
      </c>
      <c r="G348" s="3">
        <f t="shared" si="53"/>
        <v>9</v>
      </c>
      <c r="H348" s="3">
        <f t="shared" si="61"/>
        <v>2016</v>
      </c>
      <c r="I348" s="19">
        <v>0.50694444444444398</v>
      </c>
      <c r="J348" s="20">
        <f t="shared" si="62"/>
        <v>12</v>
      </c>
      <c r="K348" s="5" t="str">
        <f t="shared" si="63"/>
        <v>ja</v>
      </c>
      <c r="L348" s="21" t="s">
        <v>73</v>
      </c>
      <c r="M348" s="6" t="s">
        <v>74</v>
      </c>
      <c r="N348" s="5">
        <v>22</v>
      </c>
      <c r="O348" s="2" t="s">
        <v>140</v>
      </c>
      <c r="P348" s="17" t="s">
        <v>224</v>
      </c>
      <c r="R348" s="6" t="s">
        <v>77</v>
      </c>
      <c r="S348" s="2" t="s">
        <v>78</v>
      </c>
      <c r="T348" s="22" t="s">
        <v>79</v>
      </c>
      <c r="X348" s="2">
        <v>30</v>
      </c>
      <c r="Y348" s="2" t="s">
        <v>94</v>
      </c>
      <c r="Z348" s="2" t="s">
        <v>84</v>
      </c>
      <c r="AA348" s="2">
        <v>30</v>
      </c>
      <c r="AB348" s="2" t="s">
        <v>94</v>
      </c>
      <c r="AC348" s="2" t="s">
        <v>84</v>
      </c>
      <c r="BE348" s="23" t="str">
        <f t="shared" si="64"/>
        <v>EMF nein</v>
      </c>
      <c r="BF348" s="23" t="str">
        <f t="shared" si="58"/>
        <v/>
      </c>
      <c r="BG348" s="23" t="str">
        <f t="shared" si="60"/>
        <v/>
      </c>
      <c r="BH348" s="23">
        <f t="shared" si="59"/>
        <v>0</v>
      </c>
      <c r="BI348" s="44"/>
      <c r="BJ348" s="44"/>
      <c r="BO348" s="2" t="s">
        <v>1708</v>
      </c>
      <c r="BP348" s="3">
        <v>1</v>
      </c>
      <c r="BQ348" s="2" t="s">
        <v>1709</v>
      </c>
    </row>
    <row r="349" spans="1:69" ht="16.149999999999999" customHeight="1" x14ac:dyDescent="0.25">
      <c r="A349" s="16">
        <v>348</v>
      </c>
      <c r="B349" s="17" t="s">
        <v>69</v>
      </c>
      <c r="C349" s="48" t="s">
        <v>1710</v>
      </c>
      <c r="D349" s="2" t="s">
        <v>89</v>
      </c>
      <c r="E349" s="48" t="s">
        <v>1711</v>
      </c>
      <c r="F349" s="67">
        <v>42615</v>
      </c>
      <c r="G349" s="3">
        <f t="shared" si="53"/>
        <v>9</v>
      </c>
      <c r="H349" s="3">
        <f t="shared" si="61"/>
        <v>2016</v>
      </c>
      <c r="I349" s="19">
        <v>0.76736111111111105</v>
      </c>
      <c r="J349" s="20">
        <f t="shared" si="62"/>
        <v>18</v>
      </c>
      <c r="K349" s="5" t="str">
        <f t="shared" si="63"/>
        <v>ja</v>
      </c>
      <c r="L349" s="5" t="s">
        <v>91</v>
      </c>
      <c r="M349" s="6" t="s">
        <v>74</v>
      </c>
      <c r="N349" s="5">
        <v>23</v>
      </c>
      <c r="O349" s="2" t="s">
        <v>140</v>
      </c>
      <c r="P349" s="17" t="s">
        <v>1712</v>
      </c>
      <c r="Q349" s="6" t="s">
        <v>186</v>
      </c>
      <c r="R349" s="6" t="s">
        <v>77</v>
      </c>
      <c r="T349" s="22" t="s">
        <v>79</v>
      </c>
      <c r="X349" s="2">
        <v>150</v>
      </c>
      <c r="Y349" s="2" t="s">
        <v>83</v>
      </c>
      <c r="Z349" s="2" t="s">
        <v>84</v>
      </c>
      <c r="AA349" s="2">
        <v>150</v>
      </c>
      <c r="AB349" s="2" t="s">
        <v>83</v>
      </c>
      <c r="AC349" s="2" t="s">
        <v>84</v>
      </c>
      <c r="AD349" s="2">
        <v>150</v>
      </c>
      <c r="AE349" s="2" t="s">
        <v>83</v>
      </c>
      <c r="AF349" s="2" t="s">
        <v>84</v>
      </c>
      <c r="BE349" s="23" t="str">
        <f t="shared" si="64"/>
        <v>EMF ja</v>
      </c>
      <c r="BF349" s="23">
        <f t="shared" si="58"/>
        <v>1200</v>
      </c>
      <c r="BG349" s="23" t="str">
        <f t="shared" si="60"/>
        <v>500+m</v>
      </c>
      <c r="BH349" s="23">
        <f t="shared" si="59"/>
        <v>2</v>
      </c>
      <c r="BI349" s="44"/>
      <c r="BJ349" s="44"/>
      <c r="BK349" s="2" t="s">
        <v>162</v>
      </c>
      <c r="BL349" s="2">
        <v>1200</v>
      </c>
      <c r="BM349" s="2" t="s">
        <v>162</v>
      </c>
      <c r="BN349" s="2">
        <v>1250</v>
      </c>
      <c r="BO349" s="2" t="s">
        <v>1713</v>
      </c>
      <c r="BP349" s="3">
        <v>1</v>
      </c>
      <c r="BQ349" s="2" t="s">
        <v>1714</v>
      </c>
    </row>
    <row r="350" spans="1:69" ht="16.149999999999999" customHeight="1" x14ac:dyDescent="0.25">
      <c r="A350" s="16">
        <v>349</v>
      </c>
      <c r="B350" s="17" t="s">
        <v>69</v>
      </c>
      <c r="C350" s="48" t="s">
        <v>1715</v>
      </c>
      <c r="D350" s="2" t="s">
        <v>172</v>
      </c>
      <c r="E350" s="48" t="s">
        <v>1716</v>
      </c>
      <c r="F350" s="67">
        <v>42413</v>
      </c>
      <c r="G350" s="3">
        <f t="shared" si="53"/>
        <v>2</v>
      </c>
      <c r="H350" s="3">
        <f t="shared" si="61"/>
        <v>2016</v>
      </c>
      <c r="I350" s="19">
        <v>0.45833333333333298</v>
      </c>
      <c r="J350" s="20">
        <f t="shared" si="62"/>
        <v>11</v>
      </c>
      <c r="K350" s="5" t="str">
        <f t="shared" si="63"/>
        <v>ja</v>
      </c>
      <c r="L350" s="21" t="s">
        <v>73</v>
      </c>
      <c r="M350" s="6" t="s">
        <v>74</v>
      </c>
      <c r="N350" s="5">
        <v>85</v>
      </c>
      <c r="O350" s="17" t="s">
        <v>75</v>
      </c>
      <c r="P350" s="17" t="s">
        <v>1717</v>
      </c>
      <c r="Q350" s="6" t="s">
        <v>186</v>
      </c>
      <c r="R350" s="6" t="s">
        <v>77</v>
      </c>
      <c r="T350" s="22" t="s">
        <v>79</v>
      </c>
      <c r="X350" s="2">
        <v>381</v>
      </c>
      <c r="Y350" s="2" t="s">
        <v>83</v>
      </c>
      <c r="Z350" s="2" t="s">
        <v>84</v>
      </c>
      <c r="AA350" s="2">
        <v>381</v>
      </c>
      <c r="AB350" s="2" t="s">
        <v>81</v>
      </c>
      <c r="AC350" s="2" t="s">
        <v>84</v>
      </c>
      <c r="AD350" s="2">
        <v>381</v>
      </c>
      <c r="AE350" s="2" t="s">
        <v>83</v>
      </c>
      <c r="AF350" s="2" t="s">
        <v>84</v>
      </c>
      <c r="BE350" s="23" t="str">
        <f t="shared" si="64"/>
        <v>EMF nein</v>
      </c>
      <c r="BF350" s="23" t="str">
        <f t="shared" si="58"/>
        <v/>
      </c>
      <c r="BG350" s="23" t="str">
        <f t="shared" si="60"/>
        <v/>
      </c>
      <c r="BH350" s="23">
        <f t="shared" si="59"/>
        <v>0</v>
      </c>
      <c r="BI350" s="44"/>
      <c r="BJ350" s="44"/>
      <c r="BO350" s="2" t="s">
        <v>1718</v>
      </c>
      <c r="BP350" s="3">
        <v>1</v>
      </c>
      <c r="BQ350" s="2" t="s">
        <v>1719</v>
      </c>
    </row>
    <row r="351" spans="1:69" ht="16.149999999999999" customHeight="1" x14ac:dyDescent="0.25">
      <c r="A351" s="16">
        <v>350</v>
      </c>
      <c r="B351" s="17" t="s">
        <v>69</v>
      </c>
      <c r="C351" s="68" t="s">
        <v>1720</v>
      </c>
      <c r="D351" s="1" t="s">
        <v>89</v>
      </c>
      <c r="E351" s="68" t="s">
        <v>1721</v>
      </c>
      <c r="F351" s="72">
        <v>40337</v>
      </c>
      <c r="G351" s="3">
        <f t="shared" si="53"/>
        <v>6</v>
      </c>
      <c r="H351" s="3">
        <f t="shared" si="61"/>
        <v>2010</v>
      </c>
      <c r="I351" s="19">
        <v>0.39583333333333298</v>
      </c>
      <c r="J351" s="20">
        <f t="shared" si="62"/>
        <v>9</v>
      </c>
      <c r="K351" s="5" t="str">
        <f t="shared" si="63"/>
        <v>ja</v>
      </c>
      <c r="L351" s="5" t="s">
        <v>91</v>
      </c>
      <c r="M351" s="6" t="s">
        <v>74</v>
      </c>
      <c r="N351" s="5">
        <v>70</v>
      </c>
      <c r="O351" s="17" t="s">
        <v>75</v>
      </c>
      <c r="P351" s="17" t="s">
        <v>1722</v>
      </c>
      <c r="Q351" s="6" t="s">
        <v>186</v>
      </c>
      <c r="R351" s="6" t="s">
        <v>77</v>
      </c>
      <c r="S351" s="2" t="s">
        <v>132</v>
      </c>
      <c r="T351" s="6" t="s">
        <v>108</v>
      </c>
      <c r="X351" s="2">
        <v>821</v>
      </c>
      <c r="Y351" s="2" t="s">
        <v>81</v>
      </c>
      <c r="Z351" s="2" t="s">
        <v>84</v>
      </c>
      <c r="AA351" s="2">
        <v>821</v>
      </c>
      <c r="AB351" s="2" t="s">
        <v>81</v>
      </c>
      <c r="AC351" s="2" t="s">
        <v>84</v>
      </c>
      <c r="AF351" s="2" t="s">
        <v>84</v>
      </c>
      <c r="BE351" s="23" t="str">
        <f t="shared" si="64"/>
        <v>EMF nein</v>
      </c>
      <c r="BF351" s="23" t="str">
        <f t="shared" si="58"/>
        <v/>
      </c>
      <c r="BG351" s="23" t="str">
        <f t="shared" si="60"/>
        <v/>
      </c>
      <c r="BH351" s="23">
        <f t="shared" si="59"/>
        <v>0</v>
      </c>
      <c r="BI351" s="44"/>
      <c r="BJ351" s="44"/>
      <c r="BO351" s="2" t="s">
        <v>1723</v>
      </c>
      <c r="BP351" s="3">
        <v>1</v>
      </c>
      <c r="BQ351" s="2" t="s">
        <v>1724</v>
      </c>
    </row>
    <row r="352" spans="1:69" ht="16.149999999999999" customHeight="1" x14ac:dyDescent="0.25">
      <c r="A352" s="16">
        <v>351</v>
      </c>
      <c r="B352" s="17" t="s">
        <v>211</v>
      </c>
      <c r="C352" s="48" t="s">
        <v>1725</v>
      </c>
      <c r="D352" s="2" t="s">
        <v>124</v>
      </c>
      <c r="E352" s="48" t="s">
        <v>1726</v>
      </c>
      <c r="F352" s="67">
        <v>42616</v>
      </c>
      <c r="G352" s="3">
        <f t="shared" si="53"/>
        <v>9</v>
      </c>
      <c r="H352" s="3">
        <f t="shared" si="61"/>
        <v>2016</v>
      </c>
      <c r="I352" s="19">
        <v>0.33680555555555602</v>
      </c>
      <c r="J352" s="20">
        <f t="shared" si="62"/>
        <v>8</v>
      </c>
      <c r="K352" s="5" t="str">
        <f t="shared" si="63"/>
        <v>ja</v>
      </c>
      <c r="L352" s="21" t="s">
        <v>73</v>
      </c>
      <c r="M352" s="6" t="s">
        <v>74</v>
      </c>
      <c r="N352" s="5">
        <v>25</v>
      </c>
      <c r="O352" s="2" t="s">
        <v>140</v>
      </c>
      <c r="P352" s="17" t="s">
        <v>1727</v>
      </c>
      <c r="Q352" s="6" t="s">
        <v>186</v>
      </c>
      <c r="R352" s="6" t="s">
        <v>77</v>
      </c>
      <c r="T352" s="6" t="s">
        <v>108</v>
      </c>
      <c r="U352" s="2" t="s">
        <v>74</v>
      </c>
      <c r="V352" s="2" t="s">
        <v>108</v>
      </c>
      <c r="X352" s="2">
        <v>126</v>
      </c>
      <c r="Y352" s="2" t="s">
        <v>81</v>
      </c>
      <c r="Z352" s="2" t="s">
        <v>84</v>
      </c>
      <c r="AA352" s="2">
        <v>126</v>
      </c>
      <c r="AB352" s="2" t="s">
        <v>81</v>
      </c>
      <c r="AC352" s="2" t="s">
        <v>84</v>
      </c>
      <c r="AD352" s="2">
        <v>126</v>
      </c>
      <c r="AE352" s="2" t="s">
        <v>81</v>
      </c>
      <c r="AF352" s="2" t="s">
        <v>84</v>
      </c>
      <c r="BE352" s="23" t="str">
        <f t="shared" si="64"/>
        <v>EMF ja</v>
      </c>
      <c r="BF352" s="23">
        <f t="shared" si="58"/>
        <v>80</v>
      </c>
      <c r="BG352" s="23" t="str">
        <f t="shared" si="60"/>
        <v>&lt;100m</v>
      </c>
      <c r="BH352" s="23">
        <f t="shared" si="59"/>
        <v>1</v>
      </c>
      <c r="BI352" s="44" t="s">
        <v>162</v>
      </c>
      <c r="BJ352" s="44">
        <v>80</v>
      </c>
      <c r="BP352" s="3">
        <v>1</v>
      </c>
      <c r="BQ352" s="2" t="s">
        <v>1728</v>
      </c>
    </row>
    <row r="353" spans="1:69" ht="16.149999999999999" customHeight="1" x14ac:dyDescent="0.25">
      <c r="A353" s="16">
        <v>352</v>
      </c>
      <c r="B353" s="17" t="s">
        <v>211</v>
      </c>
      <c r="C353" s="48" t="s">
        <v>1729</v>
      </c>
      <c r="D353" s="2" t="s">
        <v>896</v>
      </c>
      <c r="E353" s="48" t="s">
        <v>1730</v>
      </c>
      <c r="F353" s="67">
        <v>42617</v>
      </c>
      <c r="G353" s="3">
        <f t="shared" si="53"/>
        <v>9</v>
      </c>
      <c r="H353" s="3">
        <f t="shared" si="61"/>
        <v>2016</v>
      </c>
      <c r="I353" s="19"/>
      <c r="J353" s="20" t="str">
        <f t="shared" si="62"/>
        <v/>
      </c>
      <c r="K353" s="5" t="str">
        <f t="shared" si="63"/>
        <v>ja</v>
      </c>
      <c r="L353" s="5" t="s">
        <v>91</v>
      </c>
      <c r="M353" s="6" t="s">
        <v>74</v>
      </c>
      <c r="N353" s="5">
        <v>43</v>
      </c>
      <c r="O353" s="17" t="s">
        <v>75</v>
      </c>
      <c r="P353" s="17" t="s">
        <v>1731</v>
      </c>
      <c r="Q353" s="6" t="s">
        <v>186</v>
      </c>
      <c r="R353" s="6" t="s">
        <v>77</v>
      </c>
      <c r="T353" s="22"/>
      <c r="V353" s="2" t="s">
        <v>79</v>
      </c>
      <c r="X353" s="2">
        <v>197</v>
      </c>
      <c r="Y353" s="2" t="s">
        <v>81</v>
      </c>
      <c r="Z353" s="2" t="s">
        <v>84</v>
      </c>
      <c r="AA353" s="2">
        <v>197</v>
      </c>
      <c r="AB353" s="2" t="s">
        <v>81</v>
      </c>
      <c r="AC353" s="2" t="s">
        <v>84</v>
      </c>
      <c r="AJ353" s="2">
        <v>450</v>
      </c>
      <c r="AK353" s="2" t="s">
        <v>81</v>
      </c>
      <c r="AL353" s="2" t="s">
        <v>84</v>
      </c>
      <c r="AM353" s="2">
        <v>450</v>
      </c>
      <c r="AN353" s="2" t="s">
        <v>81</v>
      </c>
      <c r="AO353" s="2" t="s">
        <v>84</v>
      </c>
      <c r="AP353" s="2">
        <v>450</v>
      </c>
      <c r="AQ353" s="2" t="s">
        <v>81</v>
      </c>
      <c r="AR353" s="2" t="s">
        <v>84</v>
      </c>
      <c r="BE353" s="23" t="str">
        <f t="shared" si="64"/>
        <v>EMF nein</v>
      </c>
      <c r="BF353" s="23" t="str">
        <f t="shared" si="58"/>
        <v/>
      </c>
      <c r="BG353" s="23" t="str">
        <f t="shared" si="60"/>
        <v/>
      </c>
      <c r="BH353" s="23">
        <f t="shared" si="59"/>
        <v>0</v>
      </c>
      <c r="BO353" s="2" t="s">
        <v>1732</v>
      </c>
      <c r="BP353" s="3">
        <v>1</v>
      </c>
      <c r="BQ353" s="2" t="s">
        <v>1733</v>
      </c>
    </row>
    <row r="354" spans="1:69" ht="16.149999999999999" customHeight="1" x14ac:dyDescent="0.25">
      <c r="A354" s="16">
        <v>353</v>
      </c>
      <c r="B354" s="17" t="s">
        <v>211</v>
      </c>
      <c r="C354" s="48" t="s">
        <v>1729</v>
      </c>
      <c r="D354" s="2" t="s">
        <v>896</v>
      </c>
      <c r="E354" s="48" t="s">
        <v>1734</v>
      </c>
      <c r="F354" s="67">
        <v>42623</v>
      </c>
      <c r="G354" s="3">
        <f t="shared" si="53"/>
        <v>9</v>
      </c>
      <c r="H354" s="3">
        <f t="shared" si="61"/>
        <v>2016</v>
      </c>
      <c r="I354" s="19">
        <v>0.86111111111111105</v>
      </c>
      <c r="J354" s="20">
        <f t="shared" si="62"/>
        <v>20</v>
      </c>
      <c r="K354" s="5" t="str">
        <f t="shared" si="63"/>
        <v>ja</v>
      </c>
      <c r="L354" s="5" t="s">
        <v>91</v>
      </c>
      <c r="M354" s="6" t="s">
        <v>74</v>
      </c>
      <c r="N354" s="5">
        <v>20</v>
      </c>
      <c r="O354" s="17" t="s">
        <v>126</v>
      </c>
      <c r="P354" s="17" t="s">
        <v>1735</v>
      </c>
      <c r="R354" s="6" t="s">
        <v>77</v>
      </c>
      <c r="T354" s="22" t="s">
        <v>79</v>
      </c>
      <c r="U354" s="2" t="s">
        <v>74</v>
      </c>
      <c r="V354" s="2" t="s">
        <v>108</v>
      </c>
      <c r="X354" s="2">
        <v>1090</v>
      </c>
      <c r="Y354" s="2" t="s">
        <v>81</v>
      </c>
      <c r="Z354" s="2" t="s">
        <v>84</v>
      </c>
      <c r="AA354" s="2">
        <v>1090</v>
      </c>
      <c r="AB354" s="2" t="s">
        <v>81</v>
      </c>
      <c r="AC354" s="2" t="s">
        <v>84</v>
      </c>
      <c r="BE354" s="23" t="str">
        <f t="shared" si="64"/>
        <v>EMF nein</v>
      </c>
      <c r="BF354" s="23" t="str">
        <f t="shared" si="58"/>
        <v/>
      </c>
      <c r="BG354" s="23" t="str">
        <f t="shared" si="60"/>
        <v/>
      </c>
      <c r="BH354" s="23">
        <f t="shared" si="59"/>
        <v>0</v>
      </c>
      <c r="BO354" s="2" t="s">
        <v>1736</v>
      </c>
      <c r="BP354" s="3">
        <v>1</v>
      </c>
      <c r="BQ354" s="2" t="s">
        <v>1737</v>
      </c>
    </row>
    <row r="355" spans="1:69" ht="16.149999999999999" customHeight="1" x14ac:dyDescent="0.25">
      <c r="A355" s="16">
        <v>354</v>
      </c>
      <c r="B355" s="17" t="s">
        <v>69</v>
      </c>
      <c r="C355" s="48" t="s">
        <v>476</v>
      </c>
      <c r="D355" s="2" t="s">
        <v>172</v>
      </c>
      <c r="E355" s="48" t="s">
        <v>1738</v>
      </c>
      <c r="F355" s="67">
        <v>42618</v>
      </c>
      <c r="G355" s="3">
        <f t="shared" si="53"/>
        <v>9</v>
      </c>
      <c r="H355" s="3">
        <f t="shared" si="61"/>
        <v>2016</v>
      </c>
      <c r="I355" s="19">
        <v>0.8125</v>
      </c>
      <c r="J355" s="20">
        <f t="shared" si="62"/>
        <v>19</v>
      </c>
      <c r="K355" s="5" t="str">
        <f t="shared" si="63"/>
        <v>ja</v>
      </c>
      <c r="L355" s="5" t="s">
        <v>91</v>
      </c>
      <c r="M355" s="6" t="s">
        <v>74</v>
      </c>
      <c r="N355" s="5">
        <v>50</v>
      </c>
      <c r="O355" s="17" t="s">
        <v>75</v>
      </c>
      <c r="P355" s="17" t="s">
        <v>1739</v>
      </c>
      <c r="R355" s="6" t="s">
        <v>77</v>
      </c>
      <c r="S355" s="2" t="s">
        <v>78</v>
      </c>
      <c r="T355" s="22" t="s">
        <v>79</v>
      </c>
      <c r="U355" s="2" t="s">
        <v>74</v>
      </c>
      <c r="X355" s="2">
        <v>137</v>
      </c>
      <c r="Y355" s="2" t="s">
        <v>81</v>
      </c>
      <c r="Z355" s="2" t="s">
        <v>82</v>
      </c>
      <c r="AA355" s="2">
        <v>137</v>
      </c>
      <c r="AB355" s="2" t="s">
        <v>81</v>
      </c>
      <c r="AC355" s="2" t="s">
        <v>82</v>
      </c>
      <c r="AD355" s="2">
        <v>137</v>
      </c>
      <c r="AE355" s="2" t="s">
        <v>81</v>
      </c>
      <c r="AF355" s="2" t="s">
        <v>82</v>
      </c>
      <c r="AJ355" s="2">
        <v>98</v>
      </c>
      <c r="AK355" s="2" t="s">
        <v>83</v>
      </c>
      <c r="AL355" s="2" t="s">
        <v>84</v>
      </c>
      <c r="AM355" s="2">
        <v>98</v>
      </c>
      <c r="AN355" s="2" t="s">
        <v>81</v>
      </c>
      <c r="AO355" s="2" t="s">
        <v>84</v>
      </c>
      <c r="AP355" s="2">
        <v>98</v>
      </c>
      <c r="AQ355" s="2" t="s">
        <v>81</v>
      </c>
      <c r="AR355" s="2" t="s">
        <v>84</v>
      </c>
      <c r="AV355" s="2">
        <v>105</v>
      </c>
      <c r="AW355" s="2" t="s">
        <v>81</v>
      </c>
      <c r="AX355" s="2" t="s">
        <v>84</v>
      </c>
      <c r="AY355" s="2">
        <v>105</v>
      </c>
      <c r="AZ355" s="2" t="s">
        <v>81</v>
      </c>
      <c r="BA355" s="2" t="s">
        <v>84</v>
      </c>
      <c r="BB355" s="2">
        <v>105</v>
      </c>
      <c r="BC355" s="2" t="s">
        <v>81</v>
      </c>
      <c r="BD355" s="2" t="s">
        <v>84</v>
      </c>
      <c r="BE355" s="23" t="str">
        <f t="shared" si="64"/>
        <v>EMF nein</v>
      </c>
      <c r="BF355" s="23" t="str">
        <f t="shared" si="58"/>
        <v/>
      </c>
      <c r="BG355" s="23" t="str">
        <f t="shared" si="60"/>
        <v/>
      </c>
      <c r="BH355" s="23">
        <f t="shared" si="59"/>
        <v>0</v>
      </c>
      <c r="BO355" s="2" t="s">
        <v>1740</v>
      </c>
      <c r="BP355" s="3">
        <v>1</v>
      </c>
      <c r="BQ355" s="2" t="s">
        <v>1741</v>
      </c>
    </row>
    <row r="356" spans="1:69" ht="16.149999999999999" customHeight="1" x14ac:dyDescent="0.25">
      <c r="A356" s="16">
        <v>355</v>
      </c>
      <c r="B356" s="17" t="s">
        <v>211</v>
      </c>
      <c r="C356" s="48" t="s">
        <v>217</v>
      </c>
      <c r="D356" s="2" t="s">
        <v>104</v>
      </c>
      <c r="E356" s="48" t="s">
        <v>1742</v>
      </c>
      <c r="F356" s="67">
        <v>42621</v>
      </c>
      <c r="G356" s="3">
        <f t="shared" si="53"/>
        <v>9</v>
      </c>
      <c r="H356" s="3">
        <f t="shared" si="61"/>
        <v>2016</v>
      </c>
      <c r="I356" s="19">
        <v>0.30208333333333298</v>
      </c>
      <c r="J356" s="20">
        <f t="shared" si="62"/>
        <v>7</v>
      </c>
      <c r="K356" s="5" t="str">
        <f t="shared" si="63"/>
        <v>ja</v>
      </c>
      <c r="L356" s="5" t="s">
        <v>91</v>
      </c>
      <c r="M356" s="6" t="s">
        <v>100</v>
      </c>
      <c r="O356" s="6" t="s">
        <v>101</v>
      </c>
      <c r="P356" s="17" t="s">
        <v>1743</v>
      </c>
      <c r="R356" s="6" t="s">
        <v>77</v>
      </c>
      <c r="S356" s="2" t="s">
        <v>132</v>
      </c>
      <c r="T356" s="22" t="s">
        <v>79</v>
      </c>
      <c r="X356" s="2">
        <v>352</v>
      </c>
      <c r="Y356" s="2" t="s">
        <v>81</v>
      </c>
      <c r="Z356" s="2" t="s">
        <v>168</v>
      </c>
      <c r="AA356" s="2">
        <v>352</v>
      </c>
      <c r="AB356" s="2" t="s">
        <v>81</v>
      </c>
      <c r="AC356" s="2" t="s">
        <v>168</v>
      </c>
      <c r="AD356" s="2">
        <v>352</v>
      </c>
      <c r="AE356" s="2" t="s">
        <v>81</v>
      </c>
      <c r="AF356" s="2" t="s">
        <v>168</v>
      </c>
      <c r="BE356" s="23" t="str">
        <f t="shared" si="64"/>
        <v>EMF nein</v>
      </c>
      <c r="BF356" s="23" t="str">
        <f t="shared" si="58"/>
        <v/>
      </c>
      <c r="BG356" s="23" t="str">
        <f t="shared" si="60"/>
        <v/>
      </c>
      <c r="BH356" s="23">
        <f t="shared" si="59"/>
        <v>0</v>
      </c>
      <c r="BO356" s="2" t="s">
        <v>1744</v>
      </c>
      <c r="BP356" s="3">
        <v>1</v>
      </c>
      <c r="BQ356" s="2" t="s">
        <v>1745</v>
      </c>
    </row>
    <row r="357" spans="1:69" ht="16.149999999999999" customHeight="1" x14ac:dyDescent="0.25">
      <c r="A357" s="16">
        <v>356</v>
      </c>
      <c r="B357" s="17" t="s">
        <v>211</v>
      </c>
      <c r="C357" s="48" t="s">
        <v>217</v>
      </c>
      <c r="D357" s="2" t="s">
        <v>104</v>
      </c>
      <c r="E357" s="48" t="s">
        <v>1746</v>
      </c>
      <c r="F357" s="67">
        <v>41770</v>
      </c>
      <c r="G357" s="3">
        <f t="shared" si="53"/>
        <v>5</v>
      </c>
      <c r="H357" s="3">
        <f t="shared" si="61"/>
        <v>2014</v>
      </c>
      <c r="I357" s="19">
        <v>0.46180555555555602</v>
      </c>
      <c r="J357" s="20">
        <f t="shared" si="62"/>
        <v>11</v>
      </c>
      <c r="K357" s="5" t="str">
        <f t="shared" si="63"/>
        <v>ja</v>
      </c>
      <c r="L357" s="5" t="s">
        <v>91</v>
      </c>
      <c r="M357" s="6" t="s">
        <v>100</v>
      </c>
      <c r="N357" s="5">
        <v>54</v>
      </c>
      <c r="O357" s="6" t="s">
        <v>101</v>
      </c>
      <c r="P357" s="17" t="s">
        <v>1112</v>
      </c>
      <c r="R357" s="6" t="s">
        <v>77</v>
      </c>
      <c r="T357" s="6" t="s">
        <v>108</v>
      </c>
      <c r="U357" s="2" t="s">
        <v>74</v>
      </c>
      <c r="X357" s="2">
        <v>703</v>
      </c>
      <c r="Y357" s="2" t="s">
        <v>81</v>
      </c>
      <c r="Z357" s="2" t="s">
        <v>168</v>
      </c>
      <c r="AA357" s="2">
        <v>703</v>
      </c>
      <c r="AB357" s="2" t="s">
        <v>94</v>
      </c>
      <c r="AC357" s="2" t="s">
        <v>168</v>
      </c>
      <c r="AD357" s="2">
        <v>703</v>
      </c>
      <c r="AE357" s="2" t="s">
        <v>81</v>
      </c>
      <c r="AF357" s="2" t="s">
        <v>168</v>
      </c>
      <c r="AJ357" s="392">
        <v>703</v>
      </c>
      <c r="AK357" s="392" t="s">
        <v>81</v>
      </c>
      <c r="AL357" s="392" t="s">
        <v>168</v>
      </c>
      <c r="AM357" s="392">
        <v>703</v>
      </c>
      <c r="AN357" s="392" t="s">
        <v>94</v>
      </c>
      <c r="AO357" s="392" t="s">
        <v>168</v>
      </c>
      <c r="AP357" s="392">
        <v>703</v>
      </c>
      <c r="AQ357" s="392" t="s">
        <v>81</v>
      </c>
      <c r="AR357" s="392" t="s">
        <v>168</v>
      </c>
      <c r="AV357" s="392">
        <v>703</v>
      </c>
      <c r="AW357" s="392" t="s">
        <v>81</v>
      </c>
      <c r="AX357" s="392" t="s">
        <v>168</v>
      </c>
      <c r="AY357" s="392">
        <v>703</v>
      </c>
      <c r="AZ357" s="392" t="s">
        <v>94</v>
      </c>
      <c r="BA357" s="392" t="s">
        <v>168</v>
      </c>
      <c r="BB357" s="392">
        <v>703</v>
      </c>
      <c r="BC357" s="392" t="s">
        <v>81</v>
      </c>
      <c r="BD357" s="392" t="s">
        <v>168</v>
      </c>
      <c r="BE357" s="23" t="str">
        <f t="shared" si="64"/>
        <v>EMF nein</v>
      </c>
      <c r="BF357" s="23" t="str">
        <f t="shared" si="58"/>
        <v/>
      </c>
      <c r="BG357" s="23" t="str">
        <f t="shared" si="60"/>
        <v/>
      </c>
      <c r="BH357" s="23">
        <f t="shared" si="59"/>
        <v>0</v>
      </c>
      <c r="BO357" s="2" t="s">
        <v>1747</v>
      </c>
      <c r="BP357" s="3">
        <v>1</v>
      </c>
      <c r="BQ357" s="2" t="s">
        <v>1748</v>
      </c>
    </row>
    <row r="358" spans="1:69" ht="16.149999999999999" customHeight="1" x14ac:dyDescent="0.25">
      <c r="A358" s="16">
        <v>357</v>
      </c>
      <c r="B358" s="17" t="s">
        <v>211</v>
      </c>
      <c r="C358" s="48" t="s">
        <v>476</v>
      </c>
      <c r="D358" s="2" t="s">
        <v>172</v>
      </c>
      <c r="E358" s="48" t="s">
        <v>1749</v>
      </c>
      <c r="F358" s="67">
        <v>42716</v>
      </c>
      <c r="G358" s="3">
        <f t="shared" si="53"/>
        <v>12</v>
      </c>
      <c r="H358" s="3">
        <f t="shared" si="61"/>
        <v>2016</v>
      </c>
      <c r="I358" s="19">
        <v>0.36458333333333298</v>
      </c>
      <c r="J358" s="20">
        <f t="shared" si="62"/>
        <v>8</v>
      </c>
      <c r="K358" s="5" t="str">
        <f t="shared" si="63"/>
        <v>ja</v>
      </c>
      <c r="L358" s="21" t="s">
        <v>73</v>
      </c>
      <c r="M358" s="6" t="s">
        <v>74</v>
      </c>
      <c r="N358" s="5">
        <v>51</v>
      </c>
      <c r="O358" s="6" t="s">
        <v>101</v>
      </c>
      <c r="P358" s="17" t="s">
        <v>1750</v>
      </c>
      <c r="R358" s="6" t="s">
        <v>77</v>
      </c>
      <c r="T358" s="22" t="s">
        <v>79</v>
      </c>
      <c r="U358" s="2" t="s">
        <v>74</v>
      </c>
      <c r="X358" s="2">
        <v>350</v>
      </c>
      <c r="Y358" s="2" t="s">
        <v>81</v>
      </c>
      <c r="Z358" s="2" t="s">
        <v>168</v>
      </c>
      <c r="AA358" s="2">
        <v>350</v>
      </c>
      <c r="AB358" s="2" t="s">
        <v>94</v>
      </c>
      <c r="AC358" s="2" t="s">
        <v>168</v>
      </c>
      <c r="AD358" s="2">
        <v>350</v>
      </c>
      <c r="AE358" s="2" t="s">
        <v>81</v>
      </c>
      <c r="AF358" s="2" t="s">
        <v>168</v>
      </c>
      <c r="BE358" s="23" t="str">
        <f t="shared" si="64"/>
        <v>EMF nein</v>
      </c>
      <c r="BF358" s="23" t="str">
        <f t="shared" si="58"/>
        <v/>
      </c>
      <c r="BG358" s="23" t="str">
        <f t="shared" si="60"/>
        <v/>
      </c>
      <c r="BH358" s="23">
        <f t="shared" si="59"/>
        <v>0</v>
      </c>
      <c r="BO358" s="2" t="s">
        <v>1751</v>
      </c>
      <c r="BP358" s="3">
        <v>1</v>
      </c>
      <c r="BQ358" s="2" t="s">
        <v>1752</v>
      </c>
    </row>
    <row r="359" spans="1:69" ht="16.149999999999999" customHeight="1" x14ac:dyDescent="0.25">
      <c r="A359" s="16">
        <v>358</v>
      </c>
      <c r="B359" s="17" t="s">
        <v>211</v>
      </c>
      <c r="C359" s="48" t="s">
        <v>1753</v>
      </c>
      <c r="D359" s="2" t="s">
        <v>89</v>
      </c>
      <c r="E359" s="48" t="s">
        <v>22546</v>
      </c>
      <c r="F359" s="67">
        <v>41072</v>
      </c>
      <c r="G359" s="3">
        <f t="shared" si="53"/>
        <v>6</v>
      </c>
      <c r="H359" s="3">
        <f t="shared" si="61"/>
        <v>2012</v>
      </c>
      <c r="I359" s="19"/>
      <c r="J359" s="20" t="str">
        <f t="shared" si="62"/>
        <v/>
      </c>
      <c r="K359" s="5" t="str">
        <f t="shared" si="63"/>
        <v>ja</v>
      </c>
      <c r="L359" s="5" t="s">
        <v>91</v>
      </c>
      <c r="M359" s="6" t="s">
        <v>74</v>
      </c>
      <c r="N359" s="5">
        <v>27</v>
      </c>
      <c r="O359" s="6" t="s">
        <v>101</v>
      </c>
      <c r="P359" s="17" t="s">
        <v>1754</v>
      </c>
      <c r="Q359" s="6" t="s">
        <v>186</v>
      </c>
      <c r="R359" s="6" t="s">
        <v>77</v>
      </c>
      <c r="T359" s="6" t="s">
        <v>108</v>
      </c>
      <c r="U359" s="2" t="s">
        <v>74</v>
      </c>
      <c r="V359" s="2" t="s">
        <v>108</v>
      </c>
      <c r="BE359" s="23" t="str">
        <f t="shared" si="64"/>
        <v>EMF nein</v>
      </c>
      <c r="BF359" s="23" t="str">
        <f t="shared" si="58"/>
        <v/>
      </c>
      <c r="BG359" s="23" t="str">
        <f t="shared" si="60"/>
        <v/>
      </c>
      <c r="BH359" s="23">
        <f t="shared" si="59"/>
        <v>0</v>
      </c>
      <c r="BO359" s="2" t="s">
        <v>1755</v>
      </c>
      <c r="BP359" s="3">
        <v>1</v>
      </c>
      <c r="BQ359" s="2" t="s">
        <v>1756</v>
      </c>
    </row>
    <row r="360" spans="1:69" ht="16.149999999999999" customHeight="1" x14ac:dyDescent="0.25">
      <c r="A360" s="16">
        <v>359</v>
      </c>
      <c r="B360" s="17" t="s">
        <v>135</v>
      </c>
      <c r="C360" s="48" t="s">
        <v>1757</v>
      </c>
      <c r="D360" s="2" t="s">
        <v>172</v>
      </c>
      <c r="E360" s="48" t="s">
        <v>1758</v>
      </c>
      <c r="F360" s="67">
        <v>43046</v>
      </c>
      <c r="G360" s="3">
        <f t="shared" si="53"/>
        <v>11</v>
      </c>
      <c r="H360" s="3">
        <f t="shared" si="61"/>
        <v>2017</v>
      </c>
      <c r="I360" s="19">
        <v>0.5</v>
      </c>
      <c r="J360" s="20">
        <f t="shared" si="62"/>
        <v>12</v>
      </c>
      <c r="K360" s="5" t="str">
        <f t="shared" si="63"/>
        <v>ja</v>
      </c>
      <c r="L360" s="5" t="s">
        <v>91</v>
      </c>
      <c r="M360" s="6" t="s">
        <v>139</v>
      </c>
      <c r="N360" s="5">
        <v>21</v>
      </c>
      <c r="O360" s="17" t="s">
        <v>126</v>
      </c>
      <c r="P360" s="17" t="s">
        <v>1759</v>
      </c>
      <c r="R360" s="6" t="s">
        <v>77</v>
      </c>
      <c r="T360" s="22" t="s">
        <v>79</v>
      </c>
      <c r="X360" s="2">
        <v>290</v>
      </c>
      <c r="Y360" s="2" t="s">
        <v>83</v>
      </c>
      <c r="Z360" s="2" t="s">
        <v>168</v>
      </c>
      <c r="AA360" s="2">
        <v>290</v>
      </c>
      <c r="AB360" s="2" t="s">
        <v>81</v>
      </c>
      <c r="AC360" s="2" t="s">
        <v>168</v>
      </c>
      <c r="AD360" s="2">
        <v>290</v>
      </c>
      <c r="AE360" s="2" t="s">
        <v>81</v>
      </c>
      <c r="AF360" s="2" t="s">
        <v>168</v>
      </c>
      <c r="AJ360" s="2">
        <v>35</v>
      </c>
      <c r="AK360" s="2" t="s">
        <v>83</v>
      </c>
      <c r="AL360" s="2" t="s">
        <v>82</v>
      </c>
      <c r="AM360" s="2">
        <v>35</v>
      </c>
      <c r="AN360" s="2" t="s">
        <v>81</v>
      </c>
      <c r="AO360" s="2" t="s">
        <v>82</v>
      </c>
      <c r="AP360" s="2">
        <v>35</v>
      </c>
      <c r="AQ360" s="2" t="s">
        <v>81</v>
      </c>
      <c r="AR360" s="2" t="s">
        <v>82</v>
      </c>
      <c r="BE360" s="23" t="str">
        <f t="shared" si="64"/>
        <v>EMF nein</v>
      </c>
      <c r="BF360" s="23" t="str">
        <f t="shared" si="58"/>
        <v/>
      </c>
      <c r="BG360" s="23" t="str">
        <f t="shared" si="60"/>
        <v/>
      </c>
      <c r="BH360" s="23">
        <f t="shared" si="59"/>
        <v>0</v>
      </c>
      <c r="BO360" s="2" t="s">
        <v>1760</v>
      </c>
      <c r="BP360" s="3">
        <v>1</v>
      </c>
      <c r="BQ360" s="2" t="s">
        <v>1761</v>
      </c>
    </row>
    <row r="361" spans="1:69" ht="16.149999999999999" customHeight="1" x14ac:dyDescent="0.25">
      <c r="A361" s="16">
        <v>360</v>
      </c>
      <c r="B361" s="17" t="s">
        <v>87</v>
      </c>
      <c r="C361" s="48" t="s">
        <v>1119</v>
      </c>
      <c r="D361" s="2" t="s">
        <v>137</v>
      </c>
      <c r="E361" s="48" t="s">
        <v>1762</v>
      </c>
      <c r="F361" s="67">
        <v>43045</v>
      </c>
      <c r="G361" s="3">
        <f t="shared" ref="G361:G424" si="65">IF(F361&lt;&gt;"",MONTH(F361),"")</f>
        <v>11</v>
      </c>
      <c r="H361" s="3">
        <f t="shared" si="61"/>
        <v>2017</v>
      </c>
      <c r="I361" s="19">
        <v>0.86458333333333304</v>
      </c>
      <c r="J361" s="20">
        <f t="shared" si="62"/>
        <v>20</v>
      </c>
      <c r="K361" s="5" t="str">
        <f t="shared" si="63"/>
        <v>ja</v>
      </c>
      <c r="L361" s="5" t="s">
        <v>91</v>
      </c>
      <c r="M361" s="6" t="s">
        <v>74</v>
      </c>
      <c r="N361" s="5">
        <v>80</v>
      </c>
      <c r="O361" s="17" t="s">
        <v>75</v>
      </c>
      <c r="P361" s="17" t="s">
        <v>1763</v>
      </c>
      <c r="Q361" s="6" t="s">
        <v>1764</v>
      </c>
      <c r="R361" s="6" t="s">
        <v>335</v>
      </c>
      <c r="T361" s="6" t="s">
        <v>154</v>
      </c>
      <c r="U361" s="2" t="s">
        <v>208</v>
      </c>
      <c r="V361" s="2" t="s">
        <v>108</v>
      </c>
      <c r="X361" s="2">
        <v>330</v>
      </c>
      <c r="Y361" s="2" t="s">
        <v>81</v>
      </c>
      <c r="Z361" s="2" t="s">
        <v>82</v>
      </c>
      <c r="AA361" s="2">
        <v>330</v>
      </c>
      <c r="AB361" s="2" t="s">
        <v>81</v>
      </c>
      <c r="AC361" s="2" t="s">
        <v>82</v>
      </c>
      <c r="AD361" s="2">
        <v>440</v>
      </c>
      <c r="AE361" s="2" t="s">
        <v>83</v>
      </c>
      <c r="AF361" s="2" t="s">
        <v>82</v>
      </c>
      <c r="BE361" s="23" t="str">
        <f t="shared" si="64"/>
        <v>EMF nein</v>
      </c>
      <c r="BF361" s="23" t="str">
        <f t="shared" si="58"/>
        <v/>
      </c>
      <c r="BG361" s="23" t="str">
        <f t="shared" si="60"/>
        <v/>
      </c>
      <c r="BH361" s="23">
        <f t="shared" si="59"/>
        <v>0</v>
      </c>
      <c r="BO361" s="2" t="s">
        <v>1765</v>
      </c>
      <c r="BP361" s="3">
        <v>1</v>
      </c>
      <c r="BQ361" s="2" t="s">
        <v>1766</v>
      </c>
    </row>
    <row r="362" spans="1:69" ht="16.149999999999999" customHeight="1" x14ac:dyDescent="0.25">
      <c r="A362" s="16">
        <v>361</v>
      </c>
      <c r="B362" s="17" t="s">
        <v>87</v>
      </c>
      <c r="C362" s="48" t="s">
        <v>1767</v>
      </c>
      <c r="D362" s="2" t="s">
        <v>124</v>
      </c>
      <c r="E362" s="48" t="s">
        <v>1768</v>
      </c>
      <c r="F362" s="67">
        <v>42624</v>
      </c>
      <c r="G362" s="3">
        <f t="shared" si="65"/>
        <v>9</v>
      </c>
      <c r="H362" s="3">
        <f t="shared" si="61"/>
        <v>2016</v>
      </c>
      <c r="I362" s="19">
        <v>0.5625</v>
      </c>
      <c r="J362" s="20">
        <f t="shared" si="62"/>
        <v>13</v>
      </c>
      <c r="K362" s="5" t="str">
        <f t="shared" si="63"/>
        <v>ja</v>
      </c>
      <c r="L362" s="5" t="s">
        <v>91</v>
      </c>
      <c r="M362" s="6" t="s">
        <v>74</v>
      </c>
      <c r="N362" s="5">
        <v>80</v>
      </c>
      <c r="O362" s="2" t="s">
        <v>140</v>
      </c>
      <c r="P362" s="17" t="s">
        <v>1769</v>
      </c>
      <c r="Q362" s="6" t="s">
        <v>186</v>
      </c>
      <c r="R362" s="6" t="s">
        <v>77</v>
      </c>
      <c r="S362" s="2" t="s">
        <v>78</v>
      </c>
      <c r="T362" s="6" t="s">
        <v>154</v>
      </c>
      <c r="W362" s="2" t="s">
        <v>1770</v>
      </c>
      <c r="X362" s="2">
        <v>160</v>
      </c>
      <c r="Y362" s="2" t="s">
        <v>81</v>
      </c>
      <c r="Z362" s="2" t="s">
        <v>84</v>
      </c>
      <c r="AA362" s="2">
        <v>160</v>
      </c>
      <c r="AB362" s="2" t="s">
        <v>81</v>
      </c>
      <c r="AC362" s="2" t="s">
        <v>84</v>
      </c>
      <c r="AD362" s="2">
        <v>160</v>
      </c>
      <c r="AE362" s="2" t="s">
        <v>81</v>
      </c>
      <c r="AF362" s="2" t="s">
        <v>84</v>
      </c>
      <c r="BE362" s="23" t="str">
        <f t="shared" si="64"/>
        <v>EMF ja</v>
      </c>
      <c r="BF362" s="23">
        <f t="shared" si="58"/>
        <v>400</v>
      </c>
      <c r="BG362" s="23" t="str">
        <f t="shared" si="60"/>
        <v>100-499m</v>
      </c>
      <c r="BH362" s="23">
        <f t="shared" si="59"/>
        <v>1</v>
      </c>
      <c r="BK362" s="2" t="s">
        <v>162</v>
      </c>
      <c r="BL362" s="2">
        <v>400</v>
      </c>
      <c r="BO362" s="2" t="s">
        <v>1771</v>
      </c>
      <c r="BP362" s="3">
        <v>1</v>
      </c>
      <c r="BQ362" s="2" t="s">
        <v>1772</v>
      </c>
    </row>
    <row r="363" spans="1:69" ht="16.149999999999999" customHeight="1" x14ac:dyDescent="0.25">
      <c r="A363" s="16">
        <v>362</v>
      </c>
      <c r="B363" s="17" t="s">
        <v>69</v>
      </c>
      <c r="C363" s="48" t="s">
        <v>1773</v>
      </c>
      <c r="D363" s="2" t="s">
        <v>371</v>
      </c>
      <c r="E363" s="48" t="s">
        <v>1111</v>
      </c>
      <c r="F363" s="67">
        <v>42625</v>
      </c>
      <c r="G363" s="3">
        <f t="shared" si="65"/>
        <v>9</v>
      </c>
      <c r="H363" s="3">
        <f t="shared" si="61"/>
        <v>2016</v>
      </c>
      <c r="I363" s="19">
        <v>0.70833333333333304</v>
      </c>
      <c r="J363" s="20">
        <f t="shared" si="62"/>
        <v>17</v>
      </c>
      <c r="K363" s="5" t="str">
        <f t="shared" si="63"/>
        <v>ja</v>
      </c>
      <c r="L363" s="5" t="s">
        <v>91</v>
      </c>
      <c r="M363" s="6" t="s">
        <v>100</v>
      </c>
      <c r="N363" s="5">
        <v>67</v>
      </c>
      <c r="O363" s="17" t="s">
        <v>75</v>
      </c>
      <c r="P363" s="17" t="s">
        <v>1774</v>
      </c>
      <c r="R363" s="6" t="s">
        <v>77</v>
      </c>
      <c r="T363" s="6" t="s">
        <v>108</v>
      </c>
      <c r="X363" s="2">
        <v>25</v>
      </c>
      <c r="Y363" s="2" t="s">
        <v>81</v>
      </c>
      <c r="Z363" s="2" t="s">
        <v>84</v>
      </c>
      <c r="AA363" s="2">
        <v>25</v>
      </c>
      <c r="AB363" s="2" t="s">
        <v>81</v>
      </c>
      <c r="AC363" s="2" t="s">
        <v>84</v>
      </c>
      <c r="AD363" s="2">
        <v>25</v>
      </c>
      <c r="AE363" s="2" t="s">
        <v>81</v>
      </c>
      <c r="AF363" s="2" t="s">
        <v>84</v>
      </c>
      <c r="BE363" s="23" t="str">
        <f t="shared" si="64"/>
        <v>EMF nein</v>
      </c>
      <c r="BF363" s="23" t="str">
        <f t="shared" si="58"/>
        <v/>
      </c>
      <c r="BG363" s="23" t="str">
        <f t="shared" si="60"/>
        <v/>
      </c>
      <c r="BH363" s="23">
        <f t="shared" si="59"/>
        <v>0</v>
      </c>
      <c r="BO363" s="2" t="s">
        <v>1775</v>
      </c>
      <c r="BP363" s="3">
        <v>1</v>
      </c>
      <c r="BQ363" s="2" t="s">
        <v>1776</v>
      </c>
    </row>
    <row r="364" spans="1:69" ht="16.149999999999999" customHeight="1" x14ac:dyDescent="0.25">
      <c r="A364" s="39">
        <v>363</v>
      </c>
      <c r="B364" s="17" t="s">
        <v>69</v>
      </c>
      <c r="C364" s="49" t="s">
        <v>1777</v>
      </c>
      <c r="D364" s="2" t="s">
        <v>98</v>
      </c>
      <c r="E364" s="48" t="s">
        <v>1778</v>
      </c>
      <c r="F364" s="67">
        <v>42625</v>
      </c>
      <c r="G364" s="3">
        <f t="shared" si="65"/>
        <v>9</v>
      </c>
      <c r="H364" s="3">
        <f t="shared" si="61"/>
        <v>2016</v>
      </c>
      <c r="I364" s="19">
        <v>0.50694444444444442</v>
      </c>
      <c r="J364" s="20">
        <f t="shared" si="62"/>
        <v>12</v>
      </c>
      <c r="K364" s="5" t="str">
        <f t="shared" si="63"/>
        <v>ja</v>
      </c>
      <c r="L364" s="5" t="s">
        <v>91</v>
      </c>
      <c r="M364" s="6" t="s">
        <v>100</v>
      </c>
      <c r="O364" s="6" t="s">
        <v>101</v>
      </c>
      <c r="P364" s="17" t="s">
        <v>1779</v>
      </c>
      <c r="Q364" s="6" t="s">
        <v>186</v>
      </c>
      <c r="R364" s="6" t="s">
        <v>77</v>
      </c>
      <c r="S364" s="2" t="s">
        <v>132</v>
      </c>
      <c r="T364" s="6" t="s">
        <v>108</v>
      </c>
      <c r="W364" s="79" t="s">
        <v>21918</v>
      </c>
      <c r="X364" s="2">
        <v>20</v>
      </c>
      <c r="Y364" s="2" t="s">
        <v>94</v>
      </c>
      <c r="Z364" s="2" t="s">
        <v>84</v>
      </c>
      <c r="AA364" s="2">
        <v>20</v>
      </c>
      <c r="AB364" s="2" t="s">
        <v>94</v>
      </c>
      <c r="AC364" s="2" t="s">
        <v>84</v>
      </c>
      <c r="AD364" s="2">
        <v>20</v>
      </c>
      <c r="AE364" s="2" t="s">
        <v>94</v>
      </c>
      <c r="AF364" s="2" t="s">
        <v>84</v>
      </c>
      <c r="AJ364" s="2">
        <v>250</v>
      </c>
      <c r="AK364" s="2" t="s">
        <v>83</v>
      </c>
      <c r="AL364" s="2" t="s">
        <v>168</v>
      </c>
      <c r="AM364" s="2">
        <v>250</v>
      </c>
      <c r="AN364" s="2" t="s">
        <v>81</v>
      </c>
      <c r="AO364" s="2" t="s">
        <v>168</v>
      </c>
      <c r="AP364" s="2">
        <v>250</v>
      </c>
      <c r="AQ364" s="2" t="s">
        <v>83</v>
      </c>
      <c r="AR364" s="2" t="s">
        <v>168</v>
      </c>
      <c r="BE364" s="23" t="str">
        <f t="shared" si="64"/>
        <v>EMF nein</v>
      </c>
      <c r="BF364" s="23" t="str">
        <f t="shared" si="58"/>
        <v/>
      </c>
      <c r="BG364" s="23" t="str">
        <f t="shared" si="60"/>
        <v/>
      </c>
      <c r="BH364" s="23">
        <f t="shared" si="59"/>
        <v>0</v>
      </c>
      <c r="BO364" s="2" t="s">
        <v>1780</v>
      </c>
      <c r="BP364" s="3">
        <v>1</v>
      </c>
      <c r="BQ364" s="2" t="s">
        <v>1781</v>
      </c>
    </row>
    <row r="365" spans="1:69" ht="16.149999999999999" customHeight="1" x14ac:dyDescent="0.25">
      <c r="A365" s="16">
        <v>364</v>
      </c>
      <c r="B365" s="17" t="s">
        <v>69</v>
      </c>
      <c r="C365" s="48" t="s">
        <v>1135</v>
      </c>
      <c r="D365" s="2" t="s">
        <v>371</v>
      </c>
      <c r="E365" s="48" t="s">
        <v>1782</v>
      </c>
      <c r="F365" s="67">
        <v>42625</v>
      </c>
      <c r="G365" s="3">
        <f t="shared" si="65"/>
        <v>9</v>
      </c>
      <c r="H365" s="3">
        <f t="shared" si="61"/>
        <v>2016</v>
      </c>
      <c r="I365" s="19">
        <v>0.70138888888888895</v>
      </c>
      <c r="J365" s="20">
        <f t="shared" si="62"/>
        <v>16</v>
      </c>
      <c r="K365" s="5" t="str">
        <f t="shared" si="63"/>
        <v>ja</v>
      </c>
      <c r="L365" s="5" t="s">
        <v>91</v>
      </c>
      <c r="M365" s="6" t="s">
        <v>115</v>
      </c>
      <c r="N365" s="5">
        <v>62</v>
      </c>
      <c r="O365" s="17" t="s">
        <v>126</v>
      </c>
      <c r="P365" s="17" t="s">
        <v>1783</v>
      </c>
      <c r="Q365" s="6" t="s">
        <v>186</v>
      </c>
      <c r="R365" s="6" t="s">
        <v>77</v>
      </c>
      <c r="S365" s="2" t="s">
        <v>132</v>
      </c>
      <c r="T365" s="6" t="s">
        <v>108</v>
      </c>
      <c r="W365" s="2" t="s">
        <v>1784</v>
      </c>
      <c r="X365" s="2">
        <v>900</v>
      </c>
      <c r="Y365" s="2" t="s">
        <v>83</v>
      </c>
      <c r="Z365" s="2" t="s">
        <v>84</v>
      </c>
      <c r="BE365" s="23" t="str">
        <f t="shared" si="64"/>
        <v>EMF nein</v>
      </c>
      <c r="BF365" s="23" t="str">
        <f t="shared" si="58"/>
        <v/>
      </c>
      <c r="BG365" s="23" t="str">
        <f t="shared" si="60"/>
        <v/>
      </c>
      <c r="BH365" s="23">
        <f t="shared" si="59"/>
        <v>0</v>
      </c>
      <c r="BO365" s="2" t="s">
        <v>1785</v>
      </c>
      <c r="BP365" s="3">
        <v>1</v>
      </c>
      <c r="BQ365" s="2" t="s">
        <v>1786</v>
      </c>
    </row>
    <row r="366" spans="1:69" ht="16.149999999999999" customHeight="1" x14ac:dyDescent="0.25">
      <c r="A366" s="16">
        <v>365</v>
      </c>
      <c r="B366" s="17" t="s">
        <v>69</v>
      </c>
      <c r="C366" s="48" t="s">
        <v>1787</v>
      </c>
      <c r="D366" s="2" t="s">
        <v>145</v>
      </c>
      <c r="E366" s="48" t="s">
        <v>1788</v>
      </c>
      <c r="F366" s="67">
        <v>42627</v>
      </c>
      <c r="G366" s="3">
        <f t="shared" si="65"/>
        <v>9</v>
      </c>
      <c r="H366" s="3">
        <f t="shared" si="61"/>
        <v>2016</v>
      </c>
      <c r="I366" s="19">
        <v>0.48611111111111099</v>
      </c>
      <c r="J366" s="20">
        <f t="shared" si="62"/>
        <v>11</v>
      </c>
      <c r="K366" s="5" t="str">
        <f t="shared" si="63"/>
        <v>ja</v>
      </c>
      <c r="L366" s="21" t="s">
        <v>73</v>
      </c>
      <c r="M366" s="6" t="s">
        <v>74</v>
      </c>
      <c r="N366" s="5">
        <v>72</v>
      </c>
      <c r="O366" s="17" t="s">
        <v>75</v>
      </c>
      <c r="P366" s="17" t="s">
        <v>1789</v>
      </c>
      <c r="R366" s="6" t="s">
        <v>77</v>
      </c>
      <c r="S366" s="2" t="s">
        <v>78</v>
      </c>
      <c r="T366" s="22" t="s">
        <v>79</v>
      </c>
      <c r="X366" s="2">
        <v>213</v>
      </c>
      <c r="Y366" s="2" t="s">
        <v>81</v>
      </c>
      <c r="Z366" s="2" t="s">
        <v>168</v>
      </c>
      <c r="AA366" s="2">
        <v>213</v>
      </c>
      <c r="AB366" s="2" t="s">
        <v>81</v>
      </c>
      <c r="AC366" s="2" t="s">
        <v>168</v>
      </c>
      <c r="AD366" s="2">
        <v>213</v>
      </c>
      <c r="AE366" s="2" t="s">
        <v>81</v>
      </c>
      <c r="AF366" s="2" t="s">
        <v>168</v>
      </c>
      <c r="BE366" s="23" t="str">
        <f t="shared" si="64"/>
        <v>EMF nein</v>
      </c>
      <c r="BF366" s="23" t="str">
        <f t="shared" si="58"/>
        <v/>
      </c>
      <c r="BG366" s="23" t="str">
        <f t="shared" si="60"/>
        <v/>
      </c>
      <c r="BH366" s="23">
        <f t="shared" si="59"/>
        <v>0</v>
      </c>
      <c r="BO366" s="2" t="s">
        <v>1790</v>
      </c>
      <c r="BP366" s="3">
        <v>1</v>
      </c>
      <c r="BQ366" s="2" t="s">
        <v>1791</v>
      </c>
    </row>
    <row r="367" spans="1:69" ht="16.149999999999999" customHeight="1" x14ac:dyDescent="0.25">
      <c r="A367" s="16">
        <v>366</v>
      </c>
      <c r="B367" s="17" t="s">
        <v>211</v>
      </c>
      <c r="C367" s="48" t="s">
        <v>1792</v>
      </c>
      <c r="D367" s="2" t="s">
        <v>364</v>
      </c>
      <c r="E367" s="48" t="s">
        <v>1793</v>
      </c>
      <c r="F367" s="67">
        <v>42627</v>
      </c>
      <c r="G367" s="3">
        <f t="shared" si="65"/>
        <v>9</v>
      </c>
      <c r="H367" s="3">
        <f t="shared" si="61"/>
        <v>2016</v>
      </c>
      <c r="I367" s="19">
        <v>0.71527777777777801</v>
      </c>
      <c r="J367" s="20">
        <f t="shared" si="62"/>
        <v>17</v>
      </c>
      <c r="K367" s="5" t="str">
        <f t="shared" si="63"/>
        <v>ja</v>
      </c>
      <c r="M367" s="6" t="s">
        <v>74</v>
      </c>
      <c r="O367" s="17" t="s">
        <v>126</v>
      </c>
      <c r="P367" s="17" t="s">
        <v>1794</v>
      </c>
      <c r="R367" s="6" t="s">
        <v>77</v>
      </c>
      <c r="T367" s="22"/>
      <c r="AA367" s="2">
        <v>265</v>
      </c>
      <c r="AB367" s="2" t="s">
        <v>83</v>
      </c>
      <c r="AC367" s="2" t="s">
        <v>168</v>
      </c>
      <c r="AD367" s="2">
        <v>265</v>
      </c>
      <c r="AE367" s="2" t="s">
        <v>83</v>
      </c>
      <c r="AF367" s="2" t="s">
        <v>168</v>
      </c>
      <c r="AJ367" s="2">
        <v>265</v>
      </c>
      <c r="AK367" s="2" t="s">
        <v>83</v>
      </c>
      <c r="AL367" s="2" t="s">
        <v>168</v>
      </c>
      <c r="BE367" s="23" t="str">
        <f t="shared" si="64"/>
        <v>EMF nein</v>
      </c>
      <c r="BF367" s="23" t="str">
        <f t="shared" si="58"/>
        <v/>
      </c>
      <c r="BG367" s="23" t="str">
        <f t="shared" si="60"/>
        <v/>
      </c>
      <c r="BH367" s="23">
        <f t="shared" si="59"/>
        <v>0</v>
      </c>
      <c r="BO367" s="2" t="s">
        <v>1795</v>
      </c>
      <c r="BP367" s="3">
        <v>1</v>
      </c>
      <c r="BQ367" s="2" t="s">
        <v>1796</v>
      </c>
    </row>
    <row r="368" spans="1:69" ht="16.149999999999999" customHeight="1" x14ac:dyDescent="0.25">
      <c r="A368" s="16">
        <v>367</v>
      </c>
      <c r="B368" s="17" t="s">
        <v>69</v>
      </c>
      <c r="C368" s="48" t="s">
        <v>343</v>
      </c>
      <c r="D368" s="2" t="s">
        <v>124</v>
      </c>
      <c r="E368" s="48" t="s">
        <v>719</v>
      </c>
      <c r="F368" s="67">
        <v>42629</v>
      </c>
      <c r="G368" s="3">
        <f t="shared" si="65"/>
        <v>9</v>
      </c>
      <c r="H368" s="3">
        <f t="shared" si="61"/>
        <v>2016</v>
      </c>
      <c r="I368" s="19">
        <v>7.2916666666666699E-2</v>
      </c>
      <c r="J368" s="20">
        <f t="shared" si="62"/>
        <v>1</v>
      </c>
      <c r="K368" s="5" t="str">
        <f t="shared" si="63"/>
        <v>ja</v>
      </c>
      <c r="L368" s="5" t="s">
        <v>91</v>
      </c>
      <c r="M368" s="6" t="s">
        <v>74</v>
      </c>
      <c r="N368" s="5">
        <v>20</v>
      </c>
      <c r="O368" s="2" t="s">
        <v>140</v>
      </c>
      <c r="P368" s="17" t="s">
        <v>1797</v>
      </c>
      <c r="R368" s="6" t="s">
        <v>77</v>
      </c>
      <c r="S368" s="2" t="s">
        <v>78</v>
      </c>
      <c r="T368" s="22" t="s">
        <v>79</v>
      </c>
      <c r="U368" s="2" t="s">
        <v>74</v>
      </c>
      <c r="V368" s="2" t="s">
        <v>79</v>
      </c>
      <c r="BE368" s="23" t="str">
        <f t="shared" si="64"/>
        <v>EMF ja</v>
      </c>
      <c r="BF368" s="23">
        <f t="shared" si="58"/>
        <v>500</v>
      </c>
      <c r="BG368" s="23" t="str">
        <f t="shared" si="60"/>
        <v>500+m</v>
      </c>
      <c r="BH368" s="23">
        <f t="shared" si="59"/>
        <v>1</v>
      </c>
      <c r="BK368" s="2" t="s">
        <v>162</v>
      </c>
      <c r="BL368" s="2">
        <v>500</v>
      </c>
      <c r="BO368" s="2" t="s">
        <v>1798</v>
      </c>
      <c r="BP368" s="3">
        <v>1</v>
      </c>
      <c r="BQ368" s="2" t="s">
        <v>1799</v>
      </c>
    </row>
    <row r="369" spans="1:69" ht="16.149999999999999" customHeight="1" x14ac:dyDescent="0.25">
      <c r="A369" s="16">
        <v>368</v>
      </c>
      <c r="B369" s="17" t="s">
        <v>69</v>
      </c>
      <c r="C369" s="48" t="s">
        <v>1800</v>
      </c>
      <c r="D369" s="2" t="s">
        <v>348</v>
      </c>
      <c r="E369" s="48" t="s">
        <v>1801</v>
      </c>
      <c r="F369" s="67">
        <v>42634</v>
      </c>
      <c r="G369" s="3">
        <f t="shared" si="65"/>
        <v>9</v>
      </c>
      <c r="H369" s="3">
        <f t="shared" si="61"/>
        <v>2016</v>
      </c>
      <c r="I369" s="19">
        <v>0.70833333333333304</v>
      </c>
      <c r="J369" s="20">
        <f t="shared" si="62"/>
        <v>17</v>
      </c>
      <c r="K369" s="5" t="str">
        <f t="shared" si="63"/>
        <v>ja</v>
      </c>
      <c r="L369" s="21" t="s">
        <v>73</v>
      </c>
      <c r="M369" s="6" t="s">
        <v>74</v>
      </c>
      <c r="N369" s="5">
        <v>73</v>
      </c>
      <c r="O369" s="2" t="s">
        <v>140</v>
      </c>
      <c r="P369" s="17" t="s">
        <v>1802</v>
      </c>
      <c r="Q369" s="6" t="s">
        <v>186</v>
      </c>
      <c r="R369" s="6" t="s">
        <v>77</v>
      </c>
      <c r="T369" s="22" t="s">
        <v>79</v>
      </c>
      <c r="X369" s="2">
        <v>800</v>
      </c>
      <c r="Y369" s="2" t="s">
        <v>83</v>
      </c>
      <c r="Z369" s="2" t="s">
        <v>84</v>
      </c>
      <c r="AA369" s="2">
        <v>800</v>
      </c>
      <c r="AB369" s="2" t="s">
        <v>81</v>
      </c>
      <c r="AC369" s="2" t="s">
        <v>84</v>
      </c>
      <c r="AD369" s="2">
        <v>800</v>
      </c>
      <c r="AE369" s="2" t="s">
        <v>81</v>
      </c>
      <c r="AF369" s="2" t="s">
        <v>84</v>
      </c>
      <c r="BE369" s="23" t="str">
        <f t="shared" si="64"/>
        <v>EMF ja</v>
      </c>
      <c r="BF369" s="23">
        <f t="shared" si="58"/>
        <v>10</v>
      </c>
      <c r="BG369" s="23" t="str">
        <f t="shared" si="60"/>
        <v>&lt;100m</v>
      </c>
      <c r="BH369" s="23">
        <f t="shared" si="59"/>
        <v>1</v>
      </c>
      <c r="BI369" s="44" t="s">
        <v>162</v>
      </c>
      <c r="BJ369" s="44">
        <v>10</v>
      </c>
      <c r="BO369" s="2" t="s">
        <v>1803</v>
      </c>
      <c r="BP369" s="3">
        <v>1</v>
      </c>
      <c r="BQ369" s="2" t="s">
        <v>1804</v>
      </c>
    </row>
    <row r="370" spans="1:69" ht="16.149999999999999" customHeight="1" x14ac:dyDescent="0.25">
      <c r="A370" s="16">
        <v>369</v>
      </c>
      <c r="B370" s="17" t="s">
        <v>69</v>
      </c>
      <c r="C370" s="48" t="s">
        <v>1805</v>
      </c>
      <c r="D370" s="2" t="s">
        <v>104</v>
      </c>
      <c r="E370" s="48" t="s">
        <v>1806</v>
      </c>
      <c r="F370" s="67">
        <v>42635</v>
      </c>
      <c r="G370" s="3">
        <f t="shared" si="65"/>
        <v>9</v>
      </c>
      <c r="H370" s="3">
        <f t="shared" si="61"/>
        <v>2016</v>
      </c>
      <c r="I370" s="19">
        <v>0.45486111111111099</v>
      </c>
      <c r="J370" s="20">
        <f t="shared" si="62"/>
        <v>10</v>
      </c>
      <c r="K370" s="5" t="str">
        <f t="shared" si="63"/>
        <v>ja</v>
      </c>
      <c r="L370" s="5" t="s">
        <v>91</v>
      </c>
      <c r="M370" s="6" t="s">
        <v>74</v>
      </c>
      <c r="N370" s="5">
        <v>57</v>
      </c>
      <c r="O370" s="6" t="s">
        <v>101</v>
      </c>
      <c r="P370" s="17" t="s">
        <v>1807</v>
      </c>
      <c r="Q370" s="6" t="s">
        <v>186</v>
      </c>
      <c r="R370" s="6" t="s">
        <v>77</v>
      </c>
      <c r="S370" s="2" t="s">
        <v>132</v>
      </c>
      <c r="T370" s="22" t="s">
        <v>79</v>
      </c>
      <c r="X370" s="2">
        <v>10</v>
      </c>
      <c r="Y370" s="2" t="s">
        <v>94</v>
      </c>
      <c r="Z370" s="2" t="s">
        <v>84</v>
      </c>
      <c r="AA370" s="2">
        <v>10</v>
      </c>
      <c r="AB370" s="2" t="s">
        <v>94</v>
      </c>
      <c r="AC370" s="2" t="s">
        <v>84</v>
      </c>
      <c r="AD370" s="2">
        <v>10</v>
      </c>
      <c r="AE370" s="2" t="s">
        <v>94</v>
      </c>
      <c r="AF370" s="2" t="s">
        <v>84</v>
      </c>
      <c r="AJ370" s="392">
        <v>10</v>
      </c>
      <c r="AK370" s="392" t="s">
        <v>94</v>
      </c>
      <c r="AL370" s="392" t="s">
        <v>84</v>
      </c>
      <c r="AM370" s="392">
        <v>10</v>
      </c>
      <c r="AN370" s="392" t="s">
        <v>94</v>
      </c>
      <c r="AO370" s="392" t="s">
        <v>84</v>
      </c>
      <c r="AP370" s="392">
        <v>10</v>
      </c>
      <c r="AQ370" s="392" t="s">
        <v>94</v>
      </c>
      <c r="AR370" s="392" t="s">
        <v>84</v>
      </c>
      <c r="AV370" s="392">
        <v>10</v>
      </c>
      <c r="AW370" s="392" t="s">
        <v>94</v>
      </c>
      <c r="AX370" s="392" t="s">
        <v>84</v>
      </c>
      <c r="AY370" s="392">
        <v>10</v>
      </c>
      <c r="AZ370" s="392" t="s">
        <v>94</v>
      </c>
      <c r="BA370" s="392" t="s">
        <v>84</v>
      </c>
      <c r="BB370" s="392">
        <v>10</v>
      </c>
      <c r="BC370" s="392" t="s">
        <v>94</v>
      </c>
      <c r="BD370" s="392" t="s">
        <v>84</v>
      </c>
      <c r="BE370" s="23" t="str">
        <f t="shared" si="64"/>
        <v>EMF nein</v>
      </c>
      <c r="BF370" s="23" t="str">
        <f t="shared" si="58"/>
        <v/>
      </c>
      <c r="BG370" s="23" t="str">
        <f t="shared" si="60"/>
        <v/>
      </c>
      <c r="BH370" s="23">
        <f t="shared" si="59"/>
        <v>0</v>
      </c>
      <c r="BI370" s="44"/>
      <c r="BJ370" s="44"/>
      <c r="BO370" s="2" t="s">
        <v>21921</v>
      </c>
      <c r="BP370" s="3">
        <v>1</v>
      </c>
      <c r="BQ370" s="2" t="s">
        <v>1808</v>
      </c>
    </row>
    <row r="371" spans="1:69" ht="16.149999999999999" customHeight="1" x14ac:dyDescent="0.25">
      <c r="A371" s="16">
        <v>370</v>
      </c>
      <c r="B371" s="17" t="s">
        <v>69</v>
      </c>
      <c r="C371" s="48" t="s">
        <v>540</v>
      </c>
      <c r="D371" s="2" t="s">
        <v>124</v>
      </c>
      <c r="E371" s="48" t="s">
        <v>1809</v>
      </c>
      <c r="F371" s="67">
        <v>42545</v>
      </c>
      <c r="G371" s="3">
        <f t="shared" si="65"/>
        <v>6</v>
      </c>
      <c r="H371" s="3">
        <f t="shared" si="61"/>
        <v>2016</v>
      </c>
      <c r="I371" s="19">
        <v>0.72916666666666696</v>
      </c>
      <c r="J371" s="20">
        <f t="shared" si="62"/>
        <v>17</v>
      </c>
      <c r="K371" s="5" t="str">
        <f t="shared" si="63"/>
        <v>ja</v>
      </c>
      <c r="L371" s="5" t="s">
        <v>91</v>
      </c>
      <c r="M371" s="6" t="s">
        <v>74</v>
      </c>
      <c r="N371" s="5">
        <v>57</v>
      </c>
      <c r="O371" s="17" t="s">
        <v>75</v>
      </c>
      <c r="P371" s="17" t="s">
        <v>1810</v>
      </c>
      <c r="Q371" s="6" t="s">
        <v>186</v>
      </c>
      <c r="R371" s="6" t="s">
        <v>77</v>
      </c>
      <c r="S371" s="2" t="s">
        <v>132</v>
      </c>
      <c r="T371" s="22" t="s">
        <v>79</v>
      </c>
      <c r="U371" s="2" t="s">
        <v>74</v>
      </c>
      <c r="V371" s="2" t="s">
        <v>79</v>
      </c>
      <c r="W371" s="2" t="s">
        <v>1811</v>
      </c>
      <c r="X371" s="2">
        <v>106</v>
      </c>
      <c r="Y371" s="2" t="s">
        <v>83</v>
      </c>
      <c r="Z371" s="2" t="s">
        <v>82</v>
      </c>
      <c r="AA371" s="2">
        <v>106</v>
      </c>
      <c r="AB371" s="2" t="s">
        <v>81</v>
      </c>
      <c r="AC371" s="2" t="s">
        <v>82</v>
      </c>
      <c r="AD371" s="2">
        <v>106</v>
      </c>
      <c r="AE371" s="2" t="s">
        <v>81</v>
      </c>
      <c r="AF371" s="2" t="s">
        <v>82</v>
      </c>
      <c r="BE371" s="23" t="str">
        <f t="shared" si="64"/>
        <v>EMF nein</v>
      </c>
      <c r="BF371" s="23" t="str">
        <f t="shared" si="58"/>
        <v/>
      </c>
      <c r="BG371" s="23" t="str">
        <f t="shared" si="60"/>
        <v/>
      </c>
      <c r="BH371" s="23">
        <f t="shared" si="59"/>
        <v>0</v>
      </c>
      <c r="BI371" s="44"/>
      <c r="BJ371" s="44"/>
      <c r="BO371" s="2" t="s">
        <v>1812</v>
      </c>
      <c r="BP371" s="3">
        <v>1</v>
      </c>
      <c r="BQ371" s="2" t="s">
        <v>1813</v>
      </c>
    </row>
    <row r="372" spans="1:69" ht="16.149999999999999" customHeight="1" x14ac:dyDescent="0.25">
      <c r="A372" s="16">
        <v>371</v>
      </c>
      <c r="B372" s="17" t="s">
        <v>211</v>
      </c>
      <c r="C372" s="48" t="s">
        <v>212</v>
      </c>
      <c r="D372" s="2" t="s">
        <v>71</v>
      </c>
      <c r="E372" s="48" t="s">
        <v>1153</v>
      </c>
      <c r="F372" s="67">
        <v>42638</v>
      </c>
      <c r="G372" s="3">
        <f t="shared" si="65"/>
        <v>9</v>
      </c>
      <c r="H372" s="3">
        <f t="shared" si="61"/>
        <v>2016</v>
      </c>
      <c r="I372" s="19">
        <v>0.5625</v>
      </c>
      <c r="J372" s="20">
        <f t="shared" si="62"/>
        <v>13</v>
      </c>
      <c r="K372" s="5" t="str">
        <f t="shared" si="63"/>
        <v>ja</v>
      </c>
      <c r="L372" s="21" t="s">
        <v>73</v>
      </c>
      <c r="M372" s="6" t="s">
        <v>74</v>
      </c>
      <c r="N372" s="5">
        <v>61</v>
      </c>
      <c r="O372" s="17" t="s">
        <v>75</v>
      </c>
      <c r="P372" s="17" t="s">
        <v>1814</v>
      </c>
      <c r="R372" s="6" t="s">
        <v>77</v>
      </c>
      <c r="S372" s="2" t="s">
        <v>132</v>
      </c>
      <c r="T372" s="22" t="s">
        <v>79</v>
      </c>
      <c r="U372" s="2" t="s">
        <v>354</v>
      </c>
      <c r="X372" s="2">
        <v>99</v>
      </c>
      <c r="Y372" s="2" t="s">
        <v>81</v>
      </c>
      <c r="Z372" s="2" t="s">
        <v>161</v>
      </c>
      <c r="AA372" s="2">
        <v>99</v>
      </c>
      <c r="AB372" s="2" t="s">
        <v>81</v>
      </c>
      <c r="AC372" s="2" t="s">
        <v>161</v>
      </c>
      <c r="AD372" s="2">
        <v>99</v>
      </c>
      <c r="AE372" s="2" t="s">
        <v>81</v>
      </c>
      <c r="AF372" s="2" t="s">
        <v>161</v>
      </c>
      <c r="AJ372" s="2">
        <v>392</v>
      </c>
      <c r="AK372" s="2" t="s">
        <v>81</v>
      </c>
      <c r="AL372" s="2" t="s">
        <v>84</v>
      </c>
      <c r="AP372" s="2">
        <v>392</v>
      </c>
      <c r="AQ372" s="2" t="s">
        <v>83</v>
      </c>
      <c r="AR372" s="2" t="s">
        <v>84</v>
      </c>
      <c r="BE372" s="23" t="str">
        <f t="shared" si="64"/>
        <v>EMF nein</v>
      </c>
      <c r="BF372" s="23" t="str">
        <f t="shared" si="58"/>
        <v/>
      </c>
      <c r="BG372" s="23" t="str">
        <f t="shared" si="60"/>
        <v/>
      </c>
      <c r="BH372" s="23">
        <f t="shared" si="59"/>
        <v>0</v>
      </c>
      <c r="BI372" s="44"/>
      <c r="BJ372" s="44"/>
      <c r="BO372" s="2" t="s">
        <v>1815</v>
      </c>
      <c r="BP372" s="3">
        <v>1</v>
      </c>
      <c r="BQ372" s="2" t="s">
        <v>1816</v>
      </c>
    </row>
    <row r="373" spans="1:69" ht="16.149999999999999" customHeight="1" x14ac:dyDescent="0.25">
      <c r="A373" s="16">
        <v>372</v>
      </c>
      <c r="B373" s="17" t="s">
        <v>211</v>
      </c>
      <c r="C373" s="48" t="s">
        <v>1309</v>
      </c>
      <c r="D373" s="2" t="s">
        <v>290</v>
      </c>
      <c r="E373" s="48" t="s">
        <v>1817</v>
      </c>
      <c r="F373" s="67">
        <v>42655</v>
      </c>
      <c r="G373" s="3">
        <f t="shared" si="65"/>
        <v>10</v>
      </c>
      <c r="H373" s="3">
        <f t="shared" si="61"/>
        <v>2016</v>
      </c>
      <c r="I373" s="19">
        <v>0.23958333333333301</v>
      </c>
      <c r="J373" s="20">
        <f t="shared" ref="J373:J404" si="66">IF(I373&lt;&gt;"",HOUR(I373),"")</f>
        <v>5</v>
      </c>
      <c r="K373" s="5" t="str">
        <f t="shared" si="63"/>
        <v>ja</v>
      </c>
      <c r="L373" s="5" t="s">
        <v>91</v>
      </c>
      <c r="M373" s="6" t="s">
        <v>74</v>
      </c>
      <c r="N373" s="5">
        <v>47</v>
      </c>
      <c r="O373" s="2" t="s">
        <v>140</v>
      </c>
      <c r="P373" s="17" t="s">
        <v>1818</v>
      </c>
      <c r="R373" s="6" t="s">
        <v>77</v>
      </c>
      <c r="T373" s="22" t="s">
        <v>79</v>
      </c>
      <c r="AA373" s="2">
        <v>80</v>
      </c>
      <c r="AB373" s="2" t="s">
        <v>94</v>
      </c>
      <c r="AC373" s="2" t="s">
        <v>82</v>
      </c>
      <c r="BE373" s="23" t="str">
        <f t="shared" si="64"/>
        <v>EMF ja</v>
      </c>
      <c r="BF373" s="23" t="str">
        <f t="shared" si="58"/>
        <v/>
      </c>
      <c r="BG373" s="23" t="str">
        <f t="shared" si="60"/>
        <v/>
      </c>
      <c r="BH373" s="23">
        <f t="shared" si="59"/>
        <v>2</v>
      </c>
      <c r="BI373" s="44"/>
      <c r="BJ373" s="44"/>
      <c r="BK373" s="2" t="s">
        <v>110</v>
      </c>
      <c r="BM373" s="2" t="s">
        <v>1819</v>
      </c>
      <c r="BO373" s="2" t="s">
        <v>1820</v>
      </c>
      <c r="BP373" s="3">
        <v>1</v>
      </c>
      <c r="BQ373" s="2" t="s">
        <v>1821</v>
      </c>
    </row>
    <row r="374" spans="1:69" ht="16.149999999999999" customHeight="1" x14ac:dyDescent="0.25">
      <c r="A374" s="16">
        <v>373</v>
      </c>
      <c r="B374" s="17" t="s">
        <v>69</v>
      </c>
      <c r="C374" s="48" t="s">
        <v>1422</v>
      </c>
      <c r="D374" s="2" t="s">
        <v>172</v>
      </c>
      <c r="E374" s="48" t="s">
        <v>1822</v>
      </c>
      <c r="F374" s="67">
        <v>42667</v>
      </c>
      <c r="G374" s="3">
        <f t="shared" si="65"/>
        <v>10</v>
      </c>
      <c r="H374" s="3">
        <f t="shared" si="61"/>
        <v>2016</v>
      </c>
      <c r="I374" s="19">
        <v>0.24652777777777801</v>
      </c>
      <c r="J374" s="20">
        <f t="shared" si="66"/>
        <v>5</v>
      </c>
      <c r="K374" s="5" t="str">
        <f t="shared" ref="K374:K405" si="67">IF(COUNTA(W374:BN374)=0,"nein","ja")</f>
        <v>ja</v>
      </c>
      <c r="L374" s="5" t="s">
        <v>91</v>
      </c>
      <c r="M374" s="6" t="s">
        <v>74</v>
      </c>
      <c r="N374" s="5">
        <v>18</v>
      </c>
      <c r="O374" s="17" t="s">
        <v>75</v>
      </c>
      <c r="P374" s="17" t="s">
        <v>1823</v>
      </c>
      <c r="R374" s="6" t="s">
        <v>77</v>
      </c>
      <c r="S374" s="2" t="s">
        <v>78</v>
      </c>
      <c r="T374" s="22" t="s">
        <v>79</v>
      </c>
      <c r="X374" s="2">
        <v>350</v>
      </c>
      <c r="Y374" s="2" t="s">
        <v>83</v>
      </c>
      <c r="Z374" s="2" t="s">
        <v>84</v>
      </c>
      <c r="AA374" s="2">
        <v>350</v>
      </c>
      <c r="AB374" s="2" t="s">
        <v>83</v>
      </c>
      <c r="AC374" s="2" t="s">
        <v>84</v>
      </c>
      <c r="AD374" s="2">
        <v>350</v>
      </c>
      <c r="AE374" s="2" t="s">
        <v>83</v>
      </c>
      <c r="AF374" s="2" t="s">
        <v>84</v>
      </c>
      <c r="BE374" s="23" t="str">
        <f t="shared" ref="BE374:BE405" si="68">IF(COUNTA(BI374,BK374,BM374) &gt; 0,"EMF ja","EMF nein")</f>
        <v>EMF nein</v>
      </c>
      <c r="BF374" s="23" t="str">
        <f t="shared" si="58"/>
        <v/>
      </c>
      <c r="BG374" s="23" t="str">
        <f t="shared" si="60"/>
        <v/>
      </c>
      <c r="BH374" s="23">
        <f t="shared" si="59"/>
        <v>0</v>
      </c>
      <c r="BI374" s="44"/>
      <c r="BJ374" s="44"/>
      <c r="BO374" s="2" t="s">
        <v>1824</v>
      </c>
      <c r="BP374" s="3">
        <v>1</v>
      </c>
      <c r="BQ374" s="2" t="s">
        <v>1825</v>
      </c>
    </row>
    <row r="375" spans="1:69" ht="16.149999999999999" customHeight="1" x14ac:dyDescent="0.25">
      <c r="A375" s="16">
        <v>374</v>
      </c>
      <c r="B375" s="17" t="s">
        <v>69</v>
      </c>
      <c r="C375" s="48" t="s">
        <v>381</v>
      </c>
      <c r="D375" s="2" t="s">
        <v>172</v>
      </c>
      <c r="E375" s="48" t="s">
        <v>1826</v>
      </c>
      <c r="F375" s="67">
        <v>42667</v>
      </c>
      <c r="G375" s="3">
        <f t="shared" si="65"/>
        <v>10</v>
      </c>
      <c r="H375" s="3">
        <f t="shared" si="61"/>
        <v>2016</v>
      </c>
      <c r="I375" s="19">
        <v>0.37152777777777801</v>
      </c>
      <c r="J375" s="20">
        <f t="shared" si="66"/>
        <v>8</v>
      </c>
      <c r="K375" s="5" t="str">
        <f t="shared" si="67"/>
        <v>ja</v>
      </c>
      <c r="L375" s="21" t="s">
        <v>73</v>
      </c>
      <c r="M375" s="6" t="s">
        <v>74</v>
      </c>
      <c r="N375" s="5">
        <v>62</v>
      </c>
      <c r="O375" s="17" t="s">
        <v>75</v>
      </c>
      <c r="P375" s="17" t="s">
        <v>1827</v>
      </c>
      <c r="R375" s="6" t="s">
        <v>77</v>
      </c>
      <c r="S375" s="2" t="s">
        <v>132</v>
      </c>
      <c r="T375" s="22" t="s">
        <v>79</v>
      </c>
      <c r="U375" s="2" t="s">
        <v>74</v>
      </c>
      <c r="V375" s="2" t="s">
        <v>79</v>
      </c>
      <c r="X375" s="2">
        <v>122</v>
      </c>
      <c r="Y375" s="2" t="s">
        <v>83</v>
      </c>
      <c r="Z375" s="2" t="s">
        <v>161</v>
      </c>
      <c r="AA375" s="2">
        <v>122</v>
      </c>
      <c r="AB375" s="2" t="s">
        <v>81</v>
      </c>
      <c r="AC375" s="2" t="s">
        <v>161</v>
      </c>
      <c r="AD375" s="2">
        <v>122</v>
      </c>
      <c r="AE375" s="2" t="s">
        <v>81</v>
      </c>
      <c r="AF375" s="2" t="s">
        <v>161</v>
      </c>
      <c r="AJ375" s="2">
        <v>86</v>
      </c>
      <c r="AK375" s="2" t="s">
        <v>81</v>
      </c>
      <c r="AL375" s="2" t="s">
        <v>168</v>
      </c>
      <c r="AM375" s="2">
        <v>86</v>
      </c>
      <c r="AN375" s="2" t="s">
        <v>81</v>
      </c>
      <c r="AO375" s="2" t="s">
        <v>168</v>
      </c>
      <c r="AP375" s="2">
        <v>86</v>
      </c>
      <c r="AQ375" s="2" t="s">
        <v>81</v>
      </c>
      <c r="AR375" s="2" t="s">
        <v>168</v>
      </c>
      <c r="BE375" s="23" t="str">
        <f t="shared" si="68"/>
        <v>EMF nein</v>
      </c>
      <c r="BF375" s="23" t="str">
        <f t="shared" si="58"/>
        <v/>
      </c>
      <c r="BG375" s="23" t="str">
        <f t="shared" si="60"/>
        <v/>
      </c>
      <c r="BH375" s="23">
        <f t="shared" si="59"/>
        <v>0</v>
      </c>
      <c r="BI375" s="44"/>
      <c r="BJ375" s="44"/>
      <c r="BO375" s="2" t="s">
        <v>1828</v>
      </c>
      <c r="BP375" s="3">
        <v>1</v>
      </c>
      <c r="BQ375" s="2" t="s">
        <v>1829</v>
      </c>
    </row>
    <row r="376" spans="1:69" ht="16.149999999999999" customHeight="1" x14ac:dyDescent="0.25">
      <c r="A376" s="16">
        <v>375</v>
      </c>
      <c r="B376" s="17" t="s">
        <v>211</v>
      </c>
      <c r="C376" s="48" t="s">
        <v>456</v>
      </c>
      <c r="D376" s="2" t="s">
        <v>371</v>
      </c>
      <c r="E376" s="48" t="s">
        <v>1830</v>
      </c>
      <c r="F376" s="67">
        <v>42646</v>
      </c>
      <c r="G376" s="3">
        <f t="shared" si="65"/>
        <v>10</v>
      </c>
      <c r="H376" s="3">
        <f t="shared" si="61"/>
        <v>2016</v>
      </c>
      <c r="I376" s="19">
        <v>0.44444444444444398</v>
      </c>
      <c r="J376" s="20">
        <f t="shared" si="66"/>
        <v>10</v>
      </c>
      <c r="K376" s="5" t="str">
        <f t="shared" si="67"/>
        <v>ja</v>
      </c>
      <c r="L376" s="21" t="s">
        <v>73</v>
      </c>
      <c r="M376" s="6" t="s">
        <v>74</v>
      </c>
      <c r="N376" s="5">
        <v>64</v>
      </c>
      <c r="O376" s="17" t="s">
        <v>75</v>
      </c>
      <c r="P376" s="17" t="s">
        <v>1831</v>
      </c>
      <c r="Q376" s="6" t="s">
        <v>186</v>
      </c>
      <c r="R376" s="6" t="s">
        <v>77</v>
      </c>
      <c r="S376" s="2" t="s">
        <v>132</v>
      </c>
      <c r="T376" s="22" t="s">
        <v>79</v>
      </c>
      <c r="W376" s="2" t="s">
        <v>1832</v>
      </c>
      <c r="X376" s="2">
        <v>444</v>
      </c>
      <c r="Y376" s="2" t="s">
        <v>83</v>
      </c>
      <c r="Z376" s="2" t="s">
        <v>168</v>
      </c>
      <c r="AA376" s="2">
        <v>444</v>
      </c>
      <c r="AB376" s="2" t="s">
        <v>83</v>
      </c>
      <c r="AC376" s="2" t="s">
        <v>168</v>
      </c>
      <c r="AD376" s="2">
        <v>444</v>
      </c>
      <c r="AE376" s="2" t="s">
        <v>83</v>
      </c>
      <c r="AF376" s="2" t="s">
        <v>168</v>
      </c>
      <c r="BE376" s="23" t="str">
        <f t="shared" si="68"/>
        <v>EMF nein</v>
      </c>
      <c r="BF376" s="23" t="str">
        <f t="shared" si="58"/>
        <v/>
      </c>
      <c r="BG376" s="23" t="str">
        <f t="shared" si="60"/>
        <v/>
      </c>
      <c r="BH376" s="23">
        <f t="shared" si="59"/>
        <v>0</v>
      </c>
      <c r="BI376" s="44"/>
      <c r="BJ376" s="44"/>
      <c r="BO376" s="2" t="s">
        <v>1833</v>
      </c>
      <c r="BP376" s="3">
        <v>1</v>
      </c>
      <c r="BQ376" s="2" t="s">
        <v>1834</v>
      </c>
    </row>
    <row r="377" spans="1:69" ht="16.149999999999999" customHeight="1" x14ac:dyDescent="0.25">
      <c r="A377" s="16">
        <v>376</v>
      </c>
      <c r="B377" s="17" t="s">
        <v>69</v>
      </c>
      <c r="C377" s="48" t="s">
        <v>540</v>
      </c>
      <c r="D377" s="2" t="s">
        <v>124</v>
      </c>
      <c r="E377" s="48" t="s">
        <v>1809</v>
      </c>
      <c r="F377" s="67">
        <v>42681</v>
      </c>
      <c r="G377" s="3">
        <f t="shared" si="65"/>
        <v>11</v>
      </c>
      <c r="H377" s="3">
        <f t="shared" si="61"/>
        <v>2016</v>
      </c>
      <c r="I377" s="19">
        <v>0.13541666666666699</v>
      </c>
      <c r="J377" s="20">
        <f t="shared" si="66"/>
        <v>3</v>
      </c>
      <c r="K377" s="5" t="str">
        <f t="shared" si="67"/>
        <v>ja</v>
      </c>
      <c r="L377" s="5" t="s">
        <v>91</v>
      </c>
      <c r="M377" s="6" t="s">
        <v>74</v>
      </c>
      <c r="N377" s="5">
        <v>22</v>
      </c>
      <c r="O377" s="17" t="s">
        <v>75</v>
      </c>
      <c r="P377" s="17" t="s">
        <v>1835</v>
      </c>
      <c r="R377" s="6" t="s">
        <v>77</v>
      </c>
      <c r="S377" s="2" t="s">
        <v>78</v>
      </c>
      <c r="T377" s="6" t="s">
        <v>154</v>
      </c>
      <c r="X377" s="2">
        <v>76</v>
      </c>
      <c r="Y377" s="2" t="s">
        <v>81</v>
      </c>
      <c r="Z377" s="2" t="s">
        <v>82</v>
      </c>
      <c r="AA377" s="2">
        <v>76</v>
      </c>
      <c r="AB377" s="2" t="s">
        <v>81</v>
      </c>
      <c r="AC377" s="2" t="s">
        <v>82</v>
      </c>
      <c r="AD377" s="2">
        <v>76</v>
      </c>
      <c r="AE377" s="2" t="s">
        <v>81</v>
      </c>
      <c r="AF377" s="2" t="s">
        <v>82</v>
      </c>
      <c r="AJ377" s="2">
        <v>455</v>
      </c>
      <c r="AK377" s="2" t="s">
        <v>83</v>
      </c>
      <c r="AL377" s="2" t="s">
        <v>168</v>
      </c>
      <c r="AM377" s="2" t="s">
        <v>109</v>
      </c>
      <c r="BE377" s="23" t="str">
        <f t="shared" si="68"/>
        <v>EMF nein</v>
      </c>
      <c r="BF377" s="23" t="str">
        <f t="shared" si="58"/>
        <v/>
      </c>
      <c r="BG377" s="23" t="str">
        <f t="shared" si="60"/>
        <v/>
      </c>
      <c r="BH377" s="23">
        <f t="shared" si="59"/>
        <v>0</v>
      </c>
      <c r="BI377" s="44"/>
      <c r="BJ377" s="44"/>
      <c r="BO377" s="2" t="s">
        <v>1836</v>
      </c>
      <c r="BP377" s="3">
        <v>1</v>
      </c>
      <c r="BQ377" s="2" t="s">
        <v>1837</v>
      </c>
    </row>
    <row r="378" spans="1:69" ht="16.149999999999999" customHeight="1" x14ac:dyDescent="0.25">
      <c r="A378" s="16">
        <v>377</v>
      </c>
      <c r="B378" s="44" t="s">
        <v>69</v>
      </c>
      <c r="C378" s="80" t="s">
        <v>1838</v>
      </c>
      <c r="D378" s="2" t="s">
        <v>896</v>
      </c>
      <c r="E378" s="80" t="s">
        <v>1839</v>
      </c>
      <c r="F378" s="67">
        <v>42679</v>
      </c>
      <c r="G378" s="3">
        <f t="shared" si="65"/>
        <v>11</v>
      </c>
      <c r="H378" s="3">
        <f t="shared" si="61"/>
        <v>2016</v>
      </c>
      <c r="I378" s="19">
        <v>0.50347222222222199</v>
      </c>
      <c r="J378" s="20">
        <f t="shared" si="66"/>
        <v>12</v>
      </c>
      <c r="K378" s="5" t="str">
        <f t="shared" si="67"/>
        <v>ja</v>
      </c>
      <c r="L378" s="5" t="s">
        <v>91</v>
      </c>
      <c r="M378" s="6" t="s">
        <v>74</v>
      </c>
      <c r="N378" s="5">
        <v>67</v>
      </c>
      <c r="O378" s="17" t="s">
        <v>126</v>
      </c>
      <c r="P378" s="17" t="s">
        <v>1840</v>
      </c>
      <c r="Q378" s="6" t="s">
        <v>186</v>
      </c>
      <c r="R378" s="6" t="s">
        <v>335</v>
      </c>
      <c r="T378" s="6" t="s">
        <v>154</v>
      </c>
      <c r="BE378" s="23" t="str">
        <f t="shared" si="68"/>
        <v>EMF ja</v>
      </c>
      <c r="BF378" s="23">
        <f t="shared" si="58"/>
        <v>10</v>
      </c>
      <c r="BG378" s="23" t="str">
        <f t="shared" si="60"/>
        <v>&lt;100m</v>
      </c>
      <c r="BH378" s="23">
        <f t="shared" si="59"/>
        <v>2</v>
      </c>
      <c r="BI378" s="44" t="s">
        <v>162</v>
      </c>
      <c r="BJ378" s="44">
        <v>10</v>
      </c>
      <c r="BK378" s="2" t="s">
        <v>162</v>
      </c>
      <c r="BO378" s="2" t="s">
        <v>1841</v>
      </c>
      <c r="BP378" s="3">
        <v>1</v>
      </c>
      <c r="BQ378" s="2" t="s">
        <v>1842</v>
      </c>
    </row>
    <row r="379" spans="1:69" ht="16.149999999999999" customHeight="1" x14ac:dyDescent="0.25">
      <c r="A379" s="16">
        <v>378</v>
      </c>
      <c r="B379" s="17" t="s">
        <v>69</v>
      </c>
      <c r="C379" s="48" t="s">
        <v>1843</v>
      </c>
      <c r="D379" s="2" t="s">
        <v>158</v>
      </c>
      <c r="E379" s="48" t="s">
        <v>1844</v>
      </c>
      <c r="F379" s="67">
        <v>42680</v>
      </c>
      <c r="G379" s="3">
        <f t="shared" si="65"/>
        <v>11</v>
      </c>
      <c r="H379" s="3">
        <f t="shared" si="61"/>
        <v>2016</v>
      </c>
      <c r="I379" s="19">
        <v>0.70138888888888895</v>
      </c>
      <c r="J379" s="20">
        <f t="shared" si="66"/>
        <v>16</v>
      </c>
      <c r="K379" s="5" t="str">
        <f t="shared" si="67"/>
        <v>ja</v>
      </c>
      <c r="L379" s="21" t="s">
        <v>73</v>
      </c>
      <c r="M379" s="6" t="s">
        <v>74</v>
      </c>
      <c r="N379" s="5">
        <v>85</v>
      </c>
      <c r="O379" s="17" t="s">
        <v>126</v>
      </c>
      <c r="P379" s="17" t="s">
        <v>1845</v>
      </c>
      <c r="Q379" s="6" t="s">
        <v>186</v>
      </c>
      <c r="R379" s="6" t="s">
        <v>77</v>
      </c>
      <c r="S379" s="2" t="s">
        <v>132</v>
      </c>
      <c r="T379" s="6" t="s">
        <v>108</v>
      </c>
      <c r="X379" s="2">
        <v>288</v>
      </c>
      <c r="Y379" s="2" t="s">
        <v>83</v>
      </c>
      <c r="Z379" s="2" t="s">
        <v>84</v>
      </c>
      <c r="AA379" s="2">
        <v>288</v>
      </c>
      <c r="AB379" s="2" t="s">
        <v>81</v>
      </c>
      <c r="AC379" s="2" t="s">
        <v>84</v>
      </c>
      <c r="AJ379" s="2">
        <v>330</v>
      </c>
      <c r="AK379" s="2" t="s">
        <v>81</v>
      </c>
      <c r="AL379" s="2" t="s">
        <v>84</v>
      </c>
      <c r="AM379" s="2">
        <v>330</v>
      </c>
      <c r="AN379" s="2" t="s">
        <v>94</v>
      </c>
      <c r="AO379" s="2" t="s">
        <v>84</v>
      </c>
      <c r="AP379" s="2">
        <v>330</v>
      </c>
      <c r="AQ379" s="2" t="s">
        <v>81</v>
      </c>
      <c r="AR379" s="2" t="s">
        <v>84</v>
      </c>
      <c r="AV379" s="2">
        <v>350</v>
      </c>
      <c r="AW379" s="2" t="s">
        <v>83</v>
      </c>
      <c r="AX379" s="2" t="s">
        <v>84</v>
      </c>
      <c r="AY379" s="2">
        <v>350</v>
      </c>
      <c r="AZ379" s="2" t="s">
        <v>81</v>
      </c>
      <c r="BA379" s="2" t="s">
        <v>84</v>
      </c>
      <c r="BB379" s="2">
        <v>350</v>
      </c>
      <c r="BC379" s="2" t="s">
        <v>81</v>
      </c>
      <c r="BD379" s="2" t="s">
        <v>84</v>
      </c>
      <c r="BE379" s="23" t="str">
        <f t="shared" si="68"/>
        <v>EMF nein</v>
      </c>
      <c r="BF379" s="23" t="str">
        <f t="shared" si="58"/>
        <v/>
      </c>
      <c r="BG379" s="23" t="str">
        <f t="shared" si="60"/>
        <v/>
      </c>
      <c r="BH379" s="23">
        <f t="shared" si="59"/>
        <v>0</v>
      </c>
      <c r="BO379" s="2" t="s">
        <v>1846</v>
      </c>
      <c r="BP379" s="3">
        <v>1</v>
      </c>
      <c r="BQ379" s="2" t="s">
        <v>1847</v>
      </c>
    </row>
    <row r="380" spans="1:69" ht="16.149999999999999" customHeight="1" x14ac:dyDescent="0.25">
      <c r="A380" s="16">
        <v>379</v>
      </c>
      <c r="B380" s="17" t="s">
        <v>69</v>
      </c>
      <c r="C380" s="48" t="s">
        <v>1096</v>
      </c>
      <c r="D380" s="2" t="s">
        <v>1097</v>
      </c>
      <c r="E380" s="48" t="s">
        <v>1848</v>
      </c>
      <c r="F380" s="67">
        <v>42682</v>
      </c>
      <c r="G380" s="3">
        <f t="shared" si="65"/>
        <v>11</v>
      </c>
      <c r="H380" s="3">
        <f t="shared" si="61"/>
        <v>2016</v>
      </c>
      <c r="I380" s="19">
        <v>0.71527777777777801</v>
      </c>
      <c r="J380" s="20">
        <f t="shared" si="66"/>
        <v>17</v>
      </c>
      <c r="K380" s="5" t="str">
        <f t="shared" si="67"/>
        <v>ja</v>
      </c>
      <c r="L380" s="5" t="s">
        <v>91</v>
      </c>
      <c r="M380" s="6" t="s">
        <v>74</v>
      </c>
      <c r="N380" s="5">
        <v>27</v>
      </c>
      <c r="O380" s="2" t="s">
        <v>140</v>
      </c>
      <c r="P380" s="17" t="s">
        <v>1849</v>
      </c>
      <c r="R380" s="6" t="s">
        <v>335</v>
      </c>
      <c r="S380" s="2" t="s">
        <v>78</v>
      </c>
      <c r="T380" s="22" t="s">
        <v>79</v>
      </c>
      <c r="X380" s="2">
        <v>718</v>
      </c>
      <c r="Y380" s="2" t="s">
        <v>81</v>
      </c>
      <c r="Z380" s="2" t="s">
        <v>82</v>
      </c>
      <c r="AA380" s="2">
        <v>718</v>
      </c>
      <c r="AB380" s="2" t="s">
        <v>81</v>
      </c>
      <c r="AC380" s="2" t="s">
        <v>82</v>
      </c>
      <c r="AD380" s="2">
        <v>718</v>
      </c>
      <c r="AE380" s="2" t="s">
        <v>81</v>
      </c>
      <c r="AF380" s="2" t="s">
        <v>82</v>
      </c>
      <c r="BE380" s="23" t="str">
        <f t="shared" si="68"/>
        <v>EMF ja</v>
      </c>
      <c r="BF380" s="23">
        <f t="shared" si="58"/>
        <v>20</v>
      </c>
      <c r="BG380" s="23" t="str">
        <f t="shared" si="60"/>
        <v>&lt;100m</v>
      </c>
      <c r="BH380" s="23">
        <f t="shared" si="59"/>
        <v>2</v>
      </c>
      <c r="BI380" s="44" t="s">
        <v>110</v>
      </c>
      <c r="BJ380" s="44">
        <v>20</v>
      </c>
      <c r="BK380" s="2" t="s">
        <v>110</v>
      </c>
      <c r="BL380" s="2">
        <v>40</v>
      </c>
      <c r="BP380" s="3">
        <v>1</v>
      </c>
      <c r="BQ380" s="2" t="s">
        <v>1850</v>
      </c>
    </row>
    <row r="381" spans="1:69" ht="16.149999999999999" customHeight="1" x14ac:dyDescent="0.25">
      <c r="A381" s="16">
        <v>380</v>
      </c>
      <c r="B381" s="17" t="s">
        <v>211</v>
      </c>
      <c r="C381" s="49" t="s">
        <v>1851</v>
      </c>
      <c r="D381" s="2" t="s">
        <v>89</v>
      </c>
      <c r="E381" s="48" t="s">
        <v>1852</v>
      </c>
      <c r="F381" s="67">
        <v>43015</v>
      </c>
      <c r="G381" s="3">
        <f t="shared" si="65"/>
        <v>10</v>
      </c>
      <c r="H381" s="3">
        <f t="shared" si="61"/>
        <v>2017</v>
      </c>
      <c r="I381" s="19">
        <v>0.27083333333333298</v>
      </c>
      <c r="J381" s="20">
        <f t="shared" si="66"/>
        <v>6</v>
      </c>
      <c r="K381" s="5" t="str">
        <f t="shared" si="67"/>
        <v>ja</v>
      </c>
      <c r="L381" s="5" t="s">
        <v>91</v>
      </c>
      <c r="M381" s="6" t="s">
        <v>115</v>
      </c>
      <c r="N381" s="5">
        <v>56</v>
      </c>
      <c r="O381" s="17" t="s">
        <v>75</v>
      </c>
      <c r="P381" s="17" t="s">
        <v>1027</v>
      </c>
      <c r="R381" s="6" t="s">
        <v>77</v>
      </c>
      <c r="T381" s="22" t="s">
        <v>79</v>
      </c>
      <c r="X381" s="2">
        <v>240</v>
      </c>
      <c r="Y381" s="2" t="s">
        <v>81</v>
      </c>
      <c r="Z381" s="2" t="s">
        <v>84</v>
      </c>
      <c r="AA381" s="2">
        <v>240</v>
      </c>
      <c r="AB381" s="2" t="s">
        <v>81</v>
      </c>
      <c r="AC381" s="2" t="s">
        <v>84</v>
      </c>
      <c r="AD381" s="2">
        <v>240</v>
      </c>
      <c r="AE381" s="2" t="s">
        <v>81</v>
      </c>
      <c r="AF381" s="2" t="s">
        <v>84</v>
      </c>
      <c r="AJ381" s="2">
        <v>103</v>
      </c>
      <c r="AK381" s="2" t="s">
        <v>81</v>
      </c>
      <c r="AL381" s="2" t="s">
        <v>82</v>
      </c>
      <c r="AM381" s="2">
        <v>103</v>
      </c>
      <c r="AN381" s="2" t="s">
        <v>81</v>
      </c>
      <c r="AO381" s="2" t="s">
        <v>82</v>
      </c>
      <c r="AP381" s="2">
        <v>103</v>
      </c>
      <c r="AQ381" s="2" t="s">
        <v>81</v>
      </c>
      <c r="AR381" s="2" t="s">
        <v>82</v>
      </c>
      <c r="BE381" s="23" t="str">
        <f t="shared" si="68"/>
        <v>EMF nein</v>
      </c>
      <c r="BF381" s="23" t="str">
        <f t="shared" ref="BF381:BF444" si="69">IF(SUM(BJ381,BL381,BN381)=0,"",MIN(BJ381,BL381,BN381))</f>
        <v/>
      </c>
      <c r="BG381" s="23" t="str">
        <f t="shared" si="60"/>
        <v/>
      </c>
      <c r="BH381" s="23">
        <f t="shared" ref="BH381:BH444" si="70">COUNTA(BI381,BK381,BM381)</f>
        <v>0</v>
      </c>
      <c r="BO381" s="2" t="s">
        <v>1853</v>
      </c>
      <c r="BP381" s="3">
        <v>1</v>
      </c>
      <c r="BQ381" s="2" t="s">
        <v>1854</v>
      </c>
    </row>
    <row r="382" spans="1:69" ht="16.149999999999999" customHeight="1" x14ac:dyDescent="0.25">
      <c r="A382" s="16">
        <v>381</v>
      </c>
      <c r="B382" s="17" t="s">
        <v>135</v>
      </c>
      <c r="C382" s="48" t="s">
        <v>1851</v>
      </c>
      <c r="D382" s="2" t="s">
        <v>89</v>
      </c>
      <c r="E382" s="48" t="s">
        <v>1855</v>
      </c>
      <c r="F382" s="67">
        <v>43046</v>
      </c>
      <c r="G382" s="3">
        <f t="shared" si="65"/>
        <v>11</v>
      </c>
      <c r="H382" s="3">
        <f t="shared" si="61"/>
        <v>2017</v>
      </c>
      <c r="I382" s="19">
        <v>0.29166666666666702</v>
      </c>
      <c r="J382" s="20">
        <f t="shared" si="66"/>
        <v>7</v>
      </c>
      <c r="K382" s="5" t="str">
        <f t="shared" si="67"/>
        <v>ja</v>
      </c>
      <c r="L382" s="5" t="s">
        <v>91</v>
      </c>
      <c r="M382" s="6" t="s">
        <v>139</v>
      </c>
      <c r="N382" s="5">
        <v>51</v>
      </c>
      <c r="O382" s="17" t="s">
        <v>75</v>
      </c>
      <c r="P382" s="17" t="s">
        <v>1856</v>
      </c>
      <c r="R382" s="6" t="s">
        <v>77</v>
      </c>
      <c r="S382" s="2" t="s">
        <v>1233</v>
      </c>
      <c r="T382" s="22" t="s">
        <v>79</v>
      </c>
      <c r="X382" s="2">
        <v>260</v>
      </c>
      <c r="Y382" s="2" t="s">
        <v>81</v>
      </c>
      <c r="Z382" s="2" t="s">
        <v>84</v>
      </c>
      <c r="AA382" s="2">
        <v>260</v>
      </c>
      <c r="AB382" s="2" t="s">
        <v>81</v>
      </c>
      <c r="AC382" s="2" t="s">
        <v>84</v>
      </c>
      <c r="AD382" s="2">
        <v>260</v>
      </c>
      <c r="AE382" s="2" t="s">
        <v>81</v>
      </c>
      <c r="AF382" s="2" t="s">
        <v>84</v>
      </c>
      <c r="AJ382" s="2">
        <v>103</v>
      </c>
      <c r="AK382" s="2" t="s">
        <v>81</v>
      </c>
      <c r="AL382" s="2" t="s">
        <v>82</v>
      </c>
      <c r="AM382" s="2">
        <v>103</v>
      </c>
      <c r="AN382" s="2" t="s">
        <v>81</v>
      </c>
      <c r="AO382" s="2" t="s">
        <v>82</v>
      </c>
      <c r="AP382" s="2">
        <v>103</v>
      </c>
      <c r="AQ382" s="2" t="s">
        <v>81</v>
      </c>
      <c r="AR382" s="2" t="s">
        <v>82</v>
      </c>
      <c r="BE382" s="23" t="str">
        <f t="shared" si="68"/>
        <v>EMF nein</v>
      </c>
      <c r="BF382" s="23" t="str">
        <f t="shared" si="69"/>
        <v/>
      </c>
      <c r="BG382" s="23" t="str">
        <f t="shared" si="60"/>
        <v/>
      </c>
      <c r="BH382" s="23">
        <f t="shared" si="70"/>
        <v>0</v>
      </c>
      <c r="BO382" s="2" t="s">
        <v>1857</v>
      </c>
      <c r="BP382" s="3">
        <v>1</v>
      </c>
      <c r="BQ382" s="2" t="s">
        <v>1858</v>
      </c>
    </row>
    <row r="383" spans="1:69" ht="16.149999999999999" customHeight="1" x14ac:dyDescent="0.25">
      <c r="A383" s="16">
        <v>382</v>
      </c>
      <c r="B383" s="17" t="s">
        <v>87</v>
      </c>
      <c r="C383" s="48" t="s">
        <v>1345</v>
      </c>
      <c r="D383" s="2" t="s">
        <v>124</v>
      </c>
      <c r="E383" s="48" t="s">
        <v>1859</v>
      </c>
      <c r="F383" s="67">
        <v>42976</v>
      </c>
      <c r="G383" s="3">
        <f t="shared" si="65"/>
        <v>8</v>
      </c>
      <c r="H383" s="3">
        <f t="shared" si="61"/>
        <v>2017</v>
      </c>
      <c r="I383" s="19">
        <v>0.6875</v>
      </c>
      <c r="J383" s="20">
        <f t="shared" si="66"/>
        <v>16</v>
      </c>
      <c r="K383" s="5" t="str">
        <f t="shared" si="67"/>
        <v>ja</v>
      </c>
      <c r="L383" s="21" t="s">
        <v>73</v>
      </c>
      <c r="M383" s="6" t="s">
        <v>74</v>
      </c>
      <c r="N383" s="5">
        <v>79</v>
      </c>
      <c r="O383" s="2" t="s">
        <v>140</v>
      </c>
      <c r="P383" s="17" t="s">
        <v>1860</v>
      </c>
      <c r="R383" s="6" t="s">
        <v>77</v>
      </c>
      <c r="T383" s="6" t="s">
        <v>154</v>
      </c>
      <c r="X383" s="2">
        <v>80</v>
      </c>
      <c r="Y383" s="2" t="s">
        <v>94</v>
      </c>
      <c r="Z383" s="2" t="s">
        <v>84</v>
      </c>
      <c r="AA383" s="2">
        <v>80</v>
      </c>
      <c r="AB383" s="2" t="s">
        <v>94</v>
      </c>
      <c r="AC383" s="2" t="s">
        <v>84</v>
      </c>
      <c r="AD383" s="2">
        <v>80</v>
      </c>
      <c r="AE383" s="2" t="s">
        <v>94</v>
      </c>
      <c r="AF383" s="2" t="s">
        <v>84</v>
      </c>
      <c r="BE383" s="23" t="str">
        <f t="shared" si="68"/>
        <v>EMF nein</v>
      </c>
      <c r="BF383" s="23" t="str">
        <f t="shared" si="69"/>
        <v/>
      </c>
      <c r="BG383" s="23" t="str">
        <f t="shared" si="60"/>
        <v/>
      </c>
      <c r="BH383" s="23">
        <f t="shared" si="70"/>
        <v>0</v>
      </c>
      <c r="BO383" s="2" t="s">
        <v>1861</v>
      </c>
      <c r="BP383" s="3">
        <v>1</v>
      </c>
      <c r="BQ383" s="2" t="s">
        <v>1862</v>
      </c>
    </row>
    <row r="384" spans="1:69" ht="16.149999999999999" customHeight="1" x14ac:dyDescent="0.25">
      <c r="A384" s="16">
        <v>383</v>
      </c>
      <c r="B384" s="17" t="s">
        <v>87</v>
      </c>
      <c r="C384" s="48" t="s">
        <v>6314</v>
      </c>
      <c r="D384" s="2" t="s">
        <v>145</v>
      </c>
      <c r="E384" s="48" t="s">
        <v>1863</v>
      </c>
      <c r="F384" s="67">
        <v>42684</v>
      </c>
      <c r="G384" s="3">
        <f t="shared" si="65"/>
        <v>11</v>
      </c>
      <c r="H384" s="3">
        <f t="shared" si="61"/>
        <v>2016</v>
      </c>
      <c r="I384" s="19">
        <v>0.47569444444444398</v>
      </c>
      <c r="J384" s="20">
        <f t="shared" si="66"/>
        <v>11</v>
      </c>
      <c r="K384" s="5" t="str">
        <f t="shared" si="67"/>
        <v>ja</v>
      </c>
      <c r="L384" s="5" t="s">
        <v>91</v>
      </c>
      <c r="M384" s="6" t="s">
        <v>74</v>
      </c>
      <c r="N384" s="5">
        <v>72</v>
      </c>
      <c r="O384" s="17" t="s">
        <v>75</v>
      </c>
      <c r="P384" s="17" t="s">
        <v>1864</v>
      </c>
      <c r="R384" s="6" t="s">
        <v>77</v>
      </c>
      <c r="T384" s="22" t="s">
        <v>79</v>
      </c>
      <c r="X384" s="2">
        <v>205</v>
      </c>
      <c r="Y384" s="2" t="s">
        <v>81</v>
      </c>
      <c r="Z384" s="2" t="s">
        <v>161</v>
      </c>
      <c r="AD384" s="2">
        <v>205</v>
      </c>
      <c r="AE384" s="2" t="s">
        <v>81</v>
      </c>
      <c r="AF384" s="2" t="s">
        <v>161</v>
      </c>
      <c r="AJ384" s="2">
        <v>487</v>
      </c>
      <c r="AK384" s="2" t="s">
        <v>83</v>
      </c>
      <c r="AL384" s="2" t="s">
        <v>168</v>
      </c>
      <c r="AM384" s="2">
        <v>487</v>
      </c>
      <c r="AN384" s="2" t="s">
        <v>81</v>
      </c>
      <c r="AO384" s="2" t="s">
        <v>168</v>
      </c>
      <c r="AP384" s="2">
        <v>487</v>
      </c>
      <c r="AQ384" s="2" t="s">
        <v>81</v>
      </c>
      <c r="AR384" s="2" t="s">
        <v>168</v>
      </c>
      <c r="BE384" s="23" t="str">
        <f t="shared" si="68"/>
        <v>EMF nein</v>
      </c>
      <c r="BF384" s="23" t="str">
        <f t="shared" si="69"/>
        <v/>
      </c>
      <c r="BG384" s="23" t="str">
        <f t="shared" si="60"/>
        <v/>
      </c>
      <c r="BH384" s="23">
        <f t="shared" si="70"/>
        <v>0</v>
      </c>
      <c r="BO384" s="2" t="s">
        <v>1865</v>
      </c>
      <c r="BP384" s="3">
        <v>1</v>
      </c>
      <c r="BQ384" s="2" t="s">
        <v>1866</v>
      </c>
    </row>
    <row r="385" spans="1:71" ht="16.149999999999999" customHeight="1" x14ac:dyDescent="0.25">
      <c r="A385" s="16">
        <v>384</v>
      </c>
      <c r="B385" s="17" t="s">
        <v>69</v>
      </c>
      <c r="C385" s="24" t="s">
        <v>1025</v>
      </c>
      <c r="D385" s="17" t="s">
        <v>113</v>
      </c>
      <c r="E385" s="24" t="s">
        <v>1867</v>
      </c>
      <c r="F385" s="18">
        <v>42685</v>
      </c>
      <c r="G385" s="3">
        <f t="shared" si="65"/>
        <v>11</v>
      </c>
      <c r="H385" s="23">
        <f t="shared" si="61"/>
        <v>2016</v>
      </c>
      <c r="I385" s="19">
        <v>0.6875</v>
      </c>
      <c r="J385" s="20">
        <f t="shared" si="66"/>
        <v>16</v>
      </c>
      <c r="K385" s="21" t="str">
        <f t="shared" si="67"/>
        <v>ja</v>
      </c>
      <c r="L385" s="21" t="s">
        <v>91</v>
      </c>
      <c r="M385" s="22" t="s">
        <v>74</v>
      </c>
      <c r="N385" s="21">
        <v>65</v>
      </c>
      <c r="O385" s="17" t="s">
        <v>75</v>
      </c>
      <c r="P385" s="17" t="s">
        <v>1868</v>
      </c>
      <c r="Q385" s="22"/>
      <c r="R385" s="22"/>
      <c r="S385" s="17" t="s">
        <v>1233</v>
      </c>
      <c r="T385" s="22" t="s">
        <v>108</v>
      </c>
      <c r="U385" s="17" t="s">
        <v>208</v>
      </c>
      <c r="V385" s="17" t="s">
        <v>79</v>
      </c>
      <c r="W385" s="17"/>
      <c r="X385" s="17">
        <v>200</v>
      </c>
      <c r="Y385" s="17" t="s">
        <v>81</v>
      </c>
      <c r="Z385" s="17" t="s">
        <v>84</v>
      </c>
      <c r="AA385" s="17">
        <v>200</v>
      </c>
      <c r="AB385" s="17" t="s">
        <v>94</v>
      </c>
      <c r="AC385" s="17" t="s">
        <v>84</v>
      </c>
      <c r="AD385" s="17">
        <v>200</v>
      </c>
      <c r="AE385" s="17" t="s">
        <v>83</v>
      </c>
      <c r="AF385" s="17" t="s">
        <v>84</v>
      </c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23" t="str">
        <f t="shared" si="68"/>
        <v>EMF nein</v>
      </c>
      <c r="BF385" s="23" t="str">
        <f t="shared" si="69"/>
        <v/>
      </c>
      <c r="BG385" s="23" t="str">
        <f t="shared" si="60"/>
        <v/>
      </c>
      <c r="BH385" s="23">
        <f t="shared" si="70"/>
        <v>0</v>
      </c>
      <c r="BI385" s="17"/>
      <c r="BJ385" s="17"/>
      <c r="BK385" s="17"/>
      <c r="BL385" s="17"/>
      <c r="BM385" s="17"/>
      <c r="BN385" s="17"/>
      <c r="BO385" s="17" t="s">
        <v>1869</v>
      </c>
      <c r="BP385" s="23">
        <v>1</v>
      </c>
      <c r="BQ385" s="2" t="s">
        <v>1870</v>
      </c>
    </row>
    <row r="386" spans="1:71" ht="16.149999999999999" customHeight="1" x14ac:dyDescent="0.25">
      <c r="A386" s="468">
        <v>385</v>
      </c>
      <c r="B386" s="17" t="s">
        <v>87</v>
      </c>
      <c r="C386" s="48" t="s">
        <v>491</v>
      </c>
      <c r="D386" s="2" t="s">
        <v>264</v>
      </c>
      <c r="E386" s="48" t="s">
        <v>1876</v>
      </c>
      <c r="F386" s="67">
        <v>43046</v>
      </c>
      <c r="G386" s="3">
        <f>IF(F386&lt;&gt;"",MONTH(F386),"")</f>
        <v>11</v>
      </c>
      <c r="H386" s="3">
        <f>IF(F386&lt;&gt;"",YEAR(F386),"")</f>
        <v>2017</v>
      </c>
      <c r="I386" s="19">
        <v>0.72916666666666696</v>
      </c>
      <c r="J386" s="20">
        <f>IF(I386&lt;&gt;"",HOUR(I386),"")</f>
        <v>17</v>
      </c>
      <c r="K386" s="5" t="str">
        <f>IF(COUNTA(W386:BN386)=0,"nein","ja")</f>
        <v>ja</v>
      </c>
      <c r="L386" s="5" t="s">
        <v>91</v>
      </c>
      <c r="M386" s="6" t="s">
        <v>74</v>
      </c>
      <c r="N386" s="5">
        <v>90</v>
      </c>
      <c r="O386" s="17" t="s">
        <v>75</v>
      </c>
      <c r="P386" s="17" t="s">
        <v>1877</v>
      </c>
      <c r="R386" s="6" t="s">
        <v>77</v>
      </c>
      <c r="T386" s="22"/>
      <c r="U386" s="2" t="s">
        <v>208</v>
      </c>
      <c r="V386" s="2" t="s">
        <v>79</v>
      </c>
      <c r="X386" s="2">
        <v>285</v>
      </c>
      <c r="Y386" s="2" t="s">
        <v>81</v>
      </c>
      <c r="Z386" s="2" t="s">
        <v>82</v>
      </c>
      <c r="AA386" s="2">
        <v>285</v>
      </c>
      <c r="AB386" s="2" t="s">
        <v>81</v>
      </c>
      <c r="AC386" s="2" t="s">
        <v>82</v>
      </c>
      <c r="AD386" s="2">
        <v>285</v>
      </c>
      <c r="AE386" s="2" t="s">
        <v>81</v>
      </c>
      <c r="AF386" s="2" t="s">
        <v>82</v>
      </c>
      <c r="AJ386" s="2">
        <v>318</v>
      </c>
      <c r="AK386" s="2" t="s">
        <v>81</v>
      </c>
      <c r="AL386" s="2" t="s">
        <v>84</v>
      </c>
      <c r="AM386" s="2">
        <v>318</v>
      </c>
      <c r="AN386" s="2" t="s">
        <v>94</v>
      </c>
      <c r="AO386" s="2" t="s">
        <v>84</v>
      </c>
      <c r="AP386" s="2">
        <v>318</v>
      </c>
      <c r="AQ386" s="2" t="s">
        <v>81</v>
      </c>
      <c r="AR386" s="2" t="s">
        <v>84</v>
      </c>
      <c r="BE386" s="23" t="str">
        <f>IF(COUNTA(BI386,BK386,BM386) &gt; 0,"EMF ja","EMF nein")</f>
        <v>EMF nein</v>
      </c>
      <c r="BF386" s="23" t="str">
        <f>IF(SUM(BJ386,BL386,BN386)=0,"",MIN(BJ386,BL386,BN386))</f>
        <v/>
      </c>
      <c r="BG386" s="23" t="str">
        <f>IF(BF386="","",IF(BF386&lt;100,"&lt;100m",IF(AND(BF386&gt;99, BF386&lt;500),"100-499m",IF(BF386&gt;499,"500+m",""))))</f>
        <v/>
      </c>
      <c r="BH386" s="23">
        <f>COUNTA(BI386,BK386,BM386)</f>
        <v>0</v>
      </c>
      <c r="BO386" s="2" t="s">
        <v>1878</v>
      </c>
      <c r="BP386" s="3">
        <v>1</v>
      </c>
      <c r="BQ386" s="2" t="s">
        <v>1875</v>
      </c>
    </row>
    <row r="387" spans="1:71" ht="16.149999999999999" customHeight="1" x14ac:dyDescent="0.25">
      <c r="A387" s="311">
        <v>386</v>
      </c>
      <c r="B387" s="17" t="s">
        <v>211</v>
      </c>
      <c r="C387" s="48" t="s">
        <v>1871</v>
      </c>
      <c r="D387" s="2" t="s">
        <v>124</v>
      </c>
      <c r="E387" s="48" t="s">
        <v>1872</v>
      </c>
      <c r="F387" s="67">
        <v>42688</v>
      </c>
      <c r="G387" s="3">
        <f>IF(F387&lt;&gt;"",MONTH(F387),"")</f>
        <v>11</v>
      </c>
      <c r="H387" s="3">
        <f>IF(F387&lt;&gt;"",YEAR(F387),"")</f>
        <v>2016</v>
      </c>
      <c r="I387" s="19">
        <v>0.69444444444444398</v>
      </c>
      <c r="J387" s="20">
        <f>IF(I387&lt;&gt;"",HOUR(I387),"")</f>
        <v>16</v>
      </c>
      <c r="K387" s="5" t="str">
        <f>IF(COUNTA(W387:BN387)=0,"nein","ja")</f>
        <v>ja</v>
      </c>
      <c r="L387" s="21" t="s">
        <v>73</v>
      </c>
      <c r="M387" s="6" t="s">
        <v>74</v>
      </c>
      <c r="N387" s="5">
        <v>38</v>
      </c>
      <c r="O387" s="6" t="s">
        <v>101</v>
      </c>
      <c r="P387" s="17" t="s">
        <v>1873</v>
      </c>
      <c r="Q387" s="6" t="s">
        <v>186</v>
      </c>
      <c r="R387" s="6" t="s">
        <v>77</v>
      </c>
      <c r="T387" s="22" t="s">
        <v>79</v>
      </c>
      <c r="W387" s="2" t="s">
        <v>1874</v>
      </c>
      <c r="X387" s="2">
        <v>50</v>
      </c>
      <c r="Y387" s="2" t="s">
        <v>94</v>
      </c>
      <c r="Z387" s="2" t="s">
        <v>84</v>
      </c>
      <c r="AA387" s="2">
        <v>50</v>
      </c>
      <c r="AB387" s="2" t="s">
        <v>94</v>
      </c>
      <c r="AC387" s="2" t="s">
        <v>84</v>
      </c>
      <c r="AJ387" s="392">
        <v>50</v>
      </c>
      <c r="AK387" s="392" t="s">
        <v>94</v>
      </c>
      <c r="AL387" s="392" t="s">
        <v>84</v>
      </c>
      <c r="AM387" s="392">
        <v>50</v>
      </c>
      <c r="AN387" s="392" t="s">
        <v>94</v>
      </c>
      <c r="AO387" s="392" t="s">
        <v>84</v>
      </c>
      <c r="AV387" s="392">
        <v>50</v>
      </c>
      <c r="AW387" s="392" t="s">
        <v>94</v>
      </c>
      <c r="AX387" s="392" t="s">
        <v>84</v>
      </c>
      <c r="AY387" s="392">
        <v>50</v>
      </c>
      <c r="AZ387" s="392" t="s">
        <v>94</v>
      </c>
      <c r="BA387" s="392" t="s">
        <v>84</v>
      </c>
      <c r="BE387" s="23" t="str">
        <f>IF(COUNTA(BI387,BK387,BM387) &gt; 0,"EMF ja","EMF nein")</f>
        <v>EMF ja</v>
      </c>
      <c r="BF387" s="23">
        <f>IF(SUM(BJ387,BL387,BN387)=0,"",MIN(BJ387,BL387,BN387))</f>
        <v>700</v>
      </c>
      <c r="BG387" s="23" t="str">
        <f>IF(BF387="","",IF(BF387&lt;100,"&lt;100m",IF(AND(BF387&gt;99, BF387&lt;500),"100-499m",IF(BF387&gt;499,"500+m",""))))</f>
        <v>500+m</v>
      </c>
      <c r="BH387" s="23">
        <f>COUNTA(BI387,BK387,BM387)</f>
        <v>3</v>
      </c>
      <c r="BI387" s="2" t="s">
        <v>3361</v>
      </c>
      <c r="BJ387" s="2">
        <v>700</v>
      </c>
      <c r="BK387" s="2" t="s">
        <v>162</v>
      </c>
      <c r="BL387" s="2">
        <v>1100</v>
      </c>
      <c r="BM387" s="2" t="s">
        <v>162</v>
      </c>
      <c r="BN387" s="2">
        <v>1300</v>
      </c>
      <c r="BO387" s="2" t="s">
        <v>22414</v>
      </c>
      <c r="BP387" s="3">
        <v>1</v>
      </c>
      <c r="BR387" s="135" t="s">
        <v>22415</v>
      </c>
      <c r="BS387" s="2" t="s">
        <v>1879</v>
      </c>
    </row>
    <row r="388" spans="1:71" ht="16.149999999999999" customHeight="1" x14ac:dyDescent="0.25">
      <c r="A388" s="468">
        <v>387</v>
      </c>
      <c r="B388" s="17" t="s">
        <v>211</v>
      </c>
      <c r="C388" s="48" t="s">
        <v>1305</v>
      </c>
      <c r="D388" s="2" t="s">
        <v>89</v>
      </c>
      <c r="E388" s="48" t="s">
        <v>1509</v>
      </c>
      <c r="F388" s="67">
        <v>42694</v>
      </c>
      <c r="G388" s="3">
        <f t="shared" si="65"/>
        <v>11</v>
      </c>
      <c r="H388" s="3">
        <f t="shared" ref="H388:H450" si="71">IF(F388&lt;&gt;"",YEAR(F388),"")</f>
        <v>2016</v>
      </c>
      <c r="I388" s="19">
        <v>0.47916666666666702</v>
      </c>
      <c r="J388" s="20">
        <f t="shared" si="66"/>
        <v>11</v>
      </c>
      <c r="K388" s="5" t="str">
        <f t="shared" si="67"/>
        <v>ja</v>
      </c>
      <c r="L388" s="5" t="s">
        <v>91</v>
      </c>
      <c r="M388" s="6" t="s">
        <v>74</v>
      </c>
      <c r="N388" s="5">
        <v>59</v>
      </c>
      <c r="O388" s="17" t="s">
        <v>126</v>
      </c>
      <c r="P388" s="17" t="s">
        <v>1880</v>
      </c>
      <c r="Q388" s="6" t="s">
        <v>186</v>
      </c>
      <c r="R388" s="6" t="s">
        <v>77</v>
      </c>
      <c r="T388" s="22" t="s">
        <v>79</v>
      </c>
      <c r="U388" s="2" t="s">
        <v>74</v>
      </c>
      <c r="X388" s="2">
        <v>129</v>
      </c>
      <c r="Y388" s="2" t="s">
        <v>83</v>
      </c>
      <c r="Z388" s="2" t="s">
        <v>82</v>
      </c>
      <c r="AA388" s="2">
        <v>129</v>
      </c>
      <c r="AB388" s="2" t="s">
        <v>81</v>
      </c>
      <c r="AC388" s="2" t="s">
        <v>82</v>
      </c>
      <c r="AD388" s="2">
        <v>129</v>
      </c>
      <c r="AE388" s="2" t="s">
        <v>83</v>
      </c>
      <c r="AF388" s="2" t="s">
        <v>82</v>
      </c>
      <c r="BE388" s="23" t="str">
        <f t="shared" si="68"/>
        <v>EMF ja</v>
      </c>
      <c r="BF388" s="23">
        <f t="shared" si="69"/>
        <v>80</v>
      </c>
      <c r="BG388" s="23" t="str">
        <f t="shared" ref="BG388:BG449" si="72">IF(BF388="","",IF(BF388&lt;100,"&lt;100m",IF(AND(BF388&gt;99, BF388&lt;500),"100-499m",IF(BF388&gt;499,"500+m",""))))</f>
        <v>&lt;100m</v>
      </c>
      <c r="BH388" s="23">
        <f t="shared" si="70"/>
        <v>1</v>
      </c>
      <c r="BI388" s="44" t="s">
        <v>162</v>
      </c>
      <c r="BJ388" s="44">
        <v>80</v>
      </c>
      <c r="BO388" s="2" t="s">
        <v>1881</v>
      </c>
      <c r="BP388" s="3">
        <v>1</v>
      </c>
      <c r="BQ388" s="2" t="s">
        <v>1882</v>
      </c>
    </row>
    <row r="389" spans="1:71" ht="16.149999999999999" customHeight="1" x14ac:dyDescent="0.25">
      <c r="A389" s="16">
        <v>388</v>
      </c>
      <c r="B389" s="17" t="s">
        <v>211</v>
      </c>
      <c r="C389" s="48" t="s">
        <v>119</v>
      </c>
      <c r="D389" s="2" t="s">
        <v>89</v>
      </c>
      <c r="E389" s="48" t="s">
        <v>1883</v>
      </c>
      <c r="F389" s="67">
        <v>43047</v>
      </c>
      <c r="G389" s="3">
        <f t="shared" si="65"/>
        <v>11</v>
      </c>
      <c r="H389" s="3">
        <f t="shared" si="71"/>
        <v>2017</v>
      </c>
      <c r="I389" s="19">
        <v>0.41666666666666702</v>
      </c>
      <c r="J389" s="20">
        <f t="shared" si="66"/>
        <v>10</v>
      </c>
      <c r="K389" s="5" t="str">
        <f t="shared" si="67"/>
        <v>ja</v>
      </c>
      <c r="L389" s="21" t="s">
        <v>73</v>
      </c>
      <c r="M389" s="6" t="s">
        <v>74</v>
      </c>
      <c r="N389" s="5">
        <v>57</v>
      </c>
      <c r="O389" s="17" t="s">
        <v>75</v>
      </c>
      <c r="P389" s="17" t="s">
        <v>1884</v>
      </c>
      <c r="Q389" s="6" t="s">
        <v>186</v>
      </c>
      <c r="R389" s="6" t="s">
        <v>77</v>
      </c>
      <c r="T389" s="22"/>
      <c r="U389" s="2" t="s">
        <v>74</v>
      </c>
      <c r="V389" s="2" t="s">
        <v>79</v>
      </c>
      <c r="X389" s="2">
        <v>50</v>
      </c>
      <c r="Y389" s="2" t="s">
        <v>83</v>
      </c>
      <c r="Z389" s="2" t="s">
        <v>82</v>
      </c>
      <c r="AA389" s="2">
        <v>50</v>
      </c>
      <c r="AB389" s="2" t="s">
        <v>81</v>
      </c>
      <c r="AC389" s="2" t="s">
        <v>82</v>
      </c>
      <c r="AD389" s="2">
        <v>50</v>
      </c>
      <c r="AE389" s="2" t="s">
        <v>83</v>
      </c>
      <c r="AF389" s="2" t="s">
        <v>82</v>
      </c>
      <c r="AJ389" s="2">
        <v>180</v>
      </c>
      <c r="AK389" s="2" t="s">
        <v>81</v>
      </c>
      <c r="AL389" s="2" t="s">
        <v>84</v>
      </c>
      <c r="AP389" s="2">
        <v>180</v>
      </c>
      <c r="AQ389" s="2" t="s">
        <v>83</v>
      </c>
      <c r="AR389" s="2" t="s">
        <v>84</v>
      </c>
      <c r="BE389" s="23" t="str">
        <f t="shared" si="68"/>
        <v>EMF nein</v>
      </c>
      <c r="BF389" s="23" t="str">
        <f t="shared" si="69"/>
        <v/>
      </c>
      <c r="BG389" s="23" t="str">
        <f t="shared" si="72"/>
        <v/>
      </c>
      <c r="BH389" s="23">
        <f t="shared" si="70"/>
        <v>0</v>
      </c>
      <c r="BP389" s="3">
        <v>1</v>
      </c>
      <c r="BQ389" s="2" t="s">
        <v>1885</v>
      </c>
    </row>
    <row r="390" spans="1:71" ht="16.149999999999999" customHeight="1" x14ac:dyDescent="0.25">
      <c r="A390" s="16">
        <v>389</v>
      </c>
      <c r="B390" s="17" t="s">
        <v>211</v>
      </c>
      <c r="C390" s="24" t="s">
        <v>1213</v>
      </c>
      <c r="D390" s="2" t="s">
        <v>896</v>
      </c>
      <c r="E390" s="48" t="s">
        <v>1886</v>
      </c>
      <c r="F390" s="67">
        <v>43046</v>
      </c>
      <c r="G390" s="3">
        <f t="shared" si="65"/>
        <v>11</v>
      </c>
      <c r="H390" s="3">
        <f t="shared" si="71"/>
        <v>2017</v>
      </c>
      <c r="I390" s="19">
        <v>0.57361111111111096</v>
      </c>
      <c r="J390" s="20">
        <f t="shared" si="66"/>
        <v>13</v>
      </c>
      <c r="K390" s="5" t="str">
        <f t="shared" si="67"/>
        <v>ja</v>
      </c>
      <c r="L390" s="21" t="s">
        <v>73</v>
      </c>
      <c r="M390" s="6" t="s">
        <v>74</v>
      </c>
      <c r="N390" s="5">
        <v>73</v>
      </c>
      <c r="O390" s="6" t="s">
        <v>101</v>
      </c>
      <c r="P390" s="17" t="s">
        <v>1884</v>
      </c>
      <c r="R390" s="6" t="s">
        <v>77</v>
      </c>
      <c r="T390" s="22"/>
      <c r="X390" s="2">
        <v>136</v>
      </c>
      <c r="Y390" s="2" t="s">
        <v>94</v>
      </c>
      <c r="Z390" s="2" t="s">
        <v>168</v>
      </c>
      <c r="AD390" s="2">
        <v>136</v>
      </c>
      <c r="AE390" s="2" t="s">
        <v>94</v>
      </c>
      <c r="AF390" s="2" t="s">
        <v>168</v>
      </c>
      <c r="AJ390" s="392">
        <v>136</v>
      </c>
      <c r="AK390" s="392" t="s">
        <v>94</v>
      </c>
      <c r="AL390" s="392" t="s">
        <v>168</v>
      </c>
      <c r="AM390" s="392"/>
      <c r="AN390" s="392"/>
      <c r="AO390" s="392"/>
      <c r="AP390" s="392">
        <v>136</v>
      </c>
      <c r="AQ390" s="392" t="s">
        <v>94</v>
      </c>
      <c r="AR390" s="392" t="s">
        <v>168</v>
      </c>
      <c r="AV390" s="392">
        <v>136</v>
      </c>
      <c r="AW390" s="392" t="s">
        <v>94</v>
      </c>
      <c r="AX390" s="392" t="s">
        <v>168</v>
      </c>
      <c r="AY390" s="392"/>
      <c r="AZ390" s="392"/>
      <c r="BA390" s="392"/>
      <c r="BB390" s="392">
        <v>136</v>
      </c>
      <c r="BC390" s="392" t="s">
        <v>94</v>
      </c>
      <c r="BD390" s="392" t="s">
        <v>168</v>
      </c>
      <c r="BE390" s="23" t="str">
        <f t="shared" si="68"/>
        <v>EMF nein</v>
      </c>
      <c r="BF390" s="23" t="str">
        <f t="shared" si="69"/>
        <v/>
      </c>
      <c r="BG390" s="23" t="str">
        <f t="shared" si="72"/>
        <v/>
      </c>
      <c r="BH390" s="23">
        <f t="shared" si="70"/>
        <v>0</v>
      </c>
      <c r="BO390" s="2" t="s">
        <v>1887</v>
      </c>
      <c r="BP390" s="3">
        <v>1</v>
      </c>
      <c r="BQ390" s="2" t="s">
        <v>1888</v>
      </c>
    </row>
    <row r="391" spans="1:71" ht="16.149999999999999" customHeight="1" x14ac:dyDescent="0.25">
      <c r="A391" s="16">
        <v>390</v>
      </c>
      <c r="B391" s="17" t="s">
        <v>69</v>
      </c>
      <c r="C391" s="48" t="s">
        <v>1889</v>
      </c>
      <c r="D391" s="2" t="s">
        <v>124</v>
      </c>
      <c r="E391" s="48" t="s">
        <v>1890</v>
      </c>
      <c r="F391" s="67">
        <v>42679</v>
      </c>
      <c r="G391" s="3">
        <f t="shared" si="65"/>
        <v>11</v>
      </c>
      <c r="H391" s="3">
        <f t="shared" si="71"/>
        <v>2016</v>
      </c>
      <c r="I391" s="19">
        <v>0.60416666666666696</v>
      </c>
      <c r="J391" s="20">
        <f t="shared" si="66"/>
        <v>14</v>
      </c>
      <c r="K391" s="5" t="str">
        <f t="shared" si="67"/>
        <v>ja</v>
      </c>
      <c r="L391" s="5" t="s">
        <v>91</v>
      </c>
      <c r="M391" s="6" t="s">
        <v>74</v>
      </c>
      <c r="N391" s="5">
        <v>63</v>
      </c>
      <c r="O391" s="2" t="s">
        <v>140</v>
      </c>
      <c r="P391" s="17" t="s">
        <v>1891</v>
      </c>
      <c r="Q391" s="6" t="s">
        <v>186</v>
      </c>
      <c r="R391" s="6" t="s">
        <v>77</v>
      </c>
      <c r="S391" s="2" t="s">
        <v>78</v>
      </c>
      <c r="T391" s="22" t="s">
        <v>79</v>
      </c>
      <c r="X391" s="2">
        <v>380</v>
      </c>
      <c r="Y391" s="2" t="s">
        <v>83</v>
      </c>
      <c r="Z391" s="2" t="s">
        <v>82</v>
      </c>
      <c r="AA391" s="2">
        <v>388</v>
      </c>
      <c r="AB391" s="2" t="s">
        <v>81</v>
      </c>
      <c r="AC391" s="2" t="s">
        <v>82</v>
      </c>
      <c r="AD391" s="2">
        <v>388</v>
      </c>
      <c r="AE391" s="2" t="s">
        <v>81</v>
      </c>
      <c r="AF391" s="2" t="s">
        <v>82</v>
      </c>
      <c r="BE391" s="23" t="str">
        <f t="shared" si="68"/>
        <v>EMF nein</v>
      </c>
      <c r="BF391" s="23" t="str">
        <f t="shared" si="69"/>
        <v/>
      </c>
      <c r="BG391" s="23" t="str">
        <f t="shared" si="72"/>
        <v/>
      </c>
      <c r="BH391" s="23">
        <f t="shared" si="70"/>
        <v>0</v>
      </c>
      <c r="BO391" s="2" t="s">
        <v>1892</v>
      </c>
      <c r="BP391" s="3">
        <v>1</v>
      </c>
      <c r="BQ391" s="2" t="s">
        <v>1893</v>
      </c>
    </row>
    <row r="392" spans="1:71" ht="16.149999999999999" customHeight="1" x14ac:dyDescent="0.25">
      <c r="A392" s="16">
        <v>391</v>
      </c>
      <c r="B392" s="17" t="s">
        <v>69</v>
      </c>
      <c r="C392" s="48" t="s">
        <v>1767</v>
      </c>
      <c r="D392" s="2" t="s">
        <v>124</v>
      </c>
      <c r="E392" s="48" t="s">
        <v>1890</v>
      </c>
      <c r="F392" s="67">
        <v>42699</v>
      </c>
      <c r="G392" s="3">
        <f t="shared" si="65"/>
        <v>11</v>
      </c>
      <c r="H392" s="3">
        <f t="shared" si="71"/>
        <v>2016</v>
      </c>
      <c r="I392" s="19">
        <v>0.8125</v>
      </c>
      <c r="J392" s="20">
        <f t="shared" si="66"/>
        <v>19</v>
      </c>
      <c r="K392" s="5" t="str">
        <f t="shared" si="67"/>
        <v>ja</v>
      </c>
      <c r="L392" s="5" t="s">
        <v>91</v>
      </c>
      <c r="M392" s="6" t="s">
        <v>74</v>
      </c>
      <c r="N392" s="5">
        <v>23</v>
      </c>
      <c r="O392" s="2" t="s">
        <v>140</v>
      </c>
      <c r="P392" s="17" t="s">
        <v>185</v>
      </c>
      <c r="R392" s="6" t="s">
        <v>77</v>
      </c>
      <c r="S392" s="2" t="s">
        <v>78</v>
      </c>
      <c r="T392" s="22" t="s">
        <v>79</v>
      </c>
      <c r="X392" s="2">
        <v>80</v>
      </c>
      <c r="Y392" s="2" t="s">
        <v>81</v>
      </c>
      <c r="Z392" s="2" t="s">
        <v>84</v>
      </c>
      <c r="AA392" s="2">
        <v>80</v>
      </c>
      <c r="AB392" s="2" t="s">
        <v>81</v>
      </c>
      <c r="AC392" s="2" t="s">
        <v>84</v>
      </c>
      <c r="AD392" s="2">
        <v>80</v>
      </c>
      <c r="AE392" s="2" t="s">
        <v>81</v>
      </c>
      <c r="AF392" s="2" t="s">
        <v>84</v>
      </c>
      <c r="BE392" s="23" t="str">
        <f t="shared" si="68"/>
        <v>EMF ja</v>
      </c>
      <c r="BF392" s="23">
        <f t="shared" si="69"/>
        <v>509</v>
      </c>
      <c r="BG392" s="23" t="str">
        <f t="shared" si="72"/>
        <v>500+m</v>
      </c>
      <c r="BH392" s="23">
        <f t="shared" si="70"/>
        <v>1</v>
      </c>
      <c r="BK392" s="2" t="s">
        <v>162</v>
      </c>
      <c r="BL392" s="2">
        <v>509</v>
      </c>
      <c r="BO392" s="2" t="s">
        <v>1894</v>
      </c>
      <c r="BP392" s="3">
        <v>1</v>
      </c>
      <c r="BQ392" s="2" t="s">
        <v>1895</v>
      </c>
    </row>
    <row r="393" spans="1:71" ht="16.149999999999999" customHeight="1" x14ac:dyDescent="0.25">
      <c r="A393" s="69">
        <v>392</v>
      </c>
      <c r="B393" s="17" t="s">
        <v>211</v>
      </c>
      <c r="C393" s="48" t="s">
        <v>1851</v>
      </c>
      <c r="D393" s="2" t="s">
        <v>89</v>
      </c>
      <c r="E393" s="48" t="s">
        <v>1896</v>
      </c>
      <c r="F393" s="67">
        <v>43047</v>
      </c>
      <c r="G393" s="3">
        <f t="shared" si="65"/>
        <v>11</v>
      </c>
      <c r="H393" s="3">
        <f t="shared" si="71"/>
        <v>2017</v>
      </c>
      <c r="I393" s="19">
        <v>0.211805555555556</v>
      </c>
      <c r="J393" s="20">
        <f t="shared" si="66"/>
        <v>5</v>
      </c>
      <c r="K393" s="5" t="str">
        <f t="shared" si="67"/>
        <v>ja</v>
      </c>
      <c r="M393" s="6" t="s">
        <v>74</v>
      </c>
      <c r="O393" s="17" t="s">
        <v>75</v>
      </c>
      <c r="P393" s="17" t="s">
        <v>1897</v>
      </c>
      <c r="R393" s="6" t="s">
        <v>77</v>
      </c>
      <c r="T393" s="22"/>
      <c r="U393" s="2" t="s">
        <v>208</v>
      </c>
      <c r="V393" s="2" t="s">
        <v>79</v>
      </c>
      <c r="X393" s="2">
        <v>123</v>
      </c>
      <c r="Y393" s="2" t="s">
        <v>81</v>
      </c>
      <c r="Z393" s="2" t="s">
        <v>84</v>
      </c>
      <c r="AD393" s="2">
        <v>123</v>
      </c>
      <c r="AE393" s="2" t="s">
        <v>81</v>
      </c>
      <c r="AF393" s="2" t="s">
        <v>84</v>
      </c>
      <c r="AJ393" s="2">
        <v>308</v>
      </c>
      <c r="AK393" s="2" t="s">
        <v>83</v>
      </c>
      <c r="AL393" s="2" t="s">
        <v>168</v>
      </c>
      <c r="AM393" s="2">
        <v>308</v>
      </c>
      <c r="AN393" s="2" t="s">
        <v>81</v>
      </c>
      <c r="AO393" s="2" t="s">
        <v>168</v>
      </c>
      <c r="AP393" s="2">
        <v>308</v>
      </c>
      <c r="AQ393" s="2" t="s">
        <v>81</v>
      </c>
      <c r="AR393" s="2" t="s">
        <v>168</v>
      </c>
      <c r="AV393" s="2">
        <v>308</v>
      </c>
      <c r="AW393" s="2" t="s">
        <v>83</v>
      </c>
      <c r="AX393" s="2" t="s">
        <v>168</v>
      </c>
      <c r="AY393" s="2">
        <v>308</v>
      </c>
      <c r="AZ393" s="2" t="s">
        <v>81</v>
      </c>
      <c r="BA393" s="2" t="s">
        <v>168</v>
      </c>
      <c r="BB393" s="2">
        <v>308</v>
      </c>
      <c r="BC393" s="2" t="s">
        <v>81</v>
      </c>
      <c r="BD393" s="2" t="s">
        <v>168</v>
      </c>
      <c r="BE393" s="23" t="str">
        <f t="shared" si="68"/>
        <v>EMF nein</v>
      </c>
      <c r="BF393" s="23" t="str">
        <f t="shared" si="69"/>
        <v/>
      </c>
      <c r="BG393" s="23" t="str">
        <f t="shared" si="72"/>
        <v/>
      </c>
      <c r="BH393" s="23">
        <f t="shared" si="70"/>
        <v>0</v>
      </c>
      <c r="BO393" s="2" t="s">
        <v>1898</v>
      </c>
      <c r="BP393" s="3">
        <v>1</v>
      </c>
      <c r="BQ393" s="2" t="s">
        <v>1899</v>
      </c>
    </row>
    <row r="394" spans="1:71" ht="16.149999999999999" customHeight="1" x14ac:dyDescent="0.25">
      <c r="A394" s="16">
        <v>393</v>
      </c>
      <c r="B394" s="17" t="s">
        <v>211</v>
      </c>
      <c r="C394" s="48" t="s">
        <v>1900</v>
      </c>
      <c r="D394" s="2" t="s">
        <v>158</v>
      </c>
      <c r="E394" s="48" t="s">
        <v>1901</v>
      </c>
      <c r="F394" s="67">
        <v>42916</v>
      </c>
      <c r="G394" s="3">
        <f t="shared" si="65"/>
        <v>6</v>
      </c>
      <c r="H394" s="3">
        <f t="shared" si="71"/>
        <v>2017</v>
      </c>
      <c r="I394" s="19"/>
      <c r="J394" s="20" t="str">
        <f t="shared" si="66"/>
        <v/>
      </c>
      <c r="K394" s="5" t="str">
        <f t="shared" si="67"/>
        <v>ja</v>
      </c>
      <c r="L394" s="5" t="s">
        <v>91</v>
      </c>
      <c r="M394" s="6" t="s">
        <v>115</v>
      </c>
      <c r="N394" s="5">
        <v>48</v>
      </c>
      <c r="O394" s="17" t="s">
        <v>126</v>
      </c>
      <c r="P394" s="17" t="s">
        <v>21860</v>
      </c>
      <c r="R394" s="6" t="s">
        <v>77</v>
      </c>
      <c r="T394" s="6" t="s">
        <v>202</v>
      </c>
      <c r="BE394" s="23" t="str">
        <f t="shared" si="68"/>
        <v>EMF nein</v>
      </c>
      <c r="BF394" s="23" t="str">
        <f t="shared" si="69"/>
        <v/>
      </c>
      <c r="BG394" s="23" t="str">
        <f t="shared" si="72"/>
        <v/>
      </c>
      <c r="BH394" s="23">
        <f t="shared" si="70"/>
        <v>0</v>
      </c>
      <c r="BO394" s="2" t="s">
        <v>1902</v>
      </c>
      <c r="BP394" s="3">
        <v>1</v>
      </c>
      <c r="BQ394" s="2" t="s">
        <v>1903</v>
      </c>
    </row>
    <row r="395" spans="1:71" ht="16.149999999999999" customHeight="1" x14ac:dyDescent="0.25">
      <c r="A395" s="16">
        <v>394</v>
      </c>
      <c r="B395" s="17" t="s">
        <v>69</v>
      </c>
      <c r="C395" s="48" t="s">
        <v>1904</v>
      </c>
      <c r="D395" s="2" t="s">
        <v>172</v>
      </c>
      <c r="E395" s="48" t="s">
        <v>1905</v>
      </c>
      <c r="F395" s="67">
        <v>42714</v>
      </c>
      <c r="G395" s="3">
        <f t="shared" si="65"/>
        <v>12</v>
      </c>
      <c r="H395" s="3">
        <f t="shared" si="71"/>
        <v>2016</v>
      </c>
      <c r="I395" s="19">
        <v>0.96527777777777801</v>
      </c>
      <c r="J395" s="20">
        <f t="shared" si="66"/>
        <v>23</v>
      </c>
      <c r="K395" s="5" t="str">
        <f t="shared" si="67"/>
        <v>ja</v>
      </c>
      <c r="L395" s="5" t="s">
        <v>91</v>
      </c>
      <c r="M395" s="6" t="s">
        <v>74</v>
      </c>
      <c r="N395" s="5">
        <v>48</v>
      </c>
      <c r="O395" s="17" t="s">
        <v>75</v>
      </c>
      <c r="P395" s="17" t="s">
        <v>1906</v>
      </c>
      <c r="R395" s="6" t="s">
        <v>77</v>
      </c>
      <c r="S395" s="2" t="s">
        <v>78</v>
      </c>
      <c r="T395" s="22" t="s">
        <v>79</v>
      </c>
      <c r="X395" s="2">
        <v>600</v>
      </c>
      <c r="Y395" s="2" t="s">
        <v>83</v>
      </c>
      <c r="Z395" s="2" t="s">
        <v>168</v>
      </c>
      <c r="AA395" s="2">
        <v>600</v>
      </c>
      <c r="AB395" s="2" t="s">
        <v>81</v>
      </c>
      <c r="AC395" s="2" t="s">
        <v>168</v>
      </c>
      <c r="AD395" s="2">
        <v>600</v>
      </c>
      <c r="AE395" s="2" t="s">
        <v>81</v>
      </c>
      <c r="AF395" s="2" t="s">
        <v>168</v>
      </c>
      <c r="BE395" s="23" t="str">
        <f t="shared" si="68"/>
        <v>EMF nein</v>
      </c>
      <c r="BF395" s="23" t="str">
        <f t="shared" si="69"/>
        <v/>
      </c>
      <c r="BG395" s="23" t="str">
        <f t="shared" si="72"/>
        <v/>
      </c>
      <c r="BH395" s="23">
        <f t="shared" si="70"/>
        <v>0</v>
      </c>
      <c r="BO395" s="2" t="s">
        <v>1907</v>
      </c>
      <c r="BP395" s="3">
        <v>1</v>
      </c>
      <c r="BQ395" s="2" t="s">
        <v>1908</v>
      </c>
    </row>
    <row r="396" spans="1:71" ht="16.149999999999999" customHeight="1" x14ac:dyDescent="0.25">
      <c r="A396" s="16">
        <v>395</v>
      </c>
      <c r="B396" s="17" t="s">
        <v>69</v>
      </c>
      <c r="C396" s="48" t="s">
        <v>1909</v>
      </c>
      <c r="D396" s="2" t="s">
        <v>113</v>
      </c>
      <c r="E396" s="48" t="s">
        <v>1910</v>
      </c>
      <c r="F396" s="67">
        <v>42718</v>
      </c>
      <c r="G396" s="3">
        <f t="shared" si="65"/>
        <v>12</v>
      </c>
      <c r="H396" s="3">
        <f t="shared" si="71"/>
        <v>2016</v>
      </c>
      <c r="I396" s="19">
        <v>0.4375</v>
      </c>
      <c r="J396" s="20">
        <f t="shared" si="66"/>
        <v>10</v>
      </c>
      <c r="K396" s="5" t="str">
        <f t="shared" si="67"/>
        <v>ja</v>
      </c>
      <c r="L396" s="5" t="s">
        <v>91</v>
      </c>
      <c r="M396" s="6" t="s">
        <v>74</v>
      </c>
      <c r="N396" s="5">
        <v>76</v>
      </c>
      <c r="O396" s="17" t="s">
        <v>75</v>
      </c>
      <c r="P396" s="17" t="s">
        <v>1911</v>
      </c>
      <c r="Q396" s="6" t="s">
        <v>186</v>
      </c>
      <c r="R396" s="6" t="s">
        <v>464</v>
      </c>
      <c r="T396" s="6" t="s">
        <v>154</v>
      </c>
      <c r="U396" s="2" t="s">
        <v>74</v>
      </c>
      <c r="V396" s="2" t="s">
        <v>154</v>
      </c>
      <c r="W396" s="2" t="s">
        <v>1912</v>
      </c>
      <c r="X396" s="2">
        <v>210</v>
      </c>
      <c r="Y396" s="2" t="s">
        <v>81</v>
      </c>
      <c r="Z396" s="2" t="s">
        <v>84</v>
      </c>
      <c r="AA396" s="2">
        <v>210</v>
      </c>
      <c r="AB396" s="2" t="s">
        <v>94</v>
      </c>
      <c r="AC396" s="2" t="s">
        <v>84</v>
      </c>
      <c r="AD396" s="2">
        <v>210</v>
      </c>
      <c r="AE396" s="2" t="s">
        <v>83</v>
      </c>
      <c r="AF396" s="2" t="s">
        <v>84</v>
      </c>
      <c r="AJ396" s="2">
        <v>308</v>
      </c>
      <c r="AK396" s="2" t="s">
        <v>81</v>
      </c>
      <c r="AL396" s="2" t="s">
        <v>84</v>
      </c>
      <c r="AM396" s="2">
        <v>308</v>
      </c>
      <c r="AN396" s="2" t="s">
        <v>81</v>
      </c>
      <c r="AO396" s="2" t="s">
        <v>84</v>
      </c>
      <c r="AP396" s="2">
        <v>308</v>
      </c>
      <c r="AQ396" s="2" t="s">
        <v>81</v>
      </c>
      <c r="AR396" s="2" t="s">
        <v>84</v>
      </c>
      <c r="AV396" s="2">
        <v>220</v>
      </c>
      <c r="AW396" s="2" t="s">
        <v>81</v>
      </c>
      <c r="AX396" s="2" t="s">
        <v>168</v>
      </c>
      <c r="AY396" s="2">
        <v>220</v>
      </c>
      <c r="AZ396" s="2" t="s">
        <v>81</v>
      </c>
      <c r="BA396" s="2" t="s">
        <v>168</v>
      </c>
      <c r="BB396" s="2">
        <v>220</v>
      </c>
      <c r="BC396" s="2" t="s">
        <v>81</v>
      </c>
      <c r="BD396" s="2" t="s">
        <v>168</v>
      </c>
      <c r="BE396" s="23" t="str">
        <f t="shared" si="68"/>
        <v>EMF nein</v>
      </c>
      <c r="BF396" s="23" t="str">
        <f t="shared" si="69"/>
        <v/>
      </c>
      <c r="BG396" s="23" t="str">
        <f t="shared" si="72"/>
        <v/>
      </c>
      <c r="BH396" s="23">
        <f t="shared" si="70"/>
        <v>0</v>
      </c>
      <c r="BO396" s="2" t="s">
        <v>1913</v>
      </c>
      <c r="BP396" s="3">
        <v>1</v>
      </c>
      <c r="BQ396" s="2" t="s">
        <v>1914</v>
      </c>
    </row>
    <row r="397" spans="1:71" ht="16.149999999999999" customHeight="1" x14ac:dyDescent="0.25">
      <c r="A397" s="16">
        <v>396</v>
      </c>
      <c r="B397" s="17" t="s">
        <v>211</v>
      </c>
      <c r="C397" s="48" t="s">
        <v>1915</v>
      </c>
      <c r="D397" s="2" t="s">
        <v>89</v>
      </c>
      <c r="E397" s="48" t="s">
        <v>1916</v>
      </c>
      <c r="F397" s="67">
        <v>43047</v>
      </c>
      <c r="G397" s="3">
        <f t="shared" si="65"/>
        <v>11</v>
      </c>
      <c r="H397" s="3">
        <f t="shared" si="71"/>
        <v>2017</v>
      </c>
      <c r="I397" s="19">
        <v>0.41666666666666702</v>
      </c>
      <c r="J397" s="20">
        <f t="shared" si="66"/>
        <v>10</v>
      </c>
      <c r="K397" s="5" t="str">
        <f t="shared" si="67"/>
        <v>ja</v>
      </c>
      <c r="L397" s="21" t="s">
        <v>73</v>
      </c>
      <c r="M397" s="6" t="s">
        <v>74</v>
      </c>
      <c r="N397" s="5">
        <v>39</v>
      </c>
      <c r="O397" s="17" t="s">
        <v>75</v>
      </c>
      <c r="P397" s="17" t="s">
        <v>1917</v>
      </c>
      <c r="R397" s="6" t="s">
        <v>464</v>
      </c>
      <c r="T397" s="6" t="s">
        <v>154</v>
      </c>
      <c r="U397" s="2" t="s">
        <v>74</v>
      </c>
      <c r="X397" s="2">
        <v>380</v>
      </c>
      <c r="Y397" s="2" t="s">
        <v>81</v>
      </c>
      <c r="Z397" s="2" t="s">
        <v>161</v>
      </c>
      <c r="AA397" s="2">
        <v>380</v>
      </c>
      <c r="AB397" s="2" t="s">
        <v>94</v>
      </c>
      <c r="AC397" s="2" t="s">
        <v>161</v>
      </c>
      <c r="AD397" s="2">
        <v>380</v>
      </c>
      <c r="AE397" s="2" t="s">
        <v>83</v>
      </c>
      <c r="AF397" s="2" t="s">
        <v>161</v>
      </c>
      <c r="BE397" s="23" t="str">
        <f t="shared" si="68"/>
        <v>EMF nein</v>
      </c>
      <c r="BF397" s="23" t="str">
        <f t="shared" si="69"/>
        <v/>
      </c>
      <c r="BG397" s="23" t="str">
        <f t="shared" si="72"/>
        <v/>
      </c>
      <c r="BH397" s="23">
        <f t="shared" si="70"/>
        <v>0</v>
      </c>
      <c r="BO397" s="2" t="s">
        <v>1918</v>
      </c>
      <c r="BP397" s="3">
        <v>1</v>
      </c>
      <c r="BQ397" s="2" t="s">
        <v>1919</v>
      </c>
    </row>
    <row r="398" spans="1:71" ht="16.149999999999999" customHeight="1" x14ac:dyDescent="0.25">
      <c r="A398" s="16">
        <v>397</v>
      </c>
      <c r="B398" s="17" t="s">
        <v>211</v>
      </c>
      <c r="C398" s="48" t="s">
        <v>1213</v>
      </c>
      <c r="D398" s="2" t="s">
        <v>896</v>
      </c>
      <c r="E398" s="48" t="s">
        <v>1920</v>
      </c>
      <c r="F398" s="67">
        <v>43049</v>
      </c>
      <c r="G398" s="3">
        <f t="shared" si="65"/>
        <v>11</v>
      </c>
      <c r="H398" s="3">
        <f t="shared" si="71"/>
        <v>2017</v>
      </c>
      <c r="I398" s="19">
        <v>0.76388888888888895</v>
      </c>
      <c r="J398" s="20">
        <f t="shared" si="66"/>
        <v>18</v>
      </c>
      <c r="K398" s="5" t="str">
        <f t="shared" si="67"/>
        <v>ja</v>
      </c>
      <c r="L398" s="5" t="s">
        <v>91</v>
      </c>
      <c r="M398" s="6" t="s">
        <v>74</v>
      </c>
      <c r="N398" s="5">
        <v>48</v>
      </c>
      <c r="O398" s="17" t="s">
        <v>75</v>
      </c>
      <c r="P398" s="17" t="s">
        <v>1921</v>
      </c>
      <c r="R398" s="6" t="s">
        <v>77</v>
      </c>
      <c r="T398" s="22"/>
      <c r="U398" s="2" t="s">
        <v>115</v>
      </c>
      <c r="V398" s="2" t="s">
        <v>80</v>
      </c>
      <c r="X398" s="2">
        <v>288</v>
      </c>
      <c r="Y398" s="2" t="s">
        <v>81</v>
      </c>
      <c r="Z398" s="2" t="s">
        <v>82</v>
      </c>
      <c r="AA398" s="2">
        <v>288</v>
      </c>
      <c r="AB398" s="2" t="s">
        <v>81</v>
      </c>
      <c r="AC398" s="2" t="s">
        <v>82</v>
      </c>
      <c r="AD398" s="2">
        <v>288</v>
      </c>
      <c r="AE398" s="2" t="s">
        <v>83</v>
      </c>
      <c r="AF398" s="2" t="s">
        <v>82</v>
      </c>
      <c r="AM398" s="2">
        <v>240</v>
      </c>
      <c r="AN398" s="2" t="s">
        <v>81</v>
      </c>
      <c r="AO398" s="2" t="s">
        <v>82</v>
      </c>
      <c r="BE398" s="23" t="str">
        <f t="shared" si="68"/>
        <v>EMF nein</v>
      </c>
      <c r="BF398" s="23" t="str">
        <f t="shared" si="69"/>
        <v/>
      </c>
      <c r="BG398" s="23" t="str">
        <f t="shared" si="72"/>
        <v/>
      </c>
      <c r="BH398" s="23">
        <f t="shared" si="70"/>
        <v>0</v>
      </c>
      <c r="BO398" s="2" t="s">
        <v>1922</v>
      </c>
      <c r="BP398" s="3">
        <v>1</v>
      </c>
      <c r="BQ398" s="2" t="s">
        <v>1923</v>
      </c>
    </row>
    <row r="399" spans="1:71" ht="16.149999999999999" customHeight="1" x14ac:dyDescent="0.25">
      <c r="A399" s="16">
        <v>398</v>
      </c>
      <c r="B399" s="17" t="s">
        <v>69</v>
      </c>
      <c r="C399" s="48" t="s">
        <v>1924</v>
      </c>
      <c r="D399" s="2" t="s">
        <v>1097</v>
      </c>
      <c r="E399" s="48" t="s">
        <v>1867</v>
      </c>
      <c r="F399" s="67">
        <v>43372</v>
      </c>
      <c r="G399" s="3">
        <f t="shared" si="65"/>
        <v>9</v>
      </c>
      <c r="H399" s="3">
        <f t="shared" si="71"/>
        <v>2018</v>
      </c>
      <c r="I399" s="19">
        <v>0.64583333333333304</v>
      </c>
      <c r="J399" s="20">
        <f t="shared" si="66"/>
        <v>15</v>
      </c>
      <c r="K399" s="5" t="str">
        <f t="shared" si="67"/>
        <v>ja</v>
      </c>
      <c r="L399" s="21" t="s">
        <v>73</v>
      </c>
      <c r="M399" s="6" t="s">
        <v>74</v>
      </c>
      <c r="O399" s="17" t="s">
        <v>75</v>
      </c>
      <c r="P399" s="17" t="s">
        <v>1925</v>
      </c>
      <c r="R399" s="6" t="s">
        <v>77</v>
      </c>
      <c r="T399" s="22" t="s">
        <v>79</v>
      </c>
      <c r="X399" s="2">
        <v>1970</v>
      </c>
      <c r="Y399" s="2" t="s">
        <v>83</v>
      </c>
      <c r="Z399" s="2" t="s">
        <v>82</v>
      </c>
      <c r="AA399" s="2">
        <v>1970</v>
      </c>
      <c r="AB399" s="2" t="s">
        <v>81</v>
      </c>
      <c r="AC399" s="2" t="s">
        <v>82</v>
      </c>
      <c r="AD399" s="2">
        <v>1970</v>
      </c>
      <c r="AE399" s="2" t="s">
        <v>83</v>
      </c>
      <c r="AF399" s="2" t="s">
        <v>82</v>
      </c>
      <c r="BE399" s="23" t="str">
        <f t="shared" si="68"/>
        <v>EMF nein</v>
      </c>
      <c r="BF399" s="23" t="str">
        <f t="shared" si="69"/>
        <v/>
      </c>
      <c r="BG399" s="23" t="str">
        <f t="shared" si="72"/>
        <v/>
      </c>
      <c r="BH399" s="23">
        <f t="shared" si="70"/>
        <v>0</v>
      </c>
      <c r="BO399" s="2" t="s">
        <v>1926</v>
      </c>
      <c r="BP399" s="3">
        <v>1</v>
      </c>
      <c r="BQ399" s="2" t="s">
        <v>1927</v>
      </c>
    </row>
    <row r="400" spans="1:71" ht="16.149999999999999" customHeight="1" x14ac:dyDescent="0.25">
      <c r="A400" s="16">
        <v>399</v>
      </c>
      <c r="B400" s="17" t="s">
        <v>69</v>
      </c>
      <c r="C400" s="48" t="s">
        <v>1928</v>
      </c>
      <c r="D400" s="2" t="s">
        <v>124</v>
      </c>
      <c r="E400" s="48" t="s">
        <v>1929</v>
      </c>
      <c r="F400" s="67">
        <v>43047</v>
      </c>
      <c r="G400" s="3">
        <f t="shared" si="65"/>
        <v>11</v>
      </c>
      <c r="H400" s="3">
        <f t="shared" si="71"/>
        <v>2017</v>
      </c>
      <c r="I400" s="19">
        <v>0.83333333333333304</v>
      </c>
      <c r="J400" s="20">
        <f t="shared" si="66"/>
        <v>20</v>
      </c>
      <c r="K400" s="5" t="str">
        <f t="shared" si="67"/>
        <v>ja</v>
      </c>
      <c r="L400" s="5" t="s">
        <v>91</v>
      </c>
      <c r="M400" s="6" t="s">
        <v>74</v>
      </c>
      <c r="N400" s="5">
        <v>80</v>
      </c>
      <c r="O400" s="2" t="s">
        <v>140</v>
      </c>
      <c r="P400" s="17" t="s">
        <v>1930</v>
      </c>
      <c r="Q400" s="6" t="s">
        <v>186</v>
      </c>
      <c r="R400" s="6" t="s">
        <v>77</v>
      </c>
      <c r="S400" s="2" t="s">
        <v>132</v>
      </c>
      <c r="T400" s="6" t="s">
        <v>154</v>
      </c>
      <c r="X400" s="2">
        <v>626</v>
      </c>
      <c r="Y400" s="2" t="s">
        <v>83</v>
      </c>
      <c r="Z400" s="2" t="s">
        <v>82</v>
      </c>
      <c r="AA400" s="2">
        <v>626</v>
      </c>
      <c r="AB400" s="2" t="s">
        <v>81</v>
      </c>
      <c r="AC400" s="2" t="s">
        <v>82</v>
      </c>
      <c r="AD400" s="2">
        <v>626</v>
      </c>
      <c r="AE400" s="2" t="s">
        <v>83</v>
      </c>
      <c r="AF400" s="2" t="s">
        <v>82</v>
      </c>
      <c r="BE400" s="23" t="str">
        <f t="shared" si="68"/>
        <v>EMF ja</v>
      </c>
      <c r="BF400" s="23">
        <f t="shared" si="69"/>
        <v>20</v>
      </c>
      <c r="BG400" s="23" t="str">
        <f t="shared" si="72"/>
        <v>&lt;100m</v>
      </c>
      <c r="BH400" s="23">
        <f t="shared" si="70"/>
        <v>1</v>
      </c>
      <c r="BK400" s="2" t="s">
        <v>162</v>
      </c>
      <c r="BL400" s="2">
        <v>20</v>
      </c>
      <c r="BO400" s="2" t="s">
        <v>1931</v>
      </c>
      <c r="BP400" s="3">
        <v>1</v>
      </c>
      <c r="BQ400" s="2" t="s">
        <v>1932</v>
      </c>
    </row>
    <row r="401" spans="1:70" ht="16.149999999999999" customHeight="1" x14ac:dyDescent="0.25">
      <c r="A401" s="69">
        <v>400</v>
      </c>
      <c r="B401" s="17" t="s">
        <v>211</v>
      </c>
      <c r="C401" s="48" t="s">
        <v>1933</v>
      </c>
      <c r="D401" s="2" t="s">
        <v>151</v>
      </c>
      <c r="E401" s="48" t="s">
        <v>1934</v>
      </c>
      <c r="F401" s="67">
        <v>42720</v>
      </c>
      <c r="G401" s="3">
        <f t="shared" si="65"/>
        <v>12</v>
      </c>
      <c r="H401" s="3">
        <f t="shared" si="71"/>
        <v>2016</v>
      </c>
      <c r="I401" s="19">
        <v>0.89583333333333304</v>
      </c>
      <c r="J401" s="20">
        <f t="shared" si="66"/>
        <v>21</v>
      </c>
      <c r="K401" s="5" t="str">
        <f t="shared" si="67"/>
        <v>ja</v>
      </c>
      <c r="L401" s="5" t="s">
        <v>91</v>
      </c>
      <c r="M401" s="6" t="s">
        <v>74</v>
      </c>
      <c r="N401" s="5">
        <v>69</v>
      </c>
      <c r="O401" s="17" t="s">
        <v>126</v>
      </c>
      <c r="P401" s="17" t="s">
        <v>1935</v>
      </c>
      <c r="Q401" s="6" t="s">
        <v>186</v>
      </c>
      <c r="R401" s="6" t="s">
        <v>77</v>
      </c>
      <c r="T401" s="6" t="s">
        <v>108</v>
      </c>
      <c r="X401" s="2">
        <v>207</v>
      </c>
      <c r="Y401" s="2" t="s">
        <v>83</v>
      </c>
      <c r="Z401" s="2" t="s">
        <v>84</v>
      </c>
      <c r="AA401" s="2">
        <v>207</v>
      </c>
      <c r="AB401" s="2" t="s">
        <v>81</v>
      </c>
      <c r="AC401" s="2" t="s">
        <v>84</v>
      </c>
      <c r="AD401" s="2">
        <v>207</v>
      </c>
      <c r="AE401" s="2" t="s">
        <v>83</v>
      </c>
      <c r="AF401" s="2" t="s">
        <v>84</v>
      </c>
      <c r="AJ401" s="2">
        <v>207</v>
      </c>
      <c r="AK401" s="2" t="s">
        <v>83</v>
      </c>
      <c r="AL401" s="2" t="s">
        <v>84</v>
      </c>
      <c r="AM401" s="2">
        <v>207</v>
      </c>
      <c r="AN401" s="2" t="s">
        <v>81</v>
      </c>
      <c r="AO401" s="2" t="s">
        <v>84</v>
      </c>
      <c r="AP401" s="2">
        <v>207</v>
      </c>
      <c r="AQ401" s="2" t="s">
        <v>83</v>
      </c>
      <c r="AR401" s="2" t="s">
        <v>84</v>
      </c>
      <c r="BE401" s="23" t="str">
        <f t="shared" si="68"/>
        <v>EMF nein</v>
      </c>
      <c r="BF401" s="23" t="str">
        <f t="shared" si="69"/>
        <v/>
      </c>
      <c r="BG401" s="23" t="str">
        <f t="shared" si="72"/>
        <v/>
      </c>
      <c r="BH401" s="23">
        <f t="shared" si="70"/>
        <v>0</v>
      </c>
      <c r="BO401" s="2" t="s">
        <v>1936</v>
      </c>
      <c r="BP401" s="3">
        <v>1</v>
      </c>
      <c r="BQ401" s="2" t="s">
        <v>1937</v>
      </c>
    </row>
    <row r="402" spans="1:70" ht="16.149999999999999" customHeight="1" x14ac:dyDescent="0.25">
      <c r="A402" s="16">
        <v>401</v>
      </c>
      <c r="B402" s="17" t="s">
        <v>69</v>
      </c>
      <c r="C402" s="48" t="s">
        <v>1938</v>
      </c>
      <c r="D402" s="2" t="s">
        <v>137</v>
      </c>
      <c r="E402" s="48" t="s">
        <v>1939</v>
      </c>
      <c r="F402" s="67">
        <v>41996</v>
      </c>
      <c r="G402" s="3">
        <f t="shared" si="65"/>
        <v>12</v>
      </c>
      <c r="H402" s="3">
        <f t="shared" si="71"/>
        <v>2014</v>
      </c>
      <c r="I402" s="19">
        <v>0.68402777777777801</v>
      </c>
      <c r="J402" s="20">
        <f t="shared" si="66"/>
        <v>16</v>
      </c>
      <c r="K402" s="5" t="str">
        <f t="shared" si="67"/>
        <v>ja</v>
      </c>
      <c r="L402" s="5" t="s">
        <v>91</v>
      </c>
      <c r="M402" s="6" t="s">
        <v>74</v>
      </c>
      <c r="N402" s="5">
        <v>34</v>
      </c>
      <c r="O402" s="17" t="s">
        <v>75</v>
      </c>
      <c r="P402" s="17" t="s">
        <v>1940</v>
      </c>
      <c r="Q402" s="6" t="s">
        <v>186</v>
      </c>
      <c r="R402" s="6" t="s">
        <v>77</v>
      </c>
      <c r="T402" s="22"/>
      <c r="X402" s="2">
        <v>210</v>
      </c>
      <c r="Y402" s="2" t="s">
        <v>81</v>
      </c>
      <c r="Z402" s="2" t="s">
        <v>84</v>
      </c>
      <c r="AA402" s="2">
        <v>210</v>
      </c>
      <c r="AB402" s="2" t="s">
        <v>81</v>
      </c>
      <c r="AC402" s="2" t="s">
        <v>84</v>
      </c>
      <c r="AD402" s="2">
        <v>210</v>
      </c>
      <c r="AE402" s="2" t="s">
        <v>81</v>
      </c>
      <c r="AF402" s="2" t="s">
        <v>84</v>
      </c>
      <c r="BE402" s="23" t="str">
        <f t="shared" si="68"/>
        <v>EMF nein</v>
      </c>
      <c r="BF402" s="23" t="str">
        <f t="shared" si="69"/>
        <v/>
      </c>
      <c r="BG402" s="23" t="str">
        <f t="shared" si="72"/>
        <v/>
      </c>
      <c r="BH402" s="23">
        <f t="shared" si="70"/>
        <v>0</v>
      </c>
      <c r="BO402" s="2" t="s">
        <v>1941</v>
      </c>
      <c r="BP402" s="3">
        <v>1</v>
      </c>
      <c r="BQ402" s="2" t="s">
        <v>1942</v>
      </c>
    </row>
    <row r="403" spans="1:70" ht="16.149999999999999" customHeight="1" x14ac:dyDescent="0.25">
      <c r="A403" s="16">
        <v>402</v>
      </c>
      <c r="B403" s="17" t="s">
        <v>211</v>
      </c>
      <c r="C403" s="48" t="s">
        <v>1943</v>
      </c>
      <c r="D403" s="2" t="s">
        <v>192</v>
      </c>
      <c r="E403" s="48" t="s">
        <v>1944</v>
      </c>
      <c r="F403" s="67">
        <v>42728</v>
      </c>
      <c r="G403" s="3">
        <f t="shared" si="65"/>
        <v>12</v>
      </c>
      <c r="H403" s="3">
        <f t="shared" si="71"/>
        <v>2016</v>
      </c>
      <c r="I403" s="19">
        <v>0.25347222222222199</v>
      </c>
      <c r="J403" s="20">
        <f t="shared" si="66"/>
        <v>6</v>
      </c>
      <c r="K403" s="5" t="str">
        <f t="shared" si="67"/>
        <v>ja</v>
      </c>
      <c r="L403" s="5" t="s">
        <v>91</v>
      </c>
      <c r="M403" s="6" t="s">
        <v>74</v>
      </c>
      <c r="N403" s="5">
        <v>63</v>
      </c>
      <c r="O403" s="2" t="s">
        <v>140</v>
      </c>
      <c r="P403" s="17" t="s">
        <v>1945</v>
      </c>
      <c r="R403" s="6" t="s">
        <v>77</v>
      </c>
      <c r="S403" s="2" t="s">
        <v>78</v>
      </c>
      <c r="T403" s="22" t="s">
        <v>79</v>
      </c>
      <c r="V403" s="2" t="s">
        <v>79</v>
      </c>
      <c r="X403" s="2">
        <v>183</v>
      </c>
      <c r="Y403" s="2" t="s">
        <v>81</v>
      </c>
      <c r="Z403" s="2" t="s">
        <v>84</v>
      </c>
      <c r="AA403" s="2">
        <v>183</v>
      </c>
      <c r="AB403" s="2" t="s">
        <v>81</v>
      </c>
      <c r="AC403" s="2" t="s">
        <v>84</v>
      </c>
      <c r="AD403" s="2">
        <v>183</v>
      </c>
      <c r="AE403" s="2" t="s">
        <v>81</v>
      </c>
      <c r="AF403" s="2" t="s">
        <v>84</v>
      </c>
      <c r="AJ403" s="2">
        <v>750</v>
      </c>
      <c r="AK403" s="2" t="s">
        <v>83</v>
      </c>
      <c r="AL403" s="2" t="s">
        <v>82</v>
      </c>
      <c r="AP403" s="2">
        <v>750</v>
      </c>
      <c r="AQ403" s="2" t="s">
        <v>83</v>
      </c>
      <c r="AR403" s="2" t="s">
        <v>82</v>
      </c>
      <c r="BE403" s="23" t="str">
        <f t="shared" si="68"/>
        <v>EMF nein</v>
      </c>
      <c r="BF403" s="23" t="str">
        <f t="shared" si="69"/>
        <v/>
      </c>
      <c r="BG403" s="23" t="str">
        <f t="shared" si="72"/>
        <v/>
      </c>
      <c r="BH403" s="23">
        <f t="shared" si="70"/>
        <v>0</v>
      </c>
      <c r="BO403" s="2" t="s">
        <v>1946</v>
      </c>
      <c r="BP403" s="3">
        <v>1</v>
      </c>
      <c r="BQ403" s="2" t="s">
        <v>1947</v>
      </c>
    </row>
    <row r="404" spans="1:70" ht="16.149999999999999" customHeight="1" x14ac:dyDescent="0.25">
      <c r="A404" s="16">
        <v>403</v>
      </c>
      <c r="B404" s="17" t="s">
        <v>211</v>
      </c>
      <c r="C404" s="48" t="s">
        <v>1948</v>
      </c>
      <c r="D404" s="2" t="s">
        <v>124</v>
      </c>
      <c r="E404" s="48" t="s">
        <v>1949</v>
      </c>
      <c r="F404" s="67">
        <v>42728</v>
      </c>
      <c r="G404" s="3">
        <f t="shared" si="65"/>
        <v>12</v>
      </c>
      <c r="H404" s="3">
        <f t="shared" si="71"/>
        <v>2016</v>
      </c>
      <c r="I404" s="19">
        <v>0.5625</v>
      </c>
      <c r="J404" s="20">
        <f t="shared" si="66"/>
        <v>13</v>
      </c>
      <c r="K404" s="5" t="str">
        <f t="shared" si="67"/>
        <v>ja</v>
      </c>
      <c r="L404" s="5" t="s">
        <v>91</v>
      </c>
      <c r="M404" s="6" t="s">
        <v>74</v>
      </c>
      <c r="N404" s="5">
        <v>23</v>
      </c>
      <c r="O404" s="2" t="s">
        <v>140</v>
      </c>
      <c r="P404" s="17" t="s">
        <v>1950</v>
      </c>
      <c r="R404" s="6" t="s">
        <v>77</v>
      </c>
      <c r="S404" s="2" t="s">
        <v>78</v>
      </c>
      <c r="T404" s="6" t="s">
        <v>154</v>
      </c>
      <c r="X404" s="2">
        <v>850</v>
      </c>
      <c r="Y404" s="2" t="s">
        <v>83</v>
      </c>
      <c r="Z404" s="2" t="s">
        <v>84</v>
      </c>
      <c r="AA404" s="2">
        <v>850</v>
      </c>
      <c r="AB404" s="2" t="s">
        <v>81</v>
      </c>
      <c r="AC404" s="2" t="s">
        <v>84</v>
      </c>
      <c r="AD404" s="2">
        <v>850</v>
      </c>
      <c r="AE404" s="2" t="s">
        <v>81</v>
      </c>
      <c r="AF404" s="2" t="s">
        <v>84</v>
      </c>
      <c r="AJ404" s="2">
        <v>900</v>
      </c>
      <c r="AK404" s="2" t="s">
        <v>81</v>
      </c>
      <c r="AL404" s="2" t="s">
        <v>84</v>
      </c>
      <c r="AM404" s="2">
        <v>900</v>
      </c>
      <c r="AN404" s="2" t="s">
        <v>81</v>
      </c>
      <c r="AO404" s="2" t="s">
        <v>84</v>
      </c>
      <c r="AP404" s="2">
        <v>900</v>
      </c>
      <c r="AQ404" s="2" t="s">
        <v>81</v>
      </c>
      <c r="AR404" s="2" t="s">
        <v>84</v>
      </c>
      <c r="AV404" s="2">
        <v>400</v>
      </c>
      <c r="AW404" s="2" t="s">
        <v>94</v>
      </c>
      <c r="AX404" s="2" t="s">
        <v>84</v>
      </c>
      <c r="AZ404" s="2" t="s">
        <v>94</v>
      </c>
      <c r="BE404" s="23" t="str">
        <f t="shared" si="68"/>
        <v>EMF ja</v>
      </c>
      <c r="BF404" s="23">
        <f t="shared" si="69"/>
        <v>400</v>
      </c>
      <c r="BG404" s="23" t="str">
        <f t="shared" si="72"/>
        <v>100-499m</v>
      </c>
      <c r="BH404" s="23">
        <f t="shared" si="70"/>
        <v>1</v>
      </c>
      <c r="BI404" s="2" t="s">
        <v>162</v>
      </c>
      <c r="BJ404" s="2">
        <v>400</v>
      </c>
      <c r="BO404" s="2" t="s">
        <v>1951</v>
      </c>
      <c r="BP404" s="3">
        <v>1</v>
      </c>
      <c r="BQ404" s="2" t="s">
        <v>1952</v>
      </c>
    </row>
    <row r="405" spans="1:70" ht="16.149999999999999" customHeight="1" x14ac:dyDescent="0.25">
      <c r="A405" s="16">
        <v>404</v>
      </c>
      <c r="B405" s="17" t="s">
        <v>211</v>
      </c>
      <c r="C405" s="48" t="s">
        <v>471</v>
      </c>
      <c r="D405" s="2" t="s">
        <v>296</v>
      </c>
      <c r="E405" s="48" t="s">
        <v>835</v>
      </c>
      <c r="F405" s="67">
        <v>42731</v>
      </c>
      <c r="G405" s="3">
        <f t="shared" si="65"/>
        <v>12</v>
      </c>
      <c r="H405" s="3">
        <f t="shared" si="71"/>
        <v>2016</v>
      </c>
      <c r="I405" s="19">
        <v>0.8125</v>
      </c>
      <c r="J405" s="20">
        <f t="shared" ref="J405:J436" si="73">IF(I405&lt;&gt;"",HOUR(I405),"")</f>
        <v>19</v>
      </c>
      <c r="K405" s="5" t="str">
        <f t="shared" si="67"/>
        <v>ja</v>
      </c>
      <c r="L405" s="5" t="s">
        <v>91</v>
      </c>
      <c r="M405" s="6" t="s">
        <v>74</v>
      </c>
      <c r="O405" s="2" t="s">
        <v>140</v>
      </c>
      <c r="P405" s="17" t="s">
        <v>1953</v>
      </c>
      <c r="R405" s="6" t="s">
        <v>77</v>
      </c>
      <c r="S405" s="2" t="s">
        <v>78</v>
      </c>
      <c r="T405" s="22" t="s">
        <v>79</v>
      </c>
      <c r="X405" s="2">
        <v>401</v>
      </c>
      <c r="Y405" s="2" t="s">
        <v>83</v>
      </c>
      <c r="Z405" s="2" t="s">
        <v>84</v>
      </c>
      <c r="AA405" s="2">
        <v>401</v>
      </c>
      <c r="AB405" s="2" t="s">
        <v>81</v>
      </c>
      <c r="AC405" s="2" t="s">
        <v>84</v>
      </c>
      <c r="AD405" s="2">
        <v>401</v>
      </c>
      <c r="AE405" s="2" t="s">
        <v>81</v>
      </c>
      <c r="AF405" s="2" t="s">
        <v>84</v>
      </c>
      <c r="AJ405" s="2">
        <v>430</v>
      </c>
      <c r="AK405" s="2" t="s">
        <v>81</v>
      </c>
      <c r="AL405" s="2" t="s">
        <v>82</v>
      </c>
      <c r="AM405" s="2">
        <v>430</v>
      </c>
      <c r="AN405" s="2" t="s">
        <v>81</v>
      </c>
      <c r="AO405" s="2" t="s">
        <v>82</v>
      </c>
      <c r="AP405" s="2">
        <v>430</v>
      </c>
      <c r="AR405" s="2" t="s">
        <v>82</v>
      </c>
      <c r="AV405" s="2">
        <v>571</v>
      </c>
      <c r="AW405" s="2" t="s">
        <v>83</v>
      </c>
      <c r="AX405" s="2" t="s">
        <v>82</v>
      </c>
      <c r="BB405" s="2">
        <v>571</v>
      </c>
      <c r="BC405" s="2" t="s">
        <v>81</v>
      </c>
      <c r="BD405" s="2" t="s">
        <v>82</v>
      </c>
      <c r="BE405" s="23" t="str">
        <f t="shared" si="68"/>
        <v>EMF ja</v>
      </c>
      <c r="BF405" s="23">
        <f t="shared" si="69"/>
        <v>800</v>
      </c>
      <c r="BG405" s="23" t="str">
        <f t="shared" si="72"/>
        <v>500+m</v>
      </c>
      <c r="BH405" s="23">
        <f t="shared" si="70"/>
        <v>1</v>
      </c>
      <c r="BI405" s="2" t="s">
        <v>162</v>
      </c>
      <c r="BJ405" s="2">
        <v>800</v>
      </c>
      <c r="BO405" s="2" t="s">
        <v>1954</v>
      </c>
      <c r="BP405" s="3">
        <v>1</v>
      </c>
      <c r="BQ405" s="2" t="s">
        <v>1955</v>
      </c>
    </row>
    <row r="406" spans="1:70" ht="16.149999999999999" customHeight="1" x14ac:dyDescent="0.25">
      <c r="A406" s="16">
        <v>405</v>
      </c>
      <c r="B406" s="17" t="s">
        <v>69</v>
      </c>
      <c r="C406" s="48" t="s">
        <v>1956</v>
      </c>
      <c r="D406" s="2" t="s">
        <v>172</v>
      </c>
      <c r="E406" s="48" t="s">
        <v>1075</v>
      </c>
      <c r="F406" s="67">
        <v>42743</v>
      </c>
      <c r="G406" s="3">
        <f t="shared" si="65"/>
        <v>1</v>
      </c>
      <c r="H406" s="3">
        <f t="shared" si="71"/>
        <v>2017</v>
      </c>
      <c r="I406" s="19">
        <v>0.51388888888888895</v>
      </c>
      <c r="J406" s="20">
        <f t="shared" si="73"/>
        <v>12</v>
      </c>
      <c r="K406" s="5" t="str">
        <f t="shared" ref="K406:K437" si="74">IF(COUNTA(W406:BN406)=0,"nein","ja")</f>
        <v>ja</v>
      </c>
      <c r="L406" s="21" t="s">
        <v>73</v>
      </c>
      <c r="M406" s="6" t="s">
        <v>74</v>
      </c>
      <c r="N406" s="5">
        <v>23</v>
      </c>
      <c r="O406" s="17" t="s">
        <v>75</v>
      </c>
      <c r="P406" s="17" t="s">
        <v>1957</v>
      </c>
      <c r="R406" s="6" t="s">
        <v>77</v>
      </c>
      <c r="T406" s="22"/>
      <c r="X406" s="2">
        <v>390</v>
      </c>
      <c r="Y406" s="2" t="s">
        <v>81</v>
      </c>
      <c r="Z406" s="2" t="s">
        <v>84</v>
      </c>
      <c r="AA406" s="2">
        <v>390</v>
      </c>
      <c r="AB406" s="2" t="s">
        <v>81</v>
      </c>
      <c r="AC406" s="2" t="s">
        <v>84</v>
      </c>
      <c r="AD406" s="2">
        <v>390</v>
      </c>
      <c r="AE406" s="2" t="s">
        <v>83</v>
      </c>
      <c r="AF406" s="2" t="s">
        <v>84</v>
      </c>
      <c r="AJ406" s="2">
        <v>440</v>
      </c>
      <c r="AK406" s="2" t="s">
        <v>81</v>
      </c>
      <c r="AL406" s="2" t="s">
        <v>84</v>
      </c>
      <c r="AM406" s="2">
        <v>440</v>
      </c>
      <c r="AN406" s="2" t="s">
        <v>81</v>
      </c>
      <c r="AO406" s="2" t="s">
        <v>84</v>
      </c>
      <c r="AP406" s="2">
        <v>440</v>
      </c>
      <c r="AQ406" s="2" t="s">
        <v>83</v>
      </c>
      <c r="AR406" s="2" t="s">
        <v>84</v>
      </c>
      <c r="BE406" s="23" t="str">
        <f t="shared" ref="BE406:BE437" si="75">IF(COUNTA(BI406,BK406,BM406) &gt; 0,"EMF ja","EMF nein")</f>
        <v>EMF ja</v>
      </c>
      <c r="BF406" s="23">
        <f t="shared" si="69"/>
        <v>10</v>
      </c>
      <c r="BG406" s="23" t="str">
        <f t="shared" si="72"/>
        <v>&lt;100m</v>
      </c>
      <c r="BH406" s="23">
        <f t="shared" si="70"/>
        <v>1</v>
      </c>
      <c r="BK406" s="2" t="s">
        <v>110</v>
      </c>
      <c r="BL406" s="2">
        <v>10</v>
      </c>
      <c r="BO406" s="2" t="s">
        <v>1958</v>
      </c>
      <c r="BP406" s="3">
        <v>1</v>
      </c>
      <c r="BQ406" s="2" t="s">
        <v>1959</v>
      </c>
    </row>
    <row r="407" spans="1:70" ht="16.149999999999999" customHeight="1" x14ac:dyDescent="0.25">
      <c r="A407" s="16">
        <v>406</v>
      </c>
      <c r="B407" s="17" t="s">
        <v>135</v>
      </c>
      <c r="C407" s="48" t="s">
        <v>1960</v>
      </c>
      <c r="D407" s="2" t="s">
        <v>113</v>
      </c>
      <c r="E407" s="48" t="s">
        <v>1961</v>
      </c>
      <c r="F407" s="67">
        <v>43049</v>
      </c>
      <c r="G407" s="3">
        <f t="shared" si="65"/>
        <v>11</v>
      </c>
      <c r="H407" s="3">
        <f t="shared" si="71"/>
        <v>2017</v>
      </c>
      <c r="I407" s="19">
        <v>0.49305555555555602</v>
      </c>
      <c r="J407" s="20">
        <f t="shared" si="73"/>
        <v>11</v>
      </c>
      <c r="K407" s="5" t="str">
        <f t="shared" si="74"/>
        <v>ja</v>
      </c>
      <c r="L407" s="5" t="s">
        <v>91</v>
      </c>
      <c r="M407" s="6" t="s">
        <v>139</v>
      </c>
      <c r="N407" s="5">
        <v>50</v>
      </c>
      <c r="O407" s="17" t="s">
        <v>75</v>
      </c>
      <c r="P407" s="17" t="s">
        <v>1962</v>
      </c>
      <c r="R407" s="6" t="s">
        <v>77</v>
      </c>
      <c r="T407" s="6" t="s">
        <v>154</v>
      </c>
      <c r="X407" s="2">
        <v>62</v>
      </c>
      <c r="Y407" s="2" t="s">
        <v>81</v>
      </c>
      <c r="Z407" s="2" t="s">
        <v>82</v>
      </c>
      <c r="AA407" s="2">
        <v>62</v>
      </c>
      <c r="AB407" s="2" t="s">
        <v>94</v>
      </c>
      <c r="AC407" s="2" t="s">
        <v>82</v>
      </c>
      <c r="AD407" s="2">
        <v>62</v>
      </c>
      <c r="AE407" s="2" t="s">
        <v>83</v>
      </c>
      <c r="AF407" s="2" t="s">
        <v>82</v>
      </c>
      <c r="AJ407" s="2">
        <v>150</v>
      </c>
      <c r="AK407" s="2" t="s">
        <v>81</v>
      </c>
      <c r="AL407" s="2" t="s">
        <v>168</v>
      </c>
      <c r="AM407" s="2">
        <v>150</v>
      </c>
      <c r="AN407" s="2" t="s">
        <v>81</v>
      </c>
      <c r="AO407" s="2" t="s">
        <v>168</v>
      </c>
      <c r="AP407" s="2">
        <v>150</v>
      </c>
      <c r="AQ407" s="2" t="s">
        <v>81</v>
      </c>
      <c r="AR407" s="2" t="s">
        <v>168</v>
      </c>
      <c r="BE407" s="23" t="str">
        <f t="shared" si="75"/>
        <v>EMF nein</v>
      </c>
      <c r="BF407" s="23" t="str">
        <f t="shared" si="69"/>
        <v/>
      </c>
      <c r="BG407" s="23" t="str">
        <f t="shared" si="72"/>
        <v/>
      </c>
      <c r="BH407" s="23">
        <f t="shared" si="70"/>
        <v>0</v>
      </c>
      <c r="BO407" s="2" t="s">
        <v>1963</v>
      </c>
      <c r="BP407" s="3">
        <v>1</v>
      </c>
      <c r="BQ407" s="2" t="s">
        <v>1964</v>
      </c>
    </row>
    <row r="408" spans="1:70" ht="16.149999999999999" customHeight="1" x14ac:dyDescent="0.25">
      <c r="A408" s="16">
        <v>407</v>
      </c>
      <c r="B408" s="17" t="s">
        <v>211</v>
      </c>
      <c r="C408" s="48" t="s">
        <v>21888</v>
      </c>
      <c r="D408" s="2" t="s">
        <v>104</v>
      </c>
      <c r="E408" s="48" t="s">
        <v>21889</v>
      </c>
      <c r="F408" s="67">
        <v>42886</v>
      </c>
      <c r="G408" s="3">
        <f t="shared" si="65"/>
        <v>5</v>
      </c>
      <c r="H408" s="3">
        <f t="shared" si="71"/>
        <v>2017</v>
      </c>
      <c r="I408" s="19">
        <v>0.5625</v>
      </c>
      <c r="J408" s="20">
        <f t="shared" si="73"/>
        <v>13</v>
      </c>
      <c r="K408" s="5" t="str">
        <f t="shared" si="74"/>
        <v>ja</v>
      </c>
      <c r="L408" s="5" t="s">
        <v>91</v>
      </c>
      <c r="M408" s="6" t="s">
        <v>74</v>
      </c>
      <c r="O408" s="2" t="s">
        <v>140</v>
      </c>
      <c r="P408" s="17" t="s">
        <v>1965</v>
      </c>
      <c r="R408" s="6" t="s">
        <v>77</v>
      </c>
      <c r="T408" s="22"/>
      <c r="X408" s="2">
        <v>290</v>
      </c>
      <c r="Y408" s="2" t="s">
        <v>81</v>
      </c>
      <c r="Z408" s="2" t="s">
        <v>82</v>
      </c>
      <c r="AA408" s="2">
        <v>290</v>
      </c>
      <c r="AB408" s="2" t="s">
        <v>81</v>
      </c>
      <c r="AC408" s="2" t="s">
        <v>82</v>
      </c>
      <c r="AD408" s="2">
        <v>290</v>
      </c>
      <c r="AE408" s="2" t="s">
        <v>81</v>
      </c>
      <c r="AF408" s="2" t="s">
        <v>82</v>
      </c>
      <c r="AJ408" s="2">
        <v>290</v>
      </c>
      <c r="AK408" s="2" t="s">
        <v>81</v>
      </c>
      <c r="AL408" s="2" t="s">
        <v>161</v>
      </c>
      <c r="AM408" s="2">
        <v>290</v>
      </c>
      <c r="AN408" s="2" t="s">
        <v>81</v>
      </c>
      <c r="AO408" s="2" t="s">
        <v>82</v>
      </c>
      <c r="BE408" s="23" t="str">
        <f t="shared" si="75"/>
        <v>EMF nein</v>
      </c>
      <c r="BF408" s="23" t="str">
        <f t="shared" si="69"/>
        <v/>
      </c>
      <c r="BG408" s="23" t="str">
        <f t="shared" si="72"/>
        <v/>
      </c>
      <c r="BH408" s="23">
        <f t="shared" si="70"/>
        <v>0</v>
      </c>
      <c r="BO408" s="2" t="s">
        <v>1966</v>
      </c>
      <c r="BP408" s="3">
        <v>1</v>
      </c>
      <c r="BQ408" s="2" t="s">
        <v>1967</v>
      </c>
    </row>
    <row r="409" spans="1:70" ht="16.149999999999999" customHeight="1" x14ac:dyDescent="0.25">
      <c r="A409" s="16">
        <v>408</v>
      </c>
      <c r="B409" s="17" t="s">
        <v>69</v>
      </c>
      <c r="C409" s="48" t="s">
        <v>1968</v>
      </c>
      <c r="D409" s="2" t="s">
        <v>296</v>
      </c>
      <c r="E409" s="48" t="s">
        <v>1969</v>
      </c>
      <c r="F409" s="67">
        <v>42769</v>
      </c>
      <c r="G409" s="3">
        <f t="shared" si="65"/>
        <v>2</v>
      </c>
      <c r="H409" s="3">
        <f t="shared" si="71"/>
        <v>2017</v>
      </c>
      <c r="I409" s="19">
        <v>0.60416666666666696</v>
      </c>
      <c r="J409" s="20">
        <f t="shared" si="73"/>
        <v>14</v>
      </c>
      <c r="K409" s="5" t="str">
        <f t="shared" si="74"/>
        <v>ja</v>
      </c>
      <c r="L409" s="5" t="s">
        <v>91</v>
      </c>
      <c r="M409" s="6" t="s">
        <v>74</v>
      </c>
      <c r="N409" s="5">
        <v>85</v>
      </c>
      <c r="O409" s="17" t="s">
        <v>126</v>
      </c>
      <c r="P409" s="17" t="s">
        <v>1970</v>
      </c>
      <c r="R409" s="6" t="s">
        <v>77</v>
      </c>
      <c r="S409" s="2" t="s">
        <v>444</v>
      </c>
      <c r="T409" s="22"/>
      <c r="X409" s="2">
        <v>135</v>
      </c>
      <c r="Y409" s="2" t="s">
        <v>83</v>
      </c>
      <c r="Z409" s="2" t="s">
        <v>82</v>
      </c>
      <c r="AD409" s="2">
        <v>135</v>
      </c>
      <c r="AE409" s="2" t="s">
        <v>83</v>
      </c>
      <c r="AF409" s="2" t="s">
        <v>84</v>
      </c>
      <c r="AJ409" s="2">
        <v>94</v>
      </c>
      <c r="AK409" s="2" t="s">
        <v>81</v>
      </c>
      <c r="AP409" s="2">
        <v>94</v>
      </c>
      <c r="AQ409" s="2" t="s">
        <v>83</v>
      </c>
      <c r="AR409" s="2" t="s">
        <v>84</v>
      </c>
      <c r="BE409" s="23" t="str">
        <f t="shared" si="75"/>
        <v>EMF nein</v>
      </c>
      <c r="BF409" s="23" t="str">
        <f t="shared" si="69"/>
        <v/>
      </c>
      <c r="BG409" s="23" t="str">
        <f t="shared" si="72"/>
        <v/>
      </c>
      <c r="BH409" s="23">
        <f t="shared" si="70"/>
        <v>0</v>
      </c>
      <c r="BO409" s="2" t="s">
        <v>1971</v>
      </c>
      <c r="BP409" s="3">
        <v>1</v>
      </c>
      <c r="BQ409" s="2" t="s">
        <v>1972</v>
      </c>
    </row>
    <row r="410" spans="1:70" ht="16.149999999999999" customHeight="1" x14ac:dyDescent="0.25">
      <c r="A410" s="16">
        <v>409</v>
      </c>
      <c r="B410" s="17" t="s">
        <v>211</v>
      </c>
      <c r="C410" s="48" t="s">
        <v>1973</v>
      </c>
      <c r="D410" s="2" t="s">
        <v>137</v>
      </c>
      <c r="E410" s="48" t="s">
        <v>1974</v>
      </c>
      <c r="F410" s="67">
        <v>43212</v>
      </c>
      <c r="G410" s="3">
        <f t="shared" si="65"/>
        <v>4</v>
      </c>
      <c r="H410" s="3">
        <f t="shared" si="71"/>
        <v>2018</v>
      </c>
      <c r="I410" s="19">
        <v>0.75347222222222199</v>
      </c>
      <c r="J410" s="20">
        <f t="shared" si="73"/>
        <v>18</v>
      </c>
      <c r="K410" s="5" t="str">
        <f t="shared" si="74"/>
        <v>ja</v>
      </c>
      <c r="L410" s="21" t="s">
        <v>73</v>
      </c>
      <c r="M410" s="6" t="s">
        <v>74</v>
      </c>
      <c r="N410" s="5">
        <v>34</v>
      </c>
      <c r="O410" s="17" t="s">
        <v>126</v>
      </c>
      <c r="P410" s="17" t="s">
        <v>1975</v>
      </c>
      <c r="R410" s="6" t="s">
        <v>77</v>
      </c>
      <c r="T410" s="22" t="s">
        <v>79</v>
      </c>
      <c r="U410" s="2" t="s">
        <v>74</v>
      </c>
      <c r="V410" s="2" t="s">
        <v>79</v>
      </c>
      <c r="X410" s="2">
        <v>266</v>
      </c>
      <c r="Y410" s="2" t="s">
        <v>83</v>
      </c>
      <c r="Z410" s="2" t="s">
        <v>84</v>
      </c>
      <c r="AA410" s="2">
        <v>266</v>
      </c>
      <c r="AB410" s="2" t="s">
        <v>81</v>
      </c>
      <c r="AC410" s="2" t="s">
        <v>84</v>
      </c>
      <c r="AD410" s="2">
        <v>266</v>
      </c>
      <c r="AE410" s="2" t="s">
        <v>83</v>
      </c>
      <c r="AF410" s="2" t="s">
        <v>84</v>
      </c>
      <c r="AJ410" s="2">
        <v>570</v>
      </c>
      <c r="AK410" s="2" t="s">
        <v>81</v>
      </c>
      <c r="AL410" s="2" t="s">
        <v>168</v>
      </c>
      <c r="AM410" s="2">
        <v>570</v>
      </c>
      <c r="AN410" s="2" t="s">
        <v>94</v>
      </c>
      <c r="AO410" s="2" t="s">
        <v>168</v>
      </c>
      <c r="AP410" s="2">
        <v>570</v>
      </c>
      <c r="AQ410" s="2" t="s">
        <v>81</v>
      </c>
      <c r="AR410" s="2" t="s">
        <v>168</v>
      </c>
      <c r="AV410" s="2">
        <v>400</v>
      </c>
      <c r="AW410" s="2" t="s">
        <v>81</v>
      </c>
      <c r="AX410" s="2" t="s">
        <v>168</v>
      </c>
      <c r="BE410" s="23" t="str">
        <f t="shared" si="75"/>
        <v>EMF nein</v>
      </c>
      <c r="BF410" s="23" t="str">
        <f t="shared" si="69"/>
        <v/>
      </c>
      <c r="BG410" s="23" t="str">
        <f t="shared" si="72"/>
        <v/>
      </c>
      <c r="BH410" s="23">
        <f t="shared" si="70"/>
        <v>0</v>
      </c>
      <c r="BO410" s="2" t="s">
        <v>1976</v>
      </c>
      <c r="BP410" s="3">
        <v>1</v>
      </c>
      <c r="BQ410" s="2" t="s">
        <v>1977</v>
      </c>
    </row>
    <row r="411" spans="1:70" ht="16.149999999999999" customHeight="1" x14ac:dyDescent="0.25">
      <c r="A411" s="69">
        <v>410</v>
      </c>
      <c r="B411" s="17" t="s">
        <v>211</v>
      </c>
      <c r="C411" s="48" t="s">
        <v>1978</v>
      </c>
      <c r="D411" s="2" t="s">
        <v>348</v>
      </c>
      <c r="E411" s="48" t="s">
        <v>1979</v>
      </c>
      <c r="F411" s="67">
        <v>42774</v>
      </c>
      <c r="G411" s="3">
        <f t="shared" si="65"/>
        <v>2</v>
      </c>
      <c r="H411" s="3">
        <f t="shared" si="71"/>
        <v>2017</v>
      </c>
      <c r="I411" s="19">
        <v>0.82986111111111105</v>
      </c>
      <c r="J411" s="20">
        <f t="shared" si="73"/>
        <v>19</v>
      </c>
      <c r="K411" s="5" t="str">
        <f t="shared" si="74"/>
        <v>ja</v>
      </c>
      <c r="L411" s="5" t="s">
        <v>91</v>
      </c>
      <c r="M411" s="6" t="s">
        <v>74</v>
      </c>
      <c r="N411" s="5">
        <v>69</v>
      </c>
      <c r="O411" s="17" t="s">
        <v>126</v>
      </c>
      <c r="P411" s="17" t="s">
        <v>1980</v>
      </c>
      <c r="Q411" s="6" t="s">
        <v>186</v>
      </c>
      <c r="R411" s="6" t="s">
        <v>77</v>
      </c>
      <c r="T411" s="22"/>
      <c r="V411" s="2" t="s">
        <v>79</v>
      </c>
      <c r="W411" s="2" t="s">
        <v>431</v>
      </c>
      <c r="BE411" s="23" t="str">
        <f t="shared" si="75"/>
        <v>EMF ja</v>
      </c>
      <c r="BF411" s="23">
        <f t="shared" si="69"/>
        <v>130</v>
      </c>
      <c r="BG411" s="23" t="str">
        <f t="shared" si="72"/>
        <v>100-499m</v>
      </c>
      <c r="BH411" s="23">
        <f t="shared" si="70"/>
        <v>1</v>
      </c>
      <c r="BK411" s="2" t="s">
        <v>162</v>
      </c>
      <c r="BL411" s="2">
        <v>130</v>
      </c>
      <c r="BO411" s="2" t="s">
        <v>1981</v>
      </c>
      <c r="BP411" s="3">
        <v>1</v>
      </c>
      <c r="BQ411" s="2" t="s">
        <v>1982</v>
      </c>
    </row>
    <row r="412" spans="1:70" ht="16.149999999999999" customHeight="1" x14ac:dyDescent="0.25">
      <c r="A412" s="16">
        <v>411</v>
      </c>
      <c r="B412" s="17" t="s">
        <v>69</v>
      </c>
      <c r="C412" s="48" t="s">
        <v>1983</v>
      </c>
      <c r="D412" s="2" t="s">
        <v>124</v>
      </c>
      <c r="E412" s="48" t="s">
        <v>974</v>
      </c>
      <c r="F412" s="67">
        <v>42774</v>
      </c>
      <c r="G412" s="3">
        <f t="shared" si="65"/>
        <v>2</v>
      </c>
      <c r="H412" s="3">
        <f t="shared" si="71"/>
        <v>2017</v>
      </c>
      <c r="I412" s="19">
        <v>0.54513888888888895</v>
      </c>
      <c r="J412" s="20">
        <f t="shared" si="73"/>
        <v>13</v>
      </c>
      <c r="K412" s="5" t="str">
        <f t="shared" si="74"/>
        <v>ja</v>
      </c>
      <c r="L412" s="5" t="s">
        <v>91</v>
      </c>
      <c r="M412" s="6" t="s">
        <v>74</v>
      </c>
      <c r="N412" s="5">
        <v>29</v>
      </c>
      <c r="O412" s="17" t="s">
        <v>75</v>
      </c>
      <c r="P412" s="17" t="s">
        <v>1984</v>
      </c>
      <c r="R412" s="6" t="s">
        <v>77</v>
      </c>
      <c r="S412" s="2" t="s">
        <v>132</v>
      </c>
      <c r="T412" s="22"/>
      <c r="U412" s="2" t="s">
        <v>74</v>
      </c>
      <c r="V412" s="2" t="s">
        <v>79</v>
      </c>
      <c r="W412" s="2" t="s">
        <v>1985</v>
      </c>
      <c r="X412" s="2">
        <v>1140</v>
      </c>
      <c r="Y412" s="2" t="s">
        <v>83</v>
      </c>
      <c r="Z412" s="2" t="s">
        <v>84</v>
      </c>
      <c r="AA412" s="2">
        <v>1140</v>
      </c>
      <c r="AB412" s="2" t="s">
        <v>81</v>
      </c>
      <c r="AC412" s="2" t="s">
        <v>84</v>
      </c>
      <c r="AD412" s="2">
        <v>1140</v>
      </c>
      <c r="AE412" s="2" t="s">
        <v>83</v>
      </c>
      <c r="AF412" s="2" t="s">
        <v>84</v>
      </c>
      <c r="AJ412" s="2">
        <v>1250</v>
      </c>
      <c r="AK412" s="2" t="s">
        <v>81</v>
      </c>
      <c r="AL412" s="2" t="s">
        <v>84</v>
      </c>
      <c r="AM412" s="2">
        <v>1250</v>
      </c>
      <c r="AN412" s="2" t="s">
        <v>81</v>
      </c>
      <c r="AO412" s="2" t="s">
        <v>84</v>
      </c>
      <c r="AP412" s="2">
        <v>1250</v>
      </c>
      <c r="AQ412" s="2" t="s">
        <v>81</v>
      </c>
      <c r="AR412" s="2" t="s">
        <v>84</v>
      </c>
      <c r="AV412" s="2">
        <v>1220</v>
      </c>
      <c r="AW412" s="2" t="s">
        <v>83</v>
      </c>
      <c r="AX412" s="2" t="s">
        <v>84</v>
      </c>
      <c r="AY412" s="2">
        <v>1220</v>
      </c>
      <c r="AZ412" s="2" t="s">
        <v>83</v>
      </c>
      <c r="BA412" s="2" t="s">
        <v>84</v>
      </c>
      <c r="BB412" s="2">
        <v>1220</v>
      </c>
      <c r="BC412" s="2" t="s">
        <v>83</v>
      </c>
      <c r="BD412" s="2" t="s">
        <v>84</v>
      </c>
      <c r="BE412" s="23" t="str">
        <f t="shared" si="75"/>
        <v>EMF nein</v>
      </c>
      <c r="BF412" s="23" t="str">
        <f t="shared" si="69"/>
        <v/>
      </c>
      <c r="BG412" s="23" t="str">
        <f t="shared" si="72"/>
        <v/>
      </c>
      <c r="BH412" s="23">
        <f t="shared" si="70"/>
        <v>0</v>
      </c>
      <c r="BO412" s="2" t="s">
        <v>1986</v>
      </c>
      <c r="BP412" s="3">
        <v>1</v>
      </c>
      <c r="BR412" s="2" t="s">
        <v>1987</v>
      </c>
    </row>
    <row r="413" spans="1:70" ht="16.149999999999999" customHeight="1" x14ac:dyDescent="0.25">
      <c r="A413" s="16">
        <v>412</v>
      </c>
      <c r="B413" s="17" t="s">
        <v>211</v>
      </c>
      <c r="C413" s="48" t="s">
        <v>1988</v>
      </c>
      <c r="D413" s="2" t="s">
        <v>264</v>
      </c>
      <c r="E413" s="48" t="s">
        <v>1989</v>
      </c>
      <c r="F413" s="67">
        <v>42782</v>
      </c>
      <c r="G413" s="3">
        <f t="shared" si="65"/>
        <v>2</v>
      </c>
      <c r="H413" s="3">
        <f t="shared" si="71"/>
        <v>2017</v>
      </c>
      <c r="I413" s="19">
        <v>0.46875</v>
      </c>
      <c r="J413" s="20">
        <f t="shared" si="73"/>
        <v>11</v>
      </c>
      <c r="K413" s="5" t="str">
        <f t="shared" si="74"/>
        <v>ja</v>
      </c>
      <c r="L413" s="5" t="s">
        <v>91</v>
      </c>
      <c r="M413" s="6" t="s">
        <v>74</v>
      </c>
      <c r="N413" s="5">
        <v>65</v>
      </c>
      <c r="O413" s="2" t="s">
        <v>140</v>
      </c>
      <c r="P413" s="17" t="s">
        <v>1990</v>
      </c>
      <c r="R413" s="6" t="s">
        <v>77</v>
      </c>
      <c r="T413" s="22" t="s">
        <v>79</v>
      </c>
      <c r="U413" s="2" t="s">
        <v>139</v>
      </c>
      <c r="W413" s="2" t="s">
        <v>1071</v>
      </c>
      <c r="X413" s="2">
        <v>140</v>
      </c>
      <c r="Y413" s="2" t="s">
        <v>81</v>
      </c>
      <c r="Z413" s="2" t="s">
        <v>82</v>
      </c>
      <c r="AD413" s="2">
        <v>140</v>
      </c>
      <c r="AE413" s="2" t="s">
        <v>81</v>
      </c>
      <c r="AF413" s="2" t="s">
        <v>82</v>
      </c>
      <c r="BE413" s="23" t="str">
        <f t="shared" si="75"/>
        <v>EMF nein</v>
      </c>
      <c r="BF413" s="23" t="str">
        <f t="shared" si="69"/>
        <v/>
      </c>
      <c r="BG413" s="23" t="str">
        <f t="shared" si="72"/>
        <v/>
      </c>
      <c r="BH413" s="23">
        <f t="shared" si="70"/>
        <v>0</v>
      </c>
      <c r="BO413" s="2" t="s">
        <v>1991</v>
      </c>
      <c r="BP413" s="3">
        <v>1</v>
      </c>
      <c r="BQ413" s="2" t="s">
        <v>1992</v>
      </c>
    </row>
    <row r="414" spans="1:70" ht="16.149999999999999" customHeight="1" x14ac:dyDescent="0.25">
      <c r="A414" s="16">
        <v>413</v>
      </c>
      <c r="B414" s="17" t="s">
        <v>69</v>
      </c>
      <c r="C414" s="48" t="s">
        <v>1956</v>
      </c>
      <c r="D414" s="2" t="s">
        <v>137</v>
      </c>
      <c r="E414" s="48" t="s">
        <v>1993</v>
      </c>
      <c r="F414" s="67">
        <v>42782</v>
      </c>
      <c r="G414" s="3">
        <f t="shared" si="65"/>
        <v>2</v>
      </c>
      <c r="H414" s="3">
        <f t="shared" si="71"/>
        <v>2017</v>
      </c>
      <c r="I414" s="19">
        <v>0.72916666666666696</v>
      </c>
      <c r="J414" s="20">
        <f t="shared" si="73"/>
        <v>17</v>
      </c>
      <c r="K414" s="5" t="str">
        <f t="shared" si="74"/>
        <v>ja</v>
      </c>
      <c r="L414" s="5" t="s">
        <v>91</v>
      </c>
      <c r="M414" s="6" t="s">
        <v>74</v>
      </c>
      <c r="N414" s="5">
        <v>70</v>
      </c>
      <c r="O414" s="17" t="s">
        <v>126</v>
      </c>
      <c r="P414" s="17" t="s">
        <v>1994</v>
      </c>
      <c r="Q414" s="6" t="s">
        <v>186</v>
      </c>
      <c r="R414" s="6" t="s">
        <v>77</v>
      </c>
      <c r="T414" s="6" t="s">
        <v>108</v>
      </c>
      <c r="X414" s="2">
        <v>320</v>
      </c>
      <c r="Y414" s="2" t="s">
        <v>81</v>
      </c>
      <c r="Z414" s="2" t="s">
        <v>84</v>
      </c>
      <c r="AD414" s="2">
        <v>320</v>
      </c>
      <c r="AE414" s="2" t="s">
        <v>81</v>
      </c>
      <c r="AF414" s="2" t="s">
        <v>84</v>
      </c>
      <c r="BE414" s="23" t="str">
        <f t="shared" si="75"/>
        <v>EMF nein</v>
      </c>
      <c r="BF414" s="23" t="str">
        <f t="shared" si="69"/>
        <v/>
      </c>
      <c r="BG414" s="23" t="str">
        <f t="shared" si="72"/>
        <v/>
      </c>
      <c r="BH414" s="23">
        <f t="shared" si="70"/>
        <v>0</v>
      </c>
      <c r="BO414" s="2" t="s">
        <v>1995</v>
      </c>
      <c r="BP414" s="3">
        <v>1</v>
      </c>
      <c r="BQ414" s="2" t="s">
        <v>1996</v>
      </c>
    </row>
    <row r="415" spans="1:70" ht="16.149999999999999" customHeight="1" x14ac:dyDescent="0.25">
      <c r="A415" s="16">
        <v>414</v>
      </c>
      <c r="B415" s="17" t="s">
        <v>69</v>
      </c>
      <c r="C415" s="48" t="s">
        <v>3073</v>
      </c>
      <c r="D415" s="2" t="s">
        <v>124</v>
      </c>
      <c r="E415" s="48" t="s">
        <v>21905</v>
      </c>
      <c r="F415" s="67">
        <v>42787</v>
      </c>
      <c r="G415" s="3">
        <f t="shared" si="65"/>
        <v>2</v>
      </c>
      <c r="H415" s="3">
        <f t="shared" si="71"/>
        <v>2017</v>
      </c>
      <c r="I415" s="19">
        <v>0.875</v>
      </c>
      <c r="J415" s="20">
        <f t="shared" si="73"/>
        <v>21</v>
      </c>
      <c r="K415" s="5" t="str">
        <f t="shared" si="74"/>
        <v>ja</v>
      </c>
      <c r="L415" s="5" t="s">
        <v>91</v>
      </c>
      <c r="M415" s="6" t="s">
        <v>74</v>
      </c>
      <c r="N415" s="5">
        <v>21</v>
      </c>
      <c r="O415" s="2" t="s">
        <v>140</v>
      </c>
      <c r="P415" s="17" t="s">
        <v>1997</v>
      </c>
      <c r="R415" s="6" t="s">
        <v>77</v>
      </c>
      <c r="T415" s="22"/>
      <c r="AD415" s="2">
        <v>508</v>
      </c>
      <c r="AE415" s="2" t="s">
        <v>81</v>
      </c>
      <c r="AF415" s="2" t="s">
        <v>84</v>
      </c>
      <c r="AJ415" s="2">
        <v>508</v>
      </c>
      <c r="AK415" s="2" t="s">
        <v>81</v>
      </c>
      <c r="AL415" s="2" t="s">
        <v>84</v>
      </c>
      <c r="AM415" s="2">
        <v>508</v>
      </c>
      <c r="AN415" s="2" t="s">
        <v>81</v>
      </c>
      <c r="AO415" s="2" t="s">
        <v>84</v>
      </c>
      <c r="BE415" s="23" t="str">
        <f t="shared" si="75"/>
        <v>EMF ja</v>
      </c>
      <c r="BF415" s="23">
        <f t="shared" si="69"/>
        <v>220</v>
      </c>
      <c r="BG415" s="23" t="str">
        <f t="shared" si="72"/>
        <v>100-499m</v>
      </c>
      <c r="BH415" s="23">
        <f t="shared" si="70"/>
        <v>1</v>
      </c>
      <c r="BK415" s="2" t="s">
        <v>162</v>
      </c>
      <c r="BL415" s="2">
        <v>220</v>
      </c>
      <c r="BP415" s="3">
        <v>1</v>
      </c>
      <c r="BQ415" s="2" t="s">
        <v>1998</v>
      </c>
    </row>
    <row r="416" spans="1:70" ht="16.149999999999999" customHeight="1" x14ac:dyDescent="0.25">
      <c r="A416" s="16">
        <v>415</v>
      </c>
      <c r="B416" s="17" t="s">
        <v>69</v>
      </c>
      <c r="C416" s="48" t="s">
        <v>670</v>
      </c>
      <c r="D416" s="2" t="s">
        <v>192</v>
      </c>
      <c r="E416" s="48" t="s">
        <v>1999</v>
      </c>
      <c r="F416" s="67">
        <v>42784</v>
      </c>
      <c r="G416" s="3">
        <f t="shared" si="65"/>
        <v>2</v>
      </c>
      <c r="H416" s="3">
        <f t="shared" si="71"/>
        <v>2017</v>
      </c>
      <c r="I416" s="19">
        <v>0.67708333333333304</v>
      </c>
      <c r="J416" s="20">
        <f t="shared" si="73"/>
        <v>16</v>
      </c>
      <c r="K416" s="5" t="str">
        <f t="shared" si="74"/>
        <v>ja</v>
      </c>
      <c r="L416" s="21" t="s">
        <v>73</v>
      </c>
      <c r="M416" s="6" t="s">
        <v>74</v>
      </c>
      <c r="N416" s="5">
        <v>41</v>
      </c>
      <c r="O416" s="17" t="s">
        <v>75</v>
      </c>
      <c r="P416" s="17" t="s">
        <v>2000</v>
      </c>
      <c r="Q416" s="6" t="s">
        <v>186</v>
      </c>
      <c r="R416" s="6" t="s">
        <v>77</v>
      </c>
      <c r="S416" s="2" t="s">
        <v>132</v>
      </c>
      <c r="T416" s="22" t="s">
        <v>79</v>
      </c>
      <c r="W416" s="2" t="s">
        <v>1071</v>
      </c>
      <c r="X416" s="2">
        <v>250</v>
      </c>
      <c r="Y416" s="2" t="s">
        <v>83</v>
      </c>
      <c r="Z416" s="2" t="s">
        <v>82</v>
      </c>
      <c r="AA416" s="2">
        <v>250</v>
      </c>
      <c r="AB416" s="2" t="s">
        <v>81</v>
      </c>
      <c r="AC416" s="2" t="s">
        <v>82</v>
      </c>
      <c r="AD416" s="2">
        <v>250</v>
      </c>
      <c r="AE416" s="2" t="s">
        <v>83</v>
      </c>
      <c r="AF416" s="2" t="s">
        <v>82</v>
      </c>
      <c r="BE416" s="23" t="str">
        <f t="shared" si="75"/>
        <v>EMF nein</v>
      </c>
      <c r="BF416" s="23" t="str">
        <f t="shared" si="69"/>
        <v/>
      </c>
      <c r="BG416" s="23" t="str">
        <f t="shared" si="72"/>
        <v/>
      </c>
      <c r="BH416" s="23">
        <f t="shared" si="70"/>
        <v>0</v>
      </c>
      <c r="BO416" s="2" t="s">
        <v>2001</v>
      </c>
      <c r="BP416" s="3">
        <v>1</v>
      </c>
      <c r="BQ416" s="2" t="s">
        <v>2002</v>
      </c>
    </row>
    <row r="417" spans="1:70" ht="16.149999999999999" customHeight="1" x14ac:dyDescent="0.25">
      <c r="A417" s="16">
        <v>416</v>
      </c>
      <c r="B417" s="17" t="s">
        <v>69</v>
      </c>
      <c r="C417" s="48" t="s">
        <v>2003</v>
      </c>
      <c r="D417" s="2" t="s">
        <v>192</v>
      </c>
      <c r="F417" s="67">
        <v>42782</v>
      </c>
      <c r="G417" s="3">
        <f t="shared" si="65"/>
        <v>2</v>
      </c>
      <c r="H417" s="3">
        <f t="shared" si="71"/>
        <v>2017</v>
      </c>
      <c r="I417" s="19"/>
      <c r="J417" s="20" t="str">
        <f t="shared" si="73"/>
        <v/>
      </c>
      <c r="K417" s="5" t="str">
        <f t="shared" si="74"/>
        <v>ja</v>
      </c>
      <c r="L417" s="5" t="s">
        <v>91</v>
      </c>
      <c r="M417" s="6" t="s">
        <v>74</v>
      </c>
      <c r="O417" s="17" t="s">
        <v>75</v>
      </c>
      <c r="P417" s="17" t="s">
        <v>2004</v>
      </c>
      <c r="R417" s="6" t="s">
        <v>77</v>
      </c>
      <c r="T417" s="6" t="s">
        <v>154</v>
      </c>
      <c r="V417" s="2" t="s">
        <v>79</v>
      </c>
      <c r="W417" s="2" t="s">
        <v>2005</v>
      </c>
      <c r="X417" s="2">
        <v>106</v>
      </c>
      <c r="Y417" s="2" t="s">
        <v>81</v>
      </c>
      <c r="Z417" s="2" t="s">
        <v>168</v>
      </c>
      <c r="AD417" s="2">
        <v>106</v>
      </c>
      <c r="AE417" s="2" t="s">
        <v>81</v>
      </c>
      <c r="AF417" s="2" t="s">
        <v>168</v>
      </c>
      <c r="BE417" s="23" t="str">
        <f t="shared" si="75"/>
        <v>EMF nein</v>
      </c>
      <c r="BF417" s="23" t="str">
        <f t="shared" si="69"/>
        <v/>
      </c>
      <c r="BG417" s="23" t="str">
        <f t="shared" si="72"/>
        <v/>
      </c>
      <c r="BH417" s="23">
        <f t="shared" si="70"/>
        <v>0</v>
      </c>
      <c r="BO417" s="2" t="s">
        <v>2006</v>
      </c>
      <c r="BP417" s="3">
        <v>1</v>
      </c>
      <c r="BQ417" s="2" t="s">
        <v>2007</v>
      </c>
    </row>
    <row r="418" spans="1:70" ht="16.149999999999999" customHeight="1" x14ac:dyDescent="0.25">
      <c r="A418" s="16">
        <v>417</v>
      </c>
      <c r="B418" s="17" t="s">
        <v>69</v>
      </c>
      <c r="C418" s="48" t="s">
        <v>2008</v>
      </c>
      <c r="D418" s="2" t="s">
        <v>124</v>
      </c>
      <c r="E418" s="48" t="s">
        <v>2009</v>
      </c>
      <c r="F418" s="67">
        <v>42785</v>
      </c>
      <c r="G418" s="3">
        <f t="shared" si="65"/>
        <v>2</v>
      </c>
      <c r="H418" s="3">
        <f t="shared" si="71"/>
        <v>2017</v>
      </c>
      <c r="I418" s="19">
        <v>0.91666666666666696</v>
      </c>
      <c r="J418" s="20">
        <f t="shared" si="73"/>
        <v>22</v>
      </c>
      <c r="K418" s="5" t="str">
        <f t="shared" si="74"/>
        <v>ja</v>
      </c>
      <c r="L418" s="5" t="s">
        <v>91</v>
      </c>
      <c r="M418" s="6" t="s">
        <v>74</v>
      </c>
      <c r="N418" s="5">
        <v>64</v>
      </c>
      <c r="O418" s="17" t="s">
        <v>126</v>
      </c>
      <c r="P418" s="17" t="s">
        <v>2010</v>
      </c>
      <c r="R418" s="6" t="s">
        <v>77</v>
      </c>
      <c r="T418" s="6" t="s">
        <v>154</v>
      </c>
      <c r="BE418" s="23" t="str">
        <f t="shared" si="75"/>
        <v>EMF ja</v>
      </c>
      <c r="BF418" s="23">
        <f t="shared" si="69"/>
        <v>10</v>
      </c>
      <c r="BG418" s="23" t="str">
        <f t="shared" si="72"/>
        <v>&lt;100m</v>
      </c>
      <c r="BH418" s="23">
        <f t="shared" si="70"/>
        <v>2</v>
      </c>
      <c r="BI418" s="2" t="s">
        <v>110</v>
      </c>
      <c r="BJ418" s="2">
        <v>30</v>
      </c>
      <c r="BK418" s="2" t="s">
        <v>110</v>
      </c>
      <c r="BL418" s="2">
        <v>10</v>
      </c>
      <c r="BO418" s="2" t="s">
        <v>2011</v>
      </c>
      <c r="BP418" s="3">
        <v>1</v>
      </c>
      <c r="BQ418" s="2" t="s">
        <v>2012</v>
      </c>
    </row>
    <row r="419" spans="1:70" ht="16.149999999999999" customHeight="1" x14ac:dyDescent="0.25">
      <c r="A419" s="16">
        <v>418</v>
      </c>
      <c r="B419" s="17" t="s">
        <v>69</v>
      </c>
      <c r="C419" s="48" t="s">
        <v>2013</v>
      </c>
      <c r="D419" s="2" t="s">
        <v>151</v>
      </c>
      <c r="E419" s="48" t="s">
        <v>1055</v>
      </c>
      <c r="F419" s="67">
        <v>42791</v>
      </c>
      <c r="G419" s="3">
        <f t="shared" si="65"/>
        <v>2</v>
      </c>
      <c r="H419" s="3">
        <f t="shared" si="71"/>
        <v>2017</v>
      </c>
      <c r="I419" s="19">
        <v>0.625</v>
      </c>
      <c r="J419" s="20">
        <f t="shared" si="73"/>
        <v>15</v>
      </c>
      <c r="K419" s="5" t="str">
        <f t="shared" si="74"/>
        <v>ja</v>
      </c>
      <c r="L419" s="21" t="s">
        <v>73</v>
      </c>
      <c r="M419" s="6" t="s">
        <v>74</v>
      </c>
      <c r="N419" s="5">
        <v>33</v>
      </c>
      <c r="O419" s="17" t="s">
        <v>126</v>
      </c>
      <c r="P419" s="17" t="s">
        <v>2014</v>
      </c>
      <c r="R419" s="6" t="s">
        <v>77</v>
      </c>
      <c r="S419" s="2" t="s">
        <v>78</v>
      </c>
      <c r="T419" s="6" t="s">
        <v>154</v>
      </c>
      <c r="X419" s="2">
        <v>356</v>
      </c>
      <c r="Y419" s="2" t="s">
        <v>83</v>
      </c>
      <c r="Z419" s="2" t="s">
        <v>84</v>
      </c>
      <c r="AA419" s="2">
        <v>356</v>
      </c>
      <c r="AB419" s="2" t="s">
        <v>81</v>
      </c>
      <c r="AC419" s="2" t="s">
        <v>84</v>
      </c>
      <c r="AD419" s="2">
        <v>356</v>
      </c>
      <c r="AE419" s="2" t="s">
        <v>83</v>
      </c>
      <c r="AF419" s="2" t="s">
        <v>84</v>
      </c>
      <c r="AJ419" s="2">
        <v>436</v>
      </c>
      <c r="AK419" s="2" t="s">
        <v>81</v>
      </c>
      <c r="AL419" s="2" t="s">
        <v>168</v>
      </c>
      <c r="AP419" s="2">
        <v>456</v>
      </c>
      <c r="AQ419" s="2" t="s">
        <v>83</v>
      </c>
      <c r="AR419" s="2" t="s">
        <v>168</v>
      </c>
      <c r="BE419" s="23" t="str">
        <f t="shared" si="75"/>
        <v>EMF ja</v>
      </c>
      <c r="BF419" s="23">
        <f t="shared" si="69"/>
        <v>50</v>
      </c>
      <c r="BG419" s="23" t="str">
        <f t="shared" si="72"/>
        <v>&lt;100m</v>
      </c>
      <c r="BH419" s="23">
        <f t="shared" si="70"/>
        <v>1</v>
      </c>
      <c r="BI419" s="44" t="s">
        <v>162</v>
      </c>
      <c r="BJ419" s="44">
        <v>50</v>
      </c>
      <c r="BO419" s="2" t="s">
        <v>2015</v>
      </c>
      <c r="BP419" s="3">
        <v>1</v>
      </c>
      <c r="BR419" s="327" t="s">
        <v>2016</v>
      </c>
    </row>
    <row r="420" spans="1:70" ht="16.149999999999999" customHeight="1" x14ac:dyDescent="0.25">
      <c r="A420" s="16">
        <v>419</v>
      </c>
      <c r="B420" s="17" t="s">
        <v>87</v>
      </c>
      <c r="C420" s="48" t="s">
        <v>212</v>
      </c>
      <c r="D420" s="2" t="s">
        <v>71</v>
      </c>
      <c r="E420" s="48" t="s">
        <v>2017</v>
      </c>
      <c r="F420" s="67">
        <v>42841</v>
      </c>
      <c r="G420" s="3">
        <f t="shared" si="65"/>
        <v>4</v>
      </c>
      <c r="H420" s="3">
        <f t="shared" si="71"/>
        <v>2017</v>
      </c>
      <c r="I420" s="19">
        <v>0.65625</v>
      </c>
      <c r="J420" s="20">
        <f t="shared" si="73"/>
        <v>15</v>
      </c>
      <c r="K420" s="5" t="str">
        <f t="shared" si="74"/>
        <v>ja</v>
      </c>
      <c r="L420" s="5" t="s">
        <v>91</v>
      </c>
      <c r="M420" s="6" t="s">
        <v>74</v>
      </c>
      <c r="N420" s="5">
        <v>85</v>
      </c>
      <c r="O420" s="17" t="s">
        <v>75</v>
      </c>
      <c r="P420" s="17" t="s">
        <v>2018</v>
      </c>
      <c r="R420" s="6" t="s">
        <v>77</v>
      </c>
      <c r="S420" s="2" t="s">
        <v>132</v>
      </c>
      <c r="T420" s="6" t="s">
        <v>154</v>
      </c>
      <c r="X420" s="2">
        <v>20</v>
      </c>
      <c r="Y420" s="2" t="s">
        <v>94</v>
      </c>
      <c r="Z420" s="2" t="s">
        <v>161</v>
      </c>
      <c r="AD420" s="2">
        <v>35</v>
      </c>
      <c r="AE420" s="2" t="s">
        <v>94</v>
      </c>
      <c r="AF420" s="2" t="s">
        <v>84</v>
      </c>
      <c r="BE420" s="23" t="str">
        <f t="shared" si="75"/>
        <v>EMF nein</v>
      </c>
      <c r="BF420" s="23" t="str">
        <f t="shared" si="69"/>
        <v/>
      </c>
      <c r="BG420" s="23" t="str">
        <f t="shared" si="72"/>
        <v/>
      </c>
      <c r="BH420" s="23">
        <f t="shared" si="70"/>
        <v>0</v>
      </c>
      <c r="BO420" s="2" t="s">
        <v>2019</v>
      </c>
      <c r="BP420" s="3">
        <v>1</v>
      </c>
      <c r="BQ420" s="2" t="s">
        <v>2020</v>
      </c>
    </row>
    <row r="421" spans="1:70" ht="16.149999999999999" customHeight="1" x14ac:dyDescent="0.25">
      <c r="A421" s="16">
        <v>420</v>
      </c>
      <c r="B421" s="17" t="s">
        <v>69</v>
      </c>
      <c r="C421" s="48" t="s">
        <v>212</v>
      </c>
      <c r="D421" s="2" t="s">
        <v>71</v>
      </c>
      <c r="E421" s="48" t="s">
        <v>2021</v>
      </c>
      <c r="F421" s="67">
        <v>41754</v>
      </c>
      <c r="G421" s="3">
        <f t="shared" si="65"/>
        <v>4</v>
      </c>
      <c r="H421" s="3">
        <f t="shared" si="71"/>
        <v>2014</v>
      </c>
      <c r="I421" s="19"/>
      <c r="J421" s="20" t="str">
        <f t="shared" si="73"/>
        <v/>
      </c>
      <c r="K421" s="5" t="str">
        <f t="shared" si="74"/>
        <v>ja</v>
      </c>
      <c r="L421" s="5" t="s">
        <v>91</v>
      </c>
      <c r="M421" s="6" t="s">
        <v>74</v>
      </c>
      <c r="N421" s="5">
        <v>58</v>
      </c>
      <c r="O421" s="17" t="s">
        <v>75</v>
      </c>
      <c r="P421" s="17" t="s">
        <v>2022</v>
      </c>
      <c r="Q421" s="6" t="s">
        <v>2023</v>
      </c>
      <c r="R421" s="6" t="s">
        <v>77</v>
      </c>
      <c r="T421" s="22"/>
      <c r="BE421" s="23" t="str">
        <f t="shared" si="75"/>
        <v>EMF nein</v>
      </c>
      <c r="BF421" s="23" t="str">
        <f t="shared" si="69"/>
        <v/>
      </c>
      <c r="BG421" s="23" t="str">
        <f t="shared" si="72"/>
        <v/>
      </c>
      <c r="BH421" s="23">
        <f t="shared" si="70"/>
        <v>0</v>
      </c>
      <c r="BO421" s="2" t="s">
        <v>2024</v>
      </c>
      <c r="BP421" s="3">
        <v>1</v>
      </c>
      <c r="BQ421" s="2" t="s">
        <v>2025</v>
      </c>
    </row>
    <row r="422" spans="1:70" ht="16.149999999999999" customHeight="1" x14ac:dyDescent="0.25">
      <c r="A422" s="16">
        <v>421</v>
      </c>
      <c r="B422" s="17" t="s">
        <v>69</v>
      </c>
      <c r="C422" s="49" t="s">
        <v>2026</v>
      </c>
      <c r="D422" s="2" t="s">
        <v>98</v>
      </c>
      <c r="E422" s="48" t="s">
        <v>2027</v>
      </c>
      <c r="F422" s="67">
        <v>42798</v>
      </c>
      <c r="G422" s="3">
        <f t="shared" si="65"/>
        <v>3</v>
      </c>
      <c r="H422" s="3">
        <f t="shared" si="71"/>
        <v>2017</v>
      </c>
      <c r="I422" s="19">
        <v>0.33333333333333298</v>
      </c>
      <c r="J422" s="20">
        <f t="shared" si="73"/>
        <v>8</v>
      </c>
      <c r="K422" s="5" t="str">
        <f t="shared" si="74"/>
        <v>ja</v>
      </c>
      <c r="L422" s="21" t="s">
        <v>73</v>
      </c>
      <c r="M422" s="6" t="s">
        <v>74</v>
      </c>
      <c r="N422" s="5">
        <v>53</v>
      </c>
      <c r="O422" s="6" t="s">
        <v>101</v>
      </c>
      <c r="P422" s="17" t="s">
        <v>2028</v>
      </c>
      <c r="Q422" s="6" t="s">
        <v>186</v>
      </c>
      <c r="R422" s="6" t="s">
        <v>77</v>
      </c>
      <c r="S422" s="2" t="s">
        <v>132</v>
      </c>
      <c r="T422" s="6" t="s">
        <v>108</v>
      </c>
      <c r="X422" s="2">
        <v>300</v>
      </c>
      <c r="Y422" s="2" t="s">
        <v>94</v>
      </c>
      <c r="Z422" s="2" t="s">
        <v>168</v>
      </c>
      <c r="AA422" s="2">
        <v>300</v>
      </c>
      <c r="AB422" s="2" t="s">
        <v>94</v>
      </c>
      <c r="AC422" s="2" t="s">
        <v>168</v>
      </c>
      <c r="AD422" s="2">
        <v>300</v>
      </c>
      <c r="AE422" s="2" t="s">
        <v>94</v>
      </c>
      <c r="AF422" s="2" t="s">
        <v>168</v>
      </c>
      <c r="AJ422" s="392">
        <v>300</v>
      </c>
      <c r="AK422" s="392" t="s">
        <v>94</v>
      </c>
      <c r="AL422" s="392" t="s">
        <v>168</v>
      </c>
      <c r="AM422" s="392">
        <v>300</v>
      </c>
      <c r="AN422" s="392" t="s">
        <v>94</v>
      </c>
      <c r="AO422" s="392" t="s">
        <v>168</v>
      </c>
      <c r="AP422" s="392">
        <v>300</v>
      </c>
      <c r="AQ422" s="392" t="s">
        <v>94</v>
      </c>
      <c r="AR422" s="392" t="s">
        <v>168</v>
      </c>
      <c r="BE422" s="23" t="str">
        <f t="shared" si="75"/>
        <v>EMF nein</v>
      </c>
      <c r="BF422" s="23" t="str">
        <f t="shared" si="69"/>
        <v/>
      </c>
      <c r="BG422" s="23" t="str">
        <f t="shared" si="72"/>
        <v/>
      </c>
      <c r="BH422" s="23">
        <f t="shared" si="70"/>
        <v>0</v>
      </c>
      <c r="BO422" s="2" t="s">
        <v>2029</v>
      </c>
      <c r="BP422" s="3">
        <v>1</v>
      </c>
      <c r="BQ422" s="2" t="s">
        <v>2030</v>
      </c>
    </row>
    <row r="423" spans="1:70" ht="16.149999999999999" customHeight="1" x14ac:dyDescent="0.25">
      <c r="A423" s="16">
        <v>422</v>
      </c>
      <c r="B423" s="17" t="s">
        <v>69</v>
      </c>
      <c r="C423" s="48" t="s">
        <v>540</v>
      </c>
      <c r="D423" s="2" t="s">
        <v>124</v>
      </c>
      <c r="E423" s="48" t="s">
        <v>2031</v>
      </c>
      <c r="F423" s="67">
        <v>41058</v>
      </c>
      <c r="G423" s="3">
        <f t="shared" si="65"/>
        <v>5</v>
      </c>
      <c r="H423" s="3">
        <f t="shared" si="71"/>
        <v>2012</v>
      </c>
      <c r="I423" s="19">
        <v>0.75</v>
      </c>
      <c r="J423" s="20">
        <f t="shared" si="73"/>
        <v>18</v>
      </c>
      <c r="K423" s="5" t="str">
        <f t="shared" si="74"/>
        <v>ja</v>
      </c>
      <c r="L423" s="21" t="s">
        <v>73</v>
      </c>
      <c r="M423" s="6" t="s">
        <v>74</v>
      </c>
      <c r="O423" s="17" t="s">
        <v>75</v>
      </c>
      <c r="P423" s="17" t="s">
        <v>2032</v>
      </c>
      <c r="Q423" s="6" t="s">
        <v>186</v>
      </c>
      <c r="R423" s="6" t="s">
        <v>77</v>
      </c>
      <c r="S423" s="2" t="s">
        <v>272</v>
      </c>
      <c r="T423" s="22" t="s">
        <v>79</v>
      </c>
      <c r="BE423" s="23" t="str">
        <f t="shared" si="75"/>
        <v>EMF nein</v>
      </c>
      <c r="BF423" s="23" t="str">
        <f t="shared" si="69"/>
        <v/>
      </c>
      <c r="BG423" s="23" t="str">
        <f t="shared" si="72"/>
        <v/>
      </c>
      <c r="BH423" s="23">
        <f t="shared" si="70"/>
        <v>0</v>
      </c>
      <c r="BO423" s="2" t="s">
        <v>2033</v>
      </c>
      <c r="BP423" s="3">
        <v>1</v>
      </c>
      <c r="BQ423" s="2" t="s">
        <v>2034</v>
      </c>
    </row>
    <row r="424" spans="1:70" ht="16.149999999999999" customHeight="1" x14ac:dyDescent="0.25">
      <c r="A424" s="16">
        <v>423</v>
      </c>
      <c r="B424" s="17" t="s">
        <v>69</v>
      </c>
      <c r="C424" s="48" t="s">
        <v>2035</v>
      </c>
      <c r="D424" s="2" t="s">
        <v>151</v>
      </c>
      <c r="E424" s="48" t="s">
        <v>391</v>
      </c>
      <c r="F424" s="67">
        <v>42926</v>
      </c>
      <c r="G424" s="3">
        <f t="shared" si="65"/>
        <v>7</v>
      </c>
      <c r="H424" s="3">
        <f t="shared" si="71"/>
        <v>2017</v>
      </c>
      <c r="I424" s="19"/>
      <c r="J424" s="20" t="str">
        <f t="shared" si="73"/>
        <v/>
      </c>
      <c r="K424" s="5" t="str">
        <f t="shared" si="74"/>
        <v>ja</v>
      </c>
      <c r="L424" s="5" t="s">
        <v>91</v>
      </c>
      <c r="M424" s="6" t="s">
        <v>74</v>
      </c>
      <c r="N424" s="5">
        <v>55</v>
      </c>
      <c r="O424" s="2" t="s">
        <v>140</v>
      </c>
      <c r="P424" s="17" t="s">
        <v>2036</v>
      </c>
      <c r="R424" s="6" t="s">
        <v>77</v>
      </c>
      <c r="S424" s="2" t="s">
        <v>272</v>
      </c>
      <c r="T424" s="22"/>
      <c r="V424" s="2" t="s">
        <v>79</v>
      </c>
      <c r="W424" s="2" t="s">
        <v>2037</v>
      </c>
      <c r="X424" s="2">
        <v>300</v>
      </c>
      <c r="Y424" s="2" t="s">
        <v>83</v>
      </c>
      <c r="Z424" s="2" t="s">
        <v>84</v>
      </c>
      <c r="AA424" s="2">
        <v>300</v>
      </c>
      <c r="AB424" s="2" t="s">
        <v>81</v>
      </c>
      <c r="AC424" s="2" t="s">
        <v>84</v>
      </c>
      <c r="AD424" s="2">
        <v>300</v>
      </c>
      <c r="AE424" s="2" t="s">
        <v>81</v>
      </c>
      <c r="AF424" s="2" t="s">
        <v>84</v>
      </c>
      <c r="AJ424" s="2">
        <v>450</v>
      </c>
      <c r="AK424" s="2" t="s">
        <v>83</v>
      </c>
      <c r="AL424" s="2" t="s">
        <v>84</v>
      </c>
      <c r="AM424" s="2">
        <v>450</v>
      </c>
      <c r="AN424" s="2" t="s">
        <v>81</v>
      </c>
      <c r="AO424" s="2" t="s">
        <v>84</v>
      </c>
      <c r="AP424" s="2">
        <v>450</v>
      </c>
      <c r="AQ424" s="2" t="s">
        <v>83</v>
      </c>
      <c r="AR424" s="2" t="s">
        <v>84</v>
      </c>
      <c r="BE424" s="23" t="str">
        <f t="shared" si="75"/>
        <v>EMF ja</v>
      </c>
      <c r="BF424" s="23">
        <f t="shared" si="69"/>
        <v>7</v>
      </c>
      <c r="BG424" s="23" t="str">
        <f t="shared" si="72"/>
        <v>&lt;100m</v>
      </c>
      <c r="BH424" s="23">
        <f t="shared" si="70"/>
        <v>1</v>
      </c>
      <c r="BK424" s="2" t="s">
        <v>162</v>
      </c>
      <c r="BL424" s="2">
        <v>7</v>
      </c>
      <c r="BO424" s="2" t="s">
        <v>2038</v>
      </c>
      <c r="BP424" s="3">
        <v>1</v>
      </c>
      <c r="BQ424" s="2" t="s">
        <v>2039</v>
      </c>
    </row>
    <row r="425" spans="1:70" ht="16.149999999999999" customHeight="1" x14ac:dyDescent="0.25">
      <c r="A425" s="16">
        <v>424</v>
      </c>
      <c r="B425" s="17" t="s">
        <v>211</v>
      </c>
      <c r="C425" s="48" t="s">
        <v>2040</v>
      </c>
      <c r="D425" s="2" t="s">
        <v>151</v>
      </c>
      <c r="E425" s="48" t="s">
        <v>2041</v>
      </c>
      <c r="F425" s="67">
        <v>42807</v>
      </c>
      <c r="G425" s="3">
        <f t="shared" ref="G425:G488" si="76">IF(F425&lt;&gt;"",MONTH(F425),"")</f>
        <v>3</v>
      </c>
      <c r="H425" s="3">
        <f t="shared" si="71"/>
        <v>2017</v>
      </c>
      <c r="I425" s="19">
        <v>0.94791666666666696</v>
      </c>
      <c r="J425" s="20">
        <f t="shared" si="73"/>
        <v>22</v>
      </c>
      <c r="K425" s="5" t="str">
        <f t="shared" si="74"/>
        <v>ja</v>
      </c>
      <c r="L425" s="5" t="s">
        <v>91</v>
      </c>
      <c r="M425" s="6" t="s">
        <v>74</v>
      </c>
      <c r="N425" s="5">
        <v>26</v>
      </c>
      <c r="O425" s="6" t="s">
        <v>101</v>
      </c>
      <c r="P425" s="17" t="s">
        <v>2042</v>
      </c>
      <c r="R425" s="6" t="s">
        <v>77</v>
      </c>
      <c r="T425" s="22" t="s">
        <v>79</v>
      </c>
      <c r="U425" s="2" t="s">
        <v>74</v>
      </c>
      <c r="V425" s="2" t="s">
        <v>108</v>
      </c>
      <c r="X425" s="2">
        <v>20</v>
      </c>
      <c r="Y425" s="2" t="s">
        <v>94</v>
      </c>
      <c r="Z425" s="2" t="s">
        <v>84</v>
      </c>
      <c r="AD425" s="2">
        <v>220</v>
      </c>
      <c r="AE425" s="2" t="s">
        <v>94</v>
      </c>
      <c r="AF425" s="2" t="s">
        <v>84</v>
      </c>
      <c r="BE425" s="23" t="str">
        <f t="shared" si="75"/>
        <v>EMF nein</v>
      </c>
      <c r="BF425" s="23" t="str">
        <f t="shared" si="69"/>
        <v/>
      </c>
      <c r="BG425" s="23" t="str">
        <f t="shared" si="72"/>
        <v/>
      </c>
      <c r="BH425" s="23">
        <f t="shared" si="70"/>
        <v>0</v>
      </c>
      <c r="BO425" s="2" t="s">
        <v>2043</v>
      </c>
      <c r="BP425" s="3">
        <v>1</v>
      </c>
      <c r="BQ425" s="392" t="s">
        <v>2044</v>
      </c>
      <c r="BR425" s="2" t="s">
        <v>109</v>
      </c>
    </row>
    <row r="426" spans="1:70" ht="16.149999999999999" customHeight="1" x14ac:dyDescent="0.25">
      <c r="A426" s="16">
        <v>425</v>
      </c>
      <c r="B426" s="17" t="s">
        <v>69</v>
      </c>
      <c r="C426" s="48" t="s">
        <v>2045</v>
      </c>
      <c r="D426" s="2" t="s">
        <v>364</v>
      </c>
      <c r="E426" s="48" t="s">
        <v>2046</v>
      </c>
      <c r="F426" s="67">
        <v>42822</v>
      </c>
      <c r="G426" s="3">
        <f t="shared" si="76"/>
        <v>3</v>
      </c>
      <c r="H426" s="3">
        <f t="shared" si="71"/>
        <v>2017</v>
      </c>
      <c r="I426" s="19">
        <v>0.27083333333333298</v>
      </c>
      <c r="J426" s="20">
        <f t="shared" si="73"/>
        <v>6</v>
      </c>
      <c r="K426" s="5" t="str">
        <f t="shared" si="74"/>
        <v>ja</v>
      </c>
      <c r="L426" s="5" t="s">
        <v>91</v>
      </c>
      <c r="M426" s="6" t="s">
        <v>74</v>
      </c>
      <c r="N426" s="5">
        <v>66</v>
      </c>
      <c r="O426" s="17" t="s">
        <v>75</v>
      </c>
      <c r="P426" s="17" t="s">
        <v>2047</v>
      </c>
      <c r="T426" s="22"/>
      <c r="X426" s="2">
        <v>130</v>
      </c>
      <c r="Y426" s="2" t="s">
        <v>81</v>
      </c>
      <c r="Z426" s="2" t="s">
        <v>161</v>
      </c>
      <c r="AA426" s="2">
        <v>130</v>
      </c>
      <c r="AB426" s="2" t="s">
        <v>81</v>
      </c>
      <c r="AC426" s="2" t="s">
        <v>161</v>
      </c>
      <c r="AD426" s="2">
        <v>130</v>
      </c>
      <c r="AE426" s="2" t="s">
        <v>81</v>
      </c>
      <c r="AF426" s="2" t="s">
        <v>161</v>
      </c>
      <c r="AJ426" s="2">
        <v>200</v>
      </c>
      <c r="AK426" s="2" t="s">
        <v>81</v>
      </c>
      <c r="AL426" s="2" t="s">
        <v>84</v>
      </c>
      <c r="BE426" s="23" t="str">
        <f t="shared" si="75"/>
        <v>EMF nein</v>
      </c>
      <c r="BF426" s="23" t="str">
        <f t="shared" si="69"/>
        <v/>
      </c>
      <c r="BG426" s="23" t="str">
        <f t="shared" si="72"/>
        <v/>
      </c>
      <c r="BH426" s="23">
        <f t="shared" si="70"/>
        <v>0</v>
      </c>
      <c r="BO426" s="2" t="s">
        <v>2048</v>
      </c>
      <c r="BP426" s="3">
        <v>1</v>
      </c>
      <c r="BQ426" s="2" t="s">
        <v>2049</v>
      </c>
    </row>
    <row r="427" spans="1:70" ht="16.149999999999999" customHeight="1" x14ac:dyDescent="0.25">
      <c r="A427" s="16">
        <v>426</v>
      </c>
      <c r="B427" s="17" t="s">
        <v>87</v>
      </c>
      <c r="C427" s="48" t="s">
        <v>2050</v>
      </c>
      <c r="D427" s="2" t="s">
        <v>137</v>
      </c>
      <c r="E427" s="48" t="s">
        <v>152</v>
      </c>
      <c r="F427" s="67">
        <v>43050</v>
      </c>
      <c r="G427" s="3">
        <f t="shared" si="76"/>
        <v>11</v>
      </c>
      <c r="H427" s="3">
        <f t="shared" si="71"/>
        <v>2017</v>
      </c>
      <c r="I427" s="19">
        <v>0.71180555555555503</v>
      </c>
      <c r="J427" s="20">
        <f t="shared" si="73"/>
        <v>17</v>
      </c>
      <c r="K427" s="5" t="str">
        <f t="shared" si="74"/>
        <v>ja</v>
      </c>
      <c r="L427" s="5" t="s">
        <v>91</v>
      </c>
      <c r="M427" s="6" t="s">
        <v>74</v>
      </c>
      <c r="N427" s="5">
        <v>79</v>
      </c>
      <c r="O427" s="17" t="s">
        <v>75</v>
      </c>
      <c r="P427" s="17" t="s">
        <v>2051</v>
      </c>
      <c r="R427" s="6" t="s">
        <v>335</v>
      </c>
      <c r="T427" s="22"/>
      <c r="U427" s="2" t="s">
        <v>208</v>
      </c>
      <c r="V427" s="2" t="s">
        <v>79</v>
      </c>
      <c r="BE427" s="23" t="str">
        <f t="shared" si="75"/>
        <v>EMF nein</v>
      </c>
      <c r="BF427" s="23" t="str">
        <f t="shared" si="69"/>
        <v/>
      </c>
      <c r="BG427" s="23" t="str">
        <f t="shared" si="72"/>
        <v/>
      </c>
      <c r="BH427" s="23">
        <f t="shared" si="70"/>
        <v>0</v>
      </c>
      <c r="BP427" s="3">
        <v>1</v>
      </c>
      <c r="BQ427" s="2" t="s">
        <v>2052</v>
      </c>
    </row>
    <row r="428" spans="1:70" ht="16.149999999999999" customHeight="1" x14ac:dyDescent="0.25">
      <c r="A428" s="16">
        <v>427</v>
      </c>
      <c r="B428" s="17" t="s">
        <v>211</v>
      </c>
      <c r="C428" s="48" t="s">
        <v>2053</v>
      </c>
      <c r="D428" s="2" t="s">
        <v>124</v>
      </c>
      <c r="E428" s="48" t="s">
        <v>719</v>
      </c>
      <c r="F428" s="67">
        <v>42834</v>
      </c>
      <c r="G428" s="3">
        <f t="shared" si="76"/>
        <v>4</v>
      </c>
      <c r="H428" s="3">
        <f t="shared" si="71"/>
        <v>2017</v>
      </c>
      <c r="I428" s="19">
        <v>0.54166666666666696</v>
      </c>
      <c r="J428" s="20">
        <f t="shared" si="73"/>
        <v>13</v>
      </c>
      <c r="K428" s="5" t="str">
        <f t="shared" si="74"/>
        <v>ja</v>
      </c>
      <c r="L428" s="5" t="s">
        <v>91</v>
      </c>
      <c r="M428" s="6" t="s">
        <v>74</v>
      </c>
      <c r="N428" s="5">
        <v>45</v>
      </c>
      <c r="O428" s="2" t="s">
        <v>140</v>
      </c>
      <c r="P428" s="17" t="s">
        <v>2054</v>
      </c>
      <c r="R428" s="6" t="s">
        <v>77</v>
      </c>
      <c r="S428" s="2" t="s">
        <v>132</v>
      </c>
      <c r="T428" s="6" t="s">
        <v>154</v>
      </c>
      <c r="BE428" s="23" t="str">
        <f t="shared" si="75"/>
        <v>EMF ja</v>
      </c>
      <c r="BF428" s="23">
        <f t="shared" si="69"/>
        <v>180</v>
      </c>
      <c r="BG428" s="23" t="str">
        <f t="shared" si="72"/>
        <v>100-499m</v>
      </c>
      <c r="BH428" s="23">
        <f t="shared" si="70"/>
        <v>1</v>
      </c>
      <c r="BI428" s="2" t="s">
        <v>162</v>
      </c>
      <c r="BJ428" s="2">
        <v>180</v>
      </c>
      <c r="BO428" s="2" t="s">
        <v>2055</v>
      </c>
      <c r="BP428" s="3">
        <v>1</v>
      </c>
      <c r="BQ428" s="2" t="s">
        <v>2056</v>
      </c>
    </row>
    <row r="429" spans="1:70" ht="16.149999999999999" customHeight="1" x14ac:dyDescent="0.25">
      <c r="A429" s="16">
        <v>428</v>
      </c>
      <c r="B429" s="17" t="s">
        <v>211</v>
      </c>
      <c r="C429" s="48" t="s">
        <v>2057</v>
      </c>
      <c r="D429" s="2" t="s">
        <v>137</v>
      </c>
      <c r="E429" s="48" t="s">
        <v>598</v>
      </c>
      <c r="F429" s="67">
        <v>43050</v>
      </c>
      <c r="G429" s="3">
        <f t="shared" si="76"/>
        <v>11</v>
      </c>
      <c r="H429" s="3">
        <f t="shared" si="71"/>
        <v>2017</v>
      </c>
      <c r="I429" s="19">
        <v>0.6875</v>
      </c>
      <c r="J429" s="20">
        <f t="shared" si="73"/>
        <v>16</v>
      </c>
      <c r="K429" s="5" t="str">
        <f t="shared" si="74"/>
        <v>ja</v>
      </c>
      <c r="L429" s="21" t="s">
        <v>73</v>
      </c>
      <c r="M429" s="6" t="s">
        <v>74</v>
      </c>
      <c r="O429" s="2" t="s">
        <v>140</v>
      </c>
      <c r="P429" s="17" t="s">
        <v>2058</v>
      </c>
      <c r="R429" s="6" t="s">
        <v>335</v>
      </c>
      <c r="T429" s="6" t="s">
        <v>154</v>
      </c>
      <c r="X429" s="2">
        <v>695</v>
      </c>
      <c r="Y429" s="2" t="s">
        <v>81</v>
      </c>
      <c r="Z429" s="2" t="s">
        <v>168</v>
      </c>
      <c r="AA429" s="2">
        <v>695</v>
      </c>
      <c r="AB429" s="2" t="s">
        <v>81</v>
      </c>
      <c r="AC429" s="2" t="s">
        <v>168</v>
      </c>
      <c r="AD429" s="2">
        <v>695</v>
      </c>
      <c r="AE429" s="2" t="s">
        <v>81</v>
      </c>
      <c r="BE429" s="23" t="str">
        <f t="shared" si="75"/>
        <v>EMF nein</v>
      </c>
      <c r="BF429" s="23" t="str">
        <f t="shared" si="69"/>
        <v/>
      </c>
      <c r="BG429" s="23" t="str">
        <f t="shared" si="72"/>
        <v/>
      </c>
      <c r="BH429" s="23">
        <f t="shared" si="70"/>
        <v>0</v>
      </c>
      <c r="BP429" s="3">
        <v>1</v>
      </c>
      <c r="BQ429" s="2" t="s">
        <v>2059</v>
      </c>
    </row>
    <row r="430" spans="1:70" ht="16.149999999999999" customHeight="1" x14ac:dyDescent="0.25">
      <c r="A430" s="16">
        <v>429</v>
      </c>
      <c r="B430" s="17" t="s">
        <v>69</v>
      </c>
      <c r="C430" s="48" t="s">
        <v>2057</v>
      </c>
      <c r="D430" s="2" t="s">
        <v>137</v>
      </c>
      <c r="E430" s="48" t="s">
        <v>339</v>
      </c>
      <c r="F430" s="67">
        <v>42822</v>
      </c>
      <c r="G430" s="3">
        <f t="shared" si="76"/>
        <v>3</v>
      </c>
      <c r="H430" s="3">
        <f t="shared" si="71"/>
        <v>2017</v>
      </c>
      <c r="I430" s="19"/>
      <c r="J430" s="20" t="str">
        <f t="shared" si="73"/>
        <v/>
      </c>
      <c r="K430" s="5" t="str">
        <f t="shared" si="74"/>
        <v>ja</v>
      </c>
      <c r="L430" s="5" t="s">
        <v>91</v>
      </c>
      <c r="M430" s="6" t="s">
        <v>74</v>
      </c>
      <c r="N430" s="5">
        <v>55</v>
      </c>
      <c r="O430" s="2" t="s">
        <v>140</v>
      </c>
      <c r="P430" s="17" t="s">
        <v>2060</v>
      </c>
      <c r="R430" s="6" t="s">
        <v>77</v>
      </c>
      <c r="S430" s="2" t="s">
        <v>132</v>
      </c>
      <c r="T430" s="22" t="s">
        <v>79</v>
      </c>
      <c r="X430" s="2">
        <v>124</v>
      </c>
      <c r="Y430" s="2" t="s">
        <v>83</v>
      </c>
      <c r="Z430" s="2" t="s">
        <v>84</v>
      </c>
      <c r="AA430" s="2">
        <v>124</v>
      </c>
      <c r="AB430" s="2" t="s">
        <v>83</v>
      </c>
      <c r="AC430" s="2" t="s">
        <v>84</v>
      </c>
      <c r="AD430" s="2">
        <v>124</v>
      </c>
      <c r="AE430" s="2" t="s">
        <v>83</v>
      </c>
      <c r="AF430" s="2" t="s">
        <v>84</v>
      </c>
      <c r="AJ430" s="2">
        <v>418</v>
      </c>
      <c r="AK430" s="2" t="s">
        <v>83</v>
      </c>
      <c r="AL430" s="2" t="s">
        <v>168</v>
      </c>
      <c r="AM430" s="2">
        <v>418</v>
      </c>
      <c r="AN430" s="2" t="s">
        <v>81</v>
      </c>
      <c r="AO430" s="2" t="s">
        <v>168</v>
      </c>
      <c r="AP430" s="2">
        <v>418</v>
      </c>
      <c r="AQ430" s="2" t="s">
        <v>81</v>
      </c>
      <c r="AR430" s="2" t="s">
        <v>168</v>
      </c>
      <c r="BE430" s="23" t="str">
        <f t="shared" si="75"/>
        <v>EMF ja</v>
      </c>
      <c r="BF430" s="23">
        <f t="shared" si="69"/>
        <v>25</v>
      </c>
      <c r="BG430" s="23" t="str">
        <f t="shared" si="72"/>
        <v>&lt;100m</v>
      </c>
      <c r="BH430" s="23">
        <f t="shared" si="70"/>
        <v>1</v>
      </c>
      <c r="BM430" s="2" t="s">
        <v>162</v>
      </c>
      <c r="BN430" s="2">
        <v>25</v>
      </c>
      <c r="BO430" s="2" t="s">
        <v>2061</v>
      </c>
      <c r="BP430" s="3">
        <v>1</v>
      </c>
      <c r="BQ430" s="2" t="s">
        <v>2062</v>
      </c>
    </row>
    <row r="431" spans="1:70" ht="16.149999999999999" customHeight="1" x14ac:dyDescent="0.25">
      <c r="A431" s="16">
        <v>430</v>
      </c>
      <c r="B431" s="17" t="s">
        <v>211</v>
      </c>
      <c r="C431" s="48" t="s">
        <v>2063</v>
      </c>
      <c r="D431" s="2" t="s">
        <v>71</v>
      </c>
      <c r="E431" s="48" t="s">
        <v>2064</v>
      </c>
      <c r="F431" s="67">
        <v>42824</v>
      </c>
      <c r="G431" s="3">
        <f t="shared" si="76"/>
        <v>3</v>
      </c>
      <c r="H431" s="3">
        <f t="shared" si="71"/>
        <v>2017</v>
      </c>
      <c r="I431" s="19">
        <v>0.75</v>
      </c>
      <c r="J431" s="20">
        <f t="shared" si="73"/>
        <v>18</v>
      </c>
      <c r="K431" s="5" t="str">
        <f t="shared" si="74"/>
        <v>ja</v>
      </c>
      <c r="L431" s="5" t="s">
        <v>91</v>
      </c>
      <c r="M431" s="6" t="s">
        <v>74</v>
      </c>
      <c r="N431" s="5">
        <v>60</v>
      </c>
      <c r="O431" s="17" t="s">
        <v>126</v>
      </c>
      <c r="P431" s="17" t="s">
        <v>2065</v>
      </c>
      <c r="R431" s="6" t="s">
        <v>77</v>
      </c>
      <c r="T431" s="6" t="s">
        <v>154</v>
      </c>
      <c r="X431" s="2">
        <v>300</v>
      </c>
      <c r="Y431" s="2" t="s">
        <v>81</v>
      </c>
      <c r="Z431" s="2" t="s">
        <v>84</v>
      </c>
      <c r="AA431" s="2">
        <v>300</v>
      </c>
      <c r="AB431" s="2" t="s">
        <v>81</v>
      </c>
      <c r="AC431" s="2" t="s">
        <v>84</v>
      </c>
      <c r="BE431" s="23" t="str">
        <f t="shared" si="75"/>
        <v>EMF nein</v>
      </c>
      <c r="BF431" s="23" t="str">
        <f t="shared" si="69"/>
        <v/>
      </c>
      <c r="BG431" s="23" t="str">
        <f t="shared" si="72"/>
        <v/>
      </c>
      <c r="BH431" s="23">
        <f t="shared" si="70"/>
        <v>0</v>
      </c>
      <c r="BP431" s="3">
        <v>1</v>
      </c>
      <c r="BQ431" s="2" t="s">
        <v>2066</v>
      </c>
    </row>
    <row r="432" spans="1:70" ht="16.149999999999999" customHeight="1" x14ac:dyDescent="0.25">
      <c r="A432" s="16">
        <v>431</v>
      </c>
      <c r="B432" s="17" t="s">
        <v>211</v>
      </c>
      <c r="C432" s="48" t="s">
        <v>119</v>
      </c>
      <c r="D432" s="2" t="s">
        <v>89</v>
      </c>
      <c r="E432" s="48" t="s">
        <v>2067</v>
      </c>
      <c r="F432" s="67">
        <v>42645</v>
      </c>
      <c r="G432" s="3">
        <f t="shared" si="76"/>
        <v>10</v>
      </c>
      <c r="H432" s="3">
        <f t="shared" si="71"/>
        <v>2016</v>
      </c>
      <c r="I432" s="19">
        <v>0.243055555555556</v>
      </c>
      <c r="J432" s="20">
        <f t="shared" si="73"/>
        <v>5</v>
      </c>
      <c r="K432" s="5" t="str">
        <f t="shared" si="74"/>
        <v>ja</v>
      </c>
      <c r="L432" s="5" t="s">
        <v>91</v>
      </c>
      <c r="M432" s="6" t="s">
        <v>74</v>
      </c>
      <c r="N432" s="5">
        <v>25</v>
      </c>
      <c r="O432" s="17" t="s">
        <v>75</v>
      </c>
      <c r="P432" s="17" t="s">
        <v>2068</v>
      </c>
      <c r="R432" s="6" t="s">
        <v>335</v>
      </c>
      <c r="T432" s="6" t="s">
        <v>154</v>
      </c>
      <c r="X432" s="2">
        <v>218</v>
      </c>
      <c r="Y432" s="2" t="s">
        <v>81</v>
      </c>
      <c r="Z432" s="2" t="s">
        <v>84</v>
      </c>
      <c r="AA432" s="2">
        <v>218</v>
      </c>
      <c r="AB432" s="2" t="s">
        <v>94</v>
      </c>
      <c r="AC432" s="2" t="s">
        <v>84</v>
      </c>
      <c r="AD432" s="2">
        <v>218</v>
      </c>
      <c r="AE432" s="2" t="s">
        <v>83</v>
      </c>
      <c r="AF432" s="2" t="s">
        <v>82</v>
      </c>
      <c r="AJ432" s="2">
        <v>285</v>
      </c>
      <c r="AK432" s="2" t="s">
        <v>83</v>
      </c>
      <c r="AL432" s="2" t="s">
        <v>82</v>
      </c>
      <c r="AM432" s="2">
        <v>285</v>
      </c>
      <c r="AN432" s="2" t="s">
        <v>81</v>
      </c>
      <c r="AO432" s="2" t="s">
        <v>82</v>
      </c>
      <c r="AP432" s="2">
        <v>285</v>
      </c>
      <c r="AQ432" s="2" t="s">
        <v>81</v>
      </c>
      <c r="AR432" s="2" t="s">
        <v>82</v>
      </c>
      <c r="BE432" s="23" t="str">
        <f t="shared" si="75"/>
        <v>EMF nein</v>
      </c>
      <c r="BF432" s="23" t="str">
        <f t="shared" si="69"/>
        <v/>
      </c>
      <c r="BG432" s="23" t="str">
        <f t="shared" si="72"/>
        <v/>
      </c>
      <c r="BH432" s="23">
        <f t="shared" si="70"/>
        <v>0</v>
      </c>
      <c r="BO432" s="2" t="s">
        <v>2069</v>
      </c>
      <c r="BP432" s="3">
        <v>1</v>
      </c>
      <c r="BQ432" s="2" t="s">
        <v>2070</v>
      </c>
    </row>
    <row r="433" spans="1:69" ht="16.149999999999999" customHeight="1" x14ac:dyDescent="0.25">
      <c r="A433" s="16">
        <v>432</v>
      </c>
      <c r="B433" s="17" t="s">
        <v>135</v>
      </c>
      <c r="C433" s="48" t="s">
        <v>2071</v>
      </c>
      <c r="D433" s="2" t="s">
        <v>113</v>
      </c>
      <c r="E433" s="48" t="s">
        <v>2072</v>
      </c>
      <c r="F433" s="67">
        <v>42824</v>
      </c>
      <c r="G433" s="3">
        <f t="shared" si="76"/>
        <v>3</v>
      </c>
      <c r="H433" s="3">
        <f t="shared" si="71"/>
        <v>2017</v>
      </c>
      <c r="I433" s="19">
        <v>0.37152777777777801</v>
      </c>
      <c r="J433" s="20">
        <f t="shared" si="73"/>
        <v>8</v>
      </c>
      <c r="K433" s="5" t="str">
        <f t="shared" si="74"/>
        <v>ja</v>
      </c>
      <c r="L433" s="5" t="s">
        <v>91</v>
      </c>
      <c r="M433" s="6" t="s">
        <v>139</v>
      </c>
      <c r="O433" s="2" t="s">
        <v>140</v>
      </c>
      <c r="P433" s="17" t="s">
        <v>2073</v>
      </c>
      <c r="Q433" s="6" t="s">
        <v>186</v>
      </c>
      <c r="R433" s="6" t="s">
        <v>77</v>
      </c>
      <c r="S433" s="2" t="s">
        <v>132</v>
      </c>
      <c r="T433" s="6" t="s">
        <v>108</v>
      </c>
      <c r="X433" s="2">
        <v>425</v>
      </c>
      <c r="Y433" s="2" t="s">
        <v>83</v>
      </c>
      <c r="Z433" s="2" t="s">
        <v>82</v>
      </c>
      <c r="AA433" s="2">
        <v>425</v>
      </c>
      <c r="AB433" s="2" t="s">
        <v>81</v>
      </c>
      <c r="AC433" s="2" t="s">
        <v>82</v>
      </c>
      <c r="AD433" s="2">
        <v>425</v>
      </c>
      <c r="AE433" s="2" t="s">
        <v>83</v>
      </c>
      <c r="AF433" s="2" t="s">
        <v>82</v>
      </c>
      <c r="BE433" s="23" t="str">
        <f t="shared" si="75"/>
        <v>EMF ja</v>
      </c>
      <c r="BF433" s="23">
        <f t="shared" si="69"/>
        <v>550</v>
      </c>
      <c r="BG433" s="23" t="str">
        <f t="shared" si="72"/>
        <v>500+m</v>
      </c>
      <c r="BH433" s="23">
        <f t="shared" si="70"/>
        <v>2</v>
      </c>
      <c r="BI433" s="2" t="s">
        <v>162</v>
      </c>
      <c r="BJ433" s="2">
        <v>560</v>
      </c>
      <c r="BK433" s="2" t="s">
        <v>162</v>
      </c>
      <c r="BL433" s="2">
        <v>550</v>
      </c>
      <c r="BO433" s="2" t="s">
        <v>2074</v>
      </c>
      <c r="BP433" s="3">
        <v>1</v>
      </c>
      <c r="BQ433" s="2" t="s">
        <v>2075</v>
      </c>
    </row>
    <row r="434" spans="1:69" ht="16.149999999999999" customHeight="1" x14ac:dyDescent="0.25">
      <c r="A434" s="16">
        <v>433</v>
      </c>
      <c r="B434" s="17" t="s">
        <v>211</v>
      </c>
      <c r="C434" s="48" t="s">
        <v>2076</v>
      </c>
      <c r="D434" s="2" t="s">
        <v>158</v>
      </c>
      <c r="E434" s="48" t="s">
        <v>2077</v>
      </c>
      <c r="F434" s="67">
        <v>42835</v>
      </c>
      <c r="G434" s="3">
        <f t="shared" si="76"/>
        <v>4</v>
      </c>
      <c r="H434" s="3">
        <f t="shared" si="71"/>
        <v>2017</v>
      </c>
      <c r="I434" s="19">
        <v>0.33333333333333298</v>
      </c>
      <c r="J434" s="20">
        <f t="shared" si="73"/>
        <v>8</v>
      </c>
      <c r="K434" s="5" t="str">
        <f t="shared" si="74"/>
        <v>ja</v>
      </c>
      <c r="L434" s="21" t="s">
        <v>73</v>
      </c>
      <c r="M434" s="6" t="s">
        <v>74</v>
      </c>
      <c r="N434" s="5">
        <v>26</v>
      </c>
      <c r="O434" s="17" t="s">
        <v>126</v>
      </c>
      <c r="P434" s="17" t="s">
        <v>2078</v>
      </c>
      <c r="R434" s="6" t="s">
        <v>77</v>
      </c>
      <c r="T434" s="22" t="s">
        <v>79</v>
      </c>
      <c r="U434" s="2" t="s">
        <v>74</v>
      </c>
      <c r="X434" s="2">
        <v>92</v>
      </c>
      <c r="Y434" s="2" t="s">
        <v>83</v>
      </c>
      <c r="Z434" s="2" t="s">
        <v>168</v>
      </c>
      <c r="AA434" s="2">
        <v>92</v>
      </c>
      <c r="AB434" s="2" t="s">
        <v>81</v>
      </c>
      <c r="AC434" s="2" t="s">
        <v>168</v>
      </c>
      <c r="AD434" s="2">
        <v>92</v>
      </c>
      <c r="AE434" s="2" t="s">
        <v>81</v>
      </c>
      <c r="AF434" s="2" t="s">
        <v>168</v>
      </c>
      <c r="BE434" s="23" t="str">
        <f t="shared" si="75"/>
        <v>EMF nein</v>
      </c>
      <c r="BF434" s="23" t="str">
        <f t="shared" si="69"/>
        <v/>
      </c>
      <c r="BG434" s="23" t="str">
        <f t="shared" si="72"/>
        <v/>
      </c>
      <c r="BH434" s="23">
        <f t="shared" si="70"/>
        <v>0</v>
      </c>
      <c r="BO434" s="2" t="s">
        <v>2079</v>
      </c>
      <c r="BP434" s="3">
        <v>1</v>
      </c>
      <c r="BQ434" s="2" t="s">
        <v>2080</v>
      </c>
    </row>
    <row r="435" spans="1:69" ht="16.149999999999999" customHeight="1" x14ac:dyDescent="0.25">
      <c r="A435" s="16">
        <v>434</v>
      </c>
      <c r="B435" s="17" t="s">
        <v>211</v>
      </c>
      <c r="C435" s="48" t="s">
        <v>982</v>
      </c>
      <c r="D435" s="2" t="s">
        <v>113</v>
      </c>
      <c r="E435" s="48" t="s">
        <v>2081</v>
      </c>
      <c r="F435" s="67">
        <v>42904</v>
      </c>
      <c r="G435" s="3">
        <f t="shared" si="76"/>
        <v>6</v>
      </c>
      <c r="H435" s="3">
        <f t="shared" si="71"/>
        <v>2017</v>
      </c>
      <c r="I435" s="19">
        <v>0.79861111111111105</v>
      </c>
      <c r="J435" s="20">
        <f t="shared" si="73"/>
        <v>19</v>
      </c>
      <c r="K435" s="5" t="str">
        <f t="shared" si="74"/>
        <v>ja</v>
      </c>
      <c r="L435" s="5" t="s">
        <v>91</v>
      </c>
      <c r="M435" s="6" t="s">
        <v>74</v>
      </c>
      <c r="N435" s="5">
        <v>36</v>
      </c>
      <c r="O435" s="17" t="s">
        <v>75</v>
      </c>
      <c r="P435" s="17" t="s">
        <v>2082</v>
      </c>
      <c r="Q435" s="6" t="s">
        <v>186</v>
      </c>
      <c r="R435" s="6" t="s">
        <v>77</v>
      </c>
      <c r="T435" s="22" t="s">
        <v>79</v>
      </c>
      <c r="X435" s="2">
        <v>167</v>
      </c>
      <c r="Y435" s="2" t="s">
        <v>81</v>
      </c>
      <c r="Z435" s="2" t="s">
        <v>84</v>
      </c>
      <c r="AA435" s="2">
        <v>167</v>
      </c>
      <c r="AB435" s="2" t="s">
        <v>81</v>
      </c>
      <c r="AC435" s="2" t="s">
        <v>84</v>
      </c>
      <c r="AD435" s="2">
        <v>167</v>
      </c>
      <c r="AE435" s="2" t="s">
        <v>81</v>
      </c>
      <c r="AF435" s="2" t="s">
        <v>84</v>
      </c>
      <c r="AJ435" s="2">
        <v>256</v>
      </c>
      <c r="AK435" s="2" t="s">
        <v>83</v>
      </c>
      <c r="AL435" s="2" t="s">
        <v>82</v>
      </c>
      <c r="AM435" s="2">
        <v>256</v>
      </c>
      <c r="AN435" s="2" t="s">
        <v>94</v>
      </c>
      <c r="AO435" s="2" t="s">
        <v>82</v>
      </c>
      <c r="AP435" s="2">
        <v>256</v>
      </c>
      <c r="AQ435" s="2" t="s">
        <v>94</v>
      </c>
      <c r="AR435" s="2" t="s">
        <v>82</v>
      </c>
      <c r="AV435" s="2">
        <v>353</v>
      </c>
      <c r="AW435" s="2" t="s">
        <v>81</v>
      </c>
      <c r="AX435" s="2" t="s">
        <v>82</v>
      </c>
      <c r="AY435" s="2">
        <v>353</v>
      </c>
      <c r="AZ435" s="2" t="s">
        <v>81</v>
      </c>
      <c r="BA435" s="2" t="s">
        <v>82</v>
      </c>
      <c r="BB435" s="2">
        <v>353</v>
      </c>
      <c r="BC435" s="2" t="s">
        <v>81</v>
      </c>
      <c r="BD435" s="2" t="s">
        <v>82</v>
      </c>
      <c r="BE435" s="23" t="str">
        <f t="shared" si="75"/>
        <v>EMF nein</v>
      </c>
      <c r="BF435" s="23" t="str">
        <f t="shared" si="69"/>
        <v/>
      </c>
      <c r="BG435" s="23" t="str">
        <f t="shared" si="72"/>
        <v/>
      </c>
      <c r="BH435" s="23">
        <f t="shared" si="70"/>
        <v>0</v>
      </c>
      <c r="BO435" s="2" t="s">
        <v>2083</v>
      </c>
      <c r="BP435" s="3">
        <v>1</v>
      </c>
      <c r="BQ435" s="2" t="s">
        <v>2084</v>
      </c>
    </row>
    <row r="436" spans="1:69" ht="16.149999999999999" customHeight="1" x14ac:dyDescent="0.25">
      <c r="A436" s="16">
        <v>435</v>
      </c>
      <c r="B436" s="17" t="s">
        <v>69</v>
      </c>
      <c r="C436" s="48" t="s">
        <v>2085</v>
      </c>
      <c r="D436" s="2" t="s">
        <v>896</v>
      </c>
      <c r="E436" s="48" t="s">
        <v>2086</v>
      </c>
      <c r="F436" s="67">
        <v>42837</v>
      </c>
      <c r="G436" s="3">
        <f t="shared" si="76"/>
        <v>4</v>
      </c>
      <c r="H436" s="3">
        <f t="shared" si="71"/>
        <v>2017</v>
      </c>
      <c r="I436" s="19">
        <v>0.70833333333333304</v>
      </c>
      <c r="J436" s="20">
        <f t="shared" si="73"/>
        <v>17</v>
      </c>
      <c r="K436" s="5" t="str">
        <f t="shared" si="74"/>
        <v>ja</v>
      </c>
      <c r="L436" s="21" t="s">
        <v>73</v>
      </c>
      <c r="M436" s="6" t="s">
        <v>74</v>
      </c>
      <c r="N436" s="5">
        <v>29</v>
      </c>
      <c r="O436" s="2" t="s">
        <v>140</v>
      </c>
      <c r="P436" s="17" t="s">
        <v>2087</v>
      </c>
      <c r="Q436" s="6" t="s">
        <v>186</v>
      </c>
      <c r="R436" s="6" t="s">
        <v>77</v>
      </c>
      <c r="S436" s="2" t="s">
        <v>78</v>
      </c>
      <c r="T436" s="22" t="s">
        <v>79</v>
      </c>
      <c r="U436" s="2" t="s">
        <v>2088</v>
      </c>
      <c r="X436" s="2">
        <v>10</v>
      </c>
      <c r="Y436" s="2" t="s">
        <v>94</v>
      </c>
      <c r="Z436" s="2" t="s">
        <v>84</v>
      </c>
      <c r="AD436" s="2">
        <v>10</v>
      </c>
      <c r="AE436" s="2" t="s">
        <v>94</v>
      </c>
      <c r="AF436" s="2" t="s">
        <v>84</v>
      </c>
      <c r="BE436" s="23" t="str">
        <f t="shared" si="75"/>
        <v>EMF nein</v>
      </c>
      <c r="BF436" s="23" t="str">
        <f t="shared" si="69"/>
        <v/>
      </c>
      <c r="BG436" s="23" t="str">
        <f t="shared" si="72"/>
        <v/>
      </c>
      <c r="BH436" s="23">
        <f t="shared" si="70"/>
        <v>0</v>
      </c>
      <c r="BO436" s="2" t="s">
        <v>2089</v>
      </c>
      <c r="BP436" s="3">
        <v>1</v>
      </c>
      <c r="BQ436" s="2" t="s">
        <v>2090</v>
      </c>
    </row>
    <row r="437" spans="1:69" ht="16.149999999999999" customHeight="1" x14ac:dyDescent="0.25">
      <c r="A437" s="16">
        <v>436</v>
      </c>
      <c r="B437" s="17" t="s">
        <v>69</v>
      </c>
      <c r="C437" s="48" t="s">
        <v>1119</v>
      </c>
      <c r="D437" s="2" t="s">
        <v>137</v>
      </c>
      <c r="E437" s="48" t="s">
        <v>2091</v>
      </c>
      <c r="F437" s="67">
        <v>42837</v>
      </c>
      <c r="G437" s="3">
        <f t="shared" si="76"/>
        <v>4</v>
      </c>
      <c r="H437" s="3">
        <f t="shared" si="71"/>
        <v>2017</v>
      </c>
      <c r="I437" s="19">
        <v>0.40625</v>
      </c>
      <c r="J437" s="20">
        <f t="shared" ref="J437:J454" si="77">IF(I437&lt;&gt;"",HOUR(I437),"")</f>
        <v>9</v>
      </c>
      <c r="K437" s="5" t="str">
        <f t="shared" si="74"/>
        <v>ja</v>
      </c>
      <c r="L437" s="5" t="s">
        <v>91</v>
      </c>
      <c r="M437" s="6" t="s">
        <v>74</v>
      </c>
      <c r="N437" s="5">
        <v>75</v>
      </c>
      <c r="O437" s="17" t="s">
        <v>75</v>
      </c>
      <c r="P437" s="17" t="s">
        <v>2092</v>
      </c>
      <c r="Q437" s="6" t="s">
        <v>186</v>
      </c>
      <c r="R437" s="6" t="s">
        <v>77</v>
      </c>
      <c r="S437" s="2" t="s">
        <v>132</v>
      </c>
      <c r="T437" s="22" t="s">
        <v>79</v>
      </c>
      <c r="X437" s="2">
        <v>123</v>
      </c>
      <c r="Y437" s="2" t="s">
        <v>81</v>
      </c>
      <c r="Z437" s="2" t="s">
        <v>84</v>
      </c>
      <c r="AA437" s="2">
        <v>123</v>
      </c>
      <c r="AB437" s="2" t="s">
        <v>81</v>
      </c>
      <c r="AC437" s="2" t="s">
        <v>84</v>
      </c>
      <c r="AD437" s="2">
        <v>123</v>
      </c>
      <c r="AE437" s="2" t="s">
        <v>83</v>
      </c>
      <c r="AF437" s="2" t="s">
        <v>84</v>
      </c>
      <c r="BE437" s="23" t="str">
        <f t="shared" si="75"/>
        <v>EMF nein</v>
      </c>
      <c r="BF437" s="23" t="str">
        <f t="shared" si="69"/>
        <v/>
      </c>
      <c r="BG437" s="23" t="str">
        <f t="shared" si="72"/>
        <v/>
      </c>
      <c r="BH437" s="23">
        <f t="shared" si="70"/>
        <v>0</v>
      </c>
      <c r="BO437" s="2" t="s">
        <v>2093</v>
      </c>
      <c r="BP437" s="3">
        <v>1</v>
      </c>
      <c r="BQ437" s="2" t="s">
        <v>2094</v>
      </c>
    </row>
    <row r="438" spans="1:69" ht="16.149999999999999" customHeight="1" x14ac:dyDescent="0.25">
      <c r="A438" s="16">
        <v>437</v>
      </c>
      <c r="B438" s="17" t="s">
        <v>69</v>
      </c>
      <c r="C438" s="48" t="s">
        <v>2095</v>
      </c>
      <c r="D438" s="2" t="s">
        <v>896</v>
      </c>
      <c r="E438" s="48" t="s">
        <v>2096</v>
      </c>
      <c r="F438" s="67">
        <v>42841</v>
      </c>
      <c r="G438" s="3">
        <f t="shared" si="76"/>
        <v>4</v>
      </c>
      <c r="H438" s="3">
        <f t="shared" si="71"/>
        <v>2017</v>
      </c>
      <c r="I438" s="19">
        <v>0.34027777777777801</v>
      </c>
      <c r="J438" s="20">
        <f t="shared" si="77"/>
        <v>8</v>
      </c>
      <c r="K438" s="5" t="str">
        <f t="shared" ref="K438:K454" si="78">IF(COUNTA(W438:BN438)=0,"nein","ja")</f>
        <v>ja</v>
      </c>
      <c r="L438" s="21" t="s">
        <v>73</v>
      </c>
      <c r="M438" s="6" t="s">
        <v>74</v>
      </c>
      <c r="N438" s="5">
        <v>57</v>
      </c>
      <c r="O438" s="2" t="s">
        <v>140</v>
      </c>
      <c r="P438" s="17" t="s">
        <v>2097</v>
      </c>
      <c r="R438" s="6" t="s">
        <v>77</v>
      </c>
      <c r="T438" s="22"/>
      <c r="X438" s="2">
        <v>224</v>
      </c>
      <c r="Y438" s="2" t="s">
        <v>81</v>
      </c>
      <c r="Z438" s="2" t="s">
        <v>84</v>
      </c>
      <c r="AA438" s="2">
        <v>224</v>
      </c>
      <c r="AB438" s="2" t="s">
        <v>81</v>
      </c>
      <c r="AC438" s="2" t="s">
        <v>84</v>
      </c>
      <c r="AD438" s="2">
        <v>224</v>
      </c>
      <c r="AE438" s="2" t="s">
        <v>83</v>
      </c>
      <c r="AF438" s="2" t="s">
        <v>84</v>
      </c>
      <c r="AJ438" s="2">
        <v>100</v>
      </c>
      <c r="AL438" s="2" t="s">
        <v>161</v>
      </c>
      <c r="BE438" s="23" t="str">
        <f t="shared" ref="BE438:BE454" si="79">IF(COUNTA(BI438,BK438,BM438) &gt; 0,"EMF ja","EMF nein")</f>
        <v>EMF nein</v>
      </c>
      <c r="BF438" s="23" t="str">
        <f t="shared" si="69"/>
        <v/>
      </c>
      <c r="BG438" s="23" t="str">
        <f t="shared" si="72"/>
        <v/>
      </c>
      <c r="BH438" s="23">
        <f t="shared" si="70"/>
        <v>0</v>
      </c>
      <c r="BO438" s="2" t="s">
        <v>2098</v>
      </c>
      <c r="BP438" s="3">
        <v>1</v>
      </c>
      <c r="BQ438" s="2" t="s">
        <v>2099</v>
      </c>
    </row>
    <row r="439" spans="1:69" ht="16.149999999999999" customHeight="1" x14ac:dyDescent="0.25">
      <c r="A439" s="16">
        <v>438</v>
      </c>
      <c r="B439" s="17" t="s">
        <v>69</v>
      </c>
      <c r="C439" s="48" t="s">
        <v>2100</v>
      </c>
      <c r="D439" s="2" t="s">
        <v>113</v>
      </c>
      <c r="E439" s="48" t="s">
        <v>2101</v>
      </c>
      <c r="F439" s="67">
        <v>42843</v>
      </c>
      <c r="G439" s="3">
        <f t="shared" si="76"/>
        <v>4</v>
      </c>
      <c r="H439" s="3">
        <f t="shared" si="71"/>
        <v>2017</v>
      </c>
      <c r="I439" s="19">
        <v>0.53819444444444398</v>
      </c>
      <c r="J439" s="20">
        <f t="shared" si="77"/>
        <v>12</v>
      </c>
      <c r="K439" s="5" t="str">
        <f t="shared" si="78"/>
        <v>ja</v>
      </c>
      <c r="L439" s="5" t="s">
        <v>91</v>
      </c>
      <c r="M439" s="6" t="s">
        <v>74</v>
      </c>
      <c r="N439" s="5">
        <v>75</v>
      </c>
      <c r="O439" s="2" t="s">
        <v>140</v>
      </c>
      <c r="P439" s="17" t="s">
        <v>2102</v>
      </c>
      <c r="R439" s="6" t="s">
        <v>77</v>
      </c>
      <c r="S439" s="2" t="s">
        <v>132</v>
      </c>
      <c r="T439" s="6" t="s">
        <v>108</v>
      </c>
      <c r="X439" s="2">
        <v>317</v>
      </c>
      <c r="Y439" s="2" t="s">
        <v>83</v>
      </c>
      <c r="Z439" s="2" t="s">
        <v>161</v>
      </c>
      <c r="AA439" s="2">
        <v>317</v>
      </c>
      <c r="AB439" s="2" t="s">
        <v>81</v>
      </c>
      <c r="AC439" s="2" t="s">
        <v>161</v>
      </c>
      <c r="AD439" s="2">
        <v>317</v>
      </c>
      <c r="AE439" s="2" t="s">
        <v>83</v>
      </c>
      <c r="AF439" s="2" t="s">
        <v>161</v>
      </c>
      <c r="BE439" s="23" t="str">
        <f t="shared" si="79"/>
        <v>EMF ja</v>
      </c>
      <c r="BF439" s="23">
        <f t="shared" si="69"/>
        <v>50</v>
      </c>
      <c r="BG439" s="23" t="str">
        <f t="shared" si="72"/>
        <v>&lt;100m</v>
      </c>
      <c r="BH439" s="23">
        <f t="shared" si="70"/>
        <v>1</v>
      </c>
      <c r="BK439" s="2" t="s">
        <v>162</v>
      </c>
      <c r="BL439" s="2">
        <v>50</v>
      </c>
      <c r="BO439" s="2" t="s">
        <v>2103</v>
      </c>
      <c r="BP439" s="3">
        <v>1</v>
      </c>
      <c r="BQ439" s="2" t="s">
        <v>2104</v>
      </c>
    </row>
    <row r="440" spans="1:69" ht="16.149999999999999" customHeight="1" x14ac:dyDescent="0.25">
      <c r="A440" s="16">
        <v>439</v>
      </c>
      <c r="B440" s="17" t="s">
        <v>69</v>
      </c>
      <c r="C440" s="48" t="s">
        <v>504</v>
      </c>
      <c r="D440" s="2" t="s">
        <v>172</v>
      </c>
      <c r="E440" s="48" t="s">
        <v>2105</v>
      </c>
      <c r="F440" s="67">
        <v>42845</v>
      </c>
      <c r="G440" s="3">
        <f t="shared" si="76"/>
        <v>4</v>
      </c>
      <c r="H440" s="3">
        <f t="shared" si="71"/>
        <v>2017</v>
      </c>
      <c r="I440" s="19">
        <v>0.38194444444444398</v>
      </c>
      <c r="J440" s="20">
        <f t="shared" si="77"/>
        <v>9</v>
      </c>
      <c r="K440" s="5" t="str">
        <f t="shared" si="78"/>
        <v>ja</v>
      </c>
      <c r="L440" s="5" t="s">
        <v>91</v>
      </c>
      <c r="M440" s="6" t="s">
        <v>74</v>
      </c>
      <c r="N440" s="5">
        <v>78</v>
      </c>
      <c r="O440" s="17" t="s">
        <v>75</v>
      </c>
      <c r="P440" s="17" t="s">
        <v>2106</v>
      </c>
      <c r="R440" s="6" t="s">
        <v>77</v>
      </c>
      <c r="S440" s="2" t="s">
        <v>132</v>
      </c>
      <c r="T440" s="22" t="s">
        <v>79</v>
      </c>
      <c r="X440" s="2">
        <v>300</v>
      </c>
      <c r="Y440" s="2" t="s">
        <v>81</v>
      </c>
      <c r="Z440" s="2" t="s">
        <v>168</v>
      </c>
      <c r="AA440" s="2">
        <v>300</v>
      </c>
      <c r="AB440" s="2" t="s">
        <v>81</v>
      </c>
      <c r="AC440" s="2" t="s">
        <v>168</v>
      </c>
      <c r="AD440" s="2">
        <v>300</v>
      </c>
      <c r="AE440" s="2" t="s">
        <v>81</v>
      </c>
      <c r="AF440" s="2" t="s">
        <v>168</v>
      </c>
      <c r="BE440" s="23" t="str">
        <f t="shared" si="79"/>
        <v>EMF nein</v>
      </c>
      <c r="BF440" s="23" t="str">
        <f t="shared" si="69"/>
        <v/>
      </c>
      <c r="BG440" s="23" t="str">
        <f t="shared" si="72"/>
        <v/>
      </c>
      <c r="BH440" s="23">
        <f t="shared" si="70"/>
        <v>0</v>
      </c>
      <c r="BO440" s="2" t="s">
        <v>2107</v>
      </c>
      <c r="BP440" s="3">
        <v>1</v>
      </c>
      <c r="BQ440" s="2" t="s">
        <v>2108</v>
      </c>
    </row>
    <row r="441" spans="1:69" ht="16.149999999999999" customHeight="1" x14ac:dyDescent="0.25">
      <c r="A441" s="16">
        <v>440</v>
      </c>
      <c r="B441" s="17" t="s">
        <v>69</v>
      </c>
      <c r="C441" s="48" t="s">
        <v>2109</v>
      </c>
      <c r="D441" s="2" t="s">
        <v>89</v>
      </c>
      <c r="E441" s="48" t="s">
        <v>2110</v>
      </c>
      <c r="F441" s="67">
        <v>42848</v>
      </c>
      <c r="G441" s="3">
        <f t="shared" si="76"/>
        <v>4</v>
      </c>
      <c r="H441" s="3">
        <f t="shared" si="71"/>
        <v>2017</v>
      </c>
      <c r="I441" s="19">
        <v>0.63541666666666696</v>
      </c>
      <c r="J441" s="20">
        <f t="shared" si="77"/>
        <v>15</v>
      </c>
      <c r="K441" s="5" t="str">
        <f t="shared" si="78"/>
        <v>ja</v>
      </c>
      <c r="L441" s="5" t="s">
        <v>91</v>
      </c>
      <c r="M441" s="6" t="s">
        <v>74</v>
      </c>
      <c r="N441" s="5">
        <v>51</v>
      </c>
      <c r="O441" s="17" t="s">
        <v>126</v>
      </c>
      <c r="P441" s="17" t="s">
        <v>2111</v>
      </c>
      <c r="Q441" s="6" t="s">
        <v>186</v>
      </c>
      <c r="R441" s="6" t="s">
        <v>77</v>
      </c>
      <c r="S441" s="2" t="s">
        <v>132</v>
      </c>
      <c r="T441" s="6" t="s">
        <v>108</v>
      </c>
      <c r="X441" s="2">
        <v>80</v>
      </c>
      <c r="Y441" s="2" t="s">
        <v>94</v>
      </c>
      <c r="Z441" s="2" t="s">
        <v>82</v>
      </c>
      <c r="AA441" s="2">
        <v>80</v>
      </c>
      <c r="AB441" s="2" t="s">
        <v>94</v>
      </c>
      <c r="AC441" s="2" t="s">
        <v>82</v>
      </c>
      <c r="AD441" s="2">
        <v>80</v>
      </c>
      <c r="AE441" s="2" t="s">
        <v>94</v>
      </c>
      <c r="AF441" s="2" t="s">
        <v>82</v>
      </c>
      <c r="BE441" s="23" t="str">
        <f t="shared" si="79"/>
        <v>EMF nein</v>
      </c>
      <c r="BF441" s="23" t="str">
        <f t="shared" si="69"/>
        <v/>
      </c>
      <c r="BG441" s="23" t="str">
        <f t="shared" si="72"/>
        <v/>
      </c>
      <c r="BH441" s="23">
        <f t="shared" si="70"/>
        <v>0</v>
      </c>
      <c r="BO441" s="2" t="s">
        <v>2112</v>
      </c>
      <c r="BP441" s="3">
        <v>1</v>
      </c>
      <c r="BQ441" s="2" t="s">
        <v>2113</v>
      </c>
    </row>
    <row r="442" spans="1:69" ht="16.149999999999999" customHeight="1" x14ac:dyDescent="0.25">
      <c r="A442" s="16">
        <v>441</v>
      </c>
      <c r="B442" s="17" t="s">
        <v>69</v>
      </c>
      <c r="C442" s="48" t="s">
        <v>2114</v>
      </c>
      <c r="D442" s="2" t="s">
        <v>264</v>
      </c>
      <c r="E442" s="48" t="s">
        <v>2115</v>
      </c>
      <c r="F442" s="67">
        <v>42847</v>
      </c>
      <c r="G442" s="3">
        <f t="shared" si="76"/>
        <v>4</v>
      </c>
      <c r="H442" s="3">
        <f t="shared" si="71"/>
        <v>2017</v>
      </c>
      <c r="I442" s="19">
        <v>0.66319444444444398</v>
      </c>
      <c r="J442" s="20">
        <f t="shared" si="77"/>
        <v>15</v>
      </c>
      <c r="K442" s="5" t="str">
        <f t="shared" si="78"/>
        <v>ja</v>
      </c>
      <c r="L442" s="5" t="s">
        <v>91</v>
      </c>
      <c r="M442" s="6" t="s">
        <v>74</v>
      </c>
      <c r="N442" s="5">
        <v>73</v>
      </c>
      <c r="O442" s="2" t="s">
        <v>140</v>
      </c>
      <c r="P442" s="17" t="s">
        <v>2116</v>
      </c>
      <c r="Q442" s="6" t="s">
        <v>186</v>
      </c>
      <c r="R442" s="6" t="s">
        <v>77</v>
      </c>
      <c r="T442" s="22" t="s">
        <v>79</v>
      </c>
      <c r="V442" s="2" t="s">
        <v>108</v>
      </c>
      <c r="X442" s="2">
        <v>300</v>
      </c>
      <c r="Y442" s="2" t="s">
        <v>83</v>
      </c>
      <c r="Z442" s="2" t="s">
        <v>168</v>
      </c>
      <c r="AA442" s="2">
        <v>300</v>
      </c>
      <c r="AB442" s="2" t="s">
        <v>81</v>
      </c>
      <c r="AC442" s="2" t="s">
        <v>168</v>
      </c>
      <c r="AD442" s="2">
        <v>300</v>
      </c>
      <c r="AE442" s="2" t="s">
        <v>83</v>
      </c>
      <c r="AF442" s="2" t="s">
        <v>161</v>
      </c>
      <c r="AJ442" s="2">
        <v>400</v>
      </c>
      <c r="AK442" s="2" t="s">
        <v>83</v>
      </c>
      <c r="AL442" s="2" t="s">
        <v>161</v>
      </c>
      <c r="AM442" s="2">
        <v>400</v>
      </c>
      <c r="AN442" s="2" t="s">
        <v>81</v>
      </c>
      <c r="AO442" s="2" t="s">
        <v>161</v>
      </c>
      <c r="AP442" s="2">
        <v>400</v>
      </c>
      <c r="AQ442" s="2" t="s">
        <v>83</v>
      </c>
      <c r="AR442" s="2" t="s">
        <v>161</v>
      </c>
      <c r="AV442" s="2">
        <v>250</v>
      </c>
      <c r="AW442" s="2" t="s">
        <v>81</v>
      </c>
      <c r="BE442" s="23" t="str">
        <f t="shared" si="79"/>
        <v>EMF nein</v>
      </c>
      <c r="BF442" s="23" t="str">
        <f t="shared" si="69"/>
        <v/>
      </c>
      <c r="BG442" s="23" t="str">
        <f t="shared" si="72"/>
        <v/>
      </c>
      <c r="BH442" s="23">
        <f t="shared" si="70"/>
        <v>0</v>
      </c>
      <c r="BO442" s="2" t="s">
        <v>2117</v>
      </c>
      <c r="BP442" s="3">
        <v>1</v>
      </c>
      <c r="BQ442" s="2" t="s">
        <v>2118</v>
      </c>
    </row>
    <row r="443" spans="1:69" ht="16.149999999999999" customHeight="1" x14ac:dyDescent="0.25">
      <c r="A443" s="16">
        <v>442</v>
      </c>
      <c r="B443" s="17" t="s">
        <v>87</v>
      </c>
      <c r="C443" s="48" t="s">
        <v>2119</v>
      </c>
      <c r="D443" s="2" t="s">
        <v>137</v>
      </c>
      <c r="E443" s="48" t="s">
        <v>2120</v>
      </c>
      <c r="F443" s="67">
        <v>43052</v>
      </c>
      <c r="G443" s="3">
        <f t="shared" si="76"/>
        <v>11</v>
      </c>
      <c r="H443" s="3">
        <f t="shared" si="71"/>
        <v>2017</v>
      </c>
      <c r="I443" s="19">
        <v>0.54166666666666696</v>
      </c>
      <c r="J443" s="20">
        <f t="shared" si="77"/>
        <v>13</v>
      </c>
      <c r="K443" s="5" t="str">
        <f t="shared" si="78"/>
        <v>ja</v>
      </c>
      <c r="L443" s="5" t="s">
        <v>91</v>
      </c>
      <c r="M443" s="6" t="s">
        <v>74</v>
      </c>
      <c r="N443" s="5">
        <v>74</v>
      </c>
      <c r="O443" s="17" t="s">
        <v>75</v>
      </c>
      <c r="P443" s="17" t="s">
        <v>2121</v>
      </c>
      <c r="Q443" s="6" t="s">
        <v>186</v>
      </c>
      <c r="R443" s="6" t="s">
        <v>77</v>
      </c>
      <c r="T443" s="6" t="s">
        <v>154</v>
      </c>
      <c r="V443" s="2" t="s">
        <v>79</v>
      </c>
      <c r="X443" s="2">
        <v>223</v>
      </c>
      <c r="Y443" s="2" t="s">
        <v>83</v>
      </c>
      <c r="Z443" s="2" t="s">
        <v>84</v>
      </c>
      <c r="AD443" s="2">
        <v>223</v>
      </c>
      <c r="AE443" s="2" t="s">
        <v>81</v>
      </c>
      <c r="AF443" s="2" t="s">
        <v>84</v>
      </c>
      <c r="AJ443" s="2">
        <v>844</v>
      </c>
      <c r="AK443" s="2" t="s">
        <v>83</v>
      </c>
      <c r="AL443" s="2" t="s">
        <v>84</v>
      </c>
      <c r="AP443" s="2">
        <v>844</v>
      </c>
      <c r="AQ443" s="2" t="s">
        <v>83</v>
      </c>
      <c r="AR443" s="2" t="s">
        <v>84</v>
      </c>
      <c r="BE443" s="23" t="str">
        <f t="shared" si="79"/>
        <v>EMF nein</v>
      </c>
      <c r="BF443" s="23" t="str">
        <f t="shared" si="69"/>
        <v/>
      </c>
      <c r="BG443" s="23" t="str">
        <f t="shared" si="72"/>
        <v/>
      </c>
      <c r="BH443" s="23">
        <f t="shared" si="70"/>
        <v>0</v>
      </c>
      <c r="BO443" s="2" t="s">
        <v>2122</v>
      </c>
      <c r="BP443" s="3">
        <v>1</v>
      </c>
      <c r="BQ443" s="2" t="s">
        <v>2123</v>
      </c>
    </row>
    <row r="444" spans="1:69" ht="16.149999999999999" customHeight="1" x14ac:dyDescent="0.25">
      <c r="A444" s="69">
        <v>443</v>
      </c>
      <c r="B444" s="17" t="s">
        <v>69</v>
      </c>
      <c r="C444" s="48" t="s">
        <v>765</v>
      </c>
      <c r="D444" s="2" t="s">
        <v>371</v>
      </c>
      <c r="E444" s="48" t="s">
        <v>1158</v>
      </c>
      <c r="F444" s="67">
        <v>42850</v>
      </c>
      <c r="G444" s="3">
        <f t="shared" si="76"/>
        <v>4</v>
      </c>
      <c r="H444" s="3">
        <f t="shared" si="71"/>
        <v>2017</v>
      </c>
      <c r="I444" s="19">
        <v>0.44791666666666702</v>
      </c>
      <c r="J444" s="20">
        <f t="shared" si="77"/>
        <v>10</v>
      </c>
      <c r="K444" s="5" t="str">
        <f t="shared" si="78"/>
        <v>ja</v>
      </c>
      <c r="L444" s="5" t="s">
        <v>91</v>
      </c>
      <c r="M444" s="6" t="s">
        <v>74</v>
      </c>
      <c r="N444" s="5">
        <v>66</v>
      </c>
      <c r="O444" s="17" t="s">
        <v>75</v>
      </c>
      <c r="P444" s="17" t="s">
        <v>2124</v>
      </c>
      <c r="Q444" s="7" t="s">
        <v>186</v>
      </c>
      <c r="R444" s="6" t="s">
        <v>77</v>
      </c>
      <c r="S444" s="2" t="s">
        <v>132</v>
      </c>
      <c r="T444" s="22" t="s">
        <v>79</v>
      </c>
      <c r="W444" s="2" t="s">
        <v>2037</v>
      </c>
      <c r="X444" s="2">
        <v>264</v>
      </c>
      <c r="Y444" s="2" t="s">
        <v>81</v>
      </c>
      <c r="Z444" s="2" t="s">
        <v>82</v>
      </c>
      <c r="AA444" s="2">
        <v>264</v>
      </c>
      <c r="AB444" s="2" t="s">
        <v>81</v>
      </c>
      <c r="AC444" s="2" t="s">
        <v>82</v>
      </c>
      <c r="AD444" s="2">
        <v>264</v>
      </c>
      <c r="AE444" s="2" t="s">
        <v>81</v>
      </c>
      <c r="AF444" s="2" t="s">
        <v>82</v>
      </c>
      <c r="AJ444" s="2">
        <v>229</v>
      </c>
      <c r="AK444" s="2" t="s">
        <v>83</v>
      </c>
      <c r="AL444" s="2" t="s">
        <v>82</v>
      </c>
      <c r="AM444" s="2">
        <v>229</v>
      </c>
      <c r="AN444" s="2" t="s">
        <v>83</v>
      </c>
      <c r="AO444" s="2" t="s">
        <v>82</v>
      </c>
      <c r="AP444" s="2">
        <v>229</v>
      </c>
      <c r="AQ444" s="2" t="s">
        <v>83</v>
      </c>
      <c r="AR444" s="2" t="s">
        <v>82</v>
      </c>
      <c r="BE444" s="23" t="str">
        <f t="shared" si="79"/>
        <v>EMF nein</v>
      </c>
      <c r="BF444" s="23" t="str">
        <f t="shared" si="69"/>
        <v/>
      </c>
      <c r="BG444" s="23" t="str">
        <f t="shared" si="72"/>
        <v/>
      </c>
      <c r="BH444" s="23">
        <f t="shared" si="70"/>
        <v>0</v>
      </c>
      <c r="BO444" s="2" t="s">
        <v>2125</v>
      </c>
      <c r="BP444" s="3">
        <v>1</v>
      </c>
      <c r="BQ444" s="2" t="s">
        <v>2126</v>
      </c>
    </row>
    <row r="445" spans="1:69" ht="16.149999999999999" customHeight="1" x14ac:dyDescent="0.25">
      <c r="A445" s="16">
        <v>444</v>
      </c>
      <c r="B445" s="17" t="s">
        <v>87</v>
      </c>
      <c r="C445" s="48" t="s">
        <v>2127</v>
      </c>
      <c r="D445" s="2" t="s">
        <v>137</v>
      </c>
      <c r="E445" s="48" t="s">
        <v>2128</v>
      </c>
      <c r="F445" s="67">
        <v>42850</v>
      </c>
      <c r="G445" s="3">
        <f t="shared" si="76"/>
        <v>4</v>
      </c>
      <c r="H445" s="3">
        <f t="shared" si="71"/>
        <v>2017</v>
      </c>
      <c r="I445" s="19">
        <v>0.51041666666666696</v>
      </c>
      <c r="J445" s="20">
        <f t="shared" si="77"/>
        <v>12</v>
      </c>
      <c r="K445" s="5" t="str">
        <f t="shared" si="78"/>
        <v>ja</v>
      </c>
      <c r="L445" s="5" t="s">
        <v>91</v>
      </c>
      <c r="M445" s="6" t="s">
        <v>74</v>
      </c>
      <c r="N445" s="5">
        <v>78</v>
      </c>
      <c r="O445" s="17" t="s">
        <v>126</v>
      </c>
      <c r="P445" s="17" t="s">
        <v>2129</v>
      </c>
      <c r="Q445" s="6" t="s">
        <v>186</v>
      </c>
      <c r="R445" s="6" t="s">
        <v>77</v>
      </c>
      <c r="S445" s="2" t="s">
        <v>132</v>
      </c>
      <c r="T445" s="6" t="s">
        <v>108</v>
      </c>
      <c r="X445" s="2">
        <v>765</v>
      </c>
      <c r="Y445" s="2" t="s">
        <v>83</v>
      </c>
      <c r="Z445" s="2" t="s">
        <v>82</v>
      </c>
      <c r="AA445" s="2">
        <v>765</v>
      </c>
      <c r="AB445" s="2" t="s">
        <v>83</v>
      </c>
      <c r="AC445" s="2" t="s">
        <v>82</v>
      </c>
      <c r="AD445" s="2">
        <v>765</v>
      </c>
      <c r="AE445" s="2" t="s">
        <v>83</v>
      </c>
      <c r="AF445" s="2" t="s">
        <v>82</v>
      </c>
      <c r="AJ445" s="2">
        <v>978</v>
      </c>
      <c r="AK445" s="2" t="s">
        <v>83</v>
      </c>
      <c r="AL445" s="2" t="s">
        <v>168</v>
      </c>
      <c r="AM445" s="2" t="s">
        <v>299</v>
      </c>
      <c r="AP445" s="2">
        <v>978</v>
      </c>
      <c r="AQ445" s="2" t="s">
        <v>81</v>
      </c>
      <c r="AR445" s="2" t="s">
        <v>168</v>
      </c>
      <c r="BE445" s="23" t="str">
        <f t="shared" si="79"/>
        <v>EMF ja</v>
      </c>
      <c r="BF445" s="23">
        <f t="shared" ref="BF445:BF454" si="80">IF(SUM(BJ445,BL445,BN445)=0,"",MIN(BJ445,BL445,BN445))</f>
        <v>20</v>
      </c>
      <c r="BG445" s="23" t="str">
        <f t="shared" si="72"/>
        <v>&lt;100m</v>
      </c>
      <c r="BH445" s="23">
        <f t="shared" ref="BH445:BH454" si="81">COUNTA(BI445,BK445,BM445)</f>
        <v>2</v>
      </c>
      <c r="BI445" s="2" t="s">
        <v>110</v>
      </c>
      <c r="BK445" s="2" t="s">
        <v>162</v>
      </c>
      <c r="BL445" s="2">
        <v>20</v>
      </c>
      <c r="BO445" s="2" t="s">
        <v>2130</v>
      </c>
      <c r="BP445" s="3">
        <v>1</v>
      </c>
      <c r="BQ445" s="2" t="s">
        <v>2131</v>
      </c>
    </row>
    <row r="446" spans="1:69" ht="16.149999999999999" customHeight="1" x14ac:dyDescent="0.25">
      <c r="A446" s="16">
        <v>445</v>
      </c>
      <c r="B446" s="17" t="s">
        <v>69</v>
      </c>
      <c r="C446" s="48" t="s">
        <v>21855</v>
      </c>
      <c r="D446" s="2" t="s">
        <v>206</v>
      </c>
      <c r="E446" s="48" t="s">
        <v>2132</v>
      </c>
      <c r="F446" s="67">
        <v>42193</v>
      </c>
      <c r="G446" s="3">
        <f t="shared" si="76"/>
        <v>7</v>
      </c>
      <c r="H446" s="3">
        <f t="shared" si="71"/>
        <v>2015</v>
      </c>
      <c r="I446" s="19">
        <v>0.39583333333333298</v>
      </c>
      <c r="J446" s="20">
        <f t="shared" si="77"/>
        <v>9</v>
      </c>
      <c r="K446" s="5" t="str">
        <f t="shared" si="78"/>
        <v>ja</v>
      </c>
      <c r="L446" s="5" t="s">
        <v>91</v>
      </c>
      <c r="M446" s="6" t="s">
        <v>115</v>
      </c>
      <c r="N446" s="5">
        <v>61</v>
      </c>
      <c r="O446" s="17" t="s">
        <v>75</v>
      </c>
      <c r="P446" s="17" t="s">
        <v>22286</v>
      </c>
      <c r="Q446" s="6" t="s">
        <v>186</v>
      </c>
      <c r="R446" s="6" t="s">
        <v>77</v>
      </c>
      <c r="S446" s="2" t="s">
        <v>107</v>
      </c>
      <c r="T446" s="22" t="s">
        <v>79</v>
      </c>
      <c r="X446" s="2">
        <v>715</v>
      </c>
      <c r="Y446" s="2" t="s">
        <v>83</v>
      </c>
      <c r="Z446" s="2" t="s">
        <v>84</v>
      </c>
      <c r="AD446" s="2">
        <v>715</v>
      </c>
      <c r="AE446" s="2" t="s">
        <v>81</v>
      </c>
      <c r="AF446" s="2" t="s">
        <v>84</v>
      </c>
      <c r="AP446" s="2">
        <v>119</v>
      </c>
      <c r="AQ446" s="2" t="s">
        <v>94</v>
      </c>
      <c r="AR446" s="2" t="s">
        <v>84</v>
      </c>
      <c r="BE446" s="23" t="str">
        <f t="shared" si="79"/>
        <v>EMF nein</v>
      </c>
      <c r="BF446" s="23" t="str">
        <f t="shared" si="80"/>
        <v/>
      </c>
      <c r="BG446" s="23" t="str">
        <f t="shared" si="72"/>
        <v/>
      </c>
      <c r="BH446" s="23">
        <f t="shared" si="81"/>
        <v>0</v>
      </c>
      <c r="BO446" s="2" t="s">
        <v>21856</v>
      </c>
      <c r="BP446" s="3">
        <v>1</v>
      </c>
      <c r="BQ446" s="2" t="s">
        <v>2133</v>
      </c>
    </row>
    <row r="447" spans="1:69" ht="16.149999999999999" customHeight="1" x14ac:dyDescent="0.25">
      <c r="A447" s="16">
        <v>446</v>
      </c>
      <c r="B447" s="17" t="s">
        <v>87</v>
      </c>
      <c r="C447" s="48" t="s">
        <v>1019</v>
      </c>
      <c r="D447" s="2" t="s">
        <v>124</v>
      </c>
      <c r="E447" s="48" t="s">
        <v>2134</v>
      </c>
      <c r="F447" s="67">
        <v>43049</v>
      </c>
      <c r="G447" s="3">
        <f t="shared" si="76"/>
        <v>11</v>
      </c>
      <c r="H447" s="3">
        <f t="shared" si="71"/>
        <v>2017</v>
      </c>
      <c r="I447" s="19">
        <v>0.70833333333333304</v>
      </c>
      <c r="J447" s="20">
        <f t="shared" si="77"/>
        <v>17</v>
      </c>
      <c r="K447" s="5" t="str">
        <f t="shared" si="78"/>
        <v>ja</v>
      </c>
      <c r="L447" s="5" t="s">
        <v>91</v>
      </c>
      <c r="M447" s="6" t="s">
        <v>74</v>
      </c>
      <c r="N447" s="5">
        <v>78</v>
      </c>
      <c r="O447" s="17" t="s">
        <v>75</v>
      </c>
      <c r="P447" s="17" t="s">
        <v>1877</v>
      </c>
      <c r="R447" s="6" t="s">
        <v>77</v>
      </c>
      <c r="T447" s="22"/>
      <c r="U447" s="2" t="s">
        <v>208</v>
      </c>
      <c r="V447" s="2" t="s">
        <v>79</v>
      </c>
      <c r="X447" s="2">
        <v>552</v>
      </c>
      <c r="Y447" s="2" t="s">
        <v>83</v>
      </c>
      <c r="Z447" s="2" t="s">
        <v>84</v>
      </c>
      <c r="AA447" s="2">
        <v>552</v>
      </c>
      <c r="AB447" s="2" t="s">
        <v>81</v>
      </c>
      <c r="AC447" s="2" t="s">
        <v>84</v>
      </c>
      <c r="AD447" s="2">
        <v>552</v>
      </c>
      <c r="AE447" s="2" t="s">
        <v>81</v>
      </c>
      <c r="AF447" s="2" t="s">
        <v>84</v>
      </c>
      <c r="AM447" s="2">
        <v>300</v>
      </c>
      <c r="AN447" s="2" t="s">
        <v>94</v>
      </c>
      <c r="AO447" s="2" t="s">
        <v>84</v>
      </c>
      <c r="AV447" s="2">
        <v>525</v>
      </c>
      <c r="AW447" s="64" t="s">
        <v>83</v>
      </c>
      <c r="AX447" s="2" t="s">
        <v>84</v>
      </c>
      <c r="BE447" s="23" t="str">
        <f t="shared" si="79"/>
        <v>EMF nein</v>
      </c>
      <c r="BF447" s="23" t="str">
        <f t="shared" si="80"/>
        <v/>
      </c>
      <c r="BG447" s="23" t="str">
        <f t="shared" si="72"/>
        <v/>
      </c>
      <c r="BH447" s="23">
        <f t="shared" si="81"/>
        <v>0</v>
      </c>
      <c r="BP447" s="3">
        <v>1</v>
      </c>
      <c r="BQ447" s="2" t="s">
        <v>2135</v>
      </c>
    </row>
    <row r="448" spans="1:69" ht="16.149999999999999" customHeight="1" x14ac:dyDescent="0.25">
      <c r="A448" s="16">
        <v>447</v>
      </c>
      <c r="B448" s="17" t="s">
        <v>69</v>
      </c>
      <c r="C448" s="49" t="s">
        <v>323</v>
      </c>
      <c r="D448" s="2" t="s">
        <v>124</v>
      </c>
      <c r="E448" s="48" t="s">
        <v>2136</v>
      </c>
      <c r="F448" s="67">
        <v>43053</v>
      </c>
      <c r="G448" s="3">
        <f t="shared" si="76"/>
        <v>11</v>
      </c>
      <c r="H448" s="3">
        <f t="shared" si="71"/>
        <v>2017</v>
      </c>
      <c r="I448" s="19">
        <v>0.74305555555555503</v>
      </c>
      <c r="J448" s="20">
        <f t="shared" si="77"/>
        <v>17</v>
      </c>
      <c r="K448" s="5" t="str">
        <f t="shared" si="78"/>
        <v>ja</v>
      </c>
      <c r="L448" s="21" t="s">
        <v>73</v>
      </c>
      <c r="M448" s="6" t="s">
        <v>74</v>
      </c>
      <c r="N448" s="5">
        <v>73</v>
      </c>
      <c r="O448" s="17" t="s">
        <v>75</v>
      </c>
      <c r="P448" s="17" t="s">
        <v>2137</v>
      </c>
      <c r="Q448" s="6" t="s">
        <v>186</v>
      </c>
      <c r="R448" s="6" t="s">
        <v>77</v>
      </c>
      <c r="S448" s="2" t="s">
        <v>107</v>
      </c>
      <c r="T448" s="6" t="s">
        <v>108</v>
      </c>
      <c r="W448" s="2" t="s">
        <v>2138</v>
      </c>
      <c r="X448" s="2">
        <v>300</v>
      </c>
      <c r="Y448" s="2" t="s">
        <v>81</v>
      </c>
      <c r="Z448" s="2" t="s">
        <v>161</v>
      </c>
      <c r="AA448" s="2">
        <v>300</v>
      </c>
      <c r="AB448" s="2" t="s">
        <v>81</v>
      </c>
      <c r="AC448" s="2" t="s">
        <v>161</v>
      </c>
      <c r="AD448" s="2">
        <v>300</v>
      </c>
      <c r="AE448" s="2" t="s">
        <v>81</v>
      </c>
      <c r="AF448" s="2" t="s">
        <v>161</v>
      </c>
      <c r="AP448" s="2">
        <v>150</v>
      </c>
      <c r="AQ448" s="2" t="s">
        <v>94</v>
      </c>
      <c r="AV448" s="2">
        <v>50</v>
      </c>
      <c r="BE448" s="23" t="str">
        <f t="shared" si="79"/>
        <v>EMF nein</v>
      </c>
      <c r="BF448" s="23" t="str">
        <f t="shared" si="80"/>
        <v/>
      </c>
      <c r="BG448" s="23" t="str">
        <f t="shared" si="72"/>
        <v/>
      </c>
      <c r="BH448" s="23">
        <f t="shared" si="81"/>
        <v>0</v>
      </c>
      <c r="BO448" s="2" t="s">
        <v>2139</v>
      </c>
      <c r="BP448" s="3">
        <v>1</v>
      </c>
      <c r="BQ448" s="2" t="s">
        <v>2140</v>
      </c>
    </row>
    <row r="449" spans="1:70" ht="16.149999999999999" customHeight="1" x14ac:dyDescent="0.25">
      <c r="A449" s="16">
        <v>448</v>
      </c>
      <c r="B449" s="17" t="s">
        <v>69</v>
      </c>
      <c r="C449" s="48" t="s">
        <v>2141</v>
      </c>
      <c r="D449" s="2" t="s">
        <v>137</v>
      </c>
      <c r="E449" s="48" t="s">
        <v>2142</v>
      </c>
      <c r="F449" s="67">
        <v>42850</v>
      </c>
      <c r="G449" s="3">
        <f t="shared" si="76"/>
        <v>4</v>
      </c>
      <c r="H449" s="3">
        <f t="shared" si="71"/>
        <v>2017</v>
      </c>
      <c r="I449" s="19">
        <v>0.53125</v>
      </c>
      <c r="J449" s="20">
        <f t="shared" si="77"/>
        <v>12</v>
      </c>
      <c r="K449" s="5" t="str">
        <f t="shared" si="78"/>
        <v>ja</v>
      </c>
      <c r="L449" s="5" t="s">
        <v>91</v>
      </c>
      <c r="M449" s="6" t="s">
        <v>74</v>
      </c>
      <c r="N449" s="5">
        <v>68</v>
      </c>
      <c r="O449" s="17" t="s">
        <v>75</v>
      </c>
      <c r="P449" s="17" t="s">
        <v>2143</v>
      </c>
      <c r="Q449" s="6" t="s">
        <v>186</v>
      </c>
      <c r="R449" s="6" t="s">
        <v>335</v>
      </c>
      <c r="S449" s="2" t="s">
        <v>132</v>
      </c>
      <c r="T449" s="6" t="s">
        <v>108</v>
      </c>
      <c r="X449" s="2">
        <v>492</v>
      </c>
      <c r="Y449" s="2" t="s">
        <v>83</v>
      </c>
      <c r="Z449" s="2" t="s">
        <v>84</v>
      </c>
      <c r="AA449" s="2">
        <v>492</v>
      </c>
      <c r="AB449" s="2" t="s">
        <v>81</v>
      </c>
      <c r="AC449" s="2" t="s">
        <v>84</v>
      </c>
      <c r="AD449" s="2">
        <v>492</v>
      </c>
      <c r="AE449" s="2" t="s">
        <v>83</v>
      </c>
      <c r="AF449" s="2" t="s">
        <v>84</v>
      </c>
      <c r="AJ449" s="2">
        <v>20</v>
      </c>
      <c r="AK449" s="2" t="s">
        <v>83</v>
      </c>
      <c r="AL449" s="2" t="s">
        <v>82</v>
      </c>
      <c r="BE449" s="23" t="str">
        <f t="shared" si="79"/>
        <v>EMF nein</v>
      </c>
      <c r="BF449" s="23" t="str">
        <f t="shared" si="80"/>
        <v/>
      </c>
      <c r="BG449" s="23" t="str">
        <f t="shared" si="72"/>
        <v/>
      </c>
      <c r="BH449" s="23">
        <f t="shared" si="81"/>
        <v>0</v>
      </c>
      <c r="BO449" s="2" t="s">
        <v>2144</v>
      </c>
      <c r="BP449" s="3">
        <v>1</v>
      </c>
      <c r="BQ449" s="2" t="s">
        <v>2145</v>
      </c>
    </row>
    <row r="450" spans="1:70" ht="16.149999999999999" customHeight="1" x14ac:dyDescent="0.25">
      <c r="A450" s="16">
        <v>449</v>
      </c>
      <c r="B450" s="17" t="s">
        <v>69</v>
      </c>
      <c r="C450" s="48" t="s">
        <v>2146</v>
      </c>
      <c r="D450" s="2" t="s">
        <v>1097</v>
      </c>
      <c r="E450" s="48" t="s">
        <v>2147</v>
      </c>
      <c r="F450" s="67">
        <v>42851</v>
      </c>
      <c r="G450" s="3">
        <f t="shared" si="76"/>
        <v>4</v>
      </c>
      <c r="H450" s="3">
        <f t="shared" si="71"/>
        <v>2017</v>
      </c>
      <c r="I450" s="19">
        <v>0.42708333333333298</v>
      </c>
      <c r="J450" s="20">
        <f t="shared" si="77"/>
        <v>10</v>
      </c>
      <c r="K450" s="5" t="str">
        <f t="shared" si="78"/>
        <v>ja</v>
      </c>
      <c r="L450" s="21" t="s">
        <v>73</v>
      </c>
      <c r="M450" s="6" t="s">
        <v>74</v>
      </c>
      <c r="N450" s="5">
        <v>81</v>
      </c>
      <c r="O450" s="17" t="s">
        <v>75</v>
      </c>
      <c r="R450" s="6" t="s">
        <v>335</v>
      </c>
      <c r="T450" s="22" t="s">
        <v>79</v>
      </c>
      <c r="X450" s="2">
        <v>216</v>
      </c>
      <c r="Y450" s="2" t="s">
        <v>83</v>
      </c>
      <c r="Z450" s="2" t="s">
        <v>161</v>
      </c>
      <c r="AA450" s="2">
        <v>215</v>
      </c>
      <c r="AB450" s="2" t="s">
        <v>81</v>
      </c>
      <c r="AC450" s="2" t="s">
        <v>161</v>
      </c>
      <c r="AJ450" s="2">
        <v>220</v>
      </c>
      <c r="AK450" s="2" t="s">
        <v>83</v>
      </c>
      <c r="AL450" s="2" t="s">
        <v>161</v>
      </c>
      <c r="AM450" s="2">
        <v>220</v>
      </c>
      <c r="AN450" s="2" t="s">
        <v>81</v>
      </c>
      <c r="AO450" s="2" t="s">
        <v>161</v>
      </c>
      <c r="AP450" s="2">
        <v>220</v>
      </c>
      <c r="AQ450" s="2" t="s">
        <v>83</v>
      </c>
      <c r="AR450" s="2" t="s">
        <v>161</v>
      </c>
      <c r="BE450" s="23" t="str">
        <f t="shared" si="79"/>
        <v>EMF nein</v>
      </c>
      <c r="BF450" s="23" t="str">
        <f t="shared" si="80"/>
        <v/>
      </c>
      <c r="BG450" s="23" t="str">
        <f t="shared" ref="BG450:BG454" si="82">IF(BF450="","",IF(BF450&lt;100,"&lt;100m",IF(AND(BF450&gt;99, BF450&lt;500),"100-499m",IF(BF450&gt;499,"500+m",""))))</f>
        <v/>
      </c>
      <c r="BH450" s="23">
        <f t="shared" si="81"/>
        <v>0</v>
      </c>
      <c r="BO450" s="2" t="s">
        <v>2148</v>
      </c>
      <c r="BP450" s="3">
        <v>1</v>
      </c>
      <c r="BQ450" s="2" t="s">
        <v>2149</v>
      </c>
    </row>
    <row r="451" spans="1:70" ht="16.149999999999999" customHeight="1" x14ac:dyDescent="0.25">
      <c r="A451" s="16">
        <v>450</v>
      </c>
      <c r="B451" s="17" t="s">
        <v>69</v>
      </c>
      <c r="C451" s="48" t="s">
        <v>1213</v>
      </c>
      <c r="D451" s="2" t="s">
        <v>896</v>
      </c>
      <c r="E451" s="48" t="s">
        <v>2150</v>
      </c>
      <c r="F451" s="67">
        <v>42853</v>
      </c>
      <c r="G451" s="3">
        <f t="shared" si="76"/>
        <v>4</v>
      </c>
      <c r="H451" s="3">
        <f t="shared" ref="H451:H514" si="83">IF(F451&lt;&gt;"",YEAR(F451),"")</f>
        <v>2017</v>
      </c>
      <c r="I451" s="19">
        <v>0.64583333333333304</v>
      </c>
      <c r="J451" s="20">
        <f t="shared" si="77"/>
        <v>15</v>
      </c>
      <c r="K451" s="5" t="str">
        <f t="shared" si="78"/>
        <v>ja</v>
      </c>
      <c r="L451" s="5" t="s">
        <v>91</v>
      </c>
      <c r="M451" s="6" t="s">
        <v>74</v>
      </c>
      <c r="N451" s="5">
        <v>91</v>
      </c>
      <c r="O451" s="17" t="s">
        <v>75</v>
      </c>
      <c r="P451" s="17" t="s">
        <v>2151</v>
      </c>
      <c r="R451" s="6" t="s">
        <v>77</v>
      </c>
      <c r="T451" s="22"/>
      <c r="X451" s="2">
        <v>172</v>
      </c>
      <c r="Y451" s="2" t="s">
        <v>81</v>
      </c>
      <c r="Z451" s="2" t="s">
        <v>84</v>
      </c>
      <c r="AA451" s="2">
        <v>172</v>
      </c>
      <c r="AB451" s="2" t="s">
        <v>83</v>
      </c>
      <c r="AC451" s="2" t="s">
        <v>84</v>
      </c>
      <c r="AD451" s="2">
        <v>172</v>
      </c>
      <c r="AE451" s="2" t="s">
        <v>81</v>
      </c>
      <c r="AF451" s="2" t="s">
        <v>84</v>
      </c>
      <c r="AJ451" s="2">
        <v>268</v>
      </c>
      <c r="AK451" s="2" t="s">
        <v>83</v>
      </c>
      <c r="AL451" s="2" t="s">
        <v>168</v>
      </c>
      <c r="AM451" s="2">
        <v>268</v>
      </c>
      <c r="AN451" s="2" t="s">
        <v>81</v>
      </c>
      <c r="AO451" s="2" t="s">
        <v>168</v>
      </c>
      <c r="AP451" s="2">
        <v>268</v>
      </c>
      <c r="AQ451" s="2" t="s">
        <v>83</v>
      </c>
      <c r="AR451" s="2" t="s">
        <v>168</v>
      </c>
      <c r="BE451" s="23" t="str">
        <f t="shared" si="79"/>
        <v>EMF nein</v>
      </c>
      <c r="BF451" s="23" t="str">
        <f t="shared" si="80"/>
        <v/>
      </c>
      <c r="BG451" s="23" t="str">
        <f t="shared" si="82"/>
        <v/>
      </c>
      <c r="BH451" s="23">
        <f t="shared" si="81"/>
        <v>0</v>
      </c>
      <c r="BO451" s="2" t="s">
        <v>2152</v>
      </c>
      <c r="BP451" s="3">
        <v>1</v>
      </c>
      <c r="BQ451" s="2" t="s">
        <v>2153</v>
      </c>
    </row>
    <row r="452" spans="1:70" ht="16.149999999999999" customHeight="1" x14ac:dyDescent="0.25">
      <c r="A452" s="16">
        <v>451</v>
      </c>
      <c r="B452" s="17" t="s">
        <v>69</v>
      </c>
      <c r="C452" s="48" t="s">
        <v>1851</v>
      </c>
      <c r="D452" s="2" t="s">
        <v>89</v>
      </c>
      <c r="E452" s="48" t="s">
        <v>2154</v>
      </c>
      <c r="F452" s="67">
        <v>43053</v>
      </c>
      <c r="G452" s="3">
        <f t="shared" si="76"/>
        <v>11</v>
      </c>
      <c r="H452" s="3">
        <f t="shared" si="83"/>
        <v>2017</v>
      </c>
      <c r="I452" s="19">
        <v>0.70486111111111105</v>
      </c>
      <c r="J452" s="20">
        <f t="shared" si="77"/>
        <v>16</v>
      </c>
      <c r="K452" s="5" t="str">
        <f t="shared" si="78"/>
        <v>ja</v>
      </c>
      <c r="L452" s="5" t="s">
        <v>91</v>
      </c>
      <c r="M452" s="6" t="s">
        <v>74</v>
      </c>
      <c r="N452" s="5">
        <v>51</v>
      </c>
      <c r="O452" s="17" t="s">
        <v>75</v>
      </c>
      <c r="P452" s="17" t="s">
        <v>2155</v>
      </c>
      <c r="R452" s="6" t="s">
        <v>77</v>
      </c>
      <c r="S452" s="2" t="s">
        <v>132</v>
      </c>
      <c r="T452" s="6" t="s">
        <v>108</v>
      </c>
      <c r="X452" s="2">
        <v>240</v>
      </c>
      <c r="Y452" s="2" t="s">
        <v>83</v>
      </c>
      <c r="Z452" s="2" t="s">
        <v>82</v>
      </c>
      <c r="AA452" s="2">
        <v>240</v>
      </c>
      <c r="AB452" s="2" t="s">
        <v>81</v>
      </c>
      <c r="AC452" s="2" t="s">
        <v>82</v>
      </c>
      <c r="AD452" s="2">
        <v>240</v>
      </c>
      <c r="AE452" s="2" t="s">
        <v>83</v>
      </c>
      <c r="AF452" s="2" t="s">
        <v>82</v>
      </c>
      <c r="AJ452" s="2">
        <v>240</v>
      </c>
      <c r="AK452" s="2" t="s">
        <v>83</v>
      </c>
      <c r="AL452" s="2" t="s">
        <v>82</v>
      </c>
      <c r="AM452" s="2">
        <v>240</v>
      </c>
      <c r="AN452" s="2" t="s">
        <v>81</v>
      </c>
      <c r="AO452" s="2" t="s">
        <v>82</v>
      </c>
      <c r="AP452" s="2">
        <v>240</v>
      </c>
      <c r="AQ452" s="2" t="s">
        <v>83</v>
      </c>
      <c r="AR452" s="2" t="s">
        <v>82</v>
      </c>
      <c r="AV452" s="2">
        <v>35</v>
      </c>
      <c r="AW452" s="2" t="s">
        <v>81</v>
      </c>
      <c r="AX452" s="2" t="s">
        <v>161</v>
      </c>
      <c r="AY452" s="2">
        <v>35</v>
      </c>
      <c r="AZ452" s="2" t="s">
        <v>81</v>
      </c>
      <c r="BA452" s="2" t="s">
        <v>161</v>
      </c>
      <c r="BB452" s="2">
        <v>35</v>
      </c>
      <c r="BC452" s="2" t="s">
        <v>81</v>
      </c>
      <c r="BD452" s="2" t="s">
        <v>161</v>
      </c>
      <c r="BE452" s="23" t="str">
        <f t="shared" si="79"/>
        <v>EMF nein</v>
      </c>
      <c r="BF452" s="23" t="str">
        <f t="shared" si="80"/>
        <v/>
      </c>
      <c r="BG452" s="23" t="str">
        <f t="shared" si="82"/>
        <v/>
      </c>
      <c r="BH452" s="23">
        <f t="shared" si="81"/>
        <v>0</v>
      </c>
      <c r="BO452" s="2" t="s">
        <v>2156</v>
      </c>
      <c r="BP452" s="3">
        <v>1</v>
      </c>
      <c r="BQ452" s="2" t="s">
        <v>2157</v>
      </c>
    </row>
    <row r="453" spans="1:70" ht="16.149999999999999" customHeight="1" x14ac:dyDescent="0.25">
      <c r="A453" s="16">
        <v>452</v>
      </c>
      <c r="B453" s="17" t="s">
        <v>211</v>
      </c>
      <c r="C453" s="48" t="s">
        <v>2158</v>
      </c>
      <c r="D453" s="2" t="s">
        <v>151</v>
      </c>
      <c r="E453" s="48" t="s">
        <v>2159</v>
      </c>
      <c r="F453" s="67">
        <v>42856</v>
      </c>
      <c r="G453" s="3">
        <f t="shared" si="76"/>
        <v>5</v>
      </c>
      <c r="H453" s="3">
        <f t="shared" si="83"/>
        <v>2017</v>
      </c>
      <c r="I453" s="19">
        <v>0.194444444444444</v>
      </c>
      <c r="J453" s="20">
        <f t="shared" si="77"/>
        <v>4</v>
      </c>
      <c r="K453" s="5" t="str">
        <f t="shared" si="78"/>
        <v>ja</v>
      </c>
      <c r="L453" s="5" t="s">
        <v>91</v>
      </c>
      <c r="M453" s="6" t="s">
        <v>74</v>
      </c>
      <c r="N453" s="5">
        <v>28</v>
      </c>
      <c r="O453" s="17" t="s">
        <v>75</v>
      </c>
      <c r="P453" s="17" t="s">
        <v>2160</v>
      </c>
      <c r="R453" s="6" t="s">
        <v>77</v>
      </c>
      <c r="T453" s="6" t="s">
        <v>154</v>
      </c>
      <c r="X453" s="2">
        <v>297</v>
      </c>
      <c r="Y453" s="2" t="s">
        <v>81</v>
      </c>
      <c r="Z453" s="2" t="s">
        <v>161</v>
      </c>
      <c r="AA453" s="2">
        <v>297</v>
      </c>
      <c r="AB453" s="2" t="s">
        <v>81</v>
      </c>
      <c r="AC453" s="2" t="s">
        <v>161</v>
      </c>
      <c r="AD453" s="2">
        <v>297</v>
      </c>
      <c r="AE453" s="2" t="s">
        <v>81</v>
      </c>
      <c r="AF453" s="2" t="s">
        <v>161</v>
      </c>
      <c r="BE453" s="23" t="str">
        <f t="shared" si="79"/>
        <v>EMF nein</v>
      </c>
      <c r="BF453" s="23" t="str">
        <f t="shared" si="80"/>
        <v/>
      </c>
      <c r="BG453" s="23" t="str">
        <f t="shared" si="82"/>
        <v/>
      </c>
      <c r="BH453" s="23">
        <f t="shared" si="81"/>
        <v>0</v>
      </c>
      <c r="BO453" s="2" t="s">
        <v>2161</v>
      </c>
      <c r="BP453" s="3">
        <v>1</v>
      </c>
      <c r="BQ453" s="2" t="s">
        <v>2162</v>
      </c>
    </row>
    <row r="454" spans="1:70" ht="16.149999999999999" customHeight="1" x14ac:dyDescent="0.25">
      <c r="A454" s="16">
        <v>453</v>
      </c>
      <c r="B454" s="17" t="s">
        <v>69</v>
      </c>
      <c r="C454" s="48" t="s">
        <v>2163</v>
      </c>
      <c r="D454" s="2" t="s">
        <v>89</v>
      </c>
      <c r="E454" s="48" t="s">
        <v>2164</v>
      </c>
      <c r="F454" s="67">
        <v>42864</v>
      </c>
      <c r="G454" s="3">
        <f t="shared" si="76"/>
        <v>5</v>
      </c>
      <c r="H454" s="3">
        <f t="shared" si="83"/>
        <v>2017</v>
      </c>
      <c r="I454" s="19">
        <v>0.50694444444444398</v>
      </c>
      <c r="J454" s="20">
        <f t="shared" si="77"/>
        <v>12</v>
      </c>
      <c r="K454" s="5" t="str">
        <f t="shared" si="78"/>
        <v>ja</v>
      </c>
      <c r="L454" s="5" t="s">
        <v>91</v>
      </c>
      <c r="M454" s="6" t="s">
        <v>74</v>
      </c>
      <c r="N454" s="5">
        <v>56</v>
      </c>
      <c r="O454" s="2" t="s">
        <v>140</v>
      </c>
      <c r="P454" s="17" t="s">
        <v>2165</v>
      </c>
      <c r="R454" s="6" t="s">
        <v>77</v>
      </c>
      <c r="S454" s="2" t="s">
        <v>132</v>
      </c>
      <c r="T454" s="6" t="s">
        <v>108</v>
      </c>
      <c r="X454" s="2">
        <v>388</v>
      </c>
      <c r="Y454" s="2" t="s">
        <v>83</v>
      </c>
      <c r="Z454" s="2" t="s">
        <v>82</v>
      </c>
      <c r="AA454" s="2">
        <v>388</v>
      </c>
      <c r="AB454" s="2" t="s">
        <v>81</v>
      </c>
      <c r="AC454" s="2" t="s">
        <v>82</v>
      </c>
      <c r="AD454" s="2">
        <v>388</v>
      </c>
      <c r="AE454" s="2" t="s">
        <v>83</v>
      </c>
      <c r="AF454" s="2" t="s">
        <v>82</v>
      </c>
      <c r="BE454" s="23" t="str">
        <f t="shared" si="79"/>
        <v>EMF ja</v>
      </c>
      <c r="BF454" s="23">
        <f t="shared" si="80"/>
        <v>1200</v>
      </c>
      <c r="BG454" s="23" t="str">
        <f t="shared" si="82"/>
        <v>500+m</v>
      </c>
      <c r="BH454" s="23">
        <f t="shared" si="81"/>
        <v>1</v>
      </c>
      <c r="BK454" s="2" t="s">
        <v>162</v>
      </c>
      <c r="BL454" s="2">
        <v>1200</v>
      </c>
      <c r="BO454" s="2" t="s">
        <v>2166</v>
      </c>
      <c r="BP454" s="3">
        <v>1</v>
      </c>
      <c r="BQ454" s="2" t="s">
        <v>2167</v>
      </c>
    </row>
    <row r="455" spans="1:70" s="321" customFormat="1" ht="16.149999999999999" customHeight="1" x14ac:dyDescent="0.25">
      <c r="A455" s="311">
        <v>454</v>
      </c>
      <c r="B455" s="312" t="s">
        <v>87</v>
      </c>
      <c r="C455" s="339" t="s">
        <v>2168</v>
      </c>
      <c r="D455" s="314" t="s">
        <v>192</v>
      </c>
      <c r="E455" s="313" t="s">
        <v>2169</v>
      </c>
      <c r="F455" s="315">
        <v>42876</v>
      </c>
      <c r="G455" s="314">
        <f t="shared" si="76"/>
        <v>5</v>
      </c>
      <c r="H455" s="314">
        <f t="shared" si="83"/>
        <v>2017</v>
      </c>
      <c r="I455" s="316">
        <v>0.20486111111111099</v>
      </c>
      <c r="J455" s="340">
        <v>4</v>
      </c>
      <c r="K455" s="318" t="s">
        <v>1392</v>
      </c>
      <c r="L455" s="318" t="s">
        <v>91</v>
      </c>
      <c r="M455" s="319" t="s">
        <v>100</v>
      </c>
      <c r="N455" s="318">
        <v>57</v>
      </c>
      <c r="O455" s="312" t="s">
        <v>75</v>
      </c>
      <c r="P455" s="312" t="s">
        <v>1027</v>
      </c>
      <c r="Q455" s="319"/>
      <c r="R455" s="319" t="s">
        <v>77</v>
      </c>
      <c r="S455" s="314"/>
      <c r="T455" s="319" t="s">
        <v>80</v>
      </c>
      <c r="U455" s="314"/>
      <c r="V455" s="314"/>
      <c r="W455" s="314"/>
      <c r="X455" s="314">
        <v>710</v>
      </c>
      <c r="Y455" s="314" t="s">
        <v>81</v>
      </c>
      <c r="Z455" s="314" t="s">
        <v>168</v>
      </c>
      <c r="AA455" s="314">
        <v>710</v>
      </c>
      <c r="AB455" s="314" t="s">
        <v>81</v>
      </c>
      <c r="AC455" s="314" t="s">
        <v>168</v>
      </c>
      <c r="AD455" s="314">
        <v>710</v>
      </c>
      <c r="AE455" s="314" t="s">
        <v>81</v>
      </c>
      <c r="AF455" s="314" t="s">
        <v>168</v>
      </c>
      <c r="AG455" s="314"/>
      <c r="AH455" s="314"/>
      <c r="AI455" s="314"/>
      <c r="AJ455" s="314"/>
      <c r="AK455" s="314"/>
      <c r="AL455" s="314"/>
      <c r="AM455" s="314"/>
      <c r="AN455" s="314"/>
      <c r="AO455" s="314"/>
      <c r="AP455" s="314"/>
      <c r="AQ455" s="314"/>
      <c r="AR455" s="314"/>
      <c r="AS455" s="314"/>
      <c r="AT455" s="314"/>
      <c r="AU455" s="314"/>
      <c r="AV455" s="314"/>
      <c r="AW455" s="314"/>
      <c r="AX455" s="314"/>
      <c r="AY455" s="314"/>
      <c r="AZ455" s="314"/>
      <c r="BA455" s="314"/>
      <c r="BB455" s="314"/>
      <c r="BC455" s="314"/>
      <c r="BD455" s="314"/>
      <c r="BE455" s="314"/>
      <c r="BF455" s="314"/>
      <c r="BG455" s="314"/>
      <c r="BH455" s="314"/>
      <c r="BI455" s="314"/>
      <c r="BJ455" s="314"/>
      <c r="BK455" s="314"/>
      <c r="BL455" s="314"/>
      <c r="BM455" s="314"/>
      <c r="BN455" s="314"/>
      <c r="BO455" s="314" t="s">
        <v>21791</v>
      </c>
      <c r="BP455" s="314" t="s">
        <v>109</v>
      </c>
      <c r="BQ455" s="314" t="s">
        <v>109</v>
      </c>
      <c r="BR455" s="314" t="s">
        <v>22387</v>
      </c>
    </row>
    <row r="456" spans="1:70" ht="16.149999999999999" customHeight="1" x14ac:dyDescent="0.25">
      <c r="A456" s="16">
        <v>455</v>
      </c>
      <c r="B456" s="17" t="s">
        <v>87</v>
      </c>
      <c r="C456" s="48" t="s">
        <v>2170</v>
      </c>
      <c r="D456" s="2" t="s">
        <v>124</v>
      </c>
      <c r="E456" s="48" t="s">
        <v>2136</v>
      </c>
      <c r="F456" s="67">
        <v>43001</v>
      </c>
      <c r="G456" s="3">
        <f t="shared" si="76"/>
        <v>9</v>
      </c>
      <c r="H456" s="3">
        <f t="shared" si="83"/>
        <v>2017</v>
      </c>
      <c r="I456" s="19">
        <v>0.60416666666666696</v>
      </c>
      <c r="J456" s="20">
        <f t="shared" ref="J456:J487" si="84">IF(I456&lt;&gt;"",HOUR(I456),"")</f>
        <v>14</v>
      </c>
      <c r="K456" s="5" t="str">
        <f t="shared" ref="K456:K519" si="85">IF(COUNTA(W456:BN456)=0,"nein","ja")</f>
        <v>ja</v>
      </c>
      <c r="L456" s="5" t="s">
        <v>91</v>
      </c>
      <c r="M456" s="6" t="s">
        <v>74</v>
      </c>
      <c r="N456" s="5">
        <v>81</v>
      </c>
      <c r="O456" s="17" t="s">
        <v>75</v>
      </c>
      <c r="P456" s="17" t="s">
        <v>2171</v>
      </c>
      <c r="R456" s="6" t="s">
        <v>77</v>
      </c>
      <c r="T456" s="6" t="s">
        <v>154</v>
      </c>
      <c r="U456" s="2" t="s">
        <v>74</v>
      </c>
      <c r="V456" s="2" t="s">
        <v>79</v>
      </c>
      <c r="X456" s="2">
        <v>430</v>
      </c>
      <c r="Y456" s="2" t="s">
        <v>83</v>
      </c>
      <c r="Z456" s="2" t="s">
        <v>161</v>
      </c>
      <c r="AA456" s="2">
        <v>430</v>
      </c>
      <c r="AB456" s="2" t="s">
        <v>81</v>
      </c>
      <c r="AC456" s="2" t="s">
        <v>161</v>
      </c>
      <c r="AD456" s="2">
        <v>430</v>
      </c>
      <c r="AE456" s="2" t="s">
        <v>83</v>
      </c>
      <c r="AF456" s="2" t="s">
        <v>161</v>
      </c>
      <c r="AJ456" s="2">
        <v>570</v>
      </c>
      <c r="AK456" s="2" t="s">
        <v>81</v>
      </c>
      <c r="AL456" s="2" t="s">
        <v>161</v>
      </c>
      <c r="AM456" s="2">
        <v>570</v>
      </c>
      <c r="AN456" s="2" t="s">
        <v>81</v>
      </c>
      <c r="AO456" s="2" t="s">
        <v>161</v>
      </c>
      <c r="AP456" s="2">
        <v>570</v>
      </c>
      <c r="AQ456" s="2" t="s">
        <v>81</v>
      </c>
      <c r="AR456" s="2" t="s">
        <v>161</v>
      </c>
      <c r="AV456" s="2">
        <v>337</v>
      </c>
      <c r="AW456" s="2" t="s">
        <v>81</v>
      </c>
      <c r="AX456" s="2" t="s">
        <v>161</v>
      </c>
      <c r="AY456" s="2">
        <v>337</v>
      </c>
      <c r="AZ456" s="2" t="s">
        <v>81</v>
      </c>
      <c r="BA456" s="2" t="s">
        <v>161</v>
      </c>
      <c r="BB456" s="2">
        <v>337</v>
      </c>
      <c r="BC456" s="2" t="s">
        <v>81</v>
      </c>
      <c r="BD456" s="2" t="s">
        <v>161</v>
      </c>
      <c r="BE456" s="23" t="str">
        <f t="shared" ref="BE456:BE519" si="86">IF(COUNTA(BI456,BK456,BM456) &gt; 0,"EMF ja","EMF nein")</f>
        <v>EMF ja</v>
      </c>
      <c r="BF456" s="23">
        <f t="shared" ref="BF456:BF519" si="87">IF(SUM(BJ456,BL456,BN456)=0,"",MIN(BJ456,BL456,BN456))</f>
        <v>20</v>
      </c>
      <c r="BG456" s="23" t="str">
        <f t="shared" ref="BG456:BG519" si="88">IF(BF456="","",IF(BF456&lt;100,"&lt;100m",IF(AND(BF456&gt;99, BF456&lt;500),"100-499m",IF(BF456&gt;499,"500+m",""))))</f>
        <v>&lt;100m</v>
      </c>
      <c r="BH456" s="23">
        <f t="shared" ref="BH456:BH519" si="89">COUNTA(BI456,BK456,BM456)</f>
        <v>1</v>
      </c>
      <c r="BM456" s="2" t="s">
        <v>162</v>
      </c>
      <c r="BN456" s="2">
        <v>20</v>
      </c>
      <c r="BO456" s="2" t="s">
        <v>2172</v>
      </c>
      <c r="BP456" s="3">
        <v>1</v>
      </c>
      <c r="BQ456" s="2" t="s">
        <v>2173</v>
      </c>
    </row>
    <row r="457" spans="1:70" ht="16.149999999999999" customHeight="1" x14ac:dyDescent="0.25">
      <c r="A457" s="16">
        <v>456</v>
      </c>
      <c r="B457" s="17" t="s">
        <v>69</v>
      </c>
      <c r="C457" s="48" t="s">
        <v>2174</v>
      </c>
      <c r="D457" s="2" t="s">
        <v>124</v>
      </c>
      <c r="E457" s="48" t="s">
        <v>2175</v>
      </c>
      <c r="F457" s="67">
        <v>42869</v>
      </c>
      <c r="G457" s="3">
        <f t="shared" si="76"/>
        <v>5</v>
      </c>
      <c r="H457" s="3">
        <f t="shared" si="83"/>
        <v>2017</v>
      </c>
      <c r="I457" s="19">
        <v>2.0833333333333301E-2</v>
      </c>
      <c r="J457" s="20">
        <f t="shared" si="84"/>
        <v>0</v>
      </c>
      <c r="K457" s="5" t="str">
        <f t="shared" si="85"/>
        <v>ja</v>
      </c>
      <c r="L457" s="5" t="s">
        <v>91</v>
      </c>
      <c r="M457" s="6" t="s">
        <v>74</v>
      </c>
      <c r="N457" s="5">
        <v>55</v>
      </c>
      <c r="O457" s="2" t="s">
        <v>140</v>
      </c>
      <c r="P457" s="17" t="s">
        <v>1538</v>
      </c>
      <c r="R457" s="6" t="s">
        <v>77</v>
      </c>
      <c r="T457" s="22"/>
      <c r="X457" s="2">
        <v>311</v>
      </c>
      <c r="Y457" s="2" t="s">
        <v>83</v>
      </c>
      <c r="Z457" s="2" t="s">
        <v>161</v>
      </c>
      <c r="AA457" s="2">
        <v>311</v>
      </c>
      <c r="AB457" s="2" t="s">
        <v>83</v>
      </c>
      <c r="AC457" s="2" t="s">
        <v>161</v>
      </c>
      <c r="AD457" s="2">
        <v>311</v>
      </c>
      <c r="AE457" s="2" t="s">
        <v>83</v>
      </c>
      <c r="AF457" s="2" t="s">
        <v>161</v>
      </c>
      <c r="BE457" s="23" t="str">
        <f t="shared" si="86"/>
        <v>EMF ja</v>
      </c>
      <c r="BF457" s="23">
        <f t="shared" si="87"/>
        <v>80</v>
      </c>
      <c r="BG457" s="23" t="str">
        <f t="shared" si="88"/>
        <v>&lt;100m</v>
      </c>
      <c r="BH457" s="23">
        <f t="shared" si="89"/>
        <v>1</v>
      </c>
      <c r="BK457" s="2" t="s">
        <v>162</v>
      </c>
      <c r="BL457" s="2">
        <v>80</v>
      </c>
      <c r="BO457" s="2" t="s">
        <v>2176</v>
      </c>
      <c r="BP457" s="3">
        <v>1</v>
      </c>
      <c r="BQ457" s="2" t="s">
        <v>2177</v>
      </c>
    </row>
    <row r="458" spans="1:70" ht="16.149999999999999" customHeight="1" x14ac:dyDescent="0.25">
      <c r="A458" s="16">
        <v>457</v>
      </c>
      <c r="B458" s="17" t="s">
        <v>69</v>
      </c>
      <c r="C458" s="48" t="s">
        <v>630</v>
      </c>
      <c r="D458" s="2" t="s">
        <v>172</v>
      </c>
      <c r="E458" s="48" t="s">
        <v>2178</v>
      </c>
      <c r="F458" s="67">
        <v>42877</v>
      </c>
      <c r="G458" s="3">
        <f t="shared" si="76"/>
        <v>5</v>
      </c>
      <c r="H458" s="3">
        <f t="shared" si="83"/>
        <v>2017</v>
      </c>
      <c r="I458" s="19">
        <v>0.54513888888888895</v>
      </c>
      <c r="J458" s="20">
        <f t="shared" si="84"/>
        <v>13</v>
      </c>
      <c r="K458" s="5" t="str">
        <f t="shared" si="85"/>
        <v>ja</v>
      </c>
      <c r="L458" s="21" t="s">
        <v>73</v>
      </c>
      <c r="M458" s="6" t="s">
        <v>74</v>
      </c>
      <c r="N458" s="5">
        <v>81</v>
      </c>
      <c r="O458" s="17" t="s">
        <v>75</v>
      </c>
      <c r="P458" s="17" t="s">
        <v>2179</v>
      </c>
      <c r="Q458" s="6" t="s">
        <v>186</v>
      </c>
      <c r="R458" s="6" t="s">
        <v>77</v>
      </c>
      <c r="S458" s="2" t="s">
        <v>132</v>
      </c>
      <c r="T458" s="22" t="s">
        <v>79</v>
      </c>
      <c r="W458" s="2" t="s">
        <v>2180</v>
      </c>
      <c r="X458" s="2">
        <v>222</v>
      </c>
      <c r="Y458" s="2" t="s">
        <v>83</v>
      </c>
      <c r="Z458" s="2" t="s">
        <v>168</v>
      </c>
      <c r="AA458" s="2">
        <v>222</v>
      </c>
      <c r="AB458" s="2" t="s">
        <v>81</v>
      </c>
      <c r="AC458" s="2" t="s">
        <v>168</v>
      </c>
      <c r="AD458" s="2">
        <v>222</v>
      </c>
      <c r="AE458" s="2" t="s">
        <v>83</v>
      </c>
      <c r="AF458" s="2" t="s">
        <v>168</v>
      </c>
      <c r="BE458" s="23" t="str">
        <f t="shared" si="86"/>
        <v>EMF nein</v>
      </c>
      <c r="BF458" s="23" t="str">
        <f t="shared" si="87"/>
        <v/>
      </c>
      <c r="BG458" s="23" t="str">
        <f t="shared" si="88"/>
        <v/>
      </c>
      <c r="BH458" s="23">
        <f t="shared" si="89"/>
        <v>0</v>
      </c>
      <c r="BO458" s="2" t="s">
        <v>2181</v>
      </c>
      <c r="BP458" s="3">
        <v>1</v>
      </c>
      <c r="BQ458" s="2" t="s">
        <v>2182</v>
      </c>
    </row>
    <row r="459" spans="1:70" ht="16.149999999999999" customHeight="1" x14ac:dyDescent="0.25">
      <c r="A459" s="16">
        <v>458</v>
      </c>
      <c r="B459" s="17" t="s">
        <v>211</v>
      </c>
      <c r="C459" s="48" t="s">
        <v>323</v>
      </c>
      <c r="D459" s="2" t="s">
        <v>124</v>
      </c>
      <c r="E459" s="48" t="s">
        <v>719</v>
      </c>
      <c r="F459" s="67">
        <v>43034</v>
      </c>
      <c r="G459" s="3">
        <f t="shared" si="76"/>
        <v>10</v>
      </c>
      <c r="H459" s="3">
        <f t="shared" si="83"/>
        <v>2017</v>
      </c>
      <c r="I459" s="19">
        <v>2.0833333333333301E-2</v>
      </c>
      <c r="J459" s="20">
        <f t="shared" si="84"/>
        <v>0</v>
      </c>
      <c r="K459" s="5" t="str">
        <f t="shared" si="85"/>
        <v>ja</v>
      </c>
      <c r="L459" s="21" t="s">
        <v>73</v>
      </c>
      <c r="M459" s="6" t="s">
        <v>100</v>
      </c>
      <c r="N459" s="5">
        <v>54</v>
      </c>
      <c r="O459" s="2" t="s">
        <v>140</v>
      </c>
      <c r="P459" s="17" t="s">
        <v>2183</v>
      </c>
      <c r="R459" s="6" t="s">
        <v>77</v>
      </c>
      <c r="S459" s="2" t="s">
        <v>78</v>
      </c>
      <c r="T459" s="22" t="s">
        <v>79</v>
      </c>
      <c r="X459" s="2">
        <v>540</v>
      </c>
      <c r="Y459" s="2" t="s">
        <v>83</v>
      </c>
      <c r="Z459" s="2" t="s">
        <v>84</v>
      </c>
      <c r="AA459" s="2">
        <v>540</v>
      </c>
      <c r="AB459" s="2" t="s">
        <v>81</v>
      </c>
      <c r="AC459" s="2" t="s">
        <v>84</v>
      </c>
      <c r="AD459" s="2">
        <v>540</v>
      </c>
      <c r="AE459" s="2" t="s">
        <v>83</v>
      </c>
      <c r="AF459" s="2" t="s">
        <v>84</v>
      </c>
      <c r="AJ459" s="2">
        <v>610</v>
      </c>
      <c r="AK459" s="2" t="s">
        <v>81</v>
      </c>
      <c r="AL459" s="2" t="s">
        <v>168</v>
      </c>
      <c r="AM459" s="2">
        <v>610</v>
      </c>
      <c r="AN459" s="2" t="s">
        <v>81</v>
      </c>
      <c r="AO459" s="2" t="s">
        <v>168</v>
      </c>
      <c r="AP459" s="2">
        <v>610</v>
      </c>
      <c r="AQ459" s="2" t="s">
        <v>81</v>
      </c>
      <c r="AR459" s="2" t="s">
        <v>168</v>
      </c>
      <c r="BE459" s="23" t="str">
        <f t="shared" si="86"/>
        <v>EMF nein</v>
      </c>
      <c r="BF459" s="23" t="str">
        <f t="shared" si="87"/>
        <v/>
      </c>
      <c r="BG459" s="23" t="str">
        <f t="shared" si="88"/>
        <v/>
      </c>
      <c r="BH459" s="23">
        <f t="shared" si="89"/>
        <v>0</v>
      </c>
      <c r="BO459" s="2" t="s">
        <v>2184</v>
      </c>
      <c r="BP459" s="3">
        <v>1</v>
      </c>
      <c r="BQ459" s="2" t="s">
        <v>2185</v>
      </c>
    </row>
    <row r="460" spans="1:70" ht="16.149999999999999" customHeight="1" x14ac:dyDescent="0.25">
      <c r="A460" s="16">
        <v>459</v>
      </c>
      <c r="B460" s="17" t="s">
        <v>69</v>
      </c>
      <c r="C460" s="48" t="s">
        <v>561</v>
      </c>
      <c r="D460" s="2" t="s">
        <v>124</v>
      </c>
      <c r="E460" s="48" t="s">
        <v>2186</v>
      </c>
      <c r="F460" s="67">
        <v>42881</v>
      </c>
      <c r="G460" s="3">
        <f t="shared" si="76"/>
        <v>5</v>
      </c>
      <c r="H460" s="3">
        <f t="shared" si="83"/>
        <v>2017</v>
      </c>
      <c r="I460" s="19">
        <v>0.59375</v>
      </c>
      <c r="J460" s="20">
        <f t="shared" si="84"/>
        <v>14</v>
      </c>
      <c r="K460" s="5" t="str">
        <f t="shared" si="85"/>
        <v>ja</v>
      </c>
      <c r="L460" s="5" t="s">
        <v>91</v>
      </c>
      <c r="M460" s="6" t="s">
        <v>74</v>
      </c>
      <c r="N460" s="5">
        <v>48</v>
      </c>
      <c r="O460" s="17" t="s">
        <v>75</v>
      </c>
      <c r="P460" s="17" t="s">
        <v>2187</v>
      </c>
      <c r="R460" s="6" t="s">
        <v>77</v>
      </c>
      <c r="S460" s="2" t="s">
        <v>272</v>
      </c>
      <c r="T460" s="6" t="s">
        <v>154</v>
      </c>
      <c r="U460" s="2" t="s">
        <v>208</v>
      </c>
      <c r="V460" s="2" t="s">
        <v>79</v>
      </c>
      <c r="X460" s="2">
        <v>597</v>
      </c>
      <c r="Y460" s="2" t="s">
        <v>81</v>
      </c>
      <c r="Z460" s="2" t="s">
        <v>84</v>
      </c>
      <c r="AA460" s="2">
        <v>597</v>
      </c>
      <c r="AB460" s="2" t="s">
        <v>81</v>
      </c>
      <c r="AC460" s="2" t="s">
        <v>84</v>
      </c>
      <c r="AD460" s="2">
        <v>597</v>
      </c>
      <c r="AE460" s="2" t="s">
        <v>81</v>
      </c>
      <c r="AF460" s="2" t="s">
        <v>84</v>
      </c>
      <c r="BE460" s="23" t="str">
        <f t="shared" si="86"/>
        <v>EMF nein</v>
      </c>
      <c r="BF460" s="23" t="str">
        <f t="shared" si="87"/>
        <v/>
      </c>
      <c r="BG460" s="23" t="str">
        <f t="shared" si="88"/>
        <v/>
      </c>
      <c r="BH460" s="23">
        <f t="shared" si="89"/>
        <v>0</v>
      </c>
      <c r="BO460" s="2" t="s">
        <v>2188</v>
      </c>
      <c r="BP460" s="3">
        <v>1</v>
      </c>
      <c r="BQ460" s="2" t="s">
        <v>2189</v>
      </c>
    </row>
    <row r="461" spans="1:70" ht="16.149999999999999" customHeight="1" x14ac:dyDescent="0.25">
      <c r="A461" s="16">
        <v>460</v>
      </c>
      <c r="B461" s="17" t="s">
        <v>69</v>
      </c>
      <c r="C461" s="48" t="s">
        <v>22540</v>
      </c>
      <c r="D461" s="2" t="s">
        <v>575</v>
      </c>
      <c r="E461" s="48" t="s">
        <v>2190</v>
      </c>
      <c r="F461" s="67">
        <v>42926</v>
      </c>
      <c r="G461" s="3">
        <f t="shared" si="76"/>
        <v>7</v>
      </c>
      <c r="H461" s="3">
        <f t="shared" si="83"/>
        <v>2017</v>
      </c>
      <c r="I461" s="19">
        <v>0.70833333333333304</v>
      </c>
      <c r="J461" s="20">
        <f t="shared" si="84"/>
        <v>17</v>
      </c>
      <c r="K461" s="5" t="str">
        <f t="shared" si="85"/>
        <v>ja</v>
      </c>
      <c r="L461" s="5" t="s">
        <v>91</v>
      </c>
      <c r="M461" s="6" t="s">
        <v>74</v>
      </c>
      <c r="N461" s="5">
        <v>75</v>
      </c>
      <c r="O461" s="2" t="s">
        <v>140</v>
      </c>
      <c r="P461" s="17" t="s">
        <v>2191</v>
      </c>
      <c r="Q461" s="6" t="s">
        <v>186</v>
      </c>
      <c r="R461" s="6" t="s">
        <v>77</v>
      </c>
      <c r="S461" s="2" t="s">
        <v>132</v>
      </c>
      <c r="T461" s="22" t="s">
        <v>79</v>
      </c>
      <c r="U461" s="2" t="s">
        <v>74</v>
      </c>
      <c r="V461" s="2" t="s">
        <v>79</v>
      </c>
      <c r="W461" s="2" t="s">
        <v>2192</v>
      </c>
      <c r="X461" s="2">
        <v>711</v>
      </c>
      <c r="Y461" s="2" t="s">
        <v>83</v>
      </c>
      <c r="Z461" s="2" t="s">
        <v>82</v>
      </c>
      <c r="AA461" s="2">
        <v>711</v>
      </c>
      <c r="AB461" s="2" t="s">
        <v>83</v>
      </c>
      <c r="AC461" s="2" t="s">
        <v>82</v>
      </c>
      <c r="AD461" s="2">
        <v>711</v>
      </c>
      <c r="AE461" s="2" t="s">
        <v>83</v>
      </c>
      <c r="AF461" s="2" t="s">
        <v>82</v>
      </c>
      <c r="BE461" s="23" t="str">
        <f t="shared" si="86"/>
        <v>EMF nein</v>
      </c>
      <c r="BF461" s="23" t="str">
        <f t="shared" si="87"/>
        <v/>
      </c>
      <c r="BG461" s="23" t="str">
        <f t="shared" si="88"/>
        <v/>
      </c>
      <c r="BH461" s="23">
        <f t="shared" si="89"/>
        <v>0</v>
      </c>
      <c r="BO461" s="2" t="s">
        <v>2193</v>
      </c>
      <c r="BP461" s="3">
        <v>1</v>
      </c>
      <c r="BQ461" s="2" t="s">
        <v>2194</v>
      </c>
    </row>
    <row r="462" spans="1:70" ht="16.149999999999999" customHeight="1" x14ac:dyDescent="0.25">
      <c r="A462" s="16">
        <v>461</v>
      </c>
      <c r="B462" s="17" t="s">
        <v>69</v>
      </c>
      <c r="C462" s="48" t="s">
        <v>2195</v>
      </c>
      <c r="D462" s="2" t="s">
        <v>651</v>
      </c>
      <c r="E462" s="48" t="s">
        <v>2196</v>
      </c>
      <c r="F462" s="67">
        <v>42926</v>
      </c>
      <c r="G462" s="3">
        <f t="shared" si="76"/>
        <v>7</v>
      </c>
      <c r="H462" s="3">
        <f t="shared" si="83"/>
        <v>2017</v>
      </c>
      <c r="I462" s="19">
        <v>0.47916666666666702</v>
      </c>
      <c r="J462" s="20">
        <f t="shared" si="84"/>
        <v>11</v>
      </c>
      <c r="K462" s="5" t="str">
        <f t="shared" si="85"/>
        <v>ja</v>
      </c>
      <c r="L462" s="21" t="s">
        <v>73</v>
      </c>
      <c r="M462" s="6" t="s">
        <v>74</v>
      </c>
      <c r="N462" s="5">
        <v>67</v>
      </c>
      <c r="O462" s="17" t="s">
        <v>126</v>
      </c>
      <c r="P462" s="17" t="s">
        <v>2197</v>
      </c>
      <c r="R462" s="6" t="s">
        <v>77</v>
      </c>
      <c r="T462" s="6" t="s">
        <v>108</v>
      </c>
      <c r="BE462" s="23" t="str">
        <f t="shared" si="86"/>
        <v>EMF ja</v>
      </c>
      <c r="BF462" s="23">
        <f t="shared" si="87"/>
        <v>530</v>
      </c>
      <c r="BG462" s="23" t="str">
        <f t="shared" si="88"/>
        <v>500+m</v>
      </c>
      <c r="BH462" s="23">
        <f t="shared" si="89"/>
        <v>1</v>
      </c>
      <c r="BI462" s="2" t="s">
        <v>162</v>
      </c>
      <c r="BJ462" s="2">
        <v>530</v>
      </c>
      <c r="BO462" s="2" t="s">
        <v>2198</v>
      </c>
      <c r="BP462" s="3">
        <v>1</v>
      </c>
      <c r="BQ462" s="2" t="s">
        <v>2199</v>
      </c>
    </row>
    <row r="463" spans="1:70" ht="16.149999999999999" customHeight="1" x14ac:dyDescent="0.25">
      <c r="A463" s="16">
        <v>462</v>
      </c>
      <c r="B463" s="17" t="s">
        <v>69</v>
      </c>
      <c r="C463" s="48" t="s">
        <v>363</v>
      </c>
      <c r="D463" s="2" t="s">
        <v>364</v>
      </c>
      <c r="E463" s="48" t="s">
        <v>2200</v>
      </c>
      <c r="F463" s="67">
        <v>42928</v>
      </c>
      <c r="G463" s="3">
        <f t="shared" si="76"/>
        <v>7</v>
      </c>
      <c r="H463" s="3">
        <f t="shared" si="83"/>
        <v>2017</v>
      </c>
      <c r="I463" s="19">
        <v>0.70833333333333304</v>
      </c>
      <c r="J463" s="20">
        <f t="shared" si="84"/>
        <v>17</v>
      </c>
      <c r="K463" s="5" t="str">
        <f t="shared" si="85"/>
        <v>ja</v>
      </c>
      <c r="L463" s="5" t="s">
        <v>91</v>
      </c>
      <c r="M463" s="6" t="s">
        <v>74</v>
      </c>
      <c r="N463" s="5">
        <v>57</v>
      </c>
      <c r="O463" s="17" t="s">
        <v>75</v>
      </c>
      <c r="P463" s="17" t="s">
        <v>2201</v>
      </c>
      <c r="Q463" s="6" t="s">
        <v>186</v>
      </c>
      <c r="R463" s="6" t="s">
        <v>77</v>
      </c>
      <c r="S463" s="2" t="s">
        <v>78</v>
      </c>
      <c r="T463" s="22" t="s">
        <v>79</v>
      </c>
      <c r="W463" s="2" t="s">
        <v>2202</v>
      </c>
      <c r="X463" s="2">
        <v>100</v>
      </c>
      <c r="Y463" s="2" t="s">
        <v>83</v>
      </c>
      <c r="Z463" s="2" t="s">
        <v>82</v>
      </c>
      <c r="AA463" s="2">
        <v>100</v>
      </c>
      <c r="AB463" s="2" t="s">
        <v>81</v>
      </c>
      <c r="AC463" s="2" t="s">
        <v>82</v>
      </c>
      <c r="AD463" s="2">
        <v>100</v>
      </c>
      <c r="AE463" s="2" t="s">
        <v>83</v>
      </c>
      <c r="AF463" s="2" t="s">
        <v>82</v>
      </c>
      <c r="BE463" s="23" t="str">
        <f t="shared" si="86"/>
        <v>EMF nein</v>
      </c>
      <c r="BF463" s="23" t="str">
        <f t="shared" si="87"/>
        <v/>
      </c>
      <c r="BG463" s="23" t="str">
        <f t="shared" si="88"/>
        <v/>
      </c>
      <c r="BH463" s="23">
        <f t="shared" si="89"/>
        <v>0</v>
      </c>
      <c r="BO463" s="2" t="s">
        <v>2203</v>
      </c>
      <c r="BP463" s="3">
        <v>1</v>
      </c>
      <c r="BQ463" s="2" t="s">
        <v>2204</v>
      </c>
    </row>
    <row r="464" spans="1:70" ht="16.149999999999999" customHeight="1" x14ac:dyDescent="0.25">
      <c r="A464" s="16">
        <v>463</v>
      </c>
      <c r="B464" s="17" t="s">
        <v>211</v>
      </c>
      <c r="C464" s="48" t="s">
        <v>1096</v>
      </c>
      <c r="D464" s="2" t="s">
        <v>1097</v>
      </c>
      <c r="E464" s="48" t="s">
        <v>328</v>
      </c>
      <c r="F464" s="67">
        <v>42930</v>
      </c>
      <c r="G464" s="3">
        <f t="shared" si="76"/>
        <v>7</v>
      </c>
      <c r="H464" s="3">
        <f t="shared" si="83"/>
        <v>2017</v>
      </c>
      <c r="I464" s="19">
        <v>0.5625</v>
      </c>
      <c r="J464" s="20">
        <f t="shared" si="84"/>
        <v>13</v>
      </c>
      <c r="K464" s="5" t="str">
        <f t="shared" si="85"/>
        <v>ja</v>
      </c>
      <c r="L464" s="5" t="s">
        <v>91</v>
      </c>
      <c r="M464" s="6" t="s">
        <v>74</v>
      </c>
      <c r="N464" s="5">
        <v>41</v>
      </c>
      <c r="O464" s="2" t="s">
        <v>140</v>
      </c>
      <c r="P464" s="17" t="s">
        <v>848</v>
      </c>
      <c r="R464" s="6" t="s">
        <v>77</v>
      </c>
      <c r="T464" s="22" t="s">
        <v>79</v>
      </c>
      <c r="X464" s="2">
        <v>308</v>
      </c>
      <c r="Y464" s="2" t="s">
        <v>83</v>
      </c>
      <c r="Z464" s="2" t="s">
        <v>82</v>
      </c>
      <c r="AA464" s="2">
        <v>308</v>
      </c>
      <c r="AB464" s="2" t="s">
        <v>81</v>
      </c>
      <c r="AC464" s="2" t="s">
        <v>82</v>
      </c>
      <c r="AD464" s="2">
        <v>308</v>
      </c>
      <c r="AE464" s="2" t="s">
        <v>83</v>
      </c>
      <c r="AF464" s="2" t="s">
        <v>82</v>
      </c>
      <c r="AJ464" s="2">
        <v>401</v>
      </c>
      <c r="AK464" s="2" t="s">
        <v>83</v>
      </c>
      <c r="AL464" s="2" t="s">
        <v>82</v>
      </c>
      <c r="AM464" s="2">
        <v>401</v>
      </c>
      <c r="AN464" s="2" t="s">
        <v>81</v>
      </c>
      <c r="AO464" s="2" t="s">
        <v>82</v>
      </c>
      <c r="BE464" s="23" t="str">
        <f t="shared" si="86"/>
        <v>EMF ja</v>
      </c>
      <c r="BF464" s="23">
        <f t="shared" si="87"/>
        <v>15</v>
      </c>
      <c r="BG464" s="23" t="str">
        <f t="shared" si="88"/>
        <v>&lt;100m</v>
      </c>
      <c r="BH464" s="23">
        <f t="shared" si="89"/>
        <v>3</v>
      </c>
      <c r="BI464" s="2" t="s">
        <v>110</v>
      </c>
      <c r="BJ464" s="2">
        <v>60</v>
      </c>
      <c r="BK464" s="2" t="s">
        <v>110</v>
      </c>
      <c r="BL464" s="2">
        <v>30</v>
      </c>
      <c r="BM464" s="2" t="s">
        <v>110</v>
      </c>
      <c r="BN464" s="2">
        <v>15</v>
      </c>
      <c r="BO464" s="2" t="s">
        <v>2205</v>
      </c>
      <c r="BP464" s="3">
        <v>1</v>
      </c>
      <c r="BQ464" s="2" t="s">
        <v>2206</v>
      </c>
    </row>
    <row r="465" spans="1:69" ht="16.149999999999999" customHeight="1" x14ac:dyDescent="0.25">
      <c r="A465" s="16">
        <v>464</v>
      </c>
      <c r="B465" s="17" t="s">
        <v>69</v>
      </c>
      <c r="C465" s="48" t="s">
        <v>2207</v>
      </c>
      <c r="D465" s="2" t="s">
        <v>124</v>
      </c>
      <c r="E465" s="48" t="s">
        <v>2208</v>
      </c>
      <c r="F465" s="67">
        <v>42931</v>
      </c>
      <c r="G465" s="3">
        <f t="shared" si="76"/>
        <v>7</v>
      </c>
      <c r="H465" s="3">
        <f t="shared" si="83"/>
        <v>2017</v>
      </c>
      <c r="I465" s="19">
        <v>0.17708333333333301</v>
      </c>
      <c r="J465" s="20">
        <f t="shared" si="84"/>
        <v>4</v>
      </c>
      <c r="K465" s="5" t="str">
        <f t="shared" si="85"/>
        <v>ja</v>
      </c>
      <c r="L465" s="5" t="s">
        <v>91</v>
      </c>
      <c r="M465" s="6" t="s">
        <v>74</v>
      </c>
      <c r="N465" s="5">
        <v>55</v>
      </c>
      <c r="O465" s="17" t="s">
        <v>126</v>
      </c>
      <c r="P465" s="17" t="s">
        <v>2209</v>
      </c>
      <c r="R465" s="6" t="s">
        <v>77</v>
      </c>
      <c r="S465" s="2" t="s">
        <v>78</v>
      </c>
      <c r="T465" s="6" t="s">
        <v>154</v>
      </c>
      <c r="BE465" s="23" t="str">
        <f t="shared" si="86"/>
        <v>EMF ja</v>
      </c>
      <c r="BF465" s="23">
        <f t="shared" si="87"/>
        <v>300</v>
      </c>
      <c r="BG465" s="23" t="str">
        <f t="shared" si="88"/>
        <v>100-499m</v>
      </c>
      <c r="BH465" s="23">
        <f t="shared" si="89"/>
        <v>1</v>
      </c>
      <c r="BK465" s="2" t="s">
        <v>162</v>
      </c>
      <c r="BL465" s="2">
        <v>300</v>
      </c>
      <c r="BP465" s="3">
        <v>1</v>
      </c>
      <c r="BQ465" s="2" t="s">
        <v>2210</v>
      </c>
    </row>
    <row r="466" spans="1:69" ht="16.149999999999999" customHeight="1" x14ac:dyDescent="0.25">
      <c r="A466" s="16">
        <v>465</v>
      </c>
      <c r="B466" s="17" t="s">
        <v>69</v>
      </c>
      <c r="C466" s="48" t="s">
        <v>323</v>
      </c>
      <c r="D466" s="2" t="s">
        <v>124</v>
      </c>
      <c r="E466" s="48" t="s">
        <v>1537</v>
      </c>
      <c r="F466" s="67">
        <v>42939</v>
      </c>
      <c r="G466" s="3">
        <f t="shared" si="76"/>
        <v>7</v>
      </c>
      <c r="H466" s="3">
        <f t="shared" si="83"/>
        <v>2017</v>
      </c>
      <c r="I466" s="19">
        <v>0.95486111111111105</v>
      </c>
      <c r="J466" s="20">
        <f t="shared" si="84"/>
        <v>22</v>
      </c>
      <c r="K466" s="5" t="str">
        <f t="shared" si="85"/>
        <v>ja</v>
      </c>
      <c r="L466" s="5" t="s">
        <v>91</v>
      </c>
      <c r="M466" s="6" t="s">
        <v>74</v>
      </c>
      <c r="N466" s="5">
        <v>28</v>
      </c>
      <c r="O466" s="2" t="s">
        <v>140</v>
      </c>
      <c r="P466" s="17" t="s">
        <v>2211</v>
      </c>
      <c r="Q466" s="6" t="s">
        <v>186</v>
      </c>
      <c r="R466" s="6" t="s">
        <v>77</v>
      </c>
      <c r="S466" s="2" t="s">
        <v>78</v>
      </c>
      <c r="T466" s="22" t="s">
        <v>79</v>
      </c>
      <c r="X466" s="2">
        <v>100</v>
      </c>
      <c r="Y466" s="2" t="s">
        <v>83</v>
      </c>
      <c r="Z466" s="2" t="s">
        <v>82</v>
      </c>
      <c r="AD466" s="2">
        <v>100</v>
      </c>
      <c r="AE466" s="2" t="s">
        <v>83</v>
      </c>
      <c r="AF466" s="2" t="s">
        <v>82</v>
      </c>
      <c r="BE466" s="23" t="str">
        <f t="shared" si="86"/>
        <v>EMF nein</v>
      </c>
      <c r="BF466" s="23" t="str">
        <f t="shared" si="87"/>
        <v/>
      </c>
      <c r="BG466" s="23" t="str">
        <f t="shared" si="88"/>
        <v/>
      </c>
      <c r="BH466" s="23">
        <f t="shared" si="89"/>
        <v>0</v>
      </c>
      <c r="BO466" s="2" t="s">
        <v>2212</v>
      </c>
      <c r="BP466" s="3">
        <v>1</v>
      </c>
      <c r="BQ466" s="2" t="s">
        <v>2213</v>
      </c>
    </row>
    <row r="467" spans="1:69" ht="16.149999999999999" customHeight="1" x14ac:dyDescent="0.25">
      <c r="A467" s="16">
        <v>466</v>
      </c>
      <c r="B467" s="17" t="s">
        <v>211</v>
      </c>
      <c r="C467" s="48" t="s">
        <v>2214</v>
      </c>
      <c r="D467" s="2" t="s">
        <v>89</v>
      </c>
      <c r="E467" s="48" t="s">
        <v>2215</v>
      </c>
      <c r="F467" s="67">
        <v>42935</v>
      </c>
      <c r="G467" s="3">
        <f t="shared" si="76"/>
        <v>7</v>
      </c>
      <c r="H467" s="3">
        <f t="shared" si="83"/>
        <v>2017</v>
      </c>
      <c r="I467" s="19">
        <v>0.57986111111111105</v>
      </c>
      <c r="J467" s="20">
        <f t="shared" si="84"/>
        <v>13</v>
      </c>
      <c r="K467" s="5" t="str">
        <f t="shared" si="85"/>
        <v>ja</v>
      </c>
      <c r="L467" s="21" t="s">
        <v>73</v>
      </c>
      <c r="M467" s="6" t="s">
        <v>74</v>
      </c>
      <c r="N467" s="5">
        <v>33</v>
      </c>
      <c r="O467" s="17" t="s">
        <v>75</v>
      </c>
      <c r="P467" s="17" t="s">
        <v>2216</v>
      </c>
      <c r="R467" s="6" t="s">
        <v>77</v>
      </c>
      <c r="T467" s="22"/>
      <c r="X467" s="2">
        <v>159</v>
      </c>
      <c r="Y467" s="2" t="s">
        <v>83</v>
      </c>
      <c r="Z467" s="2" t="s">
        <v>84</v>
      </c>
      <c r="AA467" s="2">
        <v>159</v>
      </c>
      <c r="AB467" s="2" t="s">
        <v>81</v>
      </c>
      <c r="AC467" s="2" t="s">
        <v>84</v>
      </c>
      <c r="AD467" s="2">
        <v>159</v>
      </c>
      <c r="AE467" s="2" t="s">
        <v>83</v>
      </c>
      <c r="AF467" s="2" t="s">
        <v>84</v>
      </c>
      <c r="AJ467" s="2" t="s">
        <v>299</v>
      </c>
      <c r="BE467" s="23" t="str">
        <f t="shared" si="86"/>
        <v>EMF nein</v>
      </c>
      <c r="BF467" s="23" t="str">
        <f t="shared" si="87"/>
        <v/>
      </c>
      <c r="BG467" s="23" t="str">
        <f t="shared" si="88"/>
        <v/>
      </c>
      <c r="BH467" s="23">
        <f t="shared" si="89"/>
        <v>0</v>
      </c>
      <c r="BO467" s="2" t="s">
        <v>2217</v>
      </c>
      <c r="BP467" s="3">
        <v>1</v>
      </c>
      <c r="BQ467" s="2" t="s">
        <v>2218</v>
      </c>
    </row>
    <row r="468" spans="1:69" ht="16.149999999999999" customHeight="1" x14ac:dyDescent="0.25">
      <c r="A468" s="16">
        <v>467</v>
      </c>
      <c r="B468" s="17" t="s">
        <v>211</v>
      </c>
      <c r="C468" s="48" t="s">
        <v>332</v>
      </c>
      <c r="D468" s="2" t="s">
        <v>296</v>
      </c>
      <c r="E468" s="48" t="s">
        <v>2219</v>
      </c>
      <c r="F468" s="67">
        <v>42937</v>
      </c>
      <c r="G468" s="3">
        <f t="shared" si="76"/>
        <v>7</v>
      </c>
      <c r="H468" s="3">
        <f t="shared" si="83"/>
        <v>2017</v>
      </c>
      <c r="I468" s="19">
        <v>3.125E-2</v>
      </c>
      <c r="J468" s="20">
        <f t="shared" si="84"/>
        <v>0</v>
      </c>
      <c r="K468" s="5" t="str">
        <f t="shared" si="85"/>
        <v>ja</v>
      </c>
      <c r="L468" s="5" t="s">
        <v>91</v>
      </c>
      <c r="M468" s="6" t="s">
        <v>74</v>
      </c>
      <c r="O468" s="17" t="s">
        <v>75</v>
      </c>
      <c r="P468" s="17" t="s">
        <v>2220</v>
      </c>
      <c r="R468" s="6" t="s">
        <v>77</v>
      </c>
      <c r="S468" s="2" t="s">
        <v>78</v>
      </c>
      <c r="T468" s="22" t="s">
        <v>79</v>
      </c>
      <c r="X468" s="2">
        <v>464</v>
      </c>
      <c r="Y468" s="2" t="s">
        <v>81</v>
      </c>
      <c r="Z468" s="2" t="s">
        <v>84</v>
      </c>
      <c r="AD468" s="2">
        <v>446</v>
      </c>
      <c r="AE468" s="2" t="s">
        <v>83</v>
      </c>
      <c r="AF468" s="2" t="s">
        <v>84</v>
      </c>
      <c r="BE468" s="23" t="str">
        <f t="shared" si="86"/>
        <v>EMF nein</v>
      </c>
      <c r="BF468" s="23" t="str">
        <f t="shared" si="87"/>
        <v/>
      </c>
      <c r="BG468" s="23" t="str">
        <f t="shared" si="88"/>
        <v/>
      </c>
      <c r="BH468" s="23">
        <f t="shared" si="89"/>
        <v>0</v>
      </c>
      <c r="BO468" s="2" t="s">
        <v>2221</v>
      </c>
      <c r="BP468" s="3">
        <v>1</v>
      </c>
      <c r="BQ468" s="2" t="s">
        <v>2222</v>
      </c>
    </row>
    <row r="469" spans="1:69" ht="16.149999999999999" customHeight="1" x14ac:dyDescent="0.25">
      <c r="A469" s="16">
        <v>468</v>
      </c>
      <c r="B469" s="17" t="s">
        <v>211</v>
      </c>
      <c r="C469" s="48" t="s">
        <v>2223</v>
      </c>
      <c r="D469" s="2" t="s">
        <v>296</v>
      </c>
      <c r="E469" s="48" t="s">
        <v>2224</v>
      </c>
      <c r="F469" s="67">
        <v>42170</v>
      </c>
      <c r="G469" s="3">
        <f t="shared" si="76"/>
        <v>6</v>
      </c>
      <c r="H469" s="3">
        <f t="shared" si="83"/>
        <v>2015</v>
      </c>
      <c r="I469" s="19">
        <v>0.22916666666666699</v>
      </c>
      <c r="J469" s="20">
        <f t="shared" si="84"/>
        <v>5</v>
      </c>
      <c r="K469" s="5" t="str">
        <f t="shared" si="85"/>
        <v>ja</v>
      </c>
      <c r="L469" s="5" t="s">
        <v>91</v>
      </c>
      <c r="M469" s="6" t="s">
        <v>74</v>
      </c>
      <c r="N469" s="5">
        <v>20</v>
      </c>
      <c r="O469" s="17" t="s">
        <v>126</v>
      </c>
      <c r="P469" s="17" t="s">
        <v>2225</v>
      </c>
      <c r="T469" s="6" t="s">
        <v>108</v>
      </c>
      <c r="X469" s="2">
        <v>228</v>
      </c>
      <c r="Y469" s="2" t="s">
        <v>83</v>
      </c>
      <c r="Z469" s="2" t="s">
        <v>84</v>
      </c>
      <c r="AA469" s="2">
        <v>228</v>
      </c>
      <c r="AB469" s="2" t="s">
        <v>81</v>
      </c>
      <c r="AC469" s="2" t="s">
        <v>84</v>
      </c>
      <c r="AD469" s="2">
        <v>228</v>
      </c>
      <c r="AE469" s="2" t="s">
        <v>81</v>
      </c>
      <c r="AF469" s="2" t="s">
        <v>84</v>
      </c>
      <c r="BE469" s="23" t="str">
        <f t="shared" si="86"/>
        <v>EMF nein</v>
      </c>
      <c r="BF469" s="23" t="str">
        <f t="shared" si="87"/>
        <v/>
      </c>
      <c r="BG469" s="23" t="str">
        <f t="shared" si="88"/>
        <v/>
      </c>
      <c r="BH469" s="23">
        <f t="shared" si="89"/>
        <v>0</v>
      </c>
      <c r="BO469" s="2" t="s">
        <v>2226</v>
      </c>
      <c r="BP469" s="3">
        <v>1</v>
      </c>
      <c r="BQ469" s="2" t="s">
        <v>2227</v>
      </c>
    </row>
    <row r="470" spans="1:69" ht="16.149999999999999" customHeight="1" x14ac:dyDescent="0.25">
      <c r="A470" s="16">
        <v>469</v>
      </c>
      <c r="B470" s="17" t="s">
        <v>211</v>
      </c>
      <c r="C470" s="48" t="s">
        <v>332</v>
      </c>
      <c r="D470" s="2" t="s">
        <v>296</v>
      </c>
      <c r="E470" s="48" t="s">
        <v>2228</v>
      </c>
      <c r="F470" s="67">
        <v>42945</v>
      </c>
      <c r="G470" s="3">
        <f t="shared" si="76"/>
        <v>7</v>
      </c>
      <c r="H470" s="3">
        <f t="shared" si="83"/>
        <v>2017</v>
      </c>
      <c r="I470" s="19">
        <v>2.0833333333333301E-2</v>
      </c>
      <c r="J470" s="20">
        <f t="shared" si="84"/>
        <v>0</v>
      </c>
      <c r="K470" s="5" t="str">
        <f t="shared" si="85"/>
        <v>ja</v>
      </c>
      <c r="L470" s="5" t="s">
        <v>91</v>
      </c>
      <c r="M470" s="6" t="s">
        <v>100</v>
      </c>
      <c r="N470" s="5">
        <v>20</v>
      </c>
      <c r="O470" s="17" t="s">
        <v>75</v>
      </c>
      <c r="P470" s="17" t="s">
        <v>2229</v>
      </c>
      <c r="R470" s="6" t="s">
        <v>77</v>
      </c>
      <c r="T470" s="6" t="s">
        <v>108</v>
      </c>
      <c r="V470" s="2" t="s">
        <v>108</v>
      </c>
      <c r="X470" s="2">
        <v>120</v>
      </c>
      <c r="Y470" s="2" t="s">
        <v>81</v>
      </c>
      <c r="Z470" s="2" t="s">
        <v>82</v>
      </c>
      <c r="AD470" s="2">
        <v>120</v>
      </c>
      <c r="AE470" s="2" t="s">
        <v>83</v>
      </c>
      <c r="AF470" s="2" t="s">
        <v>82</v>
      </c>
      <c r="BE470" s="23" t="str">
        <f t="shared" si="86"/>
        <v>EMF nein</v>
      </c>
      <c r="BF470" s="23" t="str">
        <f t="shared" si="87"/>
        <v/>
      </c>
      <c r="BG470" s="23" t="str">
        <f t="shared" si="88"/>
        <v/>
      </c>
      <c r="BH470" s="23">
        <f t="shared" si="89"/>
        <v>0</v>
      </c>
      <c r="BO470" s="2" t="s">
        <v>2230</v>
      </c>
      <c r="BP470" s="3">
        <v>1</v>
      </c>
      <c r="BQ470" s="2" t="s">
        <v>2231</v>
      </c>
    </row>
    <row r="471" spans="1:69" ht="16.149999999999999" customHeight="1" x14ac:dyDescent="0.25">
      <c r="A471" s="16">
        <v>470</v>
      </c>
      <c r="B471" s="17" t="s">
        <v>211</v>
      </c>
      <c r="C471" s="49" t="s">
        <v>2232</v>
      </c>
      <c r="D471" s="2" t="s">
        <v>296</v>
      </c>
      <c r="E471" s="48" t="s">
        <v>2233</v>
      </c>
      <c r="F471" s="67">
        <v>42910</v>
      </c>
      <c r="G471" s="3">
        <f t="shared" si="76"/>
        <v>6</v>
      </c>
      <c r="H471" s="3">
        <f t="shared" si="83"/>
        <v>2017</v>
      </c>
      <c r="I471" s="19">
        <v>0.9375</v>
      </c>
      <c r="J471" s="20">
        <f t="shared" si="84"/>
        <v>22</v>
      </c>
      <c r="K471" s="5" t="str">
        <f t="shared" si="85"/>
        <v>ja</v>
      </c>
      <c r="L471" s="5" t="s">
        <v>91</v>
      </c>
      <c r="M471" s="6" t="s">
        <v>115</v>
      </c>
      <c r="N471" s="5">
        <v>36</v>
      </c>
      <c r="O471" s="17" t="s">
        <v>126</v>
      </c>
      <c r="P471" s="17" t="s">
        <v>1027</v>
      </c>
      <c r="R471" s="6" t="s">
        <v>77</v>
      </c>
      <c r="T471" s="6" t="s">
        <v>108</v>
      </c>
      <c r="X471" s="2">
        <v>1190</v>
      </c>
      <c r="Y471" s="2" t="s">
        <v>81</v>
      </c>
      <c r="Z471" s="2" t="s">
        <v>84</v>
      </c>
      <c r="AA471" s="2">
        <v>1190</v>
      </c>
      <c r="AB471" s="2" t="s">
        <v>81</v>
      </c>
      <c r="AC471" s="2" t="s">
        <v>84</v>
      </c>
      <c r="AD471" s="2">
        <v>1190</v>
      </c>
      <c r="AE471" s="2" t="s">
        <v>81</v>
      </c>
      <c r="AF471" s="2" t="s">
        <v>84</v>
      </c>
      <c r="BE471" s="23" t="str">
        <f t="shared" si="86"/>
        <v>EMF ja</v>
      </c>
      <c r="BF471" s="23" t="str">
        <f t="shared" si="87"/>
        <v/>
      </c>
      <c r="BG471" s="23" t="str">
        <f t="shared" si="88"/>
        <v/>
      </c>
      <c r="BH471" s="23">
        <f t="shared" si="89"/>
        <v>1</v>
      </c>
      <c r="BI471" s="2" t="s">
        <v>162</v>
      </c>
      <c r="BO471" s="2" t="s">
        <v>2234</v>
      </c>
      <c r="BP471" s="3">
        <v>1</v>
      </c>
      <c r="BQ471" s="2" t="s">
        <v>2235</v>
      </c>
    </row>
    <row r="472" spans="1:69" ht="16.149999999999999" customHeight="1" x14ac:dyDescent="0.25">
      <c r="A472" s="16">
        <v>471</v>
      </c>
      <c r="B472" s="17" t="s">
        <v>69</v>
      </c>
      <c r="C472" s="48" t="s">
        <v>2236</v>
      </c>
      <c r="D472" s="2" t="s">
        <v>348</v>
      </c>
      <c r="E472" s="48" t="s">
        <v>2237</v>
      </c>
      <c r="F472" s="67">
        <v>42938</v>
      </c>
      <c r="G472" s="3">
        <f t="shared" si="76"/>
        <v>7</v>
      </c>
      <c r="H472" s="3">
        <f t="shared" si="83"/>
        <v>2017</v>
      </c>
      <c r="I472" s="19">
        <v>0.33333333333333298</v>
      </c>
      <c r="J472" s="20">
        <f t="shared" si="84"/>
        <v>8</v>
      </c>
      <c r="K472" s="5" t="str">
        <f t="shared" si="85"/>
        <v>ja</v>
      </c>
      <c r="L472" s="21" t="s">
        <v>73</v>
      </c>
      <c r="M472" s="6" t="s">
        <v>74</v>
      </c>
      <c r="N472" s="5">
        <v>24</v>
      </c>
      <c r="O472" s="17" t="s">
        <v>75</v>
      </c>
      <c r="P472" s="17" t="s">
        <v>2238</v>
      </c>
      <c r="Q472" s="6" t="s">
        <v>186</v>
      </c>
      <c r="R472" s="6" t="s">
        <v>77</v>
      </c>
      <c r="S472" s="2" t="s">
        <v>78</v>
      </c>
      <c r="T472" s="22"/>
      <c r="X472" s="2">
        <v>230</v>
      </c>
      <c r="Y472" s="2" t="s">
        <v>94</v>
      </c>
      <c r="Z472" s="2" t="s">
        <v>161</v>
      </c>
      <c r="AA472" s="2">
        <v>230</v>
      </c>
      <c r="AB472" s="2" t="s">
        <v>94</v>
      </c>
      <c r="AC472" s="2" t="s">
        <v>161</v>
      </c>
      <c r="AD472" s="2">
        <v>230</v>
      </c>
      <c r="AE472" s="2" t="s">
        <v>94</v>
      </c>
      <c r="AF472" s="2" t="s">
        <v>161</v>
      </c>
      <c r="AJ472" s="2">
        <v>230</v>
      </c>
      <c r="AK472" s="1" t="s">
        <v>81</v>
      </c>
      <c r="AV472" s="2">
        <v>790</v>
      </c>
      <c r="AW472" s="2" t="s">
        <v>83</v>
      </c>
      <c r="AX472" s="2" t="s">
        <v>84</v>
      </c>
      <c r="AY472" s="2">
        <v>790</v>
      </c>
      <c r="AZ472" s="2" t="s">
        <v>81</v>
      </c>
      <c r="BA472" s="2" t="s">
        <v>84</v>
      </c>
      <c r="BB472" s="2">
        <v>790</v>
      </c>
      <c r="BC472" s="2" t="s">
        <v>81</v>
      </c>
      <c r="BD472" s="2" t="s">
        <v>84</v>
      </c>
      <c r="BE472" s="23" t="str">
        <f t="shared" si="86"/>
        <v>EMF nein</v>
      </c>
      <c r="BF472" s="23" t="str">
        <f t="shared" si="87"/>
        <v/>
      </c>
      <c r="BG472" s="23" t="str">
        <f t="shared" si="88"/>
        <v/>
      </c>
      <c r="BH472" s="23">
        <f t="shared" si="89"/>
        <v>0</v>
      </c>
      <c r="BO472" s="2" t="s">
        <v>2239</v>
      </c>
      <c r="BP472" s="3">
        <v>1</v>
      </c>
      <c r="BQ472" s="2" t="s">
        <v>2240</v>
      </c>
    </row>
    <row r="473" spans="1:69" ht="16.149999999999999" customHeight="1" x14ac:dyDescent="0.25">
      <c r="A473" s="16">
        <v>472</v>
      </c>
      <c r="B473" s="17" t="s">
        <v>69</v>
      </c>
      <c r="C473" s="48" t="s">
        <v>2241</v>
      </c>
      <c r="D473" s="2" t="s">
        <v>151</v>
      </c>
      <c r="E473" s="48" t="s">
        <v>1193</v>
      </c>
      <c r="F473" s="67">
        <v>42941</v>
      </c>
      <c r="G473" s="3">
        <f t="shared" si="76"/>
        <v>7</v>
      </c>
      <c r="H473" s="3">
        <f t="shared" si="83"/>
        <v>2017</v>
      </c>
      <c r="I473" s="19">
        <v>0.5625</v>
      </c>
      <c r="J473" s="20">
        <f t="shared" si="84"/>
        <v>13</v>
      </c>
      <c r="K473" s="5" t="str">
        <f t="shared" si="85"/>
        <v>ja</v>
      </c>
      <c r="L473" s="5" t="s">
        <v>91</v>
      </c>
      <c r="M473" s="6" t="s">
        <v>100</v>
      </c>
      <c r="N473" s="5">
        <v>63</v>
      </c>
      <c r="O473" s="17" t="s">
        <v>126</v>
      </c>
      <c r="P473" s="17" t="s">
        <v>21857</v>
      </c>
      <c r="R473" s="6" t="s">
        <v>77</v>
      </c>
      <c r="T473" s="22" t="s">
        <v>79</v>
      </c>
      <c r="V473" s="2" t="s">
        <v>79</v>
      </c>
      <c r="X473" s="2">
        <v>763</v>
      </c>
      <c r="Y473" s="2" t="s">
        <v>83</v>
      </c>
      <c r="Z473" s="2" t="s">
        <v>84</v>
      </c>
      <c r="AA473" s="2">
        <v>763</v>
      </c>
      <c r="AB473" s="2" t="s">
        <v>83</v>
      </c>
      <c r="AC473" s="2" t="s">
        <v>84</v>
      </c>
      <c r="AD473" s="2">
        <v>763</v>
      </c>
      <c r="AE473" s="2" t="s">
        <v>83</v>
      </c>
      <c r="AF473" s="2" t="s">
        <v>84</v>
      </c>
      <c r="BE473" s="23" t="str">
        <f t="shared" si="86"/>
        <v>EMF ja</v>
      </c>
      <c r="BF473" s="23">
        <f t="shared" si="87"/>
        <v>150</v>
      </c>
      <c r="BG473" s="23" t="str">
        <f t="shared" si="88"/>
        <v>100-499m</v>
      </c>
      <c r="BH473" s="23">
        <f t="shared" si="89"/>
        <v>1</v>
      </c>
      <c r="BK473" s="2" t="s">
        <v>162</v>
      </c>
      <c r="BL473" s="2">
        <v>150</v>
      </c>
      <c r="BP473" s="3">
        <v>1</v>
      </c>
      <c r="BQ473" s="2" t="s">
        <v>2242</v>
      </c>
    </row>
    <row r="474" spans="1:69" ht="16.149999999999999" customHeight="1" x14ac:dyDescent="0.25">
      <c r="A474" s="16">
        <v>473</v>
      </c>
      <c r="B474" s="17" t="s">
        <v>69</v>
      </c>
      <c r="C474" s="48" t="s">
        <v>332</v>
      </c>
      <c r="D474" s="2" t="s">
        <v>296</v>
      </c>
      <c r="E474" s="48" t="s">
        <v>2243</v>
      </c>
      <c r="F474" s="67">
        <v>42942</v>
      </c>
      <c r="G474" s="3">
        <f t="shared" si="76"/>
        <v>7</v>
      </c>
      <c r="H474" s="3">
        <f t="shared" si="83"/>
        <v>2017</v>
      </c>
      <c r="I474" s="19">
        <v>6.9444444444444397E-3</v>
      </c>
      <c r="J474" s="20">
        <f t="shared" si="84"/>
        <v>0</v>
      </c>
      <c r="K474" s="5" t="str">
        <f t="shared" si="85"/>
        <v>ja</v>
      </c>
      <c r="L474" s="5" t="s">
        <v>91</v>
      </c>
      <c r="M474" s="6" t="s">
        <v>74</v>
      </c>
      <c r="N474" s="5">
        <v>50</v>
      </c>
      <c r="O474" s="17" t="s">
        <v>75</v>
      </c>
      <c r="P474" s="17" t="s">
        <v>2244</v>
      </c>
      <c r="R474" s="6" t="s">
        <v>335</v>
      </c>
      <c r="T474" s="6" t="s">
        <v>108</v>
      </c>
      <c r="X474" s="2">
        <v>350</v>
      </c>
      <c r="Y474" s="2" t="s">
        <v>83</v>
      </c>
      <c r="Z474" s="2" t="s">
        <v>84</v>
      </c>
      <c r="AA474" s="2">
        <v>350</v>
      </c>
      <c r="AB474" s="2" t="s">
        <v>81</v>
      </c>
      <c r="AC474" s="2" t="s">
        <v>84</v>
      </c>
      <c r="AD474" s="2">
        <v>350</v>
      </c>
      <c r="AE474" s="2" t="s">
        <v>81</v>
      </c>
      <c r="AF474" s="2" t="s">
        <v>84</v>
      </c>
      <c r="BE474" s="23" t="str">
        <f t="shared" si="86"/>
        <v>EMF nein</v>
      </c>
      <c r="BF474" s="23" t="str">
        <f t="shared" si="87"/>
        <v/>
      </c>
      <c r="BG474" s="23" t="str">
        <f t="shared" si="88"/>
        <v/>
      </c>
      <c r="BH474" s="23">
        <f t="shared" si="89"/>
        <v>0</v>
      </c>
      <c r="BO474" s="2" t="s">
        <v>2245</v>
      </c>
      <c r="BP474" s="3">
        <v>1</v>
      </c>
      <c r="BQ474" s="2" t="s">
        <v>2246</v>
      </c>
    </row>
    <row r="475" spans="1:69" ht="16.149999999999999" customHeight="1" x14ac:dyDescent="0.25">
      <c r="A475" s="16">
        <v>474</v>
      </c>
      <c r="B475" s="17" t="s">
        <v>69</v>
      </c>
      <c r="C475" s="48" t="s">
        <v>1096</v>
      </c>
      <c r="D475" s="2" t="s">
        <v>1097</v>
      </c>
      <c r="E475" s="48" t="s">
        <v>2247</v>
      </c>
      <c r="F475" s="67">
        <v>42944</v>
      </c>
      <c r="G475" s="3">
        <f t="shared" si="76"/>
        <v>7</v>
      </c>
      <c r="H475" s="3">
        <f t="shared" si="83"/>
        <v>2017</v>
      </c>
      <c r="I475" s="19">
        <v>0.75</v>
      </c>
      <c r="J475" s="20">
        <f t="shared" si="84"/>
        <v>18</v>
      </c>
      <c r="K475" s="5" t="str">
        <f t="shared" si="85"/>
        <v>ja</v>
      </c>
      <c r="L475" s="5" t="s">
        <v>91</v>
      </c>
      <c r="M475" s="6" t="s">
        <v>74</v>
      </c>
      <c r="N475" s="5">
        <v>70</v>
      </c>
      <c r="O475" s="2" t="s">
        <v>140</v>
      </c>
      <c r="P475" s="17" t="s">
        <v>2248</v>
      </c>
      <c r="R475" s="6" t="s">
        <v>77</v>
      </c>
      <c r="S475" s="2" t="s">
        <v>78</v>
      </c>
      <c r="T475" s="22" t="s">
        <v>79</v>
      </c>
      <c r="X475" s="2">
        <v>250</v>
      </c>
      <c r="Y475" s="2" t="s">
        <v>83</v>
      </c>
      <c r="Z475" s="2" t="s">
        <v>84</v>
      </c>
      <c r="AA475" s="2">
        <v>250</v>
      </c>
      <c r="AB475" s="2" t="s">
        <v>81</v>
      </c>
      <c r="AC475" s="2" t="s">
        <v>84</v>
      </c>
      <c r="AD475" s="2">
        <v>250</v>
      </c>
      <c r="AE475" s="2" t="s">
        <v>81</v>
      </c>
      <c r="AF475" s="2" t="s">
        <v>84</v>
      </c>
      <c r="BE475" s="23" t="str">
        <f t="shared" si="86"/>
        <v>EMF ja</v>
      </c>
      <c r="BF475" s="23">
        <f t="shared" si="87"/>
        <v>15</v>
      </c>
      <c r="BG475" s="23" t="str">
        <f t="shared" si="88"/>
        <v>&lt;100m</v>
      </c>
      <c r="BH475" s="23">
        <f t="shared" si="89"/>
        <v>2</v>
      </c>
      <c r="BI475" s="2" t="s">
        <v>110</v>
      </c>
      <c r="BJ475" s="2">
        <v>40</v>
      </c>
      <c r="BK475" s="2" t="s">
        <v>110</v>
      </c>
      <c r="BL475" s="2">
        <v>15</v>
      </c>
      <c r="BO475" s="2" t="s">
        <v>2249</v>
      </c>
      <c r="BP475" s="3">
        <v>1</v>
      </c>
      <c r="BQ475" s="2" t="s">
        <v>2250</v>
      </c>
    </row>
    <row r="476" spans="1:69" ht="16.149999999999999" customHeight="1" x14ac:dyDescent="0.25">
      <c r="A476" s="16">
        <v>475</v>
      </c>
      <c r="B476" s="17" t="s">
        <v>69</v>
      </c>
      <c r="C476" s="49" t="s">
        <v>1851</v>
      </c>
      <c r="D476" s="2" t="s">
        <v>89</v>
      </c>
      <c r="E476" s="48" t="s">
        <v>2251</v>
      </c>
      <c r="F476" s="67">
        <v>42950</v>
      </c>
      <c r="G476" s="3">
        <f t="shared" si="76"/>
        <v>8</v>
      </c>
      <c r="H476" s="3">
        <f t="shared" si="83"/>
        <v>2017</v>
      </c>
      <c r="I476" s="19">
        <v>0.22916666666666699</v>
      </c>
      <c r="J476" s="20">
        <f t="shared" si="84"/>
        <v>5</v>
      </c>
      <c r="K476" s="5" t="str">
        <f t="shared" si="85"/>
        <v>ja</v>
      </c>
      <c r="L476" s="5" t="s">
        <v>91</v>
      </c>
      <c r="M476" s="6" t="s">
        <v>100</v>
      </c>
      <c r="N476" s="5">
        <v>60</v>
      </c>
      <c r="O476" s="17" t="s">
        <v>75</v>
      </c>
      <c r="P476" s="17" t="s">
        <v>1027</v>
      </c>
      <c r="Q476" s="6" t="s">
        <v>186</v>
      </c>
      <c r="R476" s="6" t="s">
        <v>77</v>
      </c>
      <c r="T476" s="22" t="s">
        <v>79</v>
      </c>
      <c r="W476" s="2" t="s">
        <v>2252</v>
      </c>
      <c r="X476" s="2">
        <v>320</v>
      </c>
      <c r="Y476" s="2" t="s">
        <v>83</v>
      </c>
      <c r="Z476" s="2" t="s">
        <v>84</v>
      </c>
      <c r="AA476" s="2">
        <v>320</v>
      </c>
      <c r="AB476" s="2" t="s">
        <v>83</v>
      </c>
      <c r="AC476" s="2" t="s">
        <v>84</v>
      </c>
      <c r="AD476" s="2">
        <v>320</v>
      </c>
      <c r="AE476" s="2" t="s">
        <v>83</v>
      </c>
      <c r="AF476" s="2" t="s">
        <v>84</v>
      </c>
      <c r="AJ476" s="73" t="s">
        <v>109</v>
      </c>
      <c r="AK476" s="73"/>
      <c r="AL476" s="73"/>
      <c r="AM476" s="1"/>
      <c r="AN476" s="1"/>
      <c r="AO476" s="1"/>
      <c r="AP476" s="1"/>
      <c r="AQ476" s="1"/>
      <c r="AR476" s="1"/>
      <c r="AS476" s="1"/>
      <c r="AT476" s="1"/>
      <c r="AU476" s="1"/>
      <c r="BE476" s="23" t="str">
        <f t="shared" si="86"/>
        <v>EMF nein</v>
      </c>
      <c r="BF476" s="23" t="str">
        <f t="shared" si="87"/>
        <v/>
      </c>
      <c r="BG476" s="23" t="str">
        <f t="shared" si="88"/>
        <v/>
      </c>
      <c r="BH476" s="23">
        <f t="shared" si="89"/>
        <v>0</v>
      </c>
      <c r="BO476" s="2" t="s">
        <v>2253</v>
      </c>
      <c r="BP476" s="3">
        <v>1</v>
      </c>
      <c r="BQ476" s="2" t="s">
        <v>2254</v>
      </c>
    </row>
    <row r="477" spans="1:69" ht="16.149999999999999" customHeight="1" x14ac:dyDescent="0.25">
      <c r="A477" s="16">
        <v>476</v>
      </c>
      <c r="B477" s="17" t="s">
        <v>135</v>
      </c>
      <c r="C477" s="48" t="s">
        <v>2255</v>
      </c>
      <c r="D477" s="2" t="s">
        <v>172</v>
      </c>
      <c r="E477" s="48" t="s">
        <v>2256</v>
      </c>
      <c r="F477" s="67">
        <v>43055</v>
      </c>
      <c r="G477" s="3">
        <f t="shared" si="76"/>
        <v>11</v>
      </c>
      <c r="H477" s="3">
        <f t="shared" si="83"/>
        <v>2017</v>
      </c>
      <c r="I477" s="19">
        <v>0.73263888888888895</v>
      </c>
      <c r="J477" s="20">
        <f t="shared" si="84"/>
        <v>17</v>
      </c>
      <c r="K477" s="5" t="str">
        <f t="shared" si="85"/>
        <v>ja</v>
      </c>
      <c r="L477" s="21" t="s">
        <v>73</v>
      </c>
      <c r="M477" s="6" t="s">
        <v>74</v>
      </c>
      <c r="O477" s="17" t="s">
        <v>75</v>
      </c>
      <c r="P477" s="17" t="s">
        <v>2257</v>
      </c>
      <c r="R477" s="6" t="s">
        <v>77</v>
      </c>
      <c r="T477" s="22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BE477" s="23" t="str">
        <f t="shared" si="86"/>
        <v>EMF nein</v>
      </c>
      <c r="BF477" s="23" t="str">
        <f t="shared" si="87"/>
        <v/>
      </c>
      <c r="BG477" s="23" t="str">
        <f t="shared" si="88"/>
        <v/>
      </c>
      <c r="BH477" s="23">
        <f t="shared" si="89"/>
        <v>0</v>
      </c>
      <c r="BO477" s="2" t="s">
        <v>2258</v>
      </c>
      <c r="BP477" s="3">
        <v>1</v>
      </c>
      <c r="BQ477" s="2" t="s">
        <v>2259</v>
      </c>
    </row>
    <row r="478" spans="1:69" ht="16.149999999999999" customHeight="1" x14ac:dyDescent="0.25">
      <c r="A478" s="16">
        <v>477</v>
      </c>
      <c r="B478" s="17" t="s">
        <v>69</v>
      </c>
      <c r="C478" s="48" t="s">
        <v>332</v>
      </c>
      <c r="D478" s="2" t="s">
        <v>296</v>
      </c>
      <c r="E478" s="48" t="s">
        <v>2260</v>
      </c>
      <c r="F478" s="67">
        <v>42944</v>
      </c>
      <c r="G478" s="3">
        <f t="shared" si="76"/>
        <v>7</v>
      </c>
      <c r="H478" s="3">
        <f t="shared" si="83"/>
        <v>2017</v>
      </c>
      <c r="I478" s="19">
        <v>0.79166666666666696</v>
      </c>
      <c r="J478" s="20">
        <f t="shared" si="84"/>
        <v>19</v>
      </c>
      <c r="K478" s="5" t="str">
        <f t="shared" si="85"/>
        <v>ja</v>
      </c>
      <c r="L478" s="5" t="s">
        <v>91</v>
      </c>
      <c r="M478" s="6" t="s">
        <v>74</v>
      </c>
      <c r="N478" s="5">
        <v>28</v>
      </c>
      <c r="O478" s="2" t="s">
        <v>140</v>
      </c>
      <c r="P478" s="17" t="s">
        <v>2261</v>
      </c>
      <c r="R478" s="6" t="s">
        <v>77</v>
      </c>
      <c r="T478" s="22"/>
      <c r="X478" s="2">
        <v>200</v>
      </c>
      <c r="Y478" s="2" t="s">
        <v>94</v>
      </c>
      <c r="Z478" s="2" t="s">
        <v>84</v>
      </c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BE478" s="23" t="str">
        <f t="shared" si="86"/>
        <v>EMF nein</v>
      </c>
      <c r="BF478" s="23" t="str">
        <f t="shared" si="87"/>
        <v/>
      </c>
      <c r="BG478" s="23" t="str">
        <f t="shared" si="88"/>
        <v/>
      </c>
      <c r="BH478" s="23">
        <f t="shared" si="89"/>
        <v>0</v>
      </c>
      <c r="BO478" s="2" t="s">
        <v>2262</v>
      </c>
      <c r="BP478" s="3">
        <v>1</v>
      </c>
      <c r="BQ478" s="2" t="s">
        <v>2263</v>
      </c>
    </row>
    <row r="479" spans="1:69" ht="16.149999999999999" customHeight="1" x14ac:dyDescent="0.25">
      <c r="A479" s="16">
        <v>478</v>
      </c>
      <c r="B479" s="17" t="s">
        <v>69</v>
      </c>
      <c r="C479" s="48" t="s">
        <v>2057</v>
      </c>
      <c r="D479" s="2" t="s">
        <v>137</v>
      </c>
      <c r="E479" s="48" t="s">
        <v>2264</v>
      </c>
      <c r="F479" s="67">
        <v>42960</v>
      </c>
      <c r="G479" s="3">
        <f t="shared" si="76"/>
        <v>8</v>
      </c>
      <c r="H479" s="3">
        <f t="shared" si="83"/>
        <v>2017</v>
      </c>
      <c r="I479" s="19">
        <v>0.23958333333333301</v>
      </c>
      <c r="J479" s="20">
        <f t="shared" si="84"/>
        <v>5</v>
      </c>
      <c r="K479" s="5" t="str">
        <f t="shared" si="85"/>
        <v>ja</v>
      </c>
      <c r="L479" s="5" t="s">
        <v>91</v>
      </c>
      <c r="M479" s="6" t="s">
        <v>74</v>
      </c>
      <c r="N479" s="5">
        <v>31</v>
      </c>
      <c r="O479" s="2" t="s">
        <v>140</v>
      </c>
      <c r="P479" s="17" t="s">
        <v>2265</v>
      </c>
      <c r="R479" s="6" t="s">
        <v>77</v>
      </c>
      <c r="S479" s="2" t="s">
        <v>78</v>
      </c>
      <c r="T479" s="22" t="s">
        <v>79</v>
      </c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BE479" s="23" t="str">
        <f t="shared" si="86"/>
        <v>EMF ja</v>
      </c>
      <c r="BF479" s="23">
        <f t="shared" si="87"/>
        <v>650</v>
      </c>
      <c r="BG479" s="23" t="str">
        <f t="shared" si="88"/>
        <v>500+m</v>
      </c>
      <c r="BH479" s="23">
        <f t="shared" si="89"/>
        <v>1</v>
      </c>
      <c r="BI479" s="2" t="s">
        <v>162</v>
      </c>
      <c r="BJ479" s="2">
        <v>650</v>
      </c>
      <c r="BO479" s="2" t="s">
        <v>2266</v>
      </c>
      <c r="BP479" s="3">
        <v>1</v>
      </c>
      <c r="BQ479" s="2" t="s">
        <v>2267</v>
      </c>
    </row>
    <row r="480" spans="1:69" ht="16.149999999999999" customHeight="1" x14ac:dyDescent="0.25">
      <c r="A480" s="16">
        <v>479</v>
      </c>
      <c r="B480" s="17" t="s">
        <v>69</v>
      </c>
      <c r="C480" s="48" t="s">
        <v>2268</v>
      </c>
      <c r="D480" s="2" t="s">
        <v>371</v>
      </c>
      <c r="E480" s="48" t="s">
        <v>2269</v>
      </c>
      <c r="F480" s="67">
        <v>42960</v>
      </c>
      <c r="G480" s="3">
        <f t="shared" si="76"/>
        <v>8</v>
      </c>
      <c r="H480" s="3">
        <f t="shared" si="83"/>
        <v>2017</v>
      </c>
      <c r="I480" s="19">
        <v>0.6875</v>
      </c>
      <c r="J480" s="20">
        <f t="shared" si="84"/>
        <v>16</v>
      </c>
      <c r="K480" s="5" t="str">
        <f t="shared" si="85"/>
        <v>ja</v>
      </c>
      <c r="L480" s="21" t="s">
        <v>73</v>
      </c>
      <c r="M480" s="6" t="s">
        <v>115</v>
      </c>
      <c r="N480" s="5">
        <v>29</v>
      </c>
      <c r="O480" s="17" t="s">
        <v>126</v>
      </c>
      <c r="P480" s="17" t="s">
        <v>1027</v>
      </c>
      <c r="R480" s="6" t="s">
        <v>77</v>
      </c>
      <c r="S480" s="2" t="s">
        <v>132</v>
      </c>
      <c r="T480" s="22" t="s">
        <v>80</v>
      </c>
      <c r="X480" s="2">
        <v>830</v>
      </c>
      <c r="Y480" s="2" t="s">
        <v>81</v>
      </c>
      <c r="Z480" s="2" t="s">
        <v>168</v>
      </c>
      <c r="AA480" s="2">
        <v>830</v>
      </c>
      <c r="AB480" s="2" t="s">
        <v>81</v>
      </c>
      <c r="AC480" s="2" t="s">
        <v>168</v>
      </c>
      <c r="AD480" s="2">
        <v>830</v>
      </c>
      <c r="AE480" s="2" t="s">
        <v>83</v>
      </c>
      <c r="AF480" s="2" t="s">
        <v>168</v>
      </c>
      <c r="AJ480" s="2">
        <v>830</v>
      </c>
      <c r="AK480" s="2" t="s">
        <v>81</v>
      </c>
      <c r="AL480" s="2" t="s">
        <v>168</v>
      </c>
      <c r="AM480" s="2">
        <v>830</v>
      </c>
      <c r="AN480" s="2" t="s">
        <v>81</v>
      </c>
      <c r="AO480" s="2" t="s">
        <v>168</v>
      </c>
      <c r="AP480" s="2">
        <v>830</v>
      </c>
      <c r="AQ480" s="2" t="s">
        <v>83</v>
      </c>
      <c r="AR480" s="2" t="s">
        <v>168</v>
      </c>
      <c r="AS480" s="73"/>
      <c r="AT480" s="73"/>
      <c r="AU480" s="73"/>
      <c r="AV480" s="2">
        <v>820</v>
      </c>
      <c r="AW480" s="2" t="s">
        <v>81</v>
      </c>
      <c r="AX480" s="2" t="s">
        <v>168</v>
      </c>
      <c r="AY480" s="2">
        <v>830</v>
      </c>
      <c r="AZ480" s="2" t="s">
        <v>81</v>
      </c>
      <c r="BA480" s="2" t="s">
        <v>168</v>
      </c>
      <c r="BB480" s="2">
        <v>820</v>
      </c>
      <c r="BC480" s="2" t="s">
        <v>83</v>
      </c>
      <c r="BD480" s="2" t="s">
        <v>168</v>
      </c>
      <c r="BE480" s="23" t="str">
        <f t="shared" si="86"/>
        <v>EMF ja</v>
      </c>
      <c r="BF480" s="23">
        <f t="shared" si="87"/>
        <v>5</v>
      </c>
      <c r="BG480" s="23" t="str">
        <f t="shared" si="88"/>
        <v>&lt;100m</v>
      </c>
      <c r="BH480" s="23">
        <f t="shared" si="89"/>
        <v>1</v>
      </c>
      <c r="BI480" s="44" t="s">
        <v>162</v>
      </c>
      <c r="BJ480" s="44">
        <v>5</v>
      </c>
      <c r="BO480" s="2" t="s">
        <v>21858</v>
      </c>
      <c r="BP480" s="3">
        <v>1</v>
      </c>
      <c r="BQ480" s="2" t="s">
        <v>2270</v>
      </c>
    </row>
    <row r="481" spans="1:69" ht="16.149999999999999" customHeight="1" x14ac:dyDescent="0.25">
      <c r="A481" s="16">
        <v>480</v>
      </c>
      <c r="B481" s="17" t="s">
        <v>69</v>
      </c>
      <c r="C481" s="48" t="s">
        <v>1162</v>
      </c>
      <c r="D481" s="2" t="s">
        <v>124</v>
      </c>
      <c r="E481" s="48" t="s">
        <v>2271</v>
      </c>
      <c r="F481" s="67">
        <v>42972</v>
      </c>
      <c r="G481" s="3">
        <f t="shared" si="76"/>
        <v>8</v>
      </c>
      <c r="H481" s="3">
        <f t="shared" si="83"/>
        <v>2017</v>
      </c>
      <c r="I481" s="19">
        <v>0.3125</v>
      </c>
      <c r="J481" s="20">
        <f t="shared" si="84"/>
        <v>7</v>
      </c>
      <c r="K481" s="5" t="str">
        <f t="shared" si="85"/>
        <v>ja</v>
      </c>
      <c r="L481" s="5" t="s">
        <v>91</v>
      </c>
      <c r="M481" s="6" t="s">
        <v>74</v>
      </c>
      <c r="N481" s="5">
        <v>35</v>
      </c>
      <c r="O481" s="2" t="s">
        <v>140</v>
      </c>
      <c r="P481" s="17" t="s">
        <v>2272</v>
      </c>
      <c r="R481" s="6" t="s">
        <v>77</v>
      </c>
      <c r="S481" s="2" t="s">
        <v>78</v>
      </c>
      <c r="T481" s="22"/>
      <c r="X481" s="2">
        <v>130</v>
      </c>
      <c r="Y481" s="2" t="s">
        <v>83</v>
      </c>
      <c r="Z481" s="2" t="s">
        <v>84</v>
      </c>
      <c r="AA481" s="2">
        <v>130</v>
      </c>
      <c r="AB481" s="2" t="s">
        <v>81</v>
      </c>
      <c r="AC481" s="2" t="s">
        <v>84</v>
      </c>
      <c r="AD481" s="2">
        <v>130</v>
      </c>
      <c r="AE481" s="2" t="s">
        <v>83</v>
      </c>
      <c r="AF481" s="2" t="s">
        <v>84</v>
      </c>
      <c r="AJ481" s="2">
        <v>180</v>
      </c>
      <c r="AK481" s="2" t="s">
        <v>83</v>
      </c>
      <c r="AL481" s="2" t="s">
        <v>161</v>
      </c>
      <c r="AM481" s="2">
        <v>180</v>
      </c>
      <c r="AN481" s="2" t="s">
        <v>94</v>
      </c>
      <c r="AO481" s="2" t="s">
        <v>161</v>
      </c>
      <c r="AP481" s="2">
        <v>180</v>
      </c>
      <c r="AQ481" s="2" t="s">
        <v>83</v>
      </c>
      <c r="AR481" s="2" t="s">
        <v>161</v>
      </c>
      <c r="BE481" s="23" t="str">
        <f t="shared" si="86"/>
        <v>EMF ja</v>
      </c>
      <c r="BF481" s="23">
        <f t="shared" si="87"/>
        <v>130</v>
      </c>
      <c r="BG481" s="23" t="str">
        <f t="shared" si="88"/>
        <v>100-499m</v>
      </c>
      <c r="BH481" s="23">
        <f t="shared" si="89"/>
        <v>1</v>
      </c>
      <c r="BI481" s="2" t="s">
        <v>162</v>
      </c>
      <c r="BJ481" s="2">
        <v>130</v>
      </c>
      <c r="BO481" s="2" t="s">
        <v>2273</v>
      </c>
      <c r="BP481" s="3">
        <v>1</v>
      </c>
      <c r="BQ481" s="2" t="s">
        <v>2274</v>
      </c>
    </row>
    <row r="482" spans="1:69" ht="16.149999999999999" customHeight="1" x14ac:dyDescent="0.25">
      <c r="A482" s="16">
        <v>481</v>
      </c>
      <c r="B482" s="17" t="s">
        <v>69</v>
      </c>
      <c r="C482" s="48" t="s">
        <v>2275</v>
      </c>
      <c r="D482" s="2" t="s">
        <v>89</v>
      </c>
      <c r="E482" s="48" t="s">
        <v>2276</v>
      </c>
      <c r="F482" s="67">
        <v>42972</v>
      </c>
      <c r="G482" s="3">
        <f t="shared" si="76"/>
        <v>8</v>
      </c>
      <c r="H482" s="3">
        <f t="shared" si="83"/>
        <v>2017</v>
      </c>
      <c r="I482" s="19">
        <v>0.6875</v>
      </c>
      <c r="J482" s="20">
        <f t="shared" si="84"/>
        <v>16</v>
      </c>
      <c r="K482" s="5" t="str">
        <f t="shared" si="85"/>
        <v>ja</v>
      </c>
      <c r="L482" s="5" t="s">
        <v>91</v>
      </c>
      <c r="M482" s="6" t="s">
        <v>74</v>
      </c>
      <c r="N482" s="5">
        <v>75</v>
      </c>
      <c r="O482" s="17" t="s">
        <v>75</v>
      </c>
      <c r="P482" s="17" t="s">
        <v>2277</v>
      </c>
      <c r="R482" s="6" t="s">
        <v>77</v>
      </c>
      <c r="S482" s="2" t="s">
        <v>132</v>
      </c>
      <c r="T482" s="6" t="s">
        <v>108</v>
      </c>
      <c r="AJ482" s="73"/>
      <c r="AK482" s="73"/>
      <c r="AL482" s="73"/>
      <c r="AM482" s="73"/>
      <c r="AN482" s="73"/>
      <c r="AO482" s="73"/>
      <c r="AQ482" s="73"/>
      <c r="AR482" s="73"/>
      <c r="AS482" s="73"/>
      <c r="AT482" s="73"/>
      <c r="AU482" s="73"/>
      <c r="BE482" s="23" t="str">
        <f t="shared" si="86"/>
        <v>EMF ja</v>
      </c>
      <c r="BF482" s="23">
        <f t="shared" si="87"/>
        <v>1180</v>
      </c>
      <c r="BG482" s="23" t="str">
        <f t="shared" si="88"/>
        <v>500+m</v>
      </c>
      <c r="BH482" s="23">
        <f t="shared" si="89"/>
        <v>2</v>
      </c>
      <c r="BK482" s="2" t="s">
        <v>110</v>
      </c>
      <c r="BM482" s="2" t="s">
        <v>162</v>
      </c>
      <c r="BN482" s="2">
        <v>1180</v>
      </c>
      <c r="BO482" s="2" t="s">
        <v>2278</v>
      </c>
      <c r="BP482" s="3">
        <v>1</v>
      </c>
      <c r="BQ482" s="2" t="s">
        <v>2279</v>
      </c>
    </row>
    <row r="483" spans="1:69" ht="16.149999999999999" customHeight="1" x14ac:dyDescent="0.25">
      <c r="A483" s="16">
        <v>482</v>
      </c>
      <c r="B483" s="17" t="s">
        <v>69</v>
      </c>
      <c r="C483" s="48" t="s">
        <v>2280</v>
      </c>
      <c r="D483" s="2" t="s">
        <v>104</v>
      </c>
      <c r="E483" s="48" t="s">
        <v>2281</v>
      </c>
      <c r="F483" s="67">
        <v>42973</v>
      </c>
      <c r="G483" s="3">
        <f t="shared" si="76"/>
        <v>8</v>
      </c>
      <c r="H483" s="3">
        <f t="shared" si="83"/>
        <v>2017</v>
      </c>
      <c r="I483" s="19">
        <v>0.91666666666666696</v>
      </c>
      <c r="J483" s="20">
        <f t="shared" si="84"/>
        <v>22</v>
      </c>
      <c r="K483" s="5" t="str">
        <f t="shared" si="85"/>
        <v>ja</v>
      </c>
      <c r="L483" s="21" t="s">
        <v>73</v>
      </c>
      <c r="M483" s="6" t="s">
        <v>74</v>
      </c>
      <c r="O483" s="17" t="s">
        <v>126</v>
      </c>
      <c r="P483" s="17" t="s">
        <v>2282</v>
      </c>
      <c r="R483" s="6" t="s">
        <v>77</v>
      </c>
      <c r="T483" s="22"/>
      <c r="X483" s="2">
        <v>430</v>
      </c>
      <c r="Y483" s="2" t="s">
        <v>94</v>
      </c>
      <c r="Z483" s="2" t="s">
        <v>84</v>
      </c>
      <c r="AA483" s="2">
        <v>430</v>
      </c>
      <c r="AB483" s="2" t="s">
        <v>94</v>
      </c>
      <c r="AC483" s="2" t="s">
        <v>84</v>
      </c>
      <c r="AD483" s="2">
        <v>430</v>
      </c>
      <c r="AE483" s="2" t="s">
        <v>94</v>
      </c>
      <c r="AF483" s="2" t="s">
        <v>84</v>
      </c>
      <c r="AJ483" s="2">
        <v>460</v>
      </c>
      <c r="AK483" s="2" t="s">
        <v>94</v>
      </c>
      <c r="AL483" s="2" t="s">
        <v>84</v>
      </c>
      <c r="AM483" s="2">
        <v>460</v>
      </c>
      <c r="AN483" s="2" t="s">
        <v>94</v>
      </c>
      <c r="AO483" s="2" t="s">
        <v>84</v>
      </c>
      <c r="AP483" s="2">
        <v>460</v>
      </c>
      <c r="AQ483" s="2" t="s">
        <v>94</v>
      </c>
      <c r="AR483" s="2" t="s">
        <v>84</v>
      </c>
      <c r="AV483" s="2">
        <v>668</v>
      </c>
      <c r="AW483" s="2" t="s">
        <v>81</v>
      </c>
      <c r="AX483" s="2" t="s">
        <v>82</v>
      </c>
      <c r="AY483" s="2">
        <v>668</v>
      </c>
      <c r="AZ483" s="2" t="s">
        <v>81</v>
      </c>
      <c r="BA483" s="2" t="s">
        <v>82</v>
      </c>
      <c r="BB483" s="2">
        <v>668</v>
      </c>
      <c r="BC483" s="2" t="s">
        <v>94</v>
      </c>
      <c r="BE483" s="23" t="str">
        <f t="shared" si="86"/>
        <v>EMF ja</v>
      </c>
      <c r="BF483" s="23">
        <f t="shared" si="87"/>
        <v>600</v>
      </c>
      <c r="BG483" s="23" t="str">
        <f t="shared" si="88"/>
        <v>500+m</v>
      </c>
      <c r="BH483" s="23">
        <f t="shared" si="89"/>
        <v>1</v>
      </c>
      <c r="BI483" s="2" t="s">
        <v>162</v>
      </c>
      <c r="BJ483" s="2">
        <v>600</v>
      </c>
      <c r="BO483" s="2" t="s">
        <v>2283</v>
      </c>
      <c r="BP483" s="3">
        <v>1</v>
      </c>
      <c r="BQ483" s="2" t="s">
        <v>2284</v>
      </c>
    </row>
    <row r="484" spans="1:69" ht="16.149999999999999" customHeight="1" x14ac:dyDescent="0.25">
      <c r="A484" s="16">
        <v>483</v>
      </c>
      <c r="B484" s="17" t="s">
        <v>69</v>
      </c>
      <c r="C484" s="48" t="s">
        <v>385</v>
      </c>
      <c r="D484" s="2" t="s">
        <v>172</v>
      </c>
      <c r="E484" s="48" t="s">
        <v>598</v>
      </c>
      <c r="F484" s="67">
        <v>42973</v>
      </c>
      <c r="G484" s="3">
        <f t="shared" si="76"/>
        <v>8</v>
      </c>
      <c r="H484" s="3">
        <f t="shared" si="83"/>
        <v>2017</v>
      </c>
      <c r="I484" s="19">
        <v>0.88541666666666696</v>
      </c>
      <c r="J484" s="20">
        <f t="shared" si="84"/>
        <v>21</v>
      </c>
      <c r="K484" s="5" t="str">
        <f t="shared" si="85"/>
        <v>ja</v>
      </c>
      <c r="L484" s="21" t="s">
        <v>73</v>
      </c>
      <c r="M484" s="6" t="s">
        <v>74</v>
      </c>
      <c r="N484" s="5">
        <v>44</v>
      </c>
      <c r="O484" s="2" t="s">
        <v>140</v>
      </c>
      <c r="P484" s="17" t="s">
        <v>2285</v>
      </c>
      <c r="Q484" s="6" t="s">
        <v>186</v>
      </c>
      <c r="R484" s="6" t="s">
        <v>77</v>
      </c>
      <c r="T484" s="22" t="s">
        <v>79</v>
      </c>
      <c r="BE484" s="23" t="str">
        <f t="shared" si="86"/>
        <v>EMF ja</v>
      </c>
      <c r="BF484" s="23">
        <f t="shared" si="87"/>
        <v>50</v>
      </c>
      <c r="BG484" s="23" t="str">
        <f t="shared" si="88"/>
        <v>&lt;100m</v>
      </c>
      <c r="BH484" s="23">
        <f t="shared" si="89"/>
        <v>3</v>
      </c>
      <c r="BI484" s="2" t="s">
        <v>162</v>
      </c>
      <c r="BJ484" s="2">
        <v>100</v>
      </c>
      <c r="BK484" s="2" t="s">
        <v>162</v>
      </c>
      <c r="BL484" s="2">
        <v>50</v>
      </c>
      <c r="BM484" s="2" t="s">
        <v>162</v>
      </c>
      <c r="BN484" s="2">
        <v>50</v>
      </c>
      <c r="BO484" s="2" t="s">
        <v>2286</v>
      </c>
      <c r="BP484" s="3">
        <v>1</v>
      </c>
      <c r="BQ484" s="2" t="s">
        <v>2287</v>
      </c>
    </row>
    <row r="485" spans="1:69" ht="16.149999999999999" customHeight="1" x14ac:dyDescent="0.25">
      <c r="A485" s="16">
        <v>484</v>
      </c>
      <c r="B485" s="17" t="s">
        <v>211</v>
      </c>
      <c r="C485" s="48" t="s">
        <v>2288</v>
      </c>
      <c r="D485" s="2" t="s">
        <v>192</v>
      </c>
      <c r="E485" s="48" t="s">
        <v>2289</v>
      </c>
      <c r="F485" s="67">
        <v>42977</v>
      </c>
      <c r="G485" s="3">
        <f t="shared" si="76"/>
        <v>8</v>
      </c>
      <c r="H485" s="3">
        <f t="shared" si="83"/>
        <v>2017</v>
      </c>
      <c r="I485" s="19">
        <v>0.67013888888888895</v>
      </c>
      <c r="J485" s="20">
        <f t="shared" si="84"/>
        <v>16</v>
      </c>
      <c r="K485" s="5" t="str">
        <f t="shared" si="85"/>
        <v>ja</v>
      </c>
      <c r="L485" s="5" t="s">
        <v>91</v>
      </c>
      <c r="M485" s="6" t="s">
        <v>74</v>
      </c>
      <c r="N485" s="5">
        <v>68</v>
      </c>
      <c r="O485" s="2" t="s">
        <v>140</v>
      </c>
      <c r="P485" s="17"/>
      <c r="T485" s="22"/>
      <c r="X485" s="2">
        <v>115</v>
      </c>
      <c r="Y485" s="2" t="s">
        <v>83</v>
      </c>
      <c r="Z485" s="2" t="s">
        <v>161</v>
      </c>
      <c r="AA485" s="2">
        <v>115</v>
      </c>
      <c r="AB485" s="2" t="s">
        <v>83</v>
      </c>
      <c r="AC485" s="2" t="s">
        <v>161</v>
      </c>
      <c r="AD485" s="2">
        <v>115</v>
      </c>
      <c r="AE485" s="2" t="s">
        <v>83</v>
      </c>
      <c r="AF485" s="2" t="s">
        <v>161</v>
      </c>
      <c r="AJ485" s="2">
        <v>120</v>
      </c>
      <c r="AK485" s="2" t="s">
        <v>83</v>
      </c>
      <c r="AL485" s="2" t="s">
        <v>161</v>
      </c>
      <c r="AM485" s="2">
        <v>120</v>
      </c>
      <c r="AN485" s="2" t="s">
        <v>83</v>
      </c>
      <c r="AO485" s="2" t="s">
        <v>161</v>
      </c>
      <c r="AP485" s="2">
        <v>120</v>
      </c>
      <c r="AQ485" s="2" t="s">
        <v>83</v>
      </c>
      <c r="AR485" s="2" t="s">
        <v>161</v>
      </c>
      <c r="BE485" s="23" t="str">
        <f t="shared" si="86"/>
        <v>EMF ja</v>
      </c>
      <c r="BF485" s="23">
        <f t="shared" si="87"/>
        <v>430</v>
      </c>
      <c r="BG485" s="23" t="str">
        <f t="shared" si="88"/>
        <v>100-499m</v>
      </c>
      <c r="BH485" s="23">
        <f t="shared" si="89"/>
        <v>3</v>
      </c>
      <c r="BI485" s="2" t="s">
        <v>109</v>
      </c>
      <c r="BK485" s="2" t="s">
        <v>162</v>
      </c>
      <c r="BL485" s="2">
        <v>450</v>
      </c>
      <c r="BM485" s="2" t="s">
        <v>162</v>
      </c>
      <c r="BN485" s="2">
        <v>430</v>
      </c>
      <c r="BO485" s="2" t="s">
        <v>2290</v>
      </c>
      <c r="BP485" s="3">
        <v>1</v>
      </c>
      <c r="BQ485" s="2" t="s">
        <v>2291</v>
      </c>
    </row>
    <row r="486" spans="1:69" ht="16.149999999999999" customHeight="1" x14ac:dyDescent="0.25">
      <c r="A486" s="16">
        <v>485</v>
      </c>
      <c r="B486" s="17" t="s">
        <v>69</v>
      </c>
      <c r="C486" s="48" t="s">
        <v>212</v>
      </c>
      <c r="D486" s="2" t="s">
        <v>71</v>
      </c>
      <c r="E486" s="48" t="s">
        <v>12551</v>
      </c>
      <c r="F486" s="67">
        <v>42978</v>
      </c>
      <c r="G486" s="3">
        <f t="shared" si="76"/>
        <v>8</v>
      </c>
      <c r="H486" s="3">
        <f t="shared" si="83"/>
        <v>2017</v>
      </c>
      <c r="I486" s="19">
        <v>0.32291666666666702</v>
      </c>
      <c r="J486" s="20">
        <f t="shared" si="84"/>
        <v>7</v>
      </c>
      <c r="K486" s="5" t="str">
        <f t="shared" si="85"/>
        <v>ja</v>
      </c>
      <c r="L486" s="21" t="s">
        <v>73</v>
      </c>
      <c r="M486" s="6" t="s">
        <v>115</v>
      </c>
      <c r="N486" s="5">
        <v>26</v>
      </c>
      <c r="O486" s="17" t="s">
        <v>75</v>
      </c>
      <c r="P486" s="17" t="s">
        <v>21859</v>
      </c>
      <c r="R486" s="6" t="s">
        <v>77</v>
      </c>
      <c r="T486" s="22" t="s">
        <v>79</v>
      </c>
      <c r="X486" s="2">
        <v>50</v>
      </c>
      <c r="Y486" s="2" t="s">
        <v>81</v>
      </c>
      <c r="Z486" s="2" t="s">
        <v>84</v>
      </c>
      <c r="AA486" s="2">
        <v>50</v>
      </c>
      <c r="AB486" s="2" t="s">
        <v>81</v>
      </c>
      <c r="AC486" s="2" t="s">
        <v>84</v>
      </c>
      <c r="AD486" s="2">
        <v>50</v>
      </c>
      <c r="AE486" s="2" t="s">
        <v>81</v>
      </c>
      <c r="AF486" s="2" t="s">
        <v>84</v>
      </c>
      <c r="AJ486" s="2">
        <v>104</v>
      </c>
      <c r="AK486" s="2" t="s">
        <v>83</v>
      </c>
      <c r="AL486" s="2" t="s">
        <v>82</v>
      </c>
      <c r="AM486" s="2">
        <v>104</v>
      </c>
      <c r="AN486" s="2" t="s">
        <v>81</v>
      </c>
      <c r="AO486" s="2" t="s">
        <v>82</v>
      </c>
      <c r="AP486" s="2">
        <v>104</v>
      </c>
      <c r="AQ486" s="2" t="s">
        <v>81</v>
      </c>
      <c r="AR486" s="2" t="s">
        <v>82</v>
      </c>
      <c r="AV486" s="2">
        <v>100</v>
      </c>
      <c r="AW486" s="2" t="s">
        <v>81</v>
      </c>
      <c r="AX486" s="2" t="s">
        <v>82</v>
      </c>
      <c r="AY486" s="2">
        <v>100</v>
      </c>
      <c r="AZ486" s="2" t="s">
        <v>81</v>
      </c>
      <c r="BA486" s="2" t="s">
        <v>82</v>
      </c>
      <c r="BB486" s="2">
        <v>100</v>
      </c>
      <c r="BC486" s="2" t="s">
        <v>81</v>
      </c>
      <c r="BD486" s="2" t="s">
        <v>82</v>
      </c>
      <c r="BE486" s="23" t="str">
        <f t="shared" si="86"/>
        <v>EMF nein</v>
      </c>
      <c r="BF486" s="23" t="str">
        <f t="shared" si="87"/>
        <v/>
      </c>
      <c r="BG486" s="23" t="str">
        <f t="shared" si="88"/>
        <v/>
      </c>
      <c r="BH486" s="23">
        <f t="shared" si="89"/>
        <v>0</v>
      </c>
      <c r="BO486" s="2" t="s">
        <v>2292</v>
      </c>
      <c r="BP486" s="3">
        <v>1</v>
      </c>
      <c r="BQ486" s="2" t="s">
        <v>2293</v>
      </c>
    </row>
    <row r="487" spans="1:69" ht="16.149999999999999" customHeight="1" x14ac:dyDescent="0.25">
      <c r="A487" s="16">
        <v>486</v>
      </c>
      <c r="B487" s="17" t="s">
        <v>69</v>
      </c>
      <c r="C487" s="48" t="s">
        <v>390</v>
      </c>
      <c r="D487" s="2" t="s">
        <v>151</v>
      </c>
      <c r="E487" s="48" t="s">
        <v>2294</v>
      </c>
      <c r="F487" s="67">
        <v>42979</v>
      </c>
      <c r="G487" s="3">
        <f t="shared" si="76"/>
        <v>9</v>
      </c>
      <c r="H487" s="3">
        <f t="shared" si="83"/>
        <v>2017</v>
      </c>
      <c r="I487" s="19">
        <v>0.62847222222222199</v>
      </c>
      <c r="J487" s="20">
        <f t="shared" si="84"/>
        <v>15</v>
      </c>
      <c r="K487" s="5" t="str">
        <f t="shared" si="85"/>
        <v>ja</v>
      </c>
      <c r="L487" s="5" t="s">
        <v>91</v>
      </c>
      <c r="M487" s="6" t="s">
        <v>74</v>
      </c>
      <c r="N487" s="5">
        <v>51</v>
      </c>
      <c r="O487" s="2" t="s">
        <v>140</v>
      </c>
      <c r="P487" s="17" t="s">
        <v>2295</v>
      </c>
      <c r="R487" s="6" t="s">
        <v>77</v>
      </c>
      <c r="T487" s="22"/>
      <c r="X487" s="2">
        <v>394</v>
      </c>
      <c r="Y487" s="2" t="s">
        <v>83</v>
      </c>
      <c r="Z487" s="2" t="s">
        <v>161</v>
      </c>
      <c r="AA487" s="2">
        <v>394</v>
      </c>
      <c r="AB487" s="2" t="s">
        <v>81</v>
      </c>
      <c r="AC487" s="2" t="s">
        <v>161</v>
      </c>
      <c r="AD487" s="2">
        <v>394</v>
      </c>
      <c r="AE487" s="2" t="s">
        <v>83</v>
      </c>
      <c r="AF487" s="2" t="s">
        <v>161</v>
      </c>
      <c r="AJ487" s="2">
        <v>586</v>
      </c>
      <c r="AK487" s="2" t="s">
        <v>83</v>
      </c>
      <c r="AL487" s="2" t="s">
        <v>84</v>
      </c>
      <c r="AM487" s="2">
        <v>586</v>
      </c>
      <c r="AN487" s="2" t="s">
        <v>81</v>
      </c>
      <c r="AO487" s="2" t="s">
        <v>84</v>
      </c>
      <c r="AP487" s="2">
        <v>586</v>
      </c>
      <c r="AQ487" s="2" t="s">
        <v>83</v>
      </c>
      <c r="AR487" s="2" t="s">
        <v>84</v>
      </c>
      <c r="AZ487" s="2" t="s">
        <v>81</v>
      </c>
      <c r="BA487" s="2" t="s">
        <v>168</v>
      </c>
      <c r="BE487" s="23" t="str">
        <f t="shared" si="86"/>
        <v>EMF ja</v>
      </c>
      <c r="BF487" s="23">
        <f t="shared" si="87"/>
        <v>500</v>
      </c>
      <c r="BG487" s="23" t="str">
        <f t="shared" si="88"/>
        <v>500+m</v>
      </c>
      <c r="BH487" s="23">
        <f t="shared" si="89"/>
        <v>2</v>
      </c>
      <c r="BI487" s="64" t="s">
        <v>162</v>
      </c>
      <c r="BJ487" s="2">
        <v>500</v>
      </c>
      <c r="BM487" s="2" t="s">
        <v>162</v>
      </c>
      <c r="BN487" s="2">
        <v>700</v>
      </c>
      <c r="BO487" s="2" t="s">
        <v>2296</v>
      </c>
      <c r="BP487" s="3">
        <v>1</v>
      </c>
      <c r="BQ487" s="2" t="s">
        <v>2297</v>
      </c>
    </row>
    <row r="488" spans="1:69" ht="16.149999999999999" customHeight="1" x14ac:dyDescent="0.25">
      <c r="A488" s="16">
        <v>487</v>
      </c>
      <c r="B488" s="17" t="s">
        <v>69</v>
      </c>
      <c r="C488" s="48" t="s">
        <v>2298</v>
      </c>
      <c r="D488" s="2" t="s">
        <v>151</v>
      </c>
      <c r="E488" s="48" t="s">
        <v>21766</v>
      </c>
      <c r="F488" s="67">
        <v>42983</v>
      </c>
      <c r="G488" s="3">
        <f t="shared" si="76"/>
        <v>9</v>
      </c>
      <c r="H488" s="3">
        <f t="shared" si="83"/>
        <v>2017</v>
      </c>
      <c r="I488" s="19">
        <v>0.66319444444444398</v>
      </c>
      <c r="J488" s="20">
        <f t="shared" ref="J488:J519" si="90">IF(I488&lt;&gt;"",HOUR(I488),"")</f>
        <v>15</v>
      </c>
      <c r="K488" s="5" t="str">
        <f t="shared" si="85"/>
        <v>ja</v>
      </c>
      <c r="L488" s="5" t="s">
        <v>91</v>
      </c>
      <c r="M488" s="6" t="s">
        <v>100</v>
      </c>
      <c r="N488" s="5">
        <v>74</v>
      </c>
      <c r="O488" s="17" t="s">
        <v>126</v>
      </c>
      <c r="P488" s="17" t="s">
        <v>1027</v>
      </c>
      <c r="R488" s="6" t="s">
        <v>77</v>
      </c>
      <c r="T488" s="22" t="s">
        <v>79</v>
      </c>
      <c r="X488" s="2">
        <v>710</v>
      </c>
      <c r="Y488" s="2" t="s">
        <v>81</v>
      </c>
      <c r="Z488" s="2" t="s">
        <v>168</v>
      </c>
      <c r="AA488" s="2">
        <v>710</v>
      </c>
      <c r="AB488" s="2" t="s">
        <v>81</v>
      </c>
      <c r="AC488" s="2" t="s">
        <v>168</v>
      </c>
      <c r="AD488" s="2">
        <v>710</v>
      </c>
      <c r="AE488" s="2" t="s">
        <v>81</v>
      </c>
      <c r="AF488" s="2" t="s">
        <v>168</v>
      </c>
      <c r="BE488" s="23" t="str">
        <f t="shared" si="86"/>
        <v>EMF nein</v>
      </c>
      <c r="BF488" s="23" t="str">
        <f t="shared" si="87"/>
        <v/>
      </c>
      <c r="BG488" s="23" t="str">
        <f t="shared" si="88"/>
        <v/>
      </c>
      <c r="BH488" s="23">
        <f t="shared" si="89"/>
        <v>0</v>
      </c>
      <c r="BO488" s="2" t="s">
        <v>2299</v>
      </c>
      <c r="BP488" s="3">
        <v>1</v>
      </c>
      <c r="BQ488" s="2" t="s">
        <v>2300</v>
      </c>
    </row>
    <row r="489" spans="1:69" ht="16.149999999999999" customHeight="1" x14ac:dyDescent="0.25">
      <c r="A489" s="16">
        <v>488</v>
      </c>
      <c r="B489" s="17" t="s">
        <v>211</v>
      </c>
      <c r="C489" s="48" t="s">
        <v>16294</v>
      </c>
      <c r="D489" s="2" t="s">
        <v>296</v>
      </c>
      <c r="E489" s="81" t="s">
        <v>21904</v>
      </c>
      <c r="F489" s="67">
        <v>42984</v>
      </c>
      <c r="G489" s="3">
        <f t="shared" ref="G489:G552" si="91">IF(F489&lt;&gt;"",MONTH(F489),"")</f>
        <v>9</v>
      </c>
      <c r="H489" s="3">
        <f t="shared" si="83"/>
        <v>2017</v>
      </c>
      <c r="I489" s="19">
        <v>0.74305555555555503</v>
      </c>
      <c r="J489" s="20">
        <f t="shared" si="90"/>
        <v>17</v>
      </c>
      <c r="K489" s="5" t="str">
        <f t="shared" si="85"/>
        <v>ja</v>
      </c>
      <c r="L489" s="5" t="s">
        <v>91</v>
      </c>
      <c r="M489" s="6" t="s">
        <v>74</v>
      </c>
      <c r="O489" s="17" t="s">
        <v>75</v>
      </c>
      <c r="P489" s="17" t="s">
        <v>2301</v>
      </c>
      <c r="R489" s="6" t="s">
        <v>77</v>
      </c>
      <c r="T489" s="22"/>
      <c r="U489" s="2" t="s">
        <v>115</v>
      </c>
      <c r="V489" s="2" t="s">
        <v>79</v>
      </c>
      <c r="X489" s="2">
        <v>40</v>
      </c>
      <c r="Y489" s="2" t="s">
        <v>81</v>
      </c>
      <c r="Z489" s="2" t="s">
        <v>168</v>
      </c>
      <c r="AA489" s="2">
        <v>40</v>
      </c>
      <c r="AB489" s="2" t="s">
        <v>81</v>
      </c>
      <c r="AC489" s="2" t="s">
        <v>168</v>
      </c>
      <c r="AD489" s="2">
        <v>40</v>
      </c>
      <c r="AE489" s="2" t="s">
        <v>81</v>
      </c>
      <c r="AF489" s="2" t="s">
        <v>168</v>
      </c>
      <c r="AJ489" s="2">
        <v>185</v>
      </c>
      <c r="AK489" s="2" t="s">
        <v>81</v>
      </c>
      <c r="AL489" s="2" t="s">
        <v>82</v>
      </c>
      <c r="AM489" s="2">
        <v>185</v>
      </c>
      <c r="AN489" s="2" t="s">
        <v>81</v>
      </c>
      <c r="AO489" s="2" t="s">
        <v>82</v>
      </c>
      <c r="AP489" s="2">
        <v>185</v>
      </c>
      <c r="AQ489" s="2" t="s">
        <v>81</v>
      </c>
      <c r="AR489" s="2" t="s">
        <v>82</v>
      </c>
      <c r="BE489" s="23" t="str">
        <f t="shared" si="86"/>
        <v>EMF ja</v>
      </c>
      <c r="BF489" s="23">
        <f t="shared" si="87"/>
        <v>80</v>
      </c>
      <c r="BG489" s="23" t="str">
        <f t="shared" si="88"/>
        <v>&lt;100m</v>
      </c>
      <c r="BH489" s="23">
        <f t="shared" si="89"/>
        <v>1</v>
      </c>
      <c r="BI489" s="2" t="s">
        <v>162</v>
      </c>
      <c r="BJ489" s="2">
        <v>80</v>
      </c>
      <c r="BO489" s="2" t="s">
        <v>2302</v>
      </c>
      <c r="BP489" s="3">
        <v>1</v>
      </c>
      <c r="BQ489" s="2" t="s">
        <v>2303</v>
      </c>
    </row>
    <row r="490" spans="1:69" ht="16.149999999999999" customHeight="1" x14ac:dyDescent="0.25">
      <c r="A490" s="16">
        <v>489</v>
      </c>
      <c r="B490" s="17" t="s">
        <v>69</v>
      </c>
      <c r="C490" s="48" t="s">
        <v>381</v>
      </c>
      <c r="D490" s="2" t="s">
        <v>172</v>
      </c>
      <c r="E490" s="81" t="s">
        <v>2304</v>
      </c>
      <c r="F490" s="67">
        <v>42986</v>
      </c>
      <c r="G490" s="3">
        <f t="shared" si="91"/>
        <v>9</v>
      </c>
      <c r="H490" s="3">
        <f t="shared" si="83"/>
        <v>2017</v>
      </c>
      <c r="I490" s="19">
        <v>0.5625</v>
      </c>
      <c r="J490" s="20">
        <f t="shared" si="90"/>
        <v>13</v>
      </c>
      <c r="K490" s="5" t="str">
        <f t="shared" si="85"/>
        <v>ja</v>
      </c>
      <c r="L490" s="5" t="s">
        <v>91</v>
      </c>
      <c r="M490" s="6" t="s">
        <v>74</v>
      </c>
      <c r="N490" s="5">
        <v>77</v>
      </c>
      <c r="O490" s="17" t="s">
        <v>75</v>
      </c>
      <c r="P490" s="17" t="s">
        <v>2305</v>
      </c>
      <c r="Q490" s="6" t="s">
        <v>186</v>
      </c>
      <c r="R490" s="6" t="s">
        <v>77</v>
      </c>
      <c r="S490" s="2" t="s">
        <v>132</v>
      </c>
      <c r="T490" s="22" t="s">
        <v>79</v>
      </c>
      <c r="X490" s="2">
        <v>150</v>
      </c>
      <c r="Y490" s="2" t="s">
        <v>81</v>
      </c>
      <c r="Z490" s="2" t="s">
        <v>84</v>
      </c>
      <c r="AA490" s="2">
        <v>150</v>
      </c>
      <c r="AB490" s="2" t="s">
        <v>81</v>
      </c>
      <c r="AC490" s="2" t="s">
        <v>84</v>
      </c>
      <c r="AD490" s="2">
        <v>150</v>
      </c>
      <c r="AE490" s="2" t="s">
        <v>83</v>
      </c>
      <c r="AF490" s="2" t="s">
        <v>84</v>
      </c>
      <c r="AJ490" s="2">
        <v>277</v>
      </c>
      <c r="AK490" s="2" t="s">
        <v>81</v>
      </c>
      <c r="AL490" s="2" t="s">
        <v>84</v>
      </c>
      <c r="AM490" s="2">
        <v>277</v>
      </c>
      <c r="AN490" s="2" t="s">
        <v>81</v>
      </c>
      <c r="AO490" s="2" t="s">
        <v>84</v>
      </c>
      <c r="AP490" s="2">
        <v>277</v>
      </c>
      <c r="AQ490" s="2" t="s">
        <v>83</v>
      </c>
      <c r="AR490" s="2" t="s">
        <v>84</v>
      </c>
      <c r="BE490" s="23" t="str">
        <f t="shared" si="86"/>
        <v>EMF nein</v>
      </c>
      <c r="BF490" s="23" t="str">
        <f t="shared" si="87"/>
        <v/>
      </c>
      <c r="BG490" s="23" t="str">
        <f t="shared" si="88"/>
        <v/>
      </c>
      <c r="BH490" s="23">
        <f t="shared" si="89"/>
        <v>0</v>
      </c>
      <c r="BO490" s="2" t="s">
        <v>2306</v>
      </c>
      <c r="BP490" s="3">
        <v>1</v>
      </c>
      <c r="BQ490" s="2" t="s">
        <v>2307</v>
      </c>
    </row>
    <row r="491" spans="1:69" ht="16.149999999999999" customHeight="1" x14ac:dyDescent="0.25">
      <c r="A491" s="16">
        <v>490</v>
      </c>
      <c r="B491" s="17" t="s">
        <v>69</v>
      </c>
      <c r="C491" s="48" t="s">
        <v>1096</v>
      </c>
      <c r="D491" s="2" t="s">
        <v>1097</v>
      </c>
      <c r="E491" s="81" t="s">
        <v>2308</v>
      </c>
      <c r="F491" s="67">
        <v>42985</v>
      </c>
      <c r="G491" s="3">
        <f t="shared" si="91"/>
        <v>9</v>
      </c>
      <c r="H491" s="3">
        <f t="shared" si="83"/>
        <v>2017</v>
      </c>
      <c r="I491" s="19">
        <v>0.55902777777777801</v>
      </c>
      <c r="J491" s="20">
        <f t="shared" si="90"/>
        <v>13</v>
      </c>
      <c r="K491" s="5" t="str">
        <f t="shared" si="85"/>
        <v>ja</v>
      </c>
      <c r="L491" s="5" t="s">
        <v>91</v>
      </c>
      <c r="M491" s="6" t="s">
        <v>74</v>
      </c>
      <c r="N491" s="5">
        <v>56</v>
      </c>
      <c r="O491" s="2" t="s">
        <v>140</v>
      </c>
      <c r="P491" s="17" t="s">
        <v>1538</v>
      </c>
      <c r="Q491" s="6" t="s">
        <v>186</v>
      </c>
      <c r="R491" s="6" t="s">
        <v>77</v>
      </c>
      <c r="S491" s="2" t="s">
        <v>78</v>
      </c>
      <c r="T491" s="6" t="s">
        <v>154</v>
      </c>
      <c r="X491" s="2">
        <v>444</v>
      </c>
      <c r="Y491" s="2" t="s">
        <v>81</v>
      </c>
      <c r="Z491" s="2" t="s">
        <v>161</v>
      </c>
      <c r="AA491" s="2">
        <v>444</v>
      </c>
      <c r="AB491" s="2" t="s">
        <v>81</v>
      </c>
      <c r="AC491" s="2" t="s">
        <v>161</v>
      </c>
      <c r="AD491" s="2">
        <v>444</v>
      </c>
      <c r="AE491" s="2" t="s">
        <v>81</v>
      </c>
      <c r="AF491" s="2" t="s">
        <v>161</v>
      </c>
      <c r="BE491" s="23" t="str">
        <f t="shared" si="86"/>
        <v>EMF nein</v>
      </c>
      <c r="BF491" s="23" t="str">
        <f t="shared" si="87"/>
        <v/>
      </c>
      <c r="BG491" s="23" t="str">
        <f t="shared" si="88"/>
        <v/>
      </c>
      <c r="BH491" s="23">
        <f t="shared" si="89"/>
        <v>0</v>
      </c>
      <c r="BO491" s="2" t="s">
        <v>2309</v>
      </c>
      <c r="BP491" s="3">
        <v>1</v>
      </c>
      <c r="BQ491" s="2" t="s">
        <v>2310</v>
      </c>
    </row>
    <row r="492" spans="1:69" ht="16.149999999999999" customHeight="1" x14ac:dyDescent="0.25">
      <c r="A492" s="16">
        <v>491</v>
      </c>
      <c r="B492" s="17" t="s">
        <v>69</v>
      </c>
      <c r="C492" s="48" t="s">
        <v>842</v>
      </c>
      <c r="D492" s="2" t="s">
        <v>137</v>
      </c>
      <c r="E492" s="48" t="s">
        <v>2311</v>
      </c>
      <c r="F492" s="67">
        <v>41248</v>
      </c>
      <c r="G492" s="3">
        <f t="shared" si="91"/>
        <v>12</v>
      </c>
      <c r="H492" s="3">
        <f t="shared" si="83"/>
        <v>2012</v>
      </c>
      <c r="I492" s="19">
        <v>0.6875</v>
      </c>
      <c r="J492" s="20">
        <f t="shared" si="90"/>
        <v>16</v>
      </c>
      <c r="K492" s="5" t="str">
        <f t="shared" si="85"/>
        <v>ja</v>
      </c>
      <c r="L492" s="5" t="s">
        <v>91</v>
      </c>
      <c r="M492" s="6" t="s">
        <v>74</v>
      </c>
      <c r="N492" s="5">
        <v>26</v>
      </c>
      <c r="O492" s="17" t="s">
        <v>75</v>
      </c>
      <c r="P492" s="17" t="s">
        <v>2312</v>
      </c>
      <c r="R492" s="6" t="s">
        <v>77</v>
      </c>
      <c r="S492" s="2" t="s">
        <v>78</v>
      </c>
      <c r="T492" s="22" t="s">
        <v>79</v>
      </c>
      <c r="U492" s="2" t="s">
        <v>74</v>
      </c>
      <c r="V492" s="2" t="s">
        <v>79</v>
      </c>
      <c r="BE492" s="23" t="str">
        <f t="shared" si="86"/>
        <v>EMF ja</v>
      </c>
      <c r="BF492" s="23">
        <f t="shared" si="87"/>
        <v>250</v>
      </c>
      <c r="BG492" s="23" t="str">
        <f t="shared" si="88"/>
        <v>100-499m</v>
      </c>
      <c r="BH492" s="23">
        <f t="shared" si="89"/>
        <v>1</v>
      </c>
      <c r="BI492" s="2" t="s">
        <v>162</v>
      </c>
      <c r="BJ492" s="2">
        <v>250</v>
      </c>
      <c r="BO492" s="2" t="s">
        <v>2313</v>
      </c>
      <c r="BP492" s="3">
        <v>1</v>
      </c>
      <c r="BQ492" s="2" t="s">
        <v>2314</v>
      </c>
    </row>
    <row r="493" spans="1:69" ht="16.149999999999999" customHeight="1" x14ac:dyDescent="0.25">
      <c r="A493" s="16">
        <v>492</v>
      </c>
      <c r="B493" s="17" t="s">
        <v>69</v>
      </c>
      <c r="C493" s="48" t="s">
        <v>2315</v>
      </c>
      <c r="D493" s="2" t="s">
        <v>264</v>
      </c>
      <c r="E493" s="48" t="s">
        <v>247</v>
      </c>
      <c r="F493" s="67">
        <v>42989</v>
      </c>
      <c r="G493" s="3">
        <f t="shared" si="91"/>
        <v>9</v>
      </c>
      <c r="H493" s="3">
        <f t="shared" si="83"/>
        <v>2017</v>
      </c>
      <c r="I493" s="19">
        <v>0.28125</v>
      </c>
      <c r="J493" s="20">
        <f t="shared" si="90"/>
        <v>6</v>
      </c>
      <c r="K493" s="5" t="str">
        <f t="shared" si="85"/>
        <v>ja</v>
      </c>
      <c r="L493" s="5" t="s">
        <v>91</v>
      </c>
      <c r="M493" s="6" t="s">
        <v>74</v>
      </c>
      <c r="N493" s="5">
        <v>47</v>
      </c>
      <c r="O493" s="17" t="s">
        <v>75</v>
      </c>
      <c r="P493" s="17" t="s">
        <v>2316</v>
      </c>
      <c r="T493" s="22" t="s">
        <v>79</v>
      </c>
      <c r="X493" s="2">
        <v>167</v>
      </c>
      <c r="Y493" s="2" t="s">
        <v>83</v>
      </c>
      <c r="Z493" s="2" t="s">
        <v>82</v>
      </c>
      <c r="AA493" s="2">
        <v>167</v>
      </c>
      <c r="AB493" s="2" t="s">
        <v>81</v>
      </c>
      <c r="AC493" s="2" t="s">
        <v>82</v>
      </c>
      <c r="AD493" s="2">
        <v>167</v>
      </c>
      <c r="AE493" s="2" t="s">
        <v>81</v>
      </c>
      <c r="AF493" s="2" t="s">
        <v>82</v>
      </c>
      <c r="AJ493" s="2">
        <v>398</v>
      </c>
      <c r="AK493" s="2" t="s">
        <v>81</v>
      </c>
      <c r="AL493" s="2" t="s">
        <v>84</v>
      </c>
      <c r="AM493" s="2">
        <v>398</v>
      </c>
      <c r="AN493" s="2" t="s">
        <v>94</v>
      </c>
      <c r="AO493" s="2" t="s">
        <v>84</v>
      </c>
      <c r="AP493" s="2">
        <v>398</v>
      </c>
      <c r="AQ493" s="2" t="s">
        <v>81</v>
      </c>
      <c r="AR493" s="2" t="s">
        <v>84</v>
      </c>
      <c r="BE493" s="23" t="str">
        <f t="shared" si="86"/>
        <v>EMF nein</v>
      </c>
      <c r="BF493" s="23" t="str">
        <f t="shared" si="87"/>
        <v/>
      </c>
      <c r="BG493" s="23" t="str">
        <f t="shared" si="88"/>
        <v/>
      </c>
      <c r="BH493" s="23">
        <f t="shared" si="89"/>
        <v>0</v>
      </c>
      <c r="BO493" s="2" t="s">
        <v>2317</v>
      </c>
      <c r="BP493" s="3">
        <v>1</v>
      </c>
      <c r="BQ493" s="2" t="s">
        <v>2318</v>
      </c>
    </row>
    <row r="494" spans="1:69" ht="16.149999999999999" customHeight="1" x14ac:dyDescent="0.25">
      <c r="A494" s="16">
        <v>493</v>
      </c>
      <c r="B494" s="17" t="s">
        <v>135</v>
      </c>
      <c r="C494" s="48" t="s">
        <v>2319</v>
      </c>
      <c r="D494" s="2" t="s">
        <v>158</v>
      </c>
      <c r="E494" s="48" t="s">
        <v>2320</v>
      </c>
      <c r="F494" s="67">
        <v>43285</v>
      </c>
      <c r="G494" s="3">
        <f t="shared" si="91"/>
        <v>7</v>
      </c>
      <c r="H494" s="3">
        <f t="shared" si="83"/>
        <v>2018</v>
      </c>
      <c r="I494" s="19">
        <v>0.60416666666666696</v>
      </c>
      <c r="J494" s="20">
        <f t="shared" si="90"/>
        <v>14</v>
      </c>
      <c r="K494" s="5" t="str">
        <f t="shared" si="85"/>
        <v>ja</v>
      </c>
      <c r="L494" s="5" t="s">
        <v>91</v>
      </c>
      <c r="M494" s="6" t="s">
        <v>74</v>
      </c>
      <c r="N494" s="5" t="s">
        <v>109</v>
      </c>
      <c r="O494" s="17" t="s">
        <v>75</v>
      </c>
      <c r="P494" s="17" t="s">
        <v>2321</v>
      </c>
      <c r="R494" s="6" t="s">
        <v>77</v>
      </c>
      <c r="T494" s="22"/>
      <c r="U494" s="2" t="s">
        <v>74</v>
      </c>
      <c r="X494" s="2">
        <v>165</v>
      </c>
      <c r="Y494" s="2" t="s">
        <v>81</v>
      </c>
      <c r="Z494" s="2" t="s">
        <v>84</v>
      </c>
      <c r="AJ494" s="2">
        <v>165</v>
      </c>
      <c r="AK494" s="2" t="s">
        <v>81</v>
      </c>
      <c r="AL494" s="2" t="s">
        <v>84</v>
      </c>
      <c r="AV494" s="2">
        <v>565</v>
      </c>
      <c r="AW494" s="2" t="s">
        <v>83</v>
      </c>
      <c r="AX494" s="2" t="s">
        <v>82</v>
      </c>
      <c r="AY494" s="2">
        <v>565</v>
      </c>
      <c r="AZ494" s="2" t="s">
        <v>81</v>
      </c>
      <c r="BA494" s="2" t="s">
        <v>82</v>
      </c>
      <c r="BB494" s="2">
        <v>565</v>
      </c>
      <c r="BC494" s="2" t="s">
        <v>83</v>
      </c>
      <c r="BD494" s="2" t="s">
        <v>82</v>
      </c>
      <c r="BE494" s="23" t="str">
        <f t="shared" si="86"/>
        <v>EMF nein</v>
      </c>
      <c r="BF494" s="23" t="str">
        <f t="shared" si="87"/>
        <v/>
      </c>
      <c r="BG494" s="23" t="str">
        <f t="shared" si="88"/>
        <v/>
      </c>
      <c r="BH494" s="23">
        <f t="shared" si="89"/>
        <v>0</v>
      </c>
      <c r="BO494" s="2" t="s">
        <v>2322</v>
      </c>
      <c r="BP494" s="3">
        <v>1</v>
      </c>
      <c r="BQ494" s="2" t="s">
        <v>2323</v>
      </c>
    </row>
    <row r="495" spans="1:69" ht="16.149999999999999" customHeight="1" x14ac:dyDescent="0.25">
      <c r="A495" s="16">
        <v>494</v>
      </c>
      <c r="B495" s="17" t="s">
        <v>211</v>
      </c>
      <c r="C495" s="48" t="s">
        <v>2324</v>
      </c>
      <c r="D495" s="2" t="s">
        <v>296</v>
      </c>
      <c r="E495" s="48" t="s">
        <v>2325</v>
      </c>
      <c r="F495" s="67">
        <v>42441</v>
      </c>
      <c r="G495" s="3">
        <f t="shared" si="91"/>
        <v>3</v>
      </c>
      <c r="H495" s="3">
        <f t="shared" si="83"/>
        <v>2016</v>
      </c>
      <c r="I495" s="19">
        <v>0.5</v>
      </c>
      <c r="J495" s="20">
        <f t="shared" si="90"/>
        <v>12</v>
      </c>
      <c r="K495" s="5" t="str">
        <f t="shared" si="85"/>
        <v>ja</v>
      </c>
      <c r="L495" s="5" t="s">
        <v>91</v>
      </c>
      <c r="M495" s="6" t="s">
        <v>74</v>
      </c>
      <c r="N495" s="5">
        <v>69</v>
      </c>
      <c r="O495" s="2" t="s">
        <v>140</v>
      </c>
      <c r="P495" s="17" t="s">
        <v>2326</v>
      </c>
      <c r="Q495" s="6" t="s">
        <v>186</v>
      </c>
      <c r="R495" s="6" t="s">
        <v>77</v>
      </c>
      <c r="T495" s="22" t="s">
        <v>79</v>
      </c>
      <c r="X495" s="2">
        <v>100</v>
      </c>
      <c r="Y495" s="2" t="s">
        <v>94</v>
      </c>
      <c r="Z495" s="2" t="s">
        <v>84</v>
      </c>
      <c r="AA495" s="2">
        <v>100</v>
      </c>
      <c r="AB495" s="2" t="s">
        <v>94</v>
      </c>
      <c r="AC495" s="2" t="s">
        <v>84</v>
      </c>
      <c r="AD495" s="2">
        <v>100</v>
      </c>
      <c r="AE495" s="2" t="s">
        <v>94</v>
      </c>
      <c r="AF495" s="2" t="s">
        <v>84</v>
      </c>
      <c r="BE495" s="23" t="str">
        <f t="shared" si="86"/>
        <v>EMF nein</v>
      </c>
      <c r="BF495" s="23" t="str">
        <f t="shared" si="87"/>
        <v/>
      </c>
      <c r="BG495" s="23" t="str">
        <f t="shared" si="88"/>
        <v/>
      </c>
      <c r="BH495" s="23">
        <f t="shared" si="89"/>
        <v>0</v>
      </c>
      <c r="BO495" s="2" t="s">
        <v>2327</v>
      </c>
      <c r="BP495" s="3">
        <v>1</v>
      </c>
      <c r="BQ495" s="2" t="s">
        <v>2328</v>
      </c>
    </row>
    <row r="496" spans="1:69" ht="16.149999999999999" customHeight="1" x14ac:dyDescent="0.25">
      <c r="A496" s="16">
        <v>495</v>
      </c>
      <c r="B496" s="17" t="s">
        <v>69</v>
      </c>
      <c r="C496" s="48" t="s">
        <v>2329</v>
      </c>
      <c r="D496" s="2" t="s">
        <v>296</v>
      </c>
      <c r="E496" s="48" t="s">
        <v>2330</v>
      </c>
      <c r="F496" s="67">
        <v>43058</v>
      </c>
      <c r="G496" s="3">
        <f t="shared" si="91"/>
        <v>11</v>
      </c>
      <c r="H496" s="3">
        <f t="shared" si="83"/>
        <v>2017</v>
      </c>
      <c r="I496" s="19">
        <v>0.6875</v>
      </c>
      <c r="J496" s="20">
        <f t="shared" si="90"/>
        <v>16</v>
      </c>
      <c r="K496" s="5" t="str">
        <f t="shared" si="85"/>
        <v>ja</v>
      </c>
      <c r="L496" s="5" t="s">
        <v>91</v>
      </c>
      <c r="M496" s="6" t="s">
        <v>74</v>
      </c>
      <c r="N496" s="5">
        <v>41</v>
      </c>
      <c r="O496" s="2" t="s">
        <v>140</v>
      </c>
      <c r="P496" s="17" t="s">
        <v>2331</v>
      </c>
      <c r="Q496" s="6" t="s">
        <v>186</v>
      </c>
      <c r="R496" s="6" t="s">
        <v>77</v>
      </c>
      <c r="T496" s="6" t="s">
        <v>108</v>
      </c>
      <c r="X496" s="2">
        <v>20</v>
      </c>
      <c r="Y496" s="2" t="s">
        <v>94</v>
      </c>
      <c r="Z496" s="2" t="s">
        <v>84</v>
      </c>
      <c r="AA496" s="2">
        <v>20</v>
      </c>
      <c r="AB496" s="2" t="s">
        <v>94</v>
      </c>
      <c r="AC496" s="2" t="s">
        <v>84</v>
      </c>
      <c r="AD496" s="2">
        <v>20</v>
      </c>
      <c r="AE496" s="2" t="s">
        <v>94</v>
      </c>
      <c r="AF496" s="2" t="s">
        <v>84</v>
      </c>
      <c r="BE496" s="23" t="str">
        <f t="shared" si="86"/>
        <v>EMF nein</v>
      </c>
      <c r="BF496" s="23" t="str">
        <f t="shared" si="87"/>
        <v/>
      </c>
      <c r="BG496" s="23" t="str">
        <f t="shared" si="88"/>
        <v/>
      </c>
      <c r="BH496" s="23">
        <f t="shared" si="89"/>
        <v>0</v>
      </c>
      <c r="BJ496" s="2" t="s">
        <v>109</v>
      </c>
      <c r="BL496" s="2" t="s">
        <v>109</v>
      </c>
      <c r="BO496" s="2" t="s">
        <v>2327</v>
      </c>
      <c r="BP496" s="3">
        <v>1</v>
      </c>
      <c r="BQ496" s="2" t="s">
        <v>2332</v>
      </c>
    </row>
    <row r="497" spans="1:69" ht="16.149999999999999" customHeight="1" x14ac:dyDescent="0.25">
      <c r="A497" s="16">
        <v>496</v>
      </c>
      <c r="B497" s="17" t="s">
        <v>211</v>
      </c>
      <c r="C497" s="48" t="s">
        <v>2333</v>
      </c>
      <c r="D497" s="2" t="s">
        <v>2334</v>
      </c>
      <c r="E497" s="48" t="s">
        <v>2335</v>
      </c>
      <c r="F497" s="67">
        <v>43004</v>
      </c>
      <c r="G497" s="3">
        <f t="shared" si="91"/>
        <v>9</v>
      </c>
      <c r="H497" s="3">
        <f t="shared" si="83"/>
        <v>2017</v>
      </c>
      <c r="I497" s="19">
        <v>0.25</v>
      </c>
      <c r="J497" s="20">
        <f t="shared" si="90"/>
        <v>6</v>
      </c>
      <c r="K497" s="5" t="str">
        <f t="shared" si="85"/>
        <v>ja</v>
      </c>
      <c r="L497" s="5" t="s">
        <v>91</v>
      </c>
      <c r="M497" s="6" t="s">
        <v>100</v>
      </c>
      <c r="N497" s="5">
        <v>26</v>
      </c>
      <c r="O497" s="17" t="s">
        <v>75</v>
      </c>
      <c r="P497" s="17" t="s">
        <v>2336</v>
      </c>
      <c r="R497" s="6" t="s">
        <v>77</v>
      </c>
      <c r="T497" s="6" t="s">
        <v>108</v>
      </c>
      <c r="X497" s="2">
        <v>63</v>
      </c>
      <c r="Y497" s="2" t="s">
        <v>81</v>
      </c>
      <c r="Z497" s="2" t="s">
        <v>84</v>
      </c>
      <c r="AA497" s="2">
        <v>63</v>
      </c>
      <c r="AB497" s="2" t="s">
        <v>94</v>
      </c>
      <c r="AC497" s="2" t="s">
        <v>84</v>
      </c>
      <c r="AD497" s="2">
        <v>63</v>
      </c>
      <c r="AE497" s="2" t="s">
        <v>81</v>
      </c>
      <c r="AF497" s="2" t="s">
        <v>84</v>
      </c>
      <c r="AJ497" s="2">
        <v>117</v>
      </c>
      <c r="AK497" s="2" t="s">
        <v>81</v>
      </c>
      <c r="AL497" s="2" t="s">
        <v>84</v>
      </c>
      <c r="AM497" s="2">
        <v>117</v>
      </c>
      <c r="AN497" s="2" t="s">
        <v>94</v>
      </c>
      <c r="AO497" s="2" t="s">
        <v>84</v>
      </c>
      <c r="AP497" s="2">
        <v>117</v>
      </c>
      <c r="AQ497" s="2" t="s">
        <v>81</v>
      </c>
      <c r="AR497" s="2" t="s">
        <v>82</v>
      </c>
      <c r="BE497" s="23" t="str">
        <f t="shared" si="86"/>
        <v>EMF ja</v>
      </c>
      <c r="BF497" s="23">
        <f t="shared" si="87"/>
        <v>10</v>
      </c>
      <c r="BG497" s="23" t="str">
        <f t="shared" si="88"/>
        <v>&lt;100m</v>
      </c>
      <c r="BH497" s="23">
        <f t="shared" si="89"/>
        <v>1</v>
      </c>
      <c r="BI497" s="44" t="s">
        <v>110</v>
      </c>
      <c r="BJ497" s="44">
        <v>10</v>
      </c>
      <c r="BO497" s="2" t="s">
        <v>2337</v>
      </c>
      <c r="BP497" s="3">
        <v>1</v>
      </c>
      <c r="BQ497" s="2" t="s">
        <v>2338</v>
      </c>
    </row>
    <row r="498" spans="1:69" ht="16.149999999999999" customHeight="1" x14ac:dyDescent="0.25">
      <c r="A498" s="16">
        <v>497</v>
      </c>
      <c r="B498" s="17" t="s">
        <v>211</v>
      </c>
      <c r="C498" s="48" t="s">
        <v>2339</v>
      </c>
      <c r="D498" s="2" t="s">
        <v>172</v>
      </c>
      <c r="E498" s="48" t="s">
        <v>2340</v>
      </c>
      <c r="F498" s="67">
        <v>42991</v>
      </c>
      <c r="G498" s="3">
        <f t="shared" si="91"/>
        <v>9</v>
      </c>
      <c r="H498" s="3">
        <f t="shared" si="83"/>
        <v>2017</v>
      </c>
      <c r="I498" s="19">
        <v>0.61805555555555602</v>
      </c>
      <c r="J498" s="20">
        <f t="shared" si="90"/>
        <v>14</v>
      </c>
      <c r="K498" s="5" t="str">
        <f t="shared" si="85"/>
        <v>ja</v>
      </c>
      <c r="L498" s="21" t="s">
        <v>73</v>
      </c>
      <c r="M498" s="6" t="s">
        <v>74</v>
      </c>
      <c r="N498" s="5">
        <v>59</v>
      </c>
      <c r="O498" s="17" t="s">
        <v>126</v>
      </c>
      <c r="P498" s="17" t="s">
        <v>2341</v>
      </c>
      <c r="R498" s="6" t="s">
        <v>77</v>
      </c>
      <c r="T498" s="6" t="s">
        <v>154</v>
      </c>
      <c r="U498" s="2" t="s">
        <v>115</v>
      </c>
      <c r="V498" s="2" t="s">
        <v>108</v>
      </c>
      <c r="X498" s="2">
        <v>450</v>
      </c>
      <c r="Y498" s="2" t="s">
        <v>83</v>
      </c>
      <c r="Z498" s="2" t="s">
        <v>161</v>
      </c>
      <c r="AA498" s="2">
        <v>450</v>
      </c>
      <c r="AB498" s="2" t="s">
        <v>81</v>
      </c>
      <c r="AC498" s="2" t="s">
        <v>161</v>
      </c>
      <c r="AD498" s="2">
        <v>450</v>
      </c>
      <c r="AE498" s="2" t="s">
        <v>81</v>
      </c>
      <c r="AF498" s="2" t="s">
        <v>161</v>
      </c>
      <c r="AJ498" s="2">
        <v>460</v>
      </c>
      <c r="AK498" s="2" t="s">
        <v>81</v>
      </c>
      <c r="AL498" s="2" t="s">
        <v>161</v>
      </c>
      <c r="BE498" s="23" t="str">
        <f t="shared" si="86"/>
        <v>EMF ja</v>
      </c>
      <c r="BF498" s="23">
        <f t="shared" si="87"/>
        <v>277</v>
      </c>
      <c r="BG498" s="23" t="str">
        <f t="shared" si="88"/>
        <v>100-499m</v>
      </c>
      <c r="BH498" s="23">
        <f t="shared" si="89"/>
        <v>2</v>
      </c>
      <c r="BI498" s="2" t="s">
        <v>162</v>
      </c>
      <c r="BJ498" s="2">
        <v>277</v>
      </c>
      <c r="BK498" s="2" t="s">
        <v>162</v>
      </c>
      <c r="BL498" s="2">
        <v>317</v>
      </c>
      <c r="BO498" s="2" t="s">
        <v>2342</v>
      </c>
      <c r="BP498" s="3">
        <v>1</v>
      </c>
      <c r="BQ498" s="2" t="s">
        <v>2343</v>
      </c>
    </row>
    <row r="499" spans="1:69" ht="16.149999999999999" customHeight="1" x14ac:dyDescent="0.25">
      <c r="A499" s="16">
        <v>498</v>
      </c>
      <c r="B499" s="17" t="s">
        <v>69</v>
      </c>
      <c r="C499" s="48" t="s">
        <v>2333</v>
      </c>
      <c r="D499" s="2" t="s">
        <v>2334</v>
      </c>
      <c r="E499" s="48" t="s">
        <v>22344</v>
      </c>
      <c r="F499" s="67">
        <v>42991</v>
      </c>
      <c r="G499" s="3">
        <f t="shared" si="91"/>
        <v>9</v>
      </c>
      <c r="H499" s="3">
        <f t="shared" si="83"/>
        <v>2017</v>
      </c>
      <c r="I499" s="19">
        <v>0.23611111111111099</v>
      </c>
      <c r="J499" s="20">
        <f t="shared" si="90"/>
        <v>5</v>
      </c>
      <c r="K499" s="5" t="str">
        <f t="shared" si="85"/>
        <v>ja</v>
      </c>
      <c r="L499" s="5" t="s">
        <v>91</v>
      </c>
      <c r="M499" s="6" t="s">
        <v>100</v>
      </c>
      <c r="N499" s="5">
        <v>26</v>
      </c>
      <c r="O499" s="17" t="s">
        <v>75</v>
      </c>
      <c r="P499" s="17" t="s">
        <v>2344</v>
      </c>
      <c r="R499" s="6" t="s">
        <v>77</v>
      </c>
      <c r="T499" s="6" t="s">
        <v>108</v>
      </c>
      <c r="X499" s="2">
        <v>34</v>
      </c>
      <c r="Y499" s="2" t="s">
        <v>81</v>
      </c>
      <c r="Z499" s="2" t="s">
        <v>161</v>
      </c>
      <c r="AA499" s="2">
        <v>34</v>
      </c>
      <c r="AB499" s="2" t="s">
        <v>94</v>
      </c>
      <c r="AC499" s="2" t="s">
        <v>161</v>
      </c>
      <c r="AD499" s="2">
        <v>34</v>
      </c>
      <c r="AE499" s="2" t="s">
        <v>81</v>
      </c>
      <c r="AF499" s="2" t="s">
        <v>161</v>
      </c>
      <c r="AJ499" s="2">
        <v>53</v>
      </c>
      <c r="AK499" s="2" t="s">
        <v>83</v>
      </c>
      <c r="AL499" s="2" t="s">
        <v>84</v>
      </c>
      <c r="AM499" s="2">
        <v>53</v>
      </c>
      <c r="AN499" s="2" t="s">
        <v>81</v>
      </c>
      <c r="AO499" s="2" t="s">
        <v>84</v>
      </c>
      <c r="AP499" s="2">
        <v>53</v>
      </c>
      <c r="AQ499" s="2" t="s">
        <v>83</v>
      </c>
      <c r="AR499" s="2" t="s">
        <v>84</v>
      </c>
      <c r="BE499" s="23" t="str">
        <f t="shared" si="86"/>
        <v>EMF nein</v>
      </c>
      <c r="BF499" s="23" t="str">
        <f t="shared" si="87"/>
        <v/>
      </c>
      <c r="BG499" s="23" t="str">
        <f t="shared" si="88"/>
        <v/>
      </c>
      <c r="BH499" s="23">
        <f t="shared" si="89"/>
        <v>0</v>
      </c>
      <c r="BO499" s="2" t="s">
        <v>2345</v>
      </c>
      <c r="BP499" s="3">
        <v>1</v>
      </c>
      <c r="BQ499" s="2" t="s">
        <v>2346</v>
      </c>
    </row>
    <row r="500" spans="1:69" ht="16.149999999999999" customHeight="1" x14ac:dyDescent="0.25">
      <c r="A500" s="16">
        <v>499</v>
      </c>
      <c r="B500" s="17" t="s">
        <v>190</v>
      </c>
      <c r="C500" s="48" t="s">
        <v>491</v>
      </c>
      <c r="D500" s="2" t="s">
        <v>264</v>
      </c>
      <c r="E500" s="48" t="s">
        <v>2347</v>
      </c>
      <c r="F500" s="67">
        <v>42994</v>
      </c>
      <c r="G500" s="3">
        <f t="shared" si="91"/>
        <v>9</v>
      </c>
      <c r="H500" s="3">
        <f t="shared" si="83"/>
        <v>2017</v>
      </c>
      <c r="I500" s="19">
        <v>0.18402777777777801</v>
      </c>
      <c r="J500" s="20">
        <f t="shared" si="90"/>
        <v>4</v>
      </c>
      <c r="K500" s="5" t="str">
        <f t="shared" si="85"/>
        <v>ja</v>
      </c>
      <c r="L500" s="5" t="s">
        <v>91</v>
      </c>
      <c r="M500" s="6" t="s">
        <v>74</v>
      </c>
      <c r="N500" s="5">
        <v>33</v>
      </c>
      <c r="O500" s="17" t="s">
        <v>75</v>
      </c>
      <c r="P500" s="17" t="s">
        <v>2348</v>
      </c>
      <c r="R500" s="6" t="s">
        <v>77</v>
      </c>
      <c r="T500" s="22" t="s">
        <v>79</v>
      </c>
      <c r="X500" s="2">
        <v>50</v>
      </c>
      <c r="Y500" s="2" t="s">
        <v>83</v>
      </c>
      <c r="Z500" s="2" t="s">
        <v>82</v>
      </c>
      <c r="AA500" s="2">
        <v>50</v>
      </c>
      <c r="AB500" s="2" t="s">
        <v>81</v>
      </c>
      <c r="AC500" s="2" t="s">
        <v>82</v>
      </c>
      <c r="AD500" s="2">
        <v>50</v>
      </c>
      <c r="AE500" s="2" t="s">
        <v>83</v>
      </c>
      <c r="AF500" s="2" t="s">
        <v>82</v>
      </c>
      <c r="AJ500" s="2">
        <v>50</v>
      </c>
      <c r="AL500" s="2" t="s">
        <v>82</v>
      </c>
      <c r="AM500" s="2">
        <v>50</v>
      </c>
      <c r="AO500" s="2" t="s">
        <v>82</v>
      </c>
      <c r="AP500" s="2">
        <v>50</v>
      </c>
      <c r="AR500" s="2" t="s">
        <v>82</v>
      </c>
      <c r="BE500" s="23" t="str">
        <f t="shared" si="86"/>
        <v>EMF ja</v>
      </c>
      <c r="BF500" s="23">
        <f t="shared" si="87"/>
        <v>1</v>
      </c>
      <c r="BG500" s="23" t="str">
        <f t="shared" si="88"/>
        <v>&lt;100m</v>
      </c>
      <c r="BH500" s="23">
        <f t="shared" si="89"/>
        <v>1</v>
      </c>
      <c r="BI500" s="44" t="s">
        <v>162</v>
      </c>
      <c r="BJ500" s="44">
        <v>1</v>
      </c>
      <c r="BO500" s="2" t="s">
        <v>2349</v>
      </c>
      <c r="BP500" s="3">
        <v>1</v>
      </c>
      <c r="BQ500" s="2" t="s">
        <v>2350</v>
      </c>
    </row>
    <row r="501" spans="1:69" ht="16.149999999999999" customHeight="1" x14ac:dyDescent="0.25">
      <c r="A501" s="16">
        <v>500</v>
      </c>
      <c r="B501" s="17" t="s">
        <v>69</v>
      </c>
      <c r="C501" s="48" t="s">
        <v>2351</v>
      </c>
      <c r="D501" s="2" t="s">
        <v>158</v>
      </c>
      <c r="E501" s="48" t="s">
        <v>2352</v>
      </c>
      <c r="F501" s="67">
        <v>42884</v>
      </c>
      <c r="G501" s="3">
        <f t="shared" si="91"/>
        <v>5</v>
      </c>
      <c r="H501" s="3">
        <f t="shared" si="83"/>
        <v>2017</v>
      </c>
      <c r="I501" s="19">
        <v>0.38194444444444398</v>
      </c>
      <c r="J501" s="20">
        <f t="shared" si="90"/>
        <v>9</v>
      </c>
      <c r="K501" s="5" t="str">
        <f t="shared" si="85"/>
        <v>ja</v>
      </c>
      <c r="L501" s="5" t="s">
        <v>91</v>
      </c>
      <c r="M501" s="6" t="s">
        <v>74</v>
      </c>
      <c r="N501" s="5">
        <v>56</v>
      </c>
      <c r="O501" s="17" t="s">
        <v>75</v>
      </c>
      <c r="P501" s="17" t="s">
        <v>2353</v>
      </c>
      <c r="R501" s="6" t="s">
        <v>77</v>
      </c>
      <c r="S501" s="2" t="s">
        <v>132</v>
      </c>
      <c r="T501" s="22" t="s">
        <v>79</v>
      </c>
      <c r="X501" s="2">
        <v>740</v>
      </c>
      <c r="Y501" s="2" t="s">
        <v>83</v>
      </c>
      <c r="Z501" s="2" t="s">
        <v>84</v>
      </c>
      <c r="AA501" s="2">
        <v>740</v>
      </c>
      <c r="AB501" s="2" t="s">
        <v>81</v>
      </c>
      <c r="AC501" s="2" t="s">
        <v>84</v>
      </c>
      <c r="AD501" s="2">
        <v>740</v>
      </c>
      <c r="AE501" s="2" t="s">
        <v>81</v>
      </c>
      <c r="AF501" s="2" t="s">
        <v>84</v>
      </c>
      <c r="BE501" s="23" t="str">
        <f t="shared" si="86"/>
        <v>EMF nein</v>
      </c>
      <c r="BF501" s="23" t="str">
        <f t="shared" si="87"/>
        <v/>
      </c>
      <c r="BG501" s="23" t="str">
        <f t="shared" si="88"/>
        <v/>
      </c>
      <c r="BH501" s="23">
        <f t="shared" si="89"/>
        <v>0</v>
      </c>
      <c r="BO501" s="2" t="s">
        <v>2354</v>
      </c>
      <c r="BP501" s="3">
        <v>1</v>
      </c>
      <c r="BQ501" s="2" t="s">
        <v>2355</v>
      </c>
    </row>
    <row r="502" spans="1:69" ht="16.149999999999999" customHeight="1" x14ac:dyDescent="0.25">
      <c r="A502" s="16">
        <v>501</v>
      </c>
      <c r="B502" s="17" t="s">
        <v>69</v>
      </c>
      <c r="C502" s="48" t="s">
        <v>2356</v>
      </c>
      <c r="D502" s="2" t="s">
        <v>896</v>
      </c>
      <c r="E502" s="48" t="s">
        <v>2357</v>
      </c>
      <c r="F502" s="67">
        <v>42426</v>
      </c>
      <c r="G502" s="3">
        <f t="shared" si="91"/>
        <v>2</v>
      </c>
      <c r="H502" s="3">
        <f t="shared" si="83"/>
        <v>2016</v>
      </c>
      <c r="I502" s="19">
        <v>0.31944444444444398</v>
      </c>
      <c r="J502" s="20">
        <f t="shared" si="90"/>
        <v>7</v>
      </c>
      <c r="K502" s="5" t="str">
        <f t="shared" si="85"/>
        <v>ja</v>
      </c>
      <c r="L502" s="21" t="s">
        <v>73</v>
      </c>
      <c r="M502" s="6" t="s">
        <v>74</v>
      </c>
      <c r="N502" s="5">
        <v>61</v>
      </c>
      <c r="O502" s="17" t="s">
        <v>75</v>
      </c>
      <c r="P502" s="17" t="s">
        <v>2358</v>
      </c>
      <c r="R502" s="6" t="s">
        <v>77</v>
      </c>
      <c r="S502" s="2" t="s">
        <v>132</v>
      </c>
      <c r="T502" s="6" t="s">
        <v>154</v>
      </c>
      <c r="X502" s="2">
        <v>261</v>
      </c>
      <c r="Y502" s="2" t="s">
        <v>83</v>
      </c>
      <c r="Z502" s="2" t="s">
        <v>82</v>
      </c>
      <c r="AD502" s="2">
        <v>261</v>
      </c>
      <c r="AE502" s="2" t="s">
        <v>81</v>
      </c>
      <c r="AF502" s="2" t="s">
        <v>82</v>
      </c>
      <c r="BE502" s="23" t="str">
        <f t="shared" si="86"/>
        <v>EMF nein</v>
      </c>
      <c r="BF502" s="23" t="str">
        <f t="shared" si="87"/>
        <v/>
      </c>
      <c r="BG502" s="23" t="str">
        <f t="shared" si="88"/>
        <v/>
      </c>
      <c r="BH502" s="23">
        <f t="shared" si="89"/>
        <v>0</v>
      </c>
      <c r="BO502" s="2" t="s">
        <v>2359</v>
      </c>
      <c r="BP502" s="3">
        <v>1</v>
      </c>
      <c r="BQ502" s="2" t="s">
        <v>2360</v>
      </c>
    </row>
    <row r="503" spans="1:69" ht="16.149999999999999" customHeight="1" x14ac:dyDescent="0.25">
      <c r="A503" s="16">
        <v>502</v>
      </c>
      <c r="B503" s="17" t="s">
        <v>135</v>
      </c>
      <c r="C503" s="48" t="s">
        <v>540</v>
      </c>
      <c r="D503" s="2" t="s">
        <v>124</v>
      </c>
      <c r="E503" s="48" t="s">
        <v>2361</v>
      </c>
      <c r="F503" s="67">
        <v>43055</v>
      </c>
      <c r="G503" s="3">
        <f t="shared" si="91"/>
        <v>11</v>
      </c>
      <c r="H503" s="3">
        <f t="shared" si="83"/>
        <v>2017</v>
      </c>
      <c r="I503" s="19">
        <v>0.48958333333333298</v>
      </c>
      <c r="J503" s="20">
        <f t="shared" si="90"/>
        <v>11</v>
      </c>
      <c r="K503" s="5" t="str">
        <f t="shared" si="85"/>
        <v>ja</v>
      </c>
      <c r="L503" s="5" t="s">
        <v>91</v>
      </c>
      <c r="M503" s="6" t="s">
        <v>139</v>
      </c>
      <c r="N503" s="5">
        <v>44</v>
      </c>
      <c r="O503" s="2" t="s">
        <v>140</v>
      </c>
      <c r="P503" s="17" t="s">
        <v>2362</v>
      </c>
      <c r="R503" s="6" t="s">
        <v>77</v>
      </c>
      <c r="T503" s="22"/>
      <c r="U503" s="2" t="s">
        <v>74</v>
      </c>
      <c r="V503" s="2" t="s">
        <v>79</v>
      </c>
      <c r="X503" s="2">
        <v>18</v>
      </c>
      <c r="Y503" s="2" t="s">
        <v>94</v>
      </c>
      <c r="Z503" s="2" t="s">
        <v>82</v>
      </c>
      <c r="AA503" s="2">
        <v>18</v>
      </c>
      <c r="AB503" s="2" t="s">
        <v>94</v>
      </c>
      <c r="AC503" s="2" t="s">
        <v>82</v>
      </c>
      <c r="AD503" s="2">
        <v>18</v>
      </c>
      <c r="AE503" s="2" t="s">
        <v>94</v>
      </c>
      <c r="AF503" s="2" t="s">
        <v>82</v>
      </c>
      <c r="BE503" s="23" t="str">
        <f t="shared" si="86"/>
        <v>EMF nein</v>
      </c>
      <c r="BF503" s="23" t="str">
        <f t="shared" si="87"/>
        <v/>
      </c>
      <c r="BG503" s="23" t="str">
        <f t="shared" si="88"/>
        <v/>
      </c>
      <c r="BH503" s="23">
        <f t="shared" si="89"/>
        <v>0</v>
      </c>
      <c r="BO503" s="2" t="s">
        <v>2363</v>
      </c>
      <c r="BP503" s="3">
        <v>1</v>
      </c>
      <c r="BQ503" s="2" t="s">
        <v>2364</v>
      </c>
    </row>
    <row r="504" spans="1:69" ht="16.149999999999999" customHeight="1" x14ac:dyDescent="0.25">
      <c r="A504" s="16">
        <v>503</v>
      </c>
      <c r="B504" s="17" t="s">
        <v>211</v>
      </c>
      <c r="C504" s="48" t="s">
        <v>793</v>
      </c>
      <c r="D504" s="2" t="s">
        <v>158</v>
      </c>
      <c r="E504" s="48" t="s">
        <v>2365</v>
      </c>
      <c r="F504" s="67">
        <v>43056</v>
      </c>
      <c r="G504" s="3">
        <f t="shared" si="91"/>
        <v>11</v>
      </c>
      <c r="H504" s="3">
        <f t="shared" si="83"/>
        <v>2017</v>
      </c>
      <c r="I504" s="19">
        <v>0.48958333333333298</v>
      </c>
      <c r="J504" s="20">
        <f t="shared" si="90"/>
        <v>11</v>
      </c>
      <c r="K504" s="5" t="str">
        <f t="shared" si="85"/>
        <v>ja</v>
      </c>
      <c r="L504" s="5" t="s">
        <v>91</v>
      </c>
      <c r="M504" s="6" t="s">
        <v>74</v>
      </c>
      <c r="O504" s="17" t="s">
        <v>75</v>
      </c>
      <c r="P504" s="17" t="s">
        <v>2366</v>
      </c>
      <c r="R504" s="6" t="s">
        <v>77</v>
      </c>
      <c r="T504" s="22"/>
      <c r="U504" s="2" t="s">
        <v>115</v>
      </c>
      <c r="V504" s="2" t="s">
        <v>79</v>
      </c>
      <c r="X504" s="2">
        <v>197</v>
      </c>
      <c r="Y504" s="2" t="s">
        <v>81</v>
      </c>
      <c r="Z504" s="2" t="s">
        <v>82</v>
      </c>
      <c r="AD504" s="2">
        <v>197</v>
      </c>
      <c r="AE504" s="2" t="s">
        <v>81</v>
      </c>
      <c r="AF504" s="2" t="s">
        <v>82</v>
      </c>
      <c r="BE504" s="23" t="str">
        <f t="shared" si="86"/>
        <v>EMF nein</v>
      </c>
      <c r="BF504" s="23" t="str">
        <f t="shared" si="87"/>
        <v/>
      </c>
      <c r="BG504" s="23" t="str">
        <f t="shared" si="88"/>
        <v/>
      </c>
      <c r="BH504" s="23">
        <f t="shared" si="89"/>
        <v>0</v>
      </c>
      <c r="BO504" s="2" t="s">
        <v>2367</v>
      </c>
      <c r="BP504" s="3">
        <v>1</v>
      </c>
      <c r="BQ504" s="2" t="s">
        <v>2368</v>
      </c>
    </row>
    <row r="505" spans="1:69" ht="16.149999999999999" customHeight="1" x14ac:dyDescent="0.25">
      <c r="A505" s="16">
        <v>504</v>
      </c>
      <c r="B505" s="17" t="s">
        <v>69</v>
      </c>
      <c r="C505" s="48" t="s">
        <v>2369</v>
      </c>
      <c r="D505" s="2" t="s">
        <v>137</v>
      </c>
      <c r="E505" s="48" t="s">
        <v>247</v>
      </c>
      <c r="F505" s="67">
        <v>42885</v>
      </c>
      <c r="G505" s="3">
        <f t="shared" si="91"/>
        <v>5</v>
      </c>
      <c r="H505" s="3">
        <f t="shared" si="83"/>
        <v>2017</v>
      </c>
      <c r="I505" s="19">
        <v>0.40972222222222199</v>
      </c>
      <c r="J505" s="20">
        <f t="shared" si="90"/>
        <v>9</v>
      </c>
      <c r="K505" s="5" t="str">
        <f t="shared" si="85"/>
        <v>ja</v>
      </c>
      <c r="L505" s="5" t="s">
        <v>91</v>
      </c>
      <c r="M505" s="6" t="s">
        <v>74</v>
      </c>
      <c r="N505" s="5">
        <v>39</v>
      </c>
      <c r="O505" s="17" t="s">
        <v>75</v>
      </c>
      <c r="P505" s="17" t="s">
        <v>2370</v>
      </c>
      <c r="Q505" s="6" t="s">
        <v>186</v>
      </c>
      <c r="R505" s="6" t="s">
        <v>77</v>
      </c>
      <c r="T505" s="22"/>
      <c r="X505" s="2">
        <v>33</v>
      </c>
      <c r="Y505" s="2" t="s">
        <v>81</v>
      </c>
      <c r="Z505" s="2" t="s">
        <v>84</v>
      </c>
      <c r="AA505" s="2">
        <v>33</v>
      </c>
      <c r="AB505" s="2" t="s">
        <v>81</v>
      </c>
      <c r="AC505" s="2" t="s">
        <v>84</v>
      </c>
      <c r="AD505" s="2">
        <v>33</v>
      </c>
      <c r="AE505" s="2" t="s">
        <v>83</v>
      </c>
      <c r="AF505" s="2" t="s">
        <v>84</v>
      </c>
      <c r="BE505" s="23" t="str">
        <f t="shared" si="86"/>
        <v>EMF nein</v>
      </c>
      <c r="BF505" s="23" t="str">
        <f t="shared" si="87"/>
        <v/>
      </c>
      <c r="BG505" s="23" t="str">
        <f t="shared" si="88"/>
        <v/>
      </c>
      <c r="BH505" s="23">
        <f t="shared" si="89"/>
        <v>0</v>
      </c>
      <c r="BO505" s="2" t="s">
        <v>2371</v>
      </c>
      <c r="BP505" s="3">
        <v>1</v>
      </c>
      <c r="BQ505" s="2" t="s">
        <v>2372</v>
      </c>
    </row>
    <row r="506" spans="1:69" ht="16.149999999999999" customHeight="1" x14ac:dyDescent="0.25">
      <c r="A506" s="16">
        <v>505</v>
      </c>
      <c r="B506" s="17" t="s">
        <v>69</v>
      </c>
      <c r="C506" s="48" t="s">
        <v>2373</v>
      </c>
      <c r="D506" s="2" t="s">
        <v>145</v>
      </c>
      <c r="E506" s="48" t="s">
        <v>2374</v>
      </c>
      <c r="F506" s="67">
        <v>42888</v>
      </c>
      <c r="G506" s="3">
        <f t="shared" si="91"/>
        <v>6</v>
      </c>
      <c r="H506" s="3">
        <f t="shared" si="83"/>
        <v>2017</v>
      </c>
      <c r="I506" s="19">
        <v>0.8125</v>
      </c>
      <c r="J506" s="20">
        <f t="shared" si="90"/>
        <v>19</v>
      </c>
      <c r="K506" s="5" t="str">
        <f t="shared" si="85"/>
        <v>ja</v>
      </c>
      <c r="L506" s="5" t="s">
        <v>91</v>
      </c>
      <c r="M506" s="6" t="s">
        <v>74</v>
      </c>
      <c r="N506" s="5">
        <v>47</v>
      </c>
      <c r="O506" s="17" t="s">
        <v>75</v>
      </c>
      <c r="P506" s="17" t="s">
        <v>2375</v>
      </c>
      <c r="R506" s="6" t="s">
        <v>77</v>
      </c>
      <c r="S506" s="2" t="s">
        <v>132</v>
      </c>
      <c r="T506" s="6" t="s">
        <v>108</v>
      </c>
      <c r="X506" s="2">
        <v>364</v>
      </c>
      <c r="Y506" s="2" t="s">
        <v>81</v>
      </c>
      <c r="Z506" s="2" t="s">
        <v>82</v>
      </c>
      <c r="AA506" s="2">
        <v>364</v>
      </c>
      <c r="AB506" s="2" t="s">
        <v>81</v>
      </c>
      <c r="AC506" s="2" t="s">
        <v>82</v>
      </c>
      <c r="AD506" s="2">
        <v>364</v>
      </c>
      <c r="AE506" s="2" t="s">
        <v>83</v>
      </c>
      <c r="AF506" s="2" t="s">
        <v>82</v>
      </c>
      <c r="AJ506" s="2">
        <v>571</v>
      </c>
      <c r="AK506" s="2" t="s">
        <v>81</v>
      </c>
      <c r="AL506" s="2" t="s">
        <v>84</v>
      </c>
      <c r="AP506" s="2">
        <v>571</v>
      </c>
      <c r="AQ506" s="2" t="s">
        <v>81</v>
      </c>
      <c r="AR506" s="2" t="s">
        <v>84</v>
      </c>
      <c r="BE506" s="23" t="str">
        <f t="shared" si="86"/>
        <v>EMF ja</v>
      </c>
      <c r="BF506" s="23">
        <f t="shared" si="87"/>
        <v>7</v>
      </c>
      <c r="BG506" s="23" t="str">
        <f t="shared" si="88"/>
        <v>&lt;100m</v>
      </c>
      <c r="BH506" s="23">
        <f t="shared" si="89"/>
        <v>1</v>
      </c>
      <c r="BK506" s="2" t="s">
        <v>110</v>
      </c>
      <c r="BL506" s="2">
        <v>7</v>
      </c>
      <c r="BO506" s="2" t="s">
        <v>2376</v>
      </c>
      <c r="BP506" s="3">
        <v>1</v>
      </c>
      <c r="BQ506" s="2" t="s">
        <v>2377</v>
      </c>
    </row>
    <row r="507" spans="1:69" ht="16.149999999999999" customHeight="1" x14ac:dyDescent="0.25">
      <c r="A507" s="16">
        <v>506</v>
      </c>
      <c r="B507" s="17" t="s">
        <v>69</v>
      </c>
      <c r="C507" s="48" t="s">
        <v>2378</v>
      </c>
      <c r="D507" s="2" t="s">
        <v>158</v>
      </c>
      <c r="E507" s="48" t="s">
        <v>2379</v>
      </c>
      <c r="F507" s="67">
        <v>42892</v>
      </c>
      <c r="G507" s="3">
        <f t="shared" si="91"/>
        <v>6</v>
      </c>
      <c r="H507" s="3">
        <f t="shared" si="83"/>
        <v>2017</v>
      </c>
      <c r="I507" s="19">
        <v>0.46180555555555602</v>
      </c>
      <c r="J507" s="20">
        <f t="shared" si="90"/>
        <v>11</v>
      </c>
      <c r="K507" s="5" t="str">
        <f t="shared" si="85"/>
        <v>ja</v>
      </c>
      <c r="L507" s="5" t="s">
        <v>91</v>
      </c>
      <c r="M507" s="6" t="s">
        <v>74</v>
      </c>
      <c r="N507" s="5">
        <v>72</v>
      </c>
      <c r="O507" s="17" t="s">
        <v>75</v>
      </c>
      <c r="P507" s="17" t="s">
        <v>2380</v>
      </c>
      <c r="S507" s="2" t="s">
        <v>132</v>
      </c>
      <c r="T507" s="6" t="s">
        <v>202</v>
      </c>
      <c r="X507" s="2">
        <v>85</v>
      </c>
      <c r="Y507" s="2" t="s">
        <v>81</v>
      </c>
      <c r="Z507" s="2" t="s">
        <v>161</v>
      </c>
      <c r="AA507" s="2">
        <v>85</v>
      </c>
      <c r="AB507" s="2" t="s">
        <v>81</v>
      </c>
      <c r="AC507" s="2" t="s">
        <v>161</v>
      </c>
      <c r="AD507" s="2">
        <v>85</v>
      </c>
      <c r="AE507" s="2" t="s">
        <v>81</v>
      </c>
      <c r="AF507" s="2" t="s">
        <v>161</v>
      </c>
      <c r="BE507" s="23" t="str">
        <f t="shared" si="86"/>
        <v>EMF nein</v>
      </c>
      <c r="BF507" s="23" t="str">
        <f t="shared" si="87"/>
        <v/>
      </c>
      <c r="BG507" s="23" t="str">
        <f t="shared" si="88"/>
        <v/>
      </c>
      <c r="BH507" s="23">
        <f t="shared" si="89"/>
        <v>0</v>
      </c>
      <c r="BP507" s="3">
        <v>1</v>
      </c>
      <c r="BQ507" s="2" t="s">
        <v>2381</v>
      </c>
    </row>
    <row r="508" spans="1:69" ht="16.149999999999999" customHeight="1" x14ac:dyDescent="0.25">
      <c r="A508" s="16">
        <v>507</v>
      </c>
      <c r="B508" s="17" t="s">
        <v>69</v>
      </c>
      <c r="C508" s="48" t="s">
        <v>2382</v>
      </c>
      <c r="D508" s="2" t="s">
        <v>151</v>
      </c>
      <c r="E508" s="48" t="s">
        <v>2383</v>
      </c>
      <c r="F508" s="67">
        <v>42898</v>
      </c>
      <c r="G508" s="3">
        <f t="shared" si="91"/>
        <v>6</v>
      </c>
      <c r="H508" s="3">
        <f t="shared" si="83"/>
        <v>2017</v>
      </c>
      <c r="I508" s="19">
        <v>0.74652777777777801</v>
      </c>
      <c r="J508" s="20">
        <f t="shared" si="90"/>
        <v>17</v>
      </c>
      <c r="K508" s="5" t="str">
        <f t="shared" si="85"/>
        <v>ja</v>
      </c>
      <c r="L508" s="5" t="s">
        <v>91</v>
      </c>
      <c r="M508" s="6" t="s">
        <v>100</v>
      </c>
      <c r="N508" s="5">
        <v>56</v>
      </c>
      <c r="O508" s="17" t="s">
        <v>126</v>
      </c>
      <c r="P508" s="17" t="s">
        <v>2384</v>
      </c>
      <c r="Q508" s="6" t="s">
        <v>186</v>
      </c>
      <c r="R508" s="6" t="s">
        <v>77</v>
      </c>
      <c r="S508" s="2" t="s">
        <v>132</v>
      </c>
      <c r="T508" s="6" t="s">
        <v>108</v>
      </c>
      <c r="X508" s="2">
        <v>323</v>
      </c>
      <c r="Y508" s="2" t="s">
        <v>81</v>
      </c>
      <c r="Z508" s="2" t="s">
        <v>84</v>
      </c>
      <c r="AA508" s="2">
        <v>323</v>
      </c>
      <c r="AB508" s="2" t="s">
        <v>81</v>
      </c>
      <c r="AC508" s="2" t="s">
        <v>84</v>
      </c>
      <c r="AD508" s="2">
        <v>323</v>
      </c>
      <c r="AE508" s="2" t="s">
        <v>81</v>
      </c>
      <c r="AF508" s="2" t="s">
        <v>84</v>
      </c>
      <c r="AJ508" s="2">
        <v>382</v>
      </c>
      <c r="AK508" s="2" t="s">
        <v>81</v>
      </c>
      <c r="AL508" s="2" t="s">
        <v>84</v>
      </c>
      <c r="AM508" s="2">
        <v>382</v>
      </c>
      <c r="AN508" s="2" t="s">
        <v>81</v>
      </c>
      <c r="AO508" s="2" t="s">
        <v>84</v>
      </c>
      <c r="AP508" s="2" t="s">
        <v>109</v>
      </c>
      <c r="AQ508" s="2" t="s">
        <v>81</v>
      </c>
      <c r="AR508" s="2" t="s">
        <v>84</v>
      </c>
      <c r="BE508" s="23" t="str">
        <f t="shared" si="86"/>
        <v>EMF nein</v>
      </c>
      <c r="BF508" s="23" t="str">
        <f t="shared" si="87"/>
        <v/>
      </c>
      <c r="BG508" s="23" t="str">
        <f t="shared" si="88"/>
        <v/>
      </c>
      <c r="BH508" s="23">
        <f t="shared" si="89"/>
        <v>0</v>
      </c>
      <c r="BO508" s="2" t="s">
        <v>2385</v>
      </c>
      <c r="BP508" s="3">
        <v>1</v>
      </c>
      <c r="BQ508" s="2" t="s">
        <v>2386</v>
      </c>
    </row>
    <row r="509" spans="1:69" ht="16.149999999999999" customHeight="1" x14ac:dyDescent="0.25">
      <c r="A509" s="16">
        <v>508</v>
      </c>
      <c r="B509" s="17" t="s">
        <v>211</v>
      </c>
      <c r="C509" s="48" t="s">
        <v>2387</v>
      </c>
      <c r="D509" s="2" t="s">
        <v>158</v>
      </c>
      <c r="E509" s="48" t="s">
        <v>2388</v>
      </c>
      <c r="F509" s="67">
        <v>43056</v>
      </c>
      <c r="G509" s="3">
        <f t="shared" si="91"/>
        <v>11</v>
      </c>
      <c r="H509" s="3">
        <f t="shared" si="83"/>
        <v>2017</v>
      </c>
      <c r="I509" s="19">
        <v>0.30902777777777801</v>
      </c>
      <c r="J509" s="20">
        <f t="shared" si="90"/>
        <v>7</v>
      </c>
      <c r="K509" s="5" t="str">
        <f t="shared" si="85"/>
        <v>ja</v>
      </c>
      <c r="L509" s="5" t="s">
        <v>91</v>
      </c>
      <c r="M509" s="6" t="s">
        <v>100</v>
      </c>
      <c r="N509" s="5">
        <v>36</v>
      </c>
      <c r="O509" s="17" t="s">
        <v>75</v>
      </c>
      <c r="P509" s="17" t="s">
        <v>2389</v>
      </c>
      <c r="Q509" s="6" t="s">
        <v>186</v>
      </c>
      <c r="R509" s="6" t="s">
        <v>77</v>
      </c>
      <c r="T509" s="22" t="s">
        <v>79</v>
      </c>
      <c r="U509" s="2" t="s">
        <v>354</v>
      </c>
      <c r="X509" s="2">
        <v>56</v>
      </c>
      <c r="Y509" s="2" t="s">
        <v>81</v>
      </c>
      <c r="Z509" s="2" t="s">
        <v>84</v>
      </c>
      <c r="AA509" s="2">
        <v>56</v>
      </c>
      <c r="AB509" s="2" t="s">
        <v>81</v>
      </c>
      <c r="AC509" s="2" t="s">
        <v>84</v>
      </c>
      <c r="AD509" s="2">
        <v>56</v>
      </c>
      <c r="AE509" s="2" t="s">
        <v>81</v>
      </c>
      <c r="AF509" s="2" t="s">
        <v>84</v>
      </c>
      <c r="AJ509" s="2">
        <v>56</v>
      </c>
      <c r="AK509" s="2" t="s">
        <v>81</v>
      </c>
      <c r="AL509" s="2" t="s">
        <v>84</v>
      </c>
      <c r="AP509" s="2">
        <v>56</v>
      </c>
      <c r="AQ509" s="2" t="s">
        <v>81</v>
      </c>
      <c r="AR509" s="2" t="s">
        <v>84</v>
      </c>
      <c r="BE509" s="23" t="str">
        <f t="shared" si="86"/>
        <v>EMF nein</v>
      </c>
      <c r="BF509" s="23" t="str">
        <f t="shared" si="87"/>
        <v/>
      </c>
      <c r="BG509" s="23" t="str">
        <f t="shared" si="88"/>
        <v/>
      </c>
      <c r="BH509" s="23">
        <f t="shared" si="89"/>
        <v>0</v>
      </c>
      <c r="BO509" s="2" t="s">
        <v>2390</v>
      </c>
      <c r="BP509" s="3">
        <v>1</v>
      </c>
      <c r="BQ509" s="2" t="s">
        <v>2391</v>
      </c>
    </row>
    <row r="510" spans="1:69" ht="16.149999999999999" customHeight="1" x14ac:dyDescent="0.25">
      <c r="A510" s="16">
        <v>509</v>
      </c>
      <c r="B510" s="17" t="s">
        <v>69</v>
      </c>
      <c r="C510" s="48" t="s">
        <v>381</v>
      </c>
      <c r="D510" s="2" t="s">
        <v>172</v>
      </c>
      <c r="E510" s="48" t="s">
        <v>1176</v>
      </c>
      <c r="F510" s="67">
        <v>42910</v>
      </c>
      <c r="G510" s="3">
        <f t="shared" si="91"/>
        <v>6</v>
      </c>
      <c r="H510" s="3">
        <f t="shared" si="83"/>
        <v>2017</v>
      </c>
      <c r="I510" s="19">
        <v>0.63541666666666696</v>
      </c>
      <c r="J510" s="20">
        <f t="shared" si="90"/>
        <v>15</v>
      </c>
      <c r="K510" s="5" t="str">
        <f t="shared" si="85"/>
        <v>ja</v>
      </c>
      <c r="L510" s="5" t="s">
        <v>91</v>
      </c>
      <c r="M510" s="6" t="s">
        <v>74</v>
      </c>
      <c r="N510" s="5">
        <v>87</v>
      </c>
      <c r="O510" s="17" t="s">
        <v>75</v>
      </c>
      <c r="P510" s="17" t="s">
        <v>2392</v>
      </c>
      <c r="R510" s="6" t="s">
        <v>77</v>
      </c>
      <c r="S510" s="2" t="s">
        <v>132</v>
      </c>
      <c r="T510" s="22"/>
      <c r="X510" s="2">
        <v>74</v>
      </c>
      <c r="Y510" s="2" t="s">
        <v>81</v>
      </c>
      <c r="Z510" s="2" t="s">
        <v>84</v>
      </c>
      <c r="AA510" s="2">
        <v>74</v>
      </c>
      <c r="AB510" s="2" t="s">
        <v>81</v>
      </c>
      <c r="AC510" s="2" t="s">
        <v>84</v>
      </c>
      <c r="AD510" s="2">
        <v>74</v>
      </c>
      <c r="AE510" s="2" t="s">
        <v>81</v>
      </c>
      <c r="AF510" s="2" t="s">
        <v>84</v>
      </c>
      <c r="AJ510" s="73">
        <v>64</v>
      </c>
      <c r="AK510" s="2" t="s">
        <v>83</v>
      </c>
      <c r="AL510" s="73" t="s">
        <v>161</v>
      </c>
      <c r="BE510" s="23" t="str">
        <f t="shared" si="86"/>
        <v>EMF nein</v>
      </c>
      <c r="BF510" s="23" t="str">
        <f t="shared" si="87"/>
        <v/>
      </c>
      <c r="BG510" s="23" t="str">
        <f t="shared" si="88"/>
        <v/>
      </c>
      <c r="BH510" s="23">
        <f t="shared" si="89"/>
        <v>0</v>
      </c>
      <c r="BO510" s="2" t="s">
        <v>2393</v>
      </c>
      <c r="BP510" s="3">
        <v>1</v>
      </c>
      <c r="BQ510" s="2" t="s">
        <v>2394</v>
      </c>
    </row>
    <row r="511" spans="1:69" ht="16.149999999999999" customHeight="1" x14ac:dyDescent="0.25">
      <c r="A511" s="16">
        <v>510</v>
      </c>
      <c r="B511" s="17" t="s">
        <v>69</v>
      </c>
      <c r="C511" s="48" t="s">
        <v>2395</v>
      </c>
      <c r="D511" s="2" t="s">
        <v>89</v>
      </c>
      <c r="E511" s="48" t="s">
        <v>2396</v>
      </c>
      <c r="F511" s="67">
        <v>42911</v>
      </c>
      <c r="G511" s="3">
        <f t="shared" si="91"/>
        <v>6</v>
      </c>
      <c r="H511" s="3">
        <f t="shared" si="83"/>
        <v>2017</v>
      </c>
      <c r="I511" s="19">
        <v>0.62847222222222199</v>
      </c>
      <c r="J511" s="20">
        <f t="shared" si="90"/>
        <v>15</v>
      </c>
      <c r="K511" s="5" t="str">
        <f t="shared" si="85"/>
        <v>ja</v>
      </c>
      <c r="L511" s="5" t="s">
        <v>91</v>
      </c>
      <c r="M511" s="6" t="s">
        <v>74</v>
      </c>
      <c r="N511" s="5">
        <v>69</v>
      </c>
      <c r="O511" s="17" t="s">
        <v>126</v>
      </c>
      <c r="P511" s="17" t="s">
        <v>2397</v>
      </c>
      <c r="R511" s="6" t="s">
        <v>77</v>
      </c>
      <c r="T511" s="6" t="s">
        <v>154</v>
      </c>
      <c r="V511" s="2" t="s">
        <v>79</v>
      </c>
      <c r="AA511" s="2">
        <v>56</v>
      </c>
      <c r="AB511" s="2" t="s">
        <v>81</v>
      </c>
      <c r="AC511" s="2" t="s">
        <v>84</v>
      </c>
      <c r="BE511" s="23" t="str">
        <f t="shared" si="86"/>
        <v>EMF nein</v>
      </c>
      <c r="BF511" s="23" t="str">
        <f t="shared" si="87"/>
        <v/>
      </c>
      <c r="BG511" s="23" t="str">
        <f t="shared" si="88"/>
        <v/>
      </c>
      <c r="BH511" s="23">
        <f t="shared" si="89"/>
        <v>0</v>
      </c>
      <c r="BO511" s="2" t="s">
        <v>2398</v>
      </c>
      <c r="BP511" s="3">
        <v>1</v>
      </c>
      <c r="BQ511" s="2" t="s">
        <v>2399</v>
      </c>
    </row>
    <row r="512" spans="1:69" ht="16.149999999999999" customHeight="1" x14ac:dyDescent="0.25">
      <c r="A512" s="16">
        <v>511</v>
      </c>
      <c r="B512" s="17" t="s">
        <v>69</v>
      </c>
      <c r="C512" s="48" t="s">
        <v>2400</v>
      </c>
      <c r="D512" s="2" t="s">
        <v>89</v>
      </c>
      <c r="E512" s="48" t="s">
        <v>1726</v>
      </c>
      <c r="F512" s="67">
        <v>42912</v>
      </c>
      <c r="G512" s="3">
        <f t="shared" si="91"/>
        <v>6</v>
      </c>
      <c r="H512" s="3">
        <f t="shared" si="83"/>
        <v>2017</v>
      </c>
      <c r="I512" s="19">
        <v>0.52083333333333304</v>
      </c>
      <c r="J512" s="20">
        <f t="shared" si="90"/>
        <v>12</v>
      </c>
      <c r="K512" s="5" t="str">
        <f t="shared" si="85"/>
        <v>ja</v>
      </c>
      <c r="L512" s="5" t="s">
        <v>91</v>
      </c>
      <c r="M512" s="6" t="s">
        <v>100</v>
      </c>
      <c r="N512" s="5">
        <v>47</v>
      </c>
      <c r="O512" s="17" t="s">
        <v>126</v>
      </c>
      <c r="P512" s="17" t="s">
        <v>21861</v>
      </c>
      <c r="R512" s="6" t="s">
        <v>77</v>
      </c>
      <c r="T512" s="22" t="s">
        <v>79</v>
      </c>
      <c r="X512" s="2">
        <v>207</v>
      </c>
      <c r="Y512" s="2" t="s">
        <v>83</v>
      </c>
      <c r="Z512" s="2" t="s">
        <v>84</v>
      </c>
      <c r="AA512" s="2">
        <v>207</v>
      </c>
      <c r="AB512" s="2" t="s">
        <v>81</v>
      </c>
      <c r="AC512" s="2" t="s">
        <v>84</v>
      </c>
      <c r="AD512" s="2">
        <v>207</v>
      </c>
      <c r="AE512" s="2" t="s">
        <v>81</v>
      </c>
      <c r="AF512" s="2" t="s">
        <v>84</v>
      </c>
      <c r="BE512" s="23" t="str">
        <f t="shared" si="86"/>
        <v>EMF ja</v>
      </c>
      <c r="BF512" s="23">
        <f t="shared" si="87"/>
        <v>170</v>
      </c>
      <c r="BG512" s="23" t="str">
        <f t="shared" si="88"/>
        <v>100-499m</v>
      </c>
      <c r="BH512" s="23">
        <f t="shared" si="89"/>
        <v>1</v>
      </c>
      <c r="BI512" s="2" t="s">
        <v>162</v>
      </c>
      <c r="BJ512" s="2">
        <v>170</v>
      </c>
      <c r="BP512" s="3">
        <v>1</v>
      </c>
      <c r="BQ512" s="2" t="s">
        <v>2401</v>
      </c>
    </row>
    <row r="513" spans="1:70" ht="16.149999999999999" customHeight="1" x14ac:dyDescent="0.25">
      <c r="A513" s="16">
        <v>512</v>
      </c>
      <c r="B513" s="17" t="s">
        <v>69</v>
      </c>
      <c r="C513" s="48" t="s">
        <v>2402</v>
      </c>
      <c r="D513" s="2" t="s">
        <v>896</v>
      </c>
      <c r="E513" s="48" t="s">
        <v>2403</v>
      </c>
      <c r="F513" s="67">
        <v>42912</v>
      </c>
      <c r="G513" s="3">
        <f t="shared" si="91"/>
        <v>6</v>
      </c>
      <c r="H513" s="3">
        <f t="shared" si="83"/>
        <v>2017</v>
      </c>
      <c r="I513" s="19">
        <v>0.64583333333333304</v>
      </c>
      <c r="J513" s="20">
        <f t="shared" si="90"/>
        <v>15</v>
      </c>
      <c r="K513" s="5" t="str">
        <f t="shared" si="85"/>
        <v>ja</v>
      </c>
      <c r="L513" s="5" t="s">
        <v>91</v>
      </c>
      <c r="M513" s="6" t="s">
        <v>74</v>
      </c>
      <c r="N513" s="5">
        <v>60</v>
      </c>
      <c r="O513" s="2" t="s">
        <v>140</v>
      </c>
      <c r="P513" s="17" t="s">
        <v>2404</v>
      </c>
      <c r="R513" s="6" t="s">
        <v>77</v>
      </c>
      <c r="T513" s="6" t="s">
        <v>154</v>
      </c>
      <c r="X513" s="2">
        <v>188</v>
      </c>
      <c r="Y513" s="2" t="s">
        <v>83</v>
      </c>
      <c r="Z513" s="2" t="s">
        <v>82</v>
      </c>
      <c r="AA513" s="2">
        <v>188</v>
      </c>
      <c r="AB513" s="2" t="s">
        <v>81</v>
      </c>
      <c r="AC513" s="2" t="s">
        <v>84</v>
      </c>
      <c r="AD513" s="2">
        <v>188</v>
      </c>
      <c r="AE513" s="2" t="s">
        <v>81</v>
      </c>
      <c r="AF513" s="2" t="s">
        <v>82</v>
      </c>
      <c r="AM513" s="2">
        <v>174</v>
      </c>
      <c r="AN513" s="2" t="s">
        <v>94</v>
      </c>
      <c r="AO513" s="2" t="s">
        <v>84</v>
      </c>
      <c r="AP513" s="2">
        <v>174</v>
      </c>
      <c r="AQ513" s="2" t="s">
        <v>94</v>
      </c>
      <c r="AR513" s="2" t="s">
        <v>84</v>
      </c>
      <c r="BE513" s="23" t="str">
        <f t="shared" si="86"/>
        <v>EMF nein</v>
      </c>
      <c r="BF513" s="23" t="str">
        <f t="shared" si="87"/>
        <v/>
      </c>
      <c r="BG513" s="23" t="str">
        <f t="shared" si="88"/>
        <v/>
      </c>
      <c r="BH513" s="23">
        <f t="shared" si="89"/>
        <v>0</v>
      </c>
      <c r="BO513" s="2" t="s">
        <v>2405</v>
      </c>
      <c r="BP513" s="3">
        <v>1</v>
      </c>
      <c r="BQ513" s="2" t="s">
        <v>2406</v>
      </c>
    </row>
    <row r="514" spans="1:70" ht="16.149999999999999" customHeight="1" x14ac:dyDescent="0.25">
      <c r="A514" s="16">
        <v>513</v>
      </c>
      <c r="B514" s="17" t="s">
        <v>211</v>
      </c>
      <c r="C514" s="48" t="s">
        <v>289</v>
      </c>
      <c r="D514" s="2" t="s">
        <v>290</v>
      </c>
      <c r="E514" s="48" t="s">
        <v>2407</v>
      </c>
      <c r="F514" s="67">
        <v>42612</v>
      </c>
      <c r="G514" s="3">
        <f t="shared" si="91"/>
        <v>8</v>
      </c>
      <c r="H514" s="3">
        <f t="shared" si="83"/>
        <v>2016</v>
      </c>
      <c r="I514" s="19">
        <v>0.52083333333333304</v>
      </c>
      <c r="J514" s="20">
        <f t="shared" si="90"/>
        <v>12</v>
      </c>
      <c r="K514" s="5" t="str">
        <f t="shared" si="85"/>
        <v>ja</v>
      </c>
      <c r="L514" s="5" t="s">
        <v>91</v>
      </c>
      <c r="M514" s="6" t="s">
        <v>74</v>
      </c>
      <c r="O514" s="17" t="s">
        <v>75</v>
      </c>
      <c r="P514" s="17" t="s">
        <v>2408</v>
      </c>
      <c r="R514" s="6" t="s">
        <v>77</v>
      </c>
      <c r="T514" s="6" t="s">
        <v>154</v>
      </c>
      <c r="X514" s="2">
        <v>40</v>
      </c>
      <c r="Y514" s="2" t="s">
        <v>83</v>
      </c>
      <c r="Z514" s="2" t="s">
        <v>82</v>
      </c>
      <c r="AA514" s="2">
        <v>40</v>
      </c>
      <c r="AB514" s="2" t="s">
        <v>94</v>
      </c>
      <c r="AC514" s="2" t="s">
        <v>82</v>
      </c>
      <c r="AD514" s="2">
        <v>40</v>
      </c>
      <c r="AE514" s="2" t="s">
        <v>83</v>
      </c>
      <c r="AF514" s="2" t="s">
        <v>82</v>
      </c>
      <c r="BE514" s="23" t="str">
        <f t="shared" si="86"/>
        <v>EMF nein</v>
      </c>
      <c r="BF514" s="23" t="str">
        <f t="shared" si="87"/>
        <v/>
      </c>
      <c r="BG514" s="23" t="str">
        <f t="shared" si="88"/>
        <v/>
      </c>
      <c r="BH514" s="23">
        <f t="shared" si="89"/>
        <v>0</v>
      </c>
      <c r="BO514" s="2" t="s">
        <v>2409</v>
      </c>
      <c r="BP514" s="3">
        <v>1</v>
      </c>
      <c r="BQ514" s="2" t="s">
        <v>2410</v>
      </c>
    </row>
    <row r="515" spans="1:70" ht="16.149999999999999" customHeight="1" x14ac:dyDescent="0.25">
      <c r="A515" s="16">
        <v>514</v>
      </c>
      <c r="B515" s="17" t="s">
        <v>211</v>
      </c>
      <c r="C515" s="48" t="s">
        <v>545</v>
      </c>
      <c r="D515" s="2" t="s">
        <v>348</v>
      </c>
      <c r="E515" s="48" t="s">
        <v>2411</v>
      </c>
      <c r="F515" s="67">
        <v>42615</v>
      </c>
      <c r="G515" s="3">
        <f t="shared" si="91"/>
        <v>9</v>
      </c>
      <c r="H515" s="3">
        <f t="shared" ref="H515:H578" si="92">IF(F515&lt;&gt;"",YEAR(F515),"")</f>
        <v>2016</v>
      </c>
      <c r="I515" s="19">
        <v>0.1875</v>
      </c>
      <c r="J515" s="20">
        <f t="shared" si="90"/>
        <v>4</v>
      </c>
      <c r="K515" s="5" t="str">
        <f t="shared" si="85"/>
        <v>ja</v>
      </c>
      <c r="L515" s="21" t="s">
        <v>73</v>
      </c>
      <c r="M515" s="6" t="s">
        <v>74</v>
      </c>
      <c r="N515" s="5">
        <v>21</v>
      </c>
      <c r="O515" s="17" t="s">
        <v>75</v>
      </c>
      <c r="P515" s="17" t="s">
        <v>2412</v>
      </c>
      <c r="R515" s="6" t="s">
        <v>77</v>
      </c>
      <c r="T515" s="22" t="s">
        <v>79</v>
      </c>
      <c r="X515" s="2">
        <v>683</v>
      </c>
      <c r="Y515" s="2" t="s">
        <v>81</v>
      </c>
      <c r="Z515" s="2" t="s">
        <v>161</v>
      </c>
      <c r="AA515" s="2">
        <v>683</v>
      </c>
      <c r="AB515" s="2" t="s">
        <v>81</v>
      </c>
      <c r="AC515" s="2" t="s">
        <v>161</v>
      </c>
      <c r="AD515" s="2">
        <v>683</v>
      </c>
      <c r="AE515" s="2" t="s">
        <v>81</v>
      </c>
      <c r="AF515" s="2" t="s">
        <v>161</v>
      </c>
      <c r="AJ515" s="2">
        <v>526</v>
      </c>
      <c r="AK515" s="2" t="s">
        <v>81</v>
      </c>
      <c r="AL515" s="2" t="s">
        <v>84</v>
      </c>
      <c r="AM515" s="2">
        <v>526</v>
      </c>
      <c r="AN515" s="2" t="s">
        <v>94</v>
      </c>
      <c r="AO515" s="2" t="s">
        <v>84</v>
      </c>
      <c r="AV515" s="1">
        <v>758</v>
      </c>
      <c r="AW515" s="1" t="s">
        <v>81</v>
      </c>
      <c r="BE515" s="23" t="str">
        <f t="shared" si="86"/>
        <v>EMF nein</v>
      </c>
      <c r="BF515" s="23" t="str">
        <f t="shared" si="87"/>
        <v/>
      </c>
      <c r="BG515" s="23" t="str">
        <f t="shared" si="88"/>
        <v/>
      </c>
      <c r="BH515" s="23">
        <f t="shared" si="89"/>
        <v>0</v>
      </c>
      <c r="BO515" s="2" t="s">
        <v>2413</v>
      </c>
      <c r="BP515" s="3">
        <v>1</v>
      </c>
      <c r="BQ515" s="2" t="s">
        <v>2414</v>
      </c>
    </row>
    <row r="516" spans="1:70" ht="16.149999999999999" customHeight="1" x14ac:dyDescent="0.25">
      <c r="A516" s="16">
        <v>515</v>
      </c>
      <c r="B516" s="17" t="s">
        <v>87</v>
      </c>
      <c r="C516" s="48" t="s">
        <v>2415</v>
      </c>
      <c r="D516" s="2" t="s">
        <v>124</v>
      </c>
      <c r="E516" s="48" t="s">
        <v>2416</v>
      </c>
      <c r="F516" s="67">
        <v>42577</v>
      </c>
      <c r="G516" s="3">
        <f t="shared" si="91"/>
        <v>7</v>
      </c>
      <c r="H516" s="3">
        <f t="shared" si="92"/>
        <v>2016</v>
      </c>
      <c r="I516" s="19">
        <v>0.38402777777777802</v>
      </c>
      <c r="J516" s="20">
        <f t="shared" si="90"/>
        <v>9</v>
      </c>
      <c r="K516" s="5" t="str">
        <f t="shared" si="85"/>
        <v>ja</v>
      </c>
      <c r="L516" s="5" t="s">
        <v>91</v>
      </c>
      <c r="M516" s="6" t="s">
        <v>74</v>
      </c>
      <c r="N516" s="5">
        <v>76</v>
      </c>
      <c r="O516" s="2" t="s">
        <v>140</v>
      </c>
      <c r="P516" s="17" t="s">
        <v>2417</v>
      </c>
      <c r="Q516" s="6" t="s">
        <v>186</v>
      </c>
      <c r="R516" s="6" t="s">
        <v>77</v>
      </c>
      <c r="S516" s="2" t="s">
        <v>78</v>
      </c>
      <c r="T516" s="22" t="s">
        <v>79</v>
      </c>
      <c r="X516" s="2">
        <v>515</v>
      </c>
      <c r="Y516" s="2" t="s">
        <v>81</v>
      </c>
      <c r="Z516" s="2" t="s">
        <v>82</v>
      </c>
      <c r="AA516" s="2">
        <v>515</v>
      </c>
      <c r="AB516" s="2" t="s">
        <v>81</v>
      </c>
      <c r="AC516" s="2" t="s">
        <v>82</v>
      </c>
      <c r="AD516" s="2">
        <v>515</v>
      </c>
      <c r="AE516" s="2" t="s">
        <v>81</v>
      </c>
      <c r="AF516" s="2" t="s">
        <v>82</v>
      </c>
      <c r="AJ516" s="2">
        <v>403</v>
      </c>
      <c r="AK516" s="2" t="s">
        <v>81</v>
      </c>
      <c r="AL516" s="2" t="s">
        <v>82</v>
      </c>
      <c r="AM516" s="2">
        <v>403</v>
      </c>
      <c r="AN516" s="2" t="s">
        <v>81</v>
      </c>
      <c r="AO516" s="2" t="s">
        <v>82</v>
      </c>
      <c r="AP516" s="2">
        <v>403</v>
      </c>
      <c r="AQ516" s="2" t="s">
        <v>83</v>
      </c>
      <c r="AR516" s="2" t="s">
        <v>82</v>
      </c>
      <c r="BE516" s="23" t="str">
        <f t="shared" si="86"/>
        <v>EMF ja</v>
      </c>
      <c r="BF516" s="23">
        <f t="shared" si="87"/>
        <v>970</v>
      </c>
      <c r="BG516" s="23" t="str">
        <f t="shared" si="88"/>
        <v>500+m</v>
      </c>
      <c r="BH516" s="23">
        <f t="shared" si="89"/>
        <v>3</v>
      </c>
      <c r="BI516" s="2" t="s">
        <v>162</v>
      </c>
      <c r="BJ516" s="2">
        <v>970</v>
      </c>
      <c r="BK516" s="2" t="s">
        <v>109</v>
      </c>
      <c r="BM516" s="2" t="s">
        <v>109</v>
      </c>
      <c r="BO516" s="2" t="s">
        <v>2418</v>
      </c>
      <c r="BP516" s="3">
        <v>1</v>
      </c>
      <c r="BQ516" s="2" t="s">
        <v>2419</v>
      </c>
    </row>
    <row r="517" spans="1:70" ht="16.149999999999999" customHeight="1" x14ac:dyDescent="0.25">
      <c r="A517" s="16">
        <v>516</v>
      </c>
      <c r="B517" s="17" t="s">
        <v>211</v>
      </c>
      <c r="C517" s="48" t="s">
        <v>2420</v>
      </c>
      <c r="D517" s="2" t="s">
        <v>296</v>
      </c>
      <c r="E517" s="48" t="s">
        <v>2421</v>
      </c>
      <c r="F517" s="67">
        <v>42493</v>
      </c>
      <c r="G517" s="3">
        <f t="shared" si="91"/>
        <v>5</v>
      </c>
      <c r="H517" s="3">
        <f t="shared" si="92"/>
        <v>2016</v>
      </c>
      <c r="I517" s="19">
        <v>0.58333333333333304</v>
      </c>
      <c r="J517" s="20">
        <f t="shared" si="90"/>
        <v>14</v>
      </c>
      <c r="K517" s="5" t="str">
        <f t="shared" si="85"/>
        <v>ja</v>
      </c>
      <c r="L517" s="5" t="s">
        <v>91</v>
      </c>
      <c r="M517" s="6" t="s">
        <v>74</v>
      </c>
      <c r="N517" s="5">
        <v>23</v>
      </c>
      <c r="O517" s="17" t="s">
        <v>126</v>
      </c>
      <c r="P517" s="17" t="s">
        <v>2422</v>
      </c>
      <c r="R517" s="6" t="s">
        <v>77</v>
      </c>
      <c r="T517" s="22" t="s">
        <v>79</v>
      </c>
      <c r="U517" s="2" t="s">
        <v>74</v>
      </c>
      <c r="V517" s="2" t="s">
        <v>79</v>
      </c>
      <c r="X517" s="2">
        <v>1010</v>
      </c>
      <c r="Y517" s="2" t="s">
        <v>83</v>
      </c>
      <c r="Z517" s="2" t="s">
        <v>82</v>
      </c>
      <c r="AD517" s="2">
        <v>1010</v>
      </c>
      <c r="AE517" s="2" t="s">
        <v>81</v>
      </c>
      <c r="AF517" s="2" t="s">
        <v>82</v>
      </c>
      <c r="BE517" s="23" t="str">
        <f t="shared" si="86"/>
        <v>EMF ja</v>
      </c>
      <c r="BF517" s="23">
        <f t="shared" si="87"/>
        <v>400</v>
      </c>
      <c r="BG517" s="23" t="str">
        <f t="shared" si="88"/>
        <v>100-499m</v>
      </c>
      <c r="BH517" s="23">
        <f t="shared" si="89"/>
        <v>1</v>
      </c>
      <c r="BI517" s="2" t="s">
        <v>162</v>
      </c>
      <c r="BJ517" s="2">
        <v>400</v>
      </c>
      <c r="BP517" s="3">
        <v>1</v>
      </c>
      <c r="BQ517" s="2" t="s">
        <v>2423</v>
      </c>
    </row>
    <row r="518" spans="1:70" ht="16.149999999999999" customHeight="1" x14ac:dyDescent="0.25">
      <c r="A518" s="16">
        <v>517</v>
      </c>
      <c r="B518" s="17" t="s">
        <v>211</v>
      </c>
      <c r="C518" s="48" t="s">
        <v>1250</v>
      </c>
      <c r="D518" s="2" t="s">
        <v>348</v>
      </c>
      <c r="E518" s="48" t="s">
        <v>2424</v>
      </c>
      <c r="F518" s="67">
        <v>42316</v>
      </c>
      <c r="G518" s="3">
        <f t="shared" si="91"/>
        <v>11</v>
      </c>
      <c r="H518" s="3">
        <f t="shared" si="92"/>
        <v>2015</v>
      </c>
      <c r="I518" s="19">
        <v>0.66319444444444398</v>
      </c>
      <c r="J518" s="20">
        <f t="shared" si="90"/>
        <v>15</v>
      </c>
      <c r="K518" s="5" t="str">
        <f t="shared" si="85"/>
        <v>ja</v>
      </c>
      <c r="L518" s="5" t="s">
        <v>91</v>
      </c>
      <c r="M518" s="6" t="s">
        <v>115</v>
      </c>
      <c r="N518" s="5">
        <v>68</v>
      </c>
      <c r="O518" s="17" t="s">
        <v>75</v>
      </c>
      <c r="P518" s="17" t="s">
        <v>2425</v>
      </c>
      <c r="R518" s="6" t="s">
        <v>77</v>
      </c>
      <c r="T518" s="22" t="s">
        <v>79</v>
      </c>
      <c r="W518" s="2" t="s">
        <v>2426</v>
      </c>
      <c r="X518" s="2">
        <v>120</v>
      </c>
      <c r="Y518" s="2" t="s">
        <v>81</v>
      </c>
      <c r="Z518" s="2" t="s">
        <v>84</v>
      </c>
      <c r="AJ518" s="2">
        <v>320</v>
      </c>
      <c r="AK518" s="2" t="s">
        <v>81</v>
      </c>
      <c r="AL518" s="2" t="s">
        <v>84</v>
      </c>
      <c r="AM518" s="2">
        <v>320</v>
      </c>
      <c r="AN518" s="2" t="s">
        <v>94</v>
      </c>
      <c r="AO518" s="2" t="s">
        <v>84</v>
      </c>
      <c r="AV518" s="2">
        <v>745</v>
      </c>
      <c r="AW518" s="2" t="s">
        <v>81</v>
      </c>
      <c r="AX518" s="2" t="s">
        <v>84</v>
      </c>
      <c r="AY518" s="2">
        <v>745</v>
      </c>
      <c r="AZ518" s="2" t="s">
        <v>81</v>
      </c>
      <c r="BA518" s="2" t="s">
        <v>84</v>
      </c>
      <c r="BB518" s="2">
        <v>745</v>
      </c>
      <c r="BC518" s="2" t="s">
        <v>81</v>
      </c>
      <c r="BD518" s="2" t="s">
        <v>84</v>
      </c>
      <c r="BE518" s="23" t="str">
        <f t="shared" si="86"/>
        <v>EMF nein</v>
      </c>
      <c r="BF518" s="23" t="str">
        <f t="shared" si="87"/>
        <v/>
      </c>
      <c r="BG518" s="23" t="str">
        <f t="shared" si="88"/>
        <v/>
      </c>
      <c r="BH518" s="23">
        <f t="shared" si="89"/>
        <v>0</v>
      </c>
      <c r="BO518" s="2" t="s">
        <v>2427</v>
      </c>
      <c r="BP518" s="3">
        <v>1</v>
      </c>
      <c r="BQ518" s="2" t="s">
        <v>2428</v>
      </c>
    </row>
    <row r="519" spans="1:70" ht="16.149999999999999" customHeight="1" x14ac:dyDescent="0.25">
      <c r="A519" s="16">
        <v>518</v>
      </c>
      <c r="B519" s="17" t="s">
        <v>211</v>
      </c>
      <c r="C519" s="48" t="s">
        <v>2429</v>
      </c>
      <c r="D519" s="2" t="s">
        <v>172</v>
      </c>
      <c r="E519" s="48" t="s">
        <v>1822</v>
      </c>
      <c r="F519" s="67">
        <v>42520</v>
      </c>
      <c r="G519" s="3">
        <f t="shared" si="91"/>
        <v>5</v>
      </c>
      <c r="H519" s="3">
        <f t="shared" si="92"/>
        <v>2016</v>
      </c>
      <c r="I519" s="19">
        <v>0.64583333333333304</v>
      </c>
      <c r="J519" s="20">
        <f t="shared" si="90"/>
        <v>15</v>
      </c>
      <c r="K519" s="5" t="str">
        <f t="shared" si="85"/>
        <v>ja</v>
      </c>
      <c r="L519" s="5" t="s">
        <v>91</v>
      </c>
      <c r="M519" s="6" t="s">
        <v>74</v>
      </c>
      <c r="N519" s="5">
        <v>61</v>
      </c>
      <c r="O519" s="17" t="s">
        <v>75</v>
      </c>
      <c r="P519" s="17" t="s">
        <v>2430</v>
      </c>
      <c r="R519" s="6" t="s">
        <v>77</v>
      </c>
      <c r="T519" s="22" t="s">
        <v>79</v>
      </c>
      <c r="X519" s="2">
        <v>209</v>
      </c>
      <c r="Y519" s="2" t="s">
        <v>83</v>
      </c>
      <c r="Z519" s="2" t="s">
        <v>84</v>
      </c>
      <c r="AA519" s="2">
        <v>209</v>
      </c>
      <c r="AB519" s="2" t="s">
        <v>81</v>
      </c>
      <c r="AC519" s="2" t="s">
        <v>84</v>
      </c>
      <c r="AD519" s="2">
        <v>209</v>
      </c>
      <c r="AE519" s="2" t="s">
        <v>81</v>
      </c>
      <c r="AF519" s="2" t="s">
        <v>84</v>
      </c>
      <c r="AJ519" s="2">
        <v>208</v>
      </c>
      <c r="AK519" s="2" t="s">
        <v>81</v>
      </c>
      <c r="AL519" s="2" t="s">
        <v>82</v>
      </c>
      <c r="AM519" s="2">
        <v>208</v>
      </c>
      <c r="AN519" s="2" t="s">
        <v>81</v>
      </c>
      <c r="AO519" s="2" t="s">
        <v>82</v>
      </c>
      <c r="AP519" s="2" t="s">
        <v>109</v>
      </c>
      <c r="AV519" s="2">
        <v>180</v>
      </c>
      <c r="AW519" s="2" t="s">
        <v>81</v>
      </c>
      <c r="AX519" s="2" t="s">
        <v>82</v>
      </c>
      <c r="AY519" s="2">
        <v>180</v>
      </c>
      <c r="AZ519" s="2" t="s">
        <v>81</v>
      </c>
      <c r="BA519" s="2" t="s">
        <v>82</v>
      </c>
      <c r="BB519" s="2">
        <v>180</v>
      </c>
      <c r="BC519" s="2" t="s">
        <v>81</v>
      </c>
      <c r="BD519" s="2" t="s">
        <v>82</v>
      </c>
      <c r="BE519" s="23" t="str">
        <f t="shared" si="86"/>
        <v>EMF nein</v>
      </c>
      <c r="BF519" s="23" t="str">
        <f t="shared" si="87"/>
        <v/>
      </c>
      <c r="BG519" s="23" t="str">
        <f t="shared" si="88"/>
        <v/>
      </c>
      <c r="BH519" s="23">
        <f t="shared" si="89"/>
        <v>0</v>
      </c>
      <c r="BO519" s="2" t="s">
        <v>2431</v>
      </c>
      <c r="BP519" s="3">
        <v>1</v>
      </c>
      <c r="BQ519" s="2" t="s">
        <v>2432</v>
      </c>
    </row>
    <row r="520" spans="1:70" ht="16.149999999999999" customHeight="1" x14ac:dyDescent="0.25">
      <c r="A520" s="16">
        <v>519</v>
      </c>
      <c r="B520" s="17" t="s">
        <v>211</v>
      </c>
      <c r="C520" s="48" t="s">
        <v>645</v>
      </c>
      <c r="D520" s="2" t="s">
        <v>71</v>
      </c>
      <c r="E520" s="48" t="s">
        <v>2433</v>
      </c>
      <c r="F520" s="67">
        <v>42917</v>
      </c>
      <c r="G520" s="3">
        <f t="shared" si="91"/>
        <v>7</v>
      </c>
      <c r="H520" s="3">
        <f t="shared" si="92"/>
        <v>2017</v>
      </c>
      <c r="I520" s="19">
        <v>0.38541666666666702</v>
      </c>
      <c r="J520" s="20">
        <f t="shared" ref="J520:J551" si="93">IF(I520&lt;&gt;"",HOUR(I520),"")</f>
        <v>9</v>
      </c>
      <c r="K520" s="5" t="str">
        <f t="shared" ref="K520:K583" si="94">IF(COUNTA(W520:BN520)=0,"nein","ja")</f>
        <v>ja</v>
      </c>
      <c r="L520" s="21" t="s">
        <v>73</v>
      </c>
      <c r="M520" s="6" t="s">
        <v>74</v>
      </c>
      <c r="N520" s="5">
        <v>60</v>
      </c>
      <c r="O520" s="17" t="s">
        <v>126</v>
      </c>
      <c r="P520" s="17" t="s">
        <v>2434</v>
      </c>
      <c r="R520" s="6" t="s">
        <v>77</v>
      </c>
      <c r="T520" s="22" t="s">
        <v>79</v>
      </c>
      <c r="U520" s="2" t="s">
        <v>74</v>
      </c>
      <c r="V520" s="2" t="s">
        <v>79</v>
      </c>
      <c r="X520" s="2">
        <v>1280</v>
      </c>
      <c r="Y520" s="2" t="s">
        <v>83</v>
      </c>
      <c r="Z520" s="2" t="s">
        <v>82</v>
      </c>
      <c r="AA520" s="2">
        <v>1280</v>
      </c>
      <c r="AB520" s="2" t="s">
        <v>81</v>
      </c>
      <c r="AC520" s="2" t="s">
        <v>82</v>
      </c>
      <c r="AD520" s="2">
        <v>1280</v>
      </c>
      <c r="AE520" s="2" t="s">
        <v>83</v>
      </c>
      <c r="AF520" s="2" t="s">
        <v>82</v>
      </c>
      <c r="BE520" s="23" t="str">
        <f t="shared" ref="BE520:BE583" si="95">IF(COUNTA(BI520,BK520,BM520) &gt; 0,"EMF ja","EMF nein")</f>
        <v>EMF nein</v>
      </c>
      <c r="BF520" s="23" t="str">
        <f t="shared" ref="BF520:BF583" si="96">IF(SUM(BJ520,BL520,BN520)=0,"",MIN(BJ520,BL520,BN520))</f>
        <v/>
      </c>
      <c r="BG520" s="23" t="str">
        <f t="shared" ref="BG520:BG583" si="97">IF(BF520="","",IF(BF520&lt;100,"&lt;100m",IF(AND(BF520&gt;99, BF520&lt;500),"100-499m",IF(BF520&gt;499,"500+m",""))))</f>
        <v/>
      </c>
      <c r="BH520" s="23">
        <f t="shared" ref="BH520:BH583" si="98">COUNTA(BI520,BK520,BM520)</f>
        <v>0</v>
      </c>
      <c r="BO520" s="2" t="s">
        <v>2435</v>
      </c>
      <c r="BP520" s="3">
        <v>1</v>
      </c>
      <c r="BQ520" s="2" t="s">
        <v>2436</v>
      </c>
    </row>
    <row r="521" spans="1:70" ht="16.149999999999999" customHeight="1" x14ac:dyDescent="0.25">
      <c r="A521" s="16">
        <v>520</v>
      </c>
      <c r="B521" s="17" t="s">
        <v>135</v>
      </c>
      <c r="C521" s="48" t="s">
        <v>2437</v>
      </c>
      <c r="D521" s="2" t="s">
        <v>137</v>
      </c>
      <c r="E521" s="48" t="s">
        <v>872</v>
      </c>
      <c r="F521" s="67">
        <v>43056</v>
      </c>
      <c r="G521" s="3">
        <f t="shared" si="91"/>
        <v>11</v>
      </c>
      <c r="H521" s="3">
        <f t="shared" si="92"/>
        <v>2017</v>
      </c>
      <c r="I521" s="19">
        <v>0.45486111111111099</v>
      </c>
      <c r="J521" s="20">
        <f t="shared" si="93"/>
        <v>10</v>
      </c>
      <c r="K521" s="5" t="str">
        <f t="shared" si="94"/>
        <v>ja</v>
      </c>
      <c r="L521" s="5" t="s">
        <v>91</v>
      </c>
      <c r="M521" s="6" t="s">
        <v>139</v>
      </c>
      <c r="N521" s="5">
        <v>53</v>
      </c>
      <c r="O521" s="17" t="s">
        <v>75</v>
      </c>
      <c r="P521" s="17" t="s">
        <v>1602</v>
      </c>
      <c r="R521" s="6" t="s">
        <v>77</v>
      </c>
      <c r="T521" s="22" t="s">
        <v>79</v>
      </c>
      <c r="U521" s="2" t="s">
        <v>139</v>
      </c>
      <c r="V521" s="2" t="s">
        <v>79</v>
      </c>
      <c r="X521" s="2">
        <v>260</v>
      </c>
      <c r="Y521" s="2" t="s">
        <v>83</v>
      </c>
      <c r="Z521" s="2" t="s">
        <v>82</v>
      </c>
      <c r="AD521" s="2">
        <v>260</v>
      </c>
      <c r="AE521" s="2" t="s">
        <v>81</v>
      </c>
      <c r="AF521" s="2" t="s">
        <v>82</v>
      </c>
      <c r="BE521" s="23" t="str">
        <f t="shared" si="95"/>
        <v>EMF nein</v>
      </c>
      <c r="BF521" s="23" t="str">
        <f t="shared" si="96"/>
        <v/>
      </c>
      <c r="BG521" s="23" t="str">
        <f t="shared" si="97"/>
        <v/>
      </c>
      <c r="BH521" s="23">
        <f t="shared" si="98"/>
        <v>0</v>
      </c>
      <c r="BO521" s="2" t="s">
        <v>2438</v>
      </c>
      <c r="BP521" s="3">
        <v>1</v>
      </c>
      <c r="BQ521" s="2" t="s">
        <v>2439</v>
      </c>
    </row>
    <row r="522" spans="1:70" ht="16.149999999999999" customHeight="1" x14ac:dyDescent="0.25">
      <c r="A522" s="16">
        <v>521</v>
      </c>
      <c r="B522" s="17" t="s">
        <v>211</v>
      </c>
      <c r="C522" s="48" t="s">
        <v>2440</v>
      </c>
      <c r="D522" s="2" t="s">
        <v>151</v>
      </c>
      <c r="E522" s="48" t="s">
        <v>2441</v>
      </c>
      <c r="F522" s="67">
        <v>42923</v>
      </c>
      <c r="G522" s="3">
        <f t="shared" si="91"/>
        <v>7</v>
      </c>
      <c r="H522" s="3">
        <f t="shared" si="92"/>
        <v>2017</v>
      </c>
      <c r="I522" s="19">
        <v>0.47916666666666702</v>
      </c>
      <c r="J522" s="20">
        <f t="shared" si="93"/>
        <v>11</v>
      </c>
      <c r="K522" s="5" t="str">
        <f t="shared" si="94"/>
        <v>ja</v>
      </c>
      <c r="L522" s="5" t="s">
        <v>91</v>
      </c>
      <c r="M522" s="6" t="s">
        <v>74</v>
      </c>
      <c r="N522" s="5">
        <v>59</v>
      </c>
      <c r="O522" s="17" t="s">
        <v>126</v>
      </c>
      <c r="P522" s="17" t="s">
        <v>2442</v>
      </c>
      <c r="R522" s="6" t="s">
        <v>77</v>
      </c>
      <c r="T522" s="22" t="s">
        <v>79</v>
      </c>
      <c r="BE522" s="23" t="str">
        <f t="shared" si="95"/>
        <v>EMF ja</v>
      </c>
      <c r="BF522" s="23">
        <f t="shared" si="96"/>
        <v>25</v>
      </c>
      <c r="BG522" s="23" t="str">
        <f t="shared" si="97"/>
        <v>&lt;100m</v>
      </c>
      <c r="BH522" s="23">
        <f t="shared" si="98"/>
        <v>2</v>
      </c>
      <c r="BI522" s="44" t="s">
        <v>110</v>
      </c>
      <c r="BJ522" s="44">
        <v>30</v>
      </c>
      <c r="BK522" s="2" t="s">
        <v>110</v>
      </c>
      <c r="BL522" s="2">
        <v>25</v>
      </c>
      <c r="BO522" s="2" t="s">
        <v>2443</v>
      </c>
      <c r="BP522" s="3">
        <v>1</v>
      </c>
      <c r="BQ522" s="2" t="s">
        <v>2444</v>
      </c>
    </row>
    <row r="523" spans="1:70" ht="16.149999999999999" customHeight="1" x14ac:dyDescent="0.25">
      <c r="A523" s="16">
        <v>522</v>
      </c>
      <c r="B523" s="17" t="s">
        <v>69</v>
      </c>
      <c r="C523" s="48" t="s">
        <v>2445</v>
      </c>
      <c r="D523" s="2" t="s">
        <v>151</v>
      </c>
      <c r="E523" s="48" t="s">
        <v>2446</v>
      </c>
      <c r="F523" s="67">
        <v>42924</v>
      </c>
      <c r="G523" s="3">
        <f t="shared" si="91"/>
        <v>7</v>
      </c>
      <c r="H523" s="3">
        <f t="shared" si="92"/>
        <v>2017</v>
      </c>
      <c r="I523" s="19">
        <v>0.46180555555555602</v>
      </c>
      <c r="J523" s="20">
        <f t="shared" si="93"/>
        <v>11</v>
      </c>
      <c r="K523" s="5" t="str">
        <f t="shared" si="94"/>
        <v>ja</v>
      </c>
      <c r="L523" s="5" t="s">
        <v>91</v>
      </c>
      <c r="M523" s="6" t="s">
        <v>100</v>
      </c>
      <c r="N523" s="5">
        <v>62</v>
      </c>
      <c r="O523" s="17" t="s">
        <v>126</v>
      </c>
      <c r="P523" s="17" t="s">
        <v>2447</v>
      </c>
      <c r="R523" s="6" t="s">
        <v>77</v>
      </c>
      <c r="S523" s="2" t="s">
        <v>132</v>
      </c>
      <c r="T523" s="22" t="s">
        <v>79</v>
      </c>
      <c r="X523" s="2">
        <v>1000</v>
      </c>
      <c r="Y523" s="2" t="s">
        <v>81</v>
      </c>
      <c r="Z523" s="2" t="s">
        <v>168</v>
      </c>
      <c r="AD523" s="2">
        <v>1000</v>
      </c>
      <c r="AE523" s="2" t="s">
        <v>81</v>
      </c>
      <c r="AF523" s="2" t="s">
        <v>168</v>
      </c>
      <c r="BE523" s="23" t="str">
        <f t="shared" si="95"/>
        <v>EMF ja</v>
      </c>
      <c r="BF523" s="23">
        <f t="shared" si="96"/>
        <v>165</v>
      </c>
      <c r="BG523" s="23" t="str">
        <f t="shared" si="97"/>
        <v>100-499m</v>
      </c>
      <c r="BH523" s="23">
        <f t="shared" si="98"/>
        <v>1</v>
      </c>
      <c r="BI523" s="2" t="s">
        <v>162</v>
      </c>
      <c r="BJ523" s="2">
        <v>165</v>
      </c>
      <c r="BO523" s="2" t="s">
        <v>2448</v>
      </c>
      <c r="BP523" s="3">
        <v>1</v>
      </c>
      <c r="BQ523" s="392" t="s">
        <v>2449</v>
      </c>
      <c r="BR523" s="2" t="s">
        <v>109</v>
      </c>
    </row>
    <row r="524" spans="1:70" ht="16.149999999999999" customHeight="1" x14ac:dyDescent="0.25">
      <c r="A524" s="16">
        <v>523</v>
      </c>
      <c r="B524" s="17" t="s">
        <v>69</v>
      </c>
      <c r="C524" s="48" t="s">
        <v>2450</v>
      </c>
      <c r="D524" s="2" t="s">
        <v>296</v>
      </c>
      <c r="E524" s="48" t="s">
        <v>2451</v>
      </c>
      <c r="F524" s="67">
        <v>42924</v>
      </c>
      <c r="G524" s="3">
        <f t="shared" si="91"/>
        <v>7</v>
      </c>
      <c r="H524" s="3">
        <f t="shared" si="92"/>
        <v>2017</v>
      </c>
      <c r="I524" s="19">
        <v>0.8125</v>
      </c>
      <c r="J524" s="20">
        <f t="shared" si="93"/>
        <v>19</v>
      </c>
      <c r="K524" s="5" t="str">
        <f t="shared" si="94"/>
        <v>ja</v>
      </c>
      <c r="L524" s="5" t="s">
        <v>91</v>
      </c>
      <c r="M524" s="6" t="s">
        <v>100</v>
      </c>
      <c r="N524" s="5">
        <v>42</v>
      </c>
      <c r="O524" s="2" t="s">
        <v>140</v>
      </c>
      <c r="P524" s="17" t="s">
        <v>2452</v>
      </c>
      <c r="R524" s="6" t="s">
        <v>77</v>
      </c>
      <c r="S524" s="2" t="s">
        <v>132</v>
      </c>
      <c r="T524" s="22" t="s">
        <v>79</v>
      </c>
      <c r="X524" s="2">
        <v>252</v>
      </c>
      <c r="Y524" s="2" t="s">
        <v>83</v>
      </c>
      <c r="Z524" s="2" t="s">
        <v>84</v>
      </c>
      <c r="AA524" s="2">
        <v>252</v>
      </c>
      <c r="AB524" s="2" t="s">
        <v>81</v>
      </c>
      <c r="AC524" s="2" t="s">
        <v>84</v>
      </c>
      <c r="AD524" s="2">
        <v>252</v>
      </c>
      <c r="AE524" s="2" t="s">
        <v>83</v>
      </c>
      <c r="AF524" s="2" t="s">
        <v>84</v>
      </c>
      <c r="BE524" s="23" t="str">
        <f t="shared" si="95"/>
        <v>EMF ja</v>
      </c>
      <c r="BF524" s="23">
        <f t="shared" si="96"/>
        <v>30</v>
      </c>
      <c r="BG524" s="23" t="str">
        <f t="shared" si="97"/>
        <v>&lt;100m</v>
      </c>
      <c r="BH524" s="23">
        <f t="shared" si="98"/>
        <v>1</v>
      </c>
      <c r="BK524" s="2" t="s">
        <v>110</v>
      </c>
      <c r="BL524" s="2">
        <v>30</v>
      </c>
      <c r="BP524" s="3">
        <v>1</v>
      </c>
      <c r="BQ524" s="2" t="s">
        <v>2453</v>
      </c>
    </row>
    <row r="525" spans="1:70" ht="16.149999999999999" customHeight="1" x14ac:dyDescent="0.25">
      <c r="A525" s="16">
        <v>524</v>
      </c>
      <c r="B525" s="17" t="s">
        <v>69</v>
      </c>
      <c r="C525" s="48" t="s">
        <v>2454</v>
      </c>
      <c r="D525" s="2" t="s">
        <v>151</v>
      </c>
      <c r="E525" s="48" t="s">
        <v>2455</v>
      </c>
      <c r="F525" s="67">
        <v>42926</v>
      </c>
      <c r="G525" s="3">
        <f t="shared" si="91"/>
        <v>7</v>
      </c>
      <c r="H525" s="3">
        <f t="shared" si="92"/>
        <v>2017</v>
      </c>
      <c r="I525" s="19">
        <v>0.25</v>
      </c>
      <c r="J525" s="20">
        <f t="shared" si="93"/>
        <v>6</v>
      </c>
      <c r="K525" s="5" t="str">
        <f t="shared" si="94"/>
        <v>ja</v>
      </c>
      <c r="L525" s="5" t="s">
        <v>91</v>
      </c>
      <c r="M525" s="6" t="s">
        <v>74</v>
      </c>
      <c r="N525" s="5">
        <v>36</v>
      </c>
      <c r="O525" s="17" t="s">
        <v>126</v>
      </c>
      <c r="P525" s="17" t="s">
        <v>2456</v>
      </c>
      <c r="R525" s="6" t="s">
        <v>77</v>
      </c>
      <c r="T525" s="22" t="s">
        <v>79</v>
      </c>
      <c r="X525" s="2">
        <v>710</v>
      </c>
      <c r="Y525" s="2" t="s">
        <v>81</v>
      </c>
      <c r="Z525" s="2" t="s">
        <v>168</v>
      </c>
      <c r="AA525" s="2">
        <v>710</v>
      </c>
      <c r="AB525" s="2" t="s">
        <v>81</v>
      </c>
      <c r="AC525" s="2" t="s">
        <v>168</v>
      </c>
      <c r="AD525" s="2">
        <v>710</v>
      </c>
      <c r="AE525" s="2" t="s">
        <v>81</v>
      </c>
      <c r="AF525" s="2" t="s">
        <v>168</v>
      </c>
      <c r="AJ525" s="2">
        <v>50</v>
      </c>
      <c r="AK525" s="2" t="s">
        <v>94</v>
      </c>
      <c r="AL525" s="2" t="s">
        <v>84</v>
      </c>
      <c r="AM525" s="2">
        <v>50</v>
      </c>
      <c r="AN525" s="2" t="s">
        <v>94</v>
      </c>
      <c r="AO525" s="2" t="s">
        <v>84</v>
      </c>
      <c r="AV525" s="2">
        <v>710</v>
      </c>
      <c r="AW525" s="2" t="s">
        <v>83</v>
      </c>
      <c r="AX525" s="2" t="s">
        <v>168</v>
      </c>
      <c r="BE525" s="23" t="str">
        <f t="shared" si="95"/>
        <v>EMF nein</v>
      </c>
      <c r="BF525" s="23" t="str">
        <f t="shared" si="96"/>
        <v/>
      </c>
      <c r="BG525" s="23" t="str">
        <f t="shared" si="97"/>
        <v/>
      </c>
      <c r="BH525" s="23">
        <f t="shared" si="98"/>
        <v>0</v>
      </c>
      <c r="BO525" s="2" t="s">
        <v>2457</v>
      </c>
      <c r="BP525" s="3">
        <v>1</v>
      </c>
      <c r="BQ525" s="2" t="s">
        <v>2458</v>
      </c>
    </row>
    <row r="526" spans="1:70" ht="16.149999999999999" customHeight="1" x14ac:dyDescent="0.25">
      <c r="A526" s="16">
        <v>525</v>
      </c>
      <c r="B526" s="17" t="s">
        <v>69</v>
      </c>
      <c r="C526" s="48" t="s">
        <v>2459</v>
      </c>
      <c r="D526" s="2" t="s">
        <v>124</v>
      </c>
      <c r="E526" s="48" t="s">
        <v>2460</v>
      </c>
      <c r="F526" s="67">
        <v>42636</v>
      </c>
      <c r="G526" s="3">
        <f t="shared" si="91"/>
        <v>9</v>
      </c>
      <c r="H526" s="3">
        <f t="shared" si="92"/>
        <v>2016</v>
      </c>
      <c r="I526" s="19">
        <v>2.4305555555555601E-2</v>
      </c>
      <c r="J526" s="20">
        <f t="shared" si="93"/>
        <v>0</v>
      </c>
      <c r="K526" s="5" t="str">
        <f t="shared" si="94"/>
        <v>ja</v>
      </c>
      <c r="L526" s="21" t="s">
        <v>73</v>
      </c>
      <c r="M526" s="6" t="s">
        <v>74</v>
      </c>
      <c r="N526" s="5">
        <v>71</v>
      </c>
      <c r="O526" s="2" t="s">
        <v>140</v>
      </c>
      <c r="P526" s="17" t="s">
        <v>2461</v>
      </c>
      <c r="R526" s="6" t="s">
        <v>77</v>
      </c>
      <c r="S526" s="2" t="s">
        <v>78</v>
      </c>
      <c r="T526" s="22" t="s">
        <v>79</v>
      </c>
      <c r="BE526" s="23" t="str">
        <f t="shared" si="95"/>
        <v>EMF ja</v>
      </c>
      <c r="BF526" s="23">
        <f t="shared" si="96"/>
        <v>130</v>
      </c>
      <c r="BG526" s="23" t="str">
        <f t="shared" si="97"/>
        <v>100-499m</v>
      </c>
      <c r="BH526" s="23">
        <f t="shared" si="98"/>
        <v>2</v>
      </c>
      <c r="BI526" s="2" t="s">
        <v>162</v>
      </c>
      <c r="BK526" s="2" t="s">
        <v>162</v>
      </c>
      <c r="BL526" s="2">
        <v>130</v>
      </c>
      <c r="BO526" s="2" t="s">
        <v>2462</v>
      </c>
      <c r="BP526" s="3">
        <v>1</v>
      </c>
      <c r="BQ526" s="2" t="s">
        <v>2463</v>
      </c>
    </row>
    <row r="527" spans="1:70" ht="16.149999999999999" customHeight="1" x14ac:dyDescent="0.25">
      <c r="A527" s="16">
        <v>526</v>
      </c>
      <c r="B527" s="17" t="s">
        <v>211</v>
      </c>
      <c r="C527" s="48" t="s">
        <v>323</v>
      </c>
      <c r="D527" s="2" t="s">
        <v>124</v>
      </c>
      <c r="E527" s="48" t="s">
        <v>339</v>
      </c>
      <c r="F527" s="67">
        <v>42626</v>
      </c>
      <c r="G527" s="3">
        <f t="shared" si="91"/>
        <v>9</v>
      </c>
      <c r="H527" s="3">
        <f t="shared" si="92"/>
        <v>2016</v>
      </c>
      <c r="I527" s="19">
        <v>0.22916666666666699</v>
      </c>
      <c r="J527" s="20">
        <f t="shared" si="93"/>
        <v>5</v>
      </c>
      <c r="K527" s="5" t="str">
        <f t="shared" si="94"/>
        <v>ja</v>
      </c>
      <c r="L527" s="21" t="s">
        <v>73</v>
      </c>
      <c r="M527" s="6" t="s">
        <v>74</v>
      </c>
      <c r="N527" s="5">
        <v>24</v>
      </c>
      <c r="O527" s="2" t="s">
        <v>140</v>
      </c>
      <c r="P527" s="17" t="s">
        <v>2464</v>
      </c>
      <c r="R527" s="6" t="s">
        <v>77</v>
      </c>
      <c r="T527" s="6" t="s">
        <v>154</v>
      </c>
      <c r="U527" s="2" t="s">
        <v>139</v>
      </c>
      <c r="X527" s="2">
        <v>50</v>
      </c>
      <c r="Y527" s="2" t="s">
        <v>83</v>
      </c>
      <c r="Z527" s="2" t="s">
        <v>82</v>
      </c>
      <c r="AA527" s="2">
        <v>50</v>
      </c>
      <c r="AB527" s="2" t="s">
        <v>81</v>
      </c>
      <c r="AC527" s="2" t="s">
        <v>82</v>
      </c>
      <c r="AD527" s="2">
        <v>50</v>
      </c>
      <c r="AE527" s="2" t="s">
        <v>83</v>
      </c>
      <c r="AF527" s="2" t="s">
        <v>82</v>
      </c>
      <c r="BE527" s="23" t="str">
        <f t="shared" si="95"/>
        <v>EMF nein</v>
      </c>
      <c r="BF527" s="23" t="str">
        <f t="shared" si="96"/>
        <v/>
      </c>
      <c r="BG527" s="23" t="str">
        <f t="shared" si="97"/>
        <v/>
      </c>
      <c r="BH527" s="23">
        <f t="shared" si="98"/>
        <v>0</v>
      </c>
      <c r="BO527" s="2" t="s">
        <v>2465</v>
      </c>
      <c r="BP527" s="3">
        <v>1</v>
      </c>
      <c r="BQ527" s="2" t="s">
        <v>2466</v>
      </c>
    </row>
    <row r="528" spans="1:70" ht="16.149999999999999" customHeight="1" x14ac:dyDescent="0.25">
      <c r="A528" s="16">
        <v>527</v>
      </c>
      <c r="B528" s="17" t="s">
        <v>211</v>
      </c>
      <c r="C528" s="49" t="s">
        <v>540</v>
      </c>
      <c r="D528" s="2" t="s">
        <v>124</v>
      </c>
      <c r="E528" s="48" t="s">
        <v>2467</v>
      </c>
      <c r="F528" s="67">
        <v>43055</v>
      </c>
      <c r="G528" s="3">
        <f t="shared" si="91"/>
        <v>11</v>
      </c>
      <c r="H528" s="3">
        <f t="shared" si="92"/>
        <v>2017</v>
      </c>
      <c r="I528" s="19">
        <v>0.52083333333333304</v>
      </c>
      <c r="J528" s="20">
        <f t="shared" si="93"/>
        <v>12</v>
      </c>
      <c r="K528" s="5" t="str">
        <f t="shared" si="94"/>
        <v>ja</v>
      </c>
      <c r="L528" s="21" t="s">
        <v>73</v>
      </c>
      <c r="M528" s="6" t="s">
        <v>74</v>
      </c>
      <c r="N528" s="5">
        <v>63</v>
      </c>
      <c r="O528" s="17" t="s">
        <v>75</v>
      </c>
      <c r="P528" s="17" t="s">
        <v>2468</v>
      </c>
      <c r="Q528" s="6" t="s">
        <v>186</v>
      </c>
      <c r="R528" s="6" t="s">
        <v>77</v>
      </c>
      <c r="T528" s="6" t="s">
        <v>154</v>
      </c>
      <c r="U528" s="2" t="s">
        <v>354</v>
      </c>
      <c r="W528" s="2" t="s">
        <v>2469</v>
      </c>
      <c r="X528" s="2">
        <v>71</v>
      </c>
      <c r="Y528" s="2" t="s">
        <v>81</v>
      </c>
      <c r="Z528" s="2" t="s">
        <v>168</v>
      </c>
      <c r="AD528" s="2">
        <v>71</v>
      </c>
      <c r="AE528" s="2" t="s">
        <v>81</v>
      </c>
      <c r="AF528" s="2" t="s">
        <v>168</v>
      </c>
      <c r="BE528" s="23" t="str">
        <f t="shared" si="95"/>
        <v>EMF nein</v>
      </c>
      <c r="BF528" s="23" t="str">
        <f t="shared" si="96"/>
        <v/>
      </c>
      <c r="BG528" s="23" t="str">
        <f t="shared" si="97"/>
        <v/>
      </c>
      <c r="BH528" s="23">
        <f t="shared" si="98"/>
        <v>0</v>
      </c>
      <c r="BO528" s="2" t="s">
        <v>2470</v>
      </c>
      <c r="BP528" s="3">
        <v>1</v>
      </c>
      <c r="BQ528" s="2" t="s">
        <v>2471</v>
      </c>
    </row>
    <row r="529" spans="1:69" ht="16.149999999999999" customHeight="1" x14ac:dyDescent="0.25">
      <c r="A529" s="16">
        <v>528</v>
      </c>
      <c r="B529" s="17" t="s">
        <v>69</v>
      </c>
      <c r="C529" s="48" t="s">
        <v>2472</v>
      </c>
      <c r="D529" s="2" t="s">
        <v>124</v>
      </c>
      <c r="E529" s="48" t="s">
        <v>2473</v>
      </c>
      <c r="F529" s="67">
        <v>43057</v>
      </c>
      <c r="G529" s="3">
        <f t="shared" si="91"/>
        <v>11</v>
      </c>
      <c r="H529" s="3">
        <f t="shared" si="92"/>
        <v>2017</v>
      </c>
      <c r="I529" s="19">
        <v>0.77083333333333304</v>
      </c>
      <c r="J529" s="20">
        <f t="shared" si="93"/>
        <v>18</v>
      </c>
      <c r="K529" s="5" t="str">
        <f t="shared" si="94"/>
        <v>ja</v>
      </c>
      <c r="L529" s="5" t="s">
        <v>91</v>
      </c>
      <c r="M529" s="6" t="s">
        <v>74</v>
      </c>
      <c r="N529" s="5">
        <v>76</v>
      </c>
      <c r="O529" s="17" t="s">
        <v>126</v>
      </c>
      <c r="P529" s="17" t="s">
        <v>2474</v>
      </c>
      <c r="R529" s="6" t="s">
        <v>77</v>
      </c>
      <c r="S529" s="2" t="s">
        <v>132</v>
      </c>
      <c r="T529" s="6" t="s">
        <v>154</v>
      </c>
      <c r="U529" s="2" t="s">
        <v>74</v>
      </c>
      <c r="BE529" s="23" t="str">
        <f t="shared" si="95"/>
        <v>EMF nein</v>
      </c>
      <c r="BF529" s="23" t="str">
        <f t="shared" si="96"/>
        <v/>
      </c>
      <c r="BG529" s="23" t="str">
        <f t="shared" si="97"/>
        <v/>
      </c>
      <c r="BH529" s="23">
        <f t="shared" si="98"/>
        <v>0</v>
      </c>
      <c r="BP529" s="3">
        <v>1</v>
      </c>
      <c r="BQ529" s="2" t="s">
        <v>2475</v>
      </c>
    </row>
    <row r="530" spans="1:69" ht="16.149999999999999" customHeight="1" x14ac:dyDescent="0.25">
      <c r="A530" s="16">
        <v>529</v>
      </c>
      <c r="B530" s="17" t="s">
        <v>211</v>
      </c>
      <c r="C530" s="48" t="s">
        <v>2476</v>
      </c>
      <c r="D530" s="2" t="s">
        <v>124</v>
      </c>
      <c r="E530" s="48" t="s">
        <v>2477</v>
      </c>
      <c r="F530" s="67">
        <v>43059</v>
      </c>
      <c r="G530" s="3">
        <f t="shared" si="91"/>
        <v>11</v>
      </c>
      <c r="H530" s="3">
        <f t="shared" si="92"/>
        <v>2017</v>
      </c>
      <c r="I530" s="19">
        <v>0.77083333333333304</v>
      </c>
      <c r="J530" s="20">
        <f t="shared" si="93"/>
        <v>18</v>
      </c>
      <c r="K530" s="5" t="str">
        <f t="shared" si="94"/>
        <v>ja</v>
      </c>
      <c r="L530" s="21" t="s">
        <v>73</v>
      </c>
      <c r="M530" s="6" t="s">
        <v>100</v>
      </c>
      <c r="N530" s="5">
        <v>20</v>
      </c>
      <c r="O530" s="17" t="s">
        <v>75</v>
      </c>
      <c r="P530" s="17" t="s">
        <v>2478</v>
      </c>
      <c r="R530" s="6" t="s">
        <v>77</v>
      </c>
      <c r="T530" s="22"/>
      <c r="BE530" s="23" t="str">
        <f t="shared" si="95"/>
        <v>EMF ja</v>
      </c>
      <c r="BF530" s="23">
        <f t="shared" si="96"/>
        <v>460</v>
      </c>
      <c r="BG530" s="23" t="str">
        <f t="shared" si="97"/>
        <v>100-499m</v>
      </c>
      <c r="BH530" s="23">
        <f t="shared" si="98"/>
        <v>1</v>
      </c>
      <c r="BM530" s="2" t="s">
        <v>162</v>
      </c>
      <c r="BN530" s="2">
        <v>460</v>
      </c>
      <c r="BO530" s="2" t="s">
        <v>2479</v>
      </c>
      <c r="BP530" s="3">
        <v>1</v>
      </c>
      <c r="BQ530" s="2" t="s">
        <v>2480</v>
      </c>
    </row>
    <row r="531" spans="1:69" ht="16.149999999999999" customHeight="1" x14ac:dyDescent="0.25">
      <c r="A531" s="16">
        <v>530</v>
      </c>
      <c r="B531" s="17" t="s">
        <v>69</v>
      </c>
      <c r="C531" s="48" t="s">
        <v>2481</v>
      </c>
      <c r="D531" s="2" t="s">
        <v>206</v>
      </c>
      <c r="E531" s="48" t="s">
        <v>2482</v>
      </c>
      <c r="F531" s="67">
        <v>43060</v>
      </c>
      <c r="G531" s="3">
        <f t="shared" si="91"/>
        <v>11</v>
      </c>
      <c r="H531" s="3">
        <f t="shared" si="92"/>
        <v>2017</v>
      </c>
      <c r="I531" s="19">
        <v>0.22222222222222199</v>
      </c>
      <c r="J531" s="20">
        <f t="shared" si="93"/>
        <v>5</v>
      </c>
      <c r="K531" s="5" t="str">
        <f t="shared" si="94"/>
        <v>ja</v>
      </c>
      <c r="L531" s="5" t="s">
        <v>91</v>
      </c>
      <c r="M531" s="6" t="s">
        <v>74</v>
      </c>
      <c r="N531" s="5">
        <v>64</v>
      </c>
      <c r="O531" s="2" t="s">
        <v>140</v>
      </c>
      <c r="P531" s="17" t="s">
        <v>2483</v>
      </c>
      <c r="R531" s="6" t="s">
        <v>77</v>
      </c>
      <c r="S531" s="2" t="s">
        <v>107</v>
      </c>
      <c r="T531" s="6" t="s">
        <v>108</v>
      </c>
      <c r="U531" s="2" t="s">
        <v>74</v>
      </c>
      <c r="X531" s="2">
        <v>350</v>
      </c>
      <c r="Y531" s="2" t="s">
        <v>83</v>
      </c>
      <c r="Z531" s="2" t="s">
        <v>84</v>
      </c>
      <c r="AA531" s="2">
        <v>350</v>
      </c>
      <c r="AB531" s="2" t="s">
        <v>81</v>
      </c>
      <c r="AC531" s="2" t="s">
        <v>84</v>
      </c>
      <c r="AD531" s="2">
        <v>350</v>
      </c>
      <c r="AE531" s="2" t="s">
        <v>83</v>
      </c>
      <c r="AF531" s="2" t="s">
        <v>84</v>
      </c>
      <c r="AJ531" s="2">
        <v>261</v>
      </c>
      <c r="AK531" s="2" t="s">
        <v>81</v>
      </c>
      <c r="AL531" s="2" t="s">
        <v>82</v>
      </c>
      <c r="AM531" s="2">
        <v>261</v>
      </c>
      <c r="AN531" s="2" t="s">
        <v>81</v>
      </c>
      <c r="AO531" s="2" t="s">
        <v>82</v>
      </c>
      <c r="AP531" s="2">
        <v>261</v>
      </c>
      <c r="AQ531" s="2" t="s">
        <v>81</v>
      </c>
      <c r="AR531" s="2" t="s">
        <v>82</v>
      </c>
      <c r="AV531" s="2">
        <v>295</v>
      </c>
      <c r="AW531" s="2" t="s">
        <v>81</v>
      </c>
      <c r="AX531" s="2" t="s">
        <v>82</v>
      </c>
      <c r="AY531" s="2">
        <v>295</v>
      </c>
      <c r="AZ531" s="2" t="s">
        <v>81</v>
      </c>
      <c r="BA531" s="2" t="s">
        <v>82</v>
      </c>
      <c r="BB531" s="2">
        <v>295</v>
      </c>
      <c r="BC531" s="2" t="s">
        <v>81</v>
      </c>
      <c r="BD531" s="2" t="s">
        <v>82</v>
      </c>
      <c r="BE531" s="23" t="str">
        <f t="shared" si="95"/>
        <v>EMF ja</v>
      </c>
      <c r="BF531" s="23">
        <f t="shared" si="96"/>
        <v>550</v>
      </c>
      <c r="BG531" s="23" t="str">
        <f t="shared" si="97"/>
        <v>500+m</v>
      </c>
      <c r="BH531" s="23">
        <f t="shared" si="98"/>
        <v>1</v>
      </c>
      <c r="BI531" s="2" t="s">
        <v>162</v>
      </c>
      <c r="BJ531" s="2">
        <v>550</v>
      </c>
      <c r="BO531" s="2" t="s">
        <v>2484</v>
      </c>
      <c r="BP531" s="3">
        <v>1</v>
      </c>
      <c r="BQ531" s="2" t="s">
        <v>2485</v>
      </c>
    </row>
    <row r="532" spans="1:69" ht="16.149999999999999" customHeight="1" x14ac:dyDescent="0.25">
      <c r="A532" s="16">
        <v>531</v>
      </c>
      <c r="B532" s="17" t="s">
        <v>69</v>
      </c>
      <c r="C532" s="48" t="s">
        <v>2486</v>
      </c>
      <c r="D532" s="2" t="s">
        <v>158</v>
      </c>
      <c r="E532" s="48" t="s">
        <v>2487</v>
      </c>
      <c r="F532" s="67">
        <v>43059</v>
      </c>
      <c r="G532" s="3">
        <f t="shared" si="91"/>
        <v>11</v>
      </c>
      <c r="H532" s="3">
        <f t="shared" si="92"/>
        <v>2017</v>
      </c>
      <c r="I532" s="19">
        <v>0.32986111111111099</v>
      </c>
      <c r="J532" s="20">
        <f t="shared" si="93"/>
        <v>7</v>
      </c>
      <c r="K532" s="5" t="str">
        <f t="shared" si="94"/>
        <v>ja</v>
      </c>
      <c r="L532" s="5" t="s">
        <v>91</v>
      </c>
      <c r="M532" s="6" t="s">
        <v>74</v>
      </c>
      <c r="N532" s="5">
        <v>76</v>
      </c>
      <c r="O532" s="17" t="s">
        <v>75</v>
      </c>
      <c r="P532" s="17" t="s">
        <v>2488</v>
      </c>
      <c r="R532" s="6" t="s">
        <v>77</v>
      </c>
      <c r="S532" s="2" t="s">
        <v>107</v>
      </c>
      <c r="T532" s="6" t="s">
        <v>108</v>
      </c>
      <c r="AD532" s="2">
        <v>60</v>
      </c>
      <c r="AE532" s="2" t="s">
        <v>94</v>
      </c>
      <c r="AF532" s="2" t="s">
        <v>84</v>
      </c>
      <c r="AJ532" s="2">
        <v>220</v>
      </c>
      <c r="AK532" s="2" t="s">
        <v>83</v>
      </c>
      <c r="AL532" s="2" t="s">
        <v>84</v>
      </c>
      <c r="AM532" s="2">
        <v>220</v>
      </c>
      <c r="AN532" s="2" t="s">
        <v>81</v>
      </c>
      <c r="AO532" s="2" t="s">
        <v>84</v>
      </c>
      <c r="AP532" s="2">
        <v>220</v>
      </c>
      <c r="AQ532" s="2" t="s">
        <v>83</v>
      </c>
      <c r="AR532" s="2" t="s">
        <v>84</v>
      </c>
      <c r="BE532" s="23" t="str">
        <f t="shared" si="95"/>
        <v>EMF nein</v>
      </c>
      <c r="BF532" s="23" t="str">
        <f t="shared" si="96"/>
        <v/>
      </c>
      <c r="BG532" s="23" t="str">
        <f t="shared" si="97"/>
        <v/>
      </c>
      <c r="BH532" s="23">
        <f t="shared" si="98"/>
        <v>0</v>
      </c>
      <c r="BO532" s="2" t="s">
        <v>2489</v>
      </c>
      <c r="BP532" s="3">
        <v>1</v>
      </c>
      <c r="BQ532" s="2" t="s">
        <v>2490</v>
      </c>
    </row>
    <row r="533" spans="1:69" ht="16.149999999999999" customHeight="1" x14ac:dyDescent="0.25">
      <c r="A533" s="16">
        <v>532</v>
      </c>
      <c r="B533" s="17" t="s">
        <v>69</v>
      </c>
      <c r="C533" s="48" t="s">
        <v>1851</v>
      </c>
      <c r="D533" s="2" t="s">
        <v>89</v>
      </c>
      <c r="E533" s="48" t="s">
        <v>2491</v>
      </c>
      <c r="F533" s="67">
        <v>43059</v>
      </c>
      <c r="G533" s="3">
        <f t="shared" si="91"/>
        <v>11</v>
      </c>
      <c r="H533" s="3">
        <f t="shared" si="92"/>
        <v>2017</v>
      </c>
      <c r="I533" s="19">
        <v>0.96875</v>
      </c>
      <c r="J533" s="20">
        <f t="shared" si="93"/>
        <v>23</v>
      </c>
      <c r="K533" s="5" t="str">
        <f t="shared" si="94"/>
        <v>ja</v>
      </c>
      <c r="L533" s="5" t="s">
        <v>91</v>
      </c>
      <c r="M533" s="6" t="s">
        <v>354</v>
      </c>
      <c r="O533" s="17" t="s">
        <v>75</v>
      </c>
      <c r="P533" s="17" t="s">
        <v>2492</v>
      </c>
      <c r="R533" s="6" t="s">
        <v>77</v>
      </c>
      <c r="T533" s="22" t="s">
        <v>79</v>
      </c>
      <c r="U533" s="2" t="s">
        <v>208</v>
      </c>
      <c r="V533" s="2" t="s">
        <v>79</v>
      </c>
      <c r="X533" s="2">
        <v>481</v>
      </c>
      <c r="Y533" s="2" t="s">
        <v>81</v>
      </c>
      <c r="Z533" s="2" t="s">
        <v>82</v>
      </c>
      <c r="AA533" s="2">
        <v>481</v>
      </c>
      <c r="AB533" s="2" t="s">
        <v>81</v>
      </c>
      <c r="AC533" s="2" t="s">
        <v>82</v>
      </c>
      <c r="AD533" s="2">
        <v>481</v>
      </c>
      <c r="AE533" s="2" t="s">
        <v>83</v>
      </c>
      <c r="AF533" s="2" t="s">
        <v>82</v>
      </c>
      <c r="AJ533" s="2">
        <v>220</v>
      </c>
      <c r="AK533" s="2" t="s">
        <v>81</v>
      </c>
      <c r="AL533" s="2" t="s">
        <v>82</v>
      </c>
      <c r="AM533" s="2">
        <v>220</v>
      </c>
      <c r="AN533" s="2" t="s">
        <v>81</v>
      </c>
      <c r="AO533" s="2" t="s">
        <v>82</v>
      </c>
      <c r="AP533" s="2">
        <v>220</v>
      </c>
      <c r="AQ533" s="2" t="s">
        <v>81</v>
      </c>
      <c r="AR533" s="2" t="s">
        <v>82</v>
      </c>
      <c r="BE533" s="23" t="str">
        <f t="shared" si="95"/>
        <v>EMF nein</v>
      </c>
      <c r="BF533" s="23" t="str">
        <f t="shared" si="96"/>
        <v/>
      </c>
      <c r="BG533" s="23" t="str">
        <f t="shared" si="97"/>
        <v/>
      </c>
      <c r="BH533" s="23">
        <f t="shared" si="98"/>
        <v>0</v>
      </c>
      <c r="BO533" s="2" t="s">
        <v>2493</v>
      </c>
      <c r="BP533" s="3">
        <v>1</v>
      </c>
      <c r="BQ533" s="2" t="s">
        <v>2494</v>
      </c>
    </row>
    <row r="534" spans="1:69" ht="16.149999999999999" customHeight="1" x14ac:dyDescent="0.25">
      <c r="A534" s="16">
        <v>533</v>
      </c>
      <c r="B534" s="17" t="s">
        <v>69</v>
      </c>
      <c r="C534" s="48" t="s">
        <v>2495</v>
      </c>
      <c r="D534" s="2" t="s">
        <v>264</v>
      </c>
      <c r="E534" s="48" t="s">
        <v>2496</v>
      </c>
      <c r="F534" s="67">
        <v>42998</v>
      </c>
      <c r="G534" s="3">
        <f t="shared" si="91"/>
        <v>9</v>
      </c>
      <c r="H534" s="3">
        <f t="shared" si="92"/>
        <v>2017</v>
      </c>
      <c r="I534" s="19">
        <v>0.8125</v>
      </c>
      <c r="J534" s="20">
        <f t="shared" si="93"/>
        <v>19</v>
      </c>
      <c r="K534" s="5" t="str">
        <f t="shared" si="94"/>
        <v>ja</v>
      </c>
      <c r="L534" s="5" t="s">
        <v>91</v>
      </c>
      <c r="M534" s="6" t="s">
        <v>74</v>
      </c>
      <c r="O534" s="17" t="s">
        <v>75</v>
      </c>
      <c r="P534" s="17" t="s">
        <v>2497</v>
      </c>
      <c r="R534" s="6" t="s">
        <v>77</v>
      </c>
      <c r="S534" s="2" t="s">
        <v>78</v>
      </c>
      <c r="T534" s="22" t="s">
        <v>79</v>
      </c>
      <c r="X534" s="2">
        <v>1510</v>
      </c>
      <c r="Y534" s="2" t="s">
        <v>83</v>
      </c>
      <c r="Z534" s="2" t="s">
        <v>161</v>
      </c>
      <c r="AA534" s="2">
        <v>1510</v>
      </c>
      <c r="AB534" s="2" t="s">
        <v>81</v>
      </c>
      <c r="AC534" s="2" t="s">
        <v>161</v>
      </c>
      <c r="AD534" s="2">
        <v>1510</v>
      </c>
      <c r="AE534" s="2" t="s">
        <v>81</v>
      </c>
      <c r="AF534" s="2" t="s">
        <v>161</v>
      </c>
      <c r="AJ534" s="2">
        <v>1510</v>
      </c>
      <c r="AL534" s="2" t="s">
        <v>161</v>
      </c>
      <c r="BE534" s="23" t="str">
        <f t="shared" si="95"/>
        <v>EMF nein</v>
      </c>
      <c r="BF534" s="23" t="str">
        <f t="shared" si="96"/>
        <v/>
      </c>
      <c r="BG534" s="23" t="str">
        <f t="shared" si="97"/>
        <v/>
      </c>
      <c r="BH534" s="23">
        <f t="shared" si="98"/>
        <v>0</v>
      </c>
      <c r="BO534" s="2" t="s">
        <v>2498</v>
      </c>
      <c r="BP534" s="3">
        <v>1</v>
      </c>
      <c r="BQ534" s="2" t="s">
        <v>2499</v>
      </c>
    </row>
    <row r="535" spans="1:69" ht="16.149999999999999" customHeight="1" x14ac:dyDescent="0.25">
      <c r="A535" s="16">
        <v>534</v>
      </c>
      <c r="B535" s="17" t="s">
        <v>87</v>
      </c>
      <c r="C535" s="48" t="s">
        <v>2500</v>
      </c>
      <c r="D535" s="2" t="s">
        <v>124</v>
      </c>
      <c r="E535" s="48" t="s">
        <v>2501</v>
      </c>
      <c r="F535" s="67">
        <v>42317</v>
      </c>
      <c r="G535" s="3">
        <f t="shared" si="91"/>
        <v>11</v>
      </c>
      <c r="H535" s="3">
        <f t="shared" si="92"/>
        <v>2015</v>
      </c>
      <c r="I535" s="19">
        <v>0.45833333333333298</v>
      </c>
      <c r="J535" s="20">
        <f t="shared" si="93"/>
        <v>11</v>
      </c>
      <c r="K535" s="5" t="str">
        <f t="shared" si="94"/>
        <v>ja</v>
      </c>
      <c r="L535" s="5" t="s">
        <v>91</v>
      </c>
      <c r="M535" s="6" t="s">
        <v>115</v>
      </c>
      <c r="N535" s="5">
        <v>77</v>
      </c>
      <c r="O535" s="2" t="s">
        <v>140</v>
      </c>
      <c r="P535" s="17" t="s">
        <v>2502</v>
      </c>
      <c r="R535" s="6" t="s">
        <v>77</v>
      </c>
      <c r="T535" s="22"/>
      <c r="X535" s="2">
        <v>666</v>
      </c>
      <c r="Y535" s="2" t="s">
        <v>83</v>
      </c>
      <c r="Z535" s="2" t="s">
        <v>84</v>
      </c>
      <c r="AA535" s="2">
        <v>666</v>
      </c>
      <c r="AB535" s="2" t="s">
        <v>81</v>
      </c>
      <c r="AC535" s="2" t="s">
        <v>84</v>
      </c>
      <c r="AD535" s="2">
        <v>666</v>
      </c>
      <c r="AE535" s="2" t="s">
        <v>83</v>
      </c>
      <c r="AF535" s="2" t="s">
        <v>84</v>
      </c>
      <c r="AJ535" s="2">
        <v>1170</v>
      </c>
      <c r="AK535" s="2" t="s">
        <v>81</v>
      </c>
      <c r="AL535" s="2" t="s">
        <v>84</v>
      </c>
      <c r="AM535" s="2">
        <v>1170</v>
      </c>
      <c r="AN535" s="2" t="s">
        <v>81</v>
      </c>
      <c r="AO535" s="2" t="s">
        <v>84</v>
      </c>
      <c r="AP535" s="2">
        <v>1170</v>
      </c>
      <c r="AQ535" s="2" t="s">
        <v>83</v>
      </c>
      <c r="AR535" s="2" t="s">
        <v>84</v>
      </c>
      <c r="BE535" s="23" t="str">
        <f t="shared" si="95"/>
        <v>EMF nein</v>
      </c>
      <c r="BF535" s="23" t="str">
        <f t="shared" si="96"/>
        <v/>
      </c>
      <c r="BG535" s="23" t="str">
        <f t="shared" si="97"/>
        <v/>
      </c>
      <c r="BH535" s="23">
        <f t="shared" si="98"/>
        <v>0</v>
      </c>
      <c r="BO535" s="2" t="s">
        <v>2503</v>
      </c>
      <c r="BP535" s="3">
        <v>1</v>
      </c>
      <c r="BQ535" s="2" t="s">
        <v>2504</v>
      </c>
    </row>
    <row r="536" spans="1:69" ht="16.149999999999999" customHeight="1" x14ac:dyDescent="0.25">
      <c r="A536" s="16">
        <v>535</v>
      </c>
      <c r="B536" s="17" t="s">
        <v>87</v>
      </c>
      <c r="C536" s="48" t="s">
        <v>1629</v>
      </c>
      <c r="D536" s="2" t="s">
        <v>89</v>
      </c>
      <c r="E536" s="48" t="s">
        <v>2505</v>
      </c>
      <c r="F536" s="67">
        <v>42426</v>
      </c>
      <c r="G536" s="3">
        <f t="shared" si="91"/>
        <v>2</v>
      </c>
      <c r="H536" s="3">
        <f t="shared" si="92"/>
        <v>2016</v>
      </c>
      <c r="I536" s="19">
        <v>0.77083333333333304</v>
      </c>
      <c r="J536" s="20">
        <f t="shared" si="93"/>
        <v>18</v>
      </c>
      <c r="K536" s="5" t="str">
        <f t="shared" si="94"/>
        <v>ja</v>
      </c>
      <c r="L536" s="5" t="s">
        <v>91</v>
      </c>
      <c r="M536" s="6" t="s">
        <v>74</v>
      </c>
      <c r="N536" s="5">
        <v>70</v>
      </c>
      <c r="O536" s="17" t="s">
        <v>126</v>
      </c>
      <c r="P536" s="17" t="s">
        <v>2506</v>
      </c>
      <c r="Q536" s="6" t="s">
        <v>186</v>
      </c>
      <c r="R536" s="6" t="s">
        <v>464</v>
      </c>
      <c r="T536" s="22" t="s">
        <v>79</v>
      </c>
      <c r="U536" s="2" t="s">
        <v>74</v>
      </c>
      <c r="X536" s="2">
        <v>130</v>
      </c>
      <c r="Y536" s="2" t="s">
        <v>81</v>
      </c>
      <c r="Z536" s="2" t="s">
        <v>82</v>
      </c>
      <c r="AA536" s="2">
        <v>130</v>
      </c>
      <c r="AB536" s="2" t="s">
        <v>81</v>
      </c>
      <c r="AC536" s="2" t="s">
        <v>82</v>
      </c>
      <c r="AJ536" s="2">
        <v>220</v>
      </c>
      <c r="AK536" s="2" t="s">
        <v>81</v>
      </c>
      <c r="AL536" s="2" t="s">
        <v>82</v>
      </c>
      <c r="BE536" s="23" t="str">
        <f t="shared" si="95"/>
        <v>EMF nein</v>
      </c>
      <c r="BF536" s="23" t="str">
        <f t="shared" si="96"/>
        <v/>
      </c>
      <c r="BG536" s="23" t="str">
        <f t="shared" si="97"/>
        <v/>
      </c>
      <c r="BH536" s="23">
        <f t="shared" si="98"/>
        <v>0</v>
      </c>
      <c r="BO536" s="2" t="s">
        <v>2507</v>
      </c>
      <c r="BP536" s="3">
        <v>1</v>
      </c>
      <c r="BQ536" s="2" t="s">
        <v>2508</v>
      </c>
    </row>
    <row r="537" spans="1:69" ht="16.149999999999999" customHeight="1" x14ac:dyDescent="0.25">
      <c r="A537" s="16">
        <v>536</v>
      </c>
      <c r="B537" s="17" t="s">
        <v>87</v>
      </c>
      <c r="C537" s="48" t="s">
        <v>2509</v>
      </c>
      <c r="D537" s="2" t="s">
        <v>137</v>
      </c>
      <c r="E537" s="48" t="s">
        <v>2510</v>
      </c>
      <c r="F537" s="67">
        <v>42427</v>
      </c>
      <c r="G537" s="3">
        <f t="shared" si="91"/>
        <v>2</v>
      </c>
      <c r="H537" s="3">
        <f t="shared" si="92"/>
        <v>2016</v>
      </c>
      <c r="I537" s="19">
        <v>0.48611111111111099</v>
      </c>
      <c r="J537" s="20">
        <f t="shared" si="93"/>
        <v>11</v>
      </c>
      <c r="K537" s="5" t="str">
        <f t="shared" si="94"/>
        <v>ja</v>
      </c>
      <c r="L537" s="21" t="s">
        <v>73</v>
      </c>
      <c r="M537" s="6" t="s">
        <v>74</v>
      </c>
      <c r="N537" s="5">
        <v>75</v>
      </c>
      <c r="O537" s="17" t="s">
        <v>75</v>
      </c>
      <c r="P537" s="17" t="s">
        <v>2511</v>
      </c>
      <c r="R537" s="6" t="s">
        <v>77</v>
      </c>
      <c r="T537" s="22"/>
      <c r="U537" s="2" t="s">
        <v>100</v>
      </c>
      <c r="V537" s="2" t="s">
        <v>80</v>
      </c>
      <c r="X537" s="2">
        <v>583</v>
      </c>
      <c r="Y537" s="2" t="s">
        <v>81</v>
      </c>
      <c r="Z537" s="2" t="s">
        <v>82</v>
      </c>
      <c r="AA537" s="2">
        <v>583</v>
      </c>
      <c r="AB537" s="2" t="s">
        <v>81</v>
      </c>
      <c r="AC537" s="2" t="s">
        <v>82</v>
      </c>
      <c r="AD537" s="2">
        <v>583</v>
      </c>
      <c r="AE537" s="2" t="s">
        <v>81</v>
      </c>
      <c r="AF537" s="2" t="s">
        <v>82</v>
      </c>
      <c r="AJ537" s="2">
        <v>584</v>
      </c>
      <c r="AK537" s="2" t="s">
        <v>81</v>
      </c>
      <c r="AL537" s="2" t="s">
        <v>82</v>
      </c>
      <c r="AM537" s="2">
        <v>584</v>
      </c>
      <c r="AN537" s="2" t="s">
        <v>81</v>
      </c>
      <c r="AO537" s="2" t="s">
        <v>82</v>
      </c>
      <c r="AP537" s="2">
        <v>584</v>
      </c>
      <c r="AQ537" s="2" t="s">
        <v>83</v>
      </c>
      <c r="AR537" s="2" t="s">
        <v>82</v>
      </c>
      <c r="AV537" s="2">
        <v>599</v>
      </c>
      <c r="AW537" s="2" t="s">
        <v>83</v>
      </c>
      <c r="AX537" s="2" t="s">
        <v>82</v>
      </c>
      <c r="AY537" s="2">
        <v>599</v>
      </c>
      <c r="AZ537" s="2" t="s">
        <v>81</v>
      </c>
      <c r="BA537" s="2" t="s">
        <v>82</v>
      </c>
      <c r="BB537" s="2">
        <v>599</v>
      </c>
      <c r="BC537" s="2" t="s">
        <v>83</v>
      </c>
      <c r="BD537" s="2" t="s">
        <v>82</v>
      </c>
      <c r="BE537" s="23" t="str">
        <f t="shared" si="95"/>
        <v>EMF nein</v>
      </c>
      <c r="BF537" s="23" t="str">
        <f t="shared" si="96"/>
        <v/>
      </c>
      <c r="BG537" s="23" t="str">
        <f t="shared" si="97"/>
        <v/>
      </c>
      <c r="BH537" s="23">
        <f t="shared" si="98"/>
        <v>0</v>
      </c>
      <c r="BO537" s="2" t="s">
        <v>2512</v>
      </c>
      <c r="BP537" s="3">
        <v>1</v>
      </c>
      <c r="BQ537" s="2" t="s">
        <v>2513</v>
      </c>
    </row>
    <row r="538" spans="1:69" ht="16.149999999999999" customHeight="1" x14ac:dyDescent="0.25">
      <c r="A538" s="16">
        <v>537</v>
      </c>
      <c r="B538" s="17" t="s">
        <v>87</v>
      </c>
      <c r="C538" s="48" t="s">
        <v>2040</v>
      </c>
      <c r="D538" s="6" t="s">
        <v>151</v>
      </c>
      <c r="E538" s="48" t="s">
        <v>2514</v>
      </c>
      <c r="F538" s="67">
        <v>42428</v>
      </c>
      <c r="G538" s="3">
        <f t="shared" si="91"/>
        <v>2</v>
      </c>
      <c r="H538" s="3">
        <f t="shared" si="92"/>
        <v>2016</v>
      </c>
      <c r="I538" s="19">
        <v>0.95486111111111105</v>
      </c>
      <c r="J538" s="20">
        <f t="shared" si="93"/>
        <v>22</v>
      </c>
      <c r="K538" s="5" t="str">
        <f t="shared" si="94"/>
        <v>ja</v>
      </c>
      <c r="L538" s="5" t="s">
        <v>91</v>
      </c>
      <c r="M538" s="6" t="s">
        <v>74</v>
      </c>
      <c r="N538" s="5">
        <v>79</v>
      </c>
      <c r="O538" s="17" t="s">
        <v>126</v>
      </c>
      <c r="P538" s="17" t="s">
        <v>2515</v>
      </c>
      <c r="R538" s="6" t="s">
        <v>77</v>
      </c>
      <c r="T538" s="22"/>
      <c r="U538" s="2" t="s">
        <v>74</v>
      </c>
      <c r="V538" s="2" t="s">
        <v>80</v>
      </c>
      <c r="X538" s="2">
        <v>378</v>
      </c>
      <c r="Y538" s="2" t="s">
        <v>81</v>
      </c>
      <c r="Z538" s="2" t="s">
        <v>82</v>
      </c>
      <c r="BE538" s="23" t="str">
        <f t="shared" si="95"/>
        <v>EMF ja</v>
      </c>
      <c r="BF538" s="23" t="str">
        <f t="shared" si="96"/>
        <v/>
      </c>
      <c r="BG538" s="23" t="str">
        <f t="shared" si="97"/>
        <v/>
      </c>
      <c r="BH538" s="23">
        <f t="shared" si="98"/>
        <v>1</v>
      </c>
      <c r="BM538" s="2" t="s">
        <v>162</v>
      </c>
      <c r="BO538" s="2" t="s">
        <v>2516</v>
      </c>
      <c r="BP538" s="3">
        <v>1</v>
      </c>
      <c r="BQ538" s="2" t="s">
        <v>2517</v>
      </c>
    </row>
    <row r="539" spans="1:69" ht="16.149999999999999" customHeight="1" x14ac:dyDescent="0.25">
      <c r="A539" s="16">
        <v>538</v>
      </c>
      <c r="B539" s="17" t="s">
        <v>87</v>
      </c>
      <c r="C539" s="48" t="s">
        <v>2095</v>
      </c>
      <c r="D539" s="6" t="s">
        <v>896</v>
      </c>
      <c r="E539" s="48" t="s">
        <v>2518</v>
      </c>
      <c r="F539" s="67">
        <v>42429</v>
      </c>
      <c r="G539" s="3">
        <f t="shared" si="91"/>
        <v>2</v>
      </c>
      <c r="H539" s="3">
        <f t="shared" si="92"/>
        <v>2016</v>
      </c>
      <c r="I539" s="19">
        <v>0.60416666666666696</v>
      </c>
      <c r="J539" s="20">
        <f t="shared" si="93"/>
        <v>14</v>
      </c>
      <c r="K539" s="5" t="str">
        <f t="shared" si="94"/>
        <v>ja</v>
      </c>
      <c r="L539" s="5" t="s">
        <v>91</v>
      </c>
      <c r="M539" s="6" t="s">
        <v>74</v>
      </c>
      <c r="N539" s="5">
        <v>85</v>
      </c>
      <c r="O539" s="17" t="s">
        <v>75</v>
      </c>
      <c r="P539" s="17" t="s">
        <v>2519</v>
      </c>
      <c r="R539" s="6" t="s">
        <v>77</v>
      </c>
      <c r="T539" s="22"/>
      <c r="U539" s="2" t="s">
        <v>74</v>
      </c>
      <c r="X539" s="2">
        <v>20</v>
      </c>
      <c r="Y539" s="2" t="s">
        <v>94</v>
      </c>
      <c r="Z539" s="2" t="s">
        <v>82</v>
      </c>
      <c r="AA539" s="2">
        <v>20</v>
      </c>
      <c r="AB539" s="2" t="s">
        <v>94</v>
      </c>
      <c r="AC539" s="2" t="s">
        <v>82</v>
      </c>
      <c r="AD539" s="2">
        <v>20</v>
      </c>
      <c r="AE539" s="2" t="s">
        <v>94</v>
      </c>
      <c r="AF539" s="2" t="s">
        <v>82</v>
      </c>
      <c r="BE539" s="23" t="str">
        <f t="shared" si="95"/>
        <v>EMF nein</v>
      </c>
      <c r="BF539" s="23" t="str">
        <f t="shared" si="96"/>
        <v/>
      </c>
      <c r="BG539" s="23" t="str">
        <f t="shared" si="97"/>
        <v/>
      </c>
      <c r="BH539" s="23">
        <f t="shared" si="98"/>
        <v>0</v>
      </c>
      <c r="BN539" s="1"/>
      <c r="BO539" s="2" t="s">
        <v>2520</v>
      </c>
      <c r="BP539" s="3">
        <v>1</v>
      </c>
      <c r="BQ539" s="2" t="s">
        <v>2521</v>
      </c>
    </row>
    <row r="540" spans="1:69" ht="16.149999999999999" customHeight="1" x14ac:dyDescent="0.25">
      <c r="A540" s="16">
        <v>539</v>
      </c>
      <c r="B540" s="17" t="s">
        <v>87</v>
      </c>
      <c r="C540" s="48" t="s">
        <v>2522</v>
      </c>
      <c r="D540" s="6" t="s">
        <v>2523</v>
      </c>
      <c r="E540" s="48" t="s">
        <v>2524</v>
      </c>
      <c r="F540" s="67">
        <v>42938</v>
      </c>
      <c r="G540" s="3">
        <f t="shared" si="91"/>
        <v>7</v>
      </c>
      <c r="H540" s="3">
        <f t="shared" si="92"/>
        <v>2017</v>
      </c>
      <c r="I540" s="19">
        <v>0.8125</v>
      </c>
      <c r="J540" s="20">
        <f t="shared" si="93"/>
        <v>19</v>
      </c>
      <c r="K540" s="5" t="str">
        <f t="shared" si="94"/>
        <v>ja</v>
      </c>
      <c r="L540" s="5" t="s">
        <v>91</v>
      </c>
      <c r="M540" s="6" t="s">
        <v>115</v>
      </c>
      <c r="N540" s="5">
        <v>71</v>
      </c>
      <c r="O540" s="17" t="s">
        <v>126</v>
      </c>
      <c r="P540" s="17" t="s">
        <v>2525</v>
      </c>
      <c r="R540" s="6" t="s">
        <v>77</v>
      </c>
      <c r="T540" s="6" t="s">
        <v>108</v>
      </c>
      <c r="X540" s="2">
        <v>800</v>
      </c>
      <c r="Y540" s="2" t="s">
        <v>83</v>
      </c>
      <c r="Z540" s="2" t="s">
        <v>84</v>
      </c>
      <c r="AA540" s="2" t="s">
        <v>109</v>
      </c>
      <c r="AD540" s="2">
        <v>800</v>
      </c>
      <c r="AE540" s="2" t="s">
        <v>83</v>
      </c>
      <c r="AF540" s="2" t="s">
        <v>84</v>
      </c>
      <c r="AJ540" s="2" t="s">
        <v>109</v>
      </c>
      <c r="BE540" s="23" t="str">
        <f t="shared" si="95"/>
        <v>EMF nein</v>
      </c>
      <c r="BF540" s="23" t="str">
        <f t="shared" si="96"/>
        <v/>
      </c>
      <c r="BG540" s="23" t="str">
        <f t="shared" si="97"/>
        <v/>
      </c>
      <c r="BH540" s="23">
        <f t="shared" si="98"/>
        <v>0</v>
      </c>
      <c r="BO540" s="2" t="s">
        <v>2526</v>
      </c>
      <c r="BP540" s="3">
        <v>1</v>
      </c>
      <c r="BQ540" s="2" t="s">
        <v>2527</v>
      </c>
    </row>
    <row r="541" spans="1:69" ht="16.149999999999999" customHeight="1" x14ac:dyDescent="0.25">
      <c r="A541" s="16">
        <v>540</v>
      </c>
      <c r="B541" s="17" t="s">
        <v>211</v>
      </c>
      <c r="C541" s="48" t="s">
        <v>2528</v>
      </c>
      <c r="D541" s="6" t="s">
        <v>124</v>
      </c>
      <c r="E541" s="48" t="s">
        <v>2529</v>
      </c>
      <c r="F541" s="67">
        <v>42650</v>
      </c>
      <c r="G541" s="3">
        <f t="shared" si="91"/>
        <v>10</v>
      </c>
      <c r="H541" s="3">
        <f t="shared" si="92"/>
        <v>2016</v>
      </c>
      <c r="I541" s="19">
        <v>0.593055555555556</v>
      </c>
      <c r="J541" s="20">
        <f t="shared" si="93"/>
        <v>14</v>
      </c>
      <c r="K541" s="5" t="str">
        <f t="shared" si="94"/>
        <v>ja</v>
      </c>
      <c r="L541" s="5" t="s">
        <v>91</v>
      </c>
      <c r="M541" s="6" t="s">
        <v>74</v>
      </c>
      <c r="N541" s="5">
        <v>41</v>
      </c>
      <c r="O541" s="2" t="s">
        <v>140</v>
      </c>
      <c r="P541" s="17" t="s">
        <v>2530</v>
      </c>
      <c r="R541" s="6" t="s">
        <v>77</v>
      </c>
      <c r="S541" s="2" t="s">
        <v>78</v>
      </c>
      <c r="T541" s="22"/>
      <c r="U541" s="2" t="s">
        <v>74</v>
      </c>
      <c r="X541" s="2">
        <v>1370</v>
      </c>
      <c r="Y541" s="2" t="s">
        <v>83</v>
      </c>
      <c r="Z541" s="2" t="s">
        <v>168</v>
      </c>
      <c r="AA541" s="2">
        <v>1370</v>
      </c>
      <c r="AB541" s="2" t="s">
        <v>2531</v>
      </c>
      <c r="AC541" s="2" t="s">
        <v>168</v>
      </c>
      <c r="AD541" s="2">
        <v>1370</v>
      </c>
      <c r="AE541" s="2" t="s">
        <v>83</v>
      </c>
      <c r="AF541" s="2" t="s">
        <v>168</v>
      </c>
      <c r="AJ541" s="2">
        <v>1110</v>
      </c>
      <c r="AK541" s="2" t="s">
        <v>83</v>
      </c>
      <c r="AL541" s="2" t="s">
        <v>84</v>
      </c>
      <c r="AM541" s="2">
        <v>1110</v>
      </c>
      <c r="AN541" s="2" t="s">
        <v>81</v>
      </c>
      <c r="AO541" s="2" t="s">
        <v>84</v>
      </c>
      <c r="AP541" s="2">
        <v>1110</v>
      </c>
      <c r="AQ541" s="2" t="s">
        <v>83</v>
      </c>
      <c r="AR541" s="2" t="s">
        <v>84</v>
      </c>
      <c r="BE541" s="23" t="str">
        <f t="shared" si="95"/>
        <v>EMF ja</v>
      </c>
      <c r="BF541" s="23">
        <f t="shared" si="96"/>
        <v>3500</v>
      </c>
      <c r="BG541" s="23" t="str">
        <f t="shared" si="97"/>
        <v>500+m</v>
      </c>
      <c r="BH541" s="23">
        <f t="shared" si="98"/>
        <v>1</v>
      </c>
      <c r="BI541" s="2" t="s">
        <v>162</v>
      </c>
      <c r="BJ541" s="2">
        <v>3500</v>
      </c>
      <c r="BO541" s="2" t="s">
        <v>2532</v>
      </c>
      <c r="BP541" s="3">
        <v>1</v>
      </c>
      <c r="BQ541" s="2" t="s">
        <v>2533</v>
      </c>
    </row>
    <row r="542" spans="1:69" ht="16.149999999999999" customHeight="1" x14ac:dyDescent="0.25">
      <c r="A542" s="16">
        <v>541</v>
      </c>
      <c r="B542" s="17" t="s">
        <v>87</v>
      </c>
      <c r="C542" s="48" t="s">
        <v>2534</v>
      </c>
      <c r="D542" s="6" t="s">
        <v>89</v>
      </c>
      <c r="E542" s="48" t="s">
        <v>2535</v>
      </c>
      <c r="F542" s="67">
        <v>43148</v>
      </c>
      <c r="G542" s="3">
        <f t="shared" si="91"/>
        <v>2</v>
      </c>
      <c r="H542" s="3">
        <f t="shared" si="92"/>
        <v>2018</v>
      </c>
      <c r="I542" s="19">
        <v>0.70833333333333304</v>
      </c>
      <c r="J542" s="20">
        <f t="shared" si="93"/>
        <v>17</v>
      </c>
      <c r="K542" s="5" t="str">
        <f t="shared" si="94"/>
        <v>ja</v>
      </c>
      <c r="L542" s="5" t="s">
        <v>91</v>
      </c>
      <c r="M542" s="6" t="s">
        <v>74</v>
      </c>
      <c r="N542" s="5">
        <v>76</v>
      </c>
      <c r="O542" s="17" t="s">
        <v>75</v>
      </c>
      <c r="P542" s="17" t="s">
        <v>2536</v>
      </c>
      <c r="R542" s="6" t="s">
        <v>335</v>
      </c>
      <c r="T542" s="22" t="s">
        <v>79</v>
      </c>
      <c r="U542" s="2" t="s">
        <v>74</v>
      </c>
      <c r="V542" s="2" t="s">
        <v>80</v>
      </c>
      <c r="BE542" s="23" t="str">
        <f t="shared" si="95"/>
        <v>EMF ja</v>
      </c>
      <c r="BF542" s="23">
        <f t="shared" si="96"/>
        <v>200</v>
      </c>
      <c r="BG542" s="23" t="str">
        <f t="shared" si="97"/>
        <v>100-499m</v>
      </c>
      <c r="BH542" s="23">
        <f t="shared" si="98"/>
        <v>2</v>
      </c>
      <c r="BK542" s="2" t="s">
        <v>162</v>
      </c>
      <c r="BL542" s="2">
        <v>220</v>
      </c>
      <c r="BM542" s="2" t="s">
        <v>162</v>
      </c>
      <c r="BN542" s="2">
        <v>200</v>
      </c>
      <c r="BO542" s="2" t="s">
        <v>2537</v>
      </c>
      <c r="BP542" s="3">
        <v>1</v>
      </c>
      <c r="BQ542" s="2" t="s">
        <v>2538</v>
      </c>
    </row>
    <row r="543" spans="1:69" ht="16.149999999999999" customHeight="1" x14ac:dyDescent="0.25">
      <c r="A543" s="16">
        <v>542</v>
      </c>
      <c r="B543" s="17" t="s">
        <v>211</v>
      </c>
      <c r="C543" s="48" t="s">
        <v>2539</v>
      </c>
      <c r="D543" s="2" t="s">
        <v>124</v>
      </c>
      <c r="E543" s="48" t="s">
        <v>2540</v>
      </c>
      <c r="F543" s="67">
        <v>43149</v>
      </c>
      <c r="G543" s="3">
        <f t="shared" si="91"/>
        <v>2</v>
      </c>
      <c r="H543" s="3">
        <f t="shared" si="92"/>
        <v>2018</v>
      </c>
      <c r="I543" s="19">
        <v>0.34375</v>
      </c>
      <c r="J543" s="20">
        <f t="shared" si="93"/>
        <v>8</v>
      </c>
      <c r="K543" s="5" t="str">
        <f t="shared" si="94"/>
        <v>ja</v>
      </c>
      <c r="L543" s="5" t="s">
        <v>91</v>
      </c>
      <c r="M543" s="6" t="s">
        <v>74</v>
      </c>
      <c r="N543" s="5">
        <v>50</v>
      </c>
      <c r="O543" s="17" t="s">
        <v>126</v>
      </c>
      <c r="P543" s="17" t="s">
        <v>2541</v>
      </c>
      <c r="R543" s="6" t="s">
        <v>464</v>
      </c>
      <c r="T543" s="22" t="s">
        <v>79</v>
      </c>
      <c r="X543" s="2">
        <v>1180</v>
      </c>
      <c r="Y543" s="2" t="s">
        <v>83</v>
      </c>
      <c r="Z543" s="2" t="s">
        <v>161</v>
      </c>
      <c r="AA543" s="2">
        <v>1180</v>
      </c>
      <c r="AB543" s="2" t="s">
        <v>81</v>
      </c>
      <c r="AC543" s="2" t="s">
        <v>161</v>
      </c>
      <c r="AJ543" s="2">
        <v>1150</v>
      </c>
      <c r="AK543" s="2" t="s">
        <v>81</v>
      </c>
      <c r="AL543" s="2" t="s">
        <v>161</v>
      </c>
      <c r="AM543" s="2">
        <v>1150</v>
      </c>
      <c r="AN543" s="2" t="s">
        <v>81</v>
      </c>
      <c r="AO543" s="2" t="s">
        <v>161</v>
      </c>
      <c r="AP543" s="2">
        <v>1150</v>
      </c>
      <c r="AQ543" s="2" t="s">
        <v>81</v>
      </c>
      <c r="AR543" s="2" t="s">
        <v>161</v>
      </c>
      <c r="AV543" s="2">
        <v>630</v>
      </c>
      <c r="AW543" s="2" t="s">
        <v>94</v>
      </c>
      <c r="AX543" s="2" t="s">
        <v>168</v>
      </c>
      <c r="BB543" s="2">
        <v>630</v>
      </c>
      <c r="BC543" s="2" t="s">
        <v>94</v>
      </c>
      <c r="BD543" s="2" t="s">
        <v>168</v>
      </c>
      <c r="BE543" s="23" t="str">
        <f t="shared" si="95"/>
        <v>EMF nein</v>
      </c>
      <c r="BF543" s="23" t="str">
        <f t="shared" si="96"/>
        <v/>
      </c>
      <c r="BG543" s="23" t="str">
        <f t="shared" si="97"/>
        <v/>
      </c>
      <c r="BH543" s="23">
        <f t="shared" si="98"/>
        <v>0</v>
      </c>
      <c r="BO543" s="2" t="s">
        <v>2542</v>
      </c>
      <c r="BP543" s="3">
        <v>1</v>
      </c>
      <c r="BQ543" s="2" t="s">
        <v>2543</v>
      </c>
    </row>
    <row r="544" spans="1:69" ht="16.149999999999999" customHeight="1" x14ac:dyDescent="0.25">
      <c r="A544" s="16">
        <v>543</v>
      </c>
      <c r="B544" s="17" t="s">
        <v>87</v>
      </c>
      <c r="C544" s="48" t="s">
        <v>2544</v>
      </c>
      <c r="D544" s="2" t="s">
        <v>348</v>
      </c>
      <c r="E544" s="48" t="s">
        <v>2545</v>
      </c>
      <c r="F544" s="67">
        <v>43163</v>
      </c>
      <c r="G544" s="3">
        <f t="shared" si="91"/>
        <v>3</v>
      </c>
      <c r="H544" s="3">
        <f t="shared" si="92"/>
        <v>2018</v>
      </c>
      <c r="I544" s="19">
        <v>0.63541666666666696</v>
      </c>
      <c r="J544" s="20">
        <f t="shared" si="93"/>
        <v>15</v>
      </c>
      <c r="K544" s="5" t="str">
        <f t="shared" si="94"/>
        <v>ja</v>
      </c>
      <c r="L544" s="5" t="s">
        <v>91</v>
      </c>
      <c r="M544" s="6" t="s">
        <v>74</v>
      </c>
      <c r="N544" s="5">
        <v>80</v>
      </c>
      <c r="O544" s="17" t="s">
        <v>126</v>
      </c>
      <c r="P544" s="17" t="s">
        <v>2546</v>
      </c>
      <c r="T544" s="22"/>
      <c r="BE544" s="23" t="str">
        <f t="shared" si="95"/>
        <v>EMF nein</v>
      </c>
      <c r="BF544" s="23" t="str">
        <f t="shared" si="96"/>
        <v/>
      </c>
      <c r="BG544" s="23" t="str">
        <f t="shared" si="97"/>
        <v/>
      </c>
      <c r="BH544" s="23">
        <f t="shared" si="98"/>
        <v>0</v>
      </c>
      <c r="BO544" s="2" t="s">
        <v>2547</v>
      </c>
      <c r="BP544" s="3">
        <v>1</v>
      </c>
      <c r="BQ544" s="2" t="s">
        <v>2548</v>
      </c>
    </row>
    <row r="545" spans="1:69" ht="16.149999999999999" customHeight="1" x14ac:dyDescent="0.25">
      <c r="A545" s="16">
        <v>544</v>
      </c>
      <c r="B545" s="17" t="s">
        <v>211</v>
      </c>
      <c r="C545" s="48" t="s">
        <v>2549</v>
      </c>
      <c r="D545" s="2" t="s">
        <v>178</v>
      </c>
      <c r="E545" s="48" t="s">
        <v>2550</v>
      </c>
      <c r="F545" s="67">
        <v>42999</v>
      </c>
      <c r="G545" s="3">
        <f t="shared" si="91"/>
        <v>9</v>
      </c>
      <c r="H545" s="3">
        <f t="shared" si="92"/>
        <v>2017</v>
      </c>
      <c r="I545" s="19">
        <v>0.73611111111111105</v>
      </c>
      <c r="J545" s="20">
        <f t="shared" si="93"/>
        <v>17</v>
      </c>
      <c r="K545" s="5" t="str">
        <f t="shared" si="94"/>
        <v>ja</v>
      </c>
      <c r="L545" s="5" t="s">
        <v>91</v>
      </c>
      <c r="M545" s="6" t="s">
        <v>74</v>
      </c>
      <c r="O545" s="17" t="s">
        <v>126</v>
      </c>
      <c r="P545" s="17" t="s">
        <v>2551</v>
      </c>
      <c r="R545" s="6" t="s">
        <v>77</v>
      </c>
      <c r="T545" s="22"/>
      <c r="X545" s="2">
        <v>736</v>
      </c>
      <c r="Y545" s="2" t="s">
        <v>81</v>
      </c>
      <c r="Z545" s="2" t="s">
        <v>82</v>
      </c>
      <c r="AA545" s="2">
        <v>736</v>
      </c>
      <c r="AB545" s="2" t="s">
        <v>81</v>
      </c>
      <c r="AC545" s="2" t="s">
        <v>84</v>
      </c>
      <c r="AD545" s="2">
        <v>737</v>
      </c>
      <c r="AE545" s="2" t="s">
        <v>81</v>
      </c>
      <c r="AF545" s="2" t="s">
        <v>84</v>
      </c>
      <c r="AM545" s="2">
        <v>343</v>
      </c>
      <c r="AN545" s="2" t="s">
        <v>81</v>
      </c>
      <c r="AO545" s="2" t="s">
        <v>161</v>
      </c>
      <c r="BE545" s="23" t="str">
        <f t="shared" si="95"/>
        <v>EMF ja</v>
      </c>
      <c r="BF545" s="23">
        <f t="shared" si="96"/>
        <v>90</v>
      </c>
      <c r="BG545" s="23" t="str">
        <f t="shared" si="97"/>
        <v>&lt;100m</v>
      </c>
      <c r="BH545" s="23">
        <f t="shared" si="98"/>
        <v>1</v>
      </c>
      <c r="BI545" s="44" t="s">
        <v>162</v>
      </c>
      <c r="BJ545" s="44">
        <v>90</v>
      </c>
      <c r="BO545" s="2" t="s">
        <v>2552</v>
      </c>
      <c r="BP545" s="3">
        <v>1</v>
      </c>
      <c r="BQ545" s="2" t="s">
        <v>2553</v>
      </c>
    </row>
    <row r="546" spans="1:69" ht="16.149999999999999" customHeight="1" x14ac:dyDescent="0.25">
      <c r="A546" s="16">
        <v>545</v>
      </c>
      <c r="B546" s="17" t="s">
        <v>211</v>
      </c>
      <c r="C546" s="48" t="s">
        <v>540</v>
      </c>
      <c r="D546" s="2" t="s">
        <v>124</v>
      </c>
      <c r="E546" s="48" t="s">
        <v>2554</v>
      </c>
      <c r="F546" s="67">
        <v>43075</v>
      </c>
      <c r="G546" s="3">
        <f t="shared" si="91"/>
        <v>12</v>
      </c>
      <c r="H546" s="3">
        <f t="shared" si="92"/>
        <v>2017</v>
      </c>
      <c r="I546" s="19">
        <v>0.33333333333333298</v>
      </c>
      <c r="J546" s="20">
        <f t="shared" si="93"/>
        <v>8</v>
      </c>
      <c r="K546" s="5" t="str">
        <f t="shared" si="94"/>
        <v>ja</v>
      </c>
      <c r="L546" s="5" t="s">
        <v>91</v>
      </c>
      <c r="M546" s="6" t="s">
        <v>74</v>
      </c>
      <c r="N546" s="5">
        <v>62</v>
      </c>
      <c r="O546" s="17" t="s">
        <v>75</v>
      </c>
      <c r="P546" s="17" t="s">
        <v>2555</v>
      </c>
      <c r="Q546" s="6" t="s">
        <v>186</v>
      </c>
      <c r="R546" s="6" t="s">
        <v>77</v>
      </c>
      <c r="T546" s="6" t="s">
        <v>154</v>
      </c>
      <c r="W546" s="2" t="s">
        <v>2556</v>
      </c>
      <c r="X546" s="2">
        <v>49</v>
      </c>
      <c r="Y546" s="2" t="s">
        <v>81</v>
      </c>
      <c r="Z546" s="2" t="s">
        <v>168</v>
      </c>
      <c r="AA546" s="2">
        <v>49</v>
      </c>
      <c r="AB546" s="2" t="s">
        <v>81</v>
      </c>
      <c r="AC546" s="2" t="s">
        <v>168</v>
      </c>
      <c r="AD546" s="2">
        <v>49</v>
      </c>
      <c r="AE546" s="2" t="s">
        <v>83</v>
      </c>
      <c r="AF546" s="2" t="s">
        <v>168</v>
      </c>
      <c r="BE546" s="23" t="str">
        <f t="shared" si="95"/>
        <v>EMF nein</v>
      </c>
      <c r="BF546" s="23" t="str">
        <f t="shared" si="96"/>
        <v/>
      </c>
      <c r="BG546" s="23" t="str">
        <f t="shared" si="97"/>
        <v/>
      </c>
      <c r="BH546" s="23">
        <f t="shared" si="98"/>
        <v>0</v>
      </c>
      <c r="BO546" s="2" t="s">
        <v>2557</v>
      </c>
      <c r="BP546" s="3">
        <v>1</v>
      </c>
      <c r="BQ546" s="2" t="s">
        <v>2558</v>
      </c>
    </row>
    <row r="547" spans="1:69" ht="16.149999999999999" customHeight="1" x14ac:dyDescent="0.25">
      <c r="A547" s="16">
        <v>546</v>
      </c>
      <c r="B547" s="17" t="s">
        <v>135</v>
      </c>
      <c r="C547" s="48" t="s">
        <v>2333</v>
      </c>
      <c r="D547" s="2" t="s">
        <v>2334</v>
      </c>
      <c r="E547" s="48" t="s">
        <v>2559</v>
      </c>
      <c r="F547" s="67">
        <v>43061</v>
      </c>
      <c r="G547" s="3">
        <f t="shared" si="91"/>
        <v>11</v>
      </c>
      <c r="H547" s="3">
        <f t="shared" si="92"/>
        <v>2017</v>
      </c>
      <c r="I547" s="19">
        <v>0.33333333333333298</v>
      </c>
      <c r="J547" s="20">
        <f t="shared" si="93"/>
        <v>8</v>
      </c>
      <c r="K547" s="5" t="str">
        <f t="shared" si="94"/>
        <v>ja</v>
      </c>
      <c r="L547" s="5" t="s">
        <v>91</v>
      </c>
      <c r="M547" s="6" t="s">
        <v>354</v>
      </c>
      <c r="O547" s="17" t="s">
        <v>75</v>
      </c>
      <c r="P547" s="17" t="s">
        <v>2560</v>
      </c>
      <c r="Q547" s="6" t="s">
        <v>186</v>
      </c>
      <c r="R547" s="6" t="s">
        <v>77</v>
      </c>
      <c r="T547" s="22"/>
      <c r="X547" s="2">
        <v>56</v>
      </c>
      <c r="Y547" s="2" t="s">
        <v>81</v>
      </c>
      <c r="Z547" s="2" t="s">
        <v>84</v>
      </c>
      <c r="BE547" s="23" t="str">
        <f t="shared" si="95"/>
        <v>EMF nein</v>
      </c>
      <c r="BF547" s="23" t="str">
        <f t="shared" si="96"/>
        <v/>
      </c>
      <c r="BG547" s="23" t="str">
        <f t="shared" si="97"/>
        <v/>
      </c>
      <c r="BH547" s="23">
        <f t="shared" si="98"/>
        <v>0</v>
      </c>
      <c r="BP547" s="3">
        <v>1</v>
      </c>
      <c r="BQ547" s="2" t="s">
        <v>2561</v>
      </c>
    </row>
    <row r="548" spans="1:69" ht="16.149999999999999" customHeight="1" x14ac:dyDescent="0.25">
      <c r="A548" s="16">
        <v>547</v>
      </c>
      <c r="B548" s="17" t="s">
        <v>135</v>
      </c>
      <c r="C548" s="48" t="s">
        <v>2562</v>
      </c>
      <c r="D548" s="2" t="s">
        <v>158</v>
      </c>
      <c r="E548" s="48" t="s">
        <v>2563</v>
      </c>
      <c r="F548" s="67">
        <v>42712</v>
      </c>
      <c r="G548" s="3">
        <f t="shared" si="91"/>
        <v>12</v>
      </c>
      <c r="H548" s="3">
        <f t="shared" si="92"/>
        <v>2016</v>
      </c>
      <c r="I548" s="19">
        <v>0.23958333333333301</v>
      </c>
      <c r="J548" s="20">
        <f t="shared" si="93"/>
        <v>5</v>
      </c>
      <c r="K548" s="5" t="str">
        <f t="shared" si="94"/>
        <v>ja</v>
      </c>
      <c r="L548" s="21" t="s">
        <v>73</v>
      </c>
      <c r="M548" s="6" t="s">
        <v>354</v>
      </c>
      <c r="O548" s="17" t="s">
        <v>75</v>
      </c>
      <c r="P548" s="17" t="s">
        <v>2564</v>
      </c>
      <c r="R548" s="6" t="s">
        <v>464</v>
      </c>
      <c r="T548" s="6" t="s">
        <v>154</v>
      </c>
      <c r="X548" s="2">
        <v>65</v>
      </c>
      <c r="Y548" s="2" t="s">
        <v>81</v>
      </c>
      <c r="BE548" s="23" t="str">
        <f t="shared" si="95"/>
        <v>EMF nein</v>
      </c>
      <c r="BF548" s="23" t="str">
        <f t="shared" si="96"/>
        <v/>
      </c>
      <c r="BG548" s="23" t="str">
        <f t="shared" si="97"/>
        <v/>
      </c>
      <c r="BH548" s="23">
        <f t="shared" si="98"/>
        <v>0</v>
      </c>
      <c r="BO548" s="2" t="s">
        <v>2565</v>
      </c>
      <c r="BP548" s="3">
        <v>1</v>
      </c>
      <c r="BQ548" s="2" t="s">
        <v>2566</v>
      </c>
    </row>
    <row r="549" spans="1:69" ht="16.149999999999999" customHeight="1" x14ac:dyDescent="0.25">
      <c r="A549" s="16">
        <v>548</v>
      </c>
      <c r="B549" s="17" t="s">
        <v>87</v>
      </c>
      <c r="C549" s="48" t="s">
        <v>540</v>
      </c>
      <c r="D549" s="2" t="s">
        <v>124</v>
      </c>
      <c r="E549" s="48" t="s">
        <v>2567</v>
      </c>
      <c r="F549" s="67">
        <v>43060</v>
      </c>
      <c r="G549" s="3">
        <f t="shared" si="91"/>
        <v>11</v>
      </c>
      <c r="H549" s="3">
        <f t="shared" si="92"/>
        <v>2017</v>
      </c>
      <c r="I549" s="19">
        <v>0.85416666666666696</v>
      </c>
      <c r="J549" s="20">
        <f t="shared" si="93"/>
        <v>20</v>
      </c>
      <c r="K549" s="5" t="str">
        <f t="shared" si="94"/>
        <v>ja</v>
      </c>
      <c r="L549" s="21" t="s">
        <v>73</v>
      </c>
      <c r="M549" s="6" t="s">
        <v>74</v>
      </c>
      <c r="N549" s="5">
        <v>77</v>
      </c>
      <c r="O549" s="17" t="s">
        <v>75</v>
      </c>
      <c r="P549" s="17" t="s">
        <v>2568</v>
      </c>
      <c r="R549" s="6" t="s">
        <v>77</v>
      </c>
      <c r="T549" s="22"/>
      <c r="W549" s="2" t="s">
        <v>2569</v>
      </c>
      <c r="X549" s="2">
        <v>360</v>
      </c>
      <c r="Y549" s="2" t="s">
        <v>81</v>
      </c>
      <c r="Z549" s="2" t="s">
        <v>168</v>
      </c>
      <c r="AA549" s="2">
        <v>511</v>
      </c>
      <c r="AB549" s="2" t="s">
        <v>81</v>
      </c>
      <c r="AC549" s="2" t="s">
        <v>168</v>
      </c>
      <c r="AD549" s="2">
        <v>511</v>
      </c>
      <c r="AE549" s="2" t="s">
        <v>81</v>
      </c>
      <c r="AF549" s="2" t="s">
        <v>168</v>
      </c>
      <c r="AJ549" s="2">
        <v>511</v>
      </c>
      <c r="AK549" s="2" t="s">
        <v>81</v>
      </c>
      <c r="AL549" s="2" t="s">
        <v>168</v>
      </c>
      <c r="AP549" s="2">
        <v>508</v>
      </c>
      <c r="AQ549" s="2" t="s">
        <v>81</v>
      </c>
      <c r="AR549" s="2" t="s">
        <v>168</v>
      </c>
      <c r="AV549" s="2">
        <v>524</v>
      </c>
      <c r="AW549" s="2" t="s">
        <v>81</v>
      </c>
      <c r="AX549" s="2" t="s">
        <v>168</v>
      </c>
      <c r="AY549" s="2">
        <v>524</v>
      </c>
      <c r="AZ549" s="2" t="s">
        <v>81</v>
      </c>
      <c r="BA549" s="2" t="s">
        <v>168</v>
      </c>
      <c r="BB549" s="2">
        <v>524</v>
      </c>
      <c r="BC549" s="2" t="s">
        <v>81</v>
      </c>
      <c r="BD549" s="2" t="s">
        <v>168</v>
      </c>
      <c r="BE549" s="23" t="str">
        <f t="shared" si="95"/>
        <v>EMF nein</v>
      </c>
      <c r="BF549" s="23" t="str">
        <f t="shared" si="96"/>
        <v/>
      </c>
      <c r="BG549" s="23" t="str">
        <f t="shared" si="97"/>
        <v/>
      </c>
      <c r="BH549" s="23">
        <f t="shared" si="98"/>
        <v>0</v>
      </c>
      <c r="BO549" s="2" t="s">
        <v>2570</v>
      </c>
      <c r="BP549" s="3">
        <v>1</v>
      </c>
      <c r="BQ549" s="2" t="s">
        <v>2571</v>
      </c>
    </row>
    <row r="550" spans="1:69" ht="16.149999999999999" customHeight="1" x14ac:dyDescent="0.25">
      <c r="A550" s="16">
        <v>549</v>
      </c>
      <c r="B550" s="17" t="s">
        <v>87</v>
      </c>
      <c r="C550" s="48" t="s">
        <v>2572</v>
      </c>
      <c r="D550" s="2" t="s">
        <v>348</v>
      </c>
      <c r="E550" s="48" t="s">
        <v>2573</v>
      </c>
      <c r="F550" s="67">
        <v>43063</v>
      </c>
      <c r="G550" s="3">
        <f t="shared" si="91"/>
        <v>11</v>
      </c>
      <c r="H550" s="3">
        <f t="shared" si="92"/>
        <v>2017</v>
      </c>
      <c r="I550" s="19">
        <v>0.55208333333333304</v>
      </c>
      <c r="J550" s="20">
        <f t="shared" si="93"/>
        <v>13</v>
      </c>
      <c r="K550" s="5" t="str">
        <f t="shared" si="94"/>
        <v>ja</v>
      </c>
      <c r="L550" s="21" t="s">
        <v>73</v>
      </c>
      <c r="M550" s="6" t="s">
        <v>74</v>
      </c>
      <c r="N550" s="5">
        <v>76</v>
      </c>
      <c r="O550" s="17" t="s">
        <v>126</v>
      </c>
      <c r="P550" s="17" t="s">
        <v>2574</v>
      </c>
      <c r="T550" s="22"/>
      <c r="X550" s="2">
        <v>760</v>
      </c>
      <c r="Y550" s="2" t="s">
        <v>81</v>
      </c>
      <c r="Z550" s="2" t="s">
        <v>82</v>
      </c>
      <c r="AA550" s="2">
        <v>760</v>
      </c>
      <c r="AB550" s="2" t="s">
        <v>81</v>
      </c>
      <c r="AC550" s="2" t="s">
        <v>82</v>
      </c>
      <c r="AJ550" s="2">
        <v>990</v>
      </c>
      <c r="AK550" s="2" t="s">
        <v>81</v>
      </c>
      <c r="AL550" s="2" t="s">
        <v>82</v>
      </c>
      <c r="AP550" s="2">
        <v>990</v>
      </c>
      <c r="AQ550" s="2" t="s">
        <v>81</v>
      </c>
      <c r="AR550" s="2" t="s">
        <v>82</v>
      </c>
      <c r="AV550" s="2">
        <v>1260</v>
      </c>
      <c r="AW550" s="2" t="s">
        <v>81</v>
      </c>
      <c r="AX550" s="2" t="s">
        <v>168</v>
      </c>
      <c r="AY550" s="2">
        <v>1260</v>
      </c>
      <c r="AZ550" s="2" t="s">
        <v>81</v>
      </c>
      <c r="BA550" s="2" t="s">
        <v>168</v>
      </c>
      <c r="BB550" s="2">
        <v>1260</v>
      </c>
      <c r="BC550" s="2" t="s">
        <v>81</v>
      </c>
      <c r="BD550" s="2" t="s">
        <v>168</v>
      </c>
      <c r="BE550" s="23" t="str">
        <f t="shared" si="95"/>
        <v>EMF ja</v>
      </c>
      <c r="BF550" s="23">
        <f t="shared" si="96"/>
        <v>1000</v>
      </c>
      <c r="BG550" s="23" t="str">
        <f t="shared" si="97"/>
        <v>500+m</v>
      </c>
      <c r="BH550" s="23">
        <f t="shared" si="98"/>
        <v>1</v>
      </c>
      <c r="BI550" s="2" t="s">
        <v>162</v>
      </c>
      <c r="BJ550" s="2">
        <v>1000</v>
      </c>
      <c r="BO550" s="2" t="s">
        <v>2575</v>
      </c>
      <c r="BP550" s="3">
        <v>1</v>
      </c>
      <c r="BQ550" s="2" t="s">
        <v>2576</v>
      </c>
    </row>
    <row r="551" spans="1:69" ht="16.149999999999999" customHeight="1" x14ac:dyDescent="0.25">
      <c r="A551" s="16">
        <v>550</v>
      </c>
      <c r="B551" s="17" t="s">
        <v>69</v>
      </c>
      <c r="C551" s="48" t="s">
        <v>793</v>
      </c>
      <c r="D551" s="2" t="s">
        <v>158</v>
      </c>
      <c r="E551" s="48" t="s">
        <v>2577</v>
      </c>
      <c r="F551" s="67">
        <v>43063</v>
      </c>
      <c r="G551" s="3">
        <f t="shared" si="91"/>
        <v>11</v>
      </c>
      <c r="H551" s="3">
        <f t="shared" si="92"/>
        <v>2017</v>
      </c>
      <c r="I551" s="19">
        <v>0.17708333333333301</v>
      </c>
      <c r="J551" s="20">
        <f t="shared" si="93"/>
        <v>4</v>
      </c>
      <c r="K551" s="5" t="str">
        <f t="shared" si="94"/>
        <v>ja</v>
      </c>
      <c r="L551" s="5" t="s">
        <v>91</v>
      </c>
      <c r="M551" s="6" t="s">
        <v>100</v>
      </c>
      <c r="N551" s="5">
        <v>32</v>
      </c>
      <c r="O551" s="17" t="s">
        <v>75</v>
      </c>
      <c r="P551" s="17" t="s">
        <v>2578</v>
      </c>
      <c r="Q551" s="6" t="s">
        <v>186</v>
      </c>
      <c r="R551" s="6" t="s">
        <v>77</v>
      </c>
      <c r="S551" s="2" t="s">
        <v>132</v>
      </c>
      <c r="T551" s="22" t="s">
        <v>79</v>
      </c>
      <c r="X551" s="2">
        <v>391</v>
      </c>
      <c r="Y551" s="2" t="s">
        <v>81</v>
      </c>
      <c r="Z551" s="2" t="s">
        <v>84</v>
      </c>
      <c r="AA551" s="2">
        <v>391</v>
      </c>
      <c r="AB551" s="2" t="s">
        <v>81</v>
      </c>
      <c r="AC551" s="2" t="s">
        <v>84</v>
      </c>
      <c r="AD551" s="2">
        <v>391</v>
      </c>
      <c r="AE551" s="2" t="s">
        <v>83</v>
      </c>
      <c r="AF551" s="2" t="s">
        <v>84</v>
      </c>
      <c r="AJ551" s="2">
        <v>345</v>
      </c>
      <c r="AK551" s="2" t="s">
        <v>81</v>
      </c>
      <c r="AL551" s="2" t="s">
        <v>84</v>
      </c>
      <c r="AM551" s="2">
        <v>345</v>
      </c>
      <c r="AN551" s="2" t="s">
        <v>81</v>
      </c>
      <c r="AO551" s="2" t="s">
        <v>84</v>
      </c>
      <c r="AP551" s="2">
        <v>345</v>
      </c>
      <c r="AQ551" s="2" t="s">
        <v>81</v>
      </c>
      <c r="AR551" s="2" t="s">
        <v>84</v>
      </c>
      <c r="BE551" s="23" t="str">
        <f t="shared" si="95"/>
        <v>EMF nein</v>
      </c>
      <c r="BF551" s="23" t="str">
        <f t="shared" si="96"/>
        <v/>
      </c>
      <c r="BG551" s="23" t="str">
        <f t="shared" si="97"/>
        <v/>
      </c>
      <c r="BH551" s="23">
        <f t="shared" si="98"/>
        <v>0</v>
      </c>
      <c r="BO551" s="2" t="s">
        <v>2579</v>
      </c>
      <c r="BP551" s="3">
        <v>1</v>
      </c>
      <c r="BQ551" s="2" t="s">
        <v>2580</v>
      </c>
    </row>
    <row r="552" spans="1:69" ht="16.149999999999999" customHeight="1" x14ac:dyDescent="0.25">
      <c r="A552" s="16">
        <v>551</v>
      </c>
      <c r="B552" s="17" t="s">
        <v>87</v>
      </c>
      <c r="C552" s="48" t="s">
        <v>2581</v>
      </c>
      <c r="D552" s="2" t="s">
        <v>158</v>
      </c>
      <c r="E552" s="48" t="s">
        <v>2582</v>
      </c>
      <c r="F552" s="67">
        <v>43063</v>
      </c>
      <c r="G552" s="3">
        <f t="shared" si="91"/>
        <v>11</v>
      </c>
      <c r="H552" s="3">
        <f t="shared" si="92"/>
        <v>2017</v>
      </c>
      <c r="I552" s="19"/>
      <c r="J552" s="20" t="str">
        <f t="shared" ref="J552:J569" si="99">IF(I552&lt;&gt;"",HOUR(I552),"")</f>
        <v/>
      </c>
      <c r="K552" s="5" t="str">
        <f t="shared" si="94"/>
        <v>ja</v>
      </c>
      <c r="L552" s="21" t="s">
        <v>73</v>
      </c>
      <c r="M552" s="6" t="s">
        <v>74</v>
      </c>
      <c r="N552" s="5">
        <v>77</v>
      </c>
      <c r="O552" s="17" t="s">
        <v>75</v>
      </c>
      <c r="P552" s="17" t="s">
        <v>2583</v>
      </c>
      <c r="T552" s="22"/>
      <c r="X552" s="2">
        <v>639</v>
      </c>
      <c r="Y552" s="2" t="s">
        <v>81</v>
      </c>
      <c r="Z552" s="2" t="s">
        <v>82</v>
      </c>
      <c r="AD552" s="2">
        <v>639</v>
      </c>
      <c r="AE552" s="2" t="s">
        <v>81</v>
      </c>
      <c r="AF552" s="2" t="s">
        <v>82</v>
      </c>
      <c r="BE552" s="23" t="str">
        <f t="shared" si="95"/>
        <v>EMF ja</v>
      </c>
      <c r="BF552" s="23">
        <f t="shared" si="96"/>
        <v>690</v>
      </c>
      <c r="BG552" s="23" t="str">
        <f t="shared" si="97"/>
        <v>500+m</v>
      </c>
      <c r="BH552" s="23">
        <f t="shared" si="98"/>
        <v>1</v>
      </c>
      <c r="BI552" s="2" t="s">
        <v>162</v>
      </c>
      <c r="BJ552" s="2">
        <v>690</v>
      </c>
      <c r="BP552" s="3">
        <v>1</v>
      </c>
      <c r="BQ552" s="2" t="s">
        <v>2584</v>
      </c>
    </row>
    <row r="553" spans="1:69" ht="16.149999999999999" customHeight="1" x14ac:dyDescent="0.25">
      <c r="A553" s="16">
        <v>552</v>
      </c>
      <c r="B553" s="17" t="s">
        <v>69</v>
      </c>
      <c r="C553" s="49" t="s">
        <v>284</v>
      </c>
      <c r="D553" s="2" t="s">
        <v>264</v>
      </c>
      <c r="E553" s="48" t="s">
        <v>714</v>
      </c>
      <c r="F553" s="67">
        <v>43063</v>
      </c>
      <c r="G553" s="3">
        <f t="shared" ref="G553:G616" si="100">IF(F553&lt;&gt;"",MONTH(F553),"")</f>
        <v>11</v>
      </c>
      <c r="H553" s="3">
        <f t="shared" si="92"/>
        <v>2017</v>
      </c>
      <c r="I553" s="19">
        <v>3.125E-2</v>
      </c>
      <c r="J553" s="20">
        <f t="shared" si="99"/>
        <v>0</v>
      </c>
      <c r="K553" s="5" t="str">
        <f t="shared" si="94"/>
        <v>ja</v>
      </c>
      <c r="L553" s="5" t="s">
        <v>91</v>
      </c>
      <c r="M553" s="6" t="s">
        <v>115</v>
      </c>
      <c r="N553" s="5">
        <v>45</v>
      </c>
      <c r="O553" s="17" t="s">
        <v>75</v>
      </c>
      <c r="P553" s="17" t="s">
        <v>1027</v>
      </c>
      <c r="Q553" s="6" t="s">
        <v>186</v>
      </c>
      <c r="T553" s="22"/>
      <c r="X553" s="2">
        <v>433</v>
      </c>
      <c r="Y553" s="2" t="s">
        <v>81</v>
      </c>
      <c r="Z553" s="2" t="s">
        <v>84</v>
      </c>
      <c r="AA553" s="2">
        <v>433</v>
      </c>
      <c r="AB553" s="2" t="s">
        <v>81</v>
      </c>
      <c r="AC553" s="2" t="s">
        <v>84</v>
      </c>
      <c r="AD553" s="2">
        <v>433</v>
      </c>
      <c r="AE553" s="2" t="s">
        <v>81</v>
      </c>
      <c r="AF553" s="2" t="s">
        <v>84</v>
      </c>
      <c r="BE553" s="23" t="str">
        <f t="shared" si="95"/>
        <v>EMF nein</v>
      </c>
      <c r="BF553" s="23" t="str">
        <f t="shared" si="96"/>
        <v/>
      </c>
      <c r="BG553" s="23" t="str">
        <f t="shared" si="97"/>
        <v/>
      </c>
      <c r="BH553" s="23">
        <f t="shared" si="98"/>
        <v>0</v>
      </c>
      <c r="BO553" s="2" t="s">
        <v>2585</v>
      </c>
      <c r="BP553" s="3">
        <v>1</v>
      </c>
      <c r="BQ553" s="2" t="s">
        <v>2586</v>
      </c>
    </row>
    <row r="554" spans="1:69" ht="16.149999999999999" customHeight="1" x14ac:dyDescent="0.25">
      <c r="A554" s="16">
        <v>553</v>
      </c>
      <c r="B554" s="17" t="s">
        <v>135</v>
      </c>
      <c r="C554" s="48" t="s">
        <v>1296</v>
      </c>
      <c r="D554" s="2" t="s">
        <v>296</v>
      </c>
      <c r="E554" s="48" t="s">
        <v>2587</v>
      </c>
      <c r="F554" s="67">
        <v>43063</v>
      </c>
      <c r="G554" s="3">
        <f t="shared" si="100"/>
        <v>11</v>
      </c>
      <c r="H554" s="3">
        <f t="shared" si="92"/>
        <v>2017</v>
      </c>
      <c r="I554" s="19">
        <v>0.19791666666666699</v>
      </c>
      <c r="J554" s="20">
        <f t="shared" si="99"/>
        <v>4</v>
      </c>
      <c r="K554" s="5" t="str">
        <f t="shared" si="94"/>
        <v>ja</v>
      </c>
      <c r="L554" s="5" t="s">
        <v>91</v>
      </c>
      <c r="M554" s="6" t="s">
        <v>139</v>
      </c>
      <c r="O554" s="17" t="s">
        <v>126</v>
      </c>
      <c r="P554" s="17" t="s">
        <v>2588</v>
      </c>
      <c r="Q554" s="6" t="s">
        <v>186</v>
      </c>
      <c r="T554" s="22"/>
      <c r="X554" s="2">
        <v>270</v>
      </c>
      <c r="Y554" s="2" t="s">
        <v>81</v>
      </c>
      <c r="Z554" s="2" t="s">
        <v>161</v>
      </c>
      <c r="AA554" s="2">
        <v>270</v>
      </c>
      <c r="AB554" s="2" t="s">
        <v>81</v>
      </c>
      <c r="AC554" s="2" t="s">
        <v>161</v>
      </c>
      <c r="AD554" s="2">
        <v>270</v>
      </c>
      <c r="AE554" s="2" t="s">
        <v>81</v>
      </c>
      <c r="AF554" s="2" t="s">
        <v>161</v>
      </c>
      <c r="BE554" s="23" t="str">
        <f t="shared" si="95"/>
        <v>EMF nein</v>
      </c>
      <c r="BF554" s="23" t="str">
        <f t="shared" si="96"/>
        <v/>
      </c>
      <c r="BG554" s="23" t="str">
        <f t="shared" si="97"/>
        <v/>
      </c>
      <c r="BH554" s="23">
        <f t="shared" si="98"/>
        <v>0</v>
      </c>
      <c r="BO554" s="2" t="s">
        <v>2589</v>
      </c>
      <c r="BP554" s="3">
        <v>1</v>
      </c>
      <c r="BQ554" s="2" t="s">
        <v>2590</v>
      </c>
    </row>
    <row r="555" spans="1:69" ht="16.149999999999999" customHeight="1" x14ac:dyDescent="0.25">
      <c r="A555" s="16">
        <v>554</v>
      </c>
      <c r="B555" s="17" t="s">
        <v>211</v>
      </c>
      <c r="C555" s="48" t="s">
        <v>540</v>
      </c>
      <c r="D555" s="2" t="s">
        <v>124</v>
      </c>
      <c r="E555" s="48" t="s">
        <v>2591</v>
      </c>
      <c r="F555" s="67">
        <v>43060</v>
      </c>
      <c r="G555" s="3">
        <f t="shared" si="100"/>
        <v>11</v>
      </c>
      <c r="H555" s="3">
        <f t="shared" si="92"/>
        <v>2017</v>
      </c>
      <c r="I555" s="19">
        <v>0.71875</v>
      </c>
      <c r="J555" s="20">
        <f t="shared" si="99"/>
        <v>17</v>
      </c>
      <c r="K555" s="5" t="str">
        <f t="shared" si="94"/>
        <v>ja</v>
      </c>
      <c r="L555" s="21" t="s">
        <v>73</v>
      </c>
      <c r="M555" s="6" t="s">
        <v>74</v>
      </c>
      <c r="N555" s="5">
        <v>44</v>
      </c>
      <c r="O555" s="17" t="s">
        <v>75</v>
      </c>
      <c r="P555" s="17" t="s">
        <v>2592</v>
      </c>
      <c r="R555" s="6" t="s">
        <v>77</v>
      </c>
      <c r="T555" s="22"/>
      <c r="X555" s="2">
        <v>67</v>
      </c>
      <c r="Y555" s="2" t="s">
        <v>81</v>
      </c>
      <c r="Z555" s="2" t="s">
        <v>82</v>
      </c>
      <c r="AA555" s="2">
        <v>67</v>
      </c>
      <c r="AB555" s="2" t="s">
        <v>81</v>
      </c>
      <c r="AC555" s="2" t="s">
        <v>82</v>
      </c>
      <c r="AD555" s="2">
        <v>67</v>
      </c>
      <c r="AE555" s="2" t="s">
        <v>81</v>
      </c>
      <c r="AF555" s="2" t="s">
        <v>82</v>
      </c>
      <c r="AJ555" s="2" t="s">
        <v>299</v>
      </c>
      <c r="BE555" s="23" t="str">
        <f t="shared" si="95"/>
        <v>EMF nein</v>
      </c>
      <c r="BF555" s="23" t="str">
        <f t="shared" si="96"/>
        <v/>
      </c>
      <c r="BG555" s="23" t="str">
        <f t="shared" si="97"/>
        <v/>
      </c>
      <c r="BH555" s="23">
        <f t="shared" si="98"/>
        <v>0</v>
      </c>
      <c r="BO555" s="2" t="s">
        <v>2593</v>
      </c>
      <c r="BP555" s="3">
        <v>1</v>
      </c>
      <c r="BQ555" s="2" t="s">
        <v>2594</v>
      </c>
    </row>
    <row r="556" spans="1:69" ht="16.149999999999999" customHeight="1" x14ac:dyDescent="0.25">
      <c r="A556" s="16">
        <v>555</v>
      </c>
      <c r="B556" s="17" t="s">
        <v>211</v>
      </c>
      <c r="C556" s="48" t="s">
        <v>2595</v>
      </c>
      <c r="D556" s="2" t="s">
        <v>348</v>
      </c>
      <c r="E556" s="48" t="s">
        <v>2596</v>
      </c>
      <c r="F556" s="67">
        <v>42824</v>
      </c>
      <c r="G556" s="3">
        <f t="shared" si="100"/>
        <v>3</v>
      </c>
      <c r="H556" s="3">
        <f t="shared" si="92"/>
        <v>2017</v>
      </c>
      <c r="I556" s="19">
        <v>0.28472222222222199</v>
      </c>
      <c r="J556" s="20">
        <f t="shared" si="99"/>
        <v>6</v>
      </c>
      <c r="K556" s="5" t="str">
        <f t="shared" si="94"/>
        <v>ja</v>
      </c>
      <c r="L556" s="5" t="s">
        <v>91</v>
      </c>
      <c r="M556" s="6" t="s">
        <v>74</v>
      </c>
      <c r="N556" s="5">
        <v>50</v>
      </c>
      <c r="O556" s="17" t="s">
        <v>126</v>
      </c>
      <c r="P556" s="17" t="s">
        <v>2597</v>
      </c>
      <c r="R556" s="6" t="s">
        <v>77</v>
      </c>
      <c r="T556" s="22"/>
      <c r="X556" s="2">
        <v>180</v>
      </c>
      <c r="Y556" s="2" t="s">
        <v>81</v>
      </c>
      <c r="Z556" s="2" t="s">
        <v>84</v>
      </c>
      <c r="BE556" s="23" t="str">
        <f t="shared" si="95"/>
        <v>EMF nein</v>
      </c>
      <c r="BF556" s="23" t="str">
        <f t="shared" si="96"/>
        <v/>
      </c>
      <c r="BG556" s="23" t="str">
        <f t="shared" si="97"/>
        <v/>
      </c>
      <c r="BH556" s="23">
        <f t="shared" si="98"/>
        <v>0</v>
      </c>
      <c r="BO556" s="2" t="s">
        <v>2598</v>
      </c>
      <c r="BP556" s="3">
        <v>1</v>
      </c>
      <c r="BQ556" s="2" t="s">
        <v>2599</v>
      </c>
    </row>
    <row r="557" spans="1:69" ht="16.149999999999999" customHeight="1" x14ac:dyDescent="0.25">
      <c r="A557" s="69">
        <v>556</v>
      </c>
      <c r="B557" s="17" t="s">
        <v>69</v>
      </c>
      <c r="C557" s="49" t="s">
        <v>119</v>
      </c>
      <c r="D557" s="2" t="s">
        <v>89</v>
      </c>
      <c r="E557" s="48" t="s">
        <v>2600</v>
      </c>
      <c r="F557" s="67">
        <v>42916</v>
      </c>
      <c r="G557" s="3">
        <f t="shared" si="100"/>
        <v>6</v>
      </c>
      <c r="H557" s="3">
        <f t="shared" si="92"/>
        <v>2017</v>
      </c>
      <c r="I557" s="19">
        <v>0.64583333333333304</v>
      </c>
      <c r="J557" s="20">
        <f t="shared" si="99"/>
        <v>15</v>
      </c>
      <c r="K557" s="5" t="str">
        <f t="shared" si="94"/>
        <v>ja</v>
      </c>
      <c r="L557" s="5" t="s">
        <v>91</v>
      </c>
      <c r="M557" s="6" t="s">
        <v>74</v>
      </c>
      <c r="N557" s="5">
        <v>48</v>
      </c>
      <c r="O557" s="17" t="s">
        <v>75</v>
      </c>
      <c r="P557" s="17" t="s">
        <v>2601</v>
      </c>
      <c r="Q557" s="6" t="s">
        <v>186</v>
      </c>
      <c r="R557" s="6" t="s">
        <v>77</v>
      </c>
      <c r="S557" s="2" t="s">
        <v>132</v>
      </c>
      <c r="T557" s="6" t="s">
        <v>108</v>
      </c>
      <c r="W557" s="2" t="s">
        <v>2602</v>
      </c>
      <c r="X557" s="2">
        <v>391</v>
      </c>
      <c r="Y557" s="2" t="s">
        <v>81</v>
      </c>
      <c r="Z557" s="2" t="s">
        <v>84</v>
      </c>
      <c r="AA557" s="2">
        <v>391</v>
      </c>
      <c r="AB557" s="2" t="s">
        <v>94</v>
      </c>
      <c r="AC557" s="2" t="s">
        <v>84</v>
      </c>
      <c r="AD557" s="2">
        <v>391</v>
      </c>
      <c r="AE557" s="2" t="s">
        <v>81</v>
      </c>
      <c r="AF557" s="2" t="s">
        <v>84</v>
      </c>
      <c r="BE557" s="23" t="str">
        <f t="shared" si="95"/>
        <v>EMF nein</v>
      </c>
      <c r="BF557" s="23" t="str">
        <f t="shared" si="96"/>
        <v/>
      </c>
      <c r="BG557" s="23" t="str">
        <f t="shared" si="97"/>
        <v/>
      </c>
      <c r="BH557" s="23">
        <f t="shared" si="98"/>
        <v>0</v>
      </c>
      <c r="BO557" s="2" t="s">
        <v>2603</v>
      </c>
      <c r="BP557" s="3">
        <v>1</v>
      </c>
      <c r="BQ557" s="2" t="s">
        <v>2604</v>
      </c>
    </row>
    <row r="558" spans="1:69" ht="16.149999999999999" customHeight="1" x14ac:dyDescent="0.25">
      <c r="A558" s="16">
        <v>557</v>
      </c>
      <c r="B558" s="17" t="s">
        <v>69</v>
      </c>
      <c r="C558" s="48" t="s">
        <v>1231</v>
      </c>
      <c r="D558" s="2" t="s">
        <v>158</v>
      </c>
      <c r="E558" s="48" t="s">
        <v>22550</v>
      </c>
      <c r="F558" s="67">
        <v>43001</v>
      </c>
      <c r="G558" s="3">
        <f t="shared" si="100"/>
        <v>9</v>
      </c>
      <c r="H558" s="3">
        <f t="shared" si="92"/>
        <v>2017</v>
      </c>
      <c r="I558" s="19">
        <v>0.49652777777777801</v>
      </c>
      <c r="J558" s="20">
        <f t="shared" si="99"/>
        <v>11</v>
      </c>
      <c r="K558" s="5" t="str">
        <f t="shared" si="94"/>
        <v>ja</v>
      </c>
      <c r="L558" s="5" t="s">
        <v>91</v>
      </c>
      <c r="M558" s="6" t="s">
        <v>115</v>
      </c>
      <c r="N558" s="5">
        <v>57</v>
      </c>
      <c r="O558" s="17" t="s">
        <v>126</v>
      </c>
      <c r="P558" s="17" t="s">
        <v>22285</v>
      </c>
      <c r="Q558" s="6" t="s">
        <v>186</v>
      </c>
      <c r="R558" s="6" t="s">
        <v>77</v>
      </c>
      <c r="S558" s="2" t="s">
        <v>132</v>
      </c>
      <c r="T558" s="6" t="s">
        <v>108</v>
      </c>
      <c r="X558" s="2">
        <v>552</v>
      </c>
      <c r="Y558" s="2" t="s">
        <v>81</v>
      </c>
      <c r="Z558" s="2" t="s">
        <v>84</v>
      </c>
      <c r="AA558" s="2">
        <v>552</v>
      </c>
      <c r="AB558" s="2" t="s">
        <v>81</v>
      </c>
      <c r="AC558" s="2" t="s">
        <v>84</v>
      </c>
      <c r="AD558" s="2">
        <v>552</v>
      </c>
      <c r="AE558" s="2" t="s">
        <v>83</v>
      </c>
      <c r="AF558" s="2" t="s">
        <v>84</v>
      </c>
      <c r="AJ558" s="2">
        <v>552</v>
      </c>
      <c r="AK558" s="2" t="s">
        <v>81</v>
      </c>
      <c r="AL558" s="2" t="s">
        <v>84</v>
      </c>
      <c r="AM558" s="2">
        <v>552</v>
      </c>
      <c r="AN558" s="2" t="s">
        <v>81</v>
      </c>
      <c r="AO558" s="2" t="s">
        <v>84</v>
      </c>
      <c r="AP558" s="2">
        <v>552</v>
      </c>
      <c r="AQ558" s="2" t="s">
        <v>83</v>
      </c>
      <c r="AR558" s="2" t="s">
        <v>84</v>
      </c>
      <c r="BE558" s="23" t="str">
        <f t="shared" si="95"/>
        <v>EMF nein</v>
      </c>
      <c r="BF558" s="23" t="str">
        <f t="shared" si="96"/>
        <v/>
      </c>
      <c r="BG558" s="23" t="str">
        <f t="shared" si="97"/>
        <v/>
      </c>
      <c r="BH558" s="23">
        <f t="shared" si="98"/>
        <v>0</v>
      </c>
      <c r="BO558" s="2" t="s">
        <v>2605</v>
      </c>
      <c r="BP558" s="3">
        <v>1</v>
      </c>
      <c r="BQ558" s="2" t="s">
        <v>2606</v>
      </c>
    </row>
    <row r="559" spans="1:69" ht="16.149999999999999" customHeight="1" x14ac:dyDescent="0.25">
      <c r="A559" s="16">
        <v>558</v>
      </c>
      <c r="B559" s="17" t="s">
        <v>69</v>
      </c>
      <c r="C559" s="48" t="s">
        <v>676</v>
      </c>
      <c r="D559" s="2" t="s">
        <v>151</v>
      </c>
      <c r="E559" s="48" t="s">
        <v>2607</v>
      </c>
      <c r="F559" s="67">
        <v>43002</v>
      </c>
      <c r="G559" s="3">
        <f t="shared" si="100"/>
        <v>9</v>
      </c>
      <c r="H559" s="3">
        <f t="shared" si="92"/>
        <v>2017</v>
      </c>
      <c r="I559" s="19">
        <v>0.79166666666666696</v>
      </c>
      <c r="J559" s="20">
        <f t="shared" si="99"/>
        <v>19</v>
      </c>
      <c r="K559" s="5" t="str">
        <f t="shared" si="94"/>
        <v>ja</v>
      </c>
      <c r="L559" s="5" t="s">
        <v>91</v>
      </c>
      <c r="M559" s="6" t="s">
        <v>100</v>
      </c>
      <c r="N559" s="5">
        <v>32</v>
      </c>
      <c r="O559" s="2" t="s">
        <v>140</v>
      </c>
      <c r="P559" s="17" t="s">
        <v>2608</v>
      </c>
      <c r="R559" s="6" t="s">
        <v>77</v>
      </c>
      <c r="T559" s="22" t="s">
        <v>79</v>
      </c>
      <c r="X559" s="2">
        <v>690</v>
      </c>
      <c r="Y559" s="2" t="s">
        <v>81</v>
      </c>
      <c r="Z559" s="2" t="s">
        <v>84</v>
      </c>
      <c r="AA559" s="2">
        <v>690</v>
      </c>
      <c r="AB559" s="2" t="s">
        <v>81</v>
      </c>
      <c r="AC559" s="2" t="s">
        <v>84</v>
      </c>
      <c r="AD559" s="2">
        <v>690</v>
      </c>
      <c r="AE559" s="2" t="s">
        <v>83</v>
      </c>
      <c r="AF559" s="2" t="s">
        <v>84</v>
      </c>
      <c r="AJ559" s="2">
        <v>950</v>
      </c>
      <c r="AK559" s="2" t="s">
        <v>81</v>
      </c>
      <c r="AL559" s="2" t="s">
        <v>84</v>
      </c>
      <c r="AM559" s="2">
        <v>950</v>
      </c>
      <c r="AN559" s="2" t="s">
        <v>81</v>
      </c>
      <c r="AO559" s="2" t="s">
        <v>84</v>
      </c>
      <c r="AP559" s="2">
        <v>950</v>
      </c>
      <c r="AQ559" s="2" t="s">
        <v>83</v>
      </c>
      <c r="AR559" s="2" t="s">
        <v>84</v>
      </c>
      <c r="BE559" s="23" t="str">
        <f t="shared" si="95"/>
        <v>EMF ja</v>
      </c>
      <c r="BF559" s="23">
        <f t="shared" si="96"/>
        <v>1</v>
      </c>
      <c r="BG559" s="23" t="str">
        <f t="shared" si="97"/>
        <v>&lt;100m</v>
      </c>
      <c r="BH559" s="23">
        <f t="shared" si="98"/>
        <v>2</v>
      </c>
      <c r="BI559" s="65" t="s">
        <v>162</v>
      </c>
      <c r="BJ559" s="65">
        <v>1</v>
      </c>
      <c r="BK559" s="2" t="s">
        <v>110</v>
      </c>
      <c r="BL559" s="2">
        <v>40</v>
      </c>
      <c r="BO559" s="2" t="s">
        <v>2609</v>
      </c>
      <c r="BP559" s="3">
        <v>1</v>
      </c>
      <c r="BQ559" s="2" t="s">
        <v>2610</v>
      </c>
    </row>
    <row r="560" spans="1:69" ht="16.149999999999999" customHeight="1" x14ac:dyDescent="0.25">
      <c r="A560" s="16">
        <v>559</v>
      </c>
      <c r="B560" s="17" t="s">
        <v>87</v>
      </c>
      <c r="C560" s="48" t="s">
        <v>2611</v>
      </c>
      <c r="D560" s="2" t="s">
        <v>124</v>
      </c>
      <c r="E560" s="48" t="s">
        <v>2612</v>
      </c>
      <c r="F560" s="67">
        <v>43002</v>
      </c>
      <c r="G560" s="3">
        <f t="shared" si="100"/>
        <v>9</v>
      </c>
      <c r="H560" s="3">
        <f t="shared" si="92"/>
        <v>2017</v>
      </c>
      <c r="I560" s="19">
        <v>0.71180555555555503</v>
      </c>
      <c r="J560" s="20">
        <f t="shared" si="99"/>
        <v>17</v>
      </c>
      <c r="K560" s="5" t="str">
        <f t="shared" si="94"/>
        <v>ja</v>
      </c>
      <c r="L560" s="5" t="s">
        <v>91</v>
      </c>
      <c r="M560" s="6" t="s">
        <v>74</v>
      </c>
      <c r="N560" s="5">
        <v>70</v>
      </c>
      <c r="O560" s="2" t="s">
        <v>140</v>
      </c>
      <c r="P560" s="17" t="s">
        <v>2613</v>
      </c>
      <c r="R560" s="6" t="s">
        <v>77</v>
      </c>
      <c r="S560" s="2" t="s">
        <v>132</v>
      </c>
      <c r="T560" s="22"/>
      <c r="V560" s="2" t="s">
        <v>79</v>
      </c>
      <c r="X560" s="2">
        <v>1490</v>
      </c>
      <c r="Y560" s="2" t="s">
        <v>81</v>
      </c>
      <c r="Z560" s="2" t="s">
        <v>84</v>
      </c>
      <c r="AA560" s="2">
        <v>1490</v>
      </c>
      <c r="AB560" s="2" t="s">
        <v>81</v>
      </c>
      <c r="AC560" s="2" t="s">
        <v>84</v>
      </c>
      <c r="BE560" s="23" t="str">
        <f t="shared" si="95"/>
        <v>EMF ja</v>
      </c>
      <c r="BF560" s="23">
        <f t="shared" si="96"/>
        <v>35</v>
      </c>
      <c r="BG560" s="23" t="str">
        <f t="shared" si="97"/>
        <v>&lt;100m</v>
      </c>
      <c r="BH560" s="23">
        <f t="shared" si="98"/>
        <v>1</v>
      </c>
      <c r="BK560" s="2" t="s">
        <v>110</v>
      </c>
      <c r="BL560" s="2">
        <v>35</v>
      </c>
      <c r="BO560" s="2" t="s">
        <v>2614</v>
      </c>
      <c r="BP560" s="3">
        <v>1</v>
      </c>
      <c r="BQ560" s="2" t="s">
        <v>2615</v>
      </c>
    </row>
    <row r="561" spans="1:69" ht="16.149999999999999" customHeight="1" x14ac:dyDescent="0.25">
      <c r="A561" s="16">
        <v>560</v>
      </c>
      <c r="B561" s="17" t="s">
        <v>69</v>
      </c>
      <c r="C561" s="48" t="s">
        <v>2616</v>
      </c>
      <c r="D561" s="2" t="s">
        <v>137</v>
      </c>
      <c r="E561" s="48" t="s">
        <v>339</v>
      </c>
      <c r="F561" s="67">
        <v>43003</v>
      </c>
      <c r="G561" s="3">
        <f t="shared" si="100"/>
        <v>9</v>
      </c>
      <c r="H561" s="3">
        <f t="shared" si="92"/>
        <v>2017</v>
      </c>
      <c r="I561" s="19">
        <v>0.20833333333333301</v>
      </c>
      <c r="J561" s="20">
        <f t="shared" si="99"/>
        <v>5</v>
      </c>
      <c r="K561" s="5" t="str">
        <f t="shared" si="94"/>
        <v>ja</v>
      </c>
      <c r="L561" s="5" t="s">
        <v>91</v>
      </c>
      <c r="M561" s="6" t="s">
        <v>100</v>
      </c>
      <c r="N561" s="5">
        <v>38</v>
      </c>
      <c r="O561" s="2" t="s">
        <v>140</v>
      </c>
      <c r="P561" s="17" t="s">
        <v>2617</v>
      </c>
      <c r="R561" s="6" t="s">
        <v>77</v>
      </c>
      <c r="S561" s="2" t="s">
        <v>78</v>
      </c>
      <c r="T561" s="22" t="s">
        <v>79</v>
      </c>
      <c r="X561" s="2">
        <v>660</v>
      </c>
      <c r="Y561" s="2" t="s">
        <v>81</v>
      </c>
      <c r="Z561" s="2" t="s">
        <v>84</v>
      </c>
      <c r="AA561" s="2">
        <v>660</v>
      </c>
      <c r="AB561" s="2" t="s">
        <v>81</v>
      </c>
      <c r="AC561" s="2" t="s">
        <v>84</v>
      </c>
      <c r="AD561" s="2">
        <v>660</v>
      </c>
      <c r="AE561" s="2" t="s">
        <v>81</v>
      </c>
      <c r="AF561" s="2" t="s">
        <v>84</v>
      </c>
      <c r="AJ561" s="2">
        <v>700</v>
      </c>
      <c r="AK561" s="2" t="s">
        <v>83</v>
      </c>
      <c r="AL561" s="2" t="s">
        <v>161</v>
      </c>
      <c r="AM561" s="2">
        <v>700</v>
      </c>
      <c r="AN561" s="2" t="s">
        <v>81</v>
      </c>
      <c r="AO561" s="2" t="s">
        <v>161</v>
      </c>
      <c r="AP561" s="2">
        <v>700</v>
      </c>
      <c r="AQ561" s="2" t="s">
        <v>83</v>
      </c>
      <c r="AR561" s="2" t="s">
        <v>161</v>
      </c>
      <c r="BE561" s="23" t="str">
        <f t="shared" si="95"/>
        <v>EMF ja</v>
      </c>
      <c r="BF561" s="23">
        <f t="shared" si="96"/>
        <v>50</v>
      </c>
      <c r="BG561" s="23" t="str">
        <f t="shared" si="97"/>
        <v>&lt;100m</v>
      </c>
      <c r="BH561" s="23">
        <f t="shared" si="98"/>
        <v>1</v>
      </c>
      <c r="BK561" s="2" t="s">
        <v>110</v>
      </c>
      <c r="BL561" s="2">
        <v>50</v>
      </c>
      <c r="BO561" s="2" t="s">
        <v>2618</v>
      </c>
      <c r="BP561" s="3">
        <v>1</v>
      </c>
      <c r="BQ561" s="2" t="s">
        <v>2619</v>
      </c>
    </row>
    <row r="562" spans="1:69" ht="16.149999999999999" customHeight="1" x14ac:dyDescent="0.25">
      <c r="A562" s="16">
        <v>561</v>
      </c>
      <c r="B562" s="17" t="s">
        <v>69</v>
      </c>
      <c r="C562" s="48" t="s">
        <v>2620</v>
      </c>
      <c r="D562" s="2" t="s">
        <v>89</v>
      </c>
      <c r="E562" s="48" t="s">
        <v>2621</v>
      </c>
      <c r="F562" s="67">
        <v>41996</v>
      </c>
      <c r="G562" s="3">
        <f t="shared" si="100"/>
        <v>12</v>
      </c>
      <c r="H562" s="3">
        <f t="shared" si="92"/>
        <v>2014</v>
      </c>
      <c r="I562" s="19">
        <v>0.58333333333333304</v>
      </c>
      <c r="J562" s="20">
        <f t="shared" si="99"/>
        <v>14</v>
      </c>
      <c r="K562" s="5" t="str">
        <f t="shared" si="94"/>
        <v>ja</v>
      </c>
      <c r="L562" s="21" t="s">
        <v>73</v>
      </c>
      <c r="M562" s="6" t="s">
        <v>74</v>
      </c>
      <c r="N562" s="5">
        <v>81</v>
      </c>
      <c r="O562" s="17" t="s">
        <v>126</v>
      </c>
      <c r="P562" s="17" t="s">
        <v>2622</v>
      </c>
      <c r="Q562" s="6" t="s">
        <v>186</v>
      </c>
      <c r="R562" s="6" t="s">
        <v>77</v>
      </c>
      <c r="S562" s="2" t="s">
        <v>132</v>
      </c>
      <c r="T562" s="6" t="s">
        <v>108</v>
      </c>
      <c r="W562" s="2" t="s">
        <v>431</v>
      </c>
      <c r="X562" s="2">
        <v>3970</v>
      </c>
      <c r="Y562" s="2" t="s">
        <v>83</v>
      </c>
      <c r="Z562" s="2" t="s">
        <v>161</v>
      </c>
      <c r="AA562" s="2">
        <v>3970</v>
      </c>
      <c r="AB562" s="2" t="s">
        <v>83</v>
      </c>
      <c r="AC562" s="2" t="s">
        <v>161</v>
      </c>
      <c r="AD562" s="2">
        <v>3970</v>
      </c>
      <c r="AE562" s="2" t="s">
        <v>83</v>
      </c>
      <c r="AF562" s="2" t="s">
        <v>161</v>
      </c>
      <c r="AJ562" s="2">
        <v>3100</v>
      </c>
      <c r="AK562" s="2" t="s">
        <v>81</v>
      </c>
      <c r="AL562" s="2" t="s">
        <v>161</v>
      </c>
      <c r="AM562" s="2">
        <v>3100</v>
      </c>
      <c r="AN562" s="2" t="s">
        <v>81</v>
      </c>
      <c r="AO562" s="2" t="s">
        <v>161</v>
      </c>
      <c r="AP562" s="2">
        <v>3100</v>
      </c>
      <c r="AQ562" s="2" t="s">
        <v>81</v>
      </c>
      <c r="AR562" s="2" t="s">
        <v>161</v>
      </c>
      <c r="AV562" s="2" t="s">
        <v>109</v>
      </c>
      <c r="AY562" s="2" t="s">
        <v>109</v>
      </c>
      <c r="BB562" s="2" t="s">
        <v>109</v>
      </c>
      <c r="BE562" s="23" t="str">
        <f t="shared" si="95"/>
        <v>EMF nein</v>
      </c>
      <c r="BF562" s="23" t="str">
        <f t="shared" si="96"/>
        <v/>
      </c>
      <c r="BG562" s="23" t="str">
        <f t="shared" si="97"/>
        <v/>
      </c>
      <c r="BH562" s="23">
        <f t="shared" si="98"/>
        <v>0</v>
      </c>
      <c r="BO562" s="2" t="s">
        <v>2623</v>
      </c>
      <c r="BP562" s="3">
        <v>1</v>
      </c>
      <c r="BQ562" s="2" t="s">
        <v>2624</v>
      </c>
    </row>
    <row r="563" spans="1:69" ht="16.149999999999999" customHeight="1" x14ac:dyDescent="0.25">
      <c r="A563" s="16">
        <v>562</v>
      </c>
      <c r="B563" s="17" t="s">
        <v>211</v>
      </c>
      <c r="C563" s="48" t="s">
        <v>2625</v>
      </c>
      <c r="D563" s="2" t="s">
        <v>158</v>
      </c>
      <c r="E563" s="48" t="s">
        <v>2626</v>
      </c>
      <c r="F563" s="67">
        <v>43003</v>
      </c>
      <c r="G563" s="3">
        <f t="shared" si="100"/>
        <v>9</v>
      </c>
      <c r="H563" s="3">
        <f t="shared" si="92"/>
        <v>2017</v>
      </c>
      <c r="I563" s="19">
        <v>0.54166666666666696</v>
      </c>
      <c r="J563" s="20">
        <f t="shared" si="99"/>
        <v>13</v>
      </c>
      <c r="K563" s="5" t="str">
        <f t="shared" si="94"/>
        <v>ja</v>
      </c>
      <c r="L563" s="5" t="s">
        <v>91</v>
      </c>
      <c r="M563" s="6" t="s">
        <v>100</v>
      </c>
      <c r="N563" s="5">
        <v>50</v>
      </c>
      <c r="O563" s="17" t="s">
        <v>75</v>
      </c>
      <c r="P563" s="17" t="s">
        <v>2627</v>
      </c>
      <c r="R563" s="6" t="s">
        <v>77</v>
      </c>
      <c r="T563" s="22" t="s">
        <v>79</v>
      </c>
      <c r="X563" s="2">
        <v>185</v>
      </c>
      <c r="Y563" s="2" t="s">
        <v>83</v>
      </c>
      <c r="Z563" s="2" t="s">
        <v>82</v>
      </c>
      <c r="AA563" s="2">
        <v>185</v>
      </c>
      <c r="AB563" s="2" t="s">
        <v>81</v>
      </c>
      <c r="AC563" s="2" t="s">
        <v>82</v>
      </c>
      <c r="AD563" s="2">
        <v>185</v>
      </c>
      <c r="AE563" s="2" t="s">
        <v>83</v>
      </c>
      <c r="AF563" s="2" t="s">
        <v>82</v>
      </c>
      <c r="AJ563" s="2">
        <v>216</v>
      </c>
      <c r="AK563" s="2" t="s">
        <v>81</v>
      </c>
      <c r="AL563" s="2" t="s">
        <v>161</v>
      </c>
      <c r="AM563" s="2">
        <v>216</v>
      </c>
      <c r="AN563" s="2" t="s">
        <v>81</v>
      </c>
      <c r="AO563" s="2" t="s">
        <v>161</v>
      </c>
      <c r="AP563" s="2">
        <v>216</v>
      </c>
      <c r="AQ563" s="2" t="s">
        <v>81</v>
      </c>
      <c r="AR563" s="2" t="s">
        <v>161</v>
      </c>
      <c r="BE563" s="23" t="str">
        <f t="shared" si="95"/>
        <v>EMF ja</v>
      </c>
      <c r="BF563" s="23">
        <f t="shared" si="96"/>
        <v>30</v>
      </c>
      <c r="BG563" s="23" t="str">
        <f t="shared" si="97"/>
        <v>&lt;100m</v>
      </c>
      <c r="BH563" s="23">
        <f t="shared" si="98"/>
        <v>1</v>
      </c>
      <c r="BM563" s="2" t="s">
        <v>162</v>
      </c>
      <c r="BN563" s="2">
        <v>30</v>
      </c>
      <c r="BO563" s="2" t="s">
        <v>2628</v>
      </c>
      <c r="BP563" s="3">
        <v>1</v>
      </c>
      <c r="BQ563" s="2" t="s">
        <v>2629</v>
      </c>
    </row>
    <row r="564" spans="1:69" ht="16.149999999999999" customHeight="1" x14ac:dyDescent="0.25">
      <c r="A564" s="16">
        <v>563</v>
      </c>
      <c r="B564" s="17" t="s">
        <v>69</v>
      </c>
      <c r="C564" s="48" t="s">
        <v>2630</v>
      </c>
      <c r="D564" s="2" t="s">
        <v>145</v>
      </c>
      <c r="E564" s="48" t="s">
        <v>2631</v>
      </c>
      <c r="F564" s="67">
        <v>43003</v>
      </c>
      <c r="G564" s="3">
        <f t="shared" si="100"/>
        <v>9</v>
      </c>
      <c r="H564" s="3">
        <f t="shared" si="92"/>
        <v>2017</v>
      </c>
      <c r="I564" s="19">
        <v>0.70486111111111105</v>
      </c>
      <c r="J564" s="20">
        <f t="shared" si="99"/>
        <v>16</v>
      </c>
      <c r="K564" s="5" t="str">
        <f t="shared" si="94"/>
        <v>ja</v>
      </c>
      <c r="L564" s="5" t="s">
        <v>91</v>
      </c>
      <c r="M564" s="6" t="s">
        <v>74</v>
      </c>
      <c r="N564" s="5">
        <v>53</v>
      </c>
      <c r="O564" s="17" t="s">
        <v>126</v>
      </c>
      <c r="P564" s="17" t="s">
        <v>2632</v>
      </c>
      <c r="Q564" s="6" t="s">
        <v>186</v>
      </c>
      <c r="R564" s="6" t="s">
        <v>77</v>
      </c>
      <c r="S564" s="2" t="s">
        <v>132</v>
      </c>
      <c r="T564" s="6" t="s">
        <v>108</v>
      </c>
      <c r="X564" s="2">
        <v>1520</v>
      </c>
      <c r="Y564" s="2" t="s">
        <v>81</v>
      </c>
      <c r="Z564" s="2" t="s">
        <v>161</v>
      </c>
      <c r="AA564" s="2">
        <v>1520</v>
      </c>
      <c r="AB564" s="2" t="s">
        <v>81</v>
      </c>
      <c r="AC564" s="2" t="s">
        <v>161</v>
      </c>
      <c r="AD564" s="2">
        <v>1520</v>
      </c>
      <c r="AE564" s="2" t="s">
        <v>81</v>
      </c>
      <c r="AF564" s="2" t="s">
        <v>161</v>
      </c>
      <c r="AJ564" s="2">
        <v>2400</v>
      </c>
      <c r="AK564" s="2" t="s">
        <v>83</v>
      </c>
      <c r="AL564" s="2" t="s">
        <v>161</v>
      </c>
      <c r="AM564" s="2">
        <v>2400</v>
      </c>
      <c r="AN564" s="2" t="s">
        <v>81</v>
      </c>
      <c r="AO564" s="2" t="s">
        <v>161</v>
      </c>
      <c r="AP564" s="2">
        <v>2400</v>
      </c>
      <c r="AQ564" s="2" t="s">
        <v>81</v>
      </c>
      <c r="AR564" s="2" t="s">
        <v>161</v>
      </c>
      <c r="AV564" s="2">
        <v>3460</v>
      </c>
      <c r="AW564" s="2" t="s">
        <v>83</v>
      </c>
      <c r="AX564" s="2" t="s">
        <v>161</v>
      </c>
      <c r="AY564" s="2">
        <v>3460</v>
      </c>
      <c r="AZ564" s="2" t="s">
        <v>81</v>
      </c>
      <c r="BA564" s="2" t="s">
        <v>161</v>
      </c>
      <c r="BB564" s="2">
        <v>3460</v>
      </c>
      <c r="BC564" s="2" t="s">
        <v>81</v>
      </c>
      <c r="BD564" s="2" t="s">
        <v>161</v>
      </c>
      <c r="BE564" s="23" t="str">
        <f t="shared" si="95"/>
        <v>EMF nein</v>
      </c>
      <c r="BF564" s="23" t="str">
        <f t="shared" si="96"/>
        <v/>
      </c>
      <c r="BG564" s="23" t="str">
        <f t="shared" si="97"/>
        <v/>
      </c>
      <c r="BH564" s="23">
        <f t="shared" si="98"/>
        <v>0</v>
      </c>
      <c r="BO564" s="2" t="s">
        <v>2633</v>
      </c>
      <c r="BP564" s="3">
        <v>1</v>
      </c>
      <c r="BQ564" s="2" t="s">
        <v>2634</v>
      </c>
    </row>
    <row r="565" spans="1:69" ht="16.149999999999999" customHeight="1" x14ac:dyDescent="0.25">
      <c r="A565" s="16">
        <v>564</v>
      </c>
      <c r="B565" s="17" t="s">
        <v>211</v>
      </c>
      <c r="C565" s="48" t="s">
        <v>2635</v>
      </c>
      <c r="D565" s="2" t="s">
        <v>371</v>
      </c>
      <c r="E565" s="48" t="s">
        <v>719</v>
      </c>
      <c r="F565" s="67">
        <v>43063</v>
      </c>
      <c r="G565" s="3">
        <f t="shared" si="100"/>
        <v>11</v>
      </c>
      <c r="H565" s="3">
        <f t="shared" si="92"/>
        <v>2017</v>
      </c>
      <c r="I565" s="19">
        <v>0.65277777777777801</v>
      </c>
      <c r="J565" s="20">
        <f t="shared" si="99"/>
        <v>15</v>
      </c>
      <c r="K565" s="5" t="str">
        <f t="shared" si="94"/>
        <v>ja</v>
      </c>
      <c r="L565" s="21" t="s">
        <v>73</v>
      </c>
      <c r="M565" s="6" t="s">
        <v>74</v>
      </c>
      <c r="N565" s="5">
        <v>43</v>
      </c>
      <c r="O565" s="2" t="s">
        <v>140</v>
      </c>
      <c r="P565" s="17" t="s">
        <v>2636</v>
      </c>
      <c r="R565" s="6" t="s">
        <v>77</v>
      </c>
      <c r="T565" s="6" t="s">
        <v>154</v>
      </c>
      <c r="X565" s="2">
        <v>709</v>
      </c>
      <c r="Y565" s="2" t="s">
        <v>83</v>
      </c>
      <c r="Z565" s="2" t="s">
        <v>84</v>
      </c>
      <c r="AA565" s="2">
        <v>709</v>
      </c>
      <c r="AB565" s="2" t="s">
        <v>81</v>
      </c>
      <c r="AC565" s="2" t="s">
        <v>84</v>
      </c>
      <c r="AD565" s="2">
        <v>709</v>
      </c>
      <c r="AE565" s="2" t="s">
        <v>83</v>
      </c>
      <c r="AF565" s="2" t="s">
        <v>84</v>
      </c>
      <c r="AJ565" s="2">
        <v>670</v>
      </c>
      <c r="AK565" s="2" t="s">
        <v>81</v>
      </c>
      <c r="AL565" s="2" t="s">
        <v>161</v>
      </c>
      <c r="AM565" s="2">
        <v>670</v>
      </c>
      <c r="AN565" s="2" t="s">
        <v>81</v>
      </c>
      <c r="AO565" s="2" t="s">
        <v>161</v>
      </c>
      <c r="AP565" s="2">
        <v>670</v>
      </c>
      <c r="AQ565" s="2" t="s">
        <v>81</v>
      </c>
      <c r="AR565" s="2" t="s">
        <v>161</v>
      </c>
      <c r="AV565" s="2">
        <v>740</v>
      </c>
      <c r="AW565" s="2" t="s">
        <v>81</v>
      </c>
      <c r="AX565" s="2" t="s">
        <v>161</v>
      </c>
      <c r="BB565" s="2">
        <v>740</v>
      </c>
      <c r="BC565" s="2" t="s">
        <v>81</v>
      </c>
      <c r="BD565" s="2" t="s">
        <v>161</v>
      </c>
      <c r="BE565" s="23" t="str">
        <f t="shared" si="95"/>
        <v>EMF ja</v>
      </c>
      <c r="BF565" s="23">
        <f t="shared" si="96"/>
        <v>10</v>
      </c>
      <c r="BG565" s="23" t="str">
        <f t="shared" si="97"/>
        <v>&lt;100m</v>
      </c>
      <c r="BH565" s="23">
        <f t="shared" si="98"/>
        <v>2</v>
      </c>
      <c r="BK565" s="2" t="s">
        <v>162</v>
      </c>
      <c r="BL565" s="2" t="s">
        <v>109</v>
      </c>
      <c r="BM565" s="2" t="s">
        <v>162</v>
      </c>
      <c r="BN565" s="2">
        <v>10</v>
      </c>
      <c r="BO565" s="2" t="s">
        <v>2637</v>
      </c>
      <c r="BP565" s="3">
        <v>1</v>
      </c>
      <c r="BQ565" s="2" t="s">
        <v>2638</v>
      </c>
    </row>
    <row r="566" spans="1:69" ht="16.149999999999999" customHeight="1" x14ac:dyDescent="0.25">
      <c r="A566" s="16">
        <v>565</v>
      </c>
      <c r="B566" s="17" t="s">
        <v>211</v>
      </c>
      <c r="C566" s="48" t="s">
        <v>1213</v>
      </c>
      <c r="D566" s="2" t="s">
        <v>896</v>
      </c>
      <c r="E566" s="48" t="s">
        <v>2639</v>
      </c>
      <c r="F566" s="67">
        <v>43007</v>
      </c>
      <c r="G566" s="3">
        <f t="shared" si="100"/>
        <v>9</v>
      </c>
      <c r="H566" s="3">
        <f t="shared" si="92"/>
        <v>2017</v>
      </c>
      <c r="I566" s="19">
        <v>0.36458333333333298</v>
      </c>
      <c r="J566" s="20">
        <f t="shared" si="99"/>
        <v>8</v>
      </c>
      <c r="K566" s="5" t="str">
        <f t="shared" si="94"/>
        <v>ja</v>
      </c>
      <c r="L566" s="5" t="s">
        <v>91</v>
      </c>
      <c r="M566" s="6" t="s">
        <v>74</v>
      </c>
      <c r="N566" s="5">
        <v>54</v>
      </c>
      <c r="O566" s="17" t="s">
        <v>75</v>
      </c>
      <c r="P566" s="17" t="s">
        <v>2640</v>
      </c>
      <c r="R566" s="6" t="s">
        <v>77</v>
      </c>
      <c r="T566" s="6" t="s">
        <v>154</v>
      </c>
      <c r="X566" s="2">
        <v>163</v>
      </c>
      <c r="Y566" s="2" t="s">
        <v>83</v>
      </c>
      <c r="Z566" s="2" t="s">
        <v>84</v>
      </c>
      <c r="AA566" s="2">
        <v>163</v>
      </c>
      <c r="AB566" s="2" t="s">
        <v>81</v>
      </c>
      <c r="AC566" s="2" t="s">
        <v>84</v>
      </c>
      <c r="AD566" s="2">
        <v>163</v>
      </c>
      <c r="AE566" s="2" t="s">
        <v>83</v>
      </c>
      <c r="AF566" s="2" t="s">
        <v>84</v>
      </c>
      <c r="AJ566" s="2">
        <v>120</v>
      </c>
      <c r="AK566" s="2" t="s">
        <v>81</v>
      </c>
      <c r="BE566" s="23" t="str">
        <f t="shared" si="95"/>
        <v>EMF nein</v>
      </c>
      <c r="BF566" s="23" t="str">
        <f t="shared" si="96"/>
        <v/>
      </c>
      <c r="BG566" s="23" t="str">
        <f t="shared" si="97"/>
        <v/>
      </c>
      <c r="BH566" s="23">
        <f t="shared" si="98"/>
        <v>0</v>
      </c>
      <c r="BO566" s="2" t="s">
        <v>2641</v>
      </c>
      <c r="BP566" s="3">
        <v>1</v>
      </c>
      <c r="BQ566" s="2" t="s">
        <v>2642</v>
      </c>
    </row>
    <row r="567" spans="1:69" ht="16.149999999999999" customHeight="1" x14ac:dyDescent="0.25">
      <c r="A567" s="77">
        <v>566</v>
      </c>
      <c r="B567" s="82" t="s">
        <v>135</v>
      </c>
      <c r="C567" s="83" t="s">
        <v>2643</v>
      </c>
      <c r="D567" s="2" t="s">
        <v>89</v>
      </c>
      <c r="E567" s="83" t="s">
        <v>2644</v>
      </c>
      <c r="F567" s="67">
        <v>40757</v>
      </c>
      <c r="G567" s="3">
        <f t="shared" si="100"/>
        <v>8</v>
      </c>
      <c r="H567" s="3">
        <f t="shared" si="92"/>
        <v>2011</v>
      </c>
      <c r="I567" s="19">
        <v>0.77083333333333304</v>
      </c>
      <c r="J567" s="20">
        <f t="shared" si="99"/>
        <v>18</v>
      </c>
      <c r="K567" s="5" t="str">
        <f t="shared" si="94"/>
        <v>ja</v>
      </c>
      <c r="L567" s="5" t="s">
        <v>91</v>
      </c>
      <c r="M567" s="6" t="s">
        <v>354</v>
      </c>
      <c r="N567" s="5">
        <v>60</v>
      </c>
      <c r="O567" s="17" t="s">
        <v>75</v>
      </c>
      <c r="P567" s="17" t="s">
        <v>2645</v>
      </c>
      <c r="R567" s="6" t="s">
        <v>77</v>
      </c>
      <c r="T567" s="22"/>
      <c r="U567" s="2" t="s">
        <v>100</v>
      </c>
      <c r="V567" s="2" t="s">
        <v>79</v>
      </c>
      <c r="X567" s="2">
        <v>188</v>
      </c>
      <c r="Y567" s="2" t="s">
        <v>81</v>
      </c>
      <c r="Z567" s="2" t="s">
        <v>82</v>
      </c>
      <c r="AD567" s="2">
        <v>188</v>
      </c>
      <c r="AE567" s="2" t="s">
        <v>94</v>
      </c>
      <c r="AF567" s="2" t="s">
        <v>82</v>
      </c>
      <c r="AM567" s="2">
        <v>111</v>
      </c>
      <c r="AN567" s="2" t="s">
        <v>81</v>
      </c>
      <c r="AO567" s="2" t="s">
        <v>84</v>
      </c>
      <c r="AV567" s="2">
        <v>216</v>
      </c>
      <c r="AW567" s="2" t="s">
        <v>83</v>
      </c>
      <c r="AX567" s="2" t="s">
        <v>168</v>
      </c>
      <c r="AY567" s="2">
        <v>216</v>
      </c>
      <c r="AZ567" s="2" t="s">
        <v>81</v>
      </c>
      <c r="BA567" s="2" t="s">
        <v>168</v>
      </c>
      <c r="BB567" s="2">
        <v>216</v>
      </c>
      <c r="BC567" s="2" t="s">
        <v>83</v>
      </c>
      <c r="BD567" s="2" t="s">
        <v>168</v>
      </c>
      <c r="BE567" s="23" t="str">
        <f t="shared" si="95"/>
        <v>EMF nein</v>
      </c>
      <c r="BF567" s="23" t="str">
        <f t="shared" si="96"/>
        <v/>
      </c>
      <c r="BG567" s="23" t="str">
        <f t="shared" si="97"/>
        <v/>
      </c>
      <c r="BH567" s="23">
        <f t="shared" si="98"/>
        <v>0</v>
      </c>
      <c r="BO567" s="2" t="s">
        <v>2646</v>
      </c>
      <c r="BP567" s="3">
        <v>1</v>
      </c>
      <c r="BQ567" s="2" t="s">
        <v>2647</v>
      </c>
    </row>
    <row r="568" spans="1:69" ht="16.149999999999999" customHeight="1" x14ac:dyDescent="0.25">
      <c r="A568" s="16">
        <v>567</v>
      </c>
      <c r="B568" s="17" t="s">
        <v>69</v>
      </c>
      <c r="C568" s="48" t="s">
        <v>2648</v>
      </c>
      <c r="D568" s="2" t="s">
        <v>71</v>
      </c>
      <c r="E568" s="48" t="s">
        <v>2649</v>
      </c>
      <c r="F568" s="67">
        <v>43062</v>
      </c>
      <c r="G568" s="3">
        <f t="shared" si="100"/>
        <v>11</v>
      </c>
      <c r="H568" s="3">
        <f t="shared" si="92"/>
        <v>2017</v>
      </c>
      <c r="I568" s="19">
        <v>0.36458333333333298</v>
      </c>
      <c r="J568" s="20">
        <f t="shared" si="99"/>
        <v>8</v>
      </c>
      <c r="K568" s="5" t="str">
        <f t="shared" si="94"/>
        <v>ja</v>
      </c>
      <c r="L568" s="5" t="s">
        <v>91</v>
      </c>
      <c r="M568" s="6" t="s">
        <v>139</v>
      </c>
      <c r="N568" s="5">
        <v>66</v>
      </c>
      <c r="O568" s="17" t="s">
        <v>75</v>
      </c>
      <c r="P568" s="17" t="s">
        <v>2650</v>
      </c>
      <c r="R568" s="6" t="s">
        <v>77</v>
      </c>
      <c r="T568" s="22"/>
      <c r="BE568" s="23" t="str">
        <f t="shared" si="95"/>
        <v>EMF ja</v>
      </c>
      <c r="BF568" s="23">
        <f t="shared" si="96"/>
        <v>1</v>
      </c>
      <c r="BG568" s="23" t="str">
        <f t="shared" si="97"/>
        <v>&lt;100m</v>
      </c>
      <c r="BH568" s="23">
        <f t="shared" si="98"/>
        <v>1</v>
      </c>
      <c r="BK568" s="2" t="s">
        <v>162</v>
      </c>
      <c r="BL568" s="2">
        <v>1</v>
      </c>
      <c r="BO568" s="2" t="s">
        <v>2651</v>
      </c>
      <c r="BP568" s="3">
        <v>1</v>
      </c>
      <c r="BQ568" s="2" t="s">
        <v>2652</v>
      </c>
    </row>
    <row r="569" spans="1:69" ht="16.149999999999999" customHeight="1" x14ac:dyDescent="0.25">
      <c r="A569" s="16">
        <v>568</v>
      </c>
      <c r="B569" s="17" t="s">
        <v>87</v>
      </c>
      <c r="C569" s="48" t="s">
        <v>2653</v>
      </c>
      <c r="D569" s="2" t="s">
        <v>98</v>
      </c>
      <c r="E569" s="48" t="s">
        <v>2654</v>
      </c>
      <c r="F569" s="67">
        <v>43064</v>
      </c>
      <c r="G569" s="3">
        <f t="shared" si="100"/>
        <v>11</v>
      </c>
      <c r="H569" s="3">
        <f t="shared" si="92"/>
        <v>2017</v>
      </c>
      <c r="I569" s="19">
        <v>0.54861111111111105</v>
      </c>
      <c r="J569" s="20">
        <f t="shared" si="99"/>
        <v>13</v>
      </c>
      <c r="K569" s="5" t="str">
        <f t="shared" si="94"/>
        <v>ja</v>
      </c>
      <c r="L569" s="21" t="s">
        <v>73</v>
      </c>
      <c r="M569" s="6" t="s">
        <v>74</v>
      </c>
      <c r="N569" s="5">
        <v>70</v>
      </c>
      <c r="O569" s="2" t="s">
        <v>140</v>
      </c>
      <c r="P569" s="17" t="s">
        <v>2655</v>
      </c>
      <c r="R569" s="6" t="s">
        <v>335</v>
      </c>
      <c r="T569" s="6" t="s">
        <v>154</v>
      </c>
      <c r="X569" s="2">
        <v>45</v>
      </c>
      <c r="Y569" s="2" t="s">
        <v>83</v>
      </c>
      <c r="Z569" s="2" t="s">
        <v>84</v>
      </c>
      <c r="AA569" s="2">
        <v>45</v>
      </c>
      <c r="AB569" s="2" t="s">
        <v>81</v>
      </c>
      <c r="AC569" s="2" t="s">
        <v>84</v>
      </c>
      <c r="AD569" s="2">
        <v>45</v>
      </c>
      <c r="AE569" s="2" t="s">
        <v>83</v>
      </c>
      <c r="AF569" s="2" t="s">
        <v>84</v>
      </c>
      <c r="AJ569" s="2">
        <v>112</v>
      </c>
      <c r="AK569" s="2" t="s">
        <v>81</v>
      </c>
      <c r="AL569" s="2" t="s">
        <v>84</v>
      </c>
      <c r="AM569" s="2">
        <v>112</v>
      </c>
      <c r="AN569" s="2" t="s">
        <v>94</v>
      </c>
      <c r="AO569" s="2" t="s">
        <v>84</v>
      </c>
      <c r="AP569" s="2">
        <v>112</v>
      </c>
      <c r="AQ569" s="2" t="s">
        <v>81</v>
      </c>
      <c r="AR569" s="2" t="s">
        <v>84</v>
      </c>
      <c r="AV569" s="2">
        <v>127</v>
      </c>
      <c r="AW569" s="2" t="s">
        <v>81</v>
      </c>
      <c r="AX569" s="2" t="s">
        <v>82</v>
      </c>
      <c r="AY569" s="2">
        <v>127</v>
      </c>
      <c r="AZ569" s="2" t="s">
        <v>94</v>
      </c>
      <c r="BA569" s="2" t="s">
        <v>82</v>
      </c>
      <c r="BE569" s="23" t="str">
        <f t="shared" si="95"/>
        <v>EMF nein</v>
      </c>
      <c r="BF569" s="23" t="str">
        <f t="shared" si="96"/>
        <v/>
      </c>
      <c r="BG569" s="23" t="str">
        <f t="shared" si="97"/>
        <v/>
      </c>
      <c r="BH569" s="23">
        <f t="shared" si="98"/>
        <v>0</v>
      </c>
      <c r="BO569" s="2" t="s">
        <v>2656</v>
      </c>
      <c r="BP569" s="3">
        <v>1</v>
      </c>
      <c r="BQ569" s="2" t="s">
        <v>2657</v>
      </c>
    </row>
    <row r="570" spans="1:69" ht="16.149999999999999" customHeight="1" x14ac:dyDescent="0.25">
      <c r="A570" s="16">
        <v>569</v>
      </c>
      <c r="B570" s="17" t="s">
        <v>211</v>
      </c>
      <c r="C570" s="48" t="s">
        <v>2658</v>
      </c>
      <c r="D570" s="2" t="s">
        <v>89</v>
      </c>
      <c r="E570" s="48" t="s">
        <v>2659</v>
      </c>
      <c r="F570" s="67">
        <v>43061</v>
      </c>
      <c r="G570" s="3">
        <f t="shared" si="100"/>
        <v>11</v>
      </c>
      <c r="H570" s="3">
        <f t="shared" si="92"/>
        <v>2017</v>
      </c>
      <c r="I570" s="19">
        <v>0.33680555555555602</v>
      </c>
      <c r="J570" s="20">
        <v>8</v>
      </c>
      <c r="K570" s="5" t="str">
        <f t="shared" si="94"/>
        <v>ja</v>
      </c>
      <c r="L570" s="5" t="s">
        <v>91</v>
      </c>
      <c r="M570" s="6" t="s">
        <v>74</v>
      </c>
      <c r="N570" s="5">
        <v>49</v>
      </c>
      <c r="O570" s="2" t="s">
        <v>140</v>
      </c>
      <c r="P570" s="17" t="s">
        <v>2660</v>
      </c>
      <c r="R570" s="6" t="s">
        <v>77</v>
      </c>
      <c r="T570" s="22"/>
      <c r="U570" s="2" t="s">
        <v>74</v>
      </c>
      <c r="V570" s="2" t="s">
        <v>79</v>
      </c>
      <c r="X570" s="2">
        <v>350</v>
      </c>
      <c r="Y570" s="2" t="s">
        <v>81</v>
      </c>
      <c r="Z570" s="2" t="s">
        <v>82</v>
      </c>
      <c r="AA570" s="2">
        <v>350</v>
      </c>
      <c r="AB570" s="2" t="s">
        <v>81</v>
      </c>
      <c r="AC570" s="2" t="s">
        <v>82</v>
      </c>
      <c r="AD570" s="2">
        <v>350</v>
      </c>
      <c r="AE570" s="2" t="s">
        <v>81</v>
      </c>
      <c r="AF570" s="2" t="s">
        <v>82</v>
      </c>
      <c r="AJ570" s="2">
        <v>409</v>
      </c>
      <c r="AK570" s="2" t="s">
        <v>81</v>
      </c>
      <c r="AL570" s="2" t="s">
        <v>161</v>
      </c>
      <c r="AM570" s="2">
        <v>409</v>
      </c>
      <c r="AN570" s="2" t="s">
        <v>81</v>
      </c>
      <c r="AO570" s="2" t="s">
        <v>161</v>
      </c>
      <c r="AP570" s="2">
        <v>409</v>
      </c>
      <c r="AQ570" s="2" t="s">
        <v>81</v>
      </c>
      <c r="AR570" s="2" t="s">
        <v>161</v>
      </c>
      <c r="AV570" s="2">
        <v>479</v>
      </c>
      <c r="AW570" s="2" t="s">
        <v>83</v>
      </c>
      <c r="AX570" s="2" t="s">
        <v>161</v>
      </c>
      <c r="AY570" s="2">
        <v>497</v>
      </c>
      <c r="AZ570" s="2" t="s">
        <v>81</v>
      </c>
      <c r="BA570" s="2" t="s">
        <v>161</v>
      </c>
      <c r="BB570" s="2">
        <v>479</v>
      </c>
      <c r="BC570" s="2" t="s">
        <v>83</v>
      </c>
      <c r="BD570" s="2" t="s">
        <v>161</v>
      </c>
      <c r="BE570" s="23" t="str">
        <f t="shared" si="95"/>
        <v>EMF ja</v>
      </c>
      <c r="BF570" s="23">
        <f t="shared" si="96"/>
        <v>190</v>
      </c>
      <c r="BG570" s="23" t="str">
        <f t="shared" si="97"/>
        <v>100-499m</v>
      </c>
      <c r="BH570" s="23">
        <f t="shared" si="98"/>
        <v>2</v>
      </c>
      <c r="BI570" s="2" t="s">
        <v>162</v>
      </c>
      <c r="BJ570" s="2">
        <v>190</v>
      </c>
      <c r="BK570" s="2" t="s">
        <v>162</v>
      </c>
      <c r="BL570" s="2">
        <v>190</v>
      </c>
      <c r="BO570" s="2" t="s">
        <v>2661</v>
      </c>
      <c r="BP570" s="3">
        <v>1</v>
      </c>
      <c r="BQ570" s="2" t="s">
        <v>2662</v>
      </c>
    </row>
    <row r="571" spans="1:69" ht="16.149999999999999" customHeight="1" x14ac:dyDescent="0.25">
      <c r="A571" s="16">
        <v>570</v>
      </c>
      <c r="B571" s="17" t="s">
        <v>211</v>
      </c>
      <c r="C571" s="48" t="s">
        <v>2643</v>
      </c>
      <c r="D571" s="2" t="s">
        <v>89</v>
      </c>
      <c r="E571" s="48" t="s">
        <v>2663</v>
      </c>
      <c r="F571" s="67">
        <v>41092</v>
      </c>
      <c r="G571" s="3">
        <f t="shared" si="100"/>
        <v>7</v>
      </c>
      <c r="H571" s="3">
        <f t="shared" si="92"/>
        <v>2012</v>
      </c>
      <c r="I571" s="19">
        <v>0.59375</v>
      </c>
      <c r="J571" s="20">
        <f t="shared" ref="J571:J602" si="101">IF(I571&lt;&gt;"",HOUR(I571),"")</f>
        <v>14</v>
      </c>
      <c r="K571" s="5" t="str">
        <f t="shared" si="94"/>
        <v>ja</v>
      </c>
      <c r="L571" s="21" t="s">
        <v>73</v>
      </c>
      <c r="M571" s="6" t="s">
        <v>74</v>
      </c>
      <c r="O571" s="17" t="s">
        <v>126</v>
      </c>
      <c r="P571" s="17" t="s">
        <v>2664</v>
      </c>
      <c r="Q571" s="6" t="s">
        <v>186</v>
      </c>
      <c r="R571" s="6" t="s">
        <v>77</v>
      </c>
      <c r="T571" s="6" t="s">
        <v>108</v>
      </c>
      <c r="U571" s="2" t="s">
        <v>139</v>
      </c>
      <c r="BE571" s="23" t="str">
        <f t="shared" si="95"/>
        <v>EMF ja</v>
      </c>
      <c r="BF571" s="23">
        <f t="shared" si="96"/>
        <v>500</v>
      </c>
      <c r="BG571" s="23" t="str">
        <f t="shared" si="97"/>
        <v>500+m</v>
      </c>
      <c r="BH571" s="23">
        <f t="shared" si="98"/>
        <v>1</v>
      </c>
      <c r="BI571" s="2" t="s">
        <v>162</v>
      </c>
      <c r="BJ571" s="2">
        <v>500</v>
      </c>
      <c r="BP571" s="3">
        <v>1</v>
      </c>
      <c r="BQ571" s="2" t="s">
        <v>2665</v>
      </c>
    </row>
    <row r="572" spans="1:69" ht="16.149999999999999" customHeight="1" x14ac:dyDescent="0.25">
      <c r="A572" s="16">
        <v>571</v>
      </c>
      <c r="B572" s="17" t="s">
        <v>211</v>
      </c>
      <c r="C572" s="48" t="s">
        <v>2666</v>
      </c>
      <c r="D572" s="2" t="s">
        <v>89</v>
      </c>
      <c r="E572" s="48" t="s">
        <v>2667</v>
      </c>
      <c r="F572" s="67">
        <v>41085</v>
      </c>
      <c r="G572" s="3">
        <f t="shared" si="100"/>
        <v>6</v>
      </c>
      <c r="H572" s="3">
        <f t="shared" si="92"/>
        <v>2012</v>
      </c>
      <c r="I572" s="19">
        <v>0.25</v>
      </c>
      <c r="J572" s="20">
        <f t="shared" si="101"/>
        <v>6</v>
      </c>
      <c r="K572" s="5" t="str">
        <f t="shared" si="94"/>
        <v>ja</v>
      </c>
      <c r="L572" s="5" t="s">
        <v>91</v>
      </c>
      <c r="M572" s="6" t="s">
        <v>74</v>
      </c>
      <c r="N572" s="5">
        <v>29</v>
      </c>
      <c r="O572" s="2" t="s">
        <v>140</v>
      </c>
      <c r="P572" s="17" t="s">
        <v>2668</v>
      </c>
      <c r="R572" s="6" t="s">
        <v>77</v>
      </c>
      <c r="T572" s="22" t="s">
        <v>79</v>
      </c>
      <c r="X572" s="2">
        <v>400</v>
      </c>
      <c r="Y572" s="2" t="s">
        <v>81</v>
      </c>
      <c r="Z572" s="2" t="s">
        <v>168</v>
      </c>
      <c r="AA572" s="2">
        <v>400</v>
      </c>
      <c r="AB572" s="2" t="s">
        <v>81</v>
      </c>
      <c r="AC572" s="2" t="s">
        <v>168</v>
      </c>
      <c r="AD572" s="2">
        <v>400</v>
      </c>
      <c r="AE572" s="2" t="s">
        <v>81</v>
      </c>
      <c r="AF572" s="2" t="s">
        <v>168</v>
      </c>
      <c r="BE572" s="23" t="str">
        <f t="shared" si="95"/>
        <v>EMF nein</v>
      </c>
      <c r="BF572" s="23" t="str">
        <f t="shared" si="96"/>
        <v/>
      </c>
      <c r="BG572" s="23" t="str">
        <f t="shared" si="97"/>
        <v/>
      </c>
      <c r="BH572" s="23">
        <f t="shared" si="98"/>
        <v>0</v>
      </c>
      <c r="BP572" s="3">
        <v>1</v>
      </c>
      <c r="BQ572" s="2" t="s">
        <v>2669</v>
      </c>
    </row>
    <row r="573" spans="1:69" ht="16.149999999999999" customHeight="1" x14ac:dyDescent="0.25">
      <c r="A573" s="16">
        <v>572</v>
      </c>
      <c r="B573" s="17" t="s">
        <v>211</v>
      </c>
      <c r="C573" s="48" t="s">
        <v>2670</v>
      </c>
      <c r="D573" s="2" t="s">
        <v>89</v>
      </c>
      <c r="E573" s="48" t="s">
        <v>2671</v>
      </c>
      <c r="F573" s="67">
        <v>41125</v>
      </c>
      <c r="G573" s="3">
        <f t="shared" si="100"/>
        <v>8</v>
      </c>
      <c r="H573" s="3">
        <f t="shared" si="92"/>
        <v>2012</v>
      </c>
      <c r="I573" s="19">
        <v>0.83333333333333304</v>
      </c>
      <c r="J573" s="20">
        <f t="shared" si="101"/>
        <v>20</v>
      </c>
      <c r="K573" s="5" t="str">
        <f t="shared" si="94"/>
        <v>ja</v>
      </c>
      <c r="L573" s="5" t="s">
        <v>91</v>
      </c>
      <c r="M573" s="6" t="s">
        <v>100</v>
      </c>
      <c r="N573" s="5">
        <v>48</v>
      </c>
      <c r="O573" s="17" t="s">
        <v>126</v>
      </c>
      <c r="P573" s="17" t="s">
        <v>2672</v>
      </c>
      <c r="R573" s="6" t="s">
        <v>77</v>
      </c>
      <c r="T573" s="6" t="s">
        <v>108</v>
      </c>
      <c r="U573" s="2" t="s">
        <v>74</v>
      </c>
      <c r="V573" s="2" t="s">
        <v>79</v>
      </c>
      <c r="AA573" s="2">
        <v>323</v>
      </c>
      <c r="AB573" s="2" t="s">
        <v>94</v>
      </c>
      <c r="AC573" s="2" t="s">
        <v>82</v>
      </c>
      <c r="AD573" s="2">
        <v>323</v>
      </c>
      <c r="AE573" s="2" t="s">
        <v>81</v>
      </c>
      <c r="AF573" s="2" t="s">
        <v>82</v>
      </c>
      <c r="AJ573" s="2">
        <v>323</v>
      </c>
      <c r="AK573" s="2" t="s">
        <v>81</v>
      </c>
      <c r="AL573" s="2" t="s">
        <v>82</v>
      </c>
      <c r="AM573" s="2">
        <v>323</v>
      </c>
      <c r="AN573" s="2" t="s">
        <v>81</v>
      </c>
      <c r="AO573" s="2" t="s">
        <v>82</v>
      </c>
      <c r="BE573" s="23" t="str">
        <f t="shared" si="95"/>
        <v>EMF ja</v>
      </c>
      <c r="BF573" s="23">
        <f t="shared" si="96"/>
        <v>130</v>
      </c>
      <c r="BG573" s="23" t="str">
        <f t="shared" si="97"/>
        <v>100-499m</v>
      </c>
      <c r="BH573" s="23">
        <f t="shared" si="98"/>
        <v>2</v>
      </c>
      <c r="BI573" s="2" t="s">
        <v>162</v>
      </c>
      <c r="BJ573" s="2">
        <v>130</v>
      </c>
      <c r="BK573" s="2" t="s">
        <v>162</v>
      </c>
      <c r="BL573" s="2">
        <v>340</v>
      </c>
      <c r="BP573" s="3">
        <v>1</v>
      </c>
      <c r="BQ573" s="2" t="s">
        <v>2673</v>
      </c>
    </row>
    <row r="574" spans="1:69" ht="16.149999999999999" customHeight="1" x14ac:dyDescent="0.25">
      <c r="A574" s="16">
        <v>573</v>
      </c>
      <c r="B574" s="17" t="s">
        <v>211</v>
      </c>
      <c r="C574" s="48" t="s">
        <v>798</v>
      </c>
      <c r="D574" s="2" t="s">
        <v>89</v>
      </c>
      <c r="E574" s="48" t="s">
        <v>2674</v>
      </c>
      <c r="F574" s="67">
        <v>41139</v>
      </c>
      <c r="G574" s="3">
        <f t="shared" si="100"/>
        <v>8</v>
      </c>
      <c r="H574" s="3">
        <f t="shared" si="92"/>
        <v>2012</v>
      </c>
      <c r="I574" s="19">
        <v>0.35416666666666702</v>
      </c>
      <c r="J574" s="20">
        <f t="shared" si="101"/>
        <v>8</v>
      </c>
      <c r="K574" s="5" t="str">
        <f t="shared" si="94"/>
        <v>ja</v>
      </c>
      <c r="L574" s="5" t="s">
        <v>91</v>
      </c>
      <c r="M574" s="6" t="s">
        <v>100</v>
      </c>
      <c r="N574" s="5">
        <v>38</v>
      </c>
      <c r="O574" s="17" t="s">
        <v>126</v>
      </c>
      <c r="P574" s="17" t="s">
        <v>2675</v>
      </c>
      <c r="Q574" s="6" t="s">
        <v>186</v>
      </c>
      <c r="R574" s="6" t="s">
        <v>77</v>
      </c>
      <c r="T574" s="22" t="s">
        <v>79</v>
      </c>
      <c r="X574" s="2">
        <v>85</v>
      </c>
      <c r="Y574" s="2" t="s">
        <v>83</v>
      </c>
      <c r="Z574" s="2" t="s">
        <v>84</v>
      </c>
      <c r="AA574" s="2">
        <v>85</v>
      </c>
      <c r="AB574" s="2" t="s">
        <v>81</v>
      </c>
      <c r="AC574" s="2" t="s">
        <v>84</v>
      </c>
      <c r="AD574" s="2">
        <v>85</v>
      </c>
      <c r="AE574" s="2" t="s">
        <v>83</v>
      </c>
      <c r="AF574" s="2" t="s">
        <v>84</v>
      </c>
      <c r="AJ574" s="2" t="s">
        <v>109</v>
      </c>
      <c r="BE574" s="23" t="str">
        <f t="shared" si="95"/>
        <v>EMF ja</v>
      </c>
      <c r="BF574" s="23">
        <f t="shared" si="96"/>
        <v>580</v>
      </c>
      <c r="BG574" s="23" t="str">
        <f t="shared" si="97"/>
        <v>500+m</v>
      </c>
      <c r="BH574" s="23">
        <f t="shared" si="98"/>
        <v>1</v>
      </c>
      <c r="BI574" s="2" t="s">
        <v>162</v>
      </c>
      <c r="BJ574" s="2">
        <v>580</v>
      </c>
      <c r="BP574" s="3">
        <v>1</v>
      </c>
      <c r="BQ574" s="2" t="s">
        <v>2676</v>
      </c>
    </row>
    <row r="575" spans="1:69" ht="16.149999999999999" customHeight="1" x14ac:dyDescent="0.25">
      <c r="A575" s="16">
        <v>574</v>
      </c>
      <c r="B575" s="17" t="s">
        <v>69</v>
      </c>
      <c r="C575" s="48" t="s">
        <v>2677</v>
      </c>
      <c r="D575" s="2" t="s">
        <v>89</v>
      </c>
      <c r="E575" s="48" t="s">
        <v>2678</v>
      </c>
      <c r="F575" s="67">
        <v>41427</v>
      </c>
      <c r="G575" s="3">
        <f t="shared" si="100"/>
        <v>6</v>
      </c>
      <c r="H575" s="3">
        <f t="shared" si="92"/>
        <v>2013</v>
      </c>
      <c r="I575" s="19">
        <v>0.42013888888888901</v>
      </c>
      <c r="J575" s="20">
        <f t="shared" si="101"/>
        <v>10</v>
      </c>
      <c r="K575" s="5" t="str">
        <f t="shared" si="94"/>
        <v>ja</v>
      </c>
      <c r="L575" s="5" t="s">
        <v>91</v>
      </c>
      <c r="M575" s="6" t="s">
        <v>115</v>
      </c>
      <c r="N575" s="5">
        <v>80</v>
      </c>
      <c r="O575" s="17" t="s">
        <v>126</v>
      </c>
      <c r="P575" s="17" t="s">
        <v>2679</v>
      </c>
      <c r="R575" s="6" t="s">
        <v>77</v>
      </c>
      <c r="S575" s="2" t="s">
        <v>132</v>
      </c>
      <c r="T575" s="6" t="s">
        <v>108</v>
      </c>
      <c r="X575" s="2">
        <v>1149</v>
      </c>
      <c r="Y575" s="2" t="s">
        <v>83</v>
      </c>
      <c r="Z575" s="2" t="s">
        <v>82</v>
      </c>
      <c r="AA575" s="2">
        <v>1140</v>
      </c>
      <c r="AB575" s="2" t="s">
        <v>81</v>
      </c>
      <c r="AC575" s="2" t="s">
        <v>82</v>
      </c>
      <c r="AD575" s="2">
        <v>1140</v>
      </c>
      <c r="AE575" s="2" t="s">
        <v>83</v>
      </c>
      <c r="AF575" s="2" t="s">
        <v>82</v>
      </c>
      <c r="AJ575" s="392">
        <v>1149</v>
      </c>
      <c r="AK575" s="392" t="s">
        <v>83</v>
      </c>
      <c r="AL575" s="392" t="s">
        <v>82</v>
      </c>
      <c r="AM575" s="392">
        <v>1140</v>
      </c>
      <c r="AN575" s="392" t="s">
        <v>81</v>
      </c>
      <c r="AO575" s="392" t="s">
        <v>82</v>
      </c>
      <c r="AP575" s="392">
        <v>1140</v>
      </c>
      <c r="AQ575" s="392" t="s">
        <v>83</v>
      </c>
      <c r="AR575" s="392" t="s">
        <v>82</v>
      </c>
      <c r="AV575" s="392">
        <v>1149</v>
      </c>
      <c r="AW575" s="392" t="s">
        <v>83</v>
      </c>
      <c r="AX575" s="392" t="s">
        <v>82</v>
      </c>
      <c r="AY575" s="392">
        <v>1140</v>
      </c>
      <c r="AZ575" s="392" t="s">
        <v>81</v>
      </c>
      <c r="BA575" s="392" t="s">
        <v>82</v>
      </c>
      <c r="BB575" s="392">
        <v>1140</v>
      </c>
      <c r="BC575" s="392" t="s">
        <v>83</v>
      </c>
      <c r="BD575" s="392" t="s">
        <v>82</v>
      </c>
      <c r="BE575" s="23" t="str">
        <f t="shared" si="95"/>
        <v>EMF nein</v>
      </c>
      <c r="BF575" s="23" t="str">
        <f t="shared" si="96"/>
        <v/>
      </c>
      <c r="BG575" s="23" t="str">
        <f t="shared" si="97"/>
        <v/>
      </c>
      <c r="BH575" s="23">
        <f t="shared" si="98"/>
        <v>0</v>
      </c>
      <c r="BO575" s="2" t="s">
        <v>2680</v>
      </c>
      <c r="BP575" s="3">
        <v>1</v>
      </c>
      <c r="BQ575" s="2" t="s">
        <v>2681</v>
      </c>
    </row>
    <row r="576" spans="1:69" ht="16.149999999999999" customHeight="1" x14ac:dyDescent="0.25">
      <c r="A576" s="16">
        <v>575</v>
      </c>
      <c r="B576" s="17" t="s">
        <v>87</v>
      </c>
      <c r="C576" s="48" t="s">
        <v>2682</v>
      </c>
      <c r="D576" s="2" t="s">
        <v>89</v>
      </c>
      <c r="E576" s="48" t="s">
        <v>2683</v>
      </c>
      <c r="F576" s="67">
        <v>41407</v>
      </c>
      <c r="G576" s="3">
        <f t="shared" si="100"/>
        <v>5</v>
      </c>
      <c r="H576" s="3">
        <f t="shared" si="92"/>
        <v>2013</v>
      </c>
      <c r="I576" s="19">
        <v>0.625</v>
      </c>
      <c r="J576" s="20">
        <f t="shared" si="101"/>
        <v>15</v>
      </c>
      <c r="K576" s="5" t="str">
        <f t="shared" si="94"/>
        <v>ja</v>
      </c>
      <c r="L576" s="5" t="s">
        <v>91</v>
      </c>
      <c r="M576" s="6" t="s">
        <v>115</v>
      </c>
      <c r="N576" s="5">
        <v>89</v>
      </c>
      <c r="O576" s="17" t="s">
        <v>75</v>
      </c>
      <c r="P576" s="17" t="s">
        <v>2684</v>
      </c>
      <c r="R576" s="6" t="s">
        <v>77</v>
      </c>
      <c r="S576" s="2" t="s">
        <v>132</v>
      </c>
      <c r="T576" s="22" t="s">
        <v>79</v>
      </c>
      <c r="X576" s="2">
        <v>110</v>
      </c>
      <c r="Y576" s="2" t="s">
        <v>81</v>
      </c>
      <c r="Z576" s="2" t="s">
        <v>82</v>
      </c>
      <c r="AA576" s="2">
        <v>110</v>
      </c>
      <c r="AB576" s="2" t="s">
        <v>81</v>
      </c>
      <c r="AC576" s="2" t="s">
        <v>82</v>
      </c>
      <c r="AD576" s="2">
        <v>110</v>
      </c>
      <c r="AE576" s="2" t="s">
        <v>83</v>
      </c>
      <c r="AF576" s="2" t="s">
        <v>82</v>
      </c>
      <c r="AJ576" s="2">
        <v>396</v>
      </c>
      <c r="AK576" s="2" t="s">
        <v>83</v>
      </c>
      <c r="AL576" s="2" t="s">
        <v>84</v>
      </c>
      <c r="AM576" s="2">
        <v>396</v>
      </c>
      <c r="AN576" s="2" t="s">
        <v>81</v>
      </c>
      <c r="AO576" s="2" t="s">
        <v>84</v>
      </c>
      <c r="BE576" s="23" t="str">
        <f t="shared" si="95"/>
        <v>EMF nein</v>
      </c>
      <c r="BF576" s="23" t="str">
        <f t="shared" si="96"/>
        <v/>
      </c>
      <c r="BG576" s="23" t="str">
        <f t="shared" si="97"/>
        <v/>
      </c>
      <c r="BH576" s="23">
        <f t="shared" si="98"/>
        <v>0</v>
      </c>
      <c r="BO576" s="2" t="s">
        <v>2685</v>
      </c>
      <c r="BP576" s="3">
        <v>1</v>
      </c>
      <c r="BQ576" s="2" t="s">
        <v>2686</v>
      </c>
    </row>
    <row r="577" spans="1:69" ht="16.149999999999999" customHeight="1" x14ac:dyDescent="0.25">
      <c r="A577" s="16">
        <v>576</v>
      </c>
      <c r="B577" s="17" t="s">
        <v>87</v>
      </c>
      <c r="C577" s="48" t="s">
        <v>1114</v>
      </c>
      <c r="D577" s="2" t="s">
        <v>89</v>
      </c>
      <c r="E577" s="48" t="s">
        <v>1916</v>
      </c>
      <c r="F577" s="67">
        <v>41458</v>
      </c>
      <c r="G577" s="3">
        <f t="shared" si="100"/>
        <v>7</v>
      </c>
      <c r="H577" s="3">
        <f t="shared" si="92"/>
        <v>2013</v>
      </c>
      <c r="I577" s="19">
        <v>0.56944444444444398</v>
      </c>
      <c r="J577" s="20">
        <f t="shared" si="101"/>
        <v>13</v>
      </c>
      <c r="K577" s="5" t="str">
        <f t="shared" si="94"/>
        <v>ja</v>
      </c>
      <c r="L577" s="5" t="s">
        <v>91</v>
      </c>
      <c r="M577" s="6" t="s">
        <v>100</v>
      </c>
      <c r="N577" s="5">
        <v>79</v>
      </c>
      <c r="O577" s="17" t="s">
        <v>126</v>
      </c>
      <c r="P577" s="17" t="s">
        <v>22284</v>
      </c>
      <c r="R577" s="6" t="s">
        <v>77</v>
      </c>
      <c r="T577" s="6" t="s">
        <v>108</v>
      </c>
      <c r="X577" s="2">
        <v>70</v>
      </c>
      <c r="Y577" s="2" t="s">
        <v>81</v>
      </c>
      <c r="Z577" s="2" t="s">
        <v>82</v>
      </c>
      <c r="AD577" s="2">
        <v>70</v>
      </c>
      <c r="AE577" s="2" t="s">
        <v>81</v>
      </c>
      <c r="AF577" s="2" t="s">
        <v>82</v>
      </c>
      <c r="BE577" s="23" t="str">
        <f t="shared" si="95"/>
        <v>EMF nein</v>
      </c>
      <c r="BF577" s="23" t="str">
        <f t="shared" si="96"/>
        <v/>
      </c>
      <c r="BG577" s="23" t="str">
        <f t="shared" si="97"/>
        <v/>
      </c>
      <c r="BH577" s="23">
        <f t="shared" si="98"/>
        <v>0</v>
      </c>
      <c r="BO577" s="2" t="s">
        <v>2687</v>
      </c>
      <c r="BP577" s="3">
        <v>1</v>
      </c>
      <c r="BQ577" s="2" t="s">
        <v>2688</v>
      </c>
    </row>
    <row r="578" spans="1:69" ht="16.149999999999999" customHeight="1" x14ac:dyDescent="0.25">
      <c r="A578" s="16">
        <v>577</v>
      </c>
      <c r="B578" s="17" t="s">
        <v>135</v>
      </c>
      <c r="C578" s="48" t="s">
        <v>2689</v>
      </c>
      <c r="D578" s="2" t="s">
        <v>89</v>
      </c>
      <c r="E578" s="48" t="s">
        <v>2690</v>
      </c>
      <c r="F578" s="67">
        <v>41477</v>
      </c>
      <c r="G578" s="3">
        <f t="shared" si="100"/>
        <v>7</v>
      </c>
      <c r="H578" s="3">
        <f t="shared" si="92"/>
        <v>2013</v>
      </c>
      <c r="I578" s="19">
        <v>0.52083333333333304</v>
      </c>
      <c r="J578" s="20">
        <f t="shared" si="101"/>
        <v>12</v>
      </c>
      <c r="K578" s="5" t="str">
        <f t="shared" si="94"/>
        <v>ja</v>
      </c>
      <c r="L578" s="5" t="s">
        <v>91</v>
      </c>
      <c r="M578" s="6" t="s">
        <v>139</v>
      </c>
      <c r="N578" s="5">
        <v>54</v>
      </c>
      <c r="O578" s="17" t="s">
        <v>126</v>
      </c>
      <c r="P578" s="17" t="s">
        <v>2691</v>
      </c>
      <c r="R578" s="6" t="s">
        <v>77</v>
      </c>
      <c r="T578" s="22" t="s">
        <v>79</v>
      </c>
      <c r="BE578" s="23" t="str">
        <f t="shared" si="95"/>
        <v>EMF nein</v>
      </c>
      <c r="BF578" s="23" t="str">
        <f t="shared" si="96"/>
        <v/>
      </c>
      <c r="BG578" s="23" t="str">
        <f t="shared" si="97"/>
        <v/>
      </c>
      <c r="BH578" s="23">
        <f t="shared" si="98"/>
        <v>0</v>
      </c>
      <c r="BO578" s="2" t="s">
        <v>2692</v>
      </c>
      <c r="BP578" s="3">
        <v>1</v>
      </c>
      <c r="BQ578" s="2" t="s">
        <v>2693</v>
      </c>
    </row>
    <row r="579" spans="1:69" ht="16.149999999999999" customHeight="1" x14ac:dyDescent="0.25">
      <c r="A579" s="16">
        <v>578</v>
      </c>
      <c r="B579" s="17" t="s">
        <v>69</v>
      </c>
      <c r="C579" s="48" t="s">
        <v>289</v>
      </c>
      <c r="D579" s="2" t="s">
        <v>290</v>
      </c>
      <c r="E579" s="48" t="s">
        <v>2694</v>
      </c>
      <c r="F579" s="67">
        <v>42968</v>
      </c>
      <c r="G579" s="3">
        <f t="shared" si="100"/>
        <v>8</v>
      </c>
      <c r="H579" s="3">
        <f t="shared" ref="H579:H642" si="102">IF(F579&lt;&gt;"",YEAR(F579),"")</f>
        <v>2017</v>
      </c>
      <c r="I579" s="19">
        <v>0.66319444444444398</v>
      </c>
      <c r="J579" s="20">
        <f t="shared" si="101"/>
        <v>15</v>
      </c>
      <c r="K579" s="5" t="str">
        <f t="shared" si="94"/>
        <v>ja</v>
      </c>
      <c r="L579" s="5" t="s">
        <v>91</v>
      </c>
      <c r="M579" s="6" t="s">
        <v>74</v>
      </c>
      <c r="N579" s="84">
        <v>75</v>
      </c>
      <c r="O579" s="17" t="s">
        <v>75</v>
      </c>
      <c r="P579" s="17" t="s">
        <v>2695</v>
      </c>
      <c r="Q579" s="6" t="s">
        <v>186</v>
      </c>
      <c r="R579" s="6" t="s">
        <v>77</v>
      </c>
      <c r="S579" s="2" t="s">
        <v>132</v>
      </c>
      <c r="T579" s="22"/>
      <c r="AA579" s="2">
        <v>30</v>
      </c>
      <c r="AB579" s="2" t="s">
        <v>81</v>
      </c>
      <c r="AJ579" s="2">
        <v>225</v>
      </c>
      <c r="AK579" s="2" t="s">
        <v>81</v>
      </c>
      <c r="AL579" s="2" t="s">
        <v>82</v>
      </c>
      <c r="AM579" s="2">
        <v>225</v>
      </c>
      <c r="AN579" s="2" t="s">
        <v>81</v>
      </c>
      <c r="AO579" s="2" t="s">
        <v>82</v>
      </c>
      <c r="AP579" s="2">
        <v>225</v>
      </c>
      <c r="AQ579" s="2" t="s">
        <v>81</v>
      </c>
      <c r="AR579" s="2" t="s">
        <v>82</v>
      </c>
      <c r="AV579" s="2">
        <v>200</v>
      </c>
      <c r="AW579" s="2" t="s">
        <v>81</v>
      </c>
      <c r="AX579" s="2" t="s">
        <v>84</v>
      </c>
      <c r="BB579" s="2">
        <v>200</v>
      </c>
      <c r="BC579" s="2" t="s">
        <v>81</v>
      </c>
      <c r="BD579" s="2" t="s">
        <v>84</v>
      </c>
      <c r="BE579" s="23" t="str">
        <f t="shared" si="95"/>
        <v>EMF nein</v>
      </c>
      <c r="BF579" s="23" t="str">
        <f t="shared" si="96"/>
        <v/>
      </c>
      <c r="BG579" s="23" t="str">
        <f t="shared" si="97"/>
        <v/>
      </c>
      <c r="BH579" s="23">
        <f t="shared" si="98"/>
        <v>0</v>
      </c>
      <c r="BO579" s="2" t="s">
        <v>2696</v>
      </c>
      <c r="BP579" s="3">
        <v>1</v>
      </c>
      <c r="BQ579" s="2" t="s">
        <v>2697</v>
      </c>
    </row>
    <row r="580" spans="1:69" ht="16.149999999999999" customHeight="1" x14ac:dyDescent="0.25">
      <c r="A580" s="16">
        <v>579</v>
      </c>
      <c r="B580" s="17" t="s">
        <v>211</v>
      </c>
      <c r="C580" s="48" t="s">
        <v>2698</v>
      </c>
      <c r="D580" s="2" t="s">
        <v>89</v>
      </c>
      <c r="E580" s="48" t="s">
        <v>2699</v>
      </c>
      <c r="F580" s="67">
        <v>42900</v>
      </c>
      <c r="G580" s="3">
        <f t="shared" si="100"/>
        <v>6</v>
      </c>
      <c r="H580" s="3">
        <f t="shared" si="102"/>
        <v>2017</v>
      </c>
      <c r="I580" s="19">
        <v>0.58680555555555602</v>
      </c>
      <c r="J580" s="20">
        <f t="shared" si="101"/>
        <v>14</v>
      </c>
      <c r="K580" s="5" t="str">
        <f t="shared" si="94"/>
        <v>ja</v>
      </c>
      <c r="L580" s="21" t="s">
        <v>73</v>
      </c>
      <c r="M580" s="6" t="s">
        <v>74</v>
      </c>
      <c r="N580" s="5">
        <v>50</v>
      </c>
      <c r="O580" s="17" t="s">
        <v>126</v>
      </c>
      <c r="P580" s="17" t="s">
        <v>2700</v>
      </c>
      <c r="Q580" s="6" t="s">
        <v>186</v>
      </c>
      <c r="R580" s="6" t="s">
        <v>77</v>
      </c>
      <c r="T580" s="22"/>
      <c r="U580" s="2" t="s">
        <v>115</v>
      </c>
      <c r="V580" s="1" t="s">
        <v>79</v>
      </c>
      <c r="X580" s="2">
        <v>447</v>
      </c>
      <c r="Y580" s="2" t="s">
        <v>83</v>
      </c>
      <c r="Z580" s="2" t="s">
        <v>82</v>
      </c>
      <c r="AA580" s="2">
        <v>447</v>
      </c>
      <c r="AB580" s="2" t="s">
        <v>83</v>
      </c>
      <c r="AC580" s="2" t="s">
        <v>82</v>
      </c>
      <c r="AD580" s="2">
        <v>447</v>
      </c>
      <c r="AE580" s="2" t="s">
        <v>81</v>
      </c>
      <c r="AF580" s="2" t="s">
        <v>82</v>
      </c>
      <c r="BE580" s="23" t="str">
        <f t="shared" si="95"/>
        <v>EMF ja</v>
      </c>
      <c r="BF580" s="23">
        <f t="shared" si="96"/>
        <v>1</v>
      </c>
      <c r="BG580" s="23" t="str">
        <f t="shared" si="97"/>
        <v>&lt;100m</v>
      </c>
      <c r="BH580" s="23">
        <f t="shared" si="98"/>
        <v>3</v>
      </c>
      <c r="BI580" s="44" t="s">
        <v>162</v>
      </c>
      <c r="BJ580" s="44">
        <v>1</v>
      </c>
      <c r="BK580" s="44" t="s">
        <v>162</v>
      </c>
      <c r="BL580" s="44">
        <v>1</v>
      </c>
      <c r="BM580" s="2" t="s">
        <v>162</v>
      </c>
      <c r="BO580" s="2" t="s">
        <v>2701</v>
      </c>
      <c r="BP580" s="3">
        <v>1</v>
      </c>
      <c r="BQ580" s="2" t="s">
        <v>2702</v>
      </c>
    </row>
    <row r="581" spans="1:69" ht="16.149999999999999" customHeight="1" x14ac:dyDescent="0.25">
      <c r="A581" s="16">
        <v>580</v>
      </c>
      <c r="B581" s="17" t="s">
        <v>135</v>
      </c>
      <c r="C581" s="48" t="s">
        <v>2534</v>
      </c>
      <c r="D581" s="2" t="s">
        <v>89</v>
      </c>
      <c r="E581" s="48" t="s">
        <v>2703</v>
      </c>
      <c r="F581" s="67">
        <v>41079</v>
      </c>
      <c r="G581" s="3">
        <f t="shared" si="100"/>
        <v>6</v>
      </c>
      <c r="H581" s="3">
        <f t="shared" si="102"/>
        <v>2012</v>
      </c>
      <c r="I581" s="19">
        <v>0.52083333333333304</v>
      </c>
      <c r="J581" s="20">
        <f t="shared" si="101"/>
        <v>12</v>
      </c>
      <c r="K581" s="5" t="str">
        <f t="shared" si="94"/>
        <v>ja</v>
      </c>
      <c r="L581" s="5" t="s">
        <v>91</v>
      </c>
      <c r="M581" s="6" t="s">
        <v>139</v>
      </c>
      <c r="N581" s="5">
        <v>43</v>
      </c>
      <c r="O581" s="17" t="s">
        <v>126</v>
      </c>
      <c r="P581" s="17" t="s">
        <v>2704</v>
      </c>
      <c r="R581" s="6" t="s">
        <v>77</v>
      </c>
      <c r="T581" s="6" t="s">
        <v>154</v>
      </c>
      <c r="BE581" s="23" t="str">
        <f t="shared" si="95"/>
        <v>EMF ja</v>
      </c>
      <c r="BF581" s="23">
        <f t="shared" si="96"/>
        <v>1</v>
      </c>
      <c r="BG581" s="23" t="str">
        <f t="shared" si="97"/>
        <v>&lt;100m</v>
      </c>
      <c r="BH581" s="23">
        <f t="shared" si="98"/>
        <v>1</v>
      </c>
      <c r="BI581" s="44" t="s">
        <v>162</v>
      </c>
      <c r="BJ581" s="44">
        <v>1</v>
      </c>
      <c r="BK581" s="44"/>
      <c r="BL581" s="44"/>
      <c r="BO581" s="2" t="s">
        <v>2705</v>
      </c>
      <c r="BP581" s="3">
        <v>1</v>
      </c>
      <c r="BQ581" s="2" t="s">
        <v>2706</v>
      </c>
    </row>
    <row r="582" spans="1:69" ht="16.149999999999999" customHeight="1" x14ac:dyDescent="0.25">
      <c r="A582" s="16">
        <v>581</v>
      </c>
      <c r="B582" s="17" t="s">
        <v>211</v>
      </c>
      <c r="C582" s="48" t="s">
        <v>1328</v>
      </c>
      <c r="D582" s="2" t="s">
        <v>113</v>
      </c>
      <c r="E582" s="48" t="s">
        <v>2707</v>
      </c>
      <c r="F582" s="67">
        <v>43061</v>
      </c>
      <c r="G582" s="3">
        <f t="shared" si="100"/>
        <v>11</v>
      </c>
      <c r="H582" s="3">
        <f t="shared" si="102"/>
        <v>2017</v>
      </c>
      <c r="I582" s="19">
        <v>3.125E-2</v>
      </c>
      <c r="J582" s="20">
        <f t="shared" si="101"/>
        <v>0</v>
      </c>
      <c r="K582" s="5" t="str">
        <f t="shared" si="94"/>
        <v>ja</v>
      </c>
      <c r="L582" s="5" t="s">
        <v>91</v>
      </c>
      <c r="M582" s="6" t="s">
        <v>74</v>
      </c>
      <c r="N582" s="5">
        <v>49</v>
      </c>
      <c r="O582" s="17" t="s">
        <v>75</v>
      </c>
      <c r="P582" s="17" t="s">
        <v>2708</v>
      </c>
      <c r="R582" s="6" t="s">
        <v>77</v>
      </c>
      <c r="T582" s="22"/>
      <c r="Z582" s="2" t="s">
        <v>84</v>
      </c>
      <c r="AC582" s="2" t="s">
        <v>84</v>
      </c>
      <c r="BE582" s="23" t="str">
        <f t="shared" si="95"/>
        <v>EMF nein</v>
      </c>
      <c r="BF582" s="23" t="str">
        <f t="shared" si="96"/>
        <v/>
      </c>
      <c r="BG582" s="23" t="str">
        <f t="shared" si="97"/>
        <v/>
      </c>
      <c r="BH582" s="23">
        <f t="shared" si="98"/>
        <v>0</v>
      </c>
      <c r="BO582" s="2" t="s">
        <v>2709</v>
      </c>
      <c r="BP582" s="3">
        <v>1</v>
      </c>
      <c r="BQ582" s="2" t="s">
        <v>2710</v>
      </c>
    </row>
    <row r="583" spans="1:69" ht="16.149999999999999" customHeight="1" x14ac:dyDescent="0.25">
      <c r="A583" s="16">
        <v>582</v>
      </c>
      <c r="B583" s="17" t="s">
        <v>69</v>
      </c>
      <c r="C583" s="403" t="s">
        <v>119</v>
      </c>
      <c r="D583" s="2" t="s">
        <v>89</v>
      </c>
      <c r="E583" s="48" t="s">
        <v>2711</v>
      </c>
      <c r="F583" s="67">
        <v>42902</v>
      </c>
      <c r="G583" s="3">
        <f t="shared" si="100"/>
        <v>6</v>
      </c>
      <c r="H583" s="3">
        <f t="shared" si="102"/>
        <v>2017</v>
      </c>
      <c r="I583" s="19">
        <v>0.42708333333333298</v>
      </c>
      <c r="J583" s="20">
        <f t="shared" si="101"/>
        <v>10</v>
      </c>
      <c r="K583" s="5" t="str">
        <f t="shared" si="94"/>
        <v>ja</v>
      </c>
      <c r="L583" s="5" t="s">
        <v>91</v>
      </c>
      <c r="M583" s="6" t="s">
        <v>115</v>
      </c>
      <c r="N583" s="5">
        <v>53</v>
      </c>
      <c r="O583" s="17" t="s">
        <v>75</v>
      </c>
      <c r="P583" s="17" t="s">
        <v>2712</v>
      </c>
      <c r="Q583" s="6" t="s">
        <v>186</v>
      </c>
      <c r="R583" s="6" t="s">
        <v>77</v>
      </c>
      <c r="S583" s="2" t="s">
        <v>132</v>
      </c>
      <c r="T583" s="6" t="s">
        <v>108</v>
      </c>
      <c r="W583" s="2" t="s">
        <v>1770</v>
      </c>
      <c r="X583" s="2">
        <v>56</v>
      </c>
      <c r="Y583" s="2" t="s">
        <v>94</v>
      </c>
      <c r="Z583" s="2" t="s">
        <v>82</v>
      </c>
      <c r="AA583" s="2">
        <v>56</v>
      </c>
      <c r="AB583" s="2" t="s">
        <v>94</v>
      </c>
      <c r="AC583" s="2" t="s">
        <v>82</v>
      </c>
      <c r="AD583" s="2">
        <v>56</v>
      </c>
      <c r="AE583" s="2" t="s">
        <v>94</v>
      </c>
      <c r="AF583" s="2" t="s">
        <v>82</v>
      </c>
      <c r="AJ583" s="2">
        <v>334</v>
      </c>
      <c r="AK583" s="2" t="s">
        <v>81</v>
      </c>
      <c r="AL583" s="2" t="s">
        <v>82</v>
      </c>
      <c r="AM583" s="2">
        <v>334</v>
      </c>
      <c r="AN583" s="2" t="s">
        <v>81</v>
      </c>
      <c r="AO583" s="2" t="s">
        <v>82</v>
      </c>
      <c r="AP583" s="2">
        <v>334</v>
      </c>
      <c r="AQ583" s="2" t="s">
        <v>81</v>
      </c>
      <c r="AR583" s="2" t="s">
        <v>82</v>
      </c>
      <c r="BE583" s="23" t="str">
        <f t="shared" si="95"/>
        <v>EMF nein</v>
      </c>
      <c r="BF583" s="23" t="str">
        <f t="shared" si="96"/>
        <v/>
      </c>
      <c r="BG583" s="23" t="str">
        <f t="shared" si="97"/>
        <v/>
      </c>
      <c r="BH583" s="23">
        <f t="shared" si="98"/>
        <v>0</v>
      </c>
      <c r="BO583" s="2" t="s">
        <v>2713</v>
      </c>
      <c r="BP583" s="3">
        <v>1</v>
      </c>
      <c r="BQ583" s="2" t="s">
        <v>2714</v>
      </c>
    </row>
    <row r="584" spans="1:69" ht="16.149999999999999" customHeight="1" x14ac:dyDescent="0.25">
      <c r="A584" s="16">
        <v>583</v>
      </c>
      <c r="B584" s="17" t="s">
        <v>87</v>
      </c>
      <c r="C584" s="48" t="s">
        <v>718</v>
      </c>
      <c r="D584" s="2" t="s">
        <v>89</v>
      </c>
      <c r="E584" s="48" t="s">
        <v>2715</v>
      </c>
      <c r="F584" s="85">
        <v>41456</v>
      </c>
      <c r="G584" s="3">
        <f t="shared" si="100"/>
        <v>7</v>
      </c>
      <c r="H584" s="3">
        <f t="shared" si="102"/>
        <v>2013</v>
      </c>
      <c r="I584" s="19"/>
      <c r="J584" s="20" t="str">
        <f t="shared" si="101"/>
        <v/>
      </c>
      <c r="K584" s="5" t="str">
        <f t="shared" ref="K584:K647" si="103">IF(COUNTA(W584:BN584)=0,"nein","ja")</f>
        <v>ja</v>
      </c>
      <c r="L584" s="21" t="s">
        <v>73</v>
      </c>
      <c r="M584" s="6" t="s">
        <v>74</v>
      </c>
      <c r="N584" s="5">
        <v>70</v>
      </c>
      <c r="O584" s="17" t="s">
        <v>75</v>
      </c>
      <c r="P584" s="17" t="s">
        <v>2716</v>
      </c>
      <c r="R584" s="6" t="s">
        <v>77</v>
      </c>
      <c r="S584" s="2" t="s">
        <v>132</v>
      </c>
      <c r="T584" s="22" t="s">
        <v>79</v>
      </c>
      <c r="W584" s="2" t="s">
        <v>1770</v>
      </c>
      <c r="BE584" s="23" t="str">
        <f t="shared" ref="BE584:BE647" si="104">IF(COUNTA(BI584,BK584,BM584) &gt; 0,"EMF ja","EMF nein")</f>
        <v>EMF nein</v>
      </c>
      <c r="BF584" s="23" t="str">
        <f t="shared" ref="BF584:BF647" si="105">IF(SUM(BJ584,BL584,BN584)=0,"",MIN(BJ584,BL584,BN584))</f>
        <v/>
      </c>
      <c r="BG584" s="23" t="str">
        <f t="shared" ref="BG584:BG647" si="106">IF(BF584="","",IF(BF584&lt;100,"&lt;100m",IF(AND(BF584&gt;99, BF584&lt;500),"100-499m",IF(BF584&gt;499,"500+m",""))))</f>
        <v/>
      </c>
      <c r="BH584" s="23">
        <f t="shared" ref="BH584:BH647" si="107">COUNTA(BI584,BK584,BM584)</f>
        <v>0</v>
      </c>
      <c r="BO584" s="2" t="s">
        <v>2717</v>
      </c>
      <c r="BP584" s="3">
        <v>1</v>
      </c>
      <c r="BQ584" s="2" t="s">
        <v>2718</v>
      </c>
    </row>
    <row r="585" spans="1:69" ht="16.149999999999999" customHeight="1" x14ac:dyDescent="0.25">
      <c r="A585" s="16">
        <v>584</v>
      </c>
      <c r="B585" s="17" t="s">
        <v>135</v>
      </c>
      <c r="C585" s="48" t="s">
        <v>2719</v>
      </c>
      <c r="D585" s="2" t="s">
        <v>89</v>
      </c>
      <c r="E585" s="48" t="s">
        <v>2720</v>
      </c>
      <c r="F585" s="67">
        <v>42773</v>
      </c>
      <c r="G585" s="3">
        <f t="shared" si="100"/>
        <v>2</v>
      </c>
      <c r="H585" s="3">
        <f t="shared" si="102"/>
        <v>2017</v>
      </c>
      <c r="I585" s="19">
        <v>0.1875</v>
      </c>
      <c r="J585" s="20">
        <f t="shared" si="101"/>
        <v>4</v>
      </c>
      <c r="K585" s="5" t="str">
        <f t="shared" si="103"/>
        <v>ja</v>
      </c>
      <c r="L585" s="5" t="s">
        <v>91</v>
      </c>
      <c r="M585" s="6" t="s">
        <v>2721</v>
      </c>
      <c r="N585" s="5">
        <v>39</v>
      </c>
      <c r="O585" s="17" t="s">
        <v>75</v>
      </c>
      <c r="P585" s="17" t="s">
        <v>2722</v>
      </c>
      <c r="Q585" s="6" t="s">
        <v>186</v>
      </c>
      <c r="R585" s="6" t="s">
        <v>77</v>
      </c>
      <c r="S585" s="2" t="s">
        <v>132</v>
      </c>
      <c r="T585" s="6" t="s">
        <v>108</v>
      </c>
      <c r="W585" s="2" t="s">
        <v>2723</v>
      </c>
      <c r="X585" s="2">
        <v>142</v>
      </c>
      <c r="Y585" s="2" t="s">
        <v>83</v>
      </c>
      <c r="Z585" s="2" t="s">
        <v>84</v>
      </c>
      <c r="AA585" s="2">
        <v>142</v>
      </c>
      <c r="AB585" s="2" t="s">
        <v>81</v>
      </c>
      <c r="AC585" s="2" t="s">
        <v>84</v>
      </c>
      <c r="AD585" s="2">
        <v>142</v>
      </c>
      <c r="AE585" s="2" t="s">
        <v>83</v>
      </c>
      <c r="AF585" s="2" t="s">
        <v>84</v>
      </c>
      <c r="AJ585" s="2">
        <v>356</v>
      </c>
      <c r="AK585" s="2" t="s">
        <v>83</v>
      </c>
      <c r="AL585" s="2" t="s">
        <v>82</v>
      </c>
      <c r="AM585" s="2">
        <v>356</v>
      </c>
      <c r="AN585" s="2" t="s">
        <v>81</v>
      </c>
      <c r="AO585" s="2" t="s">
        <v>82</v>
      </c>
      <c r="AP585" s="2">
        <v>356</v>
      </c>
      <c r="AQ585" s="2" t="s">
        <v>83</v>
      </c>
      <c r="AR585" s="2" t="s">
        <v>82</v>
      </c>
      <c r="AV585" s="2">
        <v>433</v>
      </c>
      <c r="AW585" s="2" t="s">
        <v>81</v>
      </c>
      <c r="AX585" s="2" t="s">
        <v>84</v>
      </c>
      <c r="AY585" s="2" t="s">
        <v>109</v>
      </c>
      <c r="BE585" s="23" t="str">
        <f t="shared" si="104"/>
        <v>EMF ja</v>
      </c>
      <c r="BF585" s="23">
        <f t="shared" si="105"/>
        <v>20</v>
      </c>
      <c r="BG585" s="23" t="str">
        <f t="shared" si="106"/>
        <v>&lt;100m</v>
      </c>
      <c r="BH585" s="23">
        <f t="shared" si="107"/>
        <v>1</v>
      </c>
      <c r="BM585" s="2" t="s">
        <v>162</v>
      </c>
      <c r="BN585" s="2">
        <v>20</v>
      </c>
      <c r="BO585" s="2" t="s">
        <v>2724</v>
      </c>
      <c r="BP585" s="3">
        <v>1</v>
      </c>
      <c r="BQ585" s="2" t="s">
        <v>2725</v>
      </c>
    </row>
    <row r="586" spans="1:69" ht="16.149999999999999" customHeight="1" x14ac:dyDescent="0.25">
      <c r="A586" s="16">
        <v>585</v>
      </c>
      <c r="B586" s="17" t="s">
        <v>135</v>
      </c>
      <c r="C586" s="48" t="s">
        <v>1328</v>
      </c>
      <c r="D586" s="2" t="s">
        <v>113</v>
      </c>
      <c r="E586" s="48" t="s">
        <v>2726</v>
      </c>
      <c r="F586" s="67">
        <v>42559</v>
      </c>
      <c r="G586" s="3">
        <f t="shared" si="100"/>
        <v>7</v>
      </c>
      <c r="H586" s="3">
        <f t="shared" si="102"/>
        <v>2016</v>
      </c>
      <c r="I586" s="19">
        <v>0.375</v>
      </c>
      <c r="J586" s="20">
        <f t="shared" si="101"/>
        <v>9</v>
      </c>
      <c r="K586" s="5" t="str">
        <f t="shared" si="103"/>
        <v>ja</v>
      </c>
      <c r="L586" s="5" t="s">
        <v>91</v>
      </c>
      <c r="M586" s="6" t="s">
        <v>139</v>
      </c>
      <c r="N586" s="5">
        <v>29</v>
      </c>
      <c r="O586" s="17" t="s">
        <v>75</v>
      </c>
      <c r="P586" s="17" t="s">
        <v>2727</v>
      </c>
      <c r="R586" s="6" t="s">
        <v>77</v>
      </c>
      <c r="T586" s="22"/>
      <c r="U586" s="2" t="s">
        <v>208</v>
      </c>
      <c r="V586" s="2" t="s">
        <v>79</v>
      </c>
      <c r="X586" s="2">
        <v>250</v>
      </c>
      <c r="Y586" s="2" t="s">
        <v>81</v>
      </c>
      <c r="Z586" s="2" t="s">
        <v>84</v>
      </c>
      <c r="AA586" s="2">
        <v>250</v>
      </c>
      <c r="AB586" s="2" t="s">
        <v>81</v>
      </c>
      <c r="AC586" s="2" t="s">
        <v>84</v>
      </c>
      <c r="AD586" s="2">
        <v>250</v>
      </c>
      <c r="AE586" s="2" t="s">
        <v>81</v>
      </c>
      <c r="AF586" s="2" t="s">
        <v>84</v>
      </c>
      <c r="BE586" s="23" t="str">
        <f t="shared" si="104"/>
        <v>EMF nein</v>
      </c>
      <c r="BF586" s="23" t="str">
        <f t="shared" si="105"/>
        <v/>
      </c>
      <c r="BG586" s="23" t="str">
        <f t="shared" si="106"/>
        <v/>
      </c>
      <c r="BH586" s="23">
        <f t="shared" si="107"/>
        <v>0</v>
      </c>
      <c r="BO586" s="2" t="s">
        <v>2728</v>
      </c>
      <c r="BP586" s="3">
        <v>1</v>
      </c>
      <c r="BQ586" s="2" t="s">
        <v>2729</v>
      </c>
    </row>
    <row r="587" spans="1:69" ht="16.149999999999999" customHeight="1" x14ac:dyDescent="0.25">
      <c r="A587" s="16">
        <v>586</v>
      </c>
      <c r="B587" s="17" t="s">
        <v>69</v>
      </c>
      <c r="C587" s="48" t="s">
        <v>2730</v>
      </c>
      <c r="D587" s="2" t="s">
        <v>137</v>
      </c>
      <c r="E587" s="48" t="s">
        <v>2731</v>
      </c>
      <c r="F587" s="67">
        <v>43068</v>
      </c>
      <c r="G587" s="3">
        <f t="shared" si="100"/>
        <v>11</v>
      </c>
      <c r="H587" s="3">
        <f t="shared" si="102"/>
        <v>2017</v>
      </c>
      <c r="I587" s="19">
        <v>0.22916666666666699</v>
      </c>
      <c r="J587" s="20">
        <f t="shared" si="101"/>
        <v>5</v>
      </c>
      <c r="K587" s="5" t="str">
        <f t="shared" si="103"/>
        <v>ja</v>
      </c>
      <c r="L587" s="5" t="s">
        <v>91</v>
      </c>
      <c r="M587" s="6" t="s">
        <v>74</v>
      </c>
      <c r="N587" s="5">
        <v>29</v>
      </c>
      <c r="O587" s="2" t="s">
        <v>140</v>
      </c>
      <c r="P587" s="17" t="s">
        <v>1647</v>
      </c>
      <c r="R587" s="6" t="s">
        <v>77</v>
      </c>
      <c r="S587" s="2" t="s">
        <v>78</v>
      </c>
      <c r="T587" s="22"/>
      <c r="U587" s="2" t="s">
        <v>139</v>
      </c>
      <c r="V587" s="2" t="s">
        <v>154</v>
      </c>
      <c r="X587" s="2">
        <v>1340</v>
      </c>
      <c r="Y587" s="2" t="s">
        <v>83</v>
      </c>
      <c r="Z587" s="2" t="s">
        <v>84</v>
      </c>
      <c r="AA587" s="2">
        <v>1340</v>
      </c>
      <c r="AB587" s="2" t="s">
        <v>81</v>
      </c>
      <c r="AC587" s="2" t="s">
        <v>84</v>
      </c>
      <c r="AD587" s="2">
        <v>1340</v>
      </c>
      <c r="AE587" s="2" t="s">
        <v>83</v>
      </c>
      <c r="AF587" s="2" t="s">
        <v>84</v>
      </c>
      <c r="AJ587" s="2">
        <v>599</v>
      </c>
      <c r="AK587" s="2" t="s">
        <v>81</v>
      </c>
      <c r="AL587" s="2" t="s">
        <v>82</v>
      </c>
      <c r="AM587" s="2">
        <v>599</v>
      </c>
      <c r="AN587" s="2" t="s">
        <v>81</v>
      </c>
      <c r="AO587" s="2" t="s">
        <v>82</v>
      </c>
      <c r="AP587" s="2">
        <v>599</v>
      </c>
      <c r="AQ587" s="2" t="s">
        <v>83</v>
      </c>
      <c r="AR587" s="2" t="s">
        <v>82</v>
      </c>
      <c r="BE587" s="23" t="str">
        <f t="shared" si="104"/>
        <v>EMF ja</v>
      </c>
      <c r="BF587" s="23">
        <f t="shared" si="105"/>
        <v>850</v>
      </c>
      <c r="BG587" s="23" t="str">
        <f t="shared" si="106"/>
        <v>500+m</v>
      </c>
      <c r="BH587" s="23">
        <f t="shared" si="107"/>
        <v>1</v>
      </c>
      <c r="BI587" s="2" t="s">
        <v>162</v>
      </c>
      <c r="BJ587" s="2">
        <v>850</v>
      </c>
      <c r="BP587" s="3">
        <v>1</v>
      </c>
      <c r="BQ587" s="2" t="s">
        <v>2732</v>
      </c>
    </row>
    <row r="588" spans="1:69" ht="16.149999999999999" customHeight="1" x14ac:dyDescent="0.25">
      <c r="A588" s="16">
        <v>587</v>
      </c>
      <c r="B588" s="17" t="s">
        <v>69</v>
      </c>
      <c r="C588" s="48" t="s">
        <v>2733</v>
      </c>
      <c r="D588" s="2" t="s">
        <v>264</v>
      </c>
      <c r="E588" s="48" t="s">
        <v>2734</v>
      </c>
      <c r="F588" s="72">
        <v>39752</v>
      </c>
      <c r="G588" s="3">
        <f t="shared" si="100"/>
        <v>10</v>
      </c>
      <c r="H588" s="3">
        <f t="shared" si="102"/>
        <v>2008</v>
      </c>
      <c r="I588" s="19">
        <v>0.44305555555555598</v>
      </c>
      <c r="J588" s="20">
        <f t="shared" si="101"/>
        <v>10</v>
      </c>
      <c r="K588" s="5" t="str">
        <f t="shared" si="103"/>
        <v>ja</v>
      </c>
      <c r="L588" s="5" t="s">
        <v>91</v>
      </c>
      <c r="M588" s="6" t="s">
        <v>139</v>
      </c>
      <c r="O588" s="2" t="s">
        <v>140</v>
      </c>
      <c r="P588" s="17" t="s">
        <v>2735</v>
      </c>
      <c r="R588" s="6" t="s">
        <v>335</v>
      </c>
      <c r="S588" s="2" t="s">
        <v>132</v>
      </c>
      <c r="T588" s="22"/>
      <c r="X588" s="2">
        <v>170</v>
      </c>
      <c r="Y588" s="2" t="s">
        <v>81</v>
      </c>
      <c r="Z588" s="2" t="s">
        <v>82</v>
      </c>
      <c r="AA588" s="2">
        <v>170</v>
      </c>
      <c r="AB588" s="2" t="s">
        <v>81</v>
      </c>
      <c r="AC588" s="2" t="s">
        <v>82</v>
      </c>
      <c r="BE588" s="23" t="str">
        <f t="shared" si="104"/>
        <v>EMF ja</v>
      </c>
      <c r="BF588" s="23">
        <f t="shared" si="105"/>
        <v>960</v>
      </c>
      <c r="BG588" s="23" t="str">
        <f t="shared" si="106"/>
        <v>500+m</v>
      </c>
      <c r="BH588" s="23">
        <f t="shared" si="107"/>
        <v>1</v>
      </c>
      <c r="BK588" s="2" t="s">
        <v>162</v>
      </c>
      <c r="BL588" s="2">
        <v>960</v>
      </c>
      <c r="BO588" s="2" t="s">
        <v>2736</v>
      </c>
      <c r="BP588" s="3">
        <v>1</v>
      </c>
      <c r="BQ588" s="2" t="s">
        <v>2737</v>
      </c>
    </row>
    <row r="589" spans="1:69" ht="16.149999999999999" customHeight="1" x14ac:dyDescent="0.25">
      <c r="A589" s="16">
        <v>588</v>
      </c>
      <c r="B589" s="17" t="s">
        <v>69</v>
      </c>
      <c r="C589" s="48" t="s">
        <v>2738</v>
      </c>
      <c r="D589" s="2" t="s">
        <v>137</v>
      </c>
      <c r="E589" s="48" t="s">
        <v>2739</v>
      </c>
      <c r="F589" s="67">
        <v>40071</v>
      </c>
      <c r="G589" s="3">
        <f t="shared" si="100"/>
        <v>9</v>
      </c>
      <c r="H589" s="3">
        <f t="shared" si="102"/>
        <v>2009</v>
      </c>
      <c r="I589" s="19">
        <v>0.25</v>
      </c>
      <c r="J589" s="20">
        <f t="shared" si="101"/>
        <v>6</v>
      </c>
      <c r="K589" s="5" t="str">
        <f t="shared" si="103"/>
        <v>ja</v>
      </c>
      <c r="L589" s="5" t="s">
        <v>91</v>
      </c>
      <c r="M589" s="6" t="s">
        <v>139</v>
      </c>
      <c r="N589" s="5">
        <v>52</v>
      </c>
      <c r="O589" s="17" t="s">
        <v>75</v>
      </c>
      <c r="P589" s="17" t="s">
        <v>2740</v>
      </c>
      <c r="R589" s="6" t="s">
        <v>77</v>
      </c>
      <c r="S589" s="2" t="s">
        <v>1233</v>
      </c>
      <c r="T589" s="6" t="s">
        <v>108</v>
      </c>
      <c r="X589" s="2">
        <v>1960</v>
      </c>
      <c r="Y589" s="2" t="s">
        <v>81</v>
      </c>
      <c r="Z589" s="2" t="s">
        <v>84</v>
      </c>
      <c r="AA589" s="2">
        <v>1960</v>
      </c>
      <c r="AB589" s="2" t="s">
        <v>81</v>
      </c>
      <c r="AC589" s="2" t="s">
        <v>84</v>
      </c>
      <c r="AJ589" s="2">
        <v>1700</v>
      </c>
      <c r="AK589" s="2" t="s">
        <v>81</v>
      </c>
      <c r="AL589" s="2" t="s">
        <v>161</v>
      </c>
      <c r="AM589" s="2">
        <v>1700</v>
      </c>
      <c r="AN589" s="2" t="s">
        <v>81</v>
      </c>
      <c r="AO589" s="2" t="s">
        <v>161</v>
      </c>
      <c r="BE589" s="23" t="str">
        <f t="shared" si="104"/>
        <v>EMF ja</v>
      </c>
      <c r="BF589" s="23">
        <f t="shared" si="105"/>
        <v>50</v>
      </c>
      <c r="BG589" s="23" t="str">
        <f t="shared" si="106"/>
        <v>&lt;100m</v>
      </c>
      <c r="BH589" s="23">
        <f t="shared" si="107"/>
        <v>1</v>
      </c>
      <c r="BM589" s="2" t="s">
        <v>162</v>
      </c>
      <c r="BN589" s="2">
        <v>50</v>
      </c>
      <c r="BO589" s="2" t="s">
        <v>2741</v>
      </c>
      <c r="BP589" s="3">
        <v>1</v>
      </c>
      <c r="BQ589" s="2" t="s">
        <v>2742</v>
      </c>
    </row>
    <row r="590" spans="1:69" ht="16.149999999999999" customHeight="1" x14ac:dyDescent="0.25">
      <c r="A590" s="16">
        <v>589</v>
      </c>
      <c r="B590" s="17" t="s">
        <v>135</v>
      </c>
      <c r="C590" s="48" t="s">
        <v>1851</v>
      </c>
      <c r="D590" s="2" t="s">
        <v>89</v>
      </c>
      <c r="E590" s="48" t="s">
        <v>2743</v>
      </c>
      <c r="F590" s="67">
        <v>42628</v>
      </c>
      <c r="G590" s="3">
        <f t="shared" si="100"/>
        <v>9</v>
      </c>
      <c r="H590" s="3">
        <f t="shared" si="102"/>
        <v>2016</v>
      </c>
      <c r="I590" s="19">
        <v>0.34375</v>
      </c>
      <c r="J590" s="20">
        <f t="shared" si="101"/>
        <v>8</v>
      </c>
      <c r="K590" s="5" t="str">
        <f t="shared" si="103"/>
        <v>ja</v>
      </c>
      <c r="L590" s="5" t="s">
        <v>91</v>
      </c>
      <c r="M590" s="6" t="s">
        <v>139</v>
      </c>
      <c r="N590" s="5">
        <v>52</v>
      </c>
      <c r="O590" s="17" t="s">
        <v>75</v>
      </c>
      <c r="P590" s="17" t="s">
        <v>2744</v>
      </c>
      <c r="Q590" s="6" t="s">
        <v>186</v>
      </c>
      <c r="R590" s="6" t="s">
        <v>77</v>
      </c>
      <c r="T590" s="22" t="s">
        <v>79</v>
      </c>
      <c r="W590" s="2" t="s">
        <v>2037</v>
      </c>
      <c r="X590" s="2">
        <v>120</v>
      </c>
      <c r="Y590" s="2" t="s">
        <v>81</v>
      </c>
      <c r="Z590" s="2" t="s">
        <v>84</v>
      </c>
      <c r="AA590" s="2">
        <v>120</v>
      </c>
      <c r="AB590" s="2" t="s">
        <v>81</v>
      </c>
      <c r="AC590" s="2" t="s">
        <v>84</v>
      </c>
      <c r="AD590" s="2">
        <v>120</v>
      </c>
      <c r="AE590" s="2" t="s">
        <v>83</v>
      </c>
      <c r="AF590" s="2" t="s">
        <v>84</v>
      </c>
      <c r="BE590" s="23" t="str">
        <f t="shared" si="104"/>
        <v>EMF nein</v>
      </c>
      <c r="BF590" s="23" t="str">
        <f t="shared" si="105"/>
        <v/>
      </c>
      <c r="BG590" s="23" t="str">
        <f t="shared" si="106"/>
        <v/>
      </c>
      <c r="BH590" s="23">
        <f t="shared" si="107"/>
        <v>0</v>
      </c>
      <c r="BO590" s="2" t="s">
        <v>2745</v>
      </c>
      <c r="BP590" s="3">
        <v>1</v>
      </c>
      <c r="BQ590" s="2" t="s">
        <v>2746</v>
      </c>
    </row>
    <row r="591" spans="1:69" ht="16.149999999999999" customHeight="1" x14ac:dyDescent="0.25">
      <c r="A591" s="16">
        <v>590</v>
      </c>
      <c r="B591" s="17" t="s">
        <v>135</v>
      </c>
      <c r="C591" s="48" t="s">
        <v>2747</v>
      </c>
      <c r="D591" s="2" t="s">
        <v>124</v>
      </c>
      <c r="E591" s="48" t="s">
        <v>114</v>
      </c>
      <c r="F591" s="67">
        <v>42971</v>
      </c>
      <c r="G591" s="3">
        <f t="shared" si="100"/>
        <v>8</v>
      </c>
      <c r="H591" s="3">
        <f t="shared" si="102"/>
        <v>2017</v>
      </c>
      <c r="I591" s="19">
        <v>0.77083333333333304</v>
      </c>
      <c r="J591" s="20">
        <f t="shared" si="101"/>
        <v>18</v>
      </c>
      <c r="K591" s="5" t="str">
        <f t="shared" si="103"/>
        <v>ja</v>
      </c>
      <c r="L591" s="21" t="s">
        <v>73</v>
      </c>
      <c r="M591" s="6" t="s">
        <v>354</v>
      </c>
      <c r="N591" s="5">
        <v>30</v>
      </c>
      <c r="O591" s="17" t="s">
        <v>75</v>
      </c>
      <c r="P591" s="17" t="s">
        <v>2748</v>
      </c>
      <c r="R591" s="6" t="s">
        <v>335</v>
      </c>
      <c r="T591" s="22"/>
      <c r="U591" s="2" t="s">
        <v>208</v>
      </c>
      <c r="V591" s="2" t="s">
        <v>79</v>
      </c>
      <c r="W591" s="2" t="s">
        <v>1770</v>
      </c>
      <c r="X591" s="2">
        <v>403</v>
      </c>
      <c r="Y591" s="2" t="s">
        <v>83</v>
      </c>
      <c r="Z591" s="2" t="s">
        <v>84</v>
      </c>
      <c r="AA591" s="2">
        <v>403</v>
      </c>
      <c r="AB591" s="2" t="s">
        <v>81</v>
      </c>
      <c r="AC591" s="2" t="s">
        <v>84</v>
      </c>
      <c r="AD591" s="2">
        <v>403</v>
      </c>
      <c r="AE591" s="2" t="s">
        <v>83</v>
      </c>
      <c r="AF591" s="2" t="s">
        <v>84</v>
      </c>
      <c r="AJ591" s="2">
        <v>480</v>
      </c>
      <c r="AK591" s="2" t="s">
        <v>81</v>
      </c>
      <c r="AL591" s="2" t="s">
        <v>84</v>
      </c>
      <c r="AM591" s="2">
        <v>480</v>
      </c>
      <c r="AN591" s="2" t="s">
        <v>81</v>
      </c>
      <c r="AO591" s="2" t="s">
        <v>84</v>
      </c>
      <c r="AP591" s="2">
        <v>480</v>
      </c>
      <c r="AQ591" s="2" t="s">
        <v>81</v>
      </c>
      <c r="AR591" s="2" t="s">
        <v>84</v>
      </c>
      <c r="BE591" s="23" t="str">
        <f t="shared" si="104"/>
        <v>EMF nein</v>
      </c>
      <c r="BF591" s="23" t="str">
        <f t="shared" si="105"/>
        <v/>
      </c>
      <c r="BG591" s="23" t="str">
        <f t="shared" si="106"/>
        <v/>
      </c>
      <c r="BH591" s="23">
        <f t="shared" si="107"/>
        <v>0</v>
      </c>
      <c r="BP591" s="3">
        <v>1</v>
      </c>
      <c r="BQ591" s="2" t="s">
        <v>2749</v>
      </c>
    </row>
    <row r="592" spans="1:69" ht="16.149999999999999" customHeight="1" x14ac:dyDescent="0.25">
      <c r="A592" s="16">
        <v>591</v>
      </c>
      <c r="B592" s="17" t="s">
        <v>135</v>
      </c>
      <c r="C592" s="48" t="s">
        <v>2750</v>
      </c>
      <c r="D592" s="2" t="s">
        <v>124</v>
      </c>
      <c r="E592" s="48" t="s">
        <v>2751</v>
      </c>
      <c r="F592" s="67">
        <v>42654</v>
      </c>
      <c r="G592" s="3">
        <f t="shared" si="100"/>
        <v>10</v>
      </c>
      <c r="H592" s="3">
        <f t="shared" si="102"/>
        <v>2016</v>
      </c>
      <c r="I592" s="19">
        <v>0.58333333333333304</v>
      </c>
      <c r="J592" s="20">
        <f t="shared" si="101"/>
        <v>14</v>
      </c>
      <c r="K592" s="5" t="str">
        <f t="shared" si="103"/>
        <v>ja</v>
      </c>
      <c r="L592" s="5" t="s">
        <v>91</v>
      </c>
      <c r="M592" s="6" t="s">
        <v>139</v>
      </c>
      <c r="N592" s="5">
        <v>40</v>
      </c>
      <c r="O592" s="17" t="s">
        <v>126</v>
      </c>
      <c r="P592" s="17" t="s">
        <v>2752</v>
      </c>
      <c r="R592" s="6" t="s">
        <v>77</v>
      </c>
      <c r="T592" s="22"/>
      <c r="BE592" s="23" t="str">
        <f t="shared" si="104"/>
        <v>EMF ja</v>
      </c>
      <c r="BF592" s="23">
        <f t="shared" si="105"/>
        <v>70</v>
      </c>
      <c r="BG592" s="23" t="str">
        <f t="shared" si="106"/>
        <v>&lt;100m</v>
      </c>
      <c r="BH592" s="23">
        <f t="shared" si="107"/>
        <v>2</v>
      </c>
      <c r="BK592" s="2" t="s">
        <v>162</v>
      </c>
      <c r="BM592" s="2" t="s">
        <v>162</v>
      </c>
      <c r="BN592" s="2">
        <v>70</v>
      </c>
      <c r="BO592" s="2" t="s">
        <v>2753</v>
      </c>
      <c r="BP592" s="3">
        <v>1</v>
      </c>
      <c r="BQ592" s="2" t="s">
        <v>2754</v>
      </c>
    </row>
    <row r="593" spans="1:69" ht="16.149999999999999" customHeight="1" x14ac:dyDescent="0.25">
      <c r="A593" s="16">
        <v>592</v>
      </c>
      <c r="B593" s="17" t="s">
        <v>87</v>
      </c>
      <c r="C593" s="48" t="s">
        <v>540</v>
      </c>
      <c r="D593" s="2" t="s">
        <v>124</v>
      </c>
      <c r="E593" s="48" t="s">
        <v>2755</v>
      </c>
      <c r="F593" s="67">
        <v>42923</v>
      </c>
      <c r="G593" s="3">
        <f t="shared" si="100"/>
        <v>7</v>
      </c>
      <c r="H593" s="3">
        <f t="shared" si="102"/>
        <v>2017</v>
      </c>
      <c r="I593" s="19">
        <v>0.67013888888888895</v>
      </c>
      <c r="J593" s="20">
        <f t="shared" si="101"/>
        <v>16</v>
      </c>
      <c r="K593" s="5" t="str">
        <f t="shared" si="103"/>
        <v>ja</v>
      </c>
      <c r="L593" s="5" t="s">
        <v>91</v>
      </c>
      <c r="M593" s="6" t="s">
        <v>74</v>
      </c>
      <c r="N593" s="5">
        <v>88</v>
      </c>
      <c r="O593" s="17" t="s">
        <v>75</v>
      </c>
      <c r="P593" s="17" t="s">
        <v>2756</v>
      </c>
      <c r="R593" s="6" t="s">
        <v>77</v>
      </c>
      <c r="T593" s="22"/>
      <c r="X593" s="2">
        <v>42</v>
      </c>
      <c r="Y593" s="2" t="s">
        <v>81</v>
      </c>
      <c r="Z593" s="2" t="s">
        <v>82</v>
      </c>
      <c r="AD593" s="2">
        <v>42</v>
      </c>
      <c r="AE593" s="2" t="s">
        <v>83</v>
      </c>
      <c r="AF593" s="2" t="s">
        <v>82</v>
      </c>
      <c r="AJ593" s="2">
        <v>80</v>
      </c>
      <c r="AK593" s="2" t="s">
        <v>81</v>
      </c>
      <c r="AL593" s="2" t="s">
        <v>82</v>
      </c>
      <c r="AP593" s="2">
        <v>80</v>
      </c>
      <c r="AQ593" s="2" t="s">
        <v>81</v>
      </c>
      <c r="AR593" s="2" t="s">
        <v>82</v>
      </c>
      <c r="AV593" s="2">
        <v>85</v>
      </c>
      <c r="AW593" s="2" t="s">
        <v>81</v>
      </c>
      <c r="AX593" s="2" t="s">
        <v>84</v>
      </c>
      <c r="AY593" s="2">
        <v>85</v>
      </c>
      <c r="AZ593" s="2" t="s">
        <v>81</v>
      </c>
      <c r="BA593" s="2" t="s">
        <v>84</v>
      </c>
      <c r="BB593" s="2">
        <v>85</v>
      </c>
      <c r="BC593" s="2" t="s">
        <v>83</v>
      </c>
      <c r="BD593" s="2" t="s">
        <v>84</v>
      </c>
      <c r="BE593" s="23" t="str">
        <f t="shared" si="104"/>
        <v>EMF nein</v>
      </c>
      <c r="BF593" s="23" t="str">
        <f t="shared" si="105"/>
        <v/>
      </c>
      <c r="BG593" s="23" t="str">
        <f t="shared" si="106"/>
        <v/>
      </c>
      <c r="BH593" s="23">
        <f t="shared" si="107"/>
        <v>0</v>
      </c>
      <c r="BO593" s="2" t="s">
        <v>2757</v>
      </c>
      <c r="BP593" s="3">
        <v>1</v>
      </c>
      <c r="BQ593" s="2" t="s">
        <v>2758</v>
      </c>
    </row>
    <row r="594" spans="1:69" ht="16.149999999999999" customHeight="1" x14ac:dyDescent="0.25">
      <c r="A594" s="16">
        <v>593</v>
      </c>
      <c r="B594" s="17" t="s">
        <v>211</v>
      </c>
      <c r="C594" s="48" t="s">
        <v>1541</v>
      </c>
      <c r="D594" s="2" t="s">
        <v>104</v>
      </c>
      <c r="E594" s="48" t="s">
        <v>2759</v>
      </c>
      <c r="F594" s="67">
        <v>42966</v>
      </c>
      <c r="G594" s="3">
        <f t="shared" si="100"/>
        <v>8</v>
      </c>
      <c r="H594" s="3">
        <f t="shared" si="102"/>
        <v>2017</v>
      </c>
      <c r="I594" s="19">
        <v>0.80555555555555503</v>
      </c>
      <c r="J594" s="20">
        <f t="shared" si="101"/>
        <v>19</v>
      </c>
      <c r="K594" s="5" t="str">
        <f t="shared" si="103"/>
        <v>ja</v>
      </c>
      <c r="L594" s="5" t="s">
        <v>91</v>
      </c>
      <c r="M594" s="6" t="s">
        <v>74</v>
      </c>
      <c r="N594" s="5">
        <v>51</v>
      </c>
      <c r="O594" s="2" t="s">
        <v>140</v>
      </c>
      <c r="P594" s="17" t="s">
        <v>2760</v>
      </c>
      <c r="R594" s="6" t="s">
        <v>77</v>
      </c>
      <c r="T594" s="22"/>
      <c r="W594" s="2" t="s">
        <v>2761</v>
      </c>
      <c r="Y594" s="2" t="s">
        <v>94</v>
      </c>
      <c r="AB594" s="2" t="s">
        <v>94</v>
      </c>
      <c r="AE594" s="2" t="s">
        <v>94</v>
      </c>
      <c r="BE594" s="23" t="str">
        <f t="shared" si="104"/>
        <v>EMF ja</v>
      </c>
      <c r="BF594" s="23">
        <f t="shared" si="105"/>
        <v>90</v>
      </c>
      <c r="BG594" s="23" t="str">
        <f t="shared" si="106"/>
        <v>&lt;100m</v>
      </c>
      <c r="BH594" s="23">
        <f t="shared" si="107"/>
        <v>3</v>
      </c>
      <c r="BI594" s="44" t="s">
        <v>162</v>
      </c>
      <c r="BJ594" s="44">
        <v>90</v>
      </c>
      <c r="BK594" s="2" t="s">
        <v>162</v>
      </c>
      <c r="BM594" s="2" t="s">
        <v>162</v>
      </c>
      <c r="BO594" s="2" t="s">
        <v>2762</v>
      </c>
      <c r="BP594" s="3">
        <v>1</v>
      </c>
      <c r="BQ594" s="2" t="s">
        <v>2763</v>
      </c>
    </row>
    <row r="595" spans="1:69" ht="16.149999999999999" customHeight="1" x14ac:dyDescent="0.25">
      <c r="A595" s="16">
        <v>594</v>
      </c>
      <c r="B595" s="17" t="s">
        <v>87</v>
      </c>
      <c r="C595" s="48" t="s">
        <v>1250</v>
      </c>
      <c r="D595" s="2" t="s">
        <v>348</v>
      </c>
      <c r="F595" s="67">
        <v>42367</v>
      </c>
      <c r="G595" s="3">
        <f t="shared" si="100"/>
        <v>12</v>
      </c>
      <c r="H595" s="3">
        <f t="shared" si="102"/>
        <v>2015</v>
      </c>
      <c r="I595" s="19">
        <v>0.75</v>
      </c>
      <c r="J595" s="20">
        <f t="shared" si="101"/>
        <v>18</v>
      </c>
      <c r="K595" s="5" t="str">
        <f t="shared" si="103"/>
        <v>ja</v>
      </c>
      <c r="L595" s="5" t="s">
        <v>91</v>
      </c>
      <c r="M595" s="6" t="s">
        <v>74</v>
      </c>
      <c r="N595" s="5">
        <v>83</v>
      </c>
      <c r="O595" s="17" t="s">
        <v>126</v>
      </c>
      <c r="P595" s="17" t="s">
        <v>2764</v>
      </c>
      <c r="R595" s="6" t="s">
        <v>77</v>
      </c>
      <c r="T595" s="22" t="s">
        <v>79</v>
      </c>
      <c r="U595" s="2" t="s">
        <v>74</v>
      </c>
      <c r="X595" s="2">
        <v>165</v>
      </c>
      <c r="Y595" s="2" t="s">
        <v>81</v>
      </c>
      <c r="Z595" s="2" t="s">
        <v>82</v>
      </c>
      <c r="AA595" s="2">
        <v>165</v>
      </c>
      <c r="AB595" s="2" t="s">
        <v>94</v>
      </c>
      <c r="AC595" s="2" t="s">
        <v>161</v>
      </c>
      <c r="AJ595" s="2">
        <v>560</v>
      </c>
      <c r="AK595" s="2" t="s">
        <v>81</v>
      </c>
      <c r="AL595" s="2" t="s">
        <v>82</v>
      </c>
      <c r="AM595" s="2">
        <v>560</v>
      </c>
      <c r="AN595" s="2" t="s">
        <v>81</v>
      </c>
      <c r="AO595" s="2" t="s">
        <v>82</v>
      </c>
      <c r="AP595" s="2">
        <v>560</v>
      </c>
      <c r="AQ595" s="2" t="s">
        <v>81</v>
      </c>
      <c r="AR595" s="2" t="s">
        <v>82</v>
      </c>
      <c r="AV595" s="2">
        <v>235</v>
      </c>
      <c r="AW595" s="2" t="s">
        <v>81</v>
      </c>
      <c r="AX595" s="2" t="s">
        <v>161</v>
      </c>
      <c r="BE595" s="23" t="str">
        <f t="shared" si="104"/>
        <v>EMF nein</v>
      </c>
      <c r="BF595" s="23" t="str">
        <f t="shared" si="105"/>
        <v/>
      </c>
      <c r="BG595" s="23" t="str">
        <f t="shared" si="106"/>
        <v/>
      </c>
      <c r="BH595" s="23">
        <f t="shared" si="107"/>
        <v>0</v>
      </c>
      <c r="BO595" s="2" t="s">
        <v>2765</v>
      </c>
      <c r="BP595" s="3">
        <v>1</v>
      </c>
      <c r="BQ595" s="2" t="s">
        <v>2766</v>
      </c>
    </row>
    <row r="596" spans="1:69" ht="16.149999999999999" customHeight="1" x14ac:dyDescent="0.25">
      <c r="A596" s="16">
        <v>595</v>
      </c>
      <c r="B596" s="17" t="s">
        <v>211</v>
      </c>
      <c r="C596" s="48" t="s">
        <v>2767</v>
      </c>
      <c r="D596" s="2" t="s">
        <v>371</v>
      </c>
      <c r="E596" s="48" t="s">
        <v>2768</v>
      </c>
      <c r="F596" s="67">
        <v>43062</v>
      </c>
      <c r="G596" s="3">
        <f t="shared" si="100"/>
        <v>11</v>
      </c>
      <c r="H596" s="3">
        <f t="shared" si="102"/>
        <v>2017</v>
      </c>
      <c r="I596" s="19">
        <v>0.104166666666667</v>
      </c>
      <c r="J596" s="20">
        <f t="shared" si="101"/>
        <v>2</v>
      </c>
      <c r="K596" s="5" t="str">
        <f t="shared" si="103"/>
        <v>ja</v>
      </c>
      <c r="L596" s="5" t="s">
        <v>91</v>
      </c>
      <c r="M596" s="6" t="s">
        <v>74</v>
      </c>
      <c r="N596" s="5">
        <v>50</v>
      </c>
      <c r="O596" s="2" t="s">
        <v>140</v>
      </c>
      <c r="P596" s="17" t="s">
        <v>2769</v>
      </c>
      <c r="R596" s="6" t="s">
        <v>77</v>
      </c>
      <c r="T596" s="6" t="s">
        <v>154</v>
      </c>
      <c r="X596" s="2">
        <v>267</v>
      </c>
      <c r="Y596" s="2" t="s">
        <v>83</v>
      </c>
      <c r="Z596" s="2" t="s">
        <v>84</v>
      </c>
      <c r="AA596" s="2">
        <v>267</v>
      </c>
      <c r="AB596" s="2" t="s">
        <v>81</v>
      </c>
      <c r="AC596" s="2" t="s">
        <v>84</v>
      </c>
      <c r="AD596" s="2">
        <v>267</v>
      </c>
      <c r="AE596" s="2" t="s">
        <v>81</v>
      </c>
      <c r="AF596" s="2" t="s">
        <v>84</v>
      </c>
      <c r="AJ596" s="2">
        <v>632</v>
      </c>
      <c r="AK596" s="2" t="s">
        <v>83</v>
      </c>
      <c r="AL596" s="2" t="s">
        <v>84</v>
      </c>
      <c r="AM596" s="2">
        <v>632</v>
      </c>
      <c r="AN596" s="2" t="s">
        <v>81</v>
      </c>
      <c r="AO596" s="2" t="s">
        <v>84</v>
      </c>
      <c r="AP596" s="2">
        <v>632</v>
      </c>
      <c r="AQ596" s="2" t="s">
        <v>81</v>
      </c>
      <c r="AR596" s="2" t="s">
        <v>84</v>
      </c>
      <c r="BE596" s="23" t="str">
        <f t="shared" si="104"/>
        <v>EMF ja</v>
      </c>
      <c r="BF596" s="23">
        <f t="shared" si="105"/>
        <v>179</v>
      </c>
      <c r="BG596" s="23" t="str">
        <f t="shared" si="106"/>
        <v>100-499m</v>
      </c>
      <c r="BH596" s="23">
        <f t="shared" si="107"/>
        <v>1</v>
      </c>
      <c r="BK596" s="2" t="s">
        <v>162</v>
      </c>
      <c r="BL596" s="2">
        <v>179</v>
      </c>
      <c r="BO596" s="2" t="s">
        <v>2770</v>
      </c>
      <c r="BP596" s="3">
        <v>1</v>
      </c>
      <c r="BQ596" s="2" t="s">
        <v>2771</v>
      </c>
    </row>
    <row r="597" spans="1:69" ht="16.149999999999999" customHeight="1" x14ac:dyDescent="0.25">
      <c r="A597" s="16">
        <v>596</v>
      </c>
      <c r="B597" s="17" t="s">
        <v>135</v>
      </c>
      <c r="C597" s="48" t="s">
        <v>2772</v>
      </c>
      <c r="D597" s="2" t="s">
        <v>371</v>
      </c>
      <c r="E597" s="48" t="s">
        <v>2773</v>
      </c>
      <c r="F597" s="67">
        <v>40031</v>
      </c>
      <c r="G597" s="3">
        <f t="shared" si="100"/>
        <v>8</v>
      </c>
      <c r="H597" s="3">
        <f t="shared" si="102"/>
        <v>2009</v>
      </c>
      <c r="I597" s="19">
        <v>0.66666666666666696</v>
      </c>
      <c r="J597" s="20">
        <f t="shared" si="101"/>
        <v>16</v>
      </c>
      <c r="K597" s="5" t="str">
        <f t="shared" si="103"/>
        <v>ja</v>
      </c>
      <c r="L597" s="5" t="s">
        <v>91</v>
      </c>
      <c r="M597" s="6" t="s">
        <v>2774</v>
      </c>
      <c r="N597" s="86">
        <v>55</v>
      </c>
      <c r="O597" s="17" t="s">
        <v>2775</v>
      </c>
      <c r="P597" s="17" t="s">
        <v>2776</v>
      </c>
      <c r="R597" s="6" t="s">
        <v>77</v>
      </c>
      <c r="S597" s="2" t="s">
        <v>444</v>
      </c>
      <c r="T597" s="22"/>
      <c r="W597" s="2" t="s">
        <v>2777</v>
      </c>
      <c r="X597" s="2">
        <v>600</v>
      </c>
      <c r="Y597" s="2" t="s">
        <v>83</v>
      </c>
      <c r="Z597" s="2" t="s">
        <v>82</v>
      </c>
      <c r="AA597" s="2">
        <v>600</v>
      </c>
      <c r="AB597" s="2" t="s">
        <v>81</v>
      </c>
      <c r="AC597" s="2" t="s">
        <v>82</v>
      </c>
      <c r="BE597" s="23" t="str">
        <f t="shared" si="104"/>
        <v>EMF nein</v>
      </c>
      <c r="BF597" s="23" t="str">
        <f t="shared" si="105"/>
        <v/>
      </c>
      <c r="BG597" s="23" t="str">
        <f t="shared" si="106"/>
        <v/>
      </c>
      <c r="BH597" s="23">
        <f t="shared" si="107"/>
        <v>0</v>
      </c>
      <c r="BO597" s="2" t="s">
        <v>2778</v>
      </c>
      <c r="BP597" s="3">
        <v>1</v>
      </c>
      <c r="BQ597" s="2" t="s">
        <v>2779</v>
      </c>
    </row>
    <row r="598" spans="1:69" ht="16.149999999999999" customHeight="1" x14ac:dyDescent="0.25">
      <c r="A598" s="16">
        <v>597</v>
      </c>
      <c r="B598" s="17" t="s">
        <v>135</v>
      </c>
      <c r="C598" s="48" t="s">
        <v>1036</v>
      </c>
      <c r="D598" s="2" t="s">
        <v>104</v>
      </c>
      <c r="E598" s="48" t="s">
        <v>2780</v>
      </c>
      <c r="F598" s="67">
        <v>42762</v>
      </c>
      <c r="G598" s="3">
        <f t="shared" si="100"/>
        <v>1</v>
      </c>
      <c r="H598" s="3">
        <f t="shared" si="102"/>
        <v>2017</v>
      </c>
      <c r="I598" s="19">
        <v>0.63888888888888895</v>
      </c>
      <c r="J598" s="20">
        <f t="shared" si="101"/>
        <v>15</v>
      </c>
      <c r="K598" s="5" t="str">
        <f t="shared" si="103"/>
        <v>ja</v>
      </c>
      <c r="L598" s="5" t="s">
        <v>91</v>
      </c>
      <c r="M598" s="6" t="s">
        <v>139</v>
      </c>
      <c r="O598" s="2" t="s">
        <v>140</v>
      </c>
      <c r="P598" s="17" t="s">
        <v>2781</v>
      </c>
      <c r="R598" s="6" t="s">
        <v>77</v>
      </c>
      <c r="T598" s="6" t="s">
        <v>154</v>
      </c>
      <c r="U598" s="2" t="s">
        <v>74</v>
      </c>
      <c r="V598" s="2" t="s">
        <v>79</v>
      </c>
      <c r="W598" s="2" t="s">
        <v>2761</v>
      </c>
      <c r="Y598" s="2" t="s">
        <v>94</v>
      </c>
      <c r="AB598" s="2" t="s">
        <v>94</v>
      </c>
      <c r="AE598" s="2" t="s">
        <v>94</v>
      </c>
      <c r="BE598" s="23" t="str">
        <f t="shared" si="104"/>
        <v>EMF nein</v>
      </c>
      <c r="BF598" s="23" t="str">
        <f t="shared" si="105"/>
        <v/>
      </c>
      <c r="BG598" s="23" t="str">
        <f t="shared" si="106"/>
        <v/>
      </c>
      <c r="BH598" s="23">
        <f t="shared" si="107"/>
        <v>0</v>
      </c>
      <c r="BP598" s="3">
        <v>1</v>
      </c>
      <c r="BQ598" s="2" t="s">
        <v>2782</v>
      </c>
    </row>
    <row r="599" spans="1:69" ht="16.149999999999999" customHeight="1" x14ac:dyDescent="0.25">
      <c r="A599" s="16">
        <v>598</v>
      </c>
      <c r="B599" s="17" t="s">
        <v>135</v>
      </c>
      <c r="C599" s="68" t="s">
        <v>2783</v>
      </c>
      <c r="D599" s="2" t="s">
        <v>113</v>
      </c>
      <c r="E599" s="48" t="s">
        <v>2784</v>
      </c>
      <c r="F599" s="67">
        <v>40627</v>
      </c>
      <c r="G599" s="3">
        <f t="shared" si="100"/>
        <v>3</v>
      </c>
      <c r="H599" s="3">
        <f t="shared" si="102"/>
        <v>2011</v>
      </c>
      <c r="I599" s="19">
        <v>0.20833333333333301</v>
      </c>
      <c r="J599" s="20">
        <f t="shared" si="101"/>
        <v>5</v>
      </c>
      <c r="K599" s="5" t="str">
        <f t="shared" si="103"/>
        <v>ja</v>
      </c>
      <c r="L599" s="5" t="s">
        <v>91</v>
      </c>
      <c r="M599" s="6" t="s">
        <v>139</v>
      </c>
      <c r="O599" s="2" t="s">
        <v>140</v>
      </c>
      <c r="P599" s="17" t="s">
        <v>2785</v>
      </c>
      <c r="R599" s="6" t="s">
        <v>77</v>
      </c>
      <c r="T599" s="22" t="s">
        <v>79</v>
      </c>
      <c r="X599" s="2">
        <v>211</v>
      </c>
      <c r="Y599" s="2" t="s">
        <v>81</v>
      </c>
      <c r="Z599" s="2" t="s">
        <v>84</v>
      </c>
      <c r="AA599" s="2">
        <v>211</v>
      </c>
      <c r="AB599" s="2" t="s">
        <v>81</v>
      </c>
      <c r="AC599" s="2" t="s">
        <v>84</v>
      </c>
      <c r="AD599" s="2">
        <v>211</v>
      </c>
      <c r="AE599" s="2" t="s">
        <v>81</v>
      </c>
      <c r="AF599" s="2" t="s">
        <v>84</v>
      </c>
      <c r="AJ599" s="2">
        <v>375</v>
      </c>
      <c r="AK599" s="2" t="s">
        <v>81</v>
      </c>
      <c r="AL599" s="2" t="s">
        <v>84</v>
      </c>
      <c r="AM599" s="2">
        <v>375</v>
      </c>
      <c r="AN599" s="2" t="s">
        <v>81</v>
      </c>
      <c r="AO599" s="2" t="s">
        <v>84</v>
      </c>
      <c r="AP599" s="2">
        <v>375</v>
      </c>
      <c r="AQ599" s="2" t="s">
        <v>81</v>
      </c>
      <c r="AR599" s="2" t="s">
        <v>84</v>
      </c>
      <c r="BE599" s="23" t="str">
        <f t="shared" si="104"/>
        <v>EMF ja</v>
      </c>
      <c r="BF599" s="23" t="str">
        <f t="shared" si="105"/>
        <v/>
      </c>
      <c r="BG599" s="23" t="str">
        <f t="shared" si="106"/>
        <v/>
      </c>
      <c r="BH599" s="23">
        <f t="shared" si="107"/>
        <v>2</v>
      </c>
      <c r="BI599" s="2" t="s">
        <v>110</v>
      </c>
      <c r="BK599" s="2" t="s">
        <v>162</v>
      </c>
      <c r="BP599" s="3">
        <v>1</v>
      </c>
      <c r="BQ599" s="2" t="s">
        <v>2786</v>
      </c>
    </row>
    <row r="600" spans="1:69" ht="16.149999999999999" customHeight="1" x14ac:dyDescent="0.25">
      <c r="A600" s="16">
        <v>599</v>
      </c>
      <c r="B600" s="17" t="s">
        <v>135</v>
      </c>
      <c r="C600" s="68" t="s">
        <v>280</v>
      </c>
      <c r="D600" s="2" t="s">
        <v>137</v>
      </c>
      <c r="E600" s="48" t="s">
        <v>2755</v>
      </c>
      <c r="F600" s="67">
        <v>42381</v>
      </c>
      <c r="G600" s="3">
        <f t="shared" si="100"/>
        <v>1</v>
      </c>
      <c r="H600" s="3">
        <f t="shared" si="102"/>
        <v>2016</v>
      </c>
      <c r="I600" s="19">
        <v>0.79166666666666696</v>
      </c>
      <c r="J600" s="20">
        <f t="shared" si="101"/>
        <v>19</v>
      </c>
      <c r="K600" s="5" t="str">
        <f t="shared" si="103"/>
        <v>ja</v>
      </c>
      <c r="L600" s="5" t="s">
        <v>91</v>
      </c>
      <c r="M600" s="6" t="s">
        <v>354</v>
      </c>
      <c r="O600" s="17" t="s">
        <v>75</v>
      </c>
      <c r="P600" s="17" t="s">
        <v>2787</v>
      </c>
      <c r="Q600" s="6" t="s">
        <v>186</v>
      </c>
      <c r="R600" s="6" t="s">
        <v>77</v>
      </c>
      <c r="T600" s="22" t="s">
        <v>79</v>
      </c>
      <c r="W600" s="2" t="s">
        <v>2037</v>
      </c>
      <c r="X600" s="2">
        <v>198</v>
      </c>
      <c r="Y600" s="2" t="s">
        <v>81</v>
      </c>
      <c r="Z600" s="2" t="s">
        <v>84</v>
      </c>
      <c r="AA600" s="2">
        <v>198</v>
      </c>
      <c r="AB600" s="2" t="s">
        <v>81</v>
      </c>
      <c r="AC600" s="2" t="s">
        <v>84</v>
      </c>
      <c r="AD600" s="2">
        <v>198</v>
      </c>
      <c r="AE600" s="2" t="s">
        <v>83</v>
      </c>
      <c r="AF600" s="2" t="s">
        <v>84</v>
      </c>
      <c r="AJ600" s="2">
        <v>62</v>
      </c>
      <c r="AK600" s="2" t="s">
        <v>81</v>
      </c>
      <c r="AL600" s="2" t="s">
        <v>82</v>
      </c>
      <c r="AM600" s="2">
        <v>62</v>
      </c>
      <c r="AN600" s="2" t="s">
        <v>81</v>
      </c>
      <c r="AO600" s="2" t="s">
        <v>82</v>
      </c>
      <c r="AP600" s="2">
        <v>62</v>
      </c>
      <c r="AQ600" s="2" t="s">
        <v>81</v>
      </c>
      <c r="AR600" s="2" t="s">
        <v>82</v>
      </c>
      <c r="BE600" s="23" t="str">
        <f t="shared" si="104"/>
        <v>EMF nein</v>
      </c>
      <c r="BF600" s="23" t="str">
        <f t="shared" si="105"/>
        <v/>
      </c>
      <c r="BG600" s="23" t="str">
        <f t="shared" si="106"/>
        <v/>
      </c>
      <c r="BH600" s="23">
        <f t="shared" si="107"/>
        <v>0</v>
      </c>
      <c r="BO600" s="2" t="s">
        <v>2788</v>
      </c>
      <c r="BP600" s="3">
        <v>1</v>
      </c>
      <c r="BQ600" s="2" t="s">
        <v>2789</v>
      </c>
    </row>
    <row r="601" spans="1:69" ht="16.149999999999999" customHeight="1" x14ac:dyDescent="0.25">
      <c r="A601" s="16">
        <v>600</v>
      </c>
      <c r="B601" s="17" t="s">
        <v>135</v>
      </c>
      <c r="C601" s="48" t="s">
        <v>2790</v>
      </c>
      <c r="D601" s="2" t="s">
        <v>113</v>
      </c>
      <c r="E601" s="48" t="s">
        <v>2773</v>
      </c>
      <c r="F601" s="67">
        <v>41230</v>
      </c>
      <c r="G601" s="3">
        <f t="shared" si="100"/>
        <v>11</v>
      </c>
      <c r="H601" s="3">
        <f t="shared" si="102"/>
        <v>2012</v>
      </c>
      <c r="I601" s="19">
        <v>0.61458333333333304</v>
      </c>
      <c r="J601" s="20">
        <f t="shared" si="101"/>
        <v>14</v>
      </c>
      <c r="K601" s="5" t="str">
        <f t="shared" si="103"/>
        <v>ja</v>
      </c>
      <c r="L601" s="5" t="s">
        <v>91</v>
      </c>
      <c r="M601" s="6" t="s">
        <v>2774</v>
      </c>
      <c r="N601" s="5">
        <v>77</v>
      </c>
      <c r="O601" s="17" t="s">
        <v>2775</v>
      </c>
      <c r="P601" s="17" t="s">
        <v>2791</v>
      </c>
      <c r="Q601" s="6" t="s">
        <v>186</v>
      </c>
      <c r="R601" s="6" t="s">
        <v>77</v>
      </c>
      <c r="S601" s="2" t="s">
        <v>132</v>
      </c>
      <c r="T601" s="22"/>
      <c r="X601" s="2">
        <v>250</v>
      </c>
      <c r="Y601" s="2" t="s">
        <v>81</v>
      </c>
      <c r="Z601" s="2" t="s">
        <v>84</v>
      </c>
      <c r="AA601" s="2">
        <v>250</v>
      </c>
      <c r="AB601" s="2" t="s">
        <v>83</v>
      </c>
      <c r="AC601" s="2" t="s">
        <v>84</v>
      </c>
      <c r="AD601" s="2">
        <v>250</v>
      </c>
      <c r="AE601" s="2" t="s">
        <v>83</v>
      </c>
      <c r="AF601" s="2" t="s">
        <v>84</v>
      </c>
      <c r="BE601" s="23" t="str">
        <f t="shared" si="104"/>
        <v>EMF nein</v>
      </c>
      <c r="BF601" s="23" t="str">
        <f t="shared" si="105"/>
        <v/>
      </c>
      <c r="BG601" s="23" t="str">
        <f t="shared" si="106"/>
        <v/>
      </c>
      <c r="BH601" s="23">
        <f t="shared" si="107"/>
        <v>0</v>
      </c>
      <c r="BP601" s="3">
        <v>1</v>
      </c>
      <c r="BQ601" s="2" t="s">
        <v>2792</v>
      </c>
    </row>
    <row r="602" spans="1:69" ht="16.149999999999999" customHeight="1" x14ac:dyDescent="0.25">
      <c r="A602" s="16">
        <v>601</v>
      </c>
      <c r="B602" s="17" t="s">
        <v>211</v>
      </c>
      <c r="C602" s="48" t="s">
        <v>12223</v>
      </c>
      <c r="D602" s="2" t="s">
        <v>124</v>
      </c>
      <c r="E602" s="48" t="s">
        <v>2793</v>
      </c>
      <c r="F602" s="67">
        <v>42598</v>
      </c>
      <c r="G602" s="3">
        <f t="shared" si="100"/>
        <v>8</v>
      </c>
      <c r="H602" s="3">
        <f t="shared" si="102"/>
        <v>2016</v>
      </c>
      <c r="I602" s="19">
        <v>0.63541666666666696</v>
      </c>
      <c r="J602" s="20">
        <f t="shared" si="101"/>
        <v>15</v>
      </c>
      <c r="K602" s="5" t="str">
        <f t="shared" si="103"/>
        <v>ja</v>
      </c>
      <c r="L602" s="21" t="s">
        <v>73</v>
      </c>
      <c r="M602" s="6" t="s">
        <v>74</v>
      </c>
      <c r="N602" s="5">
        <v>54</v>
      </c>
      <c r="O602" s="17" t="s">
        <v>75</v>
      </c>
      <c r="P602" s="17" t="s">
        <v>2794</v>
      </c>
      <c r="R602" s="6" t="s">
        <v>77</v>
      </c>
      <c r="T602" s="22"/>
      <c r="U602" s="2" t="s">
        <v>74</v>
      </c>
      <c r="X602" s="2">
        <v>60</v>
      </c>
      <c r="Y602" s="2" t="s">
        <v>81</v>
      </c>
      <c r="Z602" s="2" t="s">
        <v>82</v>
      </c>
      <c r="AA602" s="2">
        <v>60</v>
      </c>
      <c r="AB602" s="2" t="s">
        <v>81</v>
      </c>
      <c r="AC602" s="2" t="s">
        <v>82</v>
      </c>
      <c r="AD602" s="2">
        <v>60</v>
      </c>
      <c r="AE602" s="2" t="s">
        <v>83</v>
      </c>
      <c r="AF602" s="2" t="s">
        <v>82</v>
      </c>
      <c r="BE602" s="23" t="str">
        <f t="shared" si="104"/>
        <v>EMF nein</v>
      </c>
      <c r="BF602" s="23" t="str">
        <f t="shared" si="105"/>
        <v/>
      </c>
      <c r="BG602" s="23" t="str">
        <f t="shared" si="106"/>
        <v/>
      </c>
      <c r="BH602" s="23">
        <f t="shared" si="107"/>
        <v>0</v>
      </c>
      <c r="BO602" s="2" t="s">
        <v>2795</v>
      </c>
      <c r="BP602" s="3">
        <v>1</v>
      </c>
      <c r="BQ602" s="2" t="s">
        <v>2796</v>
      </c>
    </row>
    <row r="603" spans="1:69" ht="16.149999999999999" customHeight="1" x14ac:dyDescent="0.25">
      <c r="A603" s="16">
        <v>602</v>
      </c>
      <c r="B603" s="17" t="s">
        <v>135</v>
      </c>
      <c r="C603" s="48" t="s">
        <v>2797</v>
      </c>
      <c r="D603" s="2" t="s">
        <v>104</v>
      </c>
      <c r="E603" s="48" t="s">
        <v>2798</v>
      </c>
      <c r="F603" s="67">
        <v>42657</v>
      </c>
      <c r="G603" s="3">
        <f t="shared" si="100"/>
        <v>10</v>
      </c>
      <c r="H603" s="3">
        <f t="shared" si="102"/>
        <v>2016</v>
      </c>
      <c r="I603" s="19">
        <v>0.88541666666666696</v>
      </c>
      <c r="J603" s="20">
        <f t="shared" ref="J603:J634" si="108">IF(I603&lt;&gt;"",HOUR(I603),"")</f>
        <v>21</v>
      </c>
      <c r="K603" s="5" t="str">
        <f t="shared" si="103"/>
        <v>ja</v>
      </c>
      <c r="L603" s="5" t="s">
        <v>91</v>
      </c>
      <c r="M603" s="6" t="s">
        <v>139</v>
      </c>
      <c r="O603" s="2" t="s">
        <v>140</v>
      </c>
      <c r="P603" s="17" t="s">
        <v>2799</v>
      </c>
      <c r="R603" s="6" t="s">
        <v>77</v>
      </c>
      <c r="T603" s="22"/>
      <c r="U603" s="2" t="s">
        <v>74</v>
      </c>
      <c r="X603" s="2">
        <v>572</v>
      </c>
      <c r="Y603" s="2" t="s">
        <v>81</v>
      </c>
      <c r="Z603" s="2" t="s">
        <v>168</v>
      </c>
      <c r="AA603" s="2">
        <v>572</v>
      </c>
      <c r="AB603" s="2" t="s">
        <v>94</v>
      </c>
      <c r="AC603" s="2" t="s">
        <v>168</v>
      </c>
      <c r="AD603" s="2">
        <v>572</v>
      </c>
      <c r="AE603" s="2" t="s">
        <v>81</v>
      </c>
      <c r="AF603" s="2" t="s">
        <v>168</v>
      </c>
      <c r="BE603" s="23" t="str">
        <f t="shared" si="104"/>
        <v>EMF ja</v>
      </c>
      <c r="BF603" s="23">
        <f t="shared" si="105"/>
        <v>10</v>
      </c>
      <c r="BG603" s="23" t="str">
        <f t="shared" si="106"/>
        <v>&lt;100m</v>
      </c>
      <c r="BH603" s="23">
        <f t="shared" si="107"/>
        <v>1</v>
      </c>
      <c r="BI603" s="44" t="s">
        <v>162</v>
      </c>
      <c r="BJ603" s="44">
        <v>10</v>
      </c>
      <c r="BO603" s="2" t="s">
        <v>2800</v>
      </c>
      <c r="BP603" s="3">
        <v>1</v>
      </c>
      <c r="BQ603" s="2" t="s">
        <v>2801</v>
      </c>
    </row>
    <row r="604" spans="1:69" ht="16.149999999999999" customHeight="1" x14ac:dyDescent="0.25">
      <c r="A604" s="16">
        <v>603</v>
      </c>
      <c r="B604" s="17" t="s">
        <v>69</v>
      </c>
      <c r="C604" s="48" t="s">
        <v>2071</v>
      </c>
      <c r="D604" s="2" t="s">
        <v>113</v>
      </c>
      <c r="E604" s="48" t="s">
        <v>2802</v>
      </c>
      <c r="F604" s="67">
        <v>43069</v>
      </c>
      <c r="G604" s="3">
        <f t="shared" si="100"/>
        <v>11</v>
      </c>
      <c r="H604" s="3">
        <f t="shared" si="102"/>
        <v>2017</v>
      </c>
      <c r="I604" s="19">
        <v>0.50347222222222199</v>
      </c>
      <c r="J604" s="20">
        <f t="shared" si="108"/>
        <v>12</v>
      </c>
      <c r="K604" s="5" t="str">
        <f t="shared" si="103"/>
        <v>ja</v>
      </c>
      <c r="L604" s="5" t="s">
        <v>91</v>
      </c>
      <c r="M604" s="6" t="s">
        <v>74</v>
      </c>
      <c r="N604" s="5">
        <v>84</v>
      </c>
      <c r="O604" s="17" t="s">
        <v>75</v>
      </c>
      <c r="P604" s="17" t="s">
        <v>2803</v>
      </c>
      <c r="R604" s="6" t="s">
        <v>77</v>
      </c>
      <c r="S604" s="2" t="s">
        <v>132</v>
      </c>
      <c r="T604" s="22" t="s">
        <v>79</v>
      </c>
      <c r="X604" s="2">
        <v>376</v>
      </c>
      <c r="Y604" s="2" t="s">
        <v>83</v>
      </c>
      <c r="Z604" s="2" t="s">
        <v>84</v>
      </c>
      <c r="AA604" s="2">
        <v>376</v>
      </c>
      <c r="AB604" s="2" t="s">
        <v>81</v>
      </c>
      <c r="AC604" s="2" t="s">
        <v>84</v>
      </c>
      <c r="AD604" s="2">
        <v>376</v>
      </c>
      <c r="AE604" s="2" t="s">
        <v>83</v>
      </c>
      <c r="AF604" s="2" t="s">
        <v>84</v>
      </c>
      <c r="AM604" s="2">
        <v>50</v>
      </c>
      <c r="AN604" s="2" t="s">
        <v>94</v>
      </c>
      <c r="BE604" s="23" t="str">
        <f t="shared" si="104"/>
        <v>EMF nein</v>
      </c>
      <c r="BF604" s="23" t="str">
        <f t="shared" si="105"/>
        <v/>
      </c>
      <c r="BG604" s="23" t="str">
        <f t="shared" si="106"/>
        <v/>
      </c>
      <c r="BH604" s="23">
        <f t="shared" si="107"/>
        <v>0</v>
      </c>
      <c r="BO604" s="2" t="s">
        <v>2804</v>
      </c>
      <c r="BP604" s="3">
        <v>1</v>
      </c>
      <c r="BQ604" s="2" t="s">
        <v>2805</v>
      </c>
    </row>
    <row r="605" spans="1:69" ht="16.149999999999999" customHeight="1" x14ac:dyDescent="0.25">
      <c r="A605" s="16">
        <v>604</v>
      </c>
      <c r="B605" s="17" t="s">
        <v>87</v>
      </c>
      <c r="C605" s="48" t="s">
        <v>2806</v>
      </c>
      <c r="D605" s="2" t="s">
        <v>89</v>
      </c>
      <c r="E605" s="48" t="s">
        <v>1111</v>
      </c>
      <c r="F605" s="85">
        <v>41579</v>
      </c>
      <c r="G605" s="3">
        <f t="shared" si="100"/>
        <v>11</v>
      </c>
      <c r="H605" s="3">
        <f t="shared" si="102"/>
        <v>2013</v>
      </c>
      <c r="I605" s="19">
        <v>0.83333333333333304</v>
      </c>
      <c r="J605" s="20">
        <f t="shared" si="108"/>
        <v>20</v>
      </c>
      <c r="K605" s="5" t="str">
        <f t="shared" si="103"/>
        <v>ja</v>
      </c>
      <c r="L605" s="5" t="s">
        <v>91</v>
      </c>
      <c r="M605" s="6" t="s">
        <v>74</v>
      </c>
      <c r="N605" s="5">
        <v>79</v>
      </c>
      <c r="O605" s="17" t="s">
        <v>75</v>
      </c>
      <c r="P605" s="17" t="s">
        <v>2807</v>
      </c>
      <c r="R605" s="6" t="s">
        <v>77</v>
      </c>
      <c r="T605" s="22"/>
      <c r="X605" s="2">
        <v>90</v>
      </c>
      <c r="Y605" s="2" t="s">
        <v>81</v>
      </c>
      <c r="Z605" s="2" t="s">
        <v>84</v>
      </c>
      <c r="AA605" s="2">
        <v>90</v>
      </c>
      <c r="AB605" s="2" t="s">
        <v>81</v>
      </c>
      <c r="AC605" s="2" t="s">
        <v>84</v>
      </c>
      <c r="AD605" s="2">
        <v>90</v>
      </c>
      <c r="AE605" s="2" t="s">
        <v>81</v>
      </c>
      <c r="AF605" s="2" t="s">
        <v>84</v>
      </c>
      <c r="AJ605" s="2">
        <v>50</v>
      </c>
      <c r="AK605" s="2" t="s">
        <v>81</v>
      </c>
      <c r="AL605" s="2" t="s">
        <v>82</v>
      </c>
      <c r="AP605" s="2">
        <v>50</v>
      </c>
      <c r="AQ605" s="2" t="s">
        <v>81</v>
      </c>
      <c r="AR605" s="2" t="s">
        <v>82</v>
      </c>
      <c r="BE605" s="23" t="str">
        <f t="shared" si="104"/>
        <v>EMF nein</v>
      </c>
      <c r="BF605" s="23" t="str">
        <f t="shared" si="105"/>
        <v/>
      </c>
      <c r="BG605" s="23" t="str">
        <f t="shared" si="106"/>
        <v/>
      </c>
      <c r="BH605" s="23">
        <f t="shared" si="107"/>
        <v>0</v>
      </c>
      <c r="BO605" s="2" t="s">
        <v>2808</v>
      </c>
      <c r="BP605" s="3">
        <v>1</v>
      </c>
      <c r="BQ605" s="2" t="s">
        <v>2809</v>
      </c>
    </row>
    <row r="606" spans="1:69" ht="16.149999999999999" customHeight="1" x14ac:dyDescent="0.25">
      <c r="A606" s="16">
        <v>605</v>
      </c>
      <c r="B606" s="17" t="s">
        <v>211</v>
      </c>
      <c r="C606" s="48" t="s">
        <v>2810</v>
      </c>
      <c r="D606" s="2" t="s">
        <v>172</v>
      </c>
      <c r="E606" s="48" t="s">
        <v>22198</v>
      </c>
      <c r="F606" s="67">
        <v>43064</v>
      </c>
      <c r="G606" s="3">
        <f t="shared" si="100"/>
        <v>11</v>
      </c>
      <c r="H606" s="3">
        <f t="shared" si="102"/>
        <v>2017</v>
      </c>
      <c r="I606" s="19">
        <v>0.66666666666666696</v>
      </c>
      <c r="J606" s="20">
        <f t="shared" si="108"/>
        <v>16</v>
      </c>
      <c r="K606" s="5" t="str">
        <f t="shared" si="103"/>
        <v>ja</v>
      </c>
      <c r="L606" s="5" t="s">
        <v>91</v>
      </c>
      <c r="M606" s="6" t="s">
        <v>74</v>
      </c>
      <c r="N606" s="5">
        <v>36</v>
      </c>
      <c r="O606" s="17" t="s">
        <v>126</v>
      </c>
      <c r="P606" s="17" t="s">
        <v>2811</v>
      </c>
      <c r="R606" s="6" t="s">
        <v>335</v>
      </c>
      <c r="T606" s="22"/>
      <c r="X606" s="2">
        <v>740</v>
      </c>
      <c r="Y606" s="2" t="s">
        <v>81</v>
      </c>
      <c r="Z606" s="2" t="s">
        <v>84</v>
      </c>
      <c r="AA606" s="2">
        <v>740</v>
      </c>
      <c r="AB606" s="2" t="s">
        <v>81</v>
      </c>
      <c r="AC606" s="2" t="s">
        <v>84</v>
      </c>
      <c r="AD606" s="2">
        <v>740</v>
      </c>
      <c r="AE606" s="2" t="s">
        <v>81</v>
      </c>
      <c r="AF606" s="2" t="s">
        <v>84</v>
      </c>
      <c r="AJ606" s="2" t="s">
        <v>299</v>
      </c>
      <c r="BE606" s="23" t="str">
        <f t="shared" si="104"/>
        <v>EMF ja</v>
      </c>
      <c r="BF606" s="23">
        <f t="shared" si="105"/>
        <v>20</v>
      </c>
      <c r="BG606" s="23" t="str">
        <f t="shared" si="106"/>
        <v>&lt;100m</v>
      </c>
      <c r="BH606" s="23">
        <f t="shared" si="107"/>
        <v>1</v>
      </c>
      <c r="BK606" s="2" t="s">
        <v>162</v>
      </c>
      <c r="BL606" s="2">
        <v>20</v>
      </c>
      <c r="BO606" s="2" t="s">
        <v>2812</v>
      </c>
      <c r="BP606" s="3">
        <v>1</v>
      </c>
      <c r="BQ606" s="2" t="s">
        <v>2813</v>
      </c>
    </row>
    <row r="607" spans="1:69" ht="16.149999999999999" customHeight="1" x14ac:dyDescent="0.25">
      <c r="A607" s="16">
        <v>606</v>
      </c>
      <c r="B607" s="17" t="s">
        <v>211</v>
      </c>
      <c r="C607" s="48" t="s">
        <v>2814</v>
      </c>
      <c r="D607" s="2" t="s">
        <v>124</v>
      </c>
      <c r="E607" s="48" t="s">
        <v>1060</v>
      </c>
      <c r="F607" s="67">
        <v>43069</v>
      </c>
      <c r="G607" s="3">
        <f t="shared" si="100"/>
        <v>11</v>
      </c>
      <c r="H607" s="3">
        <f t="shared" si="102"/>
        <v>2017</v>
      </c>
      <c r="I607" s="19">
        <v>0.8125</v>
      </c>
      <c r="J607" s="20">
        <f t="shared" si="108"/>
        <v>19</v>
      </c>
      <c r="K607" s="5" t="str">
        <f t="shared" si="103"/>
        <v>ja</v>
      </c>
      <c r="L607" s="5" t="s">
        <v>91</v>
      </c>
      <c r="M607" s="6" t="s">
        <v>74</v>
      </c>
      <c r="N607" s="5">
        <v>50</v>
      </c>
      <c r="O607" s="17" t="s">
        <v>75</v>
      </c>
      <c r="P607" s="17" t="s">
        <v>2815</v>
      </c>
      <c r="R607" s="6" t="s">
        <v>77</v>
      </c>
      <c r="T607" s="22"/>
      <c r="U607" s="2" t="s">
        <v>115</v>
      </c>
      <c r="V607" s="2" t="s">
        <v>79</v>
      </c>
      <c r="X607" s="2">
        <v>99</v>
      </c>
      <c r="Y607" s="2" t="s">
        <v>81</v>
      </c>
      <c r="Z607" s="2" t="s">
        <v>82</v>
      </c>
      <c r="AA607" s="2" t="s">
        <v>109</v>
      </c>
      <c r="AD607" s="2">
        <v>99</v>
      </c>
      <c r="AE607" s="2" t="s">
        <v>81</v>
      </c>
      <c r="AF607" s="2" t="s">
        <v>82</v>
      </c>
      <c r="AJ607" s="2">
        <v>150</v>
      </c>
      <c r="AK607" s="2" t="s">
        <v>81</v>
      </c>
      <c r="AL607" s="2" t="s">
        <v>82</v>
      </c>
      <c r="AM607" s="2">
        <v>150</v>
      </c>
      <c r="AN607" s="2" t="s">
        <v>94</v>
      </c>
      <c r="AO607" s="2" t="s">
        <v>82</v>
      </c>
      <c r="AP607" s="2">
        <v>150</v>
      </c>
      <c r="AQ607" s="2" t="s">
        <v>83</v>
      </c>
      <c r="AR607" s="2" t="s">
        <v>82</v>
      </c>
      <c r="BE607" s="23" t="str">
        <f t="shared" si="104"/>
        <v>EMF nein</v>
      </c>
      <c r="BF607" s="23" t="str">
        <f t="shared" si="105"/>
        <v/>
      </c>
      <c r="BG607" s="23" t="str">
        <f t="shared" si="106"/>
        <v/>
      </c>
      <c r="BH607" s="23">
        <f t="shared" si="107"/>
        <v>0</v>
      </c>
      <c r="BO607" s="2" t="s">
        <v>2816</v>
      </c>
      <c r="BP607" s="3">
        <v>1</v>
      </c>
      <c r="BQ607" s="2" t="s">
        <v>2817</v>
      </c>
    </row>
    <row r="608" spans="1:69" ht="16.149999999999999" customHeight="1" x14ac:dyDescent="0.25">
      <c r="A608" s="16">
        <v>607</v>
      </c>
      <c r="B608" s="17" t="s">
        <v>135</v>
      </c>
      <c r="C608" s="48" t="s">
        <v>1696</v>
      </c>
      <c r="D608" s="2" t="s">
        <v>89</v>
      </c>
      <c r="E608" s="48" t="s">
        <v>2818</v>
      </c>
      <c r="F608" s="67">
        <v>41052</v>
      </c>
      <c r="G608" s="3">
        <f t="shared" si="100"/>
        <v>5</v>
      </c>
      <c r="H608" s="3">
        <f t="shared" si="102"/>
        <v>2012</v>
      </c>
      <c r="I608" s="19">
        <v>0.28819444444444398</v>
      </c>
      <c r="J608" s="20">
        <f t="shared" si="108"/>
        <v>6</v>
      </c>
      <c r="K608" s="5" t="str">
        <f t="shared" si="103"/>
        <v>ja</v>
      </c>
      <c r="L608" s="5" t="s">
        <v>91</v>
      </c>
      <c r="M608" s="6" t="s">
        <v>139</v>
      </c>
      <c r="N608" s="5">
        <v>22</v>
      </c>
      <c r="O608" s="17" t="s">
        <v>75</v>
      </c>
      <c r="P608" s="17" t="s">
        <v>2819</v>
      </c>
      <c r="R608" s="6" t="s">
        <v>77</v>
      </c>
      <c r="T608" s="6" t="s">
        <v>154</v>
      </c>
      <c r="X608" s="2">
        <v>690</v>
      </c>
      <c r="Y608" s="2" t="s">
        <v>81</v>
      </c>
      <c r="Z608" s="2" t="s">
        <v>82</v>
      </c>
      <c r="AA608" s="2">
        <v>690</v>
      </c>
      <c r="AB608" s="2" t="s">
        <v>81</v>
      </c>
      <c r="AC608" s="2" t="s">
        <v>82</v>
      </c>
      <c r="AD608" s="2">
        <v>690</v>
      </c>
      <c r="AE608" s="2" t="s">
        <v>81</v>
      </c>
      <c r="AF608" s="2" t="s">
        <v>82</v>
      </c>
      <c r="BE608" s="23" t="str">
        <f t="shared" si="104"/>
        <v>EMF nein</v>
      </c>
      <c r="BF608" s="23" t="str">
        <f t="shared" si="105"/>
        <v/>
      </c>
      <c r="BG608" s="23" t="str">
        <f t="shared" si="106"/>
        <v/>
      </c>
      <c r="BH608" s="23">
        <f t="shared" si="107"/>
        <v>0</v>
      </c>
      <c r="BO608" s="2" t="s">
        <v>2820</v>
      </c>
      <c r="BP608" s="3">
        <v>1</v>
      </c>
      <c r="BQ608" s="2" t="s">
        <v>2821</v>
      </c>
    </row>
    <row r="609" spans="1:69" ht="16.149999999999999" customHeight="1" x14ac:dyDescent="0.25">
      <c r="A609" s="16">
        <v>608</v>
      </c>
      <c r="B609" s="17" t="s">
        <v>211</v>
      </c>
      <c r="C609" s="48" t="s">
        <v>2822</v>
      </c>
      <c r="D609" s="2" t="s">
        <v>89</v>
      </c>
      <c r="E609" s="48" t="s">
        <v>2823</v>
      </c>
      <c r="F609" s="67">
        <v>41075</v>
      </c>
      <c r="G609" s="3">
        <f t="shared" si="100"/>
        <v>6</v>
      </c>
      <c r="H609" s="3">
        <f t="shared" si="102"/>
        <v>2012</v>
      </c>
      <c r="I609" s="19">
        <v>0.67013888888888895</v>
      </c>
      <c r="J609" s="20">
        <f t="shared" si="108"/>
        <v>16</v>
      </c>
      <c r="K609" s="5" t="str">
        <f t="shared" si="103"/>
        <v>ja</v>
      </c>
      <c r="L609" s="5" t="s">
        <v>91</v>
      </c>
      <c r="M609" s="6" t="s">
        <v>100</v>
      </c>
      <c r="N609" s="5">
        <v>27</v>
      </c>
      <c r="O609" s="17" t="s">
        <v>126</v>
      </c>
      <c r="P609" s="17" t="s">
        <v>2824</v>
      </c>
      <c r="R609" s="6" t="s">
        <v>77</v>
      </c>
      <c r="T609" s="22" t="s">
        <v>79</v>
      </c>
      <c r="X609" s="2">
        <v>250</v>
      </c>
      <c r="Y609" s="2" t="s">
        <v>83</v>
      </c>
      <c r="Z609" s="2" t="s">
        <v>168</v>
      </c>
      <c r="AA609" s="2">
        <v>250</v>
      </c>
      <c r="AB609" s="2" t="s">
        <v>81</v>
      </c>
      <c r="AC609" s="2" t="s">
        <v>168</v>
      </c>
      <c r="AD609" s="2">
        <v>250</v>
      </c>
      <c r="AE609" s="2" t="s">
        <v>83</v>
      </c>
      <c r="AF609" s="2" t="s">
        <v>168</v>
      </c>
      <c r="BE609" s="23" t="str">
        <f t="shared" si="104"/>
        <v>EMF ja</v>
      </c>
      <c r="BF609" s="23">
        <f t="shared" si="105"/>
        <v>20</v>
      </c>
      <c r="BG609" s="23" t="str">
        <f t="shared" si="106"/>
        <v>&lt;100m</v>
      </c>
      <c r="BH609" s="23">
        <f t="shared" si="107"/>
        <v>2</v>
      </c>
      <c r="BI609" s="2" t="s">
        <v>110</v>
      </c>
      <c r="BJ609" s="2">
        <v>20</v>
      </c>
      <c r="BK609" s="2" t="s">
        <v>110</v>
      </c>
      <c r="BL609" s="2">
        <v>40</v>
      </c>
      <c r="BO609" s="2" t="s">
        <v>2825</v>
      </c>
      <c r="BP609" s="3">
        <v>1</v>
      </c>
      <c r="BQ609" s="2" t="s">
        <v>2826</v>
      </c>
    </row>
    <row r="610" spans="1:69" ht="16.149999999999999" customHeight="1" x14ac:dyDescent="0.25">
      <c r="A610" s="16">
        <v>609</v>
      </c>
      <c r="B610" s="17" t="s">
        <v>211</v>
      </c>
      <c r="C610" s="48" t="s">
        <v>2822</v>
      </c>
      <c r="D610" s="2" t="s">
        <v>89</v>
      </c>
      <c r="E610" s="48" t="s">
        <v>2823</v>
      </c>
      <c r="F610" s="67">
        <v>41442</v>
      </c>
      <c r="G610" s="3">
        <f t="shared" si="100"/>
        <v>6</v>
      </c>
      <c r="H610" s="3">
        <f t="shared" si="102"/>
        <v>2013</v>
      </c>
      <c r="I610" s="19">
        <v>0.71875</v>
      </c>
      <c r="J610" s="20">
        <f t="shared" si="108"/>
        <v>17</v>
      </c>
      <c r="K610" s="5" t="str">
        <f t="shared" si="103"/>
        <v>ja</v>
      </c>
      <c r="L610" s="21" t="s">
        <v>73</v>
      </c>
      <c r="M610" s="6" t="s">
        <v>74</v>
      </c>
      <c r="N610" s="5">
        <v>19</v>
      </c>
      <c r="O610" s="17" t="s">
        <v>126</v>
      </c>
      <c r="P610" s="17" t="s">
        <v>2827</v>
      </c>
      <c r="R610" s="6" t="s">
        <v>77</v>
      </c>
      <c r="T610" s="22" t="s">
        <v>79</v>
      </c>
      <c r="U610" s="2" t="s">
        <v>74</v>
      </c>
      <c r="V610" s="2" t="s">
        <v>108</v>
      </c>
      <c r="X610" s="2">
        <v>250</v>
      </c>
      <c r="Y610" s="2" t="s">
        <v>83</v>
      </c>
      <c r="Z610" s="2" t="s">
        <v>168</v>
      </c>
      <c r="AA610" s="2">
        <v>250</v>
      </c>
      <c r="AB610" s="2" t="s">
        <v>81</v>
      </c>
      <c r="AC610" s="2" t="s">
        <v>168</v>
      </c>
      <c r="AD610" s="2">
        <v>250</v>
      </c>
      <c r="AE610" s="2" t="s">
        <v>83</v>
      </c>
      <c r="AF610" s="2" t="s">
        <v>168</v>
      </c>
      <c r="BE610" s="23" t="str">
        <f t="shared" si="104"/>
        <v>EMF ja</v>
      </c>
      <c r="BF610" s="23">
        <f t="shared" si="105"/>
        <v>20</v>
      </c>
      <c r="BG610" s="23" t="str">
        <f t="shared" si="106"/>
        <v>&lt;100m</v>
      </c>
      <c r="BH610" s="23">
        <f t="shared" si="107"/>
        <v>2</v>
      </c>
      <c r="BI610" s="2" t="s">
        <v>110</v>
      </c>
      <c r="BJ610" s="2">
        <v>20</v>
      </c>
      <c r="BK610" s="2" t="s">
        <v>110</v>
      </c>
      <c r="BL610" s="2">
        <v>40</v>
      </c>
      <c r="BO610" s="2" t="s">
        <v>2828</v>
      </c>
      <c r="BP610" s="3">
        <v>1</v>
      </c>
      <c r="BQ610" s="2" t="s">
        <v>2829</v>
      </c>
    </row>
    <row r="611" spans="1:69" ht="16.149999999999999" customHeight="1" x14ac:dyDescent="0.25">
      <c r="A611" s="16">
        <v>610</v>
      </c>
      <c r="B611" s="17" t="s">
        <v>211</v>
      </c>
      <c r="C611" s="48" t="s">
        <v>2830</v>
      </c>
      <c r="D611" s="2" t="s">
        <v>89</v>
      </c>
      <c r="E611" s="48" t="s">
        <v>719</v>
      </c>
      <c r="F611" s="67">
        <v>41044</v>
      </c>
      <c r="G611" s="3">
        <f t="shared" si="100"/>
        <v>5</v>
      </c>
      <c r="H611" s="3">
        <f t="shared" si="102"/>
        <v>2012</v>
      </c>
      <c r="I611" s="19">
        <v>0.79166666666666696</v>
      </c>
      <c r="J611" s="20">
        <f t="shared" si="108"/>
        <v>19</v>
      </c>
      <c r="K611" s="5" t="str">
        <f t="shared" si="103"/>
        <v>ja</v>
      </c>
      <c r="L611" s="5" t="s">
        <v>91</v>
      </c>
      <c r="M611" s="6" t="s">
        <v>74</v>
      </c>
      <c r="N611" s="5">
        <v>38</v>
      </c>
      <c r="O611" s="2" t="s">
        <v>140</v>
      </c>
      <c r="P611" s="17" t="s">
        <v>2831</v>
      </c>
      <c r="R611" s="6" t="s">
        <v>77</v>
      </c>
      <c r="T611" s="22" t="s">
        <v>109</v>
      </c>
      <c r="X611" s="2">
        <v>550</v>
      </c>
      <c r="Y611" s="2" t="s">
        <v>83</v>
      </c>
      <c r="Z611" s="2" t="s">
        <v>168</v>
      </c>
      <c r="AA611" s="2">
        <v>550</v>
      </c>
      <c r="AB611" s="2" t="s">
        <v>81</v>
      </c>
      <c r="AC611" s="2" t="s">
        <v>168</v>
      </c>
      <c r="AD611" s="2">
        <v>550</v>
      </c>
      <c r="AE611" s="2" t="s">
        <v>83</v>
      </c>
      <c r="AF611" s="2" t="s">
        <v>168</v>
      </c>
      <c r="BE611" s="23" t="str">
        <f t="shared" si="104"/>
        <v>EMF nein</v>
      </c>
      <c r="BF611" s="23" t="str">
        <f t="shared" si="105"/>
        <v/>
      </c>
      <c r="BG611" s="23" t="str">
        <f t="shared" si="106"/>
        <v/>
      </c>
      <c r="BH611" s="23">
        <f t="shared" si="107"/>
        <v>0</v>
      </c>
      <c r="BO611" s="2" t="s">
        <v>2832</v>
      </c>
      <c r="BP611" s="3">
        <v>1</v>
      </c>
      <c r="BQ611" s="2" t="s">
        <v>2833</v>
      </c>
    </row>
    <row r="612" spans="1:69" ht="16.149999999999999" customHeight="1" x14ac:dyDescent="0.25">
      <c r="A612" s="16">
        <v>611</v>
      </c>
      <c r="B612" s="17" t="s">
        <v>135</v>
      </c>
      <c r="C612" s="48" t="s">
        <v>2214</v>
      </c>
      <c r="D612" s="2" t="s">
        <v>89</v>
      </c>
      <c r="E612" s="48" t="s">
        <v>1158</v>
      </c>
      <c r="F612" s="67">
        <v>40898</v>
      </c>
      <c r="G612" s="3">
        <f t="shared" si="100"/>
        <v>12</v>
      </c>
      <c r="H612" s="3">
        <f t="shared" si="102"/>
        <v>2011</v>
      </c>
      <c r="I612" s="19">
        <v>0.82986111111111105</v>
      </c>
      <c r="J612" s="20">
        <f t="shared" si="108"/>
        <v>19</v>
      </c>
      <c r="K612" s="5" t="str">
        <f t="shared" si="103"/>
        <v>ja</v>
      </c>
      <c r="L612" s="5" t="s">
        <v>91</v>
      </c>
      <c r="M612" s="6" t="s">
        <v>354</v>
      </c>
      <c r="N612" s="5">
        <v>54</v>
      </c>
      <c r="O612" s="17" t="s">
        <v>75</v>
      </c>
      <c r="P612" s="17" t="s">
        <v>2834</v>
      </c>
      <c r="Q612" s="6" t="s">
        <v>186</v>
      </c>
      <c r="R612" s="6" t="s">
        <v>77</v>
      </c>
      <c r="S612" s="2" t="s">
        <v>132</v>
      </c>
      <c r="T612" s="22" t="s">
        <v>80</v>
      </c>
      <c r="V612" s="2" t="s">
        <v>80</v>
      </c>
      <c r="X612" s="2">
        <v>629</v>
      </c>
      <c r="Y612" s="2" t="s">
        <v>81</v>
      </c>
      <c r="Z612" s="2" t="s">
        <v>82</v>
      </c>
      <c r="AA612" s="2">
        <v>629</v>
      </c>
      <c r="AB612" s="2" t="s">
        <v>81</v>
      </c>
      <c r="AC612" s="2" t="s">
        <v>82</v>
      </c>
      <c r="AD612" s="2" t="s">
        <v>109</v>
      </c>
      <c r="AE612" s="2" t="s">
        <v>109</v>
      </c>
      <c r="AF612" s="2" t="s">
        <v>109</v>
      </c>
      <c r="AJ612" s="2">
        <v>600</v>
      </c>
      <c r="AK612" s="2" t="s">
        <v>81</v>
      </c>
      <c r="AL612" s="2" t="s">
        <v>82</v>
      </c>
      <c r="AM612" s="2">
        <v>600</v>
      </c>
      <c r="AN612" s="2" t="s">
        <v>81</v>
      </c>
      <c r="AO612" s="2" t="s">
        <v>82</v>
      </c>
      <c r="AV612" s="2">
        <v>330</v>
      </c>
      <c r="AW612" s="2" t="s">
        <v>81</v>
      </c>
      <c r="AX612" s="2" t="s">
        <v>84</v>
      </c>
      <c r="BE612" s="23" t="str">
        <f t="shared" si="104"/>
        <v>EMF nein</v>
      </c>
      <c r="BF612" s="23" t="str">
        <f t="shared" si="105"/>
        <v/>
      </c>
      <c r="BG612" s="23" t="str">
        <f t="shared" si="106"/>
        <v/>
      </c>
      <c r="BH612" s="23">
        <f t="shared" si="107"/>
        <v>0</v>
      </c>
      <c r="BO612" s="2" t="s">
        <v>2835</v>
      </c>
      <c r="BP612" s="3">
        <v>1</v>
      </c>
      <c r="BQ612" s="2" t="s">
        <v>2836</v>
      </c>
    </row>
    <row r="613" spans="1:69" ht="16.149999999999999" customHeight="1" x14ac:dyDescent="0.25">
      <c r="A613" s="16">
        <v>612</v>
      </c>
      <c r="B613" s="17" t="s">
        <v>135</v>
      </c>
      <c r="C613" s="48" t="s">
        <v>269</v>
      </c>
      <c r="D613" s="2" t="s">
        <v>89</v>
      </c>
      <c r="E613" s="48" t="s">
        <v>2837</v>
      </c>
      <c r="F613" s="67">
        <v>42465</v>
      </c>
      <c r="G613" s="3">
        <f t="shared" si="100"/>
        <v>4</v>
      </c>
      <c r="H613" s="3">
        <f t="shared" si="102"/>
        <v>2016</v>
      </c>
      <c r="I613" s="19">
        <v>0.41319444444444398</v>
      </c>
      <c r="J613" s="20">
        <f t="shared" si="108"/>
        <v>9</v>
      </c>
      <c r="K613" s="5" t="str">
        <f t="shared" si="103"/>
        <v>ja</v>
      </c>
      <c r="L613" s="5" t="s">
        <v>91</v>
      </c>
      <c r="M613" s="6" t="s">
        <v>139</v>
      </c>
      <c r="N613" s="5">
        <v>29</v>
      </c>
      <c r="O613" s="17" t="s">
        <v>75</v>
      </c>
      <c r="P613" s="17" t="s">
        <v>2838</v>
      </c>
      <c r="R613" s="6" t="s">
        <v>335</v>
      </c>
      <c r="T613" s="22"/>
      <c r="U613" s="2" t="s">
        <v>208</v>
      </c>
      <c r="V613" s="2" t="s">
        <v>79</v>
      </c>
      <c r="X613" s="2">
        <v>67</v>
      </c>
      <c r="Y613" s="2" t="s">
        <v>81</v>
      </c>
      <c r="Z613" s="2" t="s">
        <v>82</v>
      </c>
      <c r="AA613" s="2">
        <v>67</v>
      </c>
      <c r="AB613" s="2" t="s">
        <v>81</v>
      </c>
      <c r="AJ613" s="2">
        <v>65</v>
      </c>
      <c r="AK613" s="2" t="s">
        <v>81</v>
      </c>
      <c r="AL613" s="2" t="s">
        <v>82</v>
      </c>
      <c r="AM613" s="2">
        <v>65</v>
      </c>
      <c r="AN613" s="2" t="s">
        <v>81</v>
      </c>
      <c r="AO613" s="2" t="s">
        <v>82</v>
      </c>
      <c r="AP613" s="2">
        <v>65</v>
      </c>
      <c r="AQ613" s="2" t="s">
        <v>81</v>
      </c>
      <c r="AR613" s="2" t="s">
        <v>82</v>
      </c>
      <c r="AV613" s="2">
        <v>42</v>
      </c>
      <c r="AW613" s="64" t="s">
        <v>94</v>
      </c>
      <c r="AX613" s="2" t="s">
        <v>84</v>
      </c>
      <c r="BB613" s="2">
        <v>42</v>
      </c>
      <c r="BC613" s="2" t="s">
        <v>94</v>
      </c>
      <c r="BD613" s="2" t="s">
        <v>82</v>
      </c>
      <c r="BE613" s="23" t="str">
        <f t="shared" si="104"/>
        <v>EMF nein</v>
      </c>
      <c r="BF613" s="23" t="str">
        <f t="shared" si="105"/>
        <v/>
      </c>
      <c r="BG613" s="23" t="str">
        <f t="shared" si="106"/>
        <v/>
      </c>
      <c r="BH613" s="23">
        <f t="shared" si="107"/>
        <v>0</v>
      </c>
      <c r="BO613" s="2" t="s">
        <v>2839</v>
      </c>
      <c r="BP613" s="3">
        <v>1</v>
      </c>
      <c r="BQ613" s="2" t="s">
        <v>2840</v>
      </c>
    </row>
    <row r="614" spans="1:69" ht="16.149999999999999" customHeight="1" x14ac:dyDescent="0.25">
      <c r="A614" s="16">
        <v>613</v>
      </c>
      <c r="B614" s="17" t="s">
        <v>135</v>
      </c>
      <c r="C614" s="48" t="s">
        <v>1889</v>
      </c>
      <c r="D614" s="2" t="s">
        <v>124</v>
      </c>
      <c r="E614" s="48" t="s">
        <v>2841</v>
      </c>
      <c r="F614" s="67">
        <v>42471</v>
      </c>
      <c r="G614" s="3">
        <f t="shared" si="100"/>
        <v>4</v>
      </c>
      <c r="H614" s="3">
        <f t="shared" si="102"/>
        <v>2016</v>
      </c>
      <c r="I614" s="19">
        <v>0.70833333333333304</v>
      </c>
      <c r="J614" s="20">
        <f t="shared" si="108"/>
        <v>17</v>
      </c>
      <c r="K614" s="5" t="str">
        <f t="shared" si="103"/>
        <v>ja</v>
      </c>
      <c r="L614" s="5" t="s">
        <v>91</v>
      </c>
      <c r="M614" s="6" t="s">
        <v>139</v>
      </c>
      <c r="N614" s="5">
        <v>44</v>
      </c>
      <c r="O614" s="2" t="s">
        <v>140</v>
      </c>
      <c r="P614" s="17" t="s">
        <v>2842</v>
      </c>
      <c r="R614" s="6" t="s">
        <v>335</v>
      </c>
      <c r="T614" s="22"/>
      <c r="U614" s="2" t="s">
        <v>74</v>
      </c>
      <c r="V614" s="2" t="s">
        <v>154</v>
      </c>
      <c r="BE614" s="23" t="str">
        <f t="shared" si="104"/>
        <v>EMF nein</v>
      </c>
      <c r="BF614" s="23" t="str">
        <f t="shared" si="105"/>
        <v/>
      </c>
      <c r="BG614" s="23" t="str">
        <f t="shared" si="106"/>
        <v/>
      </c>
      <c r="BH614" s="23">
        <f t="shared" si="107"/>
        <v>0</v>
      </c>
      <c r="BO614" s="2" t="s">
        <v>2843</v>
      </c>
      <c r="BP614" s="3">
        <v>1</v>
      </c>
      <c r="BQ614" s="2" t="s">
        <v>2844</v>
      </c>
    </row>
    <row r="615" spans="1:69" ht="16.149999999999999" customHeight="1" x14ac:dyDescent="0.25">
      <c r="A615" s="16">
        <v>614</v>
      </c>
      <c r="B615" s="17" t="s">
        <v>135</v>
      </c>
      <c r="C615" s="48" t="s">
        <v>2845</v>
      </c>
      <c r="D615" s="2" t="s">
        <v>89</v>
      </c>
      <c r="E615" s="48" t="s">
        <v>2846</v>
      </c>
      <c r="F615" s="67">
        <v>40988</v>
      </c>
      <c r="G615" s="3">
        <f t="shared" si="100"/>
        <v>3</v>
      </c>
      <c r="H615" s="3">
        <f t="shared" si="102"/>
        <v>2012</v>
      </c>
      <c r="I615" s="19">
        <v>0.35416666666666702</v>
      </c>
      <c r="J615" s="20">
        <f t="shared" si="108"/>
        <v>8</v>
      </c>
      <c r="K615" s="5" t="str">
        <f t="shared" si="103"/>
        <v>ja</v>
      </c>
      <c r="L615" s="5" t="s">
        <v>91</v>
      </c>
      <c r="M615" s="6" t="s">
        <v>354</v>
      </c>
      <c r="N615" s="5">
        <v>60</v>
      </c>
      <c r="O615" s="17" t="s">
        <v>75</v>
      </c>
      <c r="P615" s="17" t="s">
        <v>2847</v>
      </c>
      <c r="R615" s="6" t="s">
        <v>77</v>
      </c>
      <c r="T615" s="22" t="s">
        <v>79</v>
      </c>
      <c r="U615" s="2" t="s">
        <v>139</v>
      </c>
      <c r="V615" s="2" t="s">
        <v>79</v>
      </c>
      <c r="AA615" s="2">
        <v>126</v>
      </c>
      <c r="AB615" s="64" t="s">
        <v>94</v>
      </c>
      <c r="AC615" s="2" t="s">
        <v>84</v>
      </c>
      <c r="BE615" s="23" t="str">
        <f t="shared" si="104"/>
        <v>EMF nein</v>
      </c>
      <c r="BF615" s="23" t="str">
        <f t="shared" si="105"/>
        <v/>
      </c>
      <c r="BG615" s="23" t="str">
        <f t="shared" si="106"/>
        <v/>
      </c>
      <c r="BH615" s="23">
        <f t="shared" si="107"/>
        <v>0</v>
      </c>
      <c r="BO615" s="2" t="s">
        <v>2848</v>
      </c>
      <c r="BP615" s="3">
        <v>1</v>
      </c>
      <c r="BQ615" s="2" t="s">
        <v>2849</v>
      </c>
    </row>
    <row r="616" spans="1:69" ht="16.149999999999999" customHeight="1" x14ac:dyDescent="0.25">
      <c r="A616" s="16">
        <v>615</v>
      </c>
      <c r="B616" s="17" t="s">
        <v>135</v>
      </c>
      <c r="C616" s="48" t="s">
        <v>2850</v>
      </c>
      <c r="D616" s="2" t="s">
        <v>651</v>
      </c>
      <c r="E616" s="48" t="s">
        <v>101</v>
      </c>
      <c r="F616" s="67">
        <v>40981</v>
      </c>
      <c r="G616" s="3">
        <f t="shared" si="100"/>
        <v>3</v>
      </c>
      <c r="H616" s="3">
        <f t="shared" si="102"/>
        <v>2012</v>
      </c>
      <c r="I616" s="19">
        <v>0.89583333333333304</v>
      </c>
      <c r="J616" s="20">
        <f t="shared" si="108"/>
        <v>21</v>
      </c>
      <c r="K616" s="5" t="str">
        <f t="shared" si="103"/>
        <v>ja</v>
      </c>
      <c r="L616" s="5" t="s">
        <v>91</v>
      </c>
      <c r="M616" s="6" t="s">
        <v>354</v>
      </c>
      <c r="N616" s="5">
        <v>34</v>
      </c>
      <c r="O616" s="2" t="s">
        <v>140</v>
      </c>
      <c r="P616" s="17" t="s">
        <v>2851</v>
      </c>
      <c r="Q616" s="6" t="s">
        <v>186</v>
      </c>
      <c r="R616" s="6" t="s">
        <v>77</v>
      </c>
      <c r="S616" s="2" t="s">
        <v>132</v>
      </c>
      <c r="T616" s="6" t="s">
        <v>108</v>
      </c>
      <c r="V616" s="2" t="s">
        <v>108</v>
      </c>
      <c r="X616" s="2">
        <v>140</v>
      </c>
      <c r="Y616" s="2" t="s">
        <v>94</v>
      </c>
      <c r="Z616" s="2" t="s">
        <v>82</v>
      </c>
      <c r="AA616" s="2">
        <v>140</v>
      </c>
      <c r="AB616" s="2" t="s">
        <v>94</v>
      </c>
      <c r="AC616" s="2" t="s">
        <v>82</v>
      </c>
      <c r="AD616" s="2">
        <v>140</v>
      </c>
      <c r="AE616" s="2" t="s">
        <v>94</v>
      </c>
      <c r="AF616" s="2" t="s">
        <v>82</v>
      </c>
      <c r="BE616" s="23" t="str">
        <f t="shared" si="104"/>
        <v>EMF ja</v>
      </c>
      <c r="BF616" s="23" t="str">
        <f t="shared" si="105"/>
        <v/>
      </c>
      <c r="BG616" s="23" t="str">
        <f t="shared" si="106"/>
        <v/>
      </c>
      <c r="BH616" s="23">
        <f t="shared" si="107"/>
        <v>3</v>
      </c>
      <c r="BI616" s="2" t="s">
        <v>162</v>
      </c>
      <c r="BK616" s="2" t="s">
        <v>162</v>
      </c>
      <c r="BM616" s="1" t="s">
        <v>162</v>
      </c>
      <c r="BN616" s="2">
        <v>0</v>
      </c>
      <c r="BO616" s="2" t="s">
        <v>2852</v>
      </c>
      <c r="BP616" s="3">
        <v>1</v>
      </c>
      <c r="BQ616" s="2" t="s">
        <v>2853</v>
      </c>
    </row>
    <row r="617" spans="1:69" ht="16.149999999999999" customHeight="1" x14ac:dyDescent="0.25">
      <c r="A617" s="16">
        <v>616</v>
      </c>
      <c r="B617" s="17" t="s">
        <v>87</v>
      </c>
      <c r="C617" s="48" t="s">
        <v>1305</v>
      </c>
      <c r="D617" s="2" t="s">
        <v>89</v>
      </c>
      <c r="E617" s="48" t="s">
        <v>1111</v>
      </c>
      <c r="F617" s="67">
        <v>41585</v>
      </c>
      <c r="G617" s="3">
        <f t="shared" ref="G617:G680" si="109">IF(F617&lt;&gt;"",MONTH(F617),"")</f>
        <v>11</v>
      </c>
      <c r="H617" s="3">
        <f t="shared" si="102"/>
        <v>2013</v>
      </c>
      <c r="I617" s="19">
        <v>0.39583333333333298</v>
      </c>
      <c r="J617" s="20">
        <f t="shared" si="108"/>
        <v>9</v>
      </c>
      <c r="K617" s="5" t="str">
        <f t="shared" si="103"/>
        <v>ja</v>
      </c>
      <c r="L617" s="5" t="s">
        <v>91</v>
      </c>
      <c r="M617" s="6" t="s">
        <v>115</v>
      </c>
      <c r="N617" s="5">
        <v>78</v>
      </c>
      <c r="O617" s="17" t="s">
        <v>75</v>
      </c>
      <c r="P617" s="17" t="s">
        <v>2854</v>
      </c>
      <c r="T617" s="22"/>
      <c r="U617" s="2" t="s">
        <v>115</v>
      </c>
      <c r="V617" s="2" t="s">
        <v>79</v>
      </c>
      <c r="X617" s="2">
        <v>299</v>
      </c>
      <c r="Y617" s="2" t="s">
        <v>81</v>
      </c>
      <c r="Z617" s="2" t="s">
        <v>84</v>
      </c>
      <c r="AD617" s="2">
        <v>299</v>
      </c>
      <c r="AE617" s="2" t="s">
        <v>81</v>
      </c>
      <c r="AF617" s="2" t="s">
        <v>84</v>
      </c>
      <c r="AJ617" s="2">
        <v>111</v>
      </c>
      <c r="AK617" s="2" t="s">
        <v>81</v>
      </c>
      <c r="AL617" s="2" t="s">
        <v>161</v>
      </c>
      <c r="AM617" s="2">
        <v>111</v>
      </c>
      <c r="AN617" s="2" t="s">
        <v>94</v>
      </c>
      <c r="AO617" s="2" t="s">
        <v>161</v>
      </c>
      <c r="AP617" s="2">
        <v>111</v>
      </c>
      <c r="AQ617" s="2" t="s">
        <v>83</v>
      </c>
      <c r="AR617" s="2" t="s">
        <v>161</v>
      </c>
      <c r="AV617" s="2">
        <v>218</v>
      </c>
      <c r="AW617" s="2" t="s">
        <v>81</v>
      </c>
      <c r="AX617" s="2" t="s">
        <v>161</v>
      </c>
      <c r="BB617" s="2">
        <v>218</v>
      </c>
      <c r="BC617" s="2" t="s">
        <v>81</v>
      </c>
      <c r="BD617" s="2" t="s">
        <v>161</v>
      </c>
      <c r="BE617" s="23" t="str">
        <f t="shared" si="104"/>
        <v>EMF nein</v>
      </c>
      <c r="BF617" s="23" t="str">
        <f t="shared" si="105"/>
        <v/>
      </c>
      <c r="BG617" s="23" t="str">
        <f t="shared" si="106"/>
        <v/>
      </c>
      <c r="BH617" s="23">
        <f t="shared" si="107"/>
        <v>0</v>
      </c>
      <c r="BO617" s="2" t="s">
        <v>2855</v>
      </c>
      <c r="BP617" s="3">
        <v>1</v>
      </c>
      <c r="BQ617" s="2" t="s">
        <v>2856</v>
      </c>
    </row>
    <row r="618" spans="1:69" ht="16.149999999999999" customHeight="1" x14ac:dyDescent="0.25">
      <c r="A618" s="69">
        <v>617</v>
      </c>
      <c r="B618" s="17" t="s">
        <v>211</v>
      </c>
      <c r="C618" s="87" t="s">
        <v>2857</v>
      </c>
      <c r="D618" s="2" t="s">
        <v>89</v>
      </c>
      <c r="E618" s="88" t="s">
        <v>2858</v>
      </c>
      <c r="F618" s="67">
        <v>40960</v>
      </c>
      <c r="G618" s="3">
        <f t="shared" si="109"/>
        <v>2</v>
      </c>
      <c r="H618" s="3">
        <f t="shared" si="102"/>
        <v>2012</v>
      </c>
      <c r="I618" s="19">
        <v>0.56944444444444398</v>
      </c>
      <c r="J618" s="20">
        <f t="shared" si="108"/>
        <v>13</v>
      </c>
      <c r="K618" s="5" t="str">
        <f t="shared" si="103"/>
        <v>ja</v>
      </c>
      <c r="L618" s="5" t="s">
        <v>91</v>
      </c>
      <c r="M618" s="6" t="s">
        <v>100</v>
      </c>
      <c r="N618" s="5">
        <v>32</v>
      </c>
      <c r="O618" s="17" t="s">
        <v>126</v>
      </c>
      <c r="P618" s="17" t="s">
        <v>2811</v>
      </c>
      <c r="R618" s="6" t="s">
        <v>77</v>
      </c>
      <c r="S618" s="2" t="s">
        <v>132</v>
      </c>
      <c r="T618" s="6" t="s">
        <v>108</v>
      </c>
      <c r="BE618" s="23" t="str">
        <f t="shared" si="104"/>
        <v>EMF ja</v>
      </c>
      <c r="BF618" s="23">
        <f t="shared" si="105"/>
        <v>10</v>
      </c>
      <c r="BG618" s="23" t="str">
        <f t="shared" si="106"/>
        <v>&lt;100m</v>
      </c>
      <c r="BH618" s="23">
        <f t="shared" si="107"/>
        <v>1</v>
      </c>
      <c r="BK618" s="44" t="s">
        <v>162</v>
      </c>
      <c r="BL618" s="44">
        <v>10</v>
      </c>
      <c r="BO618" s="2" t="s">
        <v>2859</v>
      </c>
      <c r="BP618" s="3">
        <v>1</v>
      </c>
      <c r="BQ618" s="2" t="s">
        <v>2860</v>
      </c>
    </row>
    <row r="619" spans="1:69" ht="16.149999999999999" customHeight="1" x14ac:dyDescent="0.25">
      <c r="A619" s="16">
        <v>618</v>
      </c>
      <c r="B619" s="17" t="s">
        <v>87</v>
      </c>
      <c r="C619" s="48" t="s">
        <v>2822</v>
      </c>
      <c r="D619" s="2" t="s">
        <v>89</v>
      </c>
      <c r="E619" s="48" t="s">
        <v>2861</v>
      </c>
      <c r="F619" s="67">
        <v>41594</v>
      </c>
      <c r="G619" s="3">
        <f t="shared" si="109"/>
        <v>11</v>
      </c>
      <c r="H619" s="3">
        <f t="shared" si="102"/>
        <v>2013</v>
      </c>
      <c r="I619" s="19">
        <v>0.54166666666666696</v>
      </c>
      <c r="J619" s="20">
        <f t="shared" si="108"/>
        <v>13</v>
      </c>
      <c r="K619" s="5" t="str">
        <f t="shared" si="103"/>
        <v>ja</v>
      </c>
      <c r="L619" s="5" t="s">
        <v>91</v>
      </c>
      <c r="M619" s="6" t="s">
        <v>74</v>
      </c>
      <c r="N619" s="5">
        <v>84</v>
      </c>
      <c r="O619" s="2" t="s">
        <v>140</v>
      </c>
      <c r="P619" s="17" t="s">
        <v>2862</v>
      </c>
      <c r="T619" s="22" t="s">
        <v>79</v>
      </c>
      <c r="X619" s="2">
        <v>390</v>
      </c>
      <c r="Y619" s="2" t="s">
        <v>81</v>
      </c>
      <c r="Z619" s="2" t="s">
        <v>168</v>
      </c>
      <c r="AA619" s="2">
        <v>390</v>
      </c>
      <c r="AB619" s="2" t="s">
        <v>81</v>
      </c>
      <c r="AC619" s="2" t="s">
        <v>168</v>
      </c>
      <c r="AD619" s="2">
        <v>390</v>
      </c>
      <c r="AE619" s="2" t="s">
        <v>81</v>
      </c>
      <c r="AF619" s="2" t="s">
        <v>168</v>
      </c>
      <c r="BE619" s="23" t="str">
        <f t="shared" si="104"/>
        <v>EMF ja</v>
      </c>
      <c r="BF619" s="23">
        <f t="shared" si="105"/>
        <v>360</v>
      </c>
      <c r="BG619" s="23" t="str">
        <f t="shared" si="106"/>
        <v>100-499m</v>
      </c>
      <c r="BH619" s="23">
        <f t="shared" si="107"/>
        <v>1</v>
      </c>
      <c r="BI619" s="2" t="s">
        <v>162</v>
      </c>
      <c r="BJ619" s="2">
        <v>360</v>
      </c>
      <c r="BO619" s="2" t="s">
        <v>2863</v>
      </c>
      <c r="BP619" s="3">
        <v>1</v>
      </c>
      <c r="BQ619" s="2" t="s">
        <v>2864</v>
      </c>
    </row>
    <row r="620" spans="1:69" ht="16.149999999999999" customHeight="1" x14ac:dyDescent="0.25">
      <c r="A620" s="16">
        <v>619</v>
      </c>
      <c r="B620" s="17" t="s">
        <v>211</v>
      </c>
      <c r="C620" s="48" t="s">
        <v>531</v>
      </c>
      <c r="D620" s="2" t="s">
        <v>124</v>
      </c>
      <c r="E620" s="48" t="s">
        <v>2865</v>
      </c>
      <c r="F620" s="67">
        <v>43069</v>
      </c>
      <c r="G620" s="3">
        <f t="shared" si="109"/>
        <v>11</v>
      </c>
      <c r="H620" s="3">
        <f t="shared" si="102"/>
        <v>2017</v>
      </c>
      <c r="I620" s="19">
        <v>0.77083333333333304</v>
      </c>
      <c r="J620" s="20">
        <f t="shared" si="108"/>
        <v>18</v>
      </c>
      <c r="K620" s="5" t="str">
        <f t="shared" si="103"/>
        <v>ja</v>
      </c>
      <c r="L620" s="5" t="s">
        <v>91</v>
      </c>
      <c r="M620" s="6" t="s">
        <v>74</v>
      </c>
      <c r="N620" s="5">
        <v>54</v>
      </c>
      <c r="O620" s="17" t="s">
        <v>126</v>
      </c>
      <c r="P620" s="17" t="s">
        <v>2866</v>
      </c>
      <c r="R620" s="6" t="s">
        <v>77</v>
      </c>
      <c r="T620" s="22"/>
      <c r="U620" s="2" t="s">
        <v>74</v>
      </c>
      <c r="X620" s="2">
        <v>255</v>
      </c>
      <c r="Y620" s="2" t="s">
        <v>83</v>
      </c>
      <c r="Z620" s="2" t="s">
        <v>84</v>
      </c>
      <c r="AA620" s="2">
        <v>255</v>
      </c>
      <c r="AB620" s="2" t="s">
        <v>81</v>
      </c>
      <c r="AC620" s="2" t="s">
        <v>84</v>
      </c>
      <c r="AD620" s="2">
        <v>255</v>
      </c>
      <c r="AE620" s="2" t="s">
        <v>83</v>
      </c>
      <c r="AF620" s="2" t="s">
        <v>84</v>
      </c>
      <c r="BE620" s="23" t="str">
        <f t="shared" si="104"/>
        <v>EMF nein</v>
      </c>
      <c r="BF620" s="23" t="str">
        <f t="shared" si="105"/>
        <v/>
      </c>
      <c r="BG620" s="23" t="str">
        <f t="shared" si="106"/>
        <v/>
      </c>
      <c r="BH620" s="23">
        <f t="shared" si="107"/>
        <v>0</v>
      </c>
      <c r="BO620" s="2" t="s">
        <v>2867</v>
      </c>
      <c r="BP620" s="3">
        <v>1</v>
      </c>
      <c r="BQ620" s="2" t="s">
        <v>2868</v>
      </c>
    </row>
    <row r="621" spans="1:69" ht="16.149999999999999" customHeight="1" x14ac:dyDescent="0.25">
      <c r="A621" s="16">
        <v>620</v>
      </c>
      <c r="B621" s="17" t="s">
        <v>87</v>
      </c>
      <c r="C621" s="48" t="s">
        <v>2869</v>
      </c>
      <c r="D621" s="2" t="s">
        <v>364</v>
      </c>
      <c r="E621" s="48" t="s">
        <v>611</v>
      </c>
      <c r="F621" s="67">
        <v>43062</v>
      </c>
      <c r="G621" s="3">
        <f t="shared" si="109"/>
        <v>11</v>
      </c>
      <c r="H621" s="3">
        <f t="shared" si="102"/>
        <v>2017</v>
      </c>
      <c r="I621" s="19">
        <v>0.66666666666666696</v>
      </c>
      <c r="J621" s="20">
        <f t="shared" si="108"/>
        <v>16</v>
      </c>
      <c r="K621" s="5" t="str">
        <f t="shared" si="103"/>
        <v>ja</v>
      </c>
      <c r="L621" s="21" t="s">
        <v>73</v>
      </c>
      <c r="M621" s="6" t="s">
        <v>74</v>
      </c>
      <c r="N621" s="5">
        <v>77</v>
      </c>
      <c r="O621" s="17" t="s">
        <v>75</v>
      </c>
      <c r="P621" s="17" t="s">
        <v>2870</v>
      </c>
      <c r="Q621" s="6" t="s">
        <v>186</v>
      </c>
      <c r="R621" s="6" t="s">
        <v>77</v>
      </c>
      <c r="T621" s="22" t="s">
        <v>79</v>
      </c>
      <c r="U621" s="2" t="s">
        <v>74</v>
      </c>
      <c r="X621" s="2">
        <v>63</v>
      </c>
      <c r="Y621" s="2" t="s">
        <v>94</v>
      </c>
      <c r="Z621" s="2" t="s">
        <v>82</v>
      </c>
      <c r="AA621" s="64">
        <v>63</v>
      </c>
      <c r="AB621" s="64" t="s">
        <v>94</v>
      </c>
      <c r="AC621" s="64" t="s">
        <v>82</v>
      </c>
      <c r="AD621" s="64">
        <v>63</v>
      </c>
      <c r="AE621" s="64" t="s">
        <v>94</v>
      </c>
      <c r="AF621" s="64" t="s">
        <v>82</v>
      </c>
      <c r="AG621" s="64"/>
      <c r="AH621" s="64"/>
      <c r="AI621" s="64"/>
      <c r="BE621" s="23" t="str">
        <f t="shared" si="104"/>
        <v>EMF nein</v>
      </c>
      <c r="BF621" s="23" t="str">
        <f t="shared" si="105"/>
        <v/>
      </c>
      <c r="BG621" s="23" t="str">
        <f t="shared" si="106"/>
        <v/>
      </c>
      <c r="BH621" s="23">
        <f t="shared" si="107"/>
        <v>0</v>
      </c>
      <c r="BO621" s="2" t="s">
        <v>2871</v>
      </c>
      <c r="BP621" s="3">
        <v>1</v>
      </c>
      <c r="BQ621" s="2" t="s">
        <v>2872</v>
      </c>
    </row>
    <row r="622" spans="1:69" ht="16.149999999999999" customHeight="1" x14ac:dyDescent="0.25">
      <c r="A622" s="16">
        <v>621</v>
      </c>
      <c r="B622" s="17" t="s">
        <v>211</v>
      </c>
      <c r="C622" s="48" t="s">
        <v>2329</v>
      </c>
      <c r="D622" s="2" t="s">
        <v>296</v>
      </c>
      <c r="E622" s="48" t="s">
        <v>2873</v>
      </c>
      <c r="F622" s="67">
        <v>43068</v>
      </c>
      <c r="G622" s="3">
        <f t="shared" si="109"/>
        <v>11</v>
      </c>
      <c r="H622" s="3">
        <f t="shared" si="102"/>
        <v>2017</v>
      </c>
      <c r="I622" s="19">
        <v>0.79166666666666696</v>
      </c>
      <c r="J622" s="20">
        <f t="shared" si="108"/>
        <v>19</v>
      </c>
      <c r="K622" s="5" t="str">
        <f t="shared" si="103"/>
        <v>ja</v>
      </c>
      <c r="L622" s="5" t="s">
        <v>91</v>
      </c>
      <c r="M622" s="6" t="s">
        <v>74</v>
      </c>
      <c r="N622" s="5">
        <v>53</v>
      </c>
      <c r="O622" s="17" t="s">
        <v>75</v>
      </c>
      <c r="P622" s="17" t="s">
        <v>1877</v>
      </c>
      <c r="R622" s="6" t="s">
        <v>77</v>
      </c>
      <c r="T622" s="22"/>
      <c r="U622" s="2" t="s">
        <v>208</v>
      </c>
      <c r="V622" s="2" t="s">
        <v>79</v>
      </c>
      <c r="X622" s="2">
        <v>94</v>
      </c>
      <c r="Y622" s="2" t="s">
        <v>83</v>
      </c>
      <c r="Z622" s="2" t="s">
        <v>168</v>
      </c>
      <c r="AA622" s="2">
        <v>94</v>
      </c>
      <c r="AB622" s="2" t="s">
        <v>81</v>
      </c>
      <c r="AC622" s="2" t="s">
        <v>168</v>
      </c>
      <c r="AD622" s="2">
        <v>94</v>
      </c>
      <c r="AE622" s="2" t="s">
        <v>81</v>
      </c>
      <c r="AF622" s="2" t="s">
        <v>168</v>
      </c>
      <c r="BE622" s="23" t="str">
        <f t="shared" si="104"/>
        <v>EMF nein</v>
      </c>
      <c r="BF622" s="23" t="str">
        <f t="shared" si="105"/>
        <v/>
      </c>
      <c r="BG622" s="23" t="str">
        <f t="shared" si="106"/>
        <v/>
      </c>
      <c r="BH622" s="23">
        <f t="shared" si="107"/>
        <v>0</v>
      </c>
      <c r="BO622" s="2" t="s">
        <v>2874</v>
      </c>
      <c r="BP622" s="3">
        <v>1</v>
      </c>
      <c r="BQ622" s="2" t="s">
        <v>2875</v>
      </c>
    </row>
    <row r="623" spans="1:69" ht="16.149999999999999" customHeight="1" x14ac:dyDescent="0.25">
      <c r="A623" s="16">
        <v>622</v>
      </c>
      <c r="B623" s="17" t="s">
        <v>211</v>
      </c>
      <c r="C623" s="49" t="s">
        <v>2876</v>
      </c>
      <c r="D623" s="2" t="s">
        <v>124</v>
      </c>
      <c r="E623" s="48" t="s">
        <v>2877</v>
      </c>
      <c r="F623" s="67">
        <v>43068</v>
      </c>
      <c r="G623" s="3">
        <f t="shared" si="109"/>
        <v>11</v>
      </c>
      <c r="H623" s="3">
        <f t="shared" si="102"/>
        <v>2017</v>
      </c>
      <c r="I623" s="19">
        <v>3.8194444444444399E-2</v>
      </c>
      <c r="J623" s="20">
        <f t="shared" si="108"/>
        <v>0</v>
      </c>
      <c r="K623" s="5" t="str">
        <f t="shared" si="103"/>
        <v>ja</v>
      </c>
      <c r="L623" s="5" t="s">
        <v>91</v>
      </c>
      <c r="M623" s="6" t="s">
        <v>74</v>
      </c>
      <c r="N623" s="5">
        <v>18</v>
      </c>
      <c r="O623" s="17" t="s">
        <v>75</v>
      </c>
      <c r="P623" s="17" t="s">
        <v>2878</v>
      </c>
      <c r="Q623" s="6" t="s">
        <v>186</v>
      </c>
      <c r="R623" s="6" t="s">
        <v>77</v>
      </c>
      <c r="T623" s="22"/>
      <c r="W623" s="2" t="s">
        <v>2879</v>
      </c>
      <c r="BE623" s="23" t="str">
        <f t="shared" si="104"/>
        <v>EMF nein</v>
      </c>
      <c r="BF623" s="23" t="str">
        <f t="shared" si="105"/>
        <v/>
      </c>
      <c r="BG623" s="23" t="str">
        <f t="shared" si="106"/>
        <v/>
      </c>
      <c r="BH623" s="23">
        <f t="shared" si="107"/>
        <v>0</v>
      </c>
      <c r="BO623" s="2" t="s">
        <v>2880</v>
      </c>
      <c r="BP623" s="3">
        <v>1</v>
      </c>
      <c r="BQ623" s="2" t="s">
        <v>2881</v>
      </c>
    </row>
    <row r="624" spans="1:69" ht="16.149999999999999" customHeight="1" x14ac:dyDescent="0.25">
      <c r="A624" s="16">
        <v>623</v>
      </c>
      <c r="B624" s="17" t="s">
        <v>135</v>
      </c>
      <c r="C624" s="48" t="s">
        <v>2877</v>
      </c>
      <c r="D624" s="2" t="s">
        <v>124</v>
      </c>
      <c r="E624" s="48" t="s">
        <v>2882</v>
      </c>
      <c r="F624" s="67">
        <v>42158</v>
      </c>
      <c r="G624" s="3">
        <f t="shared" si="109"/>
        <v>6</v>
      </c>
      <c r="H624" s="3">
        <f t="shared" si="102"/>
        <v>2015</v>
      </c>
      <c r="I624" s="19">
        <v>0.25</v>
      </c>
      <c r="J624" s="20">
        <f t="shared" si="108"/>
        <v>6</v>
      </c>
      <c r="K624" s="5" t="str">
        <f t="shared" si="103"/>
        <v>ja</v>
      </c>
      <c r="L624" s="5" t="s">
        <v>91</v>
      </c>
      <c r="M624" s="6" t="s">
        <v>139</v>
      </c>
      <c r="N624" s="5">
        <v>42</v>
      </c>
      <c r="O624" s="17" t="s">
        <v>75</v>
      </c>
      <c r="P624" s="17" t="s">
        <v>2883</v>
      </c>
      <c r="Q624" s="6" t="s">
        <v>186</v>
      </c>
      <c r="R624" s="6" t="s">
        <v>77</v>
      </c>
      <c r="T624" s="22"/>
      <c r="W624" s="2" t="s">
        <v>2037</v>
      </c>
      <c r="X624" s="2">
        <v>250</v>
      </c>
      <c r="Z624" s="2" t="s">
        <v>82</v>
      </c>
      <c r="BE624" s="23" t="str">
        <f t="shared" si="104"/>
        <v>EMF nein</v>
      </c>
      <c r="BF624" s="23" t="str">
        <f t="shared" si="105"/>
        <v/>
      </c>
      <c r="BG624" s="23" t="str">
        <f t="shared" si="106"/>
        <v/>
      </c>
      <c r="BH624" s="23">
        <f t="shared" si="107"/>
        <v>0</v>
      </c>
      <c r="BO624" s="2" t="s">
        <v>2884</v>
      </c>
      <c r="BP624" s="3">
        <v>1</v>
      </c>
      <c r="BQ624" s="2" t="s">
        <v>2885</v>
      </c>
    </row>
    <row r="625" spans="1:69" ht="16.149999999999999" customHeight="1" x14ac:dyDescent="0.25">
      <c r="A625" s="16">
        <v>624</v>
      </c>
      <c r="B625" s="17" t="s">
        <v>211</v>
      </c>
      <c r="C625" s="48" t="s">
        <v>2886</v>
      </c>
      <c r="D625" s="2" t="s">
        <v>145</v>
      </c>
      <c r="E625" s="48" t="s">
        <v>2887</v>
      </c>
      <c r="F625" s="67">
        <v>43068</v>
      </c>
      <c r="G625" s="3">
        <f t="shared" si="109"/>
        <v>11</v>
      </c>
      <c r="H625" s="3">
        <f t="shared" si="102"/>
        <v>2017</v>
      </c>
      <c r="I625" s="19">
        <v>0.32986111111111099</v>
      </c>
      <c r="J625" s="20">
        <f t="shared" si="108"/>
        <v>7</v>
      </c>
      <c r="K625" s="5" t="str">
        <f t="shared" si="103"/>
        <v>ja</v>
      </c>
      <c r="L625" s="5" t="s">
        <v>91</v>
      </c>
      <c r="M625" s="6" t="s">
        <v>74</v>
      </c>
      <c r="N625" s="5">
        <v>31</v>
      </c>
      <c r="O625" s="17" t="s">
        <v>75</v>
      </c>
      <c r="P625" s="17" t="s">
        <v>2888</v>
      </c>
      <c r="R625" s="6" t="s">
        <v>77</v>
      </c>
      <c r="T625" s="22"/>
      <c r="U625" s="2" t="s">
        <v>74</v>
      </c>
      <c r="V625" s="2" t="s">
        <v>79</v>
      </c>
      <c r="X625" s="2">
        <v>191</v>
      </c>
      <c r="Y625" s="2" t="s">
        <v>81</v>
      </c>
      <c r="Z625" s="2" t="s">
        <v>84</v>
      </c>
      <c r="AD625" s="2">
        <v>191</v>
      </c>
      <c r="AE625" s="2" t="s">
        <v>81</v>
      </c>
      <c r="AF625" s="2" t="s">
        <v>84</v>
      </c>
      <c r="BE625" s="23" t="str">
        <f t="shared" si="104"/>
        <v>EMF ja</v>
      </c>
      <c r="BF625" s="23">
        <f t="shared" si="105"/>
        <v>5</v>
      </c>
      <c r="BG625" s="23" t="str">
        <f t="shared" si="106"/>
        <v>&lt;100m</v>
      </c>
      <c r="BH625" s="23">
        <f t="shared" si="107"/>
        <v>1</v>
      </c>
      <c r="BM625" s="2" t="s">
        <v>162</v>
      </c>
      <c r="BN625" s="2">
        <v>5</v>
      </c>
      <c r="BO625" s="2" t="s">
        <v>2889</v>
      </c>
      <c r="BP625" s="3">
        <v>1</v>
      </c>
      <c r="BQ625" s="2" t="s">
        <v>2890</v>
      </c>
    </row>
    <row r="626" spans="1:69" ht="16.149999999999999" customHeight="1" x14ac:dyDescent="0.25">
      <c r="A626" s="16">
        <v>625</v>
      </c>
      <c r="B626" s="17" t="s">
        <v>87</v>
      </c>
      <c r="C626" s="48" t="s">
        <v>2891</v>
      </c>
      <c r="D626" s="2" t="s">
        <v>348</v>
      </c>
      <c r="E626" s="48" t="s">
        <v>2892</v>
      </c>
      <c r="F626" s="67">
        <v>43068</v>
      </c>
      <c r="G626" s="3">
        <f t="shared" si="109"/>
        <v>11</v>
      </c>
      <c r="H626" s="3">
        <f t="shared" si="102"/>
        <v>2017</v>
      </c>
      <c r="I626" s="19">
        <v>0.5</v>
      </c>
      <c r="J626" s="20">
        <f t="shared" si="108"/>
        <v>12</v>
      </c>
      <c r="K626" s="5" t="str">
        <f t="shared" si="103"/>
        <v>ja</v>
      </c>
      <c r="L626" s="5" t="s">
        <v>91</v>
      </c>
      <c r="M626" s="6" t="s">
        <v>74</v>
      </c>
      <c r="N626" s="5">
        <v>77</v>
      </c>
      <c r="O626" s="17" t="s">
        <v>126</v>
      </c>
      <c r="P626" s="17" t="s">
        <v>2893</v>
      </c>
      <c r="R626" s="6" t="s">
        <v>77</v>
      </c>
      <c r="T626" s="22" t="s">
        <v>79</v>
      </c>
      <c r="X626" s="2">
        <v>680</v>
      </c>
      <c r="Y626" s="2" t="s">
        <v>81</v>
      </c>
      <c r="Z626" s="2" t="s">
        <v>168</v>
      </c>
      <c r="AA626" s="2">
        <v>680</v>
      </c>
      <c r="AB626" s="2" t="s">
        <v>81</v>
      </c>
      <c r="AC626" s="2" t="s">
        <v>168</v>
      </c>
      <c r="AD626" s="2">
        <v>680</v>
      </c>
      <c r="AE626" s="2" t="s">
        <v>83</v>
      </c>
      <c r="AF626" s="2" t="s">
        <v>168</v>
      </c>
      <c r="BE626" s="23" t="str">
        <f t="shared" si="104"/>
        <v>EMF nein</v>
      </c>
      <c r="BF626" s="23" t="str">
        <f t="shared" si="105"/>
        <v/>
      </c>
      <c r="BG626" s="23" t="str">
        <f t="shared" si="106"/>
        <v/>
      </c>
      <c r="BH626" s="23">
        <f t="shared" si="107"/>
        <v>0</v>
      </c>
      <c r="BO626" s="2" t="s">
        <v>2894</v>
      </c>
      <c r="BP626" s="3">
        <v>1</v>
      </c>
      <c r="BQ626" s="2" t="s">
        <v>2895</v>
      </c>
    </row>
    <row r="627" spans="1:69" ht="16.149999999999999" customHeight="1" x14ac:dyDescent="0.25">
      <c r="A627" s="16">
        <v>626</v>
      </c>
      <c r="B627" s="17" t="s">
        <v>135</v>
      </c>
      <c r="C627" s="48" t="s">
        <v>21909</v>
      </c>
      <c r="D627" s="2" t="s">
        <v>89</v>
      </c>
      <c r="E627" s="48" t="s">
        <v>2896</v>
      </c>
      <c r="F627" s="67">
        <v>41037</v>
      </c>
      <c r="G627" s="3">
        <f t="shared" si="109"/>
        <v>5</v>
      </c>
      <c r="H627" s="3">
        <f t="shared" si="102"/>
        <v>2012</v>
      </c>
      <c r="I627" s="19">
        <v>0.49652777777777801</v>
      </c>
      <c r="J627" s="20">
        <f t="shared" si="108"/>
        <v>11</v>
      </c>
      <c r="K627" s="5" t="str">
        <f t="shared" si="103"/>
        <v>ja</v>
      </c>
      <c r="L627" s="5" t="s">
        <v>91</v>
      </c>
      <c r="M627" s="6" t="s">
        <v>139</v>
      </c>
      <c r="N627" s="5">
        <v>22</v>
      </c>
      <c r="O627" s="17" t="s">
        <v>126</v>
      </c>
      <c r="P627" s="17" t="s">
        <v>2897</v>
      </c>
      <c r="R627" s="6" t="s">
        <v>77</v>
      </c>
      <c r="T627" s="22"/>
      <c r="X627" s="2">
        <v>365</v>
      </c>
      <c r="Y627" s="2" t="s">
        <v>81</v>
      </c>
      <c r="Z627" s="2" t="s">
        <v>84</v>
      </c>
      <c r="AA627" s="2">
        <v>365</v>
      </c>
      <c r="AB627" s="2" t="s">
        <v>81</v>
      </c>
      <c r="AC627" s="2" t="s">
        <v>84</v>
      </c>
      <c r="AD627" s="2">
        <v>365</v>
      </c>
      <c r="AE627" s="2" t="s">
        <v>81</v>
      </c>
      <c r="AF627" s="2" t="s">
        <v>84</v>
      </c>
      <c r="BE627" s="23" t="str">
        <f t="shared" si="104"/>
        <v>EMF nein</v>
      </c>
      <c r="BF627" s="23" t="str">
        <f t="shared" si="105"/>
        <v/>
      </c>
      <c r="BG627" s="23" t="str">
        <f t="shared" si="106"/>
        <v/>
      </c>
      <c r="BH627" s="23">
        <f t="shared" si="107"/>
        <v>0</v>
      </c>
      <c r="BO627" s="2" t="s">
        <v>2898</v>
      </c>
      <c r="BP627" s="3">
        <v>1</v>
      </c>
      <c r="BQ627" s="2" t="s">
        <v>2899</v>
      </c>
    </row>
    <row r="628" spans="1:69" ht="16.149999999999999" customHeight="1" x14ac:dyDescent="0.25">
      <c r="A628" s="16">
        <v>627</v>
      </c>
      <c r="B628" s="17" t="s">
        <v>211</v>
      </c>
      <c r="C628" s="48" t="s">
        <v>2900</v>
      </c>
      <c r="D628" s="2" t="s">
        <v>89</v>
      </c>
      <c r="E628" s="48" t="s">
        <v>2901</v>
      </c>
      <c r="F628" s="67">
        <v>41036</v>
      </c>
      <c r="G628" s="3">
        <f t="shared" si="109"/>
        <v>5</v>
      </c>
      <c r="H628" s="3">
        <f t="shared" si="102"/>
        <v>2012</v>
      </c>
      <c r="I628" s="19">
        <v>0.6875</v>
      </c>
      <c r="J628" s="20">
        <f t="shared" si="108"/>
        <v>16</v>
      </c>
      <c r="K628" s="5" t="str">
        <f t="shared" si="103"/>
        <v>ja</v>
      </c>
      <c r="L628" s="5" t="s">
        <v>91</v>
      </c>
      <c r="M628" s="6" t="s">
        <v>115</v>
      </c>
      <c r="N628" s="5">
        <v>48</v>
      </c>
      <c r="O628" s="17" t="s">
        <v>75</v>
      </c>
      <c r="P628" s="17" t="s">
        <v>22283</v>
      </c>
      <c r="R628" s="6" t="s">
        <v>77</v>
      </c>
      <c r="T628" s="22" t="s">
        <v>79</v>
      </c>
      <c r="X628" s="2">
        <v>177</v>
      </c>
      <c r="Y628" s="2" t="s">
        <v>83</v>
      </c>
      <c r="Z628" s="2" t="s">
        <v>84</v>
      </c>
      <c r="AA628" s="2">
        <v>177</v>
      </c>
      <c r="AB628" s="2" t="s">
        <v>81</v>
      </c>
      <c r="AC628" s="2" t="s">
        <v>84</v>
      </c>
      <c r="AD628" s="2">
        <v>177</v>
      </c>
      <c r="AE628" s="2" t="s">
        <v>83</v>
      </c>
      <c r="AF628" s="2" t="s">
        <v>84</v>
      </c>
      <c r="BE628" s="23" t="str">
        <f t="shared" si="104"/>
        <v>EMF nein</v>
      </c>
      <c r="BF628" s="23" t="str">
        <f t="shared" si="105"/>
        <v/>
      </c>
      <c r="BG628" s="23" t="str">
        <f t="shared" si="106"/>
        <v/>
      </c>
      <c r="BH628" s="23">
        <f t="shared" si="107"/>
        <v>0</v>
      </c>
      <c r="BP628" s="3">
        <v>1</v>
      </c>
      <c r="BQ628" s="2" t="s">
        <v>2902</v>
      </c>
    </row>
    <row r="629" spans="1:69" ht="16.149999999999999" customHeight="1" x14ac:dyDescent="0.25">
      <c r="A629" s="16">
        <v>628</v>
      </c>
      <c r="B629" s="17" t="s">
        <v>211</v>
      </c>
      <c r="C629" s="48" t="s">
        <v>2903</v>
      </c>
      <c r="D629" s="2" t="s">
        <v>89</v>
      </c>
      <c r="E629" s="48" t="s">
        <v>2395</v>
      </c>
      <c r="F629" s="67">
        <v>41041</v>
      </c>
      <c r="G629" s="3">
        <f t="shared" si="109"/>
        <v>5</v>
      </c>
      <c r="H629" s="3">
        <f t="shared" si="102"/>
        <v>2012</v>
      </c>
      <c r="I629" s="19">
        <v>0.64583333333333304</v>
      </c>
      <c r="J629" s="20">
        <f t="shared" si="108"/>
        <v>15</v>
      </c>
      <c r="K629" s="5" t="str">
        <f t="shared" si="103"/>
        <v>ja</v>
      </c>
      <c r="L629" s="5" t="s">
        <v>91</v>
      </c>
      <c r="M629" s="6" t="s">
        <v>100</v>
      </c>
      <c r="N629" s="5">
        <v>51</v>
      </c>
      <c r="O629" s="17" t="s">
        <v>126</v>
      </c>
      <c r="P629" s="17" t="s">
        <v>2904</v>
      </c>
      <c r="T629" s="22"/>
      <c r="V629" s="2" t="s">
        <v>79</v>
      </c>
      <c r="BE629" s="23" t="str">
        <f t="shared" si="104"/>
        <v>EMF nein</v>
      </c>
      <c r="BF629" s="23" t="str">
        <f t="shared" si="105"/>
        <v/>
      </c>
      <c r="BG629" s="23" t="str">
        <f t="shared" si="106"/>
        <v/>
      </c>
      <c r="BH629" s="23">
        <f t="shared" si="107"/>
        <v>0</v>
      </c>
      <c r="BP629" s="3">
        <v>1</v>
      </c>
      <c r="BQ629" s="2" t="s">
        <v>2905</v>
      </c>
    </row>
    <row r="630" spans="1:69" ht="16.149999999999999" customHeight="1" x14ac:dyDescent="0.25">
      <c r="A630" s="16">
        <v>629</v>
      </c>
      <c r="B630" s="17" t="s">
        <v>211</v>
      </c>
      <c r="C630" s="48" t="s">
        <v>2906</v>
      </c>
      <c r="D630" s="2" t="s">
        <v>89</v>
      </c>
      <c r="E630" s="48" t="s">
        <v>2907</v>
      </c>
      <c r="F630" s="67">
        <v>41042</v>
      </c>
      <c r="G630" s="3">
        <f t="shared" si="109"/>
        <v>5</v>
      </c>
      <c r="H630" s="3">
        <f t="shared" si="102"/>
        <v>2012</v>
      </c>
      <c r="I630" s="19">
        <v>0.37847222222222199</v>
      </c>
      <c r="J630" s="20">
        <f t="shared" si="108"/>
        <v>9</v>
      </c>
      <c r="K630" s="5" t="str">
        <f t="shared" si="103"/>
        <v>ja</v>
      </c>
      <c r="L630" s="5" t="s">
        <v>91</v>
      </c>
      <c r="M630" s="6" t="s">
        <v>100</v>
      </c>
      <c r="N630" s="5">
        <v>47</v>
      </c>
      <c r="O630" s="17" t="s">
        <v>126</v>
      </c>
      <c r="P630" s="17" t="s">
        <v>2908</v>
      </c>
      <c r="T630" s="22"/>
      <c r="AA630" s="2">
        <v>80</v>
      </c>
      <c r="AB630" s="2" t="s">
        <v>94</v>
      </c>
      <c r="BE630" s="23" t="str">
        <f t="shared" si="104"/>
        <v>EMF ja</v>
      </c>
      <c r="BF630" s="23">
        <f t="shared" si="105"/>
        <v>360</v>
      </c>
      <c r="BG630" s="23" t="str">
        <f t="shared" si="106"/>
        <v>100-499m</v>
      </c>
      <c r="BH630" s="23">
        <f t="shared" si="107"/>
        <v>1</v>
      </c>
      <c r="BI630" s="2" t="s">
        <v>162</v>
      </c>
      <c r="BJ630" s="2">
        <v>360</v>
      </c>
      <c r="BO630" s="2" t="s">
        <v>2909</v>
      </c>
      <c r="BP630" s="3">
        <v>1</v>
      </c>
      <c r="BQ630" s="2" t="s">
        <v>2910</v>
      </c>
    </row>
    <row r="631" spans="1:69" ht="16.149999999999999" customHeight="1" x14ac:dyDescent="0.25">
      <c r="A631" s="16">
        <v>630</v>
      </c>
      <c r="B631" s="17" t="s">
        <v>211</v>
      </c>
      <c r="C631" s="48" t="s">
        <v>2906</v>
      </c>
      <c r="D631" s="2" t="s">
        <v>89</v>
      </c>
      <c r="E631" s="48" t="s">
        <v>2911</v>
      </c>
      <c r="F631" s="67">
        <v>41371</v>
      </c>
      <c r="G631" s="3">
        <f t="shared" si="109"/>
        <v>4</v>
      </c>
      <c r="H631" s="3">
        <f t="shared" si="102"/>
        <v>2013</v>
      </c>
      <c r="I631" s="19">
        <v>4.1666666666666699E-2</v>
      </c>
      <c r="J631" s="20">
        <f t="shared" si="108"/>
        <v>1</v>
      </c>
      <c r="K631" s="5" t="str">
        <f t="shared" si="103"/>
        <v>ja</v>
      </c>
      <c r="L631" s="5" t="s">
        <v>91</v>
      </c>
      <c r="M631" s="6" t="s">
        <v>74</v>
      </c>
      <c r="N631" s="5">
        <v>23</v>
      </c>
      <c r="O631" s="17" t="s">
        <v>126</v>
      </c>
      <c r="P631" s="17" t="s">
        <v>2912</v>
      </c>
      <c r="T631" s="22"/>
      <c r="X631" s="2">
        <v>148</v>
      </c>
      <c r="Y631" s="2" t="s">
        <v>83</v>
      </c>
      <c r="Z631" s="2" t="s">
        <v>84</v>
      </c>
      <c r="AA631" s="2">
        <v>148</v>
      </c>
      <c r="AB631" s="2" t="s">
        <v>81</v>
      </c>
      <c r="AC631" s="2" t="s">
        <v>84</v>
      </c>
      <c r="AD631" s="2">
        <v>148</v>
      </c>
      <c r="AE631" s="2" t="s">
        <v>83</v>
      </c>
      <c r="AF631" s="2" t="s">
        <v>84</v>
      </c>
      <c r="AJ631" s="2">
        <v>180</v>
      </c>
      <c r="AK631" s="2" t="s">
        <v>81</v>
      </c>
      <c r="AL631" s="2" t="s">
        <v>168</v>
      </c>
      <c r="AM631" s="2">
        <v>180</v>
      </c>
      <c r="AN631" s="2" t="s">
        <v>81</v>
      </c>
      <c r="AO631" s="2" t="s">
        <v>168</v>
      </c>
      <c r="AP631" s="2">
        <v>180</v>
      </c>
      <c r="AQ631" s="2" t="s">
        <v>81</v>
      </c>
      <c r="AR631" s="2" t="s">
        <v>168</v>
      </c>
      <c r="BE631" s="23" t="str">
        <f t="shared" si="104"/>
        <v>EMF nein</v>
      </c>
      <c r="BF631" s="23" t="str">
        <f t="shared" si="105"/>
        <v/>
      </c>
      <c r="BG631" s="23" t="str">
        <f t="shared" si="106"/>
        <v/>
      </c>
      <c r="BH631" s="23">
        <f t="shared" si="107"/>
        <v>0</v>
      </c>
      <c r="BP631" s="3">
        <v>1</v>
      </c>
      <c r="BQ631" s="2" t="s">
        <v>2913</v>
      </c>
    </row>
    <row r="632" spans="1:69" ht="16.149999999999999" customHeight="1" x14ac:dyDescent="0.25">
      <c r="A632" s="16">
        <v>631</v>
      </c>
      <c r="B632" s="17" t="s">
        <v>87</v>
      </c>
      <c r="C632" s="48" t="s">
        <v>2914</v>
      </c>
      <c r="D632" s="2" t="s">
        <v>89</v>
      </c>
      <c r="E632" s="48" t="s">
        <v>2915</v>
      </c>
      <c r="F632" s="67">
        <v>41043</v>
      </c>
      <c r="G632" s="3">
        <f t="shared" si="109"/>
        <v>5</v>
      </c>
      <c r="H632" s="3">
        <f t="shared" si="102"/>
        <v>2012</v>
      </c>
      <c r="I632" s="19">
        <v>0.28819444444444398</v>
      </c>
      <c r="J632" s="20">
        <f t="shared" si="108"/>
        <v>6</v>
      </c>
      <c r="K632" s="5" t="str">
        <f t="shared" si="103"/>
        <v>ja</v>
      </c>
      <c r="L632" s="5" t="s">
        <v>91</v>
      </c>
      <c r="M632" s="6" t="s">
        <v>74</v>
      </c>
      <c r="N632" s="5">
        <v>70</v>
      </c>
      <c r="O632" s="17" t="s">
        <v>126</v>
      </c>
      <c r="P632" s="17" t="s">
        <v>2916</v>
      </c>
      <c r="R632" s="6" t="s">
        <v>77</v>
      </c>
      <c r="T632" s="22"/>
      <c r="U632" s="2" t="s">
        <v>100</v>
      </c>
      <c r="V632" s="2" t="s">
        <v>108</v>
      </c>
      <c r="X632" s="2">
        <v>900</v>
      </c>
      <c r="Y632" s="2" t="s">
        <v>83</v>
      </c>
      <c r="Z632" s="2" t="s">
        <v>82</v>
      </c>
      <c r="AA632" s="2">
        <v>900</v>
      </c>
      <c r="AB632" s="2" t="s">
        <v>83</v>
      </c>
      <c r="AC632" s="2" t="s">
        <v>82</v>
      </c>
      <c r="AD632" s="2">
        <v>900</v>
      </c>
      <c r="AE632" s="2" t="s">
        <v>83</v>
      </c>
      <c r="AF632" s="2" t="s">
        <v>82</v>
      </c>
      <c r="BE632" s="23" t="str">
        <f t="shared" si="104"/>
        <v>EMF nein</v>
      </c>
      <c r="BF632" s="23" t="str">
        <f t="shared" si="105"/>
        <v/>
      </c>
      <c r="BG632" s="23" t="str">
        <f t="shared" si="106"/>
        <v/>
      </c>
      <c r="BH632" s="23">
        <f t="shared" si="107"/>
        <v>0</v>
      </c>
      <c r="BO632" s="2" t="s">
        <v>2917</v>
      </c>
      <c r="BP632" s="3">
        <v>1</v>
      </c>
      <c r="BQ632" s="2" t="s">
        <v>2918</v>
      </c>
    </row>
    <row r="633" spans="1:69" ht="16.149999999999999" customHeight="1" x14ac:dyDescent="0.25">
      <c r="A633" s="16">
        <v>632</v>
      </c>
      <c r="B633" s="17" t="s">
        <v>211</v>
      </c>
      <c r="C633" s="48" t="s">
        <v>2919</v>
      </c>
      <c r="D633" s="2" t="s">
        <v>98</v>
      </c>
      <c r="E633" s="2" t="s">
        <v>835</v>
      </c>
      <c r="F633" s="67">
        <v>43068</v>
      </c>
      <c r="G633" s="3">
        <f t="shared" si="109"/>
        <v>11</v>
      </c>
      <c r="H633" s="3">
        <f t="shared" si="102"/>
        <v>2017</v>
      </c>
      <c r="I633" s="19">
        <v>0.99652777777777801</v>
      </c>
      <c r="J633" s="20">
        <f t="shared" si="108"/>
        <v>23</v>
      </c>
      <c r="K633" s="5" t="str">
        <f t="shared" si="103"/>
        <v>ja</v>
      </c>
      <c r="L633" s="5" t="s">
        <v>91</v>
      </c>
      <c r="M633" s="6" t="s">
        <v>74</v>
      </c>
      <c r="N633" s="5">
        <v>34</v>
      </c>
      <c r="O633" s="2" t="s">
        <v>140</v>
      </c>
      <c r="P633" s="17" t="s">
        <v>2920</v>
      </c>
      <c r="R633" s="6" t="s">
        <v>77</v>
      </c>
      <c r="T633" s="22"/>
      <c r="X633" s="2">
        <v>60</v>
      </c>
      <c r="Y633" s="2" t="s">
        <v>94</v>
      </c>
      <c r="Z633" s="2" t="s">
        <v>82</v>
      </c>
      <c r="AA633" s="2">
        <v>60</v>
      </c>
      <c r="AB633" s="2" t="s">
        <v>94</v>
      </c>
      <c r="AC633" s="2" t="s">
        <v>82</v>
      </c>
      <c r="AD633" s="2">
        <v>60</v>
      </c>
      <c r="AE633" s="2" t="s">
        <v>94</v>
      </c>
      <c r="AF633" s="2" t="s">
        <v>82</v>
      </c>
      <c r="AJ633" s="2">
        <v>780</v>
      </c>
      <c r="AK633" s="2" t="s">
        <v>81</v>
      </c>
      <c r="AL633" s="2" t="s">
        <v>82</v>
      </c>
      <c r="AP633" s="2">
        <v>780</v>
      </c>
      <c r="AQ633" s="2" t="s">
        <v>81</v>
      </c>
      <c r="AR633" s="2" t="s">
        <v>82</v>
      </c>
      <c r="BE633" s="23" t="str">
        <f t="shared" si="104"/>
        <v>EMF nein</v>
      </c>
      <c r="BF633" s="23" t="str">
        <f t="shared" si="105"/>
        <v/>
      </c>
      <c r="BG633" s="23" t="str">
        <f t="shared" si="106"/>
        <v/>
      </c>
      <c r="BH633" s="23">
        <f t="shared" si="107"/>
        <v>0</v>
      </c>
      <c r="BO633" s="2" t="s">
        <v>2921</v>
      </c>
      <c r="BP633" s="3">
        <v>1</v>
      </c>
      <c r="BQ633" s="2" t="s">
        <v>2922</v>
      </c>
    </row>
    <row r="634" spans="1:69" ht="16.149999999999999" customHeight="1" x14ac:dyDescent="0.25">
      <c r="A634" s="16">
        <v>633</v>
      </c>
      <c r="B634" s="17" t="s">
        <v>211</v>
      </c>
      <c r="C634" s="48" t="s">
        <v>2643</v>
      </c>
      <c r="D634" s="2" t="s">
        <v>89</v>
      </c>
      <c r="E634" s="2" t="s">
        <v>2923</v>
      </c>
      <c r="F634" s="67">
        <v>41040</v>
      </c>
      <c r="G634" s="3">
        <f t="shared" si="109"/>
        <v>5</v>
      </c>
      <c r="H634" s="3">
        <f t="shared" si="102"/>
        <v>2012</v>
      </c>
      <c r="I634" s="19">
        <v>0.83333333333333304</v>
      </c>
      <c r="J634" s="20">
        <f t="shared" si="108"/>
        <v>20</v>
      </c>
      <c r="K634" s="5" t="str">
        <f t="shared" si="103"/>
        <v>ja</v>
      </c>
      <c r="L634" s="5" t="s">
        <v>91</v>
      </c>
      <c r="M634" s="6" t="s">
        <v>115</v>
      </c>
      <c r="N634" s="5">
        <v>58</v>
      </c>
      <c r="O634" s="17" t="s">
        <v>75</v>
      </c>
      <c r="P634" s="17" t="s">
        <v>22282</v>
      </c>
      <c r="T634" s="22" t="s">
        <v>79</v>
      </c>
      <c r="X634" s="2">
        <v>200</v>
      </c>
      <c r="Y634" s="2" t="s">
        <v>81</v>
      </c>
      <c r="Z634" s="2" t="s">
        <v>82</v>
      </c>
      <c r="AA634" s="2">
        <v>200</v>
      </c>
      <c r="AB634" s="2" t="s">
        <v>81</v>
      </c>
      <c r="AC634" s="2" t="s">
        <v>82</v>
      </c>
      <c r="AD634" s="2">
        <v>200</v>
      </c>
      <c r="AE634" s="2" t="s">
        <v>83</v>
      </c>
      <c r="AF634" s="2" t="s">
        <v>82</v>
      </c>
      <c r="BE634" s="23" t="str">
        <f t="shared" si="104"/>
        <v>EMF nein</v>
      </c>
      <c r="BF634" s="23" t="str">
        <f t="shared" si="105"/>
        <v/>
      </c>
      <c r="BG634" s="23" t="str">
        <f t="shared" si="106"/>
        <v/>
      </c>
      <c r="BH634" s="23">
        <f t="shared" si="107"/>
        <v>0</v>
      </c>
      <c r="BP634" s="3">
        <v>1</v>
      </c>
      <c r="BQ634" s="2" t="s">
        <v>2924</v>
      </c>
    </row>
    <row r="635" spans="1:69" ht="16.149999999999999" customHeight="1" x14ac:dyDescent="0.25">
      <c r="A635" s="16">
        <v>634</v>
      </c>
      <c r="B635" s="17" t="s">
        <v>135</v>
      </c>
      <c r="C635" s="48" t="s">
        <v>2925</v>
      </c>
      <c r="D635" s="2" t="s">
        <v>158</v>
      </c>
      <c r="E635" s="2" t="s">
        <v>2926</v>
      </c>
      <c r="F635" s="67">
        <v>41031</v>
      </c>
      <c r="G635" s="3">
        <f t="shared" si="109"/>
        <v>5</v>
      </c>
      <c r="H635" s="3">
        <f t="shared" si="102"/>
        <v>2012</v>
      </c>
      <c r="I635" s="19">
        <v>0.60416666666666696</v>
      </c>
      <c r="J635" s="20">
        <f t="shared" ref="J635:J666" si="110">IF(I635&lt;&gt;"",HOUR(I635),"")</f>
        <v>14</v>
      </c>
      <c r="K635" s="5" t="str">
        <f t="shared" si="103"/>
        <v>ja</v>
      </c>
      <c r="L635" s="5" t="s">
        <v>91</v>
      </c>
      <c r="M635" s="6" t="s">
        <v>139</v>
      </c>
      <c r="O635" s="2" t="s">
        <v>140</v>
      </c>
      <c r="P635" s="17" t="s">
        <v>2927</v>
      </c>
      <c r="R635" s="6" t="s">
        <v>77</v>
      </c>
      <c r="T635" s="22" t="s">
        <v>79</v>
      </c>
      <c r="X635" s="2">
        <v>615</v>
      </c>
      <c r="Y635" s="2" t="s">
        <v>83</v>
      </c>
      <c r="Z635" s="2" t="s">
        <v>84</v>
      </c>
      <c r="AA635" s="2">
        <v>615</v>
      </c>
      <c r="AB635" s="2" t="s">
        <v>81</v>
      </c>
      <c r="AC635" s="2" t="s">
        <v>84</v>
      </c>
      <c r="AD635" s="2">
        <v>615</v>
      </c>
      <c r="AE635" s="2" t="s">
        <v>83</v>
      </c>
      <c r="AF635" s="2" t="s">
        <v>84</v>
      </c>
      <c r="BE635" s="23" t="str">
        <f t="shared" si="104"/>
        <v>EMF ja</v>
      </c>
      <c r="BF635" s="23">
        <f t="shared" si="105"/>
        <v>20</v>
      </c>
      <c r="BG635" s="23" t="str">
        <f t="shared" si="106"/>
        <v>&lt;100m</v>
      </c>
      <c r="BH635" s="23">
        <f t="shared" si="107"/>
        <v>1</v>
      </c>
      <c r="BK635" s="44" t="s">
        <v>162</v>
      </c>
      <c r="BL635" s="44">
        <v>20</v>
      </c>
      <c r="BM635" s="44"/>
      <c r="BO635" s="2" t="s">
        <v>2928</v>
      </c>
      <c r="BP635" s="3">
        <v>1</v>
      </c>
      <c r="BQ635" s="2" t="s">
        <v>2929</v>
      </c>
    </row>
    <row r="636" spans="1:69" ht="16.149999999999999" customHeight="1" x14ac:dyDescent="0.25">
      <c r="A636" s="16">
        <v>635</v>
      </c>
      <c r="B636" s="17" t="s">
        <v>135</v>
      </c>
      <c r="C636" s="48" t="s">
        <v>112</v>
      </c>
      <c r="D636" s="2" t="s">
        <v>113</v>
      </c>
      <c r="E636" s="2" t="s">
        <v>1910</v>
      </c>
      <c r="F636" s="67">
        <v>41187</v>
      </c>
      <c r="G636" s="3">
        <f t="shared" si="109"/>
        <v>10</v>
      </c>
      <c r="H636" s="3">
        <f t="shared" si="102"/>
        <v>2012</v>
      </c>
      <c r="I636" s="19">
        <v>0.6875</v>
      </c>
      <c r="J636" s="20">
        <f t="shared" si="110"/>
        <v>16</v>
      </c>
      <c r="K636" s="5" t="str">
        <f t="shared" si="103"/>
        <v>ja</v>
      </c>
      <c r="L636" s="5" t="s">
        <v>91</v>
      </c>
      <c r="M636" s="6" t="s">
        <v>139</v>
      </c>
      <c r="N636" s="5">
        <v>31</v>
      </c>
      <c r="O636" s="17" t="s">
        <v>126</v>
      </c>
      <c r="P636" s="17" t="s">
        <v>2660</v>
      </c>
      <c r="Q636" s="6" t="s">
        <v>186</v>
      </c>
      <c r="R636" s="6" t="s">
        <v>77</v>
      </c>
      <c r="T636" s="6" t="s">
        <v>154</v>
      </c>
      <c r="U636" s="2" t="s">
        <v>74</v>
      </c>
      <c r="V636" s="2" t="s">
        <v>79</v>
      </c>
      <c r="X636" s="2">
        <v>832</v>
      </c>
      <c r="Y636" s="2" t="s">
        <v>81</v>
      </c>
      <c r="Z636" s="2" t="s">
        <v>84</v>
      </c>
      <c r="AA636" s="2">
        <v>832</v>
      </c>
      <c r="AB636" s="2" t="s">
        <v>81</v>
      </c>
      <c r="AC636" s="2" t="s">
        <v>84</v>
      </c>
      <c r="AD636" s="2">
        <v>832</v>
      </c>
      <c r="AE636" s="2" t="s">
        <v>81</v>
      </c>
      <c r="AF636" s="2" t="s">
        <v>84</v>
      </c>
      <c r="BE636" s="23" t="str">
        <f t="shared" si="104"/>
        <v>EMF ja</v>
      </c>
      <c r="BF636" s="23">
        <f t="shared" si="105"/>
        <v>1</v>
      </c>
      <c r="BG636" s="23" t="str">
        <f t="shared" si="106"/>
        <v>&lt;100m</v>
      </c>
      <c r="BH636" s="23">
        <f t="shared" si="107"/>
        <v>1</v>
      </c>
      <c r="BK636" s="44" t="s">
        <v>162</v>
      </c>
      <c r="BL636" s="44">
        <v>1</v>
      </c>
      <c r="BM636" s="44"/>
      <c r="BO636" s="2" t="s">
        <v>2930</v>
      </c>
      <c r="BP636" s="3">
        <v>1</v>
      </c>
      <c r="BQ636" s="2" t="s">
        <v>2931</v>
      </c>
    </row>
    <row r="637" spans="1:69" ht="16.149999999999999" customHeight="1" x14ac:dyDescent="0.25">
      <c r="A637" s="16">
        <v>636</v>
      </c>
      <c r="B637" s="17" t="s">
        <v>135</v>
      </c>
      <c r="C637" s="48" t="s">
        <v>2611</v>
      </c>
      <c r="D637" s="2" t="s">
        <v>124</v>
      </c>
      <c r="E637" s="2" t="s">
        <v>2932</v>
      </c>
      <c r="F637" s="67">
        <v>41443</v>
      </c>
      <c r="G637" s="3">
        <f t="shared" si="109"/>
        <v>6</v>
      </c>
      <c r="H637" s="3">
        <f t="shared" si="102"/>
        <v>2013</v>
      </c>
      <c r="I637" s="19">
        <v>0.5625</v>
      </c>
      <c r="J637" s="20">
        <f t="shared" si="110"/>
        <v>13</v>
      </c>
      <c r="K637" s="5" t="str">
        <f t="shared" si="103"/>
        <v>ja</v>
      </c>
      <c r="L637" s="5" t="s">
        <v>91</v>
      </c>
      <c r="M637" s="6" t="s">
        <v>74</v>
      </c>
      <c r="N637" s="5">
        <v>24</v>
      </c>
      <c r="O637" s="17" t="s">
        <v>75</v>
      </c>
      <c r="P637" s="17" t="s">
        <v>2933</v>
      </c>
      <c r="Q637" s="6" t="s">
        <v>186</v>
      </c>
      <c r="R637" s="6" t="s">
        <v>77</v>
      </c>
      <c r="T637" s="6" t="s">
        <v>108</v>
      </c>
      <c r="U637" s="2" t="s">
        <v>74</v>
      </c>
      <c r="V637" s="2" t="s">
        <v>79</v>
      </c>
      <c r="X637" s="2">
        <v>101</v>
      </c>
      <c r="Y637" s="73" t="s">
        <v>81</v>
      </c>
      <c r="Z637" s="2" t="s">
        <v>161</v>
      </c>
      <c r="AA637" s="2">
        <v>101</v>
      </c>
      <c r="AC637" s="2" t="s">
        <v>161</v>
      </c>
      <c r="AD637" s="2">
        <v>101</v>
      </c>
      <c r="AF637" s="2" t="s">
        <v>161</v>
      </c>
      <c r="BE637" s="23" t="str">
        <f t="shared" si="104"/>
        <v>EMF nein</v>
      </c>
      <c r="BF637" s="23" t="str">
        <f t="shared" si="105"/>
        <v/>
      </c>
      <c r="BG637" s="23" t="str">
        <f t="shared" si="106"/>
        <v/>
      </c>
      <c r="BH637" s="23">
        <f t="shared" si="107"/>
        <v>0</v>
      </c>
      <c r="BP637" s="3">
        <v>1</v>
      </c>
      <c r="BQ637" s="2" t="s">
        <v>2934</v>
      </c>
    </row>
    <row r="638" spans="1:69" ht="16.149999999999999" customHeight="1" x14ac:dyDescent="0.25">
      <c r="A638" s="16">
        <v>637</v>
      </c>
      <c r="B638" s="17" t="s">
        <v>135</v>
      </c>
      <c r="C638" s="48" t="s">
        <v>2935</v>
      </c>
      <c r="D638" s="2" t="s">
        <v>124</v>
      </c>
      <c r="E638" s="2" t="s">
        <v>2936</v>
      </c>
      <c r="F638" s="67">
        <v>41227</v>
      </c>
      <c r="G638" s="3">
        <f t="shared" si="109"/>
        <v>11</v>
      </c>
      <c r="H638" s="3">
        <f t="shared" si="102"/>
        <v>2012</v>
      </c>
      <c r="I638" s="19">
        <v>0.41319444444444398</v>
      </c>
      <c r="J638" s="20">
        <f t="shared" si="110"/>
        <v>9</v>
      </c>
      <c r="K638" s="5" t="str">
        <f t="shared" si="103"/>
        <v>ja</v>
      </c>
      <c r="L638" s="5" t="s">
        <v>91</v>
      </c>
      <c r="M638" s="6" t="s">
        <v>139</v>
      </c>
      <c r="O638" s="17" t="s">
        <v>126</v>
      </c>
      <c r="P638" s="17" t="s">
        <v>2937</v>
      </c>
      <c r="R638" s="6" t="s">
        <v>77</v>
      </c>
      <c r="T638" s="22"/>
      <c r="U638" s="2" t="s">
        <v>139</v>
      </c>
      <c r="V638" s="2" t="s">
        <v>108</v>
      </c>
      <c r="BE638" s="23" t="str">
        <f t="shared" si="104"/>
        <v>EMF ja</v>
      </c>
      <c r="BF638" s="23">
        <f t="shared" si="105"/>
        <v>15</v>
      </c>
      <c r="BG638" s="23" t="str">
        <f t="shared" si="106"/>
        <v>&lt;100m</v>
      </c>
      <c r="BH638" s="23">
        <f t="shared" si="107"/>
        <v>2</v>
      </c>
      <c r="BK638" s="2" t="s">
        <v>110</v>
      </c>
      <c r="BL638" s="2">
        <v>15</v>
      </c>
      <c r="BM638" s="2" t="s">
        <v>110</v>
      </c>
      <c r="BN638" s="2">
        <v>25</v>
      </c>
      <c r="BO638" s="2" t="s">
        <v>2938</v>
      </c>
      <c r="BP638" s="3">
        <v>1</v>
      </c>
      <c r="BQ638" s="2" t="s">
        <v>2939</v>
      </c>
    </row>
    <row r="639" spans="1:69" ht="16.149999999999999" customHeight="1" x14ac:dyDescent="0.25">
      <c r="A639" s="16">
        <v>638</v>
      </c>
      <c r="B639" s="17" t="s">
        <v>135</v>
      </c>
      <c r="C639" s="48" t="s">
        <v>2940</v>
      </c>
      <c r="D639" s="2" t="s">
        <v>172</v>
      </c>
      <c r="E639" s="2" t="s">
        <v>2941</v>
      </c>
      <c r="F639" s="67">
        <v>41319</v>
      </c>
      <c r="G639" s="3">
        <f t="shared" si="109"/>
        <v>2</v>
      </c>
      <c r="H639" s="3">
        <f t="shared" si="102"/>
        <v>2013</v>
      </c>
      <c r="I639" s="19">
        <v>0.52083333333333304</v>
      </c>
      <c r="J639" s="20">
        <f t="shared" si="110"/>
        <v>12</v>
      </c>
      <c r="K639" s="5" t="str">
        <f t="shared" si="103"/>
        <v>ja</v>
      </c>
      <c r="L639" s="5" t="s">
        <v>91</v>
      </c>
      <c r="M639" s="6" t="s">
        <v>74</v>
      </c>
      <c r="O639" s="2" t="s">
        <v>140</v>
      </c>
      <c r="P639" s="17" t="s">
        <v>848</v>
      </c>
      <c r="Q639" s="6" t="s">
        <v>186</v>
      </c>
      <c r="R639" s="6" t="s">
        <v>77</v>
      </c>
      <c r="T639" s="22" t="s">
        <v>79</v>
      </c>
      <c r="U639" s="2" t="s">
        <v>139</v>
      </c>
      <c r="X639" s="2">
        <v>707</v>
      </c>
      <c r="Y639" s="2" t="s">
        <v>83</v>
      </c>
      <c r="Z639" s="2" t="s">
        <v>84</v>
      </c>
      <c r="AA639" s="2">
        <v>707</v>
      </c>
      <c r="AB639" s="2" t="s">
        <v>81</v>
      </c>
      <c r="AC639" s="2" t="s">
        <v>84</v>
      </c>
      <c r="AD639" s="2">
        <v>707</v>
      </c>
      <c r="AE639" s="2" t="s">
        <v>83</v>
      </c>
      <c r="AF639" s="2" t="s">
        <v>84</v>
      </c>
      <c r="BE639" s="23" t="str">
        <f t="shared" si="104"/>
        <v>EMF nein</v>
      </c>
      <c r="BF639" s="23" t="str">
        <f t="shared" si="105"/>
        <v/>
      </c>
      <c r="BG639" s="23" t="str">
        <f t="shared" si="106"/>
        <v/>
      </c>
      <c r="BH639" s="23">
        <f t="shared" si="107"/>
        <v>0</v>
      </c>
      <c r="BO639" s="2" t="s">
        <v>2942</v>
      </c>
      <c r="BP639" s="3">
        <v>1</v>
      </c>
      <c r="BQ639" s="2" t="s">
        <v>2943</v>
      </c>
    </row>
    <row r="640" spans="1:69" ht="16.149999999999999" customHeight="1" x14ac:dyDescent="0.25">
      <c r="A640" s="16">
        <v>639</v>
      </c>
      <c r="B640" s="17" t="s">
        <v>135</v>
      </c>
      <c r="C640" s="48" t="s">
        <v>2944</v>
      </c>
      <c r="D640" s="2" t="s">
        <v>206</v>
      </c>
      <c r="E640" s="2" t="s">
        <v>2945</v>
      </c>
      <c r="F640" s="67">
        <v>41542</v>
      </c>
      <c r="G640" s="3">
        <f t="shared" si="109"/>
        <v>9</v>
      </c>
      <c r="H640" s="3">
        <f t="shared" si="102"/>
        <v>2013</v>
      </c>
      <c r="I640" s="19">
        <v>0.28819444444444398</v>
      </c>
      <c r="J640" s="20">
        <f t="shared" si="110"/>
        <v>6</v>
      </c>
      <c r="K640" s="5" t="str">
        <f t="shared" si="103"/>
        <v>ja</v>
      </c>
      <c r="L640" s="5" t="s">
        <v>91</v>
      </c>
      <c r="M640" s="6" t="s">
        <v>139</v>
      </c>
      <c r="O640" s="2" t="s">
        <v>140</v>
      </c>
      <c r="P640" s="17" t="s">
        <v>2946</v>
      </c>
      <c r="R640" s="6" t="s">
        <v>77</v>
      </c>
      <c r="T640" s="22"/>
      <c r="X640" s="2">
        <v>270</v>
      </c>
      <c r="Y640" s="2" t="s">
        <v>83</v>
      </c>
      <c r="Z640" s="2" t="s">
        <v>84</v>
      </c>
      <c r="AA640" s="2">
        <v>270</v>
      </c>
      <c r="AB640" s="2" t="s">
        <v>81</v>
      </c>
      <c r="AC640" s="2" t="s">
        <v>84</v>
      </c>
      <c r="AD640" s="2">
        <v>270</v>
      </c>
      <c r="AE640" s="2" t="s">
        <v>83</v>
      </c>
      <c r="AF640" s="2" t="s">
        <v>84</v>
      </c>
      <c r="BE640" s="23" t="str">
        <f t="shared" si="104"/>
        <v>EMF nein</v>
      </c>
      <c r="BF640" s="23" t="str">
        <f t="shared" si="105"/>
        <v/>
      </c>
      <c r="BG640" s="23" t="str">
        <f t="shared" si="106"/>
        <v/>
      </c>
      <c r="BH640" s="23">
        <f t="shared" si="107"/>
        <v>0</v>
      </c>
      <c r="BO640" s="2" t="s">
        <v>2947</v>
      </c>
      <c r="BP640" s="3">
        <v>1</v>
      </c>
      <c r="BQ640" s="2" t="s">
        <v>2948</v>
      </c>
    </row>
    <row r="641" spans="1:69" ht="16.149999999999999" customHeight="1" x14ac:dyDescent="0.25">
      <c r="A641" s="16">
        <v>640</v>
      </c>
      <c r="B641" s="17" t="s">
        <v>135</v>
      </c>
      <c r="C641" s="48" t="s">
        <v>2949</v>
      </c>
      <c r="D641" s="2" t="s">
        <v>296</v>
      </c>
      <c r="E641" s="2" t="s">
        <v>2950</v>
      </c>
      <c r="F641" s="67">
        <v>41569</v>
      </c>
      <c r="G641" s="3">
        <f t="shared" si="109"/>
        <v>10</v>
      </c>
      <c r="H641" s="3">
        <f t="shared" si="102"/>
        <v>2013</v>
      </c>
      <c r="I641" s="19">
        <v>0.73611111111111105</v>
      </c>
      <c r="J641" s="20">
        <f t="shared" si="110"/>
        <v>17</v>
      </c>
      <c r="K641" s="5" t="str">
        <f t="shared" si="103"/>
        <v>ja</v>
      </c>
      <c r="L641" s="5" t="s">
        <v>91</v>
      </c>
      <c r="M641" s="6" t="s">
        <v>354</v>
      </c>
      <c r="O641" s="17" t="s">
        <v>75</v>
      </c>
      <c r="P641" s="17" t="s">
        <v>2951</v>
      </c>
      <c r="R641" s="6" t="s">
        <v>77</v>
      </c>
      <c r="T641" s="22"/>
      <c r="U641" s="2" t="s">
        <v>354</v>
      </c>
      <c r="X641" s="2">
        <v>40</v>
      </c>
      <c r="Y641" s="2" t="s">
        <v>81</v>
      </c>
      <c r="Z641" s="2" t="s">
        <v>82</v>
      </c>
      <c r="AD641" s="2">
        <v>40</v>
      </c>
      <c r="AE641" s="2" t="s">
        <v>81</v>
      </c>
      <c r="AF641" s="2" t="s">
        <v>82</v>
      </c>
      <c r="BE641" s="23" t="str">
        <f t="shared" si="104"/>
        <v>EMF nein</v>
      </c>
      <c r="BF641" s="23" t="str">
        <f t="shared" si="105"/>
        <v/>
      </c>
      <c r="BG641" s="23" t="str">
        <f t="shared" si="106"/>
        <v/>
      </c>
      <c r="BH641" s="23">
        <f t="shared" si="107"/>
        <v>0</v>
      </c>
      <c r="BO641" s="2" t="s">
        <v>2952</v>
      </c>
      <c r="BP641" s="3">
        <v>1</v>
      </c>
      <c r="BQ641" s="2" t="s">
        <v>2953</v>
      </c>
    </row>
    <row r="642" spans="1:69" ht="16.149999999999999" customHeight="1" x14ac:dyDescent="0.25">
      <c r="A642" s="16">
        <v>641</v>
      </c>
      <c r="B642" s="17" t="s">
        <v>211</v>
      </c>
      <c r="C642" s="48" t="s">
        <v>2954</v>
      </c>
      <c r="D642" s="2" t="s">
        <v>145</v>
      </c>
      <c r="E642" s="2" t="s">
        <v>2955</v>
      </c>
      <c r="F642" s="67">
        <v>42788</v>
      </c>
      <c r="G642" s="3">
        <f t="shared" si="109"/>
        <v>2</v>
      </c>
      <c r="H642" s="3">
        <f t="shared" si="102"/>
        <v>2017</v>
      </c>
      <c r="I642" s="19">
        <v>0.90625</v>
      </c>
      <c r="J642" s="20">
        <f t="shared" si="110"/>
        <v>21</v>
      </c>
      <c r="K642" s="5" t="str">
        <f t="shared" si="103"/>
        <v>ja</v>
      </c>
      <c r="L642" s="21" t="s">
        <v>73</v>
      </c>
      <c r="M642" s="6" t="s">
        <v>74</v>
      </c>
      <c r="N642" s="5">
        <v>69</v>
      </c>
      <c r="O642" s="2" t="s">
        <v>140</v>
      </c>
      <c r="P642" s="17" t="s">
        <v>2956</v>
      </c>
      <c r="R642" s="6" t="s">
        <v>77</v>
      </c>
      <c r="S642" s="2" t="s">
        <v>78</v>
      </c>
      <c r="T642" s="22" t="s">
        <v>79</v>
      </c>
      <c r="X642" s="2">
        <v>1210</v>
      </c>
      <c r="Y642" s="2" t="s">
        <v>81</v>
      </c>
      <c r="Z642" s="2" t="s">
        <v>84</v>
      </c>
      <c r="AA642" s="2">
        <v>1210</v>
      </c>
      <c r="AB642" s="2" t="s">
        <v>81</v>
      </c>
      <c r="AC642" s="2" t="s">
        <v>84</v>
      </c>
      <c r="AD642" s="2">
        <v>1240</v>
      </c>
      <c r="AE642" s="2" t="s">
        <v>83</v>
      </c>
      <c r="AF642" s="2" t="s">
        <v>84</v>
      </c>
      <c r="BE642" s="23" t="str">
        <f t="shared" si="104"/>
        <v>EMF ja</v>
      </c>
      <c r="BF642" s="23">
        <f t="shared" si="105"/>
        <v>2500</v>
      </c>
      <c r="BG642" s="23" t="str">
        <f t="shared" si="106"/>
        <v>500+m</v>
      </c>
      <c r="BH642" s="23">
        <f t="shared" si="107"/>
        <v>1</v>
      </c>
      <c r="BM642" s="2" t="s">
        <v>162</v>
      </c>
      <c r="BN642" s="2">
        <v>2500</v>
      </c>
      <c r="BO642" s="2" t="s">
        <v>2957</v>
      </c>
      <c r="BP642" s="3">
        <v>1</v>
      </c>
      <c r="BQ642" s="2" t="s">
        <v>2958</v>
      </c>
    </row>
    <row r="643" spans="1:69" ht="16.149999999999999" customHeight="1" x14ac:dyDescent="0.25">
      <c r="A643" s="16">
        <v>642</v>
      </c>
      <c r="B643" s="17" t="s">
        <v>211</v>
      </c>
      <c r="C643" s="48" t="s">
        <v>2959</v>
      </c>
      <c r="D643" s="2" t="s">
        <v>371</v>
      </c>
      <c r="E643" s="2" t="s">
        <v>2960</v>
      </c>
      <c r="F643" s="67">
        <v>41614</v>
      </c>
      <c r="G643" s="3">
        <f t="shared" si="109"/>
        <v>12</v>
      </c>
      <c r="H643" s="3">
        <f t="shared" ref="H643:H706" si="111">IF(F643&lt;&gt;"",YEAR(F643),"")</f>
        <v>2013</v>
      </c>
      <c r="I643" s="19">
        <v>0.49652777777777801</v>
      </c>
      <c r="J643" s="20">
        <f t="shared" si="110"/>
        <v>11</v>
      </c>
      <c r="K643" s="5" t="str">
        <f t="shared" si="103"/>
        <v>ja</v>
      </c>
      <c r="L643" s="5" t="s">
        <v>91</v>
      </c>
      <c r="M643" s="6" t="s">
        <v>139</v>
      </c>
      <c r="N643" s="5">
        <v>55</v>
      </c>
      <c r="O643" s="17" t="s">
        <v>75</v>
      </c>
      <c r="P643" s="17" t="s">
        <v>2961</v>
      </c>
      <c r="R643" s="6" t="s">
        <v>77</v>
      </c>
      <c r="T643" s="22"/>
      <c r="U643" s="2" t="s">
        <v>208</v>
      </c>
      <c r="V643" s="2" t="s">
        <v>108</v>
      </c>
      <c r="X643" s="2">
        <v>52</v>
      </c>
      <c r="Y643" s="2" t="s">
        <v>81</v>
      </c>
      <c r="Z643" s="2" t="s">
        <v>82</v>
      </c>
      <c r="AA643" s="2">
        <v>52</v>
      </c>
      <c r="AB643" s="2" t="s">
        <v>81</v>
      </c>
      <c r="AC643" s="2" t="s">
        <v>82</v>
      </c>
      <c r="AD643" s="2">
        <v>52</v>
      </c>
      <c r="AE643" s="2" t="s">
        <v>81</v>
      </c>
      <c r="AF643" s="2" t="s">
        <v>82</v>
      </c>
      <c r="BE643" s="23" t="str">
        <f t="shared" si="104"/>
        <v>EMF nein</v>
      </c>
      <c r="BF643" s="23" t="str">
        <f t="shared" si="105"/>
        <v/>
      </c>
      <c r="BG643" s="23" t="str">
        <f t="shared" si="106"/>
        <v/>
      </c>
      <c r="BH643" s="23">
        <f t="shared" si="107"/>
        <v>0</v>
      </c>
      <c r="BP643" s="3">
        <v>1</v>
      </c>
      <c r="BQ643" s="2" t="s">
        <v>2962</v>
      </c>
    </row>
    <row r="644" spans="1:69" ht="16.149999999999999" customHeight="1" x14ac:dyDescent="0.25">
      <c r="A644" s="16">
        <v>643</v>
      </c>
      <c r="B644" s="17" t="s">
        <v>135</v>
      </c>
      <c r="C644" s="48" t="s">
        <v>12223</v>
      </c>
      <c r="D644" s="2" t="s">
        <v>124</v>
      </c>
      <c r="E644" s="2" t="s">
        <v>13434</v>
      </c>
      <c r="F644" s="67">
        <v>41654</v>
      </c>
      <c r="G644" s="3">
        <f t="shared" si="109"/>
        <v>1</v>
      </c>
      <c r="H644" s="3">
        <f t="shared" si="111"/>
        <v>2014</v>
      </c>
      <c r="I644" s="19">
        <v>0.5625</v>
      </c>
      <c r="J644" s="20">
        <f t="shared" si="110"/>
        <v>13</v>
      </c>
      <c r="K644" s="5" t="str">
        <f t="shared" si="103"/>
        <v>ja</v>
      </c>
      <c r="L644" s="5" t="s">
        <v>91</v>
      </c>
      <c r="M644" s="6" t="s">
        <v>139</v>
      </c>
      <c r="O644" s="17" t="s">
        <v>75</v>
      </c>
      <c r="P644" s="17" t="s">
        <v>2963</v>
      </c>
      <c r="R644" s="6" t="s">
        <v>77</v>
      </c>
      <c r="T644" s="22"/>
      <c r="U644" s="2" t="s">
        <v>208</v>
      </c>
      <c r="V644" s="2" t="s">
        <v>79</v>
      </c>
      <c r="X644" s="2">
        <v>203</v>
      </c>
      <c r="Y644" s="2" t="s">
        <v>81</v>
      </c>
      <c r="Z644" s="2" t="s">
        <v>84</v>
      </c>
      <c r="AA644" s="2">
        <v>203</v>
      </c>
      <c r="AB644" s="2" t="s">
        <v>81</v>
      </c>
      <c r="AC644" s="2" t="s">
        <v>84</v>
      </c>
      <c r="AD644" s="2">
        <v>203</v>
      </c>
      <c r="AE644" s="2" t="s">
        <v>83</v>
      </c>
      <c r="AF644" s="2" t="s">
        <v>84</v>
      </c>
      <c r="AJ644" s="2">
        <v>203</v>
      </c>
      <c r="AK644" s="2" t="s">
        <v>81</v>
      </c>
      <c r="AL644" s="2" t="s">
        <v>84</v>
      </c>
      <c r="AM644" s="2">
        <v>203</v>
      </c>
      <c r="AN644" s="2" t="s">
        <v>81</v>
      </c>
      <c r="AO644" s="2" t="s">
        <v>84</v>
      </c>
      <c r="AP644" s="2">
        <v>203</v>
      </c>
      <c r="AQ644" s="2" t="s">
        <v>83</v>
      </c>
      <c r="AR644" s="2" t="s">
        <v>84</v>
      </c>
      <c r="AV644" s="2">
        <v>203</v>
      </c>
      <c r="AW644" s="2" t="s">
        <v>81</v>
      </c>
      <c r="AX644" s="2" t="s">
        <v>84</v>
      </c>
      <c r="AY644" s="2">
        <v>203</v>
      </c>
      <c r="AZ644" s="2" t="s">
        <v>81</v>
      </c>
      <c r="BA644" s="2" t="s">
        <v>84</v>
      </c>
      <c r="BB644" s="2">
        <v>203</v>
      </c>
      <c r="BC644" s="2" t="s">
        <v>83</v>
      </c>
      <c r="BD644" s="2" t="s">
        <v>84</v>
      </c>
      <c r="BE644" s="23" t="str">
        <f t="shared" si="104"/>
        <v>EMF nein</v>
      </c>
      <c r="BF644" s="23" t="str">
        <f t="shared" si="105"/>
        <v/>
      </c>
      <c r="BG644" s="23" t="str">
        <f t="shared" si="106"/>
        <v/>
      </c>
      <c r="BH644" s="23">
        <f t="shared" si="107"/>
        <v>0</v>
      </c>
      <c r="BO644" s="2" t="s">
        <v>2964</v>
      </c>
      <c r="BP644" s="3">
        <v>1</v>
      </c>
      <c r="BQ644" s="2" t="s">
        <v>2965</v>
      </c>
    </row>
    <row r="645" spans="1:69" ht="16.149999999999999" customHeight="1" x14ac:dyDescent="0.25">
      <c r="A645" s="16">
        <v>644</v>
      </c>
      <c r="B645" s="17" t="s">
        <v>135</v>
      </c>
      <c r="C645" s="48" t="s">
        <v>2966</v>
      </c>
      <c r="D645" s="2" t="s">
        <v>137</v>
      </c>
      <c r="E645" s="2" t="s">
        <v>2967</v>
      </c>
      <c r="F645" s="67">
        <v>41655</v>
      </c>
      <c r="G645" s="3">
        <f t="shared" si="109"/>
        <v>1</v>
      </c>
      <c r="H645" s="3">
        <f t="shared" si="111"/>
        <v>2014</v>
      </c>
      <c r="I645" s="19">
        <v>0.5625</v>
      </c>
      <c r="J645" s="20">
        <f t="shared" si="110"/>
        <v>13</v>
      </c>
      <c r="K645" s="5" t="str">
        <f t="shared" si="103"/>
        <v>ja</v>
      </c>
      <c r="L645" s="5" t="s">
        <v>91</v>
      </c>
      <c r="M645" s="6" t="s">
        <v>139</v>
      </c>
      <c r="N645" s="5">
        <v>40</v>
      </c>
      <c r="O645" s="17" t="s">
        <v>75</v>
      </c>
      <c r="P645" s="17" t="s">
        <v>2968</v>
      </c>
      <c r="R645" s="6" t="s">
        <v>77</v>
      </c>
      <c r="T645" s="22"/>
      <c r="U645" s="2" t="s">
        <v>115</v>
      </c>
      <c r="V645" s="2" t="s">
        <v>79</v>
      </c>
      <c r="X645" s="2">
        <v>77</v>
      </c>
      <c r="Y645" s="2" t="s">
        <v>81</v>
      </c>
      <c r="Z645" s="2" t="s">
        <v>84</v>
      </c>
      <c r="AA645" s="2">
        <v>77</v>
      </c>
      <c r="AB645" s="2" t="s">
        <v>81</v>
      </c>
      <c r="AC645" s="2" t="s">
        <v>84</v>
      </c>
      <c r="AD645" s="2">
        <v>77</v>
      </c>
      <c r="AE645" s="2" t="s">
        <v>81</v>
      </c>
      <c r="AF645" s="2" t="s">
        <v>84</v>
      </c>
      <c r="AJ645" s="2">
        <v>173</v>
      </c>
      <c r="AK645" s="2" t="s">
        <v>81</v>
      </c>
      <c r="AL645" s="2" t="s">
        <v>84</v>
      </c>
      <c r="AM645" s="2">
        <v>173</v>
      </c>
      <c r="AN645" s="2" t="s">
        <v>81</v>
      </c>
      <c r="AO645" s="2" t="s">
        <v>84</v>
      </c>
      <c r="AP645" s="2">
        <v>173</v>
      </c>
      <c r="AQ645" s="2" t="s">
        <v>83</v>
      </c>
      <c r="AR645" s="2" t="s">
        <v>84</v>
      </c>
      <c r="BE645" s="23" t="str">
        <f t="shared" si="104"/>
        <v>EMF nein</v>
      </c>
      <c r="BF645" s="23" t="str">
        <f t="shared" si="105"/>
        <v/>
      </c>
      <c r="BG645" s="23" t="str">
        <f t="shared" si="106"/>
        <v/>
      </c>
      <c r="BH645" s="23">
        <f t="shared" si="107"/>
        <v>0</v>
      </c>
      <c r="BP645" s="3">
        <v>1</v>
      </c>
      <c r="BQ645" s="2" t="s">
        <v>2969</v>
      </c>
    </row>
    <row r="646" spans="1:69" ht="16.149999999999999" customHeight="1" x14ac:dyDescent="0.25">
      <c r="A646" s="16">
        <v>645</v>
      </c>
      <c r="B646" s="17" t="s">
        <v>135</v>
      </c>
      <c r="C646" s="48" t="s">
        <v>2970</v>
      </c>
      <c r="D646" s="2" t="s">
        <v>137</v>
      </c>
      <c r="E646" s="2" t="s">
        <v>2971</v>
      </c>
      <c r="F646" s="67">
        <v>41765</v>
      </c>
      <c r="G646" s="3">
        <f t="shared" si="109"/>
        <v>5</v>
      </c>
      <c r="H646" s="3">
        <f t="shared" si="111"/>
        <v>2014</v>
      </c>
      <c r="I646" s="19">
        <v>0.58680555555555602</v>
      </c>
      <c r="J646" s="20">
        <f t="shared" si="110"/>
        <v>14</v>
      </c>
      <c r="K646" s="5" t="str">
        <f t="shared" si="103"/>
        <v>ja</v>
      </c>
      <c r="L646" s="5" t="s">
        <v>91</v>
      </c>
      <c r="M646" s="6" t="s">
        <v>139</v>
      </c>
      <c r="N646" s="5">
        <v>69</v>
      </c>
      <c r="O646" s="2" t="s">
        <v>140</v>
      </c>
      <c r="P646" s="17" t="s">
        <v>2972</v>
      </c>
      <c r="Q646" s="6" t="s">
        <v>186</v>
      </c>
      <c r="R646" s="6" t="s">
        <v>77</v>
      </c>
      <c r="S646" s="2" t="s">
        <v>132</v>
      </c>
      <c r="T646" s="22"/>
      <c r="X646" s="2">
        <v>168</v>
      </c>
      <c r="Y646" s="2" t="s">
        <v>81</v>
      </c>
      <c r="Z646" s="2" t="s">
        <v>84</v>
      </c>
      <c r="AA646" s="2">
        <v>168</v>
      </c>
      <c r="AB646" s="2" t="s">
        <v>81</v>
      </c>
      <c r="AC646" s="2" t="s">
        <v>84</v>
      </c>
      <c r="AD646" s="2">
        <v>168</v>
      </c>
      <c r="AE646" s="2" t="s">
        <v>81</v>
      </c>
      <c r="AF646" s="2" t="s">
        <v>84</v>
      </c>
      <c r="AK646" s="2" t="s">
        <v>94</v>
      </c>
      <c r="AL646" s="2" t="s">
        <v>84</v>
      </c>
      <c r="AN646" s="2" t="s">
        <v>94</v>
      </c>
      <c r="AO646" s="2" t="s">
        <v>84</v>
      </c>
      <c r="AQ646" s="2" t="s">
        <v>94</v>
      </c>
      <c r="AR646" s="2" t="s">
        <v>84</v>
      </c>
      <c r="BE646" s="23" t="str">
        <f t="shared" si="104"/>
        <v>EMF ja</v>
      </c>
      <c r="BF646" s="23" t="str">
        <f t="shared" si="105"/>
        <v/>
      </c>
      <c r="BG646" s="23" t="str">
        <f t="shared" si="106"/>
        <v/>
      </c>
      <c r="BH646" s="23">
        <f t="shared" si="107"/>
        <v>2</v>
      </c>
      <c r="BK646" s="2" t="s">
        <v>110</v>
      </c>
      <c r="BM646" s="2" t="s">
        <v>110</v>
      </c>
      <c r="BO646" s="2" t="s">
        <v>2973</v>
      </c>
      <c r="BP646" s="3">
        <v>1</v>
      </c>
      <c r="BQ646" s="2" t="s">
        <v>2974</v>
      </c>
    </row>
    <row r="647" spans="1:69" ht="16.149999999999999" customHeight="1" x14ac:dyDescent="0.25">
      <c r="A647" s="16">
        <v>646</v>
      </c>
      <c r="B647" s="17" t="s">
        <v>135</v>
      </c>
      <c r="C647" s="70" t="s">
        <v>2975</v>
      </c>
      <c r="D647" s="2" t="s">
        <v>89</v>
      </c>
      <c r="E647" s="2" t="s">
        <v>270</v>
      </c>
      <c r="F647" s="67">
        <v>41753</v>
      </c>
      <c r="G647" s="3">
        <f t="shared" si="109"/>
        <v>4</v>
      </c>
      <c r="H647" s="3">
        <f t="shared" si="111"/>
        <v>2014</v>
      </c>
      <c r="I647" s="19">
        <v>0.77083333333333304</v>
      </c>
      <c r="J647" s="20">
        <f t="shared" si="110"/>
        <v>18</v>
      </c>
      <c r="K647" s="5" t="str">
        <f t="shared" si="103"/>
        <v>ja</v>
      </c>
      <c r="L647" s="5" t="s">
        <v>91</v>
      </c>
      <c r="M647" s="6" t="s">
        <v>2774</v>
      </c>
      <c r="O647" s="17" t="s">
        <v>75</v>
      </c>
      <c r="P647" s="17" t="s">
        <v>2976</v>
      </c>
      <c r="R647" s="6" t="s">
        <v>77</v>
      </c>
      <c r="T647" s="22" t="s">
        <v>79</v>
      </c>
      <c r="V647" s="2" t="s">
        <v>80</v>
      </c>
      <c r="X647" s="2">
        <v>45</v>
      </c>
      <c r="Y647" s="2" t="s">
        <v>81</v>
      </c>
      <c r="Z647" s="2" t="s">
        <v>84</v>
      </c>
      <c r="AA647" s="2">
        <v>45</v>
      </c>
      <c r="AB647" s="2" t="s">
        <v>94</v>
      </c>
      <c r="AC647" s="2" t="s">
        <v>84</v>
      </c>
      <c r="BE647" s="23" t="str">
        <f t="shared" si="104"/>
        <v>EMF nein</v>
      </c>
      <c r="BF647" s="23" t="str">
        <f t="shared" si="105"/>
        <v/>
      </c>
      <c r="BG647" s="23" t="str">
        <f t="shared" si="106"/>
        <v/>
      </c>
      <c r="BH647" s="23">
        <f t="shared" si="107"/>
        <v>0</v>
      </c>
      <c r="BO647" s="2" t="s">
        <v>2977</v>
      </c>
      <c r="BP647" s="3">
        <v>1</v>
      </c>
      <c r="BQ647" s="2" t="s">
        <v>2978</v>
      </c>
    </row>
    <row r="648" spans="1:69" ht="16.149999999999999" customHeight="1" x14ac:dyDescent="0.25">
      <c r="A648" s="16">
        <v>647</v>
      </c>
      <c r="B648" s="17" t="s">
        <v>211</v>
      </c>
      <c r="C648" s="48" t="s">
        <v>2979</v>
      </c>
      <c r="D648" s="2" t="s">
        <v>113</v>
      </c>
      <c r="E648" s="2" t="s">
        <v>2980</v>
      </c>
      <c r="F648" s="67">
        <v>43072</v>
      </c>
      <c r="G648" s="3">
        <f t="shared" si="109"/>
        <v>12</v>
      </c>
      <c r="H648" s="3">
        <f t="shared" si="111"/>
        <v>2017</v>
      </c>
      <c r="I648" s="19">
        <v>7.9861111111111105E-2</v>
      </c>
      <c r="J648" s="20">
        <f t="shared" si="110"/>
        <v>1</v>
      </c>
      <c r="K648" s="5" t="str">
        <f t="shared" ref="K648:K711" si="112">IF(COUNTA(W648:BN648)=0,"nein","ja")</f>
        <v>ja</v>
      </c>
      <c r="L648" s="5" t="s">
        <v>91</v>
      </c>
      <c r="M648" s="6" t="s">
        <v>74</v>
      </c>
      <c r="N648" s="5">
        <v>20</v>
      </c>
      <c r="O648" s="2" t="s">
        <v>140</v>
      </c>
      <c r="P648" s="17" t="s">
        <v>2981</v>
      </c>
      <c r="R648" s="6" t="s">
        <v>77</v>
      </c>
      <c r="S648" s="2" t="s">
        <v>78</v>
      </c>
      <c r="T648" s="22"/>
      <c r="X648" s="2">
        <v>826</v>
      </c>
      <c r="Y648" s="2" t="s">
        <v>83</v>
      </c>
      <c r="Z648" s="2" t="s">
        <v>161</v>
      </c>
      <c r="AA648" s="2">
        <v>826</v>
      </c>
      <c r="AB648" s="2" t="s">
        <v>81</v>
      </c>
      <c r="AC648" s="2" t="s">
        <v>161</v>
      </c>
      <c r="AD648" s="2">
        <v>826</v>
      </c>
      <c r="AE648" s="2" t="s">
        <v>83</v>
      </c>
      <c r="AF648" s="2" t="s">
        <v>161</v>
      </c>
      <c r="BE648" s="23" t="str">
        <f t="shared" ref="BE648:BE711" si="113">IF(COUNTA(BI648,BK648,BM648) &gt; 0,"EMF ja","EMF nein")</f>
        <v>EMF ja</v>
      </c>
      <c r="BF648" s="23">
        <f t="shared" ref="BF648:BF711" si="114">IF(SUM(BJ648,BL648,BN648)=0,"",MIN(BJ648,BL648,BN648))</f>
        <v>420</v>
      </c>
      <c r="BG648" s="23" t="str">
        <f t="shared" ref="BG648:BG711" si="115">IF(BF648="","",IF(BF648&lt;100,"&lt;100m",IF(AND(BF648&gt;99, BF648&lt;500),"100-499m",IF(BF648&gt;499,"500+m",""))))</f>
        <v>100-499m</v>
      </c>
      <c r="BH648" s="23">
        <f t="shared" ref="BH648:BH711" si="116">COUNTA(BI648,BK648,BM648)</f>
        <v>1</v>
      </c>
      <c r="BI648" s="2" t="s">
        <v>162</v>
      </c>
      <c r="BJ648" s="2">
        <v>420</v>
      </c>
      <c r="BO648" s="2" t="s">
        <v>2982</v>
      </c>
      <c r="BP648" s="3">
        <v>1</v>
      </c>
      <c r="BQ648" s="2" t="s">
        <v>2983</v>
      </c>
    </row>
    <row r="649" spans="1:69" ht="16.149999999999999" customHeight="1" x14ac:dyDescent="0.25">
      <c r="A649" s="16">
        <v>648</v>
      </c>
      <c r="B649" s="17" t="s">
        <v>211</v>
      </c>
      <c r="C649" s="48" t="s">
        <v>2984</v>
      </c>
      <c r="D649" s="2" t="s">
        <v>371</v>
      </c>
      <c r="E649" s="2" t="s">
        <v>2985</v>
      </c>
      <c r="F649" s="67">
        <v>43072</v>
      </c>
      <c r="G649" s="3">
        <f t="shared" si="109"/>
        <v>12</v>
      </c>
      <c r="H649" s="3">
        <f t="shared" si="111"/>
        <v>2017</v>
      </c>
      <c r="I649" s="19">
        <v>6.25E-2</v>
      </c>
      <c r="J649" s="20">
        <f t="shared" si="110"/>
        <v>1</v>
      </c>
      <c r="K649" s="5" t="str">
        <f t="shared" si="112"/>
        <v>ja</v>
      </c>
      <c r="L649" s="5" t="s">
        <v>91</v>
      </c>
      <c r="M649" s="6" t="s">
        <v>74</v>
      </c>
      <c r="N649" s="5">
        <v>49</v>
      </c>
      <c r="O649" s="17" t="s">
        <v>75</v>
      </c>
      <c r="P649" s="17" t="s">
        <v>2986</v>
      </c>
      <c r="R649" s="6" t="s">
        <v>77</v>
      </c>
      <c r="S649" s="2" t="s">
        <v>78</v>
      </c>
      <c r="T649" s="22"/>
      <c r="X649" s="2">
        <v>396</v>
      </c>
      <c r="Y649" s="2" t="s">
        <v>83</v>
      </c>
      <c r="Z649" s="2" t="s">
        <v>84</v>
      </c>
      <c r="AA649" s="2">
        <v>396</v>
      </c>
      <c r="AB649" s="2" t="s">
        <v>81</v>
      </c>
      <c r="AC649" s="2" t="s">
        <v>84</v>
      </c>
      <c r="AD649" s="2">
        <v>396</v>
      </c>
      <c r="AE649" s="2" t="s">
        <v>81</v>
      </c>
      <c r="AF649" s="2" t="s">
        <v>84</v>
      </c>
      <c r="BE649" s="23" t="str">
        <f t="shared" si="113"/>
        <v>EMF nein</v>
      </c>
      <c r="BF649" s="23" t="str">
        <f t="shared" si="114"/>
        <v/>
      </c>
      <c r="BG649" s="23" t="str">
        <f t="shared" si="115"/>
        <v/>
      </c>
      <c r="BH649" s="23">
        <f t="shared" si="116"/>
        <v>0</v>
      </c>
      <c r="BO649" s="2" t="s">
        <v>2987</v>
      </c>
      <c r="BP649" s="3">
        <v>1</v>
      </c>
      <c r="BQ649" s="2" t="s">
        <v>2988</v>
      </c>
    </row>
    <row r="650" spans="1:69" ht="16.149999999999999" customHeight="1" x14ac:dyDescent="0.25">
      <c r="A650" s="16">
        <v>649</v>
      </c>
      <c r="B650" s="17" t="s">
        <v>135</v>
      </c>
      <c r="C650" s="48" t="s">
        <v>119</v>
      </c>
      <c r="D650" s="2" t="s">
        <v>89</v>
      </c>
      <c r="E650" s="2" t="s">
        <v>2989</v>
      </c>
      <c r="F650" s="67">
        <v>41583</v>
      </c>
      <c r="G650" s="3">
        <f t="shared" si="109"/>
        <v>11</v>
      </c>
      <c r="H650" s="3">
        <f t="shared" si="111"/>
        <v>2013</v>
      </c>
      <c r="I650" s="19">
        <v>0.72916666666666696</v>
      </c>
      <c r="J650" s="20">
        <f t="shared" si="110"/>
        <v>17</v>
      </c>
      <c r="K650" s="5" t="str">
        <f t="shared" si="112"/>
        <v>ja</v>
      </c>
      <c r="L650" s="5" t="s">
        <v>91</v>
      </c>
      <c r="M650" s="6" t="s">
        <v>139</v>
      </c>
      <c r="O650" s="17" t="s">
        <v>75</v>
      </c>
      <c r="P650" s="17" t="s">
        <v>2990</v>
      </c>
      <c r="R650" s="6" t="s">
        <v>77</v>
      </c>
      <c r="T650" s="22"/>
      <c r="U650" s="2" t="s">
        <v>115</v>
      </c>
      <c r="V650" s="2" t="s">
        <v>108</v>
      </c>
      <c r="X650" s="2">
        <v>290</v>
      </c>
      <c r="Y650" s="2" t="s">
        <v>83</v>
      </c>
      <c r="Z650" s="2" t="s">
        <v>84</v>
      </c>
      <c r="AD650" s="2">
        <v>290</v>
      </c>
      <c r="AE650" s="2" t="s">
        <v>83</v>
      </c>
      <c r="AF650" s="2" t="s">
        <v>84</v>
      </c>
      <c r="AJ650" s="2">
        <v>227</v>
      </c>
      <c r="AK650" s="2" t="s">
        <v>83</v>
      </c>
      <c r="AL650" s="2" t="s">
        <v>168</v>
      </c>
      <c r="AM650" s="2">
        <v>227</v>
      </c>
      <c r="AN650" s="2" t="s">
        <v>81</v>
      </c>
      <c r="AO650" s="2" t="s">
        <v>168</v>
      </c>
      <c r="AP650" s="2">
        <v>227</v>
      </c>
      <c r="AQ650" s="2" t="s">
        <v>81</v>
      </c>
      <c r="AR650" s="2" t="s">
        <v>168</v>
      </c>
      <c r="BE650" s="23" t="str">
        <f t="shared" si="113"/>
        <v>EMF nein</v>
      </c>
      <c r="BF650" s="23" t="str">
        <f t="shared" si="114"/>
        <v/>
      </c>
      <c r="BG650" s="23" t="str">
        <f t="shared" si="115"/>
        <v/>
      </c>
      <c r="BH650" s="23">
        <f t="shared" si="116"/>
        <v>0</v>
      </c>
      <c r="BO650" s="2" t="s">
        <v>2991</v>
      </c>
      <c r="BP650" s="3">
        <v>1</v>
      </c>
      <c r="BQ650" s="2" t="s">
        <v>2992</v>
      </c>
    </row>
    <row r="651" spans="1:69" ht="16.149999999999999" customHeight="1" x14ac:dyDescent="0.25">
      <c r="A651" s="16">
        <v>650</v>
      </c>
      <c r="B651" s="17" t="s">
        <v>87</v>
      </c>
      <c r="C651" s="48" t="s">
        <v>2643</v>
      </c>
      <c r="D651" s="2" t="s">
        <v>89</v>
      </c>
      <c r="E651" s="2" t="s">
        <v>2993</v>
      </c>
      <c r="F651" s="67">
        <v>40882</v>
      </c>
      <c r="G651" s="3">
        <f t="shared" si="109"/>
        <v>12</v>
      </c>
      <c r="H651" s="3">
        <f t="shared" si="111"/>
        <v>2011</v>
      </c>
      <c r="I651" s="19"/>
      <c r="J651" s="20" t="str">
        <f t="shared" si="110"/>
        <v/>
      </c>
      <c r="K651" s="5" t="str">
        <f t="shared" si="112"/>
        <v>ja</v>
      </c>
      <c r="L651" s="21" t="s">
        <v>73</v>
      </c>
      <c r="M651" s="6" t="s">
        <v>74</v>
      </c>
      <c r="N651" s="5">
        <v>75</v>
      </c>
      <c r="O651" s="17" t="s">
        <v>75</v>
      </c>
      <c r="P651" s="17" t="s">
        <v>2994</v>
      </c>
      <c r="R651" s="6" t="s">
        <v>77</v>
      </c>
      <c r="T651" s="22"/>
      <c r="U651" s="2" t="s">
        <v>115</v>
      </c>
      <c r="V651" s="2" t="s">
        <v>108</v>
      </c>
      <c r="X651" s="2">
        <v>292</v>
      </c>
      <c r="Y651" s="2" t="s">
        <v>81</v>
      </c>
      <c r="Z651" s="2" t="s">
        <v>84</v>
      </c>
      <c r="AD651" s="2">
        <v>292</v>
      </c>
      <c r="AE651" s="2" t="s">
        <v>83</v>
      </c>
      <c r="AF651" s="2" t="s">
        <v>84</v>
      </c>
      <c r="AJ651" s="2">
        <v>637</v>
      </c>
      <c r="AK651" s="2" t="s">
        <v>81</v>
      </c>
      <c r="AL651" s="2" t="s">
        <v>84</v>
      </c>
      <c r="AM651" s="2">
        <v>637</v>
      </c>
      <c r="AN651" s="2" t="s">
        <v>81</v>
      </c>
      <c r="AO651" s="2" t="s">
        <v>84</v>
      </c>
      <c r="AP651" s="2">
        <v>637</v>
      </c>
      <c r="AQ651" s="2" t="s">
        <v>81</v>
      </c>
      <c r="AR651" s="2" t="s">
        <v>84</v>
      </c>
      <c r="BE651" s="23" t="str">
        <f t="shared" si="113"/>
        <v>EMF nein</v>
      </c>
      <c r="BF651" s="23" t="str">
        <f t="shared" si="114"/>
        <v/>
      </c>
      <c r="BG651" s="23" t="str">
        <f t="shared" si="115"/>
        <v/>
      </c>
      <c r="BH651" s="23">
        <f t="shared" si="116"/>
        <v>0</v>
      </c>
      <c r="BP651" s="3">
        <v>1</v>
      </c>
      <c r="BQ651" s="2" t="s">
        <v>2995</v>
      </c>
    </row>
    <row r="652" spans="1:69" ht="16.149999999999999" customHeight="1" x14ac:dyDescent="0.25">
      <c r="A652" s="16">
        <v>651</v>
      </c>
      <c r="B652" s="17" t="s">
        <v>211</v>
      </c>
      <c r="C652" s="48" t="s">
        <v>7121</v>
      </c>
      <c r="D652" s="2" t="s">
        <v>151</v>
      </c>
      <c r="E652" s="2" t="s">
        <v>2841</v>
      </c>
      <c r="F652" s="67">
        <v>41581</v>
      </c>
      <c r="G652" s="3">
        <f t="shared" si="109"/>
        <v>11</v>
      </c>
      <c r="H652" s="3">
        <f t="shared" si="111"/>
        <v>2013</v>
      </c>
      <c r="I652" s="19">
        <v>0.1875</v>
      </c>
      <c r="J652" s="20">
        <f t="shared" si="110"/>
        <v>4</v>
      </c>
      <c r="K652" s="5" t="str">
        <f t="shared" si="112"/>
        <v>ja</v>
      </c>
      <c r="L652" s="5" t="s">
        <v>91</v>
      </c>
      <c r="M652" s="6" t="s">
        <v>74</v>
      </c>
      <c r="O652" s="2" t="s">
        <v>140</v>
      </c>
      <c r="P652" s="17" t="s">
        <v>2996</v>
      </c>
      <c r="S652" s="2" t="s">
        <v>78</v>
      </c>
      <c r="T652" s="22"/>
      <c r="U652" s="2" t="s">
        <v>74</v>
      </c>
      <c r="V652" s="2" t="s">
        <v>79</v>
      </c>
      <c r="X652" s="2">
        <v>1110</v>
      </c>
      <c r="Y652" s="2" t="s">
        <v>81</v>
      </c>
      <c r="Z652" s="2" t="s">
        <v>168</v>
      </c>
      <c r="AA652" s="2">
        <v>1110</v>
      </c>
      <c r="AB652" s="2" t="s">
        <v>81</v>
      </c>
      <c r="AC652" s="2" t="s">
        <v>168</v>
      </c>
      <c r="AD652" s="2">
        <v>1110</v>
      </c>
      <c r="AE652" s="2" t="s">
        <v>81</v>
      </c>
      <c r="AF652" s="2" t="s">
        <v>168</v>
      </c>
      <c r="AJ652" s="2">
        <v>1220</v>
      </c>
      <c r="AK652" s="2" t="s">
        <v>81</v>
      </c>
      <c r="AL652" s="2" t="s">
        <v>168</v>
      </c>
      <c r="AM652" s="2">
        <v>1220</v>
      </c>
      <c r="AN652" s="2" t="s">
        <v>81</v>
      </c>
      <c r="AO652" s="2" t="s">
        <v>168</v>
      </c>
      <c r="AP652" s="2">
        <v>1220</v>
      </c>
      <c r="AQ652" s="2" t="s">
        <v>81</v>
      </c>
      <c r="AR652" s="2" t="s">
        <v>168</v>
      </c>
      <c r="BE652" s="23" t="str">
        <f t="shared" si="113"/>
        <v>EMF ja</v>
      </c>
      <c r="BF652" s="23">
        <f t="shared" si="114"/>
        <v>10</v>
      </c>
      <c r="BG652" s="23" t="str">
        <f t="shared" si="115"/>
        <v>&lt;100m</v>
      </c>
      <c r="BH652" s="23">
        <f t="shared" si="116"/>
        <v>1</v>
      </c>
      <c r="BL652" s="2" t="s">
        <v>109</v>
      </c>
      <c r="BM652" s="2" t="s">
        <v>162</v>
      </c>
      <c r="BN652" s="2">
        <v>10</v>
      </c>
      <c r="BO652" s="2" t="s">
        <v>2997</v>
      </c>
      <c r="BP652" s="3">
        <v>1</v>
      </c>
      <c r="BQ652" s="2" t="s">
        <v>2998</v>
      </c>
    </row>
    <row r="653" spans="1:69" ht="16.149999999999999" customHeight="1" x14ac:dyDescent="0.25">
      <c r="A653" s="16">
        <v>652</v>
      </c>
      <c r="B653" s="17" t="s">
        <v>135</v>
      </c>
      <c r="C653" s="48" t="s">
        <v>165</v>
      </c>
      <c r="D653" s="2" t="s">
        <v>158</v>
      </c>
      <c r="E653" s="2" t="s">
        <v>2999</v>
      </c>
      <c r="F653" s="67">
        <v>41315</v>
      </c>
      <c r="G653" s="3">
        <f t="shared" si="109"/>
        <v>2</v>
      </c>
      <c r="H653" s="3">
        <f t="shared" si="111"/>
        <v>2013</v>
      </c>
      <c r="I653" s="19">
        <v>0.54166666666666696</v>
      </c>
      <c r="J653" s="20">
        <f t="shared" si="110"/>
        <v>13</v>
      </c>
      <c r="K653" s="5" t="str">
        <f t="shared" si="112"/>
        <v>ja</v>
      </c>
      <c r="L653" s="5" t="s">
        <v>91</v>
      </c>
      <c r="M653" s="6" t="s">
        <v>139</v>
      </c>
      <c r="O653" s="17" t="s">
        <v>75</v>
      </c>
      <c r="P653" s="17" t="s">
        <v>2990</v>
      </c>
      <c r="T653" s="22"/>
      <c r="U653" s="2" t="s">
        <v>115</v>
      </c>
      <c r="V653" s="2" t="s">
        <v>108</v>
      </c>
      <c r="X653" s="2">
        <v>182</v>
      </c>
      <c r="Y653" s="2" t="s">
        <v>83</v>
      </c>
      <c r="Z653" s="2" t="s">
        <v>82</v>
      </c>
      <c r="AA653" s="2">
        <v>182</v>
      </c>
      <c r="AB653" s="2" t="s">
        <v>81</v>
      </c>
      <c r="AC653" s="2" t="s">
        <v>82</v>
      </c>
      <c r="AD653" s="2">
        <v>182</v>
      </c>
      <c r="AE653" s="2" t="s">
        <v>83</v>
      </c>
      <c r="AF653" s="2" t="s">
        <v>82</v>
      </c>
      <c r="AJ653" s="2">
        <v>302</v>
      </c>
      <c r="AK653" s="2" t="s">
        <v>81</v>
      </c>
      <c r="AL653" s="2" t="s">
        <v>168</v>
      </c>
      <c r="AM653" s="2">
        <v>302</v>
      </c>
      <c r="AN653" s="2" t="s">
        <v>81</v>
      </c>
      <c r="AO653" s="2" t="s">
        <v>168</v>
      </c>
      <c r="AP653" s="2">
        <v>302</v>
      </c>
      <c r="AQ653" s="2" t="s">
        <v>81</v>
      </c>
      <c r="AR653" s="2" t="s">
        <v>168</v>
      </c>
      <c r="BE653" s="23" t="str">
        <f t="shared" si="113"/>
        <v>EMF nein</v>
      </c>
      <c r="BF653" s="23" t="str">
        <f t="shared" si="114"/>
        <v/>
      </c>
      <c r="BG653" s="23" t="str">
        <f t="shared" si="115"/>
        <v/>
      </c>
      <c r="BH653" s="23">
        <f t="shared" si="116"/>
        <v>0</v>
      </c>
      <c r="BO653" s="2" t="s">
        <v>3000</v>
      </c>
      <c r="BP653" s="3">
        <v>1</v>
      </c>
      <c r="BQ653" s="2" t="s">
        <v>3001</v>
      </c>
    </row>
    <row r="654" spans="1:69" ht="16.149999999999999" customHeight="1" x14ac:dyDescent="0.25">
      <c r="A654" s="16">
        <v>653</v>
      </c>
      <c r="B654" s="17" t="s">
        <v>135</v>
      </c>
      <c r="C654" s="48" t="s">
        <v>3002</v>
      </c>
      <c r="D654" s="2" t="s">
        <v>137</v>
      </c>
      <c r="E654" s="2" t="s">
        <v>3003</v>
      </c>
      <c r="F654" s="67">
        <v>41777</v>
      </c>
      <c r="G654" s="3">
        <f t="shared" si="109"/>
        <v>5</v>
      </c>
      <c r="H654" s="3">
        <f t="shared" si="111"/>
        <v>2014</v>
      </c>
      <c r="I654" s="19">
        <v>0.33680555555555602</v>
      </c>
      <c r="J654" s="20">
        <f t="shared" si="110"/>
        <v>8</v>
      </c>
      <c r="K654" s="5" t="str">
        <f t="shared" si="112"/>
        <v>ja</v>
      </c>
      <c r="L654" s="5" t="s">
        <v>91</v>
      </c>
      <c r="M654" s="6" t="s">
        <v>139</v>
      </c>
      <c r="N654" s="5">
        <v>43</v>
      </c>
      <c r="O654" s="17" t="s">
        <v>75</v>
      </c>
      <c r="P654" s="17" t="s">
        <v>2990</v>
      </c>
      <c r="Q654" s="6" t="s">
        <v>186</v>
      </c>
      <c r="R654" s="6" t="s">
        <v>77</v>
      </c>
      <c r="T654" s="22"/>
      <c r="U654" s="2" t="s">
        <v>115</v>
      </c>
      <c r="V654" s="2" t="s">
        <v>108</v>
      </c>
      <c r="X654" s="2">
        <v>102</v>
      </c>
      <c r="Y654" s="2" t="s">
        <v>83</v>
      </c>
      <c r="Z654" s="2" t="s">
        <v>84</v>
      </c>
      <c r="AA654" s="2">
        <v>102</v>
      </c>
      <c r="AB654" s="2" t="s">
        <v>81</v>
      </c>
      <c r="AC654" s="2" t="s">
        <v>84</v>
      </c>
      <c r="AD654" s="2">
        <v>101</v>
      </c>
      <c r="AE654" s="2" t="s">
        <v>81</v>
      </c>
      <c r="AF654" s="2" t="s">
        <v>84</v>
      </c>
      <c r="BE654" s="23" t="str">
        <f t="shared" si="113"/>
        <v>EMF ja</v>
      </c>
      <c r="BF654" s="23">
        <f t="shared" si="114"/>
        <v>5</v>
      </c>
      <c r="BG654" s="23" t="str">
        <f t="shared" si="115"/>
        <v>&lt;100m</v>
      </c>
      <c r="BH654" s="23">
        <f t="shared" si="116"/>
        <v>1</v>
      </c>
      <c r="BK654" s="2" t="s">
        <v>162</v>
      </c>
      <c r="BL654" s="2">
        <v>5</v>
      </c>
      <c r="BO654" s="2" t="s">
        <v>930</v>
      </c>
      <c r="BP654" s="3">
        <v>1</v>
      </c>
      <c r="BQ654" s="2" t="s">
        <v>3004</v>
      </c>
    </row>
    <row r="655" spans="1:69" ht="16.149999999999999" customHeight="1" x14ac:dyDescent="0.25">
      <c r="A655" s="16">
        <v>654</v>
      </c>
      <c r="B655" s="17" t="s">
        <v>135</v>
      </c>
      <c r="C655" s="48" t="s">
        <v>21885</v>
      </c>
      <c r="D655" s="2" t="s">
        <v>192</v>
      </c>
      <c r="E655" s="2" t="s">
        <v>3005</v>
      </c>
      <c r="F655" s="67">
        <v>41921</v>
      </c>
      <c r="G655" s="3">
        <f t="shared" si="109"/>
        <v>10</v>
      </c>
      <c r="H655" s="3">
        <f t="shared" si="111"/>
        <v>2014</v>
      </c>
      <c r="I655" s="19">
        <v>0.77083333333333304</v>
      </c>
      <c r="J655" s="20">
        <f t="shared" si="110"/>
        <v>18</v>
      </c>
      <c r="K655" s="5" t="str">
        <f t="shared" si="112"/>
        <v>ja</v>
      </c>
      <c r="L655" s="5" t="s">
        <v>91</v>
      </c>
      <c r="M655" s="6" t="s">
        <v>139</v>
      </c>
      <c r="N655" s="5">
        <v>21</v>
      </c>
      <c r="O655" s="17" t="s">
        <v>126</v>
      </c>
      <c r="P655" s="17" t="s">
        <v>3006</v>
      </c>
      <c r="R655" s="6" t="s">
        <v>77</v>
      </c>
      <c r="T655" s="6" t="s">
        <v>108</v>
      </c>
      <c r="X655" s="2">
        <v>181</v>
      </c>
      <c r="Y655" s="2" t="s">
        <v>81</v>
      </c>
      <c r="Z655" s="2" t="s">
        <v>84</v>
      </c>
      <c r="AA655" s="2">
        <v>181</v>
      </c>
      <c r="AB655" s="2" t="s">
        <v>81</v>
      </c>
      <c r="AC655" s="2" t="s">
        <v>84</v>
      </c>
      <c r="AD655" s="2">
        <v>181</v>
      </c>
      <c r="AE655" s="2" t="s">
        <v>81</v>
      </c>
      <c r="AF655" s="2" t="s">
        <v>84</v>
      </c>
      <c r="AJ655" s="2">
        <v>136</v>
      </c>
      <c r="AK655" s="2" t="s">
        <v>94</v>
      </c>
      <c r="AL655" s="2" t="s">
        <v>82</v>
      </c>
      <c r="AM655" s="2">
        <v>136</v>
      </c>
      <c r="AN655" s="2" t="s">
        <v>94</v>
      </c>
      <c r="AO655" s="2" t="s">
        <v>82</v>
      </c>
      <c r="BE655" s="23" t="str">
        <f t="shared" si="113"/>
        <v>EMF nein</v>
      </c>
      <c r="BF655" s="23" t="str">
        <f t="shared" si="114"/>
        <v/>
      </c>
      <c r="BG655" s="23" t="str">
        <f t="shared" si="115"/>
        <v/>
      </c>
      <c r="BH655" s="23">
        <f t="shared" si="116"/>
        <v>0</v>
      </c>
      <c r="BO655" s="2" t="s">
        <v>21886</v>
      </c>
      <c r="BP655" s="3">
        <v>1</v>
      </c>
      <c r="BQ655" s="2" t="s">
        <v>3007</v>
      </c>
    </row>
    <row r="656" spans="1:69" ht="16.149999999999999" customHeight="1" x14ac:dyDescent="0.25">
      <c r="A656" s="16">
        <v>655</v>
      </c>
      <c r="B656" s="17" t="s">
        <v>135</v>
      </c>
      <c r="C656" s="48" t="s">
        <v>3008</v>
      </c>
      <c r="D656" s="2" t="s">
        <v>296</v>
      </c>
      <c r="E656" s="2" t="s">
        <v>3009</v>
      </c>
      <c r="F656" s="67">
        <v>41090</v>
      </c>
      <c r="G656" s="3">
        <f t="shared" si="109"/>
        <v>6</v>
      </c>
      <c r="H656" s="3">
        <f t="shared" si="111"/>
        <v>2012</v>
      </c>
      <c r="I656" s="19">
        <v>0.73611111111111105</v>
      </c>
      <c r="J656" s="20">
        <f t="shared" si="110"/>
        <v>17</v>
      </c>
      <c r="K656" s="5" t="str">
        <f t="shared" si="112"/>
        <v>ja</v>
      </c>
      <c r="L656" s="5" t="s">
        <v>91</v>
      </c>
      <c r="M656" s="6" t="s">
        <v>139</v>
      </c>
      <c r="O656" s="17" t="s">
        <v>75</v>
      </c>
      <c r="P656" s="17" t="s">
        <v>3010</v>
      </c>
      <c r="T656" s="22"/>
      <c r="U656" s="2" t="s">
        <v>115</v>
      </c>
      <c r="V656" s="2" t="s">
        <v>108</v>
      </c>
      <c r="BE656" s="23" t="str">
        <f t="shared" si="113"/>
        <v>EMF nein</v>
      </c>
      <c r="BF656" s="23" t="str">
        <f t="shared" si="114"/>
        <v/>
      </c>
      <c r="BG656" s="23" t="str">
        <f t="shared" si="115"/>
        <v/>
      </c>
      <c r="BH656" s="23">
        <f t="shared" si="116"/>
        <v>0</v>
      </c>
      <c r="BP656" s="3">
        <v>1</v>
      </c>
      <c r="BQ656" s="2" t="s">
        <v>3011</v>
      </c>
    </row>
    <row r="657" spans="1:69" ht="16.149999999999999" customHeight="1" x14ac:dyDescent="0.25">
      <c r="A657" s="16">
        <v>656</v>
      </c>
      <c r="B657" s="17" t="s">
        <v>135</v>
      </c>
      <c r="C657" s="48" t="s">
        <v>2643</v>
      </c>
      <c r="D657" s="2" t="s">
        <v>89</v>
      </c>
      <c r="E657" s="2" t="s">
        <v>90</v>
      </c>
      <c r="F657" s="67">
        <v>41899</v>
      </c>
      <c r="G657" s="3">
        <f t="shared" si="109"/>
        <v>9</v>
      </c>
      <c r="H657" s="3">
        <f t="shared" si="111"/>
        <v>2014</v>
      </c>
      <c r="I657" s="19">
        <v>0.66666666666666696</v>
      </c>
      <c r="J657" s="20">
        <f t="shared" si="110"/>
        <v>16</v>
      </c>
      <c r="K657" s="5" t="str">
        <f t="shared" si="112"/>
        <v>ja</v>
      </c>
      <c r="L657" s="5" t="s">
        <v>91</v>
      </c>
      <c r="M657" s="6" t="s">
        <v>354</v>
      </c>
      <c r="O657" s="17" t="s">
        <v>75</v>
      </c>
      <c r="P657" s="17" t="s">
        <v>3012</v>
      </c>
      <c r="R657" s="6" t="s">
        <v>77</v>
      </c>
      <c r="T657" s="22"/>
      <c r="U657" s="2" t="s">
        <v>208</v>
      </c>
      <c r="V657" s="2" t="s">
        <v>108</v>
      </c>
      <c r="X657" s="2">
        <v>328</v>
      </c>
      <c r="Y657" s="2" t="s">
        <v>81</v>
      </c>
      <c r="Z657" s="2" t="s">
        <v>84</v>
      </c>
      <c r="AA657" s="2">
        <v>328</v>
      </c>
      <c r="AB657" s="2" t="s">
        <v>81</v>
      </c>
      <c r="AC657" s="2" t="s">
        <v>84</v>
      </c>
      <c r="AD657" s="2">
        <v>328</v>
      </c>
      <c r="AE657" s="2" t="s">
        <v>81</v>
      </c>
      <c r="AF657" s="2" t="s">
        <v>84</v>
      </c>
      <c r="AM657" s="2">
        <v>124</v>
      </c>
      <c r="AN657" s="2" t="s">
        <v>81</v>
      </c>
      <c r="AO657" s="2" t="s">
        <v>84</v>
      </c>
      <c r="AY657" s="2">
        <v>40</v>
      </c>
      <c r="AZ657" s="2" t="s">
        <v>81</v>
      </c>
      <c r="BA657" s="2" t="s">
        <v>84</v>
      </c>
      <c r="BE657" s="23" t="str">
        <f t="shared" si="113"/>
        <v>EMF nein</v>
      </c>
      <c r="BF657" s="23" t="str">
        <f t="shared" si="114"/>
        <v/>
      </c>
      <c r="BG657" s="23" t="str">
        <f t="shared" si="115"/>
        <v/>
      </c>
      <c r="BH657" s="23">
        <f t="shared" si="116"/>
        <v>0</v>
      </c>
      <c r="BO657" s="2" t="s">
        <v>3013</v>
      </c>
      <c r="BP657" s="3">
        <v>1</v>
      </c>
      <c r="BQ657" s="2" t="s">
        <v>3014</v>
      </c>
    </row>
    <row r="658" spans="1:69" ht="16.149999999999999" customHeight="1" x14ac:dyDescent="0.25">
      <c r="A658" s="16">
        <v>657</v>
      </c>
      <c r="B658" s="17" t="s">
        <v>211</v>
      </c>
      <c r="C658" s="48" t="s">
        <v>690</v>
      </c>
      <c r="D658" s="2" t="s">
        <v>124</v>
      </c>
      <c r="E658" s="2" t="s">
        <v>3015</v>
      </c>
      <c r="F658" s="67">
        <v>43066</v>
      </c>
      <c r="G658" s="3">
        <f t="shared" si="109"/>
        <v>11</v>
      </c>
      <c r="H658" s="3">
        <f t="shared" si="111"/>
        <v>2017</v>
      </c>
      <c r="I658" s="19">
        <v>0.4375</v>
      </c>
      <c r="J658" s="20">
        <f t="shared" si="110"/>
        <v>10</v>
      </c>
      <c r="K658" s="5" t="str">
        <f t="shared" si="112"/>
        <v>ja</v>
      </c>
      <c r="L658" s="5" t="s">
        <v>91</v>
      </c>
      <c r="M658" s="6" t="s">
        <v>74</v>
      </c>
      <c r="N658" s="5">
        <v>57</v>
      </c>
      <c r="O658" s="2" t="s">
        <v>140</v>
      </c>
      <c r="P658" s="17" t="s">
        <v>2996</v>
      </c>
      <c r="R658" s="6" t="s">
        <v>77</v>
      </c>
      <c r="T658" s="22"/>
      <c r="U658" s="2" t="s">
        <v>74</v>
      </c>
      <c r="V658" s="2" t="s">
        <v>79</v>
      </c>
      <c r="X658" s="2">
        <v>510</v>
      </c>
      <c r="Y658" s="2" t="s">
        <v>83</v>
      </c>
      <c r="Z658" s="2" t="s">
        <v>84</v>
      </c>
      <c r="AA658" s="2">
        <v>510</v>
      </c>
      <c r="AB658" s="2" t="s">
        <v>81</v>
      </c>
      <c r="AC658" s="2" t="s">
        <v>84</v>
      </c>
      <c r="AD658" s="2">
        <v>510</v>
      </c>
      <c r="AE658" s="2" t="s">
        <v>83</v>
      </c>
      <c r="AF658" s="2" t="s">
        <v>84</v>
      </c>
      <c r="BE658" s="23" t="str">
        <f t="shared" si="113"/>
        <v>EMF ja</v>
      </c>
      <c r="BF658" s="23">
        <f t="shared" si="114"/>
        <v>50</v>
      </c>
      <c r="BG658" s="23" t="str">
        <f t="shared" si="115"/>
        <v>&lt;100m</v>
      </c>
      <c r="BH658" s="23">
        <f t="shared" si="116"/>
        <v>1</v>
      </c>
      <c r="BI658" s="44" t="s">
        <v>162</v>
      </c>
      <c r="BJ658" s="44">
        <v>50</v>
      </c>
      <c r="BO658" s="2" t="s">
        <v>3016</v>
      </c>
      <c r="BP658" s="3">
        <v>1</v>
      </c>
      <c r="BQ658" s="2" t="s">
        <v>3017</v>
      </c>
    </row>
    <row r="659" spans="1:69" ht="16.149999999999999" customHeight="1" x14ac:dyDescent="0.25">
      <c r="A659" s="16">
        <v>658</v>
      </c>
      <c r="B659" s="17" t="s">
        <v>135</v>
      </c>
      <c r="C659" s="48" t="s">
        <v>1499</v>
      </c>
      <c r="D659" s="2" t="s">
        <v>89</v>
      </c>
      <c r="E659" s="2" t="s">
        <v>3018</v>
      </c>
      <c r="F659" s="67">
        <v>41908</v>
      </c>
      <c r="G659" s="3">
        <f t="shared" si="109"/>
        <v>9</v>
      </c>
      <c r="H659" s="3">
        <f t="shared" si="111"/>
        <v>2014</v>
      </c>
      <c r="I659" s="19">
        <v>0.27083333333333298</v>
      </c>
      <c r="J659" s="20">
        <f t="shared" si="110"/>
        <v>6</v>
      </c>
      <c r="K659" s="5" t="str">
        <f t="shared" si="112"/>
        <v>ja</v>
      </c>
      <c r="L659" s="5" t="s">
        <v>91</v>
      </c>
      <c r="M659" s="6" t="s">
        <v>139</v>
      </c>
      <c r="N659" s="5">
        <v>61</v>
      </c>
      <c r="O659" s="2" t="s">
        <v>140</v>
      </c>
      <c r="P659" s="17" t="s">
        <v>3019</v>
      </c>
      <c r="R659" s="6" t="s">
        <v>464</v>
      </c>
      <c r="T659" s="22"/>
      <c r="X659" s="2">
        <v>180</v>
      </c>
      <c r="Y659" s="2" t="s">
        <v>81</v>
      </c>
      <c r="Z659" s="2" t="s">
        <v>84</v>
      </c>
      <c r="AA659" s="2">
        <v>180</v>
      </c>
      <c r="AB659" s="2" t="s">
        <v>81</v>
      </c>
      <c r="AC659" s="2" t="s">
        <v>84</v>
      </c>
      <c r="AD659" s="2">
        <v>180</v>
      </c>
      <c r="AE659" s="2" t="s">
        <v>81</v>
      </c>
      <c r="AF659" s="2" t="s">
        <v>84</v>
      </c>
      <c r="BE659" s="23" t="str">
        <f t="shared" si="113"/>
        <v>EMF ja</v>
      </c>
      <c r="BF659" s="23">
        <f t="shared" si="114"/>
        <v>470</v>
      </c>
      <c r="BG659" s="23" t="str">
        <f t="shared" si="115"/>
        <v>100-499m</v>
      </c>
      <c r="BH659" s="23">
        <f t="shared" si="116"/>
        <v>2</v>
      </c>
      <c r="BI659" s="2" t="s">
        <v>162</v>
      </c>
      <c r="BJ659" s="2">
        <v>470</v>
      </c>
      <c r="BK659" s="2" t="s">
        <v>162</v>
      </c>
      <c r="BL659" s="2">
        <v>520</v>
      </c>
      <c r="BO659" s="2" t="s">
        <v>3020</v>
      </c>
      <c r="BP659" s="3">
        <v>1</v>
      </c>
      <c r="BQ659" s="2" t="s">
        <v>3021</v>
      </c>
    </row>
    <row r="660" spans="1:69" ht="16.149999999999999" customHeight="1" x14ac:dyDescent="0.25">
      <c r="A660" s="16">
        <v>659</v>
      </c>
      <c r="B660" s="17" t="s">
        <v>135</v>
      </c>
      <c r="C660" s="48" t="s">
        <v>709</v>
      </c>
      <c r="D660" s="2" t="s">
        <v>158</v>
      </c>
      <c r="E660" s="2" t="s">
        <v>3022</v>
      </c>
      <c r="F660" s="67">
        <v>41928</v>
      </c>
      <c r="G660" s="3">
        <f t="shared" si="109"/>
        <v>10</v>
      </c>
      <c r="H660" s="3">
        <f t="shared" si="111"/>
        <v>2014</v>
      </c>
      <c r="I660" s="19">
        <v>0.54166666666666696</v>
      </c>
      <c r="J660" s="20">
        <f t="shared" si="110"/>
        <v>13</v>
      </c>
      <c r="K660" s="5" t="str">
        <f t="shared" si="112"/>
        <v>ja</v>
      </c>
      <c r="L660" s="5" t="s">
        <v>91</v>
      </c>
      <c r="M660" s="6" t="s">
        <v>139</v>
      </c>
      <c r="N660" s="5">
        <v>69</v>
      </c>
      <c r="O660" s="17" t="s">
        <v>75</v>
      </c>
      <c r="P660" s="17" t="s">
        <v>3023</v>
      </c>
      <c r="R660" s="6" t="s">
        <v>77</v>
      </c>
      <c r="S660" s="2" t="s">
        <v>132</v>
      </c>
      <c r="T660" s="6" t="s">
        <v>108</v>
      </c>
      <c r="X660" s="2">
        <v>356</v>
      </c>
      <c r="Y660" s="2" t="s">
        <v>81</v>
      </c>
      <c r="Z660" s="2" t="s">
        <v>82</v>
      </c>
      <c r="AA660" s="2">
        <v>356</v>
      </c>
      <c r="AB660" s="2" t="s">
        <v>81</v>
      </c>
      <c r="AC660" s="2" t="s">
        <v>82</v>
      </c>
      <c r="BE660" s="23" t="str">
        <f t="shared" si="113"/>
        <v>EMF nein</v>
      </c>
      <c r="BF660" s="23" t="str">
        <f t="shared" si="114"/>
        <v/>
      </c>
      <c r="BG660" s="23" t="str">
        <f t="shared" si="115"/>
        <v/>
      </c>
      <c r="BH660" s="23">
        <f t="shared" si="116"/>
        <v>0</v>
      </c>
      <c r="BP660" s="3">
        <v>1</v>
      </c>
      <c r="BQ660" s="2" t="s">
        <v>3024</v>
      </c>
    </row>
    <row r="661" spans="1:69" ht="16.149999999999999" customHeight="1" x14ac:dyDescent="0.25">
      <c r="A661" s="16">
        <v>660</v>
      </c>
      <c r="B661" s="17" t="s">
        <v>135</v>
      </c>
      <c r="C661" s="48" t="s">
        <v>2329</v>
      </c>
      <c r="D661" s="2" t="s">
        <v>296</v>
      </c>
      <c r="E661" s="2" t="s">
        <v>21922</v>
      </c>
      <c r="F661" s="67">
        <v>41950</v>
      </c>
      <c r="G661" s="3">
        <f t="shared" si="109"/>
        <v>11</v>
      </c>
      <c r="H661" s="3">
        <f t="shared" si="111"/>
        <v>2014</v>
      </c>
      <c r="I661" s="19">
        <v>0.25</v>
      </c>
      <c r="J661" s="20">
        <f t="shared" si="110"/>
        <v>6</v>
      </c>
      <c r="K661" s="5" t="str">
        <f t="shared" si="112"/>
        <v>ja</v>
      </c>
      <c r="L661" s="5" t="s">
        <v>91</v>
      </c>
      <c r="M661" s="6" t="s">
        <v>139</v>
      </c>
      <c r="N661" s="5">
        <v>44</v>
      </c>
      <c r="O661" s="6" t="s">
        <v>101</v>
      </c>
      <c r="P661" s="17" t="s">
        <v>3025</v>
      </c>
      <c r="R661" s="6" t="s">
        <v>77</v>
      </c>
      <c r="S661" s="2" t="s">
        <v>132</v>
      </c>
      <c r="T661" s="22"/>
      <c r="X661" s="2">
        <v>50</v>
      </c>
      <c r="Y661" s="2" t="s">
        <v>94</v>
      </c>
      <c r="Z661" s="2" t="s">
        <v>84</v>
      </c>
      <c r="AA661" s="2">
        <v>50</v>
      </c>
      <c r="AB661" s="2" t="s">
        <v>94</v>
      </c>
      <c r="AC661" s="2" t="s">
        <v>84</v>
      </c>
      <c r="AD661" s="2">
        <v>50</v>
      </c>
      <c r="AE661" s="2" t="s">
        <v>94</v>
      </c>
      <c r="AF661" s="2" t="s">
        <v>84</v>
      </c>
      <c r="AJ661" s="2">
        <v>50</v>
      </c>
      <c r="AK661" s="2" t="s">
        <v>94</v>
      </c>
      <c r="AL661" s="2" t="s">
        <v>82</v>
      </c>
      <c r="AM661" s="2">
        <v>50</v>
      </c>
      <c r="AN661" s="2" t="s">
        <v>94</v>
      </c>
      <c r="AO661" s="2" t="s">
        <v>82</v>
      </c>
      <c r="AP661" s="2">
        <v>50</v>
      </c>
      <c r="AQ661" s="2" t="s">
        <v>94</v>
      </c>
      <c r="AR661" s="2" t="s">
        <v>82</v>
      </c>
      <c r="AV661" s="392">
        <v>50</v>
      </c>
      <c r="AW661" s="392" t="s">
        <v>94</v>
      </c>
      <c r="AX661" s="392" t="s">
        <v>84</v>
      </c>
      <c r="AY661" s="392">
        <v>50</v>
      </c>
      <c r="AZ661" s="392" t="s">
        <v>94</v>
      </c>
      <c r="BA661" s="392" t="s">
        <v>84</v>
      </c>
      <c r="BB661" s="392">
        <v>50</v>
      </c>
      <c r="BC661" s="392" t="s">
        <v>94</v>
      </c>
      <c r="BD661" s="392" t="s">
        <v>84</v>
      </c>
      <c r="BE661" s="23" t="str">
        <f t="shared" si="113"/>
        <v>EMF ja</v>
      </c>
      <c r="BF661" s="23" t="str">
        <f t="shared" si="114"/>
        <v/>
      </c>
      <c r="BG661" s="23" t="str">
        <f t="shared" si="115"/>
        <v/>
      </c>
      <c r="BH661" s="23">
        <f t="shared" si="116"/>
        <v>2</v>
      </c>
      <c r="BK661" s="2" t="s">
        <v>162</v>
      </c>
      <c r="BM661" s="2" t="s">
        <v>162</v>
      </c>
      <c r="BO661" s="2" t="s">
        <v>3026</v>
      </c>
      <c r="BP661" s="3">
        <v>1</v>
      </c>
      <c r="BQ661" s="2" t="s">
        <v>3027</v>
      </c>
    </row>
    <row r="662" spans="1:69" ht="16.149999999999999" customHeight="1" x14ac:dyDescent="0.25">
      <c r="A662" s="16">
        <v>661</v>
      </c>
      <c r="B662" s="17" t="s">
        <v>135</v>
      </c>
      <c r="C662" s="48" t="s">
        <v>3028</v>
      </c>
      <c r="D662" s="2" t="s">
        <v>264</v>
      </c>
      <c r="E662" s="2" t="s">
        <v>3029</v>
      </c>
      <c r="F662" s="67">
        <v>42017</v>
      </c>
      <c r="G662" s="3">
        <f t="shared" si="109"/>
        <v>1</v>
      </c>
      <c r="H662" s="3">
        <f t="shared" si="111"/>
        <v>2015</v>
      </c>
      <c r="I662" s="19">
        <v>0.74652777777777801</v>
      </c>
      <c r="J662" s="20">
        <f t="shared" si="110"/>
        <v>17</v>
      </c>
      <c r="K662" s="5" t="str">
        <f t="shared" si="112"/>
        <v>ja</v>
      </c>
      <c r="L662" s="5" t="s">
        <v>91</v>
      </c>
      <c r="M662" s="6" t="s">
        <v>354</v>
      </c>
      <c r="N662" s="5">
        <v>55</v>
      </c>
      <c r="O662" s="17" t="s">
        <v>126</v>
      </c>
      <c r="P662" s="17" t="s">
        <v>3030</v>
      </c>
      <c r="R662" s="6" t="s">
        <v>77</v>
      </c>
      <c r="T662" s="22"/>
      <c r="U662" s="2" t="s">
        <v>74</v>
      </c>
      <c r="X662" s="2">
        <v>474</v>
      </c>
      <c r="Y662" s="2" t="s">
        <v>81</v>
      </c>
      <c r="Z662" s="2" t="s">
        <v>168</v>
      </c>
      <c r="AA662" s="2">
        <v>474</v>
      </c>
      <c r="AB662" s="2" t="s">
        <v>81</v>
      </c>
      <c r="AC662" s="2" t="s">
        <v>168</v>
      </c>
      <c r="AD662" s="2">
        <v>474</v>
      </c>
      <c r="AE662" s="2" t="s">
        <v>81</v>
      </c>
      <c r="AF662" s="2" t="s">
        <v>168</v>
      </c>
      <c r="BE662" s="23" t="str">
        <f t="shared" si="113"/>
        <v>EMF nein</v>
      </c>
      <c r="BF662" s="23" t="str">
        <f t="shared" si="114"/>
        <v/>
      </c>
      <c r="BG662" s="23" t="str">
        <f t="shared" si="115"/>
        <v/>
      </c>
      <c r="BH662" s="23">
        <f t="shared" si="116"/>
        <v>0</v>
      </c>
      <c r="BO662" s="2" t="s">
        <v>3031</v>
      </c>
      <c r="BP662" s="3">
        <v>1</v>
      </c>
      <c r="BQ662" s="2" t="s">
        <v>3032</v>
      </c>
    </row>
    <row r="663" spans="1:69" ht="16.149999999999999" customHeight="1" x14ac:dyDescent="0.25">
      <c r="A663" s="16">
        <v>662</v>
      </c>
      <c r="B663" s="17" t="s">
        <v>135</v>
      </c>
      <c r="C663" s="48" t="s">
        <v>1948</v>
      </c>
      <c r="D663" s="2" t="s">
        <v>124</v>
      </c>
      <c r="E663" s="2" t="s">
        <v>3033</v>
      </c>
      <c r="F663" s="67">
        <v>42037</v>
      </c>
      <c r="G663" s="3">
        <f t="shared" si="109"/>
        <v>2</v>
      </c>
      <c r="H663" s="3">
        <f t="shared" si="111"/>
        <v>2015</v>
      </c>
      <c r="I663" s="19">
        <v>0.83333333333333304</v>
      </c>
      <c r="J663" s="20">
        <f t="shared" si="110"/>
        <v>20</v>
      </c>
      <c r="K663" s="5" t="str">
        <f t="shared" si="112"/>
        <v>ja</v>
      </c>
      <c r="L663" s="5" t="s">
        <v>91</v>
      </c>
      <c r="M663" s="6" t="s">
        <v>139</v>
      </c>
      <c r="N663" s="5">
        <v>34</v>
      </c>
      <c r="O663" s="2" t="s">
        <v>140</v>
      </c>
      <c r="P663" s="17" t="s">
        <v>3034</v>
      </c>
      <c r="R663" s="6" t="s">
        <v>3035</v>
      </c>
      <c r="T663" s="22"/>
      <c r="BE663" s="23" t="str">
        <f t="shared" si="113"/>
        <v>EMF nein</v>
      </c>
      <c r="BF663" s="23" t="str">
        <f t="shared" si="114"/>
        <v/>
      </c>
      <c r="BG663" s="23" t="str">
        <f t="shared" si="115"/>
        <v/>
      </c>
      <c r="BH663" s="23">
        <f t="shared" si="116"/>
        <v>0</v>
      </c>
      <c r="BO663" s="2" t="s">
        <v>3036</v>
      </c>
      <c r="BP663" s="3">
        <v>1</v>
      </c>
      <c r="BQ663" s="2" t="s">
        <v>3037</v>
      </c>
    </row>
    <row r="664" spans="1:69" ht="16.149999999999999" customHeight="1" x14ac:dyDescent="0.25">
      <c r="A664" s="16">
        <v>663</v>
      </c>
      <c r="B664" s="17" t="s">
        <v>135</v>
      </c>
      <c r="C664" s="48" t="s">
        <v>119</v>
      </c>
      <c r="D664" s="2" t="s">
        <v>89</v>
      </c>
      <c r="E664" s="2" t="s">
        <v>3038</v>
      </c>
      <c r="F664" s="67">
        <v>42272</v>
      </c>
      <c r="G664" s="3">
        <f t="shared" si="109"/>
        <v>9</v>
      </c>
      <c r="H664" s="3">
        <f t="shared" si="111"/>
        <v>2015</v>
      </c>
      <c r="I664" s="19">
        <v>0.33333333333333298</v>
      </c>
      <c r="J664" s="20">
        <f t="shared" si="110"/>
        <v>8</v>
      </c>
      <c r="K664" s="5" t="str">
        <f t="shared" si="112"/>
        <v>ja</v>
      </c>
      <c r="L664" s="5" t="s">
        <v>91</v>
      </c>
      <c r="M664" s="6" t="s">
        <v>354</v>
      </c>
      <c r="N664" s="5">
        <v>37</v>
      </c>
      <c r="O664" s="17" t="s">
        <v>75</v>
      </c>
      <c r="P664" s="17" t="s">
        <v>3039</v>
      </c>
      <c r="R664" s="6" t="s">
        <v>77</v>
      </c>
      <c r="T664" s="22"/>
      <c r="U664" s="2" t="s">
        <v>115</v>
      </c>
      <c r="V664" s="2" t="s">
        <v>108</v>
      </c>
      <c r="X664" s="2">
        <v>450</v>
      </c>
      <c r="Y664" s="2" t="s">
        <v>83</v>
      </c>
      <c r="Z664" s="2" t="s">
        <v>82</v>
      </c>
      <c r="AA664" s="2">
        <v>450</v>
      </c>
      <c r="AB664" s="2" t="s">
        <v>81</v>
      </c>
      <c r="AC664" s="2" t="s">
        <v>82</v>
      </c>
      <c r="AD664" s="2">
        <v>450</v>
      </c>
      <c r="AE664" s="2" t="s">
        <v>83</v>
      </c>
      <c r="AF664" s="2" t="s">
        <v>82</v>
      </c>
      <c r="AJ664" s="2">
        <v>402</v>
      </c>
      <c r="AK664" s="2" t="s">
        <v>81</v>
      </c>
      <c r="AL664" s="2" t="s">
        <v>161</v>
      </c>
      <c r="AM664" s="2">
        <v>402</v>
      </c>
      <c r="AN664" s="2" t="s">
        <v>81</v>
      </c>
      <c r="AO664" s="2" t="s">
        <v>161</v>
      </c>
      <c r="AP664" s="2">
        <v>402</v>
      </c>
      <c r="AQ664" s="2" t="s">
        <v>81</v>
      </c>
      <c r="AR664" s="2" t="s">
        <v>161</v>
      </c>
      <c r="BE664" s="23" t="str">
        <f t="shared" si="113"/>
        <v>EMF nein</v>
      </c>
      <c r="BF664" s="23" t="str">
        <f t="shared" si="114"/>
        <v/>
      </c>
      <c r="BG664" s="23" t="str">
        <f t="shared" si="115"/>
        <v/>
      </c>
      <c r="BH664" s="23">
        <f t="shared" si="116"/>
        <v>0</v>
      </c>
      <c r="BO664" s="2" t="s">
        <v>3040</v>
      </c>
      <c r="BP664" s="3">
        <v>1</v>
      </c>
      <c r="BQ664" s="2" t="s">
        <v>3041</v>
      </c>
    </row>
    <row r="665" spans="1:69" ht="16.149999999999999" customHeight="1" x14ac:dyDescent="0.25">
      <c r="A665" s="16">
        <v>664</v>
      </c>
      <c r="B665" s="17" t="s">
        <v>135</v>
      </c>
      <c r="C665" s="48" t="s">
        <v>3042</v>
      </c>
      <c r="D665" s="2" t="s">
        <v>151</v>
      </c>
      <c r="E665" s="2" t="s">
        <v>3043</v>
      </c>
      <c r="F665" s="67">
        <v>42222</v>
      </c>
      <c r="G665" s="3">
        <f t="shared" si="109"/>
        <v>8</v>
      </c>
      <c r="H665" s="3">
        <f t="shared" si="111"/>
        <v>2015</v>
      </c>
      <c r="I665" s="19">
        <v>0.72916666666666696</v>
      </c>
      <c r="J665" s="20">
        <f t="shared" si="110"/>
        <v>17</v>
      </c>
      <c r="K665" s="5" t="str">
        <f t="shared" si="112"/>
        <v>ja</v>
      </c>
      <c r="L665" s="5" t="s">
        <v>91</v>
      </c>
      <c r="M665" s="6" t="s">
        <v>139</v>
      </c>
      <c r="N665" s="5">
        <v>48</v>
      </c>
      <c r="O665" s="17" t="s">
        <v>126</v>
      </c>
      <c r="P665" s="17" t="s">
        <v>3044</v>
      </c>
      <c r="R665" s="6" t="s">
        <v>77</v>
      </c>
      <c r="T665" s="6" t="s">
        <v>202</v>
      </c>
      <c r="BE665" s="23" t="str">
        <f t="shared" si="113"/>
        <v>EMF nein</v>
      </c>
      <c r="BF665" s="23" t="str">
        <f t="shared" si="114"/>
        <v/>
      </c>
      <c r="BG665" s="23" t="str">
        <f t="shared" si="115"/>
        <v/>
      </c>
      <c r="BH665" s="23">
        <f t="shared" si="116"/>
        <v>0</v>
      </c>
      <c r="BO665" s="2" t="s">
        <v>3045</v>
      </c>
      <c r="BP665" s="3">
        <v>1</v>
      </c>
      <c r="BQ665" s="2" t="s">
        <v>3046</v>
      </c>
    </row>
    <row r="666" spans="1:69" ht="16.149999999999999" customHeight="1" x14ac:dyDescent="0.25">
      <c r="A666" s="16">
        <v>665</v>
      </c>
      <c r="B666" s="17" t="s">
        <v>135</v>
      </c>
      <c r="C666" s="48" t="s">
        <v>3047</v>
      </c>
      <c r="D666" s="2" t="s">
        <v>158</v>
      </c>
      <c r="E666" s="2" t="s">
        <v>1075</v>
      </c>
      <c r="F666" s="67">
        <v>42038</v>
      </c>
      <c r="G666" s="3">
        <f t="shared" si="109"/>
        <v>2</v>
      </c>
      <c r="H666" s="3">
        <f t="shared" si="111"/>
        <v>2015</v>
      </c>
      <c r="I666" s="19">
        <v>0.71875</v>
      </c>
      <c r="J666" s="20">
        <f t="shared" si="110"/>
        <v>17</v>
      </c>
      <c r="K666" s="5" t="str">
        <f t="shared" si="112"/>
        <v>ja</v>
      </c>
      <c r="L666" s="5" t="s">
        <v>91</v>
      </c>
      <c r="M666" s="6" t="s">
        <v>139</v>
      </c>
      <c r="N666" s="5">
        <v>55</v>
      </c>
      <c r="O666" s="17" t="s">
        <v>126</v>
      </c>
      <c r="P666" s="17" t="s">
        <v>3048</v>
      </c>
      <c r="R666" s="6" t="s">
        <v>77</v>
      </c>
      <c r="S666" s="2" t="s">
        <v>132</v>
      </c>
      <c r="T666" s="22" t="s">
        <v>79</v>
      </c>
      <c r="X666" s="2">
        <v>1210</v>
      </c>
      <c r="Y666" s="2" t="s">
        <v>81</v>
      </c>
      <c r="Z666" s="2" t="s">
        <v>84</v>
      </c>
      <c r="AA666" s="2">
        <v>1210</v>
      </c>
      <c r="AB666" s="2" t="s">
        <v>81</v>
      </c>
      <c r="AC666" s="2" t="s">
        <v>84</v>
      </c>
      <c r="AD666" s="2">
        <v>1210</v>
      </c>
      <c r="AE666" s="2" t="s">
        <v>81</v>
      </c>
      <c r="AF666" s="2" t="s">
        <v>84</v>
      </c>
      <c r="AJ666" s="2">
        <v>1870</v>
      </c>
      <c r="AK666" s="2" t="s">
        <v>81</v>
      </c>
      <c r="AL666" s="2" t="s">
        <v>84</v>
      </c>
      <c r="AM666" s="2">
        <v>1870</v>
      </c>
      <c r="AN666" s="2" t="s">
        <v>81</v>
      </c>
      <c r="AO666" s="2" t="s">
        <v>84</v>
      </c>
      <c r="AP666" s="2">
        <v>1870</v>
      </c>
      <c r="AQ666" s="2" t="s">
        <v>81</v>
      </c>
      <c r="AR666" s="2" t="s">
        <v>84</v>
      </c>
      <c r="BE666" s="23" t="str">
        <f t="shared" si="113"/>
        <v>EMF ja</v>
      </c>
      <c r="BF666" s="23">
        <f t="shared" si="114"/>
        <v>1800</v>
      </c>
      <c r="BG666" s="23" t="str">
        <f t="shared" si="115"/>
        <v>500+m</v>
      </c>
      <c r="BH666" s="23">
        <f t="shared" si="116"/>
        <v>1</v>
      </c>
      <c r="BI666" s="2" t="s">
        <v>162</v>
      </c>
      <c r="BJ666" s="2">
        <v>1800</v>
      </c>
      <c r="BO666" s="2" t="s">
        <v>3049</v>
      </c>
      <c r="BP666" s="3">
        <v>1</v>
      </c>
      <c r="BQ666" s="2" t="s">
        <v>3050</v>
      </c>
    </row>
    <row r="667" spans="1:69" ht="16.149999999999999" customHeight="1" x14ac:dyDescent="0.25">
      <c r="A667" s="16">
        <v>666</v>
      </c>
      <c r="B667" s="17" t="s">
        <v>135</v>
      </c>
      <c r="C667" s="48" t="s">
        <v>3051</v>
      </c>
      <c r="D667" s="2" t="s">
        <v>124</v>
      </c>
      <c r="E667" s="2" t="s">
        <v>3052</v>
      </c>
      <c r="F667" s="67">
        <v>43074</v>
      </c>
      <c r="G667" s="3">
        <f t="shared" si="109"/>
        <v>12</v>
      </c>
      <c r="H667" s="3">
        <f t="shared" si="111"/>
        <v>2017</v>
      </c>
      <c r="I667" s="19">
        <v>0.26041666666666702</v>
      </c>
      <c r="J667" s="20">
        <f t="shared" ref="J667:J672" si="117">IF(I667&lt;&gt;"",HOUR(I667),"")</f>
        <v>6</v>
      </c>
      <c r="K667" s="5" t="str">
        <f t="shared" si="112"/>
        <v>ja</v>
      </c>
      <c r="L667" s="5" t="s">
        <v>91</v>
      </c>
      <c r="M667" s="6" t="s">
        <v>139</v>
      </c>
      <c r="N667" s="5">
        <v>54</v>
      </c>
      <c r="O667" s="17" t="s">
        <v>75</v>
      </c>
      <c r="P667" s="17" t="s">
        <v>3053</v>
      </c>
      <c r="R667" s="6" t="s">
        <v>77</v>
      </c>
      <c r="T667" s="22"/>
      <c r="U667" s="2" t="s">
        <v>100</v>
      </c>
      <c r="V667" s="2" t="s">
        <v>79</v>
      </c>
      <c r="X667" s="2">
        <v>335</v>
      </c>
      <c r="Y667" s="2" t="s">
        <v>81</v>
      </c>
      <c r="Z667" s="2" t="s">
        <v>168</v>
      </c>
      <c r="AA667" s="2">
        <v>335</v>
      </c>
      <c r="AB667" s="2" t="s">
        <v>81</v>
      </c>
      <c r="AC667" s="2" t="s">
        <v>168</v>
      </c>
      <c r="AD667" s="2">
        <v>335</v>
      </c>
      <c r="AE667" s="2" t="s">
        <v>81</v>
      </c>
      <c r="AF667" s="2" t="s">
        <v>168</v>
      </c>
      <c r="AJ667" s="2">
        <v>100</v>
      </c>
      <c r="AK667" s="2" t="s">
        <v>94</v>
      </c>
      <c r="AL667" s="2" t="s">
        <v>168</v>
      </c>
      <c r="BE667" s="23" t="str">
        <f t="shared" si="113"/>
        <v>EMF nein</v>
      </c>
      <c r="BF667" s="23" t="str">
        <f t="shared" si="114"/>
        <v/>
      </c>
      <c r="BG667" s="23" t="str">
        <f t="shared" si="115"/>
        <v/>
      </c>
      <c r="BH667" s="23">
        <f t="shared" si="116"/>
        <v>0</v>
      </c>
      <c r="BO667" s="2" t="s">
        <v>3054</v>
      </c>
      <c r="BP667" s="3">
        <v>1</v>
      </c>
      <c r="BQ667" s="2" t="s">
        <v>3055</v>
      </c>
    </row>
    <row r="668" spans="1:69" ht="16.149999999999999" customHeight="1" x14ac:dyDescent="0.25">
      <c r="A668" s="16">
        <v>667</v>
      </c>
      <c r="B668" s="17" t="s">
        <v>69</v>
      </c>
      <c r="C668" s="48" t="s">
        <v>589</v>
      </c>
      <c r="D668" s="2" t="s">
        <v>71</v>
      </c>
      <c r="E668" s="2" t="s">
        <v>2644</v>
      </c>
      <c r="F668" s="67">
        <v>43073</v>
      </c>
      <c r="G668" s="3">
        <f t="shared" si="109"/>
        <v>12</v>
      </c>
      <c r="H668" s="3">
        <f t="shared" si="111"/>
        <v>2017</v>
      </c>
      <c r="I668" s="19">
        <v>0.68055555555555503</v>
      </c>
      <c r="J668" s="20">
        <f t="shared" si="117"/>
        <v>16</v>
      </c>
      <c r="K668" s="5" t="str">
        <f t="shared" si="112"/>
        <v>ja</v>
      </c>
      <c r="L668" s="5" t="s">
        <v>91</v>
      </c>
      <c r="M668" s="6" t="s">
        <v>74</v>
      </c>
      <c r="N668" s="5">
        <v>57</v>
      </c>
      <c r="O668" s="17" t="s">
        <v>126</v>
      </c>
      <c r="P668" s="17" t="s">
        <v>3056</v>
      </c>
      <c r="R668" s="6" t="s">
        <v>77</v>
      </c>
      <c r="S668" s="2" t="s">
        <v>78</v>
      </c>
      <c r="T668" s="6" t="s">
        <v>154</v>
      </c>
      <c r="U668" s="2" t="s">
        <v>74</v>
      </c>
      <c r="X668" s="2">
        <v>562</v>
      </c>
      <c r="Y668" s="2" t="s">
        <v>83</v>
      </c>
      <c r="Z668" s="2" t="s">
        <v>82</v>
      </c>
      <c r="AA668" s="2">
        <v>562</v>
      </c>
      <c r="AB668" s="2" t="s">
        <v>83</v>
      </c>
      <c r="AC668" s="2" t="s">
        <v>82</v>
      </c>
      <c r="AD668" s="2">
        <v>562</v>
      </c>
      <c r="AE668" s="2" t="s">
        <v>83</v>
      </c>
      <c r="AF668" s="2" t="s">
        <v>82</v>
      </c>
      <c r="AJ668" s="2">
        <v>603</v>
      </c>
      <c r="AK668" s="2" t="s">
        <v>81</v>
      </c>
      <c r="AL668" s="2" t="s">
        <v>84</v>
      </c>
      <c r="AO668" s="2" t="s">
        <v>82</v>
      </c>
      <c r="AP668" s="2">
        <v>603</v>
      </c>
      <c r="AQ668" s="2" t="s">
        <v>81</v>
      </c>
      <c r="AR668" s="2" t="s">
        <v>84</v>
      </c>
      <c r="BE668" s="23" t="str">
        <f t="shared" si="113"/>
        <v>EMF nein</v>
      </c>
      <c r="BF668" s="23" t="str">
        <f t="shared" si="114"/>
        <v/>
      </c>
      <c r="BG668" s="23" t="str">
        <f t="shared" si="115"/>
        <v/>
      </c>
      <c r="BH668" s="23">
        <f t="shared" si="116"/>
        <v>0</v>
      </c>
      <c r="BO668" s="2" t="s">
        <v>3057</v>
      </c>
      <c r="BP668" s="3">
        <v>1</v>
      </c>
      <c r="BQ668" s="2" t="s">
        <v>3058</v>
      </c>
    </row>
    <row r="669" spans="1:69" ht="16.149999999999999" customHeight="1" x14ac:dyDescent="0.25">
      <c r="A669" s="16">
        <v>668</v>
      </c>
      <c r="B669" s="17" t="s">
        <v>135</v>
      </c>
      <c r="C669" s="48" t="s">
        <v>1236</v>
      </c>
      <c r="D669" s="2" t="s">
        <v>89</v>
      </c>
      <c r="E669" s="2" t="s">
        <v>1916</v>
      </c>
      <c r="F669" s="67">
        <v>42038</v>
      </c>
      <c r="G669" s="3">
        <f t="shared" si="109"/>
        <v>2</v>
      </c>
      <c r="H669" s="3">
        <f t="shared" si="111"/>
        <v>2015</v>
      </c>
      <c r="I669" s="19">
        <v>0.47916666666666702</v>
      </c>
      <c r="J669" s="20">
        <f t="shared" si="117"/>
        <v>11</v>
      </c>
      <c r="K669" s="5" t="str">
        <f t="shared" si="112"/>
        <v>ja</v>
      </c>
      <c r="L669" s="5" t="s">
        <v>91</v>
      </c>
      <c r="M669" s="6" t="s">
        <v>139</v>
      </c>
      <c r="N669" s="5">
        <v>30</v>
      </c>
      <c r="O669" s="17" t="s">
        <v>75</v>
      </c>
      <c r="P669" s="17" t="s">
        <v>3059</v>
      </c>
      <c r="R669" s="6" t="s">
        <v>77</v>
      </c>
      <c r="T669" s="22"/>
      <c r="U669" s="2" t="s">
        <v>139</v>
      </c>
      <c r="X669" s="2">
        <v>80</v>
      </c>
      <c r="Y669" s="2" t="s">
        <v>81</v>
      </c>
      <c r="Z669" s="2" t="s">
        <v>82</v>
      </c>
      <c r="AA669" s="2">
        <v>80</v>
      </c>
      <c r="AB669" s="2" t="s">
        <v>81</v>
      </c>
      <c r="AC669" s="2" t="s">
        <v>82</v>
      </c>
      <c r="AD669" s="2">
        <v>80</v>
      </c>
      <c r="AE669" s="2" t="s">
        <v>81</v>
      </c>
      <c r="AF669" s="2" t="s">
        <v>82</v>
      </c>
      <c r="BE669" s="23" t="str">
        <f t="shared" si="113"/>
        <v>EMF nein</v>
      </c>
      <c r="BF669" s="23" t="str">
        <f t="shared" si="114"/>
        <v/>
      </c>
      <c r="BG669" s="23" t="str">
        <f t="shared" si="115"/>
        <v/>
      </c>
      <c r="BH669" s="23">
        <f t="shared" si="116"/>
        <v>0</v>
      </c>
      <c r="BO669" s="2" t="s">
        <v>3060</v>
      </c>
      <c r="BP669" s="3">
        <v>1</v>
      </c>
      <c r="BQ669" s="2" t="s">
        <v>3061</v>
      </c>
    </row>
    <row r="670" spans="1:69" ht="16.149999999999999" customHeight="1" x14ac:dyDescent="0.25">
      <c r="A670" s="16">
        <v>669</v>
      </c>
      <c r="B670" s="17" t="s">
        <v>135</v>
      </c>
      <c r="C670" s="48" t="s">
        <v>3062</v>
      </c>
      <c r="D670" s="2" t="s">
        <v>137</v>
      </c>
      <c r="E670" s="2" t="s">
        <v>3063</v>
      </c>
      <c r="F670" s="67">
        <v>42044</v>
      </c>
      <c r="G670" s="3">
        <f t="shared" si="109"/>
        <v>2</v>
      </c>
      <c r="H670" s="3">
        <f t="shared" si="111"/>
        <v>2015</v>
      </c>
      <c r="I670" s="19">
        <v>0.35416666666666702</v>
      </c>
      <c r="J670" s="20">
        <f t="shared" si="117"/>
        <v>8</v>
      </c>
      <c r="K670" s="5" t="str">
        <f t="shared" si="112"/>
        <v>ja</v>
      </c>
      <c r="L670" s="5" t="s">
        <v>91</v>
      </c>
      <c r="M670" s="6" t="s">
        <v>139</v>
      </c>
      <c r="N670" s="5">
        <v>36</v>
      </c>
      <c r="O670" s="2" t="s">
        <v>140</v>
      </c>
      <c r="P670" s="17" t="s">
        <v>3064</v>
      </c>
      <c r="R670" s="6" t="s">
        <v>77</v>
      </c>
      <c r="T670" s="6" t="s">
        <v>108</v>
      </c>
      <c r="U670" s="2" t="s">
        <v>139</v>
      </c>
      <c r="X670" s="2">
        <v>200</v>
      </c>
      <c r="Y670" s="2" t="s">
        <v>94</v>
      </c>
      <c r="Z670" s="2" t="s">
        <v>82</v>
      </c>
      <c r="AA670" s="2">
        <v>200</v>
      </c>
      <c r="AB670" s="2" t="s">
        <v>94</v>
      </c>
      <c r="AC670" s="2" t="s">
        <v>82</v>
      </c>
      <c r="AD670" s="2">
        <v>200</v>
      </c>
      <c r="AE670" s="2" t="s">
        <v>94</v>
      </c>
      <c r="AF670" s="2" t="s">
        <v>82</v>
      </c>
      <c r="BE670" s="23" t="str">
        <f t="shared" si="113"/>
        <v>EMF nein</v>
      </c>
      <c r="BF670" s="23" t="str">
        <f t="shared" si="114"/>
        <v/>
      </c>
      <c r="BG670" s="23" t="str">
        <f t="shared" si="115"/>
        <v/>
      </c>
      <c r="BH670" s="23">
        <f t="shared" si="116"/>
        <v>0</v>
      </c>
      <c r="BO670" s="2" t="s">
        <v>3065</v>
      </c>
      <c r="BP670" s="3">
        <v>1</v>
      </c>
      <c r="BQ670" s="2" t="s">
        <v>3066</v>
      </c>
    </row>
    <row r="671" spans="1:69" ht="16.149999999999999" customHeight="1" x14ac:dyDescent="0.25">
      <c r="A671" s="16">
        <v>670</v>
      </c>
      <c r="B671" s="17" t="s">
        <v>135</v>
      </c>
      <c r="C671" s="48" t="s">
        <v>2057</v>
      </c>
      <c r="D671" s="2" t="s">
        <v>137</v>
      </c>
      <c r="E671" s="2" t="s">
        <v>1075</v>
      </c>
      <c r="F671" s="67">
        <v>42079</v>
      </c>
      <c r="G671" s="3">
        <f t="shared" si="109"/>
        <v>3</v>
      </c>
      <c r="H671" s="3">
        <f t="shared" si="111"/>
        <v>2015</v>
      </c>
      <c r="I671" s="19">
        <v>0.55555555555555602</v>
      </c>
      <c r="J671" s="20">
        <f t="shared" si="117"/>
        <v>13</v>
      </c>
      <c r="K671" s="5" t="str">
        <f t="shared" si="112"/>
        <v>ja</v>
      </c>
      <c r="L671" s="5" t="s">
        <v>91</v>
      </c>
      <c r="M671" s="6" t="s">
        <v>139</v>
      </c>
      <c r="N671" s="5">
        <v>61</v>
      </c>
      <c r="O671" s="17" t="s">
        <v>75</v>
      </c>
      <c r="P671" s="17" t="s">
        <v>3067</v>
      </c>
      <c r="R671" s="6" t="s">
        <v>77</v>
      </c>
      <c r="T671" s="22"/>
      <c r="U671" s="2" t="s">
        <v>115</v>
      </c>
      <c r="V671" s="2" t="s">
        <v>108</v>
      </c>
      <c r="X671" s="2">
        <v>60</v>
      </c>
      <c r="Y671" s="2" t="s">
        <v>83</v>
      </c>
      <c r="Z671" s="2" t="s">
        <v>82</v>
      </c>
      <c r="AA671" s="2">
        <v>60</v>
      </c>
      <c r="AB671" s="2" t="s">
        <v>81</v>
      </c>
      <c r="AC671" s="2" t="s">
        <v>82</v>
      </c>
      <c r="AD671" s="2">
        <v>60</v>
      </c>
      <c r="AE671" s="2" t="s">
        <v>83</v>
      </c>
      <c r="AF671" s="2" t="s">
        <v>82</v>
      </c>
      <c r="BE671" s="23" t="str">
        <f t="shared" si="113"/>
        <v>EMF nein</v>
      </c>
      <c r="BF671" s="23" t="str">
        <f t="shared" si="114"/>
        <v/>
      </c>
      <c r="BG671" s="23" t="str">
        <f t="shared" si="115"/>
        <v/>
      </c>
      <c r="BH671" s="23">
        <f t="shared" si="116"/>
        <v>0</v>
      </c>
      <c r="BO671" s="2" t="s">
        <v>3068</v>
      </c>
      <c r="BP671" s="3">
        <v>1</v>
      </c>
      <c r="BQ671" s="2" t="s">
        <v>3069</v>
      </c>
    </row>
    <row r="672" spans="1:69" ht="16.149999999999999" customHeight="1" x14ac:dyDescent="0.25">
      <c r="A672" s="16">
        <v>671</v>
      </c>
      <c r="B672" s="17" t="s">
        <v>135</v>
      </c>
      <c r="C672" s="48" t="s">
        <v>1948</v>
      </c>
      <c r="D672" s="2" t="s">
        <v>124</v>
      </c>
      <c r="E672" s="2" t="s">
        <v>974</v>
      </c>
      <c r="F672" s="67">
        <v>42128</v>
      </c>
      <c r="G672" s="3">
        <f t="shared" si="109"/>
        <v>5</v>
      </c>
      <c r="H672" s="3">
        <f t="shared" si="111"/>
        <v>2015</v>
      </c>
      <c r="I672" s="19">
        <v>0.3125</v>
      </c>
      <c r="J672" s="20">
        <f t="shared" si="117"/>
        <v>7</v>
      </c>
      <c r="K672" s="5" t="str">
        <f t="shared" si="112"/>
        <v>ja</v>
      </c>
      <c r="L672" s="5" t="s">
        <v>91</v>
      </c>
      <c r="M672" s="6" t="s">
        <v>139</v>
      </c>
      <c r="N672" s="5">
        <v>57</v>
      </c>
      <c r="O672" s="17" t="s">
        <v>75</v>
      </c>
      <c r="P672" s="17" t="s">
        <v>3070</v>
      </c>
      <c r="T672" s="22"/>
      <c r="U672" s="2" t="s">
        <v>115</v>
      </c>
      <c r="V672" s="2" t="s">
        <v>79</v>
      </c>
      <c r="X672" s="2">
        <v>450</v>
      </c>
      <c r="Y672" s="2" t="s">
        <v>83</v>
      </c>
      <c r="Z672" s="2" t="s">
        <v>84</v>
      </c>
      <c r="AA672" s="2">
        <v>450</v>
      </c>
      <c r="AB672" s="2" t="s">
        <v>81</v>
      </c>
      <c r="AC672" s="2" t="s">
        <v>84</v>
      </c>
      <c r="AD672" s="2">
        <v>450</v>
      </c>
      <c r="BE672" s="23" t="str">
        <f t="shared" si="113"/>
        <v>EMF ja</v>
      </c>
      <c r="BF672" s="23">
        <f t="shared" si="114"/>
        <v>180</v>
      </c>
      <c r="BG672" s="23" t="str">
        <f t="shared" si="115"/>
        <v>100-499m</v>
      </c>
      <c r="BH672" s="23">
        <f t="shared" si="116"/>
        <v>1</v>
      </c>
      <c r="BI672" s="2" t="s">
        <v>162</v>
      </c>
      <c r="BJ672" s="2">
        <v>180</v>
      </c>
      <c r="BO672" s="2" t="s">
        <v>3071</v>
      </c>
      <c r="BP672" s="3">
        <v>1</v>
      </c>
      <c r="BQ672" s="2" t="s">
        <v>3072</v>
      </c>
    </row>
    <row r="673" spans="1:69" ht="16.149999999999999" customHeight="1" x14ac:dyDescent="0.25">
      <c r="A673" s="69">
        <v>672</v>
      </c>
      <c r="B673" s="17" t="s">
        <v>211</v>
      </c>
      <c r="C673" s="49" t="s">
        <v>3073</v>
      </c>
      <c r="D673" s="2" t="s">
        <v>124</v>
      </c>
      <c r="E673" s="2" t="s">
        <v>3074</v>
      </c>
      <c r="F673" s="67">
        <v>43075</v>
      </c>
      <c r="G673" s="3">
        <f t="shared" si="109"/>
        <v>12</v>
      </c>
      <c r="H673" s="3">
        <f t="shared" si="111"/>
        <v>2017</v>
      </c>
      <c r="I673" s="19">
        <v>0.72569444444444398</v>
      </c>
      <c r="J673" s="20">
        <v>17</v>
      </c>
      <c r="K673" s="5" t="str">
        <f t="shared" si="112"/>
        <v>ja</v>
      </c>
      <c r="L673" s="5" t="s">
        <v>91</v>
      </c>
      <c r="M673" s="6" t="s">
        <v>74</v>
      </c>
      <c r="N673" s="5">
        <v>64</v>
      </c>
      <c r="O673" s="17" t="s">
        <v>126</v>
      </c>
      <c r="P673" s="17" t="s">
        <v>3075</v>
      </c>
      <c r="R673" s="6" t="s">
        <v>77</v>
      </c>
      <c r="T673" s="22"/>
      <c r="U673" s="2" t="s">
        <v>115</v>
      </c>
      <c r="V673" s="2" t="s">
        <v>108</v>
      </c>
      <c r="X673" s="2">
        <v>439</v>
      </c>
      <c r="Y673" s="2" t="s">
        <v>81</v>
      </c>
      <c r="Z673" s="2" t="s">
        <v>84</v>
      </c>
      <c r="AA673" s="2">
        <v>439</v>
      </c>
      <c r="AB673" s="2" t="s">
        <v>81</v>
      </c>
      <c r="AC673" s="2" t="s">
        <v>84</v>
      </c>
      <c r="AD673" s="2">
        <v>439</v>
      </c>
      <c r="AE673" s="2" t="s">
        <v>81</v>
      </c>
      <c r="AF673" s="2" t="s">
        <v>84</v>
      </c>
      <c r="AJ673" s="2">
        <v>451</v>
      </c>
      <c r="AK673" s="2" t="s">
        <v>83</v>
      </c>
      <c r="AL673" s="2" t="s">
        <v>84</v>
      </c>
      <c r="AM673" s="2">
        <v>451</v>
      </c>
      <c r="AN673" s="2" t="s">
        <v>81</v>
      </c>
      <c r="AO673" s="2" t="s">
        <v>84</v>
      </c>
      <c r="AP673" s="2">
        <v>451</v>
      </c>
      <c r="AQ673" s="2" t="s">
        <v>81</v>
      </c>
      <c r="AR673" s="2" t="s">
        <v>84</v>
      </c>
      <c r="BE673" s="23" t="str">
        <f t="shared" si="113"/>
        <v>EMF nein</v>
      </c>
      <c r="BF673" s="23" t="str">
        <f t="shared" si="114"/>
        <v/>
      </c>
      <c r="BG673" s="23" t="str">
        <f t="shared" si="115"/>
        <v/>
      </c>
      <c r="BH673" s="23">
        <f t="shared" si="116"/>
        <v>0</v>
      </c>
      <c r="BO673" s="2" t="s">
        <v>3076</v>
      </c>
      <c r="BP673" s="3">
        <v>1</v>
      </c>
      <c r="BQ673" s="2" t="s">
        <v>3077</v>
      </c>
    </row>
    <row r="674" spans="1:69" ht="16.149999999999999" customHeight="1" x14ac:dyDescent="0.25">
      <c r="A674" s="16">
        <v>673</v>
      </c>
      <c r="B674" s="17" t="s">
        <v>69</v>
      </c>
      <c r="C674" s="402" t="s">
        <v>3078</v>
      </c>
      <c r="D674" s="2" t="s">
        <v>206</v>
      </c>
      <c r="E674" s="2" t="s">
        <v>3079</v>
      </c>
      <c r="F674" s="72">
        <v>43074</v>
      </c>
      <c r="G674" s="3">
        <f t="shared" si="109"/>
        <v>12</v>
      </c>
      <c r="H674" s="3">
        <f t="shared" si="111"/>
        <v>2017</v>
      </c>
      <c r="I674" s="19">
        <v>0.70486111111111105</v>
      </c>
      <c r="J674" s="20">
        <f t="shared" ref="J674:J737" si="118">IF(I674&lt;&gt;"",HOUR(I674),"")</f>
        <v>16</v>
      </c>
      <c r="K674" s="5" t="str">
        <f t="shared" si="112"/>
        <v>ja</v>
      </c>
      <c r="L674" s="5" t="s">
        <v>91</v>
      </c>
      <c r="M674" s="6" t="s">
        <v>74</v>
      </c>
      <c r="N674" s="5">
        <v>70</v>
      </c>
      <c r="O674" s="6" t="s">
        <v>101</v>
      </c>
      <c r="P674" s="17" t="s">
        <v>3080</v>
      </c>
      <c r="R674" s="6" t="s">
        <v>77</v>
      </c>
      <c r="S674" s="2" t="s">
        <v>132</v>
      </c>
      <c r="T674" s="22"/>
      <c r="X674" s="2" t="s">
        <v>109</v>
      </c>
      <c r="Y674" s="2" t="s">
        <v>109</v>
      </c>
      <c r="Z674" s="2" t="s">
        <v>109</v>
      </c>
      <c r="AA674" s="2" t="s">
        <v>109</v>
      </c>
      <c r="AB674" s="2" t="s">
        <v>109</v>
      </c>
      <c r="AC674" s="2" t="s">
        <v>109</v>
      </c>
      <c r="AD674" s="2" t="s">
        <v>109</v>
      </c>
      <c r="AE674" s="2" t="s">
        <v>109</v>
      </c>
      <c r="AF674" s="2" t="s">
        <v>109</v>
      </c>
      <c r="AJ674" s="392" t="s">
        <v>109</v>
      </c>
      <c r="AK674" s="392" t="s">
        <v>109</v>
      </c>
      <c r="AL674" s="392" t="s">
        <v>109</v>
      </c>
      <c r="AM674" s="392" t="s">
        <v>109</v>
      </c>
      <c r="AN674" s="392" t="s">
        <v>109</v>
      </c>
      <c r="AO674" s="392" t="s">
        <v>109</v>
      </c>
      <c r="AP674" s="392" t="s">
        <v>109</v>
      </c>
      <c r="AQ674" s="392" t="s">
        <v>109</v>
      </c>
      <c r="AR674" s="392" t="s">
        <v>109</v>
      </c>
      <c r="AV674" s="392" t="s">
        <v>109</v>
      </c>
      <c r="AW674" s="392" t="s">
        <v>109</v>
      </c>
      <c r="AX674" s="392" t="s">
        <v>109</v>
      </c>
      <c r="AY674" s="392" t="s">
        <v>109</v>
      </c>
      <c r="AZ674" s="392" t="s">
        <v>109</v>
      </c>
      <c r="BA674" s="392" t="s">
        <v>109</v>
      </c>
      <c r="BB674" s="392" t="s">
        <v>109</v>
      </c>
      <c r="BC674" s="392" t="s">
        <v>109</v>
      </c>
      <c r="BD674" s="392" t="s">
        <v>109</v>
      </c>
      <c r="BE674" s="23" t="str">
        <f t="shared" si="113"/>
        <v>EMF ja</v>
      </c>
      <c r="BF674" s="23">
        <f t="shared" si="114"/>
        <v>3600</v>
      </c>
      <c r="BG674" s="23" t="str">
        <f t="shared" si="115"/>
        <v>500+m</v>
      </c>
      <c r="BH674" s="23">
        <f t="shared" si="116"/>
        <v>1</v>
      </c>
      <c r="BI674" s="2" t="s">
        <v>162</v>
      </c>
      <c r="BJ674" s="2">
        <v>3600</v>
      </c>
      <c r="BO674" s="2" t="s">
        <v>21924</v>
      </c>
      <c r="BP674" s="3">
        <v>1</v>
      </c>
      <c r="BQ674" s="2" t="s">
        <v>3081</v>
      </c>
    </row>
    <row r="675" spans="1:69" ht="16.149999999999999" customHeight="1" x14ac:dyDescent="0.25">
      <c r="A675" s="16">
        <v>674</v>
      </c>
      <c r="B675" s="17" t="s">
        <v>211</v>
      </c>
      <c r="C675" s="48" t="s">
        <v>3082</v>
      </c>
      <c r="D675" s="2" t="s">
        <v>124</v>
      </c>
      <c r="E675" s="2" t="s">
        <v>3083</v>
      </c>
      <c r="F675" s="67">
        <v>43075</v>
      </c>
      <c r="G675" s="3">
        <f t="shared" si="109"/>
        <v>12</v>
      </c>
      <c r="H675" s="3">
        <f t="shared" si="111"/>
        <v>2017</v>
      </c>
      <c r="I675" s="19">
        <v>0.33333333333333298</v>
      </c>
      <c r="J675" s="20">
        <f t="shared" si="118"/>
        <v>8</v>
      </c>
      <c r="K675" s="5" t="str">
        <f t="shared" si="112"/>
        <v>ja</v>
      </c>
      <c r="L675" s="5" t="s">
        <v>91</v>
      </c>
      <c r="M675" s="6" t="s">
        <v>74</v>
      </c>
      <c r="N675" s="5">
        <v>62</v>
      </c>
      <c r="O675" s="17" t="s">
        <v>75</v>
      </c>
      <c r="P675" s="17" t="s">
        <v>3084</v>
      </c>
      <c r="R675" s="6" t="s">
        <v>77</v>
      </c>
      <c r="T675" s="22"/>
      <c r="U675" s="2" t="s">
        <v>74</v>
      </c>
      <c r="X675" s="2">
        <v>62</v>
      </c>
      <c r="Y675" s="2" t="s">
        <v>81</v>
      </c>
      <c r="Z675" s="2" t="s">
        <v>82</v>
      </c>
      <c r="AD675" s="2">
        <v>62</v>
      </c>
      <c r="AE675" s="2" t="s">
        <v>81</v>
      </c>
      <c r="AF675" s="2" t="s">
        <v>82</v>
      </c>
      <c r="AM675" s="2">
        <v>75</v>
      </c>
      <c r="AN675" s="2" t="s">
        <v>81</v>
      </c>
      <c r="AO675" s="2" t="s">
        <v>82</v>
      </c>
      <c r="AV675" s="2">
        <v>280</v>
      </c>
      <c r="AW675" s="2" t="s">
        <v>81</v>
      </c>
      <c r="AX675" s="2" t="s">
        <v>84</v>
      </c>
      <c r="BB675" s="2">
        <v>280</v>
      </c>
      <c r="BC675" s="2" t="s">
        <v>83</v>
      </c>
      <c r="BD675" s="2" t="s">
        <v>84</v>
      </c>
      <c r="BE675" s="23" t="str">
        <f t="shared" si="113"/>
        <v>EMF nein</v>
      </c>
      <c r="BF675" s="23" t="str">
        <f t="shared" si="114"/>
        <v/>
      </c>
      <c r="BG675" s="23" t="str">
        <f t="shared" si="115"/>
        <v/>
      </c>
      <c r="BH675" s="23">
        <f t="shared" si="116"/>
        <v>0</v>
      </c>
      <c r="BO675" s="2" t="s">
        <v>3085</v>
      </c>
      <c r="BP675" s="3">
        <v>1</v>
      </c>
      <c r="BQ675" s="2" t="s">
        <v>3086</v>
      </c>
    </row>
    <row r="676" spans="1:69" ht="16.149999999999999" customHeight="1" x14ac:dyDescent="0.25">
      <c r="A676" s="16">
        <v>675</v>
      </c>
      <c r="B676" s="17" t="s">
        <v>211</v>
      </c>
      <c r="C676" s="48" t="s">
        <v>1213</v>
      </c>
      <c r="D676" s="2" t="s">
        <v>896</v>
      </c>
      <c r="E676" s="2" t="s">
        <v>2150</v>
      </c>
      <c r="F676" s="67">
        <v>43076</v>
      </c>
      <c r="G676" s="3">
        <f t="shared" si="109"/>
        <v>12</v>
      </c>
      <c r="H676" s="3">
        <f t="shared" si="111"/>
        <v>2017</v>
      </c>
      <c r="I676" s="19">
        <v>0.32638888888888901</v>
      </c>
      <c r="J676" s="20">
        <f t="shared" si="118"/>
        <v>7</v>
      </c>
      <c r="K676" s="5" t="str">
        <f t="shared" si="112"/>
        <v>ja</v>
      </c>
      <c r="L676" s="5" t="s">
        <v>91</v>
      </c>
      <c r="M676" s="6" t="s">
        <v>115</v>
      </c>
      <c r="N676" s="5">
        <v>59</v>
      </c>
      <c r="O676" s="17" t="s">
        <v>75</v>
      </c>
      <c r="P676" s="17" t="s">
        <v>3087</v>
      </c>
      <c r="R676" s="6" t="s">
        <v>77</v>
      </c>
      <c r="T676" s="22"/>
      <c r="BE676" s="23" t="str">
        <f t="shared" si="113"/>
        <v>EMF nein</v>
      </c>
      <c r="BF676" s="23" t="str">
        <f t="shared" si="114"/>
        <v/>
      </c>
      <c r="BG676" s="23" t="str">
        <f t="shared" si="115"/>
        <v/>
      </c>
      <c r="BH676" s="23">
        <f t="shared" si="116"/>
        <v>0</v>
      </c>
      <c r="BO676" s="2" t="s">
        <v>3088</v>
      </c>
      <c r="BP676" s="3">
        <v>1</v>
      </c>
      <c r="BQ676" s="2" t="s">
        <v>3089</v>
      </c>
    </row>
    <row r="677" spans="1:69" ht="16.149999999999999" customHeight="1" x14ac:dyDescent="0.25">
      <c r="A677" s="16">
        <v>676</v>
      </c>
      <c r="B677" s="17" t="s">
        <v>211</v>
      </c>
      <c r="C677" s="48" t="s">
        <v>3090</v>
      </c>
      <c r="D677" s="2" t="s">
        <v>124</v>
      </c>
      <c r="E677" s="2" t="s">
        <v>3091</v>
      </c>
      <c r="F677" s="67">
        <v>43076</v>
      </c>
      <c r="G677" s="3">
        <f t="shared" si="109"/>
        <v>12</v>
      </c>
      <c r="H677" s="3">
        <f t="shared" si="111"/>
        <v>2017</v>
      </c>
      <c r="I677" s="19">
        <v>0.50347222222222199</v>
      </c>
      <c r="J677" s="20">
        <f t="shared" si="118"/>
        <v>12</v>
      </c>
      <c r="K677" s="5" t="str">
        <f t="shared" si="112"/>
        <v>ja</v>
      </c>
      <c r="L677" s="5" t="s">
        <v>91</v>
      </c>
      <c r="M677" s="6" t="s">
        <v>74</v>
      </c>
      <c r="N677" s="5">
        <v>19</v>
      </c>
      <c r="O677" s="2" t="s">
        <v>140</v>
      </c>
      <c r="P677" s="17" t="s">
        <v>3092</v>
      </c>
      <c r="T677" s="22"/>
      <c r="Y677" s="2" t="s">
        <v>81</v>
      </c>
      <c r="Z677" s="2" t="s">
        <v>168</v>
      </c>
      <c r="BE677" s="23" t="str">
        <f t="shared" si="113"/>
        <v>EMF ja</v>
      </c>
      <c r="BF677" s="23">
        <f t="shared" si="114"/>
        <v>300</v>
      </c>
      <c r="BG677" s="23" t="str">
        <f t="shared" si="115"/>
        <v>100-499m</v>
      </c>
      <c r="BH677" s="23">
        <f t="shared" si="116"/>
        <v>1</v>
      </c>
      <c r="BK677" s="2" t="s">
        <v>162</v>
      </c>
      <c r="BL677" s="2">
        <v>300</v>
      </c>
      <c r="BO677" s="2" t="s">
        <v>3093</v>
      </c>
      <c r="BP677" s="3">
        <v>1</v>
      </c>
      <c r="BQ677" s="2" t="s">
        <v>3094</v>
      </c>
    </row>
    <row r="678" spans="1:69" ht="16.149999999999999" customHeight="1" x14ac:dyDescent="0.25">
      <c r="A678" s="16">
        <v>677</v>
      </c>
      <c r="B678" s="17" t="s">
        <v>135</v>
      </c>
      <c r="C678" s="48" t="s">
        <v>3095</v>
      </c>
      <c r="D678" s="2" t="s">
        <v>296</v>
      </c>
      <c r="E678" s="2" t="s">
        <v>3096</v>
      </c>
      <c r="F678" s="67">
        <v>42129</v>
      </c>
      <c r="G678" s="3">
        <f t="shared" si="109"/>
        <v>5</v>
      </c>
      <c r="H678" s="3">
        <f t="shared" si="111"/>
        <v>2015</v>
      </c>
      <c r="I678" s="19">
        <v>0.42361111111111099</v>
      </c>
      <c r="J678" s="20">
        <f t="shared" si="118"/>
        <v>10</v>
      </c>
      <c r="K678" s="5" t="str">
        <f t="shared" si="112"/>
        <v>ja</v>
      </c>
      <c r="L678" s="5" t="s">
        <v>91</v>
      </c>
      <c r="M678" s="6" t="s">
        <v>139</v>
      </c>
      <c r="O678" s="17" t="s">
        <v>126</v>
      </c>
      <c r="P678" s="17" t="s">
        <v>3097</v>
      </c>
      <c r="R678" s="6" t="s">
        <v>77</v>
      </c>
      <c r="T678" s="22"/>
      <c r="X678" s="2">
        <v>757</v>
      </c>
      <c r="Y678" s="2" t="s">
        <v>81</v>
      </c>
      <c r="Z678" s="2" t="s">
        <v>161</v>
      </c>
      <c r="AA678" s="2">
        <v>757</v>
      </c>
      <c r="AB678" s="2" t="s">
        <v>81</v>
      </c>
      <c r="AC678" s="2" t="s">
        <v>161</v>
      </c>
      <c r="AD678" s="2">
        <v>757</v>
      </c>
      <c r="AE678" s="2" t="s">
        <v>81</v>
      </c>
      <c r="AF678" s="2" t="s">
        <v>161</v>
      </c>
      <c r="BE678" s="23" t="str">
        <f t="shared" si="113"/>
        <v>EMF nein</v>
      </c>
      <c r="BF678" s="23" t="str">
        <f t="shared" si="114"/>
        <v/>
      </c>
      <c r="BG678" s="23" t="str">
        <f t="shared" si="115"/>
        <v/>
      </c>
      <c r="BH678" s="23">
        <f t="shared" si="116"/>
        <v>0</v>
      </c>
      <c r="BO678" s="2" t="s">
        <v>3098</v>
      </c>
      <c r="BP678" s="3">
        <v>1</v>
      </c>
      <c r="BQ678" s="2" t="s">
        <v>3099</v>
      </c>
    </row>
    <row r="679" spans="1:69" ht="16.149999999999999" customHeight="1" x14ac:dyDescent="0.25">
      <c r="A679" s="16">
        <v>678</v>
      </c>
      <c r="B679" s="17" t="s">
        <v>135</v>
      </c>
      <c r="C679" s="48" t="s">
        <v>3100</v>
      </c>
      <c r="D679" s="2" t="s">
        <v>178</v>
      </c>
      <c r="E679" s="2" t="s">
        <v>567</v>
      </c>
      <c r="F679" s="67">
        <v>42348</v>
      </c>
      <c r="G679" s="3">
        <f t="shared" si="109"/>
        <v>12</v>
      </c>
      <c r="H679" s="3">
        <f t="shared" si="111"/>
        <v>2015</v>
      </c>
      <c r="I679" s="19">
        <v>0.89583333333333304</v>
      </c>
      <c r="J679" s="20">
        <f t="shared" si="118"/>
        <v>21</v>
      </c>
      <c r="K679" s="5" t="str">
        <f t="shared" si="112"/>
        <v>ja</v>
      </c>
      <c r="L679" s="5" t="s">
        <v>91</v>
      </c>
      <c r="M679" s="6" t="s">
        <v>139</v>
      </c>
      <c r="N679" s="5">
        <v>59</v>
      </c>
      <c r="O679" s="6" t="s">
        <v>101</v>
      </c>
      <c r="P679" s="17" t="s">
        <v>21925</v>
      </c>
      <c r="R679" s="6" t="s">
        <v>77</v>
      </c>
      <c r="T679" s="22"/>
      <c r="U679" s="2" t="s">
        <v>74</v>
      </c>
      <c r="X679" s="2">
        <v>165</v>
      </c>
      <c r="Y679" s="2" t="s">
        <v>94</v>
      </c>
      <c r="Z679" s="2" t="s">
        <v>84</v>
      </c>
      <c r="AA679" s="2">
        <v>165</v>
      </c>
      <c r="AB679" s="2" t="s">
        <v>81</v>
      </c>
      <c r="AC679" s="2" t="s">
        <v>84</v>
      </c>
      <c r="AJ679" s="392">
        <v>165</v>
      </c>
      <c r="AK679" s="392" t="s">
        <v>94</v>
      </c>
      <c r="AL679" s="392" t="s">
        <v>84</v>
      </c>
      <c r="AM679" s="392">
        <v>165</v>
      </c>
      <c r="AN679" s="392" t="s">
        <v>81</v>
      </c>
      <c r="AO679" s="392" t="s">
        <v>84</v>
      </c>
      <c r="AV679" s="392">
        <v>165</v>
      </c>
      <c r="AW679" s="392" t="s">
        <v>94</v>
      </c>
      <c r="AX679" s="392" t="s">
        <v>84</v>
      </c>
      <c r="AY679" s="392">
        <v>165</v>
      </c>
      <c r="AZ679" s="392" t="s">
        <v>81</v>
      </c>
      <c r="BA679" s="392" t="s">
        <v>84</v>
      </c>
      <c r="BE679" s="23" t="str">
        <f t="shared" si="113"/>
        <v>EMF nein</v>
      </c>
      <c r="BF679" s="23" t="str">
        <f t="shared" si="114"/>
        <v/>
      </c>
      <c r="BG679" s="23" t="str">
        <f t="shared" si="115"/>
        <v/>
      </c>
      <c r="BH679" s="23">
        <f t="shared" si="116"/>
        <v>0</v>
      </c>
      <c r="BO679" s="2" t="s">
        <v>21929</v>
      </c>
      <c r="BP679" s="3">
        <v>1</v>
      </c>
      <c r="BQ679" s="2" t="s">
        <v>3101</v>
      </c>
    </row>
    <row r="680" spans="1:69" ht="16.149999999999999" customHeight="1" x14ac:dyDescent="0.25">
      <c r="A680" s="16">
        <v>679</v>
      </c>
      <c r="B680" s="17" t="s">
        <v>69</v>
      </c>
      <c r="C680" s="49" t="s">
        <v>540</v>
      </c>
      <c r="D680" s="2" t="s">
        <v>124</v>
      </c>
      <c r="E680" s="2" t="s">
        <v>3102</v>
      </c>
      <c r="F680" s="67">
        <v>43076</v>
      </c>
      <c r="G680" s="3">
        <f t="shared" si="109"/>
        <v>12</v>
      </c>
      <c r="H680" s="3">
        <f t="shared" si="111"/>
        <v>2017</v>
      </c>
      <c r="I680" s="19">
        <v>0.40972222222222199</v>
      </c>
      <c r="J680" s="20">
        <f t="shared" si="118"/>
        <v>9</v>
      </c>
      <c r="K680" s="5" t="str">
        <f t="shared" si="112"/>
        <v>ja</v>
      </c>
      <c r="L680" s="5" t="s">
        <v>91</v>
      </c>
      <c r="M680" s="6" t="s">
        <v>74</v>
      </c>
      <c r="N680" s="5">
        <v>70</v>
      </c>
      <c r="O680" s="17" t="s">
        <v>75</v>
      </c>
      <c r="P680" s="17" t="s">
        <v>3103</v>
      </c>
      <c r="Q680" s="6" t="s">
        <v>186</v>
      </c>
      <c r="R680" s="6" t="s">
        <v>77</v>
      </c>
      <c r="S680" s="2" t="s">
        <v>132</v>
      </c>
      <c r="T680" s="22"/>
      <c r="U680" s="2" t="s">
        <v>74</v>
      </c>
      <c r="W680" s="2" t="s">
        <v>3104</v>
      </c>
      <c r="X680" s="2">
        <v>119</v>
      </c>
      <c r="Y680" s="2" t="s">
        <v>81</v>
      </c>
      <c r="Z680" s="2" t="s">
        <v>82</v>
      </c>
      <c r="AD680" s="2">
        <v>119</v>
      </c>
      <c r="AE680" s="2" t="s">
        <v>83</v>
      </c>
      <c r="AF680" s="2" t="s">
        <v>82</v>
      </c>
      <c r="AJ680" s="2">
        <v>393</v>
      </c>
      <c r="AK680" s="2" t="s">
        <v>81</v>
      </c>
      <c r="AL680" s="2" t="s">
        <v>168</v>
      </c>
      <c r="AM680" s="2">
        <v>393</v>
      </c>
      <c r="AN680" s="2" t="s">
        <v>94</v>
      </c>
      <c r="AO680" s="2" t="s">
        <v>168</v>
      </c>
      <c r="AP680" s="2" t="s">
        <v>109</v>
      </c>
      <c r="AV680" s="2">
        <v>260</v>
      </c>
      <c r="AW680" s="2" t="s">
        <v>81</v>
      </c>
      <c r="AX680" s="2" t="s">
        <v>82</v>
      </c>
      <c r="AY680" s="2">
        <v>260</v>
      </c>
      <c r="AZ680" s="2" t="s">
        <v>81</v>
      </c>
      <c r="BA680" s="2" t="s">
        <v>82</v>
      </c>
      <c r="BB680" s="2">
        <v>260</v>
      </c>
      <c r="BC680" s="2" t="s">
        <v>81</v>
      </c>
      <c r="BD680" s="2" t="s">
        <v>82</v>
      </c>
      <c r="BE680" s="23" t="str">
        <f t="shared" si="113"/>
        <v>EMF nein</v>
      </c>
      <c r="BF680" s="23" t="str">
        <f t="shared" si="114"/>
        <v/>
      </c>
      <c r="BG680" s="23" t="str">
        <f t="shared" si="115"/>
        <v/>
      </c>
      <c r="BH680" s="23">
        <f t="shared" si="116"/>
        <v>0</v>
      </c>
      <c r="BO680" s="2" t="s">
        <v>3105</v>
      </c>
      <c r="BP680" s="3">
        <v>1</v>
      </c>
      <c r="BQ680" s="2" t="s">
        <v>3106</v>
      </c>
    </row>
    <row r="681" spans="1:69" ht="16.149999999999999" customHeight="1" x14ac:dyDescent="0.25">
      <c r="A681" s="16">
        <v>680</v>
      </c>
      <c r="B681" s="17" t="s">
        <v>135</v>
      </c>
      <c r="C681" s="48" t="s">
        <v>2146</v>
      </c>
      <c r="D681" s="2" t="s">
        <v>1097</v>
      </c>
      <c r="E681" s="2" t="s">
        <v>3107</v>
      </c>
      <c r="F681" s="67">
        <v>42156</v>
      </c>
      <c r="G681" s="3">
        <f t="shared" ref="G681:G744" si="119">IF(F681&lt;&gt;"",MONTH(F681),"")</f>
        <v>6</v>
      </c>
      <c r="H681" s="3">
        <f t="shared" si="111"/>
        <v>2015</v>
      </c>
      <c r="I681" s="19">
        <v>0.68055555555555503</v>
      </c>
      <c r="J681" s="20">
        <f t="shared" si="118"/>
        <v>16</v>
      </c>
      <c r="K681" s="5" t="str">
        <f t="shared" si="112"/>
        <v>ja</v>
      </c>
      <c r="L681" s="5" t="s">
        <v>91</v>
      </c>
      <c r="M681" s="6" t="s">
        <v>139</v>
      </c>
      <c r="N681" s="5">
        <v>35</v>
      </c>
      <c r="O681" s="17" t="s">
        <v>126</v>
      </c>
      <c r="P681" s="17" t="s">
        <v>3108</v>
      </c>
      <c r="R681" s="6" t="s">
        <v>77</v>
      </c>
      <c r="T681" s="22"/>
      <c r="BE681" s="23" t="str">
        <f t="shared" si="113"/>
        <v>EMF nein</v>
      </c>
      <c r="BF681" s="23" t="str">
        <f t="shared" si="114"/>
        <v/>
      </c>
      <c r="BG681" s="23" t="str">
        <f t="shared" si="115"/>
        <v/>
      </c>
      <c r="BH681" s="23">
        <f t="shared" si="116"/>
        <v>0</v>
      </c>
      <c r="BO681" s="2" t="s">
        <v>3109</v>
      </c>
      <c r="BP681" s="3">
        <v>1</v>
      </c>
      <c r="BQ681" s="2" t="s">
        <v>3110</v>
      </c>
    </row>
    <row r="682" spans="1:69" ht="16.149999999999999" customHeight="1" x14ac:dyDescent="0.25">
      <c r="A682" s="16">
        <v>681</v>
      </c>
      <c r="B682" s="17" t="s">
        <v>135</v>
      </c>
      <c r="C682" s="48" t="s">
        <v>1305</v>
      </c>
      <c r="D682" s="2" t="s">
        <v>296</v>
      </c>
      <c r="E682" s="2" t="s">
        <v>3111</v>
      </c>
      <c r="F682" s="67">
        <v>42127</v>
      </c>
      <c r="G682" s="3">
        <f t="shared" si="119"/>
        <v>5</v>
      </c>
      <c r="H682" s="3">
        <f t="shared" si="111"/>
        <v>2015</v>
      </c>
      <c r="I682" s="19">
        <v>0.625</v>
      </c>
      <c r="J682" s="20">
        <f t="shared" si="118"/>
        <v>15</v>
      </c>
      <c r="K682" s="5" t="str">
        <f t="shared" si="112"/>
        <v>ja</v>
      </c>
      <c r="L682" s="21" t="s">
        <v>73</v>
      </c>
      <c r="M682" s="6" t="s">
        <v>139</v>
      </c>
      <c r="O682" s="17" t="s">
        <v>75</v>
      </c>
      <c r="P682" s="17" t="s">
        <v>3112</v>
      </c>
      <c r="R682" s="6" t="s">
        <v>335</v>
      </c>
      <c r="T682" s="22"/>
      <c r="W682" s="2" t="s">
        <v>3113</v>
      </c>
      <c r="X682" s="2">
        <v>460</v>
      </c>
      <c r="Y682" s="2" t="s">
        <v>83</v>
      </c>
      <c r="Z682" s="2" t="s">
        <v>84</v>
      </c>
      <c r="AA682" s="2">
        <v>460</v>
      </c>
      <c r="AB682" s="2" t="s">
        <v>81</v>
      </c>
      <c r="AC682" s="2" t="s">
        <v>84</v>
      </c>
      <c r="AD682" s="2">
        <v>460</v>
      </c>
      <c r="AE682" s="2" t="s">
        <v>81</v>
      </c>
      <c r="AF682" s="2" t="s">
        <v>84</v>
      </c>
      <c r="BE682" s="23" t="str">
        <f t="shared" si="113"/>
        <v>EMF nein</v>
      </c>
      <c r="BF682" s="23" t="str">
        <f t="shared" si="114"/>
        <v/>
      </c>
      <c r="BG682" s="23" t="str">
        <f t="shared" si="115"/>
        <v/>
      </c>
      <c r="BH682" s="23">
        <f t="shared" si="116"/>
        <v>0</v>
      </c>
      <c r="BO682" s="2" t="s">
        <v>3114</v>
      </c>
      <c r="BP682" s="3">
        <v>1</v>
      </c>
      <c r="BQ682" s="2" t="s">
        <v>3115</v>
      </c>
    </row>
    <row r="683" spans="1:69" ht="16.149999999999999" customHeight="1" x14ac:dyDescent="0.25">
      <c r="A683" s="16">
        <v>682</v>
      </c>
      <c r="B683" s="17" t="s">
        <v>135</v>
      </c>
      <c r="C683" s="48" t="s">
        <v>3116</v>
      </c>
      <c r="D683" s="2" t="s">
        <v>89</v>
      </c>
      <c r="E683" s="2" t="s">
        <v>3117</v>
      </c>
      <c r="F683" s="67">
        <v>42129</v>
      </c>
      <c r="G683" s="3">
        <f t="shared" si="119"/>
        <v>5</v>
      </c>
      <c r="H683" s="3">
        <f t="shared" si="111"/>
        <v>2015</v>
      </c>
      <c r="I683" s="19">
        <v>0.6875</v>
      </c>
      <c r="J683" s="20">
        <f t="shared" si="118"/>
        <v>16</v>
      </c>
      <c r="K683" s="5" t="str">
        <f t="shared" si="112"/>
        <v>ja</v>
      </c>
      <c r="L683" s="5" t="s">
        <v>91</v>
      </c>
      <c r="M683" s="6" t="s">
        <v>354</v>
      </c>
      <c r="N683" s="5">
        <v>62</v>
      </c>
      <c r="O683" s="17" t="s">
        <v>126</v>
      </c>
      <c r="P683" s="17" t="s">
        <v>3118</v>
      </c>
      <c r="R683" s="6" t="s">
        <v>77</v>
      </c>
      <c r="T683" s="22"/>
      <c r="U683" s="2" t="s">
        <v>208</v>
      </c>
      <c r="V683" s="2" t="s">
        <v>79</v>
      </c>
      <c r="BE683" s="23" t="str">
        <f t="shared" si="113"/>
        <v>EMF nein</v>
      </c>
      <c r="BF683" s="23" t="str">
        <f t="shared" si="114"/>
        <v/>
      </c>
      <c r="BG683" s="23" t="str">
        <f t="shared" si="115"/>
        <v/>
      </c>
      <c r="BH683" s="23">
        <f t="shared" si="116"/>
        <v>0</v>
      </c>
      <c r="BO683" s="2" t="s">
        <v>3119</v>
      </c>
      <c r="BP683" s="3">
        <v>1</v>
      </c>
      <c r="BQ683" s="2" t="s">
        <v>3120</v>
      </c>
    </row>
    <row r="684" spans="1:69" ht="16.149999999999999" customHeight="1" x14ac:dyDescent="0.25">
      <c r="A684" s="16">
        <v>683</v>
      </c>
      <c r="B684" s="17" t="s">
        <v>87</v>
      </c>
      <c r="C684" s="48" t="s">
        <v>2534</v>
      </c>
      <c r="D684" s="2" t="s">
        <v>113</v>
      </c>
      <c r="E684" s="2" t="s">
        <v>3121</v>
      </c>
      <c r="F684" s="67">
        <v>42598</v>
      </c>
      <c r="G684" s="3">
        <f t="shared" si="119"/>
        <v>8</v>
      </c>
      <c r="H684" s="3">
        <f t="shared" si="111"/>
        <v>2016</v>
      </c>
      <c r="I684" s="19">
        <v>0.57638888888888895</v>
      </c>
      <c r="J684" s="20">
        <f t="shared" si="118"/>
        <v>13</v>
      </c>
      <c r="K684" s="5" t="str">
        <f t="shared" si="112"/>
        <v>ja</v>
      </c>
      <c r="L684" s="5" t="s">
        <v>91</v>
      </c>
      <c r="M684" s="6" t="s">
        <v>74</v>
      </c>
      <c r="N684" s="5">
        <v>89</v>
      </c>
      <c r="O684" s="17" t="s">
        <v>126</v>
      </c>
      <c r="P684" s="17" t="s">
        <v>3122</v>
      </c>
      <c r="R684" s="6" t="s">
        <v>77</v>
      </c>
      <c r="T684" s="22"/>
      <c r="V684" s="2" t="s">
        <v>108</v>
      </c>
      <c r="BE684" s="23" t="str">
        <f t="shared" si="113"/>
        <v>EMF ja</v>
      </c>
      <c r="BF684" s="23">
        <f t="shared" si="114"/>
        <v>711</v>
      </c>
      <c r="BG684" s="23" t="str">
        <f t="shared" si="115"/>
        <v>500+m</v>
      </c>
      <c r="BH684" s="23">
        <f t="shared" si="116"/>
        <v>1</v>
      </c>
      <c r="BI684" s="2" t="s">
        <v>162</v>
      </c>
      <c r="BJ684" s="2">
        <v>711</v>
      </c>
      <c r="BO684" s="2" t="s">
        <v>3123</v>
      </c>
      <c r="BP684" s="3">
        <v>1</v>
      </c>
      <c r="BQ684" s="2" t="s">
        <v>3124</v>
      </c>
    </row>
    <row r="685" spans="1:69" ht="16.149999999999999" customHeight="1" x14ac:dyDescent="0.25">
      <c r="A685" s="16">
        <v>684</v>
      </c>
      <c r="B685" s="17" t="s">
        <v>135</v>
      </c>
      <c r="C685" s="48" t="s">
        <v>793</v>
      </c>
      <c r="D685" s="2" t="s">
        <v>158</v>
      </c>
      <c r="E685" s="2" t="s">
        <v>3125</v>
      </c>
      <c r="F685" s="67">
        <v>42579</v>
      </c>
      <c r="G685" s="3">
        <f t="shared" si="119"/>
        <v>7</v>
      </c>
      <c r="H685" s="3">
        <f t="shared" si="111"/>
        <v>2016</v>
      </c>
      <c r="I685" s="19">
        <v>0.69444444444444398</v>
      </c>
      <c r="J685" s="20">
        <f t="shared" si="118"/>
        <v>16</v>
      </c>
      <c r="K685" s="5" t="str">
        <f t="shared" si="112"/>
        <v>ja</v>
      </c>
      <c r="L685" s="5" t="s">
        <v>91</v>
      </c>
      <c r="M685" s="6" t="s">
        <v>139</v>
      </c>
      <c r="O685" s="17" t="s">
        <v>75</v>
      </c>
      <c r="P685" s="17" t="s">
        <v>3126</v>
      </c>
      <c r="R685" s="6" t="s">
        <v>77</v>
      </c>
      <c r="T685" s="22"/>
      <c r="U685" s="2" t="s">
        <v>115</v>
      </c>
      <c r="V685" s="2" t="s">
        <v>79</v>
      </c>
      <c r="X685" s="2">
        <v>180</v>
      </c>
      <c r="Y685" s="2" t="s">
        <v>81</v>
      </c>
      <c r="Z685" s="2" t="s">
        <v>168</v>
      </c>
      <c r="AD685" s="2">
        <v>180</v>
      </c>
      <c r="AE685" s="2" t="s">
        <v>83</v>
      </c>
      <c r="AF685" s="2" t="s">
        <v>168</v>
      </c>
      <c r="BE685" s="23" t="str">
        <f t="shared" si="113"/>
        <v>EMF nein</v>
      </c>
      <c r="BF685" s="23" t="str">
        <f t="shared" si="114"/>
        <v/>
      </c>
      <c r="BG685" s="23" t="str">
        <f t="shared" si="115"/>
        <v/>
      </c>
      <c r="BH685" s="23">
        <f t="shared" si="116"/>
        <v>0</v>
      </c>
      <c r="BO685" s="2" t="s">
        <v>3127</v>
      </c>
      <c r="BP685" s="3">
        <v>1</v>
      </c>
      <c r="BQ685" s="2" t="s">
        <v>3128</v>
      </c>
    </row>
    <row r="686" spans="1:69" ht="16.149999999999999" customHeight="1" x14ac:dyDescent="0.25">
      <c r="A686" s="16">
        <v>685</v>
      </c>
      <c r="B686" s="17" t="s">
        <v>135</v>
      </c>
      <c r="C686" s="48" t="s">
        <v>3129</v>
      </c>
      <c r="D686" s="2" t="s">
        <v>296</v>
      </c>
      <c r="E686" s="2" t="s">
        <v>3130</v>
      </c>
      <c r="F686" s="67">
        <v>42566</v>
      </c>
      <c r="G686" s="3">
        <f t="shared" si="119"/>
        <v>7</v>
      </c>
      <c r="H686" s="3">
        <f t="shared" si="111"/>
        <v>2016</v>
      </c>
      <c r="I686" s="19">
        <v>0.27083333333333298</v>
      </c>
      <c r="J686" s="20">
        <f t="shared" si="118"/>
        <v>6</v>
      </c>
      <c r="K686" s="5" t="str">
        <f t="shared" si="112"/>
        <v>ja</v>
      </c>
      <c r="L686" s="5" t="s">
        <v>91</v>
      </c>
      <c r="M686" s="6" t="s">
        <v>139</v>
      </c>
      <c r="O686" s="17" t="s">
        <v>126</v>
      </c>
      <c r="P686" s="17" t="s">
        <v>3131</v>
      </c>
      <c r="R686" s="6" t="s">
        <v>77</v>
      </c>
      <c r="T686" s="22"/>
      <c r="BE686" s="23" t="str">
        <f t="shared" si="113"/>
        <v>EMF ja</v>
      </c>
      <c r="BF686" s="23">
        <f t="shared" si="114"/>
        <v>10</v>
      </c>
      <c r="BG686" s="23" t="str">
        <f t="shared" si="115"/>
        <v>&lt;100m</v>
      </c>
      <c r="BH686" s="23">
        <f t="shared" si="116"/>
        <v>1</v>
      </c>
      <c r="BI686" s="44" t="s">
        <v>162</v>
      </c>
      <c r="BJ686" s="44">
        <v>10</v>
      </c>
      <c r="BO686" s="2" t="s">
        <v>3132</v>
      </c>
      <c r="BP686" s="3">
        <v>1</v>
      </c>
      <c r="BQ686" s="2" t="s">
        <v>3133</v>
      </c>
    </row>
    <row r="687" spans="1:69" ht="16.149999999999999" customHeight="1" x14ac:dyDescent="0.25">
      <c r="A687" s="16">
        <v>686</v>
      </c>
      <c r="B687" s="17" t="s">
        <v>135</v>
      </c>
      <c r="C687" s="48" t="s">
        <v>959</v>
      </c>
      <c r="D687" s="2" t="s">
        <v>158</v>
      </c>
      <c r="E687" s="2" t="s">
        <v>3134</v>
      </c>
      <c r="F687" s="67">
        <v>42180</v>
      </c>
      <c r="G687" s="3">
        <f t="shared" si="119"/>
        <v>6</v>
      </c>
      <c r="H687" s="3">
        <f t="shared" si="111"/>
        <v>2015</v>
      </c>
      <c r="I687" s="19">
        <v>0.70833333333333304</v>
      </c>
      <c r="J687" s="20">
        <f t="shared" si="118"/>
        <v>17</v>
      </c>
      <c r="K687" s="5" t="str">
        <f t="shared" si="112"/>
        <v>ja</v>
      </c>
      <c r="L687" s="5" t="s">
        <v>91</v>
      </c>
      <c r="M687" s="6" t="s">
        <v>139</v>
      </c>
      <c r="O687" s="17" t="s">
        <v>126</v>
      </c>
      <c r="P687" s="17" t="s">
        <v>3135</v>
      </c>
      <c r="R687" s="6" t="s">
        <v>77</v>
      </c>
      <c r="T687" s="22"/>
      <c r="X687" s="2">
        <v>290</v>
      </c>
      <c r="Y687" s="1" t="s">
        <v>81</v>
      </c>
      <c r="Z687" s="2" t="s">
        <v>84</v>
      </c>
      <c r="AJ687" s="2">
        <v>360</v>
      </c>
      <c r="AK687" s="2" t="s">
        <v>94</v>
      </c>
      <c r="AL687" s="2" t="s">
        <v>84</v>
      </c>
      <c r="AM687" s="2">
        <v>360</v>
      </c>
      <c r="AN687" s="2" t="s">
        <v>94</v>
      </c>
      <c r="AO687" s="2" t="s">
        <v>82</v>
      </c>
      <c r="BE687" s="23" t="str">
        <f t="shared" si="113"/>
        <v>EMF nein</v>
      </c>
      <c r="BF687" s="23" t="str">
        <f t="shared" si="114"/>
        <v/>
      </c>
      <c r="BG687" s="23" t="str">
        <f t="shared" si="115"/>
        <v/>
      </c>
      <c r="BH687" s="23">
        <f t="shared" si="116"/>
        <v>0</v>
      </c>
      <c r="BO687" s="2" t="s">
        <v>3136</v>
      </c>
      <c r="BP687" s="3">
        <v>1</v>
      </c>
      <c r="BQ687" s="2" t="s">
        <v>3137</v>
      </c>
    </row>
    <row r="688" spans="1:69" ht="16.149999999999999" customHeight="1" x14ac:dyDescent="0.25">
      <c r="A688" s="16">
        <v>687</v>
      </c>
      <c r="B688" s="17" t="s">
        <v>135</v>
      </c>
      <c r="C688" s="48" t="s">
        <v>3138</v>
      </c>
      <c r="D688" s="2" t="s">
        <v>89</v>
      </c>
      <c r="E688" s="2" t="s">
        <v>339</v>
      </c>
      <c r="F688" s="67">
        <v>42618</v>
      </c>
      <c r="G688" s="3">
        <f t="shared" si="119"/>
        <v>9</v>
      </c>
      <c r="H688" s="3">
        <f t="shared" si="111"/>
        <v>2016</v>
      </c>
      <c r="I688" s="19">
        <v>0.89583333333333304</v>
      </c>
      <c r="J688" s="20">
        <f t="shared" si="118"/>
        <v>21</v>
      </c>
      <c r="K688" s="5" t="str">
        <f t="shared" si="112"/>
        <v>ja</v>
      </c>
      <c r="L688" s="5" t="s">
        <v>91</v>
      </c>
      <c r="M688" s="6" t="s">
        <v>354</v>
      </c>
      <c r="N688" s="5">
        <v>52</v>
      </c>
      <c r="O688" s="2" t="s">
        <v>140</v>
      </c>
      <c r="P688" s="17" t="s">
        <v>848</v>
      </c>
      <c r="R688" s="6" t="s">
        <v>77</v>
      </c>
      <c r="T688" s="22"/>
      <c r="U688" s="2" t="s">
        <v>74</v>
      </c>
      <c r="X688" s="2">
        <v>320</v>
      </c>
      <c r="Y688" s="2" t="s">
        <v>81</v>
      </c>
      <c r="Z688" s="2" t="s">
        <v>82</v>
      </c>
      <c r="AA688" s="2">
        <v>320</v>
      </c>
      <c r="AB688" s="2" t="s">
        <v>81</v>
      </c>
      <c r="AC688" s="2" t="s">
        <v>82</v>
      </c>
      <c r="AD688" s="2">
        <v>320</v>
      </c>
      <c r="AE688" s="2" t="s">
        <v>81</v>
      </c>
      <c r="AF688" s="2" t="s">
        <v>82</v>
      </c>
      <c r="AJ688" s="2">
        <v>216</v>
      </c>
      <c r="AK688" s="2" t="s">
        <v>81</v>
      </c>
      <c r="AL688" s="2" t="s">
        <v>82</v>
      </c>
      <c r="AM688" s="2">
        <v>216</v>
      </c>
      <c r="AN688" s="2" t="s">
        <v>81</v>
      </c>
      <c r="AO688" s="2" t="s">
        <v>82</v>
      </c>
      <c r="BE688" s="23" t="str">
        <f t="shared" si="113"/>
        <v>EMF ja</v>
      </c>
      <c r="BF688" s="23" t="str">
        <f t="shared" si="114"/>
        <v/>
      </c>
      <c r="BG688" s="23" t="str">
        <f t="shared" si="115"/>
        <v/>
      </c>
      <c r="BH688" s="23">
        <f t="shared" si="116"/>
        <v>1</v>
      </c>
      <c r="BI688" s="2" t="s">
        <v>110</v>
      </c>
      <c r="BO688" s="2" t="s">
        <v>3139</v>
      </c>
      <c r="BP688" s="3">
        <v>1</v>
      </c>
      <c r="BQ688" s="2" t="s">
        <v>3140</v>
      </c>
    </row>
    <row r="689" spans="1:70" ht="16.149999999999999" customHeight="1" x14ac:dyDescent="0.25">
      <c r="A689" s="16">
        <v>688</v>
      </c>
      <c r="B689" s="17" t="s">
        <v>135</v>
      </c>
      <c r="C689" s="48" t="s">
        <v>3141</v>
      </c>
      <c r="D689" s="2" t="s">
        <v>98</v>
      </c>
      <c r="E689" s="2" t="s">
        <v>3142</v>
      </c>
      <c r="F689" s="67">
        <v>43076</v>
      </c>
      <c r="G689" s="3">
        <f t="shared" si="119"/>
        <v>12</v>
      </c>
      <c r="H689" s="3">
        <f t="shared" si="111"/>
        <v>2017</v>
      </c>
      <c r="I689" s="19"/>
      <c r="J689" s="20" t="str">
        <f t="shared" si="118"/>
        <v/>
      </c>
      <c r="K689" s="5" t="str">
        <f t="shared" si="112"/>
        <v>ja</v>
      </c>
      <c r="L689" s="5" t="s">
        <v>91</v>
      </c>
      <c r="P689" s="17" t="s">
        <v>3143</v>
      </c>
      <c r="R689" s="6" t="s">
        <v>77</v>
      </c>
      <c r="T689" s="22"/>
      <c r="Y689" s="1"/>
      <c r="BE689" s="23" t="str">
        <f t="shared" si="113"/>
        <v>EMF nein</v>
      </c>
      <c r="BF689" s="23" t="str">
        <f t="shared" si="114"/>
        <v/>
      </c>
      <c r="BG689" s="23" t="str">
        <f t="shared" si="115"/>
        <v/>
      </c>
      <c r="BH689" s="23">
        <f t="shared" si="116"/>
        <v>0</v>
      </c>
      <c r="BP689" s="3">
        <v>1</v>
      </c>
      <c r="BQ689" s="2" t="s">
        <v>3144</v>
      </c>
    </row>
    <row r="690" spans="1:70" ht="16.149999999999999" customHeight="1" x14ac:dyDescent="0.25">
      <c r="A690" s="16">
        <v>689</v>
      </c>
      <c r="B690" s="17" t="s">
        <v>135</v>
      </c>
      <c r="C690" s="48" t="s">
        <v>3145</v>
      </c>
      <c r="D690" s="2" t="s">
        <v>89</v>
      </c>
      <c r="E690" s="2" t="s">
        <v>3146</v>
      </c>
      <c r="F690" s="67">
        <v>42185</v>
      </c>
      <c r="G690" s="3">
        <f t="shared" si="119"/>
        <v>6</v>
      </c>
      <c r="H690" s="3">
        <f t="shared" si="111"/>
        <v>2015</v>
      </c>
      <c r="I690" s="19">
        <v>0.64583333333333304</v>
      </c>
      <c r="J690" s="20">
        <f t="shared" si="118"/>
        <v>15</v>
      </c>
      <c r="K690" s="5" t="str">
        <f t="shared" si="112"/>
        <v>ja</v>
      </c>
      <c r="L690" s="5" t="s">
        <v>91</v>
      </c>
      <c r="M690" s="6" t="s">
        <v>354</v>
      </c>
      <c r="O690" s="17" t="s">
        <v>75</v>
      </c>
      <c r="P690" s="17" t="s">
        <v>3147</v>
      </c>
      <c r="R690" s="6" t="s">
        <v>77</v>
      </c>
      <c r="T690" s="6" t="s">
        <v>108</v>
      </c>
      <c r="U690" s="2" t="s">
        <v>208</v>
      </c>
      <c r="V690" s="2" t="s">
        <v>202</v>
      </c>
      <c r="X690" s="2">
        <v>45</v>
      </c>
      <c r="Y690" s="2" t="s">
        <v>81</v>
      </c>
      <c r="Z690" s="2" t="s">
        <v>84</v>
      </c>
      <c r="AD690" s="2">
        <v>45</v>
      </c>
      <c r="AE690" s="2" t="s">
        <v>81</v>
      </c>
      <c r="AF690" s="2" t="s">
        <v>84</v>
      </c>
      <c r="AJ690" s="2">
        <v>94</v>
      </c>
      <c r="AK690" s="2" t="s">
        <v>81</v>
      </c>
      <c r="AL690" s="2" t="s">
        <v>84</v>
      </c>
      <c r="AP690" s="2">
        <v>94</v>
      </c>
      <c r="AQ690" s="2" t="s">
        <v>81</v>
      </c>
      <c r="AR690" s="2" t="s">
        <v>84</v>
      </c>
      <c r="BE690" s="23" t="str">
        <f t="shared" si="113"/>
        <v>EMF nein</v>
      </c>
      <c r="BF690" s="23" t="str">
        <f t="shared" si="114"/>
        <v/>
      </c>
      <c r="BG690" s="23" t="str">
        <f t="shared" si="115"/>
        <v/>
      </c>
      <c r="BH690" s="23">
        <f t="shared" si="116"/>
        <v>0</v>
      </c>
      <c r="BO690" s="2" t="s">
        <v>3148</v>
      </c>
      <c r="BP690" s="3">
        <v>1</v>
      </c>
      <c r="BQ690" s="2" t="s">
        <v>3149</v>
      </c>
    </row>
    <row r="691" spans="1:70" ht="16.149999999999999" customHeight="1" x14ac:dyDescent="0.25">
      <c r="A691" s="16">
        <v>690</v>
      </c>
      <c r="B691" s="17" t="s">
        <v>135</v>
      </c>
      <c r="C691" s="48" t="s">
        <v>3150</v>
      </c>
      <c r="D691" s="2" t="s">
        <v>348</v>
      </c>
      <c r="E691" s="2" t="s">
        <v>3151</v>
      </c>
      <c r="F691" s="67">
        <v>42186</v>
      </c>
      <c r="G691" s="3">
        <f t="shared" si="119"/>
        <v>7</v>
      </c>
      <c r="H691" s="3">
        <f t="shared" si="111"/>
        <v>2015</v>
      </c>
      <c r="I691" s="19">
        <v>0.42013888888888901</v>
      </c>
      <c r="J691" s="20">
        <f t="shared" si="118"/>
        <v>10</v>
      </c>
      <c r="K691" s="5" t="str">
        <f t="shared" si="112"/>
        <v>ja</v>
      </c>
      <c r="L691" s="5" t="s">
        <v>91</v>
      </c>
      <c r="M691" s="6" t="s">
        <v>139</v>
      </c>
      <c r="N691" s="5">
        <v>43</v>
      </c>
      <c r="O691" s="2" t="s">
        <v>140</v>
      </c>
      <c r="P691" s="17" t="s">
        <v>3152</v>
      </c>
      <c r="R691" s="6" t="s">
        <v>77</v>
      </c>
      <c r="T691" s="22"/>
      <c r="U691" s="2" t="s">
        <v>139</v>
      </c>
      <c r="X691" s="2">
        <v>700</v>
      </c>
      <c r="Y691" s="2" t="s">
        <v>81</v>
      </c>
      <c r="Z691" s="2" t="s">
        <v>84</v>
      </c>
      <c r="AA691" s="2">
        <v>700</v>
      </c>
      <c r="AB691" s="2" t="s">
        <v>81</v>
      </c>
      <c r="AC691" s="2" t="s">
        <v>84</v>
      </c>
      <c r="AD691" s="2">
        <v>700</v>
      </c>
      <c r="AE691" s="2" t="s">
        <v>81</v>
      </c>
      <c r="AF691" s="2" t="s">
        <v>84</v>
      </c>
      <c r="AJ691" s="2">
        <v>511</v>
      </c>
      <c r="AK691" s="2" t="s">
        <v>83</v>
      </c>
      <c r="AL691" s="2" t="s">
        <v>168</v>
      </c>
      <c r="AM691" s="2">
        <v>511</v>
      </c>
      <c r="AN691" s="2" t="s">
        <v>81</v>
      </c>
      <c r="AO691" s="2" t="s">
        <v>168</v>
      </c>
      <c r="AP691" s="2">
        <v>511</v>
      </c>
      <c r="AQ691" s="2" t="s">
        <v>81</v>
      </c>
      <c r="AR691" s="2" t="s">
        <v>168</v>
      </c>
      <c r="BE691" s="23" t="str">
        <f t="shared" si="113"/>
        <v>EMF nein</v>
      </c>
      <c r="BF691" s="23" t="str">
        <f t="shared" si="114"/>
        <v/>
      </c>
      <c r="BG691" s="23" t="str">
        <f t="shared" si="115"/>
        <v/>
      </c>
      <c r="BH691" s="23">
        <f t="shared" si="116"/>
        <v>0</v>
      </c>
      <c r="BO691" s="2" t="s">
        <v>3153</v>
      </c>
      <c r="BP691" s="3">
        <v>1</v>
      </c>
      <c r="BQ691" s="2" t="s">
        <v>3154</v>
      </c>
    </row>
    <row r="692" spans="1:70" ht="16.149999999999999" customHeight="1" x14ac:dyDescent="0.25">
      <c r="A692" s="16">
        <v>691</v>
      </c>
      <c r="B692" s="17" t="s">
        <v>135</v>
      </c>
      <c r="C692" s="48" t="s">
        <v>834</v>
      </c>
      <c r="D692" s="2" t="s">
        <v>296</v>
      </c>
      <c r="E692" s="2" t="s">
        <v>835</v>
      </c>
      <c r="F692" s="67">
        <v>42251</v>
      </c>
      <c r="G692" s="3">
        <f t="shared" si="119"/>
        <v>9</v>
      </c>
      <c r="H692" s="3">
        <f t="shared" si="111"/>
        <v>2015</v>
      </c>
      <c r="I692" s="19">
        <v>0.51041666666666696</v>
      </c>
      <c r="J692" s="20">
        <f t="shared" si="118"/>
        <v>12</v>
      </c>
      <c r="K692" s="5" t="str">
        <f t="shared" si="112"/>
        <v>ja</v>
      </c>
      <c r="L692" s="5" t="s">
        <v>91</v>
      </c>
      <c r="M692" s="6" t="s">
        <v>354</v>
      </c>
      <c r="O692" s="2" t="s">
        <v>140</v>
      </c>
      <c r="P692" s="17" t="s">
        <v>3155</v>
      </c>
      <c r="R692" s="6" t="s">
        <v>77</v>
      </c>
      <c r="T692" s="22"/>
      <c r="U692" s="2" t="s">
        <v>354</v>
      </c>
      <c r="V692" s="2" t="s">
        <v>80</v>
      </c>
      <c r="Y692" s="2" t="s">
        <v>83</v>
      </c>
      <c r="Z692" s="2" t="s">
        <v>168</v>
      </c>
      <c r="AB692" s="2" t="s">
        <v>81</v>
      </c>
      <c r="AC692" s="2" t="s">
        <v>168</v>
      </c>
      <c r="AE692" s="2" t="s">
        <v>81</v>
      </c>
      <c r="AF692" s="2" t="s">
        <v>168</v>
      </c>
      <c r="BE692" s="23" t="str">
        <f t="shared" si="113"/>
        <v>EMF nein</v>
      </c>
      <c r="BF692" s="23" t="str">
        <f t="shared" si="114"/>
        <v/>
      </c>
      <c r="BG692" s="23" t="str">
        <f t="shared" si="115"/>
        <v/>
      </c>
      <c r="BH692" s="23">
        <f t="shared" si="116"/>
        <v>0</v>
      </c>
      <c r="BO692" s="2" t="s">
        <v>3156</v>
      </c>
      <c r="BP692" s="3">
        <v>1</v>
      </c>
      <c r="BQ692" s="2" t="s">
        <v>3157</v>
      </c>
    </row>
    <row r="693" spans="1:70" ht="16.149999999999999" customHeight="1" x14ac:dyDescent="0.25">
      <c r="A693" s="16">
        <v>692</v>
      </c>
      <c r="B693" s="17" t="s">
        <v>135</v>
      </c>
      <c r="C693" s="48" t="s">
        <v>834</v>
      </c>
      <c r="D693" s="2" t="s">
        <v>296</v>
      </c>
      <c r="E693" s="2" t="s">
        <v>835</v>
      </c>
      <c r="F693" s="67">
        <v>42247</v>
      </c>
      <c r="G693" s="3">
        <f t="shared" si="119"/>
        <v>8</v>
      </c>
      <c r="H693" s="3">
        <f t="shared" si="111"/>
        <v>2015</v>
      </c>
      <c r="I693" s="19">
        <v>0.64583333333333304</v>
      </c>
      <c r="J693" s="20">
        <f t="shared" si="118"/>
        <v>15</v>
      </c>
      <c r="K693" s="5" t="str">
        <f t="shared" si="112"/>
        <v>ja</v>
      </c>
      <c r="L693" s="5" t="s">
        <v>91</v>
      </c>
      <c r="M693" s="6" t="s">
        <v>139</v>
      </c>
      <c r="O693" s="2" t="s">
        <v>140</v>
      </c>
      <c r="P693" s="17" t="s">
        <v>224</v>
      </c>
      <c r="R693" s="6" t="s">
        <v>77</v>
      </c>
      <c r="T693" s="22"/>
      <c r="X693" s="2">
        <v>400</v>
      </c>
      <c r="Y693" s="2" t="s">
        <v>81</v>
      </c>
      <c r="Z693" s="2" t="s">
        <v>84</v>
      </c>
      <c r="AA693" s="2">
        <v>400</v>
      </c>
      <c r="AB693" s="2" t="s">
        <v>81</v>
      </c>
      <c r="AC693" s="2" t="s">
        <v>84</v>
      </c>
      <c r="AD693" s="2">
        <v>400</v>
      </c>
      <c r="AE693" s="2" t="s">
        <v>81</v>
      </c>
      <c r="AF693" s="2" t="s">
        <v>84</v>
      </c>
      <c r="BE693" s="23" t="str">
        <f t="shared" si="113"/>
        <v>EMF nein</v>
      </c>
      <c r="BF693" s="23" t="str">
        <f t="shared" si="114"/>
        <v/>
      </c>
      <c r="BG693" s="23" t="str">
        <f t="shared" si="115"/>
        <v/>
      </c>
      <c r="BH693" s="23">
        <f t="shared" si="116"/>
        <v>0</v>
      </c>
      <c r="BO693" s="2" t="s">
        <v>3158</v>
      </c>
      <c r="BP693" s="3">
        <v>1</v>
      </c>
      <c r="BQ693" s="2" t="s">
        <v>3159</v>
      </c>
    </row>
    <row r="694" spans="1:70" s="338" customFormat="1" ht="16.149999999999999" customHeight="1" x14ac:dyDescent="0.25">
      <c r="A694" s="299">
        <v>693</v>
      </c>
      <c r="B694" s="300" t="s">
        <v>135</v>
      </c>
      <c r="C694" s="310" t="s">
        <v>3160</v>
      </c>
      <c r="D694" s="301" t="s">
        <v>206</v>
      </c>
      <c r="E694" s="301" t="s">
        <v>3161</v>
      </c>
      <c r="F694" s="302">
        <v>42139</v>
      </c>
      <c r="G694" s="303">
        <f t="shared" si="119"/>
        <v>5</v>
      </c>
      <c r="H694" s="303">
        <f t="shared" si="111"/>
        <v>2015</v>
      </c>
      <c r="I694" s="304">
        <v>0.375</v>
      </c>
      <c r="J694" s="305">
        <f t="shared" si="118"/>
        <v>9</v>
      </c>
      <c r="K694" s="306" t="str">
        <f t="shared" si="112"/>
        <v>ja</v>
      </c>
      <c r="L694" s="306" t="s">
        <v>91</v>
      </c>
      <c r="M694" s="307" t="s">
        <v>354</v>
      </c>
      <c r="N694" s="306"/>
      <c r="O694" s="300" t="s">
        <v>75</v>
      </c>
      <c r="P694" s="300" t="s">
        <v>3162</v>
      </c>
      <c r="Q694" s="307"/>
      <c r="R694" s="307" t="s">
        <v>335</v>
      </c>
      <c r="S694" s="301"/>
      <c r="T694" s="308"/>
      <c r="U694" s="301" t="s">
        <v>208</v>
      </c>
      <c r="V694" s="301" t="s">
        <v>202</v>
      </c>
      <c r="W694" s="301"/>
      <c r="X694" s="301">
        <v>300</v>
      </c>
      <c r="Y694" s="301" t="s">
        <v>81</v>
      </c>
      <c r="Z694" s="301" t="s">
        <v>84</v>
      </c>
      <c r="AA694" s="301">
        <v>300</v>
      </c>
      <c r="AB694" s="301" t="s">
        <v>81</v>
      </c>
      <c r="AC694" s="301" t="s">
        <v>84</v>
      </c>
      <c r="AD694" s="301">
        <v>300</v>
      </c>
      <c r="AE694" s="301" t="s">
        <v>81</v>
      </c>
      <c r="AF694" s="301" t="s">
        <v>84</v>
      </c>
      <c r="AG694" s="301"/>
      <c r="AH694" s="301"/>
      <c r="AI694" s="301"/>
      <c r="AJ694" s="301"/>
      <c r="AK694" s="301"/>
      <c r="AL694" s="301"/>
      <c r="AM694" s="301"/>
      <c r="AN694" s="301"/>
      <c r="AO694" s="301"/>
      <c r="AP694" s="301"/>
      <c r="AQ694" s="301"/>
      <c r="AR694" s="301"/>
      <c r="AS694" s="301"/>
      <c r="AT694" s="301"/>
      <c r="AU694" s="301"/>
      <c r="AV694" s="301"/>
      <c r="AW694" s="301"/>
      <c r="AX694" s="301"/>
      <c r="AY694" s="301"/>
      <c r="AZ694" s="301"/>
      <c r="BA694" s="301"/>
      <c r="BB694" s="301"/>
      <c r="BC694" s="301"/>
      <c r="BD694" s="301"/>
      <c r="BE694" s="309" t="str">
        <f t="shared" si="113"/>
        <v>EMF nein</v>
      </c>
      <c r="BF694" s="309" t="str">
        <f t="shared" si="114"/>
        <v/>
      </c>
      <c r="BG694" s="309" t="str">
        <f t="shared" si="115"/>
        <v/>
      </c>
      <c r="BH694" s="309">
        <f t="shared" si="116"/>
        <v>0</v>
      </c>
      <c r="BI694" s="301"/>
      <c r="BJ694" s="301"/>
      <c r="BK694" s="301"/>
      <c r="BL694" s="301"/>
      <c r="BM694" s="301"/>
      <c r="BN694" s="301"/>
      <c r="BO694" s="301" t="s">
        <v>21739</v>
      </c>
      <c r="BP694" s="303">
        <v>1</v>
      </c>
      <c r="BR694" s="301" t="s">
        <v>21740</v>
      </c>
    </row>
    <row r="695" spans="1:70" ht="16.149999999999999" customHeight="1" x14ac:dyDescent="0.25">
      <c r="A695" s="16">
        <v>694</v>
      </c>
      <c r="B695" s="17" t="s">
        <v>211</v>
      </c>
      <c r="C695" s="48" t="s">
        <v>3163</v>
      </c>
      <c r="D695" s="2" t="s">
        <v>124</v>
      </c>
      <c r="E695" s="2" t="s">
        <v>3164</v>
      </c>
      <c r="F695" s="67">
        <v>43077</v>
      </c>
      <c r="G695" s="3">
        <f t="shared" si="119"/>
        <v>12</v>
      </c>
      <c r="H695" s="3">
        <f t="shared" si="111"/>
        <v>2017</v>
      </c>
      <c r="I695" s="19">
        <v>0.63194444444444398</v>
      </c>
      <c r="J695" s="20">
        <f t="shared" si="118"/>
        <v>15</v>
      </c>
      <c r="K695" s="5" t="str">
        <f t="shared" si="112"/>
        <v>ja</v>
      </c>
      <c r="L695" s="21" t="s">
        <v>73</v>
      </c>
      <c r="M695" s="6" t="s">
        <v>74</v>
      </c>
      <c r="N695" s="5">
        <v>25</v>
      </c>
      <c r="O695" s="17" t="s">
        <v>75</v>
      </c>
      <c r="P695" s="17" t="s">
        <v>3165</v>
      </c>
      <c r="R695" s="6" t="s">
        <v>77</v>
      </c>
      <c r="T695" s="22"/>
      <c r="U695" s="2" t="s">
        <v>115</v>
      </c>
      <c r="V695" s="2" t="s">
        <v>80</v>
      </c>
      <c r="X695" s="2">
        <v>790</v>
      </c>
      <c r="Y695" s="2" t="s">
        <v>81</v>
      </c>
      <c r="Z695" s="2" t="s">
        <v>82</v>
      </c>
      <c r="AA695" s="2">
        <v>790</v>
      </c>
      <c r="AB695" s="2" t="s">
        <v>81</v>
      </c>
      <c r="AC695" s="2" t="s">
        <v>82</v>
      </c>
      <c r="AD695" s="2">
        <v>790</v>
      </c>
      <c r="AE695" s="2" t="s">
        <v>81</v>
      </c>
      <c r="AF695" s="2" t="s">
        <v>82</v>
      </c>
      <c r="BE695" s="23" t="str">
        <f t="shared" si="113"/>
        <v>EMF nein</v>
      </c>
      <c r="BF695" s="23" t="str">
        <f t="shared" si="114"/>
        <v/>
      </c>
      <c r="BG695" s="23" t="str">
        <f t="shared" si="115"/>
        <v/>
      </c>
      <c r="BH695" s="23">
        <f t="shared" si="116"/>
        <v>0</v>
      </c>
      <c r="BO695" s="2" t="s">
        <v>3166</v>
      </c>
      <c r="BP695" s="3">
        <v>1</v>
      </c>
      <c r="BQ695" s="2" t="s">
        <v>3167</v>
      </c>
    </row>
    <row r="696" spans="1:70" ht="16.149999999999999" customHeight="1" x14ac:dyDescent="0.25">
      <c r="A696" s="16">
        <v>695</v>
      </c>
      <c r="B696" s="17" t="s">
        <v>135</v>
      </c>
      <c r="C696" s="48" t="s">
        <v>3002</v>
      </c>
      <c r="D696" s="2" t="s">
        <v>137</v>
      </c>
      <c r="E696" s="2" t="s">
        <v>3003</v>
      </c>
      <c r="F696" s="67">
        <v>42142</v>
      </c>
      <c r="G696" s="3">
        <f t="shared" si="119"/>
        <v>5</v>
      </c>
      <c r="H696" s="3">
        <f t="shared" si="111"/>
        <v>2015</v>
      </c>
      <c r="I696" s="19">
        <v>0.34375</v>
      </c>
      <c r="J696" s="20">
        <f t="shared" si="118"/>
        <v>8</v>
      </c>
      <c r="K696" s="5" t="str">
        <f t="shared" si="112"/>
        <v>ja</v>
      </c>
      <c r="L696" s="5" t="s">
        <v>91</v>
      </c>
      <c r="M696" s="6" t="s">
        <v>139</v>
      </c>
      <c r="N696" s="5">
        <v>43</v>
      </c>
      <c r="O696" s="2" t="s">
        <v>140</v>
      </c>
      <c r="P696" s="17" t="s">
        <v>2990</v>
      </c>
      <c r="R696" s="6" t="s">
        <v>77</v>
      </c>
      <c r="T696" s="22"/>
      <c r="U696" s="2" t="s">
        <v>115</v>
      </c>
      <c r="V696" s="2" t="s">
        <v>202</v>
      </c>
      <c r="X696" s="2">
        <v>102</v>
      </c>
      <c r="Y696" s="2" t="s">
        <v>83</v>
      </c>
      <c r="Z696" s="2" t="s">
        <v>84</v>
      </c>
      <c r="AA696" s="2">
        <v>102</v>
      </c>
      <c r="AB696" s="2" t="s">
        <v>81</v>
      </c>
      <c r="AC696" s="2" t="s">
        <v>84</v>
      </c>
      <c r="AD696" s="2">
        <v>102</v>
      </c>
      <c r="AE696" s="2" t="s">
        <v>81</v>
      </c>
      <c r="AF696" s="2" t="s">
        <v>84</v>
      </c>
      <c r="BE696" s="23" t="str">
        <f t="shared" si="113"/>
        <v>EMF ja</v>
      </c>
      <c r="BF696" s="23">
        <f t="shared" si="114"/>
        <v>1</v>
      </c>
      <c r="BG696" s="23" t="str">
        <f t="shared" si="115"/>
        <v>&lt;100m</v>
      </c>
      <c r="BH696" s="23">
        <f t="shared" si="116"/>
        <v>1</v>
      </c>
      <c r="BK696" s="44" t="s">
        <v>162</v>
      </c>
      <c r="BL696" s="44">
        <v>1</v>
      </c>
      <c r="BO696" s="2" t="s">
        <v>3168</v>
      </c>
      <c r="BP696" s="3">
        <v>1</v>
      </c>
      <c r="BQ696" s="2" t="s">
        <v>3169</v>
      </c>
    </row>
    <row r="697" spans="1:70" ht="16.149999999999999" customHeight="1" x14ac:dyDescent="0.25">
      <c r="A697" s="16">
        <v>696</v>
      </c>
      <c r="B697" s="17" t="s">
        <v>135</v>
      </c>
      <c r="C697" s="49" t="s">
        <v>523</v>
      </c>
      <c r="D697" s="2" t="s">
        <v>137</v>
      </c>
      <c r="E697" s="2" t="s">
        <v>3170</v>
      </c>
      <c r="F697" s="67">
        <v>42151</v>
      </c>
      <c r="G697" s="3">
        <f t="shared" si="119"/>
        <v>5</v>
      </c>
      <c r="H697" s="3">
        <f t="shared" si="111"/>
        <v>2015</v>
      </c>
      <c r="I697" s="19">
        <v>0.4375</v>
      </c>
      <c r="J697" s="20">
        <f t="shared" si="118"/>
        <v>10</v>
      </c>
      <c r="K697" s="5" t="str">
        <f t="shared" si="112"/>
        <v>ja</v>
      </c>
      <c r="L697" s="5" t="s">
        <v>91</v>
      </c>
      <c r="M697" s="6" t="s">
        <v>2721</v>
      </c>
      <c r="O697" s="17" t="s">
        <v>75</v>
      </c>
      <c r="P697" s="17" t="s">
        <v>3171</v>
      </c>
      <c r="R697" s="6" t="s">
        <v>77</v>
      </c>
      <c r="T697" s="6" t="s">
        <v>202</v>
      </c>
      <c r="X697" s="2">
        <v>250</v>
      </c>
      <c r="Y697" s="2" t="s">
        <v>83</v>
      </c>
      <c r="Z697" s="2" t="s">
        <v>84</v>
      </c>
      <c r="AA697" s="2">
        <v>250</v>
      </c>
      <c r="AB697" s="2" t="s">
        <v>81</v>
      </c>
      <c r="AC697" s="2" t="s">
        <v>84</v>
      </c>
      <c r="AD697" s="2">
        <v>250</v>
      </c>
      <c r="AE697" s="2" t="s">
        <v>83</v>
      </c>
      <c r="AF697" s="2" t="s">
        <v>84</v>
      </c>
      <c r="BE697" s="23" t="str">
        <f t="shared" si="113"/>
        <v>EMF nein</v>
      </c>
      <c r="BF697" s="23" t="str">
        <f t="shared" si="114"/>
        <v/>
      </c>
      <c r="BG697" s="23" t="str">
        <f t="shared" si="115"/>
        <v/>
      </c>
      <c r="BH697" s="23">
        <f t="shared" si="116"/>
        <v>0</v>
      </c>
      <c r="BO697" s="2" t="s">
        <v>3172</v>
      </c>
      <c r="BP697" s="3">
        <v>1</v>
      </c>
      <c r="BQ697" s="2" t="s">
        <v>3173</v>
      </c>
    </row>
    <row r="698" spans="1:70" ht="16.149999999999999" customHeight="1" x14ac:dyDescent="0.25">
      <c r="A698" s="16">
        <v>697</v>
      </c>
      <c r="B698" s="17" t="s">
        <v>211</v>
      </c>
      <c r="C698" s="48" t="s">
        <v>3174</v>
      </c>
      <c r="D698" s="2" t="s">
        <v>158</v>
      </c>
      <c r="E698" s="2" t="s">
        <v>344</v>
      </c>
      <c r="F698" s="67">
        <v>42139</v>
      </c>
      <c r="G698" s="3">
        <f t="shared" si="119"/>
        <v>5</v>
      </c>
      <c r="H698" s="3">
        <f t="shared" si="111"/>
        <v>2015</v>
      </c>
      <c r="I698" s="19">
        <v>0.66319444444444398</v>
      </c>
      <c r="J698" s="20">
        <f t="shared" si="118"/>
        <v>15</v>
      </c>
      <c r="K698" s="5" t="str">
        <f t="shared" si="112"/>
        <v>ja</v>
      </c>
      <c r="M698" s="6" t="s">
        <v>139</v>
      </c>
      <c r="O698" s="2" t="s">
        <v>140</v>
      </c>
      <c r="P698" s="17" t="s">
        <v>3175</v>
      </c>
      <c r="R698" s="6" t="s">
        <v>335</v>
      </c>
      <c r="T698" s="22"/>
      <c r="U698" s="2" t="s">
        <v>74</v>
      </c>
      <c r="X698" s="2">
        <v>335</v>
      </c>
      <c r="Y698" s="2" t="s">
        <v>83</v>
      </c>
      <c r="Z698" s="2" t="s">
        <v>168</v>
      </c>
      <c r="AA698" s="2">
        <v>335</v>
      </c>
      <c r="AB698" s="2" t="s">
        <v>81</v>
      </c>
      <c r="AC698" s="2" t="s">
        <v>168</v>
      </c>
      <c r="AD698" s="2">
        <v>335</v>
      </c>
      <c r="AE698" s="2" t="s">
        <v>81</v>
      </c>
      <c r="AF698" s="2" t="s">
        <v>168</v>
      </c>
      <c r="AJ698" s="2">
        <v>413</v>
      </c>
      <c r="AK698" s="2" t="s">
        <v>81</v>
      </c>
      <c r="AL698" s="2" t="s">
        <v>84</v>
      </c>
      <c r="AP698" s="2">
        <v>413</v>
      </c>
      <c r="AQ698" s="2" t="s">
        <v>81</v>
      </c>
      <c r="AR698" s="2" t="s">
        <v>84</v>
      </c>
      <c r="BE698" s="23" t="str">
        <f t="shared" si="113"/>
        <v>EMF nein</v>
      </c>
      <c r="BF698" s="23" t="str">
        <f t="shared" si="114"/>
        <v/>
      </c>
      <c r="BG698" s="23" t="str">
        <f t="shared" si="115"/>
        <v/>
      </c>
      <c r="BH698" s="23">
        <f t="shared" si="116"/>
        <v>0</v>
      </c>
      <c r="BO698" s="2" t="s">
        <v>3176</v>
      </c>
      <c r="BP698" s="3">
        <v>1</v>
      </c>
      <c r="BQ698" s="2" t="s">
        <v>3177</v>
      </c>
    </row>
    <row r="699" spans="1:70" ht="16.149999999999999" customHeight="1" x14ac:dyDescent="0.25">
      <c r="A699" s="16">
        <v>698</v>
      </c>
      <c r="B699" s="17" t="s">
        <v>135</v>
      </c>
      <c r="C699" s="48" t="s">
        <v>3178</v>
      </c>
      <c r="D699" s="2" t="s">
        <v>124</v>
      </c>
      <c r="E699" s="2" t="s">
        <v>3179</v>
      </c>
      <c r="F699" s="67">
        <v>42198</v>
      </c>
      <c r="G699" s="3">
        <f t="shared" si="119"/>
        <v>7</v>
      </c>
      <c r="H699" s="3">
        <f t="shared" si="111"/>
        <v>2015</v>
      </c>
      <c r="I699" s="19">
        <v>0.41666666666666702</v>
      </c>
      <c r="J699" s="20">
        <f t="shared" si="118"/>
        <v>10</v>
      </c>
      <c r="K699" s="5" t="str">
        <f t="shared" si="112"/>
        <v>ja</v>
      </c>
      <c r="L699" s="5" t="s">
        <v>91</v>
      </c>
      <c r="M699" s="6" t="s">
        <v>139</v>
      </c>
      <c r="N699" s="5">
        <v>29</v>
      </c>
      <c r="O699" s="2" t="s">
        <v>140</v>
      </c>
      <c r="P699" s="17" t="s">
        <v>3180</v>
      </c>
      <c r="R699" s="6" t="s">
        <v>77</v>
      </c>
      <c r="T699" s="22"/>
      <c r="U699" s="2" t="s">
        <v>139</v>
      </c>
      <c r="BE699" s="23" t="str">
        <f t="shared" si="113"/>
        <v>EMF ja</v>
      </c>
      <c r="BF699" s="23">
        <f t="shared" si="114"/>
        <v>125</v>
      </c>
      <c r="BG699" s="23" t="str">
        <f t="shared" si="115"/>
        <v>100-499m</v>
      </c>
      <c r="BH699" s="23">
        <f t="shared" si="116"/>
        <v>1</v>
      </c>
      <c r="BK699" s="2" t="s">
        <v>162</v>
      </c>
      <c r="BL699" s="2">
        <v>125</v>
      </c>
      <c r="BO699" s="2" t="s">
        <v>3181</v>
      </c>
      <c r="BP699" s="3">
        <v>1</v>
      </c>
      <c r="BQ699" s="2" t="s">
        <v>3182</v>
      </c>
    </row>
    <row r="700" spans="1:70" ht="16.149999999999999" customHeight="1" x14ac:dyDescent="0.25">
      <c r="A700" s="16">
        <v>699</v>
      </c>
      <c r="B700" s="17" t="s">
        <v>135</v>
      </c>
      <c r="C700" s="48" t="s">
        <v>3183</v>
      </c>
      <c r="D700" s="2" t="s">
        <v>137</v>
      </c>
      <c r="E700" s="2" t="s">
        <v>3184</v>
      </c>
      <c r="F700" s="67">
        <v>42202</v>
      </c>
      <c r="G700" s="3">
        <f t="shared" si="119"/>
        <v>7</v>
      </c>
      <c r="H700" s="3">
        <f t="shared" si="111"/>
        <v>2015</v>
      </c>
      <c r="I700" s="19">
        <v>0.51388888888888895</v>
      </c>
      <c r="J700" s="20">
        <f t="shared" si="118"/>
        <v>12</v>
      </c>
      <c r="K700" s="5" t="str">
        <f t="shared" si="112"/>
        <v>ja</v>
      </c>
      <c r="L700" s="5" t="s">
        <v>91</v>
      </c>
      <c r="M700" s="6" t="s">
        <v>354</v>
      </c>
      <c r="N700" s="5">
        <v>60</v>
      </c>
      <c r="O700" s="17" t="s">
        <v>75</v>
      </c>
      <c r="P700" s="17" t="s">
        <v>3185</v>
      </c>
      <c r="R700" s="6" t="s">
        <v>77</v>
      </c>
      <c r="T700" s="22"/>
      <c r="U700" s="2" t="s">
        <v>74</v>
      </c>
      <c r="V700" s="2" t="s">
        <v>80</v>
      </c>
      <c r="X700" s="2">
        <v>95</v>
      </c>
      <c r="Y700" s="2" t="s">
        <v>81</v>
      </c>
      <c r="Z700" s="2" t="s">
        <v>82</v>
      </c>
      <c r="AD700" s="2">
        <v>95</v>
      </c>
      <c r="AE700" s="2" t="s">
        <v>81</v>
      </c>
      <c r="AF700" s="2" t="s">
        <v>82</v>
      </c>
      <c r="BE700" s="23" t="str">
        <f t="shared" si="113"/>
        <v>EMF nein</v>
      </c>
      <c r="BF700" s="23" t="str">
        <f t="shared" si="114"/>
        <v/>
      </c>
      <c r="BG700" s="23" t="str">
        <f t="shared" si="115"/>
        <v/>
      </c>
      <c r="BH700" s="23">
        <f t="shared" si="116"/>
        <v>0</v>
      </c>
      <c r="BO700" s="2" t="s">
        <v>3186</v>
      </c>
      <c r="BP700" s="3">
        <v>1</v>
      </c>
      <c r="BQ700" s="2" t="s">
        <v>3187</v>
      </c>
    </row>
    <row r="701" spans="1:70" ht="16.149999999999999" customHeight="1" x14ac:dyDescent="0.25">
      <c r="A701" s="16">
        <v>700</v>
      </c>
      <c r="B701" s="17" t="s">
        <v>211</v>
      </c>
      <c r="C701" s="48" t="s">
        <v>3188</v>
      </c>
      <c r="D701" s="2" t="s">
        <v>89</v>
      </c>
      <c r="E701" s="2" t="s">
        <v>3189</v>
      </c>
      <c r="F701" s="67">
        <v>43081</v>
      </c>
      <c r="G701" s="3">
        <f t="shared" si="119"/>
        <v>12</v>
      </c>
      <c r="H701" s="3">
        <f t="shared" si="111"/>
        <v>2017</v>
      </c>
      <c r="I701" s="19">
        <v>0.45486111111111099</v>
      </c>
      <c r="J701" s="20">
        <f t="shared" si="118"/>
        <v>10</v>
      </c>
      <c r="K701" s="5" t="str">
        <f t="shared" si="112"/>
        <v>ja</v>
      </c>
      <c r="L701" s="21" t="s">
        <v>73</v>
      </c>
      <c r="M701" s="6" t="s">
        <v>74</v>
      </c>
      <c r="O701" s="2" t="s">
        <v>140</v>
      </c>
      <c r="P701" s="17" t="s">
        <v>3190</v>
      </c>
      <c r="Q701" s="6" t="s">
        <v>186</v>
      </c>
      <c r="R701" s="6" t="s">
        <v>77</v>
      </c>
      <c r="T701" s="22"/>
      <c r="U701" s="2" t="s">
        <v>74</v>
      </c>
      <c r="V701" s="2" t="s">
        <v>79</v>
      </c>
      <c r="X701" s="2">
        <v>136</v>
      </c>
      <c r="Y701" s="2" t="s">
        <v>83</v>
      </c>
      <c r="Z701" s="2" t="s">
        <v>3191</v>
      </c>
      <c r="AA701" s="2">
        <v>136</v>
      </c>
      <c r="AB701" s="2" t="s">
        <v>83</v>
      </c>
      <c r="AC701" s="2" t="s">
        <v>84</v>
      </c>
      <c r="AD701" s="2">
        <v>136</v>
      </c>
      <c r="AE701" s="2" t="s">
        <v>83</v>
      </c>
      <c r="AF701" s="2" t="s">
        <v>84</v>
      </c>
      <c r="AJ701" s="2">
        <v>160</v>
      </c>
      <c r="AK701" s="2" t="s">
        <v>83</v>
      </c>
      <c r="AL701" s="2" t="s">
        <v>84</v>
      </c>
      <c r="AM701" s="2">
        <v>160</v>
      </c>
      <c r="AN701" s="2" t="s">
        <v>81</v>
      </c>
      <c r="AO701" s="2" t="s">
        <v>84</v>
      </c>
      <c r="AP701" s="2">
        <v>160</v>
      </c>
      <c r="AQ701" s="2" t="s">
        <v>83</v>
      </c>
      <c r="AR701" s="2" t="s">
        <v>84</v>
      </c>
      <c r="BE701" s="23" t="str">
        <f t="shared" si="113"/>
        <v>EMF ja</v>
      </c>
      <c r="BF701" s="23">
        <f t="shared" si="114"/>
        <v>1550</v>
      </c>
      <c r="BG701" s="23" t="str">
        <f t="shared" si="115"/>
        <v>500+m</v>
      </c>
      <c r="BH701" s="23">
        <f t="shared" si="116"/>
        <v>1</v>
      </c>
      <c r="BK701" s="2" t="s">
        <v>162</v>
      </c>
      <c r="BL701" s="2">
        <v>1550</v>
      </c>
      <c r="BO701" s="2" t="s">
        <v>3192</v>
      </c>
      <c r="BP701" s="3">
        <v>1</v>
      </c>
      <c r="BQ701" s="2" t="s">
        <v>3193</v>
      </c>
    </row>
    <row r="702" spans="1:70" ht="16.149999999999999" customHeight="1" x14ac:dyDescent="0.25">
      <c r="A702" s="16">
        <v>701</v>
      </c>
      <c r="B702" s="17" t="s">
        <v>211</v>
      </c>
      <c r="C702" s="49" t="s">
        <v>1851</v>
      </c>
      <c r="D702" s="2" t="s">
        <v>89</v>
      </c>
      <c r="E702" s="2" t="s">
        <v>3194</v>
      </c>
      <c r="F702" s="67">
        <v>42643</v>
      </c>
      <c r="G702" s="3">
        <f t="shared" si="119"/>
        <v>9</v>
      </c>
      <c r="H702" s="3">
        <f t="shared" si="111"/>
        <v>2016</v>
      </c>
      <c r="I702" s="19">
        <v>0.27083333333333298</v>
      </c>
      <c r="J702" s="20">
        <f t="shared" si="118"/>
        <v>6</v>
      </c>
      <c r="K702" s="5" t="str">
        <f t="shared" si="112"/>
        <v>ja</v>
      </c>
      <c r="L702" s="5" t="s">
        <v>91</v>
      </c>
      <c r="M702" s="6" t="s">
        <v>115</v>
      </c>
      <c r="N702" s="5">
        <v>56</v>
      </c>
      <c r="O702" s="17" t="s">
        <v>75</v>
      </c>
      <c r="P702" s="17" t="s">
        <v>3195</v>
      </c>
      <c r="R702" s="6" t="s">
        <v>77</v>
      </c>
      <c r="T702" s="22"/>
      <c r="U702" s="2" t="s">
        <v>1312</v>
      </c>
      <c r="V702" s="2" t="s">
        <v>202</v>
      </c>
      <c r="X702" s="2">
        <v>140</v>
      </c>
      <c r="Y702" s="2" t="s">
        <v>83</v>
      </c>
      <c r="Z702" s="2" t="s">
        <v>161</v>
      </c>
      <c r="AA702" s="2">
        <v>140</v>
      </c>
      <c r="AD702" s="2">
        <v>140</v>
      </c>
      <c r="AE702" s="2" t="s">
        <v>81</v>
      </c>
      <c r="AF702" s="2" t="s">
        <v>161</v>
      </c>
      <c r="AJ702" s="2">
        <v>331</v>
      </c>
      <c r="AK702" s="2" t="s">
        <v>83</v>
      </c>
      <c r="AL702" s="2" t="s">
        <v>84</v>
      </c>
      <c r="AM702" s="2">
        <v>331</v>
      </c>
      <c r="AN702" s="2" t="s">
        <v>81</v>
      </c>
      <c r="AO702" s="2" t="s">
        <v>84</v>
      </c>
      <c r="AP702" s="2">
        <v>331</v>
      </c>
      <c r="AQ702" s="2" t="s">
        <v>81</v>
      </c>
      <c r="AR702" s="2" t="s">
        <v>84</v>
      </c>
      <c r="AV702" s="2">
        <v>403</v>
      </c>
      <c r="AW702" s="2" t="s">
        <v>81</v>
      </c>
      <c r="AX702" s="2" t="s">
        <v>168</v>
      </c>
      <c r="AY702" s="2">
        <v>403</v>
      </c>
      <c r="AZ702" s="2" t="s">
        <v>81</v>
      </c>
      <c r="BA702" s="2" t="s">
        <v>168</v>
      </c>
      <c r="BB702" s="2">
        <v>403</v>
      </c>
      <c r="BC702" s="2" t="s">
        <v>81</v>
      </c>
      <c r="BD702" s="2" t="s">
        <v>168</v>
      </c>
      <c r="BE702" s="23" t="str">
        <f t="shared" si="113"/>
        <v>EMF nein</v>
      </c>
      <c r="BF702" s="23" t="str">
        <f t="shared" si="114"/>
        <v/>
      </c>
      <c r="BG702" s="23" t="str">
        <f t="shared" si="115"/>
        <v/>
      </c>
      <c r="BH702" s="23">
        <f t="shared" si="116"/>
        <v>0</v>
      </c>
      <c r="BO702" s="2" t="s">
        <v>3196</v>
      </c>
      <c r="BP702" s="3">
        <v>1</v>
      </c>
      <c r="BQ702" s="2" t="s">
        <v>3197</v>
      </c>
    </row>
    <row r="703" spans="1:70" ht="16.149999999999999" customHeight="1" x14ac:dyDescent="0.25">
      <c r="A703" s="16">
        <v>702</v>
      </c>
      <c r="B703" s="17" t="s">
        <v>135</v>
      </c>
      <c r="C703" s="48" t="s">
        <v>3198</v>
      </c>
      <c r="D703" s="2" t="s">
        <v>1097</v>
      </c>
      <c r="E703" s="2" t="s">
        <v>3199</v>
      </c>
      <c r="F703" s="67">
        <v>42235</v>
      </c>
      <c r="G703" s="3">
        <f t="shared" si="119"/>
        <v>8</v>
      </c>
      <c r="H703" s="3">
        <f t="shared" si="111"/>
        <v>2015</v>
      </c>
      <c r="I703" s="19">
        <v>0.54166666666666696</v>
      </c>
      <c r="J703" s="20">
        <f t="shared" si="118"/>
        <v>13</v>
      </c>
      <c r="K703" s="5" t="str">
        <f t="shared" si="112"/>
        <v>ja</v>
      </c>
      <c r="L703" s="5" t="s">
        <v>91</v>
      </c>
      <c r="M703" s="6" t="s">
        <v>139</v>
      </c>
      <c r="N703" s="5">
        <v>55</v>
      </c>
      <c r="O703" s="17" t="s">
        <v>75</v>
      </c>
      <c r="P703" s="17" t="s">
        <v>3200</v>
      </c>
      <c r="R703" s="6" t="s">
        <v>335</v>
      </c>
      <c r="T703" s="22"/>
      <c r="U703" s="2" t="s">
        <v>74</v>
      </c>
      <c r="V703" s="2" t="s">
        <v>79</v>
      </c>
      <c r="X703" s="2" t="s">
        <v>109</v>
      </c>
      <c r="BE703" s="23" t="str">
        <f t="shared" si="113"/>
        <v>EMF ja</v>
      </c>
      <c r="BF703" s="23">
        <f t="shared" si="114"/>
        <v>400</v>
      </c>
      <c r="BG703" s="23" t="str">
        <f t="shared" si="115"/>
        <v>100-499m</v>
      </c>
      <c r="BH703" s="23">
        <f t="shared" si="116"/>
        <v>1</v>
      </c>
      <c r="BI703" s="2" t="s">
        <v>162</v>
      </c>
      <c r="BJ703" s="2">
        <v>400</v>
      </c>
      <c r="BO703" s="2" t="s">
        <v>3201</v>
      </c>
      <c r="BP703" s="3">
        <v>1</v>
      </c>
      <c r="BQ703" s="2" t="s">
        <v>3202</v>
      </c>
    </row>
    <row r="704" spans="1:70" ht="16.149999999999999" customHeight="1" x14ac:dyDescent="0.25">
      <c r="A704" s="16">
        <v>703</v>
      </c>
      <c r="B704" s="17" t="s">
        <v>87</v>
      </c>
      <c r="C704" s="48" t="s">
        <v>119</v>
      </c>
      <c r="D704" s="2" t="s">
        <v>89</v>
      </c>
      <c r="E704" s="2" t="s">
        <v>3203</v>
      </c>
      <c r="F704" s="67">
        <v>43078</v>
      </c>
      <c r="G704" s="3">
        <f t="shared" si="119"/>
        <v>12</v>
      </c>
      <c r="H704" s="3">
        <f t="shared" si="111"/>
        <v>2017</v>
      </c>
      <c r="I704" s="19">
        <v>0.71527777777777801</v>
      </c>
      <c r="J704" s="20">
        <f t="shared" si="118"/>
        <v>17</v>
      </c>
      <c r="K704" s="5" t="str">
        <f t="shared" si="112"/>
        <v>ja</v>
      </c>
      <c r="L704" s="21" t="s">
        <v>73</v>
      </c>
      <c r="M704" s="6" t="s">
        <v>74</v>
      </c>
      <c r="N704" s="5">
        <v>79</v>
      </c>
      <c r="O704" s="17" t="s">
        <v>126</v>
      </c>
      <c r="P704" s="17" t="s">
        <v>3204</v>
      </c>
      <c r="T704" s="22"/>
      <c r="U704" s="2" t="s">
        <v>74</v>
      </c>
      <c r="X704" s="2">
        <v>458</v>
      </c>
      <c r="Y704" s="2" t="s">
        <v>83</v>
      </c>
      <c r="Z704" s="2" t="s">
        <v>161</v>
      </c>
      <c r="AA704" s="2">
        <v>458</v>
      </c>
      <c r="AB704" s="2" t="s">
        <v>81</v>
      </c>
      <c r="AC704" s="2" t="s">
        <v>161</v>
      </c>
      <c r="AD704" s="2">
        <v>458</v>
      </c>
      <c r="AE704" s="2" t="s">
        <v>83</v>
      </c>
      <c r="AF704" s="2" t="s">
        <v>161</v>
      </c>
      <c r="BE704" s="23" t="str">
        <f t="shared" si="113"/>
        <v>EMF ja</v>
      </c>
      <c r="BF704" s="23">
        <f t="shared" si="114"/>
        <v>20</v>
      </c>
      <c r="BG704" s="23" t="str">
        <f t="shared" si="115"/>
        <v>&lt;100m</v>
      </c>
      <c r="BH704" s="23">
        <f t="shared" si="116"/>
        <v>1</v>
      </c>
      <c r="BK704" s="44" t="s">
        <v>162</v>
      </c>
      <c r="BL704" s="44">
        <v>20</v>
      </c>
      <c r="BO704" s="2" t="s">
        <v>3205</v>
      </c>
      <c r="BP704" s="3">
        <v>1</v>
      </c>
      <c r="BQ704" s="2" t="s">
        <v>3206</v>
      </c>
    </row>
    <row r="705" spans="1:69" ht="16.149999999999999" customHeight="1" x14ac:dyDescent="0.25">
      <c r="A705" s="16">
        <v>704</v>
      </c>
      <c r="B705" s="17" t="s">
        <v>211</v>
      </c>
      <c r="C705" s="48" t="s">
        <v>3207</v>
      </c>
      <c r="D705" s="2" t="s">
        <v>104</v>
      </c>
      <c r="E705" s="2" t="s">
        <v>3208</v>
      </c>
      <c r="F705" s="67">
        <v>43080</v>
      </c>
      <c r="G705" s="3">
        <f t="shared" si="119"/>
        <v>12</v>
      </c>
      <c r="H705" s="3">
        <f t="shared" si="111"/>
        <v>2017</v>
      </c>
      <c r="I705" s="19">
        <v>0.25</v>
      </c>
      <c r="J705" s="20">
        <f t="shared" si="118"/>
        <v>6</v>
      </c>
      <c r="K705" s="5" t="str">
        <f t="shared" si="112"/>
        <v>ja</v>
      </c>
      <c r="L705" s="5" t="s">
        <v>91</v>
      </c>
      <c r="M705" s="6" t="s">
        <v>74</v>
      </c>
      <c r="O705" s="2" t="s">
        <v>140</v>
      </c>
      <c r="P705" s="17" t="s">
        <v>3209</v>
      </c>
      <c r="R705" s="6" t="s">
        <v>77</v>
      </c>
      <c r="T705" s="22"/>
      <c r="X705" s="2">
        <v>100</v>
      </c>
      <c r="Y705" s="2" t="s">
        <v>94</v>
      </c>
      <c r="Z705" s="2" t="s">
        <v>82</v>
      </c>
      <c r="AA705" s="2">
        <v>100</v>
      </c>
      <c r="AB705" s="2" t="s">
        <v>94</v>
      </c>
      <c r="AC705" s="2" t="s">
        <v>82</v>
      </c>
      <c r="AD705" s="2">
        <v>100</v>
      </c>
      <c r="AE705" s="2" t="s">
        <v>94</v>
      </c>
      <c r="AF705" s="2" t="s">
        <v>82</v>
      </c>
      <c r="BE705" s="23" t="str">
        <f t="shared" si="113"/>
        <v>EMF nein</v>
      </c>
      <c r="BF705" s="23" t="str">
        <f t="shared" si="114"/>
        <v/>
      </c>
      <c r="BG705" s="23" t="str">
        <f t="shared" si="115"/>
        <v/>
      </c>
      <c r="BH705" s="23">
        <f t="shared" si="116"/>
        <v>0</v>
      </c>
      <c r="BO705" s="2" t="s">
        <v>3210</v>
      </c>
      <c r="BP705" s="3">
        <v>1</v>
      </c>
      <c r="BQ705" s="2" t="s">
        <v>3211</v>
      </c>
    </row>
    <row r="706" spans="1:69" ht="16.149999999999999" customHeight="1" x14ac:dyDescent="0.25">
      <c r="A706" s="16">
        <v>705</v>
      </c>
      <c r="B706" s="17" t="s">
        <v>87</v>
      </c>
      <c r="C706" s="48" t="s">
        <v>3212</v>
      </c>
      <c r="D706" s="2" t="s">
        <v>158</v>
      </c>
      <c r="E706" s="2" t="s">
        <v>3213</v>
      </c>
      <c r="F706" s="67">
        <v>43078</v>
      </c>
      <c r="G706" s="3">
        <f t="shared" si="119"/>
        <v>12</v>
      </c>
      <c r="H706" s="3">
        <f t="shared" si="111"/>
        <v>2017</v>
      </c>
      <c r="I706" s="19"/>
      <c r="J706" s="20" t="str">
        <f t="shared" si="118"/>
        <v/>
      </c>
      <c r="K706" s="5" t="str">
        <f t="shared" si="112"/>
        <v>ja</v>
      </c>
      <c r="L706" s="21" t="s">
        <v>73</v>
      </c>
      <c r="M706" s="6" t="s">
        <v>74</v>
      </c>
      <c r="N706" s="5">
        <v>88</v>
      </c>
      <c r="O706" s="17" t="s">
        <v>75</v>
      </c>
      <c r="P706" s="17" t="s">
        <v>3214</v>
      </c>
      <c r="R706" s="6" t="s">
        <v>335</v>
      </c>
      <c r="T706" s="22"/>
      <c r="BE706" s="23" t="str">
        <f t="shared" si="113"/>
        <v>EMF nein</v>
      </c>
      <c r="BF706" s="23" t="str">
        <f t="shared" si="114"/>
        <v/>
      </c>
      <c r="BG706" s="23" t="str">
        <f t="shared" si="115"/>
        <v/>
      </c>
      <c r="BH706" s="23">
        <f t="shared" si="116"/>
        <v>0</v>
      </c>
      <c r="BP706" s="3">
        <v>1</v>
      </c>
      <c r="BQ706" s="2" t="s">
        <v>3215</v>
      </c>
    </row>
    <row r="707" spans="1:69" ht="16.149999999999999" customHeight="1" x14ac:dyDescent="0.25">
      <c r="A707" s="16">
        <v>706</v>
      </c>
      <c r="B707" s="17" t="s">
        <v>211</v>
      </c>
      <c r="C707" s="48" t="s">
        <v>3216</v>
      </c>
      <c r="D707" s="2" t="s">
        <v>104</v>
      </c>
      <c r="E707" s="2" t="s">
        <v>3217</v>
      </c>
      <c r="F707" s="67">
        <v>43079</v>
      </c>
      <c r="G707" s="3">
        <f t="shared" si="119"/>
        <v>12</v>
      </c>
      <c r="H707" s="3">
        <f t="shared" ref="H707:H770" si="120">IF(F707&lt;&gt;"",YEAR(F707),"")</f>
        <v>2017</v>
      </c>
      <c r="I707" s="19">
        <v>0.85416666666666696</v>
      </c>
      <c r="J707" s="20">
        <f t="shared" si="118"/>
        <v>20</v>
      </c>
      <c r="K707" s="5" t="str">
        <f t="shared" si="112"/>
        <v>ja</v>
      </c>
      <c r="L707" s="21" t="s">
        <v>73</v>
      </c>
      <c r="M707" s="6" t="s">
        <v>74</v>
      </c>
      <c r="N707" s="5">
        <v>20</v>
      </c>
      <c r="O707" s="17" t="s">
        <v>126</v>
      </c>
      <c r="P707" s="17" t="s">
        <v>3218</v>
      </c>
      <c r="R707" s="6" t="s">
        <v>77</v>
      </c>
      <c r="T707" s="22"/>
      <c r="U707" s="2" t="s">
        <v>74</v>
      </c>
      <c r="BE707" s="23" t="str">
        <f t="shared" si="113"/>
        <v>EMF nein</v>
      </c>
      <c r="BF707" s="23" t="str">
        <f t="shared" si="114"/>
        <v/>
      </c>
      <c r="BG707" s="23" t="str">
        <f t="shared" si="115"/>
        <v/>
      </c>
      <c r="BH707" s="23">
        <f t="shared" si="116"/>
        <v>0</v>
      </c>
      <c r="BP707" s="3">
        <v>1</v>
      </c>
      <c r="BQ707" s="2" t="s">
        <v>3219</v>
      </c>
    </row>
    <row r="708" spans="1:69" ht="16.149999999999999" customHeight="1" x14ac:dyDescent="0.25">
      <c r="A708" s="16">
        <v>707</v>
      </c>
      <c r="B708" s="17" t="s">
        <v>135</v>
      </c>
      <c r="C708" s="48" t="s">
        <v>119</v>
      </c>
      <c r="D708" s="2" t="s">
        <v>89</v>
      </c>
      <c r="E708" s="2" t="s">
        <v>3220</v>
      </c>
      <c r="F708" s="67">
        <v>42178</v>
      </c>
      <c r="G708" s="3">
        <f t="shared" si="119"/>
        <v>6</v>
      </c>
      <c r="H708" s="3">
        <f t="shared" si="120"/>
        <v>2015</v>
      </c>
      <c r="I708" s="19">
        <v>0.70833333333333304</v>
      </c>
      <c r="J708" s="20">
        <f t="shared" si="118"/>
        <v>17</v>
      </c>
      <c r="K708" s="5" t="str">
        <f t="shared" si="112"/>
        <v>ja</v>
      </c>
      <c r="L708" s="5" t="s">
        <v>91</v>
      </c>
      <c r="M708" s="6" t="s">
        <v>139</v>
      </c>
      <c r="O708" s="17" t="s">
        <v>75</v>
      </c>
      <c r="P708" s="17" t="s">
        <v>3221</v>
      </c>
      <c r="T708" s="22"/>
      <c r="U708" s="2" t="s">
        <v>115</v>
      </c>
      <c r="V708" s="2" t="s">
        <v>202</v>
      </c>
      <c r="X708" s="2">
        <v>145</v>
      </c>
      <c r="Y708" s="2" t="s">
        <v>81</v>
      </c>
      <c r="Z708" s="2" t="s">
        <v>82</v>
      </c>
      <c r="AA708" s="2">
        <v>145</v>
      </c>
      <c r="AB708" s="2" t="s">
        <v>81</v>
      </c>
      <c r="AC708" s="2" t="s">
        <v>82</v>
      </c>
      <c r="AD708" s="2">
        <v>145</v>
      </c>
      <c r="AE708" s="2" t="s">
        <v>81</v>
      </c>
      <c r="AF708" s="2" t="s">
        <v>82</v>
      </c>
      <c r="AJ708" s="2">
        <v>170</v>
      </c>
      <c r="AK708" s="2" t="s">
        <v>81</v>
      </c>
      <c r="AL708" s="2" t="s">
        <v>168</v>
      </c>
      <c r="AP708" s="2">
        <v>170</v>
      </c>
      <c r="AQ708" s="2" t="s">
        <v>83</v>
      </c>
      <c r="AR708" s="2" t="s">
        <v>168</v>
      </c>
      <c r="BE708" s="23" t="str">
        <f t="shared" si="113"/>
        <v>EMF nein</v>
      </c>
      <c r="BF708" s="23" t="str">
        <f t="shared" si="114"/>
        <v/>
      </c>
      <c r="BG708" s="23" t="str">
        <f t="shared" si="115"/>
        <v/>
      </c>
      <c r="BH708" s="23">
        <f t="shared" si="116"/>
        <v>0</v>
      </c>
      <c r="BO708" s="2" t="s">
        <v>3222</v>
      </c>
      <c r="BP708" s="3">
        <v>1</v>
      </c>
      <c r="BQ708" s="2" t="s">
        <v>3223</v>
      </c>
    </row>
    <row r="709" spans="1:69" ht="16.149999999999999" customHeight="1" x14ac:dyDescent="0.25">
      <c r="A709" s="16">
        <v>708</v>
      </c>
      <c r="B709" s="17" t="s">
        <v>211</v>
      </c>
      <c r="C709" s="48" t="s">
        <v>119</v>
      </c>
      <c r="D709" s="2" t="s">
        <v>89</v>
      </c>
      <c r="E709" s="2" t="s">
        <v>3224</v>
      </c>
      <c r="F709" s="67">
        <v>42199</v>
      </c>
      <c r="G709" s="3">
        <f t="shared" si="119"/>
        <v>7</v>
      </c>
      <c r="H709" s="3">
        <f t="shared" si="120"/>
        <v>2015</v>
      </c>
      <c r="I709" s="19">
        <v>0.20486111111111099</v>
      </c>
      <c r="J709" s="20">
        <f t="shared" si="118"/>
        <v>4</v>
      </c>
      <c r="K709" s="5" t="str">
        <f t="shared" si="112"/>
        <v>ja</v>
      </c>
      <c r="L709" s="21" t="s">
        <v>73</v>
      </c>
      <c r="M709" s="6" t="s">
        <v>74</v>
      </c>
      <c r="N709" s="5">
        <v>26</v>
      </c>
      <c r="O709" s="17" t="s">
        <v>75</v>
      </c>
      <c r="P709" s="17" t="s">
        <v>3225</v>
      </c>
      <c r="T709" s="6" t="s">
        <v>202</v>
      </c>
      <c r="X709" s="2">
        <v>130</v>
      </c>
      <c r="Y709" s="2" t="s">
        <v>81</v>
      </c>
      <c r="Z709" s="2" t="s">
        <v>82</v>
      </c>
      <c r="AD709" s="2">
        <v>130</v>
      </c>
      <c r="AE709" s="2" t="s">
        <v>81</v>
      </c>
      <c r="AF709" s="2" t="s">
        <v>82</v>
      </c>
      <c r="AJ709" s="2">
        <v>281</v>
      </c>
      <c r="AK709" s="2" t="s">
        <v>81</v>
      </c>
      <c r="AL709" s="2" t="s">
        <v>168</v>
      </c>
      <c r="AM709" s="2">
        <v>281</v>
      </c>
      <c r="AN709" s="2" t="s">
        <v>81</v>
      </c>
      <c r="AO709" s="2" t="s">
        <v>168</v>
      </c>
      <c r="AP709" s="2">
        <v>281</v>
      </c>
      <c r="AQ709" s="2" t="s">
        <v>81</v>
      </c>
      <c r="AR709" s="2" t="s">
        <v>168</v>
      </c>
      <c r="AV709" s="2">
        <v>620</v>
      </c>
      <c r="AW709" s="2" t="s">
        <v>81</v>
      </c>
      <c r="AX709" s="2" t="s">
        <v>168</v>
      </c>
      <c r="AY709" s="2">
        <v>620</v>
      </c>
      <c r="AZ709" s="2" t="s">
        <v>81</v>
      </c>
      <c r="BA709" s="2" t="s">
        <v>168</v>
      </c>
      <c r="BB709" s="2">
        <v>620</v>
      </c>
      <c r="BC709" s="2" t="s">
        <v>81</v>
      </c>
      <c r="BD709" s="2" t="s">
        <v>168</v>
      </c>
      <c r="BE709" s="23" t="str">
        <f t="shared" si="113"/>
        <v>EMF nein</v>
      </c>
      <c r="BF709" s="23" t="str">
        <f t="shared" si="114"/>
        <v/>
      </c>
      <c r="BG709" s="23" t="str">
        <f t="shared" si="115"/>
        <v/>
      </c>
      <c r="BH709" s="23">
        <f t="shared" si="116"/>
        <v>0</v>
      </c>
      <c r="BO709" s="2" t="s">
        <v>3226</v>
      </c>
      <c r="BP709" s="3">
        <v>1</v>
      </c>
      <c r="BQ709" s="2" t="s">
        <v>3227</v>
      </c>
    </row>
    <row r="710" spans="1:69" ht="16.149999999999999" customHeight="1" x14ac:dyDescent="0.25">
      <c r="A710" s="16">
        <v>709</v>
      </c>
      <c r="B710" s="17" t="s">
        <v>135</v>
      </c>
      <c r="C710" s="48" t="s">
        <v>263</v>
      </c>
      <c r="D710" s="2" t="s">
        <v>264</v>
      </c>
      <c r="E710" s="2" t="s">
        <v>3228</v>
      </c>
      <c r="F710" s="67">
        <v>42278</v>
      </c>
      <c r="G710" s="3">
        <f t="shared" si="119"/>
        <v>10</v>
      </c>
      <c r="H710" s="3">
        <f t="shared" si="120"/>
        <v>2015</v>
      </c>
      <c r="I710" s="19">
        <v>0.32291666666666702</v>
      </c>
      <c r="J710" s="20">
        <f t="shared" si="118"/>
        <v>7</v>
      </c>
      <c r="K710" s="5" t="str">
        <f t="shared" si="112"/>
        <v>ja</v>
      </c>
      <c r="L710" s="5" t="s">
        <v>91</v>
      </c>
      <c r="M710" s="6" t="s">
        <v>139</v>
      </c>
      <c r="N710" s="5">
        <v>72</v>
      </c>
      <c r="O710" s="2" t="s">
        <v>140</v>
      </c>
      <c r="P710" s="17" t="s">
        <v>2996</v>
      </c>
      <c r="R710" s="6" t="s">
        <v>77</v>
      </c>
      <c r="T710" s="22"/>
      <c r="U710" s="2" t="s">
        <v>139</v>
      </c>
      <c r="X710" s="2">
        <v>106</v>
      </c>
      <c r="Y710" s="2" t="s">
        <v>94</v>
      </c>
      <c r="Z710" s="2" t="s">
        <v>82</v>
      </c>
      <c r="AA710" s="2">
        <v>106</v>
      </c>
      <c r="AB710" s="2" t="s">
        <v>94</v>
      </c>
      <c r="AC710" s="2" t="s">
        <v>82</v>
      </c>
      <c r="BE710" s="23" t="str">
        <f t="shared" si="113"/>
        <v>EMF nein</v>
      </c>
      <c r="BF710" s="23" t="str">
        <f t="shared" si="114"/>
        <v/>
      </c>
      <c r="BG710" s="23" t="str">
        <f t="shared" si="115"/>
        <v/>
      </c>
      <c r="BH710" s="23">
        <f t="shared" si="116"/>
        <v>0</v>
      </c>
      <c r="BO710" s="2" t="s">
        <v>3229</v>
      </c>
      <c r="BP710" s="3">
        <v>1</v>
      </c>
      <c r="BQ710" s="2" t="s">
        <v>3230</v>
      </c>
    </row>
    <row r="711" spans="1:69" ht="16.149999999999999" customHeight="1" x14ac:dyDescent="0.25">
      <c r="A711" s="41">
        <v>710</v>
      </c>
      <c r="B711" s="17" t="s">
        <v>135</v>
      </c>
      <c r="C711" s="48" t="s">
        <v>471</v>
      </c>
      <c r="D711" s="2" t="s">
        <v>296</v>
      </c>
      <c r="E711" s="2" t="s">
        <v>3231</v>
      </c>
      <c r="F711" s="67">
        <v>42191</v>
      </c>
      <c r="G711" s="3">
        <f t="shared" si="119"/>
        <v>7</v>
      </c>
      <c r="H711" s="3">
        <f t="shared" si="120"/>
        <v>2015</v>
      </c>
      <c r="I711" s="19">
        <v>0.5625</v>
      </c>
      <c r="J711" s="20">
        <f t="shared" si="118"/>
        <v>13</v>
      </c>
      <c r="K711" s="5" t="str">
        <f t="shared" si="112"/>
        <v>ja</v>
      </c>
      <c r="L711" s="5" t="s">
        <v>91</v>
      </c>
      <c r="M711" s="6" t="s">
        <v>139</v>
      </c>
      <c r="O711" s="17" t="s">
        <v>75</v>
      </c>
      <c r="P711" s="17" t="s">
        <v>3232</v>
      </c>
      <c r="R711" s="6" t="s">
        <v>77</v>
      </c>
      <c r="T711" s="22" t="s">
        <v>79</v>
      </c>
      <c r="X711" s="2">
        <v>341</v>
      </c>
      <c r="Y711" s="2" t="s">
        <v>83</v>
      </c>
      <c r="Z711" s="2" t="s">
        <v>82</v>
      </c>
      <c r="AA711" s="2">
        <v>341</v>
      </c>
      <c r="AB711" s="2" t="s">
        <v>81</v>
      </c>
      <c r="AC711" s="2" t="s">
        <v>82</v>
      </c>
      <c r="AD711" s="2">
        <v>341</v>
      </c>
      <c r="AE711" s="2" t="s">
        <v>83</v>
      </c>
      <c r="AF711" s="2" t="s">
        <v>82</v>
      </c>
      <c r="AJ711" s="2">
        <v>341</v>
      </c>
      <c r="AK711" s="2" t="s">
        <v>83</v>
      </c>
      <c r="AL711" s="2" t="s">
        <v>82</v>
      </c>
      <c r="AM711" s="2">
        <v>341</v>
      </c>
      <c r="AN711" s="2" t="s">
        <v>81</v>
      </c>
      <c r="AO711" s="2" t="s">
        <v>82</v>
      </c>
      <c r="AP711" s="2">
        <v>341</v>
      </c>
      <c r="AQ711" s="2" t="s">
        <v>83</v>
      </c>
      <c r="AR711" s="2" t="s">
        <v>82</v>
      </c>
      <c r="AV711" s="1">
        <v>475</v>
      </c>
      <c r="AW711" s="1" t="s">
        <v>83</v>
      </c>
      <c r="AX711" s="1" t="s">
        <v>84</v>
      </c>
      <c r="AY711" s="1">
        <v>475</v>
      </c>
      <c r="AZ711" s="1" t="s">
        <v>81</v>
      </c>
      <c r="BA711" s="1" t="s">
        <v>84</v>
      </c>
      <c r="BB711" s="1">
        <v>475</v>
      </c>
      <c r="BC711" s="1" t="s">
        <v>83</v>
      </c>
      <c r="BD711" s="1" t="s">
        <v>84</v>
      </c>
      <c r="BE711" s="23" t="str">
        <f t="shared" si="113"/>
        <v>EMF ja</v>
      </c>
      <c r="BF711" s="23">
        <f t="shared" si="114"/>
        <v>1010</v>
      </c>
      <c r="BG711" s="23" t="str">
        <f t="shared" si="115"/>
        <v>500+m</v>
      </c>
      <c r="BH711" s="23">
        <f t="shared" si="116"/>
        <v>1</v>
      </c>
      <c r="BI711" s="16" t="s">
        <v>162</v>
      </c>
      <c r="BJ711" s="16">
        <v>1010</v>
      </c>
      <c r="BO711" s="2" t="s">
        <v>3233</v>
      </c>
      <c r="BP711" s="3">
        <v>1</v>
      </c>
      <c r="BQ711" s="2" t="s">
        <v>3234</v>
      </c>
    </row>
    <row r="712" spans="1:69" ht="16.149999999999999" customHeight="1" x14ac:dyDescent="0.25">
      <c r="A712" s="16">
        <v>711</v>
      </c>
      <c r="B712" s="17" t="s">
        <v>135</v>
      </c>
      <c r="C712" s="48" t="s">
        <v>2940</v>
      </c>
      <c r="D712" s="2" t="s">
        <v>172</v>
      </c>
      <c r="E712" s="2" t="s">
        <v>3235</v>
      </c>
      <c r="F712" s="67">
        <v>42626</v>
      </c>
      <c r="G712" s="3">
        <f t="shared" si="119"/>
        <v>9</v>
      </c>
      <c r="H712" s="3">
        <f t="shared" si="120"/>
        <v>2016</v>
      </c>
      <c r="I712" s="19">
        <v>0.28472222222222199</v>
      </c>
      <c r="J712" s="20">
        <f t="shared" si="118"/>
        <v>6</v>
      </c>
      <c r="K712" s="5" t="str">
        <f t="shared" ref="K712:K775" si="121">IF(COUNTA(W712:BN712)=0,"nein","ja")</f>
        <v>ja</v>
      </c>
      <c r="L712" s="5" t="s">
        <v>91</v>
      </c>
      <c r="M712" s="6" t="s">
        <v>139</v>
      </c>
      <c r="O712" s="2" t="s">
        <v>140</v>
      </c>
      <c r="P712" s="17" t="s">
        <v>3236</v>
      </c>
      <c r="T712" s="22"/>
      <c r="BE712" s="23" t="str">
        <f t="shared" ref="BE712:BE775" si="122">IF(COUNTA(BI712,BK712,BM712) &gt; 0,"EMF ja","EMF nein")</f>
        <v>EMF ja</v>
      </c>
      <c r="BF712" s="23">
        <f t="shared" ref="BF712:BF775" si="123">IF(SUM(BJ712,BL712,BN712)=0,"",MIN(BJ712,BL712,BN712))</f>
        <v>700</v>
      </c>
      <c r="BG712" s="23" t="str">
        <f t="shared" ref="BG712:BG775" si="124">IF(BF712="","",IF(BF712&lt;100,"&lt;100m",IF(AND(BF712&gt;99, BF712&lt;500),"100-499m",IF(BF712&gt;499,"500+m",""))))</f>
        <v>500+m</v>
      </c>
      <c r="BH712" s="23">
        <f t="shared" ref="BH712:BH775" si="125">COUNTA(BI712,BK712,BM712)</f>
        <v>1</v>
      </c>
      <c r="BI712" s="2" t="s">
        <v>162</v>
      </c>
      <c r="BJ712" s="2">
        <v>700</v>
      </c>
      <c r="BP712" s="3">
        <v>1</v>
      </c>
      <c r="BQ712" s="2" t="s">
        <v>3237</v>
      </c>
    </row>
    <row r="713" spans="1:69" ht="16.149999999999999" customHeight="1" x14ac:dyDescent="0.25">
      <c r="A713" s="16">
        <v>712</v>
      </c>
      <c r="B713" s="17" t="s">
        <v>87</v>
      </c>
      <c r="C713" s="48" t="s">
        <v>3238</v>
      </c>
      <c r="D713" s="2" t="s">
        <v>124</v>
      </c>
      <c r="E713" s="2" t="s">
        <v>2703</v>
      </c>
      <c r="F713" s="67">
        <v>43081</v>
      </c>
      <c r="G713" s="3">
        <f t="shared" si="119"/>
        <v>12</v>
      </c>
      <c r="H713" s="3">
        <f t="shared" si="120"/>
        <v>2017</v>
      </c>
      <c r="I713" s="19">
        <v>0.31597222222222199</v>
      </c>
      <c r="J713" s="20">
        <f t="shared" si="118"/>
        <v>7</v>
      </c>
      <c r="K713" s="5" t="str">
        <f t="shared" si="121"/>
        <v>ja</v>
      </c>
      <c r="L713" s="5" t="s">
        <v>91</v>
      </c>
      <c r="M713" s="6" t="s">
        <v>74</v>
      </c>
      <c r="N713" s="5">
        <v>74</v>
      </c>
      <c r="O713" s="17" t="s">
        <v>75</v>
      </c>
      <c r="P713" s="17" t="s">
        <v>1877</v>
      </c>
      <c r="T713" s="22"/>
      <c r="U713" s="2" t="s">
        <v>208</v>
      </c>
      <c r="X713" s="2">
        <v>50</v>
      </c>
      <c r="Y713" s="2" t="s">
        <v>81</v>
      </c>
      <c r="Z713" s="2" t="s">
        <v>84</v>
      </c>
      <c r="AJ713" s="2">
        <v>690</v>
      </c>
      <c r="AK713" s="2" t="s">
        <v>81</v>
      </c>
      <c r="AL713" s="2" t="s">
        <v>84</v>
      </c>
      <c r="AM713" s="2">
        <v>690</v>
      </c>
      <c r="AN713" s="2" t="s">
        <v>81</v>
      </c>
      <c r="AO713" s="2" t="s">
        <v>84</v>
      </c>
      <c r="AP713" s="2">
        <v>690</v>
      </c>
      <c r="AQ713" s="2" t="s">
        <v>81</v>
      </c>
      <c r="AR713" s="2" t="s">
        <v>84</v>
      </c>
      <c r="BE713" s="23" t="str">
        <f t="shared" si="122"/>
        <v>EMF ja</v>
      </c>
      <c r="BF713" s="23">
        <f t="shared" si="123"/>
        <v>130</v>
      </c>
      <c r="BG713" s="23" t="str">
        <f t="shared" si="124"/>
        <v>100-499m</v>
      </c>
      <c r="BH713" s="23">
        <f t="shared" si="125"/>
        <v>1</v>
      </c>
      <c r="BI713" s="2" t="s">
        <v>162</v>
      </c>
      <c r="BJ713" s="2">
        <v>130</v>
      </c>
      <c r="BO713" s="2" t="s">
        <v>3239</v>
      </c>
      <c r="BP713" s="3">
        <v>1</v>
      </c>
      <c r="BQ713" s="2" t="s">
        <v>3240</v>
      </c>
    </row>
    <row r="714" spans="1:69" ht="16.149999999999999" customHeight="1" x14ac:dyDescent="0.25">
      <c r="A714" s="16">
        <v>713</v>
      </c>
      <c r="B714" s="17" t="s">
        <v>135</v>
      </c>
      <c r="C714" s="48" t="s">
        <v>3241</v>
      </c>
      <c r="D714" s="2" t="s">
        <v>124</v>
      </c>
      <c r="E714" s="2" t="s">
        <v>3242</v>
      </c>
      <c r="F714" s="67">
        <v>42284</v>
      </c>
      <c r="G714" s="3">
        <f t="shared" si="119"/>
        <v>10</v>
      </c>
      <c r="H714" s="3">
        <f t="shared" si="120"/>
        <v>2015</v>
      </c>
      <c r="I714" s="19">
        <v>0.5</v>
      </c>
      <c r="J714" s="20">
        <f t="shared" si="118"/>
        <v>12</v>
      </c>
      <c r="K714" s="5" t="str">
        <f t="shared" si="121"/>
        <v>ja</v>
      </c>
      <c r="L714" s="5" t="s">
        <v>91</v>
      </c>
      <c r="M714" s="6" t="s">
        <v>139</v>
      </c>
      <c r="N714" s="5">
        <v>51</v>
      </c>
      <c r="O714" s="17" t="s">
        <v>126</v>
      </c>
      <c r="P714" s="17" t="s">
        <v>3243</v>
      </c>
      <c r="R714" s="6" t="s">
        <v>77</v>
      </c>
      <c r="T714" s="22"/>
      <c r="BE714" s="23" t="str">
        <f t="shared" si="122"/>
        <v>EMF ja</v>
      </c>
      <c r="BF714" s="23" t="str">
        <f t="shared" si="123"/>
        <v/>
      </c>
      <c r="BG714" s="23" t="str">
        <f t="shared" si="124"/>
        <v/>
      </c>
      <c r="BH714" s="23">
        <f t="shared" si="125"/>
        <v>1</v>
      </c>
      <c r="BI714" s="2" t="s">
        <v>3244</v>
      </c>
      <c r="BO714" s="2" t="s">
        <v>3245</v>
      </c>
      <c r="BP714" s="3">
        <v>1</v>
      </c>
      <c r="BQ714" s="2" t="s">
        <v>3246</v>
      </c>
    </row>
    <row r="715" spans="1:69" ht="16.149999999999999" customHeight="1" x14ac:dyDescent="0.25">
      <c r="A715" s="16">
        <v>714</v>
      </c>
      <c r="B715" s="17" t="s">
        <v>135</v>
      </c>
      <c r="C715" s="48" t="s">
        <v>3247</v>
      </c>
      <c r="D715" s="2" t="s">
        <v>364</v>
      </c>
      <c r="E715" s="2" t="s">
        <v>3248</v>
      </c>
      <c r="F715" s="67">
        <v>42306</v>
      </c>
      <c r="G715" s="3">
        <f t="shared" si="119"/>
        <v>10</v>
      </c>
      <c r="H715" s="3">
        <f t="shared" si="120"/>
        <v>2015</v>
      </c>
      <c r="I715" s="19">
        <v>0.50347222222222199</v>
      </c>
      <c r="J715" s="20">
        <f t="shared" si="118"/>
        <v>12</v>
      </c>
      <c r="K715" s="5" t="str">
        <f t="shared" si="121"/>
        <v>ja</v>
      </c>
      <c r="L715" s="5" t="s">
        <v>91</v>
      </c>
      <c r="M715" s="6" t="s">
        <v>74</v>
      </c>
      <c r="O715" s="17" t="s">
        <v>75</v>
      </c>
      <c r="P715" s="17" t="s">
        <v>3249</v>
      </c>
      <c r="R715" s="6" t="s">
        <v>335</v>
      </c>
      <c r="T715" s="22"/>
      <c r="U715" s="2" t="s">
        <v>74</v>
      </c>
      <c r="V715" s="2" t="s">
        <v>80</v>
      </c>
      <c r="X715" s="2">
        <v>175</v>
      </c>
      <c r="Y715" s="2" t="s">
        <v>81</v>
      </c>
      <c r="Z715" s="2" t="s">
        <v>84</v>
      </c>
      <c r="AA715" s="2">
        <v>175</v>
      </c>
      <c r="AB715" s="2" t="s">
        <v>81</v>
      </c>
      <c r="AC715" s="2" t="s">
        <v>84</v>
      </c>
      <c r="AJ715" s="2">
        <v>85</v>
      </c>
      <c r="AK715" s="2" t="s">
        <v>81</v>
      </c>
      <c r="AL715" s="2" t="s">
        <v>82</v>
      </c>
      <c r="BE715" s="23" t="str">
        <f t="shared" si="122"/>
        <v>EMF nein</v>
      </c>
      <c r="BF715" s="23" t="str">
        <f t="shared" si="123"/>
        <v/>
      </c>
      <c r="BG715" s="23" t="str">
        <f t="shared" si="124"/>
        <v/>
      </c>
      <c r="BH715" s="23">
        <f t="shared" si="125"/>
        <v>0</v>
      </c>
      <c r="BO715" s="2" t="s">
        <v>3250</v>
      </c>
      <c r="BP715" s="3">
        <v>1</v>
      </c>
      <c r="BQ715" s="2" t="s">
        <v>3251</v>
      </c>
    </row>
    <row r="716" spans="1:69" ht="16.149999999999999" customHeight="1" x14ac:dyDescent="0.25">
      <c r="A716" s="16">
        <v>715</v>
      </c>
      <c r="B716" s="17" t="s">
        <v>135</v>
      </c>
      <c r="C716" s="48" t="s">
        <v>3252</v>
      </c>
      <c r="D716" s="2" t="s">
        <v>172</v>
      </c>
      <c r="E716" s="2" t="s">
        <v>3253</v>
      </c>
      <c r="F716" s="67">
        <v>42310</v>
      </c>
      <c r="G716" s="3">
        <f t="shared" si="119"/>
        <v>11</v>
      </c>
      <c r="H716" s="3">
        <f t="shared" si="120"/>
        <v>2015</v>
      </c>
      <c r="I716" s="19">
        <v>0.47222222222222199</v>
      </c>
      <c r="J716" s="20">
        <f t="shared" si="118"/>
        <v>11</v>
      </c>
      <c r="K716" s="5" t="str">
        <f t="shared" si="121"/>
        <v>ja</v>
      </c>
      <c r="L716" s="5" t="s">
        <v>91</v>
      </c>
      <c r="M716" s="6" t="s">
        <v>354</v>
      </c>
      <c r="O716" s="17" t="s">
        <v>75</v>
      </c>
      <c r="P716" s="17" t="s">
        <v>3254</v>
      </c>
      <c r="R716" s="6" t="s">
        <v>77</v>
      </c>
      <c r="T716" s="22"/>
      <c r="U716" s="2" t="s">
        <v>208</v>
      </c>
      <c r="V716" s="2" t="s">
        <v>80</v>
      </c>
      <c r="X716" s="2">
        <v>145</v>
      </c>
      <c r="Y716" s="2" t="s">
        <v>83</v>
      </c>
      <c r="Z716" s="2" t="s">
        <v>161</v>
      </c>
      <c r="AA716" s="2">
        <v>145</v>
      </c>
      <c r="AB716" s="2" t="s">
        <v>81</v>
      </c>
      <c r="AC716" s="2" t="s">
        <v>161</v>
      </c>
      <c r="AD716" s="2">
        <v>145</v>
      </c>
      <c r="AE716" s="2" t="s">
        <v>81</v>
      </c>
      <c r="AF716" s="2" t="s">
        <v>161</v>
      </c>
      <c r="BE716" s="23" t="str">
        <f t="shared" si="122"/>
        <v>EMF nein</v>
      </c>
      <c r="BF716" s="23" t="str">
        <f t="shared" si="123"/>
        <v/>
      </c>
      <c r="BG716" s="23" t="str">
        <f t="shared" si="124"/>
        <v/>
      </c>
      <c r="BH716" s="23">
        <f t="shared" si="125"/>
        <v>0</v>
      </c>
      <c r="BO716" s="2" t="s">
        <v>3255</v>
      </c>
      <c r="BP716" s="3">
        <v>1</v>
      </c>
      <c r="BQ716" s="2" t="s">
        <v>3256</v>
      </c>
    </row>
    <row r="717" spans="1:69" ht="16.149999999999999" customHeight="1" x14ac:dyDescent="0.25">
      <c r="A717" s="16">
        <v>716</v>
      </c>
      <c r="B717" s="17" t="s">
        <v>135</v>
      </c>
      <c r="C717" s="48" t="s">
        <v>212</v>
      </c>
      <c r="D717" s="2" t="s">
        <v>71</v>
      </c>
      <c r="E717" s="2" t="s">
        <v>3257</v>
      </c>
      <c r="F717" s="67">
        <v>43078</v>
      </c>
      <c r="G717" s="3">
        <f t="shared" si="119"/>
        <v>12</v>
      </c>
      <c r="H717" s="3">
        <f t="shared" si="120"/>
        <v>2017</v>
      </c>
      <c r="I717" s="19">
        <v>0.43402777777777801</v>
      </c>
      <c r="J717" s="20">
        <f t="shared" si="118"/>
        <v>10</v>
      </c>
      <c r="K717" s="5" t="str">
        <f t="shared" si="121"/>
        <v>ja</v>
      </c>
      <c r="L717" s="5" t="s">
        <v>91</v>
      </c>
      <c r="M717" s="6" t="s">
        <v>354</v>
      </c>
      <c r="N717" s="5">
        <v>61</v>
      </c>
      <c r="O717" s="17" t="s">
        <v>75</v>
      </c>
      <c r="P717" s="17" t="s">
        <v>3258</v>
      </c>
      <c r="R717" s="6" t="s">
        <v>77</v>
      </c>
      <c r="T717" s="22"/>
      <c r="U717" s="2" t="s">
        <v>208</v>
      </c>
      <c r="V717" s="2" t="s">
        <v>80</v>
      </c>
      <c r="X717" s="2">
        <v>102</v>
      </c>
      <c r="Y717" s="2" t="s">
        <v>81</v>
      </c>
      <c r="Z717" s="2" t="s">
        <v>84</v>
      </c>
      <c r="AA717" s="2">
        <v>102</v>
      </c>
      <c r="AB717" s="2" t="s">
        <v>81</v>
      </c>
      <c r="AC717" s="2" t="s">
        <v>84</v>
      </c>
      <c r="AD717" s="2">
        <v>102</v>
      </c>
      <c r="AE717" s="2" t="s">
        <v>81</v>
      </c>
      <c r="AF717" s="2" t="s">
        <v>84</v>
      </c>
      <c r="AJ717" s="2">
        <v>96</v>
      </c>
      <c r="AK717" s="2" t="s">
        <v>81</v>
      </c>
      <c r="AL717" s="2" t="s">
        <v>84</v>
      </c>
      <c r="AM717" s="2">
        <v>96</v>
      </c>
      <c r="AN717" s="2" t="s">
        <v>81</v>
      </c>
      <c r="AO717" s="2" t="s">
        <v>84</v>
      </c>
      <c r="AP717" s="2">
        <v>96</v>
      </c>
      <c r="AQ717" s="2" t="s">
        <v>81</v>
      </c>
      <c r="AR717" s="2" t="s">
        <v>84</v>
      </c>
      <c r="AV717" s="2">
        <v>20</v>
      </c>
      <c r="AW717" s="2" t="s">
        <v>83</v>
      </c>
      <c r="BE717" s="23" t="str">
        <f t="shared" si="122"/>
        <v>EMF nein</v>
      </c>
      <c r="BF717" s="23" t="str">
        <f t="shared" si="123"/>
        <v/>
      </c>
      <c r="BG717" s="23" t="str">
        <f t="shared" si="124"/>
        <v/>
      </c>
      <c r="BH717" s="23">
        <f t="shared" si="125"/>
        <v>0</v>
      </c>
      <c r="BO717" s="2" t="s">
        <v>3259</v>
      </c>
      <c r="BP717" s="3">
        <v>1</v>
      </c>
      <c r="BQ717" s="2" t="s">
        <v>3260</v>
      </c>
    </row>
    <row r="718" spans="1:69" ht="16.149999999999999" customHeight="1" x14ac:dyDescent="0.25">
      <c r="A718" s="16">
        <v>717</v>
      </c>
      <c r="B718" s="17" t="s">
        <v>135</v>
      </c>
      <c r="C718" s="48" t="s">
        <v>3261</v>
      </c>
      <c r="D718" s="2" t="s">
        <v>348</v>
      </c>
      <c r="E718" s="2" t="s">
        <v>3262</v>
      </c>
      <c r="F718" s="67">
        <v>42334</v>
      </c>
      <c r="G718" s="3">
        <f t="shared" si="119"/>
        <v>11</v>
      </c>
      <c r="H718" s="3">
        <f t="shared" si="120"/>
        <v>2015</v>
      </c>
      <c r="I718" s="19">
        <v>0.35416666666666702</v>
      </c>
      <c r="J718" s="20">
        <f t="shared" si="118"/>
        <v>8</v>
      </c>
      <c r="K718" s="5" t="str">
        <f t="shared" si="121"/>
        <v>ja</v>
      </c>
      <c r="L718" s="5" t="s">
        <v>91</v>
      </c>
      <c r="M718" s="6" t="s">
        <v>139</v>
      </c>
      <c r="N718" s="5">
        <v>57</v>
      </c>
      <c r="O718" s="17" t="s">
        <v>75</v>
      </c>
      <c r="P718" s="17" t="s">
        <v>3263</v>
      </c>
      <c r="R718" s="6" t="s">
        <v>335</v>
      </c>
      <c r="T718" s="22"/>
      <c r="U718" s="2" t="s">
        <v>354</v>
      </c>
      <c r="V718" s="2" t="s">
        <v>3264</v>
      </c>
      <c r="X718" s="2">
        <v>80</v>
      </c>
      <c r="Y718" s="2" t="s">
        <v>83</v>
      </c>
      <c r="Z718" s="2" t="s">
        <v>84</v>
      </c>
      <c r="AA718" s="2">
        <v>80</v>
      </c>
      <c r="AB718" s="2" t="s">
        <v>81</v>
      </c>
      <c r="AC718" s="2" t="s">
        <v>84</v>
      </c>
      <c r="AD718" s="2">
        <v>80</v>
      </c>
      <c r="AE718" s="2" t="s">
        <v>83</v>
      </c>
      <c r="AF718" s="2" t="s">
        <v>84</v>
      </c>
      <c r="BE718" s="23" t="str">
        <f t="shared" si="122"/>
        <v>EMF nein</v>
      </c>
      <c r="BF718" s="23" t="str">
        <f t="shared" si="123"/>
        <v/>
      </c>
      <c r="BG718" s="23" t="str">
        <f t="shared" si="124"/>
        <v/>
      </c>
      <c r="BH718" s="23">
        <f t="shared" si="125"/>
        <v>0</v>
      </c>
      <c r="BP718" s="3">
        <v>1</v>
      </c>
      <c r="BQ718" s="2" t="s">
        <v>3265</v>
      </c>
    </row>
    <row r="719" spans="1:69" ht="16.149999999999999" customHeight="1" x14ac:dyDescent="0.25">
      <c r="A719" s="16">
        <v>718</v>
      </c>
      <c r="B719" s="17" t="s">
        <v>135</v>
      </c>
      <c r="C719" s="48" t="s">
        <v>212</v>
      </c>
      <c r="D719" s="2" t="s">
        <v>71</v>
      </c>
      <c r="E719" s="2" t="s">
        <v>3266</v>
      </c>
      <c r="F719" s="67">
        <v>42368</v>
      </c>
      <c r="G719" s="3">
        <f t="shared" si="119"/>
        <v>12</v>
      </c>
      <c r="H719" s="3">
        <f t="shared" si="120"/>
        <v>2015</v>
      </c>
      <c r="I719" s="19">
        <v>0.30208333333333298</v>
      </c>
      <c r="J719" s="20">
        <f t="shared" si="118"/>
        <v>7</v>
      </c>
      <c r="K719" s="5" t="str">
        <f t="shared" si="121"/>
        <v>ja</v>
      </c>
      <c r="L719" s="5" t="s">
        <v>91</v>
      </c>
      <c r="M719" s="6" t="s">
        <v>139</v>
      </c>
      <c r="N719" s="5">
        <v>30</v>
      </c>
      <c r="O719" s="17" t="s">
        <v>126</v>
      </c>
      <c r="P719" s="17" t="s">
        <v>3267</v>
      </c>
      <c r="R719" s="6" t="s">
        <v>77</v>
      </c>
      <c r="T719" s="22"/>
      <c r="U719" s="2" t="s">
        <v>74</v>
      </c>
      <c r="V719" s="2" t="s">
        <v>3264</v>
      </c>
      <c r="W719" s="2" t="s">
        <v>3268</v>
      </c>
      <c r="X719" s="2">
        <v>200</v>
      </c>
      <c r="Y719" s="2" t="s">
        <v>81</v>
      </c>
      <c r="Z719" s="2" t="s">
        <v>161</v>
      </c>
      <c r="AA719" s="2">
        <v>200</v>
      </c>
      <c r="AB719" s="2" t="s">
        <v>81</v>
      </c>
      <c r="AC719" s="2" t="s">
        <v>161</v>
      </c>
      <c r="AD719" s="2">
        <v>200</v>
      </c>
      <c r="AE719" s="2" t="s">
        <v>81</v>
      </c>
      <c r="AF719" s="2" t="s">
        <v>161</v>
      </c>
      <c r="AJ719" s="2">
        <v>300</v>
      </c>
      <c r="AK719" s="2" t="s">
        <v>81</v>
      </c>
      <c r="AL719" s="2" t="s">
        <v>161</v>
      </c>
      <c r="AM719" s="2">
        <v>300</v>
      </c>
      <c r="AN719" s="2" t="s">
        <v>81</v>
      </c>
      <c r="AO719" s="2" t="s">
        <v>161</v>
      </c>
      <c r="AP719" s="2">
        <v>300</v>
      </c>
      <c r="AQ719" s="2" t="s">
        <v>81</v>
      </c>
      <c r="AR719" s="2" t="s">
        <v>161</v>
      </c>
      <c r="BE719" s="23" t="str">
        <f t="shared" si="122"/>
        <v>EMF nein</v>
      </c>
      <c r="BF719" s="23" t="str">
        <f t="shared" si="123"/>
        <v/>
      </c>
      <c r="BG719" s="23" t="str">
        <f t="shared" si="124"/>
        <v/>
      </c>
      <c r="BH719" s="23">
        <f t="shared" si="125"/>
        <v>0</v>
      </c>
      <c r="BO719" s="2" t="s">
        <v>3269</v>
      </c>
      <c r="BP719" s="3">
        <v>1</v>
      </c>
      <c r="BQ719" s="2" t="s">
        <v>3270</v>
      </c>
    </row>
    <row r="720" spans="1:69" ht="16.149999999999999" customHeight="1" x14ac:dyDescent="0.25">
      <c r="A720" s="16">
        <v>719</v>
      </c>
      <c r="B720" s="17" t="s">
        <v>135</v>
      </c>
      <c r="C720" s="48" t="s">
        <v>3271</v>
      </c>
      <c r="D720" s="2" t="s">
        <v>145</v>
      </c>
      <c r="E720" s="2" t="s">
        <v>3272</v>
      </c>
      <c r="F720" s="67">
        <v>43081</v>
      </c>
      <c r="G720" s="3">
        <f t="shared" si="119"/>
        <v>12</v>
      </c>
      <c r="H720" s="3">
        <f t="shared" si="120"/>
        <v>2017</v>
      </c>
      <c r="I720" s="19">
        <v>0.34722222222222199</v>
      </c>
      <c r="J720" s="20">
        <f t="shared" si="118"/>
        <v>8</v>
      </c>
      <c r="K720" s="5" t="str">
        <f t="shared" si="121"/>
        <v>ja</v>
      </c>
      <c r="L720" s="5" t="s">
        <v>91</v>
      </c>
      <c r="M720" s="6" t="s">
        <v>139</v>
      </c>
      <c r="N720" s="5">
        <v>55</v>
      </c>
      <c r="O720" s="17" t="s">
        <v>126</v>
      </c>
      <c r="P720" s="17" t="s">
        <v>3273</v>
      </c>
      <c r="R720" s="6" t="s">
        <v>3035</v>
      </c>
      <c r="T720" s="22"/>
      <c r="X720" s="2">
        <v>80</v>
      </c>
      <c r="Y720" s="2" t="s">
        <v>83</v>
      </c>
      <c r="Z720" s="2" t="s">
        <v>82</v>
      </c>
      <c r="AA720" s="2">
        <v>80</v>
      </c>
      <c r="AB720" s="2" t="s">
        <v>81</v>
      </c>
      <c r="AC720" s="2" t="s">
        <v>82</v>
      </c>
      <c r="AD720" s="2">
        <v>80</v>
      </c>
      <c r="AE720" s="2" t="s">
        <v>83</v>
      </c>
      <c r="AF720" s="2" t="s">
        <v>82</v>
      </c>
      <c r="BE720" s="23" t="str">
        <f t="shared" si="122"/>
        <v>EMF nein</v>
      </c>
      <c r="BF720" s="23" t="str">
        <f t="shared" si="123"/>
        <v/>
      </c>
      <c r="BG720" s="23" t="str">
        <f t="shared" si="124"/>
        <v/>
      </c>
      <c r="BH720" s="23">
        <f t="shared" si="125"/>
        <v>0</v>
      </c>
      <c r="BO720" s="2" t="s">
        <v>3274</v>
      </c>
      <c r="BP720" s="3">
        <v>1</v>
      </c>
      <c r="BQ720" s="2" t="s">
        <v>3275</v>
      </c>
    </row>
    <row r="721" spans="1:69" ht="16.149999999999999" customHeight="1" x14ac:dyDescent="0.25">
      <c r="A721" s="16">
        <v>720</v>
      </c>
      <c r="B721" s="17" t="s">
        <v>135</v>
      </c>
      <c r="C721" s="48" t="s">
        <v>3276</v>
      </c>
      <c r="D721" s="2" t="s">
        <v>124</v>
      </c>
      <c r="E721" s="2" t="s">
        <v>3277</v>
      </c>
      <c r="F721" s="67">
        <v>42391</v>
      </c>
      <c r="G721" s="3">
        <f t="shared" si="119"/>
        <v>1</v>
      </c>
      <c r="H721" s="3">
        <f t="shared" si="120"/>
        <v>2016</v>
      </c>
      <c r="I721" s="19">
        <v>0.61111111111111105</v>
      </c>
      <c r="J721" s="20">
        <f t="shared" si="118"/>
        <v>14</v>
      </c>
      <c r="K721" s="5" t="str">
        <f t="shared" si="121"/>
        <v>ja</v>
      </c>
      <c r="L721" s="5" t="s">
        <v>91</v>
      </c>
      <c r="M721" s="6" t="s">
        <v>139</v>
      </c>
      <c r="N721" s="5">
        <v>48</v>
      </c>
      <c r="O721" s="17" t="s">
        <v>126</v>
      </c>
      <c r="P721" s="17" t="s">
        <v>3278</v>
      </c>
      <c r="R721" s="6" t="s">
        <v>77</v>
      </c>
      <c r="T721" s="22" t="s">
        <v>79</v>
      </c>
      <c r="X721" s="2">
        <v>270</v>
      </c>
      <c r="Y721" s="2" t="s">
        <v>83</v>
      </c>
      <c r="Z721" s="2" t="s">
        <v>82</v>
      </c>
      <c r="AA721" s="2">
        <v>270</v>
      </c>
      <c r="AB721" s="2" t="s">
        <v>81</v>
      </c>
      <c r="AC721" s="2" t="s">
        <v>82</v>
      </c>
      <c r="AD721" s="2">
        <v>270</v>
      </c>
      <c r="AE721" s="2" t="s">
        <v>83</v>
      </c>
      <c r="AF721" s="2" t="s">
        <v>82</v>
      </c>
      <c r="BE721" s="23" t="str">
        <f t="shared" si="122"/>
        <v>EMF nein</v>
      </c>
      <c r="BF721" s="23" t="str">
        <f t="shared" si="123"/>
        <v/>
      </c>
      <c r="BG721" s="23" t="str">
        <f t="shared" si="124"/>
        <v/>
      </c>
      <c r="BH721" s="23">
        <f t="shared" si="125"/>
        <v>0</v>
      </c>
      <c r="BO721" s="2" t="s">
        <v>3279</v>
      </c>
      <c r="BP721" s="3">
        <v>1</v>
      </c>
      <c r="BQ721" s="2" t="s">
        <v>3280</v>
      </c>
    </row>
    <row r="722" spans="1:69" ht="16.149999999999999" customHeight="1" x14ac:dyDescent="0.25">
      <c r="A722" s="16">
        <v>721</v>
      </c>
      <c r="B722" s="17" t="s">
        <v>135</v>
      </c>
      <c r="C722" s="48" t="s">
        <v>3281</v>
      </c>
      <c r="D722" s="2" t="s">
        <v>296</v>
      </c>
      <c r="E722" s="2" t="s">
        <v>3282</v>
      </c>
      <c r="F722" s="67">
        <v>42635</v>
      </c>
      <c r="G722" s="3">
        <f t="shared" si="119"/>
        <v>9</v>
      </c>
      <c r="H722" s="3">
        <f t="shared" si="120"/>
        <v>2016</v>
      </c>
      <c r="I722" s="19">
        <v>0.28472222222222199</v>
      </c>
      <c r="J722" s="20">
        <f t="shared" si="118"/>
        <v>6</v>
      </c>
      <c r="K722" s="5" t="str">
        <f t="shared" si="121"/>
        <v>ja</v>
      </c>
      <c r="L722" s="5" t="s">
        <v>91</v>
      </c>
      <c r="M722" s="6" t="s">
        <v>139</v>
      </c>
      <c r="O722" s="17" t="s">
        <v>126</v>
      </c>
      <c r="P722" s="17" t="s">
        <v>3283</v>
      </c>
      <c r="R722" s="6" t="s">
        <v>77</v>
      </c>
      <c r="T722" s="22"/>
      <c r="X722" s="2">
        <v>321</v>
      </c>
      <c r="Y722" s="2" t="s">
        <v>94</v>
      </c>
      <c r="Z722" s="2" t="s">
        <v>161</v>
      </c>
      <c r="AA722" s="2">
        <v>321</v>
      </c>
      <c r="AB722" s="2" t="s">
        <v>94</v>
      </c>
      <c r="AC722" s="2" t="s">
        <v>161</v>
      </c>
      <c r="AJ722" s="2">
        <v>439</v>
      </c>
      <c r="AK722" s="2" t="s">
        <v>94</v>
      </c>
      <c r="AL722" s="2" t="s">
        <v>161</v>
      </c>
      <c r="AP722" s="2">
        <v>439</v>
      </c>
      <c r="AQ722" s="2" t="s">
        <v>94</v>
      </c>
      <c r="AR722" s="2" t="s">
        <v>161</v>
      </c>
      <c r="AV722" s="2">
        <v>382</v>
      </c>
      <c r="AW722" s="2" t="s">
        <v>94</v>
      </c>
      <c r="AX722" s="2" t="s">
        <v>161</v>
      </c>
      <c r="AY722" s="2">
        <v>382</v>
      </c>
      <c r="AZ722" s="2" t="s">
        <v>94</v>
      </c>
      <c r="BA722" s="2" t="s">
        <v>161</v>
      </c>
      <c r="BB722" s="2">
        <v>382</v>
      </c>
      <c r="BC722" s="2" t="s">
        <v>3284</v>
      </c>
      <c r="BD722" s="2" t="s">
        <v>161</v>
      </c>
      <c r="BE722" s="23" t="str">
        <f t="shared" si="122"/>
        <v>EMF ja</v>
      </c>
      <c r="BF722" s="23">
        <f t="shared" si="123"/>
        <v>2030</v>
      </c>
      <c r="BG722" s="23" t="str">
        <f t="shared" si="124"/>
        <v>500+m</v>
      </c>
      <c r="BH722" s="23">
        <f t="shared" si="125"/>
        <v>1</v>
      </c>
      <c r="BK722" s="2" t="s">
        <v>162</v>
      </c>
      <c r="BL722" s="2">
        <v>2030</v>
      </c>
      <c r="BO722" s="2" t="s">
        <v>3285</v>
      </c>
      <c r="BP722" s="3">
        <v>1</v>
      </c>
      <c r="BQ722" s="2" t="s">
        <v>3286</v>
      </c>
    </row>
    <row r="723" spans="1:69" ht="16.149999999999999" customHeight="1" x14ac:dyDescent="0.25">
      <c r="A723" s="16">
        <v>722</v>
      </c>
      <c r="B723" s="17" t="s">
        <v>211</v>
      </c>
      <c r="C723" s="403" t="s">
        <v>217</v>
      </c>
      <c r="D723" s="2" t="s">
        <v>104</v>
      </c>
      <c r="E723" s="404" t="s">
        <v>3287</v>
      </c>
      <c r="F723" s="67">
        <v>42716</v>
      </c>
      <c r="G723" s="3">
        <f t="shared" si="119"/>
        <v>12</v>
      </c>
      <c r="H723" s="3">
        <f t="shared" si="120"/>
        <v>2016</v>
      </c>
      <c r="I723" s="19">
        <v>0.38541666666666669</v>
      </c>
      <c r="J723" s="20">
        <f t="shared" si="118"/>
        <v>9</v>
      </c>
      <c r="K723" s="5" t="str">
        <f t="shared" si="121"/>
        <v>ja</v>
      </c>
      <c r="L723" s="5" t="s">
        <v>91</v>
      </c>
      <c r="M723" s="6" t="s">
        <v>74</v>
      </c>
      <c r="N723" s="5">
        <v>21</v>
      </c>
      <c r="O723" s="6" t="s">
        <v>3288</v>
      </c>
      <c r="P723" s="17" t="s">
        <v>3289</v>
      </c>
      <c r="R723" s="6" t="s">
        <v>77</v>
      </c>
      <c r="T723" s="6" t="s">
        <v>202</v>
      </c>
      <c r="U723" s="2" t="s">
        <v>139</v>
      </c>
      <c r="V723" s="2" t="s">
        <v>202</v>
      </c>
      <c r="W723" s="392" t="s">
        <v>21930</v>
      </c>
      <c r="X723" s="2">
        <v>300</v>
      </c>
      <c r="Y723" s="2" t="s">
        <v>94</v>
      </c>
      <c r="Z723" s="2" t="s">
        <v>84</v>
      </c>
      <c r="AA723" s="392">
        <v>300</v>
      </c>
      <c r="AB723" s="392" t="s">
        <v>94</v>
      </c>
      <c r="AC723" s="392" t="s">
        <v>84</v>
      </c>
      <c r="AD723" s="392">
        <v>300</v>
      </c>
      <c r="AE723" s="392" t="s">
        <v>94</v>
      </c>
      <c r="AF723" s="392" t="s">
        <v>84</v>
      </c>
      <c r="AJ723" s="392">
        <v>300</v>
      </c>
      <c r="AK723" s="392" t="s">
        <v>94</v>
      </c>
      <c r="AL723" s="392" t="s">
        <v>84</v>
      </c>
      <c r="AM723" s="392">
        <v>300</v>
      </c>
      <c r="AN723" s="392" t="s">
        <v>94</v>
      </c>
      <c r="AO723" s="392" t="s">
        <v>84</v>
      </c>
      <c r="AP723" s="392">
        <v>300</v>
      </c>
      <c r="AQ723" s="392" t="s">
        <v>94</v>
      </c>
      <c r="AR723" s="392" t="s">
        <v>84</v>
      </c>
      <c r="AV723" s="392">
        <v>300</v>
      </c>
      <c r="AW723" s="392" t="s">
        <v>94</v>
      </c>
      <c r="AX723" s="392" t="s">
        <v>84</v>
      </c>
      <c r="AY723" s="392">
        <v>300</v>
      </c>
      <c r="AZ723" s="392" t="s">
        <v>94</v>
      </c>
      <c r="BA723" s="392" t="s">
        <v>84</v>
      </c>
      <c r="BB723" s="392">
        <v>300</v>
      </c>
      <c r="BC723" s="392" t="s">
        <v>94</v>
      </c>
      <c r="BD723" s="392" t="s">
        <v>84</v>
      </c>
      <c r="BE723" s="23" t="str">
        <f t="shared" si="122"/>
        <v>EMF nein</v>
      </c>
      <c r="BF723" s="23" t="str">
        <f t="shared" si="123"/>
        <v/>
      </c>
      <c r="BG723" s="23" t="str">
        <f t="shared" si="124"/>
        <v/>
      </c>
      <c r="BH723" s="23">
        <f t="shared" si="125"/>
        <v>0</v>
      </c>
      <c r="BO723" s="392" t="s">
        <v>22348</v>
      </c>
      <c r="BP723" s="3">
        <v>1</v>
      </c>
      <c r="BQ723" s="2" t="s">
        <v>3290</v>
      </c>
    </row>
    <row r="724" spans="1:69" ht="16.149999999999999" customHeight="1" x14ac:dyDescent="0.25">
      <c r="A724" s="16">
        <v>723</v>
      </c>
      <c r="B724" s="17" t="s">
        <v>211</v>
      </c>
      <c r="C724" s="48" t="s">
        <v>3291</v>
      </c>
      <c r="D724" s="2" t="s">
        <v>296</v>
      </c>
      <c r="E724" s="2" t="s">
        <v>3292</v>
      </c>
      <c r="F724" s="67">
        <v>43081</v>
      </c>
      <c r="G724" s="3">
        <f t="shared" si="119"/>
        <v>12</v>
      </c>
      <c r="H724" s="3">
        <f t="shared" si="120"/>
        <v>2017</v>
      </c>
      <c r="I724" s="19">
        <v>0.5625</v>
      </c>
      <c r="J724" s="20">
        <f t="shared" si="118"/>
        <v>13</v>
      </c>
      <c r="K724" s="5" t="str">
        <f t="shared" si="121"/>
        <v>ja</v>
      </c>
      <c r="L724" s="21" t="s">
        <v>73</v>
      </c>
      <c r="M724" s="6" t="s">
        <v>74</v>
      </c>
      <c r="N724" s="5">
        <v>62</v>
      </c>
      <c r="O724" s="17" t="s">
        <v>75</v>
      </c>
      <c r="P724" s="17" t="s">
        <v>3293</v>
      </c>
      <c r="R724" s="6" t="s">
        <v>77</v>
      </c>
      <c r="T724" s="22" t="s">
        <v>79</v>
      </c>
      <c r="X724" s="2">
        <v>440</v>
      </c>
      <c r="Y724" s="2" t="s">
        <v>83</v>
      </c>
      <c r="Z724" s="2" t="s">
        <v>161</v>
      </c>
      <c r="AD724" s="2">
        <v>440</v>
      </c>
      <c r="AE724" s="2" t="s">
        <v>83</v>
      </c>
      <c r="AF724" s="2" t="s">
        <v>161</v>
      </c>
      <c r="AJ724" s="2">
        <v>90</v>
      </c>
      <c r="AK724" s="2" t="s">
        <v>81</v>
      </c>
      <c r="AL724" s="2" t="s">
        <v>161</v>
      </c>
      <c r="BE724" s="23" t="str">
        <f t="shared" si="122"/>
        <v>EMF nein</v>
      </c>
      <c r="BF724" s="23" t="str">
        <f t="shared" si="123"/>
        <v/>
      </c>
      <c r="BG724" s="23" t="str">
        <f t="shared" si="124"/>
        <v/>
      </c>
      <c r="BH724" s="23">
        <f t="shared" si="125"/>
        <v>0</v>
      </c>
      <c r="BO724" s="2" t="s">
        <v>3294</v>
      </c>
      <c r="BP724" s="3">
        <v>1</v>
      </c>
      <c r="BQ724" s="2" t="s">
        <v>3295</v>
      </c>
    </row>
    <row r="725" spans="1:69" ht="16.149999999999999" customHeight="1" x14ac:dyDescent="0.25">
      <c r="A725" s="16">
        <v>724</v>
      </c>
      <c r="B725" s="17" t="s">
        <v>87</v>
      </c>
      <c r="C725" s="48" t="s">
        <v>1296</v>
      </c>
      <c r="D725" s="2" t="s">
        <v>264</v>
      </c>
      <c r="E725" s="2" t="s">
        <v>3296</v>
      </c>
      <c r="F725" s="67">
        <v>41305</v>
      </c>
      <c r="G725" s="3">
        <f t="shared" si="119"/>
        <v>1</v>
      </c>
      <c r="H725" s="3">
        <f t="shared" si="120"/>
        <v>2013</v>
      </c>
      <c r="I725" s="19">
        <v>0.54166666666666696</v>
      </c>
      <c r="J725" s="20">
        <f t="shared" si="118"/>
        <v>13</v>
      </c>
      <c r="K725" s="5" t="str">
        <f t="shared" si="121"/>
        <v>ja</v>
      </c>
      <c r="L725" s="5" t="s">
        <v>91</v>
      </c>
      <c r="M725" s="6" t="s">
        <v>74</v>
      </c>
      <c r="N725" s="5">
        <v>77</v>
      </c>
      <c r="O725" s="17" t="s">
        <v>75</v>
      </c>
      <c r="P725" s="17" t="s">
        <v>3297</v>
      </c>
      <c r="R725" s="6" t="s">
        <v>77</v>
      </c>
      <c r="T725" s="22"/>
      <c r="X725" s="2">
        <v>189</v>
      </c>
      <c r="Y725" s="2" t="s">
        <v>81</v>
      </c>
      <c r="Z725" s="2" t="s">
        <v>84</v>
      </c>
      <c r="AD725" s="2">
        <v>189</v>
      </c>
      <c r="AE725" s="2" t="s">
        <v>83</v>
      </c>
      <c r="AF725" s="2" t="s">
        <v>84</v>
      </c>
      <c r="BE725" s="23" t="str">
        <f t="shared" si="122"/>
        <v>EMF nein</v>
      </c>
      <c r="BF725" s="23" t="str">
        <f t="shared" si="123"/>
        <v/>
      </c>
      <c r="BG725" s="23" t="str">
        <f t="shared" si="124"/>
        <v/>
      </c>
      <c r="BH725" s="23">
        <f t="shared" si="125"/>
        <v>0</v>
      </c>
      <c r="BP725" s="3">
        <v>1</v>
      </c>
      <c r="BQ725" s="2" t="s">
        <v>3298</v>
      </c>
    </row>
    <row r="726" spans="1:69" ht="16.149999999999999" customHeight="1" x14ac:dyDescent="0.25">
      <c r="A726" s="16">
        <v>725</v>
      </c>
      <c r="B726" s="17" t="s">
        <v>135</v>
      </c>
      <c r="C726" s="48" t="s">
        <v>3299</v>
      </c>
      <c r="D726" s="2" t="s">
        <v>296</v>
      </c>
      <c r="E726" s="2" t="s">
        <v>3300</v>
      </c>
      <c r="F726" s="67">
        <v>43081</v>
      </c>
      <c r="G726" s="3">
        <f t="shared" si="119"/>
        <v>12</v>
      </c>
      <c r="H726" s="3">
        <f t="shared" si="120"/>
        <v>2017</v>
      </c>
      <c r="I726" s="19">
        <v>0.70486111111111105</v>
      </c>
      <c r="J726" s="20">
        <f t="shared" si="118"/>
        <v>16</v>
      </c>
      <c r="K726" s="5" t="str">
        <f t="shared" si="121"/>
        <v>ja</v>
      </c>
      <c r="L726" s="5" t="s">
        <v>91</v>
      </c>
      <c r="M726" s="6" t="s">
        <v>139</v>
      </c>
      <c r="O726" s="17" t="s">
        <v>75</v>
      </c>
      <c r="P726" s="17" t="s">
        <v>3301</v>
      </c>
      <c r="R726" s="6" t="s">
        <v>77</v>
      </c>
      <c r="T726" s="22"/>
      <c r="U726" s="2" t="s">
        <v>115</v>
      </c>
      <c r="V726" s="2" t="s">
        <v>80</v>
      </c>
      <c r="X726" s="2">
        <v>390</v>
      </c>
      <c r="Y726" s="2" t="s">
        <v>81</v>
      </c>
      <c r="Z726" s="2" t="s">
        <v>84</v>
      </c>
      <c r="AA726" s="2">
        <v>390</v>
      </c>
      <c r="AB726" s="2" t="s">
        <v>81</v>
      </c>
      <c r="AC726" s="2" t="s">
        <v>84</v>
      </c>
      <c r="AD726" s="2">
        <v>390</v>
      </c>
      <c r="AE726" s="2" t="s">
        <v>81</v>
      </c>
      <c r="AF726" s="2" t="s">
        <v>84</v>
      </c>
      <c r="BE726" s="23" t="str">
        <f t="shared" si="122"/>
        <v>EMF nein</v>
      </c>
      <c r="BF726" s="23" t="str">
        <f t="shared" si="123"/>
        <v/>
      </c>
      <c r="BG726" s="23" t="str">
        <f t="shared" si="124"/>
        <v/>
      </c>
      <c r="BH726" s="23">
        <f t="shared" si="125"/>
        <v>0</v>
      </c>
      <c r="BO726" s="2" t="s">
        <v>3302</v>
      </c>
      <c r="BP726" s="3">
        <v>1</v>
      </c>
      <c r="BQ726" s="2" t="s">
        <v>3303</v>
      </c>
    </row>
    <row r="727" spans="1:69" ht="16.149999999999999" customHeight="1" x14ac:dyDescent="0.25">
      <c r="A727" s="16">
        <v>726</v>
      </c>
      <c r="B727" s="17" t="s">
        <v>211</v>
      </c>
      <c r="C727" s="48" t="s">
        <v>3304</v>
      </c>
      <c r="D727" s="2" t="s">
        <v>348</v>
      </c>
      <c r="E727" s="2" t="s">
        <v>3305</v>
      </c>
      <c r="F727" s="67">
        <v>43081</v>
      </c>
      <c r="G727" s="3">
        <f t="shared" si="119"/>
        <v>12</v>
      </c>
      <c r="H727" s="3">
        <f t="shared" si="120"/>
        <v>2017</v>
      </c>
      <c r="I727" s="19">
        <v>0.30208333333333298</v>
      </c>
      <c r="J727" s="20">
        <f t="shared" si="118"/>
        <v>7</v>
      </c>
      <c r="K727" s="5" t="str">
        <f t="shared" si="121"/>
        <v>ja</v>
      </c>
      <c r="L727" s="5" t="s">
        <v>91</v>
      </c>
      <c r="M727" s="6" t="s">
        <v>74</v>
      </c>
      <c r="N727" s="5">
        <v>92</v>
      </c>
      <c r="O727" s="17" t="s">
        <v>75</v>
      </c>
      <c r="P727" s="17" t="s">
        <v>3306</v>
      </c>
      <c r="R727" s="6" t="s">
        <v>77</v>
      </c>
      <c r="T727" s="22"/>
      <c r="U727" s="2" t="s">
        <v>208</v>
      </c>
      <c r="V727" s="2" t="s">
        <v>79</v>
      </c>
      <c r="X727" s="2">
        <v>726</v>
      </c>
      <c r="Y727" s="2" t="s">
        <v>81</v>
      </c>
      <c r="Z727" s="2" t="s">
        <v>84</v>
      </c>
      <c r="AA727" s="2">
        <v>726</v>
      </c>
      <c r="AB727" s="2" t="s">
        <v>94</v>
      </c>
      <c r="AC727" s="2" t="s">
        <v>84</v>
      </c>
      <c r="AD727" s="2">
        <v>726</v>
      </c>
      <c r="AE727" s="2" t="s">
        <v>83</v>
      </c>
      <c r="AF727" s="2" t="s">
        <v>84</v>
      </c>
      <c r="AM727" s="2">
        <v>20</v>
      </c>
      <c r="AN727" s="2" t="s">
        <v>94</v>
      </c>
      <c r="AO727" s="2" t="s">
        <v>161</v>
      </c>
      <c r="BE727" s="23" t="str">
        <f t="shared" si="122"/>
        <v>EMF nein</v>
      </c>
      <c r="BF727" s="23" t="str">
        <f t="shared" si="123"/>
        <v/>
      </c>
      <c r="BG727" s="23" t="str">
        <f t="shared" si="124"/>
        <v/>
      </c>
      <c r="BH727" s="23">
        <f t="shared" si="125"/>
        <v>0</v>
      </c>
      <c r="BP727" s="3">
        <v>1</v>
      </c>
      <c r="BQ727" s="2" t="s">
        <v>3307</v>
      </c>
    </row>
    <row r="728" spans="1:69" ht="16.149999999999999" customHeight="1" x14ac:dyDescent="0.25">
      <c r="A728" s="16">
        <v>727</v>
      </c>
      <c r="B728" s="17" t="s">
        <v>211</v>
      </c>
      <c r="C728" s="48" t="s">
        <v>456</v>
      </c>
      <c r="D728" s="2" t="s">
        <v>371</v>
      </c>
      <c r="E728" s="2" t="s">
        <v>3308</v>
      </c>
      <c r="F728" s="67">
        <v>43076</v>
      </c>
      <c r="G728" s="3">
        <f t="shared" si="119"/>
        <v>12</v>
      </c>
      <c r="H728" s="3">
        <f t="shared" si="120"/>
        <v>2017</v>
      </c>
      <c r="I728" s="19">
        <v>0.64583333333333304</v>
      </c>
      <c r="J728" s="20">
        <f t="shared" si="118"/>
        <v>15</v>
      </c>
      <c r="K728" s="5" t="str">
        <f t="shared" si="121"/>
        <v>ja</v>
      </c>
      <c r="L728" s="21" t="s">
        <v>73</v>
      </c>
      <c r="M728" s="6" t="s">
        <v>74</v>
      </c>
      <c r="N728" s="5">
        <v>33</v>
      </c>
      <c r="O728" s="17" t="s">
        <v>75</v>
      </c>
      <c r="P728" s="17" t="s">
        <v>3309</v>
      </c>
      <c r="Q728" s="6" t="s">
        <v>186</v>
      </c>
      <c r="R728" s="6" t="s">
        <v>77</v>
      </c>
      <c r="T728" s="22"/>
      <c r="U728" s="2" t="s">
        <v>115</v>
      </c>
      <c r="V728" s="2" t="s">
        <v>80</v>
      </c>
      <c r="W728" s="1" t="s">
        <v>3310</v>
      </c>
      <c r="X728" s="2">
        <v>391</v>
      </c>
      <c r="Y728" s="2" t="s">
        <v>81</v>
      </c>
      <c r="Z728" s="2" t="s">
        <v>161</v>
      </c>
      <c r="AJ728" s="2">
        <v>520</v>
      </c>
      <c r="AK728" s="2" t="s">
        <v>83</v>
      </c>
      <c r="AL728" s="2" t="s">
        <v>161</v>
      </c>
      <c r="AM728" s="2">
        <v>520</v>
      </c>
      <c r="AN728" s="2" t="s">
        <v>83</v>
      </c>
      <c r="AO728" s="2" t="s">
        <v>161</v>
      </c>
      <c r="AP728" s="2">
        <v>520</v>
      </c>
      <c r="AQ728" s="2" t="s">
        <v>83</v>
      </c>
      <c r="AR728" s="2" t="s">
        <v>161</v>
      </c>
      <c r="BE728" s="23" t="str">
        <f t="shared" si="122"/>
        <v>EMF nein</v>
      </c>
      <c r="BF728" s="23" t="str">
        <f t="shared" si="123"/>
        <v/>
      </c>
      <c r="BG728" s="23" t="str">
        <f t="shared" si="124"/>
        <v/>
      </c>
      <c r="BH728" s="23">
        <f t="shared" si="125"/>
        <v>0</v>
      </c>
      <c r="BO728" s="2" t="s">
        <v>3311</v>
      </c>
      <c r="BP728" s="3">
        <v>1</v>
      </c>
      <c r="BQ728" s="2" t="s">
        <v>3312</v>
      </c>
    </row>
    <row r="729" spans="1:69" ht="16.149999999999999" customHeight="1" x14ac:dyDescent="0.25">
      <c r="A729" s="16">
        <v>728</v>
      </c>
      <c r="B729" s="17" t="s">
        <v>87</v>
      </c>
      <c r="C729" s="48" t="s">
        <v>3313</v>
      </c>
      <c r="D729" s="2" t="s">
        <v>137</v>
      </c>
      <c r="E729" s="2" t="s">
        <v>3314</v>
      </c>
      <c r="F729" s="67">
        <v>43084</v>
      </c>
      <c r="G729" s="3">
        <f t="shared" si="119"/>
        <v>12</v>
      </c>
      <c r="H729" s="3">
        <f t="shared" si="120"/>
        <v>2017</v>
      </c>
      <c r="I729" s="19">
        <v>0.45486111111111099</v>
      </c>
      <c r="J729" s="20">
        <f t="shared" si="118"/>
        <v>10</v>
      </c>
      <c r="K729" s="5" t="str">
        <f t="shared" si="121"/>
        <v>ja</v>
      </c>
      <c r="L729" s="5" t="s">
        <v>91</v>
      </c>
      <c r="M729" s="6" t="s">
        <v>74</v>
      </c>
      <c r="N729" s="5">
        <v>90</v>
      </c>
      <c r="O729" s="17" t="s">
        <v>75</v>
      </c>
      <c r="P729" s="17" t="s">
        <v>3315</v>
      </c>
      <c r="R729" s="6" t="s">
        <v>77</v>
      </c>
      <c r="T729" s="22" t="s">
        <v>79</v>
      </c>
      <c r="V729" s="2" t="s">
        <v>80</v>
      </c>
      <c r="X729" s="2">
        <v>237</v>
      </c>
      <c r="Y729" s="2" t="s">
        <v>81</v>
      </c>
      <c r="Z729" s="2" t="s">
        <v>82</v>
      </c>
      <c r="AD729" s="2">
        <v>237</v>
      </c>
      <c r="AE729" s="2" t="s">
        <v>81</v>
      </c>
      <c r="AF729" s="2" t="s">
        <v>82</v>
      </c>
      <c r="BE729" s="23" t="str">
        <f t="shared" si="122"/>
        <v>EMF nein</v>
      </c>
      <c r="BF729" s="23" t="str">
        <f t="shared" si="123"/>
        <v/>
      </c>
      <c r="BG729" s="23" t="str">
        <f t="shared" si="124"/>
        <v/>
      </c>
      <c r="BH729" s="23">
        <f t="shared" si="125"/>
        <v>0</v>
      </c>
      <c r="BP729" s="3">
        <v>1</v>
      </c>
      <c r="BQ729" s="2" t="s">
        <v>3316</v>
      </c>
    </row>
    <row r="730" spans="1:69" ht="16.149999999999999" customHeight="1" x14ac:dyDescent="0.25">
      <c r="A730" s="16">
        <v>729</v>
      </c>
      <c r="B730" s="17" t="s">
        <v>87</v>
      </c>
      <c r="C730" s="48" t="s">
        <v>1305</v>
      </c>
      <c r="D730" s="2" t="s">
        <v>89</v>
      </c>
      <c r="E730" s="2" t="s">
        <v>3317</v>
      </c>
      <c r="F730" s="67">
        <v>43083</v>
      </c>
      <c r="G730" s="3">
        <f t="shared" si="119"/>
        <v>12</v>
      </c>
      <c r="H730" s="3">
        <f t="shared" si="120"/>
        <v>2017</v>
      </c>
      <c r="I730" s="19">
        <v>0.74652777777777801</v>
      </c>
      <c r="J730" s="20">
        <f t="shared" si="118"/>
        <v>17</v>
      </c>
      <c r="K730" s="5" t="str">
        <f t="shared" si="121"/>
        <v>ja</v>
      </c>
      <c r="L730" s="5" t="s">
        <v>91</v>
      </c>
      <c r="M730" s="6" t="s">
        <v>74</v>
      </c>
      <c r="N730" s="5">
        <v>82</v>
      </c>
      <c r="O730" s="17" t="s">
        <v>75</v>
      </c>
      <c r="P730" s="17" t="s">
        <v>3318</v>
      </c>
      <c r="Q730" s="6" t="s">
        <v>186</v>
      </c>
      <c r="R730" s="6" t="s">
        <v>335</v>
      </c>
      <c r="T730" s="22"/>
      <c r="X730" s="2">
        <v>241</v>
      </c>
      <c r="Y730" s="2" t="s">
        <v>83</v>
      </c>
      <c r="Z730" s="2" t="s">
        <v>84</v>
      </c>
      <c r="AD730" s="2">
        <v>241</v>
      </c>
      <c r="AE730" s="2" t="s">
        <v>81</v>
      </c>
      <c r="AF730" s="2" t="s">
        <v>84</v>
      </c>
      <c r="AJ730" s="2">
        <v>421</v>
      </c>
      <c r="AK730" s="2" t="s">
        <v>81</v>
      </c>
      <c r="AL730" s="2" t="s">
        <v>82</v>
      </c>
      <c r="AM730" s="2">
        <v>421</v>
      </c>
      <c r="AN730" s="2" t="s">
        <v>81</v>
      </c>
      <c r="AO730" s="2" t="s">
        <v>82</v>
      </c>
      <c r="AP730" s="2">
        <v>421</v>
      </c>
      <c r="AQ730" s="2" t="s">
        <v>81</v>
      </c>
      <c r="AR730" s="2" t="s">
        <v>82</v>
      </c>
      <c r="BE730" s="23" t="str">
        <f t="shared" si="122"/>
        <v>EMF nein</v>
      </c>
      <c r="BF730" s="23" t="str">
        <f t="shared" si="123"/>
        <v/>
      </c>
      <c r="BG730" s="23" t="str">
        <f t="shared" si="124"/>
        <v/>
      </c>
      <c r="BH730" s="23">
        <f t="shared" si="125"/>
        <v>0</v>
      </c>
      <c r="BO730" s="2" t="s">
        <v>3319</v>
      </c>
      <c r="BP730" s="3">
        <v>1</v>
      </c>
      <c r="BQ730" s="2" t="s">
        <v>3320</v>
      </c>
    </row>
    <row r="731" spans="1:69" ht="16.149999999999999" customHeight="1" x14ac:dyDescent="0.25">
      <c r="A731" s="16">
        <v>730</v>
      </c>
      <c r="B731" s="17" t="s">
        <v>211</v>
      </c>
      <c r="C731" s="48" t="s">
        <v>3321</v>
      </c>
      <c r="D731" s="2" t="s">
        <v>151</v>
      </c>
      <c r="E731" s="2" t="s">
        <v>3322</v>
      </c>
      <c r="F731" s="67">
        <v>43084</v>
      </c>
      <c r="G731" s="3">
        <f t="shared" si="119"/>
        <v>12</v>
      </c>
      <c r="H731" s="3">
        <f t="shared" si="120"/>
        <v>2017</v>
      </c>
      <c r="I731" s="19">
        <v>0.77083333333333304</v>
      </c>
      <c r="J731" s="20">
        <f t="shared" si="118"/>
        <v>18</v>
      </c>
      <c r="K731" s="5" t="str">
        <f t="shared" si="121"/>
        <v>ja</v>
      </c>
      <c r="L731" s="21" t="s">
        <v>73</v>
      </c>
      <c r="M731" s="6" t="s">
        <v>74</v>
      </c>
      <c r="O731" s="17" t="s">
        <v>126</v>
      </c>
      <c r="P731" s="17" t="s">
        <v>3323</v>
      </c>
      <c r="R731" s="6" t="s">
        <v>77</v>
      </c>
      <c r="T731" s="22" t="s">
        <v>79</v>
      </c>
      <c r="U731" s="2" t="s">
        <v>74</v>
      </c>
      <c r="X731" s="2">
        <v>250</v>
      </c>
      <c r="Y731" s="2" t="s">
        <v>83</v>
      </c>
      <c r="Z731" s="2" t="s">
        <v>82</v>
      </c>
      <c r="AA731" s="2">
        <v>250</v>
      </c>
      <c r="AB731" s="2" t="s">
        <v>81</v>
      </c>
      <c r="AC731" s="2" t="s">
        <v>82</v>
      </c>
      <c r="AD731" s="2">
        <v>250</v>
      </c>
      <c r="AE731" s="2" t="s">
        <v>81</v>
      </c>
      <c r="AF731" s="2" t="s">
        <v>82</v>
      </c>
      <c r="AJ731" s="2">
        <v>577</v>
      </c>
      <c r="AK731" s="2" t="s">
        <v>81</v>
      </c>
      <c r="AL731" s="2" t="s">
        <v>84</v>
      </c>
      <c r="AM731" s="2">
        <v>577</v>
      </c>
      <c r="AN731" s="2" t="s">
        <v>81</v>
      </c>
      <c r="AO731" s="2" t="s">
        <v>84</v>
      </c>
      <c r="AP731" s="2">
        <v>577</v>
      </c>
      <c r="AQ731" s="2" t="s">
        <v>83</v>
      </c>
      <c r="AR731" s="2" t="s">
        <v>84</v>
      </c>
      <c r="AV731" s="2">
        <v>270</v>
      </c>
      <c r="AW731" s="2" t="s">
        <v>83</v>
      </c>
      <c r="AX731" s="2" t="s">
        <v>168</v>
      </c>
      <c r="BB731" s="2">
        <v>270</v>
      </c>
      <c r="BC731" s="2" t="s">
        <v>83</v>
      </c>
      <c r="BD731" s="2" t="s">
        <v>168</v>
      </c>
      <c r="BE731" s="23" t="str">
        <f t="shared" si="122"/>
        <v>EMF ja</v>
      </c>
      <c r="BF731" s="23">
        <f t="shared" si="123"/>
        <v>319</v>
      </c>
      <c r="BG731" s="23" t="str">
        <f t="shared" si="124"/>
        <v>100-499m</v>
      </c>
      <c r="BH731" s="23">
        <f t="shared" si="125"/>
        <v>1</v>
      </c>
      <c r="BI731" s="2" t="s">
        <v>162</v>
      </c>
      <c r="BJ731" s="2">
        <v>319</v>
      </c>
      <c r="BO731" s="2" t="s">
        <v>3324</v>
      </c>
      <c r="BP731" s="3">
        <v>1</v>
      </c>
      <c r="BQ731" s="2" t="s">
        <v>3325</v>
      </c>
    </row>
    <row r="732" spans="1:69" ht="16.149999999999999" customHeight="1" x14ac:dyDescent="0.25">
      <c r="A732" s="16">
        <v>731</v>
      </c>
      <c r="B732" s="17" t="s">
        <v>135</v>
      </c>
      <c r="C732" s="48" t="s">
        <v>594</v>
      </c>
      <c r="D732" s="2" t="s">
        <v>172</v>
      </c>
      <c r="E732" s="2" t="s">
        <v>3326</v>
      </c>
      <c r="F732" s="67">
        <v>42396</v>
      </c>
      <c r="G732" s="3">
        <f t="shared" si="119"/>
        <v>1</v>
      </c>
      <c r="H732" s="3">
        <f t="shared" si="120"/>
        <v>2016</v>
      </c>
      <c r="I732" s="19">
        <v>0.61111111111111105</v>
      </c>
      <c r="J732" s="20">
        <f t="shared" si="118"/>
        <v>14</v>
      </c>
      <c r="K732" s="5" t="str">
        <f t="shared" si="121"/>
        <v>ja</v>
      </c>
      <c r="L732" s="5" t="s">
        <v>91</v>
      </c>
      <c r="M732" s="6" t="s">
        <v>139</v>
      </c>
      <c r="O732" s="17" t="s">
        <v>75</v>
      </c>
      <c r="P732" s="17" t="s">
        <v>3327</v>
      </c>
      <c r="R732" s="6" t="s">
        <v>77</v>
      </c>
      <c r="T732" s="22"/>
      <c r="U732" s="2" t="s">
        <v>115</v>
      </c>
      <c r="V732" s="2" t="s">
        <v>79</v>
      </c>
      <c r="X732" s="2">
        <v>45</v>
      </c>
      <c r="Y732" s="2" t="s">
        <v>83</v>
      </c>
      <c r="Z732" s="2" t="s">
        <v>82</v>
      </c>
      <c r="AA732" s="2">
        <v>45</v>
      </c>
      <c r="AB732" s="2" t="s">
        <v>81</v>
      </c>
      <c r="AC732" s="2" t="s">
        <v>82</v>
      </c>
      <c r="AD732" s="2">
        <v>45</v>
      </c>
      <c r="AE732" s="2" t="s">
        <v>83</v>
      </c>
      <c r="AF732" s="2" t="s">
        <v>82</v>
      </c>
      <c r="BE732" s="23" t="str">
        <f t="shared" si="122"/>
        <v>EMF nein</v>
      </c>
      <c r="BF732" s="23" t="str">
        <f t="shared" si="123"/>
        <v/>
      </c>
      <c r="BG732" s="23" t="str">
        <f t="shared" si="124"/>
        <v/>
      </c>
      <c r="BH732" s="23">
        <f t="shared" si="125"/>
        <v>0</v>
      </c>
      <c r="BO732" s="2" t="s">
        <v>3328</v>
      </c>
      <c r="BP732" s="3">
        <v>1</v>
      </c>
      <c r="BQ732" s="2" t="s">
        <v>3329</v>
      </c>
    </row>
    <row r="733" spans="1:69" ht="16.149999999999999" customHeight="1" x14ac:dyDescent="0.25">
      <c r="A733" s="69">
        <v>732</v>
      </c>
      <c r="B733" s="17" t="s">
        <v>135</v>
      </c>
      <c r="C733" s="48" t="s">
        <v>3330</v>
      </c>
      <c r="D733" s="2" t="s">
        <v>89</v>
      </c>
      <c r="E733" s="2" t="s">
        <v>3331</v>
      </c>
      <c r="F733" s="67">
        <v>42409</v>
      </c>
      <c r="G733" s="3">
        <f t="shared" si="119"/>
        <v>2</v>
      </c>
      <c r="H733" s="3">
        <f t="shared" si="120"/>
        <v>2016</v>
      </c>
      <c r="I733" s="19">
        <v>0.4375</v>
      </c>
      <c r="J733" s="20">
        <f t="shared" si="118"/>
        <v>10</v>
      </c>
      <c r="K733" s="5" t="str">
        <f t="shared" si="121"/>
        <v>ja</v>
      </c>
      <c r="L733" s="5" t="s">
        <v>91</v>
      </c>
      <c r="M733" s="6" t="s">
        <v>139</v>
      </c>
      <c r="N733" s="5">
        <v>49</v>
      </c>
      <c r="O733" s="17" t="s">
        <v>126</v>
      </c>
      <c r="P733" s="17" t="s">
        <v>3332</v>
      </c>
      <c r="Q733" s="6" t="s">
        <v>186</v>
      </c>
      <c r="R733" s="6" t="s">
        <v>77</v>
      </c>
      <c r="S733" s="2" t="s">
        <v>3333</v>
      </c>
      <c r="T733" s="22" t="s">
        <v>79</v>
      </c>
      <c r="X733" s="2">
        <v>230</v>
      </c>
      <c r="Y733" s="2" t="s">
        <v>83</v>
      </c>
      <c r="Z733" s="2" t="s">
        <v>161</v>
      </c>
      <c r="AA733" s="2">
        <v>230</v>
      </c>
      <c r="AB733" s="2" t="s">
        <v>81</v>
      </c>
      <c r="AC733" s="2" t="s">
        <v>82</v>
      </c>
      <c r="AD733" s="2">
        <v>230</v>
      </c>
      <c r="AE733" s="2" t="s">
        <v>81</v>
      </c>
      <c r="AF733" s="2" t="s">
        <v>161</v>
      </c>
      <c r="AJ733" s="2">
        <v>396</v>
      </c>
      <c r="AK733" s="2" t="s">
        <v>81</v>
      </c>
      <c r="AL733" s="2" t="s">
        <v>84</v>
      </c>
      <c r="AM733" s="2">
        <v>396</v>
      </c>
      <c r="AN733" s="2" t="s">
        <v>81</v>
      </c>
      <c r="AO733" s="2" t="s">
        <v>84</v>
      </c>
      <c r="AP733" s="2">
        <v>396</v>
      </c>
      <c r="AQ733" s="2" t="s">
        <v>81</v>
      </c>
      <c r="AR733" s="2" t="s">
        <v>84</v>
      </c>
      <c r="BE733" s="23" t="str">
        <f t="shared" si="122"/>
        <v>EMF nein</v>
      </c>
      <c r="BF733" s="23" t="str">
        <f t="shared" si="123"/>
        <v/>
      </c>
      <c r="BG733" s="23" t="str">
        <f t="shared" si="124"/>
        <v/>
      </c>
      <c r="BH733" s="23">
        <f t="shared" si="125"/>
        <v>0</v>
      </c>
      <c r="BO733" s="2" t="s">
        <v>3334</v>
      </c>
      <c r="BP733" s="3">
        <v>1</v>
      </c>
      <c r="BQ733" s="2" t="s">
        <v>3335</v>
      </c>
    </row>
    <row r="734" spans="1:69" ht="16.149999999999999" customHeight="1" x14ac:dyDescent="0.25">
      <c r="A734" s="16">
        <v>733</v>
      </c>
      <c r="B734" s="17" t="s">
        <v>211</v>
      </c>
      <c r="C734" s="48" t="s">
        <v>1213</v>
      </c>
      <c r="D734" s="2" t="s">
        <v>896</v>
      </c>
      <c r="E734" s="2" t="s">
        <v>3336</v>
      </c>
      <c r="F734" s="67">
        <v>42783</v>
      </c>
      <c r="G734" s="3">
        <f t="shared" si="119"/>
        <v>2</v>
      </c>
      <c r="H734" s="3">
        <f t="shared" si="120"/>
        <v>2017</v>
      </c>
      <c r="I734" s="19">
        <v>0.1875</v>
      </c>
      <c r="J734" s="20">
        <f t="shared" si="118"/>
        <v>4</v>
      </c>
      <c r="K734" s="5" t="str">
        <f t="shared" si="121"/>
        <v>ja</v>
      </c>
      <c r="L734" s="21" t="s">
        <v>73</v>
      </c>
      <c r="M734" s="6" t="s">
        <v>74</v>
      </c>
      <c r="N734" s="5">
        <v>22</v>
      </c>
      <c r="O734" s="17" t="s">
        <v>75</v>
      </c>
      <c r="P734" s="17" t="s">
        <v>3337</v>
      </c>
      <c r="R734" s="6" t="s">
        <v>77</v>
      </c>
      <c r="T734" s="22"/>
      <c r="X734" s="2">
        <v>183</v>
      </c>
      <c r="Y734" s="2" t="s">
        <v>81</v>
      </c>
      <c r="Z734" s="2" t="s">
        <v>84</v>
      </c>
      <c r="AA734" s="2">
        <v>183</v>
      </c>
      <c r="AB734" s="2" t="s">
        <v>94</v>
      </c>
      <c r="AC734" s="2" t="s">
        <v>84</v>
      </c>
      <c r="AD734" s="2">
        <v>183</v>
      </c>
      <c r="AE734" s="2" t="s">
        <v>81</v>
      </c>
      <c r="AF734" s="2" t="s">
        <v>84</v>
      </c>
      <c r="AJ734" s="2">
        <v>334</v>
      </c>
      <c r="AK734" s="2" t="s">
        <v>81</v>
      </c>
      <c r="AL734" s="2" t="s">
        <v>168</v>
      </c>
      <c r="AM734" s="2">
        <v>334</v>
      </c>
      <c r="AN734" s="2" t="s">
        <v>81</v>
      </c>
      <c r="AO734" s="2" t="s">
        <v>168</v>
      </c>
      <c r="AP734" s="2">
        <v>334</v>
      </c>
      <c r="AQ734" s="2" t="s">
        <v>81</v>
      </c>
      <c r="AR734" s="2" t="s">
        <v>168</v>
      </c>
      <c r="AV734" s="2">
        <v>254</v>
      </c>
      <c r="AW734" s="2" t="s">
        <v>81</v>
      </c>
      <c r="AX734" s="2" t="s">
        <v>168</v>
      </c>
      <c r="AY734" s="2">
        <v>254</v>
      </c>
      <c r="AZ734" s="2" t="s">
        <v>81</v>
      </c>
      <c r="BA734" s="2" t="s">
        <v>168</v>
      </c>
      <c r="BB734" s="2">
        <v>254</v>
      </c>
      <c r="BC734" s="2" t="s">
        <v>81</v>
      </c>
      <c r="BD734" s="2" t="s">
        <v>168</v>
      </c>
      <c r="BE734" s="23" t="str">
        <f t="shared" si="122"/>
        <v>EMF nein</v>
      </c>
      <c r="BF734" s="23" t="str">
        <f t="shared" si="123"/>
        <v/>
      </c>
      <c r="BG734" s="23" t="str">
        <f t="shared" si="124"/>
        <v/>
      </c>
      <c r="BH734" s="23">
        <f t="shared" si="125"/>
        <v>0</v>
      </c>
      <c r="BO734" s="2" t="s">
        <v>3338</v>
      </c>
      <c r="BP734" s="3">
        <v>1</v>
      </c>
      <c r="BQ734" s="2" t="s">
        <v>3339</v>
      </c>
    </row>
    <row r="735" spans="1:69" ht="16.149999999999999" customHeight="1" x14ac:dyDescent="0.25">
      <c r="A735" s="16">
        <v>734</v>
      </c>
      <c r="B735" s="17" t="s">
        <v>135</v>
      </c>
      <c r="C735" s="48" t="s">
        <v>1720</v>
      </c>
      <c r="D735" s="2" t="s">
        <v>89</v>
      </c>
      <c r="E735" s="2" t="s">
        <v>3340</v>
      </c>
      <c r="F735" s="67">
        <v>42643</v>
      </c>
      <c r="G735" s="3">
        <f t="shared" si="119"/>
        <v>9</v>
      </c>
      <c r="H735" s="3">
        <f t="shared" si="120"/>
        <v>2016</v>
      </c>
      <c r="I735" s="19">
        <v>0.35416666666666702</v>
      </c>
      <c r="J735" s="20">
        <f t="shared" si="118"/>
        <v>8</v>
      </c>
      <c r="K735" s="5" t="str">
        <f t="shared" si="121"/>
        <v>ja</v>
      </c>
      <c r="L735" s="5" t="s">
        <v>91</v>
      </c>
      <c r="M735" s="6" t="s">
        <v>139</v>
      </c>
      <c r="N735" s="5">
        <v>57</v>
      </c>
      <c r="O735" s="17" t="s">
        <v>75</v>
      </c>
      <c r="P735" s="17" t="s">
        <v>3341</v>
      </c>
      <c r="Q735" s="6" t="s">
        <v>186</v>
      </c>
      <c r="R735" s="6" t="s">
        <v>77</v>
      </c>
      <c r="T735" s="22" t="s">
        <v>79</v>
      </c>
      <c r="X735" s="2">
        <v>65</v>
      </c>
      <c r="Y735" s="2" t="s">
        <v>83</v>
      </c>
      <c r="Z735" s="2" t="s">
        <v>3342</v>
      </c>
      <c r="AA735" s="2" t="s">
        <v>109</v>
      </c>
      <c r="AD735" s="2">
        <v>65</v>
      </c>
      <c r="AE735" s="2" t="s">
        <v>83</v>
      </c>
      <c r="AF735" s="2" t="s">
        <v>82</v>
      </c>
      <c r="AJ735" s="2">
        <v>130</v>
      </c>
      <c r="AK735" s="2" t="s">
        <v>81</v>
      </c>
      <c r="AL735" s="2" t="s">
        <v>82</v>
      </c>
      <c r="AM735" s="2">
        <v>130</v>
      </c>
      <c r="AN735" s="2" t="s">
        <v>81</v>
      </c>
      <c r="AO735" s="2" t="s">
        <v>82</v>
      </c>
      <c r="AP735" s="2">
        <v>130</v>
      </c>
      <c r="AQ735" s="2" t="s">
        <v>83</v>
      </c>
      <c r="AR735" s="2" t="s">
        <v>82</v>
      </c>
      <c r="BE735" s="23" t="str">
        <f t="shared" si="122"/>
        <v>EMF nein</v>
      </c>
      <c r="BF735" s="23" t="str">
        <f t="shared" si="123"/>
        <v/>
      </c>
      <c r="BG735" s="23" t="str">
        <f t="shared" si="124"/>
        <v/>
      </c>
      <c r="BH735" s="23">
        <f t="shared" si="125"/>
        <v>0</v>
      </c>
      <c r="BO735" s="2" t="s">
        <v>3343</v>
      </c>
      <c r="BP735" s="3">
        <v>1</v>
      </c>
      <c r="BQ735" s="2" t="s">
        <v>3344</v>
      </c>
    </row>
    <row r="736" spans="1:69" ht="16.149999999999999" customHeight="1" x14ac:dyDescent="0.25">
      <c r="A736" s="69">
        <v>735</v>
      </c>
      <c r="B736" s="17" t="s">
        <v>135</v>
      </c>
      <c r="C736" s="48" t="s">
        <v>3345</v>
      </c>
      <c r="D736" s="2" t="s">
        <v>178</v>
      </c>
      <c r="E736" s="2" t="s">
        <v>3346</v>
      </c>
      <c r="F736" s="67">
        <v>42387</v>
      </c>
      <c r="G736" s="3">
        <f t="shared" si="119"/>
        <v>1</v>
      </c>
      <c r="H736" s="3">
        <f t="shared" si="120"/>
        <v>2016</v>
      </c>
      <c r="I736" s="19">
        <v>0.61805555555555602</v>
      </c>
      <c r="J736" s="20">
        <f t="shared" si="118"/>
        <v>14</v>
      </c>
      <c r="K736" s="5" t="str">
        <f t="shared" si="121"/>
        <v>ja</v>
      </c>
      <c r="L736" s="5" t="s">
        <v>91</v>
      </c>
      <c r="M736" s="6" t="s">
        <v>139</v>
      </c>
      <c r="O736" s="17" t="s">
        <v>75</v>
      </c>
      <c r="P736" s="17" t="s">
        <v>3347</v>
      </c>
      <c r="Q736" s="6" t="s">
        <v>186</v>
      </c>
      <c r="R736" s="6" t="s">
        <v>77</v>
      </c>
      <c r="S736" s="2" t="s">
        <v>1033</v>
      </c>
      <c r="T736" s="22"/>
      <c r="X736" s="2">
        <v>134</v>
      </c>
      <c r="Y736" s="2" t="s">
        <v>81</v>
      </c>
      <c r="Z736" s="2" t="s">
        <v>82</v>
      </c>
      <c r="AA736" s="2">
        <v>134</v>
      </c>
      <c r="AB736" s="2" t="s">
        <v>81</v>
      </c>
      <c r="AC736" s="2" t="s">
        <v>82</v>
      </c>
      <c r="AD736" s="2">
        <v>134</v>
      </c>
      <c r="AE736" s="2" t="s">
        <v>81</v>
      </c>
      <c r="AF736" s="2" t="s">
        <v>82</v>
      </c>
      <c r="AJ736" s="2">
        <v>280</v>
      </c>
      <c r="AK736" s="2" t="s">
        <v>83</v>
      </c>
      <c r="AL736" s="2" t="s">
        <v>82</v>
      </c>
      <c r="AM736" s="2">
        <v>280</v>
      </c>
      <c r="AN736" s="2" t="s">
        <v>83</v>
      </c>
      <c r="AO736" s="2" t="s">
        <v>82</v>
      </c>
      <c r="AP736" s="2">
        <v>280</v>
      </c>
      <c r="AQ736" s="2" t="s">
        <v>83</v>
      </c>
      <c r="AR736" s="2" t="s">
        <v>82</v>
      </c>
      <c r="BE736" s="23" t="str">
        <f t="shared" si="122"/>
        <v>EMF ja</v>
      </c>
      <c r="BF736" s="23">
        <f t="shared" si="123"/>
        <v>1100</v>
      </c>
      <c r="BG736" s="23" t="str">
        <f t="shared" si="124"/>
        <v>500+m</v>
      </c>
      <c r="BH736" s="23">
        <f t="shared" si="125"/>
        <v>1</v>
      </c>
      <c r="BM736" s="2" t="s">
        <v>162</v>
      </c>
      <c r="BN736" s="2">
        <v>1100</v>
      </c>
      <c r="BO736" s="2" t="s">
        <v>3348</v>
      </c>
      <c r="BP736" s="3">
        <v>1</v>
      </c>
      <c r="BQ736" s="2" t="s">
        <v>3349</v>
      </c>
    </row>
    <row r="737" spans="1:69" ht="16.149999999999999" customHeight="1" x14ac:dyDescent="0.25">
      <c r="A737" s="16">
        <v>736</v>
      </c>
      <c r="B737" s="17" t="s">
        <v>87</v>
      </c>
      <c r="C737" s="48" t="s">
        <v>3350</v>
      </c>
      <c r="D737" s="2" t="s">
        <v>137</v>
      </c>
      <c r="E737" s="2" t="s">
        <v>3351</v>
      </c>
      <c r="F737" s="67">
        <v>43085</v>
      </c>
      <c r="G737" s="3">
        <f t="shared" si="119"/>
        <v>12</v>
      </c>
      <c r="H737" s="3">
        <f t="shared" si="120"/>
        <v>2017</v>
      </c>
      <c r="I737" s="19">
        <v>0.65277777777777801</v>
      </c>
      <c r="J737" s="20">
        <f t="shared" si="118"/>
        <v>15</v>
      </c>
      <c r="K737" s="5" t="str">
        <f t="shared" si="121"/>
        <v>ja</v>
      </c>
      <c r="L737" s="5" t="s">
        <v>91</v>
      </c>
      <c r="M737" s="6" t="s">
        <v>74</v>
      </c>
      <c r="N737" s="5">
        <v>72</v>
      </c>
      <c r="O737" s="17" t="s">
        <v>126</v>
      </c>
      <c r="P737" s="17" t="s">
        <v>3352</v>
      </c>
      <c r="R737" s="6" t="s">
        <v>77</v>
      </c>
      <c r="T737" s="22"/>
      <c r="X737" s="2">
        <v>691</v>
      </c>
      <c r="Y737" s="2" t="s">
        <v>81</v>
      </c>
      <c r="Z737" s="2" t="s">
        <v>82</v>
      </c>
      <c r="AA737" s="2">
        <v>691</v>
      </c>
      <c r="AB737" s="2" t="s">
        <v>81</v>
      </c>
      <c r="AC737" s="2" t="s">
        <v>82</v>
      </c>
      <c r="AD737" s="2">
        <v>692</v>
      </c>
      <c r="AE737" s="2" t="s">
        <v>81</v>
      </c>
      <c r="AF737" s="2" t="s">
        <v>82</v>
      </c>
      <c r="BE737" s="23" t="str">
        <f t="shared" si="122"/>
        <v>EMF nein</v>
      </c>
      <c r="BF737" s="23" t="str">
        <f t="shared" si="123"/>
        <v/>
      </c>
      <c r="BG737" s="23" t="str">
        <f t="shared" si="124"/>
        <v/>
      </c>
      <c r="BH737" s="23">
        <f t="shared" si="125"/>
        <v>0</v>
      </c>
      <c r="BP737" s="3">
        <v>1</v>
      </c>
      <c r="BQ737" s="2" t="s">
        <v>3353</v>
      </c>
    </row>
    <row r="738" spans="1:69" ht="16.149999999999999" customHeight="1" x14ac:dyDescent="0.25">
      <c r="A738" s="16">
        <v>737</v>
      </c>
      <c r="B738" s="17" t="s">
        <v>211</v>
      </c>
      <c r="C738" s="48" t="s">
        <v>3354</v>
      </c>
      <c r="D738" s="2" t="s">
        <v>158</v>
      </c>
      <c r="E738" s="2" t="s">
        <v>3355</v>
      </c>
      <c r="F738" s="67">
        <v>43085</v>
      </c>
      <c r="G738" s="3">
        <f t="shared" si="119"/>
        <v>12</v>
      </c>
      <c r="H738" s="3">
        <f t="shared" si="120"/>
        <v>2017</v>
      </c>
      <c r="I738" s="19">
        <v>7.2916666666666699E-2</v>
      </c>
      <c r="J738" s="20">
        <f t="shared" ref="J738:J801" si="126">IF(I738&lt;&gt;"",HOUR(I738),"")</f>
        <v>1</v>
      </c>
      <c r="K738" s="5" t="str">
        <f t="shared" si="121"/>
        <v>ja</v>
      </c>
      <c r="L738" s="5" t="s">
        <v>91</v>
      </c>
      <c r="M738" s="6" t="s">
        <v>74</v>
      </c>
      <c r="N738" s="5">
        <v>30</v>
      </c>
      <c r="O738" s="17" t="s">
        <v>126</v>
      </c>
      <c r="P738" s="17" t="s">
        <v>3356</v>
      </c>
      <c r="R738" s="6" t="s">
        <v>77</v>
      </c>
      <c r="T738" s="22" t="s">
        <v>79</v>
      </c>
      <c r="U738" s="2" t="s">
        <v>74</v>
      </c>
      <c r="V738" s="2" t="s">
        <v>80</v>
      </c>
      <c r="X738" s="2">
        <v>430</v>
      </c>
      <c r="Y738" s="2" t="s">
        <v>81</v>
      </c>
      <c r="Z738" s="2" t="s">
        <v>84</v>
      </c>
      <c r="AA738" s="2">
        <v>430</v>
      </c>
      <c r="AB738" s="2" t="s">
        <v>81</v>
      </c>
      <c r="AC738" s="2" t="s">
        <v>84</v>
      </c>
      <c r="AD738" s="2">
        <v>430</v>
      </c>
      <c r="AE738" s="2" t="s">
        <v>81</v>
      </c>
      <c r="AF738" s="2" t="s">
        <v>84</v>
      </c>
      <c r="AJ738" s="2">
        <v>1020</v>
      </c>
      <c r="AK738" s="2" t="s">
        <v>81</v>
      </c>
      <c r="AL738" s="2" t="s">
        <v>84</v>
      </c>
      <c r="AM738" s="2">
        <v>1020</v>
      </c>
      <c r="AN738" s="2" t="s">
        <v>81</v>
      </c>
      <c r="AO738" s="2" t="s">
        <v>84</v>
      </c>
      <c r="BE738" s="23" t="str">
        <f t="shared" si="122"/>
        <v>EMF ja</v>
      </c>
      <c r="BF738" s="23">
        <f t="shared" si="123"/>
        <v>770</v>
      </c>
      <c r="BG738" s="23" t="str">
        <f t="shared" si="124"/>
        <v>500+m</v>
      </c>
      <c r="BH738" s="23">
        <f t="shared" si="125"/>
        <v>1</v>
      </c>
      <c r="BI738" s="2" t="s">
        <v>162</v>
      </c>
      <c r="BJ738" s="2">
        <v>770</v>
      </c>
      <c r="BK738" s="75"/>
      <c r="BL738" s="75"/>
      <c r="BP738" s="3">
        <v>1</v>
      </c>
      <c r="BQ738" s="2" t="s">
        <v>3357</v>
      </c>
    </row>
    <row r="739" spans="1:69" ht="16.149999999999999" customHeight="1" x14ac:dyDescent="0.25">
      <c r="A739" s="16">
        <v>738</v>
      </c>
      <c r="B739" s="17" t="s">
        <v>211</v>
      </c>
      <c r="C739" s="48" t="s">
        <v>3358</v>
      </c>
      <c r="D739" s="2" t="s">
        <v>113</v>
      </c>
      <c r="E739" s="2" t="s">
        <v>3359</v>
      </c>
      <c r="F739" s="67">
        <v>43080</v>
      </c>
      <c r="G739" s="3">
        <f t="shared" si="119"/>
        <v>12</v>
      </c>
      <c r="H739" s="3">
        <f t="shared" si="120"/>
        <v>2017</v>
      </c>
      <c r="I739" s="19">
        <v>0.66319444444444398</v>
      </c>
      <c r="J739" s="20">
        <f t="shared" si="126"/>
        <v>15</v>
      </c>
      <c r="K739" s="5" t="str">
        <f t="shared" si="121"/>
        <v>ja</v>
      </c>
      <c r="L739" s="21" t="s">
        <v>73</v>
      </c>
      <c r="M739" s="6" t="s">
        <v>74</v>
      </c>
      <c r="N739" s="5">
        <v>57</v>
      </c>
      <c r="O739" s="2" t="s">
        <v>140</v>
      </c>
      <c r="P739" s="17" t="s">
        <v>3360</v>
      </c>
      <c r="R739" s="6" t="s">
        <v>77</v>
      </c>
      <c r="T739" s="22" t="s">
        <v>79</v>
      </c>
      <c r="X739" s="2">
        <v>787</v>
      </c>
      <c r="Y739" s="2" t="s">
        <v>81</v>
      </c>
      <c r="Z739" s="2" t="s">
        <v>84</v>
      </c>
      <c r="AA739" s="2">
        <v>787</v>
      </c>
      <c r="AB739" s="2" t="s">
        <v>81</v>
      </c>
      <c r="AC739" s="2" t="s">
        <v>84</v>
      </c>
      <c r="AD739" s="2">
        <v>787</v>
      </c>
      <c r="AE739" s="2" t="s">
        <v>83</v>
      </c>
      <c r="AF739" s="2" t="s">
        <v>84</v>
      </c>
      <c r="AJ739" s="2">
        <v>460</v>
      </c>
      <c r="AK739" s="2" t="s">
        <v>81</v>
      </c>
      <c r="AL739" s="2" t="s">
        <v>168</v>
      </c>
      <c r="AM739" s="2">
        <v>460</v>
      </c>
      <c r="AN739" s="2" t="s">
        <v>81</v>
      </c>
      <c r="AO739" s="2" t="s">
        <v>168</v>
      </c>
      <c r="AP739" s="2">
        <v>460</v>
      </c>
      <c r="AQ739" s="2" t="s">
        <v>81</v>
      </c>
      <c r="AR739" s="2" t="s">
        <v>168</v>
      </c>
      <c r="AV739" s="2">
        <v>600</v>
      </c>
      <c r="AW739" s="2" t="s">
        <v>81</v>
      </c>
      <c r="AX739" s="2" t="s">
        <v>168</v>
      </c>
      <c r="AY739" s="2">
        <v>600</v>
      </c>
      <c r="AZ739" s="2" t="s">
        <v>81</v>
      </c>
      <c r="BA739" s="2" t="s">
        <v>168</v>
      </c>
      <c r="BB739" s="2">
        <v>600</v>
      </c>
      <c r="BC739" s="2" t="s">
        <v>81</v>
      </c>
      <c r="BD739" s="2" t="s">
        <v>168</v>
      </c>
      <c r="BE739" s="23" t="str">
        <f t="shared" si="122"/>
        <v>EMF ja</v>
      </c>
      <c r="BF739" s="23">
        <f t="shared" si="123"/>
        <v>1200</v>
      </c>
      <c r="BG739" s="23" t="str">
        <f t="shared" si="124"/>
        <v>500+m</v>
      </c>
      <c r="BH739" s="23">
        <f t="shared" si="125"/>
        <v>1</v>
      </c>
      <c r="BI739" s="2" t="s">
        <v>3361</v>
      </c>
      <c r="BJ739" s="2">
        <v>1200</v>
      </c>
      <c r="BP739" s="3">
        <v>1</v>
      </c>
      <c r="BQ739" s="2" t="s">
        <v>3362</v>
      </c>
    </row>
    <row r="740" spans="1:69" ht="16.149999999999999" customHeight="1" x14ac:dyDescent="0.25">
      <c r="A740" s="16">
        <v>739</v>
      </c>
      <c r="B740" s="17" t="s">
        <v>135</v>
      </c>
      <c r="C740" s="48" t="s">
        <v>3051</v>
      </c>
      <c r="D740" s="2" t="s">
        <v>124</v>
      </c>
      <c r="E740" s="2" t="s">
        <v>3363</v>
      </c>
      <c r="F740" s="67">
        <v>43083</v>
      </c>
      <c r="G740" s="3">
        <f t="shared" si="119"/>
        <v>12</v>
      </c>
      <c r="H740" s="3">
        <f t="shared" si="120"/>
        <v>2017</v>
      </c>
      <c r="I740" s="19">
        <v>0.49652777777777801</v>
      </c>
      <c r="J740" s="20">
        <f t="shared" si="126"/>
        <v>11</v>
      </c>
      <c r="K740" s="5" t="str">
        <f t="shared" si="121"/>
        <v>ja</v>
      </c>
      <c r="L740" s="5" t="s">
        <v>91</v>
      </c>
      <c r="M740" s="6" t="s">
        <v>139</v>
      </c>
      <c r="N740" s="5">
        <v>37</v>
      </c>
      <c r="O740" s="17" t="s">
        <v>126</v>
      </c>
      <c r="P740" s="17" t="s">
        <v>3364</v>
      </c>
      <c r="R740" s="6" t="s">
        <v>77</v>
      </c>
      <c r="T740" s="22"/>
      <c r="X740" s="2">
        <v>538</v>
      </c>
      <c r="Y740" s="2" t="s">
        <v>83</v>
      </c>
      <c r="Z740" s="2" t="s">
        <v>161</v>
      </c>
      <c r="AA740" s="2">
        <v>538</v>
      </c>
      <c r="AB740" s="2" t="s">
        <v>83</v>
      </c>
      <c r="AC740" s="2" t="s">
        <v>161</v>
      </c>
      <c r="AD740" s="2">
        <v>538</v>
      </c>
      <c r="AE740" s="2" t="s">
        <v>83</v>
      </c>
      <c r="AF740" s="2" t="s">
        <v>161</v>
      </c>
      <c r="AJ740" s="2">
        <v>740</v>
      </c>
      <c r="AK740" s="2" t="s">
        <v>81</v>
      </c>
      <c r="AL740" s="2" t="s">
        <v>84</v>
      </c>
      <c r="AM740" s="2">
        <v>740</v>
      </c>
      <c r="AN740" s="2" t="s">
        <v>81</v>
      </c>
      <c r="AO740" s="2" t="s">
        <v>84</v>
      </c>
      <c r="AP740" s="2">
        <v>740</v>
      </c>
      <c r="AQ740" s="2" t="s">
        <v>81</v>
      </c>
      <c r="AR740" s="2" t="s">
        <v>84</v>
      </c>
      <c r="AV740" s="2">
        <v>840</v>
      </c>
      <c r="AW740" s="2" t="s">
        <v>81</v>
      </c>
      <c r="AX740" s="2" t="s">
        <v>84</v>
      </c>
      <c r="AY740" s="2">
        <v>840</v>
      </c>
      <c r="AZ740" s="2" t="s">
        <v>81</v>
      </c>
      <c r="BA740" s="2" t="s">
        <v>84</v>
      </c>
      <c r="BE740" s="23" t="str">
        <f t="shared" si="122"/>
        <v>EMF ja</v>
      </c>
      <c r="BF740" s="23">
        <f t="shared" si="123"/>
        <v>5</v>
      </c>
      <c r="BG740" s="23" t="str">
        <f t="shared" si="124"/>
        <v>&lt;100m</v>
      </c>
      <c r="BH740" s="23">
        <f t="shared" si="125"/>
        <v>2</v>
      </c>
      <c r="BI740" s="44" t="s">
        <v>162</v>
      </c>
      <c r="BJ740" s="44">
        <v>5</v>
      </c>
      <c r="BK740" s="2" t="s">
        <v>162</v>
      </c>
      <c r="BL740" s="2">
        <v>80</v>
      </c>
      <c r="BO740" s="17" t="s">
        <v>3365</v>
      </c>
      <c r="BP740" s="3">
        <v>1</v>
      </c>
      <c r="BQ740" s="2" t="s">
        <v>3366</v>
      </c>
    </row>
    <row r="741" spans="1:69" ht="16.149999999999999" customHeight="1" x14ac:dyDescent="0.25">
      <c r="A741" s="16">
        <v>740</v>
      </c>
      <c r="B741" s="17" t="s">
        <v>211</v>
      </c>
      <c r="C741" s="48" t="s">
        <v>550</v>
      </c>
      <c r="D741" s="2" t="s">
        <v>124</v>
      </c>
      <c r="E741" s="2" t="s">
        <v>21906</v>
      </c>
      <c r="F741" s="67">
        <v>42955</v>
      </c>
      <c r="G741" s="3">
        <f t="shared" si="119"/>
        <v>8</v>
      </c>
      <c r="H741" s="3">
        <f t="shared" si="120"/>
        <v>2017</v>
      </c>
      <c r="I741" s="19">
        <v>0.70138888888888895</v>
      </c>
      <c r="J741" s="20">
        <f t="shared" si="126"/>
        <v>16</v>
      </c>
      <c r="K741" s="5" t="str">
        <f t="shared" si="121"/>
        <v>ja</v>
      </c>
      <c r="L741" s="5" t="s">
        <v>91</v>
      </c>
      <c r="M741" s="6" t="s">
        <v>100</v>
      </c>
      <c r="N741" s="5">
        <v>17</v>
      </c>
      <c r="O741" s="17" t="s">
        <v>126</v>
      </c>
      <c r="P741" s="17" t="s">
        <v>3367</v>
      </c>
      <c r="Q741" s="6" t="s">
        <v>186</v>
      </c>
      <c r="R741" s="6" t="s">
        <v>335</v>
      </c>
      <c r="T741" s="6" t="s">
        <v>202</v>
      </c>
      <c r="U741" s="2" t="s">
        <v>74</v>
      </c>
      <c r="W741" s="2" t="s">
        <v>3368</v>
      </c>
      <c r="X741" s="2">
        <v>827</v>
      </c>
      <c r="Y741" s="2" t="s">
        <v>81</v>
      </c>
      <c r="Z741" s="2" t="s">
        <v>82</v>
      </c>
      <c r="AA741" s="2">
        <v>827</v>
      </c>
      <c r="AB741" s="2" t="s">
        <v>81</v>
      </c>
      <c r="AC741" s="2" t="s">
        <v>82</v>
      </c>
      <c r="AD741" s="2">
        <v>827</v>
      </c>
      <c r="AE741" s="2" t="s">
        <v>83</v>
      </c>
      <c r="AF741" s="2" t="s">
        <v>82</v>
      </c>
      <c r="AJ741" s="2">
        <v>930</v>
      </c>
      <c r="AK741" s="2" t="s">
        <v>81</v>
      </c>
      <c r="AL741" s="2" t="s">
        <v>82</v>
      </c>
      <c r="AM741" s="2">
        <v>930</v>
      </c>
      <c r="AN741" s="2" t="s">
        <v>81</v>
      </c>
      <c r="AO741" s="2" t="s">
        <v>82</v>
      </c>
      <c r="AP741" s="2">
        <v>930</v>
      </c>
      <c r="AQ741" s="2" t="s">
        <v>81</v>
      </c>
      <c r="AR741" s="2" t="s">
        <v>82</v>
      </c>
      <c r="BE741" s="23" t="str">
        <f t="shared" si="122"/>
        <v>EMF ja</v>
      </c>
      <c r="BF741" s="23">
        <f t="shared" si="123"/>
        <v>218</v>
      </c>
      <c r="BG741" s="23" t="str">
        <f t="shared" si="124"/>
        <v>100-499m</v>
      </c>
      <c r="BH741" s="23">
        <f t="shared" si="125"/>
        <v>2</v>
      </c>
      <c r="BK741" s="2" t="s">
        <v>162</v>
      </c>
      <c r="BM741" s="2" t="s">
        <v>162</v>
      </c>
      <c r="BN741" s="2">
        <v>218</v>
      </c>
      <c r="BO741" s="2" t="s">
        <v>3369</v>
      </c>
      <c r="BP741" s="3">
        <v>1</v>
      </c>
      <c r="BQ741" s="2" t="s">
        <v>3370</v>
      </c>
    </row>
    <row r="742" spans="1:69" ht="16.149999999999999" customHeight="1" x14ac:dyDescent="0.25">
      <c r="A742" s="16">
        <v>741</v>
      </c>
      <c r="B742" s="17" t="s">
        <v>211</v>
      </c>
      <c r="C742" s="48" t="s">
        <v>3371</v>
      </c>
      <c r="D742" s="2" t="s">
        <v>264</v>
      </c>
      <c r="E742" s="2" t="s">
        <v>3372</v>
      </c>
      <c r="F742" s="67">
        <v>41324</v>
      </c>
      <c r="G742" s="3">
        <f t="shared" si="119"/>
        <v>2</v>
      </c>
      <c r="H742" s="3">
        <f t="shared" si="120"/>
        <v>2013</v>
      </c>
      <c r="I742" s="19">
        <v>0.75347222222222199</v>
      </c>
      <c r="J742" s="20">
        <f t="shared" si="126"/>
        <v>18</v>
      </c>
      <c r="K742" s="5" t="str">
        <f t="shared" si="121"/>
        <v>ja</v>
      </c>
      <c r="L742" s="5" t="s">
        <v>91</v>
      </c>
      <c r="M742" s="6" t="s">
        <v>74</v>
      </c>
      <c r="N742" s="5">
        <v>60</v>
      </c>
      <c r="O742" s="17" t="s">
        <v>126</v>
      </c>
      <c r="P742" s="17" t="s">
        <v>3373</v>
      </c>
      <c r="R742" s="6" t="s">
        <v>77</v>
      </c>
      <c r="S742" s="2" t="s">
        <v>78</v>
      </c>
      <c r="T742" s="22" t="s">
        <v>79</v>
      </c>
      <c r="X742" s="2">
        <v>1980</v>
      </c>
      <c r="Y742" s="2" t="s">
        <v>83</v>
      </c>
      <c r="Z742" s="2" t="s">
        <v>82</v>
      </c>
      <c r="AA742" s="2">
        <v>1980</v>
      </c>
      <c r="AB742" s="2" t="s">
        <v>81</v>
      </c>
      <c r="AC742" s="2" t="s">
        <v>82</v>
      </c>
      <c r="AD742" s="2">
        <v>1980</v>
      </c>
      <c r="AE742" s="2" t="s">
        <v>83</v>
      </c>
      <c r="AF742" s="2" t="s">
        <v>82</v>
      </c>
      <c r="BE742" s="23" t="str">
        <f t="shared" si="122"/>
        <v>EMF nein</v>
      </c>
      <c r="BF742" s="23" t="str">
        <f t="shared" si="123"/>
        <v/>
      </c>
      <c r="BG742" s="23" t="str">
        <f t="shared" si="124"/>
        <v/>
      </c>
      <c r="BH742" s="23">
        <f t="shared" si="125"/>
        <v>0</v>
      </c>
      <c r="BO742" s="2" t="s">
        <v>3374</v>
      </c>
      <c r="BP742" s="3">
        <v>1</v>
      </c>
      <c r="BQ742" s="2" t="s">
        <v>3375</v>
      </c>
    </row>
    <row r="743" spans="1:69" ht="16.149999999999999" customHeight="1" x14ac:dyDescent="0.25">
      <c r="A743" s="16">
        <v>742</v>
      </c>
      <c r="B743" s="17" t="s">
        <v>135</v>
      </c>
      <c r="C743" s="48" t="s">
        <v>112</v>
      </c>
      <c r="D743" s="2" t="s">
        <v>113</v>
      </c>
      <c r="E743" s="2" t="s">
        <v>3376</v>
      </c>
      <c r="F743" s="67">
        <v>42416</v>
      </c>
      <c r="G743" s="3">
        <f t="shared" si="119"/>
        <v>2</v>
      </c>
      <c r="H743" s="3">
        <f t="shared" si="120"/>
        <v>2016</v>
      </c>
      <c r="I743" s="19">
        <v>0.49652777777777801</v>
      </c>
      <c r="J743" s="20">
        <f t="shared" si="126"/>
        <v>11</v>
      </c>
      <c r="K743" s="5" t="str">
        <f t="shared" si="121"/>
        <v>ja</v>
      </c>
      <c r="L743" s="5" t="s">
        <v>91</v>
      </c>
      <c r="M743" s="6" t="s">
        <v>139</v>
      </c>
      <c r="O743" s="17" t="s">
        <v>126</v>
      </c>
      <c r="P743" s="17" t="s">
        <v>3377</v>
      </c>
      <c r="R743" s="6" t="s">
        <v>77</v>
      </c>
      <c r="T743" s="22"/>
      <c r="U743" s="2" t="s">
        <v>74</v>
      </c>
      <c r="V743" s="2" t="s">
        <v>79</v>
      </c>
      <c r="X743" s="2">
        <v>426</v>
      </c>
      <c r="Y743" s="2" t="s">
        <v>83</v>
      </c>
      <c r="Z743" s="2" t="s">
        <v>168</v>
      </c>
      <c r="AA743" s="2">
        <v>426</v>
      </c>
      <c r="AB743" s="2" t="s">
        <v>81</v>
      </c>
      <c r="AC743" s="2" t="s">
        <v>168</v>
      </c>
      <c r="AD743" s="2">
        <v>426</v>
      </c>
      <c r="AE743" s="2" t="s">
        <v>83</v>
      </c>
      <c r="AF743" s="2" t="s">
        <v>168</v>
      </c>
      <c r="AJ743" s="2">
        <v>460</v>
      </c>
      <c r="AK743" s="2" t="s">
        <v>81</v>
      </c>
      <c r="AL743" s="2" t="s">
        <v>84</v>
      </c>
      <c r="AM743" s="2">
        <v>460</v>
      </c>
      <c r="AN743" s="2" t="s">
        <v>81</v>
      </c>
      <c r="AO743" s="2" t="s">
        <v>84</v>
      </c>
      <c r="AP743" s="2">
        <v>460</v>
      </c>
      <c r="AQ743" s="2" t="s">
        <v>81</v>
      </c>
      <c r="AR743" s="2" t="s">
        <v>84</v>
      </c>
      <c r="BE743" s="23" t="str">
        <f t="shared" si="122"/>
        <v>EMF ja</v>
      </c>
      <c r="BF743" s="23">
        <f t="shared" si="123"/>
        <v>350</v>
      </c>
      <c r="BG743" s="23" t="str">
        <f t="shared" si="124"/>
        <v>100-499m</v>
      </c>
      <c r="BH743" s="23">
        <f t="shared" si="125"/>
        <v>3</v>
      </c>
      <c r="BI743" s="2" t="s">
        <v>162</v>
      </c>
      <c r="BJ743" s="2">
        <v>401</v>
      </c>
      <c r="BK743" s="2" t="s">
        <v>162</v>
      </c>
      <c r="BL743" s="2">
        <v>350</v>
      </c>
      <c r="BM743" s="2" t="s">
        <v>162</v>
      </c>
      <c r="BO743" s="2" t="s">
        <v>3378</v>
      </c>
      <c r="BP743" s="3">
        <v>1</v>
      </c>
      <c r="BQ743" s="2" t="s">
        <v>3379</v>
      </c>
    </row>
    <row r="744" spans="1:69" ht="16.149999999999999" customHeight="1" x14ac:dyDescent="0.25">
      <c r="A744" s="16">
        <v>743</v>
      </c>
      <c r="B744" s="17" t="s">
        <v>211</v>
      </c>
      <c r="C744" s="48" t="s">
        <v>3380</v>
      </c>
      <c r="D744" s="2" t="s">
        <v>1097</v>
      </c>
      <c r="E744" s="2" t="s">
        <v>3381</v>
      </c>
      <c r="F744" s="67">
        <v>43085</v>
      </c>
      <c r="G744" s="3">
        <f t="shared" si="119"/>
        <v>12</v>
      </c>
      <c r="H744" s="3">
        <f t="shared" si="120"/>
        <v>2017</v>
      </c>
      <c r="I744" s="19">
        <v>0.70486111111111105</v>
      </c>
      <c r="J744" s="20">
        <f t="shared" si="126"/>
        <v>16</v>
      </c>
      <c r="K744" s="5" t="str">
        <f t="shared" si="121"/>
        <v>ja</v>
      </c>
      <c r="L744" s="5" t="s">
        <v>91</v>
      </c>
      <c r="M744" s="6" t="s">
        <v>74</v>
      </c>
      <c r="N744" s="5">
        <v>68</v>
      </c>
      <c r="O744" s="2" t="s">
        <v>140</v>
      </c>
      <c r="P744" s="17" t="s">
        <v>3382</v>
      </c>
      <c r="R744" s="6" t="s">
        <v>335</v>
      </c>
      <c r="S744" s="2" t="s">
        <v>78</v>
      </c>
      <c r="T744" s="6" t="s">
        <v>154</v>
      </c>
      <c r="X744" s="2">
        <v>45</v>
      </c>
      <c r="Y744" s="2" t="s">
        <v>94</v>
      </c>
      <c r="Z744" s="2" t="s">
        <v>84</v>
      </c>
      <c r="AA744" s="2">
        <v>45</v>
      </c>
      <c r="AB744" s="2" t="s">
        <v>94</v>
      </c>
      <c r="AC744" s="2" t="s">
        <v>84</v>
      </c>
      <c r="AD744" s="2">
        <v>45</v>
      </c>
      <c r="AE744" s="2" t="s">
        <v>94</v>
      </c>
      <c r="AF744" s="2" t="s">
        <v>84</v>
      </c>
      <c r="BE744" s="23" t="str">
        <f t="shared" si="122"/>
        <v>EMF ja</v>
      </c>
      <c r="BF744" s="23">
        <f t="shared" si="123"/>
        <v>630</v>
      </c>
      <c r="BG744" s="23" t="str">
        <f t="shared" si="124"/>
        <v>500+m</v>
      </c>
      <c r="BH744" s="23">
        <f t="shared" si="125"/>
        <v>1</v>
      </c>
      <c r="BM744" s="2" t="s">
        <v>162</v>
      </c>
      <c r="BN744" s="2">
        <v>630</v>
      </c>
      <c r="BO744" s="2" t="s">
        <v>3383</v>
      </c>
      <c r="BP744" s="3">
        <v>1</v>
      </c>
      <c r="BQ744" s="2" t="s">
        <v>3384</v>
      </c>
    </row>
    <row r="745" spans="1:69" ht="16.149999999999999" customHeight="1" x14ac:dyDescent="0.25">
      <c r="A745" s="16">
        <v>744</v>
      </c>
      <c r="B745" s="17" t="s">
        <v>135</v>
      </c>
      <c r="C745" s="48" t="s">
        <v>690</v>
      </c>
      <c r="D745" s="2" t="s">
        <v>124</v>
      </c>
      <c r="E745" s="2" t="s">
        <v>3385</v>
      </c>
      <c r="F745" s="67">
        <v>42416</v>
      </c>
      <c r="G745" s="3">
        <f t="shared" ref="G745:G808" si="127">IF(F745&lt;&gt;"",MONTH(F745),"")</f>
        <v>2</v>
      </c>
      <c r="H745" s="3">
        <f t="shared" si="120"/>
        <v>2016</v>
      </c>
      <c r="I745" s="19">
        <v>0.40625</v>
      </c>
      <c r="J745" s="20">
        <f t="shared" si="126"/>
        <v>9</v>
      </c>
      <c r="K745" s="5" t="str">
        <f t="shared" si="121"/>
        <v>ja</v>
      </c>
      <c r="L745" s="5" t="s">
        <v>91</v>
      </c>
      <c r="M745" s="6" t="s">
        <v>139</v>
      </c>
      <c r="O745" s="17" t="s">
        <v>75</v>
      </c>
      <c r="P745" s="17" t="s">
        <v>3386</v>
      </c>
      <c r="R745" s="6" t="s">
        <v>335</v>
      </c>
      <c r="T745" s="22"/>
      <c r="U745" s="2" t="s">
        <v>115</v>
      </c>
      <c r="V745" s="2" t="s">
        <v>80</v>
      </c>
      <c r="BE745" s="23" t="str">
        <f t="shared" si="122"/>
        <v>EMF nein</v>
      </c>
      <c r="BF745" s="23" t="str">
        <f t="shared" si="123"/>
        <v/>
      </c>
      <c r="BG745" s="23" t="str">
        <f t="shared" si="124"/>
        <v/>
      </c>
      <c r="BH745" s="23">
        <f t="shared" si="125"/>
        <v>0</v>
      </c>
      <c r="BP745" s="3">
        <v>1</v>
      </c>
      <c r="BQ745" s="2" t="s">
        <v>3387</v>
      </c>
    </row>
    <row r="746" spans="1:69" ht="16.149999999999999" customHeight="1" x14ac:dyDescent="0.25">
      <c r="A746" s="16">
        <v>745</v>
      </c>
      <c r="B746" s="17" t="s">
        <v>135</v>
      </c>
      <c r="C746" s="48" t="s">
        <v>3047</v>
      </c>
      <c r="D746" s="2" t="s">
        <v>158</v>
      </c>
      <c r="E746" s="2" t="s">
        <v>3388</v>
      </c>
      <c r="F746" s="67">
        <v>42423</v>
      </c>
      <c r="G746" s="3">
        <f t="shared" si="127"/>
        <v>2</v>
      </c>
      <c r="H746" s="3">
        <f t="shared" si="120"/>
        <v>2016</v>
      </c>
      <c r="I746" s="19">
        <v>0.46180555555555602</v>
      </c>
      <c r="J746" s="20">
        <f t="shared" si="126"/>
        <v>11</v>
      </c>
      <c r="K746" s="5" t="str">
        <f t="shared" si="121"/>
        <v>ja</v>
      </c>
      <c r="L746" s="5" t="s">
        <v>91</v>
      </c>
      <c r="M746" s="6" t="s">
        <v>139</v>
      </c>
      <c r="O746" s="17" t="s">
        <v>126</v>
      </c>
      <c r="P746" s="17" t="s">
        <v>3389</v>
      </c>
      <c r="R746" s="6" t="s">
        <v>335</v>
      </c>
      <c r="T746" s="22"/>
      <c r="X746" s="2">
        <v>177</v>
      </c>
      <c r="Y746" s="2" t="s">
        <v>81</v>
      </c>
      <c r="Z746" s="2" t="s">
        <v>82</v>
      </c>
      <c r="AA746" s="2">
        <v>177</v>
      </c>
      <c r="AB746" s="2" t="s">
        <v>81</v>
      </c>
      <c r="AC746" s="2" t="s">
        <v>82</v>
      </c>
      <c r="AJ746" s="2">
        <v>177</v>
      </c>
      <c r="AK746" s="2" t="s">
        <v>81</v>
      </c>
      <c r="AL746" s="2" t="s">
        <v>82</v>
      </c>
      <c r="BE746" s="23" t="str">
        <f t="shared" si="122"/>
        <v>EMF ja</v>
      </c>
      <c r="BF746" s="23">
        <f t="shared" si="123"/>
        <v>130</v>
      </c>
      <c r="BG746" s="23" t="str">
        <f t="shared" si="124"/>
        <v>100-499m</v>
      </c>
      <c r="BH746" s="23">
        <f t="shared" si="125"/>
        <v>1</v>
      </c>
      <c r="BI746" s="2" t="s">
        <v>162</v>
      </c>
      <c r="BJ746" s="2">
        <v>130</v>
      </c>
      <c r="BO746" s="2" t="s">
        <v>3390</v>
      </c>
      <c r="BP746" s="3">
        <v>1</v>
      </c>
      <c r="BQ746" s="2" t="s">
        <v>3391</v>
      </c>
    </row>
    <row r="747" spans="1:69" ht="16.149999999999999" customHeight="1" x14ac:dyDescent="0.25">
      <c r="A747" s="16">
        <v>746</v>
      </c>
      <c r="B747" s="17" t="s">
        <v>135</v>
      </c>
      <c r="C747" s="48" t="s">
        <v>1851</v>
      </c>
      <c r="D747" s="2" t="s">
        <v>89</v>
      </c>
      <c r="E747" s="2" t="s">
        <v>3392</v>
      </c>
      <c r="F747" s="67">
        <v>42429</v>
      </c>
      <c r="G747" s="3">
        <f t="shared" si="127"/>
        <v>2</v>
      </c>
      <c r="H747" s="3">
        <f t="shared" si="120"/>
        <v>2016</v>
      </c>
      <c r="I747" s="19">
        <v>0.65625</v>
      </c>
      <c r="J747" s="20">
        <f t="shared" si="126"/>
        <v>15</v>
      </c>
      <c r="K747" s="5" t="str">
        <f t="shared" si="121"/>
        <v>ja</v>
      </c>
      <c r="L747" s="5" t="s">
        <v>91</v>
      </c>
      <c r="M747" s="6" t="s">
        <v>139</v>
      </c>
      <c r="N747" s="5">
        <v>51</v>
      </c>
      <c r="O747" s="2" t="s">
        <v>140</v>
      </c>
      <c r="P747" s="17" t="s">
        <v>3393</v>
      </c>
      <c r="R747" s="6" t="s">
        <v>335</v>
      </c>
      <c r="T747" s="22" t="s">
        <v>79</v>
      </c>
      <c r="U747" s="2" t="s">
        <v>74</v>
      </c>
      <c r="V747" s="2" t="s">
        <v>80</v>
      </c>
      <c r="X747" s="2">
        <v>210</v>
      </c>
      <c r="Y747" s="2" t="s">
        <v>83</v>
      </c>
      <c r="Z747" s="2" t="s">
        <v>84</v>
      </c>
      <c r="AD747" s="2">
        <v>210</v>
      </c>
      <c r="AE747" s="2" t="s">
        <v>81</v>
      </c>
      <c r="AF747" s="2" t="s">
        <v>84</v>
      </c>
      <c r="AJ747" s="2">
        <v>291</v>
      </c>
      <c r="AK747" s="2" t="s">
        <v>81</v>
      </c>
      <c r="AL747" s="2" t="s">
        <v>82</v>
      </c>
      <c r="AP747" s="2">
        <v>291</v>
      </c>
      <c r="AQ747" s="2" t="s">
        <v>81</v>
      </c>
      <c r="AR747" s="2" t="s">
        <v>82</v>
      </c>
      <c r="BE747" s="23" t="str">
        <f t="shared" si="122"/>
        <v>EMF ja</v>
      </c>
      <c r="BF747" s="23">
        <f t="shared" si="123"/>
        <v>2900</v>
      </c>
      <c r="BG747" s="23" t="str">
        <f t="shared" si="124"/>
        <v>500+m</v>
      </c>
      <c r="BH747" s="23">
        <f t="shared" si="125"/>
        <v>2</v>
      </c>
      <c r="BI747" s="2" t="s">
        <v>162</v>
      </c>
      <c r="BJ747" s="2">
        <v>3800</v>
      </c>
      <c r="BK747" s="2" t="s">
        <v>162</v>
      </c>
      <c r="BL747" s="2">
        <v>2900</v>
      </c>
      <c r="BO747" s="2" t="s">
        <v>3394</v>
      </c>
      <c r="BP747" s="3">
        <v>1</v>
      </c>
      <c r="BQ747" s="2" t="s">
        <v>3395</v>
      </c>
    </row>
    <row r="748" spans="1:69" ht="16.149999999999999" customHeight="1" x14ac:dyDescent="0.25">
      <c r="A748" s="16">
        <v>747</v>
      </c>
      <c r="B748" s="17" t="s">
        <v>135</v>
      </c>
      <c r="C748" s="48" t="s">
        <v>3396</v>
      </c>
      <c r="D748" s="2" t="s">
        <v>172</v>
      </c>
      <c r="E748" s="2" t="s">
        <v>3397</v>
      </c>
      <c r="F748" s="67">
        <v>42447</v>
      </c>
      <c r="G748" s="3">
        <f t="shared" si="127"/>
        <v>3</v>
      </c>
      <c r="H748" s="3">
        <f t="shared" si="120"/>
        <v>2016</v>
      </c>
      <c r="I748" s="19">
        <v>0.41666666666666702</v>
      </c>
      <c r="J748" s="20">
        <f t="shared" si="126"/>
        <v>10</v>
      </c>
      <c r="K748" s="5" t="str">
        <f t="shared" si="121"/>
        <v>ja</v>
      </c>
      <c r="L748" s="5" t="s">
        <v>91</v>
      </c>
      <c r="M748" s="6" t="s">
        <v>139</v>
      </c>
      <c r="N748" s="5">
        <v>39</v>
      </c>
      <c r="O748" s="17" t="s">
        <v>75</v>
      </c>
      <c r="P748" s="17" t="s">
        <v>3398</v>
      </c>
      <c r="Q748" s="6" t="s">
        <v>186</v>
      </c>
      <c r="R748" s="6" t="s">
        <v>77</v>
      </c>
      <c r="T748" s="22"/>
      <c r="U748" s="2" t="s">
        <v>208</v>
      </c>
      <c r="V748" s="2" t="s">
        <v>80</v>
      </c>
      <c r="X748" s="2">
        <v>240</v>
      </c>
      <c r="Y748" s="2" t="s">
        <v>83</v>
      </c>
      <c r="Z748" s="2" t="s">
        <v>84</v>
      </c>
      <c r="AA748" s="2">
        <v>240</v>
      </c>
      <c r="AB748" s="2" t="s">
        <v>81</v>
      </c>
      <c r="AC748" s="2" t="s">
        <v>84</v>
      </c>
      <c r="AD748" s="2">
        <v>240</v>
      </c>
      <c r="AE748" s="2" t="s">
        <v>83</v>
      </c>
      <c r="AF748" s="2" t="s">
        <v>84</v>
      </c>
      <c r="BE748" s="23" t="str">
        <f t="shared" si="122"/>
        <v>EMF nein</v>
      </c>
      <c r="BF748" s="23" t="str">
        <f t="shared" si="123"/>
        <v/>
      </c>
      <c r="BG748" s="23" t="str">
        <f t="shared" si="124"/>
        <v/>
      </c>
      <c r="BH748" s="23">
        <f t="shared" si="125"/>
        <v>0</v>
      </c>
      <c r="BO748" s="2" t="s">
        <v>3399</v>
      </c>
      <c r="BP748" s="3">
        <v>1</v>
      </c>
      <c r="BQ748" s="2" t="s">
        <v>3400</v>
      </c>
    </row>
    <row r="749" spans="1:69" ht="16.149999999999999" customHeight="1" x14ac:dyDescent="0.25">
      <c r="A749" s="16">
        <v>748</v>
      </c>
      <c r="B749" s="17" t="s">
        <v>135</v>
      </c>
      <c r="C749" s="48" t="s">
        <v>323</v>
      </c>
      <c r="D749" s="2" t="s">
        <v>124</v>
      </c>
      <c r="F749" s="67">
        <v>42450</v>
      </c>
      <c r="G749" s="3">
        <f t="shared" si="127"/>
        <v>3</v>
      </c>
      <c r="H749" s="3">
        <f t="shared" si="120"/>
        <v>2016</v>
      </c>
      <c r="I749" s="19">
        <v>0.52777777777777801</v>
      </c>
      <c r="J749" s="20">
        <f t="shared" si="126"/>
        <v>12</v>
      </c>
      <c r="K749" s="5" t="str">
        <f t="shared" si="121"/>
        <v>ja</v>
      </c>
      <c r="L749" s="5" t="s">
        <v>91</v>
      </c>
      <c r="M749" s="6" t="s">
        <v>3401</v>
      </c>
      <c r="N749" s="5">
        <v>49</v>
      </c>
      <c r="O749" s="2" t="s">
        <v>140</v>
      </c>
      <c r="P749" s="17" t="s">
        <v>3402</v>
      </c>
      <c r="R749" s="6" t="s">
        <v>77</v>
      </c>
      <c r="T749" s="22" t="s">
        <v>79</v>
      </c>
      <c r="X749" s="2">
        <v>605</v>
      </c>
      <c r="Y749" s="2" t="s">
        <v>81</v>
      </c>
      <c r="Z749" s="2" t="s">
        <v>84</v>
      </c>
      <c r="AA749" s="2">
        <v>605</v>
      </c>
      <c r="AB749" s="2" t="s">
        <v>81</v>
      </c>
      <c r="AC749" s="2" t="s">
        <v>84</v>
      </c>
      <c r="AD749" s="2">
        <v>605</v>
      </c>
      <c r="AE749" s="2" t="s">
        <v>81</v>
      </c>
      <c r="AF749" s="2" t="s">
        <v>84</v>
      </c>
      <c r="AJ749" s="2">
        <v>560</v>
      </c>
      <c r="AK749" s="2" t="s">
        <v>81</v>
      </c>
      <c r="AL749" s="2" t="s">
        <v>168</v>
      </c>
      <c r="AM749" s="2">
        <v>560</v>
      </c>
      <c r="AN749" s="2" t="s">
        <v>81</v>
      </c>
      <c r="AO749" s="2" t="s">
        <v>168</v>
      </c>
      <c r="AP749" s="2">
        <v>560</v>
      </c>
      <c r="AQ749" s="2" t="s">
        <v>81</v>
      </c>
      <c r="AR749" s="2" t="s">
        <v>168</v>
      </c>
      <c r="BE749" s="23" t="str">
        <f t="shared" si="122"/>
        <v>EMF nein</v>
      </c>
      <c r="BF749" s="23" t="str">
        <f t="shared" si="123"/>
        <v/>
      </c>
      <c r="BG749" s="23" t="str">
        <f t="shared" si="124"/>
        <v/>
      </c>
      <c r="BH749" s="23">
        <f t="shared" si="125"/>
        <v>0</v>
      </c>
      <c r="BO749" s="2" t="s">
        <v>3403</v>
      </c>
      <c r="BP749" s="3">
        <v>1</v>
      </c>
      <c r="BQ749" s="2" t="s">
        <v>3404</v>
      </c>
    </row>
    <row r="750" spans="1:69" ht="16.149999999999999" customHeight="1" x14ac:dyDescent="0.25">
      <c r="A750" s="16">
        <v>749</v>
      </c>
      <c r="B750" s="17" t="s">
        <v>211</v>
      </c>
      <c r="C750" s="48" t="s">
        <v>1889</v>
      </c>
      <c r="D750" s="2" t="s">
        <v>124</v>
      </c>
      <c r="E750" s="2" t="s">
        <v>3405</v>
      </c>
      <c r="F750" s="67">
        <v>43087</v>
      </c>
      <c r="G750" s="3">
        <f t="shared" si="127"/>
        <v>12</v>
      </c>
      <c r="H750" s="3">
        <f t="shared" si="120"/>
        <v>2017</v>
      </c>
      <c r="I750" s="19">
        <v>0.95486111111111105</v>
      </c>
      <c r="J750" s="20">
        <f t="shared" si="126"/>
        <v>22</v>
      </c>
      <c r="K750" s="5" t="str">
        <f t="shared" si="121"/>
        <v>ja</v>
      </c>
      <c r="L750" s="5" t="s">
        <v>91</v>
      </c>
      <c r="M750" s="6" t="s">
        <v>74</v>
      </c>
      <c r="N750" s="5">
        <v>28</v>
      </c>
      <c r="O750" s="2" t="s">
        <v>140</v>
      </c>
      <c r="P750" s="17" t="s">
        <v>3406</v>
      </c>
      <c r="R750" s="6" t="s">
        <v>77</v>
      </c>
      <c r="T750" s="6" t="s">
        <v>3264</v>
      </c>
      <c r="X750" s="2">
        <v>570</v>
      </c>
      <c r="Y750" s="2" t="s">
        <v>81</v>
      </c>
      <c r="Z750" s="2" t="s">
        <v>84</v>
      </c>
      <c r="AA750" s="2">
        <v>570</v>
      </c>
      <c r="AB750" s="2" t="s">
        <v>81</v>
      </c>
      <c r="AC750" s="2" t="s">
        <v>84</v>
      </c>
      <c r="AD750" s="2">
        <v>570</v>
      </c>
      <c r="AE750" s="2" t="s">
        <v>81</v>
      </c>
      <c r="AF750" s="2" t="s">
        <v>84</v>
      </c>
      <c r="AJ750" s="2">
        <v>1160</v>
      </c>
      <c r="AK750" s="2" t="s">
        <v>81</v>
      </c>
      <c r="AL750" s="2" t="s">
        <v>82</v>
      </c>
      <c r="AM750" s="2">
        <v>1160</v>
      </c>
      <c r="AN750" s="2" t="s">
        <v>81</v>
      </c>
      <c r="AO750" s="2" t="s">
        <v>82</v>
      </c>
      <c r="AP750" s="2">
        <v>1160</v>
      </c>
      <c r="AQ750" s="2" t="s">
        <v>81</v>
      </c>
      <c r="AR750" s="2" t="s">
        <v>82</v>
      </c>
      <c r="AV750" s="2">
        <v>1600</v>
      </c>
      <c r="AW750" s="2" t="s">
        <v>81</v>
      </c>
      <c r="AX750" s="2" t="s">
        <v>84</v>
      </c>
      <c r="AY750" s="2">
        <v>1600</v>
      </c>
      <c r="AZ750" s="2" t="s">
        <v>94</v>
      </c>
      <c r="BA750" s="2" t="s">
        <v>84</v>
      </c>
      <c r="BB750" s="2">
        <v>1600</v>
      </c>
      <c r="BC750" s="2" t="s">
        <v>83</v>
      </c>
      <c r="BD750" s="2" t="s">
        <v>84</v>
      </c>
      <c r="BE750" s="23" t="str">
        <f t="shared" si="122"/>
        <v>EMF ja</v>
      </c>
      <c r="BF750" s="23">
        <f t="shared" si="123"/>
        <v>1000</v>
      </c>
      <c r="BG750" s="23" t="str">
        <f t="shared" si="124"/>
        <v>500+m</v>
      </c>
      <c r="BH750" s="23">
        <f t="shared" si="125"/>
        <v>1</v>
      </c>
      <c r="BK750" s="2" t="s">
        <v>162</v>
      </c>
      <c r="BL750" s="2">
        <v>1000</v>
      </c>
      <c r="BO750" s="2" t="s">
        <v>3407</v>
      </c>
      <c r="BP750" s="3">
        <v>1</v>
      </c>
      <c r="BQ750" s="2" t="s">
        <v>3408</v>
      </c>
    </row>
    <row r="751" spans="1:69" ht="16.149999999999999" customHeight="1" x14ac:dyDescent="0.25">
      <c r="A751" s="16">
        <v>750</v>
      </c>
      <c r="B751" s="17" t="s">
        <v>135</v>
      </c>
      <c r="C751" s="48" t="s">
        <v>793</v>
      </c>
      <c r="D751" s="2" t="s">
        <v>158</v>
      </c>
      <c r="E751" s="2" t="s">
        <v>3409</v>
      </c>
      <c r="F751" s="67">
        <v>42451</v>
      </c>
      <c r="G751" s="3">
        <f t="shared" si="127"/>
        <v>3</v>
      </c>
      <c r="H751" s="3">
        <f t="shared" si="120"/>
        <v>2016</v>
      </c>
      <c r="I751" s="19">
        <v>0.28819444444444398</v>
      </c>
      <c r="J751" s="20">
        <f t="shared" si="126"/>
        <v>6</v>
      </c>
      <c r="K751" s="5" t="str">
        <f t="shared" si="121"/>
        <v>ja</v>
      </c>
      <c r="L751" s="5" t="s">
        <v>91</v>
      </c>
      <c r="M751" s="6" t="s">
        <v>139</v>
      </c>
      <c r="O751" s="17" t="s">
        <v>75</v>
      </c>
      <c r="P751" s="17" t="s">
        <v>3410</v>
      </c>
      <c r="R751" s="6" t="s">
        <v>77</v>
      </c>
      <c r="T751" s="22"/>
      <c r="X751" s="2">
        <v>37</v>
      </c>
      <c r="Y751" s="2" t="s">
        <v>81</v>
      </c>
      <c r="Z751" s="2" t="s">
        <v>84</v>
      </c>
      <c r="AD751" s="2">
        <v>37</v>
      </c>
      <c r="AE751" s="2" t="s">
        <v>83</v>
      </c>
      <c r="AF751" s="2" t="s">
        <v>84</v>
      </c>
      <c r="BE751" s="23" t="str">
        <f t="shared" si="122"/>
        <v>EMF nein</v>
      </c>
      <c r="BF751" s="23" t="str">
        <f t="shared" si="123"/>
        <v/>
      </c>
      <c r="BG751" s="23" t="str">
        <f t="shared" si="124"/>
        <v/>
      </c>
      <c r="BH751" s="23">
        <f t="shared" si="125"/>
        <v>0</v>
      </c>
      <c r="BO751" s="2" t="s">
        <v>3411</v>
      </c>
      <c r="BP751" s="3">
        <v>1</v>
      </c>
      <c r="BQ751" s="2" t="s">
        <v>3412</v>
      </c>
    </row>
    <row r="752" spans="1:69" ht="16.149999999999999" customHeight="1" x14ac:dyDescent="0.25">
      <c r="A752" s="16">
        <v>751</v>
      </c>
      <c r="B752" s="17" t="s">
        <v>87</v>
      </c>
      <c r="C752" s="48" t="s">
        <v>3413</v>
      </c>
      <c r="D752" s="2" t="s">
        <v>896</v>
      </c>
      <c r="E752" s="2" t="s">
        <v>3414</v>
      </c>
      <c r="F752" s="67">
        <v>43087</v>
      </c>
      <c r="G752" s="3">
        <f t="shared" si="127"/>
        <v>12</v>
      </c>
      <c r="H752" s="3">
        <f t="shared" si="120"/>
        <v>2017</v>
      </c>
      <c r="I752" s="19">
        <v>0.65972222222222199</v>
      </c>
      <c r="J752" s="20">
        <f t="shared" si="126"/>
        <v>15</v>
      </c>
      <c r="K752" s="5" t="str">
        <f t="shared" si="121"/>
        <v>ja</v>
      </c>
      <c r="L752" s="21" t="s">
        <v>73</v>
      </c>
      <c r="M752" s="6" t="s">
        <v>74</v>
      </c>
      <c r="N752" s="5">
        <v>72</v>
      </c>
      <c r="O752" s="2" t="s">
        <v>140</v>
      </c>
      <c r="P752" s="17" t="s">
        <v>3415</v>
      </c>
      <c r="R752" s="6" t="s">
        <v>77</v>
      </c>
      <c r="T752" s="6" t="s">
        <v>3264</v>
      </c>
      <c r="X752" s="2">
        <v>130</v>
      </c>
      <c r="Y752" s="2" t="s">
        <v>81</v>
      </c>
      <c r="Z752" s="2" t="s">
        <v>84</v>
      </c>
      <c r="AA752" s="2">
        <v>130</v>
      </c>
      <c r="AB752" s="2" t="s">
        <v>81</v>
      </c>
      <c r="AC752" s="2" t="s">
        <v>84</v>
      </c>
      <c r="AD752" s="2">
        <v>130</v>
      </c>
      <c r="AE752" s="2" t="s">
        <v>83</v>
      </c>
      <c r="AF752" s="2" t="s">
        <v>84</v>
      </c>
      <c r="BE752" s="23" t="str">
        <f t="shared" si="122"/>
        <v>EMF nein</v>
      </c>
      <c r="BF752" s="23" t="str">
        <f t="shared" si="123"/>
        <v/>
      </c>
      <c r="BG752" s="23" t="str">
        <f t="shared" si="124"/>
        <v/>
      </c>
      <c r="BH752" s="23">
        <f t="shared" si="125"/>
        <v>0</v>
      </c>
      <c r="BP752" s="3">
        <v>1</v>
      </c>
      <c r="BQ752" s="2" t="s">
        <v>3416</v>
      </c>
    </row>
    <row r="753" spans="1:69" ht="16.149999999999999" customHeight="1" x14ac:dyDescent="0.25">
      <c r="A753" s="16">
        <v>752</v>
      </c>
      <c r="B753" s="17" t="s">
        <v>135</v>
      </c>
      <c r="C753" s="48" t="s">
        <v>3417</v>
      </c>
      <c r="D753" s="2" t="s">
        <v>158</v>
      </c>
      <c r="E753" s="2" t="s">
        <v>3418</v>
      </c>
      <c r="F753" s="67">
        <v>42452</v>
      </c>
      <c r="G753" s="3">
        <f t="shared" si="127"/>
        <v>3</v>
      </c>
      <c r="H753" s="3">
        <f t="shared" si="120"/>
        <v>2016</v>
      </c>
      <c r="I753" s="19">
        <v>0.38541666666666702</v>
      </c>
      <c r="J753" s="20">
        <f t="shared" si="126"/>
        <v>9</v>
      </c>
      <c r="K753" s="5" t="str">
        <f t="shared" si="121"/>
        <v>ja</v>
      </c>
      <c r="L753" s="5" t="s">
        <v>91</v>
      </c>
      <c r="M753" s="6" t="s">
        <v>139</v>
      </c>
      <c r="O753" s="17" t="s">
        <v>75</v>
      </c>
      <c r="P753" s="17" t="s">
        <v>3419</v>
      </c>
      <c r="R753" s="6" t="s">
        <v>77</v>
      </c>
      <c r="S753" s="2" t="s">
        <v>78</v>
      </c>
      <c r="T753" s="22" t="s">
        <v>79</v>
      </c>
      <c r="U753" s="2" t="s">
        <v>139</v>
      </c>
      <c r="X753" s="2">
        <v>120</v>
      </c>
      <c r="Y753" s="2" t="s">
        <v>81</v>
      </c>
      <c r="Z753" s="2" t="s">
        <v>82</v>
      </c>
      <c r="AA753" s="2">
        <v>120</v>
      </c>
      <c r="AB753" s="2" t="s">
        <v>81</v>
      </c>
      <c r="AC753" s="2" t="s">
        <v>82</v>
      </c>
      <c r="AD753" s="2">
        <v>120</v>
      </c>
      <c r="AE753" s="2" t="s">
        <v>81</v>
      </c>
      <c r="AF753" s="2" t="s">
        <v>82</v>
      </c>
      <c r="AJ753" s="2">
        <v>381</v>
      </c>
      <c r="AK753" s="2" t="s">
        <v>81</v>
      </c>
      <c r="AL753" s="2" t="s">
        <v>84</v>
      </c>
      <c r="AM753" s="2">
        <v>381</v>
      </c>
      <c r="AN753" s="2" t="s">
        <v>81</v>
      </c>
      <c r="AO753" s="2" t="s">
        <v>84</v>
      </c>
      <c r="AP753" s="2">
        <v>381</v>
      </c>
      <c r="AQ753" s="2" t="s">
        <v>81</v>
      </c>
      <c r="AR753" s="2" t="s">
        <v>84</v>
      </c>
      <c r="BE753" s="23" t="str">
        <f t="shared" si="122"/>
        <v>EMF nein</v>
      </c>
      <c r="BF753" s="23" t="str">
        <f t="shared" si="123"/>
        <v/>
      </c>
      <c r="BG753" s="23" t="str">
        <f t="shared" si="124"/>
        <v/>
      </c>
      <c r="BH753" s="23">
        <f t="shared" si="125"/>
        <v>0</v>
      </c>
      <c r="BO753" s="2" t="s">
        <v>3420</v>
      </c>
      <c r="BP753" s="3">
        <v>1</v>
      </c>
      <c r="BQ753" s="2" t="s">
        <v>3421</v>
      </c>
    </row>
    <row r="754" spans="1:69" ht="16.149999999999999" customHeight="1" x14ac:dyDescent="0.25">
      <c r="A754" s="16">
        <v>753</v>
      </c>
      <c r="B754" s="17" t="s">
        <v>135</v>
      </c>
      <c r="C754" s="48" t="s">
        <v>550</v>
      </c>
      <c r="D754" s="2" t="s">
        <v>124</v>
      </c>
      <c r="E754" s="2" t="s">
        <v>3422</v>
      </c>
      <c r="F754" s="67">
        <v>42458</v>
      </c>
      <c r="G754" s="3">
        <f t="shared" si="127"/>
        <v>3</v>
      </c>
      <c r="H754" s="3">
        <f t="shared" si="120"/>
        <v>2016</v>
      </c>
      <c r="I754" s="19">
        <v>0.52777777777777801</v>
      </c>
      <c r="J754" s="20">
        <f t="shared" si="126"/>
        <v>12</v>
      </c>
      <c r="K754" s="5" t="str">
        <f t="shared" si="121"/>
        <v>ja</v>
      </c>
      <c r="L754" s="5" t="s">
        <v>91</v>
      </c>
      <c r="M754" s="6" t="s">
        <v>139</v>
      </c>
      <c r="N754" s="5">
        <v>43</v>
      </c>
      <c r="O754" s="17" t="s">
        <v>75</v>
      </c>
      <c r="P754" s="17" t="s">
        <v>3423</v>
      </c>
      <c r="R754" s="6" t="s">
        <v>77</v>
      </c>
      <c r="T754" s="22"/>
      <c r="U754" s="2" t="s">
        <v>115</v>
      </c>
      <c r="V754" s="2" t="s">
        <v>80</v>
      </c>
      <c r="X754" s="2">
        <v>120</v>
      </c>
      <c r="Y754" s="2" t="s">
        <v>81</v>
      </c>
      <c r="Z754" s="2" t="s">
        <v>84</v>
      </c>
      <c r="AA754" s="2">
        <v>120</v>
      </c>
      <c r="AB754" s="2" t="s">
        <v>81</v>
      </c>
      <c r="AC754" s="2" t="s">
        <v>84</v>
      </c>
      <c r="AD754" s="2">
        <v>120</v>
      </c>
      <c r="AE754" s="2" t="s">
        <v>81</v>
      </c>
      <c r="AF754" s="2" t="s">
        <v>84</v>
      </c>
      <c r="AJ754" s="2">
        <v>253</v>
      </c>
      <c r="AK754" s="2" t="s">
        <v>83</v>
      </c>
      <c r="AL754" s="2" t="s">
        <v>161</v>
      </c>
      <c r="AM754" s="2">
        <v>253</v>
      </c>
      <c r="AN754" s="2" t="s">
        <v>81</v>
      </c>
      <c r="AO754" s="2" t="s">
        <v>161</v>
      </c>
      <c r="AP754" s="2">
        <v>253</v>
      </c>
      <c r="AQ754" s="2" t="s">
        <v>83</v>
      </c>
      <c r="AR754" s="2" t="s">
        <v>161</v>
      </c>
      <c r="BE754" s="23" t="str">
        <f t="shared" si="122"/>
        <v>EMF nein</v>
      </c>
      <c r="BF754" s="23" t="str">
        <f t="shared" si="123"/>
        <v/>
      </c>
      <c r="BG754" s="23" t="str">
        <f t="shared" si="124"/>
        <v/>
      </c>
      <c r="BH754" s="23">
        <f t="shared" si="125"/>
        <v>0</v>
      </c>
      <c r="BO754" s="2" t="s">
        <v>3424</v>
      </c>
      <c r="BP754" s="3">
        <v>1</v>
      </c>
      <c r="BQ754" s="2" t="s">
        <v>3425</v>
      </c>
    </row>
    <row r="755" spans="1:69" ht="16.149999999999999" customHeight="1" x14ac:dyDescent="0.25">
      <c r="A755" s="69">
        <v>754</v>
      </c>
      <c r="B755" s="17" t="s">
        <v>135</v>
      </c>
      <c r="C755" s="48" t="s">
        <v>3426</v>
      </c>
      <c r="D755" s="2" t="s">
        <v>158</v>
      </c>
      <c r="E755" s="2" t="s">
        <v>3427</v>
      </c>
      <c r="F755" s="67">
        <v>42442</v>
      </c>
      <c r="G755" s="3">
        <f t="shared" si="127"/>
        <v>3</v>
      </c>
      <c r="H755" s="3">
        <f t="shared" si="120"/>
        <v>2016</v>
      </c>
      <c r="I755" s="19">
        <v>0.42013888888888901</v>
      </c>
      <c r="J755" s="20">
        <f t="shared" si="126"/>
        <v>10</v>
      </c>
      <c r="K755" s="5" t="str">
        <f t="shared" si="121"/>
        <v>ja</v>
      </c>
      <c r="L755" s="21" t="s">
        <v>73</v>
      </c>
      <c r="M755" s="6" t="s">
        <v>354</v>
      </c>
      <c r="N755" s="5">
        <v>45</v>
      </c>
      <c r="O755" s="17" t="s">
        <v>75</v>
      </c>
      <c r="P755" s="17" t="s">
        <v>304</v>
      </c>
      <c r="R755" s="6" t="s">
        <v>77</v>
      </c>
      <c r="T755" s="22"/>
      <c r="X755" s="2">
        <v>424</v>
      </c>
      <c r="Y755" s="2" t="s">
        <v>83</v>
      </c>
      <c r="Z755" s="2" t="s">
        <v>82</v>
      </c>
      <c r="AA755" s="2">
        <v>424</v>
      </c>
      <c r="AB755" s="2" t="s">
        <v>81</v>
      </c>
      <c r="AC755" s="2" t="s">
        <v>82</v>
      </c>
      <c r="AD755" s="2">
        <v>424</v>
      </c>
      <c r="AE755" s="2" t="s">
        <v>83</v>
      </c>
      <c r="AF755" s="2" t="s">
        <v>82</v>
      </c>
      <c r="BE755" s="23" t="str">
        <f t="shared" si="122"/>
        <v>EMF nein</v>
      </c>
      <c r="BF755" s="23" t="str">
        <f t="shared" si="123"/>
        <v/>
      </c>
      <c r="BG755" s="23" t="str">
        <f t="shared" si="124"/>
        <v/>
      </c>
      <c r="BH755" s="23">
        <f t="shared" si="125"/>
        <v>0</v>
      </c>
      <c r="BO755" s="2" t="s">
        <v>3428</v>
      </c>
      <c r="BP755" s="3">
        <v>1</v>
      </c>
      <c r="BQ755" s="2" t="s">
        <v>3429</v>
      </c>
    </row>
    <row r="756" spans="1:69" ht="16.149999999999999" customHeight="1" x14ac:dyDescent="0.25">
      <c r="A756" s="16">
        <v>755</v>
      </c>
      <c r="B756" s="17" t="s">
        <v>135</v>
      </c>
      <c r="C756" s="48" t="s">
        <v>3430</v>
      </c>
      <c r="D756" s="2" t="s">
        <v>89</v>
      </c>
      <c r="E756" s="2" t="s">
        <v>3431</v>
      </c>
      <c r="F756" s="67">
        <v>42480</v>
      </c>
      <c r="G756" s="3">
        <f t="shared" si="127"/>
        <v>4</v>
      </c>
      <c r="H756" s="3">
        <f t="shared" si="120"/>
        <v>2016</v>
      </c>
      <c r="I756" s="19">
        <v>0.54513888888888895</v>
      </c>
      <c r="J756" s="20">
        <f t="shared" si="126"/>
        <v>13</v>
      </c>
      <c r="K756" s="5" t="str">
        <f t="shared" si="121"/>
        <v>ja</v>
      </c>
      <c r="L756" s="5" t="s">
        <v>91</v>
      </c>
      <c r="M756" s="6" t="s">
        <v>2774</v>
      </c>
      <c r="O756" s="17" t="s">
        <v>126</v>
      </c>
      <c r="P756" s="17" t="s">
        <v>3432</v>
      </c>
      <c r="R756" s="6" t="s">
        <v>77</v>
      </c>
      <c r="T756" s="22"/>
      <c r="U756" s="2" t="s">
        <v>3433</v>
      </c>
      <c r="V756" s="2" t="s">
        <v>80</v>
      </c>
      <c r="X756" s="2">
        <v>180</v>
      </c>
      <c r="Y756" s="2" t="s">
        <v>81</v>
      </c>
      <c r="Z756" s="2" t="s">
        <v>84</v>
      </c>
      <c r="AA756" s="2">
        <v>180</v>
      </c>
      <c r="AB756" s="2" t="s">
        <v>81</v>
      </c>
      <c r="AC756" s="2" t="s">
        <v>84</v>
      </c>
      <c r="AD756" s="2">
        <v>180</v>
      </c>
      <c r="AE756" s="2" t="s">
        <v>81</v>
      </c>
      <c r="AF756" s="2" t="s">
        <v>84</v>
      </c>
      <c r="BE756" s="23" t="str">
        <f t="shared" si="122"/>
        <v>EMF nein</v>
      </c>
      <c r="BF756" s="23" t="str">
        <f t="shared" si="123"/>
        <v/>
      </c>
      <c r="BG756" s="23" t="str">
        <f t="shared" si="124"/>
        <v/>
      </c>
      <c r="BH756" s="23">
        <f t="shared" si="125"/>
        <v>0</v>
      </c>
      <c r="BO756" s="2" t="s">
        <v>3434</v>
      </c>
      <c r="BP756" s="3">
        <v>1</v>
      </c>
      <c r="BQ756" s="2" t="s">
        <v>3435</v>
      </c>
    </row>
    <row r="757" spans="1:69" ht="16.149999999999999" customHeight="1" x14ac:dyDescent="0.25">
      <c r="A757" s="16">
        <v>756</v>
      </c>
      <c r="B757" s="17" t="s">
        <v>135</v>
      </c>
      <c r="C757" s="48" t="s">
        <v>3436</v>
      </c>
      <c r="D757" s="2" t="s">
        <v>151</v>
      </c>
      <c r="E757" s="2" t="s">
        <v>3437</v>
      </c>
      <c r="F757" s="67">
        <v>42705</v>
      </c>
      <c r="G757" s="3">
        <f t="shared" si="127"/>
        <v>12</v>
      </c>
      <c r="H757" s="3">
        <f t="shared" si="120"/>
        <v>2016</v>
      </c>
      <c r="I757" s="19">
        <v>0.58680555555555602</v>
      </c>
      <c r="J757" s="20">
        <f t="shared" si="126"/>
        <v>14</v>
      </c>
      <c r="K757" s="5" t="str">
        <f t="shared" si="121"/>
        <v>ja</v>
      </c>
      <c r="L757" s="5" t="s">
        <v>91</v>
      </c>
      <c r="M757" s="6" t="s">
        <v>139</v>
      </c>
      <c r="N757" s="5">
        <v>71</v>
      </c>
      <c r="O757" s="17" t="s">
        <v>126</v>
      </c>
      <c r="P757" s="17" t="s">
        <v>1127</v>
      </c>
      <c r="R757" s="6" t="s">
        <v>77</v>
      </c>
      <c r="T757" s="22"/>
      <c r="X757" s="2">
        <v>394</v>
      </c>
      <c r="Y757" s="2" t="s">
        <v>94</v>
      </c>
      <c r="Z757" s="2" t="s">
        <v>84</v>
      </c>
      <c r="AA757" s="2">
        <v>394</v>
      </c>
      <c r="AB757" s="2" t="s">
        <v>81</v>
      </c>
      <c r="AC757" s="2" t="s">
        <v>84</v>
      </c>
      <c r="AD757" s="2">
        <v>394</v>
      </c>
      <c r="AE757" s="2" t="s">
        <v>94</v>
      </c>
      <c r="AF757" s="2" t="s">
        <v>84</v>
      </c>
      <c r="AJ757" s="2">
        <v>724</v>
      </c>
      <c r="AK757" s="2" t="s">
        <v>83</v>
      </c>
      <c r="AL757" s="2" t="s">
        <v>168</v>
      </c>
      <c r="AM757" s="2">
        <v>724</v>
      </c>
      <c r="AN757" s="2" t="s">
        <v>81</v>
      </c>
      <c r="AO757" s="2" t="s">
        <v>168</v>
      </c>
      <c r="AP757" s="2">
        <v>724</v>
      </c>
      <c r="AQ757" s="2" t="s">
        <v>83</v>
      </c>
      <c r="AR757" s="2" t="s">
        <v>168</v>
      </c>
      <c r="BE757" s="23" t="str">
        <f t="shared" si="122"/>
        <v>EMF nein</v>
      </c>
      <c r="BF757" s="23" t="str">
        <f t="shared" si="123"/>
        <v/>
      </c>
      <c r="BG757" s="23" t="str">
        <f t="shared" si="124"/>
        <v/>
      </c>
      <c r="BH757" s="23">
        <f t="shared" si="125"/>
        <v>0</v>
      </c>
      <c r="BO757" s="2" t="s">
        <v>3438</v>
      </c>
      <c r="BP757" s="3">
        <v>1</v>
      </c>
      <c r="BQ757" s="2" t="s">
        <v>3439</v>
      </c>
    </row>
    <row r="758" spans="1:69" ht="16.149999999999999" customHeight="1" x14ac:dyDescent="0.25">
      <c r="A758" s="16">
        <v>757</v>
      </c>
      <c r="B758" s="17" t="s">
        <v>135</v>
      </c>
      <c r="C758" s="48" t="s">
        <v>3440</v>
      </c>
      <c r="D758" s="2" t="s">
        <v>348</v>
      </c>
      <c r="E758" s="2" t="s">
        <v>3441</v>
      </c>
      <c r="F758" s="67">
        <v>42488</v>
      </c>
      <c r="G758" s="3">
        <f t="shared" si="127"/>
        <v>4</v>
      </c>
      <c r="H758" s="3">
        <f t="shared" si="120"/>
        <v>2016</v>
      </c>
      <c r="I758" s="19">
        <v>0.64583333333333304</v>
      </c>
      <c r="J758" s="20">
        <f t="shared" si="126"/>
        <v>15</v>
      </c>
      <c r="K758" s="5" t="str">
        <f t="shared" si="121"/>
        <v>ja</v>
      </c>
      <c r="L758" s="5" t="s">
        <v>91</v>
      </c>
      <c r="M758" s="6" t="s">
        <v>139</v>
      </c>
      <c r="N758" s="5">
        <v>58</v>
      </c>
      <c r="O758" s="17" t="s">
        <v>75</v>
      </c>
      <c r="P758" s="17" t="s">
        <v>3442</v>
      </c>
      <c r="R758" s="6" t="s">
        <v>77</v>
      </c>
      <c r="T758" s="22"/>
      <c r="U758" s="2" t="s">
        <v>115</v>
      </c>
      <c r="V758" s="2" t="s">
        <v>80</v>
      </c>
      <c r="X758" s="2">
        <v>190</v>
      </c>
      <c r="Y758" s="2" t="s">
        <v>81</v>
      </c>
      <c r="Z758" s="2" t="s">
        <v>161</v>
      </c>
      <c r="AA758" s="2">
        <v>190</v>
      </c>
      <c r="AB758" s="2" t="s">
        <v>81</v>
      </c>
      <c r="AC758" s="2" t="s">
        <v>161</v>
      </c>
      <c r="BE758" s="23" t="str">
        <f t="shared" si="122"/>
        <v>EMF ja</v>
      </c>
      <c r="BF758" s="23">
        <f t="shared" si="123"/>
        <v>300</v>
      </c>
      <c r="BG758" s="23" t="str">
        <f t="shared" si="124"/>
        <v>100-499m</v>
      </c>
      <c r="BH758" s="23">
        <f t="shared" si="125"/>
        <v>1</v>
      </c>
      <c r="BM758" s="2" t="s">
        <v>162</v>
      </c>
      <c r="BN758" s="2">
        <v>300</v>
      </c>
      <c r="BO758" s="2" t="s">
        <v>3443</v>
      </c>
      <c r="BP758" s="3">
        <v>1</v>
      </c>
      <c r="BQ758" s="2" t="s">
        <v>3444</v>
      </c>
    </row>
    <row r="759" spans="1:69" s="434" customFormat="1" ht="16.149999999999999" customHeight="1" x14ac:dyDescent="0.25">
      <c r="A759" s="434">
        <v>758</v>
      </c>
      <c r="B759" s="434" t="s">
        <v>69</v>
      </c>
      <c r="C759" s="435" t="s">
        <v>861</v>
      </c>
      <c r="D759" s="434" t="s">
        <v>124</v>
      </c>
      <c r="E759" s="434" t="s">
        <v>3445</v>
      </c>
      <c r="F759" s="436">
        <v>43088</v>
      </c>
      <c r="G759" s="437">
        <f t="shared" si="127"/>
        <v>12</v>
      </c>
      <c r="H759" s="437">
        <f t="shared" si="120"/>
        <v>2017</v>
      </c>
      <c r="I759" s="438">
        <v>0.48958333333333298</v>
      </c>
      <c r="J759" s="439">
        <f t="shared" si="126"/>
        <v>11</v>
      </c>
      <c r="K759" s="440" t="str">
        <f t="shared" si="121"/>
        <v>ja</v>
      </c>
      <c r="L759" s="440" t="s">
        <v>91</v>
      </c>
      <c r="M759" s="441" t="s">
        <v>74</v>
      </c>
      <c r="N759" s="440">
        <v>58</v>
      </c>
      <c r="O759" s="434" t="s">
        <v>140</v>
      </c>
      <c r="P759" s="434" t="s">
        <v>3446</v>
      </c>
      <c r="Q759" s="441" t="s">
        <v>186</v>
      </c>
      <c r="R759" s="441" t="s">
        <v>77</v>
      </c>
      <c r="S759" s="434" t="s">
        <v>132</v>
      </c>
      <c r="T759" s="441"/>
      <c r="BE759" s="437" t="str">
        <f t="shared" si="122"/>
        <v>EMF ja</v>
      </c>
      <c r="BF759" s="437">
        <f t="shared" si="123"/>
        <v>1</v>
      </c>
      <c r="BG759" s="437" t="str">
        <f t="shared" si="124"/>
        <v>&lt;100m</v>
      </c>
      <c r="BH759" s="437">
        <f t="shared" si="125"/>
        <v>1</v>
      </c>
      <c r="BM759" s="434" t="s">
        <v>162</v>
      </c>
      <c r="BN759" s="434">
        <v>1</v>
      </c>
      <c r="BO759" s="434" t="s">
        <v>3447</v>
      </c>
      <c r="BP759" s="437">
        <v>1</v>
      </c>
      <c r="BQ759" s="434" t="s">
        <v>3448</v>
      </c>
    </row>
    <row r="760" spans="1:69" ht="16.149999999999999" customHeight="1" x14ac:dyDescent="0.25">
      <c r="A760" s="16">
        <v>759</v>
      </c>
      <c r="B760" s="17" t="s">
        <v>69</v>
      </c>
      <c r="C760" s="48" t="s">
        <v>3449</v>
      </c>
      <c r="D760" s="2" t="s">
        <v>137</v>
      </c>
      <c r="E760" s="2" t="s">
        <v>1098</v>
      </c>
      <c r="F760" s="67">
        <v>43089</v>
      </c>
      <c r="G760" s="3">
        <f t="shared" si="127"/>
        <v>12</v>
      </c>
      <c r="H760" s="3">
        <f t="shared" si="120"/>
        <v>2017</v>
      </c>
      <c r="I760" s="19">
        <v>0.29166666666666702</v>
      </c>
      <c r="J760" s="20">
        <f t="shared" si="126"/>
        <v>7</v>
      </c>
      <c r="K760" s="5" t="str">
        <f t="shared" si="121"/>
        <v>ja</v>
      </c>
      <c r="L760" s="5" t="s">
        <v>91</v>
      </c>
      <c r="M760" s="6" t="s">
        <v>74</v>
      </c>
      <c r="N760" s="5">
        <v>25</v>
      </c>
      <c r="O760" s="2" t="s">
        <v>140</v>
      </c>
      <c r="P760" s="17" t="s">
        <v>3450</v>
      </c>
      <c r="R760" s="6" t="s">
        <v>77</v>
      </c>
      <c r="S760" s="2" t="s">
        <v>78</v>
      </c>
      <c r="T760" s="22"/>
      <c r="X760" s="2">
        <v>520</v>
      </c>
      <c r="Y760" s="2" t="s">
        <v>83</v>
      </c>
      <c r="Z760" s="2" t="s">
        <v>84</v>
      </c>
      <c r="AA760" s="2">
        <v>520</v>
      </c>
      <c r="AB760" s="2" t="s">
        <v>81</v>
      </c>
      <c r="AC760" s="2" t="s">
        <v>84</v>
      </c>
      <c r="AD760" s="2">
        <v>520</v>
      </c>
      <c r="AE760" s="2" t="s">
        <v>81</v>
      </c>
      <c r="AF760" s="2" t="s">
        <v>84</v>
      </c>
      <c r="BE760" s="23" t="str">
        <f t="shared" si="122"/>
        <v>EMF ja</v>
      </c>
      <c r="BF760" s="23">
        <f t="shared" si="123"/>
        <v>14</v>
      </c>
      <c r="BG760" s="23" t="str">
        <f t="shared" si="124"/>
        <v>&lt;100m</v>
      </c>
      <c r="BH760" s="23">
        <f t="shared" si="125"/>
        <v>1</v>
      </c>
      <c r="BK760" s="2" t="s">
        <v>110</v>
      </c>
      <c r="BL760" s="2">
        <v>14</v>
      </c>
      <c r="BO760" s="2" t="s">
        <v>3451</v>
      </c>
      <c r="BP760" s="3">
        <v>1</v>
      </c>
      <c r="BQ760" s="2" t="s">
        <v>3452</v>
      </c>
    </row>
    <row r="761" spans="1:69" ht="16.149999999999999" customHeight="1" x14ac:dyDescent="0.25">
      <c r="A761" s="16">
        <v>760</v>
      </c>
      <c r="B761" s="17" t="s">
        <v>211</v>
      </c>
      <c r="C761" s="48" t="s">
        <v>3453</v>
      </c>
      <c r="D761" s="2" t="s">
        <v>137</v>
      </c>
      <c r="E761" s="48" t="s">
        <v>3454</v>
      </c>
      <c r="F761" s="67">
        <v>43089</v>
      </c>
      <c r="G761" s="3">
        <f t="shared" si="127"/>
        <v>12</v>
      </c>
      <c r="H761" s="3">
        <f t="shared" si="120"/>
        <v>2017</v>
      </c>
      <c r="I761" s="19">
        <v>0.47916666666666702</v>
      </c>
      <c r="J761" s="20">
        <f t="shared" si="126"/>
        <v>11</v>
      </c>
      <c r="K761" s="5" t="str">
        <f t="shared" si="121"/>
        <v>ja</v>
      </c>
      <c r="L761" s="5" t="s">
        <v>91</v>
      </c>
      <c r="M761" s="6" t="s">
        <v>74</v>
      </c>
      <c r="N761" s="5">
        <v>37</v>
      </c>
      <c r="O761" s="2" t="s">
        <v>140</v>
      </c>
      <c r="P761" s="17" t="s">
        <v>3455</v>
      </c>
      <c r="R761" s="6" t="s">
        <v>464</v>
      </c>
      <c r="S761" s="2" t="s">
        <v>78</v>
      </c>
      <c r="T761" s="22"/>
      <c r="X761" s="2">
        <v>420</v>
      </c>
      <c r="Y761" s="2" t="s">
        <v>83</v>
      </c>
      <c r="Z761" s="2" t="s">
        <v>82</v>
      </c>
      <c r="AA761" s="2">
        <v>420</v>
      </c>
      <c r="AB761" s="2" t="s">
        <v>81</v>
      </c>
      <c r="AC761" s="2" t="s">
        <v>82</v>
      </c>
      <c r="AD761" s="2">
        <v>420</v>
      </c>
      <c r="AE761" s="2" t="s">
        <v>81</v>
      </c>
      <c r="AF761" s="2" t="s">
        <v>82</v>
      </c>
      <c r="BE761" s="23" t="str">
        <f t="shared" si="122"/>
        <v>EMF ja</v>
      </c>
      <c r="BF761" s="23">
        <f t="shared" si="123"/>
        <v>22</v>
      </c>
      <c r="BG761" s="23" t="str">
        <f t="shared" si="124"/>
        <v>&lt;100m</v>
      </c>
      <c r="BH761" s="23">
        <f t="shared" si="125"/>
        <v>1</v>
      </c>
      <c r="BK761" s="2" t="s">
        <v>110</v>
      </c>
      <c r="BL761" s="2">
        <v>22</v>
      </c>
      <c r="BO761" s="2" t="s">
        <v>3456</v>
      </c>
      <c r="BP761" s="3">
        <v>1</v>
      </c>
      <c r="BQ761" s="2" t="s">
        <v>3457</v>
      </c>
    </row>
    <row r="762" spans="1:69" ht="16.149999999999999" customHeight="1" x14ac:dyDescent="0.25">
      <c r="A762" s="16">
        <v>761</v>
      </c>
      <c r="B762" s="17" t="s">
        <v>135</v>
      </c>
      <c r="C762" s="48" t="s">
        <v>3458</v>
      </c>
      <c r="D762" s="2" t="s">
        <v>124</v>
      </c>
      <c r="E762" s="2" t="s">
        <v>3459</v>
      </c>
      <c r="F762" s="67">
        <v>43089</v>
      </c>
      <c r="G762" s="3">
        <f t="shared" si="127"/>
        <v>12</v>
      </c>
      <c r="H762" s="3">
        <f t="shared" si="120"/>
        <v>2017</v>
      </c>
      <c r="I762" s="19">
        <v>0.23958333333333301</v>
      </c>
      <c r="J762" s="20">
        <f t="shared" si="126"/>
        <v>5</v>
      </c>
      <c r="K762" s="5" t="str">
        <f t="shared" si="121"/>
        <v>ja</v>
      </c>
      <c r="L762" s="5" t="s">
        <v>91</v>
      </c>
      <c r="M762" s="6" t="s">
        <v>139</v>
      </c>
      <c r="N762" s="5">
        <v>34</v>
      </c>
      <c r="O762" s="17" t="s">
        <v>75</v>
      </c>
      <c r="P762" s="17" t="s">
        <v>3460</v>
      </c>
      <c r="R762" s="6" t="s">
        <v>335</v>
      </c>
      <c r="T762" s="22"/>
      <c r="X762" s="2">
        <v>761</v>
      </c>
      <c r="Y762" s="2" t="s">
        <v>81</v>
      </c>
      <c r="Z762" s="2" t="s">
        <v>82</v>
      </c>
      <c r="AA762" s="2">
        <v>761</v>
      </c>
      <c r="AB762" s="2" t="s">
        <v>81</v>
      </c>
      <c r="AC762" s="2" t="s">
        <v>82</v>
      </c>
      <c r="AD762" s="2">
        <v>761</v>
      </c>
      <c r="AE762" s="2" t="s">
        <v>83</v>
      </c>
      <c r="AF762" s="2" t="s">
        <v>82</v>
      </c>
      <c r="BE762" s="23" t="str">
        <f t="shared" si="122"/>
        <v>EMF nein</v>
      </c>
      <c r="BF762" s="23" t="str">
        <f t="shared" si="123"/>
        <v/>
      </c>
      <c r="BG762" s="23" t="str">
        <f t="shared" si="124"/>
        <v/>
      </c>
      <c r="BH762" s="23">
        <f t="shared" si="125"/>
        <v>0</v>
      </c>
      <c r="BO762" s="2" t="s">
        <v>3461</v>
      </c>
      <c r="BP762" s="3">
        <v>1</v>
      </c>
      <c r="BQ762" s="2" t="s">
        <v>3462</v>
      </c>
    </row>
    <row r="763" spans="1:69" ht="16.149999999999999" customHeight="1" x14ac:dyDescent="0.25">
      <c r="A763" s="16">
        <v>762</v>
      </c>
      <c r="B763" s="17" t="s">
        <v>87</v>
      </c>
      <c r="C763" s="48" t="s">
        <v>3463</v>
      </c>
      <c r="D763" s="2" t="s">
        <v>348</v>
      </c>
      <c r="E763" s="2" t="s">
        <v>105</v>
      </c>
      <c r="F763" s="67">
        <v>43089</v>
      </c>
      <c r="G763" s="3">
        <f t="shared" si="127"/>
        <v>12</v>
      </c>
      <c r="H763" s="3">
        <f t="shared" si="120"/>
        <v>2017</v>
      </c>
      <c r="I763" s="19">
        <v>0.40625</v>
      </c>
      <c r="J763" s="20">
        <f t="shared" si="126"/>
        <v>9</v>
      </c>
      <c r="K763" s="5" t="str">
        <f t="shared" si="121"/>
        <v>ja</v>
      </c>
      <c r="L763" s="21" t="s">
        <v>73</v>
      </c>
      <c r="M763" s="6" t="s">
        <v>74</v>
      </c>
      <c r="N763" s="5">
        <v>87</v>
      </c>
      <c r="O763" s="17" t="s">
        <v>75</v>
      </c>
      <c r="P763" s="17" t="s">
        <v>3464</v>
      </c>
      <c r="R763" s="6" t="s">
        <v>77</v>
      </c>
      <c r="T763" s="22"/>
      <c r="U763" s="2" t="s">
        <v>208</v>
      </c>
      <c r="V763" s="2" t="s">
        <v>80</v>
      </c>
      <c r="X763" s="2">
        <v>75</v>
      </c>
      <c r="Y763" s="2" t="s">
        <v>94</v>
      </c>
      <c r="Z763" s="2" t="s">
        <v>161</v>
      </c>
      <c r="BE763" s="23" t="str">
        <f t="shared" si="122"/>
        <v>EMF nein</v>
      </c>
      <c r="BF763" s="23" t="str">
        <f t="shared" si="123"/>
        <v/>
      </c>
      <c r="BG763" s="23" t="str">
        <f t="shared" si="124"/>
        <v/>
      </c>
      <c r="BH763" s="23">
        <f t="shared" si="125"/>
        <v>0</v>
      </c>
      <c r="BO763" s="2" t="s">
        <v>3465</v>
      </c>
      <c r="BP763" s="3">
        <v>1</v>
      </c>
      <c r="BQ763" s="2" t="s">
        <v>3466</v>
      </c>
    </row>
    <row r="764" spans="1:69" ht="16.149999999999999" customHeight="1" x14ac:dyDescent="0.25">
      <c r="A764" s="16">
        <v>763</v>
      </c>
      <c r="B764" s="17" t="s">
        <v>135</v>
      </c>
      <c r="C764" s="48" t="s">
        <v>390</v>
      </c>
      <c r="D764" s="2" t="s">
        <v>151</v>
      </c>
      <c r="E764" s="2" t="s">
        <v>3467</v>
      </c>
      <c r="F764" s="67">
        <v>42508</v>
      </c>
      <c r="G764" s="3">
        <f t="shared" si="127"/>
        <v>5</v>
      </c>
      <c r="H764" s="3">
        <f t="shared" si="120"/>
        <v>2016</v>
      </c>
      <c r="I764" s="19">
        <v>0.50347222222222199</v>
      </c>
      <c r="J764" s="20">
        <f t="shared" si="126"/>
        <v>12</v>
      </c>
      <c r="K764" s="5" t="str">
        <f t="shared" si="121"/>
        <v>ja</v>
      </c>
      <c r="L764" s="5" t="s">
        <v>91</v>
      </c>
      <c r="M764" s="6" t="s">
        <v>139</v>
      </c>
      <c r="O764" s="17" t="s">
        <v>75</v>
      </c>
      <c r="P764" s="17" t="s">
        <v>3468</v>
      </c>
      <c r="R764" s="6" t="s">
        <v>77</v>
      </c>
      <c r="T764" s="22"/>
      <c r="X764" s="2">
        <v>194</v>
      </c>
      <c r="Y764" s="2" t="s">
        <v>81</v>
      </c>
      <c r="Z764" s="2" t="s">
        <v>84</v>
      </c>
      <c r="AA764" s="2">
        <v>194</v>
      </c>
      <c r="AB764" s="2" t="s">
        <v>81</v>
      </c>
      <c r="AC764" s="2" t="s">
        <v>84</v>
      </c>
      <c r="AD764" s="2">
        <v>194</v>
      </c>
      <c r="AE764" s="2" t="s">
        <v>81</v>
      </c>
      <c r="AF764" s="2" t="s">
        <v>84</v>
      </c>
      <c r="AJ764" s="2">
        <v>94</v>
      </c>
      <c r="AK764" s="2" t="s">
        <v>81</v>
      </c>
      <c r="AL764" s="2" t="s">
        <v>161</v>
      </c>
      <c r="AM764" s="2">
        <v>94</v>
      </c>
      <c r="AN764" s="2" t="s">
        <v>81</v>
      </c>
      <c r="AO764" s="2" t="s">
        <v>161</v>
      </c>
      <c r="AP764" s="2">
        <v>94</v>
      </c>
      <c r="AQ764" s="2" t="s">
        <v>81</v>
      </c>
      <c r="AR764" s="2" t="s">
        <v>161</v>
      </c>
      <c r="BE764" s="23" t="str">
        <f t="shared" si="122"/>
        <v>EMF ja</v>
      </c>
      <c r="BF764" s="23">
        <f t="shared" si="123"/>
        <v>161</v>
      </c>
      <c r="BG764" s="23" t="str">
        <f t="shared" si="124"/>
        <v>100-499m</v>
      </c>
      <c r="BH764" s="23">
        <f t="shared" si="125"/>
        <v>2</v>
      </c>
      <c r="BI764" s="2" t="s">
        <v>162</v>
      </c>
      <c r="BJ764" s="2">
        <v>161</v>
      </c>
      <c r="BK764" s="2" t="s">
        <v>162</v>
      </c>
      <c r="BO764" s="2" t="s">
        <v>3469</v>
      </c>
      <c r="BP764" s="3">
        <v>1</v>
      </c>
      <c r="BQ764" s="2" t="s">
        <v>3470</v>
      </c>
    </row>
    <row r="765" spans="1:69" ht="16.149999999999999" customHeight="1" x14ac:dyDescent="0.25">
      <c r="A765" s="16">
        <v>764</v>
      </c>
      <c r="B765" s="17" t="s">
        <v>211</v>
      </c>
      <c r="C765" s="48" t="s">
        <v>3471</v>
      </c>
      <c r="D765" s="2" t="s">
        <v>89</v>
      </c>
      <c r="E765" s="2" t="s">
        <v>3472</v>
      </c>
      <c r="F765" s="67">
        <v>43089</v>
      </c>
      <c r="G765" s="3">
        <f t="shared" si="127"/>
        <v>12</v>
      </c>
      <c r="H765" s="3">
        <f t="shared" si="120"/>
        <v>2017</v>
      </c>
      <c r="I765" s="19">
        <v>0.50347222222222199</v>
      </c>
      <c r="J765" s="20">
        <f t="shared" si="126"/>
        <v>12</v>
      </c>
      <c r="K765" s="5" t="str">
        <f t="shared" si="121"/>
        <v>ja</v>
      </c>
      <c r="L765" s="21" t="s">
        <v>73</v>
      </c>
      <c r="M765" s="6" t="s">
        <v>74</v>
      </c>
      <c r="N765" s="5">
        <v>54</v>
      </c>
      <c r="O765" s="17" t="s">
        <v>126</v>
      </c>
      <c r="P765" s="17" t="s">
        <v>3473</v>
      </c>
      <c r="R765" s="6" t="s">
        <v>77</v>
      </c>
      <c r="T765" s="22"/>
      <c r="X765" s="2">
        <v>490</v>
      </c>
      <c r="Y765" s="2" t="s">
        <v>81</v>
      </c>
      <c r="Z765" s="2" t="s">
        <v>168</v>
      </c>
      <c r="AD765" s="2">
        <v>490</v>
      </c>
      <c r="AE765" s="2" t="s">
        <v>83</v>
      </c>
      <c r="AF765" s="2" t="s">
        <v>168</v>
      </c>
      <c r="AJ765" s="2">
        <v>932</v>
      </c>
      <c r="AK765" s="2" t="s">
        <v>83</v>
      </c>
      <c r="AL765" s="2" t="s">
        <v>84</v>
      </c>
      <c r="AM765" s="2">
        <v>932</v>
      </c>
      <c r="AN765" s="2" t="s">
        <v>83</v>
      </c>
      <c r="AO765" s="2" t="s">
        <v>84</v>
      </c>
      <c r="AP765" s="2">
        <v>932</v>
      </c>
      <c r="AQ765" s="2" t="s">
        <v>83</v>
      </c>
      <c r="AR765" s="2" t="s">
        <v>84</v>
      </c>
      <c r="BE765" s="23" t="str">
        <f t="shared" si="122"/>
        <v>EMF ja</v>
      </c>
      <c r="BF765" s="23">
        <f t="shared" si="123"/>
        <v>2100</v>
      </c>
      <c r="BG765" s="23" t="str">
        <f t="shared" si="124"/>
        <v>500+m</v>
      </c>
      <c r="BH765" s="23">
        <f t="shared" si="125"/>
        <v>1</v>
      </c>
      <c r="BK765" s="2" t="s">
        <v>162</v>
      </c>
      <c r="BL765" s="2">
        <v>2100</v>
      </c>
      <c r="BP765" s="3">
        <v>1</v>
      </c>
      <c r="BQ765" s="2" t="s">
        <v>3474</v>
      </c>
    </row>
    <row r="766" spans="1:69" ht="16.149999999999999" customHeight="1" x14ac:dyDescent="0.25">
      <c r="A766" s="16">
        <v>765</v>
      </c>
      <c r="B766" s="17" t="s">
        <v>135</v>
      </c>
      <c r="C766" s="48" t="s">
        <v>589</v>
      </c>
      <c r="D766" s="2" t="s">
        <v>71</v>
      </c>
      <c r="E766" s="2" t="s">
        <v>3475</v>
      </c>
      <c r="F766" s="67">
        <v>42507</v>
      </c>
      <c r="G766" s="3">
        <f t="shared" si="127"/>
        <v>5</v>
      </c>
      <c r="H766" s="3">
        <f t="shared" si="120"/>
        <v>2016</v>
      </c>
      <c r="I766" s="19">
        <v>0.58333333333333304</v>
      </c>
      <c r="J766" s="20">
        <f t="shared" si="126"/>
        <v>14</v>
      </c>
      <c r="K766" s="5" t="str">
        <f t="shared" si="121"/>
        <v>ja</v>
      </c>
      <c r="L766" s="5" t="s">
        <v>91</v>
      </c>
      <c r="M766" s="6" t="s">
        <v>139</v>
      </c>
      <c r="N766" s="5">
        <v>51</v>
      </c>
      <c r="O766" s="17" t="s">
        <v>126</v>
      </c>
      <c r="P766" s="17" t="s">
        <v>3476</v>
      </c>
      <c r="R766" s="6" t="s">
        <v>77</v>
      </c>
      <c r="T766" s="22"/>
      <c r="X766" s="2" t="s">
        <v>109</v>
      </c>
      <c r="AA766" s="2">
        <v>90</v>
      </c>
      <c r="AB766" s="2" t="s">
        <v>81</v>
      </c>
      <c r="AC766" s="2" t="s">
        <v>82</v>
      </c>
      <c r="AJ766" s="2">
        <v>300</v>
      </c>
      <c r="AK766" s="2" t="s">
        <v>81</v>
      </c>
      <c r="AL766" s="2" t="s">
        <v>84</v>
      </c>
      <c r="AM766" s="2">
        <v>300</v>
      </c>
      <c r="AN766" s="2" t="s">
        <v>81</v>
      </c>
      <c r="AO766" s="2" t="s">
        <v>84</v>
      </c>
      <c r="AP766" s="2">
        <v>300</v>
      </c>
      <c r="AQ766" s="2" t="s">
        <v>83</v>
      </c>
      <c r="AR766" s="2" t="s">
        <v>84</v>
      </c>
      <c r="BE766" s="23" t="str">
        <f t="shared" si="122"/>
        <v>EMF nein</v>
      </c>
      <c r="BF766" s="23" t="str">
        <f t="shared" si="123"/>
        <v/>
      </c>
      <c r="BG766" s="23" t="str">
        <f t="shared" si="124"/>
        <v/>
      </c>
      <c r="BH766" s="23">
        <f t="shared" si="125"/>
        <v>0</v>
      </c>
      <c r="BO766" s="2" t="s">
        <v>3477</v>
      </c>
      <c r="BP766" s="3">
        <v>1</v>
      </c>
      <c r="BQ766" s="2" t="s">
        <v>3478</v>
      </c>
    </row>
    <row r="767" spans="1:69" ht="16.149999999999999" customHeight="1" x14ac:dyDescent="0.25">
      <c r="A767" s="16">
        <v>766</v>
      </c>
      <c r="B767" s="17" t="s">
        <v>135</v>
      </c>
      <c r="C767" s="48" t="s">
        <v>3479</v>
      </c>
      <c r="D767" s="2" t="s">
        <v>89</v>
      </c>
      <c r="E767" s="2" t="s">
        <v>3480</v>
      </c>
      <c r="F767" s="67">
        <v>42510</v>
      </c>
      <c r="G767" s="3">
        <f t="shared" si="127"/>
        <v>5</v>
      </c>
      <c r="H767" s="3">
        <f t="shared" si="120"/>
        <v>2016</v>
      </c>
      <c r="I767" s="19">
        <v>0.72916666666666696</v>
      </c>
      <c r="J767" s="20">
        <f t="shared" si="126"/>
        <v>17</v>
      </c>
      <c r="K767" s="5" t="str">
        <f t="shared" si="121"/>
        <v>ja</v>
      </c>
      <c r="L767" s="5" t="s">
        <v>91</v>
      </c>
      <c r="M767" s="6" t="s">
        <v>139</v>
      </c>
      <c r="N767" s="5">
        <v>30</v>
      </c>
      <c r="O767" s="17" t="s">
        <v>75</v>
      </c>
      <c r="P767" s="17" t="s">
        <v>3481</v>
      </c>
      <c r="R767" s="6" t="s">
        <v>77</v>
      </c>
      <c r="T767" s="22"/>
      <c r="U767" s="2" t="s">
        <v>115</v>
      </c>
      <c r="V767" s="2" t="s">
        <v>202</v>
      </c>
      <c r="BE767" s="23" t="str">
        <f t="shared" si="122"/>
        <v>EMF ja</v>
      </c>
      <c r="BF767" s="23">
        <f t="shared" si="123"/>
        <v>125</v>
      </c>
      <c r="BG767" s="23" t="str">
        <f t="shared" si="124"/>
        <v>100-499m</v>
      </c>
      <c r="BH767" s="23">
        <f t="shared" si="125"/>
        <v>1</v>
      </c>
      <c r="BK767" s="2" t="s">
        <v>162</v>
      </c>
      <c r="BL767" s="2">
        <v>125</v>
      </c>
      <c r="BP767" s="3">
        <v>1</v>
      </c>
      <c r="BQ767" s="2" t="s">
        <v>3482</v>
      </c>
    </row>
    <row r="768" spans="1:69" ht="16.149999999999999" customHeight="1" x14ac:dyDescent="0.25">
      <c r="A768" s="16">
        <v>767</v>
      </c>
      <c r="B768" s="17" t="s">
        <v>135</v>
      </c>
      <c r="C768" s="48" t="s">
        <v>289</v>
      </c>
      <c r="D768" s="2" t="s">
        <v>290</v>
      </c>
      <c r="E768" s="2" t="s">
        <v>3483</v>
      </c>
      <c r="F768" s="67">
        <v>42640</v>
      </c>
      <c r="G768" s="3">
        <f t="shared" si="127"/>
        <v>9</v>
      </c>
      <c r="H768" s="3">
        <f t="shared" si="120"/>
        <v>2016</v>
      </c>
      <c r="I768" s="19">
        <v>0.33333333333333298</v>
      </c>
      <c r="J768" s="20">
        <f t="shared" si="126"/>
        <v>8</v>
      </c>
      <c r="K768" s="5" t="str">
        <f t="shared" si="121"/>
        <v>ja</v>
      </c>
      <c r="L768" s="5" t="s">
        <v>91</v>
      </c>
      <c r="M768" s="6" t="s">
        <v>139</v>
      </c>
      <c r="O768" s="17" t="s">
        <v>75</v>
      </c>
      <c r="P768" s="17" t="s">
        <v>3484</v>
      </c>
      <c r="R768" s="6" t="s">
        <v>77</v>
      </c>
      <c r="T768" s="22"/>
      <c r="U768" s="2" t="s">
        <v>115</v>
      </c>
      <c r="V768" s="2" t="s">
        <v>80</v>
      </c>
      <c r="X768" s="2">
        <v>186</v>
      </c>
      <c r="Y768" s="2" t="s">
        <v>81</v>
      </c>
      <c r="Z768" s="2" t="s">
        <v>84</v>
      </c>
      <c r="AA768" s="2">
        <v>62</v>
      </c>
      <c r="AB768" s="2" t="s">
        <v>94</v>
      </c>
      <c r="AC768" s="2" t="s">
        <v>84</v>
      </c>
      <c r="AD768" s="2">
        <v>62</v>
      </c>
      <c r="AE768" s="2" t="s">
        <v>81</v>
      </c>
      <c r="AF768" s="2" t="s">
        <v>84</v>
      </c>
      <c r="AJ768" s="2">
        <v>65</v>
      </c>
      <c r="AK768" s="2" t="s">
        <v>81</v>
      </c>
      <c r="AL768" s="2" t="s">
        <v>84</v>
      </c>
      <c r="AM768" s="2">
        <v>65</v>
      </c>
      <c r="AN768" s="2" t="s">
        <v>81</v>
      </c>
      <c r="AO768" s="2" t="s">
        <v>84</v>
      </c>
      <c r="AP768" s="2">
        <v>65</v>
      </c>
      <c r="AQ768" s="2" t="s">
        <v>83</v>
      </c>
      <c r="AR768" s="2" t="s">
        <v>84</v>
      </c>
      <c r="AV768" s="2">
        <v>84</v>
      </c>
      <c r="AW768" s="2" t="s">
        <v>94</v>
      </c>
      <c r="AX768" s="2" t="s">
        <v>84</v>
      </c>
      <c r="BB768" s="2">
        <v>84</v>
      </c>
      <c r="BC768" s="2" t="s">
        <v>81</v>
      </c>
      <c r="BD768" s="2" t="s">
        <v>84</v>
      </c>
      <c r="BE768" s="23" t="str">
        <f t="shared" si="122"/>
        <v>EMF ja</v>
      </c>
      <c r="BF768" s="23" t="str">
        <f t="shared" si="123"/>
        <v/>
      </c>
      <c r="BG768" s="23" t="str">
        <f t="shared" si="124"/>
        <v/>
      </c>
      <c r="BH768" s="23">
        <f t="shared" si="125"/>
        <v>1</v>
      </c>
      <c r="BK768" s="2" t="s">
        <v>162</v>
      </c>
      <c r="BL768" s="2" t="s">
        <v>109</v>
      </c>
      <c r="BO768" s="2" t="s">
        <v>3485</v>
      </c>
      <c r="BP768" s="3">
        <v>1</v>
      </c>
      <c r="BQ768" s="2" t="s">
        <v>3486</v>
      </c>
    </row>
    <row r="769" spans="1:69" ht="16.149999999999999" customHeight="1" x14ac:dyDescent="0.25">
      <c r="A769" s="77">
        <v>768</v>
      </c>
      <c r="B769" s="82" t="s">
        <v>211</v>
      </c>
      <c r="C769" s="48" t="s">
        <v>3487</v>
      </c>
      <c r="D769" s="2" t="s">
        <v>2334</v>
      </c>
      <c r="E769" s="2" t="s">
        <v>3488</v>
      </c>
      <c r="F769" s="67">
        <v>42989</v>
      </c>
      <c r="G769" s="3">
        <f t="shared" si="127"/>
        <v>9</v>
      </c>
      <c r="H769" s="3">
        <f t="shared" si="120"/>
        <v>2017</v>
      </c>
      <c r="I769" s="19">
        <v>0.65972222222222199</v>
      </c>
      <c r="J769" s="20">
        <f t="shared" si="126"/>
        <v>15</v>
      </c>
      <c r="K769" s="5" t="str">
        <f t="shared" si="121"/>
        <v>ja</v>
      </c>
      <c r="L769" s="5" t="s">
        <v>91</v>
      </c>
      <c r="M769" s="6" t="s">
        <v>115</v>
      </c>
      <c r="N769" s="5">
        <v>62</v>
      </c>
      <c r="O769" s="17" t="s">
        <v>75</v>
      </c>
      <c r="P769" s="17" t="s">
        <v>3489</v>
      </c>
      <c r="R769" s="6" t="s">
        <v>77</v>
      </c>
      <c r="T769" s="22" t="s">
        <v>79</v>
      </c>
      <c r="U769" s="2" t="s">
        <v>74</v>
      </c>
      <c r="X769" s="2">
        <v>65</v>
      </c>
      <c r="Y769" s="2" t="s">
        <v>81</v>
      </c>
      <c r="Z769" s="2" t="s">
        <v>84</v>
      </c>
      <c r="AA769" s="2">
        <v>65</v>
      </c>
      <c r="AB769" s="2" t="s">
        <v>81</v>
      </c>
      <c r="AC769" s="2" t="s">
        <v>84</v>
      </c>
      <c r="AD769" s="2">
        <v>65</v>
      </c>
      <c r="AE769" s="2" t="s">
        <v>81</v>
      </c>
      <c r="AF769" s="2" t="s">
        <v>84</v>
      </c>
      <c r="AJ769" s="2">
        <v>219</v>
      </c>
      <c r="AK769" s="2" t="s">
        <v>81</v>
      </c>
      <c r="AL769" s="2" t="s">
        <v>84</v>
      </c>
      <c r="AM769" s="2">
        <v>219</v>
      </c>
      <c r="AN769" s="2" t="s">
        <v>81</v>
      </c>
      <c r="AO769" s="2" t="s">
        <v>84</v>
      </c>
      <c r="AV769" s="2">
        <v>232</v>
      </c>
      <c r="AW769" s="2" t="s">
        <v>81</v>
      </c>
      <c r="AX769" s="2" t="s">
        <v>84</v>
      </c>
      <c r="BB769" s="2">
        <v>232</v>
      </c>
      <c r="BC769" s="2" t="s">
        <v>81</v>
      </c>
      <c r="BD769" s="2" t="s">
        <v>84</v>
      </c>
      <c r="BE769" s="23" t="str">
        <f t="shared" si="122"/>
        <v>EMF nein</v>
      </c>
      <c r="BF769" s="23" t="str">
        <f t="shared" si="123"/>
        <v/>
      </c>
      <c r="BG769" s="23" t="str">
        <f t="shared" si="124"/>
        <v/>
      </c>
      <c r="BH769" s="23">
        <f t="shared" si="125"/>
        <v>0</v>
      </c>
      <c r="BO769" s="2" t="s">
        <v>109</v>
      </c>
      <c r="BP769" s="3">
        <v>1</v>
      </c>
      <c r="BQ769" s="2" t="s">
        <v>3490</v>
      </c>
    </row>
    <row r="770" spans="1:69" ht="16.149999999999999" customHeight="1" x14ac:dyDescent="0.25">
      <c r="A770" s="69">
        <v>769</v>
      </c>
      <c r="B770" s="17" t="s">
        <v>69</v>
      </c>
      <c r="C770" s="70" t="s">
        <v>3491</v>
      </c>
      <c r="D770" s="2" t="s">
        <v>124</v>
      </c>
      <c r="E770" s="2" t="s">
        <v>3492</v>
      </c>
      <c r="F770" s="67">
        <v>41428</v>
      </c>
      <c r="G770" s="3">
        <f t="shared" si="127"/>
        <v>6</v>
      </c>
      <c r="H770" s="3">
        <f t="shared" si="120"/>
        <v>2013</v>
      </c>
      <c r="I770" s="19">
        <v>0.20833333333333301</v>
      </c>
      <c r="J770" s="20">
        <f t="shared" si="126"/>
        <v>5</v>
      </c>
      <c r="K770" s="5" t="str">
        <f t="shared" si="121"/>
        <v>ja</v>
      </c>
      <c r="L770" s="5" t="s">
        <v>91</v>
      </c>
      <c r="M770" s="6" t="s">
        <v>100</v>
      </c>
      <c r="N770" s="5">
        <v>78</v>
      </c>
      <c r="O770" s="2" t="s">
        <v>75</v>
      </c>
      <c r="P770" s="17" t="s">
        <v>3493</v>
      </c>
      <c r="R770" s="6" t="s">
        <v>109</v>
      </c>
      <c r="S770" s="2" t="s">
        <v>132</v>
      </c>
      <c r="T770" s="22" t="s">
        <v>202</v>
      </c>
      <c r="X770" s="2">
        <v>1007</v>
      </c>
      <c r="Y770" s="2" t="s">
        <v>81</v>
      </c>
      <c r="Z770" s="2" t="s">
        <v>168</v>
      </c>
      <c r="AA770" s="2">
        <v>1007</v>
      </c>
      <c r="AB770" s="2" t="s">
        <v>81</v>
      </c>
      <c r="AC770" s="2" t="s">
        <v>168</v>
      </c>
      <c r="AD770" s="2">
        <v>1007</v>
      </c>
      <c r="AE770" s="2" t="s">
        <v>81</v>
      </c>
      <c r="AF770" s="2" t="s">
        <v>168</v>
      </c>
      <c r="AJ770" s="2">
        <v>1120</v>
      </c>
      <c r="AK770" s="2" t="s">
        <v>83</v>
      </c>
      <c r="AL770" s="2" t="s">
        <v>161</v>
      </c>
      <c r="AM770" s="2">
        <v>1120</v>
      </c>
      <c r="AN770" s="2" t="s">
        <v>83</v>
      </c>
      <c r="AO770" s="2" t="s">
        <v>161</v>
      </c>
      <c r="AP770" s="2">
        <v>1120</v>
      </c>
      <c r="AQ770" s="2" t="s">
        <v>83</v>
      </c>
      <c r="AR770" s="2" t="s">
        <v>161</v>
      </c>
      <c r="AV770" s="2">
        <v>1120</v>
      </c>
      <c r="AW770" s="2" t="s">
        <v>83</v>
      </c>
      <c r="AX770" s="2" t="s">
        <v>161</v>
      </c>
      <c r="AY770" s="2">
        <v>1120</v>
      </c>
      <c r="AZ770" s="2" t="s">
        <v>83</v>
      </c>
      <c r="BA770" s="2" t="s">
        <v>161</v>
      </c>
      <c r="BB770" s="2">
        <v>1120</v>
      </c>
      <c r="BC770" s="2" t="s">
        <v>83</v>
      </c>
      <c r="BD770" s="2">
        <v>1120</v>
      </c>
      <c r="BE770" s="23" t="str">
        <f t="shared" si="122"/>
        <v>EMF ja</v>
      </c>
      <c r="BF770" s="23" t="str">
        <f t="shared" si="123"/>
        <v/>
      </c>
      <c r="BG770" s="23" t="str">
        <f t="shared" si="124"/>
        <v/>
      </c>
      <c r="BH770" s="23">
        <f t="shared" si="125"/>
        <v>1</v>
      </c>
      <c r="BI770" s="2" t="s">
        <v>83</v>
      </c>
      <c r="BJ770" s="2" t="s">
        <v>161</v>
      </c>
      <c r="BO770" s="2" t="s">
        <v>21829</v>
      </c>
      <c r="BP770" s="3">
        <v>1</v>
      </c>
      <c r="BQ770" s="2" t="s">
        <v>3494</v>
      </c>
    </row>
    <row r="771" spans="1:69" ht="16.149999999999999" customHeight="1" x14ac:dyDescent="0.25">
      <c r="A771" s="16">
        <v>770</v>
      </c>
      <c r="B771" s="17" t="s">
        <v>135</v>
      </c>
      <c r="C771" s="48" t="s">
        <v>540</v>
      </c>
      <c r="D771" s="2" t="s">
        <v>124</v>
      </c>
      <c r="E771" s="2" t="s">
        <v>3495</v>
      </c>
      <c r="F771" s="67">
        <v>42514</v>
      </c>
      <c r="G771" s="3">
        <f t="shared" si="127"/>
        <v>5</v>
      </c>
      <c r="H771" s="3">
        <f t="shared" ref="H771:H834" si="128">IF(F771&lt;&gt;"",YEAR(F771),"")</f>
        <v>2016</v>
      </c>
      <c r="I771" s="19">
        <v>0.52083333333333304</v>
      </c>
      <c r="J771" s="20">
        <f t="shared" si="126"/>
        <v>12</v>
      </c>
      <c r="K771" s="5" t="str">
        <f t="shared" si="121"/>
        <v>ja</v>
      </c>
      <c r="L771" s="5" t="s">
        <v>91</v>
      </c>
      <c r="M771" s="6" t="s">
        <v>139</v>
      </c>
      <c r="N771" s="5">
        <v>40</v>
      </c>
      <c r="O771" s="17" t="s">
        <v>126</v>
      </c>
      <c r="P771" s="17" t="s">
        <v>3496</v>
      </c>
      <c r="R771" s="6" t="s">
        <v>77</v>
      </c>
      <c r="T771" s="22"/>
      <c r="BE771" s="23" t="str">
        <f t="shared" si="122"/>
        <v>EMF nein</v>
      </c>
      <c r="BF771" s="23" t="str">
        <f t="shared" si="123"/>
        <v/>
      </c>
      <c r="BG771" s="23" t="str">
        <f t="shared" si="124"/>
        <v/>
      </c>
      <c r="BH771" s="23">
        <f t="shared" si="125"/>
        <v>0</v>
      </c>
      <c r="BO771" s="2" t="s">
        <v>3497</v>
      </c>
      <c r="BP771" s="3">
        <v>1</v>
      </c>
      <c r="BQ771" s="2" t="s">
        <v>3498</v>
      </c>
    </row>
    <row r="772" spans="1:69" ht="16.149999999999999" customHeight="1" x14ac:dyDescent="0.25">
      <c r="A772" s="16">
        <v>771</v>
      </c>
      <c r="B772" s="17" t="s">
        <v>262</v>
      </c>
      <c r="C772" s="48" t="s">
        <v>949</v>
      </c>
      <c r="D772" s="2" t="s">
        <v>172</v>
      </c>
      <c r="E772" s="2" t="s">
        <v>3499</v>
      </c>
      <c r="F772" s="67">
        <v>42505</v>
      </c>
      <c r="G772" s="3">
        <f t="shared" si="127"/>
        <v>5</v>
      </c>
      <c r="H772" s="3">
        <f t="shared" si="128"/>
        <v>2016</v>
      </c>
      <c r="I772" s="19">
        <v>0.44791666666666702</v>
      </c>
      <c r="J772" s="20">
        <f t="shared" si="126"/>
        <v>10</v>
      </c>
      <c r="K772" s="5" t="str">
        <f t="shared" si="121"/>
        <v>ja</v>
      </c>
      <c r="L772" s="21" t="s">
        <v>73</v>
      </c>
      <c r="M772" s="6" t="s">
        <v>139</v>
      </c>
      <c r="N772" s="5">
        <v>50</v>
      </c>
      <c r="O772" s="2" t="s">
        <v>140</v>
      </c>
      <c r="P772" s="17" t="s">
        <v>3500</v>
      </c>
      <c r="R772" s="6" t="s">
        <v>77</v>
      </c>
      <c r="T772" s="22"/>
      <c r="U772" s="2" t="s">
        <v>74</v>
      </c>
      <c r="V772" s="2" t="s">
        <v>79</v>
      </c>
      <c r="X772" s="2">
        <v>65</v>
      </c>
      <c r="Y772" s="2" t="s">
        <v>83</v>
      </c>
      <c r="Z772" s="2" t="s">
        <v>161</v>
      </c>
      <c r="AA772" s="2">
        <v>65</v>
      </c>
      <c r="AB772" s="2" t="s">
        <v>81</v>
      </c>
      <c r="AC772" s="2" t="s">
        <v>161</v>
      </c>
      <c r="AD772" s="2">
        <v>65</v>
      </c>
      <c r="AE772" s="2" t="s">
        <v>83</v>
      </c>
      <c r="AF772" s="2" t="s">
        <v>161</v>
      </c>
      <c r="BE772" s="23" t="str">
        <f t="shared" si="122"/>
        <v>EMF nein</v>
      </c>
      <c r="BF772" s="23" t="str">
        <f t="shared" si="123"/>
        <v/>
      </c>
      <c r="BG772" s="23" t="str">
        <f t="shared" si="124"/>
        <v/>
      </c>
      <c r="BH772" s="23">
        <f t="shared" si="125"/>
        <v>0</v>
      </c>
      <c r="BO772" s="2" t="s">
        <v>3501</v>
      </c>
      <c r="BP772" s="3">
        <v>1</v>
      </c>
      <c r="BQ772" s="2" t="s">
        <v>3502</v>
      </c>
    </row>
    <row r="773" spans="1:69" ht="16.149999999999999" customHeight="1" x14ac:dyDescent="0.25">
      <c r="A773" s="16">
        <v>772</v>
      </c>
      <c r="B773" s="17" t="s">
        <v>135</v>
      </c>
      <c r="C773" s="48" t="s">
        <v>3503</v>
      </c>
      <c r="D773" s="2" t="s">
        <v>124</v>
      </c>
      <c r="E773" s="2" t="s">
        <v>247</v>
      </c>
      <c r="F773" s="67">
        <v>42528</v>
      </c>
      <c r="G773" s="3">
        <f t="shared" si="127"/>
        <v>6</v>
      </c>
      <c r="H773" s="3">
        <f t="shared" si="128"/>
        <v>2016</v>
      </c>
      <c r="I773" s="19">
        <v>0.67013888888888895</v>
      </c>
      <c r="J773" s="20">
        <f t="shared" si="126"/>
        <v>16</v>
      </c>
      <c r="K773" s="5" t="str">
        <f t="shared" si="121"/>
        <v>ja</v>
      </c>
      <c r="L773" s="5" t="s">
        <v>91</v>
      </c>
      <c r="M773" s="6" t="s">
        <v>354</v>
      </c>
      <c r="N773" s="5">
        <v>50</v>
      </c>
      <c r="O773" s="17" t="s">
        <v>75</v>
      </c>
      <c r="P773" s="17" t="s">
        <v>3504</v>
      </c>
      <c r="R773" s="6" t="s">
        <v>77</v>
      </c>
      <c r="T773" s="22"/>
      <c r="V773" s="2" t="s">
        <v>79</v>
      </c>
      <c r="W773" s="2" t="s">
        <v>3505</v>
      </c>
      <c r="BE773" s="23" t="str">
        <f t="shared" si="122"/>
        <v>EMF nein</v>
      </c>
      <c r="BF773" s="23" t="str">
        <f t="shared" si="123"/>
        <v/>
      </c>
      <c r="BG773" s="23" t="str">
        <f t="shared" si="124"/>
        <v/>
      </c>
      <c r="BH773" s="23">
        <f t="shared" si="125"/>
        <v>0</v>
      </c>
      <c r="BO773" s="2" t="s">
        <v>3506</v>
      </c>
      <c r="BP773" s="3">
        <v>1</v>
      </c>
      <c r="BQ773" s="2" t="s">
        <v>3507</v>
      </c>
    </row>
    <row r="774" spans="1:69" ht="16.149999999999999" customHeight="1" x14ac:dyDescent="0.25">
      <c r="A774" s="16">
        <v>773</v>
      </c>
      <c r="B774" s="17" t="s">
        <v>135</v>
      </c>
      <c r="C774" s="48" t="s">
        <v>3508</v>
      </c>
      <c r="D774" s="2" t="s">
        <v>151</v>
      </c>
      <c r="E774" s="2" t="s">
        <v>915</v>
      </c>
      <c r="F774" s="67">
        <v>42533</v>
      </c>
      <c r="G774" s="3">
        <f t="shared" si="127"/>
        <v>6</v>
      </c>
      <c r="H774" s="3">
        <f t="shared" si="128"/>
        <v>2016</v>
      </c>
      <c r="I774" s="19">
        <v>0.82986111111111105</v>
      </c>
      <c r="J774" s="20">
        <f t="shared" si="126"/>
        <v>19</v>
      </c>
      <c r="K774" s="5" t="str">
        <f t="shared" si="121"/>
        <v>ja</v>
      </c>
      <c r="L774" s="5" t="s">
        <v>91</v>
      </c>
      <c r="M774" s="6" t="s">
        <v>139</v>
      </c>
      <c r="O774" s="17" t="s">
        <v>75</v>
      </c>
      <c r="P774" s="17" t="s">
        <v>3509</v>
      </c>
      <c r="R774" s="6" t="s">
        <v>335</v>
      </c>
      <c r="T774" s="22"/>
      <c r="X774" s="2">
        <v>110</v>
      </c>
      <c r="Y774" s="2" t="s">
        <v>81</v>
      </c>
      <c r="Z774" s="2" t="s">
        <v>168</v>
      </c>
      <c r="AA774" s="2">
        <v>110</v>
      </c>
      <c r="AB774" s="2" t="s">
        <v>81</v>
      </c>
      <c r="AC774" s="2" t="s">
        <v>168</v>
      </c>
      <c r="AD774" s="2">
        <v>110</v>
      </c>
      <c r="AE774" s="2" t="s">
        <v>81</v>
      </c>
      <c r="AF774" s="2" t="s">
        <v>168</v>
      </c>
      <c r="AJ774" s="2">
        <v>246</v>
      </c>
      <c r="AK774" s="2" t="s">
        <v>81</v>
      </c>
      <c r="AL774" s="2" t="s">
        <v>168</v>
      </c>
      <c r="AM774" s="2">
        <v>246</v>
      </c>
      <c r="AN774" s="2" t="s">
        <v>81</v>
      </c>
      <c r="AO774" s="2" t="s">
        <v>168</v>
      </c>
      <c r="AP774" s="2">
        <v>246</v>
      </c>
      <c r="AQ774" s="2" t="s">
        <v>83</v>
      </c>
      <c r="AR774" s="2" t="s">
        <v>168</v>
      </c>
      <c r="BE774" s="23" t="str">
        <f t="shared" si="122"/>
        <v>EMF ja</v>
      </c>
      <c r="BF774" s="23">
        <f t="shared" si="123"/>
        <v>200</v>
      </c>
      <c r="BG774" s="23" t="str">
        <f t="shared" si="124"/>
        <v>100-499m</v>
      </c>
      <c r="BH774" s="23">
        <f t="shared" si="125"/>
        <v>1</v>
      </c>
      <c r="BM774" s="2" t="s">
        <v>162</v>
      </c>
      <c r="BN774" s="2">
        <v>200</v>
      </c>
      <c r="BO774" s="2" t="s">
        <v>3510</v>
      </c>
      <c r="BP774" s="3">
        <v>1</v>
      </c>
      <c r="BQ774" s="2" t="s">
        <v>3511</v>
      </c>
    </row>
    <row r="775" spans="1:69" ht="16.149999999999999" customHeight="1" x14ac:dyDescent="0.25">
      <c r="A775" s="16">
        <v>774</v>
      </c>
      <c r="B775" s="17" t="s">
        <v>135</v>
      </c>
      <c r="C775" s="48" t="s">
        <v>3512</v>
      </c>
      <c r="D775" s="2" t="s">
        <v>158</v>
      </c>
      <c r="E775" s="2" t="s">
        <v>3513</v>
      </c>
      <c r="F775" s="67">
        <v>42539</v>
      </c>
      <c r="G775" s="3">
        <f t="shared" si="127"/>
        <v>6</v>
      </c>
      <c r="H775" s="3">
        <f t="shared" si="128"/>
        <v>2016</v>
      </c>
      <c r="I775" s="19">
        <v>0.46180555555555602</v>
      </c>
      <c r="J775" s="20">
        <f t="shared" si="126"/>
        <v>11</v>
      </c>
      <c r="K775" s="5" t="str">
        <f t="shared" si="121"/>
        <v>ja</v>
      </c>
      <c r="L775" s="5" t="s">
        <v>91</v>
      </c>
      <c r="M775" s="6" t="s">
        <v>354</v>
      </c>
      <c r="O775" s="17" t="s">
        <v>75</v>
      </c>
      <c r="P775" s="17" t="s">
        <v>3514</v>
      </c>
      <c r="R775" s="6" t="s">
        <v>77</v>
      </c>
      <c r="T775" s="22"/>
      <c r="X775" s="2">
        <v>260</v>
      </c>
      <c r="Y775" s="2" t="s">
        <v>81</v>
      </c>
      <c r="AA775" s="2">
        <v>260</v>
      </c>
      <c r="AB775" s="2" t="s">
        <v>81</v>
      </c>
      <c r="AD775" s="2">
        <v>260</v>
      </c>
      <c r="AE775" s="2" t="s">
        <v>81</v>
      </c>
      <c r="AJ775" s="2">
        <v>80</v>
      </c>
      <c r="AK775" s="2" t="s">
        <v>81</v>
      </c>
      <c r="AL775" s="2" t="s">
        <v>84</v>
      </c>
      <c r="AM775" s="2">
        <v>80</v>
      </c>
      <c r="AN775" s="2" t="s">
        <v>81</v>
      </c>
      <c r="AO775" s="2" t="s">
        <v>84</v>
      </c>
      <c r="AP775" s="2">
        <v>80</v>
      </c>
      <c r="AQ775" s="2" t="s">
        <v>81</v>
      </c>
      <c r="AR775" s="2" t="s">
        <v>84</v>
      </c>
      <c r="AV775" s="2">
        <v>375</v>
      </c>
      <c r="AW775" s="2" t="s">
        <v>83</v>
      </c>
      <c r="AX775" s="2" t="s">
        <v>161</v>
      </c>
      <c r="AY775" s="2">
        <v>375</v>
      </c>
      <c r="AZ775" s="2" t="s">
        <v>83</v>
      </c>
      <c r="BA775" s="2" t="s">
        <v>161</v>
      </c>
      <c r="BB775" s="2">
        <v>375</v>
      </c>
      <c r="BC775" s="2" t="s">
        <v>83</v>
      </c>
      <c r="BD775" s="2" t="s">
        <v>161</v>
      </c>
      <c r="BE775" s="23" t="str">
        <f t="shared" si="122"/>
        <v>EMF nein</v>
      </c>
      <c r="BF775" s="23" t="str">
        <f t="shared" si="123"/>
        <v/>
      </c>
      <c r="BG775" s="23" t="str">
        <f t="shared" si="124"/>
        <v/>
      </c>
      <c r="BH775" s="23">
        <f t="shared" si="125"/>
        <v>0</v>
      </c>
      <c r="BO775" s="2" t="s">
        <v>3515</v>
      </c>
      <c r="BP775" s="3">
        <v>1</v>
      </c>
      <c r="BQ775" s="2" t="s">
        <v>3516</v>
      </c>
    </row>
    <row r="776" spans="1:69" ht="16.149999999999999" customHeight="1" x14ac:dyDescent="0.25">
      <c r="A776" s="16">
        <v>775</v>
      </c>
      <c r="B776" s="17" t="s">
        <v>135</v>
      </c>
      <c r="C776" s="48" t="s">
        <v>3517</v>
      </c>
      <c r="D776" s="2" t="s">
        <v>113</v>
      </c>
      <c r="E776" s="2" t="s">
        <v>3518</v>
      </c>
      <c r="F776" s="67">
        <v>42543</v>
      </c>
      <c r="G776" s="3">
        <f t="shared" si="127"/>
        <v>6</v>
      </c>
      <c r="H776" s="3">
        <f t="shared" si="128"/>
        <v>2016</v>
      </c>
      <c r="I776" s="19">
        <v>0.55208333333333304</v>
      </c>
      <c r="J776" s="20">
        <f t="shared" si="126"/>
        <v>13</v>
      </c>
      <c r="K776" s="5" t="str">
        <f t="shared" ref="K776:K839" si="129">IF(COUNTA(W776:BN776)=0,"nein","ja")</f>
        <v>ja</v>
      </c>
      <c r="L776" s="5" t="s">
        <v>91</v>
      </c>
      <c r="M776" s="6" t="s">
        <v>139</v>
      </c>
      <c r="O776" s="2" t="s">
        <v>140</v>
      </c>
      <c r="P776" s="17" t="s">
        <v>3519</v>
      </c>
      <c r="Q776" s="6" t="s">
        <v>186</v>
      </c>
      <c r="R776" s="6" t="s">
        <v>77</v>
      </c>
      <c r="T776" s="22"/>
      <c r="X776" s="2" t="s">
        <v>109</v>
      </c>
      <c r="AA776" s="2" t="s">
        <v>109</v>
      </c>
      <c r="AD776" s="2" t="s">
        <v>109</v>
      </c>
      <c r="BE776" s="23" t="str">
        <f t="shared" ref="BE776:BE839" si="130">IF(COUNTA(BI776,BK776,BM776) &gt; 0,"EMF ja","EMF nein")</f>
        <v>EMF ja</v>
      </c>
      <c r="BF776" s="23">
        <f t="shared" ref="BF776:BF839" si="131">IF(SUM(BJ776,BL776,BN776)=0,"",MIN(BJ776,BL776,BN776))</f>
        <v>50</v>
      </c>
      <c r="BG776" s="23" t="str">
        <f t="shared" ref="BG776:BG839" si="132">IF(BF776="","",IF(BF776&lt;100,"&lt;100m",IF(AND(BF776&gt;99, BF776&lt;500),"100-499m",IF(BF776&gt;499,"500+m",""))))</f>
        <v>&lt;100m</v>
      </c>
      <c r="BH776" s="23">
        <f t="shared" ref="BH776:BH839" si="133">COUNTA(BI776,BK776,BM776)</f>
        <v>2</v>
      </c>
      <c r="BI776" s="44" t="s">
        <v>162</v>
      </c>
      <c r="BJ776" s="44">
        <v>50</v>
      </c>
      <c r="BK776" s="2" t="s">
        <v>162</v>
      </c>
      <c r="BL776" s="2">
        <v>1500</v>
      </c>
      <c r="BO776" s="2" t="s">
        <v>3520</v>
      </c>
      <c r="BP776" s="3">
        <v>1</v>
      </c>
      <c r="BQ776" s="2" t="s">
        <v>3521</v>
      </c>
    </row>
    <row r="777" spans="1:69" ht="16.149999999999999" customHeight="1" x14ac:dyDescent="0.25">
      <c r="A777" s="16">
        <v>776</v>
      </c>
      <c r="B777" s="17" t="s">
        <v>135</v>
      </c>
      <c r="C777" s="48" t="s">
        <v>3522</v>
      </c>
      <c r="D777" s="2" t="s">
        <v>89</v>
      </c>
      <c r="E777" s="2" t="s">
        <v>2739</v>
      </c>
      <c r="F777" s="67">
        <v>42487</v>
      </c>
      <c r="G777" s="3">
        <f t="shared" si="127"/>
        <v>4</v>
      </c>
      <c r="H777" s="3">
        <f t="shared" si="128"/>
        <v>2016</v>
      </c>
      <c r="I777" s="19">
        <v>0.67013888888888895</v>
      </c>
      <c r="J777" s="20">
        <f t="shared" si="126"/>
        <v>16</v>
      </c>
      <c r="K777" s="5" t="str">
        <f t="shared" si="129"/>
        <v>ja</v>
      </c>
      <c r="L777" s="5" t="s">
        <v>91</v>
      </c>
      <c r="M777" s="6" t="s">
        <v>354</v>
      </c>
      <c r="O777" s="17" t="s">
        <v>126</v>
      </c>
      <c r="P777" s="17" t="s">
        <v>3523</v>
      </c>
      <c r="R777" s="6" t="s">
        <v>77</v>
      </c>
      <c r="T777" s="22"/>
      <c r="BE777" s="23" t="str">
        <f t="shared" si="130"/>
        <v>EMF ja</v>
      </c>
      <c r="BF777" s="23">
        <f t="shared" si="131"/>
        <v>55</v>
      </c>
      <c r="BG777" s="23" t="str">
        <f t="shared" si="132"/>
        <v>&lt;100m</v>
      </c>
      <c r="BH777" s="23">
        <f t="shared" si="133"/>
        <v>1</v>
      </c>
      <c r="BK777" s="44" t="s">
        <v>162</v>
      </c>
      <c r="BL777" s="44">
        <v>55</v>
      </c>
      <c r="BO777" s="2" t="s">
        <v>3524</v>
      </c>
      <c r="BP777" s="3">
        <v>1</v>
      </c>
      <c r="BQ777" s="2" t="s">
        <v>3525</v>
      </c>
    </row>
    <row r="778" spans="1:69" ht="16.149999999999999" customHeight="1" x14ac:dyDescent="0.25">
      <c r="A778" s="16">
        <v>777</v>
      </c>
      <c r="B778" s="17" t="s">
        <v>87</v>
      </c>
      <c r="C778" s="48" t="s">
        <v>1328</v>
      </c>
      <c r="D778" s="2" t="s">
        <v>113</v>
      </c>
      <c r="E778" s="2" t="s">
        <v>3526</v>
      </c>
      <c r="F778" s="67">
        <v>43089</v>
      </c>
      <c r="G778" s="3">
        <f t="shared" si="127"/>
        <v>12</v>
      </c>
      <c r="H778" s="3">
        <f t="shared" si="128"/>
        <v>2017</v>
      </c>
      <c r="I778" s="19">
        <v>0.79166666666666696</v>
      </c>
      <c r="J778" s="20">
        <f t="shared" si="126"/>
        <v>19</v>
      </c>
      <c r="K778" s="5" t="str">
        <f t="shared" si="129"/>
        <v>ja</v>
      </c>
      <c r="L778" s="5" t="s">
        <v>91</v>
      </c>
      <c r="M778" s="6" t="s">
        <v>115</v>
      </c>
      <c r="N778" s="5">
        <v>80</v>
      </c>
      <c r="O778" s="17" t="s">
        <v>126</v>
      </c>
      <c r="P778" s="17" t="s">
        <v>22270</v>
      </c>
      <c r="R778" s="6" t="s">
        <v>77</v>
      </c>
      <c r="T778" s="22" t="s">
        <v>79</v>
      </c>
      <c r="X778" s="2">
        <v>125</v>
      </c>
      <c r="Y778" s="2" t="s">
        <v>81</v>
      </c>
      <c r="Z778" s="2" t="s">
        <v>84</v>
      </c>
      <c r="AA778" s="2">
        <v>125</v>
      </c>
      <c r="AB778" s="2" t="s">
        <v>81</v>
      </c>
      <c r="AC778" s="2" t="s">
        <v>84</v>
      </c>
      <c r="AD778" s="2">
        <v>125</v>
      </c>
      <c r="AE778" s="2" t="s">
        <v>81</v>
      </c>
      <c r="AF778" s="2" t="s">
        <v>84</v>
      </c>
      <c r="AJ778" s="2">
        <v>464</v>
      </c>
      <c r="AK778" s="2" t="s">
        <v>83</v>
      </c>
      <c r="AL778" s="2" t="s">
        <v>84</v>
      </c>
      <c r="AP778" s="2">
        <v>464</v>
      </c>
      <c r="AQ778" s="2" t="s">
        <v>83</v>
      </c>
      <c r="AR778" s="2" t="s">
        <v>84</v>
      </c>
      <c r="AV778" s="2">
        <v>470</v>
      </c>
      <c r="AW778" s="2" t="s">
        <v>83</v>
      </c>
      <c r="AX778" s="2" t="s">
        <v>84</v>
      </c>
      <c r="BB778" s="2">
        <v>470</v>
      </c>
      <c r="BC778" s="2" t="s">
        <v>83</v>
      </c>
      <c r="BD778" s="2" t="s">
        <v>84</v>
      </c>
      <c r="BE778" s="23" t="str">
        <f t="shared" si="130"/>
        <v>EMF nein</v>
      </c>
      <c r="BF778" s="23" t="str">
        <f t="shared" si="131"/>
        <v/>
      </c>
      <c r="BG778" s="23" t="str">
        <f t="shared" si="132"/>
        <v/>
      </c>
      <c r="BH778" s="23">
        <f t="shared" si="133"/>
        <v>0</v>
      </c>
      <c r="BO778" s="2" t="s">
        <v>3527</v>
      </c>
      <c r="BP778" s="3">
        <v>1</v>
      </c>
      <c r="BQ778" s="2" t="s">
        <v>3528</v>
      </c>
    </row>
    <row r="779" spans="1:69" ht="16.149999999999999" customHeight="1" x14ac:dyDescent="0.25">
      <c r="A779" s="16">
        <v>778</v>
      </c>
      <c r="B779" s="17" t="s">
        <v>135</v>
      </c>
      <c r="C779" s="48" t="s">
        <v>3529</v>
      </c>
      <c r="D779" s="2" t="s">
        <v>113</v>
      </c>
      <c r="E779" s="2" t="s">
        <v>2243</v>
      </c>
      <c r="F779" s="67">
        <v>43090</v>
      </c>
      <c r="G779" s="3">
        <f t="shared" si="127"/>
        <v>12</v>
      </c>
      <c r="H779" s="3">
        <f t="shared" si="128"/>
        <v>2017</v>
      </c>
      <c r="I779" s="19">
        <v>0.64583333333333304</v>
      </c>
      <c r="J779" s="20">
        <f t="shared" si="126"/>
        <v>15</v>
      </c>
      <c r="K779" s="5" t="str">
        <f t="shared" si="129"/>
        <v>ja</v>
      </c>
      <c r="L779" s="5" t="s">
        <v>91</v>
      </c>
      <c r="M779" s="6" t="s">
        <v>139</v>
      </c>
      <c r="O779" s="17" t="s">
        <v>75</v>
      </c>
      <c r="P779" s="17" t="s">
        <v>3530</v>
      </c>
      <c r="R779" s="6" t="s">
        <v>77</v>
      </c>
      <c r="T779" s="22"/>
      <c r="BE779" s="23" t="str">
        <f t="shared" si="130"/>
        <v>EMF nein</v>
      </c>
      <c r="BF779" s="23" t="str">
        <f t="shared" si="131"/>
        <v/>
      </c>
      <c r="BG779" s="23" t="str">
        <f t="shared" si="132"/>
        <v/>
      </c>
      <c r="BH779" s="23">
        <f t="shared" si="133"/>
        <v>0</v>
      </c>
      <c r="BO779" s="2" t="s">
        <v>3531</v>
      </c>
      <c r="BP779" s="3">
        <v>1</v>
      </c>
      <c r="BQ779" s="2" t="s">
        <v>3532</v>
      </c>
    </row>
    <row r="780" spans="1:69" ht="16.149999999999999" customHeight="1" x14ac:dyDescent="0.25">
      <c r="A780" s="16">
        <v>779</v>
      </c>
      <c r="B780" s="17" t="s">
        <v>87</v>
      </c>
      <c r="C780" s="48" t="s">
        <v>3533</v>
      </c>
      <c r="D780" s="2" t="s">
        <v>113</v>
      </c>
      <c r="E780" s="2" t="s">
        <v>2243</v>
      </c>
      <c r="F780" s="67">
        <v>42545</v>
      </c>
      <c r="G780" s="3">
        <f t="shared" si="127"/>
        <v>6</v>
      </c>
      <c r="H780" s="3">
        <f t="shared" si="128"/>
        <v>2016</v>
      </c>
      <c r="I780" s="19">
        <v>0.62152777777777801</v>
      </c>
      <c r="J780" s="20">
        <f t="shared" si="126"/>
        <v>14</v>
      </c>
      <c r="K780" s="5" t="str">
        <f t="shared" si="129"/>
        <v>ja</v>
      </c>
      <c r="L780" s="5" t="s">
        <v>91</v>
      </c>
      <c r="M780" s="6" t="s">
        <v>74</v>
      </c>
      <c r="N780" s="5">
        <v>81</v>
      </c>
      <c r="O780" s="17" t="s">
        <v>126</v>
      </c>
      <c r="P780" s="17" t="s">
        <v>3534</v>
      </c>
      <c r="R780" s="6" t="s">
        <v>77</v>
      </c>
      <c r="T780" s="22"/>
      <c r="U780" s="2" t="s">
        <v>115</v>
      </c>
      <c r="V780" s="2" t="s">
        <v>80</v>
      </c>
      <c r="X780" s="2">
        <v>260</v>
      </c>
      <c r="Y780" s="2" t="s">
        <v>81</v>
      </c>
      <c r="Z780" s="2" t="s">
        <v>84</v>
      </c>
      <c r="AA780" s="2">
        <v>260</v>
      </c>
      <c r="AB780" s="2" t="s">
        <v>81</v>
      </c>
      <c r="AC780" s="2" t="s">
        <v>84</v>
      </c>
      <c r="AD780" s="2">
        <v>260</v>
      </c>
      <c r="AE780" s="2" t="s">
        <v>81</v>
      </c>
      <c r="AF780" s="2" t="s">
        <v>84</v>
      </c>
      <c r="BE780" s="23" t="str">
        <f t="shared" si="130"/>
        <v>EMF nein</v>
      </c>
      <c r="BF780" s="23" t="str">
        <f t="shared" si="131"/>
        <v/>
      </c>
      <c r="BG780" s="23" t="str">
        <f t="shared" si="132"/>
        <v/>
      </c>
      <c r="BH780" s="23">
        <f t="shared" si="133"/>
        <v>0</v>
      </c>
      <c r="BO780" s="2" t="s">
        <v>3535</v>
      </c>
      <c r="BP780" s="3">
        <v>1</v>
      </c>
      <c r="BQ780" s="2" t="s">
        <v>3536</v>
      </c>
    </row>
    <row r="781" spans="1:69" ht="16.149999999999999" customHeight="1" x14ac:dyDescent="0.25">
      <c r="A781" s="16">
        <v>780</v>
      </c>
      <c r="B781" s="17" t="s">
        <v>135</v>
      </c>
      <c r="C781" s="48" t="s">
        <v>3537</v>
      </c>
      <c r="D781" s="2" t="s">
        <v>896</v>
      </c>
      <c r="E781" s="2" t="s">
        <v>3538</v>
      </c>
      <c r="F781" s="67">
        <v>42543</v>
      </c>
      <c r="G781" s="3">
        <f t="shared" si="127"/>
        <v>6</v>
      </c>
      <c r="H781" s="3">
        <f t="shared" si="128"/>
        <v>2016</v>
      </c>
      <c r="I781" s="19">
        <v>0.6875</v>
      </c>
      <c r="J781" s="20">
        <f t="shared" si="126"/>
        <v>16</v>
      </c>
      <c r="K781" s="5" t="str">
        <f t="shared" si="129"/>
        <v>ja</v>
      </c>
      <c r="L781" s="5" t="s">
        <v>91</v>
      </c>
      <c r="M781" s="6" t="s">
        <v>2721</v>
      </c>
      <c r="O781" s="17" t="s">
        <v>75</v>
      </c>
      <c r="P781" s="17" t="s">
        <v>3539</v>
      </c>
      <c r="R781" s="6" t="s">
        <v>77</v>
      </c>
      <c r="T781" s="22"/>
      <c r="U781" s="2" t="s">
        <v>208</v>
      </c>
      <c r="V781" s="2" t="s">
        <v>202</v>
      </c>
      <c r="X781" s="2">
        <v>133</v>
      </c>
      <c r="Y781" s="2" t="s">
        <v>81</v>
      </c>
      <c r="Z781" s="2" t="s">
        <v>84</v>
      </c>
      <c r="AA781" s="2">
        <v>133</v>
      </c>
      <c r="AB781" s="2" t="s">
        <v>81</v>
      </c>
      <c r="AC781" s="2" t="s">
        <v>84</v>
      </c>
      <c r="AD781" s="2">
        <v>133</v>
      </c>
      <c r="AE781" s="2" t="s">
        <v>81</v>
      </c>
      <c r="AF781" s="2" t="s">
        <v>84</v>
      </c>
      <c r="AJ781" s="2">
        <v>194</v>
      </c>
      <c r="AK781" s="2" t="s">
        <v>94</v>
      </c>
      <c r="AL781" s="2" t="s">
        <v>84</v>
      </c>
      <c r="BE781" s="23" t="str">
        <f t="shared" si="130"/>
        <v>EMF nein</v>
      </c>
      <c r="BF781" s="23" t="str">
        <f t="shared" si="131"/>
        <v/>
      </c>
      <c r="BG781" s="23" t="str">
        <f t="shared" si="132"/>
        <v/>
      </c>
      <c r="BH781" s="23">
        <f t="shared" si="133"/>
        <v>0</v>
      </c>
      <c r="BO781" s="2" t="s">
        <v>3540</v>
      </c>
      <c r="BP781" s="3">
        <v>1</v>
      </c>
      <c r="BQ781" s="2" t="s">
        <v>3541</v>
      </c>
    </row>
    <row r="782" spans="1:69" ht="16.149999999999999" customHeight="1" x14ac:dyDescent="0.25">
      <c r="A782" s="16">
        <v>781</v>
      </c>
      <c r="B782" s="17" t="s">
        <v>135</v>
      </c>
      <c r="C782" s="48" t="s">
        <v>2071</v>
      </c>
      <c r="D782" s="2" t="s">
        <v>113</v>
      </c>
      <c r="E782" s="2" t="s">
        <v>3542</v>
      </c>
      <c r="F782" s="67">
        <v>42549</v>
      </c>
      <c r="G782" s="3">
        <f t="shared" si="127"/>
        <v>6</v>
      </c>
      <c r="H782" s="3">
        <f t="shared" si="128"/>
        <v>2016</v>
      </c>
      <c r="I782" s="19">
        <v>0.55208333333333304</v>
      </c>
      <c r="J782" s="20">
        <f t="shared" si="126"/>
        <v>13</v>
      </c>
      <c r="K782" s="5" t="str">
        <f t="shared" si="129"/>
        <v>ja</v>
      </c>
      <c r="L782" s="5" t="s">
        <v>91</v>
      </c>
      <c r="M782" s="6" t="s">
        <v>139</v>
      </c>
      <c r="N782" s="5">
        <v>28</v>
      </c>
      <c r="O782" s="17" t="s">
        <v>75</v>
      </c>
      <c r="P782" s="17" t="s">
        <v>3543</v>
      </c>
      <c r="R782" s="6" t="s">
        <v>77</v>
      </c>
      <c r="T782" s="22"/>
      <c r="X782" s="73">
        <v>100</v>
      </c>
      <c r="Y782" s="73" t="s">
        <v>81</v>
      </c>
      <c r="Z782" s="73" t="s">
        <v>84</v>
      </c>
      <c r="AA782" s="73"/>
      <c r="AB782" s="73"/>
      <c r="AC782" s="73"/>
      <c r="AD782" s="73">
        <v>100</v>
      </c>
      <c r="AE782" s="73" t="s">
        <v>81</v>
      </c>
      <c r="AF782" s="73" t="s">
        <v>84</v>
      </c>
      <c r="AG782" s="73"/>
      <c r="AH782" s="73"/>
      <c r="AI782" s="73"/>
      <c r="AJ782" s="73"/>
      <c r="BE782" s="23" t="str">
        <f t="shared" si="130"/>
        <v>EMF nein</v>
      </c>
      <c r="BF782" s="23" t="str">
        <f t="shared" si="131"/>
        <v/>
      </c>
      <c r="BG782" s="23" t="str">
        <f t="shared" si="132"/>
        <v/>
      </c>
      <c r="BH782" s="23">
        <f t="shared" si="133"/>
        <v>0</v>
      </c>
      <c r="BO782" s="2" t="s">
        <v>3544</v>
      </c>
      <c r="BP782" s="3">
        <v>1</v>
      </c>
      <c r="BQ782" s="2" t="s">
        <v>3545</v>
      </c>
    </row>
    <row r="783" spans="1:69" ht="16.149999999999999" customHeight="1" x14ac:dyDescent="0.25">
      <c r="A783" s="16">
        <v>782</v>
      </c>
      <c r="B783" s="17" t="s">
        <v>211</v>
      </c>
      <c r="C783" s="48" t="s">
        <v>3436</v>
      </c>
      <c r="D783" s="2" t="s">
        <v>151</v>
      </c>
      <c r="E783" s="2" t="s">
        <v>3546</v>
      </c>
      <c r="F783" s="67">
        <v>42746</v>
      </c>
      <c r="G783" s="3">
        <f t="shared" si="127"/>
        <v>1</v>
      </c>
      <c r="H783" s="3">
        <f t="shared" si="128"/>
        <v>2017</v>
      </c>
      <c r="I783" s="19">
        <v>0.53819444444444398</v>
      </c>
      <c r="J783" s="20">
        <f t="shared" si="126"/>
        <v>12</v>
      </c>
      <c r="K783" s="5" t="str">
        <f t="shared" si="129"/>
        <v>ja</v>
      </c>
      <c r="L783" s="5" t="s">
        <v>91</v>
      </c>
      <c r="M783" s="6" t="s">
        <v>74</v>
      </c>
      <c r="N783" s="5">
        <v>58</v>
      </c>
      <c r="O783" s="2" t="s">
        <v>140</v>
      </c>
      <c r="P783" s="17" t="s">
        <v>3547</v>
      </c>
      <c r="R783" s="6" t="s">
        <v>77</v>
      </c>
      <c r="T783" s="22"/>
      <c r="V783" s="2" t="s">
        <v>202</v>
      </c>
      <c r="X783" s="2">
        <v>340</v>
      </c>
      <c r="Y783" s="2" t="s">
        <v>83</v>
      </c>
      <c r="Z783" s="2" t="s">
        <v>168</v>
      </c>
      <c r="AA783" s="2">
        <v>340</v>
      </c>
      <c r="AB783" s="2" t="s">
        <v>83</v>
      </c>
      <c r="AC783" s="2" t="s">
        <v>168</v>
      </c>
      <c r="AD783" s="2">
        <v>340</v>
      </c>
      <c r="AE783" s="2" t="s">
        <v>83</v>
      </c>
      <c r="AF783" s="2" t="s">
        <v>168</v>
      </c>
      <c r="BE783" s="23" t="str">
        <f t="shared" si="130"/>
        <v>EMF ja</v>
      </c>
      <c r="BF783" s="23">
        <f t="shared" si="131"/>
        <v>280</v>
      </c>
      <c r="BG783" s="23" t="str">
        <f t="shared" si="132"/>
        <v>100-499m</v>
      </c>
      <c r="BH783" s="23">
        <f t="shared" si="133"/>
        <v>2</v>
      </c>
      <c r="BI783" s="2" t="s">
        <v>162</v>
      </c>
      <c r="BJ783" s="2">
        <v>280</v>
      </c>
      <c r="BK783" s="2" t="s">
        <v>110</v>
      </c>
      <c r="BO783" s="2" t="s">
        <v>3548</v>
      </c>
      <c r="BP783" s="3">
        <v>1</v>
      </c>
      <c r="BQ783" s="2" t="s">
        <v>3549</v>
      </c>
    </row>
    <row r="784" spans="1:69" ht="16.149999999999999" customHeight="1" x14ac:dyDescent="0.25">
      <c r="A784" s="16">
        <v>783</v>
      </c>
      <c r="B784" s="17" t="s">
        <v>211</v>
      </c>
      <c r="C784" s="48" t="s">
        <v>3550</v>
      </c>
      <c r="D784" s="2" t="s">
        <v>151</v>
      </c>
      <c r="E784" s="2" t="s">
        <v>3546</v>
      </c>
      <c r="F784" s="67">
        <v>42718</v>
      </c>
      <c r="G784" s="3">
        <f t="shared" si="127"/>
        <v>12</v>
      </c>
      <c r="H784" s="3">
        <f t="shared" si="128"/>
        <v>2016</v>
      </c>
      <c r="I784" s="19">
        <v>0.25</v>
      </c>
      <c r="J784" s="20">
        <f t="shared" si="126"/>
        <v>6</v>
      </c>
      <c r="K784" s="5" t="str">
        <f t="shared" si="129"/>
        <v>ja</v>
      </c>
      <c r="L784" s="5" t="s">
        <v>73</v>
      </c>
      <c r="M784" s="6" t="s">
        <v>74</v>
      </c>
      <c r="N784" s="5">
        <v>25</v>
      </c>
      <c r="O784" s="2" t="s">
        <v>140</v>
      </c>
      <c r="P784" s="17" t="s">
        <v>3551</v>
      </c>
      <c r="R784" s="6" t="s">
        <v>77</v>
      </c>
      <c r="T784" s="22"/>
      <c r="X784" s="2">
        <v>140</v>
      </c>
      <c r="Y784" s="2" t="s">
        <v>83</v>
      </c>
      <c r="Z784" s="2" t="s">
        <v>168</v>
      </c>
      <c r="AA784" s="2">
        <v>140</v>
      </c>
      <c r="AB784" s="2" t="s">
        <v>81</v>
      </c>
      <c r="AC784" s="2" t="s">
        <v>168</v>
      </c>
      <c r="AD784" s="2">
        <v>140</v>
      </c>
      <c r="AE784" s="2" t="s">
        <v>81</v>
      </c>
      <c r="AF784" s="2" t="s">
        <v>168</v>
      </c>
      <c r="BE784" s="23" t="str">
        <f t="shared" si="130"/>
        <v>EMF ja</v>
      </c>
      <c r="BF784" s="23">
        <f t="shared" si="131"/>
        <v>20</v>
      </c>
      <c r="BG784" s="23" t="str">
        <f t="shared" si="132"/>
        <v>&lt;100m</v>
      </c>
      <c r="BH784" s="23">
        <f t="shared" si="133"/>
        <v>1</v>
      </c>
      <c r="BI784" s="44" t="s">
        <v>162</v>
      </c>
      <c r="BJ784" s="44">
        <v>20</v>
      </c>
      <c r="BO784" s="2" t="s">
        <v>3552</v>
      </c>
      <c r="BP784" s="3">
        <v>1</v>
      </c>
      <c r="BQ784" s="2" t="s">
        <v>3553</v>
      </c>
    </row>
    <row r="785" spans="1:70" ht="16.149999999999999" customHeight="1" x14ac:dyDescent="0.25">
      <c r="A785" s="16">
        <v>784</v>
      </c>
      <c r="B785" s="17" t="s">
        <v>87</v>
      </c>
      <c r="C785" s="48" t="s">
        <v>561</v>
      </c>
      <c r="D785" s="2" t="s">
        <v>124</v>
      </c>
      <c r="E785" s="2" t="s">
        <v>3554</v>
      </c>
      <c r="F785" s="67">
        <v>42725</v>
      </c>
      <c r="G785" s="3">
        <f t="shared" si="127"/>
        <v>12</v>
      </c>
      <c r="H785" s="3">
        <f t="shared" si="128"/>
        <v>2016</v>
      </c>
      <c r="I785" s="19">
        <v>0.60416666666666696</v>
      </c>
      <c r="J785" s="20">
        <f t="shared" si="126"/>
        <v>14</v>
      </c>
      <c r="K785" s="5" t="str">
        <f t="shared" si="129"/>
        <v>ja</v>
      </c>
      <c r="L785" s="21" t="s">
        <v>73</v>
      </c>
      <c r="M785" s="6" t="s">
        <v>74</v>
      </c>
      <c r="N785" s="5">
        <v>73</v>
      </c>
      <c r="O785" s="17" t="s">
        <v>75</v>
      </c>
      <c r="P785" s="17" t="s">
        <v>3555</v>
      </c>
      <c r="Q785" s="6" t="s">
        <v>186</v>
      </c>
      <c r="R785" s="6" t="s">
        <v>77</v>
      </c>
      <c r="T785" s="22"/>
      <c r="U785" s="2" t="s">
        <v>74</v>
      </c>
      <c r="V785" s="2" t="s">
        <v>80</v>
      </c>
      <c r="X785" s="2">
        <v>502</v>
      </c>
      <c r="Y785" s="2" t="s">
        <v>83</v>
      </c>
      <c r="Z785" s="2" t="s">
        <v>82</v>
      </c>
      <c r="AA785" s="2">
        <v>502</v>
      </c>
      <c r="AB785" s="2" t="s">
        <v>81</v>
      </c>
      <c r="AC785" s="2" t="s">
        <v>82</v>
      </c>
      <c r="AD785" s="2">
        <v>502</v>
      </c>
      <c r="AE785" s="2" t="s">
        <v>81</v>
      </c>
      <c r="AF785" s="2" t="s">
        <v>82</v>
      </c>
      <c r="AJ785" s="2">
        <v>678</v>
      </c>
      <c r="AK785" s="2" t="s">
        <v>81</v>
      </c>
      <c r="AL785" s="2" t="s">
        <v>82</v>
      </c>
      <c r="AM785" s="2">
        <v>678</v>
      </c>
      <c r="AN785" s="2" t="s">
        <v>94</v>
      </c>
      <c r="AO785" s="2" t="s">
        <v>82</v>
      </c>
      <c r="AP785" s="2">
        <v>678</v>
      </c>
      <c r="AQ785" s="2" t="s">
        <v>83</v>
      </c>
      <c r="AR785" s="2" t="s">
        <v>82</v>
      </c>
      <c r="AV785" s="2">
        <v>813</v>
      </c>
      <c r="AW785" s="2" t="s">
        <v>81</v>
      </c>
      <c r="AX785" s="2" t="s">
        <v>82</v>
      </c>
      <c r="AY785" s="2">
        <v>813</v>
      </c>
      <c r="AZ785" s="2" t="s">
        <v>81</v>
      </c>
      <c r="BA785" s="2" t="s">
        <v>82</v>
      </c>
      <c r="BB785" s="2">
        <v>813</v>
      </c>
      <c r="BC785" s="2" t="s">
        <v>81</v>
      </c>
      <c r="BD785" s="2" t="s">
        <v>82</v>
      </c>
      <c r="BE785" s="23" t="str">
        <f t="shared" si="130"/>
        <v>EMF nein</v>
      </c>
      <c r="BF785" s="23" t="str">
        <f t="shared" si="131"/>
        <v/>
      </c>
      <c r="BG785" s="23" t="str">
        <f t="shared" si="132"/>
        <v/>
      </c>
      <c r="BH785" s="23">
        <f t="shared" si="133"/>
        <v>0</v>
      </c>
      <c r="BO785" s="2" t="s">
        <v>3556</v>
      </c>
      <c r="BP785" s="3">
        <v>1</v>
      </c>
      <c r="BQ785" s="2" t="s">
        <v>3557</v>
      </c>
      <c r="BR785" s="89"/>
    </row>
    <row r="786" spans="1:70" ht="16.149999999999999" customHeight="1" x14ac:dyDescent="0.25">
      <c r="A786" s="16">
        <v>785</v>
      </c>
      <c r="B786" s="17" t="s">
        <v>69</v>
      </c>
      <c r="C786" s="48" t="s">
        <v>21891</v>
      </c>
      <c r="D786" s="2" t="s">
        <v>145</v>
      </c>
      <c r="E786" s="2" t="s">
        <v>3558</v>
      </c>
      <c r="F786" s="67">
        <v>42725</v>
      </c>
      <c r="G786" s="3">
        <f t="shared" si="127"/>
        <v>12</v>
      </c>
      <c r="H786" s="3">
        <f t="shared" si="128"/>
        <v>2016</v>
      </c>
      <c r="I786" s="19">
        <v>0.57986111111111105</v>
      </c>
      <c r="J786" s="20">
        <f t="shared" si="126"/>
        <v>13</v>
      </c>
      <c r="K786" s="5" t="str">
        <f t="shared" si="129"/>
        <v>ja</v>
      </c>
      <c r="L786" s="21" t="s">
        <v>73</v>
      </c>
      <c r="M786" s="6" t="s">
        <v>74</v>
      </c>
      <c r="N786" s="5">
        <v>56</v>
      </c>
      <c r="O786" s="17" t="s">
        <v>126</v>
      </c>
      <c r="P786" s="17" t="s">
        <v>1194</v>
      </c>
      <c r="R786" s="6" t="s">
        <v>77</v>
      </c>
      <c r="S786" s="2" t="s">
        <v>78</v>
      </c>
      <c r="T786" s="22"/>
      <c r="U786" s="2" t="s">
        <v>74</v>
      </c>
      <c r="V786" s="2" t="s">
        <v>80</v>
      </c>
      <c r="X786" s="2">
        <v>943</v>
      </c>
      <c r="Y786" s="2" t="s">
        <v>81</v>
      </c>
      <c r="Z786" s="2" t="s">
        <v>84</v>
      </c>
      <c r="AA786" s="2">
        <v>943</v>
      </c>
      <c r="AB786" s="2" t="s">
        <v>81</v>
      </c>
      <c r="AC786" s="2" t="s">
        <v>84</v>
      </c>
      <c r="AD786" s="2">
        <v>943</v>
      </c>
      <c r="AE786" s="2" t="s">
        <v>83</v>
      </c>
      <c r="AF786" s="2" t="s">
        <v>84</v>
      </c>
      <c r="BE786" s="23" t="str">
        <f t="shared" si="130"/>
        <v>EMF ja</v>
      </c>
      <c r="BF786" s="23">
        <f t="shared" si="131"/>
        <v>1850</v>
      </c>
      <c r="BG786" s="23" t="str">
        <f t="shared" si="132"/>
        <v>500+m</v>
      </c>
      <c r="BH786" s="23">
        <f t="shared" si="133"/>
        <v>1</v>
      </c>
      <c r="BM786" s="2" t="s">
        <v>162</v>
      </c>
      <c r="BN786" s="2">
        <v>1850</v>
      </c>
      <c r="BO786" s="2" t="s">
        <v>3559</v>
      </c>
      <c r="BP786" s="3">
        <v>1</v>
      </c>
      <c r="BQ786" s="2" t="s">
        <v>3560</v>
      </c>
    </row>
    <row r="787" spans="1:70" ht="16.149999999999999" customHeight="1" x14ac:dyDescent="0.25">
      <c r="A787" s="16">
        <v>786</v>
      </c>
      <c r="B787" s="17" t="s">
        <v>69</v>
      </c>
      <c r="C787" s="48" t="s">
        <v>3561</v>
      </c>
      <c r="D787" s="2" t="s">
        <v>137</v>
      </c>
      <c r="E787" s="2" t="s">
        <v>3562</v>
      </c>
      <c r="F787" s="67">
        <v>43091</v>
      </c>
      <c r="G787" s="3">
        <f t="shared" si="127"/>
        <v>12</v>
      </c>
      <c r="H787" s="3">
        <f t="shared" si="128"/>
        <v>2017</v>
      </c>
      <c r="I787" s="19">
        <v>0.57986111111111105</v>
      </c>
      <c r="J787" s="20">
        <f t="shared" si="126"/>
        <v>13</v>
      </c>
      <c r="K787" s="5" t="str">
        <f t="shared" si="129"/>
        <v>ja</v>
      </c>
      <c r="L787" s="21" t="s">
        <v>73</v>
      </c>
      <c r="M787" s="6" t="s">
        <v>74</v>
      </c>
      <c r="N787" s="5">
        <v>62</v>
      </c>
      <c r="O787" s="17" t="s">
        <v>126</v>
      </c>
      <c r="P787" s="17" t="s">
        <v>1194</v>
      </c>
      <c r="R787" s="6" t="s">
        <v>77</v>
      </c>
      <c r="T787" s="22"/>
      <c r="U787" s="2" t="s">
        <v>139</v>
      </c>
      <c r="V787" s="2" t="s">
        <v>80</v>
      </c>
      <c r="X787" s="2">
        <v>95</v>
      </c>
      <c r="Y787" s="2" t="s">
        <v>81</v>
      </c>
      <c r="Z787" s="2" t="s">
        <v>84</v>
      </c>
      <c r="AA787" s="2">
        <v>95</v>
      </c>
      <c r="AB787" s="2" t="s">
        <v>81</v>
      </c>
      <c r="AC787" s="2" t="s">
        <v>84</v>
      </c>
      <c r="AD787" s="2">
        <v>95</v>
      </c>
      <c r="AE787" s="2" t="s">
        <v>83</v>
      </c>
      <c r="AF787" s="2" t="s">
        <v>84</v>
      </c>
      <c r="BE787" s="23" t="str">
        <f t="shared" si="130"/>
        <v>EMF nein</v>
      </c>
      <c r="BF787" s="23" t="str">
        <f t="shared" si="131"/>
        <v/>
      </c>
      <c r="BG787" s="23" t="str">
        <f t="shared" si="132"/>
        <v/>
      </c>
      <c r="BH787" s="23">
        <f t="shared" si="133"/>
        <v>0</v>
      </c>
      <c r="BO787" s="2" t="s">
        <v>3563</v>
      </c>
      <c r="BP787" s="3">
        <v>1</v>
      </c>
      <c r="BQ787" s="2" t="s">
        <v>3564</v>
      </c>
    </row>
    <row r="788" spans="1:70" ht="16.149999999999999" customHeight="1" x14ac:dyDescent="0.25">
      <c r="A788" s="16">
        <v>787</v>
      </c>
      <c r="B788" s="17" t="s">
        <v>135</v>
      </c>
      <c r="C788" s="48" t="s">
        <v>3565</v>
      </c>
      <c r="D788" s="2" t="s">
        <v>89</v>
      </c>
      <c r="E788" s="2" t="s">
        <v>3566</v>
      </c>
      <c r="F788" s="67">
        <v>42551</v>
      </c>
      <c r="G788" s="3">
        <f t="shared" si="127"/>
        <v>6</v>
      </c>
      <c r="H788" s="3">
        <f t="shared" si="128"/>
        <v>2016</v>
      </c>
      <c r="I788" s="19">
        <v>0.72916666666666696</v>
      </c>
      <c r="J788" s="20">
        <f t="shared" si="126"/>
        <v>17</v>
      </c>
      <c r="K788" s="5" t="str">
        <f t="shared" si="129"/>
        <v>ja</v>
      </c>
      <c r="L788" s="5" t="s">
        <v>91</v>
      </c>
      <c r="M788" s="6" t="s">
        <v>354</v>
      </c>
      <c r="O788" s="17" t="s">
        <v>75</v>
      </c>
      <c r="P788" s="17" t="s">
        <v>3567</v>
      </c>
      <c r="R788" s="6" t="s">
        <v>77</v>
      </c>
      <c r="T788" s="22"/>
      <c r="U788" s="2" t="s">
        <v>74</v>
      </c>
      <c r="X788" s="2">
        <v>118</v>
      </c>
      <c r="Y788" s="2" t="s">
        <v>83</v>
      </c>
      <c r="Z788" s="2" t="s">
        <v>161</v>
      </c>
      <c r="AD788" s="2">
        <v>118</v>
      </c>
      <c r="AE788" s="2" t="s">
        <v>83</v>
      </c>
      <c r="AF788" s="2" t="s">
        <v>161</v>
      </c>
      <c r="BE788" s="23" t="str">
        <f t="shared" si="130"/>
        <v>EMF nein</v>
      </c>
      <c r="BF788" s="23" t="str">
        <f t="shared" si="131"/>
        <v/>
      </c>
      <c r="BG788" s="23" t="str">
        <f t="shared" si="132"/>
        <v/>
      </c>
      <c r="BH788" s="23">
        <f t="shared" si="133"/>
        <v>0</v>
      </c>
      <c r="BO788" s="2" t="s">
        <v>3568</v>
      </c>
      <c r="BP788" s="3">
        <v>1</v>
      </c>
      <c r="BQ788" s="2" t="s">
        <v>3569</v>
      </c>
    </row>
    <row r="789" spans="1:70" ht="16.149999999999999" customHeight="1" x14ac:dyDescent="0.25">
      <c r="A789" s="16">
        <v>788</v>
      </c>
      <c r="B789" s="17" t="s">
        <v>135</v>
      </c>
      <c r="C789" s="48" t="s">
        <v>1973</v>
      </c>
      <c r="D789" s="2" t="s">
        <v>137</v>
      </c>
      <c r="E789" s="2" t="s">
        <v>1974</v>
      </c>
      <c r="F789" s="67">
        <v>42552</v>
      </c>
      <c r="G789" s="3">
        <f t="shared" si="127"/>
        <v>7</v>
      </c>
      <c r="H789" s="3">
        <f t="shared" si="128"/>
        <v>2016</v>
      </c>
      <c r="I789" s="19">
        <v>0.46875</v>
      </c>
      <c r="J789" s="20">
        <f t="shared" si="126"/>
        <v>11</v>
      </c>
      <c r="K789" s="5" t="str">
        <f t="shared" si="129"/>
        <v>ja</v>
      </c>
      <c r="L789" s="5" t="s">
        <v>91</v>
      </c>
      <c r="M789" s="6" t="s">
        <v>139</v>
      </c>
      <c r="N789" s="5">
        <v>38</v>
      </c>
      <c r="O789" s="17" t="s">
        <v>75</v>
      </c>
      <c r="P789" s="17" t="s">
        <v>3185</v>
      </c>
      <c r="R789" s="6" t="s">
        <v>77</v>
      </c>
      <c r="T789" s="22"/>
      <c r="U789" s="2" t="s">
        <v>100</v>
      </c>
      <c r="V789" s="2" t="s">
        <v>80</v>
      </c>
      <c r="X789" s="2">
        <v>507</v>
      </c>
      <c r="Y789" s="2" t="s">
        <v>83</v>
      </c>
      <c r="Z789" s="2" t="s">
        <v>82</v>
      </c>
      <c r="AA789" s="2">
        <v>507</v>
      </c>
      <c r="AB789" s="2" t="s">
        <v>81</v>
      </c>
      <c r="AC789" s="2" t="s">
        <v>82</v>
      </c>
      <c r="AD789" s="2">
        <v>507</v>
      </c>
      <c r="AE789" s="2" t="s">
        <v>83</v>
      </c>
      <c r="AF789" s="2" t="s">
        <v>82</v>
      </c>
      <c r="AJ789" s="2">
        <v>133</v>
      </c>
      <c r="AK789" s="73" t="s">
        <v>83</v>
      </c>
      <c r="AL789" s="2" t="s">
        <v>161</v>
      </c>
      <c r="AV789" s="2">
        <v>366</v>
      </c>
      <c r="AW789" s="2" t="s">
        <v>81</v>
      </c>
      <c r="AX789" s="2" t="s">
        <v>161</v>
      </c>
      <c r="AY789" s="2">
        <v>366</v>
      </c>
      <c r="AZ789" s="2" t="s">
        <v>94</v>
      </c>
      <c r="BA789" s="2" t="s">
        <v>161</v>
      </c>
      <c r="BB789" s="2">
        <v>366</v>
      </c>
      <c r="BC789" s="2" t="s">
        <v>81</v>
      </c>
      <c r="BD789" s="2" t="s">
        <v>161</v>
      </c>
      <c r="BE789" s="23" t="str">
        <f t="shared" si="130"/>
        <v>EMF nein</v>
      </c>
      <c r="BF789" s="23" t="str">
        <f t="shared" si="131"/>
        <v/>
      </c>
      <c r="BG789" s="23" t="str">
        <f t="shared" si="132"/>
        <v/>
      </c>
      <c r="BH789" s="23">
        <f t="shared" si="133"/>
        <v>0</v>
      </c>
      <c r="BO789" s="2" t="s">
        <v>3570</v>
      </c>
      <c r="BP789" s="3">
        <v>1</v>
      </c>
      <c r="BQ789" s="2" t="s">
        <v>3571</v>
      </c>
    </row>
    <row r="790" spans="1:70" ht="16.149999999999999" customHeight="1" x14ac:dyDescent="0.25">
      <c r="A790" s="16">
        <v>789</v>
      </c>
      <c r="B790" s="17" t="s">
        <v>135</v>
      </c>
      <c r="C790" s="48" t="s">
        <v>3572</v>
      </c>
      <c r="D790" s="2" t="s">
        <v>206</v>
      </c>
      <c r="E790" s="2" t="s">
        <v>3573</v>
      </c>
      <c r="F790" s="67">
        <v>42552</v>
      </c>
      <c r="G790" s="3">
        <f t="shared" si="127"/>
        <v>7</v>
      </c>
      <c r="H790" s="3">
        <f t="shared" si="128"/>
        <v>2016</v>
      </c>
      <c r="I790" s="19">
        <v>0.46875</v>
      </c>
      <c r="J790" s="20">
        <f t="shared" si="126"/>
        <v>11</v>
      </c>
      <c r="K790" s="5" t="str">
        <f t="shared" si="129"/>
        <v>ja</v>
      </c>
      <c r="L790" s="5" t="s">
        <v>91</v>
      </c>
      <c r="M790" s="6" t="s">
        <v>139</v>
      </c>
      <c r="N790" s="5">
        <v>35</v>
      </c>
      <c r="O790" s="2" t="s">
        <v>140</v>
      </c>
      <c r="P790" s="17" t="s">
        <v>3574</v>
      </c>
      <c r="R790" s="6" t="s">
        <v>77</v>
      </c>
      <c r="T790" s="22"/>
      <c r="U790" s="2" t="s">
        <v>139</v>
      </c>
      <c r="V790" s="2" t="s">
        <v>80</v>
      </c>
      <c r="X790" s="2">
        <v>201</v>
      </c>
      <c r="Y790" s="2" t="s">
        <v>83</v>
      </c>
      <c r="Z790" s="2" t="s">
        <v>82</v>
      </c>
      <c r="AA790" s="2">
        <v>201</v>
      </c>
      <c r="AB790" s="2" t="s">
        <v>81</v>
      </c>
      <c r="AC790" s="2" t="s">
        <v>82</v>
      </c>
      <c r="AD790" s="2">
        <v>201</v>
      </c>
      <c r="AE790" s="2" t="s">
        <v>81</v>
      </c>
      <c r="AF790" s="2" t="s">
        <v>82</v>
      </c>
      <c r="AM790" s="2">
        <v>642</v>
      </c>
      <c r="AN790" s="2" t="s">
        <v>81</v>
      </c>
      <c r="AO790" s="2" t="s">
        <v>168</v>
      </c>
      <c r="BE790" s="23" t="str">
        <f t="shared" si="130"/>
        <v>EMF nein</v>
      </c>
      <c r="BF790" s="23" t="str">
        <f t="shared" si="131"/>
        <v/>
      </c>
      <c r="BG790" s="23" t="str">
        <f t="shared" si="132"/>
        <v/>
      </c>
      <c r="BH790" s="23">
        <f t="shared" si="133"/>
        <v>0</v>
      </c>
      <c r="BO790" s="2" t="s">
        <v>3575</v>
      </c>
      <c r="BP790" s="3">
        <v>1</v>
      </c>
      <c r="BQ790" s="2" t="s">
        <v>3576</v>
      </c>
    </row>
    <row r="791" spans="1:70" ht="16.149999999999999" customHeight="1" x14ac:dyDescent="0.25">
      <c r="A791" s="16">
        <v>790</v>
      </c>
      <c r="B791" s="17" t="s">
        <v>135</v>
      </c>
      <c r="C791" s="48" t="s">
        <v>165</v>
      </c>
      <c r="D791" s="2" t="s">
        <v>158</v>
      </c>
      <c r="E791" s="2" t="s">
        <v>3577</v>
      </c>
      <c r="F791" s="67">
        <v>42557</v>
      </c>
      <c r="G791" s="3">
        <f t="shared" si="127"/>
        <v>7</v>
      </c>
      <c r="H791" s="3">
        <f t="shared" si="128"/>
        <v>2016</v>
      </c>
      <c r="I791" s="19">
        <v>0.45486111111111099</v>
      </c>
      <c r="J791" s="20">
        <f t="shared" si="126"/>
        <v>10</v>
      </c>
      <c r="K791" s="5" t="str">
        <f t="shared" si="129"/>
        <v>ja</v>
      </c>
      <c r="L791" s="5" t="s">
        <v>91</v>
      </c>
      <c r="M791" s="6" t="s">
        <v>10494</v>
      </c>
      <c r="O791" s="17" t="s">
        <v>75</v>
      </c>
      <c r="P791" s="17" t="s">
        <v>3578</v>
      </c>
      <c r="R791" s="6" t="s">
        <v>77</v>
      </c>
      <c r="T791" s="22"/>
      <c r="X791" s="2">
        <v>128</v>
      </c>
      <c r="Y791" s="2" t="s">
        <v>81</v>
      </c>
      <c r="Z791" s="2" t="s">
        <v>161</v>
      </c>
      <c r="AA791" s="2">
        <v>128</v>
      </c>
      <c r="AB791" s="2" t="s">
        <v>81</v>
      </c>
      <c r="AC791" s="2" t="s">
        <v>161</v>
      </c>
      <c r="AD791" s="2">
        <v>128</v>
      </c>
      <c r="AE791" s="2" t="s">
        <v>83</v>
      </c>
      <c r="AF791" s="2" t="s">
        <v>161</v>
      </c>
      <c r="AJ791" s="2">
        <v>502</v>
      </c>
      <c r="AL791" s="2" t="s">
        <v>168</v>
      </c>
      <c r="AM791" s="2">
        <v>502</v>
      </c>
      <c r="AO791" s="2" t="s">
        <v>168</v>
      </c>
      <c r="AP791" s="2">
        <v>502</v>
      </c>
      <c r="AR791" s="2" t="s">
        <v>168</v>
      </c>
      <c r="BE791" s="23" t="str">
        <f t="shared" si="130"/>
        <v>EMF ja</v>
      </c>
      <c r="BF791" s="23">
        <f t="shared" si="131"/>
        <v>5</v>
      </c>
      <c r="BG791" s="23" t="str">
        <f t="shared" si="132"/>
        <v>&lt;100m</v>
      </c>
      <c r="BH791" s="23">
        <f t="shared" si="133"/>
        <v>1</v>
      </c>
      <c r="BI791" s="2" t="s">
        <v>162</v>
      </c>
      <c r="BJ791" s="2">
        <v>5</v>
      </c>
      <c r="BO791" s="2" t="s">
        <v>3579</v>
      </c>
      <c r="BP791" s="3">
        <v>1</v>
      </c>
      <c r="BQ791" s="2" t="s">
        <v>3580</v>
      </c>
    </row>
    <row r="792" spans="1:70" ht="16.149999999999999" customHeight="1" x14ac:dyDescent="0.25">
      <c r="A792" s="16">
        <v>791</v>
      </c>
      <c r="B792" s="17" t="s">
        <v>135</v>
      </c>
      <c r="C792" s="48" t="s">
        <v>3581</v>
      </c>
      <c r="D792" s="2" t="s">
        <v>145</v>
      </c>
      <c r="E792" s="2" t="s">
        <v>3573</v>
      </c>
      <c r="F792" s="67">
        <v>42557</v>
      </c>
      <c r="G792" s="3">
        <f t="shared" si="127"/>
        <v>7</v>
      </c>
      <c r="H792" s="3">
        <f t="shared" si="128"/>
        <v>2016</v>
      </c>
      <c r="I792" s="19">
        <v>0.52777777777777801</v>
      </c>
      <c r="J792" s="20">
        <f t="shared" si="126"/>
        <v>12</v>
      </c>
      <c r="K792" s="5" t="str">
        <f t="shared" si="129"/>
        <v>ja</v>
      </c>
      <c r="L792" s="5" t="s">
        <v>91</v>
      </c>
      <c r="M792" s="6" t="s">
        <v>139</v>
      </c>
      <c r="N792" s="5">
        <v>20</v>
      </c>
      <c r="O792" s="2" t="s">
        <v>140</v>
      </c>
      <c r="P792" s="17" t="s">
        <v>3582</v>
      </c>
      <c r="R792" s="6" t="s">
        <v>77</v>
      </c>
      <c r="S792" s="2" t="s">
        <v>78</v>
      </c>
      <c r="T792" s="22"/>
      <c r="X792" s="2">
        <v>120</v>
      </c>
      <c r="Y792" s="2" t="s">
        <v>94</v>
      </c>
      <c r="Z792" s="2" t="s">
        <v>161</v>
      </c>
      <c r="AA792" s="2" t="s">
        <v>109</v>
      </c>
      <c r="AD792" s="2">
        <v>120</v>
      </c>
      <c r="AE792" s="2" t="s">
        <v>94</v>
      </c>
      <c r="AF792" s="2" t="s">
        <v>161</v>
      </c>
      <c r="BE792" s="23" t="str">
        <f t="shared" si="130"/>
        <v>EMF nein</v>
      </c>
      <c r="BF792" s="23" t="str">
        <f t="shared" si="131"/>
        <v/>
      </c>
      <c r="BG792" s="23" t="str">
        <f t="shared" si="132"/>
        <v/>
      </c>
      <c r="BH792" s="23">
        <f t="shared" si="133"/>
        <v>0</v>
      </c>
      <c r="BO792" s="2" t="s">
        <v>3583</v>
      </c>
      <c r="BP792" s="3">
        <v>1</v>
      </c>
      <c r="BQ792" s="2" t="s">
        <v>3584</v>
      </c>
    </row>
    <row r="793" spans="1:70" ht="16.149999999999999" customHeight="1" x14ac:dyDescent="0.25">
      <c r="A793" s="16">
        <v>792</v>
      </c>
      <c r="B793" s="17" t="s">
        <v>135</v>
      </c>
      <c r="C793" s="48" t="s">
        <v>289</v>
      </c>
      <c r="D793" s="2" t="s">
        <v>290</v>
      </c>
      <c r="E793" s="2" t="s">
        <v>3585</v>
      </c>
      <c r="F793" s="67">
        <v>42562</v>
      </c>
      <c r="G793" s="3">
        <f t="shared" si="127"/>
        <v>7</v>
      </c>
      <c r="H793" s="3">
        <f t="shared" si="128"/>
        <v>2016</v>
      </c>
      <c r="I793" s="19">
        <v>0.32986111111111099</v>
      </c>
      <c r="J793" s="20">
        <f t="shared" si="126"/>
        <v>7</v>
      </c>
      <c r="K793" s="5" t="str">
        <f t="shared" si="129"/>
        <v>ja</v>
      </c>
      <c r="L793" s="5" t="s">
        <v>91</v>
      </c>
      <c r="M793" s="6" t="s">
        <v>354</v>
      </c>
      <c r="O793" s="17" t="s">
        <v>75</v>
      </c>
      <c r="P793" s="17" t="s">
        <v>3586</v>
      </c>
      <c r="R793" s="6" t="s">
        <v>335</v>
      </c>
      <c r="T793" s="22"/>
      <c r="X793" s="2" t="s">
        <v>109</v>
      </c>
      <c r="AA793" s="2" t="s">
        <v>109</v>
      </c>
      <c r="AD793" s="2" t="s">
        <v>109</v>
      </c>
      <c r="BE793" s="23" t="str">
        <f t="shared" si="130"/>
        <v>EMF nein</v>
      </c>
      <c r="BF793" s="23" t="str">
        <f t="shared" si="131"/>
        <v/>
      </c>
      <c r="BG793" s="23" t="str">
        <f t="shared" si="132"/>
        <v/>
      </c>
      <c r="BH793" s="23">
        <f t="shared" si="133"/>
        <v>0</v>
      </c>
      <c r="BO793" s="2" t="s">
        <v>3587</v>
      </c>
      <c r="BP793" s="3">
        <v>1</v>
      </c>
      <c r="BQ793" s="2" t="s">
        <v>3588</v>
      </c>
    </row>
    <row r="794" spans="1:70" ht="16.149999999999999" customHeight="1" x14ac:dyDescent="0.25">
      <c r="A794" s="16">
        <v>793</v>
      </c>
      <c r="B794" s="17" t="s">
        <v>135</v>
      </c>
      <c r="C794" s="48" t="s">
        <v>289</v>
      </c>
      <c r="D794" s="2" t="s">
        <v>290</v>
      </c>
      <c r="E794" s="2" t="s">
        <v>3589</v>
      </c>
      <c r="F794" s="67">
        <v>42829</v>
      </c>
      <c r="G794" s="3">
        <f t="shared" si="127"/>
        <v>4</v>
      </c>
      <c r="H794" s="3">
        <f t="shared" si="128"/>
        <v>2017</v>
      </c>
      <c r="I794" s="19">
        <v>0.60416666666666696</v>
      </c>
      <c r="J794" s="20">
        <f t="shared" si="126"/>
        <v>14</v>
      </c>
      <c r="K794" s="5" t="str">
        <f t="shared" si="129"/>
        <v>ja</v>
      </c>
      <c r="L794" s="5" t="s">
        <v>91</v>
      </c>
      <c r="M794" s="6" t="s">
        <v>139</v>
      </c>
      <c r="O794" s="17" t="s">
        <v>75</v>
      </c>
      <c r="P794" s="17" t="s">
        <v>3590</v>
      </c>
      <c r="R794" s="6" t="s">
        <v>77</v>
      </c>
      <c r="T794" s="22"/>
      <c r="U794" s="2" t="s">
        <v>115</v>
      </c>
      <c r="V794" s="2" t="s">
        <v>202</v>
      </c>
      <c r="X794" s="2">
        <v>350</v>
      </c>
      <c r="Z794" s="2" t="s">
        <v>161</v>
      </c>
      <c r="AA794" s="2">
        <v>350</v>
      </c>
      <c r="AC794" s="2" t="s">
        <v>161</v>
      </c>
      <c r="AD794" s="2">
        <v>350</v>
      </c>
      <c r="AF794" s="2" t="s">
        <v>161</v>
      </c>
      <c r="AO794" s="2" t="s">
        <v>161</v>
      </c>
      <c r="AV794" s="2">
        <v>320</v>
      </c>
      <c r="AW794" s="2" t="s">
        <v>81</v>
      </c>
      <c r="AX794" s="2" t="s">
        <v>168</v>
      </c>
      <c r="BB794" s="2">
        <v>320</v>
      </c>
      <c r="BC794" s="2" t="s">
        <v>81</v>
      </c>
      <c r="BD794" s="2" t="s">
        <v>168</v>
      </c>
      <c r="BE794" s="23" t="str">
        <f t="shared" si="130"/>
        <v>EMF ja</v>
      </c>
      <c r="BF794" s="23">
        <f t="shared" si="131"/>
        <v>110</v>
      </c>
      <c r="BG794" s="23" t="str">
        <f t="shared" si="132"/>
        <v>100-499m</v>
      </c>
      <c r="BH794" s="23">
        <f t="shared" si="133"/>
        <v>1</v>
      </c>
      <c r="BI794" s="2" t="s">
        <v>162</v>
      </c>
      <c r="BJ794" s="2">
        <v>110</v>
      </c>
      <c r="BO794" s="2" t="s">
        <v>3591</v>
      </c>
      <c r="BP794" s="3">
        <v>1</v>
      </c>
      <c r="BQ794" s="2" t="s">
        <v>3592</v>
      </c>
    </row>
    <row r="795" spans="1:70" ht="16.149999999999999" customHeight="1" x14ac:dyDescent="0.25">
      <c r="A795" s="16">
        <v>794</v>
      </c>
      <c r="B795" s="17" t="s">
        <v>135</v>
      </c>
      <c r="C795" s="48" t="s">
        <v>289</v>
      </c>
      <c r="D795" s="2" t="s">
        <v>290</v>
      </c>
      <c r="E795" s="2" t="s">
        <v>3593</v>
      </c>
      <c r="F795" s="67">
        <v>42804</v>
      </c>
      <c r="G795" s="3">
        <f t="shared" si="127"/>
        <v>3</v>
      </c>
      <c r="H795" s="3">
        <f t="shared" si="128"/>
        <v>2017</v>
      </c>
      <c r="I795" s="19">
        <v>0.37152777777777801</v>
      </c>
      <c r="J795" s="20">
        <f t="shared" si="126"/>
        <v>8</v>
      </c>
      <c r="K795" s="5" t="str">
        <f t="shared" si="129"/>
        <v>ja</v>
      </c>
      <c r="L795" s="5" t="s">
        <v>91</v>
      </c>
      <c r="M795" s="6" t="s">
        <v>139</v>
      </c>
      <c r="O795" s="17" t="s">
        <v>75</v>
      </c>
      <c r="P795" s="17" t="s">
        <v>3594</v>
      </c>
      <c r="R795" s="6" t="s">
        <v>77</v>
      </c>
      <c r="S795" s="2" t="s">
        <v>3595</v>
      </c>
      <c r="T795" s="22"/>
      <c r="U795" s="2" t="s">
        <v>115</v>
      </c>
      <c r="V795" s="2" t="s">
        <v>79</v>
      </c>
      <c r="X795" s="2">
        <v>121</v>
      </c>
      <c r="Y795" s="2" t="s">
        <v>83</v>
      </c>
      <c r="Z795" s="2" t="s">
        <v>168</v>
      </c>
      <c r="AA795" s="2">
        <v>121</v>
      </c>
      <c r="AB795" s="2" t="s">
        <v>81</v>
      </c>
      <c r="AC795" s="2" t="s">
        <v>168</v>
      </c>
      <c r="AD795" s="2">
        <v>121</v>
      </c>
      <c r="AE795" s="2" t="s">
        <v>83</v>
      </c>
      <c r="AF795" s="2" t="s">
        <v>168</v>
      </c>
      <c r="BE795" s="23" t="str">
        <f t="shared" si="130"/>
        <v>EMF nein</v>
      </c>
      <c r="BF795" s="23" t="str">
        <f t="shared" si="131"/>
        <v/>
      </c>
      <c r="BG795" s="23" t="str">
        <f t="shared" si="132"/>
        <v/>
      </c>
      <c r="BH795" s="23">
        <f t="shared" si="133"/>
        <v>0</v>
      </c>
      <c r="BO795" s="2" t="s">
        <v>3596</v>
      </c>
      <c r="BP795" s="3">
        <v>1</v>
      </c>
      <c r="BQ795" s="2" t="s">
        <v>3597</v>
      </c>
    </row>
    <row r="796" spans="1:70" ht="16.149999999999999" customHeight="1" x14ac:dyDescent="0.25">
      <c r="A796" s="16">
        <v>795</v>
      </c>
      <c r="B796" s="17" t="s">
        <v>211</v>
      </c>
      <c r="C796" s="48" t="s">
        <v>842</v>
      </c>
      <c r="D796" s="2" t="s">
        <v>137</v>
      </c>
      <c r="E796" s="2" t="s">
        <v>3598</v>
      </c>
      <c r="F796" s="67">
        <v>42423</v>
      </c>
      <c r="G796" s="3">
        <f t="shared" si="127"/>
        <v>2</v>
      </c>
      <c r="H796" s="3">
        <f t="shared" si="128"/>
        <v>2016</v>
      </c>
      <c r="I796" s="19">
        <v>0.47916666666666702</v>
      </c>
      <c r="J796" s="20">
        <f t="shared" si="126"/>
        <v>11</v>
      </c>
      <c r="K796" s="5" t="str">
        <f t="shared" si="129"/>
        <v>ja</v>
      </c>
      <c r="L796" s="5" t="s">
        <v>91</v>
      </c>
      <c r="M796" s="6" t="s">
        <v>74</v>
      </c>
      <c r="N796" s="5">
        <v>58</v>
      </c>
      <c r="O796" s="2" t="s">
        <v>75</v>
      </c>
      <c r="P796" s="17" t="s">
        <v>3599</v>
      </c>
      <c r="R796" s="6" t="s">
        <v>3600</v>
      </c>
      <c r="T796" s="22"/>
      <c r="V796" s="2" t="s">
        <v>80</v>
      </c>
      <c r="X796" s="2" t="s">
        <v>109</v>
      </c>
      <c r="Y796" s="2" t="s">
        <v>109</v>
      </c>
      <c r="Z796" s="2" t="s">
        <v>109</v>
      </c>
      <c r="AA796" s="2">
        <v>209</v>
      </c>
      <c r="AB796" s="2" t="s">
        <v>81</v>
      </c>
      <c r="AC796" s="2" t="s">
        <v>82</v>
      </c>
      <c r="BE796" s="23" t="str">
        <f t="shared" si="130"/>
        <v>EMF ja</v>
      </c>
      <c r="BF796" s="23">
        <f t="shared" si="131"/>
        <v>150</v>
      </c>
      <c r="BG796" s="23" t="str">
        <f t="shared" si="132"/>
        <v>100-499m</v>
      </c>
      <c r="BH796" s="23">
        <f t="shared" si="133"/>
        <v>3</v>
      </c>
      <c r="BI796" s="2" t="s">
        <v>162</v>
      </c>
      <c r="BJ796" s="2">
        <v>530</v>
      </c>
      <c r="BK796" s="2" t="s">
        <v>162</v>
      </c>
      <c r="BL796" s="2">
        <v>600</v>
      </c>
      <c r="BM796" s="2" t="s">
        <v>162</v>
      </c>
      <c r="BN796" s="2">
        <v>150</v>
      </c>
      <c r="BO796" s="2" t="s">
        <v>3601</v>
      </c>
      <c r="BP796" s="3">
        <v>1</v>
      </c>
      <c r="BQ796" s="2" t="s">
        <v>3602</v>
      </c>
    </row>
    <row r="797" spans="1:70" ht="16.149999999999999" customHeight="1" x14ac:dyDescent="0.25">
      <c r="A797" s="16">
        <v>796</v>
      </c>
      <c r="B797" s="17" t="s">
        <v>135</v>
      </c>
      <c r="C797" s="48" t="s">
        <v>3836</v>
      </c>
      <c r="D797" s="2" t="s">
        <v>264</v>
      </c>
      <c r="E797" s="2" t="s">
        <v>3603</v>
      </c>
      <c r="F797" s="67">
        <v>42569</v>
      </c>
      <c r="G797" s="3">
        <f t="shared" si="127"/>
        <v>7</v>
      </c>
      <c r="H797" s="3">
        <f t="shared" si="128"/>
        <v>2016</v>
      </c>
      <c r="I797" s="19">
        <v>0.62152777777777801</v>
      </c>
      <c r="J797" s="20">
        <f t="shared" si="126"/>
        <v>14</v>
      </c>
      <c r="K797" s="5" t="str">
        <f t="shared" si="129"/>
        <v>ja</v>
      </c>
      <c r="L797" s="5" t="s">
        <v>91</v>
      </c>
      <c r="M797" s="6" t="s">
        <v>139</v>
      </c>
      <c r="N797" s="5">
        <v>44</v>
      </c>
      <c r="O797" s="2" t="s">
        <v>140</v>
      </c>
      <c r="P797" s="17" t="s">
        <v>3604</v>
      </c>
      <c r="R797" s="6" t="s">
        <v>77</v>
      </c>
      <c r="T797" s="22"/>
      <c r="U797" s="2" t="s">
        <v>139</v>
      </c>
      <c r="V797" s="2" t="s">
        <v>80</v>
      </c>
      <c r="X797" s="2">
        <v>303</v>
      </c>
      <c r="Y797" s="2" t="s">
        <v>81</v>
      </c>
      <c r="Z797" s="2" t="s">
        <v>161</v>
      </c>
      <c r="AD797" s="2">
        <v>303</v>
      </c>
      <c r="AE797" s="2" t="s">
        <v>81</v>
      </c>
      <c r="AF797" s="2" t="s">
        <v>161</v>
      </c>
      <c r="AJ797" s="2">
        <v>400</v>
      </c>
      <c r="AL797" s="2" t="s">
        <v>82</v>
      </c>
      <c r="AM797" s="2">
        <v>400</v>
      </c>
      <c r="AO797" s="2" t="s">
        <v>82</v>
      </c>
      <c r="AP797" s="2" t="s">
        <v>109</v>
      </c>
      <c r="AV797" s="2">
        <v>450</v>
      </c>
      <c r="AX797" s="2" t="s">
        <v>168</v>
      </c>
      <c r="AY797" s="2">
        <v>450</v>
      </c>
      <c r="BA797" s="2" t="s">
        <v>168</v>
      </c>
      <c r="BB797" s="2">
        <v>450</v>
      </c>
      <c r="BD797" s="2" t="s">
        <v>168</v>
      </c>
      <c r="BE797" s="23" t="str">
        <f t="shared" si="130"/>
        <v>EMF ja</v>
      </c>
      <c r="BF797" s="23">
        <f t="shared" si="131"/>
        <v>30</v>
      </c>
      <c r="BG797" s="23" t="str">
        <f t="shared" si="132"/>
        <v>&lt;100m</v>
      </c>
      <c r="BH797" s="23">
        <f t="shared" si="133"/>
        <v>1</v>
      </c>
      <c r="BI797" s="2" t="s">
        <v>110</v>
      </c>
      <c r="BJ797" s="2">
        <v>30</v>
      </c>
      <c r="BO797" s="2" t="s">
        <v>3605</v>
      </c>
      <c r="BP797" s="3">
        <v>1</v>
      </c>
      <c r="BQ797" s="2" t="s">
        <v>3606</v>
      </c>
    </row>
    <row r="798" spans="1:70" ht="16.149999999999999" customHeight="1" x14ac:dyDescent="0.25">
      <c r="A798" s="16">
        <v>797</v>
      </c>
      <c r="B798" s="17" t="s">
        <v>135</v>
      </c>
      <c r="C798" s="403" t="s">
        <v>3607</v>
      </c>
      <c r="D798" s="2" t="s">
        <v>151</v>
      </c>
      <c r="E798" s="2" t="s">
        <v>3608</v>
      </c>
      <c r="F798" s="67">
        <v>42569</v>
      </c>
      <c r="G798" s="3">
        <f t="shared" si="127"/>
        <v>7</v>
      </c>
      <c r="H798" s="3">
        <f t="shared" si="128"/>
        <v>2016</v>
      </c>
      <c r="I798" s="19">
        <v>0.82638888888888895</v>
      </c>
      <c r="J798" s="20">
        <f t="shared" si="126"/>
        <v>19</v>
      </c>
      <c r="K798" s="5" t="str">
        <f t="shared" si="129"/>
        <v>ja</v>
      </c>
      <c r="L798" s="5" t="s">
        <v>91</v>
      </c>
      <c r="M798" s="6" t="s">
        <v>10494</v>
      </c>
      <c r="N798" s="5">
        <v>59</v>
      </c>
      <c r="O798" s="2" t="s">
        <v>3609</v>
      </c>
      <c r="P798" s="17" t="s">
        <v>3610</v>
      </c>
      <c r="R798" s="6" t="s">
        <v>77</v>
      </c>
      <c r="T798" s="22"/>
      <c r="V798" s="2" t="s">
        <v>80</v>
      </c>
      <c r="X798" s="2">
        <v>300</v>
      </c>
      <c r="Y798" s="2" t="s">
        <v>81</v>
      </c>
      <c r="Z798" s="2" t="s">
        <v>84</v>
      </c>
      <c r="AA798" s="2">
        <v>300</v>
      </c>
      <c r="AB798" s="2" t="s">
        <v>81</v>
      </c>
      <c r="AC798" s="2" t="s">
        <v>84</v>
      </c>
      <c r="AD798" s="2">
        <v>300</v>
      </c>
      <c r="AE798" s="2" t="s">
        <v>81</v>
      </c>
      <c r="AF798" s="2" t="s">
        <v>84</v>
      </c>
      <c r="BE798" s="23" t="str">
        <f t="shared" si="130"/>
        <v>EMF nein</v>
      </c>
      <c r="BF798" s="23" t="str">
        <f t="shared" si="131"/>
        <v/>
      </c>
      <c r="BG798" s="23" t="str">
        <f t="shared" si="132"/>
        <v/>
      </c>
      <c r="BH798" s="23">
        <f t="shared" si="133"/>
        <v>0</v>
      </c>
      <c r="BP798" s="3">
        <v>1</v>
      </c>
      <c r="BQ798" s="2" t="s">
        <v>3611</v>
      </c>
    </row>
    <row r="799" spans="1:70" ht="16.149999999999999" customHeight="1" x14ac:dyDescent="0.25">
      <c r="A799" s="16">
        <v>798</v>
      </c>
      <c r="B799" s="17" t="s">
        <v>135</v>
      </c>
      <c r="C799" s="48" t="s">
        <v>770</v>
      </c>
      <c r="D799" s="2" t="s">
        <v>371</v>
      </c>
      <c r="E799" s="2" t="s">
        <v>314</v>
      </c>
      <c r="F799" s="67">
        <v>42572</v>
      </c>
      <c r="G799" s="3">
        <f t="shared" si="127"/>
        <v>7</v>
      </c>
      <c r="H799" s="3">
        <f t="shared" si="128"/>
        <v>2016</v>
      </c>
      <c r="I799" s="19">
        <v>0.6875</v>
      </c>
      <c r="J799" s="20">
        <f t="shared" si="126"/>
        <v>16</v>
      </c>
      <c r="K799" s="5" t="str">
        <f t="shared" si="129"/>
        <v>ja</v>
      </c>
      <c r="L799" s="5" t="s">
        <v>91</v>
      </c>
      <c r="M799" s="6" t="s">
        <v>139</v>
      </c>
      <c r="N799" s="5">
        <v>42</v>
      </c>
      <c r="O799" s="17" t="s">
        <v>75</v>
      </c>
      <c r="P799" s="17" t="s">
        <v>3612</v>
      </c>
      <c r="T799" s="22"/>
      <c r="U799" s="2" t="s">
        <v>208</v>
      </c>
      <c r="V799" s="2" t="s">
        <v>80</v>
      </c>
      <c r="X799" s="2">
        <v>219</v>
      </c>
      <c r="Y799" s="2" t="s">
        <v>81</v>
      </c>
      <c r="Z799" s="2" t="s">
        <v>168</v>
      </c>
      <c r="AA799" s="2">
        <v>219</v>
      </c>
      <c r="AB799" s="2" t="s">
        <v>81</v>
      </c>
      <c r="AC799" s="2" t="s">
        <v>168</v>
      </c>
      <c r="AD799" s="2">
        <v>219</v>
      </c>
      <c r="AE799" s="2" t="s">
        <v>81</v>
      </c>
      <c r="AF799" s="2" t="s">
        <v>168</v>
      </c>
      <c r="BE799" s="23" t="str">
        <f t="shared" si="130"/>
        <v>EMF nein</v>
      </c>
      <c r="BF799" s="23" t="str">
        <f t="shared" si="131"/>
        <v/>
      </c>
      <c r="BG799" s="23" t="str">
        <f t="shared" si="132"/>
        <v/>
      </c>
      <c r="BH799" s="23">
        <f t="shared" si="133"/>
        <v>0</v>
      </c>
      <c r="BO799" s="2" t="s">
        <v>3613</v>
      </c>
      <c r="BP799" s="3">
        <v>1</v>
      </c>
      <c r="BQ799" s="2" t="s">
        <v>3614</v>
      </c>
    </row>
    <row r="800" spans="1:70" ht="16.149999999999999" customHeight="1" x14ac:dyDescent="0.25">
      <c r="A800" s="16">
        <v>799</v>
      </c>
      <c r="B800" s="17" t="s">
        <v>211</v>
      </c>
      <c r="C800" s="48" t="s">
        <v>3615</v>
      </c>
      <c r="D800" s="2" t="s">
        <v>89</v>
      </c>
      <c r="E800" s="2" t="s">
        <v>3616</v>
      </c>
      <c r="F800" s="67">
        <v>43092</v>
      </c>
      <c r="G800" s="3">
        <f t="shared" si="127"/>
        <v>12</v>
      </c>
      <c r="H800" s="3">
        <f t="shared" si="128"/>
        <v>2017</v>
      </c>
      <c r="I800" s="19">
        <v>0.44791666666666702</v>
      </c>
      <c r="J800" s="20">
        <f t="shared" si="126"/>
        <v>10</v>
      </c>
      <c r="K800" s="5" t="str">
        <f t="shared" si="129"/>
        <v>ja</v>
      </c>
      <c r="L800" s="5" t="s">
        <v>91</v>
      </c>
      <c r="M800" s="6" t="s">
        <v>74</v>
      </c>
      <c r="N800" s="5">
        <v>59</v>
      </c>
      <c r="O800" s="17" t="s">
        <v>126</v>
      </c>
      <c r="P800" s="17" t="s">
        <v>3617</v>
      </c>
      <c r="R800" s="6" t="s">
        <v>77</v>
      </c>
      <c r="T800" s="22" t="s">
        <v>79</v>
      </c>
      <c r="X800" s="2">
        <v>288</v>
      </c>
      <c r="Y800" s="2" t="s">
        <v>81</v>
      </c>
      <c r="Z800" s="2" t="s">
        <v>168</v>
      </c>
      <c r="AA800" s="2">
        <v>288</v>
      </c>
      <c r="AB800" s="2" t="s">
        <v>94</v>
      </c>
      <c r="AC800" s="2" t="s">
        <v>168</v>
      </c>
      <c r="AD800" s="2">
        <v>288</v>
      </c>
      <c r="AE800" s="2" t="s">
        <v>81</v>
      </c>
      <c r="AF800" s="2" t="s">
        <v>168</v>
      </c>
      <c r="BE800" s="23" t="str">
        <f t="shared" si="130"/>
        <v>EMF ja</v>
      </c>
      <c r="BF800" s="23">
        <f t="shared" si="131"/>
        <v>30</v>
      </c>
      <c r="BG800" s="23" t="str">
        <f t="shared" si="132"/>
        <v>&lt;100m</v>
      </c>
      <c r="BH800" s="23">
        <f t="shared" si="133"/>
        <v>2</v>
      </c>
      <c r="BI800" s="2" t="s">
        <v>162</v>
      </c>
      <c r="BJ800" s="2">
        <v>600</v>
      </c>
      <c r="BK800" s="2" t="s">
        <v>162</v>
      </c>
      <c r="BL800" s="2">
        <v>30</v>
      </c>
      <c r="BO800" s="2" t="s">
        <v>3618</v>
      </c>
      <c r="BP800" s="3">
        <v>1</v>
      </c>
      <c r="BQ800" s="2" t="s">
        <v>3619</v>
      </c>
    </row>
    <row r="801" spans="1:69" ht="16.149999999999999" customHeight="1" x14ac:dyDescent="0.25">
      <c r="A801" s="16">
        <v>800</v>
      </c>
      <c r="B801" s="17" t="s">
        <v>211</v>
      </c>
      <c r="C801" s="48" t="s">
        <v>3620</v>
      </c>
      <c r="D801" s="2" t="s">
        <v>206</v>
      </c>
      <c r="E801" s="2" t="s">
        <v>3621</v>
      </c>
      <c r="F801" s="67">
        <v>43091</v>
      </c>
      <c r="G801" s="3">
        <f t="shared" si="127"/>
        <v>12</v>
      </c>
      <c r="H801" s="3">
        <f t="shared" si="128"/>
        <v>2017</v>
      </c>
      <c r="I801" s="19">
        <v>0.4375</v>
      </c>
      <c r="J801" s="20">
        <f t="shared" si="126"/>
        <v>10</v>
      </c>
      <c r="K801" s="5" t="str">
        <f t="shared" si="129"/>
        <v>ja</v>
      </c>
      <c r="L801" s="21" t="s">
        <v>73</v>
      </c>
      <c r="M801" s="6" t="s">
        <v>74</v>
      </c>
      <c r="N801" s="5">
        <v>56</v>
      </c>
      <c r="O801" s="2" t="s">
        <v>140</v>
      </c>
      <c r="P801" s="17" t="s">
        <v>3622</v>
      </c>
      <c r="R801" s="6" t="s">
        <v>77</v>
      </c>
      <c r="S801" s="2" t="s">
        <v>78</v>
      </c>
      <c r="T801" s="22" t="s">
        <v>79</v>
      </c>
      <c r="U801" s="2" t="s">
        <v>74</v>
      </c>
      <c r="V801" s="2" t="s">
        <v>202</v>
      </c>
      <c r="X801" s="2">
        <v>366</v>
      </c>
      <c r="Y801" s="2" t="s">
        <v>83</v>
      </c>
      <c r="Z801" s="2" t="s">
        <v>82</v>
      </c>
      <c r="AA801" s="2">
        <v>366</v>
      </c>
      <c r="AB801" s="2" t="s">
        <v>83</v>
      </c>
      <c r="AC801" s="2" t="s">
        <v>82</v>
      </c>
      <c r="AD801" s="2">
        <v>366</v>
      </c>
      <c r="AE801" s="2" t="s">
        <v>83</v>
      </c>
      <c r="AF801" s="2" t="s">
        <v>82</v>
      </c>
      <c r="BE801" s="23" t="str">
        <f t="shared" si="130"/>
        <v>EMF ja</v>
      </c>
      <c r="BF801" s="23">
        <f t="shared" si="131"/>
        <v>65</v>
      </c>
      <c r="BG801" s="23" t="str">
        <f t="shared" si="132"/>
        <v>&lt;100m</v>
      </c>
      <c r="BH801" s="23">
        <f t="shared" si="133"/>
        <v>1</v>
      </c>
      <c r="BI801" s="2" t="s">
        <v>110</v>
      </c>
      <c r="BJ801" s="2">
        <v>65</v>
      </c>
      <c r="BO801" s="2" t="s">
        <v>3623</v>
      </c>
      <c r="BP801" s="3">
        <v>1</v>
      </c>
      <c r="BQ801" s="2" t="s">
        <v>3624</v>
      </c>
    </row>
    <row r="802" spans="1:69" ht="16.149999999999999" customHeight="1" x14ac:dyDescent="0.25">
      <c r="A802" s="16">
        <v>801</v>
      </c>
      <c r="B802" s="17" t="s">
        <v>135</v>
      </c>
      <c r="C802" s="48" t="s">
        <v>3625</v>
      </c>
      <c r="D802" s="2" t="s">
        <v>192</v>
      </c>
      <c r="E802" s="2" t="s">
        <v>3626</v>
      </c>
      <c r="F802" s="67">
        <v>39895</v>
      </c>
      <c r="G802" s="3">
        <f t="shared" si="127"/>
        <v>3</v>
      </c>
      <c r="H802" s="3">
        <f t="shared" si="128"/>
        <v>2009</v>
      </c>
      <c r="I802" s="19">
        <v>0.38541666666666702</v>
      </c>
      <c r="J802" s="20">
        <f t="shared" ref="J802:J865" si="134">IF(I802&lt;&gt;"",HOUR(I802),"")</f>
        <v>9</v>
      </c>
      <c r="K802" s="5" t="str">
        <f t="shared" si="129"/>
        <v>ja</v>
      </c>
      <c r="L802" s="5" t="s">
        <v>91</v>
      </c>
      <c r="M802" s="6" t="s">
        <v>139</v>
      </c>
      <c r="N802" s="5">
        <v>48</v>
      </c>
      <c r="O802" s="6" t="s">
        <v>101</v>
      </c>
      <c r="P802" s="17" t="s">
        <v>3627</v>
      </c>
      <c r="R802" s="6" t="s">
        <v>77</v>
      </c>
      <c r="T802" s="22" t="s">
        <v>79</v>
      </c>
      <c r="U802" s="2" t="s">
        <v>74</v>
      </c>
      <c r="V802" s="2" t="s">
        <v>202</v>
      </c>
      <c r="X802" s="2">
        <v>130</v>
      </c>
      <c r="Y802" s="2" t="s">
        <v>94</v>
      </c>
      <c r="Z802" s="2" t="s">
        <v>84</v>
      </c>
      <c r="AA802" s="2">
        <v>130</v>
      </c>
      <c r="AB802" s="2" t="s">
        <v>94</v>
      </c>
      <c r="AC802" s="2" t="s">
        <v>84</v>
      </c>
      <c r="AD802" s="2">
        <v>130</v>
      </c>
      <c r="AE802" s="2" t="s">
        <v>94</v>
      </c>
      <c r="AF802" s="2" t="s">
        <v>84</v>
      </c>
      <c r="AJ802" s="392">
        <v>130</v>
      </c>
      <c r="AK802" s="392" t="s">
        <v>94</v>
      </c>
      <c r="AL802" s="392" t="s">
        <v>84</v>
      </c>
      <c r="AM802" s="392">
        <v>130</v>
      </c>
      <c r="AN802" s="392" t="s">
        <v>94</v>
      </c>
      <c r="AO802" s="392" t="s">
        <v>84</v>
      </c>
      <c r="AP802" s="392">
        <v>130</v>
      </c>
      <c r="AQ802" s="392" t="s">
        <v>94</v>
      </c>
      <c r="AR802" s="392" t="s">
        <v>84</v>
      </c>
      <c r="AV802" s="392">
        <v>130</v>
      </c>
      <c r="AW802" s="392" t="s">
        <v>94</v>
      </c>
      <c r="AX802" s="392" t="s">
        <v>84</v>
      </c>
      <c r="AY802" s="392">
        <v>130</v>
      </c>
      <c r="AZ802" s="392" t="s">
        <v>94</v>
      </c>
      <c r="BA802" s="392" t="s">
        <v>84</v>
      </c>
      <c r="BB802" s="392">
        <v>130</v>
      </c>
      <c r="BC802" s="392" t="s">
        <v>94</v>
      </c>
      <c r="BD802" s="392" t="s">
        <v>84</v>
      </c>
      <c r="BE802" s="23" t="str">
        <f t="shared" si="130"/>
        <v>EMF nein</v>
      </c>
      <c r="BF802" s="23" t="str">
        <f t="shared" si="131"/>
        <v/>
      </c>
      <c r="BG802" s="23" t="str">
        <f t="shared" si="132"/>
        <v/>
      </c>
      <c r="BH802" s="23">
        <f t="shared" si="133"/>
        <v>0</v>
      </c>
      <c r="BO802" s="2" t="s">
        <v>3628</v>
      </c>
      <c r="BP802" s="3">
        <v>1</v>
      </c>
      <c r="BQ802" s="2" t="s">
        <v>3629</v>
      </c>
    </row>
    <row r="803" spans="1:69" ht="16.149999999999999" customHeight="1" x14ac:dyDescent="0.25">
      <c r="A803" s="16">
        <v>802</v>
      </c>
      <c r="B803" s="17" t="s">
        <v>135</v>
      </c>
      <c r="C803" s="48" t="s">
        <v>3630</v>
      </c>
      <c r="D803" s="2" t="s">
        <v>192</v>
      </c>
      <c r="E803" s="2" t="s">
        <v>3631</v>
      </c>
      <c r="F803" s="67">
        <v>42548</v>
      </c>
      <c r="G803" s="3">
        <f t="shared" si="127"/>
        <v>6</v>
      </c>
      <c r="H803" s="3">
        <f t="shared" si="128"/>
        <v>2016</v>
      </c>
      <c r="I803" s="19">
        <v>0.50347222222222199</v>
      </c>
      <c r="J803" s="20">
        <f t="shared" si="134"/>
        <v>12</v>
      </c>
      <c r="K803" s="5" t="str">
        <f t="shared" si="129"/>
        <v>ja</v>
      </c>
      <c r="L803" s="5" t="s">
        <v>91</v>
      </c>
      <c r="M803" s="6" t="s">
        <v>139</v>
      </c>
      <c r="N803" s="5">
        <v>50</v>
      </c>
      <c r="O803" s="2" t="s">
        <v>140</v>
      </c>
      <c r="P803" s="17" t="s">
        <v>224</v>
      </c>
      <c r="R803" s="6" t="s">
        <v>77</v>
      </c>
      <c r="S803" s="2" t="s">
        <v>78</v>
      </c>
      <c r="T803" s="22" t="s">
        <v>79</v>
      </c>
      <c r="U803" s="2" t="s">
        <v>74</v>
      </c>
      <c r="V803" s="2" t="s">
        <v>108</v>
      </c>
      <c r="X803" s="2">
        <v>150</v>
      </c>
      <c r="Y803" s="2" t="s">
        <v>83</v>
      </c>
      <c r="Z803" s="2" t="s">
        <v>168</v>
      </c>
      <c r="AA803" s="2">
        <v>150</v>
      </c>
      <c r="AB803" s="2" t="s">
        <v>81</v>
      </c>
      <c r="AC803" s="2" t="s">
        <v>168</v>
      </c>
      <c r="AD803" s="2">
        <v>150</v>
      </c>
      <c r="AE803" s="2" t="s">
        <v>81</v>
      </c>
      <c r="AF803" s="2" t="s">
        <v>168</v>
      </c>
      <c r="BE803" s="23" t="str">
        <f t="shared" si="130"/>
        <v>EMF nein</v>
      </c>
      <c r="BF803" s="23" t="str">
        <f t="shared" si="131"/>
        <v/>
      </c>
      <c r="BG803" s="23" t="str">
        <f t="shared" si="132"/>
        <v/>
      </c>
      <c r="BH803" s="23">
        <f t="shared" si="133"/>
        <v>0</v>
      </c>
      <c r="BO803" s="65" t="s">
        <v>3632</v>
      </c>
      <c r="BP803" s="3">
        <v>1</v>
      </c>
      <c r="BQ803" s="2" t="s">
        <v>3633</v>
      </c>
    </row>
    <row r="804" spans="1:69" ht="16.149999999999999" customHeight="1" x14ac:dyDescent="0.25">
      <c r="A804" s="16">
        <v>803</v>
      </c>
      <c r="B804" s="17" t="s">
        <v>135</v>
      </c>
      <c r="C804" s="48" t="s">
        <v>2653</v>
      </c>
      <c r="D804" s="2" t="s">
        <v>98</v>
      </c>
      <c r="E804" s="2" t="s">
        <v>3634</v>
      </c>
      <c r="F804" s="67">
        <v>42627</v>
      </c>
      <c r="G804" s="3">
        <f t="shared" si="127"/>
        <v>9</v>
      </c>
      <c r="H804" s="3">
        <f t="shared" si="128"/>
        <v>2016</v>
      </c>
      <c r="I804" s="19">
        <v>0.69097222222222199</v>
      </c>
      <c r="J804" s="20">
        <f t="shared" si="134"/>
        <v>16</v>
      </c>
      <c r="K804" s="5" t="str">
        <f t="shared" si="129"/>
        <v>ja</v>
      </c>
      <c r="L804" s="5" t="s">
        <v>91</v>
      </c>
      <c r="M804" s="6" t="s">
        <v>354</v>
      </c>
      <c r="O804" s="17" t="s">
        <v>75</v>
      </c>
      <c r="P804" s="17" t="s">
        <v>3635</v>
      </c>
      <c r="Q804" s="6" t="s">
        <v>186</v>
      </c>
      <c r="R804" s="6" t="s">
        <v>77</v>
      </c>
      <c r="T804" s="22"/>
      <c r="U804" s="2" t="s">
        <v>74</v>
      </c>
      <c r="X804" s="2">
        <v>107</v>
      </c>
      <c r="Y804" s="2" t="s">
        <v>83</v>
      </c>
      <c r="Z804" s="2" t="s">
        <v>84</v>
      </c>
      <c r="AA804" s="2">
        <v>107</v>
      </c>
      <c r="AB804" s="2" t="s">
        <v>81</v>
      </c>
      <c r="AC804" s="2" t="s">
        <v>84</v>
      </c>
      <c r="AD804" s="2">
        <v>107</v>
      </c>
      <c r="AE804" s="2" t="s">
        <v>83</v>
      </c>
      <c r="AF804" s="2" t="s">
        <v>84</v>
      </c>
      <c r="AJ804" s="2">
        <v>63</v>
      </c>
      <c r="AK804" s="2" t="s">
        <v>81</v>
      </c>
      <c r="AL804" s="2" t="s">
        <v>82</v>
      </c>
      <c r="AM804" s="2">
        <v>63</v>
      </c>
      <c r="AN804" s="2" t="s">
        <v>81</v>
      </c>
      <c r="AO804" s="2" t="s">
        <v>82</v>
      </c>
      <c r="AP804" s="2">
        <v>63</v>
      </c>
      <c r="AQ804" s="2" t="s">
        <v>81</v>
      </c>
      <c r="AR804" s="2" t="s">
        <v>82</v>
      </c>
      <c r="AV804" s="2">
        <v>65</v>
      </c>
      <c r="AW804" s="2" t="s">
        <v>83</v>
      </c>
      <c r="AX804" s="2" t="s">
        <v>161</v>
      </c>
      <c r="AY804" s="2">
        <v>65</v>
      </c>
      <c r="AZ804" s="2" t="s">
        <v>94</v>
      </c>
      <c r="BA804" s="2" t="s">
        <v>161</v>
      </c>
      <c r="BE804" s="23" t="str">
        <f t="shared" si="130"/>
        <v>EMF nein</v>
      </c>
      <c r="BF804" s="23" t="str">
        <f t="shared" si="131"/>
        <v/>
      </c>
      <c r="BG804" s="23" t="str">
        <f t="shared" si="132"/>
        <v/>
      </c>
      <c r="BH804" s="23">
        <f t="shared" si="133"/>
        <v>0</v>
      </c>
      <c r="BO804" s="2" t="s">
        <v>3636</v>
      </c>
      <c r="BP804" s="3">
        <v>1</v>
      </c>
      <c r="BQ804" s="2" t="s">
        <v>3637</v>
      </c>
    </row>
    <row r="805" spans="1:69" ht="16.149999999999999" customHeight="1" x14ac:dyDescent="0.25">
      <c r="A805" s="16">
        <v>804</v>
      </c>
      <c r="B805" s="17" t="s">
        <v>211</v>
      </c>
      <c r="C805" s="48" t="s">
        <v>165</v>
      </c>
      <c r="D805" s="2" t="s">
        <v>158</v>
      </c>
      <c r="E805" s="2" t="s">
        <v>3409</v>
      </c>
      <c r="F805" s="67">
        <v>43066</v>
      </c>
      <c r="G805" s="3">
        <f t="shared" si="127"/>
        <v>11</v>
      </c>
      <c r="H805" s="3">
        <f t="shared" si="128"/>
        <v>2017</v>
      </c>
      <c r="I805" s="19">
        <v>0.68055555555555503</v>
      </c>
      <c r="J805" s="20">
        <f t="shared" si="134"/>
        <v>16</v>
      </c>
      <c r="K805" s="5" t="str">
        <f t="shared" si="129"/>
        <v>ja</v>
      </c>
      <c r="L805" s="21" t="s">
        <v>73</v>
      </c>
      <c r="M805" s="6" t="s">
        <v>74</v>
      </c>
      <c r="O805" s="17" t="s">
        <v>75</v>
      </c>
      <c r="P805" s="17" t="s">
        <v>3638</v>
      </c>
      <c r="Q805" s="6" t="s">
        <v>186</v>
      </c>
      <c r="R805" s="6" t="s">
        <v>77</v>
      </c>
      <c r="T805" s="22" t="s">
        <v>79</v>
      </c>
      <c r="U805" s="2" t="s">
        <v>1312</v>
      </c>
      <c r="V805" s="2" t="s">
        <v>79</v>
      </c>
      <c r="X805" s="2">
        <v>217</v>
      </c>
      <c r="Y805" s="2" t="s">
        <v>81</v>
      </c>
      <c r="Z805" s="2" t="s">
        <v>84</v>
      </c>
      <c r="AA805" s="2">
        <v>217</v>
      </c>
      <c r="AB805" s="2" t="s">
        <v>81</v>
      </c>
      <c r="AC805" s="2" t="s">
        <v>84</v>
      </c>
      <c r="AD805" s="2">
        <v>217</v>
      </c>
      <c r="AE805" s="2" t="s">
        <v>83</v>
      </c>
      <c r="AF805" s="2" t="s">
        <v>84</v>
      </c>
      <c r="AJ805" s="2">
        <v>380</v>
      </c>
      <c r="AK805" s="2" t="s">
        <v>81</v>
      </c>
      <c r="AL805" s="2" t="s">
        <v>168</v>
      </c>
      <c r="AP805" s="2">
        <v>380</v>
      </c>
      <c r="AQ805" s="2" t="s">
        <v>81</v>
      </c>
      <c r="AR805" s="2" t="s">
        <v>168</v>
      </c>
      <c r="AV805" s="2">
        <v>302</v>
      </c>
      <c r="AW805" s="2" t="s">
        <v>81</v>
      </c>
      <c r="AX805" s="2" t="s">
        <v>161</v>
      </c>
      <c r="AY805" s="2">
        <v>302</v>
      </c>
      <c r="AZ805" s="2" t="s">
        <v>94</v>
      </c>
      <c r="BA805" s="2" t="s">
        <v>161</v>
      </c>
      <c r="BB805" s="2">
        <v>302</v>
      </c>
      <c r="BC805" s="2" t="s">
        <v>83</v>
      </c>
      <c r="BD805" s="2" t="s">
        <v>161</v>
      </c>
      <c r="BE805" s="23" t="str">
        <f t="shared" si="130"/>
        <v>EMF nein</v>
      </c>
      <c r="BF805" s="23" t="str">
        <f t="shared" si="131"/>
        <v/>
      </c>
      <c r="BG805" s="23" t="str">
        <f t="shared" si="132"/>
        <v/>
      </c>
      <c r="BH805" s="23">
        <f t="shared" si="133"/>
        <v>0</v>
      </c>
      <c r="BO805" s="2" t="s">
        <v>3639</v>
      </c>
      <c r="BP805" s="3">
        <v>1</v>
      </c>
      <c r="BQ805" s="2" t="s">
        <v>3640</v>
      </c>
    </row>
    <row r="806" spans="1:69" ht="16.149999999999999" customHeight="1" x14ac:dyDescent="0.25">
      <c r="A806" s="16">
        <v>805</v>
      </c>
      <c r="B806" s="17" t="s">
        <v>211</v>
      </c>
      <c r="C806" s="48" t="s">
        <v>3641</v>
      </c>
      <c r="D806" s="2" t="s">
        <v>71</v>
      </c>
      <c r="E806" s="2" t="s">
        <v>3642</v>
      </c>
      <c r="F806" s="67">
        <v>43091</v>
      </c>
      <c r="G806" s="3">
        <f t="shared" si="127"/>
        <v>12</v>
      </c>
      <c r="H806" s="3">
        <f t="shared" si="128"/>
        <v>2017</v>
      </c>
      <c r="I806" s="19">
        <v>0.55208333333333304</v>
      </c>
      <c r="J806" s="20">
        <f t="shared" si="134"/>
        <v>13</v>
      </c>
      <c r="K806" s="5" t="str">
        <f t="shared" si="129"/>
        <v>ja</v>
      </c>
      <c r="L806" s="5" t="s">
        <v>91</v>
      </c>
      <c r="M806" s="6" t="s">
        <v>74</v>
      </c>
      <c r="O806" s="17" t="s">
        <v>126</v>
      </c>
      <c r="P806" s="17" t="s">
        <v>3643</v>
      </c>
      <c r="R806" s="6" t="s">
        <v>335</v>
      </c>
      <c r="T806" s="22" t="s">
        <v>79</v>
      </c>
      <c r="X806" s="2">
        <v>1330</v>
      </c>
      <c r="Y806" s="2" t="s">
        <v>81</v>
      </c>
      <c r="Z806" s="2" t="s">
        <v>82</v>
      </c>
      <c r="AA806" s="2">
        <v>1330</v>
      </c>
      <c r="AB806" s="2" t="s">
        <v>81</v>
      </c>
      <c r="AC806" s="2" t="s">
        <v>82</v>
      </c>
      <c r="AD806" s="2">
        <v>1330</v>
      </c>
      <c r="AE806" s="2" t="s">
        <v>81</v>
      </c>
      <c r="AF806" s="2" t="s">
        <v>82</v>
      </c>
      <c r="AJ806" s="2">
        <v>1600</v>
      </c>
      <c r="AK806" s="2" t="s">
        <v>83</v>
      </c>
      <c r="AL806" s="2" t="s">
        <v>82</v>
      </c>
      <c r="AM806" s="2">
        <v>1600</v>
      </c>
      <c r="AN806" s="2" t="s">
        <v>81</v>
      </c>
      <c r="AO806" s="2" t="s">
        <v>82</v>
      </c>
      <c r="AP806" s="2">
        <v>1600</v>
      </c>
      <c r="AQ806" s="2" t="s">
        <v>83</v>
      </c>
      <c r="AR806" s="2" t="s">
        <v>82</v>
      </c>
      <c r="AW806" s="73"/>
      <c r="BE806" s="23" t="str">
        <f t="shared" si="130"/>
        <v>EMF nein</v>
      </c>
      <c r="BF806" s="23" t="str">
        <f t="shared" si="131"/>
        <v/>
      </c>
      <c r="BG806" s="23" t="str">
        <f t="shared" si="132"/>
        <v/>
      </c>
      <c r="BH806" s="23">
        <f t="shared" si="133"/>
        <v>0</v>
      </c>
      <c r="BO806" s="2" t="s">
        <v>3644</v>
      </c>
      <c r="BP806" s="3">
        <v>1</v>
      </c>
      <c r="BQ806" s="2" t="s">
        <v>3645</v>
      </c>
    </row>
    <row r="807" spans="1:69" ht="16.149999999999999" customHeight="1" x14ac:dyDescent="0.25">
      <c r="A807" s="16">
        <v>806</v>
      </c>
      <c r="B807" s="17" t="s">
        <v>211</v>
      </c>
      <c r="C807" s="48" t="s">
        <v>3646</v>
      </c>
      <c r="D807" s="2" t="s">
        <v>296</v>
      </c>
      <c r="E807" s="2" t="s">
        <v>3647</v>
      </c>
      <c r="F807" s="67">
        <v>43089</v>
      </c>
      <c r="G807" s="3">
        <f t="shared" si="127"/>
        <v>12</v>
      </c>
      <c r="H807" s="3">
        <f t="shared" si="128"/>
        <v>2017</v>
      </c>
      <c r="I807" s="19">
        <v>0.71180555555555503</v>
      </c>
      <c r="J807" s="20">
        <f t="shared" si="134"/>
        <v>17</v>
      </c>
      <c r="K807" s="5" t="str">
        <f t="shared" si="129"/>
        <v>ja</v>
      </c>
      <c r="L807" s="5" t="s">
        <v>91</v>
      </c>
      <c r="M807" s="6" t="s">
        <v>74</v>
      </c>
      <c r="N807" s="5">
        <v>37</v>
      </c>
      <c r="O807" s="2" t="s">
        <v>140</v>
      </c>
      <c r="P807" s="17" t="s">
        <v>848</v>
      </c>
      <c r="R807" s="6" t="s">
        <v>77</v>
      </c>
      <c r="T807" s="22"/>
      <c r="X807" s="2">
        <v>185</v>
      </c>
      <c r="Y807" s="2" t="s">
        <v>83</v>
      </c>
      <c r="Z807" s="2" t="s">
        <v>84</v>
      </c>
      <c r="AA807" s="2">
        <v>185</v>
      </c>
      <c r="AB807" s="2" t="s">
        <v>81</v>
      </c>
      <c r="AC807" s="2" t="s">
        <v>84</v>
      </c>
      <c r="AD807" s="2">
        <v>185</v>
      </c>
      <c r="AE807" s="2" t="s">
        <v>83</v>
      </c>
      <c r="AF807" s="2" t="s">
        <v>84</v>
      </c>
      <c r="AW807" s="73"/>
      <c r="BE807" s="23" t="str">
        <f t="shared" si="130"/>
        <v>EMF nein</v>
      </c>
      <c r="BF807" s="23" t="str">
        <f t="shared" si="131"/>
        <v/>
      </c>
      <c r="BG807" s="23" t="str">
        <f t="shared" si="132"/>
        <v/>
      </c>
      <c r="BH807" s="23">
        <f t="shared" si="133"/>
        <v>0</v>
      </c>
      <c r="BO807" s="2" t="s">
        <v>3648</v>
      </c>
      <c r="BP807" s="3">
        <v>1</v>
      </c>
      <c r="BQ807" s="2" t="s">
        <v>3649</v>
      </c>
    </row>
    <row r="808" spans="1:69" ht="16.149999999999999" customHeight="1" x14ac:dyDescent="0.25">
      <c r="A808" s="16">
        <v>807</v>
      </c>
      <c r="B808" s="17" t="s">
        <v>211</v>
      </c>
      <c r="C808" s="48" t="s">
        <v>3650</v>
      </c>
      <c r="D808" s="2" t="s">
        <v>137</v>
      </c>
      <c r="E808" s="2" t="s">
        <v>3651</v>
      </c>
      <c r="F808" s="67">
        <v>43092</v>
      </c>
      <c r="G808" s="3">
        <f t="shared" si="127"/>
        <v>12</v>
      </c>
      <c r="H808" s="3">
        <f t="shared" si="128"/>
        <v>2017</v>
      </c>
      <c r="I808" s="19">
        <v>0.47916666666666702</v>
      </c>
      <c r="J808" s="20">
        <f t="shared" si="134"/>
        <v>11</v>
      </c>
      <c r="K808" s="5" t="str">
        <f t="shared" si="129"/>
        <v>ja</v>
      </c>
      <c r="L808" s="5" t="s">
        <v>91</v>
      </c>
      <c r="M808" s="6" t="s">
        <v>74</v>
      </c>
      <c r="N808" s="5">
        <v>67</v>
      </c>
      <c r="O808" s="17" t="s">
        <v>126</v>
      </c>
      <c r="P808" s="17" t="s">
        <v>3652</v>
      </c>
      <c r="R808" s="6" t="s">
        <v>77</v>
      </c>
      <c r="T808" s="22" t="s">
        <v>79</v>
      </c>
      <c r="U808" s="2" t="s">
        <v>74</v>
      </c>
      <c r="X808" s="2">
        <v>710</v>
      </c>
      <c r="Y808" s="2" t="s">
        <v>83</v>
      </c>
      <c r="Z808" s="2" t="s">
        <v>82</v>
      </c>
      <c r="AD808" s="2">
        <v>710</v>
      </c>
      <c r="AE808" s="2" t="s">
        <v>81</v>
      </c>
      <c r="AF808" s="2" t="s">
        <v>82</v>
      </c>
      <c r="AJ808" s="2">
        <v>1330</v>
      </c>
      <c r="AK808" s="2" t="s">
        <v>83</v>
      </c>
      <c r="AL808" s="2" t="s">
        <v>82</v>
      </c>
      <c r="AM808" s="2">
        <v>1330</v>
      </c>
      <c r="AN808" s="2" t="s">
        <v>81</v>
      </c>
      <c r="AO808" s="2" t="s">
        <v>82</v>
      </c>
      <c r="AP808" s="2">
        <v>1330</v>
      </c>
      <c r="AQ808" s="2" t="s">
        <v>83</v>
      </c>
      <c r="AR808" s="2" t="s">
        <v>82</v>
      </c>
      <c r="AW808" s="73"/>
      <c r="BE808" s="23" t="str">
        <f t="shared" si="130"/>
        <v>EMF nein</v>
      </c>
      <c r="BF808" s="23" t="str">
        <f t="shared" si="131"/>
        <v/>
      </c>
      <c r="BG808" s="23" t="str">
        <f t="shared" si="132"/>
        <v/>
      </c>
      <c r="BH808" s="23">
        <f t="shared" si="133"/>
        <v>0</v>
      </c>
      <c r="BO808" s="2" t="s">
        <v>3653</v>
      </c>
      <c r="BP808" s="3">
        <v>1</v>
      </c>
      <c r="BQ808" s="2" t="s">
        <v>3654</v>
      </c>
    </row>
    <row r="809" spans="1:69" ht="16.149999999999999" customHeight="1" x14ac:dyDescent="0.25">
      <c r="A809" s="16">
        <v>808</v>
      </c>
      <c r="B809" s="17" t="s">
        <v>135</v>
      </c>
      <c r="C809" s="48" t="s">
        <v>332</v>
      </c>
      <c r="D809" s="2" t="s">
        <v>296</v>
      </c>
      <c r="E809" s="2" t="s">
        <v>3655</v>
      </c>
      <c r="F809" s="67">
        <v>42607</v>
      </c>
      <c r="G809" s="3">
        <f t="shared" ref="G809:G872" si="135">IF(F809&lt;&gt;"",MONTH(F809),"")</f>
        <v>8</v>
      </c>
      <c r="H809" s="3">
        <f t="shared" si="128"/>
        <v>2016</v>
      </c>
      <c r="I809" s="19">
        <v>0.34027777777777801</v>
      </c>
      <c r="J809" s="20">
        <f t="shared" si="134"/>
        <v>8</v>
      </c>
      <c r="K809" s="5" t="str">
        <f t="shared" si="129"/>
        <v>ja</v>
      </c>
      <c r="L809" s="5" t="s">
        <v>91</v>
      </c>
      <c r="M809" s="6" t="s">
        <v>139</v>
      </c>
      <c r="N809" s="5">
        <v>38</v>
      </c>
      <c r="O809" s="2" t="s">
        <v>140</v>
      </c>
      <c r="P809" s="17" t="s">
        <v>3656</v>
      </c>
      <c r="R809" s="6" t="s">
        <v>77</v>
      </c>
      <c r="T809" s="22"/>
      <c r="U809" s="2" t="s">
        <v>74</v>
      </c>
      <c r="AW809" s="73"/>
      <c r="BE809" s="23" t="str">
        <f t="shared" si="130"/>
        <v>EMF ja</v>
      </c>
      <c r="BF809" s="23">
        <f t="shared" si="131"/>
        <v>28</v>
      </c>
      <c r="BG809" s="23" t="str">
        <f t="shared" si="132"/>
        <v>&lt;100m</v>
      </c>
      <c r="BH809" s="23">
        <f t="shared" si="133"/>
        <v>1</v>
      </c>
      <c r="BK809" s="2" t="s">
        <v>162</v>
      </c>
      <c r="BL809" s="2">
        <v>28</v>
      </c>
      <c r="BO809" s="2" t="s">
        <v>3657</v>
      </c>
      <c r="BP809" s="3">
        <v>1</v>
      </c>
      <c r="BQ809" s="2" t="s">
        <v>3658</v>
      </c>
    </row>
    <row r="810" spans="1:69" ht="16.149999999999999" customHeight="1" x14ac:dyDescent="0.25">
      <c r="A810" s="16">
        <v>809</v>
      </c>
      <c r="B810" s="17" t="s">
        <v>87</v>
      </c>
      <c r="C810" s="48" t="s">
        <v>3659</v>
      </c>
      <c r="D810" s="2" t="s">
        <v>896</v>
      </c>
      <c r="E810" s="2" t="s">
        <v>3660</v>
      </c>
      <c r="F810" s="67">
        <v>43099</v>
      </c>
      <c r="G810" s="3">
        <f t="shared" si="135"/>
        <v>12</v>
      </c>
      <c r="H810" s="3">
        <f t="shared" si="128"/>
        <v>2017</v>
      </c>
      <c r="I810" s="19">
        <v>0.62847222222222199</v>
      </c>
      <c r="J810" s="20">
        <f t="shared" si="134"/>
        <v>15</v>
      </c>
      <c r="K810" s="5" t="str">
        <f t="shared" si="129"/>
        <v>ja</v>
      </c>
      <c r="L810" s="5" t="s">
        <v>91</v>
      </c>
      <c r="M810" s="6" t="s">
        <v>74</v>
      </c>
      <c r="N810" s="5">
        <v>80</v>
      </c>
      <c r="O810" s="17" t="s">
        <v>126</v>
      </c>
      <c r="P810" s="17" t="s">
        <v>3661</v>
      </c>
      <c r="R810" s="6" t="s">
        <v>77</v>
      </c>
      <c r="T810" s="22"/>
      <c r="X810" s="2">
        <v>208</v>
      </c>
      <c r="Y810" s="2" t="s">
        <v>81</v>
      </c>
      <c r="Z810" s="2" t="s">
        <v>161</v>
      </c>
      <c r="AA810" s="2">
        <v>208</v>
      </c>
      <c r="AB810" s="2" t="s">
        <v>81</v>
      </c>
      <c r="AC810" s="2" t="s">
        <v>161</v>
      </c>
      <c r="AD810" s="2">
        <v>208</v>
      </c>
      <c r="AE810" s="2" t="s">
        <v>83</v>
      </c>
      <c r="AF810" s="2" t="s">
        <v>161</v>
      </c>
      <c r="AW810" s="73"/>
      <c r="BE810" s="23" t="str">
        <f t="shared" si="130"/>
        <v>EMF nein</v>
      </c>
      <c r="BF810" s="23" t="str">
        <f t="shared" si="131"/>
        <v/>
      </c>
      <c r="BG810" s="23" t="str">
        <f t="shared" si="132"/>
        <v/>
      </c>
      <c r="BH810" s="23">
        <f t="shared" si="133"/>
        <v>0</v>
      </c>
      <c r="BO810" s="2" t="s">
        <v>3662</v>
      </c>
      <c r="BP810" s="3">
        <v>1</v>
      </c>
      <c r="BQ810" s="2" t="s">
        <v>3663</v>
      </c>
    </row>
    <row r="811" spans="1:69" ht="16.149999999999999" customHeight="1" x14ac:dyDescent="0.25">
      <c r="A811" s="16">
        <v>810</v>
      </c>
      <c r="B811" s="17" t="s">
        <v>69</v>
      </c>
      <c r="C811" s="48" t="s">
        <v>212</v>
      </c>
      <c r="D811" s="2" t="s">
        <v>71</v>
      </c>
      <c r="E811" s="2" t="s">
        <v>3664</v>
      </c>
      <c r="F811" s="67">
        <v>43097</v>
      </c>
      <c r="G811" s="3">
        <f t="shared" si="135"/>
        <v>12</v>
      </c>
      <c r="H811" s="3">
        <f t="shared" si="128"/>
        <v>2017</v>
      </c>
      <c r="I811" s="19">
        <v>0.69097222222222199</v>
      </c>
      <c r="J811" s="20">
        <f t="shared" si="134"/>
        <v>16</v>
      </c>
      <c r="K811" s="5" t="str">
        <f t="shared" si="129"/>
        <v>ja</v>
      </c>
      <c r="L811" s="5" t="s">
        <v>91</v>
      </c>
      <c r="M811" s="6" t="s">
        <v>74</v>
      </c>
      <c r="N811" s="5">
        <v>40</v>
      </c>
      <c r="O811" s="17" t="s">
        <v>75</v>
      </c>
      <c r="P811" s="17" t="s">
        <v>3665</v>
      </c>
      <c r="R811" s="6" t="s">
        <v>77</v>
      </c>
      <c r="S811" s="2" t="s">
        <v>78</v>
      </c>
      <c r="T811" s="22"/>
      <c r="X811" s="2" t="s">
        <v>109</v>
      </c>
      <c r="AA811" s="2">
        <v>145</v>
      </c>
      <c r="AB811" s="2" t="s">
        <v>81</v>
      </c>
      <c r="AC811" s="2" t="s">
        <v>168</v>
      </c>
      <c r="AW811" s="73"/>
      <c r="BE811" s="23" t="str">
        <f t="shared" si="130"/>
        <v>EMF nein</v>
      </c>
      <c r="BF811" s="23" t="str">
        <f t="shared" si="131"/>
        <v/>
      </c>
      <c r="BG811" s="23" t="str">
        <f t="shared" si="132"/>
        <v/>
      </c>
      <c r="BH811" s="23">
        <f t="shared" si="133"/>
        <v>0</v>
      </c>
      <c r="BO811" s="2" t="s">
        <v>3666</v>
      </c>
      <c r="BP811" s="3">
        <v>1</v>
      </c>
      <c r="BQ811" s="2" t="s">
        <v>3667</v>
      </c>
    </row>
    <row r="812" spans="1:69" ht="16.149999999999999" customHeight="1" x14ac:dyDescent="0.25">
      <c r="A812" s="16">
        <v>811</v>
      </c>
      <c r="B812" s="17" t="s">
        <v>211</v>
      </c>
      <c r="C812" s="48" t="s">
        <v>3668</v>
      </c>
      <c r="D812" s="2" t="s">
        <v>896</v>
      </c>
      <c r="E812" s="2" t="s">
        <v>3669</v>
      </c>
      <c r="F812" s="67">
        <v>43095</v>
      </c>
      <c r="G812" s="3">
        <f t="shared" si="135"/>
        <v>12</v>
      </c>
      <c r="H812" s="3">
        <f t="shared" si="128"/>
        <v>2017</v>
      </c>
      <c r="I812" s="19">
        <v>0.26736111111111099</v>
      </c>
      <c r="J812" s="20">
        <f t="shared" si="134"/>
        <v>6</v>
      </c>
      <c r="K812" s="5" t="str">
        <f t="shared" si="129"/>
        <v>ja</v>
      </c>
      <c r="L812" s="5" t="s">
        <v>91</v>
      </c>
      <c r="M812" s="6" t="s">
        <v>74</v>
      </c>
      <c r="N812" s="5">
        <v>62</v>
      </c>
      <c r="O812" s="2" t="s">
        <v>140</v>
      </c>
      <c r="P812" s="17" t="s">
        <v>3670</v>
      </c>
      <c r="R812" s="6" t="s">
        <v>77</v>
      </c>
      <c r="T812" s="22"/>
      <c r="X812" s="2">
        <v>50</v>
      </c>
      <c r="Y812" s="2" t="s">
        <v>81</v>
      </c>
      <c r="Z812" s="2" t="s">
        <v>84</v>
      </c>
      <c r="AA812" s="2">
        <v>50</v>
      </c>
      <c r="AB812" s="2" t="s">
        <v>81</v>
      </c>
      <c r="AC812" s="2" t="s">
        <v>84</v>
      </c>
      <c r="AD812" s="2">
        <v>50</v>
      </c>
      <c r="AE812" s="2" t="s">
        <v>94</v>
      </c>
      <c r="AF812" s="2" t="s">
        <v>84</v>
      </c>
      <c r="AW812" s="73"/>
      <c r="BE812" s="23" t="str">
        <f t="shared" si="130"/>
        <v>EMF nein</v>
      </c>
      <c r="BF812" s="23" t="str">
        <f t="shared" si="131"/>
        <v/>
      </c>
      <c r="BG812" s="23" t="str">
        <f t="shared" si="132"/>
        <v/>
      </c>
      <c r="BH812" s="23">
        <f t="shared" si="133"/>
        <v>0</v>
      </c>
      <c r="BO812" s="2" t="s">
        <v>3671</v>
      </c>
      <c r="BP812" s="3">
        <v>1</v>
      </c>
      <c r="BQ812" s="2" t="s">
        <v>3672</v>
      </c>
    </row>
    <row r="813" spans="1:69" ht="16.149999999999999" customHeight="1" x14ac:dyDescent="0.25">
      <c r="A813" s="16">
        <v>812</v>
      </c>
      <c r="B813" s="17" t="s">
        <v>87</v>
      </c>
      <c r="C813" s="48" t="s">
        <v>3673</v>
      </c>
      <c r="D813" s="2" t="s">
        <v>364</v>
      </c>
      <c r="E813" s="2" t="s">
        <v>3674</v>
      </c>
      <c r="F813" s="67">
        <v>43093</v>
      </c>
      <c r="G813" s="3">
        <f t="shared" si="135"/>
        <v>12</v>
      </c>
      <c r="H813" s="3">
        <f t="shared" si="128"/>
        <v>2017</v>
      </c>
      <c r="I813" s="19">
        <v>0.67361111111111105</v>
      </c>
      <c r="J813" s="20">
        <f t="shared" si="134"/>
        <v>16</v>
      </c>
      <c r="K813" s="5" t="str">
        <f t="shared" si="129"/>
        <v>ja</v>
      </c>
      <c r="L813" s="21" t="s">
        <v>73</v>
      </c>
      <c r="M813" s="6" t="s">
        <v>74</v>
      </c>
      <c r="N813" s="5">
        <v>86</v>
      </c>
      <c r="O813" s="17" t="s">
        <v>126</v>
      </c>
      <c r="P813" s="17" t="s">
        <v>3675</v>
      </c>
      <c r="R813" s="6" t="s">
        <v>464</v>
      </c>
      <c r="T813" s="22"/>
      <c r="X813" s="2">
        <v>435</v>
      </c>
      <c r="Y813" s="2" t="s">
        <v>730</v>
      </c>
      <c r="Z813" s="2" t="s">
        <v>84</v>
      </c>
      <c r="AA813" s="2">
        <v>435</v>
      </c>
      <c r="AB813" s="2" t="s">
        <v>81</v>
      </c>
      <c r="AC813" s="2" t="s">
        <v>84</v>
      </c>
      <c r="AD813" s="2">
        <v>435</v>
      </c>
      <c r="AE813" s="2" t="s">
        <v>81</v>
      </c>
      <c r="AF813" s="2" t="s">
        <v>84</v>
      </c>
      <c r="AW813" s="73"/>
      <c r="BE813" s="23" t="str">
        <f t="shared" si="130"/>
        <v>EMF nein</v>
      </c>
      <c r="BF813" s="23" t="str">
        <f t="shared" si="131"/>
        <v/>
      </c>
      <c r="BG813" s="23" t="str">
        <f t="shared" si="132"/>
        <v/>
      </c>
      <c r="BH813" s="23">
        <f t="shared" si="133"/>
        <v>0</v>
      </c>
      <c r="BO813" s="2" t="s">
        <v>3676</v>
      </c>
      <c r="BP813" s="3">
        <v>1</v>
      </c>
      <c r="BQ813" s="2" t="s">
        <v>1987</v>
      </c>
    </row>
    <row r="814" spans="1:69" ht="16.149999999999999" customHeight="1" x14ac:dyDescent="0.25">
      <c r="A814" s="16">
        <v>813</v>
      </c>
      <c r="B814" s="17" t="s">
        <v>69</v>
      </c>
      <c r="C814" s="48" t="s">
        <v>676</v>
      </c>
      <c r="D814" s="2" t="s">
        <v>151</v>
      </c>
      <c r="E814" s="2" t="s">
        <v>3677</v>
      </c>
      <c r="F814" s="67">
        <v>43098</v>
      </c>
      <c r="G814" s="3">
        <f t="shared" si="135"/>
        <v>12</v>
      </c>
      <c r="H814" s="3">
        <f t="shared" si="128"/>
        <v>2017</v>
      </c>
      <c r="I814" s="19">
        <v>0.33333333333333298</v>
      </c>
      <c r="J814" s="20">
        <f t="shared" si="134"/>
        <v>8</v>
      </c>
      <c r="K814" s="5" t="str">
        <f t="shared" si="129"/>
        <v>ja</v>
      </c>
      <c r="L814" s="21" t="s">
        <v>73</v>
      </c>
      <c r="M814" s="6" t="s">
        <v>74</v>
      </c>
      <c r="N814" s="5">
        <v>59</v>
      </c>
      <c r="O814" s="2" t="s">
        <v>140</v>
      </c>
      <c r="P814" s="17" t="s">
        <v>3678</v>
      </c>
      <c r="R814" s="6" t="s">
        <v>77</v>
      </c>
      <c r="S814" s="2" t="s">
        <v>78</v>
      </c>
      <c r="T814" s="22" t="s">
        <v>79</v>
      </c>
      <c r="X814" s="2">
        <v>450</v>
      </c>
      <c r="Y814" s="2" t="s">
        <v>81</v>
      </c>
      <c r="Z814" s="2" t="s">
        <v>84</v>
      </c>
      <c r="AA814" s="2">
        <v>450</v>
      </c>
      <c r="AB814" s="2" t="s">
        <v>81</v>
      </c>
      <c r="AC814" s="2" t="s">
        <v>84</v>
      </c>
      <c r="AD814" s="2">
        <v>450</v>
      </c>
      <c r="AE814" s="2" t="s">
        <v>83</v>
      </c>
      <c r="AF814" s="2" t="s">
        <v>84</v>
      </c>
      <c r="AW814" s="73"/>
      <c r="BE814" s="23" t="str">
        <f t="shared" si="130"/>
        <v>EMF nein</v>
      </c>
      <c r="BF814" s="23" t="str">
        <f t="shared" si="131"/>
        <v/>
      </c>
      <c r="BG814" s="23" t="str">
        <f t="shared" si="132"/>
        <v/>
      </c>
      <c r="BH814" s="23">
        <f t="shared" si="133"/>
        <v>0</v>
      </c>
      <c r="BP814" s="3">
        <v>1</v>
      </c>
      <c r="BQ814" s="2" t="s">
        <v>3679</v>
      </c>
    </row>
    <row r="815" spans="1:69" ht="16.149999999999999" customHeight="1" x14ac:dyDescent="0.25">
      <c r="A815" s="16">
        <v>814</v>
      </c>
      <c r="B815" s="17" t="s">
        <v>211</v>
      </c>
      <c r="C815" s="49" t="s">
        <v>3680</v>
      </c>
      <c r="D815" s="2" t="s">
        <v>89</v>
      </c>
      <c r="E815" s="2" t="s">
        <v>3681</v>
      </c>
      <c r="F815" s="67">
        <v>43098</v>
      </c>
      <c r="G815" s="3">
        <f t="shared" si="135"/>
        <v>12</v>
      </c>
      <c r="H815" s="3">
        <f t="shared" si="128"/>
        <v>2017</v>
      </c>
      <c r="I815" s="19">
        <v>0.28125</v>
      </c>
      <c r="J815" s="20">
        <f t="shared" si="134"/>
        <v>6</v>
      </c>
      <c r="K815" s="5" t="str">
        <f t="shared" si="129"/>
        <v>ja</v>
      </c>
      <c r="L815" s="5" t="s">
        <v>91</v>
      </c>
      <c r="M815" s="6" t="s">
        <v>115</v>
      </c>
      <c r="N815" s="5">
        <v>64</v>
      </c>
      <c r="O815" s="17" t="s">
        <v>75</v>
      </c>
      <c r="P815" s="17" t="s">
        <v>3682</v>
      </c>
      <c r="R815" s="6" t="s">
        <v>77</v>
      </c>
      <c r="S815" s="2" t="s">
        <v>3683</v>
      </c>
      <c r="T815" s="22" t="s">
        <v>79</v>
      </c>
      <c r="X815" s="2">
        <v>207</v>
      </c>
      <c r="Y815" s="2" t="s">
        <v>81</v>
      </c>
      <c r="Z815" s="2" t="s">
        <v>84</v>
      </c>
      <c r="AD815" s="2">
        <v>207</v>
      </c>
      <c r="AE815" s="2" t="s">
        <v>81</v>
      </c>
      <c r="AF815" s="2" t="s">
        <v>84</v>
      </c>
      <c r="AJ815" s="2">
        <v>199</v>
      </c>
      <c r="AK815" s="2" t="s">
        <v>81</v>
      </c>
      <c r="AL815" s="2" t="s">
        <v>84</v>
      </c>
      <c r="AP815" s="2">
        <v>199</v>
      </c>
      <c r="AQ815" s="2" t="s">
        <v>83</v>
      </c>
      <c r="AR815" s="2" t="s">
        <v>84</v>
      </c>
      <c r="AV815" s="2">
        <v>264</v>
      </c>
      <c r="AW815" s="2" t="s">
        <v>81</v>
      </c>
      <c r="AX815" s="2" t="s">
        <v>84</v>
      </c>
      <c r="AY815" s="2">
        <v>264</v>
      </c>
      <c r="AZ815" s="2" t="s">
        <v>81</v>
      </c>
      <c r="BA815" s="2" t="s">
        <v>84</v>
      </c>
      <c r="BB815" s="2">
        <v>264</v>
      </c>
      <c r="BC815" s="2" t="s">
        <v>83</v>
      </c>
      <c r="BD815" s="2" t="s">
        <v>84</v>
      </c>
      <c r="BE815" s="23" t="str">
        <f t="shared" si="130"/>
        <v>EMF nein</v>
      </c>
      <c r="BF815" s="23" t="str">
        <f t="shared" si="131"/>
        <v/>
      </c>
      <c r="BG815" s="23" t="str">
        <f t="shared" si="132"/>
        <v/>
      </c>
      <c r="BH815" s="23">
        <f t="shared" si="133"/>
        <v>0</v>
      </c>
      <c r="BO815" s="2" t="s">
        <v>3684</v>
      </c>
      <c r="BP815" s="3">
        <v>1</v>
      </c>
      <c r="BQ815" s="2" t="s">
        <v>3685</v>
      </c>
    </row>
    <row r="816" spans="1:69" ht="16.149999999999999" customHeight="1" x14ac:dyDescent="0.25">
      <c r="A816" s="16">
        <v>815</v>
      </c>
      <c r="B816" s="17" t="s">
        <v>211</v>
      </c>
      <c r="C816" s="49" t="s">
        <v>1851</v>
      </c>
      <c r="D816" s="2" t="s">
        <v>89</v>
      </c>
      <c r="E816" s="2" t="s">
        <v>3686</v>
      </c>
      <c r="F816" s="67">
        <v>43099</v>
      </c>
      <c r="G816" s="3">
        <f t="shared" si="135"/>
        <v>12</v>
      </c>
      <c r="H816" s="3">
        <f t="shared" si="128"/>
        <v>2017</v>
      </c>
      <c r="I816" s="19">
        <v>0.77083333333333304</v>
      </c>
      <c r="J816" s="20">
        <f t="shared" si="134"/>
        <v>18</v>
      </c>
      <c r="K816" s="5" t="str">
        <f t="shared" si="129"/>
        <v>ja</v>
      </c>
      <c r="L816" s="5" t="s">
        <v>91</v>
      </c>
      <c r="M816" s="6" t="s">
        <v>74</v>
      </c>
      <c r="N816" s="5">
        <v>55</v>
      </c>
      <c r="O816" s="17" t="s">
        <v>75</v>
      </c>
      <c r="P816" s="17" t="s">
        <v>3687</v>
      </c>
      <c r="R816" s="6" t="s">
        <v>77</v>
      </c>
      <c r="T816" s="22" t="s">
        <v>80</v>
      </c>
      <c r="W816" s="2" t="s">
        <v>3688</v>
      </c>
      <c r="X816" s="2">
        <v>120</v>
      </c>
      <c r="Y816" s="2" t="s">
        <v>83</v>
      </c>
      <c r="Z816" s="2" t="s">
        <v>161</v>
      </c>
      <c r="AA816" s="2">
        <v>120</v>
      </c>
      <c r="AB816" s="2" t="s">
        <v>81</v>
      </c>
      <c r="AC816" s="2" t="s">
        <v>161</v>
      </c>
      <c r="AD816" s="2">
        <v>120</v>
      </c>
      <c r="AE816" s="2" t="s">
        <v>83</v>
      </c>
      <c r="AF816" s="2" t="s">
        <v>161</v>
      </c>
      <c r="AW816" s="73"/>
      <c r="BE816" s="23" t="str">
        <f t="shared" si="130"/>
        <v>EMF nein</v>
      </c>
      <c r="BF816" s="23" t="str">
        <f t="shared" si="131"/>
        <v/>
      </c>
      <c r="BG816" s="23" t="str">
        <f t="shared" si="132"/>
        <v/>
      </c>
      <c r="BH816" s="23">
        <f t="shared" si="133"/>
        <v>0</v>
      </c>
      <c r="BO816" s="2" t="s">
        <v>3689</v>
      </c>
      <c r="BP816" s="3">
        <v>1</v>
      </c>
      <c r="BQ816" s="2" t="s">
        <v>3690</v>
      </c>
    </row>
    <row r="817" spans="1:69" ht="16.149999999999999" customHeight="1" x14ac:dyDescent="0.25">
      <c r="A817" s="16">
        <v>816</v>
      </c>
      <c r="B817" s="17" t="s">
        <v>87</v>
      </c>
      <c r="C817" s="48" t="s">
        <v>3691</v>
      </c>
      <c r="D817" s="2" t="s">
        <v>896</v>
      </c>
      <c r="E817" s="2" t="s">
        <v>3692</v>
      </c>
      <c r="F817" s="67">
        <v>43095</v>
      </c>
      <c r="G817" s="3">
        <f t="shared" si="135"/>
        <v>12</v>
      </c>
      <c r="H817" s="3">
        <f t="shared" si="128"/>
        <v>2017</v>
      </c>
      <c r="I817" s="19">
        <v>0.78472222222222199</v>
      </c>
      <c r="J817" s="20">
        <f t="shared" si="134"/>
        <v>18</v>
      </c>
      <c r="K817" s="5" t="str">
        <f t="shared" si="129"/>
        <v>ja</v>
      </c>
      <c r="L817" s="5" t="s">
        <v>91</v>
      </c>
      <c r="M817" s="6" t="s">
        <v>74</v>
      </c>
      <c r="N817" s="5">
        <v>83</v>
      </c>
      <c r="O817" s="17" t="s">
        <v>75</v>
      </c>
      <c r="P817" s="17" t="s">
        <v>3693</v>
      </c>
      <c r="R817" s="6" t="s">
        <v>77</v>
      </c>
      <c r="T817" s="22"/>
      <c r="X817" s="2">
        <v>38</v>
      </c>
      <c r="Y817" s="2" t="s">
        <v>81</v>
      </c>
      <c r="Z817" s="2" t="s">
        <v>82</v>
      </c>
      <c r="AW817" s="73"/>
      <c r="BE817" s="23" t="str">
        <f t="shared" si="130"/>
        <v>EMF nein</v>
      </c>
      <c r="BF817" s="23" t="str">
        <f t="shared" si="131"/>
        <v/>
      </c>
      <c r="BG817" s="23" t="str">
        <f t="shared" si="132"/>
        <v/>
      </c>
      <c r="BH817" s="23">
        <f t="shared" si="133"/>
        <v>0</v>
      </c>
      <c r="BO817" s="2" t="s">
        <v>3694</v>
      </c>
      <c r="BP817" s="3">
        <v>1</v>
      </c>
      <c r="BQ817" s="2" t="s">
        <v>3695</v>
      </c>
    </row>
    <row r="818" spans="1:69" ht="16.149999999999999" customHeight="1" x14ac:dyDescent="0.25">
      <c r="A818" s="16">
        <v>817</v>
      </c>
      <c r="B818" s="17" t="s">
        <v>211</v>
      </c>
      <c r="C818" s="48" t="s">
        <v>3696</v>
      </c>
      <c r="D818" s="2" t="s">
        <v>158</v>
      </c>
      <c r="E818" s="2" t="s">
        <v>3697</v>
      </c>
      <c r="F818" s="67">
        <v>43095</v>
      </c>
      <c r="G818" s="3">
        <f t="shared" si="135"/>
        <v>12</v>
      </c>
      <c r="H818" s="3">
        <f t="shared" si="128"/>
        <v>2017</v>
      </c>
      <c r="I818" s="19">
        <v>0.15625</v>
      </c>
      <c r="J818" s="20">
        <f t="shared" si="134"/>
        <v>3</v>
      </c>
      <c r="K818" s="5" t="str">
        <f t="shared" si="129"/>
        <v>ja</v>
      </c>
      <c r="L818" s="5" t="s">
        <v>91</v>
      </c>
      <c r="M818" s="6" t="s">
        <v>74</v>
      </c>
      <c r="N818" s="5">
        <v>21</v>
      </c>
      <c r="O818" s="17" t="s">
        <v>75</v>
      </c>
      <c r="P818" s="17" t="s">
        <v>3698</v>
      </c>
      <c r="R818" s="6" t="s">
        <v>77</v>
      </c>
      <c r="S818" s="2" t="s">
        <v>78</v>
      </c>
      <c r="T818" s="22" t="s">
        <v>79</v>
      </c>
      <c r="X818" s="2">
        <v>231</v>
      </c>
      <c r="Y818" s="2" t="s">
        <v>83</v>
      </c>
      <c r="Z818" s="2" t="s">
        <v>82</v>
      </c>
      <c r="AA818" s="2">
        <v>231</v>
      </c>
      <c r="AB818" s="2" t="s">
        <v>81</v>
      </c>
      <c r="AC818" s="2" t="s">
        <v>82</v>
      </c>
      <c r="AD818" s="2">
        <v>231</v>
      </c>
      <c r="AE818" s="2" t="s">
        <v>83</v>
      </c>
      <c r="AF818" s="2" t="s">
        <v>82</v>
      </c>
      <c r="AW818" s="73"/>
      <c r="BE818" s="23" t="str">
        <f t="shared" si="130"/>
        <v>EMF nein</v>
      </c>
      <c r="BF818" s="23" t="str">
        <f t="shared" si="131"/>
        <v/>
      </c>
      <c r="BG818" s="23" t="str">
        <f t="shared" si="132"/>
        <v/>
      </c>
      <c r="BH818" s="23">
        <f t="shared" si="133"/>
        <v>0</v>
      </c>
      <c r="BP818" s="3">
        <v>1</v>
      </c>
      <c r="BQ818" s="2" t="s">
        <v>3699</v>
      </c>
    </row>
    <row r="819" spans="1:69" ht="16.149999999999999" customHeight="1" x14ac:dyDescent="0.25">
      <c r="A819" s="16">
        <v>818</v>
      </c>
      <c r="B819" s="17" t="s">
        <v>87</v>
      </c>
      <c r="C819" s="48" t="s">
        <v>3321</v>
      </c>
      <c r="D819" s="2" t="s">
        <v>151</v>
      </c>
      <c r="E819" s="2" t="s">
        <v>3700</v>
      </c>
      <c r="F819" s="67">
        <v>43102</v>
      </c>
      <c r="G819" s="3">
        <f t="shared" si="135"/>
        <v>1</v>
      </c>
      <c r="H819" s="3">
        <f t="shared" si="128"/>
        <v>2018</v>
      </c>
      <c r="I819" s="19">
        <v>0.73958333333333304</v>
      </c>
      <c r="J819" s="20">
        <f t="shared" si="134"/>
        <v>17</v>
      </c>
      <c r="K819" s="5" t="str">
        <f t="shared" si="129"/>
        <v>ja</v>
      </c>
      <c r="L819" s="5" t="s">
        <v>91</v>
      </c>
      <c r="M819" s="6" t="s">
        <v>74</v>
      </c>
      <c r="N819" s="5">
        <v>80</v>
      </c>
      <c r="O819" s="17" t="s">
        <v>126</v>
      </c>
      <c r="P819" s="17" t="s">
        <v>3701</v>
      </c>
      <c r="R819" s="6" t="s">
        <v>77</v>
      </c>
      <c r="T819" s="22"/>
      <c r="AW819" s="73"/>
      <c r="BE819" s="23" t="str">
        <f t="shared" si="130"/>
        <v>EMF ja</v>
      </c>
      <c r="BF819" s="23">
        <f t="shared" si="131"/>
        <v>1080</v>
      </c>
      <c r="BG819" s="23" t="str">
        <f t="shared" si="132"/>
        <v>500+m</v>
      </c>
      <c r="BH819" s="23">
        <f t="shared" si="133"/>
        <v>1</v>
      </c>
      <c r="BI819" s="2" t="s">
        <v>162</v>
      </c>
      <c r="BJ819" s="2">
        <v>1080</v>
      </c>
      <c r="BO819" s="2" t="s">
        <v>3702</v>
      </c>
      <c r="BP819" s="3">
        <v>1</v>
      </c>
      <c r="BQ819" s="2" t="s">
        <v>3703</v>
      </c>
    </row>
    <row r="820" spans="1:69" ht="16.149999999999999" customHeight="1" x14ac:dyDescent="0.25">
      <c r="A820" s="16">
        <v>819</v>
      </c>
      <c r="B820" s="17" t="s">
        <v>211</v>
      </c>
      <c r="C820" s="48" t="s">
        <v>3704</v>
      </c>
      <c r="D820" s="2" t="s">
        <v>264</v>
      </c>
      <c r="E820" s="2" t="s">
        <v>247</v>
      </c>
      <c r="F820" s="67">
        <v>43092</v>
      </c>
      <c r="G820" s="3">
        <f t="shared" si="135"/>
        <v>12</v>
      </c>
      <c r="H820" s="3">
        <f t="shared" si="128"/>
        <v>2017</v>
      </c>
      <c r="I820" s="19">
        <v>0.97916666666666696</v>
      </c>
      <c r="J820" s="20">
        <f t="shared" si="134"/>
        <v>23</v>
      </c>
      <c r="K820" s="5" t="str">
        <f t="shared" si="129"/>
        <v>ja</v>
      </c>
      <c r="L820" s="5" t="s">
        <v>91</v>
      </c>
      <c r="M820" s="6" t="s">
        <v>74</v>
      </c>
      <c r="N820" s="5">
        <v>32</v>
      </c>
      <c r="O820" s="17" t="s">
        <v>126</v>
      </c>
      <c r="P820" s="17" t="s">
        <v>3705</v>
      </c>
      <c r="R820" s="6" t="s">
        <v>77</v>
      </c>
      <c r="T820" s="22"/>
      <c r="X820" s="2">
        <v>506</v>
      </c>
      <c r="Y820" s="2" t="s">
        <v>81</v>
      </c>
      <c r="Z820" s="2" t="s">
        <v>84</v>
      </c>
      <c r="AA820" s="2">
        <v>506</v>
      </c>
      <c r="AB820" s="2" t="s">
        <v>81</v>
      </c>
      <c r="AC820" s="2" t="s">
        <v>84</v>
      </c>
      <c r="AD820" s="2">
        <v>506</v>
      </c>
      <c r="AE820" s="2" t="s">
        <v>83</v>
      </c>
      <c r="AF820" s="2" t="s">
        <v>84</v>
      </c>
      <c r="AW820" s="73"/>
      <c r="BE820" s="23" t="str">
        <f t="shared" si="130"/>
        <v>EMF nein</v>
      </c>
      <c r="BF820" s="23" t="str">
        <f t="shared" si="131"/>
        <v/>
      </c>
      <c r="BG820" s="23" t="str">
        <f t="shared" si="132"/>
        <v/>
      </c>
      <c r="BH820" s="23">
        <f t="shared" si="133"/>
        <v>0</v>
      </c>
      <c r="BP820" s="3">
        <v>1</v>
      </c>
      <c r="BQ820" s="2" t="s">
        <v>3706</v>
      </c>
    </row>
    <row r="821" spans="1:69" ht="16.149999999999999" customHeight="1" x14ac:dyDescent="0.25">
      <c r="A821" s="16">
        <v>820</v>
      </c>
      <c r="B821" s="17" t="s">
        <v>87</v>
      </c>
      <c r="C821" s="48" t="s">
        <v>881</v>
      </c>
      <c r="D821" s="2" t="s">
        <v>124</v>
      </c>
      <c r="E821" s="2" t="s">
        <v>3707</v>
      </c>
      <c r="F821" s="67">
        <v>43100</v>
      </c>
      <c r="G821" s="3">
        <f t="shared" si="135"/>
        <v>12</v>
      </c>
      <c r="H821" s="3">
        <f t="shared" si="128"/>
        <v>2017</v>
      </c>
      <c r="I821" s="19">
        <v>0.78819444444444398</v>
      </c>
      <c r="J821" s="20">
        <f t="shared" si="134"/>
        <v>18</v>
      </c>
      <c r="K821" s="5" t="str">
        <f t="shared" si="129"/>
        <v>ja</v>
      </c>
      <c r="L821" s="5" t="s">
        <v>91</v>
      </c>
      <c r="M821" s="6" t="s">
        <v>74</v>
      </c>
      <c r="N821" s="5">
        <v>86</v>
      </c>
      <c r="O821" s="17" t="s">
        <v>75</v>
      </c>
      <c r="P821" s="17" t="s">
        <v>3708</v>
      </c>
      <c r="R821" s="6" t="s">
        <v>77</v>
      </c>
      <c r="T821" s="22"/>
      <c r="U821" s="2" t="s">
        <v>208</v>
      </c>
      <c r="V821" s="2" t="s">
        <v>202</v>
      </c>
      <c r="AW821" s="73"/>
      <c r="BE821" s="23" t="str">
        <f t="shared" si="130"/>
        <v>EMF nein</v>
      </c>
      <c r="BF821" s="23" t="str">
        <f t="shared" si="131"/>
        <v/>
      </c>
      <c r="BG821" s="23" t="str">
        <f t="shared" si="132"/>
        <v/>
      </c>
      <c r="BH821" s="23">
        <f t="shared" si="133"/>
        <v>0</v>
      </c>
      <c r="BO821" s="2" t="s">
        <v>3709</v>
      </c>
      <c r="BP821" s="3">
        <v>1</v>
      </c>
      <c r="BQ821" s="2" t="s">
        <v>3710</v>
      </c>
    </row>
    <row r="822" spans="1:69" ht="16.149999999999999" customHeight="1" x14ac:dyDescent="0.25">
      <c r="A822" s="16">
        <v>821</v>
      </c>
      <c r="B822" s="17" t="s">
        <v>135</v>
      </c>
      <c r="C822" s="48" t="s">
        <v>3711</v>
      </c>
      <c r="D822" s="2" t="s">
        <v>264</v>
      </c>
      <c r="E822" s="2" t="s">
        <v>3712</v>
      </c>
      <c r="F822" s="67">
        <v>42632</v>
      </c>
      <c r="G822" s="3">
        <f t="shared" si="135"/>
        <v>9</v>
      </c>
      <c r="H822" s="3">
        <f t="shared" si="128"/>
        <v>2016</v>
      </c>
      <c r="I822" s="19">
        <v>0.28541666666666698</v>
      </c>
      <c r="J822" s="20">
        <f t="shared" si="134"/>
        <v>6</v>
      </c>
      <c r="K822" s="5" t="str">
        <f t="shared" si="129"/>
        <v>ja</v>
      </c>
      <c r="L822" s="5" t="s">
        <v>91</v>
      </c>
      <c r="M822" s="6" t="s">
        <v>139</v>
      </c>
      <c r="N822" s="5">
        <v>61</v>
      </c>
      <c r="O822" s="17" t="s">
        <v>75</v>
      </c>
      <c r="P822" s="17" t="s">
        <v>3713</v>
      </c>
      <c r="R822" s="6" t="s">
        <v>77</v>
      </c>
      <c r="T822" s="22"/>
      <c r="U822" s="2" t="s">
        <v>115</v>
      </c>
      <c r="V822" s="2" t="s">
        <v>80</v>
      </c>
      <c r="X822" s="2">
        <v>361</v>
      </c>
      <c r="Y822" s="2" t="s">
        <v>83</v>
      </c>
      <c r="Z822" s="2" t="s">
        <v>82</v>
      </c>
      <c r="AA822" s="2">
        <v>361</v>
      </c>
      <c r="AB822" s="2" t="s">
        <v>81</v>
      </c>
      <c r="AC822" s="2" t="s">
        <v>82</v>
      </c>
      <c r="AD822" s="2">
        <v>361</v>
      </c>
      <c r="AE822" s="2" t="s">
        <v>83</v>
      </c>
      <c r="AF822" s="2" t="s">
        <v>82</v>
      </c>
      <c r="AJ822" s="2">
        <v>451</v>
      </c>
      <c r="AK822" s="2" t="s">
        <v>81</v>
      </c>
      <c r="AL822" s="2" t="s">
        <v>82</v>
      </c>
      <c r="AM822" s="2">
        <v>451</v>
      </c>
      <c r="AN822" s="2" t="s">
        <v>81</v>
      </c>
      <c r="AO822" s="2" t="s">
        <v>82</v>
      </c>
      <c r="AP822" s="2">
        <v>451</v>
      </c>
      <c r="AQ822" s="2" t="s">
        <v>83</v>
      </c>
      <c r="AR822" s="2" t="s">
        <v>82</v>
      </c>
      <c r="AV822" s="2">
        <v>90</v>
      </c>
      <c r="AW822" s="2" t="s">
        <v>81</v>
      </c>
      <c r="AX822" s="2" t="s">
        <v>84</v>
      </c>
      <c r="AY822" s="2">
        <v>90</v>
      </c>
      <c r="AZ822" s="2" t="s">
        <v>81</v>
      </c>
      <c r="BA822" s="2" t="s">
        <v>84</v>
      </c>
      <c r="BB822" s="2">
        <v>90</v>
      </c>
      <c r="BC822" s="2" t="s">
        <v>81</v>
      </c>
      <c r="BD822" s="2" t="s">
        <v>84</v>
      </c>
      <c r="BE822" s="23" t="str">
        <f t="shared" si="130"/>
        <v>EMF nein</v>
      </c>
      <c r="BF822" s="23" t="str">
        <f t="shared" si="131"/>
        <v/>
      </c>
      <c r="BG822" s="23" t="str">
        <f t="shared" si="132"/>
        <v/>
      </c>
      <c r="BH822" s="23">
        <f t="shared" si="133"/>
        <v>0</v>
      </c>
      <c r="BO822" s="2" t="s">
        <v>3714</v>
      </c>
      <c r="BP822" s="3">
        <v>1</v>
      </c>
      <c r="BQ822" s="2" t="s">
        <v>3715</v>
      </c>
    </row>
    <row r="823" spans="1:69" ht="16.149999999999999" customHeight="1" x14ac:dyDescent="0.25">
      <c r="A823" s="41">
        <v>822</v>
      </c>
      <c r="B823" s="17" t="s">
        <v>135</v>
      </c>
      <c r="C823" s="48" t="s">
        <v>1851</v>
      </c>
      <c r="D823" s="2" t="s">
        <v>89</v>
      </c>
      <c r="E823" s="2" t="s">
        <v>3716</v>
      </c>
      <c r="F823" s="67">
        <v>41540</v>
      </c>
      <c r="G823" s="3">
        <f t="shared" si="135"/>
        <v>9</v>
      </c>
      <c r="H823" s="3">
        <f t="shared" si="128"/>
        <v>2013</v>
      </c>
      <c r="I823" s="19">
        <v>0.38541666666666702</v>
      </c>
      <c r="J823" s="20">
        <f t="shared" si="134"/>
        <v>9</v>
      </c>
      <c r="K823" s="5" t="str">
        <f t="shared" si="129"/>
        <v>ja</v>
      </c>
      <c r="L823" s="5" t="s">
        <v>91</v>
      </c>
      <c r="M823" s="6" t="s">
        <v>139</v>
      </c>
      <c r="N823" s="5">
        <v>44</v>
      </c>
      <c r="O823" s="17" t="s">
        <v>75</v>
      </c>
      <c r="P823" s="17" t="s">
        <v>3717</v>
      </c>
      <c r="R823" s="6" t="s">
        <v>77</v>
      </c>
      <c r="T823" s="22"/>
      <c r="U823" s="2" t="s">
        <v>115</v>
      </c>
      <c r="V823" s="2" t="s">
        <v>202</v>
      </c>
      <c r="X823" s="2">
        <v>20</v>
      </c>
      <c r="Y823" s="2" t="s">
        <v>94</v>
      </c>
      <c r="Z823" s="2" t="s">
        <v>82</v>
      </c>
      <c r="AA823" s="2">
        <v>20</v>
      </c>
      <c r="AB823" s="2" t="s">
        <v>81</v>
      </c>
      <c r="AC823" s="2" t="s">
        <v>82</v>
      </c>
      <c r="AD823" s="2" t="s">
        <v>109</v>
      </c>
      <c r="AW823" s="73"/>
      <c r="BE823" s="23" t="str">
        <f t="shared" si="130"/>
        <v>EMF nein</v>
      </c>
      <c r="BF823" s="23" t="str">
        <f t="shared" si="131"/>
        <v/>
      </c>
      <c r="BG823" s="23" t="str">
        <f t="shared" si="132"/>
        <v/>
      </c>
      <c r="BH823" s="23">
        <f t="shared" si="133"/>
        <v>0</v>
      </c>
      <c r="BO823" s="2" t="s">
        <v>3718</v>
      </c>
      <c r="BP823" s="3">
        <v>1</v>
      </c>
      <c r="BQ823" s="2" t="s">
        <v>3719</v>
      </c>
    </row>
    <row r="824" spans="1:69" ht="16.149999999999999" customHeight="1" x14ac:dyDescent="0.25">
      <c r="A824" s="69">
        <v>823</v>
      </c>
      <c r="B824" s="17" t="s">
        <v>135</v>
      </c>
      <c r="C824" s="48" t="s">
        <v>793</v>
      </c>
      <c r="D824" s="2" t="s">
        <v>158</v>
      </c>
      <c r="E824" s="2" t="s">
        <v>1822</v>
      </c>
      <c r="F824" s="67">
        <v>42593</v>
      </c>
      <c r="G824" s="3">
        <f t="shared" si="135"/>
        <v>8</v>
      </c>
      <c r="H824" s="3">
        <f t="shared" si="128"/>
        <v>2016</v>
      </c>
      <c r="I824" s="19">
        <v>0.69791666666666696</v>
      </c>
      <c r="J824" s="20">
        <f t="shared" si="134"/>
        <v>16</v>
      </c>
      <c r="K824" s="5" t="str">
        <f t="shared" si="129"/>
        <v>ja</v>
      </c>
      <c r="L824" s="5" t="s">
        <v>91</v>
      </c>
      <c r="M824" s="6" t="s">
        <v>139</v>
      </c>
      <c r="O824" s="17" t="s">
        <v>75</v>
      </c>
      <c r="P824" s="17" t="s">
        <v>2968</v>
      </c>
      <c r="Q824" s="6" t="s">
        <v>186</v>
      </c>
      <c r="R824" s="6" t="s">
        <v>77</v>
      </c>
      <c r="T824" s="22"/>
      <c r="U824" s="2" t="s">
        <v>115</v>
      </c>
      <c r="V824" s="2" t="s">
        <v>202</v>
      </c>
      <c r="X824" s="2">
        <v>335</v>
      </c>
      <c r="Y824" s="2" t="s">
        <v>83</v>
      </c>
      <c r="Z824" s="2" t="s">
        <v>82</v>
      </c>
      <c r="AA824" s="2">
        <v>335</v>
      </c>
      <c r="AB824" s="2" t="s">
        <v>81</v>
      </c>
      <c r="AC824" s="2" t="s">
        <v>82</v>
      </c>
      <c r="AD824" s="2">
        <v>335</v>
      </c>
      <c r="AE824" s="2" t="s">
        <v>81</v>
      </c>
      <c r="AF824" s="2" t="s">
        <v>82</v>
      </c>
      <c r="AJ824" s="2">
        <v>540</v>
      </c>
      <c r="AK824" s="2" t="s">
        <v>81</v>
      </c>
      <c r="AL824" s="2" t="s">
        <v>82</v>
      </c>
      <c r="AP824" s="2">
        <v>540</v>
      </c>
      <c r="AQ824" s="2" t="s">
        <v>81</v>
      </c>
      <c r="AR824" s="2" t="s">
        <v>82</v>
      </c>
      <c r="AV824" s="2">
        <v>545</v>
      </c>
      <c r="AW824" s="2" t="s">
        <v>81</v>
      </c>
      <c r="AX824" s="2" t="s">
        <v>82</v>
      </c>
      <c r="AY824" s="2">
        <v>545</v>
      </c>
      <c r="AZ824" s="2" t="s">
        <v>81</v>
      </c>
      <c r="BA824" s="2" t="s">
        <v>82</v>
      </c>
      <c r="BB824" s="2">
        <v>545</v>
      </c>
      <c r="BC824" s="2" t="s">
        <v>81</v>
      </c>
      <c r="BD824" s="2" t="s">
        <v>82</v>
      </c>
      <c r="BE824" s="23" t="str">
        <f t="shared" si="130"/>
        <v>EMF nein</v>
      </c>
      <c r="BF824" s="23" t="str">
        <f t="shared" si="131"/>
        <v/>
      </c>
      <c r="BG824" s="23" t="str">
        <f t="shared" si="132"/>
        <v/>
      </c>
      <c r="BH824" s="23">
        <f t="shared" si="133"/>
        <v>0</v>
      </c>
      <c r="BO824" s="2" t="s">
        <v>3720</v>
      </c>
      <c r="BP824" s="3">
        <v>1</v>
      </c>
      <c r="BQ824" s="2" t="s">
        <v>3721</v>
      </c>
    </row>
    <row r="825" spans="1:69" ht="16.149999999999999" customHeight="1" x14ac:dyDescent="0.25">
      <c r="A825" s="16">
        <v>824</v>
      </c>
      <c r="B825" s="17" t="s">
        <v>135</v>
      </c>
      <c r="C825" s="48" t="s">
        <v>793</v>
      </c>
      <c r="D825" s="2" t="s">
        <v>158</v>
      </c>
      <c r="E825" s="67" t="s">
        <v>3722</v>
      </c>
      <c r="F825" s="67">
        <v>42653</v>
      </c>
      <c r="G825" s="3">
        <f t="shared" si="135"/>
        <v>10</v>
      </c>
      <c r="H825" s="3">
        <f t="shared" si="128"/>
        <v>2016</v>
      </c>
      <c r="I825" s="19">
        <v>0.62847222222222199</v>
      </c>
      <c r="J825" s="20">
        <f t="shared" si="134"/>
        <v>15</v>
      </c>
      <c r="K825" s="5" t="str">
        <f t="shared" si="129"/>
        <v>ja</v>
      </c>
      <c r="L825" s="5" t="s">
        <v>91</v>
      </c>
      <c r="M825" s="6" t="s">
        <v>139</v>
      </c>
      <c r="N825" s="5">
        <v>59</v>
      </c>
      <c r="O825" s="17" t="s">
        <v>75</v>
      </c>
      <c r="P825" s="17" t="s">
        <v>3723</v>
      </c>
      <c r="R825" s="6" t="s">
        <v>77</v>
      </c>
      <c r="T825" s="22"/>
      <c r="U825" s="2" t="s">
        <v>208</v>
      </c>
      <c r="V825" s="2" t="s">
        <v>80</v>
      </c>
      <c r="X825" s="2">
        <v>335</v>
      </c>
      <c r="Y825" s="2" t="s">
        <v>81</v>
      </c>
      <c r="Z825" s="2" t="s">
        <v>168</v>
      </c>
      <c r="AA825" s="2">
        <v>335</v>
      </c>
      <c r="AB825" s="2" t="s">
        <v>81</v>
      </c>
      <c r="AC825" s="2" t="s">
        <v>168</v>
      </c>
      <c r="AD825" s="2">
        <v>335</v>
      </c>
      <c r="AE825" s="2" t="s">
        <v>83</v>
      </c>
      <c r="AF825" s="2" t="s">
        <v>168</v>
      </c>
      <c r="AJ825" s="2">
        <v>339</v>
      </c>
      <c r="AK825" s="2" t="s">
        <v>83</v>
      </c>
      <c r="AL825" s="2" t="s">
        <v>168</v>
      </c>
      <c r="AM825" s="2">
        <v>339</v>
      </c>
      <c r="AN825" s="2" t="s">
        <v>81</v>
      </c>
      <c r="AO825" s="2" t="s">
        <v>168</v>
      </c>
      <c r="AP825" s="2">
        <v>339</v>
      </c>
      <c r="AQ825" s="2" t="s">
        <v>81</v>
      </c>
      <c r="AR825" s="2" t="s">
        <v>168</v>
      </c>
      <c r="BE825" s="23" t="str">
        <f t="shared" si="130"/>
        <v>EMF nein</v>
      </c>
      <c r="BF825" s="23" t="str">
        <f t="shared" si="131"/>
        <v/>
      </c>
      <c r="BG825" s="23" t="str">
        <f t="shared" si="132"/>
        <v/>
      </c>
      <c r="BH825" s="23">
        <f t="shared" si="133"/>
        <v>0</v>
      </c>
      <c r="BO825" s="2" t="s">
        <v>3724</v>
      </c>
      <c r="BP825" s="3">
        <v>1</v>
      </c>
      <c r="BQ825" s="2" t="s">
        <v>3725</v>
      </c>
    </row>
    <row r="826" spans="1:69" ht="16.149999999999999" customHeight="1" x14ac:dyDescent="0.25">
      <c r="A826" s="16">
        <v>825</v>
      </c>
      <c r="B826" s="17" t="s">
        <v>135</v>
      </c>
      <c r="C826" s="48" t="s">
        <v>3238</v>
      </c>
      <c r="D826" s="2" t="s">
        <v>124</v>
      </c>
      <c r="E826" s="2" t="s">
        <v>3276</v>
      </c>
      <c r="F826" s="67">
        <v>42653</v>
      </c>
      <c r="G826" s="3">
        <f t="shared" si="135"/>
        <v>10</v>
      </c>
      <c r="H826" s="3">
        <f t="shared" si="128"/>
        <v>2016</v>
      </c>
      <c r="I826" s="19">
        <v>0.32638888888888901</v>
      </c>
      <c r="J826" s="20">
        <f t="shared" si="134"/>
        <v>7</v>
      </c>
      <c r="K826" s="5" t="str">
        <f t="shared" si="129"/>
        <v>ja</v>
      </c>
      <c r="L826" s="5" t="s">
        <v>91</v>
      </c>
      <c r="M826" s="6" t="s">
        <v>139</v>
      </c>
      <c r="N826" s="5">
        <v>27</v>
      </c>
      <c r="O826" s="17" t="s">
        <v>126</v>
      </c>
      <c r="P826" s="17" t="s">
        <v>3726</v>
      </c>
      <c r="R826" s="6" t="s">
        <v>77</v>
      </c>
      <c r="T826" s="22"/>
      <c r="X826" s="2">
        <v>298</v>
      </c>
      <c r="Y826" s="2" t="s">
        <v>81</v>
      </c>
      <c r="Z826" s="2" t="s">
        <v>82</v>
      </c>
      <c r="AA826" s="2">
        <v>298</v>
      </c>
      <c r="AB826" s="2" t="s">
        <v>81</v>
      </c>
      <c r="AC826" s="2" t="s">
        <v>82</v>
      </c>
      <c r="AD826" s="2">
        <v>298</v>
      </c>
      <c r="AE826" s="2" t="s">
        <v>83</v>
      </c>
      <c r="AF826" s="2" t="s">
        <v>82</v>
      </c>
      <c r="AJ826" s="2">
        <v>360</v>
      </c>
      <c r="AK826" s="1" t="s">
        <v>83</v>
      </c>
      <c r="AL826" s="2" t="s">
        <v>82</v>
      </c>
      <c r="BE826" s="23" t="str">
        <f t="shared" si="130"/>
        <v>EMF nein</v>
      </c>
      <c r="BF826" s="23" t="str">
        <f t="shared" si="131"/>
        <v/>
      </c>
      <c r="BG826" s="23" t="str">
        <f t="shared" si="132"/>
        <v/>
      </c>
      <c r="BH826" s="23">
        <f t="shared" si="133"/>
        <v>0</v>
      </c>
      <c r="BO826" s="2" t="s">
        <v>3727</v>
      </c>
      <c r="BP826" s="3">
        <v>1</v>
      </c>
      <c r="BQ826" s="2" t="s">
        <v>3728</v>
      </c>
    </row>
    <row r="827" spans="1:69" ht="16.149999999999999" customHeight="1" x14ac:dyDescent="0.25">
      <c r="A827" s="16">
        <v>826</v>
      </c>
      <c r="B827" s="17" t="s">
        <v>135</v>
      </c>
      <c r="C827" s="48" t="s">
        <v>130</v>
      </c>
      <c r="D827" s="2" t="s">
        <v>104</v>
      </c>
      <c r="E827" s="2" t="s">
        <v>2950</v>
      </c>
      <c r="F827" s="67">
        <v>42687</v>
      </c>
      <c r="G827" s="3">
        <f t="shared" si="135"/>
        <v>11</v>
      </c>
      <c r="H827" s="3">
        <f t="shared" si="128"/>
        <v>2016</v>
      </c>
      <c r="I827" s="19">
        <v>0.44791666666666702</v>
      </c>
      <c r="J827" s="20">
        <f t="shared" si="134"/>
        <v>10</v>
      </c>
      <c r="K827" s="5" t="str">
        <f t="shared" si="129"/>
        <v>ja</v>
      </c>
      <c r="L827" s="5" t="s">
        <v>91</v>
      </c>
      <c r="M827" s="6" t="s">
        <v>354</v>
      </c>
      <c r="O827" s="17" t="s">
        <v>75</v>
      </c>
      <c r="P827" s="17" t="s">
        <v>3729</v>
      </c>
      <c r="R827" s="6" t="s">
        <v>77</v>
      </c>
      <c r="T827" s="22"/>
      <c r="X827" s="2">
        <v>395</v>
      </c>
      <c r="Y827" s="2" t="s">
        <v>81</v>
      </c>
      <c r="Z827" s="2" t="s">
        <v>82</v>
      </c>
      <c r="AA827" s="2">
        <v>395</v>
      </c>
      <c r="AB827" s="2" t="s">
        <v>81</v>
      </c>
      <c r="AC827" s="2" t="s">
        <v>82</v>
      </c>
      <c r="AD827" s="2">
        <v>395</v>
      </c>
      <c r="AE827" s="2" t="s">
        <v>81</v>
      </c>
      <c r="AF827" s="2" t="s">
        <v>82</v>
      </c>
      <c r="AW827" s="73"/>
      <c r="BE827" s="23" t="str">
        <f t="shared" si="130"/>
        <v>EMF nein</v>
      </c>
      <c r="BF827" s="23" t="str">
        <f t="shared" si="131"/>
        <v/>
      </c>
      <c r="BG827" s="23" t="str">
        <f t="shared" si="132"/>
        <v/>
      </c>
      <c r="BH827" s="23">
        <f t="shared" si="133"/>
        <v>0</v>
      </c>
      <c r="BP827" s="3">
        <v>1</v>
      </c>
      <c r="BQ827" s="2" t="s">
        <v>3730</v>
      </c>
    </row>
    <row r="828" spans="1:69" ht="16.149999999999999" customHeight="1" x14ac:dyDescent="0.25">
      <c r="A828" s="16">
        <v>827</v>
      </c>
      <c r="B828" s="17" t="s">
        <v>135</v>
      </c>
      <c r="C828" s="48" t="s">
        <v>3731</v>
      </c>
      <c r="D828" s="2" t="s">
        <v>104</v>
      </c>
      <c r="E828" s="2" t="s">
        <v>3732</v>
      </c>
      <c r="F828" s="67">
        <v>42663</v>
      </c>
      <c r="G828" s="3">
        <f t="shared" si="135"/>
        <v>10</v>
      </c>
      <c r="H828" s="3">
        <f t="shared" si="128"/>
        <v>2016</v>
      </c>
      <c r="I828" s="19">
        <v>0.64583333333333304</v>
      </c>
      <c r="J828" s="20">
        <f t="shared" si="134"/>
        <v>15</v>
      </c>
      <c r="K828" s="5" t="str">
        <f t="shared" si="129"/>
        <v>ja</v>
      </c>
      <c r="L828" s="5" t="s">
        <v>91</v>
      </c>
      <c r="M828" s="6" t="s">
        <v>139</v>
      </c>
      <c r="O828" s="17" t="s">
        <v>75</v>
      </c>
      <c r="P828" s="17" t="s">
        <v>3733</v>
      </c>
      <c r="R828" s="6" t="s">
        <v>77</v>
      </c>
      <c r="T828" s="22"/>
      <c r="U828" s="2" t="s">
        <v>139</v>
      </c>
      <c r="AW828" s="73"/>
      <c r="BE828" s="23" t="str">
        <f t="shared" si="130"/>
        <v>EMF ja</v>
      </c>
      <c r="BF828" s="23">
        <f t="shared" si="131"/>
        <v>100</v>
      </c>
      <c r="BG828" s="23" t="str">
        <f t="shared" si="132"/>
        <v>100-499m</v>
      </c>
      <c r="BH828" s="23">
        <f t="shared" si="133"/>
        <v>2</v>
      </c>
      <c r="BI828" s="2" t="s">
        <v>162</v>
      </c>
      <c r="BJ828" s="2">
        <v>100</v>
      </c>
      <c r="BK828" s="2" t="s">
        <v>162</v>
      </c>
      <c r="BL828" s="2">
        <v>150</v>
      </c>
      <c r="BO828" s="2" t="s">
        <v>3734</v>
      </c>
      <c r="BP828" s="3">
        <v>1</v>
      </c>
      <c r="BQ828" s="2" t="s">
        <v>3735</v>
      </c>
    </row>
    <row r="829" spans="1:69" ht="16.149999999999999" customHeight="1" x14ac:dyDescent="0.25">
      <c r="A829" s="16">
        <v>828</v>
      </c>
      <c r="B829" s="17" t="s">
        <v>135</v>
      </c>
      <c r="C829" s="48" t="s">
        <v>3736</v>
      </c>
      <c r="D829" s="2" t="s">
        <v>264</v>
      </c>
      <c r="E829" s="2" t="s">
        <v>3737</v>
      </c>
      <c r="F829" s="67">
        <v>43104</v>
      </c>
      <c r="G829" s="3">
        <f t="shared" si="135"/>
        <v>1</v>
      </c>
      <c r="H829" s="3">
        <f t="shared" si="128"/>
        <v>2018</v>
      </c>
      <c r="I829" s="19">
        <v>0.25005787037036997</v>
      </c>
      <c r="J829" s="20">
        <f t="shared" si="134"/>
        <v>6</v>
      </c>
      <c r="K829" s="5" t="str">
        <f t="shared" si="129"/>
        <v>ja</v>
      </c>
      <c r="M829" s="6" t="s">
        <v>139</v>
      </c>
      <c r="O829" s="17" t="s">
        <v>126</v>
      </c>
      <c r="P829" s="17" t="s">
        <v>3738</v>
      </c>
      <c r="Q829" s="6" t="s">
        <v>186</v>
      </c>
      <c r="R829" s="6" t="s">
        <v>335</v>
      </c>
      <c r="T829" s="22"/>
      <c r="U829" s="2" t="s">
        <v>74</v>
      </c>
      <c r="AW829" s="73"/>
      <c r="BE829" s="23" t="str">
        <f t="shared" si="130"/>
        <v>EMF nein</v>
      </c>
      <c r="BF829" s="23" t="str">
        <f t="shared" si="131"/>
        <v/>
      </c>
      <c r="BG829" s="23" t="str">
        <f t="shared" si="132"/>
        <v/>
      </c>
      <c r="BH829" s="23">
        <f t="shared" si="133"/>
        <v>0</v>
      </c>
      <c r="BO829" s="2" t="s">
        <v>3739</v>
      </c>
      <c r="BP829" s="3">
        <v>1</v>
      </c>
      <c r="BQ829" s="2" t="s">
        <v>3740</v>
      </c>
    </row>
    <row r="830" spans="1:69" ht="16.149999999999999" customHeight="1" x14ac:dyDescent="0.25">
      <c r="A830" s="16">
        <v>829</v>
      </c>
      <c r="B830" s="17" t="s">
        <v>87</v>
      </c>
      <c r="C830" s="48" t="s">
        <v>212</v>
      </c>
      <c r="D830" s="2" t="s">
        <v>71</v>
      </c>
      <c r="E830" s="2" t="s">
        <v>3741</v>
      </c>
      <c r="F830" s="67">
        <v>43103</v>
      </c>
      <c r="G830" s="3">
        <f t="shared" si="135"/>
        <v>1</v>
      </c>
      <c r="H830" s="3">
        <f t="shared" si="128"/>
        <v>2018</v>
      </c>
      <c r="I830" s="19">
        <v>0.37847222222222199</v>
      </c>
      <c r="J830" s="20">
        <f t="shared" si="134"/>
        <v>9</v>
      </c>
      <c r="K830" s="5" t="str">
        <f t="shared" si="129"/>
        <v>ja</v>
      </c>
      <c r="L830" s="5" t="s">
        <v>91</v>
      </c>
      <c r="M830" s="6" t="s">
        <v>74</v>
      </c>
      <c r="N830" s="5">
        <v>87</v>
      </c>
      <c r="O830" s="17" t="s">
        <v>75</v>
      </c>
      <c r="P830" s="17" t="s">
        <v>3742</v>
      </c>
      <c r="R830" s="6" t="s">
        <v>335</v>
      </c>
      <c r="S830" s="2" t="s">
        <v>93</v>
      </c>
      <c r="T830" s="22"/>
      <c r="U830" s="2" t="s">
        <v>74</v>
      </c>
      <c r="AW830" s="73"/>
      <c r="BE830" s="23" t="str">
        <f t="shared" si="130"/>
        <v>EMF nein</v>
      </c>
      <c r="BF830" s="23" t="str">
        <f t="shared" si="131"/>
        <v/>
      </c>
      <c r="BG830" s="23" t="str">
        <f t="shared" si="132"/>
        <v/>
      </c>
      <c r="BH830" s="23">
        <f t="shared" si="133"/>
        <v>0</v>
      </c>
      <c r="BP830" s="3">
        <v>1</v>
      </c>
      <c r="BQ830" s="2" t="s">
        <v>3743</v>
      </c>
    </row>
    <row r="831" spans="1:69" ht="16.149999999999999" customHeight="1" x14ac:dyDescent="0.25">
      <c r="A831" s="16">
        <v>830</v>
      </c>
      <c r="B831" s="17" t="s">
        <v>135</v>
      </c>
      <c r="C831" s="48" t="s">
        <v>1851</v>
      </c>
      <c r="D831" s="2" t="s">
        <v>89</v>
      </c>
      <c r="E831" s="2" t="s">
        <v>3744</v>
      </c>
      <c r="F831" s="67">
        <v>43066</v>
      </c>
      <c r="G831" s="3">
        <f t="shared" si="135"/>
        <v>11</v>
      </c>
      <c r="H831" s="3">
        <f t="shared" si="128"/>
        <v>2017</v>
      </c>
      <c r="I831" s="19">
        <v>0.64583333333333304</v>
      </c>
      <c r="J831" s="20">
        <f t="shared" si="134"/>
        <v>15</v>
      </c>
      <c r="K831" s="5" t="str">
        <f t="shared" si="129"/>
        <v>ja</v>
      </c>
      <c r="L831" s="5" t="s">
        <v>91</v>
      </c>
      <c r="M831" s="6" t="s">
        <v>139</v>
      </c>
      <c r="O831" s="17" t="s">
        <v>75</v>
      </c>
      <c r="P831" s="17" t="s">
        <v>3745</v>
      </c>
      <c r="R831" s="6" t="s">
        <v>77</v>
      </c>
      <c r="T831" s="22"/>
      <c r="U831" s="2" t="s">
        <v>115</v>
      </c>
      <c r="V831" s="2" t="s">
        <v>80</v>
      </c>
      <c r="X831" s="2">
        <v>100</v>
      </c>
      <c r="Y831" s="2" t="s">
        <v>81</v>
      </c>
      <c r="Z831" s="2" t="s">
        <v>84</v>
      </c>
      <c r="AD831" s="2">
        <v>100</v>
      </c>
      <c r="AE831" s="2" t="s">
        <v>83</v>
      </c>
      <c r="AF831" s="2" t="s">
        <v>84</v>
      </c>
      <c r="AM831" s="2">
        <v>85</v>
      </c>
      <c r="AN831" s="2" t="s">
        <v>94</v>
      </c>
      <c r="AO831" s="2" t="s">
        <v>84</v>
      </c>
      <c r="AW831" s="73"/>
      <c r="BE831" s="23" t="str">
        <f t="shared" si="130"/>
        <v>EMF nein</v>
      </c>
      <c r="BF831" s="23" t="str">
        <f t="shared" si="131"/>
        <v/>
      </c>
      <c r="BG831" s="23" t="str">
        <f t="shared" si="132"/>
        <v/>
      </c>
      <c r="BH831" s="23">
        <f t="shared" si="133"/>
        <v>0</v>
      </c>
      <c r="BO831" s="2" t="s">
        <v>3746</v>
      </c>
      <c r="BP831" s="3">
        <v>1</v>
      </c>
      <c r="BQ831" s="2" t="s">
        <v>3747</v>
      </c>
    </row>
    <row r="832" spans="1:69" ht="16.149999999999999" customHeight="1" x14ac:dyDescent="0.25">
      <c r="A832" s="16">
        <v>831</v>
      </c>
      <c r="B832" s="17" t="s">
        <v>211</v>
      </c>
      <c r="C832" s="48" t="s">
        <v>3748</v>
      </c>
      <c r="D832" s="2" t="s">
        <v>651</v>
      </c>
      <c r="E832" s="2" t="s">
        <v>3749</v>
      </c>
      <c r="F832" s="67">
        <v>43103</v>
      </c>
      <c r="G832" s="3">
        <f t="shared" si="135"/>
        <v>1</v>
      </c>
      <c r="H832" s="3">
        <f t="shared" si="128"/>
        <v>2018</v>
      </c>
      <c r="I832" s="19">
        <v>0.99652777777777801</v>
      </c>
      <c r="J832" s="20">
        <f t="shared" si="134"/>
        <v>23</v>
      </c>
      <c r="K832" s="5" t="str">
        <f t="shared" si="129"/>
        <v>ja</v>
      </c>
      <c r="L832" s="5" t="s">
        <v>91</v>
      </c>
      <c r="M832" s="6" t="s">
        <v>74</v>
      </c>
      <c r="N832" s="5">
        <v>60</v>
      </c>
      <c r="O832" s="17" t="s">
        <v>126</v>
      </c>
      <c r="P832" s="17" t="s">
        <v>3750</v>
      </c>
      <c r="R832" s="6" t="s">
        <v>335</v>
      </c>
      <c r="T832" s="6" t="s">
        <v>202</v>
      </c>
      <c r="AW832" s="73"/>
      <c r="BE832" s="23" t="str">
        <f t="shared" si="130"/>
        <v>EMF nein</v>
      </c>
      <c r="BF832" s="23" t="str">
        <f t="shared" si="131"/>
        <v/>
      </c>
      <c r="BG832" s="23" t="str">
        <f t="shared" si="132"/>
        <v/>
      </c>
      <c r="BH832" s="23">
        <f t="shared" si="133"/>
        <v>0</v>
      </c>
      <c r="BO832" s="2" t="s">
        <v>3751</v>
      </c>
      <c r="BP832" s="3">
        <v>1</v>
      </c>
      <c r="BQ832" s="2" t="s">
        <v>3752</v>
      </c>
    </row>
    <row r="833" spans="1:69" ht="16.149999999999999" customHeight="1" x14ac:dyDescent="0.25">
      <c r="A833" s="16">
        <v>832</v>
      </c>
      <c r="B833" s="17" t="s">
        <v>87</v>
      </c>
      <c r="C833" s="48" t="s">
        <v>3753</v>
      </c>
      <c r="D833" s="2" t="s">
        <v>137</v>
      </c>
      <c r="E833" s="2" t="s">
        <v>3754</v>
      </c>
      <c r="F833" s="67">
        <v>43102</v>
      </c>
      <c r="G833" s="3">
        <f t="shared" si="135"/>
        <v>1</v>
      </c>
      <c r="H833" s="3">
        <f t="shared" si="128"/>
        <v>2018</v>
      </c>
      <c r="I833" s="19">
        <v>0.6875</v>
      </c>
      <c r="J833" s="20">
        <f t="shared" si="134"/>
        <v>16</v>
      </c>
      <c r="K833" s="5" t="str">
        <f t="shared" si="129"/>
        <v>ja</v>
      </c>
      <c r="L833" s="5" t="s">
        <v>91</v>
      </c>
      <c r="M833" s="6" t="s">
        <v>74</v>
      </c>
      <c r="N833" s="5">
        <v>83</v>
      </c>
      <c r="O833" s="17" t="s">
        <v>126</v>
      </c>
      <c r="P833" s="17" t="s">
        <v>3755</v>
      </c>
      <c r="R833" s="6" t="s">
        <v>77</v>
      </c>
      <c r="S833" s="2" t="s">
        <v>190</v>
      </c>
      <c r="T833" s="22" t="s">
        <v>79</v>
      </c>
      <c r="X833" s="2">
        <v>128</v>
      </c>
      <c r="Y833" s="2" t="s">
        <v>81</v>
      </c>
      <c r="Z833" s="2" t="s">
        <v>168</v>
      </c>
      <c r="AD833" s="2">
        <v>128</v>
      </c>
      <c r="AE833" s="2" t="s">
        <v>81</v>
      </c>
      <c r="AF833" s="2" t="s">
        <v>168</v>
      </c>
      <c r="AW833" s="73"/>
      <c r="BE833" s="23" t="str">
        <f t="shared" si="130"/>
        <v>EMF ja</v>
      </c>
      <c r="BF833" s="23">
        <f t="shared" si="131"/>
        <v>100</v>
      </c>
      <c r="BG833" s="23" t="str">
        <f t="shared" si="132"/>
        <v>100-499m</v>
      </c>
      <c r="BH833" s="23">
        <f t="shared" si="133"/>
        <v>1</v>
      </c>
      <c r="BK833" s="2" t="s">
        <v>162</v>
      </c>
      <c r="BL833" s="2">
        <v>100</v>
      </c>
      <c r="BP833" s="3">
        <v>1</v>
      </c>
      <c r="BQ833" s="2" t="s">
        <v>3756</v>
      </c>
    </row>
    <row r="834" spans="1:69" ht="16.149999999999999" customHeight="1" x14ac:dyDescent="0.25">
      <c r="A834" s="16">
        <v>833</v>
      </c>
      <c r="B834" s="17" t="s">
        <v>135</v>
      </c>
      <c r="C834" s="48" t="s">
        <v>2319</v>
      </c>
      <c r="D834" s="2" t="s">
        <v>158</v>
      </c>
      <c r="E834" s="2" t="s">
        <v>3757</v>
      </c>
      <c r="F834" s="67">
        <v>42424</v>
      </c>
      <c r="G834" s="3">
        <f t="shared" si="135"/>
        <v>2</v>
      </c>
      <c r="H834" s="3">
        <f t="shared" si="128"/>
        <v>2016</v>
      </c>
      <c r="I834" s="19">
        <v>0.31944444444444398</v>
      </c>
      <c r="J834" s="20">
        <f t="shared" si="134"/>
        <v>7</v>
      </c>
      <c r="K834" s="5" t="str">
        <f t="shared" si="129"/>
        <v>ja</v>
      </c>
      <c r="L834" s="5" t="s">
        <v>91</v>
      </c>
      <c r="M834" s="6" t="s">
        <v>139</v>
      </c>
      <c r="N834" s="5">
        <v>43</v>
      </c>
      <c r="O834" s="17" t="s">
        <v>75</v>
      </c>
      <c r="P834" s="17" t="s">
        <v>3758</v>
      </c>
      <c r="R834" s="6" t="s">
        <v>77</v>
      </c>
      <c r="T834" s="22"/>
      <c r="U834" s="2" t="s">
        <v>115</v>
      </c>
      <c r="V834" s="2" t="s">
        <v>80</v>
      </c>
      <c r="X834" s="2">
        <v>241</v>
      </c>
      <c r="Y834" s="2" t="s">
        <v>83</v>
      </c>
      <c r="Z834" s="2" t="s">
        <v>82</v>
      </c>
      <c r="AA834" s="2">
        <v>242</v>
      </c>
      <c r="AB834" s="2" t="s">
        <v>81</v>
      </c>
      <c r="AC834" s="2" t="s">
        <v>82</v>
      </c>
      <c r="AD834" s="2">
        <v>241</v>
      </c>
      <c r="AE834" s="2" t="s">
        <v>83</v>
      </c>
      <c r="AF834" s="2" t="s">
        <v>82</v>
      </c>
      <c r="AJ834" s="2">
        <v>290</v>
      </c>
      <c r="AK834" s="2" t="s">
        <v>81</v>
      </c>
      <c r="AL834" s="2" t="s">
        <v>161</v>
      </c>
      <c r="AM834" s="2">
        <v>290</v>
      </c>
      <c r="AN834" s="2" t="s">
        <v>81</v>
      </c>
      <c r="AO834" s="2" t="s">
        <v>161</v>
      </c>
      <c r="AP834" s="2">
        <v>290</v>
      </c>
      <c r="AQ834" s="2" t="s">
        <v>83</v>
      </c>
      <c r="AR834" s="2" t="s">
        <v>161</v>
      </c>
      <c r="AV834" s="2">
        <v>123</v>
      </c>
      <c r="AW834" s="73" t="s">
        <v>81</v>
      </c>
      <c r="AX834" s="2" t="s">
        <v>82</v>
      </c>
      <c r="BE834" s="23" t="str">
        <f t="shared" si="130"/>
        <v>EMF nein</v>
      </c>
      <c r="BF834" s="23" t="str">
        <f t="shared" si="131"/>
        <v/>
      </c>
      <c r="BG834" s="23" t="str">
        <f t="shared" si="132"/>
        <v/>
      </c>
      <c r="BH834" s="23">
        <f t="shared" si="133"/>
        <v>0</v>
      </c>
      <c r="BO834" s="2" t="s">
        <v>3759</v>
      </c>
      <c r="BP834" s="3">
        <v>1</v>
      </c>
      <c r="BQ834" s="2" t="s">
        <v>3760</v>
      </c>
    </row>
    <row r="835" spans="1:69" ht="16.149999999999999" customHeight="1" x14ac:dyDescent="0.25">
      <c r="A835" s="16">
        <v>834</v>
      </c>
      <c r="B835" s="17" t="s">
        <v>135</v>
      </c>
      <c r="C835" s="48" t="s">
        <v>3761</v>
      </c>
      <c r="D835" s="2" t="s">
        <v>113</v>
      </c>
      <c r="E835" s="2" t="s">
        <v>3762</v>
      </c>
      <c r="F835" s="67">
        <v>42668</v>
      </c>
      <c r="G835" s="3">
        <f t="shared" si="135"/>
        <v>10</v>
      </c>
      <c r="H835" s="3">
        <f t="shared" ref="H835:H898" si="136">IF(F835&lt;&gt;"",YEAR(F835),"")</f>
        <v>2016</v>
      </c>
      <c r="I835" s="19">
        <v>0.62152777777777801</v>
      </c>
      <c r="J835" s="20">
        <f t="shared" si="134"/>
        <v>14</v>
      </c>
      <c r="K835" s="5" t="str">
        <f t="shared" si="129"/>
        <v>ja</v>
      </c>
      <c r="L835" s="5" t="s">
        <v>91</v>
      </c>
      <c r="M835" s="6" t="s">
        <v>139</v>
      </c>
      <c r="N835" s="5">
        <v>39</v>
      </c>
      <c r="O835" s="2" t="s">
        <v>140</v>
      </c>
      <c r="P835" s="17" t="s">
        <v>3763</v>
      </c>
      <c r="Q835" s="6" t="s">
        <v>186</v>
      </c>
      <c r="R835" s="6" t="s">
        <v>77</v>
      </c>
      <c r="T835" s="22"/>
      <c r="BE835" s="23" t="str">
        <f t="shared" si="130"/>
        <v>EMF ja</v>
      </c>
      <c r="BF835" s="23">
        <f t="shared" si="131"/>
        <v>1</v>
      </c>
      <c r="BG835" s="23" t="str">
        <f t="shared" si="132"/>
        <v>&lt;100m</v>
      </c>
      <c r="BH835" s="23">
        <f t="shared" si="133"/>
        <v>1</v>
      </c>
      <c r="BI835" s="2" t="s">
        <v>162</v>
      </c>
      <c r="BJ835" s="2">
        <v>1</v>
      </c>
      <c r="BO835" s="2" t="s">
        <v>3764</v>
      </c>
      <c r="BP835" s="3">
        <v>1</v>
      </c>
      <c r="BQ835" s="2" t="s">
        <v>3765</v>
      </c>
    </row>
    <row r="836" spans="1:69" ht="16.149999999999999" customHeight="1" x14ac:dyDescent="0.25">
      <c r="A836" s="16">
        <v>835</v>
      </c>
      <c r="B836" s="17" t="s">
        <v>135</v>
      </c>
      <c r="C836" s="48" t="s">
        <v>3766</v>
      </c>
      <c r="E836" s="2" t="s">
        <v>3767</v>
      </c>
      <c r="F836" s="67">
        <v>42670</v>
      </c>
      <c r="G836" s="3">
        <f t="shared" si="135"/>
        <v>10</v>
      </c>
      <c r="H836" s="3">
        <f t="shared" si="136"/>
        <v>2016</v>
      </c>
      <c r="I836" s="19">
        <v>0.52083333333333304</v>
      </c>
      <c r="J836" s="20">
        <f t="shared" si="134"/>
        <v>12</v>
      </c>
      <c r="K836" s="5" t="str">
        <f t="shared" si="129"/>
        <v>ja</v>
      </c>
      <c r="L836" s="5" t="s">
        <v>91</v>
      </c>
      <c r="M836" s="6" t="s">
        <v>139</v>
      </c>
      <c r="N836" s="5">
        <v>37</v>
      </c>
      <c r="O836" s="17" t="s">
        <v>75</v>
      </c>
      <c r="P836" s="17" t="s">
        <v>3768</v>
      </c>
      <c r="R836" s="6" t="s">
        <v>77</v>
      </c>
      <c r="T836" s="22"/>
      <c r="U836" s="2" t="s">
        <v>74</v>
      </c>
      <c r="V836" s="2" t="s">
        <v>80</v>
      </c>
      <c r="X836" s="2">
        <v>107</v>
      </c>
      <c r="Y836" s="2" t="s">
        <v>81</v>
      </c>
      <c r="Z836" s="2" t="s">
        <v>82</v>
      </c>
      <c r="AD836" s="2">
        <v>107</v>
      </c>
      <c r="AE836" s="2" t="s">
        <v>83</v>
      </c>
      <c r="AF836" s="2" t="s">
        <v>82</v>
      </c>
      <c r="AJ836" s="2">
        <v>291</v>
      </c>
      <c r="AK836" s="2" t="s">
        <v>81</v>
      </c>
      <c r="AL836" s="2" t="s">
        <v>84</v>
      </c>
      <c r="AM836" s="2">
        <v>291</v>
      </c>
      <c r="AN836" s="2" t="s">
        <v>81</v>
      </c>
      <c r="AO836" s="2" t="s">
        <v>84</v>
      </c>
      <c r="AP836" s="2">
        <v>291</v>
      </c>
      <c r="AQ836" s="2" t="s">
        <v>83</v>
      </c>
      <c r="AR836" s="2" t="s">
        <v>84</v>
      </c>
      <c r="AV836" s="2">
        <v>223</v>
      </c>
      <c r="AW836" s="2" t="s">
        <v>81</v>
      </c>
      <c r="AX836" s="2" t="s">
        <v>168</v>
      </c>
      <c r="AY836" s="2">
        <v>223</v>
      </c>
      <c r="AZ836" s="2" t="s">
        <v>81</v>
      </c>
      <c r="BA836" s="2" t="s">
        <v>168</v>
      </c>
      <c r="BB836" s="2">
        <v>223</v>
      </c>
      <c r="BC836" s="2" t="s">
        <v>81</v>
      </c>
      <c r="BD836" s="2" t="s">
        <v>168</v>
      </c>
      <c r="BE836" s="23" t="str">
        <f t="shared" si="130"/>
        <v>EMF ja</v>
      </c>
      <c r="BF836" s="23">
        <f t="shared" si="131"/>
        <v>117</v>
      </c>
      <c r="BG836" s="23" t="str">
        <f t="shared" si="132"/>
        <v>100-499m</v>
      </c>
      <c r="BH836" s="23">
        <f t="shared" si="133"/>
        <v>1</v>
      </c>
      <c r="BK836" s="2" t="s">
        <v>162</v>
      </c>
      <c r="BL836" s="2">
        <v>117</v>
      </c>
      <c r="BO836" s="2" t="s">
        <v>3769</v>
      </c>
      <c r="BP836" s="3">
        <v>1</v>
      </c>
      <c r="BQ836" s="2" t="s">
        <v>3770</v>
      </c>
    </row>
    <row r="837" spans="1:69" ht="16.149999999999999" customHeight="1" x14ac:dyDescent="0.25">
      <c r="A837" s="16">
        <v>836</v>
      </c>
      <c r="B837" s="17" t="s">
        <v>135</v>
      </c>
      <c r="C837" s="48" t="s">
        <v>3771</v>
      </c>
      <c r="D837" s="2" t="s">
        <v>158</v>
      </c>
      <c r="E837" s="2" t="s">
        <v>1251</v>
      </c>
      <c r="F837" s="67">
        <v>42670</v>
      </c>
      <c r="G837" s="3">
        <f t="shared" si="135"/>
        <v>10</v>
      </c>
      <c r="H837" s="3">
        <f t="shared" si="136"/>
        <v>2016</v>
      </c>
      <c r="I837" s="19">
        <v>0.54166666666666696</v>
      </c>
      <c r="J837" s="20">
        <f t="shared" si="134"/>
        <v>13</v>
      </c>
      <c r="K837" s="5" t="str">
        <f t="shared" si="129"/>
        <v>ja</v>
      </c>
      <c r="L837" s="5" t="s">
        <v>91</v>
      </c>
      <c r="M837" s="6" t="s">
        <v>139</v>
      </c>
      <c r="O837" s="17" t="s">
        <v>126</v>
      </c>
      <c r="P837" s="17" t="s">
        <v>3772</v>
      </c>
      <c r="R837" s="6" t="s">
        <v>77</v>
      </c>
      <c r="T837" s="22" t="s">
        <v>79</v>
      </c>
      <c r="X837" s="2">
        <v>685</v>
      </c>
      <c r="Y837" s="2" t="s">
        <v>81</v>
      </c>
      <c r="Z837" s="2" t="s">
        <v>82</v>
      </c>
      <c r="AA837" s="2">
        <v>685</v>
      </c>
      <c r="AB837" s="2" t="s">
        <v>81</v>
      </c>
      <c r="AC837" s="2" t="s">
        <v>82</v>
      </c>
      <c r="AD837" s="2">
        <v>685</v>
      </c>
      <c r="AE837" s="2" t="s">
        <v>81</v>
      </c>
      <c r="AF837" s="2" t="s">
        <v>82</v>
      </c>
      <c r="BE837" s="23" t="str">
        <f t="shared" si="130"/>
        <v>EMF ja</v>
      </c>
      <c r="BF837" s="23">
        <f t="shared" si="131"/>
        <v>90</v>
      </c>
      <c r="BG837" s="23" t="str">
        <f t="shared" si="132"/>
        <v>&lt;100m</v>
      </c>
      <c r="BH837" s="23">
        <f t="shared" si="133"/>
        <v>1</v>
      </c>
      <c r="BM837" s="2" t="s">
        <v>162</v>
      </c>
      <c r="BN837" s="2">
        <v>90</v>
      </c>
      <c r="BO837" s="2" t="s">
        <v>3773</v>
      </c>
      <c r="BP837" s="3">
        <v>1</v>
      </c>
      <c r="BQ837" s="2" t="s">
        <v>3774</v>
      </c>
    </row>
    <row r="838" spans="1:69" ht="16.149999999999999" customHeight="1" x14ac:dyDescent="0.25">
      <c r="A838" s="16">
        <v>837</v>
      </c>
      <c r="B838" s="17" t="s">
        <v>135</v>
      </c>
      <c r="C838" s="48" t="s">
        <v>3775</v>
      </c>
      <c r="D838" s="2" t="s">
        <v>151</v>
      </c>
      <c r="E838" s="2" t="s">
        <v>3776</v>
      </c>
      <c r="F838" s="67">
        <v>42690</v>
      </c>
      <c r="G838" s="3">
        <f t="shared" si="135"/>
        <v>11</v>
      </c>
      <c r="H838" s="3">
        <f t="shared" si="136"/>
        <v>2016</v>
      </c>
      <c r="I838" s="19">
        <v>0.64583333333333304</v>
      </c>
      <c r="J838" s="20">
        <f t="shared" si="134"/>
        <v>15</v>
      </c>
      <c r="K838" s="5" t="str">
        <f t="shared" si="129"/>
        <v>ja</v>
      </c>
      <c r="L838" s="5" t="s">
        <v>91</v>
      </c>
      <c r="M838" s="6" t="s">
        <v>139</v>
      </c>
      <c r="N838" s="5">
        <v>38</v>
      </c>
      <c r="O838" s="2" t="s">
        <v>140</v>
      </c>
      <c r="P838" s="17" t="s">
        <v>3777</v>
      </c>
      <c r="Q838" s="6" t="s">
        <v>186</v>
      </c>
      <c r="R838" s="6" t="s">
        <v>77</v>
      </c>
      <c r="T838" s="22" t="s">
        <v>79</v>
      </c>
      <c r="X838" s="2">
        <v>50</v>
      </c>
      <c r="Y838" s="2" t="s">
        <v>81</v>
      </c>
      <c r="Z838" s="2" t="s">
        <v>161</v>
      </c>
      <c r="AA838" s="2">
        <v>50</v>
      </c>
      <c r="AB838" s="2" t="s">
        <v>81</v>
      </c>
      <c r="AC838" s="2" t="s">
        <v>161</v>
      </c>
      <c r="AD838" s="2">
        <v>50</v>
      </c>
      <c r="AE838" s="2" t="s">
        <v>81</v>
      </c>
      <c r="AF838" s="2" t="s">
        <v>161</v>
      </c>
      <c r="BE838" s="23" t="str">
        <f t="shared" si="130"/>
        <v>EMF nein</v>
      </c>
      <c r="BF838" s="23" t="str">
        <f t="shared" si="131"/>
        <v/>
      </c>
      <c r="BG838" s="23" t="str">
        <f t="shared" si="132"/>
        <v/>
      </c>
      <c r="BH838" s="23">
        <f t="shared" si="133"/>
        <v>0</v>
      </c>
      <c r="BO838" s="2" t="s">
        <v>3778</v>
      </c>
      <c r="BP838" s="3">
        <v>1</v>
      </c>
      <c r="BQ838" s="2" t="s">
        <v>3779</v>
      </c>
    </row>
    <row r="839" spans="1:69" ht="16.149999999999999" customHeight="1" x14ac:dyDescent="0.25">
      <c r="A839" s="16">
        <v>838</v>
      </c>
      <c r="B839" s="17" t="s">
        <v>135</v>
      </c>
      <c r="C839" s="48" t="s">
        <v>3780</v>
      </c>
      <c r="D839" s="2" t="s">
        <v>113</v>
      </c>
      <c r="E839" s="2" t="s">
        <v>3781</v>
      </c>
      <c r="F839" s="67">
        <v>42647</v>
      </c>
      <c r="G839" s="3">
        <f t="shared" si="135"/>
        <v>10</v>
      </c>
      <c r="H839" s="3">
        <f t="shared" si="136"/>
        <v>2016</v>
      </c>
      <c r="I839" s="19">
        <v>0.41319444444444398</v>
      </c>
      <c r="J839" s="20">
        <f t="shared" si="134"/>
        <v>9</v>
      </c>
      <c r="K839" s="5" t="str">
        <f t="shared" si="129"/>
        <v>ja</v>
      </c>
      <c r="L839" s="5" t="s">
        <v>91</v>
      </c>
      <c r="M839" s="6" t="s">
        <v>139</v>
      </c>
      <c r="N839" s="5">
        <v>55</v>
      </c>
      <c r="O839" s="2" t="s">
        <v>140</v>
      </c>
      <c r="P839" s="17" t="s">
        <v>3782</v>
      </c>
      <c r="R839" s="6" t="s">
        <v>77</v>
      </c>
      <c r="T839" s="22"/>
      <c r="BE839" s="23" t="str">
        <f t="shared" si="130"/>
        <v>EMF nein</v>
      </c>
      <c r="BF839" s="23" t="str">
        <f t="shared" si="131"/>
        <v/>
      </c>
      <c r="BG839" s="23" t="str">
        <f t="shared" si="132"/>
        <v/>
      </c>
      <c r="BH839" s="23">
        <f t="shared" si="133"/>
        <v>0</v>
      </c>
      <c r="BO839" s="2" t="s">
        <v>3783</v>
      </c>
      <c r="BP839" s="3">
        <v>1</v>
      </c>
      <c r="BQ839" s="2" t="s">
        <v>3784</v>
      </c>
    </row>
    <row r="840" spans="1:69" ht="16.149999999999999" customHeight="1" x14ac:dyDescent="0.25">
      <c r="A840" s="16">
        <v>839</v>
      </c>
      <c r="B840" s="17" t="s">
        <v>135</v>
      </c>
      <c r="C840" s="48" t="s">
        <v>112</v>
      </c>
      <c r="D840" s="2" t="s">
        <v>113</v>
      </c>
      <c r="E840" s="2" t="s">
        <v>3785</v>
      </c>
      <c r="F840" s="67">
        <v>42647</v>
      </c>
      <c r="G840" s="3">
        <f t="shared" si="135"/>
        <v>10</v>
      </c>
      <c r="H840" s="3">
        <f t="shared" si="136"/>
        <v>2016</v>
      </c>
      <c r="I840" s="19">
        <v>0.29513888888888901</v>
      </c>
      <c r="J840" s="20">
        <f t="shared" si="134"/>
        <v>7</v>
      </c>
      <c r="K840" s="5" t="str">
        <f t="shared" ref="K840:K903" si="137">IF(COUNTA(W840:BN840)=0,"nein","ja")</f>
        <v>ja</v>
      </c>
      <c r="L840" s="5" t="s">
        <v>91</v>
      </c>
      <c r="M840" s="6" t="s">
        <v>139</v>
      </c>
      <c r="N840" s="5">
        <v>38</v>
      </c>
      <c r="O840" s="2" t="s">
        <v>140</v>
      </c>
      <c r="P840" s="17" t="s">
        <v>3786</v>
      </c>
      <c r="R840" s="6" t="s">
        <v>77</v>
      </c>
      <c r="T840" s="22"/>
      <c r="U840" s="2" t="s">
        <v>2088</v>
      </c>
      <c r="X840" s="2">
        <v>538</v>
      </c>
      <c r="Y840" s="2" t="s">
        <v>83</v>
      </c>
      <c r="Z840" s="2" t="s">
        <v>84</v>
      </c>
      <c r="AA840" s="2">
        <v>538</v>
      </c>
      <c r="AB840" s="2" t="s">
        <v>81</v>
      </c>
      <c r="AC840" s="2" t="s">
        <v>84</v>
      </c>
      <c r="AD840" s="2">
        <v>538</v>
      </c>
      <c r="AE840" s="2" t="s">
        <v>83</v>
      </c>
      <c r="AF840" s="2" t="s">
        <v>84</v>
      </c>
      <c r="BE840" s="23" t="str">
        <f t="shared" ref="BE840:BE903" si="138">IF(COUNTA(BI840,BK840,BM840) &gt; 0,"EMF ja","EMF nein")</f>
        <v>EMF ja</v>
      </c>
      <c r="BF840" s="23">
        <f t="shared" ref="BF840:BF903" si="139">IF(SUM(BJ840,BL840,BN840)=0,"",MIN(BJ840,BL840,BN840))</f>
        <v>810</v>
      </c>
      <c r="BG840" s="23" t="str">
        <f t="shared" ref="BG840:BG903" si="140">IF(BF840="","",IF(BF840&lt;100,"&lt;100m",IF(AND(BF840&gt;99, BF840&lt;500),"100-499m",IF(BF840&gt;499,"500+m",""))))</f>
        <v>500+m</v>
      </c>
      <c r="BH840" s="23">
        <f t="shared" ref="BH840:BH903" si="141">COUNTA(BI840,BK840,BM840)</f>
        <v>2</v>
      </c>
      <c r="BI840" s="2" t="s">
        <v>162</v>
      </c>
      <c r="BJ840" s="2">
        <v>810</v>
      </c>
      <c r="BK840" s="2" t="s">
        <v>162</v>
      </c>
      <c r="BL840" s="2">
        <v>860</v>
      </c>
      <c r="BO840" s="2" t="s">
        <v>3787</v>
      </c>
      <c r="BP840" s="3">
        <v>1</v>
      </c>
      <c r="BQ840" s="2" t="s">
        <v>3788</v>
      </c>
    </row>
    <row r="841" spans="1:69" ht="16.149999999999999" customHeight="1" x14ac:dyDescent="0.25">
      <c r="A841" s="16">
        <v>840</v>
      </c>
      <c r="B841" s="17" t="s">
        <v>87</v>
      </c>
      <c r="C841" s="48" t="s">
        <v>3789</v>
      </c>
      <c r="D841" s="2" t="s">
        <v>124</v>
      </c>
      <c r="E841" s="2" t="s">
        <v>3790</v>
      </c>
      <c r="F841" s="67">
        <v>43105</v>
      </c>
      <c r="G841" s="3">
        <f t="shared" si="135"/>
        <v>1</v>
      </c>
      <c r="H841" s="3">
        <f t="shared" si="136"/>
        <v>2018</v>
      </c>
      <c r="I841" s="19">
        <v>0.39930555555555602</v>
      </c>
      <c r="J841" s="20">
        <f t="shared" si="134"/>
        <v>9</v>
      </c>
      <c r="K841" s="5" t="str">
        <f t="shared" si="137"/>
        <v>ja</v>
      </c>
      <c r="L841" s="5" t="s">
        <v>91</v>
      </c>
      <c r="M841" s="6" t="s">
        <v>74</v>
      </c>
      <c r="N841" s="5">
        <v>83</v>
      </c>
      <c r="O841" s="17" t="s">
        <v>75</v>
      </c>
      <c r="P841" s="17" t="s">
        <v>3791</v>
      </c>
      <c r="R841" s="6" t="s">
        <v>77</v>
      </c>
      <c r="T841" s="22"/>
      <c r="U841" s="2" t="s">
        <v>74</v>
      </c>
      <c r="X841" s="2">
        <v>202</v>
      </c>
      <c r="Y841" s="2" t="s">
        <v>81</v>
      </c>
      <c r="Z841" s="2" t="s">
        <v>168</v>
      </c>
      <c r="AA841" s="2">
        <v>202</v>
      </c>
      <c r="AB841" s="2" t="s">
        <v>81</v>
      </c>
      <c r="AC841" s="2" t="s">
        <v>168</v>
      </c>
      <c r="AD841" s="2">
        <v>202</v>
      </c>
      <c r="AE841" s="2" t="s">
        <v>83</v>
      </c>
      <c r="AF841" s="2" t="s">
        <v>168</v>
      </c>
      <c r="AJ841" s="2">
        <v>324</v>
      </c>
      <c r="AK841" s="2" t="s">
        <v>83</v>
      </c>
      <c r="AL841" s="2" t="s">
        <v>168</v>
      </c>
      <c r="AM841" s="2">
        <v>324</v>
      </c>
      <c r="AN841" s="2" t="s">
        <v>81</v>
      </c>
      <c r="AO841" s="2" t="s">
        <v>168</v>
      </c>
      <c r="AP841" s="2">
        <v>324</v>
      </c>
      <c r="AQ841" s="2" t="s">
        <v>83</v>
      </c>
      <c r="AR841" s="2" t="s">
        <v>168</v>
      </c>
      <c r="BE841" s="23" t="str">
        <f t="shared" si="138"/>
        <v>EMF nein</v>
      </c>
      <c r="BF841" s="23" t="str">
        <f t="shared" si="139"/>
        <v/>
      </c>
      <c r="BG841" s="23" t="str">
        <f t="shared" si="140"/>
        <v/>
      </c>
      <c r="BH841" s="23">
        <f t="shared" si="141"/>
        <v>0</v>
      </c>
      <c r="BO841" s="2" t="s">
        <v>3792</v>
      </c>
      <c r="BP841" s="3">
        <v>1</v>
      </c>
      <c r="BQ841" s="2" t="s">
        <v>3793</v>
      </c>
    </row>
    <row r="842" spans="1:69" ht="16.149999999999999" customHeight="1" x14ac:dyDescent="0.25">
      <c r="A842" s="16">
        <v>841</v>
      </c>
      <c r="B842" s="17" t="s">
        <v>135</v>
      </c>
      <c r="C842" s="48" t="s">
        <v>3794</v>
      </c>
      <c r="D842" s="2" t="s">
        <v>71</v>
      </c>
      <c r="E842" s="2" t="s">
        <v>3795</v>
      </c>
      <c r="F842" s="67">
        <v>42691</v>
      </c>
      <c r="G842" s="3">
        <f t="shared" si="135"/>
        <v>11</v>
      </c>
      <c r="H842" s="3">
        <f t="shared" si="136"/>
        <v>2016</v>
      </c>
      <c r="I842" s="19">
        <v>0.66666666666666696</v>
      </c>
      <c r="J842" s="20">
        <f t="shared" si="134"/>
        <v>16</v>
      </c>
      <c r="K842" s="5" t="str">
        <f t="shared" si="137"/>
        <v>ja</v>
      </c>
      <c r="L842" s="5" t="s">
        <v>91</v>
      </c>
      <c r="M842" s="6" t="s">
        <v>139</v>
      </c>
      <c r="N842" s="5">
        <v>26</v>
      </c>
      <c r="O842" s="17" t="s">
        <v>126</v>
      </c>
      <c r="P842" s="17" t="s">
        <v>3796</v>
      </c>
      <c r="R842" s="6" t="s">
        <v>77</v>
      </c>
      <c r="T842" s="22"/>
      <c r="U842" s="2" t="s">
        <v>74</v>
      </c>
      <c r="X842" s="2">
        <v>150</v>
      </c>
      <c r="Y842" s="2" t="s">
        <v>81</v>
      </c>
      <c r="Z842" s="2" t="s">
        <v>168</v>
      </c>
      <c r="AA842" s="2">
        <v>150</v>
      </c>
      <c r="AB842" s="2" t="s">
        <v>81</v>
      </c>
      <c r="AC842" s="2" t="s">
        <v>168</v>
      </c>
      <c r="AD842" s="2">
        <v>150</v>
      </c>
      <c r="AE842" s="2" t="s">
        <v>81</v>
      </c>
      <c r="AF842" s="2" t="s">
        <v>168</v>
      </c>
      <c r="AJ842" s="2">
        <v>210</v>
      </c>
      <c r="AK842" s="2" t="s">
        <v>94</v>
      </c>
      <c r="AL842" s="2" t="s">
        <v>168</v>
      </c>
      <c r="AM842" s="2">
        <v>210</v>
      </c>
      <c r="AN842" s="2" t="s">
        <v>94</v>
      </c>
      <c r="AO842" s="2" t="s">
        <v>168</v>
      </c>
      <c r="AP842" s="2">
        <v>210</v>
      </c>
      <c r="AQ842" s="2" t="s">
        <v>94</v>
      </c>
      <c r="AR842" s="2" t="s">
        <v>168</v>
      </c>
      <c r="BE842" s="23" t="str">
        <f t="shared" si="138"/>
        <v>EMF nein</v>
      </c>
      <c r="BF842" s="23" t="str">
        <f t="shared" si="139"/>
        <v/>
      </c>
      <c r="BG842" s="23" t="str">
        <f t="shared" si="140"/>
        <v/>
      </c>
      <c r="BH842" s="23">
        <f t="shared" si="141"/>
        <v>0</v>
      </c>
      <c r="BO842" s="2" t="s">
        <v>3797</v>
      </c>
      <c r="BP842" s="3">
        <v>1</v>
      </c>
      <c r="BQ842" s="2" t="s">
        <v>3798</v>
      </c>
    </row>
    <row r="843" spans="1:69" ht="16.149999999999999" customHeight="1" x14ac:dyDescent="0.25">
      <c r="A843" s="16">
        <v>842</v>
      </c>
      <c r="B843" s="17" t="s">
        <v>135</v>
      </c>
      <c r="C843" s="48" t="s">
        <v>212</v>
      </c>
      <c r="D843" s="2" t="s">
        <v>71</v>
      </c>
      <c r="E843" s="2" t="s">
        <v>3799</v>
      </c>
      <c r="F843" s="67">
        <v>42529</v>
      </c>
      <c r="G843" s="3">
        <f t="shared" si="135"/>
        <v>6</v>
      </c>
      <c r="H843" s="3">
        <f t="shared" si="136"/>
        <v>2016</v>
      </c>
      <c r="I843" s="19">
        <v>0.79166666666666696</v>
      </c>
      <c r="J843" s="20">
        <f t="shared" si="134"/>
        <v>19</v>
      </c>
      <c r="K843" s="5" t="str">
        <f t="shared" si="137"/>
        <v>ja</v>
      </c>
      <c r="L843" s="5" t="s">
        <v>91</v>
      </c>
      <c r="M843" s="6" t="s">
        <v>139</v>
      </c>
      <c r="N843" s="5">
        <v>52</v>
      </c>
      <c r="O843" s="2" t="s">
        <v>140</v>
      </c>
      <c r="P843" s="17" t="s">
        <v>3800</v>
      </c>
      <c r="R843" s="6" t="s">
        <v>77</v>
      </c>
      <c r="T843" s="22"/>
      <c r="U843" s="2" t="s">
        <v>3801</v>
      </c>
      <c r="W843" s="2" t="s">
        <v>109</v>
      </c>
      <c r="BE843" s="23" t="str">
        <f t="shared" si="138"/>
        <v>EMF nein</v>
      </c>
      <c r="BF843" s="23" t="str">
        <f t="shared" si="139"/>
        <v/>
      </c>
      <c r="BG843" s="23" t="str">
        <f t="shared" si="140"/>
        <v/>
      </c>
      <c r="BH843" s="23">
        <f t="shared" si="141"/>
        <v>0</v>
      </c>
      <c r="BO843" s="2" t="s">
        <v>3802</v>
      </c>
      <c r="BP843" s="3">
        <v>1</v>
      </c>
      <c r="BQ843" s="2" t="s">
        <v>3803</v>
      </c>
    </row>
    <row r="844" spans="1:69" ht="16.149999999999999" customHeight="1" x14ac:dyDescent="0.25">
      <c r="A844" s="16">
        <v>843</v>
      </c>
      <c r="B844" s="17" t="s">
        <v>135</v>
      </c>
      <c r="C844" s="48" t="s">
        <v>263</v>
      </c>
      <c r="D844" s="2" t="s">
        <v>264</v>
      </c>
      <c r="E844" s="2" t="s">
        <v>265</v>
      </c>
      <c r="F844" s="67">
        <v>42709</v>
      </c>
      <c r="G844" s="3">
        <f t="shared" si="135"/>
        <v>12</v>
      </c>
      <c r="H844" s="3">
        <f t="shared" si="136"/>
        <v>2016</v>
      </c>
      <c r="I844" s="19">
        <v>0.26041666666666702</v>
      </c>
      <c r="J844" s="20">
        <f t="shared" si="134"/>
        <v>6</v>
      </c>
      <c r="K844" s="5" t="str">
        <f t="shared" si="137"/>
        <v>ja</v>
      </c>
      <c r="L844" s="5" t="s">
        <v>91</v>
      </c>
      <c r="M844" s="6" t="s">
        <v>139</v>
      </c>
      <c r="N844" s="5">
        <v>49</v>
      </c>
      <c r="O844" s="17" t="s">
        <v>75</v>
      </c>
      <c r="P844" s="17" t="s">
        <v>3804</v>
      </c>
      <c r="R844" s="6" t="s">
        <v>77</v>
      </c>
      <c r="T844" s="22"/>
      <c r="U844" s="2" t="s">
        <v>1312</v>
      </c>
      <c r="X844" s="2">
        <v>137</v>
      </c>
      <c r="Y844" s="2" t="s">
        <v>83</v>
      </c>
      <c r="Z844" s="2" t="s">
        <v>82</v>
      </c>
      <c r="AD844" s="2">
        <v>137</v>
      </c>
      <c r="AE844" s="2" t="s">
        <v>81</v>
      </c>
      <c r="AF844" s="2" t="s">
        <v>82</v>
      </c>
      <c r="AJ844" s="2">
        <v>190</v>
      </c>
      <c r="AK844" s="2" t="s">
        <v>83</v>
      </c>
      <c r="AL844" s="2" t="s">
        <v>161</v>
      </c>
      <c r="AM844" s="2">
        <v>190</v>
      </c>
      <c r="AN844" s="2" t="s">
        <v>81</v>
      </c>
      <c r="AO844" s="2" t="s">
        <v>161</v>
      </c>
      <c r="AP844" s="2">
        <v>190</v>
      </c>
      <c r="AQ844" s="2" t="s">
        <v>83</v>
      </c>
      <c r="AR844" s="2" t="s">
        <v>161</v>
      </c>
      <c r="AV844" s="2">
        <v>430</v>
      </c>
      <c r="AW844" s="2" t="s">
        <v>81</v>
      </c>
      <c r="AX844" s="2" t="s">
        <v>84</v>
      </c>
      <c r="AY844" s="2">
        <v>430</v>
      </c>
      <c r="AZ844" s="2" t="s">
        <v>81</v>
      </c>
      <c r="BA844" s="2" t="s">
        <v>84</v>
      </c>
      <c r="BB844" s="2">
        <v>430</v>
      </c>
      <c r="BC844" s="2" t="s">
        <v>83</v>
      </c>
      <c r="BD844" s="2" t="s">
        <v>84</v>
      </c>
      <c r="BE844" s="23" t="str">
        <f t="shared" si="138"/>
        <v>EMF nein</v>
      </c>
      <c r="BF844" s="23" t="str">
        <f t="shared" si="139"/>
        <v/>
      </c>
      <c r="BG844" s="23" t="str">
        <f t="shared" si="140"/>
        <v/>
      </c>
      <c r="BH844" s="23">
        <f t="shared" si="141"/>
        <v>0</v>
      </c>
      <c r="BO844" s="2" t="s">
        <v>3805</v>
      </c>
      <c r="BP844" s="3">
        <v>1</v>
      </c>
      <c r="BQ844" s="2" t="s">
        <v>3806</v>
      </c>
    </row>
    <row r="845" spans="1:69" ht="16.149999999999999" customHeight="1" x14ac:dyDescent="0.25">
      <c r="A845" s="16">
        <v>844</v>
      </c>
      <c r="B845" s="17" t="s">
        <v>135</v>
      </c>
      <c r="C845" s="48" t="s">
        <v>212</v>
      </c>
      <c r="D845" s="2" t="s">
        <v>71</v>
      </c>
      <c r="E845" s="2" t="s">
        <v>3807</v>
      </c>
      <c r="F845" s="67">
        <v>42709</v>
      </c>
      <c r="G845" s="3">
        <f t="shared" si="135"/>
        <v>12</v>
      </c>
      <c r="H845" s="3">
        <f t="shared" si="136"/>
        <v>2016</v>
      </c>
      <c r="I845" s="19">
        <v>0.72222222222222199</v>
      </c>
      <c r="J845" s="20">
        <f t="shared" si="134"/>
        <v>17</v>
      </c>
      <c r="K845" s="5" t="str">
        <f t="shared" si="137"/>
        <v>ja</v>
      </c>
      <c r="L845" s="5" t="s">
        <v>91</v>
      </c>
      <c r="M845" s="6" t="s">
        <v>354</v>
      </c>
      <c r="N845" s="5">
        <v>54</v>
      </c>
      <c r="O845" s="17" t="s">
        <v>75</v>
      </c>
      <c r="P845" s="17" t="s">
        <v>3808</v>
      </c>
      <c r="R845" s="6" t="s">
        <v>77</v>
      </c>
      <c r="T845" s="22"/>
      <c r="X845" s="2">
        <v>178</v>
      </c>
      <c r="Y845" s="2" t="s">
        <v>81</v>
      </c>
      <c r="Z845" s="2" t="s">
        <v>84</v>
      </c>
      <c r="AA845" s="2">
        <v>178</v>
      </c>
      <c r="AB845" s="2" t="s">
        <v>81</v>
      </c>
      <c r="AC845" s="2" t="s">
        <v>84</v>
      </c>
      <c r="AD845" s="2">
        <v>178</v>
      </c>
      <c r="AE845" s="2" t="s">
        <v>81</v>
      </c>
      <c r="AF845" s="2" t="s">
        <v>84</v>
      </c>
      <c r="AJ845" s="2">
        <v>349</v>
      </c>
      <c r="AK845" s="2" t="s">
        <v>81</v>
      </c>
      <c r="AL845" s="2" t="s">
        <v>84</v>
      </c>
      <c r="AM845" s="2">
        <v>349</v>
      </c>
      <c r="AN845" s="2" t="s">
        <v>81</v>
      </c>
      <c r="AO845" s="2" t="s">
        <v>84</v>
      </c>
      <c r="AP845" s="2">
        <v>349</v>
      </c>
      <c r="AQ845" s="2" t="s">
        <v>81</v>
      </c>
      <c r="AR845" s="2" t="s">
        <v>84</v>
      </c>
      <c r="AV845" s="2">
        <v>406</v>
      </c>
      <c r="AW845" s="2" t="s">
        <v>81</v>
      </c>
      <c r="AX845" s="2" t="s">
        <v>84</v>
      </c>
      <c r="AY845" s="2">
        <v>406</v>
      </c>
      <c r="AZ845" s="2" t="s">
        <v>94</v>
      </c>
      <c r="BA845" s="2" t="s">
        <v>84</v>
      </c>
      <c r="BB845" s="2">
        <v>406</v>
      </c>
      <c r="BC845" s="2" t="s">
        <v>81</v>
      </c>
      <c r="BD845" s="2" t="s">
        <v>84</v>
      </c>
      <c r="BE845" s="23" t="str">
        <f t="shared" si="138"/>
        <v>EMF nein</v>
      </c>
      <c r="BF845" s="23" t="str">
        <f t="shared" si="139"/>
        <v/>
      </c>
      <c r="BG845" s="23" t="str">
        <f t="shared" si="140"/>
        <v/>
      </c>
      <c r="BH845" s="23">
        <f t="shared" si="141"/>
        <v>0</v>
      </c>
      <c r="BO845" s="2" t="s">
        <v>3809</v>
      </c>
      <c r="BP845" s="3">
        <v>1</v>
      </c>
      <c r="BQ845" s="2" t="s">
        <v>3810</v>
      </c>
    </row>
    <row r="846" spans="1:69" ht="16.149999999999999" customHeight="1" x14ac:dyDescent="0.25">
      <c r="A846" s="16">
        <v>845</v>
      </c>
      <c r="B846" s="17" t="s">
        <v>135</v>
      </c>
      <c r="C846" s="48" t="s">
        <v>3380</v>
      </c>
      <c r="D846" s="2" t="s">
        <v>1097</v>
      </c>
      <c r="E846" s="2" t="s">
        <v>3811</v>
      </c>
      <c r="F846" s="67">
        <v>42710</v>
      </c>
      <c r="G846" s="3">
        <f t="shared" si="135"/>
        <v>12</v>
      </c>
      <c r="H846" s="3">
        <f t="shared" si="136"/>
        <v>2016</v>
      </c>
      <c r="I846" s="19">
        <v>0.28472222222222199</v>
      </c>
      <c r="J846" s="20">
        <f t="shared" si="134"/>
        <v>6</v>
      </c>
      <c r="K846" s="5" t="str">
        <f t="shared" si="137"/>
        <v>ja</v>
      </c>
      <c r="L846" s="5" t="s">
        <v>91</v>
      </c>
      <c r="M846" s="6" t="s">
        <v>139</v>
      </c>
      <c r="O846" s="2" t="s">
        <v>140</v>
      </c>
      <c r="P846" s="17" t="s">
        <v>3812</v>
      </c>
      <c r="R846" s="6" t="s">
        <v>77</v>
      </c>
      <c r="T846" s="22"/>
      <c r="X846" s="2">
        <v>86</v>
      </c>
      <c r="Y846" s="2" t="s">
        <v>81</v>
      </c>
      <c r="Z846" s="2" t="s">
        <v>84</v>
      </c>
      <c r="AA846" s="2">
        <v>68</v>
      </c>
      <c r="AB846" s="2" t="s">
        <v>81</v>
      </c>
      <c r="AC846" s="2" t="s">
        <v>84</v>
      </c>
      <c r="AD846" s="2">
        <v>68</v>
      </c>
      <c r="AE846" s="2" t="s">
        <v>81</v>
      </c>
      <c r="AF846" s="2" t="s">
        <v>84</v>
      </c>
      <c r="AJ846" s="2">
        <v>20</v>
      </c>
      <c r="AK846" s="2" t="s">
        <v>94</v>
      </c>
      <c r="AL846" s="2" t="s">
        <v>161</v>
      </c>
      <c r="AY846" s="2">
        <v>30</v>
      </c>
      <c r="AZ846" s="2" t="s">
        <v>94</v>
      </c>
      <c r="BA846" s="2" t="s">
        <v>161</v>
      </c>
      <c r="BE846" s="23" t="str">
        <f t="shared" si="138"/>
        <v>EMF nein</v>
      </c>
      <c r="BF846" s="23" t="str">
        <f t="shared" si="139"/>
        <v/>
      </c>
      <c r="BG846" s="23" t="str">
        <f t="shared" si="140"/>
        <v/>
      </c>
      <c r="BH846" s="23">
        <f t="shared" si="141"/>
        <v>0</v>
      </c>
      <c r="BO846" s="2" t="s">
        <v>3813</v>
      </c>
      <c r="BP846" s="3">
        <v>1</v>
      </c>
      <c r="BQ846" s="2" t="s">
        <v>3814</v>
      </c>
    </row>
    <row r="847" spans="1:69" ht="16.149999999999999" customHeight="1" x14ac:dyDescent="0.25">
      <c r="A847" s="16">
        <v>846</v>
      </c>
      <c r="B847" s="17" t="s">
        <v>135</v>
      </c>
      <c r="C847" s="48" t="s">
        <v>289</v>
      </c>
      <c r="D847" s="2" t="s">
        <v>290</v>
      </c>
      <c r="E847" s="2" t="s">
        <v>3815</v>
      </c>
      <c r="F847" s="67">
        <v>42712</v>
      </c>
      <c r="G847" s="3">
        <f t="shared" si="135"/>
        <v>12</v>
      </c>
      <c r="H847" s="3">
        <f t="shared" si="136"/>
        <v>2016</v>
      </c>
      <c r="I847" s="19"/>
      <c r="J847" s="20" t="str">
        <f t="shared" si="134"/>
        <v/>
      </c>
      <c r="K847" s="5" t="str">
        <f t="shared" si="137"/>
        <v>ja</v>
      </c>
      <c r="L847" s="5" t="s">
        <v>91</v>
      </c>
      <c r="M847" s="6" t="s">
        <v>139</v>
      </c>
      <c r="O847" s="17" t="s">
        <v>75</v>
      </c>
      <c r="P847" s="17" t="s">
        <v>2968</v>
      </c>
      <c r="R847" s="6" t="s">
        <v>77</v>
      </c>
      <c r="T847" s="22"/>
      <c r="U847" s="2" t="s">
        <v>115</v>
      </c>
      <c r="V847" s="2" t="s">
        <v>80</v>
      </c>
      <c r="X847" s="2">
        <v>51</v>
      </c>
      <c r="Y847" s="2" t="s">
        <v>81</v>
      </c>
      <c r="Z847" s="2" t="s">
        <v>82</v>
      </c>
      <c r="AD847" s="2">
        <v>51</v>
      </c>
      <c r="AE847" s="2" t="s">
        <v>81</v>
      </c>
      <c r="AF847" s="2" t="s">
        <v>82</v>
      </c>
      <c r="AJ847" s="2">
        <v>130</v>
      </c>
      <c r="AK847" s="2" t="s">
        <v>81</v>
      </c>
      <c r="AL847" s="2" t="s">
        <v>82</v>
      </c>
      <c r="AP847" s="2">
        <v>130</v>
      </c>
      <c r="AQ847" s="2" t="s">
        <v>81</v>
      </c>
      <c r="AR847" s="2" t="s">
        <v>82</v>
      </c>
      <c r="BE847" s="23" t="str">
        <f t="shared" si="138"/>
        <v>EMF nein</v>
      </c>
      <c r="BF847" s="23" t="str">
        <f t="shared" si="139"/>
        <v/>
      </c>
      <c r="BG847" s="23" t="str">
        <f t="shared" si="140"/>
        <v/>
      </c>
      <c r="BH847" s="23">
        <f t="shared" si="141"/>
        <v>0</v>
      </c>
      <c r="BO847" s="2" t="s">
        <v>3816</v>
      </c>
      <c r="BP847" s="3">
        <v>1</v>
      </c>
      <c r="BQ847" s="2" t="s">
        <v>3817</v>
      </c>
    </row>
    <row r="848" spans="1:69" ht="16.149999999999999" customHeight="1" x14ac:dyDescent="0.25">
      <c r="A848" s="16">
        <v>847</v>
      </c>
      <c r="B848" s="17" t="s">
        <v>135</v>
      </c>
      <c r="C848" s="48" t="s">
        <v>3051</v>
      </c>
      <c r="D848" s="2" t="s">
        <v>124</v>
      </c>
      <c r="E848" s="2" t="s">
        <v>1060</v>
      </c>
      <c r="F848" s="67">
        <v>42718</v>
      </c>
      <c r="G848" s="3">
        <f t="shared" si="135"/>
        <v>12</v>
      </c>
      <c r="H848" s="3">
        <f t="shared" si="136"/>
        <v>2016</v>
      </c>
      <c r="I848" s="19">
        <v>0.40625</v>
      </c>
      <c r="J848" s="20">
        <f t="shared" si="134"/>
        <v>9</v>
      </c>
      <c r="K848" s="5" t="str">
        <f t="shared" si="137"/>
        <v>ja</v>
      </c>
      <c r="L848" s="5" t="s">
        <v>91</v>
      </c>
      <c r="M848" s="6" t="s">
        <v>139</v>
      </c>
      <c r="N848" s="5">
        <v>44</v>
      </c>
      <c r="O848" s="17" t="s">
        <v>75</v>
      </c>
      <c r="P848" s="17" t="s">
        <v>3818</v>
      </c>
      <c r="R848" s="6" t="s">
        <v>77</v>
      </c>
      <c r="T848" s="22"/>
      <c r="U848" s="2" t="s">
        <v>74</v>
      </c>
      <c r="V848" s="2" t="s">
        <v>80</v>
      </c>
      <c r="X848" s="2">
        <v>263</v>
      </c>
      <c r="Y848" s="2" t="s">
        <v>83</v>
      </c>
      <c r="Z848" s="2" t="s">
        <v>84</v>
      </c>
      <c r="AA848" s="2">
        <v>263</v>
      </c>
      <c r="AB848" s="2" t="s">
        <v>81</v>
      </c>
      <c r="AC848" s="2" t="s">
        <v>84</v>
      </c>
      <c r="AD848" s="2">
        <v>263</v>
      </c>
      <c r="AE848" s="2" t="s">
        <v>81</v>
      </c>
      <c r="AF848" s="2" t="s">
        <v>84</v>
      </c>
      <c r="BE848" s="23" t="str">
        <f t="shared" si="138"/>
        <v>EMF nein</v>
      </c>
      <c r="BF848" s="23" t="str">
        <f t="shared" si="139"/>
        <v/>
      </c>
      <c r="BG848" s="23" t="str">
        <f t="shared" si="140"/>
        <v/>
      </c>
      <c r="BH848" s="23">
        <f t="shared" si="141"/>
        <v>0</v>
      </c>
      <c r="BO848" s="2" t="s">
        <v>3819</v>
      </c>
      <c r="BP848" s="3">
        <v>1</v>
      </c>
      <c r="BQ848" s="2" t="s">
        <v>3820</v>
      </c>
    </row>
    <row r="849" spans="1:69" ht="16.149999999999999" customHeight="1" x14ac:dyDescent="0.25">
      <c r="A849" s="16">
        <v>848</v>
      </c>
      <c r="B849" s="17" t="s">
        <v>135</v>
      </c>
      <c r="C849" s="48" t="s">
        <v>428</v>
      </c>
      <c r="D849" s="2" t="s">
        <v>264</v>
      </c>
      <c r="E849" s="2" t="s">
        <v>3821</v>
      </c>
      <c r="F849" s="67">
        <v>42721</v>
      </c>
      <c r="G849" s="3">
        <f t="shared" si="135"/>
        <v>12</v>
      </c>
      <c r="H849" s="3">
        <f t="shared" si="136"/>
        <v>2016</v>
      </c>
      <c r="I849" s="19">
        <v>0.40972222222222199</v>
      </c>
      <c r="J849" s="20">
        <f t="shared" si="134"/>
        <v>9</v>
      </c>
      <c r="K849" s="5" t="str">
        <f t="shared" si="137"/>
        <v>ja</v>
      </c>
      <c r="L849" s="5" t="s">
        <v>91</v>
      </c>
      <c r="M849" s="6" t="s">
        <v>354</v>
      </c>
      <c r="O849" s="2" t="s">
        <v>140</v>
      </c>
      <c r="P849" s="17" t="s">
        <v>224</v>
      </c>
      <c r="Q849" s="6" t="s">
        <v>186</v>
      </c>
      <c r="R849" s="6" t="s">
        <v>77</v>
      </c>
      <c r="T849" s="22"/>
      <c r="U849" s="2" t="s">
        <v>74</v>
      </c>
      <c r="V849" s="2" t="s">
        <v>79</v>
      </c>
      <c r="X849" s="2">
        <v>75</v>
      </c>
      <c r="Y849" s="2" t="s">
        <v>81</v>
      </c>
      <c r="Z849" s="2" t="s">
        <v>161</v>
      </c>
      <c r="AD849" s="2">
        <v>75</v>
      </c>
      <c r="AE849" s="2" t="s">
        <v>83</v>
      </c>
      <c r="AF849" s="2" t="s">
        <v>161</v>
      </c>
      <c r="BE849" s="23" t="str">
        <f t="shared" si="138"/>
        <v>EMF ja</v>
      </c>
      <c r="BF849" s="23">
        <f t="shared" si="139"/>
        <v>520</v>
      </c>
      <c r="BG849" s="23" t="str">
        <f t="shared" si="140"/>
        <v>500+m</v>
      </c>
      <c r="BH849" s="23">
        <f t="shared" si="141"/>
        <v>1</v>
      </c>
      <c r="BM849" s="2" t="s">
        <v>162</v>
      </c>
      <c r="BN849" s="2">
        <v>520</v>
      </c>
      <c r="BO849" s="2" t="s">
        <v>3822</v>
      </c>
      <c r="BP849" s="3">
        <v>1</v>
      </c>
      <c r="BQ849" s="2" t="s">
        <v>3823</v>
      </c>
    </row>
    <row r="850" spans="1:69" ht="16.149999999999999" customHeight="1" x14ac:dyDescent="0.25">
      <c r="A850" s="16">
        <v>849</v>
      </c>
      <c r="B850" s="17" t="s">
        <v>135</v>
      </c>
      <c r="C850" s="48" t="s">
        <v>3824</v>
      </c>
      <c r="D850" s="2" t="s">
        <v>206</v>
      </c>
      <c r="E850" s="2" t="s">
        <v>3825</v>
      </c>
      <c r="F850" s="67">
        <v>42727</v>
      </c>
      <c r="G850" s="3">
        <f t="shared" si="135"/>
        <v>12</v>
      </c>
      <c r="H850" s="3">
        <f t="shared" si="136"/>
        <v>2016</v>
      </c>
      <c r="I850" s="19">
        <v>0.28125</v>
      </c>
      <c r="J850" s="20">
        <f t="shared" si="134"/>
        <v>6</v>
      </c>
      <c r="K850" s="5" t="str">
        <f t="shared" si="137"/>
        <v>ja</v>
      </c>
      <c r="L850" s="5" t="s">
        <v>91</v>
      </c>
      <c r="M850" s="6" t="s">
        <v>139</v>
      </c>
      <c r="O850" s="2" t="s">
        <v>140</v>
      </c>
      <c r="P850" s="17" t="s">
        <v>3826</v>
      </c>
      <c r="Q850" s="90" t="s">
        <v>186</v>
      </c>
      <c r="R850" s="6" t="s">
        <v>77</v>
      </c>
      <c r="T850" s="22" t="s">
        <v>79</v>
      </c>
      <c r="X850" s="2">
        <v>80</v>
      </c>
      <c r="Y850" s="2" t="s">
        <v>81</v>
      </c>
      <c r="Z850" s="2" t="s">
        <v>84</v>
      </c>
      <c r="AD850" s="2">
        <v>80</v>
      </c>
      <c r="AE850" s="2" t="s">
        <v>81</v>
      </c>
      <c r="AF850" s="2" t="s">
        <v>84</v>
      </c>
      <c r="AJ850" s="2">
        <v>599</v>
      </c>
      <c r="AK850" s="2" t="s">
        <v>83</v>
      </c>
      <c r="AL850" s="2" t="s">
        <v>82</v>
      </c>
      <c r="AM850" s="2">
        <v>599</v>
      </c>
      <c r="AN850" s="2" t="s">
        <v>83</v>
      </c>
      <c r="AO850" s="2" t="s">
        <v>82</v>
      </c>
      <c r="AP850" s="2">
        <v>599</v>
      </c>
      <c r="AQ850" s="2" t="s">
        <v>83</v>
      </c>
      <c r="AR850" s="2" t="s">
        <v>82</v>
      </c>
      <c r="AV850" s="2">
        <v>344</v>
      </c>
      <c r="AW850" s="2" t="s">
        <v>83</v>
      </c>
      <c r="AX850" s="2" t="s">
        <v>168</v>
      </c>
      <c r="AY850" s="2">
        <v>344</v>
      </c>
      <c r="AZ850" s="2" t="s">
        <v>81</v>
      </c>
      <c r="BA850" s="2" t="s">
        <v>168</v>
      </c>
      <c r="BB850" s="2">
        <v>344</v>
      </c>
      <c r="BC850" s="2" t="s">
        <v>81</v>
      </c>
      <c r="BD850" s="2" t="s">
        <v>168</v>
      </c>
      <c r="BE850" s="23" t="str">
        <f t="shared" si="138"/>
        <v>EMF ja</v>
      </c>
      <c r="BF850" s="23" t="str">
        <f t="shared" si="139"/>
        <v/>
      </c>
      <c r="BG850" s="23" t="str">
        <f t="shared" si="140"/>
        <v/>
      </c>
      <c r="BH850" s="23">
        <f t="shared" si="141"/>
        <v>1</v>
      </c>
      <c r="BI850" s="2" t="s">
        <v>110</v>
      </c>
      <c r="BO850" s="2" t="s">
        <v>3827</v>
      </c>
      <c r="BP850" s="3">
        <v>1</v>
      </c>
      <c r="BQ850" s="2" t="s">
        <v>3828</v>
      </c>
    </row>
    <row r="851" spans="1:69" ht="16.149999999999999" customHeight="1" x14ac:dyDescent="0.25">
      <c r="A851" s="16">
        <v>850</v>
      </c>
      <c r="B851" s="17" t="s">
        <v>69</v>
      </c>
      <c r="C851" s="24" t="s">
        <v>3829</v>
      </c>
      <c r="D851" s="17" t="s">
        <v>371</v>
      </c>
      <c r="E851" s="17" t="s">
        <v>247</v>
      </c>
      <c r="F851" s="18">
        <v>43105</v>
      </c>
      <c r="G851" s="3">
        <f t="shared" si="135"/>
        <v>1</v>
      </c>
      <c r="H851" s="3">
        <f t="shared" si="136"/>
        <v>2018</v>
      </c>
      <c r="I851" s="19">
        <v>0.72916666666666696</v>
      </c>
      <c r="J851" s="20">
        <f t="shared" si="134"/>
        <v>17</v>
      </c>
      <c r="K851" s="5" t="str">
        <f t="shared" si="137"/>
        <v>ja</v>
      </c>
      <c r="L851" s="5" t="s">
        <v>91</v>
      </c>
      <c r="M851" s="6" t="s">
        <v>74</v>
      </c>
      <c r="N851" s="5">
        <v>87</v>
      </c>
      <c r="O851" s="17" t="s">
        <v>126</v>
      </c>
      <c r="P851" s="17" t="s">
        <v>3830</v>
      </c>
      <c r="Q851" s="6" t="s">
        <v>186</v>
      </c>
      <c r="R851" s="6" t="s">
        <v>77</v>
      </c>
      <c r="S851" s="2" t="s">
        <v>107</v>
      </c>
      <c r="T851" s="6" t="s">
        <v>202</v>
      </c>
      <c r="BE851" s="23" t="str">
        <f t="shared" si="138"/>
        <v>EMF nein</v>
      </c>
      <c r="BF851" s="23">
        <f t="shared" si="139"/>
        <v>15</v>
      </c>
      <c r="BG851" s="23" t="str">
        <f t="shared" si="140"/>
        <v>&lt;100m</v>
      </c>
      <c r="BH851" s="23">
        <f t="shared" si="141"/>
        <v>0</v>
      </c>
      <c r="BJ851" s="2">
        <v>15</v>
      </c>
      <c r="BP851" s="3">
        <v>1</v>
      </c>
      <c r="BQ851" s="2" t="s">
        <v>3831</v>
      </c>
    </row>
    <row r="852" spans="1:69" ht="16.149999999999999" customHeight="1" x14ac:dyDescent="0.25">
      <c r="A852" s="16">
        <v>851</v>
      </c>
      <c r="B852" s="17" t="s">
        <v>135</v>
      </c>
      <c r="C852" s="48" t="s">
        <v>3345</v>
      </c>
      <c r="D852" s="2" t="s">
        <v>178</v>
      </c>
      <c r="E852" s="2" t="s">
        <v>3832</v>
      </c>
      <c r="F852" s="67">
        <v>42727</v>
      </c>
      <c r="G852" s="3">
        <f t="shared" si="135"/>
        <v>12</v>
      </c>
      <c r="H852" s="3">
        <f t="shared" si="136"/>
        <v>2016</v>
      </c>
      <c r="I852" s="19">
        <v>0.36111111111111099</v>
      </c>
      <c r="J852" s="20">
        <f t="shared" si="134"/>
        <v>8</v>
      </c>
      <c r="K852" s="5" t="str">
        <f t="shared" si="137"/>
        <v>ja</v>
      </c>
      <c r="L852" s="5" t="s">
        <v>91</v>
      </c>
      <c r="M852" s="6" t="s">
        <v>139</v>
      </c>
      <c r="O852" s="17" t="s">
        <v>75</v>
      </c>
      <c r="P852" s="17" t="s">
        <v>3833</v>
      </c>
      <c r="R852" s="6" t="s">
        <v>77</v>
      </c>
      <c r="T852" s="22"/>
      <c r="X852" s="2">
        <v>360</v>
      </c>
      <c r="Y852" s="2" t="s">
        <v>81</v>
      </c>
      <c r="Z852" s="2" t="s">
        <v>82</v>
      </c>
      <c r="AA852" s="2">
        <v>360</v>
      </c>
      <c r="AB852" s="2" t="s">
        <v>81</v>
      </c>
      <c r="AC852" s="2" t="s">
        <v>82</v>
      </c>
      <c r="AD852" s="2">
        <v>360</v>
      </c>
      <c r="AE852" s="2" t="s">
        <v>83</v>
      </c>
      <c r="AF852" s="2" t="s">
        <v>82</v>
      </c>
      <c r="BE852" s="23" t="str">
        <f t="shared" si="138"/>
        <v>EMF ja</v>
      </c>
      <c r="BF852" s="23">
        <f t="shared" si="139"/>
        <v>30</v>
      </c>
      <c r="BG852" s="23" t="str">
        <f t="shared" si="140"/>
        <v>&lt;100m</v>
      </c>
      <c r="BH852" s="23">
        <f t="shared" si="141"/>
        <v>1</v>
      </c>
      <c r="BM852" s="2" t="s">
        <v>162</v>
      </c>
      <c r="BN852" s="2">
        <v>30</v>
      </c>
      <c r="BO852" s="2" t="s">
        <v>3834</v>
      </c>
      <c r="BP852" s="3">
        <v>1</v>
      </c>
      <c r="BQ852" s="2" t="s">
        <v>3835</v>
      </c>
    </row>
    <row r="853" spans="1:69" ht="16.149999999999999" customHeight="1" x14ac:dyDescent="0.25">
      <c r="A853" s="16">
        <v>852</v>
      </c>
      <c r="B853" s="17" t="s">
        <v>135</v>
      </c>
      <c r="C853" s="48" t="s">
        <v>3836</v>
      </c>
      <c r="D853" s="2" t="s">
        <v>264</v>
      </c>
      <c r="E853" s="2" t="s">
        <v>3837</v>
      </c>
      <c r="F853" s="67">
        <v>42748</v>
      </c>
      <c r="G853" s="3">
        <f t="shared" si="135"/>
        <v>1</v>
      </c>
      <c r="H853" s="3">
        <f t="shared" si="136"/>
        <v>2017</v>
      </c>
      <c r="I853" s="19">
        <v>0.70833333333333304</v>
      </c>
      <c r="J853" s="20">
        <f t="shared" si="134"/>
        <v>17</v>
      </c>
      <c r="K853" s="5" t="str">
        <f t="shared" si="137"/>
        <v>ja</v>
      </c>
      <c r="L853" s="5" t="s">
        <v>91</v>
      </c>
      <c r="M853" s="6" t="s">
        <v>139</v>
      </c>
      <c r="O853" s="2" t="s">
        <v>140</v>
      </c>
      <c r="P853" s="17" t="s">
        <v>3838</v>
      </c>
      <c r="T853" s="22"/>
      <c r="X853" s="2">
        <v>100</v>
      </c>
      <c r="Y853" s="2" t="s">
        <v>83</v>
      </c>
      <c r="Z853" s="2" t="s">
        <v>161</v>
      </c>
      <c r="AD853" s="2">
        <v>100</v>
      </c>
      <c r="AE853" s="2" t="s">
        <v>83</v>
      </c>
      <c r="AF853" s="2" t="s">
        <v>161</v>
      </c>
      <c r="AJ853" s="2">
        <v>400</v>
      </c>
      <c r="AK853" s="2" t="s">
        <v>81</v>
      </c>
      <c r="AL853" s="2" t="s">
        <v>84</v>
      </c>
      <c r="AM853" s="2">
        <v>400</v>
      </c>
      <c r="AN853" s="2" t="s">
        <v>81</v>
      </c>
      <c r="AO853" s="2" t="s">
        <v>84</v>
      </c>
      <c r="AP853" s="2">
        <v>400</v>
      </c>
      <c r="AQ853" s="2" t="s">
        <v>83</v>
      </c>
      <c r="AR853" s="2" t="s">
        <v>84</v>
      </c>
      <c r="BE853" s="23" t="str">
        <f t="shared" si="138"/>
        <v>EMF ja</v>
      </c>
      <c r="BF853" s="23">
        <f t="shared" si="139"/>
        <v>95</v>
      </c>
      <c r="BG853" s="23" t="str">
        <f t="shared" si="140"/>
        <v>&lt;100m</v>
      </c>
      <c r="BH853" s="23">
        <f t="shared" si="141"/>
        <v>1</v>
      </c>
      <c r="BI853" s="2" t="s">
        <v>162</v>
      </c>
      <c r="BJ853" s="2">
        <v>95</v>
      </c>
      <c r="BP853" s="3">
        <v>1</v>
      </c>
      <c r="BQ853" s="2" t="s">
        <v>3839</v>
      </c>
    </row>
    <row r="854" spans="1:69" ht="16.149999999999999" customHeight="1" x14ac:dyDescent="0.25">
      <c r="A854" s="16">
        <v>853</v>
      </c>
      <c r="B854" s="17" t="s">
        <v>69</v>
      </c>
      <c r="C854" s="48" t="s">
        <v>3836</v>
      </c>
      <c r="D854" s="2" t="s">
        <v>290</v>
      </c>
      <c r="E854" s="2" t="s">
        <v>3840</v>
      </c>
      <c r="F854" s="67">
        <v>41446</v>
      </c>
      <c r="G854" s="3">
        <f t="shared" si="135"/>
        <v>6</v>
      </c>
      <c r="H854" s="3">
        <f t="shared" si="136"/>
        <v>2013</v>
      </c>
      <c r="I854" s="19"/>
      <c r="J854" s="20" t="str">
        <f t="shared" si="134"/>
        <v/>
      </c>
      <c r="K854" s="5" t="str">
        <f t="shared" si="137"/>
        <v>ja</v>
      </c>
      <c r="L854" s="5" t="s">
        <v>91</v>
      </c>
      <c r="M854" s="6" t="s">
        <v>100</v>
      </c>
      <c r="O854" s="2" t="s">
        <v>140</v>
      </c>
      <c r="P854" s="17" t="s">
        <v>3841</v>
      </c>
      <c r="T854" s="22" t="s">
        <v>79</v>
      </c>
      <c r="X854" s="2">
        <v>100</v>
      </c>
      <c r="Y854" s="2" t="s">
        <v>83</v>
      </c>
      <c r="Z854" s="2" t="s">
        <v>161</v>
      </c>
      <c r="AD854" s="2">
        <v>100</v>
      </c>
      <c r="AE854" s="2" t="s">
        <v>83</v>
      </c>
      <c r="AF854" s="2" t="s">
        <v>161</v>
      </c>
      <c r="AJ854" s="2">
        <v>400</v>
      </c>
      <c r="AK854" s="2" t="s">
        <v>81</v>
      </c>
      <c r="AL854" s="2" t="s">
        <v>84</v>
      </c>
      <c r="AM854" s="2">
        <v>400</v>
      </c>
      <c r="AN854" s="2" t="s">
        <v>81</v>
      </c>
      <c r="AO854" s="2" t="s">
        <v>84</v>
      </c>
      <c r="AP854" s="2">
        <v>400</v>
      </c>
      <c r="AQ854" s="2" t="s">
        <v>83</v>
      </c>
      <c r="AR854" s="2" t="s">
        <v>84</v>
      </c>
      <c r="BE854" s="23" t="str">
        <f t="shared" si="138"/>
        <v>EMF ja</v>
      </c>
      <c r="BF854" s="23">
        <f t="shared" si="139"/>
        <v>50</v>
      </c>
      <c r="BG854" s="23" t="str">
        <f t="shared" si="140"/>
        <v>&lt;100m</v>
      </c>
      <c r="BH854" s="23">
        <f t="shared" si="141"/>
        <v>1</v>
      </c>
      <c r="BI854" s="2" t="s">
        <v>162</v>
      </c>
      <c r="BJ854" s="2">
        <v>50</v>
      </c>
      <c r="BP854" s="3">
        <v>1</v>
      </c>
      <c r="BQ854" s="2" t="s">
        <v>3842</v>
      </c>
    </row>
    <row r="855" spans="1:69" ht="16.149999999999999" customHeight="1" x14ac:dyDescent="0.25">
      <c r="A855" s="16">
        <v>854</v>
      </c>
      <c r="B855" s="17" t="s">
        <v>135</v>
      </c>
      <c r="C855" s="48" t="s">
        <v>263</v>
      </c>
      <c r="D855" s="2" t="s">
        <v>264</v>
      </c>
      <c r="E855" s="2" t="s">
        <v>3843</v>
      </c>
      <c r="F855" s="67">
        <v>42752</v>
      </c>
      <c r="G855" s="3">
        <f t="shared" si="135"/>
        <v>1</v>
      </c>
      <c r="H855" s="3">
        <f t="shared" si="136"/>
        <v>2017</v>
      </c>
      <c r="I855" s="19">
        <v>0.54513888888888895</v>
      </c>
      <c r="J855" s="20">
        <f t="shared" si="134"/>
        <v>13</v>
      </c>
      <c r="K855" s="5" t="str">
        <f t="shared" si="137"/>
        <v>ja</v>
      </c>
      <c r="L855" s="5" t="s">
        <v>91</v>
      </c>
      <c r="M855" s="6" t="s">
        <v>139</v>
      </c>
      <c r="N855" s="5">
        <v>31</v>
      </c>
      <c r="O855" s="2" t="s">
        <v>140</v>
      </c>
      <c r="P855" s="17" t="s">
        <v>3844</v>
      </c>
      <c r="R855" s="6" t="s">
        <v>77</v>
      </c>
      <c r="T855" s="22"/>
      <c r="U855" s="2" t="s">
        <v>74</v>
      </c>
      <c r="V855" s="2" t="s">
        <v>80</v>
      </c>
      <c r="X855" s="2">
        <v>33</v>
      </c>
      <c r="Y855" s="2" t="s">
        <v>94</v>
      </c>
      <c r="Z855" s="2" t="s">
        <v>168</v>
      </c>
      <c r="AA855" s="2">
        <v>33</v>
      </c>
      <c r="AB855" s="2" t="s">
        <v>94</v>
      </c>
      <c r="AC855" s="2" t="s">
        <v>168</v>
      </c>
      <c r="AD855" s="2">
        <v>33</v>
      </c>
      <c r="AE855" s="2" t="s">
        <v>94</v>
      </c>
      <c r="AF855" s="2" t="s">
        <v>168</v>
      </c>
      <c r="AJ855" s="2">
        <v>121</v>
      </c>
      <c r="AK855" s="2" t="s">
        <v>81</v>
      </c>
      <c r="AL855" s="2" t="s">
        <v>161</v>
      </c>
      <c r="AP855" s="2">
        <v>121</v>
      </c>
      <c r="AQ855" s="2" t="s">
        <v>83</v>
      </c>
      <c r="AR855" s="2" t="s">
        <v>161</v>
      </c>
      <c r="BE855" s="23" t="str">
        <f t="shared" si="138"/>
        <v>EMF nein</v>
      </c>
      <c r="BF855" s="23" t="str">
        <f t="shared" si="139"/>
        <v/>
      </c>
      <c r="BG855" s="23" t="str">
        <f t="shared" si="140"/>
        <v/>
      </c>
      <c r="BH855" s="23">
        <f t="shared" si="141"/>
        <v>0</v>
      </c>
      <c r="BO855" s="2" t="s">
        <v>3845</v>
      </c>
      <c r="BP855" s="3">
        <v>1</v>
      </c>
      <c r="BQ855" s="2" t="s">
        <v>3846</v>
      </c>
    </row>
    <row r="856" spans="1:69" ht="16.149999999999999" customHeight="1" x14ac:dyDescent="0.25">
      <c r="A856" s="16">
        <v>855</v>
      </c>
      <c r="B856" s="17" t="s">
        <v>135</v>
      </c>
      <c r="C856" s="48" t="s">
        <v>1541</v>
      </c>
      <c r="D856" s="2" t="s">
        <v>104</v>
      </c>
      <c r="E856" s="2" t="s">
        <v>3847</v>
      </c>
      <c r="F856" s="67">
        <v>42784</v>
      </c>
      <c r="G856" s="3">
        <f t="shared" si="135"/>
        <v>2</v>
      </c>
      <c r="H856" s="3">
        <f t="shared" si="136"/>
        <v>2017</v>
      </c>
      <c r="I856" s="19">
        <v>0.59375</v>
      </c>
      <c r="J856" s="20">
        <f t="shared" si="134"/>
        <v>14</v>
      </c>
      <c r="K856" s="5" t="str">
        <f t="shared" si="137"/>
        <v>ja</v>
      </c>
      <c r="L856" s="5" t="s">
        <v>91</v>
      </c>
      <c r="M856" s="6" t="s">
        <v>139</v>
      </c>
      <c r="O856" s="2" t="s">
        <v>140</v>
      </c>
      <c r="P856" s="17" t="s">
        <v>3848</v>
      </c>
      <c r="R856" s="6" t="s">
        <v>77</v>
      </c>
      <c r="T856" s="22"/>
      <c r="X856" s="2">
        <v>220</v>
      </c>
      <c r="Y856" s="2" t="s">
        <v>83</v>
      </c>
      <c r="Z856" s="2" t="s">
        <v>168</v>
      </c>
      <c r="BE856" s="23" t="str">
        <f t="shared" si="138"/>
        <v>EMF ja</v>
      </c>
      <c r="BF856" s="23">
        <f t="shared" si="139"/>
        <v>30</v>
      </c>
      <c r="BG856" s="23" t="str">
        <f t="shared" si="140"/>
        <v>&lt;100m</v>
      </c>
      <c r="BH856" s="23">
        <f t="shared" si="141"/>
        <v>3</v>
      </c>
      <c r="BI856" s="2" t="s">
        <v>162</v>
      </c>
      <c r="BJ856" s="2">
        <v>30</v>
      </c>
      <c r="BK856" s="2" t="s">
        <v>162</v>
      </c>
      <c r="BL856" s="2">
        <v>80</v>
      </c>
      <c r="BM856" s="2" t="s">
        <v>162</v>
      </c>
      <c r="BN856" s="2">
        <v>80</v>
      </c>
      <c r="BO856" s="2" t="s">
        <v>3849</v>
      </c>
      <c r="BP856" s="3">
        <v>1</v>
      </c>
      <c r="BQ856" s="2" t="s">
        <v>3850</v>
      </c>
    </row>
    <row r="857" spans="1:69" ht="16.149999999999999" customHeight="1" x14ac:dyDescent="0.25">
      <c r="A857" s="16">
        <v>856</v>
      </c>
      <c r="B857" s="17" t="s">
        <v>135</v>
      </c>
      <c r="C857" s="48" t="s">
        <v>3851</v>
      </c>
      <c r="D857" s="2" t="s">
        <v>296</v>
      </c>
      <c r="E857" s="2" t="s">
        <v>3852</v>
      </c>
      <c r="F857" s="67">
        <v>42545</v>
      </c>
      <c r="G857" s="3">
        <f t="shared" si="135"/>
        <v>6</v>
      </c>
      <c r="H857" s="3">
        <f t="shared" si="136"/>
        <v>2016</v>
      </c>
      <c r="I857" s="19">
        <v>0.3125</v>
      </c>
      <c r="J857" s="20">
        <f t="shared" si="134"/>
        <v>7</v>
      </c>
      <c r="K857" s="5" t="str">
        <f t="shared" si="137"/>
        <v>ja</v>
      </c>
      <c r="L857" s="5" t="s">
        <v>91</v>
      </c>
      <c r="M857" s="6" t="s">
        <v>139</v>
      </c>
      <c r="O857" s="17" t="s">
        <v>75</v>
      </c>
      <c r="P857" s="17" t="s">
        <v>3853</v>
      </c>
      <c r="R857" s="6" t="s">
        <v>77</v>
      </c>
      <c r="T857" s="6" t="s">
        <v>154</v>
      </c>
      <c r="U857" s="2" t="s">
        <v>74</v>
      </c>
      <c r="V857" s="2" t="s">
        <v>79</v>
      </c>
      <c r="BE857" s="23" t="str">
        <f t="shared" si="138"/>
        <v>EMF ja</v>
      </c>
      <c r="BF857" s="23">
        <f t="shared" si="139"/>
        <v>150</v>
      </c>
      <c r="BG857" s="23" t="str">
        <f t="shared" si="140"/>
        <v>100-499m</v>
      </c>
      <c r="BH857" s="23">
        <f t="shared" si="141"/>
        <v>2</v>
      </c>
      <c r="BI857" s="2" t="s">
        <v>162</v>
      </c>
      <c r="BJ857" s="2">
        <v>1000</v>
      </c>
      <c r="BK857" s="2" t="s">
        <v>162</v>
      </c>
      <c r="BL857" s="2">
        <v>150</v>
      </c>
      <c r="BO857" s="2" t="s">
        <v>3854</v>
      </c>
      <c r="BP857" s="3">
        <v>1</v>
      </c>
      <c r="BQ857" s="2" t="s">
        <v>3855</v>
      </c>
    </row>
    <row r="858" spans="1:69" ht="16.149999999999999" customHeight="1" x14ac:dyDescent="0.25">
      <c r="A858" s="16">
        <v>857</v>
      </c>
      <c r="B858" s="17" t="s">
        <v>211</v>
      </c>
      <c r="C858" s="48" t="s">
        <v>3856</v>
      </c>
      <c r="D858" s="2" t="s">
        <v>104</v>
      </c>
      <c r="E858" s="2" t="s">
        <v>3857</v>
      </c>
      <c r="F858" s="67">
        <v>43105</v>
      </c>
      <c r="G858" s="3">
        <f t="shared" si="135"/>
        <v>1</v>
      </c>
      <c r="H858" s="3">
        <f t="shared" si="136"/>
        <v>2018</v>
      </c>
      <c r="I858" s="19">
        <v>0.46875</v>
      </c>
      <c r="J858" s="20">
        <f t="shared" si="134"/>
        <v>11</v>
      </c>
      <c r="K858" s="5" t="str">
        <f t="shared" si="137"/>
        <v>ja</v>
      </c>
      <c r="L858" s="5" t="s">
        <v>91</v>
      </c>
      <c r="M858" s="6" t="s">
        <v>74</v>
      </c>
      <c r="O858" s="2" t="s">
        <v>140</v>
      </c>
      <c r="P858" s="17" t="s">
        <v>848</v>
      </c>
      <c r="R858" s="6" t="s">
        <v>77</v>
      </c>
      <c r="T858" s="22"/>
      <c r="U858" s="2" t="s">
        <v>139</v>
      </c>
      <c r="X858" s="2">
        <v>300</v>
      </c>
      <c r="Y858" s="2" t="s">
        <v>94</v>
      </c>
      <c r="Z858" s="2" t="s">
        <v>84</v>
      </c>
      <c r="AA858" s="2">
        <v>300</v>
      </c>
      <c r="AB858" s="2" t="s">
        <v>94</v>
      </c>
      <c r="AC858" s="2" t="s">
        <v>84</v>
      </c>
      <c r="AD858" s="2">
        <v>300</v>
      </c>
      <c r="AE858" s="2" t="s">
        <v>94</v>
      </c>
      <c r="AF858" s="2" t="s">
        <v>84</v>
      </c>
      <c r="BE858" s="23" t="str">
        <f t="shared" si="138"/>
        <v>EMF nein</v>
      </c>
      <c r="BF858" s="23" t="str">
        <f t="shared" si="139"/>
        <v/>
      </c>
      <c r="BG858" s="23" t="str">
        <f t="shared" si="140"/>
        <v/>
      </c>
      <c r="BH858" s="23">
        <f t="shared" si="141"/>
        <v>0</v>
      </c>
      <c r="BP858" s="3">
        <v>1</v>
      </c>
      <c r="BQ858" s="2" t="s">
        <v>3858</v>
      </c>
    </row>
    <row r="859" spans="1:69" ht="16.149999999999999" customHeight="1" x14ac:dyDescent="0.25">
      <c r="A859" s="16">
        <v>858</v>
      </c>
      <c r="B859" s="17" t="s">
        <v>135</v>
      </c>
      <c r="C859" s="48" t="s">
        <v>2653</v>
      </c>
      <c r="D859" s="2" t="s">
        <v>3859</v>
      </c>
      <c r="E859" s="2" t="s">
        <v>3860</v>
      </c>
      <c r="F859" s="67">
        <v>42762</v>
      </c>
      <c r="G859" s="3">
        <f t="shared" si="135"/>
        <v>1</v>
      </c>
      <c r="H859" s="3">
        <f t="shared" si="136"/>
        <v>2017</v>
      </c>
      <c r="I859" s="19">
        <v>0.42361111111111099</v>
      </c>
      <c r="J859" s="20">
        <f t="shared" si="134"/>
        <v>10</v>
      </c>
      <c r="K859" s="5" t="str">
        <f t="shared" si="137"/>
        <v>ja</v>
      </c>
      <c r="L859" s="5" t="s">
        <v>91</v>
      </c>
      <c r="M859" s="6" t="s">
        <v>139</v>
      </c>
      <c r="O859" s="17" t="s">
        <v>75</v>
      </c>
      <c r="P859" s="17" t="s">
        <v>3861</v>
      </c>
      <c r="R859" s="6" t="s">
        <v>77</v>
      </c>
      <c r="T859" s="22"/>
      <c r="U859" s="2" t="s">
        <v>74</v>
      </c>
      <c r="X859" s="2">
        <v>64</v>
      </c>
      <c r="Y859" s="2" t="s">
        <v>81</v>
      </c>
      <c r="Z859" s="2" t="s">
        <v>84</v>
      </c>
      <c r="AA859" s="2">
        <v>64</v>
      </c>
      <c r="AB859" s="2" t="s">
        <v>94</v>
      </c>
      <c r="AC859" s="2" t="s">
        <v>84</v>
      </c>
      <c r="AD859" s="2">
        <v>64</v>
      </c>
      <c r="AE859" s="2" t="s">
        <v>81</v>
      </c>
      <c r="AF859" s="2" t="s">
        <v>84</v>
      </c>
      <c r="AJ859" s="2">
        <v>139</v>
      </c>
      <c r="AK859" s="2" t="s">
        <v>81</v>
      </c>
      <c r="AL859" s="2" t="s">
        <v>84</v>
      </c>
      <c r="AM859" s="2">
        <v>139</v>
      </c>
      <c r="AN859" s="2" t="s">
        <v>81</v>
      </c>
      <c r="AO859" s="2" t="s">
        <v>84</v>
      </c>
      <c r="AP859" s="2">
        <v>139</v>
      </c>
      <c r="AQ859" s="2" t="s">
        <v>81</v>
      </c>
      <c r="AR859" s="2" t="s">
        <v>84</v>
      </c>
      <c r="AV859" s="2" t="s">
        <v>109</v>
      </c>
      <c r="AY859" s="2">
        <v>80</v>
      </c>
      <c r="AZ859" s="2" t="s">
        <v>81</v>
      </c>
      <c r="BA859" s="2" t="s">
        <v>161</v>
      </c>
      <c r="BB859" s="2">
        <v>80</v>
      </c>
      <c r="BC859" s="2" t="s">
        <v>81</v>
      </c>
      <c r="BD859" s="2" t="s">
        <v>161</v>
      </c>
      <c r="BE859" s="23" t="str">
        <f t="shared" si="138"/>
        <v>EMF nein</v>
      </c>
      <c r="BF859" s="23" t="str">
        <f t="shared" si="139"/>
        <v/>
      </c>
      <c r="BG859" s="23" t="str">
        <f t="shared" si="140"/>
        <v/>
      </c>
      <c r="BH859" s="23">
        <f t="shared" si="141"/>
        <v>0</v>
      </c>
      <c r="BO859" s="2" t="s">
        <v>3862</v>
      </c>
      <c r="BP859" s="3">
        <v>1</v>
      </c>
      <c r="BQ859" s="2" t="s">
        <v>3863</v>
      </c>
    </row>
    <row r="860" spans="1:69" ht="16.149999999999999" customHeight="1" x14ac:dyDescent="0.25">
      <c r="A860" s="16">
        <v>859</v>
      </c>
      <c r="B860" s="17" t="s">
        <v>135</v>
      </c>
      <c r="C860" s="48" t="s">
        <v>165</v>
      </c>
      <c r="D860" s="2" t="s">
        <v>158</v>
      </c>
      <c r="E860" s="2" t="s">
        <v>3864</v>
      </c>
      <c r="F860" s="67">
        <v>43129</v>
      </c>
      <c r="G860" s="3">
        <f t="shared" si="135"/>
        <v>1</v>
      </c>
      <c r="H860" s="3">
        <f t="shared" si="136"/>
        <v>2018</v>
      </c>
      <c r="I860" s="19">
        <v>0.875</v>
      </c>
      <c r="J860" s="20">
        <f t="shared" si="134"/>
        <v>21</v>
      </c>
      <c r="K860" s="5" t="str">
        <f t="shared" si="137"/>
        <v>ja</v>
      </c>
      <c r="L860" s="5" t="s">
        <v>91</v>
      </c>
      <c r="M860" s="6" t="s">
        <v>354</v>
      </c>
      <c r="O860" s="17" t="s">
        <v>75</v>
      </c>
      <c r="P860" s="17" t="s">
        <v>3865</v>
      </c>
      <c r="R860" s="6" t="s">
        <v>77</v>
      </c>
      <c r="T860" s="22"/>
      <c r="U860" s="2" t="s">
        <v>3433</v>
      </c>
      <c r="V860" s="2" t="s">
        <v>80</v>
      </c>
      <c r="X860" s="2">
        <v>221</v>
      </c>
      <c r="Y860" s="2" t="s">
        <v>83</v>
      </c>
      <c r="Z860" s="2" t="s">
        <v>84</v>
      </c>
      <c r="AA860" s="2">
        <v>221</v>
      </c>
      <c r="AB860" s="2" t="s">
        <v>81</v>
      </c>
      <c r="AC860" s="2" t="s">
        <v>84</v>
      </c>
      <c r="AD860" s="2">
        <v>221</v>
      </c>
      <c r="AE860" s="2" t="s">
        <v>83</v>
      </c>
      <c r="AF860" s="2" t="s">
        <v>84</v>
      </c>
      <c r="AJ860" s="2">
        <v>75</v>
      </c>
      <c r="AK860" s="2" t="s">
        <v>81</v>
      </c>
      <c r="AL860" s="2" t="s">
        <v>84</v>
      </c>
      <c r="AM860" s="2">
        <v>75</v>
      </c>
      <c r="AN860" s="2" t="s">
        <v>81</v>
      </c>
      <c r="AO860" s="2" t="s">
        <v>84</v>
      </c>
      <c r="AP860" s="2">
        <v>75</v>
      </c>
      <c r="AQ860" s="2" t="s">
        <v>94</v>
      </c>
      <c r="AR860" s="2" t="s">
        <v>84</v>
      </c>
      <c r="BE860" s="23" t="str">
        <f t="shared" si="138"/>
        <v>EMF nein</v>
      </c>
      <c r="BF860" s="23" t="str">
        <f t="shared" si="139"/>
        <v/>
      </c>
      <c r="BG860" s="23" t="str">
        <f t="shared" si="140"/>
        <v/>
      </c>
      <c r="BH860" s="23">
        <f t="shared" si="141"/>
        <v>0</v>
      </c>
      <c r="BO860" s="2" t="s">
        <v>3866</v>
      </c>
      <c r="BP860" s="3">
        <v>1</v>
      </c>
      <c r="BQ860" s="2" t="s">
        <v>3867</v>
      </c>
    </row>
    <row r="861" spans="1:69" ht="16.149999999999999" customHeight="1" x14ac:dyDescent="0.25">
      <c r="A861" s="16">
        <v>860</v>
      </c>
      <c r="B861" s="17" t="s">
        <v>135</v>
      </c>
      <c r="C861" s="48" t="s">
        <v>881</v>
      </c>
      <c r="D861" s="2" t="s">
        <v>124</v>
      </c>
      <c r="E861" s="2" t="s">
        <v>3868</v>
      </c>
      <c r="F861" s="67">
        <v>42765</v>
      </c>
      <c r="G861" s="3">
        <f t="shared" si="135"/>
        <v>1</v>
      </c>
      <c r="H861" s="3">
        <f t="shared" si="136"/>
        <v>2017</v>
      </c>
      <c r="I861" s="19">
        <v>0.49652777777777801</v>
      </c>
      <c r="J861" s="20">
        <f t="shared" si="134"/>
        <v>11</v>
      </c>
      <c r="K861" s="5" t="str">
        <f t="shared" si="137"/>
        <v>ja</v>
      </c>
      <c r="L861" s="5" t="s">
        <v>91</v>
      </c>
      <c r="M861" s="6" t="s">
        <v>139</v>
      </c>
      <c r="N861" s="5">
        <v>55</v>
      </c>
      <c r="O861" s="17" t="s">
        <v>126</v>
      </c>
      <c r="P861" s="17" t="s">
        <v>3869</v>
      </c>
      <c r="T861" s="22"/>
      <c r="BE861" s="23" t="str">
        <f t="shared" si="138"/>
        <v>EMF nein</v>
      </c>
      <c r="BF861" s="23" t="str">
        <f t="shared" si="139"/>
        <v/>
      </c>
      <c r="BG861" s="23" t="str">
        <f t="shared" si="140"/>
        <v/>
      </c>
      <c r="BH861" s="23">
        <f t="shared" si="141"/>
        <v>0</v>
      </c>
      <c r="BO861" s="2" t="s">
        <v>3870</v>
      </c>
      <c r="BP861" s="3">
        <v>1</v>
      </c>
      <c r="BQ861" s="2" t="s">
        <v>3871</v>
      </c>
    </row>
    <row r="862" spans="1:69" ht="16.149999999999999" customHeight="1" x14ac:dyDescent="0.25">
      <c r="A862" s="16">
        <v>861</v>
      </c>
      <c r="B862" s="17" t="s">
        <v>135</v>
      </c>
      <c r="C862" s="48" t="s">
        <v>3872</v>
      </c>
      <c r="D862" s="2" t="s">
        <v>206</v>
      </c>
      <c r="E862" s="2" t="s">
        <v>3712</v>
      </c>
      <c r="F862" s="67">
        <v>42767</v>
      </c>
      <c r="G862" s="3">
        <f t="shared" si="135"/>
        <v>2</v>
      </c>
      <c r="H862" s="3">
        <f t="shared" si="136"/>
        <v>2017</v>
      </c>
      <c r="I862" s="19">
        <v>0.98263888888888895</v>
      </c>
      <c r="J862" s="20">
        <f t="shared" si="134"/>
        <v>23</v>
      </c>
      <c r="K862" s="5" t="str">
        <f t="shared" si="137"/>
        <v>ja</v>
      </c>
      <c r="L862" s="5" t="s">
        <v>91</v>
      </c>
      <c r="M862" s="6" t="s">
        <v>2774</v>
      </c>
      <c r="O862" s="17" t="s">
        <v>2775</v>
      </c>
      <c r="P862" s="17" t="s">
        <v>3873</v>
      </c>
      <c r="R862" s="6" t="s">
        <v>77</v>
      </c>
      <c r="S862" s="2" t="s">
        <v>78</v>
      </c>
      <c r="T862" s="6" t="s">
        <v>3264</v>
      </c>
      <c r="X862" s="2">
        <v>190</v>
      </c>
      <c r="Y862" s="2" t="s">
        <v>83</v>
      </c>
      <c r="Z862" s="2" t="s">
        <v>84</v>
      </c>
      <c r="AA862" s="2">
        <v>190</v>
      </c>
      <c r="AB862" s="2" t="s">
        <v>81</v>
      </c>
      <c r="AC862" s="2" t="s">
        <v>84</v>
      </c>
      <c r="AD862" s="2">
        <v>190</v>
      </c>
      <c r="AE862" s="2" t="s">
        <v>83</v>
      </c>
      <c r="AF862" s="2" t="s">
        <v>84</v>
      </c>
      <c r="BE862" s="23" t="str">
        <f t="shared" si="138"/>
        <v>EMF nein</v>
      </c>
      <c r="BF862" s="23" t="str">
        <f t="shared" si="139"/>
        <v/>
      </c>
      <c r="BG862" s="23" t="str">
        <f t="shared" si="140"/>
        <v/>
      </c>
      <c r="BH862" s="23">
        <f t="shared" si="141"/>
        <v>0</v>
      </c>
      <c r="BO862" s="2" t="s">
        <v>3874</v>
      </c>
      <c r="BP862" s="3">
        <v>1</v>
      </c>
      <c r="BQ862" s="2" t="s">
        <v>3875</v>
      </c>
    </row>
    <row r="863" spans="1:69" ht="16.149999999999999" customHeight="1" x14ac:dyDescent="0.25">
      <c r="A863" s="69">
        <v>862</v>
      </c>
      <c r="B863" s="17" t="s">
        <v>69</v>
      </c>
      <c r="C863" s="48" t="s">
        <v>540</v>
      </c>
      <c r="D863" s="2" t="s">
        <v>124</v>
      </c>
      <c r="E863" s="2" t="s">
        <v>3876</v>
      </c>
      <c r="F863" s="67">
        <v>42768</v>
      </c>
      <c r="G863" s="3">
        <f t="shared" si="135"/>
        <v>2</v>
      </c>
      <c r="H863" s="3">
        <f t="shared" si="136"/>
        <v>2017</v>
      </c>
      <c r="I863" s="19">
        <v>0.82430555555555596</v>
      </c>
      <c r="J863" s="20">
        <f t="shared" si="134"/>
        <v>19</v>
      </c>
      <c r="K863" s="5" t="str">
        <f t="shared" si="137"/>
        <v>ja</v>
      </c>
      <c r="L863" s="5" t="s">
        <v>91</v>
      </c>
      <c r="M863" s="6" t="s">
        <v>354</v>
      </c>
      <c r="N863" s="5">
        <v>60</v>
      </c>
      <c r="O863" s="17" t="s">
        <v>75</v>
      </c>
      <c r="P863" s="17" t="s">
        <v>3877</v>
      </c>
      <c r="Q863" s="6" t="s">
        <v>186</v>
      </c>
      <c r="R863" s="6" t="s">
        <v>77</v>
      </c>
      <c r="S863" s="2" t="s">
        <v>444</v>
      </c>
      <c r="T863" s="22" t="s">
        <v>79</v>
      </c>
      <c r="U863" s="2" t="s">
        <v>3433</v>
      </c>
      <c r="V863" s="2" t="s">
        <v>79</v>
      </c>
      <c r="W863" s="2" t="s">
        <v>3878</v>
      </c>
      <c r="X863" s="2">
        <v>101</v>
      </c>
      <c r="Y863" s="2" t="s">
        <v>81</v>
      </c>
      <c r="Z863" s="2" t="s">
        <v>84</v>
      </c>
      <c r="AD863" s="2">
        <v>201</v>
      </c>
      <c r="AE863" s="2" t="s">
        <v>81</v>
      </c>
      <c r="AF863" s="2" t="s">
        <v>84</v>
      </c>
      <c r="BE863" s="23" t="str">
        <f t="shared" si="138"/>
        <v>EMF nein</v>
      </c>
      <c r="BF863" s="23" t="str">
        <f t="shared" si="139"/>
        <v/>
      </c>
      <c r="BG863" s="23" t="str">
        <f t="shared" si="140"/>
        <v/>
      </c>
      <c r="BH863" s="23">
        <f t="shared" si="141"/>
        <v>0</v>
      </c>
      <c r="BO863" s="2" t="s">
        <v>3879</v>
      </c>
      <c r="BP863" s="3">
        <v>1</v>
      </c>
      <c r="BQ863" s="2" t="s">
        <v>3880</v>
      </c>
    </row>
    <row r="864" spans="1:69" ht="16.149999999999999" customHeight="1" x14ac:dyDescent="0.25">
      <c r="A864" s="16">
        <v>863</v>
      </c>
      <c r="B864" s="17" t="s">
        <v>135</v>
      </c>
      <c r="C864" s="48" t="s">
        <v>3881</v>
      </c>
      <c r="D864" s="2" t="s">
        <v>89</v>
      </c>
      <c r="E864" s="2" t="s">
        <v>3882</v>
      </c>
      <c r="F864" s="67">
        <v>42773</v>
      </c>
      <c r="G864" s="3">
        <f t="shared" si="135"/>
        <v>2</v>
      </c>
      <c r="H864" s="3">
        <f t="shared" si="136"/>
        <v>2017</v>
      </c>
      <c r="I864" s="19">
        <v>0.4375</v>
      </c>
      <c r="J864" s="20">
        <f t="shared" si="134"/>
        <v>10</v>
      </c>
      <c r="K864" s="5" t="str">
        <f t="shared" si="137"/>
        <v>ja</v>
      </c>
      <c r="L864" s="5" t="s">
        <v>91</v>
      </c>
      <c r="M864" s="6" t="s">
        <v>139</v>
      </c>
      <c r="N864" s="5">
        <v>39</v>
      </c>
      <c r="O864" s="17" t="s">
        <v>126</v>
      </c>
      <c r="P864" s="17" t="s">
        <v>3097</v>
      </c>
      <c r="R864" s="6" t="s">
        <v>77</v>
      </c>
      <c r="T864" s="22"/>
      <c r="BE864" s="23" t="str">
        <f t="shared" si="138"/>
        <v>EMF nein</v>
      </c>
      <c r="BF864" s="23" t="str">
        <f t="shared" si="139"/>
        <v/>
      </c>
      <c r="BG864" s="23" t="str">
        <f t="shared" si="140"/>
        <v/>
      </c>
      <c r="BH864" s="23">
        <f t="shared" si="141"/>
        <v>0</v>
      </c>
      <c r="BO864" s="2" t="s">
        <v>3883</v>
      </c>
      <c r="BP864" s="3">
        <v>1</v>
      </c>
      <c r="BQ864" s="2" t="s">
        <v>3884</v>
      </c>
    </row>
    <row r="865" spans="1:69" ht="16.149999999999999" customHeight="1" x14ac:dyDescent="0.25">
      <c r="A865" s="16">
        <v>864</v>
      </c>
      <c r="B865" s="17" t="s">
        <v>87</v>
      </c>
      <c r="C865" s="48" t="s">
        <v>540</v>
      </c>
      <c r="D865" s="2" t="s">
        <v>124</v>
      </c>
      <c r="E865" s="2" t="s">
        <v>3885</v>
      </c>
      <c r="F865" s="67">
        <v>42774</v>
      </c>
      <c r="G865" s="3">
        <f t="shared" si="135"/>
        <v>2</v>
      </c>
      <c r="H865" s="3">
        <f t="shared" si="136"/>
        <v>2017</v>
      </c>
      <c r="I865" s="19">
        <v>0.65625</v>
      </c>
      <c r="J865" s="20">
        <f t="shared" si="134"/>
        <v>15</v>
      </c>
      <c r="K865" s="5" t="str">
        <f t="shared" si="137"/>
        <v>ja</v>
      </c>
      <c r="L865" s="21" t="s">
        <v>73</v>
      </c>
      <c r="M865" s="6" t="s">
        <v>208</v>
      </c>
      <c r="N865" s="5">
        <v>75</v>
      </c>
      <c r="O865" s="17" t="s">
        <v>75</v>
      </c>
      <c r="P865" s="17" t="s">
        <v>3886</v>
      </c>
      <c r="R865" s="6" t="s">
        <v>77</v>
      </c>
      <c r="T865" s="22" t="s">
        <v>79</v>
      </c>
      <c r="X865" s="2">
        <v>255</v>
      </c>
      <c r="Y865" s="2" t="s">
        <v>81</v>
      </c>
      <c r="Z865" s="2" t="s">
        <v>84</v>
      </c>
      <c r="BE865" s="23" t="str">
        <f t="shared" si="138"/>
        <v>EMF nein</v>
      </c>
      <c r="BF865" s="23" t="str">
        <f t="shared" si="139"/>
        <v/>
      </c>
      <c r="BG865" s="23" t="str">
        <f t="shared" si="140"/>
        <v/>
      </c>
      <c r="BH865" s="23">
        <f t="shared" si="141"/>
        <v>0</v>
      </c>
      <c r="BO865" s="2" t="s">
        <v>3887</v>
      </c>
      <c r="BP865" s="3">
        <v>1</v>
      </c>
      <c r="BQ865" s="2" t="s">
        <v>3888</v>
      </c>
    </row>
    <row r="866" spans="1:69" ht="16.149999999999999" customHeight="1" x14ac:dyDescent="0.25">
      <c r="A866" s="16">
        <v>865</v>
      </c>
      <c r="B866" s="17" t="s">
        <v>135</v>
      </c>
      <c r="C866" s="48" t="s">
        <v>2319</v>
      </c>
      <c r="D866" s="2" t="s">
        <v>158</v>
      </c>
      <c r="E866" s="2" t="s">
        <v>3889</v>
      </c>
      <c r="F866" s="67">
        <v>42774</v>
      </c>
      <c r="G866" s="3">
        <f t="shared" si="135"/>
        <v>2</v>
      </c>
      <c r="H866" s="3">
        <f t="shared" si="136"/>
        <v>2017</v>
      </c>
      <c r="I866" s="19">
        <v>0.3125</v>
      </c>
      <c r="J866" s="20">
        <f t="shared" ref="J866:J929" si="142">IF(I866&lt;&gt;"",HOUR(I866),"")</f>
        <v>7</v>
      </c>
      <c r="K866" s="5" t="str">
        <f t="shared" si="137"/>
        <v>ja</v>
      </c>
      <c r="L866" s="5" t="s">
        <v>91</v>
      </c>
      <c r="M866" s="6" t="s">
        <v>139</v>
      </c>
      <c r="N866" s="5">
        <v>30</v>
      </c>
      <c r="O866" s="17" t="s">
        <v>75</v>
      </c>
      <c r="P866" s="17" t="s">
        <v>1877</v>
      </c>
      <c r="R866" s="6" t="s">
        <v>77</v>
      </c>
      <c r="T866" s="22"/>
      <c r="U866" s="2" t="s">
        <v>208</v>
      </c>
      <c r="V866" s="2" t="s">
        <v>202</v>
      </c>
      <c r="X866" s="2">
        <v>114</v>
      </c>
      <c r="Y866" s="2" t="s">
        <v>83</v>
      </c>
      <c r="Z866" s="2" t="s">
        <v>84</v>
      </c>
      <c r="AA866" s="2">
        <v>114</v>
      </c>
      <c r="AB866" s="2" t="s">
        <v>81</v>
      </c>
      <c r="AC866" s="2" t="s">
        <v>84</v>
      </c>
      <c r="AD866" s="2">
        <v>114</v>
      </c>
      <c r="AE866" s="2" t="s">
        <v>83</v>
      </c>
      <c r="AF866" s="2" t="s">
        <v>84</v>
      </c>
      <c r="BE866" s="23" t="str">
        <f t="shared" si="138"/>
        <v>EMF ja</v>
      </c>
      <c r="BF866" s="23">
        <f t="shared" si="139"/>
        <v>150</v>
      </c>
      <c r="BG866" s="23" t="str">
        <f t="shared" si="140"/>
        <v>100-499m</v>
      </c>
      <c r="BH866" s="23">
        <f t="shared" si="141"/>
        <v>1</v>
      </c>
      <c r="BM866" s="2" t="s">
        <v>162</v>
      </c>
      <c r="BN866" s="2">
        <v>150</v>
      </c>
      <c r="BO866" s="2" t="s">
        <v>3890</v>
      </c>
      <c r="BP866" s="3">
        <v>1</v>
      </c>
      <c r="BQ866" s="2" t="s">
        <v>3891</v>
      </c>
    </row>
    <row r="867" spans="1:69" ht="16.149999999999999" customHeight="1" x14ac:dyDescent="0.25">
      <c r="A867" s="16">
        <v>866</v>
      </c>
      <c r="B867" s="17" t="s">
        <v>211</v>
      </c>
      <c r="C867" s="48" t="s">
        <v>982</v>
      </c>
      <c r="D867" s="2" t="s">
        <v>113</v>
      </c>
      <c r="F867" s="67">
        <v>42781</v>
      </c>
      <c r="G867" s="3">
        <f t="shared" si="135"/>
        <v>2</v>
      </c>
      <c r="H867" s="3">
        <f t="shared" si="136"/>
        <v>2017</v>
      </c>
      <c r="I867" s="19"/>
      <c r="J867" s="20" t="str">
        <f t="shared" si="142"/>
        <v/>
      </c>
      <c r="K867" s="5" t="str">
        <f t="shared" si="137"/>
        <v>ja</v>
      </c>
      <c r="O867" s="17" t="s">
        <v>75</v>
      </c>
      <c r="P867" s="17" t="s">
        <v>3892</v>
      </c>
      <c r="R867" s="6" t="s">
        <v>77</v>
      </c>
      <c r="T867" s="22"/>
      <c r="X867" s="2">
        <v>94</v>
      </c>
      <c r="Y867" s="2" t="s">
        <v>81</v>
      </c>
      <c r="Z867" s="2" t="s">
        <v>82</v>
      </c>
      <c r="AA867" s="2">
        <v>94</v>
      </c>
      <c r="AB867" s="2" t="s">
        <v>81</v>
      </c>
      <c r="AC867" s="2" t="s">
        <v>82</v>
      </c>
      <c r="AD867" s="2">
        <v>94</v>
      </c>
      <c r="AE867" s="2" t="s">
        <v>81</v>
      </c>
      <c r="AF867" s="2" t="s">
        <v>82</v>
      </c>
      <c r="AJ867" s="2">
        <v>132</v>
      </c>
      <c r="AK867" s="2" t="s">
        <v>81</v>
      </c>
      <c r="AL867" s="2" t="s">
        <v>161</v>
      </c>
      <c r="AM867" s="2">
        <v>132</v>
      </c>
      <c r="AN867" s="2" t="s">
        <v>81</v>
      </c>
      <c r="AO867" s="2" t="s">
        <v>161</v>
      </c>
      <c r="AP867" s="2">
        <v>132</v>
      </c>
      <c r="AQ867" s="2" t="s">
        <v>81</v>
      </c>
      <c r="AR867" s="2" t="s">
        <v>161</v>
      </c>
      <c r="BE867" s="23" t="str">
        <f t="shared" si="138"/>
        <v>EMF nein</v>
      </c>
      <c r="BF867" s="23" t="str">
        <f t="shared" si="139"/>
        <v/>
      </c>
      <c r="BG867" s="23" t="str">
        <f t="shared" si="140"/>
        <v/>
      </c>
      <c r="BH867" s="23">
        <f t="shared" si="141"/>
        <v>0</v>
      </c>
      <c r="BO867" s="2" t="s">
        <v>3893</v>
      </c>
      <c r="BP867" s="3">
        <v>1</v>
      </c>
      <c r="BQ867" s="2" t="s">
        <v>3894</v>
      </c>
    </row>
    <row r="868" spans="1:69" ht="16.149999999999999" customHeight="1" x14ac:dyDescent="0.25">
      <c r="A868" s="16">
        <v>867</v>
      </c>
      <c r="B868" s="17" t="s">
        <v>135</v>
      </c>
      <c r="C868" s="48" t="s">
        <v>540</v>
      </c>
      <c r="D868" s="2" t="s">
        <v>124</v>
      </c>
      <c r="E868" s="2" t="s">
        <v>3895</v>
      </c>
      <c r="F868" s="67">
        <v>42779</v>
      </c>
      <c r="G868" s="3">
        <f t="shared" si="135"/>
        <v>2</v>
      </c>
      <c r="H868" s="3">
        <f t="shared" si="136"/>
        <v>2017</v>
      </c>
      <c r="I868" s="19">
        <v>0.625</v>
      </c>
      <c r="J868" s="20">
        <f t="shared" si="142"/>
        <v>15</v>
      </c>
      <c r="K868" s="5" t="str">
        <f t="shared" si="137"/>
        <v>ja</v>
      </c>
      <c r="L868" s="5" t="s">
        <v>91</v>
      </c>
      <c r="M868" s="6" t="s">
        <v>139</v>
      </c>
      <c r="N868" s="5">
        <v>46</v>
      </c>
      <c r="O868" s="2" t="s">
        <v>140</v>
      </c>
      <c r="P868" s="17" t="s">
        <v>3896</v>
      </c>
      <c r="R868" s="6" t="s">
        <v>77</v>
      </c>
      <c r="T868" s="22"/>
      <c r="X868" s="2">
        <v>178</v>
      </c>
      <c r="Y868" s="2" t="s">
        <v>83</v>
      </c>
      <c r="Z868" s="2" t="s">
        <v>82</v>
      </c>
      <c r="AA868" s="2">
        <v>178</v>
      </c>
      <c r="AB868" s="2" t="s">
        <v>81</v>
      </c>
      <c r="AC868" s="2" t="s">
        <v>82</v>
      </c>
      <c r="AD868" s="2">
        <v>178</v>
      </c>
      <c r="AE868" s="2" t="s">
        <v>83</v>
      </c>
      <c r="AF868" s="2" t="s">
        <v>82</v>
      </c>
      <c r="BE868" s="23" t="str">
        <f t="shared" si="138"/>
        <v>EMF nein</v>
      </c>
      <c r="BF868" s="23" t="str">
        <f t="shared" si="139"/>
        <v/>
      </c>
      <c r="BG868" s="23" t="str">
        <f t="shared" si="140"/>
        <v/>
      </c>
      <c r="BH868" s="23">
        <f t="shared" si="141"/>
        <v>0</v>
      </c>
      <c r="BP868" s="3">
        <v>1</v>
      </c>
      <c r="BQ868" s="2" t="s">
        <v>3897</v>
      </c>
    </row>
    <row r="869" spans="1:69" ht="16.149999999999999" customHeight="1" x14ac:dyDescent="0.25">
      <c r="A869" s="16">
        <v>868</v>
      </c>
      <c r="B869" s="17" t="s">
        <v>135</v>
      </c>
      <c r="C869" s="48" t="s">
        <v>540</v>
      </c>
      <c r="D869" s="2" t="s">
        <v>124</v>
      </c>
      <c r="E869" s="2" t="s">
        <v>3885</v>
      </c>
      <c r="F869" s="67">
        <v>42774</v>
      </c>
      <c r="G869" s="3">
        <f t="shared" si="135"/>
        <v>2</v>
      </c>
      <c r="H869" s="3">
        <f t="shared" si="136"/>
        <v>2017</v>
      </c>
      <c r="I869" s="19">
        <v>0.66319444444444398</v>
      </c>
      <c r="J869" s="20">
        <f t="shared" si="142"/>
        <v>15</v>
      </c>
      <c r="K869" s="5" t="str">
        <f t="shared" si="137"/>
        <v>ja</v>
      </c>
      <c r="L869" s="21" t="s">
        <v>73</v>
      </c>
      <c r="M869" s="6" t="s">
        <v>354</v>
      </c>
      <c r="O869" s="17" t="s">
        <v>75</v>
      </c>
      <c r="P869" s="17" t="s">
        <v>3898</v>
      </c>
      <c r="R869" s="6" t="s">
        <v>77</v>
      </c>
      <c r="T869" s="22"/>
      <c r="X869" s="2">
        <v>235</v>
      </c>
      <c r="Y869" s="2" t="s">
        <v>81</v>
      </c>
      <c r="Z869" s="2" t="s">
        <v>84</v>
      </c>
      <c r="BE869" s="23" t="str">
        <f t="shared" si="138"/>
        <v>EMF nein</v>
      </c>
      <c r="BF869" s="23" t="str">
        <f t="shared" si="139"/>
        <v/>
      </c>
      <c r="BG869" s="23" t="str">
        <f t="shared" si="140"/>
        <v/>
      </c>
      <c r="BH869" s="23">
        <f t="shared" si="141"/>
        <v>0</v>
      </c>
      <c r="BO869" s="2" t="s">
        <v>3899</v>
      </c>
      <c r="BP869" s="3">
        <v>1</v>
      </c>
      <c r="BQ869" s="2" t="s">
        <v>3900</v>
      </c>
    </row>
    <row r="870" spans="1:69" ht="16.149999999999999" customHeight="1" x14ac:dyDescent="0.25">
      <c r="A870" s="16">
        <v>869</v>
      </c>
      <c r="B870" s="17" t="s">
        <v>135</v>
      </c>
      <c r="C870" s="48" t="s">
        <v>540</v>
      </c>
      <c r="D870" s="2" t="s">
        <v>124</v>
      </c>
      <c r="E870" s="2" t="s">
        <v>3901</v>
      </c>
      <c r="F870" s="67">
        <v>42794</v>
      </c>
      <c r="G870" s="3">
        <f t="shared" si="135"/>
        <v>2</v>
      </c>
      <c r="H870" s="3">
        <f t="shared" si="136"/>
        <v>2017</v>
      </c>
      <c r="I870" s="19">
        <v>0.27083333333333298</v>
      </c>
      <c r="J870" s="20">
        <f t="shared" si="142"/>
        <v>6</v>
      </c>
      <c r="K870" s="5" t="str">
        <f t="shared" si="137"/>
        <v>ja</v>
      </c>
      <c r="L870" s="5" t="s">
        <v>91</v>
      </c>
      <c r="M870" s="6" t="s">
        <v>354</v>
      </c>
      <c r="N870" s="5">
        <v>49</v>
      </c>
      <c r="O870" s="17" t="s">
        <v>75</v>
      </c>
      <c r="P870" s="17" t="s">
        <v>3902</v>
      </c>
      <c r="R870" s="6" t="s">
        <v>335</v>
      </c>
      <c r="T870" s="22"/>
      <c r="U870" s="2" t="s">
        <v>208</v>
      </c>
      <c r="V870" s="2" t="s">
        <v>80</v>
      </c>
      <c r="X870" s="2">
        <v>100</v>
      </c>
      <c r="Y870" s="2" t="s">
        <v>81</v>
      </c>
      <c r="Z870" s="2" t="s">
        <v>82</v>
      </c>
      <c r="AA870" s="2">
        <v>100</v>
      </c>
      <c r="AB870" s="2" t="s">
        <v>81</v>
      </c>
      <c r="AC870" s="2" t="s">
        <v>82</v>
      </c>
      <c r="AD870" s="2">
        <v>100</v>
      </c>
      <c r="AE870" s="2" t="s">
        <v>83</v>
      </c>
      <c r="AF870" s="2" t="s">
        <v>82</v>
      </c>
      <c r="BE870" s="23" t="str">
        <f t="shared" si="138"/>
        <v>EMF nein</v>
      </c>
      <c r="BF870" s="23" t="str">
        <f t="shared" si="139"/>
        <v/>
      </c>
      <c r="BG870" s="23" t="str">
        <f t="shared" si="140"/>
        <v/>
      </c>
      <c r="BH870" s="23">
        <f t="shared" si="141"/>
        <v>0</v>
      </c>
      <c r="BO870" s="2" t="s">
        <v>3903</v>
      </c>
      <c r="BP870" s="3">
        <v>1</v>
      </c>
      <c r="BQ870" s="2" t="s">
        <v>3904</v>
      </c>
    </row>
    <row r="871" spans="1:69" ht="16.149999999999999" customHeight="1" x14ac:dyDescent="0.25">
      <c r="A871" s="16">
        <v>870</v>
      </c>
      <c r="B871" s="17" t="s">
        <v>135</v>
      </c>
      <c r="C871" s="48" t="s">
        <v>363</v>
      </c>
      <c r="D871" s="2" t="s">
        <v>364</v>
      </c>
      <c r="E871" s="2" t="s">
        <v>3905</v>
      </c>
      <c r="F871" s="67">
        <v>42795</v>
      </c>
      <c r="G871" s="3">
        <f t="shared" si="135"/>
        <v>3</v>
      </c>
      <c r="H871" s="3">
        <f t="shared" si="136"/>
        <v>2017</v>
      </c>
      <c r="I871" s="19">
        <v>0.41666666666666702</v>
      </c>
      <c r="J871" s="20">
        <f t="shared" si="142"/>
        <v>10</v>
      </c>
      <c r="K871" s="5" t="str">
        <f t="shared" si="137"/>
        <v>ja</v>
      </c>
      <c r="L871" s="5" t="s">
        <v>91</v>
      </c>
      <c r="M871" s="6" t="s">
        <v>139</v>
      </c>
      <c r="N871" s="5">
        <v>39</v>
      </c>
      <c r="O871" s="17" t="s">
        <v>75</v>
      </c>
      <c r="P871" s="17" t="s">
        <v>3906</v>
      </c>
      <c r="R871" s="6" t="s">
        <v>77</v>
      </c>
      <c r="T871" s="22"/>
      <c r="X871" s="2">
        <v>303</v>
      </c>
      <c r="Y871" s="2" t="s">
        <v>83</v>
      </c>
      <c r="Z871" s="2" t="s">
        <v>84</v>
      </c>
      <c r="AA871" s="2">
        <v>303</v>
      </c>
      <c r="AB871" s="2" t="s">
        <v>81</v>
      </c>
      <c r="AC871" s="2" t="s">
        <v>84</v>
      </c>
      <c r="AD871" s="2">
        <v>303</v>
      </c>
      <c r="AE871" s="2" t="s">
        <v>83</v>
      </c>
      <c r="AF871" s="2" t="s">
        <v>84</v>
      </c>
      <c r="AJ871" s="2">
        <v>124</v>
      </c>
      <c r="AL871" s="2" t="s">
        <v>161</v>
      </c>
      <c r="AM871" s="2">
        <v>124</v>
      </c>
      <c r="AO871" s="2" t="s">
        <v>161</v>
      </c>
      <c r="AP871" s="2">
        <v>124</v>
      </c>
      <c r="AR871" s="2" t="s">
        <v>161</v>
      </c>
      <c r="BE871" s="23" t="str">
        <f t="shared" si="138"/>
        <v>EMF nein</v>
      </c>
      <c r="BF871" s="23" t="str">
        <f t="shared" si="139"/>
        <v/>
      </c>
      <c r="BG871" s="23" t="str">
        <f t="shared" si="140"/>
        <v/>
      </c>
      <c r="BH871" s="23">
        <f t="shared" si="141"/>
        <v>0</v>
      </c>
      <c r="BP871" s="3">
        <v>1</v>
      </c>
      <c r="BQ871" s="2" t="s">
        <v>3907</v>
      </c>
    </row>
    <row r="872" spans="1:69" ht="16.149999999999999" customHeight="1" x14ac:dyDescent="0.25">
      <c r="A872" s="16">
        <v>871</v>
      </c>
      <c r="B872" s="17" t="s">
        <v>135</v>
      </c>
      <c r="C872" s="48" t="s">
        <v>3908</v>
      </c>
      <c r="D872" s="2" t="s">
        <v>296</v>
      </c>
      <c r="E872" s="2" t="s">
        <v>3909</v>
      </c>
      <c r="F872" s="67">
        <v>42807</v>
      </c>
      <c r="G872" s="3">
        <f t="shared" si="135"/>
        <v>3</v>
      </c>
      <c r="H872" s="3">
        <f t="shared" si="136"/>
        <v>2017</v>
      </c>
      <c r="I872" s="19">
        <v>0.59375</v>
      </c>
      <c r="J872" s="20">
        <f t="shared" si="142"/>
        <v>14</v>
      </c>
      <c r="K872" s="5" t="str">
        <f t="shared" si="137"/>
        <v>ja</v>
      </c>
      <c r="L872" s="5" t="s">
        <v>91</v>
      </c>
      <c r="M872" s="6" t="s">
        <v>139</v>
      </c>
      <c r="N872" s="5">
        <v>49</v>
      </c>
      <c r="O872" s="17" t="s">
        <v>126</v>
      </c>
      <c r="P872" s="17" t="s">
        <v>3910</v>
      </c>
      <c r="R872" s="6" t="s">
        <v>77</v>
      </c>
      <c r="T872" s="22"/>
      <c r="U872" s="2" t="s">
        <v>208</v>
      </c>
      <c r="V872" s="2" t="s">
        <v>202</v>
      </c>
      <c r="BE872" s="23" t="str">
        <f t="shared" si="138"/>
        <v>EMF ja</v>
      </c>
      <c r="BF872" s="23">
        <f t="shared" si="139"/>
        <v>83</v>
      </c>
      <c r="BG872" s="23" t="str">
        <f t="shared" si="140"/>
        <v>&lt;100m</v>
      </c>
      <c r="BH872" s="23">
        <f t="shared" si="141"/>
        <v>1</v>
      </c>
      <c r="BK872" s="2" t="s">
        <v>162</v>
      </c>
      <c r="BL872" s="2">
        <v>83</v>
      </c>
      <c r="BP872" s="3">
        <v>1</v>
      </c>
      <c r="BQ872" s="2" t="s">
        <v>3911</v>
      </c>
    </row>
    <row r="873" spans="1:69" ht="16.149999999999999" customHeight="1" x14ac:dyDescent="0.25">
      <c r="A873" s="16">
        <v>872</v>
      </c>
      <c r="B873" s="17" t="s">
        <v>135</v>
      </c>
      <c r="C873" s="48" t="s">
        <v>540</v>
      </c>
      <c r="D873" s="2" t="s">
        <v>124</v>
      </c>
      <c r="E873" s="2" t="s">
        <v>1809</v>
      </c>
      <c r="F873" s="67">
        <v>42800</v>
      </c>
      <c r="G873" s="3">
        <f t="shared" ref="G873:G936" si="143">IF(F873&lt;&gt;"",MONTH(F873),"")</f>
        <v>3</v>
      </c>
      <c r="H873" s="3">
        <f t="shared" si="136"/>
        <v>2017</v>
      </c>
      <c r="I873" s="19">
        <v>0.95833333333333304</v>
      </c>
      <c r="J873" s="20">
        <f t="shared" si="142"/>
        <v>23</v>
      </c>
      <c r="K873" s="5" t="str">
        <f t="shared" si="137"/>
        <v>ja</v>
      </c>
      <c r="L873" s="5" t="s">
        <v>91</v>
      </c>
      <c r="M873" s="6" t="s">
        <v>139</v>
      </c>
      <c r="O873" s="17" t="s">
        <v>75</v>
      </c>
      <c r="P873" s="17" t="s">
        <v>3912</v>
      </c>
      <c r="R873" s="6" t="s">
        <v>335</v>
      </c>
      <c r="T873" s="22"/>
      <c r="W873" s="2" t="s">
        <v>3913</v>
      </c>
      <c r="X873" s="2">
        <v>140</v>
      </c>
      <c r="Z873" s="2" t="s">
        <v>161</v>
      </c>
      <c r="AA873" s="2">
        <v>140</v>
      </c>
      <c r="AB873" s="2" t="s">
        <v>81</v>
      </c>
      <c r="AC873" s="2" t="s">
        <v>168</v>
      </c>
      <c r="AD873" s="2">
        <v>140</v>
      </c>
      <c r="AE873" s="2" t="s">
        <v>81</v>
      </c>
      <c r="AF873" s="2" t="s">
        <v>168</v>
      </c>
      <c r="BE873" s="23" t="str">
        <f t="shared" si="138"/>
        <v>EMF nein</v>
      </c>
      <c r="BF873" s="23" t="str">
        <f t="shared" si="139"/>
        <v/>
      </c>
      <c r="BG873" s="23" t="str">
        <f t="shared" si="140"/>
        <v/>
      </c>
      <c r="BH873" s="23">
        <f t="shared" si="141"/>
        <v>0</v>
      </c>
      <c r="BO873" s="2" t="s">
        <v>3914</v>
      </c>
      <c r="BP873" s="3">
        <v>1</v>
      </c>
      <c r="BQ873" s="2" t="s">
        <v>3915</v>
      </c>
    </row>
    <row r="874" spans="1:69" ht="16.149999999999999" customHeight="1" x14ac:dyDescent="0.25">
      <c r="A874" s="77">
        <v>873</v>
      </c>
      <c r="B874" s="82" t="s">
        <v>211</v>
      </c>
      <c r="C874" s="83" t="s">
        <v>3761</v>
      </c>
      <c r="D874" s="2" t="s">
        <v>113</v>
      </c>
      <c r="E874" s="2" t="s">
        <v>3762</v>
      </c>
      <c r="F874" s="67">
        <v>43497</v>
      </c>
      <c r="G874" s="3">
        <f t="shared" si="143"/>
        <v>2</v>
      </c>
      <c r="H874" s="3">
        <f t="shared" si="136"/>
        <v>2019</v>
      </c>
      <c r="I874" s="19">
        <v>0.114583333333333</v>
      </c>
      <c r="J874" s="20">
        <f t="shared" si="142"/>
        <v>2</v>
      </c>
      <c r="K874" s="5" t="str">
        <f t="shared" si="137"/>
        <v>ja</v>
      </c>
      <c r="L874" s="5" t="s">
        <v>91</v>
      </c>
      <c r="M874" s="6" t="s">
        <v>74</v>
      </c>
      <c r="N874" s="5">
        <v>61</v>
      </c>
      <c r="O874" s="17" t="s">
        <v>140</v>
      </c>
      <c r="P874" s="17" t="s">
        <v>3916</v>
      </c>
      <c r="R874" s="6" t="s">
        <v>335</v>
      </c>
      <c r="S874" s="2" t="s">
        <v>109</v>
      </c>
      <c r="T874" s="6" t="s">
        <v>109</v>
      </c>
      <c r="X874" s="2">
        <v>210</v>
      </c>
      <c r="Y874" s="2" t="s">
        <v>81</v>
      </c>
      <c r="Z874" s="2" t="s">
        <v>84</v>
      </c>
      <c r="AD874" s="2">
        <v>210</v>
      </c>
      <c r="AE874" s="2" t="s">
        <v>83</v>
      </c>
      <c r="AF874" s="2" t="s">
        <v>84</v>
      </c>
      <c r="BE874" s="23" t="str">
        <f t="shared" si="138"/>
        <v>EMF ja</v>
      </c>
      <c r="BF874" s="23">
        <f t="shared" si="139"/>
        <v>1350</v>
      </c>
      <c r="BG874" s="23" t="str">
        <f t="shared" si="140"/>
        <v>500+m</v>
      </c>
      <c r="BH874" s="23">
        <f t="shared" si="141"/>
        <v>1</v>
      </c>
      <c r="BI874" s="2" t="s">
        <v>162</v>
      </c>
      <c r="BJ874" s="2">
        <v>1350</v>
      </c>
      <c r="BO874" s="2" t="s">
        <v>930</v>
      </c>
      <c r="BP874" s="3">
        <v>1</v>
      </c>
      <c r="BQ874" s="2" t="s">
        <v>3917</v>
      </c>
    </row>
    <row r="875" spans="1:69" ht="16.149999999999999" customHeight="1" x14ac:dyDescent="0.25">
      <c r="A875" s="16">
        <v>874</v>
      </c>
      <c r="B875" s="17" t="s">
        <v>87</v>
      </c>
      <c r="C875" s="48" t="s">
        <v>3918</v>
      </c>
      <c r="D875" s="2" t="s">
        <v>364</v>
      </c>
      <c r="E875" s="2" t="s">
        <v>3919</v>
      </c>
      <c r="F875" s="67">
        <v>43105</v>
      </c>
      <c r="G875" s="3">
        <f t="shared" si="143"/>
        <v>1</v>
      </c>
      <c r="H875" s="3">
        <f t="shared" si="136"/>
        <v>2018</v>
      </c>
      <c r="I875" s="19">
        <v>0.65277777777777801</v>
      </c>
      <c r="J875" s="20">
        <f t="shared" si="142"/>
        <v>15</v>
      </c>
      <c r="K875" s="5" t="str">
        <f t="shared" si="137"/>
        <v>ja</v>
      </c>
      <c r="L875" s="5" t="s">
        <v>91</v>
      </c>
      <c r="M875" s="6" t="s">
        <v>74</v>
      </c>
      <c r="N875" s="5">
        <v>87</v>
      </c>
      <c r="O875" s="17" t="s">
        <v>75</v>
      </c>
      <c r="P875" s="17" t="s">
        <v>3920</v>
      </c>
      <c r="R875" s="6" t="s">
        <v>77</v>
      </c>
      <c r="T875" s="22"/>
      <c r="X875" s="2">
        <v>100</v>
      </c>
      <c r="Y875" s="2" t="s">
        <v>83</v>
      </c>
      <c r="Z875" s="2" t="s">
        <v>82</v>
      </c>
      <c r="AA875" s="2">
        <v>100</v>
      </c>
      <c r="AB875" s="2" t="s">
        <v>81</v>
      </c>
      <c r="AC875" s="2" t="s">
        <v>82</v>
      </c>
      <c r="AD875" s="2">
        <v>100</v>
      </c>
      <c r="AE875" s="2" t="s">
        <v>81</v>
      </c>
      <c r="AF875" s="2" t="s">
        <v>82</v>
      </c>
      <c r="BE875" s="23" t="str">
        <f t="shared" si="138"/>
        <v>EMF nein</v>
      </c>
      <c r="BF875" s="23" t="str">
        <f t="shared" si="139"/>
        <v/>
      </c>
      <c r="BG875" s="23" t="str">
        <f t="shared" si="140"/>
        <v/>
      </c>
      <c r="BH875" s="23">
        <f t="shared" si="141"/>
        <v>0</v>
      </c>
      <c r="BO875" s="2" t="s">
        <v>3921</v>
      </c>
      <c r="BP875" s="3">
        <v>1</v>
      </c>
      <c r="BQ875" s="2" t="s">
        <v>3922</v>
      </c>
    </row>
    <row r="876" spans="1:69" ht="16.149999999999999" customHeight="1" x14ac:dyDescent="0.25">
      <c r="A876" s="16">
        <v>875</v>
      </c>
      <c r="B876" s="17" t="s">
        <v>135</v>
      </c>
      <c r="C876" s="48" t="s">
        <v>3923</v>
      </c>
      <c r="D876" s="2" t="s">
        <v>137</v>
      </c>
      <c r="E876" s="2" t="s">
        <v>3924</v>
      </c>
      <c r="F876" s="67">
        <v>42809</v>
      </c>
      <c r="G876" s="3">
        <f t="shared" si="143"/>
        <v>3</v>
      </c>
      <c r="H876" s="3">
        <f t="shared" si="136"/>
        <v>2017</v>
      </c>
      <c r="I876" s="19">
        <v>0.29513888888888901</v>
      </c>
      <c r="J876" s="20">
        <f t="shared" si="142"/>
        <v>7</v>
      </c>
      <c r="K876" s="5" t="str">
        <f t="shared" si="137"/>
        <v>ja</v>
      </c>
      <c r="L876" s="5" t="s">
        <v>91</v>
      </c>
      <c r="M876" s="6" t="s">
        <v>139</v>
      </c>
      <c r="N876" s="5">
        <v>54</v>
      </c>
      <c r="O876" s="17" t="s">
        <v>75</v>
      </c>
      <c r="P876" s="17" t="s">
        <v>3925</v>
      </c>
      <c r="R876" s="6" t="s">
        <v>77</v>
      </c>
      <c r="T876" s="22"/>
      <c r="U876" s="2" t="s">
        <v>74</v>
      </c>
      <c r="V876" s="2" t="s">
        <v>80</v>
      </c>
      <c r="X876" s="2">
        <v>214</v>
      </c>
      <c r="Y876" s="2" t="s">
        <v>83</v>
      </c>
      <c r="AD876" s="2">
        <v>241</v>
      </c>
      <c r="AE876" s="2" t="s">
        <v>81</v>
      </c>
      <c r="AF876" s="2" t="s">
        <v>82</v>
      </c>
      <c r="BE876" s="23" t="str">
        <f t="shared" si="138"/>
        <v>EMF nein</v>
      </c>
      <c r="BF876" s="23" t="str">
        <f t="shared" si="139"/>
        <v/>
      </c>
      <c r="BG876" s="23" t="str">
        <f t="shared" si="140"/>
        <v/>
      </c>
      <c r="BH876" s="23">
        <f t="shared" si="141"/>
        <v>0</v>
      </c>
      <c r="BP876" s="3">
        <v>1</v>
      </c>
      <c r="BQ876" s="2" t="s">
        <v>3926</v>
      </c>
    </row>
    <row r="877" spans="1:69" ht="16.149999999999999" customHeight="1" x14ac:dyDescent="0.25">
      <c r="A877" s="16">
        <v>876</v>
      </c>
      <c r="B877" s="17" t="s">
        <v>87</v>
      </c>
      <c r="C877" s="48" t="s">
        <v>1096</v>
      </c>
      <c r="D877" s="2" t="s">
        <v>3927</v>
      </c>
      <c r="E877" s="2" t="s">
        <v>3928</v>
      </c>
      <c r="F877" s="67">
        <v>43107</v>
      </c>
      <c r="G877" s="3">
        <f t="shared" si="143"/>
        <v>1</v>
      </c>
      <c r="H877" s="3">
        <f t="shared" si="136"/>
        <v>2018</v>
      </c>
      <c r="I877" s="19">
        <v>0.72916666666666696</v>
      </c>
      <c r="J877" s="20">
        <f t="shared" si="142"/>
        <v>17</v>
      </c>
      <c r="K877" s="5" t="str">
        <f t="shared" si="137"/>
        <v>ja</v>
      </c>
      <c r="L877" s="5" t="s">
        <v>91</v>
      </c>
      <c r="M877" s="6" t="s">
        <v>74</v>
      </c>
      <c r="N877" s="5">
        <v>72</v>
      </c>
      <c r="O877" s="2" t="s">
        <v>140</v>
      </c>
      <c r="P877" s="17" t="s">
        <v>848</v>
      </c>
      <c r="R877" s="6" t="s">
        <v>77</v>
      </c>
      <c r="T877" s="22"/>
      <c r="U877" s="2" t="s">
        <v>74</v>
      </c>
      <c r="X877" s="2">
        <v>231</v>
      </c>
      <c r="Y877" s="2" t="s">
        <v>83</v>
      </c>
      <c r="Z877" s="2" t="s">
        <v>84</v>
      </c>
      <c r="AA877" s="2">
        <v>231</v>
      </c>
      <c r="AB877" s="2" t="s">
        <v>81</v>
      </c>
      <c r="AC877" s="2" t="s">
        <v>84</v>
      </c>
      <c r="AD877" s="2">
        <v>231</v>
      </c>
      <c r="AE877" s="2" t="s">
        <v>83</v>
      </c>
      <c r="AF877" s="2" t="s">
        <v>84</v>
      </c>
      <c r="AJ877" s="2">
        <v>374</v>
      </c>
      <c r="AK877" s="2" t="s">
        <v>81</v>
      </c>
      <c r="AL877" s="2" t="s">
        <v>161</v>
      </c>
      <c r="AM877" s="2">
        <v>374</v>
      </c>
      <c r="AN877" s="2" t="s">
        <v>81</v>
      </c>
      <c r="AO877" s="2" t="s">
        <v>161</v>
      </c>
      <c r="AP877" s="2">
        <v>374</v>
      </c>
      <c r="AQ877" s="2" t="s">
        <v>83</v>
      </c>
      <c r="AR877" s="2" t="s">
        <v>161</v>
      </c>
      <c r="BE877" s="23" t="str">
        <f t="shared" si="138"/>
        <v>EMF nein</v>
      </c>
      <c r="BF877" s="23" t="str">
        <f t="shared" si="139"/>
        <v/>
      </c>
      <c r="BG877" s="23" t="str">
        <f t="shared" si="140"/>
        <v/>
      </c>
      <c r="BH877" s="23">
        <f t="shared" si="141"/>
        <v>0</v>
      </c>
      <c r="BP877" s="3">
        <v>1</v>
      </c>
      <c r="BQ877" s="2" t="s">
        <v>3929</v>
      </c>
    </row>
    <row r="878" spans="1:69" ht="16.149999999999999" customHeight="1" x14ac:dyDescent="0.25">
      <c r="A878" s="16">
        <v>877</v>
      </c>
      <c r="B878" s="17" t="s">
        <v>135</v>
      </c>
      <c r="C878" s="48" t="s">
        <v>22541</v>
      </c>
      <c r="D878" s="2" t="s">
        <v>264</v>
      </c>
      <c r="E878" s="2" t="s">
        <v>3930</v>
      </c>
      <c r="F878" s="67">
        <v>42811</v>
      </c>
      <c r="G878" s="3">
        <f t="shared" si="143"/>
        <v>3</v>
      </c>
      <c r="H878" s="3">
        <f t="shared" si="136"/>
        <v>2017</v>
      </c>
      <c r="I878" s="19">
        <v>0.39930555555555602</v>
      </c>
      <c r="J878" s="20">
        <f t="shared" si="142"/>
        <v>9</v>
      </c>
      <c r="K878" s="5" t="str">
        <f t="shared" si="137"/>
        <v>ja</v>
      </c>
      <c r="L878" s="5" t="s">
        <v>91</v>
      </c>
      <c r="M878" s="6" t="s">
        <v>139</v>
      </c>
      <c r="N878" s="5">
        <v>46</v>
      </c>
      <c r="O878" s="2" t="s">
        <v>140</v>
      </c>
      <c r="P878" s="17" t="s">
        <v>3931</v>
      </c>
      <c r="R878" s="6" t="s">
        <v>77</v>
      </c>
      <c r="T878" s="22"/>
      <c r="X878" s="2">
        <v>310</v>
      </c>
      <c r="Y878" s="2" t="s">
        <v>83</v>
      </c>
      <c r="Z878" s="2" t="s">
        <v>84</v>
      </c>
      <c r="AA878" s="2">
        <v>310</v>
      </c>
      <c r="AB878" s="2" t="s">
        <v>81</v>
      </c>
      <c r="AC878" s="2" t="s">
        <v>84</v>
      </c>
      <c r="AD878" s="2">
        <v>310</v>
      </c>
      <c r="AE878" s="2" t="s">
        <v>83</v>
      </c>
      <c r="AF878" s="2" t="s">
        <v>84</v>
      </c>
      <c r="BE878" s="23" t="str">
        <f t="shared" si="138"/>
        <v>EMF nein</v>
      </c>
      <c r="BF878" s="23" t="str">
        <f t="shared" si="139"/>
        <v/>
      </c>
      <c r="BG878" s="23" t="str">
        <f t="shared" si="140"/>
        <v/>
      </c>
      <c r="BH878" s="23">
        <f t="shared" si="141"/>
        <v>0</v>
      </c>
      <c r="BO878" s="2" t="s">
        <v>3932</v>
      </c>
      <c r="BP878" s="3">
        <v>1</v>
      </c>
      <c r="BQ878" s="2" t="s">
        <v>3933</v>
      </c>
    </row>
    <row r="879" spans="1:69" ht="16.149999999999999" customHeight="1" x14ac:dyDescent="0.25">
      <c r="A879" s="16">
        <v>878</v>
      </c>
      <c r="B879" s="17" t="s">
        <v>135</v>
      </c>
      <c r="C879" s="48" t="s">
        <v>3934</v>
      </c>
      <c r="D879" s="2" t="s">
        <v>158</v>
      </c>
      <c r="E879" s="2" t="s">
        <v>3935</v>
      </c>
      <c r="F879" s="67">
        <v>42828</v>
      </c>
      <c r="G879" s="3">
        <f t="shared" si="143"/>
        <v>4</v>
      </c>
      <c r="H879" s="3">
        <f t="shared" si="136"/>
        <v>2017</v>
      </c>
      <c r="I879" s="19">
        <v>0.38194444444444398</v>
      </c>
      <c r="J879" s="20">
        <f t="shared" si="142"/>
        <v>9</v>
      </c>
      <c r="K879" s="5" t="str">
        <f t="shared" si="137"/>
        <v>ja</v>
      </c>
      <c r="L879" s="5" t="s">
        <v>91</v>
      </c>
      <c r="M879" s="6" t="s">
        <v>139</v>
      </c>
      <c r="O879" s="17" t="s">
        <v>126</v>
      </c>
      <c r="P879" s="17" t="s">
        <v>3936</v>
      </c>
      <c r="Q879" s="6" t="s">
        <v>186</v>
      </c>
      <c r="R879" s="6" t="s">
        <v>77</v>
      </c>
      <c r="T879" s="22"/>
      <c r="X879" s="2">
        <v>100</v>
      </c>
      <c r="Y879" s="2" t="s">
        <v>83</v>
      </c>
      <c r="Z879" s="2" t="s">
        <v>161</v>
      </c>
      <c r="AA879" s="2">
        <v>100</v>
      </c>
      <c r="AB879" s="2" t="s">
        <v>81</v>
      </c>
      <c r="AC879" s="2" t="s">
        <v>161</v>
      </c>
      <c r="AD879" s="2">
        <v>100</v>
      </c>
      <c r="AE879" s="2" t="s">
        <v>81</v>
      </c>
      <c r="AF879" s="2" t="s">
        <v>161</v>
      </c>
      <c r="BE879" s="23" t="str">
        <f t="shared" si="138"/>
        <v>EMF nein</v>
      </c>
      <c r="BF879" s="23" t="str">
        <f t="shared" si="139"/>
        <v/>
      </c>
      <c r="BG879" s="23" t="str">
        <f t="shared" si="140"/>
        <v/>
      </c>
      <c r="BH879" s="23">
        <f t="shared" si="141"/>
        <v>0</v>
      </c>
      <c r="BO879" s="2" t="s">
        <v>3937</v>
      </c>
      <c r="BP879" s="3">
        <v>1</v>
      </c>
      <c r="BQ879" s="2" t="s">
        <v>3938</v>
      </c>
    </row>
    <row r="880" spans="1:69" ht="16.149999999999999" customHeight="1" x14ac:dyDescent="0.25">
      <c r="A880" s="16">
        <v>879</v>
      </c>
      <c r="B880" s="17" t="s">
        <v>211</v>
      </c>
      <c r="C880" s="48" t="s">
        <v>2635</v>
      </c>
      <c r="D880" s="2" t="s">
        <v>371</v>
      </c>
      <c r="E880" s="2" t="s">
        <v>3939</v>
      </c>
      <c r="F880" s="67">
        <v>43108</v>
      </c>
      <c r="G880" s="3">
        <f t="shared" si="143"/>
        <v>1</v>
      </c>
      <c r="H880" s="3">
        <f t="shared" si="136"/>
        <v>2018</v>
      </c>
      <c r="I880" s="19">
        <v>0.29166666666666702</v>
      </c>
      <c r="J880" s="20">
        <f t="shared" si="142"/>
        <v>7</v>
      </c>
      <c r="K880" s="5" t="str">
        <f t="shared" si="137"/>
        <v>ja</v>
      </c>
      <c r="L880" s="5" t="s">
        <v>91</v>
      </c>
      <c r="M880" s="6" t="s">
        <v>74</v>
      </c>
      <c r="N880" s="5">
        <v>56</v>
      </c>
      <c r="O880" s="17" t="s">
        <v>75</v>
      </c>
      <c r="P880" s="17" t="s">
        <v>3940</v>
      </c>
      <c r="R880" s="6" t="s">
        <v>77</v>
      </c>
      <c r="T880" s="22"/>
      <c r="X880" s="2">
        <v>293</v>
      </c>
      <c r="Y880" s="2" t="s">
        <v>81</v>
      </c>
      <c r="Z880" s="2" t="s">
        <v>161</v>
      </c>
      <c r="AA880" s="2">
        <v>293</v>
      </c>
      <c r="AB880" s="2" t="s">
        <v>81</v>
      </c>
      <c r="AC880" s="2" t="s">
        <v>161</v>
      </c>
      <c r="AD880" s="2">
        <v>293</v>
      </c>
      <c r="AE880" s="2" t="s">
        <v>81</v>
      </c>
      <c r="AF880" s="2" t="s">
        <v>161</v>
      </c>
      <c r="AJ880" s="2">
        <v>544</v>
      </c>
      <c r="AK880" s="2" t="s">
        <v>83</v>
      </c>
      <c r="AL880" s="2" t="s">
        <v>161</v>
      </c>
      <c r="AM880" s="2">
        <v>544</v>
      </c>
      <c r="AN880" s="2" t="s">
        <v>81</v>
      </c>
      <c r="AO880" s="2" t="s">
        <v>161</v>
      </c>
      <c r="AP880" s="2">
        <v>544</v>
      </c>
      <c r="AQ880" s="2" t="s">
        <v>83</v>
      </c>
      <c r="AR880" s="2" t="s">
        <v>161</v>
      </c>
      <c r="AV880" s="2">
        <v>500</v>
      </c>
      <c r="AW880" s="2" t="s">
        <v>81</v>
      </c>
      <c r="AX880" s="2" t="s">
        <v>161</v>
      </c>
      <c r="BE880" s="23" t="str">
        <f t="shared" si="138"/>
        <v>EMF nein</v>
      </c>
      <c r="BF880" s="23" t="str">
        <f t="shared" si="139"/>
        <v/>
      </c>
      <c r="BG880" s="23" t="str">
        <f t="shared" si="140"/>
        <v/>
      </c>
      <c r="BH880" s="23">
        <f t="shared" si="141"/>
        <v>0</v>
      </c>
      <c r="BO880" s="2" t="s">
        <v>3941</v>
      </c>
      <c r="BP880" s="3">
        <v>1</v>
      </c>
      <c r="BQ880" s="2" t="s">
        <v>3942</v>
      </c>
    </row>
    <row r="881" spans="1:69" ht="16.149999999999999" customHeight="1" x14ac:dyDescent="0.25">
      <c r="A881" s="16">
        <v>880</v>
      </c>
      <c r="B881" s="17" t="s">
        <v>135</v>
      </c>
      <c r="C881" s="48" t="s">
        <v>1408</v>
      </c>
      <c r="D881" s="2" t="s">
        <v>371</v>
      </c>
      <c r="E881" s="2" t="s">
        <v>3943</v>
      </c>
      <c r="F881" s="67">
        <v>42836</v>
      </c>
      <c r="G881" s="3">
        <f t="shared" si="143"/>
        <v>4</v>
      </c>
      <c r="H881" s="3">
        <f t="shared" si="136"/>
        <v>2017</v>
      </c>
      <c r="I881" s="19">
        <v>0.375</v>
      </c>
      <c r="J881" s="20">
        <f t="shared" si="142"/>
        <v>9</v>
      </c>
      <c r="K881" s="5" t="str">
        <f t="shared" si="137"/>
        <v>ja</v>
      </c>
      <c r="L881" s="5" t="s">
        <v>91</v>
      </c>
      <c r="M881" s="6" t="s">
        <v>139</v>
      </c>
      <c r="N881" s="5">
        <v>47</v>
      </c>
      <c r="O881" s="2" t="s">
        <v>140</v>
      </c>
      <c r="P881" s="17" t="s">
        <v>3944</v>
      </c>
      <c r="R881" s="6" t="s">
        <v>77</v>
      </c>
      <c r="T881" s="22"/>
      <c r="X881" s="2">
        <v>340</v>
      </c>
      <c r="Y881" s="2" t="s">
        <v>81</v>
      </c>
      <c r="Z881" s="2" t="s">
        <v>168</v>
      </c>
      <c r="AA881" s="2">
        <v>340</v>
      </c>
      <c r="AB881" s="2" t="s">
        <v>81</v>
      </c>
      <c r="AC881" s="2" t="s">
        <v>168</v>
      </c>
      <c r="AD881" s="2">
        <v>340</v>
      </c>
      <c r="AE881" s="2" t="s">
        <v>81</v>
      </c>
      <c r="AF881" s="2" t="s">
        <v>168</v>
      </c>
      <c r="BE881" s="23" t="str">
        <f t="shared" si="138"/>
        <v>EMF ja</v>
      </c>
      <c r="BF881" s="23">
        <f t="shared" si="139"/>
        <v>2700</v>
      </c>
      <c r="BG881" s="23" t="str">
        <f t="shared" si="140"/>
        <v>500+m</v>
      </c>
      <c r="BH881" s="23">
        <f t="shared" si="141"/>
        <v>1</v>
      </c>
      <c r="BM881" s="2" t="s">
        <v>162</v>
      </c>
      <c r="BN881" s="2">
        <v>2700</v>
      </c>
      <c r="BO881" s="2" t="s">
        <v>3945</v>
      </c>
      <c r="BP881" s="3">
        <v>1</v>
      </c>
      <c r="BQ881" s="2" t="s">
        <v>3946</v>
      </c>
    </row>
    <row r="882" spans="1:69" ht="16.149999999999999" customHeight="1" x14ac:dyDescent="0.25">
      <c r="A882" s="16">
        <v>881</v>
      </c>
      <c r="B882" s="17" t="s">
        <v>135</v>
      </c>
      <c r="C882" s="48" t="s">
        <v>3947</v>
      </c>
      <c r="D882" s="2" t="s">
        <v>348</v>
      </c>
      <c r="E882" s="2" t="s">
        <v>3948</v>
      </c>
      <c r="F882" s="67">
        <v>42844</v>
      </c>
      <c r="G882" s="3">
        <f t="shared" si="143"/>
        <v>4</v>
      </c>
      <c r="H882" s="3">
        <f t="shared" si="136"/>
        <v>2017</v>
      </c>
      <c r="I882" s="19">
        <v>0.35416666666666702</v>
      </c>
      <c r="J882" s="20">
        <f t="shared" si="142"/>
        <v>8</v>
      </c>
      <c r="K882" s="5" t="str">
        <f t="shared" si="137"/>
        <v>ja</v>
      </c>
      <c r="L882" s="5" t="s">
        <v>91</v>
      </c>
      <c r="M882" s="6" t="s">
        <v>139</v>
      </c>
      <c r="N882" s="5">
        <v>36</v>
      </c>
      <c r="O882" s="17" t="s">
        <v>126</v>
      </c>
      <c r="P882" s="17" t="s">
        <v>3949</v>
      </c>
      <c r="R882" s="6" t="s">
        <v>335</v>
      </c>
      <c r="T882" s="22"/>
      <c r="BE882" s="23" t="str">
        <f t="shared" si="138"/>
        <v>EMF nein</v>
      </c>
      <c r="BF882" s="23" t="str">
        <f t="shared" si="139"/>
        <v/>
      </c>
      <c r="BG882" s="23" t="str">
        <f t="shared" si="140"/>
        <v/>
      </c>
      <c r="BH882" s="23">
        <f t="shared" si="141"/>
        <v>0</v>
      </c>
      <c r="BP882" s="3">
        <v>1</v>
      </c>
      <c r="BQ882" s="2" t="s">
        <v>3950</v>
      </c>
    </row>
    <row r="883" spans="1:69" ht="16.149999999999999" customHeight="1" x14ac:dyDescent="0.25">
      <c r="A883" s="16">
        <v>882</v>
      </c>
      <c r="B883" s="17" t="s">
        <v>211</v>
      </c>
      <c r="C883" s="48" t="s">
        <v>3951</v>
      </c>
      <c r="D883" s="2" t="s">
        <v>124</v>
      </c>
      <c r="E883" s="2" t="s">
        <v>3952</v>
      </c>
      <c r="F883" s="67">
        <v>43108</v>
      </c>
      <c r="G883" s="3">
        <f t="shared" si="143"/>
        <v>1</v>
      </c>
      <c r="H883" s="3">
        <f t="shared" si="136"/>
        <v>2018</v>
      </c>
      <c r="I883" s="19">
        <v>0.78472222222222199</v>
      </c>
      <c r="J883" s="20">
        <f t="shared" si="142"/>
        <v>18</v>
      </c>
      <c r="K883" s="5" t="str">
        <f t="shared" si="137"/>
        <v>ja</v>
      </c>
      <c r="L883" s="5" t="s">
        <v>91</v>
      </c>
      <c r="M883" s="6" t="s">
        <v>74</v>
      </c>
      <c r="N883" s="5">
        <v>20</v>
      </c>
      <c r="O883" s="17" t="s">
        <v>75</v>
      </c>
      <c r="P883" s="17" t="s">
        <v>3953</v>
      </c>
      <c r="R883" s="6" t="s">
        <v>77</v>
      </c>
      <c r="S883" s="2" t="s">
        <v>190</v>
      </c>
      <c r="T883" s="22"/>
      <c r="U883" s="2" t="s">
        <v>208</v>
      </c>
      <c r="V883" s="2" t="s">
        <v>202</v>
      </c>
      <c r="BE883" s="23" t="str">
        <f t="shared" si="138"/>
        <v>EMF nein</v>
      </c>
      <c r="BF883" s="23" t="str">
        <f t="shared" si="139"/>
        <v/>
      </c>
      <c r="BG883" s="23" t="str">
        <f t="shared" si="140"/>
        <v/>
      </c>
      <c r="BH883" s="23">
        <f t="shared" si="141"/>
        <v>0</v>
      </c>
      <c r="BP883" s="3">
        <v>1</v>
      </c>
      <c r="BQ883" s="2" t="s">
        <v>3954</v>
      </c>
    </row>
    <row r="884" spans="1:69" ht="16.149999999999999" customHeight="1" x14ac:dyDescent="0.25">
      <c r="A884" s="16">
        <v>883</v>
      </c>
      <c r="B884" s="17" t="s">
        <v>135</v>
      </c>
      <c r="C884" s="48" t="s">
        <v>3955</v>
      </c>
      <c r="D884" s="2" t="s">
        <v>124</v>
      </c>
      <c r="E884" s="2" t="s">
        <v>3956</v>
      </c>
      <c r="F884" s="67">
        <v>42844</v>
      </c>
      <c r="G884" s="3">
        <f t="shared" si="143"/>
        <v>4</v>
      </c>
      <c r="H884" s="3">
        <f t="shared" si="136"/>
        <v>2017</v>
      </c>
      <c r="I884" s="19">
        <v>0.46875</v>
      </c>
      <c r="J884" s="20">
        <f t="shared" si="142"/>
        <v>11</v>
      </c>
      <c r="K884" s="5" t="str">
        <f t="shared" si="137"/>
        <v>ja</v>
      </c>
      <c r="L884" s="5" t="s">
        <v>91</v>
      </c>
      <c r="M884" s="6" t="s">
        <v>139</v>
      </c>
      <c r="N884" s="5">
        <v>61</v>
      </c>
      <c r="O884" s="17" t="s">
        <v>126</v>
      </c>
      <c r="P884" s="17" t="s">
        <v>3957</v>
      </c>
      <c r="R884" s="6" t="s">
        <v>3035</v>
      </c>
      <c r="T884" s="22" t="s">
        <v>79</v>
      </c>
      <c r="BE884" s="23" t="str">
        <f t="shared" si="138"/>
        <v>EMF nein</v>
      </c>
      <c r="BF884" s="23" t="str">
        <f t="shared" si="139"/>
        <v/>
      </c>
      <c r="BG884" s="23" t="str">
        <f t="shared" si="140"/>
        <v/>
      </c>
      <c r="BH884" s="23">
        <f t="shared" si="141"/>
        <v>0</v>
      </c>
      <c r="BO884" s="2" t="s">
        <v>3958</v>
      </c>
      <c r="BP884" s="3">
        <v>1</v>
      </c>
      <c r="BQ884" s="2" t="s">
        <v>3959</v>
      </c>
    </row>
    <row r="885" spans="1:69" ht="16.149999999999999" customHeight="1" x14ac:dyDescent="0.25">
      <c r="A885" s="16">
        <v>884</v>
      </c>
      <c r="B885" s="17" t="s">
        <v>87</v>
      </c>
      <c r="C885" s="48" t="s">
        <v>2141</v>
      </c>
      <c r="D885" s="2" t="s">
        <v>137</v>
      </c>
      <c r="E885" s="2" t="s">
        <v>3960</v>
      </c>
      <c r="F885" s="67">
        <v>43108</v>
      </c>
      <c r="G885" s="3">
        <f t="shared" si="143"/>
        <v>1</v>
      </c>
      <c r="H885" s="3">
        <f t="shared" si="136"/>
        <v>2018</v>
      </c>
      <c r="I885" s="19">
        <v>0.53125</v>
      </c>
      <c r="J885" s="20">
        <f t="shared" si="142"/>
        <v>12</v>
      </c>
      <c r="K885" s="5" t="str">
        <f t="shared" si="137"/>
        <v>ja</v>
      </c>
      <c r="L885" s="5" t="s">
        <v>91</v>
      </c>
      <c r="M885" s="6" t="s">
        <v>115</v>
      </c>
      <c r="N885" s="5">
        <v>71</v>
      </c>
      <c r="O885" s="17" t="s">
        <v>126</v>
      </c>
      <c r="P885" s="17" t="s">
        <v>22281</v>
      </c>
      <c r="R885" s="6" t="s">
        <v>77</v>
      </c>
      <c r="T885" s="22" t="s">
        <v>79</v>
      </c>
      <c r="X885" s="2">
        <v>884</v>
      </c>
      <c r="Y885" s="2" t="s">
        <v>83</v>
      </c>
      <c r="Z885" s="2" t="s">
        <v>84</v>
      </c>
      <c r="AA885" s="2">
        <v>884</v>
      </c>
      <c r="AB885" s="2" t="s">
        <v>81</v>
      </c>
      <c r="AC885" s="2" t="s">
        <v>84</v>
      </c>
      <c r="AD885" s="2">
        <v>884</v>
      </c>
      <c r="AE885" s="2" t="s">
        <v>83</v>
      </c>
      <c r="AF885" s="2" t="s">
        <v>84</v>
      </c>
      <c r="BE885" s="23" t="str">
        <f t="shared" si="138"/>
        <v>EMF nein</v>
      </c>
      <c r="BF885" s="23" t="str">
        <f t="shared" si="139"/>
        <v/>
      </c>
      <c r="BG885" s="23" t="str">
        <f t="shared" si="140"/>
        <v/>
      </c>
      <c r="BH885" s="23">
        <f t="shared" si="141"/>
        <v>0</v>
      </c>
      <c r="BL885" s="2" t="s">
        <v>109</v>
      </c>
      <c r="BO885" s="2" t="s">
        <v>3961</v>
      </c>
      <c r="BP885" s="3">
        <v>1</v>
      </c>
      <c r="BQ885" s="2" t="s">
        <v>3962</v>
      </c>
    </row>
    <row r="886" spans="1:69" ht="16.149999999999999" customHeight="1" x14ac:dyDescent="0.25">
      <c r="A886" s="16">
        <v>885</v>
      </c>
      <c r="B886" s="17" t="s">
        <v>135</v>
      </c>
      <c r="C886" s="48" t="s">
        <v>3963</v>
      </c>
      <c r="D886" s="2" t="s">
        <v>124</v>
      </c>
      <c r="E886" s="2" t="s">
        <v>719</v>
      </c>
      <c r="F886" s="67">
        <v>42851</v>
      </c>
      <c r="G886" s="3">
        <f t="shared" si="143"/>
        <v>4</v>
      </c>
      <c r="H886" s="3">
        <f t="shared" si="136"/>
        <v>2017</v>
      </c>
      <c r="I886" s="19">
        <v>0.27083333333333298</v>
      </c>
      <c r="J886" s="20">
        <f t="shared" si="142"/>
        <v>6</v>
      </c>
      <c r="K886" s="5" t="str">
        <f t="shared" si="137"/>
        <v>ja</v>
      </c>
      <c r="L886" s="5" t="s">
        <v>91</v>
      </c>
      <c r="M886" s="6" t="s">
        <v>139</v>
      </c>
      <c r="N886" s="5">
        <v>51</v>
      </c>
      <c r="O886" s="2" t="s">
        <v>140</v>
      </c>
      <c r="P886" s="17" t="s">
        <v>3964</v>
      </c>
      <c r="R886" s="6" t="s">
        <v>335</v>
      </c>
      <c r="T886" s="22"/>
      <c r="AO886" s="78"/>
      <c r="BE886" s="23" t="str">
        <f t="shared" si="138"/>
        <v>EMF nein</v>
      </c>
      <c r="BF886" s="23" t="str">
        <f t="shared" si="139"/>
        <v/>
      </c>
      <c r="BG886" s="23" t="str">
        <f t="shared" si="140"/>
        <v/>
      </c>
      <c r="BH886" s="23">
        <f t="shared" si="141"/>
        <v>0</v>
      </c>
      <c r="BO886" s="2" t="s">
        <v>3965</v>
      </c>
      <c r="BP886" s="3">
        <v>1</v>
      </c>
      <c r="BQ886" s="2" t="s">
        <v>3966</v>
      </c>
    </row>
    <row r="887" spans="1:69" ht="16.149999999999999" customHeight="1" x14ac:dyDescent="0.25">
      <c r="A887" s="16">
        <v>886</v>
      </c>
      <c r="B887" s="17" t="s">
        <v>135</v>
      </c>
      <c r="C887" s="48" t="s">
        <v>1188</v>
      </c>
      <c r="D887" s="2" t="s">
        <v>124</v>
      </c>
      <c r="E887" s="2" t="s">
        <v>3967</v>
      </c>
      <c r="F887" s="67">
        <v>42852</v>
      </c>
      <c r="G887" s="3">
        <f t="shared" si="143"/>
        <v>4</v>
      </c>
      <c r="H887" s="3">
        <f t="shared" si="136"/>
        <v>2017</v>
      </c>
      <c r="I887" s="19">
        <v>0.64236111111111105</v>
      </c>
      <c r="J887" s="20">
        <f t="shared" si="142"/>
        <v>15</v>
      </c>
      <c r="K887" s="5" t="str">
        <f t="shared" si="137"/>
        <v>ja</v>
      </c>
      <c r="L887" s="5" t="s">
        <v>91</v>
      </c>
      <c r="M887" s="6" t="s">
        <v>139</v>
      </c>
      <c r="N887" s="5">
        <v>28</v>
      </c>
      <c r="O887" s="17" t="s">
        <v>75</v>
      </c>
      <c r="P887" s="17" t="s">
        <v>3968</v>
      </c>
      <c r="R887" s="6" t="s">
        <v>335</v>
      </c>
      <c r="T887" s="22"/>
      <c r="U887" s="2" t="s">
        <v>208</v>
      </c>
      <c r="V887" s="2" t="s">
        <v>80</v>
      </c>
      <c r="X887" s="2">
        <v>170</v>
      </c>
      <c r="Y887" s="2" t="s">
        <v>81</v>
      </c>
      <c r="Z887" s="2" t="s">
        <v>84</v>
      </c>
      <c r="AA887" s="2">
        <v>170</v>
      </c>
      <c r="AB887" s="2" t="s">
        <v>81</v>
      </c>
      <c r="AC887" s="2" t="s">
        <v>84</v>
      </c>
      <c r="AD887" s="2">
        <v>170</v>
      </c>
      <c r="AE887" s="2" t="s">
        <v>83</v>
      </c>
      <c r="AF887" s="2" t="s">
        <v>84</v>
      </c>
      <c r="AJ887" s="2">
        <v>400</v>
      </c>
      <c r="AK887" s="2" t="s">
        <v>83</v>
      </c>
      <c r="AL887" s="2" t="s">
        <v>84</v>
      </c>
      <c r="AM887" s="2">
        <v>400</v>
      </c>
      <c r="AN887" s="2" t="s">
        <v>81</v>
      </c>
      <c r="AO887" s="2" t="s">
        <v>84</v>
      </c>
      <c r="AP887" s="2">
        <v>400</v>
      </c>
      <c r="AQ887" s="2" t="s">
        <v>83</v>
      </c>
      <c r="AR887" s="2" t="s">
        <v>84</v>
      </c>
      <c r="AV887" s="2">
        <v>391</v>
      </c>
      <c r="AW887" s="2" t="s">
        <v>81</v>
      </c>
      <c r="AX887" s="2" t="s">
        <v>84</v>
      </c>
      <c r="AY887" s="2">
        <v>391</v>
      </c>
      <c r="AZ887" s="2" t="s">
        <v>81</v>
      </c>
      <c r="BA887" s="2" t="s">
        <v>84</v>
      </c>
      <c r="BB887" s="2">
        <v>391</v>
      </c>
      <c r="BC887" s="2" t="s">
        <v>83</v>
      </c>
      <c r="BD887" s="2" t="s">
        <v>84</v>
      </c>
      <c r="BE887" s="23" t="str">
        <f t="shared" si="138"/>
        <v>EMF nein</v>
      </c>
      <c r="BF887" s="23" t="str">
        <f t="shared" si="139"/>
        <v/>
      </c>
      <c r="BG887" s="23" t="str">
        <f t="shared" si="140"/>
        <v/>
      </c>
      <c r="BH887" s="23">
        <f t="shared" si="141"/>
        <v>0</v>
      </c>
      <c r="BO887" s="2" t="s">
        <v>3969</v>
      </c>
      <c r="BP887" s="3">
        <v>1</v>
      </c>
      <c r="BQ887" s="2" t="s">
        <v>3970</v>
      </c>
    </row>
    <row r="888" spans="1:69" ht="16.149999999999999" customHeight="1" x14ac:dyDescent="0.25">
      <c r="A888" s="16">
        <v>887</v>
      </c>
      <c r="B888" s="17" t="s">
        <v>135</v>
      </c>
      <c r="C888" s="48" t="s">
        <v>3971</v>
      </c>
      <c r="D888" s="2" t="s">
        <v>178</v>
      </c>
      <c r="E888" s="2" t="s">
        <v>3972</v>
      </c>
      <c r="F888" s="67">
        <v>42857</v>
      </c>
      <c r="G888" s="3">
        <f t="shared" si="143"/>
        <v>5</v>
      </c>
      <c r="H888" s="3">
        <f t="shared" si="136"/>
        <v>2017</v>
      </c>
      <c r="I888" s="19">
        <v>0.64236111111111105</v>
      </c>
      <c r="J888" s="20">
        <f t="shared" si="142"/>
        <v>15</v>
      </c>
      <c r="K888" s="5" t="str">
        <f t="shared" si="137"/>
        <v>ja</v>
      </c>
      <c r="L888" s="5" t="s">
        <v>91</v>
      </c>
      <c r="M888" s="6" t="s">
        <v>139</v>
      </c>
      <c r="O888" s="17" t="s">
        <v>126</v>
      </c>
      <c r="P888" s="17" t="s">
        <v>3973</v>
      </c>
      <c r="R888" s="6" t="s">
        <v>335</v>
      </c>
      <c r="T888" s="22"/>
      <c r="X888" s="2">
        <v>1040</v>
      </c>
      <c r="Y888" s="2" t="s">
        <v>81</v>
      </c>
      <c r="Z888" s="2" t="s">
        <v>168</v>
      </c>
      <c r="AA888" s="2">
        <v>1040</v>
      </c>
      <c r="AB888" s="2" t="s">
        <v>81</v>
      </c>
      <c r="AC888" s="2" t="s">
        <v>168</v>
      </c>
      <c r="AD888" s="2">
        <v>1040</v>
      </c>
      <c r="AE888" s="2" t="s">
        <v>81</v>
      </c>
      <c r="AF888" s="2" t="s">
        <v>168</v>
      </c>
      <c r="BE888" s="23" t="str">
        <f t="shared" si="138"/>
        <v>EMF nein</v>
      </c>
      <c r="BF888" s="23" t="str">
        <f t="shared" si="139"/>
        <v/>
      </c>
      <c r="BG888" s="23" t="str">
        <f t="shared" si="140"/>
        <v/>
      </c>
      <c r="BH888" s="23">
        <f t="shared" si="141"/>
        <v>0</v>
      </c>
      <c r="BO888" s="2" t="s">
        <v>3974</v>
      </c>
      <c r="BP888" s="3">
        <v>1</v>
      </c>
      <c r="BQ888" s="2" t="s">
        <v>3975</v>
      </c>
    </row>
    <row r="889" spans="1:69" ht="16.149999999999999" customHeight="1" x14ac:dyDescent="0.25">
      <c r="A889" s="16">
        <v>888</v>
      </c>
      <c r="B889" s="17" t="s">
        <v>135</v>
      </c>
      <c r="C889" s="48" t="s">
        <v>1499</v>
      </c>
      <c r="D889" s="2" t="s">
        <v>89</v>
      </c>
      <c r="E889" s="2" t="s">
        <v>3976</v>
      </c>
      <c r="F889" s="67">
        <v>42863</v>
      </c>
      <c r="G889" s="3">
        <f t="shared" si="143"/>
        <v>5</v>
      </c>
      <c r="H889" s="3">
        <f t="shared" si="136"/>
        <v>2017</v>
      </c>
      <c r="I889" s="19">
        <v>8.6805555555555594E-2</v>
      </c>
      <c r="J889" s="20">
        <f t="shared" si="142"/>
        <v>2</v>
      </c>
      <c r="K889" s="5" t="str">
        <f t="shared" si="137"/>
        <v>ja</v>
      </c>
      <c r="L889" s="5" t="s">
        <v>91</v>
      </c>
      <c r="M889" s="6" t="s">
        <v>139</v>
      </c>
      <c r="N889" s="5">
        <v>32</v>
      </c>
      <c r="O889" s="2" t="s">
        <v>140</v>
      </c>
      <c r="P889" s="17" t="s">
        <v>3977</v>
      </c>
      <c r="R889" s="6" t="s">
        <v>77</v>
      </c>
      <c r="T889" s="22"/>
      <c r="X889" s="2">
        <v>454</v>
      </c>
      <c r="Y889" s="2" t="s">
        <v>81</v>
      </c>
      <c r="Z889" s="2" t="s">
        <v>161</v>
      </c>
      <c r="AA889" s="2" t="s">
        <v>109</v>
      </c>
      <c r="AD889" s="2">
        <v>454</v>
      </c>
      <c r="AE889" s="2" t="s">
        <v>83</v>
      </c>
      <c r="AF889" s="2" t="s">
        <v>168</v>
      </c>
      <c r="AJ889" s="2">
        <v>494</v>
      </c>
      <c r="AK889" s="2" t="s">
        <v>81</v>
      </c>
      <c r="AL889" s="2" t="s">
        <v>168</v>
      </c>
      <c r="AM889" s="2">
        <v>494</v>
      </c>
      <c r="AN889" s="2" t="s">
        <v>81</v>
      </c>
      <c r="AO889" s="2" t="s">
        <v>168</v>
      </c>
      <c r="AP889" s="2">
        <v>494</v>
      </c>
      <c r="AQ889" s="2" t="s">
        <v>81</v>
      </c>
      <c r="AR889" s="2" t="s">
        <v>168</v>
      </c>
      <c r="AV889" s="2">
        <v>461</v>
      </c>
      <c r="AW889" s="2" t="s">
        <v>83</v>
      </c>
      <c r="AX889" s="2" t="s">
        <v>84</v>
      </c>
      <c r="AY889" s="2">
        <v>461</v>
      </c>
      <c r="AZ889" s="2" t="s">
        <v>81</v>
      </c>
      <c r="BA889" s="2" t="s">
        <v>84</v>
      </c>
      <c r="BB889" s="2">
        <v>461</v>
      </c>
      <c r="BC889" s="2" t="s">
        <v>81</v>
      </c>
      <c r="BD889" s="2" t="s">
        <v>84</v>
      </c>
      <c r="BE889" s="23" t="str">
        <f t="shared" si="138"/>
        <v>EMF ja</v>
      </c>
      <c r="BF889" s="23">
        <f t="shared" si="139"/>
        <v>80</v>
      </c>
      <c r="BG889" s="23" t="str">
        <f t="shared" si="140"/>
        <v>&lt;100m</v>
      </c>
      <c r="BH889" s="23">
        <f t="shared" si="141"/>
        <v>1</v>
      </c>
      <c r="BI889" s="2" t="s">
        <v>1819</v>
      </c>
      <c r="BJ889" s="2">
        <v>80</v>
      </c>
      <c r="BO889" s="2" t="s">
        <v>3978</v>
      </c>
      <c r="BP889" s="3">
        <v>1</v>
      </c>
      <c r="BQ889" s="2" t="s">
        <v>3979</v>
      </c>
    </row>
    <row r="890" spans="1:69" ht="16.149999999999999" customHeight="1" x14ac:dyDescent="0.25">
      <c r="A890" s="16">
        <v>889</v>
      </c>
      <c r="B890" s="17" t="s">
        <v>69</v>
      </c>
      <c r="C890" s="49" t="s">
        <v>1188</v>
      </c>
      <c r="D890" s="2" t="s">
        <v>124</v>
      </c>
      <c r="E890" s="2" t="s">
        <v>3980</v>
      </c>
      <c r="F890" s="67">
        <v>41598</v>
      </c>
      <c r="G890" s="3">
        <f t="shared" si="143"/>
        <v>11</v>
      </c>
      <c r="H890" s="3">
        <f t="shared" si="136"/>
        <v>2013</v>
      </c>
      <c r="I890" s="19">
        <v>0.51388888888888895</v>
      </c>
      <c r="J890" s="20">
        <f t="shared" si="142"/>
        <v>12</v>
      </c>
      <c r="K890" s="5" t="str">
        <f t="shared" si="137"/>
        <v>ja</v>
      </c>
      <c r="L890" s="21" t="s">
        <v>73</v>
      </c>
      <c r="M890" s="6" t="s">
        <v>74</v>
      </c>
      <c r="N890" s="5">
        <v>67</v>
      </c>
      <c r="O890" s="17" t="s">
        <v>75</v>
      </c>
      <c r="P890" s="17" t="s">
        <v>3981</v>
      </c>
      <c r="Q890" s="6" t="s">
        <v>186</v>
      </c>
      <c r="R890" s="6" t="s">
        <v>77</v>
      </c>
      <c r="T890" s="6" t="s">
        <v>202</v>
      </c>
      <c r="X890" s="2">
        <v>70</v>
      </c>
      <c r="Y890" s="2" t="s">
        <v>83</v>
      </c>
      <c r="Z890" s="2" t="s">
        <v>84</v>
      </c>
      <c r="AA890" s="2">
        <v>70</v>
      </c>
      <c r="AB890" s="2" t="s">
        <v>81</v>
      </c>
      <c r="AC890" s="2" t="s">
        <v>84</v>
      </c>
      <c r="AD890" s="2">
        <v>70</v>
      </c>
      <c r="AE890" s="2" t="s">
        <v>81</v>
      </c>
      <c r="AF890" s="2" t="s">
        <v>84</v>
      </c>
      <c r="BE890" s="23" t="str">
        <f t="shared" si="138"/>
        <v>EMF nein</v>
      </c>
      <c r="BF890" s="23" t="str">
        <f t="shared" si="139"/>
        <v/>
      </c>
      <c r="BG890" s="23" t="str">
        <f t="shared" si="140"/>
        <v/>
      </c>
      <c r="BH890" s="23">
        <f t="shared" si="141"/>
        <v>0</v>
      </c>
      <c r="BO890" s="91" t="s">
        <v>3982</v>
      </c>
      <c r="BP890" s="3">
        <v>1</v>
      </c>
      <c r="BQ890" s="2" t="s">
        <v>3983</v>
      </c>
    </row>
    <row r="891" spans="1:69" ht="16.149999999999999" customHeight="1" x14ac:dyDescent="0.25">
      <c r="A891" s="16">
        <v>890</v>
      </c>
      <c r="B891" s="17" t="s">
        <v>135</v>
      </c>
      <c r="C891" s="48" t="s">
        <v>385</v>
      </c>
      <c r="D891" s="2" t="s">
        <v>158</v>
      </c>
      <c r="E891" s="2" t="s">
        <v>3984</v>
      </c>
      <c r="F891" s="67">
        <v>42867</v>
      </c>
      <c r="G891" s="3">
        <f t="shared" si="143"/>
        <v>5</v>
      </c>
      <c r="H891" s="3">
        <f t="shared" si="136"/>
        <v>2017</v>
      </c>
      <c r="I891" s="19">
        <v>0.47916666666666702</v>
      </c>
      <c r="J891" s="20">
        <f t="shared" si="142"/>
        <v>11</v>
      </c>
      <c r="K891" s="5" t="str">
        <f t="shared" si="137"/>
        <v>ja</v>
      </c>
      <c r="L891" s="5" t="s">
        <v>91</v>
      </c>
      <c r="M891" s="6" t="s">
        <v>2721</v>
      </c>
      <c r="N891" s="5">
        <v>42</v>
      </c>
      <c r="O891" s="17" t="s">
        <v>75</v>
      </c>
      <c r="P891" s="17" t="s">
        <v>3985</v>
      </c>
      <c r="R891" s="6" t="s">
        <v>77</v>
      </c>
      <c r="T891" s="6" t="s">
        <v>202</v>
      </c>
      <c r="X891" s="2">
        <v>113</v>
      </c>
      <c r="Y891" s="2" t="s">
        <v>81</v>
      </c>
      <c r="Z891" s="2" t="s">
        <v>84</v>
      </c>
      <c r="AA891" s="2">
        <v>113</v>
      </c>
      <c r="AB891" s="2" t="s">
        <v>81</v>
      </c>
      <c r="AC891" s="2" t="s">
        <v>84</v>
      </c>
      <c r="AD891" s="2">
        <v>113</v>
      </c>
      <c r="AE891" s="2" t="s">
        <v>81</v>
      </c>
      <c r="AF891" s="2" t="s">
        <v>84</v>
      </c>
      <c r="BE891" s="23" t="str">
        <f t="shared" si="138"/>
        <v>EMF nein</v>
      </c>
      <c r="BF891" s="23" t="str">
        <f t="shared" si="139"/>
        <v/>
      </c>
      <c r="BG891" s="23" t="str">
        <f t="shared" si="140"/>
        <v/>
      </c>
      <c r="BH891" s="23">
        <f t="shared" si="141"/>
        <v>0</v>
      </c>
      <c r="BO891" s="2" t="s">
        <v>3986</v>
      </c>
      <c r="BP891" s="3">
        <v>1</v>
      </c>
      <c r="BQ891" s="2" t="s">
        <v>3987</v>
      </c>
    </row>
    <row r="892" spans="1:69" ht="16.149999999999999" customHeight="1" x14ac:dyDescent="0.25">
      <c r="A892" s="16">
        <v>891</v>
      </c>
      <c r="B892" s="17" t="s">
        <v>135</v>
      </c>
      <c r="C892" s="48" t="s">
        <v>390</v>
      </c>
      <c r="D892" s="2" t="s">
        <v>151</v>
      </c>
      <c r="E892" s="2" t="s">
        <v>3988</v>
      </c>
      <c r="F892" s="67">
        <v>42870</v>
      </c>
      <c r="G892" s="3">
        <f t="shared" si="143"/>
        <v>5</v>
      </c>
      <c r="H892" s="3">
        <f t="shared" si="136"/>
        <v>2017</v>
      </c>
      <c r="I892" s="19">
        <v>0.39583333333333298</v>
      </c>
      <c r="J892" s="20">
        <f t="shared" si="142"/>
        <v>9</v>
      </c>
      <c r="K892" s="5" t="str">
        <f t="shared" si="137"/>
        <v>ja</v>
      </c>
      <c r="L892" s="5" t="s">
        <v>91</v>
      </c>
      <c r="M892" s="6" t="s">
        <v>139</v>
      </c>
      <c r="O892" s="17" t="s">
        <v>75</v>
      </c>
      <c r="P892" s="17" t="s">
        <v>3989</v>
      </c>
      <c r="R892" s="6" t="s">
        <v>77</v>
      </c>
      <c r="T892" s="22"/>
      <c r="BE892" s="23" t="str">
        <f t="shared" si="138"/>
        <v>EMF nein</v>
      </c>
      <c r="BF892" s="23" t="str">
        <f t="shared" si="139"/>
        <v/>
      </c>
      <c r="BG892" s="23" t="str">
        <f t="shared" si="140"/>
        <v/>
      </c>
      <c r="BH892" s="23">
        <f t="shared" si="141"/>
        <v>0</v>
      </c>
      <c r="BO892" s="2" t="s">
        <v>3990</v>
      </c>
      <c r="BP892" s="3">
        <v>1</v>
      </c>
      <c r="BQ892" s="2" t="s">
        <v>3991</v>
      </c>
    </row>
    <row r="893" spans="1:69" ht="16.149999999999999" customHeight="1" x14ac:dyDescent="0.25">
      <c r="A893" s="16">
        <v>892</v>
      </c>
      <c r="B893" s="17" t="s">
        <v>135</v>
      </c>
      <c r="C893" s="48" t="s">
        <v>3992</v>
      </c>
      <c r="D893" s="2" t="s">
        <v>172</v>
      </c>
      <c r="E893" s="2" t="s">
        <v>3993</v>
      </c>
      <c r="F893" s="67">
        <v>43039</v>
      </c>
      <c r="G893" s="3">
        <f t="shared" si="143"/>
        <v>10</v>
      </c>
      <c r="H893" s="3">
        <f t="shared" si="136"/>
        <v>2017</v>
      </c>
      <c r="I893" s="19">
        <v>0.63194444444444398</v>
      </c>
      <c r="J893" s="20">
        <f t="shared" si="142"/>
        <v>15</v>
      </c>
      <c r="K893" s="5" t="str">
        <f t="shared" si="137"/>
        <v>ja</v>
      </c>
      <c r="L893" s="5" t="s">
        <v>91</v>
      </c>
      <c r="M893" s="6" t="s">
        <v>139</v>
      </c>
      <c r="N893" s="5">
        <v>63</v>
      </c>
      <c r="O893" s="17" t="s">
        <v>75</v>
      </c>
      <c r="P893" s="17" t="s">
        <v>3994</v>
      </c>
      <c r="R893" s="6" t="s">
        <v>77</v>
      </c>
      <c r="T893" s="22"/>
      <c r="U893" s="2" t="s">
        <v>115</v>
      </c>
      <c r="V893" s="2" t="s">
        <v>202</v>
      </c>
      <c r="X893" s="2">
        <v>288</v>
      </c>
      <c r="Y893" s="2" t="s">
        <v>81</v>
      </c>
      <c r="Z893" s="2" t="s">
        <v>84</v>
      </c>
      <c r="AD893" s="2">
        <v>288</v>
      </c>
      <c r="AE893" s="2" t="s">
        <v>81</v>
      </c>
      <c r="AF893" s="2" t="s">
        <v>84</v>
      </c>
      <c r="BE893" s="23" t="str">
        <f t="shared" si="138"/>
        <v>EMF nein</v>
      </c>
      <c r="BF893" s="23" t="str">
        <f t="shared" si="139"/>
        <v/>
      </c>
      <c r="BG893" s="23" t="str">
        <f t="shared" si="140"/>
        <v/>
      </c>
      <c r="BH893" s="23">
        <f t="shared" si="141"/>
        <v>0</v>
      </c>
      <c r="BO893" s="2" t="s">
        <v>3995</v>
      </c>
      <c r="BP893" s="3">
        <v>1</v>
      </c>
      <c r="BQ893" s="2" t="s">
        <v>3996</v>
      </c>
    </row>
    <row r="894" spans="1:69" ht="16.149999999999999" customHeight="1" x14ac:dyDescent="0.25">
      <c r="A894" s="16">
        <v>893</v>
      </c>
      <c r="B894" s="17" t="s">
        <v>135</v>
      </c>
      <c r="C894" s="48" t="s">
        <v>3997</v>
      </c>
      <c r="D894" s="2" t="s">
        <v>89</v>
      </c>
      <c r="E894" s="2" t="s">
        <v>3998</v>
      </c>
      <c r="F894" s="67">
        <v>42871</v>
      </c>
      <c r="G894" s="3">
        <f t="shared" si="143"/>
        <v>5</v>
      </c>
      <c r="H894" s="3">
        <f t="shared" si="136"/>
        <v>2017</v>
      </c>
      <c r="I894" s="19">
        <v>0.6875</v>
      </c>
      <c r="J894" s="20">
        <f t="shared" si="142"/>
        <v>16</v>
      </c>
      <c r="K894" s="5" t="str">
        <f t="shared" si="137"/>
        <v>ja</v>
      </c>
      <c r="L894" s="5" t="s">
        <v>91</v>
      </c>
      <c r="M894" s="6" t="s">
        <v>139</v>
      </c>
      <c r="N894" s="5">
        <v>53</v>
      </c>
      <c r="O894" s="17" t="s">
        <v>75</v>
      </c>
      <c r="P894" s="17" t="s">
        <v>3999</v>
      </c>
      <c r="R894" s="6" t="s">
        <v>77</v>
      </c>
      <c r="T894" s="22"/>
      <c r="U894" s="2" t="s">
        <v>115</v>
      </c>
      <c r="V894" s="2" t="s">
        <v>80</v>
      </c>
      <c r="X894" s="2">
        <v>150</v>
      </c>
      <c r="Y894" s="2" t="s">
        <v>83</v>
      </c>
      <c r="Z894" s="2" t="s">
        <v>84</v>
      </c>
      <c r="AD894" s="2">
        <v>150</v>
      </c>
      <c r="AE894" s="2" t="s">
        <v>81</v>
      </c>
      <c r="AF894" s="2" t="s">
        <v>84</v>
      </c>
      <c r="AJ894" s="2">
        <v>455</v>
      </c>
      <c r="AK894" s="2" t="s">
        <v>81</v>
      </c>
      <c r="AL894" s="2" t="s">
        <v>84</v>
      </c>
      <c r="AM894" s="2">
        <v>455</v>
      </c>
      <c r="AN894" s="2" t="s">
        <v>81</v>
      </c>
      <c r="AO894" s="2" t="s">
        <v>84</v>
      </c>
      <c r="AP894" s="2">
        <v>455</v>
      </c>
      <c r="AQ894" s="2" t="s">
        <v>83</v>
      </c>
      <c r="AR894" s="2" t="s">
        <v>84</v>
      </c>
      <c r="BE894" s="23" t="str">
        <f t="shared" si="138"/>
        <v>EMF nein</v>
      </c>
      <c r="BF894" s="23" t="str">
        <f t="shared" si="139"/>
        <v/>
      </c>
      <c r="BG894" s="23" t="str">
        <f t="shared" si="140"/>
        <v/>
      </c>
      <c r="BH894" s="23">
        <f t="shared" si="141"/>
        <v>0</v>
      </c>
      <c r="BO894" s="2" t="s">
        <v>4000</v>
      </c>
      <c r="BP894" s="3">
        <v>1</v>
      </c>
      <c r="BQ894" s="2" t="s">
        <v>4001</v>
      </c>
    </row>
    <row r="895" spans="1:69" ht="16.149999999999999" customHeight="1" x14ac:dyDescent="0.25">
      <c r="A895" s="16">
        <v>894</v>
      </c>
      <c r="B895" s="17" t="s">
        <v>135</v>
      </c>
      <c r="C895" s="48" t="s">
        <v>4002</v>
      </c>
      <c r="D895" s="2" t="s">
        <v>137</v>
      </c>
      <c r="E895" s="2" t="s">
        <v>4003</v>
      </c>
      <c r="F895" s="67">
        <v>43110</v>
      </c>
      <c r="G895" s="3">
        <f t="shared" si="143"/>
        <v>1</v>
      </c>
      <c r="H895" s="3">
        <f t="shared" si="136"/>
        <v>2018</v>
      </c>
      <c r="I895" s="19">
        <v>0.44444444444444398</v>
      </c>
      <c r="J895" s="20">
        <f t="shared" si="142"/>
        <v>10</v>
      </c>
      <c r="K895" s="5" t="str">
        <f t="shared" si="137"/>
        <v>ja</v>
      </c>
      <c r="L895" s="5" t="s">
        <v>91</v>
      </c>
      <c r="M895" s="6" t="s">
        <v>139</v>
      </c>
      <c r="N895" s="5">
        <v>36</v>
      </c>
      <c r="O895" s="17" t="s">
        <v>126</v>
      </c>
      <c r="P895" s="17" t="s">
        <v>4004</v>
      </c>
      <c r="R895" s="6" t="s">
        <v>464</v>
      </c>
      <c r="T895" s="22" t="s">
        <v>79</v>
      </c>
      <c r="BE895" s="23" t="str">
        <f t="shared" si="138"/>
        <v>EMF ja</v>
      </c>
      <c r="BF895" s="23">
        <f t="shared" si="139"/>
        <v>640</v>
      </c>
      <c r="BG895" s="23" t="str">
        <f t="shared" si="140"/>
        <v>500+m</v>
      </c>
      <c r="BH895" s="23">
        <f t="shared" si="141"/>
        <v>1</v>
      </c>
      <c r="BI895" s="2" t="s">
        <v>162</v>
      </c>
      <c r="BJ895" s="2">
        <v>640</v>
      </c>
      <c r="BO895" s="2" t="s">
        <v>4005</v>
      </c>
      <c r="BP895" s="3">
        <v>1</v>
      </c>
      <c r="BQ895" s="2" t="s">
        <v>4006</v>
      </c>
    </row>
    <row r="896" spans="1:69" ht="16.149999999999999" customHeight="1" x14ac:dyDescent="0.25">
      <c r="A896" s="16">
        <v>895</v>
      </c>
      <c r="B896" s="17" t="s">
        <v>135</v>
      </c>
      <c r="C896" s="48" t="s">
        <v>4007</v>
      </c>
      <c r="D896" s="2" t="s">
        <v>172</v>
      </c>
      <c r="E896" s="2" t="s">
        <v>4008</v>
      </c>
      <c r="F896" s="67">
        <v>41921</v>
      </c>
      <c r="G896" s="3">
        <f t="shared" si="143"/>
        <v>10</v>
      </c>
      <c r="H896" s="3">
        <f t="shared" si="136"/>
        <v>2014</v>
      </c>
      <c r="I896" s="19">
        <v>0.40625</v>
      </c>
      <c r="J896" s="20">
        <f t="shared" si="142"/>
        <v>9</v>
      </c>
      <c r="K896" s="5" t="str">
        <f t="shared" si="137"/>
        <v>ja</v>
      </c>
      <c r="L896" s="5" t="s">
        <v>91</v>
      </c>
      <c r="M896" s="6" t="s">
        <v>139</v>
      </c>
      <c r="N896" s="5">
        <v>60</v>
      </c>
      <c r="O896" s="17" t="s">
        <v>75</v>
      </c>
      <c r="P896" s="17" t="s">
        <v>4009</v>
      </c>
      <c r="R896" s="6" t="s">
        <v>77</v>
      </c>
      <c r="T896" s="22"/>
      <c r="U896" s="2" t="s">
        <v>208</v>
      </c>
      <c r="V896" s="2" t="s">
        <v>202</v>
      </c>
      <c r="X896" s="2">
        <v>275</v>
      </c>
      <c r="Y896" s="2" t="s">
        <v>81</v>
      </c>
      <c r="Z896" s="2" t="s">
        <v>161</v>
      </c>
      <c r="AA896" s="2">
        <v>275</v>
      </c>
      <c r="AB896" s="2" t="s">
        <v>81</v>
      </c>
      <c r="AC896" s="2" t="s">
        <v>161</v>
      </c>
      <c r="BE896" s="23" t="str">
        <f t="shared" si="138"/>
        <v>EMF nein</v>
      </c>
      <c r="BF896" s="23" t="str">
        <f t="shared" si="139"/>
        <v/>
      </c>
      <c r="BG896" s="23" t="str">
        <f t="shared" si="140"/>
        <v/>
      </c>
      <c r="BH896" s="23">
        <f t="shared" si="141"/>
        <v>0</v>
      </c>
      <c r="BO896" s="2" t="s">
        <v>4010</v>
      </c>
      <c r="BP896" s="3">
        <v>1</v>
      </c>
      <c r="BQ896" s="2" t="s">
        <v>4011</v>
      </c>
    </row>
    <row r="897" spans="1:69" ht="16.149999999999999" customHeight="1" x14ac:dyDescent="0.25">
      <c r="A897" s="16">
        <v>896</v>
      </c>
      <c r="B897" s="17" t="s">
        <v>135</v>
      </c>
      <c r="C897" s="48" t="s">
        <v>1777</v>
      </c>
      <c r="D897" s="2" t="s">
        <v>98</v>
      </c>
      <c r="E897" s="2" t="s">
        <v>4012</v>
      </c>
      <c r="F897" s="67">
        <v>42871</v>
      </c>
      <c r="G897" s="3">
        <f t="shared" si="143"/>
        <v>5</v>
      </c>
      <c r="H897" s="3">
        <f t="shared" si="136"/>
        <v>2017</v>
      </c>
      <c r="I897" s="19">
        <v>0.6875</v>
      </c>
      <c r="J897" s="20">
        <f t="shared" si="142"/>
        <v>16</v>
      </c>
      <c r="K897" s="5" t="str">
        <f t="shared" si="137"/>
        <v>ja</v>
      </c>
      <c r="L897" s="5" t="s">
        <v>91</v>
      </c>
      <c r="M897" s="6" t="s">
        <v>139</v>
      </c>
      <c r="N897" s="5">
        <v>52</v>
      </c>
      <c r="O897" s="2" t="s">
        <v>140</v>
      </c>
      <c r="P897" s="17" t="s">
        <v>4013</v>
      </c>
      <c r="R897" s="6" t="s">
        <v>77</v>
      </c>
      <c r="T897" s="22"/>
      <c r="X897" s="2">
        <v>262</v>
      </c>
      <c r="Y897" s="2" t="s">
        <v>81</v>
      </c>
      <c r="Z897" s="2" t="s">
        <v>161</v>
      </c>
      <c r="AA897" s="2">
        <v>262</v>
      </c>
      <c r="AB897" s="2" t="s">
        <v>81</v>
      </c>
      <c r="AC897" s="2" t="s">
        <v>161</v>
      </c>
      <c r="BE897" s="23" t="str">
        <f t="shared" si="138"/>
        <v>EMF nein</v>
      </c>
      <c r="BF897" s="23" t="str">
        <f t="shared" si="139"/>
        <v/>
      </c>
      <c r="BG897" s="23" t="str">
        <f t="shared" si="140"/>
        <v/>
      </c>
      <c r="BH897" s="23">
        <f t="shared" si="141"/>
        <v>0</v>
      </c>
      <c r="BO897" s="2" t="s">
        <v>4014</v>
      </c>
      <c r="BP897" s="3">
        <v>1</v>
      </c>
      <c r="BQ897" s="2" t="s">
        <v>4015</v>
      </c>
    </row>
    <row r="898" spans="1:69" ht="16.149999999999999" customHeight="1" x14ac:dyDescent="0.25">
      <c r="A898" s="16">
        <v>897</v>
      </c>
      <c r="B898" s="17" t="s">
        <v>135</v>
      </c>
      <c r="C898" s="48" t="s">
        <v>4016</v>
      </c>
      <c r="D898" s="2" t="s">
        <v>137</v>
      </c>
      <c r="E898" s="2" t="s">
        <v>4017</v>
      </c>
      <c r="F898" s="67">
        <v>42873</v>
      </c>
      <c r="G898" s="3">
        <f t="shared" si="143"/>
        <v>5</v>
      </c>
      <c r="H898" s="3">
        <f t="shared" si="136"/>
        <v>2017</v>
      </c>
      <c r="I898" s="19">
        <v>0.53125</v>
      </c>
      <c r="J898" s="20">
        <f t="shared" si="142"/>
        <v>12</v>
      </c>
      <c r="K898" s="5" t="str">
        <f t="shared" si="137"/>
        <v>ja</v>
      </c>
      <c r="L898" s="5" t="s">
        <v>91</v>
      </c>
      <c r="M898" s="6" t="s">
        <v>139</v>
      </c>
      <c r="O898" s="17" t="s">
        <v>75</v>
      </c>
      <c r="P898" s="17" t="s">
        <v>4018</v>
      </c>
      <c r="R898" s="6" t="s">
        <v>77</v>
      </c>
      <c r="T898" s="22"/>
      <c r="X898" s="2">
        <v>61</v>
      </c>
      <c r="Y898" s="2" t="s">
        <v>81</v>
      </c>
      <c r="Z898" s="2" t="s">
        <v>82</v>
      </c>
      <c r="AA898" s="2">
        <v>61</v>
      </c>
      <c r="AB898" s="2" t="s">
        <v>81</v>
      </c>
      <c r="AC898" s="2" t="s">
        <v>82</v>
      </c>
      <c r="AD898" s="2">
        <v>61</v>
      </c>
      <c r="AE898" s="2" t="s">
        <v>81</v>
      </c>
      <c r="AF898" s="2" t="s">
        <v>82</v>
      </c>
      <c r="BE898" s="23" t="str">
        <f t="shared" si="138"/>
        <v>EMF nein</v>
      </c>
      <c r="BF898" s="23" t="str">
        <f t="shared" si="139"/>
        <v/>
      </c>
      <c r="BG898" s="23" t="str">
        <f t="shared" si="140"/>
        <v/>
      </c>
      <c r="BH898" s="23">
        <f t="shared" si="141"/>
        <v>0</v>
      </c>
      <c r="BO898" s="2" t="s">
        <v>4019</v>
      </c>
      <c r="BP898" s="3">
        <v>1</v>
      </c>
      <c r="BQ898" s="2" t="s">
        <v>4020</v>
      </c>
    </row>
    <row r="899" spans="1:69" ht="16.149999999999999" customHeight="1" x14ac:dyDescent="0.25">
      <c r="A899" s="16">
        <v>898</v>
      </c>
      <c r="B899" s="17" t="s">
        <v>135</v>
      </c>
      <c r="C899" s="49" t="s">
        <v>4021</v>
      </c>
      <c r="D899" s="2" t="s">
        <v>89</v>
      </c>
      <c r="E899" s="2" t="s">
        <v>4022</v>
      </c>
      <c r="F899" s="67">
        <v>42877</v>
      </c>
      <c r="G899" s="3">
        <f t="shared" si="143"/>
        <v>5</v>
      </c>
      <c r="H899" s="3">
        <f t="shared" ref="H899:H962" si="144">IF(F899&lt;&gt;"",YEAR(F899),"")</f>
        <v>2017</v>
      </c>
      <c r="I899" s="19">
        <v>0.45833333333333298</v>
      </c>
      <c r="J899" s="20">
        <f t="shared" si="142"/>
        <v>11</v>
      </c>
      <c r="K899" s="5" t="str">
        <f t="shared" si="137"/>
        <v>ja</v>
      </c>
      <c r="L899" s="5" t="s">
        <v>91</v>
      </c>
      <c r="M899" s="6" t="s">
        <v>354</v>
      </c>
      <c r="N899" s="5">
        <v>63</v>
      </c>
      <c r="O899" s="17" t="s">
        <v>75</v>
      </c>
      <c r="P899" s="17" t="s">
        <v>4023</v>
      </c>
      <c r="R899" s="6" t="s">
        <v>77</v>
      </c>
      <c r="S899" s="2" t="s">
        <v>78</v>
      </c>
      <c r="T899" s="22"/>
      <c r="X899" s="2">
        <v>203</v>
      </c>
      <c r="Y899" s="2" t="s">
        <v>81</v>
      </c>
      <c r="Z899" s="2" t="s">
        <v>84</v>
      </c>
      <c r="AA899" s="2">
        <v>203</v>
      </c>
      <c r="AB899" s="2" t="s">
        <v>81</v>
      </c>
      <c r="AC899" s="2" t="s">
        <v>84</v>
      </c>
      <c r="AD899" s="2">
        <v>203</v>
      </c>
      <c r="AE899" s="2" t="s">
        <v>81</v>
      </c>
      <c r="AF899" s="2" t="s">
        <v>84</v>
      </c>
      <c r="AJ899" s="2">
        <v>219</v>
      </c>
      <c r="AK899" s="2" t="s">
        <v>81</v>
      </c>
      <c r="AL899" s="2" t="s">
        <v>161</v>
      </c>
      <c r="AP899" s="2">
        <v>219</v>
      </c>
      <c r="AQ899" s="2" t="s">
        <v>81</v>
      </c>
      <c r="AR899" s="2" t="s">
        <v>161</v>
      </c>
      <c r="AV899" s="2">
        <v>330</v>
      </c>
      <c r="AW899" s="2" t="s">
        <v>81</v>
      </c>
      <c r="AX899" s="2" t="s">
        <v>84</v>
      </c>
      <c r="AY899" s="2">
        <v>330</v>
      </c>
      <c r="AZ899" s="2" t="s">
        <v>81</v>
      </c>
      <c r="BA899" s="2" t="s">
        <v>84</v>
      </c>
      <c r="BB899" s="2">
        <v>330</v>
      </c>
      <c r="BC899" s="2" t="s">
        <v>83</v>
      </c>
      <c r="BD899" s="2" t="s">
        <v>84</v>
      </c>
      <c r="BE899" s="23" t="str">
        <f t="shared" si="138"/>
        <v>EMF nein</v>
      </c>
      <c r="BF899" s="23" t="str">
        <f t="shared" si="139"/>
        <v/>
      </c>
      <c r="BG899" s="23" t="str">
        <f t="shared" si="140"/>
        <v/>
      </c>
      <c r="BH899" s="23">
        <f t="shared" si="141"/>
        <v>0</v>
      </c>
      <c r="BO899" s="2" t="s">
        <v>4024</v>
      </c>
      <c r="BP899" s="3">
        <v>1</v>
      </c>
      <c r="BQ899" s="2" t="s">
        <v>4025</v>
      </c>
    </row>
    <row r="900" spans="1:69" ht="16.149999999999999" customHeight="1" x14ac:dyDescent="0.25">
      <c r="A900" s="16">
        <v>899</v>
      </c>
      <c r="B900" s="17" t="s">
        <v>211</v>
      </c>
      <c r="C900" s="48" t="s">
        <v>4026</v>
      </c>
      <c r="D900" s="2" t="s">
        <v>124</v>
      </c>
      <c r="E900" s="2" t="s">
        <v>4027</v>
      </c>
      <c r="F900" s="67">
        <v>43107</v>
      </c>
      <c r="G900" s="3">
        <f t="shared" si="143"/>
        <v>1</v>
      </c>
      <c r="H900" s="3">
        <f t="shared" si="144"/>
        <v>2018</v>
      </c>
      <c r="I900" s="19">
        <v>0.47222222222222199</v>
      </c>
      <c r="J900" s="20">
        <f t="shared" si="142"/>
        <v>11</v>
      </c>
      <c r="K900" s="5" t="str">
        <f t="shared" si="137"/>
        <v>ja</v>
      </c>
      <c r="L900" s="5" t="s">
        <v>91</v>
      </c>
      <c r="M900" s="6" t="s">
        <v>74</v>
      </c>
      <c r="N900" s="5">
        <v>59</v>
      </c>
      <c r="O900" s="17" t="s">
        <v>75</v>
      </c>
      <c r="P900" s="17" t="s">
        <v>4028</v>
      </c>
      <c r="R900" s="6" t="s">
        <v>77</v>
      </c>
      <c r="T900" s="22"/>
      <c r="U900" s="2" t="s">
        <v>74</v>
      </c>
      <c r="V900" s="2" t="s">
        <v>202</v>
      </c>
      <c r="X900" s="2">
        <v>147</v>
      </c>
      <c r="Y900" s="2" t="s">
        <v>83</v>
      </c>
      <c r="Z900" s="2" t="s">
        <v>84</v>
      </c>
      <c r="AA900" s="2">
        <v>147</v>
      </c>
      <c r="AB900" s="2" t="s">
        <v>81</v>
      </c>
      <c r="AC900" s="2" t="s">
        <v>84</v>
      </c>
      <c r="AD900" s="2">
        <v>147</v>
      </c>
      <c r="AE900" s="2" t="s">
        <v>83</v>
      </c>
      <c r="AF900" s="2" t="s">
        <v>84</v>
      </c>
      <c r="BE900" s="23" t="str">
        <f t="shared" si="138"/>
        <v>EMF ja</v>
      </c>
      <c r="BF900" s="23">
        <f t="shared" si="139"/>
        <v>288</v>
      </c>
      <c r="BG900" s="23" t="str">
        <f t="shared" si="140"/>
        <v>100-499m</v>
      </c>
      <c r="BH900" s="23">
        <f t="shared" si="141"/>
        <v>2</v>
      </c>
      <c r="BK900" s="2" t="s">
        <v>162</v>
      </c>
      <c r="BL900" s="2">
        <v>288</v>
      </c>
      <c r="BM900" s="2" t="s">
        <v>162</v>
      </c>
      <c r="BN900" s="2">
        <v>430</v>
      </c>
      <c r="BO900" s="2" t="s">
        <v>4029</v>
      </c>
      <c r="BP900" s="3">
        <v>1</v>
      </c>
      <c r="BQ900" s="2" t="s">
        <v>4030</v>
      </c>
    </row>
    <row r="901" spans="1:69" ht="16.149999999999999" customHeight="1" x14ac:dyDescent="0.25">
      <c r="A901" s="16">
        <v>900</v>
      </c>
      <c r="B901" s="17" t="s">
        <v>87</v>
      </c>
      <c r="C901" s="48" t="s">
        <v>545</v>
      </c>
      <c r="D901" s="2" t="s">
        <v>348</v>
      </c>
      <c r="E901" s="2" t="s">
        <v>4031</v>
      </c>
      <c r="F901" s="67">
        <v>43110</v>
      </c>
      <c r="G901" s="3">
        <f t="shared" si="143"/>
        <v>1</v>
      </c>
      <c r="H901" s="3">
        <f t="shared" si="144"/>
        <v>2018</v>
      </c>
      <c r="I901" s="19">
        <v>0.52083333333333304</v>
      </c>
      <c r="J901" s="20">
        <f t="shared" si="142"/>
        <v>12</v>
      </c>
      <c r="K901" s="5" t="str">
        <f t="shared" si="137"/>
        <v>ja</v>
      </c>
      <c r="L901" s="5" t="s">
        <v>91</v>
      </c>
      <c r="M901" s="6" t="s">
        <v>74</v>
      </c>
      <c r="N901" s="5">
        <v>72</v>
      </c>
      <c r="O901" s="17" t="s">
        <v>126</v>
      </c>
      <c r="P901" s="17" t="s">
        <v>4032</v>
      </c>
      <c r="Q901" s="6" t="s">
        <v>186</v>
      </c>
      <c r="R901" s="6" t="s">
        <v>77</v>
      </c>
      <c r="T901" s="22"/>
      <c r="U901" s="2" t="s">
        <v>74</v>
      </c>
      <c r="V901" s="2" t="s">
        <v>79</v>
      </c>
      <c r="X901" s="2">
        <v>460</v>
      </c>
      <c r="Y901" s="2" t="s">
        <v>81</v>
      </c>
      <c r="Z901" s="2" t="s">
        <v>161</v>
      </c>
      <c r="AA901" s="2">
        <v>469</v>
      </c>
      <c r="AB901" s="2" t="s">
        <v>81</v>
      </c>
      <c r="AC901" s="2" t="s">
        <v>161</v>
      </c>
      <c r="AD901" s="2">
        <v>469</v>
      </c>
      <c r="AE901" s="2" t="s">
        <v>81</v>
      </c>
      <c r="AF901" s="2" t="s">
        <v>161</v>
      </c>
      <c r="AJ901" s="2">
        <v>466</v>
      </c>
      <c r="AK901" s="2" t="s">
        <v>83</v>
      </c>
      <c r="AL901" s="2" t="s">
        <v>168</v>
      </c>
      <c r="AV901" s="2">
        <v>359</v>
      </c>
      <c r="AW901" s="2" t="s">
        <v>94</v>
      </c>
      <c r="AX901" s="2" t="s">
        <v>168</v>
      </c>
      <c r="AY901" s="2">
        <v>359</v>
      </c>
      <c r="AZ901" s="2" t="s">
        <v>81</v>
      </c>
      <c r="BA901" s="2" t="s">
        <v>168</v>
      </c>
      <c r="BE901" s="23" t="str">
        <f t="shared" si="138"/>
        <v>EMF ja</v>
      </c>
      <c r="BF901" s="23">
        <f t="shared" si="139"/>
        <v>160</v>
      </c>
      <c r="BG901" s="23" t="str">
        <f t="shared" si="140"/>
        <v>100-499m</v>
      </c>
      <c r="BH901" s="23">
        <f t="shared" si="141"/>
        <v>1</v>
      </c>
      <c r="BK901" s="2" t="s">
        <v>162</v>
      </c>
      <c r="BL901" s="2">
        <v>160</v>
      </c>
      <c r="BO901" s="2" t="s">
        <v>4033</v>
      </c>
      <c r="BP901" s="3">
        <v>1</v>
      </c>
      <c r="BQ901" s="2" t="s">
        <v>4034</v>
      </c>
    </row>
    <row r="902" spans="1:69" ht="16.149999999999999" customHeight="1" x14ac:dyDescent="0.25">
      <c r="A902" s="16">
        <v>901</v>
      </c>
      <c r="B902" s="17" t="s">
        <v>87</v>
      </c>
      <c r="C902" s="48" t="s">
        <v>1213</v>
      </c>
      <c r="D902" s="2" t="s">
        <v>896</v>
      </c>
      <c r="E902" s="2" t="s">
        <v>4035</v>
      </c>
      <c r="F902" s="67">
        <v>43109</v>
      </c>
      <c r="G902" s="3">
        <f t="shared" si="143"/>
        <v>1</v>
      </c>
      <c r="H902" s="3">
        <f t="shared" si="144"/>
        <v>2018</v>
      </c>
      <c r="I902" s="19">
        <v>0.75694444444444398</v>
      </c>
      <c r="J902" s="20">
        <f t="shared" si="142"/>
        <v>18</v>
      </c>
      <c r="K902" s="5" t="str">
        <f t="shared" si="137"/>
        <v>ja</v>
      </c>
      <c r="L902" s="21" t="s">
        <v>73</v>
      </c>
      <c r="M902" s="6" t="s">
        <v>74</v>
      </c>
      <c r="N902" s="5">
        <v>91</v>
      </c>
      <c r="O902" s="17" t="s">
        <v>75</v>
      </c>
      <c r="P902" s="17" t="s">
        <v>4036</v>
      </c>
      <c r="R902" s="6" t="s">
        <v>77</v>
      </c>
      <c r="T902" s="22"/>
      <c r="U902" s="2" t="s">
        <v>74</v>
      </c>
      <c r="V902" s="2" t="s">
        <v>79</v>
      </c>
      <c r="BE902" s="23" t="str">
        <f t="shared" si="138"/>
        <v>EMF nein</v>
      </c>
      <c r="BF902" s="23" t="str">
        <f t="shared" si="139"/>
        <v/>
      </c>
      <c r="BG902" s="23" t="str">
        <f t="shared" si="140"/>
        <v/>
      </c>
      <c r="BH902" s="23">
        <f t="shared" si="141"/>
        <v>0</v>
      </c>
      <c r="BO902" s="2" t="s">
        <v>4037</v>
      </c>
      <c r="BP902" s="3">
        <v>1</v>
      </c>
      <c r="BQ902" s="2" t="s">
        <v>4038</v>
      </c>
    </row>
    <row r="903" spans="1:69" ht="16.149999999999999" customHeight="1" x14ac:dyDescent="0.25">
      <c r="A903" s="16">
        <v>902</v>
      </c>
      <c r="B903" s="17" t="s">
        <v>87</v>
      </c>
      <c r="C903" s="48" t="s">
        <v>4039</v>
      </c>
      <c r="D903" s="2" t="s">
        <v>172</v>
      </c>
      <c r="E903" s="2" t="s">
        <v>4040</v>
      </c>
      <c r="F903" s="67">
        <v>41642</v>
      </c>
      <c r="G903" s="3">
        <f t="shared" si="143"/>
        <v>1</v>
      </c>
      <c r="H903" s="3">
        <f t="shared" si="144"/>
        <v>2014</v>
      </c>
      <c r="I903" s="19">
        <v>0.47916666666666702</v>
      </c>
      <c r="J903" s="20">
        <f t="shared" si="142"/>
        <v>11</v>
      </c>
      <c r="K903" s="5" t="str">
        <f t="shared" si="137"/>
        <v>ja</v>
      </c>
      <c r="L903" s="21" t="s">
        <v>73</v>
      </c>
      <c r="M903" s="6" t="s">
        <v>74</v>
      </c>
      <c r="N903" s="5">
        <v>80</v>
      </c>
      <c r="O903" s="17" t="s">
        <v>75</v>
      </c>
      <c r="P903" s="17" t="s">
        <v>4041</v>
      </c>
      <c r="R903" s="6" t="s">
        <v>77</v>
      </c>
      <c r="T903" s="22"/>
      <c r="X903" s="2">
        <v>255</v>
      </c>
      <c r="Y903" s="2" t="s">
        <v>81</v>
      </c>
      <c r="Z903" s="2" t="s">
        <v>161</v>
      </c>
      <c r="AA903" s="2">
        <v>255</v>
      </c>
      <c r="AB903" s="2" t="s">
        <v>81</v>
      </c>
      <c r="AC903" s="2" t="s">
        <v>161</v>
      </c>
      <c r="AD903" s="2">
        <v>255</v>
      </c>
      <c r="AE903" s="2" t="s">
        <v>81</v>
      </c>
      <c r="AF903" s="2" t="s">
        <v>161</v>
      </c>
      <c r="AJ903" s="2">
        <v>250</v>
      </c>
      <c r="AK903" s="2" t="s">
        <v>81</v>
      </c>
      <c r="AL903" s="2" t="s">
        <v>161</v>
      </c>
      <c r="AP903" s="2">
        <v>250</v>
      </c>
      <c r="AQ903" s="2" t="s">
        <v>81</v>
      </c>
      <c r="AR903" s="2" t="s">
        <v>161</v>
      </c>
      <c r="BE903" s="23" t="str">
        <f t="shared" si="138"/>
        <v>EMF nein</v>
      </c>
      <c r="BF903" s="23" t="str">
        <f t="shared" si="139"/>
        <v/>
      </c>
      <c r="BG903" s="23" t="str">
        <f t="shared" si="140"/>
        <v/>
      </c>
      <c r="BH903" s="23">
        <f t="shared" si="141"/>
        <v>0</v>
      </c>
      <c r="BO903" s="2" t="s">
        <v>4042</v>
      </c>
      <c r="BP903" s="3">
        <v>1</v>
      </c>
      <c r="BQ903" s="2" t="s">
        <v>4043</v>
      </c>
    </row>
    <row r="904" spans="1:69" ht="16.149999999999999" customHeight="1" x14ac:dyDescent="0.25">
      <c r="A904" s="16">
        <v>903</v>
      </c>
      <c r="B904" s="17" t="s">
        <v>211</v>
      </c>
      <c r="C904" s="48" t="s">
        <v>4044</v>
      </c>
      <c r="D904" s="2" t="s">
        <v>172</v>
      </c>
      <c r="E904" s="2" t="s">
        <v>4045</v>
      </c>
      <c r="F904" s="67">
        <v>43111</v>
      </c>
      <c r="G904" s="3">
        <f t="shared" si="143"/>
        <v>1</v>
      </c>
      <c r="H904" s="3">
        <f t="shared" si="144"/>
        <v>2018</v>
      </c>
      <c r="I904" s="19">
        <v>0.6875</v>
      </c>
      <c r="J904" s="20">
        <f t="shared" si="142"/>
        <v>16</v>
      </c>
      <c r="K904" s="5" t="str">
        <f t="shared" ref="K904:K915" si="145">IF(COUNTA(W904:BN904)=0,"nein","ja")</f>
        <v>ja</v>
      </c>
      <c r="L904" s="21" t="s">
        <v>73</v>
      </c>
      <c r="M904" s="6" t="s">
        <v>74</v>
      </c>
      <c r="N904" s="5">
        <v>51</v>
      </c>
      <c r="O904" s="2" t="s">
        <v>140</v>
      </c>
      <c r="P904" s="17" t="s">
        <v>4046</v>
      </c>
      <c r="R904" s="6" t="s">
        <v>77</v>
      </c>
      <c r="S904" s="2" t="s">
        <v>1640</v>
      </c>
      <c r="T904" s="22"/>
      <c r="X904" s="2">
        <v>280</v>
      </c>
      <c r="Y904" s="2" t="s">
        <v>81</v>
      </c>
      <c r="Z904" s="2" t="s">
        <v>168</v>
      </c>
      <c r="AA904" s="2">
        <v>280</v>
      </c>
      <c r="AB904" s="2" t="s">
        <v>81</v>
      </c>
      <c r="AC904" s="2" t="s">
        <v>168</v>
      </c>
      <c r="AD904" s="2">
        <v>280</v>
      </c>
      <c r="AE904" s="2" t="s">
        <v>81</v>
      </c>
      <c r="AF904" s="2" t="s">
        <v>168</v>
      </c>
      <c r="BE904" s="23" t="str">
        <f t="shared" ref="BE904:BE915" si="146">IF(COUNTA(BI904,BK904,BM904) &gt; 0,"EMF ja","EMF nein")</f>
        <v>EMF ja</v>
      </c>
      <c r="BF904" s="23">
        <f t="shared" ref="BF904:BF915" si="147">IF(SUM(BJ904,BL904,BN904)=0,"",MIN(BJ904,BL904,BN904))</f>
        <v>340</v>
      </c>
      <c r="BG904" s="23" t="str">
        <f t="shared" ref="BG904:BG915" si="148">IF(BF904="","",IF(BF904&lt;100,"&lt;100m",IF(AND(BF904&gt;99, BF904&lt;500),"100-499m",IF(BF904&gt;499,"500+m",""))))</f>
        <v>100-499m</v>
      </c>
      <c r="BH904" s="23">
        <f t="shared" ref="BH904:BH915" si="149">COUNTA(BI904,BK904,BM904)</f>
        <v>1</v>
      </c>
      <c r="BK904" s="2" t="s">
        <v>162</v>
      </c>
      <c r="BL904" s="2">
        <v>340</v>
      </c>
      <c r="BO904" s="2" t="s">
        <v>4047</v>
      </c>
      <c r="BP904" s="3">
        <v>1</v>
      </c>
      <c r="BQ904" s="2" t="s">
        <v>4048</v>
      </c>
    </row>
    <row r="905" spans="1:69" ht="16.149999999999999" customHeight="1" x14ac:dyDescent="0.25">
      <c r="A905" s="16">
        <v>904</v>
      </c>
      <c r="B905" s="17" t="s">
        <v>135</v>
      </c>
      <c r="C905" s="48" t="s">
        <v>4049</v>
      </c>
      <c r="D905" s="2" t="s">
        <v>264</v>
      </c>
      <c r="E905" s="2" t="s">
        <v>4050</v>
      </c>
      <c r="F905" s="67">
        <v>42879</v>
      </c>
      <c r="G905" s="3">
        <f t="shared" si="143"/>
        <v>5</v>
      </c>
      <c r="H905" s="3">
        <f t="shared" si="144"/>
        <v>2017</v>
      </c>
      <c r="I905" s="19">
        <v>0.48958333333333298</v>
      </c>
      <c r="J905" s="20">
        <f t="shared" si="142"/>
        <v>11</v>
      </c>
      <c r="K905" s="5" t="str">
        <f t="shared" si="145"/>
        <v>ja</v>
      </c>
      <c r="L905" s="5" t="s">
        <v>91</v>
      </c>
      <c r="M905" s="6" t="s">
        <v>139</v>
      </c>
      <c r="N905" s="5">
        <v>43</v>
      </c>
      <c r="O905" s="17" t="s">
        <v>126</v>
      </c>
      <c r="P905" s="17" t="s">
        <v>2650</v>
      </c>
      <c r="R905" s="6" t="s">
        <v>77</v>
      </c>
      <c r="T905" s="22"/>
      <c r="X905" s="2">
        <v>118</v>
      </c>
      <c r="Y905" s="2" t="s">
        <v>81</v>
      </c>
      <c r="Z905" s="2" t="s">
        <v>84</v>
      </c>
      <c r="AA905" s="2">
        <v>118</v>
      </c>
      <c r="AB905" s="2" t="s">
        <v>81</v>
      </c>
      <c r="AC905" s="2" t="s">
        <v>84</v>
      </c>
      <c r="AD905" s="2">
        <v>118</v>
      </c>
      <c r="AE905" s="2" t="s">
        <v>83</v>
      </c>
      <c r="AF905" s="2" t="s">
        <v>84</v>
      </c>
      <c r="BE905" s="23" t="str">
        <f t="shared" si="146"/>
        <v>EMF nein</v>
      </c>
      <c r="BF905" s="23" t="str">
        <f t="shared" si="147"/>
        <v/>
      </c>
      <c r="BG905" s="23" t="str">
        <f t="shared" si="148"/>
        <v/>
      </c>
      <c r="BH905" s="23">
        <f t="shared" si="149"/>
        <v>0</v>
      </c>
      <c r="BJ905" s="2" t="s">
        <v>109</v>
      </c>
      <c r="BP905" s="3">
        <v>1</v>
      </c>
      <c r="BQ905" s="2" t="s">
        <v>4051</v>
      </c>
    </row>
    <row r="906" spans="1:69" ht="16.149999999999999" customHeight="1" x14ac:dyDescent="0.25">
      <c r="A906" s="16">
        <v>905</v>
      </c>
      <c r="B906" s="17" t="s">
        <v>135</v>
      </c>
      <c r="C906" s="48" t="s">
        <v>531</v>
      </c>
      <c r="D906" s="2" t="s">
        <v>124</v>
      </c>
      <c r="E906" s="2" t="s">
        <v>4052</v>
      </c>
      <c r="F906" s="67">
        <v>42612</v>
      </c>
      <c r="G906" s="3">
        <f t="shared" si="143"/>
        <v>8</v>
      </c>
      <c r="H906" s="3">
        <f t="shared" si="144"/>
        <v>2016</v>
      </c>
      <c r="I906" s="19">
        <v>0.6875</v>
      </c>
      <c r="J906" s="20">
        <f t="shared" si="142"/>
        <v>16</v>
      </c>
      <c r="K906" s="5" t="str">
        <f t="shared" si="145"/>
        <v>ja</v>
      </c>
      <c r="L906" s="5" t="s">
        <v>91</v>
      </c>
      <c r="M906" s="6" t="s">
        <v>139</v>
      </c>
      <c r="N906" s="5">
        <v>43</v>
      </c>
      <c r="O906" s="2" t="s">
        <v>140</v>
      </c>
      <c r="P906" s="17" t="s">
        <v>4053</v>
      </c>
      <c r="R906" s="6" t="s">
        <v>77</v>
      </c>
      <c r="T906" s="22"/>
      <c r="X906" s="2">
        <v>890</v>
      </c>
      <c r="Y906" s="2" t="s">
        <v>81</v>
      </c>
      <c r="Z906" s="2" t="s">
        <v>82</v>
      </c>
      <c r="AA906" s="2">
        <v>890</v>
      </c>
      <c r="AB906" s="2" t="s">
        <v>81</v>
      </c>
      <c r="AC906" s="2" t="s">
        <v>82</v>
      </c>
      <c r="AD906" s="2">
        <v>890</v>
      </c>
      <c r="AE906" s="2" t="s">
        <v>81</v>
      </c>
      <c r="AF906" s="2" t="s">
        <v>82</v>
      </c>
      <c r="BE906" s="23" t="str">
        <f t="shared" si="146"/>
        <v>EMF nein</v>
      </c>
      <c r="BF906" s="23" t="str">
        <f t="shared" si="147"/>
        <v/>
      </c>
      <c r="BG906" s="23" t="str">
        <f t="shared" si="148"/>
        <v/>
      </c>
      <c r="BH906" s="23">
        <f t="shared" si="149"/>
        <v>0</v>
      </c>
      <c r="BO906" s="2" t="s">
        <v>4054</v>
      </c>
      <c r="BP906" s="3">
        <v>1</v>
      </c>
      <c r="BQ906" s="2" t="s">
        <v>4055</v>
      </c>
    </row>
    <row r="907" spans="1:69" ht="16.149999999999999" customHeight="1" x14ac:dyDescent="0.25">
      <c r="A907" s="16">
        <v>906</v>
      </c>
      <c r="B907" s="17" t="s">
        <v>87</v>
      </c>
      <c r="C907" s="48" t="s">
        <v>284</v>
      </c>
      <c r="D907" s="2" t="s">
        <v>264</v>
      </c>
      <c r="E907" s="2" t="s">
        <v>4056</v>
      </c>
      <c r="F907" s="67">
        <v>43110</v>
      </c>
      <c r="G907" s="3">
        <f t="shared" si="143"/>
        <v>1</v>
      </c>
      <c r="H907" s="3">
        <f t="shared" si="144"/>
        <v>2018</v>
      </c>
      <c r="I907" s="19">
        <v>0.72916666666666696</v>
      </c>
      <c r="J907" s="20">
        <f t="shared" si="142"/>
        <v>17</v>
      </c>
      <c r="K907" s="5" t="str">
        <f t="shared" si="145"/>
        <v>ja</v>
      </c>
      <c r="L907" s="5" t="s">
        <v>91</v>
      </c>
      <c r="M907" s="6" t="s">
        <v>74</v>
      </c>
      <c r="N907" s="5">
        <v>74</v>
      </c>
      <c r="O907" s="17" t="s">
        <v>75</v>
      </c>
      <c r="P907" s="17" t="s">
        <v>1877</v>
      </c>
      <c r="R907" s="6" t="s">
        <v>77</v>
      </c>
      <c r="T907" s="22"/>
      <c r="U907" s="2" t="s">
        <v>4057</v>
      </c>
      <c r="V907" s="2" t="s">
        <v>80</v>
      </c>
      <c r="X907" s="2">
        <v>97</v>
      </c>
      <c r="Y907" s="2" t="s">
        <v>81</v>
      </c>
      <c r="Z907" s="2" t="s">
        <v>84</v>
      </c>
      <c r="AA907" s="2">
        <v>97</v>
      </c>
      <c r="AB907" s="2" t="s">
        <v>94</v>
      </c>
      <c r="AC907" s="2" t="s">
        <v>84</v>
      </c>
      <c r="AD907" s="2">
        <v>97</v>
      </c>
      <c r="AE907" s="2" t="s">
        <v>81</v>
      </c>
      <c r="AF907" s="2" t="s">
        <v>84</v>
      </c>
      <c r="BE907" s="23" t="str">
        <f t="shared" si="146"/>
        <v>EMF nein</v>
      </c>
      <c r="BF907" s="23" t="str">
        <f t="shared" si="147"/>
        <v/>
      </c>
      <c r="BG907" s="23" t="str">
        <f t="shared" si="148"/>
        <v/>
      </c>
      <c r="BH907" s="23">
        <f t="shared" si="149"/>
        <v>0</v>
      </c>
      <c r="BP907" s="3">
        <v>1</v>
      </c>
      <c r="BQ907" s="2" t="s">
        <v>4058</v>
      </c>
    </row>
    <row r="908" spans="1:69" ht="16.149999999999999" customHeight="1" x14ac:dyDescent="0.25">
      <c r="A908" s="16">
        <v>907</v>
      </c>
      <c r="B908" s="17" t="s">
        <v>135</v>
      </c>
      <c r="C908" s="48" t="s">
        <v>4059</v>
      </c>
      <c r="D908" s="2" t="s">
        <v>145</v>
      </c>
      <c r="E908" s="48" t="s">
        <v>4060</v>
      </c>
      <c r="F908" s="67">
        <v>42879</v>
      </c>
      <c r="G908" s="3">
        <f t="shared" si="143"/>
        <v>5</v>
      </c>
      <c r="H908" s="3">
        <f t="shared" si="144"/>
        <v>2017</v>
      </c>
      <c r="I908" s="19">
        <v>0.60416666666666696</v>
      </c>
      <c r="J908" s="20">
        <f t="shared" si="142"/>
        <v>14</v>
      </c>
      <c r="K908" s="5" t="str">
        <f t="shared" si="145"/>
        <v>ja</v>
      </c>
      <c r="L908" s="5" t="s">
        <v>91</v>
      </c>
      <c r="M908" s="6" t="s">
        <v>139</v>
      </c>
      <c r="N908" s="5">
        <v>28</v>
      </c>
      <c r="O908" s="17" t="s">
        <v>126</v>
      </c>
      <c r="P908" s="17" t="s">
        <v>4061</v>
      </c>
      <c r="R908" s="6" t="s">
        <v>77</v>
      </c>
      <c r="T908" s="22"/>
      <c r="U908" s="2" t="s">
        <v>115</v>
      </c>
      <c r="X908" s="2" t="s">
        <v>109</v>
      </c>
      <c r="AA908" s="2" t="s">
        <v>109</v>
      </c>
      <c r="AD908" s="2" t="s">
        <v>109</v>
      </c>
      <c r="BE908" s="23" t="str">
        <f t="shared" si="146"/>
        <v>EMF nein</v>
      </c>
      <c r="BF908" s="23" t="str">
        <f t="shared" si="147"/>
        <v/>
      </c>
      <c r="BG908" s="23" t="str">
        <f t="shared" si="148"/>
        <v/>
      </c>
      <c r="BH908" s="23">
        <f t="shared" si="149"/>
        <v>0</v>
      </c>
      <c r="BO908" s="2" t="s">
        <v>4062</v>
      </c>
      <c r="BP908" s="3">
        <v>1</v>
      </c>
      <c r="BQ908" s="2" t="s">
        <v>4063</v>
      </c>
    </row>
    <row r="909" spans="1:69" ht="16.149999999999999" customHeight="1" x14ac:dyDescent="0.25">
      <c r="A909" s="16">
        <v>908</v>
      </c>
      <c r="B909" s="17" t="s">
        <v>87</v>
      </c>
      <c r="C909" s="48" t="s">
        <v>2886</v>
      </c>
      <c r="D909" s="2" t="s">
        <v>145</v>
      </c>
      <c r="E909" s="48" t="s">
        <v>4064</v>
      </c>
      <c r="F909" s="67">
        <v>42655</v>
      </c>
      <c r="G909" s="3">
        <f t="shared" si="143"/>
        <v>10</v>
      </c>
      <c r="H909" s="3">
        <f t="shared" si="144"/>
        <v>2016</v>
      </c>
      <c r="I909" s="19">
        <v>0.73611111111111105</v>
      </c>
      <c r="J909" s="20">
        <f t="shared" si="142"/>
        <v>17</v>
      </c>
      <c r="K909" s="5" t="str">
        <f t="shared" si="145"/>
        <v>ja</v>
      </c>
      <c r="L909" s="5" t="s">
        <v>91</v>
      </c>
      <c r="M909" s="6" t="s">
        <v>74</v>
      </c>
      <c r="N909" s="5">
        <v>72</v>
      </c>
      <c r="O909" s="17" t="s">
        <v>126</v>
      </c>
      <c r="P909" s="17" t="s">
        <v>2866</v>
      </c>
      <c r="R909" s="6" t="s">
        <v>77</v>
      </c>
      <c r="S909" s="2" t="s">
        <v>78</v>
      </c>
      <c r="T909" s="22"/>
      <c r="U909" s="2" t="s">
        <v>100</v>
      </c>
      <c r="V909" s="2" t="s">
        <v>80</v>
      </c>
      <c r="BE909" s="23" t="str">
        <f t="shared" si="146"/>
        <v>EMF nein</v>
      </c>
      <c r="BF909" s="23" t="str">
        <f t="shared" si="147"/>
        <v/>
      </c>
      <c r="BG909" s="23" t="str">
        <f t="shared" si="148"/>
        <v/>
      </c>
      <c r="BH909" s="23">
        <f t="shared" si="149"/>
        <v>0</v>
      </c>
      <c r="BO909" s="2" t="s">
        <v>4065</v>
      </c>
      <c r="BP909" s="3">
        <v>1</v>
      </c>
      <c r="BQ909" s="2" t="s">
        <v>4066</v>
      </c>
    </row>
    <row r="910" spans="1:69" ht="16.149999999999999" customHeight="1" x14ac:dyDescent="0.25">
      <c r="A910" s="69">
        <v>909</v>
      </c>
      <c r="B910" s="17" t="s">
        <v>135</v>
      </c>
      <c r="C910" s="48" t="s">
        <v>2333</v>
      </c>
      <c r="D910" s="2" t="s">
        <v>2334</v>
      </c>
      <c r="E910" s="48" t="s">
        <v>4067</v>
      </c>
      <c r="F910" s="67">
        <v>43082</v>
      </c>
      <c r="G910" s="3">
        <f t="shared" si="143"/>
        <v>12</v>
      </c>
      <c r="H910" s="3">
        <f t="shared" si="144"/>
        <v>2017</v>
      </c>
      <c r="I910" s="19">
        <v>0.52777777777777801</v>
      </c>
      <c r="J910" s="20">
        <f t="shared" si="142"/>
        <v>12</v>
      </c>
      <c r="K910" s="5" t="str">
        <f t="shared" si="145"/>
        <v>ja</v>
      </c>
      <c r="L910" s="5" t="s">
        <v>91</v>
      </c>
      <c r="M910" s="6" t="s">
        <v>354</v>
      </c>
      <c r="O910" s="17" t="s">
        <v>75</v>
      </c>
      <c r="P910" s="17" t="s">
        <v>4068</v>
      </c>
      <c r="R910" s="6" t="s">
        <v>77</v>
      </c>
      <c r="T910" s="22"/>
      <c r="X910" s="2">
        <v>460</v>
      </c>
      <c r="Y910" s="2" t="s">
        <v>81</v>
      </c>
      <c r="Z910" s="2" t="s">
        <v>84</v>
      </c>
      <c r="AD910" s="2">
        <v>460</v>
      </c>
      <c r="AE910" s="2" t="s">
        <v>81</v>
      </c>
      <c r="AF910" s="2" t="s">
        <v>84</v>
      </c>
      <c r="AJ910" s="2">
        <v>460</v>
      </c>
      <c r="AK910" s="2" t="s">
        <v>81</v>
      </c>
      <c r="AL910" s="2" t="s">
        <v>84</v>
      </c>
      <c r="AP910" s="2">
        <v>460</v>
      </c>
      <c r="AQ910" s="2" t="s">
        <v>81</v>
      </c>
      <c r="AR910" s="2" t="s">
        <v>84</v>
      </c>
      <c r="BE910" s="23" t="str">
        <f t="shared" si="146"/>
        <v>EMF nein</v>
      </c>
      <c r="BF910" s="23" t="str">
        <f t="shared" si="147"/>
        <v/>
      </c>
      <c r="BG910" s="23" t="str">
        <f t="shared" si="148"/>
        <v/>
      </c>
      <c r="BH910" s="23">
        <f t="shared" si="149"/>
        <v>0</v>
      </c>
      <c r="BO910" s="2" t="s">
        <v>4069</v>
      </c>
      <c r="BP910" s="3">
        <v>1</v>
      </c>
      <c r="BQ910" s="2" t="s">
        <v>4070</v>
      </c>
    </row>
    <row r="911" spans="1:69" ht="16.149999999999999" customHeight="1" x14ac:dyDescent="0.25">
      <c r="A911" s="16">
        <v>910</v>
      </c>
      <c r="B911" s="17" t="s">
        <v>211</v>
      </c>
      <c r="C911" s="48" t="s">
        <v>4071</v>
      </c>
      <c r="D911" s="2" t="s">
        <v>98</v>
      </c>
      <c r="E911" s="48" t="s">
        <v>4072</v>
      </c>
      <c r="F911" s="67">
        <v>42295</v>
      </c>
      <c r="G911" s="3">
        <f t="shared" si="143"/>
        <v>10</v>
      </c>
      <c r="H911" s="3">
        <f t="shared" si="144"/>
        <v>2015</v>
      </c>
      <c r="I911" s="19">
        <v>0.86458333333333304</v>
      </c>
      <c r="J911" s="20">
        <f t="shared" si="142"/>
        <v>20</v>
      </c>
      <c r="K911" s="5" t="str">
        <f t="shared" si="145"/>
        <v>ja</v>
      </c>
      <c r="L911" s="21" t="s">
        <v>73</v>
      </c>
      <c r="M911" s="6" t="s">
        <v>74</v>
      </c>
      <c r="N911" s="5">
        <v>22</v>
      </c>
      <c r="O911" s="6" t="s">
        <v>101</v>
      </c>
      <c r="P911" s="17" t="s">
        <v>4073</v>
      </c>
      <c r="Q911" s="6" t="s">
        <v>186</v>
      </c>
      <c r="R911" s="6" t="s">
        <v>77</v>
      </c>
      <c r="T911" s="22"/>
      <c r="X911" s="2">
        <v>40</v>
      </c>
      <c r="Y911" s="2" t="s">
        <v>94</v>
      </c>
      <c r="Z911" s="2" t="s">
        <v>84</v>
      </c>
      <c r="AA911" s="2">
        <v>40</v>
      </c>
      <c r="AB911" s="2" t="s">
        <v>94</v>
      </c>
      <c r="AC911" s="2" t="s">
        <v>84</v>
      </c>
      <c r="AD911" s="2">
        <v>40</v>
      </c>
      <c r="AE911" s="2" t="s">
        <v>94</v>
      </c>
      <c r="AF911" s="2" t="s">
        <v>84</v>
      </c>
      <c r="AJ911" s="2">
        <v>40</v>
      </c>
      <c r="AK911" s="2" t="s">
        <v>94</v>
      </c>
      <c r="AL911" s="2" t="s">
        <v>84</v>
      </c>
      <c r="AM911" s="2">
        <v>40</v>
      </c>
      <c r="AN911" s="2" t="s">
        <v>94</v>
      </c>
      <c r="AO911" s="2" t="s">
        <v>84</v>
      </c>
      <c r="AP911" s="2">
        <v>40</v>
      </c>
      <c r="AQ911" s="2" t="s">
        <v>94</v>
      </c>
      <c r="AR911" s="2" t="s">
        <v>84</v>
      </c>
      <c r="AV911" s="2">
        <v>40</v>
      </c>
      <c r="AW911" s="2" t="s">
        <v>94</v>
      </c>
      <c r="AX911" s="2" t="s">
        <v>84</v>
      </c>
      <c r="AY911" s="2">
        <v>40</v>
      </c>
      <c r="AZ911" s="2" t="s">
        <v>94</v>
      </c>
      <c r="BA911" s="2" t="s">
        <v>84</v>
      </c>
      <c r="BB911" s="2">
        <v>40</v>
      </c>
      <c r="BC911" s="2" t="s">
        <v>94</v>
      </c>
      <c r="BD911" s="2" t="s">
        <v>84</v>
      </c>
      <c r="BE911" s="23" t="str">
        <f t="shared" si="146"/>
        <v>EMF nein</v>
      </c>
      <c r="BF911" s="23" t="str">
        <f t="shared" si="147"/>
        <v/>
      </c>
      <c r="BG911" s="23" t="str">
        <f t="shared" si="148"/>
        <v/>
      </c>
      <c r="BH911" s="23">
        <f t="shared" si="149"/>
        <v>0</v>
      </c>
      <c r="BO911" s="2" t="s">
        <v>4074</v>
      </c>
      <c r="BP911" s="3">
        <v>1</v>
      </c>
      <c r="BQ911" s="2" t="s">
        <v>4075</v>
      </c>
    </row>
    <row r="912" spans="1:69" ht="16.149999999999999" customHeight="1" x14ac:dyDescent="0.25">
      <c r="A912" s="16">
        <v>911</v>
      </c>
      <c r="B912" s="17" t="s">
        <v>135</v>
      </c>
      <c r="C912" s="48" t="s">
        <v>4076</v>
      </c>
      <c r="D912" s="2" t="s">
        <v>98</v>
      </c>
      <c r="E912" s="48" t="s">
        <v>4077</v>
      </c>
      <c r="F912" s="67">
        <v>42311</v>
      </c>
      <c r="G912" s="3">
        <f t="shared" si="143"/>
        <v>11</v>
      </c>
      <c r="H912" s="3">
        <f t="shared" si="144"/>
        <v>2015</v>
      </c>
      <c r="I912" s="19"/>
      <c r="J912" s="20" t="str">
        <f t="shared" si="142"/>
        <v/>
      </c>
      <c r="K912" s="5" t="str">
        <f t="shared" si="145"/>
        <v>ja</v>
      </c>
      <c r="L912" s="5" t="s">
        <v>91</v>
      </c>
      <c r="M912" s="6" t="s">
        <v>139</v>
      </c>
      <c r="O912" s="17" t="s">
        <v>75</v>
      </c>
      <c r="P912" s="17" t="s">
        <v>4078</v>
      </c>
      <c r="R912" s="6" t="s">
        <v>77</v>
      </c>
      <c r="T912" s="22"/>
      <c r="U912" s="2" t="s">
        <v>115</v>
      </c>
      <c r="V912" s="2" t="s">
        <v>80</v>
      </c>
      <c r="BE912" s="23" t="str">
        <f t="shared" si="146"/>
        <v>EMF nein</v>
      </c>
      <c r="BF912" s="23" t="str">
        <f t="shared" si="147"/>
        <v/>
      </c>
      <c r="BG912" s="23" t="str">
        <f t="shared" si="148"/>
        <v/>
      </c>
      <c r="BH912" s="23">
        <f t="shared" si="149"/>
        <v>0</v>
      </c>
      <c r="BP912" s="3">
        <v>1</v>
      </c>
      <c r="BQ912" s="2" t="s">
        <v>4079</v>
      </c>
    </row>
    <row r="913" spans="1:69" ht="16.149999999999999" customHeight="1" x14ac:dyDescent="0.25">
      <c r="A913" s="16">
        <v>912</v>
      </c>
      <c r="B913" s="17" t="s">
        <v>135</v>
      </c>
      <c r="C913" s="48" t="s">
        <v>2653</v>
      </c>
      <c r="D913" s="2" t="s">
        <v>98</v>
      </c>
      <c r="E913" s="48" t="s">
        <v>4080</v>
      </c>
      <c r="F913" s="67">
        <v>42895</v>
      </c>
      <c r="G913" s="3">
        <f t="shared" si="143"/>
        <v>6</v>
      </c>
      <c r="H913" s="3">
        <f t="shared" si="144"/>
        <v>2017</v>
      </c>
      <c r="I913" s="19">
        <v>0.57986111111111105</v>
      </c>
      <c r="J913" s="20">
        <f t="shared" si="142"/>
        <v>13</v>
      </c>
      <c r="K913" s="5" t="str">
        <f t="shared" si="145"/>
        <v>ja</v>
      </c>
      <c r="L913" s="5" t="s">
        <v>91</v>
      </c>
      <c r="M913" s="6" t="s">
        <v>139</v>
      </c>
      <c r="O913" s="2" t="s">
        <v>140</v>
      </c>
      <c r="P913" s="17" t="s">
        <v>4081</v>
      </c>
      <c r="R913" s="6" t="s">
        <v>77</v>
      </c>
      <c r="T913" s="22"/>
      <c r="U913" s="2" t="s">
        <v>139</v>
      </c>
      <c r="X913" s="2">
        <v>225</v>
      </c>
      <c r="Y913" s="2" t="s">
        <v>81</v>
      </c>
      <c r="Z913" s="2" t="s">
        <v>168</v>
      </c>
      <c r="AA913" s="2">
        <v>225</v>
      </c>
      <c r="AB913" s="2" t="s">
        <v>94</v>
      </c>
      <c r="AC913" s="2" t="s">
        <v>168</v>
      </c>
      <c r="AD913" s="2">
        <v>225</v>
      </c>
      <c r="AE913" s="2" t="s">
        <v>81</v>
      </c>
      <c r="AF913" s="2" t="s">
        <v>168</v>
      </c>
      <c r="AJ913" s="2">
        <v>326</v>
      </c>
      <c r="AK913" s="2" t="s">
        <v>83</v>
      </c>
      <c r="AL913" s="2" t="s">
        <v>168</v>
      </c>
      <c r="AM913" s="2">
        <v>326</v>
      </c>
      <c r="AN913" s="2" t="s">
        <v>81</v>
      </c>
      <c r="AO913" s="2" t="s">
        <v>168</v>
      </c>
      <c r="AP913" s="2">
        <v>326</v>
      </c>
      <c r="AQ913" s="2" t="s">
        <v>83</v>
      </c>
      <c r="AR913" s="2" t="s">
        <v>168</v>
      </c>
      <c r="BE913" s="23" t="str">
        <f t="shared" si="146"/>
        <v>EMF nein</v>
      </c>
      <c r="BF913" s="23" t="str">
        <f t="shared" si="147"/>
        <v/>
      </c>
      <c r="BG913" s="23" t="str">
        <f t="shared" si="148"/>
        <v/>
      </c>
      <c r="BH913" s="23">
        <f t="shared" si="149"/>
        <v>0</v>
      </c>
      <c r="BO913" s="2" t="s">
        <v>4082</v>
      </c>
      <c r="BP913" s="3">
        <v>1</v>
      </c>
      <c r="BQ913" s="2" t="s">
        <v>4083</v>
      </c>
    </row>
    <row r="914" spans="1:69" ht="16.149999999999999" customHeight="1" x14ac:dyDescent="0.25">
      <c r="A914" s="16">
        <v>913</v>
      </c>
      <c r="B914" s="17" t="s">
        <v>87</v>
      </c>
      <c r="C914" s="48" t="s">
        <v>820</v>
      </c>
      <c r="D914" s="2" t="s">
        <v>348</v>
      </c>
      <c r="E914" s="48" t="s">
        <v>4084</v>
      </c>
      <c r="F914" s="67">
        <v>43112</v>
      </c>
      <c r="G914" s="3">
        <f t="shared" si="143"/>
        <v>1</v>
      </c>
      <c r="H914" s="3">
        <f t="shared" si="144"/>
        <v>2018</v>
      </c>
      <c r="I914" s="19">
        <v>0.83333333333333304</v>
      </c>
      <c r="J914" s="20">
        <f t="shared" si="142"/>
        <v>20</v>
      </c>
      <c r="K914" s="5" t="str">
        <f t="shared" si="145"/>
        <v>ja</v>
      </c>
      <c r="L914" s="5" t="s">
        <v>91</v>
      </c>
      <c r="M914" s="6" t="s">
        <v>74</v>
      </c>
      <c r="N914" s="5">
        <v>80</v>
      </c>
      <c r="O914" s="17" t="s">
        <v>75</v>
      </c>
      <c r="P914" s="17" t="s">
        <v>4085</v>
      </c>
      <c r="R914" s="6" t="s">
        <v>77</v>
      </c>
      <c r="T914" s="22"/>
      <c r="U914" s="2" t="s">
        <v>74</v>
      </c>
      <c r="V914" s="2" t="s">
        <v>80</v>
      </c>
      <c r="X914" s="2">
        <v>214</v>
      </c>
      <c r="Y914" s="2" t="s">
        <v>81</v>
      </c>
      <c r="Z914" s="2" t="s">
        <v>161</v>
      </c>
      <c r="AA914" s="2">
        <v>214</v>
      </c>
      <c r="AB914" s="2" t="s">
        <v>94</v>
      </c>
      <c r="AC914" s="2" t="s">
        <v>161</v>
      </c>
      <c r="AD914" s="2">
        <v>214</v>
      </c>
      <c r="AE914" s="2" t="s">
        <v>83</v>
      </c>
      <c r="AF914" s="2" t="s">
        <v>161</v>
      </c>
      <c r="BE914" s="23" t="str">
        <f t="shared" si="146"/>
        <v>EMF ja</v>
      </c>
      <c r="BF914" s="23">
        <f t="shared" si="147"/>
        <v>31</v>
      </c>
      <c r="BG914" s="23" t="str">
        <f t="shared" si="148"/>
        <v>&lt;100m</v>
      </c>
      <c r="BH914" s="23">
        <f t="shared" si="149"/>
        <v>1</v>
      </c>
      <c r="BM914" s="2" t="s">
        <v>162</v>
      </c>
      <c r="BN914" s="2">
        <v>31</v>
      </c>
      <c r="BO914" s="2" t="s">
        <v>4086</v>
      </c>
      <c r="BP914" s="3">
        <v>1</v>
      </c>
      <c r="BQ914" s="2" t="s">
        <v>4087</v>
      </c>
    </row>
    <row r="915" spans="1:69" ht="16.149999999999999" customHeight="1" x14ac:dyDescent="0.25">
      <c r="A915" s="16">
        <v>914</v>
      </c>
      <c r="B915" s="17" t="s">
        <v>135</v>
      </c>
      <c r="C915" s="48" t="s">
        <v>4088</v>
      </c>
      <c r="D915" s="2" t="s">
        <v>371</v>
      </c>
      <c r="E915" s="48" t="s">
        <v>4089</v>
      </c>
      <c r="F915" s="67">
        <v>42898</v>
      </c>
      <c r="G915" s="3">
        <f t="shared" si="143"/>
        <v>6</v>
      </c>
      <c r="H915" s="3">
        <f t="shared" si="144"/>
        <v>2017</v>
      </c>
      <c r="I915" s="19">
        <v>0.32986111111111099</v>
      </c>
      <c r="J915" s="20">
        <f t="shared" si="142"/>
        <v>7</v>
      </c>
      <c r="K915" s="5" t="str">
        <f t="shared" si="145"/>
        <v>ja</v>
      </c>
      <c r="L915" s="5" t="s">
        <v>91</v>
      </c>
      <c r="M915" s="6" t="s">
        <v>139</v>
      </c>
      <c r="N915" s="5">
        <v>46</v>
      </c>
      <c r="O915" s="2" t="s">
        <v>140</v>
      </c>
      <c r="P915" s="17" t="s">
        <v>4090</v>
      </c>
      <c r="R915" s="6" t="s">
        <v>77</v>
      </c>
      <c r="T915" s="22"/>
      <c r="U915" s="2" t="s">
        <v>139</v>
      </c>
      <c r="V915" s="2" t="s">
        <v>80</v>
      </c>
      <c r="X915" s="2">
        <v>690</v>
      </c>
      <c r="Y915" s="2" t="s">
        <v>81</v>
      </c>
      <c r="Z915" s="2" t="s">
        <v>84</v>
      </c>
      <c r="AD915" s="2">
        <v>690</v>
      </c>
      <c r="AE915" s="2" t="s">
        <v>83</v>
      </c>
      <c r="AF915" s="2" t="s">
        <v>84</v>
      </c>
      <c r="BE915" s="23" t="str">
        <f t="shared" si="146"/>
        <v>EMF nein</v>
      </c>
      <c r="BF915" s="23" t="str">
        <f t="shared" si="147"/>
        <v/>
      </c>
      <c r="BG915" s="23" t="str">
        <f t="shared" si="148"/>
        <v/>
      </c>
      <c r="BH915" s="23">
        <f t="shared" si="149"/>
        <v>0</v>
      </c>
      <c r="BP915" s="3">
        <v>1</v>
      </c>
      <c r="BQ915" s="2" t="s">
        <v>4091</v>
      </c>
    </row>
    <row r="916" spans="1:69" ht="16.149999999999999" customHeight="1" x14ac:dyDescent="0.25">
      <c r="A916" s="69">
        <v>915</v>
      </c>
      <c r="B916" s="17" t="s">
        <v>87</v>
      </c>
      <c r="C916" s="48" t="s">
        <v>3463</v>
      </c>
      <c r="D916" s="2" t="s">
        <v>348</v>
      </c>
      <c r="E916" s="48" t="s">
        <v>4092</v>
      </c>
      <c r="F916" s="67">
        <v>42252</v>
      </c>
      <c r="G916" s="3">
        <f t="shared" si="143"/>
        <v>9</v>
      </c>
      <c r="H916" s="3">
        <f t="shared" si="144"/>
        <v>2015</v>
      </c>
      <c r="I916" s="92">
        <v>0.46180555555555602</v>
      </c>
      <c r="J916" s="4">
        <f t="shared" si="142"/>
        <v>11</v>
      </c>
      <c r="K916" s="5" t="s">
        <v>1392</v>
      </c>
      <c r="L916" s="5" t="s">
        <v>91</v>
      </c>
      <c r="M916" s="6" t="s">
        <v>74</v>
      </c>
      <c r="N916" s="5">
        <v>73</v>
      </c>
      <c r="O916" s="17" t="s">
        <v>126</v>
      </c>
      <c r="P916" s="17" t="s">
        <v>4093</v>
      </c>
      <c r="R916" s="6" t="s">
        <v>77</v>
      </c>
      <c r="V916" s="2" t="s">
        <v>80</v>
      </c>
      <c r="AA916" s="2">
        <v>200</v>
      </c>
      <c r="AB916" s="2" t="s">
        <v>81</v>
      </c>
      <c r="AC916" s="2" t="s">
        <v>168</v>
      </c>
      <c r="BO916" s="2" t="s">
        <v>4094</v>
      </c>
      <c r="BQ916" s="2" t="s">
        <v>4095</v>
      </c>
    </row>
    <row r="917" spans="1:69" ht="16.149999999999999" customHeight="1" x14ac:dyDescent="0.25">
      <c r="A917" s="16">
        <v>916</v>
      </c>
      <c r="B917" s="17" t="s">
        <v>135</v>
      </c>
      <c r="C917" s="48" t="s">
        <v>4096</v>
      </c>
      <c r="D917" s="2" t="s">
        <v>371</v>
      </c>
      <c r="E917" s="48" t="s">
        <v>1041</v>
      </c>
      <c r="F917" s="67">
        <v>42906</v>
      </c>
      <c r="G917" s="3">
        <f t="shared" si="143"/>
        <v>6</v>
      </c>
      <c r="H917" s="3">
        <f t="shared" si="144"/>
        <v>2017</v>
      </c>
      <c r="I917" s="19">
        <v>0.5625</v>
      </c>
      <c r="J917" s="20">
        <f t="shared" si="142"/>
        <v>13</v>
      </c>
      <c r="K917" s="5" t="str">
        <f t="shared" ref="K917:K980" si="150">IF(COUNTA(W917:BN917)=0,"nein","ja")</f>
        <v>ja</v>
      </c>
      <c r="L917" s="5" t="s">
        <v>91</v>
      </c>
      <c r="M917" s="6" t="s">
        <v>139</v>
      </c>
      <c r="N917" s="5">
        <v>20</v>
      </c>
      <c r="O917" s="17" t="s">
        <v>126</v>
      </c>
      <c r="P917" s="17" t="s">
        <v>4097</v>
      </c>
      <c r="R917" s="6" t="s">
        <v>77</v>
      </c>
      <c r="T917" s="22"/>
      <c r="U917" s="2" t="s">
        <v>74</v>
      </c>
      <c r="V917" s="2" t="s">
        <v>202</v>
      </c>
      <c r="X917" s="2">
        <v>781</v>
      </c>
      <c r="Y917" s="2" t="s">
        <v>81</v>
      </c>
      <c r="Z917" s="2" t="s">
        <v>161</v>
      </c>
      <c r="AA917" s="2">
        <v>781</v>
      </c>
      <c r="AB917" s="2" t="s">
        <v>81</v>
      </c>
      <c r="AC917" s="2" t="s">
        <v>161</v>
      </c>
      <c r="AD917" s="2">
        <v>781</v>
      </c>
      <c r="AE917" s="2" t="s">
        <v>81</v>
      </c>
      <c r="AF917" s="2" t="s">
        <v>161</v>
      </c>
      <c r="BE917" s="23" t="str">
        <f t="shared" ref="BE917:BE948" si="151">IF(COUNTA(BI917,BK917,BM917) &gt; 0,"EMF ja","EMF nein")</f>
        <v>EMF nein</v>
      </c>
      <c r="BF917" s="23" t="str">
        <f t="shared" ref="BF917:BF948" si="152">IF(SUM(BJ917,BL917,BN917)=0,"",MIN(BJ917,BL917,BN917))</f>
        <v/>
      </c>
      <c r="BG917" s="23" t="str">
        <f t="shared" ref="BG917:BG948" si="153">IF(BF917="","",IF(BF917&lt;100,"&lt;100m",IF(AND(BF917&gt;99, BF917&lt;500),"100-499m",IF(BF917&gt;499,"500+m",""))))</f>
        <v/>
      </c>
      <c r="BH917" s="23">
        <f t="shared" ref="BH917:BH948" si="154">COUNTA(BI917,BK917,BM917)</f>
        <v>0</v>
      </c>
      <c r="BO917" s="2" t="s">
        <v>4098</v>
      </c>
      <c r="BP917" s="3">
        <v>1</v>
      </c>
      <c r="BQ917" s="2" t="s">
        <v>4099</v>
      </c>
    </row>
    <row r="918" spans="1:69" ht="16.149999999999999" customHeight="1" x14ac:dyDescent="0.25">
      <c r="A918" s="16">
        <v>917</v>
      </c>
      <c r="B918" s="17" t="s">
        <v>135</v>
      </c>
      <c r="C918" s="48" t="s">
        <v>540</v>
      </c>
      <c r="D918" s="2" t="s">
        <v>124</v>
      </c>
      <c r="E918" s="48" t="s">
        <v>4100</v>
      </c>
      <c r="F918" s="67">
        <v>42909</v>
      </c>
      <c r="G918" s="3">
        <f t="shared" si="143"/>
        <v>6</v>
      </c>
      <c r="H918" s="3">
        <f t="shared" si="144"/>
        <v>2017</v>
      </c>
      <c r="I918" s="19">
        <v>0.63888888888888895</v>
      </c>
      <c r="J918" s="20">
        <f t="shared" si="142"/>
        <v>15</v>
      </c>
      <c r="K918" s="5" t="str">
        <f t="shared" si="150"/>
        <v>ja</v>
      </c>
      <c r="L918" s="5" t="s">
        <v>91</v>
      </c>
      <c r="M918" s="6" t="s">
        <v>139</v>
      </c>
      <c r="N918" s="5">
        <v>33</v>
      </c>
      <c r="O918" s="17" t="s">
        <v>75</v>
      </c>
      <c r="P918" s="17" t="s">
        <v>4101</v>
      </c>
      <c r="R918" s="6" t="s">
        <v>77</v>
      </c>
      <c r="T918" s="22"/>
      <c r="U918" s="2" t="s">
        <v>208</v>
      </c>
      <c r="V918" s="2" t="s">
        <v>80</v>
      </c>
      <c r="X918" s="2">
        <v>57</v>
      </c>
      <c r="Y918" s="2" t="s">
        <v>81</v>
      </c>
      <c r="Z918" s="2" t="s">
        <v>84</v>
      </c>
      <c r="AA918" s="2">
        <v>57</v>
      </c>
      <c r="AB918" s="2" t="s">
        <v>81</v>
      </c>
      <c r="AC918" s="2" t="s">
        <v>84</v>
      </c>
      <c r="AD918" s="2">
        <v>57</v>
      </c>
      <c r="AE918" s="2" t="s">
        <v>83</v>
      </c>
      <c r="AF918" s="2" t="s">
        <v>84</v>
      </c>
      <c r="AJ918" s="2">
        <v>233</v>
      </c>
      <c r="AK918" s="2" t="s">
        <v>83</v>
      </c>
      <c r="AL918" s="2" t="s">
        <v>82</v>
      </c>
      <c r="AM918" s="2">
        <v>233</v>
      </c>
      <c r="AN918" s="2" t="s">
        <v>81</v>
      </c>
      <c r="AO918" s="2" t="s">
        <v>82</v>
      </c>
      <c r="AP918" s="2">
        <v>233</v>
      </c>
      <c r="AQ918" s="2" t="s">
        <v>81</v>
      </c>
      <c r="AR918" s="2" t="s">
        <v>82</v>
      </c>
      <c r="AV918" s="2">
        <v>145</v>
      </c>
      <c r="AW918" s="2" t="s">
        <v>81</v>
      </c>
      <c r="AX918" s="2" t="s">
        <v>84</v>
      </c>
      <c r="BB918" s="2">
        <v>145</v>
      </c>
      <c r="BC918" s="2" t="s">
        <v>83</v>
      </c>
      <c r="BD918" s="2" t="s">
        <v>84</v>
      </c>
      <c r="BE918" s="23" t="str">
        <f t="shared" si="151"/>
        <v>EMF nein</v>
      </c>
      <c r="BF918" s="23" t="str">
        <f t="shared" si="152"/>
        <v/>
      </c>
      <c r="BG918" s="23" t="str">
        <f t="shared" si="153"/>
        <v/>
      </c>
      <c r="BH918" s="23">
        <f t="shared" si="154"/>
        <v>0</v>
      </c>
      <c r="BO918" s="2" t="s">
        <v>4102</v>
      </c>
      <c r="BP918" s="3">
        <v>1</v>
      </c>
      <c r="BQ918" s="2" t="s">
        <v>4103</v>
      </c>
    </row>
    <row r="919" spans="1:69" ht="16.149999999999999" customHeight="1" x14ac:dyDescent="0.25">
      <c r="A919" s="16">
        <v>918</v>
      </c>
      <c r="B919" s="16" t="s">
        <v>135</v>
      </c>
      <c r="C919" s="48" t="s">
        <v>1725</v>
      </c>
      <c r="D919" s="2" t="s">
        <v>124</v>
      </c>
      <c r="E919" s="48" t="s">
        <v>4104</v>
      </c>
      <c r="F919" s="67">
        <v>42909</v>
      </c>
      <c r="G919" s="3">
        <f t="shared" si="143"/>
        <v>6</v>
      </c>
      <c r="H919" s="3">
        <f t="shared" si="144"/>
        <v>2017</v>
      </c>
      <c r="I919" s="19">
        <v>0.58680555555555602</v>
      </c>
      <c r="J919" s="20">
        <f t="shared" si="142"/>
        <v>14</v>
      </c>
      <c r="K919" s="5" t="str">
        <f t="shared" si="150"/>
        <v>ja</v>
      </c>
      <c r="L919" s="5" t="s">
        <v>91</v>
      </c>
      <c r="M919" s="6" t="s">
        <v>139</v>
      </c>
      <c r="N919" s="5">
        <v>50</v>
      </c>
      <c r="O919" s="17" t="s">
        <v>75</v>
      </c>
      <c r="P919" s="17" t="s">
        <v>848</v>
      </c>
      <c r="R919" s="6" t="s">
        <v>77</v>
      </c>
      <c r="T919" s="22"/>
      <c r="U919" s="2" t="s">
        <v>74</v>
      </c>
      <c r="V919" s="2" t="s">
        <v>79</v>
      </c>
      <c r="X919" s="2">
        <v>102</v>
      </c>
      <c r="Y919" s="2" t="s">
        <v>81</v>
      </c>
      <c r="Z919" s="2" t="s">
        <v>82</v>
      </c>
      <c r="AA919" s="2">
        <v>102</v>
      </c>
      <c r="AB919" s="2" t="s">
        <v>81</v>
      </c>
      <c r="AC919" s="2" t="s">
        <v>82</v>
      </c>
      <c r="AD919" s="2">
        <v>102</v>
      </c>
      <c r="AE919" s="2" t="s">
        <v>83</v>
      </c>
      <c r="AF919" s="2" t="s">
        <v>82</v>
      </c>
      <c r="BE919" s="23" t="str">
        <f t="shared" si="151"/>
        <v>EMF nein</v>
      </c>
      <c r="BF919" s="23" t="str">
        <f t="shared" si="152"/>
        <v/>
      </c>
      <c r="BG919" s="23" t="str">
        <f t="shared" si="153"/>
        <v/>
      </c>
      <c r="BH919" s="23">
        <f t="shared" si="154"/>
        <v>0</v>
      </c>
      <c r="BO919" s="2" t="s">
        <v>4105</v>
      </c>
      <c r="BP919" s="3">
        <v>1</v>
      </c>
      <c r="BQ919" s="2" t="s">
        <v>4106</v>
      </c>
    </row>
    <row r="920" spans="1:69" ht="16.149999999999999" customHeight="1" x14ac:dyDescent="0.25">
      <c r="A920" s="16">
        <v>919</v>
      </c>
      <c r="B920" s="17" t="s">
        <v>135</v>
      </c>
      <c r="C920" s="48" t="s">
        <v>2653</v>
      </c>
      <c r="D920" s="2" t="s">
        <v>98</v>
      </c>
      <c r="E920" s="48" t="s">
        <v>4107</v>
      </c>
      <c r="F920" s="67">
        <v>42912</v>
      </c>
      <c r="G920" s="3">
        <f t="shared" si="143"/>
        <v>6</v>
      </c>
      <c r="H920" s="3">
        <f t="shared" si="144"/>
        <v>2017</v>
      </c>
      <c r="I920" s="19">
        <v>0.33333333333333298</v>
      </c>
      <c r="J920" s="20">
        <f t="shared" si="142"/>
        <v>8</v>
      </c>
      <c r="K920" s="5" t="str">
        <f t="shared" si="150"/>
        <v>ja</v>
      </c>
      <c r="L920" s="5" t="s">
        <v>91</v>
      </c>
      <c r="M920" s="6" t="s">
        <v>139</v>
      </c>
      <c r="O920" s="2" t="s">
        <v>140</v>
      </c>
      <c r="P920" s="17" t="s">
        <v>4108</v>
      </c>
      <c r="R920" s="6" t="s">
        <v>77</v>
      </c>
      <c r="T920" s="22"/>
      <c r="U920" s="2" t="s">
        <v>74</v>
      </c>
      <c r="X920" s="2">
        <v>435</v>
      </c>
      <c r="Y920" s="2" t="s">
        <v>83</v>
      </c>
      <c r="Z920" s="2" t="s">
        <v>84</v>
      </c>
      <c r="AA920" s="2">
        <v>435</v>
      </c>
      <c r="AB920" s="2" t="s">
        <v>81</v>
      </c>
      <c r="AC920" s="2" t="s">
        <v>84</v>
      </c>
      <c r="AD920" s="2">
        <v>435</v>
      </c>
      <c r="AE920" s="2" t="s">
        <v>83</v>
      </c>
      <c r="AF920" s="2" t="s">
        <v>84</v>
      </c>
      <c r="AJ920" s="2">
        <v>278</v>
      </c>
      <c r="AK920" s="2" t="s">
        <v>83</v>
      </c>
      <c r="AL920" s="2" t="s">
        <v>168</v>
      </c>
      <c r="AM920" s="2">
        <v>278</v>
      </c>
      <c r="AN920" s="2" t="s">
        <v>81</v>
      </c>
      <c r="AO920" s="2" t="s">
        <v>168</v>
      </c>
      <c r="AP920" s="2">
        <v>278</v>
      </c>
      <c r="AQ920" s="2" t="s">
        <v>83</v>
      </c>
      <c r="AR920" s="2" t="s">
        <v>168</v>
      </c>
      <c r="AV920" s="2">
        <v>640</v>
      </c>
      <c r="AW920" s="2" t="s">
        <v>83</v>
      </c>
      <c r="AX920" s="2" t="s">
        <v>168</v>
      </c>
      <c r="BE920" s="23" t="str">
        <f t="shared" si="151"/>
        <v>EMF nein</v>
      </c>
      <c r="BF920" s="23" t="str">
        <f t="shared" si="152"/>
        <v/>
      </c>
      <c r="BG920" s="23" t="str">
        <f t="shared" si="153"/>
        <v/>
      </c>
      <c r="BH920" s="23">
        <f t="shared" si="154"/>
        <v>0</v>
      </c>
      <c r="BO920" s="2" t="s">
        <v>4109</v>
      </c>
      <c r="BP920" s="3">
        <v>1</v>
      </c>
      <c r="BQ920" s="2" t="s">
        <v>4110</v>
      </c>
    </row>
    <row r="921" spans="1:69" ht="16.149999999999999" customHeight="1" x14ac:dyDescent="0.25">
      <c r="A921" s="16">
        <v>920</v>
      </c>
      <c r="B921" s="17" t="s">
        <v>135</v>
      </c>
      <c r="C921" s="48" t="s">
        <v>4111</v>
      </c>
      <c r="D921" s="2" t="s">
        <v>264</v>
      </c>
      <c r="E921" s="48" t="s">
        <v>4112</v>
      </c>
      <c r="F921" s="67">
        <v>42912</v>
      </c>
      <c r="G921" s="3">
        <f t="shared" si="143"/>
        <v>6</v>
      </c>
      <c r="H921" s="3">
        <f t="shared" si="144"/>
        <v>2017</v>
      </c>
      <c r="I921" s="19">
        <v>0.39583333333333298</v>
      </c>
      <c r="J921" s="20">
        <f t="shared" si="142"/>
        <v>9</v>
      </c>
      <c r="K921" s="5" t="str">
        <f t="shared" si="150"/>
        <v>ja</v>
      </c>
      <c r="L921" s="5" t="s">
        <v>91</v>
      </c>
      <c r="M921" s="6" t="s">
        <v>139</v>
      </c>
      <c r="O921" s="17" t="s">
        <v>75</v>
      </c>
      <c r="P921" s="17" t="s">
        <v>4113</v>
      </c>
      <c r="R921" s="6" t="s">
        <v>77</v>
      </c>
      <c r="T921" s="22"/>
      <c r="U921" s="2" t="s">
        <v>74</v>
      </c>
      <c r="X921" s="2">
        <v>64</v>
      </c>
      <c r="Y921" s="2" t="s">
        <v>83</v>
      </c>
      <c r="Z921" s="2" t="s">
        <v>84</v>
      </c>
      <c r="AA921" s="2">
        <v>64</v>
      </c>
      <c r="AB921" s="2" t="s">
        <v>81</v>
      </c>
      <c r="AC921" s="2" t="s">
        <v>84</v>
      </c>
      <c r="AD921" s="2">
        <v>64</v>
      </c>
      <c r="AE921" s="2" t="s">
        <v>81</v>
      </c>
      <c r="AF921" s="2" t="s">
        <v>84</v>
      </c>
      <c r="BE921" s="23" t="str">
        <f t="shared" si="151"/>
        <v>EMF nein</v>
      </c>
      <c r="BF921" s="23" t="str">
        <f t="shared" si="152"/>
        <v/>
      </c>
      <c r="BG921" s="23" t="str">
        <f t="shared" si="153"/>
        <v/>
      </c>
      <c r="BH921" s="23">
        <f t="shared" si="154"/>
        <v>0</v>
      </c>
      <c r="BO921" s="2" t="s">
        <v>4114</v>
      </c>
      <c r="BP921" s="3">
        <v>1</v>
      </c>
      <c r="BQ921" s="2" t="s">
        <v>4115</v>
      </c>
    </row>
    <row r="922" spans="1:69" ht="16.149999999999999" customHeight="1" x14ac:dyDescent="0.25">
      <c r="A922" s="16">
        <v>921</v>
      </c>
      <c r="B922" s="16" t="s">
        <v>135</v>
      </c>
      <c r="C922" s="48" t="s">
        <v>1725</v>
      </c>
      <c r="D922" s="2" t="s">
        <v>124</v>
      </c>
      <c r="E922" s="48" t="s">
        <v>4116</v>
      </c>
      <c r="F922" s="67">
        <v>42913</v>
      </c>
      <c r="G922" s="3">
        <f t="shared" si="143"/>
        <v>6</v>
      </c>
      <c r="H922" s="3">
        <f t="shared" si="144"/>
        <v>2017</v>
      </c>
      <c r="I922" s="19">
        <v>0.5625</v>
      </c>
      <c r="J922" s="20">
        <f t="shared" si="142"/>
        <v>13</v>
      </c>
      <c r="K922" s="5" t="str">
        <f t="shared" si="150"/>
        <v>ja</v>
      </c>
      <c r="L922" s="5" t="s">
        <v>91</v>
      </c>
      <c r="M922" s="6" t="s">
        <v>139</v>
      </c>
      <c r="N922" s="5">
        <v>62</v>
      </c>
      <c r="O922" s="17" t="s">
        <v>75</v>
      </c>
      <c r="P922" s="17" t="s">
        <v>4117</v>
      </c>
      <c r="R922" s="6" t="s">
        <v>77</v>
      </c>
      <c r="T922" s="22"/>
      <c r="U922" s="2" t="s">
        <v>74</v>
      </c>
      <c r="V922" s="2" t="s">
        <v>80</v>
      </c>
      <c r="AA922" s="2">
        <v>150</v>
      </c>
      <c r="AB922" s="2" t="s">
        <v>81</v>
      </c>
      <c r="AC922" s="2" t="s">
        <v>84</v>
      </c>
      <c r="AD922" s="2">
        <v>150</v>
      </c>
      <c r="AE922" s="2" t="s">
        <v>81</v>
      </c>
      <c r="AF922" s="2" t="s">
        <v>84</v>
      </c>
      <c r="AJ922" s="2">
        <v>180</v>
      </c>
      <c r="AK922" s="2" t="s">
        <v>83</v>
      </c>
      <c r="AL922" s="2" t="s">
        <v>161</v>
      </c>
      <c r="AM922" s="2">
        <v>180</v>
      </c>
      <c r="AN922" s="2" t="s">
        <v>81</v>
      </c>
      <c r="AO922" s="2" t="s">
        <v>161</v>
      </c>
      <c r="AP922" s="2">
        <v>180</v>
      </c>
      <c r="AQ922" s="2" t="s">
        <v>81</v>
      </c>
      <c r="AR922" s="2" t="s">
        <v>161</v>
      </c>
      <c r="AV922" s="2">
        <v>128</v>
      </c>
      <c r="AW922" s="2" t="s">
        <v>94</v>
      </c>
      <c r="AX922" s="2" t="s">
        <v>84</v>
      </c>
      <c r="AY922" s="2">
        <v>128</v>
      </c>
      <c r="AZ922" s="2" t="s">
        <v>94</v>
      </c>
      <c r="BA922" s="2" t="s">
        <v>84</v>
      </c>
      <c r="BB922" s="2">
        <v>128</v>
      </c>
      <c r="BC922" s="2" t="s">
        <v>94</v>
      </c>
      <c r="BD922" s="2" t="s">
        <v>84</v>
      </c>
      <c r="BE922" s="23" t="str">
        <f t="shared" si="151"/>
        <v>EMF nein</v>
      </c>
      <c r="BF922" s="23" t="str">
        <f t="shared" si="152"/>
        <v/>
      </c>
      <c r="BG922" s="23" t="str">
        <f t="shared" si="153"/>
        <v/>
      </c>
      <c r="BH922" s="23">
        <f t="shared" si="154"/>
        <v>0</v>
      </c>
      <c r="BO922" s="2" t="s">
        <v>4118</v>
      </c>
      <c r="BP922" s="3">
        <v>1</v>
      </c>
      <c r="BQ922" s="2" t="s">
        <v>4119</v>
      </c>
    </row>
    <row r="923" spans="1:69" ht="16.149999999999999" customHeight="1" x14ac:dyDescent="0.25">
      <c r="A923" s="16">
        <v>922</v>
      </c>
      <c r="B923" s="17" t="s">
        <v>135</v>
      </c>
      <c r="C923" s="48" t="s">
        <v>4120</v>
      </c>
      <c r="D923" s="2" t="s">
        <v>151</v>
      </c>
      <c r="E923" s="48" t="s">
        <v>4121</v>
      </c>
      <c r="F923" s="67">
        <v>42914</v>
      </c>
      <c r="G923" s="3">
        <f t="shared" si="143"/>
        <v>6</v>
      </c>
      <c r="H923" s="3">
        <f t="shared" si="144"/>
        <v>2017</v>
      </c>
      <c r="I923" s="19">
        <v>0.4375</v>
      </c>
      <c r="J923" s="20">
        <f t="shared" si="142"/>
        <v>10</v>
      </c>
      <c r="K923" s="5" t="str">
        <f t="shared" si="150"/>
        <v>ja</v>
      </c>
      <c r="L923" s="5" t="s">
        <v>91</v>
      </c>
      <c r="M923" s="6" t="s">
        <v>139</v>
      </c>
      <c r="N923" s="5">
        <v>28</v>
      </c>
      <c r="O923" s="17" t="s">
        <v>126</v>
      </c>
      <c r="P923" s="17" t="s">
        <v>4122</v>
      </c>
      <c r="R923" s="6" t="s">
        <v>77</v>
      </c>
      <c r="T923" s="22"/>
      <c r="U923" s="2" t="s">
        <v>139</v>
      </c>
      <c r="V923" s="2" t="s">
        <v>80</v>
      </c>
      <c r="X923" s="2">
        <v>934</v>
      </c>
      <c r="Y923" s="2" t="s">
        <v>81</v>
      </c>
      <c r="Z923" s="2" t="s">
        <v>82</v>
      </c>
      <c r="AA923" s="2">
        <v>934</v>
      </c>
      <c r="AB923" s="2" t="s">
        <v>81</v>
      </c>
      <c r="AC923" s="2" t="s">
        <v>82</v>
      </c>
      <c r="AD923" s="2">
        <v>934</v>
      </c>
      <c r="AE923" s="2" t="s">
        <v>83</v>
      </c>
      <c r="AF923" s="2" t="s">
        <v>82</v>
      </c>
      <c r="BE923" s="23" t="str">
        <f t="shared" si="151"/>
        <v>EMF nein</v>
      </c>
      <c r="BF923" s="23" t="str">
        <f t="shared" si="152"/>
        <v/>
      </c>
      <c r="BG923" s="23" t="str">
        <f t="shared" si="153"/>
        <v/>
      </c>
      <c r="BH923" s="23">
        <f t="shared" si="154"/>
        <v>0</v>
      </c>
      <c r="BO923" s="2" t="s">
        <v>4123</v>
      </c>
      <c r="BP923" s="3">
        <v>1</v>
      </c>
      <c r="BQ923" s="2" t="s">
        <v>4124</v>
      </c>
    </row>
    <row r="924" spans="1:69" ht="16.149999999999999" customHeight="1" x14ac:dyDescent="0.25">
      <c r="A924" s="16">
        <v>923</v>
      </c>
      <c r="B924" s="17" t="s">
        <v>211</v>
      </c>
      <c r="C924" s="48" t="s">
        <v>4125</v>
      </c>
      <c r="D924" s="2" t="s">
        <v>158</v>
      </c>
      <c r="E924" s="48" t="s">
        <v>4126</v>
      </c>
      <c r="F924" s="67">
        <v>43114</v>
      </c>
      <c r="G924" s="3">
        <f t="shared" si="143"/>
        <v>1</v>
      </c>
      <c r="H924" s="3">
        <f t="shared" si="144"/>
        <v>2018</v>
      </c>
      <c r="I924" s="19">
        <v>0.3125</v>
      </c>
      <c r="J924" s="20">
        <f t="shared" si="142"/>
        <v>7</v>
      </c>
      <c r="K924" s="5" t="str">
        <f t="shared" si="150"/>
        <v>ja</v>
      </c>
      <c r="L924" s="5" t="s">
        <v>73</v>
      </c>
      <c r="M924" s="6" t="s">
        <v>74</v>
      </c>
      <c r="O924" s="6" t="s">
        <v>101</v>
      </c>
      <c r="P924" s="17" t="s">
        <v>4127</v>
      </c>
      <c r="R924" s="6" t="s">
        <v>77</v>
      </c>
      <c r="T924" s="22"/>
      <c r="U924" s="2" t="s">
        <v>74</v>
      </c>
      <c r="V924" s="2" t="s">
        <v>80</v>
      </c>
      <c r="X924" s="2">
        <v>75</v>
      </c>
      <c r="Y924" s="2" t="s">
        <v>94</v>
      </c>
      <c r="Z924" s="2" t="s">
        <v>84</v>
      </c>
      <c r="AA924" s="2">
        <v>75</v>
      </c>
      <c r="AB924" s="2" t="s">
        <v>94</v>
      </c>
      <c r="AC924" s="2" t="s">
        <v>84</v>
      </c>
      <c r="AD924" s="2">
        <v>75</v>
      </c>
      <c r="AE924" s="2" t="s">
        <v>94</v>
      </c>
      <c r="AF924" s="2" t="s">
        <v>84</v>
      </c>
      <c r="AJ924" s="392">
        <v>75</v>
      </c>
      <c r="AK924" s="392" t="s">
        <v>94</v>
      </c>
      <c r="AL924" s="392" t="s">
        <v>84</v>
      </c>
      <c r="AM924" s="392">
        <v>75</v>
      </c>
      <c r="AN924" s="392" t="s">
        <v>94</v>
      </c>
      <c r="AO924" s="392" t="s">
        <v>84</v>
      </c>
      <c r="AP924" s="392">
        <v>75</v>
      </c>
      <c r="AQ924" s="392" t="s">
        <v>94</v>
      </c>
      <c r="AR924" s="392" t="s">
        <v>84</v>
      </c>
      <c r="AV924" s="392">
        <v>75</v>
      </c>
      <c r="AW924" s="392" t="s">
        <v>94</v>
      </c>
      <c r="AX924" s="392" t="s">
        <v>84</v>
      </c>
      <c r="AY924" s="392">
        <v>75</v>
      </c>
      <c r="AZ924" s="392" t="s">
        <v>94</v>
      </c>
      <c r="BA924" s="392" t="s">
        <v>84</v>
      </c>
      <c r="BB924" s="392">
        <v>75</v>
      </c>
      <c r="BC924" s="392" t="s">
        <v>94</v>
      </c>
      <c r="BD924" s="392" t="s">
        <v>84</v>
      </c>
      <c r="BE924" s="23" t="str">
        <f t="shared" si="151"/>
        <v>EMF nein</v>
      </c>
      <c r="BF924" s="23" t="str">
        <f t="shared" si="152"/>
        <v/>
      </c>
      <c r="BG924" s="23" t="str">
        <f t="shared" si="153"/>
        <v/>
      </c>
      <c r="BH924" s="23">
        <f t="shared" si="154"/>
        <v>0</v>
      </c>
      <c r="BO924" s="2" t="s">
        <v>4128</v>
      </c>
      <c r="BP924" s="3">
        <v>1</v>
      </c>
      <c r="BQ924" s="2" t="s">
        <v>4129</v>
      </c>
    </row>
    <row r="925" spans="1:69" ht="16.149999999999999" customHeight="1" x14ac:dyDescent="0.25">
      <c r="A925" s="16">
        <v>924</v>
      </c>
      <c r="B925" s="17" t="s">
        <v>135</v>
      </c>
      <c r="C925" s="48" t="s">
        <v>1130</v>
      </c>
      <c r="D925" s="2" t="s">
        <v>651</v>
      </c>
      <c r="E925" s="48" t="s">
        <v>4130</v>
      </c>
      <c r="F925" s="67">
        <v>42913</v>
      </c>
      <c r="G925" s="3">
        <f t="shared" si="143"/>
        <v>6</v>
      </c>
      <c r="H925" s="3">
        <f t="shared" si="144"/>
        <v>2017</v>
      </c>
      <c r="I925" s="19">
        <v>0.64583333333333304</v>
      </c>
      <c r="J925" s="20">
        <f t="shared" si="142"/>
        <v>15</v>
      </c>
      <c r="K925" s="5" t="str">
        <f t="shared" si="150"/>
        <v>ja</v>
      </c>
      <c r="L925" s="5" t="s">
        <v>91</v>
      </c>
      <c r="M925" s="6" t="s">
        <v>139</v>
      </c>
      <c r="O925" s="2" t="s">
        <v>140</v>
      </c>
      <c r="P925" s="17" t="s">
        <v>4131</v>
      </c>
      <c r="R925" s="6" t="s">
        <v>77</v>
      </c>
      <c r="T925" s="22"/>
      <c r="U925" s="2" t="s">
        <v>74</v>
      </c>
      <c r="V925" s="2" t="s">
        <v>80</v>
      </c>
      <c r="X925" s="2">
        <v>300</v>
      </c>
      <c r="Y925" s="2" t="s">
        <v>81</v>
      </c>
      <c r="Z925" s="2" t="s">
        <v>84</v>
      </c>
      <c r="AJ925" s="2">
        <v>650</v>
      </c>
      <c r="AK925" s="2" t="s">
        <v>83</v>
      </c>
      <c r="AL925" s="2" t="s">
        <v>82</v>
      </c>
      <c r="AM925" s="2">
        <v>650</v>
      </c>
      <c r="AN925" s="2" t="s">
        <v>81</v>
      </c>
      <c r="AO925" s="2" t="s">
        <v>82</v>
      </c>
      <c r="AP925" s="2">
        <v>650</v>
      </c>
      <c r="AQ925" s="2" t="s">
        <v>83</v>
      </c>
      <c r="AR925" s="2" t="s">
        <v>82</v>
      </c>
      <c r="BE925" s="23" t="str">
        <f t="shared" si="151"/>
        <v>EMF ja</v>
      </c>
      <c r="BF925" s="23">
        <f t="shared" si="152"/>
        <v>10</v>
      </c>
      <c r="BG925" s="23" t="str">
        <f t="shared" si="153"/>
        <v>&lt;100m</v>
      </c>
      <c r="BH925" s="23">
        <f t="shared" si="154"/>
        <v>2</v>
      </c>
      <c r="BI925" s="2" t="s">
        <v>110</v>
      </c>
      <c r="BJ925" s="2">
        <v>10</v>
      </c>
      <c r="BK925" s="2" t="s">
        <v>110</v>
      </c>
      <c r="BL925" s="2" t="s">
        <v>109</v>
      </c>
      <c r="BO925" s="2" t="s">
        <v>4132</v>
      </c>
      <c r="BP925" s="3">
        <v>1</v>
      </c>
      <c r="BQ925" s="2" t="s">
        <v>4133</v>
      </c>
    </row>
    <row r="926" spans="1:69" ht="16.149999999999999" customHeight="1" x14ac:dyDescent="0.25">
      <c r="A926" s="16">
        <v>925</v>
      </c>
      <c r="B926" s="17" t="s">
        <v>211</v>
      </c>
      <c r="C926" s="48" t="s">
        <v>540</v>
      </c>
      <c r="D926" s="2" t="s">
        <v>124</v>
      </c>
      <c r="E926" s="48" t="s">
        <v>4134</v>
      </c>
      <c r="F926" s="67">
        <v>43114</v>
      </c>
      <c r="G926" s="3">
        <f t="shared" si="143"/>
        <v>1</v>
      </c>
      <c r="H926" s="3">
        <f t="shared" si="144"/>
        <v>2018</v>
      </c>
      <c r="I926" s="19"/>
      <c r="J926" s="20" t="str">
        <f t="shared" si="142"/>
        <v/>
      </c>
      <c r="K926" s="5" t="str">
        <f t="shared" si="150"/>
        <v>ja</v>
      </c>
      <c r="L926" s="21" t="s">
        <v>73</v>
      </c>
      <c r="M926" s="6" t="s">
        <v>74</v>
      </c>
      <c r="N926" s="5">
        <v>63</v>
      </c>
      <c r="O926" s="17" t="s">
        <v>75</v>
      </c>
      <c r="P926" s="17" t="s">
        <v>2068</v>
      </c>
      <c r="R926" s="6" t="s">
        <v>77</v>
      </c>
      <c r="S926" s="2" t="s">
        <v>78</v>
      </c>
      <c r="T926" s="22"/>
      <c r="X926" s="2">
        <v>113</v>
      </c>
      <c r="Y926" s="2" t="s">
        <v>83</v>
      </c>
      <c r="Z926" s="2" t="s">
        <v>84</v>
      </c>
      <c r="AD926" s="2">
        <v>113</v>
      </c>
      <c r="AE926" s="2" t="s">
        <v>83</v>
      </c>
      <c r="AF926" s="2" t="s">
        <v>84</v>
      </c>
      <c r="AJ926" s="2">
        <v>130</v>
      </c>
      <c r="AK926" s="2" t="s">
        <v>83</v>
      </c>
      <c r="AL926" s="2" t="s">
        <v>168</v>
      </c>
      <c r="AM926" s="2">
        <v>130</v>
      </c>
      <c r="AN926" s="2" t="s">
        <v>81</v>
      </c>
      <c r="AO926" s="2" t="s">
        <v>168</v>
      </c>
      <c r="AP926" s="2">
        <v>130</v>
      </c>
      <c r="AQ926" s="2" t="s">
        <v>83</v>
      </c>
      <c r="AR926" s="2" t="s">
        <v>168</v>
      </c>
      <c r="BE926" s="23" t="str">
        <f t="shared" si="151"/>
        <v>EMF nein</v>
      </c>
      <c r="BF926" s="23" t="str">
        <f t="shared" si="152"/>
        <v/>
      </c>
      <c r="BG926" s="23" t="str">
        <f t="shared" si="153"/>
        <v/>
      </c>
      <c r="BH926" s="23">
        <f t="shared" si="154"/>
        <v>0</v>
      </c>
      <c r="BP926" s="3">
        <v>1</v>
      </c>
      <c r="BQ926" s="2" t="s">
        <v>4135</v>
      </c>
    </row>
    <row r="927" spans="1:69" ht="16.149999999999999" customHeight="1" x14ac:dyDescent="0.25">
      <c r="A927" s="16">
        <v>926</v>
      </c>
      <c r="B927" s="17" t="s">
        <v>135</v>
      </c>
      <c r="C927" s="48" t="s">
        <v>4136</v>
      </c>
      <c r="D927" s="2" t="s">
        <v>124</v>
      </c>
      <c r="E927" s="48" t="s">
        <v>4137</v>
      </c>
      <c r="F927" s="67">
        <v>42917</v>
      </c>
      <c r="G927" s="3">
        <f t="shared" si="143"/>
        <v>7</v>
      </c>
      <c r="H927" s="3">
        <f t="shared" si="144"/>
        <v>2017</v>
      </c>
      <c r="I927" s="19">
        <v>0.67361111111111105</v>
      </c>
      <c r="J927" s="20">
        <f t="shared" si="142"/>
        <v>16</v>
      </c>
      <c r="K927" s="5" t="str">
        <f t="shared" si="150"/>
        <v>ja</v>
      </c>
      <c r="M927" s="6" t="s">
        <v>139</v>
      </c>
      <c r="O927" s="2" t="s">
        <v>140</v>
      </c>
      <c r="P927" s="17" t="s">
        <v>4138</v>
      </c>
      <c r="R927" s="6" t="s">
        <v>77</v>
      </c>
      <c r="T927" s="22"/>
      <c r="U927" s="2" t="s">
        <v>74</v>
      </c>
      <c r="X927" s="2">
        <v>50</v>
      </c>
      <c r="Y927" s="2" t="s">
        <v>83</v>
      </c>
      <c r="Z927" s="2" t="s">
        <v>84</v>
      </c>
      <c r="AA927" s="2">
        <v>50</v>
      </c>
      <c r="AB927" s="2" t="s">
        <v>81</v>
      </c>
      <c r="AC927" s="2" t="s">
        <v>84</v>
      </c>
      <c r="AJ927" s="2">
        <v>60</v>
      </c>
      <c r="AK927" s="2" t="s">
        <v>94</v>
      </c>
      <c r="AL927" s="2" t="s">
        <v>84</v>
      </c>
      <c r="AP927" s="2">
        <v>60</v>
      </c>
      <c r="AQ927" s="2" t="s">
        <v>94</v>
      </c>
      <c r="AR927" s="2" t="s">
        <v>84</v>
      </c>
      <c r="AV927" s="2">
        <v>70</v>
      </c>
      <c r="AW927" s="2" t="s">
        <v>94</v>
      </c>
      <c r="AX927" s="2" t="s">
        <v>84</v>
      </c>
      <c r="AY927" s="2">
        <v>103</v>
      </c>
      <c r="AZ927" s="2" t="s">
        <v>94</v>
      </c>
      <c r="BA927" s="2" t="s">
        <v>84</v>
      </c>
      <c r="BE927" s="23" t="str">
        <f t="shared" si="151"/>
        <v>EMF nein</v>
      </c>
      <c r="BF927" s="23" t="str">
        <f t="shared" si="152"/>
        <v/>
      </c>
      <c r="BG927" s="23" t="str">
        <f t="shared" si="153"/>
        <v/>
      </c>
      <c r="BH927" s="23">
        <f t="shared" si="154"/>
        <v>0</v>
      </c>
      <c r="BO927" s="2" t="s">
        <v>4139</v>
      </c>
      <c r="BP927" s="3">
        <v>1</v>
      </c>
      <c r="BQ927" s="2" t="s">
        <v>4140</v>
      </c>
    </row>
    <row r="928" spans="1:69" ht="16.149999999999999" customHeight="1" x14ac:dyDescent="0.25">
      <c r="A928" s="16">
        <v>927</v>
      </c>
      <c r="B928" s="17" t="s">
        <v>135</v>
      </c>
      <c r="C928" s="48" t="s">
        <v>1956</v>
      </c>
      <c r="D928" s="2" t="s">
        <v>137</v>
      </c>
      <c r="E928" s="48" t="s">
        <v>166</v>
      </c>
      <c r="F928" s="67">
        <v>42919</v>
      </c>
      <c r="G928" s="3">
        <f t="shared" si="143"/>
        <v>7</v>
      </c>
      <c r="H928" s="3">
        <f t="shared" si="144"/>
        <v>2017</v>
      </c>
      <c r="I928" s="19">
        <v>0.54166666666666696</v>
      </c>
      <c r="J928" s="20">
        <f t="shared" si="142"/>
        <v>13</v>
      </c>
      <c r="K928" s="5" t="str">
        <f t="shared" si="150"/>
        <v>ja</v>
      </c>
      <c r="L928" s="5" t="s">
        <v>91</v>
      </c>
      <c r="M928" s="6" t="s">
        <v>139</v>
      </c>
      <c r="N928" s="5">
        <v>33</v>
      </c>
      <c r="O928" s="2" t="s">
        <v>140</v>
      </c>
      <c r="P928" s="17" t="s">
        <v>4141</v>
      </c>
      <c r="R928" s="6" t="s">
        <v>77</v>
      </c>
      <c r="T928" s="22"/>
      <c r="U928" s="2" t="s">
        <v>139</v>
      </c>
      <c r="V928" s="2" t="s">
        <v>80</v>
      </c>
      <c r="X928" s="2">
        <v>353</v>
      </c>
      <c r="Y928" s="2" t="s">
        <v>81</v>
      </c>
      <c r="Z928" s="2" t="s">
        <v>84</v>
      </c>
      <c r="AA928" s="2">
        <v>353</v>
      </c>
      <c r="AB928" s="2" t="s">
        <v>81</v>
      </c>
      <c r="AC928" s="2" t="s">
        <v>84</v>
      </c>
      <c r="AD928" s="2">
        <v>353</v>
      </c>
      <c r="AE928" s="2" t="s">
        <v>81</v>
      </c>
      <c r="AF928" s="2" t="s">
        <v>84</v>
      </c>
      <c r="BE928" s="23" t="str">
        <f t="shared" si="151"/>
        <v>EMF ja</v>
      </c>
      <c r="BF928" s="23">
        <f t="shared" si="152"/>
        <v>8</v>
      </c>
      <c r="BG928" s="23" t="str">
        <f t="shared" si="153"/>
        <v>&lt;100m</v>
      </c>
      <c r="BH928" s="23">
        <f t="shared" si="154"/>
        <v>3</v>
      </c>
      <c r="BI928" s="2" t="s">
        <v>162</v>
      </c>
      <c r="BJ928" s="2">
        <v>700</v>
      </c>
      <c r="BK928" s="2" t="s">
        <v>110</v>
      </c>
      <c r="BL928" s="2">
        <v>8</v>
      </c>
      <c r="BM928" s="2" t="s">
        <v>162</v>
      </c>
      <c r="BN928" s="2">
        <v>60</v>
      </c>
      <c r="BO928" s="2" t="s">
        <v>4142</v>
      </c>
      <c r="BP928" s="3">
        <v>1</v>
      </c>
      <c r="BQ928" s="2" t="s">
        <v>4143</v>
      </c>
    </row>
    <row r="929" spans="1:69" ht="16.149999999999999" customHeight="1" x14ac:dyDescent="0.25">
      <c r="A929" s="16">
        <v>928</v>
      </c>
      <c r="B929" s="17" t="s">
        <v>211</v>
      </c>
      <c r="C929" s="48" t="s">
        <v>390</v>
      </c>
      <c r="D929" s="2" t="s">
        <v>151</v>
      </c>
      <c r="E929" s="48" t="s">
        <v>4144</v>
      </c>
      <c r="F929" s="67">
        <v>43114</v>
      </c>
      <c r="G929" s="3">
        <f t="shared" si="143"/>
        <v>1</v>
      </c>
      <c r="H929" s="3">
        <f t="shared" si="144"/>
        <v>2018</v>
      </c>
      <c r="I929" s="19">
        <v>0.625</v>
      </c>
      <c r="J929" s="20">
        <f t="shared" si="142"/>
        <v>15</v>
      </c>
      <c r="K929" s="5" t="str">
        <f t="shared" si="150"/>
        <v>ja</v>
      </c>
      <c r="L929" s="5" t="s">
        <v>91</v>
      </c>
      <c r="M929" s="6" t="s">
        <v>74</v>
      </c>
      <c r="N929" s="5">
        <v>67</v>
      </c>
      <c r="O929" s="17" t="s">
        <v>75</v>
      </c>
      <c r="P929" s="17" t="s">
        <v>4145</v>
      </c>
      <c r="R929" s="6" t="s">
        <v>77</v>
      </c>
      <c r="T929" s="22"/>
      <c r="U929" s="2" t="s">
        <v>115</v>
      </c>
      <c r="V929" s="2" t="s">
        <v>80</v>
      </c>
      <c r="X929" s="2">
        <v>355</v>
      </c>
      <c r="Y929" s="2" t="s">
        <v>83</v>
      </c>
      <c r="Z929" s="2" t="s">
        <v>84</v>
      </c>
      <c r="AA929" s="2">
        <v>355</v>
      </c>
      <c r="AB929" s="2" t="s">
        <v>83</v>
      </c>
      <c r="AC929" s="2" t="s">
        <v>84</v>
      </c>
      <c r="AD929" s="2">
        <v>355</v>
      </c>
      <c r="AE929" s="2" t="s">
        <v>83</v>
      </c>
      <c r="AF929" s="2" t="s">
        <v>84</v>
      </c>
      <c r="BE929" s="23" t="str">
        <f t="shared" si="151"/>
        <v>EMF nein</v>
      </c>
      <c r="BF929" s="23" t="str">
        <f t="shared" si="152"/>
        <v/>
      </c>
      <c r="BG929" s="23" t="str">
        <f t="shared" si="153"/>
        <v/>
      </c>
      <c r="BH929" s="23">
        <f t="shared" si="154"/>
        <v>0</v>
      </c>
      <c r="BP929" s="3">
        <v>1</v>
      </c>
      <c r="BQ929" s="2" t="s">
        <v>4146</v>
      </c>
    </row>
    <row r="930" spans="1:69" ht="16.149999999999999" customHeight="1" x14ac:dyDescent="0.25">
      <c r="A930" s="16">
        <v>929</v>
      </c>
      <c r="B930" s="17" t="s">
        <v>135</v>
      </c>
      <c r="C930" s="48" t="s">
        <v>4147</v>
      </c>
      <c r="D930" s="2" t="s">
        <v>158</v>
      </c>
      <c r="E930" s="48" t="s">
        <v>4148</v>
      </c>
      <c r="F930" s="67">
        <v>42922</v>
      </c>
      <c r="G930" s="3">
        <f t="shared" si="143"/>
        <v>7</v>
      </c>
      <c r="H930" s="3">
        <f t="shared" si="144"/>
        <v>2017</v>
      </c>
      <c r="I930" s="19">
        <v>0.70138888888888895</v>
      </c>
      <c r="J930" s="20">
        <f t="shared" ref="J930:J993" si="155">IF(I930&lt;&gt;"",HOUR(I930),"")</f>
        <v>16</v>
      </c>
      <c r="K930" s="5" t="str">
        <f t="shared" si="150"/>
        <v>ja</v>
      </c>
      <c r="L930" s="5" t="s">
        <v>91</v>
      </c>
      <c r="M930" s="6" t="s">
        <v>139</v>
      </c>
      <c r="O930" s="17" t="s">
        <v>75</v>
      </c>
      <c r="P930" s="17" t="s">
        <v>4149</v>
      </c>
      <c r="R930" s="6" t="s">
        <v>77</v>
      </c>
      <c r="T930" s="22"/>
      <c r="U930" s="2" t="s">
        <v>115</v>
      </c>
      <c r="V930" s="2" t="s">
        <v>202</v>
      </c>
      <c r="X930" s="2">
        <v>292</v>
      </c>
      <c r="Y930" s="2" t="s">
        <v>83</v>
      </c>
      <c r="Z930" s="2" t="s">
        <v>84</v>
      </c>
      <c r="AA930" s="2">
        <v>292</v>
      </c>
      <c r="AB930" s="2" t="s">
        <v>81</v>
      </c>
      <c r="AC930" s="2" t="s">
        <v>84</v>
      </c>
      <c r="AD930" s="2">
        <v>292</v>
      </c>
      <c r="AE930" s="2" t="s">
        <v>83</v>
      </c>
      <c r="AF930" s="2" t="s">
        <v>84</v>
      </c>
      <c r="AJ930" s="2">
        <v>145</v>
      </c>
      <c r="AK930" s="2" t="s">
        <v>83</v>
      </c>
      <c r="AL930" s="2" t="s">
        <v>161</v>
      </c>
      <c r="AP930" s="2">
        <v>145</v>
      </c>
      <c r="AQ930" s="2" t="s">
        <v>83</v>
      </c>
      <c r="AR930" s="2" t="s">
        <v>161</v>
      </c>
      <c r="BE930" s="23" t="str">
        <f t="shared" si="151"/>
        <v>EMF ja</v>
      </c>
      <c r="BF930" s="23">
        <f t="shared" si="152"/>
        <v>15</v>
      </c>
      <c r="BG930" s="23" t="str">
        <f t="shared" si="153"/>
        <v>&lt;100m</v>
      </c>
      <c r="BH930" s="23">
        <f t="shared" si="154"/>
        <v>1</v>
      </c>
      <c r="BM930" s="2" t="s">
        <v>162</v>
      </c>
      <c r="BN930" s="2">
        <v>15</v>
      </c>
      <c r="BO930" s="2" t="s">
        <v>4150</v>
      </c>
      <c r="BP930" s="3">
        <v>1</v>
      </c>
      <c r="BQ930" s="2" t="s">
        <v>4151</v>
      </c>
    </row>
    <row r="931" spans="1:69" ht="16.149999999999999" customHeight="1" x14ac:dyDescent="0.25">
      <c r="A931" s="16">
        <v>930</v>
      </c>
      <c r="B931" s="17" t="s">
        <v>135</v>
      </c>
      <c r="C931" s="48" t="s">
        <v>165</v>
      </c>
      <c r="D931" s="2" t="s">
        <v>158</v>
      </c>
      <c r="E931" s="48" t="s">
        <v>4152</v>
      </c>
      <c r="F931" s="67">
        <v>42923</v>
      </c>
      <c r="G931" s="3">
        <f t="shared" si="143"/>
        <v>7</v>
      </c>
      <c r="H931" s="3">
        <f t="shared" si="144"/>
        <v>2017</v>
      </c>
      <c r="I931" s="19">
        <v>0.42708333333333298</v>
      </c>
      <c r="J931" s="20">
        <f t="shared" si="155"/>
        <v>10</v>
      </c>
      <c r="K931" s="5" t="str">
        <f t="shared" si="150"/>
        <v>ja</v>
      </c>
      <c r="L931" s="5" t="s">
        <v>91</v>
      </c>
      <c r="M931" s="6" t="s">
        <v>139</v>
      </c>
      <c r="O931" s="17" t="s">
        <v>75</v>
      </c>
      <c r="P931" s="17" t="s">
        <v>4153</v>
      </c>
      <c r="R931" s="6" t="s">
        <v>77</v>
      </c>
      <c r="T931" s="22"/>
      <c r="U931" s="2" t="s">
        <v>74</v>
      </c>
      <c r="X931" s="2">
        <v>130</v>
      </c>
      <c r="Y931" s="2" t="s">
        <v>81</v>
      </c>
      <c r="Z931" s="2" t="s">
        <v>161</v>
      </c>
      <c r="AA931" s="2">
        <v>130</v>
      </c>
      <c r="AB931" s="2" t="s">
        <v>81</v>
      </c>
      <c r="AC931" s="2" t="s">
        <v>161</v>
      </c>
      <c r="AD931" s="2">
        <v>130</v>
      </c>
      <c r="AE931" s="2" t="s">
        <v>81</v>
      </c>
      <c r="AF931" s="2" t="s">
        <v>161</v>
      </c>
      <c r="AJ931" s="2">
        <v>270</v>
      </c>
      <c r="AK931" s="2" t="s">
        <v>81</v>
      </c>
      <c r="AL931" s="2" t="s">
        <v>82</v>
      </c>
      <c r="AM931" s="2">
        <v>270</v>
      </c>
      <c r="AN931" s="2" t="s">
        <v>81</v>
      </c>
      <c r="AO931" s="2" t="s">
        <v>82</v>
      </c>
      <c r="AP931" s="2">
        <v>270</v>
      </c>
      <c r="AQ931" s="2" t="s">
        <v>83</v>
      </c>
      <c r="AR931" s="2" t="s">
        <v>82</v>
      </c>
      <c r="BE931" s="23" t="str">
        <f t="shared" si="151"/>
        <v>EMF nein</v>
      </c>
      <c r="BF931" s="23" t="str">
        <f t="shared" si="152"/>
        <v/>
      </c>
      <c r="BG931" s="23" t="str">
        <f t="shared" si="153"/>
        <v/>
      </c>
      <c r="BH931" s="23">
        <f t="shared" si="154"/>
        <v>0</v>
      </c>
      <c r="BO931" s="2" t="s">
        <v>4154</v>
      </c>
      <c r="BP931" s="3">
        <v>1</v>
      </c>
      <c r="BQ931" s="2" t="s">
        <v>4155</v>
      </c>
    </row>
    <row r="932" spans="1:69" ht="16.149999999999999" customHeight="1" x14ac:dyDescent="0.25">
      <c r="A932" s="16">
        <v>931</v>
      </c>
      <c r="B932" s="17" t="s">
        <v>135</v>
      </c>
      <c r="C932" s="48" t="s">
        <v>323</v>
      </c>
      <c r="D932" s="2" t="s">
        <v>124</v>
      </c>
      <c r="E932" s="48" t="s">
        <v>4156</v>
      </c>
      <c r="F932" s="67">
        <v>42927</v>
      </c>
      <c r="G932" s="3">
        <f t="shared" si="143"/>
        <v>7</v>
      </c>
      <c r="H932" s="3">
        <f t="shared" si="144"/>
        <v>2017</v>
      </c>
      <c r="I932" s="19">
        <v>0.75347222222222199</v>
      </c>
      <c r="J932" s="20">
        <f t="shared" si="155"/>
        <v>18</v>
      </c>
      <c r="K932" s="5" t="str">
        <f t="shared" si="150"/>
        <v>ja</v>
      </c>
      <c r="L932" s="5" t="s">
        <v>91</v>
      </c>
      <c r="M932" s="6" t="s">
        <v>139</v>
      </c>
      <c r="N932" s="5">
        <v>21</v>
      </c>
      <c r="O932" s="17" t="s">
        <v>75</v>
      </c>
      <c r="P932" s="17" t="s">
        <v>4157</v>
      </c>
      <c r="R932" s="6" t="s">
        <v>335</v>
      </c>
      <c r="T932" s="22"/>
      <c r="U932" s="2" t="s">
        <v>74</v>
      </c>
      <c r="X932" s="2">
        <v>321</v>
      </c>
      <c r="Y932" s="2" t="s">
        <v>81</v>
      </c>
      <c r="Z932" s="2" t="s">
        <v>84</v>
      </c>
      <c r="AD932" s="2">
        <v>321</v>
      </c>
      <c r="AE932" s="2" t="s">
        <v>83</v>
      </c>
      <c r="AF932" s="2" t="s">
        <v>84</v>
      </c>
      <c r="BE932" s="23" t="str">
        <f t="shared" si="151"/>
        <v>EMF nein</v>
      </c>
      <c r="BF932" s="23" t="str">
        <f t="shared" si="152"/>
        <v/>
      </c>
      <c r="BG932" s="23" t="str">
        <f t="shared" si="153"/>
        <v/>
      </c>
      <c r="BH932" s="23">
        <f t="shared" si="154"/>
        <v>0</v>
      </c>
      <c r="BO932" s="2" t="s">
        <v>4158</v>
      </c>
      <c r="BP932" s="3">
        <v>1</v>
      </c>
      <c r="BQ932" s="2" t="s">
        <v>4159</v>
      </c>
    </row>
    <row r="933" spans="1:69" ht="16.149999999999999" customHeight="1" x14ac:dyDescent="0.25">
      <c r="A933" s="16">
        <v>932</v>
      </c>
      <c r="B933" s="17" t="s">
        <v>135</v>
      </c>
      <c r="C933" s="48" t="s">
        <v>3561</v>
      </c>
      <c r="D933" s="2" t="s">
        <v>137</v>
      </c>
      <c r="E933" s="48" t="s">
        <v>3562</v>
      </c>
      <c r="F933" s="67">
        <v>42942</v>
      </c>
      <c r="G933" s="3">
        <f t="shared" si="143"/>
        <v>7</v>
      </c>
      <c r="H933" s="3">
        <f t="shared" si="144"/>
        <v>2017</v>
      </c>
      <c r="I933" s="19">
        <v>0.3125</v>
      </c>
      <c r="J933" s="20">
        <f t="shared" si="155"/>
        <v>7</v>
      </c>
      <c r="K933" s="5" t="str">
        <f t="shared" si="150"/>
        <v>ja</v>
      </c>
      <c r="L933" s="5" t="s">
        <v>91</v>
      </c>
      <c r="M933" s="6" t="s">
        <v>139</v>
      </c>
      <c r="O933" s="17" t="s">
        <v>126</v>
      </c>
      <c r="P933" s="17" t="s">
        <v>4160</v>
      </c>
      <c r="R933" s="6" t="s">
        <v>77</v>
      </c>
      <c r="T933" s="22"/>
      <c r="X933" s="2">
        <v>45</v>
      </c>
      <c r="Y933" s="2" t="s">
        <v>94</v>
      </c>
      <c r="Z933" s="2" t="s">
        <v>82</v>
      </c>
      <c r="AM933" s="2">
        <v>170</v>
      </c>
      <c r="AN933" s="2" t="s">
        <v>83</v>
      </c>
      <c r="AO933" s="2" t="s">
        <v>168</v>
      </c>
      <c r="BE933" s="23" t="str">
        <f t="shared" si="151"/>
        <v>EMF nein</v>
      </c>
      <c r="BF933" s="23" t="str">
        <f t="shared" si="152"/>
        <v/>
      </c>
      <c r="BG933" s="23" t="str">
        <f t="shared" si="153"/>
        <v/>
      </c>
      <c r="BH933" s="23">
        <f t="shared" si="154"/>
        <v>0</v>
      </c>
      <c r="BO933" s="2" t="s">
        <v>4161</v>
      </c>
      <c r="BP933" s="3">
        <v>1</v>
      </c>
      <c r="BQ933" s="2" t="s">
        <v>4162</v>
      </c>
    </row>
    <row r="934" spans="1:69" ht="16.149999999999999" customHeight="1" x14ac:dyDescent="0.25">
      <c r="A934" s="16">
        <v>933</v>
      </c>
      <c r="B934" s="17" t="s">
        <v>87</v>
      </c>
      <c r="C934" s="48" t="s">
        <v>3247</v>
      </c>
      <c r="D934" s="2" t="s">
        <v>364</v>
      </c>
      <c r="E934" s="48"/>
      <c r="F934" s="67">
        <v>43136</v>
      </c>
      <c r="G934" s="3">
        <f t="shared" si="143"/>
        <v>2</v>
      </c>
      <c r="H934" s="3">
        <f t="shared" si="144"/>
        <v>2018</v>
      </c>
      <c r="I934" s="19">
        <v>0.90625</v>
      </c>
      <c r="J934" s="20">
        <f t="shared" si="155"/>
        <v>21</v>
      </c>
      <c r="K934" s="5" t="str">
        <f t="shared" si="150"/>
        <v>ja</v>
      </c>
      <c r="L934" s="5" t="s">
        <v>91</v>
      </c>
      <c r="M934" s="6" t="s">
        <v>74</v>
      </c>
      <c r="N934" s="5">
        <v>70</v>
      </c>
      <c r="O934" s="17" t="s">
        <v>75</v>
      </c>
      <c r="P934" s="17" t="s">
        <v>4163</v>
      </c>
      <c r="R934" s="6" t="s">
        <v>77</v>
      </c>
      <c r="T934" s="22"/>
      <c r="BE934" s="23" t="str">
        <f t="shared" si="151"/>
        <v>EMF nein</v>
      </c>
      <c r="BF934" s="23" t="str">
        <f t="shared" si="152"/>
        <v/>
      </c>
      <c r="BG934" s="23" t="str">
        <f t="shared" si="153"/>
        <v/>
      </c>
      <c r="BH934" s="23">
        <f t="shared" si="154"/>
        <v>0</v>
      </c>
      <c r="BO934" s="2" t="s">
        <v>4164</v>
      </c>
      <c r="BP934" s="3">
        <v>1</v>
      </c>
      <c r="BQ934" s="2" t="s">
        <v>4165</v>
      </c>
    </row>
    <row r="935" spans="1:69" ht="16.149999999999999" customHeight="1" x14ac:dyDescent="0.25">
      <c r="A935" s="16">
        <v>934</v>
      </c>
      <c r="B935" s="17" t="s">
        <v>135</v>
      </c>
      <c r="C935" s="48" t="s">
        <v>3051</v>
      </c>
      <c r="D935" s="2" t="s">
        <v>124</v>
      </c>
      <c r="E935" s="48" t="s">
        <v>3492</v>
      </c>
      <c r="F935" s="67">
        <v>42359</v>
      </c>
      <c r="G935" s="3">
        <f t="shared" si="143"/>
        <v>12</v>
      </c>
      <c r="H935" s="3">
        <f t="shared" si="144"/>
        <v>2015</v>
      </c>
      <c r="I935" s="19">
        <v>0.39583333333333298</v>
      </c>
      <c r="J935" s="20">
        <f t="shared" si="155"/>
        <v>9</v>
      </c>
      <c r="K935" s="5" t="str">
        <f t="shared" si="150"/>
        <v>ja</v>
      </c>
      <c r="L935" s="5" t="s">
        <v>91</v>
      </c>
      <c r="M935" s="6" t="s">
        <v>139</v>
      </c>
      <c r="N935" s="5">
        <v>45</v>
      </c>
      <c r="O935" s="17" t="s">
        <v>75</v>
      </c>
      <c r="P935" s="17" t="s">
        <v>4166</v>
      </c>
      <c r="R935" s="6" t="s">
        <v>77</v>
      </c>
      <c r="T935" s="22"/>
      <c r="U935" s="2" t="s">
        <v>4057</v>
      </c>
      <c r="V935" s="2" t="s">
        <v>202</v>
      </c>
      <c r="X935" s="2">
        <v>50</v>
      </c>
      <c r="AM935" s="2">
        <v>135</v>
      </c>
      <c r="AN935" s="2" t="s">
        <v>94</v>
      </c>
      <c r="AO935" s="2" t="s">
        <v>161</v>
      </c>
      <c r="BE935" s="23" t="str">
        <f t="shared" si="151"/>
        <v>EMF nein</v>
      </c>
      <c r="BF935" s="23" t="str">
        <f t="shared" si="152"/>
        <v/>
      </c>
      <c r="BG935" s="23" t="str">
        <f t="shared" si="153"/>
        <v/>
      </c>
      <c r="BH935" s="23">
        <f t="shared" si="154"/>
        <v>0</v>
      </c>
      <c r="BO935" s="2" t="s">
        <v>4167</v>
      </c>
      <c r="BP935" s="3">
        <v>1</v>
      </c>
      <c r="BQ935" s="2" t="s">
        <v>4168</v>
      </c>
    </row>
    <row r="936" spans="1:69" ht="16.149999999999999" customHeight="1" x14ac:dyDescent="0.25">
      <c r="A936" s="16">
        <v>935</v>
      </c>
      <c r="B936" s="17" t="s">
        <v>135</v>
      </c>
      <c r="C936" s="48" t="s">
        <v>793</v>
      </c>
      <c r="D936" s="2" t="s">
        <v>158</v>
      </c>
      <c r="E936" s="48" t="s">
        <v>4169</v>
      </c>
      <c r="F936" s="67">
        <v>42933</v>
      </c>
      <c r="G936" s="3">
        <f t="shared" si="143"/>
        <v>7</v>
      </c>
      <c r="H936" s="3">
        <f t="shared" si="144"/>
        <v>2017</v>
      </c>
      <c r="I936" s="19">
        <v>0.37847222222222199</v>
      </c>
      <c r="J936" s="20">
        <f t="shared" si="155"/>
        <v>9</v>
      </c>
      <c r="K936" s="5" t="str">
        <f t="shared" si="150"/>
        <v>ja</v>
      </c>
      <c r="L936" s="5" t="s">
        <v>91</v>
      </c>
      <c r="M936" s="6" t="s">
        <v>139</v>
      </c>
      <c r="O936" s="17" t="s">
        <v>75</v>
      </c>
      <c r="P936" s="17" t="s">
        <v>4170</v>
      </c>
      <c r="R936" s="6" t="s">
        <v>77</v>
      </c>
      <c r="T936" s="22"/>
      <c r="U936" s="2" t="s">
        <v>115</v>
      </c>
      <c r="V936" s="2" t="s">
        <v>80</v>
      </c>
      <c r="X936" s="2">
        <v>180</v>
      </c>
      <c r="Y936" s="2" t="s">
        <v>81</v>
      </c>
      <c r="Z936" s="2" t="s">
        <v>84</v>
      </c>
      <c r="AD936" s="2">
        <v>180</v>
      </c>
      <c r="AE936" s="2" t="s">
        <v>81</v>
      </c>
      <c r="AF936" s="2" t="s">
        <v>84</v>
      </c>
      <c r="BE936" s="23" t="str">
        <f t="shared" si="151"/>
        <v>EMF nein</v>
      </c>
      <c r="BF936" s="23" t="str">
        <f t="shared" si="152"/>
        <v/>
      </c>
      <c r="BG936" s="23" t="str">
        <f t="shared" si="153"/>
        <v/>
      </c>
      <c r="BH936" s="23">
        <f t="shared" si="154"/>
        <v>0</v>
      </c>
      <c r="BO936" s="2" t="s">
        <v>4171</v>
      </c>
      <c r="BP936" s="3">
        <v>1</v>
      </c>
      <c r="BQ936" s="2" t="s">
        <v>4172</v>
      </c>
    </row>
    <row r="937" spans="1:69" ht="16.149999999999999" customHeight="1" x14ac:dyDescent="0.25">
      <c r="A937" s="16">
        <v>936</v>
      </c>
      <c r="B937" s="17" t="s">
        <v>87</v>
      </c>
      <c r="C937" s="48" t="s">
        <v>2476</v>
      </c>
      <c r="D937" s="2" t="s">
        <v>124</v>
      </c>
      <c r="E937" s="48" t="s">
        <v>4173</v>
      </c>
      <c r="F937" s="67">
        <v>43113</v>
      </c>
      <c r="G937" s="3">
        <f t="shared" ref="G937:G1000" si="156">IF(F937&lt;&gt;"",MONTH(F937),"")</f>
        <v>1</v>
      </c>
      <c r="H937" s="3">
        <f t="shared" si="144"/>
        <v>2018</v>
      </c>
      <c r="I937" s="19">
        <v>0.5625</v>
      </c>
      <c r="J937" s="20">
        <f t="shared" si="155"/>
        <v>13</v>
      </c>
      <c r="K937" s="5" t="str">
        <f t="shared" si="150"/>
        <v>ja</v>
      </c>
      <c r="L937" s="5" t="s">
        <v>91</v>
      </c>
      <c r="M937" s="6" t="s">
        <v>74</v>
      </c>
      <c r="N937" s="5">
        <v>80</v>
      </c>
      <c r="O937" s="17" t="s">
        <v>75</v>
      </c>
      <c r="P937" s="17" t="s">
        <v>4174</v>
      </c>
      <c r="R937" s="6" t="s">
        <v>77</v>
      </c>
      <c r="T937" s="22"/>
      <c r="X937" s="2">
        <v>140</v>
      </c>
      <c r="Z937" s="2" t="s">
        <v>168</v>
      </c>
      <c r="BE937" s="23" t="str">
        <f t="shared" si="151"/>
        <v>EMF nein</v>
      </c>
      <c r="BF937" s="23" t="str">
        <f t="shared" si="152"/>
        <v/>
      </c>
      <c r="BG937" s="23" t="str">
        <f t="shared" si="153"/>
        <v/>
      </c>
      <c r="BH937" s="23">
        <f t="shared" si="154"/>
        <v>0</v>
      </c>
      <c r="BO937" s="2" t="s">
        <v>4175</v>
      </c>
      <c r="BP937" s="3">
        <v>1</v>
      </c>
      <c r="BQ937" s="2" t="s">
        <v>4176</v>
      </c>
    </row>
    <row r="938" spans="1:69" ht="16.149999999999999" customHeight="1" x14ac:dyDescent="0.25">
      <c r="A938" s="16">
        <v>937</v>
      </c>
      <c r="B938" s="17" t="s">
        <v>135</v>
      </c>
      <c r="C938" s="48" t="s">
        <v>1851</v>
      </c>
      <c r="D938" s="2" t="s">
        <v>89</v>
      </c>
      <c r="E938" s="48" t="s">
        <v>4177</v>
      </c>
      <c r="F938" s="67">
        <v>42060</v>
      </c>
      <c r="G938" s="3">
        <f t="shared" si="156"/>
        <v>2</v>
      </c>
      <c r="H938" s="3">
        <f t="shared" si="144"/>
        <v>2015</v>
      </c>
      <c r="I938" s="19">
        <v>0.34375</v>
      </c>
      <c r="J938" s="20">
        <f t="shared" si="155"/>
        <v>8</v>
      </c>
      <c r="K938" s="5" t="str">
        <f t="shared" si="150"/>
        <v>ja</v>
      </c>
      <c r="L938" s="5" t="s">
        <v>91</v>
      </c>
      <c r="M938" s="6" t="s">
        <v>139</v>
      </c>
      <c r="N938" s="5">
        <v>23</v>
      </c>
      <c r="O938" s="17" t="s">
        <v>75</v>
      </c>
      <c r="P938" s="17" t="s">
        <v>1877</v>
      </c>
      <c r="R938" s="6" t="s">
        <v>77</v>
      </c>
      <c r="T938" s="22"/>
      <c r="U938" s="2" t="s">
        <v>208</v>
      </c>
      <c r="V938" s="2" t="s">
        <v>202</v>
      </c>
      <c r="X938" s="2">
        <v>65</v>
      </c>
      <c r="Y938" s="2" t="s">
        <v>81</v>
      </c>
      <c r="Z938" s="2" t="s">
        <v>84</v>
      </c>
      <c r="AA938" s="2">
        <v>65</v>
      </c>
      <c r="AB938" s="2" t="s">
        <v>94</v>
      </c>
      <c r="AC938" s="2" t="s">
        <v>84</v>
      </c>
      <c r="BE938" s="23" t="str">
        <f t="shared" si="151"/>
        <v>EMF nein</v>
      </c>
      <c r="BF938" s="23" t="str">
        <f t="shared" si="152"/>
        <v/>
      </c>
      <c r="BG938" s="23" t="str">
        <f t="shared" si="153"/>
        <v/>
      </c>
      <c r="BH938" s="23">
        <f t="shared" si="154"/>
        <v>0</v>
      </c>
      <c r="BP938" s="3">
        <v>1</v>
      </c>
      <c r="BQ938" s="2" t="s">
        <v>4178</v>
      </c>
    </row>
    <row r="939" spans="1:69" ht="16.149999999999999" customHeight="1" x14ac:dyDescent="0.25">
      <c r="A939" s="16">
        <v>938</v>
      </c>
      <c r="B939" s="17" t="s">
        <v>135</v>
      </c>
      <c r="C939" s="402" t="s">
        <v>4179</v>
      </c>
      <c r="D939" s="2" t="s">
        <v>172</v>
      </c>
      <c r="E939" s="48" t="s">
        <v>4180</v>
      </c>
      <c r="F939" s="67">
        <v>42478</v>
      </c>
      <c r="G939" s="3">
        <f t="shared" si="156"/>
        <v>4</v>
      </c>
      <c r="H939" s="3">
        <f t="shared" si="144"/>
        <v>2016</v>
      </c>
      <c r="I939" s="19">
        <v>0.64930555555555602</v>
      </c>
      <c r="J939" s="20">
        <f t="shared" si="155"/>
        <v>15</v>
      </c>
      <c r="K939" s="5" t="str">
        <f t="shared" si="150"/>
        <v>ja</v>
      </c>
      <c r="L939" s="5" t="s">
        <v>91</v>
      </c>
      <c r="M939" s="6" t="s">
        <v>139</v>
      </c>
      <c r="N939" s="5">
        <v>59</v>
      </c>
      <c r="O939" s="6" t="s">
        <v>101</v>
      </c>
      <c r="P939" s="17" t="s">
        <v>4181</v>
      </c>
      <c r="R939" s="6" t="s">
        <v>77</v>
      </c>
      <c r="T939" s="22"/>
      <c r="X939" s="2" t="s">
        <v>109</v>
      </c>
      <c r="Y939" s="2" t="s">
        <v>109</v>
      </c>
      <c r="Z939" s="2" t="s">
        <v>109</v>
      </c>
      <c r="AA939" s="2" t="s">
        <v>109</v>
      </c>
      <c r="AB939" s="2" t="s">
        <v>109</v>
      </c>
      <c r="AC939" s="2" t="s">
        <v>109</v>
      </c>
      <c r="AD939" s="2" t="s">
        <v>109</v>
      </c>
      <c r="AE939" s="2" t="s">
        <v>109</v>
      </c>
      <c r="AF939" s="2" t="s">
        <v>109</v>
      </c>
      <c r="AJ939" s="2" t="s">
        <v>109</v>
      </c>
      <c r="AK939" s="2" t="s">
        <v>109</v>
      </c>
      <c r="AL939" s="2" t="s">
        <v>109</v>
      </c>
      <c r="BE939" s="23" t="str">
        <f t="shared" si="151"/>
        <v>EMF ja</v>
      </c>
      <c r="BF939" s="23">
        <f t="shared" si="152"/>
        <v>1600</v>
      </c>
      <c r="BG939" s="23" t="str">
        <f t="shared" si="153"/>
        <v>500+m</v>
      </c>
      <c r="BH939" s="23">
        <f t="shared" si="154"/>
        <v>2</v>
      </c>
      <c r="BI939" s="2" t="s">
        <v>109</v>
      </c>
      <c r="BK939" s="2" t="s">
        <v>162</v>
      </c>
      <c r="BL939" s="2">
        <v>1600</v>
      </c>
      <c r="BO939" s="2" t="s">
        <v>4182</v>
      </c>
      <c r="BP939" s="3">
        <v>1</v>
      </c>
      <c r="BQ939" s="2" t="s">
        <v>4183</v>
      </c>
    </row>
    <row r="940" spans="1:69" ht="16.149999999999999" customHeight="1" x14ac:dyDescent="0.25">
      <c r="A940" s="16">
        <v>939</v>
      </c>
      <c r="B940" s="17" t="s">
        <v>135</v>
      </c>
      <c r="C940" s="48" t="s">
        <v>212</v>
      </c>
      <c r="D940" s="2" t="s">
        <v>71</v>
      </c>
      <c r="E940" s="48" t="s">
        <v>4184</v>
      </c>
      <c r="F940" s="67">
        <v>42949</v>
      </c>
      <c r="G940" s="3">
        <f t="shared" si="156"/>
        <v>8</v>
      </c>
      <c r="H940" s="3">
        <f t="shared" si="144"/>
        <v>2017</v>
      </c>
      <c r="I940" s="19">
        <v>0.6875</v>
      </c>
      <c r="J940" s="20">
        <f t="shared" si="155"/>
        <v>16</v>
      </c>
      <c r="K940" s="5" t="str">
        <f t="shared" si="150"/>
        <v>ja</v>
      </c>
      <c r="L940" s="5" t="s">
        <v>91</v>
      </c>
      <c r="M940" s="6" t="s">
        <v>139</v>
      </c>
      <c r="N940" s="5">
        <v>42</v>
      </c>
      <c r="O940" s="2" t="s">
        <v>140</v>
      </c>
      <c r="P940" s="17" t="s">
        <v>4185</v>
      </c>
      <c r="R940" s="6" t="s">
        <v>77</v>
      </c>
      <c r="T940" s="22"/>
      <c r="U940" s="2" t="s">
        <v>74</v>
      </c>
      <c r="X940" s="2">
        <v>201</v>
      </c>
      <c r="Y940" s="2" t="s">
        <v>81</v>
      </c>
      <c r="Z940" s="2" t="s">
        <v>161</v>
      </c>
      <c r="AA940" s="2">
        <v>201</v>
      </c>
      <c r="AB940" s="2" t="s">
        <v>81</v>
      </c>
      <c r="AC940" s="2" t="s">
        <v>161</v>
      </c>
      <c r="AD940" s="2">
        <v>201</v>
      </c>
      <c r="AE940" s="2" t="s">
        <v>81</v>
      </c>
      <c r="AF940" s="2" t="s">
        <v>161</v>
      </c>
      <c r="BE940" s="23" t="str">
        <f t="shared" si="151"/>
        <v>EMF nein</v>
      </c>
      <c r="BF940" s="23" t="str">
        <f t="shared" si="152"/>
        <v/>
      </c>
      <c r="BG940" s="23" t="str">
        <f t="shared" si="153"/>
        <v/>
      </c>
      <c r="BH940" s="23">
        <f t="shared" si="154"/>
        <v>0</v>
      </c>
      <c r="BO940" s="2" t="s">
        <v>4186</v>
      </c>
      <c r="BP940" s="3">
        <v>1</v>
      </c>
      <c r="BQ940" s="2" t="s">
        <v>4187</v>
      </c>
    </row>
    <row r="941" spans="1:69" ht="16.149999999999999" customHeight="1" x14ac:dyDescent="0.25">
      <c r="A941" s="69">
        <v>940</v>
      </c>
      <c r="B941" s="17" t="s">
        <v>135</v>
      </c>
      <c r="C941" s="48" t="s">
        <v>1851</v>
      </c>
      <c r="D941" s="2" t="s">
        <v>89</v>
      </c>
      <c r="E941" s="48" t="s">
        <v>4188</v>
      </c>
      <c r="F941" s="67">
        <v>43115</v>
      </c>
      <c r="G941" s="3">
        <f t="shared" si="156"/>
        <v>1</v>
      </c>
      <c r="H941" s="3">
        <f t="shared" si="144"/>
        <v>2018</v>
      </c>
      <c r="I941" s="19">
        <v>0.82291666666666696</v>
      </c>
      <c r="J941" s="20">
        <f t="shared" si="155"/>
        <v>19</v>
      </c>
      <c r="K941" s="5" t="str">
        <f t="shared" si="150"/>
        <v>ja</v>
      </c>
      <c r="L941" s="5" t="s">
        <v>91</v>
      </c>
      <c r="M941" s="6" t="s">
        <v>354</v>
      </c>
      <c r="O941" s="17" t="s">
        <v>75</v>
      </c>
      <c r="P941" s="17" t="s">
        <v>4189</v>
      </c>
      <c r="R941" s="6" t="s">
        <v>77</v>
      </c>
      <c r="S941" s="2" t="s">
        <v>132</v>
      </c>
      <c r="T941" s="22"/>
      <c r="W941" s="2" t="s">
        <v>4190</v>
      </c>
      <c r="AA941" s="2">
        <v>43</v>
      </c>
      <c r="AB941" s="2" t="s">
        <v>94</v>
      </c>
      <c r="AC941" s="2" t="s">
        <v>82</v>
      </c>
      <c r="AJ941" s="2">
        <v>80</v>
      </c>
      <c r="AK941" s="2" t="s">
        <v>81</v>
      </c>
      <c r="AL941" s="2" t="s">
        <v>82</v>
      </c>
      <c r="AP941" s="2">
        <v>80</v>
      </c>
      <c r="AQ941" s="2" t="s">
        <v>83</v>
      </c>
      <c r="AR941" s="2" t="s">
        <v>82</v>
      </c>
      <c r="BE941" s="23" t="str">
        <f t="shared" si="151"/>
        <v>EMF nein</v>
      </c>
      <c r="BF941" s="23" t="str">
        <f t="shared" si="152"/>
        <v/>
      </c>
      <c r="BG941" s="23" t="str">
        <f t="shared" si="153"/>
        <v/>
      </c>
      <c r="BH941" s="23">
        <f t="shared" si="154"/>
        <v>0</v>
      </c>
      <c r="BO941" s="2" t="s">
        <v>4191</v>
      </c>
      <c r="BP941" s="3">
        <v>1</v>
      </c>
      <c r="BQ941" s="2" t="s">
        <v>4192</v>
      </c>
    </row>
    <row r="942" spans="1:69" ht="16.149999999999999" customHeight="1" x14ac:dyDescent="0.25">
      <c r="A942" s="16">
        <v>941</v>
      </c>
      <c r="B942" s="17" t="s">
        <v>211</v>
      </c>
      <c r="C942" s="48" t="s">
        <v>4193</v>
      </c>
      <c r="D942" s="2" t="s">
        <v>137</v>
      </c>
      <c r="E942" s="48" t="s">
        <v>2784</v>
      </c>
      <c r="F942" s="67">
        <v>43115</v>
      </c>
      <c r="G942" s="3">
        <f t="shared" si="156"/>
        <v>1</v>
      </c>
      <c r="H942" s="3">
        <f t="shared" si="144"/>
        <v>2018</v>
      </c>
      <c r="I942" s="19">
        <v>0.88541666666666696</v>
      </c>
      <c r="J942" s="20">
        <f t="shared" si="155"/>
        <v>21</v>
      </c>
      <c r="K942" s="5" t="str">
        <f t="shared" si="150"/>
        <v>ja</v>
      </c>
      <c r="L942" s="5" t="s">
        <v>91</v>
      </c>
      <c r="M942" s="6" t="s">
        <v>74</v>
      </c>
      <c r="N942" s="5">
        <v>49</v>
      </c>
      <c r="O942" s="2" t="s">
        <v>140</v>
      </c>
      <c r="P942" s="17" t="s">
        <v>4194</v>
      </c>
      <c r="R942" s="6" t="s">
        <v>77</v>
      </c>
      <c r="S942" s="2" t="s">
        <v>132</v>
      </c>
      <c r="T942" s="22"/>
      <c r="U942" s="2" t="s">
        <v>74</v>
      </c>
      <c r="V942" s="2" t="s">
        <v>202</v>
      </c>
      <c r="AA942" s="2">
        <v>108</v>
      </c>
      <c r="AB942" s="2" t="s">
        <v>81</v>
      </c>
      <c r="AC942" s="2" t="s">
        <v>161</v>
      </c>
      <c r="BE942" s="23" t="str">
        <f t="shared" si="151"/>
        <v>EMF ja</v>
      </c>
      <c r="BF942" s="23">
        <f t="shared" si="152"/>
        <v>1730</v>
      </c>
      <c r="BG942" s="23" t="str">
        <f t="shared" si="153"/>
        <v>500+m</v>
      </c>
      <c r="BH942" s="23">
        <f t="shared" si="154"/>
        <v>2</v>
      </c>
      <c r="BK942" s="2" t="s">
        <v>162</v>
      </c>
      <c r="BL942" s="2">
        <v>1730</v>
      </c>
      <c r="BM942" s="2" t="s">
        <v>110</v>
      </c>
      <c r="BO942" s="2" t="s">
        <v>4195</v>
      </c>
      <c r="BP942" s="3">
        <v>1</v>
      </c>
      <c r="BQ942" s="2" t="s">
        <v>4196</v>
      </c>
    </row>
    <row r="943" spans="1:69" ht="16.149999999999999" customHeight="1" x14ac:dyDescent="0.25">
      <c r="A943" s="16">
        <v>942</v>
      </c>
      <c r="B943" s="17" t="s">
        <v>135</v>
      </c>
      <c r="C943" s="48" t="s">
        <v>21877</v>
      </c>
      <c r="D943" s="2" t="s">
        <v>124</v>
      </c>
      <c r="E943" s="48" t="s">
        <v>9381</v>
      </c>
      <c r="F943" s="67">
        <v>42218</v>
      </c>
      <c r="G943" s="3">
        <f t="shared" si="156"/>
        <v>8</v>
      </c>
      <c r="H943" s="3">
        <f t="shared" si="144"/>
        <v>2015</v>
      </c>
      <c r="I943" s="19">
        <v>0.49652777777777801</v>
      </c>
      <c r="J943" s="20">
        <f t="shared" si="155"/>
        <v>11</v>
      </c>
      <c r="K943" s="5" t="str">
        <f t="shared" si="150"/>
        <v>ja</v>
      </c>
      <c r="L943" s="5" t="s">
        <v>91</v>
      </c>
      <c r="M943" s="6" t="s">
        <v>139</v>
      </c>
      <c r="N943" s="5">
        <v>35</v>
      </c>
      <c r="O943" s="17" t="s">
        <v>126</v>
      </c>
      <c r="P943" s="17" t="s">
        <v>4198</v>
      </c>
      <c r="R943" s="6" t="s">
        <v>77</v>
      </c>
      <c r="T943" s="22"/>
      <c r="U943" s="2" t="s">
        <v>74</v>
      </c>
      <c r="BE943" s="23" t="str">
        <f t="shared" si="151"/>
        <v>EMF nein</v>
      </c>
      <c r="BF943" s="23" t="str">
        <f t="shared" si="152"/>
        <v/>
      </c>
      <c r="BG943" s="23" t="str">
        <f t="shared" si="153"/>
        <v/>
      </c>
      <c r="BH943" s="23">
        <f t="shared" si="154"/>
        <v>0</v>
      </c>
      <c r="BO943" s="2" t="s">
        <v>4199</v>
      </c>
      <c r="BP943" s="3">
        <v>1</v>
      </c>
      <c r="BQ943" s="2" t="s">
        <v>4200</v>
      </c>
    </row>
    <row r="944" spans="1:69" ht="16.149999999999999" customHeight="1" x14ac:dyDescent="0.25">
      <c r="A944" s="16">
        <v>943</v>
      </c>
      <c r="B944" s="17" t="s">
        <v>135</v>
      </c>
      <c r="C944" s="48" t="s">
        <v>212</v>
      </c>
      <c r="D944" s="2" t="s">
        <v>71</v>
      </c>
      <c r="E944" s="48" t="s">
        <v>4201</v>
      </c>
      <c r="F944" s="67">
        <v>42774</v>
      </c>
      <c r="G944" s="3">
        <f t="shared" si="156"/>
        <v>2</v>
      </c>
      <c r="H944" s="3">
        <f t="shared" si="144"/>
        <v>2017</v>
      </c>
      <c r="I944" s="19">
        <v>0.70486111111111105</v>
      </c>
      <c r="J944" s="20">
        <f t="shared" si="155"/>
        <v>16</v>
      </c>
      <c r="K944" s="5" t="str">
        <f t="shared" si="150"/>
        <v>ja</v>
      </c>
      <c r="L944" s="5" t="s">
        <v>91</v>
      </c>
      <c r="M944" s="6" t="s">
        <v>139</v>
      </c>
      <c r="N944" s="5">
        <v>59</v>
      </c>
      <c r="O944" s="6" t="s">
        <v>101</v>
      </c>
      <c r="P944" s="17" t="s">
        <v>4202</v>
      </c>
      <c r="R944" s="6" t="s">
        <v>77</v>
      </c>
      <c r="T944" s="22"/>
      <c r="U944" s="2" t="s">
        <v>74</v>
      </c>
      <c r="V944" s="2" t="s">
        <v>80</v>
      </c>
      <c r="W944" s="2" t="s">
        <v>4373</v>
      </c>
      <c r="X944" s="2">
        <v>20</v>
      </c>
      <c r="Y944" s="2" t="s">
        <v>94</v>
      </c>
      <c r="Z944" s="2" t="s">
        <v>84</v>
      </c>
      <c r="AD944" s="2">
        <v>20</v>
      </c>
      <c r="AE944" s="2" t="s">
        <v>94</v>
      </c>
      <c r="AF944" s="2" t="s">
        <v>84</v>
      </c>
      <c r="AJ944" s="392">
        <v>20</v>
      </c>
      <c r="AK944" s="392" t="s">
        <v>94</v>
      </c>
      <c r="AL944" s="392" t="s">
        <v>84</v>
      </c>
      <c r="AM944" s="392"/>
      <c r="AN944" s="392"/>
      <c r="AO944" s="392"/>
      <c r="AP944" s="392">
        <v>20</v>
      </c>
      <c r="AQ944" s="392" t="s">
        <v>94</v>
      </c>
      <c r="AR944" s="392" t="s">
        <v>84</v>
      </c>
      <c r="AV944" s="392">
        <v>20</v>
      </c>
      <c r="AW944" s="392" t="s">
        <v>94</v>
      </c>
      <c r="AX944" s="392" t="s">
        <v>84</v>
      </c>
      <c r="AY944" s="392"/>
      <c r="AZ944" s="392"/>
      <c r="BA944" s="392"/>
      <c r="BB944" s="392">
        <v>20</v>
      </c>
      <c r="BC944" s="392" t="s">
        <v>94</v>
      </c>
      <c r="BD944" s="392" t="s">
        <v>84</v>
      </c>
      <c r="BE944" s="23" t="str">
        <f t="shared" si="151"/>
        <v>EMF nein</v>
      </c>
      <c r="BF944" s="23" t="str">
        <f t="shared" si="152"/>
        <v/>
      </c>
      <c r="BG944" s="23" t="str">
        <f t="shared" si="153"/>
        <v/>
      </c>
      <c r="BH944" s="23">
        <f t="shared" si="154"/>
        <v>0</v>
      </c>
      <c r="BO944" s="2" t="s">
        <v>4203</v>
      </c>
      <c r="BP944" s="3">
        <v>1</v>
      </c>
      <c r="BQ944" s="2" t="s">
        <v>4204</v>
      </c>
    </row>
    <row r="945" spans="1:69" ht="16.149999999999999" customHeight="1" x14ac:dyDescent="0.25">
      <c r="A945" s="16">
        <v>944</v>
      </c>
      <c r="B945" s="17" t="s">
        <v>87</v>
      </c>
      <c r="C945" s="48" t="s">
        <v>442</v>
      </c>
      <c r="D945" s="2" t="s">
        <v>264</v>
      </c>
      <c r="E945" s="48" t="s">
        <v>285</v>
      </c>
      <c r="F945" s="67">
        <v>43116</v>
      </c>
      <c r="G945" s="3">
        <f t="shared" si="156"/>
        <v>1</v>
      </c>
      <c r="H945" s="3">
        <f t="shared" si="144"/>
        <v>2018</v>
      </c>
      <c r="I945" s="19">
        <v>0.8125</v>
      </c>
      <c r="J945" s="20">
        <f t="shared" si="155"/>
        <v>19</v>
      </c>
      <c r="K945" s="5" t="str">
        <f t="shared" si="150"/>
        <v>ja</v>
      </c>
      <c r="L945" s="5" t="s">
        <v>91</v>
      </c>
      <c r="M945" s="6" t="s">
        <v>74</v>
      </c>
      <c r="N945" s="5">
        <v>83</v>
      </c>
      <c r="O945" s="17" t="s">
        <v>75</v>
      </c>
      <c r="P945" s="17" t="s">
        <v>4205</v>
      </c>
      <c r="R945" s="6" t="s">
        <v>335</v>
      </c>
      <c r="T945" s="22"/>
      <c r="V945" s="2" t="s">
        <v>79</v>
      </c>
      <c r="X945" s="2">
        <v>241</v>
      </c>
      <c r="Y945" s="2" t="s">
        <v>81</v>
      </c>
      <c r="Z945" s="2" t="s">
        <v>84</v>
      </c>
      <c r="AA945" s="2">
        <v>241</v>
      </c>
      <c r="AB945" s="2" t="s">
        <v>81</v>
      </c>
      <c r="AC945" s="2" t="s">
        <v>4206</v>
      </c>
      <c r="AD945" s="2">
        <v>241</v>
      </c>
      <c r="AE945" s="2" t="s">
        <v>83</v>
      </c>
      <c r="AF945" s="2" t="s">
        <v>84</v>
      </c>
      <c r="AJ945" s="2">
        <v>410</v>
      </c>
      <c r="AK945" s="2" t="s">
        <v>81</v>
      </c>
      <c r="AL945" s="2" t="s">
        <v>84</v>
      </c>
      <c r="AP945" s="2">
        <v>410</v>
      </c>
      <c r="AQ945" s="2" t="s">
        <v>81</v>
      </c>
      <c r="AR945" s="2" t="s">
        <v>84</v>
      </c>
      <c r="BE945" s="23" t="str">
        <f t="shared" si="151"/>
        <v>EMF nein</v>
      </c>
      <c r="BF945" s="23" t="str">
        <f t="shared" si="152"/>
        <v/>
      </c>
      <c r="BG945" s="23" t="str">
        <f t="shared" si="153"/>
        <v/>
      </c>
      <c r="BH945" s="23">
        <f t="shared" si="154"/>
        <v>0</v>
      </c>
      <c r="BO945" s="2" t="s">
        <v>4207</v>
      </c>
      <c r="BP945" s="3">
        <v>1</v>
      </c>
      <c r="BQ945" s="2" t="s">
        <v>4208</v>
      </c>
    </row>
    <row r="946" spans="1:69" ht="16.149999999999999" customHeight="1" x14ac:dyDescent="0.25">
      <c r="A946" s="93">
        <v>945</v>
      </c>
      <c r="B946" s="17" t="s">
        <v>211</v>
      </c>
      <c r="C946" s="48" t="s">
        <v>491</v>
      </c>
      <c r="D946" s="2" t="s">
        <v>264</v>
      </c>
      <c r="E946" s="48" t="s">
        <v>4209</v>
      </c>
      <c r="F946" s="67">
        <v>43117</v>
      </c>
      <c r="G946" s="3">
        <f t="shared" si="156"/>
        <v>1</v>
      </c>
      <c r="H946" s="3">
        <f t="shared" si="144"/>
        <v>2018</v>
      </c>
      <c r="I946" s="19">
        <v>0.74652777777777801</v>
      </c>
      <c r="J946" s="20">
        <f t="shared" si="155"/>
        <v>17</v>
      </c>
      <c r="K946" s="5" t="str">
        <f t="shared" si="150"/>
        <v>ja</v>
      </c>
      <c r="L946" s="21" t="s">
        <v>91</v>
      </c>
      <c r="M946" s="6" t="s">
        <v>74</v>
      </c>
      <c r="N946" s="5">
        <v>46</v>
      </c>
      <c r="O946" s="17" t="s">
        <v>75</v>
      </c>
      <c r="P946" s="17" t="s">
        <v>4210</v>
      </c>
      <c r="R946" s="6" t="s">
        <v>77</v>
      </c>
      <c r="T946" s="22"/>
      <c r="BE946" s="23" t="str">
        <f t="shared" si="151"/>
        <v>EMF nein</v>
      </c>
      <c r="BF946" s="23" t="str">
        <f t="shared" si="152"/>
        <v/>
      </c>
      <c r="BG946" s="23" t="str">
        <f t="shared" si="153"/>
        <v/>
      </c>
      <c r="BH946" s="23">
        <f t="shared" si="154"/>
        <v>0</v>
      </c>
      <c r="BO946" s="1" t="s">
        <v>4211</v>
      </c>
      <c r="BP946" s="3">
        <v>1</v>
      </c>
      <c r="BQ946" s="2" t="s">
        <v>4212</v>
      </c>
    </row>
    <row r="947" spans="1:69" ht="16.149999999999999" customHeight="1" x14ac:dyDescent="0.25">
      <c r="A947" s="69">
        <v>946</v>
      </c>
      <c r="B947" s="17" t="s">
        <v>69</v>
      </c>
      <c r="C947" s="48" t="s">
        <v>4213</v>
      </c>
      <c r="D947" s="2" t="s">
        <v>137</v>
      </c>
      <c r="E947" s="48" t="s">
        <v>4214</v>
      </c>
      <c r="F947" s="67">
        <v>42883</v>
      </c>
      <c r="G947" s="3">
        <f t="shared" si="156"/>
        <v>5</v>
      </c>
      <c r="H947" s="3">
        <f t="shared" si="144"/>
        <v>2017</v>
      </c>
      <c r="I947" s="19">
        <v>0.35416666666666702</v>
      </c>
      <c r="J947" s="20">
        <f t="shared" si="155"/>
        <v>8</v>
      </c>
      <c r="K947" s="5" t="str">
        <f t="shared" si="150"/>
        <v>ja</v>
      </c>
      <c r="L947" s="5" t="s">
        <v>91</v>
      </c>
      <c r="M947" s="6" t="s">
        <v>139</v>
      </c>
      <c r="O947" s="17" t="s">
        <v>75</v>
      </c>
      <c r="P947" s="17" t="s">
        <v>4215</v>
      </c>
      <c r="R947" s="6" t="s">
        <v>77</v>
      </c>
      <c r="S947" s="2" t="s">
        <v>132</v>
      </c>
      <c r="T947" s="22"/>
      <c r="BE947" s="23" t="str">
        <f t="shared" si="151"/>
        <v>EMF ja</v>
      </c>
      <c r="BF947" s="23">
        <f t="shared" si="152"/>
        <v>350</v>
      </c>
      <c r="BG947" s="23" t="str">
        <f t="shared" si="153"/>
        <v>100-499m</v>
      </c>
      <c r="BH947" s="23">
        <f t="shared" si="154"/>
        <v>1</v>
      </c>
      <c r="BM947" s="2" t="s">
        <v>162</v>
      </c>
      <c r="BN947" s="2">
        <v>350</v>
      </c>
      <c r="BO947" s="2" t="s">
        <v>4216</v>
      </c>
      <c r="BP947" s="3">
        <v>1</v>
      </c>
      <c r="BQ947" s="2" t="s">
        <v>4217</v>
      </c>
    </row>
    <row r="948" spans="1:69" ht="16.149999999999999" customHeight="1" x14ac:dyDescent="0.25">
      <c r="A948" s="16">
        <v>947</v>
      </c>
      <c r="B948" s="17" t="s">
        <v>87</v>
      </c>
      <c r="C948" s="48" t="s">
        <v>4218</v>
      </c>
      <c r="D948" s="2" t="s">
        <v>192</v>
      </c>
      <c r="E948" s="48" t="s">
        <v>4219</v>
      </c>
      <c r="F948" s="67">
        <v>43116</v>
      </c>
      <c r="G948" s="3">
        <f t="shared" si="156"/>
        <v>1</v>
      </c>
      <c r="H948" s="3">
        <f t="shared" si="144"/>
        <v>2018</v>
      </c>
      <c r="I948" s="19">
        <v>0.62847222222222199</v>
      </c>
      <c r="J948" s="20">
        <f t="shared" si="155"/>
        <v>15</v>
      </c>
      <c r="K948" s="5" t="str">
        <f t="shared" si="150"/>
        <v>ja</v>
      </c>
      <c r="L948" s="5" t="s">
        <v>91</v>
      </c>
      <c r="M948" s="6" t="s">
        <v>74</v>
      </c>
      <c r="N948" s="5">
        <v>85</v>
      </c>
      <c r="O948" s="17" t="s">
        <v>75</v>
      </c>
      <c r="P948" s="17" t="s">
        <v>4220</v>
      </c>
      <c r="R948" s="6" t="s">
        <v>77</v>
      </c>
      <c r="T948" s="22"/>
      <c r="U948" s="2" t="s">
        <v>208</v>
      </c>
      <c r="V948" s="2" t="s">
        <v>80</v>
      </c>
      <c r="W948" s="2" t="s">
        <v>4221</v>
      </c>
      <c r="X948" s="2">
        <v>281</v>
      </c>
      <c r="Y948" s="2" t="s">
        <v>81</v>
      </c>
      <c r="Z948" s="2" t="s">
        <v>168</v>
      </c>
      <c r="AA948" s="2">
        <v>281</v>
      </c>
      <c r="AB948" s="2" t="s">
        <v>81</v>
      </c>
      <c r="AC948" s="2" t="s">
        <v>168</v>
      </c>
      <c r="AD948" s="2">
        <v>281</v>
      </c>
      <c r="AE948" s="2" t="s">
        <v>81</v>
      </c>
      <c r="AF948" s="2" t="s">
        <v>168</v>
      </c>
      <c r="AJ948" s="2">
        <v>4553</v>
      </c>
      <c r="AK948" s="2" t="s">
        <v>83</v>
      </c>
      <c r="AL948" s="2" t="s">
        <v>82</v>
      </c>
      <c r="AM948" s="2">
        <v>4553</v>
      </c>
      <c r="AN948" s="2" t="s">
        <v>81</v>
      </c>
      <c r="AO948" s="2" t="s">
        <v>82</v>
      </c>
      <c r="AP948" s="2">
        <v>4553</v>
      </c>
      <c r="AQ948" s="2" t="s">
        <v>83</v>
      </c>
      <c r="AR948" s="2" t="s">
        <v>84</v>
      </c>
      <c r="BE948" s="23" t="str">
        <f t="shared" si="151"/>
        <v>EMF nein</v>
      </c>
      <c r="BF948" s="23" t="str">
        <f t="shared" si="152"/>
        <v/>
      </c>
      <c r="BG948" s="23" t="str">
        <f t="shared" si="153"/>
        <v/>
      </c>
      <c r="BH948" s="23">
        <f t="shared" si="154"/>
        <v>0</v>
      </c>
      <c r="BO948" s="2" t="s">
        <v>4222</v>
      </c>
      <c r="BP948" s="3">
        <v>1</v>
      </c>
      <c r="BQ948" s="2" t="s">
        <v>4223</v>
      </c>
    </row>
    <row r="949" spans="1:69" ht="16.149999999999999" customHeight="1" x14ac:dyDescent="0.25">
      <c r="A949" s="69">
        <v>948</v>
      </c>
      <c r="B949" s="17" t="s">
        <v>87</v>
      </c>
      <c r="C949" s="48" t="s">
        <v>4224</v>
      </c>
      <c r="D949" s="2" t="s">
        <v>137</v>
      </c>
      <c r="E949" s="48" t="s">
        <v>4225</v>
      </c>
      <c r="F949" s="67">
        <v>43117</v>
      </c>
      <c r="G949" s="3">
        <f t="shared" si="156"/>
        <v>1</v>
      </c>
      <c r="H949" s="3">
        <f t="shared" si="144"/>
        <v>2018</v>
      </c>
      <c r="I949" s="19">
        <v>0.3125</v>
      </c>
      <c r="J949" s="20">
        <f t="shared" si="155"/>
        <v>7</v>
      </c>
      <c r="K949" s="5" t="str">
        <f t="shared" si="150"/>
        <v>ja</v>
      </c>
      <c r="L949" s="5" t="s">
        <v>91</v>
      </c>
      <c r="M949" s="6" t="s">
        <v>74</v>
      </c>
      <c r="N949" s="5">
        <v>80</v>
      </c>
      <c r="O949" s="17" t="s">
        <v>75</v>
      </c>
      <c r="P949" s="17" t="s">
        <v>1877</v>
      </c>
      <c r="T949" s="22"/>
      <c r="X949" s="2">
        <v>107</v>
      </c>
      <c r="Y949" s="2" t="s">
        <v>81</v>
      </c>
      <c r="Z949" s="2" t="s">
        <v>82</v>
      </c>
      <c r="BE949" s="23" t="str">
        <f t="shared" ref="BE949:BE980" si="157">IF(COUNTA(BI949,BK949,BM949) &gt; 0,"EMF ja","EMF nein")</f>
        <v>EMF nein</v>
      </c>
      <c r="BF949" s="23" t="str">
        <f t="shared" ref="BF949:BF980" si="158">IF(SUM(BJ949,BL949,BN949)=0,"",MIN(BJ949,BL949,BN949))</f>
        <v/>
      </c>
      <c r="BG949" s="23" t="str">
        <f t="shared" ref="BG949:BG980" si="159">IF(BF949="","",IF(BF949&lt;100,"&lt;100m",IF(AND(BF949&gt;99, BF949&lt;500),"100-499m",IF(BF949&gt;499,"500+m",""))))</f>
        <v/>
      </c>
      <c r="BH949" s="23">
        <f t="shared" ref="BH949:BH980" si="160">COUNTA(BI949,BK949,BM949)</f>
        <v>0</v>
      </c>
      <c r="BO949" s="2" t="s">
        <v>4226</v>
      </c>
      <c r="BP949" s="3">
        <v>1</v>
      </c>
      <c r="BQ949" s="2" t="s">
        <v>4227</v>
      </c>
    </row>
    <row r="950" spans="1:69" ht="16.149999999999999" customHeight="1" x14ac:dyDescent="0.25">
      <c r="A950" s="16">
        <v>949</v>
      </c>
      <c r="B950" s="17" t="s">
        <v>87</v>
      </c>
      <c r="C950" s="48" t="s">
        <v>4228</v>
      </c>
      <c r="D950" s="2" t="s">
        <v>896</v>
      </c>
      <c r="E950" s="48" t="s">
        <v>4229</v>
      </c>
      <c r="F950" s="67">
        <v>43117</v>
      </c>
      <c r="G950" s="3">
        <f t="shared" si="156"/>
        <v>1</v>
      </c>
      <c r="H950" s="3">
        <f t="shared" si="144"/>
        <v>2018</v>
      </c>
      <c r="I950" s="19">
        <v>0.72916666666666696</v>
      </c>
      <c r="J950" s="20">
        <f t="shared" si="155"/>
        <v>17</v>
      </c>
      <c r="K950" s="5" t="str">
        <f t="shared" si="150"/>
        <v>ja</v>
      </c>
      <c r="L950" s="21" t="s">
        <v>73</v>
      </c>
      <c r="M950" s="6" t="s">
        <v>74</v>
      </c>
      <c r="N950" s="5">
        <v>73</v>
      </c>
      <c r="O950" s="17" t="s">
        <v>75</v>
      </c>
      <c r="P950" s="17" t="s">
        <v>4230</v>
      </c>
      <c r="Q950" s="6" t="s">
        <v>186</v>
      </c>
      <c r="R950" s="6" t="s">
        <v>335</v>
      </c>
      <c r="T950" s="22" t="s">
        <v>79</v>
      </c>
      <c r="U950" s="2" t="s">
        <v>74</v>
      </c>
      <c r="X950" s="2">
        <v>220</v>
      </c>
      <c r="Y950" s="2" t="s">
        <v>83</v>
      </c>
      <c r="Z950" s="2" t="s">
        <v>84</v>
      </c>
      <c r="AA950" s="2">
        <v>220</v>
      </c>
      <c r="AB950" s="2" t="s">
        <v>81</v>
      </c>
      <c r="AC950" s="2" t="s">
        <v>84</v>
      </c>
      <c r="AD950" s="2">
        <v>220</v>
      </c>
      <c r="AE950" s="2" t="s">
        <v>83</v>
      </c>
      <c r="AF950" s="2" t="s">
        <v>84</v>
      </c>
      <c r="BE950" s="23" t="str">
        <f t="shared" si="157"/>
        <v>EMF nein</v>
      </c>
      <c r="BF950" s="23" t="str">
        <f t="shared" si="158"/>
        <v/>
      </c>
      <c r="BG950" s="23" t="str">
        <f t="shared" si="159"/>
        <v/>
      </c>
      <c r="BH950" s="23">
        <f t="shared" si="160"/>
        <v>0</v>
      </c>
      <c r="BO950" s="2" t="s">
        <v>4231</v>
      </c>
      <c r="BP950" s="3">
        <v>1</v>
      </c>
      <c r="BQ950" s="2" t="s">
        <v>4232</v>
      </c>
    </row>
    <row r="951" spans="1:69" ht="16.149999999999999" customHeight="1" x14ac:dyDescent="0.25">
      <c r="A951" s="16">
        <v>950</v>
      </c>
      <c r="B951" s="17" t="s">
        <v>69</v>
      </c>
      <c r="C951" s="48" t="s">
        <v>4233</v>
      </c>
      <c r="D951" s="2" t="s">
        <v>192</v>
      </c>
      <c r="E951" s="48" t="s">
        <v>4234</v>
      </c>
      <c r="F951" s="67">
        <v>43112</v>
      </c>
      <c r="G951" s="3">
        <f t="shared" si="156"/>
        <v>1</v>
      </c>
      <c r="H951" s="3">
        <f t="shared" si="144"/>
        <v>2018</v>
      </c>
      <c r="I951" s="19">
        <v>0.66319444444444398</v>
      </c>
      <c r="J951" s="20">
        <f t="shared" si="155"/>
        <v>15</v>
      </c>
      <c r="K951" s="5" t="str">
        <f t="shared" si="150"/>
        <v>ja</v>
      </c>
      <c r="L951" s="5" t="s">
        <v>91</v>
      </c>
      <c r="M951" s="6" t="s">
        <v>208</v>
      </c>
      <c r="N951" s="5">
        <v>72</v>
      </c>
      <c r="O951" s="17" t="s">
        <v>126</v>
      </c>
      <c r="P951" s="17" t="s">
        <v>4235</v>
      </c>
      <c r="Q951" s="6" t="s">
        <v>186</v>
      </c>
      <c r="R951" s="6" t="s">
        <v>77</v>
      </c>
      <c r="T951" s="22" t="s">
        <v>79</v>
      </c>
      <c r="W951" s="2" t="s">
        <v>4236</v>
      </c>
      <c r="BE951" s="23" t="str">
        <f t="shared" si="157"/>
        <v>EMF nein</v>
      </c>
      <c r="BF951" s="23" t="str">
        <f t="shared" si="158"/>
        <v/>
      </c>
      <c r="BG951" s="23" t="str">
        <f t="shared" si="159"/>
        <v/>
      </c>
      <c r="BH951" s="23">
        <f t="shared" si="160"/>
        <v>0</v>
      </c>
      <c r="BO951" s="2" t="s">
        <v>4237</v>
      </c>
      <c r="BP951" s="3">
        <v>1</v>
      </c>
      <c r="BQ951" s="2" t="s">
        <v>4238</v>
      </c>
    </row>
    <row r="952" spans="1:69" ht="16.149999999999999" customHeight="1" x14ac:dyDescent="0.25">
      <c r="A952" s="16">
        <v>951</v>
      </c>
      <c r="B952" s="17" t="s">
        <v>135</v>
      </c>
      <c r="C952" s="48" t="s">
        <v>4239</v>
      </c>
      <c r="D952" s="2" t="s">
        <v>145</v>
      </c>
      <c r="E952" s="48" t="s">
        <v>3976</v>
      </c>
      <c r="F952" s="67">
        <v>42956</v>
      </c>
      <c r="G952" s="3">
        <f t="shared" si="156"/>
        <v>8</v>
      </c>
      <c r="H952" s="3">
        <f t="shared" si="144"/>
        <v>2017</v>
      </c>
      <c r="I952" s="19">
        <v>0.22916666666666699</v>
      </c>
      <c r="J952" s="20">
        <f t="shared" si="155"/>
        <v>5</v>
      </c>
      <c r="K952" s="5" t="str">
        <f t="shared" si="150"/>
        <v>ja</v>
      </c>
      <c r="L952" s="5" t="s">
        <v>91</v>
      </c>
      <c r="M952" s="6" t="s">
        <v>139</v>
      </c>
      <c r="N952" s="5">
        <v>27</v>
      </c>
      <c r="O952" s="2" t="s">
        <v>140</v>
      </c>
      <c r="P952" s="17" t="s">
        <v>4240</v>
      </c>
      <c r="R952" s="6" t="s">
        <v>77</v>
      </c>
      <c r="S952" s="2" t="s">
        <v>4241</v>
      </c>
      <c r="T952" s="22" t="s">
        <v>79</v>
      </c>
      <c r="V952" s="2" t="s">
        <v>79</v>
      </c>
      <c r="X952" s="2">
        <v>1230</v>
      </c>
      <c r="Y952" s="2" t="s">
        <v>83</v>
      </c>
      <c r="Z952" s="2" t="s">
        <v>84</v>
      </c>
      <c r="AA952" s="2">
        <v>1320</v>
      </c>
      <c r="AB952" s="2" t="s">
        <v>81</v>
      </c>
      <c r="AC952" s="2" t="s">
        <v>84</v>
      </c>
      <c r="AD952" s="2">
        <v>1320</v>
      </c>
      <c r="AE952" s="2" t="s">
        <v>81</v>
      </c>
      <c r="AF952" s="2" t="s">
        <v>84</v>
      </c>
      <c r="AJ952" s="2">
        <v>1260</v>
      </c>
      <c r="AK952" s="2" t="s">
        <v>81</v>
      </c>
      <c r="AL952" s="2" t="s">
        <v>82</v>
      </c>
      <c r="AM952" s="2">
        <v>1260</v>
      </c>
      <c r="AN952" s="2" t="s">
        <v>81</v>
      </c>
      <c r="AO952" s="2" t="s">
        <v>82</v>
      </c>
      <c r="AP952" s="2">
        <v>1260</v>
      </c>
      <c r="AQ952" s="2" t="s">
        <v>81</v>
      </c>
      <c r="AR952" s="2" t="s">
        <v>82</v>
      </c>
      <c r="AV952" s="2">
        <v>2162</v>
      </c>
      <c r="AW952" s="2" t="s">
        <v>83</v>
      </c>
      <c r="AX952" s="2" t="s">
        <v>84</v>
      </c>
      <c r="AY952" s="2">
        <v>2162</v>
      </c>
      <c r="AZ952" s="2" t="s">
        <v>81</v>
      </c>
      <c r="BA952" s="2" t="s">
        <v>84</v>
      </c>
      <c r="BB952" s="2">
        <v>2126</v>
      </c>
      <c r="BC952" s="2" t="s">
        <v>81</v>
      </c>
      <c r="BD952" s="2" t="s">
        <v>84</v>
      </c>
      <c r="BE952" s="23" t="str">
        <f t="shared" si="157"/>
        <v>EMF nein</v>
      </c>
      <c r="BF952" s="23" t="str">
        <f t="shared" si="158"/>
        <v/>
      </c>
      <c r="BG952" s="23" t="str">
        <f t="shared" si="159"/>
        <v/>
      </c>
      <c r="BH952" s="23">
        <f t="shared" si="160"/>
        <v>0</v>
      </c>
      <c r="BO952" s="2" t="s">
        <v>4242</v>
      </c>
      <c r="BP952" s="3">
        <v>1</v>
      </c>
      <c r="BQ952" s="2" t="s">
        <v>4243</v>
      </c>
    </row>
    <row r="953" spans="1:69" ht="16.149999999999999" customHeight="1" x14ac:dyDescent="0.25">
      <c r="A953" s="16">
        <v>952</v>
      </c>
      <c r="B953" s="17" t="s">
        <v>69</v>
      </c>
      <c r="C953" s="48" t="s">
        <v>2333</v>
      </c>
      <c r="D953" s="2" t="s">
        <v>2334</v>
      </c>
      <c r="E953" s="48" t="s">
        <v>4244</v>
      </c>
      <c r="F953" s="67">
        <v>42868</v>
      </c>
      <c r="G953" s="3">
        <f t="shared" si="156"/>
        <v>5</v>
      </c>
      <c r="H953" s="3">
        <f t="shared" si="144"/>
        <v>2017</v>
      </c>
      <c r="I953" s="19">
        <v>0.83680555555555503</v>
      </c>
      <c r="J953" s="20">
        <f t="shared" si="155"/>
        <v>20</v>
      </c>
      <c r="K953" s="5" t="str">
        <f t="shared" si="150"/>
        <v>ja</v>
      </c>
      <c r="L953" s="5" t="s">
        <v>91</v>
      </c>
      <c r="M953" s="6" t="s">
        <v>74</v>
      </c>
      <c r="N953" s="5">
        <v>80</v>
      </c>
      <c r="O953" s="17" t="s">
        <v>75</v>
      </c>
      <c r="P953" s="17" t="s">
        <v>4245</v>
      </c>
      <c r="R953" s="6" t="s">
        <v>77</v>
      </c>
      <c r="T953" s="22"/>
      <c r="U953" s="2" t="s">
        <v>208</v>
      </c>
      <c r="V953" s="2" t="s">
        <v>202</v>
      </c>
      <c r="X953" s="2">
        <v>25</v>
      </c>
      <c r="Y953" s="2" t="s">
        <v>81</v>
      </c>
      <c r="Z953" s="2" t="s">
        <v>84</v>
      </c>
      <c r="AD953" s="2">
        <v>25</v>
      </c>
      <c r="AE953" s="2" t="s">
        <v>81</v>
      </c>
      <c r="AF953" s="2" t="s">
        <v>84</v>
      </c>
      <c r="AJ953" s="2">
        <v>35</v>
      </c>
      <c r="AK953" s="2" t="s">
        <v>94</v>
      </c>
      <c r="AL953" s="2" t="s">
        <v>82</v>
      </c>
      <c r="AM953" s="2">
        <v>35</v>
      </c>
      <c r="AN953" s="2" t="s">
        <v>94</v>
      </c>
      <c r="AO953" s="2" t="s">
        <v>82</v>
      </c>
      <c r="BE953" s="23" t="str">
        <f t="shared" si="157"/>
        <v>EMF nein</v>
      </c>
      <c r="BF953" s="23" t="str">
        <f t="shared" si="158"/>
        <v/>
      </c>
      <c r="BG953" s="23" t="str">
        <f t="shared" si="159"/>
        <v/>
      </c>
      <c r="BH953" s="23">
        <f t="shared" si="160"/>
        <v>0</v>
      </c>
      <c r="BO953" s="2" t="s">
        <v>4246</v>
      </c>
      <c r="BP953" s="3">
        <v>1</v>
      </c>
      <c r="BQ953" s="2" t="s">
        <v>4247</v>
      </c>
    </row>
    <row r="954" spans="1:69" ht="16.149999999999999" customHeight="1" x14ac:dyDescent="0.25">
      <c r="A954" s="16">
        <v>953</v>
      </c>
      <c r="B954" s="17" t="s">
        <v>211</v>
      </c>
      <c r="C954" s="48" t="s">
        <v>363</v>
      </c>
      <c r="D954" s="2" t="s">
        <v>364</v>
      </c>
      <c r="E954" s="48" t="s">
        <v>4248</v>
      </c>
      <c r="F954" s="67">
        <v>43118</v>
      </c>
      <c r="G954" s="3">
        <f t="shared" si="156"/>
        <v>1</v>
      </c>
      <c r="H954" s="3">
        <f t="shared" si="144"/>
        <v>2018</v>
      </c>
      <c r="I954" s="19">
        <v>0.64583333333333304</v>
      </c>
      <c r="J954" s="20">
        <f t="shared" si="155"/>
        <v>15</v>
      </c>
      <c r="K954" s="5" t="str">
        <f t="shared" si="150"/>
        <v>ja</v>
      </c>
      <c r="L954" s="5" t="s">
        <v>91</v>
      </c>
      <c r="M954" s="6" t="s">
        <v>74</v>
      </c>
      <c r="N954" s="5">
        <v>63</v>
      </c>
      <c r="O954" s="17" t="s">
        <v>75</v>
      </c>
      <c r="P954" s="17" t="s">
        <v>219</v>
      </c>
      <c r="R954" s="6" t="s">
        <v>77</v>
      </c>
      <c r="S954" s="2" t="s">
        <v>132</v>
      </c>
      <c r="T954" s="22" t="s">
        <v>79</v>
      </c>
      <c r="U954" s="2" t="s">
        <v>139</v>
      </c>
      <c r="X954" s="2">
        <v>249</v>
      </c>
      <c r="Y954" s="2" t="s">
        <v>81</v>
      </c>
      <c r="Z954" s="2" t="s">
        <v>84</v>
      </c>
      <c r="AA954" s="2">
        <v>249</v>
      </c>
      <c r="AB954" s="2" t="s">
        <v>81</v>
      </c>
      <c r="AC954" s="2" t="s">
        <v>84</v>
      </c>
      <c r="AD954" s="2">
        <v>249</v>
      </c>
      <c r="AE954" s="2" t="s">
        <v>83</v>
      </c>
      <c r="AF954" s="2" t="s">
        <v>84</v>
      </c>
      <c r="BE954" s="23" t="str">
        <f t="shared" si="157"/>
        <v>EMF nein</v>
      </c>
      <c r="BF954" s="23" t="str">
        <f t="shared" si="158"/>
        <v/>
      </c>
      <c r="BG954" s="23" t="str">
        <f t="shared" si="159"/>
        <v/>
      </c>
      <c r="BH954" s="23">
        <f t="shared" si="160"/>
        <v>0</v>
      </c>
      <c r="BO954" s="2" t="s">
        <v>4249</v>
      </c>
      <c r="BP954" s="3">
        <v>1</v>
      </c>
      <c r="BQ954" s="2" t="s">
        <v>4250</v>
      </c>
    </row>
    <row r="955" spans="1:69" ht="16.149999999999999" customHeight="1" x14ac:dyDescent="0.25">
      <c r="A955" s="16">
        <v>954</v>
      </c>
      <c r="B955" s="17" t="s">
        <v>87</v>
      </c>
      <c r="C955" s="48" t="s">
        <v>21878</v>
      </c>
      <c r="D955" s="2" t="s">
        <v>124</v>
      </c>
      <c r="E955" s="48" t="s">
        <v>4251</v>
      </c>
      <c r="F955" s="67">
        <v>43119</v>
      </c>
      <c r="G955" s="3">
        <f t="shared" si="156"/>
        <v>1</v>
      </c>
      <c r="H955" s="3">
        <f t="shared" si="144"/>
        <v>2018</v>
      </c>
      <c r="I955" s="19">
        <v>0.42361111111111099</v>
      </c>
      <c r="J955" s="20">
        <f t="shared" si="155"/>
        <v>10</v>
      </c>
      <c r="K955" s="5" t="str">
        <f t="shared" si="150"/>
        <v>ja</v>
      </c>
      <c r="L955" s="5" t="s">
        <v>91</v>
      </c>
      <c r="M955" s="6" t="s">
        <v>74</v>
      </c>
      <c r="N955" s="5">
        <v>75</v>
      </c>
      <c r="O955" s="17" t="s">
        <v>75</v>
      </c>
      <c r="P955" s="17" t="s">
        <v>4252</v>
      </c>
      <c r="R955" s="6" t="s">
        <v>335</v>
      </c>
      <c r="T955" s="22"/>
      <c r="U955" s="2" t="s">
        <v>115</v>
      </c>
      <c r="V955" s="2" t="s">
        <v>79</v>
      </c>
      <c r="X955" s="2">
        <v>409</v>
      </c>
      <c r="Y955" s="2" t="s">
        <v>83</v>
      </c>
      <c r="Z955" s="2" t="s">
        <v>161</v>
      </c>
      <c r="AA955" s="2">
        <v>409</v>
      </c>
      <c r="AB955" s="2" t="s">
        <v>81</v>
      </c>
      <c r="AC955" s="2" t="s">
        <v>161</v>
      </c>
      <c r="AD955" s="2">
        <v>409</v>
      </c>
      <c r="AE955" s="2" t="s">
        <v>83</v>
      </c>
      <c r="AF955" s="2" t="s">
        <v>161</v>
      </c>
      <c r="AJ955" s="2">
        <v>580</v>
      </c>
      <c r="AK955" s="2" t="s">
        <v>81</v>
      </c>
      <c r="AL955" s="2" t="s">
        <v>161</v>
      </c>
      <c r="AM955" s="2">
        <v>580</v>
      </c>
      <c r="AN955" s="2" t="s">
        <v>81</v>
      </c>
      <c r="AO955" s="2" t="s">
        <v>161</v>
      </c>
      <c r="AP955" s="2">
        <v>580</v>
      </c>
      <c r="AQ955" s="2" t="s">
        <v>81</v>
      </c>
      <c r="AR955" s="2" t="s">
        <v>161</v>
      </c>
      <c r="BE955" s="23" t="str">
        <f t="shared" si="157"/>
        <v>EMF nein</v>
      </c>
      <c r="BF955" s="23" t="str">
        <f t="shared" si="158"/>
        <v/>
      </c>
      <c r="BG955" s="23" t="str">
        <f t="shared" si="159"/>
        <v/>
      </c>
      <c r="BH955" s="23">
        <f t="shared" si="160"/>
        <v>0</v>
      </c>
      <c r="BO955" s="2" t="s">
        <v>4253</v>
      </c>
      <c r="BP955" s="3">
        <v>1</v>
      </c>
      <c r="BQ955" s="2" t="s">
        <v>4254</v>
      </c>
    </row>
    <row r="956" spans="1:69" ht="16.149999999999999" customHeight="1" x14ac:dyDescent="0.25">
      <c r="A956" s="16">
        <v>955</v>
      </c>
      <c r="B956" s="17" t="s">
        <v>211</v>
      </c>
      <c r="C956" s="48" t="s">
        <v>2658</v>
      </c>
      <c r="D956" s="2" t="s">
        <v>89</v>
      </c>
      <c r="E956" s="48" t="s">
        <v>4255</v>
      </c>
      <c r="F956" s="67">
        <v>43119</v>
      </c>
      <c r="G956" s="3">
        <f t="shared" si="156"/>
        <v>1</v>
      </c>
      <c r="H956" s="3">
        <f t="shared" si="144"/>
        <v>2018</v>
      </c>
      <c r="I956" s="19">
        <v>0.64583333333333304</v>
      </c>
      <c r="J956" s="20">
        <f t="shared" si="155"/>
        <v>15</v>
      </c>
      <c r="K956" s="5" t="str">
        <f t="shared" si="150"/>
        <v>ja</v>
      </c>
      <c r="L956" s="21" t="s">
        <v>73</v>
      </c>
      <c r="M956" s="6" t="s">
        <v>74</v>
      </c>
      <c r="N956" s="5">
        <v>59</v>
      </c>
      <c r="O956" s="17" t="s">
        <v>75</v>
      </c>
      <c r="P956" s="17" t="s">
        <v>4256</v>
      </c>
      <c r="R956" s="6" t="s">
        <v>77</v>
      </c>
      <c r="T956" s="22"/>
      <c r="X956" s="2">
        <v>157</v>
      </c>
      <c r="Y956" s="2" t="s">
        <v>81</v>
      </c>
      <c r="Z956" s="2" t="s">
        <v>82</v>
      </c>
      <c r="AD956" s="2">
        <v>157</v>
      </c>
      <c r="AE956" s="2" t="s">
        <v>81</v>
      </c>
      <c r="AF956" s="2" t="s">
        <v>82</v>
      </c>
      <c r="BE956" s="23" t="str">
        <f t="shared" si="157"/>
        <v>EMF nein</v>
      </c>
      <c r="BF956" s="23" t="str">
        <f t="shared" si="158"/>
        <v/>
      </c>
      <c r="BG956" s="23" t="str">
        <f t="shared" si="159"/>
        <v/>
      </c>
      <c r="BH956" s="23">
        <f t="shared" si="160"/>
        <v>0</v>
      </c>
      <c r="BP956" s="3">
        <v>1</v>
      </c>
      <c r="BQ956" s="2" t="s">
        <v>4257</v>
      </c>
    </row>
    <row r="957" spans="1:69" ht="16.149999999999999" customHeight="1" x14ac:dyDescent="0.25">
      <c r="A957" s="16">
        <v>956</v>
      </c>
      <c r="B957" s="17" t="s">
        <v>135</v>
      </c>
      <c r="C957" s="48" t="s">
        <v>3396</v>
      </c>
      <c r="D957" s="2" t="s">
        <v>172</v>
      </c>
      <c r="E957" s="48" t="s">
        <v>4258</v>
      </c>
      <c r="F957" s="67">
        <v>42961</v>
      </c>
      <c r="G957" s="3">
        <f t="shared" si="156"/>
        <v>8</v>
      </c>
      <c r="H957" s="3">
        <f t="shared" si="144"/>
        <v>2017</v>
      </c>
      <c r="I957" s="19">
        <v>0.45486111111111099</v>
      </c>
      <c r="J957" s="20">
        <f t="shared" si="155"/>
        <v>10</v>
      </c>
      <c r="K957" s="5" t="str">
        <f t="shared" si="150"/>
        <v>ja</v>
      </c>
      <c r="L957" s="5" t="s">
        <v>91</v>
      </c>
      <c r="M957" s="6" t="s">
        <v>139</v>
      </c>
      <c r="O957" s="17" t="s">
        <v>126</v>
      </c>
      <c r="P957" s="17" t="s">
        <v>4259</v>
      </c>
      <c r="R957" s="6" t="s">
        <v>335</v>
      </c>
      <c r="T957" s="22" t="s">
        <v>79</v>
      </c>
      <c r="BE957" s="23" t="str">
        <f t="shared" si="157"/>
        <v>EMF nein</v>
      </c>
      <c r="BF957" s="23" t="str">
        <f t="shared" si="158"/>
        <v/>
      </c>
      <c r="BG957" s="23" t="str">
        <f t="shared" si="159"/>
        <v/>
      </c>
      <c r="BH957" s="23">
        <f t="shared" si="160"/>
        <v>0</v>
      </c>
      <c r="BO957" s="2" t="s">
        <v>4260</v>
      </c>
      <c r="BP957" s="3">
        <v>1</v>
      </c>
      <c r="BQ957" s="2" t="s">
        <v>4261</v>
      </c>
    </row>
    <row r="958" spans="1:69" ht="16.149999999999999" customHeight="1" x14ac:dyDescent="0.25">
      <c r="A958" s="16">
        <v>957</v>
      </c>
      <c r="B958" s="17" t="s">
        <v>135</v>
      </c>
      <c r="C958" s="48" t="s">
        <v>4262</v>
      </c>
      <c r="D958" s="2" t="s">
        <v>296</v>
      </c>
      <c r="E958" s="48" t="s">
        <v>4263</v>
      </c>
      <c r="F958" s="67">
        <v>42971</v>
      </c>
      <c r="G958" s="3">
        <f t="shared" si="156"/>
        <v>8</v>
      </c>
      <c r="H958" s="3">
        <f t="shared" si="144"/>
        <v>2017</v>
      </c>
      <c r="I958" s="19">
        <v>0.53472222222222199</v>
      </c>
      <c r="J958" s="20">
        <f t="shared" si="155"/>
        <v>12</v>
      </c>
      <c r="K958" s="5" t="str">
        <f t="shared" si="150"/>
        <v>ja</v>
      </c>
      <c r="L958" s="5" t="s">
        <v>91</v>
      </c>
      <c r="M958" s="6" t="s">
        <v>139</v>
      </c>
      <c r="O958" s="17" t="s">
        <v>126</v>
      </c>
      <c r="P958" s="17" t="s">
        <v>4264</v>
      </c>
      <c r="R958" s="6" t="s">
        <v>77</v>
      </c>
      <c r="T958" s="22"/>
      <c r="U958" s="2" t="s">
        <v>115</v>
      </c>
      <c r="V958" s="2" t="s">
        <v>202</v>
      </c>
      <c r="BE958" s="23" t="str">
        <f t="shared" si="157"/>
        <v>EMF nein</v>
      </c>
      <c r="BF958" s="23" t="str">
        <f t="shared" si="158"/>
        <v/>
      </c>
      <c r="BG958" s="23" t="str">
        <f t="shared" si="159"/>
        <v/>
      </c>
      <c r="BH958" s="23">
        <f t="shared" si="160"/>
        <v>0</v>
      </c>
      <c r="BO958" s="2" t="s">
        <v>4265</v>
      </c>
      <c r="BP958" s="3">
        <v>1</v>
      </c>
      <c r="BQ958" s="2" t="s">
        <v>4266</v>
      </c>
    </row>
    <row r="959" spans="1:69" ht="16.149999999999999" customHeight="1" x14ac:dyDescent="0.25">
      <c r="A959" s="16">
        <v>958</v>
      </c>
      <c r="B959" s="17" t="s">
        <v>135</v>
      </c>
      <c r="C959" s="48" t="s">
        <v>4267</v>
      </c>
      <c r="D959" s="2" t="s">
        <v>137</v>
      </c>
      <c r="E959" s="48" t="s">
        <v>461</v>
      </c>
      <c r="F959" s="67">
        <v>42968</v>
      </c>
      <c r="G959" s="3">
        <f t="shared" si="156"/>
        <v>8</v>
      </c>
      <c r="H959" s="3">
        <f t="shared" si="144"/>
        <v>2017</v>
      </c>
      <c r="I959" s="19">
        <v>0.57986111111111105</v>
      </c>
      <c r="J959" s="20">
        <f t="shared" si="155"/>
        <v>13</v>
      </c>
      <c r="K959" s="5" t="str">
        <f t="shared" si="150"/>
        <v>ja</v>
      </c>
      <c r="L959" s="5" t="s">
        <v>91</v>
      </c>
      <c r="M959" s="6" t="s">
        <v>139</v>
      </c>
      <c r="N959" s="5">
        <v>55</v>
      </c>
      <c r="O959" s="17" t="s">
        <v>126</v>
      </c>
      <c r="P959" s="17" t="s">
        <v>4268</v>
      </c>
      <c r="Q959" s="6" t="s">
        <v>186</v>
      </c>
      <c r="R959" s="6" t="s">
        <v>77</v>
      </c>
      <c r="T959" s="22"/>
      <c r="X959" s="2">
        <v>328</v>
      </c>
      <c r="Y959" s="2" t="s">
        <v>81</v>
      </c>
      <c r="Z959" s="2" t="s">
        <v>82</v>
      </c>
      <c r="AA959" s="2">
        <v>328</v>
      </c>
      <c r="AB959" s="2" t="s">
        <v>81</v>
      </c>
      <c r="AC959" s="2" t="s">
        <v>82</v>
      </c>
      <c r="AD959" s="2">
        <v>328</v>
      </c>
      <c r="AE959" s="2" t="s">
        <v>81</v>
      </c>
      <c r="AF959" s="2" t="s">
        <v>82</v>
      </c>
      <c r="BE959" s="23" t="str">
        <f t="shared" si="157"/>
        <v>EMF ja</v>
      </c>
      <c r="BF959" s="23">
        <f t="shared" si="158"/>
        <v>966</v>
      </c>
      <c r="BG959" s="23" t="str">
        <f t="shared" si="159"/>
        <v>500+m</v>
      </c>
      <c r="BH959" s="23">
        <f t="shared" si="160"/>
        <v>1</v>
      </c>
      <c r="BI959" s="2" t="s">
        <v>162</v>
      </c>
      <c r="BJ959" s="2">
        <v>966</v>
      </c>
      <c r="BO959" s="2" t="s">
        <v>4269</v>
      </c>
      <c r="BP959" s="3">
        <v>1</v>
      </c>
      <c r="BQ959" s="2" t="s">
        <v>4270</v>
      </c>
    </row>
    <row r="960" spans="1:69" ht="16.149999999999999" customHeight="1" x14ac:dyDescent="0.25">
      <c r="A960" s="16">
        <v>959</v>
      </c>
      <c r="B960" s="17" t="s">
        <v>135</v>
      </c>
      <c r="C960" s="48" t="s">
        <v>212</v>
      </c>
      <c r="D960" s="2" t="s">
        <v>71</v>
      </c>
      <c r="E960" s="48" t="s">
        <v>4271</v>
      </c>
      <c r="F960" s="67">
        <v>42977</v>
      </c>
      <c r="G960" s="3">
        <f t="shared" si="156"/>
        <v>8</v>
      </c>
      <c r="H960" s="3">
        <f t="shared" si="144"/>
        <v>2017</v>
      </c>
      <c r="I960" s="19">
        <v>0.4375</v>
      </c>
      <c r="J960" s="20">
        <f t="shared" si="155"/>
        <v>10</v>
      </c>
      <c r="K960" s="5" t="str">
        <f t="shared" si="150"/>
        <v>ja</v>
      </c>
      <c r="L960" s="5" t="s">
        <v>91</v>
      </c>
      <c r="M960" s="6" t="s">
        <v>139</v>
      </c>
      <c r="N960" s="5">
        <v>55</v>
      </c>
      <c r="O960" s="17" t="s">
        <v>75</v>
      </c>
      <c r="P960" s="17" t="s">
        <v>4272</v>
      </c>
      <c r="R960" s="6" t="s">
        <v>77</v>
      </c>
      <c r="T960" s="22"/>
      <c r="U960" s="2" t="s">
        <v>208</v>
      </c>
      <c r="V960" s="2" t="s">
        <v>79</v>
      </c>
      <c r="X960" s="2">
        <v>63</v>
      </c>
      <c r="Y960" s="2" t="s">
        <v>81</v>
      </c>
      <c r="Z960" s="2" t="s">
        <v>84</v>
      </c>
      <c r="AD960" s="2">
        <v>63</v>
      </c>
      <c r="AE960" s="2" t="s">
        <v>81</v>
      </c>
      <c r="AF960" s="2" t="s">
        <v>84</v>
      </c>
      <c r="AJ960" s="2">
        <v>124</v>
      </c>
      <c r="AK960" s="2" t="s">
        <v>81</v>
      </c>
      <c r="AL960" s="2" t="s">
        <v>168</v>
      </c>
      <c r="AP960" s="2">
        <v>124</v>
      </c>
      <c r="AQ960" s="2" t="s">
        <v>83</v>
      </c>
      <c r="AR960" s="2" t="s">
        <v>168</v>
      </c>
      <c r="BE960" s="23" t="str">
        <f t="shared" si="157"/>
        <v>EMF nein</v>
      </c>
      <c r="BF960" s="23" t="str">
        <f t="shared" si="158"/>
        <v/>
      </c>
      <c r="BG960" s="23" t="str">
        <f t="shared" si="159"/>
        <v/>
      </c>
      <c r="BH960" s="23">
        <f t="shared" si="160"/>
        <v>0</v>
      </c>
      <c r="BO960" s="2" t="s">
        <v>4273</v>
      </c>
      <c r="BP960" s="3">
        <v>1</v>
      </c>
      <c r="BQ960" s="2" t="s">
        <v>4274</v>
      </c>
    </row>
    <row r="961" spans="1:69" ht="16.149999999999999" customHeight="1" x14ac:dyDescent="0.25">
      <c r="A961" s="16">
        <v>960</v>
      </c>
      <c r="B961" s="17" t="s">
        <v>135</v>
      </c>
      <c r="C961" s="48" t="s">
        <v>4275</v>
      </c>
      <c r="D961" s="2" t="s">
        <v>89</v>
      </c>
      <c r="E961" s="48" t="s">
        <v>4276</v>
      </c>
      <c r="F961" s="67">
        <v>42978</v>
      </c>
      <c r="G961" s="3">
        <f t="shared" si="156"/>
        <v>8</v>
      </c>
      <c r="H961" s="3">
        <f t="shared" si="144"/>
        <v>2017</v>
      </c>
      <c r="I961" s="19">
        <v>0.32291666666666702</v>
      </c>
      <c r="J961" s="20">
        <f t="shared" si="155"/>
        <v>7</v>
      </c>
      <c r="K961" s="5" t="str">
        <f t="shared" si="150"/>
        <v>ja</v>
      </c>
      <c r="L961" s="5" t="s">
        <v>91</v>
      </c>
      <c r="M961" s="6" t="s">
        <v>139</v>
      </c>
      <c r="N961" s="5">
        <v>28</v>
      </c>
      <c r="O961" s="2" t="s">
        <v>140</v>
      </c>
      <c r="P961" s="17" t="s">
        <v>4277</v>
      </c>
      <c r="R961" s="6" t="s">
        <v>77</v>
      </c>
      <c r="T961" s="22"/>
      <c r="X961" s="2">
        <v>320</v>
      </c>
      <c r="Y961" s="2" t="s">
        <v>81</v>
      </c>
      <c r="Z961" s="2" t="s">
        <v>84</v>
      </c>
      <c r="AA961" s="2">
        <v>320</v>
      </c>
      <c r="AB961" s="2" t="s">
        <v>81</v>
      </c>
      <c r="AC961" s="2" t="s">
        <v>84</v>
      </c>
      <c r="AD961" s="2">
        <v>320</v>
      </c>
      <c r="AE961" s="2" t="s">
        <v>83</v>
      </c>
      <c r="AF961" s="2" t="s">
        <v>84</v>
      </c>
      <c r="AJ961" s="2">
        <v>517</v>
      </c>
      <c r="AK961" s="2" t="s">
        <v>81</v>
      </c>
      <c r="AL961" s="2" t="s">
        <v>82</v>
      </c>
      <c r="AM961" s="2">
        <v>517</v>
      </c>
      <c r="AN961" s="2" t="s">
        <v>81</v>
      </c>
      <c r="AO961" s="2" t="s">
        <v>84</v>
      </c>
      <c r="AP961" s="2">
        <v>517</v>
      </c>
      <c r="AQ961" s="2" t="s">
        <v>81</v>
      </c>
      <c r="AR961" s="2" t="s">
        <v>84</v>
      </c>
      <c r="AV961" s="2">
        <v>524</v>
      </c>
      <c r="AW961" s="2" t="s">
        <v>81</v>
      </c>
      <c r="AX961" s="2" t="s">
        <v>84</v>
      </c>
      <c r="AY961" s="2">
        <v>524</v>
      </c>
      <c r="AZ961" s="2" t="s">
        <v>81</v>
      </c>
      <c r="BA961" s="2" t="s">
        <v>84</v>
      </c>
      <c r="BB961" s="2">
        <v>524</v>
      </c>
      <c r="BC961" s="2" t="s">
        <v>83</v>
      </c>
      <c r="BD961" s="2" t="s">
        <v>84</v>
      </c>
      <c r="BE961" s="23" t="str">
        <f t="shared" si="157"/>
        <v>EMF nein</v>
      </c>
      <c r="BF961" s="23" t="str">
        <f t="shared" si="158"/>
        <v/>
      </c>
      <c r="BG961" s="23" t="str">
        <f t="shared" si="159"/>
        <v/>
      </c>
      <c r="BH961" s="23">
        <f t="shared" si="160"/>
        <v>0</v>
      </c>
      <c r="BO961" s="2" t="s">
        <v>4278</v>
      </c>
      <c r="BP961" s="3">
        <v>1</v>
      </c>
      <c r="BQ961" s="2" t="s">
        <v>4279</v>
      </c>
    </row>
    <row r="962" spans="1:69" ht="16.149999999999999" customHeight="1" x14ac:dyDescent="0.25">
      <c r="A962" s="69">
        <v>961</v>
      </c>
      <c r="B962" s="17" t="s">
        <v>135</v>
      </c>
      <c r="C962" s="48" t="s">
        <v>3242</v>
      </c>
      <c r="D962" s="2" t="s">
        <v>296</v>
      </c>
      <c r="E962" s="48" t="s">
        <v>4280</v>
      </c>
      <c r="F962" s="67">
        <v>42983</v>
      </c>
      <c r="G962" s="3">
        <f t="shared" si="156"/>
        <v>9</v>
      </c>
      <c r="H962" s="3">
        <f t="shared" si="144"/>
        <v>2017</v>
      </c>
      <c r="I962" s="19">
        <v>0.5625</v>
      </c>
      <c r="J962" s="20">
        <f t="shared" si="155"/>
        <v>13</v>
      </c>
      <c r="K962" s="5" t="str">
        <f t="shared" si="150"/>
        <v>ja</v>
      </c>
      <c r="L962" s="5" t="s">
        <v>91</v>
      </c>
      <c r="M962" s="6" t="s">
        <v>139</v>
      </c>
      <c r="P962" s="17" t="s">
        <v>4281</v>
      </c>
      <c r="R962" s="6" t="s">
        <v>77</v>
      </c>
      <c r="T962" s="22"/>
      <c r="BE962" s="23" t="str">
        <f t="shared" si="157"/>
        <v>EMF ja</v>
      </c>
      <c r="BF962" s="23">
        <f t="shared" si="158"/>
        <v>100</v>
      </c>
      <c r="BG962" s="23" t="str">
        <f t="shared" si="159"/>
        <v>100-499m</v>
      </c>
      <c r="BH962" s="23">
        <f t="shared" si="160"/>
        <v>1</v>
      </c>
      <c r="BK962" s="2" t="s">
        <v>162</v>
      </c>
      <c r="BL962" s="2">
        <v>100</v>
      </c>
      <c r="BO962" s="2" t="s">
        <v>4282</v>
      </c>
      <c r="BP962" s="3">
        <v>1</v>
      </c>
      <c r="BQ962" s="2" t="s">
        <v>4283</v>
      </c>
    </row>
    <row r="963" spans="1:69" ht="16.149999999999999" customHeight="1" x14ac:dyDescent="0.25">
      <c r="A963" s="16">
        <v>962</v>
      </c>
      <c r="B963" s="17" t="s">
        <v>135</v>
      </c>
      <c r="C963" s="48" t="s">
        <v>4284</v>
      </c>
      <c r="D963" s="2" t="s">
        <v>137</v>
      </c>
      <c r="E963" s="48" t="s">
        <v>4285</v>
      </c>
      <c r="F963" s="67">
        <v>42990</v>
      </c>
      <c r="G963" s="3">
        <f t="shared" si="156"/>
        <v>9</v>
      </c>
      <c r="H963" s="3">
        <f t="shared" ref="H963:H1026" si="161">IF(F963&lt;&gt;"",YEAR(F963),"")</f>
        <v>2017</v>
      </c>
      <c r="I963" s="19">
        <v>0.47916666666666702</v>
      </c>
      <c r="J963" s="20">
        <f t="shared" si="155"/>
        <v>11</v>
      </c>
      <c r="K963" s="5" t="str">
        <f t="shared" si="150"/>
        <v>ja</v>
      </c>
      <c r="L963" s="5" t="s">
        <v>91</v>
      </c>
      <c r="M963" s="6" t="s">
        <v>139</v>
      </c>
      <c r="O963" s="17" t="s">
        <v>75</v>
      </c>
      <c r="P963" s="17" t="s">
        <v>4286</v>
      </c>
      <c r="R963" s="6" t="s">
        <v>77</v>
      </c>
      <c r="T963" s="22"/>
      <c r="U963" s="2" t="s">
        <v>74</v>
      </c>
      <c r="V963" s="2" t="s">
        <v>79</v>
      </c>
      <c r="X963" s="2">
        <v>294</v>
      </c>
      <c r="Y963" s="2" t="s">
        <v>83</v>
      </c>
      <c r="Z963" s="2" t="s">
        <v>82</v>
      </c>
      <c r="AA963" s="2">
        <v>294</v>
      </c>
      <c r="AB963" s="2" t="s">
        <v>81</v>
      </c>
      <c r="AC963" s="2" t="s">
        <v>82</v>
      </c>
      <c r="AD963" s="2">
        <v>294</v>
      </c>
      <c r="AE963" s="2" t="s">
        <v>83</v>
      </c>
      <c r="AF963" s="2" t="s">
        <v>82</v>
      </c>
      <c r="BE963" s="23" t="str">
        <f t="shared" si="157"/>
        <v>EMF nein</v>
      </c>
      <c r="BF963" s="23" t="str">
        <f t="shared" si="158"/>
        <v/>
      </c>
      <c r="BG963" s="23" t="str">
        <f t="shared" si="159"/>
        <v/>
      </c>
      <c r="BH963" s="23">
        <f t="shared" si="160"/>
        <v>0</v>
      </c>
      <c r="BP963" s="3">
        <v>1</v>
      </c>
      <c r="BQ963" s="2" t="s">
        <v>4287</v>
      </c>
    </row>
    <row r="964" spans="1:69" ht="16.149999999999999" customHeight="1" x14ac:dyDescent="0.25">
      <c r="A964" s="16">
        <v>963</v>
      </c>
      <c r="B964" s="17" t="s">
        <v>135</v>
      </c>
      <c r="C964" s="48" t="s">
        <v>1328</v>
      </c>
      <c r="D964" s="2" t="s">
        <v>113</v>
      </c>
      <c r="E964" s="48" t="s">
        <v>4288</v>
      </c>
      <c r="F964" s="67">
        <v>42995</v>
      </c>
      <c r="G964" s="3">
        <f t="shared" si="156"/>
        <v>9</v>
      </c>
      <c r="H964" s="3">
        <f t="shared" si="161"/>
        <v>2017</v>
      </c>
      <c r="I964" s="19">
        <v>0.51736111111111105</v>
      </c>
      <c r="J964" s="20">
        <f t="shared" si="155"/>
        <v>12</v>
      </c>
      <c r="K964" s="5" t="str">
        <f t="shared" si="150"/>
        <v>ja</v>
      </c>
      <c r="L964" s="5" t="s">
        <v>91</v>
      </c>
      <c r="M964" s="6" t="s">
        <v>2774</v>
      </c>
      <c r="N964" s="5">
        <v>40</v>
      </c>
      <c r="O964" s="17" t="s">
        <v>2775</v>
      </c>
      <c r="P964" s="17" t="s">
        <v>4289</v>
      </c>
      <c r="R964" s="6" t="s">
        <v>77</v>
      </c>
      <c r="T964" s="22"/>
      <c r="X964" s="2">
        <v>252</v>
      </c>
      <c r="Y964" s="2" t="s">
        <v>81</v>
      </c>
      <c r="Z964" s="2" t="s">
        <v>82</v>
      </c>
      <c r="AA964" s="2">
        <v>252</v>
      </c>
      <c r="AB964" s="2" t="s">
        <v>81</v>
      </c>
      <c r="AC964" s="2" t="s">
        <v>82</v>
      </c>
      <c r="AD964" s="2">
        <v>252</v>
      </c>
      <c r="AE964" s="2" t="s">
        <v>81</v>
      </c>
      <c r="AF964" s="2" t="s">
        <v>82</v>
      </c>
      <c r="AJ964" s="2">
        <v>260</v>
      </c>
      <c r="AK964" s="2" t="s">
        <v>81</v>
      </c>
      <c r="AL964" s="2" t="s">
        <v>84</v>
      </c>
      <c r="AM964" s="2">
        <v>260</v>
      </c>
      <c r="AN964" s="2" t="s">
        <v>81</v>
      </c>
      <c r="AO964" s="2" t="s">
        <v>84</v>
      </c>
      <c r="AP964" s="2">
        <v>260</v>
      </c>
      <c r="AQ964" s="2" t="s">
        <v>81</v>
      </c>
      <c r="AR964" s="2" t="s">
        <v>84</v>
      </c>
      <c r="BE964" s="23" t="str">
        <f t="shared" si="157"/>
        <v>EMF nein</v>
      </c>
      <c r="BF964" s="23" t="str">
        <f t="shared" si="158"/>
        <v/>
      </c>
      <c r="BG964" s="23" t="str">
        <f t="shared" si="159"/>
        <v/>
      </c>
      <c r="BH964" s="23">
        <f t="shared" si="160"/>
        <v>0</v>
      </c>
      <c r="BP964" s="3">
        <v>1</v>
      </c>
      <c r="BQ964" s="2" t="s">
        <v>4290</v>
      </c>
    </row>
    <row r="965" spans="1:69" ht="16.149999999999999" customHeight="1" x14ac:dyDescent="0.25">
      <c r="A965" s="16">
        <v>964</v>
      </c>
      <c r="B965" s="17" t="s">
        <v>135</v>
      </c>
      <c r="C965" s="48" t="s">
        <v>4291</v>
      </c>
      <c r="D965" s="2" t="s">
        <v>124</v>
      </c>
      <c r="E965" s="48" t="s">
        <v>4173</v>
      </c>
      <c r="F965" s="67">
        <v>42996</v>
      </c>
      <c r="G965" s="3">
        <f t="shared" si="156"/>
        <v>9</v>
      </c>
      <c r="H965" s="3">
        <f t="shared" si="161"/>
        <v>2017</v>
      </c>
      <c r="I965" s="19">
        <v>0.32291666666666702</v>
      </c>
      <c r="J965" s="20">
        <f t="shared" si="155"/>
        <v>7</v>
      </c>
      <c r="K965" s="5" t="str">
        <f t="shared" si="150"/>
        <v>ja</v>
      </c>
      <c r="L965" s="5" t="s">
        <v>91</v>
      </c>
      <c r="M965" s="6" t="s">
        <v>139</v>
      </c>
      <c r="O965" s="17" t="s">
        <v>126</v>
      </c>
      <c r="P965" s="17" t="s">
        <v>4292</v>
      </c>
      <c r="R965" s="6" t="s">
        <v>335</v>
      </c>
      <c r="T965" s="22"/>
      <c r="BE965" s="23" t="str">
        <f t="shared" si="157"/>
        <v>EMF nein</v>
      </c>
      <c r="BF965" s="23" t="str">
        <f t="shared" si="158"/>
        <v/>
      </c>
      <c r="BG965" s="23" t="str">
        <f t="shared" si="159"/>
        <v/>
      </c>
      <c r="BH965" s="23">
        <f t="shared" si="160"/>
        <v>0</v>
      </c>
      <c r="BO965" s="2" t="s">
        <v>4293</v>
      </c>
      <c r="BP965" s="3">
        <v>1</v>
      </c>
      <c r="BQ965" s="2" t="s">
        <v>4294</v>
      </c>
    </row>
    <row r="966" spans="1:69" ht="16.149999999999999" customHeight="1" x14ac:dyDescent="0.25">
      <c r="A966" s="16">
        <v>965</v>
      </c>
      <c r="B966" s="17" t="s">
        <v>135</v>
      </c>
      <c r="C966" s="48" t="s">
        <v>4295</v>
      </c>
      <c r="D966" s="2" t="s">
        <v>348</v>
      </c>
      <c r="E966" s="48" t="s">
        <v>4296</v>
      </c>
      <c r="F966" s="67">
        <v>42997</v>
      </c>
      <c r="G966" s="3">
        <f t="shared" si="156"/>
        <v>9</v>
      </c>
      <c r="H966" s="3">
        <f t="shared" si="161"/>
        <v>2017</v>
      </c>
      <c r="I966" s="19">
        <v>0.62847222222222199</v>
      </c>
      <c r="J966" s="20">
        <f t="shared" si="155"/>
        <v>15</v>
      </c>
      <c r="K966" s="5" t="str">
        <f t="shared" si="150"/>
        <v>ja</v>
      </c>
      <c r="L966" s="5" t="s">
        <v>91</v>
      </c>
      <c r="M966" s="6" t="s">
        <v>2721</v>
      </c>
      <c r="N966" s="5">
        <v>22</v>
      </c>
      <c r="O966" s="17" t="s">
        <v>75</v>
      </c>
      <c r="P966" s="17" t="s">
        <v>4297</v>
      </c>
      <c r="R966" s="6" t="s">
        <v>77</v>
      </c>
      <c r="T966" s="22"/>
      <c r="X966" s="2">
        <v>300</v>
      </c>
      <c r="Y966" s="2" t="s">
        <v>83</v>
      </c>
      <c r="Z966" s="2" t="s">
        <v>84</v>
      </c>
      <c r="AA966" s="2">
        <v>300</v>
      </c>
      <c r="AB966" s="2" t="s">
        <v>81</v>
      </c>
      <c r="AC966" s="2" t="s">
        <v>84</v>
      </c>
      <c r="AD966" s="2">
        <v>300</v>
      </c>
      <c r="AE966" s="2" t="s">
        <v>83</v>
      </c>
      <c r="AF966" s="2" t="s">
        <v>84</v>
      </c>
      <c r="BE966" s="23" t="str">
        <f t="shared" si="157"/>
        <v>EMF nein</v>
      </c>
      <c r="BF966" s="23" t="str">
        <f t="shared" si="158"/>
        <v/>
      </c>
      <c r="BG966" s="23" t="str">
        <f t="shared" si="159"/>
        <v/>
      </c>
      <c r="BH966" s="23">
        <f t="shared" si="160"/>
        <v>0</v>
      </c>
      <c r="BO966" s="2" t="s">
        <v>4298</v>
      </c>
      <c r="BP966" s="3">
        <v>1</v>
      </c>
      <c r="BQ966" s="2" t="s">
        <v>4299</v>
      </c>
    </row>
    <row r="967" spans="1:69" ht="16.149999999999999" customHeight="1" x14ac:dyDescent="0.25">
      <c r="A967" s="16">
        <v>966</v>
      </c>
      <c r="B967" s="17" t="s">
        <v>135</v>
      </c>
      <c r="C967" s="48" t="s">
        <v>3299</v>
      </c>
      <c r="D967" s="2" t="s">
        <v>296</v>
      </c>
      <c r="E967" s="48" t="s">
        <v>4300</v>
      </c>
      <c r="F967" s="67">
        <v>42998</v>
      </c>
      <c r="G967" s="3">
        <f t="shared" si="156"/>
        <v>9</v>
      </c>
      <c r="H967" s="3">
        <f t="shared" si="161"/>
        <v>2017</v>
      </c>
      <c r="I967" s="19">
        <v>0.5625</v>
      </c>
      <c r="J967" s="20">
        <f t="shared" si="155"/>
        <v>13</v>
      </c>
      <c r="K967" s="5" t="str">
        <f t="shared" si="150"/>
        <v>ja</v>
      </c>
      <c r="L967" s="5" t="s">
        <v>91</v>
      </c>
      <c r="M967" s="6" t="s">
        <v>139</v>
      </c>
      <c r="N967" s="5">
        <v>26</v>
      </c>
      <c r="O967" s="17" t="s">
        <v>75</v>
      </c>
      <c r="P967" s="17" t="s">
        <v>4301</v>
      </c>
      <c r="R967" s="6" t="s">
        <v>77</v>
      </c>
      <c r="T967" s="22"/>
      <c r="U967" s="2" t="s">
        <v>74</v>
      </c>
      <c r="V967" s="2" t="s">
        <v>79</v>
      </c>
      <c r="X967" s="2">
        <v>371</v>
      </c>
      <c r="Y967" s="2" t="s">
        <v>83</v>
      </c>
      <c r="Z967" s="2" t="s">
        <v>84</v>
      </c>
      <c r="AA967" s="2">
        <v>371</v>
      </c>
      <c r="AB967" s="2" t="s">
        <v>81</v>
      </c>
      <c r="AC967" s="2" t="s">
        <v>84</v>
      </c>
      <c r="AD967" s="2">
        <v>371</v>
      </c>
      <c r="AE967" s="2" t="s">
        <v>83</v>
      </c>
      <c r="AF967" s="2" t="s">
        <v>84</v>
      </c>
      <c r="BE967" s="23" t="str">
        <f t="shared" si="157"/>
        <v>EMF nein</v>
      </c>
      <c r="BF967" s="23" t="str">
        <f t="shared" si="158"/>
        <v/>
      </c>
      <c r="BG967" s="23" t="str">
        <f t="shared" si="159"/>
        <v/>
      </c>
      <c r="BH967" s="23">
        <f t="shared" si="160"/>
        <v>0</v>
      </c>
      <c r="BO967" s="2" t="s">
        <v>4302</v>
      </c>
      <c r="BP967" s="3">
        <v>1</v>
      </c>
      <c r="BQ967" s="2" t="s">
        <v>4303</v>
      </c>
    </row>
    <row r="968" spans="1:69" ht="16.149999999999999" customHeight="1" x14ac:dyDescent="0.25">
      <c r="A968" s="16">
        <v>967</v>
      </c>
      <c r="B968" s="17" t="s">
        <v>135</v>
      </c>
      <c r="C968" s="49" t="s">
        <v>4304</v>
      </c>
      <c r="D968" s="2" t="s">
        <v>124</v>
      </c>
      <c r="E968" s="48" t="s">
        <v>4027</v>
      </c>
      <c r="F968" s="67">
        <v>43000</v>
      </c>
      <c r="G968" s="3">
        <f t="shared" si="156"/>
        <v>9</v>
      </c>
      <c r="H968" s="3">
        <f t="shared" si="161"/>
        <v>2017</v>
      </c>
      <c r="I968" s="19">
        <v>0.29513888888888901</v>
      </c>
      <c r="J968" s="20">
        <f t="shared" si="155"/>
        <v>7</v>
      </c>
      <c r="K968" s="5" t="str">
        <f t="shared" si="150"/>
        <v>ja</v>
      </c>
      <c r="L968" s="5" t="s">
        <v>91</v>
      </c>
      <c r="M968" s="6" t="s">
        <v>139</v>
      </c>
      <c r="N968" s="5">
        <v>49</v>
      </c>
      <c r="O968" s="17" t="s">
        <v>75</v>
      </c>
      <c r="P968" s="17" t="s">
        <v>4305</v>
      </c>
      <c r="R968" s="6" t="s">
        <v>77</v>
      </c>
      <c r="T968" s="22"/>
      <c r="U968" s="2" t="s">
        <v>115</v>
      </c>
      <c r="V968" s="2" t="s">
        <v>108</v>
      </c>
      <c r="X968" s="2">
        <v>585</v>
      </c>
      <c r="Y968" s="2" t="s">
        <v>81</v>
      </c>
      <c r="Z968" s="2" t="s">
        <v>84</v>
      </c>
      <c r="AA968" s="2">
        <v>585</v>
      </c>
      <c r="AB968" s="2" t="s">
        <v>81</v>
      </c>
      <c r="AC968" s="2" t="s">
        <v>84</v>
      </c>
      <c r="AD968" s="2">
        <v>585</v>
      </c>
      <c r="AE968" s="2" t="s">
        <v>81</v>
      </c>
      <c r="AF968" s="2" t="s">
        <v>84</v>
      </c>
      <c r="AJ968" s="2">
        <v>608</v>
      </c>
      <c r="AK968" s="2" t="s">
        <v>83</v>
      </c>
      <c r="AL968" s="2" t="s">
        <v>168</v>
      </c>
      <c r="AM968" s="2">
        <v>608</v>
      </c>
      <c r="AN968" s="2" t="s">
        <v>81</v>
      </c>
      <c r="AO968" s="2" t="s">
        <v>168</v>
      </c>
      <c r="AP968" s="2">
        <v>608</v>
      </c>
      <c r="AQ968" s="2" t="s">
        <v>83</v>
      </c>
      <c r="AR968" s="2" t="s">
        <v>168</v>
      </c>
      <c r="BE968" s="23" t="str">
        <f t="shared" si="157"/>
        <v>EMF ja</v>
      </c>
      <c r="BF968" s="23">
        <f t="shared" si="158"/>
        <v>1</v>
      </c>
      <c r="BG968" s="23" t="str">
        <f t="shared" si="159"/>
        <v>&lt;100m</v>
      </c>
      <c r="BH968" s="23">
        <f t="shared" si="160"/>
        <v>2</v>
      </c>
      <c r="BI968" s="2" t="s">
        <v>162</v>
      </c>
      <c r="BJ968" s="2">
        <v>25</v>
      </c>
      <c r="BK968" s="2" t="s">
        <v>162</v>
      </c>
      <c r="BL968" s="2">
        <v>1</v>
      </c>
      <c r="BO968" s="2" t="s">
        <v>4306</v>
      </c>
      <c r="BP968" s="3">
        <v>1</v>
      </c>
      <c r="BQ968" s="2" t="s">
        <v>4307</v>
      </c>
    </row>
    <row r="969" spans="1:69" ht="16.149999999999999" customHeight="1" x14ac:dyDescent="0.25">
      <c r="A969" s="16">
        <v>968</v>
      </c>
      <c r="B969" s="17" t="s">
        <v>135</v>
      </c>
      <c r="C969" s="48" t="s">
        <v>4308</v>
      </c>
      <c r="D969" s="2" t="s">
        <v>172</v>
      </c>
      <c r="E969" s="48" t="s">
        <v>4309</v>
      </c>
      <c r="F969" s="67">
        <v>43000</v>
      </c>
      <c r="G969" s="3">
        <f t="shared" si="156"/>
        <v>9</v>
      </c>
      <c r="H969" s="3">
        <f t="shared" si="161"/>
        <v>2017</v>
      </c>
      <c r="I969" s="19">
        <v>0.34375</v>
      </c>
      <c r="J969" s="20">
        <f t="shared" si="155"/>
        <v>8</v>
      </c>
      <c r="K969" s="5" t="str">
        <f t="shared" si="150"/>
        <v>ja</v>
      </c>
      <c r="L969" s="5" t="s">
        <v>91</v>
      </c>
      <c r="M969" s="6" t="s">
        <v>139</v>
      </c>
      <c r="O969" s="17" t="s">
        <v>75</v>
      </c>
      <c r="P969" s="17" t="s">
        <v>4310</v>
      </c>
      <c r="R969" s="6" t="s">
        <v>77</v>
      </c>
      <c r="T969" s="22"/>
      <c r="X969" s="2">
        <v>346</v>
      </c>
      <c r="Y969" s="2" t="s">
        <v>81</v>
      </c>
      <c r="Z969" s="2" t="s">
        <v>84</v>
      </c>
      <c r="AA969" s="2">
        <v>346</v>
      </c>
      <c r="AB969" s="2" t="s">
        <v>81</v>
      </c>
      <c r="AC969" s="2" t="s">
        <v>84</v>
      </c>
      <c r="AD969" s="2">
        <v>346</v>
      </c>
      <c r="AE969" s="2" t="s">
        <v>83</v>
      </c>
      <c r="AF969" s="2" t="s">
        <v>84</v>
      </c>
      <c r="AJ969" s="2">
        <v>470</v>
      </c>
      <c r="AK969" s="2" t="s">
        <v>81</v>
      </c>
      <c r="AL969" s="2" t="s">
        <v>84</v>
      </c>
      <c r="AP969" s="2">
        <v>470</v>
      </c>
      <c r="AQ969" s="2" t="s">
        <v>81</v>
      </c>
      <c r="AR969" s="2" t="s">
        <v>84</v>
      </c>
      <c r="BE969" s="23" t="str">
        <f t="shared" si="157"/>
        <v>EMF ja</v>
      </c>
      <c r="BF969" s="23">
        <f t="shared" si="158"/>
        <v>64</v>
      </c>
      <c r="BG969" s="23" t="str">
        <f t="shared" si="159"/>
        <v>&lt;100m</v>
      </c>
      <c r="BH969" s="23">
        <f t="shared" si="160"/>
        <v>1</v>
      </c>
      <c r="BK969" s="2" t="s">
        <v>110</v>
      </c>
      <c r="BL969" s="2">
        <v>64</v>
      </c>
      <c r="BO969" s="2" t="s">
        <v>4311</v>
      </c>
      <c r="BP969" s="3">
        <v>1</v>
      </c>
      <c r="BQ969" s="2" t="s">
        <v>4312</v>
      </c>
    </row>
    <row r="970" spans="1:69" ht="16.149999999999999" customHeight="1" x14ac:dyDescent="0.25">
      <c r="A970" s="16">
        <v>969</v>
      </c>
      <c r="B970" s="17" t="s">
        <v>135</v>
      </c>
      <c r="C970" s="48" t="s">
        <v>4313</v>
      </c>
      <c r="D970" s="2" t="s">
        <v>104</v>
      </c>
      <c r="E970" s="48" t="s">
        <v>4314</v>
      </c>
      <c r="F970" s="67">
        <v>43004</v>
      </c>
      <c r="G970" s="3">
        <f t="shared" si="156"/>
        <v>9</v>
      </c>
      <c r="H970" s="3">
        <f t="shared" si="161"/>
        <v>2017</v>
      </c>
      <c r="I970" s="19">
        <v>0.65625</v>
      </c>
      <c r="J970" s="20">
        <f t="shared" si="155"/>
        <v>15</v>
      </c>
      <c r="K970" s="5" t="str">
        <f t="shared" si="150"/>
        <v>ja</v>
      </c>
      <c r="L970" s="5" t="s">
        <v>91</v>
      </c>
      <c r="M970" s="6" t="s">
        <v>354</v>
      </c>
      <c r="O970" s="17" t="s">
        <v>75</v>
      </c>
      <c r="P970" s="17" t="s">
        <v>4315</v>
      </c>
      <c r="R970" s="6" t="s">
        <v>77</v>
      </c>
      <c r="T970" s="22"/>
      <c r="U970" s="2" t="s">
        <v>74</v>
      </c>
      <c r="V970" s="2" t="s">
        <v>80</v>
      </c>
      <c r="BE970" s="23" t="str">
        <f t="shared" si="157"/>
        <v>EMF nein</v>
      </c>
      <c r="BF970" s="23" t="str">
        <f t="shared" si="158"/>
        <v/>
      </c>
      <c r="BG970" s="23" t="str">
        <f t="shared" si="159"/>
        <v/>
      </c>
      <c r="BH970" s="23">
        <f t="shared" si="160"/>
        <v>0</v>
      </c>
      <c r="BO970" s="2" t="s">
        <v>4316</v>
      </c>
      <c r="BP970" s="3">
        <v>1</v>
      </c>
      <c r="BQ970" s="2" t="s">
        <v>4317</v>
      </c>
    </row>
    <row r="971" spans="1:69" ht="16.149999999999999" customHeight="1" x14ac:dyDescent="0.25">
      <c r="A971" s="16">
        <v>970</v>
      </c>
      <c r="B971" s="17" t="s">
        <v>211</v>
      </c>
      <c r="C971" s="48" t="s">
        <v>4318</v>
      </c>
      <c r="D971" s="2" t="s">
        <v>113</v>
      </c>
      <c r="E971" s="48" t="s">
        <v>4319</v>
      </c>
      <c r="F971" s="67">
        <v>43120</v>
      </c>
      <c r="G971" s="3">
        <f t="shared" si="156"/>
        <v>1</v>
      </c>
      <c r="H971" s="3">
        <f t="shared" si="161"/>
        <v>2018</v>
      </c>
      <c r="I971" s="19">
        <v>0.80486111111111103</v>
      </c>
      <c r="J971" s="20">
        <f t="shared" si="155"/>
        <v>19</v>
      </c>
      <c r="K971" s="5" t="str">
        <f t="shared" si="150"/>
        <v>ja</v>
      </c>
      <c r="L971" s="5" t="s">
        <v>91</v>
      </c>
      <c r="M971" s="6" t="s">
        <v>74</v>
      </c>
      <c r="N971" s="5">
        <v>50</v>
      </c>
      <c r="O971" s="2" t="s">
        <v>140</v>
      </c>
      <c r="P971" s="17" t="s">
        <v>4320</v>
      </c>
      <c r="R971" s="6" t="s">
        <v>335</v>
      </c>
      <c r="T971" s="22"/>
      <c r="U971" s="2" t="s">
        <v>74</v>
      </c>
      <c r="X971" s="2">
        <v>200</v>
      </c>
      <c r="Y971" s="2" t="s">
        <v>81</v>
      </c>
      <c r="Z971" s="2" t="s">
        <v>84</v>
      </c>
      <c r="AD971" s="2">
        <v>200</v>
      </c>
      <c r="AE971" s="2" t="s">
        <v>81</v>
      </c>
      <c r="AF971" s="2" t="s">
        <v>84</v>
      </c>
      <c r="AJ971" s="2">
        <v>304</v>
      </c>
      <c r="AK971" s="2" t="s">
        <v>81</v>
      </c>
      <c r="AL971" s="2" t="s">
        <v>82</v>
      </c>
      <c r="AM971" s="2">
        <v>304</v>
      </c>
      <c r="AN971" s="2" t="s">
        <v>81</v>
      </c>
      <c r="AO971" s="2" t="s">
        <v>82</v>
      </c>
      <c r="BE971" s="23" t="str">
        <f t="shared" si="157"/>
        <v>EMF ja</v>
      </c>
      <c r="BF971" s="23">
        <f t="shared" si="158"/>
        <v>50</v>
      </c>
      <c r="BG971" s="23" t="str">
        <f t="shared" si="159"/>
        <v>&lt;100m</v>
      </c>
      <c r="BH971" s="23">
        <f t="shared" si="160"/>
        <v>3</v>
      </c>
      <c r="BI971" s="2" t="s">
        <v>162</v>
      </c>
      <c r="BJ971" s="2">
        <v>850</v>
      </c>
      <c r="BK971" s="2" t="s">
        <v>162</v>
      </c>
      <c r="BL971" s="2">
        <v>550</v>
      </c>
      <c r="BM971" s="2" t="s">
        <v>162</v>
      </c>
      <c r="BN971" s="2">
        <v>50</v>
      </c>
      <c r="BO971" s="2" t="s">
        <v>4321</v>
      </c>
      <c r="BP971" s="3">
        <v>1</v>
      </c>
      <c r="BQ971" s="2" t="s">
        <v>4322</v>
      </c>
    </row>
    <row r="972" spans="1:69" ht="16.149999999999999" customHeight="1" x14ac:dyDescent="0.25">
      <c r="A972" s="16">
        <v>971</v>
      </c>
      <c r="B972" s="17" t="s">
        <v>69</v>
      </c>
      <c r="C972" s="48" t="s">
        <v>4323</v>
      </c>
      <c r="D972" s="2" t="s">
        <v>172</v>
      </c>
      <c r="E972" s="48" t="s">
        <v>4324</v>
      </c>
      <c r="F972" s="67">
        <v>43121</v>
      </c>
      <c r="G972" s="3">
        <f t="shared" si="156"/>
        <v>1</v>
      </c>
      <c r="H972" s="3">
        <f t="shared" si="161"/>
        <v>2018</v>
      </c>
      <c r="I972" s="19">
        <v>0.27083333333333298</v>
      </c>
      <c r="J972" s="20">
        <f t="shared" si="155"/>
        <v>6</v>
      </c>
      <c r="K972" s="5" t="str">
        <f t="shared" si="150"/>
        <v>ja</v>
      </c>
      <c r="L972" s="5" t="s">
        <v>91</v>
      </c>
      <c r="M972" s="6" t="s">
        <v>74</v>
      </c>
      <c r="N972" s="5">
        <v>19</v>
      </c>
      <c r="O972" s="2" t="s">
        <v>140</v>
      </c>
      <c r="P972" s="17" t="s">
        <v>4325</v>
      </c>
      <c r="R972" s="6" t="s">
        <v>77</v>
      </c>
      <c r="S972" s="2" t="s">
        <v>4326</v>
      </c>
      <c r="T972" s="22" t="s">
        <v>79</v>
      </c>
      <c r="BE972" s="23" t="str">
        <f t="shared" si="157"/>
        <v>EMF ja</v>
      </c>
      <c r="BF972" s="23">
        <f t="shared" si="158"/>
        <v>5</v>
      </c>
      <c r="BG972" s="23" t="str">
        <f t="shared" si="159"/>
        <v>&lt;100m</v>
      </c>
      <c r="BH972" s="23">
        <f t="shared" si="160"/>
        <v>1</v>
      </c>
      <c r="BI972" s="2" t="s">
        <v>162</v>
      </c>
      <c r="BJ972" s="2">
        <v>5</v>
      </c>
      <c r="BP972" s="3">
        <v>1</v>
      </c>
      <c r="BQ972" s="2" t="s">
        <v>4327</v>
      </c>
    </row>
    <row r="973" spans="1:69" ht="16.149999999999999" customHeight="1" x14ac:dyDescent="0.25">
      <c r="A973" s="44">
        <v>972</v>
      </c>
      <c r="B973" s="17" t="s">
        <v>135</v>
      </c>
      <c r="C973" s="48" t="s">
        <v>2373</v>
      </c>
      <c r="D973" s="2" t="s">
        <v>145</v>
      </c>
      <c r="E973" s="48" t="s">
        <v>4328</v>
      </c>
      <c r="F973" s="67">
        <v>42618</v>
      </c>
      <c r="G973" s="3">
        <f t="shared" si="156"/>
        <v>9</v>
      </c>
      <c r="H973" s="3">
        <f t="shared" si="161"/>
        <v>2016</v>
      </c>
      <c r="I973" s="19"/>
      <c r="J973" s="20" t="str">
        <f t="shared" si="155"/>
        <v/>
      </c>
      <c r="K973" s="5" t="str">
        <f t="shared" si="150"/>
        <v>ja</v>
      </c>
      <c r="L973" s="5" t="s">
        <v>91</v>
      </c>
      <c r="N973" s="5">
        <v>48</v>
      </c>
      <c r="O973" s="17" t="s">
        <v>75</v>
      </c>
      <c r="P973" s="17" t="s">
        <v>4329</v>
      </c>
      <c r="R973" s="6" t="s">
        <v>77</v>
      </c>
      <c r="T973" s="22"/>
      <c r="X973" s="2">
        <v>521</v>
      </c>
      <c r="Y973" s="2" t="s">
        <v>81</v>
      </c>
      <c r="Z973" s="2" t="s">
        <v>82</v>
      </c>
      <c r="AA973" s="2">
        <v>521</v>
      </c>
      <c r="AB973" s="2" t="s">
        <v>81</v>
      </c>
      <c r="AC973" s="2" t="s">
        <v>168</v>
      </c>
      <c r="AD973" s="2">
        <v>521</v>
      </c>
      <c r="AE973" s="2" t="s">
        <v>83</v>
      </c>
      <c r="AF973" s="2" t="s">
        <v>161</v>
      </c>
      <c r="AJ973" s="2">
        <v>570</v>
      </c>
      <c r="AK973" s="2" t="s">
        <v>81</v>
      </c>
      <c r="AP973" s="2">
        <v>570</v>
      </c>
      <c r="AQ973" s="2" t="s">
        <v>83</v>
      </c>
      <c r="AR973" s="2" t="s">
        <v>84</v>
      </c>
      <c r="BE973" s="23" t="str">
        <f t="shared" si="157"/>
        <v>EMF nein</v>
      </c>
      <c r="BF973" s="23" t="str">
        <f t="shared" si="158"/>
        <v/>
      </c>
      <c r="BG973" s="23" t="str">
        <f t="shared" si="159"/>
        <v/>
      </c>
      <c r="BH973" s="23">
        <f t="shared" si="160"/>
        <v>0</v>
      </c>
      <c r="BO973" s="2" t="s">
        <v>4330</v>
      </c>
      <c r="BP973" s="3">
        <v>1</v>
      </c>
      <c r="BQ973" s="2" t="s">
        <v>4331</v>
      </c>
    </row>
    <row r="974" spans="1:69" ht="16.149999999999999" customHeight="1" x14ac:dyDescent="0.25">
      <c r="A974" s="16">
        <v>973</v>
      </c>
      <c r="B974" s="17" t="s">
        <v>135</v>
      </c>
      <c r="C974" s="48" t="s">
        <v>1696</v>
      </c>
      <c r="D974" s="2" t="s">
        <v>89</v>
      </c>
      <c r="E974" s="48" t="s">
        <v>4332</v>
      </c>
      <c r="F974" s="67">
        <v>42163</v>
      </c>
      <c r="G974" s="3">
        <f t="shared" si="156"/>
        <v>6</v>
      </c>
      <c r="H974" s="3">
        <f t="shared" si="161"/>
        <v>2015</v>
      </c>
      <c r="I974" s="19">
        <v>0.47916666666666702</v>
      </c>
      <c r="J974" s="20">
        <f t="shared" si="155"/>
        <v>11</v>
      </c>
      <c r="K974" s="5" t="str">
        <f t="shared" si="150"/>
        <v>ja</v>
      </c>
      <c r="L974" s="5" t="s">
        <v>91</v>
      </c>
      <c r="M974" s="6" t="s">
        <v>139</v>
      </c>
      <c r="N974" s="5">
        <v>31</v>
      </c>
      <c r="O974" s="17" t="s">
        <v>126</v>
      </c>
      <c r="P974" s="17" t="s">
        <v>2908</v>
      </c>
      <c r="R974" s="6" t="s">
        <v>77</v>
      </c>
      <c r="T974" s="22"/>
      <c r="X974" s="2">
        <v>343</v>
      </c>
      <c r="Y974" s="2" t="s">
        <v>83</v>
      </c>
      <c r="Z974" s="2" t="s">
        <v>84</v>
      </c>
      <c r="AA974" s="2">
        <v>343</v>
      </c>
      <c r="AB974" s="2" t="s">
        <v>81</v>
      </c>
      <c r="AC974" s="2" t="s">
        <v>84</v>
      </c>
      <c r="AD974" s="2">
        <v>343</v>
      </c>
      <c r="AE974" s="2" t="s">
        <v>83</v>
      </c>
      <c r="AF974" s="2" t="s">
        <v>84</v>
      </c>
      <c r="BE974" s="23" t="str">
        <f t="shared" si="157"/>
        <v>EMF nein</v>
      </c>
      <c r="BF974" s="23" t="str">
        <f t="shared" si="158"/>
        <v/>
      </c>
      <c r="BG974" s="23" t="str">
        <f t="shared" si="159"/>
        <v/>
      </c>
      <c r="BH974" s="23">
        <f t="shared" si="160"/>
        <v>0</v>
      </c>
      <c r="BP974" s="3">
        <v>1</v>
      </c>
      <c r="BQ974" s="2" t="s">
        <v>4333</v>
      </c>
    </row>
    <row r="975" spans="1:69" ht="16.149999999999999" customHeight="1" x14ac:dyDescent="0.25">
      <c r="A975" s="16">
        <v>974</v>
      </c>
      <c r="B975" s="17" t="s">
        <v>135</v>
      </c>
      <c r="C975" s="48" t="s">
        <v>4334</v>
      </c>
      <c r="D975" s="2" t="s">
        <v>151</v>
      </c>
      <c r="E975" s="48" t="s">
        <v>4121</v>
      </c>
      <c r="F975" s="67">
        <v>42555</v>
      </c>
      <c r="G975" s="3">
        <f t="shared" si="156"/>
        <v>7</v>
      </c>
      <c r="H975" s="3">
        <f t="shared" si="161"/>
        <v>2016</v>
      </c>
      <c r="I975" s="19">
        <v>0.4375</v>
      </c>
      <c r="J975" s="20">
        <f t="shared" si="155"/>
        <v>10</v>
      </c>
      <c r="K975" s="5" t="str">
        <f t="shared" si="150"/>
        <v>ja</v>
      </c>
      <c r="L975" s="5" t="s">
        <v>91</v>
      </c>
      <c r="M975" s="6" t="s">
        <v>139</v>
      </c>
      <c r="O975" s="17" t="s">
        <v>126</v>
      </c>
      <c r="P975" s="17" t="s">
        <v>848</v>
      </c>
      <c r="R975" s="6" t="s">
        <v>77</v>
      </c>
      <c r="T975" s="22"/>
      <c r="X975" s="2">
        <v>181</v>
      </c>
      <c r="Y975" s="2" t="s">
        <v>94</v>
      </c>
      <c r="Z975" s="2" t="s">
        <v>82</v>
      </c>
      <c r="AA975" s="2">
        <v>181</v>
      </c>
      <c r="AB975" s="2" t="s">
        <v>94</v>
      </c>
      <c r="AC975" s="2" t="s">
        <v>82</v>
      </c>
      <c r="AD975" s="2">
        <v>181</v>
      </c>
      <c r="AE975" s="2" t="s">
        <v>81</v>
      </c>
      <c r="AF975" s="2" t="s">
        <v>82</v>
      </c>
      <c r="AJ975" s="2">
        <v>393</v>
      </c>
      <c r="AK975" s="2" t="s">
        <v>81</v>
      </c>
      <c r="AL975" s="2" t="s">
        <v>82</v>
      </c>
      <c r="AP975" s="2">
        <v>393</v>
      </c>
      <c r="AQ975" s="2" t="s">
        <v>94</v>
      </c>
      <c r="AR975" s="2" t="s">
        <v>82</v>
      </c>
      <c r="BE975" s="23" t="str">
        <f t="shared" si="157"/>
        <v>EMF nein</v>
      </c>
      <c r="BF975" s="23" t="str">
        <f t="shared" si="158"/>
        <v/>
      </c>
      <c r="BG975" s="23" t="str">
        <f t="shared" si="159"/>
        <v/>
      </c>
      <c r="BH975" s="23">
        <f t="shared" si="160"/>
        <v>0</v>
      </c>
      <c r="BP975" s="3">
        <v>1</v>
      </c>
      <c r="BQ975" s="2" t="s">
        <v>4335</v>
      </c>
    </row>
    <row r="976" spans="1:69" ht="16.149999999999999" customHeight="1" x14ac:dyDescent="0.25">
      <c r="A976" s="16">
        <v>975</v>
      </c>
      <c r="B976" s="17" t="s">
        <v>87</v>
      </c>
      <c r="C976" s="48" t="s">
        <v>2241</v>
      </c>
      <c r="D976" s="2" t="s">
        <v>151</v>
      </c>
      <c r="E976" s="48" t="s">
        <v>4121</v>
      </c>
      <c r="F976" s="67">
        <v>42632</v>
      </c>
      <c r="G976" s="3">
        <f t="shared" si="156"/>
        <v>9</v>
      </c>
      <c r="H976" s="3">
        <f t="shared" si="161"/>
        <v>2016</v>
      </c>
      <c r="I976" s="19">
        <v>0.85416666666666696</v>
      </c>
      <c r="J976" s="20">
        <f t="shared" si="155"/>
        <v>20</v>
      </c>
      <c r="K976" s="5" t="str">
        <f t="shared" si="150"/>
        <v>ja</v>
      </c>
      <c r="L976" s="5" t="s">
        <v>91</v>
      </c>
      <c r="M976" s="6" t="s">
        <v>74</v>
      </c>
      <c r="N976" s="5">
        <v>76</v>
      </c>
      <c r="O976" s="17" t="s">
        <v>75</v>
      </c>
      <c r="P976" s="17" t="s">
        <v>4336</v>
      </c>
      <c r="R976" s="6" t="s">
        <v>77</v>
      </c>
      <c r="T976" s="22"/>
      <c r="X976" s="2">
        <v>314</v>
      </c>
      <c r="Y976" s="2" t="s">
        <v>83</v>
      </c>
      <c r="Z976" s="2" t="s">
        <v>84</v>
      </c>
      <c r="AA976" s="2">
        <v>314</v>
      </c>
      <c r="AB976" s="2" t="s">
        <v>83</v>
      </c>
      <c r="AC976" s="2" t="s">
        <v>84</v>
      </c>
      <c r="AD976" s="2">
        <v>314</v>
      </c>
      <c r="AE976" s="2" t="s">
        <v>83</v>
      </c>
      <c r="AF976" s="2" t="s">
        <v>84</v>
      </c>
      <c r="AJ976" s="2">
        <v>107</v>
      </c>
      <c r="AK976" s="2" t="s">
        <v>81</v>
      </c>
      <c r="AL976" s="2" t="s">
        <v>84</v>
      </c>
      <c r="BE976" s="23" t="str">
        <f t="shared" si="157"/>
        <v>EMF ja</v>
      </c>
      <c r="BF976" s="23">
        <f t="shared" si="158"/>
        <v>177</v>
      </c>
      <c r="BG976" s="23" t="str">
        <f t="shared" si="159"/>
        <v>100-499m</v>
      </c>
      <c r="BH976" s="23">
        <f t="shared" si="160"/>
        <v>1</v>
      </c>
      <c r="BK976" s="2" t="s">
        <v>162</v>
      </c>
      <c r="BL976" s="2">
        <v>177</v>
      </c>
      <c r="BO976" s="2" t="s">
        <v>4337</v>
      </c>
      <c r="BP976" s="3">
        <v>1</v>
      </c>
      <c r="BQ976" s="2" t="s">
        <v>4338</v>
      </c>
    </row>
    <row r="977" spans="1:69" ht="16.149999999999999" customHeight="1" x14ac:dyDescent="0.25">
      <c r="A977" s="16">
        <v>976</v>
      </c>
      <c r="B977" s="17" t="s">
        <v>211</v>
      </c>
      <c r="C977" s="48" t="s">
        <v>4339</v>
      </c>
      <c r="D977" s="2" t="s">
        <v>896</v>
      </c>
      <c r="E977" s="48" t="s">
        <v>4340</v>
      </c>
      <c r="F977" s="67">
        <v>42664</v>
      </c>
      <c r="G977" s="3">
        <f t="shared" si="156"/>
        <v>10</v>
      </c>
      <c r="H977" s="3">
        <f t="shared" si="161"/>
        <v>2016</v>
      </c>
      <c r="I977" s="19">
        <v>0.72222222222222199</v>
      </c>
      <c r="J977" s="20">
        <f t="shared" si="155"/>
        <v>17</v>
      </c>
      <c r="K977" s="5" t="str">
        <f t="shared" si="150"/>
        <v>ja</v>
      </c>
      <c r="L977" s="21" t="s">
        <v>73</v>
      </c>
      <c r="M977" s="6" t="s">
        <v>74</v>
      </c>
      <c r="N977" s="5">
        <v>32</v>
      </c>
      <c r="O977" s="6" t="s">
        <v>101</v>
      </c>
      <c r="P977" s="17" t="s">
        <v>4341</v>
      </c>
      <c r="Q977" s="6" t="s">
        <v>186</v>
      </c>
      <c r="R977" s="6" t="s">
        <v>77</v>
      </c>
      <c r="T977" s="22"/>
      <c r="X977" s="2">
        <v>20</v>
      </c>
      <c r="Y977" s="2" t="s">
        <v>94</v>
      </c>
      <c r="Z977" s="2" t="s">
        <v>84</v>
      </c>
      <c r="AA977" s="2">
        <v>20</v>
      </c>
      <c r="AB977" s="2" t="s">
        <v>94</v>
      </c>
      <c r="AC977" s="2" t="s">
        <v>84</v>
      </c>
      <c r="AD977" s="2">
        <v>20</v>
      </c>
      <c r="AE977" s="2" t="s">
        <v>94</v>
      </c>
      <c r="AF977" s="2" t="s">
        <v>84</v>
      </c>
      <c r="AJ977" s="392">
        <v>20</v>
      </c>
      <c r="AK977" s="392" t="s">
        <v>94</v>
      </c>
      <c r="AL977" s="392" t="s">
        <v>84</v>
      </c>
      <c r="AM977" s="392">
        <v>20</v>
      </c>
      <c r="AN977" s="392" t="s">
        <v>94</v>
      </c>
      <c r="AO977" s="392" t="s">
        <v>84</v>
      </c>
      <c r="AP977" s="392">
        <v>20</v>
      </c>
      <c r="AQ977" s="392" t="s">
        <v>94</v>
      </c>
      <c r="AR977" s="392" t="s">
        <v>84</v>
      </c>
      <c r="AV977" s="392">
        <v>20</v>
      </c>
      <c r="AW977" s="392" t="s">
        <v>94</v>
      </c>
      <c r="AX977" s="392" t="s">
        <v>84</v>
      </c>
      <c r="AY977" s="392">
        <v>20</v>
      </c>
      <c r="AZ977" s="392" t="s">
        <v>94</v>
      </c>
      <c r="BA977" s="392" t="s">
        <v>84</v>
      </c>
      <c r="BB977" s="392">
        <v>20</v>
      </c>
      <c r="BC977" s="392" t="s">
        <v>94</v>
      </c>
      <c r="BD977" s="392" t="s">
        <v>84</v>
      </c>
      <c r="BE977" s="23" t="str">
        <f t="shared" si="157"/>
        <v>EMF nein</v>
      </c>
      <c r="BF977" s="23" t="str">
        <f t="shared" si="158"/>
        <v/>
      </c>
      <c r="BG977" s="23" t="str">
        <f t="shared" si="159"/>
        <v/>
      </c>
      <c r="BH977" s="23">
        <f t="shared" si="160"/>
        <v>0</v>
      </c>
      <c r="BO977" s="2" t="s">
        <v>4342</v>
      </c>
      <c r="BP977" s="3">
        <v>1</v>
      </c>
      <c r="BQ977" s="2" t="s">
        <v>4343</v>
      </c>
    </row>
    <row r="978" spans="1:69" ht="16.149999999999999" customHeight="1" x14ac:dyDescent="0.25">
      <c r="A978" s="16">
        <v>977</v>
      </c>
      <c r="B978" s="17" t="s">
        <v>211</v>
      </c>
      <c r="C978" s="48" t="s">
        <v>4344</v>
      </c>
      <c r="D978" s="2" t="s">
        <v>158</v>
      </c>
      <c r="E978" s="48" t="s">
        <v>4345</v>
      </c>
      <c r="F978" s="67">
        <v>42619</v>
      </c>
      <c r="G978" s="3">
        <f t="shared" si="156"/>
        <v>9</v>
      </c>
      <c r="H978" s="3">
        <f t="shared" si="161"/>
        <v>2016</v>
      </c>
      <c r="I978" s="19">
        <v>0.70486111111111105</v>
      </c>
      <c r="J978" s="20">
        <f t="shared" si="155"/>
        <v>16</v>
      </c>
      <c r="K978" s="5" t="str">
        <f t="shared" si="150"/>
        <v>ja</v>
      </c>
      <c r="L978" s="5" t="s">
        <v>91</v>
      </c>
      <c r="M978" s="6" t="s">
        <v>74</v>
      </c>
      <c r="O978" s="17" t="s">
        <v>126</v>
      </c>
      <c r="P978" s="17" t="s">
        <v>4346</v>
      </c>
      <c r="R978" s="6" t="s">
        <v>77</v>
      </c>
      <c r="T978" s="22"/>
      <c r="U978" s="2" t="s">
        <v>115</v>
      </c>
      <c r="V978" s="2" t="s">
        <v>202</v>
      </c>
      <c r="X978" s="2">
        <v>666</v>
      </c>
      <c r="Y978" s="2" t="s">
        <v>81</v>
      </c>
      <c r="Z978" s="2" t="s">
        <v>168</v>
      </c>
      <c r="AA978" s="2">
        <v>666</v>
      </c>
      <c r="AB978" s="2" t="s">
        <v>81</v>
      </c>
      <c r="AC978" s="2" t="s">
        <v>168</v>
      </c>
      <c r="AD978" s="2">
        <v>666</v>
      </c>
      <c r="AE978" s="2" t="s">
        <v>83</v>
      </c>
      <c r="AF978" s="2" t="s">
        <v>168</v>
      </c>
      <c r="BE978" s="23" t="str">
        <f t="shared" si="157"/>
        <v>EMF ja</v>
      </c>
      <c r="BF978" s="23">
        <f t="shared" si="158"/>
        <v>430</v>
      </c>
      <c r="BG978" s="23" t="str">
        <f t="shared" si="159"/>
        <v>100-499m</v>
      </c>
      <c r="BH978" s="23">
        <f t="shared" si="160"/>
        <v>1</v>
      </c>
      <c r="BK978" s="2" t="s">
        <v>162</v>
      </c>
      <c r="BL978" s="2">
        <v>430</v>
      </c>
      <c r="BO978" s="2" t="s">
        <v>4347</v>
      </c>
      <c r="BP978" s="3">
        <v>1</v>
      </c>
      <c r="BQ978" s="2" t="s">
        <v>4348</v>
      </c>
    </row>
    <row r="979" spans="1:69" ht="16.149999999999999" customHeight="1" x14ac:dyDescent="0.25">
      <c r="A979" s="16">
        <v>978</v>
      </c>
      <c r="B979" s="17" t="s">
        <v>211</v>
      </c>
      <c r="C979" s="48" t="s">
        <v>4349</v>
      </c>
      <c r="D979" s="2" t="s">
        <v>172</v>
      </c>
      <c r="E979" s="48" t="s">
        <v>4350</v>
      </c>
      <c r="F979" s="67">
        <v>42469</v>
      </c>
      <c r="G979" s="3">
        <f t="shared" si="156"/>
        <v>4</v>
      </c>
      <c r="H979" s="3">
        <f t="shared" si="161"/>
        <v>2016</v>
      </c>
      <c r="I979" s="19">
        <v>0.65625</v>
      </c>
      <c r="J979" s="20">
        <f t="shared" si="155"/>
        <v>15</v>
      </c>
      <c r="K979" s="5" t="str">
        <f t="shared" si="150"/>
        <v>ja</v>
      </c>
      <c r="L979" s="5" t="s">
        <v>91</v>
      </c>
      <c r="M979" s="6" t="s">
        <v>74</v>
      </c>
      <c r="O979" s="2" t="s">
        <v>140</v>
      </c>
      <c r="P979" s="17" t="s">
        <v>4351</v>
      </c>
      <c r="R979" s="6" t="s">
        <v>77</v>
      </c>
      <c r="T979" s="22" t="s">
        <v>79</v>
      </c>
      <c r="X979" s="2">
        <v>240</v>
      </c>
      <c r="Y979" s="2" t="s">
        <v>81</v>
      </c>
      <c r="Z979" s="2" t="s">
        <v>168</v>
      </c>
      <c r="AA979" s="2">
        <v>240</v>
      </c>
      <c r="AB979" s="2" t="s">
        <v>94</v>
      </c>
      <c r="AC979" s="2" t="s">
        <v>168</v>
      </c>
      <c r="AD979" s="2">
        <v>240</v>
      </c>
      <c r="AE979" s="2" t="s">
        <v>94</v>
      </c>
      <c r="AF979" s="2" t="s">
        <v>168</v>
      </c>
      <c r="BE979" s="23" t="str">
        <f t="shared" si="157"/>
        <v>EMF nein</v>
      </c>
      <c r="BF979" s="23" t="str">
        <f t="shared" si="158"/>
        <v/>
      </c>
      <c r="BG979" s="23" t="str">
        <f t="shared" si="159"/>
        <v/>
      </c>
      <c r="BH979" s="23">
        <f t="shared" si="160"/>
        <v>0</v>
      </c>
      <c r="BO979" s="2" t="s">
        <v>4352</v>
      </c>
      <c r="BP979" s="3">
        <v>1</v>
      </c>
      <c r="BQ979" s="2" t="s">
        <v>4353</v>
      </c>
    </row>
    <row r="980" spans="1:69" ht="16.149999999999999" customHeight="1" x14ac:dyDescent="0.25">
      <c r="A980" s="16">
        <v>979</v>
      </c>
      <c r="B980" s="17" t="s">
        <v>135</v>
      </c>
      <c r="C980" s="48" t="s">
        <v>3321</v>
      </c>
      <c r="D980" s="2" t="s">
        <v>151</v>
      </c>
      <c r="E980" s="48" t="s">
        <v>4354</v>
      </c>
      <c r="F980" s="67">
        <v>43006</v>
      </c>
      <c r="G980" s="3">
        <f t="shared" si="156"/>
        <v>9</v>
      </c>
      <c r="H980" s="3">
        <f t="shared" si="161"/>
        <v>2017</v>
      </c>
      <c r="I980" s="19">
        <v>0.27083333333333298</v>
      </c>
      <c r="J980" s="20">
        <f t="shared" si="155"/>
        <v>6</v>
      </c>
      <c r="K980" s="5" t="str">
        <f t="shared" si="150"/>
        <v>ja</v>
      </c>
      <c r="L980" s="5" t="s">
        <v>91</v>
      </c>
      <c r="M980" s="6" t="s">
        <v>139</v>
      </c>
      <c r="O980" s="2" t="s">
        <v>140</v>
      </c>
      <c r="P980" s="17" t="s">
        <v>4355</v>
      </c>
      <c r="R980" s="6" t="s">
        <v>77</v>
      </c>
      <c r="T980" s="22" t="s">
        <v>79</v>
      </c>
      <c r="X980" s="2">
        <v>1200</v>
      </c>
      <c r="Y980" s="2" t="s">
        <v>81</v>
      </c>
      <c r="Z980" s="2" t="s">
        <v>84</v>
      </c>
      <c r="AA980" s="2">
        <v>1200</v>
      </c>
      <c r="AB980" s="2" t="s">
        <v>81</v>
      </c>
      <c r="AC980" s="2" t="s">
        <v>84</v>
      </c>
      <c r="AD980" s="2">
        <v>1200</v>
      </c>
      <c r="AE980" s="2" t="s">
        <v>83</v>
      </c>
      <c r="AF980" s="2" t="s">
        <v>84</v>
      </c>
      <c r="BE980" s="23" t="str">
        <f t="shared" si="157"/>
        <v>EMF ja</v>
      </c>
      <c r="BF980" s="23" t="str">
        <f t="shared" si="158"/>
        <v/>
      </c>
      <c r="BG980" s="23" t="str">
        <f t="shared" si="159"/>
        <v/>
      </c>
      <c r="BH980" s="23">
        <f t="shared" si="160"/>
        <v>3</v>
      </c>
      <c r="BI980" s="2" t="s">
        <v>110</v>
      </c>
      <c r="BK980" s="2" t="s">
        <v>110</v>
      </c>
      <c r="BM980" s="2" t="s">
        <v>162</v>
      </c>
      <c r="BO980" s="2" t="s">
        <v>4356</v>
      </c>
      <c r="BP980" s="3">
        <v>1</v>
      </c>
      <c r="BQ980" s="2" t="s">
        <v>4357</v>
      </c>
    </row>
    <row r="981" spans="1:69" ht="16.149999999999999" customHeight="1" x14ac:dyDescent="0.25">
      <c r="A981" s="16">
        <v>980</v>
      </c>
      <c r="B981" s="17" t="s">
        <v>135</v>
      </c>
      <c r="C981" s="48" t="s">
        <v>2114</v>
      </c>
      <c r="D981" s="2" t="s">
        <v>172</v>
      </c>
      <c r="E981" s="48" t="s">
        <v>4358</v>
      </c>
      <c r="F981" s="67">
        <v>43007</v>
      </c>
      <c r="G981" s="3">
        <f t="shared" si="156"/>
        <v>9</v>
      </c>
      <c r="H981" s="3">
        <f t="shared" si="161"/>
        <v>2017</v>
      </c>
      <c r="I981" s="19">
        <v>0.27083333333333298</v>
      </c>
      <c r="J981" s="20">
        <f t="shared" si="155"/>
        <v>6</v>
      </c>
      <c r="K981" s="5" t="str">
        <f t="shared" ref="K981:K1044" si="162">IF(COUNTA(W981:BN981)=0,"nein","ja")</f>
        <v>ja</v>
      </c>
      <c r="L981" s="5" t="s">
        <v>91</v>
      </c>
      <c r="M981" s="6" t="s">
        <v>139</v>
      </c>
      <c r="O981" s="2" t="s">
        <v>140</v>
      </c>
      <c r="P981" s="17" t="s">
        <v>4359</v>
      </c>
      <c r="R981" s="6" t="s">
        <v>77</v>
      </c>
      <c r="T981" s="22"/>
      <c r="X981" s="2">
        <v>129</v>
      </c>
      <c r="Y981" s="2" t="s">
        <v>81</v>
      </c>
      <c r="Z981" s="2" t="s">
        <v>82</v>
      </c>
      <c r="AA981" s="2">
        <v>129</v>
      </c>
      <c r="AB981" s="2" t="s">
        <v>81</v>
      </c>
      <c r="AC981" s="2" t="s">
        <v>82</v>
      </c>
      <c r="AD981" s="2">
        <v>129</v>
      </c>
      <c r="AE981" s="2" t="s">
        <v>83</v>
      </c>
      <c r="AF981" s="2" t="s">
        <v>82</v>
      </c>
      <c r="BE981" s="23" t="str">
        <f t="shared" ref="BE981:BE1012" si="163">IF(COUNTA(BI981,BK981,BM981) &gt; 0,"EMF ja","EMF nein")</f>
        <v>EMF nein</v>
      </c>
      <c r="BF981" s="23" t="str">
        <f t="shared" ref="BF981:BF1012" si="164">IF(SUM(BJ981,BL981,BN981)=0,"",MIN(BJ981,BL981,BN981))</f>
        <v/>
      </c>
      <c r="BG981" s="23" t="str">
        <f t="shared" ref="BG981:BG1012" si="165">IF(BF981="","",IF(BF981&lt;100,"&lt;100m",IF(AND(BF981&gt;99, BF981&lt;500),"100-499m",IF(BF981&gt;499,"500+m",""))))</f>
        <v/>
      </c>
      <c r="BH981" s="23">
        <f t="shared" ref="BH981:BH1012" si="166">COUNTA(BI981,BK981,BM981)</f>
        <v>0</v>
      </c>
      <c r="BO981" s="2" t="s">
        <v>4360</v>
      </c>
      <c r="BP981" s="3">
        <v>1</v>
      </c>
      <c r="BQ981" s="2" t="s">
        <v>4361</v>
      </c>
    </row>
    <row r="982" spans="1:69" ht="16.149999999999999" customHeight="1" x14ac:dyDescent="0.25">
      <c r="A982" s="16">
        <v>981</v>
      </c>
      <c r="B982" s="17" t="s">
        <v>135</v>
      </c>
      <c r="C982" s="48" t="s">
        <v>3512</v>
      </c>
      <c r="D982" s="2" t="s">
        <v>158</v>
      </c>
      <c r="E982" s="48" t="s">
        <v>4362</v>
      </c>
      <c r="F982" s="67">
        <v>43012</v>
      </c>
      <c r="G982" s="3">
        <f t="shared" si="156"/>
        <v>10</v>
      </c>
      <c r="H982" s="3">
        <f t="shared" si="161"/>
        <v>2017</v>
      </c>
      <c r="I982" s="19">
        <v>0.48958333333333298</v>
      </c>
      <c r="J982" s="20">
        <f t="shared" si="155"/>
        <v>11</v>
      </c>
      <c r="K982" s="5" t="str">
        <f t="shared" si="162"/>
        <v>ja</v>
      </c>
      <c r="L982" s="5" t="s">
        <v>91</v>
      </c>
      <c r="M982" s="6" t="s">
        <v>139</v>
      </c>
      <c r="O982" s="2" t="s">
        <v>140</v>
      </c>
      <c r="P982" s="17" t="s">
        <v>4363</v>
      </c>
      <c r="Q982" s="6" t="s">
        <v>186</v>
      </c>
      <c r="R982" s="6" t="s">
        <v>77</v>
      </c>
      <c r="T982" s="22" t="s">
        <v>79</v>
      </c>
      <c r="X982" s="2">
        <v>150</v>
      </c>
      <c r="Y982" s="2" t="s">
        <v>83</v>
      </c>
      <c r="Z982" s="2" t="s">
        <v>84</v>
      </c>
      <c r="AA982" s="2">
        <v>150</v>
      </c>
      <c r="AB982" s="2" t="s">
        <v>81</v>
      </c>
      <c r="AC982" s="2" t="s">
        <v>84</v>
      </c>
      <c r="AD982" s="2">
        <v>150</v>
      </c>
      <c r="AE982" s="2" t="s">
        <v>83</v>
      </c>
      <c r="AF982" s="2" t="s">
        <v>84</v>
      </c>
      <c r="AJ982" s="2">
        <v>214</v>
      </c>
      <c r="AK982" s="2" t="s">
        <v>81</v>
      </c>
      <c r="AL982" s="2" t="s">
        <v>161</v>
      </c>
      <c r="AM982" s="2">
        <v>214</v>
      </c>
      <c r="AN982" s="2" t="s">
        <v>81</v>
      </c>
      <c r="AO982" s="2" t="s">
        <v>161</v>
      </c>
      <c r="AP982" s="2">
        <v>214</v>
      </c>
      <c r="AQ982" s="2" t="s">
        <v>83</v>
      </c>
      <c r="AR982" s="2" t="s">
        <v>161</v>
      </c>
      <c r="BE982" s="23" t="str">
        <f t="shared" si="163"/>
        <v>EMF nein</v>
      </c>
      <c r="BF982" s="23" t="str">
        <f t="shared" si="164"/>
        <v/>
      </c>
      <c r="BG982" s="23" t="str">
        <f t="shared" si="165"/>
        <v/>
      </c>
      <c r="BH982" s="23">
        <f t="shared" si="166"/>
        <v>0</v>
      </c>
      <c r="BO982" s="2" t="s">
        <v>4364</v>
      </c>
      <c r="BP982" s="3">
        <v>1</v>
      </c>
      <c r="BQ982" s="2" t="s">
        <v>4365</v>
      </c>
    </row>
    <row r="983" spans="1:69" ht="16.149999999999999" customHeight="1" x14ac:dyDescent="0.25">
      <c r="A983" s="16">
        <v>982</v>
      </c>
      <c r="B983" s="17" t="s">
        <v>135</v>
      </c>
      <c r="C983" s="48" t="s">
        <v>4366</v>
      </c>
      <c r="D983" s="2" t="s">
        <v>151</v>
      </c>
      <c r="E983" s="48" t="s">
        <v>4367</v>
      </c>
      <c r="F983" s="67">
        <v>43011</v>
      </c>
      <c r="G983" s="3">
        <f t="shared" si="156"/>
        <v>10</v>
      </c>
      <c r="H983" s="3">
        <f t="shared" si="161"/>
        <v>2017</v>
      </c>
      <c r="I983" s="19">
        <v>0.66666666666666696</v>
      </c>
      <c r="J983" s="20">
        <f t="shared" si="155"/>
        <v>16</v>
      </c>
      <c r="K983" s="5" t="str">
        <f t="shared" si="162"/>
        <v>ja</v>
      </c>
      <c r="L983" s="5" t="s">
        <v>91</v>
      </c>
      <c r="M983" s="6" t="s">
        <v>139</v>
      </c>
      <c r="N983" s="5">
        <v>30</v>
      </c>
      <c r="O983" s="17" t="s">
        <v>126</v>
      </c>
      <c r="P983" s="17" t="s">
        <v>4368</v>
      </c>
      <c r="R983" s="6" t="s">
        <v>77</v>
      </c>
      <c r="T983" s="22" t="s">
        <v>79</v>
      </c>
      <c r="X983" s="2">
        <v>629</v>
      </c>
      <c r="Y983" s="2" t="s">
        <v>81</v>
      </c>
      <c r="Z983" s="2" t="s">
        <v>161</v>
      </c>
      <c r="AA983" s="2">
        <v>629</v>
      </c>
      <c r="AB983" s="2" t="s">
        <v>81</v>
      </c>
      <c r="AC983" s="2" t="s">
        <v>84</v>
      </c>
      <c r="AD983" s="2">
        <v>629</v>
      </c>
      <c r="AE983" s="2" t="s">
        <v>81</v>
      </c>
      <c r="AF983" s="2" t="s">
        <v>161</v>
      </c>
      <c r="AM983" s="2">
        <v>629</v>
      </c>
      <c r="AN983" s="2" t="s">
        <v>81</v>
      </c>
      <c r="AO983" s="2" t="s">
        <v>84</v>
      </c>
      <c r="BE983" s="23" t="str">
        <f t="shared" si="163"/>
        <v>EMF nein</v>
      </c>
      <c r="BF983" s="23" t="str">
        <f t="shared" si="164"/>
        <v/>
      </c>
      <c r="BG983" s="23" t="str">
        <f t="shared" si="165"/>
        <v/>
      </c>
      <c r="BH983" s="23">
        <f t="shared" si="166"/>
        <v>0</v>
      </c>
      <c r="BO983" s="2" t="s">
        <v>4369</v>
      </c>
      <c r="BP983" s="3">
        <v>1</v>
      </c>
      <c r="BQ983" s="2" t="s">
        <v>4370</v>
      </c>
    </row>
    <row r="984" spans="1:69" ht="16.149999999999999" customHeight="1" x14ac:dyDescent="0.25">
      <c r="A984" s="16">
        <v>983</v>
      </c>
      <c r="B984" s="17" t="s">
        <v>135</v>
      </c>
      <c r="C984" s="48" t="s">
        <v>2329</v>
      </c>
      <c r="D984" s="2" t="s">
        <v>296</v>
      </c>
      <c r="E984" s="48" t="s">
        <v>4371</v>
      </c>
      <c r="F984" s="67">
        <v>42460</v>
      </c>
      <c r="G984" s="3">
        <f t="shared" si="156"/>
        <v>3</v>
      </c>
      <c r="H984" s="3">
        <f t="shared" si="161"/>
        <v>2016</v>
      </c>
      <c r="I984" s="19">
        <v>0.79166666666666696</v>
      </c>
      <c r="J984" s="20">
        <f t="shared" si="155"/>
        <v>19</v>
      </c>
      <c r="K984" s="5" t="str">
        <f t="shared" si="162"/>
        <v>ja</v>
      </c>
      <c r="L984" s="5" t="s">
        <v>91</v>
      </c>
      <c r="M984" s="6" t="s">
        <v>354</v>
      </c>
      <c r="O984" s="17" t="s">
        <v>75</v>
      </c>
      <c r="P984" s="17" t="s">
        <v>4372</v>
      </c>
      <c r="T984" s="22"/>
      <c r="U984" s="2" t="s">
        <v>115</v>
      </c>
      <c r="V984" s="2" t="s">
        <v>202</v>
      </c>
      <c r="W984" s="2" t="s">
        <v>4373</v>
      </c>
      <c r="X984" s="2" t="s">
        <v>109</v>
      </c>
      <c r="AD984" s="2">
        <v>35</v>
      </c>
      <c r="AE984" s="2" t="s">
        <v>94</v>
      </c>
      <c r="AF984" s="2" t="s">
        <v>84</v>
      </c>
      <c r="BE984" s="23" t="str">
        <f t="shared" si="163"/>
        <v>EMF nein</v>
      </c>
      <c r="BF984" s="23" t="str">
        <f t="shared" si="164"/>
        <v/>
      </c>
      <c r="BG984" s="23" t="str">
        <f t="shared" si="165"/>
        <v/>
      </c>
      <c r="BH984" s="23">
        <f t="shared" si="166"/>
        <v>0</v>
      </c>
      <c r="BO984" s="2" t="s">
        <v>4374</v>
      </c>
      <c r="BP984" s="3">
        <v>1</v>
      </c>
      <c r="BQ984" s="2" t="s">
        <v>4375</v>
      </c>
    </row>
    <row r="985" spans="1:69" ht="16.149999999999999" customHeight="1" x14ac:dyDescent="0.25">
      <c r="A985" s="16">
        <v>984</v>
      </c>
      <c r="B985" s="17" t="s">
        <v>135</v>
      </c>
      <c r="C985" s="48" t="s">
        <v>4376</v>
      </c>
      <c r="D985" s="2" t="s">
        <v>71</v>
      </c>
      <c r="E985" s="48" t="s">
        <v>4377</v>
      </c>
      <c r="F985" s="67">
        <v>42656</v>
      </c>
      <c r="G985" s="3">
        <f t="shared" si="156"/>
        <v>10</v>
      </c>
      <c r="H985" s="3">
        <f t="shared" si="161"/>
        <v>2016</v>
      </c>
      <c r="I985" s="19">
        <v>0.36111111111111099</v>
      </c>
      <c r="J985" s="20">
        <f t="shared" si="155"/>
        <v>8</v>
      </c>
      <c r="K985" s="5" t="str">
        <f t="shared" si="162"/>
        <v>ja</v>
      </c>
      <c r="L985" s="5" t="s">
        <v>91</v>
      </c>
      <c r="M985" s="6" t="s">
        <v>139</v>
      </c>
      <c r="N985" s="5">
        <v>57</v>
      </c>
      <c r="O985" s="17" t="s">
        <v>126</v>
      </c>
      <c r="P985" s="17" t="s">
        <v>4378</v>
      </c>
      <c r="T985" s="22"/>
      <c r="X985" s="2">
        <v>217</v>
      </c>
      <c r="Y985" s="2" t="s">
        <v>81</v>
      </c>
      <c r="Z985" s="2" t="s">
        <v>84</v>
      </c>
      <c r="AA985" s="2">
        <v>217</v>
      </c>
      <c r="AB985" s="2" t="s">
        <v>81</v>
      </c>
      <c r="AC985" s="2" t="s">
        <v>84</v>
      </c>
      <c r="AD985" s="2">
        <v>217</v>
      </c>
      <c r="AE985" s="2" t="s">
        <v>81</v>
      </c>
      <c r="AF985" s="2" t="s">
        <v>84</v>
      </c>
      <c r="AM985" s="2">
        <v>230</v>
      </c>
      <c r="AN985" s="2" t="s">
        <v>81</v>
      </c>
      <c r="AO985" s="2" t="s">
        <v>84</v>
      </c>
      <c r="BE985" s="23" t="str">
        <f t="shared" si="163"/>
        <v>EMF nein</v>
      </c>
      <c r="BF985" s="23" t="str">
        <f t="shared" si="164"/>
        <v/>
      </c>
      <c r="BG985" s="23" t="str">
        <f t="shared" si="165"/>
        <v/>
      </c>
      <c r="BH985" s="23">
        <f t="shared" si="166"/>
        <v>0</v>
      </c>
      <c r="BO985" s="2" t="s">
        <v>4379</v>
      </c>
      <c r="BP985" s="3">
        <v>1</v>
      </c>
      <c r="BQ985" s="2" t="s">
        <v>4380</v>
      </c>
    </row>
    <row r="986" spans="1:69" ht="16.149999999999999" customHeight="1" x14ac:dyDescent="0.25">
      <c r="A986" s="16">
        <v>985</v>
      </c>
      <c r="B986" s="17" t="s">
        <v>69</v>
      </c>
      <c r="C986" s="48" t="s">
        <v>4381</v>
      </c>
      <c r="D986" s="2" t="s">
        <v>296</v>
      </c>
      <c r="E986" s="48" t="s">
        <v>4382</v>
      </c>
      <c r="F986" s="67">
        <v>42658</v>
      </c>
      <c r="G986" s="3">
        <f t="shared" si="156"/>
        <v>10</v>
      </c>
      <c r="H986" s="3">
        <f t="shared" si="161"/>
        <v>2016</v>
      </c>
      <c r="I986" s="19">
        <v>0.35416666666666702</v>
      </c>
      <c r="J986" s="20">
        <f t="shared" si="155"/>
        <v>8</v>
      </c>
      <c r="K986" s="5" t="str">
        <f t="shared" si="162"/>
        <v>ja</v>
      </c>
      <c r="L986" s="5" t="s">
        <v>91</v>
      </c>
      <c r="M986" s="6" t="s">
        <v>74</v>
      </c>
      <c r="N986" s="5">
        <v>75</v>
      </c>
      <c r="O986" s="17" t="s">
        <v>126</v>
      </c>
      <c r="P986" s="17" t="s">
        <v>4383</v>
      </c>
      <c r="Q986" s="6" t="s">
        <v>186</v>
      </c>
      <c r="R986" s="6" t="s">
        <v>77</v>
      </c>
      <c r="S986" s="2" t="s">
        <v>132</v>
      </c>
      <c r="T986" s="22"/>
      <c r="U986" s="2" t="s">
        <v>100</v>
      </c>
      <c r="V986" s="2" t="s">
        <v>202</v>
      </c>
      <c r="X986" s="2">
        <v>480</v>
      </c>
      <c r="Y986" s="2" t="s">
        <v>83</v>
      </c>
      <c r="Z986" s="2" t="s">
        <v>168</v>
      </c>
      <c r="AA986" s="2">
        <v>480</v>
      </c>
      <c r="AB986" s="2" t="s">
        <v>83</v>
      </c>
      <c r="AC986" s="2" t="s">
        <v>168</v>
      </c>
      <c r="AD986" s="2">
        <v>408</v>
      </c>
      <c r="AE986" s="2" t="s">
        <v>83</v>
      </c>
      <c r="AF986" s="2" t="s">
        <v>168</v>
      </c>
      <c r="AJ986" s="2">
        <v>480</v>
      </c>
      <c r="AK986" s="2" t="s">
        <v>83</v>
      </c>
      <c r="AL986" s="2" t="s">
        <v>168</v>
      </c>
      <c r="AM986" s="2">
        <v>480</v>
      </c>
      <c r="AN986" s="2" t="s">
        <v>83</v>
      </c>
      <c r="AO986" s="2" t="s">
        <v>168</v>
      </c>
      <c r="BE986" s="23" t="str">
        <f t="shared" si="163"/>
        <v>EMF nein</v>
      </c>
      <c r="BF986" s="23" t="str">
        <f t="shared" si="164"/>
        <v/>
      </c>
      <c r="BG986" s="23" t="str">
        <f t="shared" si="165"/>
        <v/>
      </c>
      <c r="BH986" s="23">
        <f t="shared" si="166"/>
        <v>0</v>
      </c>
      <c r="BO986" s="2" t="s">
        <v>4384</v>
      </c>
      <c r="BP986" s="3">
        <v>1</v>
      </c>
      <c r="BQ986" s="2" t="s">
        <v>4385</v>
      </c>
    </row>
    <row r="987" spans="1:69" ht="16.149999999999999" customHeight="1" x14ac:dyDescent="0.25">
      <c r="A987" s="16">
        <v>986</v>
      </c>
      <c r="B987" s="17" t="s">
        <v>87</v>
      </c>
      <c r="C987" s="48" t="s">
        <v>2329</v>
      </c>
      <c r="D987" s="2" t="s">
        <v>296</v>
      </c>
      <c r="E987" s="48" t="s">
        <v>1453</v>
      </c>
      <c r="F987" s="67">
        <v>42823</v>
      </c>
      <c r="G987" s="3">
        <f t="shared" si="156"/>
        <v>3</v>
      </c>
      <c r="H987" s="3">
        <f t="shared" si="161"/>
        <v>2017</v>
      </c>
      <c r="I987" s="19">
        <v>0.53125</v>
      </c>
      <c r="J987" s="20">
        <f t="shared" si="155"/>
        <v>12</v>
      </c>
      <c r="K987" s="5" t="str">
        <f t="shared" si="162"/>
        <v>ja</v>
      </c>
      <c r="L987" s="5" t="s">
        <v>91</v>
      </c>
      <c r="M987" s="6" t="s">
        <v>74</v>
      </c>
      <c r="N987" s="5">
        <v>77</v>
      </c>
      <c r="O987" s="17" t="s">
        <v>75</v>
      </c>
      <c r="P987" s="17" t="s">
        <v>4386</v>
      </c>
      <c r="Q987" s="6" t="s">
        <v>186</v>
      </c>
      <c r="R987" s="6" t="s">
        <v>77</v>
      </c>
      <c r="T987" s="22"/>
      <c r="U987" s="2" t="s">
        <v>115</v>
      </c>
      <c r="V987" s="2" t="s">
        <v>79</v>
      </c>
      <c r="X987" s="2">
        <v>176</v>
      </c>
      <c r="Y987" s="2" t="s">
        <v>81</v>
      </c>
      <c r="Z987" s="2" t="s">
        <v>84</v>
      </c>
      <c r="AA987" s="2">
        <v>176</v>
      </c>
      <c r="AB987" s="2" t="s">
        <v>94</v>
      </c>
      <c r="AC987" s="2" t="s">
        <v>84</v>
      </c>
      <c r="AD987" s="2">
        <v>176</v>
      </c>
      <c r="AE987" s="2" t="s">
        <v>81</v>
      </c>
      <c r="AF987" s="2" t="s">
        <v>84</v>
      </c>
      <c r="BE987" s="23" t="str">
        <f t="shared" si="163"/>
        <v>EMF nein</v>
      </c>
      <c r="BF987" s="23" t="str">
        <f t="shared" si="164"/>
        <v/>
      </c>
      <c r="BG987" s="23" t="str">
        <f t="shared" si="165"/>
        <v/>
      </c>
      <c r="BH987" s="23">
        <f t="shared" si="166"/>
        <v>0</v>
      </c>
      <c r="BO987" s="2" t="s">
        <v>4387</v>
      </c>
      <c r="BP987" s="3">
        <v>1</v>
      </c>
      <c r="BQ987" s="2" t="s">
        <v>4388</v>
      </c>
    </row>
    <row r="988" spans="1:69" ht="16.149999999999999" customHeight="1" x14ac:dyDescent="0.25">
      <c r="A988" s="16">
        <v>987</v>
      </c>
      <c r="B988" s="17" t="s">
        <v>211</v>
      </c>
      <c r="C988" s="48" t="s">
        <v>4389</v>
      </c>
      <c r="D988" s="2" t="s">
        <v>371</v>
      </c>
      <c r="E988" s="48" t="s">
        <v>4390</v>
      </c>
      <c r="F988" s="67">
        <v>43123</v>
      </c>
      <c r="G988" s="3">
        <f t="shared" si="156"/>
        <v>1</v>
      </c>
      <c r="H988" s="3">
        <f t="shared" si="161"/>
        <v>2018</v>
      </c>
      <c r="I988" s="19">
        <v>4.5138888888888902E-2</v>
      </c>
      <c r="J988" s="20">
        <f t="shared" si="155"/>
        <v>1</v>
      </c>
      <c r="K988" s="5" t="str">
        <f t="shared" si="162"/>
        <v>ja</v>
      </c>
      <c r="L988" s="5" t="s">
        <v>91</v>
      </c>
      <c r="M988" s="6" t="s">
        <v>74</v>
      </c>
      <c r="O988" s="17" t="s">
        <v>126</v>
      </c>
      <c r="P988" s="17" t="s">
        <v>4391</v>
      </c>
      <c r="T988" s="6" t="s">
        <v>202</v>
      </c>
      <c r="BE988" s="23" t="str">
        <f t="shared" si="163"/>
        <v>EMF nein</v>
      </c>
      <c r="BF988" s="23" t="str">
        <f t="shared" si="164"/>
        <v/>
      </c>
      <c r="BG988" s="23" t="str">
        <f t="shared" si="165"/>
        <v/>
      </c>
      <c r="BH988" s="23">
        <f t="shared" si="166"/>
        <v>0</v>
      </c>
      <c r="BP988" s="3">
        <v>1</v>
      </c>
      <c r="BQ988" s="2" t="s">
        <v>4392</v>
      </c>
    </row>
    <row r="989" spans="1:69" ht="16.149999999999999" customHeight="1" x14ac:dyDescent="0.25">
      <c r="A989" s="16">
        <v>988</v>
      </c>
      <c r="B989" s="17" t="s">
        <v>211</v>
      </c>
      <c r="C989" s="48" t="s">
        <v>4393</v>
      </c>
      <c r="D989" s="2" t="s">
        <v>113</v>
      </c>
      <c r="E989" s="48" t="s">
        <v>4394</v>
      </c>
      <c r="F989" s="67">
        <v>43153</v>
      </c>
      <c r="G989" s="3">
        <f t="shared" si="156"/>
        <v>2</v>
      </c>
      <c r="H989" s="3">
        <f t="shared" si="161"/>
        <v>2018</v>
      </c>
      <c r="I989" s="19">
        <v>0.67013888888888895</v>
      </c>
      <c r="J989" s="20">
        <f t="shared" si="155"/>
        <v>16</v>
      </c>
      <c r="K989" s="5" t="str">
        <f t="shared" si="162"/>
        <v>ja</v>
      </c>
      <c r="L989" s="5" t="s">
        <v>91</v>
      </c>
      <c r="M989" s="6" t="s">
        <v>74</v>
      </c>
      <c r="N989" s="5">
        <v>22</v>
      </c>
      <c r="O989" s="17" t="s">
        <v>126</v>
      </c>
      <c r="P989" s="17" t="s">
        <v>4395</v>
      </c>
      <c r="R989" s="6" t="s">
        <v>335</v>
      </c>
      <c r="T989" s="22" t="s">
        <v>79</v>
      </c>
      <c r="U989" s="2" t="s">
        <v>139</v>
      </c>
      <c r="X989" s="2">
        <v>528</v>
      </c>
      <c r="Y989" s="2" t="s">
        <v>83</v>
      </c>
      <c r="Z989" s="2" t="s">
        <v>82</v>
      </c>
      <c r="AA989" s="2">
        <v>528</v>
      </c>
      <c r="AB989" s="2" t="s">
        <v>81</v>
      </c>
      <c r="AC989" s="2" t="s">
        <v>82</v>
      </c>
      <c r="AD989" s="2">
        <v>538</v>
      </c>
      <c r="AE989" s="2" t="s">
        <v>83</v>
      </c>
      <c r="AF989" s="2" t="s">
        <v>82</v>
      </c>
      <c r="AJ989" s="2">
        <v>255</v>
      </c>
      <c r="AK989" s="2" t="s">
        <v>94</v>
      </c>
      <c r="AL989" s="2" t="s">
        <v>168</v>
      </c>
      <c r="AV989" s="2">
        <v>255</v>
      </c>
      <c r="AW989" s="2" t="s">
        <v>81</v>
      </c>
      <c r="AX989" s="2" t="s">
        <v>168</v>
      </c>
      <c r="BE989" s="23" t="str">
        <f t="shared" si="163"/>
        <v>EMF ja</v>
      </c>
      <c r="BF989" s="23">
        <f t="shared" si="164"/>
        <v>5</v>
      </c>
      <c r="BG989" s="23" t="str">
        <f t="shared" si="165"/>
        <v>&lt;100m</v>
      </c>
      <c r="BH989" s="23">
        <f t="shared" si="166"/>
        <v>1</v>
      </c>
      <c r="BI989" s="2" t="s">
        <v>162</v>
      </c>
      <c r="BJ989" s="2">
        <v>5</v>
      </c>
      <c r="BO989" s="2" t="s">
        <v>4396</v>
      </c>
      <c r="BP989" s="3">
        <v>1</v>
      </c>
      <c r="BQ989" s="2" t="s">
        <v>4397</v>
      </c>
    </row>
    <row r="990" spans="1:69" ht="16.149999999999999" customHeight="1" x14ac:dyDescent="0.25">
      <c r="A990" s="16">
        <v>989</v>
      </c>
      <c r="B990" s="17" t="s">
        <v>135</v>
      </c>
      <c r="C990" s="48" t="s">
        <v>4398</v>
      </c>
      <c r="D990" s="2" t="s">
        <v>137</v>
      </c>
      <c r="E990" s="48" t="s">
        <v>4399</v>
      </c>
      <c r="F990" s="67">
        <v>42165</v>
      </c>
      <c r="G990" s="3">
        <f t="shared" si="156"/>
        <v>6</v>
      </c>
      <c r="H990" s="3">
        <f t="shared" si="161"/>
        <v>2015</v>
      </c>
      <c r="I990" s="19">
        <v>0.12847222222222199</v>
      </c>
      <c r="J990" s="20">
        <f t="shared" si="155"/>
        <v>3</v>
      </c>
      <c r="K990" s="5" t="str">
        <f t="shared" si="162"/>
        <v>ja</v>
      </c>
      <c r="L990" s="5" t="s">
        <v>91</v>
      </c>
      <c r="M990" s="6" t="s">
        <v>139</v>
      </c>
      <c r="N990" s="5">
        <v>50</v>
      </c>
      <c r="O990" s="2" t="s">
        <v>140</v>
      </c>
      <c r="P990" s="17" t="s">
        <v>4400</v>
      </c>
      <c r="R990" s="6" t="s">
        <v>77</v>
      </c>
      <c r="T990" s="22" t="s">
        <v>79</v>
      </c>
      <c r="BE990" s="23" t="str">
        <f t="shared" si="163"/>
        <v>EMF ja</v>
      </c>
      <c r="BF990" s="23">
        <f t="shared" si="164"/>
        <v>1</v>
      </c>
      <c r="BG990" s="23" t="str">
        <f t="shared" si="165"/>
        <v>&lt;100m</v>
      </c>
      <c r="BH990" s="23">
        <f t="shared" si="166"/>
        <v>1</v>
      </c>
      <c r="BI990" s="2" t="s">
        <v>162</v>
      </c>
      <c r="BJ990" s="2">
        <v>1</v>
      </c>
      <c r="BO990" s="2" t="s">
        <v>4401</v>
      </c>
      <c r="BP990" s="3">
        <v>1</v>
      </c>
      <c r="BQ990" s="2" t="s">
        <v>4402</v>
      </c>
    </row>
    <row r="991" spans="1:69" ht="16.149999999999999" customHeight="1" x14ac:dyDescent="0.25">
      <c r="A991" s="16">
        <v>990</v>
      </c>
      <c r="B991" s="17" t="s">
        <v>135</v>
      </c>
      <c r="C991" s="48" t="s">
        <v>1710</v>
      </c>
      <c r="D991" s="2" t="s">
        <v>89</v>
      </c>
      <c r="E991" s="48" t="s">
        <v>4403</v>
      </c>
      <c r="F991" s="67">
        <v>41949</v>
      </c>
      <c r="G991" s="3">
        <f t="shared" si="156"/>
        <v>11</v>
      </c>
      <c r="H991" s="3">
        <f t="shared" si="161"/>
        <v>2014</v>
      </c>
      <c r="I991" s="19">
        <v>0.39583333333333298</v>
      </c>
      <c r="J991" s="20">
        <f t="shared" si="155"/>
        <v>9</v>
      </c>
      <c r="K991" s="5" t="str">
        <f t="shared" si="162"/>
        <v>ja</v>
      </c>
      <c r="L991" s="5" t="s">
        <v>91</v>
      </c>
      <c r="M991" s="6" t="s">
        <v>139</v>
      </c>
      <c r="N991" s="5">
        <v>31</v>
      </c>
      <c r="O991" s="2" t="s">
        <v>140</v>
      </c>
      <c r="P991" s="17" t="s">
        <v>4404</v>
      </c>
      <c r="R991" s="6" t="s">
        <v>77</v>
      </c>
      <c r="T991" s="22"/>
      <c r="X991" s="2">
        <v>283</v>
      </c>
      <c r="Y991" s="2" t="s">
        <v>81</v>
      </c>
      <c r="Z991" s="2" t="s">
        <v>161</v>
      </c>
      <c r="AA991" s="2">
        <v>283</v>
      </c>
      <c r="AB991" s="2" t="s">
        <v>81</v>
      </c>
      <c r="AC991" s="2" t="s">
        <v>161</v>
      </c>
      <c r="AD991" s="2">
        <v>281</v>
      </c>
      <c r="AE991" s="2" t="s">
        <v>83</v>
      </c>
      <c r="AF991" s="2" t="s">
        <v>161</v>
      </c>
      <c r="AJ991" s="2">
        <v>290</v>
      </c>
      <c r="AK991" s="2" t="s">
        <v>81</v>
      </c>
      <c r="AL991" s="2" t="s">
        <v>82</v>
      </c>
      <c r="AP991" s="2">
        <v>290</v>
      </c>
      <c r="AQ991" s="2" t="s">
        <v>81</v>
      </c>
      <c r="AR991" s="2" t="s">
        <v>82</v>
      </c>
      <c r="BE991" s="23" t="str">
        <f t="shared" si="163"/>
        <v>EMF ja</v>
      </c>
      <c r="BF991" s="23">
        <f t="shared" si="164"/>
        <v>20</v>
      </c>
      <c r="BG991" s="23" t="str">
        <f t="shared" si="165"/>
        <v>&lt;100m</v>
      </c>
      <c r="BH991" s="23">
        <f t="shared" si="166"/>
        <v>2</v>
      </c>
      <c r="BI991" s="2" t="s">
        <v>110</v>
      </c>
      <c r="BJ991" s="2">
        <v>20</v>
      </c>
      <c r="BK991" s="2" t="s">
        <v>162</v>
      </c>
      <c r="BL991" s="2">
        <v>80</v>
      </c>
      <c r="BO991" s="2" t="s">
        <v>4405</v>
      </c>
      <c r="BP991" s="3">
        <v>1</v>
      </c>
      <c r="BQ991" s="2" t="s">
        <v>4406</v>
      </c>
    </row>
    <row r="992" spans="1:69" ht="16.149999999999999" customHeight="1" x14ac:dyDescent="0.25">
      <c r="A992" s="69">
        <v>991</v>
      </c>
      <c r="B992" s="17" t="s">
        <v>211</v>
      </c>
      <c r="C992" s="48" t="s">
        <v>3100</v>
      </c>
      <c r="D992" s="2" t="s">
        <v>178</v>
      </c>
      <c r="E992" s="48" t="s">
        <v>4407</v>
      </c>
      <c r="F992" s="67">
        <v>43244</v>
      </c>
      <c r="G992" s="3">
        <f t="shared" si="156"/>
        <v>5</v>
      </c>
      <c r="H992" s="3">
        <f t="shared" si="161"/>
        <v>2018</v>
      </c>
      <c r="I992" s="19">
        <v>0.27777777777777801</v>
      </c>
      <c r="J992" s="20">
        <f t="shared" si="155"/>
        <v>6</v>
      </c>
      <c r="K992" s="5" t="str">
        <f t="shared" si="162"/>
        <v>ja</v>
      </c>
      <c r="L992" s="5" t="s">
        <v>91</v>
      </c>
      <c r="M992" s="6" t="s">
        <v>74</v>
      </c>
      <c r="N992" s="5" t="s">
        <v>109</v>
      </c>
      <c r="O992" s="6" t="s">
        <v>101</v>
      </c>
      <c r="P992" s="17" t="s">
        <v>4408</v>
      </c>
      <c r="Q992" s="6" t="s">
        <v>186</v>
      </c>
      <c r="R992" s="6" t="s">
        <v>77</v>
      </c>
      <c r="T992" s="22"/>
      <c r="X992" s="2">
        <v>10</v>
      </c>
      <c r="Y992" s="2" t="s">
        <v>94</v>
      </c>
      <c r="Z992" s="2" t="s">
        <v>84</v>
      </c>
      <c r="AA992" s="2">
        <v>10</v>
      </c>
      <c r="AB992" s="2" t="s">
        <v>94</v>
      </c>
      <c r="AC992" s="2" t="s">
        <v>84</v>
      </c>
      <c r="AD992" s="2" t="s">
        <v>109</v>
      </c>
      <c r="AE992" s="2" t="s">
        <v>109</v>
      </c>
      <c r="AF992" s="2" t="s">
        <v>109</v>
      </c>
      <c r="AJ992" s="392">
        <v>10</v>
      </c>
      <c r="AK992" s="392" t="s">
        <v>94</v>
      </c>
      <c r="AL992" s="392" t="s">
        <v>84</v>
      </c>
      <c r="AM992" s="392">
        <v>10</v>
      </c>
      <c r="AN992" s="392" t="s">
        <v>94</v>
      </c>
      <c r="AO992" s="392" t="s">
        <v>84</v>
      </c>
      <c r="AP992" s="392" t="s">
        <v>109</v>
      </c>
      <c r="AQ992" s="392" t="s">
        <v>109</v>
      </c>
      <c r="AR992" s="392" t="s">
        <v>109</v>
      </c>
      <c r="AV992" s="392">
        <v>10</v>
      </c>
      <c r="AW992" s="392" t="s">
        <v>94</v>
      </c>
      <c r="AX992" s="392" t="s">
        <v>84</v>
      </c>
      <c r="AY992" s="392">
        <v>10</v>
      </c>
      <c r="AZ992" s="392" t="s">
        <v>94</v>
      </c>
      <c r="BA992" s="392" t="s">
        <v>84</v>
      </c>
      <c r="BB992" s="2" t="s">
        <v>109</v>
      </c>
      <c r="BC992" s="2" t="s">
        <v>109</v>
      </c>
      <c r="BD992" s="2" t="s">
        <v>109</v>
      </c>
      <c r="BE992" s="23" t="str">
        <f t="shared" si="163"/>
        <v>EMF ja</v>
      </c>
      <c r="BF992" s="23">
        <f t="shared" si="164"/>
        <v>300</v>
      </c>
      <c r="BG992" s="23" t="str">
        <f t="shared" si="165"/>
        <v>100-499m</v>
      </c>
      <c r="BH992" s="23">
        <f t="shared" si="166"/>
        <v>1</v>
      </c>
      <c r="BI992" s="2" t="s">
        <v>162</v>
      </c>
      <c r="BJ992" s="2">
        <v>300</v>
      </c>
      <c r="BN992" s="1"/>
      <c r="BO992" s="2" t="s">
        <v>4409</v>
      </c>
      <c r="BP992" s="3">
        <v>1</v>
      </c>
      <c r="BQ992" s="2" t="s">
        <v>4410</v>
      </c>
    </row>
    <row r="993" spans="1:69" ht="16.149999999999999" customHeight="1" x14ac:dyDescent="0.25">
      <c r="A993" s="16">
        <v>992</v>
      </c>
      <c r="B993" s="17" t="s">
        <v>135</v>
      </c>
      <c r="C993" s="48" t="s">
        <v>1415</v>
      </c>
      <c r="D993" s="2" t="s">
        <v>124</v>
      </c>
      <c r="E993" s="48" t="s">
        <v>4411</v>
      </c>
      <c r="F993" s="67">
        <v>41827</v>
      </c>
      <c r="G993" s="3">
        <f t="shared" si="156"/>
        <v>7</v>
      </c>
      <c r="H993" s="3">
        <f t="shared" si="161"/>
        <v>2014</v>
      </c>
      <c r="I993" s="19">
        <v>0.4375</v>
      </c>
      <c r="J993" s="20">
        <f t="shared" si="155"/>
        <v>10</v>
      </c>
      <c r="K993" s="5" t="str">
        <f t="shared" si="162"/>
        <v>ja</v>
      </c>
      <c r="L993" s="5" t="s">
        <v>91</v>
      </c>
      <c r="M993" s="6" t="s">
        <v>139</v>
      </c>
      <c r="N993" s="5">
        <v>59</v>
      </c>
      <c r="O993" s="2" t="s">
        <v>140</v>
      </c>
      <c r="P993" s="17" t="s">
        <v>4412</v>
      </c>
      <c r="R993" s="6" t="s">
        <v>77</v>
      </c>
      <c r="T993" s="22"/>
      <c r="BC993" s="2" t="s">
        <v>109</v>
      </c>
      <c r="BE993" s="23" t="str">
        <f t="shared" si="163"/>
        <v>EMF nein</v>
      </c>
      <c r="BF993" s="23" t="str">
        <f t="shared" si="164"/>
        <v/>
      </c>
      <c r="BG993" s="23" t="str">
        <f t="shared" si="165"/>
        <v/>
      </c>
      <c r="BH993" s="23">
        <f t="shared" si="166"/>
        <v>0</v>
      </c>
      <c r="BP993" s="3">
        <v>1</v>
      </c>
      <c r="BQ993" s="2" t="s">
        <v>4413</v>
      </c>
    </row>
    <row r="994" spans="1:69" ht="16.149999999999999" customHeight="1" x14ac:dyDescent="0.25">
      <c r="A994" s="16">
        <v>993</v>
      </c>
      <c r="B994" s="17" t="s">
        <v>135</v>
      </c>
      <c r="C994" s="48" t="s">
        <v>4414</v>
      </c>
      <c r="D994" s="2" t="s">
        <v>71</v>
      </c>
      <c r="E994" s="48" t="s">
        <v>4415</v>
      </c>
      <c r="F994" s="67">
        <v>42019</v>
      </c>
      <c r="G994" s="3">
        <f t="shared" si="156"/>
        <v>1</v>
      </c>
      <c r="H994" s="3">
        <f t="shared" si="161"/>
        <v>2015</v>
      </c>
      <c r="I994" s="19">
        <v>0.34375</v>
      </c>
      <c r="J994" s="20">
        <f t="shared" ref="J994:J1057" si="167">IF(I994&lt;&gt;"",HOUR(I994),"")</f>
        <v>8</v>
      </c>
      <c r="K994" s="5" t="str">
        <f t="shared" si="162"/>
        <v>ja</v>
      </c>
      <c r="L994" s="5" t="s">
        <v>91</v>
      </c>
      <c r="M994" s="6" t="s">
        <v>4416</v>
      </c>
      <c r="N994" s="5">
        <v>23</v>
      </c>
      <c r="O994" s="17" t="s">
        <v>126</v>
      </c>
      <c r="P994" s="17" t="s">
        <v>4417</v>
      </c>
      <c r="R994" s="6" t="s">
        <v>77</v>
      </c>
      <c r="T994" s="22" t="s">
        <v>79</v>
      </c>
      <c r="X994" s="2">
        <v>1300</v>
      </c>
      <c r="Y994" s="2" t="s">
        <v>81</v>
      </c>
      <c r="Z994" s="2" t="s">
        <v>82</v>
      </c>
      <c r="AA994" s="2">
        <v>1300</v>
      </c>
      <c r="AB994" s="2" t="s">
        <v>81</v>
      </c>
      <c r="AC994" s="2" t="s">
        <v>82</v>
      </c>
      <c r="AD994" s="2">
        <v>1300</v>
      </c>
      <c r="AE994" s="2" t="s">
        <v>81</v>
      </c>
      <c r="AF994" s="2" t="s">
        <v>82</v>
      </c>
      <c r="AJ994" s="2">
        <v>1310</v>
      </c>
      <c r="AK994" s="2" t="s">
        <v>81</v>
      </c>
      <c r="AL994" s="2" t="s">
        <v>82</v>
      </c>
      <c r="AM994" s="2">
        <v>1310</v>
      </c>
      <c r="AN994" s="2" t="s">
        <v>81</v>
      </c>
      <c r="AO994" s="2" t="s">
        <v>82</v>
      </c>
      <c r="AP994" s="2">
        <v>1310</v>
      </c>
      <c r="AQ994" s="2" t="s">
        <v>81</v>
      </c>
      <c r="AR994" s="2" t="s">
        <v>82</v>
      </c>
      <c r="BE994" s="23" t="str">
        <f t="shared" si="163"/>
        <v>EMF nein</v>
      </c>
      <c r="BF994" s="23" t="str">
        <f t="shared" si="164"/>
        <v/>
      </c>
      <c r="BG994" s="23" t="str">
        <f t="shared" si="165"/>
        <v/>
      </c>
      <c r="BH994" s="23">
        <f t="shared" si="166"/>
        <v>0</v>
      </c>
      <c r="BO994" s="2" t="s">
        <v>4418</v>
      </c>
      <c r="BP994" s="3">
        <v>1</v>
      </c>
      <c r="BQ994" s="2" t="s">
        <v>4419</v>
      </c>
    </row>
    <row r="995" spans="1:69" ht="16.149999999999999" customHeight="1" x14ac:dyDescent="0.25">
      <c r="A995" s="16">
        <v>994</v>
      </c>
      <c r="B995" s="17" t="s">
        <v>69</v>
      </c>
      <c r="C995" s="48" t="s">
        <v>2611</v>
      </c>
      <c r="D995" s="2" t="s">
        <v>124</v>
      </c>
      <c r="E995" s="48" t="s">
        <v>4420</v>
      </c>
      <c r="F995" s="67">
        <v>42967</v>
      </c>
      <c r="G995" s="3">
        <f t="shared" si="156"/>
        <v>8</v>
      </c>
      <c r="H995" s="3">
        <f t="shared" si="161"/>
        <v>2017</v>
      </c>
      <c r="I995" s="19">
        <v>0.625</v>
      </c>
      <c r="J995" s="20">
        <f t="shared" si="167"/>
        <v>15</v>
      </c>
      <c r="K995" s="5" t="str">
        <f t="shared" si="162"/>
        <v>ja</v>
      </c>
      <c r="L995" s="5" t="s">
        <v>91</v>
      </c>
      <c r="M995" s="6" t="s">
        <v>100</v>
      </c>
      <c r="N995" s="5">
        <v>60</v>
      </c>
      <c r="O995" s="17" t="s">
        <v>75</v>
      </c>
      <c r="P995" s="17" t="s">
        <v>4421</v>
      </c>
      <c r="R995" s="6" t="s">
        <v>77</v>
      </c>
      <c r="S995" s="2" t="s">
        <v>132</v>
      </c>
      <c r="T995" s="22" t="s">
        <v>79</v>
      </c>
      <c r="U995" s="2" t="s">
        <v>115</v>
      </c>
      <c r="X995" s="2">
        <v>153</v>
      </c>
      <c r="Y995" s="2" t="s">
        <v>81</v>
      </c>
      <c r="Z995" s="2" t="s">
        <v>84</v>
      </c>
      <c r="AA995" s="2">
        <v>153</v>
      </c>
      <c r="AB995" s="2" t="s">
        <v>81</v>
      </c>
      <c r="AC995" s="2" t="s">
        <v>84</v>
      </c>
      <c r="AD995" s="2">
        <v>153</v>
      </c>
      <c r="AE995" s="2" t="s">
        <v>81</v>
      </c>
      <c r="AF995" s="2" t="s">
        <v>84</v>
      </c>
      <c r="AJ995" s="2">
        <v>100</v>
      </c>
      <c r="AK995" s="2" t="s">
        <v>81</v>
      </c>
      <c r="AL995" s="2" t="s">
        <v>84</v>
      </c>
      <c r="AM995" s="2">
        <v>100</v>
      </c>
      <c r="AN995" s="2" t="s">
        <v>81</v>
      </c>
      <c r="AO995" s="2" t="s">
        <v>84</v>
      </c>
      <c r="AP995" s="2">
        <v>100</v>
      </c>
      <c r="AQ995" s="2" t="s">
        <v>81</v>
      </c>
      <c r="AR995" s="2" t="s">
        <v>84</v>
      </c>
      <c r="AV995" s="2">
        <v>960</v>
      </c>
      <c r="AW995" s="2" t="s">
        <v>83</v>
      </c>
      <c r="AX995" s="2" t="s">
        <v>168</v>
      </c>
      <c r="AY995" s="2">
        <v>960</v>
      </c>
      <c r="AZ995" s="2" t="s">
        <v>94</v>
      </c>
      <c r="BA995" s="2" t="s">
        <v>168</v>
      </c>
      <c r="BB995" s="2">
        <v>960</v>
      </c>
      <c r="BC995" s="2" t="s">
        <v>83</v>
      </c>
      <c r="BD995" s="2" t="s">
        <v>168</v>
      </c>
      <c r="BE995" s="23" t="str">
        <f t="shared" si="163"/>
        <v>EMF nein</v>
      </c>
      <c r="BF995" s="23" t="str">
        <f t="shared" si="164"/>
        <v/>
      </c>
      <c r="BG995" s="23" t="str">
        <f t="shared" si="165"/>
        <v/>
      </c>
      <c r="BH995" s="23">
        <f t="shared" si="166"/>
        <v>0</v>
      </c>
      <c r="BO995" s="2" t="s">
        <v>4422</v>
      </c>
      <c r="BP995" s="3">
        <v>1</v>
      </c>
      <c r="BQ995" s="2" t="s">
        <v>4423</v>
      </c>
    </row>
    <row r="996" spans="1:69" ht="16.149999999999999" customHeight="1" x14ac:dyDescent="0.25">
      <c r="A996" s="16">
        <v>995</v>
      </c>
      <c r="B996" s="17" t="s">
        <v>211</v>
      </c>
      <c r="C996" s="48" t="s">
        <v>2733</v>
      </c>
      <c r="D996" s="2" t="s">
        <v>264</v>
      </c>
      <c r="E996" s="48" t="s">
        <v>4424</v>
      </c>
      <c r="F996" s="67">
        <v>41985</v>
      </c>
      <c r="G996" s="3">
        <f t="shared" si="156"/>
        <v>12</v>
      </c>
      <c r="H996" s="3">
        <f t="shared" si="161"/>
        <v>2014</v>
      </c>
      <c r="I996" s="19">
        <v>0.41666666666666702</v>
      </c>
      <c r="J996" s="20">
        <f t="shared" si="167"/>
        <v>10</v>
      </c>
      <c r="K996" s="5" t="str">
        <f t="shared" si="162"/>
        <v>ja</v>
      </c>
      <c r="L996" s="5" t="s">
        <v>91</v>
      </c>
      <c r="M996" s="6" t="s">
        <v>74</v>
      </c>
      <c r="O996" s="2" t="s">
        <v>140</v>
      </c>
      <c r="P996" s="17" t="s">
        <v>4425</v>
      </c>
      <c r="R996" s="6" t="s">
        <v>77</v>
      </c>
      <c r="T996" s="22" t="s">
        <v>79</v>
      </c>
      <c r="U996" s="2" t="s">
        <v>74</v>
      </c>
      <c r="V996" s="2" t="s">
        <v>79</v>
      </c>
      <c r="X996" s="2">
        <v>309</v>
      </c>
      <c r="Y996" s="2" t="s">
        <v>81</v>
      </c>
      <c r="Z996" s="2" t="s">
        <v>84</v>
      </c>
      <c r="AA996" s="2">
        <v>309</v>
      </c>
      <c r="AB996" s="2" t="s">
        <v>81</v>
      </c>
      <c r="AC996" s="2" t="s">
        <v>84</v>
      </c>
      <c r="AD996" s="2">
        <v>140</v>
      </c>
      <c r="AE996" s="2" t="s">
        <v>81</v>
      </c>
      <c r="AF996" s="2" t="s">
        <v>82</v>
      </c>
      <c r="AJ996" s="2">
        <v>140</v>
      </c>
      <c r="AK996" s="2" t="s">
        <v>81</v>
      </c>
      <c r="AL996" s="2" t="s">
        <v>82</v>
      </c>
      <c r="AM996" s="2">
        <v>140</v>
      </c>
      <c r="AN996" s="2" t="s">
        <v>81</v>
      </c>
      <c r="AO996" s="2" t="s">
        <v>82</v>
      </c>
      <c r="AP996" s="2">
        <v>322</v>
      </c>
      <c r="AQ996" s="2" t="s">
        <v>81</v>
      </c>
      <c r="AR996" s="2" t="s">
        <v>168</v>
      </c>
      <c r="AV996" s="2">
        <v>322</v>
      </c>
      <c r="AW996" s="2" t="s">
        <v>81</v>
      </c>
      <c r="AX996" s="2" t="s">
        <v>168</v>
      </c>
      <c r="AY996" s="2">
        <v>322</v>
      </c>
      <c r="AZ996" s="2" t="s">
        <v>81</v>
      </c>
      <c r="BA996" s="2" t="s">
        <v>168</v>
      </c>
      <c r="BE996" s="23" t="str">
        <f t="shared" si="163"/>
        <v>EMF nein</v>
      </c>
      <c r="BF996" s="23" t="str">
        <f t="shared" si="164"/>
        <v/>
      </c>
      <c r="BG996" s="23" t="str">
        <f t="shared" si="165"/>
        <v/>
      </c>
      <c r="BH996" s="23">
        <f t="shared" si="166"/>
        <v>0</v>
      </c>
      <c r="BO996" s="2" t="s">
        <v>4426</v>
      </c>
      <c r="BP996" s="3">
        <v>1</v>
      </c>
      <c r="BQ996" s="2" t="s">
        <v>4427</v>
      </c>
    </row>
    <row r="997" spans="1:69" ht="16.149999999999999" customHeight="1" x14ac:dyDescent="0.25">
      <c r="A997" s="16">
        <v>996</v>
      </c>
      <c r="B997" s="17" t="s">
        <v>211</v>
      </c>
      <c r="C997" s="48" t="s">
        <v>347</v>
      </c>
      <c r="D997" s="2" t="s">
        <v>348</v>
      </c>
      <c r="E997" s="48" t="s">
        <v>4428</v>
      </c>
      <c r="F997" s="67">
        <v>42805</v>
      </c>
      <c r="G997" s="3">
        <f t="shared" si="156"/>
        <v>3</v>
      </c>
      <c r="H997" s="3">
        <f t="shared" si="161"/>
        <v>2017</v>
      </c>
      <c r="I997" s="19">
        <v>0.40277777777777801</v>
      </c>
      <c r="J997" s="20">
        <f t="shared" si="167"/>
        <v>9</v>
      </c>
      <c r="K997" s="5" t="str">
        <f t="shared" si="162"/>
        <v>ja</v>
      </c>
      <c r="L997" s="5" t="s">
        <v>91</v>
      </c>
      <c r="M997" s="6" t="s">
        <v>100</v>
      </c>
      <c r="N997" s="5">
        <v>24</v>
      </c>
      <c r="O997" s="17" t="s">
        <v>126</v>
      </c>
      <c r="P997" s="17" t="s">
        <v>4429</v>
      </c>
      <c r="R997" s="6" t="s">
        <v>77</v>
      </c>
      <c r="T997" s="22" t="s">
        <v>79</v>
      </c>
      <c r="X997" s="2">
        <v>52</v>
      </c>
      <c r="Y997" s="2" t="s">
        <v>81</v>
      </c>
      <c r="Z997" s="2" t="s">
        <v>84</v>
      </c>
      <c r="AA997" s="2">
        <v>52</v>
      </c>
      <c r="AB997" s="2" t="s">
        <v>81</v>
      </c>
      <c r="AC997" s="2" t="s">
        <v>84</v>
      </c>
      <c r="AD997" s="2">
        <v>52</v>
      </c>
      <c r="AE997" s="2" t="s">
        <v>81</v>
      </c>
      <c r="AF997" s="2" t="s">
        <v>84</v>
      </c>
      <c r="BE997" s="23" t="str">
        <f t="shared" si="163"/>
        <v>EMF nein</v>
      </c>
      <c r="BF997" s="23" t="str">
        <f t="shared" si="164"/>
        <v/>
      </c>
      <c r="BG997" s="23" t="str">
        <f t="shared" si="165"/>
        <v/>
      </c>
      <c r="BH997" s="23">
        <f t="shared" si="166"/>
        <v>0</v>
      </c>
      <c r="BO997" s="2" t="s">
        <v>4430</v>
      </c>
      <c r="BP997" s="3">
        <v>1</v>
      </c>
      <c r="BQ997" s="2" t="s">
        <v>4431</v>
      </c>
    </row>
    <row r="998" spans="1:69" ht="16.149999999999999" customHeight="1" x14ac:dyDescent="0.25">
      <c r="A998" s="16">
        <v>997</v>
      </c>
      <c r="B998" s="17" t="s">
        <v>135</v>
      </c>
      <c r="C998" s="48" t="s">
        <v>842</v>
      </c>
      <c r="D998" s="2" t="s">
        <v>137</v>
      </c>
      <c r="E998" s="48" t="s">
        <v>4432</v>
      </c>
      <c r="F998" s="67">
        <v>42709</v>
      </c>
      <c r="G998" s="3">
        <f t="shared" si="156"/>
        <v>12</v>
      </c>
      <c r="H998" s="3">
        <f t="shared" si="161"/>
        <v>2016</v>
      </c>
      <c r="I998" s="19"/>
      <c r="J998" s="20" t="str">
        <f t="shared" si="167"/>
        <v/>
      </c>
      <c r="K998" s="5" t="str">
        <f t="shared" si="162"/>
        <v>ja</v>
      </c>
      <c r="M998" s="6" t="s">
        <v>139</v>
      </c>
      <c r="O998" s="2" t="s">
        <v>140</v>
      </c>
      <c r="P998" s="17" t="s">
        <v>4433</v>
      </c>
      <c r="R998" s="6" t="s">
        <v>77</v>
      </c>
      <c r="T998" s="22"/>
      <c r="U998" s="2" t="s">
        <v>74</v>
      </c>
      <c r="BE998" s="23" t="str">
        <f t="shared" si="163"/>
        <v>EMF nein</v>
      </c>
      <c r="BF998" s="23" t="str">
        <f t="shared" si="164"/>
        <v/>
      </c>
      <c r="BG998" s="23" t="str">
        <f t="shared" si="165"/>
        <v/>
      </c>
      <c r="BH998" s="23">
        <f t="shared" si="166"/>
        <v>0</v>
      </c>
      <c r="BP998" s="3">
        <v>1</v>
      </c>
      <c r="BQ998" s="2" t="s">
        <v>4434</v>
      </c>
    </row>
    <row r="999" spans="1:69" ht="16.149999999999999" customHeight="1" x14ac:dyDescent="0.25">
      <c r="A999" s="16">
        <v>998</v>
      </c>
      <c r="B999" s="17" t="s">
        <v>211</v>
      </c>
      <c r="C999" s="48" t="s">
        <v>4435</v>
      </c>
      <c r="D999" s="2" t="s">
        <v>264</v>
      </c>
      <c r="E999" s="48" t="s">
        <v>4436</v>
      </c>
      <c r="F999" s="67">
        <v>41962</v>
      </c>
      <c r="G999" s="3">
        <f t="shared" si="156"/>
        <v>11</v>
      </c>
      <c r="H999" s="3">
        <f t="shared" si="161"/>
        <v>2014</v>
      </c>
      <c r="I999" s="19">
        <v>0.48958333333333298</v>
      </c>
      <c r="J999" s="20">
        <f t="shared" si="167"/>
        <v>11</v>
      </c>
      <c r="K999" s="5" t="str">
        <f t="shared" si="162"/>
        <v>ja</v>
      </c>
      <c r="L999" s="5" t="s">
        <v>91</v>
      </c>
      <c r="M999" s="6" t="s">
        <v>74</v>
      </c>
      <c r="N999" s="5">
        <v>67</v>
      </c>
      <c r="O999" s="17" t="s">
        <v>75</v>
      </c>
      <c r="P999" s="17" t="s">
        <v>4437</v>
      </c>
      <c r="R999" s="6" t="s">
        <v>77</v>
      </c>
      <c r="T999" s="22"/>
      <c r="U999" s="2" t="s">
        <v>115</v>
      </c>
      <c r="V999" s="2" t="s">
        <v>202</v>
      </c>
      <c r="X999" s="2">
        <v>208</v>
      </c>
      <c r="Y999" s="2" t="s">
        <v>83</v>
      </c>
      <c r="Z999" s="2" t="s">
        <v>168</v>
      </c>
      <c r="AA999" s="2">
        <v>208</v>
      </c>
      <c r="AB999" s="2" t="s">
        <v>81</v>
      </c>
      <c r="AC999" s="2" t="s">
        <v>168</v>
      </c>
      <c r="AD999" s="2">
        <v>208</v>
      </c>
      <c r="AE999" s="2" t="s">
        <v>83</v>
      </c>
      <c r="AF999" s="2" t="s">
        <v>168</v>
      </c>
      <c r="BE999" s="23" t="str">
        <f t="shared" si="163"/>
        <v>EMF nein</v>
      </c>
      <c r="BF999" s="23" t="str">
        <f t="shared" si="164"/>
        <v/>
      </c>
      <c r="BG999" s="23" t="str">
        <f t="shared" si="165"/>
        <v/>
      </c>
      <c r="BH999" s="23">
        <f t="shared" si="166"/>
        <v>0</v>
      </c>
      <c r="BO999" s="2" t="s">
        <v>4438</v>
      </c>
      <c r="BP999" s="3">
        <v>1</v>
      </c>
      <c r="BQ999" s="2" t="s">
        <v>4439</v>
      </c>
    </row>
    <row r="1000" spans="1:69" ht="16.149999999999999" customHeight="1" x14ac:dyDescent="0.25">
      <c r="A1000" s="16">
        <v>999</v>
      </c>
      <c r="B1000" s="17" t="s">
        <v>69</v>
      </c>
      <c r="C1000" s="48" t="s">
        <v>263</v>
      </c>
      <c r="D1000" s="2" t="s">
        <v>264</v>
      </c>
      <c r="E1000" s="48" t="s">
        <v>4440</v>
      </c>
      <c r="F1000" s="67">
        <v>41948</v>
      </c>
      <c r="G1000" s="3">
        <f t="shared" si="156"/>
        <v>11</v>
      </c>
      <c r="H1000" s="3">
        <f t="shared" si="161"/>
        <v>2014</v>
      </c>
      <c r="I1000" s="19">
        <v>0.63888888888888895</v>
      </c>
      <c r="J1000" s="20">
        <f t="shared" si="167"/>
        <v>15</v>
      </c>
      <c r="K1000" s="5" t="str">
        <f t="shared" si="162"/>
        <v>ja</v>
      </c>
      <c r="L1000" s="21" t="s">
        <v>73</v>
      </c>
      <c r="M1000" s="6" t="s">
        <v>74</v>
      </c>
      <c r="N1000" s="5">
        <v>43</v>
      </c>
      <c r="O1000" s="6" t="s">
        <v>101</v>
      </c>
      <c r="P1000" s="17" t="s">
        <v>4441</v>
      </c>
      <c r="R1000" s="6" t="s">
        <v>77</v>
      </c>
      <c r="T1000" s="22"/>
      <c r="X1000" s="2">
        <v>31</v>
      </c>
      <c r="Y1000" s="2" t="s">
        <v>94</v>
      </c>
      <c r="Z1000" s="2" t="s">
        <v>84</v>
      </c>
      <c r="AA1000" s="2">
        <v>31</v>
      </c>
      <c r="AB1000" s="2" t="s">
        <v>94</v>
      </c>
      <c r="AC1000" s="2" t="s">
        <v>84</v>
      </c>
      <c r="AD1000" s="2">
        <v>31</v>
      </c>
      <c r="AE1000" s="2" t="s">
        <v>94</v>
      </c>
      <c r="AF1000" s="2" t="s">
        <v>84</v>
      </c>
      <c r="AJ1000" s="392">
        <v>31</v>
      </c>
      <c r="AK1000" s="392" t="s">
        <v>94</v>
      </c>
      <c r="AL1000" s="392" t="s">
        <v>84</v>
      </c>
      <c r="AM1000" s="392">
        <v>31</v>
      </c>
      <c r="AN1000" s="392" t="s">
        <v>94</v>
      </c>
      <c r="AO1000" s="392" t="s">
        <v>84</v>
      </c>
      <c r="AP1000" s="392">
        <v>31</v>
      </c>
      <c r="AQ1000" s="392" t="s">
        <v>94</v>
      </c>
      <c r="AR1000" s="392" t="s">
        <v>84</v>
      </c>
      <c r="BE1000" s="23" t="str">
        <f t="shared" si="163"/>
        <v>EMF nein</v>
      </c>
      <c r="BF1000" s="23" t="str">
        <f t="shared" si="164"/>
        <v/>
      </c>
      <c r="BG1000" s="23" t="str">
        <f t="shared" si="165"/>
        <v/>
      </c>
      <c r="BH1000" s="23">
        <f t="shared" si="166"/>
        <v>0</v>
      </c>
      <c r="BO1000" s="2" t="s">
        <v>4442</v>
      </c>
      <c r="BP1000" s="3">
        <v>1</v>
      </c>
      <c r="BQ1000" s="2" t="s">
        <v>4443</v>
      </c>
    </row>
    <row r="1001" spans="1:69" ht="16.149999999999999" customHeight="1" x14ac:dyDescent="0.25">
      <c r="A1001" s="16">
        <v>1000</v>
      </c>
      <c r="B1001" s="17" t="s">
        <v>87</v>
      </c>
      <c r="C1001" s="48" t="s">
        <v>4444</v>
      </c>
      <c r="D1001" s="2" t="s">
        <v>98</v>
      </c>
      <c r="E1001" s="48" t="s">
        <v>4445</v>
      </c>
      <c r="F1001" s="67">
        <v>42886</v>
      </c>
      <c r="G1001" s="3">
        <f t="shared" ref="G1001:G1064" si="168">IF(F1001&lt;&gt;"",MONTH(F1001),"")</f>
        <v>5</v>
      </c>
      <c r="H1001" s="3">
        <f t="shared" si="161"/>
        <v>2017</v>
      </c>
      <c r="I1001" s="19">
        <v>0.51388888888888895</v>
      </c>
      <c r="J1001" s="20">
        <f t="shared" si="167"/>
        <v>12</v>
      </c>
      <c r="K1001" s="5" t="str">
        <f t="shared" si="162"/>
        <v>ja</v>
      </c>
      <c r="L1001" s="21" t="s">
        <v>73</v>
      </c>
      <c r="M1001" s="6" t="s">
        <v>74</v>
      </c>
      <c r="N1001" s="5">
        <v>78</v>
      </c>
      <c r="O1001" s="17" t="s">
        <v>75</v>
      </c>
      <c r="P1001" s="17" t="s">
        <v>4446</v>
      </c>
      <c r="R1001" s="6" t="s">
        <v>77</v>
      </c>
      <c r="T1001" s="22"/>
      <c r="X1001" s="2">
        <v>800</v>
      </c>
      <c r="Y1001" s="2" t="s">
        <v>81</v>
      </c>
      <c r="Z1001" s="2" t="s">
        <v>82</v>
      </c>
      <c r="AA1001" s="2">
        <v>800</v>
      </c>
      <c r="AB1001" s="2" t="s">
        <v>4447</v>
      </c>
      <c r="AC1001" s="2" t="s">
        <v>82</v>
      </c>
      <c r="AD1001" s="2">
        <v>800</v>
      </c>
      <c r="AE1001" s="2" t="s">
        <v>83</v>
      </c>
      <c r="AF1001" s="2" t="s">
        <v>82</v>
      </c>
      <c r="AJ1001" s="2">
        <v>1000</v>
      </c>
      <c r="AK1001" s="2" t="s">
        <v>81</v>
      </c>
      <c r="AL1001" s="2" t="s">
        <v>82</v>
      </c>
      <c r="AM1001" s="2">
        <v>1000</v>
      </c>
      <c r="AN1001" s="2" t="s">
        <v>81</v>
      </c>
      <c r="AO1001" s="2" t="s">
        <v>82</v>
      </c>
      <c r="AP1001" s="2">
        <v>1000</v>
      </c>
      <c r="AQ1001" s="2" t="s">
        <v>81</v>
      </c>
      <c r="AR1001" s="2" t="s">
        <v>82</v>
      </c>
      <c r="AV1001" s="2">
        <v>1270</v>
      </c>
      <c r="AW1001" s="2" t="s">
        <v>83</v>
      </c>
      <c r="AX1001" s="2" t="s">
        <v>161</v>
      </c>
      <c r="AY1001" s="2">
        <v>1270</v>
      </c>
      <c r="AZ1001" s="2" t="s">
        <v>81</v>
      </c>
      <c r="BA1001" s="2" t="s">
        <v>161</v>
      </c>
      <c r="BB1001" s="2">
        <v>1270</v>
      </c>
      <c r="BC1001" s="2" t="s">
        <v>83</v>
      </c>
      <c r="BD1001" s="2" t="s">
        <v>161</v>
      </c>
      <c r="BE1001" s="23" t="str">
        <f t="shared" si="163"/>
        <v>EMF nein</v>
      </c>
      <c r="BF1001" s="23" t="str">
        <f t="shared" si="164"/>
        <v/>
      </c>
      <c r="BG1001" s="23" t="str">
        <f t="shared" si="165"/>
        <v/>
      </c>
      <c r="BH1001" s="23">
        <f t="shared" si="166"/>
        <v>0</v>
      </c>
      <c r="BO1001" s="2" t="s">
        <v>4448</v>
      </c>
      <c r="BP1001" s="3">
        <v>1</v>
      </c>
      <c r="BQ1001" s="2" t="s">
        <v>4449</v>
      </c>
    </row>
    <row r="1002" spans="1:69" ht="16.149999999999999" customHeight="1" x14ac:dyDescent="0.25">
      <c r="A1002" s="16">
        <v>1001</v>
      </c>
      <c r="B1002" s="17" t="s">
        <v>211</v>
      </c>
      <c r="C1002" s="48" t="s">
        <v>4450</v>
      </c>
      <c r="D1002" s="2" t="s">
        <v>137</v>
      </c>
      <c r="E1002" s="48" t="s">
        <v>4451</v>
      </c>
      <c r="F1002" s="67">
        <v>41921</v>
      </c>
      <c r="G1002" s="3">
        <f t="shared" si="168"/>
        <v>10</v>
      </c>
      <c r="H1002" s="3">
        <f t="shared" si="161"/>
        <v>2014</v>
      </c>
      <c r="I1002" s="19">
        <v>0.1875</v>
      </c>
      <c r="J1002" s="20">
        <f t="shared" si="167"/>
        <v>4</v>
      </c>
      <c r="K1002" s="5" t="str">
        <f t="shared" si="162"/>
        <v>ja</v>
      </c>
      <c r="L1002" s="21" t="s">
        <v>73</v>
      </c>
      <c r="M1002" s="6" t="s">
        <v>74</v>
      </c>
      <c r="N1002" s="5">
        <v>26</v>
      </c>
      <c r="O1002" s="2" t="s">
        <v>140</v>
      </c>
      <c r="P1002" s="17" t="s">
        <v>4452</v>
      </c>
      <c r="R1002" s="6" t="s">
        <v>77</v>
      </c>
      <c r="T1002" s="22"/>
      <c r="X1002" s="2">
        <v>530</v>
      </c>
      <c r="Y1002" s="2" t="s">
        <v>94</v>
      </c>
      <c r="Z1002" s="2" t="s">
        <v>168</v>
      </c>
      <c r="AJ1002" s="2">
        <v>580</v>
      </c>
      <c r="AK1002" s="2" t="s">
        <v>94</v>
      </c>
      <c r="AL1002" s="2" t="s">
        <v>168</v>
      </c>
      <c r="AP1002" s="2">
        <v>580</v>
      </c>
      <c r="AQ1002" s="2" t="s">
        <v>94</v>
      </c>
      <c r="AR1002" s="2" t="s">
        <v>168</v>
      </c>
      <c r="BE1002" s="23" t="str">
        <f t="shared" si="163"/>
        <v>EMF nein</v>
      </c>
      <c r="BF1002" s="23" t="str">
        <f t="shared" si="164"/>
        <v/>
      </c>
      <c r="BG1002" s="23" t="str">
        <f t="shared" si="165"/>
        <v/>
      </c>
      <c r="BH1002" s="23">
        <f t="shared" si="166"/>
        <v>0</v>
      </c>
      <c r="BO1002" s="2" t="s">
        <v>4453</v>
      </c>
      <c r="BP1002" s="3">
        <v>1</v>
      </c>
      <c r="BQ1002" s="2" t="s">
        <v>4454</v>
      </c>
    </row>
    <row r="1003" spans="1:69" ht="16.149999999999999" customHeight="1" x14ac:dyDescent="0.25">
      <c r="A1003" s="16">
        <v>1002</v>
      </c>
      <c r="B1003" s="17" t="s">
        <v>211</v>
      </c>
      <c r="C1003" s="48" t="s">
        <v>4455</v>
      </c>
      <c r="D1003" s="2" t="s">
        <v>348</v>
      </c>
      <c r="E1003" s="48" t="s">
        <v>4456</v>
      </c>
      <c r="F1003" s="67">
        <v>43121</v>
      </c>
      <c r="G1003" s="3">
        <f t="shared" si="168"/>
        <v>1</v>
      </c>
      <c r="H1003" s="3">
        <f t="shared" si="161"/>
        <v>2018</v>
      </c>
      <c r="I1003" s="19">
        <v>0.79861111111111105</v>
      </c>
      <c r="J1003" s="20">
        <f t="shared" si="167"/>
        <v>19</v>
      </c>
      <c r="K1003" s="5" t="str">
        <f t="shared" si="162"/>
        <v>ja</v>
      </c>
      <c r="L1003" s="5" t="s">
        <v>91</v>
      </c>
      <c r="M1003" s="6" t="s">
        <v>74</v>
      </c>
      <c r="N1003" s="5">
        <v>50</v>
      </c>
      <c r="O1003" s="2" t="s">
        <v>140</v>
      </c>
      <c r="P1003" s="17" t="s">
        <v>4457</v>
      </c>
      <c r="R1003" s="6" t="s">
        <v>335</v>
      </c>
      <c r="T1003" s="22"/>
      <c r="X1003" s="2">
        <v>300</v>
      </c>
      <c r="Y1003" s="2" t="s">
        <v>81</v>
      </c>
      <c r="Z1003" s="2" t="s">
        <v>82</v>
      </c>
      <c r="AA1003" s="2">
        <v>300</v>
      </c>
      <c r="AB1003" s="2" t="s">
        <v>81</v>
      </c>
      <c r="AC1003" s="2" t="s">
        <v>82</v>
      </c>
      <c r="AD1003" s="2">
        <v>300</v>
      </c>
      <c r="AE1003" s="2" t="s">
        <v>81</v>
      </c>
      <c r="AF1003" s="2" t="s">
        <v>82</v>
      </c>
      <c r="AM1003" s="2">
        <v>303</v>
      </c>
      <c r="AN1003" s="2" t="s">
        <v>81</v>
      </c>
      <c r="AO1003" s="2" t="s">
        <v>84</v>
      </c>
      <c r="AP1003" s="2">
        <v>303</v>
      </c>
      <c r="AQ1003" s="2" t="s">
        <v>81</v>
      </c>
      <c r="AR1003" s="2" t="s">
        <v>84</v>
      </c>
      <c r="BE1003" s="23" t="str">
        <f t="shared" si="163"/>
        <v>EMF ja</v>
      </c>
      <c r="BF1003" s="23">
        <f t="shared" si="164"/>
        <v>140</v>
      </c>
      <c r="BG1003" s="23" t="str">
        <f t="shared" si="165"/>
        <v>100-499m</v>
      </c>
      <c r="BH1003" s="23">
        <f t="shared" si="166"/>
        <v>2</v>
      </c>
      <c r="BI1003" s="2" t="s">
        <v>162</v>
      </c>
      <c r="BJ1003" s="2">
        <v>330</v>
      </c>
      <c r="BK1003" s="2" t="s">
        <v>162</v>
      </c>
      <c r="BL1003" s="2">
        <v>140</v>
      </c>
      <c r="BO1003" s="2" t="s">
        <v>4458</v>
      </c>
      <c r="BP1003" s="3">
        <v>1</v>
      </c>
      <c r="BQ1003" s="2" t="s">
        <v>4459</v>
      </c>
    </row>
    <row r="1004" spans="1:69" ht="16.149999999999999" customHeight="1" x14ac:dyDescent="0.25">
      <c r="A1004" s="16">
        <v>1003</v>
      </c>
      <c r="B1004" s="17" t="s">
        <v>211</v>
      </c>
      <c r="C1004" s="48" t="s">
        <v>165</v>
      </c>
      <c r="D1004" s="2" t="s">
        <v>158</v>
      </c>
      <c r="E1004" s="48" t="s">
        <v>4460</v>
      </c>
      <c r="F1004" s="67">
        <v>43125</v>
      </c>
      <c r="G1004" s="3">
        <f t="shared" si="168"/>
        <v>1</v>
      </c>
      <c r="H1004" s="3">
        <f t="shared" si="161"/>
        <v>2018</v>
      </c>
      <c r="I1004" s="19">
        <v>0.69791666666666696</v>
      </c>
      <c r="J1004" s="20">
        <f t="shared" si="167"/>
        <v>16</v>
      </c>
      <c r="K1004" s="5" t="str">
        <f t="shared" si="162"/>
        <v>ja</v>
      </c>
      <c r="L1004" s="5" t="s">
        <v>91</v>
      </c>
      <c r="M1004" s="6" t="s">
        <v>74</v>
      </c>
      <c r="O1004" s="17" t="s">
        <v>75</v>
      </c>
      <c r="P1004" s="17" t="s">
        <v>4461</v>
      </c>
      <c r="R1004" s="6" t="s">
        <v>77</v>
      </c>
      <c r="T1004" s="22"/>
      <c r="X1004" s="2">
        <v>397</v>
      </c>
      <c r="Y1004" s="2" t="s">
        <v>83</v>
      </c>
      <c r="Z1004" s="2" t="s">
        <v>82</v>
      </c>
      <c r="AA1004" s="2">
        <v>397</v>
      </c>
      <c r="AB1004" s="2" t="s">
        <v>81</v>
      </c>
      <c r="AC1004" s="2" t="s">
        <v>82</v>
      </c>
      <c r="AD1004" s="2">
        <v>397</v>
      </c>
      <c r="AE1004" s="2" t="s">
        <v>81</v>
      </c>
      <c r="AF1004" s="2" t="s">
        <v>82</v>
      </c>
      <c r="AJ1004" s="2">
        <v>400</v>
      </c>
      <c r="AK1004" s="2" t="s">
        <v>83</v>
      </c>
      <c r="AL1004" s="2" t="s">
        <v>82</v>
      </c>
      <c r="AM1004" s="2">
        <v>400</v>
      </c>
      <c r="AN1004" s="2" t="s">
        <v>81</v>
      </c>
      <c r="AO1004" s="2" t="s">
        <v>82</v>
      </c>
      <c r="AP1004" s="2">
        <v>400</v>
      </c>
      <c r="AQ1004" s="2" t="s">
        <v>83</v>
      </c>
      <c r="AR1004" s="2" t="s">
        <v>82</v>
      </c>
      <c r="AV1004" s="2">
        <v>401</v>
      </c>
      <c r="AW1004" s="2" t="s">
        <v>83</v>
      </c>
      <c r="AX1004" s="2" t="s">
        <v>82</v>
      </c>
      <c r="AY1004" s="2">
        <v>401</v>
      </c>
      <c r="AZ1004" s="2" t="s">
        <v>81</v>
      </c>
      <c r="BA1004" s="2" t="s">
        <v>82</v>
      </c>
      <c r="BB1004" s="2">
        <v>401</v>
      </c>
      <c r="BC1004" s="2" t="s">
        <v>83</v>
      </c>
      <c r="BD1004" s="2" t="s">
        <v>82</v>
      </c>
      <c r="BE1004" s="23" t="str">
        <f t="shared" si="163"/>
        <v>EMF nein</v>
      </c>
      <c r="BF1004" s="23" t="str">
        <f t="shared" si="164"/>
        <v/>
      </c>
      <c r="BG1004" s="23" t="str">
        <f t="shared" si="165"/>
        <v/>
      </c>
      <c r="BH1004" s="23">
        <f t="shared" si="166"/>
        <v>0</v>
      </c>
      <c r="BO1004" s="2" t="s">
        <v>4462</v>
      </c>
      <c r="BP1004" s="3">
        <v>1</v>
      </c>
      <c r="BQ1004" s="2" t="s">
        <v>4463</v>
      </c>
    </row>
    <row r="1005" spans="1:69" ht="16.149999999999999" customHeight="1" x14ac:dyDescent="0.25">
      <c r="A1005" s="16">
        <v>1004</v>
      </c>
      <c r="B1005" s="17" t="s">
        <v>211</v>
      </c>
      <c r="C1005" s="48" t="s">
        <v>4464</v>
      </c>
      <c r="D1005" s="2" t="s">
        <v>264</v>
      </c>
      <c r="E1005" s="48" t="s">
        <v>4465</v>
      </c>
      <c r="F1005" s="67">
        <v>41925</v>
      </c>
      <c r="G1005" s="3">
        <f t="shared" si="168"/>
        <v>10</v>
      </c>
      <c r="H1005" s="3">
        <f t="shared" si="161"/>
        <v>2014</v>
      </c>
      <c r="I1005" s="19">
        <v>0.62847222222222199</v>
      </c>
      <c r="J1005" s="20">
        <f t="shared" si="167"/>
        <v>15</v>
      </c>
      <c r="K1005" s="5" t="str">
        <f t="shared" si="162"/>
        <v>ja</v>
      </c>
      <c r="L1005" s="5" t="s">
        <v>91</v>
      </c>
      <c r="M1005" s="6" t="s">
        <v>74</v>
      </c>
      <c r="N1005" s="5">
        <v>57</v>
      </c>
      <c r="O1005" s="17" t="s">
        <v>75</v>
      </c>
      <c r="P1005" s="17" t="s">
        <v>4466</v>
      </c>
      <c r="R1005" s="6" t="s">
        <v>77</v>
      </c>
      <c r="T1005" s="22" t="s">
        <v>79</v>
      </c>
      <c r="X1005" s="2">
        <v>252</v>
      </c>
      <c r="Y1005" s="2" t="s">
        <v>83</v>
      </c>
      <c r="Z1005" s="2" t="s">
        <v>168</v>
      </c>
      <c r="AA1005" s="2">
        <v>252</v>
      </c>
      <c r="AB1005" s="2" t="s">
        <v>81</v>
      </c>
      <c r="AC1005" s="2" t="s">
        <v>168</v>
      </c>
      <c r="AD1005" s="2">
        <v>252</v>
      </c>
      <c r="AE1005" s="2" t="s">
        <v>83</v>
      </c>
      <c r="AF1005" s="2" t="s">
        <v>168</v>
      </c>
      <c r="AJ1005" s="2">
        <v>580</v>
      </c>
      <c r="AK1005" s="2" t="s">
        <v>83</v>
      </c>
      <c r="AL1005" s="2" t="s">
        <v>84</v>
      </c>
      <c r="AM1005" s="2">
        <v>580</v>
      </c>
      <c r="AN1005" s="2" t="s">
        <v>81</v>
      </c>
      <c r="AO1005" s="2" t="s">
        <v>84</v>
      </c>
      <c r="AP1005" s="2">
        <v>580</v>
      </c>
      <c r="AQ1005" s="2" t="s">
        <v>83</v>
      </c>
      <c r="AR1005" s="2" t="s">
        <v>84</v>
      </c>
      <c r="BE1005" s="23" t="str">
        <f t="shared" si="163"/>
        <v>EMF nein</v>
      </c>
      <c r="BF1005" s="23" t="str">
        <f t="shared" si="164"/>
        <v/>
      </c>
      <c r="BG1005" s="23" t="str">
        <f t="shared" si="165"/>
        <v/>
      </c>
      <c r="BH1005" s="23">
        <f t="shared" si="166"/>
        <v>0</v>
      </c>
      <c r="BO1005" s="2" t="s">
        <v>4467</v>
      </c>
      <c r="BP1005" s="3">
        <v>1</v>
      </c>
      <c r="BQ1005" s="2" t="s">
        <v>4468</v>
      </c>
    </row>
    <row r="1006" spans="1:69" ht="16.149999999999999" customHeight="1" x14ac:dyDescent="0.25">
      <c r="A1006" s="16">
        <v>1005</v>
      </c>
      <c r="B1006" s="17" t="s">
        <v>211</v>
      </c>
      <c r="C1006" s="48" t="s">
        <v>263</v>
      </c>
      <c r="D1006" s="2" t="s">
        <v>264</v>
      </c>
      <c r="E1006" s="48" t="s">
        <v>566</v>
      </c>
      <c r="F1006" s="67">
        <v>41345</v>
      </c>
      <c r="G1006" s="3">
        <f t="shared" si="168"/>
        <v>3</v>
      </c>
      <c r="H1006" s="3">
        <f t="shared" si="161"/>
        <v>2013</v>
      </c>
      <c r="I1006" s="19">
        <v>0.97916666666666696</v>
      </c>
      <c r="J1006" s="20">
        <f t="shared" si="167"/>
        <v>23</v>
      </c>
      <c r="K1006" s="5" t="str">
        <f t="shared" si="162"/>
        <v>ja</v>
      </c>
      <c r="L1006" s="5" t="s">
        <v>91</v>
      </c>
      <c r="M1006" s="6" t="s">
        <v>74</v>
      </c>
      <c r="N1006" s="5">
        <v>19</v>
      </c>
      <c r="O1006" s="6" t="s">
        <v>101</v>
      </c>
      <c r="P1006" s="17" t="s">
        <v>4469</v>
      </c>
      <c r="Q1006" s="6" t="s">
        <v>186</v>
      </c>
      <c r="R1006" s="6" t="s">
        <v>77</v>
      </c>
      <c r="T1006" s="6" t="s">
        <v>202</v>
      </c>
      <c r="U1006" s="2" t="s">
        <v>74</v>
      </c>
      <c r="V1006" s="2" t="s">
        <v>80</v>
      </c>
      <c r="X1006" s="2">
        <v>50</v>
      </c>
      <c r="Y1006" s="2" t="s">
        <v>94</v>
      </c>
      <c r="Z1006" s="2" t="s">
        <v>82</v>
      </c>
      <c r="AA1006" s="2">
        <v>50</v>
      </c>
      <c r="AB1006" s="2" t="s">
        <v>94</v>
      </c>
      <c r="AC1006" s="2" t="s">
        <v>82</v>
      </c>
      <c r="AD1006" s="2">
        <v>50</v>
      </c>
      <c r="AE1006" s="2" t="s">
        <v>94</v>
      </c>
      <c r="AF1006" s="2" t="s">
        <v>82</v>
      </c>
      <c r="AJ1006" s="2">
        <v>180</v>
      </c>
      <c r="AK1006" s="2" t="s">
        <v>94</v>
      </c>
      <c r="AL1006" s="2" t="s">
        <v>82</v>
      </c>
      <c r="AM1006" s="2">
        <v>180</v>
      </c>
      <c r="AN1006" s="2" t="s">
        <v>94</v>
      </c>
      <c r="AO1006" s="2" t="s">
        <v>82</v>
      </c>
      <c r="AP1006" s="2">
        <v>180</v>
      </c>
      <c r="AQ1006" s="2" t="s">
        <v>94</v>
      </c>
      <c r="AR1006" s="2" t="s">
        <v>82</v>
      </c>
      <c r="BE1006" s="23" t="str">
        <f t="shared" si="163"/>
        <v>EMF nein</v>
      </c>
      <c r="BF1006" s="23" t="str">
        <f t="shared" si="164"/>
        <v/>
      </c>
      <c r="BG1006" s="23" t="str">
        <f t="shared" si="165"/>
        <v/>
      </c>
      <c r="BH1006" s="23">
        <f t="shared" si="166"/>
        <v>0</v>
      </c>
      <c r="BO1006" s="2" t="s">
        <v>21931</v>
      </c>
      <c r="BP1006" s="3">
        <v>1</v>
      </c>
      <c r="BQ1006" s="2" t="s">
        <v>4470</v>
      </c>
    </row>
    <row r="1007" spans="1:69" ht="16.149999999999999" customHeight="1" x14ac:dyDescent="0.25">
      <c r="A1007" s="16">
        <v>1006</v>
      </c>
      <c r="B1007" s="17" t="s">
        <v>211</v>
      </c>
      <c r="C1007" s="48" t="s">
        <v>4471</v>
      </c>
      <c r="D1007" s="2" t="s">
        <v>206</v>
      </c>
      <c r="E1007" s="48" t="s">
        <v>4472</v>
      </c>
      <c r="F1007" s="67">
        <v>42655</v>
      </c>
      <c r="G1007" s="3">
        <f t="shared" si="168"/>
        <v>10</v>
      </c>
      <c r="H1007" s="3">
        <f t="shared" si="161"/>
        <v>2016</v>
      </c>
      <c r="I1007" s="19">
        <v>0.32986111111111099</v>
      </c>
      <c r="J1007" s="20">
        <f t="shared" si="167"/>
        <v>7</v>
      </c>
      <c r="K1007" s="5" t="str">
        <f t="shared" si="162"/>
        <v>ja</v>
      </c>
      <c r="L1007" s="5" t="s">
        <v>91</v>
      </c>
      <c r="M1007" s="6" t="s">
        <v>100</v>
      </c>
      <c r="O1007" s="2" t="s">
        <v>140</v>
      </c>
      <c r="P1007" s="17" t="s">
        <v>4473</v>
      </c>
      <c r="R1007" s="6" t="s">
        <v>77</v>
      </c>
      <c r="T1007" s="6" t="s">
        <v>202</v>
      </c>
      <c r="X1007" s="2">
        <v>374</v>
      </c>
      <c r="Y1007" s="2" t="s">
        <v>81</v>
      </c>
      <c r="Z1007" s="2" t="s">
        <v>84</v>
      </c>
      <c r="AA1007" s="2">
        <v>374</v>
      </c>
      <c r="AB1007" s="2" t="s">
        <v>81</v>
      </c>
      <c r="AC1007" s="2" t="s">
        <v>84</v>
      </c>
      <c r="AD1007" s="2">
        <v>374</v>
      </c>
      <c r="AE1007" s="2" t="s">
        <v>81</v>
      </c>
      <c r="AF1007" s="2" t="s">
        <v>84</v>
      </c>
      <c r="AJ1007" s="2">
        <v>980</v>
      </c>
      <c r="AK1007" s="2" t="s">
        <v>83</v>
      </c>
      <c r="AL1007" s="2" t="s">
        <v>168</v>
      </c>
      <c r="AM1007" s="2">
        <v>980</v>
      </c>
      <c r="AN1007" s="2" t="s">
        <v>81</v>
      </c>
      <c r="AO1007" s="2" t="s">
        <v>168</v>
      </c>
      <c r="AP1007" s="2">
        <v>980</v>
      </c>
      <c r="AQ1007" s="2" t="s">
        <v>81</v>
      </c>
      <c r="AR1007" s="2" t="s">
        <v>168</v>
      </c>
      <c r="AV1007" s="2">
        <v>980</v>
      </c>
      <c r="AW1007" s="2" t="s">
        <v>81</v>
      </c>
      <c r="AX1007" s="2" t="s">
        <v>168</v>
      </c>
      <c r="AY1007" s="2">
        <v>980</v>
      </c>
      <c r="AZ1007" s="2" t="s">
        <v>81</v>
      </c>
      <c r="BA1007" s="2" t="s">
        <v>168</v>
      </c>
      <c r="BE1007" s="23" t="str">
        <f t="shared" si="163"/>
        <v>EMF nein</v>
      </c>
      <c r="BF1007" s="23" t="str">
        <f t="shared" si="164"/>
        <v/>
      </c>
      <c r="BG1007" s="23" t="str">
        <f t="shared" si="165"/>
        <v/>
      </c>
      <c r="BH1007" s="23">
        <f t="shared" si="166"/>
        <v>0</v>
      </c>
      <c r="BO1007" s="2" t="s">
        <v>4474</v>
      </c>
      <c r="BP1007" s="3">
        <v>1</v>
      </c>
      <c r="BQ1007" s="2" t="s">
        <v>4475</v>
      </c>
    </row>
    <row r="1008" spans="1:69" ht="16.149999999999999" customHeight="1" x14ac:dyDescent="0.25">
      <c r="A1008" s="16">
        <v>1007</v>
      </c>
      <c r="B1008" s="17" t="s">
        <v>87</v>
      </c>
      <c r="C1008" s="48" t="s">
        <v>4476</v>
      </c>
      <c r="D1008" s="2" t="s">
        <v>206</v>
      </c>
      <c r="E1008" s="48" t="s">
        <v>4477</v>
      </c>
      <c r="F1008" s="67">
        <v>42643</v>
      </c>
      <c r="G1008" s="3">
        <f t="shared" si="168"/>
        <v>9</v>
      </c>
      <c r="H1008" s="3">
        <f t="shared" si="161"/>
        <v>2016</v>
      </c>
      <c r="I1008" s="19">
        <v>0.69791666666666696</v>
      </c>
      <c r="J1008" s="20">
        <f t="shared" si="167"/>
        <v>16</v>
      </c>
      <c r="K1008" s="5" t="str">
        <f t="shared" si="162"/>
        <v>ja</v>
      </c>
      <c r="L1008" s="5" t="s">
        <v>91</v>
      </c>
      <c r="M1008" s="6" t="s">
        <v>74</v>
      </c>
      <c r="N1008" s="5">
        <v>75</v>
      </c>
      <c r="O1008" s="2" t="s">
        <v>140</v>
      </c>
      <c r="P1008" s="17" t="s">
        <v>4478</v>
      </c>
      <c r="Q1008" s="6" t="s">
        <v>186</v>
      </c>
      <c r="R1008" s="6" t="s">
        <v>77</v>
      </c>
      <c r="T1008" s="6" t="s">
        <v>202</v>
      </c>
      <c r="V1008" s="2" t="s">
        <v>80</v>
      </c>
      <c r="X1008" s="2">
        <v>180</v>
      </c>
      <c r="Y1008" s="2" t="s">
        <v>83</v>
      </c>
      <c r="Z1008" s="2" t="s">
        <v>82</v>
      </c>
      <c r="AA1008" s="2">
        <v>180</v>
      </c>
      <c r="AB1008" s="2" t="s">
        <v>81</v>
      </c>
      <c r="AC1008" s="2" t="s">
        <v>82</v>
      </c>
      <c r="AD1008" s="2">
        <v>180</v>
      </c>
      <c r="AE1008" s="2" t="s">
        <v>83</v>
      </c>
      <c r="AF1008" s="2" t="s">
        <v>82</v>
      </c>
      <c r="BE1008" s="23" t="str">
        <f t="shared" si="163"/>
        <v>EMF ja</v>
      </c>
      <c r="BF1008" s="23">
        <f t="shared" si="164"/>
        <v>100</v>
      </c>
      <c r="BG1008" s="23" t="str">
        <f t="shared" si="165"/>
        <v>100-499m</v>
      </c>
      <c r="BH1008" s="23">
        <f t="shared" si="166"/>
        <v>2</v>
      </c>
      <c r="BI1008" s="2" t="s">
        <v>110</v>
      </c>
      <c r="BJ1008" s="2">
        <v>100</v>
      </c>
      <c r="BM1008" s="2" t="s">
        <v>162</v>
      </c>
      <c r="BN1008" s="2">
        <v>230</v>
      </c>
      <c r="BO1008" s="2" t="s">
        <v>4479</v>
      </c>
      <c r="BP1008" s="3">
        <v>1</v>
      </c>
      <c r="BQ1008" s="2" t="s">
        <v>4480</v>
      </c>
    </row>
    <row r="1009" spans="1:69" ht="16.149999999999999" customHeight="1" x14ac:dyDescent="0.25">
      <c r="A1009" s="16">
        <v>1008</v>
      </c>
      <c r="B1009" s="17" t="s">
        <v>211</v>
      </c>
      <c r="C1009" s="48" t="s">
        <v>4481</v>
      </c>
      <c r="D1009" s="2" t="s">
        <v>206</v>
      </c>
      <c r="E1009" s="48" t="s">
        <v>4482</v>
      </c>
      <c r="F1009" s="67">
        <v>42581</v>
      </c>
      <c r="G1009" s="3">
        <f t="shared" si="168"/>
        <v>7</v>
      </c>
      <c r="H1009" s="3">
        <f t="shared" si="161"/>
        <v>2016</v>
      </c>
      <c r="I1009" s="19">
        <v>0.34722222222222199</v>
      </c>
      <c r="J1009" s="20">
        <f t="shared" si="167"/>
        <v>8</v>
      </c>
      <c r="K1009" s="5" t="str">
        <f t="shared" si="162"/>
        <v>ja</v>
      </c>
      <c r="L1009" s="5" t="s">
        <v>91</v>
      </c>
      <c r="M1009" s="6" t="s">
        <v>100</v>
      </c>
      <c r="O1009" s="17" t="s">
        <v>75</v>
      </c>
      <c r="P1009" s="17" t="s">
        <v>4483</v>
      </c>
      <c r="R1009" s="6" t="s">
        <v>77</v>
      </c>
      <c r="T1009" s="6" t="s">
        <v>202</v>
      </c>
      <c r="AA1009" s="2">
        <v>40</v>
      </c>
      <c r="AB1009" s="2" t="s">
        <v>81</v>
      </c>
      <c r="AC1009" s="2" t="s">
        <v>84</v>
      </c>
      <c r="BE1009" s="23" t="str">
        <f t="shared" si="163"/>
        <v>EMF ja</v>
      </c>
      <c r="BF1009" s="23">
        <f t="shared" si="164"/>
        <v>10</v>
      </c>
      <c r="BG1009" s="23" t="str">
        <f t="shared" si="165"/>
        <v>&lt;100m</v>
      </c>
      <c r="BH1009" s="23">
        <f t="shared" si="166"/>
        <v>1</v>
      </c>
      <c r="BK1009" s="2" t="s">
        <v>162</v>
      </c>
      <c r="BL1009" s="2">
        <v>10</v>
      </c>
      <c r="BO1009" s="2" t="s">
        <v>4484</v>
      </c>
      <c r="BP1009" s="3">
        <v>1</v>
      </c>
      <c r="BQ1009" s="2" t="s">
        <v>4485</v>
      </c>
    </row>
    <row r="1010" spans="1:69" ht="16.149999999999999" customHeight="1" x14ac:dyDescent="0.25">
      <c r="A1010" s="16">
        <v>1009</v>
      </c>
      <c r="B1010" s="17" t="s">
        <v>211</v>
      </c>
      <c r="C1010" s="48" t="s">
        <v>1851</v>
      </c>
      <c r="D1010" s="2" t="s">
        <v>89</v>
      </c>
      <c r="E1010" s="48" t="s">
        <v>4486</v>
      </c>
      <c r="F1010" s="67">
        <v>42686</v>
      </c>
      <c r="G1010" s="3">
        <f t="shared" si="168"/>
        <v>11</v>
      </c>
      <c r="H1010" s="3">
        <f t="shared" si="161"/>
        <v>2016</v>
      </c>
      <c r="I1010" s="19">
        <v>0.125</v>
      </c>
      <c r="J1010" s="20">
        <f t="shared" si="167"/>
        <v>3</v>
      </c>
      <c r="K1010" s="5" t="str">
        <f t="shared" si="162"/>
        <v>ja</v>
      </c>
      <c r="L1010" s="5" t="s">
        <v>91</v>
      </c>
      <c r="M1010" s="6" t="s">
        <v>100</v>
      </c>
      <c r="N1010" s="5">
        <v>34</v>
      </c>
      <c r="O1010" s="17" t="s">
        <v>75</v>
      </c>
      <c r="P1010" s="17" t="s">
        <v>4487</v>
      </c>
      <c r="R1010" s="6" t="s">
        <v>77</v>
      </c>
      <c r="T1010" s="6" t="s">
        <v>202</v>
      </c>
      <c r="X1010" s="2">
        <v>159</v>
      </c>
      <c r="Y1010" s="2" t="s">
        <v>81</v>
      </c>
      <c r="Z1010" s="2" t="s">
        <v>82</v>
      </c>
      <c r="AA1010" s="2">
        <v>159</v>
      </c>
      <c r="AB1010" s="2" t="s">
        <v>81</v>
      </c>
      <c r="AC1010" s="2" t="s">
        <v>82</v>
      </c>
      <c r="AD1010" s="2">
        <v>159</v>
      </c>
      <c r="AE1010" s="2" t="s">
        <v>81</v>
      </c>
      <c r="AF1010" s="2" t="s">
        <v>82</v>
      </c>
      <c r="AJ1010" s="2">
        <v>250</v>
      </c>
      <c r="AK1010" s="2" t="s">
        <v>81</v>
      </c>
      <c r="AL1010" s="2" t="s">
        <v>84</v>
      </c>
      <c r="AP1010" s="2">
        <v>250</v>
      </c>
      <c r="AQ1010" s="2" t="s">
        <v>81</v>
      </c>
      <c r="AR1010" s="2" t="s">
        <v>84</v>
      </c>
      <c r="BE1010" s="23" t="str">
        <f t="shared" si="163"/>
        <v>EMF nein</v>
      </c>
      <c r="BF1010" s="23" t="str">
        <f t="shared" si="164"/>
        <v/>
      </c>
      <c r="BG1010" s="23" t="str">
        <f t="shared" si="165"/>
        <v/>
      </c>
      <c r="BH1010" s="23">
        <f t="shared" si="166"/>
        <v>0</v>
      </c>
      <c r="BP1010" s="3">
        <v>1</v>
      </c>
      <c r="BQ1010" s="2" t="s">
        <v>4488</v>
      </c>
    </row>
    <row r="1011" spans="1:69" ht="16.149999999999999" customHeight="1" x14ac:dyDescent="0.25">
      <c r="A1011" s="16">
        <v>1010</v>
      </c>
      <c r="B1011" s="17" t="s">
        <v>211</v>
      </c>
      <c r="C1011" s="48" t="s">
        <v>3581</v>
      </c>
      <c r="D1011" s="2" t="s">
        <v>206</v>
      </c>
      <c r="E1011" s="48" t="s">
        <v>4489</v>
      </c>
      <c r="F1011" s="67">
        <v>42159</v>
      </c>
      <c r="G1011" s="3">
        <f t="shared" si="168"/>
        <v>6</v>
      </c>
      <c r="H1011" s="3">
        <f t="shared" si="161"/>
        <v>2015</v>
      </c>
      <c r="I1011" s="19">
        <v>0.78472222222222199</v>
      </c>
      <c r="J1011" s="20">
        <f t="shared" si="167"/>
        <v>18</v>
      </c>
      <c r="K1011" s="5" t="str">
        <f t="shared" si="162"/>
        <v>ja</v>
      </c>
      <c r="L1011" s="5" t="s">
        <v>91</v>
      </c>
      <c r="M1011" s="6" t="s">
        <v>115</v>
      </c>
      <c r="N1011" s="5">
        <v>75</v>
      </c>
      <c r="O1011" s="17" t="s">
        <v>126</v>
      </c>
      <c r="P1011" s="17" t="s">
        <v>4490</v>
      </c>
      <c r="R1011" s="6" t="s">
        <v>77</v>
      </c>
      <c r="T1011" s="22" t="s">
        <v>79</v>
      </c>
      <c r="X1011" s="2">
        <v>300</v>
      </c>
      <c r="Y1011" s="2" t="s">
        <v>94</v>
      </c>
      <c r="Z1011" s="2" t="s">
        <v>84</v>
      </c>
      <c r="AA1011" s="2">
        <v>300</v>
      </c>
      <c r="AB1011" s="2" t="s">
        <v>94</v>
      </c>
      <c r="AC1011" s="2" t="s">
        <v>84</v>
      </c>
      <c r="AD1011" s="2">
        <v>300</v>
      </c>
      <c r="AE1011" s="2" t="s">
        <v>94</v>
      </c>
      <c r="AF1011" s="2" t="s">
        <v>84</v>
      </c>
      <c r="BE1011" s="23" t="str">
        <f t="shared" si="163"/>
        <v>EMF nein</v>
      </c>
      <c r="BF1011" s="23" t="str">
        <f t="shared" si="164"/>
        <v/>
      </c>
      <c r="BG1011" s="23" t="str">
        <f t="shared" si="165"/>
        <v/>
      </c>
      <c r="BH1011" s="23">
        <f t="shared" si="166"/>
        <v>0</v>
      </c>
      <c r="BO1011" s="2" t="s">
        <v>4491</v>
      </c>
      <c r="BP1011" s="3">
        <v>1</v>
      </c>
      <c r="BQ1011" s="2" t="s">
        <v>4492</v>
      </c>
    </row>
    <row r="1012" spans="1:69" ht="16.149999999999999" customHeight="1" x14ac:dyDescent="0.25">
      <c r="A1012" s="16">
        <v>1011</v>
      </c>
      <c r="B1012" s="17" t="s">
        <v>211</v>
      </c>
      <c r="C1012" s="48" t="s">
        <v>861</v>
      </c>
      <c r="D1012" s="2" t="s">
        <v>124</v>
      </c>
      <c r="E1012" s="48" t="s">
        <v>4493</v>
      </c>
      <c r="F1012" s="67">
        <v>43120</v>
      </c>
      <c r="G1012" s="3">
        <f t="shared" si="168"/>
        <v>1</v>
      </c>
      <c r="H1012" s="3">
        <f t="shared" si="161"/>
        <v>2018</v>
      </c>
      <c r="I1012" s="19">
        <v>0.32291666666666702</v>
      </c>
      <c r="J1012" s="20">
        <f t="shared" si="167"/>
        <v>7</v>
      </c>
      <c r="K1012" s="5" t="str">
        <f t="shared" si="162"/>
        <v>ja</v>
      </c>
      <c r="L1012" s="5" t="s">
        <v>91</v>
      </c>
      <c r="M1012" s="6" t="s">
        <v>74</v>
      </c>
      <c r="N1012" s="5">
        <v>38</v>
      </c>
      <c r="O1012" s="17" t="s">
        <v>126</v>
      </c>
      <c r="P1012" s="17" t="s">
        <v>2908</v>
      </c>
      <c r="T1012" s="22"/>
      <c r="X1012" s="2">
        <v>1050</v>
      </c>
      <c r="Y1012" s="2" t="s">
        <v>81</v>
      </c>
      <c r="Z1012" s="2" t="s">
        <v>82</v>
      </c>
      <c r="AA1012" s="2">
        <v>1050</v>
      </c>
      <c r="AB1012" s="2" t="s">
        <v>81</v>
      </c>
      <c r="AC1012" s="2" t="s">
        <v>82</v>
      </c>
      <c r="AD1012" s="2">
        <v>1050</v>
      </c>
      <c r="AE1012" s="2" t="s">
        <v>81</v>
      </c>
      <c r="AF1012" s="2" t="s">
        <v>82</v>
      </c>
      <c r="BE1012" s="23" t="str">
        <f t="shared" si="163"/>
        <v>EMF ja</v>
      </c>
      <c r="BF1012" s="23">
        <f t="shared" si="164"/>
        <v>350</v>
      </c>
      <c r="BG1012" s="23" t="str">
        <f t="shared" si="165"/>
        <v>100-499m</v>
      </c>
      <c r="BH1012" s="23">
        <f t="shared" si="166"/>
        <v>1</v>
      </c>
      <c r="BM1012" s="2" t="s">
        <v>162</v>
      </c>
      <c r="BN1012" s="2">
        <v>350</v>
      </c>
      <c r="BO1012" s="2" t="s">
        <v>4494</v>
      </c>
      <c r="BP1012" s="3">
        <v>1</v>
      </c>
      <c r="BQ1012" s="2" t="s">
        <v>4495</v>
      </c>
    </row>
    <row r="1013" spans="1:69" ht="16.149999999999999" customHeight="1" x14ac:dyDescent="0.25">
      <c r="A1013" s="16">
        <v>1012</v>
      </c>
      <c r="B1013" s="17" t="s">
        <v>87</v>
      </c>
      <c r="C1013" s="49" t="s">
        <v>540</v>
      </c>
      <c r="D1013" s="2" t="s">
        <v>124</v>
      </c>
      <c r="E1013" s="48" t="s">
        <v>4496</v>
      </c>
      <c r="F1013" s="67">
        <v>43120</v>
      </c>
      <c r="G1013" s="3">
        <f t="shared" si="168"/>
        <v>1</v>
      </c>
      <c r="H1013" s="3">
        <f t="shared" si="161"/>
        <v>2018</v>
      </c>
      <c r="I1013" s="19">
        <v>0.77083333333333304</v>
      </c>
      <c r="J1013" s="20">
        <f t="shared" si="167"/>
        <v>18</v>
      </c>
      <c r="K1013" s="5" t="str">
        <f t="shared" si="162"/>
        <v>ja</v>
      </c>
      <c r="L1013" s="5" t="s">
        <v>91</v>
      </c>
      <c r="M1013" s="6" t="s">
        <v>74</v>
      </c>
      <c r="N1013" s="5">
        <v>75</v>
      </c>
      <c r="O1013" s="17" t="s">
        <v>75</v>
      </c>
      <c r="P1013" s="17" t="s">
        <v>4497</v>
      </c>
      <c r="Q1013" s="6" t="s">
        <v>186</v>
      </c>
      <c r="R1013" s="6" t="s">
        <v>77</v>
      </c>
      <c r="T1013" s="22"/>
      <c r="X1013" s="2">
        <v>133</v>
      </c>
      <c r="Y1013" s="2" t="s">
        <v>81</v>
      </c>
      <c r="Z1013" s="2" t="s">
        <v>84</v>
      </c>
      <c r="AD1013" s="2">
        <v>133</v>
      </c>
      <c r="AE1013" s="2" t="s">
        <v>81</v>
      </c>
      <c r="AF1013" s="2" t="s">
        <v>84</v>
      </c>
      <c r="BE1013" s="23" t="str">
        <f t="shared" ref="BE1013:BE1044" si="169">IF(COUNTA(BI1013,BK1013,BM1013) &gt; 0,"EMF ja","EMF nein")</f>
        <v>EMF nein</v>
      </c>
      <c r="BF1013" s="23" t="str">
        <f t="shared" ref="BF1013:BF1044" si="170">IF(SUM(BJ1013,BL1013,BN1013)=0,"",MIN(BJ1013,BL1013,BN1013))</f>
        <v/>
      </c>
      <c r="BG1013" s="23" t="str">
        <f t="shared" ref="BG1013:BG1044" si="171">IF(BF1013="","",IF(BF1013&lt;100,"&lt;100m",IF(AND(BF1013&gt;99, BF1013&lt;500),"100-499m",IF(BF1013&gt;499,"500+m",""))))</f>
        <v/>
      </c>
      <c r="BH1013" s="23">
        <f t="shared" ref="BH1013:BH1044" si="172">COUNTA(BI1013,BK1013,BM1013)</f>
        <v>0</v>
      </c>
      <c r="BO1013" s="2" t="s">
        <v>4498</v>
      </c>
      <c r="BP1013" s="3">
        <v>1</v>
      </c>
      <c r="BQ1013" s="2" t="s">
        <v>4499</v>
      </c>
    </row>
    <row r="1014" spans="1:69" ht="16.149999999999999" customHeight="1" x14ac:dyDescent="0.25">
      <c r="A1014" s="16">
        <v>1013</v>
      </c>
      <c r="B1014" s="17" t="s">
        <v>87</v>
      </c>
      <c r="C1014" s="48" t="s">
        <v>8026</v>
      </c>
      <c r="D1014" s="2" t="s">
        <v>896</v>
      </c>
      <c r="E1014" s="48" t="s">
        <v>4500</v>
      </c>
      <c r="F1014" s="67">
        <v>43123</v>
      </c>
      <c r="G1014" s="3">
        <f t="shared" si="168"/>
        <v>1</v>
      </c>
      <c r="H1014" s="3">
        <f t="shared" si="161"/>
        <v>2018</v>
      </c>
      <c r="I1014" s="19">
        <v>0.76041666666666696</v>
      </c>
      <c r="J1014" s="20">
        <f t="shared" si="167"/>
        <v>18</v>
      </c>
      <c r="K1014" s="5" t="str">
        <f t="shared" si="162"/>
        <v>ja</v>
      </c>
      <c r="L1014" s="5" t="s">
        <v>91</v>
      </c>
      <c r="M1014" s="6" t="s">
        <v>74</v>
      </c>
      <c r="N1014" s="5">
        <v>73</v>
      </c>
      <c r="O1014" s="17" t="s">
        <v>75</v>
      </c>
      <c r="P1014" s="17" t="s">
        <v>4145</v>
      </c>
      <c r="R1014" s="6" t="s">
        <v>77</v>
      </c>
      <c r="T1014" s="22"/>
      <c r="BE1014" s="23" t="str">
        <f t="shared" si="169"/>
        <v>EMF nein</v>
      </c>
      <c r="BF1014" s="23" t="str">
        <f t="shared" si="170"/>
        <v/>
      </c>
      <c r="BG1014" s="23" t="str">
        <f t="shared" si="171"/>
        <v/>
      </c>
      <c r="BH1014" s="23">
        <f t="shared" si="172"/>
        <v>0</v>
      </c>
      <c r="BO1014" s="2" t="s">
        <v>4501</v>
      </c>
      <c r="BP1014" s="3">
        <v>1</v>
      </c>
      <c r="BQ1014" s="2" t="s">
        <v>4502</v>
      </c>
    </row>
    <row r="1015" spans="1:69" ht="16.149999999999999" customHeight="1" x14ac:dyDescent="0.25">
      <c r="A1015" s="16">
        <v>1014</v>
      </c>
      <c r="B1015" s="17" t="s">
        <v>211</v>
      </c>
      <c r="C1015" s="48" t="s">
        <v>4503</v>
      </c>
      <c r="D1015" s="2" t="s">
        <v>158</v>
      </c>
      <c r="E1015" s="48" t="s">
        <v>4504</v>
      </c>
      <c r="F1015" s="67">
        <v>43123</v>
      </c>
      <c r="G1015" s="3">
        <f t="shared" si="168"/>
        <v>1</v>
      </c>
      <c r="H1015" s="3">
        <f t="shared" si="161"/>
        <v>2018</v>
      </c>
      <c r="I1015" s="19">
        <v>0.61458333333333304</v>
      </c>
      <c r="J1015" s="20">
        <f t="shared" si="167"/>
        <v>14</v>
      </c>
      <c r="K1015" s="5" t="str">
        <f t="shared" si="162"/>
        <v>ja</v>
      </c>
      <c r="L1015" s="5" t="s">
        <v>91</v>
      </c>
      <c r="M1015" s="6" t="s">
        <v>115</v>
      </c>
      <c r="N1015" s="5">
        <v>56</v>
      </c>
      <c r="O1015" s="17" t="s">
        <v>75</v>
      </c>
      <c r="P1015" s="17" t="s">
        <v>4505</v>
      </c>
      <c r="R1015" s="6" t="s">
        <v>77</v>
      </c>
      <c r="T1015" s="22" t="s">
        <v>79</v>
      </c>
      <c r="U1015" s="2" t="s">
        <v>354</v>
      </c>
      <c r="X1015" s="2">
        <v>73</v>
      </c>
      <c r="Y1015" s="2" t="s">
        <v>83</v>
      </c>
      <c r="Z1015" s="2" t="s">
        <v>84</v>
      </c>
      <c r="AD1015" s="2">
        <v>73</v>
      </c>
      <c r="AE1015" s="2" t="s">
        <v>83</v>
      </c>
      <c r="AF1015" s="2" t="s">
        <v>84</v>
      </c>
      <c r="AJ1015" s="2">
        <v>192</v>
      </c>
      <c r="AK1015" s="2" t="s">
        <v>83</v>
      </c>
      <c r="AL1015" s="2" t="s">
        <v>84</v>
      </c>
      <c r="AP1015" s="2">
        <v>192</v>
      </c>
      <c r="AQ1015" s="2" t="s">
        <v>83</v>
      </c>
      <c r="AR1015" s="2" t="s">
        <v>84</v>
      </c>
      <c r="BE1015" s="23" t="str">
        <f t="shared" si="169"/>
        <v>EMF nein</v>
      </c>
      <c r="BF1015" s="23" t="str">
        <f t="shared" si="170"/>
        <v/>
      </c>
      <c r="BG1015" s="23" t="str">
        <f t="shared" si="171"/>
        <v/>
      </c>
      <c r="BH1015" s="23">
        <f t="shared" si="172"/>
        <v>0</v>
      </c>
      <c r="BO1015" s="2" t="s">
        <v>4506</v>
      </c>
      <c r="BP1015" s="3">
        <v>1</v>
      </c>
      <c r="BQ1015" s="2" t="s">
        <v>4507</v>
      </c>
    </row>
    <row r="1016" spans="1:69" ht="16.149999999999999" customHeight="1" x14ac:dyDescent="0.25">
      <c r="A1016" s="16">
        <v>1015</v>
      </c>
      <c r="B1016" s="17" t="s">
        <v>135</v>
      </c>
      <c r="C1016" s="48" t="s">
        <v>798</v>
      </c>
      <c r="D1016" s="2" t="s">
        <v>89</v>
      </c>
      <c r="E1016" s="48" t="s">
        <v>4508</v>
      </c>
      <c r="F1016" s="67">
        <v>41758</v>
      </c>
      <c r="G1016" s="3">
        <f t="shared" si="168"/>
        <v>4</v>
      </c>
      <c r="H1016" s="3">
        <f t="shared" si="161"/>
        <v>2014</v>
      </c>
      <c r="I1016" s="19">
        <v>0.66319444444444398</v>
      </c>
      <c r="J1016" s="20">
        <f t="shared" si="167"/>
        <v>15</v>
      </c>
      <c r="K1016" s="5" t="str">
        <f t="shared" si="162"/>
        <v>ja</v>
      </c>
      <c r="L1016" s="5" t="s">
        <v>91</v>
      </c>
      <c r="M1016" s="6" t="s">
        <v>139</v>
      </c>
      <c r="N1016" s="5">
        <v>44</v>
      </c>
      <c r="O1016" s="17" t="s">
        <v>75</v>
      </c>
      <c r="P1016" s="17" t="s">
        <v>4509</v>
      </c>
      <c r="R1016" s="6" t="s">
        <v>77</v>
      </c>
      <c r="T1016" s="22"/>
      <c r="U1016" s="2" t="s">
        <v>354</v>
      </c>
      <c r="X1016" s="2">
        <v>120</v>
      </c>
      <c r="Y1016" s="2" t="s">
        <v>81</v>
      </c>
      <c r="Z1016" s="2" t="s">
        <v>84</v>
      </c>
      <c r="AA1016" s="2">
        <v>120</v>
      </c>
      <c r="AB1016" s="2" t="s">
        <v>81</v>
      </c>
      <c r="AC1016" s="2" t="s">
        <v>84</v>
      </c>
      <c r="AD1016" s="2">
        <v>120</v>
      </c>
      <c r="AE1016" s="2" t="s">
        <v>81</v>
      </c>
      <c r="AF1016" s="2" t="s">
        <v>84</v>
      </c>
      <c r="BE1016" s="23" t="str">
        <f t="shared" si="169"/>
        <v>EMF nein</v>
      </c>
      <c r="BF1016" s="23" t="str">
        <f t="shared" si="170"/>
        <v/>
      </c>
      <c r="BG1016" s="23" t="str">
        <f t="shared" si="171"/>
        <v/>
      </c>
      <c r="BH1016" s="23">
        <f t="shared" si="172"/>
        <v>0</v>
      </c>
      <c r="BO1016" s="2" t="s">
        <v>4510</v>
      </c>
      <c r="BP1016" s="3">
        <v>1</v>
      </c>
      <c r="BQ1016" s="2" t="s">
        <v>4511</v>
      </c>
    </row>
    <row r="1017" spans="1:69" ht="16.149999999999999" customHeight="1" x14ac:dyDescent="0.25">
      <c r="A1017" s="16">
        <v>1016</v>
      </c>
      <c r="B1017" s="17" t="s">
        <v>211</v>
      </c>
      <c r="C1017" s="48" t="s">
        <v>4512</v>
      </c>
      <c r="D1017" s="2" t="s">
        <v>89</v>
      </c>
      <c r="E1017" s="48" t="s">
        <v>1111</v>
      </c>
      <c r="F1017" s="67">
        <v>41826</v>
      </c>
      <c r="G1017" s="3">
        <f t="shared" si="168"/>
        <v>7</v>
      </c>
      <c r="H1017" s="3">
        <f t="shared" si="161"/>
        <v>2014</v>
      </c>
      <c r="I1017" s="19">
        <v>0.33333333333333298</v>
      </c>
      <c r="J1017" s="20">
        <f t="shared" si="167"/>
        <v>8</v>
      </c>
      <c r="K1017" s="5" t="str">
        <f t="shared" si="162"/>
        <v>ja</v>
      </c>
      <c r="L1017" s="21" t="s">
        <v>73</v>
      </c>
      <c r="M1017" s="6" t="s">
        <v>100</v>
      </c>
      <c r="N1017" s="5">
        <v>39</v>
      </c>
      <c r="O1017" s="17" t="s">
        <v>126</v>
      </c>
      <c r="P1017" s="17" t="s">
        <v>4513</v>
      </c>
      <c r="R1017" s="6" t="s">
        <v>77</v>
      </c>
      <c r="T1017" s="6" t="s">
        <v>202</v>
      </c>
      <c r="U1017" s="2" t="s">
        <v>74</v>
      </c>
      <c r="X1017" s="2">
        <v>860</v>
      </c>
      <c r="Y1017" s="2" t="s">
        <v>81</v>
      </c>
      <c r="Z1017" s="2" t="s">
        <v>84</v>
      </c>
      <c r="AA1017" s="2">
        <v>860</v>
      </c>
      <c r="AB1017" s="2" t="s">
        <v>81</v>
      </c>
      <c r="AC1017" s="2" t="s">
        <v>84</v>
      </c>
      <c r="AD1017" s="2">
        <v>860</v>
      </c>
      <c r="AE1017" s="2" t="s">
        <v>81</v>
      </c>
      <c r="AF1017" s="2" t="s">
        <v>84</v>
      </c>
      <c r="AJ1017" s="2">
        <v>654</v>
      </c>
      <c r="AK1017" s="2" t="s">
        <v>81</v>
      </c>
      <c r="AL1017" s="2" t="s">
        <v>84</v>
      </c>
      <c r="AM1017" s="2">
        <v>654</v>
      </c>
      <c r="AN1017" s="2" t="s">
        <v>81</v>
      </c>
      <c r="AO1017" s="2" t="s">
        <v>84</v>
      </c>
      <c r="AP1017" s="2">
        <v>654</v>
      </c>
      <c r="AQ1017" s="2" t="s">
        <v>81</v>
      </c>
      <c r="AR1017" s="2" t="s">
        <v>84</v>
      </c>
      <c r="BE1017" s="23" t="str">
        <f t="shared" si="169"/>
        <v>EMF nein</v>
      </c>
      <c r="BF1017" s="23" t="str">
        <f t="shared" si="170"/>
        <v/>
      </c>
      <c r="BG1017" s="23" t="str">
        <f t="shared" si="171"/>
        <v/>
      </c>
      <c r="BH1017" s="23">
        <f t="shared" si="172"/>
        <v>0</v>
      </c>
      <c r="BP1017" s="3">
        <v>1</v>
      </c>
      <c r="BQ1017" s="2" t="s">
        <v>4514</v>
      </c>
    </row>
    <row r="1018" spans="1:69" ht="16.149999999999999" customHeight="1" x14ac:dyDescent="0.25">
      <c r="A1018" s="16">
        <v>1017</v>
      </c>
      <c r="B1018" s="17" t="s">
        <v>211</v>
      </c>
      <c r="C1018" s="48" t="s">
        <v>3160</v>
      </c>
      <c r="D1018" s="2" t="s">
        <v>896</v>
      </c>
      <c r="E1018" s="48" t="s">
        <v>4515</v>
      </c>
      <c r="F1018" s="67">
        <v>42161</v>
      </c>
      <c r="G1018" s="3">
        <f t="shared" si="168"/>
        <v>6</v>
      </c>
      <c r="H1018" s="3">
        <f t="shared" si="161"/>
        <v>2015</v>
      </c>
      <c r="I1018" s="19">
        <v>0.5625</v>
      </c>
      <c r="J1018" s="20">
        <f t="shared" si="167"/>
        <v>13</v>
      </c>
      <c r="K1018" s="5" t="str">
        <f t="shared" si="162"/>
        <v>ja</v>
      </c>
      <c r="L1018" s="21" t="s">
        <v>73</v>
      </c>
      <c r="M1018" s="6" t="s">
        <v>100</v>
      </c>
      <c r="N1018" s="5">
        <v>37</v>
      </c>
      <c r="O1018" s="17" t="s">
        <v>75</v>
      </c>
      <c r="P1018" s="17" t="s">
        <v>4516</v>
      </c>
      <c r="R1018" s="6" t="s">
        <v>77</v>
      </c>
      <c r="T1018" s="6" t="s">
        <v>202</v>
      </c>
      <c r="X1018" s="2">
        <v>182</v>
      </c>
      <c r="Y1018" s="2" t="s">
        <v>81</v>
      </c>
      <c r="Z1018" s="2" t="s">
        <v>84</v>
      </c>
      <c r="AA1018" s="2">
        <v>182</v>
      </c>
      <c r="AB1018" s="2" t="s">
        <v>81</v>
      </c>
      <c r="AC1018" s="2" t="s">
        <v>84</v>
      </c>
      <c r="AD1018" s="2">
        <v>182</v>
      </c>
      <c r="AE1018" s="2" t="s">
        <v>83</v>
      </c>
      <c r="AF1018" s="2" t="s">
        <v>84</v>
      </c>
      <c r="BE1018" s="23" t="str">
        <f t="shared" si="169"/>
        <v>EMF nein</v>
      </c>
      <c r="BF1018" s="23" t="str">
        <f t="shared" si="170"/>
        <v/>
      </c>
      <c r="BG1018" s="23" t="str">
        <f t="shared" si="171"/>
        <v/>
      </c>
      <c r="BH1018" s="23">
        <f t="shared" si="172"/>
        <v>0</v>
      </c>
      <c r="BO1018" s="2" t="s">
        <v>4517</v>
      </c>
      <c r="BP1018" s="3">
        <v>1</v>
      </c>
      <c r="BQ1018" s="2" t="s">
        <v>4518</v>
      </c>
    </row>
    <row r="1019" spans="1:69" ht="16.149999999999999" customHeight="1" x14ac:dyDescent="0.25">
      <c r="A1019" s="16">
        <v>1018</v>
      </c>
      <c r="B1019" s="17" t="s">
        <v>87</v>
      </c>
      <c r="C1019" s="48" t="s">
        <v>4519</v>
      </c>
      <c r="D1019" s="2" t="s">
        <v>71</v>
      </c>
      <c r="E1019" s="48" t="s">
        <v>1176</v>
      </c>
      <c r="F1019" s="67">
        <v>41775</v>
      </c>
      <c r="G1019" s="3">
        <f t="shared" si="168"/>
        <v>5</v>
      </c>
      <c r="H1019" s="3">
        <f t="shared" si="161"/>
        <v>2014</v>
      </c>
      <c r="I1019" s="19">
        <v>0.80208333333333304</v>
      </c>
      <c r="J1019" s="20">
        <f t="shared" si="167"/>
        <v>19</v>
      </c>
      <c r="K1019" s="5" t="str">
        <f t="shared" si="162"/>
        <v>ja</v>
      </c>
      <c r="L1019" s="21" t="s">
        <v>73</v>
      </c>
      <c r="M1019" s="6" t="s">
        <v>74</v>
      </c>
      <c r="N1019" s="5">
        <v>84</v>
      </c>
      <c r="O1019" s="17" t="s">
        <v>75</v>
      </c>
      <c r="P1019" s="17" t="s">
        <v>4520</v>
      </c>
      <c r="R1019" s="6" t="s">
        <v>77</v>
      </c>
      <c r="T1019" s="22"/>
      <c r="X1019" s="2">
        <v>140</v>
      </c>
      <c r="Y1019" s="2" t="s">
        <v>81</v>
      </c>
      <c r="Z1019" s="2" t="s">
        <v>161</v>
      </c>
      <c r="AA1019" s="2">
        <v>140</v>
      </c>
      <c r="AB1019" s="2" t="s">
        <v>81</v>
      </c>
      <c r="AC1019" s="2" t="s">
        <v>161</v>
      </c>
      <c r="AD1019" s="2">
        <v>140</v>
      </c>
      <c r="AE1019" s="2" t="s">
        <v>81</v>
      </c>
      <c r="AF1019" s="2" t="s">
        <v>161</v>
      </c>
      <c r="AJ1019" s="2">
        <v>130</v>
      </c>
      <c r="AK1019" s="2" t="s">
        <v>83</v>
      </c>
      <c r="AL1019" s="2" t="s">
        <v>84</v>
      </c>
      <c r="AM1019" s="2">
        <v>130</v>
      </c>
      <c r="AN1019" s="2" t="s">
        <v>81</v>
      </c>
      <c r="AO1019" s="2" t="s">
        <v>84</v>
      </c>
      <c r="BE1019" s="23" t="str">
        <f t="shared" si="169"/>
        <v>EMF nein</v>
      </c>
      <c r="BF1019" s="23" t="str">
        <f t="shared" si="170"/>
        <v/>
      </c>
      <c r="BG1019" s="23" t="str">
        <f t="shared" si="171"/>
        <v/>
      </c>
      <c r="BH1019" s="23">
        <f t="shared" si="172"/>
        <v>0</v>
      </c>
      <c r="BP1019" s="3">
        <v>1</v>
      </c>
      <c r="BQ1019" s="2" t="s">
        <v>4521</v>
      </c>
    </row>
    <row r="1020" spans="1:69" ht="16.149999999999999" customHeight="1" x14ac:dyDescent="0.25">
      <c r="A1020" s="16">
        <v>1019</v>
      </c>
      <c r="B1020" s="17" t="s">
        <v>87</v>
      </c>
      <c r="C1020" s="48" t="s">
        <v>829</v>
      </c>
      <c r="D1020" s="2" t="s">
        <v>89</v>
      </c>
      <c r="E1020" s="48" t="s">
        <v>2219</v>
      </c>
      <c r="F1020" s="67">
        <v>42404</v>
      </c>
      <c r="G1020" s="3">
        <f t="shared" si="168"/>
        <v>2</v>
      </c>
      <c r="H1020" s="3">
        <f t="shared" si="161"/>
        <v>2016</v>
      </c>
      <c r="I1020" s="19">
        <v>0.78819444444444398</v>
      </c>
      <c r="J1020" s="20">
        <f t="shared" si="167"/>
        <v>18</v>
      </c>
      <c r="K1020" s="5" t="str">
        <f t="shared" si="162"/>
        <v>ja</v>
      </c>
      <c r="L1020" s="5" t="s">
        <v>91</v>
      </c>
      <c r="M1020" s="6" t="s">
        <v>74</v>
      </c>
      <c r="N1020" s="5">
        <v>83</v>
      </c>
      <c r="O1020" s="17" t="s">
        <v>75</v>
      </c>
      <c r="P1020" s="17" t="s">
        <v>1877</v>
      </c>
      <c r="R1020" s="6" t="s">
        <v>335</v>
      </c>
      <c r="T1020" s="22"/>
      <c r="U1020" s="2" t="s">
        <v>208</v>
      </c>
      <c r="V1020" s="2" t="s">
        <v>80</v>
      </c>
      <c r="X1020" s="2">
        <v>54</v>
      </c>
      <c r="Y1020" s="2" t="s">
        <v>83</v>
      </c>
      <c r="Z1020" s="2" t="s">
        <v>82</v>
      </c>
      <c r="AA1020" s="2">
        <v>54</v>
      </c>
      <c r="AB1020" s="2" t="s">
        <v>81</v>
      </c>
      <c r="AC1020" s="2" t="s">
        <v>82</v>
      </c>
      <c r="AD1020" s="2">
        <v>54</v>
      </c>
      <c r="AE1020" s="2" t="s">
        <v>83</v>
      </c>
      <c r="AF1020" s="2" t="s">
        <v>82</v>
      </c>
      <c r="AJ1020" s="2">
        <v>85</v>
      </c>
      <c r="AK1020" s="2" t="s">
        <v>83</v>
      </c>
      <c r="AL1020" s="2" t="s">
        <v>82</v>
      </c>
      <c r="AP1020" s="2">
        <v>85</v>
      </c>
      <c r="AQ1020" s="2" t="s">
        <v>83</v>
      </c>
      <c r="AR1020" s="2" t="s">
        <v>82</v>
      </c>
      <c r="BE1020" s="23" t="str">
        <f t="shared" si="169"/>
        <v>EMF nein</v>
      </c>
      <c r="BF1020" s="23" t="str">
        <f t="shared" si="170"/>
        <v/>
      </c>
      <c r="BG1020" s="23" t="str">
        <f t="shared" si="171"/>
        <v/>
      </c>
      <c r="BH1020" s="23">
        <f t="shared" si="172"/>
        <v>0</v>
      </c>
      <c r="BP1020" s="3">
        <v>1</v>
      </c>
      <c r="BQ1020" s="2" t="s">
        <v>4522</v>
      </c>
    </row>
    <row r="1021" spans="1:69" ht="16.149999999999999" customHeight="1" x14ac:dyDescent="0.25">
      <c r="A1021" s="16">
        <v>1020</v>
      </c>
      <c r="B1021" s="17" t="s">
        <v>87</v>
      </c>
      <c r="C1021" s="48" t="s">
        <v>1851</v>
      </c>
      <c r="D1021" s="2" t="s">
        <v>89</v>
      </c>
      <c r="E1021" s="48" t="s">
        <v>4523</v>
      </c>
      <c r="F1021" s="67">
        <v>41834</v>
      </c>
      <c r="G1021" s="3">
        <f t="shared" si="168"/>
        <v>7</v>
      </c>
      <c r="H1021" s="3">
        <f t="shared" si="161"/>
        <v>2014</v>
      </c>
      <c r="I1021" s="19">
        <v>0.33333333333333298</v>
      </c>
      <c r="J1021" s="20">
        <f t="shared" si="167"/>
        <v>8</v>
      </c>
      <c r="K1021" s="5" t="str">
        <f t="shared" si="162"/>
        <v>ja</v>
      </c>
      <c r="L1021" s="5" t="s">
        <v>91</v>
      </c>
      <c r="M1021" s="6" t="s">
        <v>74</v>
      </c>
      <c r="N1021" s="5">
        <v>83</v>
      </c>
      <c r="O1021" s="17" t="s">
        <v>75</v>
      </c>
      <c r="P1021" s="17" t="s">
        <v>4524</v>
      </c>
      <c r="R1021" s="6" t="s">
        <v>77</v>
      </c>
      <c r="T1021" s="22"/>
      <c r="X1021" s="2">
        <v>184</v>
      </c>
      <c r="Y1021" s="2" t="s">
        <v>83</v>
      </c>
      <c r="Z1021" s="2" t="s">
        <v>82</v>
      </c>
      <c r="AA1021" s="2">
        <v>184</v>
      </c>
      <c r="AB1021" s="2" t="s">
        <v>94</v>
      </c>
      <c r="AC1021" s="2" t="s">
        <v>82</v>
      </c>
      <c r="AD1021" s="2">
        <v>184</v>
      </c>
      <c r="AE1021" s="2" t="s">
        <v>83</v>
      </c>
      <c r="AF1021" s="2" t="s">
        <v>82</v>
      </c>
      <c r="BE1021" s="23" t="str">
        <f t="shared" si="169"/>
        <v>EMF nein</v>
      </c>
      <c r="BF1021" s="23" t="str">
        <f t="shared" si="170"/>
        <v/>
      </c>
      <c r="BG1021" s="23" t="str">
        <f t="shared" si="171"/>
        <v/>
      </c>
      <c r="BH1021" s="23">
        <f t="shared" si="172"/>
        <v>0</v>
      </c>
      <c r="BO1021" s="2" t="s">
        <v>4525</v>
      </c>
      <c r="BP1021" s="3">
        <v>1</v>
      </c>
      <c r="BQ1021" s="2" t="s">
        <v>4526</v>
      </c>
    </row>
    <row r="1022" spans="1:69" ht="16.149999999999999" customHeight="1" x14ac:dyDescent="0.25">
      <c r="A1022" s="16">
        <v>1021</v>
      </c>
      <c r="B1022" s="17" t="s">
        <v>87</v>
      </c>
      <c r="C1022" s="48" t="s">
        <v>4527</v>
      </c>
      <c r="D1022" s="2" t="s">
        <v>192</v>
      </c>
      <c r="E1022" s="48" t="s">
        <v>4528</v>
      </c>
      <c r="F1022" s="67">
        <v>42012</v>
      </c>
      <c r="G1022" s="3">
        <f t="shared" si="168"/>
        <v>1</v>
      </c>
      <c r="H1022" s="3">
        <f t="shared" si="161"/>
        <v>2015</v>
      </c>
      <c r="I1022" s="19">
        <v>0.47916666666666702</v>
      </c>
      <c r="J1022" s="20">
        <f t="shared" si="167"/>
        <v>11</v>
      </c>
      <c r="K1022" s="5" t="str">
        <f t="shared" si="162"/>
        <v>ja</v>
      </c>
      <c r="L1022" s="5" t="s">
        <v>91</v>
      </c>
      <c r="M1022" s="6" t="s">
        <v>74</v>
      </c>
      <c r="N1022" s="5">
        <v>84</v>
      </c>
      <c r="O1022" s="17" t="s">
        <v>75</v>
      </c>
      <c r="P1022" s="17" t="s">
        <v>4529</v>
      </c>
      <c r="R1022" s="6" t="s">
        <v>77</v>
      </c>
      <c r="T1022" s="22"/>
      <c r="U1022" s="2" t="s">
        <v>74</v>
      </c>
      <c r="X1022" s="2" t="s">
        <v>109</v>
      </c>
      <c r="AA1022" s="2">
        <v>84</v>
      </c>
      <c r="AB1022" s="2" t="s">
        <v>94</v>
      </c>
      <c r="BE1022" s="23" t="str">
        <f t="shared" si="169"/>
        <v>EMF nein</v>
      </c>
      <c r="BF1022" s="23" t="str">
        <f t="shared" si="170"/>
        <v/>
      </c>
      <c r="BG1022" s="23" t="str">
        <f t="shared" si="171"/>
        <v/>
      </c>
      <c r="BH1022" s="23">
        <f t="shared" si="172"/>
        <v>0</v>
      </c>
      <c r="BO1022" s="2" t="s">
        <v>4530</v>
      </c>
      <c r="BP1022" s="3">
        <v>1</v>
      </c>
      <c r="BQ1022" s="2" t="s">
        <v>4531</v>
      </c>
    </row>
    <row r="1023" spans="1:69" ht="16.149999999999999" customHeight="1" x14ac:dyDescent="0.25">
      <c r="A1023" s="16">
        <v>1022</v>
      </c>
      <c r="B1023" s="17" t="s">
        <v>87</v>
      </c>
      <c r="C1023" s="48" t="s">
        <v>540</v>
      </c>
      <c r="D1023" s="2" t="s">
        <v>124</v>
      </c>
      <c r="E1023" s="48" t="s">
        <v>4532</v>
      </c>
      <c r="F1023" s="67">
        <v>42019</v>
      </c>
      <c r="G1023" s="3">
        <f t="shared" si="168"/>
        <v>1</v>
      </c>
      <c r="H1023" s="3">
        <f t="shared" si="161"/>
        <v>2015</v>
      </c>
      <c r="I1023" s="19">
        <v>0.42708333333333298</v>
      </c>
      <c r="J1023" s="20">
        <f t="shared" si="167"/>
        <v>10</v>
      </c>
      <c r="K1023" s="5" t="str">
        <f t="shared" si="162"/>
        <v>ja</v>
      </c>
      <c r="L1023" s="5" t="s">
        <v>91</v>
      </c>
      <c r="M1023" s="6" t="s">
        <v>74</v>
      </c>
      <c r="N1023" s="5">
        <v>89</v>
      </c>
      <c r="O1023" s="2" t="s">
        <v>140</v>
      </c>
      <c r="P1023" s="17" t="s">
        <v>4533</v>
      </c>
      <c r="R1023" s="6" t="s">
        <v>77</v>
      </c>
      <c r="T1023" s="22"/>
      <c r="X1023" s="2">
        <v>294</v>
      </c>
      <c r="Y1023" s="2" t="s">
        <v>81</v>
      </c>
      <c r="Z1023" s="2" t="s">
        <v>161</v>
      </c>
      <c r="AA1023" s="2">
        <v>294</v>
      </c>
      <c r="AB1023" s="2" t="s">
        <v>81</v>
      </c>
      <c r="AC1023" s="2" t="s">
        <v>161</v>
      </c>
      <c r="AD1023" s="2">
        <v>294</v>
      </c>
      <c r="AE1023" s="2" t="s">
        <v>81</v>
      </c>
      <c r="AF1023" s="2" t="s">
        <v>161</v>
      </c>
      <c r="BE1023" s="23" t="str">
        <f t="shared" si="169"/>
        <v>EMF ja</v>
      </c>
      <c r="BF1023" s="23">
        <f t="shared" si="170"/>
        <v>20</v>
      </c>
      <c r="BG1023" s="23" t="str">
        <f t="shared" si="171"/>
        <v>&lt;100m</v>
      </c>
      <c r="BH1023" s="23">
        <f t="shared" si="172"/>
        <v>2</v>
      </c>
      <c r="BK1023" s="2" t="s">
        <v>162</v>
      </c>
      <c r="BL1023" s="2">
        <v>20</v>
      </c>
      <c r="BM1023" s="2" t="s">
        <v>162</v>
      </c>
      <c r="BN1023" s="2">
        <v>40</v>
      </c>
      <c r="BO1023" s="2" t="s">
        <v>4534</v>
      </c>
      <c r="BP1023" s="3">
        <v>1</v>
      </c>
      <c r="BQ1023" s="2" t="s">
        <v>4535</v>
      </c>
    </row>
    <row r="1024" spans="1:69" ht="16.149999999999999" customHeight="1" x14ac:dyDescent="0.25">
      <c r="A1024" s="16">
        <v>1023</v>
      </c>
      <c r="B1024" s="17" t="s">
        <v>87</v>
      </c>
      <c r="C1024" s="48" t="s">
        <v>263</v>
      </c>
      <c r="D1024" s="2" t="s">
        <v>264</v>
      </c>
      <c r="E1024" s="48" t="s">
        <v>4536</v>
      </c>
      <c r="F1024" s="67">
        <v>42048</v>
      </c>
      <c r="G1024" s="3">
        <f t="shared" si="168"/>
        <v>2</v>
      </c>
      <c r="H1024" s="3">
        <f t="shared" si="161"/>
        <v>2015</v>
      </c>
      <c r="I1024" s="19">
        <v>0.42361111111111099</v>
      </c>
      <c r="J1024" s="20">
        <f t="shared" si="167"/>
        <v>10</v>
      </c>
      <c r="K1024" s="5" t="str">
        <f t="shared" si="162"/>
        <v>ja</v>
      </c>
      <c r="L1024" s="5" t="s">
        <v>91</v>
      </c>
      <c r="M1024" s="6" t="s">
        <v>74</v>
      </c>
      <c r="N1024" s="5">
        <v>80</v>
      </c>
      <c r="O1024" s="2" t="s">
        <v>140</v>
      </c>
      <c r="P1024" s="17" t="s">
        <v>848</v>
      </c>
      <c r="R1024" s="6" t="s">
        <v>77</v>
      </c>
      <c r="T1024" s="22" t="s">
        <v>79</v>
      </c>
      <c r="U1024" s="2" t="s">
        <v>74</v>
      </c>
      <c r="X1024" s="2">
        <v>235</v>
      </c>
      <c r="Y1024" s="2" t="s">
        <v>83</v>
      </c>
      <c r="Z1024" s="2" t="s">
        <v>82</v>
      </c>
      <c r="AA1024" s="2">
        <v>235</v>
      </c>
      <c r="AB1024" s="2" t="s">
        <v>81</v>
      </c>
      <c r="AC1024" s="2" t="s">
        <v>82</v>
      </c>
      <c r="AD1024" s="2">
        <v>235</v>
      </c>
      <c r="AE1024" s="2" t="s">
        <v>83</v>
      </c>
      <c r="AF1024" s="2" t="s">
        <v>82</v>
      </c>
      <c r="AJ1024" s="2">
        <v>235</v>
      </c>
      <c r="AK1024" s="2" t="s">
        <v>81</v>
      </c>
      <c r="AL1024" s="2" t="s">
        <v>82</v>
      </c>
      <c r="AM1024" s="2">
        <v>235</v>
      </c>
      <c r="AN1024" s="2" t="s">
        <v>81</v>
      </c>
      <c r="AO1024" s="2" t="s">
        <v>82</v>
      </c>
      <c r="BE1024" s="23" t="str">
        <f t="shared" si="169"/>
        <v>EMF nein</v>
      </c>
      <c r="BF1024" s="23" t="str">
        <f t="shared" si="170"/>
        <v/>
      </c>
      <c r="BG1024" s="23" t="str">
        <f t="shared" si="171"/>
        <v/>
      </c>
      <c r="BH1024" s="23">
        <f t="shared" si="172"/>
        <v>0</v>
      </c>
      <c r="BO1024" s="2" t="s">
        <v>4537</v>
      </c>
      <c r="BP1024" s="3">
        <v>1</v>
      </c>
      <c r="BQ1024" s="2" t="s">
        <v>4538</v>
      </c>
    </row>
    <row r="1025" spans="1:69" ht="16.149999999999999" customHeight="1" x14ac:dyDescent="0.25">
      <c r="A1025" s="16">
        <v>1024</v>
      </c>
      <c r="B1025" s="17" t="s">
        <v>87</v>
      </c>
      <c r="C1025" s="48" t="s">
        <v>2733</v>
      </c>
      <c r="D1025" s="2" t="s">
        <v>264</v>
      </c>
      <c r="E1025" s="48" t="s">
        <v>140</v>
      </c>
      <c r="F1025" s="67">
        <v>42414</v>
      </c>
      <c r="G1025" s="3">
        <f t="shared" si="168"/>
        <v>2</v>
      </c>
      <c r="H1025" s="3">
        <f t="shared" si="161"/>
        <v>2016</v>
      </c>
      <c r="I1025" s="19">
        <v>0.67708333333333304</v>
      </c>
      <c r="J1025" s="20">
        <f t="shared" si="167"/>
        <v>16</v>
      </c>
      <c r="K1025" s="5" t="str">
        <f t="shared" si="162"/>
        <v>ja</v>
      </c>
      <c r="L1025" s="21" t="s">
        <v>73</v>
      </c>
      <c r="M1025" s="6" t="s">
        <v>74</v>
      </c>
      <c r="N1025" s="5">
        <v>73</v>
      </c>
      <c r="O1025" s="2" t="s">
        <v>140</v>
      </c>
      <c r="P1025" s="17" t="s">
        <v>4539</v>
      </c>
      <c r="R1025" s="6" t="s">
        <v>77</v>
      </c>
      <c r="T1025" s="22"/>
      <c r="X1025" s="2">
        <v>435</v>
      </c>
      <c r="Y1025" s="2" t="s">
        <v>81</v>
      </c>
      <c r="Z1025" s="2" t="s">
        <v>84</v>
      </c>
      <c r="AA1025" s="2">
        <v>435</v>
      </c>
      <c r="AB1025" s="2" t="s">
        <v>81</v>
      </c>
      <c r="AC1025" s="2" t="s">
        <v>84</v>
      </c>
      <c r="AD1025" s="2">
        <v>435</v>
      </c>
      <c r="AE1025" s="2" t="s">
        <v>81</v>
      </c>
      <c r="AF1025" s="2" t="s">
        <v>84</v>
      </c>
      <c r="BE1025" s="23" t="str">
        <f t="shared" si="169"/>
        <v>EMF ja</v>
      </c>
      <c r="BF1025" s="23">
        <f t="shared" si="170"/>
        <v>800</v>
      </c>
      <c r="BG1025" s="23" t="str">
        <f t="shared" si="171"/>
        <v>500+m</v>
      </c>
      <c r="BH1025" s="23">
        <f t="shared" si="172"/>
        <v>1</v>
      </c>
      <c r="BK1025" s="2" t="s">
        <v>162</v>
      </c>
      <c r="BL1025" s="2">
        <v>800</v>
      </c>
      <c r="BP1025" s="3">
        <v>1</v>
      </c>
      <c r="BQ1025" s="2" t="s">
        <v>4540</v>
      </c>
    </row>
    <row r="1026" spans="1:69" ht="16.149999999999999" customHeight="1" x14ac:dyDescent="0.25">
      <c r="A1026" s="16">
        <v>1025</v>
      </c>
      <c r="B1026" s="17" t="s">
        <v>87</v>
      </c>
      <c r="C1026" s="48" t="s">
        <v>363</v>
      </c>
      <c r="D1026" s="2" t="s">
        <v>364</v>
      </c>
      <c r="E1026" s="48" t="s">
        <v>3905</v>
      </c>
      <c r="F1026" s="67">
        <v>42048</v>
      </c>
      <c r="G1026" s="3">
        <f t="shared" si="168"/>
        <v>2</v>
      </c>
      <c r="H1026" s="3">
        <f t="shared" si="161"/>
        <v>2015</v>
      </c>
      <c r="I1026" s="19">
        <v>0.67013888888888895</v>
      </c>
      <c r="J1026" s="20">
        <f t="shared" si="167"/>
        <v>16</v>
      </c>
      <c r="K1026" s="5" t="str">
        <f t="shared" si="162"/>
        <v>ja</v>
      </c>
      <c r="L1026" s="5" t="s">
        <v>91</v>
      </c>
      <c r="M1026" s="6" t="s">
        <v>74</v>
      </c>
      <c r="N1026" s="5">
        <v>70</v>
      </c>
      <c r="O1026" s="17" t="s">
        <v>75</v>
      </c>
      <c r="P1026" s="17" t="s">
        <v>3481</v>
      </c>
      <c r="T1026" s="22"/>
      <c r="U1026" s="2" t="s">
        <v>74</v>
      </c>
      <c r="X1026" s="2">
        <v>225</v>
      </c>
      <c r="Y1026" s="2" t="s">
        <v>83</v>
      </c>
      <c r="Z1026" s="2" t="s">
        <v>161</v>
      </c>
      <c r="AA1026" s="2">
        <v>225</v>
      </c>
      <c r="AB1026" s="2" t="s">
        <v>81</v>
      </c>
      <c r="AC1026" s="2" t="s">
        <v>161</v>
      </c>
      <c r="AD1026" s="2">
        <v>225</v>
      </c>
      <c r="AE1026" s="2" t="s">
        <v>81</v>
      </c>
      <c r="AF1026" s="2" t="s">
        <v>161</v>
      </c>
      <c r="BE1026" s="23" t="str">
        <f t="shared" si="169"/>
        <v>EMF nein</v>
      </c>
      <c r="BF1026" s="23" t="str">
        <f t="shared" si="170"/>
        <v/>
      </c>
      <c r="BG1026" s="23" t="str">
        <f t="shared" si="171"/>
        <v/>
      </c>
      <c r="BH1026" s="23">
        <f t="shared" si="172"/>
        <v>0</v>
      </c>
      <c r="BO1026" s="2" t="s">
        <v>4541</v>
      </c>
      <c r="BP1026" s="3">
        <v>1</v>
      </c>
      <c r="BQ1026" s="2" t="s">
        <v>4542</v>
      </c>
    </row>
    <row r="1027" spans="1:69" ht="16.149999999999999" customHeight="1" x14ac:dyDescent="0.25">
      <c r="A1027" s="16">
        <v>1026</v>
      </c>
      <c r="B1027" s="17" t="s">
        <v>87</v>
      </c>
      <c r="C1027" s="48" t="s">
        <v>4543</v>
      </c>
      <c r="D1027" s="2" t="s">
        <v>192</v>
      </c>
      <c r="E1027" s="48" t="s">
        <v>4544</v>
      </c>
      <c r="F1027" s="67">
        <v>42051</v>
      </c>
      <c r="G1027" s="3">
        <f t="shared" si="168"/>
        <v>2</v>
      </c>
      <c r="H1027" s="3">
        <f t="shared" ref="H1027:H1090" si="173">IF(F1027&lt;&gt;"",YEAR(F1027),"")</f>
        <v>2015</v>
      </c>
      <c r="I1027" s="19">
        <v>0.59375</v>
      </c>
      <c r="J1027" s="20">
        <f t="shared" si="167"/>
        <v>14</v>
      </c>
      <c r="K1027" s="5" t="str">
        <f t="shared" si="162"/>
        <v>ja</v>
      </c>
      <c r="L1027" s="21" t="s">
        <v>73</v>
      </c>
      <c r="M1027" s="6" t="s">
        <v>74</v>
      </c>
      <c r="N1027" s="5">
        <v>84</v>
      </c>
      <c r="O1027" s="17" t="s">
        <v>75</v>
      </c>
      <c r="P1027" s="17" t="s">
        <v>4545</v>
      </c>
      <c r="R1027" s="6" t="s">
        <v>77</v>
      </c>
      <c r="T1027" s="22" t="s">
        <v>79</v>
      </c>
      <c r="U1027" s="2" t="s">
        <v>139</v>
      </c>
      <c r="X1027" s="2">
        <v>709</v>
      </c>
      <c r="Z1027" s="2" t="s">
        <v>82</v>
      </c>
      <c r="AA1027" s="2">
        <v>709</v>
      </c>
      <c r="AC1027" s="2" t="s">
        <v>82</v>
      </c>
      <c r="AD1027" s="2">
        <v>709</v>
      </c>
      <c r="AF1027" s="2" t="s">
        <v>82</v>
      </c>
      <c r="AJ1027" s="2">
        <v>770</v>
      </c>
      <c r="AK1027" s="2" t="s">
        <v>83</v>
      </c>
      <c r="AL1027" s="2" t="s">
        <v>82</v>
      </c>
      <c r="AP1027" s="2">
        <v>770</v>
      </c>
      <c r="AQ1027" s="2" t="s">
        <v>83</v>
      </c>
      <c r="AR1027" s="2" t="s">
        <v>82</v>
      </c>
      <c r="BE1027" s="23" t="str">
        <f t="shared" si="169"/>
        <v>EMF nein</v>
      </c>
      <c r="BF1027" s="23" t="str">
        <f t="shared" si="170"/>
        <v/>
      </c>
      <c r="BG1027" s="23" t="str">
        <f t="shared" si="171"/>
        <v/>
      </c>
      <c r="BH1027" s="23">
        <f t="shared" si="172"/>
        <v>0</v>
      </c>
      <c r="BP1027" s="3">
        <v>1</v>
      </c>
      <c r="BQ1027" s="2" t="s">
        <v>4546</v>
      </c>
    </row>
    <row r="1028" spans="1:69" ht="16.149999999999999" customHeight="1" x14ac:dyDescent="0.25">
      <c r="A1028" s="16">
        <v>1027</v>
      </c>
      <c r="B1028" s="17" t="s">
        <v>87</v>
      </c>
      <c r="C1028" s="48" t="s">
        <v>4547</v>
      </c>
      <c r="D1028" s="2" t="s">
        <v>192</v>
      </c>
      <c r="E1028" s="48" t="s">
        <v>4548</v>
      </c>
      <c r="F1028" s="67">
        <v>42057</v>
      </c>
      <c r="G1028" s="3">
        <f t="shared" si="168"/>
        <v>2</v>
      </c>
      <c r="H1028" s="3">
        <f t="shared" si="173"/>
        <v>2015</v>
      </c>
      <c r="I1028" s="19">
        <v>0.78472222222222199</v>
      </c>
      <c r="J1028" s="20">
        <f t="shared" si="167"/>
        <v>18</v>
      </c>
      <c r="K1028" s="5" t="str">
        <f t="shared" si="162"/>
        <v>ja</v>
      </c>
      <c r="L1028" s="5" t="s">
        <v>91</v>
      </c>
      <c r="M1028" s="6" t="s">
        <v>74</v>
      </c>
      <c r="N1028" s="5">
        <v>71</v>
      </c>
      <c r="O1028" s="17" t="s">
        <v>75</v>
      </c>
      <c r="P1028" s="17" t="s">
        <v>4549</v>
      </c>
      <c r="Q1028" s="6" t="s">
        <v>186</v>
      </c>
      <c r="T1028" s="22" t="s">
        <v>79</v>
      </c>
      <c r="W1028" s="2" t="s">
        <v>4550</v>
      </c>
      <c r="X1028" s="2">
        <v>921</v>
      </c>
      <c r="Y1028" s="2" t="s">
        <v>81</v>
      </c>
      <c r="Z1028" s="2" t="s">
        <v>82</v>
      </c>
      <c r="AD1028" s="2">
        <v>921</v>
      </c>
      <c r="AE1028" s="2" t="s">
        <v>81</v>
      </c>
      <c r="AF1028" s="2" t="s">
        <v>82</v>
      </c>
      <c r="AJ1028" s="2">
        <v>1410</v>
      </c>
      <c r="AK1028" s="2" t="s">
        <v>83</v>
      </c>
      <c r="AL1028" s="2" t="s">
        <v>82</v>
      </c>
      <c r="AM1028" s="2">
        <v>1410</v>
      </c>
      <c r="AN1028" s="2" t="s">
        <v>83</v>
      </c>
      <c r="AO1028" s="2" t="s">
        <v>82</v>
      </c>
      <c r="AP1028" s="2">
        <v>1410</v>
      </c>
      <c r="AQ1028" s="2" t="s">
        <v>83</v>
      </c>
      <c r="AR1028" s="2" t="s">
        <v>82</v>
      </c>
      <c r="BE1028" s="23" t="str">
        <f t="shared" si="169"/>
        <v>EMF nein</v>
      </c>
      <c r="BF1028" s="23" t="str">
        <f t="shared" si="170"/>
        <v/>
      </c>
      <c r="BG1028" s="23" t="str">
        <f t="shared" si="171"/>
        <v/>
      </c>
      <c r="BH1028" s="23">
        <f t="shared" si="172"/>
        <v>0</v>
      </c>
      <c r="BO1028" s="2" t="s">
        <v>4551</v>
      </c>
      <c r="BP1028" s="3">
        <v>1</v>
      </c>
      <c r="BQ1028" s="2" t="s">
        <v>4552</v>
      </c>
    </row>
    <row r="1029" spans="1:69" ht="16.149999999999999" customHeight="1" x14ac:dyDescent="0.25">
      <c r="A1029" s="16">
        <v>1028</v>
      </c>
      <c r="B1029" s="17" t="s">
        <v>87</v>
      </c>
      <c r="C1029" s="48" t="s">
        <v>347</v>
      </c>
      <c r="D1029" s="2" t="s">
        <v>348</v>
      </c>
      <c r="E1029" s="48" t="s">
        <v>4553</v>
      </c>
      <c r="F1029" s="67">
        <v>42073</v>
      </c>
      <c r="G1029" s="3">
        <f t="shared" si="168"/>
        <v>3</v>
      </c>
      <c r="H1029" s="3">
        <f t="shared" si="173"/>
        <v>2015</v>
      </c>
      <c r="I1029" s="19">
        <v>0.45833333333333298</v>
      </c>
      <c r="J1029" s="20">
        <f t="shared" si="167"/>
        <v>11</v>
      </c>
      <c r="K1029" s="5" t="str">
        <f t="shared" si="162"/>
        <v>ja</v>
      </c>
      <c r="L1029" s="5" t="s">
        <v>91</v>
      </c>
      <c r="M1029" s="6" t="s">
        <v>74</v>
      </c>
      <c r="N1029" s="5">
        <v>72</v>
      </c>
      <c r="O1029" s="17" t="s">
        <v>75</v>
      </c>
      <c r="P1029" s="17" t="s">
        <v>2764</v>
      </c>
      <c r="R1029" s="6" t="s">
        <v>77</v>
      </c>
      <c r="T1029" s="22"/>
      <c r="U1029" s="2" t="s">
        <v>115</v>
      </c>
      <c r="V1029" s="2" t="s">
        <v>80</v>
      </c>
      <c r="X1029" s="2">
        <v>120</v>
      </c>
      <c r="Z1029" s="2" t="s">
        <v>84</v>
      </c>
      <c r="AA1029" s="2">
        <v>120</v>
      </c>
      <c r="AC1029" s="2" t="s">
        <v>84</v>
      </c>
      <c r="AD1029" s="2">
        <v>120</v>
      </c>
      <c r="AF1029" s="2" t="s">
        <v>84</v>
      </c>
      <c r="BE1029" s="23" t="str">
        <f t="shared" si="169"/>
        <v>EMF nein</v>
      </c>
      <c r="BF1029" s="23" t="str">
        <f t="shared" si="170"/>
        <v/>
      </c>
      <c r="BG1029" s="23" t="str">
        <f t="shared" si="171"/>
        <v/>
      </c>
      <c r="BH1029" s="23">
        <f t="shared" si="172"/>
        <v>0</v>
      </c>
      <c r="BP1029" s="3">
        <v>1</v>
      </c>
      <c r="BQ1029" s="2" t="s">
        <v>4554</v>
      </c>
    </row>
    <row r="1030" spans="1:69" ht="16.149999999999999" customHeight="1" x14ac:dyDescent="0.25">
      <c r="A1030" s="16">
        <v>1029</v>
      </c>
      <c r="B1030" s="17" t="s">
        <v>87</v>
      </c>
      <c r="C1030" s="48" t="s">
        <v>2648</v>
      </c>
      <c r="D1030" s="2" t="s">
        <v>71</v>
      </c>
      <c r="E1030" s="48" t="s">
        <v>4555</v>
      </c>
      <c r="F1030" s="67">
        <v>42075</v>
      </c>
      <c r="G1030" s="3">
        <f t="shared" si="168"/>
        <v>3</v>
      </c>
      <c r="H1030" s="3">
        <f t="shared" si="173"/>
        <v>2015</v>
      </c>
      <c r="I1030" s="19">
        <v>0.625</v>
      </c>
      <c r="J1030" s="20">
        <f t="shared" si="167"/>
        <v>15</v>
      </c>
      <c r="K1030" s="5" t="str">
        <f t="shared" si="162"/>
        <v>ja</v>
      </c>
      <c r="L1030" s="5" t="s">
        <v>91</v>
      </c>
      <c r="M1030" s="6" t="s">
        <v>74</v>
      </c>
      <c r="N1030" s="5">
        <v>79</v>
      </c>
      <c r="O1030" s="17" t="s">
        <v>126</v>
      </c>
      <c r="P1030" s="17" t="s">
        <v>2574</v>
      </c>
      <c r="R1030" s="6" t="s">
        <v>77</v>
      </c>
      <c r="T1030" s="22" t="s">
        <v>79</v>
      </c>
      <c r="U1030" s="2" t="s">
        <v>139</v>
      </c>
      <c r="X1030" s="2">
        <v>447</v>
      </c>
      <c r="Y1030" s="2" t="s">
        <v>83</v>
      </c>
      <c r="Z1030" s="2" t="s">
        <v>82</v>
      </c>
      <c r="AA1030" s="2">
        <v>447</v>
      </c>
      <c r="AB1030" s="2" t="s">
        <v>81</v>
      </c>
      <c r="AC1030" s="2" t="s">
        <v>82</v>
      </c>
      <c r="AD1030" s="2">
        <v>447</v>
      </c>
      <c r="AE1030" s="2" t="s">
        <v>83</v>
      </c>
      <c r="AF1030" s="2" t="s">
        <v>82</v>
      </c>
      <c r="AJ1030" s="2">
        <v>509</v>
      </c>
      <c r="AK1030" s="2" t="s">
        <v>81</v>
      </c>
      <c r="AL1030" s="2" t="s">
        <v>84</v>
      </c>
      <c r="AM1030" s="2" t="s">
        <v>109</v>
      </c>
      <c r="AP1030" s="2">
        <v>509</v>
      </c>
      <c r="AQ1030" s="2" t="s">
        <v>81</v>
      </c>
      <c r="AR1030" s="2" t="s">
        <v>84</v>
      </c>
      <c r="AV1030" s="2">
        <v>710</v>
      </c>
      <c r="AW1030" s="2" t="s">
        <v>83</v>
      </c>
      <c r="AX1030" s="2" t="s">
        <v>84</v>
      </c>
      <c r="AY1030" s="2">
        <v>710</v>
      </c>
      <c r="AZ1030" s="2" t="s">
        <v>81</v>
      </c>
      <c r="BA1030" s="2" t="s">
        <v>84</v>
      </c>
      <c r="BB1030" s="2">
        <v>710</v>
      </c>
      <c r="BC1030" s="2" t="s">
        <v>83</v>
      </c>
      <c r="BD1030" s="2" t="s">
        <v>84</v>
      </c>
      <c r="BE1030" s="23" t="str">
        <f t="shared" si="169"/>
        <v>EMF nein</v>
      </c>
      <c r="BF1030" s="23" t="str">
        <f t="shared" si="170"/>
        <v/>
      </c>
      <c r="BG1030" s="23" t="str">
        <f t="shared" si="171"/>
        <v/>
      </c>
      <c r="BH1030" s="23">
        <f t="shared" si="172"/>
        <v>0</v>
      </c>
      <c r="BP1030" s="3">
        <v>1</v>
      </c>
      <c r="BQ1030" s="2" t="s">
        <v>4556</v>
      </c>
    </row>
    <row r="1031" spans="1:69" ht="16.149999999999999" customHeight="1" x14ac:dyDescent="0.25">
      <c r="A1031" s="16">
        <v>1030</v>
      </c>
      <c r="B1031" s="17" t="s">
        <v>87</v>
      </c>
      <c r="C1031" s="48" t="s">
        <v>4557</v>
      </c>
      <c r="D1031" s="2" t="s">
        <v>89</v>
      </c>
      <c r="E1031" s="48" t="s">
        <v>4558</v>
      </c>
      <c r="F1031" s="67">
        <v>42075</v>
      </c>
      <c r="G1031" s="3">
        <f t="shared" si="168"/>
        <v>3</v>
      </c>
      <c r="H1031" s="3">
        <f t="shared" si="173"/>
        <v>2015</v>
      </c>
      <c r="I1031" s="19">
        <v>0.68055555555555503</v>
      </c>
      <c r="J1031" s="20">
        <f t="shared" si="167"/>
        <v>16</v>
      </c>
      <c r="K1031" s="5" t="str">
        <f t="shared" si="162"/>
        <v>ja</v>
      </c>
      <c r="L1031" s="5" t="s">
        <v>91</v>
      </c>
      <c r="M1031" s="6" t="s">
        <v>74</v>
      </c>
      <c r="N1031" s="5">
        <v>81</v>
      </c>
      <c r="O1031" s="17" t="s">
        <v>75</v>
      </c>
      <c r="P1031" s="17" t="s">
        <v>1877</v>
      </c>
      <c r="R1031" s="6" t="s">
        <v>77</v>
      </c>
      <c r="T1031" s="22"/>
      <c r="U1031" s="2" t="s">
        <v>208</v>
      </c>
      <c r="V1031" s="2" t="s">
        <v>80</v>
      </c>
      <c r="X1031" s="2">
        <v>529</v>
      </c>
      <c r="Y1031" s="2" t="s">
        <v>83</v>
      </c>
      <c r="Z1031" s="2" t="s">
        <v>82</v>
      </c>
      <c r="AA1031" s="2">
        <v>529</v>
      </c>
      <c r="AB1031" s="2" t="s">
        <v>81</v>
      </c>
      <c r="AC1031" s="2" t="s">
        <v>82</v>
      </c>
      <c r="AD1031" s="2">
        <v>529</v>
      </c>
      <c r="AE1031" s="2" t="s">
        <v>81</v>
      </c>
      <c r="AF1031" s="2" t="s">
        <v>82</v>
      </c>
      <c r="AJ1031" s="2">
        <v>533</v>
      </c>
      <c r="AK1031" s="2" t="s">
        <v>81</v>
      </c>
      <c r="AL1031" s="2" t="s">
        <v>82</v>
      </c>
      <c r="AP1031" s="2">
        <v>533</v>
      </c>
      <c r="AQ1031" s="2" t="s">
        <v>81</v>
      </c>
      <c r="AR1031" s="2" t="s">
        <v>82</v>
      </c>
      <c r="BE1031" s="23" t="str">
        <f t="shared" si="169"/>
        <v>EMF nein</v>
      </c>
      <c r="BF1031" s="23" t="str">
        <f t="shared" si="170"/>
        <v/>
      </c>
      <c r="BG1031" s="23" t="str">
        <f t="shared" si="171"/>
        <v/>
      </c>
      <c r="BH1031" s="23">
        <f t="shared" si="172"/>
        <v>0</v>
      </c>
      <c r="BP1031" s="3">
        <v>1</v>
      </c>
      <c r="BQ1031" s="2" t="s">
        <v>4559</v>
      </c>
    </row>
    <row r="1032" spans="1:69" ht="16.149999999999999" customHeight="1" x14ac:dyDescent="0.25">
      <c r="A1032" s="16">
        <v>1031</v>
      </c>
      <c r="B1032" s="17" t="s">
        <v>135</v>
      </c>
      <c r="C1032" s="48" t="s">
        <v>1555</v>
      </c>
      <c r="D1032" s="2" t="s">
        <v>145</v>
      </c>
      <c r="E1032" s="48" t="s">
        <v>4560</v>
      </c>
      <c r="F1032" s="67">
        <v>42647</v>
      </c>
      <c r="G1032" s="3">
        <f t="shared" si="168"/>
        <v>10</v>
      </c>
      <c r="H1032" s="3">
        <f t="shared" si="173"/>
        <v>2016</v>
      </c>
      <c r="I1032" s="19">
        <v>0.28125</v>
      </c>
      <c r="J1032" s="20">
        <f t="shared" si="167"/>
        <v>6</v>
      </c>
      <c r="K1032" s="5" t="str">
        <f t="shared" si="162"/>
        <v>ja</v>
      </c>
      <c r="L1032" s="5" t="s">
        <v>91</v>
      </c>
      <c r="M1032" s="6" t="s">
        <v>139</v>
      </c>
      <c r="N1032" s="5">
        <v>42</v>
      </c>
      <c r="O1032" s="2" t="s">
        <v>140</v>
      </c>
      <c r="P1032" s="17" t="s">
        <v>4561</v>
      </c>
      <c r="R1032" s="6" t="s">
        <v>77</v>
      </c>
      <c r="S1032" s="2" t="s">
        <v>78</v>
      </c>
      <c r="T1032" s="22"/>
      <c r="X1032" s="2">
        <v>80</v>
      </c>
      <c r="Y1032" s="2" t="s">
        <v>83</v>
      </c>
      <c r="Z1032" s="2" t="s">
        <v>84</v>
      </c>
      <c r="AA1032" s="2">
        <v>80</v>
      </c>
      <c r="AB1032" s="2" t="s">
        <v>81</v>
      </c>
      <c r="AC1032" s="2" t="s">
        <v>84</v>
      </c>
      <c r="AD1032" s="2">
        <v>80</v>
      </c>
      <c r="AE1032" s="2" t="s">
        <v>83</v>
      </c>
      <c r="AF1032" s="2" t="s">
        <v>84</v>
      </c>
      <c r="AJ1032" s="2">
        <v>199</v>
      </c>
      <c r="AK1032" s="2" t="s">
        <v>81</v>
      </c>
      <c r="AL1032" s="2" t="s">
        <v>84</v>
      </c>
      <c r="AP1032" s="2">
        <v>199</v>
      </c>
      <c r="AQ1032" s="2" t="s">
        <v>81</v>
      </c>
      <c r="AR1032" s="2" t="s">
        <v>84</v>
      </c>
      <c r="BE1032" s="23" t="str">
        <f t="shared" si="169"/>
        <v>EMF ja</v>
      </c>
      <c r="BF1032" s="23">
        <f t="shared" si="170"/>
        <v>850</v>
      </c>
      <c r="BG1032" s="23" t="str">
        <f t="shared" si="171"/>
        <v>500+m</v>
      </c>
      <c r="BH1032" s="23">
        <f t="shared" si="172"/>
        <v>1</v>
      </c>
      <c r="BK1032" s="2" t="s">
        <v>162</v>
      </c>
      <c r="BL1032" s="2">
        <v>850</v>
      </c>
      <c r="BO1032" s="2" t="s">
        <v>4562</v>
      </c>
      <c r="BP1032" s="3">
        <v>1</v>
      </c>
      <c r="BQ1032" s="2" t="s">
        <v>4563</v>
      </c>
    </row>
    <row r="1033" spans="1:69" ht="16.149999999999999" customHeight="1" x14ac:dyDescent="0.25">
      <c r="A1033" s="16">
        <v>1032</v>
      </c>
      <c r="B1033" s="17" t="s">
        <v>87</v>
      </c>
      <c r="C1033" s="48" t="s">
        <v>798</v>
      </c>
      <c r="D1033" s="2" t="s">
        <v>89</v>
      </c>
      <c r="E1033" s="48" t="s">
        <v>4564</v>
      </c>
      <c r="F1033" s="67">
        <v>41441</v>
      </c>
      <c r="G1033" s="3">
        <f t="shared" si="168"/>
        <v>6</v>
      </c>
      <c r="H1033" s="3">
        <f t="shared" si="173"/>
        <v>2013</v>
      </c>
      <c r="I1033" s="19">
        <v>0.78819444444444398</v>
      </c>
      <c r="J1033" s="20">
        <f t="shared" si="167"/>
        <v>18</v>
      </c>
      <c r="K1033" s="5" t="str">
        <f t="shared" si="162"/>
        <v>ja</v>
      </c>
      <c r="L1033" s="5" t="s">
        <v>91</v>
      </c>
      <c r="M1033" s="6" t="s">
        <v>115</v>
      </c>
      <c r="N1033" s="5">
        <v>73</v>
      </c>
      <c r="O1033" s="17" t="s">
        <v>75</v>
      </c>
      <c r="P1033" s="17" t="s">
        <v>4565</v>
      </c>
      <c r="T1033" s="22" t="s">
        <v>79</v>
      </c>
      <c r="U1033" s="2" t="s">
        <v>1312</v>
      </c>
      <c r="X1033" s="2">
        <v>344</v>
      </c>
      <c r="Y1033" s="2" t="s">
        <v>81</v>
      </c>
      <c r="Z1033" s="2" t="s">
        <v>84</v>
      </c>
      <c r="AA1033" s="2">
        <v>344</v>
      </c>
      <c r="AB1033" s="2" t="s">
        <v>81</v>
      </c>
      <c r="AC1033" s="2" t="s">
        <v>84</v>
      </c>
      <c r="AJ1033" s="2">
        <v>482</v>
      </c>
      <c r="AK1033" s="2" t="s">
        <v>83</v>
      </c>
      <c r="AL1033" s="2" t="s">
        <v>84</v>
      </c>
      <c r="AM1033" s="2">
        <v>482</v>
      </c>
      <c r="AN1033" s="2" t="s">
        <v>83</v>
      </c>
      <c r="AO1033" s="2" t="s">
        <v>84</v>
      </c>
      <c r="BE1033" s="23" t="str">
        <f t="shared" si="169"/>
        <v>EMF nein</v>
      </c>
      <c r="BF1033" s="23" t="str">
        <f t="shared" si="170"/>
        <v/>
      </c>
      <c r="BG1033" s="23" t="str">
        <f t="shared" si="171"/>
        <v/>
      </c>
      <c r="BH1033" s="23">
        <f t="shared" si="172"/>
        <v>0</v>
      </c>
      <c r="BP1033" s="3">
        <v>1</v>
      </c>
      <c r="BQ1033" s="2" t="s">
        <v>4566</v>
      </c>
    </row>
    <row r="1034" spans="1:69" ht="16.149999999999999" customHeight="1" x14ac:dyDescent="0.25">
      <c r="A1034" s="16">
        <v>1033</v>
      </c>
      <c r="B1034" s="17" t="s">
        <v>211</v>
      </c>
      <c r="C1034" s="48" t="s">
        <v>4567</v>
      </c>
      <c r="D1034" s="2" t="s">
        <v>89</v>
      </c>
      <c r="E1034" s="48" t="s">
        <v>4568</v>
      </c>
      <c r="F1034" s="67">
        <v>41345</v>
      </c>
      <c r="G1034" s="3">
        <f t="shared" si="168"/>
        <v>3</v>
      </c>
      <c r="H1034" s="3">
        <f t="shared" si="173"/>
        <v>2013</v>
      </c>
      <c r="I1034" s="19">
        <v>0.37152777777777801</v>
      </c>
      <c r="J1034" s="20">
        <f t="shared" si="167"/>
        <v>8</v>
      </c>
      <c r="K1034" s="5" t="str">
        <f t="shared" si="162"/>
        <v>ja</v>
      </c>
      <c r="L1034" s="21" t="s">
        <v>73</v>
      </c>
      <c r="M1034" s="6" t="s">
        <v>208</v>
      </c>
      <c r="N1034" s="5">
        <v>51</v>
      </c>
      <c r="O1034" s="17" t="s">
        <v>75</v>
      </c>
      <c r="P1034" s="17" t="s">
        <v>4569</v>
      </c>
      <c r="R1034" s="6" t="s">
        <v>77</v>
      </c>
      <c r="T1034" s="6" t="s">
        <v>202</v>
      </c>
      <c r="X1034" s="2">
        <v>15</v>
      </c>
      <c r="Y1034" s="2" t="s">
        <v>81</v>
      </c>
      <c r="Z1034" s="2" t="s">
        <v>84</v>
      </c>
      <c r="AA1034" s="2">
        <v>15</v>
      </c>
      <c r="AB1034" s="2" t="s">
        <v>81</v>
      </c>
      <c r="AC1034" s="2" t="s">
        <v>84</v>
      </c>
      <c r="AD1034" s="2">
        <v>15</v>
      </c>
      <c r="AE1034" s="2" t="s">
        <v>81</v>
      </c>
      <c r="AF1034" s="2" t="s">
        <v>84</v>
      </c>
      <c r="AJ1034" s="2">
        <v>199</v>
      </c>
      <c r="AK1034" s="2" t="s">
        <v>81</v>
      </c>
      <c r="AL1034" s="2" t="s">
        <v>84</v>
      </c>
      <c r="AP1034" s="2">
        <v>199</v>
      </c>
      <c r="AQ1034" s="2" t="s">
        <v>81</v>
      </c>
      <c r="AR1034" s="2" t="s">
        <v>84</v>
      </c>
      <c r="BE1034" s="23" t="str">
        <f t="shared" si="169"/>
        <v>EMF nein</v>
      </c>
      <c r="BF1034" s="23" t="str">
        <f t="shared" si="170"/>
        <v/>
      </c>
      <c r="BG1034" s="23" t="str">
        <f t="shared" si="171"/>
        <v/>
      </c>
      <c r="BH1034" s="23">
        <f t="shared" si="172"/>
        <v>0</v>
      </c>
      <c r="BO1034" s="2" t="s">
        <v>4570</v>
      </c>
      <c r="BP1034" s="3">
        <v>1</v>
      </c>
      <c r="BQ1034" s="2" t="s">
        <v>4571</v>
      </c>
    </row>
    <row r="1035" spans="1:69" ht="16.149999999999999" customHeight="1" x14ac:dyDescent="0.25">
      <c r="A1035" s="16">
        <v>1034</v>
      </c>
      <c r="B1035" s="17" t="s">
        <v>211</v>
      </c>
      <c r="C1035" s="48" t="s">
        <v>4567</v>
      </c>
      <c r="D1035" s="2" t="s">
        <v>89</v>
      </c>
      <c r="E1035" s="48" t="s">
        <v>4572</v>
      </c>
      <c r="F1035" s="67">
        <v>41369</v>
      </c>
      <c r="G1035" s="3">
        <f t="shared" si="168"/>
        <v>4</v>
      </c>
      <c r="H1035" s="3">
        <f t="shared" si="173"/>
        <v>2013</v>
      </c>
      <c r="I1035" s="19">
        <v>0.29166666666666702</v>
      </c>
      <c r="J1035" s="20">
        <f t="shared" si="167"/>
        <v>7</v>
      </c>
      <c r="K1035" s="5" t="str">
        <f t="shared" si="162"/>
        <v>ja</v>
      </c>
      <c r="L1035" s="21" t="s">
        <v>73</v>
      </c>
      <c r="M1035" s="6" t="s">
        <v>74</v>
      </c>
      <c r="N1035" s="5">
        <v>24</v>
      </c>
      <c r="O1035" s="17" t="s">
        <v>75</v>
      </c>
      <c r="P1035" s="17" t="s">
        <v>4573</v>
      </c>
      <c r="R1035" s="6" t="s">
        <v>77</v>
      </c>
      <c r="T1035" s="22" t="s">
        <v>79</v>
      </c>
      <c r="U1035" s="2" t="s">
        <v>1312</v>
      </c>
      <c r="X1035" s="2">
        <v>123</v>
      </c>
      <c r="Y1035" s="2" t="s">
        <v>81</v>
      </c>
      <c r="Z1035" s="2" t="s">
        <v>82</v>
      </c>
      <c r="AD1035" s="2">
        <v>123</v>
      </c>
      <c r="AE1035" s="2" t="s">
        <v>81</v>
      </c>
      <c r="AF1035" s="2" t="s">
        <v>82</v>
      </c>
      <c r="AJ1035" s="2">
        <v>126</v>
      </c>
      <c r="AK1035" s="2" t="s">
        <v>94</v>
      </c>
      <c r="AL1035" s="2" t="s">
        <v>84</v>
      </c>
      <c r="AM1035" s="2">
        <v>126</v>
      </c>
      <c r="AN1035" s="2" t="s">
        <v>94</v>
      </c>
      <c r="AO1035" s="2" t="s">
        <v>84</v>
      </c>
      <c r="AP1035" s="2">
        <v>126</v>
      </c>
      <c r="AQ1035" s="2" t="s">
        <v>94</v>
      </c>
      <c r="AR1035" s="2" t="s">
        <v>84</v>
      </c>
      <c r="BE1035" s="23" t="str">
        <f t="shared" si="169"/>
        <v>EMF nein</v>
      </c>
      <c r="BF1035" s="23" t="str">
        <f t="shared" si="170"/>
        <v/>
      </c>
      <c r="BG1035" s="23" t="str">
        <f t="shared" si="171"/>
        <v/>
      </c>
      <c r="BH1035" s="23">
        <f t="shared" si="172"/>
        <v>0</v>
      </c>
      <c r="BP1035" s="3">
        <v>1</v>
      </c>
      <c r="BQ1035" s="2" t="s">
        <v>4574</v>
      </c>
    </row>
    <row r="1036" spans="1:69" ht="16.149999999999999" customHeight="1" x14ac:dyDescent="0.25">
      <c r="A1036" s="16">
        <v>1035</v>
      </c>
      <c r="B1036" s="17" t="s">
        <v>211</v>
      </c>
      <c r="C1036" s="48" t="s">
        <v>4567</v>
      </c>
      <c r="D1036" s="2" t="s">
        <v>89</v>
      </c>
      <c r="E1036" s="48" t="s">
        <v>4568</v>
      </c>
      <c r="F1036" s="67">
        <v>41859</v>
      </c>
      <c r="G1036" s="3">
        <f t="shared" si="168"/>
        <v>8</v>
      </c>
      <c r="H1036" s="3">
        <f t="shared" si="173"/>
        <v>2014</v>
      </c>
      <c r="I1036" s="19">
        <v>0.66319444444444398</v>
      </c>
      <c r="J1036" s="20">
        <f t="shared" si="167"/>
        <v>15</v>
      </c>
      <c r="K1036" s="5" t="str">
        <f t="shared" si="162"/>
        <v>ja</v>
      </c>
      <c r="L1036" s="21" t="s">
        <v>73</v>
      </c>
      <c r="M1036" s="6" t="s">
        <v>115</v>
      </c>
      <c r="N1036" s="5">
        <v>45</v>
      </c>
      <c r="O1036" s="17" t="s">
        <v>75</v>
      </c>
      <c r="P1036" s="17" t="s">
        <v>4569</v>
      </c>
      <c r="T1036" s="6" t="s">
        <v>108</v>
      </c>
      <c r="U1036" s="2" t="s">
        <v>1312</v>
      </c>
      <c r="X1036" s="2">
        <v>15</v>
      </c>
      <c r="Y1036" s="2" t="s">
        <v>81</v>
      </c>
      <c r="Z1036" s="2" t="s">
        <v>84</v>
      </c>
      <c r="AA1036" s="2">
        <v>15</v>
      </c>
      <c r="AB1036" s="2" t="s">
        <v>81</v>
      </c>
      <c r="AC1036" s="2" t="s">
        <v>84</v>
      </c>
      <c r="AD1036" s="2">
        <v>15</v>
      </c>
      <c r="AE1036" s="2" t="s">
        <v>81</v>
      </c>
      <c r="AF1036" s="2" t="s">
        <v>84</v>
      </c>
      <c r="BE1036" s="23" t="str">
        <f t="shared" si="169"/>
        <v>EMF nein</v>
      </c>
      <c r="BF1036" s="23" t="str">
        <f t="shared" si="170"/>
        <v/>
      </c>
      <c r="BG1036" s="23" t="str">
        <f t="shared" si="171"/>
        <v/>
      </c>
      <c r="BH1036" s="23">
        <f t="shared" si="172"/>
        <v>0</v>
      </c>
      <c r="BO1036" s="2" t="s">
        <v>4575</v>
      </c>
      <c r="BP1036" s="3">
        <v>1</v>
      </c>
      <c r="BQ1036" s="2" t="s">
        <v>4576</v>
      </c>
    </row>
    <row r="1037" spans="1:69" ht="16.149999999999999" customHeight="1" x14ac:dyDescent="0.25">
      <c r="A1037" s="16">
        <v>1036</v>
      </c>
      <c r="B1037" s="17" t="s">
        <v>211</v>
      </c>
      <c r="C1037" s="48" t="s">
        <v>798</v>
      </c>
      <c r="D1037" s="2" t="s">
        <v>89</v>
      </c>
      <c r="E1037" s="48" t="s">
        <v>4577</v>
      </c>
      <c r="F1037" s="67">
        <v>41856</v>
      </c>
      <c r="G1037" s="3">
        <f t="shared" si="168"/>
        <v>8</v>
      </c>
      <c r="H1037" s="3">
        <f t="shared" si="173"/>
        <v>2014</v>
      </c>
      <c r="I1037" s="19">
        <v>0.32638888888888901</v>
      </c>
      <c r="J1037" s="20">
        <f t="shared" si="167"/>
        <v>7</v>
      </c>
      <c r="K1037" s="5" t="str">
        <f t="shared" si="162"/>
        <v>ja</v>
      </c>
      <c r="L1037" s="5" t="s">
        <v>91</v>
      </c>
      <c r="M1037" s="6" t="s">
        <v>115</v>
      </c>
      <c r="N1037" s="5">
        <v>42</v>
      </c>
      <c r="O1037" s="17" t="s">
        <v>75</v>
      </c>
      <c r="P1037" s="17" t="s">
        <v>4578</v>
      </c>
      <c r="R1037" s="6" t="s">
        <v>77</v>
      </c>
      <c r="T1037" s="22" t="s">
        <v>79</v>
      </c>
      <c r="U1037" s="2" t="s">
        <v>1312</v>
      </c>
      <c r="X1037" s="2">
        <v>50</v>
      </c>
      <c r="Y1037" s="2" t="s">
        <v>83</v>
      </c>
      <c r="Z1037" s="2" t="s">
        <v>84</v>
      </c>
      <c r="AA1037" s="2">
        <v>50</v>
      </c>
      <c r="AB1037" s="2" t="s">
        <v>81</v>
      </c>
      <c r="AC1037" s="2" t="s">
        <v>84</v>
      </c>
      <c r="AD1037" s="2">
        <v>50</v>
      </c>
      <c r="AE1037" s="2" t="s">
        <v>81</v>
      </c>
      <c r="AF1037" s="2" t="s">
        <v>84</v>
      </c>
      <c r="AO1037" s="94"/>
      <c r="BE1037" s="23" t="str">
        <f t="shared" si="169"/>
        <v>EMF ja</v>
      </c>
      <c r="BF1037" s="23">
        <f t="shared" si="170"/>
        <v>210</v>
      </c>
      <c r="BG1037" s="23" t="str">
        <f t="shared" si="171"/>
        <v>100-499m</v>
      </c>
      <c r="BH1037" s="23">
        <f t="shared" si="172"/>
        <v>1</v>
      </c>
      <c r="BI1037" s="2" t="s">
        <v>162</v>
      </c>
      <c r="BJ1037" s="2">
        <v>210</v>
      </c>
      <c r="BP1037" s="3">
        <v>1</v>
      </c>
      <c r="BQ1037" s="2" t="s">
        <v>4579</v>
      </c>
    </row>
    <row r="1038" spans="1:69" ht="16.149999999999999" customHeight="1" x14ac:dyDescent="0.25">
      <c r="A1038" s="16">
        <v>1037</v>
      </c>
      <c r="B1038" s="17" t="s">
        <v>135</v>
      </c>
      <c r="C1038" s="48" t="s">
        <v>165</v>
      </c>
      <c r="D1038" s="2" t="s">
        <v>158</v>
      </c>
      <c r="E1038" s="48" t="s">
        <v>4503</v>
      </c>
      <c r="F1038" s="67">
        <v>43123</v>
      </c>
      <c r="G1038" s="3">
        <f t="shared" si="168"/>
        <v>1</v>
      </c>
      <c r="H1038" s="3">
        <f t="shared" si="173"/>
        <v>2018</v>
      </c>
      <c r="I1038" s="19">
        <v>0.61458333333333304</v>
      </c>
      <c r="J1038" s="20">
        <f t="shared" si="167"/>
        <v>14</v>
      </c>
      <c r="K1038" s="5" t="str">
        <f t="shared" si="162"/>
        <v>ja</v>
      </c>
      <c r="L1038" s="5" t="s">
        <v>91</v>
      </c>
      <c r="M1038" s="6" t="s">
        <v>354</v>
      </c>
      <c r="O1038" s="17" t="s">
        <v>75</v>
      </c>
      <c r="P1038" s="17" t="s">
        <v>4580</v>
      </c>
      <c r="R1038" s="6" t="s">
        <v>77</v>
      </c>
      <c r="T1038" s="22" t="s">
        <v>79</v>
      </c>
      <c r="X1038" s="2">
        <v>98</v>
      </c>
      <c r="Y1038" s="2" t="s">
        <v>81</v>
      </c>
      <c r="Z1038" s="2" t="s">
        <v>84</v>
      </c>
      <c r="AD1038" s="2">
        <v>98</v>
      </c>
      <c r="AE1038" s="2" t="s">
        <v>83</v>
      </c>
      <c r="AF1038" s="2" t="s">
        <v>84</v>
      </c>
      <c r="AJ1038" s="2">
        <v>202</v>
      </c>
      <c r="AK1038" s="2" t="s">
        <v>83</v>
      </c>
      <c r="AL1038" s="2" t="s">
        <v>84</v>
      </c>
      <c r="AP1038" s="2">
        <v>202</v>
      </c>
      <c r="AQ1038" s="2" t="s">
        <v>83</v>
      </c>
      <c r="AR1038" s="2" t="s">
        <v>84</v>
      </c>
      <c r="BE1038" s="23" t="str">
        <f t="shared" si="169"/>
        <v>EMF nein</v>
      </c>
      <c r="BF1038" s="23" t="str">
        <f t="shared" si="170"/>
        <v/>
      </c>
      <c r="BG1038" s="23" t="str">
        <f t="shared" si="171"/>
        <v/>
      </c>
      <c r="BH1038" s="23">
        <f t="shared" si="172"/>
        <v>0</v>
      </c>
      <c r="BP1038" s="3">
        <v>1</v>
      </c>
      <c r="BQ1038" s="2" t="s">
        <v>4581</v>
      </c>
    </row>
    <row r="1039" spans="1:69" ht="16.149999999999999" customHeight="1" x14ac:dyDescent="0.25">
      <c r="A1039" s="16">
        <v>1038</v>
      </c>
      <c r="B1039" s="17" t="s">
        <v>69</v>
      </c>
      <c r="C1039" s="48" t="s">
        <v>2174</v>
      </c>
      <c r="D1039" s="2" t="s">
        <v>124</v>
      </c>
      <c r="E1039" s="48" t="s">
        <v>152</v>
      </c>
      <c r="F1039" s="67">
        <v>43128</v>
      </c>
      <c r="G1039" s="3">
        <f t="shared" si="168"/>
        <v>1</v>
      </c>
      <c r="H1039" s="3">
        <f t="shared" si="173"/>
        <v>2018</v>
      </c>
      <c r="I1039" s="19">
        <v>0.55208333333333304</v>
      </c>
      <c r="J1039" s="20">
        <f t="shared" si="167"/>
        <v>13</v>
      </c>
      <c r="K1039" s="5" t="str">
        <f t="shared" si="162"/>
        <v>ja</v>
      </c>
      <c r="L1039" s="5" t="s">
        <v>91</v>
      </c>
      <c r="M1039" s="6" t="s">
        <v>74</v>
      </c>
      <c r="N1039" s="5">
        <v>24</v>
      </c>
      <c r="O1039" s="17" t="s">
        <v>75</v>
      </c>
      <c r="P1039" s="17" t="s">
        <v>4582</v>
      </c>
      <c r="T1039" s="22"/>
      <c r="U1039" s="2" t="s">
        <v>74</v>
      </c>
      <c r="V1039" s="2" t="s">
        <v>80</v>
      </c>
      <c r="W1039" s="2" t="s">
        <v>306</v>
      </c>
      <c r="AA1039" s="2">
        <v>114</v>
      </c>
      <c r="AB1039" s="2" t="s">
        <v>94</v>
      </c>
      <c r="BE1039" s="23" t="str">
        <f t="shared" si="169"/>
        <v>EMF nein</v>
      </c>
      <c r="BF1039" s="23" t="str">
        <f t="shared" si="170"/>
        <v/>
      </c>
      <c r="BG1039" s="23" t="str">
        <f t="shared" si="171"/>
        <v/>
      </c>
      <c r="BH1039" s="23">
        <f t="shared" si="172"/>
        <v>0</v>
      </c>
      <c r="BO1039" s="2" t="s">
        <v>4583</v>
      </c>
      <c r="BP1039" s="3">
        <v>1</v>
      </c>
      <c r="BQ1039" s="2" t="s">
        <v>4584</v>
      </c>
    </row>
    <row r="1040" spans="1:69" ht="16.149999999999999" customHeight="1" x14ac:dyDescent="0.25">
      <c r="A1040" s="16">
        <v>1039</v>
      </c>
      <c r="B1040" s="17" t="s">
        <v>211</v>
      </c>
      <c r="C1040" s="48" t="s">
        <v>1674</v>
      </c>
      <c r="D1040" s="2" t="s">
        <v>124</v>
      </c>
      <c r="E1040" s="48" t="s">
        <v>4156</v>
      </c>
      <c r="F1040" s="67">
        <v>43128</v>
      </c>
      <c r="G1040" s="3">
        <f t="shared" si="168"/>
        <v>1</v>
      </c>
      <c r="H1040" s="3">
        <f t="shared" si="173"/>
        <v>2018</v>
      </c>
      <c r="I1040" s="19">
        <v>0.163194444444444</v>
      </c>
      <c r="J1040" s="20">
        <f t="shared" si="167"/>
        <v>3</v>
      </c>
      <c r="K1040" s="5" t="str">
        <f t="shared" si="162"/>
        <v>ja</v>
      </c>
      <c r="L1040" s="21" t="s">
        <v>73</v>
      </c>
      <c r="M1040" s="6" t="s">
        <v>74</v>
      </c>
      <c r="N1040" s="5">
        <v>26</v>
      </c>
      <c r="O1040" s="17" t="s">
        <v>75</v>
      </c>
      <c r="P1040" s="17" t="s">
        <v>4585</v>
      </c>
      <c r="R1040" s="6" t="s">
        <v>77</v>
      </c>
      <c r="S1040" s="2" t="s">
        <v>4326</v>
      </c>
      <c r="T1040" s="22"/>
      <c r="U1040" s="2" t="s">
        <v>74</v>
      </c>
      <c r="X1040" s="2">
        <v>279</v>
      </c>
      <c r="Y1040" s="2" t="s">
        <v>81</v>
      </c>
      <c r="Z1040" s="2" t="s">
        <v>84</v>
      </c>
      <c r="AA1040" s="2">
        <v>279</v>
      </c>
      <c r="AB1040" s="2" t="s">
        <v>81</v>
      </c>
      <c r="AC1040" s="2" t="s">
        <v>84</v>
      </c>
      <c r="AD1040" s="2">
        <v>279</v>
      </c>
      <c r="AE1040" s="2" t="s">
        <v>81</v>
      </c>
      <c r="AF1040" s="2" t="s">
        <v>84</v>
      </c>
      <c r="AJ1040" s="2">
        <v>265</v>
      </c>
      <c r="AK1040" s="2" t="s">
        <v>83</v>
      </c>
      <c r="AL1040" s="2" t="s">
        <v>161</v>
      </c>
      <c r="AP1040" s="2">
        <v>265</v>
      </c>
      <c r="AQ1040" s="2" t="s">
        <v>83</v>
      </c>
      <c r="AR1040" s="2" t="s">
        <v>161</v>
      </c>
      <c r="BE1040" s="23" t="str">
        <f t="shared" si="169"/>
        <v>EMF nein</v>
      </c>
      <c r="BF1040" s="23" t="str">
        <f t="shared" si="170"/>
        <v/>
      </c>
      <c r="BG1040" s="23" t="str">
        <f t="shared" si="171"/>
        <v/>
      </c>
      <c r="BH1040" s="23">
        <f t="shared" si="172"/>
        <v>0</v>
      </c>
      <c r="BO1040" s="2" t="s">
        <v>4586</v>
      </c>
      <c r="BP1040" s="3">
        <v>1</v>
      </c>
      <c r="BQ1040" s="2" t="s">
        <v>4587</v>
      </c>
    </row>
    <row r="1041" spans="1:70" ht="16.149999999999999" customHeight="1" x14ac:dyDescent="0.25">
      <c r="A1041" s="16">
        <v>1040</v>
      </c>
      <c r="B1041" s="17" t="s">
        <v>211</v>
      </c>
      <c r="C1041" s="48" t="s">
        <v>263</v>
      </c>
      <c r="D1041" s="2" t="s">
        <v>264</v>
      </c>
      <c r="E1041" s="48" t="s">
        <v>4588</v>
      </c>
      <c r="F1041" s="67">
        <v>41345</v>
      </c>
      <c r="G1041" s="3">
        <f t="shared" si="168"/>
        <v>3</v>
      </c>
      <c r="H1041" s="3">
        <f t="shared" si="173"/>
        <v>2013</v>
      </c>
      <c r="I1041" s="19">
        <v>0.81944444444444398</v>
      </c>
      <c r="J1041" s="20">
        <f t="shared" si="167"/>
        <v>19</v>
      </c>
      <c r="K1041" s="5" t="str">
        <f t="shared" si="162"/>
        <v>ja</v>
      </c>
      <c r="L1041" s="21" t="s">
        <v>73</v>
      </c>
      <c r="M1041" s="6" t="s">
        <v>74</v>
      </c>
      <c r="N1041" s="5">
        <v>48</v>
      </c>
      <c r="O1041" s="6" t="s">
        <v>101</v>
      </c>
      <c r="P1041" s="17" t="s">
        <v>4589</v>
      </c>
      <c r="Q1041" s="6" t="s">
        <v>186</v>
      </c>
      <c r="R1041" s="6" t="s">
        <v>77</v>
      </c>
      <c r="T1041" s="22"/>
      <c r="X1041" s="2">
        <v>10</v>
      </c>
      <c r="Y1041" s="2" t="s">
        <v>94</v>
      </c>
      <c r="Z1041" s="2" t="s">
        <v>84</v>
      </c>
      <c r="AD1041" s="2">
        <v>10</v>
      </c>
      <c r="AE1041" s="2" t="s">
        <v>94</v>
      </c>
      <c r="AF1041" s="2" t="s">
        <v>84</v>
      </c>
      <c r="AJ1041" s="392">
        <v>10</v>
      </c>
      <c r="AK1041" s="392" t="s">
        <v>94</v>
      </c>
      <c r="AL1041" s="392" t="s">
        <v>84</v>
      </c>
      <c r="AM1041" s="392"/>
      <c r="AN1041" s="392"/>
      <c r="AO1041" s="392"/>
      <c r="AP1041" s="392">
        <v>10</v>
      </c>
      <c r="AQ1041" s="392" t="s">
        <v>94</v>
      </c>
      <c r="AR1041" s="392" t="s">
        <v>84</v>
      </c>
      <c r="AV1041" s="392">
        <v>10</v>
      </c>
      <c r="AW1041" s="392" t="s">
        <v>94</v>
      </c>
      <c r="AX1041" s="392" t="s">
        <v>84</v>
      </c>
      <c r="AY1041" s="392"/>
      <c r="AZ1041" s="392"/>
      <c r="BA1041" s="392"/>
      <c r="BB1041" s="392">
        <v>10</v>
      </c>
      <c r="BC1041" s="392" t="s">
        <v>94</v>
      </c>
      <c r="BD1041" s="392" t="s">
        <v>84</v>
      </c>
      <c r="BE1041" s="23" t="str">
        <f t="shared" si="169"/>
        <v>EMF nein</v>
      </c>
      <c r="BF1041" s="23" t="str">
        <f t="shared" si="170"/>
        <v/>
      </c>
      <c r="BG1041" s="23" t="str">
        <f t="shared" si="171"/>
        <v/>
      </c>
      <c r="BH1041" s="23">
        <f t="shared" si="172"/>
        <v>0</v>
      </c>
      <c r="BO1041" s="2" t="s">
        <v>22349</v>
      </c>
      <c r="BP1041" s="3">
        <v>1</v>
      </c>
      <c r="BQ1041" s="2" t="s">
        <v>4590</v>
      </c>
    </row>
    <row r="1042" spans="1:70" ht="16.149999999999999" customHeight="1" x14ac:dyDescent="0.25">
      <c r="A1042" s="16">
        <v>1041</v>
      </c>
      <c r="B1042" s="17" t="s">
        <v>211</v>
      </c>
      <c r="C1042" s="48" t="s">
        <v>263</v>
      </c>
      <c r="D1042" s="2" t="s">
        <v>290</v>
      </c>
      <c r="E1042" s="48" t="s">
        <v>4591</v>
      </c>
      <c r="F1042" s="67">
        <v>41923</v>
      </c>
      <c r="G1042" s="3">
        <f t="shared" si="168"/>
        <v>10</v>
      </c>
      <c r="H1042" s="3">
        <f t="shared" si="173"/>
        <v>2014</v>
      </c>
      <c r="I1042" s="19">
        <v>0.48611111111111099</v>
      </c>
      <c r="J1042" s="20">
        <f t="shared" si="167"/>
        <v>11</v>
      </c>
      <c r="K1042" s="5" t="str">
        <f t="shared" si="162"/>
        <v>ja</v>
      </c>
      <c r="L1042" s="5" t="s">
        <v>91</v>
      </c>
      <c r="M1042" s="6" t="s">
        <v>74</v>
      </c>
      <c r="N1042" s="5">
        <v>22</v>
      </c>
      <c r="O1042" s="2" t="s">
        <v>140</v>
      </c>
      <c r="P1042" s="17" t="s">
        <v>4592</v>
      </c>
      <c r="Q1042" s="6" t="s">
        <v>186</v>
      </c>
      <c r="R1042" s="6" t="s">
        <v>77</v>
      </c>
      <c r="T1042" s="22"/>
      <c r="X1042" s="2">
        <v>108</v>
      </c>
      <c r="Y1042" s="2" t="s">
        <v>81</v>
      </c>
      <c r="Z1042" s="2" t="s">
        <v>82</v>
      </c>
      <c r="AD1042" s="2">
        <v>108</v>
      </c>
      <c r="AE1042" s="2" t="s">
        <v>81</v>
      </c>
      <c r="AF1042" s="2" t="s">
        <v>82</v>
      </c>
      <c r="BE1042" s="23" t="str">
        <f t="shared" si="169"/>
        <v>EMF ja</v>
      </c>
      <c r="BF1042" s="23">
        <f t="shared" si="170"/>
        <v>30</v>
      </c>
      <c r="BG1042" s="23" t="str">
        <f t="shared" si="171"/>
        <v>&lt;100m</v>
      </c>
      <c r="BH1042" s="23">
        <f t="shared" si="172"/>
        <v>2</v>
      </c>
      <c r="BK1042" s="2" t="s">
        <v>162</v>
      </c>
      <c r="BL1042" s="2">
        <v>30</v>
      </c>
      <c r="BM1042" s="2" t="s">
        <v>110</v>
      </c>
      <c r="BN1042" s="2">
        <v>40</v>
      </c>
      <c r="BO1042" s="2" t="s">
        <v>4593</v>
      </c>
      <c r="BP1042" s="3">
        <v>1</v>
      </c>
      <c r="BQ1042" s="2" t="s">
        <v>4594</v>
      </c>
    </row>
    <row r="1043" spans="1:70" ht="16.149999999999999" customHeight="1" x14ac:dyDescent="0.25">
      <c r="A1043" s="16">
        <v>1042</v>
      </c>
      <c r="B1043" s="17" t="s">
        <v>87</v>
      </c>
      <c r="C1043" s="48" t="s">
        <v>2544</v>
      </c>
      <c r="D1043" s="2" t="s">
        <v>348</v>
      </c>
      <c r="E1043" s="48" t="s">
        <v>4595</v>
      </c>
      <c r="F1043" s="67">
        <v>42109</v>
      </c>
      <c r="G1043" s="3">
        <f t="shared" si="168"/>
        <v>4</v>
      </c>
      <c r="H1043" s="3">
        <f t="shared" si="173"/>
        <v>2015</v>
      </c>
      <c r="I1043" s="19">
        <v>0.45486111111111099</v>
      </c>
      <c r="J1043" s="20">
        <f t="shared" si="167"/>
        <v>10</v>
      </c>
      <c r="K1043" s="5" t="str">
        <f t="shared" si="162"/>
        <v>ja</v>
      </c>
      <c r="L1043" s="21" t="s">
        <v>73</v>
      </c>
      <c r="M1043" s="6" t="s">
        <v>74</v>
      </c>
      <c r="N1043" s="5">
        <v>84</v>
      </c>
      <c r="O1043" s="17" t="s">
        <v>75</v>
      </c>
      <c r="P1043" s="17" t="s">
        <v>4596</v>
      </c>
      <c r="R1043" s="6" t="s">
        <v>77</v>
      </c>
      <c r="T1043" s="22"/>
      <c r="U1043" s="2" t="s">
        <v>100</v>
      </c>
      <c r="V1043" s="2" t="s">
        <v>80</v>
      </c>
      <c r="X1043" s="2">
        <v>330</v>
      </c>
      <c r="Y1043" s="2" t="s">
        <v>83</v>
      </c>
      <c r="Z1043" s="2" t="s">
        <v>84</v>
      </c>
      <c r="AA1043" s="2">
        <v>330</v>
      </c>
      <c r="AB1043" s="2" t="s">
        <v>83</v>
      </c>
      <c r="AC1043" s="2" t="s">
        <v>84</v>
      </c>
      <c r="AD1043" s="2">
        <v>330</v>
      </c>
      <c r="AE1043" s="2" t="s">
        <v>83</v>
      </c>
      <c r="AF1043" s="2" t="s">
        <v>84</v>
      </c>
      <c r="AM1043" s="2">
        <v>200</v>
      </c>
      <c r="AN1043" s="2" t="s">
        <v>94</v>
      </c>
      <c r="AO1043" s="2" t="s">
        <v>82</v>
      </c>
      <c r="BE1043" s="23" t="str">
        <f t="shared" si="169"/>
        <v>EMF nein</v>
      </c>
      <c r="BF1043" s="23" t="str">
        <f t="shared" si="170"/>
        <v/>
      </c>
      <c r="BG1043" s="23" t="str">
        <f t="shared" si="171"/>
        <v/>
      </c>
      <c r="BH1043" s="23">
        <f t="shared" si="172"/>
        <v>0</v>
      </c>
      <c r="BO1043" s="2" t="s">
        <v>4597</v>
      </c>
      <c r="BP1043" s="3">
        <v>1</v>
      </c>
      <c r="BQ1043" s="2" t="s">
        <v>4598</v>
      </c>
    </row>
    <row r="1044" spans="1:70" ht="16.149999999999999" customHeight="1" x14ac:dyDescent="0.25">
      <c r="A1044" s="16">
        <v>1043</v>
      </c>
      <c r="B1044" s="17" t="s">
        <v>87</v>
      </c>
      <c r="C1044" s="48" t="s">
        <v>4599</v>
      </c>
      <c r="D1044" s="2" t="s">
        <v>206</v>
      </c>
      <c r="E1044" s="48" t="s">
        <v>4600</v>
      </c>
      <c r="F1044" s="67">
        <v>42655</v>
      </c>
      <c r="G1044" s="3">
        <f t="shared" si="168"/>
        <v>10</v>
      </c>
      <c r="H1044" s="3">
        <f t="shared" si="173"/>
        <v>2016</v>
      </c>
      <c r="I1044" s="19">
        <v>0.3125</v>
      </c>
      <c r="J1044" s="20">
        <f t="shared" si="167"/>
        <v>7</v>
      </c>
      <c r="K1044" s="5" t="str">
        <f t="shared" si="162"/>
        <v>ja</v>
      </c>
      <c r="L1044" s="5" t="s">
        <v>91</v>
      </c>
      <c r="M1044" s="6" t="s">
        <v>74</v>
      </c>
      <c r="N1044" s="5">
        <v>78</v>
      </c>
      <c r="O1044" s="17" t="s">
        <v>75</v>
      </c>
      <c r="P1044" s="17" t="s">
        <v>4601</v>
      </c>
      <c r="R1044" s="6" t="s">
        <v>77</v>
      </c>
      <c r="T1044" s="6" t="s">
        <v>202</v>
      </c>
      <c r="X1044" s="2">
        <v>264</v>
      </c>
      <c r="Y1044" s="2" t="s">
        <v>81</v>
      </c>
      <c r="Z1044" s="2" t="s">
        <v>84</v>
      </c>
      <c r="AA1044" s="2">
        <v>264</v>
      </c>
      <c r="AB1044" s="2" t="s">
        <v>81</v>
      </c>
      <c r="AC1044" s="2" t="s">
        <v>84</v>
      </c>
      <c r="AD1044" s="2">
        <v>264</v>
      </c>
      <c r="AE1044" s="2" t="s">
        <v>81</v>
      </c>
      <c r="AF1044" s="2" t="s">
        <v>84</v>
      </c>
      <c r="AJ1044" s="2">
        <v>351</v>
      </c>
      <c r="AK1044" s="2" t="s">
        <v>81</v>
      </c>
      <c r="AL1044" s="2" t="s">
        <v>84</v>
      </c>
      <c r="AM1044" s="2">
        <v>351</v>
      </c>
      <c r="AN1044" s="2" t="s">
        <v>81</v>
      </c>
      <c r="AO1044" s="2" t="s">
        <v>84</v>
      </c>
      <c r="AP1044" s="2">
        <v>351</v>
      </c>
      <c r="AQ1044" s="2" t="s">
        <v>81</v>
      </c>
      <c r="AR1044" s="2" t="s">
        <v>84</v>
      </c>
      <c r="BE1044" s="23" t="str">
        <f t="shared" si="169"/>
        <v>EMF nein</v>
      </c>
      <c r="BF1044" s="23" t="str">
        <f t="shared" si="170"/>
        <v/>
      </c>
      <c r="BG1044" s="23" t="str">
        <f t="shared" si="171"/>
        <v/>
      </c>
      <c r="BH1044" s="23">
        <f t="shared" si="172"/>
        <v>0</v>
      </c>
      <c r="BO1044" s="2" t="s">
        <v>4602</v>
      </c>
      <c r="BP1044" s="3">
        <v>1</v>
      </c>
      <c r="BQ1044" s="2" t="s">
        <v>4603</v>
      </c>
    </row>
    <row r="1045" spans="1:70" ht="16.149999999999999" customHeight="1" x14ac:dyDescent="0.25">
      <c r="A1045" s="69">
        <v>1044</v>
      </c>
      <c r="B1045" s="17" t="s">
        <v>211</v>
      </c>
      <c r="C1045" s="48" t="s">
        <v>1130</v>
      </c>
      <c r="D1045" s="2" t="s">
        <v>206</v>
      </c>
      <c r="E1045" s="48" t="s">
        <v>4604</v>
      </c>
      <c r="F1045" s="67">
        <v>42704</v>
      </c>
      <c r="G1045" s="3">
        <f t="shared" si="168"/>
        <v>11</v>
      </c>
      <c r="H1045" s="3">
        <f t="shared" si="173"/>
        <v>2016</v>
      </c>
      <c r="I1045" s="19">
        <v>0.70486111111111105</v>
      </c>
      <c r="J1045" s="20">
        <f t="shared" si="167"/>
        <v>16</v>
      </c>
      <c r="K1045" s="5" t="str">
        <f t="shared" ref="K1045:K1108" si="174">IF(COUNTA(W1045:BN1045)=0,"nein","ja")</f>
        <v>ja</v>
      </c>
      <c r="L1045" s="5" t="s">
        <v>91</v>
      </c>
      <c r="M1045" s="6" t="s">
        <v>74</v>
      </c>
      <c r="N1045" s="5">
        <v>57</v>
      </c>
      <c r="O1045" s="17" t="s">
        <v>126</v>
      </c>
      <c r="P1045" s="17" t="s">
        <v>4605</v>
      </c>
      <c r="R1045" s="6" t="s">
        <v>77</v>
      </c>
      <c r="T1045" s="22"/>
      <c r="U1045" s="2" t="s">
        <v>100</v>
      </c>
      <c r="V1045" s="2" t="s">
        <v>202</v>
      </c>
      <c r="X1045" s="2">
        <v>740</v>
      </c>
      <c r="Y1045" s="2" t="s">
        <v>81</v>
      </c>
      <c r="Z1045" s="2" t="s">
        <v>168</v>
      </c>
      <c r="AD1045" s="2">
        <v>740</v>
      </c>
      <c r="AE1045" s="2" t="s">
        <v>81</v>
      </c>
      <c r="AF1045" s="2" t="s">
        <v>168</v>
      </c>
      <c r="AJ1045" s="2">
        <v>740</v>
      </c>
      <c r="AK1045" s="2" t="s">
        <v>81</v>
      </c>
      <c r="AL1045" s="2" t="s">
        <v>168</v>
      </c>
      <c r="AP1045" s="2">
        <v>740</v>
      </c>
      <c r="AQ1045" s="2" t="s">
        <v>81</v>
      </c>
      <c r="AR1045" s="2" t="s">
        <v>168</v>
      </c>
      <c r="AV1045" s="2">
        <v>740</v>
      </c>
      <c r="AW1045" s="2" t="s">
        <v>81</v>
      </c>
      <c r="AX1045" s="2" t="s">
        <v>168</v>
      </c>
      <c r="BB1045" s="2">
        <v>740</v>
      </c>
      <c r="BC1045" s="2" t="s">
        <v>81</v>
      </c>
      <c r="BD1045" s="2" t="s">
        <v>168</v>
      </c>
      <c r="BE1045" s="23" t="str">
        <f t="shared" ref="BE1045:BE1064" si="175">IF(COUNTA(BI1045,BK1045,BM1045) &gt; 0,"EMF ja","EMF nein")</f>
        <v>EMF ja</v>
      </c>
      <c r="BF1045" s="23">
        <f t="shared" ref="BF1045:BF1064" si="176">IF(SUM(BJ1045,BL1045,BN1045)=0,"",MIN(BJ1045,BL1045,BN1045))</f>
        <v>70</v>
      </c>
      <c r="BG1045" s="23" t="str">
        <f t="shared" ref="BG1045:BG1064" si="177">IF(BF1045="","",IF(BF1045&lt;100,"&lt;100m",IF(AND(BF1045&gt;99, BF1045&lt;500),"100-499m",IF(BF1045&gt;499,"500+m",""))))</f>
        <v>&lt;100m</v>
      </c>
      <c r="BH1045" s="23">
        <f t="shared" ref="BH1045:BH1064" si="178">COUNTA(BI1045,BK1045,BM1045)</f>
        <v>3</v>
      </c>
      <c r="BI1045" s="2" t="s">
        <v>162</v>
      </c>
      <c r="BJ1045" s="2">
        <v>70</v>
      </c>
      <c r="BK1045" s="2" t="s">
        <v>162</v>
      </c>
      <c r="BL1045" s="2">
        <v>160</v>
      </c>
      <c r="BM1045" s="2" t="s">
        <v>162</v>
      </c>
      <c r="BN1045" s="2">
        <v>280</v>
      </c>
      <c r="BO1045" s="2" t="s">
        <v>4606</v>
      </c>
      <c r="BP1045" s="3">
        <v>1</v>
      </c>
      <c r="BQ1045" s="2" t="s">
        <v>4607</v>
      </c>
    </row>
    <row r="1046" spans="1:70" ht="16.149999999999999" customHeight="1" x14ac:dyDescent="0.25">
      <c r="A1046" s="16">
        <v>1045</v>
      </c>
      <c r="B1046" s="17" t="s">
        <v>211</v>
      </c>
      <c r="C1046" s="48" t="s">
        <v>4608</v>
      </c>
      <c r="D1046" s="2" t="s">
        <v>89</v>
      </c>
      <c r="E1046" s="48" t="s">
        <v>4609</v>
      </c>
      <c r="F1046" s="67">
        <v>43127</v>
      </c>
      <c r="G1046" s="3">
        <f t="shared" si="168"/>
        <v>1</v>
      </c>
      <c r="H1046" s="3">
        <f t="shared" si="173"/>
        <v>2018</v>
      </c>
      <c r="I1046" s="19">
        <v>0.85416666666666696</v>
      </c>
      <c r="J1046" s="20">
        <f t="shared" si="167"/>
        <v>20</v>
      </c>
      <c r="K1046" s="5" t="str">
        <f t="shared" si="174"/>
        <v>ja</v>
      </c>
      <c r="L1046" s="5" t="s">
        <v>91</v>
      </c>
      <c r="M1046" s="6" t="s">
        <v>100</v>
      </c>
      <c r="N1046" s="5">
        <v>23</v>
      </c>
      <c r="O1046" s="2" t="s">
        <v>140</v>
      </c>
      <c r="P1046" s="17" t="s">
        <v>4610</v>
      </c>
      <c r="Q1046" s="6" t="s">
        <v>186</v>
      </c>
      <c r="R1046" s="6" t="s">
        <v>77</v>
      </c>
      <c r="T1046" s="22" t="s">
        <v>79</v>
      </c>
      <c r="X1046" s="2">
        <v>301</v>
      </c>
      <c r="Y1046" s="2" t="s">
        <v>81</v>
      </c>
      <c r="Z1046" s="2" t="s">
        <v>84</v>
      </c>
      <c r="AA1046" s="2">
        <v>301</v>
      </c>
      <c r="AB1046" s="2" t="s">
        <v>81</v>
      </c>
      <c r="AC1046" s="2" t="s">
        <v>84</v>
      </c>
      <c r="AD1046" s="2">
        <v>301</v>
      </c>
      <c r="AE1046" s="2" t="s">
        <v>81</v>
      </c>
      <c r="AF1046" s="2" t="s">
        <v>84</v>
      </c>
      <c r="AJ1046" s="2">
        <v>270</v>
      </c>
      <c r="AK1046" s="2" t="s">
        <v>81</v>
      </c>
      <c r="AL1046" s="2" t="s">
        <v>84</v>
      </c>
      <c r="AM1046" s="2">
        <v>270</v>
      </c>
      <c r="AN1046" s="2" t="s">
        <v>81</v>
      </c>
      <c r="AO1046" s="2" t="s">
        <v>84</v>
      </c>
      <c r="AP1046" s="2">
        <v>270</v>
      </c>
      <c r="AQ1046" s="2" t="s">
        <v>81</v>
      </c>
      <c r="AR1046" s="2" t="s">
        <v>84</v>
      </c>
      <c r="BE1046" s="23" t="str">
        <f t="shared" si="175"/>
        <v>EMF nein</v>
      </c>
      <c r="BF1046" s="23" t="str">
        <f t="shared" si="176"/>
        <v/>
      </c>
      <c r="BG1046" s="23" t="str">
        <f t="shared" si="177"/>
        <v/>
      </c>
      <c r="BH1046" s="23">
        <f t="shared" si="178"/>
        <v>0</v>
      </c>
      <c r="BO1046" s="2" t="s">
        <v>4611</v>
      </c>
      <c r="BP1046" s="3">
        <v>1</v>
      </c>
      <c r="BQ1046" s="2" t="s">
        <v>4612</v>
      </c>
    </row>
    <row r="1047" spans="1:70" ht="16.149999999999999" customHeight="1" x14ac:dyDescent="0.25">
      <c r="A1047" s="16">
        <v>1046</v>
      </c>
      <c r="B1047" s="17" t="s">
        <v>211</v>
      </c>
      <c r="C1047" s="48" t="s">
        <v>2733</v>
      </c>
      <c r="D1047" s="2" t="s">
        <v>264</v>
      </c>
      <c r="E1047" s="48" t="s">
        <v>4050</v>
      </c>
      <c r="F1047" s="67">
        <v>41350</v>
      </c>
      <c r="G1047" s="3">
        <f t="shared" si="168"/>
        <v>3</v>
      </c>
      <c r="H1047" s="3">
        <f t="shared" si="173"/>
        <v>2013</v>
      </c>
      <c r="I1047" s="19">
        <v>0.98958333333333304</v>
      </c>
      <c r="J1047" s="20">
        <f t="shared" si="167"/>
        <v>23</v>
      </c>
      <c r="K1047" s="5" t="str">
        <f t="shared" si="174"/>
        <v>ja</v>
      </c>
      <c r="L1047" s="21" t="s">
        <v>73</v>
      </c>
      <c r="M1047" s="6" t="s">
        <v>74</v>
      </c>
      <c r="N1047" s="5">
        <v>26</v>
      </c>
      <c r="O1047" s="17" t="s">
        <v>126</v>
      </c>
      <c r="P1047" s="17" t="s">
        <v>4613</v>
      </c>
      <c r="T1047" s="22" t="s">
        <v>79</v>
      </c>
      <c r="X1047" s="2">
        <v>515</v>
      </c>
      <c r="Y1047" s="2" t="s">
        <v>83</v>
      </c>
      <c r="Z1047" s="2" t="s">
        <v>84</v>
      </c>
      <c r="AA1047" s="2">
        <v>515</v>
      </c>
      <c r="AB1047" s="2" t="s">
        <v>81</v>
      </c>
      <c r="AC1047" s="2" t="s">
        <v>4206</v>
      </c>
      <c r="AD1047" s="2">
        <v>515</v>
      </c>
      <c r="AE1047" s="2" t="s">
        <v>83</v>
      </c>
      <c r="AF1047" s="2" t="s">
        <v>84</v>
      </c>
      <c r="BE1047" s="23" t="str">
        <f t="shared" si="175"/>
        <v>EMF nein</v>
      </c>
      <c r="BF1047" s="23" t="str">
        <f t="shared" si="176"/>
        <v/>
      </c>
      <c r="BG1047" s="23" t="str">
        <f t="shared" si="177"/>
        <v/>
      </c>
      <c r="BH1047" s="23">
        <f t="shared" si="178"/>
        <v>0</v>
      </c>
      <c r="BP1047" s="3">
        <v>1</v>
      </c>
      <c r="BQ1047" s="2" t="s">
        <v>4614</v>
      </c>
    </row>
    <row r="1048" spans="1:70" ht="16.149999999999999" customHeight="1" x14ac:dyDescent="0.25">
      <c r="A1048" s="16">
        <v>1047</v>
      </c>
      <c r="B1048" s="17" t="s">
        <v>87</v>
      </c>
      <c r="C1048" s="48" t="s">
        <v>4615</v>
      </c>
      <c r="D1048" s="2" t="s">
        <v>145</v>
      </c>
      <c r="E1048" s="48" t="s">
        <v>4616</v>
      </c>
      <c r="F1048" s="67">
        <v>43011</v>
      </c>
      <c r="G1048" s="3">
        <f t="shared" si="168"/>
        <v>10</v>
      </c>
      <c r="H1048" s="3">
        <f t="shared" si="173"/>
        <v>2017</v>
      </c>
      <c r="I1048" s="19">
        <v>0.3125</v>
      </c>
      <c r="J1048" s="20">
        <f t="shared" si="167"/>
        <v>7</v>
      </c>
      <c r="K1048" s="5" t="str">
        <f t="shared" si="174"/>
        <v>ja</v>
      </c>
      <c r="L1048" s="5" t="s">
        <v>91</v>
      </c>
      <c r="M1048" s="6" t="s">
        <v>74</v>
      </c>
      <c r="N1048" s="5">
        <v>70</v>
      </c>
      <c r="O1048" s="17" t="s">
        <v>75</v>
      </c>
      <c r="P1048" s="17" t="s">
        <v>4617</v>
      </c>
      <c r="R1048" s="6" t="s">
        <v>77</v>
      </c>
      <c r="T1048" s="22" t="s">
        <v>79</v>
      </c>
      <c r="U1048" s="2" t="s">
        <v>354</v>
      </c>
      <c r="X1048" s="2">
        <v>220</v>
      </c>
      <c r="Y1048" s="2" t="s">
        <v>81</v>
      </c>
      <c r="Z1048" s="2" t="s">
        <v>84</v>
      </c>
      <c r="AA1048" s="2">
        <v>220</v>
      </c>
      <c r="AB1048" s="2" t="s">
        <v>81</v>
      </c>
      <c r="AC1048" s="2" t="s">
        <v>84</v>
      </c>
      <c r="AD1048" s="2">
        <v>220</v>
      </c>
      <c r="AE1048" s="2" t="s">
        <v>83</v>
      </c>
      <c r="AF1048" s="2" t="s">
        <v>84</v>
      </c>
      <c r="AJ1048" s="2">
        <v>212</v>
      </c>
      <c r="AK1048" s="2" t="s">
        <v>81</v>
      </c>
      <c r="AL1048" s="2" t="s">
        <v>82</v>
      </c>
      <c r="AP1048" s="2">
        <v>212</v>
      </c>
      <c r="AQ1048" s="2" t="s">
        <v>81</v>
      </c>
      <c r="AR1048" s="2" t="s">
        <v>82</v>
      </c>
      <c r="AV1048" s="2">
        <v>149</v>
      </c>
      <c r="AW1048" s="2" t="s">
        <v>81</v>
      </c>
      <c r="AX1048" s="2" t="s">
        <v>161</v>
      </c>
      <c r="BB1048" s="2">
        <v>149</v>
      </c>
      <c r="BC1048" s="2" t="s">
        <v>81</v>
      </c>
      <c r="BD1048" s="2" t="s">
        <v>161</v>
      </c>
      <c r="BE1048" s="23" t="str">
        <f t="shared" si="175"/>
        <v>EMF nein</v>
      </c>
      <c r="BF1048" s="23" t="str">
        <f t="shared" si="176"/>
        <v/>
      </c>
      <c r="BG1048" s="23" t="str">
        <f t="shared" si="177"/>
        <v/>
      </c>
      <c r="BH1048" s="23">
        <f t="shared" si="178"/>
        <v>0</v>
      </c>
      <c r="BO1048" s="2" t="s">
        <v>4618</v>
      </c>
      <c r="BP1048" s="3">
        <v>1</v>
      </c>
      <c r="BQ1048" s="2" t="s">
        <v>4619</v>
      </c>
    </row>
    <row r="1049" spans="1:70" ht="16.149999999999999" customHeight="1" x14ac:dyDescent="0.25">
      <c r="A1049" s="16">
        <v>1048</v>
      </c>
      <c r="B1049" s="17" t="s">
        <v>135</v>
      </c>
      <c r="C1049" s="48" t="s">
        <v>4620</v>
      </c>
      <c r="D1049" s="2" t="s">
        <v>206</v>
      </c>
      <c r="E1049" s="48" t="s">
        <v>4621</v>
      </c>
      <c r="F1049" s="67">
        <v>42352</v>
      </c>
      <c r="G1049" s="3">
        <f t="shared" si="168"/>
        <v>12</v>
      </c>
      <c r="H1049" s="3">
        <f t="shared" si="173"/>
        <v>2015</v>
      </c>
      <c r="I1049" s="19">
        <v>0.6875</v>
      </c>
      <c r="J1049" s="20">
        <f t="shared" si="167"/>
        <v>16</v>
      </c>
      <c r="K1049" s="5" t="str">
        <f t="shared" si="174"/>
        <v>ja</v>
      </c>
      <c r="L1049" s="5" t="s">
        <v>91</v>
      </c>
      <c r="M1049" s="6" t="s">
        <v>139</v>
      </c>
      <c r="N1049" s="5">
        <v>34</v>
      </c>
      <c r="O1049" s="17" t="s">
        <v>75</v>
      </c>
      <c r="P1049" s="17" t="s">
        <v>4622</v>
      </c>
      <c r="T1049" s="22"/>
      <c r="X1049" s="2">
        <v>214</v>
      </c>
      <c r="Y1049" s="2" t="s">
        <v>81</v>
      </c>
      <c r="Z1049" s="2" t="s">
        <v>84</v>
      </c>
      <c r="AD1049" s="2">
        <v>204</v>
      </c>
      <c r="AE1049" s="2" t="s">
        <v>81</v>
      </c>
      <c r="AF1049" s="2" t="s">
        <v>84</v>
      </c>
      <c r="AJ1049" s="2">
        <v>214</v>
      </c>
      <c r="AK1049" s="2" t="s">
        <v>81</v>
      </c>
      <c r="AL1049" s="2" t="s">
        <v>161</v>
      </c>
      <c r="AM1049" s="2">
        <v>214</v>
      </c>
      <c r="AN1049" s="2" t="s">
        <v>81</v>
      </c>
      <c r="AO1049" s="2" t="s">
        <v>161</v>
      </c>
      <c r="AP1049" s="2">
        <v>214</v>
      </c>
      <c r="AQ1049" s="2" t="s">
        <v>81</v>
      </c>
      <c r="AR1049" s="2" t="s">
        <v>161</v>
      </c>
      <c r="AV1049" s="2">
        <v>98</v>
      </c>
      <c r="AW1049" s="2" t="s">
        <v>81</v>
      </c>
      <c r="AX1049" s="2" t="s">
        <v>168</v>
      </c>
      <c r="BB1049" s="2">
        <v>98</v>
      </c>
      <c r="BC1049" s="2" t="s">
        <v>81</v>
      </c>
      <c r="BD1049" s="2" t="s">
        <v>168</v>
      </c>
      <c r="BE1049" s="23" t="str">
        <f t="shared" si="175"/>
        <v>EMF nein</v>
      </c>
      <c r="BF1049" s="23" t="str">
        <f t="shared" si="176"/>
        <v/>
      </c>
      <c r="BG1049" s="23" t="str">
        <f t="shared" si="177"/>
        <v/>
      </c>
      <c r="BH1049" s="23">
        <f t="shared" si="178"/>
        <v>0</v>
      </c>
      <c r="BO1049" s="2" t="s">
        <v>4623</v>
      </c>
      <c r="BP1049" s="3">
        <v>1</v>
      </c>
      <c r="BQ1049" s="2" t="s">
        <v>4624</v>
      </c>
    </row>
    <row r="1050" spans="1:70" ht="16.149999999999999" customHeight="1" x14ac:dyDescent="0.25">
      <c r="A1050" s="16">
        <v>1049</v>
      </c>
      <c r="B1050" s="17" t="s">
        <v>87</v>
      </c>
      <c r="C1050" s="48" t="s">
        <v>2730</v>
      </c>
      <c r="D1050" s="2" t="s">
        <v>137</v>
      </c>
      <c r="E1050" s="48" t="s">
        <v>4625</v>
      </c>
      <c r="F1050" s="67">
        <v>43129</v>
      </c>
      <c r="G1050" s="3">
        <f t="shared" si="168"/>
        <v>1</v>
      </c>
      <c r="H1050" s="3">
        <f t="shared" si="173"/>
        <v>2018</v>
      </c>
      <c r="I1050" s="19">
        <v>0.41666666666666702</v>
      </c>
      <c r="J1050" s="20">
        <f t="shared" si="167"/>
        <v>10</v>
      </c>
      <c r="K1050" s="5" t="str">
        <f t="shared" si="174"/>
        <v>ja</v>
      </c>
      <c r="L1050" s="5" t="s">
        <v>91</v>
      </c>
      <c r="M1050" s="6" t="s">
        <v>74</v>
      </c>
      <c r="N1050" s="5">
        <v>75</v>
      </c>
      <c r="O1050" s="17" t="s">
        <v>126</v>
      </c>
      <c r="P1050" s="17" t="s">
        <v>3460</v>
      </c>
      <c r="T1050" s="22"/>
      <c r="X1050" s="2">
        <v>1060</v>
      </c>
      <c r="Y1050" s="2" t="s">
        <v>83</v>
      </c>
      <c r="Z1050" s="2" t="s">
        <v>161</v>
      </c>
      <c r="AA1050" s="2">
        <v>1060</v>
      </c>
      <c r="AB1050" s="2" t="s">
        <v>83</v>
      </c>
      <c r="AC1050" s="2" t="s">
        <v>161</v>
      </c>
      <c r="AD1050" s="2">
        <v>1060</v>
      </c>
      <c r="AE1050" s="2" t="s">
        <v>83</v>
      </c>
      <c r="AF1050" s="2" t="s">
        <v>161</v>
      </c>
      <c r="BE1050" s="23" t="str">
        <f t="shared" si="175"/>
        <v>EMF ja</v>
      </c>
      <c r="BF1050" s="23">
        <f t="shared" si="176"/>
        <v>530</v>
      </c>
      <c r="BG1050" s="23" t="str">
        <f t="shared" si="177"/>
        <v>500+m</v>
      </c>
      <c r="BH1050" s="23">
        <f t="shared" si="178"/>
        <v>2</v>
      </c>
      <c r="BI1050" s="2" t="s">
        <v>162</v>
      </c>
      <c r="BJ1050" s="2">
        <v>580</v>
      </c>
      <c r="BK1050" s="2" t="s">
        <v>162</v>
      </c>
      <c r="BL1050" s="2">
        <v>530</v>
      </c>
      <c r="BO1050" s="2" t="s">
        <v>4626</v>
      </c>
      <c r="BP1050" s="3">
        <v>1</v>
      </c>
      <c r="BQ1050" s="2" t="s">
        <v>4627</v>
      </c>
    </row>
    <row r="1051" spans="1:70" ht="16.149999999999999" customHeight="1" x14ac:dyDescent="0.25">
      <c r="A1051" s="16">
        <v>1050</v>
      </c>
      <c r="B1051" s="17" t="s">
        <v>211</v>
      </c>
      <c r="C1051" s="48" t="s">
        <v>4628</v>
      </c>
      <c r="D1051" s="2" t="s">
        <v>206</v>
      </c>
      <c r="E1051" s="48" t="s">
        <v>4629</v>
      </c>
      <c r="F1051" s="67">
        <v>43128</v>
      </c>
      <c r="G1051" s="3">
        <f t="shared" si="168"/>
        <v>1</v>
      </c>
      <c r="H1051" s="3">
        <f t="shared" si="173"/>
        <v>2018</v>
      </c>
      <c r="I1051" s="19">
        <v>0.62152777777777801</v>
      </c>
      <c r="J1051" s="20">
        <f t="shared" si="167"/>
        <v>14</v>
      </c>
      <c r="K1051" s="5" t="str">
        <f t="shared" si="174"/>
        <v>ja</v>
      </c>
      <c r="L1051" s="5" t="s">
        <v>91</v>
      </c>
      <c r="M1051" s="6" t="s">
        <v>100</v>
      </c>
      <c r="N1051" s="5">
        <v>26</v>
      </c>
      <c r="O1051" s="17" t="s">
        <v>126</v>
      </c>
      <c r="P1051" s="17" t="s">
        <v>4630</v>
      </c>
      <c r="R1051" s="6" t="s">
        <v>77</v>
      </c>
      <c r="T1051" s="6" t="s">
        <v>202</v>
      </c>
      <c r="U1051" s="2" t="s">
        <v>74</v>
      </c>
      <c r="X1051" s="2">
        <v>776</v>
      </c>
      <c r="Y1051" s="2" t="s">
        <v>81</v>
      </c>
      <c r="Z1051" s="2" t="s">
        <v>84</v>
      </c>
      <c r="AA1051" s="2">
        <v>776</v>
      </c>
      <c r="AB1051" s="2" t="s">
        <v>81</v>
      </c>
      <c r="AC1051" s="2" t="s">
        <v>84</v>
      </c>
      <c r="AD1051" s="2">
        <v>776</v>
      </c>
      <c r="AE1051" s="2" t="s">
        <v>81</v>
      </c>
      <c r="AF1051" s="2" t="s">
        <v>84</v>
      </c>
      <c r="BE1051" s="23" t="str">
        <f t="shared" si="175"/>
        <v>EMF ja</v>
      </c>
      <c r="BF1051" s="23">
        <f t="shared" si="176"/>
        <v>360</v>
      </c>
      <c r="BG1051" s="23" t="str">
        <f t="shared" si="177"/>
        <v>100-499m</v>
      </c>
      <c r="BH1051" s="23">
        <f t="shared" si="178"/>
        <v>2</v>
      </c>
      <c r="BI1051" s="2" t="s">
        <v>162</v>
      </c>
      <c r="BJ1051" s="2">
        <v>360</v>
      </c>
      <c r="BK1051" s="2" t="s">
        <v>162</v>
      </c>
      <c r="BL1051" s="2">
        <v>440</v>
      </c>
      <c r="BO1051" s="2" t="s">
        <v>4631</v>
      </c>
      <c r="BP1051" s="3">
        <v>1</v>
      </c>
      <c r="BQ1051" s="2" t="s">
        <v>4632</v>
      </c>
    </row>
    <row r="1052" spans="1:70" ht="16.149999999999999" customHeight="1" x14ac:dyDescent="0.25">
      <c r="A1052" s="16">
        <v>1051</v>
      </c>
      <c r="B1052" s="17" t="s">
        <v>211</v>
      </c>
      <c r="C1052" s="48" t="s">
        <v>4179</v>
      </c>
      <c r="D1052" s="2" t="s">
        <v>264</v>
      </c>
      <c r="E1052" s="48" t="s">
        <v>4633</v>
      </c>
      <c r="F1052" s="67">
        <v>43280</v>
      </c>
      <c r="G1052" s="3">
        <f t="shared" si="168"/>
        <v>6</v>
      </c>
      <c r="H1052" s="3">
        <f t="shared" si="173"/>
        <v>2018</v>
      </c>
      <c r="I1052" s="19">
        <v>0.57291666666666696</v>
      </c>
      <c r="J1052" s="20">
        <f t="shared" si="167"/>
        <v>13</v>
      </c>
      <c r="K1052" s="5" t="str">
        <f t="shared" si="174"/>
        <v>ja</v>
      </c>
      <c r="L1052" s="5" t="s">
        <v>91</v>
      </c>
      <c r="M1052" s="6" t="s">
        <v>74</v>
      </c>
      <c r="N1052" s="5">
        <v>59</v>
      </c>
      <c r="O1052" s="6" t="s">
        <v>101</v>
      </c>
      <c r="P1052" s="17" t="s">
        <v>4634</v>
      </c>
      <c r="Q1052" s="6" t="s">
        <v>186</v>
      </c>
      <c r="R1052" s="6" t="s">
        <v>77</v>
      </c>
      <c r="T1052" s="22" t="s">
        <v>79</v>
      </c>
      <c r="X1052" s="2">
        <v>230</v>
      </c>
      <c r="Y1052" s="2" t="s">
        <v>94</v>
      </c>
      <c r="Z1052" s="2" t="s">
        <v>84</v>
      </c>
      <c r="AA1052" s="2">
        <v>230</v>
      </c>
      <c r="AB1052" s="2" t="s">
        <v>94</v>
      </c>
      <c r="AC1052" s="2" t="s">
        <v>84</v>
      </c>
      <c r="AD1052" s="2">
        <v>230</v>
      </c>
      <c r="AE1052" s="2" t="s">
        <v>94</v>
      </c>
      <c r="AF1052" s="2" t="s">
        <v>84</v>
      </c>
      <c r="AJ1052" s="392">
        <v>230</v>
      </c>
      <c r="AK1052" s="392" t="s">
        <v>94</v>
      </c>
      <c r="AL1052" s="392" t="s">
        <v>84</v>
      </c>
      <c r="AM1052" s="392">
        <v>230</v>
      </c>
      <c r="AN1052" s="392" t="s">
        <v>94</v>
      </c>
      <c r="AO1052" s="392" t="s">
        <v>84</v>
      </c>
      <c r="AP1052" s="392">
        <v>230</v>
      </c>
      <c r="AQ1052" s="392" t="s">
        <v>94</v>
      </c>
      <c r="AR1052" s="392" t="s">
        <v>84</v>
      </c>
      <c r="AV1052" s="392">
        <v>230</v>
      </c>
      <c r="AW1052" s="392" t="s">
        <v>94</v>
      </c>
      <c r="AX1052" s="392" t="s">
        <v>84</v>
      </c>
      <c r="AY1052" s="392">
        <v>230</v>
      </c>
      <c r="AZ1052" s="392" t="s">
        <v>94</v>
      </c>
      <c r="BA1052" s="392" t="s">
        <v>84</v>
      </c>
      <c r="BB1052" s="392">
        <v>230</v>
      </c>
      <c r="BC1052" s="392" t="s">
        <v>94</v>
      </c>
      <c r="BD1052" s="392" t="s">
        <v>84</v>
      </c>
      <c r="BE1052" s="23" t="str">
        <f t="shared" si="175"/>
        <v>EMF ja</v>
      </c>
      <c r="BF1052" s="23" t="str">
        <f t="shared" si="176"/>
        <v/>
      </c>
      <c r="BG1052" s="23" t="str">
        <f t="shared" si="177"/>
        <v/>
      </c>
      <c r="BH1052" s="23">
        <f t="shared" si="178"/>
        <v>3</v>
      </c>
      <c r="BI1052" s="392" t="s">
        <v>109</v>
      </c>
      <c r="BJ1052" s="392" t="s">
        <v>109</v>
      </c>
      <c r="BK1052" s="392" t="s">
        <v>109</v>
      </c>
      <c r="BL1052" s="392" t="s">
        <v>109</v>
      </c>
      <c r="BM1052" s="392" t="s">
        <v>109</v>
      </c>
      <c r="BN1052" s="392" t="s">
        <v>109</v>
      </c>
      <c r="BO1052" s="392" t="s">
        <v>109</v>
      </c>
      <c r="BP1052" s="3">
        <v>1</v>
      </c>
      <c r="BQ1052" s="392" t="s">
        <v>109</v>
      </c>
      <c r="BR1052" s="392" t="s">
        <v>21932</v>
      </c>
    </row>
    <row r="1053" spans="1:70" ht="16.149999999999999" customHeight="1" x14ac:dyDescent="0.25">
      <c r="A1053" s="16">
        <v>1052</v>
      </c>
      <c r="B1053" s="17" t="s">
        <v>211</v>
      </c>
      <c r="C1053" s="48" t="s">
        <v>4635</v>
      </c>
      <c r="D1053" s="2" t="s">
        <v>145</v>
      </c>
      <c r="E1053" s="48" t="s">
        <v>4636</v>
      </c>
      <c r="F1053" s="67">
        <v>43012</v>
      </c>
      <c r="G1053" s="3">
        <f t="shared" si="168"/>
        <v>10</v>
      </c>
      <c r="H1053" s="3">
        <f t="shared" si="173"/>
        <v>2017</v>
      </c>
      <c r="I1053" s="19">
        <v>0.69791666666666696</v>
      </c>
      <c r="J1053" s="20">
        <f t="shared" si="167"/>
        <v>16</v>
      </c>
      <c r="K1053" s="5" t="str">
        <f t="shared" si="174"/>
        <v>ja</v>
      </c>
      <c r="L1053" s="5" t="s">
        <v>91</v>
      </c>
      <c r="M1053" s="6" t="s">
        <v>74</v>
      </c>
      <c r="N1053" s="5">
        <v>36</v>
      </c>
      <c r="O1053" s="17" t="s">
        <v>75</v>
      </c>
      <c r="P1053" s="17" t="s">
        <v>4637</v>
      </c>
      <c r="Q1053" s="6" t="s">
        <v>186</v>
      </c>
      <c r="T1053" s="22"/>
      <c r="U1053" s="2" t="s">
        <v>115</v>
      </c>
      <c r="V1053" s="2" t="s">
        <v>80</v>
      </c>
      <c r="X1053" s="2">
        <v>82</v>
      </c>
      <c r="Y1053" s="2" t="s">
        <v>81</v>
      </c>
      <c r="Z1053" s="2" t="s">
        <v>84</v>
      </c>
      <c r="AD1053" s="2">
        <v>82</v>
      </c>
      <c r="AE1053" s="2" t="s">
        <v>83</v>
      </c>
      <c r="AF1053" s="2" t="s">
        <v>84</v>
      </c>
      <c r="AJ1053" s="2">
        <v>150</v>
      </c>
      <c r="AK1053" s="2" t="s">
        <v>81</v>
      </c>
      <c r="AL1053" s="2" t="s">
        <v>161</v>
      </c>
      <c r="AM1053" s="2">
        <v>150</v>
      </c>
      <c r="AN1053" s="2" t="s">
        <v>94</v>
      </c>
      <c r="AO1053" s="2" t="s">
        <v>161</v>
      </c>
      <c r="AP1053" s="2">
        <v>150</v>
      </c>
      <c r="AQ1053" s="2" t="s">
        <v>81</v>
      </c>
      <c r="AR1053" s="2" t="s">
        <v>161</v>
      </c>
      <c r="BE1053" s="23" t="str">
        <f t="shared" si="175"/>
        <v>EMF nein</v>
      </c>
      <c r="BF1053" s="23" t="str">
        <f t="shared" si="176"/>
        <v/>
      </c>
      <c r="BG1053" s="23" t="str">
        <f t="shared" si="177"/>
        <v/>
      </c>
      <c r="BH1053" s="23">
        <f t="shared" si="178"/>
        <v>0</v>
      </c>
      <c r="BN1053" s="2" t="s">
        <v>109</v>
      </c>
      <c r="BO1053" s="2" t="s">
        <v>4638</v>
      </c>
      <c r="BP1053" s="3">
        <v>1</v>
      </c>
      <c r="BQ1053" s="2" t="s">
        <v>4639</v>
      </c>
    </row>
    <row r="1054" spans="1:70" ht="16.149999999999999" customHeight="1" x14ac:dyDescent="0.25">
      <c r="A1054" s="16">
        <v>1053</v>
      </c>
      <c r="B1054" s="17" t="s">
        <v>69</v>
      </c>
      <c r="C1054" s="48" t="s">
        <v>4635</v>
      </c>
      <c r="D1054" s="2" t="s">
        <v>145</v>
      </c>
      <c r="E1054" s="48" t="s">
        <v>4640</v>
      </c>
      <c r="F1054" s="67">
        <v>42554</v>
      </c>
      <c r="G1054" s="3">
        <f t="shared" si="168"/>
        <v>7</v>
      </c>
      <c r="H1054" s="3">
        <f t="shared" si="173"/>
        <v>2016</v>
      </c>
      <c r="I1054" s="19">
        <v>0.53125</v>
      </c>
      <c r="J1054" s="20">
        <f t="shared" si="167"/>
        <v>12</v>
      </c>
      <c r="K1054" s="5" t="str">
        <f t="shared" si="174"/>
        <v>ja</v>
      </c>
      <c r="L1054" s="5" t="s">
        <v>91</v>
      </c>
      <c r="M1054" s="6" t="s">
        <v>74</v>
      </c>
      <c r="N1054" s="5">
        <v>37</v>
      </c>
      <c r="O1054" s="17" t="s">
        <v>75</v>
      </c>
      <c r="P1054" s="17" t="s">
        <v>4641</v>
      </c>
      <c r="Q1054" s="6" t="s">
        <v>186</v>
      </c>
      <c r="S1054" s="2" t="s">
        <v>132</v>
      </c>
      <c r="T1054" s="6" t="s">
        <v>202</v>
      </c>
      <c r="X1054" s="2">
        <v>780</v>
      </c>
      <c r="Y1054" s="2" t="s">
        <v>81</v>
      </c>
      <c r="Z1054" s="2" t="s">
        <v>84</v>
      </c>
      <c r="AA1054" s="2">
        <v>780</v>
      </c>
      <c r="AB1054" s="2" t="s">
        <v>81</v>
      </c>
      <c r="AC1054" s="2" t="s">
        <v>84</v>
      </c>
      <c r="AD1054" s="2">
        <v>780</v>
      </c>
      <c r="AE1054" s="2" t="s">
        <v>81</v>
      </c>
      <c r="AF1054" s="2" t="s">
        <v>84</v>
      </c>
      <c r="BE1054" s="23" t="str">
        <f t="shared" si="175"/>
        <v>EMF ja</v>
      </c>
      <c r="BF1054" s="23">
        <f t="shared" si="176"/>
        <v>500</v>
      </c>
      <c r="BG1054" s="23" t="str">
        <f t="shared" si="177"/>
        <v>500+m</v>
      </c>
      <c r="BH1054" s="23">
        <f t="shared" si="178"/>
        <v>1</v>
      </c>
      <c r="BK1054" s="2" t="s">
        <v>162</v>
      </c>
      <c r="BL1054" s="2">
        <v>500</v>
      </c>
      <c r="BO1054" s="2" t="s">
        <v>4642</v>
      </c>
      <c r="BP1054" s="3">
        <v>1</v>
      </c>
      <c r="BQ1054" s="2" t="s">
        <v>4643</v>
      </c>
    </row>
    <row r="1055" spans="1:70" ht="16.149999999999999" customHeight="1" x14ac:dyDescent="0.25">
      <c r="A1055" s="16">
        <v>1054</v>
      </c>
      <c r="B1055" s="17" t="s">
        <v>211</v>
      </c>
      <c r="C1055" s="48" t="s">
        <v>4644</v>
      </c>
      <c r="D1055" s="2" t="s">
        <v>104</v>
      </c>
      <c r="E1055" s="48" t="s">
        <v>4645</v>
      </c>
      <c r="F1055" s="67">
        <v>42531</v>
      </c>
      <c r="G1055" s="3">
        <f t="shared" si="168"/>
        <v>6</v>
      </c>
      <c r="H1055" s="3">
        <f t="shared" si="173"/>
        <v>2016</v>
      </c>
      <c r="I1055" s="19">
        <v>0.62152777777777801</v>
      </c>
      <c r="J1055" s="20">
        <f t="shared" si="167"/>
        <v>14</v>
      </c>
      <c r="K1055" s="5" t="str">
        <f t="shared" si="174"/>
        <v>ja</v>
      </c>
      <c r="L1055" s="21" t="s">
        <v>73</v>
      </c>
      <c r="M1055" s="6" t="s">
        <v>100</v>
      </c>
      <c r="N1055" s="5">
        <v>56</v>
      </c>
      <c r="O1055" s="17" t="s">
        <v>126</v>
      </c>
      <c r="P1055" s="17" t="s">
        <v>4646</v>
      </c>
      <c r="R1055" s="6" t="s">
        <v>77</v>
      </c>
      <c r="T1055" s="22" t="s">
        <v>79</v>
      </c>
      <c r="AA1055" s="2">
        <v>160</v>
      </c>
      <c r="AB1055" s="2" t="s">
        <v>81</v>
      </c>
      <c r="AC1055" s="2" t="s">
        <v>82</v>
      </c>
      <c r="AJ1055" s="2">
        <v>442</v>
      </c>
      <c r="AK1055" s="2" t="s">
        <v>81</v>
      </c>
      <c r="AL1055" s="2" t="s">
        <v>82</v>
      </c>
      <c r="AM1055" s="2">
        <v>442</v>
      </c>
      <c r="AN1055" s="2" t="s">
        <v>81</v>
      </c>
      <c r="AO1055" s="2" t="s">
        <v>82</v>
      </c>
      <c r="AP1055" s="2">
        <v>442</v>
      </c>
      <c r="AQ1055" s="2" t="s">
        <v>81</v>
      </c>
      <c r="AR1055" s="2" t="s">
        <v>82</v>
      </c>
      <c r="BE1055" s="23" t="str">
        <f t="shared" si="175"/>
        <v>EMF nein</v>
      </c>
      <c r="BF1055" s="23" t="str">
        <f t="shared" si="176"/>
        <v/>
      </c>
      <c r="BG1055" s="23" t="str">
        <f t="shared" si="177"/>
        <v/>
      </c>
      <c r="BH1055" s="23">
        <f t="shared" si="178"/>
        <v>0</v>
      </c>
      <c r="BO1055" s="2" t="s">
        <v>4647</v>
      </c>
      <c r="BP1055" s="3">
        <v>1</v>
      </c>
      <c r="BQ1055" s="2" t="s">
        <v>4648</v>
      </c>
    </row>
    <row r="1056" spans="1:70" ht="16.149999999999999" customHeight="1" x14ac:dyDescent="0.25">
      <c r="A1056" s="16">
        <v>1055</v>
      </c>
      <c r="B1056" s="17" t="s">
        <v>211</v>
      </c>
      <c r="C1056" s="48" t="s">
        <v>4644</v>
      </c>
      <c r="D1056" s="2" t="s">
        <v>104</v>
      </c>
      <c r="E1056" s="48" t="s">
        <v>4649</v>
      </c>
      <c r="F1056" s="67">
        <v>42578</v>
      </c>
      <c r="G1056" s="3">
        <f t="shared" si="168"/>
        <v>7</v>
      </c>
      <c r="H1056" s="3">
        <f t="shared" si="173"/>
        <v>2016</v>
      </c>
      <c r="I1056" s="19">
        <v>0.35416666666666702</v>
      </c>
      <c r="J1056" s="20">
        <f t="shared" si="167"/>
        <v>8</v>
      </c>
      <c r="K1056" s="5" t="str">
        <f t="shared" si="174"/>
        <v>ja</v>
      </c>
      <c r="L1056" s="5" t="s">
        <v>91</v>
      </c>
      <c r="M1056" s="6" t="s">
        <v>74</v>
      </c>
      <c r="N1056" s="5">
        <v>40</v>
      </c>
      <c r="O1056" s="17" t="s">
        <v>126</v>
      </c>
      <c r="P1056" s="17" t="s">
        <v>4650</v>
      </c>
      <c r="R1056" s="6" t="s">
        <v>77</v>
      </c>
      <c r="T1056" s="22"/>
      <c r="X1056" s="2">
        <v>455</v>
      </c>
      <c r="Y1056" s="2" t="s">
        <v>94</v>
      </c>
      <c r="Z1056" s="2" t="s">
        <v>84</v>
      </c>
      <c r="AA1056" s="2">
        <v>455</v>
      </c>
      <c r="AB1056" s="2" t="s">
        <v>81</v>
      </c>
      <c r="AC1056" s="2" t="s">
        <v>84</v>
      </c>
      <c r="AJ1056" s="2">
        <v>632</v>
      </c>
      <c r="AK1056" s="2" t="s">
        <v>94</v>
      </c>
      <c r="AL1056" s="2" t="s">
        <v>168</v>
      </c>
      <c r="AM1056" s="2">
        <v>632</v>
      </c>
      <c r="AN1056" s="2" t="s">
        <v>81</v>
      </c>
      <c r="AO1056" s="2" t="s">
        <v>168</v>
      </c>
      <c r="BE1056" s="23" t="str">
        <f t="shared" si="175"/>
        <v>EMF nein</v>
      </c>
      <c r="BF1056" s="23" t="str">
        <f t="shared" si="176"/>
        <v/>
      </c>
      <c r="BG1056" s="23" t="str">
        <f t="shared" si="177"/>
        <v/>
      </c>
      <c r="BH1056" s="23">
        <f t="shared" si="178"/>
        <v>0</v>
      </c>
      <c r="BO1056" s="2" t="s">
        <v>4651</v>
      </c>
      <c r="BP1056" s="3">
        <v>1</v>
      </c>
      <c r="BQ1056" s="2" t="s">
        <v>4652</v>
      </c>
    </row>
    <row r="1057" spans="1:70" ht="16.149999999999999" customHeight="1" x14ac:dyDescent="0.25">
      <c r="A1057" s="69">
        <v>1056</v>
      </c>
      <c r="B1057" s="17" t="s">
        <v>211</v>
      </c>
      <c r="C1057" s="48" t="s">
        <v>4653</v>
      </c>
      <c r="D1057" s="2" t="s">
        <v>158</v>
      </c>
      <c r="E1057" s="48" t="s">
        <v>4654</v>
      </c>
      <c r="F1057" s="67">
        <v>42910</v>
      </c>
      <c r="G1057" s="3">
        <f t="shared" si="168"/>
        <v>6</v>
      </c>
      <c r="H1057" s="3">
        <f t="shared" si="173"/>
        <v>2017</v>
      </c>
      <c r="I1057" s="19">
        <v>0.5625</v>
      </c>
      <c r="J1057" s="20">
        <f t="shared" si="167"/>
        <v>13</v>
      </c>
      <c r="K1057" s="5" t="str">
        <f t="shared" si="174"/>
        <v>ja</v>
      </c>
      <c r="L1057" s="21" t="s">
        <v>73</v>
      </c>
      <c r="M1057" s="6" t="s">
        <v>115</v>
      </c>
      <c r="N1057" s="5">
        <v>36</v>
      </c>
      <c r="O1057" s="17" t="s">
        <v>126</v>
      </c>
      <c r="P1057" s="17" t="s">
        <v>4655</v>
      </c>
      <c r="R1057" s="6" t="s">
        <v>77</v>
      </c>
      <c r="T1057" s="22" t="s">
        <v>202</v>
      </c>
      <c r="U1057" s="2" t="s">
        <v>100</v>
      </c>
      <c r="X1057" s="2">
        <v>603</v>
      </c>
      <c r="Y1057" s="2" t="s">
        <v>81</v>
      </c>
      <c r="Z1057" s="2" t="s">
        <v>82</v>
      </c>
      <c r="AA1057" s="2">
        <v>603</v>
      </c>
      <c r="AB1057" s="2" t="s">
        <v>81</v>
      </c>
      <c r="AC1057" s="2" t="s">
        <v>82</v>
      </c>
      <c r="AD1057" s="2">
        <v>603</v>
      </c>
      <c r="AE1057" s="2" t="s">
        <v>81</v>
      </c>
      <c r="AF1057" s="2" t="s">
        <v>82</v>
      </c>
      <c r="AJ1057" s="2">
        <v>603</v>
      </c>
      <c r="AK1057" s="2" t="s">
        <v>81</v>
      </c>
      <c r="AL1057" s="2" t="s">
        <v>82</v>
      </c>
      <c r="AM1057" s="2">
        <v>603</v>
      </c>
      <c r="AN1057" s="2" t="s">
        <v>81</v>
      </c>
      <c r="AO1057" s="2" t="s">
        <v>82</v>
      </c>
      <c r="AP1057" s="2">
        <v>603</v>
      </c>
      <c r="AQ1057" s="2" t="s">
        <v>81</v>
      </c>
      <c r="AR1057" s="2" t="s">
        <v>82</v>
      </c>
      <c r="BE1057" s="23" t="str">
        <f t="shared" si="175"/>
        <v>EMF ja</v>
      </c>
      <c r="BF1057" s="23">
        <f t="shared" si="176"/>
        <v>560</v>
      </c>
      <c r="BG1057" s="23" t="str">
        <f t="shared" si="177"/>
        <v>500+m</v>
      </c>
      <c r="BH1057" s="23">
        <f t="shared" si="178"/>
        <v>1</v>
      </c>
      <c r="BI1057" s="2" t="s">
        <v>162</v>
      </c>
      <c r="BJ1057" s="2">
        <v>560</v>
      </c>
      <c r="BO1057" s="2" t="s">
        <v>4656</v>
      </c>
      <c r="BP1057" s="3">
        <v>1</v>
      </c>
      <c r="BQ1057" s="2" t="s">
        <v>4657</v>
      </c>
    </row>
    <row r="1058" spans="1:70" ht="16.149999999999999" customHeight="1" x14ac:dyDescent="0.25">
      <c r="A1058" s="16">
        <v>1057</v>
      </c>
      <c r="B1058" s="17" t="s">
        <v>211</v>
      </c>
      <c r="C1058" s="49" t="s">
        <v>2887</v>
      </c>
      <c r="D1058" s="2" t="s">
        <v>145</v>
      </c>
      <c r="E1058" s="48" t="s">
        <v>4658</v>
      </c>
      <c r="F1058" s="67">
        <v>42647</v>
      </c>
      <c r="G1058" s="3">
        <f t="shared" si="168"/>
        <v>10</v>
      </c>
      <c r="H1058" s="3">
        <f t="shared" si="173"/>
        <v>2016</v>
      </c>
      <c r="I1058" s="19">
        <v>0.80208333333333304</v>
      </c>
      <c r="J1058" s="20">
        <f t="shared" ref="J1058:J1121" si="179">IF(I1058&lt;&gt;"",HOUR(I1058),"")</f>
        <v>19</v>
      </c>
      <c r="K1058" s="5" t="str">
        <f t="shared" si="174"/>
        <v>ja</v>
      </c>
      <c r="L1058" s="5" t="s">
        <v>91</v>
      </c>
      <c r="M1058" s="6" t="s">
        <v>115</v>
      </c>
      <c r="N1058" s="5">
        <v>57</v>
      </c>
      <c r="O1058" s="17" t="s">
        <v>75</v>
      </c>
      <c r="P1058" s="17" t="s">
        <v>4659</v>
      </c>
      <c r="R1058" s="6" t="s">
        <v>77</v>
      </c>
      <c r="S1058" s="2" t="s">
        <v>132</v>
      </c>
      <c r="T1058" s="6" t="s">
        <v>108</v>
      </c>
      <c r="X1058" s="2">
        <v>47</v>
      </c>
      <c r="Y1058" s="2" t="s">
        <v>81</v>
      </c>
      <c r="Z1058" s="2" t="s">
        <v>84</v>
      </c>
      <c r="AD1058" s="2">
        <v>47</v>
      </c>
      <c r="AE1058" s="2" t="s">
        <v>81</v>
      </c>
      <c r="AF1058" s="2" t="s">
        <v>84</v>
      </c>
      <c r="BE1058" s="23" t="str">
        <f t="shared" si="175"/>
        <v>EMF nein</v>
      </c>
      <c r="BF1058" s="23" t="str">
        <f t="shared" si="176"/>
        <v/>
      </c>
      <c r="BG1058" s="23" t="str">
        <f t="shared" si="177"/>
        <v/>
      </c>
      <c r="BH1058" s="23">
        <f t="shared" si="178"/>
        <v>0</v>
      </c>
      <c r="BP1058" s="3">
        <v>1</v>
      </c>
      <c r="BQ1058" s="2" t="s">
        <v>4660</v>
      </c>
    </row>
    <row r="1059" spans="1:70" ht="16.149999999999999" customHeight="1" x14ac:dyDescent="0.25">
      <c r="A1059" s="16">
        <v>1058</v>
      </c>
      <c r="B1059" s="17" t="s">
        <v>211</v>
      </c>
      <c r="C1059" s="48" t="s">
        <v>8026</v>
      </c>
      <c r="D1059" s="2" t="s">
        <v>896</v>
      </c>
      <c r="E1059" s="48" t="s">
        <v>4661</v>
      </c>
      <c r="F1059" s="67">
        <v>43127</v>
      </c>
      <c r="G1059" s="3">
        <f t="shared" si="168"/>
        <v>1</v>
      </c>
      <c r="H1059" s="3">
        <f t="shared" si="173"/>
        <v>2018</v>
      </c>
      <c r="I1059" s="19">
        <v>0.42361111111111099</v>
      </c>
      <c r="J1059" s="20">
        <f t="shared" si="179"/>
        <v>10</v>
      </c>
      <c r="K1059" s="5" t="str">
        <f t="shared" si="174"/>
        <v>ja</v>
      </c>
      <c r="L1059" s="21" t="s">
        <v>73</v>
      </c>
      <c r="M1059" s="6" t="s">
        <v>74</v>
      </c>
      <c r="N1059" s="5">
        <v>59</v>
      </c>
      <c r="O1059" s="17" t="s">
        <v>75</v>
      </c>
      <c r="P1059" s="17" t="s">
        <v>4662</v>
      </c>
      <c r="Q1059" s="6" t="s">
        <v>186</v>
      </c>
      <c r="R1059" s="6" t="s">
        <v>77</v>
      </c>
      <c r="T1059" s="22" t="s">
        <v>79</v>
      </c>
      <c r="AD1059" s="2">
        <v>301</v>
      </c>
      <c r="AE1059" s="2" t="s">
        <v>81</v>
      </c>
      <c r="AF1059" s="2" t="s">
        <v>84</v>
      </c>
      <c r="BE1059" s="23" t="str">
        <f t="shared" si="175"/>
        <v>EMF nein</v>
      </c>
      <c r="BF1059" s="23" t="str">
        <f t="shared" si="176"/>
        <v/>
      </c>
      <c r="BG1059" s="23" t="str">
        <f t="shared" si="177"/>
        <v/>
      </c>
      <c r="BH1059" s="23">
        <f t="shared" si="178"/>
        <v>0</v>
      </c>
      <c r="BO1059" s="2" t="s">
        <v>4663</v>
      </c>
      <c r="BP1059" s="3">
        <v>1</v>
      </c>
      <c r="BQ1059" s="2" t="s">
        <v>4664</v>
      </c>
    </row>
    <row r="1060" spans="1:70" ht="16.149999999999999" customHeight="1" x14ac:dyDescent="0.25">
      <c r="A1060" s="16">
        <v>1059</v>
      </c>
      <c r="B1060" s="17" t="s">
        <v>211</v>
      </c>
      <c r="C1060" s="48" t="s">
        <v>4665</v>
      </c>
      <c r="D1060" s="2" t="s">
        <v>206</v>
      </c>
      <c r="E1060" s="48" t="s">
        <v>4666</v>
      </c>
      <c r="F1060" s="67">
        <v>43018</v>
      </c>
      <c r="G1060" s="3">
        <f t="shared" si="168"/>
        <v>10</v>
      </c>
      <c r="H1060" s="3">
        <f t="shared" si="173"/>
        <v>2017</v>
      </c>
      <c r="I1060" s="19">
        <v>0.24652777777777801</v>
      </c>
      <c r="J1060" s="20">
        <f t="shared" si="179"/>
        <v>5</v>
      </c>
      <c r="K1060" s="5" t="str">
        <f t="shared" si="174"/>
        <v>ja</v>
      </c>
      <c r="L1060" s="5" t="s">
        <v>91</v>
      </c>
      <c r="M1060" s="6" t="s">
        <v>74</v>
      </c>
      <c r="N1060" s="5">
        <v>27</v>
      </c>
      <c r="O1060" s="6" t="s">
        <v>101</v>
      </c>
      <c r="P1060" s="17" t="s">
        <v>4667</v>
      </c>
      <c r="R1060" s="6" t="s">
        <v>77</v>
      </c>
      <c r="T1060" s="22" t="s">
        <v>79</v>
      </c>
      <c r="X1060" s="95">
        <v>340</v>
      </c>
      <c r="Y1060" s="95" t="s">
        <v>94</v>
      </c>
      <c r="Z1060" s="2" t="s">
        <v>168</v>
      </c>
      <c r="AD1060" s="2">
        <v>340</v>
      </c>
      <c r="AE1060" s="2" t="s">
        <v>94</v>
      </c>
      <c r="AF1060" s="2" t="s">
        <v>168</v>
      </c>
      <c r="AJ1060" s="95">
        <v>340</v>
      </c>
      <c r="AK1060" s="95" t="s">
        <v>94</v>
      </c>
      <c r="AL1060" s="392" t="s">
        <v>168</v>
      </c>
      <c r="AM1060" s="392"/>
      <c r="AN1060" s="392"/>
      <c r="AO1060" s="392"/>
      <c r="AP1060" s="392">
        <v>340</v>
      </c>
      <c r="AQ1060" s="392" t="s">
        <v>94</v>
      </c>
      <c r="AR1060" s="392" t="s">
        <v>168</v>
      </c>
      <c r="AV1060" s="95">
        <v>40</v>
      </c>
      <c r="AW1060" s="95" t="s">
        <v>94</v>
      </c>
      <c r="AX1060" s="392" t="s">
        <v>84</v>
      </c>
      <c r="AY1060" s="392"/>
      <c r="AZ1060" s="392"/>
      <c r="BA1060" s="392"/>
      <c r="BB1060" s="392">
        <v>340</v>
      </c>
      <c r="BC1060" s="392" t="s">
        <v>94</v>
      </c>
      <c r="BD1060" s="392" t="s">
        <v>168</v>
      </c>
      <c r="BE1060" s="23" t="str">
        <f t="shared" si="175"/>
        <v>EMF nein</v>
      </c>
      <c r="BF1060" s="23" t="str">
        <f t="shared" si="176"/>
        <v/>
      </c>
      <c r="BG1060" s="23" t="str">
        <f t="shared" si="177"/>
        <v/>
      </c>
      <c r="BH1060" s="23">
        <f t="shared" si="178"/>
        <v>0</v>
      </c>
      <c r="BO1060" s="2" t="s">
        <v>21933</v>
      </c>
      <c r="BP1060" s="3">
        <v>1</v>
      </c>
      <c r="BR1060" s="2" t="s">
        <v>4668</v>
      </c>
    </row>
    <row r="1061" spans="1:70" ht="16.149999999999999" customHeight="1" x14ac:dyDescent="0.25">
      <c r="A1061" s="93">
        <v>1060</v>
      </c>
      <c r="B1061" s="17" t="s">
        <v>211</v>
      </c>
      <c r="C1061" s="48" t="s">
        <v>4669</v>
      </c>
      <c r="D1061" s="2" t="s">
        <v>89</v>
      </c>
      <c r="E1061" s="48" t="s">
        <v>4670</v>
      </c>
      <c r="F1061" s="67">
        <v>43130</v>
      </c>
      <c r="G1061" s="3">
        <f t="shared" si="168"/>
        <v>1</v>
      </c>
      <c r="H1061" s="3">
        <f t="shared" si="173"/>
        <v>2018</v>
      </c>
      <c r="I1061" s="19">
        <v>0.295833333333333</v>
      </c>
      <c r="J1061" s="20">
        <f t="shared" si="179"/>
        <v>7</v>
      </c>
      <c r="K1061" s="5" t="str">
        <f t="shared" si="174"/>
        <v>ja</v>
      </c>
      <c r="L1061" s="5" t="s">
        <v>91</v>
      </c>
      <c r="M1061" s="6" t="s">
        <v>115</v>
      </c>
      <c r="N1061" s="5">
        <v>66</v>
      </c>
      <c r="O1061" s="17" t="s">
        <v>75</v>
      </c>
      <c r="P1061" s="17" t="s">
        <v>4671</v>
      </c>
      <c r="R1061" s="6" t="s">
        <v>77</v>
      </c>
      <c r="T1061" s="22" t="s">
        <v>79</v>
      </c>
      <c r="W1061" s="360" t="s">
        <v>21835</v>
      </c>
      <c r="X1061" s="2">
        <v>554</v>
      </c>
      <c r="Y1061" s="2" t="s">
        <v>81</v>
      </c>
      <c r="Z1061" s="2" t="s">
        <v>161</v>
      </c>
      <c r="AA1061" s="2">
        <v>554</v>
      </c>
      <c r="AB1061" s="2" t="s">
        <v>81</v>
      </c>
      <c r="AC1061" s="2" t="s">
        <v>161</v>
      </c>
      <c r="AD1061" s="2">
        <v>554</v>
      </c>
      <c r="AE1061" s="2" t="s">
        <v>81</v>
      </c>
      <c r="AF1061" s="2" t="s">
        <v>161</v>
      </c>
      <c r="BE1061" s="23" t="str">
        <f t="shared" si="175"/>
        <v>EMF nein</v>
      </c>
      <c r="BF1061" s="23" t="str">
        <f t="shared" si="176"/>
        <v/>
      </c>
      <c r="BG1061" s="23" t="str">
        <f t="shared" si="177"/>
        <v/>
      </c>
      <c r="BH1061" s="23">
        <f t="shared" si="178"/>
        <v>0</v>
      </c>
      <c r="BO1061" s="2" t="s">
        <v>21836</v>
      </c>
      <c r="BP1061" s="3">
        <v>1</v>
      </c>
      <c r="BR1061" s="2" t="s">
        <v>4672</v>
      </c>
    </row>
    <row r="1062" spans="1:70" ht="16.149999999999999" customHeight="1" x14ac:dyDescent="0.25">
      <c r="A1062" s="16">
        <v>1061</v>
      </c>
      <c r="B1062" s="17" t="s">
        <v>211</v>
      </c>
      <c r="C1062" s="48" t="s">
        <v>2486</v>
      </c>
      <c r="D1062" s="2" t="s">
        <v>158</v>
      </c>
      <c r="E1062" s="48" t="s">
        <v>4673</v>
      </c>
      <c r="F1062" s="67">
        <v>42929</v>
      </c>
      <c r="G1062" s="3">
        <f t="shared" si="168"/>
        <v>7</v>
      </c>
      <c r="H1062" s="3">
        <f t="shared" si="173"/>
        <v>2017</v>
      </c>
      <c r="I1062" s="19">
        <v>0.21875</v>
      </c>
      <c r="J1062" s="20">
        <f t="shared" si="179"/>
        <v>5</v>
      </c>
      <c r="K1062" s="5" t="str">
        <f t="shared" si="174"/>
        <v>ja</v>
      </c>
      <c r="L1062" s="21" t="s">
        <v>73</v>
      </c>
      <c r="M1062" s="6" t="s">
        <v>208</v>
      </c>
      <c r="N1062" s="5">
        <v>23</v>
      </c>
      <c r="O1062" s="17" t="s">
        <v>75</v>
      </c>
      <c r="P1062" s="17" t="s">
        <v>4674</v>
      </c>
      <c r="R1062" s="6" t="s">
        <v>77</v>
      </c>
      <c r="T1062" s="6" t="s">
        <v>202</v>
      </c>
      <c r="X1062" s="95">
        <v>425</v>
      </c>
      <c r="Y1062" s="95" t="s">
        <v>81</v>
      </c>
      <c r="Z1062" s="2" t="s">
        <v>84</v>
      </c>
      <c r="AD1062" s="2">
        <v>425</v>
      </c>
      <c r="AE1062" s="2" t="s">
        <v>83</v>
      </c>
      <c r="AF1062" s="2" t="s">
        <v>84</v>
      </c>
      <c r="BE1062" s="23" t="str">
        <f t="shared" si="175"/>
        <v>EMF nein</v>
      </c>
      <c r="BF1062" s="23" t="str">
        <f t="shared" si="176"/>
        <v/>
      </c>
      <c r="BG1062" s="23" t="str">
        <f t="shared" si="177"/>
        <v/>
      </c>
      <c r="BH1062" s="23">
        <f t="shared" si="178"/>
        <v>0</v>
      </c>
      <c r="BO1062" s="2" t="s">
        <v>4675</v>
      </c>
      <c r="BP1062" s="3">
        <v>1</v>
      </c>
      <c r="BQ1062" s="2" t="s">
        <v>4676</v>
      </c>
    </row>
    <row r="1063" spans="1:70" ht="16.149999999999999" customHeight="1" x14ac:dyDescent="0.25">
      <c r="A1063" s="16">
        <v>1062</v>
      </c>
      <c r="B1063" s="17" t="s">
        <v>211</v>
      </c>
      <c r="C1063" s="48" t="s">
        <v>3761</v>
      </c>
      <c r="D1063" s="2" t="s">
        <v>113</v>
      </c>
      <c r="E1063" s="48" t="s">
        <v>4677</v>
      </c>
      <c r="F1063" s="67">
        <v>43127</v>
      </c>
      <c r="G1063" s="3">
        <f t="shared" si="168"/>
        <v>1</v>
      </c>
      <c r="H1063" s="3">
        <f t="shared" si="173"/>
        <v>2018</v>
      </c>
      <c r="I1063" s="19">
        <v>0.6875</v>
      </c>
      <c r="J1063" s="20">
        <f t="shared" si="179"/>
        <v>16</v>
      </c>
      <c r="K1063" s="5" t="str">
        <f t="shared" si="174"/>
        <v>ja</v>
      </c>
      <c r="L1063" s="5" t="s">
        <v>91</v>
      </c>
      <c r="M1063" s="6" t="s">
        <v>74</v>
      </c>
      <c r="N1063" s="5">
        <v>64</v>
      </c>
      <c r="O1063" s="2" t="s">
        <v>140</v>
      </c>
      <c r="P1063" s="17" t="s">
        <v>4678</v>
      </c>
      <c r="R1063" s="6" t="s">
        <v>77</v>
      </c>
      <c r="T1063" s="22"/>
      <c r="X1063" s="2">
        <v>597</v>
      </c>
      <c r="Y1063" s="2" t="s">
        <v>83</v>
      </c>
      <c r="Z1063" s="2" t="s">
        <v>82</v>
      </c>
      <c r="AA1063" s="2">
        <v>597</v>
      </c>
      <c r="AB1063" s="2" t="s">
        <v>81</v>
      </c>
      <c r="AC1063" s="2" t="s">
        <v>82</v>
      </c>
      <c r="AD1063" s="2">
        <v>597</v>
      </c>
      <c r="AE1063" s="2" t="s">
        <v>83</v>
      </c>
      <c r="AF1063" s="2" t="s">
        <v>82</v>
      </c>
      <c r="BE1063" s="23" t="str">
        <f t="shared" si="175"/>
        <v>EMF ja</v>
      </c>
      <c r="BF1063" s="23">
        <f t="shared" si="176"/>
        <v>10</v>
      </c>
      <c r="BG1063" s="23" t="str">
        <f t="shared" si="177"/>
        <v>&lt;100m</v>
      </c>
      <c r="BH1063" s="23">
        <f t="shared" si="178"/>
        <v>1</v>
      </c>
      <c r="BI1063" s="2" t="s">
        <v>110</v>
      </c>
      <c r="BJ1063" s="2">
        <v>10</v>
      </c>
      <c r="BO1063" s="2" t="s">
        <v>4679</v>
      </c>
      <c r="BP1063" s="3">
        <v>1</v>
      </c>
      <c r="BQ1063" s="2" t="s">
        <v>4680</v>
      </c>
    </row>
    <row r="1064" spans="1:70" ht="16.149999999999999" customHeight="1" x14ac:dyDescent="0.25">
      <c r="A1064" s="16">
        <v>1063</v>
      </c>
      <c r="B1064" s="17" t="s">
        <v>211</v>
      </c>
      <c r="C1064" s="48" t="s">
        <v>2486</v>
      </c>
      <c r="D1064" s="2" t="s">
        <v>158</v>
      </c>
      <c r="E1064" s="48" t="s">
        <v>4673</v>
      </c>
      <c r="F1064" s="67">
        <v>43127</v>
      </c>
      <c r="G1064" s="3">
        <f t="shared" si="168"/>
        <v>1</v>
      </c>
      <c r="H1064" s="3">
        <f t="shared" si="173"/>
        <v>2018</v>
      </c>
      <c r="I1064" s="19">
        <v>0.72916666666666696</v>
      </c>
      <c r="J1064" s="20">
        <f t="shared" si="179"/>
        <v>17</v>
      </c>
      <c r="K1064" s="5" t="str">
        <f t="shared" si="174"/>
        <v>ja</v>
      </c>
      <c r="L1064" s="21" t="s">
        <v>73</v>
      </c>
      <c r="M1064" s="6" t="s">
        <v>74</v>
      </c>
      <c r="N1064" s="5">
        <v>49</v>
      </c>
      <c r="O1064" s="17" t="s">
        <v>75</v>
      </c>
      <c r="P1064" s="17" t="s">
        <v>4681</v>
      </c>
      <c r="R1064" s="6" t="s">
        <v>77</v>
      </c>
      <c r="T1064" s="22"/>
      <c r="X1064" s="2">
        <v>605</v>
      </c>
      <c r="Y1064" s="2" t="s">
        <v>81</v>
      </c>
      <c r="Z1064" s="2" t="s">
        <v>84</v>
      </c>
      <c r="AD1064" s="2">
        <v>605</v>
      </c>
      <c r="AE1064" s="2" t="s">
        <v>83</v>
      </c>
      <c r="AF1064" s="2" t="s">
        <v>84</v>
      </c>
      <c r="BE1064" s="23" t="str">
        <f t="shared" si="175"/>
        <v>EMF nein</v>
      </c>
      <c r="BF1064" s="23" t="str">
        <f t="shared" si="176"/>
        <v/>
      </c>
      <c r="BG1064" s="23" t="str">
        <f t="shared" si="177"/>
        <v/>
      </c>
      <c r="BH1064" s="23">
        <f t="shared" si="178"/>
        <v>0</v>
      </c>
      <c r="BO1064" s="2" t="s">
        <v>4682</v>
      </c>
      <c r="BP1064" s="3">
        <v>1</v>
      </c>
      <c r="BQ1064" s="2" t="s">
        <v>4683</v>
      </c>
    </row>
    <row r="1065" spans="1:70" ht="16.149999999999999" customHeight="1" x14ac:dyDescent="0.25">
      <c r="A1065" s="17">
        <v>1064</v>
      </c>
      <c r="B1065" s="17" t="s">
        <v>211</v>
      </c>
      <c r="C1065" s="24" t="s">
        <v>3371</v>
      </c>
      <c r="D1065" s="2" t="s">
        <v>264</v>
      </c>
      <c r="E1065" s="24" t="s">
        <v>4684</v>
      </c>
      <c r="F1065" s="67">
        <v>43264</v>
      </c>
      <c r="G1065" s="3">
        <f t="shared" ref="G1065:G1128" si="180">IF(F1065&lt;&gt;"",MONTH(F1065),"")</f>
        <v>6</v>
      </c>
      <c r="H1065" s="3">
        <f t="shared" si="173"/>
        <v>2018</v>
      </c>
      <c r="I1065" s="19">
        <v>0.33333333333333298</v>
      </c>
      <c r="J1065" s="20">
        <f t="shared" si="179"/>
        <v>8</v>
      </c>
      <c r="K1065" s="5" t="str">
        <f t="shared" si="174"/>
        <v>ja</v>
      </c>
      <c r="L1065" s="5" t="s">
        <v>91</v>
      </c>
      <c r="M1065" s="6" t="s">
        <v>100</v>
      </c>
      <c r="N1065" s="5">
        <v>49</v>
      </c>
      <c r="O1065" s="17" t="s">
        <v>126</v>
      </c>
      <c r="P1065" s="17" t="s">
        <v>4685</v>
      </c>
      <c r="R1065" s="6" t="s">
        <v>77</v>
      </c>
      <c r="T1065" s="22" t="s">
        <v>79</v>
      </c>
      <c r="X1065" s="2">
        <v>20</v>
      </c>
      <c r="Y1065" s="2" t="s">
        <v>94</v>
      </c>
      <c r="Z1065" s="2" t="s">
        <v>84</v>
      </c>
      <c r="AA1065" s="2">
        <v>20</v>
      </c>
      <c r="AB1065" s="2" t="s">
        <v>94</v>
      </c>
      <c r="AC1065" s="2" t="s">
        <v>84</v>
      </c>
      <c r="AD1065" s="2">
        <v>20</v>
      </c>
      <c r="AE1065" s="2" t="s">
        <v>94</v>
      </c>
      <c r="AF1065" s="2" t="s">
        <v>84</v>
      </c>
      <c r="BE1065" s="23" t="str">
        <f>IF(COUNTA(#REF!,BK1065,BM1065) &gt; 0,"EMF ja","EMF nein")</f>
        <v>EMF ja</v>
      </c>
      <c r="BF1065" s="23">
        <v>150</v>
      </c>
      <c r="BG1065" s="23" t="s">
        <v>4686</v>
      </c>
      <c r="BH1065" s="23">
        <f>COUNTA(#REF!,BK1065,BM1065)</f>
        <v>1</v>
      </c>
      <c r="BI1065" s="2" t="s">
        <v>162</v>
      </c>
      <c r="BJ1065" s="2">
        <v>150</v>
      </c>
      <c r="BO1065" s="2" t="s">
        <v>109</v>
      </c>
      <c r="BP1065" s="3">
        <v>1</v>
      </c>
      <c r="BQ1065" s="2" t="s">
        <v>4687</v>
      </c>
    </row>
    <row r="1066" spans="1:70" ht="16.149999999999999" customHeight="1" x14ac:dyDescent="0.25">
      <c r="A1066" s="16">
        <v>1065</v>
      </c>
      <c r="B1066" s="17" t="s">
        <v>87</v>
      </c>
      <c r="C1066" s="48" t="s">
        <v>4688</v>
      </c>
      <c r="D1066" s="2" t="s">
        <v>89</v>
      </c>
      <c r="E1066" s="48" t="s">
        <v>4689</v>
      </c>
      <c r="F1066" s="67">
        <v>42075</v>
      </c>
      <c r="G1066" s="3">
        <f t="shared" si="180"/>
        <v>3</v>
      </c>
      <c r="H1066" s="3">
        <f t="shared" si="173"/>
        <v>2015</v>
      </c>
      <c r="I1066" s="19">
        <v>0.68055555555555503</v>
      </c>
      <c r="J1066" s="20">
        <f t="shared" si="179"/>
        <v>16</v>
      </c>
      <c r="K1066" s="5" t="str">
        <f t="shared" si="174"/>
        <v>ja</v>
      </c>
      <c r="L1066" s="5" t="s">
        <v>91</v>
      </c>
      <c r="M1066" s="6" t="s">
        <v>74</v>
      </c>
      <c r="N1066" s="5">
        <v>81</v>
      </c>
      <c r="O1066" s="17" t="s">
        <v>75</v>
      </c>
      <c r="P1066" s="17" t="s">
        <v>4690</v>
      </c>
      <c r="R1066" s="6" t="s">
        <v>77</v>
      </c>
      <c r="T1066" s="22"/>
      <c r="U1066" s="2" t="s">
        <v>208</v>
      </c>
      <c r="V1066" s="2" t="s">
        <v>80</v>
      </c>
      <c r="X1066" s="2">
        <v>890</v>
      </c>
      <c r="Y1066" s="2" t="s">
        <v>81</v>
      </c>
      <c r="Z1066" s="2" t="s">
        <v>82</v>
      </c>
      <c r="AD1066" s="2">
        <v>890</v>
      </c>
      <c r="AE1066" s="2" t="s">
        <v>83</v>
      </c>
      <c r="AF1066" s="2" t="s">
        <v>82</v>
      </c>
      <c r="AJ1066" s="2">
        <v>849</v>
      </c>
      <c r="AK1066" s="2" t="s">
        <v>81</v>
      </c>
      <c r="AL1066" s="2" t="s">
        <v>84</v>
      </c>
      <c r="AP1066" s="2">
        <v>849</v>
      </c>
      <c r="AQ1066" s="2" t="s">
        <v>81</v>
      </c>
      <c r="AR1066" s="2" t="s">
        <v>84</v>
      </c>
      <c r="AV1066" s="2">
        <v>1150</v>
      </c>
      <c r="AW1066" s="2" t="s">
        <v>81</v>
      </c>
      <c r="AX1066" s="2" t="s">
        <v>84</v>
      </c>
      <c r="AY1066" s="2">
        <v>1150</v>
      </c>
      <c r="AZ1066" s="2" t="s">
        <v>81</v>
      </c>
      <c r="BA1066" s="2" t="s">
        <v>84</v>
      </c>
      <c r="BB1066" s="2">
        <v>1150</v>
      </c>
      <c r="BC1066" s="2" t="s">
        <v>81</v>
      </c>
      <c r="BD1066" s="2" t="s">
        <v>84</v>
      </c>
      <c r="BE1066" s="23" t="str">
        <f>IF(COUNTA(BI1065,BK1066,BM1066) &gt; 0,"EMF ja","EMF nein")</f>
        <v>EMF ja</v>
      </c>
      <c r="BF1066" s="23" t="s">
        <v>109</v>
      </c>
      <c r="BG1066" s="23" t="s">
        <v>109</v>
      </c>
      <c r="BH1066" s="23">
        <f>COUNTA(BI1065,BK1066,BM1066)</f>
        <v>1</v>
      </c>
      <c r="BO1066" s="2" t="s">
        <v>4691</v>
      </c>
      <c r="BP1066" s="3">
        <v>1</v>
      </c>
      <c r="BQ1066" s="2" t="s">
        <v>4692</v>
      </c>
    </row>
    <row r="1067" spans="1:70" ht="16.149999999999999" customHeight="1" x14ac:dyDescent="0.25">
      <c r="A1067" s="16">
        <v>1066</v>
      </c>
      <c r="B1067" s="17" t="s">
        <v>87</v>
      </c>
      <c r="C1067" s="48" t="s">
        <v>1610</v>
      </c>
      <c r="D1067" s="2" t="s">
        <v>89</v>
      </c>
      <c r="E1067" s="48" t="s">
        <v>4693</v>
      </c>
      <c r="F1067" s="67">
        <v>42079</v>
      </c>
      <c r="G1067" s="3">
        <f t="shared" si="180"/>
        <v>3</v>
      </c>
      <c r="H1067" s="3">
        <f t="shared" si="173"/>
        <v>2015</v>
      </c>
      <c r="I1067" s="19">
        <v>0.70833333333333304</v>
      </c>
      <c r="J1067" s="20">
        <f t="shared" si="179"/>
        <v>17</v>
      </c>
      <c r="K1067" s="5" t="str">
        <f t="shared" si="174"/>
        <v>ja</v>
      </c>
      <c r="L1067" s="21" t="s">
        <v>73</v>
      </c>
      <c r="M1067" s="6" t="s">
        <v>74</v>
      </c>
      <c r="N1067" s="5">
        <v>82</v>
      </c>
      <c r="O1067" s="17" t="s">
        <v>126</v>
      </c>
      <c r="P1067" s="17" t="s">
        <v>4694</v>
      </c>
      <c r="R1067" s="6" t="s">
        <v>77</v>
      </c>
      <c r="T1067" s="22" t="s">
        <v>79</v>
      </c>
      <c r="X1067" s="2">
        <v>345</v>
      </c>
      <c r="Y1067" s="2" t="s">
        <v>81</v>
      </c>
      <c r="Z1067" s="2" t="s">
        <v>168</v>
      </c>
      <c r="AA1067" s="2">
        <v>345</v>
      </c>
      <c r="AB1067" s="2" t="s">
        <v>81</v>
      </c>
      <c r="AC1067" s="2" t="s">
        <v>168</v>
      </c>
      <c r="AD1067" s="2">
        <v>345</v>
      </c>
      <c r="AE1067" s="2" t="s">
        <v>83</v>
      </c>
      <c r="AF1067" s="2" t="s">
        <v>168</v>
      </c>
      <c r="AJ1067" s="2">
        <v>945</v>
      </c>
      <c r="AK1067" s="2" t="s">
        <v>81</v>
      </c>
      <c r="AL1067" s="2" t="s">
        <v>168</v>
      </c>
      <c r="AM1067" s="2">
        <v>945</v>
      </c>
      <c r="AN1067" s="2" t="s">
        <v>81</v>
      </c>
      <c r="AO1067" s="2" t="s">
        <v>168</v>
      </c>
      <c r="AP1067" s="2">
        <v>945</v>
      </c>
      <c r="AQ1067" s="2" t="s">
        <v>81</v>
      </c>
      <c r="AR1067" s="2" t="s">
        <v>168</v>
      </c>
      <c r="BE1067" s="23" t="str">
        <f t="shared" ref="BE1067:BE1098" si="181">IF(COUNTA(BI1067,BK1067,BM1067) &gt; 0,"EMF ja","EMF nein")</f>
        <v>EMF nein</v>
      </c>
      <c r="BF1067" s="23" t="str">
        <f t="shared" ref="BF1067:BF1098" si="182">IF(SUM(BJ1067,BL1067,BN1067)=0,"",MIN(BJ1067,BL1067,BN1067))</f>
        <v/>
      </c>
      <c r="BG1067" s="23" t="str">
        <f t="shared" ref="BG1067:BG1098" si="183">IF(BF1067="","",IF(BF1067&lt;100,"&lt;100m",IF(AND(BF1067&gt;99, BF1067&lt;500),"100-499m",IF(BF1067&gt;499,"500+m",""))))</f>
        <v/>
      </c>
      <c r="BH1067" s="23">
        <f t="shared" ref="BH1067:BH1098" si="184">COUNTA(BI1067,BK1067,BM1067)</f>
        <v>0</v>
      </c>
      <c r="BO1067" s="2" t="s">
        <v>4695</v>
      </c>
      <c r="BP1067" s="3">
        <v>1</v>
      </c>
      <c r="BQ1067" s="2" t="s">
        <v>4696</v>
      </c>
    </row>
    <row r="1068" spans="1:70" ht="16.149999999999999" customHeight="1" x14ac:dyDescent="0.25">
      <c r="A1068" s="16">
        <v>1067</v>
      </c>
      <c r="B1068" s="17" t="s">
        <v>211</v>
      </c>
      <c r="C1068" s="48" t="s">
        <v>4557</v>
      </c>
      <c r="D1068" s="2" t="s">
        <v>89</v>
      </c>
      <c r="E1068" s="48" t="s">
        <v>4697</v>
      </c>
      <c r="F1068" s="67">
        <v>41372</v>
      </c>
      <c r="G1068" s="3">
        <f t="shared" si="180"/>
        <v>4</v>
      </c>
      <c r="H1068" s="3">
        <f t="shared" si="173"/>
        <v>2013</v>
      </c>
      <c r="I1068" s="19">
        <v>0.72916666666666696</v>
      </c>
      <c r="J1068" s="20">
        <f t="shared" si="179"/>
        <v>17</v>
      </c>
      <c r="K1068" s="5" t="str">
        <f t="shared" si="174"/>
        <v>ja</v>
      </c>
      <c r="L1068" s="5" t="s">
        <v>91</v>
      </c>
      <c r="M1068" s="6" t="s">
        <v>115</v>
      </c>
      <c r="N1068" s="5">
        <v>50</v>
      </c>
      <c r="O1068" s="17" t="s">
        <v>75</v>
      </c>
      <c r="P1068" s="17" t="s">
        <v>22280</v>
      </c>
      <c r="R1068" s="6" t="s">
        <v>77</v>
      </c>
      <c r="T1068" s="6" t="s">
        <v>108</v>
      </c>
      <c r="U1068" s="2" t="s">
        <v>74</v>
      </c>
      <c r="X1068" s="2">
        <v>765</v>
      </c>
      <c r="Y1068" s="2" t="s">
        <v>83</v>
      </c>
      <c r="Z1068" s="2" t="s">
        <v>84</v>
      </c>
      <c r="AD1068" s="2">
        <v>765</v>
      </c>
      <c r="AE1068" s="2" t="s">
        <v>83</v>
      </c>
      <c r="AF1068" s="2" t="s">
        <v>84</v>
      </c>
      <c r="AJ1068" s="2">
        <v>765</v>
      </c>
      <c r="AK1068" s="2" t="s">
        <v>81</v>
      </c>
      <c r="AL1068" s="2" t="s">
        <v>84</v>
      </c>
      <c r="AM1068" s="2">
        <v>765</v>
      </c>
      <c r="AN1068" s="2" t="s">
        <v>81</v>
      </c>
      <c r="AO1068" s="2" t="s">
        <v>84</v>
      </c>
      <c r="AP1068" s="2">
        <v>765</v>
      </c>
      <c r="AQ1068" s="2" t="s">
        <v>81</v>
      </c>
      <c r="AR1068" s="2" t="s">
        <v>84</v>
      </c>
      <c r="BE1068" s="23" t="str">
        <f t="shared" si="181"/>
        <v>EMF nein</v>
      </c>
      <c r="BF1068" s="23" t="str">
        <f t="shared" si="182"/>
        <v/>
      </c>
      <c r="BG1068" s="23" t="str">
        <f t="shared" si="183"/>
        <v/>
      </c>
      <c r="BH1068" s="23">
        <f t="shared" si="184"/>
        <v>0</v>
      </c>
      <c r="BO1068" s="2" t="s">
        <v>4698</v>
      </c>
      <c r="BP1068" s="3">
        <v>1</v>
      </c>
      <c r="BQ1068" s="2" t="s">
        <v>4699</v>
      </c>
    </row>
    <row r="1069" spans="1:70" ht="16.149999999999999" customHeight="1" x14ac:dyDescent="0.25">
      <c r="A1069" s="16">
        <v>1068</v>
      </c>
      <c r="B1069" s="17" t="s">
        <v>87</v>
      </c>
      <c r="C1069" s="48" t="s">
        <v>2850</v>
      </c>
      <c r="D1069" s="2" t="s">
        <v>651</v>
      </c>
      <c r="E1069" s="48" t="s">
        <v>4700</v>
      </c>
      <c r="F1069" s="67">
        <v>42080</v>
      </c>
      <c r="G1069" s="3">
        <f t="shared" si="180"/>
        <v>3</v>
      </c>
      <c r="H1069" s="3">
        <f t="shared" si="173"/>
        <v>2015</v>
      </c>
      <c r="I1069" s="19">
        <v>0.58333333333333304</v>
      </c>
      <c r="J1069" s="20">
        <f t="shared" si="179"/>
        <v>14</v>
      </c>
      <c r="K1069" s="5" t="str">
        <f t="shared" si="174"/>
        <v>ja</v>
      </c>
      <c r="L1069" s="5" t="s">
        <v>91</v>
      </c>
      <c r="M1069" s="6" t="s">
        <v>74</v>
      </c>
      <c r="N1069" s="5">
        <v>94</v>
      </c>
      <c r="O1069" s="2" t="s">
        <v>140</v>
      </c>
      <c r="P1069" s="17" t="s">
        <v>4701</v>
      </c>
      <c r="R1069" s="6" t="s">
        <v>77</v>
      </c>
      <c r="T1069" s="22"/>
      <c r="X1069" s="2">
        <v>225</v>
      </c>
      <c r="Y1069" s="2" t="s">
        <v>81</v>
      </c>
      <c r="Z1069" s="2" t="s">
        <v>82</v>
      </c>
      <c r="AA1069" s="2">
        <v>225</v>
      </c>
      <c r="AB1069" s="2" t="s">
        <v>81</v>
      </c>
      <c r="AC1069" s="2" t="s">
        <v>82</v>
      </c>
      <c r="AJ1069" s="2">
        <v>659</v>
      </c>
      <c r="AK1069" s="2" t="s">
        <v>83</v>
      </c>
      <c r="AL1069" s="2" t="s">
        <v>82</v>
      </c>
      <c r="AM1069" s="2">
        <v>220</v>
      </c>
      <c r="AN1069" s="2" t="s">
        <v>81</v>
      </c>
      <c r="AO1069" s="2" t="s">
        <v>82</v>
      </c>
      <c r="AP1069" s="2">
        <v>659</v>
      </c>
      <c r="AQ1069" s="2" t="s">
        <v>83</v>
      </c>
      <c r="AR1069" s="2" t="s">
        <v>82</v>
      </c>
      <c r="BE1069" s="23" t="str">
        <f t="shared" si="181"/>
        <v>EMF nein</v>
      </c>
      <c r="BF1069" s="23" t="str">
        <f t="shared" si="182"/>
        <v/>
      </c>
      <c r="BG1069" s="23" t="str">
        <f t="shared" si="183"/>
        <v/>
      </c>
      <c r="BH1069" s="23">
        <f t="shared" si="184"/>
        <v>0</v>
      </c>
      <c r="BP1069" s="3">
        <v>1</v>
      </c>
      <c r="BQ1069" s="2" t="s">
        <v>4702</v>
      </c>
    </row>
    <row r="1070" spans="1:70" ht="16.149999999999999" customHeight="1" x14ac:dyDescent="0.25">
      <c r="A1070" s="16">
        <v>1069</v>
      </c>
      <c r="B1070" s="17" t="s">
        <v>87</v>
      </c>
      <c r="C1070" s="48" t="s">
        <v>4450</v>
      </c>
      <c r="D1070" s="2" t="s">
        <v>264</v>
      </c>
      <c r="E1070" s="48" t="s">
        <v>4703</v>
      </c>
      <c r="F1070" s="67">
        <v>42081</v>
      </c>
      <c r="G1070" s="3">
        <f t="shared" si="180"/>
        <v>3</v>
      </c>
      <c r="H1070" s="3">
        <f t="shared" si="173"/>
        <v>2015</v>
      </c>
      <c r="I1070" s="19">
        <v>0.41944444444444401</v>
      </c>
      <c r="J1070" s="20">
        <f t="shared" si="179"/>
        <v>10</v>
      </c>
      <c r="K1070" s="5" t="str">
        <f t="shared" si="174"/>
        <v>ja</v>
      </c>
      <c r="L1070" s="5" t="s">
        <v>91</v>
      </c>
      <c r="M1070" s="6" t="s">
        <v>74</v>
      </c>
      <c r="N1070" s="5">
        <v>75</v>
      </c>
      <c r="O1070" s="2" t="s">
        <v>140</v>
      </c>
      <c r="P1070" s="17" t="s">
        <v>848</v>
      </c>
      <c r="R1070" s="6" t="s">
        <v>77</v>
      </c>
      <c r="T1070" s="22" t="s">
        <v>79</v>
      </c>
      <c r="U1070" s="2" t="s">
        <v>139</v>
      </c>
      <c r="X1070" s="2">
        <v>324</v>
      </c>
      <c r="Y1070" s="2" t="s">
        <v>83</v>
      </c>
      <c r="Z1070" s="2" t="s">
        <v>161</v>
      </c>
      <c r="AA1070" s="2">
        <v>324</v>
      </c>
      <c r="AB1070" s="2" t="s">
        <v>81</v>
      </c>
      <c r="AC1070" s="2" t="s">
        <v>161</v>
      </c>
      <c r="AD1070" s="2">
        <v>324</v>
      </c>
      <c r="AE1070" s="2" t="s">
        <v>83</v>
      </c>
      <c r="AF1070" s="2" t="s">
        <v>161</v>
      </c>
      <c r="AJ1070" s="2">
        <v>1500</v>
      </c>
      <c r="AK1070" s="2" t="s">
        <v>83</v>
      </c>
      <c r="AL1070" s="2" t="s">
        <v>84</v>
      </c>
      <c r="AM1070" s="2">
        <v>1500</v>
      </c>
      <c r="AN1070" s="2" t="s">
        <v>81</v>
      </c>
      <c r="AO1070" s="2" t="s">
        <v>84</v>
      </c>
      <c r="AP1070" s="2">
        <v>1500</v>
      </c>
      <c r="AQ1070" s="2" t="s">
        <v>81</v>
      </c>
      <c r="AR1070" s="2" t="s">
        <v>84</v>
      </c>
      <c r="BE1070" s="23" t="str">
        <f t="shared" si="181"/>
        <v>EMF nein</v>
      </c>
      <c r="BF1070" s="23" t="str">
        <f t="shared" si="182"/>
        <v/>
      </c>
      <c r="BG1070" s="23" t="str">
        <f t="shared" si="183"/>
        <v/>
      </c>
      <c r="BH1070" s="23">
        <f t="shared" si="184"/>
        <v>0</v>
      </c>
      <c r="BP1070" s="3">
        <v>1</v>
      </c>
      <c r="BQ1070" s="2" t="s">
        <v>4704</v>
      </c>
    </row>
    <row r="1071" spans="1:70" ht="16.149999999999999" customHeight="1" x14ac:dyDescent="0.25">
      <c r="A1071" s="16">
        <v>1070</v>
      </c>
      <c r="B1071" s="17" t="s">
        <v>87</v>
      </c>
      <c r="C1071" s="48" t="s">
        <v>2643</v>
      </c>
      <c r="D1071" s="2" t="s">
        <v>89</v>
      </c>
      <c r="E1071" s="48" t="s">
        <v>872</v>
      </c>
      <c r="F1071" s="67">
        <v>42082</v>
      </c>
      <c r="G1071" s="3">
        <f t="shared" si="180"/>
        <v>3</v>
      </c>
      <c r="H1071" s="3">
        <f t="shared" si="173"/>
        <v>2015</v>
      </c>
      <c r="I1071" s="19">
        <v>0.5</v>
      </c>
      <c r="J1071" s="20">
        <f t="shared" si="179"/>
        <v>12</v>
      </c>
      <c r="K1071" s="5" t="str">
        <f t="shared" si="174"/>
        <v>ja</v>
      </c>
      <c r="L1071" s="5" t="s">
        <v>91</v>
      </c>
      <c r="M1071" s="6" t="s">
        <v>74</v>
      </c>
      <c r="N1071" s="5">
        <v>74</v>
      </c>
      <c r="O1071" s="17" t="s">
        <v>75</v>
      </c>
      <c r="P1071" s="17" t="s">
        <v>4705</v>
      </c>
      <c r="R1071" s="6" t="s">
        <v>77</v>
      </c>
      <c r="T1071" s="22" t="s">
        <v>79</v>
      </c>
      <c r="U1071" s="2" t="s">
        <v>139</v>
      </c>
      <c r="X1071" s="2">
        <v>97</v>
      </c>
      <c r="Y1071" s="2" t="s">
        <v>83</v>
      </c>
      <c r="Z1071" s="2" t="s">
        <v>84</v>
      </c>
      <c r="AA1071" s="2">
        <v>97</v>
      </c>
      <c r="AB1071" s="2" t="s">
        <v>81</v>
      </c>
      <c r="AC1071" s="2" t="s">
        <v>84</v>
      </c>
      <c r="AD1071" s="2">
        <v>97</v>
      </c>
      <c r="AE1071" s="2" t="s">
        <v>81</v>
      </c>
      <c r="AF1071" s="2" t="s">
        <v>84</v>
      </c>
      <c r="AJ1071" s="2">
        <v>153</v>
      </c>
      <c r="AK1071" s="2" t="s">
        <v>81</v>
      </c>
      <c r="AL1071" s="2" t="s">
        <v>82</v>
      </c>
      <c r="AP1071" s="2">
        <v>153</v>
      </c>
      <c r="AQ1071" s="2" t="s">
        <v>94</v>
      </c>
      <c r="AR1071" s="2" t="s">
        <v>82</v>
      </c>
      <c r="BE1071" s="23" t="str">
        <f t="shared" si="181"/>
        <v>EMF nein</v>
      </c>
      <c r="BF1071" s="23" t="str">
        <f t="shared" si="182"/>
        <v/>
      </c>
      <c r="BG1071" s="23" t="str">
        <f t="shared" si="183"/>
        <v/>
      </c>
      <c r="BH1071" s="23">
        <f t="shared" si="184"/>
        <v>0</v>
      </c>
      <c r="BO1071" s="2" t="s">
        <v>4706</v>
      </c>
      <c r="BP1071" s="3">
        <v>1</v>
      </c>
      <c r="BQ1071" s="2" t="s">
        <v>4707</v>
      </c>
    </row>
    <row r="1072" spans="1:70" ht="16.149999999999999" customHeight="1" x14ac:dyDescent="0.25">
      <c r="A1072" s="16">
        <v>1071</v>
      </c>
      <c r="B1072" s="17" t="s">
        <v>135</v>
      </c>
      <c r="C1072" s="48" t="s">
        <v>798</v>
      </c>
      <c r="D1072" s="2" t="s">
        <v>89</v>
      </c>
      <c r="E1072" s="48" t="s">
        <v>4708</v>
      </c>
      <c r="F1072" s="67">
        <v>41829</v>
      </c>
      <c r="G1072" s="3">
        <f t="shared" si="180"/>
        <v>7</v>
      </c>
      <c r="H1072" s="3">
        <f t="shared" si="173"/>
        <v>2014</v>
      </c>
      <c r="I1072" s="19">
        <v>0.41319444444444398</v>
      </c>
      <c r="J1072" s="20">
        <f t="shared" si="179"/>
        <v>9</v>
      </c>
      <c r="K1072" s="5" t="str">
        <f t="shared" si="174"/>
        <v>ja</v>
      </c>
      <c r="L1072" s="5" t="s">
        <v>91</v>
      </c>
      <c r="M1072" s="6" t="s">
        <v>139</v>
      </c>
      <c r="N1072" s="5">
        <v>42</v>
      </c>
      <c r="O1072" s="17" t="s">
        <v>75</v>
      </c>
      <c r="P1072" s="17" t="s">
        <v>4709</v>
      </c>
      <c r="R1072" s="6" t="s">
        <v>77</v>
      </c>
      <c r="T1072" s="22"/>
      <c r="U1072" s="2" t="s">
        <v>354</v>
      </c>
      <c r="X1072" s="2">
        <v>53</v>
      </c>
      <c r="Y1072" s="2" t="s">
        <v>83</v>
      </c>
      <c r="Z1072" s="2" t="s">
        <v>82</v>
      </c>
      <c r="AA1072" s="2">
        <v>53</v>
      </c>
      <c r="AB1072" s="2" t="s">
        <v>81</v>
      </c>
      <c r="AC1072" s="2" t="s">
        <v>82</v>
      </c>
      <c r="AD1072" s="2">
        <v>53</v>
      </c>
      <c r="AE1072" s="2" t="s">
        <v>81</v>
      </c>
      <c r="AF1072" s="2" t="s">
        <v>82</v>
      </c>
      <c r="AJ1072" s="2">
        <v>158</v>
      </c>
      <c r="AK1072" s="2" t="s">
        <v>83</v>
      </c>
      <c r="AL1072" s="2" t="s">
        <v>168</v>
      </c>
      <c r="AM1072" s="2">
        <v>158</v>
      </c>
      <c r="AN1072" s="2" t="s">
        <v>81</v>
      </c>
      <c r="AO1072" s="2" t="s">
        <v>168</v>
      </c>
      <c r="AP1072" s="2">
        <v>158</v>
      </c>
      <c r="AQ1072" s="2" t="s">
        <v>83</v>
      </c>
      <c r="AR1072" s="2" t="s">
        <v>168</v>
      </c>
      <c r="BE1072" s="23" t="str">
        <f t="shared" si="181"/>
        <v>EMF ja</v>
      </c>
      <c r="BF1072" s="23">
        <f t="shared" si="182"/>
        <v>200</v>
      </c>
      <c r="BG1072" s="23" t="str">
        <f t="shared" si="183"/>
        <v>100-499m</v>
      </c>
      <c r="BH1072" s="23">
        <f t="shared" si="184"/>
        <v>1</v>
      </c>
      <c r="BI1072" s="2" t="s">
        <v>162</v>
      </c>
      <c r="BJ1072" s="2">
        <v>200</v>
      </c>
      <c r="BO1072" s="2" t="s">
        <v>4710</v>
      </c>
      <c r="BP1072" s="3">
        <v>1</v>
      </c>
      <c r="BQ1072" s="2" t="s">
        <v>4711</v>
      </c>
    </row>
    <row r="1073" spans="1:69" ht="16.149999999999999" customHeight="1" x14ac:dyDescent="0.25">
      <c r="A1073" s="16">
        <v>1072</v>
      </c>
      <c r="B1073" s="17" t="s">
        <v>135</v>
      </c>
      <c r="C1073" s="48" t="s">
        <v>428</v>
      </c>
      <c r="D1073" s="2" t="s">
        <v>264</v>
      </c>
      <c r="E1073" s="48" t="s">
        <v>3712</v>
      </c>
      <c r="F1073" s="67">
        <v>43129</v>
      </c>
      <c r="G1073" s="3">
        <f t="shared" si="180"/>
        <v>1</v>
      </c>
      <c r="H1073" s="3">
        <f t="shared" si="173"/>
        <v>2018</v>
      </c>
      <c r="I1073" s="19">
        <v>0.64583333333333304</v>
      </c>
      <c r="J1073" s="20">
        <f t="shared" si="179"/>
        <v>15</v>
      </c>
      <c r="K1073" s="5" t="str">
        <f t="shared" si="174"/>
        <v>ja</v>
      </c>
      <c r="L1073" s="5" t="s">
        <v>91</v>
      </c>
      <c r="M1073" s="6" t="s">
        <v>139</v>
      </c>
      <c r="N1073" s="5">
        <v>36</v>
      </c>
      <c r="O1073" s="17" t="s">
        <v>75</v>
      </c>
      <c r="P1073" s="17" t="s">
        <v>4712</v>
      </c>
      <c r="R1073" s="6" t="s">
        <v>77</v>
      </c>
      <c r="T1073" s="22"/>
      <c r="BE1073" s="23" t="str">
        <f t="shared" si="181"/>
        <v>EMF nein</v>
      </c>
      <c r="BF1073" s="23" t="str">
        <f t="shared" si="182"/>
        <v/>
      </c>
      <c r="BG1073" s="23" t="str">
        <f t="shared" si="183"/>
        <v/>
      </c>
      <c r="BH1073" s="23">
        <f t="shared" si="184"/>
        <v>0</v>
      </c>
      <c r="BO1073" s="2" t="s">
        <v>4713</v>
      </c>
      <c r="BP1073" s="3">
        <v>1</v>
      </c>
      <c r="BQ1073" s="2" t="s">
        <v>4714</v>
      </c>
    </row>
    <row r="1074" spans="1:69" ht="16.149999999999999" customHeight="1" x14ac:dyDescent="0.25">
      <c r="A1074" s="16">
        <v>1073</v>
      </c>
      <c r="B1074" s="17" t="s">
        <v>135</v>
      </c>
      <c r="C1074" s="48" t="s">
        <v>2373</v>
      </c>
      <c r="D1074" s="2" t="s">
        <v>145</v>
      </c>
      <c r="E1074" s="48"/>
      <c r="F1074" s="67">
        <v>43130</v>
      </c>
      <c r="G1074" s="3">
        <f t="shared" si="180"/>
        <v>1</v>
      </c>
      <c r="H1074" s="3">
        <f t="shared" si="173"/>
        <v>2018</v>
      </c>
      <c r="I1074" s="19">
        <v>0.31944444444444398</v>
      </c>
      <c r="J1074" s="20">
        <f t="shared" si="179"/>
        <v>7</v>
      </c>
      <c r="K1074" s="5" t="str">
        <f t="shared" si="174"/>
        <v>ja</v>
      </c>
      <c r="L1074" s="5" t="s">
        <v>91</v>
      </c>
      <c r="M1074" s="6" t="s">
        <v>139</v>
      </c>
      <c r="N1074" s="5">
        <v>59</v>
      </c>
      <c r="O1074" s="17" t="s">
        <v>75</v>
      </c>
      <c r="P1074" s="17" t="s">
        <v>4715</v>
      </c>
      <c r="R1074" s="6" t="s">
        <v>77</v>
      </c>
      <c r="T1074" s="22"/>
      <c r="BE1074" s="23" t="str">
        <f t="shared" si="181"/>
        <v>EMF nein</v>
      </c>
      <c r="BF1074" s="23" t="str">
        <f t="shared" si="182"/>
        <v/>
      </c>
      <c r="BG1074" s="23" t="str">
        <f t="shared" si="183"/>
        <v/>
      </c>
      <c r="BH1074" s="23">
        <f t="shared" si="184"/>
        <v>0</v>
      </c>
      <c r="BO1074" s="2" t="s">
        <v>4716</v>
      </c>
      <c r="BP1074" s="3">
        <v>1</v>
      </c>
      <c r="BQ1074" s="2" t="s">
        <v>4717</v>
      </c>
    </row>
    <row r="1075" spans="1:69" ht="16.149999999999999" customHeight="1" x14ac:dyDescent="0.25">
      <c r="A1075" s="16">
        <v>1074</v>
      </c>
      <c r="B1075" s="17" t="s">
        <v>211</v>
      </c>
      <c r="C1075" s="48" t="s">
        <v>4718</v>
      </c>
      <c r="D1075" s="2" t="s">
        <v>206</v>
      </c>
      <c r="E1075" s="48" t="s">
        <v>4719</v>
      </c>
      <c r="F1075" s="67">
        <v>42621</v>
      </c>
      <c r="G1075" s="3">
        <f t="shared" si="180"/>
        <v>9</v>
      </c>
      <c r="H1075" s="3">
        <f t="shared" si="173"/>
        <v>2016</v>
      </c>
      <c r="I1075" s="19">
        <v>0.32986111111111099</v>
      </c>
      <c r="J1075" s="20">
        <f t="shared" si="179"/>
        <v>7</v>
      </c>
      <c r="K1075" s="5" t="str">
        <f t="shared" si="174"/>
        <v>ja</v>
      </c>
      <c r="L1075" s="5" t="s">
        <v>91</v>
      </c>
      <c r="M1075" s="6" t="s">
        <v>100</v>
      </c>
      <c r="N1075" s="5">
        <v>31</v>
      </c>
      <c r="O1075" s="17" t="s">
        <v>75</v>
      </c>
      <c r="P1075" s="17" t="s">
        <v>4720</v>
      </c>
      <c r="T1075" s="22"/>
      <c r="U1075" s="2" t="s">
        <v>139</v>
      </c>
      <c r="X1075" s="2">
        <v>1400</v>
      </c>
      <c r="Y1075" s="2" t="s">
        <v>81</v>
      </c>
      <c r="Z1075" s="2" t="s">
        <v>84</v>
      </c>
      <c r="AA1075" s="2">
        <v>1400</v>
      </c>
      <c r="AB1075" s="2" t="s">
        <v>81</v>
      </c>
      <c r="AC1075" s="2" t="s">
        <v>84</v>
      </c>
      <c r="AD1075" s="2">
        <v>1405</v>
      </c>
      <c r="AE1075" s="2" t="s">
        <v>81</v>
      </c>
      <c r="AF1075" s="2" t="s">
        <v>84</v>
      </c>
      <c r="AJ1075" s="2">
        <v>1405</v>
      </c>
      <c r="AL1075" s="2" t="s">
        <v>84</v>
      </c>
      <c r="AP1075" s="2">
        <v>1405</v>
      </c>
      <c r="AQ1075" s="2" t="s">
        <v>81</v>
      </c>
      <c r="AR1075" s="2" t="s">
        <v>84</v>
      </c>
      <c r="AV1075" s="2">
        <v>1900</v>
      </c>
      <c r="AW1075" s="2" t="s">
        <v>83</v>
      </c>
      <c r="AX1075" s="2" t="s">
        <v>168</v>
      </c>
      <c r="AY1075" s="2">
        <v>1900</v>
      </c>
      <c r="AZ1075" s="2" t="s">
        <v>81</v>
      </c>
      <c r="BA1075" s="2" t="s">
        <v>168</v>
      </c>
      <c r="BB1075" s="2">
        <v>1900</v>
      </c>
      <c r="BC1075" s="2" t="s">
        <v>83</v>
      </c>
      <c r="BD1075" s="2" t="s">
        <v>168</v>
      </c>
      <c r="BE1075" s="23" t="str">
        <f t="shared" si="181"/>
        <v>EMF ja</v>
      </c>
      <c r="BF1075" s="23">
        <f t="shared" si="182"/>
        <v>1600</v>
      </c>
      <c r="BG1075" s="23" t="str">
        <f t="shared" si="183"/>
        <v>500+m</v>
      </c>
      <c r="BH1075" s="23">
        <f t="shared" si="184"/>
        <v>3</v>
      </c>
      <c r="BI1075" s="2" t="s">
        <v>162</v>
      </c>
      <c r="BJ1075" s="2">
        <v>2200</v>
      </c>
      <c r="BK1075" s="2" t="s">
        <v>162</v>
      </c>
      <c r="BM1075" s="2" t="s">
        <v>162</v>
      </c>
      <c r="BN1075" s="2">
        <v>1600</v>
      </c>
      <c r="BO1075" s="2" t="s">
        <v>4721</v>
      </c>
      <c r="BP1075" s="3">
        <v>1</v>
      </c>
      <c r="BQ1075" s="2" t="s">
        <v>4722</v>
      </c>
    </row>
    <row r="1076" spans="1:69" ht="16.149999999999999" customHeight="1" x14ac:dyDescent="0.25">
      <c r="A1076" s="16">
        <v>1075</v>
      </c>
      <c r="B1076" s="17" t="s">
        <v>211</v>
      </c>
      <c r="C1076" s="48" t="s">
        <v>1282</v>
      </c>
      <c r="D1076" s="2" t="s">
        <v>206</v>
      </c>
      <c r="E1076" s="48" t="s">
        <v>4723</v>
      </c>
      <c r="F1076" s="67">
        <v>42208</v>
      </c>
      <c r="G1076" s="3">
        <f t="shared" si="180"/>
        <v>7</v>
      </c>
      <c r="H1076" s="3">
        <f t="shared" si="173"/>
        <v>2015</v>
      </c>
      <c r="I1076" s="19">
        <v>0.114583333333333</v>
      </c>
      <c r="J1076" s="20">
        <f t="shared" si="179"/>
        <v>2</v>
      </c>
      <c r="K1076" s="5" t="str">
        <f t="shared" si="174"/>
        <v>ja</v>
      </c>
      <c r="L1076" s="5" t="s">
        <v>91</v>
      </c>
      <c r="M1076" s="6" t="s">
        <v>74</v>
      </c>
      <c r="O1076" s="17" t="s">
        <v>75</v>
      </c>
      <c r="P1076" s="17" t="s">
        <v>4724</v>
      </c>
      <c r="T1076" s="22"/>
      <c r="U1076" s="2" t="s">
        <v>100</v>
      </c>
      <c r="V1076" s="2" t="s">
        <v>202</v>
      </c>
      <c r="X1076" s="2">
        <v>500</v>
      </c>
      <c r="Y1076" s="2" t="s">
        <v>81</v>
      </c>
      <c r="Z1076" s="2" t="s">
        <v>168</v>
      </c>
      <c r="AA1076" s="2">
        <v>500</v>
      </c>
      <c r="AB1076" s="2" t="s">
        <v>81</v>
      </c>
      <c r="AC1076" s="2" t="s">
        <v>168</v>
      </c>
      <c r="AD1076" s="2">
        <v>500</v>
      </c>
      <c r="AE1076" s="2" t="s">
        <v>83</v>
      </c>
      <c r="AF1076" s="2" t="s">
        <v>168</v>
      </c>
      <c r="AJ1076" s="2">
        <v>1050</v>
      </c>
      <c r="AK1076" s="2" t="s">
        <v>83</v>
      </c>
      <c r="AL1076" s="2" t="s">
        <v>168</v>
      </c>
      <c r="AM1076" s="2">
        <v>1050</v>
      </c>
      <c r="AN1076" s="2" t="s">
        <v>81</v>
      </c>
      <c r="AO1076" s="2" t="s">
        <v>168</v>
      </c>
      <c r="AP1076" s="2">
        <v>1050</v>
      </c>
      <c r="AQ1076" s="2" t="s">
        <v>83</v>
      </c>
      <c r="AR1076" s="2" t="s">
        <v>168</v>
      </c>
      <c r="BE1076" s="23" t="str">
        <f t="shared" si="181"/>
        <v>EMF nein</v>
      </c>
      <c r="BF1076" s="23" t="str">
        <f t="shared" si="182"/>
        <v/>
      </c>
      <c r="BG1076" s="23" t="str">
        <f t="shared" si="183"/>
        <v/>
      </c>
      <c r="BH1076" s="23">
        <f t="shared" si="184"/>
        <v>0</v>
      </c>
      <c r="BO1076" s="2" t="s">
        <v>4725</v>
      </c>
      <c r="BP1076" s="3">
        <v>1</v>
      </c>
      <c r="BQ1076" s="2" t="s">
        <v>4726</v>
      </c>
    </row>
    <row r="1077" spans="1:69" ht="16.149999999999999" customHeight="1" x14ac:dyDescent="0.25">
      <c r="A1077" s="16">
        <v>1076</v>
      </c>
      <c r="B1077" s="17" t="s">
        <v>211</v>
      </c>
      <c r="C1077" s="48" t="s">
        <v>4727</v>
      </c>
      <c r="D1077" s="2" t="s">
        <v>651</v>
      </c>
      <c r="E1077" s="48" t="s">
        <v>4728</v>
      </c>
      <c r="F1077" s="67">
        <v>42247</v>
      </c>
      <c r="G1077" s="3">
        <f t="shared" si="180"/>
        <v>8</v>
      </c>
      <c r="H1077" s="3">
        <f t="shared" si="173"/>
        <v>2015</v>
      </c>
      <c r="I1077" s="19">
        <v>0.47916666666666702</v>
      </c>
      <c r="J1077" s="20">
        <f t="shared" si="179"/>
        <v>11</v>
      </c>
      <c r="K1077" s="5" t="str">
        <f t="shared" si="174"/>
        <v>ja</v>
      </c>
      <c r="L1077" s="5" t="s">
        <v>91</v>
      </c>
      <c r="M1077" s="6" t="s">
        <v>74</v>
      </c>
      <c r="O1077" s="17" t="s">
        <v>75</v>
      </c>
      <c r="P1077" s="17" t="s">
        <v>4729</v>
      </c>
      <c r="R1077" s="6" t="s">
        <v>77</v>
      </c>
      <c r="T1077" s="22"/>
      <c r="U1077" s="2" t="s">
        <v>115</v>
      </c>
      <c r="V1077" s="2" t="s">
        <v>202</v>
      </c>
      <c r="AA1077" s="2">
        <v>85</v>
      </c>
      <c r="AB1077" s="2" t="s">
        <v>94</v>
      </c>
      <c r="AC1077" s="2" t="s">
        <v>84</v>
      </c>
      <c r="BE1077" s="23" t="str">
        <f t="shared" si="181"/>
        <v>EMF nein</v>
      </c>
      <c r="BF1077" s="23" t="str">
        <f t="shared" si="182"/>
        <v/>
      </c>
      <c r="BG1077" s="23" t="str">
        <f t="shared" si="183"/>
        <v/>
      </c>
      <c r="BH1077" s="23">
        <f t="shared" si="184"/>
        <v>0</v>
      </c>
      <c r="BO1077" s="2" t="s">
        <v>4730</v>
      </c>
      <c r="BP1077" s="3">
        <v>1</v>
      </c>
      <c r="BQ1077" s="2" t="s">
        <v>4731</v>
      </c>
    </row>
    <row r="1078" spans="1:69" ht="16.149999999999999" customHeight="1" x14ac:dyDescent="0.25">
      <c r="A1078" s="16">
        <v>1077</v>
      </c>
      <c r="B1078" s="17" t="s">
        <v>211</v>
      </c>
      <c r="C1078" s="48" t="s">
        <v>3620</v>
      </c>
      <c r="D1078" s="2" t="s">
        <v>4732</v>
      </c>
      <c r="E1078" s="48" t="s">
        <v>4733</v>
      </c>
      <c r="F1078" s="67">
        <v>42173</v>
      </c>
      <c r="G1078" s="3">
        <f t="shared" si="180"/>
        <v>6</v>
      </c>
      <c r="H1078" s="3">
        <f t="shared" si="173"/>
        <v>2015</v>
      </c>
      <c r="I1078" s="19">
        <v>0.47916666666666702</v>
      </c>
      <c r="J1078" s="20">
        <f t="shared" si="179"/>
        <v>11</v>
      </c>
      <c r="K1078" s="5" t="str">
        <f t="shared" si="174"/>
        <v>ja</v>
      </c>
      <c r="L1078" s="21" t="s">
        <v>73</v>
      </c>
      <c r="M1078" s="6" t="s">
        <v>100</v>
      </c>
      <c r="N1078" s="5">
        <v>24</v>
      </c>
      <c r="O1078" s="17" t="s">
        <v>75</v>
      </c>
      <c r="P1078" s="17" t="s">
        <v>4734</v>
      </c>
      <c r="R1078" s="6" t="s">
        <v>77</v>
      </c>
      <c r="T1078" s="6" t="s">
        <v>202</v>
      </c>
      <c r="X1078" s="2">
        <v>1450</v>
      </c>
      <c r="Y1078" s="2" t="s">
        <v>83</v>
      </c>
      <c r="Z1078" s="2" t="s">
        <v>84</v>
      </c>
      <c r="AD1078" s="2">
        <v>1450</v>
      </c>
      <c r="AE1078" s="2" t="s">
        <v>83</v>
      </c>
      <c r="AF1078" s="2" t="s">
        <v>84</v>
      </c>
      <c r="BE1078" s="23" t="str">
        <f t="shared" si="181"/>
        <v>EMF ja</v>
      </c>
      <c r="BF1078" s="23">
        <f t="shared" si="182"/>
        <v>170</v>
      </c>
      <c r="BG1078" s="23" t="str">
        <f t="shared" si="183"/>
        <v>100-499m</v>
      </c>
      <c r="BH1078" s="23">
        <f t="shared" si="184"/>
        <v>1</v>
      </c>
      <c r="BM1078" s="2" t="s">
        <v>162</v>
      </c>
      <c r="BN1078" s="2">
        <v>170</v>
      </c>
      <c r="BO1078" s="2" t="s">
        <v>4735</v>
      </c>
      <c r="BP1078" s="3">
        <v>1</v>
      </c>
      <c r="BQ1078" s="2" t="s">
        <v>4736</v>
      </c>
    </row>
    <row r="1079" spans="1:69" ht="16.149999999999999" customHeight="1" x14ac:dyDescent="0.25">
      <c r="A1079" s="16">
        <v>1078</v>
      </c>
      <c r="B1079" s="17" t="s">
        <v>211</v>
      </c>
      <c r="C1079" s="48" t="s">
        <v>263</v>
      </c>
      <c r="D1079" s="2" t="s">
        <v>264</v>
      </c>
      <c r="E1079" s="48" t="s">
        <v>566</v>
      </c>
      <c r="F1079" s="67">
        <v>41936</v>
      </c>
      <c r="G1079" s="3">
        <f t="shared" si="180"/>
        <v>10</v>
      </c>
      <c r="H1079" s="3">
        <f t="shared" si="173"/>
        <v>2014</v>
      </c>
      <c r="I1079" s="19">
        <v>0.6875</v>
      </c>
      <c r="J1079" s="20">
        <f t="shared" si="179"/>
        <v>16</v>
      </c>
      <c r="K1079" s="5" t="str">
        <f t="shared" si="174"/>
        <v>ja</v>
      </c>
      <c r="M1079" s="6" t="s">
        <v>74</v>
      </c>
      <c r="O1079" s="17" t="s">
        <v>75</v>
      </c>
      <c r="P1079" s="17" t="s">
        <v>4737</v>
      </c>
      <c r="R1079" s="6" t="s">
        <v>77</v>
      </c>
      <c r="T1079" s="22"/>
      <c r="X1079" s="2">
        <v>269</v>
      </c>
      <c r="Y1079" s="2" t="s">
        <v>94</v>
      </c>
      <c r="Z1079" s="2" t="s">
        <v>84</v>
      </c>
      <c r="AA1079" s="2">
        <v>269</v>
      </c>
      <c r="AB1079" s="2" t="s">
        <v>94</v>
      </c>
      <c r="AC1079" s="2" t="s">
        <v>84</v>
      </c>
      <c r="AD1079" s="2">
        <v>269</v>
      </c>
      <c r="AE1079" s="2" t="s">
        <v>94</v>
      </c>
      <c r="AF1079" s="2" t="s">
        <v>84</v>
      </c>
      <c r="AJ1079" s="2">
        <v>260</v>
      </c>
      <c r="AK1079" s="2" t="s">
        <v>94</v>
      </c>
      <c r="AL1079" s="2" t="s">
        <v>168</v>
      </c>
      <c r="AM1079" s="2">
        <v>260</v>
      </c>
      <c r="AN1079" s="2" t="s">
        <v>94</v>
      </c>
      <c r="AO1079" s="2" t="s">
        <v>168</v>
      </c>
      <c r="AP1079" s="2">
        <v>260</v>
      </c>
      <c r="AQ1079" s="2" t="s">
        <v>94</v>
      </c>
      <c r="AR1079" s="2" t="s">
        <v>168</v>
      </c>
      <c r="BE1079" s="23" t="str">
        <f t="shared" si="181"/>
        <v>EMF nein</v>
      </c>
      <c r="BF1079" s="23" t="str">
        <f t="shared" si="182"/>
        <v/>
      </c>
      <c r="BG1079" s="23" t="str">
        <f t="shared" si="183"/>
        <v/>
      </c>
      <c r="BH1079" s="23">
        <f t="shared" si="184"/>
        <v>0</v>
      </c>
      <c r="BO1079" s="2" t="s">
        <v>4738</v>
      </c>
      <c r="BP1079" s="3">
        <v>1</v>
      </c>
      <c r="BQ1079" s="2" t="s">
        <v>4739</v>
      </c>
    </row>
    <row r="1080" spans="1:69" ht="16.149999999999999" customHeight="1" x14ac:dyDescent="0.25">
      <c r="A1080" s="16">
        <v>1079</v>
      </c>
      <c r="B1080" s="17" t="s">
        <v>87</v>
      </c>
      <c r="C1080" s="48" t="s">
        <v>4740</v>
      </c>
      <c r="D1080" s="2" t="s">
        <v>137</v>
      </c>
      <c r="E1080" s="48" t="s">
        <v>415</v>
      </c>
      <c r="F1080" s="67">
        <v>42149</v>
      </c>
      <c r="G1080" s="3">
        <f t="shared" si="180"/>
        <v>5</v>
      </c>
      <c r="H1080" s="3">
        <f t="shared" si="173"/>
        <v>2015</v>
      </c>
      <c r="I1080" s="19">
        <v>0.74305555555555503</v>
      </c>
      <c r="J1080" s="20">
        <f t="shared" si="179"/>
        <v>17</v>
      </c>
      <c r="K1080" s="5" t="str">
        <f t="shared" si="174"/>
        <v>ja</v>
      </c>
      <c r="L1080" s="5" t="s">
        <v>91</v>
      </c>
      <c r="M1080" s="6" t="s">
        <v>115</v>
      </c>
      <c r="N1080" s="5">
        <v>70</v>
      </c>
      <c r="O1080" s="17" t="s">
        <v>75</v>
      </c>
      <c r="P1080" s="17" t="s">
        <v>1027</v>
      </c>
      <c r="Q1080" s="6" t="s">
        <v>186</v>
      </c>
      <c r="R1080" s="6" t="s">
        <v>77</v>
      </c>
      <c r="T1080" s="6" t="s">
        <v>202</v>
      </c>
      <c r="X1080" s="2">
        <v>153</v>
      </c>
      <c r="Y1080" s="2" t="s">
        <v>81</v>
      </c>
      <c r="Z1080" s="2" t="s">
        <v>84</v>
      </c>
      <c r="AA1080" s="2">
        <v>153</v>
      </c>
      <c r="AB1080" s="2" t="s">
        <v>81</v>
      </c>
      <c r="AC1080" s="2" t="s">
        <v>84</v>
      </c>
      <c r="AD1080" s="2">
        <v>153</v>
      </c>
      <c r="AE1080" s="2" t="s">
        <v>83</v>
      </c>
      <c r="AF1080" s="2" t="s">
        <v>84</v>
      </c>
      <c r="AJ1080" s="2">
        <v>677</v>
      </c>
      <c r="AK1080" s="2" t="s">
        <v>81</v>
      </c>
      <c r="AL1080" s="2" t="s">
        <v>84</v>
      </c>
      <c r="AM1080" s="2">
        <v>677</v>
      </c>
      <c r="AN1080" s="2" t="s">
        <v>81</v>
      </c>
      <c r="AO1080" s="2" t="s">
        <v>84</v>
      </c>
      <c r="AP1080" s="2">
        <v>677</v>
      </c>
      <c r="AQ1080" s="2" t="s">
        <v>83</v>
      </c>
      <c r="AR1080" s="2" t="s">
        <v>84</v>
      </c>
      <c r="AV1080" s="2">
        <v>405</v>
      </c>
      <c r="AW1080" s="2" t="s">
        <v>81</v>
      </c>
      <c r="AX1080" s="2" t="s">
        <v>84</v>
      </c>
      <c r="AY1080" s="2">
        <v>405</v>
      </c>
      <c r="AZ1080" s="2" t="s">
        <v>81</v>
      </c>
      <c r="BA1080" s="2" t="s">
        <v>84</v>
      </c>
      <c r="BB1080" s="2">
        <v>405</v>
      </c>
      <c r="BC1080" s="2" t="s">
        <v>83</v>
      </c>
      <c r="BD1080" s="2" t="s">
        <v>84</v>
      </c>
      <c r="BE1080" s="23" t="str">
        <f t="shared" si="181"/>
        <v>EMF nein</v>
      </c>
      <c r="BF1080" s="23" t="str">
        <f t="shared" si="182"/>
        <v/>
      </c>
      <c r="BG1080" s="23" t="str">
        <f t="shared" si="183"/>
        <v/>
      </c>
      <c r="BH1080" s="23">
        <f t="shared" si="184"/>
        <v>0</v>
      </c>
      <c r="BO1080" s="2" t="s">
        <v>4741</v>
      </c>
      <c r="BP1080" s="3">
        <v>1</v>
      </c>
      <c r="BQ1080" s="2" t="s">
        <v>4742</v>
      </c>
    </row>
    <row r="1081" spans="1:69" ht="16.149999999999999" customHeight="1" x14ac:dyDescent="0.25">
      <c r="A1081" s="16">
        <v>1080</v>
      </c>
      <c r="B1081" s="17" t="s">
        <v>87</v>
      </c>
      <c r="C1081" s="48" t="s">
        <v>1241</v>
      </c>
      <c r="D1081" s="2" t="s">
        <v>575</v>
      </c>
      <c r="E1081" s="48" t="s">
        <v>4743</v>
      </c>
      <c r="F1081" s="67">
        <v>42083</v>
      </c>
      <c r="G1081" s="3">
        <f t="shared" si="180"/>
        <v>3</v>
      </c>
      <c r="H1081" s="3">
        <f t="shared" si="173"/>
        <v>2015</v>
      </c>
      <c r="I1081" s="19">
        <v>0.5</v>
      </c>
      <c r="J1081" s="20">
        <f t="shared" si="179"/>
        <v>12</v>
      </c>
      <c r="K1081" s="5" t="str">
        <f t="shared" si="174"/>
        <v>ja</v>
      </c>
      <c r="L1081" s="5" t="s">
        <v>91</v>
      </c>
      <c r="M1081" s="6" t="s">
        <v>74</v>
      </c>
      <c r="N1081" s="5">
        <v>89</v>
      </c>
      <c r="O1081" s="17" t="s">
        <v>75</v>
      </c>
      <c r="P1081" s="17" t="s">
        <v>3460</v>
      </c>
      <c r="R1081" s="6" t="s">
        <v>77</v>
      </c>
      <c r="T1081" s="22" t="s">
        <v>79</v>
      </c>
      <c r="X1081" s="2" t="s">
        <v>109</v>
      </c>
      <c r="Y1081" s="2" t="s">
        <v>109</v>
      </c>
      <c r="Z1081" s="2" t="s">
        <v>109</v>
      </c>
      <c r="AA1081" s="2" t="s">
        <v>109</v>
      </c>
      <c r="AB1081" s="2" t="s">
        <v>109</v>
      </c>
      <c r="AC1081" s="2" t="s">
        <v>109</v>
      </c>
      <c r="AD1081" s="2" t="s">
        <v>109</v>
      </c>
      <c r="AJ1081" s="2" t="s">
        <v>109</v>
      </c>
      <c r="AK1081" s="2" t="s">
        <v>109</v>
      </c>
      <c r="AL1081" s="2" t="s">
        <v>109</v>
      </c>
      <c r="AM1081" s="2" t="s">
        <v>109</v>
      </c>
      <c r="AN1081" s="2" t="s">
        <v>109</v>
      </c>
      <c r="AQ1081" s="2" t="s">
        <v>109</v>
      </c>
      <c r="AR1081" s="2" t="s">
        <v>109</v>
      </c>
      <c r="BE1081" s="23" t="str">
        <f t="shared" si="181"/>
        <v>EMF nein</v>
      </c>
      <c r="BF1081" s="23" t="str">
        <f t="shared" si="182"/>
        <v/>
      </c>
      <c r="BG1081" s="23" t="str">
        <f t="shared" si="183"/>
        <v/>
      </c>
      <c r="BH1081" s="23">
        <f t="shared" si="184"/>
        <v>0</v>
      </c>
      <c r="BO1081" s="2" t="s">
        <v>4744</v>
      </c>
      <c r="BP1081" s="3">
        <v>1</v>
      </c>
      <c r="BQ1081" s="2" t="s">
        <v>4745</v>
      </c>
    </row>
    <row r="1082" spans="1:69" ht="16.149999999999999" customHeight="1" x14ac:dyDescent="0.25">
      <c r="A1082" s="16">
        <v>1081</v>
      </c>
      <c r="B1082" s="17" t="s">
        <v>87</v>
      </c>
      <c r="C1082" s="48" t="s">
        <v>212</v>
      </c>
      <c r="D1082" s="2" t="s">
        <v>71</v>
      </c>
      <c r="E1082" s="48" t="s">
        <v>4746</v>
      </c>
      <c r="F1082" s="67">
        <v>42083</v>
      </c>
      <c r="G1082" s="3">
        <f t="shared" si="180"/>
        <v>3</v>
      </c>
      <c r="H1082" s="3">
        <f t="shared" si="173"/>
        <v>2015</v>
      </c>
      <c r="I1082" s="19">
        <v>0.41666666666666702</v>
      </c>
      <c r="J1082" s="20">
        <f t="shared" si="179"/>
        <v>10</v>
      </c>
      <c r="K1082" s="5" t="str">
        <f t="shared" si="174"/>
        <v>ja</v>
      </c>
      <c r="L1082" s="5" t="s">
        <v>91</v>
      </c>
      <c r="M1082" s="6" t="s">
        <v>74</v>
      </c>
      <c r="N1082" s="5">
        <v>71</v>
      </c>
      <c r="O1082" s="17" t="s">
        <v>75</v>
      </c>
      <c r="P1082" s="17" t="s">
        <v>4747</v>
      </c>
      <c r="R1082" s="6" t="s">
        <v>77</v>
      </c>
      <c r="T1082" s="22"/>
      <c r="X1082" s="2">
        <v>190</v>
      </c>
      <c r="Y1082" s="2" t="s">
        <v>81</v>
      </c>
      <c r="Z1082" s="2" t="s">
        <v>84</v>
      </c>
      <c r="AA1082" s="2">
        <v>190</v>
      </c>
      <c r="AB1082" s="2" t="s">
        <v>81</v>
      </c>
      <c r="AC1082" s="2" t="s">
        <v>84</v>
      </c>
      <c r="AD1082" s="2">
        <v>190</v>
      </c>
      <c r="AE1082" s="2" t="s">
        <v>81</v>
      </c>
      <c r="AF1082" s="2" t="s">
        <v>84</v>
      </c>
      <c r="AJ1082" s="2">
        <v>380</v>
      </c>
      <c r="AK1082" s="2" t="s">
        <v>83</v>
      </c>
      <c r="AL1082" s="2" t="s">
        <v>82</v>
      </c>
      <c r="AM1082" s="2">
        <v>380</v>
      </c>
      <c r="AN1082" s="2" t="s">
        <v>81</v>
      </c>
      <c r="AO1082" s="2" t="s">
        <v>82</v>
      </c>
      <c r="AP1082" s="2">
        <v>380</v>
      </c>
      <c r="AQ1082" s="2" t="s">
        <v>81</v>
      </c>
      <c r="AR1082" s="2" t="s">
        <v>82</v>
      </c>
      <c r="AV1082" s="2">
        <v>290</v>
      </c>
      <c r="AW1082" s="2" t="s">
        <v>81</v>
      </c>
      <c r="BB1082" s="2">
        <v>290</v>
      </c>
      <c r="BC1082" s="2" t="s">
        <v>81</v>
      </c>
      <c r="BD1082" s="2" t="s">
        <v>82</v>
      </c>
      <c r="BE1082" s="23" t="str">
        <f t="shared" si="181"/>
        <v>EMF nein</v>
      </c>
      <c r="BF1082" s="23" t="str">
        <f t="shared" si="182"/>
        <v/>
      </c>
      <c r="BG1082" s="23" t="str">
        <f t="shared" si="183"/>
        <v/>
      </c>
      <c r="BH1082" s="23">
        <f t="shared" si="184"/>
        <v>0</v>
      </c>
      <c r="BP1082" s="3">
        <v>1</v>
      </c>
      <c r="BQ1082" s="2" t="s">
        <v>4748</v>
      </c>
    </row>
    <row r="1083" spans="1:69" ht="16.149999999999999" customHeight="1" x14ac:dyDescent="0.25">
      <c r="A1083" s="16">
        <v>1082</v>
      </c>
      <c r="B1083" s="17" t="s">
        <v>87</v>
      </c>
      <c r="C1083" s="48" t="s">
        <v>4749</v>
      </c>
      <c r="D1083" s="2" t="s">
        <v>192</v>
      </c>
      <c r="E1083" s="48" t="s">
        <v>4750</v>
      </c>
      <c r="F1083" s="67">
        <v>42088</v>
      </c>
      <c r="G1083" s="3">
        <f t="shared" si="180"/>
        <v>3</v>
      </c>
      <c r="H1083" s="3">
        <f t="shared" si="173"/>
        <v>2015</v>
      </c>
      <c r="I1083" s="19">
        <v>0.37847222222222199</v>
      </c>
      <c r="J1083" s="20">
        <f t="shared" si="179"/>
        <v>9</v>
      </c>
      <c r="K1083" s="5" t="str">
        <f t="shared" si="174"/>
        <v>ja</v>
      </c>
      <c r="L1083" s="5" t="s">
        <v>91</v>
      </c>
      <c r="M1083" s="6" t="s">
        <v>74</v>
      </c>
      <c r="N1083" s="5">
        <v>75</v>
      </c>
      <c r="O1083" s="17" t="s">
        <v>75</v>
      </c>
      <c r="P1083" s="17" t="s">
        <v>4751</v>
      </c>
      <c r="Q1083" s="6" t="s">
        <v>186</v>
      </c>
      <c r="R1083" s="6" t="s">
        <v>335</v>
      </c>
      <c r="T1083" s="22"/>
      <c r="X1083" s="2">
        <v>1470</v>
      </c>
      <c r="Y1083" s="2" t="s">
        <v>83</v>
      </c>
      <c r="Z1083" s="2" t="s">
        <v>84</v>
      </c>
      <c r="AA1083" s="2">
        <v>1470</v>
      </c>
      <c r="AB1083" s="2" t="s">
        <v>81</v>
      </c>
      <c r="AC1083" s="2" t="s">
        <v>84</v>
      </c>
      <c r="AD1083" s="2">
        <v>1470</v>
      </c>
      <c r="AE1083" s="2" t="s">
        <v>83</v>
      </c>
      <c r="AF1083" s="2" t="s">
        <v>84</v>
      </c>
      <c r="BE1083" s="23" t="str">
        <f t="shared" si="181"/>
        <v>EMF ja</v>
      </c>
      <c r="BF1083" s="23">
        <f t="shared" si="182"/>
        <v>100</v>
      </c>
      <c r="BG1083" s="23" t="str">
        <f t="shared" si="183"/>
        <v>100-499m</v>
      </c>
      <c r="BH1083" s="23">
        <f t="shared" si="184"/>
        <v>1</v>
      </c>
      <c r="BK1083" s="2" t="s">
        <v>110</v>
      </c>
      <c r="BL1083" s="2">
        <v>100</v>
      </c>
      <c r="BO1083" s="2" t="s">
        <v>4752</v>
      </c>
      <c r="BP1083" s="3">
        <v>1</v>
      </c>
      <c r="BQ1083" s="2" t="s">
        <v>4753</v>
      </c>
    </row>
    <row r="1084" spans="1:69" ht="16.149999999999999" customHeight="1" x14ac:dyDescent="0.25">
      <c r="A1084" s="16">
        <v>1083</v>
      </c>
      <c r="B1084" s="17" t="s">
        <v>87</v>
      </c>
      <c r="C1084" s="48" t="s">
        <v>2747</v>
      </c>
      <c r="D1084" s="2" t="s">
        <v>124</v>
      </c>
      <c r="E1084" s="48" t="s">
        <v>2751</v>
      </c>
      <c r="F1084" s="67">
        <v>42103</v>
      </c>
      <c r="G1084" s="3">
        <f t="shared" si="180"/>
        <v>4</v>
      </c>
      <c r="H1084" s="3">
        <f t="shared" si="173"/>
        <v>2015</v>
      </c>
      <c r="I1084" s="19">
        <v>0.44791666666666702</v>
      </c>
      <c r="J1084" s="20">
        <f t="shared" si="179"/>
        <v>10</v>
      </c>
      <c r="K1084" s="5" t="str">
        <f t="shared" si="174"/>
        <v>ja</v>
      </c>
      <c r="L1084" s="5" t="s">
        <v>91</v>
      </c>
      <c r="M1084" s="6" t="s">
        <v>74</v>
      </c>
      <c r="N1084" s="5">
        <v>80</v>
      </c>
      <c r="O1084" s="17" t="s">
        <v>75</v>
      </c>
      <c r="P1084" s="17" t="s">
        <v>1877</v>
      </c>
      <c r="Q1084" s="6" t="s">
        <v>186</v>
      </c>
      <c r="R1084" s="6" t="s">
        <v>77</v>
      </c>
      <c r="T1084" s="22" t="s">
        <v>79</v>
      </c>
      <c r="X1084" s="2">
        <v>119</v>
      </c>
      <c r="Y1084" s="2" t="s">
        <v>83</v>
      </c>
      <c r="Z1084" s="2" t="s">
        <v>161</v>
      </c>
      <c r="AA1084" s="2">
        <v>119</v>
      </c>
      <c r="AB1084" s="2" t="s">
        <v>81</v>
      </c>
      <c r="AC1084" s="2" t="s">
        <v>161</v>
      </c>
      <c r="AD1084" s="2">
        <v>119</v>
      </c>
      <c r="AE1084" s="2" t="s">
        <v>81</v>
      </c>
      <c r="AF1084" s="2" t="s">
        <v>161</v>
      </c>
      <c r="AJ1084" s="2">
        <v>150</v>
      </c>
      <c r="AK1084" s="2" t="s">
        <v>81</v>
      </c>
      <c r="AL1084" s="2" t="s">
        <v>84</v>
      </c>
      <c r="AP1084" s="2" t="s">
        <v>109</v>
      </c>
      <c r="BE1084" s="23" t="str">
        <f t="shared" si="181"/>
        <v>EMF nein</v>
      </c>
      <c r="BF1084" s="23" t="str">
        <f t="shared" si="182"/>
        <v/>
      </c>
      <c r="BG1084" s="23" t="str">
        <f t="shared" si="183"/>
        <v/>
      </c>
      <c r="BH1084" s="23">
        <f t="shared" si="184"/>
        <v>0</v>
      </c>
      <c r="BO1084" s="2" t="s">
        <v>4754</v>
      </c>
      <c r="BP1084" s="3">
        <v>1</v>
      </c>
      <c r="BQ1084" s="2" t="s">
        <v>4755</v>
      </c>
    </row>
    <row r="1085" spans="1:69" ht="16.149999999999999" customHeight="1" x14ac:dyDescent="0.25">
      <c r="A1085" s="16">
        <v>1084</v>
      </c>
      <c r="B1085" s="17" t="s">
        <v>87</v>
      </c>
      <c r="C1085" s="48" t="s">
        <v>1241</v>
      </c>
      <c r="D1085" s="2" t="s">
        <v>575</v>
      </c>
      <c r="E1085" s="48" t="s">
        <v>4756</v>
      </c>
      <c r="F1085" s="67">
        <v>42106</v>
      </c>
      <c r="G1085" s="3">
        <f t="shared" si="180"/>
        <v>4</v>
      </c>
      <c r="H1085" s="3">
        <f t="shared" si="173"/>
        <v>2015</v>
      </c>
      <c r="I1085" s="19">
        <v>0.45833333333333331</v>
      </c>
      <c r="J1085" s="20">
        <f t="shared" si="179"/>
        <v>11</v>
      </c>
      <c r="K1085" s="5" t="str">
        <f t="shared" si="174"/>
        <v>ja</v>
      </c>
      <c r="L1085" s="5" t="s">
        <v>91</v>
      </c>
      <c r="M1085" s="6" t="s">
        <v>74</v>
      </c>
      <c r="N1085" s="5">
        <v>82</v>
      </c>
      <c r="O1085" s="17" t="s">
        <v>75</v>
      </c>
      <c r="P1085" s="17" t="s">
        <v>4757</v>
      </c>
      <c r="Q1085" s="6" t="s">
        <v>186</v>
      </c>
      <c r="S1085" s="2" t="s">
        <v>132</v>
      </c>
      <c r="T1085" s="22"/>
      <c r="X1085" s="2">
        <v>425</v>
      </c>
      <c r="Y1085" s="2" t="s">
        <v>83</v>
      </c>
      <c r="Z1085" s="2" t="s">
        <v>84</v>
      </c>
      <c r="AA1085" s="2" t="s">
        <v>109</v>
      </c>
      <c r="AD1085" s="2">
        <v>425</v>
      </c>
      <c r="AE1085" s="2" t="s">
        <v>83</v>
      </c>
      <c r="AF1085" s="2" t="s">
        <v>84</v>
      </c>
      <c r="AJ1085" s="2">
        <v>572</v>
      </c>
      <c r="AK1085" s="2" t="s">
        <v>83</v>
      </c>
      <c r="AL1085" s="2" t="s">
        <v>84</v>
      </c>
      <c r="AM1085" s="2">
        <v>572</v>
      </c>
      <c r="AN1085" s="2" t="s">
        <v>81</v>
      </c>
      <c r="AO1085" s="2" t="s">
        <v>84</v>
      </c>
      <c r="AP1085" s="2">
        <v>572</v>
      </c>
      <c r="AQ1085" s="2" t="s">
        <v>83</v>
      </c>
      <c r="AR1085" s="2" t="s">
        <v>84</v>
      </c>
      <c r="BE1085" s="23" t="str">
        <f t="shared" si="181"/>
        <v>EMF nein</v>
      </c>
      <c r="BF1085" s="23" t="str">
        <f t="shared" si="182"/>
        <v/>
      </c>
      <c r="BG1085" s="23" t="str">
        <f t="shared" si="183"/>
        <v/>
      </c>
      <c r="BH1085" s="23">
        <f t="shared" si="184"/>
        <v>0</v>
      </c>
      <c r="BO1085" s="2" t="s">
        <v>4758</v>
      </c>
      <c r="BP1085" s="3">
        <v>1</v>
      </c>
      <c r="BQ1085" s="2" t="s">
        <v>4759</v>
      </c>
    </row>
    <row r="1086" spans="1:69" ht="16.149999999999999" customHeight="1" x14ac:dyDescent="0.25">
      <c r="A1086" s="16">
        <v>1085</v>
      </c>
      <c r="B1086" s="17" t="s">
        <v>87</v>
      </c>
      <c r="C1086" s="48" t="s">
        <v>2329</v>
      </c>
      <c r="D1086" s="2" t="s">
        <v>296</v>
      </c>
      <c r="E1086" s="48" t="s">
        <v>4760</v>
      </c>
      <c r="F1086" s="67">
        <v>42107</v>
      </c>
      <c r="G1086" s="3">
        <f t="shared" si="180"/>
        <v>4</v>
      </c>
      <c r="H1086" s="3">
        <f t="shared" si="173"/>
        <v>2015</v>
      </c>
      <c r="I1086" s="19">
        <v>0.47916666666666702</v>
      </c>
      <c r="J1086" s="20">
        <f t="shared" si="179"/>
        <v>11</v>
      </c>
      <c r="K1086" s="5" t="str">
        <f t="shared" si="174"/>
        <v>ja</v>
      </c>
      <c r="L1086" s="5" t="s">
        <v>91</v>
      </c>
      <c r="M1086" s="6" t="s">
        <v>115</v>
      </c>
      <c r="N1086" s="5">
        <v>81</v>
      </c>
      <c r="O1086" s="17" t="s">
        <v>75</v>
      </c>
      <c r="P1086" s="17" t="s">
        <v>22279</v>
      </c>
      <c r="R1086" s="6" t="s">
        <v>77</v>
      </c>
      <c r="T1086" s="6" t="s">
        <v>202</v>
      </c>
      <c r="X1086" s="2">
        <v>163</v>
      </c>
      <c r="Z1086" s="2" t="s">
        <v>84</v>
      </c>
      <c r="AA1086" s="2">
        <v>163</v>
      </c>
      <c r="AC1086" s="2" t="s">
        <v>84</v>
      </c>
      <c r="AD1086" s="2">
        <v>163</v>
      </c>
      <c r="AF1086" s="2" t="s">
        <v>84</v>
      </c>
      <c r="AJ1086" s="2">
        <v>280</v>
      </c>
      <c r="AK1086" s="2" t="s">
        <v>81</v>
      </c>
      <c r="AL1086" s="2" t="s">
        <v>84</v>
      </c>
      <c r="AM1086" s="2">
        <v>280</v>
      </c>
      <c r="AN1086" s="2" t="s">
        <v>81</v>
      </c>
      <c r="AO1086" s="2" t="s">
        <v>84</v>
      </c>
      <c r="AP1086" s="2">
        <v>280</v>
      </c>
      <c r="AQ1086" s="2" t="s">
        <v>83</v>
      </c>
      <c r="AR1086" s="2" t="s">
        <v>84</v>
      </c>
      <c r="BE1086" s="23" t="str">
        <f t="shared" si="181"/>
        <v>EMF nein</v>
      </c>
      <c r="BF1086" s="23" t="str">
        <f t="shared" si="182"/>
        <v/>
      </c>
      <c r="BG1086" s="23" t="str">
        <f t="shared" si="183"/>
        <v/>
      </c>
      <c r="BH1086" s="23">
        <f t="shared" si="184"/>
        <v>0</v>
      </c>
      <c r="BP1086" s="3">
        <v>1</v>
      </c>
      <c r="BQ1086" s="2" t="s">
        <v>4761</v>
      </c>
    </row>
    <row r="1087" spans="1:69" ht="16.149999999999999" customHeight="1" x14ac:dyDescent="0.25">
      <c r="A1087" s="16">
        <v>1086</v>
      </c>
      <c r="B1087" s="17" t="s">
        <v>87</v>
      </c>
      <c r="C1087" s="48" t="s">
        <v>263</v>
      </c>
      <c r="D1087" s="2" t="s">
        <v>264</v>
      </c>
      <c r="E1087" s="48" t="s">
        <v>4762</v>
      </c>
      <c r="F1087" s="67">
        <v>42108</v>
      </c>
      <c r="G1087" s="3">
        <f t="shared" si="180"/>
        <v>4</v>
      </c>
      <c r="H1087" s="3">
        <f t="shared" si="173"/>
        <v>2015</v>
      </c>
      <c r="I1087" s="19">
        <v>0.64583333333333304</v>
      </c>
      <c r="J1087" s="20">
        <f t="shared" si="179"/>
        <v>15</v>
      </c>
      <c r="K1087" s="5" t="str">
        <f t="shared" si="174"/>
        <v>ja</v>
      </c>
      <c r="L1087" s="5" t="s">
        <v>91</v>
      </c>
      <c r="M1087" s="6" t="s">
        <v>74</v>
      </c>
      <c r="N1087" s="5">
        <v>90</v>
      </c>
      <c r="O1087" s="17" t="s">
        <v>75</v>
      </c>
      <c r="P1087" s="17" t="s">
        <v>4763</v>
      </c>
      <c r="R1087" s="6" t="s">
        <v>77</v>
      </c>
      <c r="T1087" s="22" t="s">
        <v>79</v>
      </c>
      <c r="X1087" s="2">
        <v>180</v>
      </c>
      <c r="Y1087" s="2" t="s">
        <v>81</v>
      </c>
      <c r="AA1087" s="2">
        <v>180</v>
      </c>
      <c r="AB1087" s="2" t="s">
        <v>81</v>
      </c>
      <c r="AD1087" s="2">
        <v>180</v>
      </c>
      <c r="AE1087" s="2" t="s">
        <v>81</v>
      </c>
      <c r="BE1087" s="23" t="str">
        <f t="shared" si="181"/>
        <v>EMF nein</v>
      </c>
      <c r="BF1087" s="23" t="str">
        <f t="shared" si="182"/>
        <v/>
      </c>
      <c r="BG1087" s="23" t="str">
        <f t="shared" si="183"/>
        <v/>
      </c>
      <c r="BH1087" s="23">
        <f t="shared" si="184"/>
        <v>0</v>
      </c>
      <c r="BO1087" s="2" t="s">
        <v>4764</v>
      </c>
      <c r="BP1087" s="3">
        <v>1</v>
      </c>
      <c r="BQ1087" s="2" t="s">
        <v>4765</v>
      </c>
    </row>
    <row r="1088" spans="1:69" ht="16.149999999999999" customHeight="1" x14ac:dyDescent="0.25">
      <c r="A1088" s="69">
        <v>1087</v>
      </c>
      <c r="B1088" s="17" t="s">
        <v>87</v>
      </c>
      <c r="C1088" s="48" t="s">
        <v>1241</v>
      </c>
      <c r="D1088" s="2" t="s">
        <v>575</v>
      </c>
      <c r="E1088" s="48" t="s">
        <v>4766</v>
      </c>
      <c r="F1088" s="67">
        <v>42207</v>
      </c>
      <c r="G1088" s="3">
        <f t="shared" si="180"/>
        <v>7</v>
      </c>
      <c r="H1088" s="3">
        <f t="shared" si="173"/>
        <v>2015</v>
      </c>
      <c r="I1088" s="19"/>
      <c r="J1088" s="20" t="str">
        <f t="shared" si="179"/>
        <v/>
      </c>
      <c r="K1088" s="5" t="str">
        <f t="shared" si="174"/>
        <v>ja</v>
      </c>
      <c r="L1088" s="5" t="s">
        <v>91</v>
      </c>
      <c r="N1088" s="5">
        <v>84</v>
      </c>
      <c r="O1088" s="17" t="s">
        <v>75</v>
      </c>
      <c r="P1088" s="17" t="s">
        <v>4767</v>
      </c>
      <c r="Q1088" s="6" t="s">
        <v>186</v>
      </c>
      <c r="R1088" s="6" t="s">
        <v>77</v>
      </c>
      <c r="T1088" s="22"/>
      <c r="U1088" s="2" t="s">
        <v>115</v>
      </c>
      <c r="V1088" s="2" t="s">
        <v>80</v>
      </c>
      <c r="W1088" s="2" t="s">
        <v>4373</v>
      </c>
      <c r="X1088" s="2">
        <v>1080</v>
      </c>
      <c r="Y1088" s="2" t="s">
        <v>83</v>
      </c>
      <c r="Z1088" s="2" t="s">
        <v>161</v>
      </c>
      <c r="AA1088" s="2">
        <v>1080</v>
      </c>
      <c r="AB1088" s="2" t="s">
        <v>81</v>
      </c>
      <c r="AC1088" s="2" t="s">
        <v>161</v>
      </c>
      <c r="AD1088" s="2">
        <v>1080</v>
      </c>
      <c r="AE1088" s="2" t="s">
        <v>83</v>
      </c>
      <c r="AF1088" s="2" t="s">
        <v>161</v>
      </c>
      <c r="AJ1088" s="2">
        <v>1080</v>
      </c>
      <c r="AK1088" s="2" t="s">
        <v>83</v>
      </c>
      <c r="AL1088" s="2" t="s">
        <v>161</v>
      </c>
      <c r="AM1088" s="2">
        <v>1080</v>
      </c>
      <c r="AN1088" s="2" t="s">
        <v>81</v>
      </c>
      <c r="AO1088" s="2" t="s">
        <v>161</v>
      </c>
      <c r="AP1088" s="2">
        <v>1080</v>
      </c>
      <c r="AQ1088" s="2" t="s">
        <v>83</v>
      </c>
      <c r="AR1088" s="2" t="s">
        <v>161</v>
      </c>
      <c r="AV1088" s="2">
        <v>1080</v>
      </c>
      <c r="AW1088" s="2" t="s">
        <v>83</v>
      </c>
      <c r="AX1088" s="2" t="s">
        <v>161</v>
      </c>
      <c r="AY1088" s="2">
        <v>1080</v>
      </c>
      <c r="AZ1088" s="2" t="s">
        <v>81</v>
      </c>
      <c r="BA1088" s="2" t="s">
        <v>161</v>
      </c>
      <c r="BB1088" s="2">
        <v>1080</v>
      </c>
      <c r="BC1088" s="2" t="s">
        <v>83</v>
      </c>
      <c r="BD1088" s="2" t="s">
        <v>161</v>
      </c>
      <c r="BE1088" s="23" t="str">
        <f t="shared" si="181"/>
        <v>EMF nein</v>
      </c>
      <c r="BF1088" s="23" t="str">
        <f t="shared" si="182"/>
        <v/>
      </c>
      <c r="BG1088" s="23" t="str">
        <f t="shared" si="183"/>
        <v/>
      </c>
      <c r="BH1088" s="23">
        <f t="shared" si="184"/>
        <v>0</v>
      </c>
      <c r="BO1088" s="2" t="s">
        <v>4768</v>
      </c>
      <c r="BP1088" s="3">
        <v>1</v>
      </c>
      <c r="BQ1088" s="2" t="s">
        <v>4769</v>
      </c>
    </row>
    <row r="1089" spans="1:69" ht="16.149999999999999" customHeight="1" x14ac:dyDescent="0.25">
      <c r="A1089" s="16">
        <v>1088</v>
      </c>
      <c r="B1089" s="17" t="s">
        <v>135</v>
      </c>
      <c r="C1089" s="48" t="s">
        <v>1988</v>
      </c>
      <c r="D1089" s="2" t="s">
        <v>264</v>
      </c>
      <c r="E1089" s="48" t="s">
        <v>4770</v>
      </c>
      <c r="F1089" s="67">
        <v>41348</v>
      </c>
      <c r="G1089" s="3">
        <f t="shared" si="180"/>
        <v>3</v>
      </c>
      <c r="H1089" s="3">
        <f t="shared" si="173"/>
        <v>2013</v>
      </c>
      <c r="I1089" s="19">
        <v>0.65625</v>
      </c>
      <c r="J1089" s="20">
        <f t="shared" si="179"/>
        <v>15</v>
      </c>
      <c r="K1089" s="5" t="str">
        <f t="shared" si="174"/>
        <v>ja</v>
      </c>
      <c r="L1089" s="5" t="s">
        <v>91</v>
      </c>
      <c r="M1089" s="6" t="s">
        <v>354</v>
      </c>
      <c r="O1089" s="17" t="s">
        <v>75</v>
      </c>
      <c r="P1089" s="17" t="s">
        <v>4771</v>
      </c>
      <c r="R1089" s="6" t="s">
        <v>77</v>
      </c>
      <c r="T1089" s="22"/>
      <c r="BE1089" s="23" t="str">
        <f t="shared" si="181"/>
        <v>EMF nein</v>
      </c>
      <c r="BF1089" s="23" t="str">
        <f t="shared" si="182"/>
        <v/>
      </c>
      <c r="BG1089" s="23" t="str">
        <f t="shared" si="183"/>
        <v/>
      </c>
      <c r="BH1089" s="23">
        <f t="shared" si="184"/>
        <v>0</v>
      </c>
      <c r="BO1089" s="2" t="s">
        <v>4772</v>
      </c>
      <c r="BP1089" s="3">
        <v>1</v>
      </c>
      <c r="BQ1089" s="2" t="s">
        <v>4773</v>
      </c>
    </row>
    <row r="1090" spans="1:69" ht="16.149999999999999" customHeight="1" x14ac:dyDescent="0.25">
      <c r="A1090" s="16">
        <v>1089</v>
      </c>
      <c r="B1090" s="17" t="s">
        <v>211</v>
      </c>
      <c r="C1090" s="48" t="s">
        <v>1988</v>
      </c>
      <c r="D1090" s="2" t="s">
        <v>264</v>
      </c>
      <c r="E1090" s="48" t="s">
        <v>4774</v>
      </c>
      <c r="F1090" s="67">
        <v>41360</v>
      </c>
      <c r="G1090" s="3">
        <f t="shared" si="180"/>
        <v>3</v>
      </c>
      <c r="H1090" s="3">
        <f t="shared" si="173"/>
        <v>2013</v>
      </c>
      <c r="I1090" s="19">
        <v>0.80208333333333304</v>
      </c>
      <c r="J1090" s="20">
        <f t="shared" si="179"/>
        <v>19</v>
      </c>
      <c r="K1090" s="5" t="str">
        <f t="shared" si="174"/>
        <v>ja</v>
      </c>
      <c r="L1090" s="21" t="s">
        <v>73</v>
      </c>
      <c r="M1090" s="6" t="s">
        <v>115</v>
      </c>
      <c r="O1090" s="17" t="s">
        <v>75</v>
      </c>
      <c r="P1090" s="17" t="s">
        <v>22278</v>
      </c>
      <c r="T1090" s="22"/>
      <c r="BE1090" s="23" t="str">
        <f t="shared" si="181"/>
        <v>EMF nein</v>
      </c>
      <c r="BF1090" s="23" t="str">
        <f t="shared" si="182"/>
        <v/>
      </c>
      <c r="BG1090" s="23" t="str">
        <f t="shared" si="183"/>
        <v/>
      </c>
      <c r="BH1090" s="23">
        <f t="shared" si="184"/>
        <v>0</v>
      </c>
      <c r="BO1090" s="2" t="s">
        <v>4775</v>
      </c>
      <c r="BP1090" s="3">
        <v>1</v>
      </c>
      <c r="BQ1090" s="2" t="s">
        <v>4776</v>
      </c>
    </row>
    <row r="1091" spans="1:69" ht="16.149999999999999" customHeight="1" x14ac:dyDescent="0.25">
      <c r="A1091" s="16">
        <v>1090</v>
      </c>
      <c r="B1091" s="17" t="s">
        <v>211</v>
      </c>
      <c r="C1091" s="379" t="s">
        <v>8026</v>
      </c>
      <c r="D1091" s="2" t="s">
        <v>896</v>
      </c>
      <c r="E1091" s="48" t="s">
        <v>4777</v>
      </c>
      <c r="F1091" s="67">
        <v>43133</v>
      </c>
      <c r="G1091" s="3">
        <f t="shared" si="180"/>
        <v>2</v>
      </c>
      <c r="H1091" s="3">
        <f t="shared" ref="H1091:H1154" si="185">IF(F1091&lt;&gt;"",YEAR(F1091),"")</f>
        <v>2018</v>
      </c>
      <c r="I1091" s="19">
        <v>0.82638888888888895</v>
      </c>
      <c r="J1091" s="20">
        <f t="shared" si="179"/>
        <v>19</v>
      </c>
      <c r="K1091" s="5" t="str">
        <f t="shared" si="174"/>
        <v>ja</v>
      </c>
      <c r="L1091" s="5" t="s">
        <v>91</v>
      </c>
      <c r="M1091" s="6" t="s">
        <v>74</v>
      </c>
      <c r="N1091" s="5">
        <v>60</v>
      </c>
      <c r="O1091" s="17" t="s">
        <v>75</v>
      </c>
      <c r="P1091" s="17" t="s">
        <v>4778</v>
      </c>
      <c r="R1091" s="6" t="s">
        <v>335</v>
      </c>
      <c r="T1091" s="22" t="s">
        <v>79</v>
      </c>
      <c r="U1091" s="2" t="s">
        <v>74</v>
      </c>
      <c r="X1091" s="2">
        <v>396</v>
      </c>
      <c r="Y1091" s="2" t="s">
        <v>81</v>
      </c>
      <c r="Z1091" s="2" t="s">
        <v>84</v>
      </c>
      <c r="AD1091" s="2">
        <v>396</v>
      </c>
      <c r="AE1091" s="2" t="s">
        <v>83</v>
      </c>
      <c r="AF1091" s="2" t="s">
        <v>84</v>
      </c>
      <c r="AM1091" s="2">
        <v>194</v>
      </c>
      <c r="AN1091" s="2" t="s">
        <v>94</v>
      </c>
      <c r="AO1091" s="2" t="s">
        <v>168</v>
      </c>
      <c r="BE1091" s="23" t="str">
        <f t="shared" si="181"/>
        <v>EMF nein</v>
      </c>
      <c r="BF1091" s="23" t="str">
        <f t="shared" si="182"/>
        <v/>
      </c>
      <c r="BG1091" s="23" t="str">
        <f t="shared" si="183"/>
        <v/>
      </c>
      <c r="BH1091" s="23">
        <f t="shared" si="184"/>
        <v>0</v>
      </c>
      <c r="BO1091" s="2" t="s">
        <v>4779</v>
      </c>
      <c r="BP1091" s="3">
        <v>1</v>
      </c>
      <c r="BQ1091" s="2" t="s">
        <v>4780</v>
      </c>
    </row>
    <row r="1092" spans="1:69" ht="16.149999999999999" customHeight="1" x14ac:dyDescent="0.25">
      <c r="A1092" s="16">
        <v>1091</v>
      </c>
      <c r="B1092" s="17" t="s">
        <v>211</v>
      </c>
      <c r="C1092" s="48" t="s">
        <v>4781</v>
      </c>
      <c r="D1092" s="2" t="s">
        <v>158</v>
      </c>
      <c r="E1092" s="48" t="s">
        <v>4782</v>
      </c>
      <c r="F1092" s="67">
        <v>43133</v>
      </c>
      <c r="G1092" s="3">
        <f t="shared" si="180"/>
        <v>2</v>
      </c>
      <c r="H1092" s="3">
        <f t="shared" si="185"/>
        <v>2018</v>
      </c>
      <c r="I1092" s="19">
        <v>0.72916666666666696</v>
      </c>
      <c r="J1092" s="20">
        <f t="shared" si="179"/>
        <v>17</v>
      </c>
      <c r="K1092" s="5" t="str">
        <f t="shared" si="174"/>
        <v>ja</v>
      </c>
      <c r="L1092" s="5" t="s">
        <v>91</v>
      </c>
      <c r="M1092" s="6" t="s">
        <v>74</v>
      </c>
      <c r="O1092" s="17" t="s">
        <v>75</v>
      </c>
      <c r="P1092" s="17" t="s">
        <v>4783</v>
      </c>
      <c r="R1092" s="6" t="s">
        <v>77</v>
      </c>
      <c r="T1092" s="22"/>
      <c r="U1092" s="2" t="s">
        <v>115</v>
      </c>
      <c r="V1092" s="2" t="s">
        <v>80</v>
      </c>
      <c r="BE1092" s="23" t="str">
        <f t="shared" si="181"/>
        <v>EMF nein</v>
      </c>
      <c r="BF1092" s="23" t="str">
        <f t="shared" si="182"/>
        <v/>
      </c>
      <c r="BG1092" s="23" t="str">
        <f t="shared" si="183"/>
        <v/>
      </c>
      <c r="BH1092" s="23">
        <f t="shared" si="184"/>
        <v>0</v>
      </c>
      <c r="BO1092" s="2" t="s">
        <v>4784</v>
      </c>
      <c r="BP1092" s="3">
        <v>1</v>
      </c>
      <c r="BQ1092" s="2" t="s">
        <v>4785</v>
      </c>
    </row>
    <row r="1093" spans="1:69" ht="16.149999999999999" customHeight="1" x14ac:dyDescent="0.25">
      <c r="A1093" s="16">
        <v>1092</v>
      </c>
      <c r="B1093" s="17" t="s">
        <v>211</v>
      </c>
      <c r="C1093" s="48" t="s">
        <v>4786</v>
      </c>
      <c r="D1093" s="2" t="s">
        <v>89</v>
      </c>
      <c r="E1093" s="48" t="s">
        <v>4787</v>
      </c>
      <c r="F1093" s="67">
        <v>43131</v>
      </c>
      <c r="G1093" s="3">
        <f t="shared" si="180"/>
        <v>1</v>
      </c>
      <c r="H1093" s="3">
        <f t="shared" si="185"/>
        <v>2018</v>
      </c>
      <c r="I1093" s="19">
        <v>0.73263888888888895</v>
      </c>
      <c r="J1093" s="20">
        <f t="shared" si="179"/>
        <v>17</v>
      </c>
      <c r="K1093" s="5" t="str">
        <f t="shared" si="174"/>
        <v>ja</v>
      </c>
      <c r="L1093" s="5" t="s">
        <v>91</v>
      </c>
      <c r="M1093" s="6" t="s">
        <v>115</v>
      </c>
      <c r="N1093" s="5">
        <v>53</v>
      </c>
      <c r="O1093" s="17" t="s">
        <v>75</v>
      </c>
      <c r="P1093" s="17" t="s">
        <v>4788</v>
      </c>
      <c r="R1093" s="6" t="s">
        <v>77</v>
      </c>
      <c r="T1093" s="22" t="s">
        <v>79</v>
      </c>
      <c r="U1093" s="2" t="s">
        <v>115</v>
      </c>
      <c r="V1093" s="2" t="s">
        <v>202</v>
      </c>
      <c r="X1093" s="2">
        <v>446</v>
      </c>
      <c r="Y1093" s="2" t="s">
        <v>83</v>
      </c>
      <c r="Z1093" s="2" t="s">
        <v>84</v>
      </c>
      <c r="AD1093" s="2">
        <v>446</v>
      </c>
      <c r="AE1093" s="2" t="s">
        <v>81</v>
      </c>
      <c r="AF1093" s="2" t="s">
        <v>84</v>
      </c>
      <c r="AJ1093" s="2">
        <v>577</v>
      </c>
      <c r="AK1093" s="2" t="s">
        <v>81</v>
      </c>
      <c r="AL1093" s="2" t="s">
        <v>84</v>
      </c>
      <c r="AM1093" s="2">
        <v>577</v>
      </c>
      <c r="AN1093" s="2" t="s">
        <v>81</v>
      </c>
      <c r="AO1093" s="2" t="s">
        <v>84</v>
      </c>
      <c r="AP1093" s="2">
        <v>577</v>
      </c>
      <c r="AQ1093" s="2" t="s">
        <v>81</v>
      </c>
      <c r="AR1093" s="2" t="s">
        <v>84</v>
      </c>
      <c r="AV1093" s="2">
        <v>659</v>
      </c>
      <c r="AW1093" s="2" t="s">
        <v>81</v>
      </c>
      <c r="AX1093" s="2" t="s">
        <v>84</v>
      </c>
      <c r="AY1093" s="2">
        <v>659</v>
      </c>
      <c r="AZ1093" s="2" t="s">
        <v>81</v>
      </c>
      <c r="BA1093" s="2" t="s">
        <v>84</v>
      </c>
      <c r="BB1093" s="2">
        <v>659</v>
      </c>
      <c r="BC1093" s="2" t="s">
        <v>81</v>
      </c>
      <c r="BD1093" s="2" t="s">
        <v>84</v>
      </c>
      <c r="BE1093" s="23" t="str">
        <f t="shared" si="181"/>
        <v>EMF nein</v>
      </c>
      <c r="BF1093" s="23" t="str">
        <f t="shared" si="182"/>
        <v/>
      </c>
      <c r="BG1093" s="23" t="str">
        <f t="shared" si="183"/>
        <v/>
      </c>
      <c r="BH1093" s="23">
        <f t="shared" si="184"/>
        <v>0</v>
      </c>
      <c r="BO1093" s="2" t="s">
        <v>4789</v>
      </c>
      <c r="BP1093" s="3">
        <v>1</v>
      </c>
      <c r="BQ1093" s="2" t="s">
        <v>4790</v>
      </c>
    </row>
    <row r="1094" spans="1:69" ht="16.149999999999999" customHeight="1" x14ac:dyDescent="0.25">
      <c r="A1094" s="16">
        <v>1093</v>
      </c>
      <c r="B1094" s="17" t="s">
        <v>135</v>
      </c>
      <c r="C1094" s="48" t="s">
        <v>4791</v>
      </c>
      <c r="D1094" s="2" t="s">
        <v>290</v>
      </c>
      <c r="E1094" s="48" t="s">
        <v>4792</v>
      </c>
      <c r="F1094" s="67">
        <v>43131</v>
      </c>
      <c r="G1094" s="3">
        <f t="shared" si="180"/>
        <v>1</v>
      </c>
      <c r="H1094" s="3">
        <f t="shared" si="185"/>
        <v>2018</v>
      </c>
      <c r="I1094" s="19">
        <v>0.70486111111111105</v>
      </c>
      <c r="J1094" s="20">
        <f t="shared" si="179"/>
        <v>16</v>
      </c>
      <c r="K1094" s="5" t="str">
        <f t="shared" si="174"/>
        <v>ja</v>
      </c>
      <c r="L1094" s="5" t="s">
        <v>91</v>
      </c>
      <c r="M1094" s="6" t="s">
        <v>139</v>
      </c>
      <c r="N1094" s="5">
        <v>33</v>
      </c>
      <c r="O1094" s="17" t="s">
        <v>75</v>
      </c>
      <c r="P1094" s="17" t="s">
        <v>4793</v>
      </c>
      <c r="R1094" s="6" t="s">
        <v>77</v>
      </c>
      <c r="T1094" s="22"/>
      <c r="U1094" s="2" t="s">
        <v>139</v>
      </c>
      <c r="X1094" s="2">
        <v>320</v>
      </c>
      <c r="Y1094" s="2" t="s">
        <v>94</v>
      </c>
      <c r="Z1094" s="2" t="s">
        <v>168</v>
      </c>
      <c r="AA1094" s="2">
        <v>320</v>
      </c>
      <c r="AB1094" s="2" t="s">
        <v>94</v>
      </c>
      <c r="AC1094" s="2" t="s">
        <v>168</v>
      </c>
      <c r="AD1094" s="2">
        <v>320</v>
      </c>
      <c r="AE1094" s="2" t="s">
        <v>94</v>
      </c>
      <c r="AF1094" s="2" t="s">
        <v>168</v>
      </c>
      <c r="BE1094" s="23" t="str">
        <f t="shared" si="181"/>
        <v>EMF ja</v>
      </c>
      <c r="BF1094" s="23">
        <f t="shared" si="182"/>
        <v>100</v>
      </c>
      <c r="BG1094" s="23" t="str">
        <f t="shared" si="183"/>
        <v>100-499m</v>
      </c>
      <c r="BH1094" s="23">
        <f t="shared" si="184"/>
        <v>1</v>
      </c>
      <c r="BI1094" s="2" t="s">
        <v>162</v>
      </c>
      <c r="BJ1094" s="2">
        <v>100</v>
      </c>
      <c r="BO1094" s="2" t="s">
        <v>4794</v>
      </c>
      <c r="BP1094" s="3">
        <v>1</v>
      </c>
      <c r="BQ1094" s="2" t="s">
        <v>4795</v>
      </c>
    </row>
    <row r="1095" spans="1:69" ht="16.149999999999999" customHeight="1" x14ac:dyDescent="0.25">
      <c r="A1095" s="16">
        <v>1094</v>
      </c>
      <c r="B1095" s="17" t="s">
        <v>87</v>
      </c>
      <c r="C1095" s="48" t="s">
        <v>2544</v>
      </c>
      <c r="D1095" s="2" t="s">
        <v>348</v>
      </c>
      <c r="E1095" s="48" t="s">
        <v>4796</v>
      </c>
      <c r="F1095" s="67">
        <v>42162</v>
      </c>
      <c r="G1095" s="3">
        <f t="shared" si="180"/>
        <v>6</v>
      </c>
      <c r="H1095" s="3">
        <f t="shared" si="185"/>
        <v>2015</v>
      </c>
      <c r="I1095" s="19">
        <v>0.625</v>
      </c>
      <c r="J1095" s="20">
        <f t="shared" si="179"/>
        <v>15</v>
      </c>
      <c r="K1095" s="5" t="str">
        <f t="shared" si="174"/>
        <v>ja</v>
      </c>
      <c r="L1095" s="5" t="s">
        <v>91</v>
      </c>
      <c r="M1095" s="6" t="s">
        <v>74</v>
      </c>
      <c r="N1095" s="5">
        <v>89</v>
      </c>
      <c r="O1095" s="17" t="s">
        <v>75</v>
      </c>
      <c r="P1095" s="17" t="s">
        <v>4797</v>
      </c>
      <c r="R1095" s="6" t="s">
        <v>77</v>
      </c>
      <c r="T1095" s="22"/>
      <c r="U1095" s="2" t="s">
        <v>115</v>
      </c>
      <c r="V1095" s="2" t="s">
        <v>80</v>
      </c>
      <c r="X1095" s="2">
        <v>82</v>
      </c>
      <c r="Y1095" s="2" t="s">
        <v>83</v>
      </c>
      <c r="Z1095" s="2" t="s">
        <v>82</v>
      </c>
      <c r="AA1095" s="2">
        <v>82</v>
      </c>
      <c r="AB1095" s="2" t="s">
        <v>81</v>
      </c>
      <c r="AC1095" s="2" t="s">
        <v>82</v>
      </c>
      <c r="AD1095" s="2">
        <v>82</v>
      </c>
      <c r="AE1095" s="2" t="s">
        <v>81</v>
      </c>
      <c r="AF1095" s="2" t="s">
        <v>82</v>
      </c>
      <c r="AJ1095" s="2">
        <v>73</v>
      </c>
      <c r="AK1095" s="2" t="s">
        <v>81</v>
      </c>
      <c r="AL1095" s="2" t="s">
        <v>84</v>
      </c>
      <c r="AM1095" s="2">
        <v>73</v>
      </c>
      <c r="AN1095" s="2" t="s">
        <v>81</v>
      </c>
      <c r="AO1095" s="2" t="s">
        <v>84</v>
      </c>
      <c r="AP1095" s="2">
        <v>73</v>
      </c>
      <c r="AQ1095" s="2" t="s">
        <v>81</v>
      </c>
      <c r="AR1095" s="2" t="s">
        <v>84</v>
      </c>
      <c r="BE1095" s="23" t="str">
        <f t="shared" si="181"/>
        <v>EMF nein</v>
      </c>
      <c r="BF1095" s="23" t="str">
        <f t="shared" si="182"/>
        <v/>
      </c>
      <c r="BG1095" s="23" t="str">
        <f t="shared" si="183"/>
        <v/>
      </c>
      <c r="BH1095" s="23">
        <f t="shared" si="184"/>
        <v>0</v>
      </c>
      <c r="BO1095" s="2" t="s">
        <v>4798</v>
      </c>
      <c r="BP1095" s="3">
        <v>1</v>
      </c>
      <c r="BQ1095" s="2" t="s">
        <v>4799</v>
      </c>
    </row>
    <row r="1096" spans="1:69" ht="16.149999999999999" customHeight="1" x14ac:dyDescent="0.25">
      <c r="A1096" s="16">
        <v>1095</v>
      </c>
      <c r="B1096" s="17" t="s">
        <v>211</v>
      </c>
      <c r="C1096" s="48" t="s">
        <v>3471</v>
      </c>
      <c r="D1096" s="2" t="s">
        <v>89</v>
      </c>
      <c r="E1096" s="48" t="s">
        <v>4800</v>
      </c>
      <c r="F1096" s="67">
        <v>42109</v>
      </c>
      <c r="G1096" s="3">
        <f t="shared" si="180"/>
        <v>4</v>
      </c>
      <c r="H1096" s="3">
        <f t="shared" si="185"/>
        <v>2015</v>
      </c>
      <c r="I1096" s="19">
        <v>0.58680555555555602</v>
      </c>
      <c r="J1096" s="20">
        <f t="shared" si="179"/>
        <v>14</v>
      </c>
      <c r="K1096" s="5" t="str">
        <f t="shared" si="174"/>
        <v>ja</v>
      </c>
      <c r="L1096" s="5" t="s">
        <v>91</v>
      </c>
      <c r="M1096" s="6" t="s">
        <v>74</v>
      </c>
      <c r="N1096" s="5">
        <v>77</v>
      </c>
      <c r="O1096" s="17" t="s">
        <v>75</v>
      </c>
      <c r="P1096" s="17" t="s">
        <v>4801</v>
      </c>
      <c r="T1096" s="22" t="s">
        <v>79</v>
      </c>
      <c r="X1096" s="2">
        <v>1220</v>
      </c>
      <c r="Y1096" s="2" t="s">
        <v>83</v>
      </c>
      <c r="Z1096" s="2" t="s">
        <v>84</v>
      </c>
      <c r="AA1096" s="2">
        <v>1220</v>
      </c>
      <c r="AB1096" s="2" t="s">
        <v>83</v>
      </c>
      <c r="AC1096" s="2" t="s">
        <v>84</v>
      </c>
      <c r="AD1096" s="2">
        <v>1220</v>
      </c>
      <c r="AE1096" s="2" t="s">
        <v>83</v>
      </c>
      <c r="AF1096" s="2" t="s">
        <v>4802</v>
      </c>
      <c r="BE1096" s="23" t="str">
        <f t="shared" si="181"/>
        <v>EMF nein</v>
      </c>
      <c r="BF1096" s="23" t="str">
        <f t="shared" si="182"/>
        <v/>
      </c>
      <c r="BG1096" s="23" t="str">
        <f t="shared" si="183"/>
        <v/>
      </c>
      <c r="BH1096" s="23">
        <f t="shared" si="184"/>
        <v>0</v>
      </c>
      <c r="BO1096" s="2" t="s">
        <v>4803</v>
      </c>
      <c r="BP1096" s="3">
        <v>1</v>
      </c>
      <c r="BQ1096" s="2" t="s">
        <v>4804</v>
      </c>
    </row>
    <row r="1097" spans="1:69" ht="16.149999999999999" customHeight="1" x14ac:dyDescent="0.25">
      <c r="A1097" s="16">
        <v>1096</v>
      </c>
      <c r="B1097" s="17" t="s">
        <v>87</v>
      </c>
      <c r="C1097" s="48" t="s">
        <v>1968</v>
      </c>
      <c r="D1097" s="2" t="s">
        <v>296</v>
      </c>
      <c r="E1097" s="48" t="s">
        <v>4805</v>
      </c>
      <c r="F1097" s="67">
        <v>42115</v>
      </c>
      <c r="G1097" s="3">
        <f t="shared" si="180"/>
        <v>4</v>
      </c>
      <c r="H1097" s="3">
        <f t="shared" si="185"/>
        <v>2015</v>
      </c>
      <c r="I1097" s="19">
        <v>0.375</v>
      </c>
      <c r="J1097" s="20">
        <f t="shared" si="179"/>
        <v>9</v>
      </c>
      <c r="K1097" s="5" t="str">
        <f t="shared" si="174"/>
        <v>ja</v>
      </c>
      <c r="L1097" s="5" t="s">
        <v>91</v>
      </c>
      <c r="M1097" s="6" t="s">
        <v>74</v>
      </c>
      <c r="N1097" s="5">
        <v>79</v>
      </c>
      <c r="O1097" s="17" t="s">
        <v>75</v>
      </c>
      <c r="P1097" s="17" t="s">
        <v>1877</v>
      </c>
      <c r="T1097" s="22"/>
      <c r="U1097" s="2" t="s">
        <v>208</v>
      </c>
      <c r="V1097" s="2" t="s">
        <v>79</v>
      </c>
      <c r="X1097" s="2">
        <v>163</v>
      </c>
      <c r="Y1097" s="2" t="s">
        <v>81</v>
      </c>
      <c r="Z1097" s="2" t="s">
        <v>84</v>
      </c>
      <c r="AD1097" s="2">
        <v>163</v>
      </c>
      <c r="AE1097" s="2" t="s">
        <v>81</v>
      </c>
      <c r="AF1097" s="2" t="s">
        <v>84</v>
      </c>
      <c r="BE1097" s="23" t="str">
        <f t="shared" si="181"/>
        <v>EMF nein</v>
      </c>
      <c r="BF1097" s="23" t="str">
        <f t="shared" si="182"/>
        <v/>
      </c>
      <c r="BG1097" s="23" t="str">
        <f t="shared" si="183"/>
        <v/>
      </c>
      <c r="BH1097" s="23">
        <f t="shared" si="184"/>
        <v>0</v>
      </c>
      <c r="BP1097" s="3">
        <v>1</v>
      </c>
      <c r="BQ1097" s="2" t="s">
        <v>4806</v>
      </c>
    </row>
    <row r="1098" spans="1:69" ht="16.149999999999999" customHeight="1" x14ac:dyDescent="0.25">
      <c r="A1098" s="16">
        <v>1097</v>
      </c>
      <c r="B1098" s="17" t="s">
        <v>87</v>
      </c>
      <c r="C1098" s="48" t="s">
        <v>4807</v>
      </c>
      <c r="D1098" s="2" t="s">
        <v>348</v>
      </c>
      <c r="E1098" s="48" t="s">
        <v>4808</v>
      </c>
      <c r="F1098" s="67">
        <v>42116</v>
      </c>
      <c r="G1098" s="3">
        <f t="shared" si="180"/>
        <v>4</v>
      </c>
      <c r="H1098" s="3">
        <f t="shared" si="185"/>
        <v>2015</v>
      </c>
      <c r="I1098" s="19">
        <v>0.67013888888888895</v>
      </c>
      <c r="J1098" s="20">
        <f t="shared" si="179"/>
        <v>16</v>
      </c>
      <c r="K1098" s="5" t="str">
        <f t="shared" si="174"/>
        <v>ja</v>
      </c>
      <c r="L1098" s="5" t="s">
        <v>91</v>
      </c>
      <c r="M1098" s="6" t="s">
        <v>115</v>
      </c>
      <c r="N1098" s="5">
        <v>70</v>
      </c>
      <c r="O1098" s="17" t="s">
        <v>75</v>
      </c>
      <c r="P1098" s="17" t="s">
        <v>4809</v>
      </c>
      <c r="R1098" s="6" t="s">
        <v>77</v>
      </c>
      <c r="T1098" s="22" t="s">
        <v>79</v>
      </c>
      <c r="X1098" s="2">
        <v>579</v>
      </c>
      <c r="Y1098" s="2" t="s">
        <v>81</v>
      </c>
      <c r="Z1098" s="2" t="s">
        <v>84</v>
      </c>
      <c r="AA1098" s="2">
        <v>579</v>
      </c>
      <c r="AB1098" s="2" t="s">
        <v>81</v>
      </c>
      <c r="AC1098" s="2" t="s">
        <v>84</v>
      </c>
      <c r="AJ1098" s="2">
        <v>946</v>
      </c>
      <c r="AK1098" s="2" t="s">
        <v>83</v>
      </c>
      <c r="AL1098" s="2" t="s">
        <v>84</v>
      </c>
      <c r="AM1098" s="2">
        <v>946</v>
      </c>
      <c r="AN1098" s="2" t="s">
        <v>83</v>
      </c>
      <c r="AO1098" s="2" t="s">
        <v>84</v>
      </c>
      <c r="BE1098" s="23" t="str">
        <f t="shared" si="181"/>
        <v>EMF nein</v>
      </c>
      <c r="BF1098" s="23" t="str">
        <f t="shared" si="182"/>
        <v/>
      </c>
      <c r="BG1098" s="23" t="str">
        <f t="shared" si="183"/>
        <v/>
      </c>
      <c r="BH1098" s="23">
        <f t="shared" si="184"/>
        <v>0</v>
      </c>
      <c r="BO1098" s="2" t="s">
        <v>4810</v>
      </c>
      <c r="BP1098" s="3">
        <v>1</v>
      </c>
      <c r="BQ1098" s="2" t="s">
        <v>4811</v>
      </c>
    </row>
    <row r="1099" spans="1:69" ht="16.149999999999999" customHeight="1" x14ac:dyDescent="0.25">
      <c r="A1099" s="16">
        <v>1098</v>
      </c>
      <c r="B1099" s="17" t="s">
        <v>135</v>
      </c>
      <c r="C1099" s="48" t="s">
        <v>2329</v>
      </c>
      <c r="D1099" s="2" t="s">
        <v>296</v>
      </c>
      <c r="E1099" s="48" t="s">
        <v>4371</v>
      </c>
      <c r="F1099" s="67">
        <v>42825</v>
      </c>
      <c r="G1099" s="3">
        <f t="shared" si="180"/>
        <v>3</v>
      </c>
      <c r="H1099" s="3">
        <f t="shared" si="185"/>
        <v>2017</v>
      </c>
      <c r="I1099" s="19">
        <v>0.80208333333333304</v>
      </c>
      <c r="J1099" s="20">
        <f t="shared" si="179"/>
        <v>19</v>
      </c>
      <c r="K1099" s="5" t="str">
        <f t="shared" si="174"/>
        <v>ja</v>
      </c>
      <c r="L1099" s="21" t="s">
        <v>73</v>
      </c>
      <c r="M1099" s="6" t="s">
        <v>115</v>
      </c>
      <c r="O1099" s="17" t="s">
        <v>75</v>
      </c>
      <c r="P1099" s="17" t="s">
        <v>4812</v>
      </c>
      <c r="Q1099" s="6" t="s">
        <v>186</v>
      </c>
      <c r="R1099" s="6" t="s">
        <v>77</v>
      </c>
      <c r="T1099" s="6" t="s">
        <v>202</v>
      </c>
      <c r="U1099" s="2" t="s">
        <v>354</v>
      </c>
      <c r="W1099" s="2" t="s">
        <v>4373</v>
      </c>
      <c r="BE1099" s="23" t="str">
        <f t="shared" ref="BE1099:BE1130" si="186">IF(COUNTA(BI1099,BK1099,BM1099) &gt; 0,"EMF ja","EMF nein")</f>
        <v>EMF nein</v>
      </c>
      <c r="BF1099" s="23" t="str">
        <f t="shared" ref="BF1099:BF1130" si="187">IF(SUM(BJ1099,BL1099,BN1099)=0,"",MIN(BJ1099,BL1099,BN1099))</f>
        <v/>
      </c>
      <c r="BG1099" s="23" t="str">
        <f t="shared" ref="BG1099:BG1130" si="188">IF(BF1099="","",IF(BF1099&lt;100,"&lt;100m",IF(AND(BF1099&gt;99, BF1099&lt;500),"100-499m",IF(BF1099&gt;499,"500+m",""))))</f>
        <v/>
      </c>
      <c r="BH1099" s="23">
        <f t="shared" ref="BH1099:BH1130" si="189">COUNTA(BI1099,BK1099,BM1099)</f>
        <v>0</v>
      </c>
      <c r="BO1099" s="2" t="s">
        <v>4813</v>
      </c>
      <c r="BP1099" s="3">
        <v>1</v>
      </c>
      <c r="BQ1099" s="2" t="s">
        <v>4814</v>
      </c>
    </row>
    <row r="1100" spans="1:69" ht="16.149999999999999" customHeight="1" x14ac:dyDescent="0.25">
      <c r="A1100" s="16">
        <v>1099</v>
      </c>
      <c r="B1100" s="17" t="s">
        <v>211</v>
      </c>
      <c r="C1100" s="48" t="s">
        <v>4815</v>
      </c>
      <c r="D1100" s="2" t="s">
        <v>137</v>
      </c>
      <c r="E1100" s="48" t="s">
        <v>4816</v>
      </c>
      <c r="F1100" s="67">
        <v>43132</v>
      </c>
      <c r="G1100" s="3">
        <f t="shared" si="180"/>
        <v>2</v>
      </c>
      <c r="H1100" s="3">
        <f t="shared" si="185"/>
        <v>2018</v>
      </c>
      <c r="I1100" s="19">
        <v>0.64236111111111105</v>
      </c>
      <c r="J1100" s="20">
        <f t="shared" si="179"/>
        <v>15</v>
      </c>
      <c r="K1100" s="5" t="str">
        <f t="shared" si="174"/>
        <v>ja</v>
      </c>
      <c r="L1100" s="5" t="s">
        <v>91</v>
      </c>
      <c r="M1100" s="6" t="s">
        <v>74</v>
      </c>
      <c r="N1100" s="5">
        <v>21</v>
      </c>
      <c r="O1100" s="17" t="s">
        <v>75</v>
      </c>
      <c r="P1100" s="17" t="s">
        <v>4817</v>
      </c>
      <c r="R1100" s="6" t="s">
        <v>77</v>
      </c>
      <c r="T1100" s="22"/>
      <c r="U1100" s="2" t="s">
        <v>139</v>
      </c>
      <c r="X1100" s="2">
        <v>470</v>
      </c>
      <c r="Y1100" s="2" t="s">
        <v>81</v>
      </c>
      <c r="Z1100" s="2" t="s">
        <v>84</v>
      </c>
      <c r="AA1100" s="2">
        <v>470</v>
      </c>
      <c r="AB1100" s="2" t="s">
        <v>81</v>
      </c>
      <c r="AC1100" s="2" t="s">
        <v>84</v>
      </c>
      <c r="AD1100" s="2">
        <v>470</v>
      </c>
      <c r="AE1100" s="2" t="s">
        <v>83</v>
      </c>
      <c r="AF1100" s="2" t="s">
        <v>84</v>
      </c>
      <c r="AJ1100" s="2">
        <v>388</v>
      </c>
      <c r="AK1100" s="2" t="s">
        <v>83</v>
      </c>
      <c r="AL1100" s="2" t="s">
        <v>82</v>
      </c>
      <c r="AM1100" s="2">
        <v>388</v>
      </c>
      <c r="AN1100" s="2" t="s">
        <v>81</v>
      </c>
      <c r="AO1100" s="2" t="s">
        <v>82</v>
      </c>
      <c r="AP1100" s="2">
        <v>388</v>
      </c>
      <c r="AQ1100" s="2" t="s">
        <v>83</v>
      </c>
      <c r="AR1100" s="2" t="s">
        <v>82</v>
      </c>
      <c r="BE1100" s="23" t="str">
        <f t="shared" si="186"/>
        <v>EMF ja</v>
      </c>
      <c r="BF1100" s="23">
        <f t="shared" si="187"/>
        <v>10</v>
      </c>
      <c r="BG1100" s="23" t="str">
        <f t="shared" si="188"/>
        <v>&lt;100m</v>
      </c>
      <c r="BH1100" s="23">
        <f t="shared" si="189"/>
        <v>1</v>
      </c>
      <c r="BI1100" s="2" t="s">
        <v>162</v>
      </c>
      <c r="BJ1100" s="2">
        <v>10</v>
      </c>
      <c r="BO1100" s="2" t="s">
        <v>4818</v>
      </c>
      <c r="BP1100" s="3">
        <v>1</v>
      </c>
      <c r="BQ1100" s="2" t="s">
        <v>4819</v>
      </c>
    </row>
    <row r="1101" spans="1:69" ht="16.149999999999999" customHeight="1" x14ac:dyDescent="0.25">
      <c r="A1101" s="16">
        <v>1100</v>
      </c>
      <c r="B1101" s="17" t="s">
        <v>135</v>
      </c>
      <c r="C1101" s="48" t="s">
        <v>4820</v>
      </c>
      <c r="D1101" s="2" t="s">
        <v>104</v>
      </c>
      <c r="E1101" s="48" t="s">
        <v>4821</v>
      </c>
      <c r="F1101" s="67">
        <v>42403</v>
      </c>
      <c r="G1101" s="3">
        <f t="shared" si="180"/>
        <v>2</v>
      </c>
      <c r="H1101" s="3">
        <f t="shared" si="185"/>
        <v>2016</v>
      </c>
      <c r="I1101" s="19">
        <v>0.5625</v>
      </c>
      <c r="J1101" s="20">
        <f t="shared" si="179"/>
        <v>13</v>
      </c>
      <c r="K1101" s="5" t="str">
        <f t="shared" si="174"/>
        <v>ja</v>
      </c>
      <c r="L1101" s="5" t="s">
        <v>91</v>
      </c>
      <c r="M1101" s="6" t="s">
        <v>139</v>
      </c>
      <c r="O1101" s="17" t="s">
        <v>75</v>
      </c>
      <c r="P1101" s="17" t="s">
        <v>4822</v>
      </c>
      <c r="R1101" s="6" t="s">
        <v>77</v>
      </c>
      <c r="T1101" s="22"/>
      <c r="U1101" s="2" t="s">
        <v>74</v>
      </c>
      <c r="X1101" s="2">
        <v>260</v>
      </c>
      <c r="Y1101" s="2" t="s">
        <v>94</v>
      </c>
      <c r="Z1101" s="2" t="s">
        <v>84</v>
      </c>
      <c r="AA1101" s="2">
        <v>260</v>
      </c>
      <c r="AB1101" s="2" t="s">
        <v>94</v>
      </c>
      <c r="AC1101" s="2" t="s">
        <v>84</v>
      </c>
      <c r="AD1101" s="2">
        <v>260</v>
      </c>
      <c r="AE1101" s="2" t="s">
        <v>94</v>
      </c>
      <c r="AF1101" s="2" t="s">
        <v>84</v>
      </c>
      <c r="BE1101" s="23" t="str">
        <f t="shared" si="186"/>
        <v>EMF ja</v>
      </c>
      <c r="BF1101" s="23">
        <f t="shared" si="187"/>
        <v>300</v>
      </c>
      <c r="BG1101" s="23" t="str">
        <f t="shared" si="188"/>
        <v>100-499m</v>
      </c>
      <c r="BH1101" s="23">
        <f t="shared" si="189"/>
        <v>1</v>
      </c>
      <c r="BI1101" s="2" t="s">
        <v>162</v>
      </c>
      <c r="BJ1101" s="2">
        <v>300</v>
      </c>
      <c r="BP1101" s="3">
        <v>1</v>
      </c>
      <c r="BQ1101" s="2" t="s">
        <v>4823</v>
      </c>
    </row>
    <row r="1102" spans="1:69" ht="16.149999999999999" customHeight="1" x14ac:dyDescent="0.25">
      <c r="A1102" s="16">
        <v>1101</v>
      </c>
      <c r="B1102" s="17" t="s">
        <v>211</v>
      </c>
      <c r="C1102" s="48" t="s">
        <v>4824</v>
      </c>
      <c r="D1102" s="2" t="s">
        <v>264</v>
      </c>
      <c r="E1102" s="48" t="s">
        <v>4825</v>
      </c>
      <c r="F1102" s="67">
        <v>41362</v>
      </c>
      <c r="G1102" s="3">
        <f t="shared" si="180"/>
        <v>3</v>
      </c>
      <c r="H1102" s="3">
        <f t="shared" si="185"/>
        <v>2013</v>
      </c>
      <c r="I1102" s="19">
        <v>0.61458333333333304</v>
      </c>
      <c r="J1102" s="20">
        <f t="shared" si="179"/>
        <v>14</v>
      </c>
      <c r="K1102" s="5" t="str">
        <f t="shared" si="174"/>
        <v>ja</v>
      </c>
      <c r="L1102" s="5" t="s">
        <v>91</v>
      </c>
      <c r="M1102" s="6" t="s">
        <v>115</v>
      </c>
      <c r="N1102" s="5">
        <v>52</v>
      </c>
      <c r="O1102" s="17" t="s">
        <v>75</v>
      </c>
      <c r="P1102" s="17" t="s">
        <v>4826</v>
      </c>
      <c r="R1102" s="6" t="s">
        <v>77</v>
      </c>
      <c r="S1102" s="2" t="s">
        <v>107</v>
      </c>
      <c r="T1102" s="6" t="s">
        <v>202</v>
      </c>
      <c r="BE1102" s="23" t="str">
        <f t="shared" si="186"/>
        <v>EMF nein</v>
      </c>
      <c r="BF1102" s="23" t="str">
        <f t="shared" si="187"/>
        <v/>
      </c>
      <c r="BG1102" s="23" t="str">
        <f t="shared" si="188"/>
        <v/>
      </c>
      <c r="BH1102" s="23">
        <f t="shared" si="189"/>
        <v>0</v>
      </c>
      <c r="BO1102" s="2" t="s">
        <v>4827</v>
      </c>
      <c r="BP1102" s="3">
        <v>1</v>
      </c>
      <c r="BQ1102" s="2" t="s">
        <v>4828</v>
      </c>
    </row>
    <row r="1103" spans="1:69" ht="16.149999999999999" customHeight="1" x14ac:dyDescent="0.25">
      <c r="A1103" s="16">
        <v>1102</v>
      </c>
      <c r="B1103" s="17" t="s">
        <v>211</v>
      </c>
      <c r="C1103" s="48" t="s">
        <v>4829</v>
      </c>
      <c r="D1103" s="2" t="s">
        <v>145</v>
      </c>
      <c r="E1103" s="48" t="s">
        <v>4830</v>
      </c>
      <c r="F1103" s="67">
        <v>42921</v>
      </c>
      <c r="G1103" s="3">
        <f t="shared" si="180"/>
        <v>7</v>
      </c>
      <c r="H1103" s="3">
        <f t="shared" si="185"/>
        <v>2017</v>
      </c>
      <c r="I1103" s="19">
        <v>0.46180555555555602</v>
      </c>
      <c r="J1103" s="20">
        <f t="shared" si="179"/>
        <v>11</v>
      </c>
      <c r="K1103" s="5" t="str">
        <f t="shared" si="174"/>
        <v>ja</v>
      </c>
      <c r="L1103" s="5" t="s">
        <v>91</v>
      </c>
      <c r="M1103" s="6" t="s">
        <v>74</v>
      </c>
      <c r="N1103" s="5">
        <v>47</v>
      </c>
      <c r="O1103" s="17" t="s">
        <v>75</v>
      </c>
      <c r="P1103" s="17" t="s">
        <v>3185</v>
      </c>
      <c r="R1103" s="6" t="s">
        <v>77</v>
      </c>
      <c r="T1103" s="6" t="s">
        <v>202</v>
      </c>
      <c r="U1103" s="2" t="s">
        <v>139</v>
      </c>
      <c r="X1103" s="2">
        <v>290</v>
      </c>
      <c r="Y1103" s="2" t="s">
        <v>83</v>
      </c>
      <c r="Z1103" s="2" t="s">
        <v>168</v>
      </c>
      <c r="AA1103" s="2">
        <v>290</v>
      </c>
      <c r="AB1103" s="2" t="s">
        <v>81</v>
      </c>
      <c r="AC1103" s="2" t="s">
        <v>168</v>
      </c>
      <c r="AD1103" s="2">
        <v>290</v>
      </c>
      <c r="AE1103" s="2" t="s">
        <v>83</v>
      </c>
      <c r="AF1103" s="2" t="s">
        <v>168</v>
      </c>
      <c r="BE1103" s="23" t="str">
        <f t="shared" si="186"/>
        <v>EMF nein</v>
      </c>
      <c r="BF1103" s="23" t="str">
        <f t="shared" si="187"/>
        <v/>
      </c>
      <c r="BG1103" s="23" t="str">
        <f t="shared" si="188"/>
        <v/>
      </c>
      <c r="BH1103" s="23">
        <f t="shared" si="189"/>
        <v>0</v>
      </c>
      <c r="BO1103" s="2" t="s">
        <v>4831</v>
      </c>
      <c r="BP1103" s="3">
        <v>1</v>
      </c>
      <c r="BQ1103" s="2" t="s">
        <v>4832</v>
      </c>
    </row>
    <row r="1104" spans="1:69" ht="16.149999999999999" customHeight="1" x14ac:dyDescent="0.25">
      <c r="A1104" s="16">
        <v>1103</v>
      </c>
      <c r="B1104" s="17" t="s">
        <v>211</v>
      </c>
      <c r="C1104" s="48" t="s">
        <v>4740</v>
      </c>
      <c r="D1104" s="2" t="s">
        <v>137</v>
      </c>
      <c r="E1104" s="48" t="s">
        <v>4833</v>
      </c>
      <c r="F1104" s="67">
        <v>42696</v>
      </c>
      <c r="G1104" s="3">
        <f t="shared" si="180"/>
        <v>11</v>
      </c>
      <c r="H1104" s="3">
        <f t="shared" si="185"/>
        <v>2016</v>
      </c>
      <c r="I1104" s="19">
        <v>0.71180555555555503</v>
      </c>
      <c r="J1104" s="20">
        <f t="shared" si="179"/>
        <v>17</v>
      </c>
      <c r="K1104" s="5" t="str">
        <f t="shared" si="174"/>
        <v>ja</v>
      </c>
      <c r="L1104" s="5" t="s">
        <v>91</v>
      </c>
      <c r="M1104" s="6" t="s">
        <v>74</v>
      </c>
      <c r="N1104" s="5">
        <v>47</v>
      </c>
      <c r="O1104" s="17" t="s">
        <v>75</v>
      </c>
      <c r="P1104" s="17" t="s">
        <v>4834</v>
      </c>
      <c r="T1104" s="22" t="s">
        <v>79</v>
      </c>
      <c r="U1104" s="2" t="s">
        <v>74</v>
      </c>
      <c r="X1104" s="2">
        <v>55</v>
      </c>
      <c r="Y1104" s="2" t="s">
        <v>94</v>
      </c>
      <c r="Z1104" s="2" t="s">
        <v>84</v>
      </c>
      <c r="BE1104" s="23" t="str">
        <f t="shared" si="186"/>
        <v>EMF nein</v>
      </c>
      <c r="BF1104" s="23" t="str">
        <f t="shared" si="187"/>
        <v/>
      </c>
      <c r="BG1104" s="23" t="str">
        <f t="shared" si="188"/>
        <v/>
      </c>
      <c r="BH1104" s="23">
        <f t="shared" si="189"/>
        <v>0</v>
      </c>
      <c r="BO1104" s="2" t="s">
        <v>4835</v>
      </c>
      <c r="BP1104" s="3">
        <v>1</v>
      </c>
      <c r="BQ1104" s="2" t="s">
        <v>4836</v>
      </c>
    </row>
    <row r="1105" spans="1:69" ht="16.149999999999999" customHeight="1" x14ac:dyDescent="0.25">
      <c r="A1105" s="16">
        <v>1104</v>
      </c>
      <c r="B1105" s="17" t="s">
        <v>211</v>
      </c>
      <c r="C1105" s="48" t="s">
        <v>1305</v>
      </c>
      <c r="D1105" s="2" t="s">
        <v>89</v>
      </c>
      <c r="E1105" s="48" t="s">
        <v>4837</v>
      </c>
      <c r="F1105" s="67">
        <v>42850</v>
      </c>
      <c r="G1105" s="3">
        <f t="shared" si="180"/>
        <v>4</v>
      </c>
      <c r="H1105" s="3">
        <f t="shared" si="185"/>
        <v>2017</v>
      </c>
      <c r="I1105" s="19">
        <v>0.32291666666666702</v>
      </c>
      <c r="J1105" s="20">
        <f t="shared" si="179"/>
        <v>7</v>
      </c>
      <c r="K1105" s="5" t="str">
        <f t="shared" si="174"/>
        <v>ja</v>
      </c>
      <c r="L1105" s="5" t="s">
        <v>91</v>
      </c>
      <c r="M1105" s="6" t="s">
        <v>74</v>
      </c>
      <c r="N1105" s="5">
        <v>45</v>
      </c>
      <c r="O1105" s="17" t="s">
        <v>75</v>
      </c>
      <c r="P1105" s="17" t="s">
        <v>3185</v>
      </c>
      <c r="R1105" s="6" t="s">
        <v>77</v>
      </c>
      <c r="T1105" s="22" t="s">
        <v>79</v>
      </c>
      <c r="U1105" s="2" t="s">
        <v>354</v>
      </c>
      <c r="V1105" s="2" t="s">
        <v>80</v>
      </c>
      <c r="X1105" s="2">
        <v>94</v>
      </c>
      <c r="Y1105" s="2" t="s">
        <v>81</v>
      </c>
      <c r="Z1105" s="2" t="s">
        <v>161</v>
      </c>
      <c r="AD1105" s="2">
        <v>94</v>
      </c>
      <c r="AE1105" s="2" t="s">
        <v>81</v>
      </c>
      <c r="AF1105" s="2" t="s">
        <v>161</v>
      </c>
      <c r="AJ1105" s="2">
        <v>160</v>
      </c>
      <c r="AK1105" s="2" t="s">
        <v>83</v>
      </c>
      <c r="AL1105" s="2" t="s">
        <v>82</v>
      </c>
      <c r="AP1105" s="2">
        <v>160</v>
      </c>
      <c r="AQ1105" s="2" t="s">
        <v>83</v>
      </c>
      <c r="AR1105" s="2" t="s">
        <v>82</v>
      </c>
      <c r="BE1105" s="23" t="str">
        <f t="shared" si="186"/>
        <v>EMF nein</v>
      </c>
      <c r="BF1105" s="23" t="str">
        <f t="shared" si="187"/>
        <v/>
      </c>
      <c r="BG1105" s="23" t="str">
        <f t="shared" si="188"/>
        <v/>
      </c>
      <c r="BH1105" s="23">
        <f t="shared" si="189"/>
        <v>0</v>
      </c>
      <c r="BO1105" s="2" t="s">
        <v>4838</v>
      </c>
      <c r="BP1105" s="3">
        <v>1</v>
      </c>
      <c r="BQ1105" s="2" t="s">
        <v>4839</v>
      </c>
    </row>
    <row r="1106" spans="1:69" ht="16.149999999999999" customHeight="1" x14ac:dyDescent="0.25">
      <c r="A1106" s="16">
        <v>1105</v>
      </c>
      <c r="B1106" s="17" t="s">
        <v>135</v>
      </c>
      <c r="C1106" s="70" t="s">
        <v>119</v>
      </c>
      <c r="D1106" s="2" t="s">
        <v>89</v>
      </c>
      <c r="E1106" s="24" t="s">
        <v>4840</v>
      </c>
      <c r="F1106" s="67">
        <v>43130</v>
      </c>
      <c r="G1106" s="3">
        <f t="shared" si="180"/>
        <v>1</v>
      </c>
      <c r="H1106" s="3">
        <f t="shared" si="185"/>
        <v>2018</v>
      </c>
      <c r="I1106" s="19">
        <v>0.71180555555555503</v>
      </c>
      <c r="J1106" s="20">
        <f t="shared" si="179"/>
        <v>17</v>
      </c>
      <c r="K1106" s="5" t="str">
        <f t="shared" si="174"/>
        <v>ja</v>
      </c>
      <c r="L1106" s="5" t="s">
        <v>91</v>
      </c>
      <c r="M1106" s="6" t="s">
        <v>139</v>
      </c>
      <c r="N1106" s="5">
        <v>68</v>
      </c>
      <c r="O1106" s="17" t="s">
        <v>75</v>
      </c>
      <c r="P1106" s="17" t="s">
        <v>2968</v>
      </c>
      <c r="R1106" s="6" t="s">
        <v>77</v>
      </c>
      <c r="T1106" s="22"/>
      <c r="U1106" s="2" t="s">
        <v>115</v>
      </c>
      <c r="V1106" s="2" t="s">
        <v>80</v>
      </c>
      <c r="W1106" s="44" t="s">
        <v>4841</v>
      </c>
      <c r="X1106" s="2" t="s">
        <v>109</v>
      </c>
      <c r="Y1106" s="2" t="s">
        <v>109</v>
      </c>
      <c r="Z1106" s="2" t="s">
        <v>109</v>
      </c>
      <c r="AJ1106" s="2" t="s">
        <v>109</v>
      </c>
      <c r="AK1106" s="2" t="s">
        <v>109</v>
      </c>
      <c r="AL1106" s="2" t="s">
        <v>109</v>
      </c>
      <c r="AM1106" s="2" t="s">
        <v>109</v>
      </c>
      <c r="AN1106" s="2" t="s">
        <v>299</v>
      </c>
      <c r="AO1106" s="2" t="s">
        <v>109</v>
      </c>
      <c r="AP1106" s="2" t="s">
        <v>109</v>
      </c>
      <c r="AQ1106" s="2" t="s">
        <v>109</v>
      </c>
      <c r="AR1106" s="2" t="s">
        <v>109</v>
      </c>
      <c r="BE1106" s="23" t="str">
        <f t="shared" si="186"/>
        <v>EMF nein</v>
      </c>
      <c r="BF1106" s="23" t="str">
        <f t="shared" si="187"/>
        <v/>
      </c>
      <c r="BG1106" s="23" t="str">
        <f t="shared" si="188"/>
        <v/>
      </c>
      <c r="BH1106" s="23">
        <f t="shared" si="189"/>
        <v>0</v>
      </c>
      <c r="BO1106" s="2" t="s">
        <v>4842</v>
      </c>
      <c r="BP1106" s="3">
        <v>1</v>
      </c>
      <c r="BQ1106" s="2" t="s">
        <v>4843</v>
      </c>
    </row>
    <row r="1107" spans="1:69" ht="16.149999999999999" customHeight="1" x14ac:dyDescent="0.25">
      <c r="A1107" s="16">
        <v>1106</v>
      </c>
      <c r="B1107" s="17" t="s">
        <v>211</v>
      </c>
      <c r="C1107" s="48" t="s">
        <v>1851</v>
      </c>
      <c r="D1107" s="2" t="s">
        <v>89</v>
      </c>
      <c r="E1107" s="48" t="s">
        <v>2993</v>
      </c>
      <c r="F1107" s="67">
        <v>43049</v>
      </c>
      <c r="G1107" s="3">
        <f t="shared" si="180"/>
        <v>11</v>
      </c>
      <c r="H1107" s="3">
        <f t="shared" si="185"/>
        <v>2017</v>
      </c>
      <c r="I1107" s="19">
        <v>0.8125</v>
      </c>
      <c r="J1107" s="20">
        <f t="shared" si="179"/>
        <v>19</v>
      </c>
      <c r="K1107" s="5" t="str">
        <f t="shared" si="174"/>
        <v>ja</v>
      </c>
      <c r="L1107" s="5" t="s">
        <v>91</v>
      </c>
      <c r="M1107" s="6" t="s">
        <v>208</v>
      </c>
      <c r="N1107" s="5">
        <v>63</v>
      </c>
      <c r="O1107" s="17" t="s">
        <v>75</v>
      </c>
      <c r="P1107" s="17" t="s">
        <v>4844</v>
      </c>
      <c r="R1107" s="6" t="s">
        <v>77</v>
      </c>
      <c r="T1107" s="22" t="s">
        <v>79</v>
      </c>
      <c r="BE1107" s="23" t="str">
        <f t="shared" si="186"/>
        <v>EMF nein</v>
      </c>
      <c r="BF1107" s="23" t="str">
        <f t="shared" si="187"/>
        <v/>
      </c>
      <c r="BG1107" s="23" t="str">
        <f t="shared" si="188"/>
        <v/>
      </c>
      <c r="BH1107" s="23">
        <f t="shared" si="189"/>
        <v>0</v>
      </c>
      <c r="BP1107" s="3">
        <v>1</v>
      </c>
      <c r="BQ1107" s="2" t="s">
        <v>4845</v>
      </c>
    </row>
    <row r="1108" spans="1:69" ht="16.149999999999999" customHeight="1" x14ac:dyDescent="0.25">
      <c r="A1108" s="16">
        <v>1107</v>
      </c>
      <c r="B1108" s="17" t="s">
        <v>211</v>
      </c>
      <c r="C1108" s="48" t="s">
        <v>4567</v>
      </c>
      <c r="D1108" s="2" t="s">
        <v>89</v>
      </c>
      <c r="E1108" s="48" t="s">
        <v>4846</v>
      </c>
      <c r="F1108" s="67">
        <v>41372</v>
      </c>
      <c r="G1108" s="3">
        <f t="shared" si="180"/>
        <v>4</v>
      </c>
      <c r="H1108" s="3">
        <f t="shared" si="185"/>
        <v>2013</v>
      </c>
      <c r="I1108" s="19">
        <v>0.77083333333333304</v>
      </c>
      <c r="J1108" s="20">
        <f t="shared" si="179"/>
        <v>18</v>
      </c>
      <c r="K1108" s="5" t="str">
        <f t="shared" si="174"/>
        <v>ja</v>
      </c>
      <c r="L1108" s="21" t="s">
        <v>73</v>
      </c>
      <c r="M1108" s="6" t="s">
        <v>208</v>
      </c>
      <c r="N1108" s="5">
        <v>50</v>
      </c>
      <c r="O1108" s="17" t="s">
        <v>75</v>
      </c>
      <c r="P1108" s="17" t="s">
        <v>4847</v>
      </c>
      <c r="R1108" s="6" t="s">
        <v>77</v>
      </c>
      <c r="T1108" s="22"/>
      <c r="U1108" s="2" t="s">
        <v>1312</v>
      </c>
      <c r="X1108" s="2">
        <v>180</v>
      </c>
      <c r="Y1108" s="2" t="s">
        <v>81</v>
      </c>
      <c r="Z1108" s="2" t="s">
        <v>84</v>
      </c>
      <c r="AA1108" s="2">
        <v>180</v>
      </c>
      <c r="AB1108" s="2" t="s">
        <v>81</v>
      </c>
      <c r="AC1108" s="2" t="s">
        <v>84</v>
      </c>
      <c r="AD1108" s="2">
        <v>180</v>
      </c>
      <c r="AE1108" s="2" t="s">
        <v>83</v>
      </c>
      <c r="AF1108" s="2" t="s">
        <v>84</v>
      </c>
      <c r="AJ1108" s="2">
        <v>33</v>
      </c>
      <c r="AK1108" s="2" t="s">
        <v>83</v>
      </c>
      <c r="AL1108" s="2" t="s">
        <v>84</v>
      </c>
      <c r="BE1108" s="23" t="str">
        <f t="shared" si="186"/>
        <v>EMF nein</v>
      </c>
      <c r="BF1108" s="23" t="str">
        <f t="shared" si="187"/>
        <v/>
      </c>
      <c r="BG1108" s="23" t="str">
        <f t="shared" si="188"/>
        <v/>
      </c>
      <c r="BH1108" s="23">
        <f t="shared" si="189"/>
        <v>0</v>
      </c>
      <c r="BO1108" s="2" t="s">
        <v>4848</v>
      </c>
      <c r="BP1108" s="3">
        <v>1</v>
      </c>
      <c r="BQ1108" s="2" t="s">
        <v>4849</v>
      </c>
    </row>
    <row r="1109" spans="1:69" ht="16.149999999999999" customHeight="1" x14ac:dyDescent="0.25">
      <c r="A1109" s="16">
        <v>1108</v>
      </c>
      <c r="B1109" s="17" t="s">
        <v>211</v>
      </c>
      <c r="C1109" s="48" t="s">
        <v>1481</v>
      </c>
      <c r="D1109" s="2" t="s">
        <v>89</v>
      </c>
      <c r="E1109" s="48" t="s">
        <v>4850</v>
      </c>
      <c r="F1109" s="67">
        <v>41082</v>
      </c>
      <c r="G1109" s="3">
        <f t="shared" si="180"/>
        <v>6</v>
      </c>
      <c r="H1109" s="3">
        <f t="shared" si="185"/>
        <v>2012</v>
      </c>
      <c r="I1109" s="19">
        <v>0.35069444444444398</v>
      </c>
      <c r="J1109" s="20">
        <f t="shared" si="179"/>
        <v>8</v>
      </c>
      <c r="K1109" s="5" t="str">
        <f t="shared" ref="K1109:K1172" si="190">IF(COUNTA(W1109:BN1109)=0,"nein","ja")</f>
        <v>ja</v>
      </c>
      <c r="L1109" s="5" t="s">
        <v>91</v>
      </c>
      <c r="M1109" s="6" t="s">
        <v>115</v>
      </c>
      <c r="N1109" s="5">
        <v>17</v>
      </c>
      <c r="O1109" s="17" t="s">
        <v>75</v>
      </c>
      <c r="P1109" s="17" t="s">
        <v>4847</v>
      </c>
      <c r="T1109" s="22"/>
      <c r="U1109" s="2" t="s">
        <v>1312</v>
      </c>
      <c r="X1109" s="2">
        <v>154</v>
      </c>
      <c r="Y1109" s="2" t="s">
        <v>83</v>
      </c>
      <c r="Z1109" s="2" t="s">
        <v>84</v>
      </c>
      <c r="AA1109" s="2">
        <v>154</v>
      </c>
      <c r="AB1109" s="2" t="s">
        <v>81</v>
      </c>
      <c r="AC1109" s="2" t="s">
        <v>84</v>
      </c>
      <c r="AD1109" s="2">
        <v>154</v>
      </c>
      <c r="AE1109" s="2" t="s">
        <v>81</v>
      </c>
      <c r="AF1109" s="2" t="s">
        <v>84</v>
      </c>
      <c r="AJ1109" s="2">
        <v>287</v>
      </c>
      <c r="AK1109" s="2" t="s">
        <v>81</v>
      </c>
      <c r="AL1109" s="2" t="s">
        <v>82</v>
      </c>
      <c r="AM1109" s="2">
        <v>287</v>
      </c>
      <c r="AN1109" s="2" t="s">
        <v>81</v>
      </c>
      <c r="AO1109" s="2" t="s">
        <v>82</v>
      </c>
      <c r="AP1109" s="2">
        <v>278</v>
      </c>
      <c r="AQ1109" s="2" t="s">
        <v>81</v>
      </c>
      <c r="AR1109" s="2" t="s">
        <v>82</v>
      </c>
      <c r="BE1109" s="23" t="str">
        <f t="shared" si="186"/>
        <v>EMF nein</v>
      </c>
      <c r="BF1109" s="23" t="str">
        <f t="shared" si="187"/>
        <v/>
      </c>
      <c r="BG1109" s="23" t="str">
        <f t="shared" si="188"/>
        <v/>
      </c>
      <c r="BH1109" s="23">
        <f t="shared" si="189"/>
        <v>0</v>
      </c>
      <c r="BO1109" s="2" t="s">
        <v>4851</v>
      </c>
      <c r="BP1109" s="3">
        <v>1</v>
      </c>
      <c r="BQ1109" s="2" t="s">
        <v>4852</v>
      </c>
    </row>
    <row r="1110" spans="1:69" ht="16.149999999999999" customHeight="1" x14ac:dyDescent="0.25">
      <c r="A1110" s="16">
        <v>1109</v>
      </c>
      <c r="B1110" s="17" t="s">
        <v>211</v>
      </c>
      <c r="C1110" s="48" t="s">
        <v>491</v>
      </c>
      <c r="D1110" s="2" t="s">
        <v>264</v>
      </c>
      <c r="E1110" s="48" t="s">
        <v>4853</v>
      </c>
      <c r="F1110" s="67">
        <v>43049</v>
      </c>
      <c r="G1110" s="3">
        <f t="shared" si="180"/>
        <v>11</v>
      </c>
      <c r="H1110" s="3">
        <f t="shared" si="185"/>
        <v>2017</v>
      </c>
      <c r="I1110" s="19">
        <v>0.80555555555555503</v>
      </c>
      <c r="J1110" s="20">
        <f t="shared" si="179"/>
        <v>19</v>
      </c>
      <c r="K1110" s="5" t="str">
        <f t="shared" si="190"/>
        <v>ja</v>
      </c>
      <c r="M1110" s="6" t="s">
        <v>74</v>
      </c>
      <c r="O1110" s="17" t="s">
        <v>75</v>
      </c>
      <c r="P1110" s="17" t="s">
        <v>4854</v>
      </c>
      <c r="R1110" s="6" t="s">
        <v>77</v>
      </c>
      <c r="T1110" s="22"/>
      <c r="U1110" s="2" t="s">
        <v>115</v>
      </c>
      <c r="V1110" s="2" t="s">
        <v>80</v>
      </c>
      <c r="X1110" s="2">
        <v>178</v>
      </c>
      <c r="Y1110" s="2" t="s">
        <v>81</v>
      </c>
      <c r="Z1110" s="2" t="s">
        <v>84</v>
      </c>
      <c r="AD1110" s="2">
        <v>178</v>
      </c>
      <c r="AE1110" s="2" t="s">
        <v>83</v>
      </c>
      <c r="AF1110" s="2" t="s">
        <v>84</v>
      </c>
      <c r="BE1110" s="23" t="str">
        <f t="shared" si="186"/>
        <v>EMF nein</v>
      </c>
      <c r="BF1110" s="23" t="str">
        <f t="shared" si="187"/>
        <v/>
      </c>
      <c r="BG1110" s="23" t="str">
        <f t="shared" si="188"/>
        <v/>
      </c>
      <c r="BH1110" s="23">
        <f t="shared" si="189"/>
        <v>0</v>
      </c>
      <c r="BP1110" s="3">
        <v>1</v>
      </c>
      <c r="BQ1110" s="2" t="s">
        <v>4855</v>
      </c>
    </row>
    <row r="1111" spans="1:69" ht="16.149999999999999" customHeight="1" x14ac:dyDescent="0.25">
      <c r="A1111" s="16">
        <v>1110</v>
      </c>
      <c r="B1111" s="17" t="s">
        <v>135</v>
      </c>
      <c r="C1111" s="48" t="s">
        <v>540</v>
      </c>
      <c r="D1111" s="2" t="s">
        <v>124</v>
      </c>
      <c r="E1111" s="48" t="s">
        <v>4856</v>
      </c>
      <c r="F1111" s="67">
        <v>43130</v>
      </c>
      <c r="G1111" s="3">
        <f t="shared" si="180"/>
        <v>1</v>
      </c>
      <c r="H1111" s="3">
        <f t="shared" si="185"/>
        <v>2018</v>
      </c>
      <c r="I1111" s="19">
        <v>0.38541666666666702</v>
      </c>
      <c r="J1111" s="20">
        <f t="shared" si="179"/>
        <v>9</v>
      </c>
      <c r="K1111" s="5" t="str">
        <f t="shared" si="190"/>
        <v>ja</v>
      </c>
      <c r="L1111" s="5" t="s">
        <v>91</v>
      </c>
      <c r="M1111" s="6" t="s">
        <v>139</v>
      </c>
      <c r="N1111" s="5">
        <v>39</v>
      </c>
      <c r="O1111" s="17" t="s">
        <v>75</v>
      </c>
      <c r="P1111" s="17" t="s">
        <v>4857</v>
      </c>
      <c r="R1111" s="6" t="s">
        <v>77</v>
      </c>
      <c r="T1111" s="22"/>
      <c r="U1111" s="2" t="s">
        <v>74</v>
      </c>
      <c r="X1111" s="2">
        <v>850</v>
      </c>
      <c r="Y1111" s="2" t="s">
        <v>81</v>
      </c>
      <c r="Z1111" s="2" t="s">
        <v>84</v>
      </c>
      <c r="AA1111" s="2">
        <v>850</v>
      </c>
      <c r="AB1111" s="2" t="s">
        <v>81</v>
      </c>
      <c r="AC1111" s="2" t="s">
        <v>84</v>
      </c>
      <c r="AD1111" s="2">
        <v>850</v>
      </c>
      <c r="AE1111" s="2" t="s">
        <v>81</v>
      </c>
      <c r="AF1111" s="2" t="s">
        <v>84</v>
      </c>
      <c r="BE1111" s="23" t="str">
        <f t="shared" si="186"/>
        <v>EMF nein</v>
      </c>
      <c r="BF1111" s="23" t="str">
        <f t="shared" si="187"/>
        <v/>
      </c>
      <c r="BG1111" s="23" t="str">
        <f t="shared" si="188"/>
        <v/>
      </c>
      <c r="BH1111" s="23">
        <f t="shared" si="189"/>
        <v>0</v>
      </c>
      <c r="BO1111" s="2" t="s">
        <v>4858</v>
      </c>
      <c r="BP1111" s="3">
        <v>1</v>
      </c>
      <c r="BQ1111" s="2" t="s">
        <v>4859</v>
      </c>
    </row>
    <row r="1112" spans="1:69" ht="16.149999999999999" customHeight="1" x14ac:dyDescent="0.25">
      <c r="A1112" s="16">
        <v>1111</v>
      </c>
      <c r="B1112" s="17" t="s">
        <v>87</v>
      </c>
      <c r="C1112" s="48" t="s">
        <v>1499</v>
      </c>
      <c r="D1112" s="2" t="s">
        <v>89</v>
      </c>
      <c r="E1112" s="48" t="s">
        <v>4564</v>
      </c>
      <c r="F1112" s="67">
        <v>41441</v>
      </c>
      <c r="G1112" s="3">
        <f t="shared" si="180"/>
        <v>6</v>
      </c>
      <c r="H1112" s="3">
        <f t="shared" si="185"/>
        <v>2013</v>
      </c>
      <c r="I1112" s="19">
        <v>0.79166666666666696</v>
      </c>
      <c r="J1112" s="20">
        <f t="shared" si="179"/>
        <v>19</v>
      </c>
      <c r="K1112" s="5" t="str">
        <f t="shared" si="190"/>
        <v>ja</v>
      </c>
      <c r="L1112" s="5" t="s">
        <v>91</v>
      </c>
      <c r="M1112" s="6" t="s">
        <v>115</v>
      </c>
      <c r="N1112" s="5">
        <v>73</v>
      </c>
      <c r="O1112" s="17" t="s">
        <v>75</v>
      </c>
      <c r="P1112" s="17" t="s">
        <v>4860</v>
      </c>
      <c r="T1112" s="22" t="s">
        <v>79</v>
      </c>
      <c r="U1112" s="2" t="s">
        <v>1312</v>
      </c>
      <c r="X1112" s="2">
        <v>80</v>
      </c>
      <c r="Y1112" s="2" t="s">
        <v>81</v>
      </c>
      <c r="Z1112" s="2" t="s">
        <v>84</v>
      </c>
      <c r="AA1112" s="2">
        <v>80</v>
      </c>
      <c r="AB1112" s="2" t="s">
        <v>94</v>
      </c>
      <c r="AC1112" s="2" t="s">
        <v>84</v>
      </c>
      <c r="AD1112" s="2">
        <v>80</v>
      </c>
      <c r="AE1112" s="2" t="s">
        <v>81</v>
      </c>
      <c r="AF1112" s="2" t="s">
        <v>84</v>
      </c>
      <c r="BE1112" s="23" t="str">
        <f t="shared" si="186"/>
        <v>EMF nein</v>
      </c>
      <c r="BF1112" s="23" t="str">
        <f t="shared" si="187"/>
        <v/>
      </c>
      <c r="BG1112" s="23" t="str">
        <f t="shared" si="188"/>
        <v/>
      </c>
      <c r="BH1112" s="23">
        <f t="shared" si="189"/>
        <v>0</v>
      </c>
      <c r="BO1112" s="2" t="s">
        <v>4861</v>
      </c>
      <c r="BP1112" s="3">
        <v>1</v>
      </c>
      <c r="BQ1112" s="2" t="s">
        <v>4862</v>
      </c>
    </row>
    <row r="1113" spans="1:69" ht="16.149999999999999" customHeight="1" x14ac:dyDescent="0.25">
      <c r="A1113" s="16">
        <v>1112</v>
      </c>
      <c r="B1113" s="17" t="s">
        <v>211</v>
      </c>
      <c r="C1113" s="48" t="s">
        <v>183</v>
      </c>
      <c r="D1113" s="2" t="s">
        <v>104</v>
      </c>
      <c r="E1113" s="48" t="s">
        <v>4863</v>
      </c>
      <c r="F1113" s="67">
        <v>43074</v>
      </c>
      <c r="G1113" s="3">
        <f t="shared" si="180"/>
        <v>12</v>
      </c>
      <c r="H1113" s="3">
        <f t="shared" si="185"/>
        <v>2017</v>
      </c>
      <c r="I1113" s="19">
        <v>0.54513888888888895</v>
      </c>
      <c r="J1113" s="20">
        <f t="shared" si="179"/>
        <v>13</v>
      </c>
      <c r="K1113" s="5" t="str">
        <f t="shared" si="190"/>
        <v>ja</v>
      </c>
      <c r="L1113" s="5" t="s">
        <v>91</v>
      </c>
      <c r="M1113" s="6" t="s">
        <v>74</v>
      </c>
      <c r="N1113" s="5">
        <v>63</v>
      </c>
      <c r="O1113" s="17" t="s">
        <v>75</v>
      </c>
      <c r="P1113" s="17" t="s">
        <v>4864</v>
      </c>
      <c r="R1113" s="6" t="s">
        <v>77</v>
      </c>
      <c r="T1113" s="22"/>
      <c r="U1113" s="2" t="s">
        <v>74</v>
      </c>
      <c r="W1113" s="2" t="s">
        <v>1770</v>
      </c>
      <c r="X1113" s="2">
        <v>600</v>
      </c>
      <c r="Y1113" s="2" t="s">
        <v>94</v>
      </c>
      <c r="Z1113" s="2" t="s">
        <v>168</v>
      </c>
      <c r="AA1113" s="2">
        <v>600</v>
      </c>
      <c r="AB1113" s="2" t="s">
        <v>94</v>
      </c>
      <c r="AC1113" s="2" t="s">
        <v>168</v>
      </c>
      <c r="AD1113" s="2">
        <v>600</v>
      </c>
      <c r="AE1113" s="2" t="s">
        <v>94</v>
      </c>
      <c r="AF1113" s="2" t="s">
        <v>168</v>
      </c>
      <c r="BE1113" s="23" t="str">
        <f t="shared" si="186"/>
        <v>EMF nein</v>
      </c>
      <c r="BF1113" s="23" t="str">
        <f t="shared" si="187"/>
        <v/>
      </c>
      <c r="BG1113" s="23" t="str">
        <f t="shared" si="188"/>
        <v/>
      </c>
      <c r="BH1113" s="23">
        <f t="shared" si="189"/>
        <v>0</v>
      </c>
      <c r="BO1113" s="2" t="s">
        <v>4865</v>
      </c>
      <c r="BP1113" s="3">
        <v>1</v>
      </c>
      <c r="BQ1113" s="2" t="s">
        <v>4866</v>
      </c>
    </row>
    <row r="1114" spans="1:69" ht="16.149999999999999" customHeight="1" x14ac:dyDescent="0.25">
      <c r="A1114" s="16">
        <v>1113</v>
      </c>
      <c r="B1114" s="17" t="s">
        <v>87</v>
      </c>
      <c r="C1114" s="48" t="s">
        <v>4867</v>
      </c>
      <c r="D1114" s="2" t="s">
        <v>371</v>
      </c>
      <c r="E1114" s="48" t="s">
        <v>1209</v>
      </c>
      <c r="F1114" s="67">
        <v>43134</v>
      </c>
      <c r="G1114" s="3">
        <f t="shared" si="180"/>
        <v>2</v>
      </c>
      <c r="H1114" s="3">
        <f t="shared" si="185"/>
        <v>2018</v>
      </c>
      <c r="I1114" s="19">
        <v>0.45138888888888901</v>
      </c>
      <c r="J1114" s="20">
        <f t="shared" si="179"/>
        <v>10</v>
      </c>
      <c r="K1114" s="5" t="str">
        <f t="shared" si="190"/>
        <v>ja</v>
      </c>
      <c r="L1114" s="5" t="s">
        <v>91</v>
      </c>
      <c r="M1114" s="6" t="s">
        <v>74</v>
      </c>
      <c r="N1114" s="5">
        <v>84</v>
      </c>
      <c r="O1114" s="17" t="s">
        <v>75</v>
      </c>
      <c r="P1114" s="17" t="s">
        <v>4868</v>
      </c>
      <c r="R1114" s="6" t="s">
        <v>77</v>
      </c>
      <c r="T1114" s="22"/>
      <c r="BE1114" s="23" t="str">
        <f t="shared" si="186"/>
        <v>EMF nein</v>
      </c>
      <c r="BF1114" s="23" t="str">
        <f t="shared" si="187"/>
        <v/>
      </c>
      <c r="BG1114" s="23" t="str">
        <f t="shared" si="188"/>
        <v/>
      </c>
      <c r="BH1114" s="23">
        <f t="shared" si="189"/>
        <v>0</v>
      </c>
      <c r="BP1114" s="3">
        <v>1</v>
      </c>
      <c r="BQ1114" s="2" t="s">
        <v>4869</v>
      </c>
    </row>
    <row r="1115" spans="1:69" ht="16.149999999999999" customHeight="1" x14ac:dyDescent="0.25">
      <c r="A1115" s="16">
        <v>1114</v>
      </c>
      <c r="B1115" s="17" t="s">
        <v>69</v>
      </c>
      <c r="C1115" s="48" t="s">
        <v>4870</v>
      </c>
      <c r="D1115" s="2" t="s">
        <v>172</v>
      </c>
      <c r="E1115" s="48" t="s">
        <v>4871</v>
      </c>
      <c r="F1115" s="67">
        <v>43135</v>
      </c>
      <c r="G1115" s="3">
        <f t="shared" si="180"/>
        <v>2</v>
      </c>
      <c r="H1115" s="3">
        <f t="shared" si="185"/>
        <v>2018</v>
      </c>
      <c r="I1115" s="19">
        <v>0.625</v>
      </c>
      <c r="J1115" s="20">
        <f t="shared" si="179"/>
        <v>15</v>
      </c>
      <c r="K1115" s="5" t="str">
        <f t="shared" si="190"/>
        <v>ja</v>
      </c>
      <c r="L1115" s="21" t="s">
        <v>73</v>
      </c>
      <c r="M1115" s="6" t="s">
        <v>74</v>
      </c>
      <c r="N1115" s="5">
        <v>45</v>
      </c>
      <c r="O1115" s="17" t="s">
        <v>75</v>
      </c>
      <c r="P1115" s="17" t="s">
        <v>4872</v>
      </c>
      <c r="R1115" s="6" t="s">
        <v>77</v>
      </c>
      <c r="S1115" s="2" t="s">
        <v>132</v>
      </c>
      <c r="T1115" s="22" t="s">
        <v>79</v>
      </c>
      <c r="X1115" s="2">
        <v>226</v>
      </c>
      <c r="Y1115" s="2" t="s">
        <v>81</v>
      </c>
      <c r="Z1115" s="2" t="s">
        <v>84</v>
      </c>
      <c r="AA1115" s="2">
        <v>226</v>
      </c>
      <c r="AB1115" s="2" t="s">
        <v>81</v>
      </c>
      <c r="AC1115" s="2" t="s">
        <v>84</v>
      </c>
      <c r="AD1115" s="2">
        <v>226</v>
      </c>
      <c r="AE1115" s="2" t="s">
        <v>81</v>
      </c>
      <c r="AF1115" s="2" t="s">
        <v>84</v>
      </c>
      <c r="BE1115" s="23" t="str">
        <f t="shared" si="186"/>
        <v>EMF nein</v>
      </c>
      <c r="BF1115" s="23" t="str">
        <f t="shared" si="187"/>
        <v/>
      </c>
      <c r="BG1115" s="23" t="str">
        <f t="shared" si="188"/>
        <v/>
      </c>
      <c r="BH1115" s="23">
        <f t="shared" si="189"/>
        <v>0</v>
      </c>
      <c r="BO1115" s="2" t="s">
        <v>4873</v>
      </c>
      <c r="BP1115" s="3">
        <v>1</v>
      </c>
      <c r="BQ1115" s="2" t="s">
        <v>4874</v>
      </c>
    </row>
    <row r="1116" spans="1:69" ht="16.149999999999999" customHeight="1" x14ac:dyDescent="0.25">
      <c r="A1116" s="16">
        <v>1115</v>
      </c>
      <c r="B1116" s="17" t="s">
        <v>87</v>
      </c>
      <c r="C1116" s="48" t="s">
        <v>3242</v>
      </c>
      <c r="D1116" s="2" t="s">
        <v>124</v>
      </c>
      <c r="E1116" s="48" t="s">
        <v>4875</v>
      </c>
      <c r="F1116" s="67">
        <v>42116</v>
      </c>
      <c r="G1116" s="3">
        <f t="shared" si="180"/>
        <v>4</v>
      </c>
      <c r="H1116" s="3">
        <f t="shared" si="185"/>
        <v>2015</v>
      </c>
      <c r="I1116" s="19">
        <v>0.61111111111111105</v>
      </c>
      <c r="J1116" s="20">
        <f t="shared" si="179"/>
        <v>14</v>
      </c>
      <c r="K1116" s="5" t="str">
        <f t="shared" si="190"/>
        <v>ja</v>
      </c>
      <c r="L1116" s="5" t="s">
        <v>91</v>
      </c>
      <c r="M1116" s="6" t="s">
        <v>100</v>
      </c>
      <c r="N1116" s="5">
        <v>70</v>
      </c>
      <c r="O1116" s="17" t="s">
        <v>75</v>
      </c>
      <c r="P1116" s="17" t="s">
        <v>4876</v>
      </c>
      <c r="T1116" s="22"/>
      <c r="X1116" s="2">
        <v>881</v>
      </c>
      <c r="Y1116" s="2" t="s">
        <v>83</v>
      </c>
      <c r="Z1116" s="2" t="s">
        <v>84</v>
      </c>
      <c r="AD1116" s="2">
        <v>881</v>
      </c>
      <c r="AE1116" s="2" t="s">
        <v>81</v>
      </c>
      <c r="AF1116" s="2" t="s">
        <v>84</v>
      </c>
      <c r="AM1116" s="2" t="s">
        <v>109</v>
      </c>
      <c r="BE1116" s="23" t="str">
        <f t="shared" si="186"/>
        <v>EMF nein</v>
      </c>
      <c r="BF1116" s="23" t="str">
        <f t="shared" si="187"/>
        <v/>
      </c>
      <c r="BG1116" s="23" t="str">
        <f t="shared" si="188"/>
        <v/>
      </c>
      <c r="BH1116" s="23">
        <f t="shared" si="189"/>
        <v>0</v>
      </c>
      <c r="BO1116" s="2" t="s">
        <v>4877</v>
      </c>
      <c r="BP1116" s="3">
        <v>1</v>
      </c>
      <c r="BQ1116" s="2" t="s">
        <v>4878</v>
      </c>
    </row>
    <row r="1117" spans="1:69" ht="16.149999999999999" customHeight="1" x14ac:dyDescent="0.25">
      <c r="A1117" s="16">
        <v>1116</v>
      </c>
      <c r="B1117" s="17" t="s">
        <v>87</v>
      </c>
      <c r="C1117" s="48" t="s">
        <v>123</v>
      </c>
      <c r="D1117" s="2" t="s">
        <v>124</v>
      </c>
      <c r="E1117" s="48" t="s">
        <v>4879</v>
      </c>
      <c r="F1117" s="67">
        <v>42116</v>
      </c>
      <c r="G1117" s="3">
        <f t="shared" si="180"/>
        <v>4</v>
      </c>
      <c r="H1117" s="3">
        <f t="shared" si="185"/>
        <v>2015</v>
      </c>
      <c r="I1117" s="19">
        <v>0.75</v>
      </c>
      <c r="J1117" s="20">
        <f t="shared" si="179"/>
        <v>18</v>
      </c>
      <c r="K1117" s="5" t="str">
        <f t="shared" si="190"/>
        <v>ja</v>
      </c>
      <c r="L1117" s="5" t="s">
        <v>91</v>
      </c>
      <c r="M1117" s="6" t="s">
        <v>74</v>
      </c>
      <c r="N1117" s="5">
        <v>72</v>
      </c>
      <c r="O1117" s="17" t="s">
        <v>75</v>
      </c>
      <c r="P1117" s="17" t="s">
        <v>4880</v>
      </c>
      <c r="Q1117" s="6" t="s">
        <v>186</v>
      </c>
      <c r="R1117" s="6" t="s">
        <v>77</v>
      </c>
      <c r="T1117" s="22"/>
      <c r="U1117" s="2" t="s">
        <v>115</v>
      </c>
      <c r="V1117" s="2" t="s">
        <v>80</v>
      </c>
      <c r="X1117" s="2">
        <v>66</v>
      </c>
      <c r="Y1117" s="2" t="s">
        <v>81</v>
      </c>
      <c r="Z1117" s="2" t="s">
        <v>84</v>
      </c>
      <c r="AD1117" s="2">
        <v>66</v>
      </c>
      <c r="AE1117" s="2" t="s">
        <v>81</v>
      </c>
      <c r="AF1117" s="2" t="s">
        <v>84</v>
      </c>
      <c r="BE1117" s="23" t="str">
        <f t="shared" si="186"/>
        <v>EMF nein</v>
      </c>
      <c r="BF1117" s="23" t="str">
        <f t="shared" si="187"/>
        <v/>
      </c>
      <c r="BG1117" s="23" t="str">
        <f t="shared" si="188"/>
        <v/>
      </c>
      <c r="BH1117" s="23">
        <f t="shared" si="189"/>
        <v>0</v>
      </c>
      <c r="BO1117" s="2" t="s">
        <v>4881</v>
      </c>
      <c r="BP1117" s="3">
        <v>1</v>
      </c>
      <c r="BQ1117" s="2" t="s">
        <v>4882</v>
      </c>
    </row>
    <row r="1118" spans="1:69" ht="16.149999999999999" customHeight="1" x14ac:dyDescent="0.25">
      <c r="A1118" s="16">
        <v>1117</v>
      </c>
      <c r="B1118" s="17" t="s">
        <v>87</v>
      </c>
      <c r="C1118" s="48" t="s">
        <v>4883</v>
      </c>
      <c r="D1118" s="2" t="s">
        <v>71</v>
      </c>
      <c r="E1118" s="48" t="s">
        <v>4884</v>
      </c>
      <c r="F1118" s="67">
        <v>42121</v>
      </c>
      <c r="G1118" s="3">
        <f t="shared" si="180"/>
        <v>4</v>
      </c>
      <c r="H1118" s="3">
        <f t="shared" si="185"/>
        <v>2015</v>
      </c>
      <c r="I1118" s="19">
        <v>0.46527777777777801</v>
      </c>
      <c r="J1118" s="20">
        <f t="shared" si="179"/>
        <v>11</v>
      </c>
      <c r="K1118" s="5" t="str">
        <f t="shared" si="190"/>
        <v>ja</v>
      </c>
      <c r="L1118" s="21" t="s">
        <v>73</v>
      </c>
      <c r="M1118" s="6" t="s">
        <v>74</v>
      </c>
      <c r="N1118" s="5">
        <v>82</v>
      </c>
      <c r="O1118" s="17" t="s">
        <v>75</v>
      </c>
      <c r="P1118" s="17" t="s">
        <v>4885</v>
      </c>
      <c r="Q1118" s="6" t="s">
        <v>186</v>
      </c>
      <c r="R1118" s="6" t="s">
        <v>77</v>
      </c>
      <c r="T1118" s="22"/>
      <c r="W1118" s="2" t="s">
        <v>2037</v>
      </c>
      <c r="X1118" s="2">
        <v>100</v>
      </c>
      <c r="Y1118" s="2" t="s">
        <v>83</v>
      </c>
      <c r="Z1118" s="2" t="s">
        <v>84</v>
      </c>
      <c r="AA1118" s="2">
        <v>100</v>
      </c>
      <c r="AB1118" s="2" t="s">
        <v>81</v>
      </c>
      <c r="AC1118" s="2" t="s">
        <v>84</v>
      </c>
      <c r="AD1118" s="2">
        <v>100</v>
      </c>
      <c r="AE1118" s="2" t="s">
        <v>81</v>
      </c>
      <c r="AF1118" s="2" t="s">
        <v>84</v>
      </c>
      <c r="AJ1118" s="2">
        <v>390</v>
      </c>
      <c r="AK1118" s="2" t="s">
        <v>83</v>
      </c>
      <c r="AL1118" s="2" t="s">
        <v>84</v>
      </c>
      <c r="AM1118" s="2">
        <v>390</v>
      </c>
      <c r="AN1118" s="2" t="s">
        <v>83</v>
      </c>
      <c r="AO1118" s="2" t="s">
        <v>84</v>
      </c>
      <c r="AP1118" s="2">
        <v>390</v>
      </c>
      <c r="AQ1118" s="2" t="s">
        <v>83</v>
      </c>
      <c r="AR1118" s="2" t="s">
        <v>84</v>
      </c>
      <c r="BE1118" s="23" t="str">
        <f t="shared" si="186"/>
        <v>EMF nein</v>
      </c>
      <c r="BF1118" s="23" t="str">
        <f t="shared" si="187"/>
        <v/>
      </c>
      <c r="BG1118" s="23" t="str">
        <f t="shared" si="188"/>
        <v/>
      </c>
      <c r="BH1118" s="23">
        <f t="shared" si="189"/>
        <v>0</v>
      </c>
      <c r="BO1118" s="2" t="s">
        <v>4886</v>
      </c>
      <c r="BP1118" s="3">
        <v>1</v>
      </c>
      <c r="BQ1118" s="2" t="s">
        <v>4887</v>
      </c>
    </row>
    <row r="1119" spans="1:69" ht="16.149999999999999" customHeight="1" x14ac:dyDescent="0.25">
      <c r="A1119" s="16">
        <v>1118</v>
      </c>
      <c r="B1119" s="17" t="s">
        <v>211</v>
      </c>
      <c r="C1119" s="48" t="s">
        <v>4888</v>
      </c>
      <c r="D1119" s="2" t="s">
        <v>137</v>
      </c>
      <c r="E1119" s="48" t="s">
        <v>4889</v>
      </c>
      <c r="F1119" s="67">
        <v>43134</v>
      </c>
      <c r="G1119" s="3">
        <f t="shared" si="180"/>
        <v>2</v>
      </c>
      <c r="H1119" s="3">
        <f t="shared" si="185"/>
        <v>2018</v>
      </c>
      <c r="I1119" s="19">
        <v>0.74652777777777801</v>
      </c>
      <c r="J1119" s="20">
        <f t="shared" si="179"/>
        <v>17</v>
      </c>
      <c r="K1119" s="5" t="str">
        <f t="shared" si="190"/>
        <v>ja</v>
      </c>
      <c r="L1119" s="5" t="s">
        <v>91</v>
      </c>
      <c r="M1119" s="6" t="s">
        <v>74</v>
      </c>
      <c r="N1119" s="5">
        <v>25</v>
      </c>
      <c r="O1119" s="17" t="s">
        <v>75</v>
      </c>
      <c r="P1119" s="17" t="s">
        <v>4890</v>
      </c>
      <c r="R1119" s="6" t="s">
        <v>77</v>
      </c>
      <c r="S1119" s="2" t="s">
        <v>78</v>
      </c>
      <c r="T1119" s="22"/>
      <c r="Y1119" s="2" t="s">
        <v>94</v>
      </c>
      <c r="Z1119" s="2" t="s">
        <v>161</v>
      </c>
      <c r="BE1119" s="23" t="str">
        <f t="shared" si="186"/>
        <v>EMF ja</v>
      </c>
      <c r="BF1119" s="23">
        <f t="shared" si="187"/>
        <v>450</v>
      </c>
      <c r="BG1119" s="23" t="str">
        <f t="shared" si="188"/>
        <v>100-499m</v>
      </c>
      <c r="BH1119" s="23">
        <f t="shared" si="189"/>
        <v>1</v>
      </c>
      <c r="BI1119" s="2" t="s">
        <v>162</v>
      </c>
      <c r="BJ1119" s="2">
        <v>450</v>
      </c>
      <c r="BO1119" s="2" t="s">
        <v>4891</v>
      </c>
      <c r="BP1119" s="3">
        <v>1</v>
      </c>
      <c r="BQ1119" s="2" t="s">
        <v>4892</v>
      </c>
    </row>
    <row r="1120" spans="1:69" ht="16.149999999999999" customHeight="1" x14ac:dyDescent="0.25">
      <c r="A1120" s="16">
        <v>1119</v>
      </c>
      <c r="B1120" s="17" t="s">
        <v>211</v>
      </c>
      <c r="C1120" s="48" t="s">
        <v>4893</v>
      </c>
      <c r="D1120" s="2" t="s">
        <v>151</v>
      </c>
      <c r="E1120" s="48" t="s">
        <v>2510</v>
      </c>
      <c r="F1120" s="67">
        <v>42122</v>
      </c>
      <c r="G1120" s="3">
        <f t="shared" si="180"/>
        <v>4</v>
      </c>
      <c r="H1120" s="3">
        <f t="shared" si="185"/>
        <v>2015</v>
      </c>
      <c r="I1120" s="19">
        <v>0.62152777777777801</v>
      </c>
      <c r="J1120" s="20">
        <f t="shared" si="179"/>
        <v>14</v>
      </c>
      <c r="K1120" s="5" t="str">
        <f t="shared" si="190"/>
        <v>ja</v>
      </c>
      <c r="L1120" s="5" t="s">
        <v>91</v>
      </c>
      <c r="M1120" s="6" t="s">
        <v>74</v>
      </c>
      <c r="N1120" s="5">
        <v>82</v>
      </c>
      <c r="O1120" s="17" t="s">
        <v>75</v>
      </c>
      <c r="P1120" s="17" t="s">
        <v>1877</v>
      </c>
      <c r="T1120" s="22"/>
      <c r="U1120" s="2" t="s">
        <v>208</v>
      </c>
      <c r="V1120" s="2" t="s">
        <v>80</v>
      </c>
      <c r="X1120" s="2">
        <v>57</v>
      </c>
      <c r="Y1120" s="2" t="s">
        <v>81</v>
      </c>
      <c r="Z1120" s="2" t="s">
        <v>161</v>
      </c>
      <c r="AA1120" s="2">
        <v>57</v>
      </c>
      <c r="AB1120" s="2" t="s">
        <v>81</v>
      </c>
      <c r="AC1120" s="2" t="s">
        <v>161</v>
      </c>
      <c r="AD1120" s="2">
        <v>57</v>
      </c>
      <c r="AE1120" s="2" t="s">
        <v>81</v>
      </c>
      <c r="AF1120" s="2" t="s">
        <v>161</v>
      </c>
      <c r="AJ1120" s="2">
        <v>305</v>
      </c>
      <c r="AK1120" s="2" t="s">
        <v>83</v>
      </c>
      <c r="AL1120" s="2" t="s">
        <v>82</v>
      </c>
      <c r="AM1120" s="2">
        <v>305</v>
      </c>
      <c r="AN1120" s="2" t="s">
        <v>81</v>
      </c>
      <c r="AO1120" s="2" t="s">
        <v>82</v>
      </c>
      <c r="AP1120" s="2">
        <v>305</v>
      </c>
      <c r="AQ1120" s="2" t="s">
        <v>81</v>
      </c>
      <c r="AR1120" s="2" t="s">
        <v>82</v>
      </c>
      <c r="AV1120" s="2">
        <v>500</v>
      </c>
      <c r="AW1120" s="2" t="s">
        <v>81</v>
      </c>
      <c r="AX1120" s="2" t="s">
        <v>84</v>
      </c>
      <c r="AY1120" s="2">
        <v>500</v>
      </c>
      <c r="AZ1120" s="2" t="s">
        <v>81</v>
      </c>
      <c r="BA1120" s="2" t="s">
        <v>84</v>
      </c>
      <c r="BE1120" s="23" t="str">
        <f t="shared" si="186"/>
        <v>EMF nein</v>
      </c>
      <c r="BF1120" s="23" t="str">
        <f t="shared" si="187"/>
        <v/>
      </c>
      <c r="BG1120" s="23" t="str">
        <f t="shared" si="188"/>
        <v/>
      </c>
      <c r="BH1120" s="23">
        <f t="shared" si="189"/>
        <v>0</v>
      </c>
      <c r="BP1120" s="3">
        <v>1</v>
      </c>
      <c r="BQ1120" s="2" t="s">
        <v>4894</v>
      </c>
    </row>
    <row r="1121" spans="1:69" ht="16.149999999999999" customHeight="1" x14ac:dyDescent="0.25">
      <c r="A1121" s="16">
        <v>1120</v>
      </c>
      <c r="B1121" s="17" t="s">
        <v>87</v>
      </c>
      <c r="C1121" s="48" t="s">
        <v>1674</v>
      </c>
      <c r="D1121" s="2" t="s">
        <v>124</v>
      </c>
      <c r="E1121" s="48" t="s">
        <v>4895</v>
      </c>
      <c r="F1121" s="67">
        <v>42123</v>
      </c>
      <c r="G1121" s="3">
        <f t="shared" si="180"/>
        <v>4</v>
      </c>
      <c r="H1121" s="3">
        <f t="shared" si="185"/>
        <v>2015</v>
      </c>
      <c r="I1121" s="19">
        <v>0.37847222222222199</v>
      </c>
      <c r="J1121" s="20">
        <f t="shared" si="179"/>
        <v>9</v>
      </c>
      <c r="K1121" s="5" t="str">
        <f t="shared" si="190"/>
        <v>ja</v>
      </c>
      <c r="L1121" s="5" t="s">
        <v>91</v>
      </c>
      <c r="M1121" s="6" t="s">
        <v>100</v>
      </c>
      <c r="N1121" s="5">
        <v>71</v>
      </c>
      <c r="O1121" s="17" t="s">
        <v>75</v>
      </c>
      <c r="P1121" s="17" t="s">
        <v>4896</v>
      </c>
      <c r="T1121" s="22"/>
      <c r="W1121" s="2" t="s">
        <v>4897</v>
      </c>
      <c r="X1121" s="2">
        <v>175</v>
      </c>
      <c r="Y1121" s="2" t="s">
        <v>81</v>
      </c>
      <c r="Z1121" s="2" t="s">
        <v>82</v>
      </c>
      <c r="AA1121" s="2">
        <v>175</v>
      </c>
      <c r="AB1121" s="2" t="s">
        <v>81</v>
      </c>
      <c r="AC1121" s="2" t="s">
        <v>82</v>
      </c>
      <c r="AD1121" s="2">
        <v>175</v>
      </c>
      <c r="AE1121" s="2" t="s">
        <v>83</v>
      </c>
      <c r="AF1121" s="2" t="s">
        <v>82</v>
      </c>
      <c r="BE1121" s="23" t="str">
        <f t="shared" si="186"/>
        <v>EMF nein</v>
      </c>
      <c r="BF1121" s="23" t="str">
        <f t="shared" si="187"/>
        <v/>
      </c>
      <c r="BG1121" s="23" t="str">
        <f t="shared" si="188"/>
        <v/>
      </c>
      <c r="BH1121" s="23">
        <f t="shared" si="189"/>
        <v>0</v>
      </c>
      <c r="BO1121" s="2" t="s">
        <v>4898</v>
      </c>
      <c r="BP1121" s="3">
        <v>1</v>
      </c>
      <c r="BQ1121" s="2" t="s">
        <v>4899</v>
      </c>
    </row>
    <row r="1122" spans="1:69" ht="16.149999999999999" customHeight="1" x14ac:dyDescent="0.25">
      <c r="A1122" s="16">
        <v>1121</v>
      </c>
      <c r="B1122" s="17" t="s">
        <v>87</v>
      </c>
      <c r="C1122" s="48" t="s">
        <v>263</v>
      </c>
      <c r="D1122" s="2" t="s">
        <v>264</v>
      </c>
      <c r="E1122" s="48" t="s">
        <v>4762</v>
      </c>
      <c r="F1122" s="67">
        <v>42138</v>
      </c>
      <c r="G1122" s="3">
        <f t="shared" si="180"/>
        <v>5</v>
      </c>
      <c r="H1122" s="3">
        <f t="shared" si="185"/>
        <v>2015</v>
      </c>
      <c r="I1122" s="19">
        <v>0.64583333333333304</v>
      </c>
      <c r="J1122" s="20">
        <f t="shared" ref="J1122:J1185" si="191">IF(I1122&lt;&gt;"",HOUR(I1122),"")</f>
        <v>15</v>
      </c>
      <c r="K1122" s="5" t="str">
        <f t="shared" si="190"/>
        <v>ja</v>
      </c>
      <c r="L1122" s="5" t="s">
        <v>91</v>
      </c>
      <c r="M1122" s="6" t="s">
        <v>74</v>
      </c>
      <c r="N1122" s="5">
        <v>90</v>
      </c>
      <c r="O1122" s="17" t="s">
        <v>75</v>
      </c>
      <c r="P1122" s="17" t="s">
        <v>4900</v>
      </c>
      <c r="T1122" s="22"/>
      <c r="X1122" s="2">
        <v>178</v>
      </c>
      <c r="Y1122" s="2" t="s">
        <v>83</v>
      </c>
      <c r="Z1122" s="2" t="s">
        <v>84</v>
      </c>
      <c r="AA1122" s="2">
        <v>178</v>
      </c>
      <c r="AB1122" s="2" t="s">
        <v>81</v>
      </c>
      <c r="AC1122" s="2" t="s">
        <v>84</v>
      </c>
      <c r="AD1122" s="2">
        <v>178</v>
      </c>
      <c r="AE1122" s="2" t="s">
        <v>81</v>
      </c>
      <c r="AF1122" s="2" t="s">
        <v>84</v>
      </c>
      <c r="BE1122" s="23" t="str">
        <f t="shared" si="186"/>
        <v>EMF nein</v>
      </c>
      <c r="BF1122" s="23" t="str">
        <f t="shared" si="187"/>
        <v/>
      </c>
      <c r="BG1122" s="23" t="str">
        <f t="shared" si="188"/>
        <v/>
      </c>
      <c r="BH1122" s="23">
        <f t="shared" si="189"/>
        <v>0</v>
      </c>
      <c r="BO1122" s="2" t="s">
        <v>4901</v>
      </c>
      <c r="BP1122" s="3">
        <v>1</v>
      </c>
      <c r="BQ1122" s="2" t="s">
        <v>4902</v>
      </c>
    </row>
    <row r="1123" spans="1:69" ht="16.149999999999999" customHeight="1" x14ac:dyDescent="0.25">
      <c r="A1123" s="16">
        <v>1122</v>
      </c>
      <c r="B1123" s="17" t="s">
        <v>87</v>
      </c>
      <c r="C1123" s="48" t="s">
        <v>4903</v>
      </c>
      <c r="D1123" s="2" t="s">
        <v>264</v>
      </c>
      <c r="E1123" s="48" t="s">
        <v>4904</v>
      </c>
      <c r="F1123" s="67">
        <v>42078</v>
      </c>
      <c r="G1123" s="3">
        <f t="shared" si="180"/>
        <v>3</v>
      </c>
      <c r="H1123" s="3">
        <f t="shared" si="185"/>
        <v>2015</v>
      </c>
      <c r="I1123" s="19"/>
      <c r="J1123" s="20" t="str">
        <f t="shared" si="191"/>
        <v/>
      </c>
      <c r="K1123" s="5" t="str">
        <f t="shared" si="190"/>
        <v>ja</v>
      </c>
      <c r="L1123" s="5" t="s">
        <v>91</v>
      </c>
      <c r="M1123" s="6" t="s">
        <v>74</v>
      </c>
      <c r="N1123" s="5">
        <v>73</v>
      </c>
      <c r="O1123" s="17" t="s">
        <v>75</v>
      </c>
      <c r="P1123" s="17" t="s">
        <v>4905</v>
      </c>
      <c r="Q1123" s="6" t="s">
        <v>186</v>
      </c>
      <c r="R1123" s="6" t="s">
        <v>77</v>
      </c>
      <c r="S1123" s="2" t="s">
        <v>93</v>
      </c>
      <c r="T1123" s="22"/>
      <c r="BE1123" s="23" t="str">
        <f t="shared" si="186"/>
        <v>EMF nein</v>
      </c>
      <c r="BF1123" s="23" t="str">
        <f t="shared" si="187"/>
        <v/>
      </c>
      <c r="BG1123" s="23" t="str">
        <f t="shared" si="188"/>
        <v/>
      </c>
      <c r="BH1123" s="23">
        <f t="shared" si="189"/>
        <v>0</v>
      </c>
      <c r="BO1123" s="2" t="s">
        <v>4906</v>
      </c>
      <c r="BP1123" s="3">
        <v>1</v>
      </c>
      <c r="BQ1123" s="2" t="s">
        <v>4907</v>
      </c>
    </row>
    <row r="1124" spans="1:69" ht="16.149999999999999" customHeight="1" x14ac:dyDescent="0.25">
      <c r="A1124" s="16">
        <v>1123</v>
      </c>
      <c r="B1124" s="17" t="s">
        <v>87</v>
      </c>
      <c r="C1124" s="48" t="s">
        <v>2329</v>
      </c>
      <c r="D1124" s="2" t="s">
        <v>296</v>
      </c>
      <c r="E1124" s="48" t="s">
        <v>4908</v>
      </c>
      <c r="F1124" s="67">
        <v>43052</v>
      </c>
      <c r="G1124" s="3">
        <f t="shared" si="180"/>
        <v>11</v>
      </c>
      <c r="H1124" s="3">
        <f t="shared" si="185"/>
        <v>2017</v>
      </c>
      <c r="I1124" s="19">
        <v>0.72222222222222199</v>
      </c>
      <c r="J1124" s="20">
        <f t="shared" si="191"/>
        <v>17</v>
      </c>
      <c r="K1124" s="5" t="str">
        <f t="shared" si="190"/>
        <v>ja</v>
      </c>
      <c r="L1124" s="5" t="s">
        <v>91</v>
      </c>
      <c r="M1124" s="6" t="s">
        <v>74</v>
      </c>
      <c r="N1124" s="5">
        <v>73</v>
      </c>
      <c r="O1124" s="17" t="s">
        <v>126</v>
      </c>
      <c r="P1124" s="17" t="s">
        <v>4909</v>
      </c>
      <c r="T1124" s="22"/>
      <c r="BE1124" s="23" t="str">
        <f t="shared" si="186"/>
        <v>EMF nein</v>
      </c>
      <c r="BF1124" s="23" t="str">
        <f t="shared" si="187"/>
        <v/>
      </c>
      <c r="BG1124" s="23" t="str">
        <f t="shared" si="188"/>
        <v/>
      </c>
      <c r="BH1124" s="23">
        <f t="shared" si="189"/>
        <v>0</v>
      </c>
      <c r="BP1124" s="3">
        <v>1</v>
      </c>
      <c r="BQ1124" s="2" t="s">
        <v>4910</v>
      </c>
    </row>
    <row r="1125" spans="1:69" ht="16.149999999999999" customHeight="1" x14ac:dyDescent="0.25">
      <c r="A1125" s="16">
        <v>1124</v>
      </c>
      <c r="B1125" s="17" t="s">
        <v>211</v>
      </c>
      <c r="C1125" s="48" t="s">
        <v>1331</v>
      </c>
      <c r="D1125" s="2" t="s">
        <v>371</v>
      </c>
      <c r="E1125" s="48" t="s">
        <v>4911</v>
      </c>
      <c r="F1125" s="67">
        <v>43134</v>
      </c>
      <c r="G1125" s="3">
        <f t="shared" si="180"/>
        <v>2</v>
      </c>
      <c r="H1125" s="3">
        <f t="shared" si="185"/>
        <v>2018</v>
      </c>
      <c r="I1125" s="19">
        <v>0.58333333333333304</v>
      </c>
      <c r="J1125" s="20">
        <f t="shared" si="191"/>
        <v>14</v>
      </c>
      <c r="K1125" s="5" t="str">
        <f t="shared" si="190"/>
        <v>ja</v>
      </c>
      <c r="L1125" s="21" t="s">
        <v>73</v>
      </c>
      <c r="M1125" s="6" t="s">
        <v>74</v>
      </c>
      <c r="N1125" s="5">
        <v>60</v>
      </c>
      <c r="O1125" s="17" t="s">
        <v>75</v>
      </c>
      <c r="P1125" s="17" t="s">
        <v>4912</v>
      </c>
      <c r="R1125" s="6" t="s">
        <v>77</v>
      </c>
      <c r="T1125" s="22"/>
      <c r="U1125" s="2" t="s">
        <v>115</v>
      </c>
      <c r="V1125" s="2" t="s">
        <v>80</v>
      </c>
      <c r="BE1125" s="23" t="str">
        <f t="shared" si="186"/>
        <v>EMF nein</v>
      </c>
      <c r="BF1125" s="23" t="str">
        <f t="shared" si="187"/>
        <v/>
      </c>
      <c r="BG1125" s="23" t="str">
        <f t="shared" si="188"/>
        <v/>
      </c>
      <c r="BH1125" s="23">
        <f t="shared" si="189"/>
        <v>0</v>
      </c>
      <c r="BP1125" s="3">
        <v>1</v>
      </c>
      <c r="BQ1125" s="2" t="s">
        <v>4913</v>
      </c>
    </row>
    <row r="1126" spans="1:69" ht="16.149999999999999" customHeight="1" x14ac:dyDescent="0.25">
      <c r="A1126" s="16">
        <v>1125</v>
      </c>
      <c r="B1126" s="17" t="s">
        <v>87</v>
      </c>
      <c r="C1126" s="48" t="s">
        <v>4914</v>
      </c>
      <c r="D1126" s="2" t="s">
        <v>158</v>
      </c>
      <c r="E1126" s="48" t="s">
        <v>4915</v>
      </c>
      <c r="F1126" s="67">
        <v>43136</v>
      </c>
      <c r="G1126" s="3">
        <f t="shared" si="180"/>
        <v>2</v>
      </c>
      <c r="H1126" s="3">
        <f t="shared" si="185"/>
        <v>2018</v>
      </c>
      <c r="I1126" s="19">
        <v>0.49652777777777801</v>
      </c>
      <c r="J1126" s="20">
        <f t="shared" si="191"/>
        <v>11</v>
      </c>
      <c r="K1126" s="5" t="str">
        <f t="shared" si="190"/>
        <v>ja</v>
      </c>
      <c r="L1126" s="5" t="s">
        <v>91</v>
      </c>
      <c r="M1126" s="6" t="s">
        <v>74</v>
      </c>
      <c r="N1126" s="5">
        <v>70</v>
      </c>
      <c r="O1126" s="17" t="s">
        <v>126</v>
      </c>
      <c r="P1126" s="17" t="s">
        <v>4916</v>
      </c>
      <c r="R1126" s="6" t="s">
        <v>77</v>
      </c>
      <c r="S1126" s="2" t="s">
        <v>132</v>
      </c>
      <c r="T1126" s="6" t="s">
        <v>202</v>
      </c>
      <c r="X1126" s="2">
        <v>176</v>
      </c>
      <c r="Y1126" s="2" t="s">
        <v>83</v>
      </c>
      <c r="Z1126" s="2" t="s">
        <v>82</v>
      </c>
      <c r="AA1126" s="2">
        <v>176</v>
      </c>
      <c r="AB1126" s="2" t="s">
        <v>81</v>
      </c>
      <c r="AC1126" s="2" t="s">
        <v>82</v>
      </c>
      <c r="AD1126" s="2">
        <v>176</v>
      </c>
      <c r="AE1126" s="2" t="s">
        <v>83</v>
      </c>
      <c r="AF1126" s="2" t="s">
        <v>82</v>
      </c>
      <c r="BE1126" s="23" t="str">
        <f t="shared" si="186"/>
        <v>EMF ja</v>
      </c>
      <c r="BF1126" s="23">
        <f t="shared" si="187"/>
        <v>550</v>
      </c>
      <c r="BG1126" s="23" t="str">
        <f t="shared" si="188"/>
        <v>500+m</v>
      </c>
      <c r="BH1126" s="23">
        <f t="shared" si="189"/>
        <v>1</v>
      </c>
      <c r="BI1126" s="2" t="s">
        <v>162</v>
      </c>
      <c r="BJ1126" s="2">
        <v>550</v>
      </c>
      <c r="BO1126" s="2" t="s">
        <v>4917</v>
      </c>
      <c r="BP1126" s="3">
        <v>1</v>
      </c>
      <c r="BQ1126" s="2" t="s">
        <v>4918</v>
      </c>
    </row>
    <row r="1127" spans="1:69" ht="16.149999999999999" customHeight="1" x14ac:dyDescent="0.25">
      <c r="A1127" s="16">
        <v>1126</v>
      </c>
      <c r="B1127" s="17" t="s">
        <v>211</v>
      </c>
      <c r="C1127" s="48" t="s">
        <v>4919</v>
      </c>
      <c r="D1127" s="2" t="s">
        <v>896</v>
      </c>
      <c r="E1127" s="48" t="s">
        <v>4920</v>
      </c>
      <c r="F1127" s="67">
        <v>43135</v>
      </c>
      <c r="G1127" s="3">
        <f t="shared" si="180"/>
        <v>2</v>
      </c>
      <c r="H1127" s="3">
        <f t="shared" si="185"/>
        <v>2018</v>
      </c>
      <c r="I1127" s="19">
        <v>0.484722222222222</v>
      </c>
      <c r="J1127" s="20">
        <f t="shared" si="191"/>
        <v>11</v>
      </c>
      <c r="K1127" s="5" t="str">
        <f t="shared" si="190"/>
        <v>ja</v>
      </c>
      <c r="L1127" s="21" t="s">
        <v>73</v>
      </c>
      <c r="M1127" s="6" t="s">
        <v>74</v>
      </c>
      <c r="N1127" s="5">
        <v>41</v>
      </c>
      <c r="O1127" s="17" t="s">
        <v>126</v>
      </c>
      <c r="P1127" s="17" t="s">
        <v>4921</v>
      </c>
      <c r="R1127" s="6" t="s">
        <v>77</v>
      </c>
      <c r="T1127" s="22" t="s">
        <v>79</v>
      </c>
      <c r="U1127" s="2" t="s">
        <v>74</v>
      </c>
      <c r="X1127" s="2">
        <v>860</v>
      </c>
      <c r="Y1127" s="2" t="s">
        <v>83</v>
      </c>
      <c r="Z1127" s="2" t="s">
        <v>84</v>
      </c>
      <c r="AA1127" s="2">
        <v>860</v>
      </c>
      <c r="AB1127" s="2" t="s">
        <v>81</v>
      </c>
      <c r="AC1127" s="2" t="s">
        <v>84</v>
      </c>
      <c r="AD1127" s="2">
        <v>860</v>
      </c>
      <c r="AE1127" s="2" t="s">
        <v>83</v>
      </c>
      <c r="AF1127" s="2" t="s">
        <v>84</v>
      </c>
      <c r="BE1127" s="23" t="str">
        <f t="shared" si="186"/>
        <v>EMF nein</v>
      </c>
      <c r="BF1127" s="23" t="str">
        <f t="shared" si="187"/>
        <v/>
      </c>
      <c r="BG1127" s="23" t="str">
        <f t="shared" si="188"/>
        <v/>
      </c>
      <c r="BH1127" s="23">
        <f t="shared" si="189"/>
        <v>0</v>
      </c>
      <c r="BO1127" s="2" t="s">
        <v>4922</v>
      </c>
      <c r="BP1127" s="3">
        <v>1</v>
      </c>
      <c r="BQ1127" s="2" t="s">
        <v>4923</v>
      </c>
    </row>
    <row r="1128" spans="1:69" ht="16.149999999999999" customHeight="1" x14ac:dyDescent="0.25">
      <c r="A1128" s="16">
        <v>1127</v>
      </c>
      <c r="B1128" s="17" t="s">
        <v>87</v>
      </c>
      <c r="C1128" s="48" t="s">
        <v>540</v>
      </c>
      <c r="D1128" s="2" t="s">
        <v>124</v>
      </c>
      <c r="E1128" s="48" t="s">
        <v>4924</v>
      </c>
      <c r="F1128" s="67">
        <v>43132</v>
      </c>
      <c r="G1128" s="3">
        <f t="shared" si="180"/>
        <v>2</v>
      </c>
      <c r="H1128" s="3">
        <f t="shared" si="185"/>
        <v>2018</v>
      </c>
      <c r="I1128" s="19">
        <v>0.28125</v>
      </c>
      <c r="J1128" s="20">
        <f t="shared" si="191"/>
        <v>6</v>
      </c>
      <c r="K1128" s="5" t="str">
        <f t="shared" si="190"/>
        <v>ja</v>
      </c>
      <c r="L1128" s="5" t="s">
        <v>91</v>
      </c>
      <c r="M1128" s="6" t="s">
        <v>74</v>
      </c>
      <c r="N1128" s="5">
        <v>91</v>
      </c>
      <c r="O1128" s="17" t="s">
        <v>75</v>
      </c>
      <c r="P1128" s="17" t="s">
        <v>4925</v>
      </c>
      <c r="R1128" s="6" t="s">
        <v>4926</v>
      </c>
      <c r="T1128" s="22"/>
      <c r="X1128" s="2">
        <v>485</v>
      </c>
      <c r="Y1128" s="2" t="s">
        <v>83</v>
      </c>
      <c r="Z1128" s="2" t="s">
        <v>161</v>
      </c>
      <c r="AA1128" s="2">
        <v>485</v>
      </c>
      <c r="AB1128" s="2" t="s">
        <v>83</v>
      </c>
      <c r="AC1128" s="2" t="s">
        <v>161</v>
      </c>
      <c r="AD1128" s="2">
        <v>485</v>
      </c>
      <c r="AE1128" s="2" t="s">
        <v>83</v>
      </c>
      <c r="AF1128" s="2" t="s">
        <v>161</v>
      </c>
      <c r="AJ1128" s="2">
        <v>485</v>
      </c>
      <c r="AK1128" s="2" t="s">
        <v>81</v>
      </c>
      <c r="AL1128" s="2" t="s">
        <v>161</v>
      </c>
      <c r="AM1128" s="2">
        <v>485</v>
      </c>
      <c r="AN1128" s="2" t="s">
        <v>81</v>
      </c>
      <c r="AO1128" s="2" t="s">
        <v>161</v>
      </c>
      <c r="AP1128" s="2">
        <v>485</v>
      </c>
      <c r="AQ1128" s="2" t="s">
        <v>81</v>
      </c>
      <c r="AR1128" s="2" t="s">
        <v>161</v>
      </c>
      <c r="AV1128" s="2">
        <v>485</v>
      </c>
      <c r="AW1128" s="2" t="s">
        <v>81</v>
      </c>
      <c r="AX1128" s="2" t="s">
        <v>161</v>
      </c>
      <c r="BE1128" s="23" t="str">
        <f t="shared" si="186"/>
        <v>EMF nein</v>
      </c>
      <c r="BF1128" s="23" t="str">
        <f t="shared" si="187"/>
        <v/>
      </c>
      <c r="BG1128" s="23" t="str">
        <f t="shared" si="188"/>
        <v/>
      </c>
      <c r="BH1128" s="23">
        <f t="shared" si="189"/>
        <v>0</v>
      </c>
      <c r="BO1128" s="2" t="s">
        <v>4927</v>
      </c>
      <c r="BP1128" s="3">
        <v>1</v>
      </c>
      <c r="BQ1128" s="2" t="s">
        <v>22388</v>
      </c>
    </row>
    <row r="1129" spans="1:69" ht="16.149999999999999" customHeight="1" x14ac:dyDescent="0.25">
      <c r="A1129" s="16">
        <v>1128</v>
      </c>
      <c r="B1129" s="17" t="s">
        <v>87</v>
      </c>
      <c r="C1129" s="48" t="s">
        <v>4928</v>
      </c>
      <c r="D1129" s="2" t="s">
        <v>348</v>
      </c>
      <c r="E1129" s="48" t="s">
        <v>1251</v>
      </c>
      <c r="F1129" s="67">
        <v>42140</v>
      </c>
      <c r="G1129" s="3">
        <f t="shared" ref="G1129:G1192" si="192">IF(F1129&lt;&gt;"",MONTH(F1129),"")</f>
        <v>5</v>
      </c>
      <c r="H1129" s="3">
        <f t="shared" si="185"/>
        <v>2015</v>
      </c>
      <c r="I1129" s="19">
        <v>0.37152777777777801</v>
      </c>
      <c r="J1129" s="20">
        <f t="shared" si="191"/>
        <v>8</v>
      </c>
      <c r="K1129" s="5" t="str">
        <f t="shared" si="190"/>
        <v>ja</v>
      </c>
      <c r="L1129" s="21" t="s">
        <v>73</v>
      </c>
      <c r="M1129" s="6" t="s">
        <v>74</v>
      </c>
      <c r="N1129" s="5">
        <v>70</v>
      </c>
      <c r="O1129" s="17" t="s">
        <v>75</v>
      </c>
      <c r="P1129" s="17" t="s">
        <v>4929</v>
      </c>
      <c r="R1129" s="6" t="s">
        <v>77</v>
      </c>
      <c r="T1129" s="22"/>
      <c r="U1129" s="2" t="s">
        <v>115</v>
      </c>
      <c r="V1129" s="2" t="s">
        <v>80</v>
      </c>
      <c r="X1129" s="2">
        <v>485</v>
      </c>
      <c r="Y1129" s="2" t="s">
        <v>83</v>
      </c>
      <c r="Z1129" s="2" t="s">
        <v>161</v>
      </c>
      <c r="AD1129" s="2">
        <v>485</v>
      </c>
      <c r="AE1129" s="2" t="s">
        <v>81</v>
      </c>
      <c r="AF1129" s="2" t="s">
        <v>161</v>
      </c>
      <c r="AM1129" s="2">
        <v>380</v>
      </c>
      <c r="AN1129" s="2" t="s">
        <v>94</v>
      </c>
      <c r="AO1129" s="2" t="s">
        <v>161</v>
      </c>
      <c r="BE1129" s="23" t="str">
        <f t="shared" si="186"/>
        <v>EMF nein</v>
      </c>
      <c r="BF1129" s="23" t="str">
        <f t="shared" si="187"/>
        <v/>
      </c>
      <c r="BG1129" s="23" t="str">
        <f t="shared" si="188"/>
        <v/>
      </c>
      <c r="BH1129" s="23">
        <f t="shared" si="189"/>
        <v>0</v>
      </c>
      <c r="BO1129" s="2" t="s">
        <v>4930</v>
      </c>
      <c r="BP1129" s="3">
        <v>1</v>
      </c>
      <c r="BQ1129" s="2" t="s">
        <v>4931</v>
      </c>
    </row>
    <row r="1130" spans="1:69" ht="16.149999999999999" customHeight="1" x14ac:dyDescent="0.25">
      <c r="A1130" s="16">
        <v>1129</v>
      </c>
      <c r="B1130" s="17" t="s">
        <v>87</v>
      </c>
      <c r="C1130" s="48" t="s">
        <v>4932</v>
      </c>
      <c r="D1130" s="2" t="s">
        <v>137</v>
      </c>
      <c r="E1130" s="48" t="s">
        <v>4933</v>
      </c>
      <c r="F1130" s="67">
        <v>42142</v>
      </c>
      <c r="G1130" s="3">
        <f t="shared" si="192"/>
        <v>5</v>
      </c>
      <c r="H1130" s="3">
        <f t="shared" si="185"/>
        <v>2015</v>
      </c>
      <c r="I1130" s="19">
        <v>0.47916666666666702</v>
      </c>
      <c r="J1130" s="20">
        <f t="shared" si="191"/>
        <v>11</v>
      </c>
      <c r="K1130" s="5" t="str">
        <f t="shared" si="190"/>
        <v>ja</v>
      </c>
      <c r="L1130" s="5" t="s">
        <v>91</v>
      </c>
      <c r="M1130" s="6" t="s">
        <v>74</v>
      </c>
      <c r="N1130" s="5">
        <v>77</v>
      </c>
      <c r="O1130" s="17" t="s">
        <v>75</v>
      </c>
      <c r="P1130" s="17" t="s">
        <v>4934</v>
      </c>
      <c r="R1130" s="6" t="s">
        <v>77</v>
      </c>
      <c r="T1130" s="22" t="s">
        <v>79</v>
      </c>
      <c r="U1130" s="2" t="s">
        <v>139</v>
      </c>
      <c r="X1130" s="2">
        <v>135</v>
      </c>
      <c r="Y1130" s="2" t="s">
        <v>83</v>
      </c>
      <c r="Z1130" s="2" t="s">
        <v>82</v>
      </c>
      <c r="AA1130" s="2">
        <v>135</v>
      </c>
      <c r="AB1130" s="2" t="s">
        <v>81</v>
      </c>
      <c r="AC1130" s="2" t="s">
        <v>82</v>
      </c>
      <c r="AD1130" s="2">
        <v>135</v>
      </c>
      <c r="AE1130" s="2" t="s">
        <v>81</v>
      </c>
      <c r="AF1130" s="2" t="s">
        <v>82</v>
      </c>
      <c r="AJ1130" s="2">
        <v>1060</v>
      </c>
      <c r="AK1130" s="2" t="s">
        <v>83</v>
      </c>
      <c r="AL1130" s="2" t="s">
        <v>84</v>
      </c>
      <c r="AM1130" s="2">
        <v>1060</v>
      </c>
      <c r="AN1130" s="2" t="s">
        <v>83</v>
      </c>
      <c r="AO1130" s="2" t="s">
        <v>84</v>
      </c>
      <c r="AP1130" s="2">
        <v>1060</v>
      </c>
      <c r="AQ1130" s="2" t="s">
        <v>81</v>
      </c>
      <c r="AR1130" s="2" t="s">
        <v>84</v>
      </c>
      <c r="BE1130" s="23" t="str">
        <f t="shared" si="186"/>
        <v>EMF nein</v>
      </c>
      <c r="BF1130" s="23" t="str">
        <f t="shared" si="187"/>
        <v/>
      </c>
      <c r="BG1130" s="23" t="str">
        <f t="shared" si="188"/>
        <v/>
      </c>
      <c r="BH1130" s="23">
        <f t="shared" si="189"/>
        <v>0</v>
      </c>
      <c r="BP1130" s="3">
        <v>1</v>
      </c>
      <c r="BQ1130" s="2" t="s">
        <v>4935</v>
      </c>
    </row>
    <row r="1131" spans="1:69" ht="16.149999999999999" customHeight="1" x14ac:dyDescent="0.25">
      <c r="A1131" s="16">
        <v>1130</v>
      </c>
      <c r="B1131" s="17" t="s">
        <v>87</v>
      </c>
      <c r="C1131" s="48" t="s">
        <v>4318</v>
      </c>
      <c r="D1131" s="2" t="s">
        <v>348</v>
      </c>
      <c r="E1131" s="48" t="s">
        <v>4936</v>
      </c>
      <c r="F1131" s="67">
        <v>42142</v>
      </c>
      <c r="G1131" s="3">
        <f t="shared" si="192"/>
        <v>5</v>
      </c>
      <c r="H1131" s="3">
        <f t="shared" si="185"/>
        <v>2015</v>
      </c>
      <c r="I1131" s="19">
        <v>0.39583333333333298</v>
      </c>
      <c r="J1131" s="20">
        <f t="shared" si="191"/>
        <v>9</v>
      </c>
      <c r="K1131" s="5" t="str">
        <f t="shared" si="190"/>
        <v>ja</v>
      </c>
      <c r="L1131" s="5" t="s">
        <v>91</v>
      </c>
      <c r="M1131" s="6" t="s">
        <v>74</v>
      </c>
      <c r="N1131" s="5">
        <v>77</v>
      </c>
      <c r="O1131" s="2" t="s">
        <v>140</v>
      </c>
      <c r="P1131" s="17" t="s">
        <v>4937</v>
      </c>
      <c r="R1131" s="6" t="s">
        <v>77</v>
      </c>
      <c r="T1131" s="22"/>
      <c r="U1131" s="2" t="s">
        <v>4938</v>
      </c>
      <c r="V1131" s="2" t="s">
        <v>80</v>
      </c>
      <c r="X1131" s="2">
        <v>1330</v>
      </c>
      <c r="Y1131" s="2" t="s">
        <v>83</v>
      </c>
      <c r="Z1131" s="2" t="s">
        <v>84</v>
      </c>
      <c r="AA1131" s="2">
        <v>1330</v>
      </c>
      <c r="AB1131" s="2" t="s">
        <v>81</v>
      </c>
      <c r="AC1131" s="2" t="s">
        <v>84</v>
      </c>
      <c r="AD1131" s="2">
        <v>1330</v>
      </c>
      <c r="AE1131" s="2" t="s">
        <v>83</v>
      </c>
      <c r="AF1131" s="2" t="s">
        <v>84</v>
      </c>
      <c r="BE1131" s="23" t="str">
        <f t="shared" ref="BE1131:BE1159" si="193">IF(COUNTA(BI1131,BK1131,BM1131) &gt; 0,"EMF ja","EMF nein")</f>
        <v>EMF nein</v>
      </c>
      <c r="BF1131" s="23" t="str">
        <f t="shared" ref="BF1131:BF1159" si="194">IF(SUM(BJ1131,BL1131,BN1131)=0,"",MIN(BJ1131,BL1131,BN1131))</f>
        <v/>
      </c>
      <c r="BG1131" s="23" t="str">
        <f t="shared" ref="BG1131:BG1159" si="195">IF(BF1131="","",IF(BF1131&lt;100,"&lt;100m",IF(AND(BF1131&gt;99, BF1131&lt;500),"100-499m",IF(BF1131&gt;499,"500+m",""))))</f>
        <v/>
      </c>
      <c r="BH1131" s="23">
        <f t="shared" ref="BH1131:BH1159" si="196">COUNTA(BI1131,BK1131,BM1131)</f>
        <v>0</v>
      </c>
      <c r="BP1131" s="3">
        <v>1</v>
      </c>
      <c r="BQ1131" s="2" t="s">
        <v>4939</v>
      </c>
    </row>
    <row r="1132" spans="1:69" ht="16.149999999999999" customHeight="1" x14ac:dyDescent="0.25">
      <c r="A1132" s="16">
        <v>1131</v>
      </c>
      <c r="B1132" s="17" t="s">
        <v>87</v>
      </c>
      <c r="C1132" s="48" t="s">
        <v>765</v>
      </c>
      <c r="D1132" s="2" t="s">
        <v>371</v>
      </c>
      <c r="E1132" s="48" t="s">
        <v>4940</v>
      </c>
      <c r="F1132" s="67">
        <v>42152</v>
      </c>
      <c r="G1132" s="3">
        <f t="shared" si="192"/>
        <v>5</v>
      </c>
      <c r="H1132" s="3">
        <f t="shared" si="185"/>
        <v>2015</v>
      </c>
      <c r="I1132" s="19">
        <v>0.69791666666666696</v>
      </c>
      <c r="J1132" s="20">
        <f t="shared" si="191"/>
        <v>16</v>
      </c>
      <c r="K1132" s="5" t="str">
        <f t="shared" si="190"/>
        <v>ja</v>
      </c>
      <c r="L1132" s="5" t="s">
        <v>91</v>
      </c>
      <c r="M1132" s="6" t="s">
        <v>115</v>
      </c>
      <c r="N1132" s="5">
        <v>80</v>
      </c>
      <c r="O1132" s="17" t="s">
        <v>126</v>
      </c>
      <c r="P1132" s="17" t="s">
        <v>4941</v>
      </c>
      <c r="Q1132" s="6" t="s">
        <v>186</v>
      </c>
      <c r="T1132" s="22" t="s">
        <v>79</v>
      </c>
      <c r="U1132" s="2" t="s">
        <v>74</v>
      </c>
      <c r="BE1132" s="23" t="str">
        <f t="shared" si="193"/>
        <v>EMF nein</v>
      </c>
      <c r="BF1132" s="23" t="str">
        <f t="shared" si="194"/>
        <v/>
      </c>
      <c r="BG1132" s="23" t="str">
        <f t="shared" si="195"/>
        <v/>
      </c>
      <c r="BH1132" s="23">
        <f t="shared" si="196"/>
        <v>0</v>
      </c>
      <c r="BO1132" s="2" t="s">
        <v>4942</v>
      </c>
      <c r="BP1132" s="3">
        <v>1</v>
      </c>
      <c r="BQ1132" s="2" t="s">
        <v>4943</v>
      </c>
    </row>
    <row r="1133" spans="1:69" ht="16.149999999999999" customHeight="1" x14ac:dyDescent="0.25">
      <c r="A1133" s="16">
        <v>1132</v>
      </c>
      <c r="B1133" s="17" t="s">
        <v>87</v>
      </c>
      <c r="C1133" s="48" t="s">
        <v>1296</v>
      </c>
      <c r="D1133" s="2" t="s">
        <v>264</v>
      </c>
      <c r="E1133" s="48" t="s">
        <v>4944</v>
      </c>
      <c r="F1133" s="67">
        <v>42144</v>
      </c>
      <c r="G1133" s="3">
        <f t="shared" si="192"/>
        <v>5</v>
      </c>
      <c r="H1133" s="3">
        <f t="shared" si="185"/>
        <v>2015</v>
      </c>
      <c r="I1133" s="19">
        <v>0.46180555555555602</v>
      </c>
      <c r="J1133" s="20">
        <f t="shared" si="191"/>
        <v>11</v>
      </c>
      <c r="K1133" s="5" t="str">
        <f t="shared" si="190"/>
        <v>ja</v>
      </c>
      <c r="L1133" s="21" t="s">
        <v>73</v>
      </c>
      <c r="M1133" s="6" t="s">
        <v>74</v>
      </c>
      <c r="N1133" s="5">
        <v>72</v>
      </c>
      <c r="O1133" s="17" t="s">
        <v>75</v>
      </c>
      <c r="P1133" s="17" t="s">
        <v>3460</v>
      </c>
      <c r="T1133" s="22"/>
      <c r="U1133" s="2" t="s">
        <v>100</v>
      </c>
      <c r="V1133" s="2" t="s">
        <v>80</v>
      </c>
      <c r="X1133" s="2">
        <v>365</v>
      </c>
      <c r="Y1133" s="2" t="s">
        <v>81</v>
      </c>
      <c r="Z1133" s="2" t="s">
        <v>82</v>
      </c>
      <c r="AA1133" s="2">
        <v>365</v>
      </c>
      <c r="AB1133" s="2" t="s">
        <v>81</v>
      </c>
      <c r="AC1133" s="2" t="s">
        <v>82</v>
      </c>
      <c r="AD1133" s="2">
        <v>365</v>
      </c>
      <c r="AE1133" s="2" t="s">
        <v>83</v>
      </c>
      <c r="AF1133" s="2" t="s">
        <v>82</v>
      </c>
      <c r="BE1133" s="23" t="str">
        <f t="shared" si="193"/>
        <v>EMF nein</v>
      </c>
      <c r="BF1133" s="23" t="str">
        <f t="shared" si="194"/>
        <v/>
      </c>
      <c r="BG1133" s="23" t="str">
        <f t="shared" si="195"/>
        <v/>
      </c>
      <c r="BH1133" s="23">
        <f t="shared" si="196"/>
        <v>0</v>
      </c>
      <c r="BP1133" s="3">
        <v>1</v>
      </c>
      <c r="BQ1133" s="2" t="s">
        <v>4945</v>
      </c>
    </row>
    <row r="1134" spans="1:69" ht="16.149999999999999" customHeight="1" x14ac:dyDescent="0.25">
      <c r="A1134" s="16">
        <v>1133</v>
      </c>
      <c r="B1134" s="17" t="s">
        <v>87</v>
      </c>
      <c r="C1134" s="48" t="s">
        <v>2979</v>
      </c>
      <c r="D1134" s="2" t="s">
        <v>113</v>
      </c>
      <c r="E1134" s="48" t="s">
        <v>4946</v>
      </c>
      <c r="F1134" s="67">
        <v>42147</v>
      </c>
      <c r="G1134" s="3">
        <f t="shared" si="192"/>
        <v>5</v>
      </c>
      <c r="H1134" s="3">
        <f t="shared" si="185"/>
        <v>2015</v>
      </c>
      <c r="I1134" s="19">
        <v>0.49652777777777801</v>
      </c>
      <c r="J1134" s="20">
        <f t="shared" si="191"/>
        <v>11</v>
      </c>
      <c r="K1134" s="5" t="str">
        <f t="shared" si="190"/>
        <v>ja</v>
      </c>
      <c r="L1134" s="5" t="s">
        <v>91</v>
      </c>
      <c r="M1134" s="6" t="s">
        <v>74</v>
      </c>
      <c r="N1134" s="5">
        <v>82</v>
      </c>
      <c r="O1134" s="2" t="s">
        <v>140</v>
      </c>
      <c r="P1134" s="17" t="s">
        <v>4947</v>
      </c>
      <c r="T1134" s="22" t="s">
        <v>79</v>
      </c>
      <c r="X1134" s="2">
        <v>770</v>
      </c>
      <c r="Y1134" s="2" t="s">
        <v>83</v>
      </c>
      <c r="Z1134" s="2" t="s">
        <v>168</v>
      </c>
      <c r="AA1134" s="2">
        <v>770</v>
      </c>
      <c r="AB1134" s="2" t="s">
        <v>81</v>
      </c>
      <c r="AC1134" s="2" t="s">
        <v>168</v>
      </c>
      <c r="AD1134" s="2">
        <v>770</v>
      </c>
      <c r="AE1134" s="2" t="s">
        <v>83</v>
      </c>
      <c r="AF1134" s="2" t="s">
        <v>168</v>
      </c>
      <c r="AJ1134" s="2">
        <v>770</v>
      </c>
      <c r="AK1134" s="2" t="s">
        <v>81</v>
      </c>
      <c r="AL1134" s="2" t="s">
        <v>168</v>
      </c>
      <c r="AM1134" s="2">
        <v>770</v>
      </c>
      <c r="AN1134" s="2" t="s">
        <v>81</v>
      </c>
      <c r="AO1134" s="2" t="s">
        <v>168</v>
      </c>
      <c r="AP1134" s="2">
        <v>770</v>
      </c>
      <c r="AQ1134" s="2" t="s">
        <v>81</v>
      </c>
      <c r="AR1134" s="2" t="s">
        <v>168</v>
      </c>
      <c r="AV1134" s="2">
        <v>760</v>
      </c>
      <c r="AW1134" s="2" t="s">
        <v>81</v>
      </c>
      <c r="AX1134" s="2" t="s">
        <v>161</v>
      </c>
      <c r="AY1134" s="2">
        <v>760</v>
      </c>
      <c r="AZ1134" s="2" t="s">
        <v>81</v>
      </c>
      <c r="BA1134" s="2" t="s">
        <v>161</v>
      </c>
      <c r="BB1134" s="2">
        <v>760</v>
      </c>
      <c r="BC1134" s="2" t="s">
        <v>81</v>
      </c>
      <c r="BD1134" s="2" t="s">
        <v>161</v>
      </c>
      <c r="BE1134" s="23" t="str">
        <f t="shared" si="193"/>
        <v>EMF ja</v>
      </c>
      <c r="BF1134" s="23">
        <f t="shared" si="194"/>
        <v>850</v>
      </c>
      <c r="BG1134" s="23" t="str">
        <f t="shared" si="195"/>
        <v>500+m</v>
      </c>
      <c r="BH1134" s="23">
        <f t="shared" si="196"/>
        <v>1</v>
      </c>
      <c r="BI1134" s="2" t="s">
        <v>162</v>
      </c>
      <c r="BJ1134" s="2">
        <v>850</v>
      </c>
      <c r="BP1134" s="3">
        <v>1</v>
      </c>
      <c r="BQ1134" s="2" t="s">
        <v>4948</v>
      </c>
    </row>
    <row r="1135" spans="1:69" ht="16.149999999999999" customHeight="1" x14ac:dyDescent="0.25">
      <c r="A1135" s="16">
        <v>1134</v>
      </c>
      <c r="B1135" s="17" t="s">
        <v>87</v>
      </c>
      <c r="C1135" s="48" t="s">
        <v>451</v>
      </c>
      <c r="D1135" s="2" t="s">
        <v>172</v>
      </c>
      <c r="E1135" s="48" t="s">
        <v>4445</v>
      </c>
      <c r="F1135" s="67">
        <v>43134</v>
      </c>
      <c r="G1135" s="3">
        <f t="shared" si="192"/>
        <v>2</v>
      </c>
      <c r="H1135" s="3">
        <f t="shared" si="185"/>
        <v>2018</v>
      </c>
      <c r="I1135" s="19">
        <v>0.34375</v>
      </c>
      <c r="J1135" s="20">
        <f t="shared" si="191"/>
        <v>8</v>
      </c>
      <c r="K1135" s="5" t="str">
        <f t="shared" si="190"/>
        <v>ja</v>
      </c>
      <c r="L1135" s="5" t="s">
        <v>91</v>
      </c>
      <c r="M1135" s="6" t="s">
        <v>74</v>
      </c>
      <c r="N1135" s="5">
        <v>70</v>
      </c>
      <c r="O1135" s="17" t="s">
        <v>126</v>
      </c>
      <c r="P1135" s="17" t="s">
        <v>4949</v>
      </c>
      <c r="R1135" s="6" t="s">
        <v>77</v>
      </c>
      <c r="T1135" s="22" t="s">
        <v>79</v>
      </c>
      <c r="X1135" s="2">
        <v>1780</v>
      </c>
      <c r="Y1135" s="2" t="s">
        <v>83</v>
      </c>
      <c r="Z1135" s="2" t="s">
        <v>84</v>
      </c>
      <c r="BE1135" s="23" t="str">
        <f t="shared" si="193"/>
        <v>EMF nein</v>
      </c>
      <c r="BF1135" s="23" t="str">
        <f t="shared" si="194"/>
        <v/>
      </c>
      <c r="BG1135" s="23" t="str">
        <f t="shared" si="195"/>
        <v/>
      </c>
      <c r="BH1135" s="23">
        <f t="shared" si="196"/>
        <v>0</v>
      </c>
      <c r="BP1135" s="3">
        <v>1</v>
      </c>
      <c r="BQ1135" s="2" t="s">
        <v>4950</v>
      </c>
    </row>
    <row r="1136" spans="1:69" ht="16.149999999999999" customHeight="1" x14ac:dyDescent="0.25">
      <c r="A1136" s="16">
        <v>1135</v>
      </c>
      <c r="B1136" s="17" t="s">
        <v>87</v>
      </c>
      <c r="C1136" s="48" t="s">
        <v>4951</v>
      </c>
      <c r="D1136" s="2" t="s">
        <v>89</v>
      </c>
      <c r="E1136" s="48" t="s">
        <v>4952</v>
      </c>
      <c r="F1136" s="67">
        <v>42151</v>
      </c>
      <c r="G1136" s="3">
        <f t="shared" si="192"/>
        <v>5</v>
      </c>
      <c r="H1136" s="3">
        <f t="shared" si="185"/>
        <v>2015</v>
      </c>
      <c r="I1136" s="19">
        <v>0.6875</v>
      </c>
      <c r="J1136" s="20">
        <f t="shared" si="191"/>
        <v>16</v>
      </c>
      <c r="K1136" s="5" t="str">
        <f t="shared" si="190"/>
        <v>ja</v>
      </c>
      <c r="L1136" s="21" t="s">
        <v>73</v>
      </c>
      <c r="M1136" s="6" t="s">
        <v>74</v>
      </c>
      <c r="N1136" s="5">
        <v>86</v>
      </c>
      <c r="O1136" s="17" t="s">
        <v>75</v>
      </c>
      <c r="P1136" s="17" t="s">
        <v>4953</v>
      </c>
      <c r="R1136" s="6" t="s">
        <v>77</v>
      </c>
      <c r="T1136" s="22"/>
      <c r="U1136" s="2" t="s">
        <v>100</v>
      </c>
      <c r="V1136" s="2" t="s">
        <v>80</v>
      </c>
      <c r="X1136" s="2">
        <v>325</v>
      </c>
      <c r="Y1136" s="2" t="s">
        <v>83</v>
      </c>
      <c r="Z1136" s="2" t="s">
        <v>84</v>
      </c>
      <c r="AA1136" s="2">
        <v>325</v>
      </c>
      <c r="AB1136" s="2" t="s">
        <v>81</v>
      </c>
      <c r="AC1136" s="2" t="s">
        <v>84</v>
      </c>
      <c r="AD1136" s="2">
        <v>325</v>
      </c>
      <c r="AE1136" s="2" t="s">
        <v>81</v>
      </c>
      <c r="AF1136" s="2" t="s">
        <v>84</v>
      </c>
      <c r="AJ1136" s="2">
        <v>400</v>
      </c>
      <c r="AK1136" s="2" t="s">
        <v>83</v>
      </c>
      <c r="AL1136" s="2" t="s">
        <v>161</v>
      </c>
      <c r="AM1136" s="2">
        <v>400</v>
      </c>
      <c r="AN1136" s="2" t="s">
        <v>81</v>
      </c>
      <c r="AO1136" s="2" t="s">
        <v>161</v>
      </c>
      <c r="AP1136" s="2">
        <v>400</v>
      </c>
      <c r="AQ1136" s="2" t="s">
        <v>81</v>
      </c>
      <c r="AR1136" s="2" t="s">
        <v>161</v>
      </c>
      <c r="BE1136" s="23" t="str">
        <f t="shared" si="193"/>
        <v>EMF nein</v>
      </c>
      <c r="BF1136" s="23" t="str">
        <f t="shared" si="194"/>
        <v/>
      </c>
      <c r="BG1136" s="23" t="str">
        <f t="shared" si="195"/>
        <v/>
      </c>
      <c r="BH1136" s="23">
        <f t="shared" si="196"/>
        <v>0</v>
      </c>
      <c r="BP1136" s="3">
        <v>1</v>
      </c>
      <c r="BQ1136" s="2" t="s">
        <v>4954</v>
      </c>
    </row>
    <row r="1137" spans="1:69" ht="16.149999999999999" customHeight="1" x14ac:dyDescent="0.25">
      <c r="A1137" s="16">
        <v>1136</v>
      </c>
      <c r="B1137" s="17" t="s">
        <v>87</v>
      </c>
      <c r="C1137" s="48" t="s">
        <v>4955</v>
      </c>
      <c r="D1137" s="2" t="s">
        <v>113</v>
      </c>
      <c r="E1137" s="48" t="s">
        <v>4956</v>
      </c>
      <c r="F1137" s="67">
        <v>42153</v>
      </c>
      <c r="G1137" s="3">
        <f t="shared" si="192"/>
        <v>5</v>
      </c>
      <c r="H1137" s="3">
        <f t="shared" si="185"/>
        <v>2015</v>
      </c>
      <c r="I1137" s="19">
        <v>0.77083333333333304</v>
      </c>
      <c r="J1137" s="20">
        <f t="shared" si="191"/>
        <v>18</v>
      </c>
      <c r="K1137" s="5" t="str">
        <f t="shared" si="190"/>
        <v>ja</v>
      </c>
      <c r="L1137" s="5" t="s">
        <v>91</v>
      </c>
      <c r="M1137" s="6" t="s">
        <v>74</v>
      </c>
      <c r="N1137" s="5">
        <v>86</v>
      </c>
      <c r="O1137" s="17" t="s">
        <v>126</v>
      </c>
      <c r="P1137" s="17" t="s">
        <v>4957</v>
      </c>
      <c r="R1137" s="6" t="s">
        <v>77</v>
      </c>
      <c r="T1137" s="6" t="s">
        <v>202</v>
      </c>
      <c r="X1137" s="2">
        <v>250</v>
      </c>
      <c r="Y1137" s="2" t="s">
        <v>83</v>
      </c>
      <c r="Z1137" s="2" t="s">
        <v>82</v>
      </c>
      <c r="AA1137" s="2">
        <v>250</v>
      </c>
      <c r="AB1137" s="2" t="s">
        <v>81</v>
      </c>
      <c r="AC1137" s="2" t="s">
        <v>82</v>
      </c>
      <c r="AD1137" s="2">
        <v>250</v>
      </c>
      <c r="AE1137" s="2" t="s">
        <v>81</v>
      </c>
      <c r="AF1137" s="2" t="s">
        <v>82</v>
      </c>
      <c r="BE1137" s="23" t="str">
        <f t="shared" si="193"/>
        <v>EMF nein</v>
      </c>
      <c r="BF1137" s="23" t="str">
        <f t="shared" si="194"/>
        <v/>
      </c>
      <c r="BG1137" s="23" t="str">
        <f t="shared" si="195"/>
        <v/>
      </c>
      <c r="BH1137" s="23">
        <f t="shared" si="196"/>
        <v>0</v>
      </c>
      <c r="BP1137" s="3">
        <v>1</v>
      </c>
      <c r="BQ1137" s="2" t="s">
        <v>4958</v>
      </c>
    </row>
    <row r="1138" spans="1:69" ht="16.149999999999999" customHeight="1" x14ac:dyDescent="0.25">
      <c r="A1138" s="16">
        <v>1137</v>
      </c>
      <c r="B1138" s="17" t="s">
        <v>69</v>
      </c>
      <c r="C1138" s="48" t="s">
        <v>4955</v>
      </c>
      <c r="D1138" s="2" t="s">
        <v>113</v>
      </c>
      <c r="E1138" s="48" t="s">
        <v>4959</v>
      </c>
      <c r="F1138" s="67">
        <v>42023</v>
      </c>
      <c r="G1138" s="3">
        <f t="shared" si="192"/>
        <v>1</v>
      </c>
      <c r="H1138" s="3">
        <f t="shared" si="185"/>
        <v>2015</v>
      </c>
      <c r="I1138" s="19">
        <v>0.77777777777777801</v>
      </c>
      <c r="J1138" s="20">
        <f t="shared" si="191"/>
        <v>18</v>
      </c>
      <c r="K1138" s="5" t="str">
        <f t="shared" si="190"/>
        <v>ja</v>
      </c>
      <c r="L1138" s="5" t="s">
        <v>91</v>
      </c>
      <c r="M1138" s="6" t="s">
        <v>74</v>
      </c>
      <c r="N1138" s="5">
        <v>73</v>
      </c>
      <c r="O1138" s="17" t="s">
        <v>75</v>
      </c>
      <c r="P1138" s="17" t="s">
        <v>4960</v>
      </c>
      <c r="R1138" s="6" t="s">
        <v>77</v>
      </c>
      <c r="S1138" s="2" t="s">
        <v>132</v>
      </c>
      <c r="T1138" s="22" t="s">
        <v>79</v>
      </c>
      <c r="X1138" s="2">
        <v>78</v>
      </c>
      <c r="Y1138" s="2" t="s">
        <v>81</v>
      </c>
      <c r="Z1138" s="2" t="s">
        <v>82</v>
      </c>
      <c r="AA1138" s="2">
        <v>78</v>
      </c>
      <c r="AB1138" s="2" t="s">
        <v>94</v>
      </c>
      <c r="AC1138" s="2" t="s">
        <v>82</v>
      </c>
      <c r="AD1138" s="2">
        <v>78</v>
      </c>
      <c r="AE1138" s="2" t="s">
        <v>81</v>
      </c>
      <c r="AF1138" s="2" t="s">
        <v>82</v>
      </c>
      <c r="AJ1138" s="2">
        <v>882</v>
      </c>
      <c r="AK1138" s="2" t="s">
        <v>83</v>
      </c>
      <c r="AL1138" s="2" t="s">
        <v>84</v>
      </c>
      <c r="AM1138" s="2">
        <v>882</v>
      </c>
      <c r="AN1138" s="2" t="s">
        <v>81</v>
      </c>
      <c r="AO1138" s="2" t="s">
        <v>84</v>
      </c>
      <c r="AP1138" s="2">
        <v>882</v>
      </c>
      <c r="AQ1138" s="2" t="s">
        <v>81</v>
      </c>
      <c r="AR1138" s="2" t="s">
        <v>84</v>
      </c>
      <c r="BE1138" s="23" t="str">
        <f t="shared" si="193"/>
        <v>EMF nein</v>
      </c>
      <c r="BF1138" s="23" t="str">
        <f t="shared" si="194"/>
        <v/>
      </c>
      <c r="BG1138" s="23" t="str">
        <f t="shared" si="195"/>
        <v/>
      </c>
      <c r="BH1138" s="23">
        <f t="shared" si="196"/>
        <v>0</v>
      </c>
      <c r="BO1138" s="2" t="s">
        <v>4961</v>
      </c>
      <c r="BP1138" s="3">
        <v>1</v>
      </c>
      <c r="BQ1138" s="2" t="s">
        <v>4962</v>
      </c>
    </row>
    <row r="1139" spans="1:69" ht="16.149999999999999" customHeight="1" x14ac:dyDescent="0.25">
      <c r="A1139" s="16">
        <v>1138</v>
      </c>
      <c r="B1139" s="17" t="s">
        <v>87</v>
      </c>
      <c r="C1139" s="48" t="s">
        <v>4963</v>
      </c>
      <c r="D1139" s="2" t="s">
        <v>371</v>
      </c>
      <c r="E1139" s="48" t="s">
        <v>4964</v>
      </c>
      <c r="F1139" s="67">
        <v>42159</v>
      </c>
      <c r="G1139" s="3">
        <f t="shared" si="192"/>
        <v>6</v>
      </c>
      <c r="H1139" s="3">
        <f t="shared" si="185"/>
        <v>2015</v>
      </c>
      <c r="I1139" s="19">
        <v>0.50347222222222199</v>
      </c>
      <c r="J1139" s="20">
        <f t="shared" si="191"/>
        <v>12</v>
      </c>
      <c r="K1139" s="5" t="str">
        <f t="shared" si="190"/>
        <v>ja</v>
      </c>
      <c r="L1139" s="21" t="s">
        <v>73</v>
      </c>
      <c r="M1139" s="6" t="s">
        <v>74</v>
      </c>
      <c r="N1139" s="5">
        <v>84</v>
      </c>
      <c r="O1139" s="17" t="s">
        <v>126</v>
      </c>
      <c r="P1139" s="17" t="s">
        <v>4965</v>
      </c>
      <c r="R1139" s="6" t="s">
        <v>77</v>
      </c>
      <c r="T1139" s="22" t="s">
        <v>79</v>
      </c>
      <c r="X1139" s="2">
        <v>870</v>
      </c>
      <c r="Y1139" s="2" t="s">
        <v>83</v>
      </c>
      <c r="Z1139" s="2" t="s">
        <v>168</v>
      </c>
      <c r="AA1139" s="2">
        <v>870</v>
      </c>
      <c r="AB1139" s="2" t="s">
        <v>81</v>
      </c>
      <c r="AC1139" s="2" t="s">
        <v>168</v>
      </c>
      <c r="AD1139" s="2">
        <v>870</v>
      </c>
      <c r="AE1139" s="2" t="s">
        <v>81</v>
      </c>
      <c r="AF1139" s="2" t="s">
        <v>168</v>
      </c>
      <c r="AJ1139" s="2" t="s">
        <v>109</v>
      </c>
      <c r="BE1139" s="23" t="str">
        <f t="shared" si="193"/>
        <v>EMF nein</v>
      </c>
      <c r="BF1139" s="23" t="str">
        <f t="shared" si="194"/>
        <v/>
      </c>
      <c r="BG1139" s="23" t="str">
        <f t="shared" si="195"/>
        <v/>
      </c>
      <c r="BH1139" s="23">
        <f t="shared" si="196"/>
        <v>0</v>
      </c>
      <c r="BO1139" s="2" t="s">
        <v>4966</v>
      </c>
      <c r="BP1139" s="3">
        <v>1</v>
      </c>
      <c r="BQ1139" s="2" t="s">
        <v>4967</v>
      </c>
    </row>
    <row r="1140" spans="1:69" ht="16.149999999999999" customHeight="1" x14ac:dyDescent="0.25">
      <c r="A1140" s="16">
        <v>1139</v>
      </c>
      <c r="B1140" s="17" t="s">
        <v>87</v>
      </c>
      <c r="C1140" s="48" t="s">
        <v>1415</v>
      </c>
      <c r="D1140" s="2" t="s">
        <v>124</v>
      </c>
      <c r="E1140" s="48" t="s">
        <v>4968</v>
      </c>
      <c r="F1140" s="67">
        <v>42160</v>
      </c>
      <c r="G1140" s="3">
        <f t="shared" si="192"/>
        <v>6</v>
      </c>
      <c r="H1140" s="3">
        <f t="shared" si="185"/>
        <v>2015</v>
      </c>
      <c r="I1140" s="19">
        <v>0.38541666666666702</v>
      </c>
      <c r="J1140" s="20">
        <f t="shared" si="191"/>
        <v>9</v>
      </c>
      <c r="K1140" s="5" t="str">
        <f t="shared" si="190"/>
        <v>ja</v>
      </c>
      <c r="L1140" s="5" t="s">
        <v>91</v>
      </c>
      <c r="M1140" s="6" t="s">
        <v>115</v>
      </c>
      <c r="N1140" s="5">
        <v>76</v>
      </c>
      <c r="O1140" s="17" t="s">
        <v>126</v>
      </c>
      <c r="P1140" s="17" t="s">
        <v>4969</v>
      </c>
      <c r="T1140" s="22" t="s">
        <v>79</v>
      </c>
      <c r="X1140" s="2">
        <v>230</v>
      </c>
      <c r="Y1140" s="2" t="s">
        <v>83</v>
      </c>
      <c r="Z1140" s="2" t="s">
        <v>84</v>
      </c>
      <c r="AA1140" s="2">
        <v>230</v>
      </c>
      <c r="AB1140" s="2" t="s">
        <v>81</v>
      </c>
      <c r="AC1140" s="2" t="s">
        <v>84</v>
      </c>
      <c r="AD1140" s="2">
        <v>230</v>
      </c>
      <c r="AE1140" s="2" t="s">
        <v>83</v>
      </c>
      <c r="AF1140" s="2" t="s">
        <v>84</v>
      </c>
      <c r="BE1140" s="23" t="str">
        <f t="shared" si="193"/>
        <v>EMF ja</v>
      </c>
      <c r="BF1140" s="23">
        <f t="shared" si="194"/>
        <v>70</v>
      </c>
      <c r="BG1140" s="23" t="str">
        <f t="shared" si="195"/>
        <v>&lt;100m</v>
      </c>
      <c r="BH1140" s="23">
        <f t="shared" si="196"/>
        <v>2</v>
      </c>
      <c r="BI1140" s="2" t="s">
        <v>162</v>
      </c>
      <c r="BJ1140" s="2">
        <v>250</v>
      </c>
      <c r="BK1140" s="2" t="s">
        <v>162</v>
      </c>
      <c r="BL1140" s="2">
        <v>70</v>
      </c>
      <c r="BO1140" s="2" t="s">
        <v>4970</v>
      </c>
      <c r="BP1140" s="3">
        <v>1</v>
      </c>
      <c r="BQ1140" s="2" t="s">
        <v>4971</v>
      </c>
    </row>
    <row r="1141" spans="1:69" ht="16.149999999999999" customHeight="1" x14ac:dyDescent="0.25">
      <c r="A1141" s="16">
        <v>1140</v>
      </c>
      <c r="B1141" s="17" t="s">
        <v>135</v>
      </c>
      <c r="C1141" s="48" t="s">
        <v>3051</v>
      </c>
      <c r="D1141" s="2" t="s">
        <v>124</v>
      </c>
      <c r="E1141" s="48" t="s">
        <v>4972</v>
      </c>
      <c r="F1141" s="67">
        <v>43136</v>
      </c>
      <c r="G1141" s="3">
        <f t="shared" si="192"/>
        <v>2</v>
      </c>
      <c r="H1141" s="3">
        <f t="shared" si="185"/>
        <v>2018</v>
      </c>
      <c r="I1141" s="19"/>
      <c r="J1141" s="20" t="str">
        <f t="shared" si="191"/>
        <v/>
      </c>
      <c r="K1141" s="5" t="str">
        <f t="shared" si="190"/>
        <v>ja</v>
      </c>
      <c r="L1141" s="5" t="s">
        <v>91</v>
      </c>
      <c r="M1141" s="6" t="s">
        <v>354</v>
      </c>
      <c r="N1141" s="5">
        <v>49</v>
      </c>
      <c r="O1141" s="17" t="s">
        <v>75</v>
      </c>
      <c r="P1141" s="17" t="s">
        <v>4973</v>
      </c>
      <c r="R1141" s="6" t="s">
        <v>77</v>
      </c>
      <c r="T1141" s="22"/>
      <c r="U1141" s="2" t="s">
        <v>115</v>
      </c>
      <c r="V1141" s="2" t="s">
        <v>80</v>
      </c>
      <c r="X1141" s="2">
        <v>465</v>
      </c>
      <c r="Y1141" s="2" t="s">
        <v>83</v>
      </c>
      <c r="Z1141" s="2" t="s">
        <v>84</v>
      </c>
      <c r="AA1141" s="2">
        <v>465</v>
      </c>
      <c r="AB1141" s="2" t="s">
        <v>81</v>
      </c>
      <c r="AC1141" s="2" t="s">
        <v>84</v>
      </c>
      <c r="AD1141" s="2">
        <v>465</v>
      </c>
      <c r="AE1141" s="2" t="s">
        <v>83</v>
      </c>
      <c r="AF1141" s="2" t="s">
        <v>84</v>
      </c>
      <c r="BE1141" s="23" t="str">
        <f t="shared" si="193"/>
        <v>EMF nein</v>
      </c>
      <c r="BF1141" s="23" t="str">
        <f t="shared" si="194"/>
        <v/>
      </c>
      <c r="BG1141" s="23" t="str">
        <f t="shared" si="195"/>
        <v/>
      </c>
      <c r="BH1141" s="23">
        <f t="shared" si="196"/>
        <v>0</v>
      </c>
      <c r="BO1141" s="2" t="s">
        <v>4974</v>
      </c>
      <c r="BP1141" s="3">
        <v>1</v>
      </c>
      <c r="BQ1141" s="2" t="s">
        <v>4975</v>
      </c>
    </row>
    <row r="1142" spans="1:69" ht="16.149999999999999" customHeight="1" x14ac:dyDescent="0.25">
      <c r="A1142" s="16">
        <v>1141</v>
      </c>
      <c r="B1142" s="17" t="s">
        <v>87</v>
      </c>
      <c r="C1142" s="48" t="s">
        <v>4976</v>
      </c>
      <c r="D1142" s="2" t="s">
        <v>124</v>
      </c>
      <c r="E1142" s="48" t="s">
        <v>4977</v>
      </c>
      <c r="F1142" s="67">
        <v>42161</v>
      </c>
      <c r="G1142" s="3">
        <f t="shared" si="192"/>
        <v>6</v>
      </c>
      <c r="H1142" s="3">
        <f t="shared" si="185"/>
        <v>2015</v>
      </c>
      <c r="I1142" s="19">
        <v>0.63541666666666696</v>
      </c>
      <c r="J1142" s="20">
        <f t="shared" si="191"/>
        <v>15</v>
      </c>
      <c r="K1142" s="5" t="str">
        <f t="shared" si="190"/>
        <v>ja</v>
      </c>
      <c r="L1142" s="5" t="s">
        <v>91</v>
      </c>
      <c r="M1142" s="6" t="s">
        <v>74</v>
      </c>
      <c r="N1142" s="5">
        <v>76</v>
      </c>
      <c r="O1142" s="17" t="s">
        <v>75</v>
      </c>
      <c r="P1142" s="17" t="s">
        <v>4978</v>
      </c>
      <c r="R1142" s="6" t="s">
        <v>77</v>
      </c>
      <c r="T1142" s="22"/>
      <c r="U1142" s="2" t="s">
        <v>115</v>
      </c>
      <c r="V1142" s="2" t="s">
        <v>80</v>
      </c>
      <c r="X1142" s="2">
        <v>240</v>
      </c>
      <c r="Y1142" s="2" t="s">
        <v>83</v>
      </c>
      <c r="Z1142" s="2" t="s">
        <v>84</v>
      </c>
      <c r="AA1142" s="2">
        <v>240</v>
      </c>
      <c r="AB1142" s="2" t="s">
        <v>81</v>
      </c>
      <c r="AC1142" s="2" t="s">
        <v>84</v>
      </c>
      <c r="AD1142" s="2">
        <v>240</v>
      </c>
      <c r="AE1142" s="2" t="s">
        <v>83</v>
      </c>
      <c r="AF1142" s="2" t="s">
        <v>84</v>
      </c>
      <c r="AJ1142" s="2">
        <v>110</v>
      </c>
      <c r="AK1142" s="2" t="s">
        <v>81</v>
      </c>
      <c r="AL1142" s="2" t="s">
        <v>161</v>
      </c>
      <c r="BE1142" s="23" t="str">
        <f t="shared" si="193"/>
        <v>EMF nein</v>
      </c>
      <c r="BF1142" s="23" t="str">
        <f t="shared" si="194"/>
        <v/>
      </c>
      <c r="BG1142" s="23" t="str">
        <f t="shared" si="195"/>
        <v/>
      </c>
      <c r="BH1142" s="23">
        <f t="shared" si="196"/>
        <v>0</v>
      </c>
      <c r="BO1142" s="2" t="s">
        <v>4979</v>
      </c>
      <c r="BP1142" s="3">
        <v>1</v>
      </c>
      <c r="BQ1142" s="2" t="s">
        <v>4980</v>
      </c>
    </row>
    <row r="1143" spans="1:69" ht="16.149999999999999" customHeight="1" x14ac:dyDescent="0.25">
      <c r="A1143" s="69">
        <v>1142</v>
      </c>
      <c r="B1143" s="17" t="s">
        <v>135</v>
      </c>
      <c r="C1143" s="48" t="s">
        <v>4981</v>
      </c>
      <c r="D1143" s="2" t="s">
        <v>158</v>
      </c>
      <c r="E1143" s="48" t="s">
        <v>4982</v>
      </c>
      <c r="F1143" s="67">
        <v>43137</v>
      </c>
      <c r="G1143" s="3">
        <f t="shared" si="192"/>
        <v>2</v>
      </c>
      <c r="H1143" s="3">
        <f t="shared" si="185"/>
        <v>2018</v>
      </c>
      <c r="I1143" s="19">
        <v>0.36458333333333298</v>
      </c>
      <c r="J1143" s="20">
        <f t="shared" si="191"/>
        <v>8</v>
      </c>
      <c r="K1143" s="5" t="str">
        <f t="shared" si="190"/>
        <v>ja</v>
      </c>
      <c r="L1143" s="5" t="s">
        <v>91</v>
      </c>
      <c r="M1143" s="6" t="s">
        <v>139</v>
      </c>
      <c r="N1143" s="5">
        <v>54</v>
      </c>
      <c r="O1143" s="17" t="s">
        <v>126</v>
      </c>
      <c r="P1143" s="17" t="s">
        <v>4983</v>
      </c>
      <c r="R1143" s="6" t="s">
        <v>77</v>
      </c>
      <c r="T1143" s="22"/>
      <c r="X1143" s="2">
        <v>10</v>
      </c>
      <c r="Y1143" s="2" t="s">
        <v>94</v>
      </c>
      <c r="Z1143" s="2" t="s">
        <v>82</v>
      </c>
      <c r="AA1143" s="2">
        <v>10</v>
      </c>
      <c r="AB1143" s="2" t="s">
        <v>94</v>
      </c>
      <c r="AC1143" s="2" t="s">
        <v>82</v>
      </c>
      <c r="AD1143" s="2">
        <v>10</v>
      </c>
      <c r="AE1143" s="2" t="s">
        <v>94</v>
      </c>
      <c r="AF1143" s="2" t="s">
        <v>82</v>
      </c>
      <c r="BE1143" s="23" t="str">
        <f t="shared" si="193"/>
        <v>EMF nein</v>
      </c>
      <c r="BF1143" s="23" t="str">
        <f t="shared" si="194"/>
        <v/>
      </c>
      <c r="BG1143" s="23" t="str">
        <f t="shared" si="195"/>
        <v/>
      </c>
      <c r="BH1143" s="23">
        <f t="shared" si="196"/>
        <v>0</v>
      </c>
      <c r="BO1143" s="2" t="s">
        <v>4984</v>
      </c>
      <c r="BP1143" s="3">
        <v>1</v>
      </c>
      <c r="BQ1143" s="2" t="s">
        <v>4985</v>
      </c>
    </row>
    <row r="1144" spans="1:69" ht="16.149999999999999" customHeight="1" x14ac:dyDescent="0.25">
      <c r="A1144" s="16">
        <v>1143</v>
      </c>
      <c r="B1144" s="17" t="s">
        <v>211</v>
      </c>
      <c r="C1144" s="48" t="s">
        <v>2329</v>
      </c>
      <c r="D1144" s="2" t="s">
        <v>296</v>
      </c>
      <c r="E1144" s="48" t="s">
        <v>4986</v>
      </c>
      <c r="F1144" s="67">
        <v>43138</v>
      </c>
      <c r="G1144" s="3">
        <f t="shared" si="192"/>
        <v>2</v>
      </c>
      <c r="H1144" s="3">
        <f t="shared" si="185"/>
        <v>2018</v>
      </c>
      <c r="I1144" s="19">
        <v>0.34375</v>
      </c>
      <c r="J1144" s="20">
        <f t="shared" si="191"/>
        <v>8</v>
      </c>
      <c r="K1144" s="5" t="str">
        <f t="shared" si="190"/>
        <v>ja</v>
      </c>
      <c r="L1144" s="21" t="s">
        <v>73</v>
      </c>
      <c r="M1144" s="6" t="s">
        <v>74</v>
      </c>
      <c r="N1144" s="5">
        <v>40</v>
      </c>
      <c r="O1144" s="17" t="s">
        <v>75</v>
      </c>
      <c r="P1144" s="17" t="s">
        <v>4987</v>
      </c>
      <c r="R1144" s="6" t="s">
        <v>77</v>
      </c>
      <c r="T1144" s="22"/>
      <c r="U1144" s="2" t="s">
        <v>74</v>
      </c>
      <c r="X1144" s="2">
        <v>50</v>
      </c>
      <c r="Y1144" s="2" t="s">
        <v>81</v>
      </c>
      <c r="Z1144" s="2" t="s">
        <v>84</v>
      </c>
      <c r="AD1144" s="2">
        <v>50</v>
      </c>
      <c r="AE1144" s="2" t="s">
        <v>83</v>
      </c>
      <c r="AF1144" s="2" t="s">
        <v>84</v>
      </c>
      <c r="BE1144" s="23" t="str">
        <f t="shared" si="193"/>
        <v>EMF nein</v>
      </c>
      <c r="BF1144" s="23" t="str">
        <f t="shared" si="194"/>
        <v/>
      </c>
      <c r="BG1144" s="23" t="str">
        <f t="shared" si="195"/>
        <v/>
      </c>
      <c r="BH1144" s="23">
        <f t="shared" si="196"/>
        <v>0</v>
      </c>
      <c r="BO1144" s="2" t="s">
        <v>4988</v>
      </c>
      <c r="BP1144" s="3">
        <v>1</v>
      </c>
      <c r="BQ1144" s="2" t="s">
        <v>4989</v>
      </c>
    </row>
    <row r="1145" spans="1:69" ht="16.149999999999999" customHeight="1" x14ac:dyDescent="0.25">
      <c r="A1145" s="16">
        <v>1144</v>
      </c>
      <c r="B1145" s="17" t="s">
        <v>87</v>
      </c>
      <c r="C1145" s="48" t="s">
        <v>2146</v>
      </c>
      <c r="D1145" s="2" t="s">
        <v>1097</v>
      </c>
      <c r="E1145" s="48" t="s">
        <v>4990</v>
      </c>
      <c r="F1145" s="67">
        <v>42162</v>
      </c>
      <c r="G1145" s="3">
        <f t="shared" si="192"/>
        <v>6</v>
      </c>
      <c r="H1145" s="3">
        <f t="shared" si="185"/>
        <v>2015</v>
      </c>
      <c r="I1145" s="19">
        <v>0.59375</v>
      </c>
      <c r="J1145" s="20">
        <f t="shared" si="191"/>
        <v>14</v>
      </c>
      <c r="K1145" s="5" t="str">
        <f t="shared" si="190"/>
        <v>ja</v>
      </c>
      <c r="L1145" s="21" t="s">
        <v>73</v>
      </c>
      <c r="M1145" s="6" t="s">
        <v>74</v>
      </c>
      <c r="N1145" s="5">
        <v>76</v>
      </c>
      <c r="O1145" s="17" t="s">
        <v>75</v>
      </c>
      <c r="P1145" s="17" t="s">
        <v>4991</v>
      </c>
      <c r="R1145" s="6" t="s">
        <v>77</v>
      </c>
      <c r="T1145" s="22"/>
      <c r="U1145" s="2" t="s">
        <v>74</v>
      </c>
      <c r="BE1145" s="23" t="str">
        <f t="shared" si="193"/>
        <v>EMF nein</v>
      </c>
      <c r="BF1145" s="23" t="str">
        <f t="shared" si="194"/>
        <v/>
      </c>
      <c r="BG1145" s="23" t="str">
        <f t="shared" si="195"/>
        <v/>
      </c>
      <c r="BH1145" s="23">
        <f t="shared" si="196"/>
        <v>0</v>
      </c>
      <c r="BO1145" s="2" t="s">
        <v>4992</v>
      </c>
      <c r="BP1145" s="3">
        <v>1</v>
      </c>
      <c r="BQ1145" s="2" t="s">
        <v>4993</v>
      </c>
    </row>
    <row r="1146" spans="1:69" ht="16.149999999999999" customHeight="1" x14ac:dyDescent="0.25">
      <c r="A1146" s="16">
        <v>1145</v>
      </c>
      <c r="B1146" s="17" t="s">
        <v>87</v>
      </c>
      <c r="C1146" s="48" t="s">
        <v>4994</v>
      </c>
      <c r="D1146" s="2" t="s">
        <v>158</v>
      </c>
      <c r="E1146" s="48" t="s">
        <v>247</v>
      </c>
      <c r="F1146" s="67">
        <v>42167</v>
      </c>
      <c r="G1146" s="3">
        <f t="shared" si="192"/>
        <v>6</v>
      </c>
      <c r="H1146" s="3">
        <f t="shared" si="185"/>
        <v>2015</v>
      </c>
      <c r="I1146" s="19">
        <v>0.42708333333333298</v>
      </c>
      <c r="J1146" s="20">
        <f t="shared" si="191"/>
        <v>10</v>
      </c>
      <c r="K1146" s="5" t="str">
        <f t="shared" si="190"/>
        <v>ja</v>
      </c>
      <c r="L1146" s="5" t="s">
        <v>91</v>
      </c>
      <c r="M1146" s="6" t="s">
        <v>74</v>
      </c>
      <c r="N1146" s="5">
        <v>71</v>
      </c>
      <c r="O1146" s="17" t="s">
        <v>75</v>
      </c>
      <c r="P1146" s="17" t="s">
        <v>4995</v>
      </c>
      <c r="R1146" s="6" t="s">
        <v>77</v>
      </c>
      <c r="T1146" s="22" t="s">
        <v>79</v>
      </c>
      <c r="U1146" s="2" t="s">
        <v>74</v>
      </c>
      <c r="V1146" s="2" t="s">
        <v>80</v>
      </c>
      <c r="X1146" s="2">
        <v>660</v>
      </c>
      <c r="Y1146" s="2" t="s">
        <v>83</v>
      </c>
      <c r="Z1146" s="2" t="s">
        <v>84</v>
      </c>
      <c r="AA1146" s="2">
        <v>660</v>
      </c>
      <c r="AB1146" s="2" t="s">
        <v>81</v>
      </c>
      <c r="AC1146" s="2" t="s">
        <v>84</v>
      </c>
      <c r="AD1146" s="2">
        <v>660</v>
      </c>
      <c r="AE1146" s="2" t="s">
        <v>81</v>
      </c>
      <c r="AF1146" s="2" t="s">
        <v>84</v>
      </c>
      <c r="BE1146" s="23" t="str">
        <f t="shared" si="193"/>
        <v>EMF nein</v>
      </c>
      <c r="BF1146" s="23" t="str">
        <f t="shared" si="194"/>
        <v/>
      </c>
      <c r="BG1146" s="23" t="str">
        <f t="shared" si="195"/>
        <v/>
      </c>
      <c r="BH1146" s="23">
        <f t="shared" si="196"/>
        <v>0</v>
      </c>
      <c r="BO1146" s="2" t="s">
        <v>4996</v>
      </c>
      <c r="BP1146" s="3">
        <v>1</v>
      </c>
      <c r="BQ1146" s="2" t="s">
        <v>4997</v>
      </c>
    </row>
    <row r="1147" spans="1:69" ht="16.149999999999999" customHeight="1" x14ac:dyDescent="0.25">
      <c r="A1147" s="16">
        <v>1146</v>
      </c>
      <c r="B1147" s="17" t="s">
        <v>87</v>
      </c>
      <c r="C1147" s="48" t="s">
        <v>343</v>
      </c>
      <c r="D1147" s="2" t="s">
        <v>124</v>
      </c>
      <c r="E1147" s="48" t="s">
        <v>4998</v>
      </c>
      <c r="F1147" s="67">
        <v>42159</v>
      </c>
      <c r="G1147" s="3">
        <f t="shared" si="192"/>
        <v>6</v>
      </c>
      <c r="H1147" s="3">
        <f t="shared" si="185"/>
        <v>2015</v>
      </c>
      <c r="I1147" s="19">
        <v>0.54166666666666696</v>
      </c>
      <c r="J1147" s="20">
        <f t="shared" si="191"/>
        <v>13</v>
      </c>
      <c r="K1147" s="5" t="str">
        <f t="shared" si="190"/>
        <v>ja</v>
      </c>
      <c r="L1147" s="5" t="s">
        <v>91</v>
      </c>
      <c r="M1147" s="6" t="s">
        <v>74</v>
      </c>
      <c r="N1147" s="5">
        <v>74</v>
      </c>
      <c r="O1147" s="17" t="s">
        <v>126</v>
      </c>
      <c r="P1147" s="17" t="s">
        <v>4999</v>
      </c>
      <c r="R1147" s="6" t="s">
        <v>77</v>
      </c>
      <c r="T1147" s="22"/>
      <c r="U1147" s="2" t="s">
        <v>100</v>
      </c>
      <c r="V1147" s="2" t="s">
        <v>80</v>
      </c>
      <c r="X1147" s="2">
        <v>1050</v>
      </c>
      <c r="Y1147" s="2" t="s">
        <v>83</v>
      </c>
      <c r="Z1147" s="2" t="s">
        <v>84</v>
      </c>
      <c r="AD1147" s="2">
        <v>1050</v>
      </c>
      <c r="AE1147" s="2" t="s">
        <v>81</v>
      </c>
      <c r="AF1147" s="2" t="s">
        <v>84</v>
      </c>
      <c r="BE1147" s="23" t="str">
        <f t="shared" si="193"/>
        <v>EMF ja</v>
      </c>
      <c r="BF1147" s="23">
        <f t="shared" si="194"/>
        <v>20</v>
      </c>
      <c r="BG1147" s="23" t="str">
        <f t="shared" si="195"/>
        <v>&lt;100m</v>
      </c>
      <c r="BH1147" s="23">
        <f t="shared" si="196"/>
        <v>1</v>
      </c>
      <c r="BM1147" s="2" t="s">
        <v>3244</v>
      </c>
      <c r="BN1147" s="2">
        <v>20</v>
      </c>
      <c r="BO1147" s="2" t="s">
        <v>5000</v>
      </c>
      <c r="BP1147" s="3">
        <v>1</v>
      </c>
      <c r="BQ1147" s="2" t="s">
        <v>5001</v>
      </c>
    </row>
    <row r="1148" spans="1:69" ht="16.149999999999999" customHeight="1" x14ac:dyDescent="0.25">
      <c r="A1148" s="16">
        <v>1147</v>
      </c>
      <c r="B1148" s="17" t="s">
        <v>87</v>
      </c>
      <c r="C1148" s="48" t="s">
        <v>289</v>
      </c>
      <c r="D1148" s="2" t="s">
        <v>290</v>
      </c>
      <c r="E1148" s="48" t="s">
        <v>5002</v>
      </c>
      <c r="F1148" s="67">
        <v>42170</v>
      </c>
      <c r="G1148" s="3">
        <f t="shared" si="192"/>
        <v>6</v>
      </c>
      <c r="H1148" s="3">
        <f t="shared" si="185"/>
        <v>2015</v>
      </c>
      <c r="I1148" s="19">
        <v>0.37152777777777801</v>
      </c>
      <c r="J1148" s="20">
        <f t="shared" si="191"/>
        <v>8</v>
      </c>
      <c r="K1148" s="5" t="str">
        <f t="shared" si="190"/>
        <v>ja</v>
      </c>
      <c r="L1148" s="21" t="s">
        <v>73</v>
      </c>
      <c r="M1148" s="6" t="s">
        <v>74</v>
      </c>
      <c r="N1148" s="5">
        <v>70</v>
      </c>
      <c r="O1148" s="17" t="s">
        <v>75</v>
      </c>
      <c r="P1148" s="17" t="s">
        <v>5003</v>
      </c>
      <c r="R1148" s="6" t="s">
        <v>77</v>
      </c>
      <c r="T1148" s="22"/>
      <c r="U1148" s="2" t="s">
        <v>139</v>
      </c>
      <c r="X1148" s="2">
        <v>83</v>
      </c>
      <c r="Y1148" s="2" t="s">
        <v>83</v>
      </c>
      <c r="Z1148" s="2" t="s">
        <v>168</v>
      </c>
      <c r="AD1148" s="2">
        <v>83</v>
      </c>
      <c r="AE1148" s="2" t="s">
        <v>81</v>
      </c>
      <c r="AF1148" s="2" t="s">
        <v>168</v>
      </c>
      <c r="BE1148" s="23" t="str">
        <f t="shared" si="193"/>
        <v>EMF nein</v>
      </c>
      <c r="BF1148" s="23" t="str">
        <f t="shared" si="194"/>
        <v/>
      </c>
      <c r="BG1148" s="23" t="str">
        <f t="shared" si="195"/>
        <v/>
      </c>
      <c r="BH1148" s="23">
        <f t="shared" si="196"/>
        <v>0</v>
      </c>
      <c r="BO1148" s="2" t="s">
        <v>5004</v>
      </c>
      <c r="BP1148" s="3">
        <v>1</v>
      </c>
      <c r="BQ1148" s="2" t="s">
        <v>5005</v>
      </c>
    </row>
    <row r="1149" spans="1:69" ht="16.149999999999999" customHeight="1" x14ac:dyDescent="0.25">
      <c r="A1149" s="16">
        <v>1148</v>
      </c>
      <c r="B1149" s="17" t="s">
        <v>87</v>
      </c>
      <c r="C1149" s="48" t="s">
        <v>289</v>
      </c>
      <c r="D1149" s="2" t="s">
        <v>290</v>
      </c>
      <c r="E1149" s="48" t="s">
        <v>5006</v>
      </c>
      <c r="F1149" s="67">
        <v>42541</v>
      </c>
      <c r="G1149" s="3">
        <f t="shared" si="192"/>
        <v>6</v>
      </c>
      <c r="H1149" s="3">
        <f t="shared" si="185"/>
        <v>2016</v>
      </c>
      <c r="I1149" s="19">
        <v>0.42013888888888901</v>
      </c>
      <c r="J1149" s="20">
        <f t="shared" si="191"/>
        <v>10</v>
      </c>
      <c r="K1149" s="5" t="str">
        <f t="shared" si="190"/>
        <v>ja</v>
      </c>
      <c r="L1149" s="5" t="s">
        <v>91</v>
      </c>
      <c r="M1149" s="6" t="s">
        <v>74</v>
      </c>
      <c r="N1149" s="5">
        <v>88</v>
      </c>
      <c r="O1149" s="17" t="s">
        <v>75</v>
      </c>
      <c r="P1149" s="17" t="s">
        <v>5007</v>
      </c>
      <c r="R1149" s="6" t="s">
        <v>77</v>
      </c>
      <c r="T1149" s="22"/>
      <c r="X1149" s="2">
        <v>98</v>
      </c>
      <c r="Y1149" s="2" t="s">
        <v>81</v>
      </c>
      <c r="Z1149" s="2" t="s">
        <v>84</v>
      </c>
      <c r="AD1149" s="2">
        <v>98</v>
      </c>
      <c r="AE1149" s="2" t="s">
        <v>81</v>
      </c>
      <c r="AF1149" s="2" t="s">
        <v>84</v>
      </c>
      <c r="AJ1149" s="2">
        <v>130</v>
      </c>
      <c r="AK1149" s="2" t="s">
        <v>81</v>
      </c>
      <c r="AL1149" s="2" t="s">
        <v>84</v>
      </c>
      <c r="AP1149" s="2">
        <v>130</v>
      </c>
      <c r="AQ1149" s="2" t="s">
        <v>81</v>
      </c>
      <c r="AR1149" s="2" t="s">
        <v>84</v>
      </c>
      <c r="BE1149" s="23" t="str">
        <f t="shared" si="193"/>
        <v>EMF nein</v>
      </c>
      <c r="BF1149" s="23" t="str">
        <f t="shared" si="194"/>
        <v/>
      </c>
      <c r="BG1149" s="23" t="str">
        <f t="shared" si="195"/>
        <v/>
      </c>
      <c r="BH1149" s="23">
        <f t="shared" si="196"/>
        <v>0</v>
      </c>
      <c r="BO1149" s="2" t="s">
        <v>5008</v>
      </c>
      <c r="BP1149" s="3">
        <v>1</v>
      </c>
      <c r="BQ1149" s="2" t="s">
        <v>5009</v>
      </c>
    </row>
    <row r="1150" spans="1:69" ht="16.149999999999999" customHeight="1" x14ac:dyDescent="0.25">
      <c r="A1150" s="16">
        <v>1149</v>
      </c>
      <c r="B1150" s="17" t="s">
        <v>211</v>
      </c>
      <c r="C1150" s="48" t="s">
        <v>289</v>
      </c>
      <c r="D1150" s="2" t="s">
        <v>290</v>
      </c>
      <c r="E1150" s="48" t="s">
        <v>5010</v>
      </c>
      <c r="F1150" s="67">
        <v>42224</v>
      </c>
      <c r="G1150" s="3">
        <f t="shared" si="192"/>
        <v>8</v>
      </c>
      <c r="H1150" s="3">
        <f t="shared" si="185"/>
        <v>2015</v>
      </c>
      <c r="I1150" s="19">
        <v>0.54166666666666696</v>
      </c>
      <c r="J1150" s="20">
        <f t="shared" si="191"/>
        <v>13</v>
      </c>
      <c r="K1150" s="5" t="str">
        <f t="shared" si="190"/>
        <v>ja</v>
      </c>
      <c r="L1150" s="5" t="s">
        <v>91</v>
      </c>
      <c r="M1150" s="6" t="s">
        <v>100</v>
      </c>
      <c r="N1150" s="5">
        <v>59</v>
      </c>
      <c r="O1150" s="17" t="s">
        <v>75</v>
      </c>
      <c r="P1150" s="17" t="s">
        <v>5011</v>
      </c>
      <c r="R1150" s="6" t="s">
        <v>77</v>
      </c>
      <c r="T1150" s="6" t="s">
        <v>202</v>
      </c>
      <c r="U1150" s="2" t="s">
        <v>74</v>
      </c>
      <c r="X1150" s="2">
        <v>50</v>
      </c>
      <c r="Y1150" s="2" t="s">
        <v>94</v>
      </c>
      <c r="Z1150" s="2" t="s">
        <v>84</v>
      </c>
      <c r="AA1150" s="2">
        <v>50</v>
      </c>
      <c r="AB1150" s="2" t="s">
        <v>94</v>
      </c>
      <c r="AC1150" s="2" t="s">
        <v>84</v>
      </c>
      <c r="AJ1150" s="2">
        <v>100</v>
      </c>
      <c r="AK1150" s="2" t="s">
        <v>81</v>
      </c>
      <c r="AL1150" s="2" t="s">
        <v>84</v>
      </c>
      <c r="AP1150" s="2">
        <v>100</v>
      </c>
      <c r="AQ1150" s="2" t="s">
        <v>81</v>
      </c>
      <c r="AR1150" s="2" t="s">
        <v>84</v>
      </c>
      <c r="BE1150" s="23" t="str">
        <f t="shared" si="193"/>
        <v>EMF nein</v>
      </c>
      <c r="BF1150" s="23" t="str">
        <f t="shared" si="194"/>
        <v/>
      </c>
      <c r="BG1150" s="23" t="str">
        <f t="shared" si="195"/>
        <v/>
      </c>
      <c r="BH1150" s="23">
        <f t="shared" si="196"/>
        <v>0</v>
      </c>
      <c r="BO1150" s="2" t="s">
        <v>5012</v>
      </c>
      <c r="BP1150" s="3">
        <v>1</v>
      </c>
      <c r="BQ1150" s="2" t="s">
        <v>5013</v>
      </c>
    </row>
    <row r="1151" spans="1:69" ht="16.149999999999999" customHeight="1" x14ac:dyDescent="0.25">
      <c r="A1151" s="16">
        <v>1150</v>
      </c>
      <c r="B1151" s="17" t="s">
        <v>211</v>
      </c>
      <c r="C1151" s="48" t="s">
        <v>1725</v>
      </c>
      <c r="D1151" s="2" t="s">
        <v>124</v>
      </c>
      <c r="E1151" s="48" t="s">
        <v>5014</v>
      </c>
      <c r="F1151" s="67">
        <v>42172</v>
      </c>
      <c r="G1151" s="3">
        <f t="shared" si="192"/>
        <v>6</v>
      </c>
      <c r="H1151" s="3">
        <f t="shared" si="185"/>
        <v>2015</v>
      </c>
      <c r="I1151" s="19">
        <v>0.38541666666666702</v>
      </c>
      <c r="J1151" s="20">
        <f t="shared" si="191"/>
        <v>9</v>
      </c>
      <c r="K1151" s="5" t="str">
        <f t="shared" si="190"/>
        <v>ja</v>
      </c>
      <c r="L1151" s="21" t="s">
        <v>73</v>
      </c>
      <c r="M1151" s="6" t="s">
        <v>74</v>
      </c>
      <c r="N1151" s="5">
        <v>67</v>
      </c>
      <c r="O1151" s="17" t="s">
        <v>126</v>
      </c>
      <c r="P1151" s="17" t="s">
        <v>5015</v>
      </c>
      <c r="R1151" s="6" t="s">
        <v>77</v>
      </c>
      <c r="S1151" s="2" t="s">
        <v>132</v>
      </c>
      <c r="T1151" s="22" t="s">
        <v>79</v>
      </c>
      <c r="U1151" s="2" t="s">
        <v>139</v>
      </c>
      <c r="W1151" s="2" t="s">
        <v>1770</v>
      </c>
      <c r="BE1151" s="23" t="str">
        <f t="shared" si="193"/>
        <v>EMF nein</v>
      </c>
      <c r="BF1151" s="23" t="str">
        <f t="shared" si="194"/>
        <v/>
      </c>
      <c r="BG1151" s="23" t="str">
        <f t="shared" si="195"/>
        <v/>
      </c>
      <c r="BH1151" s="23">
        <f t="shared" si="196"/>
        <v>0</v>
      </c>
      <c r="BP1151" s="3">
        <v>1</v>
      </c>
      <c r="BQ1151" s="2" t="s">
        <v>5016</v>
      </c>
    </row>
    <row r="1152" spans="1:69" ht="16.149999999999999" customHeight="1" x14ac:dyDescent="0.25">
      <c r="A1152" s="16">
        <v>1151</v>
      </c>
      <c r="B1152" s="17" t="s">
        <v>87</v>
      </c>
      <c r="C1152" s="48" t="s">
        <v>5017</v>
      </c>
      <c r="D1152" s="2" t="s">
        <v>192</v>
      </c>
      <c r="E1152" s="48" t="s">
        <v>5018</v>
      </c>
      <c r="F1152" s="67">
        <v>42163</v>
      </c>
      <c r="G1152" s="3">
        <f t="shared" si="192"/>
        <v>6</v>
      </c>
      <c r="H1152" s="3">
        <f t="shared" si="185"/>
        <v>2015</v>
      </c>
      <c r="I1152" s="19">
        <v>0.47916666666666702</v>
      </c>
      <c r="J1152" s="20">
        <f t="shared" si="191"/>
        <v>11</v>
      </c>
      <c r="K1152" s="5" t="str">
        <f t="shared" si="190"/>
        <v>ja</v>
      </c>
      <c r="L1152" s="21" t="s">
        <v>73</v>
      </c>
      <c r="M1152" s="6" t="s">
        <v>74</v>
      </c>
      <c r="N1152" s="5">
        <v>77</v>
      </c>
      <c r="O1152" s="17" t="s">
        <v>126</v>
      </c>
      <c r="P1152" s="17" t="s">
        <v>5019</v>
      </c>
      <c r="R1152" s="6" t="s">
        <v>77</v>
      </c>
      <c r="T1152" s="22" t="s">
        <v>79</v>
      </c>
      <c r="W1152" s="2" t="s">
        <v>1770</v>
      </c>
      <c r="X1152" s="2" t="s">
        <v>109</v>
      </c>
      <c r="AA1152" s="2">
        <v>373</v>
      </c>
      <c r="AB1152" s="2" t="s">
        <v>94</v>
      </c>
      <c r="AC1152" s="2" t="s">
        <v>168</v>
      </c>
      <c r="BE1152" s="23" t="str">
        <f t="shared" si="193"/>
        <v>EMF nein</v>
      </c>
      <c r="BF1152" s="23" t="str">
        <f t="shared" si="194"/>
        <v/>
      </c>
      <c r="BG1152" s="23" t="str">
        <f t="shared" si="195"/>
        <v/>
      </c>
      <c r="BH1152" s="23">
        <f t="shared" si="196"/>
        <v>0</v>
      </c>
      <c r="BO1152" s="2" t="s">
        <v>5020</v>
      </c>
      <c r="BP1152" s="3">
        <v>1</v>
      </c>
      <c r="BQ1152" s="2" t="s">
        <v>5021</v>
      </c>
    </row>
    <row r="1153" spans="1:69" ht="16.149999999999999" customHeight="1" x14ac:dyDescent="0.25">
      <c r="A1153" s="16">
        <v>1152</v>
      </c>
      <c r="B1153" s="17" t="s">
        <v>87</v>
      </c>
      <c r="C1153" s="48" t="s">
        <v>289</v>
      </c>
      <c r="D1153" s="2" t="s">
        <v>290</v>
      </c>
      <c r="E1153" s="49" t="s">
        <v>5002</v>
      </c>
      <c r="F1153" s="67">
        <v>42531</v>
      </c>
      <c r="G1153" s="3">
        <f t="shared" si="192"/>
        <v>6</v>
      </c>
      <c r="H1153" s="3">
        <f t="shared" si="185"/>
        <v>2016</v>
      </c>
      <c r="I1153" s="19">
        <v>0.625</v>
      </c>
      <c r="J1153" s="20">
        <f t="shared" si="191"/>
        <v>15</v>
      </c>
      <c r="K1153" s="5" t="str">
        <f t="shared" si="190"/>
        <v>ja</v>
      </c>
      <c r="L1153" s="5" t="s">
        <v>91</v>
      </c>
      <c r="M1153" s="6" t="s">
        <v>115</v>
      </c>
      <c r="N1153" s="5">
        <v>75</v>
      </c>
      <c r="O1153" s="17" t="s">
        <v>75</v>
      </c>
      <c r="P1153" s="17" t="s">
        <v>5022</v>
      </c>
      <c r="R1153" s="6" t="s">
        <v>77</v>
      </c>
      <c r="T1153" s="22" t="s">
        <v>79</v>
      </c>
      <c r="U1153" s="2" t="s">
        <v>354</v>
      </c>
      <c r="X1153" s="2">
        <v>90</v>
      </c>
      <c r="Y1153" s="2" t="s">
        <v>81</v>
      </c>
      <c r="Z1153" s="2" t="s">
        <v>84</v>
      </c>
      <c r="AD1153" s="2">
        <v>90</v>
      </c>
      <c r="AE1153" s="2" t="s">
        <v>81</v>
      </c>
      <c r="AF1153" s="2" t="s">
        <v>84</v>
      </c>
      <c r="BE1153" s="23" t="str">
        <f t="shared" si="193"/>
        <v>EMF nein</v>
      </c>
      <c r="BF1153" s="23" t="str">
        <f t="shared" si="194"/>
        <v/>
      </c>
      <c r="BG1153" s="23" t="str">
        <f t="shared" si="195"/>
        <v/>
      </c>
      <c r="BH1153" s="23">
        <f t="shared" si="196"/>
        <v>0</v>
      </c>
      <c r="BP1153" s="3">
        <v>1</v>
      </c>
      <c r="BQ1153" s="2" t="s">
        <v>5023</v>
      </c>
    </row>
    <row r="1154" spans="1:69" ht="16.149999999999999" customHeight="1" x14ac:dyDescent="0.25">
      <c r="A1154" s="16">
        <v>1153</v>
      </c>
      <c r="B1154" s="17" t="s">
        <v>87</v>
      </c>
      <c r="C1154" s="48" t="s">
        <v>5024</v>
      </c>
      <c r="D1154" s="2" t="s">
        <v>1097</v>
      </c>
      <c r="E1154" s="48" t="s">
        <v>5025</v>
      </c>
      <c r="F1154" s="67">
        <v>42174</v>
      </c>
      <c r="G1154" s="3">
        <f t="shared" si="192"/>
        <v>6</v>
      </c>
      <c r="H1154" s="3">
        <f t="shared" si="185"/>
        <v>2015</v>
      </c>
      <c r="I1154" s="19">
        <v>0.16666666666666699</v>
      </c>
      <c r="J1154" s="20">
        <f t="shared" si="191"/>
        <v>4</v>
      </c>
      <c r="K1154" s="5" t="str">
        <f t="shared" si="190"/>
        <v>ja</v>
      </c>
      <c r="L1154" s="5" t="s">
        <v>91</v>
      </c>
      <c r="M1154" s="6" t="s">
        <v>74</v>
      </c>
      <c r="N1154" s="5">
        <v>77</v>
      </c>
      <c r="O1154" s="2" t="s">
        <v>140</v>
      </c>
      <c r="P1154" s="17" t="s">
        <v>5026</v>
      </c>
      <c r="Q1154" s="6" t="s">
        <v>186</v>
      </c>
      <c r="R1154" s="6" t="s">
        <v>335</v>
      </c>
      <c r="T1154" s="22"/>
      <c r="X1154" s="2">
        <v>140</v>
      </c>
      <c r="Y1154" s="2" t="s">
        <v>81</v>
      </c>
      <c r="Z1154" s="2" t="s">
        <v>82</v>
      </c>
      <c r="AJ1154" s="2">
        <v>300</v>
      </c>
      <c r="AK1154" s="2" t="s">
        <v>83</v>
      </c>
      <c r="AL1154" s="2" t="s">
        <v>82</v>
      </c>
      <c r="AM1154" s="2">
        <v>300</v>
      </c>
      <c r="AN1154" s="2" t="s">
        <v>81</v>
      </c>
      <c r="AO1154" s="2" t="s">
        <v>82</v>
      </c>
      <c r="AP1154" s="2">
        <v>300</v>
      </c>
      <c r="AQ1154" s="2" t="s">
        <v>81</v>
      </c>
      <c r="AR1154" s="2" t="s">
        <v>82</v>
      </c>
      <c r="BE1154" s="23" t="str">
        <f t="shared" si="193"/>
        <v>EMF ja</v>
      </c>
      <c r="BF1154" s="23">
        <f t="shared" si="194"/>
        <v>850</v>
      </c>
      <c r="BG1154" s="23" t="str">
        <f t="shared" si="195"/>
        <v>500+m</v>
      </c>
      <c r="BH1154" s="23">
        <f t="shared" si="196"/>
        <v>3</v>
      </c>
      <c r="BI1154" s="2" t="s">
        <v>162</v>
      </c>
      <c r="BJ1154" s="2">
        <v>850</v>
      </c>
      <c r="BK1154" s="2" t="s">
        <v>162</v>
      </c>
      <c r="BM1154" s="2" t="s">
        <v>162</v>
      </c>
      <c r="BO1154" s="2" t="s">
        <v>5027</v>
      </c>
      <c r="BP1154" s="3">
        <v>1</v>
      </c>
      <c r="BQ1154" s="2" t="s">
        <v>5028</v>
      </c>
    </row>
    <row r="1155" spans="1:69" ht="16.149999999999999" customHeight="1" x14ac:dyDescent="0.25">
      <c r="A1155" s="16">
        <v>1154</v>
      </c>
      <c r="B1155" s="17" t="s">
        <v>87</v>
      </c>
      <c r="C1155" s="48" t="s">
        <v>289</v>
      </c>
      <c r="D1155" s="2" t="s">
        <v>290</v>
      </c>
      <c r="E1155" s="48" t="s">
        <v>428</v>
      </c>
      <c r="F1155" s="67">
        <v>42587</v>
      </c>
      <c r="G1155" s="3">
        <f t="shared" si="192"/>
        <v>8</v>
      </c>
      <c r="H1155" s="3">
        <f t="shared" ref="H1155:H1218" si="197">IF(F1155&lt;&gt;"",YEAR(F1155),"")</f>
        <v>2016</v>
      </c>
      <c r="I1155" s="19">
        <v>0.67222222222222205</v>
      </c>
      <c r="J1155" s="20">
        <f t="shared" si="191"/>
        <v>16</v>
      </c>
      <c r="K1155" s="5" t="str">
        <f t="shared" si="190"/>
        <v>ja</v>
      </c>
      <c r="L1155" s="5" t="s">
        <v>91</v>
      </c>
      <c r="M1155" s="6" t="s">
        <v>74</v>
      </c>
      <c r="N1155" s="5">
        <v>77</v>
      </c>
      <c r="O1155" s="17" t="s">
        <v>75</v>
      </c>
      <c r="P1155" s="17" t="s">
        <v>5029</v>
      </c>
      <c r="R1155" s="6" t="s">
        <v>77</v>
      </c>
      <c r="T1155" s="6" t="s">
        <v>202</v>
      </c>
      <c r="U1155" s="2" t="s">
        <v>354</v>
      </c>
      <c r="X1155" s="2">
        <v>10</v>
      </c>
      <c r="Y1155" s="2" t="s">
        <v>94</v>
      </c>
      <c r="Z1155" s="2" t="s">
        <v>82</v>
      </c>
      <c r="AD1155" s="2">
        <v>10</v>
      </c>
      <c r="AE1155" s="2" t="s">
        <v>94</v>
      </c>
      <c r="AF1155" s="2" t="s">
        <v>82</v>
      </c>
      <c r="AJ1155" s="2">
        <v>212</v>
      </c>
      <c r="AK1155" s="2" t="s">
        <v>81</v>
      </c>
      <c r="AL1155" s="2" t="s">
        <v>84</v>
      </c>
      <c r="AV1155" s="2">
        <v>220</v>
      </c>
      <c r="AW1155" s="2" t="s">
        <v>81</v>
      </c>
      <c r="AX1155" s="2" t="s">
        <v>82</v>
      </c>
      <c r="BB1155" s="2">
        <v>220</v>
      </c>
      <c r="BC1155" s="2" t="s">
        <v>81</v>
      </c>
      <c r="BD1155" s="2" t="s">
        <v>82</v>
      </c>
      <c r="BE1155" s="23" t="str">
        <f t="shared" si="193"/>
        <v>EMF nein</v>
      </c>
      <c r="BF1155" s="23" t="str">
        <f t="shared" si="194"/>
        <v/>
      </c>
      <c r="BG1155" s="23" t="str">
        <f t="shared" si="195"/>
        <v/>
      </c>
      <c r="BH1155" s="23">
        <f t="shared" si="196"/>
        <v>0</v>
      </c>
      <c r="BO1155" s="2" t="s">
        <v>5030</v>
      </c>
      <c r="BP1155" s="3">
        <v>1</v>
      </c>
      <c r="BQ1155" s="2" t="s">
        <v>5031</v>
      </c>
    </row>
    <row r="1156" spans="1:69" ht="16.149999999999999" customHeight="1" x14ac:dyDescent="0.25">
      <c r="A1156" s="16">
        <v>1155</v>
      </c>
      <c r="B1156" s="17" t="s">
        <v>87</v>
      </c>
      <c r="C1156" s="48" t="s">
        <v>112</v>
      </c>
      <c r="D1156" s="2" t="s">
        <v>113</v>
      </c>
      <c r="E1156" s="48" t="s">
        <v>5032</v>
      </c>
      <c r="F1156" s="67">
        <v>42180</v>
      </c>
      <c r="G1156" s="3">
        <f t="shared" si="192"/>
        <v>6</v>
      </c>
      <c r="H1156" s="3">
        <f t="shared" si="197"/>
        <v>2015</v>
      </c>
      <c r="I1156" s="19">
        <v>0.63541666666666696</v>
      </c>
      <c r="J1156" s="20">
        <f t="shared" si="191"/>
        <v>15</v>
      </c>
      <c r="K1156" s="5" t="str">
        <f t="shared" si="190"/>
        <v>ja</v>
      </c>
      <c r="L1156" s="5" t="s">
        <v>91</v>
      </c>
      <c r="M1156" s="6" t="s">
        <v>74</v>
      </c>
      <c r="N1156" s="5">
        <v>72</v>
      </c>
      <c r="O1156" s="2" t="s">
        <v>140</v>
      </c>
      <c r="P1156" s="17" t="s">
        <v>5033</v>
      </c>
      <c r="R1156" s="6" t="s">
        <v>77</v>
      </c>
      <c r="T1156" s="22"/>
      <c r="X1156" s="2">
        <v>160</v>
      </c>
      <c r="Y1156" s="2" t="s">
        <v>81</v>
      </c>
      <c r="Z1156" s="2" t="s">
        <v>84</v>
      </c>
      <c r="AD1156" s="2">
        <v>160</v>
      </c>
      <c r="AE1156" s="2" t="s">
        <v>81</v>
      </c>
      <c r="AF1156" s="2" t="s">
        <v>84</v>
      </c>
      <c r="AJ1156" s="2">
        <v>232</v>
      </c>
      <c r="AK1156" s="2" t="s">
        <v>81</v>
      </c>
      <c r="AL1156" s="2" t="s">
        <v>84</v>
      </c>
      <c r="AP1156" s="2">
        <v>232</v>
      </c>
      <c r="AQ1156" s="2" t="s">
        <v>81</v>
      </c>
      <c r="AR1156" s="2" t="s">
        <v>84</v>
      </c>
      <c r="AV1156" s="2">
        <v>236</v>
      </c>
      <c r="AW1156" s="2" t="s">
        <v>81</v>
      </c>
      <c r="AX1156" s="2" t="s">
        <v>82</v>
      </c>
      <c r="AY1156" s="2">
        <v>236</v>
      </c>
      <c r="AZ1156" s="2" t="s">
        <v>81</v>
      </c>
      <c r="BA1156" s="2" t="s">
        <v>82</v>
      </c>
      <c r="BB1156" s="2">
        <v>236</v>
      </c>
      <c r="BC1156" s="2" t="s">
        <v>81</v>
      </c>
      <c r="BD1156" s="2" t="s">
        <v>82</v>
      </c>
      <c r="BE1156" s="23" t="str">
        <f t="shared" si="193"/>
        <v>EMF ja</v>
      </c>
      <c r="BF1156" s="23">
        <f t="shared" si="194"/>
        <v>1000</v>
      </c>
      <c r="BG1156" s="23" t="str">
        <f t="shared" si="195"/>
        <v>500+m</v>
      </c>
      <c r="BH1156" s="23">
        <f t="shared" si="196"/>
        <v>1</v>
      </c>
      <c r="BI1156" s="2" t="s">
        <v>162</v>
      </c>
      <c r="BJ1156" s="2">
        <v>1000</v>
      </c>
      <c r="BO1156" s="2" t="s">
        <v>5034</v>
      </c>
      <c r="BP1156" s="3">
        <v>1</v>
      </c>
      <c r="BQ1156" s="2" t="s">
        <v>5035</v>
      </c>
    </row>
    <row r="1157" spans="1:69" ht="16.149999999999999" customHeight="1" x14ac:dyDescent="0.25">
      <c r="A1157" s="16">
        <v>1156</v>
      </c>
      <c r="B1157" s="17" t="s">
        <v>87</v>
      </c>
      <c r="C1157" s="48" t="s">
        <v>5036</v>
      </c>
      <c r="D1157" s="2" t="s">
        <v>192</v>
      </c>
      <c r="E1157" s="48" t="s">
        <v>5037</v>
      </c>
      <c r="F1157" s="67">
        <v>42171</v>
      </c>
      <c r="G1157" s="3">
        <f t="shared" si="192"/>
        <v>6</v>
      </c>
      <c r="H1157" s="3">
        <f t="shared" si="197"/>
        <v>2015</v>
      </c>
      <c r="I1157" s="19">
        <v>0.49652777777777801</v>
      </c>
      <c r="J1157" s="20">
        <f t="shared" si="191"/>
        <v>11</v>
      </c>
      <c r="K1157" s="5" t="str">
        <f t="shared" si="190"/>
        <v>ja</v>
      </c>
      <c r="L1157" s="5" t="s">
        <v>91</v>
      </c>
      <c r="M1157" s="6" t="s">
        <v>74</v>
      </c>
      <c r="N1157" s="5">
        <v>83</v>
      </c>
      <c r="O1157" s="17" t="s">
        <v>126</v>
      </c>
      <c r="P1157" s="17" t="s">
        <v>5038</v>
      </c>
      <c r="R1157" s="6" t="s">
        <v>77</v>
      </c>
      <c r="S1157" s="2" t="s">
        <v>132</v>
      </c>
      <c r="T1157" s="6" t="s">
        <v>202</v>
      </c>
      <c r="X1157" s="2">
        <v>600</v>
      </c>
      <c r="Y1157" s="2" t="s">
        <v>83</v>
      </c>
      <c r="Z1157" s="2" t="s">
        <v>82</v>
      </c>
      <c r="AA1157" s="2">
        <v>600</v>
      </c>
      <c r="AB1157" s="2" t="s">
        <v>81</v>
      </c>
      <c r="AC1157" s="2" t="s">
        <v>82</v>
      </c>
      <c r="AD1157" s="2">
        <v>600</v>
      </c>
      <c r="AE1157" s="2" t="s">
        <v>83</v>
      </c>
      <c r="AF1157" s="2" t="s">
        <v>82</v>
      </c>
      <c r="BE1157" s="23" t="str">
        <f t="shared" si="193"/>
        <v>EMF ja</v>
      </c>
      <c r="BF1157" s="23">
        <f t="shared" si="194"/>
        <v>30</v>
      </c>
      <c r="BG1157" s="23" t="str">
        <f t="shared" si="195"/>
        <v>&lt;100m</v>
      </c>
      <c r="BH1157" s="23">
        <f t="shared" si="196"/>
        <v>1</v>
      </c>
      <c r="BM1157" s="2" t="s">
        <v>110</v>
      </c>
      <c r="BN1157" s="2">
        <v>30</v>
      </c>
      <c r="BO1157" s="2" t="s">
        <v>5039</v>
      </c>
      <c r="BP1157" s="3">
        <v>1</v>
      </c>
      <c r="BQ1157" s="2" t="s">
        <v>5040</v>
      </c>
    </row>
    <row r="1158" spans="1:69" ht="16.149999999999999" customHeight="1" x14ac:dyDescent="0.25">
      <c r="A1158" s="16">
        <v>1157</v>
      </c>
      <c r="B1158" s="17" t="s">
        <v>87</v>
      </c>
      <c r="C1158" s="48" t="s">
        <v>2241</v>
      </c>
      <c r="D1158" s="2" t="s">
        <v>151</v>
      </c>
      <c r="E1158" s="48" t="s">
        <v>4121</v>
      </c>
      <c r="F1158" s="67">
        <v>42187</v>
      </c>
      <c r="G1158" s="3">
        <f t="shared" si="192"/>
        <v>7</v>
      </c>
      <c r="H1158" s="3">
        <f t="shared" si="197"/>
        <v>2015</v>
      </c>
      <c r="I1158" s="19">
        <v>0.64583333333333304</v>
      </c>
      <c r="J1158" s="20">
        <f t="shared" si="191"/>
        <v>15</v>
      </c>
      <c r="K1158" s="5" t="str">
        <f t="shared" si="190"/>
        <v>ja</v>
      </c>
      <c r="L1158" s="21" t="s">
        <v>73</v>
      </c>
      <c r="M1158" s="6" t="s">
        <v>74</v>
      </c>
      <c r="N1158" s="5">
        <v>87</v>
      </c>
      <c r="O1158" s="17" t="s">
        <v>75</v>
      </c>
      <c r="P1158" s="17" t="s">
        <v>5041</v>
      </c>
      <c r="R1158" s="6" t="s">
        <v>77</v>
      </c>
      <c r="T1158" s="22" t="s">
        <v>79</v>
      </c>
      <c r="U1158" s="2" t="s">
        <v>74</v>
      </c>
      <c r="X1158" s="2">
        <v>300</v>
      </c>
      <c r="Y1158" s="2" t="s">
        <v>83</v>
      </c>
      <c r="Z1158" s="2" t="s">
        <v>168</v>
      </c>
      <c r="AA1158" s="2">
        <v>300</v>
      </c>
      <c r="AB1158" s="2" t="s">
        <v>83</v>
      </c>
      <c r="AC1158" s="2" t="s">
        <v>168</v>
      </c>
      <c r="AD1158" s="2">
        <v>300</v>
      </c>
      <c r="AE1158" s="2" t="s">
        <v>83</v>
      </c>
      <c r="AF1158" s="2" t="s">
        <v>168</v>
      </c>
      <c r="BE1158" s="23" t="str">
        <f t="shared" si="193"/>
        <v>EMF ja</v>
      </c>
      <c r="BF1158" s="23">
        <f t="shared" si="194"/>
        <v>40</v>
      </c>
      <c r="BG1158" s="23" t="str">
        <f t="shared" si="195"/>
        <v>&lt;100m</v>
      </c>
      <c r="BH1158" s="23">
        <f t="shared" si="196"/>
        <v>1</v>
      </c>
      <c r="BK1158" s="2" t="s">
        <v>162</v>
      </c>
      <c r="BL1158" s="2">
        <v>40</v>
      </c>
      <c r="BO1158" s="2" t="s">
        <v>5042</v>
      </c>
      <c r="BP1158" s="3">
        <v>1</v>
      </c>
      <c r="BQ1158" s="2" t="s">
        <v>5043</v>
      </c>
    </row>
    <row r="1159" spans="1:69" ht="16.149999999999999" customHeight="1" x14ac:dyDescent="0.25">
      <c r="A1159" s="16">
        <v>1158</v>
      </c>
      <c r="B1159" s="17" t="s">
        <v>87</v>
      </c>
      <c r="C1159" s="48" t="s">
        <v>4883</v>
      </c>
      <c r="D1159" s="2" t="s">
        <v>124</v>
      </c>
      <c r="E1159" s="48" t="s">
        <v>5044</v>
      </c>
      <c r="F1159" s="67">
        <v>42187</v>
      </c>
      <c r="G1159" s="3">
        <f t="shared" si="192"/>
        <v>7</v>
      </c>
      <c r="H1159" s="3">
        <f t="shared" si="197"/>
        <v>2015</v>
      </c>
      <c r="I1159" s="19">
        <v>0.36458333333333298</v>
      </c>
      <c r="J1159" s="20">
        <f t="shared" si="191"/>
        <v>8</v>
      </c>
      <c r="K1159" s="5" t="str">
        <f t="shared" si="190"/>
        <v>ja</v>
      </c>
      <c r="L1159" s="5" t="s">
        <v>91</v>
      </c>
      <c r="M1159" s="6" t="s">
        <v>74</v>
      </c>
      <c r="N1159" s="5">
        <v>78</v>
      </c>
      <c r="O1159" s="17" t="s">
        <v>75</v>
      </c>
      <c r="P1159" s="17" t="s">
        <v>5045</v>
      </c>
      <c r="Q1159" s="6" t="s">
        <v>186</v>
      </c>
      <c r="R1159" s="6" t="s">
        <v>77</v>
      </c>
      <c r="T1159" s="22"/>
      <c r="X1159" s="2">
        <v>225</v>
      </c>
      <c r="Y1159" s="2" t="s">
        <v>83</v>
      </c>
      <c r="Z1159" s="2" t="s">
        <v>84</v>
      </c>
      <c r="AA1159" s="2">
        <v>225</v>
      </c>
      <c r="AB1159" s="2" t="s">
        <v>81</v>
      </c>
      <c r="AC1159" s="2" t="s">
        <v>84</v>
      </c>
      <c r="AD1159" s="2">
        <v>225</v>
      </c>
      <c r="AE1159" s="2" t="s">
        <v>81</v>
      </c>
      <c r="AF1159" s="2" t="s">
        <v>84</v>
      </c>
      <c r="AJ1159" s="2">
        <v>178</v>
      </c>
      <c r="AK1159" s="2" t="s">
        <v>83</v>
      </c>
      <c r="AL1159" s="2" t="s">
        <v>84</v>
      </c>
      <c r="AM1159" s="2">
        <v>178</v>
      </c>
      <c r="AN1159" s="2" t="s">
        <v>83</v>
      </c>
      <c r="AO1159" s="2" t="s">
        <v>84</v>
      </c>
      <c r="AP1159" s="2">
        <v>178</v>
      </c>
      <c r="AQ1159" s="2" t="s">
        <v>83</v>
      </c>
      <c r="AR1159" s="2" t="s">
        <v>84</v>
      </c>
      <c r="AY1159" s="2">
        <v>250</v>
      </c>
      <c r="AZ1159" s="2" t="s">
        <v>81</v>
      </c>
      <c r="BA1159" s="2" t="s">
        <v>84</v>
      </c>
      <c r="BE1159" s="23" t="str">
        <f t="shared" si="193"/>
        <v>EMF nein</v>
      </c>
      <c r="BF1159" s="23" t="str">
        <f t="shared" si="194"/>
        <v/>
      </c>
      <c r="BG1159" s="23" t="str">
        <f t="shared" si="195"/>
        <v/>
      </c>
      <c r="BH1159" s="23">
        <f t="shared" si="196"/>
        <v>0</v>
      </c>
      <c r="BO1159" s="2" t="s">
        <v>5046</v>
      </c>
      <c r="BP1159" s="3">
        <v>1</v>
      </c>
      <c r="BQ1159" s="2" t="s">
        <v>5047</v>
      </c>
    </row>
    <row r="1160" spans="1:69" ht="16.149999999999999" customHeight="1" x14ac:dyDescent="0.25">
      <c r="A1160" s="16">
        <v>1159</v>
      </c>
      <c r="B1160" s="17" t="s">
        <v>5048</v>
      </c>
      <c r="C1160" s="2" t="s">
        <v>1494</v>
      </c>
      <c r="D1160" s="2" t="s">
        <v>158</v>
      </c>
      <c r="E1160" s="2" t="s">
        <v>5049</v>
      </c>
      <c r="F1160" s="67">
        <v>42160</v>
      </c>
      <c r="G1160" s="3">
        <f t="shared" si="192"/>
        <v>6</v>
      </c>
      <c r="H1160" s="3">
        <f t="shared" si="197"/>
        <v>2015</v>
      </c>
      <c r="I1160" s="92">
        <v>0.72222222222222199</v>
      </c>
      <c r="J1160" s="20">
        <f t="shared" si="191"/>
        <v>17</v>
      </c>
      <c r="K1160" s="5" t="str">
        <f t="shared" si="190"/>
        <v>ja</v>
      </c>
      <c r="L1160" s="5" t="s">
        <v>91</v>
      </c>
      <c r="M1160" s="6" t="s">
        <v>74</v>
      </c>
      <c r="N1160" s="5">
        <v>56</v>
      </c>
      <c r="O1160" s="6" t="s">
        <v>140</v>
      </c>
      <c r="P1160" s="6" t="s">
        <v>5050</v>
      </c>
      <c r="S1160" s="2" t="s">
        <v>1033</v>
      </c>
      <c r="T1160" s="6" t="s">
        <v>202</v>
      </c>
      <c r="X1160" s="2">
        <v>409</v>
      </c>
      <c r="Y1160" s="2" t="s">
        <v>81</v>
      </c>
      <c r="Z1160" s="2" t="s">
        <v>84</v>
      </c>
      <c r="AA1160" s="2">
        <v>409</v>
      </c>
      <c r="AB1160" s="2" t="s">
        <v>81</v>
      </c>
      <c r="AC1160" s="2" t="s">
        <v>84</v>
      </c>
      <c r="AD1160" s="2">
        <v>409</v>
      </c>
      <c r="AE1160" s="2" t="s">
        <v>81</v>
      </c>
      <c r="AF1160" s="2" t="s">
        <v>84</v>
      </c>
      <c r="AJ1160" s="2">
        <v>409</v>
      </c>
      <c r="AK1160" s="2" t="s">
        <v>81</v>
      </c>
      <c r="AL1160" s="2" t="s">
        <v>84</v>
      </c>
      <c r="AM1160" s="2">
        <v>409</v>
      </c>
      <c r="AN1160" s="2" t="s">
        <v>81</v>
      </c>
      <c r="AO1160" s="2" t="s">
        <v>84</v>
      </c>
      <c r="AP1160" s="2">
        <v>409</v>
      </c>
      <c r="AQ1160" s="2" t="s">
        <v>81</v>
      </c>
      <c r="AR1160" s="2" t="s">
        <v>84</v>
      </c>
      <c r="BO1160" s="2" t="s">
        <v>5051</v>
      </c>
      <c r="BQ1160" s="2" t="s">
        <v>5052</v>
      </c>
    </row>
    <row r="1161" spans="1:69" ht="16.149999999999999" customHeight="1" x14ac:dyDescent="0.25">
      <c r="A1161" s="69">
        <v>1160</v>
      </c>
      <c r="B1161" s="17" t="s">
        <v>87</v>
      </c>
      <c r="C1161" s="48" t="s">
        <v>3291</v>
      </c>
      <c r="D1161" s="2" t="s">
        <v>296</v>
      </c>
      <c r="E1161" s="48" t="s">
        <v>5053</v>
      </c>
      <c r="F1161" s="67">
        <v>42191</v>
      </c>
      <c r="G1161" s="3">
        <f t="shared" si="192"/>
        <v>7</v>
      </c>
      <c r="H1161" s="3">
        <f t="shared" si="197"/>
        <v>2015</v>
      </c>
      <c r="I1161" s="19">
        <v>0.64583333333333304</v>
      </c>
      <c r="J1161" s="20">
        <f t="shared" si="191"/>
        <v>15</v>
      </c>
      <c r="K1161" s="5" t="str">
        <f t="shared" si="190"/>
        <v>ja</v>
      </c>
      <c r="L1161" s="5" t="s">
        <v>91</v>
      </c>
      <c r="M1161" s="6" t="s">
        <v>74</v>
      </c>
      <c r="N1161" s="5">
        <v>80</v>
      </c>
      <c r="O1161" s="17" t="s">
        <v>75</v>
      </c>
      <c r="P1161" s="17" t="s">
        <v>5054</v>
      </c>
      <c r="Q1161" s="6" t="s">
        <v>186</v>
      </c>
      <c r="R1161" s="6" t="s">
        <v>77</v>
      </c>
      <c r="S1161" s="2" t="s">
        <v>109</v>
      </c>
      <c r="T1161" s="22"/>
      <c r="X1161" s="2">
        <v>572</v>
      </c>
      <c r="Y1161" s="2" t="s">
        <v>83</v>
      </c>
      <c r="Z1161" s="2" t="s">
        <v>84</v>
      </c>
      <c r="AD1161" s="2">
        <v>572</v>
      </c>
      <c r="AE1161" s="2" t="s">
        <v>81</v>
      </c>
      <c r="AF1161" s="2" t="s">
        <v>84</v>
      </c>
      <c r="AJ1161" s="2">
        <v>250</v>
      </c>
      <c r="AK1161" s="2" t="s">
        <v>81</v>
      </c>
      <c r="AL1161" s="2" t="s">
        <v>84</v>
      </c>
      <c r="BE1161" s="23" t="str">
        <f t="shared" ref="BE1161:BE1180" si="198">IF(COUNTA(BI1161,BK1161,BM1161) &gt; 0,"EMF ja","EMF nein")</f>
        <v>EMF nein</v>
      </c>
      <c r="BF1161" s="23" t="str">
        <f t="shared" ref="BF1161:BF1180" si="199">IF(SUM(BJ1161,BL1161,BN1161)=0,"",MIN(BJ1161,BL1161,BN1161))</f>
        <v/>
      </c>
      <c r="BG1161" s="23" t="str">
        <f t="shared" ref="BG1161:BG1180" si="200">IF(BF1161="","",IF(BF1161&lt;100,"&lt;100m",IF(AND(BF1161&gt;99, BF1161&lt;500),"100-499m",IF(BF1161&gt;499,"500+m",""))))</f>
        <v/>
      </c>
      <c r="BH1161" s="23">
        <f t="shared" ref="BH1161:BH1180" si="201">COUNTA(BI1161,BK1161,BM1161)</f>
        <v>0</v>
      </c>
      <c r="BO1161" s="2" t="s">
        <v>5055</v>
      </c>
      <c r="BP1161" s="3">
        <v>1</v>
      </c>
      <c r="BQ1161" s="2" t="s">
        <v>5056</v>
      </c>
    </row>
    <row r="1162" spans="1:69" ht="16.149999999999999" customHeight="1" x14ac:dyDescent="0.25">
      <c r="A1162" s="16">
        <v>1161</v>
      </c>
      <c r="B1162" s="17" t="s">
        <v>87</v>
      </c>
      <c r="C1162" s="48" t="s">
        <v>3051</v>
      </c>
      <c r="D1162" s="2" t="s">
        <v>137</v>
      </c>
      <c r="E1162" s="48" t="s">
        <v>5057</v>
      </c>
      <c r="F1162" s="67">
        <v>43138</v>
      </c>
      <c r="G1162" s="3">
        <f t="shared" si="192"/>
        <v>2</v>
      </c>
      <c r="H1162" s="3">
        <f t="shared" si="197"/>
        <v>2018</v>
      </c>
      <c r="I1162" s="19">
        <v>0.65625</v>
      </c>
      <c r="J1162" s="20">
        <f t="shared" si="191"/>
        <v>15</v>
      </c>
      <c r="K1162" s="5" t="str">
        <f t="shared" si="190"/>
        <v>ja</v>
      </c>
      <c r="L1162" s="5" t="s">
        <v>91</v>
      </c>
      <c r="M1162" s="6" t="s">
        <v>115</v>
      </c>
      <c r="N1162" s="5">
        <v>85</v>
      </c>
      <c r="O1162" s="17" t="s">
        <v>75</v>
      </c>
      <c r="P1162" s="17" t="s">
        <v>22277</v>
      </c>
      <c r="R1162" s="6" t="s">
        <v>77</v>
      </c>
      <c r="T1162" s="22" t="s">
        <v>79</v>
      </c>
      <c r="X1162" s="2">
        <v>191</v>
      </c>
      <c r="Y1162" s="2" t="s">
        <v>81</v>
      </c>
      <c r="Z1162" s="2" t="s">
        <v>84</v>
      </c>
      <c r="AA1162" s="2">
        <v>191</v>
      </c>
      <c r="AB1162" s="2" t="s">
        <v>81</v>
      </c>
      <c r="AC1162" s="2" t="s">
        <v>84</v>
      </c>
      <c r="AD1162" s="2">
        <v>191</v>
      </c>
      <c r="AE1162" s="2" t="s">
        <v>83</v>
      </c>
      <c r="AF1162" s="2" t="s">
        <v>84</v>
      </c>
      <c r="BE1162" s="23" t="str">
        <f t="shared" si="198"/>
        <v>EMF ja</v>
      </c>
      <c r="BF1162" s="23">
        <f t="shared" si="199"/>
        <v>20</v>
      </c>
      <c r="BG1162" s="23" t="str">
        <f t="shared" si="200"/>
        <v>&lt;100m</v>
      </c>
      <c r="BH1162" s="23">
        <f t="shared" si="201"/>
        <v>1</v>
      </c>
      <c r="BM1162" s="2" t="s">
        <v>162</v>
      </c>
      <c r="BN1162" s="2">
        <v>20</v>
      </c>
      <c r="BO1162" s="2" t="s">
        <v>5058</v>
      </c>
      <c r="BP1162" s="3">
        <v>1</v>
      </c>
      <c r="BQ1162" s="2" t="s">
        <v>5059</v>
      </c>
    </row>
    <row r="1163" spans="1:69" ht="16.149999999999999" customHeight="1" x14ac:dyDescent="0.25">
      <c r="A1163" s="16">
        <v>1162</v>
      </c>
      <c r="B1163" s="17" t="s">
        <v>262</v>
      </c>
      <c r="C1163" s="48" t="s">
        <v>263</v>
      </c>
      <c r="D1163" s="2" t="s">
        <v>264</v>
      </c>
      <c r="E1163" s="48" t="s">
        <v>5060</v>
      </c>
      <c r="F1163" s="67">
        <v>42518</v>
      </c>
      <c r="G1163" s="3">
        <f t="shared" si="192"/>
        <v>5</v>
      </c>
      <c r="H1163" s="3">
        <f t="shared" si="197"/>
        <v>2016</v>
      </c>
      <c r="I1163" s="19">
        <v>0.25</v>
      </c>
      <c r="J1163" s="20">
        <f t="shared" si="191"/>
        <v>6</v>
      </c>
      <c r="K1163" s="5" t="str">
        <f t="shared" si="190"/>
        <v>ja</v>
      </c>
      <c r="L1163" s="5" t="s">
        <v>91</v>
      </c>
      <c r="M1163" s="6" t="s">
        <v>74</v>
      </c>
      <c r="O1163" s="17" t="s">
        <v>75</v>
      </c>
      <c r="P1163" s="17" t="s">
        <v>5061</v>
      </c>
      <c r="Q1163" s="6" t="s">
        <v>186</v>
      </c>
      <c r="R1163" s="6" t="s">
        <v>77</v>
      </c>
      <c r="T1163" s="6" t="s">
        <v>80</v>
      </c>
      <c r="U1163" s="2" t="s">
        <v>1312</v>
      </c>
      <c r="Y1163" s="2" t="s">
        <v>83</v>
      </c>
      <c r="Z1163" s="2" t="s">
        <v>84</v>
      </c>
      <c r="AJ1163" s="2">
        <v>180</v>
      </c>
      <c r="AK1163" s="2" t="s">
        <v>83</v>
      </c>
      <c r="AL1163" s="2" t="s">
        <v>82</v>
      </c>
      <c r="AP1163" s="2">
        <v>180</v>
      </c>
      <c r="AQ1163" s="2" t="s">
        <v>81</v>
      </c>
      <c r="AR1163" s="2" t="s">
        <v>82</v>
      </c>
      <c r="AV1163" s="2">
        <v>190</v>
      </c>
      <c r="AW1163" s="2" t="s">
        <v>83</v>
      </c>
      <c r="AX1163" s="2" t="s">
        <v>161</v>
      </c>
      <c r="AY1163" s="2">
        <v>190</v>
      </c>
      <c r="AZ1163" s="2" t="s">
        <v>81</v>
      </c>
      <c r="BA1163" s="2" t="s">
        <v>161</v>
      </c>
      <c r="BB1163" s="2">
        <v>190</v>
      </c>
      <c r="BC1163" s="2" t="s">
        <v>83</v>
      </c>
      <c r="BD1163" s="2" t="s">
        <v>161</v>
      </c>
      <c r="BE1163" s="23" t="str">
        <f t="shared" si="198"/>
        <v>EMF nein</v>
      </c>
      <c r="BF1163" s="23" t="str">
        <f t="shared" si="199"/>
        <v/>
      </c>
      <c r="BG1163" s="23" t="str">
        <f t="shared" si="200"/>
        <v/>
      </c>
      <c r="BH1163" s="23">
        <f t="shared" si="201"/>
        <v>0</v>
      </c>
      <c r="BO1163" s="2" t="s">
        <v>5062</v>
      </c>
      <c r="BP1163" s="3">
        <v>1</v>
      </c>
      <c r="BQ1163" s="2" t="s">
        <v>5063</v>
      </c>
    </row>
    <row r="1164" spans="1:69" ht="16.149999999999999" customHeight="1" x14ac:dyDescent="0.25">
      <c r="A1164" s="16">
        <v>1163</v>
      </c>
      <c r="B1164" s="17" t="s">
        <v>87</v>
      </c>
      <c r="C1164" s="48" t="s">
        <v>4218</v>
      </c>
      <c r="D1164" s="2" t="s">
        <v>192</v>
      </c>
      <c r="E1164" s="48" t="s">
        <v>5064</v>
      </c>
      <c r="F1164" s="67">
        <v>42192</v>
      </c>
      <c r="G1164" s="3">
        <f t="shared" si="192"/>
        <v>7</v>
      </c>
      <c r="H1164" s="3">
        <f t="shared" si="197"/>
        <v>2015</v>
      </c>
      <c r="I1164" s="19">
        <v>0.47916666666666702</v>
      </c>
      <c r="J1164" s="20">
        <f t="shared" si="191"/>
        <v>11</v>
      </c>
      <c r="K1164" s="5" t="str">
        <f t="shared" si="190"/>
        <v>ja</v>
      </c>
      <c r="L1164" s="5" t="s">
        <v>91</v>
      </c>
      <c r="M1164" s="6" t="s">
        <v>74</v>
      </c>
      <c r="N1164" s="5">
        <v>97</v>
      </c>
      <c r="O1164" s="17" t="s">
        <v>75</v>
      </c>
      <c r="P1164" s="17" t="s">
        <v>5065</v>
      </c>
      <c r="T1164" s="6" t="s">
        <v>108</v>
      </c>
      <c r="W1164" s="2" t="s">
        <v>5066</v>
      </c>
      <c r="X1164" s="2">
        <v>87</v>
      </c>
      <c r="Y1164" s="2" t="s">
        <v>94</v>
      </c>
      <c r="Z1164" s="2" t="s">
        <v>84</v>
      </c>
      <c r="BE1164" s="23" t="str">
        <f t="shared" si="198"/>
        <v>EMF nein</v>
      </c>
      <c r="BF1164" s="23" t="str">
        <f t="shared" si="199"/>
        <v/>
      </c>
      <c r="BG1164" s="23" t="str">
        <f t="shared" si="200"/>
        <v/>
      </c>
      <c r="BH1164" s="23">
        <f t="shared" si="201"/>
        <v>0</v>
      </c>
      <c r="BO1164" s="2" t="s">
        <v>5067</v>
      </c>
      <c r="BP1164" s="3">
        <v>1</v>
      </c>
      <c r="BQ1164" s="2" t="s">
        <v>5068</v>
      </c>
    </row>
    <row r="1165" spans="1:69" ht="16.149999999999999" customHeight="1" x14ac:dyDescent="0.25">
      <c r="A1165" s="16">
        <v>1164</v>
      </c>
      <c r="B1165" s="17" t="s">
        <v>211</v>
      </c>
      <c r="C1165" s="48" t="s">
        <v>5069</v>
      </c>
      <c r="D1165" s="2" t="s">
        <v>145</v>
      </c>
      <c r="E1165" s="48" t="s">
        <v>5070</v>
      </c>
      <c r="F1165" s="67">
        <v>43138</v>
      </c>
      <c r="G1165" s="3">
        <f t="shared" si="192"/>
        <v>2</v>
      </c>
      <c r="H1165" s="3">
        <f t="shared" si="197"/>
        <v>2018</v>
      </c>
      <c r="I1165" s="19">
        <v>0.29166666666666702</v>
      </c>
      <c r="J1165" s="20">
        <f t="shared" si="191"/>
        <v>7</v>
      </c>
      <c r="K1165" s="5" t="str">
        <f t="shared" si="190"/>
        <v>ja</v>
      </c>
      <c r="M1165" s="6" t="s">
        <v>74</v>
      </c>
      <c r="O1165" s="17" t="s">
        <v>75</v>
      </c>
      <c r="P1165" s="17" t="s">
        <v>5071</v>
      </c>
      <c r="R1165" s="6" t="s">
        <v>77</v>
      </c>
      <c r="T1165" s="22"/>
      <c r="U1165" s="2" t="s">
        <v>208</v>
      </c>
      <c r="V1165" s="2" t="s">
        <v>80</v>
      </c>
      <c r="X1165" s="2">
        <v>210</v>
      </c>
      <c r="Y1165" s="2" t="s">
        <v>81</v>
      </c>
      <c r="Z1165" s="2" t="s">
        <v>84</v>
      </c>
      <c r="AA1165" s="2">
        <v>210</v>
      </c>
      <c r="AB1165" s="2" t="s">
        <v>81</v>
      </c>
      <c r="AC1165" s="2" t="s">
        <v>84</v>
      </c>
      <c r="AD1165" s="2">
        <v>210</v>
      </c>
      <c r="AE1165" s="2" t="s">
        <v>81</v>
      </c>
      <c r="AF1165" s="2" t="s">
        <v>84</v>
      </c>
      <c r="BE1165" s="23" t="str">
        <f t="shared" si="198"/>
        <v>EMF nein</v>
      </c>
      <c r="BF1165" s="23" t="str">
        <f t="shared" si="199"/>
        <v/>
      </c>
      <c r="BG1165" s="23" t="str">
        <f t="shared" si="200"/>
        <v/>
      </c>
      <c r="BH1165" s="23">
        <f t="shared" si="201"/>
        <v>0</v>
      </c>
      <c r="BO1165" s="2" t="s">
        <v>5072</v>
      </c>
      <c r="BP1165" s="3">
        <v>1</v>
      </c>
      <c r="BQ1165" s="2" t="s">
        <v>5073</v>
      </c>
    </row>
    <row r="1166" spans="1:69" ht="16.149999999999999" customHeight="1" x14ac:dyDescent="0.25">
      <c r="A1166" s="69">
        <v>1165</v>
      </c>
      <c r="B1166" s="17" t="s">
        <v>211</v>
      </c>
      <c r="C1166" s="48" t="s">
        <v>119</v>
      </c>
      <c r="D1166" s="2" t="s">
        <v>89</v>
      </c>
      <c r="E1166" s="48" t="s">
        <v>5074</v>
      </c>
      <c r="F1166" s="67">
        <v>42982</v>
      </c>
      <c r="G1166" s="3">
        <f t="shared" si="192"/>
        <v>9</v>
      </c>
      <c r="H1166" s="3">
        <f t="shared" si="197"/>
        <v>2017</v>
      </c>
      <c r="I1166" s="19">
        <v>0.53819444444444398</v>
      </c>
      <c r="J1166" s="20">
        <f t="shared" si="191"/>
        <v>12</v>
      </c>
      <c r="K1166" s="5" t="str">
        <f t="shared" si="190"/>
        <v>ja</v>
      </c>
      <c r="L1166" s="21" t="s">
        <v>73</v>
      </c>
      <c r="M1166" s="6" t="s">
        <v>115</v>
      </c>
      <c r="O1166" s="17" t="s">
        <v>75</v>
      </c>
      <c r="P1166" s="17" t="s">
        <v>5075</v>
      </c>
      <c r="R1166" s="6" t="s">
        <v>77</v>
      </c>
      <c r="T1166" s="22" t="s">
        <v>79</v>
      </c>
      <c r="U1166" s="2" t="s">
        <v>139</v>
      </c>
      <c r="X1166" s="2">
        <v>190</v>
      </c>
      <c r="Y1166" s="2" t="s">
        <v>81</v>
      </c>
      <c r="Z1166" s="2" t="s">
        <v>84</v>
      </c>
      <c r="AD1166" s="2">
        <v>190</v>
      </c>
      <c r="AE1166" s="2" t="s">
        <v>83</v>
      </c>
      <c r="AF1166" s="2" t="s">
        <v>84</v>
      </c>
      <c r="BE1166" s="23" t="str">
        <f t="shared" si="198"/>
        <v>EMF nein</v>
      </c>
      <c r="BF1166" s="23" t="str">
        <f t="shared" si="199"/>
        <v/>
      </c>
      <c r="BG1166" s="23" t="str">
        <f t="shared" si="200"/>
        <v/>
      </c>
      <c r="BH1166" s="23">
        <f t="shared" si="201"/>
        <v>0</v>
      </c>
      <c r="BO1166" s="2" t="s">
        <v>5076</v>
      </c>
      <c r="BP1166" s="3">
        <v>1</v>
      </c>
      <c r="BQ1166" s="2" t="s">
        <v>5077</v>
      </c>
    </row>
    <row r="1167" spans="1:69" ht="16.149999999999999" customHeight="1" x14ac:dyDescent="0.25">
      <c r="A1167" s="16">
        <v>1166</v>
      </c>
      <c r="B1167" s="17" t="s">
        <v>87</v>
      </c>
      <c r="C1167" s="49" t="s">
        <v>1427</v>
      </c>
      <c r="D1167" s="2" t="s">
        <v>124</v>
      </c>
      <c r="E1167" s="48" t="s">
        <v>5078</v>
      </c>
      <c r="F1167" s="67">
        <v>42207</v>
      </c>
      <c r="G1167" s="3">
        <f t="shared" si="192"/>
        <v>7</v>
      </c>
      <c r="H1167" s="3">
        <f t="shared" si="197"/>
        <v>2015</v>
      </c>
      <c r="I1167" s="19">
        <v>0.4375</v>
      </c>
      <c r="J1167" s="20">
        <f t="shared" si="191"/>
        <v>10</v>
      </c>
      <c r="K1167" s="5" t="str">
        <f t="shared" si="190"/>
        <v>ja</v>
      </c>
      <c r="L1167" s="21" t="s">
        <v>73</v>
      </c>
      <c r="M1167" s="6" t="s">
        <v>115</v>
      </c>
      <c r="N1167" s="5">
        <v>74</v>
      </c>
      <c r="O1167" s="17" t="s">
        <v>75</v>
      </c>
      <c r="P1167" s="17" t="s">
        <v>1027</v>
      </c>
      <c r="Q1167" s="6" t="s">
        <v>186</v>
      </c>
      <c r="R1167" s="6" t="s">
        <v>77</v>
      </c>
      <c r="T1167" s="6" t="s">
        <v>202</v>
      </c>
      <c r="W1167" s="2" t="s">
        <v>5079</v>
      </c>
      <c r="BE1167" s="23" t="str">
        <f t="shared" si="198"/>
        <v>EMF nein</v>
      </c>
      <c r="BF1167" s="23" t="str">
        <f t="shared" si="199"/>
        <v/>
      </c>
      <c r="BG1167" s="23" t="str">
        <f t="shared" si="200"/>
        <v/>
      </c>
      <c r="BH1167" s="23">
        <f t="shared" si="201"/>
        <v>0</v>
      </c>
      <c r="BO1167" s="2" t="s">
        <v>5080</v>
      </c>
      <c r="BP1167" s="3">
        <v>1</v>
      </c>
      <c r="BQ1167" s="2" t="s">
        <v>5081</v>
      </c>
    </row>
    <row r="1168" spans="1:69" ht="16.149999999999999" customHeight="1" x14ac:dyDescent="0.25">
      <c r="A1168" s="69">
        <v>1167</v>
      </c>
      <c r="B1168" s="17" t="s">
        <v>87</v>
      </c>
      <c r="C1168" s="48" t="s">
        <v>5082</v>
      </c>
      <c r="D1168" s="2" t="s">
        <v>71</v>
      </c>
      <c r="E1168" s="48" t="s">
        <v>5083</v>
      </c>
      <c r="F1168" s="67">
        <v>42207</v>
      </c>
      <c r="G1168" s="3">
        <f t="shared" si="192"/>
        <v>7</v>
      </c>
      <c r="H1168" s="3">
        <f t="shared" si="197"/>
        <v>2015</v>
      </c>
      <c r="I1168" s="19">
        <v>0.41666666666666702</v>
      </c>
      <c r="J1168" s="20">
        <f t="shared" si="191"/>
        <v>10</v>
      </c>
      <c r="K1168" s="5" t="str">
        <f t="shared" si="190"/>
        <v>ja</v>
      </c>
      <c r="L1168" s="5" t="s">
        <v>91</v>
      </c>
      <c r="M1168" s="6" t="s">
        <v>74</v>
      </c>
      <c r="N1168" s="5">
        <v>86</v>
      </c>
      <c r="O1168" s="17" t="s">
        <v>75</v>
      </c>
      <c r="P1168" s="17" t="s">
        <v>5084</v>
      </c>
      <c r="Q1168" s="6" t="s">
        <v>186</v>
      </c>
      <c r="R1168" s="6" t="s">
        <v>77</v>
      </c>
      <c r="T1168" s="22"/>
      <c r="W1168" s="2" t="s">
        <v>5085</v>
      </c>
      <c r="X1168" s="2">
        <v>65</v>
      </c>
      <c r="Y1168" s="2" t="s">
        <v>81</v>
      </c>
      <c r="Z1168" s="2" t="s">
        <v>82</v>
      </c>
      <c r="AD1168" s="2">
        <v>65</v>
      </c>
      <c r="AE1168" s="2" t="s">
        <v>81</v>
      </c>
      <c r="AF1168" s="2" t="s">
        <v>82</v>
      </c>
      <c r="BE1168" s="23" t="str">
        <f t="shared" si="198"/>
        <v>EMF nein</v>
      </c>
      <c r="BF1168" s="23" t="str">
        <f t="shared" si="199"/>
        <v/>
      </c>
      <c r="BG1168" s="23" t="str">
        <f t="shared" si="200"/>
        <v/>
      </c>
      <c r="BH1168" s="23">
        <f t="shared" si="201"/>
        <v>0</v>
      </c>
      <c r="BO1168" s="2" t="s">
        <v>5086</v>
      </c>
      <c r="BP1168" s="3">
        <v>1</v>
      </c>
      <c r="BQ1168" s="2" t="s">
        <v>5087</v>
      </c>
    </row>
    <row r="1169" spans="1:69" ht="16.149999999999999" customHeight="1" x14ac:dyDescent="0.25">
      <c r="A1169" s="16">
        <v>1168</v>
      </c>
      <c r="B1169" s="17" t="s">
        <v>87</v>
      </c>
      <c r="C1169" s="48" t="s">
        <v>5088</v>
      </c>
      <c r="D1169" s="2" t="s">
        <v>151</v>
      </c>
      <c r="E1169" s="48" t="s">
        <v>5089</v>
      </c>
      <c r="F1169" s="67">
        <v>42207</v>
      </c>
      <c r="G1169" s="3">
        <f t="shared" si="192"/>
        <v>7</v>
      </c>
      <c r="H1169" s="3">
        <f t="shared" si="197"/>
        <v>2015</v>
      </c>
      <c r="I1169" s="19">
        <v>0.4375</v>
      </c>
      <c r="J1169" s="20">
        <f t="shared" si="191"/>
        <v>10</v>
      </c>
      <c r="K1169" s="5" t="str">
        <f t="shared" si="190"/>
        <v>ja</v>
      </c>
      <c r="L1169" s="5" t="s">
        <v>91</v>
      </c>
      <c r="M1169" s="6" t="s">
        <v>74</v>
      </c>
      <c r="N1169" s="5">
        <v>86</v>
      </c>
      <c r="O1169" s="17" t="s">
        <v>126</v>
      </c>
      <c r="P1169" s="17" t="s">
        <v>3627</v>
      </c>
      <c r="Q1169" s="6" t="s">
        <v>186</v>
      </c>
      <c r="R1169" s="6" t="s">
        <v>77</v>
      </c>
      <c r="T1169" s="22"/>
      <c r="U1169" s="2" t="s">
        <v>100</v>
      </c>
      <c r="V1169" s="2" t="s">
        <v>80</v>
      </c>
      <c r="X1169" s="2">
        <v>1200</v>
      </c>
      <c r="Y1169" s="2" t="s">
        <v>81</v>
      </c>
      <c r="Z1169" s="2" t="s">
        <v>168</v>
      </c>
      <c r="AA1169" s="2">
        <v>1200</v>
      </c>
      <c r="AB1169" s="2" t="s">
        <v>83</v>
      </c>
      <c r="AC1169" s="2" t="s">
        <v>168</v>
      </c>
      <c r="AD1169" s="2">
        <v>1200</v>
      </c>
      <c r="AE1169" s="2" t="s">
        <v>81</v>
      </c>
      <c r="AF1169" s="2" t="s">
        <v>168</v>
      </c>
      <c r="BE1169" s="23" t="str">
        <f t="shared" si="198"/>
        <v>EMF nein</v>
      </c>
      <c r="BF1169" s="23" t="str">
        <f t="shared" si="199"/>
        <v/>
      </c>
      <c r="BG1169" s="23" t="str">
        <f t="shared" si="200"/>
        <v/>
      </c>
      <c r="BH1169" s="23">
        <f t="shared" si="201"/>
        <v>0</v>
      </c>
      <c r="BO1169" s="2" t="s">
        <v>5090</v>
      </c>
      <c r="BP1169" s="3">
        <v>1</v>
      </c>
      <c r="BQ1169" s="2" t="s">
        <v>5091</v>
      </c>
    </row>
    <row r="1170" spans="1:69" ht="16.149999999999999" customHeight="1" x14ac:dyDescent="0.25">
      <c r="A1170" s="16">
        <v>1169</v>
      </c>
      <c r="B1170" s="17" t="s">
        <v>87</v>
      </c>
      <c r="C1170" s="48" t="s">
        <v>540</v>
      </c>
      <c r="D1170" s="2" t="s">
        <v>124</v>
      </c>
      <c r="E1170" s="48" t="s">
        <v>5092</v>
      </c>
      <c r="F1170" s="67">
        <v>42208</v>
      </c>
      <c r="G1170" s="3">
        <f t="shared" si="192"/>
        <v>7</v>
      </c>
      <c r="H1170" s="3">
        <f t="shared" si="197"/>
        <v>2015</v>
      </c>
      <c r="I1170" s="19">
        <v>0.5625</v>
      </c>
      <c r="J1170" s="20">
        <f t="shared" si="191"/>
        <v>13</v>
      </c>
      <c r="K1170" s="5" t="str">
        <f t="shared" si="190"/>
        <v>ja</v>
      </c>
      <c r="L1170" s="5" t="s">
        <v>91</v>
      </c>
      <c r="M1170" s="6" t="s">
        <v>74</v>
      </c>
      <c r="O1170" s="17" t="s">
        <v>75</v>
      </c>
      <c r="P1170" s="17" t="s">
        <v>5093</v>
      </c>
      <c r="Q1170" s="6" t="s">
        <v>186</v>
      </c>
      <c r="R1170" s="6" t="s">
        <v>77</v>
      </c>
      <c r="S1170" s="2" t="s">
        <v>132</v>
      </c>
      <c r="T1170" s="22"/>
      <c r="W1170" s="2" t="s">
        <v>1770</v>
      </c>
      <c r="X1170" s="2">
        <v>174</v>
      </c>
      <c r="Y1170" s="2" t="s">
        <v>83</v>
      </c>
      <c r="Z1170" s="2" t="s">
        <v>84</v>
      </c>
      <c r="AA1170" s="2">
        <v>174</v>
      </c>
      <c r="AB1170" s="2" t="s">
        <v>81</v>
      </c>
      <c r="AC1170" s="2" t="s">
        <v>84</v>
      </c>
      <c r="AD1170" s="2">
        <v>174</v>
      </c>
      <c r="AE1170" s="2" t="s">
        <v>83</v>
      </c>
      <c r="AF1170" s="2" t="s">
        <v>84</v>
      </c>
      <c r="BE1170" s="23" t="str">
        <f t="shared" si="198"/>
        <v>EMF nein</v>
      </c>
      <c r="BF1170" s="23" t="str">
        <f t="shared" si="199"/>
        <v/>
      </c>
      <c r="BG1170" s="23" t="str">
        <f t="shared" si="200"/>
        <v/>
      </c>
      <c r="BH1170" s="23">
        <f t="shared" si="201"/>
        <v>0</v>
      </c>
      <c r="BO1170" s="2" t="s">
        <v>5094</v>
      </c>
      <c r="BP1170" s="3">
        <v>1</v>
      </c>
      <c r="BQ1170" s="2" t="s">
        <v>5095</v>
      </c>
    </row>
    <row r="1171" spans="1:69" ht="16.149999999999999" customHeight="1" x14ac:dyDescent="0.25">
      <c r="A1171" s="16">
        <v>1170</v>
      </c>
      <c r="B1171" s="17" t="s">
        <v>87</v>
      </c>
      <c r="C1171" s="48" t="s">
        <v>5096</v>
      </c>
      <c r="D1171" s="2" t="s">
        <v>158</v>
      </c>
      <c r="E1171" s="48" t="s">
        <v>5097</v>
      </c>
      <c r="F1171" s="67">
        <v>42207</v>
      </c>
      <c r="G1171" s="3">
        <f t="shared" si="192"/>
        <v>7</v>
      </c>
      <c r="H1171" s="3">
        <f t="shared" si="197"/>
        <v>2015</v>
      </c>
      <c r="I1171" s="19">
        <v>0.66666666666666696</v>
      </c>
      <c r="J1171" s="20">
        <f t="shared" si="191"/>
        <v>16</v>
      </c>
      <c r="K1171" s="5" t="str">
        <f t="shared" si="190"/>
        <v>ja</v>
      </c>
      <c r="L1171" s="5" t="s">
        <v>91</v>
      </c>
      <c r="M1171" s="6" t="s">
        <v>115</v>
      </c>
      <c r="N1171" s="5">
        <v>82</v>
      </c>
      <c r="O1171" s="17" t="s">
        <v>75</v>
      </c>
      <c r="P1171" s="17" t="s">
        <v>22276</v>
      </c>
      <c r="Q1171" s="6" t="s">
        <v>186</v>
      </c>
      <c r="R1171" s="6" t="s">
        <v>77</v>
      </c>
      <c r="T1171" s="22" t="s">
        <v>79</v>
      </c>
      <c r="W1171" s="2" t="s">
        <v>5098</v>
      </c>
      <c r="X1171" s="2">
        <v>27</v>
      </c>
      <c r="Y1171" s="2" t="s">
        <v>94</v>
      </c>
      <c r="Z1171" s="2" t="s">
        <v>84</v>
      </c>
      <c r="BE1171" s="23" t="str">
        <f t="shared" si="198"/>
        <v>EMF nein</v>
      </c>
      <c r="BF1171" s="23" t="str">
        <f t="shared" si="199"/>
        <v/>
      </c>
      <c r="BG1171" s="23" t="str">
        <f t="shared" si="200"/>
        <v/>
      </c>
      <c r="BH1171" s="23">
        <f t="shared" si="201"/>
        <v>0</v>
      </c>
      <c r="BO1171" s="2" t="s">
        <v>5099</v>
      </c>
      <c r="BP1171" s="3">
        <v>1</v>
      </c>
      <c r="BQ1171" s="2" t="s">
        <v>5100</v>
      </c>
    </row>
    <row r="1172" spans="1:69" ht="16.149999999999999" customHeight="1" x14ac:dyDescent="0.25">
      <c r="A1172" s="16">
        <v>1171</v>
      </c>
      <c r="B1172" s="17" t="s">
        <v>87</v>
      </c>
      <c r="C1172" s="48" t="s">
        <v>5101</v>
      </c>
      <c r="D1172" s="2" t="s">
        <v>137</v>
      </c>
      <c r="E1172" s="48" t="s">
        <v>5102</v>
      </c>
      <c r="F1172" s="67">
        <v>42213</v>
      </c>
      <c r="G1172" s="3">
        <f t="shared" si="192"/>
        <v>7</v>
      </c>
      <c r="H1172" s="3">
        <f t="shared" si="197"/>
        <v>2015</v>
      </c>
      <c r="I1172" s="19">
        <v>0.62152777777777801</v>
      </c>
      <c r="J1172" s="20">
        <f t="shared" si="191"/>
        <v>14</v>
      </c>
      <c r="K1172" s="5" t="str">
        <f t="shared" si="190"/>
        <v>ja</v>
      </c>
      <c r="L1172" s="5" t="s">
        <v>91</v>
      </c>
      <c r="M1172" s="6" t="s">
        <v>74</v>
      </c>
      <c r="N1172" s="5">
        <v>78</v>
      </c>
      <c r="O1172" s="17" t="s">
        <v>126</v>
      </c>
      <c r="P1172" s="17" t="s">
        <v>5103</v>
      </c>
      <c r="R1172" s="6" t="s">
        <v>77</v>
      </c>
      <c r="T1172" s="22"/>
      <c r="X1172" s="2">
        <v>370</v>
      </c>
      <c r="Y1172" s="2" t="s">
        <v>81</v>
      </c>
      <c r="Z1172" s="2" t="s">
        <v>84</v>
      </c>
      <c r="AD1172" s="2">
        <v>370</v>
      </c>
      <c r="AE1172" s="2" t="s">
        <v>81</v>
      </c>
      <c r="AF1172" s="2" t="s">
        <v>84</v>
      </c>
      <c r="AJ1172" s="2">
        <v>373</v>
      </c>
      <c r="AK1172" s="2" t="s">
        <v>83</v>
      </c>
      <c r="AL1172" s="2" t="s">
        <v>84</v>
      </c>
      <c r="AM1172" s="2">
        <v>373</v>
      </c>
      <c r="AN1172" s="2" t="s">
        <v>81</v>
      </c>
      <c r="AO1172" s="2" t="s">
        <v>84</v>
      </c>
      <c r="AP1172" s="2">
        <v>373</v>
      </c>
      <c r="AQ1172" s="2" t="s">
        <v>81</v>
      </c>
      <c r="AR1172" s="2" t="s">
        <v>84</v>
      </c>
      <c r="AV1172" s="2">
        <v>603</v>
      </c>
      <c r="AW1172" s="2" t="s">
        <v>83</v>
      </c>
      <c r="AX1172" s="2" t="s">
        <v>82</v>
      </c>
      <c r="AY1172" s="2">
        <v>603</v>
      </c>
      <c r="AZ1172" s="2" t="s">
        <v>81</v>
      </c>
      <c r="BA1172" s="2" t="s">
        <v>82</v>
      </c>
      <c r="BB1172" s="2">
        <v>603</v>
      </c>
      <c r="BC1172" s="2" t="s">
        <v>81</v>
      </c>
      <c r="BD1172" s="2" t="s">
        <v>82</v>
      </c>
      <c r="BE1172" s="23" t="str">
        <f t="shared" si="198"/>
        <v>EMF nein</v>
      </c>
      <c r="BF1172" s="23" t="str">
        <f t="shared" si="199"/>
        <v/>
      </c>
      <c r="BG1172" s="23" t="str">
        <f t="shared" si="200"/>
        <v/>
      </c>
      <c r="BH1172" s="23">
        <f t="shared" si="201"/>
        <v>0</v>
      </c>
      <c r="BO1172" s="2" t="s">
        <v>5104</v>
      </c>
      <c r="BP1172" s="3">
        <v>1</v>
      </c>
      <c r="BQ1172" s="2" t="s">
        <v>5105</v>
      </c>
    </row>
    <row r="1173" spans="1:69" ht="16.149999999999999" customHeight="1" x14ac:dyDescent="0.25">
      <c r="A1173" s="16">
        <v>1172</v>
      </c>
      <c r="B1173" s="17" t="s">
        <v>87</v>
      </c>
      <c r="C1173" s="48" t="s">
        <v>123</v>
      </c>
      <c r="D1173" s="2" t="s">
        <v>124</v>
      </c>
      <c r="E1173" s="48" t="s">
        <v>5106</v>
      </c>
      <c r="F1173" s="67">
        <v>42219</v>
      </c>
      <c r="G1173" s="3">
        <f t="shared" si="192"/>
        <v>8</v>
      </c>
      <c r="H1173" s="3">
        <f t="shared" si="197"/>
        <v>2015</v>
      </c>
      <c r="I1173" s="19">
        <v>0.5</v>
      </c>
      <c r="J1173" s="20">
        <f t="shared" si="191"/>
        <v>12</v>
      </c>
      <c r="K1173" s="5" t="str">
        <f t="shared" ref="K1173:K1180" si="202">IF(COUNTA(W1173:BN1173)=0,"nein","ja")</f>
        <v>ja</v>
      </c>
      <c r="L1173" s="21" t="s">
        <v>73</v>
      </c>
      <c r="M1173" s="6" t="s">
        <v>74</v>
      </c>
      <c r="N1173" s="5">
        <v>73</v>
      </c>
      <c r="O1173" s="17" t="s">
        <v>126</v>
      </c>
      <c r="P1173" s="17" t="s">
        <v>5107</v>
      </c>
      <c r="Q1173" s="6" t="s">
        <v>186</v>
      </c>
      <c r="R1173" s="6" t="s">
        <v>77</v>
      </c>
      <c r="T1173" s="22" t="s">
        <v>79</v>
      </c>
      <c r="U1173" s="2" t="s">
        <v>74</v>
      </c>
      <c r="V1173" s="2" t="s">
        <v>80</v>
      </c>
      <c r="W1173" s="2" t="s">
        <v>5108</v>
      </c>
      <c r="X1173" s="2">
        <v>1230</v>
      </c>
      <c r="Y1173" s="2" t="s">
        <v>83</v>
      </c>
      <c r="Z1173" s="2" t="s">
        <v>161</v>
      </c>
      <c r="AA1173" s="2">
        <v>1230</v>
      </c>
      <c r="AB1173" s="2" t="s">
        <v>81</v>
      </c>
      <c r="AC1173" s="2" t="s">
        <v>161</v>
      </c>
      <c r="AD1173" s="2">
        <v>1230</v>
      </c>
      <c r="AE1173" s="2" t="s">
        <v>81</v>
      </c>
      <c r="AF1173" s="2" t="s">
        <v>161</v>
      </c>
      <c r="AJ1173" s="2">
        <v>1040</v>
      </c>
      <c r="AK1173" s="2" t="s">
        <v>81</v>
      </c>
      <c r="AL1173" s="2" t="s">
        <v>84</v>
      </c>
      <c r="AP1173" s="2">
        <v>1040</v>
      </c>
      <c r="AQ1173" s="2" t="s">
        <v>81</v>
      </c>
      <c r="AR1173" s="2" t="s">
        <v>84</v>
      </c>
      <c r="BE1173" s="23" t="str">
        <f t="shared" si="198"/>
        <v>EMF nein</v>
      </c>
      <c r="BF1173" s="23" t="str">
        <f t="shared" si="199"/>
        <v/>
      </c>
      <c r="BG1173" s="23" t="str">
        <f t="shared" si="200"/>
        <v/>
      </c>
      <c r="BH1173" s="23">
        <f t="shared" si="201"/>
        <v>0</v>
      </c>
      <c r="BO1173" s="2" t="s">
        <v>5109</v>
      </c>
      <c r="BP1173" s="3">
        <v>1</v>
      </c>
      <c r="BQ1173" s="2" t="s">
        <v>5110</v>
      </c>
    </row>
    <row r="1174" spans="1:69" ht="16.149999999999999" customHeight="1" x14ac:dyDescent="0.25">
      <c r="A1174" s="16">
        <v>1173</v>
      </c>
      <c r="B1174" s="17" t="s">
        <v>87</v>
      </c>
      <c r="C1174" s="48" t="s">
        <v>5111</v>
      </c>
      <c r="D1174" s="2" t="s">
        <v>192</v>
      </c>
      <c r="E1174" s="48" t="s">
        <v>5112</v>
      </c>
      <c r="F1174" s="67">
        <v>42219</v>
      </c>
      <c r="G1174" s="3">
        <f t="shared" si="192"/>
        <v>8</v>
      </c>
      <c r="H1174" s="3">
        <f t="shared" si="197"/>
        <v>2015</v>
      </c>
      <c r="I1174" s="19">
        <v>0.50347222222222199</v>
      </c>
      <c r="J1174" s="20">
        <f t="shared" si="191"/>
        <v>12</v>
      </c>
      <c r="K1174" s="5" t="str">
        <f t="shared" si="202"/>
        <v>ja</v>
      </c>
      <c r="L1174" s="5" t="s">
        <v>91</v>
      </c>
      <c r="M1174" s="6" t="s">
        <v>74</v>
      </c>
      <c r="N1174" s="5">
        <v>77</v>
      </c>
      <c r="O1174" s="17" t="s">
        <v>126</v>
      </c>
      <c r="P1174" s="17" t="s">
        <v>2764</v>
      </c>
      <c r="R1174" s="6" t="s">
        <v>77</v>
      </c>
      <c r="T1174" s="22"/>
      <c r="U1174" s="2" t="s">
        <v>100</v>
      </c>
      <c r="V1174" s="2" t="s">
        <v>80</v>
      </c>
      <c r="X1174" s="2">
        <v>295</v>
      </c>
      <c r="Y1174" s="2" t="s">
        <v>81</v>
      </c>
      <c r="Z1174" s="2" t="s">
        <v>84</v>
      </c>
      <c r="AD1174" s="2">
        <v>295</v>
      </c>
      <c r="AE1174" s="2" t="s">
        <v>81</v>
      </c>
      <c r="AF1174" s="2" t="s">
        <v>84</v>
      </c>
      <c r="AJ1174" s="2">
        <v>298</v>
      </c>
      <c r="AK1174" s="2" t="s">
        <v>83</v>
      </c>
      <c r="AL1174" s="2" t="s">
        <v>82</v>
      </c>
      <c r="AP1174" s="2">
        <v>298</v>
      </c>
      <c r="AQ1174" s="2" t="s">
        <v>83</v>
      </c>
      <c r="AR1174" s="2" t="s">
        <v>82</v>
      </c>
      <c r="AV1174" s="2">
        <v>386</v>
      </c>
      <c r="AW1174" s="2" t="s">
        <v>81</v>
      </c>
      <c r="AX1174" s="2" t="s">
        <v>82</v>
      </c>
      <c r="AY1174" s="2">
        <v>385</v>
      </c>
      <c r="AZ1174" s="2" t="s">
        <v>81</v>
      </c>
      <c r="BA1174" s="2" t="s">
        <v>82</v>
      </c>
      <c r="BE1174" s="23" t="str">
        <f t="shared" si="198"/>
        <v>EMF nein</v>
      </c>
      <c r="BF1174" s="23" t="str">
        <f t="shared" si="199"/>
        <v/>
      </c>
      <c r="BG1174" s="23" t="str">
        <f t="shared" si="200"/>
        <v/>
      </c>
      <c r="BH1174" s="23">
        <f t="shared" si="201"/>
        <v>0</v>
      </c>
      <c r="BO1174" s="2" t="s">
        <v>5113</v>
      </c>
      <c r="BP1174" s="3">
        <v>1</v>
      </c>
      <c r="BQ1174" s="2" t="s">
        <v>5114</v>
      </c>
    </row>
    <row r="1175" spans="1:69" ht="16.149999999999999" customHeight="1" x14ac:dyDescent="0.25">
      <c r="A1175" s="16">
        <v>1174</v>
      </c>
      <c r="B1175" s="17" t="s">
        <v>87</v>
      </c>
      <c r="C1175" s="48" t="s">
        <v>309</v>
      </c>
      <c r="D1175" s="2" t="s">
        <v>104</v>
      </c>
      <c r="E1175" s="48" t="s">
        <v>4248</v>
      </c>
      <c r="F1175" s="67">
        <v>42221</v>
      </c>
      <c r="G1175" s="3">
        <f t="shared" si="192"/>
        <v>8</v>
      </c>
      <c r="H1175" s="3">
        <f t="shared" si="197"/>
        <v>2015</v>
      </c>
      <c r="I1175" s="19">
        <v>0.61458333333333304</v>
      </c>
      <c r="J1175" s="20">
        <f t="shared" si="191"/>
        <v>14</v>
      </c>
      <c r="K1175" s="5" t="str">
        <f t="shared" si="202"/>
        <v>ja</v>
      </c>
      <c r="L1175" s="5" t="s">
        <v>91</v>
      </c>
      <c r="M1175" s="6" t="s">
        <v>74</v>
      </c>
      <c r="N1175" s="5">
        <v>92</v>
      </c>
      <c r="O1175" s="17" t="s">
        <v>126</v>
      </c>
      <c r="P1175" s="17" t="s">
        <v>5115</v>
      </c>
      <c r="Q1175" s="6" t="s">
        <v>186</v>
      </c>
      <c r="R1175" s="6" t="s">
        <v>77</v>
      </c>
      <c r="T1175" s="6" t="s">
        <v>202</v>
      </c>
      <c r="U1175" s="2" t="s">
        <v>139</v>
      </c>
      <c r="X1175" s="2">
        <v>230</v>
      </c>
      <c r="Y1175" s="2" t="s">
        <v>83</v>
      </c>
      <c r="Z1175" s="2" t="s">
        <v>168</v>
      </c>
      <c r="AA1175" s="2">
        <v>230</v>
      </c>
      <c r="AB1175" s="2" t="s">
        <v>81</v>
      </c>
      <c r="AC1175" s="2" t="s">
        <v>168</v>
      </c>
      <c r="AD1175" s="2">
        <v>230</v>
      </c>
      <c r="AE1175" s="2" t="s">
        <v>81</v>
      </c>
      <c r="AF1175" s="2" t="s">
        <v>168</v>
      </c>
      <c r="BE1175" s="23" t="str">
        <f t="shared" si="198"/>
        <v>EMF ja</v>
      </c>
      <c r="BF1175" s="23">
        <f t="shared" si="199"/>
        <v>800</v>
      </c>
      <c r="BG1175" s="23" t="str">
        <f t="shared" si="200"/>
        <v>500+m</v>
      </c>
      <c r="BH1175" s="23">
        <f t="shared" si="201"/>
        <v>2</v>
      </c>
      <c r="BI1175" s="2" t="s">
        <v>162</v>
      </c>
      <c r="BJ1175" s="2">
        <v>800</v>
      </c>
      <c r="BK1175" s="2" t="s">
        <v>162</v>
      </c>
      <c r="BL1175" s="2">
        <v>850</v>
      </c>
      <c r="BO1175" s="2" t="s">
        <v>5116</v>
      </c>
      <c r="BP1175" s="3">
        <v>1</v>
      </c>
      <c r="BQ1175" s="2" t="s">
        <v>5117</v>
      </c>
    </row>
    <row r="1176" spans="1:69" ht="16.149999999999999" customHeight="1" x14ac:dyDescent="0.25">
      <c r="A1176" s="16">
        <v>1175</v>
      </c>
      <c r="B1176" s="17" t="s">
        <v>87</v>
      </c>
      <c r="C1176" s="48" t="s">
        <v>556</v>
      </c>
      <c r="D1176" s="2" t="s">
        <v>124</v>
      </c>
      <c r="E1176" s="48" t="s">
        <v>3776</v>
      </c>
      <c r="F1176" s="67">
        <v>42222</v>
      </c>
      <c r="G1176" s="3">
        <f t="shared" si="192"/>
        <v>8</v>
      </c>
      <c r="H1176" s="3">
        <f t="shared" si="197"/>
        <v>2015</v>
      </c>
      <c r="I1176" s="19">
        <v>0.33333333333333298</v>
      </c>
      <c r="J1176" s="20">
        <f t="shared" si="191"/>
        <v>8</v>
      </c>
      <c r="K1176" s="5" t="str">
        <f t="shared" si="202"/>
        <v>ja</v>
      </c>
      <c r="L1176" s="5" t="s">
        <v>91</v>
      </c>
      <c r="M1176" s="6" t="s">
        <v>74</v>
      </c>
      <c r="N1176" s="5">
        <v>88</v>
      </c>
      <c r="O1176" s="17" t="s">
        <v>126</v>
      </c>
      <c r="P1176" s="17" t="s">
        <v>5118</v>
      </c>
      <c r="R1176" s="6" t="s">
        <v>77</v>
      </c>
      <c r="T1176" s="22" t="s">
        <v>79</v>
      </c>
      <c r="U1176" s="2" t="s">
        <v>74</v>
      </c>
      <c r="X1176" s="2">
        <v>178</v>
      </c>
      <c r="Y1176" s="2" t="s">
        <v>81</v>
      </c>
      <c r="Z1176" s="2" t="s">
        <v>84</v>
      </c>
      <c r="AA1176" s="2">
        <v>178</v>
      </c>
      <c r="AB1176" s="2" t="s">
        <v>81</v>
      </c>
      <c r="AC1176" s="2" t="s">
        <v>84</v>
      </c>
      <c r="BE1176" s="23" t="str">
        <f t="shared" si="198"/>
        <v>EMF nein</v>
      </c>
      <c r="BF1176" s="23" t="str">
        <f t="shared" si="199"/>
        <v/>
      </c>
      <c r="BG1176" s="23" t="str">
        <f t="shared" si="200"/>
        <v/>
      </c>
      <c r="BH1176" s="23">
        <f t="shared" si="201"/>
        <v>0</v>
      </c>
      <c r="BP1176" s="3">
        <v>1</v>
      </c>
      <c r="BQ1176" s="2" t="s">
        <v>5119</v>
      </c>
    </row>
    <row r="1177" spans="1:69" ht="16.149999999999999" customHeight="1" x14ac:dyDescent="0.25">
      <c r="A1177" s="16">
        <v>1176</v>
      </c>
      <c r="B1177" s="17" t="s">
        <v>211</v>
      </c>
      <c r="C1177" s="48" t="s">
        <v>5120</v>
      </c>
      <c r="D1177" s="2" t="s">
        <v>158</v>
      </c>
      <c r="E1177" s="48" t="s">
        <v>5121</v>
      </c>
      <c r="F1177" s="67">
        <v>41621</v>
      </c>
      <c r="G1177" s="3">
        <f t="shared" si="192"/>
        <v>12</v>
      </c>
      <c r="H1177" s="3">
        <f t="shared" si="197"/>
        <v>2013</v>
      </c>
      <c r="I1177" s="19">
        <v>0.54166666666666696</v>
      </c>
      <c r="J1177" s="20">
        <f t="shared" si="191"/>
        <v>13</v>
      </c>
      <c r="K1177" s="5" t="str">
        <f t="shared" si="202"/>
        <v>ja</v>
      </c>
      <c r="L1177" s="21" t="s">
        <v>73</v>
      </c>
      <c r="M1177" s="6" t="s">
        <v>74</v>
      </c>
      <c r="N1177" s="5">
        <v>57</v>
      </c>
      <c r="O1177" s="2" t="s">
        <v>140</v>
      </c>
      <c r="P1177" s="17" t="s">
        <v>5122</v>
      </c>
      <c r="T1177" s="22" t="s">
        <v>79</v>
      </c>
      <c r="V1177" s="2" t="s">
        <v>202</v>
      </c>
      <c r="X1177" s="2">
        <v>120</v>
      </c>
      <c r="Y1177" s="2" t="s">
        <v>81</v>
      </c>
      <c r="Z1177" s="2" t="s">
        <v>84</v>
      </c>
      <c r="AA1177" s="2">
        <v>120</v>
      </c>
      <c r="AB1177" s="2" t="s">
        <v>81</v>
      </c>
      <c r="AC1177" s="2" t="s">
        <v>84</v>
      </c>
      <c r="AD1177" s="2">
        <v>120</v>
      </c>
      <c r="AE1177" s="2" t="s">
        <v>81</v>
      </c>
      <c r="AF1177" s="2" t="s">
        <v>84</v>
      </c>
      <c r="BE1177" s="23" t="str">
        <f t="shared" si="198"/>
        <v>EMF nein</v>
      </c>
      <c r="BF1177" s="23" t="str">
        <f t="shared" si="199"/>
        <v/>
      </c>
      <c r="BG1177" s="23" t="str">
        <f t="shared" si="200"/>
        <v/>
      </c>
      <c r="BH1177" s="23">
        <f t="shared" si="201"/>
        <v>0</v>
      </c>
      <c r="BO1177" s="2" t="s">
        <v>5123</v>
      </c>
      <c r="BP1177" s="3">
        <v>1</v>
      </c>
      <c r="BQ1177" s="2" t="s">
        <v>5124</v>
      </c>
    </row>
    <row r="1178" spans="1:69" ht="16.149999999999999" customHeight="1" x14ac:dyDescent="0.25">
      <c r="A1178" s="16">
        <v>1177</v>
      </c>
      <c r="B1178" s="17" t="s">
        <v>87</v>
      </c>
      <c r="C1178" s="48" t="s">
        <v>5125</v>
      </c>
      <c r="D1178" s="2" t="s">
        <v>651</v>
      </c>
      <c r="E1178" s="48" t="s">
        <v>5126</v>
      </c>
      <c r="F1178" s="67">
        <v>42233</v>
      </c>
      <c r="G1178" s="3">
        <f t="shared" si="192"/>
        <v>8</v>
      </c>
      <c r="H1178" s="3">
        <f t="shared" si="197"/>
        <v>2015</v>
      </c>
      <c r="I1178" s="19">
        <v>0.60416666666666696</v>
      </c>
      <c r="J1178" s="20">
        <f t="shared" si="191"/>
        <v>14</v>
      </c>
      <c r="K1178" s="5" t="str">
        <f t="shared" si="202"/>
        <v>ja</v>
      </c>
      <c r="L1178" s="5" t="s">
        <v>91</v>
      </c>
      <c r="M1178" s="6" t="s">
        <v>74</v>
      </c>
      <c r="N1178" s="5">
        <v>71</v>
      </c>
      <c r="O1178" s="17" t="s">
        <v>126</v>
      </c>
      <c r="P1178" s="17" t="s">
        <v>5127</v>
      </c>
      <c r="R1178" s="6" t="s">
        <v>77</v>
      </c>
      <c r="T1178" s="22" t="s">
        <v>79</v>
      </c>
      <c r="X1178" s="2">
        <v>217</v>
      </c>
      <c r="Y1178" s="2" t="s">
        <v>81</v>
      </c>
      <c r="Z1178" s="2" t="s">
        <v>84</v>
      </c>
      <c r="AA1178" s="2">
        <v>217</v>
      </c>
      <c r="AB1178" s="2" t="s">
        <v>81</v>
      </c>
      <c r="AC1178" s="2" t="s">
        <v>84</v>
      </c>
      <c r="AD1178" s="2">
        <v>217</v>
      </c>
      <c r="AE1178" s="2" t="s">
        <v>81</v>
      </c>
      <c r="AF1178" s="2" t="s">
        <v>84</v>
      </c>
      <c r="BE1178" s="23" t="str">
        <f t="shared" si="198"/>
        <v>EMF nein</v>
      </c>
      <c r="BF1178" s="23" t="str">
        <f t="shared" si="199"/>
        <v/>
      </c>
      <c r="BG1178" s="23" t="str">
        <f t="shared" si="200"/>
        <v/>
      </c>
      <c r="BH1178" s="23">
        <f t="shared" si="201"/>
        <v>0</v>
      </c>
      <c r="BO1178" s="2" t="s">
        <v>5128</v>
      </c>
      <c r="BP1178" s="3">
        <v>1</v>
      </c>
      <c r="BQ1178" s="2" t="s">
        <v>5129</v>
      </c>
    </row>
    <row r="1179" spans="1:69" ht="16.149999999999999" customHeight="1" x14ac:dyDescent="0.25">
      <c r="A1179" s="16">
        <v>1178</v>
      </c>
      <c r="B1179" s="17" t="s">
        <v>87</v>
      </c>
      <c r="C1179" s="48" t="s">
        <v>5130</v>
      </c>
      <c r="D1179" s="2" t="s">
        <v>192</v>
      </c>
      <c r="E1179" s="48" t="s">
        <v>5131</v>
      </c>
      <c r="F1179" s="67">
        <v>42203</v>
      </c>
      <c r="G1179" s="3">
        <f t="shared" si="192"/>
        <v>7</v>
      </c>
      <c r="H1179" s="3">
        <f t="shared" si="197"/>
        <v>2015</v>
      </c>
      <c r="I1179" s="19">
        <v>0.67013888888888895</v>
      </c>
      <c r="J1179" s="20">
        <f t="shared" si="191"/>
        <v>16</v>
      </c>
      <c r="K1179" s="5" t="str">
        <f t="shared" si="202"/>
        <v>ja</v>
      </c>
      <c r="L1179" s="21" t="s">
        <v>73</v>
      </c>
      <c r="M1179" s="6" t="s">
        <v>74</v>
      </c>
      <c r="N1179" s="5">
        <v>81</v>
      </c>
      <c r="O1179" s="17" t="s">
        <v>75</v>
      </c>
      <c r="P1179" s="17" t="s">
        <v>5132</v>
      </c>
      <c r="R1179" s="6" t="s">
        <v>77</v>
      </c>
      <c r="T1179" s="22" t="s">
        <v>79</v>
      </c>
      <c r="X1179" s="2">
        <v>456</v>
      </c>
      <c r="Y1179" s="2" t="s">
        <v>83</v>
      </c>
      <c r="Z1179" s="2" t="s">
        <v>84</v>
      </c>
      <c r="AA1179" s="2">
        <v>456</v>
      </c>
      <c r="AB1179" s="2" t="s">
        <v>83</v>
      </c>
      <c r="AC1179" s="2" t="s">
        <v>84</v>
      </c>
      <c r="AD1179" s="2">
        <v>456</v>
      </c>
      <c r="AE1179" s="2" t="s">
        <v>83</v>
      </c>
      <c r="AF1179" s="2" t="s">
        <v>84</v>
      </c>
      <c r="BE1179" s="23" t="str">
        <f t="shared" si="198"/>
        <v>EMF nein</v>
      </c>
      <c r="BF1179" s="23" t="str">
        <f t="shared" si="199"/>
        <v/>
      </c>
      <c r="BG1179" s="23" t="str">
        <f t="shared" si="200"/>
        <v/>
      </c>
      <c r="BH1179" s="23">
        <f t="shared" si="201"/>
        <v>0</v>
      </c>
      <c r="BP1179" s="3">
        <v>1</v>
      </c>
      <c r="BQ1179" s="2" t="s">
        <v>5133</v>
      </c>
    </row>
    <row r="1180" spans="1:69" ht="16.149999999999999" customHeight="1" x14ac:dyDescent="0.25">
      <c r="A1180" s="16">
        <v>1179</v>
      </c>
      <c r="B1180" s="17" t="s">
        <v>211</v>
      </c>
      <c r="C1180" s="48" t="s">
        <v>5134</v>
      </c>
      <c r="D1180" s="2" t="s">
        <v>896</v>
      </c>
      <c r="E1180" s="48" t="s">
        <v>256</v>
      </c>
      <c r="F1180" s="85">
        <v>41426</v>
      </c>
      <c r="G1180" s="3">
        <f t="shared" si="192"/>
        <v>6</v>
      </c>
      <c r="H1180" s="3">
        <f t="shared" si="197"/>
        <v>2013</v>
      </c>
      <c r="I1180" s="19">
        <v>6.25E-2</v>
      </c>
      <c r="J1180" s="20">
        <f t="shared" si="191"/>
        <v>1</v>
      </c>
      <c r="K1180" s="5" t="str">
        <f t="shared" si="202"/>
        <v>ja</v>
      </c>
      <c r="M1180" s="6" t="s">
        <v>74</v>
      </c>
      <c r="O1180" s="2" t="s">
        <v>140</v>
      </c>
      <c r="P1180" s="17" t="s">
        <v>5135</v>
      </c>
      <c r="T1180" s="6" t="s">
        <v>202</v>
      </c>
      <c r="X1180" s="2">
        <v>75</v>
      </c>
      <c r="Y1180" s="2" t="s">
        <v>81</v>
      </c>
      <c r="Z1180" s="2" t="s">
        <v>82</v>
      </c>
      <c r="AJ1180" s="2">
        <v>200</v>
      </c>
      <c r="AK1180" s="2" t="s">
        <v>94</v>
      </c>
      <c r="AL1180" s="2" t="s">
        <v>168</v>
      </c>
      <c r="AM1180" s="2">
        <v>200</v>
      </c>
      <c r="AN1180" s="2" t="s">
        <v>94</v>
      </c>
      <c r="AO1180" s="2" t="s">
        <v>168</v>
      </c>
      <c r="AP1180" s="2">
        <v>200</v>
      </c>
      <c r="AQ1180" s="2" t="s">
        <v>94</v>
      </c>
      <c r="AR1180" s="2" t="s">
        <v>168</v>
      </c>
      <c r="BE1180" s="23" t="str">
        <f t="shared" si="198"/>
        <v>EMF nein</v>
      </c>
      <c r="BF1180" s="23" t="str">
        <f t="shared" si="199"/>
        <v/>
      </c>
      <c r="BG1180" s="23" t="str">
        <f t="shared" si="200"/>
        <v/>
      </c>
      <c r="BH1180" s="23">
        <f t="shared" si="201"/>
        <v>0</v>
      </c>
      <c r="BO1180" s="2" t="s">
        <v>5136</v>
      </c>
      <c r="BP1180" s="3">
        <v>1</v>
      </c>
      <c r="BQ1180" s="2" t="s">
        <v>5137</v>
      </c>
    </row>
    <row r="1181" spans="1:69" ht="16.149999999999999" customHeight="1" x14ac:dyDescent="0.25">
      <c r="A1181" s="41">
        <v>1180</v>
      </c>
      <c r="B1181" s="2" t="s">
        <v>211</v>
      </c>
      <c r="C1181" s="2" t="s">
        <v>1851</v>
      </c>
      <c r="D1181" s="2" t="s">
        <v>89</v>
      </c>
      <c r="E1181" s="2" t="s">
        <v>5138</v>
      </c>
      <c r="F1181" s="67">
        <v>41180</v>
      </c>
      <c r="G1181" s="96">
        <f t="shared" si="192"/>
        <v>9</v>
      </c>
      <c r="H1181" s="96">
        <f t="shared" si="197"/>
        <v>2012</v>
      </c>
      <c r="I1181" s="92">
        <v>0.57986111111111105</v>
      </c>
      <c r="J1181" s="97">
        <f t="shared" si="191"/>
        <v>13</v>
      </c>
      <c r="K1181" s="5" t="s">
        <v>1392</v>
      </c>
      <c r="L1181" s="5" t="s">
        <v>91</v>
      </c>
      <c r="M1181" s="6" t="s">
        <v>115</v>
      </c>
      <c r="N1181" s="5">
        <v>22</v>
      </c>
      <c r="O1181" s="5" t="s">
        <v>5139</v>
      </c>
      <c r="P1181" s="6" t="s">
        <v>5140</v>
      </c>
      <c r="R1181" s="6" t="s">
        <v>77</v>
      </c>
      <c r="T1181" s="6" t="s">
        <v>80</v>
      </c>
      <c r="U1181" s="2" t="s">
        <v>1312</v>
      </c>
      <c r="X1181" s="2">
        <v>114</v>
      </c>
      <c r="Y1181" s="2" t="s">
        <v>81</v>
      </c>
      <c r="Z1181" s="2" t="s">
        <v>161</v>
      </c>
      <c r="AA1181" s="2">
        <v>114</v>
      </c>
      <c r="AB1181" s="2" t="s">
        <v>81</v>
      </c>
      <c r="AC1181" s="2" t="s">
        <v>161</v>
      </c>
      <c r="AG1181" s="2">
        <v>114</v>
      </c>
      <c r="AH1181" s="2" t="s">
        <v>81</v>
      </c>
      <c r="AI1181" s="2" t="s">
        <v>161</v>
      </c>
      <c r="AJ1181" s="2">
        <v>114</v>
      </c>
      <c r="AK1181" s="2" t="s">
        <v>81</v>
      </c>
      <c r="AL1181" s="2" t="s">
        <v>161</v>
      </c>
      <c r="AP1181" s="2">
        <v>210</v>
      </c>
      <c r="AQ1181" s="2" t="s">
        <v>81</v>
      </c>
      <c r="AR1181" s="2" t="s">
        <v>84</v>
      </c>
      <c r="AS1181" s="2">
        <v>210</v>
      </c>
      <c r="AT1181" s="2" t="s">
        <v>81</v>
      </c>
      <c r="AU1181" s="2" t="s">
        <v>84</v>
      </c>
      <c r="BO1181" s="2" t="s">
        <v>5141</v>
      </c>
      <c r="BQ1181" s="2" t="s">
        <v>5142</v>
      </c>
    </row>
    <row r="1182" spans="1:69" ht="16.149999999999999" customHeight="1" x14ac:dyDescent="0.25">
      <c r="A1182" s="16">
        <v>1181</v>
      </c>
      <c r="B1182" s="17" t="s">
        <v>87</v>
      </c>
      <c r="C1182" s="48" t="s">
        <v>5143</v>
      </c>
      <c r="D1182" s="2" t="s">
        <v>348</v>
      </c>
      <c r="E1182" s="48" t="s">
        <v>5144</v>
      </c>
      <c r="F1182" s="67">
        <v>42598</v>
      </c>
      <c r="G1182" s="3">
        <f t="shared" si="192"/>
        <v>8</v>
      </c>
      <c r="H1182" s="3">
        <f t="shared" si="197"/>
        <v>2016</v>
      </c>
      <c r="I1182" s="19">
        <v>0.77083333333333304</v>
      </c>
      <c r="J1182" s="20">
        <f t="shared" si="191"/>
        <v>18</v>
      </c>
      <c r="K1182" s="5" t="str">
        <f t="shared" ref="K1182:K1245" si="203">IF(COUNTA(W1182:BN1182)=0,"nein","ja")</f>
        <v>ja</v>
      </c>
      <c r="L1182" s="5" t="s">
        <v>91</v>
      </c>
      <c r="M1182" s="6" t="s">
        <v>100</v>
      </c>
      <c r="N1182" s="5">
        <v>70</v>
      </c>
      <c r="O1182" s="17" t="s">
        <v>126</v>
      </c>
      <c r="P1182" s="17" t="s">
        <v>2912</v>
      </c>
      <c r="R1182" s="6" t="s">
        <v>77</v>
      </c>
      <c r="T1182" s="22" t="s">
        <v>79</v>
      </c>
      <c r="X1182" s="2">
        <v>1450</v>
      </c>
      <c r="Y1182" s="2" t="s">
        <v>81</v>
      </c>
      <c r="Z1182" s="2" t="s">
        <v>84</v>
      </c>
      <c r="AA1182" s="2">
        <v>1450</v>
      </c>
      <c r="AB1182" s="2" t="s">
        <v>94</v>
      </c>
      <c r="AC1182" s="2" t="s">
        <v>84</v>
      </c>
      <c r="AD1182" s="2">
        <v>1450</v>
      </c>
      <c r="AE1182" s="2" t="s">
        <v>81</v>
      </c>
      <c r="AF1182" s="2" t="s">
        <v>84</v>
      </c>
      <c r="BE1182" s="23" t="str">
        <f t="shared" ref="BE1182:BE1245" si="204">IF(COUNTA(BI1182,BK1182,BM1182) &gt; 0,"EMF ja","EMF nein")</f>
        <v>EMF nein</v>
      </c>
      <c r="BF1182" s="23" t="str">
        <f t="shared" ref="BF1182:BF1245" si="205">IF(SUM(BJ1182,BL1182,BN1182)=0,"",MIN(BJ1182,BL1182,BN1182))</f>
        <v/>
      </c>
      <c r="BG1182" s="23" t="str">
        <f t="shared" ref="BG1182:BG1245" si="206">IF(BF1182="","",IF(BF1182&lt;100,"&lt;100m",IF(AND(BF1182&gt;99, BF1182&lt;500),"100-499m",IF(BF1182&gt;499,"500+m",""))))</f>
        <v/>
      </c>
      <c r="BH1182" s="23">
        <f t="shared" ref="BH1182:BH1245" si="207">COUNTA(BI1182,BK1182,BM1182)</f>
        <v>0</v>
      </c>
      <c r="BO1182" s="2" t="s">
        <v>5145</v>
      </c>
      <c r="BP1182" s="3">
        <v>1</v>
      </c>
      <c r="BQ1182" s="2" t="s">
        <v>5146</v>
      </c>
    </row>
    <row r="1183" spans="1:69" ht="16.149999999999999" customHeight="1" x14ac:dyDescent="0.25">
      <c r="A1183" s="16">
        <v>1182</v>
      </c>
      <c r="B1183" s="17" t="s">
        <v>69</v>
      </c>
      <c r="C1183" s="48" t="s">
        <v>5147</v>
      </c>
      <c r="D1183" s="2" t="s">
        <v>145</v>
      </c>
      <c r="E1183" s="48" t="s">
        <v>4112</v>
      </c>
      <c r="F1183" s="67">
        <v>42228</v>
      </c>
      <c r="G1183" s="3">
        <f t="shared" si="192"/>
        <v>8</v>
      </c>
      <c r="H1183" s="3">
        <f t="shared" si="197"/>
        <v>2015</v>
      </c>
      <c r="I1183" s="19">
        <v>0.71875</v>
      </c>
      <c r="J1183" s="20">
        <f t="shared" si="191"/>
        <v>17</v>
      </c>
      <c r="K1183" s="5" t="str">
        <f t="shared" si="203"/>
        <v>ja</v>
      </c>
      <c r="L1183" s="5" t="s">
        <v>91</v>
      </c>
      <c r="M1183" s="6" t="s">
        <v>74</v>
      </c>
      <c r="N1183" s="5">
        <v>86</v>
      </c>
      <c r="O1183" s="17" t="s">
        <v>75</v>
      </c>
      <c r="P1183" s="17" t="s">
        <v>5148</v>
      </c>
      <c r="R1183" s="6" t="s">
        <v>77</v>
      </c>
      <c r="S1183" s="2" t="s">
        <v>132</v>
      </c>
      <c r="T1183" s="22"/>
      <c r="X1183" s="2">
        <v>160</v>
      </c>
      <c r="Y1183" s="2" t="s">
        <v>81</v>
      </c>
      <c r="Z1183" s="2" t="s">
        <v>84</v>
      </c>
      <c r="AA1183" s="2">
        <v>160</v>
      </c>
      <c r="AB1183" s="2" t="s">
        <v>81</v>
      </c>
      <c r="AC1183" s="2" t="s">
        <v>84</v>
      </c>
      <c r="AM1183" s="2">
        <v>400</v>
      </c>
      <c r="AN1183" s="2" t="s">
        <v>81</v>
      </c>
      <c r="AO1183" s="2" t="s">
        <v>84</v>
      </c>
      <c r="BE1183" s="23" t="str">
        <f t="shared" si="204"/>
        <v>EMF nein</v>
      </c>
      <c r="BF1183" s="23" t="str">
        <f t="shared" si="205"/>
        <v/>
      </c>
      <c r="BG1183" s="23" t="str">
        <f t="shared" si="206"/>
        <v/>
      </c>
      <c r="BH1183" s="23">
        <f t="shared" si="207"/>
        <v>0</v>
      </c>
      <c r="BO1183" s="2" t="s">
        <v>5149</v>
      </c>
      <c r="BP1183" s="3">
        <v>1</v>
      </c>
      <c r="BQ1183" s="2" t="s">
        <v>5150</v>
      </c>
    </row>
    <row r="1184" spans="1:69" ht="16.149999999999999" customHeight="1" x14ac:dyDescent="0.25">
      <c r="A1184" s="16">
        <v>1183</v>
      </c>
      <c r="B1184" s="17" t="s">
        <v>69</v>
      </c>
      <c r="C1184" s="48" t="s">
        <v>876</v>
      </c>
      <c r="D1184" s="2" t="s">
        <v>145</v>
      </c>
      <c r="E1184" s="48" t="s">
        <v>5151</v>
      </c>
      <c r="F1184" s="67">
        <v>42238</v>
      </c>
      <c r="G1184" s="3">
        <f t="shared" si="192"/>
        <v>8</v>
      </c>
      <c r="H1184" s="3">
        <f t="shared" si="197"/>
        <v>2015</v>
      </c>
      <c r="I1184" s="19">
        <v>0.67708333333333304</v>
      </c>
      <c r="J1184" s="20">
        <f t="shared" si="191"/>
        <v>16</v>
      </c>
      <c r="K1184" s="5" t="str">
        <f t="shared" si="203"/>
        <v>ja</v>
      </c>
      <c r="L1184" s="21" t="s">
        <v>73</v>
      </c>
      <c r="M1184" s="6" t="s">
        <v>74</v>
      </c>
      <c r="N1184" s="5">
        <v>76</v>
      </c>
      <c r="O1184" s="17" t="s">
        <v>75</v>
      </c>
      <c r="P1184" s="17" t="s">
        <v>5152</v>
      </c>
      <c r="R1184" s="6" t="s">
        <v>77</v>
      </c>
      <c r="S1184" s="2" t="s">
        <v>444</v>
      </c>
      <c r="T1184" s="22"/>
      <c r="X1184" s="2">
        <v>150</v>
      </c>
      <c r="Y1184" s="2" t="s">
        <v>83</v>
      </c>
      <c r="Z1184" s="2" t="s">
        <v>84</v>
      </c>
      <c r="AA1184" s="2">
        <v>150</v>
      </c>
      <c r="AB1184" s="2" t="s">
        <v>81</v>
      </c>
      <c r="AC1184" s="2" t="s">
        <v>84</v>
      </c>
      <c r="AD1184" s="2">
        <v>150</v>
      </c>
      <c r="AE1184" s="2" t="s">
        <v>83</v>
      </c>
      <c r="AF1184" s="2" t="s">
        <v>84</v>
      </c>
      <c r="AJ1184" s="2">
        <v>564</v>
      </c>
      <c r="AK1184" s="2" t="s">
        <v>81</v>
      </c>
      <c r="AL1184" s="2" t="s">
        <v>84</v>
      </c>
      <c r="AM1184" s="2">
        <v>564</v>
      </c>
      <c r="AN1184" s="2" t="s">
        <v>81</v>
      </c>
      <c r="AO1184" s="2" t="s">
        <v>84</v>
      </c>
      <c r="AP1184" s="2">
        <v>564</v>
      </c>
      <c r="AQ1184" s="2" t="s">
        <v>81</v>
      </c>
      <c r="AR1184" s="2" t="s">
        <v>84</v>
      </c>
      <c r="AV1184" s="2">
        <v>171</v>
      </c>
      <c r="AW1184" s="2" t="s">
        <v>81</v>
      </c>
      <c r="AX1184" s="2" t="s">
        <v>161</v>
      </c>
      <c r="BB1184" s="2">
        <v>171</v>
      </c>
      <c r="BC1184" s="2" t="s">
        <v>83</v>
      </c>
      <c r="BD1184" s="2" t="s">
        <v>161</v>
      </c>
      <c r="BE1184" s="23" t="str">
        <f t="shared" si="204"/>
        <v>EMF nein</v>
      </c>
      <c r="BF1184" s="23" t="str">
        <f t="shared" si="205"/>
        <v/>
      </c>
      <c r="BG1184" s="23" t="str">
        <f t="shared" si="206"/>
        <v/>
      </c>
      <c r="BH1184" s="23">
        <f t="shared" si="207"/>
        <v>0</v>
      </c>
      <c r="BO1184" s="2" t="s">
        <v>5153</v>
      </c>
      <c r="BP1184" s="3">
        <v>1</v>
      </c>
      <c r="BQ1184" s="2" t="s">
        <v>5154</v>
      </c>
    </row>
    <row r="1185" spans="1:69" ht="16.149999999999999" customHeight="1" x14ac:dyDescent="0.25">
      <c r="A1185" s="16">
        <v>1184</v>
      </c>
      <c r="B1185" s="17" t="s">
        <v>87</v>
      </c>
      <c r="C1185" s="48" t="s">
        <v>3238</v>
      </c>
      <c r="D1185" s="2" t="s">
        <v>124</v>
      </c>
      <c r="E1185" s="48" t="s">
        <v>5155</v>
      </c>
      <c r="F1185" s="67">
        <v>42240</v>
      </c>
      <c r="G1185" s="3">
        <f t="shared" si="192"/>
        <v>8</v>
      </c>
      <c r="H1185" s="3">
        <f t="shared" si="197"/>
        <v>2015</v>
      </c>
      <c r="I1185" s="19">
        <v>0.70138888888888895</v>
      </c>
      <c r="J1185" s="20">
        <f t="shared" si="191"/>
        <v>16</v>
      </c>
      <c r="K1185" s="5" t="str">
        <f t="shared" si="203"/>
        <v>ja</v>
      </c>
      <c r="L1185" s="5" t="s">
        <v>91</v>
      </c>
      <c r="M1185" s="6" t="s">
        <v>74</v>
      </c>
      <c r="N1185" s="5">
        <v>79</v>
      </c>
      <c r="O1185" s="17" t="s">
        <v>75</v>
      </c>
      <c r="P1185" s="17" t="s">
        <v>5156</v>
      </c>
      <c r="Q1185" s="6" t="s">
        <v>186</v>
      </c>
      <c r="R1185" s="6" t="s">
        <v>77</v>
      </c>
      <c r="T1185" s="22" t="s">
        <v>79</v>
      </c>
      <c r="U1185" s="2" t="s">
        <v>74</v>
      </c>
      <c r="X1185" s="2">
        <v>228</v>
      </c>
      <c r="Y1185" s="2" t="s">
        <v>81</v>
      </c>
      <c r="Z1185" s="2" t="s">
        <v>82</v>
      </c>
      <c r="AA1185" s="2">
        <v>228</v>
      </c>
      <c r="AB1185" s="2" t="s">
        <v>81</v>
      </c>
      <c r="AC1185" s="2" t="s">
        <v>82</v>
      </c>
      <c r="AD1185" s="2">
        <v>228</v>
      </c>
      <c r="AE1185" s="2" t="s">
        <v>81</v>
      </c>
      <c r="AF1185" s="2" t="s">
        <v>82</v>
      </c>
      <c r="BE1185" s="23" t="str">
        <f t="shared" si="204"/>
        <v>EMF nein</v>
      </c>
      <c r="BF1185" s="23" t="str">
        <f t="shared" si="205"/>
        <v/>
      </c>
      <c r="BG1185" s="23" t="str">
        <f t="shared" si="206"/>
        <v/>
      </c>
      <c r="BH1185" s="23">
        <f t="shared" si="207"/>
        <v>0</v>
      </c>
      <c r="BO1185" s="2" t="s">
        <v>5157</v>
      </c>
      <c r="BP1185" s="3">
        <v>1</v>
      </c>
      <c r="BQ1185" s="2" t="s">
        <v>5158</v>
      </c>
    </row>
    <row r="1186" spans="1:69" ht="16.149999999999999" customHeight="1" x14ac:dyDescent="0.25">
      <c r="A1186" s="69">
        <v>1185</v>
      </c>
      <c r="B1186" s="17" t="s">
        <v>87</v>
      </c>
      <c r="C1186" s="48" t="s">
        <v>5159</v>
      </c>
      <c r="D1186" s="2" t="s">
        <v>124</v>
      </c>
      <c r="E1186" s="48" t="s">
        <v>5160</v>
      </c>
      <c r="F1186" s="67">
        <v>41984</v>
      </c>
      <c r="G1186" s="3">
        <f t="shared" si="192"/>
        <v>12</v>
      </c>
      <c r="H1186" s="3">
        <f t="shared" si="197"/>
        <v>2014</v>
      </c>
      <c r="I1186" s="19">
        <v>0.58333333333333304</v>
      </c>
      <c r="J1186" s="20">
        <f t="shared" ref="J1186:J1249" si="208">IF(I1186&lt;&gt;"",HOUR(I1186),"")</f>
        <v>14</v>
      </c>
      <c r="K1186" s="5" t="str">
        <f t="shared" si="203"/>
        <v>ja</v>
      </c>
      <c r="L1186" s="21" t="s">
        <v>73</v>
      </c>
      <c r="M1186" s="6" t="s">
        <v>74</v>
      </c>
      <c r="N1186" s="5">
        <v>91</v>
      </c>
      <c r="O1186" s="17" t="s">
        <v>75</v>
      </c>
      <c r="P1186" s="17" t="s">
        <v>5161</v>
      </c>
      <c r="Q1186" s="6" t="s">
        <v>186</v>
      </c>
      <c r="R1186" s="6" t="s">
        <v>77</v>
      </c>
      <c r="T1186" s="22"/>
      <c r="AA1186" s="2">
        <v>270</v>
      </c>
      <c r="AB1186" s="2" t="s">
        <v>81</v>
      </c>
      <c r="AC1186" s="2" t="s">
        <v>84</v>
      </c>
      <c r="AM1186" s="2">
        <v>270</v>
      </c>
      <c r="AN1186" s="2" t="s">
        <v>81</v>
      </c>
      <c r="AO1186" s="2" t="s">
        <v>84</v>
      </c>
      <c r="BE1186" s="23" t="str">
        <f t="shared" si="204"/>
        <v>EMF nein</v>
      </c>
      <c r="BF1186" s="23" t="str">
        <f t="shared" si="205"/>
        <v/>
      </c>
      <c r="BG1186" s="23" t="str">
        <f t="shared" si="206"/>
        <v/>
      </c>
      <c r="BH1186" s="23">
        <f t="shared" si="207"/>
        <v>0</v>
      </c>
      <c r="BO1186" s="2" t="s">
        <v>5162</v>
      </c>
      <c r="BP1186" s="3">
        <v>1</v>
      </c>
      <c r="BQ1186" s="2" t="s">
        <v>5163</v>
      </c>
    </row>
    <row r="1187" spans="1:69" ht="16.149999999999999" customHeight="1" x14ac:dyDescent="0.25">
      <c r="A1187" s="16">
        <v>1186</v>
      </c>
      <c r="B1187" s="17" t="s">
        <v>87</v>
      </c>
      <c r="C1187" s="48" t="s">
        <v>171</v>
      </c>
      <c r="D1187" s="2" t="s">
        <v>172</v>
      </c>
      <c r="E1187" s="48" t="s">
        <v>666</v>
      </c>
      <c r="F1187" s="67">
        <v>42243</v>
      </c>
      <c r="G1187" s="3">
        <f t="shared" si="192"/>
        <v>8</v>
      </c>
      <c r="H1187" s="3">
        <f t="shared" si="197"/>
        <v>2015</v>
      </c>
      <c r="I1187" s="19">
        <v>0.57291666666666696</v>
      </c>
      <c r="J1187" s="20">
        <f t="shared" si="208"/>
        <v>13</v>
      </c>
      <c r="K1187" s="5" t="str">
        <f t="shared" si="203"/>
        <v>ja</v>
      </c>
      <c r="L1187" s="5" t="s">
        <v>91</v>
      </c>
      <c r="M1187" s="6" t="s">
        <v>74</v>
      </c>
      <c r="N1187" s="5">
        <v>76</v>
      </c>
      <c r="O1187" s="17" t="s">
        <v>126</v>
      </c>
      <c r="P1187" s="17" t="s">
        <v>5164</v>
      </c>
      <c r="R1187" s="6" t="s">
        <v>77</v>
      </c>
      <c r="T1187" s="6" t="s">
        <v>202</v>
      </c>
      <c r="U1187" s="2" t="s">
        <v>74</v>
      </c>
      <c r="V1187" s="2" t="s">
        <v>79</v>
      </c>
      <c r="X1187" s="2">
        <v>626</v>
      </c>
      <c r="Y1187" s="2" t="s">
        <v>81</v>
      </c>
      <c r="Z1187" s="2" t="s">
        <v>168</v>
      </c>
      <c r="AA1187" s="2">
        <v>626</v>
      </c>
      <c r="AB1187" s="2" t="s">
        <v>81</v>
      </c>
      <c r="AC1187" s="2" t="s">
        <v>168</v>
      </c>
      <c r="AD1187" s="2">
        <v>626</v>
      </c>
      <c r="AE1187" s="2" t="s">
        <v>81</v>
      </c>
      <c r="AF1187" s="2" t="s">
        <v>168</v>
      </c>
      <c r="BE1187" s="23" t="str">
        <f t="shared" si="204"/>
        <v>EMF nein</v>
      </c>
      <c r="BF1187" s="23" t="str">
        <f t="shared" si="205"/>
        <v/>
      </c>
      <c r="BG1187" s="23" t="str">
        <f t="shared" si="206"/>
        <v/>
      </c>
      <c r="BH1187" s="23">
        <f t="shared" si="207"/>
        <v>0</v>
      </c>
      <c r="BO1187" s="2" t="s">
        <v>5165</v>
      </c>
      <c r="BP1187" s="3">
        <v>1</v>
      </c>
      <c r="BQ1187" s="2" t="s">
        <v>5166</v>
      </c>
    </row>
    <row r="1188" spans="1:69" ht="16.149999999999999" customHeight="1" x14ac:dyDescent="0.25">
      <c r="A1188" s="16">
        <v>1187</v>
      </c>
      <c r="B1188" s="17" t="s">
        <v>87</v>
      </c>
      <c r="C1188" s="48" t="s">
        <v>1415</v>
      </c>
      <c r="D1188" s="2" t="s">
        <v>124</v>
      </c>
      <c r="E1188" s="48" t="s">
        <v>5167</v>
      </c>
      <c r="F1188" s="67">
        <v>42243</v>
      </c>
      <c r="G1188" s="3">
        <f t="shared" si="192"/>
        <v>8</v>
      </c>
      <c r="H1188" s="3">
        <f t="shared" si="197"/>
        <v>2015</v>
      </c>
      <c r="I1188" s="19">
        <v>0.625</v>
      </c>
      <c r="J1188" s="20">
        <f t="shared" si="208"/>
        <v>15</v>
      </c>
      <c r="K1188" s="5" t="str">
        <f t="shared" si="203"/>
        <v>ja</v>
      </c>
      <c r="L1188" s="5" t="s">
        <v>91</v>
      </c>
      <c r="M1188" s="6" t="s">
        <v>115</v>
      </c>
      <c r="N1188" s="5">
        <v>79</v>
      </c>
      <c r="O1188" s="17" t="s">
        <v>75</v>
      </c>
      <c r="P1188" s="17" t="s">
        <v>5168</v>
      </c>
      <c r="R1188" s="6" t="s">
        <v>77</v>
      </c>
      <c r="T1188" s="22" t="s">
        <v>79</v>
      </c>
      <c r="U1188" s="2" t="s">
        <v>74</v>
      </c>
      <c r="X1188" s="2">
        <v>60</v>
      </c>
      <c r="Y1188" s="2" t="s">
        <v>94</v>
      </c>
      <c r="Z1188" s="2" t="s">
        <v>84</v>
      </c>
      <c r="AV1188" s="2">
        <v>635</v>
      </c>
      <c r="AW1188" s="2" t="s">
        <v>81</v>
      </c>
      <c r="AX1188" s="2" t="s">
        <v>82</v>
      </c>
      <c r="AY1188" s="2">
        <v>645</v>
      </c>
      <c r="AZ1188" s="2" t="s">
        <v>81</v>
      </c>
      <c r="BA1188" s="2" t="s">
        <v>82</v>
      </c>
      <c r="BB1188" s="2">
        <v>625</v>
      </c>
      <c r="BC1188" s="2" t="s">
        <v>81</v>
      </c>
      <c r="BD1188" s="2" t="s">
        <v>82</v>
      </c>
      <c r="BE1188" s="23" t="str">
        <f t="shared" si="204"/>
        <v>EMF nein</v>
      </c>
      <c r="BF1188" s="23" t="str">
        <f t="shared" si="205"/>
        <v/>
      </c>
      <c r="BG1188" s="23" t="str">
        <f t="shared" si="206"/>
        <v/>
      </c>
      <c r="BH1188" s="23">
        <f t="shared" si="207"/>
        <v>0</v>
      </c>
      <c r="BO1188" s="2" t="s">
        <v>5169</v>
      </c>
      <c r="BP1188" s="3">
        <v>1</v>
      </c>
      <c r="BQ1188" s="2" t="s">
        <v>5170</v>
      </c>
    </row>
    <row r="1189" spans="1:69" ht="16.149999999999999" customHeight="1" x14ac:dyDescent="0.25">
      <c r="A1189" s="16">
        <v>1188</v>
      </c>
      <c r="B1189" s="17" t="s">
        <v>87</v>
      </c>
      <c r="C1189" s="48" t="s">
        <v>765</v>
      </c>
      <c r="D1189" s="2" t="s">
        <v>371</v>
      </c>
      <c r="E1189" s="48" t="s">
        <v>415</v>
      </c>
      <c r="F1189" s="67">
        <v>42245</v>
      </c>
      <c r="G1189" s="3">
        <f t="shared" si="192"/>
        <v>8</v>
      </c>
      <c r="H1189" s="3">
        <f t="shared" si="197"/>
        <v>2015</v>
      </c>
      <c r="I1189" s="19">
        <v>0.69791666666666696</v>
      </c>
      <c r="J1189" s="20">
        <f t="shared" si="208"/>
        <v>16</v>
      </c>
      <c r="K1189" s="5" t="str">
        <f t="shared" si="203"/>
        <v>ja</v>
      </c>
      <c r="L1189" s="5" t="s">
        <v>91</v>
      </c>
      <c r="M1189" s="6" t="s">
        <v>115</v>
      </c>
      <c r="N1189" s="5">
        <v>80</v>
      </c>
      <c r="O1189" s="17" t="s">
        <v>126</v>
      </c>
      <c r="P1189" s="17" t="s">
        <v>3523</v>
      </c>
      <c r="R1189" s="6" t="s">
        <v>77</v>
      </c>
      <c r="T1189" s="22" t="s">
        <v>79</v>
      </c>
      <c r="BE1189" s="23" t="str">
        <f t="shared" si="204"/>
        <v>EMF ja</v>
      </c>
      <c r="BF1189" s="23">
        <f t="shared" si="205"/>
        <v>200</v>
      </c>
      <c r="BG1189" s="23" t="str">
        <f t="shared" si="206"/>
        <v>100-499m</v>
      </c>
      <c r="BH1189" s="23">
        <f t="shared" si="207"/>
        <v>1</v>
      </c>
      <c r="BM1189" s="2" t="s">
        <v>5171</v>
      </c>
      <c r="BN1189" s="2">
        <v>200</v>
      </c>
      <c r="BO1189" s="2" t="s">
        <v>5172</v>
      </c>
      <c r="BP1189" s="3">
        <v>1</v>
      </c>
      <c r="BQ1189" s="2" t="s">
        <v>5173</v>
      </c>
    </row>
    <row r="1190" spans="1:69" ht="16.149999999999999" customHeight="1" x14ac:dyDescent="0.25">
      <c r="A1190" s="16">
        <v>1189</v>
      </c>
      <c r="B1190" s="17" t="s">
        <v>87</v>
      </c>
      <c r="C1190" s="48" t="s">
        <v>727</v>
      </c>
      <c r="D1190" s="2" t="s">
        <v>158</v>
      </c>
      <c r="E1190" s="48" t="s">
        <v>1075</v>
      </c>
      <c r="F1190" s="67">
        <v>42247</v>
      </c>
      <c r="G1190" s="3">
        <f t="shared" si="192"/>
        <v>8</v>
      </c>
      <c r="H1190" s="3">
        <f t="shared" si="197"/>
        <v>2015</v>
      </c>
      <c r="I1190" s="19">
        <v>0.8125</v>
      </c>
      <c r="J1190" s="20">
        <f t="shared" si="208"/>
        <v>19</v>
      </c>
      <c r="K1190" s="5" t="str">
        <f t="shared" si="203"/>
        <v>ja</v>
      </c>
      <c r="L1190" s="5" t="s">
        <v>91</v>
      </c>
      <c r="M1190" s="6" t="s">
        <v>74</v>
      </c>
      <c r="N1190" s="5">
        <v>88</v>
      </c>
      <c r="O1190" s="17" t="s">
        <v>75</v>
      </c>
      <c r="P1190" s="17" t="s">
        <v>5174</v>
      </c>
      <c r="R1190" s="6" t="s">
        <v>77</v>
      </c>
      <c r="T1190" s="22" t="s">
        <v>79</v>
      </c>
      <c r="W1190" s="2" t="s">
        <v>4373</v>
      </c>
      <c r="X1190" s="2">
        <v>128</v>
      </c>
      <c r="Y1190" s="2" t="s">
        <v>83</v>
      </c>
      <c r="Z1190" s="2" t="s">
        <v>82</v>
      </c>
      <c r="AA1190" s="2">
        <v>128</v>
      </c>
      <c r="AB1190" s="2" t="s">
        <v>81</v>
      </c>
      <c r="AC1190" s="2" t="s">
        <v>82</v>
      </c>
      <c r="AD1190" s="2">
        <v>128</v>
      </c>
      <c r="AE1190" s="2" t="s">
        <v>83</v>
      </c>
      <c r="AF1190" s="2" t="s">
        <v>82</v>
      </c>
      <c r="BE1190" s="23" t="str">
        <f t="shared" si="204"/>
        <v>EMF nein</v>
      </c>
      <c r="BF1190" s="23" t="str">
        <f t="shared" si="205"/>
        <v/>
      </c>
      <c r="BG1190" s="23" t="str">
        <f t="shared" si="206"/>
        <v/>
      </c>
      <c r="BH1190" s="23">
        <f t="shared" si="207"/>
        <v>0</v>
      </c>
      <c r="BO1190" s="2" t="s">
        <v>5175</v>
      </c>
      <c r="BP1190" s="3">
        <v>1</v>
      </c>
      <c r="BQ1190" s="2" t="s">
        <v>5176</v>
      </c>
    </row>
    <row r="1191" spans="1:69" ht="16.149999999999999" customHeight="1" x14ac:dyDescent="0.25">
      <c r="A1191" s="16">
        <v>1190</v>
      </c>
      <c r="B1191" s="17" t="s">
        <v>87</v>
      </c>
      <c r="C1191" s="48" t="s">
        <v>1427</v>
      </c>
      <c r="D1191" s="2" t="s">
        <v>124</v>
      </c>
      <c r="E1191" s="48" t="s">
        <v>1428</v>
      </c>
      <c r="F1191" s="67">
        <v>42249</v>
      </c>
      <c r="G1191" s="3">
        <f t="shared" si="192"/>
        <v>9</v>
      </c>
      <c r="H1191" s="3">
        <f t="shared" si="197"/>
        <v>2015</v>
      </c>
      <c r="I1191" s="19">
        <v>0.60069444444444398</v>
      </c>
      <c r="J1191" s="20">
        <f t="shared" si="208"/>
        <v>14</v>
      </c>
      <c r="K1191" s="5" t="str">
        <f t="shared" si="203"/>
        <v>ja</v>
      </c>
      <c r="L1191" s="5" t="s">
        <v>91</v>
      </c>
      <c r="M1191" s="6" t="s">
        <v>74</v>
      </c>
      <c r="N1191" s="5">
        <v>84</v>
      </c>
      <c r="O1191" s="17" t="s">
        <v>75</v>
      </c>
      <c r="P1191" s="17" t="s">
        <v>3460</v>
      </c>
      <c r="Q1191" s="6" t="s">
        <v>186</v>
      </c>
      <c r="R1191" s="6" t="s">
        <v>464</v>
      </c>
      <c r="T1191" s="22"/>
      <c r="X1191" s="2">
        <v>682</v>
      </c>
      <c r="Y1191" s="2" t="s">
        <v>83</v>
      </c>
      <c r="Z1191" s="2" t="s">
        <v>168</v>
      </c>
      <c r="AA1191" s="2">
        <v>682</v>
      </c>
      <c r="AB1191" s="2" t="s">
        <v>81</v>
      </c>
      <c r="AC1191" s="2" t="s">
        <v>168</v>
      </c>
      <c r="AD1191" s="2">
        <v>682</v>
      </c>
      <c r="AE1191" s="2" t="s">
        <v>83</v>
      </c>
      <c r="AF1191" s="2" t="s">
        <v>168</v>
      </c>
      <c r="BE1191" s="23" t="str">
        <f t="shared" si="204"/>
        <v>EMF nein</v>
      </c>
      <c r="BF1191" s="23" t="str">
        <f t="shared" si="205"/>
        <v/>
      </c>
      <c r="BG1191" s="23" t="str">
        <f t="shared" si="206"/>
        <v/>
      </c>
      <c r="BH1191" s="23">
        <f t="shared" si="207"/>
        <v>0</v>
      </c>
      <c r="BP1191" s="3">
        <v>1</v>
      </c>
      <c r="BQ1191" s="2" t="s">
        <v>5177</v>
      </c>
    </row>
    <row r="1192" spans="1:69" ht="16.149999999999999" customHeight="1" x14ac:dyDescent="0.25">
      <c r="A1192" s="16">
        <v>1191</v>
      </c>
      <c r="B1192" s="17" t="s">
        <v>211</v>
      </c>
      <c r="C1192" s="48" t="s">
        <v>1213</v>
      </c>
      <c r="D1192" s="2" t="s">
        <v>896</v>
      </c>
      <c r="E1192" s="48" t="s">
        <v>5178</v>
      </c>
      <c r="F1192" s="67">
        <v>43130</v>
      </c>
      <c r="G1192" s="3">
        <f t="shared" si="192"/>
        <v>1</v>
      </c>
      <c r="H1192" s="3">
        <f t="shared" si="197"/>
        <v>2018</v>
      </c>
      <c r="I1192" s="19">
        <v>0.42708333333333298</v>
      </c>
      <c r="J1192" s="20">
        <f t="shared" si="208"/>
        <v>10</v>
      </c>
      <c r="K1192" s="5" t="str">
        <f t="shared" si="203"/>
        <v>ja</v>
      </c>
      <c r="L1192" s="5" t="s">
        <v>91</v>
      </c>
      <c r="M1192" s="6" t="s">
        <v>74</v>
      </c>
      <c r="N1192" s="5">
        <v>35</v>
      </c>
      <c r="O1192" s="6" t="s">
        <v>101</v>
      </c>
      <c r="P1192" s="17" t="s">
        <v>21935</v>
      </c>
      <c r="R1192" s="6" t="s">
        <v>77</v>
      </c>
      <c r="T1192" s="22" t="s">
        <v>80</v>
      </c>
      <c r="U1192" s="2" t="s">
        <v>139</v>
      </c>
      <c r="X1192" s="2">
        <v>100</v>
      </c>
      <c r="Y1192" s="2" t="s">
        <v>94</v>
      </c>
      <c r="Z1192" s="392" t="s">
        <v>168</v>
      </c>
      <c r="AC1192" s="392"/>
      <c r="AD1192" s="2">
        <v>100</v>
      </c>
      <c r="AE1192" s="2" t="s">
        <v>94</v>
      </c>
      <c r="AF1192" s="392" t="s">
        <v>168</v>
      </c>
      <c r="AJ1192" s="392">
        <v>100</v>
      </c>
      <c r="AK1192" s="392" t="s">
        <v>94</v>
      </c>
      <c r="AL1192" s="392" t="s">
        <v>168</v>
      </c>
      <c r="AM1192" s="392"/>
      <c r="AN1192" s="392"/>
      <c r="AO1192" s="392"/>
      <c r="AP1192" s="392">
        <v>100</v>
      </c>
      <c r="AQ1192" s="392" t="s">
        <v>94</v>
      </c>
      <c r="AR1192" s="392" t="s">
        <v>168</v>
      </c>
      <c r="AV1192" s="392">
        <v>100</v>
      </c>
      <c r="AW1192" s="392" t="s">
        <v>94</v>
      </c>
      <c r="AX1192" s="392" t="s">
        <v>168</v>
      </c>
      <c r="AY1192" s="392"/>
      <c r="AZ1192" s="392"/>
      <c r="BA1192" s="392"/>
      <c r="BB1192" s="392">
        <v>100</v>
      </c>
      <c r="BC1192" s="392" t="s">
        <v>94</v>
      </c>
      <c r="BD1192" s="392" t="s">
        <v>168</v>
      </c>
      <c r="BE1192" s="23" t="str">
        <f t="shared" si="204"/>
        <v>EMF nein</v>
      </c>
      <c r="BF1192" s="23" t="str">
        <f t="shared" si="205"/>
        <v/>
      </c>
      <c r="BG1192" s="23" t="str">
        <f t="shared" si="206"/>
        <v/>
      </c>
      <c r="BH1192" s="23">
        <f t="shared" si="207"/>
        <v>0</v>
      </c>
      <c r="BO1192" s="2" t="s">
        <v>21934</v>
      </c>
      <c r="BP1192" s="3">
        <v>1</v>
      </c>
      <c r="BQ1192" s="2" t="s">
        <v>5179</v>
      </c>
    </row>
    <row r="1193" spans="1:69" ht="16.149999999999999" customHeight="1" x14ac:dyDescent="0.25">
      <c r="A1193" s="16">
        <v>1192</v>
      </c>
      <c r="B1193" s="17" t="s">
        <v>87</v>
      </c>
      <c r="C1193" s="48" t="s">
        <v>2767</v>
      </c>
      <c r="D1193" s="2" t="s">
        <v>371</v>
      </c>
      <c r="E1193" s="48" t="s">
        <v>2703</v>
      </c>
      <c r="F1193" s="67">
        <v>42249</v>
      </c>
      <c r="G1193" s="3">
        <f t="shared" ref="G1193:G1256" si="209">IF(F1193&lt;&gt;"",MONTH(F1193),"")</f>
        <v>9</v>
      </c>
      <c r="H1193" s="3">
        <f t="shared" si="197"/>
        <v>2015</v>
      </c>
      <c r="I1193" s="19">
        <v>0.5</v>
      </c>
      <c r="J1193" s="20">
        <f t="shared" si="208"/>
        <v>12</v>
      </c>
      <c r="K1193" s="5" t="str">
        <f t="shared" si="203"/>
        <v>ja</v>
      </c>
      <c r="L1193" s="5" t="s">
        <v>91</v>
      </c>
      <c r="M1193" s="6" t="s">
        <v>74</v>
      </c>
      <c r="N1193" s="5">
        <v>70</v>
      </c>
      <c r="O1193" s="17" t="s">
        <v>75</v>
      </c>
      <c r="P1193" s="17" t="s">
        <v>1877</v>
      </c>
      <c r="Q1193" s="6" t="s">
        <v>186</v>
      </c>
      <c r="R1193" s="6" t="s">
        <v>464</v>
      </c>
      <c r="T1193" s="22" t="s">
        <v>79</v>
      </c>
      <c r="X1193" s="2">
        <v>32</v>
      </c>
      <c r="Y1193" s="2" t="s">
        <v>81</v>
      </c>
      <c r="Z1193" s="2" t="s">
        <v>84</v>
      </c>
      <c r="AA1193" s="2">
        <v>32</v>
      </c>
      <c r="AB1193" s="2" t="s">
        <v>81</v>
      </c>
      <c r="AC1193" s="2" t="s">
        <v>84</v>
      </c>
      <c r="AD1193" s="2">
        <v>32</v>
      </c>
      <c r="AE1193" s="2" t="s">
        <v>83</v>
      </c>
      <c r="AF1193" s="2" t="s">
        <v>84</v>
      </c>
      <c r="BE1193" s="23" t="str">
        <f t="shared" si="204"/>
        <v>EMF nein</v>
      </c>
      <c r="BF1193" s="23" t="str">
        <f t="shared" si="205"/>
        <v/>
      </c>
      <c r="BG1193" s="23" t="str">
        <f t="shared" si="206"/>
        <v/>
      </c>
      <c r="BH1193" s="23">
        <f t="shared" si="207"/>
        <v>0</v>
      </c>
      <c r="BP1193" s="3">
        <v>1</v>
      </c>
      <c r="BQ1193" s="2" t="s">
        <v>5180</v>
      </c>
    </row>
    <row r="1194" spans="1:69" ht="16.149999999999999" customHeight="1" x14ac:dyDescent="0.25">
      <c r="A1194" s="16">
        <v>1193</v>
      </c>
      <c r="B1194" s="17" t="s">
        <v>211</v>
      </c>
      <c r="C1194" s="48" t="s">
        <v>3963</v>
      </c>
      <c r="D1194" s="2" t="s">
        <v>124</v>
      </c>
      <c r="E1194" s="48" t="s">
        <v>5181</v>
      </c>
      <c r="F1194" s="67">
        <v>43139</v>
      </c>
      <c r="G1194" s="3">
        <f t="shared" si="209"/>
        <v>2</v>
      </c>
      <c r="H1194" s="3">
        <f t="shared" si="197"/>
        <v>2018</v>
      </c>
      <c r="I1194" s="19">
        <v>0.60416666666666696</v>
      </c>
      <c r="J1194" s="20">
        <f t="shared" si="208"/>
        <v>14</v>
      </c>
      <c r="K1194" s="5" t="str">
        <f t="shared" si="203"/>
        <v>ja</v>
      </c>
      <c r="L1194" s="5" t="s">
        <v>91</v>
      </c>
      <c r="M1194" s="6" t="s">
        <v>74</v>
      </c>
      <c r="N1194" s="5">
        <v>33</v>
      </c>
      <c r="O1194" s="17" t="s">
        <v>75</v>
      </c>
      <c r="P1194" s="17" t="s">
        <v>5182</v>
      </c>
      <c r="R1194" s="6" t="s">
        <v>77</v>
      </c>
      <c r="T1194" s="22"/>
      <c r="X1194" s="2">
        <v>456</v>
      </c>
      <c r="Y1194" s="2" t="s">
        <v>83</v>
      </c>
      <c r="Z1194" s="2" t="s">
        <v>84</v>
      </c>
      <c r="AD1194" s="2">
        <v>456</v>
      </c>
      <c r="AE1194" s="2" t="s">
        <v>83</v>
      </c>
      <c r="AF1194" s="2" t="s">
        <v>84</v>
      </c>
      <c r="BE1194" s="23" t="str">
        <f t="shared" si="204"/>
        <v>EMF nein</v>
      </c>
      <c r="BF1194" s="23" t="str">
        <f t="shared" si="205"/>
        <v/>
      </c>
      <c r="BG1194" s="23" t="str">
        <f t="shared" si="206"/>
        <v/>
      </c>
      <c r="BH1194" s="23">
        <f t="shared" si="207"/>
        <v>0</v>
      </c>
      <c r="BO1194" s="2" t="s">
        <v>5183</v>
      </c>
      <c r="BP1194" s="3">
        <v>1</v>
      </c>
      <c r="BQ1194" s="2" t="s">
        <v>5184</v>
      </c>
    </row>
    <row r="1195" spans="1:69" ht="16.149999999999999" customHeight="1" x14ac:dyDescent="0.25">
      <c r="A1195" s="16">
        <v>1194</v>
      </c>
      <c r="B1195" s="17" t="s">
        <v>87</v>
      </c>
      <c r="C1195" s="48" t="s">
        <v>5185</v>
      </c>
      <c r="D1195" s="2" t="s">
        <v>371</v>
      </c>
      <c r="E1195" s="48" t="s">
        <v>5186</v>
      </c>
      <c r="F1195" s="67">
        <v>42254</v>
      </c>
      <c r="G1195" s="3">
        <f t="shared" si="209"/>
        <v>9</v>
      </c>
      <c r="H1195" s="3">
        <f t="shared" si="197"/>
        <v>2015</v>
      </c>
      <c r="I1195" s="19">
        <v>0.25</v>
      </c>
      <c r="J1195" s="20">
        <f t="shared" si="208"/>
        <v>6</v>
      </c>
      <c r="K1195" s="5" t="str">
        <f t="shared" si="203"/>
        <v>ja</v>
      </c>
      <c r="L1195" s="5" t="s">
        <v>91</v>
      </c>
      <c r="M1195" s="6" t="s">
        <v>74</v>
      </c>
      <c r="N1195" s="5">
        <v>70</v>
      </c>
      <c r="O1195" s="2" t="s">
        <v>140</v>
      </c>
      <c r="P1195" s="17" t="s">
        <v>5187</v>
      </c>
      <c r="R1195" s="6" t="s">
        <v>77</v>
      </c>
      <c r="T1195" s="22" t="s">
        <v>79</v>
      </c>
      <c r="X1195" s="2">
        <v>526</v>
      </c>
      <c r="Y1195" s="2" t="s">
        <v>81</v>
      </c>
      <c r="Z1195" s="2" t="s">
        <v>84</v>
      </c>
      <c r="AA1195" s="2">
        <v>526</v>
      </c>
      <c r="AB1195" s="2" t="s">
        <v>81</v>
      </c>
      <c r="AC1195" s="2" t="s">
        <v>84</v>
      </c>
      <c r="AD1195" s="2">
        <v>526</v>
      </c>
      <c r="AE1195" s="2" t="s">
        <v>81</v>
      </c>
      <c r="AF1195" s="2" t="s">
        <v>84</v>
      </c>
      <c r="AJ1195" s="2">
        <v>659</v>
      </c>
      <c r="AK1195" s="2" t="s">
        <v>81</v>
      </c>
      <c r="AL1195" s="2" t="s">
        <v>161</v>
      </c>
      <c r="AM1195" s="2">
        <v>659</v>
      </c>
      <c r="AN1195" s="2" t="s">
        <v>81</v>
      </c>
      <c r="AO1195" s="2" t="s">
        <v>161</v>
      </c>
      <c r="AP1195" s="2">
        <v>659</v>
      </c>
      <c r="AQ1195" s="2" t="s">
        <v>81</v>
      </c>
      <c r="AR1195" s="2" t="s">
        <v>161</v>
      </c>
      <c r="BE1195" s="23" t="str">
        <f t="shared" si="204"/>
        <v>EMF ja</v>
      </c>
      <c r="BF1195" s="23">
        <f t="shared" si="205"/>
        <v>25</v>
      </c>
      <c r="BG1195" s="23" t="str">
        <f t="shared" si="206"/>
        <v>&lt;100m</v>
      </c>
      <c r="BH1195" s="23">
        <f t="shared" si="207"/>
        <v>2</v>
      </c>
      <c r="BI1195" s="2" t="s">
        <v>1819</v>
      </c>
      <c r="BK1195" s="2" t="s">
        <v>110</v>
      </c>
      <c r="BL1195" s="2">
        <v>25</v>
      </c>
      <c r="BO1195" s="2" t="s">
        <v>5188</v>
      </c>
      <c r="BP1195" s="3">
        <v>1</v>
      </c>
      <c r="BQ1195" s="2" t="s">
        <v>5189</v>
      </c>
    </row>
    <row r="1196" spans="1:69" ht="16.149999999999999" customHeight="1" x14ac:dyDescent="0.25">
      <c r="A1196" s="16">
        <v>1195</v>
      </c>
      <c r="B1196" s="17" t="s">
        <v>87</v>
      </c>
      <c r="C1196" s="48" t="s">
        <v>1956</v>
      </c>
      <c r="D1196" s="2" t="s">
        <v>137</v>
      </c>
      <c r="E1196" s="48" t="s">
        <v>5190</v>
      </c>
      <c r="F1196" s="67">
        <v>42254</v>
      </c>
      <c r="G1196" s="3">
        <f t="shared" si="209"/>
        <v>9</v>
      </c>
      <c r="H1196" s="3">
        <f t="shared" si="197"/>
        <v>2015</v>
      </c>
      <c r="I1196" s="19">
        <v>0.67708333333333304</v>
      </c>
      <c r="J1196" s="20">
        <f t="shared" si="208"/>
        <v>16</v>
      </c>
      <c r="K1196" s="5" t="str">
        <f t="shared" si="203"/>
        <v>ja</v>
      </c>
      <c r="L1196" s="21" t="s">
        <v>73</v>
      </c>
      <c r="M1196" s="6" t="s">
        <v>74</v>
      </c>
      <c r="N1196" s="5">
        <v>75</v>
      </c>
      <c r="O1196" s="17" t="s">
        <v>126</v>
      </c>
      <c r="P1196" s="17" t="s">
        <v>5191</v>
      </c>
      <c r="R1196" s="6" t="s">
        <v>77</v>
      </c>
      <c r="T1196" s="22"/>
      <c r="X1196" s="2">
        <v>255</v>
      </c>
      <c r="Y1196" s="2" t="s">
        <v>83</v>
      </c>
      <c r="Z1196" s="2" t="s">
        <v>84</v>
      </c>
      <c r="AA1196" s="2">
        <v>255</v>
      </c>
      <c r="AB1196" s="2" t="s">
        <v>81</v>
      </c>
      <c r="AC1196" s="2" t="s">
        <v>84</v>
      </c>
      <c r="AD1196" s="2">
        <v>255</v>
      </c>
      <c r="AE1196" s="2" t="s">
        <v>83</v>
      </c>
      <c r="AF1196" s="2" t="s">
        <v>84</v>
      </c>
      <c r="AJ1196" s="2">
        <v>181</v>
      </c>
      <c r="AK1196" s="2" t="s">
        <v>81</v>
      </c>
      <c r="AL1196" s="2" t="s">
        <v>161</v>
      </c>
      <c r="AM1196" s="2">
        <v>181</v>
      </c>
      <c r="AN1196" s="2" t="s">
        <v>81</v>
      </c>
      <c r="AO1196" s="2" t="s">
        <v>161</v>
      </c>
      <c r="AP1196" s="2">
        <v>181</v>
      </c>
      <c r="AQ1196" s="2" t="s">
        <v>81</v>
      </c>
      <c r="AR1196" s="2" t="s">
        <v>161</v>
      </c>
      <c r="BE1196" s="23" t="str">
        <f t="shared" si="204"/>
        <v>EMF nein</v>
      </c>
      <c r="BF1196" s="23" t="str">
        <f t="shared" si="205"/>
        <v/>
      </c>
      <c r="BG1196" s="23" t="str">
        <f t="shared" si="206"/>
        <v/>
      </c>
      <c r="BH1196" s="23">
        <f t="shared" si="207"/>
        <v>0</v>
      </c>
      <c r="BO1196" s="2" t="s">
        <v>5192</v>
      </c>
      <c r="BP1196" s="3">
        <v>1</v>
      </c>
      <c r="BQ1196" s="2" t="s">
        <v>5193</v>
      </c>
    </row>
    <row r="1197" spans="1:69" ht="16.149999999999999" customHeight="1" x14ac:dyDescent="0.25">
      <c r="A1197" s="16">
        <v>1196</v>
      </c>
      <c r="B1197" s="17" t="s">
        <v>211</v>
      </c>
      <c r="C1197" s="48" t="s">
        <v>3963</v>
      </c>
      <c r="D1197" s="2" t="s">
        <v>124</v>
      </c>
      <c r="E1197" s="48" t="s">
        <v>5194</v>
      </c>
      <c r="F1197" s="67">
        <v>42245</v>
      </c>
      <c r="G1197" s="3">
        <f t="shared" si="209"/>
        <v>8</v>
      </c>
      <c r="H1197" s="3">
        <f t="shared" si="197"/>
        <v>2015</v>
      </c>
      <c r="I1197" s="19">
        <v>0.66319444444444398</v>
      </c>
      <c r="J1197" s="20">
        <f t="shared" si="208"/>
        <v>15</v>
      </c>
      <c r="K1197" s="5" t="str">
        <f t="shared" si="203"/>
        <v>ja</v>
      </c>
      <c r="L1197" s="5" t="s">
        <v>91</v>
      </c>
      <c r="M1197" s="6" t="s">
        <v>74</v>
      </c>
      <c r="N1197" s="5">
        <v>59</v>
      </c>
      <c r="O1197" s="2" t="s">
        <v>140</v>
      </c>
      <c r="P1197" s="17" t="s">
        <v>5187</v>
      </c>
      <c r="S1197" s="2" t="s">
        <v>78</v>
      </c>
      <c r="T1197" s="22"/>
      <c r="X1197" s="2">
        <v>800</v>
      </c>
      <c r="Y1197" s="2" t="s">
        <v>81</v>
      </c>
      <c r="Z1197" s="2" t="s">
        <v>168</v>
      </c>
      <c r="AA1197" s="2">
        <v>800</v>
      </c>
      <c r="AB1197" s="2" t="s">
        <v>81</v>
      </c>
      <c r="AC1197" s="2" t="s">
        <v>168</v>
      </c>
      <c r="AD1197" s="2">
        <v>800</v>
      </c>
      <c r="AE1197" s="2" t="s">
        <v>83</v>
      </c>
      <c r="AF1197" s="2" t="s">
        <v>168</v>
      </c>
      <c r="AJ1197" s="2">
        <v>470</v>
      </c>
      <c r="AK1197" s="2" t="s">
        <v>83</v>
      </c>
      <c r="AL1197" s="2" t="s">
        <v>168</v>
      </c>
      <c r="AP1197" s="2">
        <v>470</v>
      </c>
      <c r="AQ1197" s="2" t="s">
        <v>83</v>
      </c>
      <c r="AR1197" s="2" t="s">
        <v>168</v>
      </c>
      <c r="BE1197" s="23" t="str">
        <f t="shared" si="204"/>
        <v>EMF ja</v>
      </c>
      <c r="BF1197" s="23">
        <f t="shared" si="205"/>
        <v>3000</v>
      </c>
      <c r="BG1197" s="23" t="str">
        <f t="shared" si="206"/>
        <v>500+m</v>
      </c>
      <c r="BH1197" s="23">
        <f t="shared" si="207"/>
        <v>1</v>
      </c>
      <c r="BK1197" s="2" t="s">
        <v>162</v>
      </c>
      <c r="BL1197" s="2">
        <v>3000</v>
      </c>
      <c r="BO1197" s="2" t="s">
        <v>5195</v>
      </c>
      <c r="BP1197" s="3">
        <v>1</v>
      </c>
      <c r="BQ1197" s="2" t="s">
        <v>5196</v>
      </c>
    </row>
    <row r="1198" spans="1:69" ht="16.149999999999999" customHeight="1" x14ac:dyDescent="0.25">
      <c r="A1198" s="16">
        <v>1197</v>
      </c>
      <c r="B1198" s="17" t="s">
        <v>69</v>
      </c>
      <c r="C1198" s="403" t="s">
        <v>1956</v>
      </c>
      <c r="D1198" s="2" t="s">
        <v>137</v>
      </c>
      <c r="E1198" s="48" t="s">
        <v>4324</v>
      </c>
      <c r="F1198" s="67">
        <v>42266</v>
      </c>
      <c r="G1198" s="3">
        <f t="shared" si="209"/>
        <v>9</v>
      </c>
      <c r="H1198" s="3">
        <f t="shared" si="197"/>
        <v>2015</v>
      </c>
      <c r="I1198" s="19">
        <v>0.625</v>
      </c>
      <c r="J1198" s="20">
        <f t="shared" si="208"/>
        <v>15</v>
      </c>
      <c r="K1198" s="5" t="str">
        <f t="shared" si="203"/>
        <v>ja</v>
      </c>
      <c r="L1198" s="5" t="s">
        <v>91</v>
      </c>
      <c r="M1198" s="6" t="s">
        <v>100</v>
      </c>
      <c r="N1198" s="5">
        <v>59</v>
      </c>
      <c r="O1198" s="2" t="s">
        <v>140</v>
      </c>
      <c r="P1198" s="17" t="s">
        <v>22275</v>
      </c>
      <c r="Q1198" s="6" t="s">
        <v>186</v>
      </c>
      <c r="R1198" s="6" t="s">
        <v>77</v>
      </c>
      <c r="T1198" s="6" t="s">
        <v>202</v>
      </c>
      <c r="X1198" s="2">
        <v>497</v>
      </c>
      <c r="Y1198" s="2" t="s">
        <v>81</v>
      </c>
      <c r="Z1198" s="2" t="s">
        <v>84</v>
      </c>
      <c r="AA1198" s="2">
        <v>497</v>
      </c>
      <c r="AB1198" s="2" t="s">
        <v>81</v>
      </c>
      <c r="AC1198" s="2" t="s">
        <v>84</v>
      </c>
      <c r="AD1198" s="2">
        <v>497</v>
      </c>
      <c r="AE1198" s="2" t="s">
        <v>81</v>
      </c>
      <c r="AF1198" s="2" t="s">
        <v>84</v>
      </c>
      <c r="AJ1198" s="2">
        <v>411</v>
      </c>
      <c r="AK1198" s="2" t="s">
        <v>81</v>
      </c>
      <c r="AL1198" s="2" t="s">
        <v>82</v>
      </c>
      <c r="AM1198" s="2">
        <v>411</v>
      </c>
      <c r="AN1198" s="2" t="s">
        <v>81</v>
      </c>
      <c r="AO1198" s="2" t="s">
        <v>82</v>
      </c>
      <c r="AP1198" s="2">
        <v>411</v>
      </c>
      <c r="AQ1198" s="2" t="s">
        <v>83</v>
      </c>
      <c r="AR1198" s="2" t="s">
        <v>82</v>
      </c>
      <c r="BE1198" s="23" t="str">
        <f t="shared" si="204"/>
        <v>EMF ja</v>
      </c>
      <c r="BF1198" s="23">
        <f t="shared" si="205"/>
        <v>30</v>
      </c>
      <c r="BG1198" s="23" t="str">
        <f t="shared" si="206"/>
        <v>&lt;100m</v>
      </c>
      <c r="BH1198" s="23">
        <f t="shared" si="207"/>
        <v>1</v>
      </c>
      <c r="BK1198" s="2" t="s">
        <v>110</v>
      </c>
      <c r="BL1198" s="2">
        <v>30</v>
      </c>
      <c r="BO1198" s="2" t="s">
        <v>5197</v>
      </c>
      <c r="BP1198" s="3">
        <v>1</v>
      </c>
      <c r="BQ1198" s="2" t="s">
        <v>5198</v>
      </c>
    </row>
    <row r="1199" spans="1:69" ht="16.149999999999999" customHeight="1" x14ac:dyDescent="0.25">
      <c r="A1199" s="16">
        <v>1198</v>
      </c>
      <c r="B1199" s="17" t="s">
        <v>87</v>
      </c>
      <c r="C1199" s="48" t="s">
        <v>2071</v>
      </c>
      <c r="D1199" s="2" t="s">
        <v>113</v>
      </c>
      <c r="E1199" s="48" t="s">
        <v>5199</v>
      </c>
      <c r="F1199" s="67">
        <v>42258</v>
      </c>
      <c r="G1199" s="3">
        <f t="shared" si="209"/>
        <v>9</v>
      </c>
      <c r="H1199" s="3">
        <f t="shared" si="197"/>
        <v>2015</v>
      </c>
      <c r="I1199" s="19">
        <v>0.68402777777777801</v>
      </c>
      <c r="J1199" s="20">
        <f t="shared" si="208"/>
        <v>16</v>
      </c>
      <c r="K1199" s="5" t="str">
        <f t="shared" si="203"/>
        <v>ja</v>
      </c>
      <c r="L1199" s="5" t="s">
        <v>91</v>
      </c>
      <c r="M1199" s="6" t="s">
        <v>74</v>
      </c>
      <c r="N1199" s="5">
        <v>72</v>
      </c>
      <c r="O1199" s="17" t="s">
        <v>75</v>
      </c>
      <c r="P1199" s="17" t="s">
        <v>5200</v>
      </c>
      <c r="R1199" s="6" t="s">
        <v>77</v>
      </c>
      <c r="S1199" s="2" t="s">
        <v>78</v>
      </c>
      <c r="T1199" s="22"/>
      <c r="X1199" s="2">
        <v>1000</v>
      </c>
      <c r="Y1199" s="2" t="s">
        <v>83</v>
      </c>
      <c r="Z1199" s="2" t="s">
        <v>161</v>
      </c>
      <c r="AA1199" s="2">
        <v>1000</v>
      </c>
      <c r="AB1199" s="2" t="s">
        <v>81</v>
      </c>
      <c r="AC1199" s="2" t="s">
        <v>161</v>
      </c>
      <c r="AD1199" s="2">
        <v>1000</v>
      </c>
      <c r="AE1199" s="2" t="s">
        <v>81</v>
      </c>
      <c r="AF1199" s="2" t="s">
        <v>161</v>
      </c>
      <c r="AJ1199" s="2">
        <v>930</v>
      </c>
      <c r="AK1199" s="2" t="s">
        <v>83</v>
      </c>
      <c r="AL1199" s="2" t="s">
        <v>82</v>
      </c>
      <c r="AM1199" s="2">
        <v>930</v>
      </c>
      <c r="AN1199" s="2" t="s">
        <v>81</v>
      </c>
      <c r="AO1199" s="2" t="s">
        <v>82</v>
      </c>
      <c r="BE1199" s="23" t="str">
        <f t="shared" si="204"/>
        <v>EMF ja</v>
      </c>
      <c r="BF1199" s="23">
        <f t="shared" si="205"/>
        <v>650</v>
      </c>
      <c r="BG1199" s="23" t="str">
        <f t="shared" si="206"/>
        <v>500+m</v>
      </c>
      <c r="BH1199" s="23">
        <f t="shared" si="207"/>
        <v>2</v>
      </c>
      <c r="BK1199" s="2" t="s">
        <v>3244</v>
      </c>
      <c r="BL1199" s="2">
        <v>650</v>
      </c>
      <c r="BM1199" s="2" t="s">
        <v>162</v>
      </c>
      <c r="BO1199" s="2" t="s">
        <v>5201</v>
      </c>
      <c r="BP1199" s="3">
        <v>1</v>
      </c>
      <c r="BQ1199" s="2" t="s">
        <v>5202</v>
      </c>
    </row>
    <row r="1200" spans="1:69" ht="16.149999999999999" customHeight="1" x14ac:dyDescent="0.25">
      <c r="A1200" s="16">
        <v>1199</v>
      </c>
      <c r="B1200" s="17" t="s">
        <v>87</v>
      </c>
      <c r="C1200" s="48" t="s">
        <v>5203</v>
      </c>
      <c r="D1200" s="2" t="s">
        <v>264</v>
      </c>
      <c r="E1200" s="48" t="s">
        <v>5204</v>
      </c>
      <c r="F1200" s="67">
        <v>42259</v>
      </c>
      <c r="G1200" s="3">
        <f t="shared" si="209"/>
        <v>9</v>
      </c>
      <c r="H1200" s="3">
        <f t="shared" si="197"/>
        <v>2015</v>
      </c>
      <c r="I1200" s="19">
        <v>0.47916666666666702</v>
      </c>
      <c r="J1200" s="20">
        <f t="shared" si="208"/>
        <v>11</v>
      </c>
      <c r="K1200" s="5" t="str">
        <f t="shared" si="203"/>
        <v>ja</v>
      </c>
      <c r="L1200" s="21" t="s">
        <v>73</v>
      </c>
      <c r="M1200" s="6" t="s">
        <v>74</v>
      </c>
      <c r="N1200" s="5">
        <v>77</v>
      </c>
      <c r="O1200" s="17" t="s">
        <v>126</v>
      </c>
      <c r="P1200" s="17" t="s">
        <v>5205</v>
      </c>
      <c r="S1200" s="2" t="s">
        <v>132</v>
      </c>
      <c r="T1200" s="22"/>
      <c r="AA1200" s="2">
        <v>130</v>
      </c>
      <c r="AB1200" s="2" t="s">
        <v>94</v>
      </c>
      <c r="AC1200" s="2" t="s">
        <v>161</v>
      </c>
      <c r="AJ1200" s="2">
        <v>500</v>
      </c>
      <c r="AK1200" s="2" t="s">
        <v>83</v>
      </c>
      <c r="AL1200" s="2" t="s">
        <v>168</v>
      </c>
      <c r="AM1200" s="2">
        <v>500</v>
      </c>
      <c r="AN1200" s="2" t="s">
        <v>94</v>
      </c>
      <c r="AO1200" s="2" t="s">
        <v>168</v>
      </c>
      <c r="AP1200" s="2">
        <v>500</v>
      </c>
      <c r="AQ1200" s="2" t="s">
        <v>81</v>
      </c>
      <c r="AR1200" s="2" t="s">
        <v>168</v>
      </c>
      <c r="AV1200" s="2">
        <v>650</v>
      </c>
      <c r="AW1200" s="2" t="s">
        <v>83</v>
      </c>
      <c r="AX1200" s="2" t="s">
        <v>84</v>
      </c>
      <c r="AY1200" s="2">
        <v>650</v>
      </c>
      <c r="AZ1200" s="2" t="s">
        <v>81</v>
      </c>
      <c r="BA1200" s="2" t="s">
        <v>84</v>
      </c>
      <c r="BB1200" s="2">
        <v>650</v>
      </c>
      <c r="BC1200" s="2" t="s">
        <v>81</v>
      </c>
      <c r="BD1200" s="2" t="s">
        <v>84</v>
      </c>
      <c r="BE1200" s="23" t="str">
        <f t="shared" si="204"/>
        <v>EMF ja</v>
      </c>
      <c r="BF1200" s="23">
        <f t="shared" si="205"/>
        <v>55</v>
      </c>
      <c r="BG1200" s="23" t="str">
        <f t="shared" si="206"/>
        <v>&lt;100m</v>
      </c>
      <c r="BH1200" s="23">
        <f t="shared" si="207"/>
        <v>1</v>
      </c>
      <c r="BL1200" s="2" t="s">
        <v>109</v>
      </c>
      <c r="BM1200" s="2" t="s">
        <v>110</v>
      </c>
      <c r="BN1200" s="2">
        <v>55</v>
      </c>
      <c r="BO1200" s="2" t="s">
        <v>5206</v>
      </c>
      <c r="BP1200" s="3">
        <v>1</v>
      </c>
      <c r="BQ1200" s="2" t="s">
        <v>5207</v>
      </c>
    </row>
    <row r="1201" spans="1:69" ht="16.149999999999999" customHeight="1" x14ac:dyDescent="0.25">
      <c r="A1201" s="16">
        <v>1200</v>
      </c>
      <c r="B1201" s="17" t="s">
        <v>211</v>
      </c>
      <c r="C1201" s="48" t="s">
        <v>1800</v>
      </c>
      <c r="D1201" s="2" t="s">
        <v>89</v>
      </c>
      <c r="E1201" s="48" t="s">
        <v>5208</v>
      </c>
      <c r="F1201" s="67">
        <v>43140</v>
      </c>
      <c r="G1201" s="3">
        <f t="shared" si="209"/>
        <v>2</v>
      </c>
      <c r="H1201" s="3">
        <f t="shared" si="197"/>
        <v>2018</v>
      </c>
      <c r="I1201" s="19">
        <v>8.6805555555555594E-2</v>
      </c>
      <c r="J1201" s="20">
        <f t="shared" si="208"/>
        <v>2</v>
      </c>
      <c r="K1201" s="5" t="str">
        <f t="shared" si="203"/>
        <v>ja</v>
      </c>
      <c r="L1201" s="21" t="s">
        <v>73</v>
      </c>
      <c r="M1201" s="6" t="s">
        <v>74</v>
      </c>
      <c r="N1201" s="5">
        <v>22</v>
      </c>
      <c r="O1201" s="17" t="s">
        <v>126</v>
      </c>
      <c r="P1201" s="17" t="s">
        <v>5209</v>
      </c>
      <c r="T1201" s="22"/>
      <c r="AD1201" s="2">
        <v>364</v>
      </c>
      <c r="AE1201" s="2" t="s">
        <v>81</v>
      </c>
      <c r="AF1201" s="2" t="s">
        <v>82</v>
      </c>
      <c r="BE1201" s="23" t="str">
        <f t="shared" si="204"/>
        <v>EMF nein</v>
      </c>
      <c r="BF1201" s="23" t="str">
        <f t="shared" si="205"/>
        <v/>
      </c>
      <c r="BG1201" s="23" t="str">
        <f t="shared" si="206"/>
        <v/>
      </c>
      <c r="BH1201" s="23">
        <f t="shared" si="207"/>
        <v>0</v>
      </c>
      <c r="BO1201" s="2" t="s">
        <v>5210</v>
      </c>
      <c r="BP1201" s="3">
        <v>1</v>
      </c>
      <c r="BQ1201" s="2" t="s">
        <v>5211</v>
      </c>
    </row>
    <row r="1202" spans="1:69" ht="16.149999999999999" customHeight="1" x14ac:dyDescent="0.25">
      <c r="A1202" s="16">
        <v>1201</v>
      </c>
      <c r="B1202" s="17" t="s">
        <v>211</v>
      </c>
      <c r="C1202" s="48" t="s">
        <v>2445</v>
      </c>
      <c r="D1202" s="2" t="s">
        <v>151</v>
      </c>
      <c r="E1202" s="48"/>
      <c r="F1202" s="67">
        <v>43140</v>
      </c>
      <c r="G1202" s="3">
        <f t="shared" si="209"/>
        <v>2</v>
      </c>
      <c r="H1202" s="3">
        <f t="shared" si="197"/>
        <v>2018</v>
      </c>
      <c r="I1202" s="19">
        <v>0.625</v>
      </c>
      <c r="J1202" s="20">
        <f t="shared" si="208"/>
        <v>15</v>
      </c>
      <c r="K1202" s="5" t="str">
        <f t="shared" si="203"/>
        <v>ja</v>
      </c>
      <c r="L1202" s="5" t="s">
        <v>91</v>
      </c>
      <c r="M1202" s="6" t="s">
        <v>74</v>
      </c>
      <c r="O1202" s="17" t="s">
        <v>126</v>
      </c>
      <c r="P1202" s="17" t="s">
        <v>5212</v>
      </c>
      <c r="R1202" s="6" t="s">
        <v>77</v>
      </c>
      <c r="T1202" s="22" t="s">
        <v>79</v>
      </c>
      <c r="U1202" s="2" t="s">
        <v>74</v>
      </c>
      <c r="V1202" s="2" t="s">
        <v>80</v>
      </c>
      <c r="BE1202" s="23" t="str">
        <f t="shared" si="204"/>
        <v>EMF ja</v>
      </c>
      <c r="BF1202" s="23">
        <f t="shared" si="205"/>
        <v>15</v>
      </c>
      <c r="BG1202" s="23" t="str">
        <f t="shared" si="206"/>
        <v>&lt;100m</v>
      </c>
      <c r="BH1202" s="23">
        <f t="shared" si="207"/>
        <v>1</v>
      </c>
      <c r="BM1202" s="2" t="s">
        <v>162</v>
      </c>
      <c r="BN1202" s="2">
        <v>15</v>
      </c>
      <c r="BO1202" s="2" t="s">
        <v>5213</v>
      </c>
      <c r="BP1202" s="3">
        <v>1</v>
      </c>
      <c r="BQ1202" s="2" t="s">
        <v>5214</v>
      </c>
    </row>
    <row r="1203" spans="1:69" ht="16.149999999999999" customHeight="1" x14ac:dyDescent="0.25">
      <c r="A1203" s="16">
        <v>1202</v>
      </c>
      <c r="B1203" s="17" t="s">
        <v>87</v>
      </c>
      <c r="C1203" s="48" t="s">
        <v>540</v>
      </c>
      <c r="D1203" s="2" t="s">
        <v>124</v>
      </c>
      <c r="E1203" s="48" t="s">
        <v>5215</v>
      </c>
      <c r="F1203" s="67">
        <v>43139</v>
      </c>
      <c r="G1203" s="3">
        <f t="shared" si="209"/>
        <v>2</v>
      </c>
      <c r="H1203" s="3">
        <f t="shared" si="197"/>
        <v>2018</v>
      </c>
      <c r="I1203" s="19">
        <v>0.625</v>
      </c>
      <c r="J1203" s="20">
        <f t="shared" si="208"/>
        <v>15</v>
      </c>
      <c r="K1203" s="5" t="str">
        <f t="shared" si="203"/>
        <v>ja</v>
      </c>
      <c r="L1203" s="21" t="s">
        <v>73</v>
      </c>
      <c r="M1203" s="6" t="s">
        <v>74</v>
      </c>
      <c r="N1203" s="5">
        <v>77</v>
      </c>
      <c r="O1203" s="17" t="s">
        <v>75</v>
      </c>
      <c r="P1203" s="17" t="s">
        <v>5216</v>
      </c>
      <c r="R1203" s="6" t="s">
        <v>77</v>
      </c>
      <c r="T1203" s="22"/>
      <c r="BE1203" s="23" t="str">
        <f t="shared" si="204"/>
        <v>EMF ja</v>
      </c>
      <c r="BF1203" s="23" t="str">
        <f t="shared" si="205"/>
        <v/>
      </c>
      <c r="BG1203" s="23" t="str">
        <f t="shared" si="206"/>
        <v/>
      </c>
      <c r="BH1203" s="23">
        <f t="shared" si="207"/>
        <v>2</v>
      </c>
      <c r="BK1203" s="2" t="s">
        <v>162</v>
      </c>
      <c r="BM1203" s="2" t="s">
        <v>162</v>
      </c>
      <c r="BP1203" s="3">
        <v>1</v>
      </c>
      <c r="BQ1203" s="2" t="s">
        <v>5217</v>
      </c>
    </row>
    <row r="1204" spans="1:69" ht="16.149999999999999" customHeight="1" x14ac:dyDescent="0.25">
      <c r="A1204" s="16">
        <v>1203</v>
      </c>
      <c r="B1204" s="17" t="s">
        <v>211</v>
      </c>
      <c r="C1204" s="48" t="s">
        <v>5218</v>
      </c>
      <c r="D1204" s="2" t="s">
        <v>264</v>
      </c>
      <c r="E1204" s="48" t="s">
        <v>5203</v>
      </c>
      <c r="F1204" s="67">
        <v>40888</v>
      </c>
      <c r="G1204" s="3">
        <f t="shared" si="209"/>
        <v>12</v>
      </c>
      <c r="H1204" s="3">
        <f t="shared" si="197"/>
        <v>2011</v>
      </c>
      <c r="I1204" s="19">
        <v>0.39583333333333298</v>
      </c>
      <c r="J1204" s="20">
        <f t="shared" si="208"/>
        <v>9</v>
      </c>
      <c r="K1204" s="5" t="str">
        <f t="shared" si="203"/>
        <v>ja</v>
      </c>
      <c r="L1204" s="5" t="s">
        <v>91</v>
      </c>
      <c r="M1204" s="6" t="s">
        <v>74</v>
      </c>
      <c r="N1204" s="5">
        <v>69</v>
      </c>
      <c r="O1204" s="17" t="s">
        <v>75</v>
      </c>
      <c r="P1204" s="17" t="s">
        <v>5219</v>
      </c>
      <c r="Q1204" s="6" t="s">
        <v>186</v>
      </c>
      <c r="R1204" s="6" t="s">
        <v>77</v>
      </c>
      <c r="T1204" s="6" t="s">
        <v>202</v>
      </c>
      <c r="AA1204" s="2">
        <v>40</v>
      </c>
      <c r="AB1204" s="2" t="s">
        <v>94</v>
      </c>
      <c r="AC1204" s="2" t="s">
        <v>84</v>
      </c>
      <c r="BE1204" s="23" t="str">
        <f t="shared" si="204"/>
        <v>EMF ja</v>
      </c>
      <c r="BF1204" s="23">
        <f t="shared" si="205"/>
        <v>50</v>
      </c>
      <c r="BG1204" s="23" t="str">
        <f t="shared" si="206"/>
        <v>&lt;100m</v>
      </c>
      <c r="BH1204" s="23">
        <f t="shared" si="207"/>
        <v>1</v>
      </c>
      <c r="BM1204" s="2" t="s">
        <v>162</v>
      </c>
      <c r="BN1204" s="2">
        <v>50</v>
      </c>
      <c r="BO1204" s="2" t="s">
        <v>5220</v>
      </c>
      <c r="BP1204" s="3">
        <v>1</v>
      </c>
      <c r="BQ1204" s="2" t="s">
        <v>5221</v>
      </c>
    </row>
    <row r="1205" spans="1:69" ht="16.149999999999999" customHeight="1" x14ac:dyDescent="0.25">
      <c r="A1205" s="16">
        <v>1204</v>
      </c>
      <c r="B1205" s="17" t="s">
        <v>87</v>
      </c>
      <c r="C1205" s="48" t="s">
        <v>491</v>
      </c>
      <c r="D1205" s="2" t="s">
        <v>264</v>
      </c>
      <c r="E1205" s="48" t="s">
        <v>2347</v>
      </c>
      <c r="F1205" s="67">
        <v>40889</v>
      </c>
      <c r="G1205" s="3">
        <f t="shared" si="209"/>
        <v>12</v>
      </c>
      <c r="H1205" s="3">
        <f t="shared" si="197"/>
        <v>2011</v>
      </c>
      <c r="I1205" s="19">
        <v>0.45486111111111099</v>
      </c>
      <c r="J1205" s="20">
        <f t="shared" si="208"/>
        <v>10</v>
      </c>
      <c r="K1205" s="5" t="str">
        <f t="shared" si="203"/>
        <v>ja</v>
      </c>
      <c r="L1205" s="21" t="s">
        <v>73</v>
      </c>
      <c r="M1205" s="6" t="s">
        <v>74</v>
      </c>
      <c r="N1205" s="5">
        <v>74</v>
      </c>
      <c r="O1205" s="17" t="s">
        <v>75</v>
      </c>
      <c r="P1205" s="17" t="s">
        <v>5222</v>
      </c>
      <c r="T1205" s="22"/>
      <c r="U1205" s="2" t="s">
        <v>115</v>
      </c>
      <c r="V1205" s="2" t="s">
        <v>80</v>
      </c>
      <c r="X1205" s="2">
        <v>67</v>
      </c>
      <c r="Y1205" s="2" t="s">
        <v>83</v>
      </c>
      <c r="Z1205" s="2" t="s">
        <v>82</v>
      </c>
      <c r="AA1205" s="2">
        <v>67</v>
      </c>
      <c r="AB1205" s="2" t="s">
        <v>81</v>
      </c>
      <c r="AC1205" s="2" t="s">
        <v>82</v>
      </c>
      <c r="AD1205" s="2">
        <v>67</v>
      </c>
      <c r="AE1205" s="2" t="s">
        <v>83</v>
      </c>
      <c r="AF1205" s="2" t="s">
        <v>82</v>
      </c>
      <c r="BE1205" s="23" t="str">
        <f t="shared" si="204"/>
        <v>EMF ja</v>
      </c>
      <c r="BF1205" s="23">
        <f t="shared" si="205"/>
        <v>1</v>
      </c>
      <c r="BG1205" s="23" t="str">
        <f t="shared" si="206"/>
        <v>&lt;100m</v>
      </c>
      <c r="BH1205" s="23">
        <f t="shared" si="207"/>
        <v>1</v>
      </c>
      <c r="BI1205" s="2" t="s">
        <v>3244</v>
      </c>
      <c r="BJ1205" s="2">
        <v>1</v>
      </c>
      <c r="BO1205" s="2" t="s">
        <v>5223</v>
      </c>
      <c r="BP1205" s="3">
        <v>1</v>
      </c>
      <c r="BQ1205" s="2" t="s">
        <v>5224</v>
      </c>
    </row>
    <row r="1206" spans="1:69" ht="16.149999999999999" customHeight="1" x14ac:dyDescent="0.25">
      <c r="A1206" s="16">
        <v>1205</v>
      </c>
      <c r="B1206" s="17" t="s">
        <v>87</v>
      </c>
      <c r="C1206" s="48" t="s">
        <v>5225</v>
      </c>
      <c r="D1206" s="2" t="s">
        <v>151</v>
      </c>
      <c r="E1206" s="48" t="s">
        <v>5226</v>
      </c>
      <c r="F1206" s="67">
        <v>42913</v>
      </c>
      <c r="G1206" s="3">
        <f t="shared" si="209"/>
        <v>6</v>
      </c>
      <c r="H1206" s="3">
        <f t="shared" si="197"/>
        <v>2017</v>
      </c>
      <c r="I1206" s="19">
        <v>0.43055555555555602</v>
      </c>
      <c r="J1206" s="20">
        <f t="shared" si="208"/>
        <v>10</v>
      </c>
      <c r="K1206" s="5" t="str">
        <f t="shared" si="203"/>
        <v>ja</v>
      </c>
      <c r="L1206" s="5" t="s">
        <v>91</v>
      </c>
      <c r="M1206" s="6" t="s">
        <v>74</v>
      </c>
      <c r="N1206" s="5">
        <v>83</v>
      </c>
      <c r="O1206" s="17" t="s">
        <v>126</v>
      </c>
      <c r="P1206" s="17" t="s">
        <v>5227</v>
      </c>
      <c r="R1206" s="6" t="s">
        <v>77</v>
      </c>
      <c r="T1206" s="22" t="s">
        <v>79</v>
      </c>
      <c r="X1206" s="2">
        <v>197</v>
      </c>
      <c r="Y1206" s="2" t="s">
        <v>81</v>
      </c>
      <c r="Z1206" s="2" t="s">
        <v>84</v>
      </c>
      <c r="AA1206" s="2">
        <v>197</v>
      </c>
      <c r="AB1206" s="2" t="s">
        <v>83</v>
      </c>
      <c r="AC1206" s="2" t="s">
        <v>84</v>
      </c>
      <c r="AD1206" s="2">
        <v>197</v>
      </c>
      <c r="AE1206" s="2" t="s">
        <v>81</v>
      </c>
      <c r="AF1206" s="2" t="s">
        <v>84</v>
      </c>
      <c r="BE1206" s="23" t="str">
        <f t="shared" si="204"/>
        <v>EMF nein</v>
      </c>
      <c r="BF1206" s="23" t="str">
        <f t="shared" si="205"/>
        <v/>
      </c>
      <c r="BG1206" s="23" t="str">
        <f t="shared" si="206"/>
        <v/>
      </c>
      <c r="BH1206" s="23">
        <f t="shared" si="207"/>
        <v>0</v>
      </c>
      <c r="BO1206" s="2" t="s">
        <v>5228</v>
      </c>
      <c r="BP1206" s="3">
        <v>1</v>
      </c>
      <c r="BQ1206" s="2" t="s">
        <v>5229</v>
      </c>
    </row>
    <row r="1207" spans="1:69" ht="16.149999999999999" customHeight="1" x14ac:dyDescent="0.25">
      <c r="A1207" s="16">
        <v>1206</v>
      </c>
      <c r="B1207" s="17" t="s">
        <v>87</v>
      </c>
      <c r="C1207" s="48" t="s">
        <v>5230</v>
      </c>
      <c r="D1207" s="2" t="s">
        <v>71</v>
      </c>
      <c r="E1207" s="48" t="s">
        <v>5231</v>
      </c>
      <c r="F1207" s="67">
        <v>42258</v>
      </c>
      <c r="G1207" s="3">
        <f t="shared" si="209"/>
        <v>9</v>
      </c>
      <c r="H1207" s="3">
        <f t="shared" si="197"/>
        <v>2015</v>
      </c>
      <c r="I1207" s="19">
        <v>0.67013888888888895</v>
      </c>
      <c r="J1207" s="20">
        <f t="shared" si="208"/>
        <v>16</v>
      </c>
      <c r="K1207" s="5" t="str">
        <f t="shared" si="203"/>
        <v>ja</v>
      </c>
      <c r="L1207" s="5" t="s">
        <v>91</v>
      </c>
      <c r="M1207" s="6" t="s">
        <v>74</v>
      </c>
      <c r="N1207" s="5">
        <v>87</v>
      </c>
      <c r="O1207" s="17" t="s">
        <v>75</v>
      </c>
      <c r="P1207" s="17" t="s">
        <v>5232</v>
      </c>
      <c r="R1207" s="6" t="s">
        <v>77</v>
      </c>
      <c r="T1207" s="22"/>
      <c r="X1207" s="2">
        <v>60</v>
      </c>
      <c r="Y1207" s="2" t="s">
        <v>83</v>
      </c>
      <c r="Z1207" s="2" t="s">
        <v>82</v>
      </c>
      <c r="AD1207" s="2">
        <v>60</v>
      </c>
      <c r="AE1207" s="2" t="s">
        <v>81</v>
      </c>
      <c r="AF1207" s="2" t="s">
        <v>82</v>
      </c>
      <c r="BE1207" s="23" t="str">
        <f t="shared" si="204"/>
        <v>EMF nein</v>
      </c>
      <c r="BF1207" s="23" t="str">
        <f t="shared" si="205"/>
        <v/>
      </c>
      <c r="BG1207" s="23" t="str">
        <f t="shared" si="206"/>
        <v/>
      </c>
      <c r="BH1207" s="23">
        <f t="shared" si="207"/>
        <v>0</v>
      </c>
      <c r="BO1207" s="2" t="s">
        <v>5233</v>
      </c>
      <c r="BP1207" s="3">
        <v>1</v>
      </c>
      <c r="BQ1207" s="2" t="s">
        <v>5234</v>
      </c>
    </row>
    <row r="1208" spans="1:69" ht="16.149999999999999" customHeight="1" x14ac:dyDescent="0.25">
      <c r="A1208" s="16">
        <v>1207</v>
      </c>
      <c r="B1208" s="17" t="s">
        <v>87</v>
      </c>
      <c r="C1208" s="48" t="s">
        <v>635</v>
      </c>
      <c r="D1208" s="2" t="s">
        <v>124</v>
      </c>
      <c r="E1208" s="48" t="s">
        <v>5235</v>
      </c>
      <c r="F1208" s="67">
        <v>42257</v>
      </c>
      <c r="G1208" s="3">
        <f t="shared" si="209"/>
        <v>9</v>
      </c>
      <c r="H1208" s="3">
        <f t="shared" si="197"/>
        <v>2015</v>
      </c>
      <c r="I1208" s="19">
        <v>0.53472222222222199</v>
      </c>
      <c r="J1208" s="20">
        <f t="shared" si="208"/>
        <v>12</v>
      </c>
      <c r="K1208" s="5" t="str">
        <f t="shared" si="203"/>
        <v>ja</v>
      </c>
      <c r="L1208" s="5" t="s">
        <v>91</v>
      </c>
      <c r="M1208" s="6" t="s">
        <v>74</v>
      </c>
      <c r="N1208" s="5">
        <v>82</v>
      </c>
      <c r="O1208" s="17" t="s">
        <v>126</v>
      </c>
      <c r="P1208" s="17" t="s">
        <v>5236</v>
      </c>
      <c r="Q1208" s="6" t="s">
        <v>186</v>
      </c>
      <c r="R1208" s="6" t="s">
        <v>77</v>
      </c>
      <c r="T1208" s="22"/>
      <c r="W1208" s="2" t="s">
        <v>5237</v>
      </c>
      <c r="X1208" s="2">
        <v>545</v>
      </c>
      <c r="Y1208" s="2" t="s">
        <v>81</v>
      </c>
      <c r="Z1208" s="2" t="s">
        <v>84</v>
      </c>
      <c r="AA1208" s="2">
        <v>545</v>
      </c>
      <c r="AB1208" s="2" t="s">
        <v>81</v>
      </c>
      <c r="AC1208" s="2" t="s">
        <v>84</v>
      </c>
      <c r="AD1208" s="2">
        <v>545</v>
      </c>
      <c r="AE1208" s="2" t="s">
        <v>83</v>
      </c>
      <c r="AF1208" s="2" t="s">
        <v>84</v>
      </c>
      <c r="BE1208" s="23" t="str">
        <f t="shared" si="204"/>
        <v>EMF nein</v>
      </c>
      <c r="BF1208" s="23" t="str">
        <f t="shared" si="205"/>
        <v/>
      </c>
      <c r="BG1208" s="23" t="str">
        <f t="shared" si="206"/>
        <v/>
      </c>
      <c r="BH1208" s="23">
        <f t="shared" si="207"/>
        <v>0</v>
      </c>
      <c r="BO1208" s="2" t="s">
        <v>5238</v>
      </c>
      <c r="BP1208" s="3">
        <v>1</v>
      </c>
      <c r="BQ1208" s="2" t="s">
        <v>5239</v>
      </c>
    </row>
    <row r="1209" spans="1:69" ht="16.149999999999999" customHeight="1" x14ac:dyDescent="0.25">
      <c r="A1209" s="16">
        <v>1208</v>
      </c>
      <c r="B1209" s="17" t="s">
        <v>87</v>
      </c>
      <c r="C1209" s="48" t="s">
        <v>1792</v>
      </c>
      <c r="D1209" s="2" t="s">
        <v>364</v>
      </c>
      <c r="E1209" s="48" t="s">
        <v>5240</v>
      </c>
      <c r="F1209" s="67">
        <v>42264</v>
      </c>
      <c r="G1209" s="3">
        <f t="shared" si="209"/>
        <v>9</v>
      </c>
      <c r="H1209" s="3">
        <f t="shared" si="197"/>
        <v>2015</v>
      </c>
      <c r="I1209" s="19">
        <v>0.59027777777777801</v>
      </c>
      <c r="J1209" s="20">
        <f t="shared" si="208"/>
        <v>14</v>
      </c>
      <c r="K1209" s="5" t="str">
        <f t="shared" si="203"/>
        <v>ja</v>
      </c>
      <c r="L1209" s="5" t="s">
        <v>91</v>
      </c>
      <c r="M1209" s="6" t="s">
        <v>74</v>
      </c>
      <c r="N1209" s="5">
        <v>73</v>
      </c>
      <c r="O1209" s="17" t="s">
        <v>75</v>
      </c>
      <c r="P1209" s="17" t="s">
        <v>5241</v>
      </c>
      <c r="R1209" s="6" t="s">
        <v>77</v>
      </c>
      <c r="T1209" s="22"/>
      <c r="AA1209" s="2">
        <v>650</v>
      </c>
      <c r="AB1209" s="2" t="s">
        <v>81</v>
      </c>
      <c r="AC1209" s="2" t="s">
        <v>168</v>
      </c>
      <c r="BE1209" s="23" t="str">
        <f t="shared" si="204"/>
        <v>EMF nein</v>
      </c>
      <c r="BF1209" s="23" t="str">
        <f t="shared" si="205"/>
        <v/>
      </c>
      <c r="BG1209" s="23" t="str">
        <f t="shared" si="206"/>
        <v/>
      </c>
      <c r="BH1209" s="23">
        <f t="shared" si="207"/>
        <v>0</v>
      </c>
      <c r="BO1209" s="2" t="s">
        <v>5242</v>
      </c>
      <c r="BP1209" s="3">
        <v>1</v>
      </c>
      <c r="BQ1209" s="2" t="s">
        <v>5243</v>
      </c>
    </row>
    <row r="1210" spans="1:69" ht="16.149999999999999" customHeight="1" x14ac:dyDescent="0.25">
      <c r="A1210" s="16">
        <v>1209</v>
      </c>
      <c r="B1210" s="17" t="s">
        <v>87</v>
      </c>
      <c r="C1210" s="48" t="s">
        <v>5244</v>
      </c>
      <c r="D1210" s="2" t="s">
        <v>206</v>
      </c>
      <c r="E1210" s="48" t="s">
        <v>5245</v>
      </c>
      <c r="F1210" s="67">
        <v>42269</v>
      </c>
      <c r="G1210" s="3">
        <f t="shared" si="209"/>
        <v>9</v>
      </c>
      <c r="H1210" s="3">
        <f t="shared" si="197"/>
        <v>2015</v>
      </c>
      <c r="I1210" s="19">
        <v>0.5</v>
      </c>
      <c r="J1210" s="20">
        <f t="shared" si="208"/>
        <v>12</v>
      </c>
      <c r="K1210" s="5" t="str">
        <f t="shared" si="203"/>
        <v>ja</v>
      </c>
      <c r="L1210" s="21" t="s">
        <v>73</v>
      </c>
      <c r="M1210" s="6" t="s">
        <v>74</v>
      </c>
      <c r="N1210" s="5">
        <v>80</v>
      </c>
      <c r="O1210" s="17" t="s">
        <v>75</v>
      </c>
      <c r="P1210" s="17" t="s">
        <v>1877</v>
      </c>
      <c r="R1210" s="6" t="s">
        <v>335</v>
      </c>
      <c r="T1210" s="22"/>
      <c r="U1210" s="2" t="s">
        <v>208</v>
      </c>
      <c r="V1210" s="2" t="s">
        <v>202</v>
      </c>
      <c r="X1210" s="2">
        <v>425</v>
      </c>
      <c r="Y1210" s="2" t="s">
        <v>81</v>
      </c>
      <c r="Z1210" s="2" t="s">
        <v>168</v>
      </c>
      <c r="AA1210" s="2">
        <v>245</v>
      </c>
      <c r="AB1210" s="2" t="s">
        <v>81</v>
      </c>
      <c r="AC1210" s="2" t="s">
        <v>168</v>
      </c>
      <c r="AD1210" s="2">
        <v>425</v>
      </c>
      <c r="AE1210" s="2" t="s">
        <v>81</v>
      </c>
      <c r="AF1210" s="2" t="s">
        <v>168</v>
      </c>
      <c r="BE1210" s="23" t="str">
        <f t="shared" si="204"/>
        <v>EMF nein</v>
      </c>
      <c r="BF1210" s="23" t="str">
        <f t="shared" si="205"/>
        <v/>
      </c>
      <c r="BG1210" s="23" t="str">
        <f t="shared" si="206"/>
        <v/>
      </c>
      <c r="BH1210" s="23">
        <f t="shared" si="207"/>
        <v>0</v>
      </c>
      <c r="BO1210" s="2" t="s">
        <v>5246</v>
      </c>
      <c r="BP1210" s="3">
        <v>1</v>
      </c>
      <c r="BQ1210" s="2" t="s">
        <v>5247</v>
      </c>
    </row>
    <row r="1211" spans="1:69" ht="16.149999999999999" customHeight="1" x14ac:dyDescent="0.25">
      <c r="A1211" s="16">
        <v>1210</v>
      </c>
      <c r="B1211" s="17" t="s">
        <v>87</v>
      </c>
      <c r="C1211" s="48" t="s">
        <v>3212</v>
      </c>
      <c r="D1211" s="2" t="s">
        <v>158</v>
      </c>
      <c r="E1211" s="48" t="s">
        <v>5248</v>
      </c>
      <c r="F1211" s="67">
        <v>42270</v>
      </c>
      <c r="G1211" s="3">
        <f t="shared" si="209"/>
        <v>9</v>
      </c>
      <c r="H1211" s="3">
        <f t="shared" si="197"/>
        <v>2015</v>
      </c>
      <c r="I1211" s="19">
        <v>0.4375</v>
      </c>
      <c r="J1211" s="20">
        <f t="shared" si="208"/>
        <v>10</v>
      </c>
      <c r="K1211" s="5" t="str">
        <f t="shared" si="203"/>
        <v>ja</v>
      </c>
      <c r="L1211" s="21" t="s">
        <v>73</v>
      </c>
      <c r="M1211" s="6" t="s">
        <v>74</v>
      </c>
      <c r="N1211" s="5">
        <v>79</v>
      </c>
      <c r="O1211" s="17" t="s">
        <v>75</v>
      </c>
      <c r="P1211" s="17" t="s">
        <v>5249</v>
      </c>
      <c r="R1211" s="6" t="s">
        <v>335</v>
      </c>
      <c r="T1211" s="22"/>
      <c r="AA1211" s="2" t="s">
        <v>109</v>
      </c>
      <c r="BE1211" s="23" t="str">
        <f t="shared" si="204"/>
        <v>EMF nein</v>
      </c>
      <c r="BF1211" s="23" t="str">
        <f t="shared" si="205"/>
        <v/>
      </c>
      <c r="BG1211" s="23" t="str">
        <f t="shared" si="206"/>
        <v/>
      </c>
      <c r="BH1211" s="23">
        <f t="shared" si="207"/>
        <v>0</v>
      </c>
      <c r="BO1211" s="2" t="s">
        <v>5250</v>
      </c>
      <c r="BP1211" s="3">
        <v>1</v>
      </c>
      <c r="BQ1211" s="2" t="s">
        <v>5251</v>
      </c>
    </row>
    <row r="1212" spans="1:69" ht="16.149999999999999" customHeight="1" x14ac:dyDescent="0.25">
      <c r="A1212" s="16">
        <v>1211</v>
      </c>
      <c r="B1212" s="17" t="s">
        <v>87</v>
      </c>
      <c r="C1212" s="48" t="s">
        <v>5252</v>
      </c>
      <c r="D1212" s="2" t="s">
        <v>206</v>
      </c>
      <c r="E1212" s="48" t="s">
        <v>5253</v>
      </c>
      <c r="F1212" s="67">
        <v>42272</v>
      </c>
      <c r="G1212" s="3">
        <f t="shared" si="209"/>
        <v>9</v>
      </c>
      <c r="H1212" s="3">
        <f t="shared" si="197"/>
        <v>2015</v>
      </c>
      <c r="I1212" s="19">
        <v>0.75</v>
      </c>
      <c r="J1212" s="20">
        <f t="shared" si="208"/>
        <v>18</v>
      </c>
      <c r="K1212" s="5" t="str">
        <f t="shared" si="203"/>
        <v>ja</v>
      </c>
      <c r="L1212" s="5" t="s">
        <v>91</v>
      </c>
      <c r="M1212" s="6" t="s">
        <v>74</v>
      </c>
      <c r="N1212" s="5">
        <v>75</v>
      </c>
      <c r="O1212" s="17" t="s">
        <v>126</v>
      </c>
      <c r="P1212" s="17" t="s">
        <v>5254</v>
      </c>
      <c r="R1212" s="6" t="s">
        <v>77</v>
      </c>
      <c r="S1212" s="2" t="s">
        <v>78</v>
      </c>
      <c r="T1212" s="22"/>
      <c r="X1212" s="2">
        <v>823</v>
      </c>
      <c r="Y1212" s="2" t="s">
        <v>83</v>
      </c>
      <c r="Z1212" s="2" t="s">
        <v>82</v>
      </c>
      <c r="AA1212" s="2">
        <v>823</v>
      </c>
      <c r="AB1212" s="2" t="s">
        <v>81</v>
      </c>
      <c r="AC1212" s="2" t="s">
        <v>82</v>
      </c>
      <c r="AJ1212" s="2">
        <v>923</v>
      </c>
      <c r="AK1212" s="2" t="s">
        <v>81</v>
      </c>
      <c r="AL1212" s="2" t="s">
        <v>168</v>
      </c>
      <c r="AM1212" s="2">
        <v>923</v>
      </c>
      <c r="AN1212" s="2" t="s">
        <v>81</v>
      </c>
      <c r="AO1212" s="2" t="s">
        <v>168</v>
      </c>
      <c r="AP1212" s="2">
        <v>923</v>
      </c>
      <c r="AQ1212" s="2" t="s">
        <v>81</v>
      </c>
      <c r="AR1212" s="2" t="s">
        <v>168</v>
      </c>
      <c r="AV1212" s="2">
        <v>1470</v>
      </c>
      <c r="AW1212" s="2" t="s">
        <v>81</v>
      </c>
      <c r="AX1212" s="2" t="s">
        <v>168</v>
      </c>
      <c r="AY1212" s="2">
        <v>1470</v>
      </c>
      <c r="AZ1212" s="2" t="s">
        <v>81</v>
      </c>
      <c r="BA1212" s="2" t="s">
        <v>168</v>
      </c>
      <c r="BB1212" s="2" t="s">
        <v>109</v>
      </c>
      <c r="BE1212" s="23" t="str">
        <f t="shared" si="204"/>
        <v>EMF nein</v>
      </c>
      <c r="BF1212" s="23" t="str">
        <f t="shared" si="205"/>
        <v/>
      </c>
      <c r="BG1212" s="23" t="str">
        <f t="shared" si="206"/>
        <v/>
      </c>
      <c r="BH1212" s="23">
        <f t="shared" si="207"/>
        <v>0</v>
      </c>
      <c r="BO1212" s="2" t="s">
        <v>5255</v>
      </c>
      <c r="BP1212" s="3">
        <v>1</v>
      </c>
      <c r="BQ1212" s="2" t="s">
        <v>5256</v>
      </c>
    </row>
    <row r="1213" spans="1:69" ht="16.149999999999999" customHeight="1" x14ac:dyDescent="0.25">
      <c r="A1213" s="16">
        <v>1212</v>
      </c>
      <c r="B1213" s="17" t="s">
        <v>87</v>
      </c>
      <c r="C1213" s="48" t="s">
        <v>323</v>
      </c>
      <c r="D1213" s="2" t="s">
        <v>124</v>
      </c>
      <c r="E1213" s="48" t="s">
        <v>3919</v>
      </c>
      <c r="F1213" s="67">
        <v>41439</v>
      </c>
      <c r="G1213" s="3">
        <f t="shared" si="209"/>
        <v>6</v>
      </c>
      <c r="H1213" s="3">
        <f t="shared" si="197"/>
        <v>2013</v>
      </c>
      <c r="I1213" s="19"/>
      <c r="J1213" s="20" t="str">
        <f t="shared" si="208"/>
        <v/>
      </c>
      <c r="K1213" s="5" t="str">
        <f t="shared" si="203"/>
        <v>ja</v>
      </c>
      <c r="L1213" s="5" t="s">
        <v>91</v>
      </c>
      <c r="M1213" s="6" t="s">
        <v>74</v>
      </c>
      <c r="N1213" s="5">
        <v>84</v>
      </c>
      <c r="O1213" s="17" t="s">
        <v>75</v>
      </c>
      <c r="P1213" s="17" t="s">
        <v>5257</v>
      </c>
      <c r="R1213" s="6" t="s">
        <v>335</v>
      </c>
      <c r="T1213" s="22"/>
      <c r="U1213" s="2" t="s">
        <v>74</v>
      </c>
      <c r="BE1213" s="23" t="str">
        <f t="shared" si="204"/>
        <v>EMF nein</v>
      </c>
      <c r="BF1213" s="23" t="str">
        <f t="shared" si="205"/>
        <v/>
      </c>
      <c r="BG1213" s="23" t="str">
        <f t="shared" si="206"/>
        <v/>
      </c>
      <c r="BH1213" s="23">
        <f t="shared" si="207"/>
        <v>0</v>
      </c>
      <c r="BO1213" s="2" t="s">
        <v>5258</v>
      </c>
      <c r="BP1213" s="3">
        <v>1</v>
      </c>
      <c r="BQ1213" s="2" t="s">
        <v>5259</v>
      </c>
    </row>
    <row r="1214" spans="1:69" ht="16.149999999999999" customHeight="1" x14ac:dyDescent="0.25">
      <c r="A1214" s="69">
        <v>1213</v>
      </c>
      <c r="B1214" s="17" t="s">
        <v>135</v>
      </c>
      <c r="C1214" s="24" t="s">
        <v>5260</v>
      </c>
      <c r="D1214" s="2" t="s">
        <v>137</v>
      </c>
      <c r="E1214" s="48" t="s">
        <v>5261</v>
      </c>
      <c r="F1214" s="67">
        <v>40964</v>
      </c>
      <c r="G1214" s="3">
        <f t="shared" si="209"/>
        <v>2</v>
      </c>
      <c r="H1214" s="3">
        <f t="shared" si="197"/>
        <v>2012</v>
      </c>
      <c r="I1214" s="19">
        <v>0.51736111111111105</v>
      </c>
      <c r="J1214" s="20">
        <f t="shared" si="208"/>
        <v>12</v>
      </c>
      <c r="K1214" s="5" t="str">
        <f t="shared" si="203"/>
        <v>ja</v>
      </c>
      <c r="L1214" s="5" t="s">
        <v>91</v>
      </c>
      <c r="M1214" s="6" t="s">
        <v>354</v>
      </c>
      <c r="N1214" s="5">
        <v>57</v>
      </c>
      <c r="O1214" s="17" t="s">
        <v>75</v>
      </c>
      <c r="P1214" s="17" t="s">
        <v>5262</v>
      </c>
      <c r="R1214" s="6" t="s">
        <v>77</v>
      </c>
      <c r="S1214" s="2" t="s">
        <v>107</v>
      </c>
      <c r="T1214" s="6" t="s">
        <v>202</v>
      </c>
      <c r="W1214" s="2" t="s">
        <v>5263</v>
      </c>
      <c r="X1214" s="2">
        <v>1660</v>
      </c>
      <c r="Y1214" s="2" t="s">
        <v>83</v>
      </c>
      <c r="Z1214" s="2" t="s">
        <v>82</v>
      </c>
      <c r="AA1214" s="2">
        <v>1160</v>
      </c>
      <c r="AB1214" s="2" t="s">
        <v>83</v>
      </c>
      <c r="AC1214" s="2" t="s">
        <v>82</v>
      </c>
      <c r="AD1214" s="2" t="s">
        <v>109</v>
      </c>
      <c r="AE1214" s="2" t="s">
        <v>109</v>
      </c>
      <c r="AF1214" s="2" t="s">
        <v>109</v>
      </c>
      <c r="BE1214" s="23" t="str">
        <f t="shared" si="204"/>
        <v>EMF nein</v>
      </c>
      <c r="BF1214" s="23" t="str">
        <f t="shared" si="205"/>
        <v/>
      </c>
      <c r="BG1214" s="23" t="str">
        <f t="shared" si="206"/>
        <v/>
      </c>
      <c r="BH1214" s="23">
        <f t="shared" si="207"/>
        <v>0</v>
      </c>
      <c r="BO1214" s="2" t="s">
        <v>5264</v>
      </c>
      <c r="BP1214" s="3">
        <v>1</v>
      </c>
      <c r="BQ1214" s="2" t="s">
        <v>5265</v>
      </c>
    </row>
    <row r="1215" spans="1:69" ht="16.149999999999999" customHeight="1" x14ac:dyDescent="0.25">
      <c r="A1215" s="16">
        <v>1214</v>
      </c>
      <c r="B1215" s="17" t="s">
        <v>87</v>
      </c>
      <c r="C1215" s="48" t="s">
        <v>1437</v>
      </c>
      <c r="D1215" s="2" t="s">
        <v>124</v>
      </c>
      <c r="E1215" s="48" t="s">
        <v>5266</v>
      </c>
      <c r="F1215" s="67">
        <v>42301</v>
      </c>
      <c r="G1215" s="3">
        <f t="shared" si="209"/>
        <v>10</v>
      </c>
      <c r="H1215" s="3">
        <f t="shared" si="197"/>
        <v>2015</v>
      </c>
      <c r="I1215" s="19">
        <v>0.65277777777777801</v>
      </c>
      <c r="J1215" s="20">
        <f t="shared" si="208"/>
        <v>15</v>
      </c>
      <c r="K1215" s="5" t="str">
        <f t="shared" si="203"/>
        <v>ja</v>
      </c>
      <c r="L1215" s="5" t="s">
        <v>91</v>
      </c>
      <c r="M1215" s="6" t="s">
        <v>74</v>
      </c>
      <c r="N1215" s="5">
        <v>87</v>
      </c>
      <c r="O1215" s="6" t="s">
        <v>101</v>
      </c>
      <c r="P1215" s="17" t="s">
        <v>5267</v>
      </c>
      <c r="R1215" s="6" t="s">
        <v>77</v>
      </c>
      <c r="T1215" s="22"/>
      <c r="X1215" s="2">
        <v>30</v>
      </c>
      <c r="Y1215" s="2" t="s">
        <v>94</v>
      </c>
      <c r="Z1215" s="2" t="s">
        <v>84</v>
      </c>
      <c r="AA1215" s="2">
        <v>30</v>
      </c>
      <c r="AB1215" s="2" t="s">
        <v>94</v>
      </c>
      <c r="AC1215" s="2" t="s">
        <v>84</v>
      </c>
      <c r="AJ1215" s="392">
        <v>30</v>
      </c>
      <c r="AK1215" s="392" t="s">
        <v>94</v>
      </c>
      <c r="AL1215" s="392" t="s">
        <v>84</v>
      </c>
      <c r="AM1215" s="392">
        <v>30</v>
      </c>
      <c r="AN1215" s="392" t="s">
        <v>94</v>
      </c>
      <c r="AO1215" s="392" t="s">
        <v>84</v>
      </c>
      <c r="AP1215" s="392"/>
      <c r="AQ1215" s="392"/>
      <c r="AR1215" s="392"/>
      <c r="AV1215" s="392">
        <v>30</v>
      </c>
      <c r="AW1215" s="392" t="s">
        <v>94</v>
      </c>
      <c r="AX1215" s="392" t="s">
        <v>84</v>
      </c>
      <c r="AY1215" s="392">
        <v>30</v>
      </c>
      <c r="AZ1215" s="392" t="s">
        <v>94</v>
      </c>
      <c r="BA1215" s="392" t="s">
        <v>84</v>
      </c>
      <c r="BB1215" s="392"/>
      <c r="BC1215" s="392"/>
      <c r="BD1215" s="392"/>
      <c r="BE1215" s="23" t="str">
        <f t="shared" si="204"/>
        <v>EMF nein</v>
      </c>
      <c r="BF1215" s="23" t="str">
        <f t="shared" si="205"/>
        <v/>
      </c>
      <c r="BG1215" s="23" t="str">
        <f t="shared" si="206"/>
        <v/>
      </c>
      <c r="BH1215" s="23">
        <f t="shared" si="207"/>
        <v>0</v>
      </c>
      <c r="BO1215" s="2" t="s">
        <v>21936</v>
      </c>
      <c r="BP1215" s="3">
        <v>1</v>
      </c>
      <c r="BQ1215" s="2" t="s">
        <v>5268</v>
      </c>
    </row>
    <row r="1216" spans="1:69" ht="16.149999999999999" customHeight="1" x14ac:dyDescent="0.25">
      <c r="A1216" s="16">
        <v>1215</v>
      </c>
      <c r="B1216" s="17" t="s">
        <v>135</v>
      </c>
      <c r="C1216" s="48" t="s">
        <v>540</v>
      </c>
      <c r="D1216" s="2" t="s">
        <v>124</v>
      </c>
      <c r="E1216" s="48" t="s">
        <v>5266</v>
      </c>
      <c r="F1216" s="67">
        <v>41880</v>
      </c>
      <c r="G1216" s="3">
        <f t="shared" si="209"/>
        <v>8</v>
      </c>
      <c r="H1216" s="3">
        <f t="shared" si="197"/>
        <v>2014</v>
      </c>
      <c r="I1216" s="19">
        <v>0.55555555555555602</v>
      </c>
      <c r="J1216" s="20">
        <f t="shared" si="208"/>
        <v>13</v>
      </c>
      <c r="K1216" s="5" t="str">
        <f t="shared" si="203"/>
        <v>ja</v>
      </c>
      <c r="L1216" s="5" t="s">
        <v>91</v>
      </c>
      <c r="M1216" s="6" t="s">
        <v>139</v>
      </c>
      <c r="N1216" s="5">
        <v>44</v>
      </c>
      <c r="O1216" s="6" t="s">
        <v>101</v>
      </c>
      <c r="P1216" s="17" t="s">
        <v>5269</v>
      </c>
      <c r="R1216" s="6" t="s">
        <v>77</v>
      </c>
      <c r="T1216" s="22"/>
      <c r="U1216" s="2" t="s">
        <v>74</v>
      </c>
      <c r="V1216" s="2" t="s">
        <v>80</v>
      </c>
      <c r="X1216" s="2">
        <v>50</v>
      </c>
      <c r="Y1216" s="2" t="s">
        <v>94</v>
      </c>
      <c r="Z1216" s="2" t="s">
        <v>84</v>
      </c>
      <c r="AA1216" s="2">
        <v>50</v>
      </c>
      <c r="AB1216" s="2" t="s">
        <v>94</v>
      </c>
      <c r="AC1216" s="2" t="s">
        <v>84</v>
      </c>
      <c r="AD1216" s="2">
        <v>50</v>
      </c>
      <c r="AE1216" s="2" t="s">
        <v>94</v>
      </c>
      <c r="AF1216" s="2" t="s">
        <v>84</v>
      </c>
      <c r="AJ1216" s="392">
        <v>50</v>
      </c>
      <c r="AK1216" s="392" t="s">
        <v>94</v>
      </c>
      <c r="AL1216" s="392" t="s">
        <v>84</v>
      </c>
      <c r="AM1216" s="392">
        <v>50</v>
      </c>
      <c r="AN1216" s="392" t="s">
        <v>94</v>
      </c>
      <c r="AO1216" s="392" t="s">
        <v>84</v>
      </c>
      <c r="AP1216" s="392">
        <v>50</v>
      </c>
      <c r="AQ1216" s="392" t="s">
        <v>94</v>
      </c>
      <c r="AR1216" s="392" t="s">
        <v>84</v>
      </c>
      <c r="AV1216" s="392">
        <v>50</v>
      </c>
      <c r="AW1216" s="392" t="s">
        <v>94</v>
      </c>
      <c r="AX1216" s="392" t="s">
        <v>84</v>
      </c>
      <c r="AY1216" s="392">
        <v>50</v>
      </c>
      <c r="AZ1216" s="392" t="s">
        <v>94</v>
      </c>
      <c r="BA1216" s="392" t="s">
        <v>84</v>
      </c>
      <c r="BB1216" s="392">
        <v>50</v>
      </c>
      <c r="BC1216" s="392" t="s">
        <v>94</v>
      </c>
      <c r="BD1216" s="392" t="s">
        <v>84</v>
      </c>
      <c r="BE1216" s="23" t="str">
        <f t="shared" si="204"/>
        <v>EMF nein</v>
      </c>
      <c r="BF1216" s="23" t="str">
        <f t="shared" si="205"/>
        <v/>
      </c>
      <c r="BG1216" s="23" t="str">
        <f t="shared" si="206"/>
        <v/>
      </c>
      <c r="BH1216" s="23">
        <f t="shared" si="207"/>
        <v>0</v>
      </c>
      <c r="BO1216" s="2" t="s">
        <v>5270</v>
      </c>
      <c r="BP1216" s="3">
        <v>1</v>
      </c>
      <c r="BQ1216" s="2" t="s">
        <v>5271</v>
      </c>
    </row>
    <row r="1217" spans="1:69" ht="16.149999999999999" customHeight="1" x14ac:dyDescent="0.25">
      <c r="A1217" s="16">
        <v>1216</v>
      </c>
      <c r="B1217" s="17" t="s">
        <v>135</v>
      </c>
      <c r="C1217" s="48" t="s">
        <v>5272</v>
      </c>
      <c r="D1217" s="2" t="s">
        <v>137</v>
      </c>
      <c r="E1217" s="48" t="s">
        <v>5273</v>
      </c>
      <c r="F1217" s="67">
        <v>42795</v>
      </c>
      <c r="G1217" s="3">
        <f t="shared" si="209"/>
        <v>3</v>
      </c>
      <c r="H1217" s="3">
        <f t="shared" si="197"/>
        <v>2017</v>
      </c>
      <c r="I1217" s="19">
        <v>0.60416666666666696</v>
      </c>
      <c r="J1217" s="20">
        <f t="shared" si="208"/>
        <v>14</v>
      </c>
      <c r="K1217" s="5" t="str">
        <f t="shared" si="203"/>
        <v>ja</v>
      </c>
      <c r="L1217" s="5" t="s">
        <v>91</v>
      </c>
      <c r="M1217" s="6" t="s">
        <v>139</v>
      </c>
      <c r="N1217" s="5">
        <v>52</v>
      </c>
      <c r="O1217" s="17" t="s">
        <v>75</v>
      </c>
      <c r="P1217" s="17" t="s">
        <v>5274</v>
      </c>
      <c r="R1217" s="6" t="s">
        <v>77</v>
      </c>
      <c r="T1217" s="22"/>
      <c r="U1217" s="2" t="s">
        <v>115</v>
      </c>
      <c r="V1217" s="2" t="s">
        <v>80</v>
      </c>
      <c r="X1217" s="2">
        <v>26</v>
      </c>
      <c r="Y1217" s="2" t="s">
        <v>83</v>
      </c>
      <c r="Z1217" s="2" t="s">
        <v>82</v>
      </c>
      <c r="AD1217" s="2">
        <v>26</v>
      </c>
      <c r="AE1217" s="2" t="s">
        <v>81</v>
      </c>
      <c r="AF1217" s="2" t="s">
        <v>82</v>
      </c>
      <c r="AJ1217" s="2">
        <v>25</v>
      </c>
      <c r="AK1217" s="2" t="s">
        <v>81</v>
      </c>
      <c r="AL1217" s="2" t="s">
        <v>161</v>
      </c>
      <c r="AP1217" s="2">
        <v>25</v>
      </c>
      <c r="AQ1217" s="2" t="s">
        <v>83</v>
      </c>
      <c r="AR1217" s="2" t="s">
        <v>161</v>
      </c>
      <c r="BE1217" s="23" t="str">
        <f t="shared" si="204"/>
        <v>EMF nein</v>
      </c>
      <c r="BF1217" s="23" t="str">
        <f t="shared" si="205"/>
        <v/>
      </c>
      <c r="BG1217" s="23" t="str">
        <f t="shared" si="206"/>
        <v/>
      </c>
      <c r="BH1217" s="23">
        <f t="shared" si="207"/>
        <v>0</v>
      </c>
      <c r="BO1217" s="2" t="s">
        <v>5275</v>
      </c>
      <c r="BP1217" s="3">
        <v>1</v>
      </c>
      <c r="BQ1217" s="2" t="s">
        <v>5276</v>
      </c>
    </row>
    <row r="1218" spans="1:69" ht="16.149999999999999" customHeight="1" x14ac:dyDescent="0.25">
      <c r="A1218" s="16">
        <v>1217</v>
      </c>
      <c r="B1218" s="17" t="s">
        <v>87</v>
      </c>
      <c r="C1218" s="48" t="s">
        <v>5277</v>
      </c>
      <c r="D1218" s="2" t="s">
        <v>651</v>
      </c>
      <c r="E1218" s="48" t="s">
        <v>5278</v>
      </c>
      <c r="F1218" s="67">
        <v>42306</v>
      </c>
      <c r="G1218" s="3">
        <f t="shared" si="209"/>
        <v>10</v>
      </c>
      <c r="H1218" s="3">
        <f t="shared" si="197"/>
        <v>2015</v>
      </c>
      <c r="I1218" s="19">
        <v>1.0416666666666701E-2</v>
      </c>
      <c r="J1218" s="20">
        <f t="shared" si="208"/>
        <v>0</v>
      </c>
      <c r="K1218" s="5" t="str">
        <f t="shared" si="203"/>
        <v>ja</v>
      </c>
      <c r="L1218" s="5" t="s">
        <v>91</v>
      </c>
      <c r="M1218" s="6" t="s">
        <v>74</v>
      </c>
      <c r="N1218" s="5">
        <v>79</v>
      </c>
      <c r="O1218" s="17" t="s">
        <v>126</v>
      </c>
      <c r="P1218" s="17" t="s">
        <v>5279</v>
      </c>
      <c r="R1218" s="6" t="s">
        <v>464</v>
      </c>
      <c r="T1218" s="22"/>
      <c r="X1218" s="2">
        <v>177</v>
      </c>
      <c r="Y1218" s="2" t="s">
        <v>83</v>
      </c>
      <c r="Z1218" s="2" t="s">
        <v>82</v>
      </c>
      <c r="AA1218" s="2">
        <v>177</v>
      </c>
      <c r="AB1218" s="2" t="s">
        <v>83</v>
      </c>
      <c r="AC1218" s="2" t="s">
        <v>82</v>
      </c>
      <c r="AD1218" s="2">
        <v>177</v>
      </c>
      <c r="AE1218" s="2" t="s">
        <v>83</v>
      </c>
      <c r="AF1218" s="2" t="s">
        <v>82</v>
      </c>
      <c r="BE1218" s="23" t="str">
        <f t="shared" si="204"/>
        <v>EMF nein</v>
      </c>
      <c r="BF1218" s="23" t="str">
        <f t="shared" si="205"/>
        <v/>
      </c>
      <c r="BG1218" s="23" t="str">
        <f t="shared" si="206"/>
        <v/>
      </c>
      <c r="BH1218" s="23">
        <f t="shared" si="207"/>
        <v>0</v>
      </c>
      <c r="BO1218" s="2" t="s">
        <v>5280</v>
      </c>
      <c r="BP1218" s="3">
        <v>1</v>
      </c>
      <c r="BQ1218" s="2" t="s">
        <v>5281</v>
      </c>
    </row>
    <row r="1219" spans="1:69" ht="16.149999999999999" customHeight="1" x14ac:dyDescent="0.25">
      <c r="A1219" s="16">
        <v>1218</v>
      </c>
      <c r="B1219" s="17" t="s">
        <v>87</v>
      </c>
      <c r="C1219" s="48" t="s">
        <v>263</v>
      </c>
      <c r="D1219" s="2" t="s">
        <v>264</v>
      </c>
      <c r="E1219" s="48" t="s">
        <v>5282</v>
      </c>
      <c r="F1219" s="67">
        <v>42277</v>
      </c>
      <c r="G1219" s="3">
        <f t="shared" si="209"/>
        <v>9</v>
      </c>
      <c r="H1219" s="3">
        <f t="shared" ref="H1219:H1282" si="210">IF(F1219&lt;&gt;"",YEAR(F1219),"")</f>
        <v>2015</v>
      </c>
      <c r="I1219" s="19">
        <v>0.49444444444444402</v>
      </c>
      <c r="J1219" s="20">
        <f t="shared" si="208"/>
        <v>11</v>
      </c>
      <c r="K1219" s="5" t="str">
        <f t="shared" si="203"/>
        <v>ja</v>
      </c>
      <c r="L1219" s="5" t="s">
        <v>91</v>
      </c>
      <c r="M1219" s="6" t="s">
        <v>74</v>
      </c>
      <c r="N1219" s="5">
        <v>79</v>
      </c>
      <c r="O1219" s="17" t="s">
        <v>126</v>
      </c>
      <c r="P1219" s="17" t="s">
        <v>1190</v>
      </c>
      <c r="R1219" s="6" t="s">
        <v>77</v>
      </c>
      <c r="T1219" s="22"/>
      <c r="X1219" s="2">
        <v>397</v>
      </c>
      <c r="Y1219" s="2" t="s">
        <v>81</v>
      </c>
      <c r="Z1219" s="2" t="s">
        <v>161</v>
      </c>
      <c r="AA1219" s="2">
        <v>397</v>
      </c>
      <c r="AB1219" s="2" t="s">
        <v>81</v>
      </c>
      <c r="AC1219" s="2" t="s">
        <v>161</v>
      </c>
      <c r="AD1219" s="2">
        <v>397</v>
      </c>
      <c r="AE1219" s="2" t="s">
        <v>81</v>
      </c>
      <c r="AF1219" s="2" t="s">
        <v>161</v>
      </c>
      <c r="BE1219" s="23" t="str">
        <f t="shared" si="204"/>
        <v>EMF nein</v>
      </c>
      <c r="BF1219" s="23" t="str">
        <f t="shared" si="205"/>
        <v/>
      </c>
      <c r="BG1219" s="23" t="str">
        <f t="shared" si="206"/>
        <v/>
      </c>
      <c r="BH1219" s="23">
        <f t="shared" si="207"/>
        <v>0</v>
      </c>
      <c r="BO1219" s="2" t="s">
        <v>5283</v>
      </c>
      <c r="BP1219" s="3">
        <v>1</v>
      </c>
      <c r="BQ1219" s="2" t="s">
        <v>5284</v>
      </c>
    </row>
    <row r="1220" spans="1:69" ht="16.149999999999999" customHeight="1" x14ac:dyDescent="0.25">
      <c r="A1220" s="16">
        <v>1219</v>
      </c>
      <c r="B1220" s="17" t="s">
        <v>211</v>
      </c>
      <c r="C1220" s="48" t="s">
        <v>3276</v>
      </c>
      <c r="D1220" s="2" t="s">
        <v>124</v>
      </c>
      <c r="E1220" s="48" t="s">
        <v>21923</v>
      </c>
      <c r="F1220" s="67">
        <v>41881</v>
      </c>
      <c r="G1220" s="3">
        <f t="shared" si="209"/>
        <v>8</v>
      </c>
      <c r="H1220" s="3">
        <f t="shared" si="210"/>
        <v>2014</v>
      </c>
      <c r="I1220" s="19">
        <v>0.72222222222222199</v>
      </c>
      <c r="J1220" s="20">
        <f t="shared" si="208"/>
        <v>17</v>
      </c>
      <c r="K1220" s="5" t="str">
        <f t="shared" si="203"/>
        <v>ja</v>
      </c>
      <c r="L1220" s="21" t="s">
        <v>73</v>
      </c>
      <c r="M1220" s="6" t="s">
        <v>74</v>
      </c>
      <c r="N1220" s="5">
        <v>19</v>
      </c>
      <c r="O1220" s="6" t="s">
        <v>101</v>
      </c>
      <c r="P1220" s="17" t="s">
        <v>5285</v>
      </c>
      <c r="R1220" s="6" t="s">
        <v>77</v>
      </c>
      <c r="T1220" s="22"/>
      <c r="X1220" s="2">
        <v>50</v>
      </c>
      <c r="Y1220" s="2" t="s">
        <v>94</v>
      </c>
      <c r="Z1220" s="2" t="s">
        <v>84</v>
      </c>
      <c r="AA1220" s="2">
        <v>50</v>
      </c>
      <c r="AB1220" s="2" t="s">
        <v>94</v>
      </c>
      <c r="AC1220" s="2" t="s">
        <v>84</v>
      </c>
      <c r="AD1220" s="2">
        <v>50</v>
      </c>
      <c r="AE1220" s="2" t="s">
        <v>94</v>
      </c>
      <c r="AF1220" s="2" t="s">
        <v>84</v>
      </c>
      <c r="AJ1220" s="392">
        <v>50</v>
      </c>
      <c r="AK1220" s="392" t="s">
        <v>94</v>
      </c>
      <c r="AL1220" s="392" t="s">
        <v>84</v>
      </c>
      <c r="AM1220" s="392">
        <v>50</v>
      </c>
      <c r="AN1220" s="392" t="s">
        <v>94</v>
      </c>
      <c r="AO1220" s="392" t="s">
        <v>84</v>
      </c>
      <c r="AP1220" s="392">
        <v>50</v>
      </c>
      <c r="AQ1220" s="392" t="s">
        <v>94</v>
      </c>
      <c r="AR1220" s="392" t="s">
        <v>84</v>
      </c>
      <c r="AV1220" s="392">
        <v>50</v>
      </c>
      <c r="AW1220" s="392" t="s">
        <v>94</v>
      </c>
      <c r="AX1220" s="392" t="s">
        <v>84</v>
      </c>
      <c r="AY1220" s="392">
        <v>50</v>
      </c>
      <c r="AZ1220" s="392" t="s">
        <v>94</v>
      </c>
      <c r="BA1220" s="392" t="s">
        <v>84</v>
      </c>
      <c r="BB1220" s="392">
        <v>50</v>
      </c>
      <c r="BC1220" s="392" t="s">
        <v>94</v>
      </c>
      <c r="BD1220" s="392" t="s">
        <v>84</v>
      </c>
      <c r="BE1220" s="23" t="str">
        <f t="shared" si="204"/>
        <v>EMF nein</v>
      </c>
      <c r="BF1220" s="23" t="str">
        <f t="shared" si="205"/>
        <v/>
      </c>
      <c r="BG1220" s="23" t="str">
        <f t="shared" si="206"/>
        <v/>
      </c>
      <c r="BH1220" s="23">
        <f t="shared" si="207"/>
        <v>0</v>
      </c>
      <c r="BO1220" s="2" t="s">
        <v>5286</v>
      </c>
      <c r="BP1220" s="3">
        <v>1</v>
      </c>
      <c r="BQ1220" s="2" t="s">
        <v>5287</v>
      </c>
    </row>
    <row r="1221" spans="1:69" ht="16.149999999999999" customHeight="1" x14ac:dyDescent="0.25">
      <c r="A1221" s="16">
        <v>1220</v>
      </c>
      <c r="B1221" s="17" t="s">
        <v>87</v>
      </c>
      <c r="C1221" s="48" t="s">
        <v>5288</v>
      </c>
      <c r="D1221" s="2" t="s">
        <v>192</v>
      </c>
      <c r="E1221" s="48" t="s">
        <v>5289</v>
      </c>
      <c r="F1221" s="67">
        <v>42280</v>
      </c>
      <c r="G1221" s="3">
        <f t="shared" si="209"/>
        <v>10</v>
      </c>
      <c r="H1221" s="3">
        <f t="shared" si="210"/>
        <v>2015</v>
      </c>
      <c r="I1221" s="19">
        <v>0.84722222222222199</v>
      </c>
      <c r="J1221" s="20">
        <f t="shared" si="208"/>
        <v>20</v>
      </c>
      <c r="K1221" s="5" t="str">
        <f t="shared" si="203"/>
        <v>ja</v>
      </c>
      <c r="L1221" s="5" t="s">
        <v>91</v>
      </c>
      <c r="M1221" s="6" t="s">
        <v>74</v>
      </c>
      <c r="N1221" s="5">
        <v>74</v>
      </c>
      <c r="O1221" s="17" t="s">
        <v>126</v>
      </c>
      <c r="P1221" s="17" t="s">
        <v>5290</v>
      </c>
      <c r="R1221" s="6" t="s">
        <v>77</v>
      </c>
      <c r="T1221" s="22" t="s">
        <v>79</v>
      </c>
      <c r="U1221" s="2" t="s">
        <v>74</v>
      </c>
      <c r="V1221" s="2" t="s">
        <v>80</v>
      </c>
      <c r="X1221" s="2">
        <v>486</v>
      </c>
      <c r="Y1221" s="2" t="s">
        <v>81</v>
      </c>
      <c r="Z1221" s="2" t="s">
        <v>84</v>
      </c>
      <c r="AA1221" s="2">
        <v>486</v>
      </c>
      <c r="AB1221" s="2" t="s">
        <v>81</v>
      </c>
      <c r="AC1221" s="2" t="s">
        <v>84</v>
      </c>
      <c r="AD1221" s="2">
        <v>486</v>
      </c>
      <c r="AE1221" s="2" t="s">
        <v>81</v>
      </c>
      <c r="AF1221" s="2" t="s">
        <v>84</v>
      </c>
      <c r="AJ1221" s="2">
        <v>100</v>
      </c>
      <c r="AK1221" s="2" t="s">
        <v>94</v>
      </c>
      <c r="AL1221" s="2" t="s">
        <v>84</v>
      </c>
      <c r="AM1221" s="2">
        <v>100</v>
      </c>
      <c r="AN1221" s="2" t="s">
        <v>94</v>
      </c>
      <c r="AO1221" s="2" t="s">
        <v>84</v>
      </c>
      <c r="AP1221" s="2">
        <v>100</v>
      </c>
      <c r="AQ1221" s="2" t="s">
        <v>94</v>
      </c>
      <c r="AR1221" s="2" t="s">
        <v>84</v>
      </c>
      <c r="BE1221" s="23" t="str">
        <f t="shared" si="204"/>
        <v>EMF nein</v>
      </c>
      <c r="BF1221" s="23" t="str">
        <f t="shared" si="205"/>
        <v/>
      </c>
      <c r="BG1221" s="23" t="str">
        <f t="shared" si="206"/>
        <v/>
      </c>
      <c r="BH1221" s="23">
        <f t="shared" si="207"/>
        <v>0</v>
      </c>
      <c r="BO1221" s="2" t="s">
        <v>5291</v>
      </c>
      <c r="BP1221" s="3">
        <v>1</v>
      </c>
      <c r="BQ1221" s="2" t="s">
        <v>5292</v>
      </c>
    </row>
    <row r="1222" spans="1:69" ht="16.149999999999999" customHeight="1" x14ac:dyDescent="0.25">
      <c r="A1222" s="16">
        <v>1221</v>
      </c>
      <c r="B1222" s="17" t="s">
        <v>87</v>
      </c>
      <c r="C1222" s="48" t="s">
        <v>1241</v>
      </c>
      <c r="D1222" s="2" t="s">
        <v>575</v>
      </c>
      <c r="E1222" s="48" t="s">
        <v>5293</v>
      </c>
      <c r="F1222" s="67">
        <v>42280</v>
      </c>
      <c r="G1222" s="3">
        <f t="shared" si="209"/>
        <v>10</v>
      </c>
      <c r="H1222" s="3">
        <f t="shared" si="210"/>
        <v>2015</v>
      </c>
      <c r="I1222" s="19">
        <v>0.58333333333333304</v>
      </c>
      <c r="J1222" s="20">
        <f t="shared" si="208"/>
        <v>14</v>
      </c>
      <c r="K1222" s="5" t="str">
        <f t="shared" si="203"/>
        <v>ja</v>
      </c>
      <c r="L1222" s="21" t="s">
        <v>73</v>
      </c>
      <c r="M1222" s="6" t="s">
        <v>74</v>
      </c>
      <c r="N1222" s="5">
        <v>70</v>
      </c>
      <c r="O1222" s="17" t="s">
        <v>126</v>
      </c>
      <c r="P1222" s="17" t="s">
        <v>5294</v>
      </c>
      <c r="Q1222" s="6" t="s">
        <v>186</v>
      </c>
      <c r="R1222" s="6" t="s">
        <v>77</v>
      </c>
      <c r="T1222" s="22"/>
      <c r="W1222" s="2" t="s">
        <v>5295</v>
      </c>
      <c r="X1222" s="2">
        <v>636</v>
      </c>
      <c r="Y1222" s="2" t="s">
        <v>83</v>
      </c>
      <c r="Z1222" s="2" t="s">
        <v>82</v>
      </c>
      <c r="AA1222" s="2">
        <v>636</v>
      </c>
      <c r="AB1222" s="2" t="s">
        <v>83</v>
      </c>
      <c r="AC1222" s="2" t="s">
        <v>82</v>
      </c>
      <c r="AD1222" s="2">
        <v>636</v>
      </c>
      <c r="AE1222" s="2" t="s">
        <v>83</v>
      </c>
      <c r="AF1222" s="2" t="s">
        <v>82</v>
      </c>
      <c r="BE1222" s="23" t="str">
        <f t="shared" si="204"/>
        <v>EMF nein</v>
      </c>
      <c r="BF1222" s="23" t="str">
        <f t="shared" si="205"/>
        <v/>
      </c>
      <c r="BG1222" s="23" t="str">
        <f t="shared" si="206"/>
        <v/>
      </c>
      <c r="BH1222" s="23">
        <f t="shared" si="207"/>
        <v>0</v>
      </c>
      <c r="BO1222" s="2" t="s">
        <v>5296</v>
      </c>
      <c r="BP1222" s="3">
        <v>1</v>
      </c>
      <c r="BQ1222" s="2" t="s">
        <v>5297</v>
      </c>
    </row>
    <row r="1223" spans="1:69" ht="16.149999999999999" customHeight="1" x14ac:dyDescent="0.25">
      <c r="A1223" s="16">
        <v>1222</v>
      </c>
      <c r="B1223" s="17" t="s">
        <v>87</v>
      </c>
      <c r="C1223" s="48" t="s">
        <v>540</v>
      </c>
      <c r="D1223" s="2" t="s">
        <v>124</v>
      </c>
      <c r="E1223" s="48" t="s">
        <v>5298</v>
      </c>
      <c r="F1223" s="67">
        <v>42282</v>
      </c>
      <c r="G1223" s="3">
        <f t="shared" si="209"/>
        <v>10</v>
      </c>
      <c r="H1223" s="3">
        <f t="shared" si="210"/>
        <v>2015</v>
      </c>
      <c r="I1223" s="19">
        <v>0.5625</v>
      </c>
      <c r="J1223" s="20">
        <f t="shared" si="208"/>
        <v>13</v>
      </c>
      <c r="K1223" s="5" t="str">
        <f t="shared" si="203"/>
        <v>ja</v>
      </c>
      <c r="L1223" s="21" t="s">
        <v>73</v>
      </c>
      <c r="M1223" s="6" t="s">
        <v>74</v>
      </c>
      <c r="N1223" s="5">
        <v>81</v>
      </c>
      <c r="O1223" s="17" t="s">
        <v>75</v>
      </c>
      <c r="P1223" s="17" t="s">
        <v>5299</v>
      </c>
      <c r="Q1223" s="6" t="s">
        <v>186</v>
      </c>
      <c r="R1223" s="6" t="s">
        <v>77</v>
      </c>
      <c r="T1223" s="22"/>
      <c r="X1223" s="2">
        <v>130</v>
      </c>
      <c r="Y1223" s="2" t="s">
        <v>81</v>
      </c>
      <c r="Z1223" s="2" t="s">
        <v>84</v>
      </c>
      <c r="AA1223" s="2">
        <v>130</v>
      </c>
      <c r="AB1223" s="2" t="s">
        <v>94</v>
      </c>
      <c r="AC1223" s="2" t="s">
        <v>84</v>
      </c>
      <c r="AD1223" s="2">
        <v>130</v>
      </c>
      <c r="AE1223" s="2" t="s">
        <v>81</v>
      </c>
      <c r="AF1223" s="2" t="s">
        <v>84</v>
      </c>
      <c r="BE1223" s="23" t="str">
        <f t="shared" si="204"/>
        <v>EMF nein</v>
      </c>
      <c r="BF1223" s="23" t="str">
        <f t="shared" si="205"/>
        <v/>
      </c>
      <c r="BG1223" s="23" t="str">
        <f t="shared" si="206"/>
        <v/>
      </c>
      <c r="BH1223" s="23">
        <f t="shared" si="207"/>
        <v>0</v>
      </c>
      <c r="BO1223" s="2" t="s">
        <v>5300</v>
      </c>
      <c r="BP1223" s="3">
        <v>1</v>
      </c>
      <c r="BQ1223" s="2" t="s">
        <v>5301</v>
      </c>
    </row>
    <row r="1224" spans="1:69" ht="16.149999999999999" customHeight="1" x14ac:dyDescent="0.25">
      <c r="A1224" s="16">
        <v>1223</v>
      </c>
      <c r="B1224" s="17" t="s">
        <v>211</v>
      </c>
      <c r="C1224" s="48" t="s">
        <v>5302</v>
      </c>
      <c r="D1224" s="2" t="s">
        <v>124</v>
      </c>
      <c r="E1224" s="48" t="s">
        <v>5303</v>
      </c>
      <c r="F1224" s="67">
        <v>43141</v>
      </c>
      <c r="G1224" s="3">
        <f t="shared" si="209"/>
        <v>2</v>
      </c>
      <c r="H1224" s="3">
        <f t="shared" si="210"/>
        <v>2018</v>
      </c>
      <c r="I1224" s="19">
        <v>0.5</v>
      </c>
      <c r="J1224" s="20">
        <f t="shared" si="208"/>
        <v>12</v>
      </c>
      <c r="K1224" s="5" t="str">
        <f t="shared" si="203"/>
        <v>ja</v>
      </c>
      <c r="L1224" s="5" t="s">
        <v>91</v>
      </c>
      <c r="M1224" s="6" t="s">
        <v>74</v>
      </c>
      <c r="N1224" s="5">
        <v>38</v>
      </c>
      <c r="O1224" s="17" t="s">
        <v>75</v>
      </c>
      <c r="P1224" s="17" t="s">
        <v>5304</v>
      </c>
      <c r="Q1224" s="6" t="s">
        <v>186</v>
      </c>
      <c r="R1224" s="6" t="s">
        <v>77</v>
      </c>
      <c r="T1224" s="22"/>
      <c r="X1224" s="2">
        <v>52</v>
      </c>
      <c r="Y1224" s="2" t="s">
        <v>81</v>
      </c>
      <c r="Z1224" s="2" t="s">
        <v>84</v>
      </c>
      <c r="AA1224" s="2">
        <v>52</v>
      </c>
      <c r="AB1224" s="2" t="s">
        <v>81</v>
      </c>
      <c r="AC1224" s="2" t="s">
        <v>84</v>
      </c>
      <c r="AD1224" s="2">
        <v>52</v>
      </c>
      <c r="AE1224" s="2" t="s">
        <v>83</v>
      </c>
      <c r="AF1224" s="2" t="s">
        <v>84</v>
      </c>
      <c r="BE1224" s="23" t="str">
        <f t="shared" si="204"/>
        <v>EMF nein</v>
      </c>
      <c r="BF1224" s="23" t="str">
        <f t="shared" si="205"/>
        <v/>
      </c>
      <c r="BG1224" s="23" t="str">
        <f t="shared" si="206"/>
        <v/>
      </c>
      <c r="BH1224" s="23">
        <f t="shared" si="207"/>
        <v>0</v>
      </c>
      <c r="BO1224" s="2" t="s">
        <v>5305</v>
      </c>
      <c r="BP1224" s="3">
        <v>1</v>
      </c>
      <c r="BQ1224" s="2" t="s">
        <v>5306</v>
      </c>
    </row>
    <row r="1225" spans="1:69" ht="16.149999999999999" customHeight="1" x14ac:dyDescent="0.25">
      <c r="A1225" s="16">
        <v>1224</v>
      </c>
      <c r="B1225" s="17" t="s">
        <v>87</v>
      </c>
      <c r="C1225" s="48" t="s">
        <v>5307</v>
      </c>
      <c r="D1225" s="2" t="s">
        <v>71</v>
      </c>
      <c r="E1225" s="48" t="s">
        <v>5308</v>
      </c>
      <c r="F1225" s="67">
        <v>42285</v>
      </c>
      <c r="G1225" s="3">
        <f t="shared" si="209"/>
        <v>10</v>
      </c>
      <c r="H1225" s="3">
        <f t="shared" si="210"/>
        <v>2015</v>
      </c>
      <c r="I1225" s="19">
        <v>0.52083333333333304</v>
      </c>
      <c r="J1225" s="20">
        <f t="shared" si="208"/>
        <v>12</v>
      </c>
      <c r="K1225" s="5" t="str">
        <f t="shared" si="203"/>
        <v>ja</v>
      </c>
      <c r="L1225" s="5" t="s">
        <v>91</v>
      </c>
      <c r="M1225" s="6" t="s">
        <v>74</v>
      </c>
      <c r="N1225" s="5">
        <v>74</v>
      </c>
      <c r="O1225" s="17" t="s">
        <v>126</v>
      </c>
      <c r="P1225" s="17" t="s">
        <v>5309</v>
      </c>
      <c r="R1225" s="6" t="s">
        <v>77</v>
      </c>
      <c r="T1225" s="22" t="s">
        <v>79</v>
      </c>
      <c r="U1225" s="2" t="s">
        <v>354</v>
      </c>
      <c r="V1225" s="2" t="s">
        <v>80</v>
      </c>
      <c r="AA1225" s="2">
        <v>251</v>
      </c>
      <c r="AB1225" s="2" t="s">
        <v>81</v>
      </c>
      <c r="AC1225" s="2" t="s">
        <v>82</v>
      </c>
      <c r="BE1225" s="23" t="str">
        <f t="shared" si="204"/>
        <v>EMF nein</v>
      </c>
      <c r="BF1225" s="23" t="str">
        <f t="shared" si="205"/>
        <v/>
      </c>
      <c r="BG1225" s="23" t="str">
        <f t="shared" si="206"/>
        <v/>
      </c>
      <c r="BH1225" s="23">
        <f t="shared" si="207"/>
        <v>0</v>
      </c>
      <c r="BO1225" s="2" t="s">
        <v>5310</v>
      </c>
      <c r="BP1225" s="3">
        <v>1</v>
      </c>
      <c r="BQ1225" s="2" t="s">
        <v>5311</v>
      </c>
    </row>
    <row r="1226" spans="1:69" ht="16.149999999999999" customHeight="1" x14ac:dyDescent="0.25">
      <c r="A1226" s="16">
        <v>1225</v>
      </c>
      <c r="B1226" s="17" t="s">
        <v>87</v>
      </c>
      <c r="C1226" s="48" t="s">
        <v>5312</v>
      </c>
      <c r="D1226" s="2" t="s">
        <v>89</v>
      </c>
      <c r="E1226" s="48" t="s">
        <v>5313</v>
      </c>
      <c r="F1226" s="67">
        <v>42292</v>
      </c>
      <c r="G1226" s="3">
        <f t="shared" si="209"/>
        <v>10</v>
      </c>
      <c r="H1226" s="3">
        <f t="shared" si="210"/>
        <v>2015</v>
      </c>
      <c r="I1226" s="19">
        <v>0.79166666666666696</v>
      </c>
      <c r="J1226" s="20">
        <f t="shared" si="208"/>
        <v>19</v>
      </c>
      <c r="K1226" s="5" t="str">
        <f t="shared" si="203"/>
        <v>ja</v>
      </c>
      <c r="L1226" s="21" t="s">
        <v>73</v>
      </c>
      <c r="M1226" s="6" t="s">
        <v>74</v>
      </c>
      <c r="N1226" s="5">
        <v>73</v>
      </c>
      <c r="O1226" s="17" t="s">
        <v>75</v>
      </c>
      <c r="P1226" s="17" t="s">
        <v>5314</v>
      </c>
      <c r="Q1226" s="6" t="s">
        <v>186</v>
      </c>
      <c r="R1226" s="6" t="s">
        <v>77</v>
      </c>
      <c r="S1226" s="2" t="s">
        <v>132</v>
      </c>
      <c r="T1226" s="22"/>
      <c r="W1226" s="2" t="s">
        <v>5315</v>
      </c>
      <c r="AD1226" s="2">
        <v>90</v>
      </c>
      <c r="AE1226" s="2" t="s">
        <v>94</v>
      </c>
      <c r="AF1226" s="2" t="s">
        <v>82</v>
      </c>
      <c r="BE1226" s="23" t="str">
        <f t="shared" si="204"/>
        <v>EMF nein</v>
      </c>
      <c r="BF1226" s="23" t="str">
        <f t="shared" si="205"/>
        <v/>
      </c>
      <c r="BG1226" s="23" t="str">
        <f t="shared" si="206"/>
        <v/>
      </c>
      <c r="BH1226" s="23">
        <f t="shared" si="207"/>
        <v>0</v>
      </c>
      <c r="BP1226" s="3">
        <v>1</v>
      </c>
      <c r="BQ1226" s="2" t="s">
        <v>5316</v>
      </c>
    </row>
    <row r="1227" spans="1:69" ht="16.149999999999999" customHeight="1" x14ac:dyDescent="0.25">
      <c r="A1227" s="16">
        <v>1226</v>
      </c>
      <c r="B1227" s="17" t="s">
        <v>87</v>
      </c>
      <c r="C1227" s="48" t="s">
        <v>112</v>
      </c>
      <c r="D1227" s="2" t="s">
        <v>113</v>
      </c>
      <c r="E1227" s="48" t="s">
        <v>3948</v>
      </c>
      <c r="F1227" s="67">
        <v>42286</v>
      </c>
      <c r="G1227" s="3">
        <f t="shared" si="209"/>
        <v>10</v>
      </c>
      <c r="H1227" s="3">
        <f t="shared" si="210"/>
        <v>2015</v>
      </c>
      <c r="I1227" s="19">
        <v>0.42013888888888901</v>
      </c>
      <c r="J1227" s="20">
        <f t="shared" si="208"/>
        <v>10</v>
      </c>
      <c r="K1227" s="5" t="str">
        <f t="shared" si="203"/>
        <v>ja</v>
      </c>
      <c r="L1227" s="5" t="s">
        <v>91</v>
      </c>
      <c r="M1227" s="6" t="s">
        <v>74</v>
      </c>
      <c r="N1227" s="5">
        <v>74</v>
      </c>
      <c r="O1227" s="17" t="s">
        <v>75</v>
      </c>
      <c r="P1227" s="17" t="s">
        <v>5317</v>
      </c>
      <c r="R1227" s="6" t="s">
        <v>77</v>
      </c>
      <c r="S1227" s="2" t="s">
        <v>78</v>
      </c>
      <c r="T1227" s="22"/>
      <c r="X1227" s="2">
        <v>530</v>
      </c>
      <c r="Y1227" s="2" t="s">
        <v>83</v>
      </c>
      <c r="Z1227" s="2" t="s">
        <v>168</v>
      </c>
      <c r="AA1227" s="2">
        <v>530</v>
      </c>
      <c r="AB1227" s="2" t="s">
        <v>81</v>
      </c>
      <c r="AC1227" s="2" t="s">
        <v>168</v>
      </c>
      <c r="AD1227" s="2">
        <v>530</v>
      </c>
      <c r="AE1227" s="2" t="s">
        <v>83</v>
      </c>
      <c r="AF1227" s="2" t="s">
        <v>168</v>
      </c>
      <c r="AJ1227" s="2">
        <v>811</v>
      </c>
      <c r="AK1227" s="2" t="s">
        <v>83</v>
      </c>
      <c r="AL1227" s="2" t="s">
        <v>168</v>
      </c>
      <c r="AM1227" s="2">
        <v>811</v>
      </c>
      <c r="AN1227" s="2" t="s">
        <v>81</v>
      </c>
      <c r="AO1227" s="2" t="s">
        <v>168</v>
      </c>
      <c r="BE1227" s="23" t="str">
        <f t="shared" si="204"/>
        <v>EMF nein</v>
      </c>
      <c r="BF1227" s="23" t="str">
        <f t="shared" si="205"/>
        <v/>
      </c>
      <c r="BG1227" s="23" t="str">
        <f t="shared" si="206"/>
        <v/>
      </c>
      <c r="BH1227" s="23">
        <f t="shared" si="207"/>
        <v>0</v>
      </c>
      <c r="BO1227" s="2" t="s">
        <v>5318</v>
      </c>
      <c r="BP1227" s="3">
        <v>1</v>
      </c>
      <c r="BQ1227" s="2" t="s">
        <v>5319</v>
      </c>
    </row>
    <row r="1228" spans="1:69" ht="16.149999999999999" customHeight="1" x14ac:dyDescent="0.25">
      <c r="A1228" s="16">
        <v>1227</v>
      </c>
      <c r="B1228" s="17" t="s">
        <v>87</v>
      </c>
      <c r="C1228" s="48" t="s">
        <v>5320</v>
      </c>
      <c r="D1228" s="2" t="s">
        <v>264</v>
      </c>
      <c r="E1228" s="48" t="s">
        <v>4915</v>
      </c>
      <c r="F1228" s="67">
        <v>42294</v>
      </c>
      <c r="G1228" s="3">
        <f t="shared" si="209"/>
        <v>10</v>
      </c>
      <c r="H1228" s="3">
        <f t="shared" si="210"/>
        <v>2015</v>
      </c>
      <c r="I1228" s="19">
        <v>0.38888888888888901</v>
      </c>
      <c r="J1228" s="20">
        <f t="shared" si="208"/>
        <v>9</v>
      </c>
      <c r="K1228" s="5" t="str">
        <f t="shared" si="203"/>
        <v>ja</v>
      </c>
      <c r="L1228" s="5" t="s">
        <v>91</v>
      </c>
      <c r="M1228" s="6" t="s">
        <v>74</v>
      </c>
      <c r="N1228" s="5">
        <v>80</v>
      </c>
      <c r="O1228" s="17" t="s">
        <v>75</v>
      </c>
      <c r="P1228" s="17" t="s">
        <v>5321</v>
      </c>
      <c r="R1228" s="6" t="s">
        <v>77</v>
      </c>
      <c r="S1228" s="2" t="s">
        <v>132</v>
      </c>
      <c r="T1228" s="22"/>
      <c r="X1228" s="2">
        <v>150</v>
      </c>
      <c r="Y1228" s="2" t="s">
        <v>81</v>
      </c>
      <c r="Z1228" s="2" t="s">
        <v>82</v>
      </c>
      <c r="AA1228" s="2">
        <v>150</v>
      </c>
      <c r="AB1228" s="2" t="s">
        <v>81</v>
      </c>
      <c r="AC1228" s="2" t="s">
        <v>82</v>
      </c>
      <c r="AD1228" s="2">
        <v>150</v>
      </c>
      <c r="AE1228" s="2" t="s">
        <v>81</v>
      </c>
      <c r="AF1228" s="2" t="s">
        <v>84</v>
      </c>
      <c r="AJ1228" s="2">
        <v>112</v>
      </c>
      <c r="AK1228" s="2" t="s">
        <v>81</v>
      </c>
      <c r="AL1228" s="2" t="s">
        <v>84</v>
      </c>
      <c r="AM1228" s="2">
        <v>112</v>
      </c>
      <c r="AN1228" s="2" t="s">
        <v>81</v>
      </c>
      <c r="AO1228" s="2" t="s">
        <v>84</v>
      </c>
      <c r="BE1228" s="23" t="str">
        <f t="shared" si="204"/>
        <v>EMF nein</v>
      </c>
      <c r="BF1228" s="23" t="str">
        <f t="shared" si="205"/>
        <v/>
      </c>
      <c r="BG1228" s="23" t="str">
        <f t="shared" si="206"/>
        <v/>
      </c>
      <c r="BH1228" s="23">
        <f t="shared" si="207"/>
        <v>0</v>
      </c>
      <c r="BO1228" s="2" t="s">
        <v>5322</v>
      </c>
      <c r="BP1228" s="3">
        <v>1</v>
      </c>
      <c r="BQ1228" s="2" t="s">
        <v>5323</v>
      </c>
    </row>
    <row r="1229" spans="1:69" ht="16.149999999999999" customHeight="1" x14ac:dyDescent="0.25">
      <c r="A1229" s="16">
        <v>1228</v>
      </c>
      <c r="B1229" s="17" t="s">
        <v>87</v>
      </c>
      <c r="C1229" s="48" t="s">
        <v>540</v>
      </c>
      <c r="D1229" s="2" t="s">
        <v>124</v>
      </c>
      <c r="E1229" s="48" t="s">
        <v>5324</v>
      </c>
      <c r="F1229" s="67">
        <v>42298</v>
      </c>
      <c r="G1229" s="3">
        <f t="shared" si="209"/>
        <v>10</v>
      </c>
      <c r="H1229" s="3">
        <f t="shared" si="210"/>
        <v>2015</v>
      </c>
      <c r="I1229" s="19">
        <v>0.38541666666666702</v>
      </c>
      <c r="J1229" s="20">
        <f t="shared" si="208"/>
        <v>9</v>
      </c>
      <c r="K1229" s="5" t="str">
        <f t="shared" si="203"/>
        <v>ja</v>
      </c>
      <c r="L1229" s="5" t="s">
        <v>91</v>
      </c>
      <c r="M1229" s="6" t="s">
        <v>74</v>
      </c>
      <c r="N1229" s="5">
        <v>75</v>
      </c>
      <c r="O1229" s="17" t="s">
        <v>75</v>
      </c>
      <c r="P1229" s="17" t="s">
        <v>5325</v>
      </c>
      <c r="R1229" s="6" t="s">
        <v>77</v>
      </c>
      <c r="S1229" s="2" t="s">
        <v>132</v>
      </c>
      <c r="T1229" s="22"/>
      <c r="W1229" s="2" t="s">
        <v>5326</v>
      </c>
      <c r="X1229" s="2">
        <v>40</v>
      </c>
      <c r="Y1229" s="2" t="s">
        <v>81</v>
      </c>
      <c r="Z1229" s="2" t="s">
        <v>84</v>
      </c>
      <c r="AD1229" s="2">
        <v>40</v>
      </c>
      <c r="AE1229" s="2" t="s">
        <v>81</v>
      </c>
      <c r="AF1229" s="2" t="s">
        <v>84</v>
      </c>
      <c r="BE1229" s="23" t="str">
        <f t="shared" si="204"/>
        <v>EMF nein</v>
      </c>
      <c r="BF1229" s="23" t="str">
        <f t="shared" si="205"/>
        <v/>
      </c>
      <c r="BG1229" s="23" t="str">
        <f t="shared" si="206"/>
        <v/>
      </c>
      <c r="BH1229" s="23">
        <f t="shared" si="207"/>
        <v>0</v>
      </c>
      <c r="BO1229" s="2" t="s">
        <v>5327</v>
      </c>
      <c r="BP1229" s="3">
        <v>1</v>
      </c>
      <c r="BQ1229" s="2" t="s">
        <v>5328</v>
      </c>
    </row>
    <row r="1230" spans="1:69" ht="16.149999999999999" customHeight="1" x14ac:dyDescent="0.25">
      <c r="A1230" s="16">
        <v>1229</v>
      </c>
      <c r="B1230" s="17" t="s">
        <v>87</v>
      </c>
      <c r="C1230" s="48" t="s">
        <v>2670</v>
      </c>
      <c r="D1230" s="2" t="s">
        <v>89</v>
      </c>
      <c r="E1230" s="48" t="s">
        <v>5329</v>
      </c>
      <c r="F1230" s="67">
        <v>42301</v>
      </c>
      <c r="G1230" s="3">
        <f t="shared" si="209"/>
        <v>10</v>
      </c>
      <c r="H1230" s="3">
        <f t="shared" si="210"/>
        <v>2015</v>
      </c>
      <c r="I1230" s="19">
        <v>0.63541666666666696</v>
      </c>
      <c r="J1230" s="20">
        <f t="shared" si="208"/>
        <v>15</v>
      </c>
      <c r="K1230" s="5" t="str">
        <f t="shared" si="203"/>
        <v>ja</v>
      </c>
      <c r="L1230" s="21" t="s">
        <v>73</v>
      </c>
      <c r="M1230" s="6" t="s">
        <v>115</v>
      </c>
      <c r="N1230" s="5">
        <v>84</v>
      </c>
      <c r="O1230" s="17" t="s">
        <v>126</v>
      </c>
      <c r="P1230" s="17" t="s">
        <v>5330</v>
      </c>
      <c r="R1230" s="6" t="s">
        <v>77</v>
      </c>
      <c r="T1230" s="22"/>
      <c r="X1230" s="2">
        <v>387</v>
      </c>
      <c r="Y1230" s="2" t="s">
        <v>94</v>
      </c>
      <c r="Z1230" s="2" t="s">
        <v>82</v>
      </c>
      <c r="AA1230" s="2">
        <v>387</v>
      </c>
      <c r="AB1230" s="2" t="s">
        <v>94</v>
      </c>
      <c r="AC1230" s="2" t="s">
        <v>82</v>
      </c>
      <c r="AD1230" s="2">
        <v>376</v>
      </c>
      <c r="AE1230" s="2" t="s">
        <v>81</v>
      </c>
      <c r="AF1230" s="2" t="s">
        <v>82</v>
      </c>
      <c r="AJ1230" s="2">
        <v>340</v>
      </c>
      <c r="AK1230" s="2" t="s">
        <v>83</v>
      </c>
      <c r="AL1230" s="2" t="s">
        <v>84</v>
      </c>
      <c r="AM1230" s="2">
        <v>340</v>
      </c>
      <c r="AN1230" s="2" t="s">
        <v>81</v>
      </c>
      <c r="AO1230" s="2" t="s">
        <v>84</v>
      </c>
      <c r="AP1230" s="2">
        <v>340</v>
      </c>
      <c r="AQ1230" s="2" t="s">
        <v>81</v>
      </c>
      <c r="AR1230" s="2" t="s">
        <v>84</v>
      </c>
      <c r="BE1230" s="23" t="str">
        <f t="shared" si="204"/>
        <v>EMF nein</v>
      </c>
      <c r="BF1230" s="23" t="str">
        <f t="shared" si="205"/>
        <v/>
      </c>
      <c r="BG1230" s="23" t="str">
        <f t="shared" si="206"/>
        <v/>
      </c>
      <c r="BH1230" s="23">
        <f t="shared" si="207"/>
        <v>0</v>
      </c>
      <c r="BO1230" s="2" t="s">
        <v>5331</v>
      </c>
      <c r="BP1230" s="3">
        <v>1</v>
      </c>
      <c r="BQ1230" s="2" t="s">
        <v>5332</v>
      </c>
    </row>
    <row r="1231" spans="1:69" ht="16.149999999999999" customHeight="1" x14ac:dyDescent="0.25">
      <c r="A1231" s="16">
        <v>1230</v>
      </c>
      <c r="B1231" s="17" t="s">
        <v>87</v>
      </c>
      <c r="C1231" s="48" t="s">
        <v>5333</v>
      </c>
      <c r="D1231" s="2" t="s">
        <v>651</v>
      </c>
      <c r="E1231" s="48" t="s">
        <v>5334</v>
      </c>
      <c r="F1231" s="67">
        <v>42302</v>
      </c>
      <c r="G1231" s="3">
        <f t="shared" si="209"/>
        <v>10</v>
      </c>
      <c r="H1231" s="3">
        <f t="shared" si="210"/>
        <v>2015</v>
      </c>
      <c r="I1231" s="19">
        <v>0.47916666666666702</v>
      </c>
      <c r="J1231" s="20">
        <f t="shared" si="208"/>
        <v>11</v>
      </c>
      <c r="K1231" s="5" t="str">
        <f t="shared" si="203"/>
        <v>ja</v>
      </c>
      <c r="L1231" s="5" t="s">
        <v>91</v>
      </c>
      <c r="M1231" s="6" t="s">
        <v>74</v>
      </c>
      <c r="N1231" s="5">
        <v>80</v>
      </c>
      <c r="O1231" s="17" t="s">
        <v>75</v>
      </c>
      <c r="P1231" s="17" t="s">
        <v>5335</v>
      </c>
      <c r="Q1231" s="6" t="s">
        <v>186</v>
      </c>
      <c r="R1231" s="6" t="s">
        <v>77</v>
      </c>
      <c r="S1231" s="2" t="s">
        <v>132</v>
      </c>
      <c r="T1231" s="22"/>
      <c r="X1231" s="2">
        <v>95</v>
      </c>
      <c r="Y1231" s="2" t="s">
        <v>81</v>
      </c>
      <c r="Z1231" s="2" t="s">
        <v>84</v>
      </c>
      <c r="AA1231" s="2">
        <v>95</v>
      </c>
      <c r="AB1231" s="2" t="s">
        <v>81</v>
      </c>
      <c r="AC1231" s="2" t="s">
        <v>84</v>
      </c>
      <c r="AD1231" s="2">
        <v>95</v>
      </c>
      <c r="AE1231" s="2" t="s">
        <v>81</v>
      </c>
      <c r="AF1231" s="2" t="s">
        <v>84</v>
      </c>
      <c r="AJ1231" s="2">
        <v>519</v>
      </c>
      <c r="AK1231" s="2" t="s">
        <v>83</v>
      </c>
      <c r="AL1231" s="2" t="s">
        <v>84</v>
      </c>
      <c r="AM1231" s="2">
        <v>519</v>
      </c>
      <c r="AN1231" s="2" t="s">
        <v>81</v>
      </c>
      <c r="AO1231" s="2" t="s">
        <v>84</v>
      </c>
      <c r="AP1231" s="2">
        <v>519</v>
      </c>
      <c r="AQ1231" s="2" t="s">
        <v>81</v>
      </c>
      <c r="AR1231" s="2" t="s">
        <v>84</v>
      </c>
      <c r="AV1231" s="2">
        <v>526</v>
      </c>
      <c r="AW1231" s="2" t="s">
        <v>81</v>
      </c>
      <c r="AX1231" s="2" t="s">
        <v>161</v>
      </c>
      <c r="AY1231" s="2">
        <v>526</v>
      </c>
      <c r="AZ1231" s="2" t="s">
        <v>81</v>
      </c>
      <c r="BA1231" s="2" t="s">
        <v>161</v>
      </c>
      <c r="BB1231" s="2">
        <v>526</v>
      </c>
      <c r="BC1231" s="2" t="s">
        <v>83</v>
      </c>
      <c r="BD1231" s="2" t="s">
        <v>161</v>
      </c>
      <c r="BE1231" s="23" t="str">
        <f t="shared" si="204"/>
        <v>EMF nein</v>
      </c>
      <c r="BF1231" s="23" t="str">
        <f t="shared" si="205"/>
        <v/>
      </c>
      <c r="BG1231" s="23" t="str">
        <f t="shared" si="206"/>
        <v/>
      </c>
      <c r="BH1231" s="23">
        <f t="shared" si="207"/>
        <v>0</v>
      </c>
      <c r="BO1231" s="2" t="s">
        <v>5336</v>
      </c>
      <c r="BP1231" s="3">
        <v>1</v>
      </c>
      <c r="BQ1231" s="2" t="s">
        <v>5337</v>
      </c>
    </row>
    <row r="1232" spans="1:69" ht="16.149999999999999" customHeight="1" x14ac:dyDescent="0.25">
      <c r="A1232" s="16">
        <v>1231</v>
      </c>
      <c r="B1232" s="17" t="s">
        <v>87</v>
      </c>
      <c r="C1232" s="48" t="s">
        <v>1345</v>
      </c>
      <c r="D1232" s="2" t="s">
        <v>124</v>
      </c>
      <c r="E1232" s="48" t="s">
        <v>5338</v>
      </c>
      <c r="F1232" s="67">
        <v>42305</v>
      </c>
      <c r="G1232" s="3">
        <f t="shared" si="209"/>
        <v>10</v>
      </c>
      <c r="H1232" s="3">
        <f t="shared" si="210"/>
        <v>2015</v>
      </c>
      <c r="I1232" s="19">
        <v>0.75347222222222199</v>
      </c>
      <c r="J1232" s="20">
        <f t="shared" si="208"/>
        <v>18</v>
      </c>
      <c r="K1232" s="5" t="str">
        <f t="shared" si="203"/>
        <v>ja</v>
      </c>
      <c r="L1232" s="5" t="s">
        <v>91</v>
      </c>
      <c r="M1232" s="6" t="s">
        <v>74</v>
      </c>
      <c r="N1232" s="5">
        <v>81</v>
      </c>
      <c r="O1232" s="17" t="s">
        <v>126</v>
      </c>
      <c r="P1232" s="17" t="s">
        <v>4605</v>
      </c>
      <c r="R1232" s="6" t="s">
        <v>77</v>
      </c>
      <c r="T1232" s="22" t="s">
        <v>79</v>
      </c>
      <c r="U1232" s="2" t="s">
        <v>74</v>
      </c>
      <c r="X1232" s="2">
        <v>688</v>
      </c>
      <c r="Y1232" s="2" t="s">
        <v>94</v>
      </c>
      <c r="Z1232" s="2" t="s">
        <v>82</v>
      </c>
      <c r="AA1232" s="2">
        <v>688</v>
      </c>
      <c r="AB1232" s="2" t="s">
        <v>81</v>
      </c>
      <c r="AC1232" s="2" t="s">
        <v>82</v>
      </c>
      <c r="AD1232" s="2">
        <v>688</v>
      </c>
      <c r="AE1232" s="2" t="s">
        <v>81</v>
      </c>
      <c r="AF1232" s="2" t="s">
        <v>82</v>
      </c>
      <c r="BE1232" s="23" t="str">
        <f t="shared" si="204"/>
        <v>EMF nein</v>
      </c>
      <c r="BF1232" s="23" t="str">
        <f t="shared" si="205"/>
        <v/>
      </c>
      <c r="BG1232" s="23" t="str">
        <f t="shared" si="206"/>
        <v/>
      </c>
      <c r="BH1232" s="23">
        <f t="shared" si="207"/>
        <v>0</v>
      </c>
      <c r="BO1232" s="2" t="s">
        <v>5339</v>
      </c>
      <c r="BP1232" s="3">
        <v>1</v>
      </c>
      <c r="BQ1232" s="2" t="s">
        <v>5340</v>
      </c>
    </row>
    <row r="1233" spans="1:69" ht="16.149999999999999" customHeight="1" x14ac:dyDescent="0.25">
      <c r="A1233" s="16">
        <v>1232</v>
      </c>
      <c r="B1233" s="17" t="s">
        <v>87</v>
      </c>
      <c r="C1233" s="48" t="s">
        <v>5341</v>
      </c>
      <c r="D1233" s="2" t="s">
        <v>89</v>
      </c>
      <c r="E1233" s="48" t="s">
        <v>4998</v>
      </c>
      <c r="F1233" s="67">
        <v>42305</v>
      </c>
      <c r="G1233" s="3">
        <f t="shared" si="209"/>
        <v>10</v>
      </c>
      <c r="H1233" s="3">
        <f t="shared" si="210"/>
        <v>2015</v>
      </c>
      <c r="I1233" s="19">
        <v>0.36805555555555602</v>
      </c>
      <c r="J1233" s="20">
        <f t="shared" si="208"/>
        <v>8</v>
      </c>
      <c r="K1233" s="5" t="str">
        <f t="shared" si="203"/>
        <v>ja</v>
      </c>
      <c r="L1233" s="5" t="s">
        <v>91</v>
      </c>
      <c r="M1233" s="6" t="s">
        <v>74</v>
      </c>
      <c r="N1233" s="5">
        <v>71</v>
      </c>
      <c r="O1233" s="17" t="s">
        <v>75</v>
      </c>
      <c r="P1233" s="17" t="s">
        <v>5342</v>
      </c>
      <c r="R1233" s="6" t="s">
        <v>77</v>
      </c>
      <c r="T1233" s="22"/>
      <c r="X1233" s="2">
        <v>490</v>
      </c>
      <c r="Y1233" s="2" t="s">
        <v>83</v>
      </c>
      <c r="Z1233" s="2" t="s">
        <v>168</v>
      </c>
      <c r="AA1233" s="2">
        <v>490</v>
      </c>
      <c r="AB1233" s="2" t="s">
        <v>81</v>
      </c>
      <c r="AC1233" s="2" t="s">
        <v>168</v>
      </c>
      <c r="AD1233" s="2">
        <v>490</v>
      </c>
      <c r="AE1233" s="2" t="s">
        <v>83</v>
      </c>
      <c r="AF1233" s="2" t="s">
        <v>168</v>
      </c>
      <c r="BE1233" s="23" t="str">
        <f t="shared" si="204"/>
        <v>EMF nein</v>
      </c>
      <c r="BF1233" s="23" t="str">
        <f t="shared" si="205"/>
        <v/>
      </c>
      <c r="BG1233" s="23" t="str">
        <f t="shared" si="206"/>
        <v/>
      </c>
      <c r="BH1233" s="23">
        <f t="shared" si="207"/>
        <v>0</v>
      </c>
      <c r="BO1233" s="2" t="s">
        <v>5343</v>
      </c>
      <c r="BP1233" s="3">
        <v>1</v>
      </c>
      <c r="BQ1233" s="2" t="s">
        <v>5344</v>
      </c>
    </row>
    <row r="1234" spans="1:69" ht="16.149999999999999" customHeight="1" x14ac:dyDescent="0.25">
      <c r="A1234" s="16">
        <v>1233</v>
      </c>
      <c r="B1234" s="17" t="s">
        <v>87</v>
      </c>
      <c r="C1234" s="48" t="s">
        <v>5345</v>
      </c>
      <c r="D1234" s="2" t="s">
        <v>145</v>
      </c>
      <c r="E1234" s="48" t="s">
        <v>5346</v>
      </c>
      <c r="F1234" s="67">
        <v>42307</v>
      </c>
      <c r="G1234" s="3">
        <f t="shared" si="209"/>
        <v>10</v>
      </c>
      <c r="H1234" s="3">
        <f t="shared" si="210"/>
        <v>2015</v>
      </c>
      <c r="I1234" s="19">
        <v>0.32291666666666702</v>
      </c>
      <c r="J1234" s="20">
        <f t="shared" si="208"/>
        <v>7</v>
      </c>
      <c r="K1234" s="5" t="str">
        <f t="shared" si="203"/>
        <v>ja</v>
      </c>
      <c r="L1234" s="5" t="s">
        <v>91</v>
      </c>
      <c r="M1234" s="6" t="s">
        <v>74</v>
      </c>
      <c r="N1234" s="5">
        <v>81</v>
      </c>
      <c r="O1234" s="17" t="s">
        <v>75</v>
      </c>
      <c r="P1234" s="17" t="s">
        <v>5347</v>
      </c>
      <c r="Q1234" s="6" t="s">
        <v>186</v>
      </c>
      <c r="R1234" s="6" t="s">
        <v>77</v>
      </c>
      <c r="T1234" s="22"/>
      <c r="X1234" s="2">
        <v>399</v>
      </c>
      <c r="Y1234" s="2" t="s">
        <v>81</v>
      </c>
      <c r="Z1234" s="2" t="s">
        <v>84</v>
      </c>
      <c r="AA1234" s="2">
        <v>394</v>
      </c>
      <c r="AB1234" s="2" t="s">
        <v>81</v>
      </c>
      <c r="AC1234" s="2" t="s">
        <v>84</v>
      </c>
      <c r="AD1234" s="2">
        <v>394</v>
      </c>
      <c r="AE1234" s="2" t="s">
        <v>81</v>
      </c>
      <c r="AF1234" s="2" t="s">
        <v>84</v>
      </c>
      <c r="AJ1234" s="2">
        <v>394</v>
      </c>
      <c r="AK1234" s="2" t="s">
        <v>81</v>
      </c>
      <c r="AL1234" s="2" t="s">
        <v>161</v>
      </c>
      <c r="AP1234" s="2">
        <v>394</v>
      </c>
      <c r="AQ1234" s="2" t="s">
        <v>81</v>
      </c>
      <c r="AR1234" s="2" t="s">
        <v>161</v>
      </c>
      <c r="AV1234" s="2">
        <v>389</v>
      </c>
      <c r="AW1234" s="2" t="s">
        <v>81</v>
      </c>
      <c r="AX1234" s="2" t="s">
        <v>168</v>
      </c>
      <c r="AY1234" s="2">
        <v>389</v>
      </c>
      <c r="AZ1234" s="2" t="s">
        <v>81</v>
      </c>
      <c r="BA1234" s="2" t="s">
        <v>168</v>
      </c>
      <c r="BB1234" s="2">
        <v>389</v>
      </c>
      <c r="BC1234" s="2" t="s">
        <v>83</v>
      </c>
      <c r="BD1234" s="2" t="s">
        <v>168</v>
      </c>
      <c r="BE1234" s="23" t="str">
        <f t="shared" si="204"/>
        <v>EMF nein</v>
      </c>
      <c r="BF1234" s="23" t="str">
        <f t="shared" si="205"/>
        <v/>
      </c>
      <c r="BG1234" s="23" t="str">
        <f t="shared" si="206"/>
        <v/>
      </c>
      <c r="BH1234" s="23">
        <f t="shared" si="207"/>
        <v>0</v>
      </c>
      <c r="BO1234" s="2" t="s">
        <v>5348</v>
      </c>
      <c r="BP1234" s="3">
        <v>1</v>
      </c>
      <c r="BQ1234" s="2" t="s">
        <v>5349</v>
      </c>
    </row>
    <row r="1235" spans="1:69" ht="16.149999999999999" customHeight="1" x14ac:dyDescent="0.25">
      <c r="A1235" s="69">
        <v>1234</v>
      </c>
      <c r="B1235" s="17" t="s">
        <v>87</v>
      </c>
      <c r="C1235" s="48" t="s">
        <v>4026</v>
      </c>
      <c r="D1235" s="2" t="s">
        <v>124</v>
      </c>
      <c r="E1235" s="48" t="s">
        <v>5167</v>
      </c>
      <c r="F1235" s="67">
        <v>42312</v>
      </c>
      <c r="G1235" s="3">
        <f t="shared" si="209"/>
        <v>11</v>
      </c>
      <c r="H1235" s="3">
        <f t="shared" si="210"/>
        <v>2015</v>
      </c>
      <c r="I1235" s="19">
        <v>0.80902777777777801</v>
      </c>
      <c r="J1235" s="20">
        <f t="shared" si="208"/>
        <v>19</v>
      </c>
      <c r="K1235" s="5" t="str">
        <f t="shared" si="203"/>
        <v>ja</v>
      </c>
      <c r="L1235" s="21" t="s">
        <v>73</v>
      </c>
      <c r="M1235" s="6" t="s">
        <v>74</v>
      </c>
      <c r="N1235" s="5">
        <v>71</v>
      </c>
      <c r="O1235" s="17" t="s">
        <v>75</v>
      </c>
      <c r="P1235" s="17" t="s">
        <v>5350</v>
      </c>
      <c r="R1235" s="6" t="s">
        <v>77</v>
      </c>
      <c r="S1235" s="2" t="s">
        <v>78</v>
      </c>
      <c r="T1235" s="22" t="s">
        <v>79</v>
      </c>
      <c r="X1235" s="1">
        <v>477</v>
      </c>
      <c r="Y1235" s="1" t="s">
        <v>81</v>
      </c>
      <c r="Z1235" s="1" t="s">
        <v>84</v>
      </c>
      <c r="AA1235" s="1">
        <v>477</v>
      </c>
      <c r="AB1235" s="1" t="s">
        <v>81</v>
      </c>
      <c r="AC1235" s="1" t="s">
        <v>84</v>
      </c>
      <c r="AD1235" s="1">
        <v>477</v>
      </c>
      <c r="AE1235" s="1" t="s">
        <v>81</v>
      </c>
      <c r="AF1235" s="1" t="s">
        <v>84</v>
      </c>
      <c r="AJ1235" s="2">
        <v>898</v>
      </c>
      <c r="AK1235" s="2" t="s">
        <v>81</v>
      </c>
      <c r="AL1235" s="2" t="s">
        <v>82</v>
      </c>
      <c r="AM1235" s="2">
        <v>898</v>
      </c>
      <c r="AN1235" s="2" t="s">
        <v>81</v>
      </c>
      <c r="AO1235" s="2" t="s">
        <v>82</v>
      </c>
      <c r="AP1235" s="2">
        <v>898</v>
      </c>
      <c r="AQ1235" s="2" t="s">
        <v>81</v>
      </c>
      <c r="AR1235" s="2" t="s">
        <v>82</v>
      </c>
      <c r="AV1235" s="2">
        <v>50</v>
      </c>
      <c r="AW1235" s="2" t="s">
        <v>94</v>
      </c>
      <c r="AX1235" s="2" t="s">
        <v>84</v>
      </c>
      <c r="BB1235" s="2">
        <v>900</v>
      </c>
      <c r="BC1235" s="2" t="s">
        <v>94</v>
      </c>
      <c r="BD1235" s="2" t="s">
        <v>82</v>
      </c>
      <c r="BE1235" s="23" t="str">
        <f t="shared" si="204"/>
        <v>EMF ja</v>
      </c>
      <c r="BF1235" s="23">
        <f t="shared" si="205"/>
        <v>670</v>
      </c>
      <c r="BG1235" s="23" t="str">
        <f t="shared" si="206"/>
        <v>500+m</v>
      </c>
      <c r="BH1235" s="23">
        <f t="shared" si="207"/>
        <v>1</v>
      </c>
      <c r="BI1235" s="2" t="s">
        <v>162</v>
      </c>
      <c r="BJ1235" s="2">
        <v>670</v>
      </c>
      <c r="BO1235" s="2" t="s">
        <v>5351</v>
      </c>
      <c r="BP1235" s="3">
        <v>1</v>
      </c>
      <c r="BQ1235" s="2" t="s">
        <v>5352</v>
      </c>
    </row>
    <row r="1236" spans="1:69" ht="16.149999999999999" customHeight="1" x14ac:dyDescent="0.25">
      <c r="A1236" s="16">
        <v>1235</v>
      </c>
      <c r="B1236" s="17" t="s">
        <v>87</v>
      </c>
      <c r="C1236" s="48" t="s">
        <v>5353</v>
      </c>
      <c r="D1236" s="2" t="s">
        <v>371</v>
      </c>
      <c r="E1236" s="48" t="s">
        <v>5354</v>
      </c>
      <c r="F1236" s="67">
        <v>42313</v>
      </c>
      <c r="G1236" s="3">
        <f t="shared" si="209"/>
        <v>11</v>
      </c>
      <c r="H1236" s="3">
        <f t="shared" si="210"/>
        <v>2015</v>
      </c>
      <c r="I1236" s="19">
        <v>0.75</v>
      </c>
      <c r="J1236" s="20">
        <f t="shared" si="208"/>
        <v>18</v>
      </c>
      <c r="K1236" s="5" t="str">
        <f t="shared" si="203"/>
        <v>ja</v>
      </c>
      <c r="L1236" s="5" t="s">
        <v>91</v>
      </c>
      <c r="M1236" s="6" t="s">
        <v>74</v>
      </c>
      <c r="N1236" s="5">
        <v>76</v>
      </c>
      <c r="O1236" s="17" t="s">
        <v>126</v>
      </c>
      <c r="P1236" s="17" t="s">
        <v>5355</v>
      </c>
      <c r="R1236" s="6" t="s">
        <v>77</v>
      </c>
      <c r="S1236" s="2" t="s">
        <v>78</v>
      </c>
      <c r="T1236" s="22" t="s">
        <v>79</v>
      </c>
      <c r="W1236" s="2" t="s">
        <v>5356</v>
      </c>
      <c r="X1236" s="2">
        <v>446</v>
      </c>
      <c r="Y1236" s="2" t="s">
        <v>81</v>
      </c>
      <c r="Z1236" s="2" t="s">
        <v>161</v>
      </c>
      <c r="AA1236" s="2">
        <v>446</v>
      </c>
      <c r="AB1236" s="2" t="s">
        <v>81</v>
      </c>
      <c r="AC1236" s="2" t="s">
        <v>161</v>
      </c>
      <c r="AD1236" s="2">
        <v>446</v>
      </c>
      <c r="AE1236" s="2" t="s">
        <v>81</v>
      </c>
      <c r="AF1236" s="2" t="s">
        <v>161</v>
      </c>
      <c r="BE1236" s="23" t="str">
        <f t="shared" si="204"/>
        <v>EMF nein</v>
      </c>
      <c r="BF1236" s="23" t="str">
        <f t="shared" si="205"/>
        <v/>
      </c>
      <c r="BG1236" s="23" t="str">
        <f t="shared" si="206"/>
        <v/>
      </c>
      <c r="BH1236" s="23">
        <f t="shared" si="207"/>
        <v>0</v>
      </c>
      <c r="BO1236" s="2" t="s">
        <v>5357</v>
      </c>
      <c r="BP1236" s="3">
        <v>1</v>
      </c>
      <c r="BQ1236" s="2" t="s">
        <v>5358</v>
      </c>
    </row>
    <row r="1237" spans="1:69" ht="16.149999999999999" customHeight="1" x14ac:dyDescent="0.25">
      <c r="A1237" s="16">
        <v>1236</v>
      </c>
      <c r="B1237" s="17" t="s">
        <v>87</v>
      </c>
      <c r="C1237" s="48" t="s">
        <v>690</v>
      </c>
      <c r="D1237" s="2" t="s">
        <v>124</v>
      </c>
      <c r="E1237" s="48" t="s">
        <v>5359</v>
      </c>
      <c r="F1237" s="67">
        <v>42868</v>
      </c>
      <c r="G1237" s="3">
        <f t="shared" si="209"/>
        <v>5</v>
      </c>
      <c r="H1237" s="3">
        <f t="shared" si="210"/>
        <v>2017</v>
      </c>
      <c r="I1237" s="19">
        <v>0.82291666666666696</v>
      </c>
      <c r="J1237" s="20">
        <f t="shared" si="208"/>
        <v>19</v>
      </c>
      <c r="K1237" s="5" t="str">
        <f t="shared" si="203"/>
        <v>ja</v>
      </c>
      <c r="L1237" s="5" t="s">
        <v>91</v>
      </c>
      <c r="M1237" s="6" t="s">
        <v>115</v>
      </c>
      <c r="N1237" s="5">
        <v>79</v>
      </c>
      <c r="O1237" s="17" t="s">
        <v>75</v>
      </c>
      <c r="P1237" s="17" t="s">
        <v>1027</v>
      </c>
      <c r="Q1237" s="6" t="s">
        <v>186</v>
      </c>
      <c r="R1237" s="6" t="s">
        <v>77</v>
      </c>
      <c r="T1237" s="22" t="s">
        <v>79</v>
      </c>
      <c r="X1237" s="2">
        <v>93</v>
      </c>
      <c r="Y1237" s="2" t="s">
        <v>83</v>
      </c>
      <c r="Z1237" s="2" t="s">
        <v>84</v>
      </c>
      <c r="AA1237" s="2">
        <v>93</v>
      </c>
      <c r="AB1237" s="2" t="s">
        <v>81</v>
      </c>
      <c r="AC1237" s="2" t="s">
        <v>84</v>
      </c>
      <c r="AD1237" s="2">
        <v>93</v>
      </c>
      <c r="AE1237" s="2" t="s">
        <v>83</v>
      </c>
      <c r="AF1237" s="2" t="s">
        <v>84</v>
      </c>
      <c r="BE1237" s="23" t="str">
        <f t="shared" si="204"/>
        <v>EMF ja</v>
      </c>
      <c r="BF1237" s="23">
        <f t="shared" si="205"/>
        <v>10</v>
      </c>
      <c r="BG1237" s="23" t="str">
        <f t="shared" si="206"/>
        <v>&lt;100m</v>
      </c>
      <c r="BH1237" s="23">
        <f t="shared" si="207"/>
        <v>1</v>
      </c>
      <c r="BM1237" s="2" t="s">
        <v>162</v>
      </c>
      <c r="BN1237" s="2">
        <v>10</v>
      </c>
      <c r="BP1237" s="3">
        <v>1</v>
      </c>
      <c r="BQ1237" s="2" t="s">
        <v>5360</v>
      </c>
    </row>
    <row r="1238" spans="1:69" ht="16.149999999999999" customHeight="1" x14ac:dyDescent="0.25">
      <c r="A1238" s="69">
        <v>1237</v>
      </c>
      <c r="B1238" s="17" t="s">
        <v>87</v>
      </c>
      <c r="C1238" s="24" t="s">
        <v>1415</v>
      </c>
      <c r="D1238" s="2" t="s">
        <v>124</v>
      </c>
      <c r="E1238" s="24" t="s">
        <v>5361</v>
      </c>
      <c r="F1238" s="67">
        <v>42320</v>
      </c>
      <c r="G1238" s="3">
        <f t="shared" si="209"/>
        <v>11</v>
      </c>
      <c r="H1238" s="3">
        <f t="shared" si="210"/>
        <v>2015</v>
      </c>
      <c r="I1238" s="19">
        <v>0.72916666666666696</v>
      </c>
      <c r="J1238" s="20">
        <f t="shared" si="208"/>
        <v>17</v>
      </c>
      <c r="K1238" s="5" t="str">
        <f t="shared" si="203"/>
        <v>ja</v>
      </c>
      <c r="L1238" s="5" t="s">
        <v>91</v>
      </c>
      <c r="M1238" s="6" t="s">
        <v>74</v>
      </c>
      <c r="N1238" s="5">
        <v>71</v>
      </c>
      <c r="O1238" s="17" t="s">
        <v>126</v>
      </c>
      <c r="P1238" s="17" t="s">
        <v>5362</v>
      </c>
      <c r="R1238" s="6" t="s">
        <v>77</v>
      </c>
      <c r="T1238" s="22"/>
      <c r="U1238" s="2" t="s">
        <v>5363</v>
      </c>
      <c r="V1238" s="2" t="s">
        <v>80</v>
      </c>
      <c r="X1238" s="2">
        <v>330</v>
      </c>
      <c r="Y1238" s="2" t="s">
        <v>81</v>
      </c>
      <c r="Z1238" s="2" t="s">
        <v>168</v>
      </c>
      <c r="AA1238" s="2">
        <v>330</v>
      </c>
      <c r="AB1238" s="2" t="s">
        <v>81</v>
      </c>
      <c r="AC1238" s="2" t="s">
        <v>168</v>
      </c>
      <c r="AD1238" s="2">
        <v>330</v>
      </c>
      <c r="AE1238" s="2" t="s">
        <v>81</v>
      </c>
      <c r="AF1238" s="2" t="s">
        <v>168</v>
      </c>
      <c r="BE1238" s="23" t="str">
        <f t="shared" si="204"/>
        <v>EMF nein</v>
      </c>
      <c r="BF1238" s="23" t="str">
        <f t="shared" si="205"/>
        <v/>
      </c>
      <c r="BG1238" s="23" t="str">
        <f t="shared" si="206"/>
        <v/>
      </c>
      <c r="BH1238" s="23">
        <f t="shared" si="207"/>
        <v>0</v>
      </c>
      <c r="BO1238" s="2" t="s">
        <v>5364</v>
      </c>
      <c r="BP1238" s="3">
        <v>1</v>
      </c>
      <c r="BQ1238" s="2" t="s">
        <v>5365</v>
      </c>
    </row>
    <row r="1239" spans="1:69" ht="16.149999999999999" customHeight="1" x14ac:dyDescent="0.25">
      <c r="A1239" s="16">
        <v>1238</v>
      </c>
      <c r="B1239" s="17" t="s">
        <v>87</v>
      </c>
      <c r="C1239" s="48" t="s">
        <v>2635</v>
      </c>
      <c r="D1239" s="2" t="s">
        <v>124</v>
      </c>
      <c r="E1239" s="48" t="s">
        <v>5366</v>
      </c>
      <c r="F1239" s="67">
        <v>42322</v>
      </c>
      <c r="G1239" s="3">
        <f t="shared" si="209"/>
        <v>11</v>
      </c>
      <c r="H1239" s="3">
        <f t="shared" si="210"/>
        <v>2015</v>
      </c>
      <c r="I1239" s="19">
        <v>0.43055555555555602</v>
      </c>
      <c r="J1239" s="20">
        <f t="shared" si="208"/>
        <v>10</v>
      </c>
      <c r="K1239" s="5" t="str">
        <f t="shared" si="203"/>
        <v>ja</v>
      </c>
      <c r="L1239" s="5" t="s">
        <v>91</v>
      </c>
      <c r="M1239" s="6" t="s">
        <v>74</v>
      </c>
      <c r="N1239" s="5">
        <v>89</v>
      </c>
      <c r="O1239" s="17" t="s">
        <v>75</v>
      </c>
      <c r="P1239" s="17" t="s">
        <v>5367</v>
      </c>
      <c r="Q1239" s="6" t="s">
        <v>186</v>
      </c>
      <c r="R1239" s="6" t="s">
        <v>77</v>
      </c>
      <c r="T1239" s="22" t="s">
        <v>79</v>
      </c>
      <c r="W1239" s="2" t="s">
        <v>306</v>
      </c>
      <c r="X1239" s="2">
        <v>311</v>
      </c>
      <c r="Y1239" s="2" t="s">
        <v>81</v>
      </c>
      <c r="Z1239" s="2" t="s">
        <v>82</v>
      </c>
      <c r="AD1239" s="2">
        <v>311</v>
      </c>
      <c r="AE1239" s="2" t="s">
        <v>81</v>
      </c>
      <c r="AF1239" s="2" t="s">
        <v>82</v>
      </c>
      <c r="AM1239" s="2">
        <v>179</v>
      </c>
      <c r="AN1239" s="2" t="s">
        <v>81</v>
      </c>
      <c r="AO1239" s="2" t="s">
        <v>82</v>
      </c>
      <c r="AV1239" s="2">
        <v>60</v>
      </c>
      <c r="AW1239" s="2" t="s">
        <v>94</v>
      </c>
      <c r="AX1239" s="2" t="s">
        <v>161</v>
      </c>
      <c r="BB1239" s="2">
        <v>145</v>
      </c>
      <c r="BC1239" s="2" t="s">
        <v>94</v>
      </c>
      <c r="BD1239" s="2" t="s">
        <v>82</v>
      </c>
      <c r="BE1239" s="23" t="str">
        <f t="shared" si="204"/>
        <v>EMF nein</v>
      </c>
      <c r="BF1239" s="23" t="str">
        <f t="shared" si="205"/>
        <v/>
      </c>
      <c r="BG1239" s="23" t="str">
        <f t="shared" si="206"/>
        <v/>
      </c>
      <c r="BH1239" s="23">
        <f t="shared" si="207"/>
        <v>0</v>
      </c>
      <c r="BO1239" s="2" t="s">
        <v>5368</v>
      </c>
      <c r="BP1239" s="3">
        <v>1</v>
      </c>
      <c r="BQ1239" s="2" t="s">
        <v>5369</v>
      </c>
    </row>
    <row r="1240" spans="1:69" ht="16.149999999999999" customHeight="1" x14ac:dyDescent="0.25">
      <c r="A1240" s="16">
        <v>1239</v>
      </c>
      <c r="B1240" s="17" t="s">
        <v>87</v>
      </c>
      <c r="C1240" s="48" t="s">
        <v>363</v>
      </c>
      <c r="D1240" s="2" t="s">
        <v>364</v>
      </c>
      <c r="E1240" s="48" t="s">
        <v>5370</v>
      </c>
      <c r="F1240" s="67">
        <v>42324</v>
      </c>
      <c r="G1240" s="3">
        <f t="shared" si="209"/>
        <v>11</v>
      </c>
      <c r="H1240" s="3">
        <f t="shared" si="210"/>
        <v>2015</v>
      </c>
      <c r="I1240" s="19">
        <v>0.73958333333333304</v>
      </c>
      <c r="J1240" s="20">
        <f t="shared" si="208"/>
        <v>17</v>
      </c>
      <c r="K1240" s="5" t="str">
        <f t="shared" si="203"/>
        <v>ja</v>
      </c>
      <c r="L1240" s="21" t="s">
        <v>73</v>
      </c>
      <c r="M1240" s="6" t="s">
        <v>74</v>
      </c>
      <c r="N1240" s="5">
        <v>77</v>
      </c>
      <c r="O1240" s="17" t="s">
        <v>75</v>
      </c>
      <c r="P1240" s="17" t="s">
        <v>5371</v>
      </c>
      <c r="Q1240" s="6" t="s">
        <v>186</v>
      </c>
      <c r="R1240" s="6" t="s">
        <v>77</v>
      </c>
      <c r="T1240" s="22"/>
      <c r="W1240" s="2" t="s">
        <v>306</v>
      </c>
      <c r="X1240" s="2">
        <v>219</v>
      </c>
      <c r="Y1240" s="2" t="s">
        <v>83</v>
      </c>
      <c r="Z1240" s="2" t="s">
        <v>82</v>
      </c>
      <c r="AA1240" s="2">
        <v>219</v>
      </c>
      <c r="AB1240" s="2" t="s">
        <v>81</v>
      </c>
      <c r="AC1240" s="2" t="s">
        <v>82</v>
      </c>
      <c r="AD1240" s="2">
        <v>219</v>
      </c>
      <c r="AE1240" s="2" t="s">
        <v>81</v>
      </c>
      <c r="AF1240" s="2" t="s">
        <v>82</v>
      </c>
      <c r="BE1240" s="23" t="str">
        <f t="shared" si="204"/>
        <v>EMF nein</v>
      </c>
      <c r="BF1240" s="23" t="str">
        <f t="shared" si="205"/>
        <v/>
      </c>
      <c r="BG1240" s="23" t="str">
        <f t="shared" si="206"/>
        <v/>
      </c>
      <c r="BH1240" s="23">
        <f t="shared" si="207"/>
        <v>0</v>
      </c>
      <c r="BO1240" s="2" t="s">
        <v>5372</v>
      </c>
      <c r="BP1240" s="3">
        <v>1</v>
      </c>
      <c r="BQ1240" s="2" t="s">
        <v>5373</v>
      </c>
    </row>
    <row r="1241" spans="1:69" ht="16.149999999999999" customHeight="1" x14ac:dyDescent="0.25">
      <c r="A1241" s="16">
        <v>1240</v>
      </c>
      <c r="B1241" s="17" t="s">
        <v>211</v>
      </c>
      <c r="C1241" s="48" t="s">
        <v>5374</v>
      </c>
      <c r="D1241" s="2" t="s">
        <v>137</v>
      </c>
      <c r="E1241" s="48" t="s">
        <v>5375</v>
      </c>
      <c r="F1241" s="67">
        <v>41944</v>
      </c>
      <c r="G1241" s="3">
        <f t="shared" si="209"/>
        <v>11</v>
      </c>
      <c r="H1241" s="3">
        <f t="shared" si="210"/>
        <v>2014</v>
      </c>
      <c r="I1241" s="19">
        <v>0.47916666666666702</v>
      </c>
      <c r="J1241" s="20">
        <f t="shared" si="208"/>
        <v>11</v>
      </c>
      <c r="K1241" s="5" t="str">
        <f t="shared" si="203"/>
        <v>ja</v>
      </c>
      <c r="L1241" s="5" t="s">
        <v>91</v>
      </c>
      <c r="M1241" s="6" t="s">
        <v>74</v>
      </c>
      <c r="N1241" s="5">
        <v>38</v>
      </c>
      <c r="O1241" s="17" t="s">
        <v>126</v>
      </c>
      <c r="P1241" s="17" t="s">
        <v>5376</v>
      </c>
      <c r="Q1241" s="6" t="s">
        <v>186</v>
      </c>
      <c r="R1241" s="6" t="s">
        <v>77</v>
      </c>
      <c r="T1241" s="6" t="s">
        <v>202</v>
      </c>
      <c r="X1241" s="2">
        <v>851</v>
      </c>
      <c r="Y1241" s="2" t="s">
        <v>81</v>
      </c>
      <c r="Z1241" s="2" t="s">
        <v>168</v>
      </c>
      <c r="AA1241" s="2">
        <v>851</v>
      </c>
      <c r="AB1241" s="2" t="s">
        <v>83</v>
      </c>
      <c r="AC1241" s="2" t="s">
        <v>168</v>
      </c>
      <c r="AD1241" s="2">
        <v>851</v>
      </c>
      <c r="AE1241" s="2" t="s">
        <v>81</v>
      </c>
      <c r="AF1241" s="2" t="s">
        <v>168</v>
      </c>
      <c r="AJ1241" s="2">
        <v>987</v>
      </c>
      <c r="AK1241" s="2" t="s">
        <v>81</v>
      </c>
      <c r="AL1241" s="2" t="s">
        <v>168</v>
      </c>
      <c r="AM1241" s="2">
        <v>987</v>
      </c>
      <c r="AN1241" s="2" t="s">
        <v>2531</v>
      </c>
      <c r="AO1241" s="2" t="s">
        <v>168</v>
      </c>
      <c r="BE1241" s="23" t="str">
        <f t="shared" si="204"/>
        <v>EMF nein</v>
      </c>
      <c r="BF1241" s="23" t="str">
        <f t="shared" si="205"/>
        <v/>
      </c>
      <c r="BG1241" s="23" t="str">
        <f t="shared" si="206"/>
        <v/>
      </c>
      <c r="BH1241" s="23">
        <f t="shared" si="207"/>
        <v>0</v>
      </c>
      <c r="BO1241" s="2" t="s">
        <v>5377</v>
      </c>
      <c r="BP1241" s="3">
        <v>1</v>
      </c>
      <c r="BQ1241" s="2" t="s">
        <v>5378</v>
      </c>
    </row>
    <row r="1242" spans="1:69" ht="16.149999999999999" customHeight="1" x14ac:dyDescent="0.25">
      <c r="A1242" s="16">
        <v>1241</v>
      </c>
      <c r="B1242" s="17" t="s">
        <v>87</v>
      </c>
      <c r="C1242" s="48" t="s">
        <v>5379</v>
      </c>
      <c r="D1242" s="2" t="s">
        <v>137</v>
      </c>
      <c r="E1242" s="48" t="s">
        <v>5380</v>
      </c>
      <c r="F1242" s="67">
        <v>42436</v>
      </c>
      <c r="G1242" s="3">
        <f t="shared" si="209"/>
        <v>3</v>
      </c>
      <c r="H1242" s="3">
        <f t="shared" si="210"/>
        <v>2016</v>
      </c>
      <c r="I1242" s="19">
        <v>0.73958333333333304</v>
      </c>
      <c r="J1242" s="20">
        <f t="shared" si="208"/>
        <v>17</v>
      </c>
      <c r="K1242" s="5" t="str">
        <f t="shared" si="203"/>
        <v>ja</v>
      </c>
      <c r="L1242" s="5" t="s">
        <v>91</v>
      </c>
      <c r="M1242" s="6" t="s">
        <v>74</v>
      </c>
      <c r="N1242" s="5">
        <v>73</v>
      </c>
      <c r="O1242" s="17" t="s">
        <v>75</v>
      </c>
      <c r="P1242" s="17" t="s">
        <v>5381</v>
      </c>
      <c r="R1242" s="6" t="s">
        <v>77</v>
      </c>
      <c r="T1242" s="22"/>
      <c r="U1242" s="2" t="s">
        <v>208</v>
      </c>
      <c r="V1242" s="2" t="s">
        <v>79</v>
      </c>
      <c r="X1242" s="2">
        <v>86</v>
      </c>
      <c r="Y1242" s="2" t="s">
        <v>81</v>
      </c>
      <c r="Z1242" s="2" t="s">
        <v>168</v>
      </c>
      <c r="AA1242" s="2">
        <v>86</v>
      </c>
      <c r="AB1242" s="2" t="s">
        <v>94</v>
      </c>
      <c r="AC1242" s="2" t="s">
        <v>168</v>
      </c>
      <c r="AD1242" s="2">
        <v>86</v>
      </c>
      <c r="AE1242" s="2" t="s">
        <v>81</v>
      </c>
      <c r="AF1242" s="2" t="s">
        <v>168</v>
      </c>
      <c r="AJ1242" s="2">
        <v>480</v>
      </c>
      <c r="AK1242" s="2" t="s">
        <v>81</v>
      </c>
      <c r="AL1242" s="2" t="s">
        <v>168</v>
      </c>
      <c r="AP1242" s="2">
        <v>480</v>
      </c>
      <c r="AQ1242" s="2" t="s">
        <v>81</v>
      </c>
      <c r="AR1242" s="2" t="s">
        <v>168</v>
      </c>
      <c r="BE1242" s="23" t="str">
        <f t="shared" si="204"/>
        <v>EMF nein</v>
      </c>
      <c r="BF1242" s="23" t="str">
        <f t="shared" si="205"/>
        <v/>
      </c>
      <c r="BG1242" s="23" t="str">
        <f t="shared" si="206"/>
        <v/>
      </c>
      <c r="BH1242" s="23">
        <f t="shared" si="207"/>
        <v>0</v>
      </c>
      <c r="BO1242" s="2" t="s">
        <v>5382</v>
      </c>
      <c r="BP1242" s="3">
        <v>1</v>
      </c>
      <c r="BQ1242" s="2" t="s">
        <v>5383</v>
      </c>
    </row>
    <row r="1243" spans="1:69" ht="16.149999999999999" customHeight="1" x14ac:dyDescent="0.25">
      <c r="A1243" s="16">
        <v>1242</v>
      </c>
      <c r="B1243" s="17" t="s">
        <v>87</v>
      </c>
      <c r="C1243" s="48" t="s">
        <v>5384</v>
      </c>
      <c r="D1243" s="2" t="s">
        <v>192</v>
      </c>
      <c r="E1243" s="48" t="s">
        <v>5385</v>
      </c>
      <c r="F1243" s="67">
        <v>42339</v>
      </c>
      <c r="G1243" s="3">
        <f t="shared" si="209"/>
        <v>12</v>
      </c>
      <c r="H1243" s="3">
        <f t="shared" si="210"/>
        <v>2015</v>
      </c>
      <c r="I1243" s="19">
        <v>0.69444444444444398</v>
      </c>
      <c r="J1243" s="20">
        <f t="shared" si="208"/>
        <v>16</v>
      </c>
      <c r="K1243" s="5" t="str">
        <f t="shared" si="203"/>
        <v>ja</v>
      </c>
      <c r="L1243" s="21" t="s">
        <v>73</v>
      </c>
      <c r="M1243" s="6" t="s">
        <v>74</v>
      </c>
      <c r="N1243" s="5">
        <v>75</v>
      </c>
      <c r="O1243" s="17" t="s">
        <v>75</v>
      </c>
      <c r="P1243" s="17" t="s">
        <v>5386</v>
      </c>
      <c r="T1243" s="22" t="s">
        <v>79</v>
      </c>
      <c r="X1243" s="2">
        <v>443</v>
      </c>
      <c r="Y1243" s="2" t="s">
        <v>83</v>
      </c>
      <c r="Z1243" s="2" t="s">
        <v>82</v>
      </c>
      <c r="AA1243" s="2">
        <v>443</v>
      </c>
      <c r="AB1243" s="2" t="s">
        <v>81</v>
      </c>
      <c r="AC1243" s="2" t="s">
        <v>82</v>
      </c>
      <c r="AD1243" s="2">
        <v>443</v>
      </c>
      <c r="AE1243" s="2" t="s">
        <v>81</v>
      </c>
      <c r="AF1243" s="2" t="s">
        <v>82</v>
      </c>
      <c r="BE1243" s="23" t="str">
        <f t="shared" si="204"/>
        <v>EMF nein</v>
      </c>
      <c r="BF1243" s="23" t="str">
        <f t="shared" si="205"/>
        <v/>
      </c>
      <c r="BG1243" s="23" t="str">
        <f t="shared" si="206"/>
        <v/>
      </c>
      <c r="BH1243" s="23">
        <f t="shared" si="207"/>
        <v>0</v>
      </c>
      <c r="BO1243" s="2" t="s">
        <v>5387</v>
      </c>
      <c r="BP1243" s="3">
        <v>1</v>
      </c>
      <c r="BQ1243" s="2" t="s">
        <v>5388</v>
      </c>
    </row>
    <row r="1244" spans="1:69" ht="16.149999999999999" customHeight="1" x14ac:dyDescent="0.25">
      <c r="A1244" s="16">
        <v>1243</v>
      </c>
      <c r="B1244" s="17" t="s">
        <v>211</v>
      </c>
      <c r="C1244" s="48" t="s">
        <v>5389</v>
      </c>
      <c r="D1244" s="2" t="s">
        <v>124</v>
      </c>
      <c r="E1244" s="48" t="s">
        <v>5390</v>
      </c>
      <c r="F1244" s="67">
        <v>42202</v>
      </c>
      <c r="G1244" s="3">
        <f t="shared" si="209"/>
        <v>7</v>
      </c>
      <c r="H1244" s="3">
        <f t="shared" si="210"/>
        <v>2015</v>
      </c>
      <c r="I1244" s="19">
        <v>0.51041666666666696</v>
      </c>
      <c r="J1244" s="20">
        <f t="shared" si="208"/>
        <v>12</v>
      </c>
      <c r="K1244" s="5" t="str">
        <f t="shared" si="203"/>
        <v>ja</v>
      </c>
      <c r="L1244" s="5" t="s">
        <v>91</v>
      </c>
      <c r="M1244" s="6" t="s">
        <v>100</v>
      </c>
      <c r="N1244" s="5">
        <v>55</v>
      </c>
      <c r="O1244" s="2" t="s">
        <v>140</v>
      </c>
      <c r="P1244" s="17" t="s">
        <v>5391</v>
      </c>
      <c r="R1244" s="6" t="s">
        <v>77</v>
      </c>
      <c r="T1244" s="6" t="s">
        <v>202</v>
      </c>
      <c r="X1244" s="2">
        <v>800</v>
      </c>
      <c r="Y1244" s="2" t="s">
        <v>81</v>
      </c>
      <c r="Z1244" s="2" t="s">
        <v>82</v>
      </c>
      <c r="AA1244" s="2">
        <v>800</v>
      </c>
      <c r="AB1244" s="2" t="s">
        <v>81</v>
      </c>
      <c r="AC1244" s="2" t="s">
        <v>82</v>
      </c>
      <c r="BE1244" s="23" t="str">
        <f t="shared" si="204"/>
        <v>EMF nein</v>
      </c>
      <c r="BF1244" s="23" t="str">
        <f t="shared" si="205"/>
        <v/>
      </c>
      <c r="BG1244" s="23" t="str">
        <f t="shared" si="206"/>
        <v/>
      </c>
      <c r="BH1244" s="23">
        <f t="shared" si="207"/>
        <v>0</v>
      </c>
      <c r="BO1244" s="2" t="s">
        <v>5392</v>
      </c>
      <c r="BP1244" s="3">
        <v>1</v>
      </c>
      <c r="BQ1244" s="2" t="s">
        <v>5393</v>
      </c>
    </row>
    <row r="1245" spans="1:69" ht="16.149999999999999" customHeight="1" x14ac:dyDescent="0.25">
      <c r="A1245" s="16">
        <v>1244</v>
      </c>
      <c r="B1245" s="17" t="s">
        <v>69</v>
      </c>
      <c r="C1245" s="48" t="s">
        <v>2528</v>
      </c>
      <c r="D1245" s="2" t="s">
        <v>124</v>
      </c>
      <c r="E1245" s="48" t="s">
        <v>5394</v>
      </c>
      <c r="F1245" s="67">
        <v>42345</v>
      </c>
      <c r="G1245" s="3">
        <f t="shared" si="209"/>
        <v>12</v>
      </c>
      <c r="H1245" s="3">
        <f t="shared" si="210"/>
        <v>2015</v>
      </c>
      <c r="I1245" s="19">
        <v>0.58680555555555602</v>
      </c>
      <c r="J1245" s="20">
        <f t="shared" si="208"/>
        <v>14</v>
      </c>
      <c r="K1245" s="5" t="str">
        <f t="shared" si="203"/>
        <v>ja</v>
      </c>
      <c r="L1245" s="21" t="s">
        <v>73</v>
      </c>
      <c r="M1245" s="6" t="s">
        <v>74</v>
      </c>
      <c r="N1245" s="5">
        <v>87</v>
      </c>
      <c r="O1245" s="17" t="s">
        <v>126</v>
      </c>
      <c r="P1245" s="17" t="s">
        <v>5395</v>
      </c>
      <c r="R1245" s="6" t="s">
        <v>77</v>
      </c>
      <c r="S1245" s="2" t="s">
        <v>78</v>
      </c>
      <c r="T1245" s="22" t="s">
        <v>79</v>
      </c>
      <c r="X1245" s="2">
        <v>1000</v>
      </c>
      <c r="Y1245" s="2" t="s">
        <v>83</v>
      </c>
      <c r="Z1245" s="2" t="s">
        <v>161</v>
      </c>
      <c r="AA1245" s="2">
        <v>1000</v>
      </c>
      <c r="AB1245" s="2" t="s">
        <v>81</v>
      </c>
      <c r="AC1245" s="2" t="s">
        <v>161</v>
      </c>
      <c r="AD1245" s="2">
        <v>1000</v>
      </c>
      <c r="AE1245" s="2" t="s">
        <v>83</v>
      </c>
      <c r="AF1245" s="2" t="s">
        <v>161</v>
      </c>
      <c r="BE1245" s="23" t="str">
        <f t="shared" si="204"/>
        <v>EMF ja</v>
      </c>
      <c r="BF1245" s="23">
        <f t="shared" si="205"/>
        <v>355</v>
      </c>
      <c r="BG1245" s="23" t="str">
        <f t="shared" si="206"/>
        <v>100-499m</v>
      </c>
      <c r="BH1245" s="23">
        <f t="shared" si="207"/>
        <v>2</v>
      </c>
      <c r="BI1245" s="2" t="s">
        <v>162</v>
      </c>
      <c r="BJ1245" s="2">
        <v>355</v>
      </c>
      <c r="BM1245" s="2" t="s">
        <v>109</v>
      </c>
      <c r="BN1245" s="2" t="s">
        <v>109</v>
      </c>
      <c r="BO1245" s="91" t="s">
        <v>5396</v>
      </c>
      <c r="BP1245" s="3">
        <v>1</v>
      </c>
      <c r="BQ1245" s="2" t="s">
        <v>5397</v>
      </c>
    </row>
    <row r="1246" spans="1:69" ht="16.149999999999999" customHeight="1" x14ac:dyDescent="0.25">
      <c r="A1246" s="16">
        <v>1245</v>
      </c>
      <c r="B1246" s="17" t="s">
        <v>87</v>
      </c>
      <c r="C1246" s="48" t="s">
        <v>5185</v>
      </c>
      <c r="D1246" s="2" t="s">
        <v>371</v>
      </c>
      <c r="E1246" s="48" t="s">
        <v>5186</v>
      </c>
      <c r="F1246" s="67">
        <v>42353</v>
      </c>
      <c r="G1246" s="3">
        <f t="shared" si="209"/>
        <v>12</v>
      </c>
      <c r="H1246" s="3">
        <f t="shared" si="210"/>
        <v>2015</v>
      </c>
      <c r="I1246" s="19">
        <v>0.29513888888888901</v>
      </c>
      <c r="J1246" s="20">
        <f t="shared" si="208"/>
        <v>7</v>
      </c>
      <c r="K1246" s="5" t="str">
        <f t="shared" ref="K1246:K1309" si="211">IF(COUNTA(W1246:BN1246)=0,"nein","ja")</f>
        <v>ja</v>
      </c>
      <c r="L1246" s="5" t="s">
        <v>91</v>
      </c>
      <c r="M1246" s="6" t="s">
        <v>74</v>
      </c>
      <c r="N1246" s="5">
        <v>81</v>
      </c>
      <c r="O1246" s="2" t="s">
        <v>140</v>
      </c>
      <c r="P1246" s="17" t="s">
        <v>5398</v>
      </c>
      <c r="R1246" s="6" t="s">
        <v>77</v>
      </c>
      <c r="S1246" s="2" t="s">
        <v>78</v>
      </c>
      <c r="T1246" s="22"/>
      <c r="X1246" s="2">
        <v>471</v>
      </c>
      <c r="Y1246" s="2" t="s">
        <v>81</v>
      </c>
      <c r="Z1246" s="2" t="s">
        <v>84</v>
      </c>
      <c r="AA1246" s="2">
        <v>471</v>
      </c>
      <c r="AB1246" s="2" t="s">
        <v>81</v>
      </c>
      <c r="AC1246" s="2" t="s">
        <v>84</v>
      </c>
      <c r="AD1246" s="2">
        <v>650</v>
      </c>
      <c r="AE1246" s="2" t="s">
        <v>81</v>
      </c>
      <c r="AF1246" s="2" t="s">
        <v>161</v>
      </c>
      <c r="AJ1246" s="2">
        <v>650</v>
      </c>
      <c r="AK1246" s="2" t="s">
        <v>81</v>
      </c>
      <c r="AL1246" s="2" t="s">
        <v>161</v>
      </c>
      <c r="AM1246" s="2">
        <v>650</v>
      </c>
      <c r="AN1246" s="2" t="s">
        <v>81</v>
      </c>
      <c r="AO1246" s="2" t="s">
        <v>161</v>
      </c>
      <c r="BE1246" s="23" t="str">
        <f t="shared" ref="BE1246:BE1309" si="212">IF(COUNTA(BI1246,BK1246,BM1246) &gt; 0,"EMF ja","EMF nein")</f>
        <v>EMF ja</v>
      </c>
      <c r="BF1246" s="23">
        <f t="shared" ref="BF1246:BF1309" si="213">IF(SUM(BJ1246,BL1246,BN1246)=0,"",MIN(BJ1246,BL1246,BN1246))</f>
        <v>16</v>
      </c>
      <c r="BG1246" s="23" t="str">
        <f t="shared" ref="BG1246:BG1309" si="214">IF(BF1246="","",IF(BF1246&lt;100,"&lt;100m",IF(AND(BF1246&gt;99, BF1246&lt;500),"100-499m",IF(BF1246&gt;499,"500+m",""))))</f>
        <v>&lt;100m</v>
      </c>
      <c r="BH1246" s="23">
        <f t="shared" ref="BH1246:BH1309" si="215">COUNTA(BI1246,BK1246,BM1246)</f>
        <v>1</v>
      </c>
      <c r="BK1246" s="2" t="s">
        <v>110</v>
      </c>
      <c r="BL1246" s="2">
        <v>16</v>
      </c>
      <c r="BO1246" s="2" t="s">
        <v>5399</v>
      </c>
      <c r="BP1246" s="3">
        <v>1</v>
      </c>
      <c r="BQ1246" s="2" t="s">
        <v>5400</v>
      </c>
    </row>
    <row r="1247" spans="1:69" ht="16.149999999999999" customHeight="1" x14ac:dyDescent="0.25">
      <c r="A1247" s="16">
        <v>1246</v>
      </c>
      <c r="B1247" s="17" t="s">
        <v>87</v>
      </c>
      <c r="C1247" s="48" t="s">
        <v>2822</v>
      </c>
      <c r="D1247" s="2" t="s">
        <v>89</v>
      </c>
      <c r="E1247" s="48" t="s">
        <v>5401</v>
      </c>
      <c r="F1247" s="67">
        <v>42354</v>
      </c>
      <c r="G1247" s="3">
        <f t="shared" si="209"/>
        <v>12</v>
      </c>
      <c r="H1247" s="3">
        <f t="shared" si="210"/>
        <v>2015</v>
      </c>
      <c r="I1247" s="19">
        <v>0.70833333333333304</v>
      </c>
      <c r="J1247" s="20">
        <f t="shared" si="208"/>
        <v>17</v>
      </c>
      <c r="K1247" s="5" t="str">
        <f t="shared" si="211"/>
        <v>ja</v>
      </c>
      <c r="L1247" s="5" t="s">
        <v>91</v>
      </c>
      <c r="M1247" s="6" t="s">
        <v>74</v>
      </c>
      <c r="N1247" s="5">
        <v>74</v>
      </c>
      <c r="O1247" s="17" t="s">
        <v>75</v>
      </c>
      <c r="P1247" s="17" t="s">
        <v>1877</v>
      </c>
      <c r="R1247" s="6" t="s">
        <v>335</v>
      </c>
      <c r="T1247" s="22" t="s">
        <v>79</v>
      </c>
      <c r="X1247" s="2">
        <v>24</v>
      </c>
      <c r="Y1247" s="2" t="s">
        <v>81</v>
      </c>
      <c r="Z1247" s="2" t="s">
        <v>84</v>
      </c>
      <c r="AA1247" s="2">
        <v>24</v>
      </c>
      <c r="AB1247" s="2" t="s">
        <v>81</v>
      </c>
      <c r="AC1247" s="2" t="s">
        <v>84</v>
      </c>
      <c r="AD1247" s="2">
        <v>24</v>
      </c>
      <c r="AE1247" s="2" t="s">
        <v>81</v>
      </c>
      <c r="AF1247" s="2" t="s">
        <v>84</v>
      </c>
      <c r="AJ1247" s="2">
        <v>237</v>
      </c>
      <c r="AL1247" s="2" t="s">
        <v>82</v>
      </c>
      <c r="AP1247" s="2">
        <v>237</v>
      </c>
      <c r="AQ1247" s="2" t="s">
        <v>81</v>
      </c>
      <c r="AR1247" s="2" t="s">
        <v>168</v>
      </c>
      <c r="BE1247" s="23" t="str">
        <f t="shared" si="212"/>
        <v>EMF nein</v>
      </c>
      <c r="BF1247" s="23" t="str">
        <f t="shared" si="213"/>
        <v/>
      </c>
      <c r="BG1247" s="23" t="str">
        <f t="shared" si="214"/>
        <v/>
      </c>
      <c r="BH1247" s="23">
        <f t="shared" si="215"/>
        <v>0</v>
      </c>
      <c r="BO1247" s="2" t="s">
        <v>5402</v>
      </c>
      <c r="BP1247" s="3">
        <v>1</v>
      </c>
      <c r="BQ1247" s="2" t="s">
        <v>5403</v>
      </c>
    </row>
    <row r="1248" spans="1:69" ht="16.149999999999999" customHeight="1" x14ac:dyDescent="0.25">
      <c r="A1248" s="16">
        <v>1247</v>
      </c>
      <c r="B1248" s="17" t="s">
        <v>87</v>
      </c>
      <c r="C1248" s="48" t="s">
        <v>5404</v>
      </c>
      <c r="D1248" s="2" t="s">
        <v>158</v>
      </c>
      <c r="E1248" s="48" t="s">
        <v>5405</v>
      </c>
      <c r="F1248" s="67">
        <v>42360</v>
      </c>
      <c r="G1248" s="3">
        <f t="shared" si="209"/>
        <v>12</v>
      </c>
      <c r="H1248" s="3">
        <f t="shared" si="210"/>
        <v>2015</v>
      </c>
      <c r="I1248" s="19">
        <v>0.82638888888888895</v>
      </c>
      <c r="J1248" s="20">
        <f t="shared" si="208"/>
        <v>19</v>
      </c>
      <c r="K1248" s="5" t="str">
        <f t="shared" si="211"/>
        <v>ja</v>
      </c>
      <c r="L1248" s="5" t="s">
        <v>91</v>
      </c>
      <c r="M1248" s="6" t="s">
        <v>74</v>
      </c>
      <c r="N1248" s="5">
        <v>85</v>
      </c>
      <c r="P1248" s="17" t="s">
        <v>5406</v>
      </c>
      <c r="T1248" s="6" t="s">
        <v>202</v>
      </c>
      <c r="BE1248" s="23" t="str">
        <f t="shared" si="212"/>
        <v>EMF nein</v>
      </c>
      <c r="BF1248" s="23" t="str">
        <f t="shared" si="213"/>
        <v/>
      </c>
      <c r="BG1248" s="23" t="str">
        <f t="shared" si="214"/>
        <v/>
      </c>
      <c r="BH1248" s="23">
        <f t="shared" si="215"/>
        <v>0</v>
      </c>
      <c r="BO1248" s="2" t="s">
        <v>5407</v>
      </c>
      <c r="BP1248" s="3">
        <v>1</v>
      </c>
      <c r="BQ1248" s="2" t="s">
        <v>5408</v>
      </c>
    </row>
    <row r="1249" spans="1:69" ht="16.149999999999999" customHeight="1" x14ac:dyDescent="0.25">
      <c r="A1249" s="16">
        <v>1248</v>
      </c>
      <c r="B1249" s="17" t="s">
        <v>87</v>
      </c>
      <c r="C1249" s="48" t="s">
        <v>3238</v>
      </c>
      <c r="D1249" s="2" t="s">
        <v>89</v>
      </c>
      <c r="E1249" s="48" t="s">
        <v>5409</v>
      </c>
      <c r="F1249" s="67">
        <v>42361</v>
      </c>
      <c r="G1249" s="3">
        <f t="shared" si="209"/>
        <v>12</v>
      </c>
      <c r="H1249" s="3">
        <f t="shared" si="210"/>
        <v>2015</v>
      </c>
      <c r="I1249" s="19">
        <v>0.5625</v>
      </c>
      <c r="J1249" s="20">
        <f t="shared" si="208"/>
        <v>13</v>
      </c>
      <c r="K1249" s="5" t="str">
        <f t="shared" si="211"/>
        <v>ja</v>
      </c>
      <c r="L1249" s="5" t="s">
        <v>91</v>
      </c>
      <c r="M1249" s="6" t="s">
        <v>74</v>
      </c>
      <c r="N1249" s="5">
        <v>87</v>
      </c>
      <c r="O1249" s="17" t="s">
        <v>75</v>
      </c>
      <c r="P1249" s="17" t="s">
        <v>5410</v>
      </c>
      <c r="R1249" s="6" t="s">
        <v>77</v>
      </c>
      <c r="T1249" s="22"/>
      <c r="U1249" s="2" t="s">
        <v>74</v>
      </c>
      <c r="BE1249" s="23" t="str">
        <f t="shared" si="212"/>
        <v>EMF nein</v>
      </c>
      <c r="BF1249" s="23" t="str">
        <f t="shared" si="213"/>
        <v/>
      </c>
      <c r="BG1249" s="23" t="str">
        <f t="shared" si="214"/>
        <v/>
      </c>
      <c r="BH1249" s="23">
        <f t="shared" si="215"/>
        <v>0</v>
      </c>
      <c r="BP1249" s="3">
        <v>1</v>
      </c>
      <c r="BQ1249" s="2" t="s">
        <v>5411</v>
      </c>
    </row>
    <row r="1250" spans="1:69" ht="16.149999999999999" customHeight="1" x14ac:dyDescent="0.25">
      <c r="A1250" s="16">
        <v>1249</v>
      </c>
      <c r="B1250" s="17" t="s">
        <v>211</v>
      </c>
      <c r="C1250" s="48" t="s">
        <v>4740</v>
      </c>
      <c r="D1250" s="2" t="s">
        <v>371</v>
      </c>
      <c r="E1250" s="48" t="s">
        <v>5412</v>
      </c>
      <c r="F1250" s="67">
        <v>43142</v>
      </c>
      <c r="G1250" s="3">
        <f t="shared" si="209"/>
        <v>2</v>
      </c>
      <c r="H1250" s="3">
        <f t="shared" si="210"/>
        <v>2018</v>
      </c>
      <c r="I1250" s="19">
        <v>0.73958333333333304</v>
      </c>
      <c r="J1250" s="20">
        <f t="shared" ref="J1250:J1313" si="216">IF(I1250&lt;&gt;"",HOUR(I1250),"")</f>
        <v>17</v>
      </c>
      <c r="K1250" s="5" t="str">
        <f t="shared" si="211"/>
        <v>ja</v>
      </c>
      <c r="L1250" s="5" t="s">
        <v>91</v>
      </c>
      <c r="M1250" s="6" t="s">
        <v>74</v>
      </c>
      <c r="N1250" s="5">
        <v>44</v>
      </c>
      <c r="O1250" s="17" t="s">
        <v>126</v>
      </c>
      <c r="P1250" s="17" t="s">
        <v>5413</v>
      </c>
      <c r="R1250" s="6" t="s">
        <v>77</v>
      </c>
      <c r="S1250" s="2" t="s">
        <v>78</v>
      </c>
      <c r="T1250" s="22" t="s">
        <v>79</v>
      </c>
      <c r="BE1250" s="23" t="str">
        <f t="shared" si="212"/>
        <v>EMF nein</v>
      </c>
      <c r="BF1250" s="23" t="str">
        <f t="shared" si="213"/>
        <v/>
      </c>
      <c r="BG1250" s="23" t="str">
        <f t="shared" si="214"/>
        <v/>
      </c>
      <c r="BH1250" s="23">
        <f t="shared" si="215"/>
        <v>0</v>
      </c>
      <c r="BO1250" s="2" t="s">
        <v>5414</v>
      </c>
      <c r="BP1250" s="3">
        <v>1</v>
      </c>
      <c r="BQ1250" s="2" t="s">
        <v>5415</v>
      </c>
    </row>
    <row r="1251" spans="1:69" ht="16.149999999999999" customHeight="1" x14ac:dyDescent="0.25">
      <c r="A1251" s="16">
        <v>1250</v>
      </c>
      <c r="B1251" s="17" t="s">
        <v>87</v>
      </c>
      <c r="C1251" s="48" t="s">
        <v>5416</v>
      </c>
      <c r="D1251" s="2" t="s">
        <v>124</v>
      </c>
      <c r="E1251" s="48" t="s">
        <v>5417</v>
      </c>
      <c r="F1251" s="67">
        <v>42361</v>
      </c>
      <c r="G1251" s="3">
        <f t="shared" si="209"/>
        <v>12</v>
      </c>
      <c r="H1251" s="3">
        <f t="shared" si="210"/>
        <v>2015</v>
      </c>
      <c r="I1251" s="19">
        <v>0.40277777777777801</v>
      </c>
      <c r="J1251" s="20">
        <f t="shared" si="216"/>
        <v>9</v>
      </c>
      <c r="K1251" s="5" t="str">
        <f t="shared" si="211"/>
        <v>ja</v>
      </c>
      <c r="L1251" s="5" t="s">
        <v>91</v>
      </c>
      <c r="M1251" s="6" t="s">
        <v>115</v>
      </c>
      <c r="N1251" s="5">
        <v>81</v>
      </c>
      <c r="O1251" s="17" t="s">
        <v>126</v>
      </c>
      <c r="P1251" s="17" t="s">
        <v>3481</v>
      </c>
      <c r="R1251" s="6" t="s">
        <v>77</v>
      </c>
      <c r="T1251" s="22" t="s">
        <v>79</v>
      </c>
      <c r="X1251" s="2">
        <v>426</v>
      </c>
      <c r="Y1251" s="2" t="s">
        <v>83</v>
      </c>
      <c r="Z1251" s="2" t="s">
        <v>84</v>
      </c>
      <c r="AA1251" s="2">
        <v>426</v>
      </c>
      <c r="AB1251" s="2" t="s">
        <v>81</v>
      </c>
      <c r="AC1251" s="2" t="s">
        <v>84</v>
      </c>
      <c r="AD1251" s="2">
        <v>426</v>
      </c>
      <c r="AE1251" s="2" t="s">
        <v>81</v>
      </c>
      <c r="AF1251" s="2" t="s">
        <v>84</v>
      </c>
      <c r="BE1251" s="23" t="str">
        <f t="shared" si="212"/>
        <v>EMF nein</v>
      </c>
      <c r="BF1251" s="23" t="str">
        <f t="shared" si="213"/>
        <v/>
      </c>
      <c r="BG1251" s="23" t="str">
        <f t="shared" si="214"/>
        <v/>
      </c>
      <c r="BH1251" s="23">
        <f t="shared" si="215"/>
        <v>0</v>
      </c>
      <c r="BO1251" s="2" t="s">
        <v>5418</v>
      </c>
      <c r="BP1251" s="3">
        <v>1</v>
      </c>
      <c r="BQ1251" s="2" t="s">
        <v>5419</v>
      </c>
    </row>
    <row r="1252" spans="1:69" ht="16.149999999999999" customHeight="1" x14ac:dyDescent="0.25">
      <c r="A1252" s="16">
        <v>1251</v>
      </c>
      <c r="B1252" s="17" t="s">
        <v>87</v>
      </c>
      <c r="C1252" s="48" t="s">
        <v>5420</v>
      </c>
      <c r="D1252" s="2" t="s">
        <v>192</v>
      </c>
      <c r="E1252" s="48" t="s">
        <v>5421</v>
      </c>
      <c r="F1252" s="67">
        <v>43143</v>
      </c>
      <c r="G1252" s="3">
        <f t="shared" si="209"/>
        <v>2</v>
      </c>
      <c r="H1252" s="3">
        <f t="shared" si="210"/>
        <v>2018</v>
      </c>
      <c r="I1252" s="19">
        <v>0.58738425925925897</v>
      </c>
      <c r="J1252" s="20">
        <f t="shared" si="216"/>
        <v>14</v>
      </c>
      <c r="K1252" s="5" t="str">
        <f t="shared" si="211"/>
        <v>ja</v>
      </c>
      <c r="L1252" s="5" t="s">
        <v>91</v>
      </c>
      <c r="M1252" s="6" t="s">
        <v>139</v>
      </c>
      <c r="N1252" s="5">
        <v>73</v>
      </c>
      <c r="O1252" s="17" t="s">
        <v>75</v>
      </c>
      <c r="P1252" s="17" t="s">
        <v>5422</v>
      </c>
      <c r="R1252" s="6" t="s">
        <v>77</v>
      </c>
      <c r="T1252" s="6" t="s">
        <v>202</v>
      </c>
      <c r="BE1252" s="23" t="str">
        <f t="shared" si="212"/>
        <v>EMF nein</v>
      </c>
      <c r="BF1252" s="23" t="str">
        <f t="shared" si="213"/>
        <v/>
      </c>
      <c r="BG1252" s="23" t="str">
        <f t="shared" si="214"/>
        <v/>
      </c>
      <c r="BH1252" s="23">
        <f t="shared" si="215"/>
        <v>0</v>
      </c>
      <c r="BO1252" s="2" t="s">
        <v>5423</v>
      </c>
      <c r="BP1252" s="3">
        <v>1</v>
      </c>
      <c r="BQ1252" s="2" t="s">
        <v>5424</v>
      </c>
    </row>
    <row r="1253" spans="1:69" ht="16.149999999999999" customHeight="1" x14ac:dyDescent="0.25">
      <c r="A1253" s="16">
        <v>1252</v>
      </c>
      <c r="B1253" s="17" t="s">
        <v>87</v>
      </c>
      <c r="C1253" s="48" t="s">
        <v>5425</v>
      </c>
      <c r="D1253" s="2" t="s">
        <v>124</v>
      </c>
      <c r="E1253" s="48" t="s">
        <v>5426</v>
      </c>
      <c r="F1253" s="67">
        <v>42361</v>
      </c>
      <c r="G1253" s="3">
        <f t="shared" si="209"/>
        <v>12</v>
      </c>
      <c r="H1253" s="3">
        <f t="shared" si="210"/>
        <v>2015</v>
      </c>
      <c r="I1253" s="19">
        <v>0.72916666666666696</v>
      </c>
      <c r="J1253" s="20">
        <f t="shared" si="216"/>
        <v>17</v>
      </c>
      <c r="K1253" s="5" t="str">
        <f t="shared" si="211"/>
        <v>ja</v>
      </c>
      <c r="L1253" s="21" t="s">
        <v>73</v>
      </c>
      <c r="M1253" s="6" t="s">
        <v>74</v>
      </c>
      <c r="N1253" s="5">
        <v>74</v>
      </c>
      <c r="O1253" s="17" t="s">
        <v>75</v>
      </c>
      <c r="P1253" s="17" t="s">
        <v>1877</v>
      </c>
      <c r="Q1253" s="6" t="s">
        <v>186</v>
      </c>
      <c r="T1253" s="22"/>
      <c r="BE1253" s="23" t="str">
        <f t="shared" si="212"/>
        <v>EMF nein</v>
      </c>
      <c r="BF1253" s="23" t="str">
        <f t="shared" si="213"/>
        <v/>
      </c>
      <c r="BG1253" s="23" t="str">
        <f t="shared" si="214"/>
        <v/>
      </c>
      <c r="BH1253" s="23">
        <f t="shared" si="215"/>
        <v>0</v>
      </c>
      <c r="BO1253" s="2" t="s">
        <v>5427</v>
      </c>
      <c r="BP1253" s="3">
        <v>1</v>
      </c>
      <c r="BQ1253" s="2" t="s">
        <v>5428</v>
      </c>
    </row>
    <row r="1254" spans="1:69" ht="16.149999999999999" customHeight="1" x14ac:dyDescent="0.25">
      <c r="A1254" s="16">
        <v>1253</v>
      </c>
      <c r="B1254" s="17" t="s">
        <v>87</v>
      </c>
      <c r="C1254" s="48" t="s">
        <v>1250</v>
      </c>
      <c r="D1254" s="2" t="s">
        <v>348</v>
      </c>
      <c r="E1254" s="48" t="s">
        <v>5429</v>
      </c>
      <c r="F1254" s="67">
        <v>42367</v>
      </c>
      <c r="G1254" s="3">
        <f t="shared" si="209"/>
        <v>12</v>
      </c>
      <c r="H1254" s="3">
        <f t="shared" si="210"/>
        <v>2015</v>
      </c>
      <c r="I1254" s="19">
        <v>0.67013888888888895</v>
      </c>
      <c r="J1254" s="20">
        <f t="shared" si="216"/>
        <v>16</v>
      </c>
      <c r="K1254" s="5" t="str">
        <f t="shared" si="211"/>
        <v>ja</v>
      </c>
      <c r="L1254" s="5" t="s">
        <v>91</v>
      </c>
      <c r="M1254" s="6" t="s">
        <v>74</v>
      </c>
      <c r="N1254" s="5">
        <v>84</v>
      </c>
      <c r="O1254" s="17" t="s">
        <v>126</v>
      </c>
      <c r="P1254" s="17" t="s">
        <v>5430</v>
      </c>
      <c r="Q1254" s="6" t="s">
        <v>186</v>
      </c>
      <c r="R1254" s="6" t="s">
        <v>77</v>
      </c>
      <c r="T1254" s="22"/>
      <c r="Z1254" s="2" t="s">
        <v>84</v>
      </c>
      <c r="AC1254" s="2" t="s">
        <v>84</v>
      </c>
      <c r="AJ1254" s="2">
        <v>235</v>
      </c>
      <c r="AK1254" s="2" t="s">
        <v>81</v>
      </c>
      <c r="AL1254" s="2" t="s">
        <v>161</v>
      </c>
      <c r="AV1254" s="2">
        <v>530</v>
      </c>
      <c r="AX1254" s="2" t="s">
        <v>82</v>
      </c>
      <c r="AY1254" s="2">
        <v>530</v>
      </c>
      <c r="BA1254" s="2" t="s">
        <v>82</v>
      </c>
      <c r="BB1254" s="2">
        <v>530</v>
      </c>
      <c r="BD1254" s="2" t="s">
        <v>82</v>
      </c>
      <c r="BE1254" s="23" t="str">
        <f t="shared" si="212"/>
        <v>EMF nein</v>
      </c>
      <c r="BF1254" s="23" t="str">
        <f t="shared" si="213"/>
        <v/>
      </c>
      <c r="BG1254" s="23" t="str">
        <f t="shared" si="214"/>
        <v/>
      </c>
      <c r="BH1254" s="23">
        <f t="shared" si="215"/>
        <v>0</v>
      </c>
      <c r="BO1254" s="2" t="s">
        <v>5431</v>
      </c>
      <c r="BP1254" s="3">
        <v>1</v>
      </c>
      <c r="BQ1254" s="2" t="s">
        <v>5432</v>
      </c>
    </row>
    <row r="1255" spans="1:69" ht="16.149999999999999" customHeight="1" x14ac:dyDescent="0.25">
      <c r="A1255" s="16">
        <v>1254</v>
      </c>
      <c r="B1255" s="17" t="s">
        <v>87</v>
      </c>
      <c r="C1255" s="48" t="s">
        <v>2850</v>
      </c>
      <c r="D1255" s="2" t="s">
        <v>651</v>
      </c>
      <c r="E1255" s="48" t="s">
        <v>5433</v>
      </c>
      <c r="F1255" s="67">
        <v>42375</v>
      </c>
      <c r="G1255" s="3">
        <f t="shared" si="209"/>
        <v>1</v>
      </c>
      <c r="H1255" s="3">
        <f t="shared" si="210"/>
        <v>2016</v>
      </c>
      <c r="I1255" s="19">
        <v>0.77083333333333304</v>
      </c>
      <c r="J1255" s="20">
        <f t="shared" si="216"/>
        <v>18</v>
      </c>
      <c r="K1255" s="5" t="str">
        <f t="shared" si="211"/>
        <v>ja</v>
      </c>
      <c r="L1255" s="5" t="s">
        <v>91</v>
      </c>
      <c r="M1255" s="6" t="s">
        <v>74</v>
      </c>
      <c r="N1255" s="5">
        <v>80</v>
      </c>
      <c r="O1255" s="17" t="s">
        <v>75</v>
      </c>
      <c r="P1255" s="17" t="s">
        <v>5434</v>
      </c>
      <c r="R1255" s="6" t="s">
        <v>77</v>
      </c>
      <c r="T1255" s="22"/>
      <c r="U1255" s="2" t="s">
        <v>4057</v>
      </c>
      <c r="V1255" s="2" t="s">
        <v>80</v>
      </c>
      <c r="X1255" s="2">
        <v>807</v>
      </c>
      <c r="Y1255" s="2" t="s">
        <v>83</v>
      </c>
      <c r="Z1255" s="2" t="s">
        <v>82</v>
      </c>
      <c r="AA1255" s="2">
        <v>807</v>
      </c>
      <c r="AB1255" s="2" t="s">
        <v>83</v>
      </c>
      <c r="AC1255" s="2" t="s">
        <v>82</v>
      </c>
      <c r="AD1255" s="2">
        <v>807</v>
      </c>
      <c r="AE1255" s="2" t="s">
        <v>83</v>
      </c>
      <c r="AF1255" s="2" t="s">
        <v>82</v>
      </c>
      <c r="BE1255" s="23" t="str">
        <f t="shared" si="212"/>
        <v>EMF nein</v>
      </c>
      <c r="BF1255" s="23" t="str">
        <f t="shared" si="213"/>
        <v/>
      </c>
      <c r="BG1255" s="23" t="str">
        <f t="shared" si="214"/>
        <v/>
      </c>
      <c r="BH1255" s="23">
        <f t="shared" si="215"/>
        <v>0</v>
      </c>
      <c r="BO1255" s="2" t="s">
        <v>5435</v>
      </c>
      <c r="BP1255" s="3">
        <v>1</v>
      </c>
      <c r="BQ1255" s="2" t="s">
        <v>5436</v>
      </c>
    </row>
    <row r="1256" spans="1:69" ht="16.149999999999999" customHeight="1" x14ac:dyDescent="0.25">
      <c r="A1256" s="16">
        <v>1255</v>
      </c>
      <c r="B1256" s="17" t="s">
        <v>87</v>
      </c>
      <c r="C1256" s="48" t="s">
        <v>5437</v>
      </c>
      <c r="D1256" s="2" t="s">
        <v>158</v>
      </c>
      <c r="E1256" s="48" t="s">
        <v>1258</v>
      </c>
      <c r="F1256" s="67">
        <v>42376</v>
      </c>
      <c r="G1256" s="3">
        <f t="shared" si="209"/>
        <v>1</v>
      </c>
      <c r="H1256" s="3">
        <f t="shared" si="210"/>
        <v>2016</v>
      </c>
      <c r="I1256" s="19">
        <v>0.5625</v>
      </c>
      <c r="J1256" s="20">
        <f t="shared" si="216"/>
        <v>13</v>
      </c>
      <c r="K1256" s="5" t="str">
        <f t="shared" si="211"/>
        <v>ja</v>
      </c>
      <c r="L1256" s="5" t="s">
        <v>91</v>
      </c>
      <c r="M1256" s="6" t="s">
        <v>74</v>
      </c>
      <c r="N1256" s="5">
        <v>77</v>
      </c>
      <c r="O1256" s="17" t="s">
        <v>75</v>
      </c>
      <c r="P1256" s="17" t="s">
        <v>5438</v>
      </c>
      <c r="Q1256" s="6" t="s">
        <v>186</v>
      </c>
      <c r="R1256" s="6" t="s">
        <v>77</v>
      </c>
      <c r="T1256" s="22" t="s">
        <v>79</v>
      </c>
      <c r="U1256" s="2" t="s">
        <v>74</v>
      </c>
      <c r="V1256" s="2" t="s">
        <v>80</v>
      </c>
      <c r="X1256" s="2">
        <v>700</v>
      </c>
      <c r="Y1256" s="2" t="s">
        <v>83</v>
      </c>
      <c r="Z1256" s="2" t="s">
        <v>84</v>
      </c>
      <c r="AA1256" s="2">
        <v>700</v>
      </c>
      <c r="AB1256" s="2" t="s">
        <v>81</v>
      </c>
      <c r="AC1256" s="2" t="s">
        <v>84</v>
      </c>
      <c r="AD1256" s="2">
        <v>700</v>
      </c>
      <c r="AE1256" s="2" t="s">
        <v>81</v>
      </c>
      <c r="AF1256" s="2" t="s">
        <v>84</v>
      </c>
      <c r="BE1256" s="23" t="str">
        <f t="shared" si="212"/>
        <v>EMF nein</v>
      </c>
      <c r="BF1256" s="23" t="str">
        <f t="shared" si="213"/>
        <v/>
      </c>
      <c r="BG1256" s="23" t="str">
        <f t="shared" si="214"/>
        <v/>
      </c>
      <c r="BH1256" s="23">
        <f t="shared" si="215"/>
        <v>0</v>
      </c>
      <c r="BO1256" s="2" t="s">
        <v>5439</v>
      </c>
      <c r="BP1256" s="3">
        <v>1</v>
      </c>
      <c r="BQ1256" s="2" t="s">
        <v>5440</v>
      </c>
    </row>
    <row r="1257" spans="1:69" ht="16.149999999999999" customHeight="1" x14ac:dyDescent="0.25">
      <c r="A1257" s="16">
        <v>1256</v>
      </c>
      <c r="B1257" s="17" t="s">
        <v>87</v>
      </c>
      <c r="C1257" s="48" t="s">
        <v>1679</v>
      </c>
      <c r="D1257" s="2" t="s">
        <v>364</v>
      </c>
      <c r="E1257" s="48" t="s">
        <v>5441</v>
      </c>
      <c r="F1257" s="67">
        <v>42377</v>
      </c>
      <c r="G1257" s="3">
        <f t="shared" ref="G1257:G1320" si="217">IF(F1257&lt;&gt;"",MONTH(F1257),"")</f>
        <v>1</v>
      </c>
      <c r="H1257" s="3">
        <f t="shared" si="210"/>
        <v>2016</v>
      </c>
      <c r="I1257" s="19">
        <v>0.80902777777777801</v>
      </c>
      <c r="J1257" s="20">
        <f t="shared" si="216"/>
        <v>19</v>
      </c>
      <c r="K1257" s="5" t="str">
        <f t="shared" si="211"/>
        <v>ja</v>
      </c>
      <c r="L1257" s="5" t="s">
        <v>91</v>
      </c>
      <c r="M1257" s="6" t="s">
        <v>74</v>
      </c>
      <c r="N1257" s="5">
        <v>83</v>
      </c>
      <c r="O1257" s="17" t="s">
        <v>126</v>
      </c>
      <c r="P1257" s="17" t="s">
        <v>5442</v>
      </c>
      <c r="T1257" s="22"/>
      <c r="BE1257" s="23" t="str">
        <f t="shared" si="212"/>
        <v>EMF nein</v>
      </c>
      <c r="BF1257" s="23" t="str">
        <f t="shared" si="213"/>
        <v/>
      </c>
      <c r="BG1257" s="23" t="str">
        <f t="shared" si="214"/>
        <v/>
      </c>
      <c r="BH1257" s="23">
        <f t="shared" si="215"/>
        <v>0</v>
      </c>
      <c r="BP1257" s="3">
        <v>1</v>
      </c>
      <c r="BQ1257" s="2" t="s">
        <v>5443</v>
      </c>
    </row>
    <row r="1258" spans="1:69" ht="16.149999999999999" customHeight="1" x14ac:dyDescent="0.25">
      <c r="A1258" s="16">
        <v>1257</v>
      </c>
      <c r="B1258" s="17" t="s">
        <v>87</v>
      </c>
      <c r="C1258" s="48" t="s">
        <v>2747</v>
      </c>
      <c r="D1258" s="2" t="s">
        <v>124</v>
      </c>
      <c r="E1258" s="48" t="s">
        <v>5444</v>
      </c>
      <c r="F1258" s="67">
        <v>42377</v>
      </c>
      <c r="G1258" s="3">
        <f t="shared" si="217"/>
        <v>1</v>
      </c>
      <c r="H1258" s="3">
        <f t="shared" si="210"/>
        <v>2016</v>
      </c>
      <c r="I1258" s="19">
        <v>0.91666666666666696</v>
      </c>
      <c r="J1258" s="20">
        <f t="shared" si="216"/>
        <v>22</v>
      </c>
      <c r="K1258" s="5" t="str">
        <f t="shared" si="211"/>
        <v>ja</v>
      </c>
      <c r="L1258" s="21" t="s">
        <v>73</v>
      </c>
      <c r="M1258" s="6" t="s">
        <v>74</v>
      </c>
      <c r="N1258" s="5">
        <v>80</v>
      </c>
      <c r="O1258" s="17" t="s">
        <v>126</v>
      </c>
      <c r="P1258" s="17" t="s">
        <v>5445</v>
      </c>
      <c r="T1258" s="22"/>
      <c r="BE1258" s="23" t="str">
        <f t="shared" si="212"/>
        <v>EMF nein</v>
      </c>
      <c r="BF1258" s="23" t="str">
        <f t="shared" si="213"/>
        <v/>
      </c>
      <c r="BG1258" s="23" t="str">
        <f t="shared" si="214"/>
        <v/>
      </c>
      <c r="BH1258" s="23">
        <f t="shared" si="215"/>
        <v>0</v>
      </c>
      <c r="BO1258" s="2" t="s">
        <v>5446</v>
      </c>
      <c r="BP1258" s="3">
        <v>1</v>
      </c>
      <c r="BQ1258" s="2" t="s">
        <v>5447</v>
      </c>
    </row>
    <row r="1259" spans="1:69" ht="16.149999999999999" customHeight="1" x14ac:dyDescent="0.25">
      <c r="A1259" s="16">
        <v>1258</v>
      </c>
      <c r="B1259" s="17" t="s">
        <v>87</v>
      </c>
      <c r="C1259" s="48" t="s">
        <v>5448</v>
      </c>
      <c r="D1259" s="2" t="s">
        <v>348</v>
      </c>
      <c r="E1259" s="48" t="s">
        <v>2596</v>
      </c>
      <c r="F1259" s="67">
        <v>42378</v>
      </c>
      <c r="G1259" s="3">
        <f t="shared" si="217"/>
        <v>1</v>
      </c>
      <c r="H1259" s="3">
        <f t="shared" si="210"/>
        <v>2016</v>
      </c>
      <c r="I1259" s="19">
        <v>0.54513888888888895</v>
      </c>
      <c r="J1259" s="20">
        <f t="shared" si="216"/>
        <v>13</v>
      </c>
      <c r="K1259" s="5" t="str">
        <f t="shared" si="211"/>
        <v>ja</v>
      </c>
      <c r="L1259" s="21" t="s">
        <v>73</v>
      </c>
      <c r="M1259" s="6" t="s">
        <v>74</v>
      </c>
      <c r="N1259" s="5">
        <v>79</v>
      </c>
      <c r="O1259" s="17" t="s">
        <v>126</v>
      </c>
      <c r="P1259" s="17" t="s">
        <v>5449</v>
      </c>
      <c r="T1259" s="22"/>
      <c r="X1259" s="2">
        <v>734</v>
      </c>
      <c r="Y1259" s="2" t="s">
        <v>83</v>
      </c>
      <c r="Z1259" s="2" t="s">
        <v>168</v>
      </c>
      <c r="AA1259" s="2">
        <v>734</v>
      </c>
      <c r="AB1259" s="2" t="s">
        <v>81</v>
      </c>
      <c r="AC1259" s="2" t="s">
        <v>168</v>
      </c>
      <c r="AD1259" s="2">
        <v>734</v>
      </c>
      <c r="AE1259" s="2" t="s">
        <v>83</v>
      </c>
      <c r="AF1259" s="2" t="s">
        <v>168</v>
      </c>
      <c r="BE1259" s="23" t="str">
        <f t="shared" si="212"/>
        <v>EMF nein</v>
      </c>
      <c r="BF1259" s="23" t="str">
        <f t="shared" si="213"/>
        <v/>
      </c>
      <c r="BG1259" s="23" t="str">
        <f t="shared" si="214"/>
        <v/>
      </c>
      <c r="BH1259" s="23">
        <f t="shared" si="215"/>
        <v>0</v>
      </c>
      <c r="BO1259" s="2" t="s">
        <v>5450</v>
      </c>
      <c r="BP1259" s="3">
        <v>1</v>
      </c>
      <c r="BQ1259" s="2" t="s">
        <v>5451</v>
      </c>
    </row>
    <row r="1260" spans="1:69" ht="16.149999999999999" customHeight="1" x14ac:dyDescent="0.25">
      <c r="A1260" s="16">
        <v>1259</v>
      </c>
      <c r="B1260" s="17" t="s">
        <v>87</v>
      </c>
      <c r="C1260" s="48" t="s">
        <v>861</v>
      </c>
      <c r="D1260" s="2" t="s">
        <v>124</v>
      </c>
      <c r="E1260" s="48" t="s">
        <v>1809</v>
      </c>
      <c r="F1260" s="67">
        <v>42381</v>
      </c>
      <c r="G1260" s="3">
        <f t="shared" si="217"/>
        <v>1</v>
      </c>
      <c r="H1260" s="3">
        <f t="shared" si="210"/>
        <v>2016</v>
      </c>
      <c r="I1260" s="19">
        <v>0.4375</v>
      </c>
      <c r="J1260" s="20">
        <f t="shared" si="216"/>
        <v>10</v>
      </c>
      <c r="K1260" s="5" t="str">
        <f t="shared" si="211"/>
        <v>ja</v>
      </c>
      <c r="L1260" s="5" t="s">
        <v>91</v>
      </c>
      <c r="M1260" s="6" t="s">
        <v>74</v>
      </c>
      <c r="N1260" s="5">
        <v>89</v>
      </c>
      <c r="O1260" s="17" t="s">
        <v>75</v>
      </c>
      <c r="P1260" s="17" t="s">
        <v>1877</v>
      </c>
      <c r="R1260" s="6" t="s">
        <v>335</v>
      </c>
      <c r="T1260" s="22"/>
      <c r="U1260" s="2" t="s">
        <v>208</v>
      </c>
      <c r="V1260" s="2" t="s">
        <v>80</v>
      </c>
      <c r="BE1260" s="23" t="str">
        <f t="shared" si="212"/>
        <v>EMF ja</v>
      </c>
      <c r="BF1260" s="23">
        <f t="shared" si="213"/>
        <v>10</v>
      </c>
      <c r="BG1260" s="23" t="str">
        <f t="shared" si="214"/>
        <v>&lt;100m</v>
      </c>
      <c r="BH1260" s="23">
        <f t="shared" si="215"/>
        <v>1</v>
      </c>
      <c r="BM1260" s="2" t="s">
        <v>162</v>
      </c>
      <c r="BN1260" s="2">
        <v>10</v>
      </c>
      <c r="BO1260" s="2" t="s">
        <v>5452</v>
      </c>
      <c r="BP1260" s="3">
        <v>1</v>
      </c>
      <c r="BQ1260" s="2" t="s">
        <v>5453</v>
      </c>
    </row>
    <row r="1261" spans="1:69" ht="16.149999999999999" customHeight="1" x14ac:dyDescent="0.25">
      <c r="A1261" s="16">
        <v>1260</v>
      </c>
      <c r="B1261" s="17" t="s">
        <v>87</v>
      </c>
      <c r="C1261" s="48" t="s">
        <v>5454</v>
      </c>
      <c r="D1261" s="2" t="s">
        <v>651</v>
      </c>
      <c r="E1261" s="48" t="s">
        <v>5455</v>
      </c>
      <c r="F1261" s="67">
        <v>42384</v>
      </c>
      <c r="G1261" s="3">
        <f t="shared" si="217"/>
        <v>1</v>
      </c>
      <c r="H1261" s="3">
        <f t="shared" si="210"/>
        <v>2016</v>
      </c>
      <c r="I1261" s="19">
        <v>0.71527777777777801</v>
      </c>
      <c r="J1261" s="20">
        <f t="shared" si="216"/>
        <v>17</v>
      </c>
      <c r="K1261" s="5" t="str">
        <f t="shared" si="211"/>
        <v>ja</v>
      </c>
      <c r="L1261" s="5" t="s">
        <v>91</v>
      </c>
      <c r="M1261" s="6" t="s">
        <v>74</v>
      </c>
      <c r="N1261" s="5">
        <v>75</v>
      </c>
      <c r="O1261" s="17" t="s">
        <v>75</v>
      </c>
      <c r="P1261" s="17" t="s">
        <v>1877</v>
      </c>
      <c r="R1261" s="6" t="s">
        <v>335</v>
      </c>
      <c r="T1261" s="22"/>
      <c r="U1261" s="2" t="s">
        <v>208</v>
      </c>
      <c r="V1261" s="2" t="s">
        <v>202</v>
      </c>
      <c r="X1261" s="2">
        <v>142</v>
      </c>
      <c r="Y1261" s="2" t="s">
        <v>81</v>
      </c>
      <c r="Z1261" s="2" t="s">
        <v>161</v>
      </c>
      <c r="AA1261" s="2">
        <v>142</v>
      </c>
      <c r="AB1261" s="2" t="s">
        <v>81</v>
      </c>
      <c r="AC1261" s="2" t="s">
        <v>161</v>
      </c>
      <c r="AD1261" s="2">
        <v>142</v>
      </c>
      <c r="AE1261" s="2" t="s">
        <v>81</v>
      </c>
      <c r="AF1261" s="2" t="s">
        <v>161</v>
      </c>
      <c r="BE1261" s="23" t="str">
        <f t="shared" si="212"/>
        <v>EMF nein</v>
      </c>
      <c r="BF1261" s="23" t="str">
        <f t="shared" si="213"/>
        <v/>
      </c>
      <c r="BG1261" s="23" t="str">
        <f t="shared" si="214"/>
        <v/>
      </c>
      <c r="BH1261" s="23">
        <f t="shared" si="215"/>
        <v>0</v>
      </c>
      <c r="BO1261" s="2" t="s">
        <v>5456</v>
      </c>
      <c r="BP1261" s="3">
        <v>1</v>
      </c>
      <c r="BQ1261" s="2" t="s">
        <v>5457</v>
      </c>
    </row>
    <row r="1262" spans="1:69" ht="16.149999999999999" customHeight="1" x14ac:dyDescent="0.25">
      <c r="A1262" s="16">
        <v>1261</v>
      </c>
      <c r="B1262" s="17" t="s">
        <v>87</v>
      </c>
      <c r="C1262" s="48" t="s">
        <v>949</v>
      </c>
      <c r="D1262" s="2" t="s">
        <v>172</v>
      </c>
      <c r="E1262" s="48" t="s">
        <v>1822</v>
      </c>
      <c r="F1262" s="67">
        <v>42388</v>
      </c>
      <c r="G1262" s="3">
        <f t="shared" si="217"/>
        <v>1</v>
      </c>
      <c r="H1262" s="3">
        <f t="shared" si="210"/>
        <v>2016</v>
      </c>
      <c r="I1262" s="19">
        <v>0.73958333333333304</v>
      </c>
      <c r="J1262" s="20">
        <f t="shared" si="216"/>
        <v>17</v>
      </c>
      <c r="K1262" s="5" t="str">
        <f t="shared" si="211"/>
        <v>ja</v>
      </c>
      <c r="L1262" s="5" t="s">
        <v>91</v>
      </c>
      <c r="M1262" s="6" t="s">
        <v>74</v>
      </c>
      <c r="N1262" s="5">
        <v>77</v>
      </c>
      <c r="O1262" s="17" t="s">
        <v>75</v>
      </c>
      <c r="P1262" s="17" t="s">
        <v>5458</v>
      </c>
      <c r="R1262" s="6" t="s">
        <v>77</v>
      </c>
      <c r="T1262" s="22" t="s">
        <v>79</v>
      </c>
      <c r="U1262" s="2" t="s">
        <v>74</v>
      </c>
      <c r="V1262" s="2" t="s">
        <v>80</v>
      </c>
      <c r="X1262" s="2">
        <v>266</v>
      </c>
      <c r="Y1262" s="2" t="s">
        <v>83</v>
      </c>
      <c r="Z1262" s="2" t="s">
        <v>84</v>
      </c>
      <c r="AA1262" s="2">
        <v>266</v>
      </c>
      <c r="AB1262" s="2" t="s">
        <v>81</v>
      </c>
      <c r="AC1262" s="2" t="s">
        <v>84</v>
      </c>
      <c r="AD1262" s="2">
        <v>266</v>
      </c>
      <c r="AE1262" s="2" t="s">
        <v>81</v>
      </c>
      <c r="AF1262" s="2" t="s">
        <v>84</v>
      </c>
      <c r="BE1262" s="23" t="str">
        <f t="shared" si="212"/>
        <v>EMF nein</v>
      </c>
      <c r="BF1262" s="23" t="str">
        <f t="shared" si="213"/>
        <v/>
      </c>
      <c r="BG1262" s="23" t="str">
        <f t="shared" si="214"/>
        <v/>
      </c>
      <c r="BH1262" s="23">
        <f t="shared" si="215"/>
        <v>0</v>
      </c>
      <c r="BO1262" s="2" t="s">
        <v>5459</v>
      </c>
      <c r="BP1262" s="3">
        <v>1</v>
      </c>
      <c r="BQ1262" s="2" t="s">
        <v>5460</v>
      </c>
    </row>
    <row r="1263" spans="1:69" ht="16.149999999999999" customHeight="1" x14ac:dyDescent="0.25">
      <c r="A1263" s="39">
        <v>1262</v>
      </c>
      <c r="B1263" s="39" t="s">
        <v>87</v>
      </c>
      <c r="C1263" s="98" t="s">
        <v>5461</v>
      </c>
      <c r="D1263" s="2" t="s">
        <v>158</v>
      </c>
      <c r="E1263" s="48" t="s">
        <v>5462</v>
      </c>
      <c r="F1263" s="67">
        <v>43144</v>
      </c>
      <c r="G1263" s="3">
        <f t="shared" si="217"/>
        <v>2</v>
      </c>
      <c r="H1263" s="3">
        <f t="shared" si="210"/>
        <v>2018</v>
      </c>
      <c r="I1263" s="19">
        <v>0.5625</v>
      </c>
      <c r="J1263" s="20">
        <f t="shared" si="216"/>
        <v>13</v>
      </c>
      <c r="K1263" s="5" t="str">
        <f t="shared" si="211"/>
        <v>ja</v>
      </c>
      <c r="L1263" s="5" t="s">
        <v>91</v>
      </c>
      <c r="M1263" s="6" t="s">
        <v>74</v>
      </c>
      <c r="N1263" s="5">
        <v>89</v>
      </c>
      <c r="O1263" s="17" t="s">
        <v>126</v>
      </c>
      <c r="P1263" s="17" t="s">
        <v>5463</v>
      </c>
      <c r="R1263" s="6" t="s">
        <v>77</v>
      </c>
      <c r="S1263" s="2" t="s">
        <v>132</v>
      </c>
      <c r="T1263" s="6" t="s">
        <v>202</v>
      </c>
      <c r="BE1263" s="23" t="str">
        <f t="shared" si="212"/>
        <v>EMF ja</v>
      </c>
      <c r="BF1263" s="23">
        <f t="shared" si="213"/>
        <v>45</v>
      </c>
      <c r="BG1263" s="23" t="str">
        <f t="shared" si="214"/>
        <v>&lt;100m</v>
      </c>
      <c r="BH1263" s="23">
        <f t="shared" si="215"/>
        <v>1</v>
      </c>
      <c r="BI1263" s="2" t="s">
        <v>162</v>
      </c>
      <c r="BJ1263" s="2">
        <v>45</v>
      </c>
      <c r="BO1263" s="2" t="s">
        <v>5464</v>
      </c>
      <c r="BP1263" s="3">
        <v>1</v>
      </c>
      <c r="BQ1263" s="2" t="s">
        <v>5465</v>
      </c>
    </row>
    <row r="1264" spans="1:69" ht="16.149999999999999" customHeight="1" x14ac:dyDescent="0.25">
      <c r="A1264" s="16">
        <v>1263</v>
      </c>
      <c r="B1264" s="17" t="s">
        <v>211</v>
      </c>
      <c r="C1264" s="48" t="s">
        <v>2174</v>
      </c>
      <c r="D1264" s="2" t="s">
        <v>124</v>
      </c>
      <c r="E1264" s="48" t="s">
        <v>5466</v>
      </c>
      <c r="F1264" s="67">
        <v>43143</v>
      </c>
      <c r="G1264" s="3">
        <f t="shared" si="217"/>
        <v>2</v>
      </c>
      <c r="H1264" s="3">
        <f t="shared" si="210"/>
        <v>2018</v>
      </c>
      <c r="I1264" s="19">
        <v>0.6875</v>
      </c>
      <c r="J1264" s="20">
        <f t="shared" si="216"/>
        <v>16</v>
      </c>
      <c r="K1264" s="5" t="str">
        <f t="shared" si="211"/>
        <v>ja</v>
      </c>
      <c r="L1264" s="5" t="s">
        <v>91</v>
      </c>
      <c r="M1264" s="6" t="s">
        <v>74</v>
      </c>
      <c r="N1264" s="5">
        <v>68</v>
      </c>
      <c r="O1264" s="17" t="s">
        <v>75</v>
      </c>
      <c r="P1264" s="17" t="s">
        <v>5467</v>
      </c>
      <c r="R1264" s="6" t="s">
        <v>77</v>
      </c>
      <c r="T1264" s="22"/>
      <c r="X1264" s="2">
        <v>770</v>
      </c>
      <c r="Y1264" s="2" t="s">
        <v>81</v>
      </c>
      <c r="Z1264" s="2" t="s">
        <v>84</v>
      </c>
      <c r="AA1264" s="2" t="s">
        <v>109</v>
      </c>
      <c r="AD1264" s="2">
        <v>770</v>
      </c>
      <c r="AE1264" s="2" t="s">
        <v>83</v>
      </c>
      <c r="AF1264" s="2" t="s">
        <v>84</v>
      </c>
      <c r="BE1264" s="23" t="str">
        <f t="shared" si="212"/>
        <v>EMF nein</v>
      </c>
      <c r="BF1264" s="23" t="str">
        <f t="shared" si="213"/>
        <v/>
      </c>
      <c r="BG1264" s="23" t="str">
        <f t="shared" si="214"/>
        <v/>
      </c>
      <c r="BH1264" s="23">
        <f t="shared" si="215"/>
        <v>0</v>
      </c>
      <c r="BO1264" s="2" t="s">
        <v>5468</v>
      </c>
      <c r="BP1264" s="3">
        <v>1</v>
      </c>
      <c r="BQ1264" s="2" t="s">
        <v>5469</v>
      </c>
    </row>
    <row r="1265" spans="1:69" ht="16.149999999999999" customHeight="1" x14ac:dyDescent="0.25">
      <c r="A1265" s="16">
        <v>1264</v>
      </c>
      <c r="B1265" s="17" t="s">
        <v>211</v>
      </c>
      <c r="C1265" s="48" t="s">
        <v>5470</v>
      </c>
      <c r="D1265" s="2" t="s">
        <v>371</v>
      </c>
      <c r="E1265" s="48" t="s">
        <v>5471</v>
      </c>
      <c r="F1265" s="67">
        <v>43144</v>
      </c>
      <c r="G1265" s="3">
        <f t="shared" si="217"/>
        <v>2</v>
      </c>
      <c r="H1265" s="3">
        <f t="shared" si="210"/>
        <v>2018</v>
      </c>
      <c r="I1265" s="19">
        <v>0.46875</v>
      </c>
      <c r="J1265" s="20">
        <f t="shared" si="216"/>
        <v>11</v>
      </c>
      <c r="K1265" s="5" t="str">
        <f t="shared" si="211"/>
        <v>ja</v>
      </c>
      <c r="L1265" s="21" t="s">
        <v>73</v>
      </c>
      <c r="M1265" s="6" t="s">
        <v>74</v>
      </c>
      <c r="N1265" s="5">
        <v>64</v>
      </c>
      <c r="O1265" s="17" t="s">
        <v>75</v>
      </c>
      <c r="P1265" s="17" t="s">
        <v>5472</v>
      </c>
      <c r="R1265" s="6" t="s">
        <v>77</v>
      </c>
      <c r="T1265" s="22"/>
      <c r="X1265" s="2">
        <v>208</v>
      </c>
      <c r="Y1265" s="2" t="s">
        <v>83</v>
      </c>
      <c r="Z1265" s="2" t="s">
        <v>84</v>
      </c>
      <c r="AA1265" s="2">
        <v>208</v>
      </c>
      <c r="AB1265" s="2" t="s">
        <v>81</v>
      </c>
      <c r="AC1265" s="2" t="s">
        <v>84</v>
      </c>
      <c r="AD1265" s="2">
        <v>208</v>
      </c>
      <c r="AE1265" s="2" t="s">
        <v>83</v>
      </c>
      <c r="AF1265" s="2" t="s">
        <v>84</v>
      </c>
      <c r="BE1265" s="23" t="str">
        <f t="shared" si="212"/>
        <v>EMF nein</v>
      </c>
      <c r="BF1265" s="23" t="str">
        <f t="shared" si="213"/>
        <v/>
      </c>
      <c r="BG1265" s="23" t="str">
        <f t="shared" si="214"/>
        <v/>
      </c>
      <c r="BH1265" s="23">
        <f t="shared" si="215"/>
        <v>0</v>
      </c>
      <c r="BP1265" s="3">
        <v>1</v>
      </c>
      <c r="BQ1265" s="2" t="s">
        <v>5473</v>
      </c>
    </row>
    <row r="1266" spans="1:69" ht="16.149999999999999" customHeight="1" x14ac:dyDescent="0.25">
      <c r="A1266" s="16">
        <v>1265</v>
      </c>
      <c r="B1266" s="17" t="s">
        <v>211</v>
      </c>
      <c r="C1266" s="48" t="s">
        <v>3051</v>
      </c>
      <c r="D1266" s="2" t="s">
        <v>124</v>
      </c>
      <c r="E1266" s="48" t="s">
        <v>5474</v>
      </c>
      <c r="F1266" s="67">
        <v>41830</v>
      </c>
      <c r="G1266" s="3">
        <f t="shared" si="217"/>
        <v>7</v>
      </c>
      <c r="H1266" s="3">
        <f t="shared" si="210"/>
        <v>2014</v>
      </c>
      <c r="I1266" s="19">
        <v>0.61805555555555602</v>
      </c>
      <c r="J1266" s="20">
        <f t="shared" si="216"/>
        <v>14</v>
      </c>
      <c r="K1266" s="5" t="str">
        <f t="shared" si="211"/>
        <v>ja</v>
      </c>
      <c r="L1266" s="5" t="s">
        <v>91</v>
      </c>
      <c r="M1266" s="6" t="s">
        <v>74</v>
      </c>
      <c r="N1266" s="5">
        <v>24</v>
      </c>
      <c r="O1266" s="2" t="s">
        <v>140</v>
      </c>
      <c r="P1266" s="17" t="s">
        <v>5475</v>
      </c>
      <c r="R1266" s="6" t="s">
        <v>77</v>
      </c>
      <c r="S1266" s="2" t="s">
        <v>78</v>
      </c>
      <c r="T1266" s="22" t="s">
        <v>79</v>
      </c>
      <c r="X1266" s="2">
        <v>604</v>
      </c>
      <c r="Y1266" s="2" t="s">
        <v>81</v>
      </c>
      <c r="Z1266" s="2" t="s">
        <v>84</v>
      </c>
      <c r="AA1266" s="2">
        <v>604</v>
      </c>
      <c r="AB1266" s="2" t="s">
        <v>81</v>
      </c>
      <c r="AC1266" s="2" t="s">
        <v>84</v>
      </c>
      <c r="AD1266" s="2">
        <v>604</v>
      </c>
      <c r="AE1266" s="2" t="s">
        <v>81</v>
      </c>
      <c r="AF1266" s="2" t="s">
        <v>84</v>
      </c>
      <c r="BE1266" s="23" t="str">
        <f t="shared" si="212"/>
        <v>EMF nein</v>
      </c>
      <c r="BF1266" s="23" t="str">
        <f t="shared" si="213"/>
        <v/>
      </c>
      <c r="BG1266" s="23" t="str">
        <f t="shared" si="214"/>
        <v/>
      </c>
      <c r="BH1266" s="23">
        <f t="shared" si="215"/>
        <v>0</v>
      </c>
      <c r="BO1266" s="2" t="s">
        <v>5476</v>
      </c>
      <c r="BP1266" s="3">
        <v>1</v>
      </c>
      <c r="BQ1266" s="2" t="s">
        <v>5477</v>
      </c>
    </row>
    <row r="1267" spans="1:69" ht="16.149999999999999" customHeight="1" x14ac:dyDescent="0.25">
      <c r="A1267" s="16">
        <v>1266</v>
      </c>
      <c r="B1267" s="17" t="s">
        <v>69</v>
      </c>
      <c r="C1267" s="48" t="s">
        <v>5478</v>
      </c>
      <c r="D1267" s="2" t="s">
        <v>151</v>
      </c>
      <c r="E1267" s="48" t="s">
        <v>5479</v>
      </c>
      <c r="F1267" s="67">
        <v>42620</v>
      </c>
      <c r="G1267" s="3">
        <f t="shared" si="217"/>
        <v>9</v>
      </c>
      <c r="H1267" s="3">
        <f t="shared" si="210"/>
        <v>2016</v>
      </c>
      <c r="I1267" s="19">
        <v>0.75</v>
      </c>
      <c r="J1267" s="20">
        <f t="shared" si="216"/>
        <v>18</v>
      </c>
      <c r="K1267" s="5" t="str">
        <f t="shared" si="211"/>
        <v>ja</v>
      </c>
      <c r="L1267" s="5" t="s">
        <v>91</v>
      </c>
      <c r="M1267" s="6" t="s">
        <v>74</v>
      </c>
      <c r="N1267" s="5">
        <v>36</v>
      </c>
      <c r="O1267" s="17" t="s">
        <v>126</v>
      </c>
      <c r="P1267" s="17" t="s">
        <v>5480</v>
      </c>
      <c r="R1267" s="6" t="s">
        <v>77</v>
      </c>
      <c r="S1267" s="2" t="s">
        <v>132</v>
      </c>
      <c r="T1267" s="22"/>
      <c r="X1267" s="2">
        <v>649</v>
      </c>
      <c r="Y1267" s="2" t="s">
        <v>81</v>
      </c>
      <c r="Z1267" s="2" t="s">
        <v>161</v>
      </c>
      <c r="AD1267" s="2">
        <v>650</v>
      </c>
      <c r="AE1267" s="2" t="s">
        <v>81</v>
      </c>
      <c r="AF1267" s="2" t="s">
        <v>161</v>
      </c>
      <c r="BE1267" s="23" t="str">
        <f t="shared" si="212"/>
        <v>EMF nein</v>
      </c>
      <c r="BF1267" s="23" t="str">
        <f t="shared" si="213"/>
        <v/>
      </c>
      <c r="BG1267" s="23" t="str">
        <f t="shared" si="214"/>
        <v/>
      </c>
      <c r="BH1267" s="23">
        <f t="shared" si="215"/>
        <v>0</v>
      </c>
      <c r="BO1267" s="2" t="s">
        <v>5481</v>
      </c>
      <c r="BP1267" s="3">
        <v>1</v>
      </c>
      <c r="BQ1267" s="2" t="s">
        <v>5482</v>
      </c>
    </row>
    <row r="1268" spans="1:69" ht="16.149999999999999" customHeight="1" x14ac:dyDescent="0.25">
      <c r="A1268" s="16">
        <v>1267</v>
      </c>
      <c r="B1268" s="17" t="s">
        <v>211</v>
      </c>
      <c r="C1268" s="48" t="s">
        <v>5483</v>
      </c>
      <c r="D1268" s="2" t="s">
        <v>192</v>
      </c>
      <c r="E1268" s="48" t="s">
        <v>5484</v>
      </c>
      <c r="F1268" s="67">
        <v>42733</v>
      </c>
      <c r="G1268" s="3">
        <f t="shared" si="217"/>
        <v>12</v>
      </c>
      <c r="H1268" s="3">
        <f t="shared" si="210"/>
        <v>2016</v>
      </c>
      <c r="I1268" s="19">
        <v>0.60416666666666696</v>
      </c>
      <c r="J1268" s="20">
        <f t="shared" si="216"/>
        <v>14</v>
      </c>
      <c r="K1268" s="5" t="str">
        <f t="shared" si="211"/>
        <v>ja</v>
      </c>
      <c r="L1268" s="21" t="s">
        <v>73</v>
      </c>
      <c r="M1268" s="6" t="s">
        <v>74</v>
      </c>
      <c r="N1268" s="5">
        <v>55</v>
      </c>
      <c r="O1268" s="2" t="s">
        <v>140</v>
      </c>
      <c r="P1268" s="17" t="s">
        <v>5485</v>
      </c>
      <c r="R1268" s="6" t="s">
        <v>77</v>
      </c>
      <c r="T1268" s="22" t="s">
        <v>79</v>
      </c>
      <c r="X1268" s="2">
        <v>1180</v>
      </c>
      <c r="Y1268" s="2" t="s">
        <v>83</v>
      </c>
      <c r="Z1268" s="2" t="s">
        <v>168</v>
      </c>
      <c r="AA1268" s="2">
        <v>1180</v>
      </c>
      <c r="AB1268" s="2" t="s">
        <v>81</v>
      </c>
      <c r="AC1268" s="2" t="s">
        <v>168</v>
      </c>
      <c r="AD1268" s="2">
        <v>1180</v>
      </c>
      <c r="AE1268" s="2" t="s">
        <v>83</v>
      </c>
      <c r="AF1268" s="2" t="s">
        <v>168</v>
      </c>
      <c r="BE1268" s="23" t="str">
        <f t="shared" si="212"/>
        <v>EMF nein</v>
      </c>
      <c r="BF1268" s="23" t="str">
        <f t="shared" si="213"/>
        <v/>
      </c>
      <c r="BG1268" s="23" t="str">
        <f t="shared" si="214"/>
        <v/>
      </c>
      <c r="BH1268" s="23">
        <f t="shared" si="215"/>
        <v>0</v>
      </c>
      <c r="BP1268" s="3">
        <v>1</v>
      </c>
      <c r="BQ1268" s="2" t="s">
        <v>5486</v>
      </c>
    </row>
    <row r="1269" spans="1:69" ht="16.149999999999999" customHeight="1" x14ac:dyDescent="0.25">
      <c r="A1269" s="16">
        <v>1268</v>
      </c>
      <c r="B1269" s="17" t="s">
        <v>69</v>
      </c>
      <c r="C1269" s="48" t="s">
        <v>3620</v>
      </c>
      <c r="D1269" s="2" t="s">
        <v>651</v>
      </c>
      <c r="E1269" s="48" t="s">
        <v>5487</v>
      </c>
      <c r="F1269" s="67">
        <v>43145</v>
      </c>
      <c r="G1269" s="3">
        <f t="shared" si="217"/>
        <v>2</v>
      </c>
      <c r="H1269" s="3">
        <f t="shared" si="210"/>
        <v>2018</v>
      </c>
      <c r="I1269" s="19">
        <v>0.73958333333333304</v>
      </c>
      <c r="J1269" s="20">
        <f t="shared" si="216"/>
        <v>17</v>
      </c>
      <c r="K1269" s="5" t="str">
        <f t="shared" si="211"/>
        <v>ja</v>
      </c>
      <c r="L1269" s="5" t="s">
        <v>91</v>
      </c>
      <c r="M1269" s="6" t="s">
        <v>74</v>
      </c>
      <c r="N1269" s="5">
        <v>54</v>
      </c>
      <c r="O1269" s="17" t="s">
        <v>75</v>
      </c>
      <c r="P1269" s="17" t="s">
        <v>5488</v>
      </c>
      <c r="R1269" s="6" t="s">
        <v>77</v>
      </c>
      <c r="T1269" s="6" t="s">
        <v>202</v>
      </c>
      <c r="BE1269" s="23" t="str">
        <f t="shared" si="212"/>
        <v>EMF ja</v>
      </c>
      <c r="BF1269" s="23">
        <f t="shared" si="213"/>
        <v>250</v>
      </c>
      <c r="BG1269" s="23" t="str">
        <f t="shared" si="214"/>
        <v>100-499m</v>
      </c>
      <c r="BH1269" s="23">
        <f t="shared" si="215"/>
        <v>1</v>
      </c>
      <c r="BI1269" s="2" t="s">
        <v>162</v>
      </c>
      <c r="BJ1269" s="2">
        <v>250</v>
      </c>
      <c r="BO1269" s="2" t="s">
        <v>5489</v>
      </c>
      <c r="BP1269" s="3">
        <v>1</v>
      </c>
      <c r="BQ1269" s="2" t="s">
        <v>5490</v>
      </c>
    </row>
    <row r="1270" spans="1:69" ht="16.149999999999999" customHeight="1" x14ac:dyDescent="0.25">
      <c r="A1270" s="16">
        <v>1269</v>
      </c>
      <c r="B1270" s="17" t="s">
        <v>87</v>
      </c>
      <c r="C1270" s="48" t="s">
        <v>540</v>
      </c>
      <c r="D1270" s="2" t="s">
        <v>124</v>
      </c>
      <c r="E1270" s="48" t="s">
        <v>5491</v>
      </c>
      <c r="F1270" s="67">
        <v>43144</v>
      </c>
      <c r="G1270" s="3">
        <f t="shared" si="217"/>
        <v>2</v>
      </c>
      <c r="H1270" s="3">
        <f t="shared" si="210"/>
        <v>2018</v>
      </c>
      <c r="I1270" s="19">
        <v>0.66666666666666696</v>
      </c>
      <c r="J1270" s="20">
        <f t="shared" si="216"/>
        <v>16</v>
      </c>
      <c r="K1270" s="5" t="str">
        <f t="shared" si="211"/>
        <v>ja</v>
      </c>
      <c r="L1270" s="5" t="s">
        <v>91</v>
      </c>
      <c r="M1270" s="6" t="s">
        <v>74</v>
      </c>
      <c r="N1270" s="5">
        <v>84</v>
      </c>
      <c r="O1270" s="17" t="s">
        <v>75</v>
      </c>
      <c r="P1270" s="17" t="s">
        <v>5492</v>
      </c>
      <c r="R1270" s="6" t="s">
        <v>77</v>
      </c>
      <c r="T1270" s="22"/>
      <c r="BE1270" s="23" t="str">
        <f t="shared" si="212"/>
        <v>EMF nein</v>
      </c>
      <c r="BF1270" s="23" t="str">
        <f t="shared" si="213"/>
        <v/>
      </c>
      <c r="BG1270" s="23" t="str">
        <f t="shared" si="214"/>
        <v/>
      </c>
      <c r="BH1270" s="23">
        <f t="shared" si="215"/>
        <v>0</v>
      </c>
      <c r="BP1270" s="3">
        <v>1</v>
      </c>
      <c r="BQ1270" s="2" t="s">
        <v>5493</v>
      </c>
    </row>
    <row r="1271" spans="1:69" ht="16.149999999999999" customHeight="1" x14ac:dyDescent="0.25">
      <c r="A1271" s="16">
        <v>1270</v>
      </c>
      <c r="B1271" s="17" t="s">
        <v>69</v>
      </c>
      <c r="C1271" s="48" t="s">
        <v>5494</v>
      </c>
      <c r="D1271" s="2" t="s">
        <v>137</v>
      </c>
      <c r="E1271" s="48" t="s">
        <v>5495</v>
      </c>
      <c r="F1271" s="67">
        <v>43146</v>
      </c>
      <c r="G1271" s="3">
        <f t="shared" si="217"/>
        <v>2</v>
      </c>
      <c r="H1271" s="3">
        <f t="shared" si="210"/>
        <v>2018</v>
      </c>
      <c r="I1271" s="19">
        <v>0.72916666666666696</v>
      </c>
      <c r="J1271" s="20">
        <f t="shared" si="216"/>
        <v>17</v>
      </c>
      <c r="K1271" s="5" t="str">
        <f t="shared" si="211"/>
        <v>ja</v>
      </c>
      <c r="L1271" s="5" t="s">
        <v>91</v>
      </c>
      <c r="M1271" s="6" t="s">
        <v>74</v>
      </c>
      <c r="N1271" s="5">
        <v>54</v>
      </c>
      <c r="O1271" s="2" t="s">
        <v>140</v>
      </c>
      <c r="P1271" s="17" t="s">
        <v>5496</v>
      </c>
      <c r="R1271" s="6" t="s">
        <v>335</v>
      </c>
      <c r="S1271" s="2" t="s">
        <v>132</v>
      </c>
      <c r="T1271" s="6" t="s">
        <v>202</v>
      </c>
      <c r="X1271" s="2">
        <v>964</v>
      </c>
      <c r="Y1271" s="2" t="s">
        <v>83</v>
      </c>
      <c r="Z1271" s="2" t="s">
        <v>84</v>
      </c>
      <c r="AA1271" s="2">
        <v>964</v>
      </c>
      <c r="AB1271" s="2" t="s">
        <v>83</v>
      </c>
      <c r="AC1271" s="2" t="s">
        <v>84</v>
      </c>
      <c r="AD1271" s="2">
        <v>964</v>
      </c>
      <c r="AE1271" s="2" t="s">
        <v>83</v>
      </c>
      <c r="AF1271" s="2" t="s">
        <v>84</v>
      </c>
      <c r="AJ1271" s="2">
        <v>794</v>
      </c>
      <c r="AK1271" s="2" t="s">
        <v>81</v>
      </c>
      <c r="AL1271" s="2" t="s">
        <v>84</v>
      </c>
      <c r="AM1271" s="2">
        <v>794</v>
      </c>
      <c r="AN1271" s="2" t="s">
        <v>81</v>
      </c>
      <c r="AO1271" s="2" t="s">
        <v>84</v>
      </c>
      <c r="AP1271" s="2">
        <v>794</v>
      </c>
      <c r="AQ1271" s="2" t="s">
        <v>81</v>
      </c>
      <c r="AR1271" s="2" t="s">
        <v>84</v>
      </c>
      <c r="AY1271" s="2">
        <v>348</v>
      </c>
      <c r="AZ1271" s="2" t="s">
        <v>81</v>
      </c>
      <c r="BA1271" s="2" t="s">
        <v>168</v>
      </c>
      <c r="BE1271" s="23" t="str">
        <f t="shared" si="212"/>
        <v>EMF nein</v>
      </c>
      <c r="BF1271" s="23" t="str">
        <f t="shared" si="213"/>
        <v/>
      </c>
      <c r="BG1271" s="23" t="str">
        <f t="shared" si="214"/>
        <v/>
      </c>
      <c r="BH1271" s="23">
        <f t="shared" si="215"/>
        <v>0</v>
      </c>
      <c r="BO1271" s="2" t="s">
        <v>5497</v>
      </c>
      <c r="BP1271" s="3">
        <v>1</v>
      </c>
      <c r="BQ1271" s="2" t="s">
        <v>5498</v>
      </c>
    </row>
    <row r="1272" spans="1:69" ht="16.149999999999999" customHeight="1" x14ac:dyDescent="0.25">
      <c r="A1272" s="16">
        <v>1271</v>
      </c>
      <c r="B1272" s="17" t="s">
        <v>87</v>
      </c>
      <c r="C1272" s="48" t="s">
        <v>540</v>
      </c>
      <c r="D1272" s="2" t="s">
        <v>124</v>
      </c>
      <c r="E1272" s="48" t="s">
        <v>5499</v>
      </c>
      <c r="F1272" s="67">
        <v>43144</v>
      </c>
      <c r="G1272" s="3">
        <f t="shared" si="217"/>
        <v>2</v>
      </c>
      <c r="H1272" s="3">
        <f t="shared" si="210"/>
        <v>2018</v>
      </c>
      <c r="I1272" s="19">
        <v>0.71180555555555503</v>
      </c>
      <c r="J1272" s="20">
        <f t="shared" si="216"/>
        <v>17</v>
      </c>
      <c r="K1272" s="5" t="str">
        <f t="shared" si="211"/>
        <v>ja</v>
      </c>
      <c r="L1272" s="21" t="s">
        <v>73</v>
      </c>
      <c r="M1272" s="6" t="s">
        <v>74</v>
      </c>
      <c r="N1272" s="5">
        <v>73</v>
      </c>
      <c r="O1272" s="17" t="s">
        <v>75</v>
      </c>
      <c r="P1272" s="17" t="s">
        <v>5500</v>
      </c>
      <c r="R1272" s="6" t="s">
        <v>77</v>
      </c>
      <c r="T1272" s="22"/>
      <c r="X1272" s="2">
        <v>271</v>
      </c>
      <c r="Y1272" s="2" t="s">
        <v>81</v>
      </c>
      <c r="Z1272" s="2" t="s">
        <v>84</v>
      </c>
      <c r="AA1272" s="2">
        <v>271</v>
      </c>
      <c r="AB1272" s="2" t="s">
        <v>81</v>
      </c>
      <c r="AC1272" s="2" t="s">
        <v>84</v>
      </c>
      <c r="AD1272" s="2">
        <v>271</v>
      </c>
      <c r="AE1272" s="2" t="s">
        <v>81</v>
      </c>
      <c r="AF1272" s="2" t="s">
        <v>84</v>
      </c>
      <c r="BE1272" s="23" t="str">
        <f t="shared" si="212"/>
        <v>EMF nein</v>
      </c>
      <c r="BF1272" s="23" t="str">
        <f t="shared" si="213"/>
        <v/>
      </c>
      <c r="BG1272" s="23" t="str">
        <f t="shared" si="214"/>
        <v/>
      </c>
      <c r="BH1272" s="23">
        <f t="shared" si="215"/>
        <v>0</v>
      </c>
      <c r="BO1272" s="2" t="s">
        <v>5501</v>
      </c>
      <c r="BP1272" s="3">
        <v>1</v>
      </c>
      <c r="BQ1272" s="2" t="s">
        <v>5502</v>
      </c>
    </row>
    <row r="1273" spans="1:69" ht="16.149999999999999" customHeight="1" x14ac:dyDescent="0.25">
      <c r="A1273" s="16">
        <v>1272</v>
      </c>
      <c r="B1273" s="17" t="s">
        <v>87</v>
      </c>
      <c r="C1273" s="48" t="s">
        <v>5503</v>
      </c>
      <c r="D1273" s="2" t="s">
        <v>896</v>
      </c>
      <c r="E1273" s="48" t="s">
        <v>5504</v>
      </c>
      <c r="F1273" s="67">
        <v>43145</v>
      </c>
      <c r="G1273" s="3">
        <f t="shared" si="217"/>
        <v>2</v>
      </c>
      <c r="H1273" s="3">
        <f t="shared" si="210"/>
        <v>2018</v>
      </c>
      <c r="I1273" s="19">
        <v>0.65972222222222199</v>
      </c>
      <c r="J1273" s="20">
        <f t="shared" si="216"/>
        <v>15</v>
      </c>
      <c r="K1273" s="5" t="str">
        <f t="shared" si="211"/>
        <v>ja</v>
      </c>
      <c r="L1273" s="21" t="s">
        <v>73</v>
      </c>
      <c r="M1273" s="6" t="s">
        <v>74</v>
      </c>
      <c r="N1273" s="5">
        <v>73</v>
      </c>
      <c r="O1273" s="17" t="s">
        <v>75</v>
      </c>
      <c r="P1273" s="17" t="s">
        <v>5505</v>
      </c>
      <c r="R1273" s="6" t="s">
        <v>77</v>
      </c>
      <c r="T1273" s="22"/>
      <c r="X1273" s="2">
        <v>515</v>
      </c>
      <c r="Y1273" s="2" t="s">
        <v>81</v>
      </c>
      <c r="Z1273" s="2" t="s">
        <v>82</v>
      </c>
      <c r="AA1273" s="2">
        <v>515</v>
      </c>
      <c r="AB1273" s="2" t="s">
        <v>81</v>
      </c>
      <c r="AC1273" s="2" t="s">
        <v>82</v>
      </c>
      <c r="AD1273" s="2">
        <v>515</v>
      </c>
      <c r="AE1273" s="2" t="s">
        <v>81</v>
      </c>
      <c r="AF1273" s="2" t="s">
        <v>82</v>
      </c>
      <c r="BE1273" s="23" t="str">
        <f t="shared" si="212"/>
        <v>EMF nein</v>
      </c>
      <c r="BF1273" s="23" t="str">
        <f t="shared" si="213"/>
        <v/>
      </c>
      <c r="BG1273" s="23" t="str">
        <f t="shared" si="214"/>
        <v/>
      </c>
      <c r="BH1273" s="23">
        <f t="shared" si="215"/>
        <v>0</v>
      </c>
      <c r="BO1273" s="2" t="s">
        <v>5506</v>
      </c>
      <c r="BP1273" s="3">
        <v>1</v>
      </c>
      <c r="BQ1273" s="2" t="s">
        <v>5507</v>
      </c>
    </row>
    <row r="1274" spans="1:69" ht="16.149999999999999" customHeight="1" x14ac:dyDescent="0.25">
      <c r="A1274" s="16">
        <v>1273</v>
      </c>
      <c r="B1274" s="17" t="s">
        <v>69</v>
      </c>
      <c r="C1274" s="48" t="s">
        <v>3620</v>
      </c>
      <c r="D1274" s="2" t="s">
        <v>206</v>
      </c>
      <c r="E1274" s="48" t="s">
        <v>5508</v>
      </c>
      <c r="F1274" s="67">
        <v>42803</v>
      </c>
      <c r="G1274" s="3">
        <f t="shared" si="217"/>
        <v>3</v>
      </c>
      <c r="H1274" s="3">
        <f t="shared" si="210"/>
        <v>2017</v>
      </c>
      <c r="I1274" s="19">
        <v>0.67708333333333304</v>
      </c>
      <c r="J1274" s="20">
        <f t="shared" si="216"/>
        <v>16</v>
      </c>
      <c r="K1274" s="5" t="str">
        <f t="shared" si="211"/>
        <v>ja</v>
      </c>
      <c r="L1274" s="5" t="s">
        <v>91</v>
      </c>
      <c r="M1274" s="6" t="s">
        <v>74</v>
      </c>
      <c r="N1274" s="5">
        <v>93</v>
      </c>
      <c r="O1274" s="2" t="s">
        <v>140</v>
      </c>
      <c r="P1274" s="17" t="s">
        <v>5509</v>
      </c>
      <c r="T1274" s="6" t="s">
        <v>202</v>
      </c>
      <c r="X1274" s="2">
        <v>425</v>
      </c>
      <c r="Y1274" s="2" t="s">
        <v>81</v>
      </c>
      <c r="Z1274" s="2" t="s">
        <v>161</v>
      </c>
      <c r="AA1274" s="2">
        <v>425</v>
      </c>
      <c r="AB1274" s="2" t="s">
        <v>81</v>
      </c>
      <c r="AC1274" s="2" t="s">
        <v>161</v>
      </c>
      <c r="AD1274" s="2">
        <v>425</v>
      </c>
      <c r="AE1274" s="2" t="s">
        <v>83</v>
      </c>
      <c r="AF1274" s="2" t="s">
        <v>161</v>
      </c>
      <c r="BE1274" s="23" t="str">
        <f t="shared" si="212"/>
        <v>EMF ja</v>
      </c>
      <c r="BF1274" s="23">
        <f t="shared" si="213"/>
        <v>350</v>
      </c>
      <c r="BG1274" s="23" t="str">
        <f t="shared" si="214"/>
        <v>100-499m</v>
      </c>
      <c r="BH1274" s="23">
        <f t="shared" si="215"/>
        <v>1</v>
      </c>
      <c r="BI1274" s="2" t="s">
        <v>162</v>
      </c>
      <c r="BJ1274" s="2">
        <v>350</v>
      </c>
      <c r="BO1274" s="2" t="s">
        <v>5510</v>
      </c>
      <c r="BP1274" s="3">
        <v>1</v>
      </c>
      <c r="BQ1274" s="2" t="s">
        <v>5511</v>
      </c>
    </row>
    <row r="1275" spans="1:69" ht="16.149999999999999" customHeight="1" x14ac:dyDescent="0.25">
      <c r="A1275" s="16">
        <v>1274</v>
      </c>
      <c r="B1275" s="17" t="s">
        <v>69</v>
      </c>
      <c r="C1275" s="48" t="s">
        <v>3620</v>
      </c>
      <c r="D1275" s="2" t="s">
        <v>651</v>
      </c>
      <c r="E1275" s="48" t="s">
        <v>5512</v>
      </c>
      <c r="F1275" s="67">
        <v>41508</v>
      </c>
      <c r="G1275" s="3">
        <f t="shared" si="217"/>
        <v>8</v>
      </c>
      <c r="H1275" s="3">
        <f t="shared" si="210"/>
        <v>2013</v>
      </c>
      <c r="I1275" s="19">
        <v>0.48611111111111099</v>
      </c>
      <c r="J1275" s="20">
        <f t="shared" si="216"/>
        <v>11</v>
      </c>
      <c r="K1275" s="5" t="str">
        <f t="shared" si="211"/>
        <v>ja</v>
      </c>
      <c r="L1275" s="5" t="s">
        <v>91</v>
      </c>
      <c r="M1275" s="6" t="s">
        <v>74</v>
      </c>
      <c r="N1275" s="5">
        <v>55</v>
      </c>
      <c r="O1275" s="17" t="s">
        <v>75</v>
      </c>
      <c r="P1275" s="17" t="s">
        <v>5513</v>
      </c>
      <c r="R1275" s="6" t="s">
        <v>77</v>
      </c>
      <c r="S1275" s="2" t="s">
        <v>272</v>
      </c>
      <c r="T1275" s="22" t="s">
        <v>79</v>
      </c>
      <c r="U1275" s="2" t="s">
        <v>2088</v>
      </c>
      <c r="V1275" s="2" t="s">
        <v>80</v>
      </c>
      <c r="X1275" s="2">
        <v>610</v>
      </c>
      <c r="Y1275" s="2" t="s">
        <v>83</v>
      </c>
      <c r="Z1275" s="2" t="s">
        <v>84</v>
      </c>
      <c r="AA1275" s="2">
        <v>610</v>
      </c>
      <c r="AB1275" s="2" t="s">
        <v>81</v>
      </c>
      <c r="AC1275" s="2" t="s">
        <v>84</v>
      </c>
      <c r="AD1275" s="2">
        <v>610</v>
      </c>
      <c r="AE1275" s="2" t="s">
        <v>83</v>
      </c>
      <c r="AF1275" s="2" t="s">
        <v>84</v>
      </c>
      <c r="BE1275" s="23" t="str">
        <f t="shared" si="212"/>
        <v>EMF ja</v>
      </c>
      <c r="BF1275" s="23">
        <f t="shared" si="213"/>
        <v>70</v>
      </c>
      <c r="BG1275" s="23" t="str">
        <f t="shared" si="214"/>
        <v>&lt;100m</v>
      </c>
      <c r="BH1275" s="23">
        <f t="shared" si="215"/>
        <v>3</v>
      </c>
      <c r="BI1275" s="2" t="s">
        <v>162</v>
      </c>
      <c r="BJ1275" s="2">
        <v>1000</v>
      </c>
      <c r="BK1275" s="2" t="s">
        <v>162</v>
      </c>
      <c r="BL1275" s="2">
        <v>900</v>
      </c>
      <c r="BM1275" s="2" t="s">
        <v>162</v>
      </c>
      <c r="BN1275" s="2">
        <v>70</v>
      </c>
      <c r="BO1275" s="2" t="s">
        <v>5514</v>
      </c>
      <c r="BP1275" s="3">
        <v>1</v>
      </c>
      <c r="BQ1275" s="2" t="s">
        <v>5515</v>
      </c>
    </row>
    <row r="1276" spans="1:69" ht="16.149999999999999" customHeight="1" x14ac:dyDescent="0.25">
      <c r="A1276" s="16">
        <v>1275</v>
      </c>
      <c r="B1276" s="17" t="s">
        <v>211</v>
      </c>
      <c r="C1276" s="48" t="s">
        <v>5478</v>
      </c>
      <c r="D1276" s="2" t="s">
        <v>151</v>
      </c>
      <c r="E1276" s="48" t="s">
        <v>5516</v>
      </c>
      <c r="F1276" s="67">
        <v>42549</v>
      </c>
      <c r="G1276" s="3">
        <f t="shared" si="217"/>
        <v>6</v>
      </c>
      <c r="H1276" s="3">
        <f t="shared" si="210"/>
        <v>2016</v>
      </c>
      <c r="I1276" s="19">
        <v>0.9375</v>
      </c>
      <c r="J1276" s="20">
        <f t="shared" si="216"/>
        <v>22</v>
      </c>
      <c r="K1276" s="5" t="str">
        <f t="shared" si="211"/>
        <v>ja</v>
      </c>
      <c r="L1276" s="5" t="s">
        <v>91</v>
      </c>
      <c r="M1276" s="6" t="s">
        <v>74</v>
      </c>
      <c r="N1276" s="5">
        <v>19</v>
      </c>
      <c r="O1276" s="2" t="s">
        <v>140</v>
      </c>
      <c r="P1276" s="17" t="s">
        <v>5517</v>
      </c>
      <c r="R1276" s="6" t="s">
        <v>77</v>
      </c>
      <c r="T1276" s="22"/>
      <c r="X1276" s="2">
        <v>630</v>
      </c>
      <c r="Y1276" s="2" t="s">
        <v>81</v>
      </c>
      <c r="Z1276" s="2" t="s">
        <v>82</v>
      </c>
      <c r="AD1276" s="2">
        <v>630</v>
      </c>
      <c r="AE1276" s="2" t="s">
        <v>81</v>
      </c>
      <c r="AF1276" s="2" t="s">
        <v>82</v>
      </c>
      <c r="BE1276" s="23" t="str">
        <f t="shared" si="212"/>
        <v>EMF nein</v>
      </c>
      <c r="BF1276" s="23" t="str">
        <f t="shared" si="213"/>
        <v/>
      </c>
      <c r="BG1276" s="23" t="str">
        <f t="shared" si="214"/>
        <v/>
      </c>
      <c r="BH1276" s="23">
        <f t="shared" si="215"/>
        <v>0</v>
      </c>
      <c r="BO1276" s="2" t="s">
        <v>5518</v>
      </c>
      <c r="BP1276" s="3">
        <v>1</v>
      </c>
      <c r="BQ1276" s="2" t="s">
        <v>5519</v>
      </c>
    </row>
    <row r="1277" spans="1:69" ht="16.149999999999999" customHeight="1" x14ac:dyDescent="0.25">
      <c r="A1277" s="16">
        <v>1276</v>
      </c>
      <c r="B1277" s="17" t="s">
        <v>211</v>
      </c>
      <c r="C1277" s="48" t="s">
        <v>5520</v>
      </c>
      <c r="D1277" s="2" t="s">
        <v>2334</v>
      </c>
      <c r="E1277" s="48" t="s">
        <v>5521</v>
      </c>
      <c r="F1277" s="67">
        <v>43001</v>
      </c>
      <c r="G1277" s="3">
        <f t="shared" si="217"/>
        <v>9</v>
      </c>
      <c r="H1277" s="3">
        <f t="shared" si="210"/>
        <v>2017</v>
      </c>
      <c r="I1277" s="19">
        <v>0.875</v>
      </c>
      <c r="J1277" s="20">
        <f t="shared" si="216"/>
        <v>21</v>
      </c>
      <c r="K1277" s="5" t="str">
        <f t="shared" si="211"/>
        <v>ja</v>
      </c>
      <c r="L1277" s="5" t="s">
        <v>91</v>
      </c>
      <c r="M1277" s="6" t="s">
        <v>74</v>
      </c>
      <c r="O1277" s="17" t="s">
        <v>75</v>
      </c>
      <c r="P1277" s="17" t="s">
        <v>5522</v>
      </c>
      <c r="R1277" s="6" t="s">
        <v>77</v>
      </c>
      <c r="T1277" s="22"/>
      <c r="X1277" s="2">
        <v>60</v>
      </c>
      <c r="Y1277" s="2" t="s">
        <v>81</v>
      </c>
      <c r="Z1277" s="2" t="s">
        <v>84</v>
      </c>
      <c r="AA1277" s="2">
        <v>60</v>
      </c>
      <c r="AB1277" s="2" t="s">
        <v>94</v>
      </c>
      <c r="AC1277" s="2" t="s">
        <v>84</v>
      </c>
      <c r="AD1277" s="2">
        <v>60</v>
      </c>
      <c r="AE1277" s="2" t="s">
        <v>81</v>
      </c>
      <c r="AF1277" s="2" t="s">
        <v>84</v>
      </c>
      <c r="BE1277" s="23" t="str">
        <f t="shared" si="212"/>
        <v>EMF nein</v>
      </c>
      <c r="BF1277" s="23" t="str">
        <f t="shared" si="213"/>
        <v/>
      </c>
      <c r="BG1277" s="23" t="str">
        <f t="shared" si="214"/>
        <v/>
      </c>
      <c r="BH1277" s="23">
        <f t="shared" si="215"/>
        <v>0</v>
      </c>
      <c r="BO1277" s="2" t="s">
        <v>5523</v>
      </c>
      <c r="BP1277" s="3">
        <v>1</v>
      </c>
      <c r="BQ1277" s="2" t="s">
        <v>5524</v>
      </c>
    </row>
    <row r="1278" spans="1:69" ht="16.149999999999999" customHeight="1" x14ac:dyDescent="0.25">
      <c r="A1278" s="16">
        <v>1277</v>
      </c>
      <c r="B1278" s="17" t="s">
        <v>211</v>
      </c>
      <c r="C1278" s="48" t="s">
        <v>5525</v>
      </c>
      <c r="D1278" s="2" t="s">
        <v>158</v>
      </c>
      <c r="E1278" s="48" t="s">
        <v>5526</v>
      </c>
      <c r="F1278" s="67">
        <v>40860</v>
      </c>
      <c r="G1278" s="3">
        <f t="shared" si="217"/>
        <v>11</v>
      </c>
      <c r="H1278" s="3">
        <f t="shared" si="210"/>
        <v>2011</v>
      </c>
      <c r="I1278" s="19">
        <v>0.5625</v>
      </c>
      <c r="J1278" s="20">
        <f t="shared" si="216"/>
        <v>13</v>
      </c>
      <c r="K1278" s="5" t="str">
        <f t="shared" si="211"/>
        <v>ja</v>
      </c>
      <c r="L1278" s="5" t="s">
        <v>91</v>
      </c>
      <c r="M1278" s="6" t="s">
        <v>74</v>
      </c>
      <c r="O1278" s="17" t="s">
        <v>126</v>
      </c>
      <c r="P1278" s="17" t="s">
        <v>5527</v>
      </c>
      <c r="R1278" s="6" t="s">
        <v>77</v>
      </c>
      <c r="T1278" s="22" t="s">
        <v>79</v>
      </c>
      <c r="U1278" s="2" t="s">
        <v>74</v>
      </c>
      <c r="V1278" s="2" t="s">
        <v>80</v>
      </c>
      <c r="X1278" s="2">
        <v>257</v>
      </c>
      <c r="Y1278" s="2" t="s">
        <v>81</v>
      </c>
      <c r="Z1278" s="2" t="s">
        <v>82</v>
      </c>
      <c r="AA1278" s="2">
        <v>257</v>
      </c>
      <c r="AB1278" s="2" t="s">
        <v>81</v>
      </c>
      <c r="AC1278" s="2" t="s">
        <v>82</v>
      </c>
      <c r="AD1278" s="2">
        <v>257</v>
      </c>
      <c r="AE1278" s="2" t="s">
        <v>81</v>
      </c>
      <c r="AF1278" s="2" t="s">
        <v>82</v>
      </c>
      <c r="BE1278" s="23" t="str">
        <f t="shared" si="212"/>
        <v>EMF ja</v>
      </c>
      <c r="BF1278" s="23">
        <f t="shared" si="213"/>
        <v>10</v>
      </c>
      <c r="BG1278" s="23" t="str">
        <f t="shared" si="214"/>
        <v>&lt;100m</v>
      </c>
      <c r="BH1278" s="23">
        <f t="shared" si="215"/>
        <v>1</v>
      </c>
      <c r="BM1278" s="2" t="s">
        <v>162</v>
      </c>
      <c r="BN1278" s="2">
        <v>10</v>
      </c>
      <c r="BO1278" s="2" t="s">
        <v>5528</v>
      </c>
      <c r="BP1278" s="3">
        <v>1</v>
      </c>
      <c r="BQ1278" s="2" t="s">
        <v>5529</v>
      </c>
    </row>
    <row r="1279" spans="1:69" ht="16.149999999999999" customHeight="1" x14ac:dyDescent="0.25">
      <c r="A1279" s="16">
        <v>1278</v>
      </c>
      <c r="B1279" s="17" t="s">
        <v>211</v>
      </c>
      <c r="C1279" s="48" t="s">
        <v>5530</v>
      </c>
      <c r="D1279" s="2" t="s">
        <v>158</v>
      </c>
      <c r="E1279" s="48" t="s">
        <v>5531</v>
      </c>
      <c r="F1279" s="67">
        <v>40510</v>
      </c>
      <c r="G1279" s="3">
        <f t="shared" si="217"/>
        <v>11</v>
      </c>
      <c r="H1279" s="3">
        <f t="shared" si="210"/>
        <v>2010</v>
      </c>
      <c r="I1279" s="19">
        <v>0.34375</v>
      </c>
      <c r="J1279" s="20">
        <f t="shared" si="216"/>
        <v>8</v>
      </c>
      <c r="K1279" s="5" t="str">
        <f t="shared" si="211"/>
        <v>ja</v>
      </c>
      <c r="L1279" s="5" t="s">
        <v>91</v>
      </c>
      <c r="M1279" s="6" t="s">
        <v>74</v>
      </c>
      <c r="N1279" s="5" t="s">
        <v>109</v>
      </c>
      <c r="O1279" s="17" t="s">
        <v>126</v>
      </c>
      <c r="P1279" s="17" t="s">
        <v>5527</v>
      </c>
      <c r="R1279" s="6" t="s">
        <v>335</v>
      </c>
      <c r="T1279" s="22"/>
      <c r="X1279" s="2">
        <v>340</v>
      </c>
      <c r="Y1279" s="2" t="s">
        <v>94</v>
      </c>
      <c r="Z1279" s="2" t="s">
        <v>168</v>
      </c>
      <c r="AA1279" s="2">
        <v>340</v>
      </c>
      <c r="AB1279" s="2" t="s">
        <v>94</v>
      </c>
      <c r="AC1279" s="2" t="s">
        <v>168</v>
      </c>
      <c r="AD1279" s="2">
        <v>340</v>
      </c>
      <c r="AE1279" s="2" t="s">
        <v>94</v>
      </c>
      <c r="AF1279" s="2" t="s">
        <v>168</v>
      </c>
      <c r="BE1279" s="23" t="str">
        <f t="shared" si="212"/>
        <v>EMF nein</v>
      </c>
      <c r="BF1279" s="23" t="str">
        <f t="shared" si="213"/>
        <v/>
      </c>
      <c r="BG1279" s="23" t="str">
        <f t="shared" si="214"/>
        <v/>
      </c>
      <c r="BH1279" s="23">
        <f t="shared" si="215"/>
        <v>0</v>
      </c>
      <c r="BO1279" s="2" t="s">
        <v>5532</v>
      </c>
      <c r="BP1279" s="3">
        <v>1</v>
      </c>
      <c r="BQ1279" s="2" t="s">
        <v>5533</v>
      </c>
    </row>
    <row r="1280" spans="1:69" ht="16.149999999999999" customHeight="1" x14ac:dyDescent="0.25">
      <c r="A1280" s="16">
        <v>1279</v>
      </c>
      <c r="B1280" s="17" t="s">
        <v>69</v>
      </c>
      <c r="C1280" s="48" t="s">
        <v>5534</v>
      </c>
      <c r="D1280" s="2" t="s">
        <v>158</v>
      </c>
      <c r="E1280" s="48" t="s">
        <v>5535</v>
      </c>
      <c r="F1280" s="67">
        <v>42226</v>
      </c>
      <c r="G1280" s="3">
        <f t="shared" si="217"/>
        <v>8</v>
      </c>
      <c r="H1280" s="3">
        <f t="shared" si="210"/>
        <v>2015</v>
      </c>
      <c r="I1280" s="19">
        <v>0.62847222222222199</v>
      </c>
      <c r="J1280" s="20">
        <f t="shared" si="216"/>
        <v>15</v>
      </c>
      <c r="K1280" s="5" t="str">
        <f t="shared" si="211"/>
        <v>ja</v>
      </c>
      <c r="L1280" s="5" t="s">
        <v>91</v>
      </c>
      <c r="M1280" s="6" t="s">
        <v>74</v>
      </c>
      <c r="N1280" s="5">
        <v>44</v>
      </c>
      <c r="O1280" s="17" t="s">
        <v>126</v>
      </c>
      <c r="P1280" s="17" t="s">
        <v>5536</v>
      </c>
      <c r="R1280" s="6" t="s">
        <v>77</v>
      </c>
      <c r="T1280" s="22" t="s">
        <v>79</v>
      </c>
      <c r="U1280" s="2" t="s">
        <v>74</v>
      </c>
      <c r="V1280" s="2" t="s">
        <v>202</v>
      </c>
      <c r="X1280" s="2">
        <v>157</v>
      </c>
      <c r="Y1280" s="2" t="s">
        <v>94</v>
      </c>
      <c r="Z1280" s="2" t="s">
        <v>84</v>
      </c>
      <c r="AA1280" s="2">
        <v>157</v>
      </c>
      <c r="AB1280" s="2" t="s">
        <v>94</v>
      </c>
      <c r="AC1280" s="2" t="s">
        <v>84</v>
      </c>
      <c r="AD1280" s="2">
        <v>157</v>
      </c>
      <c r="AE1280" s="2" t="s">
        <v>94</v>
      </c>
      <c r="AF1280" s="2" t="s">
        <v>84</v>
      </c>
      <c r="BE1280" s="23" t="str">
        <f t="shared" si="212"/>
        <v>EMF nein</v>
      </c>
      <c r="BF1280" s="23" t="str">
        <f t="shared" si="213"/>
        <v/>
      </c>
      <c r="BG1280" s="23" t="str">
        <f t="shared" si="214"/>
        <v/>
      </c>
      <c r="BH1280" s="23">
        <f t="shared" si="215"/>
        <v>0</v>
      </c>
      <c r="BO1280" s="2" t="s">
        <v>5537</v>
      </c>
      <c r="BP1280" s="3">
        <v>1</v>
      </c>
      <c r="BQ1280" s="2" t="s">
        <v>5538</v>
      </c>
    </row>
    <row r="1281" spans="1:69" ht="16.149999999999999" customHeight="1" x14ac:dyDescent="0.25">
      <c r="A1281" s="16">
        <v>1280</v>
      </c>
      <c r="B1281" s="17" t="s">
        <v>211</v>
      </c>
      <c r="C1281" s="48" t="s">
        <v>5534</v>
      </c>
      <c r="D1281" s="2" t="s">
        <v>158</v>
      </c>
      <c r="E1281" s="48" t="s">
        <v>5535</v>
      </c>
      <c r="F1281" s="67">
        <v>43147</v>
      </c>
      <c r="G1281" s="3">
        <f t="shared" si="217"/>
        <v>2</v>
      </c>
      <c r="H1281" s="3">
        <f t="shared" si="210"/>
        <v>2018</v>
      </c>
      <c r="I1281" s="19">
        <v>0.72916666666666696</v>
      </c>
      <c r="J1281" s="20">
        <f t="shared" si="216"/>
        <v>17</v>
      </c>
      <c r="K1281" s="5" t="str">
        <f t="shared" si="211"/>
        <v>ja</v>
      </c>
      <c r="L1281" s="5" t="s">
        <v>91</v>
      </c>
      <c r="M1281" s="6" t="s">
        <v>74</v>
      </c>
      <c r="O1281" s="17" t="s">
        <v>126</v>
      </c>
      <c r="P1281" s="17" t="s">
        <v>5539</v>
      </c>
      <c r="T1281" s="22"/>
      <c r="BE1281" s="23" t="str">
        <f t="shared" si="212"/>
        <v>EMF nein</v>
      </c>
      <c r="BF1281" s="23" t="str">
        <f t="shared" si="213"/>
        <v/>
      </c>
      <c r="BG1281" s="23" t="str">
        <f t="shared" si="214"/>
        <v/>
      </c>
      <c r="BH1281" s="23">
        <f t="shared" si="215"/>
        <v>0</v>
      </c>
      <c r="BP1281" s="3">
        <v>1</v>
      </c>
      <c r="BQ1281" s="2" t="s">
        <v>5540</v>
      </c>
    </row>
    <row r="1282" spans="1:69" ht="16.149999999999999" customHeight="1" x14ac:dyDescent="0.25">
      <c r="A1282" s="16">
        <v>1281</v>
      </c>
      <c r="B1282" s="17" t="s">
        <v>211</v>
      </c>
      <c r="C1282" s="48" t="s">
        <v>602</v>
      </c>
      <c r="D1282" s="2" t="s">
        <v>137</v>
      </c>
      <c r="E1282" s="48" t="s">
        <v>5541</v>
      </c>
      <c r="F1282" s="67">
        <v>43143</v>
      </c>
      <c r="G1282" s="3">
        <f t="shared" si="217"/>
        <v>2</v>
      </c>
      <c r="H1282" s="3">
        <f t="shared" si="210"/>
        <v>2018</v>
      </c>
      <c r="I1282" s="19">
        <v>0.89930555555555503</v>
      </c>
      <c r="J1282" s="20">
        <f t="shared" si="216"/>
        <v>21</v>
      </c>
      <c r="K1282" s="5" t="str">
        <f t="shared" si="211"/>
        <v>ja</v>
      </c>
      <c r="L1282" s="21" t="s">
        <v>73</v>
      </c>
      <c r="M1282" s="6" t="s">
        <v>74</v>
      </c>
      <c r="N1282" s="5">
        <v>35</v>
      </c>
      <c r="O1282" s="17" t="s">
        <v>126</v>
      </c>
      <c r="P1282" s="17" t="s">
        <v>5542</v>
      </c>
      <c r="R1282" s="6" t="s">
        <v>77</v>
      </c>
      <c r="T1282" s="22" t="s">
        <v>79</v>
      </c>
      <c r="X1282" s="2">
        <v>100</v>
      </c>
      <c r="Y1282" s="2" t="s">
        <v>81</v>
      </c>
      <c r="Z1282" s="2" t="s">
        <v>4206</v>
      </c>
      <c r="AA1282" s="2">
        <v>100</v>
      </c>
      <c r="AB1282" s="2" t="s">
        <v>81</v>
      </c>
      <c r="AC1282" s="2" t="s">
        <v>84</v>
      </c>
      <c r="AD1282" s="2">
        <v>100</v>
      </c>
      <c r="AE1282" s="2" t="s">
        <v>81</v>
      </c>
      <c r="AF1282" s="2" t="s">
        <v>84</v>
      </c>
      <c r="AJ1282" s="2">
        <v>1010</v>
      </c>
      <c r="AK1282" s="2" t="s">
        <v>83</v>
      </c>
      <c r="AL1282" s="2" t="s">
        <v>168</v>
      </c>
      <c r="AM1282" s="2">
        <v>1010</v>
      </c>
      <c r="AN1282" s="2" t="s">
        <v>83</v>
      </c>
      <c r="AO1282" s="2" t="s">
        <v>168</v>
      </c>
      <c r="AP1282" s="2">
        <v>1010</v>
      </c>
      <c r="AQ1282" s="2" t="s">
        <v>83</v>
      </c>
      <c r="AR1282" s="2" t="s">
        <v>168</v>
      </c>
      <c r="BE1282" s="23" t="str">
        <f t="shared" si="212"/>
        <v>EMF nein</v>
      </c>
      <c r="BF1282" s="23" t="str">
        <f t="shared" si="213"/>
        <v/>
      </c>
      <c r="BG1282" s="23" t="str">
        <f t="shared" si="214"/>
        <v/>
      </c>
      <c r="BH1282" s="23">
        <f t="shared" si="215"/>
        <v>0</v>
      </c>
      <c r="BO1282" s="2" t="s">
        <v>5543</v>
      </c>
      <c r="BP1282" s="3">
        <v>1</v>
      </c>
      <c r="BQ1282" s="2" t="s">
        <v>5544</v>
      </c>
    </row>
    <row r="1283" spans="1:69" ht="16.149999999999999" customHeight="1" x14ac:dyDescent="0.25">
      <c r="A1283" s="16">
        <v>1282</v>
      </c>
      <c r="B1283" s="17" t="s">
        <v>87</v>
      </c>
      <c r="C1283" s="48" t="s">
        <v>5425</v>
      </c>
      <c r="D1283" s="2" t="s">
        <v>124</v>
      </c>
      <c r="E1283" s="48" t="s">
        <v>5545</v>
      </c>
      <c r="F1283" s="67">
        <v>43143</v>
      </c>
      <c r="G1283" s="3">
        <f t="shared" si="217"/>
        <v>2</v>
      </c>
      <c r="H1283" s="3">
        <f t="shared" ref="H1283:H1346" si="218">IF(F1283&lt;&gt;"",YEAR(F1283),"")</f>
        <v>2018</v>
      </c>
      <c r="I1283" s="19">
        <v>0.41319444444444398</v>
      </c>
      <c r="J1283" s="20">
        <f t="shared" si="216"/>
        <v>9</v>
      </c>
      <c r="K1283" s="5" t="str">
        <f t="shared" si="211"/>
        <v>ja</v>
      </c>
      <c r="L1283" s="21" t="s">
        <v>73</v>
      </c>
      <c r="M1283" s="6" t="s">
        <v>74</v>
      </c>
      <c r="N1283" s="5">
        <v>70</v>
      </c>
      <c r="O1283" s="17" t="s">
        <v>75</v>
      </c>
      <c r="P1283" s="17" t="s">
        <v>5546</v>
      </c>
      <c r="R1283" s="6" t="s">
        <v>77</v>
      </c>
      <c r="T1283" s="22"/>
      <c r="U1283" s="2" t="s">
        <v>115</v>
      </c>
      <c r="V1283" s="2" t="s">
        <v>80</v>
      </c>
      <c r="X1283" s="2">
        <v>132</v>
      </c>
      <c r="Y1283" s="2" t="s">
        <v>81</v>
      </c>
      <c r="Z1283" s="2" t="s">
        <v>82</v>
      </c>
      <c r="AA1283" s="2">
        <v>132</v>
      </c>
      <c r="AB1283" s="2" t="s">
        <v>81</v>
      </c>
      <c r="AC1283" s="2" t="s">
        <v>82</v>
      </c>
      <c r="AD1283" s="2">
        <v>132</v>
      </c>
      <c r="AE1283" s="2" t="s">
        <v>83</v>
      </c>
      <c r="AF1283" s="2" t="s">
        <v>82</v>
      </c>
      <c r="AJ1283" s="2">
        <v>229</v>
      </c>
      <c r="AK1283" s="2" t="s">
        <v>81</v>
      </c>
      <c r="AL1283" s="2" t="s">
        <v>161</v>
      </c>
      <c r="AM1283" s="2" t="s">
        <v>109</v>
      </c>
      <c r="AP1283" s="2">
        <v>229</v>
      </c>
      <c r="AQ1283" s="2" t="s">
        <v>81</v>
      </c>
      <c r="AR1283" s="2" t="s">
        <v>161</v>
      </c>
      <c r="AV1283" s="2">
        <v>300</v>
      </c>
      <c r="AW1283" s="2" t="s">
        <v>81</v>
      </c>
      <c r="AX1283" s="2" t="s">
        <v>161</v>
      </c>
      <c r="BB1283" s="2">
        <v>300</v>
      </c>
      <c r="BC1283" s="2" t="s">
        <v>81</v>
      </c>
      <c r="BD1283" s="2" t="s">
        <v>161</v>
      </c>
      <c r="BE1283" s="23" t="str">
        <f t="shared" si="212"/>
        <v>EMF nein</v>
      </c>
      <c r="BF1283" s="23" t="str">
        <f t="shared" si="213"/>
        <v/>
      </c>
      <c r="BG1283" s="23" t="str">
        <f t="shared" si="214"/>
        <v/>
      </c>
      <c r="BH1283" s="23">
        <f t="shared" si="215"/>
        <v>0</v>
      </c>
      <c r="BP1283" s="3">
        <v>1</v>
      </c>
      <c r="BQ1283" s="2" t="s">
        <v>5547</v>
      </c>
    </row>
    <row r="1284" spans="1:69" ht="16.149999999999999" customHeight="1" x14ac:dyDescent="0.25">
      <c r="A1284" s="16">
        <v>1283</v>
      </c>
      <c r="B1284" s="17" t="s">
        <v>87</v>
      </c>
      <c r="C1284" s="48" t="s">
        <v>1213</v>
      </c>
      <c r="D1284" s="2" t="s">
        <v>896</v>
      </c>
      <c r="E1284" s="48" t="s">
        <v>5548</v>
      </c>
      <c r="F1284" s="67">
        <v>42389</v>
      </c>
      <c r="G1284" s="3">
        <f t="shared" si="217"/>
        <v>1</v>
      </c>
      <c r="H1284" s="3">
        <f t="shared" si="218"/>
        <v>2016</v>
      </c>
      <c r="I1284" s="19">
        <v>0.67708333333333304</v>
      </c>
      <c r="J1284" s="20">
        <f t="shared" si="216"/>
        <v>16</v>
      </c>
      <c r="K1284" s="5" t="str">
        <f t="shared" si="211"/>
        <v>ja</v>
      </c>
      <c r="L1284" s="21" t="s">
        <v>73</v>
      </c>
      <c r="M1284" s="6" t="s">
        <v>74</v>
      </c>
      <c r="N1284" s="5">
        <v>84</v>
      </c>
      <c r="O1284" s="17" t="s">
        <v>75</v>
      </c>
      <c r="P1284" s="17" t="s">
        <v>5549</v>
      </c>
      <c r="R1284" s="6" t="s">
        <v>77</v>
      </c>
      <c r="T1284" s="22"/>
      <c r="U1284" s="2" t="s">
        <v>74</v>
      </c>
      <c r="BE1284" s="23" t="str">
        <f t="shared" si="212"/>
        <v>EMF nein</v>
      </c>
      <c r="BF1284" s="23" t="str">
        <f t="shared" si="213"/>
        <v/>
      </c>
      <c r="BG1284" s="23" t="str">
        <f t="shared" si="214"/>
        <v/>
      </c>
      <c r="BH1284" s="23">
        <f t="shared" si="215"/>
        <v>0</v>
      </c>
      <c r="BP1284" s="3">
        <v>1</v>
      </c>
      <c r="BQ1284" s="2" t="s">
        <v>5550</v>
      </c>
    </row>
    <row r="1285" spans="1:69" ht="16.149999999999999" customHeight="1" x14ac:dyDescent="0.25">
      <c r="A1285" s="16">
        <v>1284</v>
      </c>
      <c r="B1285" s="17" t="s">
        <v>87</v>
      </c>
      <c r="C1285" s="48" t="s">
        <v>8026</v>
      </c>
      <c r="D1285" s="2" t="s">
        <v>896</v>
      </c>
      <c r="E1285" s="48" t="s">
        <v>5551</v>
      </c>
      <c r="F1285" s="67">
        <v>42391</v>
      </c>
      <c r="G1285" s="3">
        <f t="shared" si="217"/>
        <v>1</v>
      </c>
      <c r="H1285" s="3">
        <f t="shared" si="218"/>
        <v>2016</v>
      </c>
      <c r="I1285" s="19">
        <v>0.48611111111111099</v>
      </c>
      <c r="J1285" s="20">
        <f t="shared" si="216"/>
        <v>11</v>
      </c>
      <c r="K1285" s="5" t="str">
        <f t="shared" si="211"/>
        <v>ja</v>
      </c>
      <c r="L1285" s="21" t="s">
        <v>73</v>
      </c>
      <c r="M1285" s="6" t="s">
        <v>74</v>
      </c>
      <c r="N1285" s="5">
        <v>75</v>
      </c>
      <c r="O1285" s="17" t="s">
        <v>75</v>
      </c>
      <c r="P1285" s="17" t="s">
        <v>5552</v>
      </c>
      <c r="R1285" s="6" t="s">
        <v>77</v>
      </c>
      <c r="T1285" s="22" t="s">
        <v>79</v>
      </c>
      <c r="X1285" s="2">
        <v>75</v>
      </c>
      <c r="Y1285" s="2" t="s">
        <v>81</v>
      </c>
      <c r="Z1285" s="2" t="s">
        <v>84</v>
      </c>
      <c r="AA1285" s="2">
        <v>75</v>
      </c>
      <c r="AB1285" s="2" t="s">
        <v>81</v>
      </c>
      <c r="AC1285" s="2" t="s">
        <v>84</v>
      </c>
      <c r="AD1285" s="2">
        <v>75</v>
      </c>
      <c r="AE1285" s="2" t="s">
        <v>83</v>
      </c>
      <c r="AF1285" s="2" t="s">
        <v>84</v>
      </c>
      <c r="BE1285" s="23" t="str">
        <f t="shared" si="212"/>
        <v>EMF nein</v>
      </c>
      <c r="BF1285" s="23" t="str">
        <f t="shared" si="213"/>
        <v/>
      </c>
      <c r="BG1285" s="23" t="str">
        <f t="shared" si="214"/>
        <v/>
      </c>
      <c r="BH1285" s="23">
        <f t="shared" si="215"/>
        <v>0</v>
      </c>
      <c r="BO1285" s="2" t="s">
        <v>5553</v>
      </c>
      <c r="BP1285" s="3">
        <v>1</v>
      </c>
      <c r="BQ1285" s="2" t="s">
        <v>5554</v>
      </c>
    </row>
    <row r="1286" spans="1:69" ht="16.149999999999999" customHeight="1" x14ac:dyDescent="0.25">
      <c r="A1286" s="16">
        <v>1285</v>
      </c>
      <c r="B1286" s="17" t="s">
        <v>87</v>
      </c>
      <c r="C1286" s="48" t="s">
        <v>385</v>
      </c>
      <c r="D1286" s="2" t="s">
        <v>158</v>
      </c>
      <c r="E1286" s="48" t="s">
        <v>3984</v>
      </c>
      <c r="F1286" s="67">
        <v>42393</v>
      </c>
      <c r="G1286" s="3">
        <f t="shared" si="217"/>
        <v>1</v>
      </c>
      <c r="H1286" s="3">
        <f t="shared" si="218"/>
        <v>2016</v>
      </c>
      <c r="I1286" s="19">
        <v>0.71180555555555503</v>
      </c>
      <c r="J1286" s="20">
        <f t="shared" si="216"/>
        <v>17</v>
      </c>
      <c r="K1286" s="5" t="str">
        <f t="shared" si="211"/>
        <v>ja</v>
      </c>
      <c r="L1286" s="5" t="s">
        <v>91</v>
      </c>
      <c r="M1286" s="6" t="s">
        <v>74</v>
      </c>
      <c r="N1286" s="5">
        <v>72</v>
      </c>
      <c r="O1286" s="17" t="s">
        <v>75</v>
      </c>
      <c r="P1286" s="17" t="s">
        <v>5555</v>
      </c>
      <c r="Q1286" s="6" t="s">
        <v>186</v>
      </c>
      <c r="T1286" s="22" t="s">
        <v>79</v>
      </c>
      <c r="X1286" s="2">
        <v>70</v>
      </c>
      <c r="Y1286" s="2" t="s">
        <v>81</v>
      </c>
      <c r="Z1286" s="2" t="s">
        <v>84</v>
      </c>
      <c r="AA1286" s="2">
        <v>70</v>
      </c>
      <c r="AB1286" s="2" t="s">
        <v>81</v>
      </c>
      <c r="AC1286" s="2" t="s">
        <v>84</v>
      </c>
      <c r="AD1286" s="2">
        <v>70</v>
      </c>
      <c r="AE1286" s="2" t="s">
        <v>81</v>
      </c>
      <c r="AF1286" s="2" t="s">
        <v>84</v>
      </c>
      <c r="BE1286" s="23" t="str">
        <f t="shared" si="212"/>
        <v>EMF nein</v>
      </c>
      <c r="BF1286" s="23" t="str">
        <f t="shared" si="213"/>
        <v/>
      </c>
      <c r="BG1286" s="23" t="str">
        <f t="shared" si="214"/>
        <v/>
      </c>
      <c r="BH1286" s="23">
        <f t="shared" si="215"/>
        <v>0</v>
      </c>
      <c r="BO1286" s="2" t="s">
        <v>5556</v>
      </c>
      <c r="BP1286" s="3">
        <v>1</v>
      </c>
      <c r="BQ1286" s="2" t="s">
        <v>5557</v>
      </c>
    </row>
    <row r="1287" spans="1:69" ht="16.149999999999999" customHeight="1" x14ac:dyDescent="0.25">
      <c r="A1287" s="16">
        <v>1286</v>
      </c>
      <c r="B1287" s="17" t="s">
        <v>87</v>
      </c>
      <c r="C1287" s="48" t="s">
        <v>5558</v>
      </c>
      <c r="D1287" s="2" t="s">
        <v>137</v>
      </c>
      <c r="E1287" s="48" t="s">
        <v>5559</v>
      </c>
      <c r="F1287" s="67">
        <v>42395</v>
      </c>
      <c r="G1287" s="3">
        <f t="shared" si="217"/>
        <v>1</v>
      </c>
      <c r="H1287" s="3">
        <f t="shared" si="218"/>
        <v>2016</v>
      </c>
      <c r="I1287" s="19">
        <v>0.37847222222222199</v>
      </c>
      <c r="J1287" s="20">
        <f t="shared" si="216"/>
        <v>9</v>
      </c>
      <c r="K1287" s="5" t="str">
        <f t="shared" si="211"/>
        <v>ja</v>
      </c>
      <c r="L1287" s="21" t="s">
        <v>73</v>
      </c>
      <c r="M1287" s="6" t="s">
        <v>115</v>
      </c>
      <c r="N1287" s="5">
        <v>76</v>
      </c>
      <c r="O1287" s="17" t="s">
        <v>75</v>
      </c>
      <c r="P1287" s="17" t="s">
        <v>5560</v>
      </c>
      <c r="Q1287" s="6" t="s">
        <v>186</v>
      </c>
      <c r="R1287" s="6" t="s">
        <v>77</v>
      </c>
      <c r="T1287" s="6" t="s">
        <v>202</v>
      </c>
      <c r="X1287" s="2">
        <v>157</v>
      </c>
      <c r="Y1287" s="2" t="s">
        <v>81</v>
      </c>
      <c r="Z1287" s="2" t="s">
        <v>84</v>
      </c>
      <c r="AA1287" s="2">
        <v>157</v>
      </c>
      <c r="AB1287" s="2" t="s">
        <v>81</v>
      </c>
      <c r="AC1287" s="2" t="s">
        <v>84</v>
      </c>
      <c r="AD1287" s="2">
        <v>157</v>
      </c>
      <c r="AE1287" s="2" t="s">
        <v>83</v>
      </c>
      <c r="AF1287" s="2" t="s">
        <v>84</v>
      </c>
      <c r="AJ1287" s="2">
        <v>167</v>
      </c>
      <c r="AK1287" s="2" t="s">
        <v>81</v>
      </c>
      <c r="AL1287" s="2" t="s">
        <v>84</v>
      </c>
      <c r="AM1287" s="2">
        <v>167</v>
      </c>
      <c r="AN1287" s="2" t="s">
        <v>81</v>
      </c>
      <c r="AO1287" s="2" t="s">
        <v>84</v>
      </c>
      <c r="AP1287" s="2">
        <v>167</v>
      </c>
      <c r="AQ1287" s="2" t="s">
        <v>81</v>
      </c>
      <c r="AR1287" s="2" t="s">
        <v>84</v>
      </c>
      <c r="AV1287" s="2">
        <v>250</v>
      </c>
      <c r="AW1287" s="2" t="s">
        <v>81</v>
      </c>
      <c r="AX1287" s="2" t="s">
        <v>84</v>
      </c>
      <c r="AY1287" s="2">
        <v>250</v>
      </c>
      <c r="AZ1287" s="2" t="s">
        <v>81</v>
      </c>
      <c r="BA1287" s="2" t="s">
        <v>84</v>
      </c>
      <c r="BB1287" s="2">
        <v>250</v>
      </c>
      <c r="BC1287" s="2" t="s">
        <v>81</v>
      </c>
      <c r="BD1287" s="2" t="s">
        <v>84</v>
      </c>
      <c r="BE1287" s="23" t="str">
        <f t="shared" si="212"/>
        <v>EMF nein</v>
      </c>
      <c r="BF1287" s="23" t="str">
        <f t="shared" si="213"/>
        <v/>
      </c>
      <c r="BG1287" s="23" t="str">
        <f t="shared" si="214"/>
        <v/>
      </c>
      <c r="BH1287" s="23">
        <f t="shared" si="215"/>
        <v>0</v>
      </c>
      <c r="BO1287" s="2" t="s">
        <v>5561</v>
      </c>
      <c r="BP1287" s="3">
        <v>1</v>
      </c>
      <c r="BQ1287" s="2" t="s">
        <v>5562</v>
      </c>
    </row>
    <row r="1288" spans="1:69" ht="16.149999999999999" customHeight="1" x14ac:dyDescent="0.25">
      <c r="A1288" s="16">
        <v>1287</v>
      </c>
      <c r="B1288" s="17" t="s">
        <v>87</v>
      </c>
      <c r="C1288" s="48" t="s">
        <v>5563</v>
      </c>
      <c r="D1288" s="2" t="s">
        <v>151</v>
      </c>
      <c r="E1288" s="48" t="s">
        <v>5564</v>
      </c>
      <c r="F1288" s="67">
        <v>42401</v>
      </c>
      <c r="G1288" s="3">
        <f t="shared" si="217"/>
        <v>2</v>
      </c>
      <c r="H1288" s="3">
        <f t="shared" si="218"/>
        <v>2016</v>
      </c>
      <c r="I1288" s="19">
        <v>0.70138888888888895</v>
      </c>
      <c r="J1288" s="20">
        <f t="shared" si="216"/>
        <v>16</v>
      </c>
      <c r="K1288" s="5" t="str">
        <f t="shared" si="211"/>
        <v>ja</v>
      </c>
      <c r="L1288" s="5" t="s">
        <v>91</v>
      </c>
      <c r="M1288" s="6" t="s">
        <v>74</v>
      </c>
      <c r="N1288" s="5">
        <v>83</v>
      </c>
      <c r="O1288" s="17" t="s">
        <v>126</v>
      </c>
      <c r="P1288" s="17" t="s">
        <v>5565</v>
      </c>
      <c r="R1288" s="6" t="s">
        <v>77</v>
      </c>
      <c r="T1288" s="22" t="s">
        <v>79</v>
      </c>
      <c r="U1288" s="2" t="s">
        <v>139</v>
      </c>
      <c r="X1288" s="2">
        <v>700</v>
      </c>
      <c r="Y1288" s="2" t="s">
        <v>81</v>
      </c>
      <c r="Z1288" s="2" t="s">
        <v>84</v>
      </c>
      <c r="AA1288" s="2">
        <v>700</v>
      </c>
      <c r="AB1288" s="2" t="s">
        <v>81</v>
      </c>
      <c r="AC1288" s="2" t="s">
        <v>84</v>
      </c>
      <c r="AD1288" s="2">
        <v>700</v>
      </c>
      <c r="AE1288" s="2" t="s">
        <v>81</v>
      </c>
      <c r="AF1288" s="2" t="s">
        <v>84</v>
      </c>
      <c r="BE1288" s="23" t="str">
        <f t="shared" si="212"/>
        <v>EMF nein</v>
      </c>
      <c r="BF1288" s="23" t="str">
        <f t="shared" si="213"/>
        <v/>
      </c>
      <c r="BG1288" s="23" t="str">
        <f t="shared" si="214"/>
        <v/>
      </c>
      <c r="BH1288" s="23">
        <f t="shared" si="215"/>
        <v>0</v>
      </c>
      <c r="BO1288" s="2" t="s">
        <v>5566</v>
      </c>
      <c r="BP1288" s="3">
        <v>1</v>
      </c>
      <c r="BQ1288" s="2" t="s">
        <v>5567</v>
      </c>
    </row>
    <row r="1289" spans="1:69" ht="16.149999999999999" customHeight="1" x14ac:dyDescent="0.25">
      <c r="A1289" s="16">
        <v>1288</v>
      </c>
      <c r="B1289" s="17" t="s">
        <v>87</v>
      </c>
      <c r="C1289" s="48" t="s">
        <v>2959</v>
      </c>
      <c r="D1289" s="2" t="s">
        <v>371</v>
      </c>
      <c r="E1289" s="48" t="s">
        <v>5568</v>
      </c>
      <c r="F1289" s="67">
        <v>42401</v>
      </c>
      <c r="G1289" s="3">
        <f t="shared" si="217"/>
        <v>2</v>
      </c>
      <c r="H1289" s="3">
        <f t="shared" si="218"/>
        <v>2016</v>
      </c>
      <c r="I1289" s="19">
        <v>0.69444444444444398</v>
      </c>
      <c r="J1289" s="20">
        <f t="shared" si="216"/>
        <v>16</v>
      </c>
      <c r="K1289" s="5" t="str">
        <f t="shared" si="211"/>
        <v>ja</v>
      </c>
      <c r="L1289" s="5" t="s">
        <v>91</v>
      </c>
      <c r="M1289" s="6" t="s">
        <v>100</v>
      </c>
      <c r="N1289" s="5">
        <v>78</v>
      </c>
      <c r="O1289" s="17" t="s">
        <v>75</v>
      </c>
      <c r="P1289" s="17" t="s">
        <v>5569</v>
      </c>
      <c r="R1289" s="6" t="s">
        <v>77</v>
      </c>
      <c r="T1289" s="22"/>
      <c r="U1289" s="2" t="s">
        <v>74</v>
      </c>
      <c r="X1289" s="2">
        <v>336</v>
      </c>
      <c r="Y1289" s="2" t="s">
        <v>81</v>
      </c>
      <c r="Z1289" s="2" t="s">
        <v>84</v>
      </c>
      <c r="AA1289" s="2">
        <v>336</v>
      </c>
      <c r="AB1289" s="2" t="s">
        <v>81</v>
      </c>
      <c r="AC1289" s="2" t="s">
        <v>84</v>
      </c>
      <c r="AD1289" s="2">
        <v>336</v>
      </c>
      <c r="AE1289" s="2" t="s">
        <v>81</v>
      </c>
      <c r="AF1289" s="2" t="s">
        <v>84</v>
      </c>
      <c r="BE1289" s="23" t="str">
        <f t="shared" si="212"/>
        <v>EMF nein</v>
      </c>
      <c r="BF1289" s="23" t="str">
        <f t="shared" si="213"/>
        <v/>
      </c>
      <c r="BG1289" s="23" t="str">
        <f t="shared" si="214"/>
        <v/>
      </c>
      <c r="BH1289" s="23">
        <f t="shared" si="215"/>
        <v>0</v>
      </c>
      <c r="BO1289" s="2" t="s">
        <v>5570</v>
      </c>
      <c r="BP1289" s="3">
        <v>1</v>
      </c>
      <c r="BQ1289" s="2" t="s">
        <v>5571</v>
      </c>
    </row>
    <row r="1290" spans="1:69" ht="16.149999999999999" customHeight="1" x14ac:dyDescent="0.25">
      <c r="A1290" s="16">
        <v>1289</v>
      </c>
      <c r="B1290" s="17" t="s">
        <v>87</v>
      </c>
      <c r="C1290" s="48" t="s">
        <v>829</v>
      </c>
      <c r="D1290" s="2" t="s">
        <v>89</v>
      </c>
      <c r="E1290" s="48" t="s">
        <v>2219</v>
      </c>
      <c r="F1290" s="67">
        <v>42404</v>
      </c>
      <c r="G1290" s="3">
        <f t="shared" si="217"/>
        <v>2</v>
      </c>
      <c r="H1290" s="3">
        <f t="shared" si="218"/>
        <v>2016</v>
      </c>
      <c r="I1290" s="19">
        <v>0.76041666666666696</v>
      </c>
      <c r="J1290" s="20">
        <f t="shared" si="216"/>
        <v>18</v>
      </c>
      <c r="K1290" s="5" t="str">
        <f t="shared" si="211"/>
        <v>ja</v>
      </c>
      <c r="L1290" s="5" t="s">
        <v>91</v>
      </c>
      <c r="M1290" s="6" t="s">
        <v>74</v>
      </c>
      <c r="N1290" s="5">
        <v>84</v>
      </c>
      <c r="O1290" s="17" t="s">
        <v>75</v>
      </c>
      <c r="P1290" s="17" t="s">
        <v>4601</v>
      </c>
      <c r="R1290" s="6" t="s">
        <v>335</v>
      </c>
      <c r="T1290" s="22"/>
      <c r="U1290" s="2" t="s">
        <v>208</v>
      </c>
      <c r="V1290" s="2" t="s">
        <v>80</v>
      </c>
      <c r="X1290" s="2">
        <v>54</v>
      </c>
      <c r="Y1290" s="2" t="s">
        <v>83</v>
      </c>
      <c r="Z1290" s="2" t="s">
        <v>82</v>
      </c>
      <c r="AA1290" s="2">
        <v>54</v>
      </c>
      <c r="AB1290" s="2" t="s">
        <v>81</v>
      </c>
      <c r="AC1290" s="2" t="s">
        <v>82</v>
      </c>
      <c r="AD1290" s="2">
        <v>54</v>
      </c>
      <c r="AE1290" s="2" t="s">
        <v>83</v>
      </c>
      <c r="AF1290" s="2" t="s">
        <v>82</v>
      </c>
      <c r="BE1290" s="23" t="str">
        <f t="shared" si="212"/>
        <v>EMF nein</v>
      </c>
      <c r="BF1290" s="23" t="str">
        <f t="shared" si="213"/>
        <v/>
      </c>
      <c r="BG1290" s="23" t="str">
        <f t="shared" si="214"/>
        <v/>
      </c>
      <c r="BH1290" s="23">
        <f t="shared" si="215"/>
        <v>0</v>
      </c>
      <c r="BP1290" s="3">
        <v>1</v>
      </c>
      <c r="BQ1290" s="2" t="s">
        <v>5572</v>
      </c>
    </row>
    <row r="1291" spans="1:69" ht="16.149999999999999" customHeight="1" x14ac:dyDescent="0.25">
      <c r="A1291" s="16">
        <v>1290</v>
      </c>
      <c r="B1291" s="17" t="s">
        <v>87</v>
      </c>
      <c r="C1291" s="48" t="s">
        <v>212</v>
      </c>
      <c r="D1291" s="2" t="s">
        <v>71</v>
      </c>
      <c r="E1291" s="48" t="s">
        <v>5573</v>
      </c>
      <c r="F1291" s="67">
        <v>42409</v>
      </c>
      <c r="G1291" s="3">
        <f t="shared" si="217"/>
        <v>2</v>
      </c>
      <c r="H1291" s="3">
        <f t="shared" si="218"/>
        <v>2016</v>
      </c>
      <c r="I1291" s="19">
        <v>0.57291666666666696</v>
      </c>
      <c r="J1291" s="20">
        <f t="shared" si="216"/>
        <v>13</v>
      </c>
      <c r="K1291" s="5" t="str">
        <f t="shared" si="211"/>
        <v>ja</v>
      </c>
      <c r="L1291" s="5" t="s">
        <v>91</v>
      </c>
      <c r="M1291" s="6" t="s">
        <v>74</v>
      </c>
      <c r="N1291" s="5">
        <v>77</v>
      </c>
      <c r="O1291" s="17" t="s">
        <v>75</v>
      </c>
      <c r="P1291" s="17" t="s">
        <v>5574</v>
      </c>
      <c r="T1291" s="22"/>
      <c r="U1291" s="2" t="s">
        <v>208</v>
      </c>
      <c r="V1291" s="2" t="s">
        <v>80</v>
      </c>
      <c r="AA1291" s="2">
        <v>328</v>
      </c>
      <c r="AB1291" s="2" t="s">
        <v>81</v>
      </c>
      <c r="AC1291" s="2" t="s">
        <v>168</v>
      </c>
      <c r="BE1291" s="23" t="str">
        <f t="shared" si="212"/>
        <v>EMF nein</v>
      </c>
      <c r="BF1291" s="23" t="str">
        <f t="shared" si="213"/>
        <v/>
      </c>
      <c r="BG1291" s="23" t="str">
        <f t="shared" si="214"/>
        <v/>
      </c>
      <c r="BH1291" s="23">
        <f t="shared" si="215"/>
        <v>0</v>
      </c>
      <c r="BO1291" s="2" t="s">
        <v>5575</v>
      </c>
      <c r="BP1291" s="3">
        <v>1</v>
      </c>
      <c r="BQ1291" s="2" t="s">
        <v>5576</v>
      </c>
    </row>
    <row r="1292" spans="1:69" ht="16.149999999999999" customHeight="1" x14ac:dyDescent="0.25">
      <c r="A1292" s="16">
        <v>1291</v>
      </c>
      <c r="B1292" s="17" t="s">
        <v>87</v>
      </c>
      <c r="C1292" s="48" t="s">
        <v>3918</v>
      </c>
      <c r="D1292" s="2" t="s">
        <v>364</v>
      </c>
      <c r="E1292" s="48" t="s">
        <v>3919</v>
      </c>
      <c r="F1292" s="67">
        <v>42408</v>
      </c>
      <c r="G1292" s="3">
        <f t="shared" si="217"/>
        <v>2</v>
      </c>
      <c r="H1292" s="3">
        <f t="shared" si="218"/>
        <v>2016</v>
      </c>
      <c r="I1292" s="19">
        <v>0.45833333333333298</v>
      </c>
      <c r="J1292" s="20">
        <f t="shared" si="216"/>
        <v>11</v>
      </c>
      <c r="K1292" s="5" t="str">
        <f t="shared" si="211"/>
        <v>ja</v>
      </c>
      <c r="L1292" s="21" t="s">
        <v>73</v>
      </c>
      <c r="M1292" s="6" t="s">
        <v>74</v>
      </c>
      <c r="N1292" s="5">
        <v>77</v>
      </c>
      <c r="O1292" s="17" t="s">
        <v>75</v>
      </c>
      <c r="P1292" s="17" t="s">
        <v>5577</v>
      </c>
      <c r="R1292" s="6" t="s">
        <v>77</v>
      </c>
      <c r="T1292" s="22"/>
      <c r="U1292" s="2" t="s">
        <v>139</v>
      </c>
      <c r="W1292" s="2" t="s">
        <v>5578</v>
      </c>
      <c r="X1292" s="2">
        <v>160</v>
      </c>
      <c r="Y1292" s="2" t="s">
        <v>83</v>
      </c>
      <c r="Z1292" s="2" t="s">
        <v>84</v>
      </c>
      <c r="AA1292" s="2">
        <v>160</v>
      </c>
      <c r="AB1292" s="2" t="s">
        <v>81</v>
      </c>
      <c r="AC1292" s="2" t="s">
        <v>84</v>
      </c>
      <c r="AD1292" s="2">
        <v>160</v>
      </c>
      <c r="AE1292" s="2" t="s">
        <v>81</v>
      </c>
      <c r="AF1292" s="2" t="s">
        <v>84</v>
      </c>
      <c r="BE1292" s="23" t="str">
        <f t="shared" si="212"/>
        <v>EMF nein</v>
      </c>
      <c r="BF1292" s="23" t="str">
        <f t="shared" si="213"/>
        <v/>
      </c>
      <c r="BG1292" s="23" t="str">
        <f t="shared" si="214"/>
        <v/>
      </c>
      <c r="BH1292" s="23">
        <f t="shared" si="215"/>
        <v>0</v>
      </c>
      <c r="BO1292" s="2" t="s">
        <v>5579</v>
      </c>
      <c r="BP1292" s="3">
        <v>1</v>
      </c>
      <c r="BQ1292" s="2" t="s">
        <v>5580</v>
      </c>
    </row>
    <row r="1293" spans="1:69" ht="16.149999999999999" customHeight="1" x14ac:dyDescent="0.25">
      <c r="A1293" s="16">
        <v>1292</v>
      </c>
      <c r="B1293" s="17" t="s">
        <v>87</v>
      </c>
      <c r="C1293" s="48" t="s">
        <v>2653</v>
      </c>
      <c r="D1293" s="2" t="s">
        <v>98</v>
      </c>
      <c r="E1293" s="48" t="s">
        <v>5581</v>
      </c>
      <c r="F1293" s="67">
        <v>42407</v>
      </c>
      <c r="G1293" s="3">
        <f t="shared" si="217"/>
        <v>2</v>
      </c>
      <c r="H1293" s="3">
        <f t="shared" si="218"/>
        <v>2016</v>
      </c>
      <c r="I1293" s="19">
        <v>0.42708333333333298</v>
      </c>
      <c r="J1293" s="20">
        <f t="shared" si="216"/>
        <v>10</v>
      </c>
      <c r="K1293" s="5" t="str">
        <f t="shared" si="211"/>
        <v>ja</v>
      </c>
      <c r="L1293" s="5" t="s">
        <v>91</v>
      </c>
      <c r="M1293" s="6" t="s">
        <v>74</v>
      </c>
      <c r="N1293" s="5">
        <v>83</v>
      </c>
      <c r="O1293" s="17" t="s">
        <v>75</v>
      </c>
      <c r="P1293" s="17" t="s">
        <v>5582</v>
      </c>
      <c r="T1293" s="22"/>
      <c r="U1293" s="2" t="s">
        <v>115</v>
      </c>
      <c r="BE1293" s="23" t="str">
        <f t="shared" si="212"/>
        <v>EMF nein</v>
      </c>
      <c r="BF1293" s="23" t="str">
        <f t="shared" si="213"/>
        <v/>
      </c>
      <c r="BG1293" s="23" t="str">
        <f t="shared" si="214"/>
        <v/>
      </c>
      <c r="BH1293" s="23">
        <f t="shared" si="215"/>
        <v>0</v>
      </c>
      <c r="BO1293" s="2" t="s">
        <v>5583</v>
      </c>
      <c r="BP1293" s="3">
        <v>1</v>
      </c>
      <c r="BQ1293" s="2" t="s">
        <v>5584</v>
      </c>
    </row>
    <row r="1294" spans="1:69" ht="16.149999999999999" customHeight="1" x14ac:dyDescent="0.25">
      <c r="A1294" s="16">
        <v>1293</v>
      </c>
      <c r="B1294" s="17" t="s">
        <v>87</v>
      </c>
      <c r="C1294" s="48" t="s">
        <v>4179</v>
      </c>
      <c r="D1294" s="2" t="s">
        <v>137</v>
      </c>
      <c r="E1294" s="48" t="s">
        <v>4072</v>
      </c>
      <c r="F1294" s="67">
        <v>41485</v>
      </c>
      <c r="G1294" s="3">
        <f t="shared" si="217"/>
        <v>7</v>
      </c>
      <c r="H1294" s="3">
        <f t="shared" si="218"/>
        <v>2013</v>
      </c>
      <c r="I1294" s="19">
        <v>0.94791666666666696</v>
      </c>
      <c r="J1294" s="20">
        <f t="shared" si="216"/>
        <v>22</v>
      </c>
      <c r="K1294" s="5" t="str">
        <f t="shared" si="211"/>
        <v>ja</v>
      </c>
      <c r="L1294" s="5" t="s">
        <v>91</v>
      </c>
      <c r="M1294" s="6" t="s">
        <v>74</v>
      </c>
      <c r="N1294" s="5">
        <v>81</v>
      </c>
      <c r="O1294" s="2" t="s">
        <v>140</v>
      </c>
      <c r="P1294" s="17" t="s">
        <v>5585</v>
      </c>
      <c r="R1294" s="6" t="s">
        <v>77</v>
      </c>
      <c r="T1294" s="22" t="s">
        <v>79</v>
      </c>
      <c r="U1294" s="2" t="s">
        <v>74</v>
      </c>
      <c r="V1294" s="2" t="s">
        <v>80</v>
      </c>
      <c r="X1294" s="2">
        <v>300</v>
      </c>
      <c r="Y1294" s="2" t="s">
        <v>94</v>
      </c>
      <c r="Z1294" s="2" t="s">
        <v>168</v>
      </c>
      <c r="AA1294" s="2">
        <v>300</v>
      </c>
      <c r="AB1294" s="2" t="s">
        <v>94</v>
      </c>
      <c r="AC1294" s="2" t="s">
        <v>168</v>
      </c>
      <c r="AD1294" s="2">
        <v>300</v>
      </c>
      <c r="AE1294" s="2" t="s">
        <v>94</v>
      </c>
      <c r="AF1294" s="2" t="s">
        <v>168</v>
      </c>
      <c r="BE1294" s="23" t="str">
        <f t="shared" si="212"/>
        <v>EMF nein</v>
      </c>
      <c r="BF1294" s="23" t="str">
        <f t="shared" si="213"/>
        <v/>
      </c>
      <c r="BG1294" s="23" t="str">
        <f t="shared" si="214"/>
        <v/>
      </c>
      <c r="BH1294" s="23">
        <f t="shared" si="215"/>
        <v>0</v>
      </c>
      <c r="BN1294" s="2" t="s">
        <v>109</v>
      </c>
      <c r="BO1294" s="2" t="s">
        <v>5586</v>
      </c>
      <c r="BP1294" s="3">
        <v>1</v>
      </c>
      <c r="BQ1294" s="2" t="s">
        <v>5587</v>
      </c>
    </row>
    <row r="1295" spans="1:69" ht="16.149999999999999" customHeight="1" x14ac:dyDescent="0.25">
      <c r="A1295" s="16">
        <v>1294</v>
      </c>
      <c r="B1295" s="17" t="s">
        <v>87</v>
      </c>
      <c r="C1295" s="48" t="s">
        <v>5588</v>
      </c>
      <c r="D1295" s="2" t="s">
        <v>124</v>
      </c>
      <c r="E1295" s="48" t="s">
        <v>5589</v>
      </c>
      <c r="F1295" s="67">
        <v>42412</v>
      </c>
      <c r="G1295" s="3">
        <f t="shared" si="217"/>
        <v>2</v>
      </c>
      <c r="H1295" s="3">
        <f t="shared" si="218"/>
        <v>2016</v>
      </c>
      <c r="I1295" s="19">
        <v>0.56944444444444398</v>
      </c>
      <c r="J1295" s="20">
        <f t="shared" si="216"/>
        <v>13</v>
      </c>
      <c r="K1295" s="5" t="str">
        <f t="shared" si="211"/>
        <v>ja</v>
      </c>
      <c r="L1295" s="5" t="s">
        <v>91</v>
      </c>
      <c r="M1295" s="6" t="s">
        <v>74</v>
      </c>
      <c r="N1295" s="5">
        <v>88</v>
      </c>
      <c r="O1295" s="17" t="s">
        <v>75</v>
      </c>
      <c r="P1295" s="17" t="s">
        <v>5590</v>
      </c>
      <c r="R1295" s="6" t="s">
        <v>77</v>
      </c>
      <c r="T1295" s="22"/>
      <c r="X1295" s="2">
        <v>136</v>
      </c>
      <c r="Y1295" s="2" t="s">
        <v>83</v>
      </c>
      <c r="Z1295" s="2" t="s">
        <v>82</v>
      </c>
      <c r="AA1295" s="2">
        <v>136</v>
      </c>
      <c r="AB1295" s="2" t="s">
        <v>81</v>
      </c>
      <c r="AC1295" s="2" t="s">
        <v>82</v>
      </c>
      <c r="AD1295" s="2">
        <v>136</v>
      </c>
      <c r="AE1295" s="2" t="s">
        <v>83</v>
      </c>
      <c r="AF1295" s="2" t="s">
        <v>82</v>
      </c>
      <c r="AJ1295" s="2">
        <v>201</v>
      </c>
      <c r="AK1295" s="2" t="s">
        <v>81</v>
      </c>
      <c r="AL1295" s="2" t="s">
        <v>168</v>
      </c>
      <c r="BE1295" s="23" t="str">
        <f t="shared" si="212"/>
        <v>EMF nein</v>
      </c>
      <c r="BF1295" s="23" t="str">
        <f t="shared" si="213"/>
        <v/>
      </c>
      <c r="BG1295" s="23" t="str">
        <f t="shared" si="214"/>
        <v/>
      </c>
      <c r="BH1295" s="23">
        <f t="shared" si="215"/>
        <v>0</v>
      </c>
      <c r="BO1295" s="2" t="s">
        <v>5591</v>
      </c>
      <c r="BP1295" s="3">
        <v>1</v>
      </c>
      <c r="BQ1295" s="2" t="s">
        <v>5592</v>
      </c>
    </row>
    <row r="1296" spans="1:69" ht="16.149999999999999" customHeight="1" x14ac:dyDescent="0.25">
      <c r="A1296" s="16">
        <v>1295</v>
      </c>
      <c r="B1296" s="17" t="s">
        <v>87</v>
      </c>
      <c r="C1296" s="48" t="s">
        <v>540</v>
      </c>
      <c r="D1296" s="2" t="s">
        <v>124</v>
      </c>
      <c r="E1296" s="48" t="s">
        <v>5593</v>
      </c>
      <c r="F1296" s="67">
        <v>42412</v>
      </c>
      <c r="G1296" s="3">
        <f t="shared" si="217"/>
        <v>2</v>
      </c>
      <c r="H1296" s="3">
        <f t="shared" si="218"/>
        <v>2016</v>
      </c>
      <c r="I1296" s="19">
        <v>0.44444444444444398</v>
      </c>
      <c r="J1296" s="20">
        <f t="shared" si="216"/>
        <v>10</v>
      </c>
      <c r="K1296" s="5" t="str">
        <f t="shared" si="211"/>
        <v>ja</v>
      </c>
      <c r="L1296" s="5" t="s">
        <v>91</v>
      </c>
      <c r="M1296" s="6" t="s">
        <v>74</v>
      </c>
      <c r="N1296" s="5">
        <v>77</v>
      </c>
      <c r="O1296" s="17" t="s">
        <v>75</v>
      </c>
      <c r="P1296" s="17" t="s">
        <v>5594</v>
      </c>
      <c r="Q1296" s="6" t="s">
        <v>186</v>
      </c>
      <c r="R1296" s="6" t="s">
        <v>77</v>
      </c>
      <c r="T1296" s="22"/>
      <c r="U1296" s="2" t="s">
        <v>74</v>
      </c>
      <c r="W1296" s="2" t="s">
        <v>1228</v>
      </c>
      <c r="X1296" s="2">
        <v>167</v>
      </c>
      <c r="Y1296" s="2" t="s">
        <v>83</v>
      </c>
      <c r="Z1296" s="2" t="s">
        <v>82</v>
      </c>
      <c r="AA1296" s="2">
        <v>167</v>
      </c>
      <c r="AB1296" s="2" t="s">
        <v>81</v>
      </c>
      <c r="AC1296" s="2" t="s">
        <v>82</v>
      </c>
      <c r="AD1296" s="2">
        <v>167</v>
      </c>
      <c r="AE1296" s="2" t="s">
        <v>83</v>
      </c>
      <c r="AF1296" s="2" t="s">
        <v>82</v>
      </c>
      <c r="AJ1296" s="2">
        <v>209</v>
      </c>
      <c r="AK1296" s="2" t="s">
        <v>83</v>
      </c>
      <c r="AL1296" s="2" t="s">
        <v>82</v>
      </c>
      <c r="AM1296" s="2">
        <v>209</v>
      </c>
      <c r="AN1296" s="2" t="s">
        <v>81</v>
      </c>
      <c r="AO1296" s="2" t="s">
        <v>82</v>
      </c>
      <c r="AP1296" s="2">
        <v>209</v>
      </c>
      <c r="AQ1296" s="2" t="s">
        <v>83</v>
      </c>
      <c r="AR1296" s="2" t="s">
        <v>82</v>
      </c>
      <c r="BE1296" s="23" t="str">
        <f t="shared" si="212"/>
        <v>EMF nein</v>
      </c>
      <c r="BF1296" s="23" t="str">
        <f t="shared" si="213"/>
        <v/>
      </c>
      <c r="BG1296" s="23" t="str">
        <f t="shared" si="214"/>
        <v/>
      </c>
      <c r="BH1296" s="23">
        <f t="shared" si="215"/>
        <v>0</v>
      </c>
      <c r="BO1296" s="2" t="s">
        <v>5595</v>
      </c>
      <c r="BP1296" s="3">
        <v>1</v>
      </c>
      <c r="BQ1296" s="2" t="s">
        <v>5596</v>
      </c>
    </row>
    <row r="1297" spans="1:70" ht="16.149999999999999" customHeight="1" x14ac:dyDescent="0.25">
      <c r="A1297" s="16">
        <v>1296</v>
      </c>
      <c r="B1297" s="17" t="s">
        <v>87</v>
      </c>
      <c r="C1297" s="48" t="s">
        <v>1851</v>
      </c>
      <c r="D1297" s="2" t="s">
        <v>89</v>
      </c>
      <c r="E1297" s="48" t="s">
        <v>5597</v>
      </c>
      <c r="F1297" s="67">
        <v>42413</v>
      </c>
      <c r="G1297" s="3">
        <f t="shared" si="217"/>
        <v>2</v>
      </c>
      <c r="H1297" s="3">
        <f t="shared" si="218"/>
        <v>2016</v>
      </c>
      <c r="I1297" s="19">
        <v>0.46180555555555602</v>
      </c>
      <c r="J1297" s="20">
        <f t="shared" si="216"/>
        <v>11</v>
      </c>
      <c r="K1297" s="5" t="str">
        <f t="shared" si="211"/>
        <v>ja</v>
      </c>
      <c r="L1297" s="5" t="s">
        <v>91</v>
      </c>
      <c r="M1297" s="6" t="s">
        <v>208</v>
      </c>
      <c r="N1297" s="5">
        <v>79</v>
      </c>
      <c r="O1297" s="17" t="s">
        <v>75</v>
      </c>
      <c r="P1297" s="17" t="s">
        <v>5598</v>
      </c>
      <c r="R1297" s="6" t="s">
        <v>77</v>
      </c>
      <c r="T1297" s="6" t="s">
        <v>202</v>
      </c>
      <c r="U1297" s="2" t="s">
        <v>354</v>
      </c>
      <c r="X1297" s="2">
        <v>234</v>
      </c>
      <c r="Y1297" s="2" t="s">
        <v>83</v>
      </c>
      <c r="Z1297" s="2" t="s">
        <v>84</v>
      </c>
      <c r="AA1297" s="2">
        <v>234</v>
      </c>
      <c r="AB1297" s="2" t="s">
        <v>81</v>
      </c>
      <c r="AC1297" s="2" t="s">
        <v>84</v>
      </c>
      <c r="AD1297" s="2">
        <v>234</v>
      </c>
      <c r="AE1297" s="2" t="s">
        <v>81</v>
      </c>
      <c r="AF1297" s="2" t="s">
        <v>84</v>
      </c>
      <c r="BE1297" s="23" t="str">
        <f t="shared" si="212"/>
        <v>EMF nein</v>
      </c>
      <c r="BF1297" s="23" t="str">
        <f t="shared" si="213"/>
        <v/>
      </c>
      <c r="BG1297" s="23" t="str">
        <f t="shared" si="214"/>
        <v/>
      </c>
      <c r="BH1297" s="23">
        <f t="shared" si="215"/>
        <v>0</v>
      </c>
      <c r="BO1297" s="2" t="s">
        <v>5599</v>
      </c>
      <c r="BP1297" s="3">
        <v>1</v>
      </c>
      <c r="BQ1297" s="2" t="s">
        <v>5600</v>
      </c>
    </row>
    <row r="1298" spans="1:70" ht="16.149999999999999" customHeight="1" x14ac:dyDescent="0.25">
      <c r="A1298" s="16">
        <v>1297</v>
      </c>
      <c r="B1298" s="17" t="s">
        <v>87</v>
      </c>
      <c r="C1298" s="48" t="s">
        <v>1851</v>
      </c>
      <c r="D1298" s="2" t="s">
        <v>89</v>
      </c>
      <c r="E1298" s="48" t="s">
        <v>5601</v>
      </c>
      <c r="F1298" s="67">
        <v>42453</v>
      </c>
      <c r="G1298" s="3">
        <f t="shared" si="217"/>
        <v>3</v>
      </c>
      <c r="H1298" s="3">
        <f t="shared" si="218"/>
        <v>2016</v>
      </c>
      <c r="I1298" s="19">
        <v>0.98958333333333304</v>
      </c>
      <c r="J1298" s="20">
        <f t="shared" si="216"/>
        <v>23</v>
      </c>
      <c r="K1298" s="5" t="str">
        <f t="shared" si="211"/>
        <v>ja</v>
      </c>
      <c r="L1298" s="5" t="s">
        <v>91</v>
      </c>
      <c r="M1298" s="6" t="s">
        <v>115</v>
      </c>
      <c r="N1298" s="5">
        <v>75</v>
      </c>
      <c r="O1298" s="17" t="s">
        <v>75</v>
      </c>
      <c r="P1298" s="17" t="s">
        <v>5602</v>
      </c>
      <c r="R1298" s="6" t="s">
        <v>77</v>
      </c>
      <c r="T1298" s="6" t="s">
        <v>202</v>
      </c>
      <c r="U1298" s="2" t="s">
        <v>74</v>
      </c>
      <c r="X1298" s="2">
        <v>321</v>
      </c>
      <c r="Y1298" s="2" t="s">
        <v>81</v>
      </c>
      <c r="Z1298" s="2" t="s">
        <v>82</v>
      </c>
      <c r="AA1298" s="2">
        <v>321</v>
      </c>
      <c r="AB1298" s="2" t="s">
        <v>81</v>
      </c>
      <c r="AC1298" s="2" t="s">
        <v>82</v>
      </c>
      <c r="AD1298" s="2">
        <v>321</v>
      </c>
      <c r="AE1298" s="2" t="s">
        <v>81</v>
      </c>
      <c r="AF1298" s="2" t="s">
        <v>82</v>
      </c>
      <c r="AJ1298" s="2">
        <v>387</v>
      </c>
      <c r="AK1298" s="2" t="s">
        <v>81</v>
      </c>
      <c r="AL1298" s="2" t="s">
        <v>82</v>
      </c>
      <c r="AM1298" s="2">
        <v>387</v>
      </c>
      <c r="AN1298" s="2" t="s">
        <v>81</v>
      </c>
      <c r="AO1298" s="2" t="s">
        <v>82</v>
      </c>
      <c r="AP1298" s="2">
        <v>387</v>
      </c>
      <c r="AQ1298" s="2" t="s">
        <v>83</v>
      </c>
      <c r="AR1298" s="2" t="s">
        <v>82</v>
      </c>
      <c r="AV1298" s="2">
        <v>270</v>
      </c>
      <c r="AW1298" s="2" t="s">
        <v>81</v>
      </c>
      <c r="AX1298" s="2" t="s">
        <v>84</v>
      </c>
      <c r="AY1298" s="2">
        <v>270</v>
      </c>
      <c r="AZ1298" s="2" t="s">
        <v>81</v>
      </c>
      <c r="BA1298" s="2" t="s">
        <v>84</v>
      </c>
      <c r="BB1298" s="2">
        <v>270</v>
      </c>
      <c r="BC1298" s="2" t="s">
        <v>81</v>
      </c>
      <c r="BD1298" s="2" t="s">
        <v>84</v>
      </c>
      <c r="BE1298" s="23" t="str">
        <f t="shared" si="212"/>
        <v>EMF nein</v>
      </c>
      <c r="BF1298" s="23" t="str">
        <f t="shared" si="213"/>
        <v/>
      </c>
      <c r="BG1298" s="23" t="str">
        <f t="shared" si="214"/>
        <v/>
      </c>
      <c r="BH1298" s="23">
        <f t="shared" si="215"/>
        <v>0</v>
      </c>
      <c r="BO1298" s="2" t="s">
        <v>5603</v>
      </c>
      <c r="BP1298" s="3">
        <v>1</v>
      </c>
      <c r="BQ1298" s="2" t="s">
        <v>5604</v>
      </c>
    </row>
    <row r="1299" spans="1:70" ht="16.149999999999999" customHeight="1" x14ac:dyDescent="0.25">
      <c r="A1299" s="16">
        <v>1298</v>
      </c>
      <c r="B1299" s="17" t="s">
        <v>87</v>
      </c>
      <c r="C1299" s="48" t="s">
        <v>5605</v>
      </c>
      <c r="D1299" s="2" t="s">
        <v>98</v>
      </c>
      <c r="E1299" s="48" t="s">
        <v>5606</v>
      </c>
      <c r="F1299" s="67">
        <v>42415</v>
      </c>
      <c r="G1299" s="3">
        <f t="shared" si="217"/>
        <v>2</v>
      </c>
      <c r="H1299" s="3">
        <f t="shared" si="218"/>
        <v>2016</v>
      </c>
      <c r="I1299" s="19">
        <v>0.74652777777777801</v>
      </c>
      <c r="J1299" s="20">
        <f t="shared" si="216"/>
        <v>17</v>
      </c>
      <c r="K1299" s="5" t="str">
        <f t="shared" si="211"/>
        <v>ja</v>
      </c>
      <c r="L1299" s="21" t="s">
        <v>73</v>
      </c>
      <c r="M1299" s="6" t="s">
        <v>74</v>
      </c>
      <c r="N1299" s="5">
        <v>79</v>
      </c>
      <c r="O1299" s="17" t="s">
        <v>75</v>
      </c>
      <c r="P1299" s="17" t="s">
        <v>1877</v>
      </c>
      <c r="R1299" s="6" t="s">
        <v>335</v>
      </c>
      <c r="T1299" s="22"/>
      <c r="U1299" s="2" t="s">
        <v>208</v>
      </c>
      <c r="V1299" s="2" t="s">
        <v>80</v>
      </c>
      <c r="BE1299" s="23" t="str">
        <f t="shared" si="212"/>
        <v>EMF nein</v>
      </c>
      <c r="BF1299" s="23" t="str">
        <f t="shared" si="213"/>
        <v/>
      </c>
      <c r="BG1299" s="23" t="str">
        <f t="shared" si="214"/>
        <v/>
      </c>
      <c r="BH1299" s="23">
        <f t="shared" si="215"/>
        <v>0</v>
      </c>
      <c r="BO1299" s="2" t="s">
        <v>5607</v>
      </c>
      <c r="BP1299" s="3">
        <v>1</v>
      </c>
      <c r="BQ1299" s="2" t="s">
        <v>5608</v>
      </c>
    </row>
    <row r="1300" spans="1:70" ht="16.149999999999999" customHeight="1" x14ac:dyDescent="0.25">
      <c r="A1300" s="16">
        <v>1299</v>
      </c>
      <c r="B1300" s="17" t="s">
        <v>211</v>
      </c>
      <c r="C1300" s="48" t="s">
        <v>4981</v>
      </c>
      <c r="D1300" s="2" t="s">
        <v>158</v>
      </c>
      <c r="E1300" s="48" t="s">
        <v>5609</v>
      </c>
      <c r="F1300" s="67">
        <v>42679</v>
      </c>
      <c r="G1300" s="3">
        <f t="shared" si="217"/>
        <v>11</v>
      </c>
      <c r="H1300" s="3">
        <f t="shared" si="218"/>
        <v>2016</v>
      </c>
      <c r="I1300" s="19">
        <v>0.60069444444444398</v>
      </c>
      <c r="J1300" s="20">
        <f t="shared" si="216"/>
        <v>14</v>
      </c>
      <c r="K1300" s="5" t="str">
        <f t="shared" si="211"/>
        <v>ja</v>
      </c>
      <c r="M1300" s="6" t="s">
        <v>74</v>
      </c>
      <c r="O1300" s="17" t="s">
        <v>126</v>
      </c>
      <c r="P1300" s="17" t="s">
        <v>5610</v>
      </c>
      <c r="R1300" s="6" t="s">
        <v>335</v>
      </c>
      <c r="T1300" s="22"/>
      <c r="BE1300" s="23" t="str">
        <f t="shared" si="212"/>
        <v>EMF nein</v>
      </c>
      <c r="BF1300" s="23" t="str">
        <f t="shared" si="213"/>
        <v/>
      </c>
      <c r="BG1300" s="23" t="str">
        <f t="shared" si="214"/>
        <v/>
      </c>
      <c r="BH1300" s="23">
        <f t="shared" si="215"/>
        <v>0</v>
      </c>
      <c r="BP1300" s="3">
        <v>1</v>
      </c>
      <c r="BQ1300" s="2" t="s">
        <v>5611</v>
      </c>
    </row>
    <row r="1301" spans="1:70" ht="16.149999999999999" customHeight="1" x14ac:dyDescent="0.25">
      <c r="A1301" s="16">
        <v>1300</v>
      </c>
      <c r="B1301" s="17" t="s">
        <v>87</v>
      </c>
      <c r="C1301" s="48" t="s">
        <v>1715</v>
      </c>
      <c r="D1301" s="2" t="s">
        <v>172</v>
      </c>
      <c r="E1301" s="48" t="s">
        <v>247</v>
      </c>
      <c r="F1301" s="67">
        <v>42413</v>
      </c>
      <c r="G1301" s="3">
        <f t="shared" si="217"/>
        <v>2</v>
      </c>
      <c r="H1301" s="3">
        <f t="shared" si="218"/>
        <v>2016</v>
      </c>
      <c r="I1301" s="19">
        <v>0.45486111111111099</v>
      </c>
      <c r="J1301" s="20">
        <f t="shared" si="216"/>
        <v>10</v>
      </c>
      <c r="K1301" s="5" t="str">
        <f t="shared" si="211"/>
        <v>ja</v>
      </c>
      <c r="L1301" s="21" t="s">
        <v>73</v>
      </c>
      <c r="M1301" s="6" t="s">
        <v>74</v>
      </c>
      <c r="N1301" s="5">
        <v>85</v>
      </c>
      <c r="O1301" s="17" t="s">
        <v>75</v>
      </c>
      <c r="P1301" s="17" t="s">
        <v>5612</v>
      </c>
      <c r="R1301" s="6" t="s">
        <v>77</v>
      </c>
      <c r="T1301" s="22" t="s">
        <v>79</v>
      </c>
      <c r="X1301" s="2">
        <v>374</v>
      </c>
      <c r="Y1301" s="2" t="s">
        <v>83</v>
      </c>
      <c r="Z1301" s="2" t="s">
        <v>84</v>
      </c>
      <c r="AA1301" s="2">
        <v>374</v>
      </c>
      <c r="AB1301" s="2" t="s">
        <v>81</v>
      </c>
      <c r="AC1301" s="2" t="s">
        <v>84</v>
      </c>
      <c r="AD1301" s="2">
        <v>374</v>
      </c>
      <c r="AE1301" s="2" t="s">
        <v>83</v>
      </c>
      <c r="AF1301" s="2" t="s">
        <v>84</v>
      </c>
      <c r="BE1301" s="23" t="str">
        <f t="shared" si="212"/>
        <v>EMF nein</v>
      </c>
      <c r="BF1301" s="23" t="str">
        <f t="shared" si="213"/>
        <v/>
      </c>
      <c r="BG1301" s="23" t="str">
        <f t="shared" si="214"/>
        <v/>
      </c>
      <c r="BH1301" s="23">
        <f t="shared" si="215"/>
        <v>0</v>
      </c>
      <c r="BO1301" s="2" t="s">
        <v>5613</v>
      </c>
      <c r="BP1301" s="3">
        <v>1</v>
      </c>
      <c r="BQ1301" s="2" t="s">
        <v>5614</v>
      </c>
    </row>
    <row r="1302" spans="1:70" ht="16.149999999999999" customHeight="1" x14ac:dyDescent="0.25">
      <c r="A1302" s="16">
        <v>1301</v>
      </c>
      <c r="B1302" s="17" t="s">
        <v>87</v>
      </c>
      <c r="C1302" s="48" t="s">
        <v>5615</v>
      </c>
      <c r="D1302" s="2" t="s">
        <v>896</v>
      </c>
      <c r="E1302" s="48" t="s">
        <v>5616</v>
      </c>
      <c r="F1302" s="67">
        <v>42422</v>
      </c>
      <c r="G1302" s="3">
        <f t="shared" si="217"/>
        <v>2</v>
      </c>
      <c r="H1302" s="3">
        <f t="shared" si="218"/>
        <v>2016</v>
      </c>
      <c r="I1302" s="19">
        <v>0.42013888888888901</v>
      </c>
      <c r="J1302" s="20">
        <f t="shared" si="216"/>
        <v>10</v>
      </c>
      <c r="K1302" s="5" t="str">
        <f t="shared" si="211"/>
        <v>ja</v>
      </c>
      <c r="L1302" s="5" t="s">
        <v>91</v>
      </c>
      <c r="M1302" s="6" t="s">
        <v>74</v>
      </c>
      <c r="N1302" s="5">
        <v>72</v>
      </c>
      <c r="O1302" s="17" t="s">
        <v>75</v>
      </c>
      <c r="P1302" s="17" t="s">
        <v>5617</v>
      </c>
      <c r="R1302" s="6" t="s">
        <v>77</v>
      </c>
      <c r="T1302" s="6" t="s">
        <v>202</v>
      </c>
      <c r="X1302" s="2">
        <v>280</v>
      </c>
      <c r="Y1302" s="2" t="s">
        <v>83</v>
      </c>
      <c r="Z1302" s="2" t="s">
        <v>84</v>
      </c>
      <c r="AA1302" s="2">
        <v>280</v>
      </c>
      <c r="AB1302" s="2" t="s">
        <v>81</v>
      </c>
      <c r="AC1302" s="2" t="s">
        <v>84</v>
      </c>
      <c r="AD1302" s="2">
        <v>280</v>
      </c>
      <c r="AE1302" s="2" t="s">
        <v>81</v>
      </c>
      <c r="AF1302" s="2" t="s">
        <v>84</v>
      </c>
      <c r="BE1302" s="23" t="str">
        <f t="shared" si="212"/>
        <v>EMF ja</v>
      </c>
      <c r="BF1302" s="23">
        <f t="shared" si="213"/>
        <v>10</v>
      </c>
      <c r="BG1302" s="23" t="str">
        <f t="shared" si="214"/>
        <v>&lt;100m</v>
      </c>
      <c r="BH1302" s="23">
        <f t="shared" si="215"/>
        <v>1</v>
      </c>
      <c r="BK1302" s="2" t="s">
        <v>110</v>
      </c>
      <c r="BL1302" s="2">
        <v>10</v>
      </c>
      <c r="BO1302" s="2" t="s">
        <v>5618</v>
      </c>
      <c r="BP1302" s="3">
        <v>1</v>
      </c>
      <c r="BQ1302" s="2" t="s">
        <v>5619</v>
      </c>
    </row>
    <row r="1303" spans="1:70" ht="16.149999999999999" customHeight="1" x14ac:dyDescent="0.25">
      <c r="A1303" s="69">
        <v>1302</v>
      </c>
      <c r="B1303" s="17" t="s">
        <v>87</v>
      </c>
      <c r="C1303" s="48" t="s">
        <v>3731</v>
      </c>
      <c r="D1303" s="2" t="s">
        <v>104</v>
      </c>
      <c r="E1303" s="48" t="s">
        <v>5620</v>
      </c>
      <c r="F1303" s="67">
        <v>42424</v>
      </c>
      <c r="G1303" s="3">
        <f t="shared" si="217"/>
        <v>2</v>
      </c>
      <c r="H1303" s="3">
        <f t="shared" si="218"/>
        <v>2016</v>
      </c>
      <c r="I1303" s="19">
        <v>0.29166666666666702</v>
      </c>
      <c r="J1303" s="20">
        <f t="shared" si="216"/>
        <v>7</v>
      </c>
      <c r="K1303" s="5" t="str">
        <f t="shared" si="211"/>
        <v>ja</v>
      </c>
      <c r="L1303" s="21" t="s">
        <v>73</v>
      </c>
      <c r="M1303" s="6" t="s">
        <v>115</v>
      </c>
      <c r="N1303" s="5">
        <v>75</v>
      </c>
      <c r="O1303" s="17" t="s">
        <v>75</v>
      </c>
      <c r="P1303" s="17" t="s">
        <v>5621</v>
      </c>
      <c r="R1303" s="6" t="s">
        <v>335</v>
      </c>
      <c r="T1303" s="6" t="s">
        <v>202</v>
      </c>
      <c r="X1303" s="2">
        <v>155</v>
      </c>
      <c r="Y1303" s="2" t="s">
        <v>83</v>
      </c>
      <c r="Z1303" s="2" t="s">
        <v>84</v>
      </c>
      <c r="AA1303" s="2">
        <v>155</v>
      </c>
      <c r="AB1303" s="2" t="s">
        <v>81</v>
      </c>
      <c r="AC1303" s="2" t="s">
        <v>84</v>
      </c>
      <c r="AD1303" s="2">
        <v>155</v>
      </c>
      <c r="AE1303" s="2" t="s">
        <v>81</v>
      </c>
      <c r="AF1303" s="2" t="s">
        <v>84</v>
      </c>
      <c r="AJ1303" s="2">
        <v>277</v>
      </c>
      <c r="AK1303" s="2" t="s">
        <v>83</v>
      </c>
      <c r="AL1303" s="2" t="s">
        <v>161</v>
      </c>
      <c r="AM1303" s="2">
        <v>277</v>
      </c>
      <c r="AN1303" s="2" t="s">
        <v>81</v>
      </c>
      <c r="AO1303" s="2" t="s">
        <v>161</v>
      </c>
      <c r="AP1303" s="2">
        <v>277</v>
      </c>
      <c r="AQ1303" s="2" t="s">
        <v>83</v>
      </c>
      <c r="AR1303" s="2" t="s">
        <v>161</v>
      </c>
      <c r="BE1303" s="23" t="str">
        <f t="shared" si="212"/>
        <v>EMF nein</v>
      </c>
      <c r="BF1303" s="23" t="str">
        <f t="shared" si="213"/>
        <v/>
      </c>
      <c r="BG1303" s="23" t="str">
        <f t="shared" si="214"/>
        <v/>
      </c>
      <c r="BH1303" s="23">
        <f t="shared" si="215"/>
        <v>0</v>
      </c>
      <c r="BO1303" s="2" t="s">
        <v>5622</v>
      </c>
      <c r="BP1303" s="3">
        <v>1</v>
      </c>
      <c r="BQ1303" s="2" t="s">
        <v>5623</v>
      </c>
    </row>
    <row r="1304" spans="1:70" ht="16.149999999999999" customHeight="1" x14ac:dyDescent="0.25">
      <c r="A1304" s="16">
        <v>1303</v>
      </c>
      <c r="B1304" s="17" t="s">
        <v>87</v>
      </c>
      <c r="C1304" s="48" t="s">
        <v>5624</v>
      </c>
      <c r="D1304" s="2" t="s">
        <v>192</v>
      </c>
      <c r="E1304" s="48" t="s">
        <v>5625</v>
      </c>
      <c r="F1304" s="67">
        <v>43034</v>
      </c>
      <c r="G1304" s="3">
        <f t="shared" si="217"/>
        <v>10</v>
      </c>
      <c r="H1304" s="3">
        <f t="shared" si="218"/>
        <v>2017</v>
      </c>
      <c r="I1304" s="19">
        <v>0.8125</v>
      </c>
      <c r="J1304" s="20">
        <f t="shared" si="216"/>
        <v>19</v>
      </c>
      <c r="K1304" s="5" t="str">
        <f t="shared" si="211"/>
        <v>ja</v>
      </c>
      <c r="L1304" s="5" t="s">
        <v>91</v>
      </c>
      <c r="M1304" s="6" t="s">
        <v>74</v>
      </c>
      <c r="N1304" s="5">
        <v>74</v>
      </c>
      <c r="O1304" s="2" t="s">
        <v>140</v>
      </c>
      <c r="P1304" s="17" t="s">
        <v>5626</v>
      </c>
      <c r="R1304" s="6" t="s">
        <v>77</v>
      </c>
      <c r="T1304" s="22"/>
      <c r="X1304" s="2">
        <v>312</v>
      </c>
      <c r="Y1304" s="2" t="s">
        <v>83</v>
      </c>
      <c r="Z1304" s="2" t="s">
        <v>82</v>
      </c>
      <c r="AD1304" s="2">
        <v>312</v>
      </c>
      <c r="AE1304" s="2" t="s">
        <v>81</v>
      </c>
      <c r="AF1304" s="2" t="s">
        <v>82</v>
      </c>
      <c r="AJ1304" s="2">
        <v>275</v>
      </c>
      <c r="AK1304" s="2" t="s">
        <v>83</v>
      </c>
      <c r="AL1304" s="2" t="s">
        <v>161</v>
      </c>
      <c r="AM1304" s="2">
        <v>275</v>
      </c>
      <c r="AN1304" s="2" t="s">
        <v>81</v>
      </c>
      <c r="AO1304" s="2" t="s">
        <v>161</v>
      </c>
      <c r="AP1304" s="2">
        <v>275</v>
      </c>
      <c r="AQ1304" s="2" t="s">
        <v>83</v>
      </c>
      <c r="AR1304" s="2" t="s">
        <v>161</v>
      </c>
      <c r="BE1304" s="23" t="str">
        <f t="shared" si="212"/>
        <v>EMF nein</v>
      </c>
      <c r="BF1304" s="23" t="str">
        <f t="shared" si="213"/>
        <v/>
      </c>
      <c r="BG1304" s="23" t="str">
        <f t="shared" si="214"/>
        <v/>
      </c>
      <c r="BH1304" s="23">
        <f t="shared" si="215"/>
        <v>0</v>
      </c>
      <c r="BO1304" s="2" t="s">
        <v>5627</v>
      </c>
      <c r="BP1304" s="3">
        <v>1</v>
      </c>
      <c r="BQ1304" s="2" t="s">
        <v>5628</v>
      </c>
    </row>
    <row r="1305" spans="1:70" ht="16.149999999999999" customHeight="1" x14ac:dyDescent="0.25">
      <c r="A1305" s="16">
        <v>1304</v>
      </c>
      <c r="B1305" s="17" t="s">
        <v>87</v>
      </c>
      <c r="C1305" s="48" t="s">
        <v>481</v>
      </c>
      <c r="D1305" s="2" t="s">
        <v>264</v>
      </c>
      <c r="E1305" s="48" t="s">
        <v>5629</v>
      </c>
      <c r="F1305" s="67">
        <v>42426</v>
      </c>
      <c r="G1305" s="3">
        <f t="shared" si="217"/>
        <v>2</v>
      </c>
      <c r="H1305" s="3">
        <f t="shared" si="218"/>
        <v>2016</v>
      </c>
      <c r="I1305" s="19">
        <v>0.62847222222222199</v>
      </c>
      <c r="J1305" s="20">
        <f t="shared" si="216"/>
        <v>15</v>
      </c>
      <c r="K1305" s="5" t="str">
        <f t="shared" si="211"/>
        <v>ja</v>
      </c>
      <c r="L1305" s="5" t="s">
        <v>91</v>
      </c>
      <c r="M1305" s="6" t="s">
        <v>74</v>
      </c>
      <c r="N1305" s="5">
        <v>77</v>
      </c>
      <c r="O1305" s="17" t="s">
        <v>75</v>
      </c>
      <c r="P1305" s="17" t="s">
        <v>5630</v>
      </c>
      <c r="R1305" s="6" t="s">
        <v>77</v>
      </c>
      <c r="T1305" s="22"/>
      <c r="X1305" s="2">
        <v>430</v>
      </c>
      <c r="Y1305" s="2" t="s">
        <v>81</v>
      </c>
      <c r="Z1305" s="2" t="s">
        <v>168</v>
      </c>
      <c r="BE1305" s="23" t="str">
        <f t="shared" si="212"/>
        <v>EMF nein</v>
      </c>
      <c r="BF1305" s="23" t="str">
        <f t="shared" si="213"/>
        <v/>
      </c>
      <c r="BG1305" s="23" t="str">
        <f t="shared" si="214"/>
        <v/>
      </c>
      <c r="BH1305" s="23">
        <f t="shared" si="215"/>
        <v>0</v>
      </c>
      <c r="BO1305" s="2" t="s">
        <v>5631</v>
      </c>
      <c r="BP1305" s="3">
        <v>1</v>
      </c>
      <c r="BQ1305" s="2" t="s">
        <v>5632</v>
      </c>
    </row>
    <row r="1306" spans="1:70" ht="16.149999999999999" customHeight="1" x14ac:dyDescent="0.25">
      <c r="A1306" s="16">
        <v>1305</v>
      </c>
      <c r="B1306" s="17" t="s">
        <v>211</v>
      </c>
      <c r="C1306" s="48" t="s">
        <v>5633</v>
      </c>
      <c r="D1306" s="2" t="s">
        <v>206</v>
      </c>
      <c r="E1306" s="48" t="s">
        <v>5634</v>
      </c>
      <c r="F1306" s="67">
        <v>43149</v>
      </c>
      <c r="G1306" s="3">
        <f t="shared" si="217"/>
        <v>2</v>
      </c>
      <c r="H1306" s="3">
        <f t="shared" si="218"/>
        <v>2018</v>
      </c>
      <c r="I1306" s="19">
        <v>0.92361111111111105</v>
      </c>
      <c r="J1306" s="20">
        <f t="shared" si="216"/>
        <v>22</v>
      </c>
      <c r="K1306" s="5" t="str">
        <f t="shared" si="211"/>
        <v>ja</v>
      </c>
      <c r="L1306" s="5" t="s">
        <v>91</v>
      </c>
      <c r="M1306" s="6" t="s">
        <v>74</v>
      </c>
      <c r="N1306" s="5">
        <v>34</v>
      </c>
      <c r="O1306" s="2" t="s">
        <v>140</v>
      </c>
      <c r="P1306" s="17" t="s">
        <v>5635</v>
      </c>
      <c r="R1306" s="6" t="s">
        <v>77</v>
      </c>
      <c r="T1306" s="6" t="s">
        <v>202</v>
      </c>
      <c r="X1306" s="2">
        <v>116</v>
      </c>
      <c r="Y1306" s="2" t="s">
        <v>81</v>
      </c>
      <c r="Z1306" s="2" t="s">
        <v>84</v>
      </c>
      <c r="AA1306" s="2">
        <v>116</v>
      </c>
      <c r="AB1306" s="2" t="s">
        <v>81</v>
      </c>
      <c r="AC1306" s="2" t="s">
        <v>84</v>
      </c>
      <c r="AD1306" s="2">
        <v>116</v>
      </c>
      <c r="AE1306" s="2" t="s">
        <v>81</v>
      </c>
      <c r="AF1306" s="2" t="s">
        <v>84</v>
      </c>
      <c r="BE1306" s="23" t="str">
        <f t="shared" si="212"/>
        <v>EMF nein</v>
      </c>
      <c r="BF1306" s="23" t="str">
        <f t="shared" si="213"/>
        <v/>
      </c>
      <c r="BG1306" s="23" t="str">
        <f t="shared" si="214"/>
        <v/>
      </c>
      <c r="BH1306" s="23">
        <f t="shared" si="215"/>
        <v>0</v>
      </c>
      <c r="BO1306" s="2" t="s">
        <v>5636</v>
      </c>
      <c r="BP1306" s="3">
        <v>1</v>
      </c>
      <c r="BQ1306" s="2" t="s">
        <v>5637</v>
      </c>
    </row>
    <row r="1307" spans="1:70" ht="16.149999999999999" customHeight="1" x14ac:dyDescent="0.25">
      <c r="A1307" s="16">
        <v>1306</v>
      </c>
      <c r="B1307" s="17" t="s">
        <v>87</v>
      </c>
      <c r="C1307" s="48" t="s">
        <v>3183</v>
      </c>
      <c r="D1307" s="2" t="s">
        <v>137</v>
      </c>
      <c r="E1307" s="48" t="s">
        <v>247</v>
      </c>
      <c r="F1307" s="67">
        <v>42404</v>
      </c>
      <c r="G1307" s="3">
        <f t="shared" si="217"/>
        <v>2</v>
      </c>
      <c r="H1307" s="3">
        <f t="shared" si="218"/>
        <v>2016</v>
      </c>
      <c r="I1307" s="19">
        <v>0.75</v>
      </c>
      <c r="J1307" s="20">
        <f t="shared" si="216"/>
        <v>18</v>
      </c>
      <c r="K1307" s="5" t="str">
        <f t="shared" si="211"/>
        <v>ja</v>
      </c>
      <c r="L1307" s="5" t="s">
        <v>91</v>
      </c>
      <c r="M1307" s="6" t="s">
        <v>74</v>
      </c>
      <c r="N1307" s="5">
        <v>77</v>
      </c>
      <c r="O1307" s="17" t="s">
        <v>75</v>
      </c>
      <c r="P1307" s="17" t="s">
        <v>5638</v>
      </c>
      <c r="R1307" s="6" t="s">
        <v>77</v>
      </c>
      <c r="T1307" s="22"/>
      <c r="X1307" s="2">
        <v>217</v>
      </c>
      <c r="Y1307" s="2" t="s">
        <v>81</v>
      </c>
      <c r="Z1307" s="2" t="s">
        <v>161</v>
      </c>
      <c r="AD1307" s="2">
        <v>217</v>
      </c>
      <c r="AE1307" s="2" t="s">
        <v>81</v>
      </c>
      <c r="AF1307" s="2" t="s">
        <v>161</v>
      </c>
      <c r="BE1307" s="23" t="str">
        <f t="shared" si="212"/>
        <v>EMF nein</v>
      </c>
      <c r="BF1307" s="23" t="str">
        <f t="shared" si="213"/>
        <v/>
      </c>
      <c r="BG1307" s="23" t="str">
        <f t="shared" si="214"/>
        <v/>
      </c>
      <c r="BH1307" s="23">
        <f t="shared" si="215"/>
        <v>0</v>
      </c>
      <c r="BO1307" s="2" t="s">
        <v>5639</v>
      </c>
      <c r="BP1307" s="3">
        <v>1</v>
      </c>
      <c r="BQ1307" s="2" t="s">
        <v>5640</v>
      </c>
    </row>
    <row r="1308" spans="1:70" ht="16.149999999999999" customHeight="1" x14ac:dyDescent="0.25">
      <c r="A1308" s="69">
        <v>1307</v>
      </c>
      <c r="B1308" s="17" t="s">
        <v>87</v>
      </c>
      <c r="C1308" s="48" t="s">
        <v>4615</v>
      </c>
      <c r="D1308" s="2" t="s">
        <v>145</v>
      </c>
      <c r="E1308" s="48" t="s">
        <v>5641</v>
      </c>
      <c r="F1308" s="67">
        <v>42431</v>
      </c>
      <c r="G1308" s="3">
        <f t="shared" si="217"/>
        <v>3</v>
      </c>
      <c r="H1308" s="3">
        <f t="shared" si="218"/>
        <v>2016</v>
      </c>
      <c r="I1308" s="19">
        <v>0.77083333333333304</v>
      </c>
      <c r="J1308" s="20">
        <f t="shared" si="216"/>
        <v>18</v>
      </c>
      <c r="K1308" s="5" t="str">
        <f t="shared" si="211"/>
        <v>ja</v>
      </c>
      <c r="L1308" s="21" t="s">
        <v>73</v>
      </c>
      <c r="M1308" s="6" t="s">
        <v>74</v>
      </c>
      <c r="N1308" s="5">
        <v>71</v>
      </c>
      <c r="O1308" s="17" t="s">
        <v>75</v>
      </c>
      <c r="P1308" s="17" t="s">
        <v>5642</v>
      </c>
      <c r="R1308" s="6" t="s">
        <v>77</v>
      </c>
      <c r="T1308" s="22"/>
      <c r="X1308" s="2">
        <v>218</v>
      </c>
      <c r="Y1308" s="2" t="s">
        <v>81</v>
      </c>
      <c r="Z1308" s="2" t="s">
        <v>84</v>
      </c>
      <c r="AD1308" s="2">
        <v>218</v>
      </c>
      <c r="AE1308" s="2" t="s">
        <v>83</v>
      </c>
      <c r="AF1308" s="2" t="s">
        <v>84</v>
      </c>
      <c r="BE1308" s="23" t="str">
        <f t="shared" si="212"/>
        <v>EMF nein</v>
      </c>
      <c r="BF1308" s="23" t="str">
        <f t="shared" si="213"/>
        <v/>
      </c>
      <c r="BG1308" s="23" t="str">
        <f t="shared" si="214"/>
        <v/>
      </c>
      <c r="BH1308" s="23">
        <f t="shared" si="215"/>
        <v>0</v>
      </c>
      <c r="BO1308" s="2" t="s">
        <v>5643</v>
      </c>
      <c r="BP1308" s="3">
        <v>1</v>
      </c>
      <c r="BQ1308" s="2" t="s">
        <v>5644</v>
      </c>
    </row>
    <row r="1309" spans="1:70" ht="16.149999999999999" customHeight="1" x14ac:dyDescent="0.25">
      <c r="A1309" s="69">
        <v>1308</v>
      </c>
      <c r="B1309" s="17" t="s">
        <v>69</v>
      </c>
      <c r="C1309" s="48" t="s">
        <v>5645</v>
      </c>
      <c r="D1309" s="2" t="s">
        <v>151</v>
      </c>
      <c r="E1309" s="48" t="s">
        <v>5646</v>
      </c>
      <c r="F1309" s="67">
        <v>42353</v>
      </c>
      <c r="G1309" s="3">
        <f t="shared" si="217"/>
        <v>12</v>
      </c>
      <c r="H1309" s="3">
        <f t="shared" si="218"/>
        <v>2015</v>
      </c>
      <c r="I1309" s="19">
        <v>0.55208333333333304</v>
      </c>
      <c r="J1309" s="20">
        <f t="shared" si="216"/>
        <v>13</v>
      </c>
      <c r="K1309" s="5" t="str">
        <f t="shared" si="211"/>
        <v>ja</v>
      </c>
      <c r="L1309" s="5" t="s">
        <v>91</v>
      </c>
      <c r="M1309" s="6" t="s">
        <v>208</v>
      </c>
      <c r="N1309" s="5">
        <v>27</v>
      </c>
      <c r="O1309" s="17" t="s">
        <v>75</v>
      </c>
      <c r="P1309" s="17" t="s">
        <v>1027</v>
      </c>
      <c r="Q1309" s="6" t="s">
        <v>186</v>
      </c>
      <c r="R1309" s="6" t="s">
        <v>77</v>
      </c>
      <c r="T1309" s="22"/>
      <c r="W1309" s="2" t="s">
        <v>306</v>
      </c>
      <c r="X1309" s="2">
        <v>121</v>
      </c>
      <c r="Y1309" s="2" t="s">
        <v>81</v>
      </c>
      <c r="Z1309" s="2" t="s">
        <v>84</v>
      </c>
      <c r="AA1309" s="2">
        <v>121</v>
      </c>
      <c r="AB1309" s="2" t="s">
        <v>81</v>
      </c>
      <c r="AC1309" s="2" t="s">
        <v>84</v>
      </c>
      <c r="AD1309" s="2">
        <v>121</v>
      </c>
      <c r="AE1309" s="2" t="s">
        <v>81</v>
      </c>
      <c r="AF1309" s="2" t="s">
        <v>84</v>
      </c>
      <c r="AJ1309" s="2">
        <v>121</v>
      </c>
      <c r="AK1309" s="2" t="s">
        <v>81</v>
      </c>
      <c r="AL1309" s="2" t="s">
        <v>84</v>
      </c>
      <c r="AM1309" s="2">
        <v>121</v>
      </c>
      <c r="AN1309" s="2" t="s">
        <v>81</v>
      </c>
      <c r="AO1309" s="2" t="s">
        <v>84</v>
      </c>
      <c r="AP1309" s="2">
        <v>121</v>
      </c>
      <c r="AQ1309" s="2" t="s">
        <v>81</v>
      </c>
      <c r="AR1309" s="2" t="s">
        <v>84</v>
      </c>
      <c r="AV1309" s="2">
        <v>458</v>
      </c>
      <c r="AW1309" s="2" t="s">
        <v>83</v>
      </c>
      <c r="AX1309" s="2" t="s">
        <v>84</v>
      </c>
      <c r="AY1309" s="2">
        <v>458</v>
      </c>
      <c r="AZ1309" s="2" t="s">
        <v>81</v>
      </c>
      <c r="BA1309" s="2" t="s">
        <v>84</v>
      </c>
      <c r="BB1309" s="2">
        <v>458</v>
      </c>
      <c r="BC1309" s="2" t="s">
        <v>81</v>
      </c>
      <c r="BD1309" s="2" t="s">
        <v>84</v>
      </c>
      <c r="BE1309" s="23" t="str">
        <f t="shared" si="212"/>
        <v>EMF ja</v>
      </c>
      <c r="BF1309" s="23">
        <f t="shared" si="213"/>
        <v>1</v>
      </c>
      <c r="BG1309" s="23" t="str">
        <f t="shared" si="214"/>
        <v>&lt;100m</v>
      </c>
      <c r="BH1309" s="23">
        <f t="shared" si="215"/>
        <v>1</v>
      </c>
      <c r="BM1309" s="2" t="s">
        <v>110</v>
      </c>
      <c r="BN1309" s="2">
        <v>1</v>
      </c>
      <c r="BO1309" s="2" t="s">
        <v>5647</v>
      </c>
      <c r="BP1309" s="3">
        <v>1</v>
      </c>
      <c r="BQ1309" s="2" t="s">
        <v>5648</v>
      </c>
    </row>
    <row r="1310" spans="1:70" ht="16.149999999999999" customHeight="1" x14ac:dyDescent="0.25">
      <c r="A1310" s="16">
        <v>1309</v>
      </c>
      <c r="B1310" s="17" t="s">
        <v>87</v>
      </c>
      <c r="C1310" s="48" t="s">
        <v>1674</v>
      </c>
      <c r="D1310" s="2" t="s">
        <v>124</v>
      </c>
      <c r="E1310" s="48" t="s">
        <v>5649</v>
      </c>
      <c r="F1310" s="67">
        <v>43144</v>
      </c>
      <c r="G1310" s="3">
        <f t="shared" si="217"/>
        <v>2</v>
      </c>
      <c r="H1310" s="3">
        <f t="shared" si="218"/>
        <v>2018</v>
      </c>
      <c r="I1310" s="19">
        <v>0.375</v>
      </c>
      <c r="J1310" s="20">
        <f t="shared" si="216"/>
        <v>9</v>
      </c>
      <c r="K1310" s="5" t="str">
        <f t="shared" ref="K1310:K1373" si="219">IF(COUNTA(W1310:BN1310)=0,"nein","ja")</f>
        <v>ja</v>
      </c>
      <c r="L1310" s="5" t="s">
        <v>91</v>
      </c>
      <c r="M1310" s="6" t="s">
        <v>74</v>
      </c>
      <c r="N1310" s="5">
        <v>84</v>
      </c>
      <c r="O1310" s="17" t="s">
        <v>75</v>
      </c>
      <c r="P1310" s="17" t="s">
        <v>5650</v>
      </c>
      <c r="R1310" s="6" t="s">
        <v>77</v>
      </c>
      <c r="T1310" s="22"/>
      <c r="U1310" s="2" t="s">
        <v>208</v>
      </c>
      <c r="V1310" s="2" t="s">
        <v>80</v>
      </c>
      <c r="X1310" s="2">
        <v>108</v>
      </c>
      <c r="Y1310" s="2" t="s">
        <v>83</v>
      </c>
      <c r="Z1310" s="2" t="s">
        <v>161</v>
      </c>
      <c r="AA1310" s="2">
        <v>108</v>
      </c>
      <c r="AB1310" s="2" t="s">
        <v>81</v>
      </c>
      <c r="AC1310" s="2" t="s">
        <v>161</v>
      </c>
      <c r="AD1310" s="2">
        <v>108</v>
      </c>
      <c r="AE1310" s="2" t="s">
        <v>81</v>
      </c>
      <c r="AF1310" s="2" t="s">
        <v>161</v>
      </c>
      <c r="BE1310" s="23" t="str">
        <f t="shared" ref="BE1310:BE1373" si="220">IF(COUNTA(BI1310,BK1310,BM1310) &gt; 0,"EMF ja","EMF nein")</f>
        <v>EMF nein</v>
      </c>
      <c r="BF1310" s="23" t="str">
        <f t="shared" ref="BF1310:BF1373" si="221">IF(SUM(BJ1310,BL1310,BN1310)=0,"",MIN(BJ1310,BL1310,BN1310))</f>
        <v/>
      </c>
      <c r="BG1310" s="23" t="str">
        <f t="shared" ref="BG1310:BG1373" si="222">IF(BF1310="","",IF(BF1310&lt;100,"&lt;100m",IF(AND(BF1310&gt;99, BF1310&lt;500),"100-499m",IF(BF1310&gt;499,"500+m",""))))</f>
        <v/>
      </c>
      <c r="BH1310" s="23">
        <f t="shared" ref="BH1310:BH1373" si="223">COUNTA(BI1310,BK1310,BM1310)</f>
        <v>0</v>
      </c>
      <c r="BO1310" s="2" t="s">
        <v>5651</v>
      </c>
      <c r="BP1310" s="3">
        <v>1</v>
      </c>
      <c r="BQ1310" s="2" t="s">
        <v>5652</v>
      </c>
    </row>
    <row r="1311" spans="1:70" ht="16.149999999999999" customHeight="1" x14ac:dyDescent="0.25">
      <c r="A1311" s="16">
        <v>1310</v>
      </c>
      <c r="B1311" s="17" t="s">
        <v>211</v>
      </c>
      <c r="C1311" s="48" t="s">
        <v>5653</v>
      </c>
      <c r="D1311" s="6" t="s">
        <v>71</v>
      </c>
      <c r="E1311" s="48" t="s">
        <v>5654</v>
      </c>
      <c r="F1311" s="67">
        <v>42668</v>
      </c>
      <c r="G1311" s="3">
        <f t="shared" si="217"/>
        <v>10</v>
      </c>
      <c r="H1311" s="3">
        <f t="shared" si="218"/>
        <v>2016</v>
      </c>
      <c r="I1311" s="19">
        <v>0.71180555555555503</v>
      </c>
      <c r="J1311" s="20">
        <f t="shared" si="216"/>
        <v>17</v>
      </c>
      <c r="K1311" s="5" t="str">
        <f t="shared" si="219"/>
        <v>ja</v>
      </c>
      <c r="M1311" s="6" t="s">
        <v>74</v>
      </c>
      <c r="O1311" s="6" t="s">
        <v>101</v>
      </c>
      <c r="P1311" s="17" t="s">
        <v>5655</v>
      </c>
      <c r="R1311" s="6" t="s">
        <v>77</v>
      </c>
      <c r="S1311" s="2" t="s">
        <v>4373</v>
      </c>
      <c r="T1311" s="22"/>
      <c r="BE1311" s="23" t="str">
        <f t="shared" si="220"/>
        <v>EMF nein</v>
      </c>
      <c r="BF1311" s="23" t="str">
        <f t="shared" si="221"/>
        <v/>
      </c>
      <c r="BG1311" s="23" t="str">
        <f t="shared" si="222"/>
        <v/>
      </c>
      <c r="BH1311" s="23">
        <f t="shared" si="223"/>
        <v>0</v>
      </c>
      <c r="BO1311" s="2" t="s">
        <v>22350</v>
      </c>
      <c r="BP1311" s="3">
        <v>1</v>
      </c>
      <c r="BQ1311" s="2" t="s">
        <v>5656</v>
      </c>
    </row>
    <row r="1312" spans="1:70" ht="16.149999999999999" customHeight="1" x14ac:dyDescent="0.25">
      <c r="A1312" s="16">
        <v>1311</v>
      </c>
      <c r="B1312" s="17" t="s">
        <v>211</v>
      </c>
      <c r="C1312" s="48" t="s">
        <v>212</v>
      </c>
      <c r="D1312" s="6" t="s">
        <v>71</v>
      </c>
      <c r="E1312" s="48" t="s">
        <v>5654</v>
      </c>
      <c r="F1312" s="67">
        <v>42658</v>
      </c>
      <c r="G1312" s="3">
        <f t="shared" si="217"/>
        <v>10</v>
      </c>
      <c r="H1312" s="3">
        <f t="shared" si="218"/>
        <v>2016</v>
      </c>
      <c r="I1312" s="19">
        <v>0.45486111111111099</v>
      </c>
      <c r="J1312" s="20">
        <f t="shared" si="216"/>
        <v>10</v>
      </c>
      <c r="K1312" s="5" t="str">
        <f t="shared" si="219"/>
        <v>ja</v>
      </c>
      <c r="M1312" s="6" t="s">
        <v>354</v>
      </c>
      <c r="O1312" s="6" t="s">
        <v>101</v>
      </c>
      <c r="P1312" s="17" t="s">
        <v>5657</v>
      </c>
      <c r="R1312" s="6" t="s">
        <v>77</v>
      </c>
      <c r="S1312" s="2" t="s">
        <v>109</v>
      </c>
      <c r="T1312" s="22"/>
      <c r="U1312" s="2" t="s">
        <v>139</v>
      </c>
      <c r="V1312" s="2" t="s">
        <v>202</v>
      </c>
      <c r="BE1312" s="23" t="str">
        <f t="shared" si="220"/>
        <v>EMF nein</v>
      </c>
      <c r="BF1312" s="23" t="str">
        <f t="shared" si="221"/>
        <v/>
      </c>
      <c r="BG1312" s="23" t="str">
        <f t="shared" si="222"/>
        <v/>
      </c>
      <c r="BH1312" s="23">
        <f t="shared" si="223"/>
        <v>0</v>
      </c>
      <c r="BO1312" s="2" t="s">
        <v>21940</v>
      </c>
      <c r="BP1312" s="3">
        <v>1</v>
      </c>
      <c r="BR1312" s="2" t="s">
        <v>5658</v>
      </c>
    </row>
    <row r="1313" spans="1:70" ht="16.149999999999999" customHeight="1" x14ac:dyDescent="0.25">
      <c r="A1313" s="99">
        <v>1312</v>
      </c>
      <c r="B1313" s="17" t="s">
        <v>87</v>
      </c>
      <c r="C1313" s="48" t="s">
        <v>97</v>
      </c>
      <c r="D1313" s="2" t="s">
        <v>98</v>
      </c>
      <c r="E1313" s="48" t="s">
        <v>5659</v>
      </c>
      <c r="F1313" s="67">
        <v>42434</v>
      </c>
      <c r="G1313" s="3">
        <f t="shared" si="217"/>
        <v>3</v>
      </c>
      <c r="H1313" s="3">
        <f t="shared" si="218"/>
        <v>2016</v>
      </c>
      <c r="I1313" s="19">
        <v>0.64583333333333304</v>
      </c>
      <c r="J1313" s="20">
        <f t="shared" si="216"/>
        <v>15</v>
      </c>
      <c r="K1313" s="5" t="str">
        <f t="shared" si="219"/>
        <v>ja</v>
      </c>
      <c r="L1313" s="5" t="s">
        <v>91</v>
      </c>
      <c r="M1313" s="6" t="s">
        <v>74</v>
      </c>
      <c r="N1313" s="5">
        <v>78</v>
      </c>
      <c r="O1313" s="2" t="s">
        <v>140</v>
      </c>
      <c r="P1313" s="17" t="s">
        <v>5660</v>
      </c>
      <c r="R1313" s="6" t="s">
        <v>335</v>
      </c>
      <c r="T1313" s="22"/>
      <c r="X1313" s="2">
        <v>675</v>
      </c>
      <c r="Y1313" s="2" t="s">
        <v>83</v>
      </c>
      <c r="Z1313" s="2" t="s">
        <v>168</v>
      </c>
      <c r="AA1313" s="2">
        <v>675</v>
      </c>
      <c r="AB1313" s="2" t="s">
        <v>81</v>
      </c>
      <c r="AC1313" s="2" t="s">
        <v>168</v>
      </c>
      <c r="AD1313" s="2">
        <v>675</v>
      </c>
      <c r="AE1313" s="2" t="s">
        <v>83</v>
      </c>
      <c r="AF1313" s="2" t="s">
        <v>168</v>
      </c>
      <c r="AJ1313" s="2">
        <v>675</v>
      </c>
      <c r="AK1313" s="2" t="s">
        <v>83</v>
      </c>
      <c r="AL1313" s="2" t="s">
        <v>168</v>
      </c>
      <c r="AM1313" s="2">
        <v>675</v>
      </c>
      <c r="AN1313" s="2" t="s">
        <v>81</v>
      </c>
      <c r="AO1313" s="2" t="s">
        <v>168</v>
      </c>
      <c r="AP1313" s="2">
        <v>675</v>
      </c>
      <c r="AQ1313" s="2" t="s">
        <v>83</v>
      </c>
      <c r="AR1313" s="2" t="s">
        <v>168</v>
      </c>
      <c r="AV1313" s="2">
        <v>140</v>
      </c>
      <c r="AW1313" s="2" t="s">
        <v>81</v>
      </c>
      <c r="AX1313" s="2" t="s">
        <v>161</v>
      </c>
      <c r="AY1313" s="2">
        <v>140</v>
      </c>
      <c r="AZ1313" s="2" t="s">
        <v>81</v>
      </c>
      <c r="BA1313" s="2" t="s">
        <v>161</v>
      </c>
      <c r="BB1313" s="2">
        <v>140</v>
      </c>
      <c r="BC1313" s="2" t="s">
        <v>81</v>
      </c>
      <c r="BD1313" s="2" t="s">
        <v>161</v>
      </c>
      <c r="BE1313" s="23" t="str">
        <f t="shared" si="220"/>
        <v>EMF nein</v>
      </c>
      <c r="BF1313" s="23" t="str">
        <f t="shared" si="221"/>
        <v/>
      </c>
      <c r="BG1313" s="23" t="str">
        <f t="shared" si="222"/>
        <v/>
      </c>
      <c r="BH1313" s="23">
        <f t="shared" si="223"/>
        <v>0</v>
      </c>
      <c r="BO1313" s="2" t="s">
        <v>5661</v>
      </c>
      <c r="BP1313" s="3">
        <v>1</v>
      </c>
      <c r="BQ1313" s="2" t="s">
        <v>5662</v>
      </c>
    </row>
    <row r="1314" spans="1:70" ht="16.149999999999999" customHeight="1" x14ac:dyDescent="0.25">
      <c r="A1314" s="16">
        <v>1313</v>
      </c>
      <c r="B1314" s="17" t="s">
        <v>87</v>
      </c>
      <c r="C1314" s="48" t="s">
        <v>770</v>
      </c>
      <c r="D1314" s="2" t="s">
        <v>371</v>
      </c>
      <c r="E1314" s="48" t="s">
        <v>5663</v>
      </c>
      <c r="F1314" s="67">
        <v>41834</v>
      </c>
      <c r="G1314" s="3">
        <f t="shared" si="217"/>
        <v>7</v>
      </c>
      <c r="H1314" s="3">
        <f t="shared" si="218"/>
        <v>2014</v>
      </c>
      <c r="I1314" s="19">
        <v>0.72916666666666696</v>
      </c>
      <c r="J1314" s="20">
        <f t="shared" ref="J1314:J1377" si="224">IF(I1314&lt;&gt;"",HOUR(I1314),"")</f>
        <v>17</v>
      </c>
      <c r="K1314" s="5" t="str">
        <f t="shared" si="219"/>
        <v>ja</v>
      </c>
      <c r="L1314" s="21" t="s">
        <v>73</v>
      </c>
      <c r="M1314" s="6" t="s">
        <v>74</v>
      </c>
      <c r="N1314" s="5">
        <v>80</v>
      </c>
      <c r="O1314" s="17" t="s">
        <v>75</v>
      </c>
      <c r="P1314" s="17" t="s">
        <v>5664</v>
      </c>
      <c r="Q1314" s="6" t="s">
        <v>186</v>
      </c>
      <c r="R1314" s="6" t="s">
        <v>77</v>
      </c>
      <c r="T1314" s="22" t="s">
        <v>79</v>
      </c>
      <c r="W1314" s="2" t="s">
        <v>306</v>
      </c>
      <c r="BE1314" s="23" t="str">
        <f t="shared" si="220"/>
        <v>EMF nein</v>
      </c>
      <c r="BF1314" s="23" t="str">
        <f t="shared" si="221"/>
        <v/>
      </c>
      <c r="BG1314" s="23" t="str">
        <f t="shared" si="222"/>
        <v/>
      </c>
      <c r="BH1314" s="23">
        <f t="shared" si="223"/>
        <v>0</v>
      </c>
      <c r="BO1314" s="2" t="s">
        <v>5665</v>
      </c>
      <c r="BP1314" s="3">
        <v>1</v>
      </c>
      <c r="BQ1314" s="2" t="s">
        <v>5666</v>
      </c>
    </row>
    <row r="1315" spans="1:70" ht="16.149999999999999" customHeight="1" x14ac:dyDescent="0.25">
      <c r="A1315" s="16">
        <v>1314</v>
      </c>
      <c r="B1315" s="17" t="s">
        <v>211</v>
      </c>
      <c r="C1315" s="48" t="s">
        <v>5667</v>
      </c>
      <c r="D1315" s="2" t="s">
        <v>3859</v>
      </c>
      <c r="E1315" s="48" t="s">
        <v>5668</v>
      </c>
      <c r="F1315" s="67">
        <v>43149</v>
      </c>
      <c r="G1315" s="3">
        <f t="shared" si="217"/>
        <v>2</v>
      </c>
      <c r="H1315" s="3">
        <f t="shared" si="218"/>
        <v>2018</v>
      </c>
      <c r="I1315" s="19">
        <v>0.57291666666666696</v>
      </c>
      <c r="J1315" s="20">
        <f t="shared" si="224"/>
        <v>13</v>
      </c>
      <c r="K1315" s="5" t="str">
        <f t="shared" si="219"/>
        <v>ja</v>
      </c>
      <c r="L1315" s="21" t="s">
        <v>73</v>
      </c>
      <c r="M1315" s="6" t="s">
        <v>74</v>
      </c>
      <c r="O1315" s="17" t="s">
        <v>126</v>
      </c>
      <c r="P1315" s="17" t="s">
        <v>5669</v>
      </c>
      <c r="R1315" s="6" t="s">
        <v>77</v>
      </c>
      <c r="T1315" s="22"/>
      <c r="U1315" s="2" t="s">
        <v>74</v>
      </c>
      <c r="X1315" s="2">
        <v>1070</v>
      </c>
      <c r="Y1315" s="2" t="s">
        <v>83</v>
      </c>
      <c r="Z1315" s="2" t="s">
        <v>82</v>
      </c>
      <c r="AA1315" s="2">
        <v>1070</v>
      </c>
      <c r="AB1315" s="2" t="s">
        <v>81</v>
      </c>
      <c r="AC1315" s="2" t="s">
        <v>82</v>
      </c>
      <c r="AD1315" s="2">
        <v>1070</v>
      </c>
      <c r="AE1315" s="2" t="s">
        <v>83</v>
      </c>
      <c r="AF1315" s="2" t="s">
        <v>82</v>
      </c>
      <c r="BE1315" s="23" t="str">
        <f t="shared" si="220"/>
        <v>EMF ja</v>
      </c>
      <c r="BF1315" s="23">
        <f t="shared" si="221"/>
        <v>300</v>
      </c>
      <c r="BG1315" s="23" t="str">
        <f t="shared" si="222"/>
        <v>100-499m</v>
      </c>
      <c r="BH1315" s="23">
        <f t="shared" si="223"/>
        <v>2</v>
      </c>
      <c r="BI1315" s="2" t="s">
        <v>162</v>
      </c>
      <c r="BJ1315" s="2">
        <v>450</v>
      </c>
      <c r="BM1315" s="2" t="s">
        <v>162</v>
      </c>
      <c r="BN1315" s="2">
        <v>300</v>
      </c>
      <c r="BO1315" s="2" t="s">
        <v>5670</v>
      </c>
      <c r="BP1315" s="3">
        <v>1</v>
      </c>
      <c r="BQ1315" s="2" t="s">
        <v>5671</v>
      </c>
    </row>
    <row r="1316" spans="1:70" ht="16.149999999999999" customHeight="1" x14ac:dyDescent="0.25">
      <c r="A1316" s="99">
        <v>1315</v>
      </c>
      <c r="B1316" s="17" t="s">
        <v>87</v>
      </c>
      <c r="C1316" s="48" t="s">
        <v>5672</v>
      </c>
      <c r="D1316" s="2" t="s">
        <v>192</v>
      </c>
      <c r="E1316" s="48" t="s">
        <v>4528</v>
      </c>
      <c r="F1316" s="67">
        <v>43152</v>
      </c>
      <c r="G1316" s="3">
        <f t="shared" si="217"/>
        <v>2</v>
      </c>
      <c r="H1316" s="3">
        <f t="shared" si="218"/>
        <v>2018</v>
      </c>
      <c r="I1316" s="19">
        <v>3.7569444444444402</v>
      </c>
      <c r="J1316" s="20">
        <f t="shared" si="224"/>
        <v>18</v>
      </c>
      <c r="K1316" s="5" t="str">
        <f t="shared" si="219"/>
        <v>ja</v>
      </c>
      <c r="L1316" s="5" t="s">
        <v>91</v>
      </c>
      <c r="M1316" s="6" t="s">
        <v>74</v>
      </c>
      <c r="N1316" s="5">
        <v>71</v>
      </c>
      <c r="O1316" s="17" t="s">
        <v>75</v>
      </c>
      <c r="P1316" s="17" t="s">
        <v>5673</v>
      </c>
      <c r="R1316" s="6" t="s">
        <v>77</v>
      </c>
      <c r="T1316" s="22"/>
      <c r="X1316" s="2">
        <v>532</v>
      </c>
      <c r="Y1316" s="2" t="s">
        <v>83</v>
      </c>
      <c r="Z1316" s="2" t="s">
        <v>168</v>
      </c>
      <c r="AA1316" s="2">
        <v>532</v>
      </c>
      <c r="AB1316" s="2" t="s">
        <v>81</v>
      </c>
      <c r="AC1316" s="2" t="s">
        <v>168</v>
      </c>
      <c r="AD1316" s="2">
        <v>532</v>
      </c>
      <c r="AE1316" s="2" t="s">
        <v>81</v>
      </c>
      <c r="AF1316" s="2" t="s">
        <v>168</v>
      </c>
      <c r="AJ1316" s="2">
        <v>415</v>
      </c>
      <c r="AK1316" s="2" t="s">
        <v>83</v>
      </c>
      <c r="AL1316" s="2" t="s">
        <v>84</v>
      </c>
      <c r="AM1316" s="2">
        <v>415</v>
      </c>
      <c r="AN1316" s="2" t="s">
        <v>83</v>
      </c>
      <c r="AO1316" s="2" t="s">
        <v>84</v>
      </c>
      <c r="AP1316" s="2">
        <v>415</v>
      </c>
      <c r="AQ1316" s="2" t="s">
        <v>83</v>
      </c>
      <c r="AR1316" s="2" t="s">
        <v>84</v>
      </c>
      <c r="BE1316" s="23" t="str">
        <f t="shared" si="220"/>
        <v>EMF nein</v>
      </c>
      <c r="BF1316" s="23" t="str">
        <f t="shared" si="221"/>
        <v/>
      </c>
      <c r="BG1316" s="23" t="str">
        <f t="shared" si="222"/>
        <v/>
      </c>
      <c r="BH1316" s="23">
        <f t="shared" si="223"/>
        <v>0</v>
      </c>
      <c r="BO1316" s="2" t="s">
        <v>5674</v>
      </c>
      <c r="BP1316" s="3">
        <v>1</v>
      </c>
      <c r="BQ1316" s="2" t="s">
        <v>5675</v>
      </c>
    </row>
    <row r="1317" spans="1:70" ht="16.149999999999999" customHeight="1" x14ac:dyDescent="0.25">
      <c r="A1317" s="99">
        <v>1316</v>
      </c>
      <c r="B1317" s="17" t="s">
        <v>211</v>
      </c>
      <c r="C1317" s="48" t="s">
        <v>5676</v>
      </c>
      <c r="D1317" s="2" t="s">
        <v>178</v>
      </c>
      <c r="E1317" s="48" t="s">
        <v>5677</v>
      </c>
      <c r="F1317" s="67">
        <v>43153</v>
      </c>
      <c r="G1317" s="3">
        <f t="shared" si="217"/>
        <v>2</v>
      </c>
      <c r="H1317" s="3">
        <f t="shared" si="218"/>
        <v>2018</v>
      </c>
      <c r="I1317" s="19">
        <v>0.6875</v>
      </c>
      <c r="J1317" s="20">
        <f t="shared" si="224"/>
        <v>16</v>
      </c>
      <c r="K1317" s="5" t="str">
        <f t="shared" si="219"/>
        <v>ja</v>
      </c>
      <c r="L1317" s="5" t="s">
        <v>91</v>
      </c>
      <c r="M1317" s="6" t="s">
        <v>74</v>
      </c>
      <c r="O1317" s="2" t="s">
        <v>140</v>
      </c>
      <c r="P1317" s="17" t="s">
        <v>5678</v>
      </c>
      <c r="R1317" s="6" t="s">
        <v>77</v>
      </c>
      <c r="T1317" s="22"/>
      <c r="BE1317" s="23" t="str">
        <f t="shared" si="220"/>
        <v>EMF ja</v>
      </c>
      <c r="BF1317" s="23">
        <f t="shared" si="221"/>
        <v>800</v>
      </c>
      <c r="BG1317" s="23" t="str">
        <f t="shared" si="222"/>
        <v>500+m</v>
      </c>
      <c r="BH1317" s="23">
        <f t="shared" si="223"/>
        <v>2</v>
      </c>
      <c r="BI1317" s="2" t="s">
        <v>162</v>
      </c>
      <c r="BJ1317" s="2">
        <v>850</v>
      </c>
      <c r="BK1317" s="2" t="s">
        <v>162</v>
      </c>
      <c r="BL1317" s="2">
        <v>800</v>
      </c>
      <c r="BO1317" s="2" t="s">
        <v>5679</v>
      </c>
      <c r="BP1317" s="3">
        <v>1</v>
      </c>
      <c r="BQ1317" s="2" t="s">
        <v>5680</v>
      </c>
    </row>
    <row r="1318" spans="1:70" ht="16.149999999999999" customHeight="1" x14ac:dyDescent="0.25">
      <c r="A1318" s="69">
        <v>1317</v>
      </c>
      <c r="B1318" s="17" t="s">
        <v>69</v>
      </c>
      <c r="C1318" s="24" t="s">
        <v>765</v>
      </c>
      <c r="D1318" s="2" t="s">
        <v>371</v>
      </c>
      <c r="E1318" s="48" t="s">
        <v>5681</v>
      </c>
      <c r="F1318" s="67">
        <v>41910</v>
      </c>
      <c r="G1318" s="3">
        <f t="shared" si="217"/>
        <v>9</v>
      </c>
      <c r="H1318" s="3">
        <f t="shared" si="218"/>
        <v>2014</v>
      </c>
      <c r="I1318" s="19">
        <v>0.56944444444444398</v>
      </c>
      <c r="J1318" s="20">
        <f t="shared" si="224"/>
        <v>13</v>
      </c>
      <c r="K1318" s="5" t="str">
        <f t="shared" si="219"/>
        <v>ja</v>
      </c>
      <c r="L1318" s="5" t="s">
        <v>91</v>
      </c>
      <c r="M1318" s="6" t="s">
        <v>74</v>
      </c>
      <c r="N1318" s="5">
        <v>78</v>
      </c>
      <c r="O1318" s="17" t="s">
        <v>75</v>
      </c>
      <c r="P1318" s="17" t="s">
        <v>5682</v>
      </c>
      <c r="Q1318" s="6" t="s">
        <v>186</v>
      </c>
      <c r="R1318" s="6" t="s">
        <v>77</v>
      </c>
      <c r="T1318" s="22" t="s">
        <v>79</v>
      </c>
      <c r="W1318" s="2" t="s">
        <v>306</v>
      </c>
      <c r="X1318" s="2">
        <v>571</v>
      </c>
      <c r="Y1318" s="2" t="s">
        <v>81</v>
      </c>
      <c r="Z1318" s="2" t="s">
        <v>82</v>
      </c>
      <c r="AA1318" s="2">
        <v>571</v>
      </c>
      <c r="AB1318" s="2" t="s">
        <v>81</v>
      </c>
      <c r="AC1318" s="2" t="s">
        <v>82</v>
      </c>
      <c r="AD1318" s="2">
        <v>571</v>
      </c>
      <c r="AE1318" s="2" t="s">
        <v>81</v>
      </c>
      <c r="AF1318" s="2" t="s">
        <v>82</v>
      </c>
      <c r="BE1318" s="23" t="str">
        <f t="shared" si="220"/>
        <v>EMF nein</v>
      </c>
      <c r="BF1318" s="23" t="str">
        <f t="shared" si="221"/>
        <v/>
      </c>
      <c r="BG1318" s="23" t="str">
        <f t="shared" si="222"/>
        <v/>
      </c>
      <c r="BH1318" s="23">
        <f t="shared" si="223"/>
        <v>0</v>
      </c>
      <c r="BO1318" s="2" t="s">
        <v>5683</v>
      </c>
      <c r="BP1318" s="3">
        <v>1</v>
      </c>
      <c r="BQ1318" s="2" t="s">
        <v>5684</v>
      </c>
    </row>
    <row r="1319" spans="1:70" ht="16.149999999999999" customHeight="1" x14ac:dyDescent="0.25">
      <c r="A1319" s="16">
        <v>1318</v>
      </c>
      <c r="B1319" s="17" t="s">
        <v>87</v>
      </c>
      <c r="C1319" s="48" t="s">
        <v>1674</v>
      </c>
      <c r="D1319" s="2" t="s">
        <v>124</v>
      </c>
      <c r="E1319" s="48" t="s">
        <v>1675</v>
      </c>
      <c r="F1319" s="67">
        <v>41736</v>
      </c>
      <c r="G1319" s="3">
        <f t="shared" si="217"/>
        <v>4</v>
      </c>
      <c r="H1319" s="3">
        <f t="shared" si="218"/>
        <v>2014</v>
      </c>
      <c r="I1319" s="19">
        <v>0.69444444444444398</v>
      </c>
      <c r="J1319" s="20">
        <f t="shared" si="224"/>
        <v>16</v>
      </c>
      <c r="K1319" s="5" t="str">
        <f t="shared" si="219"/>
        <v>ja</v>
      </c>
      <c r="L1319" s="21" t="s">
        <v>73</v>
      </c>
      <c r="M1319" s="6" t="s">
        <v>74</v>
      </c>
      <c r="N1319" s="5">
        <v>81</v>
      </c>
      <c r="O1319" s="17" t="s">
        <v>75</v>
      </c>
      <c r="P1319" s="17" t="s">
        <v>3185</v>
      </c>
      <c r="R1319" s="6" t="s">
        <v>77</v>
      </c>
      <c r="T1319" s="22"/>
      <c r="U1319" s="2" t="s">
        <v>100</v>
      </c>
      <c r="V1319" s="2" t="s">
        <v>79</v>
      </c>
      <c r="X1319" s="2">
        <v>356</v>
      </c>
      <c r="Y1319" s="2" t="s">
        <v>83</v>
      </c>
      <c r="Z1319" s="2" t="s">
        <v>161</v>
      </c>
      <c r="AA1319" s="2">
        <v>356</v>
      </c>
      <c r="AB1319" s="2" t="s">
        <v>94</v>
      </c>
      <c r="AC1319" s="2" t="s">
        <v>161</v>
      </c>
      <c r="AD1319" s="2">
        <v>356</v>
      </c>
      <c r="AE1319" s="2" t="s">
        <v>81</v>
      </c>
      <c r="AF1319" s="2" t="s">
        <v>161</v>
      </c>
      <c r="AJ1319" s="2">
        <v>470</v>
      </c>
      <c r="AK1319" s="2" t="s">
        <v>81</v>
      </c>
      <c r="AL1319" s="2" t="s">
        <v>82</v>
      </c>
      <c r="AP1319" s="2">
        <v>470</v>
      </c>
      <c r="AQ1319" s="2" t="s">
        <v>81</v>
      </c>
      <c r="AR1319" s="2" t="s">
        <v>82</v>
      </c>
      <c r="BE1319" s="23" t="str">
        <f t="shared" si="220"/>
        <v>EMF nein</v>
      </c>
      <c r="BF1319" s="23" t="str">
        <f t="shared" si="221"/>
        <v/>
      </c>
      <c r="BG1319" s="23" t="str">
        <f t="shared" si="222"/>
        <v/>
      </c>
      <c r="BH1319" s="23">
        <f t="shared" si="223"/>
        <v>0</v>
      </c>
      <c r="BP1319" s="3">
        <v>1</v>
      </c>
      <c r="BQ1319" s="2" t="s">
        <v>5685</v>
      </c>
    </row>
    <row r="1320" spans="1:70" ht="16.149999999999999" customHeight="1" x14ac:dyDescent="0.25">
      <c r="A1320" s="16">
        <v>1319</v>
      </c>
      <c r="B1320" s="17" t="s">
        <v>211</v>
      </c>
      <c r="C1320" s="48" t="s">
        <v>5686</v>
      </c>
      <c r="D1320" s="2" t="s">
        <v>124</v>
      </c>
      <c r="E1320" s="48" t="s">
        <v>247</v>
      </c>
      <c r="F1320" s="67">
        <v>42641</v>
      </c>
      <c r="G1320" s="3">
        <f t="shared" si="217"/>
        <v>9</v>
      </c>
      <c r="H1320" s="3">
        <f t="shared" si="218"/>
        <v>2016</v>
      </c>
      <c r="I1320" s="19">
        <v>0.64583333333333304</v>
      </c>
      <c r="J1320" s="20">
        <f t="shared" si="224"/>
        <v>15</v>
      </c>
      <c r="K1320" s="5" t="str">
        <f t="shared" si="219"/>
        <v>ja</v>
      </c>
      <c r="L1320" s="5" t="s">
        <v>91</v>
      </c>
      <c r="M1320" s="6" t="s">
        <v>74</v>
      </c>
      <c r="N1320" s="5">
        <v>61</v>
      </c>
      <c r="O1320" s="17" t="s">
        <v>75</v>
      </c>
      <c r="P1320" s="17" t="s">
        <v>5687</v>
      </c>
      <c r="R1320" s="6" t="s">
        <v>77</v>
      </c>
      <c r="T1320" s="22"/>
      <c r="U1320" s="2" t="s">
        <v>115</v>
      </c>
      <c r="V1320" s="2" t="s">
        <v>80</v>
      </c>
      <c r="X1320" s="2">
        <v>522</v>
      </c>
      <c r="Y1320" s="2" t="s">
        <v>81</v>
      </c>
      <c r="Z1320" s="2" t="s">
        <v>84</v>
      </c>
      <c r="AA1320" s="2">
        <v>522</v>
      </c>
      <c r="AB1320" s="2" t="s">
        <v>81</v>
      </c>
      <c r="AC1320" s="2" t="s">
        <v>84</v>
      </c>
      <c r="AD1320" s="2">
        <v>522</v>
      </c>
      <c r="AE1320" s="2" t="s">
        <v>81</v>
      </c>
      <c r="AF1320" s="2" t="s">
        <v>84</v>
      </c>
      <c r="AJ1320" s="2">
        <v>730</v>
      </c>
      <c r="AK1320" s="2" t="s">
        <v>81</v>
      </c>
      <c r="AL1320" s="2" t="s">
        <v>84</v>
      </c>
      <c r="AP1320" s="2">
        <v>730</v>
      </c>
      <c r="AQ1320" s="2" t="s">
        <v>81</v>
      </c>
      <c r="AR1320" s="2" t="s">
        <v>84</v>
      </c>
      <c r="BE1320" s="23" t="str">
        <f t="shared" si="220"/>
        <v>EMF nein</v>
      </c>
      <c r="BF1320" s="23" t="str">
        <f t="shared" si="221"/>
        <v/>
      </c>
      <c r="BG1320" s="23" t="str">
        <f t="shared" si="222"/>
        <v/>
      </c>
      <c r="BH1320" s="23">
        <f t="shared" si="223"/>
        <v>0</v>
      </c>
      <c r="BO1320" s="2" t="s">
        <v>5688</v>
      </c>
      <c r="BP1320" s="3">
        <v>1</v>
      </c>
      <c r="BQ1320" s="2" t="s">
        <v>5689</v>
      </c>
    </row>
    <row r="1321" spans="1:70" ht="16.149999999999999" customHeight="1" x14ac:dyDescent="0.25">
      <c r="A1321" s="93">
        <v>1320</v>
      </c>
      <c r="B1321" s="75" t="s">
        <v>211</v>
      </c>
      <c r="C1321" s="100" t="s">
        <v>323</v>
      </c>
      <c r="D1321" s="75" t="s">
        <v>124</v>
      </c>
      <c r="E1321" s="76" t="s">
        <v>5690</v>
      </c>
      <c r="F1321" s="101">
        <v>42395</v>
      </c>
      <c r="G1321" s="3">
        <f t="shared" ref="G1321:G1384" si="225">IF(F1321&lt;&gt;"",MONTH(F1321),"")</f>
        <v>1</v>
      </c>
      <c r="H1321" s="3">
        <f t="shared" si="218"/>
        <v>2016</v>
      </c>
      <c r="I1321" s="102">
        <v>0.72916666666666696</v>
      </c>
      <c r="J1321" s="20">
        <f t="shared" si="224"/>
        <v>17</v>
      </c>
      <c r="K1321" s="5" t="str">
        <f t="shared" si="219"/>
        <v>ja</v>
      </c>
      <c r="L1321" s="103" t="s">
        <v>73</v>
      </c>
      <c r="M1321" s="104" t="s">
        <v>74</v>
      </c>
      <c r="N1321" s="103">
        <v>84</v>
      </c>
      <c r="O1321" s="75" t="s">
        <v>75</v>
      </c>
      <c r="P1321" s="75" t="s">
        <v>2866</v>
      </c>
      <c r="Q1321" s="104"/>
      <c r="R1321" s="104" t="s">
        <v>77</v>
      </c>
      <c r="S1321" s="75"/>
      <c r="T1321" s="104"/>
      <c r="U1321" s="75" t="s">
        <v>74</v>
      </c>
      <c r="V1321" s="75" t="s">
        <v>202</v>
      </c>
      <c r="W1321" s="75"/>
      <c r="X1321" s="75"/>
      <c r="Y1321" s="75"/>
      <c r="Z1321" s="75"/>
      <c r="AA1321" s="75"/>
      <c r="AB1321" s="75"/>
      <c r="AC1321" s="75"/>
      <c r="AD1321" s="75"/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75"/>
      <c r="AZ1321" s="75"/>
      <c r="BA1321" s="75"/>
      <c r="BB1321" s="75"/>
      <c r="BC1321" s="75"/>
      <c r="BD1321" s="75"/>
      <c r="BE1321" s="105" t="str">
        <f t="shared" si="220"/>
        <v>EMF nein</v>
      </c>
      <c r="BF1321" s="105" t="str">
        <f t="shared" si="221"/>
        <v/>
      </c>
      <c r="BG1321" s="105" t="str">
        <f t="shared" si="222"/>
        <v/>
      </c>
      <c r="BH1321" s="105">
        <f t="shared" si="223"/>
        <v>0</v>
      </c>
      <c r="BI1321" s="75"/>
      <c r="BJ1321" s="75"/>
      <c r="BK1321" s="75"/>
      <c r="BL1321" s="75"/>
      <c r="BM1321" s="75"/>
      <c r="BN1321" s="75"/>
      <c r="BO1321" s="74" t="s">
        <v>5691</v>
      </c>
      <c r="BP1321" s="105">
        <v>1</v>
      </c>
      <c r="BQ1321" s="2" t="s">
        <v>5692</v>
      </c>
      <c r="BR1321" s="74"/>
    </row>
    <row r="1322" spans="1:70" ht="16.149999999999999" customHeight="1" x14ac:dyDescent="0.25">
      <c r="A1322" s="16">
        <v>1321</v>
      </c>
      <c r="B1322" s="17" t="s">
        <v>211</v>
      </c>
      <c r="C1322" s="48" t="s">
        <v>531</v>
      </c>
      <c r="D1322" s="2" t="s">
        <v>124</v>
      </c>
      <c r="E1322" s="48" t="s">
        <v>5690</v>
      </c>
      <c r="F1322" s="67">
        <v>42320</v>
      </c>
      <c r="G1322" s="3">
        <f t="shared" si="225"/>
        <v>11</v>
      </c>
      <c r="H1322" s="3">
        <f t="shared" si="218"/>
        <v>2015</v>
      </c>
      <c r="I1322" s="19">
        <v>0.14583333333333301</v>
      </c>
      <c r="J1322" s="20">
        <f t="shared" si="224"/>
        <v>3</v>
      </c>
      <c r="K1322" s="5" t="str">
        <f t="shared" si="219"/>
        <v>ja</v>
      </c>
      <c r="L1322" s="5" t="s">
        <v>91</v>
      </c>
      <c r="M1322" s="6" t="s">
        <v>74</v>
      </c>
      <c r="N1322" s="5">
        <v>56</v>
      </c>
      <c r="O1322" s="17" t="s">
        <v>126</v>
      </c>
      <c r="P1322" s="17" t="s">
        <v>5693</v>
      </c>
      <c r="S1322" s="2" t="s">
        <v>78</v>
      </c>
      <c r="T1322" s="22" t="s">
        <v>79</v>
      </c>
      <c r="X1322" s="2">
        <v>223</v>
      </c>
      <c r="Y1322" s="2" t="s">
        <v>81</v>
      </c>
      <c r="Z1322" s="2" t="s">
        <v>168</v>
      </c>
      <c r="AA1322" s="2">
        <v>223</v>
      </c>
      <c r="AB1322" s="2" t="s">
        <v>81</v>
      </c>
      <c r="AC1322" s="2" t="s">
        <v>168</v>
      </c>
      <c r="AD1322" s="2">
        <v>223</v>
      </c>
      <c r="AE1322" s="2" t="s">
        <v>83</v>
      </c>
      <c r="AF1322" s="2" t="s">
        <v>168</v>
      </c>
      <c r="AP1322" s="2" t="s">
        <v>109</v>
      </c>
      <c r="BE1322" s="23" t="str">
        <f t="shared" si="220"/>
        <v>EMF nein</v>
      </c>
      <c r="BF1322" s="23" t="str">
        <f t="shared" si="221"/>
        <v/>
      </c>
      <c r="BG1322" s="23" t="str">
        <f t="shared" si="222"/>
        <v/>
      </c>
      <c r="BH1322" s="23">
        <f t="shared" si="223"/>
        <v>0</v>
      </c>
      <c r="BJ1322" s="2" t="s">
        <v>109</v>
      </c>
      <c r="BO1322" s="2" t="s">
        <v>5694</v>
      </c>
      <c r="BP1322" s="3">
        <v>1</v>
      </c>
      <c r="BQ1322" s="2" t="s">
        <v>5695</v>
      </c>
    </row>
    <row r="1323" spans="1:70" ht="16.149999999999999" customHeight="1" x14ac:dyDescent="0.25">
      <c r="A1323" s="16">
        <v>1322</v>
      </c>
      <c r="B1323" s="17" t="s">
        <v>211</v>
      </c>
      <c r="C1323" s="48" t="s">
        <v>1674</v>
      </c>
      <c r="D1323" s="2" t="s">
        <v>124</v>
      </c>
      <c r="E1323" s="48" t="s">
        <v>5696</v>
      </c>
      <c r="F1323" s="67">
        <v>42874</v>
      </c>
      <c r="G1323" s="3">
        <f t="shared" si="225"/>
        <v>5</v>
      </c>
      <c r="H1323" s="3">
        <f t="shared" si="218"/>
        <v>2017</v>
      </c>
      <c r="I1323" s="19">
        <v>0.243055555555556</v>
      </c>
      <c r="J1323" s="20">
        <f t="shared" si="224"/>
        <v>5</v>
      </c>
      <c r="K1323" s="5" t="str">
        <f t="shared" si="219"/>
        <v>ja</v>
      </c>
      <c r="L1323" s="5" t="s">
        <v>91</v>
      </c>
      <c r="M1323" s="6" t="s">
        <v>74</v>
      </c>
      <c r="N1323" s="5">
        <v>27</v>
      </c>
      <c r="O1323" s="17" t="s">
        <v>126</v>
      </c>
      <c r="P1323" s="17" t="s">
        <v>5697</v>
      </c>
      <c r="R1323" s="6" t="s">
        <v>77</v>
      </c>
      <c r="T1323" s="22"/>
      <c r="AD1323" s="2">
        <v>439</v>
      </c>
      <c r="AE1323" s="2" t="s">
        <v>81</v>
      </c>
      <c r="AF1323" s="2" t="s">
        <v>84</v>
      </c>
      <c r="AJ1323" s="2">
        <v>439</v>
      </c>
      <c r="AK1323" s="2" t="s">
        <v>81</v>
      </c>
      <c r="AL1323" s="2" t="s">
        <v>84</v>
      </c>
      <c r="AM1323" s="2">
        <v>439</v>
      </c>
      <c r="AN1323" s="2" t="s">
        <v>81</v>
      </c>
      <c r="AO1323" s="2" t="s">
        <v>84</v>
      </c>
      <c r="BE1323" s="23" t="str">
        <f t="shared" si="220"/>
        <v>EMF nein</v>
      </c>
      <c r="BF1323" s="23" t="str">
        <f t="shared" si="221"/>
        <v/>
      </c>
      <c r="BG1323" s="23" t="str">
        <f t="shared" si="222"/>
        <v/>
      </c>
      <c r="BH1323" s="23">
        <f t="shared" si="223"/>
        <v>0</v>
      </c>
      <c r="BO1323" s="2" t="s">
        <v>5698</v>
      </c>
      <c r="BP1323" s="3">
        <v>1</v>
      </c>
      <c r="BQ1323" s="2" t="s">
        <v>5699</v>
      </c>
    </row>
    <row r="1324" spans="1:70" ht="16.149999999999999" customHeight="1" x14ac:dyDescent="0.25">
      <c r="A1324" s="16">
        <v>1323</v>
      </c>
      <c r="B1324" s="17" t="s">
        <v>69</v>
      </c>
      <c r="C1324" s="48" t="s">
        <v>5700</v>
      </c>
      <c r="D1324" s="2" t="s">
        <v>1097</v>
      </c>
      <c r="E1324" s="48" t="s">
        <v>415</v>
      </c>
      <c r="F1324" s="67">
        <v>43354</v>
      </c>
      <c r="G1324" s="3">
        <f t="shared" si="225"/>
        <v>9</v>
      </c>
      <c r="H1324" s="3">
        <f t="shared" si="218"/>
        <v>2018</v>
      </c>
      <c r="I1324" s="19">
        <v>0.1875</v>
      </c>
      <c r="J1324" s="20">
        <f t="shared" si="224"/>
        <v>4</v>
      </c>
      <c r="K1324" s="5" t="str">
        <f t="shared" si="219"/>
        <v>ja</v>
      </c>
      <c r="L1324" s="5" t="s">
        <v>91</v>
      </c>
      <c r="M1324" s="6" t="s">
        <v>74</v>
      </c>
      <c r="N1324" s="5">
        <v>64</v>
      </c>
      <c r="O1324" s="17" t="s">
        <v>75</v>
      </c>
      <c r="P1324" s="17" t="s">
        <v>5701</v>
      </c>
      <c r="R1324" s="6" t="s">
        <v>77</v>
      </c>
      <c r="T1324" s="6" t="s">
        <v>202</v>
      </c>
      <c r="X1324" s="2">
        <v>1760</v>
      </c>
      <c r="Y1324" s="2" t="s">
        <v>83</v>
      </c>
      <c r="Z1324" s="2" t="s">
        <v>82</v>
      </c>
      <c r="AA1324" s="2">
        <v>1760</v>
      </c>
      <c r="AB1324" s="2" t="s">
        <v>83</v>
      </c>
      <c r="AC1324" s="2" t="s">
        <v>82</v>
      </c>
      <c r="AD1324" s="2">
        <v>1760</v>
      </c>
      <c r="AE1324" s="2" t="s">
        <v>83</v>
      </c>
      <c r="AF1324" s="2" t="s">
        <v>82</v>
      </c>
      <c r="BE1324" s="23" t="str">
        <f t="shared" si="220"/>
        <v>EMF nein</v>
      </c>
      <c r="BF1324" s="23" t="str">
        <f t="shared" si="221"/>
        <v/>
      </c>
      <c r="BG1324" s="23" t="str">
        <f t="shared" si="222"/>
        <v/>
      </c>
      <c r="BH1324" s="23">
        <f t="shared" si="223"/>
        <v>0</v>
      </c>
      <c r="BO1324" s="2" t="s">
        <v>5702</v>
      </c>
      <c r="BP1324" s="3">
        <v>1</v>
      </c>
      <c r="BQ1324" s="2" t="s">
        <v>5703</v>
      </c>
    </row>
    <row r="1325" spans="1:70" ht="16.149999999999999" customHeight="1" x14ac:dyDescent="0.25">
      <c r="A1325" s="361">
        <v>1324</v>
      </c>
      <c r="B1325" s="361" t="s">
        <v>87</v>
      </c>
      <c r="C1325" s="362" t="s">
        <v>323</v>
      </c>
      <c r="D1325" s="2" t="s">
        <v>124</v>
      </c>
      <c r="E1325" s="48" t="s">
        <v>5690</v>
      </c>
      <c r="F1325" s="67">
        <v>41890</v>
      </c>
      <c r="G1325" s="3">
        <f t="shared" si="225"/>
        <v>9</v>
      </c>
      <c r="H1325" s="3">
        <f t="shared" si="218"/>
        <v>2014</v>
      </c>
      <c r="I1325" s="19">
        <v>0.243055555555556</v>
      </c>
      <c r="J1325" s="20">
        <f t="shared" si="224"/>
        <v>5</v>
      </c>
      <c r="K1325" s="5" t="str">
        <f t="shared" si="219"/>
        <v>ja</v>
      </c>
      <c r="L1325" s="5" t="s">
        <v>91</v>
      </c>
      <c r="M1325" s="6" t="s">
        <v>115</v>
      </c>
      <c r="N1325" s="5">
        <v>79</v>
      </c>
      <c r="O1325" s="17" t="s">
        <v>126</v>
      </c>
      <c r="P1325" s="17" t="s">
        <v>21838</v>
      </c>
      <c r="T1325" s="22" t="s">
        <v>79</v>
      </c>
      <c r="U1325" s="2" t="s">
        <v>74</v>
      </c>
      <c r="X1325" s="2">
        <v>448</v>
      </c>
      <c r="Y1325" s="2" t="s">
        <v>81</v>
      </c>
      <c r="Z1325" s="2" t="s">
        <v>84</v>
      </c>
      <c r="AD1325" s="2">
        <v>448</v>
      </c>
      <c r="AE1325" s="2" t="s">
        <v>83</v>
      </c>
      <c r="AF1325" s="2" t="s">
        <v>84</v>
      </c>
      <c r="AJ1325" s="2">
        <v>573</v>
      </c>
      <c r="AK1325" s="2" t="s">
        <v>81</v>
      </c>
      <c r="AL1325" s="2" t="s">
        <v>84</v>
      </c>
      <c r="AM1325" s="2">
        <v>573</v>
      </c>
      <c r="AN1325" s="2" t="s">
        <v>81</v>
      </c>
      <c r="AO1325" s="2" t="s">
        <v>84</v>
      </c>
      <c r="AP1325" s="2">
        <v>573</v>
      </c>
      <c r="AQ1325" s="2" t="s">
        <v>81</v>
      </c>
      <c r="AR1325" s="2" t="s">
        <v>84</v>
      </c>
      <c r="BE1325" s="23" t="str">
        <f t="shared" si="220"/>
        <v>EMF ja</v>
      </c>
      <c r="BF1325" s="23">
        <f t="shared" si="221"/>
        <v>95</v>
      </c>
      <c r="BG1325" s="23" t="str">
        <f t="shared" si="222"/>
        <v>&lt;100m</v>
      </c>
      <c r="BH1325" s="23">
        <f t="shared" si="223"/>
        <v>1</v>
      </c>
      <c r="BM1325" s="2" t="s">
        <v>162</v>
      </c>
      <c r="BN1325" s="2">
        <v>95</v>
      </c>
      <c r="BO1325" s="2" t="s">
        <v>5704</v>
      </c>
      <c r="BP1325" s="3">
        <v>1</v>
      </c>
      <c r="BQ1325" s="2" t="s">
        <v>5705</v>
      </c>
    </row>
    <row r="1326" spans="1:70" ht="16.149999999999999" customHeight="1" x14ac:dyDescent="0.25">
      <c r="A1326" s="16">
        <v>1325</v>
      </c>
      <c r="B1326" s="17" t="s">
        <v>69</v>
      </c>
      <c r="C1326" s="48" t="s">
        <v>1674</v>
      </c>
      <c r="D1326" s="2" t="s">
        <v>124</v>
      </c>
      <c r="E1326" s="48" t="s">
        <v>5706</v>
      </c>
      <c r="F1326" s="67">
        <v>41879</v>
      </c>
      <c r="G1326" s="3">
        <f t="shared" si="225"/>
        <v>8</v>
      </c>
      <c r="H1326" s="3">
        <f t="shared" si="218"/>
        <v>2014</v>
      </c>
      <c r="I1326" s="19">
        <v>0.60416666666666696</v>
      </c>
      <c r="J1326" s="20">
        <f t="shared" si="224"/>
        <v>14</v>
      </c>
      <c r="K1326" s="5" t="str">
        <f t="shared" si="219"/>
        <v>ja</v>
      </c>
      <c r="L1326" s="5" t="s">
        <v>91</v>
      </c>
      <c r="M1326" s="6" t="s">
        <v>74</v>
      </c>
      <c r="N1326" s="5">
        <v>39</v>
      </c>
      <c r="O1326" s="17" t="s">
        <v>126</v>
      </c>
      <c r="P1326" s="17" t="s">
        <v>5707</v>
      </c>
      <c r="R1326" s="6" t="s">
        <v>77</v>
      </c>
      <c r="T1326" s="22" t="s">
        <v>79</v>
      </c>
      <c r="X1326" s="2">
        <v>82</v>
      </c>
      <c r="Y1326" s="2" t="s">
        <v>81</v>
      </c>
      <c r="Z1326" s="2" t="s">
        <v>168</v>
      </c>
      <c r="AA1326" s="2">
        <v>82</v>
      </c>
      <c r="AB1326" s="2" t="s">
        <v>81</v>
      </c>
      <c r="AC1326" s="2" t="s">
        <v>168</v>
      </c>
      <c r="AD1326" s="2">
        <v>82</v>
      </c>
      <c r="AE1326" s="2" t="s">
        <v>81</v>
      </c>
      <c r="AF1326" s="2" t="s">
        <v>168</v>
      </c>
      <c r="AJ1326" s="2">
        <v>260</v>
      </c>
      <c r="AK1326" s="2" t="s">
        <v>81</v>
      </c>
      <c r="AL1326" s="2" t="s">
        <v>161</v>
      </c>
      <c r="AM1326" s="2">
        <v>260</v>
      </c>
      <c r="AN1326" s="2" t="s">
        <v>81</v>
      </c>
      <c r="AO1326" s="2" t="s">
        <v>161</v>
      </c>
      <c r="AP1326" s="2">
        <v>260</v>
      </c>
      <c r="AQ1326" s="2" t="s">
        <v>83</v>
      </c>
      <c r="AR1326" s="2" t="s">
        <v>161</v>
      </c>
      <c r="BE1326" s="23" t="str">
        <f t="shared" si="220"/>
        <v>EMF nein</v>
      </c>
      <c r="BF1326" s="23" t="str">
        <f t="shared" si="221"/>
        <v/>
      </c>
      <c r="BG1326" s="23" t="str">
        <f t="shared" si="222"/>
        <v/>
      </c>
      <c r="BH1326" s="23">
        <f t="shared" si="223"/>
        <v>0</v>
      </c>
      <c r="BO1326" s="2" t="s">
        <v>5708</v>
      </c>
      <c r="BP1326" s="3">
        <v>1</v>
      </c>
      <c r="BQ1326" s="2" t="s">
        <v>5709</v>
      </c>
    </row>
    <row r="1327" spans="1:70" ht="16.149999999999999" customHeight="1" x14ac:dyDescent="0.25">
      <c r="A1327" s="16">
        <v>1326</v>
      </c>
      <c r="B1327" s="17" t="s">
        <v>211</v>
      </c>
      <c r="C1327" s="48" t="s">
        <v>1674</v>
      </c>
      <c r="D1327" s="2" t="s">
        <v>124</v>
      </c>
      <c r="E1327" s="48" t="s">
        <v>1675</v>
      </c>
      <c r="F1327" s="67">
        <v>41741</v>
      </c>
      <c r="G1327" s="3">
        <f t="shared" si="225"/>
        <v>4</v>
      </c>
      <c r="H1327" s="3">
        <f t="shared" si="218"/>
        <v>2014</v>
      </c>
      <c r="I1327" s="19">
        <v>0.24652777777777801</v>
      </c>
      <c r="J1327" s="20">
        <f t="shared" si="224"/>
        <v>5</v>
      </c>
      <c r="K1327" s="5" t="str">
        <f t="shared" si="219"/>
        <v>ja</v>
      </c>
      <c r="L1327" s="21" t="s">
        <v>73</v>
      </c>
      <c r="M1327" s="6" t="s">
        <v>74</v>
      </c>
      <c r="N1327" s="5">
        <v>19</v>
      </c>
      <c r="O1327" s="17" t="s">
        <v>75</v>
      </c>
      <c r="P1327" s="17" t="s">
        <v>5710</v>
      </c>
      <c r="S1327" s="2" t="s">
        <v>78</v>
      </c>
      <c r="T1327" s="22"/>
      <c r="X1327" s="2">
        <v>570</v>
      </c>
      <c r="Y1327" s="2" t="s">
        <v>81</v>
      </c>
      <c r="Z1327" s="2" t="s">
        <v>168</v>
      </c>
      <c r="AD1327" s="2">
        <v>570</v>
      </c>
      <c r="AE1327" s="2" t="s">
        <v>81</v>
      </c>
      <c r="AF1327" s="2" t="s">
        <v>168</v>
      </c>
      <c r="BE1327" s="23" t="str">
        <f t="shared" si="220"/>
        <v>EMF nein</v>
      </c>
      <c r="BF1327" s="23" t="str">
        <f t="shared" si="221"/>
        <v/>
      </c>
      <c r="BG1327" s="23" t="str">
        <f t="shared" si="222"/>
        <v/>
      </c>
      <c r="BH1327" s="23">
        <f t="shared" si="223"/>
        <v>0</v>
      </c>
      <c r="BO1327" s="2" t="s">
        <v>5711</v>
      </c>
      <c r="BP1327" s="3">
        <v>1</v>
      </c>
      <c r="BQ1327" s="2" t="s">
        <v>5712</v>
      </c>
    </row>
    <row r="1328" spans="1:70" ht="16.149999999999999" customHeight="1" x14ac:dyDescent="0.25">
      <c r="A1328" s="16">
        <v>1327</v>
      </c>
      <c r="B1328" s="17" t="s">
        <v>87</v>
      </c>
      <c r="C1328" s="48" t="s">
        <v>5713</v>
      </c>
      <c r="D1328" s="2" t="s">
        <v>192</v>
      </c>
      <c r="E1328" s="48" t="s">
        <v>5714</v>
      </c>
      <c r="F1328" s="67">
        <v>43017</v>
      </c>
      <c r="G1328" s="3">
        <f t="shared" si="225"/>
        <v>10</v>
      </c>
      <c r="H1328" s="3">
        <f t="shared" si="218"/>
        <v>2017</v>
      </c>
      <c r="I1328" s="19">
        <v>0.95138888888888895</v>
      </c>
      <c r="J1328" s="20">
        <f t="shared" si="224"/>
        <v>22</v>
      </c>
      <c r="K1328" s="5" t="str">
        <f t="shared" si="219"/>
        <v>ja</v>
      </c>
      <c r="L1328" s="21" t="s">
        <v>73</v>
      </c>
      <c r="M1328" s="6" t="s">
        <v>74</v>
      </c>
      <c r="N1328" s="5">
        <v>70</v>
      </c>
      <c r="O1328" s="17" t="s">
        <v>75</v>
      </c>
      <c r="P1328" s="17" t="s">
        <v>5715</v>
      </c>
      <c r="R1328" s="6" t="s">
        <v>77</v>
      </c>
      <c r="T1328" s="6" t="s">
        <v>202</v>
      </c>
      <c r="X1328" s="2">
        <v>165</v>
      </c>
      <c r="Y1328" s="2" t="s">
        <v>94</v>
      </c>
      <c r="Z1328" s="2" t="s">
        <v>82</v>
      </c>
      <c r="AA1328" s="2">
        <v>165</v>
      </c>
      <c r="AB1328" s="2" t="s">
        <v>94</v>
      </c>
      <c r="AC1328" s="2" t="s">
        <v>82</v>
      </c>
      <c r="AD1328" s="2">
        <v>165</v>
      </c>
      <c r="AE1328" s="2" t="s">
        <v>94</v>
      </c>
      <c r="AF1328" s="2" t="s">
        <v>82</v>
      </c>
      <c r="BE1328" s="23" t="str">
        <f t="shared" si="220"/>
        <v>EMF nein</v>
      </c>
      <c r="BF1328" s="23" t="str">
        <f t="shared" si="221"/>
        <v/>
      </c>
      <c r="BG1328" s="23" t="str">
        <f t="shared" si="222"/>
        <v/>
      </c>
      <c r="BH1328" s="23">
        <f t="shared" si="223"/>
        <v>0</v>
      </c>
      <c r="BO1328" s="2" t="s">
        <v>5716</v>
      </c>
      <c r="BP1328" s="3">
        <v>1</v>
      </c>
      <c r="BQ1328" s="2" t="s">
        <v>5717</v>
      </c>
    </row>
    <row r="1329" spans="1:69" ht="16.149999999999999" customHeight="1" x14ac:dyDescent="0.25">
      <c r="A1329" s="16">
        <v>1328</v>
      </c>
      <c r="B1329" s="17" t="s">
        <v>211</v>
      </c>
      <c r="C1329" s="48" t="s">
        <v>1988</v>
      </c>
      <c r="D1329" s="2" t="s">
        <v>264</v>
      </c>
      <c r="E1329" s="48" t="s">
        <v>5718</v>
      </c>
      <c r="F1329" s="67">
        <v>43150</v>
      </c>
      <c r="G1329" s="3">
        <f t="shared" si="225"/>
        <v>2</v>
      </c>
      <c r="H1329" s="3">
        <f t="shared" si="218"/>
        <v>2018</v>
      </c>
      <c r="I1329" s="19">
        <v>0.78125</v>
      </c>
      <c r="J1329" s="20">
        <f t="shared" si="224"/>
        <v>18</v>
      </c>
      <c r="K1329" s="5" t="str">
        <f t="shared" si="219"/>
        <v>ja</v>
      </c>
      <c r="L1329" s="5" t="s">
        <v>91</v>
      </c>
      <c r="M1329" s="6" t="s">
        <v>115</v>
      </c>
      <c r="O1329" s="17" t="s">
        <v>75</v>
      </c>
      <c r="P1329" s="17" t="s">
        <v>1027</v>
      </c>
      <c r="R1329" s="6" t="s">
        <v>77</v>
      </c>
      <c r="T1329" s="22"/>
      <c r="X1329" s="2">
        <v>250</v>
      </c>
      <c r="Y1329" s="2" t="s">
        <v>81</v>
      </c>
      <c r="Z1329" s="2" t="s">
        <v>168</v>
      </c>
      <c r="AA1329" s="2">
        <v>250</v>
      </c>
      <c r="AB1329" s="2" t="s">
        <v>81</v>
      </c>
      <c r="AC1329" s="2" t="s">
        <v>168</v>
      </c>
      <c r="AD1329" s="2">
        <v>250</v>
      </c>
      <c r="AE1329" s="2" t="s">
        <v>83</v>
      </c>
      <c r="AF1329" s="2" t="s">
        <v>168</v>
      </c>
      <c r="BE1329" s="23" t="str">
        <f t="shared" si="220"/>
        <v>EMF nein</v>
      </c>
      <c r="BF1329" s="23" t="str">
        <f t="shared" si="221"/>
        <v/>
      </c>
      <c r="BG1329" s="23" t="str">
        <f t="shared" si="222"/>
        <v/>
      </c>
      <c r="BH1329" s="23">
        <f t="shared" si="223"/>
        <v>0</v>
      </c>
      <c r="BO1329" s="2" t="s">
        <v>5719</v>
      </c>
      <c r="BP1329" s="3">
        <v>1</v>
      </c>
      <c r="BQ1329" s="2" t="s">
        <v>5720</v>
      </c>
    </row>
    <row r="1330" spans="1:69" ht="16.149999999999999" customHeight="1" x14ac:dyDescent="0.25">
      <c r="A1330" s="16">
        <v>1329</v>
      </c>
      <c r="B1330" s="17" t="s">
        <v>87</v>
      </c>
      <c r="C1330" s="48" t="s">
        <v>5721</v>
      </c>
      <c r="D1330" s="2" t="s">
        <v>137</v>
      </c>
      <c r="E1330" s="48" t="s">
        <v>1974</v>
      </c>
      <c r="F1330" s="67">
        <v>42434</v>
      </c>
      <c r="G1330" s="3">
        <f t="shared" si="225"/>
        <v>3</v>
      </c>
      <c r="H1330" s="3">
        <f t="shared" si="218"/>
        <v>2016</v>
      </c>
      <c r="I1330" s="19">
        <v>0.70486111111111105</v>
      </c>
      <c r="J1330" s="20">
        <f t="shared" si="224"/>
        <v>16</v>
      </c>
      <c r="K1330" s="5" t="str">
        <f t="shared" si="219"/>
        <v>ja</v>
      </c>
      <c r="L1330" s="21" t="s">
        <v>73</v>
      </c>
      <c r="M1330" s="6" t="s">
        <v>74</v>
      </c>
      <c r="N1330" s="5">
        <v>70</v>
      </c>
      <c r="O1330" s="17" t="s">
        <v>126</v>
      </c>
      <c r="P1330" s="17" t="s">
        <v>5722</v>
      </c>
      <c r="R1330" s="6" t="s">
        <v>77</v>
      </c>
      <c r="T1330" s="22" t="s">
        <v>79</v>
      </c>
      <c r="U1330" s="2" t="s">
        <v>74</v>
      </c>
      <c r="X1330" s="2">
        <v>303</v>
      </c>
      <c r="Y1330" s="2" t="s">
        <v>83</v>
      </c>
      <c r="Z1330" s="2" t="s">
        <v>82</v>
      </c>
      <c r="AA1330" s="2">
        <v>303</v>
      </c>
      <c r="AB1330" s="2" t="s">
        <v>81</v>
      </c>
      <c r="AC1330" s="2" t="s">
        <v>82</v>
      </c>
      <c r="AD1330" s="2">
        <v>303</v>
      </c>
      <c r="AE1330" s="2" t="s">
        <v>83</v>
      </c>
      <c r="AF1330" s="2" t="s">
        <v>82</v>
      </c>
      <c r="BE1330" s="23" t="str">
        <f t="shared" si="220"/>
        <v>EMF ja</v>
      </c>
      <c r="BF1330" s="23">
        <f t="shared" si="221"/>
        <v>860</v>
      </c>
      <c r="BG1330" s="23" t="str">
        <f t="shared" si="222"/>
        <v>500+m</v>
      </c>
      <c r="BH1330" s="23">
        <f t="shared" si="223"/>
        <v>1</v>
      </c>
      <c r="BK1330" s="2" t="s">
        <v>162</v>
      </c>
      <c r="BL1330" s="2">
        <v>860</v>
      </c>
      <c r="BO1330" s="2" t="s">
        <v>5723</v>
      </c>
      <c r="BP1330" s="3">
        <v>1</v>
      </c>
      <c r="BQ1330" s="2" t="s">
        <v>5724</v>
      </c>
    </row>
    <row r="1331" spans="1:69" ht="16.149999999999999" customHeight="1" x14ac:dyDescent="0.25">
      <c r="A1331" s="16">
        <v>1330</v>
      </c>
      <c r="B1331" s="17" t="s">
        <v>87</v>
      </c>
      <c r="C1331" s="49" t="s">
        <v>5721</v>
      </c>
      <c r="D1331" s="2" t="s">
        <v>137</v>
      </c>
      <c r="E1331" s="48" t="s">
        <v>4805</v>
      </c>
      <c r="F1331" s="67">
        <v>41846</v>
      </c>
      <c r="G1331" s="3">
        <f t="shared" si="225"/>
        <v>7</v>
      </c>
      <c r="H1331" s="3">
        <f t="shared" si="218"/>
        <v>2014</v>
      </c>
      <c r="I1331" s="19">
        <v>0.41666666666666702</v>
      </c>
      <c r="J1331" s="20">
        <f t="shared" si="224"/>
        <v>10</v>
      </c>
      <c r="K1331" s="5" t="str">
        <f t="shared" si="219"/>
        <v>ja</v>
      </c>
      <c r="L1331" s="5" t="s">
        <v>91</v>
      </c>
      <c r="M1331" s="6" t="s">
        <v>74</v>
      </c>
      <c r="N1331" s="5">
        <v>78</v>
      </c>
      <c r="O1331" s="17" t="s">
        <v>75</v>
      </c>
      <c r="P1331" s="17" t="s">
        <v>5725</v>
      </c>
      <c r="T1331" s="22"/>
      <c r="U1331" s="2" t="s">
        <v>208</v>
      </c>
      <c r="V1331" s="2" t="s">
        <v>202</v>
      </c>
      <c r="X1331" s="2">
        <v>300</v>
      </c>
      <c r="Y1331" s="2" t="s">
        <v>81</v>
      </c>
      <c r="Z1331" s="2" t="s">
        <v>82</v>
      </c>
      <c r="AA1331" s="2">
        <v>300</v>
      </c>
      <c r="AB1331" s="2" t="s">
        <v>81</v>
      </c>
      <c r="AC1331" s="2" t="s">
        <v>82</v>
      </c>
      <c r="AD1331" s="2">
        <v>300</v>
      </c>
      <c r="AE1331" s="2" t="s">
        <v>81</v>
      </c>
      <c r="AF1331" s="2" t="s">
        <v>82</v>
      </c>
      <c r="AJ1331" s="2" t="s">
        <v>109</v>
      </c>
      <c r="BE1331" s="23" t="str">
        <f t="shared" si="220"/>
        <v>EMF nein</v>
      </c>
      <c r="BF1331" s="23" t="str">
        <f t="shared" si="221"/>
        <v/>
      </c>
      <c r="BG1331" s="23" t="str">
        <f t="shared" si="222"/>
        <v/>
      </c>
      <c r="BH1331" s="23">
        <f t="shared" si="223"/>
        <v>0</v>
      </c>
      <c r="BO1331" s="91" t="s">
        <v>5726</v>
      </c>
      <c r="BP1331" s="3">
        <v>1</v>
      </c>
      <c r="BQ1331" s="2" t="s">
        <v>5727</v>
      </c>
    </row>
    <row r="1332" spans="1:69" ht="16.149999999999999" customHeight="1" x14ac:dyDescent="0.25">
      <c r="A1332" s="16">
        <v>1331</v>
      </c>
      <c r="B1332" s="17" t="s">
        <v>87</v>
      </c>
      <c r="C1332" s="48" t="s">
        <v>594</v>
      </c>
      <c r="D1332" s="2" t="s">
        <v>172</v>
      </c>
      <c r="E1332" s="48" t="s">
        <v>5728</v>
      </c>
      <c r="F1332" s="67">
        <v>42439</v>
      </c>
      <c r="G1332" s="3">
        <f t="shared" si="225"/>
        <v>3</v>
      </c>
      <c r="H1332" s="3">
        <f t="shared" si="218"/>
        <v>2016</v>
      </c>
      <c r="I1332" s="19">
        <v>0.39583333333333298</v>
      </c>
      <c r="J1332" s="20">
        <f t="shared" si="224"/>
        <v>9</v>
      </c>
      <c r="K1332" s="5" t="str">
        <f t="shared" si="219"/>
        <v>ja</v>
      </c>
      <c r="L1332" s="5" t="s">
        <v>91</v>
      </c>
      <c r="M1332" s="6" t="s">
        <v>115</v>
      </c>
      <c r="N1332" s="5">
        <v>87</v>
      </c>
      <c r="O1332" s="17" t="s">
        <v>75</v>
      </c>
      <c r="P1332" s="17" t="s">
        <v>5729</v>
      </c>
      <c r="R1332" s="6" t="s">
        <v>77</v>
      </c>
      <c r="T1332" s="22" t="s">
        <v>79</v>
      </c>
      <c r="U1332" s="2" t="s">
        <v>139</v>
      </c>
      <c r="X1332" s="2">
        <v>109</v>
      </c>
      <c r="Y1332" s="2" t="s">
        <v>83</v>
      </c>
      <c r="Z1332" s="2" t="s">
        <v>82</v>
      </c>
      <c r="AA1332" s="2">
        <v>109</v>
      </c>
      <c r="AB1332" s="2" t="s">
        <v>81</v>
      </c>
      <c r="AC1332" s="2" t="s">
        <v>82</v>
      </c>
      <c r="AD1332" s="2">
        <v>109</v>
      </c>
      <c r="AE1332" s="2" t="s">
        <v>83</v>
      </c>
      <c r="AF1332" s="2" t="s">
        <v>82</v>
      </c>
      <c r="BE1332" s="23" t="str">
        <f t="shared" si="220"/>
        <v>EMF nein</v>
      </c>
      <c r="BF1332" s="23" t="str">
        <f t="shared" si="221"/>
        <v/>
      </c>
      <c r="BG1332" s="23" t="str">
        <f t="shared" si="222"/>
        <v/>
      </c>
      <c r="BH1332" s="23">
        <f t="shared" si="223"/>
        <v>0</v>
      </c>
      <c r="BO1332" s="2" t="s">
        <v>5730</v>
      </c>
      <c r="BP1332" s="3">
        <v>1</v>
      </c>
      <c r="BQ1332" s="2" t="s">
        <v>5731</v>
      </c>
    </row>
    <row r="1333" spans="1:69" ht="16.149999999999999" customHeight="1" x14ac:dyDescent="0.25">
      <c r="A1333" s="16">
        <v>1332</v>
      </c>
      <c r="B1333" s="17" t="s">
        <v>135</v>
      </c>
      <c r="C1333" s="48" t="s">
        <v>289</v>
      </c>
      <c r="D1333" s="2" t="s">
        <v>290</v>
      </c>
      <c r="E1333" s="48" t="s">
        <v>5732</v>
      </c>
      <c r="F1333" s="67">
        <v>42930</v>
      </c>
      <c r="G1333" s="3">
        <f t="shared" si="225"/>
        <v>7</v>
      </c>
      <c r="H1333" s="3">
        <f t="shared" si="218"/>
        <v>2017</v>
      </c>
      <c r="I1333" s="19">
        <v>0.4375</v>
      </c>
      <c r="J1333" s="20">
        <f t="shared" si="224"/>
        <v>10</v>
      </c>
      <c r="K1333" s="5" t="str">
        <f t="shared" si="219"/>
        <v>ja</v>
      </c>
      <c r="L1333" s="5" t="s">
        <v>91</v>
      </c>
      <c r="M1333" s="6" t="s">
        <v>139</v>
      </c>
      <c r="O1333" s="17" t="s">
        <v>75</v>
      </c>
      <c r="P1333" s="17" t="s">
        <v>5733</v>
      </c>
      <c r="R1333" s="6" t="s">
        <v>77</v>
      </c>
      <c r="T1333" s="6" t="s">
        <v>154</v>
      </c>
      <c r="U1333" s="2" t="s">
        <v>115</v>
      </c>
      <c r="V1333" s="2" t="s">
        <v>79</v>
      </c>
      <c r="X1333" s="2">
        <v>130</v>
      </c>
      <c r="Y1333" s="2" t="s">
        <v>81</v>
      </c>
      <c r="Z1333" s="2" t="s">
        <v>82</v>
      </c>
      <c r="AA1333" s="2">
        <v>130</v>
      </c>
      <c r="AB1333" s="2" t="s">
        <v>81</v>
      </c>
      <c r="AC1333" s="2" t="s">
        <v>82</v>
      </c>
      <c r="AD1333" s="2">
        <v>130</v>
      </c>
      <c r="AE1333" s="2" t="s">
        <v>81</v>
      </c>
      <c r="AF1333" s="2" t="s">
        <v>82</v>
      </c>
      <c r="AJ1333" s="2">
        <v>200</v>
      </c>
      <c r="AK1333" s="2" t="s">
        <v>81</v>
      </c>
      <c r="AL1333" s="2" t="s">
        <v>84</v>
      </c>
      <c r="AP1333" s="2">
        <v>200</v>
      </c>
      <c r="AQ1333" s="2" t="s">
        <v>81</v>
      </c>
      <c r="AR1333" s="2" t="s">
        <v>84</v>
      </c>
      <c r="BE1333" s="23" t="str">
        <f t="shared" si="220"/>
        <v>EMF nein</v>
      </c>
      <c r="BF1333" s="23" t="str">
        <f t="shared" si="221"/>
        <v/>
      </c>
      <c r="BG1333" s="23" t="str">
        <f t="shared" si="222"/>
        <v/>
      </c>
      <c r="BH1333" s="23">
        <f t="shared" si="223"/>
        <v>0</v>
      </c>
      <c r="BO1333" s="2" t="s">
        <v>5734</v>
      </c>
      <c r="BP1333" s="3">
        <v>1</v>
      </c>
      <c r="BQ1333" s="2" t="s">
        <v>5735</v>
      </c>
    </row>
    <row r="1334" spans="1:69" ht="16.149999999999999" customHeight="1" x14ac:dyDescent="0.25">
      <c r="A1334" s="16">
        <v>1333</v>
      </c>
      <c r="B1334" s="17" t="s">
        <v>87</v>
      </c>
      <c r="C1334" s="48" t="s">
        <v>5736</v>
      </c>
      <c r="D1334" s="2" t="s">
        <v>896</v>
      </c>
      <c r="E1334" s="48" t="s">
        <v>5737</v>
      </c>
      <c r="F1334" s="67">
        <v>42436</v>
      </c>
      <c r="G1334" s="3">
        <f t="shared" si="225"/>
        <v>3</v>
      </c>
      <c r="H1334" s="3">
        <f t="shared" si="218"/>
        <v>2016</v>
      </c>
      <c r="I1334" s="19">
        <v>0.64583333333333304</v>
      </c>
      <c r="J1334" s="20">
        <f t="shared" si="224"/>
        <v>15</v>
      </c>
      <c r="K1334" s="5" t="str">
        <f t="shared" si="219"/>
        <v>ja</v>
      </c>
      <c r="L1334" s="5" t="s">
        <v>91</v>
      </c>
      <c r="M1334" s="6" t="s">
        <v>74</v>
      </c>
      <c r="N1334" s="5">
        <v>87</v>
      </c>
      <c r="O1334" s="17" t="s">
        <v>75</v>
      </c>
      <c r="P1334" s="17" t="s">
        <v>5738</v>
      </c>
      <c r="R1334" s="6" t="s">
        <v>335</v>
      </c>
      <c r="T1334" s="22"/>
      <c r="U1334" s="2" t="s">
        <v>74</v>
      </c>
      <c r="V1334" s="2" t="s">
        <v>80</v>
      </c>
      <c r="BE1334" s="23" t="str">
        <f t="shared" si="220"/>
        <v>EMF nein</v>
      </c>
      <c r="BF1334" s="23" t="str">
        <f t="shared" si="221"/>
        <v/>
      </c>
      <c r="BG1334" s="23" t="str">
        <f t="shared" si="222"/>
        <v/>
      </c>
      <c r="BH1334" s="23">
        <f t="shared" si="223"/>
        <v>0</v>
      </c>
      <c r="BO1334" s="2" t="s">
        <v>5739</v>
      </c>
      <c r="BP1334" s="3">
        <v>1</v>
      </c>
      <c r="BQ1334" s="2" t="s">
        <v>5740</v>
      </c>
    </row>
    <row r="1335" spans="1:69" ht="16.149999999999999" customHeight="1" x14ac:dyDescent="0.25">
      <c r="A1335" s="69">
        <v>1334</v>
      </c>
      <c r="B1335" s="17" t="s">
        <v>87</v>
      </c>
      <c r="C1335" s="48" t="s">
        <v>280</v>
      </c>
      <c r="D1335" s="2" t="s">
        <v>137</v>
      </c>
      <c r="E1335" s="48" t="s">
        <v>5741</v>
      </c>
      <c r="F1335" s="67">
        <v>42447</v>
      </c>
      <c r="G1335" s="3">
        <f t="shared" si="225"/>
        <v>3</v>
      </c>
      <c r="H1335" s="3">
        <f t="shared" si="218"/>
        <v>2016</v>
      </c>
      <c r="I1335" s="19">
        <v>0.59722222222222199</v>
      </c>
      <c r="J1335" s="20">
        <f t="shared" si="224"/>
        <v>14</v>
      </c>
      <c r="K1335" s="5" t="str">
        <f t="shared" si="219"/>
        <v>ja</v>
      </c>
      <c r="L1335" s="21" t="s">
        <v>73</v>
      </c>
      <c r="M1335" s="6" t="s">
        <v>74</v>
      </c>
      <c r="N1335" s="5">
        <v>83</v>
      </c>
      <c r="O1335" s="17" t="s">
        <v>75</v>
      </c>
      <c r="P1335" s="17" t="s">
        <v>5742</v>
      </c>
      <c r="R1335" s="6" t="s">
        <v>77</v>
      </c>
      <c r="T1335" s="22"/>
      <c r="U1335" s="2" t="s">
        <v>74</v>
      </c>
      <c r="X1335" s="2">
        <v>137</v>
      </c>
      <c r="Y1335" s="2" t="s">
        <v>83</v>
      </c>
      <c r="Z1335" s="2" t="s">
        <v>84</v>
      </c>
      <c r="AA1335" s="2">
        <v>137</v>
      </c>
      <c r="AB1335" s="2" t="s">
        <v>81</v>
      </c>
      <c r="AC1335" s="2" t="s">
        <v>84</v>
      </c>
      <c r="AD1335" s="2">
        <v>141</v>
      </c>
      <c r="AE1335" s="2" t="s">
        <v>83</v>
      </c>
      <c r="AF1335" s="2" t="s">
        <v>84</v>
      </c>
      <c r="BE1335" s="23" t="str">
        <f t="shared" si="220"/>
        <v>EMF nein</v>
      </c>
      <c r="BF1335" s="23" t="str">
        <f t="shared" si="221"/>
        <v/>
      </c>
      <c r="BG1335" s="23" t="str">
        <f t="shared" si="222"/>
        <v/>
      </c>
      <c r="BH1335" s="23">
        <f t="shared" si="223"/>
        <v>0</v>
      </c>
      <c r="BO1335" s="2" t="s">
        <v>5743</v>
      </c>
      <c r="BP1335" s="3">
        <v>1</v>
      </c>
      <c r="BQ1335" s="2" t="s">
        <v>5744</v>
      </c>
    </row>
    <row r="1336" spans="1:69" ht="16.149999999999999" customHeight="1" x14ac:dyDescent="0.25">
      <c r="A1336" s="16">
        <v>1335</v>
      </c>
      <c r="B1336" s="17" t="s">
        <v>87</v>
      </c>
      <c r="C1336" s="48" t="s">
        <v>2767</v>
      </c>
      <c r="D1336" s="2" t="s">
        <v>371</v>
      </c>
      <c r="E1336" s="48" t="s">
        <v>4940</v>
      </c>
      <c r="F1336" s="67">
        <v>42449</v>
      </c>
      <c r="G1336" s="3">
        <f t="shared" si="225"/>
        <v>3</v>
      </c>
      <c r="H1336" s="3">
        <f t="shared" si="218"/>
        <v>2016</v>
      </c>
      <c r="I1336" s="19">
        <v>0.47916666666666702</v>
      </c>
      <c r="J1336" s="20">
        <f t="shared" si="224"/>
        <v>11</v>
      </c>
      <c r="K1336" s="5" t="str">
        <f t="shared" si="219"/>
        <v>ja</v>
      </c>
      <c r="L1336" s="5" t="s">
        <v>91</v>
      </c>
      <c r="M1336" s="6" t="s">
        <v>74</v>
      </c>
      <c r="N1336" s="5">
        <v>71</v>
      </c>
      <c r="O1336" s="17" t="s">
        <v>75</v>
      </c>
      <c r="P1336" s="17" t="s">
        <v>5745</v>
      </c>
      <c r="T1336" s="22"/>
      <c r="U1336" s="2" t="s">
        <v>74</v>
      </c>
      <c r="V1336" s="2" t="s">
        <v>79</v>
      </c>
      <c r="W1336" s="2" t="s">
        <v>5746</v>
      </c>
      <c r="X1336" s="2">
        <v>149</v>
      </c>
      <c r="Y1336" s="2" t="s">
        <v>83</v>
      </c>
      <c r="Z1336" s="2" t="s">
        <v>84</v>
      </c>
      <c r="AD1336" s="2">
        <v>149</v>
      </c>
      <c r="AE1336" s="2" t="s">
        <v>81</v>
      </c>
      <c r="AF1336" s="2" t="s">
        <v>84</v>
      </c>
      <c r="AJ1336" s="2">
        <v>100</v>
      </c>
      <c r="AK1336" s="2" t="s">
        <v>81</v>
      </c>
      <c r="AL1336" s="2" t="s">
        <v>84</v>
      </c>
      <c r="AV1336" s="2">
        <v>70</v>
      </c>
      <c r="BE1336" s="23" t="str">
        <f t="shared" si="220"/>
        <v>EMF nein</v>
      </c>
      <c r="BF1336" s="23" t="str">
        <f t="shared" si="221"/>
        <v/>
      </c>
      <c r="BG1336" s="23" t="str">
        <f t="shared" si="222"/>
        <v/>
      </c>
      <c r="BH1336" s="23">
        <f t="shared" si="223"/>
        <v>0</v>
      </c>
      <c r="BO1336" s="2" t="s">
        <v>5747</v>
      </c>
      <c r="BP1336" s="3">
        <v>1</v>
      </c>
      <c r="BQ1336" s="2" t="s">
        <v>5748</v>
      </c>
    </row>
    <row r="1337" spans="1:69" ht="16.149999999999999" customHeight="1" x14ac:dyDescent="0.25">
      <c r="A1337" s="16">
        <v>1336</v>
      </c>
      <c r="B1337" s="17" t="s">
        <v>87</v>
      </c>
      <c r="C1337" s="48" t="s">
        <v>5749</v>
      </c>
      <c r="D1337" s="2" t="s">
        <v>151</v>
      </c>
      <c r="E1337" s="48" t="s">
        <v>5750</v>
      </c>
      <c r="F1337" s="67">
        <v>42451</v>
      </c>
      <c r="G1337" s="3">
        <f t="shared" si="225"/>
        <v>3</v>
      </c>
      <c r="H1337" s="3">
        <f t="shared" si="218"/>
        <v>2016</v>
      </c>
      <c r="I1337" s="19">
        <v>0.64583333333333304</v>
      </c>
      <c r="J1337" s="20">
        <f t="shared" si="224"/>
        <v>15</v>
      </c>
      <c r="K1337" s="5" t="str">
        <f t="shared" si="219"/>
        <v>ja</v>
      </c>
      <c r="L1337" s="21" t="s">
        <v>73</v>
      </c>
      <c r="M1337" s="6" t="s">
        <v>74</v>
      </c>
      <c r="N1337" s="5">
        <v>82</v>
      </c>
      <c r="O1337" s="17" t="s">
        <v>75</v>
      </c>
      <c r="P1337" s="17" t="s">
        <v>5751</v>
      </c>
      <c r="R1337" s="6" t="s">
        <v>77</v>
      </c>
      <c r="S1337" s="2" t="s">
        <v>444</v>
      </c>
      <c r="T1337" s="22" t="s">
        <v>79</v>
      </c>
      <c r="U1337" s="2" t="s">
        <v>74</v>
      </c>
      <c r="X1337" s="2">
        <v>1105</v>
      </c>
      <c r="Y1337" s="2" t="s">
        <v>81</v>
      </c>
      <c r="Z1337" s="2" t="s">
        <v>82</v>
      </c>
      <c r="AA1337" s="2">
        <v>105</v>
      </c>
      <c r="AB1337" s="2" t="s">
        <v>81</v>
      </c>
      <c r="AC1337" s="2" t="s">
        <v>82</v>
      </c>
      <c r="AD1337" s="2">
        <v>105</v>
      </c>
      <c r="AE1337" s="2" t="s">
        <v>81</v>
      </c>
      <c r="AF1337" s="2" t="s">
        <v>82</v>
      </c>
      <c r="BE1337" s="23" t="str">
        <f t="shared" si="220"/>
        <v>EMF nein</v>
      </c>
      <c r="BF1337" s="23" t="str">
        <f t="shared" si="221"/>
        <v/>
      </c>
      <c r="BG1337" s="23" t="str">
        <f t="shared" si="222"/>
        <v/>
      </c>
      <c r="BH1337" s="23">
        <f t="shared" si="223"/>
        <v>0</v>
      </c>
      <c r="BO1337" s="2" t="s">
        <v>5752</v>
      </c>
      <c r="BP1337" s="3">
        <v>1</v>
      </c>
      <c r="BQ1337" s="2" t="s">
        <v>5753</v>
      </c>
    </row>
    <row r="1338" spans="1:69" ht="16.149999999999999" customHeight="1" x14ac:dyDescent="0.25">
      <c r="A1338" s="16">
        <v>1337</v>
      </c>
      <c r="B1338" s="17" t="s">
        <v>87</v>
      </c>
      <c r="C1338" s="48" t="s">
        <v>21888</v>
      </c>
      <c r="D1338" s="2" t="s">
        <v>104</v>
      </c>
      <c r="E1338" s="48" t="s">
        <v>21890</v>
      </c>
      <c r="F1338" s="67">
        <v>42457</v>
      </c>
      <c r="G1338" s="3">
        <f t="shared" si="225"/>
        <v>3</v>
      </c>
      <c r="H1338" s="3">
        <f t="shared" si="218"/>
        <v>2016</v>
      </c>
      <c r="I1338" s="19">
        <v>0.65972222222222199</v>
      </c>
      <c r="J1338" s="20">
        <f t="shared" si="224"/>
        <v>15</v>
      </c>
      <c r="K1338" s="5" t="str">
        <f t="shared" si="219"/>
        <v>ja</v>
      </c>
      <c r="L1338" s="21" t="s">
        <v>73</v>
      </c>
      <c r="M1338" s="6" t="s">
        <v>74</v>
      </c>
      <c r="N1338" s="5">
        <v>73</v>
      </c>
      <c r="O1338" s="2" t="s">
        <v>140</v>
      </c>
      <c r="P1338" s="17" t="s">
        <v>5754</v>
      </c>
      <c r="R1338" s="6" t="s">
        <v>77</v>
      </c>
      <c r="S1338" s="2" t="s">
        <v>78</v>
      </c>
      <c r="T1338" s="22"/>
      <c r="X1338" s="2">
        <v>1500</v>
      </c>
      <c r="Y1338" s="2" t="s">
        <v>83</v>
      </c>
      <c r="Z1338" s="2" t="s">
        <v>84</v>
      </c>
      <c r="AA1338" s="2">
        <v>1500</v>
      </c>
      <c r="AB1338" s="2" t="s">
        <v>81</v>
      </c>
      <c r="AC1338" s="2" t="s">
        <v>84</v>
      </c>
      <c r="AD1338" s="2">
        <v>1500</v>
      </c>
      <c r="AE1338" s="2" t="s">
        <v>81</v>
      </c>
      <c r="AF1338" s="2" t="s">
        <v>84</v>
      </c>
      <c r="BE1338" s="23" t="str">
        <f t="shared" si="220"/>
        <v>EMF ja</v>
      </c>
      <c r="BF1338" s="23">
        <f t="shared" si="221"/>
        <v>550</v>
      </c>
      <c r="BG1338" s="23" t="str">
        <f t="shared" si="222"/>
        <v>500+m</v>
      </c>
      <c r="BH1338" s="23">
        <f t="shared" si="223"/>
        <v>1</v>
      </c>
      <c r="BI1338" s="2" t="s">
        <v>162</v>
      </c>
      <c r="BJ1338" s="2">
        <v>550</v>
      </c>
      <c r="BO1338" s="2" t="s">
        <v>5755</v>
      </c>
      <c r="BP1338" s="3">
        <v>1</v>
      </c>
      <c r="BQ1338" s="2" t="s">
        <v>5756</v>
      </c>
    </row>
    <row r="1339" spans="1:69" ht="16.149999999999999" customHeight="1" x14ac:dyDescent="0.25">
      <c r="A1339" s="69">
        <v>1338</v>
      </c>
      <c r="B1339" s="17" t="s">
        <v>87</v>
      </c>
      <c r="C1339" s="48" t="s">
        <v>1725</v>
      </c>
      <c r="D1339" s="2" t="s">
        <v>124</v>
      </c>
      <c r="E1339" s="48" t="s">
        <v>5757</v>
      </c>
      <c r="F1339" s="67">
        <v>42458</v>
      </c>
      <c r="G1339" s="3">
        <f t="shared" si="225"/>
        <v>3</v>
      </c>
      <c r="H1339" s="3">
        <f t="shared" si="218"/>
        <v>2016</v>
      </c>
      <c r="I1339" s="19">
        <v>0.64583333333333304</v>
      </c>
      <c r="J1339" s="20">
        <f t="shared" si="224"/>
        <v>15</v>
      </c>
      <c r="K1339" s="5" t="str">
        <f t="shared" si="219"/>
        <v>ja</v>
      </c>
      <c r="L1339" s="5" t="s">
        <v>91</v>
      </c>
      <c r="M1339" s="7" t="s">
        <v>115</v>
      </c>
      <c r="N1339" s="5">
        <v>91</v>
      </c>
      <c r="O1339" s="17" t="s">
        <v>75</v>
      </c>
      <c r="P1339" s="17" t="s">
        <v>5758</v>
      </c>
      <c r="R1339" s="6" t="s">
        <v>77</v>
      </c>
      <c r="T1339" s="22"/>
      <c r="U1339" s="2" t="s">
        <v>208</v>
      </c>
      <c r="V1339" s="2" t="s">
        <v>79</v>
      </c>
      <c r="BE1339" s="23" t="str">
        <f t="shared" si="220"/>
        <v>EMF nein</v>
      </c>
      <c r="BF1339" s="23" t="str">
        <f t="shared" si="221"/>
        <v/>
      </c>
      <c r="BG1339" s="23" t="str">
        <f t="shared" si="222"/>
        <v/>
      </c>
      <c r="BH1339" s="23">
        <f t="shared" si="223"/>
        <v>0</v>
      </c>
      <c r="BO1339" s="2" t="s">
        <v>5759</v>
      </c>
      <c r="BP1339" s="3">
        <v>1</v>
      </c>
      <c r="BQ1339" s="2" t="s">
        <v>5760</v>
      </c>
    </row>
    <row r="1340" spans="1:69" ht="16.149999999999999" customHeight="1" x14ac:dyDescent="0.25">
      <c r="A1340" s="16">
        <v>1339</v>
      </c>
      <c r="B1340" s="17" t="s">
        <v>87</v>
      </c>
      <c r="C1340" s="48" t="s">
        <v>363</v>
      </c>
      <c r="D1340" s="2" t="s">
        <v>137</v>
      </c>
      <c r="E1340" s="48" t="s">
        <v>5761</v>
      </c>
      <c r="F1340" s="67">
        <v>42460</v>
      </c>
      <c r="G1340" s="3">
        <f t="shared" si="225"/>
        <v>3</v>
      </c>
      <c r="H1340" s="3">
        <f t="shared" si="218"/>
        <v>2016</v>
      </c>
      <c r="I1340" s="19">
        <v>0.66666666666666696</v>
      </c>
      <c r="J1340" s="20">
        <f t="shared" si="224"/>
        <v>16</v>
      </c>
      <c r="K1340" s="5" t="str">
        <f t="shared" si="219"/>
        <v>ja</v>
      </c>
      <c r="L1340" s="5" t="s">
        <v>91</v>
      </c>
      <c r="M1340" s="6" t="s">
        <v>74</v>
      </c>
      <c r="N1340" s="5">
        <v>74</v>
      </c>
      <c r="O1340" s="17" t="s">
        <v>75</v>
      </c>
      <c r="P1340" s="17" t="s">
        <v>5762</v>
      </c>
      <c r="T1340" s="22"/>
      <c r="X1340" s="2">
        <v>103</v>
      </c>
      <c r="Y1340" s="2" t="s">
        <v>81</v>
      </c>
      <c r="Z1340" s="2" t="s">
        <v>168</v>
      </c>
      <c r="AA1340" s="2" t="s">
        <v>109</v>
      </c>
      <c r="AD1340" s="2">
        <v>103</v>
      </c>
      <c r="AE1340" s="2" t="s">
        <v>81</v>
      </c>
      <c r="AF1340" s="2" t="s">
        <v>168</v>
      </c>
      <c r="BE1340" s="23" t="str">
        <f t="shared" si="220"/>
        <v>EMF nein</v>
      </c>
      <c r="BF1340" s="23" t="str">
        <f t="shared" si="221"/>
        <v/>
      </c>
      <c r="BG1340" s="23" t="str">
        <f t="shared" si="222"/>
        <v/>
      </c>
      <c r="BH1340" s="23">
        <f t="shared" si="223"/>
        <v>0</v>
      </c>
      <c r="BJ1340" s="2" t="s">
        <v>109</v>
      </c>
      <c r="BO1340" s="2" t="s">
        <v>5763</v>
      </c>
      <c r="BP1340" s="3">
        <v>1</v>
      </c>
      <c r="BQ1340" s="2" t="s">
        <v>5764</v>
      </c>
    </row>
    <row r="1341" spans="1:69" ht="16.149999999999999" customHeight="1" x14ac:dyDescent="0.25">
      <c r="A1341" s="16">
        <v>1340</v>
      </c>
      <c r="B1341" s="17" t="s">
        <v>87</v>
      </c>
      <c r="C1341" s="48" t="s">
        <v>5765</v>
      </c>
      <c r="D1341" s="2" t="s">
        <v>89</v>
      </c>
      <c r="E1341" s="48" t="s">
        <v>247</v>
      </c>
      <c r="F1341" s="67">
        <v>42471</v>
      </c>
      <c r="G1341" s="3">
        <f t="shared" si="225"/>
        <v>4</v>
      </c>
      <c r="H1341" s="3">
        <f t="shared" si="218"/>
        <v>2016</v>
      </c>
      <c r="I1341" s="19">
        <v>0.70486111111111105</v>
      </c>
      <c r="J1341" s="20">
        <f t="shared" si="224"/>
        <v>16</v>
      </c>
      <c r="K1341" s="5" t="str">
        <f t="shared" si="219"/>
        <v>ja</v>
      </c>
      <c r="L1341" s="5" t="s">
        <v>91</v>
      </c>
      <c r="M1341" s="6" t="s">
        <v>74</v>
      </c>
      <c r="N1341" s="5">
        <v>72</v>
      </c>
      <c r="O1341" s="17" t="s">
        <v>75</v>
      </c>
      <c r="P1341" s="17" t="s">
        <v>5766</v>
      </c>
      <c r="R1341" s="6" t="s">
        <v>77</v>
      </c>
      <c r="T1341" s="22"/>
      <c r="U1341" s="2" t="s">
        <v>208</v>
      </c>
      <c r="V1341" s="2" t="s">
        <v>79</v>
      </c>
      <c r="X1341" s="2">
        <v>110</v>
      </c>
      <c r="Y1341" s="2" t="s">
        <v>81</v>
      </c>
      <c r="Z1341" s="2" t="s">
        <v>168</v>
      </c>
      <c r="AD1341" s="2">
        <v>110</v>
      </c>
      <c r="AE1341" s="2" t="s">
        <v>81</v>
      </c>
      <c r="AF1341" s="2" t="s">
        <v>168</v>
      </c>
      <c r="BE1341" s="23" t="str">
        <f t="shared" si="220"/>
        <v>EMF ja</v>
      </c>
      <c r="BF1341" s="23">
        <f t="shared" si="221"/>
        <v>30</v>
      </c>
      <c r="BG1341" s="23" t="str">
        <f t="shared" si="222"/>
        <v>&lt;100m</v>
      </c>
      <c r="BH1341" s="23">
        <f t="shared" si="223"/>
        <v>1</v>
      </c>
      <c r="BM1341" s="2" t="s">
        <v>162</v>
      </c>
      <c r="BN1341" s="2">
        <v>30</v>
      </c>
      <c r="BO1341" s="2" t="s">
        <v>5767</v>
      </c>
      <c r="BP1341" s="3">
        <v>1</v>
      </c>
      <c r="BQ1341" s="2" t="s">
        <v>5768</v>
      </c>
    </row>
    <row r="1342" spans="1:69" ht="16.149999999999999" customHeight="1" x14ac:dyDescent="0.25">
      <c r="A1342" s="16">
        <v>1341</v>
      </c>
      <c r="B1342" s="17" t="s">
        <v>87</v>
      </c>
      <c r="C1342" s="48" t="s">
        <v>5769</v>
      </c>
      <c r="D1342" s="2" t="s">
        <v>3859</v>
      </c>
      <c r="E1342" s="48" t="s">
        <v>5770</v>
      </c>
      <c r="F1342" s="67">
        <v>42476</v>
      </c>
      <c r="G1342" s="3">
        <f t="shared" si="225"/>
        <v>4</v>
      </c>
      <c r="H1342" s="3">
        <f t="shared" si="218"/>
        <v>2016</v>
      </c>
      <c r="I1342" s="19">
        <v>0.6875</v>
      </c>
      <c r="J1342" s="20">
        <f t="shared" si="224"/>
        <v>16</v>
      </c>
      <c r="K1342" s="5" t="str">
        <f t="shared" si="219"/>
        <v>ja</v>
      </c>
      <c r="L1342" s="5" t="s">
        <v>91</v>
      </c>
      <c r="M1342" s="6" t="s">
        <v>74</v>
      </c>
      <c r="N1342" s="5">
        <v>81</v>
      </c>
      <c r="O1342" s="17" t="s">
        <v>75</v>
      </c>
      <c r="P1342" s="17" t="s">
        <v>5771</v>
      </c>
      <c r="R1342" s="6" t="s">
        <v>77</v>
      </c>
      <c r="S1342" s="2" t="s">
        <v>132</v>
      </c>
      <c r="T1342" s="22"/>
      <c r="X1342" s="2">
        <v>296</v>
      </c>
      <c r="Y1342" s="2" t="s">
        <v>81</v>
      </c>
      <c r="Z1342" s="2" t="s">
        <v>168</v>
      </c>
      <c r="AJ1342" s="2">
        <v>296</v>
      </c>
      <c r="AK1342" s="2" t="s">
        <v>94</v>
      </c>
      <c r="AL1342" s="2" t="s">
        <v>168</v>
      </c>
      <c r="BE1342" s="23" t="str">
        <f t="shared" si="220"/>
        <v>EMF nein</v>
      </c>
      <c r="BF1342" s="23" t="str">
        <f t="shared" si="221"/>
        <v/>
      </c>
      <c r="BG1342" s="23" t="str">
        <f t="shared" si="222"/>
        <v/>
      </c>
      <c r="BH1342" s="23">
        <f t="shared" si="223"/>
        <v>0</v>
      </c>
      <c r="BO1342" s="2" t="s">
        <v>5772</v>
      </c>
      <c r="BP1342" s="3">
        <v>1</v>
      </c>
      <c r="BQ1342" s="2" t="s">
        <v>5773</v>
      </c>
    </row>
    <row r="1343" spans="1:69" ht="16.149999999999999" customHeight="1" x14ac:dyDescent="0.25">
      <c r="A1343" s="16">
        <v>1342</v>
      </c>
      <c r="B1343" s="17" t="s">
        <v>87</v>
      </c>
      <c r="C1343" s="48" t="s">
        <v>540</v>
      </c>
      <c r="D1343" s="2" t="s">
        <v>124</v>
      </c>
      <c r="E1343" s="48" t="s">
        <v>114</v>
      </c>
      <c r="F1343" s="67">
        <v>42473</v>
      </c>
      <c r="G1343" s="3">
        <f t="shared" si="225"/>
        <v>4</v>
      </c>
      <c r="H1343" s="3">
        <f t="shared" si="218"/>
        <v>2016</v>
      </c>
      <c r="I1343" s="19">
        <v>0.43402777777777801</v>
      </c>
      <c r="J1343" s="20">
        <f t="shared" si="224"/>
        <v>10</v>
      </c>
      <c r="K1343" s="5" t="str">
        <f t="shared" si="219"/>
        <v>ja</v>
      </c>
      <c r="L1343" s="5" t="s">
        <v>91</v>
      </c>
      <c r="M1343" s="6" t="s">
        <v>74</v>
      </c>
      <c r="N1343" s="5">
        <v>85</v>
      </c>
      <c r="O1343" s="17" t="s">
        <v>75</v>
      </c>
      <c r="P1343" s="17" t="s">
        <v>5774</v>
      </c>
      <c r="Q1343" s="6" t="s">
        <v>186</v>
      </c>
      <c r="R1343" s="6" t="s">
        <v>77</v>
      </c>
      <c r="T1343" s="22" t="s">
        <v>79</v>
      </c>
      <c r="W1343" s="2" t="s">
        <v>5775</v>
      </c>
      <c r="X1343" s="2">
        <v>131</v>
      </c>
      <c r="Y1343" s="2" t="s">
        <v>83</v>
      </c>
      <c r="Z1343" s="2" t="s">
        <v>168</v>
      </c>
      <c r="BE1343" s="23" t="str">
        <f t="shared" si="220"/>
        <v>EMF nein</v>
      </c>
      <c r="BF1343" s="23" t="str">
        <f t="shared" si="221"/>
        <v/>
      </c>
      <c r="BG1343" s="23" t="str">
        <f t="shared" si="222"/>
        <v/>
      </c>
      <c r="BH1343" s="23">
        <f t="shared" si="223"/>
        <v>0</v>
      </c>
      <c r="BP1343" s="3">
        <v>1</v>
      </c>
      <c r="BQ1343" s="2" t="s">
        <v>5776</v>
      </c>
    </row>
    <row r="1344" spans="1:69" ht="16.149999999999999" customHeight="1" x14ac:dyDescent="0.25">
      <c r="A1344" s="16">
        <v>1343</v>
      </c>
      <c r="B1344" s="17" t="s">
        <v>87</v>
      </c>
      <c r="C1344" s="48" t="s">
        <v>5777</v>
      </c>
      <c r="D1344" s="2" t="s">
        <v>124</v>
      </c>
      <c r="E1344" s="48" t="s">
        <v>5778</v>
      </c>
      <c r="F1344" s="67">
        <v>42869</v>
      </c>
      <c r="G1344" s="3">
        <f t="shared" si="225"/>
        <v>5</v>
      </c>
      <c r="H1344" s="3">
        <f t="shared" si="218"/>
        <v>2017</v>
      </c>
      <c r="I1344" s="19">
        <v>0.60416666666666696</v>
      </c>
      <c r="J1344" s="20">
        <f t="shared" si="224"/>
        <v>14</v>
      </c>
      <c r="K1344" s="5" t="str">
        <f t="shared" si="219"/>
        <v>ja</v>
      </c>
      <c r="L1344" s="5" t="s">
        <v>91</v>
      </c>
      <c r="M1344" s="6" t="s">
        <v>74</v>
      </c>
      <c r="N1344" s="5">
        <v>76</v>
      </c>
      <c r="O1344" s="17" t="s">
        <v>75</v>
      </c>
      <c r="P1344" s="17" t="s">
        <v>5779</v>
      </c>
      <c r="R1344" s="6" t="s">
        <v>77</v>
      </c>
      <c r="S1344" s="2" t="s">
        <v>132</v>
      </c>
      <c r="T1344" s="22" t="s">
        <v>79</v>
      </c>
      <c r="X1344" s="2">
        <v>43</v>
      </c>
      <c r="Y1344" s="2" t="s">
        <v>81</v>
      </c>
      <c r="Z1344" s="2" t="s">
        <v>84</v>
      </c>
      <c r="AD1344" s="2">
        <v>43</v>
      </c>
      <c r="AE1344" s="2" t="s">
        <v>81</v>
      </c>
      <c r="AF1344" s="2" t="s">
        <v>84</v>
      </c>
      <c r="BE1344" s="23" t="str">
        <f t="shared" si="220"/>
        <v>EMF nein</v>
      </c>
      <c r="BF1344" s="23" t="str">
        <f t="shared" si="221"/>
        <v/>
      </c>
      <c r="BG1344" s="23" t="str">
        <f t="shared" si="222"/>
        <v/>
      </c>
      <c r="BH1344" s="23">
        <f t="shared" si="223"/>
        <v>0</v>
      </c>
      <c r="BO1344" s="2" t="s">
        <v>5780</v>
      </c>
      <c r="BP1344" s="3">
        <v>1</v>
      </c>
      <c r="BQ1344" s="2" t="s">
        <v>5781</v>
      </c>
    </row>
    <row r="1345" spans="1:69" ht="16.149999999999999" customHeight="1" x14ac:dyDescent="0.25">
      <c r="A1345" s="69">
        <v>1344</v>
      </c>
      <c r="B1345" s="17" t="s">
        <v>87</v>
      </c>
      <c r="C1345" s="48" t="s">
        <v>1725</v>
      </c>
      <c r="D1345" s="2" t="s">
        <v>124</v>
      </c>
      <c r="E1345" s="48" t="s">
        <v>5782</v>
      </c>
      <c r="F1345" s="67">
        <v>42478</v>
      </c>
      <c r="G1345" s="3">
        <f t="shared" si="225"/>
        <v>4</v>
      </c>
      <c r="H1345" s="3">
        <f t="shared" si="218"/>
        <v>2016</v>
      </c>
      <c r="I1345" s="19">
        <v>0.72916666666666696</v>
      </c>
      <c r="J1345" s="20">
        <f t="shared" si="224"/>
        <v>17</v>
      </c>
      <c r="K1345" s="5" t="str">
        <f t="shared" si="219"/>
        <v>ja</v>
      </c>
      <c r="L1345" s="21" t="s">
        <v>73</v>
      </c>
      <c r="M1345" s="6" t="s">
        <v>74</v>
      </c>
      <c r="N1345" s="5">
        <v>80</v>
      </c>
      <c r="O1345" s="17" t="s">
        <v>75</v>
      </c>
      <c r="P1345" s="17" t="s">
        <v>5783</v>
      </c>
      <c r="R1345" s="6" t="s">
        <v>335</v>
      </c>
      <c r="T1345" s="22"/>
      <c r="U1345" s="2" t="s">
        <v>208</v>
      </c>
      <c r="V1345" s="2" t="s">
        <v>79</v>
      </c>
      <c r="X1345" s="2">
        <v>55</v>
      </c>
      <c r="Y1345" s="2" t="s">
        <v>83</v>
      </c>
      <c r="Z1345" s="2" t="s">
        <v>84</v>
      </c>
      <c r="AD1345" s="2">
        <v>55</v>
      </c>
      <c r="AE1345" s="2" t="s">
        <v>81</v>
      </c>
      <c r="AF1345" s="2" t="s">
        <v>84</v>
      </c>
      <c r="BE1345" s="23" t="str">
        <f t="shared" si="220"/>
        <v>EMF nein</v>
      </c>
      <c r="BF1345" s="23" t="str">
        <f t="shared" si="221"/>
        <v/>
      </c>
      <c r="BG1345" s="23" t="str">
        <f t="shared" si="222"/>
        <v/>
      </c>
      <c r="BH1345" s="23">
        <f t="shared" si="223"/>
        <v>0</v>
      </c>
      <c r="BO1345" s="2" t="s">
        <v>5784</v>
      </c>
      <c r="BP1345" s="3">
        <v>1</v>
      </c>
      <c r="BQ1345" s="2" t="s">
        <v>5785</v>
      </c>
    </row>
    <row r="1346" spans="1:69" ht="16.149999999999999" customHeight="1" x14ac:dyDescent="0.25">
      <c r="A1346" s="16">
        <v>1345</v>
      </c>
      <c r="B1346" s="17" t="s">
        <v>211</v>
      </c>
      <c r="C1346" s="48" t="s">
        <v>3581</v>
      </c>
      <c r="D1346" s="2" t="s">
        <v>145</v>
      </c>
      <c r="E1346" s="48" t="s">
        <v>5786</v>
      </c>
      <c r="F1346" s="67">
        <v>43156</v>
      </c>
      <c r="G1346" s="3">
        <f t="shared" si="225"/>
        <v>2</v>
      </c>
      <c r="H1346" s="3">
        <f t="shared" si="218"/>
        <v>2018</v>
      </c>
      <c r="I1346" s="19">
        <v>0.29166666666666702</v>
      </c>
      <c r="J1346" s="20">
        <f t="shared" si="224"/>
        <v>7</v>
      </c>
      <c r="K1346" s="5" t="str">
        <f t="shared" si="219"/>
        <v>ja</v>
      </c>
      <c r="L1346" s="5" t="s">
        <v>91</v>
      </c>
      <c r="M1346" s="6" t="s">
        <v>74</v>
      </c>
      <c r="N1346" s="5">
        <v>27</v>
      </c>
      <c r="O1346" s="17" t="s">
        <v>75</v>
      </c>
      <c r="P1346" s="17" t="s">
        <v>5787</v>
      </c>
      <c r="R1346" s="6" t="s">
        <v>77</v>
      </c>
      <c r="T1346" s="6" t="s">
        <v>108</v>
      </c>
      <c r="X1346" s="2">
        <v>169</v>
      </c>
      <c r="Y1346" s="2" t="s">
        <v>81</v>
      </c>
      <c r="Z1346" s="2" t="s">
        <v>82</v>
      </c>
      <c r="AA1346" s="2">
        <v>169</v>
      </c>
      <c r="AB1346" s="2" t="s">
        <v>81</v>
      </c>
      <c r="AC1346" s="2" t="s">
        <v>82</v>
      </c>
      <c r="AD1346" s="2">
        <v>169</v>
      </c>
      <c r="AE1346" s="2" t="s">
        <v>81</v>
      </c>
      <c r="AF1346" s="2" t="s">
        <v>82</v>
      </c>
      <c r="AJ1346" s="2">
        <v>300</v>
      </c>
      <c r="AK1346" s="2" t="s">
        <v>81</v>
      </c>
      <c r="AL1346" s="2" t="s">
        <v>168</v>
      </c>
      <c r="AP1346" s="2">
        <v>300</v>
      </c>
      <c r="AQ1346" s="2" t="s">
        <v>81</v>
      </c>
      <c r="AR1346" s="2" t="s">
        <v>168</v>
      </c>
      <c r="BE1346" s="23" t="str">
        <f t="shared" si="220"/>
        <v>EMF nein</v>
      </c>
      <c r="BF1346" s="23" t="str">
        <f t="shared" si="221"/>
        <v/>
      </c>
      <c r="BG1346" s="23" t="str">
        <f t="shared" si="222"/>
        <v/>
      </c>
      <c r="BH1346" s="23">
        <f t="shared" si="223"/>
        <v>0</v>
      </c>
      <c r="BO1346" s="2" t="s">
        <v>5788</v>
      </c>
      <c r="BP1346" s="3">
        <v>1</v>
      </c>
      <c r="BQ1346" s="2" t="s">
        <v>5789</v>
      </c>
    </row>
    <row r="1347" spans="1:69" ht="16.149999999999999" customHeight="1" x14ac:dyDescent="0.25">
      <c r="A1347" s="16">
        <v>1346</v>
      </c>
      <c r="B1347" s="17" t="s">
        <v>211</v>
      </c>
      <c r="C1347" s="48" t="s">
        <v>5790</v>
      </c>
      <c r="D1347" s="2" t="s">
        <v>192</v>
      </c>
      <c r="E1347" s="48" t="s">
        <v>5791</v>
      </c>
      <c r="F1347" s="67">
        <v>43155</v>
      </c>
      <c r="G1347" s="3">
        <f t="shared" si="225"/>
        <v>2</v>
      </c>
      <c r="H1347" s="3">
        <f t="shared" ref="H1347:H1410" si="226">IF(F1347&lt;&gt;"",YEAR(F1347),"")</f>
        <v>2018</v>
      </c>
      <c r="I1347" s="19">
        <v>0.28125</v>
      </c>
      <c r="J1347" s="20">
        <f t="shared" si="224"/>
        <v>6</v>
      </c>
      <c r="K1347" s="5" t="str">
        <f t="shared" si="219"/>
        <v>ja</v>
      </c>
      <c r="L1347" s="5" t="s">
        <v>91</v>
      </c>
      <c r="M1347" s="6" t="s">
        <v>74</v>
      </c>
      <c r="N1347" s="5">
        <v>27</v>
      </c>
      <c r="O1347" s="17" t="s">
        <v>126</v>
      </c>
      <c r="P1347" s="17" t="s">
        <v>5792</v>
      </c>
      <c r="R1347" s="6" t="s">
        <v>77</v>
      </c>
      <c r="T1347" s="6" t="s">
        <v>202</v>
      </c>
      <c r="BE1347" s="23" t="str">
        <f t="shared" si="220"/>
        <v>EMF ja</v>
      </c>
      <c r="BF1347" s="23">
        <f t="shared" si="221"/>
        <v>25</v>
      </c>
      <c r="BG1347" s="23" t="str">
        <f t="shared" si="222"/>
        <v>&lt;100m</v>
      </c>
      <c r="BH1347" s="23">
        <f t="shared" si="223"/>
        <v>2</v>
      </c>
      <c r="BI1347" s="2" t="s">
        <v>162</v>
      </c>
      <c r="BJ1347" s="2">
        <v>925</v>
      </c>
      <c r="BM1347" s="2" t="s">
        <v>162</v>
      </c>
      <c r="BN1347" s="2">
        <v>25</v>
      </c>
      <c r="BO1347" s="2" t="s">
        <v>5793</v>
      </c>
      <c r="BP1347" s="3">
        <v>1</v>
      </c>
      <c r="BQ1347" s="2" t="s">
        <v>5794</v>
      </c>
    </row>
    <row r="1348" spans="1:69" ht="16.149999999999999" customHeight="1" x14ac:dyDescent="0.25">
      <c r="A1348" s="16">
        <v>1347</v>
      </c>
      <c r="B1348" s="17" t="s">
        <v>87</v>
      </c>
      <c r="C1348" s="48" t="s">
        <v>5795</v>
      </c>
      <c r="D1348" s="2" t="s">
        <v>124</v>
      </c>
      <c r="E1348" s="48" t="s">
        <v>5796</v>
      </c>
      <c r="F1348" s="67">
        <v>42480</v>
      </c>
      <c r="G1348" s="3">
        <f t="shared" si="225"/>
        <v>4</v>
      </c>
      <c r="H1348" s="3">
        <f t="shared" si="226"/>
        <v>2016</v>
      </c>
      <c r="I1348" s="19">
        <v>0.4375</v>
      </c>
      <c r="J1348" s="20">
        <f t="shared" si="224"/>
        <v>10</v>
      </c>
      <c r="K1348" s="5" t="str">
        <f t="shared" si="219"/>
        <v>ja</v>
      </c>
      <c r="L1348" s="5" t="s">
        <v>91</v>
      </c>
      <c r="M1348" s="6" t="s">
        <v>74</v>
      </c>
      <c r="N1348" s="5">
        <v>77</v>
      </c>
      <c r="O1348" s="2" t="s">
        <v>140</v>
      </c>
      <c r="P1348" s="17" t="s">
        <v>5797</v>
      </c>
      <c r="R1348" s="6" t="s">
        <v>77</v>
      </c>
      <c r="T1348" s="22"/>
      <c r="U1348" s="2" t="s">
        <v>74</v>
      </c>
      <c r="V1348" s="2" t="s">
        <v>79</v>
      </c>
      <c r="BE1348" s="23" t="str">
        <f t="shared" si="220"/>
        <v>EMF nein</v>
      </c>
      <c r="BF1348" s="23" t="str">
        <f t="shared" si="221"/>
        <v/>
      </c>
      <c r="BG1348" s="23" t="str">
        <f t="shared" si="222"/>
        <v/>
      </c>
      <c r="BH1348" s="23">
        <f t="shared" si="223"/>
        <v>0</v>
      </c>
      <c r="BO1348" s="2" t="s">
        <v>5798</v>
      </c>
      <c r="BP1348" s="3">
        <v>1</v>
      </c>
      <c r="BQ1348" s="2" t="s">
        <v>5799</v>
      </c>
    </row>
    <row r="1349" spans="1:69" ht="16.149999999999999" customHeight="1" x14ac:dyDescent="0.25">
      <c r="A1349" s="16">
        <v>1348</v>
      </c>
      <c r="B1349" s="17" t="s">
        <v>87</v>
      </c>
      <c r="C1349" s="48" t="s">
        <v>212</v>
      </c>
      <c r="D1349" s="2" t="s">
        <v>71</v>
      </c>
      <c r="E1349" s="48" t="s">
        <v>5800</v>
      </c>
      <c r="F1349" s="67">
        <v>42481</v>
      </c>
      <c r="G1349" s="3">
        <f t="shared" si="225"/>
        <v>4</v>
      </c>
      <c r="H1349" s="3">
        <f t="shared" si="226"/>
        <v>2016</v>
      </c>
      <c r="I1349" s="19">
        <v>0.32291666666666702</v>
      </c>
      <c r="J1349" s="20">
        <f t="shared" si="224"/>
        <v>7</v>
      </c>
      <c r="K1349" s="5" t="str">
        <f t="shared" si="219"/>
        <v>ja</v>
      </c>
      <c r="L1349" s="5" t="s">
        <v>91</v>
      </c>
      <c r="M1349" s="6" t="s">
        <v>74</v>
      </c>
      <c r="N1349" s="5">
        <v>86</v>
      </c>
      <c r="O1349" s="17" t="s">
        <v>75</v>
      </c>
      <c r="P1349" s="17" t="s">
        <v>5801</v>
      </c>
      <c r="R1349" s="6" t="s">
        <v>77</v>
      </c>
      <c r="T1349" s="22"/>
      <c r="U1349" s="2" t="s">
        <v>354</v>
      </c>
      <c r="X1349" s="2">
        <v>58</v>
      </c>
      <c r="Y1349" s="2" t="s">
        <v>83</v>
      </c>
      <c r="Z1349" s="2" t="s">
        <v>84</v>
      </c>
      <c r="AA1349" s="2">
        <v>58</v>
      </c>
      <c r="AB1349" s="2" t="s">
        <v>81</v>
      </c>
      <c r="AC1349" s="2" t="s">
        <v>84</v>
      </c>
      <c r="AD1349" s="2">
        <v>58</v>
      </c>
      <c r="AE1349" s="2" t="s">
        <v>81</v>
      </c>
      <c r="AF1349" s="2" t="s">
        <v>84</v>
      </c>
      <c r="BE1349" s="23" t="str">
        <f t="shared" si="220"/>
        <v>EMF nein</v>
      </c>
      <c r="BF1349" s="23" t="str">
        <f t="shared" si="221"/>
        <v/>
      </c>
      <c r="BG1349" s="23" t="str">
        <f t="shared" si="222"/>
        <v/>
      </c>
      <c r="BH1349" s="23">
        <f t="shared" si="223"/>
        <v>0</v>
      </c>
      <c r="BP1349" s="3">
        <v>1</v>
      </c>
      <c r="BQ1349" s="2" t="s">
        <v>5802</v>
      </c>
    </row>
    <row r="1350" spans="1:69" ht="16.149999999999999" customHeight="1" x14ac:dyDescent="0.25">
      <c r="A1350" s="16">
        <v>1349</v>
      </c>
      <c r="B1350" s="17" t="s">
        <v>211</v>
      </c>
      <c r="C1350" s="48" t="s">
        <v>363</v>
      </c>
      <c r="D1350" s="2" t="s">
        <v>364</v>
      </c>
      <c r="E1350" s="48" t="s">
        <v>5761</v>
      </c>
      <c r="F1350" s="67">
        <v>43144</v>
      </c>
      <c r="G1350" s="3">
        <f t="shared" si="225"/>
        <v>2</v>
      </c>
      <c r="H1350" s="3">
        <f t="shared" si="226"/>
        <v>2018</v>
      </c>
      <c r="I1350" s="19">
        <v>0.39583333333333298</v>
      </c>
      <c r="J1350" s="20">
        <f t="shared" si="224"/>
        <v>9</v>
      </c>
      <c r="K1350" s="5" t="str">
        <f t="shared" si="219"/>
        <v>ja</v>
      </c>
      <c r="L1350" s="21" t="s">
        <v>73</v>
      </c>
      <c r="M1350" s="6" t="s">
        <v>74</v>
      </c>
      <c r="N1350" s="5">
        <v>57</v>
      </c>
      <c r="O1350" s="17" t="s">
        <v>75</v>
      </c>
      <c r="P1350" s="17" t="s">
        <v>5803</v>
      </c>
      <c r="R1350" s="6" t="s">
        <v>77</v>
      </c>
      <c r="T1350" s="22"/>
      <c r="U1350" s="2" t="s">
        <v>74</v>
      </c>
      <c r="X1350" s="2">
        <v>86</v>
      </c>
      <c r="Y1350" s="2" t="s">
        <v>81</v>
      </c>
      <c r="Z1350" s="2" t="s">
        <v>161</v>
      </c>
      <c r="AD1350" s="2">
        <v>86</v>
      </c>
      <c r="AE1350" s="2" t="s">
        <v>81</v>
      </c>
      <c r="AF1350" s="2" t="s">
        <v>161</v>
      </c>
      <c r="AJ1350" s="2">
        <v>81</v>
      </c>
      <c r="AK1350" s="2" t="s">
        <v>83</v>
      </c>
      <c r="AL1350" s="2" t="s">
        <v>84</v>
      </c>
      <c r="AP1350" s="2">
        <v>81</v>
      </c>
      <c r="AQ1350" s="2" t="s">
        <v>81</v>
      </c>
      <c r="AR1350" s="2" t="s">
        <v>84</v>
      </c>
      <c r="BE1350" s="23" t="str">
        <f t="shared" si="220"/>
        <v>EMF nein</v>
      </c>
      <c r="BF1350" s="23" t="str">
        <f t="shared" si="221"/>
        <v/>
      </c>
      <c r="BG1350" s="23" t="str">
        <f t="shared" si="222"/>
        <v/>
      </c>
      <c r="BH1350" s="23">
        <f t="shared" si="223"/>
        <v>0</v>
      </c>
      <c r="BO1350" s="2" t="s">
        <v>5804</v>
      </c>
      <c r="BP1350" s="3">
        <v>1</v>
      </c>
      <c r="BQ1350" s="2" t="s">
        <v>5805</v>
      </c>
    </row>
    <row r="1351" spans="1:69" ht="16.149999999999999" customHeight="1" x14ac:dyDescent="0.25">
      <c r="A1351" s="16">
        <v>1350</v>
      </c>
      <c r="B1351" s="17" t="s">
        <v>87</v>
      </c>
      <c r="C1351" s="48" t="s">
        <v>5806</v>
      </c>
      <c r="D1351" s="2" t="s">
        <v>371</v>
      </c>
      <c r="E1351" s="48" t="s">
        <v>5807</v>
      </c>
      <c r="F1351" s="67">
        <v>42481</v>
      </c>
      <c r="G1351" s="3">
        <f t="shared" si="225"/>
        <v>4</v>
      </c>
      <c r="H1351" s="3">
        <f t="shared" si="226"/>
        <v>2016</v>
      </c>
      <c r="I1351" s="19">
        <v>0.72916666666666696</v>
      </c>
      <c r="J1351" s="20">
        <f t="shared" si="224"/>
        <v>17</v>
      </c>
      <c r="K1351" s="5" t="str">
        <f t="shared" si="219"/>
        <v>ja</v>
      </c>
      <c r="L1351" s="21" t="s">
        <v>73</v>
      </c>
      <c r="M1351" s="6" t="s">
        <v>74</v>
      </c>
      <c r="N1351" s="5">
        <v>73</v>
      </c>
      <c r="O1351" s="17" t="s">
        <v>75</v>
      </c>
      <c r="P1351" s="17" t="s">
        <v>5808</v>
      </c>
      <c r="R1351" s="6" t="s">
        <v>77</v>
      </c>
      <c r="T1351" s="22"/>
      <c r="U1351" s="2" t="s">
        <v>100</v>
      </c>
      <c r="AA1351" s="2">
        <v>328</v>
      </c>
      <c r="AB1351" s="2" t="s">
        <v>83</v>
      </c>
      <c r="AC1351" s="2" t="s">
        <v>161</v>
      </c>
      <c r="BE1351" s="23" t="str">
        <f t="shared" si="220"/>
        <v>EMF nein</v>
      </c>
      <c r="BF1351" s="23" t="str">
        <f t="shared" si="221"/>
        <v/>
      </c>
      <c r="BG1351" s="23" t="str">
        <f t="shared" si="222"/>
        <v/>
      </c>
      <c r="BH1351" s="23">
        <f t="shared" si="223"/>
        <v>0</v>
      </c>
      <c r="BO1351" s="2" t="s">
        <v>5809</v>
      </c>
      <c r="BP1351" s="3">
        <v>1</v>
      </c>
      <c r="BQ1351" s="2" t="s">
        <v>5810</v>
      </c>
    </row>
    <row r="1352" spans="1:69" ht="16.149999999999999" customHeight="1" x14ac:dyDescent="0.25">
      <c r="A1352" s="16">
        <v>1351</v>
      </c>
      <c r="B1352" s="17" t="s">
        <v>87</v>
      </c>
      <c r="C1352" s="48" t="s">
        <v>5806</v>
      </c>
      <c r="D1352" s="2" t="s">
        <v>371</v>
      </c>
      <c r="E1352" s="48" t="s">
        <v>5811</v>
      </c>
      <c r="F1352" s="67">
        <v>42377</v>
      </c>
      <c r="G1352" s="3">
        <f t="shared" si="225"/>
        <v>1</v>
      </c>
      <c r="H1352" s="3">
        <f t="shared" si="226"/>
        <v>2016</v>
      </c>
      <c r="I1352" s="19">
        <v>0.63541666666666696</v>
      </c>
      <c r="J1352" s="20">
        <f t="shared" si="224"/>
        <v>15</v>
      </c>
      <c r="K1352" s="5" t="str">
        <f t="shared" si="219"/>
        <v>ja</v>
      </c>
      <c r="L1352" s="21" t="s">
        <v>73</v>
      </c>
      <c r="M1352" s="6" t="s">
        <v>74</v>
      </c>
      <c r="N1352" s="5">
        <v>77</v>
      </c>
      <c r="O1352" s="17" t="s">
        <v>126</v>
      </c>
      <c r="P1352" s="17" t="s">
        <v>5812</v>
      </c>
      <c r="R1352" s="6" t="s">
        <v>335</v>
      </c>
      <c r="T1352" s="22" t="s">
        <v>79</v>
      </c>
      <c r="U1352" s="2" t="s">
        <v>74</v>
      </c>
      <c r="X1352" s="2">
        <v>56</v>
      </c>
      <c r="Y1352" s="2" t="s">
        <v>83</v>
      </c>
      <c r="Z1352" s="2" t="s">
        <v>161</v>
      </c>
      <c r="AA1352" s="2">
        <v>56</v>
      </c>
      <c r="AB1352" s="2" t="s">
        <v>81</v>
      </c>
      <c r="AC1352" s="2" t="s">
        <v>161</v>
      </c>
      <c r="AD1352" s="2">
        <v>56</v>
      </c>
      <c r="AE1352" s="2" t="s">
        <v>83</v>
      </c>
      <c r="AF1352" s="2" t="s">
        <v>161</v>
      </c>
      <c r="AJ1352" s="2">
        <v>100</v>
      </c>
      <c r="AK1352" s="2" t="s">
        <v>94</v>
      </c>
      <c r="AL1352" s="2" t="s">
        <v>82</v>
      </c>
      <c r="BE1352" s="23" t="str">
        <f t="shared" si="220"/>
        <v>EMF nein</v>
      </c>
      <c r="BF1352" s="23" t="str">
        <f t="shared" si="221"/>
        <v/>
      </c>
      <c r="BG1352" s="23" t="str">
        <f t="shared" si="222"/>
        <v/>
      </c>
      <c r="BH1352" s="23">
        <f t="shared" si="223"/>
        <v>0</v>
      </c>
      <c r="BO1352" s="2" t="s">
        <v>5813</v>
      </c>
      <c r="BP1352" s="3">
        <v>1</v>
      </c>
      <c r="BQ1352" s="2" t="s">
        <v>5814</v>
      </c>
    </row>
    <row r="1353" spans="1:69" ht="16.149999999999999" customHeight="1" x14ac:dyDescent="0.25">
      <c r="A1353" s="16">
        <v>1352</v>
      </c>
      <c r="B1353" s="17" t="s">
        <v>87</v>
      </c>
      <c r="C1353" s="48" t="s">
        <v>5806</v>
      </c>
      <c r="D1353" s="2" t="s">
        <v>371</v>
      </c>
      <c r="E1353" s="48" t="s">
        <v>5807</v>
      </c>
      <c r="F1353" s="67">
        <v>42260</v>
      </c>
      <c r="G1353" s="3">
        <f t="shared" si="225"/>
        <v>9</v>
      </c>
      <c r="H1353" s="3">
        <f t="shared" si="226"/>
        <v>2015</v>
      </c>
      <c r="I1353" s="19">
        <v>0.82638888888888895</v>
      </c>
      <c r="J1353" s="20">
        <f t="shared" si="224"/>
        <v>19</v>
      </c>
      <c r="K1353" s="5" t="str">
        <f t="shared" si="219"/>
        <v>ja</v>
      </c>
      <c r="L1353" s="5" t="s">
        <v>91</v>
      </c>
      <c r="M1353" s="6" t="s">
        <v>115</v>
      </c>
      <c r="N1353" s="5">
        <v>76</v>
      </c>
      <c r="O1353" s="17" t="s">
        <v>126</v>
      </c>
      <c r="P1353" s="17" t="s">
        <v>22274</v>
      </c>
      <c r="R1353" s="6" t="s">
        <v>77</v>
      </c>
      <c r="T1353" s="22" t="s">
        <v>79</v>
      </c>
      <c r="X1353" s="2">
        <v>160</v>
      </c>
      <c r="Y1353" s="2" t="s">
        <v>83</v>
      </c>
      <c r="Z1353" s="2" t="s">
        <v>84</v>
      </c>
      <c r="AA1353" s="2">
        <v>160</v>
      </c>
      <c r="AB1353" s="2" t="s">
        <v>83</v>
      </c>
      <c r="AC1353" s="2" t="s">
        <v>84</v>
      </c>
      <c r="AD1353" s="2">
        <v>160</v>
      </c>
      <c r="AE1353" s="2" t="s">
        <v>83</v>
      </c>
      <c r="AF1353" s="2" t="s">
        <v>84</v>
      </c>
      <c r="BE1353" s="23" t="str">
        <f t="shared" si="220"/>
        <v>EMF nein</v>
      </c>
      <c r="BF1353" s="23" t="str">
        <f t="shared" si="221"/>
        <v/>
      </c>
      <c r="BG1353" s="23" t="str">
        <f t="shared" si="222"/>
        <v/>
      </c>
      <c r="BH1353" s="23">
        <f t="shared" si="223"/>
        <v>0</v>
      </c>
      <c r="BP1353" s="3">
        <v>1</v>
      </c>
      <c r="BQ1353" s="2" t="s">
        <v>5815</v>
      </c>
    </row>
    <row r="1354" spans="1:69" ht="16.149999999999999" customHeight="1" x14ac:dyDescent="0.25">
      <c r="A1354" s="16">
        <v>1353</v>
      </c>
      <c r="B1354" s="17" t="s">
        <v>87</v>
      </c>
      <c r="C1354" s="48" t="s">
        <v>3051</v>
      </c>
      <c r="D1354" s="2" t="s">
        <v>124</v>
      </c>
      <c r="E1354" s="48" t="s">
        <v>5816</v>
      </c>
      <c r="F1354" s="67">
        <v>41840</v>
      </c>
      <c r="G1354" s="3">
        <f t="shared" si="225"/>
        <v>7</v>
      </c>
      <c r="H1354" s="3">
        <f t="shared" si="226"/>
        <v>2014</v>
      </c>
      <c r="I1354" s="19">
        <v>0.64583333333333304</v>
      </c>
      <c r="J1354" s="20">
        <f t="shared" si="224"/>
        <v>15</v>
      </c>
      <c r="K1354" s="5" t="str">
        <f t="shared" si="219"/>
        <v>ja</v>
      </c>
      <c r="L1354" s="21" t="s">
        <v>73</v>
      </c>
      <c r="M1354" s="6" t="s">
        <v>74</v>
      </c>
      <c r="N1354" s="5">
        <v>94</v>
      </c>
      <c r="O1354" s="17" t="s">
        <v>75</v>
      </c>
      <c r="P1354" s="17" t="s">
        <v>5817</v>
      </c>
      <c r="S1354" s="2" t="s">
        <v>132</v>
      </c>
      <c r="T1354" s="22" t="s">
        <v>79</v>
      </c>
      <c r="U1354" s="2" t="s">
        <v>74</v>
      </c>
      <c r="W1354" s="2" t="s">
        <v>5818</v>
      </c>
      <c r="X1354" s="2">
        <v>304</v>
      </c>
      <c r="Y1354" s="2" t="s">
        <v>83</v>
      </c>
      <c r="Z1354" s="2" t="s">
        <v>84</v>
      </c>
      <c r="AA1354" s="2">
        <v>304</v>
      </c>
      <c r="AB1354" s="2" t="s">
        <v>81</v>
      </c>
      <c r="AC1354" s="2" t="s">
        <v>84</v>
      </c>
      <c r="AD1354" s="2">
        <v>304</v>
      </c>
      <c r="AE1354" s="2" t="s">
        <v>81</v>
      </c>
      <c r="AF1354" s="2" t="s">
        <v>84</v>
      </c>
      <c r="BE1354" s="23" t="str">
        <f t="shared" si="220"/>
        <v>EMF nein</v>
      </c>
      <c r="BF1354" s="23" t="str">
        <f t="shared" si="221"/>
        <v/>
      </c>
      <c r="BG1354" s="23" t="str">
        <f t="shared" si="222"/>
        <v/>
      </c>
      <c r="BH1354" s="23">
        <f t="shared" si="223"/>
        <v>0</v>
      </c>
      <c r="BP1354" s="3">
        <v>1</v>
      </c>
      <c r="BQ1354" s="2" t="s">
        <v>5819</v>
      </c>
    </row>
    <row r="1355" spans="1:69" ht="16.149999999999999" customHeight="1" x14ac:dyDescent="0.25">
      <c r="A1355" s="16">
        <v>1354</v>
      </c>
      <c r="B1355" s="17" t="s">
        <v>87</v>
      </c>
      <c r="C1355" s="48" t="s">
        <v>5820</v>
      </c>
      <c r="D1355" s="2" t="s">
        <v>124</v>
      </c>
      <c r="E1355" s="48" t="s">
        <v>5821</v>
      </c>
      <c r="F1355" s="67">
        <v>42483</v>
      </c>
      <c r="G1355" s="3">
        <f t="shared" si="225"/>
        <v>4</v>
      </c>
      <c r="H1355" s="3">
        <f t="shared" si="226"/>
        <v>2016</v>
      </c>
      <c r="I1355" s="19">
        <v>0.5625</v>
      </c>
      <c r="J1355" s="20">
        <f t="shared" si="224"/>
        <v>13</v>
      </c>
      <c r="K1355" s="5" t="str">
        <f t="shared" si="219"/>
        <v>ja</v>
      </c>
      <c r="L1355" s="5" t="s">
        <v>91</v>
      </c>
      <c r="M1355" s="6" t="s">
        <v>74</v>
      </c>
      <c r="N1355" s="5">
        <v>78</v>
      </c>
      <c r="O1355" s="2" t="s">
        <v>140</v>
      </c>
      <c r="P1355" s="17" t="s">
        <v>5822</v>
      </c>
      <c r="R1355" s="6" t="s">
        <v>77</v>
      </c>
      <c r="T1355" s="22"/>
      <c r="U1355" s="2" t="s">
        <v>74</v>
      </c>
      <c r="X1355" s="2">
        <v>430</v>
      </c>
      <c r="Y1355" s="2" t="s">
        <v>81</v>
      </c>
      <c r="Z1355" s="2" t="s">
        <v>82</v>
      </c>
      <c r="AA1355" s="2">
        <v>430</v>
      </c>
      <c r="AB1355" s="2" t="s">
        <v>81</v>
      </c>
      <c r="AC1355" s="2" t="s">
        <v>82</v>
      </c>
      <c r="AD1355" s="2">
        <v>430</v>
      </c>
      <c r="AE1355" s="2" t="s">
        <v>81</v>
      </c>
      <c r="AF1355" s="2" t="s">
        <v>82</v>
      </c>
      <c r="BE1355" s="23" t="str">
        <f t="shared" si="220"/>
        <v>EMF nein</v>
      </c>
      <c r="BF1355" s="23" t="str">
        <f t="shared" si="221"/>
        <v/>
      </c>
      <c r="BG1355" s="23" t="str">
        <f t="shared" si="222"/>
        <v/>
      </c>
      <c r="BH1355" s="23">
        <f t="shared" si="223"/>
        <v>0</v>
      </c>
      <c r="BP1355" s="3">
        <v>1</v>
      </c>
      <c r="BQ1355" s="2" t="s">
        <v>5823</v>
      </c>
    </row>
    <row r="1356" spans="1:69" ht="16.149999999999999" customHeight="1" x14ac:dyDescent="0.25">
      <c r="A1356" s="16">
        <v>1355</v>
      </c>
      <c r="B1356" s="17" t="s">
        <v>211</v>
      </c>
      <c r="C1356" s="48" t="s">
        <v>561</v>
      </c>
      <c r="D1356" s="2" t="s">
        <v>124</v>
      </c>
      <c r="E1356" s="48" t="s">
        <v>5824</v>
      </c>
      <c r="F1356" s="67">
        <v>42488</v>
      </c>
      <c r="G1356" s="3">
        <f t="shared" si="225"/>
        <v>4</v>
      </c>
      <c r="H1356" s="3">
        <f t="shared" si="226"/>
        <v>2016</v>
      </c>
      <c r="I1356" s="19">
        <v>0.65277777777777801</v>
      </c>
      <c r="J1356" s="20">
        <f t="shared" si="224"/>
        <v>15</v>
      </c>
      <c r="K1356" s="5" t="str">
        <f t="shared" si="219"/>
        <v>ja</v>
      </c>
      <c r="L1356" s="5" t="s">
        <v>91</v>
      </c>
      <c r="M1356" s="6" t="s">
        <v>74</v>
      </c>
      <c r="N1356" s="5">
        <v>49</v>
      </c>
      <c r="O1356" s="17" t="s">
        <v>75</v>
      </c>
      <c r="P1356" s="17" t="s">
        <v>5825</v>
      </c>
      <c r="T1356" s="22"/>
      <c r="U1356" s="2" t="s">
        <v>115</v>
      </c>
      <c r="V1356" s="2" t="s">
        <v>79</v>
      </c>
      <c r="X1356" s="2">
        <v>240</v>
      </c>
      <c r="Y1356" s="2" t="s">
        <v>81</v>
      </c>
      <c r="Z1356" s="2" t="s">
        <v>84</v>
      </c>
      <c r="AA1356" s="2">
        <v>240</v>
      </c>
      <c r="AB1356" s="2" t="s">
        <v>81</v>
      </c>
      <c r="AC1356" s="2" t="s">
        <v>84</v>
      </c>
      <c r="AD1356" s="2">
        <v>240</v>
      </c>
      <c r="AE1356" s="2" t="s">
        <v>81</v>
      </c>
      <c r="AF1356" s="2" t="s">
        <v>84</v>
      </c>
      <c r="AJ1356" s="2">
        <v>270</v>
      </c>
      <c r="AK1356" s="2" t="s">
        <v>81</v>
      </c>
      <c r="AL1356" s="2" t="s">
        <v>82</v>
      </c>
      <c r="BE1356" s="23" t="str">
        <f t="shared" si="220"/>
        <v>EMF nein</v>
      </c>
      <c r="BF1356" s="23" t="str">
        <f t="shared" si="221"/>
        <v/>
      </c>
      <c r="BG1356" s="23" t="str">
        <f t="shared" si="222"/>
        <v/>
      </c>
      <c r="BH1356" s="23">
        <f t="shared" si="223"/>
        <v>0</v>
      </c>
      <c r="BO1356" s="2" t="s">
        <v>5826</v>
      </c>
      <c r="BP1356" s="3">
        <v>1</v>
      </c>
      <c r="BQ1356" s="2" t="s">
        <v>5827</v>
      </c>
    </row>
    <row r="1357" spans="1:69" ht="16.149999999999999" customHeight="1" x14ac:dyDescent="0.25">
      <c r="A1357" s="16">
        <v>1356</v>
      </c>
      <c r="B1357" s="17" t="s">
        <v>87</v>
      </c>
      <c r="C1357" s="48" t="s">
        <v>5828</v>
      </c>
      <c r="D1357" s="2" t="s">
        <v>124</v>
      </c>
      <c r="E1357" s="48" t="s">
        <v>5829</v>
      </c>
      <c r="F1357" s="67">
        <v>42486</v>
      </c>
      <c r="G1357" s="3">
        <f t="shared" si="225"/>
        <v>4</v>
      </c>
      <c r="H1357" s="3">
        <f t="shared" si="226"/>
        <v>2016</v>
      </c>
      <c r="I1357" s="19">
        <v>0.72569444444444398</v>
      </c>
      <c r="J1357" s="20">
        <f t="shared" si="224"/>
        <v>17</v>
      </c>
      <c r="K1357" s="5" t="str">
        <f t="shared" si="219"/>
        <v>ja</v>
      </c>
      <c r="L1357" s="21" t="s">
        <v>73</v>
      </c>
      <c r="M1357" s="6" t="s">
        <v>74</v>
      </c>
      <c r="N1357" s="5">
        <v>70</v>
      </c>
      <c r="O1357" s="17" t="s">
        <v>75</v>
      </c>
      <c r="P1357" s="17" t="s">
        <v>5830</v>
      </c>
      <c r="T1357" s="22"/>
      <c r="BE1357" s="23" t="str">
        <f t="shared" si="220"/>
        <v>EMF ja</v>
      </c>
      <c r="BF1357" s="23">
        <f t="shared" si="221"/>
        <v>1</v>
      </c>
      <c r="BG1357" s="23" t="str">
        <f t="shared" si="222"/>
        <v>&lt;100m</v>
      </c>
      <c r="BH1357" s="23">
        <f t="shared" si="223"/>
        <v>1</v>
      </c>
      <c r="BK1357" s="2" t="s">
        <v>110</v>
      </c>
      <c r="BL1357" s="2">
        <v>1</v>
      </c>
      <c r="BO1357" s="2" t="s">
        <v>5831</v>
      </c>
      <c r="BP1357" s="3">
        <v>1</v>
      </c>
      <c r="BQ1357" s="2" t="s">
        <v>5832</v>
      </c>
    </row>
    <row r="1358" spans="1:69" ht="16.149999999999999" customHeight="1" x14ac:dyDescent="0.25">
      <c r="A1358" s="16">
        <v>1357</v>
      </c>
      <c r="B1358" s="17" t="s">
        <v>87</v>
      </c>
      <c r="C1358" s="48" t="s">
        <v>1335</v>
      </c>
      <c r="D1358" s="2" t="s">
        <v>137</v>
      </c>
      <c r="E1358" s="48" t="s">
        <v>2311</v>
      </c>
      <c r="F1358" s="67">
        <v>43157</v>
      </c>
      <c r="G1358" s="3">
        <f t="shared" si="225"/>
        <v>2</v>
      </c>
      <c r="H1358" s="3">
        <f t="shared" si="226"/>
        <v>2018</v>
      </c>
      <c r="I1358" s="19">
        <v>0.59375</v>
      </c>
      <c r="J1358" s="20">
        <f t="shared" si="224"/>
        <v>14</v>
      </c>
      <c r="K1358" s="5" t="str">
        <f t="shared" si="219"/>
        <v>ja</v>
      </c>
      <c r="L1358" s="21" t="s">
        <v>73</v>
      </c>
      <c r="M1358" s="6" t="s">
        <v>74</v>
      </c>
      <c r="N1358" s="5">
        <v>85</v>
      </c>
      <c r="O1358" s="17" t="s">
        <v>126</v>
      </c>
      <c r="P1358" s="17" t="s">
        <v>5833</v>
      </c>
      <c r="R1358" s="6" t="s">
        <v>77</v>
      </c>
      <c r="T1358" s="22" t="s">
        <v>79</v>
      </c>
      <c r="U1358" s="2" t="s">
        <v>139</v>
      </c>
      <c r="X1358" s="2">
        <v>119</v>
      </c>
      <c r="Y1358" s="2" t="s">
        <v>81</v>
      </c>
      <c r="Z1358" s="2" t="s">
        <v>84</v>
      </c>
      <c r="AA1358" s="2">
        <v>119</v>
      </c>
      <c r="AB1358" s="2" t="s">
        <v>81</v>
      </c>
      <c r="AC1358" s="2" t="s">
        <v>84</v>
      </c>
      <c r="AD1358" s="2">
        <v>119</v>
      </c>
      <c r="AE1358" s="2" t="s">
        <v>81</v>
      </c>
      <c r="AF1358" s="2" t="s">
        <v>84</v>
      </c>
      <c r="AJ1358" s="2">
        <v>321</v>
      </c>
      <c r="AK1358" s="2" t="s">
        <v>81</v>
      </c>
      <c r="AL1358" s="2" t="s">
        <v>84</v>
      </c>
      <c r="AM1358" s="2">
        <v>321</v>
      </c>
      <c r="AN1358" s="2" t="s">
        <v>94</v>
      </c>
      <c r="AO1358" s="2" t="s">
        <v>84</v>
      </c>
      <c r="AP1358" s="2">
        <v>321</v>
      </c>
      <c r="AQ1358" s="2" t="s">
        <v>81</v>
      </c>
      <c r="AR1358" s="2" t="s">
        <v>84</v>
      </c>
      <c r="BE1358" s="23" t="str">
        <f t="shared" si="220"/>
        <v>EMF nein</v>
      </c>
      <c r="BF1358" s="23" t="str">
        <f t="shared" si="221"/>
        <v/>
      </c>
      <c r="BG1358" s="23" t="str">
        <f t="shared" si="222"/>
        <v/>
      </c>
      <c r="BH1358" s="23">
        <f t="shared" si="223"/>
        <v>0</v>
      </c>
      <c r="BO1358" s="2" t="s">
        <v>5834</v>
      </c>
      <c r="BP1358" s="3">
        <v>1</v>
      </c>
      <c r="BQ1358" s="2" t="s">
        <v>5835</v>
      </c>
    </row>
    <row r="1359" spans="1:69" ht="16.149999999999999" customHeight="1" x14ac:dyDescent="0.25">
      <c r="A1359" s="16">
        <v>1358</v>
      </c>
      <c r="B1359" s="17" t="s">
        <v>87</v>
      </c>
      <c r="C1359" s="48" t="s">
        <v>12223</v>
      </c>
      <c r="D1359" s="2" t="s">
        <v>124</v>
      </c>
      <c r="E1359" s="48" t="s">
        <v>5836</v>
      </c>
      <c r="F1359" s="67">
        <v>41712</v>
      </c>
      <c r="G1359" s="3">
        <f t="shared" si="225"/>
        <v>3</v>
      </c>
      <c r="H1359" s="3">
        <f t="shared" si="226"/>
        <v>2014</v>
      </c>
      <c r="I1359" s="19">
        <v>0.41666666666666702</v>
      </c>
      <c r="J1359" s="20">
        <f t="shared" si="224"/>
        <v>10</v>
      </c>
      <c r="K1359" s="5" t="str">
        <f t="shared" si="219"/>
        <v>ja</v>
      </c>
      <c r="L1359" s="5" t="s">
        <v>91</v>
      </c>
      <c r="M1359" s="6" t="s">
        <v>74</v>
      </c>
      <c r="N1359" s="5">
        <v>87</v>
      </c>
      <c r="O1359" s="17" t="s">
        <v>75</v>
      </c>
      <c r="P1359" s="17" t="s">
        <v>5837</v>
      </c>
      <c r="R1359" s="6" t="s">
        <v>77</v>
      </c>
      <c r="S1359" s="2" t="s">
        <v>132</v>
      </c>
      <c r="T1359" s="22"/>
      <c r="X1359" s="2">
        <v>282</v>
      </c>
      <c r="Y1359" s="2" t="s">
        <v>81</v>
      </c>
      <c r="Z1359" s="2" t="s">
        <v>161</v>
      </c>
      <c r="AA1359" s="2">
        <v>282</v>
      </c>
      <c r="AB1359" s="2" t="s">
        <v>81</v>
      </c>
      <c r="AC1359" s="2" t="s">
        <v>161</v>
      </c>
      <c r="AM1359" s="2">
        <v>70</v>
      </c>
      <c r="AN1359" s="2" t="s">
        <v>94</v>
      </c>
      <c r="AO1359" s="2" t="s">
        <v>161</v>
      </c>
      <c r="BE1359" s="23" t="str">
        <f t="shared" si="220"/>
        <v>EMF nein</v>
      </c>
      <c r="BF1359" s="23" t="str">
        <f t="shared" si="221"/>
        <v/>
      </c>
      <c r="BG1359" s="23" t="str">
        <f t="shared" si="222"/>
        <v/>
      </c>
      <c r="BH1359" s="23">
        <f t="shared" si="223"/>
        <v>0</v>
      </c>
      <c r="BO1359" s="2" t="s">
        <v>5838</v>
      </c>
      <c r="BP1359" s="3">
        <v>1</v>
      </c>
      <c r="BQ1359" s="2" t="s">
        <v>5839</v>
      </c>
    </row>
    <row r="1360" spans="1:69" ht="16.149999999999999" customHeight="1" x14ac:dyDescent="0.25">
      <c r="A1360" s="16">
        <v>1359</v>
      </c>
      <c r="B1360" s="17" t="s">
        <v>87</v>
      </c>
      <c r="C1360" s="48" t="s">
        <v>765</v>
      </c>
      <c r="D1360" s="2" t="s">
        <v>371</v>
      </c>
      <c r="E1360" s="48" t="s">
        <v>2751</v>
      </c>
      <c r="F1360" s="67">
        <v>42712</v>
      </c>
      <c r="G1360" s="3">
        <f t="shared" si="225"/>
        <v>12</v>
      </c>
      <c r="H1360" s="3">
        <f t="shared" si="226"/>
        <v>2016</v>
      </c>
      <c r="I1360" s="19">
        <v>0.4375</v>
      </c>
      <c r="J1360" s="20">
        <f t="shared" si="224"/>
        <v>10</v>
      </c>
      <c r="K1360" s="5" t="str">
        <f t="shared" si="219"/>
        <v>ja</v>
      </c>
      <c r="L1360" s="5" t="s">
        <v>91</v>
      </c>
      <c r="M1360" s="6" t="s">
        <v>74</v>
      </c>
      <c r="N1360" s="5">
        <v>86</v>
      </c>
      <c r="O1360" s="17" t="s">
        <v>75</v>
      </c>
      <c r="P1360" s="17" t="s">
        <v>5840</v>
      </c>
      <c r="R1360" s="6" t="s">
        <v>77</v>
      </c>
      <c r="S1360" s="2" t="s">
        <v>132</v>
      </c>
      <c r="T1360" s="6" t="s">
        <v>108</v>
      </c>
      <c r="U1360" s="2" t="s">
        <v>139</v>
      </c>
      <c r="X1360" s="2">
        <v>589</v>
      </c>
      <c r="Y1360" s="2" t="s">
        <v>81</v>
      </c>
      <c r="Z1360" s="2" t="s">
        <v>82</v>
      </c>
      <c r="AA1360" s="2">
        <v>589</v>
      </c>
      <c r="AB1360" s="2" t="s">
        <v>81</v>
      </c>
      <c r="AC1360" s="2" t="s">
        <v>82</v>
      </c>
      <c r="AD1360" s="2">
        <v>589</v>
      </c>
      <c r="AE1360" s="2" t="s">
        <v>83</v>
      </c>
      <c r="AF1360" s="2" t="s">
        <v>82</v>
      </c>
      <c r="BE1360" s="23" t="str">
        <f t="shared" si="220"/>
        <v>EMF nein</v>
      </c>
      <c r="BF1360" s="23" t="str">
        <f t="shared" si="221"/>
        <v/>
      </c>
      <c r="BG1360" s="23" t="str">
        <f t="shared" si="222"/>
        <v/>
      </c>
      <c r="BH1360" s="23">
        <f t="shared" si="223"/>
        <v>0</v>
      </c>
      <c r="BO1360" s="2" t="s">
        <v>5841</v>
      </c>
      <c r="BP1360" s="3">
        <v>1</v>
      </c>
      <c r="BQ1360" s="2" t="s">
        <v>5842</v>
      </c>
    </row>
    <row r="1361" spans="1:71" ht="16.149999999999999" customHeight="1" x14ac:dyDescent="0.25">
      <c r="A1361" s="16">
        <v>1360</v>
      </c>
      <c r="B1361" s="17" t="s">
        <v>87</v>
      </c>
      <c r="C1361" s="48" t="s">
        <v>309</v>
      </c>
      <c r="D1361" s="2" t="s">
        <v>104</v>
      </c>
      <c r="E1361" s="48" t="s">
        <v>5843</v>
      </c>
      <c r="F1361" s="67">
        <v>42453</v>
      </c>
      <c r="G1361" s="3">
        <f t="shared" si="225"/>
        <v>3</v>
      </c>
      <c r="H1361" s="3">
        <f t="shared" si="226"/>
        <v>2016</v>
      </c>
      <c r="I1361" s="19">
        <v>0.70486111111111105</v>
      </c>
      <c r="J1361" s="20">
        <f t="shared" si="224"/>
        <v>16</v>
      </c>
      <c r="K1361" s="5" t="str">
        <f t="shared" si="219"/>
        <v>ja</v>
      </c>
      <c r="L1361" s="5" t="s">
        <v>91</v>
      </c>
      <c r="M1361" s="6" t="s">
        <v>115</v>
      </c>
      <c r="N1361" s="5">
        <v>86</v>
      </c>
      <c r="O1361" s="17" t="s">
        <v>75</v>
      </c>
      <c r="P1361" s="17" t="s">
        <v>1027</v>
      </c>
      <c r="R1361" s="6" t="s">
        <v>77</v>
      </c>
      <c r="T1361" s="22" t="s">
        <v>79</v>
      </c>
      <c r="BE1361" s="23" t="str">
        <f t="shared" si="220"/>
        <v>EMF nein</v>
      </c>
      <c r="BF1361" s="23" t="str">
        <f t="shared" si="221"/>
        <v/>
      </c>
      <c r="BG1361" s="23" t="str">
        <f t="shared" si="222"/>
        <v/>
      </c>
      <c r="BH1361" s="23">
        <f t="shared" si="223"/>
        <v>0</v>
      </c>
      <c r="BO1361" s="2" t="s">
        <v>5845</v>
      </c>
      <c r="BP1361" s="3">
        <v>1</v>
      </c>
      <c r="BQ1361" s="2" t="s">
        <v>5846</v>
      </c>
    </row>
    <row r="1362" spans="1:71" ht="16.149999999999999" customHeight="1" x14ac:dyDescent="0.25">
      <c r="A1362" s="16">
        <v>1361</v>
      </c>
      <c r="B1362" s="17" t="s">
        <v>87</v>
      </c>
      <c r="C1362" s="48" t="s">
        <v>2114</v>
      </c>
      <c r="D1362" s="2" t="s">
        <v>264</v>
      </c>
      <c r="E1362" s="48" t="s">
        <v>247</v>
      </c>
      <c r="F1362" s="67">
        <v>43158</v>
      </c>
      <c r="G1362" s="3">
        <f t="shared" si="225"/>
        <v>2</v>
      </c>
      <c r="H1362" s="3">
        <f t="shared" si="226"/>
        <v>2018</v>
      </c>
      <c r="I1362" s="19">
        <v>0.41666666666666702</v>
      </c>
      <c r="J1362" s="20">
        <f t="shared" si="224"/>
        <v>10</v>
      </c>
      <c r="K1362" s="5" t="str">
        <f t="shared" si="219"/>
        <v>ja</v>
      </c>
      <c r="L1362" s="5" t="s">
        <v>91</v>
      </c>
      <c r="M1362" s="6" t="s">
        <v>74</v>
      </c>
      <c r="N1362" s="5">
        <v>76</v>
      </c>
      <c r="O1362" s="17" t="s">
        <v>75</v>
      </c>
      <c r="P1362" s="17" t="s">
        <v>5847</v>
      </c>
      <c r="R1362" s="6" t="s">
        <v>77</v>
      </c>
      <c r="T1362" s="22"/>
      <c r="X1362" s="2">
        <v>150</v>
      </c>
      <c r="Y1362" s="2" t="s">
        <v>83</v>
      </c>
      <c r="Z1362" s="2" t="s">
        <v>84</v>
      </c>
      <c r="AA1362" s="2">
        <v>150</v>
      </c>
      <c r="AB1362" s="2" t="s">
        <v>81</v>
      </c>
      <c r="AC1362" s="2" t="s">
        <v>84</v>
      </c>
      <c r="AD1362" s="2">
        <v>150</v>
      </c>
      <c r="AE1362" s="2" t="s">
        <v>83</v>
      </c>
      <c r="AF1362" s="2" t="s">
        <v>84</v>
      </c>
      <c r="BE1362" s="23" t="str">
        <f t="shared" si="220"/>
        <v>EMF nein</v>
      </c>
      <c r="BF1362" s="23" t="str">
        <f t="shared" si="221"/>
        <v/>
      </c>
      <c r="BG1362" s="23" t="str">
        <f t="shared" si="222"/>
        <v/>
      </c>
      <c r="BH1362" s="23">
        <f t="shared" si="223"/>
        <v>0</v>
      </c>
      <c r="BO1362" s="2" t="s">
        <v>5848</v>
      </c>
      <c r="BP1362" s="3">
        <v>1</v>
      </c>
      <c r="BQ1362" s="2" t="s">
        <v>5849</v>
      </c>
    </row>
    <row r="1363" spans="1:71" ht="16.149999999999999" customHeight="1" x14ac:dyDescent="0.25">
      <c r="A1363" s="16">
        <v>1362</v>
      </c>
      <c r="B1363" s="17" t="s">
        <v>190</v>
      </c>
      <c r="C1363" s="48" t="s">
        <v>119</v>
      </c>
      <c r="D1363" s="2" t="s">
        <v>89</v>
      </c>
      <c r="E1363" s="48" t="s">
        <v>2703</v>
      </c>
      <c r="F1363" s="67">
        <v>43158</v>
      </c>
      <c r="G1363" s="3">
        <f t="shared" si="225"/>
        <v>2</v>
      </c>
      <c r="H1363" s="3">
        <f t="shared" si="226"/>
        <v>2018</v>
      </c>
      <c r="I1363" s="19">
        <v>0.625</v>
      </c>
      <c r="J1363" s="20">
        <f t="shared" si="224"/>
        <v>15</v>
      </c>
      <c r="K1363" s="5" t="str">
        <f t="shared" si="219"/>
        <v>ja</v>
      </c>
      <c r="L1363" s="5" t="s">
        <v>91</v>
      </c>
      <c r="M1363" s="6" t="s">
        <v>74</v>
      </c>
      <c r="N1363" s="5">
        <v>37</v>
      </c>
      <c r="O1363" s="17" t="s">
        <v>75</v>
      </c>
      <c r="P1363" s="17" t="s">
        <v>2574</v>
      </c>
      <c r="R1363" s="6" t="s">
        <v>77</v>
      </c>
      <c r="S1363" s="2" t="s">
        <v>132</v>
      </c>
      <c r="T1363" s="22"/>
      <c r="U1363" s="2" t="s">
        <v>74</v>
      </c>
      <c r="V1363" s="2" t="s">
        <v>79</v>
      </c>
      <c r="X1363" s="2">
        <v>101</v>
      </c>
      <c r="Y1363" s="2" t="s">
        <v>81</v>
      </c>
      <c r="Z1363" s="2" t="s">
        <v>82</v>
      </c>
      <c r="AA1363" s="2">
        <v>101</v>
      </c>
      <c r="AB1363" s="2" t="s">
        <v>81</v>
      </c>
      <c r="AC1363" s="2" t="s">
        <v>82</v>
      </c>
      <c r="AD1363" s="2">
        <v>101</v>
      </c>
      <c r="AE1363" s="2" t="s">
        <v>83</v>
      </c>
      <c r="AF1363" s="2" t="s">
        <v>82</v>
      </c>
      <c r="AJ1363" s="2">
        <v>337</v>
      </c>
      <c r="AK1363" s="2" t="s">
        <v>81</v>
      </c>
      <c r="AL1363" s="2" t="s">
        <v>168</v>
      </c>
      <c r="AM1363" s="2">
        <v>337</v>
      </c>
      <c r="AN1363" s="2" t="s">
        <v>81</v>
      </c>
      <c r="AO1363" s="2" t="s">
        <v>168</v>
      </c>
      <c r="AP1363" s="2">
        <v>337</v>
      </c>
      <c r="AQ1363" s="2" t="s">
        <v>83</v>
      </c>
      <c r="AR1363" s="2" t="s">
        <v>168</v>
      </c>
      <c r="BE1363" s="23" t="str">
        <f t="shared" si="220"/>
        <v>EMF nein</v>
      </c>
      <c r="BF1363" s="23" t="str">
        <f t="shared" si="221"/>
        <v/>
      </c>
      <c r="BG1363" s="23" t="str">
        <f t="shared" si="222"/>
        <v/>
      </c>
      <c r="BH1363" s="23">
        <f t="shared" si="223"/>
        <v>0</v>
      </c>
      <c r="BO1363" s="2" t="s">
        <v>5850</v>
      </c>
      <c r="BP1363" s="3">
        <v>1</v>
      </c>
      <c r="BQ1363" s="2" t="s">
        <v>5851</v>
      </c>
    </row>
    <row r="1364" spans="1:71" ht="16.149999999999999" customHeight="1" x14ac:dyDescent="0.25">
      <c r="A1364" s="16">
        <v>1363</v>
      </c>
      <c r="B1364" s="17" t="s">
        <v>87</v>
      </c>
      <c r="C1364" s="48" t="s">
        <v>540</v>
      </c>
      <c r="D1364" s="2" t="s">
        <v>124</v>
      </c>
      <c r="E1364" s="48" t="s">
        <v>5852</v>
      </c>
      <c r="F1364" s="67">
        <v>43157</v>
      </c>
      <c r="G1364" s="3">
        <f t="shared" si="225"/>
        <v>2</v>
      </c>
      <c r="H1364" s="3">
        <f t="shared" si="226"/>
        <v>2018</v>
      </c>
      <c r="I1364" s="19">
        <v>0.60416666666666696</v>
      </c>
      <c r="J1364" s="20">
        <f t="shared" si="224"/>
        <v>14</v>
      </c>
      <c r="K1364" s="5" t="str">
        <f t="shared" si="219"/>
        <v>ja</v>
      </c>
      <c r="L1364" s="5" t="s">
        <v>91</v>
      </c>
      <c r="M1364" s="6" t="s">
        <v>74</v>
      </c>
      <c r="N1364" s="5">
        <v>75</v>
      </c>
      <c r="O1364" s="17" t="s">
        <v>75</v>
      </c>
      <c r="P1364" s="17" t="s">
        <v>5853</v>
      </c>
      <c r="R1364" s="6" t="s">
        <v>77</v>
      </c>
      <c r="T1364" s="22"/>
      <c r="U1364" s="2" t="s">
        <v>74</v>
      </c>
      <c r="V1364" s="2" t="s">
        <v>79</v>
      </c>
      <c r="X1364" s="2">
        <v>87</v>
      </c>
      <c r="Y1364" s="2" t="s">
        <v>81</v>
      </c>
      <c r="Z1364" s="2" t="s">
        <v>84</v>
      </c>
      <c r="AA1364" s="2">
        <v>87</v>
      </c>
      <c r="AB1364" s="2" t="s">
        <v>81</v>
      </c>
      <c r="AC1364" s="2" t="s">
        <v>84</v>
      </c>
      <c r="AD1364" s="2">
        <v>87</v>
      </c>
      <c r="AE1364" s="2" t="s">
        <v>83</v>
      </c>
      <c r="AF1364" s="2" t="s">
        <v>84</v>
      </c>
      <c r="BE1364" s="23" t="str">
        <f t="shared" si="220"/>
        <v>EMF nein</v>
      </c>
      <c r="BF1364" s="23" t="str">
        <f t="shared" si="221"/>
        <v/>
      </c>
      <c r="BG1364" s="23" t="str">
        <f t="shared" si="222"/>
        <v/>
      </c>
      <c r="BH1364" s="23">
        <f t="shared" si="223"/>
        <v>0</v>
      </c>
      <c r="BO1364" s="2" t="s">
        <v>5854</v>
      </c>
      <c r="BP1364" s="3">
        <v>1</v>
      </c>
      <c r="BQ1364" s="2" t="s">
        <v>5855</v>
      </c>
    </row>
    <row r="1365" spans="1:71" ht="16.149999999999999" customHeight="1" x14ac:dyDescent="0.25">
      <c r="A1365" s="16">
        <v>1364</v>
      </c>
      <c r="B1365" s="17" t="s">
        <v>211</v>
      </c>
      <c r="C1365" s="48" t="s">
        <v>5856</v>
      </c>
      <c r="D1365" s="2" t="s">
        <v>137</v>
      </c>
      <c r="E1365" s="48" t="s">
        <v>3976</v>
      </c>
      <c r="F1365" s="67">
        <v>43153</v>
      </c>
      <c r="G1365" s="3">
        <f t="shared" si="225"/>
        <v>2</v>
      </c>
      <c r="H1365" s="3">
        <f t="shared" si="226"/>
        <v>2018</v>
      </c>
      <c r="I1365" s="19">
        <v>0.53125</v>
      </c>
      <c r="J1365" s="20">
        <f t="shared" si="224"/>
        <v>12</v>
      </c>
      <c r="K1365" s="5" t="str">
        <f t="shared" si="219"/>
        <v>ja</v>
      </c>
      <c r="L1365" s="21" t="s">
        <v>73</v>
      </c>
      <c r="M1365" s="6" t="s">
        <v>74</v>
      </c>
      <c r="N1365" s="5">
        <v>60</v>
      </c>
      <c r="O1365" s="2" t="s">
        <v>140</v>
      </c>
      <c r="P1365" s="17" t="s">
        <v>5857</v>
      </c>
      <c r="R1365" s="6" t="s">
        <v>77</v>
      </c>
      <c r="T1365" s="22" t="s">
        <v>79</v>
      </c>
      <c r="X1365" s="2" t="s">
        <v>109</v>
      </c>
      <c r="Y1365" s="2" t="s">
        <v>81</v>
      </c>
      <c r="Z1365" s="2" t="s">
        <v>84</v>
      </c>
      <c r="AA1365" s="2" t="s">
        <v>109</v>
      </c>
      <c r="AB1365" s="2" t="s">
        <v>81</v>
      </c>
      <c r="AC1365" s="2" t="s">
        <v>84</v>
      </c>
      <c r="AD1365" s="2" t="s">
        <v>109</v>
      </c>
      <c r="AE1365" s="2" t="s">
        <v>81</v>
      </c>
      <c r="AF1365" s="2" t="s">
        <v>84</v>
      </c>
      <c r="BE1365" s="23" t="str">
        <f t="shared" si="220"/>
        <v>EMF nein</v>
      </c>
      <c r="BF1365" s="23" t="str">
        <f t="shared" si="221"/>
        <v/>
      </c>
      <c r="BG1365" s="23" t="str">
        <f t="shared" si="222"/>
        <v/>
      </c>
      <c r="BH1365" s="23">
        <f t="shared" si="223"/>
        <v>0</v>
      </c>
      <c r="BO1365" s="2" t="s">
        <v>5858</v>
      </c>
      <c r="BP1365" s="3">
        <v>1</v>
      </c>
      <c r="BQ1365" s="2" t="s">
        <v>5859</v>
      </c>
    </row>
    <row r="1366" spans="1:71" ht="16.149999999999999" customHeight="1" x14ac:dyDescent="0.25">
      <c r="A1366" s="16">
        <v>1365</v>
      </c>
      <c r="B1366" s="17" t="s">
        <v>87</v>
      </c>
      <c r="C1366" s="48" t="s">
        <v>2356</v>
      </c>
      <c r="D1366" s="2" t="s">
        <v>896</v>
      </c>
      <c r="E1366" s="48" t="s">
        <v>5860</v>
      </c>
      <c r="F1366" s="67">
        <v>43158</v>
      </c>
      <c r="G1366" s="3">
        <f t="shared" si="225"/>
        <v>2</v>
      </c>
      <c r="H1366" s="3">
        <f t="shared" si="226"/>
        <v>2018</v>
      </c>
      <c r="I1366" s="19">
        <v>0.47569444444444398</v>
      </c>
      <c r="J1366" s="20">
        <f t="shared" si="224"/>
        <v>11</v>
      </c>
      <c r="K1366" s="5" t="str">
        <f t="shared" si="219"/>
        <v>ja</v>
      </c>
      <c r="L1366" s="5" t="s">
        <v>91</v>
      </c>
      <c r="M1366" s="6" t="s">
        <v>115</v>
      </c>
      <c r="N1366" s="5">
        <v>72</v>
      </c>
      <c r="O1366" s="17" t="s">
        <v>75</v>
      </c>
      <c r="P1366" s="17" t="s">
        <v>5861</v>
      </c>
      <c r="R1366" s="6" t="s">
        <v>77</v>
      </c>
      <c r="T1366" s="22" t="s">
        <v>79</v>
      </c>
      <c r="X1366" s="2">
        <v>460</v>
      </c>
      <c r="Y1366" s="2" t="s">
        <v>81</v>
      </c>
      <c r="Z1366" s="2" t="s">
        <v>84</v>
      </c>
      <c r="AA1366" s="2">
        <v>460</v>
      </c>
      <c r="AB1366" s="2" t="s">
        <v>94</v>
      </c>
      <c r="AC1366" s="2" t="s">
        <v>84</v>
      </c>
      <c r="AD1366" s="2">
        <v>460</v>
      </c>
      <c r="AE1366" s="2" t="s">
        <v>81</v>
      </c>
      <c r="AF1366" s="2" t="s">
        <v>84</v>
      </c>
      <c r="BE1366" s="23" t="str">
        <f t="shared" si="220"/>
        <v>EMF nein</v>
      </c>
      <c r="BF1366" s="23" t="str">
        <f t="shared" si="221"/>
        <v/>
      </c>
      <c r="BG1366" s="23" t="str">
        <f t="shared" si="222"/>
        <v/>
      </c>
      <c r="BH1366" s="23">
        <f t="shared" si="223"/>
        <v>0</v>
      </c>
      <c r="BO1366" s="2" t="s">
        <v>5862</v>
      </c>
      <c r="BP1366" s="3">
        <v>1</v>
      </c>
      <c r="BQ1366" s="2" t="s">
        <v>5863</v>
      </c>
    </row>
    <row r="1367" spans="1:71" ht="16.149999999999999" customHeight="1" x14ac:dyDescent="0.25">
      <c r="A1367" s="16">
        <v>1366</v>
      </c>
      <c r="B1367" s="17" t="s">
        <v>87</v>
      </c>
      <c r="C1367" s="48" t="s">
        <v>1701</v>
      </c>
      <c r="D1367" s="2" t="s">
        <v>206</v>
      </c>
      <c r="E1367" s="48" t="s">
        <v>5864</v>
      </c>
      <c r="F1367" s="67">
        <v>43157</v>
      </c>
      <c r="G1367" s="3">
        <f t="shared" si="225"/>
        <v>2</v>
      </c>
      <c r="H1367" s="3">
        <f t="shared" si="226"/>
        <v>2018</v>
      </c>
      <c r="I1367" s="19">
        <v>0.40972222222222199</v>
      </c>
      <c r="J1367" s="20">
        <f t="shared" si="224"/>
        <v>9</v>
      </c>
      <c r="K1367" s="5" t="str">
        <f t="shared" si="219"/>
        <v>ja</v>
      </c>
      <c r="L1367" s="5" t="s">
        <v>91</v>
      </c>
      <c r="M1367" s="6" t="s">
        <v>74</v>
      </c>
      <c r="N1367" s="5">
        <v>83</v>
      </c>
      <c r="O1367" s="17" t="s">
        <v>75</v>
      </c>
      <c r="P1367" s="17" t="s">
        <v>1877</v>
      </c>
      <c r="R1367" s="6" t="s">
        <v>77</v>
      </c>
      <c r="T1367" s="22"/>
      <c r="U1367" s="2" t="s">
        <v>208</v>
      </c>
      <c r="V1367" s="2" t="s">
        <v>80</v>
      </c>
      <c r="X1367" s="2">
        <v>163</v>
      </c>
      <c r="Y1367" s="2" t="s">
        <v>83</v>
      </c>
      <c r="Z1367" s="2" t="s">
        <v>168</v>
      </c>
      <c r="AA1367" s="2">
        <v>163</v>
      </c>
      <c r="AB1367" s="2" t="s">
        <v>81</v>
      </c>
      <c r="AC1367" s="2" t="s">
        <v>168</v>
      </c>
      <c r="AD1367" s="2">
        <v>163</v>
      </c>
      <c r="AE1367" s="2" t="s">
        <v>83</v>
      </c>
      <c r="AF1367" s="2" t="s">
        <v>168</v>
      </c>
      <c r="AJ1367" s="2">
        <v>65</v>
      </c>
      <c r="AK1367" s="2" t="s">
        <v>81</v>
      </c>
      <c r="AL1367" s="2" t="s">
        <v>82</v>
      </c>
      <c r="BE1367" s="23" t="str">
        <f t="shared" si="220"/>
        <v>EMF nein</v>
      </c>
      <c r="BF1367" s="23" t="str">
        <f t="shared" si="221"/>
        <v/>
      </c>
      <c r="BG1367" s="23" t="str">
        <f t="shared" si="222"/>
        <v/>
      </c>
      <c r="BH1367" s="23">
        <f t="shared" si="223"/>
        <v>0</v>
      </c>
      <c r="BO1367" s="2" t="s">
        <v>5865</v>
      </c>
      <c r="BP1367" s="3">
        <v>1</v>
      </c>
      <c r="BQ1367" s="2" t="s">
        <v>5866</v>
      </c>
    </row>
    <row r="1368" spans="1:71" ht="16.149999999999999" customHeight="1" x14ac:dyDescent="0.25">
      <c r="A1368" s="16">
        <v>1367</v>
      </c>
      <c r="B1368" s="17" t="s">
        <v>87</v>
      </c>
      <c r="C1368" s="48" t="s">
        <v>5867</v>
      </c>
      <c r="D1368" s="2" t="s">
        <v>124</v>
      </c>
      <c r="E1368" s="48" t="s">
        <v>5868</v>
      </c>
      <c r="F1368" s="67">
        <v>43455</v>
      </c>
      <c r="G1368" s="3">
        <f t="shared" si="225"/>
        <v>12</v>
      </c>
      <c r="H1368" s="3">
        <f t="shared" si="226"/>
        <v>2018</v>
      </c>
      <c r="I1368" s="19">
        <v>0.72916666666666696</v>
      </c>
      <c r="J1368" s="20">
        <f t="shared" si="224"/>
        <v>17</v>
      </c>
      <c r="K1368" s="5" t="str">
        <f t="shared" si="219"/>
        <v>ja</v>
      </c>
      <c r="L1368" s="5" t="s">
        <v>91</v>
      </c>
      <c r="M1368" s="6" t="s">
        <v>74</v>
      </c>
      <c r="N1368" s="5">
        <v>71</v>
      </c>
      <c r="O1368" s="17" t="s">
        <v>75</v>
      </c>
      <c r="P1368" s="17" t="s">
        <v>5869</v>
      </c>
      <c r="R1368" s="6" t="s">
        <v>77</v>
      </c>
      <c r="T1368" s="22"/>
      <c r="U1368" s="2" t="s">
        <v>208</v>
      </c>
      <c r="V1368" s="2" t="s">
        <v>80</v>
      </c>
      <c r="BE1368" s="23" t="str">
        <f t="shared" si="220"/>
        <v>EMF nein</v>
      </c>
      <c r="BF1368" s="23" t="str">
        <f t="shared" si="221"/>
        <v/>
      </c>
      <c r="BG1368" s="23" t="str">
        <f t="shared" si="222"/>
        <v/>
      </c>
      <c r="BH1368" s="23">
        <f t="shared" si="223"/>
        <v>0</v>
      </c>
      <c r="BO1368" s="2" t="s">
        <v>5870</v>
      </c>
      <c r="BP1368" s="3">
        <v>1</v>
      </c>
      <c r="BQ1368" s="2" t="s">
        <v>5871</v>
      </c>
    </row>
    <row r="1369" spans="1:71" ht="16.149999999999999" customHeight="1" x14ac:dyDescent="0.25">
      <c r="A1369" s="16">
        <v>1368</v>
      </c>
      <c r="B1369" s="17" t="s">
        <v>69</v>
      </c>
      <c r="C1369" s="49" t="s">
        <v>540</v>
      </c>
      <c r="D1369" s="2" t="s">
        <v>124</v>
      </c>
      <c r="E1369" s="48" t="s">
        <v>5266</v>
      </c>
      <c r="F1369" s="67">
        <v>41958</v>
      </c>
      <c r="G1369" s="3">
        <f t="shared" si="225"/>
        <v>11</v>
      </c>
      <c r="H1369" s="3">
        <f t="shared" si="226"/>
        <v>2014</v>
      </c>
      <c r="I1369" s="19">
        <v>0.54513888888888895</v>
      </c>
      <c r="J1369" s="20">
        <f t="shared" si="224"/>
        <v>13</v>
      </c>
      <c r="K1369" s="5" t="str">
        <f t="shared" si="219"/>
        <v>ja</v>
      </c>
      <c r="L1369" s="5" t="s">
        <v>91</v>
      </c>
      <c r="M1369" s="6" t="s">
        <v>74</v>
      </c>
      <c r="N1369" s="5">
        <v>86</v>
      </c>
      <c r="O1369" s="6" t="s">
        <v>101</v>
      </c>
      <c r="P1369" s="17" t="s">
        <v>5872</v>
      </c>
      <c r="Q1369" s="6" t="s">
        <v>186</v>
      </c>
      <c r="R1369" s="6" t="s">
        <v>77</v>
      </c>
      <c r="S1369" s="6" t="s">
        <v>109</v>
      </c>
      <c r="T1369" s="22" t="s">
        <v>79</v>
      </c>
      <c r="W1369" s="336" t="s">
        <v>21941</v>
      </c>
      <c r="X1369" s="392">
        <v>100</v>
      </c>
      <c r="Y1369" s="392" t="s">
        <v>94</v>
      </c>
      <c r="Z1369" s="392" t="s">
        <v>84</v>
      </c>
      <c r="AD1369" s="2">
        <v>100</v>
      </c>
      <c r="AE1369" s="2" t="s">
        <v>94</v>
      </c>
      <c r="AF1369" s="2" t="s">
        <v>84</v>
      </c>
      <c r="AJ1369" s="392">
        <v>100</v>
      </c>
      <c r="AK1369" s="392" t="s">
        <v>94</v>
      </c>
      <c r="AL1369" s="392" t="s">
        <v>84</v>
      </c>
      <c r="AM1369" s="392"/>
      <c r="AN1369" s="392"/>
      <c r="AO1369" s="392"/>
      <c r="AP1369" s="392">
        <v>100</v>
      </c>
      <c r="AQ1369" s="392" t="s">
        <v>94</v>
      </c>
      <c r="AR1369" s="392" t="s">
        <v>84</v>
      </c>
      <c r="AV1369" s="392">
        <v>100</v>
      </c>
      <c r="AW1369" s="392" t="s">
        <v>94</v>
      </c>
      <c r="AX1369" s="392" t="s">
        <v>84</v>
      </c>
      <c r="AY1369" s="392"/>
      <c r="AZ1369" s="392"/>
      <c r="BA1369" s="392"/>
      <c r="BB1369" s="392">
        <v>100</v>
      </c>
      <c r="BC1369" s="392" t="s">
        <v>94</v>
      </c>
      <c r="BD1369" s="392" t="s">
        <v>84</v>
      </c>
      <c r="BE1369" s="23" t="str">
        <f t="shared" si="220"/>
        <v>EMF nein</v>
      </c>
      <c r="BF1369" s="23" t="str">
        <f t="shared" si="221"/>
        <v/>
      </c>
      <c r="BG1369" s="23" t="str">
        <f t="shared" si="222"/>
        <v/>
      </c>
      <c r="BH1369" s="23">
        <f t="shared" si="223"/>
        <v>0</v>
      </c>
      <c r="BO1369" s="2" t="s">
        <v>5873</v>
      </c>
      <c r="BP1369" s="3">
        <v>1</v>
      </c>
      <c r="BQ1369" s="2" t="s">
        <v>5874</v>
      </c>
    </row>
    <row r="1370" spans="1:71" ht="16.149999999999999" customHeight="1" x14ac:dyDescent="0.25">
      <c r="A1370" s="16">
        <v>1369</v>
      </c>
      <c r="B1370" s="17" t="s">
        <v>211</v>
      </c>
      <c r="C1370" s="48" t="s">
        <v>2329</v>
      </c>
      <c r="D1370" s="6" t="s">
        <v>296</v>
      </c>
      <c r="E1370" s="48" t="s">
        <v>5875</v>
      </c>
      <c r="F1370" s="67">
        <v>42439</v>
      </c>
      <c r="G1370" s="3">
        <f t="shared" si="225"/>
        <v>3</v>
      </c>
      <c r="H1370" s="3">
        <f t="shared" si="226"/>
        <v>2016</v>
      </c>
      <c r="I1370" s="19">
        <v>0.5</v>
      </c>
      <c r="J1370" s="20">
        <f t="shared" si="224"/>
        <v>12</v>
      </c>
      <c r="K1370" s="5" t="str">
        <f t="shared" si="219"/>
        <v>ja</v>
      </c>
      <c r="L1370" s="5" t="s">
        <v>91</v>
      </c>
      <c r="M1370" s="6" t="s">
        <v>74</v>
      </c>
      <c r="N1370" s="5">
        <v>69</v>
      </c>
      <c r="O1370" s="6" t="s">
        <v>101</v>
      </c>
      <c r="P1370" s="17" t="s">
        <v>21937</v>
      </c>
      <c r="Q1370" s="6" t="s">
        <v>186</v>
      </c>
      <c r="R1370" s="6" t="s">
        <v>77</v>
      </c>
      <c r="T1370" s="22" t="s">
        <v>79</v>
      </c>
      <c r="X1370" s="392">
        <v>27</v>
      </c>
      <c r="Y1370" s="392" t="s">
        <v>94</v>
      </c>
      <c r="Z1370" s="392" t="s">
        <v>84</v>
      </c>
      <c r="AA1370" s="392">
        <v>27</v>
      </c>
      <c r="AB1370" s="392" t="s">
        <v>94</v>
      </c>
      <c r="AC1370" s="392" t="s">
        <v>84</v>
      </c>
      <c r="AD1370" s="392">
        <v>27</v>
      </c>
      <c r="AE1370" s="392" t="s">
        <v>94</v>
      </c>
      <c r="AF1370" s="392" t="s">
        <v>84</v>
      </c>
      <c r="AJ1370" s="2">
        <v>27</v>
      </c>
      <c r="AK1370" s="2" t="s">
        <v>94</v>
      </c>
      <c r="AL1370" s="2" t="s">
        <v>84</v>
      </c>
      <c r="AM1370" s="2">
        <v>27</v>
      </c>
      <c r="AN1370" s="2" t="s">
        <v>94</v>
      </c>
      <c r="AO1370" s="2" t="s">
        <v>84</v>
      </c>
      <c r="AP1370" s="2">
        <v>27</v>
      </c>
      <c r="AQ1370" s="2" t="s">
        <v>94</v>
      </c>
      <c r="AR1370" s="2" t="s">
        <v>84</v>
      </c>
      <c r="AV1370" s="392">
        <v>27</v>
      </c>
      <c r="AW1370" s="392" t="s">
        <v>94</v>
      </c>
      <c r="AX1370" s="392" t="s">
        <v>84</v>
      </c>
      <c r="AY1370" s="392">
        <v>27</v>
      </c>
      <c r="AZ1370" s="392" t="s">
        <v>94</v>
      </c>
      <c r="BA1370" s="392" t="s">
        <v>84</v>
      </c>
      <c r="BB1370" s="392">
        <v>27</v>
      </c>
      <c r="BC1370" s="392" t="s">
        <v>94</v>
      </c>
      <c r="BD1370" s="392" t="s">
        <v>84</v>
      </c>
      <c r="BE1370" s="23" t="str">
        <f t="shared" si="220"/>
        <v>EMF nein</v>
      </c>
      <c r="BF1370" s="23" t="str">
        <f t="shared" si="221"/>
        <v/>
      </c>
      <c r="BG1370" s="23" t="str">
        <f t="shared" si="222"/>
        <v/>
      </c>
      <c r="BH1370" s="23">
        <f t="shared" si="223"/>
        <v>0</v>
      </c>
      <c r="BO1370" s="2" t="s">
        <v>21938</v>
      </c>
      <c r="BP1370" s="3">
        <v>1</v>
      </c>
      <c r="BQ1370" s="2" t="s">
        <v>5876</v>
      </c>
    </row>
    <row r="1371" spans="1:71" ht="16.149999999999999" customHeight="1" x14ac:dyDescent="0.25">
      <c r="A1371" s="16">
        <v>1370</v>
      </c>
      <c r="B1371" s="17" t="s">
        <v>87</v>
      </c>
      <c r="C1371" s="48" t="s">
        <v>5877</v>
      </c>
      <c r="D1371" s="2" t="s">
        <v>89</v>
      </c>
      <c r="E1371" s="48" t="s">
        <v>5878</v>
      </c>
      <c r="F1371" s="67">
        <v>42489</v>
      </c>
      <c r="G1371" s="3">
        <f t="shared" si="225"/>
        <v>4</v>
      </c>
      <c r="H1371" s="3">
        <f t="shared" si="226"/>
        <v>2016</v>
      </c>
      <c r="I1371" s="19">
        <v>0.67013888888888895</v>
      </c>
      <c r="J1371" s="20">
        <f t="shared" si="224"/>
        <v>16</v>
      </c>
      <c r="K1371" s="5" t="str">
        <f t="shared" si="219"/>
        <v>ja</v>
      </c>
      <c r="L1371" s="5" t="s">
        <v>91</v>
      </c>
      <c r="M1371" s="6" t="s">
        <v>74</v>
      </c>
      <c r="N1371" s="5">
        <v>76</v>
      </c>
      <c r="O1371" s="17" t="s">
        <v>75</v>
      </c>
      <c r="P1371" s="17" t="s">
        <v>5879</v>
      </c>
      <c r="Q1371" s="6" t="s">
        <v>186</v>
      </c>
      <c r="R1371" s="6" t="s">
        <v>77</v>
      </c>
      <c r="T1371" s="22" t="s">
        <v>79</v>
      </c>
      <c r="U1371" s="2" t="s">
        <v>115</v>
      </c>
      <c r="V1371" s="2" t="s">
        <v>79</v>
      </c>
      <c r="W1371" s="2" t="s">
        <v>5880</v>
      </c>
      <c r="X1371" s="2">
        <v>372</v>
      </c>
      <c r="Y1371" s="2" t="s">
        <v>83</v>
      </c>
      <c r="Z1371" s="2" t="s">
        <v>84</v>
      </c>
      <c r="AA1371" s="2">
        <v>372</v>
      </c>
      <c r="AB1371" s="2" t="s">
        <v>83</v>
      </c>
      <c r="AC1371" s="2" t="s">
        <v>84</v>
      </c>
      <c r="AD1371" s="2">
        <v>372</v>
      </c>
      <c r="AE1371" s="2" t="s">
        <v>83</v>
      </c>
      <c r="AF1371" s="2" t="s">
        <v>84</v>
      </c>
      <c r="BE1371" s="23" t="str">
        <f t="shared" si="220"/>
        <v>EMF nein</v>
      </c>
      <c r="BF1371" s="23" t="str">
        <f t="shared" si="221"/>
        <v/>
      </c>
      <c r="BG1371" s="23" t="str">
        <f t="shared" si="222"/>
        <v/>
      </c>
      <c r="BH1371" s="23">
        <f t="shared" si="223"/>
        <v>0</v>
      </c>
      <c r="BO1371" s="2" t="s">
        <v>5881</v>
      </c>
      <c r="BP1371" s="3">
        <v>1</v>
      </c>
      <c r="BQ1371" s="2" t="s">
        <v>5882</v>
      </c>
    </row>
    <row r="1372" spans="1:71" ht="16.149999999999999" customHeight="1" x14ac:dyDescent="0.25">
      <c r="A1372" s="16">
        <v>1371</v>
      </c>
      <c r="B1372" s="17" t="s">
        <v>87</v>
      </c>
      <c r="C1372" s="48" t="s">
        <v>5883</v>
      </c>
      <c r="D1372" s="2" t="s">
        <v>371</v>
      </c>
      <c r="E1372" s="48" t="s">
        <v>1896</v>
      </c>
      <c r="F1372" s="67">
        <v>42490</v>
      </c>
      <c r="G1372" s="3">
        <f t="shared" si="225"/>
        <v>4</v>
      </c>
      <c r="H1372" s="3">
        <f t="shared" si="226"/>
        <v>2016</v>
      </c>
      <c r="I1372" s="19">
        <v>0.67013888888888895</v>
      </c>
      <c r="J1372" s="20">
        <f t="shared" si="224"/>
        <v>16</v>
      </c>
      <c r="K1372" s="5" t="str">
        <f t="shared" si="219"/>
        <v>ja</v>
      </c>
      <c r="L1372" s="5" t="s">
        <v>91</v>
      </c>
      <c r="M1372" s="6" t="s">
        <v>74</v>
      </c>
      <c r="N1372" s="5">
        <v>79</v>
      </c>
      <c r="O1372" s="17" t="s">
        <v>75</v>
      </c>
      <c r="P1372" s="17" t="s">
        <v>3818</v>
      </c>
      <c r="R1372" s="6" t="s">
        <v>77</v>
      </c>
      <c r="T1372" s="22"/>
      <c r="U1372" s="2" t="s">
        <v>100</v>
      </c>
      <c r="V1372" s="2" t="s">
        <v>79</v>
      </c>
      <c r="X1372" s="2">
        <v>50</v>
      </c>
      <c r="Y1372" s="2" t="s">
        <v>81</v>
      </c>
      <c r="Z1372" s="2" t="s">
        <v>82</v>
      </c>
      <c r="AJ1372" s="2">
        <v>255</v>
      </c>
      <c r="AK1372" s="2" t="s">
        <v>81</v>
      </c>
      <c r="AL1372" s="2" t="s">
        <v>82</v>
      </c>
      <c r="AV1372" s="2">
        <v>955</v>
      </c>
      <c r="AW1372" s="2" t="s">
        <v>83</v>
      </c>
      <c r="AX1372" s="2" t="s">
        <v>82</v>
      </c>
      <c r="AY1372" s="2">
        <v>955</v>
      </c>
      <c r="AZ1372" s="2" t="s">
        <v>81</v>
      </c>
      <c r="BA1372" s="2" t="s">
        <v>82</v>
      </c>
      <c r="BB1372" s="2">
        <v>955</v>
      </c>
      <c r="BC1372" s="2" t="s">
        <v>81</v>
      </c>
      <c r="BD1372" s="2" t="s">
        <v>82</v>
      </c>
      <c r="BE1372" s="23" t="str">
        <f t="shared" si="220"/>
        <v>EMF nein</v>
      </c>
      <c r="BF1372" s="23" t="str">
        <f t="shared" si="221"/>
        <v/>
      </c>
      <c r="BG1372" s="23" t="str">
        <f t="shared" si="222"/>
        <v/>
      </c>
      <c r="BH1372" s="23">
        <f t="shared" si="223"/>
        <v>0</v>
      </c>
      <c r="BO1372" s="2" t="s">
        <v>5884</v>
      </c>
      <c r="BP1372" s="3">
        <v>1</v>
      </c>
      <c r="BQ1372" s="2" t="s">
        <v>5885</v>
      </c>
    </row>
    <row r="1373" spans="1:71" s="376" customFormat="1" ht="16.149999999999999" customHeight="1" x14ac:dyDescent="0.25">
      <c r="A1373" s="364">
        <v>1372</v>
      </c>
      <c r="B1373" s="365" t="s">
        <v>87</v>
      </c>
      <c r="C1373" s="366" t="s">
        <v>13378</v>
      </c>
      <c r="D1373" s="367" t="s">
        <v>89</v>
      </c>
      <c r="E1373" s="366"/>
      <c r="F1373" s="368">
        <v>42492</v>
      </c>
      <c r="G1373" s="369">
        <f t="shared" si="225"/>
        <v>5</v>
      </c>
      <c r="H1373" s="369">
        <f t="shared" si="226"/>
        <v>2016</v>
      </c>
      <c r="I1373" s="370">
        <v>0.54166666666666696</v>
      </c>
      <c r="J1373" s="371">
        <f t="shared" si="224"/>
        <v>13</v>
      </c>
      <c r="K1373" s="372" t="str">
        <f t="shared" si="219"/>
        <v>ja</v>
      </c>
      <c r="L1373" s="373" t="s">
        <v>73</v>
      </c>
      <c r="M1373" s="374" t="s">
        <v>74</v>
      </c>
      <c r="N1373" s="372">
        <v>80</v>
      </c>
      <c r="O1373" s="365" t="s">
        <v>75</v>
      </c>
      <c r="P1373" s="365" t="s">
        <v>4520</v>
      </c>
      <c r="Q1373" s="374"/>
      <c r="R1373" s="374"/>
      <c r="S1373" s="367"/>
      <c r="T1373" s="375"/>
      <c r="U1373" s="367" t="s">
        <v>115</v>
      </c>
      <c r="V1373" s="367"/>
      <c r="W1373" s="367"/>
      <c r="X1373" s="367">
        <v>280</v>
      </c>
      <c r="Y1373" s="367" t="s">
        <v>81</v>
      </c>
      <c r="Z1373" s="367" t="s">
        <v>82</v>
      </c>
      <c r="AA1373" s="367">
        <v>280</v>
      </c>
      <c r="AB1373" s="367" t="s">
        <v>81</v>
      </c>
      <c r="AC1373" s="367" t="s">
        <v>82</v>
      </c>
      <c r="AD1373" s="367">
        <v>280</v>
      </c>
      <c r="AE1373" s="367" t="s">
        <v>81</v>
      </c>
      <c r="AF1373" s="367" t="s">
        <v>82</v>
      </c>
      <c r="AG1373" s="367"/>
      <c r="AH1373" s="367"/>
      <c r="AI1373" s="367"/>
      <c r="AJ1373" s="367"/>
      <c r="AK1373" s="367"/>
      <c r="AL1373" s="367"/>
      <c r="AM1373" s="367"/>
      <c r="AN1373" s="367"/>
      <c r="AO1373" s="367"/>
      <c r="AP1373" s="367"/>
      <c r="AQ1373" s="367"/>
      <c r="AR1373" s="367"/>
      <c r="AS1373" s="367"/>
      <c r="AT1373" s="367"/>
      <c r="AU1373" s="367"/>
      <c r="AV1373" s="367"/>
      <c r="AW1373" s="367"/>
      <c r="AX1373" s="367"/>
      <c r="AY1373" s="367"/>
      <c r="AZ1373" s="367"/>
      <c r="BA1373" s="367"/>
      <c r="BB1373" s="367"/>
      <c r="BC1373" s="367"/>
      <c r="BD1373" s="367"/>
      <c r="BE1373" s="23" t="str">
        <f t="shared" si="220"/>
        <v>EMF nein</v>
      </c>
      <c r="BF1373" s="23" t="str">
        <f t="shared" si="221"/>
        <v/>
      </c>
      <c r="BG1373" s="23" t="str">
        <f t="shared" si="222"/>
        <v/>
      </c>
      <c r="BH1373" s="23">
        <f t="shared" si="223"/>
        <v>0</v>
      </c>
      <c r="BI1373" s="367"/>
      <c r="BJ1373" s="367"/>
      <c r="BK1373" s="367"/>
      <c r="BL1373" s="367"/>
      <c r="BM1373" s="367"/>
      <c r="BN1373" s="367"/>
      <c r="BO1373" s="367" t="s">
        <v>5886</v>
      </c>
      <c r="BP1373" s="369">
        <v>1</v>
      </c>
      <c r="BQ1373" s="367"/>
      <c r="BR1373" s="367"/>
      <c r="BS1373" s="367" t="s">
        <v>5887</v>
      </c>
    </row>
    <row r="1374" spans="1:71" ht="16.149999999999999" customHeight="1" x14ac:dyDescent="0.25">
      <c r="A1374" s="16">
        <v>1373</v>
      </c>
      <c r="B1374" s="17" t="s">
        <v>87</v>
      </c>
      <c r="C1374" s="48" t="s">
        <v>509</v>
      </c>
      <c r="D1374" s="2" t="s">
        <v>364</v>
      </c>
      <c r="E1374" s="48" t="s">
        <v>5888</v>
      </c>
      <c r="F1374" s="67">
        <v>42492</v>
      </c>
      <c r="G1374" s="3">
        <f t="shared" si="225"/>
        <v>5</v>
      </c>
      <c r="H1374" s="3">
        <f t="shared" si="226"/>
        <v>2016</v>
      </c>
      <c r="I1374" s="19">
        <v>0.75</v>
      </c>
      <c r="J1374" s="20">
        <f t="shared" si="224"/>
        <v>18</v>
      </c>
      <c r="K1374" s="5" t="str">
        <f t="shared" ref="K1374:K1437" si="227">IF(COUNTA(W1374:BN1374)=0,"nein","ja")</f>
        <v>ja</v>
      </c>
      <c r="L1374" s="5" t="s">
        <v>91</v>
      </c>
      <c r="M1374" s="6" t="s">
        <v>74</v>
      </c>
      <c r="N1374" s="5">
        <v>78</v>
      </c>
      <c r="O1374" s="17" t="s">
        <v>75</v>
      </c>
      <c r="P1374" s="17" t="s">
        <v>5889</v>
      </c>
      <c r="R1374" s="6" t="s">
        <v>77</v>
      </c>
      <c r="T1374" s="22"/>
      <c r="U1374" s="2" t="s">
        <v>74</v>
      </c>
      <c r="V1374" s="2" t="s">
        <v>80</v>
      </c>
      <c r="X1374" s="2">
        <v>75</v>
      </c>
      <c r="Y1374" s="2" t="s">
        <v>81</v>
      </c>
      <c r="Z1374" s="2" t="s">
        <v>84</v>
      </c>
      <c r="BE1374" s="23" t="str">
        <f t="shared" ref="BE1374:BE1385" si="228">IF(COUNTA(BI1374,BK1374,BM1374) &gt; 0,"EMF ja","EMF nein")</f>
        <v>EMF nein</v>
      </c>
      <c r="BF1374" s="23" t="str">
        <f t="shared" ref="BF1374:BF1437" si="229">IF(SUM(BJ1374,BL1374,BN1374)=0,"",MIN(BJ1374,BL1374,BN1374))</f>
        <v/>
      </c>
      <c r="BG1374" s="23" t="str">
        <f t="shared" ref="BG1374:BG1437" si="230">IF(BF1374="","",IF(BF1374&lt;100,"&lt;100m",IF(AND(BF1374&gt;99, BF1374&lt;500),"100-499m",IF(BF1374&gt;499,"500+m",""))))</f>
        <v/>
      </c>
      <c r="BH1374" s="23">
        <f t="shared" ref="BH1374:BH1417" si="231">COUNTA(BI1374,BK1374,BM1374)</f>
        <v>0</v>
      </c>
      <c r="BO1374" s="2" t="s">
        <v>5890</v>
      </c>
      <c r="BP1374" s="3">
        <v>1</v>
      </c>
      <c r="BQ1374" s="2" t="s">
        <v>5891</v>
      </c>
    </row>
    <row r="1375" spans="1:71" ht="16.149999999999999" customHeight="1" x14ac:dyDescent="0.25">
      <c r="A1375" s="16">
        <v>1374</v>
      </c>
      <c r="B1375" s="17" t="s">
        <v>87</v>
      </c>
      <c r="C1375" s="48" t="s">
        <v>1669</v>
      </c>
      <c r="D1375" s="2" t="s">
        <v>124</v>
      </c>
      <c r="E1375" s="48" t="s">
        <v>5892</v>
      </c>
      <c r="F1375" s="67">
        <v>42499</v>
      </c>
      <c r="G1375" s="3">
        <f t="shared" si="225"/>
        <v>5</v>
      </c>
      <c r="H1375" s="3">
        <f t="shared" si="226"/>
        <v>2016</v>
      </c>
      <c r="I1375" s="19">
        <v>0.6875</v>
      </c>
      <c r="J1375" s="20">
        <f t="shared" si="224"/>
        <v>16</v>
      </c>
      <c r="K1375" s="5" t="str">
        <f t="shared" si="227"/>
        <v>ja</v>
      </c>
      <c r="L1375" s="21" t="s">
        <v>73</v>
      </c>
      <c r="M1375" s="6" t="s">
        <v>74</v>
      </c>
      <c r="N1375" s="5">
        <v>80</v>
      </c>
      <c r="O1375" s="17" t="s">
        <v>75</v>
      </c>
      <c r="P1375" s="17" t="s">
        <v>5893</v>
      </c>
      <c r="R1375" s="6" t="s">
        <v>77</v>
      </c>
      <c r="T1375" s="22"/>
      <c r="X1375" s="2">
        <v>407</v>
      </c>
      <c r="Y1375" s="2" t="s">
        <v>83</v>
      </c>
      <c r="Z1375" s="2" t="s">
        <v>161</v>
      </c>
      <c r="AA1375" s="2">
        <v>407</v>
      </c>
      <c r="AB1375" s="2" t="s">
        <v>81</v>
      </c>
      <c r="AC1375" s="2" t="s">
        <v>161</v>
      </c>
      <c r="AD1375" s="2">
        <v>408</v>
      </c>
      <c r="AE1375" s="2" t="s">
        <v>81</v>
      </c>
      <c r="AF1375" s="2" t="s">
        <v>161</v>
      </c>
      <c r="AJ1375" s="2">
        <v>444</v>
      </c>
      <c r="AK1375" s="2" t="s">
        <v>81</v>
      </c>
      <c r="AL1375" s="2" t="s">
        <v>168</v>
      </c>
      <c r="AM1375" s="2">
        <v>444</v>
      </c>
      <c r="AN1375" s="2" t="s">
        <v>81</v>
      </c>
      <c r="AO1375" s="2" t="s">
        <v>168</v>
      </c>
      <c r="AP1375" s="2">
        <v>444</v>
      </c>
      <c r="AQ1375" s="2" t="s">
        <v>81</v>
      </c>
      <c r="AR1375" s="2" t="s">
        <v>168</v>
      </c>
      <c r="BE1375" s="23" t="str">
        <f t="shared" si="228"/>
        <v>EMF nein</v>
      </c>
      <c r="BF1375" s="23" t="str">
        <f t="shared" si="229"/>
        <v/>
      </c>
      <c r="BG1375" s="23" t="str">
        <f t="shared" si="230"/>
        <v/>
      </c>
      <c r="BH1375" s="23">
        <f t="shared" si="231"/>
        <v>0</v>
      </c>
      <c r="BO1375" s="2" t="s">
        <v>5894</v>
      </c>
      <c r="BP1375" s="3">
        <v>1</v>
      </c>
      <c r="BQ1375" s="2" t="s">
        <v>5895</v>
      </c>
    </row>
    <row r="1376" spans="1:71" ht="16.149999999999999" customHeight="1" x14ac:dyDescent="0.25">
      <c r="A1376" s="16">
        <v>1375</v>
      </c>
      <c r="B1376" s="17" t="s">
        <v>211</v>
      </c>
      <c r="C1376" s="48" t="s">
        <v>2822</v>
      </c>
      <c r="D1376" s="2" t="s">
        <v>89</v>
      </c>
      <c r="E1376" s="48" t="s">
        <v>2926</v>
      </c>
      <c r="F1376" s="67">
        <v>39934</v>
      </c>
      <c r="G1376" s="3">
        <f t="shared" si="225"/>
        <v>5</v>
      </c>
      <c r="H1376" s="3">
        <f t="shared" si="226"/>
        <v>2009</v>
      </c>
      <c r="I1376" s="19">
        <v>0.61805555555555602</v>
      </c>
      <c r="J1376" s="20">
        <f t="shared" si="224"/>
        <v>14</v>
      </c>
      <c r="K1376" s="5" t="str">
        <f t="shared" si="227"/>
        <v>ja</v>
      </c>
      <c r="L1376" s="5" t="s">
        <v>91</v>
      </c>
      <c r="M1376" s="6" t="s">
        <v>74</v>
      </c>
      <c r="N1376" s="5">
        <v>20</v>
      </c>
      <c r="O1376" s="2" t="s">
        <v>140</v>
      </c>
      <c r="P1376" s="17" t="s">
        <v>21895</v>
      </c>
      <c r="R1376" s="6" t="s">
        <v>77</v>
      </c>
      <c r="T1376" s="6" t="s">
        <v>202</v>
      </c>
      <c r="X1376" s="2">
        <v>288</v>
      </c>
      <c r="Y1376" s="2" t="s">
        <v>81</v>
      </c>
      <c r="Z1376" s="2" t="s">
        <v>82</v>
      </c>
      <c r="AA1376" s="2">
        <v>288</v>
      </c>
      <c r="AB1376" s="2" t="s">
        <v>81</v>
      </c>
      <c r="AC1376" s="2" t="s">
        <v>82</v>
      </c>
      <c r="AJ1376" s="2">
        <v>281</v>
      </c>
      <c r="AK1376" s="2" t="s">
        <v>81</v>
      </c>
      <c r="AL1376" s="2" t="s">
        <v>84</v>
      </c>
      <c r="AM1376" s="2">
        <v>281</v>
      </c>
      <c r="AN1376" s="2" t="s">
        <v>81</v>
      </c>
      <c r="AO1376" s="2" t="s">
        <v>84</v>
      </c>
      <c r="BE1376" s="23" t="str">
        <f t="shared" si="228"/>
        <v>EMF nein</v>
      </c>
      <c r="BF1376" s="23" t="str">
        <f t="shared" si="229"/>
        <v/>
      </c>
      <c r="BG1376" s="23" t="str">
        <f t="shared" si="230"/>
        <v/>
      </c>
      <c r="BH1376" s="23">
        <f t="shared" si="231"/>
        <v>0</v>
      </c>
      <c r="BO1376" s="2" t="s">
        <v>5896</v>
      </c>
      <c r="BP1376" s="3">
        <v>1</v>
      </c>
      <c r="BQ1376" s="2" t="s">
        <v>5897</v>
      </c>
    </row>
    <row r="1377" spans="1:70" ht="16.149999999999999" customHeight="1" x14ac:dyDescent="0.25">
      <c r="A1377" s="16">
        <v>1376</v>
      </c>
      <c r="B1377" s="17" t="s">
        <v>87</v>
      </c>
      <c r="C1377" s="48" t="s">
        <v>3247</v>
      </c>
      <c r="D1377" s="2" t="s">
        <v>364</v>
      </c>
      <c r="E1377" s="48" t="s">
        <v>5898</v>
      </c>
      <c r="F1377" s="67">
        <v>42503</v>
      </c>
      <c r="G1377" s="3">
        <f t="shared" si="225"/>
        <v>5</v>
      </c>
      <c r="H1377" s="3">
        <f t="shared" si="226"/>
        <v>2016</v>
      </c>
      <c r="I1377" s="19">
        <v>0.625</v>
      </c>
      <c r="J1377" s="20">
        <f t="shared" si="224"/>
        <v>15</v>
      </c>
      <c r="K1377" s="5" t="str">
        <f t="shared" si="227"/>
        <v>ja</v>
      </c>
      <c r="L1377" s="5" t="s">
        <v>91</v>
      </c>
      <c r="M1377" s="6" t="s">
        <v>74</v>
      </c>
      <c r="N1377" s="5">
        <v>77</v>
      </c>
      <c r="O1377" s="17" t="s">
        <v>75</v>
      </c>
      <c r="P1377" s="17" t="s">
        <v>5803</v>
      </c>
      <c r="R1377" s="6" t="s">
        <v>335</v>
      </c>
      <c r="T1377" s="22"/>
      <c r="U1377" s="2" t="s">
        <v>74</v>
      </c>
      <c r="X1377" s="2">
        <v>490</v>
      </c>
      <c r="Y1377" s="2" t="s">
        <v>83</v>
      </c>
      <c r="Z1377" s="2" t="s">
        <v>82</v>
      </c>
      <c r="AD1377" s="2">
        <v>490</v>
      </c>
      <c r="AE1377" s="2" t="s">
        <v>81</v>
      </c>
      <c r="AF1377" s="2" t="s">
        <v>82</v>
      </c>
      <c r="AJ1377" s="2">
        <v>160</v>
      </c>
      <c r="AK1377" s="2" t="s">
        <v>81</v>
      </c>
      <c r="AL1377" s="2" t="s">
        <v>82</v>
      </c>
      <c r="BE1377" s="23" t="str">
        <f t="shared" si="228"/>
        <v>EMF nein</v>
      </c>
      <c r="BF1377" s="23" t="str">
        <f t="shared" si="229"/>
        <v/>
      </c>
      <c r="BG1377" s="23" t="str">
        <f t="shared" si="230"/>
        <v/>
      </c>
      <c r="BH1377" s="23">
        <f t="shared" si="231"/>
        <v>0</v>
      </c>
      <c r="BP1377" s="3">
        <v>1</v>
      </c>
      <c r="BQ1377" s="2" t="s">
        <v>5899</v>
      </c>
    </row>
    <row r="1378" spans="1:70" ht="16.149999999999999" customHeight="1" x14ac:dyDescent="0.25">
      <c r="A1378" s="16">
        <v>1377</v>
      </c>
      <c r="B1378" s="17" t="s">
        <v>87</v>
      </c>
      <c r="C1378" s="48" t="s">
        <v>5900</v>
      </c>
      <c r="D1378" s="2" t="s">
        <v>137</v>
      </c>
      <c r="E1378" s="48" t="s">
        <v>247</v>
      </c>
      <c r="F1378" s="67">
        <v>42516</v>
      </c>
      <c r="G1378" s="3">
        <f t="shared" si="225"/>
        <v>5</v>
      </c>
      <c r="H1378" s="3">
        <f t="shared" si="226"/>
        <v>2016</v>
      </c>
      <c r="I1378" s="19">
        <v>0.67708333333333304</v>
      </c>
      <c r="J1378" s="20">
        <f t="shared" ref="J1378:J1441" si="232">IF(I1378&lt;&gt;"",HOUR(I1378),"")</f>
        <v>16</v>
      </c>
      <c r="K1378" s="5" t="str">
        <f t="shared" si="227"/>
        <v>ja</v>
      </c>
      <c r="L1378" s="21" t="s">
        <v>73</v>
      </c>
      <c r="M1378" s="6" t="s">
        <v>74</v>
      </c>
      <c r="N1378" s="5">
        <v>77</v>
      </c>
      <c r="O1378" s="17" t="s">
        <v>75</v>
      </c>
      <c r="P1378" s="17" t="s">
        <v>5901</v>
      </c>
      <c r="R1378" s="6" t="s">
        <v>77</v>
      </c>
      <c r="T1378" s="22"/>
      <c r="BE1378" s="23" t="str">
        <f t="shared" si="228"/>
        <v>EMF nein</v>
      </c>
      <c r="BF1378" s="23" t="str">
        <f t="shared" si="229"/>
        <v/>
      </c>
      <c r="BG1378" s="23" t="str">
        <f t="shared" si="230"/>
        <v/>
      </c>
      <c r="BH1378" s="23">
        <f t="shared" si="231"/>
        <v>0</v>
      </c>
      <c r="BO1378" s="2" t="s">
        <v>5902</v>
      </c>
      <c r="BP1378" s="3">
        <v>1</v>
      </c>
      <c r="BQ1378" s="2" t="s">
        <v>5903</v>
      </c>
    </row>
    <row r="1379" spans="1:70" ht="16.149999999999999" customHeight="1" x14ac:dyDescent="0.25">
      <c r="A1379" s="16">
        <v>1378</v>
      </c>
      <c r="B1379" s="17" t="s">
        <v>69</v>
      </c>
      <c r="C1379" s="48" t="s">
        <v>3299</v>
      </c>
      <c r="D1379" s="2" t="s">
        <v>137</v>
      </c>
      <c r="E1379" s="48" t="s">
        <v>5904</v>
      </c>
      <c r="F1379" s="67">
        <v>41066</v>
      </c>
      <c r="G1379" s="3">
        <f t="shared" si="225"/>
        <v>6</v>
      </c>
      <c r="H1379" s="3">
        <f t="shared" si="226"/>
        <v>2012</v>
      </c>
      <c r="I1379" s="19">
        <v>0.34375</v>
      </c>
      <c r="J1379" s="20">
        <f t="shared" si="232"/>
        <v>8</v>
      </c>
      <c r="K1379" s="5" t="str">
        <f t="shared" si="227"/>
        <v>ja</v>
      </c>
      <c r="L1379" s="5" t="s">
        <v>91</v>
      </c>
      <c r="M1379" s="6" t="s">
        <v>208</v>
      </c>
      <c r="N1379" s="5">
        <v>70</v>
      </c>
      <c r="O1379" s="17" t="s">
        <v>75</v>
      </c>
      <c r="P1379" s="17" t="s">
        <v>5905</v>
      </c>
      <c r="R1379" s="6" t="s">
        <v>77</v>
      </c>
      <c r="S1379" s="2" t="s">
        <v>107</v>
      </c>
      <c r="T1379" s="6" t="s">
        <v>202</v>
      </c>
      <c r="X1379" s="2">
        <v>203</v>
      </c>
      <c r="Y1379" s="2" t="s">
        <v>81</v>
      </c>
      <c r="Z1379" s="2" t="s">
        <v>84</v>
      </c>
      <c r="AD1379" s="2">
        <v>203</v>
      </c>
      <c r="AE1379" s="2" t="s">
        <v>81</v>
      </c>
      <c r="AF1379" s="2" t="s">
        <v>84</v>
      </c>
      <c r="BE1379" s="23" t="str">
        <f t="shared" si="228"/>
        <v>EMF nein</v>
      </c>
      <c r="BF1379" s="23" t="str">
        <f t="shared" si="229"/>
        <v/>
      </c>
      <c r="BG1379" s="23" t="str">
        <f t="shared" si="230"/>
        <v/>
      </c>
      <c r="BH1379" s="23">
        <f t="shared" si="231"/>
        <v>0</v>
      </c>
      <c r="BO1379" s="2" t="s">
        <v>5906</v>
      </c>
      <c r="BP1379" s="3">
        <v>1</v>
      </c>
      <c r="BQ1379" s="2" t="s">
        <v>5907</v>
      </c>
    </row>
    <row r="1380" spans="1:70" ht="16.149999999999999" customHeight="1" x14ac:dyDescent="0.25">
      <c r="A1380" s="16">
        <v>1379</v>
      </c>
      <c r="B1380" s="17" t="s">
        <v>87</v>
      </c>
      <c r="C1380" s="48" t="s">
        <v>5908</v>
      </c>
      <c r="D1380" s="2" t="s">
        <v>124</v>
      </c>
      <c r="E1380" s="48" t="s">
        <v>5909</v>
      </c>
      <c r="F1380" s="67">
        <v>42508</v>
      </c>
      <c r="G1380" s="3">
        <f t="shared" si="225"/>
        <v>5</v>
      </c>
      <c r="H1380" s="3">
        <f t="shared" si="226"/>
        <v>2016</v>
      </c>
      <c r="I1380" s="19">
        <v>0.54166666666666696</v>
      </c>
      <c r="J1380" s="20">
        <f t="shared" si="232"/>
        <v>13</v>
      </c>
      <c r="K1380" s="5" t="str">
        <f t="shared" si="227"/>
        <v>ja</v>
      </c>
      <c r="L1380" s="5" t="s">
        <v>91</v>
      </c>
      <c r="M1380" s="6" t="s">
        <v>74</v>
      </c>
      <c r="N1380" s="5">
        <v>84</v>
      </c>
      <c r="O1380" s="17" t="s">
        <v>75</v>
      </c>
      <c r="P1380" s="17" t="s">
        <v>4520</v>
      </c>
      <c r="Q1380" s="6" t="s">
        <v>186</v>
      </c>
      <c r="R1380" s="6" t="s">
        <v>77</v>
      </c>
      <c r="T1380" s="22"/>
      <c r="U1380" s="2" t="s">
        <v>100</v>
      </c>
      <c r="V1380" s="2" t="s">
        <v>79</v>
      </c>
      <c r="X1380" s="2">
        <v>99</v>
      </c>
      <c r="Y1380" s="2" t="s">
        <v>81</v>
      </c>
      <c r="Z1380" s="2" t="s">
        <v>82</v>
      </c>
      <c r="AA1380" s="2">
        <v>99</v>
      </c>
      <c r="AB1380" s="2" t="s">
        <v>94</v>
      </c>
      <c r="AC1380" s="2" t="s">
        <v>82</v>
      </c>
      <c r="BE1380" s="23" t="str">
        <f t="shared" si="228"/>
        <v>EMF nein</v>
      </c>
      <c r="BF1380" s="23" t="str">
        <f t="shared" si="229"/>
        <v/>
      </c>
      <c r="BG1380" s="23" t="str">
        <f t="shared" si="230"/>
        <v/>
      </c>
      <c r="BH1380" s="23">
        <f t="shared" si="231"/>
        <v>0</v>
      </c>
      <c r="BO1380" s="2" t="s">
        <v>5910</v>
      </c>
      <c r="BP1380" s="3">
        <v>1</v>
      </c>
      <c r="BQ1380" s="2" t="s">
        <v>5911</v>
      </c>
    </row>
    <row r="1381" spans="1:70" ht="16.149999999999999" customHeight="1" x14ac:dyDescent="0.25">
      <c r="A1381" s="16">
        <v>1380</v>
      </c>
      <c r="B1381" s="17" t="s">
        <v>69</v>
      </c>
      <c r="C1381" s="48" t="s">
        <v>2616</v>
      </c>
      <c r="D1381" s="2" t="s">
        <v>137</v>
      </c>
      <c r="E1381" s="48" t="s">
        <v>5912</v>
      </c>
      <c r="F1381" s="67">
        <v>42510</v>
      </c>
      <c r="G1381" s="3">
        <f t="shared" si="225"/>
        <v>5</v>
      </c>
      <c r="H1381" s="3">
        <f t="shared" si="226"/>
        <v>2016</v>
      </c>
      <c r="I1381" s="19">
        <v>0.55902777777777801</v>
      </c>
      <c r="J1381" s="20">
        <f t="shared" si="232"/>
        <v>13</v>
      </c>
      <c r="K1381" s="5" t="str">
        <f t="shared" si="227"/>
        <v>ja</v>
      </c>
      <c r="L1381" s="5" t="s">
        <v>91</v>
      </c>
      <c r="M1381" s="6" t="s">
        <v>74</v>
      </c>
      <c r="N1381" s="5">
        <v>85</v>
      </c>
      <c r="O1381" s="17" t="s">
        <v>75</v>
      </c>
      <c r="P1381" s="17" t="s">
        <v>5913</v>
      </c>
      <c r="Q1381" s="6" t="s">
        <v>186</v>
      </c>
      <c r="R1381" s="6" t="s">
        <v>77</v>
      </c>
      <c r="T1381" s="22"/>
      <c r="U1381" s="2" t="s">
        <v>208</v>
      </c>
      <c r="V1381" s="2" t="s">
        <v>79</v>
      </c>
      <c r="X1381" s="2">
        <v>100</v>
      </c>
      <c r="Y1381" s="2" t="s">
        <v>81</v>
      </c>
      <c r="Z1381" s="2" t="s">
        <v>168</v>
      </c>
      <c r="AA1381" s="2">
        <v>100</v>
      </c>
      <c r="AB1381" s="2" t="s">
        <v>81</v>
      </c>
      <c r="AC1381" s="2" t="s">
        <v>168</v>
      </c>
      <c r="AD1381" s="2">
        <v>100</v>
      </c>
      <c r="AE1381" s="2" t="s">
        <v>83</v>
      </c>
      <c r="AF1381" s="2" t="s">
        <v>168</v>
      </c>
      <c r="AJ1381" s="2" t="s">
        <v>109</v>
      </c>
      <c r="BE1381" s="23" t="str">
        <f t="shared" si="228"/>
        <v>EMF nein</v>
      </c>
      <c r="BF1381" s="23" t="str">
        <f t="shared" si="229"/>
        <v/>
      </c>
      <c r="BG1381" s="23" t="str">
        <f t="shared" si="230"/>
        <v/>
      </c>
      <c r="BH1381" s="23">
        <f t="shared" si="231"/>
        <v>0</v>
      </c>
      <c r="BO1381" s="2" t="s">
        <v>5914</v>
      </c>
      <c r="BP1381" s="3">
        <v>1</v>
      </c>
      <c r="BQ1381" s="2" t="s">
        <v>5915</v>
      </c>
    </row>
    <row r="1382" spans="1:70" ht="16.149999999999999" customHeight="1" x14ac:dyDescent="0.25">
      <c r="A1382" s="16">
        <v>1381</v>
      </c>
      <c r="B1382" s="17" t="s">
        <v>87</v>
      </c>
      <c r="C1382" s="48" t="s">
        <v>2053</v>
      </c>
      <c r="D1382" s="2" t="s">
        <v>124</v>
      </c>
      <c r="E1382" s="48" t="s">
        <v>5916</v>
      </c>
      <c r="F1382" s="67">
        <v>43017</v>
      </c>
      <c r="G1382" s="3">
        <f t="shared" si="225"/>
        <v>10</v>
      </c>
      <c r="H1382" s="3">
        <f t="shared" si="226"/>
        <v>2017</v>
      </c>
      <c r="I1382" s="19">
        <v>0.71875</v>
      </c>
      <c r="J1382" s="20">
        <f t="shared" si="232"/>
        <v>17</v>
      </c>
      <c r="K1382" s="5" t="str">
        <f t="shared" si="227"/>
        <v>ja</v>
      </c>
      <c r="L1382" s="5" t="s">
        <v>91</v>
      </c>
      <c r="M1382" s="6" t="s">
        <v>74</v>
      </c>
      <c r="N1382" s="5">
        <v>75</v>
      </c>
      <c r="O1382" s="17" t="s">
        <v>75</v>
      </c>
      <c r="P1382" s="17" t="s">
        <v>2908</v>
      </c>
      <c r="R1382" s="6" t="s">
        <v>77</v>
      </c>
      <c r="T1382" s="22" t="s">
        <v>79</v>
      </c>
      <c r="X1382" s="2">
        <v>340</v>
      </c>
      <c r="Y1382" s="2" t="s">
        <v>81</v>
      </c>
      <c r="Z1382" s="2" t="s">
        <v>168</v>
      </c>
      <c r="AA1382" s="2">
        <v>340</v>
      </c>
      <c r="AB1382" s="2" t="s">
        <v>81</v>
      </c>
      <c r="AC1382" s="2" t="s">
        <v>168</v>
      </c>
      <c r="AD1382" s="2">
        <v>340</v>
      </c>
      <c r="AE1382" s="2" t="s">
        <v>83</v>
      </c>
      <c r="AF1382" s="2" t="s">
        <v>168</v>
      </c>
      <c r="BE1382" s="23" t="str">
        <f t="shared" si="228"/>
        <v>EMF nein</v>
      </c>
      <c r="BF1382" s="23" t="str">
        <f t="shared" si="229"/>
        <v/>
      </c>
      <c r="BG1382" s="23" t="str">
        <f t="shared" si="230"/>
        <v/>
      </c>
      <c r="BH1382" s="23">
        <f t="shared" si="231"/>
        <v>0</v>
      </c>
      <c r="BO1382" s="2" t="s">
        <v>5917</v>
      </c>
      <c r="BP1382" s="3">
        <v>1</v>
      </c>
      <c r="BQ1382" s="2" t="s">
        <v>5918</v>
      </c>
    </row>
    <row r="1383" spans="1:70" ht="16.149999999999999" customHeight="1" x14ac:dyDescent="0.25">
      <c r="A1383" s="16">
        <v>1382</v>
      </c>
      <c r="B1383" s="17" t="s">
        <v>87</v>
      </c>
      <c r="C1383" s="48" t="s">
        <v>5919</v>
      </c>
      <c r="D1383" s="2" t="s">
        <v>371</v>
      </c>
      <c r="E1383" s="48" t="s">
        <v>5920</v>
      </c>
      <c r="F1383" s="67">
        <v>43159</v>
      </c>
      <c r="G1383" s="3">
        <f t="shared" si="225"/>
        <v>2</v>
      </c>
      <c r="H1383" s="3">
        <f t="shared" si="226"/>
        <v>2018</v>
      </c>
      <c r="I1383" s="19">
        <v>0.66319444444444398</v>
      </c>
      <c r="J1383" s="20">
        <f t="shared" si="232"/>
        <v>15</v>
      </c>
      <c r="K1383" s="5" t="str">
        <f t="shared" si="227"/>
        <v>ja</v>
      </c>
      <c r="L1383" s="5" t="s">
        <v>91</v>
      </c>
      <c r="M1383" s="6" t="s">
        <v>74</v>
      </c>
      <c r="N1383" s="5">
        <v>80</v>
      </c>
      <c r="O1383" s="17" t="s">
        <v>75</v>
      </c>
      <c r="P1383" s="17" t="s">
        <v>1877</v>
      </c>
      <c r="R1383" s="6" t="s">
        <v>77</v>
      </c>
      <c r="T1383" s="22"/>
      <c r="U1383" s="2" t="s">
        <v>208</v>
      </c>
      <c r="V1383" s="2" t="s">
        <v>79</v>
      </c>
      <c r="X1383" s="2">
        <v>700</v>
      </c>
      <c r="Y1383" s="2" t="s">
        <v>83</v>
      </c>
      <c r="Z1383" s="2" t="s">
        <v>84</v>
      </c>
      <c r="AA1383" s="2">
        <v>700</v>
      </c>
      <c r="AB1383" s="2" t="s">
        <v>83</v>
      </c>
      <c r="AC1383" s="2" t="s">
        <v>84</v>
      </c>
      <c r="AD1383" s="2">
        <v>700</v>
      </c>
      <c r="AE1383" s="2" t="s">
        <v>83</v>
      </c>
      <c r="AF1383" s="2" t="s">
        <v>84</v>
      </c>
      <c r="BE1383" s="23" t="str">
        <f t="shared" si="228"/>
        <v>EMF nein</v>
      </c>
      <c r="BF1383" s="23" t="str">
        <f t="shared" si="229"/>
        <v/>
      </c>
      <c r="BG1383" s="23" t="str">
        <f t="shared" si="230"/>
        <v/>
      </c>
      <c r="BH1383" s="23">
        <f t="shared" si="231"/>
        <v>0</v>
      </c>
      <c r="BO1383" s="2" t="s">
        <v>5921</v>
      </c>
      <c r="BP1383" s="3">
        <v>1</v>
      </c>
      <c r="BQ1383" s="2" t="s">
        <v>5922</v>
      </c>
    </row>
    <row r="1384" spans="1:70" ht="16.149999999999999" customHeight="1" x14ac:dyDescent="0.25">
      <c r="A1384" s="16">
        <v>1383</v>
      </c>
      <c r="B1384" s="17" t="s">
        <v>87</v>
      </c>
      <c r="C1384" s="48" t="s">
        <v>1213</v>
      </c>
      <c r="D1384" s="2" t="s">
        <v>896</v>
      </c>
      <c r="E1384" s="48" t="s">
        <v>5923</v>
      </c>
      <c r="F1384" s="67">
        <v>42507</v>
      </c>
      <c r="G1384" s="3">
        <f t="shared" si="225"/>
        <v>5</v>
      </c>
      <c r="H1384" s="3">
        <f t="shared" si="226"/>
        <v>2016</v>
      </c>
      <c r="I1384" s="19">
        <v>0.58333333333333304</v>
      </c>
      <c r="J1384" s="20">
        <f t="shared" si="232"/>
        <v>14</v>
      </c>
      <c r="K1384" s="5" t="str">
        <f t="shared" si="227"/>
        <v>ja</v>
      </c>
      <c r="L1384" s="21" t="s">
        <v>73</v>
      </c>
      <c r="M1384" s="6" t="s">
        <v>74</v>
      </c>
      <c r="N1384" s="5">
        <v>85</v>
      </c>
      <c r="O1384" s="17" t="s">
        <v>75</v>
      </c>
      <c r="P1384" s="17" t="s">
        <v>5924</v>
      </c>
      <c r="R1384" s="6" t="s">
        <v>77</v>
      </c>
      <c r="T1384" s="22" t="s">
        <v>79</v>
      </c>
      <c r="X1384" s="2">
        <v>146</v>
      </c>
      <c r="Y1384" s="2" t="s">
        <v>83</v>
      </c>
      <c r="Z1384" s="2" t="s">
        <v>161</v>
      </c>
      <c r="AD1384" s="2">
        <v>146</v>
      </c>
      <c r="AE1384" s="2" t="s">
        <v>83</v>
      </c>
      <c r="AF1384" s="2" t="s">
        <v>161</v>
      </c>
      <c r="AM1384" s="2">
        <v>55</v>
      </c>
      <c r="AN1384" s="2" t="s">
        <v>94</v>
      </c>
      <c r="AO1384" s="2" t="s">
        <v>84</v>
      </c>
      <c r="BE1384" s="23" t="str">
        <f t="shared" si="228"/>
        <v>EMF nein</v>
      </c>
      <c r="BF1384" s="23" t="str">
        <f t="shared" si="229"/>
        <v/>
      </c>
      <c r="BG1384" s="23" t="str">
        <f t="shared" si="230"/>
        <v/>
      </c>
      <c r="BH1384" s="23">
        <f t="shared" si="231"/>
        <v>0</v>
      </c>
      <c r="BO1384" s="2" t="s">
        <v>5925</v>
      </c>
      <c r="BP1384" s="3">
        <v>1</v>
      </c>
      <c r="BQ1384" s="2" t="s">
        <v>5926</v>
      </c>
    </row>
    <row r="1385" spans="1:70" ht="16.149999999999999" customHeight="1" x14ac:dyDescent="0.25">
      <c r="A1385" s="16">
        <v>1384</v>
      </c>
      <c r="B1385" s="17" t="s">
        <v>87</v>
      </c>
      <c r="C1385" s="48" t="s">
        <v>1213</v>
      </c>
      <c r="D1385" s="6" t="s">
        <v>896</v>
      </c>
      <c r="E1385" s="48" t="s">
        <v>5927</v>
      </c>
      <c r="F1385" s="67">
        <v>42500</v>
      </c>
      <c r="G1385" s="3">
        <f t="shared" ref="G1385:G1448" si="233">IF(F1385&lt;&gt;"",MONTH(F1385),"")</f>
        <v>5</v>
      </c>
      <c r="H1385" s="3">
        <f t="shared" si="226"/>
        <v>2016</v>
      </c>
      <c r="I1385" s="19">
        <v>0.72916666666666696</v>
      </c>
      <c r="J1385" s="20">
        <f t="shared" si="232"/>
        <v>17</v>
      </c>
      <c r="K1385" s="5" t="str">
        <f t="shared" si="227"/>
        <v>ja</v>
      </c>
      <c r="L1385" s="5" t="s">
        <v>91</v>
      </c>
      <c r="M1385" s="6" t="s">
        <v>74</v>
      </c>
      <c r="N1385" s="5">
        <v>90</v>
      </c>
      <c r="O1385" s="6" t="s">
        <v>101</v>
      </c>
      <c r="P1385" s="17" t="s">
        <v>21939</v>
      </c>
      <c r="R1385" s="6" t="s">
        <v>77</v>
      </c>
      <c r="T1385" s="22"/>
      <c r="U1385" s="2" t="s">
        <v>74</v>
      </c>
      <c r="V1385" s="2" t="s">
        <v>80</v>
      </c>
      <c r="X1385" s="2">
        <v>30</v>
      </c>
      <c r="Y1385" s="2" t="s">
        <v>94</v>
      </c>
      <c r="Z1385" s="2" t="s">
        <v>82</v>
      </c>
      <c r="AA1385" s="2">
        <v>30</v>
      </c>
      <c r="AB1385" s="2" t="s">
        <v>94</v>
      </c>
      <c r="AC1385" s="2" t="s">
        <v>82</v>
      </c>
      <c r="AD1385" s="2">
        <v>30</v>
      </c>
      <c r="AE1385" s="2" t="s">
        <v>94</v>
      </c>
      <c r="AF1385" s="2" t="s">
        <v>82</v>
      </c>
      <c r="AJ1385" s="392">
        <v>30</v>
      </c>
      <c r="AK1385" s="392" t="s">
        <v>94</v>
      </c>
      <c r="AL1385" s="392" t="s">
        <v>82</v>
      </c>
      <c r="AM1385" s="392">
        <v>30</v>
      </c>
      <c r="AN1385" s="392" t="s">
        <v>94</v>
      </c>
      <c r="AO1385" s="392" t="s">
        <v>82</v>
      </c>
      <c r="AP1385" s="392">
        <v>30</v>
      </c>
      <c r="AQ1385" s="392" t="s">
        <v>94</v>
      </c>
      <c r="AR1385" s="392" t="s">
        <v>82</v>
      </c>
      <c r="AV1385" s="392">
        <v>30</v>
      </c>
      <c r="AW1385" s="392" t="s">
        <v>94</v>
      </c>
      <c r="AX1385" s="392" t="s">
        <v>82</v>
      </c>
      <c r="AY1385" s="392">
        <v>30</v>
      </c>
      <c r="AZ1385" s="392" t="s">
        <v>94</v>
      </c>
      <c r="BA1385" s="392" t="s">
        <v>82</v>
      </c>
      <c r="BB1385" s="392">
        <v>30</v>
      </c>
      <c r="BC1385" s="392" t="s">
        <v>94</v>
      </c>
      <c r="BD1385" s="392" t="s">
        <v>82</v>
      </c>
      <c r="BE1385" s="23" t="str">
        <f t="shared" si="228"/>
        <v>EMF nein</v>
      </c>
      <c r="BF1385" s="23" t="str">
        <f t="shared" si="229"/>
        <v/>
      </c>
      <c r="BG1385" s="23" t="str">
        <f t="shared" si="230"/>
        <v/>
      </c>
      <c r="BH1385" s="23">
        <f t="shared" si="231"/>
        <v>0</v>
      </c>
      <c r="BO1385" s="2" t="s">
        <v>5928</v>
      </c>
      <c r="BP1385" s="3">
        <v>1</v>
      </c>
      <c r="BR1385" s="2" t="s">
        <v>5929</v>
      </c>
    </row>
    <row r="1386" spans="1:70" ht="16.149999999999999" customHeight="1" x14ac:dyDescent="0.25">
      <c r="A1386" s="16">
        <v>1385</v>
      </c>
      <c r="B1386" s="17" t="s">
        <v>135</v>
      </c>
      <c r="C1386" s="48" t="s">
        <v>5930</v>
      </c>
      <c r="D1386" s="2" t="s">
        <v>172</v>
      </c>
      <c r="E1386" s="48" t="s">
        <v>5931</v>
      </c>
      <c r="F1386" s="67">
        <v>42597</v>
      </c>
      <c r="G1386" s="3">
        <f t="shared" si="233"/>
        <v>8</v>
      </c>
      <c r="H1386" s="3">
        <f t="shared" si="226"/>
        <v>2016</v>
      </c>
      <c r="I1386" s="19">
        <v>0.36458333333333298</v>
      </c>
      <c r="J1386" s="20">
        <f t="shared" si="232"/>
        <v>8</v>
      </c>
      <c r="K1386" s="5" t="str">
        <f t="shared" si="227"/>
        <v>ja</v>
      </c>
      <c r="L1386" s="5" t="s">
        <v>91</v>
      </c>
      <c r="M1386" s="6" t="s">
        <v>139</v>
      </c>
      <c r="N1386" s="5">
        <v>40</v>
      </c>
      <c r="O1386" s="17" t="s">
        <v>126</v>
      </c>
      <c r="P1386" s="17" t="s">
        <v>5932</v>
      </c>
      <c r="R1386" s="6" t="s">
        <v>77</v>
      </c>
      <c r="S1386" s="2" t="s">
        <v>109</v>
      </c>
      <c r="T1386" s="6" t="s">
        <v>80</v>
      </c>
      <c r="X1386" s="2" t="s">
        <v>109</v>
      </c>
      <c r="Y1386" s="2" t="s">
        <v>109</v>
      </c>
      <c r="Z1386" s="2" t="s">
        <v>109</v>
      </c>
      <c r="AA1386" s="2" t="s">
        <v>109</v>
      </c>
      <c r="AB1386" s="2" t="s">
        <v>109</v>
      </c>
      <c r="AC1386" s="2" t="s">
        <v>109</v>
      </c>
      <c r="BE1386" s="23" t="s">
        <v>109</v>
      </c>
      <c r="BF1386" s="23" t="str">
        <f t="shared" si="229"/>
        <v/>
      </c>
      <c r="BG1386" s="23" t="str">
        <f t="shared" si="230"/>
        <v/>
      </c>
      <c r="BH1386" s="23">
        <f t="shared" si="231"/>
        <v>0</v>
      </c>
      <c r="BO1386" s="2" t="s">
        <v>5933</v>
      </c>
      <c r="BP1386" s="3">
        <v>1</v>
      </c>
      <c r="BQ1386" s="2" t="s">
        <v>5934</v>
      </c>
    </row>
    <row r="1387" spans="1:70" ht="16.149999999999999" customHeight="1" x14ac:dyDescent="0.25">
      <c r="A1387" s="16">
        <v>1386</v>
      </c>
      <c r="B1387" s="17" t="s">
        <v>87</v>
      </c>
      <c r="C1387" s="48" t="s">
        <v>5908</v>
      </c>
      <c r="D1387" s="2" t="s">
        <v>371</v>
      </c>
      <c r="E1387" s="48" t="s">
        <v>1675</v>
      </c>
      <c r="F1387" s="67">
        <v>42510</v>
      </c>
      <c r="G1387" s="3">
        <f t="shared" si="233"/>
        <v>5</v>
      </c>
      <c r="H1387" s="3">
        <f t="shared" si="226"/>
        <v>2016</v>
      </c>
      <c r="I1387" s="19">
        <v>0.57986111111111105</v>
      </c>
      <c r="J1387" s="20">
        <f t="shared" si="232"/>
        <v>13</v>
      </c>
      <c r="K1387" s="5" t="str">
        <f t="shared" si="227"/>
        <v>ja</v>
      </c>
      <c r="L1387" s="5" t="s">
        <v>91</v>
      </c>
      <c r="M1387" s="6" t="s">
        <v>100</v>
      </c>
      <c r="N1387" s="5">
        <v>86</v>
      </c>
      <c r="O1387" s="17" t="s">
        <v>75</v>
      </c>
      <c r="P1387" s="17" t="s">
        <v>5935</v>
      </c>
      <c r="R1387" s="6" t="s">
        <v>77</v>
      </c>
      <c r="T1387" s="22" t="s">
        <v>79</v>
      </c>
      <c r="X1387" s="2">
        <v>42</v>
      </c>
      <c r="Y1387" s="2" t="s">
        <v>83</v>
      </c>
      <c r="Z1387" s="2" t="s">
        <v>84</v>
      </c>
      <c r="AA1387" s="2">
        <v>42</v>
      </c>
      <c r="AB1387" s="2" t="s">
        <v>81</v>
      </c>
      <c r="AC1387" s="2" t="s">
        <v>84</v>
      </c>
      <c r="AD1387" s="2">
        <v>42</v>
      </c>
      <c r="AE1387" s="2" t="s">
        <v>81</v>
      </c>
      <c r="AF1387" s="2" t="s">
        <v>84</v>
      </c>
      <c r="AJ1387" s="2">
        <v>98</v>
      </c>
      <c r="AK1387" s="2" t="s">
        <v>83</v>
      </c>
      <c r="AL1387" s="2" t="s">
        <v>84</v>
      </c>
      <c r="AP1387" s="2">
        <v>98</v>
      </c>
      <c r="AQ1387" s="2" t="s">
        <v>81</v>
      </c>
      <c r="AR1387" s="2" t="s">
        <v>84</v>
      </c>
      <c r="BE1387" s="23" t="str">
        <f t="shared" ref="BE1387:BE1417" si="234">IF(COUNTA(BI1387,BK1387,BM1387) &gt; 0,"EMF ja","EMF nein")</f>
        <v>EMF nein</v>
      </c>
      <c r="BF1387" s="23" t="str">
        <f t="shared" si="229"/>
        <v/>
      </c>
      <c r="BG1387" s="23" t="str">
        <f t="shared" si="230"/>
        <v/>
      </c>
      <c r="BH1387" s="23">
        <f t="shared" si="231"/>
        <v>0</v>
      </c>
      <c r="BO1387" s="2" t="s">
        <v>5936</v>
      </c>
      <c r="BP1387" s="3">
        <v>1</v>
      </c>
      <c r="BR1387" s="2" t="s">
        <v>109</v>
      </c>
    </row>
    <row r="1388" spans="1:70" ht="16.149999999999999" customHeight="1" x14ac:dyDescent="0.25">
      <c r="A1388" s="16">
        <v>1387</v>
      </c>
      <c r="B1388" s="17" t="s">
        <v>87</v>
      </c>
      <c r="C1388" s="48" t="s">
        <v>1331</v>
      </c>
      <c r="D1388" s="2" t="s">
        <v>371</v>
      </c>
      <c r="E1388" s="48" t="s">
        <v>4911</v>
      </c>
      <c r="F1388" s="67">
        <v>42874</v>
      </c>
      <c r="G1388" s="3">
        <f t="shared" si="233"/>
        <v>5</v>
      </c>
      <c r="H1388" s="3">
        <f t="shared" si="226"/>
        <v>2017</v>
      </c>
      <c r="I1388" s="19">
        <v>0.62152777777777801</v>
      </c>
      <c r="J1388" s="20">
        <f t="shared" si="232"/>
        <v>14</v>
      </c>
      <c r="K1388" s="5" t="str">
        <f t="shared" si="227"/>
        <v>ja</v>
      </c>
      <c r="L1388" s="21" t="s">
        <v>73</v>
      </c>
      <c r="M1388" s="6" t="s">
        <v>74</v>
      </c>
      <c r="N1388" s="5">
        <v>82</v>
      </c>
      <c r="O1388" s="17" t="s">
        <v>75</v>
      </c>
      <c r="P1388" s="17" t="s">
        <v>5937</v>
      </c>
      <c r="Q1388" s="6" t="s">
        <v>186</v>
      </c>
      <c r="R1388" s="6" t="s">
        <v>77</v>
      </c>
      <c r="T1388" s="22" t="s">
        <v>79</v>
      </c>
      <c r="W1388" s="2" t="s">
        <v>5938</v>
      </c>
      <c r="BE1388" s="23" t="str">
        <f t="shared" si="234"/>
        <v>EMF nein</v>
      </c>
      <c r="BF1388" s="23" t="str">
        <f t="shared" si="229"/>
        <v/>
      </c>
      <c r="BG1388" s="23" t="str">
        <f t="shared" si="230"/>
        <v/>
      </c>
      <c r="BH1388" s="23">
        <f t="shared" si="231"/>
        <v>0</v>
      </c>
      <c r="BO1388" s="2" t="s">
        <v>5939</v>
      </c>
      <c r="BP1388" s="3">
        <v>1</v>
      </c>
      <c r="BQ1388" s="2" t="s">
        <v>5940</v>
      </c>
    </row>
    <row r="1389" spans="1:70" ht="16.149999999999999" customHeight="1" x14ac:dyDescent="0.25">
      <c r="A1389" s="16">
        <v>1388</v>
      </c>
      <c r="B1389" s="17" t="s">
        <v>87</v>
      </c>
      <c r="C1389" s="48" t="s">
        <v>3704</v>
      </c>
      <c r="D1389" s="2" t="s">
        <v>264</v>
      </c>
      <c r="E1389" s="48" t="s">
        <v>5941</v>
      </c>
      <c r="F1389" s="67">
        <v>42512</v>
      </c>
      <c r="G1389" s="3">
        <f t="shared" si="233"/>
        <v>5</v>
      </c>
      <c r="H1389" s="3">
        <f t="shared" si="226"/>
        <v>2016</v>
      </c>
      <c r="I1389" s="19">
        <v>0.5</v>
      </c>
      <c r="J1389" s="20">
        <f t="shared" si="232"/>
        <v>12</v>
      </c>
      <c r="K1389" s="5" t="str">
        <f t="shared" si="227"/>
        <v>ja</v>
      </c>
      <c r="L1389" s="5" t="s">
        <v>91</v>
      </c>
      <c r="M1389" s="6" t="s">
        <v>74</v>
      </c>
      <c r="N1389" s="5">
        <v>85</v>
      </c>
      <c r="O1389" s="17" t="s">
        <v>126</v>
      </c>
      <c r="P1389" s="17" t="s">
        <v>5942</v>
      </c>
      <c r="R1389" s="6" t="s">
        <v>77</v>
      </c>
      <c r="T1389" s="22" t="s">
        <v>79</v>
      </c>
      <c r="U1389" s="2" t="s">
        <v>100</v>
      </c>
      <c r="V1389" s="2" t="s">
        <v>79</v>
      </c>
      <c r="BE1389" s="23" t="str">
        <f t="shared" si="234"/>
        <v>EMF nein</v>
      </c>
      <c r="BF1389" s="23" t="str">
        <f t="shared" si="229"/>
        <v/>
      </c>
      <c r="BG1389" s="23" t="str">
        <f t="shared" si="230"/>
        <v/>
      </c>
      <c r="BH1389" s="23">
        <f t="shared" si="231"/>
        <v>0</v>
      </c>
      <c r="BO1389" s="2" t="s">
        <v>5943</v>
      </c>
      <c r="BP1389" s="3">
        <v>1</v>
      </c>
      <c r="BQ1389" s="2" t="s">
        <v>5944</v>
      </c>
    </row>
    <row r="1390" spans="1:70" ht="16.149999999999999" customHeight="1" x14ac:dyDescent="0.25">
      <c r="A1390" s="16">
        <v>1389</v>
      </c>
      <c r="B1390" s="17" t="s">
        <v>87</v>
      </c>
      <c r="C1390" s="48" t="s">
        <v>5945</v>
      </c>
      <c r="D1390" s="2" t="s">
        <v>89</v>
      </c>
      <c r="E1390" s="48" t="s">
        <v>5946</v>
      </c>
      <c r="F1390" s="67">
        <v>42513</v>
      </c>
      <c r="G1390" s="3">
        <f t="shared" si="233"/>
        <v>5</v>
      </c>
      <c r="H1390" s="3">
        <f t="shared" si="226"/>
        <v>2016</v>
      </c>
      <c r="I1390" s="19">
        <v>0.5625</v>
      </c>
      <c r="J1390" s="20">
        <f t="shared" si="232"/>
        <v>13</v>
      </c>
      <c r="K1390" s="5" t="str">
        <f t="shared" si="227"/>
        <v>ja</v>
      </c>
      <c r="L1390" s="5" t="s">
        <v>91</v>
      </c>
      <c r="M1390" s="6" t="s">
        <v>74</v>
      </c>
      <c r="N1390" s="5">
        <v>73</v>
      </c>
      <c r="O1390" s="17" t="s">
        <v>75</v>
      </c>
      <c r="P1390" s="17" t="s">
        <v>4421</v>
      </c>
      <c r="R1390" s="6" t="s">
        <v>335</v>
      </c>
      <c r="T1390" s="22" t="s">
        <v>79</v>
      </c>
      <c r="U1390" s="2" t="s">
        <v>354</v>
      </c>
      <c r="V1390" s="2" t="s">
        <v>79</v>
      </c>
      <c r="X1390" s="2">
        <v>91</v>
      </c>
      <c r="Y1390" s="2" t="s">
        <v>81</v>
      </c>
      <c r="Z1390" s="2" t="s">
        <v>84</v>
      </c>
      <c r="AA1390" s="2">
        <v>91</v>
      </c>
      <c r="AB1390" s="2" t="s">
        <v>81</v>
      </c>
      <c r="AC1390" s="2" t="s">
        <v>84</v>
      </c>
      <c r="AJ1390" s="2">
        <v>28</v>
      </c>
      <c r="AK1390" s="2" t="s">
        <v>81</v>
      </c>
      <c r="AL1390" s="2" t="s">
        <v>161</v>
      </c>
      <c r="AM1390" s="2">
        <v>28</v>
      </c>
      <c r="AN1390" s="2" t="s">
        <v>94</v>
      </c>
      <c r="AO1390" s="2" t="s">
        <v>161</v>
      </c>
      <c r="AV1390" s="2">
        <v>320</v>
      </c>
      <c r="AW1390" s="2" t="s">
        <v>81</v>
      </c>
      <c r="AX1390" s="2" t="s">
        <v>168</v>
      </c>
      <c r="AY1390" s="2">
        <v>320</v>
      </c>
      <c r="AZ1390" s="2" t="s">
        <v>81</v>
      </c>
      <c r="BA1390" s="2" t="s">
        <v>168</v>
      </c>
      <c r="BE1390" s="23" t="str">
        <f t="shared" si="234"/>
        <v>EMF nein</v>
      </c>
      <c r="BF1390" s="23" t="str">
        <f t="shared" si="229"/>
        <v/>
      </c>
      <c r="BG1390" s="23" t="str">
        <f t="shared" si="230"/>
        <v/>
      </c>
      <c r="BH1390" s="23">
        <f t="shared" si="231"/>
        <v>0</v>
      </c>
      <c r="BO1390" s="2" t="s">
        <v>5947</v>
      </c>
      <c r="BP1390" s="3">
        <v>1</v>
      </c>
      <c r="BQ1390" s="2" t="s">
        <v>5948</v>
      </c>
    </row>
    <row r="1391" spans="1:70" ht="16.149999999999999" customHeight="1" x14ac:dyDescent="0.25">
      <c r="A1391" s="16">
        <v>1390</v>
      </c>
      <c r="B1391" s="17" t="s">
        <v>87</v>
      </c>
      <c r="C1391" s="48" t="s">
        <v>5949</v>
      </c>
      <c r="D1391" s="2" t="s">
        <v>364</v>
      </c>
      <c r="E1391" s="48" t="s">
        <v>5950</v>
      </c>
      <c r="F1391" s="67">
        <v>42515</v>
      </c>
      <c r="G1391" s="3">
        <f t="shared" si="233"/>
        <v>5</v>
      </c>
      <c r="H1391" s="3">
        <f t="shared" si="226"/>
        <v>2016</v>
      </c>
      <c r="I1391" s="19">
        <v>0.75</v>
      </c>
      <c r="J1391" s="20">
        <f t="shared" si="232"/>
        <v>18</v>
      </c>
      <c r="K1391" s="5" t="str">
        <f t="shared" si="227"/>
        <v>ja</v>
      </c>
      <c r="L1391" s="5" t="s">
        <v>91</v>
      </c>
      <c r="M1391" s="6" t="s">
        <v>74</v>
      </c>
      <c r="N1391" s="5">
        <v>71</v>
      </c>
      <c r="O1391" s="17" t="s">
        <v>75</v>
      </c>
      <c r="P1391" s="17" t="s">
        <v>5951</v>
      </c>
      <c r="R1391" s="6" t="s">
        <v>77</v>
      </c>
      <c r="T1391" s="22"/>
      <c r="U1391" s="2" t="s">
        <v>115</v>
      </c>
      <c r="V1391" s="2" t="s">
        <v>79</v>
      </c>
      <c r="X1391" s="2">
        <v>495</v>
      </c>
      <c r="Y1391" s="2" t="s">
        <v>83</v>
      </c>
      <c r="Z1391" s="2" t="s">
        <v>84</v>
      </c>
      <c r="AA1391" s="2">
        <v>495</v>
      </c>
      <c r="AB1391" s="2" t="s">
        <v>81</v>
      </c>
      <c r="AC1391" s="2" t="s">
        <v>84</v>
      </c>
      <c r="AD1391" s="2">
        <v>495</v>
      </c>
      <c r="AE1391" s="2" t="s">
        <v>83</v>
      </c>
      <c r="AF1391" s="2" t="s">
        <v>84</v>
      </c>
      <c r="AJ1391" s="2">
        <v>76</v>
      </c>
      <c r="AK1391" s="2" t="s">
        <v>81</v>
      </c>
      <c r="AL1391" s="2" t="s">
        <v>161</v>
      </c>
      <c r="BE1391" s="23" t="str">
        <f t="shared" si="234"/>
        <v>EMF nein</v>
      </c>
      <c r="BF1391" s="23" t="str">
        <f t="shared" si="229"/>
        <v/>
      </c>
      <c r="BG1391" s="23" t="str">
        <f t="shared" si="230"/>
        <v/>
      </c>
      <c r="BH1391" s="23">
        <f t="shared" si="231"/>
        <v>0</v>
      </c>
      <c r="BO1391" s="2" t="s">
        <v>5952</v>
      </c>
      <c r="BP1391" s="3">
        <v>1</v>
      </c>
      <c r="BQ1391" s="2" t="s">
        <v>5953</v>
      </c>
    </row>
    <row r="1392" spans="1:70" ht="16.149999999999999" customHeight="1" x14ac:dyDescent="0.25">
      <c r="A1392" s="16">
        <v>1391</v>
      </c>
      <c r="B1392" s="17" t="s">
        <v>87</v>
      </c>
      <c r="C1392" s="48" t="s">
        <v>1839</v>
      </c>
      <c r="D1392" s="2" t="s">
        <v>896</v>
      </c>
      <c r="E1392" s="48" t="s">
        <v>5954</v>
      </c>
      <c r="F1392" s="67">
        <v>42509</v>
      </c>
      <c r="G1392" s="3">
        <f t="shared" si="233"/>
        <v>5</v>
      </c>
      <c r="H1392" s="3">
        <f t="shared" si="226"/>
        <v>2016</v>
      </c>
      <c r="I1392" s="19">
        <v>0.82291666666666696</v>
      </c>
      <c r="J1392" s="20">
        <f t="shared" si="232"/>
        <v>19</v>
      </c>
      <c r="K1392" s="5" t="str">
        <f t="shared" si="227"/>
        <v>ja</v>
      </c>
      <c r="L1392" s="21" t="s">
        <v>73</v>
      </c>
      <c r="M1392" s="6" t="s">
        <v>74</v>
      </c>
      <c r="N1392" s="5">
        <v>71</v>
      </c>
      <c r="O1392" s="17" t="s">
        <v>75</v>
      </c>
      <c r="P1392" s="17" t="s">
        <v>5955</v>
      </c>
      <c r="R1392" s="6" t="s">
        <v>335</v>
      </c>
      <c r="T1392" s="22" t="s">
        <v>79</v>
      </c>
      <c r="X1392" s="2">
        <v>485</v>
      </c>
      <c r="Y1392" s="2" t="s">
        <v>83</v>
      </c>
      <c r="Z1392" s="2" t="s">
        <v>82</v>
      </c>
      <c r="AA1392" s="2">
        <v>485</v>
      </c>
      <c r="AB1392" s="2" t="s">
        <v>81</v>
      </c>
      <c r="AC1392" s="2" t="s">
        <v>82</v>
      </c>
      <c r="BE1392" s="23" t="str">
        <f t="shared" si="234"/>
        <v>EMF ja</v>
      </c>
      <c r="BF1392" s="23">
        <f t="shared" si="229"/>
        <v>667</v>
      </c>
      <c r="BG1392" s="23" t="str">
        <f t="shared" si="230"/>
        <v>500+m</v>
      </c>
      <c r="BH1392" s="23">
        <f t="shared" si="231"/>
        <v>1</v>
      </c>
      <c r="BI1392" s="2" t="s">
        <v>162</v>
      </c>
      <c r="BJ1392" s="2">
        <v>667</v>
      </c>
      <c r="BO1392" s="2" t="s">
        <v>5956</v>
      </c>
      <c r="BP1392" s="3">
        <v>1</v>
      </c>
      <c r="BQ1392" s="2" t="s">
        <v>5957</v>
      </c>
    </row>
    <row r="1393" spans="1:69" ht="16.149999999999999" customHeight="1" x14ac:dyDescent="0.25">
      <c r="A1393" s="16">
        <v>1392</v>
      </c>
      <c r="B1393" s="17" t="s">
        <v>87</v>
      </c>
      <c r="C1393" s="48" t="s">
        <v>119</v>
      </c>
      <c r="D1393" s="2" t="s">
        <v>89</v>
      </c>
      <c r="E1393" s="48" t="s">
        <v>5958</v>
      </c>
      <c r="F1393" s="67">
        <v>42619</v>
      </c>
      <c r="G1393" s="3">
        <f t="shared" si="233"/>
        <v>9</v>
      </c>
      <c r="H1393" s="3">
        <f t="shared" si="226"/>
        <v>2016</v>
      </c>
      <c r="I1393" s="19">
        <v>0.6875</v>
      </c>
      <c r="J1393" s="20">
        <f t="shared" si="232"/>
        <v>16</v>
      </c>
      <c r="K1393" s="5" t="str">
        <f t="shared" si="227"/>
        <v>ja</v>
      </c>
      <c r="L1393" s="21" t="s">
        <v>73</v>
      </c>
      <c r="M1393" s="6" t="s">
        <v>74</v>
      </c>
      <c r="N1393" s="5">
        <v>81</v>
      </c>
      <c r="O1393" s="17" t="s">
        <v>75</v>
      </c>
      <c r="P1393" s="17" t="s">
        <v>5959</v>
      </c>
      <c r="Q1393" s="6" t="s">
        <v>186</v>
      </c>
      <c r="R1393" s="6" t="s">
        <v>77</v>
      </c>
      <c r="T1393" s="22" t="s">
        <v>79</v>
      </c>
      <c r="W1393" s="2" t="s">
        <v>5960</v>
      </c>
      <c r="X1393" s="2">
        <v>351</v>
      </c>
      <c r="Y1393" s="2" t="s">
        <v>83</v>
      </c>
      <c r="Z1393" s="2" t="s">
        <v>84</v>
      </c>
      <c r="AD1393" s="2">
        <v>351</v>
      </c>
      <c r="AE1393" s="2" t="s">
        <v>83</v>
      </c>
      <c r="AF1393" s="2" t="s">
        <v>84</v>
      </c>
      <c r="AJ1393" s="2">
        <v>233</v>
      </c>
      <c r="AK1393" s="2" t="s">
        <v>81</v>
      </c>
      <c r="AL1393" s="2" t="s">
        <v>84</v>
      </c>
      <c r="AV1393" s="2">
        <v>148</v>
      </c>
      <c r="AW1393" s="2" t="s">
        <v>94</v>
      </c>
      <c r="AX1393" s="2" t="s">
        <v>84</v>
      </c>
      <c r="BE1393" s="23" t="str">
        <f t="shared" si="234"/>
        <v>EMF nein</v>
      </c>
      <c r="BF1393" s="23" t="str">
        <f t="shared" si="229"/>
        <v/>
      </c>
      <c r="BG1393" s="23" t="str">
        <f t="shared" si="230"/>
        <v/>
      </c>
      <c r="BH1393" s="23">
        <f t="shared" si="231"/>
        <v>0</v>
      </c>
      <c r="BO1393" s="2" t="s">
        <v>5961</v>
      </c>
      <c r="BP1393" s="3">
        <v>1</v>
      </c>
      <c r="BQ1393" s="2" t="s">
        <v>5962</v>
      </c>
    </row>
    <row r="1394" spans="1:69" ht="16.149999999999999" customHeight="1" x14ac:dyDescent="0.25">
      <c r="A1394" s="16">
        <v>1393</v>
      </c>
      <c r="B1394" s="17" t="s">
        <v>69</v>
      </c>
      <c r="C1394" s="48" t="s">
        <v>5963</v>
      </c>
      <c r="D1394" s="2" t="s">
        <v>137</v>
      </c>
      <c r="E1394" s="48" t="s">
        <v>125</v>
      </c>
      <c r="F1394" s="67">
        <v>42622</v>
      </c>
      <c r="G1394" s="3">
        <f t="shared" si="233"/>
        <v>9</v>
      </c>
      <c r="H1394" s="3">
        <f t="shared" si="226"/>
        <v>2016</v>
      </c>
      <c r="I1394" s="19">
        <v>0.62152777777777801</v>
      </c>
      <c r="J1394" s="20">
        <f t="shared" si="232"/>
        <v>14</v>
      </c>
      <c r="K1394" s="5" t="str">
        <f t="shared" si="227"/>
        <v>ja</v>
      </c>
      <c r="L1394" s="5" t="s">
        <v>91</v>
      </c>
      <c r="M1394" s="6" t="s">
        <v>74</v>
      </c>
      <c r="N1394" s="5">
        <v>75</v>
      </c>
      <c r="O1394" s="17" t="s">
        <v>126</v>
      </c>
      <c r="P1394" s="17" t="s">
        <v>5964</v>
      </c>
      <c r="R1394" s="6" t="s">
        <v>77</v>
      </c>
      <c r="S1394" s="2" t="s">
        <v>78</v>
      </c>
      <c r="T1394" s="22"/>
      <c r="X1394" s="2">
        <v>300</v>
      </c>
      <c r="Y1394" s="2" t="s">
        <v>94</v>
      </c>
      <c r="Z1394" s="2" t="s">
        <v>161</v>
      </c>
      <c r="BE1394" s="23" t="str">
        <f t="shared" si="234"/>
        <v>EMF nein</v>
      </c>
      <c r="BF1394" s="23" t="str">
        <f t="shared" si="229"/>
        <v/>
      </c>
      <c r="BG1394" s="23" t="str">
        <f t="shared" si="230"/>
        <v/>
      </c>
      <c r="BH1394" s="23">
        <f t="shared" si="231"/>
        <v>0</v>
      </c>
      <c r="BO1394" s="2" t="s">
        <v>5965</v>
      </c>
      <c r="BP1394" s="3">
        <v>1</v>
      </c>
      <c r="BQ1394" s="2" t="s">
        <v>5966</v>
      </c>
    </row>
    <row r="1395" spans="1:69" ht="16.149999999999999" customHeight="1" x14ac:dyDescent="0.25">
      <c r="A1395" s="16">
        <v>1394</v>
      </c>
      <c r="B1395" s="17" t="s">
        <v>211</v>
      </c>
      <c r="C1395" s="48" t="s">
        <v>5963</v>
      </c>
      <c r="D1395" s="2" t="s">
        <v>137</v>
      </c>
      <c r="E1395" s="48" t="s">
        <v>5967</v>
      </c>
      <c r="F1395" s="67">
        <v>41625</v>
      </c>
      <c r="G1395" s="3">
        <f t="shared" si="233"/>
        <v>12</v>
      </c>
      <c r="H1395" s="3">
        <f t="shared" si="226"/>
        <v>2013</v>
      </c>
      <c r="I1395" s="19">
        <v>0.25</v>
      </c>
      <c r="J1395" s="20">
        <f t="shared" si="232"/>
        <v>6</v>
      </c>
      <c r="K1395" s="5" t="str">
        <f t="shared" si="227"/>
        <v>ja</v>
      </c>
      <c r="L1395" s="5" t="s">
        <v>91</v>
      </c>
      <c r="M1395" s="6" t="s">
        <v>74</v>
      </c>
      <c r="N1395" s="5">
        <v>27</v>
      </c>
      <c r="O1395" s="17" t="s">
        <v>126</v>
      </c>
      <c r="P1395" s="17" t="s">
        <v>5968</v>
      </c>
      <c r="R1395" s="6" t="s">
        <v>464</v>
      </c>
      <c r="T1395" s="22"/>
      <c r="U1395" s="2" t="s">
        <v>100</v>
      </c>
      <c r="V1395" s="2" t="s">
        <v>202</v>
      </c>
      <c r="X1395" s="2">
        <v>150</v>
      </c>
      <c r="Y1395" s="2" t="s">
        <v>81</v>
      </c>
      <c r="Z1395" s="2" t="s">
        <v>168</v>
      </c>
      <c r="AA1395" s="2">
        <v>150</v>
      </c>
      <c r="AB1395" s="2" t="s">
        <v>81</v>
      </c>
      <c r="AC1395" s="2" t="s">
        <v>168</v>
      </c>
      <c r="AD1395" s="2">
        <v>150</v>
      </c>
      <c r="AE1395" s="2" t="s">
        <v>81</v>
      </c>
      <c r="AF1395" s="2" t="s">
        <v>168</v>
      </c>
      <c r="AJ1395" s="2">
        <v>160</v>
      </c>
      <c r="AK1395" s="2" t="s">
        <v>83</v>
      </c>
      <c r="AL1395" s="2" t="s">
        <v>168</v>
      </c>
      <c r="AM1395" s="2">
        <v>160</v>
      </c>
      <c r="AN1395" s="2" t="s">
        <v>81</v>
      </c>
      <c r="AO1395" s="2" t="s">
        <v>168</v>
      </c>
      <c r="AP1395" s="2">
        <v>160</v>
      </c>
      <c r="AQ1395" s="2" t="s">
        <v>81</v>
      </c>
      <c r="AR1395" s="2" t="s">
        <v>168</v>
      </c>
      <c r="BE1395" s="23" t="str">
        <f t="shared" si="234"/>
        <v>EMF nein</v>
      </c>
      <c r="BF1395" s="23" t="str">
        <f t="shared" si="229"/>
        <v/>
      </c>
      <c r="BG1395" s="23" t="str">
        <f t="shared" si="230"/>
        <v/>
      </c>
      <c r="BH1395" s="23">
        <f t="shared" si="231"/>
        <v>0</v>
      </c>
      <c r="BO1395" s="2" t="s">
        <v>5969</v>
      </c>
      <c r="BP1395" s="3">
        <v>1</v>
      </c>
      <c r="BQ1395" s="2" t="s">
        <v>5970</v>
      </c>
    </row>
    <row r="1396" spans="1:69" ht="16.149999999999999" customHeight="1" x14ac:dyDescent="0.25">
      <c r="A1396" s="16">
        <v>1395</v>
      </c>
      <c r="B1396" s="17" t="s">
        <v>87</v>
      </c>
      <c r="C1396" s="48" t="s">
        <v>2333</v>
      </c>
      <c r="D1396" s="2" t="s">
        <v>2334</v>
      </c>
      <c r="E1396" s="48" t="s">
        <v>5971</v>
      </c>
      <c r="F1396" s="67">
        <v>42530</v>
      </c>
      <c r="G1396" s="3">
        <f t="shared" si="233"/>
        <v>6</v>
      </c>
      <c r="H1396" s="3">
        <f t="shared" si="226"/>
        <v>2016</v>
      </c>
      <c r="I1396" s="19">
        <v>0.61805555555555602</v>
      </c>
      <c r="J1396" s="20">
        <f t="shared" si="232"/>
        <v>14</v>
      </c>
      <c r="K1396" s="5" t="str">
        <f t="shared" si="227"/>
        <v>ja</v>
      </c>
      <c r="L1396" s="21" t="s">
        <v>73</v>
      </c>
      <c r="M1396" s="6" t="s">
        <v>74</v>
      </c>
      <c r="N1396" s="5">
        <v>80</v>
      </c>
      <c r="O1396" s="17" t="s">
        <v>75</v>
      </c>
      <c r="P1396" s="17" t="s">
        <v>5972</v>
      </c>
      <c r="R1396" s="6" t="s">
        <v>77</v>
      </c>
      <c r="T1396" s="22"/>
      <c r="U1396" s="2" t="s">
        <v>208</v>
      </c>
      <c r="V1396" s="2" t="s">
        <v>108</v>
      </c>
      <c r="X1396" s="2">
        <v>330</v>
      </c>
      <c r="Y1396" s="2" t="s">
        <v>83</v>
      </c>
      <c r="Z1396" s="2" t="s">
        <v>161</v>
      </c>
      <c r="AA1396" s="2">
        <v>330</v>
      </c>
      <c r="AB1396" s="2" t="s">
        <v>81</v>
      </c>
      <c r="AC1396" s="2" t="s">
        <v>161</v>
      </c>
      <c r="AD1396" s="2">
        <v>330</v>
      </c>
      <c r="AE1396" s="2" t="s">
        <v>83</v>
      </c>
      <c r="AF1396" s="2" t="s">
        <v>161</v>
      </c>
      <c r="BE1396" s="23" t="str">
        <f t="shared" si="234"/>
        <v>EMF nein</v>
      </c>
      <c r="BF1396" s="23" t="str">
        <f t="shared" si="229"/>
        <v/>
      </c>
      <c r="BG1396" s="23" t="str">
        <f t="shared" si="230"/>
        <v/>
      </c>
      <c r="BH1396" s="23">
        <f t="shared" si="231"/>
        <v>0</v>
      </c>
      <c r="BO1396" s="2" t="s">
        <v>5973</v>
      </c>
      <c r="BP1396" s="3">
        <v>1</v>
      </c>
      <c r="BQ1396" s="2" t="s">
        <v>5974</v>
      </c>
    </row>
    <row r="1397" spans="1:69" ht="16.149999999999999" customHeight="1" x14ac:dyDescent="0.25">
      <c r="A1397" s="16">
        <v>1396</v>
      </c>
      <c r="B1397" s="17" t="s">
        <v>87</v>
      </c>
      <c r="C1397" s="48" t="s">
        <v>4932</v>
      </c>
      <c r="D1397" s="2" t="s">
        <v>137</v>
      </c>
      <c r="E1397" s="48" t="s">
        <v>5975</v>
      </c>
      <c r="F1397" s="67">
        <v>42531</v>
      </c>
      <c r="G1397" s="3">
        <f t="shared" si="233"/>
        <v>6</v>
      </c>
      <c r="H1397" s="3">
        <f t="shared" si="226"/>
        <v>2016</v>
      </c>
      <c r="I1397" s="19">
        <v>0.41666666666666702</v>
      </c>
      <c r="J1397" s="20">
        <f t="shared" si="232"/>
        <v>10</v>
      </c>
      <c r="K1397" s="5" t="str">
        <f t="shared" si="227"/>
        <v>ja</v>
      </c>
      <c r="L1397" s="5" t="s">
        <v>91</v>
      </c>
      <c r="M1397" s="6" t="s">
        <v>74</v>
      </c>
      <c r="N1397" s="5">
        <v>83</v>
      </c>
      <c r="O1397" s="17" t="s">
        <v>75</v>
      </c>
      <c r="P1397" s="17" t="s">
        <v>5976</v>
      </c>
      <c r="R1397" s="6" t="s">
        <v>77</v>
      </c>
      <c r="T1397" s="22" t="s">
        <v>79</v>
      </c>
      <c r="U1397" s="2" t="s">
        <v>354</v>
      </c>
      <c r="X1397" s="2">
        <v>243</v>
      </c>
      <c r="Y1397" s="2" t="s">
        <v>81</v>
      </c>
      <c r="Z1397" s="2" t="s">
        <v>82</v>
      </c>
      <c r="AD1397" s="2">
        <v>243</v>
      </c>
      <c r="AE1397" s="2" t="s">
        <v>81</v>
      </c>
      <c r="AF1397" s="2" t="s">
        <v>82</v>
      </c>
      <c r="AJ1397" s="2">
        <v>340</v>
      </c>
      <c r="AK1397" s="2" t="s">
        <v>81</v>
      </c>
      <c r="AL1397" s="2" t="s">
        <v>82</v>
      </c>
      <c r="AM1397" s="2">
        <v>340</v>
      </c>
      <c r="AN1397" s="2" t="s">
        <v>81</v>
      </c>
      <c r="AO1397" s="2" t="s">
        <v>82</v>
      </c>
      <c r="AP1397" s="2">
        <v>340</v>
      </c>
      <c r="AQ1397" s="2" t="s">
        <v>83</v>
      </c>
      <c r="AR1397" s="2" t="s">
        <v>82</v>
      </c>
      <c r="BE1397" s="23" t="str">
        <f t="shared" si="234"/>
        <v>EMF nein</v>
      </c>
      <c r="BF1397" s="23" t="str">
        <f t="shared" si="229"/>
        <v/>
      </c>
      <c r="BG1397" s="23" t="str">
        <f t="shared" si="230"/>
        <v/>
      </c>
      <c r="BH1397" s="23">
        <f t="shared" si="231"/>
        <v>0</v>
      </c>
      <c r="BO1397" s="2" t="s">
        <v>5977</v>
      </c>
      <c r="BP1397" s="3">
        <v>1</v>
      </c>
      <c r="BQ1397" s="2" t="s">
        <v>5978</v>
      </c>
    </row>
    <row r="1398" spans="1:69" ht="16.149999999999999" customHeight="1" x14ac:dyDescent="0.25">
      <c r="A1398" s="16">
        <v>1397</v>
      </c>
      <c r="B1398" s="17" t="s">
        <v>211</v>
      </c>
      <c r="C1398" s="24" t="s">
        <v>5979</v>
      </c>
      <c r="D1398" s="17" t="s">
        <v>124</v>
      </c>
      <c r="E1398" s="24" t="s">
        <v>5980</v>
      </c>
      <c r="F1398" s="67">
        <v>42514</v>
      </c>
      <c r="G1398" s="3">
        <f t="shared" si="233"/>
        <v>5</v>
      </c>
      <c r="H1398" s="3">
        <f t="shared" si="226"/>
        <v>2016</v>
      </c>
      <c r="I1398" s="19">
        <v>0.38888888888888901</v>
      </c>
      <c r="J1398" s="20">
        <f t="shared" si="232"/>
        <v>9</v>
      </c>
      <c r="K1398" s="5" t="str">
        <f t="shared" si="227"/>
        <v>ja</v>
      </c>
      <c r="L1398" s="5" t="s">
        <v>91</v>
      </c>
      <c r="M1398" s="6" t="s">
        <v>100</v>
      </c>
      <c r="N1398" s="5">
        <v>53</v>
      </c>
      <c r="O1398" s="2" t="s">
        <v>140</v>
      </c>
      <c r="P1398" s="17" t="s">
        <v>5981</v>
      </c>
      <c r="R1398" s="6" t="s">
        <v>335</v>
      </c>
      <c r="T1398" s="22" t="s">
        <v>79</v>
      </c>
      <c r="BE1398" s="23" t="str">
        <f t="shared" si="234"/>
        <v>EMF nein</v>
      </c>
      <c r="BF1398" s="23" t="str">
        <f t="shared" si="229"/>
        <v/>
      </c>
      <c r="BG1398" s="23" t="str">
        <f t="shared" si="230"/>
        <v/>
      </c>
      <c r="BH1398" s="23">
        <f t="shared" si="231"/>
        <v>0</v>
      </c>
      <c r="BO1398" s="2" t="s">
        <v>5982</v>
      </c>
      <c r="BP1398" s="3">
        <v>1</v>
      </c>
      <c r="BQ1398" s="2" t="s">
        <v>5983</v>
      </c>
    </row>
    <row r="1399" spans="1:69" ht="16.149999999999999" customHeight="1" x14ac:dyDescent="0.25">
      <c r="A1399" s="16">
        <v>1398</v>
      </c>
      <c r="B1399" s="17" t="s">
        <v>87</v>
      </c>
      <c r="C1399" s="48" t="s">
        <v>4239</v>
      </c>
      <c r="D1399" s="2" t="s">
        <v>896</v>
      </c>
      <c r="E1399" s="48" t="s">
        <v>5984</v>
      </c>
      <c r="F1399" s="67">
        <v>42535</v>
      </c>
      <c r="G1399" s="3">
        <f t="shared" si="233"/>
        <v>6</v>
      </c>
      <c r="H1399" s="3">
        <f t="shared" si="226"/>
        <v>2016</v>
      </c>
      <c r="I1399" s="19">
        <v>0.80208333333333304</v>
      </c>
      <c r="J1399" s="20">
        <f t="shared" si="232"/>
        <v>19</v>
      </c>
      <c r="K1399" s="5" t="str">
        <f t="shared" si="227"/>
        <v>ja</v>
      </c>
      <c r="L1399" s="5" t="s">
        <v>91</v>
      </c>
      <c r="M1399" s="6" t="s">
        <v>100</v>
      </c>
      <c r="O1399" s="17" t="s">
        <v>75</v>
      </c>
      <c r="P1399" s="17" t="s">
        <v>22273</v>
      </c>
      <c r="R1399" s="6" t="s">
        <v>335</v>
      </c>
      <c r="T1399" s="22" t="s">
        <v>79</v>
      </c>
      <c r="X1399" s="2">
        <v>511</v>
      </c>
      <c r="Y1399" s="2" t="s">
        <v>81</v>
      </c>
      <c r="Z1399" s="2" t="s">
        <v>84</v>
      </c>
      <c r="AA1399" s="2">
        <v>511</v>
      </c>
      <c r="AB1399" s="2" t="s">
        <v>81</v>
      </c>
      <c r="AC1399" s="2" t="s">
        <v>84</v>
      </c>
      <c r="AD1399" s="2">
        <v>511</v>
      </c>
      <c r="AE1399" s="2" t="s">
        <v>83</v>
      </c>
      <c r="AF1399" s="2" t="s">
        <v>84</v>
      </c>
      <c r="BE1399" s="23" t="str">
        <f t="shared" si="234"/>
        <v>EMF nein</v>
      </c>
      <c r="BF1399" s="23" t="str">
        <f t="shared" si="229"/>
        <v/>
      </c>
      <c r="BG1399" s="23" t="str">
        <f t="shared" si="230"/>
        <v/>
      </c>
      <c r="BH1399" s="23">
        <f t="shared" si="231"/>
        <v>0</v>
      </c>
      <c r="BO1399" s="2" t="s">
        <v>5985</v>
      </c>
      <c r="BP1399" s="3">
        <v>1</v>
      </c>
      <c r="BQ1399" s="2" t="s">
        <v>5986</v>
      </c>
    </row>
    <row r="1400" spans="1:69" ht="16.149999999999999" customHeight="1" x14ac:dyDescent="0.25">
      <c r="A1400" s="16">
        <v>1399</v>
      </c>
      <c r="B1400" s="17" t="s">
        <v>211</v>
      </c>
      <c r="C1400" s="48" t="s">
        <v>540</v>
      </c>
      <c r="D1400" s="2" t="s">
        <v>124</v>
      </c>
      <c r="E1400" s="48" t="s">
        <v>5987</v>
      </c>
      <c r="F1400" s="67">
        <v>42548</v>
      </c>
      <c r="G1400" s="3">
        <f t="shared" si="233"/>
        <v>6</v>
      </c>
      <c r="H1400" s="3">
        <f t="shared" si="226"/>
        <v>2016</v>
      </c>
      <c r="I1400" s="19">
        <v>0.78819444444444398</v>
      </c>
      <c r="J1400" s="20">
        <f t="shared" si="232"/>
        <v>18</v>
      </c>
      <c r="K1400" s="5" t="str">
        <f t="shared" si="227"/>
        <v>ja</v>
      </c>
      <c r="L1400" s="5" t="s">
        <v>91</v>
      </c>
      <c r="M1400" s="6" t="s">
        <v>74</v>
      </c>
      <c r="N1400" s="5">
        <v>75</v>
      </c>
      <c r="O1400" s="17" t="s">
        <v>75</v>
      </c>
      <c r="P1400" s="17" t="s">
        <v>5951</v>
      </c>
      <c r="R1400" s="6" t="s">
        <v>77</v>
      </c>
      <c r="T1400" s="22"/>
      <c r="U1400" s="2" t="s">
        <v>115</v>
      </c>
      <c r="V1400" s="2" t="s">
        <v>79</v>
      </c>
      <c r="X1400" s="2">
        <v>71</v>
      </c>
      <c r="Y1400" s="2" t="s">
        <v>81</v>
      </c>
      <c r="Z1400" s="2" t="s">
        <v>84</v>
      </c>
      <c r="AA1400" s="2">
        <v>71</v>
      </c>
      <c r="AB1400" s="2" t="s">
        <v>81</v>
      </c>
      <c r="AC1400" s="2" t="s">
        <v>84</v>
      </c>
      <c r="AD1400" s="2">
        <v>71</v>
      </c>
      <c r="AE1400" s="2" t="s">
        <v>81</v>
      </c>
      <c r="AF1400" s="2" t="s">
        <v>84</v>
      </c>
      <c r="AJ1400" s="2">
        <v>71</v>
      </c>
      <c r="AK1400" s="2" t="s">
        <v>81</v>
      </c>
      <c r="AL1400" s="2" t="s">
        <v>84</v>
      </c>
      <c r="BE1400" s="23" t="str">
        <f t="shared" si="234"/>
        <v>EMF nein</v>
      </c>
      <c r="BF1400" s="23" t="str">
        <f t="shared" si="229"/>
        <v/>
      </c>
      <c r="BG1400" s="23" t="str">
        <f t="shared" si="230"/>
        <v/>
      </c>
      <c r="BH1400" s="23">
        <f t="shared" si="231"/>
        <v>0</v>
      </c>
      <c r="BO1400" s="2" t="s">
        <v>5988</v>
      </c>
      <c r="BP1400" s="3">
        <v>1</v>
      </c>
      <c r="BQ1400" s="2" t="s">
        <v>5989</v>
      </c>
    </row>
    <row r="1401" spans="1:69" ht="16.149999999999999" customHeight="1" x14ac:dyDescent="0.25">
      <c r="A1401" s="16">
        <v>1400</v>
      </c>
      <c r="B1401" s="17" t="s">
        <v>211</v>
      </c>
      <c r="C1401" s="49" t="s">
        <v>540</v>
      </c>
      <c r="D1401" s="2" t="s">
        <v>124</v>
      </c>
      <c r="E1401" s="48" t="s">
        <v>3495</v>
      </c>
      <c r="F1401" s="106">
        <v>42464</v>
      </c>
      <c r="G1401" s="3">
        <f t="shared" si="233"/>
        <v>4</v>
      </c>
      <c r="H1401" s="3">
        <f t="shared" si="226"/>
        <v>2016</v>
      </c>
      <c r="I1401" s="19">
        <v>0.22916666666666699</v>
      </c>
      <c r="J1401" s="20">
        <f t="shared" si="232"/>
        <v>5</v>
      </c>
      <c r="K1401" s="5" t="str">
        <f t="shared" si="227"/>
        <v>ja</v>
      </c>
      <c r="L1401" s="21" t="s">
        <v>73</v>
      </c>
      <c r="M1401" s="6" t="s">
        <v>74</v>
      </c>
      <c r="O1401" s="17" t="s">
        <v>75</v>
      </c>
      <c r="P1401" s="17" t="s">
        <v>5990</v>
      </c>
      <c r="R1401" s="6" t="s">
        <v>77</v>
      </c>
      <c r="T1401" s="22"/>
      <c r="X1401" s="2">
        <v>91</v>
      </c>
      <c r="Y1401" s="2" t="s">
        <v>81</v>
      </c>
      <c r="Z1401" s="2" t="s">
        <v>168</v>
      </c>
      <c r="AA1401" s="2">
        <v>91</v>
      </c>
      <c r="AB1401" s="2" t="s">
        <v>81</v>
      </c>
      <c r="AC1401" s="2" t="s">
        <v>168</v>
      </c>
      <c r="AD1401" s="2">
        <v>91</v>
      </c>
      <c r="AE1401" s="2" t="s">
        <v>81</v>
      </c>
      <c r="AF1401" s="2" t="s">
        <v>168</v>
      </c>
      <c r="AJ1401" s="2">
        <v>91</v>
      </c>
      <c r="AK1401" s="2" t="s">
        <v>81</v>
      </c>
      <c r="AL1401" s="2" t="s">
        <v>168</v>
      </c>
      <c r="BE1401" s="23" t="str">
        <f t="shared" si="234"/>
        <v>EMF nein</v>
      </c>
      <c r="BF1401" s="23" t="str">
        <f t="shared" si="229"/>
        <v/>
      </c>
      <c r="BG1401" s="23" t="str">
        <f t="shared" si="230"/>
        <v/>
      </c>
      <c r="BH1401" s="23">
        <f t="shared" si="231"/>
        <v>0</v>
      </c>
      <c r="BO1401" s="2" t="s">
        <v>5991</v>
      </c>
      <c r="BP1401" s="3">
        <v>1</v>
      </c>
      <c r="BQ1401" s="2" t="s">
        <v>5992</v>
      </c>
    </row>
    <row r="1402" spans="1:69" ht="16.149999999999999" customHeight="1" x14ac:dyDescent="0.25">
      <c r="A1402" s="16">
        <v>1401</v>
      </c>
      <c r="B1402" s="17" t="s">
        <v>211</v>
      </c>
      <c r="C1402" s="49" t="s">
        <v>540</v>
      </c>
      <c r="D1402" s="2" t="s">
        <v>124</v>
      </c>
      <c r="E1402" s="48" t="s">
        <v>5987</v>
      </c>
      <c r="F1402" s="106">
        <v>42464</v>
      </c>
      <c r="G1402" s="3">
        <f t="shared" si="233"/>
        <v>4</v>
      </c>
      <c r="H1402" s="3">
        <f t="shared" si="226"/>
        <v>2016</v>
      </c>
      <c r="I1402" s="19">
        <v>0.9375</v>
      </c>
      <c r="J1402" s="20">
        <f t="shared" si="232"/>
        <v>22</v>
      </c>
      <c r="K1402" s="5" t="str">
        <f t="shared" si="227"/>
        <v>ja</v>
      </c>
      <c r="L1402" s="21" t="s">
        <v>73</v>
      </c>
      <c r="M1402" s="6" t="s">
        <v>74</v>
      </c>
      <c r="O1402" s="17" t="s">
        <v>75</v>
      </c>
      <c r="P1402" s="17" t="s">
        <v>5993</v>
      </c>
      <c r="R1402" s="6" t="s">
        <v>77</v>
      </c>
      <c r="T1402" s="22"/>
      <c r="X1402" s="2">
        <v>64</v>
      </c>
      <c r="Y1402" s="2" t="s">
        <v>81</v>
      </c>
      <c r="Z1402" s="2" t="s">
        <v>168</v>
      </c>
      <c r="AA1402" s="2">
        <v>64</v>
      </c>
      <c r="AB1402" s="2" t="s">
        <v>81</v>
      </c>
      <c r="AC1402" s="2" t="s">
        <v>168</v>
      </c>
      <c r="AD1402" s="2">
        <v>64</v>
      </c>
      <c r="AE1402" s="2" t="s">
        <v>81</v>
      </c>
      <c r="AF1402" s="2" t="s">
        <v>168</v>
      </c>
      <c r="AJ1402" s="2">
        <v>64</v>
      </c>
      <c r="AK1402" s="2" t="s">
        <v>81</v>
      </c>
      <c r="AL1402" s="2" t="s">
        <v>168</v>
      </c>
      <c r="BE1402" s="23" t="str">
        <f t="shared" si="234"/>
        <v>EMF nein</v>
      </c>
      <c r="BF1402" s="23" t="str">
        <f t="shared" si="229"/>
        <v/>
      </c>
      <c r="BG1402" s="23" t="str">
        <f t="shared" si="230"/>
        <v/>
      </c>
      <c r="BH1402" s="23">
        <f t="shared" si="231"/>
        <v>0</v>
      </c>
      <c r="BO1402" s="2" t="s">
        <v>5994</v>
      </c>
      <c r="BP1402" s="3">
        <v>1</v>
      </c>
      <c r="BQ1402" s="2" t="s">
        <v>5995</v>
      </c>
    </row>
    <row r="1403" spans="1:69" ht="16.149999999999999" customHeight="1" x14ac:dyDescent="0.25">
      <c r="A1403" s="16">
        <v>1402</v>
      </c>
      <c r="B1403" s="17" t="s">
        <v>87</v>
      </c>
      <c r="C1403" s="49" t="s">
        <v>1437</v>
      </c>
      <c r="D1403" s="2" t="s">
        <v>124</v>
      </c>
      <c r="E1403" s="48" t="s">
        <v>5996</v>
      </c>
      <c r="F1403" s="67">
        <v>43155</v>
      </c>
      <c r="G1403" s="3">
        <f t="shared" si="233"/>
        <v>2</v>
      </c>
      <c r="H1403" s="3">
        <f t="shared" si="226"/>
        <v>2018</v>
      </c>
      <c r="I1403" s="19">
        <v>0.5</v>
      </c>
      <c r="J1403" s="20">
        <f t="shared" si="232"/>
        <v>12</v>
      </c>
      <c r="K1403" s="5" t="str">
        <f t="shared" si="227"/>
        <v>ja</v>
      </c>
      <c r="L1403" s="21" t="s">
        <v>73</v>
      </c>
      <c r="M1403" s="6" t="s">
        <v>74</v>
      </c>
      <c r="N1403" s="5">
        <v>71</v>
      </c>
      <c r="O1403" s="17" t="s">
        <v>75</v>
      </c>
      <c r="P1403" s="17" t="s">
        <v>5997</v>
      </c>
      <c r="Q1403" s="6" t="s">
        <v>186</v>
      </c>
      <c r="R1403" s="6" t="s">
        <v>77</v>
      </c>
      <c r="S1403" s="2" t="s">
        <v>132</v>
      </c>
      <c r="T1403" s="22" t="s">
        <v>79</v>
      </c>
      <c r="W1403" s="2" t="s">
        <v>306</v>
      </c>
      <c r="X1403" s="2">
        <v>15</v>
      </c>
      <c r="Y1403" s="2" t="s">
        <v>94</v>
      </c>
      <c r="Z1403" s="2" t="s">
        <v>82</v>
      </c>
      <c r="BE1403" s="23" t="str">
        <f t="shared" si="234"/>
        <v>EMF nein</v>
      </c>
      <c r="BF1403" s="23" t="str">
        <f t="shared" si="229"/>
        <v/>
      </c>
      <c r="BG1403" s="23" t="str">
        <f t="shared" si="230"/>
        <v/>
      </c>
      <c r="BH1403" s="23">
        <f t="shared" si="231"/>
        <v>0</v>
      </c>
      <c r="BO1403" s="2" t="s">
        <v>5998</v>
      </c>
      <c r="BP1403" s="3">
        <v>1</v>
      </c>
      <c r="BQ1403" s="2" t="s">
        <v>5999</v>
      </c>
    </row>
    <row r="1404" spans="1:69" ht="16.149999999999999" customHeight="1" x14ac:dyDescent="0.25">
      <c r="A1404" s="16">
        <v>1403</v>
      </c>
      <c r="B1404" s="17" t="s">
        <v>211</v>
      </c>
      <c r="C1404" s="48" t="s">
        <v>540</v>
      </c>
      <c r="D1404" s="2" t="s">
        <v>124</v>
      </c>
      <c r="E1404" s="48" t="s">
        <v>6000</v>
      </c>
      <c r="F1404" s="67">
        <v>42475</v>
      </c>
      <c r="G1404" s="3">
        <f t="shared" si="233"/>
        <v>4</v>
      </c>
      <c r="H1404" s="3">
        <f t="shared" si="226"/>
        <v>2016</v>
      </c>
      <c r="I1404" s="19">
        <v>0.52083333333333304</v>
      </c>
      <c r="J1404" s="20">
        <f t="shared" si="232"/>
        <v>12</v>
      </c>
      <c r="K1404" s="5" t="str">
        <f t="shared" si="227"/>
        <v>ja</v>
      </c>
      <c r="L1404" s="21" t="s">
        <v>73</v>
      </c>
      <c r="M1404" s="6" t="s">
        <v>74</v>
      </c>
      <c r="N1404" s="5">
        <v>68</v>
      </c>
      <c r="O1404" s="17" t="s">
        <v>75</v>
      </c>
      <c r="P1404" s="17" t="s">
        <v>6001</v>
      </c>
      <c r="R1404" s="6" t="s">
        <v>77</v>
      </c>
      <c r="S1404" s="2" t="s">
        <v>132</v>
      </c>
      <c r="T1404" s="22"/>
      <c r="X1404" s="2">
        <v>401</v>
      </c>
      <c r="Y1404" s="2" t="s">
        <v>81</v>
      </c>
      <c r="Z1404" s="2" t="s">
        <v>168</v>
      </c>
      <c r="AA1404" s="2">
        <v>409</v>
      </c>
      <c r="AB1404" s="2" t="s">
        <v>81</v>
      </c>
      <c r="AC1404" s="2" t="s">
        <v>168</v>
      </c>
      <c r="AD1404" s="2">
        <v>401</v>
      </c>
      <c r="AE1404" s="2" t="s">
        <v>81</v>
      </c>
      <c r="AF1404" s="2" t="s">
        <v>168</v>
      </c>
      <c r="BE1404" s="23" t="str">
        <f t="shared" si="234"/>
        <v>EMF nein</v>
      </c>
      <c r="BF1404" s="23" t="str">
        <f t="shared" si="229"/>
        <v/>
      </c>
      <c r="BG1404" s="23" t="str">
        <f t="shared" si="230"/>
        <v/>
      </c>
      <c r="BH1404" s="23">
        <f t="shared" si="231"/>
        <v>0</v>
      </c>
      <c r="BO1404" s="2" t="s">
        <v>6002</v>
      </c>
      <c r="BP1404" s="3">
        <v>1</v>
      </c>
      <c r="BQ1404" s="2" t="s">
        <v>6003</v>
      </c>
    </row>
    <row r="1405" spans="1:69" ht="16.149999999999999" customHeight="1" x14ac:dyDescent="0.25">
      <c r="A1405" s="16">
        <v>1404</v>
      </c>
      <c r="B1405" s="17" t="s">
        <v>262</v>
      </c>
      <c r="C1405" s="48" t="s">
        <v>3242</v>
      </c>
      <c r="D1405" s="2" t="s">
        <v>124</v>
      </c>
      <c r="E1405" s="48" t="s">
        <v>6004</v>
      </c>
      <c r="F1405" s="67">
        <v>42514</v>
      </c>
      <c r="G1405" s="3">
        <f t="shared" si="233"/>
        <v>5</v>
      </c>
      <c r="H1405" s="3">
        <f t="shared" si="226"/>
        <v>2016</v>
      </c>
      <c r="I1405" s="19">
        <v>0.93402777777777801</v>
      </c>
      <c r="J1405" s="20">
        <f t="shared" si="232"/>
        <v>22</v>
      </c>
      <c r="K1405" s="5" t="str">
        <f t="shared" si="227"/>
        <v>ja</v>
      </c>
      <c r="L1405" s="21" t="s">
        <v>73</v>
      </c>
      <c r="M1405" s="6" t="s">
        <v>74</v>
      </c>
      <c r="N1405" s="5">
        <v>68</v>
      </c>
      <c r="O1405" s="17" t="s">
        <v>75</v>
      </c>
      <c r="P1405" s="17" t="s">
        <v>6005</v>
      </c>
      <c r="R1405" s="6" t="s">
        <v>77</v>
      </c>
      <c r="S1405" s="2" t="s">
        <v>78</v>
      </c>
      <c r="T1405" s="22" t="s">
        <v>79</v>
      </c>
      <c r="X1405" s="2">
        <v>963</v>
      </c>
      <c r="Y1405" s="2" t="s">
        <v>83</v>
      </c>
      <c r="Z1405" s="2" t="s">
        <v>82</v>
      </c>
      <c r="AA1405" s="2">
        <v>963</v>
      </c>
      <c r="AB1405" s="2" t="s">
        <v>81</v>
      </c>
      <c r="AC1405" s="2" t="s">
        <v>82</v>
      </c>
      <c r="AD1405" s="2">
        <v>963</v>
      </c>
      <c r="AE1405" s="2" t="s">
        <v>83</v>
      </c>
      <c r="AF1405" s="2" t="s">
        <v>82</v>
      </c>
      <c r="BE1405" s="23" t="str">
        <f t="shared" si="234"/>
        <v>EMF ja</v>
      </c>
      <c r="BF1405" s="23">
        <f t="shared" si="229"/>
        <v>180</v>
      </c>
      <c r="BG1405" s="23" t="str">
        <f t="shared" si="230"/>
        <v>100-499m</v>
      </c>
      <c r="BH1405" s="23">
        <f t="shared" si="231"/>
        <v>1</v>
      </c>
      <c r="BI1405" s="2" t="s">
        <v>162</v>
      </c>
      <c r="BJ1405" s="2">
        <v>180</v>
      </c>
      <c r="BO1405" s="2" t="s">
        <v>6006</v>
      </c>
      <c r="BP1405" s="3">
        <v>1</v>
      </c>
      <c r="BQ1405" s="2" t="s">
        <v>6007</v>
      </c>
    </row>
    <row r="1406" spans="1:69" ht="16.149999999999999" customHeight="1" x14ac:dyDescent="0.25">
      <c r="A1406" s="16">
        <v>1405</v>
      </c>
      <c r="B1406" s="17" t="s">
        <v>87</v>
      </c>
      <c r="C1406" s="48" t="s">
        <v>531</v>
      </c>
      <c r="D1406" s="2" t="s">
        <v>124</v>
      </c>
      <c r="E1406" s="48" t="s">
        <v>3952</v>
      </c>
      <c r="F1406" s="67">
        <v>42511</v>
      </c>
      <c r="G1406" s="3">
        <f t="shared" si="233"/>
        <v>5</v>
      </c>
      <c r="H1406" s="3">
        <f t="shared" si="226"/>
        <v>2016</v>
      </c>
      <c r="I1406" s="19">
        <v>0.71180555555555503</v>
      </c>
      <c r="J1406" s="20">
        <f t="shared" si="232"/>
        <v>17</v>
      </c>
      <c r="K1406" s="5" t="str">
        <f t="shared" si="227"/>
        <v>ja</v>
      </c>
      <c r="L1406" s="5" t="s">
        <v>91</v>
      </c>
      <c r="M1406" s="6" t="s">
        <v>100</v>
      </c>
      <c r="N1406" s="5">
        <v>88</v>
      </c>
      <c r="O1406" s="17" t="s">
        <v>75</v>
      </c>
      <c r="P1406" s="17" t="s">
        <v>6008</v>
      </c>
      <c r="R1406" s="6" t="s">
        <v>77</v>
      </c>
      <c r="T1406" s="22"/>
      <c r="U1406" s="2" t="s">
        <v>115</v>
      </c>
      <c r="V1406" s="2" t="s">
        <v>80</v>
      </c>
      <c r="BE1406" s="23" t="str">
        <f t="shared" si="234"/>
        <v>EMF nein</v>
      </c>
      <c r="BF1406" s="23" t="str">
        <f t="shared" si="229"/>
        <v/>
      </c>
      <c r="BG1406" s="23" t="str">
        <f t="shared" si="230"/>
        <v/>
      </c>
      <c r="BH1406" s="23">
        <f t="shared" si="231"/>
        <v>0</v>
      </c>
      <c r="BO1406" s="2" t="s">
        <v>6009</v>
      </c>
      <c r="BP1406" s="3">
        <v>1</v>
      </c>
      <c r="BQ1406" s="2" t="s">
        <v>6010</v>
      </c>
    </row>
    <row r="1407" spans="1:69" ht="16.149999999999999" customHeight="1" x14ac:dyDescent="0.25">
      <c r="A1407" s="16">
        <v>1406</v>
      </c>
      <c r="B1407" s="17" t="s">
        <v>69</v>
      </c>
      <c r="C1407" s="48" t="s">
        <v>2223</v>
      </c>
      <c r="D1407" s="2" t="s">
        <v>296</v>
      </c>
      <c r="E1407" s="48" t="s">
        <v>2224</v>
      </c>
      <c r="F1407" s="67">
        <v>43159</v>
      </c>
      <c r="G1407" s="3">
        <f t="shared" si="233"/>
        <v>2</v>
      </c>
      <c r="H1407" s="3">
        <f t="shared" si="226"/>
        <v>2018</v>
      </c>
      <c r="I1407" s="19">
        <v>0.28819444444444398</v>
      </c>
      <c r="J1407" s="20">
        <f t="shared" si="232"/>
        <v>6</v>
      </c>
      <c r="K1407" s="5" t="str">
        <f t="shared" si="227"/>
        <v>ja</v>
      </c>
      <c r="L1407" s="5" t="s">
        <v>91</v>
      </c>
      <c r="M1407" s="6" t="s">
        <v>74</v>
      </c>
      <c r="N1407" s="5">
        <v>50</v>
      </c>
      <c r="O1407" s="17" t="s">
        <v>126</v>
      </c>
      <c r="P1407" s="17" t="s">
        <v>1194</v>
      </c>
      <c r="R1407" s="6" t="s">
        <v>77</v>
      </c>
      <c r="S1407" s="2" t="s">
        <v>107</v>
      </c>
      <c r="T1407" s="6" t="s">
        <v>108</v>
      </c>
      <c r="U1407" s="2" t="s">
        <v>139</v>
      </c>
      <c r="BE1407" s="23" t="str">
        <f t="shared" si="234"/>
        <v>EMF ja</v>
      </c>
      <c r="BF1407" s="23">
        <f t="shared" si="229"/>
        <v>700</v>
      </c>
      <c r="BG1407" s="23" t="str">
        <f t="shared" si="230"/>
        <v>500+m</v>
      </c>
      <c r="BH1407" s="23">
        <f t="shared" si="231"/>
        <v>1</v>
      </c>
      <c r="BK1407" s="2" t="s">
        <v>162</v>
      </c>
      <c r="BL1407" s="2">
        <v>700</v>
      </c>
      <c r="BO1407" s="2" t="s">
        <v>6011</v>
      </c>
      <c r="BP1407" s="3">
        <v>1</v>
      </c>
      <c r="BQ1407" s="2" t="s">
        <v>6012</v>
      </c>
    </row>
    <row r="1408" spans="1:69" ht="16.149999999999999" customHeight="1" x14ac:dyDescent="0.25">
      <c r="A1408" s="16">
        <v>1407</v>
      </c>
      <c r="B1408" s="17" t="s">
        <v>87</v>
      </c>
      <c r="C1408" s="48" t="s">
        <v>4903</v>
      </c>
      <c r="D1408" s="2" t="s">
        <v>264</v>
      </c>
      <c r="E1408" s="48" t="s">
        <v>6013</v>
      </c>
      <c r="F1408" s="67">
        <v>42165</v>
      </c>
      <c r="G1408" s="3">
        <f t="shared" si="233"/>
        <v>6</v>
      </c>
      <c r="H1408" s="3">
        <f t="shared" si="226"/>
        <v>2015</v>
      </c>
      <c r="I1408" s="19">
        <v>0.96180555555555503</v>
      </c>
      <c r="J1408" s="20">
        <f t="shared" si="232"/>
        <v>23</v>
      </c>
      <c r="K1408" s="5" t="str">
        <f t="shared" si="227"/>
        <v>ja</v>
      </c>
      <c r="L1408" s="5" t="s">
        <v>91</v>
      </c>
      <c r="M1408" s="6" t="s">
        <v>100</v>
      </c>
      <c r="N1408" s="5">
        <v>71</v>
      </c>
      <c r="O1408" s="6" t="s">
        <v>101</v>
      </c>
      <c r="P1408" s="17" t="s">
        <v>6014</v>
      </c>
      <c r="R1408" s="6" t="s">
        <v>77</v>
      </c>
      <c r="T1408" s="6" t="s">
        <v>108</v>
      </c>
      <c r="U1408" s="2" t="s">
        <v>74</v>
      </c>
      <c r="X1408" s="2">
        <v>206</v>
      </c>
      <c r="Y1408" s="2" t="s">
        <v>94</v>
      </c>
      <c r="Z1408" s="2" t="s">
        <v>84</v>
      </c>
      <c r="AA1408" s="2">
        <v>206</v>
      </c>
      <c r="AB1408" s="2" t="s">
        <v>94</v>
      </c>
      <c r="AC1408" s="2" t="s">
        <v>84</v>
      </c>
      <c r="AD1408" s="2">
        <v>206</v>
      </c>
      <c r="AE1408" s="2" t="s">
        <v>94</v>
      </c>
      <c r="AF1408" s="2" t="s">
        <v>84</v>
      </c>
      <c r="AJ1408" s="392">
        <v>206</v>
      </c>
      <c r="AK1408" s="392" t="s">
        <v>94</v>
      </c>
      <c r="AL1408" s="392" t="s">
        <v>84</v>
      </c>
      <c r="AM1408" s="392">
        <v>206</v>
      </c>
      <c r="AN1408" s="392" t="s">
        <v>94</v>
      </c>
      <c r="AO1408" s="392" t="s">
        <v>84</v>
      </c>
      <c r="AP1408" s="392">
        <v>206</v>
      </c>
      <c r="AQ1408" s="392" t="s">
        <v>94</v>
      </c>
      <c r="AR1408" s="392" t="s">
        <v>84</v>
      </c>
      <c r="AV1408" s="392">
        <v>206</v>
      </c>
      <c r="AW1408" s="392" t="s">
        <v>94</v>
      </c>
      <c r="AX1408" s="392" t="s">
        <v>84</v>
      </c>
      <c r="AY1408" s="392">
        <v>206</v>
      </c>
      <c r="AZ1408" s="392" t="s">
        <v>94</v>
      </c>
      <c r="BA1408" s="392" t="s">
        <v>84</v>
      </c>
      <c r="BB1408" s="392">
        <v>206</v>
      </c>
      <c r="BC1408" s="392" t="s">
        <v>94</v>
      </c>
      <c r="BD1408" s="392" t="s">
        <v>84</v>
      </c>
      <c r="BE1408" s="23" t="str">
        <f t="shared" si="234"/>
        <v>EMF nein</v>
      </c>
      <c r="BF1408" s="23" t="str">
        <f t="shared" si="229"/>
        <v/>
      </c>
      <c r="BG1408" s="23" t="str">
        <f t="shared" si="230"/>
        <v/>
      </c>
      <c r="BH1408" s="23">
        <f t="shared" si="231"/>
        <v>0</v>
      </c>
      <c r="BO1408" s="2" t="s">
        <v>21942</v>
      </c>
      <c r="BP1408" s="3">
        <v>1</v>
      </c>
      <c r="BQ1408" s="2" t="s">
        <v>6015</v>
      </c>
    </row>
    <row r="1409" spans="1:69" ht="16.149999999999999" customHeight="1" x14ac:dyDescent="0.25">
      <c r="A1409" s="16">
        <v>1408</v>
      </c>
      <c r="B1409" s="17" t="s">
        <v>211</v>
      </c>
      <c r="C1409" s="48" t="s">
        <v>1213</v>
      </c>
      <c r="D1409" s="2" t="s">
        <v>896</v>
      </c>
      <c r="E1409" s="48" t="s">
        <v>6016</v>
      </c>
      <c r="F1409" s="67">
        <v>43161</v>
      </c>
      <c r="G1409" s="3">
        <f t="shared" si="233"/>
        <v>3</v>
      </c>
      <c r="H1409" s="3">
        <f t="shared" si="226"/>
        <v>2018</v>
      </c>
      <c r="I1409" s="19">
        <v>0.86458333333333304</v>
      </c>
      <c r="J1409" s="20">
        <f t="shared" si="232"/>
        <v>20</v>
      </c>
      <c r="K1409" s="5" t="str">
        <f t="shared" si="227"/>
        <v>ja</v>
      </c>
      <c r="L1409" s="5" t="s">
        <v>91</v>
      </c>
      <c r="M1409" s="6" t="s">
        <v>74</v>
      </c>
      <c r="N1409" s="5">
        <v>62</v>
      </c>
      <c r="O1409" s="2" t="s">
        <v>140</v>
      </c>
      <c r="P1409" s="17" t="s">
        <v>6017</v>
      </c>
      <c r="R1409" s="6" t="s">
        <v>77</v>
      </c>
      <c r="T1409" s="22" t="s">
        <v>79</v>
      </c>
      <c r="X1409" s="2">
        <v>105</v>
      </c>
      <c r="Y1409" s="2" t="s">
        <v>81</v>
      </c>
      <c r="Z1409" s="2" t="s">
        <v>168</v>
      </c>
      <c r="AA1409" s="2">
        <v>105</v>
      </c>
      <c r="AB1409" s="2" t="s">
        <v>81</v>
      </c>
      <c r="AC1409" s="2" t="s">
        <v>168</v>
      </c>
      <c r="AD1409" s="2">
        <v>105</v>
      </c>
      <c r="AE1409" s="2" t="s">
        <v>81</v>
      </c>
      <c r="AF1409" s="2" t="s">
        <v>168</v>
      </c>
      <c r="AJ1409" s="2">
        <v>160</v>
      </c>
      <c r="AK1409" s="2" t="s">
        <v>81</v>
      </c>
      <c r="AL1409" s="2" t="s">
        <v>168</v>
      </c>
      <c r="AM1409" s="2">
        <v>160</v>
      </c>
      <c r="AN1409" s="2" t="s">
        <v>81</v>
      </c>
      <c r="AO1409" s="2" t="s">
        <v>168</v>
      </c>
      <c r="AP1409" s="2">
        <v>160</v>
      </c>
      <c r="AQ1409" s="2" t="s">
        <v>81</v>
      </c>
      <c r="AR1409" s="2" t="s">
        <v>168</v>
      </c>
      <c r="BE1409" s="23" t="str">
        <f t="shared" si="234"/>
        <v>EMF ja</v>
      </c>
      <c r="BF1409" s="23">
        <f t="shared" si="229"/>
        <v>500</v>
      </c>
      <c r="BG1409" s="23" t="str">
        <f t="shared" si="230"/>
        <v>500+m</v>
      </c>
      <c r="BH1409" s="23">
        <f t="shared" si="231"/>
        <v>2</v>
      </c>
      <c r="BI1409" s="2" t="s">
        <v>162</v>
      </c>
      <c r="BJ1409" s="2">
        <v>500</v>
      </c>
      <c r="BK1409" s="2" t="s">
        <v>162</v>
      </c>
      <c r="BO1409" s="2" t="s">
        <v>6018</v>
      </c>
      <c r="BP1409" s="3">
        <v>1</v>
      </c>
      <c r="BQ1409" s="2" t="s">
        <v>6019</v>
      </c>
    </row>
    <row r="1410" spans="1:69" ht="16.149999999999999" customHeight="1" x14ac:dyDescent="0.25">
      <c r="A1410" s="16">
        <v>1409</v>
      </c>
      <c r="B1410" s="17" t="s">
        <v>87</v>
      </c>
      <c r="C1410" s="48" t="s">
        <v>6020</v>
      </c>
      <c r="D1410" s="2" t="s">
        <v>896</v>
      </c>
      <c r="E1410" s="48" t="s">
        <v>6021</v>
      </c>
      <c r="F1410" s="67">
        <v>42549</v>
      </c>
      <c r="G1410" s="3">
        <f t="shared" si="233"/>
        <v>6</v>
      </c>
      <c r="H1410" s="3">
        <f t="shared" si="226"/>
        <v>2016</v>
      </c>
      <c r="I1410" s="19">
        <v>0.23958333333333301</v>
      </c>
      <c r="J1410" s="20">
        <f t="shared" si="232"/>
        <v>5</v>
      </c>
      <c r="K1410" s="5" t="str">
        <f t="shared" si="227"/>
        <v>ja</v>
      </c>
      <c r="L1410" s="5" t="s">
        <v>91</v>
      </c>
      <c r="M1410" s="6" t="s">
        <v>74</v>
      </c>
      <c r="N1410" s="5">
        <v>87</v>
      </c>
      <c r="O1410" s="17" t="s">
        <v>126</v>
      </c>
      <c r="P1410" s="17" t="s">
        <v>6022</v>
      </c>
      <c r="R1410" s="6" t="s">
        <v>77</v>
      </c>
      <c r="T1410" s="22" t="s">
        <v>79</v>
      </c>
      <c r="AA1410" s="2">
        <v>620</v>
      </c>
      <c r="AB1410" s="2" t="s">
        <v>81</v>
      </c>
      <c r="AC1410" s="2" t="s">
        <v>84</v>
      </c>
      <c r="AJ1410" s="2">
        <v>1640</v>
      </c>
      <c r="AK1410" s="2" t="s">
        <v>81</v>
      </c>
      <c r="AL1410" s="2" t="s">
        <v>84</v>
      </c>
      <c r="AM1410" s="2">
        <v>1640</v>
      </c>
      <c r="AN1410" s="2" t="s">
        <v>81</v>
      </c>
      <c r="AO1410" s="2" t="s">
        <v>84</v>
      </c>
      <c r="AP1410" s="2">
        <v>1640</v>
      </c>
      <c r="AQ1410" s="2" t="s">
        <v>81</v>
      </c>
      <c r="AR1410" s="2" t="s">
        <v>84</v>
      </c>
      <c r="BE1410" s="23" t="str">
        <f t="shared" si="234"/>
        <v>EMF ja</v>
      </c>
      <c r="BF1410" s="23">
        <f t="shared" si="229"/>
        <v>1800</v>
      </c>
      <c r="BG1410" s="23" t="str">
        <f t="shared" si="230"/>
        <v>500+m</v>
      </c>
      <c r="BH1410" s="23">
        <f t="shared" si="231"/>
        <v>1</v>
      </c>
      <c r="BK1410" s="2" t="s">
        <v>162</v>
      </c>
      <c r="BL1410" s="2">
        <v>1800</v>
      </c>
      <c r="BO1410" s="2" t="s">
        <v>6023</v>
      </c>
      <c r="BP1410" s="3">
        <v>1</v>
      </c>
      <c r="BQ1410" s="2" t="s">
        <v>6024</v>
      </c>
    </row>
    <row r="1411" spans="1:69" ht="16.149999999999999" customHeight="1" x14ac:dyDescent="0.25">
      <c r="A1411" s="16">
        <v>1410</v>
      </c>
      <c r="B1411" s="17" t="s">
        <v>87</v>
      </c>
      <c r="C1411" s="48" t="s">
        <v>6025</v>
      </c>
      <c r="D1411" s="2" t="s">
        <v>192</v>
      </c>
      <c r="E1411" s="48" t="s">
        <v>6026</v>
      </c>
      <c r="F1411" s="67">
        <v>42547</v>
      </c>
      <c r="G1411" s="3">
        <f t="shared" si="233"/>
        <v>6</v>
      </c>
      <c r="H1411" s="3">
        <f t="shared" ref="H1411:H1474" si="235">IF(F1411&lt;&gt;"",YEAR(F1411),"")</f>
        <v>2016</v>
      </c>
      <c r="I1411" s="19">
        <v>0.37847222222222199</v>
      </c>
      <c r="J1411" s="20">
        <f t="shared" si="232"/>
        <v>9</v>
      </c>
      <c r="K1411" s="5" t="str">
        <f t="shared" si="227"/>
        <v>ja</v>
      </c>
      <c r="L1411" s="5" t="s">
        <v>91</v>
      </c>
      <c r="M1411" s="6" t="s">
        <v>74</v>
      </c>
      <c r="N1411" s="5">
        <v>77</v>
      </c>
      <c r="O1411" s="17" t="s">
        <v>126</v>
      </c>
      <c r="P1411" s="17" t="s">
        <v>6027</v>
      </c>
      <c r="R1411" s="6" t="s">
        <v>77</v>
      </c>
      <c r="T1411" s="22" t="s">
        <v>79</v>
      </c>
      <c r="U1411" s="2" t="s">
        <v>139</v>
      </c>
      <c r="X1411" s="2">
        <v>633</v>
      </c>
      <c r="Y1411" s="2" t="s">
        <v>81</v>
      </c>
      <c r="Z1411" s="2" t="s">
        <v>168</v>
      </c>
      <c r="AA1411" s="2">
        <v>633</v>
      </c>
      <c r="AB1411" s="2" t="s">
        <v>81</v>
      </c>
      <c r="AC1411" s="2" t="s">
        <v>168</v>
      </c>
      <c r="AD1411" s="2">
        <v>633</v>
      </c>
      <c r="AE1411" s="2" t="s">
        <v>83</v>
      </c>
      <c r="AF1411" s="2" t="s">
        <v>168</v>
      </c>
      <c r="BE1411" s="23" t="str">
        <f t="shared" si="234"/>
        <v>EMF nein</v>
      </c>
      <c r="BF1411" s="23" t="str">
        <f t="shared" si="229"/>
        <v/>
      </c>
      <c r="BG1411" s="23" t="str">
        <f t="shared" si="230"/>
        <v/>
      </c>
      <c r="BH1411" s="23">
        <f t="shared" si="231"/>
        <v>0</v>
      </c>
      <c r="BP1411" s="3">
        <v>1</v>
      </c>
      <c r="BQ1411" s="2" t="s">
        <v>6028</v>
      </c>
    </row>
    <row r="1412" spans="1:69" ht="16.149999999999999" customHeight="1" x14ac:dyDescent="0.25">
      <c r="A1412" s="16">
        <v>1411</v>
      </c>
      <c r="B1412" s="17" t="s">
        <v>87</v>
      </c>
      <c r="C1412" s="48" t="s">
        <v>6029</v>
      </c>
      <c r="D1412" s="2" t="s">
        <v>3859</v>
      </c>
      <c r="E1412" s="48" t="s">
        <v>6030</v>
      </c>
      <c r="F1412" s="67">
        <v>42551</v>
      </c>
      <c r="G1412" s="3">
        <f t="shared" si="233"/>
        <v>6</v>
      </c>
      <c r="H1412" s="3">
        <f t="shared" si="235"/>
        <v>2016</v>
      </c>
      <c r="I1412" s="19">
        <v>0.58333333333333304</v>
      </c>
      <c r="J1412" s="20">
        <f t="shared" si="232"/>
        <v>14</v>
      </c>
      <c r="K1412" s="5" t="str">
        <f t="shared" si="227"/>
        <v>ja</v>
      </c>
      <c r="L1412" s="5" t="s">
        <v>91</v>
      </c>
      <c r="M1412" s="6" t="s">
        <v>74</v>
      </c>
      <c r="N1412" s="5">
        <v>70</v>
      </c>
      <c r="O1412" s="17" t="s">
        <v>75</v>
      </c>
      <c r="P1412" s="17" t="s">
        <v>6031</v>
      </c>
      <c r="R1412" s="6" t="s">
        <v>77</v>
      </c>
      <c r="T1412" s="22" t="s">
        <v>79</v>
      </c>
      <c r="X1412" s="2">
        <v>405</v>
      </c>
      <c r="Y1412" s="2" t="s">
        <v>81</v>
      </c>
      <c r="Z1412" s="2" t="s">
        <v>84</v>
      </c>
      <c r="AD1412" s="2">
        <v>405</v>
      </c>
      <c r="AE1412" s="2" t="s">
        <v>83</v>
      </c>
      <c r="AF1412" s="2" t="s">
        <v>84</v>
      </c>
      <c r="BE1412" s="23" t="str">
        <f t="shared" si="234"/>
        <v>EMF nein</v>
      </c>
      <c r="BF1412" s="23" t="str">
        <f t="shared" si="229"/>
        <v/>
      </c>
      <c r="BG1412" s="23" t="str">
        <f t="shared" si="230"/>
        <v/>
      </c>
      <c r="BH1412" s="23">
        <f t="shared" si="231"/>
        <v>0</v>
      </c>
      <c r="BO1412" s="2" t="s">
        <v>6032</v>
      </c>
      <c r="BP1412" s="3">
        <v>1</v>
      </c>
      <c r="BQ1412" s="2" t="s">
        <v>6033</v>
      </c>
    </row>
    <row r="1413" spans="1:69" ht="16.149999999999999" customHeight="1" x14ac:dyDescent="0.25">
      <c r="A1413" s="16">
        <v>1412</v>
      </c>
      <c r="B1413" s="17" t="s">
        <v>87</v>
      </c>
      <c r="C1413" s="48" t="s">
        <v>263</v>
      </c>
      <c r="D1413" s="2" t="s">
        <v>264</v>
      </c>
      <c r="E1413" s="48" t="s">
        <v>6034</v>
      </c>
      <c r="F1413" s="67">
        <v>42554</v>
      </c>
      <c r="G1413" s="3">
        <f t="shared" si="233"/>
        <v>7</v>
      </c>
      <c r="H1413" s="3">
        <f t="shared" si="235"/>
        <v>2016</v>
      </c>
      <c r="I1413" s="19">
        <v>0.63749999999999996</v>
      </c>
      <c r="J1413" s="20">
        <f t="shared" si="232"/>
        <v>15</v>
      </c>
      <c r="K1413" s="5" t="str">
        <f t="shared" si="227"/>
        <v>ja</v>
      </c>
      <c r="L1413" s="5" t="s">
        <v>91</v>
      </c>
      <c r="M1413" s="6" t="s">
        <v>74</v>
      </c>
      <c r="N1413" s="5">
        <v>72</v>
      </c>
      <c r="O1413" s="17" t="s">
        <v>75</v>
      </c>
      <c r="P1413" s="17" t="s">
        <v>6035</v>
      </c>
      <c r="Q1413" s="6" t="s">
        <v>186</v>
      </c>
      <c r="R1413" s="6" t="s">
        <v>77</v>
      </c>
      <c r="T1413" s="22"/>
      <c r="U1413" s="2" t="s">
        <v>208</v>
      </c>
      <c r="V1413" s="2" t="s">
        <v>80</v>
      </c>
      <c r="X1413" s="2">
        <v>498</v>
      </c>
      <c r="Y1413" s="2" t="s">
        <v>83</v>
      </c>
      <c r="Z1413" s="2" t="s">
        <v>161</v>
      </c>
      <c r="AA1413" s="2">
        <v>498</v>
      </c>
      <c r="AB1413" s="2" t="s">
        <v>81</v>
      </c>
      <c r="AC1413" s="2" t="s">
        <v>161</v>
      </c>
      <c r="AD1413" s="2">
        <v>498</v>
      </c>
      <c r="AE1413" s="2" t="s">
        <v>81</v>
      </c>
      <c r="AF1413" s="2" t="s">
        <v>161</v>
      </c>
      <c r="AJ1413" s="2">
        <v>424</v>
      </c>
      <c r="AK1413" s="2" t="s">
        <v>81</v>
      </c>
      <c r="AL1413" s="2" t="s">
        <v>168</v>
      </c>
      <c r="AM1413" s="2">
        <v>424</v>
      </c>
      <c r="AN1413" s="2" t="s">
        <v>81</v>
      </c>
      <c r="AO1413" s="2" t="s">
        <v>168</v>
      </c>
      <c r="AP1413" s="2">
        <v>424</v>
      </c>
      <c r="AQ1413" s="2" t="s">
        <v>81</v>
      </c>
      <c r="AR1413" s="2" t="s">
        <v>168</v>
      </c>
      <c r="BE1413" s="23" t="str">
        <f t="shared" si="234"/>
        <v>EMF nein</v>
      </c>
      <c r="BF1413" s="23" t="str">
        <f t="shared" si="229"/>
        <v/>
      </c>
      <c r="BG1413" s="23" t="str">
        <f t="shared" si="230"/>
        <v/>
      </c>
      <c r="BH1413" s="23">
        <f t="shared" si="231"/>
        <v>0</v>
      </c>
      <c r="BO1413" s="2" t="s">
        <v>6036</v>
      </c>
      <c r="BP1413" s="3">
        <v>1</v>
      </c>
      <c r="BQ1413" s="2" t="s">
        <v>6037</v>
      </c>
    </row>
    <row r="1414" spans="1:69" ht="16.149999999999999" customHeight="1" x14ac:dyDescent="0.25">
      <c r="A1414" s="16">
        <v>1413</v>
      </c>
      <c r="B1414" s="17" t="s">
        <v>190</v>
      </c>
      <c r="C1414" s="48" t="s">
        <v>6038</v>
      </c>
      <c r="D1414" s="2" t="s">
        <v>124</v>
      </c>
      <c r="E1414" s="48" t="s">
        <v>6039</v>
      </c>
      <c r="F1414" s="67">
        <v>43161</v>
      </c>
      <c r="G1414" s="3">
        <f t="shared" si="233"/>
        <v>3</v>
      </c>
      <c r="H1414" s="3">
        <f t="shared" si="235"/>
        <v>2018</v>
      </c>
      <c r="I1414" s="19">
        <v>0.65972222222222199</v>
      </c>
      <c r="J1414" s="20">
        <f t="shared" si="232"/>
        <v>15</v>
      </c>
      <c r="K1414" s="5" t="str">
        <f t="shared" si="227"/>
        <v>ja</v>
      </c>
      <c r="L1414" s="5" t="s">
        <v>91</v>
      </c>
      <c r="M1414" s="6" t="s">
        <v>74</v>
      </c>
      <c r="N1414" s="5">
        <v>71</v>
      </c>
      <c r="O1414" s="17" t="s">
        <v>75</v>
      </c>
      <c r="P1414" s="17" t="s">
        <v>3460</v>
      </c>
      <c r="R1414" s="6" t="s">
        <v>77</v>
      </c>
      <c r="T1414" s="22" t="s">
        <v>79</v>
      </c>
      <c r="U1414" s="2" t="s">
        <v>74</v>
      </c>
      <c r="X1414" s="2">
        <v>797</v>
      </c>
      <c r="Y1414" s="2" t="s">
        <v>81</v>
      </c>
      <c r="Z1414" s="2" t="s">
        <v>82</v>
      </c>
      <c r="AA1414" s="2">
        <v>797</v>
      </c>
      <c r="AB1414" s="2" t="s">
        <v>81</v>
      </c>
      <c r="AC1414" s="2" t="s">
        <v>82</v>
      </c>
      <c r="AD1414" s="2">
        <v>797</v>
      </c>
      <c r="AE1414" s="2" t="s">
        <v>81</v>
      </c>
      <c r="AF1414" s="2" t="s">
        <v>82</v>
      </c>
      <c r="AJ1414" s="2">
        <v>1060</v>
      </c>
      <c r="AK1414" s="2" t="s">
        <v>81</v>
      </c>
      <c r="AL1414" s="2" t="s">
        <v>161</v>
      </c>
      <c r="AM1414" s="2">
        <v>1060</v>
      </c>
      <c r="AN1414" s="2" t="s">
        <v>81</v>
      </c>
      <c r="AO1414" s="2" t="s">
        <v>161</v>
      </c>
      <c r="AP1414" s="2">
        <v>1060</v>
      </c>
      <c r="AQ1414" s="2" t="s">
        <v>83</v>
      </c>
      <c r="AR1414" s="2" t="s">
        <v>161</v>
      </c>
      <c r="BE1414" s="23" t="str">
        <f t="shared" si="234"/>
        <v>EMF ja</v>
      </c>
      <c r="BF1414" s="23">
        <f t="shared" si="229"/>
        <v>100</v>
      </c>
      <c r="BG1414" s="23" t="str">
        <f t="shared" si="230"/>
        <v>100-499m</v>
      </c>
      <c r="BH1414" s="23">
        <f t="shared" si="231"/>
        <v>1</v>
      </c>
      <c r="BK1414" s="2" t="s">
        <v>162</v>
      </c>
      <c r="BL1414" s="2">
        <v>100</v>
      </c>
      <c r="BO1414" s="2" t="s">
        <v>6040</v>
      </c>
      <c r="BP1414" s="3">
        <v>1</v>
      </c>
      <c r="BQ1414" s="2" t="s">
        <v>6041</v>
      </c>
    </row>
    <row r="1415" spans="1:69" ht="16.149999999999999" customHeight="1" x14ac:dyDescent="0.25">
      <c r="A1415" s="16">
        <v>1414</v>
      </c>
      <c r="B1415" s="17" t="s">
        <v>211</v>
      </c>
      <c r="C1415" s="48" t="s">
        <v>834</v>
      </c>
      <c r="D1415" s="2" t="s">
        <v>296</v>
      </c>
      <c r="E1415" s="48" t="s">
        <v>6042</v>
      </c>
      <c r="F1415" s="67">
        <v>42177</v>
      </c>
      <c r="G1415" s="3">
        <f t="shared" si="233"/>
        <v>6</v>
      </c>
      <c r="H1415" s="3">
        <f t="shared" si="235"/>
        <v>2015</v>
      </c>
      <c r="I1415" s="19">
        <v>0.14236111111111099</v>
      </c>
      <c r="J1415" s="20">
        <f t="shared" si="232"/>
        <v>3</v>
      </c>
      <c r="K1415" s="5" t="str">
        <f t="shared" si="227"/>
        <v>ja</v>
      </c>
      <c r="L1415" s="5" t="s">
        <v>91</v>
      </c>
      <c r="M1415" s="6" t="s">
        <v>74</v>
      </c>
      <c r="N1415" s="5">
        <v>21</v>
      </c>
      <c r="O1415" s="17" t="s">
        <v>126</v>
      </c>
      <c r="P1415" s="17" t="s">
        <v>6043</v>
      </c>
      <c r="T1415" s="22" t="s">
        <v>79</v>
      </c>
      <c r="X1415" s="2">
        <v>370</v>
      </c>
      <c r="Y1415" s="2" t="s">
        <v>83</v>
      </c>
      <c r="Z1415" s="2" t="s">
        <v>82</v>
      </c>
      <c r="AA1415" s="2">
        <v>370</v>
      </c>
      <c r="AB1415" s="2" t="s">
        <v>81</v>
      </c>
      <c r="AC1415" s="2" t="s">
        <v>82</v>
      </c>
      <c r="AD1415" s="2">
        <v>370</v>
      </c>
      <c r="AE1415" s="2" t="s">
        <v>83</v>
      </c>
      <c r="AF1415" s="2" t="s">
        <v>82</v>
      </c>
      <c r="BE1415" s="23" t="str">
        <f t="shared" si="234"/>
        <v>EMF nein</v>
      </c>
      <c r="BF1415" s="23" t="str">
        <f t="shared" si="229"/>
        <v/>
      </c>
      <c r="BG1415" s="23" t="str">
        <f t="shared" si="230"/>
        <v/>
      </c>
      <c r="BH1415" s="23">
        <f t="shared" si="231"/>
        <v>0</v>
      </c>
      <c r="BO1415" s="2" t="s">
        <v>6044</v>
      </c>
      <c r="BP1415" s="3">
        <v>1</v>
      </c>
      <c r="BQ1415" s="2" t="s">
        <v>6045</v>
      </c>
    </row>
    <row r="1416" spans="1:69" ht="16.149999999999999" customHeight="1" x14ac:dyDescent="0.25">
      <c r="A1416" s="16">
        <v>1415</v>
      </c>
      <c r="B1416" s="17" t="s">
        <v>87</v>
      </c>
      <c r="C1416" s="48" t="s">
        <v>3413</v>
      </c>
      <c r="D1416" s="2" t="s">
        <v>896</v>
      </c>
      <c r="E1416" s="48" t="s">
        <v>6046</v>
      </c>
      <c r="F1416" s="67">
        <v>42554</v>
      </c>
      <c r="G1416" s="3">
        <f t="shared" si="233"/>
        <v>7</v>
      </c>
      <c r="H1416" s="3">
        <f t="shared" si="235"/>
        <v>2016</v>
      </c>
      <c r="I1416" s="19">
        <v>0.80555555555555503</v>
      </c>
      <c r="J1416" s="20">
        <f t="shared" si="232"/>
        <v>19</v>
      </c>
      <c r="K1416" s="5" t="str">
        <f t="shared" si="227"/>
        <v>ja</v>
      </c>
      <c r="L1416" s="21" t="s">
        <v>73</v>
      </c>
      <c r="M1416" s="6" t="s">
        <v>74</v>
      </c>
      <c r="N1416" s="5">
        <v>72</v>
      </c>
      <c r="O1416" s="17" t="s">
        <v>75</v>
      </c>
      <c r="P1416" s="17" t="s">
        <v>6047</v>
      </c>
      <c r="R1416" s="6" t="s">
        <v>77</v>
      </c>
      <c r="T1416" s="22"/>
      <c r="X1416" s="2">
        <v>136</v>
      </c>
      <c r="Y1416" s="2" t="s">
        <v>81</v>
      </c>
      <c r="Z1416" s="2" t="s">
        <v>82</v>
      </c>
      <c r="AD1416" s="2">
        <v>136</v>
      </c>
      <c r="AE1416" s="2" t="s">
        <v>81</v>
      </c>
      <c r="AF1416" s="2" t="s">
        <v>82</v>
      </c>
      <c r="AJ1416" s="2">
        <v>288</v>
      </c>
      <c r="AK1416" s="2" t="s">
        <v>83</v>
      </c>
      <c r="AL1416" s="2" t="s">
        <v>82</v>
      </c>
      <c r="AP1416" s="2">
        <v>288</v>
      </c>
      <c r="AQ1416" s="2" t="s">
        <v>83</v>
      </c>
      <c r="AR1416" s="2" t="s">
        <v>82</v>
      </c>
      <c r="BE1416" s="23" t="str">
        <f t="shared" si="234"/>
        <v>EMF nein</v>
      </c>
      <c r="BF1416" s="23" t="str">
        <f t="shared" si="229"/>
        <v/>
      </c>
      <c r="BG1416" s="23" t="str">
        <f t="shared" si="230"/>
        <v/>
      </c>
      <c r="BH1416" s="23">
        <f t="shared" si="231"/>
        <v>0</v>
      </c>
      <c r="BO1416" s="2" t="s">
        <v>6048</v>
      </c>
      <c r="BP1416" s="3">
        <v>1</v>
      </c>
      <c r="BQ1416" s="2" t="s">
        <v>6049</v>
      </c>
    </row>
    <row r="1417" spans="1:69" ht="16.149999999999999" customHeight="1" x14ac:dyDescent="0.25">
      <c r="A1417" s="16">
        <v>1416</v>
      </c>
      <c r="B1417" s="17" t="s">
        <v>211</v>
      </c>
      <c r="C1417" s="48" t="s">
        <v>765</v>
      </c>
      <c r="D1417" s="2" t="s">
        <v>371</v>
      </c>
      <c r="E1417" s="48" t="s">
        <v>6050</v>
      </c>
      <c r="F1417" s="67">
        <v>42555</v>
      </c>
      <c r="G1417" s="3">
        <f t="shared" si="233"/>
        <v>7</v>
      </c>
      <c r="H1417" s="3">
        <f t="shared" si="235"/>
        <v>2016</v>
      </c>
      <c r="I1417" s="19">
        <v>0.71180555555555503</v>
      </c>
      <c r="J1417" s="20">
        <f t="shared" si="232"/>
        <v>17</v>
      </c>
      <c r="K1417" s="5" t="str">
        <f t="shared" si="227"/>
        <v>ja</v>
      </c>
      <c r="L1417" s="21" t="s">
        <v>73</v>
      </c>
      <c r="M1417" s="6" t="s">
        <v>74</v>
      </c>
      <c r="N1417" s="5">
        <v>66</v>
      </c>
      <c r="O1417" s="17" t="s">
        <v>75</v>
      </c>
      <c r="P1417" s="17" t="s">
        <v>6051</v>
      </c>
      <c r="R1417" s="6" t="s">
        <v>77</v>
      </c>
      <c r="T1417" s="22"/>
      <c r="U1417" s="2" t="s">
        <v>115</v>
      </c>
      <c r="V1417" s="2" t="s">
        <v>80</v>
      </c>
      <c r="BE1417" s="23" t="str">
        <f t="shared" si="234"/>
        <v>EMF nein</v>
      </c>
      <c r="BF1417" s="23" t="str">
        <f t="shared" si="229"/>
        <v/>
      </c>
      <c r="BG1417" s="23" t="str">
        <f t="shared" si="230"/>
        <v/>
      </c>
      <c r="BH1417" s="23">
        <f t="shared" si="231"/>
        <v>0</v>
      </c>
      <c r="BO1417" s="2" t="s">
        <v>6052</v>
      </c>
      <c r="BP1417" s="3">
        <v>1</v>
      </c>
      <c r="BQ1417" s="2" t="s">
        <v>6053</v>
      </c>
    </row>
    <row r="1418" spans="1:69" ht="16.149999999999999" customHeight="1" x14ac:dyDescent="0.25">
      <c r="A1418" s="77">
        <v>1417</v>
      </c>
      <c r="B1418" s="82" t="s">
        <v>211</v>
      </c>
      <c r="C1418" s="107" t="s">
        <v>6054</v>
      </c>
      <c r="D1418" s="2" t="s">
        <v>3859</v>
      </c>
      <c r="E1418" s="48" t="s">
        <v>6055</v>
      </c>
      <c r="F1418" s="67">
        <v>43488</v>
      </c>
      <c r="G1418" s="3">
        <f t="shared" si="233"/>
        <v>1</v>
      </c>
      <c r="H1418" s="3">
        <f t="shared" si="235"/>
        <v>2019</v>
      </c>
      <c r="I1418" s="19">
        <v>0.33333333333333298</v>
      </c>
      <c r="J1418" s="20">
        <f t="shared" si="232"/>
        <v>8</v>
      </c>
      <c r="K1418" s="5" t="str">
        <f t="shared" si="227"/>
        <v>ja</v>
      </c>
      <c r="L1418" s="5" t="s">
        <v>91</v>
      </c>
      <c r="M1418" s="6" t="s">
        <v>74</v>
      </c>
      <c r="N1418" s="5">
        <v>41</v>
      </c>
      <c r="O1418" s="17" t="s">
        <v>126</v>
      </c>
      <c r="P1418" s="17" t="s">
        <v>6056</v>
      </c>
      <c r="Q1418" s="6" t="s">
        <v>109</v>
      </c>
      <c r="R1418" s="6" t="s">
        <v>77</v>
      </c>
      <c r="S1418" s="2" t="s">
        <v>109</v>
      </c>
      <c r="T1418" s="22" t="s">
        <v>80</v>
      </c>
      <c r="X1418" s="2" t="s">
        <v>109</v>
      </c>
      <c r="Y1418" s="2" t="s">
        <v>109</v>
      </c>
      <c r="Z1418" s="2" t="s">
        <v>109</v>
      </c>
      <c r="AA1418" s="2" t="s">
        <v>109</v>
      </c>
      <c r="AB1418" s="2" t="s">
        <v>109</v>
      </c>
      <c r="AC1418" s="2" t="s">
        <v>109</v>
      </c>
      <c r="AD1418" s="2" t="s">
        <v>109</v>
      </c>
      <c r="AE1418" s="2" t="s">
        <v>109</v>
      </c>
      <c r="AF1418" s="2" t="s">
        <v>109</v>
      </c>
      <c r="BE1418" s="23" t="s">
        <v>1394</v>
      </c>
      <c r="BF1418" s="23">
        <f t="shared" si="229"/>
        <v>130</v>
      </c>
      <c r="BG1418" s="23" t="str">
        <f t="shared" si="230"/>
        <v>100-499m</v>
      </c>
      <c r="BH1418" s="23" t="s">
        <v>109</v>
      </c>
      <c r="BI1418" s="2" t="s">
        <v>162</v>
      </c>
      <c r="BJ1418" s="2">
        <v>350</v>
      </c>
      <c r="BM1418" s="2" t="s">
        <v>162</v>
      </c>
      <c r="BN1418" s="2">
        <v>130</v>
      </c>
      <c r="BO1418" s="2" t="s">
        <v>6057</v>
      </c>
      <c r="BP1418" s="3">
        <v>1</v>
      </c>
      <c r="BQ1418" s="2" t="s">
        <v>6058</v>
      </c>
    </row>
    <row r="1419" spans="1:69" ht="16.149999999999999" customHeight="1" x14ac:dyDescent="0.25">
      <c r="A1419" s="16">
        <v>1418</v>
      </c>
      <c r="B1419" s="17" t="s">
        <v>87</v>
      </c>
      <c r="C1419" s="48" t="s">
        <v>3491</v>
      </c>
      <c r="D1419" s="2" t="s">
        <v>124</v>
      </c>
      <c r="E1419" s="48" t="s">
        <v>6059</v>
      </c>
      <c r="F1419" s="67">
        <v>42630</v>
      </c>
      <c r="G1419" s="3">
        <f t="shared" si="233"/>
        <v>9</v>
      </c>
      <c r="H1419" s="3">
        <f t="shared" si="235"/>
        <v>2016</v>
      </c>
      <c r="I1419" s="19">
        <v>0.30208333333333298</v>
      </c>
      <c r="J1419" s="20">
        <f t="shared" si="232"/>
        <v>7</v>
      </c>
      <c r="K1419" s="5" t="str">
        <f t="shared" si="227"/>
        <v>ja</v>
      </c>
      <c r="L1419" s="5" t="s">
        <v>91</v>
      </c>
      <c r="M1419" s="6" t="s">
        <v>74</v>
      </c>
      <c r="N1419" s="5">
        <v>77</v>
      </c>
      <c r="O1419" s="17" t="s">
        <v>75</v>
      </c>
      <c r="P1419" s="17" t="s">
        <v>6060</v>
      </c>
      <c r="R1419" s="6" t="s">
        <v>77</v>
      </c>
      <c r="T1419" s="22"/>
      <c r="W1419" s="2" t="s">
        <v>4373</v>
      </c>
      <c r="X1419" s="2">
        <v>955</v>
      </c>
      <c r="Y1419" s="2" t="s">
        <v>83</v>
      </c>
      <c r="Z1419" s="2" t="s">
        <v>84</v>
      </c>
      <c r="AA1419" s="2">
        <v>955</v>
      </c>
      <c r="AB1419" s="2" t="s">
        <v>81</v>
      </c>
      <c r="AC1419" s="2" t="s">
        <v>84</v>
      </c>
      <c r="AD1419" s="2">
        <v>955</v>
      </c>
      <c r="AE1419" s="2" t="s">
        <v>83</v>
      </c>
      <c r="AF1419" s="2" t="s">
        <v>84</v>
      </c>
      <c r="BE1419" s="23" t="str">
        <f t="shared" ref="BE1419:BE1450" si="236">IF(COUNTA(BI1419,BK1419,BM1419) &gt; 0,"EMF ja","EMF nein")</f>
        <v>EMF nein</v>
      </c>
      <c r="BF1419" s="23" t="str">
        <f t="shared" si="229"/>
        <v/>
      </c>
      <c r="BG1419" s="23" t="str">
        <f t="shared" si="230"/>
        <v/>
      </c>
      <c r="BH1419" s="23">
        <f t="shared" ref="BH1419:BH1450" si="237">COUNTA(BI1419,BK1419,BM1419)</f>
        <v>0</v>
      </c>
      <c r="BO1419" s="2" t="s">
        <v>6061</v>
      </c>
      <c r="BP1419" s="3">
        <v>1</v>
      </c>
      <c r="BQ1419" s="2" t="s">
        <v>6062</v>
      </c>
    </row>
    <row r="1420" spans="1:69" ht="16.149999999999999" customHeight="1" x14ac:dyDescent="0.25">
      <c r="A1420" s="16">
        <v>1419</v>
      </c>
      <c r="B1420" s="17" t="s">
        <v>87</v>
      </c>
      <c r="C1420" s="48" t="s">
        <v>752</v>
      </c>
      <c r="D1420" s="2" t="s">
        <v>124</v>
      </c>
      <c r="E1420" s="48" t="s">
        <v>6063</v>
      </c>
      <c r="F1420" s="67">
        <v>42564</v>
      </c>
      <c r="G1420" s="3">
        <f t="shared" si="233"/>
        <v>7</v>
      </c>
      <c r="H1420" s="3">
        <f t="shared" si="235"/>
        <v>2016</v>
      </c>
      <c r="I1420" s="19">
        <v>0.39583333333333298</v>
      </c>
      <c r="J1420" s="20">
        <f t="shared" si="232"/>
        <v>9</v>
      </c>
      <c r="K1420" s="5" t="str">
        <f t="shared" si="227"/>
        <v>ja</v>
      </c>
      <c r="L1420" s="5" t="s">
        <v>91</v>
      </c>
      <c r="M1420" s="6" t="s">
        <v>74</v>
      </c>
      <c r="N1420" s="5">
        <v>76</v>
      </c>
      <c r="O1420" s="2" t="s">
        <v>140</v>
      </c>
      <c r="P1420" s="17" t="s">
        <v>6064</v>
      </c>
      <c r="R1420" s="6" t="s">
        <v>77</v>
      </c>
      <c r="T1420" s="22"/>
      <c r="X1420" s="2">
        <v>120</v>
      </c>
      <c r="Y1420" s="2" t="s">
        <v>3284</v>
      </c>
      <c r="Z1420" s="2" t="s">
        <v>168</v>
      </c>
      <c r="BE1420" s="23" t="str">
        <f t="shared" si="236"/>
        <v>EMF ja</v>
      </c>
      <c r="BF1420" s="23">
        <f t="shared" si="229"/>
        <v>420</v>
      </c>
      <c r="BG1420" s="23" t="str">
        <f t="shared" si="230"/>
        <v>100-499m</v>
      </c>
      <c r="BH1420" s="23">
        <f t="shared" si="237"/>
        <v>1</v>
      </c>
      <c r="BI1420" s="2" t="s">
        <v>162</v>
      </c>
      <c r="BJ1420" s="2">
        <v>420</v>
      </c>
      <c r="BO1420" s="2" t="s">
        <v>6065</v>
      </c>
      <c r="BP1420" s="3">
        <v>1</v>
      </c>
      <c r="BQ1420" s="2" t="s">
        <v>6066</v>
      </c>
    </row>
    <row r="1421" spans="1:69" ht="16.149999999999999" customHeight="1" x14ac:dyDescent="0.25">
      <c r="A1421" s="16">
        <v>1420</v>
      </c>
      <c r="B1421" s="17" t="s">
        <v>262</v>
      </c>
      <c r="C1421" s="48" t="s">
        <v>6067</v>
      </c>
      <c r="D1421" s="2" t="s">
        <v>124</v>
      </c>
      <c r="E1421" s="48" t="s">
        <v>6068</v>
      </c>
      <c r="F1421" s="67">
        <v>42515</v>
      </c>
      <c r="G1421" s="3">
        <f t="shared" si="233"/>
        <v>5</v>
      </c>
      <c r="H1421" s="3">
        <f t="shared" si="235"/>
        <v>2016</v>
      </c>
      <c r="I1421" s="19">
        <v>0.47916666666666702</v>
      </c>
      <c r="J1421" s="20">
        <f t="shared" si="232"/>
        <v>11</v>
      </c>
      <c r="K1421" s="5" t="str">
        <f t="shared" si="227"/>
        <v>ja</v>
      </c>
      <c r="L1421" s="21" t="s">
        <v>73</v>
      </c>
      <c r="M1421" s="6" t="s">
        <v>115</v>
      </c>
      <c r="N1421" s="5">
        <v>55</v>
      </c>
      <c r="O1421" s="17" t="s">
        <v>75</v>
      </c>
      <c r="P1421" s="17" t="s">
        <v>22272</v>
      </c>
      <c r="R1421" s="6" t="s">
        <v>77</v>
      </c>
      <c r="T1421" s="22"/>
      <c r="X1421" s="2">
        <v>619</v>
      </c>
      <c r="Y1421" s="2" t="s">
        <v>81</v>
      </c>
      <c r="Z1421" s="2" t="s">
        <v>84</v>
      </c>
      <c r="AA1421" s="2">
        <v>619</v>
      </c>
      <c r="AB1421" s="2" t="s">
        <v>81</v>
      </c>
      <c r="AC1421" s="2" t="s">
        <v>84</v>
      </c>
      <c r="AD1421" s="2">
        <v>619</v>
      </c>
      <c r="AE1421" s="2" t="s">
        <v>81</v>
      </c>
      <c r="AF1421" s="2" t="s">
        <v>84</v>
      </c>
      <c r="BE1421" s="23" t="str">
        <f t="shared" si="236"/>
        <v>EMF ja</v>
      </c>
      <c r="BF1421" s="23">
        <f t="shared" si="229"/>
        <v>640</v>
      </c>
      <c r="BG1421" s="23" t="str">
        <f t="shared" si="230"/>
        <v>500+m</v>
      </c>
      <c r="BH1421" s="23">
        <f t="shared" si="237"/>
        <v>1</v>
      </c>
      <c r="BK1421" s="2" t="s">
        <v>162</v>
      </c>
      <c r="BL1421" s="2">
        <v>640</v>
      </c>
      <c r="BO1421" s="2" t="s">
        <v>6069</v>
      </c>
      <c r="BP1421" s="3">
        <v>1</v>
      </c>
      <c r="BQ1421" s="2" t="s">
        <v>6070</v>
      </c>
    </row>
    <row r="1422" spans="1:69" ht="16.149999999999999" customHeight="1" x14ac:dyDescent="0.25">
      <c r="A1422" s="16">
        <v>1421</v>
      </c>
      <c r="B1422" s="17" t="s">
        <v>87</v>
      </c>
      <c r="C1422" s="48" t="s">
        <v>540</v>
      </c>
      <c r="D1422" s="2" t="s">
        <v>124</v>
      </c>
      <c r="E1422" s="48" t="s">
        <v>2703</v>
      </c>
      <c r="F1422" s="67">
        <v>42564</v>
      </c>
      <c r="G1422" s="3">
        <f t="shared" si="233"/>
        <v>7</v>
      </c>
      <c r="H1422" s="3">
        <f t="shared" si="235"/>
        <v>2016</v>
      </c>
      <c r="I1422" s="19">
        <v>0.58194444444444404</v>
      </c>
      <c r="J1422" s="20">
        <f t="shared" si="232"/>
        <v>13</v>
      </c>
      <c r="K1422" s="5" t="str">
        <f t="shared" si="227"/>
        <v>ja</v>
      </c>
      <c r="L1422" s="5" t="s">
        <v>91</v>
      </c>
      <c r="M1422" s="6" t="s">
        <v>74</v>
      </c>
      <c r="N1422" s="5">
        <v>81</v>
      </c>
      <c r="O1422" s="17" t="s">
        <v>75</v>
      </c>
      <c r="P1422" s="17" t="s">
        <v>4605</v>
      </c>
      <c r="Q1422" s="6" t="s">
        <v>186</v>
      </c>
      <c r="R1422" s="6" t="s">
        <v>335</v>
      </c>
      <c r="T1422" s="22" t="s">
        <v>79</v>
      </c>
      <c r="U1422" s="2" t="s">
        <v>139</v>
      </c>
      <c r="X1422" s="2">
        <v>139</v>
      </c>
      <c r="Y1422" s="2" t="s">
        <v>81</v>
      </c>
      <c r="Z1422" s="2" t="s">
        <v>84</v>
      </c>
      <c r="AD1422" s="2">
        <v>139</v>
      </c>
      <c r="AE1422" s="2" t="s">
        <v>83</v>
      </c>
      <c r="AF1422" s="2" t="s">
        <v>84</v>
      </c>
      <c r="AJ1422" s="2">
        <v>150</v>
      </c>
      <c r="AK1422" s="2" t="s">
        <v>83</v>
      </c>
      <c r="AL1422" s="2" t="s">
        <v>82</v>
      </c>
      <c r="AM1422" s="2">
        <v>150</v>
      </c>
      <c r="AN1422" s="2" t="s">
        <v>81</v>
      </c>
      <c r="AO1422" s="2" t="s">
        <v>82</v>
      </c>
      <c r="AP1422" s="2">
        <v>150</v>
      </c>
      <c r="AQ1422" s="2" t="s">
        <v>83</v>
      </c>
      <c r="AR1422" s="2" t="s">
        <v>82</v>
      </c>
      <c r="AV1422" s="2">
        <v>325</v>
      </c>
      <c r="AW1422" s="2" t="s">
        <v>83</v>
      </c>
      <c r="AX1422" s="2" t="s">
        <v>84</v>
      </c>
      <c r="AY1422" s="2">
        <v>325</v>
      </c>
      <c r="AZ1422" s="2" t="s">
        <v>81</v>
      </c>
      <c r="BA1422" s="2" t="s">
        <v>84</v>
      </c>
      <c r="BB1422" s="2">
        <v>325</v>
      </c>
      <c r="BC1422" s="2" t="s">
        <v>83</v>
      </c>
      <c r="BD1422" s="2" t="s">
        <v>84</v>
      </c>
      <c r="BE1422" s="23" t="str">
        <f t="shared" si="236"/>
        <v>EMF nein</v>
      </c>
      <c r="BF1422" s="23" t="str">
        <f t="shared" si="229"/>
        <v/>
      </c>
      <c r="BG1422" s="23" t="str">
        <f t="shared" si="230"/>
        <v/>
      </c>
      <c r="BH1422" s="23">
        <f t="shared" si="237"/>
        <v>0</v>
      </c>
      <c r="BO1422" s="2" t="s">
        <v>6071</v>
      </c>
      <c r="BP1422" s="3">
        <v>1</v>
      </c>
      <c r="BQ1422" s="2" t="s">
        <v>6072</v>
      </c>
    </row>
    <row r="1423" spans="1:69" ht="16.149999999999999" customHeight="1" x14ac:dyDescent="0.25">
      <c r="A1423" s="16">
        <v>1422</v>
      </c>
      <c r="B1423" s="17" t="s">
        <v>87</v>
      </c>
      <c r="C1423" s="48" t="s">
        <v>6073</v>
      </c>
      <c r="D1423" s="2" t="s">
        <v>137</v>
      </c>
      <c r="E1423" s="48" t="s">
        <v>6074</v>
      </c>
      <c r="F1423" s="67">
        <v>42565</v>
      </c>
      <c r="G1423" s="3">
        <f t="shared" si="233"/>
        <v>7</v>
      </c>
      <c r="H1423" s="3">
        <f t="shared" si="235"/>
        <v>2016</v>
      </c>
      <c r="I1423" s="19">
        <v>0.88888888888888895</v>
      </c>
      <c r="J1423" s="20">
        <f t="shared" si="232"/>
        <v>21</v>
      </c>
      <c r="K1423" s="5" t="str">
        <f t="shared" si="227"/>
        <v>ja</v>
      </c>
      <c r="L1423" s="5" t="s">
        <v>91</v>
      </c>
      <c r="M1423" s="6" t="s">
        <v>74</v>
      </c>
      <c r="N1423" s="5">
        <v>81</v>
      </c>
      <c r="O1423" s="17" t="s">
        <v>75</v>
      </c>
      <c r="P1423" s="17" t="s">
        <v>6075</v>
      </c>
      <c r="R1423" s="6" t="s">
        <v>335</v>
      </c>
      <c r="T1423" s="22"/>
      <c r="X1423" s="2">
        <v>64</v>
      </c>
      <c r="Y1423" s="2" t="s">
        <v>81</v>
      </c>
      <c r="Z1423" s="2" t="s">
        <v>161</v>
      </c>
      <c r="AA1423" s="2">
        <v>64</v>
      </c>
      <c r="AB1423" s="2" t="s">
        <v>81</v>
      </c>
      <c r="AC1423" s="2" t="s">
        <v>161</v>
      </c>
      <c r="AD1423" s="2">
        <v>64</v>
      </c>
      <c r="AE1423" s="2" t="s">
        <v>81</v>
      </c>
      <c r="AF1423" s="2" t="s">
        <v>161</v>
      </c>
      <c r="AJ1423" s="2">
        <v>178</v>
      </c>
      <c r="AK1423" s="2" t="s">
        <v>83</v>
      </c>
      <c r="AL1423" s="2" t="s">
        <v>84</v>
      </c>
      <c r="AM1423" s="2">
        <v>180</v>
      </c>
      <c r="AN1423" s="2" t="s">
        <v>81</v>
      </c>
      <c r="AO1423" s="2" t="s">
        <v>84</v>
      </c>
      <c r="AP1423" s="2">
        <v>180</v>
      </c>
      <c r="AQ1423" s="2" t="s">
        <v>81</v>
      </c>
      <c r="AR1423" s="2" t="s">
        <v>84</v>
      </c>
      <c r="AV1423" s="2">
        <v>92</v>
      </c>
      <c r="AW1423" s="2" t="s">
        <v>94</v>
      </c>
      <c r="AX1423" s="2" t="s">
        <v>161</v>
      </c>
      <c r="AY1423" s="2">
        <v>92</v>
      </c>
      <c r="AZ1423" s="2" t="s">
        <v>94</v>
      </c>
      <c r="BA1423" s="2" t="s">
        <v>161</v>
      </c>
      <c r="BB1423" s="2">
        <v>92</v>
      </c>
      <c r="BC1423" s="2" t="s">
        <v>94</v>
      </c>
      <c r="BD1423" s="2" t="s">
        <v>161</v>
      </c>
      <c r="BE1423" s="23" t="str">
        <f t="shared" si="236"/>
        <v>EMF nein</v>
      </c>
      <c r="BF1423" s="23" t="str">
        <f t="shared" si="229"/>
        <v/>
      </c>
      <c r="BG1423" s="23" t="str">
        <f t="shared" si="230"/>
        <v/>
      </c>
      <c r="BH1423" s="23">
        <f t="shared" si="237"/>
        <v>0</v>
      </c>
      <c r="BO1423" s="2" t="s">
        <v>6076</v>
      </c>
      <c r="BP1423" s="3">
        <v>1</v>
      </c>
      <c r="BQ1423" s="2" t="s">
        <v>6077</v>
      </c>
    </row>
    <row r="1424" spans="1:69" ht="16.149999999999999" customHeight="1" x14ac:dyDescent="0.25">
      <c r="A1424" s="16">
        <v>1423</v>
      </c>
      <c r="B1424" s="17" t="s">
        <v>87</v>
      </c>
      <c r="C1424" s="48" t="s">
        <v>1851</v>
      </c>
      <c r="D1424" s="2" t="s">
        <v>89</v>
      </c>
      <c r="E1424" s="48" t="s">
        <v>6078</v>
      </c>
      <c r="F1424" s="67">
        <v>42565</v>
      </c>
      <c r="G1424" s="3">
        <f t="shared" si="233"/>
        <v>7</v>
      </c>
      <c r="H1424" s="3">
        <f t="shared" si="235"/>
        <v>2016</v>
      </c>
      <c r="I1424" s="19">
        <v>0.4375</v>
      </c>
      <c r="J1424" s="20">
        <f t="shared" si="232"/>
        <v>10</v>
      </c>
      <c r="K1424" s="5" t="str">
        <f t="shared" si="227"/>
        <v>ja</v>
      </c>
      <c r="L1424" s="21" t="s">
        <v>73</v>
      </c>
      <c r="M1424" s="6" t="s">
        <v>74</v>
      </c>
      <c r="N1424" s="5">
        <v>82</v>
      </c>
      <c r="O1424" s="17" t="s">
        <v>126</v>
      </c>
      <c r="P1424" s="17" t="s">
        <v>6079</v>
      </c>
      <c r="R1424" s="6" t="s">
        <v>77</v>
      </c>
      <c r="T1424" s="6" t="s">
        <v>108</v>
      </c>
      <c r="U1424" s="2" t="s">
        <v>74</v>
      </c>
      <c r="V1424" s="2" t="s">
        <v>79</v>
      </c>
      <c r="X1424" s="2">
        <v>570</v>
      </c>
      <c r="Y1424" s="2" t="s">
        <v>83</v>
      </c>
      <c r="Z1424" s="2" t="s">
        <v>84</v>
      </c>
      <c r="AA1424" s="2">
        <v>570</v>
      </c>
      <c r="AB1424" s="2" t="s">
        <v>81</v>
      </c>
      <c r="AC1424" s="2" t="s">
        <v>84</v>
      </c>
      <c r="BE1424" s="23" t="str">
        <f t="shared" si="236"/>
        <v>EMF nein</v>
      </c>
      <c r="BF1424" s="23" t="str">
        <f t="shared" si="229"/>
        <v/>
      </c>
      <c r="BG1424" s="23" t="str">
        <f t="shared" si="230"/>
        <v/>
      </c>
      <c r="BH1424" s="23">
        <f t="shared" si="237"/>
        <v>0</v>
      </c>
      <c r="BO1424" s="2" t="s">
        <v>6080</v>
      </c>
      <c r="BP1424" s="3">
        <v>1</v>
      </c>
      <c r="BQ1424" s="2" t="s">
        <v>6081</v>
      </c>
    </row>
    <row r="1425" spans="1:69" ht="16.149999999999999" customHeight="1" x14ac:dyDescent="0.25">
      <c r="A1425" s="69">
        <v>1424</v>
      </c>
      <c r="B1425" s="17" t="s">
        <v>87</v>
      </c>
      <c r="C1425" s="48" t="s">
        <v>635</v>
      </c>
      <c r="D1425" s="2" t="s">
        <v>124</v>
      </c>
      <c r="E1425" s="48" t="s">
        <v>6082</v>
      </c>
      <c r="F1425" s="67">
        <v>42573</v>
      </c>
      <c r="G1425" s="3">
        <f t="shared" si="233"/>
        <v>7</v>
      </c>
      <c r="H1425" s="3">
        <f t="shared" si="235"/>
        <v>2016</v>
      </c>
      <c r="I1425" s="19">
        <v>0.67013888888888895</v>
      </c>
      <c r="J1425" s="20">
        <f t="shared" si="232"/>
        <v>16</v>
      </c>
      <c r="K1425" s="5" t="str">
        <f t="shared" si="227"/>
        <v>ja</v>
      </c>
      <c r="L1425" s="5" t="s">
        <v>91</v>
      </c>
      <c r="M1425" s="6" t="s">
        <v>74</v>
      </c>
      <c r="N1425" s="5">
        <v>80</v>
      </c>
      <c r="O1425" s="17" t="s">
        <v>126</v>
      </c>
      <c r="P1425" s="17" t="s">
        <v>6083</v>
      </c>
      <c r="Q1425" s="6" t="s">
        <v>186</v>
      </c>
      <c r="R1425" s="6" t="s">
        <v>77</v>
      </c>
      <c r="T1425" s="22"/>
      <c r="X1425" s="2">
        <v>292</v>
      </c>
      <c r="Y1425" s="2" t="s">
        <v>81</v>
      </c>
      <c r="Z1425" s="2" t="s">
        <v>84</v>
      </c>
      <c r="AA1425" s="2">
        <v>292</v>
      </c>
      <c r="AB1425" s="2" t="s">
        <v>81</v>
      </c>
      <c r="AC1425" s="2" t="s">
        <v>84</v>
      </c>
      <c r="AJ1425" s="2">
        <v>580</v>
      </c>
      <c r="AK1425" s="2" t="s">
        <v>6084</v>
      </c>
      <c r="AL1425" s="2" t="s">
        <v>82</v>
      </c>
      <c r="AM1425" s="2">
        <v>580</v>
      </c>
      <c r="AN1425" s="2" t="s">
        <v>81</v>
      </c>
      <c r="AO1425" s="2" t="s">
        <v>82</v>
      </c>
      <c r="AP1425" s="2">
        <v>580</v>
      </c>
      <c r="AQ1425" s="2" t="s">
        <v>81</v>
      </c>
      <c r="AR1425" s="2" t="s">
        <v>82</v>
      </c>
      <c r="BE1425" s="23" t="str">
        <f t="shared" si="236"/>
        <v>EMF nein</v>
      </c>
      <c r="BF1425" s="23" t="str">
        <f t="shared" si="229"/>
        <v/>
      </c>
      <c r="BG1425" s="23" t="str">
        <f t="shared" si="230"/>
        <v/>
      </c>
      <c r="BH1425" s="23">
        <f t="shared" si="237"/>
        <v>0</v>
      </c>
      <c r="BO1425" s="2" t="s">
        <v>6085</v>
      </c>
      <c r="BP1425" s="3">
        <v>1</v>
      </c>
      <c r="BQ1425" s="2" t="s">
        <v>6086</v>
      </c>
    </row>
    <row r="1426" spans="1:69" ht="16.149999999999999" customHeight="1" x14ac:dyDescent="0.25">
      <c r="A1426" s="16">
        <v>1425</v>
      </c>
      <c r="B1426" s="17" t="s">
        <v>87</v>
      </c>
      <c r="C1426" s="48" t="s">
        <v>2544</v>
      </c>
      <c r="D1426" s="2" t="s">
        <v>348</v>
      </c>
      <c r="E1426" s="48" t="s">
        <v>6087</v>
      </c>
      <c r="F1426" s="67">
        <v>42574</v>
      </c>
      <c r="G1426" s="3">
        <f t="shared" si="233"/>
        <v>7</v>
      </c>
      <c r="H1426" s="3">
        <f t="shared" si="235"/>
        <v>2016</v>
      </c>
      <c r="I1426" s="19">
        <v>0.61111111111111105</v>
      </c>
      <c r="J1426" s="20">
        <f t="shared" si="232"/>
        <v>14</v>
      </c>
      <c r="K1426" s="5" t="str">
        <f t="shared" si="227"/>
        <v>ja</v>
      </c>
      <c r="L1426" s="21" t="s">
        <v>73</v>
      </c>
      <c r="M1426" s="6" t="s">
        <v>74</v>
      </c>
      <c r="N1426" s="5">
        <v>75</v>
      </c>
      <c r="O1426" s="17" t="s">
        <v>126</v>
      </c>
      <c r="P1426" s="17" t="s">
        <v>6088</v>
      </c>
      <c r="Q1426" s="6" t="s">
        <v>186</v>
      </c>
      <c r="R1426" s="6" t="s">
        <v>77</v>
      </c>
      <c r="T1426" s="22"/>
      <c r="BE1426" s="23" t="str">
        <f t="shared" si="236"/>
        <v>EMF nein</v>
      </c>
      <c r="BF1426" s="23" t="str">
        <f t="shared" si="229"/>
        <v/>
      </c>
      <c r="BG1426" s="23" t="str">
        <f t="shared" si="230"/>
        <v/>
      </c>
      <c r="BH1426" s="23">
        <f t="shared" si="237"/>
        <v>0</v>
      </c>
      <c r="BO1426" s="2" t="s">
        <v>6089</v>
      </c>
      <c r="BP1426" s="3">
        <v>1</v>
      </c>
      <c r="BQ1426" s="2" t="s">
        <v>6090</v>
      </c>
    </row>
    <row r="1427" spans="1:69" ht="16.149999999999999" customHeight="1" x14ac:dyDescent="0.25">
      <c r="A1427" s="16">
        <v>1426</v>
      </c>
      <c r="B1427" s="17" t="s">
        <v>87</v>
      </c>
      <c r="C1427" s="48" t="s">
        <v>6091</v>
      </c>
      <c r="D1427" s="2" t="s">
        <v>145</v>
      </c>
      <c r="E1427" s="48" t="s">
        <v>6092</v>
      </c>
      <c r="F1427" s="67">
        <v>42576</v>
      </c>
      <c r="G1427" s="3">
        <f t="shared" si="233"/>
        <v>7</v>
      </c>
      <c r="H1427" s="3">
        <f t="shared" si="235"/>
        <v>2016</v>
      </c>
      <c r="I1427" s="19">
        <v>0.59375</v>
      </c>
      <c r="J1427" s="20">
        <f t="shared" si="232"/>
        <v>14</v>
      </c>
      <c r="K1427" s="5" t="str">
        <f t="shared" si="227"/>
        <v>ja</v>
      </c>
      <c r="L1427" s="21" t="s">
        <v>73</v>
      </c>
      <c r="M1427" s="6" t="s">
        <v>74</v>
      </c>
      <c r="N1427" s="5">
        <v>78</v>
      </c>
      <c r="O1427" s="17" t="s">
        <v>126</v>
      </c>
      <c r="P1427" s="17" t="s">
        <v>6093</v>
      </c>
      <c r="Q1427" s="6" t="s">
        <v>186</v>
      </c>
      <c r="T1427" s="22"/>
      <c r="BE1427" s="23" t="str">
        <f t="shared" si="236"/>
        <v>EMF nein</v>
      </c>
      <c r="BF1427" s="23" t="str">
        <f t="shared" si="229"/>
        <v/>
      </c>
      <c r="BG1427" s="23" t="str">
        <f t="shared" si="230"/>
        <v/>
      </c>
      <c r="BH1427" s="23">
        <f t="shared" si="237"/>
        <v>0</v>
      </c>
      <c r="BO1427" s="2" t="s">
        <v>6094</v>
      </c>
      <c r="BP1427" s="3">
        <v>1</v>
      </c>
      <c r="BQ1427" s="2" t="s">
        <v>6095</v>
      </c>
    </row>
    <row r="1428" spans="1:69" ht="16.149999999999999" customHeight="1" x14ac:dyDescent="0.25">
      <c r="A1428" s="16">
        <v>1427</v>
      </c>
      <c r="B1428" s="17" t="s">
        <v>87</v>
      </c>
      <c r="C1428" s="48" t="s">
        <v>165</v>
      </c>
      <c r="D1428" s="2" t="s">
        <v>158</v>
      </c>
      <c r="E1428" s="48" t="s">
        <v>6096</v>
      </c>
      <c r="F1428" s="67">
        <v>42577</v>
      </c>
      <c r="G1428" s="3">
        <f t="shared" si="233"/>
        <v>7</v>
      </c>
      <c r="H1428" s="3">
        <f t="shared" si="235"/>
        <v>2016</v>
      </c>
      <c r="I1428" s="19">
        <v>0.38194444444444398</v>
      </c>
      <c r="J1428" s="20">
        <f t="shared" si="232"/>
        <v>9</v>
      </c>
      <c r="K1428" s="5" t="str">
        <f t="shared" si="227"/>
        <v>ja</v>
      </c>
      <c r="L1428" s="5" t="s">
        <v>91</v>
      </c>
      <c r="M1428" s="6" t="s">
        <v>115</v>
      </c>
      <c r="N1428" s="5">
        <v>76</v>
      </c>
      <c r="O1428" s="17" t="s">
        <v>75</v>
      </c>
      <c r="P1428" s="17" t="s">
        <v>6097</v>
      </c>
      <c r="R1428" s="6" t="s">
        <v>77</v>
      </c>
      <c r="T1428" s="22" t="s">
        <v>79</v>
      </c>
      <c r="U1428" s="2" t="s">
        <v>139</v>
      </c>
      <c r="X1428" s="2">
        <v>21</v>
      </c>
      <c r="Y1428" s="2" t="s">
        <v>81</v>
      </c>
      <c r="Z1428" s="2" t="s">
        <v>82</v>
      </c>
      <c r="AD1428" s="2">
        <v>21</v>
      </c>
      <c r="AE1428" s="2" t="s">
        <v>81</v>
      </c>
      <c r="AF1428" s="2" t="s">
        <v>82</v>
      </c>
      <c r="AJ1428" s="2">
        <v>95</v>
      </c>
      <c r="AK1428" s="2" t="s">
        <v>81</v>
      </c>
      <c r="AL1428" s="2" t="s">
        <v>84</v>
      </c>
      <c r="AM1428" s="2">
        <v>95</v>
      </c>
      <c r="AN1428" s="2" t="s">
        <v>94</v>
      </c>
      <c r="AO1428" s="2" t="s">
        <v>84</v>
      </c>
      <c r="AP1428" s="2">
        <v>95</v>
      </c>
      <c r="AQ1428" s="2" t="s">
        <v>81</v>
      </c>
      <c r="AR1428" s="2" t="s">
        <v>84</v>
      </c>
      <c r="BE1428" s="23" t="str">
        <f t="shared" si="236"/>
        <v>EMF nein</v>
      </c>
      <c r="BF1428" s="23" t="str">
        <f t="shared" si="229"/>
        <v/>
      </c>
      <c r="BG1428" s="23" t="str">
        <f t="shared" si="230"/>
        <v/>
      </c>
      <c r="BH1428" s="23">
        <f t="shared" si="237"/>
        <v>0</v>
      </c>
      <c r="BO1428" s="2" t="s">
        <v>6098</v>
      </c>
      <c r="BP1428" s="3">
        <v>1</v>
      </c>
      <c r="BQ1428" s="2" t="s">
        <v>6099</v>
      </c>
    </row>
    <row r="1429" spans="1:69" ht="16.149999999999999" customHeight="1" x14ac:dyDescent="0.25">
      <c r="A1429" s="16">
        <v>1428</v>
      </c>
      <c r="B1429" s="17" t="s">
        <v>87</v>
      </c>
      <c r="C1429" s="48" t="s">
        <v>6100</v>
      </c>
      <c r="D1429" s="2" t="s">
        <v>89</v>
      </c>
      <c r="E1429" s="48" t="s">
        <v>6101</v>
      </c>
      <c r="F1429" s="67">
        <v>42585</v>
      </c>
      <c r="G1429" s="3">
        <f t="shared" si="233"/>
        <v>8</v>
      </c>
      <c r="H1429" s="3">
        <f t="shared" si="235"/>
        <v>2016</v>
      </c>
      <c r="I1429" s="19">
        <v>0.53819444444444398</v>
      </c>
      <c r="J1429" s="20">
        <f t="shared" si="232"/>
        <v>12</v>
      </c>
      <c r="K1429" s="5" t="str">
        <f t="shared" si="227"/>
        <v>ja</v>
      </c>
      <c r="L1429" s="21" t="s">
        <v>73</v>
      </c>
      <c r="M1429" s="6" t="s">
        <v>74</v>
      </c>
      <c r="N1429" s="5">
        <v>75</v>
      </c>
      <c r="O1429" s="17" t="s">
        <v>126</v>
      </c>
      <c r="P1429" s="17" t="s">
        <v>6102</v>
      </c>
      <c r="R1429" s="6" t="s">
        <v>77</v>
      </c>
      <c r="T1429" s="22"/>
      <c r="BE1429" s="23" t="str">
        <f t="shared" si="236"/>
        <v>EMF nein</v>
      </c>
      <c r="BF1429" s="23" t="str">
        <f t="shared" si="229"/>
        <v/>
      </c>
      <c r="BG1429" s="23" t="str">
        <f t="shared" si="230"/>
        <v/>
      </c>
      <c r="BH1429" s="23">
        <f t="shared" si="237"/>
        <v>0</v>
      </c>
      <c r="BP1429" s="3">
        <v>1</v>
      </c>
      <c r="BQ1429" s="2" t="s">
        <v>6103</v>
      </c>
    </row>
    <row r="1430" spans="1:69" ht="16.149999999999999" customHeight="1" x14ac:dyDescent="0.25">
      <c r="A1430" s="16">
        <v>1429</v>
      </c>
      <c r="B1430" s="17" t="s">
        <v>87</v>
      </c>
      <c r="C1430" s="48" t="s">
        <v>6104</v>
      </c>
      <c r="D1430" s="2" t="s">
        <v>158</v>
      </c>
      <c r="E1430" s="48" t="s">
        <v>2224</v>
      </c>
      <c r="F1430" s="67">
        <v>42588</v>
      </c>
      <c r="G1430" s="3">
        <f t="shared" si="233"/>
        <v>8</v>
      </c>
      <c r="H1430" s="3">
        <f t="shared" si="235"/>
        <v>2016</v>
      </c>
      <c r="I1430" s="19">
        <v>0.73611111111111105</v>
      </c>
      <c r="J1430" s="20">
        <f t="shared" si="232"/>
        <v>17</v>
      </c>
      <c r="K1430" s="5" t="str">
        <f t="shared" si="227"/>
        <v>ja</v>
      </c>
      <c r="L1430" s="5" t="s">
        <v>91</v>
      </c>
      <c r="M1430" s="6" t="s">
        <v>74</v>
      </c>
      <c r="N1430" s="5">
        <v>89</v>
      </c>
      <c r="O1430" s="17" t="s">
        <v>126</v>
      </c>
      <c r="P1430" s="17" t="s">
        <v>6105</v>
      </c>
      <c r="T1430" s="6" t="s">
        <v>108</v>
      </c>
      <c r="U1430" s="2" t="s">
        <v>74</v>
      </c>
      <c r="V1430" s="2" t="s">
        <v>79</v>
      </c>
      <c r="X1430" s="2">
        <v>397</v>
      </c>
      <c r="Y1430" s="2" t="s">
        <v>83</v>
      </c>
      <c r="Z1430" s="2" t="s">
        <v>84</v>
      </c>
      <c r="AA1430" s="2">
        <v>397</v>
      </c>
      <c r="AB1430" s="2" t="s">
        <v>81</v>
      </c>
      <c r="AC1430" s="2" t="s">
        <v>84</v>
      </c>
      <c r="AD1430" s="2">
        <v>397</v>
      </c>
      <c r="AE1430" s="2" t="s">
        <v>81</v>
      </c>
      <c r="AF1430" s="2" t="s">
        <v>84</v>
      </c>
      <c r="BE1430" s="23" t="str">
        <f t="shared" si="236"/>
        <v>EMF ja</v>
      </c>
      <c r="BF1430" s="23">
        <f t="shared" si="229"/>
        <v>800</v>
      </c>
      <c r="BG1430" s="23" t="str">
        <f t="shared" si="230"/>
        <v>500+m</v>
      </c>
      <c r="BH1430" s="23">
        <f t="shared" si="237"/>
        <v>1</v>
      </c>
      <c r="BI1430" s="2" t="s">
        <v>162</v>
      </c>
      <c r="BJ1430" s="2">
        <v>800</v>
      </c>
      <c r="BO1430" s="2" t="s">
        <v>6106</v>
      </c>
      <c r="BP1430" s="3">
        <v>1</v>
      </c>
      <c r="BQ1430" s="2" t="s">
        <v>6107</v>
      </c>
    </row>
    <row r="1431" spans="1:69" ht="16.149999999999999" customHeight="1" x14ac:dyDescent="0.25">
      <c r="A1431" s="16">
        <v>1430</v>
      </c>
      <c r="B1431" s="17" t="s">
        <v>87</v>
      </c>
      <c r="C1431" s="48" t="s">
        <v>2472</v>
      </c>
      <c r="D1431" s="2" t="s">
        <v>124</v>
      </c>
      <c r="E1431" s="48" t="s">
        <v>2186</v>
      </c>
      <c r="F1431" s="67">
        <v>42589</v>
      </c>
      <c r="G1431" s="3">
        <f t="shared" si="233"/>
        <v>8</v>
      </c>
      <c r="H1431" s="3">
        <f t="shared" si="235"/>
        <v>2016</v>
      </c>
      <c r="I1431" s="19">
        <v>0.60416666666666696</v>
      </c>
      <c r="J1431" s="20">
        <f t="shared" si="232"/>
        <v>14</v>
      </c>
      <c r="K1431" s="5" t="str">
        <f t="shared" si="227"/>
        <v>ja</v>
      </c>
      <c r="L1431" s="5" t="s">
        <v>91</v>
      </c>
      <c r="M1431" s="6" t="s">
        <v>74</v>
      </c>
      <c r="N1431" s="5">
        <v>70</v>
      </c>
      <c r="O1431" s="17" t="s">
        <v>126</v>
      </c>
      <c r="P1431" s="17" t="s">
        <v>6108</v>
      </c>
      <c r="R1431" s="6" t="s">
        <v>77</v>
      </c>
      <c r="T1431" s="6" t="s">
        <v>154</v>
      </c>
      <c r="U1431" s="2" t="s">
        <v>100</v>
      </c>
      <c r="V1431" s="2" t="s">
        <v>79</v>
      </c>
      <c r="BE1431" s="23" t="str">
        <f t="shared" si="236"/>
        <v>EMF nein</v>
      </c>
      <c r="BF1431" s="23" t="str">
        <f t="shared" si="229"/>
        <v/>
      </c>
      <c r="BG1431" s="23" t="str">
        <f t="shared" si="230"/>
        <v/>
      </c>
      <c r="BH1431" s="23">
        <f t="shared" si="237"/>
        <v>0</v>
      </c>
      <c r="BO1431" s="2" t="s">
        <v>6109</v>
      </c>
      <c r="BP1431" s="3">
        <v>1</v>
      </c>
      <c r="BQ1431" s="2" t="s">
        <v>6110</v>
      </c>
    </row>
    <row r="1432" spans="1:69" ht="16.149999999999999" customHeight="1" x14ac:dyDescent="0.25">
      <c r="A1432" s="16">
        <v>1431</v>
      </c>
      <c r="B1432" s="17" t="s">
        <v>87</v>
      </c>
      <c r="C1432" s="48" t="s">
        <v>2472</v>
      </c>
      <c r="D1432" s="2" t="s">
        <v>124</v>
      </c>
      <c r="E1432" s="48" t="s">
        <v>6111</v>
      </c>
      <c r="F1432" s="67">
        <v>41827</v>
      </c>
      <c r="G1432" s="3">
        <f t="shared" si="233"/>
        <v>7</v>
      </c>
      <c r="H1432" s="3">
        <f t="shared" si="235"/>
        <v>2014</v>
      </c>
      <c r="I1432" s="19">
        <v>0.23958333333333301</v>
      </c>
      <c r="J1432" s="20">
        <f t="shared" si="232"/>
        <v>5</v>
      </c>
      <c r="K1432" s="5" t="str">
        <f t="shared" si="227"/>
        <v>ja</v>
      </c>
      <c r="L1432" s="5" t="s">
        <v>91</v>
      </c>
      <c r="M1432" s="6" t="s">
        <v>74</v>
      </c>
      <c r="N1432" s="5">
        <v>81</v>
      </c>
      <c r="O1432" s="17" t="s">
        <v>75</v>
      </c>
      <c r="P1432" s="17" t="s">
        <v>6112</v>
      </c>
      <c r="T1432" s="22"/>
      <c r="U1432" s="2" t="s">
        <v>74</v>
      </c>
      <c r="AA1432" s="2">
        <v>634</v>
      </c>
      <c r="AB1432" s="2" t="s">
        <v>81</v>
      </c>
      <c r="AC1432" s="2" t="s">
        <v>168</v>
      </c>
      <c r="AJ1432" s="2">
        <v>727</v>
      </c>
      <c r="AK1432" s="2" t="s">
        <v>81</v>
      </c>
      <c r="AL1432" s="2" t="s">
        <v>168</v>
      </c>
      <c r="AM1432" s="2">
        <v>727</v>
      </c>
      <c r="AN1432" s="2" t="s">
        <v>81</v>
      </c>
      <c r="AO1432" s="2" t="s">
        <v>168</v>
      </c>
      <c r="AP1432" s="2">
        <v>727</v>
      </c>
      <c r="AQ1432" s="2" t="s">
        <v>81</v>
      </c>
      <c r="AR1432" s="2" t="s">
        <v>168</v>
      </c>
      <c r="AV1432" s="2">
        <v>362</v>
      </c>
      <c r="AW1432" s="2" t="s">
        <v>83</v>
      </c>
      <c r="AX1432" s="2" t="s">
        <v>161</v>
      </c>
      <c r="AY1432" s="2">
        <v>362</v>
      </c>
      <c r="AZ1432" s="2" t="s">
        <v>81</v>
      </c>
      <c r="BA1432" s="2" t="s">
        <v>161</v>
      </c>
      <c r="BE1432" s="23" t="str">
        <f t="shared" si="236"/>
        <v>EMF nein</v>
      </c>
      <c r="BF1432" s="23" t="str">
        <f t="shared" si="229"/>
        <v/>
      </c>
      <c r="BG1432" s="23" t="str">
        <f t="shared" si="230"/>
        <v/>
      </c>
      <c r="BH1432" s="23">
        <f t="shared" si="237"/>
        <v>0</v>
      </c>
      <c r="BO1432" s="2" t="s">
        <v>6113</v>
      </c>
      <c r="BP1432" s="3">
        <v>1</v>
      </c>
      <c r="BQ1432" s="2" t="s">
        <v>6114</v>
      </c>
    </row>
    <row r="1433" spans="1:69" ht="16.149999999999999" customHeight="1" x14ac:dyDescent="0.25">
      <c r="A1433" s="16">
        <v>1432</v>
      </c>
      <c r="B1433" s="17" t="s">
        <v>211</v>
      </c>
      <c r="C1433" s="48" t="s">
        <v>3095</v>
      </c>
      <c r="D1433" s="2" t="s">
        <v>296</v>
      </c>
      <c r="E1433" s="48" t="s">
        <v>4805</v>
      </c>
      <c r="F1433" s="67">
        <v>42169</v>
      </c>
      <c r="G1433" s="3">
        <f t="shared" si="233"/>
        <v>6</v>
      </c>
      <c r="H1433" s="3">
        <f t="shared" si="235"/>
        <v>2015</v>
      </c>
      <c r="I1433" s="19">
        <v>0.44791666666666702</v>
      </c>
      <c r="J1433" s="20">
        <f t="shared" si="232"/>
        <v>10</v>
      </c>
      <c r="K1433" s="5" t="str">
        <f t="shared" si="227"/>
        <v>ja</v>
      </c>
      <c r="L1433" s="5" t="s">
        <v>91</v>
      </c>
      <c r="M1433" s="6" t="s">
        <v>100</v>
      </c>
      <c r="N1433" s="5">
        <v>46</v>
      </c>
      <c r="O1433" s="17" t="s">
        <v>126</v>
      </c>
      <c r="P1433" s="17" t="s">
        <v>6115</v>
      </c>
      <c r="R1433" s="6" t="s">
        <v>77</v>
      </c>
      <c r="T1433" s="22" t="s">
        <v>79</v>
      </c>
      <c r="BE1433" s="23" t="str">
        <f t="shared" si="236"/>
        <v>EMF ja</v>
      </c>
      <c r="BF1433" s="23">
        <f t="shared" si="229"/>
        <v>200</v>
      </c>
      <c r="BG1433" s="23" t="str">
        <f t="shared" si="230"/>
        <v>100-499m</v>
      </c>
      <c r="BH1433" s="23">
        <f t="shared" si="237"/>
        <v>1</v>
      </c>
      <c r="BM1433" s="2" t="s">
        <v>162</v>
      </c>
      <c r="BN1433" s="2">
        <v>200</v>
      </c>
      <c r="BO1433" s="2" t="s">
        <v>6116</v>
      </c>
      <c r="BP1433" s="3">
        <v>1</v>
      </c>
      <c r="BQ1433" s="2" t="s">
        <v>6117</v>
      </c>
    </row>
    <row r="1434" spans="1:69" ht="16.149999999999999" customHeight="1" x14ac:dyDescent="0.25">
      <c r="A1434" s="16">
        <v>1433</v>
      </c>
      <c r="B1434" s="17" t="s">
        <v>87</v>
      </c>
      <c r="C1434" s="48" t="s">
        <v>6118</v>
      </c>
      <c r="D1434" s="2" t="s">
        <v>348</v>
      </c>
      <c r="E1434" s="48" t="s">
        <v>6119</v>
      </c>
      <c r="F1434" s="67">
        <v>42595</v>
      </c>
      <c r="G1434" s="3">
        <f t="shared" si="233"/>
        <v>8</v>
      </c>
      <c r="H1434" s="3">
        <f t="shared" si="235"/>
        <v>2016</v>
      </c>
      <c r="I1434" s="19">
        <v>0.55555555555555602</v>
      </c>
      <c r="J1434" s="20">
        <f t="shared" si="232"/>
        <v>13</v>
      </c>
      <c r="K1434" s="5" t="str">
        <f t="shared" si="227"/>
        <v>ja</v>
      </c>
      <c r="L1434" s="5" t="s">
        <v>91</v>
      </c>
      <c r="M1434" s="6" t="s">
        <v>74</v>
      </c>
      <c r="N1434" s="5">
        <v>80</v>
      </c>
      <c r="O1434" s="17" t="s">
        <v>126</v>
      </c>
      <c r="P1434" s="17" t="s">
        <v>6120</v>
      </c>
      <c r="R1434" s="6" t="s">
        <v>77</v>
      </c>
      <c r="T1434" s="22" t="s">
        <v>79</v>
      </c>
      <c r="BE1434" s="23" t="str">
        <f t="shared" si="236"/>
        <v>EMF nein</v>
      </c>
      <c r="BF1434" s="23" t="str">
        <f t="shared" si="229"/>
        <v/>
      </c>
      <c r="BG1434" s="23" t="str">
        <f t="shared" si="230"/>
        <v/>
      </c>
      <c r="BH1434" s="23">
        <f t="shared" si="237"/>
        <v>0</v>
      </c>
      <c r="BO1434" s="2" t="s">
        <v>6121</v>
      </c>
      <c r="BP1434" s="3">
        <v>1</v>
      </c>
      <c r="BQ1434" s="2" t="s">
        <v>6122</v>
      </c>
    </row>
    <row r="1435" spans="1:69" ht="16.149999999999999" customHeight="1" x14ac:dyDescent="0.25">
      <c r="A1435" s="16">
        <v>1434</v>
      </c>
      <c r="B1435" s="17" t="s">
        <v>87</v>
      </c>
      <c r="C1435" s="48" t="s">
        <v>6123</v>
      </c>
      <c r="D1435" s="2" t="s">
        <v>264</v>
      </c>
      <c r="E1435" s="48" t="s">
        <v>6124</v>
      </c>
      <c r="F1435" s="67">
        <v>42600</v>
      </c>
      <c r="G1435" s="3">
        <f t="shared" si="233"/>
        <v>8</v>
      </c>
      <c r="H1435" s="3">
        <f t="shared" si="235"/>
        <v>2016</v>
      </c>
      <c r="I1435" s="19">
        <v>0.40625</v>
      </c>
      <c r="J1435" s="20">
        <f t="shared" si="232"/>
        <v>9</v>
      </c>
      <c r="K1435" s="5" t="str">
        <f t="shared" si="227"/>
        <v>ja</v>
      </c>
      <c r="L1435" s="5" t="s">
        <v>91</v>
      </c>
      <c r="M1435" s="6" t="s">
        <v>74</v>
      </c>
      <c r="N1435" s="5">
        <v>87</v>
      </c>
      <c r="O1435" s="17" t="s">
        <v>75</v>
      </c>
      <c r="P1435" s="17" t="s">
        <v>6125</v>
      </c>
      <c r="R1435" s="6" t="s">
        <v>77</v>
      </c>
      <c r="S1435" s="2" t="s">
        <v>132</v>
      </c>
      <c r="T1435" s="22" t="s">
        <v>79</v>
      </c>
      <c r="X1435" s="2">
        <v>69</v>
      </c>
      <c r="Y1435" s="2" t="s">
        <v>81</v>
      </c>
      <c r="Z1435" s="2" t="s">
        <v>82</v>
      </c>
      <c r="AA1435" s="2">
        <v>69</v>
      </c>
      <c r="AB1435" s="2" t="s">
        <v>81</v>
      </c>
      <c r="AC1435" s="2" t="s">
        <v>82</v>
      </c>
      <c r="AD1435" s="2">
        <v>69</v>
      </c>
      <c r="AE1435" s="2" t="s">
        <v>81</v>
      </c>
      <c r="AF1435" s="2" t="s">
        <v>82</v>
      </c>
      <c r="BE1435" s="23" t="str">
        <f t="shared" si="236"/>
        <v>EMF nein</v>
      </c>
      <c r="BF1435" s="23" t="str">
        <f t="shared" si="229"/>
        <v/>
      </c>
      <c r="BG1435" s="23" t="str">
        <f t="shared" si="230"/>
        <v/>
      </c>
      <c r="BH1435" s="23">
        <f t="shared" si="237"/>
        <v>0</v>
      </c>
      <c r="BO1435" s="2" t="s">
        <v>6126</v>
      </c>
      <c r="BP1435" s="3">
        <v>1</v>
      </c>
      <c r="BQ1435" s="2" t="s">
        <v>6127</v>
      </c>
    </row>
    <row r="1436" spans="1:69" ht="16.149999999999999" customHeight="1" x14ac:dyDescent="0.25">
      <c r="A1436" s="16">
        <v>1435</v>
      </c>
      <c r="B1436" s="17" t="s">
        <v>87</v>
      </c>
      <c r="C1436" s="48" t="s">
        <v>6128</v>
      </c>
      <c r="D1436" s="2" t="s">
        <v>371</v>
      </c>
      <c r="E1436" s="48" t="s">
        <v>6129</v>
      </c>
      <c r="F1436" s="67">
        <v>42602</v>
      </c>
      <c r="G1436" s="3">
        <f t="shared" si="233"/>
        <v>8</v>
      </c>
      <c r="H1436" s="3">
        <f t="shared" si="235"/>
        <v>2016</v>
      </c>
      <c r="I1436" s="19">
        <v>0.58680555555555602</v>
      </c>
      <c r="J1436" s="20">
        <f t="shared" si="232"/>
        <v>14</v>
      </c>
      <c r="K1436" s="5" t="str">
        <f t="shared" si="227"/>
        <v>ja</v>
      </c>
      <c r="L1436" s="21" t="s">
        <v>73</v>
      </c>
      <c r="M1436" s="6" t="s">
        <v>74</v>
      </c>
      <c r="N1436" s="5">
        <v>87</v>
      </c>
      <c r="O1436" s="17" t="s">
        <v>75</v>
      </c>
      <c r="P1436" s="17" t="s">
        <v>6130</v>
      </c>
      <c r="Q1436" s="6" t="s">
        <v>186</v>
      </c>
      <c r="R1436" s="6" t="s">
        <v>77</v>
      </c>
      <c r="S1436" s="2" t="s">
        <v>132</v>
      </c>
      <c r="T1436" s="22" t="s">
        <v>79</v>
      </c>
      <c r="X1436" s="2">
        <v>190</v>
      </c>
      <c r="Y1436" s="2" t="s">
        <v>81</v>
      </c>
      <c r="Z1436" s="2" t="s">
        <v>82</v>
      </c>
      <c r="AD1436" s="2">
        <v>190</v>
      </c>
      <c r="AE1436" s="2" t="s">
        <v>81</v>
      </c>
      <c r="AF1436" s="2" t="s">
        <v>82</v>
      </c>
      <c r="BE1436" s="23" t="str">
        <f t="shared" si="236"/>
        <v>EMF nein</v>
      </c>
      <c r="BF1436" s="23" t="str">
        <f t="shared" si="229"/>
        <v/>
      </c>
      <c r="BG1436" s="23" t="str">
        <f t="shared" si="230"/>
        <v/>
      </c>
      <c r="BH1436" s="23">
        <f t="shared" si="237"/>
        <v>0</v>
      </c>
      <c r="BO1436" s="2" t="s">
        <v>6131</v>
      </c>
      <c r="BP1436" s="3">
        <v>1</v>
      </c>
      <c r="BQ1436" s="2" t="s">
        <v>6132</v>
      </c>
    </row>
    <row r="1437" spans="1:69" ht="16.149999999999999" customHeight="1" x14ac:dyDescent="0.25">
      <c r="A1437" s="16">
        <v>1436</v>
      </c>
      <c r="B1437" s="17" t="s">
        <v>87</v>
      </c>
      <c r="C1437" s="48" t="s">
        <v>6133</v>
      </c>
      <c r="D1437" s="2" t="s">
        <v>137</v>
      </c>
      <c r="E1437" s="48" t="s">
        <v>6134</v>
      </c>
      <c r="F1437" s="67">
        <v>42611</v>
      </c>
      <c r="G1437" s="3">
        <f t="shared" si="233"/>
        <v>8</v>
      </c>
      <c r="H1437" s="3">
        <f t="shared" si="235"/>
        <v>2016</v>
      </c>
      <c r="I1437" s="19">
        <v>0.76388888888888895</v>
      </c>
      <c r="J1437" s="20">
        <f t="shared" si="232"/>
        <v>18</v>
      </c>
      <c r="K1437" s="5" t="str">
        <f t="shared" si="227"/>
        <v>ja</v>
      </c>
      <c r="L1437" s="5" t="s">
        <v>91</v>
      </c>
      <c r="M1437" s="6" t="s">
        <v>74</v>
      </c>
      <c r="N1437" s="5">
        <v>73</v>
      </c>
      <c r="O1437" s="17" t="s">
        <v>75</v>
      </c>
      <c r="P1437" s="17" t="s">
        <v>6135</v>
      </c>
      <c r="R1437" s="6" t="s">
        <v>77</v>
      </c>
      <c r="T1437" s="22"/>
      <c r="U1437" s="2" t="s">
        <v>100</v>
      </c>
      <c r="X1437" s="2">
        <v>255</v>
      </c>
      <c r="Y1437" s="2" t="s">
        <v>81</v>
      </c>
      <c r="Z1437" s="2" t="s">
        <v>82</v>
      </c>
      <c r="AA1437" s="2">
        <v>255</v>
      </c>
      <c r="AB1437" s="2" t="s">
        <v>83</v>
      </c>
      <c r="AC1437" s="2" t="s">
        <v>82</v>
      </c>
      <c r="AD1437" s="2">
        <v>255</v>
      </c>
      <c r="AE1437" s="2" t="s">
        <v>81</v>
      </c>
      <c r="AF1437" s="2" t="s">
        <v>82</v>
      </c>
      <c r="BE1437" s="23" t="str">
        <f t="shared" si="236"/>
        <v>EMF nein</v>
      </c>
      <c r="BF1437" s="23" t="str">
        <f t="shared" si="229"/>
        <v/>
      </c>
      <c r="BG1437" s="23" t="str">
        <f t="shared" si="230"/>
        <v/>
      </c>
      <c r="BH1437" s="23">
        <f t="shared" si="237"/>
        <v>0</v>
      </c>
      <c r="BO1437" s="2" t="s">
        <v>6136</v>
      </c>
      <c r="BP1437" s="3">
        <v>1</v>
      </c>
      <c r="BQ1437" s="2" t="s">
        <v>6137</v>
      </c>
    </row>
    <row r="1438" spans="1:69" ht="16.149999999999999" customHeight="1" x14ac:dyDescent="0.25">
      <c r="A1438" s="16">
        <v>1437</v>
      </c>
      <c r="B1438" s="17" t="s">
        <v>87</v>
      </c>
      <c r="C1438" s="48" t="s">
        <v>6138</v>
      </c>
      <c r="D1438" s="2" t="s">
        <v>137</v>
      </c>
      <c r="E1438" s="48" t="s">
        <v>6139</v>
      </c>
      <c r="F1438" s="67">
        <v>42612</v>
      </c>
      <c r="G1438" s="3">
        <f t="shared" si="233"/>
        <v>8</v>
      </c>
      <c r="H1438" s="3">
        <f t="shared" si="235"/>
        <v>2016</v>
      </c>
      <c r="I1438" s="19">
        <v>0.54166666666666696</v>
      </c>
      <c r="J1438" s="20">
        <f t="shared" si="232"/>
        <v>13</v>
      </c>
      <c r="K1438" s="5" t="str">
        <f t="shared" ref="K1438:K1501" si="238">IF(COUNTA(W1438:BN1438)=0,"nein","ja")</f>
        <v>ja</v>
      </c>
      <c r="L1438" s="5" t="s">
        <v>91</v>
      </c>
      <c r="M1438" s="6" t="s">
        <v>74</v>
      </c>
      <c r="N1438" s="5">
        <v>86</v>
      </c>
      <c r="O1438" s="17" t="s">
        <v>75</v>
      </c>
      <c r="P1438" s="17" t="s">
        <v>1877</v>
      </c>
      <c r="R1438" s="6" t="s">
        <v>77</v>
      </c>
      <c r="T1438" s="22"/>
      <c r="U1438" s="2" t="s">
        <v>208</v>
      </c>
      <c r="X1438" s="2">
        <v>75</v>
      </c>
      <c r="Y1438" s="2" t="s">
        <v>81</v>
      </c>
      <c r="Z1438" s="2" t="s">
        <v>84</v>
      </c>
      <c r="AA1438" s="2">
        <v>75</v>
      </c>
      <c r="AB1438" s="2" t="s">
        <v>81</v>
      </c>
      <c r="AC1438" s="2" t="s">
        <v>84</v>
      </c>
      <c r="AD1438" s="2">
        <v>75</v>
      </c>
      <c r="AE1438" s="2" t="s">
        <v>81</v>
      </c>
      <c r="AF1438" s="2" t="s">
        <v>84</v>
      </c>
      <c r="BE1438" s="23" t="str">
        <f t="shared" si="236"/>
        <v>EMF nein</v>
      </c>
      <c r="BF1438" s="23" t="str">
        <f t="shared" ref="BF1438:BF1501" si="239">IF(SUM(BJ1438,BL1438,BN1438)=0,"",MIN(BJ1438,BL1438,BN1438))</f>
        <v/>
      </c>
      <c r="BG1438" s="23" t="str">
        <f t="shared" ref="BG1438:BG1501" si="240">IF(BF1438="","",IF(BF1438&lt;100,"&lt;100m",IF(AND(BF1438&gt;99, BF1438&lt;500),"100-499m",IF(BF1438&gt;499,"500+m",""))))</f>
        <v/>
      </c>
      <c r="BH1438" s="23">
        <f t="shared" si="237"/>
        <v>0</v>
      </c>
      <c r="BP1438" s="3">
        <v>1</v>
      </c>
      <c r="BQ1438" s="2" t="s">
        <v>6140</v>
      </c>
    </row>
    <row r="1439" spans="1:69" ht="16.149999999999999" customHeight="1" x14ac:dyDescent="0.25">
      <c r="A1439" s="16">
        <v>1438</v>
      </c>
      <c r="B1439" s="17" t="s">
        <v>87</v>
      </c>
      <c r="C1439" s="48" t="s">
        <v>2158</v>
      </c>
      <c r="D1439" s="2" t="s">
        <v>151</v>
      </c>
      <c r="E1439" s="48" t="s">
        <v>6141</v>
      </c>
      <c r="F1439" s="67">
        <v>42614</v>
      </c>
      <c r="G1439" s="3">
        <f t="shared" si="233"/>
        <v>9</v>
      </c>
      <c r="H1439" s="3">
        <f t="shared" si="235"/>
        <v>2016</v>
      </c>
      <c r="I1439" s="19">
        <v>0.64583333333333304</v>
      </c>
      <c r="J1439" s="20">
        <f t="shared" si="232"/>
        <v>15</v>
      </c>
      <c r="K1439" s="5" t="str">
        <f t="shared" si="238"/>
        <v>ja</v>
      </c>
      <c r="L1439" s="5" t="s">
        <v>91</v>
      </c>
      <c r="M1439" s="6" t="s">
        <v>74</v>
      </c>
      <c r="N1439" s="5">
        <v>80</v>
      </c>
      <c r="O1439" s="17" t="s">
        <v>75</v>
      </c>
      <c r="P1439" s="17" t="s">
        <v>1877</v>
      </c>
      <c r="R1439" s="6" t="s">
        <v>77</v>
      </c>
      <c r="T1439" s="22"/>
      <c r="AA1439" s="2">
        <v>40</v>
      </c>
      <c r="AB1439" s="2" t="s">
        <v>94</v>
      </c>
      <c r="AC1439" s="2" t="s">
        <v>82</v>
      </c>
      <c r="BE1439" s="23" t="str">
        <f t="shared" si="236"/>
        <v>EMF nein</v>
      </c>
      <c r="BF1439" s="23" t="str">
        <f t="shared" si="239"/>
        <v/>
      </c>
      <c r="BG1439" s="23" t="str">
        <f t="shared" si="240"/>
        <v/>
      </c>
      <c r="BH1439" s="23">
        <f t="shared" si="237"/>
        <v>0</v>
      </c>
      <c r="BO1439" s="2" t="s">
        <v>6142</v>
      </c>
      <c r="BP1439" s="3">
        <v>1</v>
      </c>
      <c r="BQ1439" s="2" t="s">
        <v>6143</v>
      </c>
    </row>
    <row r="1440" spans="1:69" ht="16.149999999999999" customHeight="1" x14ac:dyDescent="0.25">
      <c r="A1440" s="16">
        <v>1439</v>
      </c>
      <c r="B1440" s="17" t="s">
        <v>87</v>
      </c>
      <c r="C1440" s="48" t="s">
        <v>1188</v>
      </c>
      <c r="D1440" s="2" t="s">
        <v>124</v>
      </c>
      <c r="E1440" s="48" t="s">
        <v>5471</v>
      </c>
      <c r="F1440" s="67">
        <v>42615</v>
      </c>
      <c r="G1440" s="3">
        <f t="shared" si="233"/>
        <v>9</v>
      </c>
      <c r="H1440" s="3">
        <f t="shared" si="235"/>
        <v>2016</v>
      </c>
      <c r="I1440" s="19">
        <v>0.39583333333333298</v>
      </c>
      <c r="J1440" s="20">
        <f t="shared" si="232"/>
        <v>9</v>
      </c>
      <c r="K1440" s="5" t="str">
        <f t="shared" si="238"/>
        <v>ja</v>
      </c>
      <c r="L1440" s="5" t="s">
        <v>91</v>
      </c>
      <c r="M1440" s="6" t="s">
        <v>74</v>
      </c>
      <c r="N1440" s="5">
        <v>75</v>
      </c>
      <c r="O1440" s="17" t="s">
        <v>75</v>
      </c>
      <c r="P1440" s="17" t="s">
        <v>6144</v>
      </c>
      <c r="R1440" s="6" t="s">
        <v>77</v>
      </c>
      <c r="S1440" s="2" t="s">
        <v>132</v>
      </c>
      <c r="T1440" s="22"/>
      <c r="U1440" s="2" t="s">
        <v>354</v>
      </c>
      <c r="X1440" s="2">
        <v>435</v>
      </c>
      <c r="Y1440" s="2" t="s">
        <v>83</v>
      </c>
      <c r="Z1440" s="2" t="s">
        <v>84</v>
      </c>
      <c r="AD1440" s="2">
        <v>435</v>
      </c>
      <c r="AE1440" s="2" t="s">
        <v>83</v>
      </c>
      <c r="AF1440" s="2" t="s">
        <v>84</v>
      </c>
      <c r="AJ1440" s="2">
        <v>350</v>
      </c>
      <c r="AK1440" s="2" t="s">
        <v>83</v>
      </c>
      <c r="AL1440" s="2" t="s">
        <v>161</v>
      </c>
      <c r="AM1440" s="2">
        <v>350</v>
      </c>
      <c r="AN1440" s="2" t="s">
        <v>81</v>
      </c>
      <c r="AO1440" s="2" t="s">
        <v>161</v>
      </c>
      <c r="AP1440" s="2">
        <v>350</v>
      </c>
      <c r="AQ1440" s="2" t="s">
        <v>81</v>
      </c>
      <c r="AR1440" s="2" t="s">
        <v>161</v>
      </c>
      <c r="BE1440" s="23" t="str">
        <f t="shared" si="236"/>
        <v>EMF nein</v>
      </c>
      <c r="BF1440" s="23" t="str">
        <f t="shared" si="239"/>
        <v/>
      </c>
      <c r="BG1440" s="23" t="str">
        <f t="shared" si="240"/>
        <v/>
      </c>
      <c r="BH1440" s="23">
        <f t="shared" si="237"/>
        <v>0</v>
      </c>
      <c r="BO1440" s="2" t="s">
        <v>6145</v>
      </c>
      <c r="BP1440" s="3">
        <v>1</v>
      </c>
      <c r="BQ1440" s="2" t="s">
        <v>6146</v>
      </c>
    </row>
    <row r="1441" spans="1:70" ht="16.149999999999999" customHeight="1" x14ac:dyDescent="0.25">
      <c r="A1441" s="16">
        <v>1440</v>
      </c>
      <c r="B1441" s="17" t="s">
        <v>87</v>
      </c>
      <c r="C1441" s="48" t="s">
        <v>442</v>
      </c>
      <c r="D1441" s="2" t="s">
        <v>264</v>
      </c>
      <c r="E1441" s="48" t="s">
        <v>6147</v>
      </c>
      <c r="F1441" s="67">
        <v>42615</v>
      </c>
      <c r="G1441" s="3">
        <f t="shared" si="233"/>
        <v>9</v>
      </c>
      <c r="H1441" s="3">
        <f t="shared" si="235"/>
        <v>2016</v>
      </c>
      <c r="I1441" s="19">
        <v>0.67361111111111105</v>
      </c>
      <c r="J1441" s="20">
        <f t="shared" si="232"/>
        <v>16</v>
      </c>
      <c r="K1441" s="5" t="str">
        <f t="shared" si="238"/>
        <v>ja</v>
      </c>
      <c r="L1441" s="5" t="s">
        <v>91</v>
      </c>
      <c r="M1441" s="6" t="s">
        <v>74</v>
      </c>
      <c r="N1441" s="5">
        <v>75</v>
      </c>
      <c r="O1441" s="17" t="s">
        <v>75</v>
      </c>
      <c r="P1441" s="17" t="s">
        <v>6148</v>
      </c>
      <c r="R1441" s="6" t="s">
        <v>77</v>
      </c>
      <c r="S1441" s="2" t="s">
        <v>132</v>
      </c>
      <c r="T1441" s="22"/>
      <c r="X1441" s="2">
        <v>320</v>
      </c>
      <c r="Y1441" s="2" t="s">
        <v>81</v>
      </c>
      <c r="Z1441" s="2" t="s">
        <v>84</v>
      </c>
      <c r="AD1441" s="2">
        <v>320</v>
      </c>
      <c r="AE1441" s="2" t="s">
        <v>81</v>
      </c>
      <c r="AF1441" s="2" t="s">
        <v>84</v>
      </c>
      <c r="BE1441" s="23" t="str">
        <f t="shared" si="236"/>
        <v>EMF nein</v>
      </c>
      <c r="BF1441" s="23" t="str">
        <f t="shared" si="239"/>
        <v/>
      </c>
      <c r="BG1441" s="23" t="str">
        <f t="shared" si="240"/>
        <v/>
      </c>
      <c r="BH1441" s="23">
        <f t="shared" si="237"/>
        <v>0</v>
      </c>
      <c r="BO1441" s="2" t="s">
        <v>6149</v>
      </c>
      <c r="BP1441" s="3">
        <v>1</v>
      </c>
      <c r="BQ1441" s="2" t="s">
        <v>6150</v>
      </c>
    </row>
    <row r="1442" spans="1:70" ht="16.149999999999999" customHeight="1" x14ac:dyDescent="0.25">
      <c r="A1442" s="16">
        <v>1441</v>
      </c>
      <c r="B1442" s="17" t="s">
        <v>211</v>
      </c>
      <c r="C1442" s="48" t="s">
        <v>284</v>
      </c>
      <c r="D1442" s="2" t="s">
        <v>264</v>
      </c>
      <c r="E1442" s="48" t="s">
        <v>6151</v>
      </c>
      <c r="F1442" s="67">
        <v>41900</v>
      </c>
      <c r="G1442" s="3">
        <f t="shared" si="233"/>
        <v>9</v>
      </c>
      <c r="H1442" s="3">
        <f t="shared" si="235"/>
        <v>2014</v>
      </c>
      <c r="I1442" s="19">
        <v>0.61805555555555602</v>
      </c>
      <c r="J1442" s="20">
        <f t="shared" ref="J1442:J1505" si="241">IF(I1442&lt;&gt;"",HOUR(I1442),"")</f>
        <v>14</v>
      </c>
      <c r="K1442" s="5" t="str">
        <f t="shared" si="238"/>
        <v>ja</v>
      </c>
      <c r="L1442" s="5" t="s">
        <v>91</v>
      </c>
      <c r="M1442" s="6" t="s">
        <v>74</v>
      </c>
      <c r="N1442" s="5">
        <v>68</v>
      </c>
      <c r="O1442" s="17" t="s">
        <v>75</v>
      </c>
      <c r="P1442" s="17" t="s">
        <v>1877</v>
      </c>
      <c r="T1442" s="22"/>
      <c r="U1442" s="2" t="s">
        <v>208</v>
      </c>
      <c r="V1442" s="2" t="s">
        <v>80</v>
      </c>
      <c r="AA1442" s="2">
        <v>171</v>
      </c>
      <c r="AB1442" s="2" t="s">
        <v>81</v>
      </c>
      <c r="AC1442" s="2" t="s">
        <v>161</v>
      </c>
      <c r="AD1442" s="2">
        <v>171</v>
      </c>
      <c r="AE1442" s="2" t="s">
        <v>81</v>
      </c>
      <c r="AF1442" s="2" t="s">
        <v>161</v>
      </c>
      <c r="BE1442" s="23" t="str">
        <f t="shared" si="236"/>
        <v>EMF nein</v>
      </c>
      <c r="BF1442" s="23" t="str">
        <f t="shared" si="239"/>
        <v/>
      </c>
      <c r="BG1442" s="23" t="str">
        <f t="shared" si="240"/>
        <v/>
      </c>
      <c r="BH1442" s="23">
        <f t="shared" si="237"/>
        <v>0</v>
      </c>
      <c r="BO1442" s="2" t="s">
        <v>6152</v>
      </c>
      <c r="BP1442" s="3">
        <v>1</v>
      </c>
      <c r="BQ1442" s="2" t="s">
        <v>6153</v>
      </c>
    </row>
    <row r="1443" spans="1:70" ht="16.149999999999999" customHeight="1" x14ac:dyDescent="0.25">
      <c r="A1443" s="16">
        <v>1442</v>
      </c>
      <c r="B1443" s="17" t="s">
        <v>87</v>
      </c>
      <c r="C1443" s="48" t="s">
        <v>6154</v>
      </c>
      <c r="D1443" s="2" t="s">
        <v>264</v>
      </c>
      <c r="E1443" s="48" t="s">
        <v>6155</v>
      </c>
      <c r="F1443" s="67">
        <v>42441</v>
      </c>
      <c r="G1443" s="3">
        <f t="shared" si="233"/>
        <v>3</v>
      </c>
      <c r="H1443" s="3">
        <f t="shared" si="235"/>
        <v>2016</v>
      </c>
      <c r="I1443" s="19">
        <v>0.66319444444444398</v>
      </c>
      <c r="J1443" s="20">
        <f t="shared" si="241"/>
        <v>15</v>
      </c>
      <c r="K1443" s="5" t="str">
        <f t="shared" si="238"/>
        <v>ja</v>
      </c>
      <c r="L1443" s="5" t="s">
        <v>91</v>
      </c>
      <c r="M1443" s="6" t="s">
        <v>74</v>
      </c>
      <c r="N1443" s="5">
        <v>87</v>
      </c>
      <c r="O1443" s="17" t="s">
        <v>126</v>
      </c>
      <c r="P1443" s="17" t="s">
        <v>6156</v>
      </c>
      <c r="R1443" s="6" t="s">
        <v>77</v>
      </c>
      <c r="S1443" s="2" t="s">
        <v>132</v>
      </c>
      <c r="T1443" s="6" t="s">
        <v>108</v>
      </c>
      <c r="X1443" s="2">
        <v>1400</v>
      </c>
      <c r="Y1443" s="2" t="s">
        <v>81</v>
      </c>
      <c r="Z1443" s="2" t="s">
        <v>168</v>
      </c>
      <c r="AA1443" s="2">
        <v>1400</v>
      </c>
      <c r="AB1443" s="2" t="s">
        <v>81</v>
      </c>
      <c r="AC1443" s="2" t="s">
        <v>168</v>
      </c>
      <c r="AD1443" s="2">
        <v>1400</v>
      </c>
      <c r="AE1443" s="2" t="s">
        <v>81</v>
      </c>
      <c r="AF1443" s="2" t="s">
        <v>168</v>
      </c>
      <c r="BE1443" s="23" t="str">
        <f t="shared" si="236"/>
        <v>EMF nein</v>
      </c>
      <c r="BF1443" s="23" t="str">
        <f t="shared" si="239"/>
        <v/>
      </c>
      <c r="BG1443" s="23" t="str">
        <f t="shared" si="240"/>
        <v/>
      </c>
      <c r="BH1443" s="23">
        <f t="shared" si="237"/>
        <v>0</v>
      </c>
      <c r="BO1443" s="2" t="s">
        <v>6157</v>
      </c>
      <c r="BP1443" s="3">
        <v>1</v>
      </c>
      <c r="BQ1443" s="2" t="s">
        <v>6158</v>
      </c>
    </row>
    <row r="1444" spans="1:70" ht="16.149999999999999" customHeight="1" x14ac:dyDescent="0.25">
      <c r="A1444" s="16">
        <v>1443</v>
      </c>
      <c r="B1444" s="17" t="s">
        <v>87</v>
      </c>
      <c r="C1444" s="48" t="s">
        <v>3659</v>
      </c>
      <c r="D1444" s="2" t="s">
        <v>896</v>
      </c>
      <c r="E1444" s="48" t="s">
        <v>6159</v>
      </c>
      <c r="F1444" s="67">
        <v>42615</v>
      </c>
      <c r="G1444" s="3">
        <f t="shared" si="233"/>
        <v>9</v>
      </c>
      <c r="H1444" s="3">
        <f t="shared" si="235"/>
        <v>2016</v>
      </c>
      <c r="I1444" s="19">
        <v>0.56944444444444398</v>
      </c>
      <c r="J1444" s="20">
        <f t="shared" si="241"/>
        <v>13</v>
      </c>
      <c r="K1444" s="5" t="str">
        <f t="shared" si="238"/>
        <v>ja</v>
      </c>
      <c r="L1444" s="5" t="s">
        <v>91</v>
      </c>
      <c r="M1444" s="6" t="s">
        <v>74</v>
      </c>
      <c r="N1444" s="5">
        <v>87</v>
      </c>
      <c r="O1444" s="17" t="s">
        <v>75</v>
      </c>
      <c r="P1444" s="17" t="s">
        <v>6160</v>
      </c>
      <c r="T1444" s="22"/>
      <c r="BE1444" s="23" t="str">
        <f t="shared" si="236"/>
        <v>EMF nein</v>
      </c>
      <c r="BF1444" s="23" t="str">
        <f t="shared" si="239"/>
        <v/>
      </c>
      <c r="BG1444" s="23" t="str">
        <f t="shared" si="240"/>
        <v/>
      </c>
      <c r="BH1444" s="23">
        <f t="shared" si="237"/>
        <v>0</v>
      </c>
      <c r="BO1444" s="2" t="s">
        <v>6161</v>
      </c>
      <c r="BP1444" s="3">
        <v>1</v>
      </c>
      <c r="BQ1444" s="2" t="s">
        <v>6162</v>
      </c>
    </row>
    <row r="1445" spans="1:70" ht="16.149999999999999" customHeight="1" x14ac:dyDescent="0.25">
      <c r="A1445" s="16">
        <v>1444</v>
      </c>
      <c r="B1445" s="17" t="s">
        <v>87</v>
      </c>
      <c r="C1445" s="48" t="s">
        <v>540</v>
      </c>
      <c r="D1445" s="2" t="s">
        <v>124</v>
      </c>
      <c r="E1445" s="48" t="s">
        <v>6163</v>
      </c>
      <c r="F1445" s="67">
        <v>42626</v>
      </c>
      <c r="G1445" s="3">
        <f t="shared" si="233"/>
        <v>9</v>
      </c>
      <c r="H1445" s="3">
        <f t="shared" si="235"/>
        <v>2016</v>
      </c>
      <c r="I1445" s="19">
        <v>0.63194444444444398</v>
      </c>
      <c r="J1445" s="20">
        <f t="shared" si="241"/>
        <v>15</v>
      </c>
      <c r="K1445" s="5" t="str">
        <f t="shared" si="238"/>
        <v>ja</v>
      </c>
      <c r="L1445" s="21" t="s">
        <v>73</v>
      </c>
      <c r="M1445" s="6" t="s">
        <v>74</v>
      </c>
      <c r="N1445" s="5">
        <v>80</v>
      </c>
      <c r="O1445" s="17" t="s">
        <v>75</v>
      </c>
      <c r="P1445" s="17" t="s">
        <v>6164</v>
      </c>
      <c r="Q1445" s="6" t="s">
        <v>186</v>
      </c>
      <c r="R1445" s="6" t="s">
        <v>77</v>
      </c>
      <c r="S1445" s="2" t="s">
        <v>132</v>
      </c>
      <c r="T1445" s="22"/>
      <c r="U1445" s="2" t="s">
        <v>208</v>
      </c>
      <c r="V1445" s="2" t="s">
        <v>79</v>
      </c>
      <c r="W1445" s="2" t="s">
        <v>306</v>
      </c>
      <c r="X1445" s="2">
        <v>147</v>
      </c>
      <c r="Y1445" s="2" t="s">
        <v>83</v>
      </c>
      <c r="Z1445" s="2" t="s">
        <v>82</v>
      </c>
      <c r="AD1445" s="2">
        <v>147</v>
      </c>
      <c r="AE1445" s="2" t="s">
        <v>83</v>
      </c>
      <c r="AF1445" s="2" t="s">
        <v>82</v>
      </c>
      <c r="AP1445" s="2">
        <v>132</v>
      </c>
      <c r="AQ1445" s="2" t="s">
        <v>94</v>
      </c>
      <c r="AR1445" s="2" t="s">
        <v>84</v>
      </c>
      <c r="BE1445" s="23" t="str">
        <f t="shared" si="236"/>
        <v>EMF nein</v>
      </c>
      <c r="BF1445" s="23" t="str">
        <f t="shared" si="239"/>
        <v/>
      </c>
      <c r="BG1445" s="23" t="str">
        <f t="shared" si="240"/>
        <v/>
      </c>
      <c r="BH1445" s="23">
        <f t="shared" si="237"/>
        <v>0</v>
      </c>
      <c r="BP1445" s="3">
        <v>1</v>
      </c>
      <c r="BQ1445" s="2" t="s">
        <v>6165</v>
      </c>
    </row>
    <row r="1446" spans="1:70" ht="16.149999999999999" customHeight="1" x14ac:dyDescent="0.25">
      <c r="A1446" s="16">
        <v>1445</v>
      </c>
      <c r="B1446" s="17" t="s">
        <v>87</v>
      </c>
      <c r="C1446" s="48" t="s">
        <v>6166</v>
      </c>
      <c r="D1446" s="2" t="s">
        <v>896</v>
      </c>
      <c r="E1446" s="48" t="s">
        <v>6167</v>
      </c>
      <c r="F1446" s="67">
        <v>42626</v>
      </c>
      <c r="G1446" s="3">
        <f t="shared" si="233"/>
        <v>9</v>
      </c>
      <c r="H1446" s="3">
        <f t="shared" si="235"/>
        <v>2016</v>
      </c>
      <c r="I1446" s="19">
        <v>0.75347222222222199</v>
      </c>
      <c r="J1446" s="20">
        <f t="shared" si="241"/>
        <v>18</v>
      </c>
      <c r="K1446" s="5" t="str">
        <f t="shared" si="238"/>
        <v>ja</v>
      </c>
      <c r="L1446" s="5" t="s">
        <v>91</v>
      </c>
      <c r="M1446" s="6" t="s">
        <v>74</v>
      </c>
      <c r="N1446" s="5">
        <v>75</v>
      </c>
      <c r="O1446" s="17" t="s">
        <v>75</v>
      </c>
      <c r="P1446" s="17" t="s">
        <v>3460</v>
      </c>
      <c r="R1446" s="6" t="s">
        <v>77</v>
      </c>
      <c r="T1446" s="22"/>
      <c r="U1446" s="2" t="s">
        <v>100</v>
      </c>
      <c r="V1446" s="2" t="s">
        <v>79</v>
      </c>
      <c r="X1446" s="2">
        <v>55</v>
      </c>
      <c r="Y1446" s="2" t="s">
        <v>83</v>
      </c>
      <c r="Z1446" s="2" t="s">
        <v>84</v>
      </c>
      <c r="AD1446" s="2">
        <v>55</v>
      </c>
      <c r="AE1446" s="2" t="s">
        <v>83</v>
      </c>
      <c r="AF1446" s="2" t="s">
        <v>84</v>
      </c>
      <c r="AJ1446" s="2">
        <v>105</v>
      </c>
      <c r="AK1446" s="2" t="s">
        <v>81</v>
      </c>
      <c r="AL1446" s="2" t="s">
        <v>168</v>
      </c>
      <c r="BE1446" s="23" t="str">
        <f t="shared" si="236"/>
        <v>EMF nein</v>
      </c>
      <c r="BF1446" s="23" t="str">
        <f t="shared" si="239"/>
        <v/>
      </c>
      <c r="BG1446" s="23" t="str">
        <f t="shared" si="240"/>
        <v/>
      </c>
      <c r="BH1446" s="23">
        <f t="shared" si="237"/>
        <v>0</v>
      </c>
      <c r="BO1446" s="2" t="s">
        <v>6168</v>
      </c>
      <c r="BP1446" s="3">
        <v>1</v>
      </c>
      <c r="BQ1446" s="2" t="s">
        <v>6169</v>
      </c>
    </row>
    <row r="1447" spans="1:70" ht="16.149999999999999" customHeight="1" x14ac:dyDescent="0.25">
      <c r="A1447" s="16">
        <v>1446</v>
      </c>
      <c r="B1447" s="17" t="s">
        <v>87</v>
      </c>
      <c r="C1447" s="48" t="s">
        <v>1354</v>
      </c>
      <c r="D1447" s="2" t="s">
        <v>137</v>
      </c>
      <c r="E1447" s="48" t="s">
        <v>6170</v>
      </c>
      <c r="F1447" s="67">
        <v>42632</v>
      </c>
      <c r="G1447" s="3">
        <f t="shared" si="233"/>
        <v>9</v>
      </c>
      <c r="H1447" s="3">
        <f t="shared" si="235"/>
        <v>2016</v>
      </c>
      <c r="I1447" s="19">
        <v>0.51041666666666696</v>
      </c>
      <c r="J1447" s="20">
        <f t="shared" si="241"/>
        <v>12</v>
      </c>
      <c r="K1447" s="5" t="str">
        <f t="shared" si="238"/>
        <v>ja</v>
      </c>
      <c r="L1447" s="5" t="s">
        <v>91</v>
      </c>
      <c r="M1447" s="6" t="s">
        <v>74</v>
      </c>
      <c r="N1447" s="5">
        <v>74</v>
      </c>
      <c r="O1447" s="2" t="s">
        <v>140</v>
      </c>
      <c r="P1447" s="17" t="s">
        <v>5496</v>
      </c>
      <c r="R1447" s="6" t="s">
        <v>77</v>
      </c>
      <c r="T1447" s="22"/>
      <c r="X1447" s="2">
        <v>300</v>
      </c>
      <c r="Y1447" s="2" t="s">
        <v>81</v>
      </c>
      <c r="Z1447" s="2" t="s">
        <v>84</v>
      </c>
      <c r="AA1447" s="2">
        <v>300</v>
      </c>
      <c r="AB1447" s="2" t="s">
        <v>81</v>
      </c>
      <c r="AC1447" s="2" t="s">
        <v>84</v>
      </c>
      <c r="AD1447" s="2">
        <v>300</v>
      </c>
      <c r="AE1447" s="2" t="s">
        <v>83</v>
      </c>
      <c r="AF1447" s="2" t="s">
        <v>84</v>
      </c>
      <c r="BE1447" s="23" t="str">
        <f t="shared" si="236"/>
        <v>EMF ja</v>
      </c>
      <c r="BF1447" s="23">
        <f t="shared" si="239"/>
        <v>50</v>
      </c>
      <c r="BG1447" s="23" t="str">
        <f t="shared" si="240"/>
        <v>&lt;100m</v>
      </c>
      <c r="BH1447" s="23">
        <f t="shared" si="237"/>
        <v>1</v>
      </c>
      <c r="BK1447" s="2" t="s">
        <v>110</v>
      </c>
      <c r="BL1447" s="2">
        <v>50</v>
      </c>
      <c r="BO1447" s="2" t="s">
        <v>6171</v>
      </c>
      <c r="BP1447" s="3">
        <v>1</v>
      </c>
      <c r="BQ1447" s="2" t="s">
        <v>6172</v>
      </c>
    </row>
    <row r="1448" spans="1:70" ht="16.149999999999999" customHeight="1" x14ac:dyDescent="0.25">
      <c r="A1448" s="16">
        <v>1447</v>
      </c>
      <c r="B1448" s="17" t="s">
        <v>211</v>
      </c>
      <c r="C1448" s="48" t="s">
        <v>6173</v>
      </c>
      <c r="D1448" s="2" t="s">
        <v>104</v>
      </c>
      <c r="E1448" s="48" t="s">
        <v>6174</v>
      </c>
      <c r="F1448" s="67">
        <v>42540</v>
      </c>
      <c r="G1448" s="3">
        <f t="shared" si="233"/>
        <v>6</v>
      </c>
      <c r="H1448" s="3">
        <f t="shared" si="235"/>
        <v>2016</v>
      </c>
      <c r="I1448" s="19">
        <v>0.39583333333333298</v>
      </c>
      <c r="J1448" s="20">
        <f t="shared" si="241"/>
        <v>9</v>
      </c>
      <c r="K1448" s="5" t="str">
        <f t="shared" si="238"/>
        <v>ja</v>
      </c>
      <c r="L1448" s="5" t="s">
        <v>91</v>
      </c>
      <c r="M1448" s="6" t="s">
        <v>74</v>
      </c>
      <c r="N1448" s="5">
        <v>53</v>
      </c>
      <c r="O1448" s="2" t="s">
        <v>140</v>
      </c>
      <c r="P1448" s="17" t="s">
        <v>6175</v>
      </c>
      <c r="R1448" s="6" t="s">
        <v>77</v>
      </c>
      <c r="S1448" s="2" t="s">
        <v>132</v>
      </c>
      <c r="T1448" s="22"/>
      <c r="X1448" s="2">
        <v>200</v>
      </c>
      <c r="Y1448" s="2" t="s">
        <v>94</v>
      </c>
      <c r="Z1448" s="2" t="s">
        <v>168</v>
      </c>
      <c r="AA1448" s="2">
        <v>200</v>
      </c>
      <c r="AB1448" s="2" t="s">
        <v>94</v>
      </c>
      <c r="AC1448" s="2" t="s">
        <v>168</v>
      </c>
      <c r="AD1448" s="2">
        <v>200</v>
      </c>
      <c r="AE1448" s="2" t="s">
        <v>94</v>
      </c>
      <c r="AF1448" s="2" t="s">
        <v>168</v>
      </c>
      <c r="BE1448" s="23" t="str">
        <f t="shared" si="236"/>
        <v>EMF nein</v>
      </c>
      <c r="BF1448" s="23" t="str">
        <f t="shared" si="239"/>
        <v/>
      </c>
      <c r="BG1448" s="23" t="str">
        <f t="shared" si="240"/>
        <v/>
      </c>
      <c r="BH1448" s="23">
        <f t="shared" si="237"/>
        <v>0</v>
      </c>
      <c r="BO1448" s="2" t="s">
        <v>6176</v>
      </c>
      <c r="BP1448" s="3">
        <v>1</v>
      </c>
      <c r="BQ1448" s="2" t="s">
        <v>6177</v>
      </c>
      <c r="BR1448" s="65"/>
    </row>
    <row r="1449" spans="1:70" ht="16.149999999999999" customHeight="1" x14ac:dyDescent="0.25">
      <c r="A1449" s="16">
        <v>1448</v>
      </c>
      <c r="B1449" s="17" t="s">
        <v>87</v>
      </c>
      <c r="C1449" s="48" t="s">
        <v>6178</v>
      </c>
      <c r="D1449" s="2" t="s">
        <v>158</v>
      </c>
      <c r="E1449" s="48" t="s">
        <v>6179</v>
      </c>
      <c r="F1449" s="67">
        <v>42633</v>
      </c>
      <c r="G1449" s="3">
        <f t="shared" ref="G1449:G1512" si="242">IF(F1449&lt;&gt;"",MONTH(F1449),"")</f>
        <v>9</v>
      </c>
      <c r="H1449" s="3">
        <f t="shared" si="235"/>
        <v>2016</v>
      </c>
      <c r="I1449" s="19">
        <v>0.47916666666666702</v>
      </c>
      <c r="J1449" s="20">
        <f t="shared" si="241"/>
        <v>11</v>
      </c>
      <c r="K1449" s="5" t="str">
        <f t="shared" si="238"/>
        <v>ja</v>
      </c>
      <c r="L1449" s="5" t="s">
        <v>91</v>
      </c>
      <c r="M1449" s="6" t="s">
        <v>74</v>
      </c>
      <c r="N1449" s="5">
        <v>83</v>
      </c>
      <c r="O1449" s="17" t="s">
        <v>75</v>
      </c>
      <c r="P1449" s="17" t="s">
        <v>6180</v>
      </c>
      <c r="R1449" s="6" t="s">
        <v>77</v>
      </c>
      <c r="T1449" s="22" t="s">
        <v>79</v>
      </c>
      <c r="V1449" s="2" t="s">
        <v>79</v>
      </c>
      <c r="X1449" s="2">
        <v>507</v>
      </c>
      <c r="Y1449" s="2" t="s">
        <v>81</v>
      </c>
      <c r="Z1449" s="2" t="s">
        <v>161</v>
      </c>
      <c r="AA1449" s="2">
        <v>507</v>
      </c>
      <c r="AB1449" s="2" t="s">
        <v>81</v>
      </c>
      <c r="AC1449" s="2" t="s">
        <v>161</v>
      </c>
      <c r="AD1449" s="2">
        <v>507</v>
      </c>
      <c r="AE1449" s="2" t="s">
        <v>81</v>
      </c>
      <c r="AF1449" s="2" t="s">
        <v>161</v>
      </c>
      <c r="BE1449" s="23" t="str">
        <f t="shared" si="236"/>
        <v>EMF nein</v>
      </c>
      <c r="BF1449" s="23" t="str">
        <f t="shared" si="239"/>
        <v/>
      </c>
      <c r="BG1449" s="23" t="str">
        <f t="shared" si="240"/>
        <v/>
      </c>
      <c r="BH1449" s="23">
        <f t="shared" si="237"/>
        <v>0</v>
      </c>
      <c r="BO1449" s="2" t="s">
        <v>6181</v>
      </c>
      <c r="BP1449" s="3">
        <v>1</v>
      </c>
      <c r="BQ1449" s="2" t="s">
        <v>6182</v>
      </c>
    </row>
    <row r="1450" spans="1:70" ht="16.149999999999999" customHeight="1" x14ac:dyDescent="0.25">
      <c r="A1450" s="16">
        <v>1449</v>
      </c>
      <c r="B1450" s="17" t="s">
        <v>87</v>
      </c>
      <c r="C1450" s="48" t="s">
        <v>645</v>
      </c>
      <c r="D1450" s="2" t="s">
        <v>71</v>
      </c>
      <c r="E1450" s="48" t="s">
        <v>6183</v>
      </c>
      <c r="F1450" s="67">
        <v>42636</v>
      </c>
      <c r="G1450" s="3">
        <f t="shared" si="242"/>
        <v>9</v>
      </c>
      <c r="H1450" s="3">
        <f t="shared" si="235"/>
        <v>2016</v>
      </c>
      <c r="I1450" s="19">
        <v>0.59375</v>
      </c>
      <c r="J1450" s="20">
        <f t="shared" si="241"/>
        <v>14</v>
      </c>
      <c r="K1450" s="5" t="str">
        <f t="shared" si="238"/>
        <v>ja</v>
      </c>
      <c r="L1450" s="21" t="s">
        <v>73</v>
      </c>
      <c r="M1450" s="6" t="s">
        <v>74</v>
      </c>
      <c r="N1450" s="5">
        <v>81</v>
      </c>
      <c r="O1450" s="17" t="s">
        <v>75</v>
      </c>
      <c r="P1450" s="17" t="s">
        <v>6184</v>
      </c>
      <c r="R1450" s="6" t="s">
        <v>77</v>
      </c>
      <c r="T1450" s="22"/>
      <c r="U1450" s="2" t="s">
        <v>208</v>
      </c>
      <c r="V1450" s="2" t="s">
        <v>79</v>
      </c>
      <c r="AA1450" s="2">
        <v>38</v>
      </c>
      <c r="AB1450" s="2" t="s">
        <v>81</v>
      </c>
      <c r="AC1450" s="2" t="s">
        <v>84</v>
      </c>
      <c r="BE1450" s="23" t="str">
        <f t="shared" si="236"/>
        <v>EMF nein</v>
      </c>
      <c r="BF1450" s="23" t="str">
        <f t="shared" si="239"/>
        <v/>
      </c>
      <c r="BG1450" s="23" t="str">
        <f t="shared" si="240"/>
        <v/>
      </c>
      <c r="BH1450" s="23">
        <f t="shared" si="237"/>
        <v>0</v>
      </c>
      <c r="BO1450" s="2" t="s">
        <v>6185</v>
      </c>
      <c r="BP1450" s="3">
        <v>1</v>
      </c>
      <c r="BQ1450" s="2" t="s">
        <v>6186</v>
      </c>
    </row>
    <row r="1451" spans="1:70" ht="16.149999999999999" customHeight="1" x14ac:dyDescent="0.25">
      <c r="A1451" s="16">
        <v>1450</v>
      </c>
      <c r="B1451" s="17" t="s">
        <v>87</v>
      </c>
      <c r="C1451" s="48" t="s">
        <v>6187</v>
      </c>
      <c r="D1451" s="6" t="s">
        <v>192</v>
      </c>
      <c r="E1451" s="48" t="s">
        <v>6188</v>
      </c>
      <c r="F1451" s="67">
        <v>42611</v>
      </c>
      <c r="G1451" s="3">
        <f t="shared" si="242"/>
        <v>8</v>
      </c>
      <c r="H1451" s="3">
        <f t="shared" si="235"/>
        <v>2016</v>
      </c>
      <c r="I1451" s="19">
        <v>0.51041666666666696</v>
      </c>
      <c r="J1451" s="20">
        <f t="shared" si="241"/>
        <v>12</v>
      </c>
      <c r="K1451" s="5" t="str">
        <f t="shared" si="238"/>
        <v>ja</v>
      </c>
      <c r="L1451" s="5" t="s">
        <v>91</v>
      </c>
      <c r="M1451" s="6" t="s">
        <v>74</v>
      </c>
      <c r="N1451" s="5">
        <v>81</v>
      </c>
      <c r="O1451" s="6" t="s">
        <v>101</v>
      </c>
      <c r="P1451" s="17" t="s">
        <v>1112</v>
      </c>
      <c r="R1451" s="6" t="s">
        <v>77</v>
      </c>
      <c r="T1451" s="22" t="s">
        <v>79</v>
      </c>
      <c r="U1451" s="2" t="s">
        <v>74</v>
      </c>
      <c r="X1451" s="2">
        <v>253</v>
      </c>
      <c r="Y1451" s="2" t="s">
        <v>94</v>
      </c>
      <c r="Z1451" s="2" t="s">
        <v>168</v>
      </c>
      <c r="AA1451" s="2">
        <v>253</v>
      </c>
      <c r="AB1451" s="2" t="s">
        <v>94</v>
      </c>
      <c r="AC1451" s="2" t="s">
        <v>168</v>
      </c>
      <c r="AD1451" s="2">
        <v>253</v>
      </c>
      <c r="AE1451" s="2" t="s">
        <v>94</v>
      </c>
      <c r="AF1451" s="2" t="s">
        <v>168</v>
      </c>
      <c r="AJ1451" s="2">
        <v>375</v>
      </c>
      <c r="AK1451" s="2" t="s">
        <v>94</v>
      </c>
      <c r="AL1451" s="2" t="s">
        <v>84</v>
      </c>
      <c r="AM1451" s="2">
        <v>375</v>
      </c>
      <c r="AN1451" s="2" t="s">
        <v>94</v>
      </c>
      <c r="AO1451" s="2" t="s">
        <v>84</v>
      </c>
      <c r="AV1451" s="392">
        <v>375</v>
      </c>
      <c r="AW1451" s="392" t="s">
        <v>94</v>
      </c>
      <c r="AX1451" s="392" t="s">
        <v>84</v>
      </c>
      <c r="AY1451" s="392">
        <v>375</v>
      </c>
      <c r="AZ1451" s="392" t="s">
        <v>94</v>
      </c>
      <c r="BA1451" s="392" t="s">
        <v>84</v>
      </c>
      <c r="BB1451" s="2" t="s">
        <v>109</v>
      </c>
      <c r="BC1451" s="2" t="s">
        <v>109</v>
      </c>
      <c r="BD1451" s="2" t="s">
        <v>109</v>
      </c>
      <c r="BE1451" s="23" t="str">
        <f t="shared" ref="BE1451:BE1482" si="243">IF(COUNTA(BI1451,BK1451,BM1451) &gt; 0,"EMF ja","EMF nein")</f>
        <v>EMF nein</v>
      </c>
      <c r="BF1451" s="23" t="str">
        <f t="shared" si="239"/>
        <v/>
      </c>
      <c r="BG1451" s="23" t="str">
        <f t="shared" si="240"/>
        <v/>
      </c>
      <c r="BH1451" s="23">
        <f t="shared" ref="BH1451:BH1482" si="244">COUNTA(BI1451,BK1451,BM1451)</f>
        <v>0</v>
      </c>
      <c r="BO1451" s="2" t="s">
        <v>6189</v>
      </c>
      <c r="BP1451" s="3">
        <v>1</v>
      </c>
      <c r="BQ1451" s="2" t="s">
        <v>6190</v>
      </c>
    </row>
    <row r="1452" spans="1:70" ht="16.149999999999999" customHeight="1" x14ac:dyDescent="0.25">
      <c r="A1452" s="16">
        <v>1451</v>
      </c>
      <c r="B1452" s="17" t="s">
        <v>87</v>
      </c>
      <c r="C1452" s="48" t="s">
        <v>6191</v>
      </c>
      <c r="D1452" s="2" t="s">
        <v>124</v>
      </c>
      <c r="E1452" s="48" t="s">
        <v>6192</v>
      </c>
      <c r="F1452" s="67">
        <v>42617</v>
      </c>
      <c r="G1452" s="3">
        <f t="shared" si="242"/>
        <v>9</v>
      </c>
      <c r="H1452" s="3">
        <f t="shared" si="235"/>
        <v>2016</v>
      </c>
      <c r="I1452" s="19">
        <v>0.79861111111111105</v>
      </c>
      <c r="J1452" s="20">
        <f t="shared" si="241"/>
        <v>19</v>
      </c>
      <c r="K1452" s="5" t="str">
        <f t="shared" si="238"/>
        <v>ja</v>
      </c>
      <c r="L1452" s="5" t="s">
        <v>91</v>
      </c>
      <c r="M1452" s="6" t="s">
        <v>74</v>
      </c>
      <c r="N1452" s="5">
        <v>73</v>
      </c>
      <c r="O1452" s="17" t="s">
        <v>126</v>
      </c>
      <c r="P1452" s="17" t="s">
        <v>6193</v>
      </c>
      <c r="R1452" s="6" t="s">
        <v>335</v>
      </c>
      <c r="T1452" s="22"/>
      <c r="BE1452" s="23" t="str">
        <f t="shared" si="243"/>
        <v>EMF nein</v>
      </c>
      <c r="BF1452" s="23" t="str">
        <f t="shared" si="239"/>
        <v/>
      </c>
      <c r="BG1452" s="23" t="str">
        <f t="shared" si="240"/>
        <v/>
      </c>
      <c r="BH1452" s="23">
        <f t="shared" si="244"/>
        <v>0</v>
      </c>
      <c r="BO1452" s="2" t="s">
        <v>6194</v>
      </c>
      <c r="BP1452" s="3">
        <v>1</v>
      </c>
      <c r="BQ1452" s="2" t="s">
        <v>6195</v>
      </c>
    </row>
    <row r="1453" spans="1:70" ht="16.149999999999999" customHeight="1" x14ac:dyDescent="0.25">
      <c r="A1453" s="16">
        <v>1452</v>
      </c>
      <c r="B1453" s="17" t="s">
        <v>87</v>
      </c>
      <c r="C1453" s="48" t="s">
        <v>363</v>
      </c>
      <c r="D1453" s="2" t="s">
        <v>364</v>
      </c>
      <c r="E1453" s="48" t="s">
        <v>6196</v>
      </c>
      <c r="F1453" s="67">
        <v>42643</v>
      </c>
      <c r="G1453" s="3">
        <f t="shared" si="242"/>
        <v>9</v>
      </c>
      <c r="H1453" s="3">
        <f t="shared" si="235"/>
        <v>2016</v>
      </c>
      <c r="I1453" s="19">
        <v>0.39583333333333298</v>
      </c>
      <c r="J1453" s="20">
        <f t="shared" si="241"/>
        <v>9</v>
      </c>
      <c r="K1453" s="5" t="str">
        <f t="shared" si="238"/>
        <v>ja</v>
      </c>
      <c r="L1453" s="5" t="s">
        <v>91</v>
      </c>
      <c r="M1453" s="6" t="s">
        <v>74</v>
      </c>
      <c r="N1453" s="5">
        <v>73</v>
      </c>
      <c r="O1453" s="17" t="s">
        <v>75</v>
      </c>
      <c r="P1453" s="17" t="s">
        <v>6197</v>
      </c>
      <c r="R1453" s="6" t="s">
        <v>77</v>
      </c>
      <c r="T1453" s="22"/>
      <c r="U1453" s="2" t="s">
        <v>74</v>
      </c>
      <c r="X1453" s="2">
        <v>41</v>
      </c>
      <c r="Y1453" s="2" t="s">
        <v>81</v>
      </c>
      <c r="Z1453" s="2" t="s">
        <v>84</v>
      </c>
      <c r="AA1453" s="2">
        <v>41</v>
      </c>
      <c r="AB1453" s="2" t="s">
        <v>81</v>
      </c>
      <c r="AC1453" s="2" t="s">
        <v>84</v>
      </c>
      <c r="AD1453" s="2">
        <v>41</v>
      </c>
      <c r="AE1453" s="2" t="s">
        <v>81</v>
      </c>
      <c r="AF1453" s="2" t="s">
        <v>84</v>
      </c>
      <c r="AJ1453" s="2">
        <v>78</v>
      </c>
      <c r="AK1453" s="2" t="s">
        <v>81</v>
      </c>
      <c r="AL1453" s="2" t="s">
        <v>82</v>
      </c>
      <c r="AP1453" s="2">
        <v>78</v>
      </c>
      <c r="AQ1453" s="2" t="s">
        <v>81</v>
      </c>
      <c r="AR1453" s="2" t="s">
        <v>82</v>
      </c>
      <c r="AV1453" s="2">
        <v>62</v>
      </c>
      <c r="AW1453" s="2" t="s">
        <v>81</v>
      </c>
      <c r="AX1453" s="2" t="s">
        <v>168</v>
      </c>
      <c r="AY1453" s="2">
        <v>62</v>
      </c>
      <c r="AZ1453" s="2" t="s">
        <v>81</v>
      </c>
      <c r="BA1453" s="2" t="s">
        <v>168</v>
      </c>
      <c r="BB1453" s="2">
        <v>62</v>
      </c>
      <c r="BC1453" s="2" t="s">
        <v>81</v>
      </c>
      <c r="BD1453" s="2" t="s">
        <v>168</v>
      </c>
      <c r="BE1453" s="23" t="str">
        <f t="shared" si="243"/>
        <v>EMF nein</v>
      </c>
      <c r="BF1453" s="23" t="str">
        <f t="shared" si="239"/>
        <v/>
      </c>
      <c r="BG1453" s="23" t="str">
        <f t="shared" si="240"/>
        <v/>
      </c>
      <c r="BH1453" s="23">
        <f t="shared" si="244"/>
        <v>0</v>
      </c>
      <c r="BO1453" s="2" t="s">
        <v>6198</v>
      </c>
      <c r="BP1453" s="3">
        <v>1</v>
      </c>
      <c r="BQ1453" s="2" t="s">
        <v>6199</v>
      </c>
    </row>
    <row r="1454" spans="1:70" ht="16.149999999999999" customHeight="1" x14ac:dyDescent="0.25">
      <c r="A1454" s="16">
        <v>1453</v>
      </c>
      <c r="B1454" s="17" t="s">
        <v>87</v>
      </c>
      <c r="C1454" s="48" t="s">
        <v>1851</v>
      </c>
      <c r="D1454" s="2" t="s">
        <v>89</v>
      </c>
      <c r="E1454" s="48" t="s">
        <v>6200</v>
      </c>
      <c r="F1454" s="67">
        <v>42643</v>
      </c>
      <c r="G1454" s="3">
        <f t="shared" si="242"/>
        <v>9</v>
      </c>
      <c r="H1454" s="3">
        <f t="shared" si="235"/>
        <v>2016</v>
      </c>
      <c r="I1454" s="19">
        <v>0.53125</v>
      </c>
      <c r="J1454" s="20">
        <f t="shared" si="241"/>
        <v>12</v>
      </c>
      <c r="K1454" s="5" t="str">
        <f t="shared" si="238"/>
        <v>ja</v>
      </c>
      <c r="L1454" s="21" t="s">
        <v>73</v>
      </c>
      <c r="M1454" s="6" t="s">
        <v>74</v>
      </c>
      <c r="N1454" s="5">
        <v>79</v>
      </c>
      <c r="O1454" s="17" t="s">
        <v>75</v>
      </c>
      <c r="P1454" s="17" t="s">
        <v>1877</v>
      </c>
      <c r="R1454" s="6" t="s">
        <v>77</v>
      </c>
      <c r="T1454" s="22"/>
      <c r="U1454" s="2" t="s">
        <v>208</v>
      </c>
      <c r="V1454" s="2" t="s">
        <v>108</v>
      </c>
      <c r="X1454" s="2">
        <v>25</v>
      </c>
      <c r="Y1454" s="2" t="s">
        <v>81</v>
      </c>
      <c r="Z1454" s="2" t="s">
        <v>84</v>
      </c>
      <c r="AD1454" s="2">
        <v>25</v>
      </c>
      <c r="AE1454" s="2" t="s">
        <v>81</v>
      </c>
      <c r="AF1454" s="2" t="s">
        <v>84</v>
      </c>
      <c r="AV1454" s="2">
        <v>90</v>
      </c>
      <c r="AW1454" s="2" t="s">
        <v>81</v>
      </c>
      <c r="AX1454" s="2" t="s">
        <v>168</v>
      </c>
      <c r="BB1454" s="2">
        <v>90</v>
      </c>
      <c r="BC1454" s="2" t="s">
        <v>81</v>
      </c>
      <c r="BD1454" s="2" t="s">
        <v>168</v>
      </c>
      <c r="BE1454" s="23" t="str">
        <f t="shared" si="243"/>
        <v>EMF nein</v>
      </c>
      <c r="BF1454" s="23" t="str">
        <f t="shared" si="239"/>
        <v/>
      </c>
      <c r="BG1454" s="23" t="str">
        <f t="shared" si="240"/>
        <v/>
      </c>
      <c r="BH1454" s="23">
        <f t="shared" si="244"/>
        <v>0</v>
      </c>
      <c r="BO1454" s="2" t="s">
        <v>6201</v>
      </c>
      <c r="BP1454" s="3">
        <v>1</v>
      </c>
      <c r="BQ1454" s="2" t="s">
        <v>6202</v>
      </c>
    </row>
    <row r="1455" spans="1:70" ht="16.149999999999999" customHeight="1" x14ac:dyDescent="0.25">
      <c r="A1455" s="16">
        <v>1454</v>
      </c>
      <c r="B1455" s="17" t="s">
        <v>87</v>
      </c>
      <c r="C1455" s="48" t="s">
        <v>6203</v>
      </c>
      <c r="D1455" s="2" t="s">
        <v>896</v>
      </c>
      <c r="E1455" s="48" t="s">
        <v>6204</v>
      </c>
      <c r="F1455" s="67">
        <v>42651</v>
      </c>
      <c r="G1455" s="3">
        <f t="shared" si="242"/>
        <v>10</v>
      </c>
      <c r="H1455" s="3">
        <f t="shared" si="235"/>
        <v>2016</v>
      </c>
      <c r="I1455" s="19"/>
      <c r="J1455" s="20" t="str">
        <f t="shared" si="241"/>
        <v/>
      </c>
      <c r="K1455" s="5" t="str">
        <f t="shared" si="238"/>
        <v>ja</v>
      </c>
      <c r="L1455" s="21" t="s">
        <v>73</v>
      </c>
      <c r="M1455" s="6" t="s">
        <v>74</v>
      </c>
      <c r="N1455" s="5">
        <v>76</v>
      </c>
      <c r="O1455" s="17" t="s">
        <v>75</v>
      </c>
      <c r="P1455" s="17" t="s">
        <v>6205</v>
      </c>
      <c r="R1455" s="6" t="s">
        <v>77</v>
      </c>
      <c r="T1455" s="22"/>
      <c r="X1455" s="2">
        <v>250</v>
      </c>
      <c r="Y1455" s="2" t="s">
        <v>83</v>
      </c>
      <c r="Z1455" s="2" t="s">
        <v>84</v>
      </c>
      <c r="AD1455" s="2">
        <v>250</v>
      </c>
      <c r="AE1455" s="2" t="s">
        <v>81</v>
      </c>
      <c r="AF1455" s="2" t="s">
        <v>84</v>
      </c>
      <c r="AJ1455" s="2">
        <v>170</v>
      </c>
      <c r="AK1455" s="2" t="s">
        <v>83</v>
      </c>
      <c r="AL1455" s="2" t="s">
        <v>168</v>
      </c>
      <c r="AM1455" s="2">
        <v>170</v>
      </c>
      <c r="AN1455" s="2" t="s">
        <v>81</v>
      </c>
      <c r="AO1455" s="2" t="s">
        <v>168</v>
      </c>
      <c r="AP1455" s="2">
        <v>170</v>
      </c>
      <c r="AQ1455" s="2" t="s">
        <v>81</v>
      </c>
      <c r="AR1455" s="2" t="s">
        <v>168</v>
      </c>
      <c r="BE1455" s="23" t="str">
        <f t="shared" si="243"/>
        <v>EMF nein</v>
      </c>
      <c r="BF1455" s="23" t="str">
        <f t="shared" si="239"/>
        <v/>
      </c>
      <c r="BG1455" s="23" t="str">
        <f t="shared" si="240"/>
        <v/>
      </c>
      <c r="BH1455" s="23">
        <f t="shared" si="244"/>
        <v>0</v>
      </c>
      <c r="BO1455" s="2" t="s">
        <v>6206</v>
      </c>
      <c r="BP1455" s="3">
        <v>1</v>
      </c>
      <c r="BQ1455" s="2" t="s">
        <v>6207</v>
      </c>
    </row>
    <row r="1456" spans="1:70" ht="16.149999999999999" customHeight="1" x14ac:dyDescent="0.25">
      <c r="A1456" s="16">
        <v>1455</v>
      </c>
      <c r="B1456" s="17" t="s">
        <v>211</v>
      </c>
      <c r="C1456" s="48" t="s">
        <v>280</v>
      </c>
      <c r="D1456" s="2" t="s">
        <v>137</v>
      </c>
      <c r="E1456" s="48" t="s">
        <v>6208</v>
      </c>
      <c r="F1456" s="67">
        <v>43162</v>
      </c>
      <c r="G1456" s="3">
        <f t="shared" si="242"/>
        <v>3</v>
      </c>
      <c r="H1456" s="3">
        <f t="shared" si="235"/>
        <v>2018</v>
      </c>
      <c r="I1456" s="19">
        <v>0.60416666666666696</v>
      </c>
      <c r="J1456" s="20">
        <f t="shared" si="241"/>
        <v>14</v>
      </c>
      <c r="K1456" s="5" t="str">
        <f t="shared" si="238"/>
        <v>ja</v>
      </c>
      <c r="L1456" s="5" t="s">
        <v>91</v>
      </c>
      <c r="M1456" s="6" t="s">
        <v>74</v>
      </c>
      <c r="N1456" s="5">
        <v>20</v>
      </c>
      <c r="O1456" s="17" t="s">
        <v>75</v>
      </c>
      <c r="P1456" s="17" t="s">
        <v>6209</v>
      </c>
      <c r="R1456" s="6" t="s">
        <v>77</v>
      </c>
      <c r="S1456" s="2" t="s">
        <v>132</v>
      </c>
      <c r="T1456" s="22" t="s">
        <v>79</v>
      </c>
      <c r="U1456" s="2" t="s">
        <v>74</v>
      </c>
      <c r="V1456" s="2" t="s">
        <v>80</v>
      </c>
      <c r="X1456" s="2">
        <v>188</v>
      </c>
      <c r="Y1456" s="2" t="s">
        <v>81</v>
      </c>
      <c r="Z1456" s="2" t="s">
        <v>84</v>
      </c>
      <c r="AD1456" s="2">
        <v>188</v>
      </c>
      <c r="AE1456" s="2" t="s">
        <v>81</v>
      </c>
      <c r="AF1456" s="2" t="s">
        <v>84</v>
      </c>
      <c r="BE1456" s="23" t="str">
        <f t="shared" si="243"/>
        <v>EMF nein</v>
      </c>
      <c r="BF1456" s="23" t="str">
        <f t="shared" si="239"/>
        <v/>
      </c>
      <c r="BG1456" s="23" t="str">
        <f t="shared" si="240"/>
        <v/>
      </c>
      <c r="BH1456" s="23">
        <f t="shared" si="244"/>
        <v>0</v>
      </c>
      <c r="BO1456" s="2" t="s">
        <v>6210</v>
      </c>
      <c r="BP1456" s="3">
        <v>1</v>
      </c>
      <c r="BQ1456" s="2" t="s">
        <v>6211</v>
      </c>
    </row>
    <row r="1457" spans="1:69" ht="16.149999999999999" customHeight="1" x14ac:dyDescent="0.25">
      <c r="A1457" s="44">
        <v>1456</v>
      </c>
      <c r="B1457" s="17" t="s">
        <v>87</v>
      </c>
      <c r="C1457" s="48" t="s">
        <v>540</v>
      </c>
      <c r="D1457" s="2" t="s">
        <v>124</v>
      </c>
      <c r="E1457" s="48" t="s">
        <v>6212</v>
      </c>
      <c r="F1457" s="67">
        <v>42650</v>
      </c>
      <c r="G1457" s="3">
        <f t="shared" si="242"/>
        <v>10</v>
      </c>
      <c r="H1457" s="3">
        <f t="shared" si="235"/>
        <v>2016</v>
      </c>
      <c r="I1457" s="19">
        <v>0.62847222222222199</v>
      </c>
      <c r="J1457" s="20">
        <f t="shared" si="241"/>
        <v>15</v>
      </c>
      <c r="K1457" s="5" t="str">
        <f t="shared" si="238"/>
        <v>ja</v>
      </c>
      <c r="L1457" s="21" t="s">
        <v>73</v>
      </c>
      <c r="M1457" s="6" t="s">
        <v>115</v>
      </c>
      <c r="O1457" s="17" t="s">
        <v>75</v>
      </c>
      <c r="P1457" s="17" t="s">
        <v>1027</v>
      </c>
      <c r="R1457" s="6" t="s">
        <v>77</v>
      </c>
      <c r="T1457" s="22" t="s">
        <v>79</v>
      </c>
      <c r="X1457" s="2">
        <v>115</v>
      </c>
      <c r="Y1457" s="2" t="s">
        <v>81</v>
      </c>
      <c r="Z1457" s="2" t="s">
        <v>84</v>
      </c>
      <c r="AA1457" s="2">
        <v>115</v>
      </c>
      <c r="AB1457" s="2" t="s">
        <v>81</v>
      </c>
      <c r="AC1457" s="2" t="s">
        <v>84</v>
      </c>
      <c r="AD1457" s="2">
        <v>115</v>
      </c>
      <c r="AE1457" s="2" t="s">
        <v>81</v>
      </c>
      <c r="AF1457" s="2" t="s">
        <v>84</v>
      </c>
      <c r="AJ1457" s="2">
        <v>248</v>
      </c>
      <c r="AK1457" s="2" t="s">
        <v>83</v>
      </c>
      <c r="AL1457" s="2" t="s">
        <v>84</v>
      </c>
      <c r="AM1457" s="2">
        <v>248</v>
      </c>
      <c r="AN1457" s="2" t="s">
        <v>81</v>
      </c>
      <c r="AO1457" s="2" t="s">
        <v>84</v>
      </c>
      <c r="AP1457" s="2">
        <v>248</v>
      </c>
      <c r="AQ1457" s="2" t="s">
        <v>81</v>
      </c>
      <c r="AR1457" s="2" t="s">
        <v>84</v>
      </c>
      <c r="AV1457" s="2">
        <v>101</v>
      </c>
      <c r="AW1457" s="2" t="s">
        <v>81</v>
      </c>
      <c r="AX1457" s="2" t="s">
        <v>84</v>
      </c>
      <c r="BB1457" s="2">
        <v>550</v>
      </c>
      <c r="BC1457" s="2" t="s">
        <v>81</v>
      </c>
      <c r="BE1457" s="23" t="str">
        <f t="shared" si="243"/>
        <v>EMF nein</v>
      </c>
      <c r="BF1457" s="23" t="str">
        <f t="shared" si="239"/>
        <v/>
      </c>
      <c r="BG1457" s="23" t="str">
        <f t="shared" si="240"/>
        <v/>
      </c>
      <c r="BH1457" s="23">
        <f t="shared" si="244"/>
        <v>0</v>
      </c>
      <c r="BO1457" s="2" t="s">
        <v>6213</v>
      </c>
      <c r="BP1457" s="3">
        <v>1</v>
      </c>
      <c r="BQ1457" s="2" t="s">
        <v>6214</v>
      </c>
    </row>
    <row r="1458" spans="1:69" ht="16.149999999999999" customHeight="1" x14ac:dyDescent="0.25">
      <c r="A1458" s="16">
        <v>1457</v>
      </c>
      <c r="B1458" s="17" t="s">
        <v>87</v>
      </c>
      <c r="C1458" s="48" t="s">
        <v>1213</v>
      </c>
      <c r="D1458" s="2" t="s">
        <v>896</v>
      </c>
      <c r="E1458" s="48" t="s">
        <v>5548</v>
      </c>
      <c r="F1458" s="67">
        <v>42653</v>
      </c>
      <c r="G1458" s="3">
        <f t="shared" si="242"/>
        <v>10</v>
      </c>
      <c r="H1458" s="3">
        <f t="shared" si="235"/>
        <v>2016</v>
      </c>
      <c r="I1458" s="19">
        <v>0.68055555555555503</v>
      </c>
      <c r="J1458" s="20">
        <f t="shared" si="241"/>
        <v>16</v>
      </c>
      <c r="K1458" s="5" t="str">
        <f t="shared" si="238"/>
        <v>ja</v>
      </c>
      <c r="L1458" s="5" t="s">
        <v>91</v>
      </c>
      <c r="M1458" s="6" t="s">
        <v>115</v>
      </c>
      <c r="N1458" s="5">
        <v>89</v>
      </c>
      <c r="O1458" s="17" t="s">
        <v>75</v>
      </c>
      <c r="P1458" s="17" t="s">
        <v>6215</v>
      </c>
      <c r="R1458" s="6" t="s">
        <v>77</v>
      </c>
      <c r="T1458" s="22" t="s">
        <v>79</v>
      </c>
      <c r="X1458" s="2">
        <v>83</v>
      </c>
      <c r="Y1458" s="2" t="s">
        <v>81</v>
      </c>
      <c r="Z1458" s="2" t="s">
        <v>84</v>
      </c>
      <c r="AA1458" s="2">
        <v>83</v>
      </c>
      <c r="AB1458" s="2" t="s">
        <v>81</v>
      </c>
      <c r="AC1458" s="2" t="s">
        <v>84</v>
      </c>
      <c r="AD1458" s="2">
        <v>83</v>
      </c>
      <c r="AE1458" s="2" t="s">
        <v>81</v>
      </c>
      <c r="AF1458" s="2" t="s">
        <v>84</v>
      </c>
      <c r="AJ1458" s="2">
        <v>120</v>
      </c>
      <c r="AK1458" s="2" t="s">
        <v>81</v>
      </c>
      <c r="AL1458" s="2" t="s">
        <v>84</v>
      </c>
      <c r="AM1458" s="2">
        <v>120</v>
      </c>
      <c r="AN1458" s="2" t="s">
        <v>81</v>
      </c>
      <c r="AO1458" s="2" t="s">
        <v>84</v>
      </c>
      <c r="AP1458" s="2">
        <v>120</v>
      </c>
      <c r="AQ1458" s="2" t="s">
        <v>81</v>
      </c>
      <c r="AR1458" s="2" t="s">
        <v>84</v>
      </c>
      <c r="BE1458" s="23" t="str">
        <f t="shared" si="243"/>
        <v>EMF nein</v>
      </c>
      <c r="BF1458" s="23" t="str">
        <f t="shared" si="239"/>
        <v/>
      </c>
      <c r="BG1458" s="23" t="str">
        <f t="shared" si="240"/>
        <v/>
      </c>
      <c r="BH1458" s="23">
        <f t="shared" si="244"/>
        <v>0</v>
      </c>
      <c r="BO1458" s="2" t="s">
        <v>6216</v>
      </c>
      <c r="BP1458" s="3">
        <v>1</v>
      </c>
      <c r="BQ1458" s="2" t="s">
        <v>6217</v>
      </c>
    </row>
    <row r="1459" spans="1:69" ht="16.149999999999999" customHeight="1" x14ac:dyDescent="0.25">
      <c r="A1459" s="16">
        <v>1458</v>
      </c>
      <c r="B1459" s="17" t="s">
        <v>87</v>
      </c>
      <c r="C1459" s="48" t="s">
        <v>1213</v>
      </c>
      <c r="D1459" s="2" t="s">
        <v>896</v>
      </c>
      <c r="E1459" s="48" t="s">
        <v>6218</v>
      </c>
      <c r="F1459" s="67">
        <v>42669</v>
      </c>
      <c r="G1459" s="3">
        <f t="shared" si="242"/>
        <v>10</v>
      </c>
      <c r="H1459" s="3">
        <f t="shared" si="235"/>
        <v>2016</v>
      </c>
      <c r="I1459" s="19">
        <v>0.67708333333333304</v>
      </c>
      <c r="J1459" s="20">
        <f t="shared" si="241"/>
        <v>16</v>
      </c>
      <c r="K1459" s="5" t="str">
        <f t="shared" si="238"/>
        <v>ja</v>
      </c>
      <c r="L1459" s="21" t="s">
        <v>73</v>
      </c>
      <c r="M1459" s="6" t="s">
        <v>74</v>
      </c>
      <c r="N1459" s="5">
        <v>79</v>
      </c>
      <c r="O1459" s="17" t="s">
        <v>75</v>
      </c>
      <c r="P1459" s="17" t="s">
        <v>1877</v>
      </c>
      <c r="R1459" s="6" t="s">
        <v>464</v>
      </c>
      <c r="T1459" s="22"/>
      <c r="U1459" s="2" t="s">
        <v>208</v>
      </c>
      <c r="V1459" s="2" t="s">
        <v>79</v>
      </c>
      <c r="X1459" s="2">
        <v>150</v>
      </c>
      <c r="Y1459" s="2" t="s">
        <v>83</v>
      </c>
      <c r="Z1459" s="2" t="s">
        <v>84</v>
      </c>
      <c r="AA1459" s="2">
        <v>150</v>
      </c>
      <c r="AB1459" s="2" t="s">
        <v>81</v>
      </c>
      <c r="AC1459" s="2" t="s">
        <v>84</v>
      </c>
      <c r="AD1459" s="2">
        <v>150</v>
      </c>
      <c r="AE1459" s="2" t="s">
        <v>83</v>
      </c>
      <c r="AF1459" s="2" t="s">
        <v>84</v>
      </c>
      <c r="BE1459" s="23" t="str">
        <f t="shared" si="243"/>
        <v>EMF nein</v>
      </c>
      <c r="BF1459" s="23" t="str">
        <f t="shared" si="239"/>
        <v/>
      </c>
      <c r="BG1459" s="23" t="str">
        <f t="shared" si="240"/>
        <v/>
      </c>
      <c r="BH1459" s="23">
        <f t="shared" si="244"/>
        <v>0</v>
      </c>
      <c r="BO1459" s="2" t="s">
        <v>6219</v>
      </c>
      <c r="BP1459" s="3">
        <v>1</v>
      </c>
      <c r="BQ1459" s="2" t="s">
        <v>6220</v>
      </c>
    </row>
    <row r="1460" spans="1:69" ht="16.149999999999999" customHeight="1" x14ac:dyDescent="0.25">
      <c r="A1460" s="16">
        <v>1459</v>
      </c>
      <c r="B1460" s="17" t="s">
        <v>87</v>
      </c>
      <c r="C1460" s="48" t="s">
        <v>6221</v>
      </c>
      <c r="D1460" s="2" t="s">
        <v>264</v>
      </c>
      <c r="E1460" s="48" t="s">
        <v>2743</v>
      </c>
      <c r="F1460" s="67">
        <v>42669</v>
      </c>
      <c r="G1460" s="3">
        <f t="shared" si="242"/>
        <v>10</v>
      </c>
      <c r="H1460" s="3">
        <f t="shared" si="235"/>
        <v>2016</v>
      </c>
      <c r="I1460" s="19">
        <v>0.35069444444444398</v>
      </c>
      <c r="J1460" s="20">
        <f t="shared" si="241"/>
        <v>8</v>
      </c>
      <c r="K1460" s="5" t="str">
        <f t="shared" si="238"/>
        <v>ja</v>
      </c>
      <c r="L1460" s="21" t="s">
        <v>73</v>
      </c>
      <c r="M1460" s="6" t="s">
        <v>74</v>
      </c>
      <c r="O1460" s="17" t="s">
        <v>75</v>
      </c>
      <c r="P1460" s="17" t="s">
        <v>1877</v>
      </c>
      <c r="R1460" s="6" t="s">
        <v>335</v>
      </c>
      <c r="T1460" s="22"/>
      <c r="U1460" s="2" t="s">
        <v>208</v>
      </c>
      <c r="V1460" s="2" t="s">
        <v>79</v>
      </c>
      <c r="X1460" s="2">
        <v>51</v>
      </c>
      <c r="Y1460" s="2" t="s">
        <v>83</v>
      </c>
      <c r="Z1460" s="2" t="s">
        <v>168</v>
      </c>
      <c r="AA1460" s="2">
        <v>51</v>
      </c>
      <c r="AB1460" s="2" t="s">
        <v>81</v>
      </c>
      <c r="AC1460" s="2" t="s">
        <v>168</v>
      </c>
      <c r="AD1460" s="2">
        <v>51</v>
      </c>
      <c r="AE1460" s="2" t="s">
        <v>81</v>
      </c>
      <c r="AF1460" s="2" t="s">
        <v>168</v>
      </c>
      <c r="BE1460" s="23" t="str">
        <f t="shared" si="243"/>
        <v>EMF nein</v>
      </c>
      <c r="BF1460" s="23" t="str">
        <f t="shared" si="239"/>
        <v/>
      </c>
      <c r="BG1460" s="23" t="str">
        <f t="shared" si="240"/>
        <v/>
      </c>
      <c r="BH1460" s="23">
        <f t="shared" si="244"/>
        <v>0</v>
      </c>
      <c r="BO1460" s="2" t="s">
        <v>6222</v>
      </c>
      <c r="BP1460" s="3">
        <v>1</v>
      </c>
      <c r="BQ1460" s="2" t="s">
        <v>6223</v>
      </c>
    </row>
    <row r="1461" spans="1:69" ht="16.149999999999999" customHeight="1" x14ac:dyDescent="0.25">
      <c r="A1461" s="16">
        <v>1460</v>
      </c>
      <c r="B1461" s="17" t="s">
        <v>87</v>
      </c>
      <c r="C1461" s="48" t="s">
        <v>6224</v>
      </c>
      <c r="D1461" s="2" t="s">
        <v>151</v>
      </c>
      <c r="E1461" s="48" t="s">
        <v>4121</v>
      </c>
      <c r="F1461" s="67">
        <v>42671</v>
      </c>
      <c r="G1461" s="3">
        <f t="shared" si="242"/>
        <v>10</v>
      </c>
      <c r="H1461" s="3">
        <f t="shared" si="235"/>
        <v>2016</v>
      </c>
      <c r="I1461" s="19">
        <v>0.58680555555555602</v>
      </c>
      <c r="J1461" s="20">
        <f t="shared" si="241"/>
        <v>14</v>
      </c>
      <c r="K1461" s="5" t="str">
        <f t="shared" si="238"/>
        <v>ja</v>
      </c>
      <c r="L1461" s="5" t="s">
        <v>91</v>
      </c>
      <c r="M1461" s="6" t="s">
        <v>74</v>
      </c>
      <c r="N1461" s="5">
        <v>80</v>
      </c>
      <c r="O1461" s="17" t="s">
        <v>126</v>
      </c>
      <c r="P1461" s="17" t="s">
        <v>6225</v>
      </c>
      <c r="R1461" s="6" t="s">
        <v>77</v>
      </c>
      <c r="T1461" s="22" t="s">
        <v>79</v>
      </c>
      <c r="U1461" s="2" t="s">
        <v>74</v>
      </c>
      <c r="V1461" s="2" t="s">
        <v>79</v>
      </c>
      <c r="X1461" s="2">
        <v>300</v>
      </c>
      <c r="Y1461" s="2" t="s">
        <v>81</v>
      </c>
      <c r="Z1461" s="2" t="s">
        <v>82</v>
      </c>
      <c r="AA1461" s="2">
        <v>300</v>
      </c>
      <c r="AB1461" s="2" t="s">
        <v>94</v>
      </c>
      <c r="AC1461" s="2" t="s">
        <v>82</v>
      </c>
      <c r="AD1461" s="2">
        <v>300</v>
      </c>
      <c r="AE1461" s="2" t="s">
        <v>94</v>
      </c>
      <c r="AF1461" s="2" t="s">
        <v>82</v>
      </c>
      <c r="BE1461" s="23" t="str">
        <f t="shared" si="243"/>
        <v>EMF nein</v>
      </c>
      <c r="BF1461" s="23" t="str">
        <f t="shared" si="239"/>
        <v/>
      </c>
      <c r="BG1461" s="23" t="str">
        <f t="shared" si="240"/>
        <v/>
      </c>
      <c r="BH1461" s="23">
        <f t="shared" si="244"/>
        <v>0</v>
      </c>
      <c r="BO1461" s="2" t="s">
        <v>6226</v>
      </c>
      <c r="BP1461" s="3">
        <v>1</v>
      </c>
      <c r="BQ1461" s="2" t="s">
        <v>6227</v>
      </c>
    </row>
    <row r="1462" spans="1:69" ht="16.149999999999999" customHeight="1" x14ac:dyDescent="0.25">
      <c r="A1462" s="16">
        <v>1461</v>
      </c>
      <c r="B1462" s="17" t="s">
        <v>87</v>
      </c>
      <c r="C1462" s="48" t="s">
        <v>212</v>
      </c>
      <c r="D1462" s="2" t="s">
        <v>71</v>
      </c>
      <c r="E1462" s="48" t="s">
        <v>4875</v>
      </c>
      <c r="F1462" s="67">
        <v>42673</v>
      </c>
      <c r="G1462" s="3">
        <f t="shared" si="242"/>
        <v>10</v>
      </c>
      <c r="H1462" s="3">
        <f t="shared" si="235"/>
        <v>2016</v>
      </c>
      <c r="I1462" s="19">
        <v>0.67013888888888895</v>
      </c>
      <c r="J1462" s="20">
        <f t="shared" si="241"/>
        <v>16</v>
      </c>
      <c r="K1462" s="5" t="str">
        <f t="shared" si="238"/>
        <v>ja</v>
      </c>
      <c r="L1462" s="21" t="s">
        <v>73</v>
      </c>
      <c r="M1462" s="6" t="s">
        <v>74</v>
      </c>
      <c r="N1462" s="5">
        <v>88</v>
      </c>
      <c r="O1462" s="17" t="s">
        <v>75</v>
      </c>
      <c r="P1462" s="17" t="s">
        <v>1877</v>
      </c>
      <c r="R1462" s="6" t="s">
        <v>77</v>
      </c>
      <c r="T1462" s="22"/>
      <c r="U1462" s="2" t="s">
        <v>208</v>
      </c>
      <c r="V1462" s="2" t="s">
        <v>79</v>
      </c>
      <c r="X1462" s="2">
        <v>167</v>
      </c>
      <c r="Y1462" s="2" t="s">
        <v>81</v>
      </c>
      <c r="Z1462" s="2" t="s">
        <v>161</v>
      </c>
      <c r="AD1462" s="2">
        <v>167</v>
      </c>
      <c r="AE1462" s="2" t="s">
        <v>81</v>
      </c>
      <c r="AF1462" s="2" t="s">
        <v>161</v>
      </c>
      <c r="AJ1462" s="2">
        <v>350</v>
      </c>
      <c r="AK1462" s="2" t="s">
        <v>81</v>
      </c>
      <c r="AL1462" s="2" t="s">
        <v>161</v>
      </c>
      <c r="AM1462" s="2">
        <v>350</v>
      </c>
      <c r="AN1462" s="2" t="s">
        <v>81</v>
      </c>
      <c r="AO1462" s="2" t="s">
        <v>161</v>
      </c>
      <c r="AP1462" s="2">
        <v>350</v>
      </c>
      <c r="AQ1462" s="2" t="s">
        <v>81</v>
      </c>
      <c r="AR1462" s="2" t="s">
        <v>161</v>
      </c>
      <c r="BE1462" s="23" t="str">
        <f t="shared" si="243"/>
        <v>EMF nein</v>
      </c>
      <c r="BF1462" s="23" t="str">
        <f t="shared" si="239"/>
        <v/>
      </c>
      <c r="BG1462" s="23" t="str">
        <f t="shared" si="240"/>
        <v/>
      </c>
      <c r="BH1462" s="23">
        <f t="shared" si="244"/>
        <v>0</v>
      </c>
      <c r="BO1462" s="2" t="s">
        <v>6228</v>
      </c>
      <c r="BP1462" s="3">
        <v>1</v>
      </c>
      <c r="BQ1462" s="2" t="s">
        <v>6229</v>
      </c>
    </row>
    <row r="1463" spans="1:69" ht="16.149999999999999" customHeight="1" x14ac:dyDescent="0.25">
      <c r="A1463" s="16">
        <v>1462</v>
      </c>
      <c r="B1463" s="17" t="s">
        <v>87</v>
      </c>
      <c r="C1463" s="48" t="s">
        <v>212</v>
      </c>
      <c r="D1463" s="2" t="s">
        <v>71</v>
      </c>
      <c r="E1463" s="48" t="s">
        <v>5800</v>
      </c>
      <c r="F1463" s="67">
        <v>42674</v>
      </c>
      <c r="G1463" s="3">
        <f t="shared" si="242"/>
        <v>10</v>
      </c>
      <c r="H1463" s="3">
        <f t="shared" si="235"/>
        <v>2016</v>
      </c>
      <c r="I1463" s="19">
        <v>0.64583333333333304</v>
      </c>
      <c r="J1463" s="20">
        <f t="shared" si="241"/>
        <v>15</v>
      </c>
      <c r="K1463" s="5" t="str">
        <f t="shared" si="238"/>
        <v>ja</v>
      </c>
      <c r="L1463" s="5" t="s">
        <v>91</v>
      </c>
      <c r="M1463" s="6" t="s">
        <v>74</v>
      </c>
      <c r="N1463" s="5">
        <v>76</v>
      </c>
      <c r="O1463" s="17" t="s">
        <v>75</v>
      </c>
      <c r="P1463" s="17" t="s">
        <v>1877</v>
      </c>
      <c r="R1463" s="6" t="s">
        <v>77</v>
      </c>
      <c r="T1463" s="22"/>
      <c r="U1463" s="2" t="s">
        <v>208</v>
      </c>
      <c r="V1463" s="2" t="s">
        <v>79</v>
      </c>
      <c r="X1463" s="2">
        <v>145</v>
      </c>
      <c r="Y1463" s="2" t="s">
        <v>81</v>
      </c>
      <c r="Z1463" s="2" t="s">
        <v>82</v>
      </c>
      <c r="AA1463" s="2">
        <v>145</v>
      </c>
      <c r="AB1463" s="2" t="s">
        <v>81</v>
      </c>
      <c r="AC1463" s="2" t="s">
        <v>82</v>
      </c>
      <c r="AD1463" s="2">
        <v>145</v>
      </c>
      <c r="AE1463" s="2" t="s">
        <v>81</v>
      </c>
      <c r="AF1463" s="2" t="s">
        <v>82</v>
      </c>
      <c r="AJ1463" s="2">
        <v>315</v>
      </c>
      <c r="AK1463" s="2" t="s">
        <v>81</v>
      </c>
      <c r="AL1463" s="2" t="s">
        <v>84</v>
      </c>
      <c r="AM1463" s="2">
        <v>315</v>
      </c>
      <c r="AN1463" s="2" t="s">
        <v>81</v>
      </c>
      <c r="AO1463" s="2" t="s">
        <v>84</v>
      </c>
      <c r="AP1463" s="2">
        <v>315</v>
      </c>
      <c r="AQ1463" s="2" t="s">
        <v>81</v>
      </c>
      <c r="AR1463" s="2" t="s">
        <v>84</v>
      </c>
      <c r="BE1463" s="23" t="str">
        <f t="shared" si="243"/>
        <v>EMF nein</v>
      </c>
      <c r="BF1463" s="23" t="str">
        <f t="shared" si="239"/>
        <v/>
      </c>
      <c r="BG1463" s="23" t="str">
        <f t="shared" si="240"/>
        <v/>
      </c>
      <c r="BH1463" s="23">
        <f t="shared" si="244"/>
        <v>0</v>
      </c>
      <c r="BO1463" s="2" t="s">
        <v>6230</v>
      </c>
      <c r="BP1463" s="3">
        <v>1</v>
      </c>
      <c r="BQ1463" s="2" t="s">
        <v>6231</v>
      </c>
    </row>
    <row r="1464" spans="1:69" ht="16.149999999999999" customHeight="1" x14ac:dyDescent="0.25">
      <c r="A1464" s="16">
        <v>1463</v>
      </c>
      <c r="B1464" s="17" t="s">
        <v>87</v>
      </c>
      <c r="C1464" s="48" t="s">
        <v>6232</v>
      </c>
      <c r="D1464" s="2" t="s">
        <v>89</v>
      </c>
      <c r="E1464" s="48" t="s">
        <v>6233</v>
      </c>
      <c r="F1464" s="67">
        <v>42677</v>
      </c>
      <c r="G1464" s="3">
        <f t="shared" si="242"/>
        <v>11</v>
      </c>
      <c r="H1464" s="3">
        <f t="shared" si="235"/>
        <v>2016</v>
      </c>
      <c r="I1464" s="19">
        <v>0.54513888888888895</v>
      </c>
      <c r="J1464" s="20">
        <f t="shared" si="241"/>
        <v>13</v>
      </c>
      <c r="K1464" s="5" t="str">
        <f t="shared" si="238"/>
        <v>ja</v>
      </c>
      <c r="L1464" s="5" t="s">
        <v>91</v>
      </c>
      <c r="M1464" s="6" t="s">
        <v>100</v>
      </c>
      <c r="N1464" s="5">
        <v>80</v>
      </c>
      <c r="O1464" s="17" t="s">
        <v>75</v>
      </c>
      <c r="P1464" s="17" t="s">
        <v>6234</v>
      </c>
      <c r="R1464" s="6" t="s">
        <v>77</v>
      </c>
      <c r="T1464" s="22" t="s">
        <v>79</v>
      </c>
      <c r="U1464" s="2" t="s">
        <v>74</v>
      </c>
      <c r="X1464" s="2">
        <v>120</v>
      </c>
      <c r="Y1464" s="2" t="s">
        <v>81</v>
      </c>
      <c r="Z1464" s="2" t="s">
        <v>82</v>
      </c>
      <c r="AD1464" s="2">
        <v>120</v>
      </c>
      <c r="AE1464" s="2" t="s">
        <v>83</v>
      </c>
      <c r="AF1464" s="2" t="s">
        <v>82</v>
      </c>
      <c r="AJ1464" s="2">
        <v>504</v>
      </c>
      <c r="AK1464" s="2" t="s">
        <v>81</v>
      </c>
      <c r="AL1464" s="2" t="s">
        <v>84</v>
      </c>
      <c r="AM1464" s="2">
        <v>167</v>
      </c>
      <c r="AN1464" s="2" t="s">
        <v>81</v>
      </c>
      <c r="AO1464" s="2" t="s">
        <v>82</v>
      </c>
      <c r="AP1464" s="2">
        <v>504</v>
      </c>
      <c r="AQ1464" s="2" t="s">
        <v>81</v>
      </c>
      <c r="AR1464" s="2" t="s">
        <v>84</v>
      </c>
      <c r="AV1464" s="2">
        <v>450</v>
      </c>
      <c r="AW1464" s="2" t="s">
        <v>81</v>
      </c>
      <c r="AX1464" s="2" t="s">
        <v>84</v>
      </c>
      <c r="AY1464" s="2">
        <v>450</v>
      </c>
      <c r="AZ1464" s="2" t="s">
        <v>81</v>
      </c>
      <c r="BA1464" s="2" t="s">
        <v>84</v>
      </c>
      <c r="BB1464" s="2">
        <v>450</v>
      </c>
      <c r="BC1464" s="2" t="s">
        <v>81</v>
      </c>
      <c r="BD1464" s="2" t="s">
        <v>84</v>
      </c>
      <c r="BE1464" s="23" t="str">
        <f t="shared" si="243"/>
        <v>EMF nein</v>
      </c>
      <c r="BF1464" s="23" t="str">
        <f t="shared" si="239"/>
        <v/>
      </c>
      <c r="BG1464" s="23" t="str">
        <f t="shared" si="240"/>
        <v/>
      </c>
      <c r="BH1464" s="23">
        <f t="shared" si="244"/>
        <v>0</v>
      </c>
      <c r="BO1464" s="2" t="s">
        <v>6235</v>
      </c>
      <c r="BP1464" s="3">
        <v>1</v>
      </c>
      <c r="BQ1464" s="2" t="s">
        <v>6236</v>
      </c>
    </row>
    <row r="1465" spans="1:69" ht="16.149999999999999" customHeight="1" x14ac:dyDescent="0.25">
      <c r="A1465" s="16">
        <v>1464</v>
      </c>
      <c r="B1465" s="17" t="s">
        <v>87</v>
      </c>
      <c r="C1465" s="48" t="s">
        <v>6237</v>
      </c>
      <c r="D1465" s="2" t="s">
        <v>371</v>
      </c>
      <c r="E1465" s="48" t="s">
        <v>6238</v>
      </c>
      <c r="F1465" s="67">
        <v>42679</v>
      </c>
      <c r="G1465" s="3">
        <f t="shared" si="242"/>
        <v>11</v>
      </c>
      <c r="H1465" s="3">
        <f t="shared" si="235"/>
        <v>2016</v>
      </c>
      <c r="I1465" s="19">
        <v>0.72222222222222199</v>
      </c>
      <c r="J1465" s="20">
        <f t="shared" si="241"/>
        <v>17</v>
      </c>
      <c r="K1465" s="5" t="str">
        <f t="shared" si="238"/>
        <v>ja</v>
      </c>
      <c r="L1465" s="5" t="s">
        <v>91</v>
      </c>
      <c r="M1465" s="6" t="s">
        <v>74</v>
      </c>
      <c r="N1465" s="5">
        <v>70</v>
      </c>
      <c r="O1465" s="17" t="s">
        <v>75</v>
      </c>
      <c r="P1465" s="17" t="s">
        <v>6239</v>
      </c>
      <c r="R1465" s="6" t="s">
        <v>77</v>
      </c>
      <c r="T1465" s="22"/>
      <c r="U1465" s="2" t="s">
        <v>115</v>
      </c>
      <c r="V1465" s="2" t="s">
        <v>79</v>
      </c>
      <c r="X1465" s="2">
        <v>43</v>
      </c>
      <c r="Y1465" s="2" t="s">
        <v>83</v>
      </c>
      <c r="Z1465" s="2" t="s">
        <v>84</v>
      </c>
      <c r="AA1465" s="2">
        <v>43</v>
      </c>
      <c r="AB1465" s="2" t="s">
        <v>94</v>
      </c>
      <c r="AC1465" s="2" t="s">
        <v>84</v>
      </c>
      <c r="AJ1465" s="2">
        <v>72</v>
      </c>
      <c r="AK1465" s="2" t="s">
        <v>81</v>
      </c>
      <c r="AL1465" s="2" t="s">
        <v>84</v>
      </c>
      <c r="AM1465" s="2">
        <v>72</v>
      </c>
      <c r="AN1465" s="2" t="s">
        <v>94</v>
      </c>
      <c r="AO1465" s="2" t="s">
        <v>84</v>
      </c>
      <c r="AV1465" s="2">
        <v>667</v>
      </c>
      <c r="AW1465" s="2" t="s">
        <v>81</v>
      </c>
      <c r="AX1465" s="2" t="s">
        <v>168</v>
      </c>
      <c r="BB1465" s="2">
        <v>167</v>
      </c>
      <c r="BC1465" s="2" t="s">
        <v>83</v>
      </c>
      <c r="BD1465" s="2" t="s">
        <v>168</v>
      </c>
      <c r="BE1465" s="23" t="str">
        <f t="shared" si="243"/>
        <v>EMF nein</v>
      </c>
      <c r="BF1465" s="23" t="str">
        <f t="shared" si="239"/>
        <v/>
      </c>
      <c r="BG1465" s="23" t="str">
        <f t="shared" si="240"/>
        <v/>
      </c>
      <c r="BH1465" s="23">
        <f t="shared" si="244"/>
        <v>0</v>
      </c>
      <c r="BO1465" s="2" t="s">
        <v>6240</v>
      </c>
      <c r="BP1465" s="3">
        <v>1</v>
      </c>
      <c r="BQ1465" s="2" t="s">
        <v>6241</v>
      </c>
    </row>
    <row r="1466" spans="1:69" ht="16.149999999999999" customHeight="1" x14ac:dyDescent="0.25">
      <c r="A1466" s="16">
        <v>1465</v>
      </c>
      <c r="B1466" s="17" t="s">
        <v>87</v>
      </c>
      <c r="C1466" s="48" t="s">
        <v>6237</v>
      </c>
      <c r="D1466" s="2" t="s">
        <v>371</v>
      </c>
      <c r="E1466" s="48" t="s">
        <v>6242</v>
      </c>
      <c r="F1466" s="67">
        <v>42940</v>
      </c>
      <c r="G1466" s="3">
        <f t="shared" si="242"/>
        <v>7</v>
      </c>
      <c r="H1466" s="3">
        <f t="shared" si="235"/>
        <v>2017</v>
      </c>
      <c r="I1466" s="19">
        <v>0.52083333333333304</v>
      </c>
      <c r="J1466" s="20">
        <f t="shared" si="241"/>
        <v>12</v>
      </c>
      <c r="K1466" s="5" t="str">
        <f t="shared" si="238"/>
        <v>ja</v>
      </c>
      <c r="L1466" s="5" t="s">
        <v>91</v>
      </c>
      <c r="M1466" s="6" t="s">
        <v>74</v>
      </c>
      <c r="N1466" s="5">
        <v>87</v>
      </c>
      <c r="O1466" s="17" t="s">
        <v>75</v>
      </c>
      <c r="P1466" s="17" t="s">
        <v>6243</v>
      </c>
      <c r="R1466" s="6" t="s">
        <v>77</v>
      </c>
      <c r="S1466" s="2" t="s">
        <v>132</v>
      </c>
      <c r="T1466" s="22" t="s">
        <v>79</v>
      </c>
      <c r="V1466" s="2" t="s">
        <v>79</v>
      </c>
      <c r="X1466" s="2">
        <v>26</v>
      </c>
      <c r="Y1466" s="2" t="s">
        <v>83</v>
      </c>
      <c r="Z1466" s="2" t="s">
        <v>84</v>
      </c>
      <c r="AA1466" s="2">
        <v>26</v>
      </c>
      <c r="AB1466" s="2" t="s">
        <v>94</v>
      </c>
      <c r="AC1466" s="2" t="s">
        <v>84</v>
      </c>
      <c r="AJ1466" s="2">
        <v>61</v>
      </c>
      <c r="AK1466" s="2" t="s">
        <v>81</v>
      </c>
      <c r="AL1466" s="2" t="s">
        <v>161</v>
      </c>
      <c r="AP1466" s="2">
        <v>61</v>
      </c>
      <c r="AQ1466" s="2" t="s">
        <v>81</v>
      </c>
      <c r="AR1466" s="2" t="s">
        <v>161</v>
      </c>
      <c r="AV1466" s="2">
        <v>187</v>
      </c>
      <c r="AW1466" s="2" t="s">
        <v>81</v>
      </c>
      <c r="AX1466" s="2" t="s">
        <v>82</v>
      </c>
      <c r="BB1466" s="2">
        <v>187</v>
      </c>
      <c r="BC1466" s="2" t="s">
        <v>83</v>
      </c>
      <c r="BD1466" s="2" t="s">
        <v>82</v>
      </c>
      <c r="BE1466" s="23" t="str">
        <f t="shared" si="243"/>
        <v>EMF nein</v>
      </c>
      <c r="BF1466" s="23" t="str">
        <f t="shared" si="239"/>
        <v/>
      </c>
      <c r="BG1466" s="23" t="str">
        <f t="shared" si="240"/>
        <v/>
      </c>
      <c r="BH1466" s="23">
        <f t="shared" si="244"/>
        <v>0</v>
      </c>
      <c r="BO1466" s="2" t="s">
        <v>6244</v>
      </c>
      <c r="BP1466" s="3">
        <v>1</v>
      </c>
      <c r="BQ1466" s="2" t="s">
        <v>6245</v>
      </c>
    </row>
    <row r="1467" spans="1:69" ht="16.149999999999999" customHeight="1" x14ac:dyDescent="0.25">
      <c r="A1467" s="16">
        <v>1466</v>
      </c>
      <c r="B1467" s="17" t="s">
        <v>87</v>
      </c>
      <c r="C1467" s="48" t="s">
        <v>3561</v>
      </c>
      <c r="D1467" s="2" t="s">
        <v>137</v>
      </c>
      <c r="E1467" s="48" t="s">
        <v>6246</v>
      </c>
      <c r="F1467" s="67">
        <v>42681</v>
      </c>
      <c r="G1467" s="3">
        <f t="shared" si="242"/>
        <v>11</v>
      </c>
      <c r="H1467" s="3">
        <f t="shared" si="235"/>
        <v>2016</v>
      </c>
      <c r="I1467" s="19">
        <v>0.72916666666666696</v>
      </c>
      <c r="J1467" s="20">
        <f t="shared" si="241"/>
        <v>17</v>
      </c>
      <c r="K1467" s="5" t="str">
        <f t="shared" si="238"/>
        <v>ja</v>
      </c>
      <c r="L1467" s="21" t="s">
        <v>73</v>
      </c>
      <c r="M1467" s="6" t="s">
        <v>74</v>
      </c>
      <c r="N1467" s="5">
        <v>75</v>
      </c>
      <c r="O1467" s="17" t="s">
        <v>126</v>
      </c>
      <c r="P1467" s="17" t="s">
        <v>6014</v>
      </c>
      <c r="R1467" s="6" t="s">
        <v>335</v>
      </c>
      <c r="T1467" s="22" t="s">
        <v>79</v>
      </c>
      <c r="U1467" s="2" t="s">
        <v>74</v>
      </c>
      <c r="AA1467" s="2">
        <v>230</v>
      </c>
      <c r="AB1467" s="2" t="s">
        <v>83</v>
      </c>
      <c r="AC1467" s="2" t="s">
        <v>84</v>
      </c>
      <c r="AM1467" s="2">
        <v>100</v>
      </c>
      <c r="AN1467" s="2" t="s">
        <v>83</v>
      </c>
      <c r="AO1467" s="2" t="s">
        <v>161</v>
      </c>
      <c r="BE1467" s="23" t="str">
        <f t="shared" si="243"/>
        <v>EMF nein</v>
      </c>
      <c r="BF1467" s="23" t="str">
        <f t="shared" si="239"/>
        <v/>
      </c>
      <c r="BG1467" s="23" t="str">
        <f t="shared" si="240"/>
        <v/>
      </c>
      <c r="BH1467" s="23">
        <f t="shared" si="244"/>
        <v>0</v>
      </c>
      <c r="BO1467" s="2" t="s">
        <v>6247</v>
      </c>
      <c r="BP1467" s="3">
        <v>1</v>
      </c>
      <c r="BQ1467" s="2" t="s">
        <v>6248</v>
      </c>
    </row>
    <row r="1468" spans="1:69" ht="16.149999999999999" customHeight="1" x14ac:dyDescent="0.25">
      <c r="A1468" s="16">
        <v>1467</v>
      </c>
      <c r="B1468" s="17" t="s">
        <v>211</v>
      </c>
      <c r="C1468" s="48" t="s">
        <v>3299</v>
      </c>
      <c r="D1468" s="2" t="s">
        <v>6249</v>
      </c>
      <c r="E1468" s="48" t="s">
        <v>6250</v>
      </c>
      <c r="F1468" s="67">
        <v>43163</v>
      </c>
      <c r="G1468" s="3">
        <f t="shared" si="242"/>
        <v>3</v>
      </c>
      <c r="H1468" s="3">
        <f t="shared" si="235"/>
        <v>2018</v>
      </c>
      <c r="I1468" s="19">
        <v>0.89583333333333304</v>
      </c>
      <c r="J1468" s="20">
        <f t="shared" si="241"/>
        <v>21</v>
      </c>
      <c r="K1468" s="5" t="str">
        <f t="shared" si="238"/>
        <v>ja</v>
      </c>
      <c r="L1468" s="5" t="s">
        <v>91</v>
      </c>
      <c r="M1468" s="6" t="s">
        <v>74</v>
      </c>
      <c r="N1468" s="5">
        <v>21</v>
      </c>
      <c r="O1468" s="2" t="s">
        <v>140</v>
      </c>
      <c r="P1468" s="17" t="s">
        <v>6251</v>
      </c>
      <c r="R1468" s="6" t="s">
        <v>77</v>
      </c>
      <c r="T1468" s="22" t="s">
        <v>79</v>
      </c>
      <c r="X1468" s="2">
        <v>632</v>
      </c>
      <c r="Y1468" s="2" t="s">
        <v>83</v>
      </c>
      <c r="Z1468" s="2" t="s">
        <v>84</v>
      </c>
      <c r="AA1468" s="2">
        <v>632</v>
      </c>
      <c r="AB1468" s="2" t="s">
        <v>81</v>
      </c>
      <c r="AC1468" s="2" t="s">
        <v>84</v>
      </c>
      <c r="AD1468" s="2">
        <v>632</v>
      </c>
      <c r="AE1468" s="2" t="s">
        <v>83</v>
      </c>
      <c r="AF1468" s="2" t="s">
        <v>84</v>
      </c>
      <c r="BE1468" s="23" t="str">
        <f t="shared" si="243"/>
        <v>EMF nein</v>
      </c>
      <c r="BF1468" s="23" t="str">
        <f t="shared" si="239"/>
        <v/>
      </c>
      <c r="BG1468" s="23" t="str">
        <f t="shared" si="240"/>
        <v/>
      </c>
      <c r="BH1468" s="23">
        <f t="shared" si="244"/>
        <v>0</v>
      </c>
      <c r="BO1468" s="2" t="s">
        <v>6252</v>
      </c>
      <c r="BP1468" s="3">
        <v>1</v>
      </c>
      <c r="BQ1468" s="2" t="s">
        <v>6253</v>
      </c>
    </row>
    <row r="1469" spans="1:69" ht="16.149999999999999" customHeight="1" x14ac:dyDescent="0.25">
      <c r="A1469" s="16">
        <v>1468</v>
      </c>
      <c r="B1469" s="17" t="s">
        <v>87</v>
      </c>
      <c r="C1469" s="48" t="s">
        <v>3449</v>
      </c>
      <c r="D1469" s="2" t="s">
        <v>137</v>
      </c>
      <c r="E1469" s="48" t="s">
        <v>5824</v>
      </c>
      <c r="F1469" s="67">
        <v>42683</v>
      </c>
      <c r="G1469" s="3">
        <f t="shared" si="242"/>
        <v>11</v>
      </c>
      <c r="H1469" s="3">
        <f t="shared" si="235"/>
        <v>2016</v>
      </c>
      <c r="I1469" s="19">
        <v>0.6875</v>
      </c>
      <c r="J1469" s="20">
        <f t="shared" si="241"/>
        <v>16</v>
      </c>
      <c r="K1469" s="5" t="str">
        <f t="shared" si="238"/>
        <v>ja</v>
      </c>
      <c r="L1469" s="5" t="s">
        <v>91</v>
      </c>
      <c r="M1469" s="6" t="s">
        <v>74</v>
      </c>
      <c r="N1469" s="5">
        <v>75</v>
      </c>
      <c r="O1469" s="17" t="s">
        <v>75</v>
      </c>
      <c r="P1469" s="17" t="s">
        <v>2866</v>
      </c>
      <c r="R1469" s="6" t="s">
        <v>335</v>
      </c>
      <c r="T1469" s="22"/>
      <c r="X1469" s="2">
        <v>526</v>
      </c>
      <c r="Y1469" s="2" t="s">
        <v>83</v>
      </c>
      <c r="Z1469" s="2" t="s">
        <v>82</v>
      </c>
      <c r="AA1469" s="2">
        <v>526</v>
      </c>
      <c r="AB1469" s="2" t="s">
        <v>81</v>
      </c>
      <c r="AC1469" s="2" t="s">
        <v>82</v>
      </c>
      <c r="AD1469" s="2">
        <v>526</v>
      </c>
      <c r="AE1469" s="2" t="s">
        <v>83</v>
      </c>
      <c r="AF1469" s="2" t="s">
        <v>82</v>
      </c>
      <c r="AJ1469" s="2">
        <v>110</v>
      </c>
      <c r="AK1469" s="2" t="s">
        <v>81</v>
      </c>
      <c r="AL1469" s="2" t="s">
        <v>84</v>
      </c>
      <c r="AV1469" s="2">
        <v>526</v>
      </c>
      <c r="AW1469" s="2" t="s">
        <v>83</v>
      </c>
      <c r="AX1469" s="2" t="s">
        <v>161</v>
      </c>
      <c r="AY1469" s="2">
        <v>526</v>
      </c>
      <c r="AZ1469" s="2" t="s">
        <v>81</v>
      </c>
      <c r="BA1469" s="2" t="s">
        <v>161</v>
      </c>
      <c r="BB1469" s="2">
        <v>526</v>
      </c>
      <c r="BC1469" s="2" t="s">
        <v>83</v>
      </c>
      <c r="BD1469" s="2" t="s">
        <v>161</v>
      </c>
      <c r="BE1469" s="23" t="str">
        <f t="shared" si="243"/>
        <v>EMF ja</v>
      </c>
      <c r="BF1469" s="23">
        <f t="shared" si="239"/>
        <v>210</v>
      </c>
      <c r="BG1469" s="23" t="str">
        <f t="shared" si="240"/>
        <v>100-499m</v>
      </c>
      <c r="BH1469" s="23">
        <f t="shared" si="244"/>
        <v>1</v>
      </c>
      <c r="BI1469" s="2" t="s">
        <v>162</v>
      </c>
      <c r="BJ1469" s="2">
        <v>210</v>
      </c>
      <c r="BO1469" s="2" t="s">
        <v>6254</v>
      </c>
      <c r="BP1469" s="3">
        <v>1</v>
      </c>
      <c r="BQ1469" s="2" t="s">
        <v>6255</v>
      </c>
    </row>
    <row r="1470" spans="1:69" ht="16.149999999999999" customHeight="1" x14ac:dyDescent="0.25">
      <c r="A1470" s="16">
        <v>1469</v>
      </c>
      <c r="B1470" s="17" t="s">
        <v>69</v>
      </c>
      <c r="C1470" s="48" t="s">
        <v>6256</v>
      </c>
      <c r="D1470" s="2" t="s">
        <v>137</v>
      </c>
      <c r="E1470" s="48" t="s">
        <v>6257</v>
      </c>
      <c r="F1470" s="67">
        <v>42710</v>
      </c>
      <c r="G1470" s="3">
        <f t="shared" si="242"/>
        <v>12</v>
      </c>
      <c r="H1470" s="3">
        <f t="shared" si="235"/>
        <v>2016</v>
      </c>
      <c r="I1470" s="19">
        <v>0.375</v>
      </c>
      <c r="J1470" s="20">
        <f t="shared" si="241"/>
        <v>9</v>
      </c>
      <c r="K1470" s="5" t="str">
        <f t="shared" si="238"/>
        <v>ja</v>
      </c>
      <c r="L1470" s="21" t="s">
        <v>73</v>
      </c>
      <c r="M1470" s="6" t="s">
        <v>74</v>
      </c>
      <c r="N1470" s="5">
        <v>82</v>
      </c>
      <c r="O1470" s="2" t="s">
        <v>140</v>
      </c>
      <c r="P1470" s="17" t="s">
        <v>6258</v>
      </c>
      <c r="Q1470" s="6" t="s">
        <v>186</v>
      </c>
      <c r="R1470" s="6" t="s">
        <v>77</v>
      </c>
      <c r="S1470" s="2" t="s">
        <v>132</v>
      </c>
      <c r="T1470" s="22" t="s">
        <v>79</v>
      </c>
      <c r="U1470" s="2" t="s">
        <v>74</v>
      </c>
      <c r="X1470" s="2">
        <v>117</v>
      </c>
      <c r="Y1470" s="2" t="s">
        <v>81</v>
      </c>
      <c r="Z1470" s="2" t="s">
        <v>84</v>
      </c>
      <c r="AA1470" s="2">
        <v>117</v>
      </c>
      <c r="AB1470" s="2" t="s">
        <v>81</v>
      </c>
      <c r="AC1470" s="2" t="s">
        <v>84</v>
      </c>
      <c r="AD1470" s="2">
        <v>117</v>
      </c>
      <c r="AE1470" s="2" t="s">
        <v>81</v>
      </c>
      <c r="AF1470" s="2" t="s">
        <v>84</v>
      </c>
      <c r="BE1470" s="23" t="str">
        <f t="shared" si="243"/>
        <v>EMF ja</v>
      </c>
      <c r="BF1470" s="23">
        <f t="shared" si="239"/>
        <v>250</v>
      </c>
      <c r="BG1470" s="23" t="str">
        <f t="shared" si="240"/>
        <v>100-499m</v>
      </c>
      <c r="BH1470" s="23">
        <f t="shared" si="244"/>
        <v>3</v>
      </c>
      <c r="BI1470" s="1" t="s">
        <v>162</v>
      </c>
      <c r="BJ1470" s="1">
        <v>250</v>
      </c>
      <c r="BK1470" s="1" t="s">
        <v>162</v>
      </c>
      <c r="BL1470" s="1">
        <v>350</v>
      </c>
      <c r="BM1470" s="1" t="s">
        <v>162</v>
      </c>
      <c r="BO1470" s="2" t="s">
        <v>6259</v>
      </c>
      <c r="BP1470" s="3">
        <v>1</v>
      </c>
      <c r="BQ1470" s="2" t="s">
        <v>6260</v>
      </c>
    </row>
    <row r="1471" spans="1:69" ht="16.149999999999999" customHeight="1" x14ac:dyDescent="0.25">
      <c r="A1471" s="16">
        <v>1470</v>
      </c>
      <c r="B1471" s="17" t="s">
        <v>87</v>
      </c>
      <c r="C1471" s="48" t="s">
        <v>6261</v>
      </c>
      <c r="D1471" s="2" t="s">
        <v>364</v>
      </c>
      <c r="E1471" s="48" t="s">
        <v>5761</v>
      </c>
      <c r="F1471" s="67">
        <v>42713</v>
      </c>
      <c r="G1471" s="3">
        <f t="shared" si="242"/>
        <v>12</v>
      </c>
      <c r="H1471" s="3">
        <f t="shared" si="235"/>
        <v>2016</v>
      </c>
      <c r="I1471" s="19">
        <v>0.5</v>
      </c>
      <c r="J1471" s="20">
        <f t="shared" si="241"/>
        <v>12</v>
      </c>
      <c r="K1471" s="5" t="str">
        <f t="shared" si="238"/>
        <v>ja</v>
      </c>
      <c r="L1471" s="21" t="s">
        <v>73</v>
      </c>
      <c r="M1471" s="6" t="s">
        <v>74</v>
      </c>
      <c r="N1471" s="5">
        <v>83</v>
      </c>
      <c r="O1471" s="17" t="s">
        <v>75</v>
      </c>
      <c r="P1471" s="17" t="s">
        <v>6262</v>
      </c>
      <c r="R1471" s="6" t="s">
        <v>77</v>
      </c>
      <c r="S1471" s="2" t="s">
        <v>132</v>
      </c>
      <c r="T1471" s="22"/>
      <c r="U1471" s="2" t="s">
        <v>74</v>
      </c>
      <c r="X1471" s="2">
        <v>250</v>
      </c>
      <c r="Y1471" s="2" t="s">
        <v>83</v>
      </c>
      <c r="Z1471" s="2" t="s">
        <v>168</v>
      </c>
      <c r="AD1471" s="2">
        <v>250</v>
      </c>
      <c r="AE1471" s="2" t="s">
        <v>81</v>
      </c>
      <c r="AF1471" s="2" t="s">
        <v>168</v>
      </c>
      <c r="AJ1471" s="2">
        <v>270</v>
      </c>
      <c r="AK1471" s="2" t="s">
        <v>81</v>
      </c>
      <c r="AL1471" s="2" t="s">
        <v>168</v>
      </c>
      <c r="AP1471" s="2">
        <v>270</v>
      </c>
      <c r="AQ1471" s="2" t="s">
        <v>81</v>
      </c>
      <c r="AR1471" s="2" t="s">
        <v>168</v>
      </c>
      <c r="BE1471" s="23" t="str">
        <f t="shared" si="243"/>
        <v>EMF nein</v>
      </c>
      <c r="BF1471" s="23" t="str">
        <f t="shared" si="239"/>
        <v/>
      </c>
      <c r="BG1471" s="23" t="str">
        <f t="shared" si="240"/>
        <v/>
      </c>
      <c r="BH1471" s="23">
        <f t="shared" si="244"/>
        <v>0</v>
      </c>
      <c r="BO1471" s="2" t="s">
        <v>6263</v>
      </c>
      <c r="BP1471" s="3">
        <v>1</v>
      </c>
      <c r="BQ1471" s="2" t="s">
        <v>6264</v>
      </c>
    </row>
    <row r="1472" spans="1:69" ht="16.149999999999999" customHeight="1" x14ac:dyDescent="0.25">
      <c r="A1472" s="16">
        <v>1471</v>
      </c>
      <c r="B1472" s="17" t="s">
        <v>211</v>
      </c>
      <c r="C1472" s="48" t="s">
        <v>6187</v>
      </c>
      <c r="D1472" s="6" t="s">
        <v>192</v>
      </c>
      <c r="E1472" s="48" t="s">
        <v>6188</v>
      </c>
      <c r="F1472" s="67">
        <v>42722</v>
      </c>
      <c r="G1472" s="3">
        <f t="shared" si="242"/>
        <v>12</v>
      </c>
      <c r="H1472" s="3">
        <f t="shared" si="235"/>
        <v>2016</v>
      </c>
      <c r="I1472" s="19">
        <v>0.69791666666666696</v>
      </c>
      <c r="J1472" s="20">
        <f t="shared" si="241"/>
        <v>16</v>
      </c>
      <c r="K1472" s="5" t="str">
        <f t="shared" si="238"/>
        <v>ja</v>
      </c>
      <c r="L1472" s="21" t="s">
        <v>73</v>
      </c>
      <c r="M1472" s="6" t="s">
        <v>74</v>
      </c>
      <c r="N1472" s="5">
        <v>37</v>
      </c>
      <c r="O1472" s="6" t="s">
        <v>101</v>
      </c>
      <c r="P1472" s="17" t="s">
        <v>6265</v>
      </c>
      <c r="R1472" s="6" t="s">
        <v>77</v>
      </c>
      <c r="S1472" s="2" t="s">
        <v>132</v>
      </c>
      <c r="T1472" s="22" t="s">
        <v>79</v>
      </c>
      <c r="X1472" s="2">
        <v>30</v>
      </c>
      <c r="Y1472" s="2" t="s">
        <v>94</v>
      </c>
      <c r="Z1472" s="2" t="s">
        <v>84</v>
      </c>
      <c r="AD1472" s="2">
        <v>30</v>
      </c>
      <c r="AE1472" s="2" t="s">
        <v>94</v>
      </c>
      <c r="AF1472" s="2" t="s">
        <v>84</v>
      </c>
      <c r="AJ1472" s="392">
        <v>30</v>
      </c>
      <c r="AK1472" s="392" t="s">
        <v>94</v>
      </c>
      <c r="AL1472" s="392" t="s">
        <v>84</v>
      </c>
      <c r="AM1472" s="392"/>
      <c r="AN1472" s="392"/>
      <c r="AO1472" s="392"/>
      <c r="AP1472" s="392">
        <v>30</v>
      </c>
      <c r="AQ1472" s="392" t="s">
        <v>94</v>
      </c>
      <c r="AR1472" s="392" t="s">
        <v>84</v>
      </c>
      <c r="AV1472" s="392">
        <v>30</v>
      </c>
      <c r="AW1472" s="392" t="s">
        <v>94</v>
      </c>
      <c r="AX1472" s="392" t="s">
        <v>84</v>
      </c>
      <c r="AY1472" s="392"/>
      <c r="AZ1472" s="392"/>
      <c r="BA1472" s="392"/>
      <c r="BB1472" s="392">
        <v>30</v>
      </c>
      <c r="BC1472" s="392" t="s">
        <v>94</v>
      </c>
      <c r="BD1472" s="392" t="s">
        <v>84</v>
      </c>
      <c r="BE1472" s="23" t="str">
        <f t="shared" si="243"/>
        <v>EMF nein</v>
      </c>
      <c r="BF1472" s="23" t="str">
        <f t="shared" si="239"/>
        <v/>
      </c>
      <c r="BG1472" s="23" t="str">
        <f t="shared" si="240"/>
        <v/>
      </c>
      <c r="BH1472" s="23">
        <f t="shared" si="244"/>
        <v>0</v>
      </c>
      <c r="BO1472" s="2" t="s">
        <v>6266</v>
      </c>
      <c r="BP1472" s="3">
        <v>1</v>
      </c>
      <c r="BQ1472" s="2" t="s">
        <v>6267</v>
      </c>
    </row>
    <row r="1473" spans="1:69" ht="16.149999999999999" customHeight="1" x14ac:dyDescent="0.25">
      <c r="A1473" s="16">
        <v>1472</v>
      </c>
      <c r="B1473" s="17" t="s">
        <v>87</v>
      </c>
      <c r="C1473" s="48" t="s">
        <v>2440</v>
      </c>
      <c r="D1473" s="2" t="s">
        <v>151</v>
      </c>
      <c r="E1473" s="48" t="s">
        <v>6268</v>
      </c>
      <c r="F1473" s="67">
        <v>43444</v>
      </c>
      <c r="G1473" s="3">
        <f t="shared" si="242"/>
        <v>12</v>
      </c>
      <c r="H1473" s="3">
        <f t="shared" si="235"/>
        <v>2018</v>
      </c>
      <c r="I1473" s="19">
        <v>0.625</v>
      </c>
      <c r="J1473" s="20">
        <f t="shared" si="241"/>
        <v>15</v>
      </c>
      <c r="K1473" s="5" t="str">
        <f t="shared" si="238"/>
        <v>ja</v>
      </c>
      <c r="L1473" s="5" t="s">
        <v>91</v>
      </c>
      <c r="M1473" s="6" t="s">
        <v>74</v>
      </c>
      <c r="N1473" s="5">
        <v>76</v>
      </c>
      <c r="O1473" s="2" t="s">
        <v>3609</v>
      </c>
      <c r="P1473" s="17" t="s">
        <v>6269</v>
      </c>
      <c r="R1473" s="6" t="s">
        <v>77</v>
      </c>
      <c r="T1473" s="22"/>
      <c r="BE1473" s="23" t="str">
        <f t="shared" si="243"/>
        <v>EMF nein</v>
      </c>
      <c r="BF1473" s="23" t="str">
        <f t="shared" si="239"/>
        <v/>
      </c>
      <c r="BG1473" s="23" t="str">
        <f t="shared" si="240"/>
        <v/>
      </c>
      <c r="BH1473" s="23">
        <f t="shared" si="244"/>
        <v>0</v>
      </c>
      <c r="BO1473" s="2" t="s">
        <v>6270</v>
      </c>
      <c r="BP1473" s="3">
        <v>1</v>
      </c>
      <c r="BQ1473" s="2" t="s">
        <v>6271</v>
      </c>
    </row>
    <row r="1474" spans="1:69" ht="16.149999999999999" customHeight="1" x14ac:dyDescent="0.25">
      <c r="A1474" s="16">
        <v>1473</v>
      </c>
      <c r="B1474" s="17" t="s">
        <v>87</v>
      </c>
      <c r="C1474" s="48" t="s">
        <v>6272</v>
      </c>
      <c r="D1474" s="2" t="s">
        <v>113</v>
      </c>
      <c r="E1474" s="48" t="s">
        <v>2243</v>
      </c>
      <c r="F1474" s="67">
        <v>42718</v>
      </c>
      <c r="G1474" s="3">
        <f t="shared" si="242"/>
        <v>12</v>
      </c>
      <c r="H1474" s="3">
        <f t="shared" si="235"/>
        <v>2016</v>
      </c>
      <c r="I1474" s="19">
        <v>0.4375</v>
      </c>
      <c r="J1474" s="20">
        <f t="shared" si="241"/>
        <v>10</v>
      </c>
      <c r="K1474" s="5" t="str">
        <f t="shared" si="238"/>
        <v>ja</v>
      </c>
      <c r="L1474" s="5" t="s">
        <v>91</v>
      </c>
      <c r="M1474" s="6" t="s">
        <v>74</v>
      </c>
      <c r="N1474" s="5">
        <v>76</v>
      </c>
      <c r="O1474" s="17" t="s">
        <v>75</v>
      </c>
      <c r="P1474" s="17" t="s">
        <v>6273</v>
      </c>
      <c r="Q1474" s="6" t="s">
        <v>186</v>
      </c>
      <c r="R1474" s="6" t="s">
        <v>77</v>
      </c>
      <c r="S1474" s="2" t="s">
        <v>132</v>
      </c>
      <c r="T1474" s="22"/>
      <c r="U1474" s="2" t="s">
        <v>74</v>
      </c>
      <c r="V1474" s="2" t="s">
        <v>79</v>
      </c>
      <c r="X1474" s="2">
        <v>323</v>
      </c>
      <c r="Y1474" s="2" t="s">
        <v>81</v>
      </c>
      <c r="Z1474" s="2" t="s">
        <v>84</v>
      </c>
      <c r="AA1474" s="2">
        <v>323</v>
      </c>
      <c r="AB1474" s="2" t="s">
        <v>81</v>
      </c>
      <c r="AC1474" s="2" t="s">
        <v>84</v>
      </c>
      <c r="AD1474" s="2">
        <v>323</v>
      </c>
      <c r="AE1474" s="2" t="s">
        <v>81</v>
      </c>
      <c r="AF1474" s="2" t="s">
        <v>84</v>
      </c>
      <c r="AJ1474" s="2">
        <v>185</v>
      </c>
      <c r="AK1474" s="2" t="s">
        <v>81</v>
      </c>
      <c r="AL1474" s="2" t="s">
        <v>168</v>
      </c>
      <c r="AM1474" s="2">
        <v>185</v>
      </c>
      <c r="AN1474" s="2" t="s">
        <v>81</v>
      </c>
      <c r="AO1474" s="2" t="s">
        <v>168</v>
      </c>
      <c r="AP1474" s="2">
        <v>185</v>
      </c>
      <c r="AQ1474" s="2" t="s">
        <v>81</v>
      </c>
      <c r="AR1474" s="2" t="s">
        <v>168</v>
      </c>
      <c r="AV1474" s="2">
        <v>224</v>
      </c>
      <c r="AW1474" s="2" t="s">
        <v>83</v>
      </c>
      <c r="AX1474" s="2" t="s">
        <v>84</v>
      </c>
      <c r="AY1474" s="2">
        <v>224</v>
      </c>
      <c r="AZ1474" s="2" t="s">
        <v>94</v>
      </c>
      <c r="BA1474" s="2" t="s">
        <v>84</v>
      </c>
      <c r="BB1474" s="2">
        <v>224</v>
      </c>
      <c r="BC1474" s="2" t="s">
        <v>81</v>
      </c>
      <c r="BD1474" s="2" t="s">
        <v>84</v>
      </c>
      <c r="BE1474" s="23" t="str">
        <f t="shared" si="243"/>
        <v>EMF nein</v>
      </c>
      <c r="BF1474" s="23" t="str">
        <f t="shared" si="239"/>
        <v/>
      </c>
      <c r="BG1474" s="23" t="str">
        <f t="shared" si="240"/>
        <v/>
      </c>
      <c r="BH1474" s="23">
        <f t="shared" si="244"/>
        <v>0</v>
      </c>
      <c r="BO1474" s="2" t="s">
        <v>6274</v>
      </c>
      <c r="BP1474" s="3">
        <v>1</v>
      </c>
      <c r="BQ1474" s="2" t="s">
        <v>6275</v>
      </c>
    </row>
    <row r="1475" spans="1:69" ht="16.149999999999999" customHeight="1" x14ac:dyDescent="0.25">
      <c r="A1475" s="16">
        <v>1474</v>
      </c>
      <c r="B1475" s="17" t="s">
        <v>87</v>
      </c>
      <c r="C1475" s="48" t="s">
        <v>3238</v>
      </c>
      <c r="D1475" s="2" t="s">
        <v>124</v>
      </c>
      <c r="E1475" s="48" t="s">
        <v>6276</v>
      </c>
      <c r="F1475" s="67">
        <v>42720</v>
      </c>
      <c r="G1475" s="3">
        <f t="shared" si="242"/>
        <v>12</v>
      </c>
      <c r="H1475" s="3">
        <f t="shared" ref="H1475:H1538" si="245">IF(F1475&lt;&gt;"",YEAR(F1475),"")</f>
        <v>2016</v>
      </c>
      <c r="I1475" s="19">
        <v>0.41319444444444398</v>
      </c>
      <c r="J1475" s="20">
        <f t="shared" si="241"/>
        <v>9</v>
      </c>
      <c r="K1475" s="5" t="str">
        <f t="shared" si="238"/>
        <v>ja</v>
      </c>
      <c r="L1475" s="21" t="s">
        <v>73</v>
      </c>
      <c r="M1475" s="6" t="s">
        <v>74</v>
      </c>
      <c r="N1475" s="5">
        <v>74</v>
      </c>
      <c r="O1475" s="17" t="s">
        <v>75</v>
      </c>
      <c r="P1475" s="17" t="s">
        <v>6277</v>
      </c>
      <c r="R1475" s="6" t="s">
        <v>77</v>
      </c>
      <c r="S1475" s="2" t="s">
        <v>132</v>
      </c>
      <c r="T1475" s="22" t="s">
        <v>79</v>
      </c>
      <c r="X1475" s="2">
        <v>254</v>
      </c>
      <c r="Y1475" s="2" t="s">
        <v>81</v>
      </c>
      <c r="Z1475" s="2" t="s">
        <v>161</v>
      </c>
      <c r="AA1475" s="2">
        <v>254</v>
      </c>
      <c r="AB1475" s="2" t="s">
        <v>81</v>
      </c>
      <c r="AC1475" s="2" t="s">
        <v>161</v>
      </c>
      <c r="AD1475" s="2">
        <v>254</v>
      </c>
      <c r="AE1475" s="2" t="s">
        <v>81</v>
      </c>
      <c r="AF1475" s="2" t="s">
        <v>161</v>
      </c>
      <c r="BE1475" s="23" t="str">
        <f t="shared" si="243"/>
        <v>EMF nein</v>
      </c>
      <c r="BF1475" s="23" t="str">
        <f t="shared" si="239"/>
        <v/>
      </c>
      <c r="BG1475" s="23" t="str">
        <f t="shared" si="240"/>
        <v/>
      </c>
      <c r="BH1475" s="23">
        <f t="shared" si="244"/>
        <v>0</v>
      </c>
      <c r="BO1475" s="2" t="s">
        <v>6278</v>
      </c>
      <c r="BP1475" s="3">
        <v>1</v>
      </c>
      <c r="BQ1475" s="2" t="s">
        <v>6279</v>
      </c>
    </row>
    <row r="1476" spans="1:69" ht="16.149999999999999" customHeight="1" x14ac:dyDescent="0.25">
      <c r="A1476" s="16">
        <v>1475</v>
      </c>
      <c r="B1476" s="17" t="s">
        <v>87</v>
      </c>
      <c r="C1476" s="48" t="s">
        <v>1988</v>
      </c>
      <c r="D1476" s="2" t="s">
        <v>264</v>
      </c>
      <c r="E1476" s="48" t="s">
        <v>6280</v>
      </c>
      <c r="F1476" s="67">
        <v>42721</v>
      </c>
      <c r="G1476" s="3">
        <f t="shared" si="242"/>
        <v>12</v>
      </c>
      <c r="H1476" s="3">
        <f t="shared" si="245"/>
        <v>2016</v>
      </c>
      <c r="I1476" s="19">
        <v>0.66319444444444398</v>
      </c>
      <c r="J1476" s="20">
        <f t="shared" si="241"/>
        <v>15</v>
      </c>
      <c r="K1476" s="5" t="str">
        <f t="shared" si="238"/>
        <v>ja</v>
      </c>
      <c r="L1476" s="21" t="s">
        <v>73</v>
      </c>
      <c r="M1476" s="6" t="s">
        <v>74</v>
      </c>
      <c r="N1476" s="5">
        <v>86</v>
      </c>
      <c r="O1476" s="17" t="s">
        <v>75</v>
      </c>
      <c r="P1476" s="17" t="s">
        <v>6281</v>
      </c>
      <c r="R1476" s="6" t="s">
        <v>77</v>
      </c>
      <c r="S1476" s="2" t="s">
        <v>132</v>
      </c>
      <c r="T1476" s="22"/>
      <c r="U1476" s="2" t="s">
        <v>2088</v>
      </c>
      <c r="X1476" s="2">
        <v>304</v>
      </c>
      <c r="Y1476" s="2" t="s">
        <v>81</v>
      </c>
      <c r="Z1476" s="2" t="s">
        <v>84</v>
      </c>
      <c r="AA1476" s="2">
        <v>304</v>
      </c>
      <c r="AB1476" s="2" t="s">
        <v>81</v>
      </c>
      <c r="AC1476" s="2" t="s">
        <v>84</v>
      </c>
      <c r="AD1476" s="2">
        <v>304</v>
      </c>
      <c r="AE1476" s="2" t="s">
        <v>81</v>
      </c>
      <c r="AF1476" s="2" t="s">
        <v>84</v>
      </c>
      <c r="AJ1476" s="2">
        <v>241</v>
      </c>
      <c r="AK1476" s="2" t="s">
        <v>81</v>
      </c>
      <c r="AL1476" s="2" t="s">
        <v>161</v>
      </c>
      <c r="AM1476" s="2">
        <v>241</v>
      </c>
      <c r="AN1476" s="2" t="s">
        <v>81</v>
      </c>
      <c r="AO1476" s="2" t="s">
        <v>161</v>
      </c>
      <c r="AP1476" s="2">
        <v>241</v>
      </c>
      <c r="AQ1476" s="2" t="s">
        <v>81</v>
      </c>
      <c r="AR1476" s="2" t="s">
        <v>161</v>
      </c>
      <c r="BE1476" s="23" t="str">
        <f t="shared" si="243"/>
        <v>EMF nein</v>
      </c>
      <c r="BF1476" s="23" t="str">
        <f t="shared" si="239"/>
        <v/>
      </c>
      <c r="BG1476" s="23" t="str">
        <f t="shared" si="240"/>
        <v/>
      </c>
      <c r="BH1476" s="23">
        <f t="shared" si="244"/>
        <v>0</v>
      </c>
      <c r="BO1476" s="2" t="s">
        <v>6282</v>
      </c>
      <c r="BP1476" s="3">
        <v>1</v>
      </c>
      <c r="BQ1476" s="2" t="s">
        <v>6283</v>
      </c>
    </row>
    <row r="1477" spans="1:69" ht="16.149999999999999" customHeight="1" x14ac:dyDescent="0.25">
      <c r="A1477" s="16">
        <v>1476</v>
      </c>
      <c r="B1477" s="17" t="s">
        <v>87</v>
      </c>
      <c r="C1477" s="48" t="s">
        <v>6284</v>
      </c>
      <c r="D1477" s="2" t="s">
        <v>124</v>
      </c>
      <c r="E1477" s="48" t="s">
        <v>6285</v>
      </c>
      <c r="F1477" s="67">
        <v>42723</v>
      </c>
      <c r="G1477" s="3">
        <f t="shared" si="242"/>
        <v>12</v>
      </c>
      <c r="H1477" s="3">
        <f t="shared" si="245"/>
        <v>2016</v>
      </c>
      <c r="I1477" s="19">
        <v>0.53472222222222199</v>
      </c>
      <c r="J1477" s="20">
        <f t="shared" si="241"/>
        <v>12</v>
      </c>
      <c r="K1477" s="5" t="str">
        <f t="shared" si="238"/>
        <v>ja</v>
      </c>
      <c r="L1477" s="21" t="s">
        <v>73</v>
      </c>
      <c r="M1477" s="6" t="s">
        <v>74</v>
      </c>
      <c r="N1477" s="5">
        <v>81</v>
      </c>
      <c r="O1477" s="17" t="s">
        <v>75</v>
      </c>
      <c r="P1477" s="17" t="s">
        <v>6286</v>
      </c>
      <c r="R1477" s="6" t="s">
        <v>77</v>
      </c>
      <c r="T1477" s="22"/>
      <c r="X1477" s="2">
        <v>257</v>
      </c>
      <c r="Y1477" s="2" t="s">
        <v>81</v>
      </c>
      <c r="Z1477" s="2" t="s">
        <v>161</v>
      </c>
      <c r="AA1477" s="2">
        <v>257</v>
      </c>
      <c r="AB1477" s="2" t="s">
        <v>81</v>
      </c>
      <c r="AC1477" s="2" t="s">
        <v>161</v>
      </c>
      <c r="AD1477" s="2">
        <v>257</v>
      </c>
      <c r="AE1477" s="2" t="s">
        <v>83</v>
      </c>
      <c r="AF1477" s="2" t="s">
        <v>161</v>
      </c>
      <c r="BE1477" s="23" t="str">
        <f t="shared" si="243"/>
        <v>EMF ja</v>
      </c>
      <c r="BF1477" s="23">
        <f t="shared" si="239"/>
        <v>220</v>
      </c>
      <c r="BG1477" s="23" t="str">
        <f t="shared" si="240"/>
        <v>100-499m</v>
      </c>
      <c r="BH1477" s="23">
        <f t="shared" si="244"/>
        <v>1</v>
      </c>
      <c r="BJ1477" s="2">
        <v>220</v>
      </c>
      <c r="BK1477" s="2" t="s">
        <v>162</v>
      </c>
      <c r="BO1477" s="2" t="s">
        <v>6287</v>
      </c>
      <c r="BP1477" s="3">
        <v>1</v>
      </c>
      <c r="BQ1477" s="2" t="s">
        <v>6288</v>
      </c>
    </row>
    <row r="1478" spans="1:69" ht="16.149999999999999" customHeight="1" x14ac:dyDescent="0.25">
      <c r="A1478" s="16">
        <v>1477</v>
      </c>
      <c r="B1478" s="17" t="s">
        <v>87</v>
      </c>
      <c r="C1478" s="48" t="s">
        <v>289</v>
      </c>
      <c r="D1478" s="2" t="s">
        <v>290</v>
      </c>
      <c r="E1478" s="48" t="s">
        <v>6289</v>
      </c>
      <c r="F1478" s="67">
        <v>42725</v>
      </c>
      <c r="G1478" s="3">
        <f t="shared" si="242"/>
        <v>12</v>
      </c>
      <c r="H1478" s="3">
        <f t="shared" si="245"/>
        <v>2016</v>
      </c>
      <c r="I1478" s="19">
        <v>0.5625</v>
      </c>
      <c r="J1478" s="20">
        <f t="shared" si="241"/>
        <v>13</v>
      </c>
      <c r="K1478" s="5" t="str">
        <f t="shared" si="238"/>
        <v>ja</v>
      </c>
      <c r="L1478" s="21" t="s">
        <v>73</v>
      </c>
      <c r="M1478" s="6" t="s">
        <v>74</v>
      </c>
      <c r="N1478" s="5">
        <v>80</v>
      </c>
      <c r="O1478" s="17" t="s">
        <v>75</v>
      </c>
      <c r="P1478" s="17" t="s">
        <v>4617</v>
      </c>
      <c r="R1478" s="6" t="s">
        <v>77</v>
      </c>
      <c r="T1478" s="22" t="s">
        <v>79</v>
      </c>
      <c r="U1478" s="2" t="s">
        <v>354</v>
      </c>
      <c r="X1478" s="2">
        <v>312</v>
      </c>
      <c r="Y1478" s="2" t="s">
        <v>81</v>
      </c>
      <c r="Z1478" s="2" t="s">
        <v>84</v>
      </c>
      <c r="AA1478" s="2">
        <v>312</v>
      </c>
      <c r="AB1478" s="2" t="s">
        <v>81</v>
      </c>
      <c r="AC1478" s="2" t="s">
        <v>84</v>
      </c>
      <c r="AD1478" s="2">
        <v>312</v>
      </c>
      <c r="AE1478" s="2" t="s">
        <v>83</v>
      </c>
      <c r="AF1478" s="2" t="s">
        <v>84</v>
      </c>
      <c r="AJ1478" s="2">
        <v>417</v>
      </c>
      <c r="AK1478" s="2" t="s">
        <v>83</v>
      </c>
      <c r="AL1478" s="2" t="s">
        <v>82</v>
      </c>
      <c r="AM1478" s="2">
        <v>417</v>
      </c>
      <c r="AN1478" s="2" t="s">
        <v>81</v>
      </c>
      <c r="AO1478" s="2" t="s">
        <v>82</v>
      </c>
      <c r="AP1478" s="2">
        <v>417</v>
      </c>
      <c r="AQ1478" s="2" t="s">
        <v>81</v>
      </c>
      <c r="AR1478" s="2" t="s">
        <v>82</v>
      </c>
      <c r="BE1478" s="23" t="str">
        <f t="shared" si="243"/>
        <v>EMF ja</v>
      </c>
      <c r="BF1478" s="23">
        <f t="shared" si="239"/>
        <v>80</v>
      </c>
      <c r="BG1478" s="23" t="str">
        <f t="shared" si="240"/>
        <v>&lt;100m</v>
      </c>
      <c r="BH1478" s="23">
        <f t="shared" si="244"/>
        <v>1</v>
      </c>
      <c r="BK1478" s="2" t="s">
        <v>162</v>
      </c>
      <c r="BL1478" s="2">
        <v>80</v>
      </c>
      <c r="BO1478" s="2" t="s">
        <v>6290</v>
      </c>
      <c r="BP1478" s="3">
        <v>1</v>
      </c>
      <c r="BQ1478" s="2" t="s">
        <v>6291</v>
      </c>
    </row>
    <row r="1479" spans="1:69" ht="16.149999999999999" customHeight="1" x14ac:dyDescent="0.25">
      <c r="A1479" s="16">
        <v>1478</v>
      </c>
      <c r="B1479" s="17" t="s">
        <v>87</v>
      </c>
      <c r="C1479" s="48" t="s">
        <v>5302</v>
      </c>
      <c r="D1479" s="2" t="s">
        <v>124</v>
      </c>
      <c r="E1479" s="48" t="s">
        <v>6292</v>
      </c>
      <c r="F1479" s="67">
        <v>42727</v>
      </c>
      <c r="G1479" s="3">
        <f t="shared" si="242"/>
        <v>12</v>
      </c>
      <c r="H1479" s="3">
        <f t="shared" si="245"/>
        <v>2016</v>
      </c>
      <c r="I1479" s="19">
        <v>0.72222222222222199</v>
      </c>
      <c r="J1479" s="20">
        <f t="shared" si="241"/>
        <v>17</v>
      </c>
      <c r="K1479" s="5" t="str">
        <f t="shared" si="238"/>
        <v>ja</v>
      </c>
      <c r="L1479" s="5" t="s">
        <v>91</v>
      </c>
      <c r="M1479" s="6" t="s">
        <v>115</v>
      </c>
      <c r="N1479" s="5">
        <v>70</v>
      </c>
      <c r="O1479" s="17" t="s">
        <v>75</v>
      </c>
      <c r="P1479" s="17" t="s">
        <v>6293</v>
      </c>
      <c r="R1479" s="6" t="s">
        <v>77</v>
      </c>
      <c r="T1479" s="22" t="s">
        <v>79</v>
      </c>
      <c r="U1479" s="2" t="s">
        <v>74</v>
      </c>
      <c r="X1479" s="2">
        <v>636</v>
      </c>
      <c r="Y1479" s="2" t="s">
        <v>81</v>
      </c>
      <c r="Z1479" s="2" t="s">
        <v>82</v>
      </c>
      <c r="AA1479" s="2">
        <v>636</v>
      </c>
      <c r="AB1479" s="2" t="s">
        <v>81</v>
      </c>
      <c r="AC1479" s="2" t="s">
        <v>82</v>
      </c>
      <c r="AD1479" s="2">
        <v>636</v>
      </c>
      <c r="AE1479" s="2" t="s">
        <v>81</v>
      </c>
      <c r="AF1479" s="2" t="s">
        <v>82</v>
      </c>
      <c r="AJ1479" s="2">
        <v>1000</v>
      </c>
      <c r="AK1479" s="2" t="s">
        <v>83</v>
      </c>
      <c r="AL1479" s="2" t="s">
        <v>82</v>
      </c>
      <c r="AM1479" s="2">
        <v>1000</v>
      </c>
      <c r="AN1479" s="2" t="s">
        <v>81</v>
      </c>
      <c r="AO1479" s="2" t="s">
        <v>82</v>
      </c>
      <c r="AP1479" s="2">
        <v>1000</v>
      </c>
      <c r="AQ1479" s="2" t="s">
        <v>83</v>
      </c>
      <c r="AR1479" s="2" t="s">
        <v>82</v>
      </c>
      <c r="BE1479" s="23" t="str">
        <f t="shared" si="243"/>
        <v>EMF nein</v>
      </c>
      <c r="BF1479" s="23" t="str">
        <f t="shared" si="239"/>
        <v/>
      </c>
      <c r="BG1479" s="23" t="str">
        <f t="shared" si="240"/>
        <v/>
      </c>
      <c r="BH1479" s="23">
        <f t="shared" si="244"/>
        <v>0</v>
      </c>
      <c r="BO1479" s="2" t="s">
        <v>6294</v>
      </c>
      <c r="BP1479" s="3">
        <v>1</v>
      </c>
      <c r="BQ1479" s="2" t="s">
        <v>6295</v>
      </c>
    </row>
    <row r="1480" spans="1:69" ht="16.149999999999999" customHeight="1" x14ac:dyDescent="0.25">
      <c r="A1480" s="16">
        <v>1479</v>
      </c>
      <c r="B1480" s="17" t="s">
        <v>87</v>
      </c>
      <c r="C1480" s="48" t="s">
        <v>741</v>
      </c>
      <c r="D1480" s="2" t="s">
        <v>98</v>
      </c>
      <c r="E1480" s="48" t="s">
        <v>6296</v>
      </c>
      <c r="F1480" s="67">
        <v>42725</v>
      </c>
      <c r="G1480" s="3">
        <f t="shared" si="242"/>
        <v>12</v>
      </c>
      <c r="H1480" s="3">
        <f t="shared" si="245"/>
        <v>2016</v>
      </c>
      <c r="I1480" s="19">
        <v>0.49652777777777801</v>
      </c>
      <c r="J1480" s="20">
        <f t="shared" si="241"/>
        <v>11</v>
      </c>
      <c r="K1480" s="5" t="str">
        <f t="shared" si="238"/>
        <v>ja</v>
      </c>
      <c r="L1480" s="5" t="s">
        <v>91</v>
      </c>
      <c r="M1480" s="6" t="s">
        <v>74</v>
      </c>
      <c r="N1480" s="5">
        <v>81</v>
      </c>
      <c r="O1480" s="17" t="s">
        <v>75</v>
      </c>
      <c r="P1480" s="17" t="s">
        <v>4767</v>
      </c>
      <c r="R1480" s="6" t="s">
        <v>77</v>
      </c>
      <c r="T1480" s="22"/>
      <c r="U1480" s="2" t="s">
        <v>115</v>
      </c>
      <c r="V1480" s="2" t="s">
        <v>80</v>
      </c>
      <c r="BE1480" s="23" t="str">
        <f t="shared" si="243"/>
        <v>EMF nein</v>
      </c>
      <c r="BF1480" s="23" t="str">
        <f t="shared" si="239"/>
        <v/>
      </c>
      <c r="BG1480" s="23" t="str">
        <f t="shared" si="240"/>
        <v/>
      </c>
      <c r="BH1480" s="23">
        <f t="shared" si="244"/>
        <v>0</v>
      </c>
      <c r="BP1480" s="3">
        <v>1</v>
      </c>
      <c r="BQ1480" s="2" t="s">
        <v>6297</v>
      </c>
    </row>
    <row r="1481" spans="1:69" ht="16.149999999999999" customHeight="1" x14ac:dyDescent="0.25">
      <c r="A1481" s="16">
        <v>1480</v>
      </c>
      <c r="B1481" s="17" t="s">
        <v>87</v>
      </c>
      <c r="C1481" s="48" t="s">
        <v>1988</v>
      </c>
      <c r="D1481" s="2" t="s">
        <v>264</v>
      </c>
      <c r="E1481" s="48" t="s">
        <v>6298</v>
      </c>
      <c r="F1481" s="67">
        <v>42747</v>
      </c>
      <c r="G1481" s="3">
        <f t="shared" si="242"/>
        <v>1</v>
      </c>
      <c r="H1481" s="3">
        <f t="shared" si="245"/>
        <v>2017</v>
      </c>
      <c r="I1481" s="19">
        <v>0.61458333333333304</v>
      </c>
      <c r="J1481" s="20">
        <f t="shared" si="241"/>
        <v>14</v>
      </c>
      <c r="K1481" s="5" t="str">
        <f t="shared" si="238"/>
        <v>ja</v>
      </c>
      <c r="L1481" s="5" t="s">
        <v>91</v>
      </c>
      <c r="M1481" s="6" t="s">
        <v>74</v>
      </c>
      <c r="N1481" s="5">
        <v>84</v>
      </c>
      <c r="O1481" s="17" t="s">
        <v>75</v>
      </c>
      <c r="P1481" s="17" t="s">
        <v>6299</v>
      </c>
      <c r="R1481" s="6" t="s">
        <v>77</v>
      </c>
      <c r="T1481" s="22" t="s">
        <v>79</v>
      </c>
      <c r="U1481" s="2" t="s">
        <v>74</v>
      </c>
      <c r="V1481" s="2" t="s">
        <v>79</v>
      </c>
      <c r="X1481" s="2">
        <v>175</v>
      </c>
      <c r="Y1481" s="2" t="s">
        <v>81</v>
      </c>
      <c r="Z1481" s="2" t="s">
        <v>84</v>
      </c>
      <c r="AD1481" s="2">
        <v>175</v>
      </c>
      <c r="AE1481" s="2" t="s">
        <v>81</v>
      </c>
      <c r="AF1481" s="2" t="s">
        <v>84</v>
      </c>
      <c r="BE1481" s="23" t="str">
        <f t="shared" si="243"/>
        <v>EMF nein</v>
      </c>
      <c r="BF1481" s="23" t="str">
        <f t="shared" si="239"/>
        <v/>
      </c>
      <c r="BG1481" s="23" t="str">
        <f t="shared" si="240"/>
        <v/>
      </c>
      <c r="BH1481" s="23">
        <f t="shared" si="244"/>
        <v>0</v>
      </c>
      <c r="BP1481" s="3">
        <v>1</v>
      </c>
      <c r="BQ1481" s="2" t="s">
        <v>6300</v>
      </c>
    </row>
    <row r="1482" spans="1:69" ht="16.149999999999999" customHeight="1" x14ac:dyDescent="0.25">
      <c r="A1482" s="16">
        <v>1481</v>
      </c>
      <c r="B1482" s="17" t="s">
        <v>87</v>
      </c>
      <c r="C1482" s="48" t="s">
        <v>1415</v>
      </c>
      <c r="D1482" s="2" t="s">
        <v>124</v>
      </c>
      <c r="E1482" s="48" t="s">
        <v>6301</v>
      </c>
      <c r="F1482" s="67">
        <v>42753</v>
      </c>
      <c r="G1482" s="3">
        <f t="shared" si="242"/>
        <v>1</v>
      </c>
      <c r="H1482" s="3">
        <f t="shared" si="245"/>
        <v>2017</v>
      </c>
      <c r="I1482" s="19">
        <v>0.59722222222222199</v>
      </c>
      <c r="J1482" s="20">
        <f t="shared" si="241"/>
        <v>14</v>
      </c>
      <c r="K1482" s="5" t="str">
        <f t="shared" si="238"/>
        <v>ja</v>
      </c>
      <c r="L1482" s="5" t="s">
        <v>91</v>
      </c>
      <c r="M1482" s="6" t="s">
        <v>74</v>
      </c>
      <c r="N1482" s="5">
        <v>74</v>
      </c>
      <c r="O1482" s="2" t="s">
        <v>140</v>
      </c>
      <c r="P1482" s="17" t="s">
        <v>6302</v>
      </c>
      <c r="R1482" s="6" t="s">
        <v>77</v>
      </c>
      <c r="T1482" s="22"/>
      <c r="X1482" s="2">
        <v>182</v>
      </c>
      <c r="Y1482" s="2" t="s">
        <v>81</v>
      </c>
      <c r="Z1482" s="2" t="s">
        <v>82</v>
      </c>
      <c r="AA1482" s="2">
        <v>182</v>
      </c>
      <c r="AB1482" s="2" t="s">
        <v>81</v>
      </c>
      <c r="AC1482" s="2" t="s">
        <v>82</v>
      </c>
      <c r="AD1482" s="2">
        <v>182</v>
      </c>
      <c r="AE1482" s="2" t="s">
        <v>81</v>
      </c>
      <c r="AF1482" s="2" t="s">
        <v>82</v>
      </c>
      <c r="AJ1482" s="2">
        <v>205</v>
      </c>
      <c r="AK1482" s="2" t="s">
        <v>81</v>
      </c>
      <c r="AL1482" s="2" t="s">
        <v>84</v>
      </c>
      <c r="AM1482" s="2">
        <v>205</v>
      </c>
      <c r="AN1482" s="2" t="s">
        <v>81</v>
      </c>
      <c r="AO1482" s="2" t="s">
        <v>84</v>
      </c>
      <c r="AP1482" s="2">
        <v>205</v>
      </c>
      <c r="AQ1482" s="2" t="s">
        <v>81</v>
      </c>
      <c r="AR1482" s="2" t="s">
        <v>84</v>
      </c>
      <c r="BE1482" s="23" t="str">
        <f t="shared" si="243"/>
        <v>EMF ja</v>
      </c>
      <c r="BF1482" s="23">
        <f t="shared" si="239"/>
        <v>50</v>
      </c>
      <c r="BG1482" s="23" t="str">
        <f t="shared" si="240"/>
        <v>&lt;100m</v>
      </c>
      <c r="BH1482" s="23">
        <f t="shared" si="244"/>
        <v>1</v>
      </c>
      <c r="BI1482" s="2" t="s">
        <v>110</v>
      </c>
      <c r="BJ1482" s="2">
        <v>50</v>
      </c>
      <c r="BO1482" s="2" t="s">
        <v>6303</v>
      </c>
      <c r="BP1482" s="3">
        <v>1</v>
      </c>
      <c r="BQ1482" s="2" t="s">
        <v>6304</v>
      </c>
    </row>
    <row r="1483" spans="1:69" ht="16.149999999999999" customHeight="1" x14ac:dyDescent="0.25">
      <c r="A1483" s="16">
        <v>1482</v>
      </c>
      <c r="B1483" s="17" t="s">
        <v>87</v>
      </c>
      <c r="C1483" s="48" t="s">
        <v>119</v>
      </c>
      <c r="D1483" s="2" t="s">
        <v>89</v>
      </c>
      <c r="E1483" s="48" t="s">
        <v>6305</v>
      </c>
      <c r="F1483" s="67">
        <v>43160</v>
      </c>
      <c r="G1483" s="3">
        <f t="shared" si="242"/>
        <v>3</v>
      </c>
      <c r="H1483" s="3">
        <f t="shared" si="245"/>
        <v>2018</v>
      </c>
      <c r="I1483" s="19">
        <v>0.49652777777777801</v>
      </c>
      <c r="J1483" s="20">
        <f t="shared" si="241"/>
        <v>11</v>
      </c>
      <c r="K1483" s="5" t="str">
        <f t="shared" si="238"/>
        <v>ja</v>
      </c>
      <c r="L1483" s="21" t="s">
        <v>73</v>
      </c>
      <c r="M1483" s="6" t="s">
        <v>74</v>
      </c>
      <c r="N1483" s="5">
        <v>75</v>
      </c>
      <c r="O1483" s="17" t="s">
        <v>126</v>
      </c>
      <c r="P1483" s="17" t="s">
        <v>6306</v>
      </c>
      <c r="R1483" s="6" t="s">
        <v>77</v>
      </c>
      <c r="T1483" s="22" t="s">
        <v>79</v>
      </c>
      <c r="BE1483" s="23" t="str">
        <f t="shared" ref="BE1483:BE1514" si="246">IF(COUNTA(BI1483,BK1483,BM1483) &gt; 0,"EMF ja","EMF nein")</f>
        <v>EMF nein</v>
      </c>
      <c r="BF1483" s="23" t="str">
        <f t="shared" si="239"/>
        <v/>
      </c>
      <c r="BG1483" s="23" t="str">
        <f t="shared" si="240"/>
        <v/>
      </c>
      <c r="BH1483" s="23">
        <f t="shared" ref="BH1483:BH1514" si="247">COUNTA(BI1483,BK1483,BM1483)</f>
        <v>0</v>
      </c>
      <c r="BP1483" s="3">
        <v>1</v>
      </c>
      <c r="BQ1483" s="2" t="s">
        <v>6307</v>
      </c>
    </row>
    <row r="1484" spans="1:69" ht="16.149999999999999" customHeight="1" x14ac:dyDescent="0.25">
      <c r="A1484" s="16">
        <v>1483</v>
      </c>
      <c r="B1484" s="17" t="s">
        <v>87</v>
      </c>
      <c r="C1484" s="48" t="s">
        <v>4903</v>
      </c>
      <c r="D1484" s="2" t="s">
        <v>264</v>
      </c>
      <c r="E1484" s="48" t="s">
        <v>247</v>
      </c>
      <c r="F1484" s="67">
        <v>42763</v>
      </c>
      <c r="G1484" s="3">
        <f t="shared" si="242"/>
        <v>1</v>
      </c>
      <c r="H1484" s="3">
        <f t="shared" si="245"/>
        <v>2017</v>
      </c>
      <c r="I1484" s="19">
        <v>0.5625</v>
      </c>
      <c r="J1484" s="20">
        <f t="shared" si="241"/>
        <v>13</v>
      </c>
      <c r="K1484" s="5" t="str">
        <f t="shared" si="238"/>
        <v>ja</v>
      </c>
      <c r="L1484" s="5" t="s">
        <v>91</v>
      </c>
      <c r="M1484" s="6" t="s">
        <v>74</v>
      </c>
      <c r="N1484" s="5">
        <v>87</v>
      </c>
      <c r="O1484" s="17" t="s">
        <v>75</v>
      </c>
      <c r="P1484" s="17" t="s">
        <v>6308</v>
      </c>
      <c r="R1484" s="6" t="s">
        <v>77</v>
      </c>
      <c r="S1484" s="2" t="s">
        <v>132</v>
      </c>
      <c r="T1484" s="22"/>
      <c r="U1484" s="2" t="s">
        <v>74</v>
      </c>
      <c r="X1484" s="2">
        <v>110</v>
      </c>
      <c r="Y1484" s="2" t="s">
        <v>81</v>
      </c>
      <c r="Z1484" s="2" t="s">
        <v>84</v>
      </c>
      <c r="AD1484" s="2">
        <v>110</v>
      </c>
      <c r="AE1484" s="2" t="s">
        <v>83</v>
      </c>
      <c r="AF1484" s="2" t="s">
        <v>84</v>
      </c>
      <c r="BE1484" s="23" t="str">
        <f t="shared" si="246"/>
        <v>EMF nein</v>
      </c>
      <c r="BF1484" s="23" t="str">
        <f t="shared" si="239"/>
        <v/>
      </c>
      <c r="BG1484" s="23" t="str">
        <f t="shared" si="240"/>
        <v/>
      </c>
      <c r="BH1484" s="23">
        <f t="shared" si="247"/>
        <v>0</v>
      </c>
      <c r="BO1484" s="2" t="s">
        <v>6309</v>
      </c>
      <c r="BP1484" s="3">
        <v>1</v>
      </c>
      <c r="BQ1484" s="2" t="s">
        <v>6310</v>
      </c>
    </row>
    <row r="1485" spans="1:69" ht="16.149999999999999" customHeight="1" x14ac:dyDescent="0.25">
      <c r="A1485" s="16">
        <v>1484</v>
      </c>
      <c r="B1485" s="17" t="s">
        <v>87</v>
      </c>
      <c r="C1485" s="48" t="s">
        <v>5615</v>
      </c>
      <c r="D1485" s="2" t="s">
        <v>896</v>
      </c>
      <c r="E1485" s="48" t="s">
        <v>6311</v>
      </c>
      <c r="F1485" s="67">
        <v>42764</v>
      </c>
      <c r="G1485" s="3">
        <f t="shared" si="242"/>
        <v>1</v>
      </c>
      <c r="H1485" s="3">
        <f t="shared" si="245"/>
        <v>2017</v>
      </c>
      <c r="I1485" s="19">
        <v>0.60069444444444398</v>
      </c>
      <c r="J1485" s="20">
        <f t="shared" si="241"/>
        <v>14</v>
      </c>
      <c r="K1485" s="5" t="str">
        <f t="shared" si="238"/>
        <v>ja</v>
      </c>
      <c r="L1485" s="5" t="s">
        <v>91</v>
      </c>
      <c r="M1485" s="6" t="s">
        <v>74</v>
      </c>
      <c r="N1485" s="5">
        <v>73</v>
      </c>
      <c r="O1485" s="2" t="s">
        <v>140</v>
      </c>
      <c r="P1485" s="17" t="s">
        <v>6312</v>
      </c>
      <c r="R1485" s="6" t="s">
        <v>77</v>
      </c>
      <c r="S1485" s="2" t="s">
        <v>132</v>
      </c>
      <c r="T1485" s="22"/>
      <c r="X1485" s="2">
        <v>194</v>
      </c>
      <c r="Y1485" s="2" t="s">
        <v>83</v>
      </c>
      <c r="Z1485" s="2" t="s">
        <v>161</v>
      </c>
      <c r="AA1485" s="2">
        <v>194</v>
      </c>
      <c r="AB1485" s="2" t="s">
        <v>81</v>
      </c>
      <c r="AC1485" s="2" t="s">
        <v>161</v>
      </c>
      <c r="AD1485" s="2">
        <v>194</v>
      </c>
      <c r="AE1485" s="2" t="s">
        <v>83</v>
      </c>
      <c r="AF1485" s="2" t="s">
        <v>161</v>
      </c>
      <c r="AJ1485" s="2">
        <v>375</v>
      </c>
      <c r="AK1485" s="2" t="s">
        <v>81</v>
      </c>
      <c r="AL1485" s="2" t="s">
        <v>168</v>
      </c>
      <c r="AM1485" s="2">
        <v>375</v>
      </c>
      <c r="AN1485" s="2" t="s">
        <v>94</v>
      </c>
      <c r="AO1485" s="2" t="s">
        <v>168</v>
      </c>
      <c r="BE1485" s="23" t="str">
        <f t="shared" si="246"/>
        <v>EMF nein</v>
      </c>
      <c r="BF1485" s="23" t="str">
        <f t="shared" si="239"/>
        <v/>
      </c>
      <c r="BG1485" s="23" t="str">
        <f t="shared" si="240"/>
        <v/>
      </c>
      <c r="BH1485" s="23">
        <f t="shared" si="247"/>
        <v>0</v>
      </c>
      <c r="BP1485" s="3">
        <v>1</v>
      </c>
      <c r="BQ1485" s="2" t="s">
        <v>6313</v>
      </c>
    </row>
    <row r="1486" spans="1:69" ht="16.149999999999999" customHeight="1" x14ac:dyDescent="0.25">
      <c r="A1486" s="16">
        <v>1485</v>
      </c>
      <c r="B1486" s="17" t="s">
        <v>87</v>
      </c>
      <c r="C1486" s="48" t="s">
        <v>6314</v>
      </c>
      <c r="D1486" s="2" t="s">
        <v>145</v>
      </c>
      <c r="E1486" s="48" t="s">
        <v>6315</v>
      </c>
      <c r="F1486" s="67">
        <v>42764</v>
      </c>
      <c r="G1486" s="3">
        <f t="shared" si="242"/>
        <v>1</v>
      </c>
      <c r="H1486" s="3">
        <f t="shared" si="245"/>
        <v>2017</v>
      </c>
      <c r="I1486" s="19">
        <v>0.64583333333333304</v>
      </c>
      <c r="J1486" s="20">
        <f t="shared" si="241"/>
        <v>15</v>
      </c>
      <c r="K1486" s="5" t="str">
        <f t="shared" si="238"/>
        <v>ja</v>
      </c>
      <c r="L1486" s="5" t="s">
        <v>91</v>
      </c>
      <c r="M1486" s="6" t="s">
        <v>74</v>
      </c>
      <c r="N1486" s="5">
        <v>85</v>
      </c>
      <c r="O1486" s="17" t="s">
        <v>75</v>
      </c>
      <c r="P1486" s="17" t="s">
        <v>6316</v>
      </c>
      <c r="R1486" s="6" t="s">
        <v>77</v>
      </c>
      <c r="T1486" s="22"/>
      <c r="U1486" s="2" t="s">
        <v>208</v>
      </c>
      <c r="V1486" s="2" t="s">
        <v>80</v>
      </c>
      <c r="X1486" s="2">
        <v>251</v>
      </c>
      <c r="Y1486" s="2" t="s">
        <v>81</v>
      </c>
      <c r="Z1486" s="2" t="s">
        <v>168</v>
      </c>
      <c r="AD1486" s="2">
        <v>251</v>
      </c>
      <c r="AE1486" s="2" t="s">
        <v>81</v>
      </c>
      <c r="AF1486" s="2" t="s">
        <v>168</v>
      </c>
      <c r="AJ1486" s="2">
        <v>100</v>
      </c>
      <c r="AK1486" s="2" t="s">
        <v>94</v>
      </c>
      <c r="AL1486" s="2" t="s">
        <v>82</v>
      </c>
      <c r="BE1486" s="23" t="str">
        <f t="shared" si="246"/>
        <v>EMF nein</v>
      </c>
      <c r="BF1486" s="23" t="str">
        <f t="shared" si="239"/>
        <v/>
      </c>
      <c r="BG1486" s="23" t="str">
        <f t="shared" si="240"/>
        <v/>
      </c>
      <c r="BH1486" s="23">
        <f t="shared" si="247"/>
        <v>0</v>
      </c>
      <c r="BO1486" s="2" t="s">
        <v>6317</v>
      </c>
      <c r="BP1486" s="3">
        <v>1</v>
      </c>
      <c r="BQ1486" s="2" t="s">
        <v>6318</v>
      </c>
    </row>
    <row r="1487" spans="1:69" ht="16.149999999999999" customHeight="1" x14ac:dyDescent="0.25">
      <c r="A1487" s="16">
        <v>1486</v>
      </c>
      <c r="B1487" s="17" t="s">
        <v>87</v>
      </c>
      <c r="C1487" s="48" t="s">
        <v>6319</v>
      </c>
      <c r="D1487" s="2" t="s">
        <v>89</v>
      </c>
      <c r="E1487" s="48" t="s">
        <v>2703</v>
      </c>
      <c r="F1487" s="67">
        <v>42765</v>
      </c>
      <c r="G1487" s="3">
        <f t="shared" si="242"/>
        <v>1</v>
      </c>
      <c r="H1487" s="3">
        <f t="shared" si="245"/>
        <v>2017</v>
      </c>
      <c r="I1487" s="19">
        <v>0.76041666666666696</v>
      </c>
      <c r="J1487" s="20">
        <f t="shared" si="241"/>
        <v>18</v>
      </c>
      <c r="K1487" s="5" t="str">
        <f t="shared" si="238"/>
        <v>ja</v>
      </c>
      <c r="L1487" s="5" t="s">
        <v>91</v>
      </c>
      <c r="M1487" s="6" t="s">
        <v>74</v>
      </c>
      <c r="N1487" s="5">
        <v>75</v>
      </c>
      <c r="O1487" s="17" t="s">
        <v>75</v>
      </c>
      <c r="P1487" s="17" t="s">
        <v>6320</v>
      </c>
      <c r="Q1487" s="6" t="s">
        <v>186</v>
      </c>
      <c r="R1487" s="6" t="s">
        <v>335</v>
      </c>
      <c r="T1487" s="22"/>
      <c r="U1487" s="2" t="s">
        <v>208</v>
      </c>
      <c r="V1487" s="2" t="s">
        <v>79</v>
      </c>
      <c r="X1487" s="2">
        <v>336</v>
      </c>
      <c r="Y1487" s="2" t="s">
        <v>81</v>
      </c>
      <c r="Z1487" s="2" t="s">
        <v>84</v>
      </c>
      <c r="AA1487" s="2">
        <v>336</v>
      </c>
      <c r="AB1487" s="2" t="s">
        <v>81</v>
      </c>
      <c r="AC1487" s="2" t="s">
        <v>84</v>
      </c>
      <c r="AD1487" s="2">
        <v>336</v>
      </c>
      <c r="AE1487" s="2" t="s">
        <v>81</v>
      </c>
      <c r="AF1487" s="2" t="s">
        <v>84</v>
      </c>
      <c r="BE1487" s="23" t="str">
        <f t="shared" si="246"/>
        <v>EMF nein</v>
      </c>
      <c r="BF1487" s="23" t="str">
        <f t="shared" si="239"/>
        <v/>
      </c>
      <c r="BG1487" s="23" t="str">
        <f t="shared" si="240"/>
        <v/>
      </c>
      <c r="BH1487" s="23">
        <f t="shared" si="247"/>
        <v>0</v>
      </c>
      <c r="BO1487" s="2" t="s">
        <v>6321</v>
      </c>
      <c r="BP1487" s="3">
        <v>1</v>
      </c>
      <c r="BQ1487" s="2" t="s">
        <v>6322</v>
      </c>
    </row>
    <row r="1488" spans="1:69" ht="16.149999999999999" customHeight="1" x14ac:dyDescent="0.25">
      <c r="A1488" s="16">
        <v>1487</v>
      </c>
      <c r="B1488" s="17" t="s">
        <v>87</v>
      </c>
      <c r="C1488" s="48" t="s">
        <v>280</v>
      </c>
      <c r="D1488" s="2" t="s">
        <v>137</v>
      </c>
      <c r="E1488" s="48" t="s">
        <v>6323</v>
      </c>
      <c r="F1488" s="67">
        <v>42775</v>
      </c>
      <c r="G1488" s="3">
        <f t="shared" si="242"/>
        <v>2</v>
      </c>
      <c r="H1488" s="3">
        <f t="shared" si="245"/>
        <v>2017</v>
      </c>
      <c r="I1488" s="19">
        <v>0.85416666666666696</v>
      </c>
      <c r="J1488" s="20">
        <f t="shared" si="241"/>
        <v>20</v>
      </c>
      <c r="K1488" s="5" t="str">
        <f t="shared" si="238"/>
        <v>ja</v>
      </c>
      <c r="L1488" s="21" t="s">
        <v>73</v>
      </c>
      <c r="M1488" s="6" t="s">
        <v>74</v>
      </c>
      <c r="N1488" s="5">
        <v>77</v>
      </c>
      <c r="O1488" s="6" t="s">
        <v>101</v>
      </c>
      <c r="P1488" s="17" t="s">
        <v>6324</v>
      </c>
      <c r="R1488" s="6" t="s">
        <v>77</v>
      </c>
      <c r="S1488" s="2" t="s">
        <v>132</v>
      </c>
      <c r="T1488" s="22" t="s">
        <v>79</v>
      </c>
      <c r="X1488" s="2">
        <v>200</v>
      </c>
      <c r="Y1488" s="2" t="s">
        <v>81</v>
      </c>
      <c r="Z1488" s="2" t="s">
        <v>168</v>
      </c>
      <c r="AA1488" s="2">
        <v>200</v>
      </c>
      <c r="AB1488" s="2" t="s">
        <v>94</v>
      </c>
      <c r="AC1488" s="2" t="s">
        <v>168</v>
      </c>
      <c r="AD1488" s="2">
        <v>200</v>
      </c>
      <c r="AE1488" s="2" t="s">
        <v>81</v>
      </c>
      <c r="AF1488" s="2" t="s">
        <v>168</v>
      </c>
      <c r="AJ1488" s="392">
        <v>200</v>
      </c>
      <c r="AK1488" s="392" t="s">
        <v>81</v>
      </c>
      <c r="AL1488" s="392" t="s">
        <v>168</v>
      </c>
      <c r="AM1488" s="392">
        <v>200</v>
      </c>
      <c r="AN1488" s="392" t="s">
        <v>94</v>
      </c>
      <c r="AO1488" s="392" t="s">
        <v>168</v>
      </c>
      <c r="AP1488" s="392">
        <v>200</v>
      </c>
      <c r="AQ1488" s="392" t="s">
        <v>81</v>
      </c>
      <c r="AR1488" s="392" t="s">
        <v>168</v>
      </c>
      <c r="AV1488" s="392">
        <v>200</v>
      </c>
      <c r="AW1488" s="392" t="s">
        <v>81</v>
      </c>
      <c r="AX1488" s="392" t="s">
        <v>168</v>
      </c>
      <c r="AY1488" s="392">
        <v>200</v>
      </c>
      <c r="AZ1488" s="392" t="s">
        <v>94</v>
      </c>
      <c r="BA1488" s="392" t="s">
        <v>168</v>
      </c>
      <c r="BB1488" s="392">
        <v>200</v>
      </c>
      <c r="BC1488" s="392" t="s">
        <v>81</v>
      </c>
      <c r="BD1488" s="392" t="s">
        <v>168</v>
      </c>
      <c r="BE1488" s="23" t="str">
        <f t="shared" si="246"/>
        <v>EMF nein</v>
      </c>
      <c r="BF1488" s="23" t="str">
        <f t="shared" si="239"/>
        <v/>
      </c>
      <c r="BG1488" s="23" t="str">
        <f t="shared" si="240"/>
        <v/>
      </c>
      <c r="BH1488" s="23">
        <f t="shared" si="247"/>
        <v>0</v>
      </c>
      <c r="BO1488" s="2" t="s">
        <v>6325</v>
      </c>
      <c r="BP1488" s="3">
        <v>1</v>
      </c>
      <c r="BQ1488" s="2" t="s">
        <v>6326</v>
      </c>
    </row>
    <row r="1489" spans="1:69" ht="16.149999999999999" customHeight="1" x14ac:dyDescent="0.25">
      <c r="A1489" s="16">
        <v>1488</v>
      </c>
      <c r="B1489" s="17" t="s">
        <v>87</v>
      </c>
      <c r="C1489" s="48" t="s">
        <v>289</v>
      </c>
      <c r="D1489" s="2" t="s">
        <v>290</v>
      </c>
      <c r="E1489" s="48" t="s">
        <v>2388</v>
      </c>
      <c r="F1489" s="67">
        <v>42776</v>
      </c>
      <c r="G1489" s="3">
        <f t="shared" si="242"/>
        <v>2</v>
      </c>
      <c r="H1489" s="3">
        <f t="shared" si="245"/>
        <v>2017</v>
      </c>
      <c r="I1489" s="19">
        <v>0.468055555555555</v>
      </c>
      <c r="J1489" s="20">
        <f t="shared" si="241"/>
        <v>11</v>
      </c>
      <c r="K1489" s="5" t="str">
        <f t="shared" si="238"/>
        <v>ja</v>
      </c>
      <c r="L1489" s="21" t="s">
        <v>73</v>
      </c>
      <c r="M1489" s="6" t="s">
        <v>208</v>
      </c>
      <c r="N1489" s="5">
        <v>85</v>
      </c>
      <c r="O1489" s="17" t="s">
        <v>75</v>
      </c>
      <c r="P1489" s="17" t="s">
        <v>6327</v>
      </c>
      <c r="Q1489" s="6" t="s">
        <v>186</v>
      </c>
      <c r="R1489" s="6" t="s">
        <v>3035</v>
      </c>
      <c r="T1489" s="22" t="s">
        <v>79</v>
      </c>
      <c r="U1489" s="2" t="s">
        <v>354</v>
      </c>
      <c r="W1489" s="1" t="s">
        <v>6328</v>
      </c>
      <c r="X1489" s="2">
        <v>40</v>
      </c>
      <c r="Y1489" s="2" t="s">
        <v>81</v>
      </c>
      <c r="Z1489" s="2" t="s">
        <v>84</v>
      </c>
      <c r="AJ1489" s="2">
        <v>178</v>
      </c>
      <c r="AK1489" s="2" t="s">
        <v>81</v>
      </c>
      <c r="AL1489" s="2" t="s">
        <v>84</v>
      </c>
      <c r="AM1489" s="2">
        <v>178</v>
      </c>
      <c r="AN1489" s="2" t="s">
        <v>81</v>
      </c>
      <c r="AO1489" s="2" t="s">
        <v>84</v>
      </c>
      <c r="AP1489" s="2">
        <v>178</v>
      </c>
      <c r="AQ1489" s="2" t="s">
        <v>81</v>
      </c>
      <c r="AR1489" s="2" t="s">
        <v>84</v>
      </c>
      <c r="BE1489" s="23" t="str">
        <f t="shared" si="246"/>
        <v>EMF nein</v>
      </c>
      <c r="BF1489" s="23" t="str">
        <f t="shared" si="239"/>
        <v/>
      </c>
      <c r="BG1489" s="23" t="str">
        <f t="shared" si="240"/>
        <v/>
      </c>
      <c r="BH1489" s="23">
        <f t="shared" si="247"/>
        <v>0</v>
      </c>
      <c r="BO1489" s="2" t="s">
        <v>6329</v>
      </c>
      <c r="BP1489" s="3">
        <v>1</v>
      </c>
      <c r="BQ1489" s="2" t="s">
        <v>6330</v>
      </c>
    </row>
    <row r="1490" spans="1:69" ht="16.149999999999999" customHeight="1" x14ac:dyDescent="0.25">
      <c r="A1490" s="16">
        <v>1489</v>
      </c>
      <c r="B1490" s="17" t="s">
        <v>87</v>
      </c>
      <c r="C1490" s="48" t="s">
        <v>1009</v>
      </c>
      <c r="D1490" s="2" t="s">
        <v>264</v>
      </c>
      <c r="E1490" s="48" t="s">
        <v>6331</v>
      </c>
      <c r="F1490" s="67">
        <v>42806</v>
      </c>
      <c r="G1490" s="3">
        <f t="shared" si="242"/>
        <v>3</v>
      </c>
      <c r="H1490" s="3">
        <f t="shared" si="245"/>
        <v>2017</v>
      </c>
      <c r="I1490" s="19">
        <v>0.93402777777777801</v>
      </c>
      <c r="J1490" s="20">
        <f t="shared" si="241"/>
        <v>22</v>
      </c>
      <c r="K1490" s="5" t="str">
        <f t="shared" si="238"/>
        <v>ja</v>
      </c>
      <c r="L1490" s="5" t="s">
        <v>91</v>
      </c>
      <c r="M1490" s="6" t="s">
        <v>74</v>
      </c>
      <c r="N1490" s="5">
        <v>87</v>
      </c>
      <c r="O1490" s="17" t="s">
        <v>75</v>
      </c>
      <c r="P1490" s="17" t="s">
        <v>6332</v>
      </c>
      <c r="R1490" s="6" t="s">
        <v>77</v>
      </c>
      <c r="S1490" s="2" t="s">
        <v>132</v>
      </c>
      <c r="T1490" s="22" t="s">
        <v>79</v>
      </c>
      <c r="X1490" s="2">
        <v>150</v>
      </c>
      <c r="Y1490" s="2" t="s">
        <v>81</v>
      </c>
      <c r="Z1490" s="2" t="s">
        <v>82</v>
      </c>
      <c r="AA1490" s="2">
        <v>150</v>
      </c>
      <c r="AB1490" s="2" t="s">
        <v>81</v>
      </c>
      <c r="AC1490" s="2" t="s">
        <v>82</v>
      </c>
      <c r="AD1490" s="2">
        <v>150</v>
      </c>
      <c r="AE1490" s="2" t="s">
        <v>81</v>
      </c>
      <c r="AF1490" s="2" t="s">
        <v>82</v>
      </c>
      <c r="AJ1490" s="2">
        <v>188</v>
      </c>
      <c r="AK1490" s="2" t="s">
        <v>81</v>
      </c>
      <c r="AL1490" s="2" t="s">
        <v>82</v>
      </c>
      <c r="AM1490" s="2">
        <v>188</v>
      </c>
      <c r="AN1490" s="2" t="s">
        <v>81</v>
      </c>
      <c r="AO1490" s="2" t="s">
        <v>82</v>
      </c>
      <c r="AP1490" s="2">
        <v>188</v>
      </c>
      <c r="AQ1490" s="2" t="s">
        <v>81</v>
      </c>
      <c r="AR1490" s="2" t="s">
        <v>82</v>
      </c>
      <c r="BE1490" s="23" t="str">
        <f t="shared" si="246"/>
        <v>EMF ja</v>
      </c>
      <c r="BF1490" s="23">
        <f t="shared" si="239"/>
        <v>320</v>
      </c>
      <c r="BG1490" s="23" t="str">
        <f t="shared" si="240"/>
        <v>100-499m</v>
      </c>
      <c r="BH1490" s="23">
        <f t="shared" si="247"/>
        <v>2</v>
      </c>
      <c r="BI1490" s="2" t="s">
        <v>162</v>
      </c>
      <c r="BJ1490" s="2">
        <v>350</v>
      </c>
      <c r="BK1490" s="2" t="s">
        <v>162</v>
      </c>
      <c r="BL1490" s="2">
        <v>320</v>
      </c>
      <c r="BO1490" s="2" t="s">
        <v>6333</v>
      </c>
      <c r="BP1490" s="3">
        <v>1</v>
      </c>
      <c r="BQ1490" s="2" t="s">
        <v>6334</v>
      </c>
    </row>
    <row r="1491" spans="1:69" ht="16.149999999999999" customHeight="1" x14ac:dyDescent="0.25">
      <c r="A1491" s="16">
        <v>1490</v>
      </c>
      <c r="B1491" s="17" t="s">
        <v>87</v>
      </c>
      <c r="C1491" s="48" t="s">
        <v>1009</v>
      </c>
      <c r="D1491" s="2" t="s">
        <v>264</v>
      </c>
      <c r="E1491" s="48" t="s">
        <v>6335</v>
      </c>
      <c r="F1491" s="67">
        <v>42552</v>
      </c>
      <c r="G1491" s="3">
        <f t="shared" si="242"/>
        <v>7</v>
      </c>
      <c r="H1491" s="3">
        <f t="shared" si="245"/>
        <v>2016</v>
      </c>
      <c r="I1491" s="19">
        <v>0.44791666666666702</v>
      </c>
      <c r="J1491" s="20">
        <f t="shared" si="241"/>
        <v>10</v>
      </c>
      <c r="K1491" s="5" t="str">
        <f t="shared" si="238"/>
        <v>ja</v>
      </c>
      <c r="L1491" s="5" t="s">
        <v>91</v>
      </c>
      <c r="M1491" s="6" t="s">
        <v>74</v>
      </c>
      <c r="N1491" s="5">
        <v>71</v>
      </c>
      <c r="O1491" s="17" t="s">
        <v>75</v>
      </c>
      <c r="P1491" s="17" t="s">
        <v>6336</v>
      </c>
      <c r="Q1491" s="6" t="s">
        <v>186</v>
      </c>
      <c r="R1491" s="6" t="s">
        <v>77</v>
      </c>
      <c r="S1491" s="2" t="s">
        <v>132</v>
      </c>
      <c r="T1491" s="22"/>
      <c r="BE1491" s="23" t="str">
        <f t="shared" si="246"/>
        <v>EMF nein</v>
      </c>
      <c r="BF1491" s="23" t="str">
        <f t="shared" si="239"/>
        <v/>
      </c>
      <c r="BG1491" s="23" t="str">
        <f t="shared" si="240"/>
        <v/>
      </c>
      <c r="BH1491" s="23">
        <f t="shared" si="247"/>
        <v>0</v>
      </c>
      <c r="BO1491" s="2" t="s">
        <v>6337</v>
      </c>
      <c r="BP1491" s="3">
        <v>1</v>
      </c>
      <c r="BQ1491" s="2" t="s">
        <v>6338</v>
      </c>
    </row>
    <row r="1492" spans="1:69" ht="16.149999999999999" customHeight="1" x14ac:dyDescent="0.25">
      <c r="A1492" s="16">
        <v>1491</v>
      </c>
      <c r="B1492" s="17" t="s">
        <v>69</v>
      </c>
      <c r="C1492" s="48" t="s">
        <v>1009</v>
      </c>
      <c r="D1492" s="2" t="s">
        <v>264</v>
      </c>
      <c r="E1492" s="48" t="s">
        <v>6331</v>
      </c>
      <c r="F1492" s="67">
        <v>40938</v>
      </c>
      <c r="G1492" s="3">
        <f t="shared" si="242"/>
        <v>1</v>
      </c>
      <c r="H1492" s="3">
        <f t="shared" si="245"/>
        <v>2012</v>
      </c>
      <c r="I1492" s="19">
        <v>0.27430555555555503</v>
      </c>
      <c r="J1492" s="20">
        <f t="shared" si="241"/>
        <v>6</v>
      </c>
      <c r="K1492" s="5" t="str">
        <f t="shared" si="238"/>
        <v>ja</v>
      </c>
      <c r="L1492" s="5" t="s">
        <v>91</v>
      </c>
      <c r="M1492" s="6" t="s">
        <v>74</v>
      </c>
      <c r="O1492" s="17" t="s">
        <v>126</v>
      </c>
      <c r="P1492" s="17" t="s">
        <v>6339</v>
      </c>
      <c r="R1492" s="6" t="s">
        <v>77</v>
      </c>
      <c r="S1492" s="2" t="s">
        <v>132</v>
      </c>
      <c r="T1492" s="22"/>
      <c r="BE1492" s="23" t="str">
        <f t="shared" si="246"/>
        <v>EMF ja</v>
      </c>
      <c r="BF1492" s="23">
        <f t="shared" si="239"/>
        <v>20</v>
      </c>
      <c r="BG1492" s="23" t="str">
        <f t="shared" si="240"/>
        <v>&lt;100m</v>
      </c>
      <c r="BH1492" s="23">
        <f t="shared" si="247"/>
        <v>2</v>
      </c>
      <c r="BI1492" s="2" t="s">
        <v>109</v>
      </c>
      <c r="BJ1492" s="2" t="s">
        <v>109</v>
      </c>
      <c r="BK1492" s="2" t="s">
        <v>162</v>
      </c>
      <c r="BL1492" s="2">
        <v>20</v>
      </c>
      <c r="BO1492" s="2" t="s">
        <v>6340</v>
      </c>
      <c r="BP1492" s="3">
        <v>1</v>
      </c>
      <c r="BQ1492" s="2" t="s">
        <v>6341</v>
      </c>
    </row>
    <row r="1493" spans="1:69" ht="16.149999999999999" customHeight="1" x14ac:dyDescent="0.25">
      <c r="A1493" s="16">
        <v>1492</v>
      </c>
      <c r="B1493" s="17" t="s">
        <v>211</v>
      </c>
      <c r="C1493" s="48" t="s">
        <v>6342</v>
      </c>
      <c r="D1493" s="2" t="s">
        <v>206</v>
      </c>
      <c r="E1493" s="48" t="s">
        <v>6343</v>
      </c>
      <c r="F1493" s="67">
        <v>42943</v>
      </c>
      <c r="G1493" s="3">
        <f t="shared" si="242"/>
        <v>7</v>
      </c>
      <c r="H1493" s="3">
        <f t="shared" si="245"/>
        <v>2017</v>
      </c>
      <c r="I1493" s="19">
        <v>0.89583333333333304</v>
      </c>
      <c r="J1493" s="20">
        <f t="shared" si="241"/>
        <v>21</v>
      </c>
      <c r="K1493" s="5" t="str">
        <f t="shared" si="238"/>
        <v>ja</v>
      </c>
      <c r="L1493" s="5" t="s">
        <v>91</v>
      </c>
      <c r="M1493" s="6" t="s">
        <v>74</v>
      </c>
      <c r="O1493" s="17" t="s">
        <v>126</v>
      </c>
      <c r="P1493" s="17" t="s">
        <v>6344</v>
      </c>
      <c r="Q1493" s="6" t="s">
        <v>186</v>
      </c>
      <c r="R1493" s="6" t="s">
        <v>77</v>
      </c>
      <c r="T1493" s="22"/>
      <c r="U1493" s="2" t="s">
        <v>115</v>
      </c>
      <c r="V1493" s="2" t="s">
        <v>108</v>
      </c>
      <c r="BE1493" s="23" t="str">
        <f t="shared" si="246"/>
        <v>EMF ja</v>
      </c>
      <c r="BF1493" s="23">
        <f t="shared" si="239"/>
        <v>20</v>
      </c>
      <c r="BG1493" s="23" t="str">
        <f t="shared" si="240"/>
        <v>&lt;100m</v>
      </c>
      <c r="BH1493" s="23">
        <f t="shared" si="247"/>
        <v>1</v>
      </c>
      <c r="BI1493" s="2" t="s">
        <v>162</v>
      </c>
      <c r="BJ1493" s="2">
        <v>20</v>
      </c>
      <c r="BO1493" s="2" t="s">
        <v>6345</v>
      </c>
      <c r="BP1493" s="3">
        <v>1</v>
      </c>
      <c r="BQ1493" s="2" t="s">
        <v>6346</v>
      </c>
    </row>
    <row r="1494" spans="1:69" ht="16.149999999999999" customHeight="1" x14ac:dyDescent="0.25">
      <c r="A1494" s="16">
        <v>1493</v>
      </c>
      <c r="B1494" s="17" t="s">
        <v>87</v>
      </c>
      <c r="C1494" s="48" t="s">
        <v>6347</v>
      </c>
      <c r="D1494" s="2" t="s">
        <v>348</v>
      </c>
      <c r="E1494" s="48" t="s">
        <v>6348</v>
      </c>
      <c r="F1494" s="67">
        <v>42779</v>
      </c>
      <c r="G1494" s="3">
        <f t="shared" si="242"/>
        <v>2</v>
      </c>
      <c r="H1494" s="3">
        <f t="shared" si="245"/>
        <v>2017</v>
      </c>
      <c r="I1494" s="19">
        <v>0.76041666666666696</v>
      </c>
      <c r="J1494" s="20">
        <f t="shared" si="241"/>
        <v>18</v>
      </c>
      <c r="K1494" s="5" t="str">
        <f t="shared" si="238"/>
        <v>ja</v>
      </c>
      <c r="L1494" s="5" t="s">
        <v>91</v>
      </c>
      <c r="M1494" s="6" t="s">
        <v>74</v>
      </c>
      <c r="N1494" s="5">
        <v>80</v>
      </c>
      <c r="O1494" s="2" t="s">
        <v>140</v>
      </c>
      <c r="P1494" s="17" t="s">
        <v>6349</v>
      </c>
      <c r="R1494" s="6" t="s">
        <v>77</v>
      </c>
      <c r="T1494" s="22" t="s">
        <v>79</v>
      </c>
      <c r="U1494" s="2" t="s">
        <v>74</v>
      </c>
      <c r="V1494" s="2" t="s">
        <v>79</v>
      </c>
      <c r="X1494" s="2">
        <v>276</v>
      </c>
      <c r="Y1494" s="2" t="s">
        <v>81</v>
      </c>
      <c r="Z1494" s="2" t="s">
        <v>168</v>
      </c>
      <c r="AA1494" s="2">
        <v>276</v>
      </c>
      <c r="AB1494" s="2" t="s">
        <v>81</v>
      </c>
      <c r="AC1494" s="2" t="s">
        <v>168</v>
      </c>
      <c r="AJ1494" s="2">
        <v>291</v>
      </c>
      <c r="AK1494" s="2" t="s">
        <v>83</v>
      </c>
      <c r="AL1494" s="2" t="s">
        <v>161</v>
      </c>
      <c r="AM1494" s="2">
        <v>291</v>
      </c>
      <c r="AN1494" s="2" t="s">
        <v>81</v>
      </c>
      <c r="AO1494" s="2" t="s">
        <v>161</v>
      </c>
      <c r="AP1494" s="2">
        <v>291</v>
      </c>
      <c r="AQ1494" s="2" t="s">
        <v>81</v>
      </c>
      <c r="AR1494" s="2" t="s">
        <v>161</v>
      </c>
      <c r="BE1494" s="23" t="str">
        <f t="shared" si="246"/>
        <v>EMF ja</v>
      </c>
      <c r="BF1494" s="23">
        <f t="shared" si="239"/>
        <v>10</v>
      </c>
      <c r="BG1494" s="23" t="str">
        <f t="shared" si="240"/>
        <v>&lt;100m</v>
      </c>
      <c r="BH1494" s="23">
        <f t="shared" si="247"/>
        <v>1</v>
      </c>
      <c r="BJ1494" s="2">
        <v>10</v>
      </c>
      <c r="BK1494" s="2" t="s">
        <v>110</v>
      </c>
      <c r="BO1494" s="2" t="s">
        <v>6350</v>
      </c>
      <c r="BP1494" s="3">
        <v>1</v>
      </c>
      <c r="BQ1494" s="2" t="s">
        <v>6351</v>
      </c>
    </row>
    <row r="1495" spans="1:69" ht="16.149999999999999" customHeight="1" x14ac:dyDescent="0.25">
      <c r="A1495" s="16">
        <v>1494</v>
      </c>
      <c r="B1495" s="17" t="s">
        <v>87</v>
      </c>
      <c r="C1495" s="48" t="s">
        <v>119</v>
      </c>
      <c r="D1495" s="2" t="s">
        <v>89</v>
      </c>
      <c r="E1495" s="48" t="s">
        <v>6352</v>
      </c>
      <c r="F1495" s="67">
        <v>42780</v>
      </c>
      <c r="G1495" s="3">
        <f t="shared" si="242"/>
        <v>2</v>
      </c>
      <c r="H1495" s="3">
        <f t="shared" si="245"/>
        <v>2017</v>
      </c>
      <c r="I1495" s="19">
        <v>0.52361111111111103</v>
      </c>
      <c r="J1495" s="20">
        <f t="shared" si="241"/>
        <v>12</v>
      </c>
      <c r="K1495" s="5" t="str">
        <f t="shared" si="238"/>
        <v>ja</v>
      </c>
      <c r="L1495" s="5" t="s">
        <v>91</v>
      </c>
      <c r="M1495" s="6" t="s">
        <v>74</v>
      </c>
      <c r="N1495" s="5">
        <v>70</v>
      </c>
      <c r="O1495" s="17" t="s">
        <v>75</v>
      </c>
      <c r="P1495" s="17" t="s">
        <v>6353</v>
      </c>
      <c r="R1495" s="6" t="s">
        <v>77</v>
      </c>
      <c r="T1495" s="22" t="s">
        <v>79</v>
      </c>
      <c r="U1495" s="2" t="s">
        <v>354</v>
      </c>
      <c r="V1495" s="2" t="s">
        <v>79</v>
      </c>
      <c r="X1495" s="2">
        <v>139</v>
      </c>
      <c r="Y1495" s="2" t="s">
        <v>81</v>
      </c>
      <c r="Z1495" s="2" t="s">
        <v>82</v>
      </c>
      <c r="AA1495" s="2">
        <v>139</v>
      </c>
      <c r="AB1495" s="2" t="s">
        <v>81</v>
      </c>
      <c r="AC1495" s="2" t="s">
        <v>82</v>
      </c>
      <c r="BE1495" s="23" t="str">
        <f t="shared" si="246"/>
        <v>EMF nein</v>
      </c>
      <c r="BF1495" s="23" t="str">
        <f t="shared" si="239"/>
        <v/>
      </c>
      <c r="BG1495" s="23" t="str">
        <f t="shared" si="240"/>
        <v/>
      </c>
      <c r="BH1495" s="23">
        <f t="shared" si="247"/>
        <v>0</v>
      </c>
      <c r="BO1495" s="2" t="s">
        <v>6354</v>
      </c>
      <c r="BP1495" s="3">
        <v>1</v>
      </c>
      <c r="BQ1495" s="2" t="s">
        <v>6355</v>
      </c>
    </row>
    <row r="1496" spans="1:69" ht="16.149999999999999" customHeight="1" x14ac:dyDescent="0.25">
      <c r="A1496" s="16">
        <v>1495</v>
      </c>
      <c r="B1496" s="17" t="s">
        <v>69</v>
      </c>
      <c r="C1496" s="48" t="s">
        <v>119</v>
      </c>
      <c r="D1496" s="2" t="s">
        <v>89</v>
      </c>
      <c r="E1496" s="48" t="s">
        <v>6356</v>
      </c>
      <c r="F1496" s="67">
        <v>42928</v>
      </c>
      <c r="G1496" s="3">
        <f t="shared" si="242"/>
        <v>7</v>
      </c>
      <c r="H1496" s="3">
        <f t="shared" si="245"/>
        <v>2017</v>
      </c>
      <c r="I1496" s="19">
        <v>0.51041666666666696</v>
      </c>
      <c r="J1496" s="20">
        <f t="shared" si="241"/>
        <v>12</v>
      </c>
      <c r="K1496" s="5" t="str">
        <f t="shared" si="238"/>
        <v>ja</v>
      </c>
      <c r="L1496" s="5" t="s">
        <v>91</v>
      </c>
      <c r="M1496" s="6" t="s">
        <v>74</v>
      </c>
      <c r="N1496" s="5">
        <v>27</v>
      </c>
      <c r="O1496" s="17" t="s">
        <v>75</v>
      </c>
      <c r="P1496" s="17" t="s">
        <v>6357</v>
      </c>
      <c r="R1496" s="6" t="s">
        <v>77</v>
      </c>
      <c r="S1496" s="2" t="s">
        <v>132</v>
      </c>
      <c r="T1496" s="22" t="s">
        <v>79</v>
      </c>
      <c r="U1496" s="2" t="s">
        <v>74</v>
      </c>
      <c r="V1496" s="2" t="s">
        <v>79</v>
      </c>
      <c r="X1496" s="2">
        <v>55</v>
      </c>
      <c r="Y1496" s="2" t="s">
        <v>81</v>
      </c>
      <c r="Z1496" s="2" t="s">
        <v>84</v>
      </c>
      <c r="AD1496" s="2">
        <v>55</v>
      </c>
      <c r="AE1496" s="2" t="s">
        <v>81</v>
      </c>
      <c r="AF1496" s="2" t="s">
        <v>84</v>
      </c>
      <c r="AJ1496" s="2">
        <v>228</v>
      </c>
      <c r="AK1496" s="2" t="s">
        <v>81</v>
      </c>
      <c r="AL1496" s="2" t="s">
        <v>168</v>
      </c>
      <c r="AM1496" s="2">
        <v>228</v>
      </c>
      <c r="AN1496" s="2" t="s">
        <v>81</v>
      </c>
      <c r="AO1496" s="2" t="s">
        <v>168</v>
      </c>
      <c r="AP1496" s="2">
        <v>228</v>
      </c>
      <c r="AQ1496" s="2" t="s">
        <v>81</v>
      </c>
      <c r="AR1496" s="2" t="s">
        <v>168</v>
      </c>
      <c r="BE1496" s="23" t="str">
        <f t="shared" si="246"/>
        <v>EMF nein</v>
      </c>
      <c r="BF1496" s="23" t="str">
        <f t="shared" si="239"/>
        <v/>
      </c>
      <c r="BG1496" s="23" t="str">
        <f t="shared" si="240"/>
        <v/>
      </c>
      <c r="BH1496" s="23">
        <f t="shared" si="247"/>
        <v>0</v>
      </c>
      <c r="BP1496" s="3">
        <v>1</v>
      </c>
      <c r="BQ1496" s="2" t="s">
        <v>6358</v>
      </c>
    </row>
    <row r="1497" spans="1:69" ht="16.149999999999999" customHeight="1" x14ac:dyDescent="0.25">
      <c r="A1497" s="16">
        <v>1496</v>
      </c>
      <c r="B1497" s="17" t="s">
        <v>69</v>
      </c>
      <c r="C1497" s="48" t="s">
        <v>6359</v>
      </c>
      <c r="D1497" s="2" t="s">
        <v>124</v>
      </c>
      <c r="E1497" s="48" t="s">
        <v>1087</v>
      </c>
      <c r="F1497" s="67">
        <v>42780</v>
      </c>
      <c r="G1497" s="3">
        <f t="shared" si="242"/>
        <v>2</v>
      </c>
      <c r="H1497" s="3">
        <f t="shared" si="245"/>
        <v>2017</v>
      </c>
      <c r="I1497" s="19">
        <v>0.45486111111111099</v>
      </c>
      <c r="J1497" s="20">
        <f t="shared" si="241"/>
        <v>10</v>
      </c>
      <c r="K1497" s="5" t="str">
        <f t="shared" si="238"/>
        <v>ja</v>
      </c>
      <c r="L1497" s="21" t="s">
        <v>73</v>
      </c>
      <c r="M1497" s="6" t="s">
        <v>74</v>
      </c>
      <c r="N1497" s="5">
        <v>83</v>
      </c>
      <c r="O1497" s="17" t="s">
        <v>75</v>
      </c>
      <c r="P1497" s="17" t="s">
        <v>6360</v>
      </c>
      <c r="R1497" s="6" t="s">
        <v>464</v>
      </c>
      <c r="T1497" s="22" t="s">
        <v>79</v>
      </c>
      <c r="U1497" s="2" t="s">
        <v>74</v>
      </c>
      <c r="V1497" s="2" t="s">
        <v>80</v>
      </c>
      <c r="AA1497" s="2">
        <v>630</v>
      </c>
      <c r="AB1497" s="2" t="s">
        <v>94</v>
      </c>
      <c r="AC1497" s="2" t="s">
        <v>84</v>
      </c>
      <c r="BE1497" s="23" t="str">
        <f t="shared" si="246"/>
        <v>EMF nein</v>
      </c>
      <c r="BF1497" s="23" t="str">
        <f t="shared" si="239"/>
        <v/>
      </c>
      <c r="BG1497" s="23" t="str">
        <f t="shared" si="240"/>
        <v/>
      </c>
      <c r="BH1497" s="23">
        <f t="shared" si="247"/>
        <v>0</v>
      </c>
      <c r="BO1497" s="2" t="s">
        <v>6361</v>
      </c>
      <c r="BP1497" s="3">
        <v>1</v>
      </c>
      <c r="BQ1497" s="2" t="s">
        <v>6362</v>
      </c>
    </row>
    <row r="1498" spans="1:69" ht="16.149999999999999" customHeight="1" x14ac:dyDescent="0.25">
      <c r="A1498" s="16">
        <v>1497</v>
      </c>
      <c r="B1498" s="17" t="s">
        <v>87</v>
      </c>
      <c r="C1498" s="48" t="s">
        <v>1851</v>
      </c>
      <c r="D1498" s="2" t="s">
        <v>89</v>
      </c>
      <c r="E1498" s="48" t="s">
        <v>6363</v>
      </c>
      <c r="F1498" s="67">
        <v>42782</v>
      </c>
      <c r="G1498" s="3">
        <f t="shared" si="242"/>
        <v>2</v>
      </c>
      <c r="H1498" s="3">
        <f t="shared" si="245"/>
        <v>2017</v>
      </c>
      <c r="I1498" s="19">
        <v>0.54513888888888895</v>
      </c>
      <c r="J1498" s="20">
        <f t="shared" si="241"/>
        <v>13</v>
      </c>
      <c r="K1498" s="5" t="str">
        <f t="shared" si="238"/>
        <v>ja</v>
      </c>
      <c r="L1498" s="21" t="s">
        <v>73</v>
      </c>
      <c r="M1498" s="6" t="s">
        <v>208</v>
      </c>
      <c r="N1498" s="5">
        <v>70</v>
      </c>
      <c r="O1498" s="17" t="s">
        <v>75</v>
      </c>
      <c r="P1498" s="17" t="s">
        <v>6364</v>
      </c>
      <c r="R1498" s="6" t="s">
        <v>77</v>
      </c>
      <c r="T1498" s="6" t="s">
        <v>202</v>
      </c>
      <c r="X1498" s="2">
        <v>274</v>
      </c>
      <c r="Y1498" s="2" t="s">
        <v>83</v>
      </c>
      <c r="Z1498" s="2" t="s">
        <v>84</v>
      </c>
      <c r="AA1498" s="2">
        <v>274</v>
      </c>
      <c r="AB1498" s="2" t="s">
        <v>81</v>
      </c>
      <c r="AC1498" s="2" t="s">
        <v>84</v>
      </c>
      <c r="AD1498" s="2">
        <v>274</v>
      </c>
      <c r="AE1498" s="2" t="s">
        <v>83</v>
      </c>
      <c r="AF1498" s="2" t="s">
        <v>84</v>
      </c>
      <c r="BE1498" s="23" t="str">
        <f t="shared" si="246"/>
        <v>EMF nein</v>
      </c>
      <c r="BF1498" s="23" t="str">
        <f t="shared" si="239"/>
        <v/>
      </c>
      <c r="BG1498" s="23" t="str">
        <f t="shared" si="240"/>
        <v/>
      </c>
      <c r="BH1498" s="23">
        <f t="shared" si="247"/>
        <v>0</v>
      </c>
      <c r="BP1498" s="3">
        <v>1</v>
      </c>
      <c r="BQ1498" s="2" t="s">
        <v>6365</v>
      </c>
    </row>
    <row r="1499" spans="1:69" ht="16.149999999999999" customHeight="1" x14ac:dyDescent="0.25">
      <c r="A1499" s="16">
        <v>1498</v>
      </c>
      <c r="B1499" s="17" t="s">
        <v>135</v>
      </c>
      <c r="C1499" s="48" t="s">
        <v>6366</v>
      </c>
      <c r="D1499" s="2" t="s">
        <v>89</v>
      </c>
      <c r="E1499" s="48" t="s">
        <v>270</v>
      </c>
      <c r="F1499" s="67">
        <v>39672</v>
      </c>
      <c r="G1499" s="3">
        <f t="shared" si="242"/>
        <v>8</v>
      </c>
      <c r="H1499" s="3">
        <f t="shared" si="245"/>
        <v>2008</v>
      </c>
      <c r="I1499" s="19" t="s">
        <v>109</v>
      </c>
      <c r="J1499" s="20" t="e">
        <f t="shared" si="241"/>
        <v>#VALUE!</v>
      </c>
      <c r="K1499" s="5" t="str">
        <f t="shared" si="238"/>
        <v>ja</v>
      </c>
      <c r="L1499" s="5" t="s">
        <v>91</v>
      </c>
      <c r="M1499" s="6" t="s">
        <v>2774</v>
      </c>
      <c r="O1499" s="17" t="s">
        <v>2775</v>
      </c>
      <c r="P1499" s="17" t="s">
        <v>6367</v>
      </c>
      <c r="R1499" s="6" t="s">
        <v>109</v>
      </c>
      <c r="T1499" s="22" t="s">
        <v>109</v>
      </c>
      <c r="X1499" s="2">
        <v>45</v>
      </c>
      <c r="Y1499" s="2" t="s">
        <v>81</v>
      </c>
      <c r="Z1499" s="2" t="s">
        <v>84</v>
      </c>
      <c r="AA1499" s="2">
        <v>45</v>
      </c>
      <c r="AB1499" s="2" t="s">
        <v>94</v>
      </c>
      <c r="AC1499" s="2" t="s">
        <v>84</v>
      </c>
      <c r="BE1499" s="23" t="str">
        <f t="shared" si="246"/>
        <v>EMF nein</v>
      </c>
      <c r="BF1499" s="23" t="str">
        <f t="shared" si="239"/>
        <v/>
      </c>
      <c r="BG1499" s="23" t="str">
        <f t="shared" si="240"/>
        <v/>
      </c>
      <c r="BH1499" s="23">
        <f t="shared" si="247"/>
        <v>0</v>
      </c>
      <c r="BO1499" s="2" t="s">
        <v>6368</v>
      </c>
      <c r="BP1499" s="3">
        <v>1</v>
      </c>
      <c r="BQ1499" s="2" t="s">
        <v>6369</v>
      </c>
    </row>
    <row r="1500" spans="1:69" ht="16.149999999999999" customHeight="1" x14ac:dyDescent="0.25">
      <c r="A1500" s="69">
        <v>1499</v>
      </c>
      <c r="B1500" s="17" t="s">
        <v>135</v>
      </c>
      <c r="C1500" s="48" t="s">
        <v>1851</v>
      </c>
      <c r="D1500" s="2" t="s">
        <v>89</v>
      </c>
      <c r="E1500" s="48" t="s">
        <v>6370</v>
      </c>
      <c r="F1500" s="67">
        <v>42782</v>
      </c>
      <c r="G1500" s="3">
        <f t="shared" si="242"/>
        <v>2</v>
      </c>
      <c r="H1500" s="3">
        <f t="shared" si="245"/>
        <v>2017</v>
      </c>
      <c r="I1500" s="19">
        <v>0.62847222222222199</v>
      </c>
      <c r="J1500" s="20">
        <f t="shared" si="241"/>
        <v>15</v>
      </c>
      <c r="K1500" s="5" t="str">
        <f t="shared" si="238"/>
        <v>ja</v>
      </c>
      <c r="L1500" s="5" t="s">
        <v>91</v>
      </c>
      <c r="M1500" s="6" t="s">
        <v>139</v>
      </c>
      <c r="O1500" s="17" t="s">
        <v>75</v>
      </c>
      <c r="P1500" s="17" t="s">
        <v>6371</v>
      </c>
      <c r="R1500" s="6" t="s">
        <v>77</v>
      </c>
      <c r="T1500" s="22"/>
      <c r="U1500" s="2" t="s">
        <v>115</v>
      </c>
      <c r="V1500" s="2" t="s">
        <v>108</v>
      </c>
      <c r="X1500" s="2">
        <v>37</v>
      </c>
      <c r="Y1500" s="2" t="s">
        <v>81</v>
      </c>
      <c r="Z1500" s="2" t="s">
        <v>84</v>
      </c>
      <c r="AD1500" s="2">
        <v>37</v>
      </c>
      <c r="AE1500" s="2" t="s">
        <v>81</v>
      </c>
      <c r="AF1500" s="2" t="s">
        <v>84</v>
      </c>
      <c r="AJ1500" s="2">
        <v>10</v>
      </c>
      <c r="AK1500" s="2" t="s">
        <v>94</v>
      </c>
      <c r="AL1500" s="2" t="s">
        <v>82</v>
      </c>
      <c r="AP1500" s="2">
        <v>10</v>
      </c>
      <c r="AQ1500" s="2" t="s">
        <v>94</v>
      </c>
      <c r="AR1500" s="2" t="s">
        <v>82</v>
      </c>
      <c r="BE1500" s="23" t="str">
        <f t="shared" si="246"/>
        <v>EMF nein</v>
      </c>
      <c r="BF1500" s="23" t="str">
        <f t="shared" si="239"/>
        <v/>
      </c>
      <c r="BG1500" s="23" t="str">
        <f t="shared" si="240"/>
        <v/>
      </c>
      <c r="BH1500" s="23">
        <f t="shared" si="247"/>
        <v>0</v>
      </c>
      <c r="BO1500" s="2" t="s">
        <v>6372</v>
      </c>
      <c r="BP1500" s="3">
        <v>1</v>
      </c>
      <c r="BQ1500" s="2" t="s">
        <v>6373</v>
      </c>
    </row>
    <row r="1501" spans="1:69" ht="16.149999999999999" customHeight="1" x14ac:dyDescent="0.25">
      <c r="A1501" s="16">
        <v>1500</v>
      </c>
      <c r="B1501" s="17" t="s">
        <v>87</v>
      </c>
      <c r="C1501" s="48" t="s">
        <v>6374</v>
      </c>
      <c r="D1501" s="2" t="s">
        <v>371</v>
      </c>
      <c r="E1501" s="48" t="s">
        <v>6375</v>
      </c>
      <c r="F1501" s="67">
        <v>42785</v>
      </c>
      <c r="G1501" s="3">
        <f t="shared" si="242"/>
        <v>2</v>
      </c>
      <c r="H1501" s="3">
        <f t="shared" si="245"/>
        <v>2017</v>
      </c>
      <c r="I1501" s="19">
        <v>0.47916666666666702</v>
      </c>
      <c r="J1501" s="20">
        <f t="shared" si="241"/>
        <v>11</v>
      </c>
      <c r="K1501" s="5" t="str">
        <f t="shared" si="238"/>
        <v>ja</v>
      </c>
      <c r="L1501" s="21" t="s">
        <v>73</v>
      </c>
      <c r="M1501" s="6" t="s">
        <v>74</v>
      </c>
      <c r="N1501" s="5">
        <v>82</v>
      </c>
      <c r="O1501" s="17" t="s">
        <v>75</v>
      </c>
      <c r="P1501" s="17" t="s">
        <v>6376</v>
      </c>
      <c r="R1501" s="6" t="s">
        <v>77</v>
      </c>
      <c r="T1501" s="22" t="s">
        <v>79</v>
      </c>
      <c r="U1501" s="2" t="s">
        <v>74</v>
      </c>
      <c r="X1501" s="2">
        <v>220</v>
      </c>
      <c r="Y1501" s="2" t="s">
        <v>81</v>
      </c>
      <c r="Z1501" s="2" t="s">
        <v>168</v>
      </c>
      <c r="AA1501" s="2">
        <v>220</v>
      </c>
      <c r="AB1501" s="2" t="s">
        <v>81</v>
      </c>
      <c r="AC1501" s="2" t="s">
        <v>168</v>
      </c>
      <c r="BE1501" s="23" t="str">
        <f t="shared" si="246"/>
        <v>EMF nein</v>
      </c>
      <c r="BF1501" s="23" t="str">
        <f t="shared" si="239"/>
        <v/>
      </c>
      <c r="BG1501" s="23" t="str">
        <f t="shared" si="240"/>
        <v/>
      </c>
      <c r="BH1501" s="23">
        <f t="shared" si="247"/>
        <v>0</v>
      </c>
      <c r="BO1501" s="2" t="s">
        <v>6377</v>
      </c>
      <c r="BP1501" s="3">
        <v>1</v>
      </c>
      <c r="BQ1501" s="2" t="s">
        <v>6378</v>
      </c>
    </row>
    <row r="1502" spans="1:69" ht="16.149999999999999" customHeight="1" x14ac:dyDescent="0.25">
      <c r="A1502" s="16">
        <v>1501</v>
      </c>
      <c r="B1502" s="17" t="s">
        <v>87</v>
      </c>
      <c r="C1502" s="48" t="s">
        <v>6379</v>
      </c>
      <c r="D1502" s="2" t="s">
        <v>137</v>
      </c>
      <c r="E1502" s="48" t="s">
        <v>6380</v>
      </c>
      <c r="F1502" s="67">
        <v>42788</v>
      </c>
      <c r="G1502" s="3">
        <f t="shared" si="242"/>
        <v>2</v>
      </c>
      <c r="H1502" s="3">
        <f t="shared" si="245"/>
        <v>2017</v>
      </c>
      <c r="I1502" s="19">
        <v>0.5625</v>
      </c>
      <c r="J1502" s="20">
        <f t="shared" si="241"/>
        <v>13</v>
      </c>
      <c r="K1502" s="5" t="str">
        <f t="shared" ref="K1502:K1565" si="248">IF(COUNTA(W1502:BN1502)=0,"nein","ja")</f>
        <v>ja</v>
      </c>
      <c r="L1502" s="21" t="s">
        <v>73</v>
      </c>
      <c r="M1502" s="6" t="s">
        <v>74</v>
      </c>
      <c r="N1502" s="5">
        <v>83</v>
      </c>
      <c r="O1502" s="17" t="s">
        <v>75</v>
      </c>
      <c r="P1502" s="17" t="s">
        <v>4545</v>
      </c>
      <c r="R1502" s="6" t="s">
        <v>77</v>
      </c>
      <c r="T1502" s="22" t="s">
        <v>79</v>
      </c>
      <c r="U1502" s="2" t="s">
        <v>139</v>
      </c>
      <c r="X1502" s="2">
        <v>249</v>
      </c>
      <c r="Y1502" s="2" t="s">
        <v>83</v>
      </c>
      <c r="Z1502" s="2" t="s">
        <v>82</v>
      </c>
      <c r="AD1502" s="2">
        <v>249</v>
      </c>
      <c r="AE1502" s="2" t="s">
        <v>81</v>
      </c>
      <c r="AF1502" s="2" t="s">
        <v>82</v>
      </c>
      <c r="BE1502" s="23" t="str">
        <f t="shared" si="246"/>
        <v>EMF nein</v>
      </c>
      <c r="BF1502" s="23" t="str">
        <f t="shared" ref="BF1502:BF1561" si="249">IF(SUM(BJ1502,BL1502,BN1502)=0,"",MIN(BJ1502,BL1502,BN1502))</f>
        <v/>
      </c>
      <c r="BG1502" s="23" t="str">
        <f t="shared" ref="BG1502:BG1561" si="250">IF(BF1502="","",IF(BF1502&lt;100,"&lt;100m",IF(AND(BF1502&gt;99, BF1502&lt;500),"100-499m",IF(BF1502&gt;499,"500+m",""))))</f>
        <v/>
      </c>
      <c r="BH1502" s="23">
        <f t="shared" si="247"/>
        <v>0</v>
      </c>
      <c r="BP1502" s="3">
        <v>1</v>
      </c>
      <c r="BQ1502" s="2" t="s">
        <v>6381</v>
      </c>
    </row>
    <row r="1503" spans="1:69" ht="16.149999999999999" customHeight="1" x14ac:dyDescent="0.25">
      <c r="A1503" s="16">
        <v>1502</v>
      </c>
      <c r="B1503" s="17" t="s">
        <v>69</v>
      </c>
      <c r="C1503" s="48" t="s">
        <v>540</v>
      </c>
      <c r="D1503" s="2" t="s">
        <v>124</v>
      </c>
      <c r="E1503" s="48" t="s">
        <v>2703</v>
      </c>
      <c r="F1503" s="67">
        <v>42773</v>
      </c>
      <c r="G1503" s="3">
        <f t="shared" si="242"/>
        <v>2</v>
      </c>
      <c r="H1503" s="3">
        <f t="shared" si="245"/>
        <v>2017</v>
      </c>
      <c r="I1503" s="19">
        <v>0.41666666666666702</v>
      </c>
      <c r="J1503" s="20">
        <f t="shared" si="241"/>
        <v>10</v>
      </c>
      <c r="K1503" s="5" t="str">
        <f t="shared" si="248"/>
        <v>ja</v>
      </c>
      <c r="L1503" s="5" t="s">
        <v>91</v>
      </c>
      <c r="M1503" s="6" t="s">
        <v>74</v>
      </c>
      <c r="N1503" s="5">
        <v>76</v>
      </c>
      <c r="O1503" s="17" t="s">
        <v>75</v>
      </c>
      <c r="P1503" s="17" t="s">
        <v>6382</v>
      </c>
      <c r="Q1503" s="6" t="s">
        <v>186</v>
      </c>
      <c r="R1503" s="6" t="s">
        <v>77</v>
      </c>
      <c r="S1503" s="2" t="s">
        <v>444</v>
      </c>
      <c r="T1503" s="22"/>
      <c r="W1503" s="2" t="s">
        <v>4373</v>
      </c>
      <c r="X1503" s="2">
        <v>162</v>
      </c>
      <c r="Y1503" s="2" t="s">
        <v>83</v>
      </c>
      <c r="Z1503" s="2" t="s">
        <v>84</v>
      </c>
      <c r="AD1503" s="2">
        <v>162</v>
      </c>
      <c r="AE1503" s="2" t="s">
        <v>81</v>
      </c>
      <c r="AF1503" s="2" t="s">
        <v>84</v>
      </c>
      <c r="AJ1503" s="2">
        <v>342</v>
      </c>
      <c r="AK1503" s="2" t="s">
        <v>83</v>
      </c>
      <c r="AL1503" s="2" t="s">
        <v>84</v>
      </c>
      <c r="AM1503" s="2">
        <v>342</v>
      </c>
      <c r="AN1503" s="2" t="s">
        <v>81</v>
      </c>
      <c r="AO1503" s="2" t="s">
        <v>84</v>
      </c>
      <c r="AP1503" s="2">
        <v>342</v>
      </c>
      <c r="AQ1503" s="2" t="s">
        <v>83</v>
      </c>
      <c r="AR1503" s="2" t="s">
        <v>84</v>
      </c>
      <c r="AV1503" s="2">
        <v>144</v>
      </c>
      <c r="AW1503" s="2" t="s">
        <v>83</v>
      </c>
      <c r="AX1503" s="2" t="s">
        <v>82</v>
      </c>
      <c r="AY1503" s="2">
        <v>144</v>
      </c>
      <c r="AZ1503" s="2" t="s">
        <v>81</v>
      </c>
      <c r="BA1503" s="2" t="s">
        <v>82</v>
      </c>
      <c r="BB1503" s="2">
        <v>144</v>
      </c>
      <c r="BC1503" s="2" t="s">
        <v>83</v>
      </c>
      <c r="BD1503" s="2" t="s">
        <v>82</v>
      </c>
      <c r="BE1503" s="23" t="str">
        <f t="shared" si="246"/>
        <v>EMF nein</v>
      </c>
      <c r="BF1503" s="23" t="str">
        <f t="shared" si="249"/>
        <v/>
      </c>
      <c r="BG1503" s="23" t="str">
        <f t="shared" si="250"/>
        <v/>
      </c>
      <c r="BH1503" s="23">
        <f t="shared" si="247"/>
        <v>0</v>
      </c>
      <c r="BO1503" s="2" t="s">
        <v>6383</v>
      </c>
      <c r="BP1503" s="3">
        <v>1</v>
      </c>
      <c r="BQ1503" s="2" t="s">
        <v>6384</v>
      </c>
    </row>
    <row r="1504" spans="1:69" ht="16.149999999999999" customHeight="1" x14ac:dyDescent="0.25">
      <c r="A1504" s="16">
        <v>1503</v>
      </c>
      <c r="B1504" s="17" t="s">
        <v>87</v>
      </c>
      <c r="C1504" s="48" t="s">
        <v>540</v>
      </c>
      <c r="D1504" s="2" t="s">
        <v>124</v>
      </c>
      <c r="E1504" s="48" t="s">
        <v>1809</v>
      </c>
      <c r="F1504" s="67">
        <v>42790</v>
      </c>
      <c r="G1504" s="3">
        <f t="shared" si="242"/>
        <v>2</v>
      </c>
      <c r="H1504" s="3">
        <f t="shared" si="245"/>
        <v>2017</v>
      </c>
      <c r="I1504" s="19">
        <v>0.67013888888888895</v>
      </c>
      <c r="J1504" s="20">
        <f t="shared" si="241"/>
        <v>16</v>
      </c>
      <c r="K1504" s="5" t="str">
        <f t="shared" si="248"/>
        <v>ja</v>
      </c>
      <c r="L1504" s="5" t="s">
        <v>91</v>
      </c>
      <c r="M1504" s="6" t="s">
        <v>74</v>
      </c>
      <c r="N1504" s="5">
        <v>84</v>
      </c>
      <c r="O1504" s="17" t="s">
        <v>75</v>
      </c>
      <c r="P1504" s="17" t="s">
        <v>6385</v>
      </c>
      <c r="R1504" s="6" t="s">
        <v>77</v>
      </c>
      <c r="T1504" s="22"/>
      <c r="X1504" s="2">
        <v>117</v>
      </c>
      <c r="Y1504" s="2" t="s">
        <v>81</v>
      </c>
      <c r="Z1504" s="2" t="s">
        <v>84</v>
      </c>
      <c r="AA1504" s="2">
        <v>117</v>
      </c>
      <c r="AB1504" s="2" t="s">
        <v>81</v>
      </c>
      <c r="AC1504" s="2" t="s">
        <v>84</v>
      </c>
      <c r="AD1504" s="2">
        <v>117</v>
      </c>
      <c r="AE1504" s="2" t="s">
        <v>81</v>
      </c>
      <c r="AF1504" s="2" t="s">
        <v>84</v>
      </c>
      <c r="BE1504" s="23" t="str">
        <f t="shared" si="246"/>
        <v>EMF nein</v>
      </c>
      <c r="BF1504" s="23" t="str">
        <f t="shared" si="249"/>
        <v/>
      </c>
      <c r="BG1504" s="23" t="str">
        <f t="shared" si="250"/>
        <v/>
      </c>
      <c r="BH1504" s="23">
        <f t="shared" si="247"/>
        <v>0</v>
      </c>
      <c r="BO1504" s="2" t="s">
        <v>6386</v>
      </c>
      <c r="BP1504" s="3">
        <v>1</v>
      </c>
      <c r="BQ1504" s="2" t="s">
        <v>6387</v>
      </c>
    </row>
    <row r="1505" spans="1:69" ht="16.149999999999999" customHeight="1" x14ac:dyDescent="0.25">
      <c r="A1505" s="16">
        <v>1504</v>
      </c>
      <c r="B1505" s="17" t="s">
        <v>87</v>
      </c>
      <c r="C1505" s="48" t="s">
        <v>6237</v>
      </c>
      <c r="D1505" s="2" t="s">
        <v>371</v>
      </c>
      <c r="E1505" s="48" t="s">
        <v>6388</v>
      </c>
      <c r="F1505" s="67">
        <v>42793</v>
      </c>
      <c r="G1505" s="3">
        <f t="shared" si="242"/>
        <v>2</v>
      </c>
      <c r="H1505" s="3">
        <f t="shared" si="245"/>
        <v>2017</v>
      </c>
      <c r="I1505" s="19">
        <v>0.44791666666666702</v>
      </c>
      <c r="J1505" s="20">
        <f t="shared" si="241"/>
        <v>10</v>
      </c>
      <c r="K1505" s="5" t="str">
        <f t="shared" si="248"/>
        <v>ja</v>
      </c>
      <c r="L1505" s="21" t="s">
        <v>73</v>
      </c>
      <c r="M1505" s="6" t="s">
        <v>74</v>
      </c>
      <c r="N1505" s="5">
        <v>70</v>
      </c>
      <c r="O1505" s="17" t="s">
        <v>75</v>
      </c>
      <c r="P1505" s="17" t="s">
        <v>6389</v>
      </c>
      <c r="R1505" s="6" t="s">
        <v>77</v>
      </c>
      <c r="T1505" s="22"/>
      <c r="U1505" s="2" t="s">
        <v>74</v>
      </c>
      <c r="X1505" s="2">
        <v>687</v>
      </c>
      <c r="Y1505" s="2" t="s">
        <v>81</v>
      </c>
      <c r="Z1505" s="2" t="s">
        <v>82</v>
      </c>
      <c r="AJ1505" s="2">
        <v>822</v>
      </c>
      <c r="AK1505" s="2" t="s">
        <v>83</v>
      </c>
      <c r="AL1505" s="2" t="s">
        <v>82</v>
      </c>
      <c r="AM1505" s="2">
        <v>822</v>
      </c>
      <c r="AN1505" s="2" t="s">
        <v>81</v>
      </c>
      <c r="AO1505" s="2" t="s">
        <v>82</v>
      </c>
      <c r="AP1505" s="2">
        <v>822</v>
      </c>
      <c r="AQ1505" s="2" t="s">
        <v>81</v>
      </c>
      <c r="AR1505" s="2" t="s">
        <v>82</v>
      </c>
      <c r="AV1505" s="2">
        <v>425</v>
      </c>
      <c r="AW1505" s="2" t="s">
        <v>81</v>
      </c>
      <c r="AX1505" s="2" t="s">
        <v>168</v>
      </c>
      <c r="AY1505" s="2">
        <v>425</v>
      </c>
      <c r="AZ1505" s="2" t="s">
        <v>81</v>
      </c>
      <c r="BA1505" s="2" t="s">
        <v>168</v>
      </c>
      <c r="BB1505" s="2">
        <v>425</v>
      </c>
      <c r="BC1505" s="2" t="s">
        <v>81</v>
      </c>
      <c r="BD1505" s="2" t="s">
        <v>168</v>
      </c>
      <c r="BE1505" s="23" t="str">
        <f t="shared" si="246"/>
        <v>EMF nein</v>
      </c>
      <c r="BF1505" s="23" t="str">
        <f t="shared" si="249"/>
        <v/>
      </c>
      <c r="BG1505" s="23" t="str">
        <f t="shared" si="250"/>
        <v/>
      </c>
      <c r="BH1505" s="23">
        <f t="shared" si="247"/>
        <v>0</v>
      </c>
      <c r="BO1505" s="2" t="s">
        <v>6390</v>
      </c>
      <c r="BP1505" s="3">
        <v>1</v>
      </c>
      <c r="BQ1505" s="2" t="s">
        <v>6391</v>
      </c>
    </row>
    <row r="1506" spans="1:69" ht="16.149999999999999" customHeight="1" x14ac:dyDescent="0.25">
      <c r="A1506" s="16">
        <v>1505</v>
      </c>
      <c r="B1506" s="17" t="s">
        <v>87</v>
      </c>
      <c r="C1506" s="48" t="s">
        <v>280</v>
      </c>
      <c r="D1506" s="2" t="s">
        <v>137</v>
      </c>
      <c r="E1506" s="48" t="s">
        <v>5471</v>
      </c>
      <c r="F1506" s="67">
        <v>42795</v>
      </c>
      <c r="G1506" s="3">
        <f t="shared" si="242"/>
        <v>3</v>
      </c>
      <c r="H1506" s="3">
        <f t="shared" si="245"/>
        <v>2017</v>
      </c>
      <c r="I1506" s="19">
        <v>0.71527777777777801</v>
      </c>
      <c r="J1506" s="20">
        <f t="shared" ref="J1506:J1569" si="251">IF(I1506&lt;&gt;"",HOUR(I1506),"")</f>
        <v>17</v>
      </c>
      <c r="K1506" s="5" t="str">
        <f t="shared" si="248"/>
        <v>ja</v>
      </c>
      <c r="L1506" s="5" t="s">
        <v>91</v>
      </c>
      <c r="M1506" s="6" t="s">
        <v>74</v>
      </c>
      <c r="N1506" s="5">
        <v>85</v>
      </c>
      <c r="O1506" s="17" t="s">
        <v>75</v>
      </c>
      <c r="P1506" s="17" t="s">
        <v>6392</v>
      </c>
      <c r="Q1506" s="6" t="s">
        <v>186</v>
      </c>
      <c r="R1506" s="6" t="s">
        <v>77</v>
      </c>
      <c r="S1506" s="2" t="s">
        <v>132</v>
      </c>
      <c r="T1506" s="22"/>
      <c r="U1506" s="2" t="s">
        <v>208</v>
      </c>
      <c r="V1506" s="2" t="s">
        <v>79</v>
      </c>
      <c r="X1506" s="2">
        <v>146</v>
      </c>
      <c r="Y1506" s="2" t="s">
        <v>81</v>
      </c>
      <c r="Z1506" s="2" t="s">
        <v>82</v>
      </c>
      <c r="AA1506" s="2">
        <v>146</v>
      </c>
      <c r="AB1506" s="2" t="s">
        <v>81</v>
      </c>
      <c r="AC1506" s="2" t="s">
        <v>82</v>
      </c>
      <c r="AD1506" s="2">
        <v>146</v>
      </c>
      <c r="AE1506" s="2" t="s">
        <v>81</v>
      </c>
      <c r="AF1506" s="2" t="s">
        <v>82</v>
      </c>
      <c r="BE1506" s="23" t="str">
        <f t="shared" si="246"/>
        <v>EMF nein</v>
      </c>
      <c r="BF1506" s="23" t="str">
        <f t="shared" si="249"/>
        <v/>
      </c>
      <c r="BG1506" s="23" t="str">
        <f t="shared" si="250"/>
        <v/>
      </c>
      <c r="BH1506" s="23">
        <f t="shared" si="247"/>
        <v>0</v>
      </c>
      <c r="BP1506" s="3">
        <v>1</v>
      </c>
      <c r="BQ1506" s="2" t="s">
        <v>6393</v>
      </c>
    </row>
    <row r="1507" spans="1:69" ht="16.149999999999999" customHeight="1" x14ac:dyDescent="0.25">
      <c r="A1507" s="16">
        <v>1506</v>
      </c>
      <c r="B1507" s="17" t="s">
        <v>135</v>
      </c>
      <c r="C1507" s="48" t="s">
        <v>6394</v>
      </c>
      <c r="D1507" s="2" t="s">
        <v>651</v>
      </c>
      <c r="E1507" s="48" t="s">
        <v>6395</v>
      </c>
      <c r="F1507" s="67">
        <v>43165</v>
      </c>
      <c r="G1507" s="3">
        <f t="shared" si="242"/>
        <v>3</v>
      </c>
      <c r="H1507" s="3">
        <f t="shared" si="245"/>
        <v>2018</v>
      </c>
      <c r="I1507" s="19">
        <v>0.41666666666666702</v>
      </c>
      <c r="J1507" s="20">
        <f t="shared" si="251"/>
        <v>10</v>
      </c>
      <c r="K1507" s="5" t="str">
        <f t="shared" si="248"/>
        <v>ja</v>
      </c>
      <c r="L1507" s="5" t="s">
        <v>91</v>
      </c>
      <c r="M1507" s="6" t="s">
        <v>139</v>
      </c>
      <c r="N1507" s="5">
        <v>37</v>
      </c>
      <c r="O1507" s="17" t="s">
        <v>75</v>
      </c>
      <c r="P1507" s="17" t="s">
        <v>6396</v>
      </c>
      <c r="R1507" s="6" t="s">
        <v>335</v>
      </c>
      <c r="T1507" s="22"/>
      <c r="U1507" s="2" t="s">
        <v>208</v>
      </c>
      <c r="V1507" s="2" t="s">
        <v>108</v>
      </c>
      <c r="X1507" s="2">
        <v>99</v>
      </c>
      <c r="Y1507" s="2" t="s">
        <v>94</v>
      </c>
      <c r="Z1507" s="2" t="s">
        <v>84</v>
      </c>
      <c r="AD1507" s="2">
        <v>99</v>
      </c>
      <c r="AE1507" s="2" t="s">
        <v>94</v>
      </c>
      <c r="AF1507" s="2" t="s">
        <v>84</v>
      </c>
      <c r="BE1507" s="23" t="str">
        <f t="shared" si="246"/>
        <v>EMF nein</v>
      </c>
      <c r="BF1507" s="23" t="str">
        <f t="shared" si="249"/>
        <v/>
      </c>
      <c r="BG1507" s="23" t="str">
        <f t="shared" si="250"/>
        <v/>
      </c>
      <c r="BH1507" s="23">
        <f t="shared" si="247"/>
        <v>0</v>
      </c>
      <c r="BO1507" s="2" t="s">
        <v>6397</v>
      </c>
      <c r="BP1507" s="3">
        <v>1</v>
      </c>
      <c r="BQ1507" s="2" t="s">
        <v>6398</v>
      </c>
    </row>
    <row r="1508" spans="1:69" ht="16.149999999999999" customHeight="1" x14ac:dyDescent="0.25">
      <c r="A1508" s="16">
        <v>1507</v>
      </c>
      <c r="B1508" s="17" t="s">
        <v>87</v>
      </c>
      <c r="C1508" s="48" t="s">
        <v>6399</v>
      </c>
      <c r="D1508" s="2" t="s">
        <v>896</v>
      </c>
      <c r="E1508" s="48" t="s">
        <v>6400</v>
      </c>
      <c r="F1508" s="67">
        <v>42795</v>
      </c>
      <c r="G1508" s="3">
        <f t="shared" si="242"/>
        <v>3</v>
      </c>
      <c r="H1508" s="3">
        <f t="shared" si="245"/>
        <v>2017</v>
      </c>
      <c r="I1508" s="19">
        <v>0.52083333333333304</v>
      </c>
      <c r="J1508" s="20">
        <f t="shared" si="251"/>
        <v>12</v>
      </c>
      <c r="K1508" s="5" t="str">
        <f t="shared" si="248"/>
        <v>ja</v>
      </c>
      <c r="L1508" s="5" t="s">
        <v>91</v>
      </c>
      <c r="M1508" s="6" t="s">
        <v>74</v>
      </c>
      <c r="N1508" s="5">
        <v>76</v>
      </c>
      <c r="O1508" s="17" t="s">
        <v>75</v>
      </c>
      <c r="P1508" s="17" t="s">
        <v>6401</v>
      </c>
      <c r="R1508" s="6" t="s">
        <v>335</v>
      </c>
      <c r="T1508" s="22"/>
      <c r="X1508" s="2">
        <v>255</v>
      </c>
      <c r="Y1508" s="2" t="s">
        <v>81</v>
      </c>
      <c r="Z1508" s="2" t="s">
        <v>82</v>
      </c>
      <c r="BE1508" s="23" t="str">
        <f t="shared" si="246"/>
        <v>EMF nein</v>
      </c>
      <c r="BF1508" s="23" t="str">
        <f t="shared" si="249"/>
        <v/>
      </c>
      <c r="BG1508" s="23" t="str">
        <f t="shared" si="250"/>
        <v/>
      </c>
      <c r="BH1508" s="23">
        <f t="shared" si="247"/>
        <v>0</v>
      </c>
      <c r="BO1508" s="2" t="s">
        <v>6402</v>
      </c>
      <c r="BP1508" s="3">
        <v>1</v>
      </c>
      <c r="BQ1508" s="2" t="s">
        <v>6403</v>
      </c>
    </row>
    <row r="1509" spans="1:69" ht="16.149999999999999" customHeight="1" x14ac:dyDescent="0.25">
      <c r="A1509" s="16">
        <v>1508</v>
      </c>
      <c r="B1509" s="17" t="s">
        <v>87</v>
      </c>
      <c r="C1509" s="48" t="s">
        <v>3491</v>
      </c>
      <c r="D1509" s="2" t="s">
        <v>124</v>
      </c>
      <c r="E1509" s="48" t="s">
        <v>5868</v>
      </c>
      <c r="F1509" s="67">
        <v>42802</v>
      </c>
      <c r="G1509" s="3">
        <f t="shared" si="242"/>
        <v>3</v>
      </c>
      <c r="H1509" s="3">
        <f t="shared" si="245"/>
        <v>2017</v>
      </c>
      <c r="I1509" s="19">
        <v>0.4375</v>
      </c>
      <c r="J1509" s="20">
        <f t="shared" si="251"/>
        <v>10</v>
      </c>
      <c r="K1509" s="5" t="str">
        <f t="shared" si="248"/>
        <v>ja</v>
      </c>
      <c r="L1509" s="5" t="s">
        <v>91</v>
      </c>
      <c r="M1509" s="6" t="s">
        <v>74</v>
      </c>
      <c r="N1509" s="5">
        <v>82</v>
      </c>
      <c r="O1509" s="17" t="s">
        <v>75</v>
      </c>
      <c r="P1509" s="17" t="s">
        <v>6404</v>
      </c>
      <c r="Q1509" s="6" t="s">
        <v>186</v>
      </c>
      <c r="R1509" s="6" t="s">
        <v>77</v>
      </c>
      <c r="S1509" s="2" t="s">
        <v>132</v>
      </c>
      <c r="T1509" s="22" t="s">
        <v>79</v>
      </c>
      <c r="W1509" s="2" t="s">
        <v>6405</v>
      </c>
      <c r="X1509" s="2">
        <v>364</v>
      </c>
      <c r="Y1509" s="2" t="s">
        <v>81</v>
      </c>
      <c r="Z1509" s="2" t="s">
        <v>168</v>
      </c>
      <c r="AD1509" s="2">
        <v>364</v>
      </c>
      <c r="AE1509" s="2" t="s">
        <v>81</v>
      </c>
      <c r="AF1509" s="2" t="s">
        <v>168</v>
      </c>
      <c r="AJ1509" s="2">
        <v>35</v>
      </c>
      <c r="AK1509" s="2" t="s">
        <v>94</v>
      </c>
      <c r="AL1509" s="2" t="s">
        <v>84</v>
      </c>
      <c r="BE1509" s="23" t="str">
        <f t="shared" si="246"/>
        <v>EMF nein</v>
      </c>
      <c r="BF1509" s="23" t="str">
        <f t="shared" si="249"/>
        <v/>
      </c>
      <c r="BG1509" s="23" t="str">
        <f t="shared" si="250"/>
        <v/>
      </c>
      <c r="BH1509" s="23">
        <f t="shared" si="247"/>
        <v>0</v>
      </c>
      <c r="BO1509" s="2" t="s">
        <v>6406</v>
      </c>
      <c r="BP1509" s="3">
        <v>1</v>
      </c>
      <c r="BQ1509" s="2" t="s">
        <v>6407</v>
      </c>
    </row>
    <row r="1510" spans="1:69" ht="16.149999999999999" customHeight="1" x14ac:dyDescent="0.25">
      <c r="A1510" s="16">
        <v>1509</v>
      </c>
      <c r="B1510" s="17" t="s">
        <v>87</v>
      </c>
      <c r="C1510" s="48" t="s">
        <v>6408</v>
      </c>
      <c r="D1510" s="2" t="s">
        <v>124</v>
      </c>
      <c r="E1510" s="48" t="s">
        <v>6409</v>
      </c>
      <c r="F1510" s="67">
        <v>42803</v>
      </c>
      <c r="G1510" s="3">
        <f t="shared" si="242"/>
        <v>3</v>
      </c>
      <c r="H1510" s="3">
        <f t="shared" si="245"/>
        <v>2017</v>
      </c>
      <c r="I1510" s="19">
        <v>0.39583333333333298</v>
      </c>
      <c r="J1510" s="20">
        <f t="shared" si="251"/>
        <v>9</v>
      </c>
      <c r="K1510" s="5" t="str">
        <f t="shared" si="248"/>
        <v>ja</v>
      </c>
      <c r="L1510" s="5" t="s">
        <v>91</v>
      </c>
      <c r="M1510" s="6" t="s">
        <v>74</v>
      </c>
      <c r="N1510" s="5">
        <v>80</v>
      </c>
      <c r="O1510" s="17" t="s">
        <v>75</v>
      </c>
      <c r="P1510" s="17" t="s">
        <v>6410</v>
      </c>
      <c r="R1510" s="6" t="s">
        <v>77</v>
      </c>
      <c r="T1510" s="22"/>
      <c r="W1510" s="2" t="s">
        <v>6411</v>
      </c>
      <c r="X1510" s="2">
        <v>60</v>
      </c>
      <c r="Y1510" s="2" t="s">
        <v>81</v>
      </c>
      <c r="Z1510" s="2" t="s">
        <v>84</v>
      </c>
      <c r="AA1510" s="2" t="s">
        <v>109</v>
      </c>
      <c r="AD1510" s="2">
        <v>60</v>
      </c>
      <c r="AE1510" s="2" t="s">
        <v>94</v>
      </c>
      <c r="AF1510" s="2" t="s">
        <v>82</v>
      </c>
      <c r="AJ1510" s="2">
        <v>188</v>
      </c>
      <c r="AK1510" s="2" t="s">
        <v>83</v>
      </c>
      <c r="AL1510" s="2" t="s">
        <v>168</v>
      </c>
      <c r="AM1510" s="2">
        <v>188</v>
      </c>
      <c r="AN1510" s="2" t="s">
        <v>81</v>
      </c>
      <c r="AO1510" s="2" t="s">
        <v>168</v>
      </c>
      <c r="AP1510" s="2">
        <v>188</v>
      </c>
      <c r="AQ1510" s="2" t="s">
        <v>83</v>
      </c>
      <c r="AR1510" s="2" t="s">
        <v>168</v>
      </c>
      <c r="BE1510" s="23" t="str">
        <f t="shared" si="246"/>
        <v>EMF nein</v>
      </c>
      <c r="BF1510" s="23" t="str">
        <f t="shared" si="249"/>
        <v/>
      </c>
      <c r="BG1510" s="23" t="str">
        <f t="shared" si="250"/>
        <v/>
      </c>
      <c r="BH1510" s="23">
        <f t="shared" si="247"/>
        <v>0</v>
      </c>
      <c r="BO1510" s="2" t="s">
        <v>6412</v>
      </c>
      <c r="BP1510" s="3">
        <v>1</v>
      </c>
      <c r="BQ1510" s="2" t="s">
        <v>6413</v>
      </c>
    </row>
    <row r="1511" spans="1:69" ht="16.149999999999999" customHeight="1" x14ac:dyDescent="0.25">
      <c r="A1511" s="16">
        <v>1510</v>
      </c>
      <c r="B1511" s="17" t="s">
        <v>87</v>
      </c>
      <c r="C1511" s="49" t="s">
        <v>540</v>
      </c>
      <c r="D1511" s="2" t="s">
        <v>124</v>
      </c>
      <c r="E1511" s="48" t="s">
        <v>6414</v>
      </c>
      <c r="F1511" s="67">
        <v>42804</v>
      </c>
      <c r="G1511" s="3">
        <f t="shared" si="242"/>
        <v>3</v>
      </c>
      <c r="H1511" s="3">
        <f t="shared" si="245"/>
        <v>2017</v>
      </c>
      <c r="I1511" s="19">
        <v>0.37152777777777801</v>
      </c>
      <c r="J1511" s="20">
        <f t="shared" si="251"/>
        <v>8</v>
      </c>
      <c r="K1511" s="5" t="str">
        <f t="shared" si="248"/>
        <v>ja</v>
      </c>
      <c r="L1511" s="21" t="s">
        <v>73</v>
      </c>
      <c r="M1511" s="6" t="s">
        <v>74</v>
      </c>
      <c r="N1511" s="5">
        <v>74</v>
      </c>
      <c r="O1511" s="17" t="s">
        <v>75</v>
      </c>
      <c r="P1511" s="17" t="s">
        <v>3643</v>
      </c>
      <c r="Q1511" s="6" t="s">
        <v>186</v>
      </c>
      <c r="R1511" s="6" t="s">
        <v>77</v>
      </c>
      <c r="T1511" s="22" t="s">
        <v>79</v>
      </c>
      <c r="X1511" s="2">
        <v>225</v>
      </c>
      <c r="Y1511" s="2" t="s">
        <v>81</v>
      </c>
      <c r="Z1511" s="2" t="s">
        <v>84</v>
      </c>
      <c r="AA1511" s="2">
        <v>225</v>
      </c>
      <c r="AB1511" s="2" t="s">
        <v>81</v>
      </c>
      <c r="AC1511" s="2" t="s">
        <v>84</v>
      </c>
      <c r="AD1511" s="2">
        <v>225</v>
      </c>
      <c r="AE1511" s="2" t="s">
        <v>81</v>
      </c>
      <c r="AF1511" s="2" t="s">
        <v>84</v>
      </c>
      <c r="BE1511" s="23" t="str">
        <f t="shared" si="246"/>
        <v>EMF nein</v>
      </c>
      <c r="BF1511" s="23" t="str">
        <f t="shared" si="249"/>
        <v/>
      </c>
      <c r="BG1511" s="23" t="str">
        <f t="shared" si="250"/>
        <v/>
      </c>
      <c r="BH1511" s="23">
        <f t="shared" si="247"/>
        <v>0</v>
      </c>
      <c r="BO1511" s="91" t="s">
        <v>6415</v>
      </c>
      <c r="BP1511" s="3">
        <v>1</v>
      </c>
      <c r="BQ1511" s="2" t="s">
        <v>6416</v>
      </c>
    </row>
    <row r="1512" spans="1:69" ht="16.149999999999999" customHeight="1" x14ac:dyDescent="0.25">
      <c r="A1512" s="16">
        <v>1511</v>
      </c>
      <c r="B1512" s="17" t="s">
        <v>87</v>
      </c>
      <c r="C1512" s="48" t="s">
        <v>263</v>
      </c>
      <c r="D1512" s="2" t="s">
        <v>264</v>
      </c>
      <c r="E1512" s="48" t="s">
        <v>247</v>
      </c>
      <c r="F1512" s="67">
        <v>42807</v>
      </c>
      <c r="G1512" s="3">
        <f t="shared" si="242"/>
        <v>3</v>
      </c>
      <c r="H1512" s="3">
        <f t="shared" si="245"/>
        <v>2017</v>
      </c>
      <c r="I1512" s="19">
        <v>0.50347222222222199</v>
      </c>
      <c r="J1512" s="20">
        <f t="shared" si="251"/>
        <v>12</v>
      </c>
      <c r="K1512" s="5" t="str">
        <f t="shared" si="248"/>
        <v>ja</v>
      </c>
      <c r="L1512" s="21" t="s">
        <v>73</v>
      </c>
      <c r="M1512" s="6" t="s">
        <v>74</v>
      </c>
      <c r="N1512" s="5">
        <v>83</v>
      </c>
      <c r="O1512" s="17" t="s">
        <v>75</v>
      </c>
      <c r="P1512" s="17" t="s">
        <v>6417</v>
      </c>
      <c r="R1512" s="6" t="s">
        <v>77</v>
      </c>
      <c r="S1512" s="2" t="s">
        <v>132</v>
      </c>
      <c r="T1512" s="22"/>
      <c r="X1512" s="2">
        <v>355</v>
      </c>
      <c r="Y1512" s="2" t="s">
        <v>83</v>
      </c>
      <c r="Z1512" s="2" t="s">
        <v>82</v>
      </c>
      <c r="AA1512" s="2">
        <v>355</v>
      </c>
      <c r="AB1512" s="2" t="s">
        <v>81</v>
      </c>
      <c r="AC1512" s="2" t="s">
        <v>82</v>
      </c>
      <c r="AD1512" s="2">
        <v>355</v>
      </c>
      <c r="AE1512" s="2" t="s">
        <v>83</v>
      </c>
      <c r="AF1512" s="2" t="s">
        <v>82</v>
      </c>
      <c r="BE1512" s="23" t="str">
        <f t="shared" si="246"/>
        <v>EMF nein</v>
      </c>
      <c r="BF1512" s="23" t="str">
        <f t="shared" si="249"/>
        <v/>
      </c>
      <c r="BG1512" s="23" t="str">
        <f t="shared" si="250"/>
        <v/>
      </c>
      <c r="BH1512" s="23">
        <f t="shared" si="247"/>
        <v>0</v>
      </c>
      <c r="BO1512" s="2" t="s">
        <v>6418</v>
      </c>
      <c r="BP1512" s="3">
        <v>1</v>
      </c>
      <c r="BQ1512" s="2" t="s">
        <v>6419</v>
      </c>
    </row>
    <row r="1513" spans="1:69" ht="16.149999999999999" customHeight="1" x14ac:dyDescent="0.25">
      <c r="A1513" s="16">
        <v>1512</v>
      </c>
      <c r="B1513" s="17" t="s">
        <v>87</v>
      </c>
      <c r="C1513" s="48" t="s">
        <v>6420</v>
      </c>
      <c r="D1513" s="2" t="s">
        <v>1097</v>
      </c>
      <c r="E1513" s="48" t="s">
        <v>415</v>
      </c>
      <c r="F1513" s="67">
        <v>42809</v>
      </c>
      <c r="G1513" s="3">
        <f t="shared" ref="G1513:G1576" si="252">IF(F1513&lt;&gt;"",MONTH(F1513),"")</f>
        <v>3</v>
      </c>
      <c r="H1513" s="3">
        <f t="shared" si="245"/>
        <v>2017</v>
      </c>
      <c r="I1513" s="19">
        <v>0.49305555555555602</v>
      </c>
      <c r="J1513" s="20">
        <f t="shared" si="251"/>
        <v>11</v>
      </c>
      <c r="K1513" s="5" t="str">
        <f t="shared" si="248"/>
        <v>ja</v>
      </c>
      <c r="L1513" s="5" t="s">
        <v>91</v>
      </c>
      <c r="M1513" s="6" t="s">
        <v>74</v>
      </c>
      <c r="N1513" s="5">
        <v>80</v>
      </c>
      <c r="O1513" s="17" t="s">
        <v>75</v>
      </c>
      <c r="P1513" s="17" t="s">
        <v>6421</v>
      </c>
      <c r="R1513" s="6" t="s">
        <v>77</v>
      </c>
      <c r="T1513" s="22"/>
      <c r="X1513" s="2">
        <v>286</v>
      </c>
      <c r="Y1513" s="2" t="s">
        <v>83</v>
      </c>
      <c r="Z1513" s="2" t="s">
        <v>84</v>
      </c>
      <c r="AA1513" s="2">
        <v>286</v>
      </c>
      <c r="AB1513" s="2" t="s">
        <v>83</v>
      </c>
      <c r="AC1513" s="2" t="s">
        <v>84</v>
      </c>
      <c r="AD1513" s="2">
        <v>286</v>
      </c>
      <c r="AE1513" s="2" t="s">
        <v>83</v>
      </c>
      <c r="AF1513" s="2" t="s">
        <v>84</v>
      </c>
      <c r="BE1513" s="23" t="str">
        <f t="shared" si="246"/>
        <v>EMF nein</v>
      </c>
      <c r="BF1513" s="23" t="str">
        <f t="shared" si="249"/>
        <v/>
      </c>
      <c r="BG1513" s="23" t="str">
        <f t="shared" si="250"/>
        <v/>
      </c>
      <c r="BH1513" s="23">
        <f t="shared" si="247"/>
        <v>0</v>
      </c>
      <c r="BO1513" s="2" t="s">
        <v>6422</v>
      </c>
      <c r="BP1513" s="3">
        <v>1</v>
      </c>
      <c r="BQ1513" s="2" t="s">
        <v>6423</v>
      </c>
    </row>
    <row r="1514" spans="1:69" ht="16.149999999999999" customHeight="1" x14ac:dyDescent="0.25">
      <c r="A1514" s="16">
        <v>1513</v>
      </c>
      <c r="B1514" s="17" t="s">
        <v>87</v>
      </c>
      <c r="C1514" s="48" t="s">
        <v>6424</v>
      </c>
      <c r="D1514" s="2" t="s">
        <v>172</v>
      </c>
      <c r="E1514" s="48" t="s">
        <v>666</v>
      </c>
      <c r="F1514" s="67">
        <v>42810</v>
      </c>
      <c r="G1514" s="3">
        <f t="shared" si="252"/>
        <v>3</v>
      </c>
      <c r="H1514" s="3">
        <f t="shared" si="245"/>
        <v>2017</v>
      </c>
      <c r="I1514" s="19">
        <v>0.36111111111111099</v>
      </c>
      <c r="J1514" s="20">
        <f t="shared" si="251"/>
        <v>8</v>
      </c>
      <c r="K1514" s="5" t="str">
        <f t="shared" si="248"/>
        <v>ja</v>
      </c>
      <c r="L1514" s="5" t="s">
        <v>91</v>
      </c>
      <c r="M1514" s="6" t="s">
        <v>74</v>
      </c>
      <c r="N1514" s="5">
        <v>78</v>
      </c>
      <c r="O1514" s="17" t="s">
        <v>75</v>
      </c>
      <c r="P1514" s="17" t="s">
        <v>6425</v>
      </c>
      <c r="R1514" s="6" t="s">
        <v>77</v>
      </c>
      <c r="T1514" s="22" t="s">
        <v>79</v>
      </c>
      <c r="X1514" s="2">
        <v>111</v>
      </c>
      <c r="Y1514" s="2" t="s">
        <v>81</v>
      </c>
      <c r="Z1514" s="2" t="s">
        <v>82</v>
      </c>
      <c r="AJ1514" s="2">
        <v>45</v>
      </c>
      <c r="AK1514" s="2" t="s">
        <v>83</v>
      </c>
      <c r="AL1514" s="2" t="s">
        <v>82</v>
      </c>
      <c r="AP1514" s="2">
        <v>45</v>
      </c>
      <c r="AQ1514" s="2" t="s">
        <v>83</v>
      </c>
      <c r="AR1514" s="2" t="s">
        <v>82</v>
      </c>
      <c r="AV1514" s="2">
        <v>35</v>
      </c>
      <c r="AW1514" s="2" t="s">
        <v>81</v>
      </c>
      <c r="AX1514" s="2" t="s">
        <v>82</v>
      </c>
      <c r="BE1514" s="23" t="str">
        <f t="shared" si="246"/>
        <v>EMF nein</v>
      </c>
      <c r="BF1514" s="23" t="str">
        <f t="shared" si="249"/>
        <v/>
      </c>
      <c r="BG1514" s="23" t="str">
        <f t="shared" si="250"/>
        <v/>
      </c>
      <c r="BH1514" s="23">
        <f t="shared" si="247"/>
        <v>0</v>
      </c>
      <c r="BO1514" s="2" t="s">
        <v>6426</v>
      </c>
      <c r="BP1514" s="3">
        <v>1</v>
      </c>
      <c r="BQ1514" s="2" t="s">
        <v>6427</v>
      </c>
    </row>
    <row r="1515" spans="1:69" ht="16.149999999999999" customHeight="1" x14ac:dyDescent="0.25">
      <c r="A1515" s="16">
        <v>1514</v>
      </c>
      <c r="B1515" s="17" t="s">
        <v>69</v>
      </c>
      <c r="C1515" s="48" t="s">
        <v>531</v>
      </c>
      <c r="D1515" s="2" t="s">
        <v>124</v>
      </c>
      <c r="E1515" s="48" t="s">
        <v>6428</v>
      </c>
      <c r="F1515" s="67">
        <v>42810</v>
      </c>
      <c r="G1515" s="3">
        <f t="shared" si="252"/>
        <v>3</v>
      </c>
      <c r="H1515" s="3">
        <f t="shared" si="245"/>
        <v>2017</v>
      </c>
      <c r="I1515" s="19">
        <v>0.46527777777777801</v>
      </c>
      <c r="J1515" s="20">
        <f t="shared" si="251"/>
        <v>11</v>
      </c>
      <c r="K1515" s="5" t="str">
        <f t="shared" si="248"/>
        <v>ja</v>
      </c>
      <c r="L1515" s="5" t="s">
        <v>91</v>
      </c>
      <c r="M1515" s="6" t="s">
        <v>74</v>
      </c>
      <c r="N1515" s="5">
        <v>75</v>
      </c>
      <c r="O1515" s="17" t="s">
        <v>75</v>
      </c>
      <c r="P1515" s="17" t="s">
        <v>2574</v>
      </c>
      <c r="R1515" s="6" t="s">
        <v>77</v>
      </c>
      <c r="S1515" s="2" t="s">
        <v>132</v>
      </c>
      <c r="T1515" s="22"/>
      <c r="U1515" s="2" t="s">
        <v>74</v>
      </c>
      <c r="X1515" s="2">
        <v>150</v>
      </c>
      <c r="Y1515" s="2" t="s">
        <v>81</v>
      </c>
      <c r="Z1515" s="2" t="s">
        <v>168</v>
      </c>
      <c r="BE1515" s="23" t="str">
        <f t="shared" ref="BE1515:BE1546" si="253">IF(COUNTA(BI1515,BK1515,BM1515) &gt; 0,"EMF ja","EMF nein")</f>
        <v>EMF nein</v>
      </c>
      <c r="BF1515" s="23" t="str">
        <f t="shared" si="249"/>
        <v/>
      </c>
      <c r="BG1515" s="23" t="str">
        <f t="shared" si="250"/>
        <v/>
      </c>
      <c r="BH1515" s="23">
        <f t="shared" ref="BH1515:BH1546" si="254">COUNTA(BI1515,BK1515,BM1515)</f>
        <v>0</v>
      </c>
      <c r="BO1515" s="2" t="s">
        <v>6429</v>
      </c>
      <c r="BP1515" s="3">
        <v>1</v>
      </c>
      <c r="BQ1515" s="2" t="s">
        <v>6430</v>
      </c>
    </row>
    <row r="1516" spans="1:69" ht="16.149999999999999" customHeight="1" x14ac:dyDescent="0.25">
      <c r="A1516" s="16">
        <v>1515</v>
      </c>
      <c r="B1516" s="17" t="s">
        <v>190</v>
      </c>
      <c r="C1516" s="48" t="s">
        <v>531</v>
      </c>
      <c r="D1516" s="2" t="s">
        <v>124</v>
      </c>
      <c r="E1516" s="48" t="s">
        <v>6431</v>
      </c>
      <c r="F1516" s="67">
        <v>42898</v>
      </c>
      <c r="G1516" s="3">
        <f t="shared" si="252"/>
        <v>6</v>
      </c>
      <c r="H1516" s="3">
        <f t="shared" si="245"/>
        <v>2017</v>
      </c>
      <c r="I1516" s="19">
        <v>0.64583333333333304</v>
      </c>
      <c r="J1516" s="20">
        <f t="shared" si="251"/>
        <v>15</v>
      </c>
      <c r="K1516" s="5" t="str">
        <f t="shared" si="248"/>
        <v>ja</v>
      </c>
      <c r="L1516" s="5" t="s">
        <v>91</v>
      </c>
      <c r="M1516" s="6" t="s">
        <v>74</v>
      </c>
      <c r="N1516" s="5">
        <v>79</v>
      </c>
      <c r="O1516" s="17" t="s">
        <v>75</v>
      </c>
      <c r="P1516" s="17" t="s">
        <v>6432</v>
      </c>
      <c r="R1516" s="6" t="s">
        <v>77</v>
      </c>
      <c r="T1516" s="22"/>
      <c r="X1516" s="2">
        <v>650</v>
      </c>
      <c r="Y1516" s="2" t="s">
        <v>81</v>
      </c>
      <c r="Z1516" s="2" t="s">
        <v>84</v>
      </c>
      <c r="AD1516" s="2">
        <v>650</v>
      </c>
      <c r="AE1516" s="2" t="s">
        <v>83</v>
      </c>
      <c r="AF1516" s="2" t="s">
        <v>84</v>
      </c>
      <c r="BE1516" s="23" t="str">
        <f t="shared" si="253"/>
        <v>EMF ja</v>
      </c>
      <c r="BF1516" s="23">
        <f t="shared" si="249"/>
        <v>660</v>
      </c>
      <c r="BG1516" s="23" t="str">
        <f t="shared" si="250"/>
        <v>500+m</v>
      </c>
      <c r="BH1516" s="23">
        <f t="shared" si="254"/>
        <v>1</v>
      </c>
      <c r="BI1516" s="2" t="s">
        <v>162</v>
      </c>
      <c r="BJ1516" s="2">
        <v>660</v>
      </c>
      <c r="BO1516" s="2" t="s">
        <v>6433</v>
      </c>
      <c r="BP1516" s="3">
        <v>1</v>
      </c>
      <c r="BQ1516" s="2" t="s">
        <v>6434</v>
      </c>
    </row>
    <row r="1517" spans="1:69" ht="16.149999999999999" customHeight="1" x14ac:dyDescent="0.25">
      <c r="A1517" s="16">
        <v>1516</v>
      </c>
      <c r="B1517" s="17" t="s">
        <v>87</v>
      </c>
      <c r="C1517" s="48" t="s">
        <v>6435</v>
      </c>
      <c r="D1517" s="2" t="s">
        <v>172</v>
      </c>
      <c r="E1517" s="48" t="s">
        <v>1075</v>
      </c>
      <c r="F1517" s="67">
        <v>42812</v>
      </c>
      <c r="G1517" s="3">
        <f t="shared" si="252"/>
        <v>3</v>
      </c>
      <c r="H1517" s="3">
        <f t="shared" si="245"/>
        <v>2017</v>
      </c>
      <c r="I1517" s="19">
        <v>0.67361111111111105</v>
      </c>
      <c r="J1517" s="20">
        <f t="shared" si="251"/>
        <v>16</v>
      </c>
      <c r="K1517" s="5" t="str">
        <f t="shared" si="248"/>
        <v>ja</v>
      </c>
      <c r="L1517" s="21" t="s">
        <v>73</v>
      </c>
      <c r="M1517" s="6" t="s">
        <v>74</v>
      </c>
      <c r="N1517" s="5">
        <v>77</v>
      </c>
      <c r="O1517" s="17" t="s">
        <v>75</v>
      </c>
      <c r="P1517" s="17" t="s">
        <v>3713</v>
      </c>
      <c r="R1517" s="6" t="s">
        <v>77</v>
      </c>
      <c r="T1517" s="22"/>
      <c r="U1517" s="2" t="s">
        <v>115</v>
      </c>
      <c r="V1517" s="2" t="s">
        <v>79</v>
      </c>
      <c r="X1517" s="2">
        <v>371</v>
      </c>
      <c r="Y1517" s="2" t="s">
        <v>81</v>
      </c>
      <c r="Z1517" s="2" t="s">
        <v>82</v>
      </c>
      <c r="AA1517" s="2">
        <v>371</v>
      </c>
      <c r="AB1517" s="2" t="s">
        <v>81</v>
      </c>
      <c r="AC1517" s="2" t="s">
        <v>82</v>
      </c>
      <c r="AD1517" s="2">
        <v>371</v>
      </c>
      <c r="AE1517" s="2" t="s">
        <v>83</v>
      </c>
      <c r="AF1517" s="2" t="s">
        <v>82</v>
      </c>
      <c r="AJ1517" s="2">
        <v>225</v>
      </c>
      <c r="AK1517" s="2" t="s">
        <v>81</v>
      </c>
      <c r="AL1517" s="2" t="s">
        <v>168</v>
      </c>
      <c r="AM1517" s="2">
        <v>225</v>
      </c>
      <c r="AN1517" s="2" t="s">
        <v>83</v>
      </c>
      <c r="AO1517" s="2" t="s">
        <v>168</v>
      </c>
      <c r="AP1517" s="2">
        <v>225</v>
      </c>
      <c r="AQ1517" s="2" t="s">
        <v>81</v>
      </c>
      <c r="AR1517" s="2" t="s">
        <v>168</v>
      </c>
      <c r="BE1517" s="23" t="str">
        <f t="shared" si="253"/>
        <v>EMF nein</v>
      </c>
      <c r="BF1517" s="23" t="str">
        <f t="shared" si="249"/>
        <v/>
      </c>
      <c r="BG1517" s="23" t="str">
        <f t="shared" si="250"/>
        <v/>
      </c>
      <c r="BH1517" s="23">
        <f t="shared" si="254"/>
        <v>0</v>
      </c>
      <c r="BO1517" s="2" t="s">
        <v>6436</v>
      </c>
      <c r="BP1517" s="3">
        <v>1</v>
      </c>
      <c r="BQ1517" s="2" t="s">
        <v>6437</v>
      </c>
    </row>
    <row r="1518" spans="1:69" ht="16.149999999999999" customHeight="1" x14ac:dyDescent="0.25">
      <c r="A1518" s="16">
        <v>1517</v>
      </c>
      <c r="B1518" s="17" t="s">
        <v>87</v>
      </c>
      <c r="C1518" s="48" t="s">
        <v>4740</v>
      </c>
      <c r="D1518" s="2" t="s">
        <v>137</v>
      </c>
      <c r="E1518" s="48" t="s">
        <v>6438</v>
      </c>
      <c r="F1518" s="67">
        <v>42702</v>
      </c>
      <c r="G1518" s="3">
        <f t="shared" si="252"/>
        <v>11</v>
      </c>
      <c r="H1518" s="3">
        <f t="shared" si="245"/>
        <v>2016</v>
      </c>
      <c r="I1518" s="19">
        <v>0.4375</v>
      </c>
      <c r="J1518" s="20">
        <f t="shared" si="251"/>
        <v>10</v>
      </c>
      <c r="K1518" s="5" t="str">
        <f t="shared" si="248"/>
        <v>ja</v>
      </c>
      <c r="L1518" s="5" t="s">
        <v>91</v>
      </c>
      <c r="M1518" s="6" t="s">
        <v>74</v>
      </c>
      <c r="N1518" s="5">
        <v>71</v>
      </c>
      <c r="O1518" s="17" t="s">
        <v>75</v>
      </c>
      <c r="P1518" s="17" t="s">
        <v>6439</v>
      </c>
      <c r="Q1518" s="6" t="s">
        <v>186</v>
      </c>
      <c r="R1518" s="6" t="s">
        <v>77</v>
      </c>
      <c r="T1518" s="6" t="s">
        <v>154</v>
      </c>
      <c r="X1518" s="2">
        <v>188</v>
      </c>
      <c r="Y1518" s="2" t="s">
        <v>81</v>
      </c>
      <c r="Z1518" s="2" t="s">
        <v>84</v>
      </c>
      <c r="AD1518" s="2">
        <v>188</v>
      </c>
      <c r="AE1518" s="2" t="s">
        <v>81</v>
      </c>
      <c r="AF1518" s="2" t="s">
        <v>84</v>
      </c>
      <c r="BE1518" s="23" t="str">
        <f t="shared" si="253"/>
        <v>EMF nein</v>
      </c>
      <c r="BF1518" s="23" t="str">
        <f t="shared" si="249"/>
        <v/>
      </c>
      <c r="BG1518" s="23" t="str">
        <f t="shared" si="250"/>
        <v/>
      </c>
      <c r="BH1518" s="23">
        <f t="shared" si="254"/>
        <v>0</v>
      </c>
      <c r="BO1518" s="2" t="s">
        <v>6440</v>
      </c>
      <c r="BP1518" s="3">
        <v>1</v>
      </c>
      <c r="BQ1518" s="2" t="s">
        <v>6441</v>
      </c>
    </row>
    <row r="1519" spans="1:69" ht="16.149999999999999" customHeight="1" x14ac:dyDescent="0.25">
      <c r="A1519" s="16">
        <v>1518</v>
      </c>
      <c r="B1519" s="17" t="s">
        <v>135</v>
      </c>
      <c r="C1519" s="24" t="s">
        <v>2850</v>
      </c>
      <c r="D1519" s="2" t="s">
        <v>651</v>
      </c>
      <c r="E1519" s="48" t="s">
        <v>2755</v>
      </c>
      <c r="F1519" s="67">
        <v>43110</v>
      </c>
      <c r="G1519" s="3">
        <f t="shared" si="252"/>
        <v>1</v>
      </c>
      <c r="H1519" s="3">
        <f t="shared" si="245"/>
        <v>2018</v>
      </c>
      <c r="I1519" s="19">
        <v>0.60416666666666696</v>
      </c>
      <c r="J1519" s="20">
        <f t="shared" si="251"/>
        <v>14</v>
      </c>
      <c r="K1519" s="5" t="str">
        <f t="shared" si="248"/>
        <v>ja</v>
      </c>
      <c r="L1519" s="5" t="s">
        <v>91</v>
      </c>
      <c r="M1519" s="6" t="s">
        <v>354</v>
      </c>
      <c r="O1519" s="17" t="s">
        <v>75</v>
      </c>
      <c r="P1519" s="17" t="s">
        <v>6442</v>
      </c>
      <c r="R1519" s="6" t="s">
        <v>77</v>
      </c>
      <c r="T1519" s="22"/>
      <c r="AA1519" s="2">
        <v>61</v>
      </c>
      <c r="AB1519" s="2" t="s">
        <v>81</v>
      </c>
      <c r="AC1519" s="2" t="s">
        <v>84</v>
      </c>
      <c r="AD1519" s="2" t="s">
        <v>109</v>
      </c>
      <c r="AJ1519" s="2">
        <v>44</v>
      </c>
      <c r="AK1519" s="2" t="s">
        <v>81</v>
      </c>
      <c r="AL1519" s="2" t="s">
        <v>82</v>
      </c>
      <c r="AP1519" s="2">
        <v>44</v>
      </c>
      <c r="AQ1519" s="2" t="s">
        <v>83</v>
      </c>
      <c r="AR1519" s="2" t="s">
        <v>82</v>
      </c>
      <c r="BE1519" s="23" t="str">
        <f t="shared" si="253"/>
        <v>EMF nein</v>
      </c>
      <c r="BF1519" s="23" t="str">
        <f t="shared" si="249"/>
        <v/>
      </c>
      <c r="BG1519" s="23" t="str">
        <f t="shared" si="250"/>
        <v/>
      </c>
      <c r="BH1519" s="23">
        <f t="shared" si="254"/>
        <v>0</v>
      </c>
      <c r="BO1519" s="2" t="s">
        <v>6443</v>
      </c>
      <c r="BP1519" s="3">
        <v>1</v>
      </c>
      <c r="BQ1519" s="2" t="s">
        <v>6444</v>
      </c>
    </row>
    <row r="1520" spans="1:69" ht="16.149999999999999" customHeight="1" x14ac:dyDescent="0.25">
      <c r="A1520" s="69">
        <v>1519</v>
      </c>
      <c r="B1520" s="17" t="s">
        <v>87</v>
      </c>
      <c r="C1520" s="48" t="s">
        <v>6445</v>
      </c>
      <c r="D1520" s="2" t="s">
        <v>896</v>
      </c>
      <c r="E1520" s="48" t="s">
        <v>6446</v>
      </c>
      <c r="F1520" s="67">
        <v>43168</v>
      </c>
      <c r="G1520" s="3">
        <f t="shared" si="252"/>
        <v>3</v>
      </c>
      <c r="H1520" s="3">
        <f t="shared" si="245"/>
        <v>2018</v>
      </c>
      <c r="I1520" s="19">
        <v>0.42013888888888901</v>
      </c>
      <c r="J1520" s="20">
        <f t="shared" si="251"/>
        <v>10</v>
      </c>
      <c r="K1520" s="5" t="str">
        <f t="shared" si="248"/>
        <v>ja</v>
      </c>
      <c r="M1520" s="6" t="s">
        <v>354</v>
      </c>
      <c r="O1520" s="17" t="s">
        <v>75</v>
      </c>
      <c r="P1520" s="17" t="s">
        <v>6447</v>
      </c>
      <c r="R1520" s="6" t="s">
        <v>77</v>
      </c>
      <c r="T1520" s="22"/>
      <c r="U1520" s="2" t="s">
        <v>208</v>
      </c>
      <c r="V1520" s="2" t="s">
        <v>108</v>
      </c>
      <c r="X1520" s="2">
        <v>200</v>
      </c>
      <c r="Y1520" s="2" t="s">
        <v>81</v>
      </c>
      <c r="Z1520" s="2" t="s">
        <v>84</v>
      </c>
      <c r="AA1520" s="2">
        <v>200</v>
      </c>
      <c r="AB1520" s="2" t="s">
        <v>81</v>
      </c>
      <c r="AC1520" s="2" t="s">
        <v>84</v>
      </c>
      <c r="AD1520" s="2">
        <v>200</v>
      </c>
      <c r="AE1520" s="2" t="s">
        <v>83</v>
      </c>
      <c r="AF1520" s="2" t="s">
        <v>84</v>
      </c>
      <c r="AJ1520" s="2">
        <v>80</v>
      </c>
      <c r="AK1520" s="2" t="s">
        <v>81</v>
      </c>
      <c r="AL1520" s="2" t="s">
        <v>82</v>
      </c>
      <c r="AP1520" s="2">
        <v>80</v>
      </c>
      <c r="AQ1520" s="2" t="s">
        <v>81</v>
      </c>
      <c r="AR1520" s="2" t="s">
        <v>82</v>
      </c>
      <c r="AV1520" s="2">
        <v>25</v>
      </c>
      <c r="AW1520" s="2" t="s">
        <v>94</v>
      </c>
      <c r="AX1520" s="2" t="s">
        <v>84</v>
      </c>
      <c r="BE1520" s="23" t="str">
        <f t="shared" si="253"/>
        <v>EMF nein</v>
      </c>
      <c r="BF1520" s="23" t="str">
        <f t="shared" si="249"/>
        <v/>
      </c>
      <c r="BG1520" s="23" t="str">
        <f t="shared" si="250"/>
        <v/>
      </c>
      <c r="BH1520" s="23">
        <f t="shared" si="254"/>
        <v>0</v>
      </c>
      <c r="BO1520" s="2" t="s">
        <v>6448</v>
      </c>
      <c r="BP1520" s="3">
        <v>1</v>
      </c>
      <c r="BQ1520" s="2" t="s">
        <v>6449</v>
      </c>
    </row>
    <row r="1521" spans="1:69" ht="16.149999999999999" customHeight="1" x14ac:dyDescent="0.25">
      <c r="A1521" s="16">
        <v>1520</v>
      </c>
      <c r="B1521" s="17" t="s">
        <v>87</v>
      </c>
      <c r="C1521" s="48" t="s">
        <v>6450</v>
      </c>
      <c r="D1521" s="2" t="s">
        <v>348</v>
      </c>
      <c r="E1521" s="48" t="s">
        <v>6451</v>
      </c>
      <c r="F1521" s="67">
        <v>42811</v>
      </c>
      <c r="G1521" s="3">
        <f t="shared" si="252"/>
        <v>3</v>
      </c>
      <c r="H1521" s="3">
        <f t="shared" si="245"/>
        <v>2017</v>
      </c>
      <c r="I1521" s="19">
        <v>0.6875</v>
      </c>
      <c r="J1521" s="20">
        <f t="shared" si="251"/>
        <v>16</v>
      </c>
      <c r="K1521" s="5" t="str">
        <f t="shared" si="248"/>
        <v>ja</v>
      </c>
      <c r="L1521" s="5" t="s">
        <v>91</v>
      </c>
      <c r="M1521" s="6" t="s">
        <v>74</v>
      </c>
      <c r="N1521" s="5">
        <v>70</v>
      </c>
      <c r="O1521" s="17" t="s">
        <v>75</v>
      </c>
      <c r="P1521" s="17" t="s">
        <v>6452</v>
      </c>
      <c r="R1521" s="6" t="s">
        <v>77</v>
      </c>
      <c r="T1521" s="22"/>
      <c r="U1521" s="2" t="s">
        <v>208</v>
      </c>
      <c r="V1521" s="2" t="s">
        <v>79</v>
      </c>
      <c r="BE1521" s="23" t="str">
        <f t="shared" si="253"/>
        <v>EMF nein</v>
      </c>
      <c r="BF1521" s="23" t="str">
        <f t="shared" si="249"/>
        <v/>
      </c>
      <c r="BG1521" s="23" t="str">
        <f t="shared" si="250"/>
        <v/>
      </c>
      <c r="BH1521" s="23">
        <f t="shared" si="254"/>
        <v>0</v>
      </c>
      <c r="BO1521" s="2" t="s">
        <v>6453</v>
      </c>
      <c r="BP1521" s="3">
        <v>1</v>
      </c>
      <c r="BQ1521" s="2" t="s">
        <v>6454</v>
      </c>
    </row>
    <row r="1522" spans="1:69" ht="16.149999999999999" customHeight="1" x14ac:dyDescent="0.25">
      <c r="A1522" s="16">
        <v>1521</v>
      </c>
      <c r="B1522" s="17" t="s">
        <v>211</v>
      </c>
      <c r="C1522" s="48" t="s">
        <v>6187</v>
      </c>
      <c r="D1522" s="6" t="s">
        <v>192</v>
      </c>
      <c r="E1522" s="48" t="s">
        <v>6188</v>
      </c>
      <c r="F1522" s="67">
        <v>42661</v>
      </c>
      <c r="G1522" s="3">
        <f t="shared" si="252"/>
        <v>10</v>
      </c>
      <c r="H1522" s="3">
        <f t="shared" si="245"/>
        <v>2016</v>
      </c>
      <c r="I1522" s="19">
        <v>0.25694444444444398</v>
      </c>
      <c r="J1522" s="20">
        <f t="shared" si="251"/>
        <v>6</v>
      </c>
      <c r="K1522" s="5" t="str">
        <f t="shared" si="248"/>
        <v>ja</v>
      </c>
      <c r="L1522" s="21" t="s">
        <v>73</v>
      </c>
      <c r="M1522" s="6" t="s">
        <v>74</v>
      </c>
      <c r="N1522" s="5">
        <v>21</v>
      </c>
      <c r="O1522" s="6" t="s">
        <v>101</v>
      </c>
      <c r="P1522" s="17" t="s">
        <v>6455</v>
      </c>
      <c r="R1522" s="6" t="s">
        <v>77</v>
      </c>
      <c r="T1522" s="22" t="s">
        <v>79</v>
      </c>
      <c r="U1522" s="2" t="s">
        <v>74</v>
      </c>
      <c r="X1522" s="2">
        <v>10</v>
      </c>
      <c r="Y1522" s="2" t="s">
        <v>94</v>
      </c>
      <c r="Z1522" s="2" t="s">
        <v>84</v>
      </c>
      <c r="AA1522" s="2">
        <v>10</v>
      </c>
      <c r="AB1522" s="2" t="s">
        <v>94</v>
      </c>
      <c r="AC1522" s="2" t="s">
        <v>84</v>
      </c>
      <c r="AD1522" s="2">
        <v>10</v>
      </c>
      <c r="AE1522" s="2" t="s">
        <v>94</v>
      </c>
      <c r="AF1522" s="2" t="s">
        <v>84</v>
      </c>
      <c r="AJ1522" s="392">
        <v>10</v>
      </c>
      <c r="AK1522" s="392" t="s">
        <v>94</v>
      </c>
      <c r="AL1522" s="392" t="s">
        <v>84</v>
      </c>
      <c r="AM1522" s="392">
        <v>10</v>
      </c>
      <c r="AN1522" s="392" t="s">
        <v>94</v>
      </c>
      <c r="AO1522" s="392" t="s">
        <v>84</v>
      </c>
      <c r="AP1522" s="392">
        <v>10</v>
      </c>
      <c r="AQ1522" s="392" t="s">
        <v>94</v>
      </c>
      <c r="AR1522" s="392" t="s">
        <v>84</v>
      </c>
      <c r="AV1522" s="392">
        <v>10</v>
      </c>
      <c r="AW1522" s="392" t="s">
        <v>94</v>
      </c>
      <c r="AX1522" s="392" t="s">
        <v>84</v>
      </c>
      <c r="AY1522" s="392">
        <v>10</v>
      </c>
      <c r="AZ1522" s="392" t="s">
        <v>94</v>
      </c>
      <c r="BA1522" s="392" t="s">
        <v>84</v>
      </c>
      <c r="BB1522" s="392">
        <v>10</v>
      </c>
      <c r="BC1522" s="392" t="s">
        <v>94</v>
      </c>
      <c r="BD1522" s="392" t="s">
        <v>84</v>
      </c>
      <c r="BE1522" s="23" t="str">
        <f t="shared" si="253"/>
        <v>EMF nein</v>
      </c>
      <c r="BF1522" s="23" t="str">
        <f t="shared" si="249"/>
        <v/>
      </c>
      <c r="BG1522" s="23" t="str">
        <f t="shared" si="250"/>
        <v/>
      </c>
      <c r="BH1522" s="23">
        <f t="shared" si="254"/>
        <v>0</v>
      </c>
      <c r="BO1522" s="2" t="s">
        <v>6456</v>
      </c>
      <c r="BP1522" s="3">
        <v>1</v>
      </c>
      <c r="BQ1522" s="2" t="s">
        <v>6457</v>
      </c>
    </row>
    <row r="1523" spans="1:69" ht="16.149999999999999" customHeight="1" x14ac:dyDescent="0.25">
      <c r="A1523" s="16">
        <v>1522</v>
      </c>
      <c r="B1523" s="17" t="s">
        <v>211</v>
      </c>
      <c r="C1523" s="48" t="s">
        <v>2767</v>
      </c>
      <c r="D1523" s="2" t="s">
        <v>371</v>
      </c>
      <c r="E1523" s="48" t="s">
        <v>6458</v>
      </c>
      <c r="F1523" s="18">
        <v>42800</v>
      </c>
      <c r="G1523" s="3">
        <f t="shared" si="252"/>
        <v>3</v>
      </c>
      <c r="H1523" s="3">
        <f t="shared" si="245"/>
        <v>2017</v>
      </c>
      <c r="I1523" s="19">
        <v>0.86458333333333304</v>
      </c>
      <c r="J1523" s="20">
        <f t="shared" si="251"/>
        <v>20</v>
      </c>
      <c r="K1523" s="5" t="str">
        <f t="shared" si="248"/>
        <v>ja</v>
      </c>
      <c r="L1523" s="21" t="s">
        <v>73</v>
      </c>
      <c r="M1523" s="6" t="s">
        <v>208</v>
      </c>
      <c r="N1523" s="5">
        <v>50</v>
      </c>
      <c r="O1523" s="17" t="s">
        <v>75</v>
      </c>
      <c r="P1523" s="17" t="s">
        <v>6459</v>
      </c>
      <c r="T1523" s="22" t="s">
        <v>79</v>
      </c>
      <c r="W1523" s="2" t="s">
        <v>6460</v>
      </c>
      <c r="BE1523" s="23" t="str">
        <f t="shared" si="253"/>
        <v>EMF nein</v>
      </c>
      <c r="BF1523" s="23" t="str">
        <f t="shared" si="249"/>
        <v/>
      </c>
      <c r="BG1523" s="23" t="str">
        <f t="shared" si="250"/>
        <v/>
      </c>
      <c r="BH1523" s="23">
        <f t="shared" si="254"/>
        <v>0</v>
      </c>
      <c r="BP1523" s="3">
        <v>1</v>
      </c>
      <c r="BQ1523" s="2" t="s">
        <v>6461</v>
      </c>
    </row>
    <row r="1524" spans="1:69" ht="16.149999999999999" customHeight="1" x14ac:dyDescent="0.25">
      <c r="A1524" s="16">
        <v>1523</v>
      </c>
      <c r="B1524" s="17" t="s">
        <v>211</v>
      </c>
      <c r="C1524" s="48" t="s">
        <v>5130</v>
      </c>
      <c r="D1524" s="6" t="s">
        <v>192</v>
      </c>
      <c r="E1524" s="48" t="s">
        <v>6462</v>
      </c>
      <c r="F1524" s="67">
        <v>42534</v>
      </c>
      <c r="G1524" s="3">
        <f t="shared" si="252"/>
        <v>6</v>
      </c>
      <c r="H1524" s="3">
        <f t="shared" si="245"/>
        <v>2016</v>
      </c>
      <c r="I1524" s="19">
        <v>0.64583333333333304</v>
      </c>
      <c r="J1524" s="20">
        <f t="shared" si="251"/>
        <v>15</v>
      </c>
      <c r="K1524" s="5" t="str">
        <f t="shared" si="248"/>
        <v>ja</v>
      </c>
      <c r="L1524" s="21" t="s">
        <v>73</v>
      </c>
      <c r="M1524" s="6" t="s">
        <v>74</v>
      </c>
      <c r="N1524" s="5">
        <v>41</v>
      </c>
      <c r="O1524" s="6" t="s">
        <v>101</v>
      </c>
      <c r="P1524" s="17" t="s">
        <v>21943</v>
      </c>
      <c r="R1524" s="6" t="s">
        <v>77</v>
      </c>
      <c r="T1524" s="22" t="s">
        <v>79</v>
      </c>
      <c r="U1524" s="2" t="s">
        <v>74</v>
      </c>
      <c r="V1524" s="2" t="s">
        <v>79</v>
      </c>
      <c r="X1524" s="2">
        <v>70</v>
      </c>
      <c r="Y1524" s="2" t="s">
        <v>94</v>
      </c>
      <c r="Z1524" s="2" t="s">
        <v>84</v>
      </c>
      <c r="AA1524" s="2">
        <v>70</v>
      </c>
      <c r="AB1524" s="2" t="s">
        <v>94</v>
      </c>
      <c r="AC1524" s="2" t="s">
        <v>84</v>
      </c>
      <c r="AD1524" s="2">
        <v>70</v>
      </c>
      <c r="AE1524" s="2" t="s">
        <v>94</v>
      </c>
      <c r="AF1524" s="2" t="s">
        <v>84</v>
      </c>
      <c r="AJ1524" s="392">
        <v>70</v>
      </c>
      <c r="AK1524" s="392" t="s">
        <v>94</v>
      </c>
      <c r="AL1524" s="392" t="s">
        <v>84</v>
      </c>
      <c r="AM1524" s="392">
        <v>70</v>
      </c>
      <c r="AN1524" s="392" t="s">
        <v>94</v>
      </c>
      <c r="AO1524" s="392" t="s">
        <v>84</v>
      </c>
      <c r="AP1524" s="392">
        <v>70</v>
      </c>
      <c r="AQ1524" s="392" t="s">
        <v>94</v>
      </c>
      <c r="AR1524" s="392" t="s">
        <v>84</v>
      </c>
      <c r="AV1524" s="392">
        <v>70</v>
      </c>
      <c r="AW1524" s="392" t="s">
        <v>94</v>
      </c>
      <c r="AX1524" s="392" t="s">
        <v>84</v>
      </c>
      <c r="AY1524" s="392">
        <v>70</v>
      </c>
      <c r="AZ1524" s="392" t="s">
        <v>94</v>
      </c>
      <c r="BA1524" s="392" t="s">
        <v>84</v>
      </c>
      <c r="BB1524" s="392">
        <v>70</v>
      </c>
      <c r="BC1524" s="392" t="s">
        <v>94</v>
      </c>
      <c r="BD1524" s="392" t="s">
        <v>84</v>
      </c>
      <c r="BE1524" s="23" t="str">
        <f t="shared" si="253"/>
        <v>EMF nein</v>
      </c>
      <c r="BF1524" s="23" t="str">
        <f t="shared" si="249"/>
        <v/>
      </c>
      <c r="BG1524" s="23" t="str">
        <f t="shared" si="250"/>
        <v/>
      </c>
      <c r="BH1524" s="23">
        <f t="shared" si="254"/>
        <v>0</v>
      </c>
      <c r="BO1524" s="2" t="s">
        <v>21944</v>
      </c>
      <c r="BP1524" s="3">
        <v>1</v>
      </c>
      <c r="BQ1524" s="2" t="s">
        <v>6463</v>
      </c>
    </row>
    <row r="1525" spans="1:69" ht="16.149999999999999" customHeight="1" x14ac:dyDescent="0.25">
      <c r="A1525" s="16">
        <v>1524</v>
      </c>
      <c r="B1525" s="17" t="s">
        <v>211</v>
      </c>
      <c r="C1525" s="48" t="s">
        <v>6464</v>
      </c>
      <c r="D1525" s="2" t="s">
        <v>192</v>
      </c>
      <c r="E1525" s="48" t="s">
        <v>6465</v>
      </c>
      <c r="F1525" s="85">
        <v>42522</v>
      </c>
      <c r="G1525" s="3">
        <f t="shared" si="252"/>
        <v>6</v>
      </c>
      <c r="H1525" s="3">
        <f t="shared" si="245"/>
        <v>2016</v>
      </c>
      <c r="I1525" s="19">
        <v>0.3125</v>
      </c>
      <c r="J1525" s="20">
        <f t="shared" si="251"/>
        <v>7</v>
      </c>
      <c r="K1525" s="5" t="str">
        <f t="shared" si="248"/>
        <v>ja</v>
      </c>
      <c r="M1525" s="6" t="s">
        <v>74</v>
      </c>
      <c r="O1525" s="17" t="s">
        <v>126</v>
      </c>
      <c r="P1525" s="17" t="s">
        <v>6466</v>
      </c>
      <c r="Q1525" s="6" t="s">
        <v>186</v>
      </c>
      <c r="R1525" s="6" t="s">
        <v>77</v>
      </c>
      <c r="T1525" s="22"/>
      <c r="U1525" s="2" t="s">
        <v>74</v>
      </c>
      <c r="X1525" s="2">
        <v>20</v>
      </c>
      <c r="Y1525" s="2" t="s">
        <v>81</v>
      </c>
      <c r="Z1525" s="2" t="s">
        <v>84</v>
      </c>
      <c r="AA1525" s="2">
        <v>20</v>
      </c>
      <c r="AB1525" s="2" t="s">
        <v>81</v>
      </c>
      <c r="AC1525" s="2" t="s">
        <v>84</v>
      </c>
      <c r="AD1525" s="2">
        <v>20</v>
      </c>
      <c r="AE1525" s="2" t="s">
        <v>81</v>
      </c>
      <c r="AF1525" s="2" t="s">
        <v>84</v>
      </c>
      <c r="AJ1525" s="2">
        <v>20</v>
      </c>
      <c r="AK1525" s="2" t="s">
        <v>81</v>
      </c>
      <c r="AL1525" s="2" t="s">
        <v>84</v>
      </c>
      <c r="BE1525" s="23" t="str">
        <f t="shared" si="253"/>
        <v>EMF nein</v>
      </c>
      <c r="BF1525" s="23" t="str">
        <f t="shared" si="249"/>
        <v/>
      </c>
      <c r="BG1525" s="23" t="str">
        <f t="shared" si="250"/>
        <v/>
      </c>
      <c r="BH1525" s="23">
        <f t="shared" si="254"/>
        <v>0</v>
      </c>
      <c r="BO1525" s="2" t="s">
        <v>6467</v>
      </c>
      <c r="BP1525" s="3">
        <v>1</v>
      </c>
      <c r="BQ1525" s="2" t="s">
        <v>6468</v>
      </c>
    </row>
    <row r="1526" spans="1:69" ht="16.149999999999999" customHeight="1" x14ac:dyDescent="0.25">
      <c r="A1526" s="16">
        <v>1525</v>
      </c>
      <c r="B1526" s="17" t="s">
        <v>211</v>
      </c>
      <c r="C1526" s="48" t="s">
        <v>6469</v>
      </c>
      <c r="D1526" s="2" t="s">
        <v>158</v>
      </c>
      <c r="E1526" s="48" t="s">
        <v>6470</v>
      </c>
      <c r="F1526" s="67">
        <v>43167</v>
      </c>
      <c r="G1526" s="3">
        <f t="shared" si="252"/>
        <v>3</v>
      </c>
      <c r="H1526" s="3">
        <f t="shared" si="245"/>
        <v>2018</v>
      </c>
      <c r="I1526" s="19">
        <v>0.28472222222222199</v>
      </c>
      <c r="J1526" s="20">
        <f t="shared" si="251"/>
        <v>6</v>
      </c>
      <c r="K1526" s="5" t="str">
        <f t="shared" si="248"/>
        <v>ja</v>
      </c>
      <c r="M1526" s="6" t="s">
        <v>74</v>
      </c>
      <c r="O1526" s="17" t="s">
        <v>126</v>
      </c>
      <c r="P1526" s="17" t="s">
        <v>6471</v>
      </c>
      <c r="R1526" s="6" t="s">
        <v>77</v>
      </c>
      <c r="T1526" s="22" t="s">
        <v>79</v>
      </c>
      <c r="U1526" s="2" t="s">
        <v>74</v>
      </c>
      <c r="V1526" s="2" t="s">
        <v>79</v>
      </c>
      <c r="X1526" s="2">
        <v>1200</v>
      </c>
      <c r="Y1526" s="2" t="s">
        <v>83</v>
      </c>
      <c r="Z1526" s="2" t="s">
        <v>168</v>
      </c>
      <c r="AA1526" s="2">
        <v>1200</v>
      </c>
      <c r="AB1526" s="2" t="s">
        <v>81</v>
      </c>
      <c r="AC1526" s="2" t="s">
        <v>168</v>
      </c>
      <c r="AD1526" s="2">
        <v>1200</v>
      </c>
      <c r="AE1526" s="2" t="s">
        <v>83</v>
      </c>
      <c r="AF1526" s="2" t="s">
        <v>168</v>
      </c>
      <c r="BE1526" s="23" t="str">
        <f t="shared" si="253"/>
        <v>EMF nein</v>
      </c>
      <c r="BF1526" s="23" t="str">
        <f t="shared" si="249"/>
        <v/>
      </c>
      <c r="BG1526" s="23" t="str">
        <f t="shared" si="250"/>
        <v/>
      </c>
      <c r="BH1526" s="23">
        <f t="shared" si="254"/>
        <v>0</v>
      </c>
      <c r="BO1526" s="2" t="s">
        <v>6472</v>
      </c>
      <c r="BP1526" s="3">
        <v>1</v>
      </c>
      <c r="BQ1526" s="2" t="s">
        <v>6473</v>
      </c>
    </row>
    <row r="1527" spans="1:69" ht="16.149999999999999" customHeight="1" x14ac:dyDescent="0.25">
      <c r="A1527" s="16">
        <v>1526</v>
      </c>
      <c r="B1527" s="17" t="s">
        <v>190</v>
      </c>
      <c r="C1527" s="48" t="s">
        <v>741</v>
      </c>
      <c r="D1527" s="2" t="s">
        <v>98</v>
      </c>
      <c r="E1527" s="48" t="s">
        <v>6474</v>
      </c>
      <c r="F1527" s="67">
        <v>42933</v>
      </c>
      <c r="G1527" s="3">
        <f t="shared" si="252"/>
        <v>7</v>
      </c>
      <c r="H1527" s="3">
        <f t="shared" si="245"/>
        <v>2017</v>
      </c>
      <c r="I1527" s="19">
        <v>0.76041666666666696</v>
      </c>
      <c r="J1527" s="20">
        <f t="shared" si="251"/>
        <v>18</v>
      </c>
      <c r="K1527" s="5" t="str">
        <f t="shared" si="248"/>
        <v>ja</v>
      </c>
      <c r="L1527" s="5" t="s">
        <v>91</v>
      </c>
      <c r="M1527" s="6" t="s">
        <v>115</v>
      </c>
      <c r="N1527" s="5">
        <v>75</v>
      </c>
      <c r="O1527" s="17" t="s">
        <v>75</v>
      </c>
      <c r="P1527" s="17" t="s">
        <v>22271</v>
      </c>
      <c r="R1527" s="6" t="s">
        <v>77</v>
      </c>
      <c r="T1527" s="22" t="s">
        <v>79</v>
      </c>
      <c r="BE1527" s="23" t="str">
        <f t="shared" si="253"/>
        <v>EMF nein</v>
      </c>
      <c r="BF1527" s="23" t="str">
        <f t="shared" si="249"/>
        <v/>
      </c>
      <c r="BG1527" s="23" t="str">
        <f t="shared" si="250"/>
        <v/>
      </c>
      <c r="BH1527" s="23">
        <f t="shared" si="254"/>
        <v>0</v>
      </c>
      <c r="BO1527" s="2" t="s">
        <v>6475</v>
      </c>
      <c r="BP1527" s="3">
        <v>1</v>
      </c>
      <c r="BQ1527" s="2" t="s">
        <v>6476</v>
      </c>
    </row>
    <row r="1528" spans="1:69" ht="16.149999999999999" customHeight="1" x14ac:dyDescent="0.25">
      <c r="A1528" s="16">
        <v>1527</v>
      </c>
      <c r="B1528" s="17" t="s">
        <v>87</v>
      </c>
      <c r="C1528" s="48" t="s">
        <v>540</v>
      </c>
      <c r="D1528" s="2" t="s">
        <v>124</v>
      </c>
      <c r="E1528" s="48" t="s">
        <v>6477</v>
      </c>
      <c r="F1528" s="67">
        <v>42822</v>
      </c>
      <c r="G1528" s="3">
        <f t="shared" si="252"/>
        <v>3</v>
      </c>
      <c r="H1528" s="3">
        <f t="shared" si="245"/>
        <v>2017</v>
      </c>
      <c r="I1528" s="19">
        <v>0.34722222222222199</v>
      </c>
      <c r="J1528" s="20">
        <f t="shared" si="251"/>
        <v>8</v>
      </c>
      <c r="K1528" s="5" t="str">
        <f t="shared" si="248"/>
        <v>ja</v>
      </c>
      <c r="L1528" s="21" t="s">
        <v>73</v>
      </c>
      <c r="M1528" s="6" t="s">
        <v>74</v>
      </c>
      <c r="N1528" s="5">
        <v>87</v>
      </c>
      <c r="O1528" s="17" t="s">
        <v>75</v>
      </c>
      <c r="P1528" s="17" t="s">
        <v>6478</v>
      </c>
      <c r="R1528" s="6" t="s">
        <v>77</v>
      </c>
      <c r="T1528" s="22"/>
      <c r="U1528" s="2" t="s">
        <v>74</v>
      </c>
      <c r="V1528" s="2" t="s">
        <v>79</v>
      </c>
      <c r="X1528" s="2">
        <v>112</v>
      </c>
      <c r="Y1528" s="2" t="s">
        <v>81</v>
      </c>
      <c r="Z1528" s="2" t="s">
        <v>82</v>
      </c>
      <c r="AA1528" s="2">
        <v>112</v>
      </c>
      <c r="AB1528" s="2" t="s">
        <v>81</v>
      </c>
      <c r="AC1528" s="2" t="s">
        <v>82</v>
      </c>
      <c r="AD1528" s="2">
        <v>112</v>
      </c>
      <c r="AE1528" s="2" t="s">
        <v>81</v>
      </c>
      <c r="AF1528" s="2" t="s">
        <v>82</v>
      </c>
      <c r="AJ1528" s="2">
        <v>194</v>
      </c>
      <c r="AK1528" s="2" t="s">
        <v>83</v>
      </c>
      <c r="AL1528" s="2" t="s">
        <v>82</v>
      </c>
      <c r="AM1528" s="2">
        <v>194</v>
      </c>
      <c r="AN1528" s="2" t="s">
        <v>81</v>
      </c>
      <c r="AO1528" s="2" t="s">
        <v>82</v>
      </c>
      <c r="AP1528" s="2">
        <v>194</v>
      </c>
      <c r="AQ1528" s="2" t="s">
        <v>81</v>
      </c>
      <c r="AR1528" s="2" t="s">
        <v>82</v>
      </c>
      <c r="AV1528" s="2">
        <v>160</v>
      </c>
      <c r="AW1528" s="2" t="s">
        <v>81</v>
      </c>
      <c r="AX1528" s="2" t="s">
        <v>82</v>
      </c>
      <c r="BB1528" s="2">
        <v>160</v>
      </c>
      <c r="BC1528" s="2" t="s">
        <v>81</v>
      </c>
      <c r="BD1528" s="2" t="s">
        <v>82</v>
      </c>
      <c r="BE1528" s="23" t="str">
        <f t="shared" si="253"/>
        <v>EMF nein</v>
      </c>
      <c r="BF1528" s="23" t="str">
        <f t="shared" si="249"/>
        <v/>
      </c>
      <c r="BG1528" s="23" t="str">
        <f t="shared" si="250"/>
        <v/>
      </c>
      <c r="BH1528" s="23">
        <f t="shared" si="254"/>
        <v>0</v>
      </c>
      <c r="BO1528" s="2" t="s">
        <v>6479</v>
      </c>
      <c r="BP1528" s="3">
        <v>1</v>
      </c>
      <c r="BQ1528" s="2" t="s">
        <v>6480</v>
      </c>
    </row>
    <row r="1529" spans="1:69" ht="16.149999999999999" customHeight="1" x14ac:dyDescent="0.25">
      <c r="A1529" s="16">
        <v>1528</v>
      </c>
      <c r="B1529" s="17" t="s">
        <v>211</v>
      </c>
      <c r="C1529" s="48" t="s">
        <v>6481</v>
      </c>
      <c r="D1529" s="2" t="s">
        <v>371</v>
      </c>
      <c r="E1529" s="48" t="s">
        <v>6482</v>
      </c>
      <c r="F1529" s="67">
        <v>42903</v>
      </c>
      <c r="G1529" s="3">
        <f t="shared" si="252"/>
        <v>6</v>
      </c>
      <c r="H1529" s="3">
        <f t="shared" si="245"/>
        <v>2017</v>
      </c>
      <c r="I1529" s="19">
        <v>0.23958333333333301</v>
      </c>
      <c r="J1529" s="20">
        <f t="shared" si="251"/>
        <v>5</v>
      </c>
      <c r="K1529" s="5" t="str">
        <f t="shared" si="248"/>
        <v>ja</v>
      </c>
      <c r="L1529" s="5" t="s">
        <v>91</v>
      </c>
      <c r="M1529" s="6" t="s">
        <v>74</v>
      </c>
      <c r="N1529" s="5">
        <v>43</v>
      </c>
      <c r="O1529" s="2" t="s">
        <v>140</v>
      </c>
      <c r="P1529" s="17" t="s">
        <v>6483</v>
      </c>
      <c r="R1529" s="6" t="s">
        <v>335</v>
      </c>
      <c r="S1529" s="2" t="s">
        <v>78</v>
      </c>
      <c r="T1529" s="22"/>
      <c r="X1529" s="2">
        <v>295</v>
      </c>
      <c r="Y1529" s="2" t="s">
        <v>81</v>
      </c>
      <c r="Z1529" s="2" t="s">
        <v>84</v>
      </c>
      <c r="AA1529" s="2">
        <v>295</v>
      </c>
      <c r="AB1529" s="2" t="s">
        <v>81</v>
      </c>
      <c r="AC1529" s="2" t="s">
        <v>84</v>
      </c>
      <c r="AD1529" s="2">
        <v>295</v>
      </c>
      <c r="AE1529" s="2" t="s">
        <v>81</v>
      </c>
      <c r="AF1529" s="2" t="s">
        <v>84</v>
      </c>
      <c r="BE1529" s="23" t="str">
        <f t="shared" si="253"/>
        <v>EMF nein</v>
      </c>
      <c r="BF1529" s="23" t="str">
        <f t="shared" si="249"/>
        <v/>
      </c>
      <c r="BG1529" s="23" t="str">
        <f t="shared" si="250"/>
        <v/>
      </c>
      <c r="BH1529" s="23">
        <f t="shared" si="254"/>
        <v>0</v>
      </c>
      <c r="BO1529" s="2" t="s">
        <v>6484</v>
      </c>
      <c r="BP1529" s="3">
        <v>1</v>
      </c>
      <c r="BQ1529" s="2" t="s">
        <v>6485</v>
      </c>
    </row>
    <row r="1530" spans="1:69" ht="16.149999999999999" customHeight="1" x14ac:dyDescent="0.25">
      <c r="A1530" s="16">
        <v>1529</v>
      </c>
      <c r="B1530" s="17" t="s">
        <v>87</v>
      </c>
      <c r="C1530" s="48" t="s">
        <v>1988</v>
      </c>
      <c r="D1530" s="2" t="s">
        <v>264</v>
      </c>
      <c r="E1530" s="48" t="s">
        <v>6298</v>
      </c>
      <c r="F1530" s="67">
        <v>42822</v>
      </c>
      <c r="G1530" s="3">
        <f t="shared" si="252"/>
        <v>3</v>
      </c>
      <c r="H1530" s="3">
        <f t="shared" si="245"/>
        <v>2017</v>
      </c>
      <c r="I1530" s="19">
        <v>0.43055555555555602</v>
      </c>
      <c r="J1530" s="20">
        <f t="shared" si="251"/>
        <v>10</v>
      </c>
      <c r="K1530" s="5" t="str">
        <f t="shared" si="248"/>
        <v>ja</v>
      </c>
      <c r="L1530" s="21" t="s">
        <v>73</v>
      </c>
      <c r="M1530" s="6" t="s">
        <v>74</v>
      </c>
      <c r="N1530" s="5">
        <v>79</v>
      </c>
      <c r="O1530" s="17" t="s">
        <v>75</v>
      </c>
      <c r="P1530" s="17" t="s">
        <v>6486</v>
      </c>
      <c r="R1530" s="6" t="s">
        <v>77</v>
      </c>
      <c r="S1530" s="2" t="s">
        <v>444</v>
      </c>
      <c r="T1530" s="22"/>
      <c r="U1530" s="2" t="s">
        <v>208</v>
      </c>
      <c r="V1530" s="2" t="s">
        <v>79</v>
      </c>
      <c r="X1530" s="2">
        <v>110</v>
      </c>
      <c r="Y1530" s="2" t="s">
        <v>81</v>
      </c>
      <c r="Z1530" s="2" t="s">
        <v>168</v>
      </c>
      <c r="AA1530" s="2" t="s">
        <v>109</v>
      </c>
      <c r="AD1530" s="2">
        <v>110</v>
      </c>
      <c r="AE1530" s="2" t="s">
        <v>81</v>
      </c>
      <c r="AF1530" s="2" t="s">
        <v>168</v>
      </c>
      <c r="BE1530" s="23" t="str">
        <f t="shared" si="253"/>
        <v>EMF nein</v>
      </c>
      <c r="BF1530" s="23" t="str">
        <f t="shared" si="249"/>
        <v/>
      </c>
      <c r="BG1530" s="23" t="str">
        <f t="shared" si="250"/>
        <v/>
      </c>
      <c r="BH1530" s="23">
        <f t="shared" si="254"/>
        <v>0</v>
      </c>
      <c r="BO1530" s="2" t="s">
        <v>6487</v>
      </c>
      <c r="BP1530" s="3">
        <v>1</v>
      </c>
      <c r="BQ1530" s="2" t="s">
        <v>6488</v>
      </c>
    </row>
    <row r="1531" spans="1:69" ht="16.149999999999999" customHeight="1" x14ac:dyDescent="0.25">
      <c r="A1531" s="16">
        <v>1530</v>
      </c>
      <c r="B1531" s="17" t="s">
        <v>69</v>
      </c>
      <c r="C1531" s="48" t="s">
        <v>123</v>
      </c>
      <c r="D1531" s="2" t="s">
        <v>124</v>
      </c>
      <c r="E1531" s="48" t="s">
        <v>6489</v>
      </c>
      <c r="F1531" s="67">
        <v>42828</v>
      </c>
      <c r="G1531" s="3">
        <f t="shared" si="252"/>
        <v>4</v>
      </c>
      <c r="H1531" s="3">
        <f t="shared" si="245"/>
        <v>2017</v>
      </c>
      <c r="I1531" s="19">
        <v>0.57986111111111105</v>
      </c>
      <c r="J1531" s="20">
        <f t="shared" si="251"/>
        <v>13</v>
      </c>
      <c r="K1531" s="5" t="str">
        <f t="shared" si="248"/>
        <v>ja</v>
      </c>
      <c r="L1531" s="5" t="s">
        <v>91</v>
      </c>
      <c r="M1531" s="6" t="s">
        <v>74</v>
      </c>
      <c r="N1531" s="5">
        <v>73</v>
      </c>
      <c r="O1531" s="17" t="s">
        <v>126</v>
      </c>
      <c r="P1531" s="17" t="s">
        <v>6490</v>
      </c>
      <c r="Q1531" s="6" t="s">
        <v>186</v>
      </c>
      <c r="R1531" s="6" t="s">
        <v>77</v>
      </c>
      <c r="T1531" s="22"/>
      <c r="V1531" s="2" t="s">
        <v>79</v>
      </c>
      <c r="W1531" s="2" t="s">
        <v>6491</v>
      </c>
      <c r="X1531" s="2">
        <v>126</v>
      </c>
      <c r="Y1531" s="2" t="s">
        <v>83</v>
      </c>
      <c r="Z1531" s="2" t="s">
        <v>84</v>
      </c>
      <c r="AA1531" s="2">
        <v>126</v>
      </c>
      <c r="AB1531" s="2" t="s">
        <v>81</v>
      </c>
      <c r="AC1531" s="2" t="s">
        <v>84</v>
      </c>
      <c r="AD1531" s="2">
        <v>126</v>
      </c>
      <c r="AE1531" s="2" t="s">
        <v>83</v>
      </c>
      <c r="AF1531" s="2" t="s">
        <v>84</v>
      </c>
      <c r="BE1531" s="23" t="str">
        <f t="shared" si="253"/>
        <v>EMF nein</v>
      </c>
      <c r="BF1531" s="23" t="str">
        <f t="shared" si="249"/>
        <v/>
      </c>
      <c r="BG1531" s="23" t="str">
        <f t="shared" si="250"/>
        <v/>
      </c>
      <c r="BH1531" s="23">
        <f t="shared" si="254"/>
        <v>0</v>
      </c>
      <c r="BO1531" s="2" t="s">
        <v>6492</v>
      </c>
      <c r="BP1531" s="3">
        <v>1</v>
      </c>
      <c r="BQ1531" s="2" t="s">
        <v>6493</v>
      </c>
    </row>
    <row r="1532" spans="1:69" ht="16.149999999999999" customHeight="1" x14ac:dyDescent="0.25">
      <c r="A1532" s="16">
        <v>1531</v>
      </c>
      <c r="B1532" s="17" t="s">
        <v>211</v>
      </c>
      <c r="C1532" s="48" t="s">
        <v>123</v>
      </c>
      <c r="D1532" s="2" t="s">
        <v>124</v>
      </c>
      <c r="E1532" s="48" t="s">
        <v>6494</v>
      </c>
      <c r="F1532" s="67">
        <v>41890</v>
      </c>
      <c r="G1532" s="3">
        <f t="shared" si="252"/>
        <v>9</v>
      </c>
      <c r="H1532" s="3">
        <f t="shared" si="245"/>
        <v>2014</v>
      </c>
      <c r="I1532" s="19">
        <v>0.60416666666666696</v>
      </c>
      <c r="J1532" s="20">
        <f t="shared" si="251"/>
        <v>14</v>
      </c>
      <c r="K1532" s="5" t="str">
        <f t="shared" si="248"/>
        <v>ja</v>
      </c>
      <c r="L1532" s="5" t="s">
        <v>91</v>
      </c>
      <c r="M1532" s="6" t="s">
        <v>74</v>
      </c>
      <c r="N1532" s="5">
        <v>62</v>
      </c>
      <c r="O1532" s="17" t="s">
        <v>126</v>
      </c>
      <c r="P1532" s="17" t="s">
        <v>6495</v>
      </c>
      <c r="Q1532" s="6" t="s">
        <v>186</v>
      </c>
      <c r="R1532" s="6" t="s">
        <v>77</v>
      </c>
      <c r="S1532" s="2" t="s">
        <v>132</v>
      </c>
      <c r="T1532" s="22"/>
      <c r="V1532" s="2" t="s">
        <v>79</v>
      </c>
      <c r="W1532" s="2" t="s">
        <v>6491</v>
      </c>
      <c r="X1532" s="2">
        <v>1100</v>
      </c>
      <c r="Y1532" s="2" t="s">
        <v>81</v>
      </c>
      <c r="Z1532" s="2" t="s">
        <v>168</v>
      </c>
      <c r="AA1532" s="2">
        <v>1100</v>
      </c>
      <c r="AB1532" s="2" t="s">
        <v>81</v>
      </c>
      <c r="AC1532" s="2" t="s">
        <v>168</v>
      </c>
      <c r="AD1532" s="2">
        <v>1100</v>
      </c>
      <c r="AE1532" s="2" t="s">
        <v>83</v>
      </c>
      <c r="AF1532" s="2" t="s">
        <v>168</v>
      </c>
      <c r="AJ1532" s="2">
        <v>487</v>
      </c>
      <c r="AK1532" s="2" t="s">
        <v>83</v>
      </c>
      <c r="AL1532" s="2" t="s">
        <v>161</v>
      </c>
      <c r="AM1532" s="2">
        <v>487</v>
      </c>
      <c r="AN1532" s="2" t="s">
        <v>81</v>
      </c>
      <c r="AO1532" s="2" t="s">
        <v>161</v>
      </c>
      <c r="AP1532" s="2">
        <v>487</v>
      </c>
      <c r="AQ1532" s="2" t="s">
        <v>81</v>
      </c>
      <c r="AR1532" s="2" t="s">
        <v>161</v>
      </c>
      <c r="AV1532" s="2">
        <v>487</v>
      </c>
      <c r="AW1532" s="2" t="s">
        <v>81</v>
      </c>
      <c r="AX1532" s="2" t="s">
        <v>161</v>
      </c>
      <c r="BB1532" s="2">
        <v>487</v>
      </c>
      <c r="BC1532" s="2" t="s">
        <v>81</v>
      </c>
      <c r="BD1532" s="2" t="s">
        <v>161</v>
      </c>
      <c r="BE1532" s="23" t="str">
        <f t="shared" si="253"/>
        <v>EMF nein</v>
      </c>
      <c r="BF1532" s="23" t="str">
        <f t="shared" si="249"/>
        <v/>
      </c>
      <c r="BG1532" s="23" t="str">
        <f t="shared" si="250"/>
        <v/>
      </c>
      <c r="BH1532" s="23">
        <f t="shared" si="254"/>
        <v>0</v>
      </c>
      <c r="BO1532" s="2" t="s">
        <v>6496</v>
      </c>
      <c r="BP1532" s="3">
        <v>1</v>
      </c>
      <c r="BQ1532" s="2" t="s">
        <v>6497</v>
      </c>
    </row>
    <row r="1533" spans="1:69" ht="16.149999999999999" customHeight="1" x14ac:dyDescent="0.25">
      <c r="A1533" s="16">
        <v>1532</v>
      </c>
      <c r="B1533" s="17" t="s">
        <v>87</v>
      </c>
      <c r="C1533" s="48" t="s">
        <v>363</v>
      </c>
      <c r="D1533" s="2" t="s">
        <v>364</v>
      </c>
      <c r="E1533" s="48" t="s">
        <v>2224</v>
      </c>
      <c r="F1533" s="67">
        <v>42835</v>
      </c>
      <c r="G1533" s="3">
        <f t="shared" si="252"/>
        <v>4</v>
      </c>
      <c r="H1533" s="3">
        <f t="shared" si="245"/>
        <v>2017</v>
      </c>
      <c r="I1533" s="19">
        <v>0.625</v>
      </c>
      <c r="J1533" s="20">
        <f t="shared" si="251"/>
        <v>15</v>
      </c>
      <c r="K1533" s="5" t="str">
        <f t="shared" si="248"/>
        <v>ja</v>
      </c>
      <c r="L1533" s="21" t="s">
        <v>73</v>
      </c>
      <c r="M1533" s="6" t="s">
        <v>74</v>
      </c>
      <c r="N1533" s="5">
        <v>71</v>
      </c>
      <c r="O1533" s="17" t="s">
        <v>75</v>
      </c>
      <c r="P1533" s="17" t="s">
        <v>6498</v>
      </c>
      <c r="R1533" s="6" t="s">
        <v>77</v>
      </c>
      <c r="T1533" s="22" t="s">
        <v>79</v>
      </c>
      <c r="U1533" s="2" t="s">
        <v>74</v>
      </c>
      <c r="X1533" s="2">
        <v>161</v>
      </c>
      <c r="Y1533" s="2" t="s">
        <v>81</v>
      </c>
      <c r="Z1533" s="2" t="s">
        <v>84</v>
      </c>
      <c r="AA1533" s="2">
        <v>161</v>
      </c>
      <c r="AB1533" s="2" t="s">
        <v>81</v>
      </c>
      <c r="AC1533" s="2" t="s">
        <v>84</v>
      </c>
      <c r="AD1533" s="2">
        <v>161</v>
      </c>
      <c r="AE1533" s="2" t="s">
        <v>81</v>
      </c>
      <c r="AF1533" s="2" t="s">
        <v>84</v>
      </c>
      <c r="BE1533" s="23" t="str">
        <f t="shared" si="253"/>
        <v>EMF nein</v>
      </c>
      <c r="BF1533" s="23" t="str">
        <f t="shared" si="249"/>
        <v/>
      </c>
      <c r="BG1533" s="23" t="str">
        <f t="shared" si="250"/>
        <v/>
      </c>
      <c r="BH1533" s="23">
        <f t="shared" si="254"/>
        <v>0</v>
      </c>
      <c r="BO1533" s="2" t="s">
        <v>6499</v>
      </c>
      <c r="BP1533" s="3">
        <v>1</v>
      </c>
      <c r="BQ1533" s="2" t="s">
        <v>6500</v>
      </c>
    </row>
    <row r="1534" spans="1:69" ht="16.149999999999999" customHeight="1" x14ac:dyDescent="0.25">
      <c r="A1534" s="16">
        <v>1533</v>
      </c>
      <c r="B1534" s="17" t="s">
        <v>87</v>
      </c>
      <c r="C1534" s="48" t="s">
        <v>6501</v>
      </c>
      <c r="D1534" s="2" t="s">
        <v>896</v>
      </c>
      <c r="E1534" s="48" t="s">
        <v>6446</v>
      </c>
      <c r="F1534" s="67">
        <v>43165</v>
      </c>
      <c r="G1534" s="3">
        <f t="shared" si="252"/>
        <v>3</v>
      </c>
      <c r="H1534" s="3">
        <f t="shared" si="245"/>
        <v>2018</v>
      </c>
      <c r="I1534" s="19">
        <v>0.72916666666666696</v>
      </c>
      <c r="J1534" s="20">
        <f t="shared" si="251"/>
        <v>17</v>
      </c>
      <c r="K1534" s="5" t="str">
        <f t="shared" si="248"/>
        <v>ja</v>
      </c>
      <c r="L1534" s="5" t="s">
        <v>91</v>
      </c>
      <c r="M1534" s="6" t="s">
        <v>74</v>
      </c>
      <c r="N1534" s="5">
        <v>80</v>
      </c>
      <c r="O1534" s="17" t="s">
        <v>75</v>
      </c>
      <c r="P1534" s="17" t="s">
        <v>6502</v>
      </c>
      <c r="R1534" s="6" t="s">
        <v>335</v>
      </c>
      <c r="T1534" s="22"/>
      <c r="U1534" s="2" t="s">
        <v>354</v>
      </c>
      <c r="V1534" s="2" t="s">
        <v>79</v>
      </c>
      <c r="X1534" s="2">
        <v>106</v>
      </c>
      <c r="Y1534" s="2" t="s">
        <v>81</v>
      </c>
      <c r="Z1534" s="2" t="s">
        <v>84</v>
      </c>
      <c r="AD1534" s="2">
        <v>106</v>
      </c>
      <c r="AE1534" s="2" t="s">
        <v>81</v>
      </c>
      <c r="AF1534" s="2" t="s">
        <v>84</v>
      </c>
      <c r="AK1534" s="2" t="s">
        <v>81</v>
      </c>
      <c r="AL1534" s="2" t="s">
        <v>168</v>
      </c>
      <c r="AN1534" s="2" t="s">
        <v>81</v>
      </c>
      <c r="AO1534" s="2" t="s">
        <v>168</v>
      </c>
      <c r="AQ1534" s="2" t="s">
        <v>83</v>
      </c>
      <c r="AR1534" s="2" t="s">
        <v>168</v>
      </c>
      <c r="BE1534" s="23" t="str">
        <f t="shared" si="253"/>
        <v>EMF nein</v>
      </c>
      <c r="BF1534" s="23" t="str">
        <f t="shared" si="249"/>
        <v/>
      </c>
      <c r="BG1534" s="23" t="str">
        <f t="shared" si="250"/>
        <v/>
      </c>
      <c r="BH1534" s="23">
        <f t="shared" si="254"/>
        <v>0</v>
      </c>
      <c r="BO1534" s="2" t="s">
        <v>6503</v>
      </c>
      <c r="BP1534" s="3">
        <v>1</v>
      </c>
      <c r="BQ1534" s="2" t="s">
        <v>6504</v>
      </c>
    </row>
    <row r="1535" spans="1:69" ht="16.149999999999999" customHeight="1" x14ac:dyDescent="0.25">
      <c r="A1535" s="16">
        <v>1534</v>
      </c>
      <c r="B1535" s="17" t="s">
        <v>87</v>
      </c>
      <c r="C1535" s="48" t="s">
        <v>212</v>
      </c>
      <c r="D1535" s="2" t="s">
        <v>71</v>
      </c>
      <c r="E1535" s="48" t="s">
        <v>6505</v>
      </c>
      <c r="F1535" s="67">
        <v>42835</v>
      </c>
      <c r="G1535" s="3">
        <f t="shared" si="252"/>
        <v>4</v>
      </c>
      <c r="H1535" s="3">
        <f t="shared" si="245"/>
        <v>2017</v>
      </c>
      <c r="I1535" s="19">
        <v>0.64583333333333304</v>
      </c>
      <c r="J1535" s="20">
        <f t="shared" si="251"/>
        <v>15</v>
      </c>
      <c r="K1535" s="5" t="str">
        <f t="shared" si="248"/>
        <v>ja</v>
      </c>
      <c r="L1535" s="21" t="s">
        <v>73</v>
      </c>
      <c r="M1535" s="6" t="s">
        <v>74</v>
      </c>
      <c r="N1535" s="5">
        <v>73</v>
      </c>
      <c r="O1535" s="17" t="s">
        <v>75</v>
      </c>
      <c r="P1535" s="17" t="s">
        <v>6506</v>
      </c>
      <c r="R1535" s="6" t="s">
        <v>77</v>
      </c>
      <c r="T1535" s="22"/>
      <c r="U1535" s="2" t="s">
        <v>74</v>
      </c>
      <c r="X1535" s="2">
        <v>246</v>
      </c>
      <c r="Y1535" s="2" t="s">
        <v>81</v>
      </c>
      <c r="Z1535" s="2" t="s">
        <v>82</v>
      </c>
      <c r="AA1535" s="2">
        <v>246</v>
      </c>
      <c r="AB1535" s="2" t="s">
        <v>81</v>
      </c>
      <c r="AC1535" s="2" t="s">
        <v>82</v>
      </c>
      <c r="AD1535" s="2">
        <v>246</v>
      </c>
      <c r="AE1535" s="2" t="s">
        <v>81</v>
      </c>
      <c r="AF1535" s="2" t="s">
        <v>82</v>
      </c>
      <c r="BE1535" s="23" t="str">
        <f t="shared" si="253"/>
        <v>EMF nein</v>
      </c>
      <c r="BF1535" s="23" t="str">
        <f t="shared" si="249"/>
        <v/>
      </c>
      <c r="BG1535" s="23" t="str">
        <f t="shared" si="250"/>
        <v/>
      </c>
      <c r="BH1535" s="23">
        <f t="shared" si="254"/>
        <v>0</v>
      </c>
      <c r="BO1535" s="2" t="s">
        <v>6507</v>
      </c>
      <c r="BP1535" s="3">
        <v>1</v>
      </c>
      <c r="BQ1535" s="2" t="s">
        <v>6508</v>
      </c>
    </row>
    <row r="1536" spans="1:69" ht="16.149999999999999" customHeight="1" x14ac:dyDescent="0.25">
      <c r="A1536" s="16">
        <v>1535</v>
      </c>
      <c r="B1536" s="17" t="s">
        <v>87</v>
      </c>
      <c r="C1536" s="48" t="s">
        <v>3561</v>
      </c>
      <c r="D1536" s="2" t="s">
        <v>137</v>
      </c>
      <c r="E1536" s="48" t="s">
        <v>6509</v>
      </c>
      <c r="F1536" s="67">
        <v>42853</v>
      </c>
      <c r="G1536" s="3">
        <f t="shared" si="252"/>
        <v>4</v>
      </c>
      <c r="H1536" s="3">
        <f t="shared" si="245"/>
        <v>2017</v>
      </c>
      <c r="I1536" s="19">
        <v>0.55208333333333304</v>
      </c>
      <c r="J1536" s="20">
        <f t="shared" si="251"/>
        <v>13</v>
      </c>
      <c r="K1536" s="5" t="str">
        <f t="shared" si="248"/>
        <v>ja</v>
      </c>
      <c r="L1536" s="5" t="s">
        <v>91</v>
      </c>
      <c r="M1536" s="6" t="s">
        <v>74</v>
      </c>
      <c r="N1536" s="5">
        <v>75</v>
      </c>
      <c r="O1536" s="17" t="s">
        <v>75</v>
      </c>
      <c r="P1536" s="17" t="s">
        <v>6510</v>
      </c>
      <c r="R1536" s="6" t="s">
        <v>77</v>
      </c>
      <c r="S1536" s="2" t="s">
        <v>444</v>
      </c>
      <c r="T1536" s="22" t="s">
        <v>79</v>
      </c>
      <c r="U1536" s="2" t="s">
        <v>74</v>
      </c>
      <c r="V1536" s="2" t="s">
        <v>79</v>
      </c>
      <c r="X1536" s="2">
        <v>366</v>
      </c>
      <c r="Y1536" s="2" t="s">
        <v>81</v>
      </c>
      <c r="Z1536" s="2" t="s">
        <v>82</v>
      </c>
      <c r="AA1536" s="2">
        <v>366</v>
      </c>
      <c r="AB1536" s="2" t="s">
        <v>81</v>
      </c>
      <c r="AC1536" s="2" t="s">
        <v>82</v>
      </c>
      <c r="AD1536" s="2">
        <v>366</v>
      </c>
      <c r="AE1536" s="2" t="s">
        <v>81</v>
      </c>
      <c r="AF1536" s="2" t="s">
        <v>82</v>
      </c>
      <c r="AJ1536" s="2">
        <v>520</v>
      </c>
      <c r="AK1536" s="2" t="s">
        <v>81</v>
      </c>
      <c r="AL1536" s="2" t="s">
        <v>168</v>
      </c>
      <c r="AM1536" s="2">
        <v>520</v>
      </c>
      <c r="AN1536" s="2" t="s">
        <v>81</v>
      </c>
      <c r="AO1536" s="2" t="s">
        <v>168</v>
      </c>
      <c r="AP1536" s="2">
        <v>520</v>
      </c>
      <c r="AQ1536" s="2" t="s">
        <v>83</v>
      </c>
      <c r="AR1536" s="2" t="s">
        <v>168</v>
      </c>
      <c r="BE1536" s="23" t="str">
        <f t="shared" si="253"/>
        <v>EMF nein</v>
      </c>
      <c r="BF1536" s="23" t="str">
        <f t="shared" si="249"/>
        <v/>
      </c>
      <c r="BG1536" s="23" t="str">
        <f t="shared" si="250"/>
        <v/>
      </c>
      <c r="BH1536" s="23">
        <f t="shared" si="254"/>
        <v>0</v>
      </c>
      <c r="BO1536" s="2" t="s">
        <v>6511</v>
      </c>
      <c r="BP1536" s="3">
        <v>1</v>
      </c>
      <c r="BQ1536" s="2" t="s">
        <v>6512</v>
      </c>
    </row>
    <row r="1537" spans="1:69" ht="16.149999999999999" customHeight="1" x14ac:dyDescent="0.25">
      <c r="A1537" s="16">
        <v>1536</v>
      </c>
      <c r="B1537" s="17" t="s">
        <v>87</v>
      </c>
      <c r="C1537" s="48" t="s">
        <v>6513</v>
      </c>
      <c r="D1537" s="2" t="s">
        <v>145</v>
      </c>
      <c r="E1537" s="48" t="s">
        <v>6514</v>
      </c>
      <c r="F1537" s="67">
        <v>42847</v>
      </c>
      <c r="G1537" s="3">
        <f t="shared" si="252"/>
        <v>4</v>
      </c>
      <c r="H1537" s="3">
        <f t="shared" si="245"/>
        <v>2017</v>
      </c>
      <c r="I1537" s="19">
        <v>0.48958333333333298</v>
      </c>
      <c r="J1537" s="20">
        <f t="shared" si="251"/>
        <v>11</v>
      </c>
      <c r="K1537" s="5" t="str">
        <f t="shared" si="248"/>
        <v>ja</v>
      </c>
      <c r="L1537" s="5" t="s">
        <v>91</v>
      </c>
      <c r="M1537" s="6" t="s">
        <v>74</v>
      </c>
      <c r="N1537" s="5">
        <v>87</v>
      </c>
      <c r="O1537" s="17" t="s">
        <v>126</v>
      </c>
      <c r="P1537" s="17" t="s">
        <v>4520</v>
      </c>
      <c r="R1537" s="6" t="s">
        <v>77</v>
      </c>
      <c r="T1537" s="22" t="s">
        <v>79</v>
      </c>
      <c r="U1537" s="2" t="s">
        <v>74</v>
      </c>
      <c r="X1537" s="2">
        <v>124</v>
      </c>
      <c r="Y1537" s="2" t="s">
        <v>81</v>
      </c>
      <c r="Z1537" s="2" t="s">
        <v>161</v>
      </c>
      <c r="AA1537" s="2">
        <v>124</v>
      </c>
      <c r="AB1537" s="2" t="s">
        <v>81</v>
      </c>
      <c r="AC1537" s="2" t="s">
        <v>161</v>
      </c>
      <c r="AD1537" s="2">
        <v>124</v>
      </c>
      <c r="AE1537" s="2" t="s">
        <v>83</v>
      </c>
      <c r="AF1537" s="2" t="s">
        <v>161</v>
      </c>
      <c r="BE1537" s="23" t="str">
        <f t="shared" si="253"/>
        <v>EMF ja</v>
      </c>
      <c r="BF1537" s="23">
        <f t="shared" si="249"/>
        <v>22</v>
      </c>
      <c r="BG1537" s="23" t="str">
        <f t="shared" si="250"/>
        <v>&lt;100m</v>
      </c>
      <c r="BH1537" s="23">
        <f t="shared" si="254"/>
        <v>1</v>
      </c>
      <c r="BM1537" s="2" t="s">
        <v>110</v>
      </c>
      <c r="BN1537" s="2">
        <v>22</v>
      </c>
      <c r="BO1537" s="2" t="s">
        <v>6515</v>
      </c>
      <c r="BP1537" s="3">
        <v>1</v>
      </c>
      <c r="BQ1537" s="2" t="s">
        <v>6516</v>
      </c>
    </row>
    <row r="1538" spans="1:69" ht="16.149999999999999" customHeight="1" x14ac:dyDescent="0.25">
      <c r="A1538" s="16">
        <v>1537</v>
      </c>
      <c r="B1538" s="17" t="s">
        <v>87</v>
      </c>
      <c r="C1538" s="48" t="s">
        <v>6517</v>
      </c>
      <c r="D1538" s="2" t="s">
        <v>158</v>
      </c>
      <c r="E1538" s="48" t="s">
        <v>1075</v>
      </c>
      <c r="F1538" s="67">
        <v>42849</v>
      </c>
      <c r="G1538" s="3">
        <f t="shared" si="252"/>
        <v>4</v>
      </c>
      <c r="H1538" s="3">
        <f t="shared" si="245"/>
        <v>2017</v>
      </c>
      <c r="I1538" s="19">
        <v>0.625</v>
      </c>
      <c r="J1538" s="20">
        <f t="shared" si="251"/>
        <v>15</v>
      </c>
      <c r="K1538" s="5" t="str">
        <f t="shared" si="248"/>
        <v>ja</v>
      </c>
      <c r="L1538" s="5" t="s">
        <v>91</v>
      </c>
      <c r="M1538" s="6" t="s">
        <v>115</v>
      </c>
      <c r="N1538" s="5">
        <v>78</v>
      </c>
      <c r="O1538" s="17" t="s">
        <v>126</v>
      </c>
      <c r="P1538" s="17" t="s">
        <v>6518</v>
      </c>
      <c r="R1538" s="6" t="s">
        <v>77</v>
      </c>
      <c r="T1538" s="22" t="s">
        <v>79</v>
      </c>
      <c r="U1538" s="2" t="s">
        <v>74</v>
      </c>
      <c r="X1538" s="2">
        <v>1140</v>
      </c>
      <c r="Y1538" s="2" t="s">
        <v>81</v>
      </c>
      <c r="Z1538" s="2" t="s">
        <v>84</v>
      </c>
      <c r="AA1538" s="2">
        <v>1140</v>
      </c>
      <c r="AB1538" s="2" t="s">
        <v>81</v>
      </c>
      <c r="AC1538" s="2" t="s">
        <v>84</v>
      </c>
      <c r="AD1538" s="2">
        <v>1140</v>
      </c>
      <c r="AE1538" s="2" t="s">
        <v>81</v>
      </c>
      <c r="AF1538" s="2" t="s">
        <v>84</v>
      </c>
      <c r="BE1538" s="23" t="str">
        <f t="shared" si="253"/>
        <v>EMF ja</v>
      </c>
      <c r="BF1538" s="23">
        <f t="shared" si="249"/>
        <v>40</v>
      </c>
      <c r="BG1538" s="23" t="str">
        <f t="shared" si="250"/>
        <v>&lt;100m</v>
      </c>
      <c r="BH1538" s="23">
        <f t="shared" si="254"/>
        <v>1</v>
      </c>
      <c r="BM1538" s="2" t="s">
        <v>162</v>
      </c>
      <c r="BN1538" s="2">
        <v>40</v>
      </c>
      <c r="BO1538" s="2" t="s">
        <v>6519</v>
      </c>
      <c r="BP1538" s="3">
        <v>1</v>
      </c>
      <c r="BQ1538" s="2" t="s">
        <v>6520</v>
      </c>
    </row>
    <row r="1539" spans="1:69" ht="16.149999999999999" customHeight="1" x14ac:dyDescent="0.25">
      <c r="A1539" s="16">
        <v>1538</v>
      </c>
      <c r="B1539" s="17" t="s">
        <v>87</v>
      </c>
      <c r="C1539" s="48" t="s">
        <v>6521</v>
      </c>
      <c r="D1539" s="2" t="s">
        <v>137</v>
      </c>
      <c r="E1539" s="48" t="s">
        <v>6208</v>
      </c>
      <c r="F1539" s="67">
        <v>42851</v>
      </c>
      <c r="G1539" s="3">
        <f t="shared" si="252"/>
        <v>4</v>
      </c>
      <c r="H1539" s="3">
        <f t="shared" ref="H1539:H1602" si="255">IF(F1539&lt;&gt;"",YEAR(F1539),"")</f>
        <v>2017</v>
      </c>
      <c r="I1539" s="19">
        <v>0.82986111111111105</v>
      </c>
      <c r="J1539" s="20">
        <f t="shared" si="251"/>
        <v>19</v>
      </c>
      <c r="K1539" s="5" t="str">
        <f t="shared" si="248"/>
        <v>ja</v>
      </c>
      <c r="L1539" s="5" t="s">
        <v>91</v>
      </c>
      <c r="M1539" s="6" t="s">
        <v>74</v>
      </c>
      <c r="N1539" s="5">
        <v>73</v>
      </c>
      <c r="O1539" s="17" t="s">
        <v>126</v>
      </c>
      <c r="P1539" s="17" t="s">
        <v>6522</v>
      </c>
      <c r="R1539" s="6" t="s">
        <v>77</v>
      </c>
      <c r="T1539" s="22"/>
      <c r="U1539" s="2" t="s">
        <v>100</v>
      </c>
      <c r="V1539" s="2" t="s">
        <v>108</v>
      </c>
      <c r="X1539" s="2">
        <v>450</v>
      </c>
      <c r="Y1539" s="2" t="s">
        <v>81</v>
      </c>
      <c r="Z1539" s="2" t="s">
        <v>82</v>
      </c>
      <c r="AA1539" s="2">
        <v>450</v>
      </c>
      <c r="AB1539" s="2" t="s">
        <v>81</v>
      </c>
      <c r="AC1539" s="2" t="s">
        <v>82</v>
      </c>
      <c r="AD1539" s="2">
        <v>450</v>
      </c>
      <c r="AE1539" s="2" t="s">
        <v>81</v>
      </c>
      <c r="AF1539" s="2" t="s">
        <v>82</v>
      </c>
      <c r="BE1539" s="23" t="str">
        <f t="shared" si="253"/>
        <v>EMF nein</v>
      </c>
      <c r="BF1539" s="23" t="str">
        <f t="shared" si="249"/>
        <v/>
      </c>
      <c r="BG1539" s="23" t="str">
        <f t="shared" si="250"/>
        <v/>
      </c>
      <c r="BH1539" s="23">
        <f t="shared" si="254"/>
        <v>0</v>
      </c>
      <c r="BO1539" s="2" t="s">
        <v>6523</v>
      </c>
      <c r="BP1539" s="3">
        <v>1</v>
      </c>
      <c r="BQ1539" s="2" t="s">
        <v>6524</v>
      </c>
    </row>
    <row r="1540" spans="1:69" ht="16.149999999999999" customHeight="1" x14ac:dyDescent="0.25">
      <c r="A1540" s="16">
        <v>1539</v>
      </c>
      <c r="B1540" s="17" t="s">
        <v>87</v>
      </c>
      <c r="C1540" s="48" t="s">
        <v>6525</v>
      </c>
      <c r="D1540" s="2" t="s">
        <v>371</v>
      </c>
      <c r="E1540" s="48" t="s">
        <v>6526</v>
      </c>
      <c r="F1540" s="67">
        <v>42855</v>
      </c>
      <c r="G1540" s="3">
        <f t="shared" si="252"/>
        <v>4</v>
      </c>
      <c r="H1540" s="3">
        <f t="shared" si="255"/>
        <v>2017</v>
      </c>
      <c r="I1540" s="19">
        <v>0.48958333333333298</v>
      </c>
      <c r="J1540" s="20">
        <f t="shared" si="251"/>
        <v>11</v>
      </c>
      <c r="K1540" s="5" t="str">
        <f t="shared" si="248"/>
        <v>ja</v>
      </c>
      <c r="L1540" s="5" t="s">
        <v>91</v>
      </c>
      <c r="M1540" s="6" t="s">
        <v>115</v>
      </c>
      <c r="N1540" s="5">
        <v>83</v>
      </c>
      <c r="O1540" s="17" t="s">
        <v>126</v>
      </c>
      <c r="P1540" s="17" t="s">
        <v>6527</v>
      </c>
      <c r="R1540" s="6" t="s">
        <v>77</v>
      </c>
      <c r="T1540" s="22" t="s">
        <v>79</v>
      </c>
      <c r="U1540" s="2" t="s">
        <v>208</v>
      </c>
      <c r="V1540" s="2" t="s">
        <v>79</v>
      </c>
      <c r="X1540" s="2">
        <v>279</v>
      </c>
      <c r="Y1540" s="2" t="s">
        <v>83</v>
      </c>
      <c r="Z1540" s="2" t="s">
        <v>84</v>
      </c>
      <c r="AA1540" s="2">
        <v>279</v>
      </c>
      <c r="AB1540" s="2" t="s">
        <v>81</v>
      </c>
      <c r="AC1540" s="2" t="s">
        <v>84</v>
      </c>
      <c r="AD1540" s="2">
        <v>279</v>
      </c>
      <c r="AE1540" s="2" t="s">
        <v>83</v>
      </c>
      <c r="AF1540" s="2" t="s">
        <v>84</v>
      </c>
      <c r="AJ1540" s="2">
        <v>383</v>
      </c>
      <c r="AK1540" s="2" t="s">
        <v>81</v>
      </c>
      <c r="AL1540" s="2" t="s">
        <v>84</v>
      </c>
      <c r="AP1540" s="2">
        <v>383</v>
      </c>
      <c r="AQ1540" s="2" t="s">
        <v>81</v>
      </c>
      <c r="AR1540" s="2" t="s">
        <v>84</v>
      </c>
      <c r="BE1540" s="23" t="str">
        <f t="shared" si="253"/>
        <v>EMF nein</v>
      </c>
      <c r="BF1540" s="23" t="str">
        <f t="shared" si="249"/>
        <v/>
      </c>
      <c r="BG1540" s="23" t="str">
        <f t="shared" si="250"/>
        <v/>
      </c>
      <c r="BH1540" s="23">
        <f t="shared" si="254"/>
        <v>0</v>
      </c>
      <c r="BO1540" s="2" t="s">
        <v>6528</v>
      </c>
      <c r="BP1540" s="3">
        <v>1</v>
      </c>
      <c r="BQ1540" s="2" t="s">
        <v>6529</v>
      </c>
    </row>
    <row r="1541" spans="1:69" ht="16.149999999999999" customHeight="1" x14ac:dyDescent="0.25">
      <c r="A1541" s="16">
        <v>1540</v>
      </c>
      <c r="B1541" s="17" t="s">
        <v>211</v>
      </c>
      <c r="C1541" s="48" t="s">
        <v>1188</v>
      </c>
      <c r="D1541" s="2" t="s">
        <v>124</v>
      </c>
      <c r="E1541" s="48" t="s">
        <v>1809</v>
      </c>
      <c r="F1541" s="67">
        <v>43169</v>
      </c>
      <c r="G1541" s="3">
        <f t="shared" si="252"/>
        <v>3</v>
      </c>
      <c r="H1541" s="3">
        <f t="shared" si="255"/>
        <v>2018</v>
      </c>
      <c r="I1541" s="19">
        <v>9.7222222222222196E-2</v>
      </c>
      <c r="J1541" s="20">
        <f t="shared" si="251"/>
        <v>2</v>
      </c>
      <c r="K1541" s="5" t="str">
        <f t="shared" si="248"/>
        <v>ja</v>
      </c>
      <c r="L1541" s="5" t="s">
        <v>91</v>
      </c>
      <c r="M1541" s="6" t="s">
        <v>74</v>
      </c>
      <c r="N1541" s="5">
        <v>33</v>
      </c>
      <c r="O1541" s="17" t="s">
        <v>75</v>
      </c>
      <c r="P1541" s="17" t="s">
        <v>6530</v>
      </c>
      <c r="Q1541" s="6" t="s">
        <v>186</v>
      </c>
      <c r="R1541" s="6" t="s">
        <v>77</v>
      </c>
      <c r="T1541" s="22" t="s">
        <v>79</v>
      </c>
      <c r="X1541" s="2">
        <v>352</v>
      </c>
      <c r="Y1541" s="2" t="s">
        <v>83</v>
      </c>
      <c r="Z1541" s="2" t="s">
        <v>84</v>
      </c>
      <c r="AA1541" s="2">
        <v>352</v>
      </c>
      <c r="AB1541" s="2" t="s">
        <v>81</v>
      </c>
      <c r="AC1541" s="2" t="s">
        <v>84</v>
      </c>
      <c r="AD1541" s="2">
        <v>352</v>
      </c>
      <c r="AE1541" s="2" t="s">
        <v>83</v>
      </c>
      <c r="AF1541" s="2" t="s">
        <v>84</v>
      </c>
      <c r="BE1541" s="23" t="str">
        <f t="shared" si="253"/>
        <v>EMF nein</v>
      </c>
      <c r="BF1541" s="23" t="str">
        <f t="shared" si="249"/>
        <v/>
      </c>
      <c r="BG1541" s="23" t="str">
        <f t="shared" si="250"/>
        <v/>
      </c>
      <c r="BH1541" s="23">
        <f t="shared" si="254"/>
        <v>0</v>
      </c>
      <c r="BO1541" s="2" t="s">
        <v>6531</v>
      </c>
      <c r="BP1541" s="3">
        <v>1</v>
      </c>
      <c r="BQ1541" s="2" t="s">
        <v>6532</v>
      </c>
    </row>
    <row r="1542" spans="1:69" ht="16.149999999999999" customHeight="1" x14ac:dyDescent="0.25">
      <c r="A1542" s="16">
        <v>1541</v>
      </c>
      <c r="B1542" s="17" t="s">
        <v>87</v>
      </c>
      <c r="C1542" s="48" t="s">
        <v>4147</v>
      </c>
      <c r="D1542" s="2" t="s">
        <v>158</v>
      </c>
      <c r="E1542" s="48" t="s">
        <v>6533</v>
      </c>
      <c r="F1542" s="67">
        <v>42860</v>
      </c>
      <c r="G1542" s="3">
        <f t="shared" si="252"/>
        <v>5</v>
      </c>
      <c r="H1542" s="3">
        <f t="shared" si="255"/>
        <v>2017</v>
      </c>
      <c r="I1542" s="19">
        <v>0.57638888888888895</v>
      </c>
      <c r="J1542" s="20">
        <f t="shared" si="251"/>
        <v>13</v>
      </c>
      <c r="K1542" s="5" t="str">
        <f t="shared" si="248"/>
        <v>ja</v>
      </c>
      <c r="L1542" s="5" t="s">
        <v>91</v>
      </c>
      <c r="M1542" s="6" t="s">
        <v>74</v>
      </c>
      <c r="N1542" s="5">
        <v>81</v>
      </c>
      <c r="O1542" s="17" t="s">
        <v>75</v>
      </c>
      <c r="P1542" s="17" t="s">
        <v>6534</v>
      </c>
      <c r="R1542" s="6" t="s">
        <v>77</v>
      </c>
      <c r="T1542" s="22" t="s">
        <v>79</v>
      </c>
      <c r="U1542" s="2" t="s">
        <v>74</v>
      </c>
      <c r="X1542" s="2">
        <v>554</v>
      </c>
      <c r="Y1542" s="2" t="s">
        <v>83</v>
      </c>
      <c r="Z1542" s="2" t="s">
        <v>84</v>
      </c>
      <c r="AD1542" s="2">
        <v>554</v>
      </c>
      <c r="AE1542" s="2" t="s">
        <v>81</v>
      </c>
      <c r="AF1542" s="2" t="s">
        <v>84</v>
      </c>
      <c r="AJ1542" s="2">
        <v>560</v>
      </c>
      <c r="AK1542" s="2" t="s">
        <v>83</v>
      </c>
      <c r="AL1542" s="2" t="s">
        <v>84</v>
      </c>
      <c r="AM1542" s="2">
        <v>560</v>
      </c>
      <c r="AN1542" s="2" t="s">
        <v>81</v>
      </c>
      <c r="AO1542" s="2" t="s">
        <v>84</v>
      </c>
      <c r="AP1542" s="2">
        <v>560</v>
      </c>
      <c r="AQ1542" s="2" t="s">
        <v>83</v>
      </c>
      <c r="AR1542" s="2" t="s">
        <v>84</v>
      </c>
      <c r="BE1542" s="23" t="str">
        <f t="shared" si="253"/>
        <v>EMF nein</v>
      </c>
      <c r="BF1542" s="23" t="str">
        <f t="shared" si="249"/>
        <v/>
      </c>
      <c r="BG1542" s="23" t="str">
        <f t="shared" si="250"/>
        <v/>
      </c>
      <c r="BH1542" s="23">
        <f t="shared" si="254"/>
        <v>0</v>
      </c>
      <c r="BO1542" s="2" t="s">
        <v>6535</v>
      </c>
      <c r="BP1542" s="3">
        <v>1</v>
      </c>
      <c r="BQ1542" s="2" t="s">
        <v>6536</v>
      </c>
    </row>
    <row r="1543" spans="1:69" ht="16.149999999999999" customHeight="1" x14ac:dyDescent="0.25">
      <c r="A1543" s="16">
        <v>1542</v>
      </c>
      <c r="B1543" s="17" t="s">
        <v>190</v>
      </c>
      <c r="C1543" s="48" t="s">
        <v>752</v>
      </c>
      <c r="D1543" s="2" t="s">
        <v>124</v>
      </c>
      <c r="E1543" s="48" t="s">
        <v>6537</v>
      </c>
      <c r="F1543" s="67">
        <v>43169</v>
      </c>
      <c r="G1543" s="3">
        <f t="shared" si="252"/>
        <v>3</v>
      </c>
      <c r="H1543" s="3">
        <f t="shared" si="255"/>
        <v>2018</v>
      </c>
      <c r="I1543" s="19">
        <v>0.12847222222222199</v>
      </c>
      <c r="J1543" s="20">
        <f t="shared" si="251"/>
        <v>3</v>
      </c>
      <c r="K1543" s="5" t="str">
        <f t="shared" si="248"/>
        <v>ja</v>
      </c>
      <c r="L1543" s="5" t="s">
        <v>91</v>
      </c>
      <c r="M1543" s="6" t="s">
        <v>74</v>
      </c>
      <c r="N1543" s="5">
        <v>41</v>
      </c>
      <c r="O1543" s="17" t="s">
        <v>126</v>
      </c>
      <c r="P1543" s="17" t="s">
        <v>6538</v>
      </c>
      <c r="R1543" s="6" t="s">
        <v>77</v>
      </c>
      <c r="T1543" s="22"/>
      <c r="BE1543" s="23" t="str">
        <f t="shared" si="253"/>
        <v>EMF ja</v>
      </c>
      <c r="BF1543" s="23">
        <f t="shared" si="249"/>
        <v>10</v>
      </c>
      <c r="BG1543" s="23" t="str">
        <f t="shared" si="250"/>
        <v>&lt;100m</v>
      </c>
      <c r="BH1543" s="23">
        <f t="shared" si="254"/>
        <v>2</v>
      </c>
      <c r="BI1543" s="2" t="s">
        <v>162</v>
      </c>
      <c r="BJ1543" s="2">
        <v>25</v>
      </c>
      <c r="BM1543" s="2" t="s">
        <v>110</v>
      </c>
      <c r="BN1543" s="2">
        <v>10</v>
      </c>
      <c r="BO1543" s="2" t="s">
        <v>6539</v>
      </c>
      <c r="BP1543" s="3">
        <v>1</v>
      </c>
      <c r="BQ1543" s="2" t="s">
        <v>6540</v>
      </c>
    </row>
    <row r="1544" spans="1:69" ht="16.149999999999999" customHeight="1" x14ac:dyDescent="0.25">
      <c r="A1544" s="16">
        <v>1543</v>
      </c>
      <c r="B1544" s="17" t="s">
        <v>87</v>
      </c>
      <c r="C1544" s="48" t="s">
        <v>1188</v>
      </c>
      <c r="D1544" s="2" t="s">
        <v>124</v>
      </c>
      <c r="E1544" s="48" t="s">
        <v>5471</v>
      </c>
      <c r="F1544" s="67">
        <v>41499</v>
      </c>
      <c r="G1544" s="3">
        <f t="shared" si="252"/>
        <v>8</v>
      </c>
      <c r="H1544" s="3">
        <f t="shared" si="255"/>
        <v>2013</v>
      </c>
      <c r="I1544" s="19">
        <v>0.49652777777777801</v>
      </c>
      <c r="J1544" s="20">
        <f t="shared" si="251"/>
        <v>11</v>
      </c>
      <c r="K1544" s="5" t="str">
        <f t="shared" si="248"/>
        <v>ja</v>
      </c>
      <c r="L1544" s="21" t="s">
        <v>73</v>
      </c>
      <c r="M1544" s="6" t="s">
        <v>208</v>
      </c>
      <c r="N1544" s="5">
        <v>70</v>
      </c>
      <c r="O1544" s="17" t="s">
        <v>75</v>
      </c>
      <c r="P1544" s="17" t="s">
        <v>6541</v>
      </c>
      <c r="R1544" s="6" t="s">
        <v>77</v>
      </c>
      <c r="T1544" s="6" t="s">
        <v>108</v>
      </c>
      <c r="U1544" s="2" t="s">
        <v>139</v>
      </c>
      <c r="W1544" s="2" t="s">
        <v>6491</v>
      </c>
      <c r="X1544" s="2">
        <v>284</v>
      </c>
      <c r="Y1544" s="2" t="s">
        <v>81</v>
      </c>
      <c r="Z1544" s="2" t="s">
        <v>84</v>
      </c>
      <c r="AA1544" s="2">
        <v>284</v>
      </c>
      <c r="AB1544" s="2" t="s">
        <v>81</v>
      </c>
      <c r="AC1544" s="2" t="s">
        <v>84</v>
      </c>
      <c r="AD1544" s="2">
        <v>284</v>
      </c>
      <c r="AE1544" s="2" t="s">
        <v>83</v>
      </c>
      <c r="AF1544" s="2" t="s">
        <v>84</v>
      </c>
      <c r="AJ1544" s="2">
        <v>271</v>
      </c>
      <c r="AK1544" s="2" t="s">
        <v>83</v>
      </c>
      <c r="AL1544" s="2" t="s">
        <v>84</v>
      </c>
      <c r="AM1544" s="2">
        <v>271</v>
      </c>
      <c r="AN1544" s="2" t="s">
        <v>81</v>
      </c>
      <c r="AO1544" s="2" t="s">
        <v>84</v>
      </c>
      <c r="BE1544" s="23" t="str">
        <f t="shared" si="253"/>
        <v>EMF nein</v>
      </c>
      <c r="BF1544" s="23" t="str">
        <f t="shared" si="249"/>
        <v/>
      </c>
      <c r="BG1544" s="23" t="str">
        <f t="shared" si="250"/>
        <v/>
      </c>
      <c r="BH1544" s="23">
        <f t="shared" si="254"/>
        <v>0</v>
      </c>
      <c r="BO1544" s="2" t="s">
        <v>6542</v>
      </c>
      <c r="BP1544" s="3">
        <v>1</v>
      </c>
      <c r="BQ1544" s="2" t="s">
        <v>6543</v>
      </c>
    </row>
    <row r="1545" spans="1:69" ht="16.149999999999999" customHeight="1" x14ac:dyDescent="0.25">
      <c r="A1545" s="16">
        <v>1544</v>
      </c>
      <c r="B1545" s="17" t="s">
        <v>87</v>
      </c>
      <c r="C1545" s="48" t="s">
        <v>3789</v>
      </c>
      <c r="D1545" s="2" t="s">
        <v>124</v>
      </c>
      <c r="E1545" s="48" t="s">
        <v>5426</v>
      </c>
      <c r="F1545" s="67">
        <v>42868</v>
      </c>
      <c r="G1545" s="3">
        <f t="shared" si="252"/>
        <v>5</v>
      </c>
      <c r="H1545" s="3">
        <f t="shared" si="255"/>
        <v>2017</v>
      </c>
      <c r="I1545" s="19">
        <v>0.58680555555555602</v>
      </c>
      <c r="J1545" s="20">
        <f t="shared" si="251"/>
        <v>14</v>
      </c>
      <c r="K1545" s="5" t="str">
        <f t="shared" si="248"/>
        <v>ja</v>
      </c>
      <c r="L1545" s="5" t="s">
        <v>91</v>
      </c>
      <c r="M1545" s="6" t="s">
        <v>74</v>
      </c>
      <c r="N1545" s="5">
        <v>79</v>
      </c>
      <c r="O1545" s="17" t="s">
        <v>75</v>
      </c>
      <c r="P1545" s="17" t="s">
        <v>6544</v>
      </c>
      <c r="R1545" s="6" t="s">
        <v>77</v>
      </c>
      <c r="T1545" s="22"/>
      <c r="U1545" s="2" t="s">
        <v>115</v>
      </c>
      <c r="V1545" s="2" t="s">
        <v>79</v>
      </c>
      <c r="X1545" s="2">
        <v>225</v>
      </c>
      <c r="Y1545" s="2" t="s">
        <v>83</v>
      </c>
      <c r="Z1545" s="2" t="s">
        <v>84</v>
      </c>
      <c r="AA1545" s="2">
        <v>225</v>
      </c>
      <c r="AB1545" s="2" t="s">
        <v>81</v>
      </c>
      <c r="AC1545" s="2" t="s">
        <v>84</v>
      </c>
      <c r="AD1545" s="2">
        <v>225</v>
      </c>
      <c r="AE1545" s="2" t="s">
        <v>83</v>
      </c>
      <c r="AF1545" s="2" t="s">
        <v>84</v>
      </c>
      <c r="AJ1545" s="2" t="s">
        <v>109</v>
      </c>
      <c r="AM1545" s="2" t="s">
        <v>109</v>
      </c>
      <c r="BE1545" s="23" t="str">
        <f t="shared" si="253"/>
        <v>EMF nein</v>
      </c>
      <c r="BF1545" s="23" t="str">
        <f t="shared" si="249"/>
        <v/>
      </c>
      <c r="BG1545" s="23" t="str">
        <f t="shared" si="250"/>
        <v/>
      </c>
      <c r="BH1545" s="23">
        <f t="shared" si="254"/>
        <v>0</v>
      </c>
      <c r="BO1545" s="2" t="s">
        <v>6545</v>
      </c>
      <c r="BP1545" s="3">
        <v>1</v>
      </c>
      <c r="BQ1545" s="2" t="s">
        <v>6546</v>
      </c>
    </row>
    <row r="1546" spans="1:69" ht="16.149999999999999" customHeight="1" x14ac:dyDescent="0.25">
      <c r="A1546" s="74">
        <v>1545</v>
      </c>
      <c r="B1546" s="75" t="s">
        <v>87</v>
      </c>
      <c r="C1546" s="76" t="s">
        <v>4903</v>
      </c>
      <c r="D1546" s="2" t="s">
        <v>137</v>
      </c>
      <c r="E1546" s="48" t="s">
        <v>6547</v>
      </c>
      <c r="F1546" s="67">
        <v>42867</v>
      </c>
      <c r="G1546" s="3">
        <f t="shared" si="252"/>
        <v>5</v>
      </c>
      <c r="H1546" s="3">
        <f t="shared" si="255"/>
        <v>2017</v>
      </c>
      <c r="I1546" s="19">
        <v>0.60416666666666696</v>
      </c>
      <c r="J1546" s="20">
        <f t="shared" si="251"/>
        <v>14</v>
      </c>
      <c r="K1546" s="5" t="str">
        <f t="shared" si="248"/>
        <v>ja</v>
      </c>
      <c r="L1546" s="5" t="s">
        <v>91</v>
      </c>
      <c r="M1546" s="6" t="s">
        <v>115</v>
      </c>
      <c r="N1546" s="5">
        <v>73</v>
      </c>
      <c r="O1546" s="17" t="s">
        <v>75</v>
      </c>
      <c r="P1546" s="17" t="s">
        <v>6548</v>
      </c>
      <c r="R1546" s="6" t="s">
        <v>77</v>
      </c>
      <c r="T1546" s="22"/>
      <c r="BE1546" s="23" t="str">
        <f t="shared" si="253"/>
        <v>EMF nein</v>
      </c>
      <c r="BF1546" s="23" t="str">
        <f t="shared" si="249"/>
        <v/>
      </c>
      <c r="BG1546" s="23" t="str">
        <f t="shared" si="250"/>
        <v/>
      </c>
      <c r="BH1546" s="23">
        <f t="shared" si="254"/>
        <v>0</v>
      </c>
      <c r="BP1546" s="3">
        <v>1</v>
      </c>
      <c r="BQ1546" s="2" t="s">
        <v>6549</v>
      </c>
    </row>
    <row r="1547" spans="1:69" ht="16.149999999999999" customHeight="1" x14ac:dyDescent="0.25">
      <c r="A1547" s="16">
        <v>1546</v>
      </c>
      <c r="B1547" s="17" t="s">
        <v>87</v>
      </c>
      <c r="C1547" s="48" t="s">
        <v>6550</v>
      </c>
      <c r="D1547" s="2" t="s">
        <v>124</v>
      </c>
      <c r="E1547" s="48" t="s">
        <v>6551</v>
      </c>
      <c r="F1547" s="67">
        <v>41720</v>
      </c>
      <c r="G1547" s="3">
        <f t="shared" si="252"/>
        <v>3</v>
      </c>
      <c r="H1547" s="3">
        <f t="shared" si="255"/>
        <v>2014</v>
      </c>
      <c r="I1547" s="19">
        <v>0.56597222222222199</v>
      </c>
      <c r="J1547" s="20">
        <f t="shared" si="251"/>
        <v>13</v>
      </c>
      <c r="K1547" s="5" t="str">
        <f t="shared" si="248"/>
        <v>ja</v>
      </c>
      <c r="L1547" s="21" t="s">
        <v>73</v>
      </c>
      <c r="M1547" s="6" t="s">
        <v>74</v>
      </c>
      <c r="N1547" s="5">
        <v>71</v>
      </c>
      <c r="O1547" s="17" t="s">
        <v>75</v>
      </c>
      <c r="P1547" s="17" t="s">
        <v>6552</v>
      </c>
      <c r="Q1547" s="6" t="s">
        <v>186</v>
      </c>
      <c r="R1547" s="6" t="s">
        <v>77</v>
      </c>
      <c r="T1547" s="22" t="s">
        <v>79</v>
      </c>
      <c r="W1547" s="2" t="s">
        <v>6553</v>
      </c>
      <c r="X1547" s="2">
        <v>404</v>
      </c>
      <c r="Y1547" s="2" t="s">
        <v>81</v>
      </c>
      <c r="Z1547" s="2" t="s">
        <v>84</v>
      </c>
      <c r="AD1547" s="2">
        <v>404</v>
      </c>
      <c r="AE1547" s="2" t="s">
        <v>81</v>
      </c>
      <c r="AF1547" s="2" t="s">
        <v>84</v>
      </c>
      <c r="AJ1547" s="2">
        <v>399</v>
      </c>
      <c r="AK1547" s="2" t="s">
        <v>81</v>
      </c>
      <c r="AL1547" s="2" t="s">
        <v>84</v>
      </c>
      <c r="BE1547" s="23" t="str">
        <f t="shared" ref="BE1547:BE1561" si="256">IF(COUNTA(BI1547,BK1547,BM1547) &gt; 0,"EMF ja","EMF nein")</f>
        <v>EMF nein</v>
      </c>
      <c r="BF1547" s="23" t="str">
        <f t="shared" si="249"/>
        <v/>
      </c>
      <c r="BG1547" s="23" t="str">
        <f t="shared" si="250"/>
        <v/>
      </c>
      <c r="BH1547" s="23">
        <f t="shared" ref="BH1547:BH1561" si="257">COUNTA(BI1547,BK1547,BM1547)</f>
        <v>0</v>
      </c>
      <c r="BO1547" s="2" t="s">
        <v>6554</v>
      </c>
      <c r="BP1547" s="3">
        <v>1</v>
      </c>
      <c r="BQ1547" s="2" t="s">
        <v>6555</v>
      </c>
    </row>
    <row r="1548" spans="1:69" ht="16.149999999999999" customHeight="1" x14ac:dyDescent="0.25">
      <c r="A1548" s="16">
        <v>1547</v>
      </c>
      <c r="B1548" s="17" t="s">
        <v>211</v>
      </c>
      <c r="C1548" s="48" t="s">
        <v>4318</v>
      </c>
      <c r="D1548" s="2" t="s">
        <v>348</v>
      </c>
      <c r="E1548" s="48" t="s">
        <v>6556</v>
      </c>
      <c r="F1548" s="67">
        <v>43178</v>
      </c>
      <c r="G1548" s="3">
        <f t="shared" si="252"/>
        <v>3</v>
      </c>
      <c r="H1548" s="3">
        <f t="shared" si="255"/>
        <v>2018</v>
      </c>
      <c r="I1548" s="19">
        <v>0.59027777777777801</v>
      </c>
      <c r="J1548" s="20">
        <f t="shared" si="251"/>
        <v>14</v>
      </c>
      <c r="K1548" s="5" t="str">
        <f t="shared" si="248"/>
        <v>ja</v>
      </c>
      <c r="L1548" s="5" t="s">
        <v>91</v>
      </c>
      <c r="M1548" s="6" t="s">
        <v>74</v>
      </c>
      <c r="N1548" s="5">
        <v>55</v>
      </c>
      <c r="O1548" s="2" t="s">
        <v>140</v>
      </c>
      <c r="P1548" s="17" t="s">
        <v>6557</v>
      </c>
      <c r="R1548" s="6" t="s">
        <v>77</v>
      </c>
      <c r="T1548" s="22"/>
      <c r="BE1548" s="23" t="str">
        <f t="shared" si="256"/>
        <v>EMF nein</v>
      </c>
      <c r="BF1548" s="23" t="str">
        <f t="shared" si="249"/>
        <v/>
      </c>
      <c r="BG1548" s="23" t="str">
        <f t="shared" si="250"/>
        <v/>
      </c>
      <c r="BH1548" s="23">
        <f t="shared" si="257"/>
        <v>0</v>
      </c>
      <c r="BO1548" s="2" t="s">
        <v>6558</v>
      </c>
      <c r="BP1548" s="3">
        <v>1</v>
      </c>
      <c r="BQ1548" s="2" t="s">
        <v>6559</v>
      </c>
    </row>
    <row r="1549" spans="1:69" ht="16.149999999999999" customHeight="1" x14ac:dyDescent="0.25">
      <c r="A1549" s="16">
        <v>1548</v>
      </c>
      <c r="B1549" s="17" t="s">
        <v>211</v>
      </c>
      <c r="C1549" s="48" t="s">
        <v>6560</v>
      </c>
      <c r="D1549" s="2" t="s">
        <v>206</v>
      </c>
      <c r="E1549" s="48" t="s">
        <v>5927</v>
      </c>
      <c r="F1549" s="67">
        <v>43170</v>
      </c>
      <c r="G1549" s="3">
        <f t="shared" si="252"/>
        <v>3</v>
      </c>
      <c r="H1549" s="3">
        <f t="shared" si="255"/>
        <v>2018</v>
      </c>
      <c r="I1549" s="19">
        <v>0.11111111111111099</v>
      </c>
      <c r="J1549" s="20">
        <f t="shared" si="251"/>
        <v>2</v>
      </c>
      <c r="K1549" s="5" t="str">
        <f t="shared" si="248"/>
        <v>ja</v>
      </c>
      <c r="L1549" s="21" t="s">
        <v>73</v>
      </c>
      <c r="M1549" s="6" t="s">
        <v>74</v>
      </c>
      <c r="O1549" s="6" t="s">
        <v>101</v>
      </c>
      <c r="P1549" s="17" t="s">
        <v>6561</v>
      </c>
      <c r="R1549" s="6" t="s">
        <v>77</v>
      </c>
      <c r="T1549" s="22" t="s">
        <v>79</v>
      </c>
      <c r="U1549" s="2" t="s">
        <v>74</v>
      </c>
      <c r="V1549" s="2" t="s">
        <v>79</v>
      </c>
      <c r="X1549" s="2">
        <v>105</v>
      </c>
      <c r="Y1549" s="2" t="s">
        <v>94</v>
      </c>
      <c r="Z1549" s="2" t="s">
        <v>84</v>
      </c>
      <c r="AA1549" s="2">
        <v>105</v>
      </c>
      <c r="AB1549" s="2" t="s">
        <v>94</v>
      </c>
      <c r="AC1549" s="2" t="s">
        <v>84</v>
      </c>
      <c r="AD1549" s="2">
        <v>105</v>
      </c>
      <c r="AE1549" s="2" t="s">
        <v>94</v>
      </c>
      <c r="AF1549" s="2" t="s">
        <v>84</v>
      </c>
      <c r="AJ1549" s="392">
        <v>105</v>
      </c>
      <c r="AK1549" s="392" t="s">
        <v>94</v>
      </c>
      <c r="AL1549" s="392" t="s">
        <v>84</v>
      </c>
      <c r="AM1549" s="392">
        <v>105</v>
      </c>
      <c r="AN1549" s="392" t="s">
        <v>94</v>
      </c>
      <c r="AO1549" s="392" t="s">
        <v>84</v>
      </c>
      <c r="AP1549" s="392">
        <v>105</v>
      </c>
      <c r="AQ1549" s="392" t="s">
        <v>94</v>
      </c>
      <c r="AR1549" s="392" t="s">
        <v>84</v>
      </c>
      <c r="AV1549" s="392">
        <v>105</v>
      </c>
      <c r="AW1549" s="392" t="s">
        <v>94</v>
      </c>
      <c r="AX1549" s="392" t="s">
        <v>84</v>
      </c>
      <c r="AY1549" s="392">
        <v>105</v>
      </c>
      <c r="AZ1549" s="392" t="s">
        <v>94</v>
      </c>
      <c r="BA1549" s="392" t="s">
        <v>84</v>
      </c>
      <c r="BB1549" s="392">
        <v>105</v>
      </c>
      <c r="BC1549" s="392" t="s">
        <v>94</v>
      </c>
      <c r="BD1549" s="392" t="s">
        <v>84</v>
      </c>
      <c r="BE1549" s="23" t="str">
        <f t="shared" si="256"/>
        <v>EMF nein</v>
      </c>
      <c r="BF1549" s="23" t="str">
        <f t="shared" si="249"/>
        <v/>
      </c>
      <c r="BG1549" s="23" t="str">
        <f t="shared" si="250"/>
        <v/>
      </c>
      <c r="BH1549" s="23">
        <f t="shared" si="257"/>
        <v>0</v>
      </c>
      <c r="BO1549" s="2" t="s">
        <v>6562</v>
      </c>
      <c r="BP1549" s="3">
        <v>1</v>
      </c>
      <c r="BQ1549" s="2" t="s">
        <v>6563</v>
      </c>
    </row>
    <row r="1550" spans="1:69" ht="16.149999999999999" customHeight="1" x14ac:dyDescent="0.25">
      <c r="A1550" s="16">
        <v>1549</v>
      </c>
      <c r="B1550" s="17" t="s">
        <v>211</v>
      </c>
      <c r="C1550" s="48" t="s">
        <v>741</v>
      </c>
      <c r="D1550" s="2" t="s">
        <v>98</v>
      </c>
      <c r="E1550" s="48" t="s">
        <v>6250</v>
      </c>
      <c r="F1550" s="67">
        <v>43155</v>
      </c>
      <c r="G1550" s="3">
        <f t="shared" si="252"/>
        <v>2</v>
      </c>
      <c r="H1550" s="3">
        <f t="shared" si="255"/>
        <v>2018</v>
      </c>
      <c r="I1550" s="19">
        <v>0.99652777777777801</v>
      </c>
      <c r="J1550" s="20">
        <f t="shared" si="251"/>
        <v>23</v>
      </c>
      <c r="K1550" s="5" t="str">
        <f t="shared" si="248"/>
        <v>ja</v>
      </c>
      <c r="L1550" s="5" t="s">
        <v>91</v>
      </c>
      <c r="M1550" s="6" t="s">
        <v>74</v>
      </c>
      <c r="N1550" s="5">
        <v>62</v>
      </c>
      <c r="O1550" s="2" t="s">
        <v>140</v>
      </c>
      <c r="P1550" s="17" t="s">
        <v>2981</v>
      </c>
      <c r="R1550" s="6" t="s">
        <v>77</v>
      </c>
      <c r="T1550" s="22"/>
      <c r="X1550" s="2">
        <v>1490</v>
      </c>
      <c r="Y1550" s="2" t="s">
        <v>81</v>
      </c>
      <c r="Z1550" s="2" t="s">
        <v>84</v>
      </c>
      <c r="AA1550" s="2">
        <v>1490</v>
      </c>
      <c r="AB1550" s="2" t="s">
        <v>81</v>
      </c>
      <c r="AC1550" s="2" t="s">
        <v>84</v>
      </c>
      <c r="AD1550" s="2">
        <v>1490</v>
      </c>
      <c r="AE1550" s="2" t="s">
        <v>83</v>
      </c>
      <c r="AF1550" s="2" t="s">
        <v>84</v>
      </c>
      <c r="AJ1550" s="2">
        <v>783</v>
      </c>
      <c r="AK1550" s="2" t="s">
        <v>81</v>
      </c>
      <c r="AL1550" s="2" t="s">
        <v>168</v>
      </c>
      <c r="AM1550" s="2">
        <v>783</v>
      </c>
      <c r="AN1550" s="2" t="s">
        <v>81</v>
      </c>
      <c r="AO1550" s="2" t="s">
        <v>168</v>
      </c>
      <c r="AP1550" s="2">
        <v>783</v>
      </c>
      <c r="AQ1550" s="2" t="s">
        <v>81</v>
      </c>
      <c r="AR1550" s="2" t="s">
        <v>168</v>
      </c>
      <c r="BE1550" s="23" t="str">
        <f t="shared" si="256"/>
        <v>EMF nein</v>
      </c>
      <c r="BF1550" s="23" t="str">
        <f t="shared" si="249"/>
        <v/>
      </c>
      <c r="BG1550" s="23" t="str">
        <f t="shared" si="250"/>
        <v/>
      </c>
      <c r="BH1550" s="23">
        <f t="shared" si="257"/>
        <v>0</v>
      </c>
      <c r="BO1550" s="2" t="s">
        <v>6564</v>
      </c>
      <c r="BP1550" s="3">
        <v>1</v>
      </c>
      <c r="BQ1550" s="2" t="s">
        <v>6565</v>
      </c>
    </row>
    <row r="1551" spans="1:69" ht="16.149999999999999" customHeight="1" x14ac:dyDescent="0.25">
      <c r="A1551" s="16">
        <v>1550</v>
      </c>
      <c r="B1551" s="17" t="s">
        <v>211</v>
      </c>
      <c r="C1551" s="48" t="s">
        <v>1296</v>
      </c>
      <c r="D1551" s="2" t="s">
        <v>264</v>
      </c>
      <c r="E1551" s="48" t="s">
        <v>6566</v>
      </c>
      <c r="F1551" s="67">
        <v>40963</v>
      </c>
      <c r="G1551" s="3">
        <f t="shared" si="252"/>
        <v>2</v>
      </c>
      <c r="H1551" s="3">
        <f t="shared" si="255"/>
        <v>2012</v>
      </c>
      <c r="I1551" s="19">
        <v>0.6875</v>
      </c>
      <c r="J1551" s="20">
        <f t="shared" si="251"/>
        <v>16</v>
      </c>
      <c r="K1551" s="5" t="str">
        <f t="shared" si="248"/>
        <v>ja</v>
      </c>
      <c r="L1551" s="5" t="s">
        <v>91</v>
      </c>
      <c r="M1551" s="6" t="s">
        <v>115</v>
      </c>
      <c r="N1551" s="5">
        <v>44</v>
      </c>
      <c r="O1551" s="17" t="s">
        <v>75</v>
      </c>
      <c r="P1551" s="17" t="s">
        <v>6567</v>
      </c>
      <c r="R1551" s="6" t="s">
        <v>77</v>
      </c>
      <c r="T1551" s="22" t="s">
        <v>79</v>
      </c>
      <c r="X1551" s="2">
        <v>302</v>
      </c>
      <c r="Y1551" s="2" t="s">
        <v>81</v>
      </c>
      <c r="Z1551" s="2" t="s">
        <v>84</v>
      </c>
      <c r="AA1551" s="2">
        <v>302</v>
      </c>
      <c r="AB1551" s="2" t="s">
        <v>81</v>
      </c>
      <c r="AC1551" s="2" t="s">
        <v>84</v>
      </c>
      <c r="AD1551" s="2">
        <v>302</v>
      </c>
      <c r="AE1551" s="2" t="s">
        <v>83</v>
      </c>
      <c r="AF1551" s="2" t="s">
        <v>84</v>
      </c>
      <c r="AJ1551" s="2">
        <v>513</v>
      </c>
      <c r="AK1551" s="2" t="s">
        <v>81</v>
      </c>
      <c r="AL1551" s="2" t="s">
        <v>84</v>
      </c>
      <c r="AM1551" s="2">
        <v>513</v>
      </c>
      <c r="AN1551" s="2" t="s">
        <v>81</v>
      </c>
      <c r="AO1551" s="2" t="s">
        <v>84</v>
      </c>
      <c r="AP1551" s="2">
        <v>513</v>
      </c>
      <c r="AQ1551" s="2" t="s">
        <v>81</v>
      </c>
      <c r="AR1551" s="2" t="s">
        <v>84</v>
      </c>
      <c r="BE1551" s="23" t="str">
        <f t="shared" si="256"/>
        <v>EMF nein</v>
      </c>
      <c r="BF1551" s="23" t="str">
        <f t="shared" si="249"/>
        <v/>
      </c>
      <c r="BG1551" s="23" t="str">
        <f t="shared" si="250"/>
        <v/>
      </c>
      <c r="BH1551" s="23">
        <f t="shared" si="257"/>
        <v>0</v>
      </c>
      <c r="BO1551" s="2" t="s">
        <v>6568</v>
      </c>
      <c r="BP1551" s="3">
        <v>1</v>
      </c>
      <c r="BQ1551" s="2" t="s">
        <v>6569</v>
      </c>
    </row>
    <row r="1552" spans="1:69" ht="16.149999999999999" customHeight="1" x14ac:dyDescent="0.25">
      <c r="A1552" s="16">
        <v>1551</v>
      </c>
      <c r="B1552" s="17" t="s">
        <v>211</v>
      </c>
      <c r="C1552" s="48" t="s">
        <v>119</v>
      </c>
      <c r="D1552" s="2" t="s">
        <v>89</v>
      </c>
      <c r="E1552" s="48" t="s">
        <v>6570</v>
      </c>
      <c r="F1552" s="67">
        <v>42773</v>
      </c>
      <c r="G1552" s="3">
        <f t="shared" si="252"/>
        <v>2</v>
      </c>
      <c r="H1552" s="3">
        <f t="shared" si="255"/>
        <v>2017</v>
      </c>
      <c r="I1552" s="19">
        <v>0.9375</v>
      </c>
      <c r="J1552" s="20">
        <f t="shared" si="251"/>
        <v>22</v>
      </c>
      <c r="K1552" s="5" t="str">
        <f t="shared" si="248"/>
        <v>ja</v>
      </c>
      <c r="L1552" s="5" t="s">
        <v>91</v>
      </c>
      <c r="M1552" s="6" t="s">
        <v>74</v>
      </c>
      <c r="N1552" s="5">
        <v>29</v>
      </c>
      <c r="O1552" s="17" t="s">
        <v>75</v>
      </c>
      <c r="P1552" s="17" t="s">
        <v>6571</v>
      </c>
      <c r="R1552" s="6" t="s">
        <v>335</v>
      </c>
      <c r="T1552" s="22"/>
      <c r="X1552" s="2">
        <v>225</v>
      </c>
      <c r="Y1552" s="2" t="s">
        <v>81</v>
      </c>
      <c r="Z1552" s="2" t="s">
        <v>168</v>
      </c>
      <c r="AA1552" s="2">
        <v>225</v>
      </c>
      <c r="AB1552" s="2" t="s">
        <v>81</v>
      </c>
      <c r="AC1552" s="2" t="s">
        <v>168</v>
      </c>
      <c r="AD1552" s="2">
        <v>225</v>
      </c>
      <c r="AE1552" s="2" t="s">
        <v>83</v>
      </c>
      <c r="AF1552" s="2" t="s">
        <v>168</v>
      </c>
      <c r="AJ1552" s="2">
        <v>389</v>
      </c>
      <c r="AK1552" s="2" t="s">
        <v>81</v>
      </c>
      <c r="AL1552" s="2" t="s">
        <v>168</v>
      </c>
      <c r="AM1552" s="2">
        <v>389</v>
      </c>
      <c r="AN1552" s="2" t="s">
        <v>81</v>
      </c>
      <c r="AO1552" s="2" t="s">
        <v>168</v>
      </c>
      <c r="AP1552" s="2">
        <v>320</v>
      </c>
      <c r="AQ1552" s="2" t="s">
        <v>81</v>
      </c>
      <c r="AR1552" s="2" t="s">
        <v>84</v>
      </c>
      <c r="AY1552" s="2">
        <v>320</v>
      </c>
      <c r="AZ1552" s="2" t="s">
        <v>81</v>
      </c>
      <c r="BA1552" s="2" t="s">
        <v>84</v>
      </c>
      <c r="BE1552" s="23" t="str">
        <f t="shared" si="256"/>
        <v>EMF nein</v>
      </c>
      <c r="BF1552" s="23" t="str">
        <f t="shared" si="249"/>
        <v/>
      </c>
      <c r="BG1552" s="23" t="str">
        <f t="shared" si="250"/>
        <v/>
      </c>
      <c r="BH1552" s="23">
        <f t="shared" si="257"/>
        <v>0</v>
      </c>
      <c r="BO1552" s="2" t="s">
        <v>6572</v>
      </c>
      <c r="BP1552" s="3">
        <v>1</v>
      </c>
      <c r="BQ1552" s="2" t="s">
        <v>6573</v>
      </c>
    </row>
    <row r="1553" spans="1:69" ht="16.149999999999999" customHeight="1" x14ac:dyDescent="0.25">
      <c r="A1553" s="16">
        <v>1552</v>
      </c>
      <c r="B1553" s="17" t="s">
        <v>135</v>
      </c>
      <c r="C1553" s="48" t="s">
        <v>6574</v>
      </c>
      <c r="D1553" s="2" t="s">
        <v>371</v>
      </c>
      <c r="E1553" s="48" t="s">
        <v>6575</v>
      </c>
      <c r="F1553" s="67">
        <v>43167</v>
      </c>
      <c r="G1553" s="3">
        <f t="shared" si="252"/>
        <v>3</v>
      </c>
      <c r="H1553" s="3">
        <f t="shared" si="255"/>
        <v>2018</v>
      </c>
      <c r="I1553" s="19">
        <v>0.32986111111111099</v>
      </c>
      <c r="J1553" s="20">
        <f t="shared" si="251"/>
        <v>7</v>
      </c>
      <c r="K1553" s="5" t="str">
        <f t="shared" si="248"/>
        <v>ja</v>
      </c>
      <c r="L1553" s="5" t="s">
        <v>91</v>
      </c>
      <c r="M1553" s="6" t="s">
        <v>139</v>
      </c>
      <c r="N1553" s="5">
        <v>25</v>
      </c>
      <c r="O1553" s="17" t="s">
        <v>75</v>
      </c>
      <c r="P1553" s="17" t="s">
        <v>6576</v>
      </c>
      <c r="R1553" s="6" t="s">
        <v>77</v>
      </c>
      <c r="T1553" s="22"/>
      <c r="U1553" s="2" t="s">
        <v>115</v>
      </c>
      <c r="V1553" s="2" t="s">
        <v>79</v>
      </c>
      <c r="BE1553" s="23" t="str">
        <f t="shared" si="256"/>
        <v>EMF ja</v>
      </c>
      <c r="BF1553" s="23">
        <f t="shared" si="249"/>
        <v>500</v>
      </c>
      <c r="BG1553" s="23" t="str">
        <f t="shared" si="250"/>
        <v>500+m</v>
      </c>
      <c r="BH1553" s="23">
        <f t="shared" si="257"/>
        <v>1</v>
      </c>
      <c r="BK1553" s="2" t="s">
        <v>162</v>
      </c>
      <c r="BL1553" s="2">
        <v>500</v>
      </c>
      <c r="BP1553" s="3">
        <v>1</v>
      </c>
      <c r="BQ1553" s="2" t="s">
        <v>6577</v>
      </c>
    </row>
    <row r="1554" spans="1:69" ht="16.149999999999999" customHeight="1" x14ac:dyDescent="0.25">
      <c r="A1554" s="16">
        <v>1553</v>
      </c>
      <c r="B1554" s="17" t="s">
        <v>87</v>
      </c>
      <c r="C1554" s="48" t="s">
        <v>6578</v>
      </c>
      <c r="D1554" s="2" t="s">
        <v>124</v>
      </c>
      <c r="E1554" s="48" t="s">
        <v>5690</v>
      </c>
      <c r="F1554" s="67">
        <v>43169</v>
      </c>
      <c r="G1554" s="3">
        <f t="shared" si="252"/>
        <v>3</v>
      </c>
      <c r="H1554" s="3">
        <f t="shared" si="255"/>
        <v>2018</v>
      </c>
      <c r="I1554" s="19">
        <v>0.78125</v>
      </c>
      <c r="J1554" s="20">
        <f t="shared" si="251"/>
        <v>18</v>
      </c>
      <c r="K1554" s="5" t="str">
        <f t="shared" si="248"/>
        <v>ja</v>
      </c>
      <c r="L1554" s="5" t="s">
        <v>91</v>
      </c>
      <c r="M1554" s="6" t="s">
        <v>74</v>
      </c>
      <c r="N1554" s="5">
        <v>82</v>
      </c>
      <c r="O1554" s="17" t="s">
        <v>75</v>
      </c>
      <c r="P1554" s="17" t="s">
        <v>6579</v>
      </c>
      <c r="R1554" s="6" t="s">
        <v>77</v>
      </c>
      <c r="T1554" s="22"/>
      <c r="W1554" s="1"/>
      <c r="BE1554" s="23" t="str">
        <f t="shared" si="256"/>
        <v>EMF nein</v>
      </c>
      <c r="BF1554" s="23" t="str">
        <f t="shared" si="249"/>
        <v/>
      </c>
      <c r="BG1554" s="23" t="str">
        <f t="shared" si="250"/>
        <v/>
      </c>
      <c r="BH1554" s="23">
        <f t="shared" si="257"/>
        <v>0</v>
      </c>
      <c r="BP1554" s="3">
        <v>1</v>
      </c>
      <c r="BQ1554" s="2" t="s">
        <v>6580</v>
      </c>
    </row>
    <row r="1555" spans="1:69" ht="16.149999999999999" customHeight="1" x14ac:dyDescent="0.25">
      <c r="A1555" s="16">
        <v>1554</v>
      </c>
      <c r="B1555" s="17" t="s">
        <v>69</v>
      </c>
      <c r="C1555" s="48" t="s">
        <v>6581</v>
      </c>
      <c r="D1555" s="2" t="s">
        <v>371</v>
      </c>
      <c r="E1555" s="48" t="s">
        <v>6582</v>
      </c>
      <c r="F1555" s="67">
        <v>43169</v>
      </c>
      <c r="G1555" s="3">
        <f t="shared" si="252"/>
        <v>3</v>
      </c>
      <c r="H1555" s="3">
        <f t="shared" si="255"/>
        <v>2018</v>
      </c>
      <c r="I1555" s="19">
        <v>0.52777777777777801</v>
      </c>
      <c r="J1555" s="20">
        <f t="shared" si="251"/>
        <v>12</v>
      </c>
      <c r="K1555" s="5" t="str">
        <f t="shared" si="248"/>
        <v>ja</v>
      </c>
      <c r="L1555" s="5" t="s">
        <v>91</v>
      </c>
      <c r="M1555" s="6" t="s">
        <v>74</v>
      </c>
      <c r="N1555" s="5">
        <v>25</v>
      </c>
      <c r="O1555" s="17" t="s">
        <v>75</v>
      </c>
      <c r="P1555" s="17" t="s">
        <v>6583</v>
      </c>
      <c r="R1555" s="6" t="s">
        <v>77</v>
      </c>
      <c r="T1555" s="22"/>
      <c r="BE1555" s="23" t="str">
        <f t="shared" si="256"/>
        <v>EMF nein</v>
      </c>
      <c r="BF1555" s="23" t="str">
        <f t="shared" si="249"/>
        <v/>
      </c>
      <c r="BG1555" s="23" t="str">
        <f t="shared" si="250"/>
        <v/>
      </c>
      <c r="BH1555" s="23">
        <f t="shared" si="257"/>
        <v>0</v>
      </c>
      <c r="BO1555" s="2" t="s">
        <v>6584</v>
      </c>
      <c r="BP1555" s="3">
        <v>1</v>
      </c>
      <c r="BQ1555" s="2" t="s">
        <v>6585</v>
      </c>
    </row>
    <row r="1556" spans="1:69" ht="16.149999999999999" customHeight="1" x14ac:dyDescent="0.25">
      <c r="A1556" s="16">
        <v>1555</v>
      </c>
      <c r="B1556" s="17" t="s">
        <v>69</v>
      </c>
      <c r="C1556" s="48" t="s">
        <v>982</v>
      </c>
      <c r="D1556" s="2" t="s">
        <v>113</v>
      </c>
      <c r="E1556" s="48" t="s">
        <v>6586</v>
      </c>
      <c r="F1556" s="67">
        <v>42991</v>
      </c>
      <c r="G1556" s="3">
        <f t="shared" si="252"/>
        <v>9</v>
      </c>
      <c r="H1556" s="3">
        <f t="shared" si="255"/>
        <v>2017</v>
      </c>
      <c r="I1556" s="19">
        <v>0.60416666666666696</v>
      </c>
      <c r="J1556" s="20">
        <f t="shared" si="251"/>
        <v>14</v>
      </c>
      <c r="K1556" s="5" t="str">
        <f t="shared" si="248"/>
        <v>ja</v>
      </c>
      <c r="L1556" s="21" t="s">
        <v>73</v>
      </c>
      <c r="M1556" s="6" t="s">
        <v>74</v>
      </c>
      <c r="N1556" s="5">
        <v>74</v>
      </c>
      <c r="O1556" s="17" t="s">
        <v>75</v>
      </c>
      <c r="P1556" s="17" t="s">
        <v>6587</v>
      </c>
      <c r="Q1556" s="6" t="s">
        <v>186</v>
      </c>
      <c r="R1556" s="6" t="s">
        <v>77</v>
      </c>
      <c r="T1556" s="22" t="s">
        <v>79</v>
      </c>
      <c r="U1556" s="2" t="s">
        <v>74</v>
      </c>
      <c r="X1556" s="2">
        <v>84</v>
      </c>
      <c r="Y1556" s="2" t="s">
        <v>81</v>
      </c>
      <c r="Z1556" s="2" t="s">
        <v>84</v>
      </c>
      <c r="AA1556" s="2">
        <v>84</v>
      </c>
      <c r="AB1556" s="2" t="s">
        <v>94</v>
      </c>
      <c r="AC1556" s="2" t="s">
        <v>84</v>
      </c>
      <c r="AD1556" s="2">
        <v>84</v>
      </c>
      <c r="AE1556" s="2" t="s">
        <v>83</v>
      </c>
      <c r="AF1556" s="2" t="s">
        <v>84</v>
      </c>
      <c r="AJ1556" s="2">
        <v>95</v>
      </c>
      <c r="AK1556" s="2" t="s">
        <v>81</v>
      </c>
      <c r="AL1556" s="2" t="s">
        <v>82</v>
      </c>
      <c r="AM1556" s="2">
        <v>95</v>
      </c>
      <c r="AN1556" s="2" t="s">
        <v>81</v>
      </c>
      <c r="AO1556" s="2" t="s">
        <v>82</v>
      </c>
      <c r="AP1556" s="2">
        <v>95</v>
      </c>
      <c r="AQ1556" s="2" t="s">
        <v>81</v>
      </c>
      <c r="AR1556" s="2" t="s">
        <v>82</v>
      </c>
      <c r="AV1556" s="2">
        <v>95</v>
      </c>
      <c r="AW1556" s="2" t="s">
        <v>81</v>
      </c>
      <c r="AX1556" s="2" t="s">
        <v>82</v>
      </c>
      <c r="BE1556" s="23" t="str">
        <f t="shared" si="256"/>
        <v>EMF nein</v>
      </c>
      <c r="BF1556" s="23" t="str">
        <f t="shared" si="249"/>
        <v/>
      </c>
      <c r="BG1556" s="23" t="str">
        <f t="shared" si="250"/>
        <v/>
      </c>
      <c r="BH1556" s="23">
        <f t="shared" si="257"/>
        <v>0</v>
      </c>
      <c r="BO1556" s="2" t="s">
        <v>6588</v>
      </c>
      <c r="BP1556" s="3">
        <v>1</v>
      </c>
      <c r="BQ1556" s="2" t="s">
        <v>6589</v>
      </c>
    </row>
    <row r="1557" spans="1:69" ht="16.149999999999999" customHeight="1" x14ac:dyDescent="0.25">
      <c r="A1557" s="16">
        <v>1556</v>
      </c>
      <c r="B1557" s="17" t="s">
        <v>87</v>
      </c>
      <c r="C1557" s="48" t="s">
        <v>212</v>
      </c>
      <c r="D1557" s="2" t="s">
        <v>124</v>
      </c>
      <c r="E1557" s="48" t="s">
        <v>2755</v>
      </c>
      <c r="F1557" s="67">
        <v>42868</v>
      </c>
      <c r="G1557" s="3">
        <f t="shared" si="252"/>
        <v>5</v>
      </c>
      <c r="H1557" s="3">
        <f t="shared" si="255"/>
        <v>2017</v>
      </c>
      <c r="I1557" s="19">
        <v>0.67222222222222205</v>
      </c>
      <c r="J1557" s="20">
        <f t="shared" si="251"/>
        <v>16</v>
      </c>
      <c r="K1557" s="5" t="str">
        <f t="shared" si="248"/>
        <v>ja</v>
      </c>
      <c r="L1557" s="5" t="s">
        <v>91</v>
      </c>
      <c r="M1557" s="6" t="s">
        <v>74</v>
      </c>
      <c r="N1557" s="5">
        <v>75</v>
      </c>
      <c r="O1557" s="17" t="s">
        <v>75</v>
      </c>
      <c r="P1557" s="17" t="s">
        <v>6590</v>
      </c>
      <c r="R1557" s="6" t="s">
        <v>77</v>
      </c>
      <c r="T1557" s="22"/>
      <c r="U1557" s="2" t="s">
        <v>354</v>
      </c>
      <c r="X1557" s="2">
        <v>95</v>
      </c>
      <c r="Y1557" s="2" t="s">
        <v>81</v>
      </c>
      <c r="Z1557" s="2" t="s">
        <v>84</v>
      </c>
      <c r="AA1557" s="2">
        <v>95</v>
      </c>
      <c r="AB1557" s="2" t="s">
        <v>81</v>
      </c>
      <c r="AC1557" s="2" t="s">
        <v>84</v>
      </c>
      <c r="AD1557" s="2">
        <v>95</v>
      </c>
      <c r="AE1557" s="2" t="s">
        <v>81</v>
      </c>
      <c r="AF1557" s="2" t="s">
        <v>84</v>
      </c>
      <c r="BE1557" s="23" t="str">
        <f t="shared" si="256"/>
        <v>EMF nein</v>
      </c>
      <c r="BF1557" s="23" t="str">
        <f t="shared" si="249"/>
        <v/>
      </c>
      <c r="BG1557" s="23" t="str">
        <f t="shared" si="250"/>
        <v/>
      </c>
      <c r="BH1557" s="23">
        <f t="shared" si="257"/>
        <v>0</v>
      </c>
      <c r="BP1557" s="3">
        <v>1</v>
      </c>
      <c r="BQ1557" s="2" t="s">
        <v>6591</v>
      </c>
    </row>
    <row r="1558" spans="1:69" ht="16.149999999999999" customHeight="1" x14ac:dyDescent="0.25">
      <c r="A1558" s="16">
        <v>1557</v>
      </c>
      <c r="B1558" s="17" t="s">
        <v>87</v>
      </c>
      <c r="C1558" s="48" t="s">
        <v>6592</v>
      </c>
      <c r="D1558" s="2" t="s">
        <v>264</v>
      </c>
      <c r="E1558" s="48" t="s">
        <v>6593</v>
      </c>
      <c r="F1558" s="67">
        <v>42871</v>
      </c>
      <c r="G1558" s="3">
        <f t="shared" si="252"/>
        <v>5</v>
      </c>
      <c r="H1558" s="3">
        <f t="shared" si="255"/>
        <v>2017</v>
      </c>
      <c r="I1558" s="19">
        <v>0.4375</v>
      </c>
      <c r="J1558" s="20">
        <f t="shared" si="251"/>
        <v>10</v>
      </c>
      <c r="K1558" s="5" t="str">
        <f t="shared" si="248"/>
        <v>ja</v>
      </c>
      <c r="L1558" s="21" t="s">
        <v>73</v>
      </c>
      <c r="M1558" s="6" t="s">
        <v>74</v>
      </c>
      <c r="N1558" s="5">
        <v>79</v>
      </c>
      <c r="O1558" s="17" t="s">
        <v>126</v>
      </c>
      <c r="P1558" s="17" t="s">
        <v>6594</v>
      </c>
      <c r="R1558" s="6" t="s">
        <v>77</v>
      </c>
      <c r="T1558" s="22"/>
      <c r="U1558" s="2" t="s">
        <v>74</v>
      </c>
      <c r="V1558" s="2" t="s">
        <v>79</v>
      </c>
      <c r="X1558" s="2">
        <v>298</v>
      </c>
      <c r="Y1558" s="2" t="s">
        <v>81</v>
      </c>
      <c r="Z1558" s="2" t="s">
        <v>84</v>
      </c>
      <c r="AA1558" s="2">
        <v>298</v>
      </c>
      <c r="AB1558" s="2" t="s">
        <v>81</v>
      </c>
      <c r="AC1558" s="2" t="s">
        <v>84</v>
      </c>
      <c r="AD1558" s="2">
        <v>298</v>
      </c>
      <c r="AE1558" s="2" t="s">
        <v>81</v>
      </c>
      <c r="AF1558" s="2" t="s">
        <v>84</v>
      </c>
      <c r="BE1558" s="23" t="str">
        <f t="shared" si="256"/>
        <v>EMF nein</v>
      </c>
      <c r="BF1558" s="23" t="str">
        <f t="shared" si="249"/>
        <v/>
      </c>
      <c r="BG1558" s="23" t="str">
        <f t="shared" si="250"/>
        <v/>
      </c>
      <c r="BH1558" s="23">
        <f t="shared" si="257"/>
        <v>0</v>
      </c>
      <c r="BO1558" s="2" t="s">
        <v>6595</v>
      </c>
      <c r="BP1558" s="3">
        <v>1</v>
      </c>
      <c r="BQ1558" s="2" t="s">
        <v>6596</v>
      </c>
    </row>
    <row r="1559" spans="1:69" ht="16.149999999999999" customHeight="1" x14ac:dyDescent="0.25">
      <c r="A1559" s="16">
        <v>1558</v>
      </c>
      <c r="B1559" s="17" t="s">
        <v>87</v>
      </c>
      <c r="C1559" s="48" t="s">
        <v>6597</v>
      </c>
      <c r="D1559" s="2" t="s">
        <v>151</v>
      </c>
      <c r="E1559" s="48" t="s">
        <v>6598</v>
      </c>
      <c r="F1559" s="67">
        <v>42872</v>
      </c>
      <c r="G1559" s="3">
        <f t="shared" si="252"/>
        <v>5</v>
      </c>
      <c r="H1559" s="3">
        <f t="shared" si="255"/>
        <v>2017</v>
      </c>
      <c r="I1559" s="19">
        <v>0.6875</v>
      </c>
      <c r="J1559" s="20">
        <f t="shared" si="251"/>
        <v>16</v>
      </c>
      <c r="K1559" s="5" t="str">
        <f t="shared" si="248"/>
        <v>ja</v>
      </c>
      <c r="L1559" s="5" t="s">
        <v>91</v>
      </c>
      <c r="M1559" s="6" t="s">
        <v>74</v>
      </c>
      <c r="N1559" s="5">
        <v>80</v>
      </c>
      <c r="O1559" s="2" t="s">
        <v>140</v>
      </c>
      <c r="P1559" s="17" t="s">
        <v>1112</v>
      </c>
      <c r="R1559" s="6" t="s">
        <v>77</v>
      </c>
      <c r="T1559" s="22" t="s">
        <v>79</v>
      </c>
      <c r="U1559" s="2" t="s">
        <v>74</v>
      </c>
      <c r="X1559" s="2">
        <v>613</v>
      </c>
      <c r="Y1559" s="2" t="s">
        <v>83</v>
      </c>
      <c r="Z1559" s="2" t="s">
        <v>84</v>
      </c>
      <c r="AA1559" s="2">
        <v>613</v>
      </c>
      <c r="AB1559" s="2" t="s">
        <v>81</v>
      </c>
      <c r="AC1559" s="2" t="s">
        <v>84</v>
      </c>
      <c r="AD1559" s="2">
        <v>613</v>
      </c>
      <c r="AE1559" s="2" t="s">
        <v>83</v>
      </c>
      <c r="AF1559" s="2" t="s">
        <v>84</v>
      </c>
      <c r="AJ1559" s="2">
        <v>362</v>
      </c>
      <c r="AK1559" s="2" t="s">
        <v>81</v>
      </c>
      <c r="AL1559" s="2" t="s">
        <v>168</v>
      </c>
      <c r="AM1559" s="2">
        <v>362</v>
      </c>
      <c r="AN1559" s="2" t="s">
        <v>81</v>
      </c>
      <c r="AO1559" s="2" t="s">
        <v>168</v>
      </c>
      <c r="AP1559" s="2">
        <v>362</v>
      </c>
      <c r="AQ1559" s="2" t="s">
        <v>81</v>
      </c>
      <c r="AR1559" s="2" t="s">
        <v>168</v>
      </c>
      <c r="AY1559" s="2">
        <v>324</v>
      </c>
      <c r="AZ1559" s="2" t="s">
        <v>81</v>
      </c>
      <c r="BA1559" s="2" t="s">
        <v>168</v>
      </c>
      <c r="BE1559" s="23" t="str">
        <f t="shared" si="256"/>
        <v>EMF nein</v>
      </c>
      <c r="BF1559" s="23" t="str">
        <f t="shared" si="249"/>
        <v/>
      </c>
      <c r="BG1559" s="23" t="str">
        <f t="shared" si="250"/>
        <v/>
      </c>
      <c r="BH1559" s="23">
        <f t="shared" si="257"/>
        <v>0</v>
      </c>
      <c r="BO1559" s="2" t="s">
        <v>6599</v>
      </c>
      <c r="BP1559" s="3">
        <v>1</v>
      </c>
      <c r="BQ1559" s="2" t="s">
        <v>6600</v>
      </c>
    </row>
    <row r="1560" spans="1:69" ht="16.149999999999999" customHeight="1" x14ac:dyDescent="0.25">
      <c r="A1560" s="16">
        <v>1559</v>
      </c>
      <c r="B1560" s="17" t="s">
        <v>87</v>
      </c>
      <c r="C1560" s="48" t="s">
        <v>3413</v>
      </c>
      <c r="D1560" s="2" t="s">
        <v>896</v>
      </c>
      <c r="E1560" s="48" t="s">
        <v>6601</v>
      </c>
      <c r="F1560" s="67">
        <v>42872</v>
      </c>
      <c r="G1560" s="3">
        <f t="shared" si="252"/>
        <v>5</v>
      </c>
      <c r="H1560" s="3">
        <f t="shared" si="255"/>
        <v>2017</v>
      </c>
      <c r="I1560" s="19">
        <v>0.625</v>
      </c>
      <c r="J1560" s="20">
        <f t="shared" si="251"/>
        <v>15</v>
      </c>
      <c r="K1560" s="5" t="str">
        <f t="shared" si="248"/>
        <v>ja</v>
      </c>
      <c r="L1560" s="5" t="s">
        <v>91</v>
      </c>
      <c r="M1560" s="6" t="s">
        <v>74</v>
      </c>
      <c r="N1560" s="5">
        <v>83</v>
      </c>
      <c r="O1560" s="2" t="s">
        <v>3609</v>
      </c>
      <c r="P1560" s="17" t="s">
        <v>6602</v>
      </c>
      <c r="R1560" s="6" t="s">
        <v>77</v>
      </c>
      <c r="T1560" s="22" t="s">
        <v>79</v>
      </c>
      <c r="AA1560" s="2">
        <v>120</v>
      </c>
      <c r="AB1560" s="2" t="s">
        <v>81</v>
      </c>
      <c r="AC1560" s="2" t="s">
        <v>82</v>
      </c>
      <c r="AJ1560" s="2">
        <v>790</v>
      </c>
      <c r="AK1560" s="2" t="s">
        <v>81</v>
      </c>
      <c r="AL1560" s="2" t="s">
        <v>161</v>
      </c>
      <c r="AM1560" s="2">
        <v>790</v>
      </c>
      <c r="AN1560" s="2" t="s">
        <v>81</v>
      </c>
      <c r="AO1560" s="2" t="s">
        <v>161</v>
      </c>
      <c r="AP1560" s="2">
        <v>790</v>
      </c>
      <c r="AQ1560" s="2" t="s">
        <v>81</v>
      </c>
      <c r="AR1560" s="2" t="s">
        <v>161</v>
      </c>
      <c r="BE1560" s="23" t="str">
        <f t="shared" si="256"/>
        <v>EMF ja</v>
      </c>
      <c r="BF1560" s="23">
        <f t="shared" si="249"/>
        <v>80</v>
      </c>
      <c r="BG1560" s="23" t="str">
        <f t="shared" si="250"/>
        <v>&lt;100m</v>
      </c>
      <c r="BH1560" s="23">
        <f t="shared" si="257"/>
        <v>1</v>
      </c>
      <c r="BI1560" s="2" t="s">
        <v>162</v>
      </c>
      <c r="BJ1560" s="2">
        <v>80</v>
      </c>
      <c r="BP1560" s="3">
        <v>1</v>
      </c>
      <c r="BQ1560" s="2" t="s">
        <v>6603</v>
      </c>
    </row>
    <row r="1561" spans="1:69" ht="16.149999999999999" customHeight="1" x14ac:dyDescent="0.25">
      <c r="A1561" s="16">
        <v>1560</v>
      </c>
      <c r="B1561" s="17" t="s">
        <v>87</v>
      </c>
      <c r="C1561" s="48" t="s">
        <v>165</v>
      </c>
      <c r="D1561" s="2" t="s">
        <v>158</v>
      </c>
      <c r="E1561" s="48" t="s">
        <v>6604</v>
      </c>
      <c r="F1561" s="67">
        <v>42875</v>
      </c>
      <c r="G1561" s="3">
        <f t="shared" si="252"/>
        <v>5</v>
      </c>
      <c r="H1561" s="3">
        <f t="shared" si="255"/>
        <v>2017</v>
      </c>
      <c r="I1561" s="19">
        <v>0.67361111111111105</v>
      </c>
      <c r="J1561" s="20">
        <f t="shared" si="251"/>
        <v>16</v>
      </c>
      <c r="K1561" s="5" t="str">
        <f t="shared" si="248"/>
        <v>ja</v>
      </c>
      <c r="L1561" s="5" t="s">
        <v>91</v>
      </c>
      <c r="M1561" s="6" t="s">
        <v>74</v>
      </c>
      <c r="N1561" s="5">
        <v>71</v>
      </c>
      <c r="O1561" s="2" t="s">
        <v>140</v>
      </c>
      <c r="P1561" s="17" t="s">
        <v>6605</v>
      </c>
      <c r="R1561" s="6" t="s">
        <v>77</v>
      </c>
      <c r="T1561" s="22" t="s">
        <v>79</v>
      </c>
      <c r="X1561" s="2">
        <v>180</v>
      </c>
      <c r="Y1561" s="2" t="s">
        <v>81</v>
      </c>
      <c r="Z1561" s="2" t="s">
        <v>168</v>
      </c>
      <c r="AA1561" s="2">
        <v>180</v>
      </c>
      <c r="AB1561" s="2" t="s">
        <v>81</v>
      </c>
      <c r="AC1561" s="2" t="s">
        <v>168</v>
      </c>
      <c r="AD1561" s="2">
        <v>180</v>
      </c>
      <c r="AE1561" s="2" t="s">
        <v>83</v>
      </c>
      <c r="AF1561" s="2" t="s">
        <v>168</v>
      </c>
      <c r="AJ1561" s="2">
        <v>216</v>
      </c>
      <c r="AK1561" s="2" t="s">
        <v>81</v>
      </c>
      <c r="AL1561" s="2" t="s">
        <v>168</v>
      </c>
      <c r="AP1561" s="2">
        <v>216</v>
      </c>
      <c r="AQ1561" s="2" t="s">
        <v>81</v>
      </c>
      <c r="AR1561" s="2" t="s">
        <v>168</v>
      </c>
      <c r="AV1561" s="2">
        <v>220</v>
      </c>
      <c r="BE1561" s="23" t="str">
        <f t="shared" si="256"/>
        <v>EMF nein</v>
      </c>
      <c r="BF1561" s="23" t="str">
        <f t="shared" si="249"/>
        <v/>
      </c>
      <c r="BG1561" s="23" t="str">
        <f t="shared" si="250"/>
        <v/>
      </c>
      <c r="BH1561" s="23">
        <f t="shared" si="257"/>
        <v>0</v>
      </c>
      <c r="BP1561" s="3">
        <v>1</v>
      </c>
      <c r="BQ1561" s="2" t="s">
        <v>6606</v>
      </c>
    </row>
    <row r="1562" spans="1:69" ht="16.149999999999999" customHeight="1" x14ac:dyDescent="0.25">
      <c r="A1562" s="16">
        <v>1561</v>
      </c>
      <c r="B1562" s="17" t="s">
        <v>135</v>
      </c>
      <c r="C1562" s="2" t="s">
        <v>2319</v>
      </c>
      <c r="D1562" s="2" t="s">
        <v>158</v>
      </c>
      <c r="E1562" s="2" t="s">
        <v>6607</v>
      </c>
      <c r="F1562" s="67">
        <v>42188</v>
      </c>
      <c r="G1562" s="3">
        <f t="shared" si="252"/>
        <v>7</v>
      </c>
      <c r="H1562" s="3">
        <f t="shared" si="255"/>
        <v>2015</v>
      </c>
      <c r="I1562" s="92">
        <v>0.38888888888888901</v>
      </c>
      <c r="J1562" s="20">
        <f t="shared" si="251"/>
        <v>9</v>
      </c>
      <c r="K1562" s="5" t="str">
        <f t="shared" si="248"/>
        <v>ja</v>
      </c>
      <c r="L1562" s="5" t="s">
        <v>73</v>
      </c>
      <c r="M1562" s="6" t="s">
        <v>139</v>
      </c>
      <c r="O1562" s="6" t="s">
        <v>75</v>
      </c>
      <c r="P1562" s="6" t="s">
        <v>6608</v>
      </c>
      <c r="U1562" s="2" t="s">
        <v>115</v>
      </c>
      <c r="V1562" s="2" t="s">
        <v>202</v>
      </c>
      <c r="X1562" s="2">
        <v>154</v>
      </c>
      <c r="Y1562" s="2" t="s">
        <v>81</v>
      </c>
      <c r="Z1562" s="2" t="s">
        <v>84</v>
      </c>
      <c r="AJ1562" s="2">
        <v>375</v>
      </c>
      <c r="AK1562" s="2" t="s">
        <v>83</v>
      </c>
      <c r="AL1562" s="2" t="s">
        <v>84</v>
      </c>
      <c r="AM1562" s="2">
        <v>375</v>
      </c>
      <c r="AN1562" s="2" t="s">
        <v>81</v>
      </c>
      <c r="AO1562" s="2" t="s">
        <v>84</v>
      </c>
      <c r="AP1562" s="2">
        <v>375</v>
      </c>
      <c r="AQ1562" s="2" t="s">
        <v>83</v>
      </c>
      <c r="AR1562" s="2" t="s">
        <v>84</v>
      </c>
      <c r="BO1562" s="2" t="s">
        <v>6609</v>
      </c>
      <c r="BQ1562" s="2" t="s">
        <v>6610</v>
      </c>
    </row>
    <row r="1563" spans="1:69" ht="16.149999999999999" customHeight="1" x14ac:dyDescent="0.25">
      <c r="A1563" s="16">
        <v>1562</v>
      </c>
      <c r="B1563" s="17" t="s">
        <v>87</v>
      </c>
      <c r="C1563" s="48" t="s">
        <v>6611</v>
      </c>
      <c r="D1563" s="2" t="s">
        <v>124</v>
      </c>
      <c r="E1563" s="48" t="s">
        <v>6612</v>
      </c>
      <c r="F1563" s="67">
        <v>42882</v>
      </c>
      <c r="G1563" s="3">
        <f t="shared" si="252"/>
        <v>5</v>
      </c>
      <c r="H1563" s="3">
        <f t="shared" si="255"/>
        <v>2017</v>
      </c>
      <c r="I1563" s="19">
        <v>0.58333333333333304</v>
      </c>
      <c r="J1563" s="20">
        <f t="shared" si="251"/>
        <v>14</v>
      </c>
      <c r="K1563" s="5" t="str">
        <f t="shared" si="248"/>
        <v>ja</v>
      </c>
      <c r="L1563" s="5" t="s">
        <v>91</v>
      </c>
      <c r="M1563" s="6" t="s">
        <v>74</v>
      </c>
      <c r="N1563" s="5">
        <v>75</v>
      </c>
      <c r="O1563" s="17" t="s">
        <v>126</v>
      </c>
      <c r="P1563" s="17" t="s">
        <v>6613</v>
      </c>
      <c r="Q1563" s="6" t="s">
        <v>186</v>
      </c>
      <c r="R1563" s="6" t="s">
        <v>77</v>
      </c>
      <c r="T1563" s="22"/>
      <c r="U1563" s="2" t="s">
        <v>100</v>
      </c>
      <c r="V1563" s="2" t="s">
        <v>79</v>
      </c>
      <c r="X1563" s="2">
        <v>120</v>
      </c>
      <c r="Y1563" s="2" t="s">
        <v>81</v>
      </c>
      <c r="Z1563" s="2" t="s">
        <v>82</v>
      </c>
      <c r="AJ1563" s="2">
        <v>345</v>
      </c>
      <c r="AK1563" s="2" t="s">
        <v>81</v>
      </c>
      <c r="AL1563" s="2" t="s">
        <v>168</v>
      </c>
      <c r="AM1563" s="2">
        <v>345</v>
      </c>
      <c r="AN1563" s="2" t="s">
        <v>81</v>
      </c>
      <c r="AO1563" s="2" t="s">
        <v>168</v>
      </c>
      <c r="AP1563" s="2">
        <v>345</v>
      </c>
      <c r="AQ1563" s="2" t="s">
        <v>81</v>
      </c>
      <c r="AR1563" s="2" t="s">
        <v>168</v>
      </c>
      <c r="BE1563" s="23" t="str">
        <f t="shared" ref="BE1563:BE1626" si="258">IF(COUNTA(BI1563,BK1563,BM1563) &gt; 0,"EMF ja","EMF nein")</f>
        <v>EMF nein</v>
      </c>
      <c r="BF1563" s="23" t="str">
        <f t="shared" ref="BF1563:BF1626" si="259">IF(SUM(BJ1563,BL1563,BN1563)=0,"",MIN(BJ1563,BL1563,BN1563))</f>
        <v/>
      </c>
      <c r="BG1563" s="23" t="str">
        <f t="shared" ref="BG1563:BG1626" si="260">IF(BF1563="","",IF(BF1563&lt;100,"&lt;100m",IF(AND(BF1563&gt;99, BF1563&lt;500),"100-499m",IF(BF1563&gt;499,"500+m",""))))</f>
        <v/>
      </c>
      <c r="BH1563" s="23">
        <f t="shared" ref="BH1563:BH1626" si="261">COUNTA(BI1563,BK1563,BM1563)</f>
        <v>0</v>
      </c>
      <c r="BO1563" s="2" t="s">
        <v>6614</v>
      </c>
      <c r="BP1563" s="3">
        <v>1</v>
      </c>
      <c r="BQ1563" s="2" t="s">
        <v>6615</v>
      </c>
    </row>
    <row r="1564" spans="1:69" ht="16.149999999999999" customHeight="1" x14ac:dyDescent="0.25">
      <c r="A1564" s="16">
        <v>1563</v>
      </c>
      <c r="B1564" s="17" t="s">
        <v>87</v>
      </c>
      <c r="C1564" s="48" t="s">
        <v>6616</v>
      </c>
      <c r="D1564" s="2" t="s">
        <v>364</v>
      </c>
      <c r="E1564" s="48" t="s">
        <v>6617</v>
      </c>
      <c r="F1564" s="67">
        <v>42884</v>
      </c>
      <c r="G1564" s="3">
        <f t="shared" si="252"/>
        <v>5</v>
      </c>
      <c r="H1564" s="3">
        <f t="shared" si="255"/>
        <v>2017</v>
      </c>
      <c r="I1564" s="19">
        <v>0.58680555555555602</v>
      </c>
      <c r="J1564" s="20">
        <f t="shared" si="251"/>
        <v>14</v>
      </c>
      <c r="K1564" s="5" t="str">
        <f t="shared" si="248"/>
        <v>ja</v>
      </c>
      <c r="L1564" s="5" t="s">
        <v>91</v>
      </c>
      <c r="M1564" s="6" t="s">
        <v>74</v>
      </c>
      <c r="N1564" s="5">
        <v>76</v>
      </c>
      <c r="O1564" s="17" t="s">
        <v>75</v>
      </c>
      <c r="P1564" s="17" t="s">
        <v>6618</v>
      </c>
      <c r="Q1564" s="6" t="s">
        <v>186</v>
      </c>
      <c r="R1564" s="6" t="s">
        <v>77</v>
      </c>
      <c r="T1564" s="22"/>
      <c r="U1564" s="2" t="s">
        <v>74</v>
      </c>
      <c r="BE1564" s="23" t="str">
        <f t="shared" si="258"/>
        <v>EMF nein</v>
      </c>
      <c r="BF1564" s="23" t="str">
        <f t="shared" si="259"/>
        <v/>
      </c>
      <c r="BG1564" s="23" t="str">
        <f t="shared" si="260"/>
        <v/>
      </c>
      <c r="BH1564" s="23">
        <f t="shared" si="261"/>
        <v>0</v>
      </c>
      <c r="BO1564" s="2" t="s">
        <v>6619</v>
      </c>
      <c r="BP1564" s="3">
        <v>1</v>
      </c>
      <c r="BQ1564" s="2" t="s">
        <v>6620</v>
      </c>
    </row>
    <row r="1565" spans="1:69" ht="16.149999999999999" customHeight="1" x14ac:dyDescent="0.25">
      <c r="A1565" s="16">
        <v>1564</v>
      </c>
      <c r="B1565" s="17" t="s">
        <v>87</v>
      </c>
      <c r="C1565" s="48" t="s">
        <v>2747</v>
      </c>
      <c r="D1565" s="2" t="s">
        <v>124</v>
      </c>
      <c r="E1565" s="48" t="s">
        <v>1087</v>
      </c>
      <c r="F1565" s="67">
        <v>42885</v>
      </c>
      <c r="G1565" s="3">
        <f t="shared" si="252"/>
        <v>5</v>
      </c>
      <c r="H1565" s="3">
        <f t="shared" si="255"/>
        <v>2017</v>
      </c>
      <c r="I1565" s="19">
        <v>0.38888888888888901</v>
      </c>
      <c r="J1565" s="20">
        <f t="shared" si="251"/>
        <v>9</v>
      </c>
      <c r="K1565" s="5" t="str">
        <f t="shared" si="248"/>
        <v>ja</v>
      </c>
      <c r="L1565" s="21" t="s">
        <v>73</v>
      </c>
      <c r="M1565" s="6" t="s">
        <v>100</v>
      </c>
      <c r="N1565" s="5">
        <v>70</v>
      </c>
      <c r="O1565" s="17" t="s">
        <v>126</v>
      </c>
      <c r="P1565" s="17" t="s">
        <v>6621</v>
      </c>
      <c r="R1565" s="6" t="s">
        <v>77</v>
      </c>
      <c r="T1565" s="22" t="s">
        <v>79</v>
      </c>
      <c r="U1565" s="2" t="s">
        <v>74</v>
      </c>
      <c r="BE1565" s="23" t="str">
        <f t="shared" si="258"/>
        <v>EMF nein</v>
      </c>
      <c r="BF1565" s="23" t="str">
        <f t="shared" si="259"/>
        <v/>
      </c>
      <c r="BG1565" s="23" t="str">
        <f t="shared" si="260"/>
        <v/>
      </c>
      <c r="BH1565" s="23">
        <f t="shared" si="261"/>
        <v>0</v>
      </c>
      <c r="BO1565" s="2" t="s">
        <v>6622</v>
      </c>
      <c r="BP1565" s="3">
        <v>1</v>
      </c>
      <c r="BQ1565" s="2" t="s">
        <v>6623</v>
      </c>
    </row>
    <row r="1566" spans="1:69" ht="16.149999999999999" customHeight="1" x14ac:dyDescent="0.25">
      <c r="A1566" s="16">
        <v>1565</v>
      </c>
      <c r="B1566" s="17" t="s">
        <v>87</v>
      </c>
      <c r="C1566" s="48" t="s">
        <v>6624</v>
      </c>
      <c r="D1566" s="2" t="s">
        <v>151</v>
      </c>
      <c r="E1566" s="48" t="s">
        <v>2460</v>
      </c>
      <c r="F1566" s="67">
        <v>42885</v>
      </c>
      <c r="G1566" s="3">
        <f t="shared" si="252"/>
        <v>5</v>
      </c>
      <c r="H1566" s="3">
        <f t="shared" si="255"/>
        <v>2017</v>
      </c>
      <c r="I1566" s="19">
        <v>0.56944444444444398</v>
      </c>
      <c r="J1566" s="20">
        <f t="shared" si="251"/>
        <v>13</v>
      </c>
      <c r="K1566" s="5" t="str">
        <f t="shared" ref="K1566:K1629" si="262">IF(COUNTA(W1566:BN1566)=0,"nein","ja")</f>
        <v>ja</v>
      </c>
      <c r="L1566" s="5" t="s">
        <v>91</v>
      </c>
      <c r="M1566" s="6" t="s">
        <v>74</v>
      </c>
      <c r="N1566" s="5">
        <v>91</v>
      </c>
      <c r="O1566" s="17" t="s">
        <v>126</v>
      </c>
      <c r="P1566" s="17" t="s">
        <v>6625</v>
      </c>
      <c r="Q1566" s="6" t="s">
        <v>186</v>
      </c>
      <c r="R1566" s="6" t="s">
        <v>77</v>
      </c>
      <c r="S1566" s="2" t="s">
        <v>132</v>
      </c>
      <c r="T1566" s="6" t="s">
        <v>108</v>
      </c>
      <c r="U1566" s="2" t="s">
        <v>74</v>
      </c>
      <c r="V1566" s="2" t="s">
        <v>79</v>
      </c>
      <c r="W1566" s="2" t="s">
        <v>6626</v>
      </c>
      <c r="X1566" s="2">
        <v>828</v>
      </c>
      <c r="Y1566" s="2" t="s">
        <v>83</v>
      </c>
      <c r="Z1566" s="2" t="s">
        <v>84</v>
      </c>
      <c r="AA1566" s="2">
        <v>828</v>
      </c>
      <c r="AB1566" s="2" t="s">
        <v>81</v>
      </c>
      <c r="AC1566" s="2" t="s">
        <v>84</v>
      </c>
      <c r="AD1566" s="2">
        <v>828</v>
      </c>
      <c r="AE1566" s="2" t="s">
        <v>83</v>
      </c>
      <c r="AF1566" s="2" t="s">
        <v>84</v>
      </c>
      <c r="BE1566" s="23" t="str">
        <f t="shared" si="258"/>
        <v>EMF nein</v>
      </c>
      <c r="BF1566" s="23" t="str">
        <f t="shared" si="259"/>
        <v/>
      </c>
      <c r="BG1566" s="23" t="str">
        <f t="shared" si="260"/>
        <v/>
      </c>
      <c r="BH1566" s="23">
        <f t="shared" si="261"/>
        <v>0</v>
      </c>
      <c r="BO1566" s="2" t="s">
        <v>6627</v>
      </c>
      <c r="BP1566" s="3">
        <v>1</v>
      </c>
      <c r="BQ1566" s="2" t="s">
        <v>6628</v>
      </c>
    </row>
    <row r="1567" spans="1:69" ht="16.149999999999999" customHeight="1" x14ac:dyDescent="0.25">
      <c r="A1567" s="16">
        <v>1566</v>
      </c>
      <c r="B1567" s="17" t="s">
        <v>87</v>
      </c>
      <c r="C1567" s="2" t="s">
        <v>212</v>
      </c>
      <c r="D1567" s="2" t="s">
        <v>71</v>
      </c>
      <c r="E1567" s="48" t="s">
        <v>6629</v>
      </c>
      <c r="F1567" s="67">
        <v>42888</v>
      </c>
      <c r="G1567" s="3">
        <f t="shared" si="252"/>
        <v>6</v>
      </c>
      <c r="H1567" s="3">
        <f t="shared" si="255"/>
        <v>2017</v>
      </c>
      <c r="I1567" s="19">
        <v>0.67708333333333304</v>
      </c>
      <c r="J1567" s="20">
        <f t="shared" si="251"/>
        <v>16</v>
      </c>
      <c r="K1567" s="5" t="str">
        <f t="shared" si="262"/>
        <v>ja</v>
      </c>
      <c r="L1567" s="5" t="s">
        <v>91</v>
      </c>
      <c r="M1567" s="6" t="s">
        <v>74</v>
      </c>
      <c r="N1567" s="5">
        <v>82</v>
      </c>
      <c r="O1567" s="17" t="s">
        <v>75</v>
      </c>
      <c r="P1567" s="17" t="s">
        <v>6630</v>
      </c>
      <c r="Q1567" s="6" t="s">
        <v>186</v>
      </c>
      <c r="R1567" s="6" t="s">
        <v>77</v>
      </c>
      <c r="T1567" s="22"/>
      <c r="U1567" s="2" t="s">
        <v>74</v>
      </c>
      <c r="X1567" s="2">
        <v>182</v>
      </c>
      <c r="Y1567" s="2" t="s">
        <v>81</v>
      </c>
      <c r="Z1567" s="2" t="s">
        <v>161</v>
      </c>
      <c r="AA1567" s="2">
        <v>182</v>
      </c>
      <c r="AB1567" s="2" t="s">
        <v>81</v>
      </c>
      <c r="AC1567" s="2" t="s">
        <v>161</v>
      </c>
      <c r="AD1567" s="2">
        <v>182</v>
      </c>
      <c r="AE1567" s="2" t="s">
        <v>83</v>
      </c>
      <c r="AF1567" s="2" t="s">
        <v>161</v>
      </c>
      <c r="AJ1567" s="2">
        <v>188</v>
      </c>
      <c r="AK1567" s="2" t="s">
        <v>81</v>
      </c>
      <c r="AL1567" s="2" t="s">
        <v>84</v>
      </c>
      <c r="AP1567" s="2">
        <v>188</v>
      </c>
      <c r="AQ1567" s="2" t="s">
        <v>81</v>
      </c>
      <c r="AR1567" s="2" t="s">
        <v>84</v>
      </c>
      <c r="AV1567" s="2">
        <v>70</v>
      </c>
      <c r="AW1567" s="2" t="s">
        <v>81</v>
      </c>
      <c r="AX1567" s="2" t="s">
        <v>82</v>
      </c>
      <c r="BE1567" s="23" t="str">
        <f t="shared" si="258"/>
        <v>EMF nein</v>
      </c>
      <c r="BF1567" s="23" t="str">
        <f t="shared" si="259"/>
        <v/>
      </c>
      <c r="BG1567" s="23" t="str">
        <f t="shared" si="260"/>
        <v/>
      </c>
      <c r="BH1567" s="23">
        <f t="shared" si="261"/>
        <v>0</v>
      </c>
      <c r="BO1567" s="2" t="s">
        <v>6631</v>
      </c>
      <c r="BP1567" s="3">
        <v>1</v>
      </c>
      <c r="BQ1567" s="2" t="s">
        <v>6632</v>
      </c>
    </row>
    <row r="1568" spans="1:69" ht="16.149999999999999" customHeight="1" x14ac:dyDescent="0.25">
      <c r="A1568" s="16">
        <v>1567</v>
      </c>
      <c r="B1568" s="17" t="s">
        <v>87</v>
      </c>
      <c r="C1568" s="48" t="s">
        <v>6633</v>
      </c>
      <c r="D1568" s="2" t="s">
        <v>71</v>
      </c>
      <c r="E1568" s="48" t="s">
        <v>6634</v>
      </c>
      <c r="F1568" s="67">
        <v>42888</v>
      </c>
      <c r="G1568" s="3">
        <f t="shared" si="252"/>
        <v>6</v>
      </c>
      <c r="H1568" s="3">
        <f t="shared" si="255"/>
        <v>2017</v>
      </c>
      <c r="I1568" s="19">
        <v>0.5625</v>
      </c>
      <c r="J1568" s="20">
        <f t="shared" si="251"/>
        <v>13</v>
      </c>
      <c r="K1568" s="5" t="str">
        <f t="shared" si="262"/>
        <v>ja</v>
      </c>
      <c r="L1568" s="5" t="s">
        <v>91</v>
      </c>
      <c r="M1568" s="6" t="s">
        <v>74</v>
      </c>
      <c r="N1568" s="5">
        <v>76</v>
      </c>
      <c r="O1568" s="17" t="s">
        <v>75</v>
      </c>
      <c r="P1568" s="17" t="s">
        <v>6635</v>
      </c>
      <c r="R1568" s="6" t="s">
        <v>77</v>
      </c>
      <c r="T1568" s="22"/>
      <c r="X1568" s="2">
        <v>363</v>
      </c>
      <c r="Y1568" s="2" t="s">
        <v>81</v>
      </c>
      <c r="Z1568" s="2" t="s">
        <v>168</v>
      </c>
      <c r="AA1568" s="2">
        <v>363</v>
      </c>
      <c r="AB1568" s="2" t="s">
        <v>81</v>
      </c>
      <c r="AC1568" s="2" t="s">
        <v>168</v>
      </c>
      <c r="AD1568" s="2">
        <v>363</v>
      </c>
      <c r="AE1568" s="2" t="s">
        <v>81</v>
      </c>
      <c r="AF1568" s="2" t="s">
        <v>168</v>
      </c>
      <c r="BE1568" s="23" t="str">
        <f t="shared" si="258"/>
        <v>EMF nein</v>
      </c>
      <c r="BF1568" s="23" t="str">
        <f t="shared" si="259"/>
        <v/>
      </c>
      <c r="BG1568" s="23" t="str">
        <f t="shared" si="260"/>
        <v/>
      </c>
      <c r="BH1568" s="23">
        <f t="shared" si="261"/>
        <v>0</v>
      </c>
      <c r="BO1568" s="2" t="s">
        <v>6636</v>
      </c>
      <c r="BP1568" s="3">
        <v>1</v>
      </c>
      <c r="BQ1568" s="2" t="s">
        <v>6637</v>
      </c>
    </row>
    <row r="1569" spans="1:69" ht="16.149999999999999" customHeight="1" x14ac:dyDescent="0.25">
      <c r="A1569" s="16">
        <v>1568</v>
      </c>
      <c r="B1569" s="17" t="s">
        <v>87</v>
      </c>
      <c r="C1569" s="48" t="s">
        <v>6638</v>
      </c>
      <c r="D1569" s="2" t="s">
        <v>137</v>
      </c>
      <c r="E1569" s="48" t="s">
        <v>6639</v>
      </c>
      <c r="F1569" s="67">
        <v>42892</v>
      </c>
      <c r="G1569" s="3">
        <f t="shared" si="252"/>
        <v>6</v>
      </c>
      <c r="H1569" s="3">
        <f t="shared" si="255"/>
        <v>2017</v>
      </c>
      <c r="I1569" s="19">
        <v>0.33680555555555602</v>
      </c>
      <c r="J1569" s="20">
        <f t="shared" si="251"/>
        <v>8</v>
      </c>
      <c r="K1569" s="5" t="str">
        <f t="shared" si="262"/>
        <v>ja</v>
      </c>
      <c r="L1569" s="5" t="s">
        <v>91</v>
      </c>
      <c r="M1569" s="6" t="s">
        <v>74</v>
      </c>
      <c r="N1569" s="5">
        <v>78</v>
      </c>
      <c r="O1569" s="17" t="s">
        <v>75</v>
      </c>
      <c r="P1569" s="17" t="s">
        <v>3460</v>
      </c>
      <c r="R1569" s="6" t="s">
        <v>77</v>
      </c>
      <c r="T1569" s="6" t="s">
        <v>154</v>
      </c>
      <c r="U1569" s="2" t="s">
        <v>74</v>
      </c>
      <c r="X1569" s="2">
        <v>315</v>
      </c>
      <c r="Y1569" s="2" t="s">
        <v>83</v>
      </c>
      <c r="Z1569" s="2" t="s">
        <v>168</v>
      </c>
      <c r="AA1569" s="2">
        <v>315</v>
      </c>
      <c r="AB1569" s="2" t="s">
        <v>81</v>
      </c>
      <c r="AC1569" s="2" t="s">
        <v>168</v>
      </c>
      <c r="AD1569" s="2">
        <v>315</v>
      </c>
      <c r="AE1569" s="2" t="s">
        <v>83</v>
      </c>
      <c r="AF1569" s="2" t="s">
        <v>168</v>
      </c>
      <c r="BE1569" s="23" t="str">
        <f t="shared" si="258"/>
        <v>EMF nein</v>
      </c>
      <c r="BF1569" s="23" t="str">
        <f t="shared" si="259"/>
        <v/>
      </c>
      <c r="BG1569" s="23" t="str">
        <f t="shared" si="260"/>
        <v/>
      </c>
      <c r="BH1569" s="23">
        <f t="shared" si="261"/>
        <v>0</v>
      </c>
      <c r="BO1569" s="2" t="s">
        <v>6640</v>
      </c>
      <c r="BP1569" s="3">
        <v>1</v>
      </c>
      <c r="BQ1569" s="2" t="s">
        <v>6641</v>
      </c>
    </row>
    <row r="1570" spans="1:69" ht="16.149999999999999" customHeight="1" x14ac:dyDescent="0.25">
      <c r="A1570" s="16">
        <v>1569</v>
      </c>
      <c r="B1570" s="17" t="s">
        <v>87</v>
      </c>
      <c r="C1570" s="48" t="s">
        <v>1674</v>
      </c>
      <c r="D1570" s="2" t="s">
        <v>124</v>
      </c>
      <c r="E1570" s="48" t="s">
        <v>1675</v>
      </c>
      <c r="F1570" s="67">
        <v>42893</v>
      </c>
      <c r="G1570" s="3">
        <f t="shared" si="252"/>
        <v>6</v>
      </c>
      <c r="H1570" s="3">
        <f t="shared" si="255"/>
        <v>2017</v>
      </c>
      <c r="I1570" s="19">
        <v>0.4375</v>
      </c>
      <c r="J1570" s="20">
        <f t="shared" ref="J1570:J1633" si="263">IF(I1570&lt;&gt;"",HOUR(I1570),"")</f>
        <v>10</v>
      </c>
      <c r="K1570" s="5" t="str">
        <f t="shared" si="262"/>
        <v>ja</v>
      </c>
      <c r="L1570" s="5" t="s">
        <v>91</v>
      </c>
      <c r="M1570" s="6" t="s">
        <v>115</v>
      </c>
      <c r="N1570" s="5">
        <v>88</v>
      </c>
      <c r="O1570" s="17" t="s">
        <v>75</v>
      </c>
      <c r="P1570" s="17" t="s">
        <v>6642</v>
      </c>
      <c r="R1570" s="6" t="s">
        <v>77</v>
      </c>
      <c r="T1570" s="6" t="s">
        <v>154</v>
      </c>
      <c r="U1570" s="2" t="s">
        <v>115</v>
      </c>
      <c r="V1570" s="2" t="s">
        <v>79</v>
      </c>
      <c r="X1570" s="2">
        <v>255</v>
      </c>
      <c r="Y1570" s="2" t="s">
        <v>81</v>
      </c>
      <c r="Z1570" s="2" t="s">
        <v>84</v>
      </c>
      <c r="AD1570" s="2">
        <v>255</v>
      </c>
      <c r="AE1570" s="2" t="s">
        <v>81</v>
      </c>
      <c r="AF1570" s="2" t="s">
        <v>84</v>
      </c>
      <c r="BE1570" s="23" t="str">
        <f t="shared" si="258"/>
        <v>EMF nein</v>
      </c>
      <c r="BF1570" s="23" t="str">
        <f t="shared" si="259"/>
        <v/>
      </c>
      <c r="BG1570" s="23" t="str">
        <f t="shared" si="260"/>
        <v/>
      </c>
      <c r="BH1570" s="23">
        <f t="shared" si="261"/>
        <v>0</v>
      </c>
      <c r="BO1570" s="2" t="s">
        <v>6643</v>
      </c>
      <c r="BP1570" s="3">
        <v>1</v>
      </c>
      <c r="BQ1570" s="2" t="s">
        <v>6644</v>
      </c>
    </row>
    <row r="1571" spans="1:69" ht="16.149999999999999" customHeight="1" x14ac:dyDescent="0.25">
      <c r="A1571" s="16">
        <v>1570</v>
      </c>
      <c r="B1571" s="17" t="s">
        <v>87</v>
      </c>
      <c r="C1571" s="48" t="s">
        <v>2767</v>
      </c>
      <c r="D1571" s="2" t="s">
        <v>371</v>
      </c>
      <c r="E1571" s="48" t="s">
        <v>6645</v>
      </c>
      <c r="F1571" s="67">
        <v>42894</v>
      </c>
      <c r="G1571" s="3">
        <f t="shared" si="252"/>
        <v>6</v>
      </c>
      <c r="H1571" s="3">
        <f t="shared" si="255"/>
        <v>2017</v>
      </c>
      <c r="I1571" s="19">
        <v>0.82291666666666696</v>
      </c>
      <c r="J1571" s="20">
        <f t="shared" si="263"/>
        <v>19</v>
      </c>
      <c r="K1571" s="5" t="str">
        <f t="shared" si="262"/>
        <v>ja</v>
      </c>
      <c r="L1571" s="21" t="s">
        <v>73</v>
      </c>
      <c r="M1571" s="6" t="s">
        <v>74</v>
      </c>
      <c r="N1571" s="5">
        <v>76</v>
      </c>
      <c r="O1571" s="17" t="s">
        <v>75</v>
      </c>
      <c r="P1571" s="17" t="s">
        <v>6646</v>
      </c>
      <c r="R1571" s="6" t="s">
        <v>77</v>
      </c>
      <c r="T1571" s="22"/>
      <c r="X1571" s="2">
        <v>257</v>
      </c>
      <c r="Y1571" s="2" t="s">
        <v>81</v>
      </c>
      <c r="Z1571" s="2" t="s">
        <v>82</v>
      </c>
      <c r="AD1571" s="2">
        <v>257</v>
      </c>
      <c r="AE1571" s="2" t="s">
        <v>81</v>
      </c>
      <c r="AF1571" s="2" t="s">
        <v>82</v>
      </c>
      <c r="AJ1571" s="2">
        <v>260</v>
      </c>
      <c r="AK1571" s="2" t="s">
        <v>81</v>
      </c>
      <c r="AL1571" s="2" t="s">
        <v>161</v>
      </c>
      <c r="BE1571" s="23" t="str">
        <f t="shared" si="258"/>
        <v>EMF nein</v>
      </c>
      <c r="BF1571" s="23" t="str">
        <f t="shared" si="259"/>
        <v/>
      </c>
      <c r="BG1571" s="23" t="str">
        <f t="shared" si="260"/>
        <v/>
      </c>
      <c r="BH1571" s="23">
        <f t="shared" si="261"/>
        <v>0</v>
      </c>
      <c r="BO1571" s="2" t="s">
        <v>6647</v>
      </c>
      <c r="BP1571" s="3">
        <v>1</v>
      </c>
      <c r="BQ1571" s="2" t="s">
        <v>6648</v>
      </c>
    </row>
    <row r="1572" spans="1:69" ht="16.149999999999999" customHeight="1" x14ac:dyDescent="0.25">
      <c r="A1572" s="16">
        <v>1571</v>
      </c>
      <c r="B1572" s="17" t="s">
        <v>69</v>
      </c>
      <c r="C1572" s="48" t="s">
        <v>3491</v>
      </c>
      <c r="D1572" s="2" t="s">
        <v>124</v>
      </c>
      <c r="E1572" s="48" t="s">
        <v>6004</v>
      </c>
      <c r="F1572" s="67">
        <v>43171</v>
      </c>
      <c r="G1572" s="3">
        <f t="shared" si="252"/>
        <v>3</v>
      </c>
      <c r="H1572" s="3">
        <f t="shared" si="255"/>
        <v>2018</v>
      </c>
      <c r="I1572" s="19">
        <v>0.33333333333333298</v>
      </c>
      <c r="J1572" s="20">
        <f t="shared" si="263"/>
        <v>8</v>
      </c>
      <c r="K1572" s="5" t="str">
        <f t="shared" si="262"/>
        <v>ja</v>
      </c>
      <c r="L1572" s="5" t="s">
        <v>91</v>
      </c>
      <c r="M1572" s="6" t="s">
        <v>74</v>
      </c>
      <c r="N1572" s="5">
        <v>48</v>
      </c>
      <c r="O1572" s="17" t="s">
        <v>126</v>
      </c>
      <c r="P1572" s="17" t="s">
        <v>6649</v>
      </c>
      <c r="R1572" s="6" t="s">
        <v>77</v>
      </c>
      <c r="T1572" s="22" t="s">
        <v>79</v>
      </c>
      <c r="X1572" s="2">
        <v>1340</v>
      </c>
      <c r="Y1572" s="2" t="s">
        <v>83</v>
      </c>
      <c r="Z1572" s="2" t="s">
        <v>161</v>
      </c>
      <c r="AA1572" s="2">
        <v>1340</v>
      </c>
      <c r="AB1572" s="2" t="s">
        <v>81</v>
      </c>
      <c r="AC1572" s="2" t="s">
        <v>161</v>
      </c>
      <c r="AD1572" s="2">
        <v>1340</v>
      </c>
      <c r="AE1572" s="2" t="s">
        <v>83</v>
      </c>
      <c r="AF1572" s="2" t="s">
        <v>161</v>
      </c>
      <c r="BE1572" s="23" t="str">
        <f t="shared" si="258"/>
        <v>EMF ja</v>
      </c>
      <c r="BF1572" s="23">
        <f t="shared" si="259"/>
        <v>550</v>
      </c>
      <c r="BG1572" s="23" t="str">
        <f t="shared" si="260"/>
        <v>500+m</v>
      </c>
      <c r="BH1572" s="23">
        <f t="shared" si="261"/>
        <v>1</v>
      </c>
      <c r="BK1572" s="2" t="s">
        <v>162</v>
      </c>
      <c r="BL1572" s="2">
        <v>550</v>
      </c>
      <c r="BO1572" s="2" t="s">
        <v>6650</v>
      </c>
      <c r="BP1572" s="3">
        <v>1</v>
      </c>
      <c r="BQ1572" s="2" t="s">
        <v>6651</v>
      </c>
    </row>
    <row r="1573" spans="1:69" ht="16.149999999999999" customHeight="1" x14ac:dyDescent="0.25">
      <c r="A1573" s="16">
        <v>1572</v>
      </c>
      <c r="B1573" s="17" t="s">
        <v>190</v>
      </c>
      <c r="C1573" s="48" t="s">
        <v>6652</v>
      </c>
      <c r="D1573" s="2" t="s">
        <v>124</v>
      </c>
      <c r="E1573" s="48" t="s">
        <v>6653</v>
      </c>
      <c r="F1573" s="67">
        <v>43086</v>
      </c>
      <c r="G1573" s="3">
        <f t="shared" si="252"/>
        <v>12</v>
      </c>
      <c r="H1573" s="3">
        <f t="shared" si="255"/>
        <v>2017</v>
      </c>
      <c r="I1573" s="19">
        <v>4.5138888888888902E-2</v>
      </c>
      <c r="J1573" s="20">
        <f t="shared" si="263"/>
        <v>1</v>
      </c>
      <c r="K1573" s="5" t="str">
        <f t="shared" si="262"/>
        <v>ja</v>
      </c>
      <c r="L1573" s="5" t="s">
        <v>91</v>
      </c>
      <c r="M1573" s="6" t="s">
        <v>74</v>
      </c>
      <c r="N1573" s="5">
        <v>69</v>
      </c>
      <c r="O1573" s="17" t="s">
        <v>75</v>
      </c>
      <c r="P1573" s="17" t="s">
        <v>6654</v>
      </c>
      <c r="R1573" s="6" t="s">
        <v>77</v>
      </c>
      <c r="T1573" s="22"/>
      <c r="X1573" s="2">
        <v>369</v>
      </c>
      <c r="Y1573" s="2" t="s">
        <v>83</v>
      </c>
      <c r="Z1573" s="2" t="s">
        <v>168</v>
      </c>
      <c r="AA1573" s="2">
        <v>369</v>
      </c>
      <c r="AB1573" s="2" t="s">
        <v>83</v>
      </c>
      <c r="AC1573" s="2" t="s">
        <v>168</v>
      </c>
      <c r="AD1573" s="2">
        <v>369</v>
      </c>
      <c r="AE1573" s="2" t="s">
        <v>83</v>
      </c>
      <c r="AF1573" s="2" t="s">
        <v>168</v>
      </c>
      <c r="BE1573" s="23" t="str">
        <f t="shared" si="258"/>
        <v>EMF nein</v>
      </c>
      <c r="BF1573" s="23" t="str">
        <f t="shared" si="259"/>
        <v/>
      </c>
      <c r="BG1573" s="23" t="str">
        <f t="shared" si="260"/>
        <v/>
      </c>
      <c r="BH1573" s="23">
        <f t="shared" si="261"/>
        <v>0</v>
      </c>
      <c r="BO1573" s="2" t="s">
        <v>6655</v>
      </c>
      <c r="BP1573" s="3">
        <v>1</v>
      </c>
      <c r="BQ1573" s="2" t="s">
        <v>6656</v>
      </c>
    </row>
    <row r="1574" spans="1:69" ht="16.149999999999999" customHeight="1" x14ac:dyDescent="0.25">
      <c r="A1574" s="16">
        <v>1573</v>
      </c>
      <c r="B1574" s="17" t="s">
        <v>87</v>
      </c>
      <c r="C1574" s="48" t="s">
        <v>540</v>
      </c>
      <c r="D1574" s="2" t="s">
        <v>124</v>
      </c>
      <c r="E1574" s="48" t="s">
        <v>6657</v>
      </c>
      <c r="F1574" s="67">
        <v>42895</v>
      </c>
      <c r="G1574" s="3">
        <f t="shared" si="252"/>
        <v>6</v>
      </c>
      <c r="H1574" s="3">
        <f t="shared" si="255"/>
        <v>2017</v>
      </c>
      <c r="I1574" s="19">
        <v>0.84513888888888899</v>
      </c>
      <c r="J1574" s="20">
        <f t="shared" si="263"/>
        <v>20</v>
      </c>
      <c r="K1574" s="5" t="str">
        <f t="shared" si="262"/>
        <v>ja</v>
      </c>
      <c r="L1574" s="5" t="s">
        <v>91</v>
      </c>
      <c r="M1574" s="6" t="s">
        <v>74</v>
      </c>
      <c r="N1574" s="5">
        <v>88</v>
      </c>
      <c r="O1574" s="17" t="s">
        <v>75</v>
      </c>
      <c r="P1574" s="17" t="s">
        <v>3460</v>
      </c>
      <c r="R1574" s="6" t="s">
        <v>77</v>
      </c>
      <c r="T1574" s="22"/>
      <c r="U1574" s="2" t="s">
        <v>74</v>
      </c>
      <c r="W1574" s="2" t="s">
        <v>6658</v>
      </c>
      <c r="X1574" s="2">
        <v>481</v>
      </c>
      <c r="Y1574" s="2" t="s">
        <v>81</v>
      </c>
      <c r="Z1574" s="2" t="s">
        <v>84</v>
      </c>
      <c r="AA1574" s="2">
        <v>481</v>
      </c>
      <c r="AB1574" s="2" t="s">
        <v>81</v>
      </c>
      <c r="AC1574" s="2" t="s">
        <v>84</v>
      </c>
      <c r="AD1574" s="2">
        <v>481</v>
      </c>
      <c r="AE1574" s="2" t="s">
        <v>81</v>
      </c>
      <c r="AF1574" s="2" t="s">
        <v>84</v>
      </c>
      <c r="AJ1574" s="2">
        <v>428</v>
      </c>
      <c r="AK1574" s="2" t="s">
        <v>81</v>
      </c>
      <c r="AL1574" s="2" t="s">
        <v>84</v>
      </c>
      <c r="AM1574" s="2">
        <v>428</v>
      </c>
      <c r="AN1574" s="2" t="s">
        <v>94</v>
      </c>
      <c r="AO1574" s="2" t="s">
        <v>84</v>
      </c>
      <c r="AP1574" s="2">
        <v>365</v>
      </c>
      <c r="AQ1574" s="2" t="s">
        <v>83</v>
      </c>
      <c r="AR1574" s="2" t="s">
        <v>168</v>
      </c>
      <c r="AV1574" s="2">
        <v>365</v>
      </c>
      <c r="AW1574" s="2" t="s">
        <v>81</v>
      </c>
      <c r="AX1574" s="2" t="s">
        <v>168</v>
      </c>
      <c r="AY1574" s="2">
        <v>365</v>
      </c>
      <c r="AZ1574" s="2" t="s">
        <v>83</v>
      </c>
      <c r="BA1574" s="2" t="s">
        <v>168</v>
      </c>
      <c r="BE1574" s="23" t="str">
        <f t="shared" si="258"/>
        <v>EMF nein</v>
      </c>
      <c r="BF1574" s="23" t="str">
        <f t="shared" si="259"/>
        <v/>
      </c>
      <c r="BG1574" s="23" t="str">
        <f t="shared" si="260"/>
        <v/>
      </c>
      <c r="BH1574" s="23">
        <f t="shared" si="261"/>
        <v>0</v>
      </c>
      <c r="BP1574" s="3">
        <v>1</v>
      </c>
      <c r="BQ1574" s="2" t="s">
        <v>6659</v>
      </c>
    </row>
    <row r="1575" spans="1:69" ht="16.149999999999999" customHeight="1" x14ac:dyDescent="0.25">
      <c r="A1575" s="16">
        <v>1574</v>
      </c>
      <c r="B1575" s="17" t="s">
        <v>87</v>
      </c>
      <c r="C1575" s="48" t="s">
        <v>540</v>
      </c>
      <c r="D1575" s="2" t="s">
        <v>124</v>
      </c>
      <c r="E1575" s="48" t="s">
        <v>6660</v>
      </c>
      <c r="F1575" s="67">
        <v>42894</v>
      </c>
      <c r="G1575" s="3">
        <f t="shared" si="252"/>
        <v>6</v>
      </c>
      <c r="H1575" s="3">
        <f t="shared" si="255"/>
        <v>2017</v>
      </c>
      <c r="I1575" s="19">
        <v>0.78819444444444398</v>
      </c>
      <c r="J1575" s="20">
        <f t="shared" si="263"/>
        <v>18</v>
      </c>
      <c r="K1575" s="5" t="str">
        <f t="shared" si="262"/>
        <v>ja</v>
      </c>
      <c r="L1575" s="21" t="s">
        <v>73</v>
      </c>
      <c r="M1575" s="6" t="s">
        <v>74</v>
      </c>
      <c r="N1575" s="5">
        <v>71</v>
      </c>
      <c r="O1575" s="17" t="s">
        <v>75</v>
      </c>
      <c r="P1575" s="17" t="s">
        <v>6148</v>
      </c>
      <c r="R1575" s="6" t="s">
        <v>77</v>
      </c>
      <c r="T1575" s="22"/>
      <c r="BE1575" s="23" t="str">
        <f t="shared" si="258"/>
        <v>EMF nein</v>
      </c>
      <c r="BF1575" s="23" t="str">
        <f t="shared" si="259"/>
        <v/>
      </c>
      <c r="BG1575" s="23" t="str">
        <f t="shared" si="260"/>
        <v/>
      </c>
      <c r="BH1575" s="23">
        <f t="shared" si="261"/>
        <v>0</v>
      </c>
      <c r="BO1575" s="2" t="s">
        <v>6661</v>
      </c>
      <c r="BP1575" s="3">
        <v>1</v>
      </c>
      <c r="BQ1575" s="2" t="s">
        <v>6662</v>
      </c>
    </row>
    <row r="1576" spans="1:69" ht="16.149999999999999" customHeight="1" x14ac:dyDescent="0.25">
      <c r="A1576" s="16">
        <v>1575</v>
      </c>
      <c r="B1576" s="17" t="s">
        <v>87</v>
      </c>
      <c r="C1576" s="48" t="s">
        <v>212</v>
      </c>
      <c r="D1576" s="2" t="s">
        <v>71</v>
      </c>
      <c r="E1576" s="48" t="s">
        <v>5800</v>
      </c>
      <c r="F1576" s="67">
        <v>42901</v>
      </c>
      <c r="G1576" s="3">
        <f t="shared" si="252"/>
        <v>6</v>
      </c>
      <c r="H1576" s="3">
        <f t="shared" si="255"/>
        <v>2017</v>
      </c>
      <c r="I1576" s="19">
        <v>0.70833333333333304</v>
      </c>
      <c r="J1576" s="20">
        <f t="shared" si="263"/>
        <v>17</v>
      </c>
      <c r="K1576" s="5" t="str">
        <f t="shared" si="262"/>
        <v>ja</v>
      </c>
      <c r="L1576" s="5" t="s">
        <v>91</v>
      </c>
      <c r="M1576" s="6" t="s">
        <v>74</v>
      </c>
      <c r="N1576" s="5">
        <v>75</v>
      </c>
      <c r="O1576" s="17" t="s">
        <v>75</v>
      </c>
      <c r="P1576" s="17" t="s">
        <v>6663</v>
      </c>
      <c r="Q1576" s="6" t="s">
        <v>186</v>
      </c>
      <c r="R1576" s="6" t="s">
        <v>77</v>
      </c>
      <c r="T1576" s="22"/>
      <c r="X1576" s="2">
        <v>138</v>
      </c>
      <c r="Y1576" s="2" t="s">
        <v>81</v>
      </c>
      <c r="Z1576" s="2" t="s">
        <v>82</v>
      </c>
      <c r="AA1576" s="2">
        <v>138</v>
      </c>
      <c r="AB1576" s="2" t="s">
        <v>81</v>
      </c>
      <c r="AC1576" s="2" t="s">
        <v>82</v>
      </c>
      <c r="AD1576" s="2">
        <v>138</v>
      </c>
      <c r="AE1576" s="2" t="s">
        <v>81</v>
      </c>
      <c r="AF1576" s="2" t="s">
        <v>82</v>
      </c>
      <c r="BE1576" s="23" t="str">
        <f t="shared" si="258"/>
        <v>EMF nein</v>
      </c>
      <c r="BF1576" s="23" t="str">
        <f t="shared" si="259"/>
        <v/>
      </c>
      <c r="BG1576" s="23" t="str">
        <f t="shared" si="260"/>
        <v/>
      </c>
      <c r="BH1576" s="23">
        <f t="shared" si="261"/>
        <v>0</v>
      </c>
      <c r="BO1576" s="2" t="s">
        <v>6664</v>
      </c>
      <c r="BP1576" s="3">
        <v>1</v>
      </c>
      <c r="BQ1576" s="2" t="s">
        <v>6665</v>
      </c>
    </row>
    <row r="1577" spans="1:69" ht="16.149999999999999" customHeight="1" x14ac:dyDescent="0.25">
      <c r="A1577" s="16">
        <v>1576</v>
      </c>
      <c r="B1577" s="17" t="s">
        <v>87</v>
      </c>
      <c r="C1577" s="48" t="s">
        <v>3503</v>
      </c>
      <c r="D1577" s="2" t="s">
        <v>124</v>
      </c>
      <c r="E1577" s="48" t="s">
        <v>6666</v>
      </c>
      <c r="F1577" s="67">
        <v>42903</v>
      </c>
      <c r="G1577" s="3">
        <f t="shared" ref="G1577:G1640" si="264">IF(F1577&lt;&gt;"",MONTH(F1577),"")</f>
        <v>6</v>
      </c>
      <c r="H1577" s="3">
        <f t="shared" si="255"/>
        <v>2017</v>
      </c>
      <c r="I1577" s="19">
        <v>0.66666666666666696</v>
      </c>
      <c r="J1577" s="20">
        <f t="shared" si="263"/>
        <v>16</v>
      </c>
      <c r="K1577" s="5" t="str">
        <f t="shared" si="262"/>
        <v>ja</v>
      </c>
      <c r="L1577" s="21" t="s">
        <v>73</v>
      </c>
      <c r="M1577" s="6" t="s">
        <v>115</v>
      </c>
      <c r="N1577" s="5">
        <v>77</v>
      </c>
      <c r="O1577" s="17" t="s">
        <v>75</v>
      </c>
      <c r="P1577" s="17" t="s">
        <v>6667</v>
      </c>
      <c r="R1577" s="6" t="s">
        <v>77</v>
      </c>
      <c r="T1577" s="22"/>
      <c r="X1577" s="2">
        <v>129</v>
      </c>
      <c r="Y1577" s="2" t="s">
        <v>83</v>
      </c>
      <c r="Z1577" s="2" t="s">
        <v>84</v>
      </c>
      <c r="AA1577" s="2">
        <v>129</v>
      </c>
      <c r="AB1577" s="2" t="s">
        <v>94</v>
      </c>
      <c r="AC1577" s="2" t="s">
        <v>84</v>
      </c>
      <c r="AD1577" s="2">
        <v>129</v>
      </c>
      <c r="AE1577" s="2" t="s">
        <v>83</v>
      </c>
      <c r="AF1577" s="2" t="s">
        <v>84</v>
      </c>
      <c r="AJ1577" s="2">
        <v>219</v>
      </c>
      <c r="AK1577" s="2" t="s">
        <v>83</v>
      </c>
      <c r="AL1577" s="2" t="s">
        <v>84</v>
      </c>
      <c r="AM1577" s="2">
        <v>219</v>
      </c>
      <c r="AN1577" s="2" t="s">
        <v>94</v>
      </c>
      <c r="AO1577" s="2" t="s">
        <v>84</v>
      </c>
      <c r="AP1577" s="2">
        <v>219</v>
      </c>
      <c r="AQ1577" s="2" t="s">
        <v>83</v>
      </c>
      <c r="AR1577" s="2" t="s">
        <v>84</v>
      </c>
      <c r="BE1577" s="23" t="str">
        <f t="shared" si="258"/>
        <v>EMF nein</v>
      </c>
      <c r="BF1577" s="23" t="str">
        <f t="shared" si="259"/>
        <v/>
      </c>
      <c r="BG1577" s="23" t="str">
        <f t="shared" si="260"/>
        <v/>
      </c>
      <c r="BH1577" s="23">
        <f t="shared" si="261"/>
        <v>0</v>
      </c>
      <c r="BO1577" s="2" t="s">
        <v>6668</v>
      </c>
      <c r="BP1577" s="3">
        <v>1</v>
      </c>
      <c r="BQ1577" s="2" t="s">
        <v>6669</v>
      </c>
    </row>
    <row r="1578" spans="1:69" ht="16.149999999999999" customHeight="1" x14ac:dyDescent="0.25">
      <c r="A1578" s="16">
        <v>1577</v>
      </c>
      <c r="B1578" s="17" t="s">
        <v>87</v>
      </c>
      <c r="C1578" s="48" t="s">
        <v>6670</v>
      </c>
      <c r="D1578" s="2" t="s">
        <v>896</v>
      </c>
      <c r="E1578" s="48" t="s">
        <v>6671</v>
      </c>
      <c r="F1578" s="67">
        <v>42906</v>
      </c>
      <c r="G1578" s="3">
        <f t="shared" si="264"/>
        <v>6</v>
      </c>
      <c r="H1578" s="3">
        <f t="shared" si="255"/>
        <v>2017</v>
      </c>
      <c r="I1578" s="19">
        <v>0.56944444444444398</v>
      </c>
      <c r="J1578" s="20">
        <f t="shared" si="263"/>
        <v>13</v>
      </c>
      <c r="K1578" s="5" t="str">
        <f t="shared" si="262"/>
        <v>ja</v>
      </c>
      <c r="L1578" s="5" t="s">
        <v>91</v>
      </c>
      <c r="M1578" s="6" t="s">
        <v>74</v>
      </c>
      <c r="N1578" s="5">
        <v>86</v>
      </c>
      <c r="O1578" s="17" t="s">
        <v>126</v>
      </c>
      <c r="P1578" s="17" t="s">
        <v>6672</v>
      </c>
      <c r="R1578" s="6" t="s">
        <v>77</v>
      </c>
      <c r="T1578" s="22"/>
      <c r="X1578" s="2">
        <v>427</v>
      </c>
      <c r="Y1578" s="2" t="s">
        <v>81</v>
      </c>
      <c r="Z1578" s="2" t="s">
        <v>168</v>
      </c>
      <c r="AA1578" s="2">
        <v>427</v>
      </c>
      <c r="AB1578" s="2" t="s">
        <v>94</v>
      </c>
      <c r="AC1578" s="2" t="s">
        <v>168</v>
      </c>
      <c r="AD1578" s="2">
        <v>427</v>
      </c>
      <c r="AE1578" s="2" t="s">
        <v>81</v>
      </c>
      <c r="AF1578" s="2" t="s">
        <v>168</v>
      </c>
      <c r="BE1578" s="23" t="str">
        <f t="shared" si="258"/>
        <v>EMF nein</v>
      </c>
      <c r="BF1578" s="23" t="str">
        <f t="shared" si="259"/>
        <v/>
      </c>
      <c r="BG1578" s="23" t="str">
        <f t="shared" si="260"/>
        <v/>
      </c>
      <c r="BH1578" s="23">
        <f t="shared" si="261"/>
        <v>0</v>
      </c>
      <c r="BO1578" s="2" t="s">
        <v>6673</v>
      </c>
      <c r="BP1578" s="3">
        <v>1</v>
      </c>
      <c r="BQ1578" s="2" t="s">
        <v>6674</v>
      </c>
    </row>
    <row r="1579" spans="1:69" ht="16.149999999999999" customHeight="1" x14ac:dyDescent="0.25">
      <c r="A1579" s="16">
        <v>1578</v>
      </c>
      <c r="B1579" s="17" t="s">
        <v>87</v>
      </c>
      <c r="C1579" s="48" t="s">
        <v>6675</v>
      </c>
      <c r="D1579" s="2" t="s">
        <v>371</v>
      </c>
      <c r="E1579" s="48" t="s">
        <v>6676</v>
      </c>
      <c r="F1579" s="67">
        <v>42907</v>
      </c>
      <c r="G1579" s="3">
        <f t="shared" si="264"/>
        <v>6</v>
      </c>
      <c r="H1579" s="3">
        <f t="shared" si="255"/>
        <v>2017</v>
      </c>
      <c r="I1579" s="19">
        <v>0.8125</v>
      </c>
      <c r="J1579" s="20">
        <f t="shared" si="263"/>
        <v>19</v>
      </c>
      <c r="K1579" s="5" t="str">
        <f t="shared" si="262"/>
        <v>ja</v>
      </c>
      <c r="L1579" s="5" t="s">
        <v>91</v>
      </c>
      <c r="M1579" s="6" t="s">
        <v>115</v>
      </c>
      <c r="N1579" s="5">
        <v>72</v>
      </c>
      <c r="O1579" s="17" t="s">
        <v>75</v>
      </c>
      <c r="P1579" s="17" t="s">
        <v>6677</v>
      </c>
      <c r="R1579" s="6" t="s">
        <v>77</v>
      </c>
      <c r="T1579" s="22"/>
      <c r="X1579" s="2">
        <v>779</v>
      </c>
      <c r="Y1579" s="2" t="s">
        <v>81</v>
      </c>
      <c r="Z1579" s="2" t="s">
        <v>84</v>
      </c>
      <c r="AA1579" s="2">
        <v>779</v>
      </c>
      <c r="AB1579" s="2" t="s">
        <v>81</v>
      </c>
      <c r="AC1579" s="2" t="s">
        <v>84</v>
      </c>
      <c r="AD1579" s="2">
        <v>779</v>
      </c>
      <c r="AE1579" s="2" t="s">
        <v>81</v>
      </c>
      <c r="AF1579" s="2" t="s">
        <v>84</v>
      </c>
      <c r="BE1579" s="23" t="str">
        <f t="shared" si="258"/>
        <v>EMF ja</v>
      </c>
      <c r="BF1579" s="23">
        <f t="shared" si="259"/>
        <v>30</v>
      </c>
      <c r="BG1579" s="23" t="str">
        <f t="shared" si="260"/>
        <v>&lt;100m</v>
      </c>
      <c r="BH1579" s="23">
        <f t="shared" si="261"/>
        <v>1</v>
      </c>
      <c r="BL1579" s="2">
        <v>30</v>
      </c>
      <c r="BM1579" s="2" t="s">
        <v>162</v>
      </c>
      <c r="BN1579" s="2">
        <v>100</v>
      </c>
      <c r="BP1579" s="3">
        <v>1</v>
      </c>
      <c r="BQ1579" s="2" t="s">
        <v>6678</v>
      </c>
    </row>
    <row r="1580" spans="1:69" ht="16.149999999999999" customHeight="1" x14ac:dyDescent="0.25">
      <c r="A1580" s="16">
        <v>1579</v>
      </c>
      <c r="B1580" s="17" t="s">
        <v>87</v>
      </c>
      <c r="C1580" s="108" t="s">
        <v>6679</v>
      </c>
      <c r="D1580" s="2" t="s">
        <v>896</v>
      </c>
      <c r="E1580" s="48" t="s">
        <v>6680</v>
      </c>
      <c r="F1580" s="67">
        <v>42909</v>
      </c>
      <c r="G1580" s="3">
        <f t="shared" si="264"/>
        <v>6</v>
      </c>
      <c r="H1580" s="3">
        <f t="shared" si="255"/>
        <v>2017</v>
      </c>
      <c r="I1580" s="19">
        <v>0.50208333333333299</v>
      </c>
      <c r="J1580" s="20">
        <f t="shared" si="263"/>
        <v>12</v>
      </c>
      <c r="K1580" s="5" t="str">
        <f t="shared" si="262"/>
        <v>ja</v>
      </c>
      <c r="L1580" s="21" t="s">
        <v>73</v>
      </c>
      <c r="M1580" s="6" t="s">
        <v>74</v>
      </c>
      <c r="N1580" s="5">
        <v>78</v>
      </c>
      <c r="O1580" s="17" t="s">
        <v>75</v>
      </c>
      <c r="P1580" s="17" t="s">
        <v>6681</v>
      </c>
      <c r="R1580" s="6" t="s">
        <v>77</v>
      </c>
      <c r="T1580" s="22" t="s">
        <v>79</v>
      </c>
      <c r="X1580" s="2">
        <v>152</v>
      </c>
      <c r="Y1580" s="2" t="s">
        <v>81</v>
      </c>
      <c r="Z1580" s="2" t="s">
        <v>161</v>
      </c>
      <c r="AA1580" s="2">
        <v>152</v>
      </c>
      <c r="AB1580" s="2" t="s">
        <v>81</v>
      </c>
      <c r="AC1580" s="2" t="s">
        <v>161</v>
      </c>
      <c r="AD1580" s="2">
        <v>152</v>
      </c>
      <c r="AE1580" s="2" t="s">
        <v>81</v>
      </c>
      <c r="AF1580" s="2" t="s">
        <v>161</v>
      </c>
      <c r="AJ1580" s="1">
        <v>350</v>
      </c>
      <c r="AK1580" s="64" t="s">
        <v>83</v>
      </c>
      <c r="AL1580" s="2" t="s">
        <v>84</v>
      </c>
      <c r="AM1580" s="1">
        <v>350</v>
      </c>
      <c r="AN1580" s="2" t="s">
        <v>81</v>
      </c>
      <c r="AO1580" s="2" t="s">
        <v>84</v>
      </c>
      <c r="AP1580" s="64">
        <v>350</v>
      </c>
      <c r="AQ1580" s="2" t="s">
        <v>83</v>
      </c>
      <c r="AR1580" s="2" t="s">
        <v>84</v>
      </c>
      <c r="BE1580" s="23" t="str">
        <f t="shared" si="258"/>
        <v>EMF nein</v>
      </c>
      <c r="BF1580" s="23" t="str">
        <f t="shared" si="259"/>
        <v/>
      </c>
      <c r="BG1580" s="23" t="str">
        <f t="shared" si="260"/>
        <v/>
      </c>
      <c r="BH1580" s="23">
        <f t="shared" si="261"/>
        <v>0</v>
      </c>
      <c r="BO1580" s="2" t="s">
        <v>6682</v>
      </c>
      <c r="BP1580" s="3">
        <v>1</v>
      </c>
      <c r="BQ1580" s="2" t="s">
        <v>6683</v>
      </c>
    </row>
    <row r="1581" spans="1:69" ht="16.149999999999999" customHeight="1" x14ac:dyDescent="0.25">
      <c r="A1581" s="69">
        <v>1580</v>
      </c>
      <c r="B1581" s="17" t="s">
        <v>87</v>
      </c>
      <c r="C1581" s="403" t="s">
        <v>6684</v>
      </c>
      <c r="D1581" s="2" t="s">
        <v>192</v>
      </c>
      <c r="E1581" s="48" t="s">
        <v>6685</v>
      </c>
      <c r="F1581" s="67">
        <v>42909</v>
      </c>
      <c r="G1581" s="3">
        <f t="shared" si="264"/>
        <v>6</v>
      </c>
      <c r="H1581" s="3">
        <f t="shared" si="255"/>
        <v>2017</v>
      </c>
      <c r="I1581" s="19">
        <v>0.83888888888888902</v>
      </c>
      <c r="J1581" s="20">
        <f t="shared" si="263"/>
        <v>20</v>
      </c>
      <c r="K1581" s="5" t="str">
        <f t="shared" si="262"/>
        <v>ja</v>
      </c>
      <c r="L1581" s="5" t="s">
        <v>91</v>
      </c>
      <c r="M1581" s="6" t="s">
        <v>100</v>
      </c>
      <c r="N1581" s="5">
        <v>72</v>
      </c>
      <c r="O1581" s="17" t="s">
        <v>75</v>
      </c>
      <c r="P1581" s="17" t="s">
        <v>1027</v>
      </c>
      <c r="Q1581" s="6" t="s">
        <v>186</v>
      </c>
      <c r="R1581" s="6" t="s">
        <v>77</v>
      </c>
      <c r="T1581" s="22" t="s">
        <v>79</v>
      </c>
      <c r="W1581" s="1" t="s">
        <v>6686</v>
      </c>
      <c r="X1581" s="2">
        <v>90</v>
      </c>
      <c r="Y1581" s="2" t="s">
        <v>83</v>
      </c>
      <c r="Z1581" s="2" t="s">
        <v>84</v>
      </c>
      <c r="AA1581" s="2">
        <v>90</v>
      </c>
      <c r="AB1581" s="2" t="s">
        <v>81</v>
      </c>
      <c r="AC1581" s="2" t="s">
        <v>84</v>
      </c>
      <c r="AD1581" s="2">
        <v>90</v>
      </c>
      <c r="AE1581" s="2" t="s">
        <v>81</v>
      </c>
      <c r="AF1581" s="2" t="s">
        <v>84</v>
      </c>
      <c r="AJ1581" s="2">
        <v>67</v>
      </c>
      <c r="AK1581" s="2" t="s">
        <v>94</v>
      </c>
      <c r="AL1581" s="2" t="s">
        <v>84</v>
      </c>
      <c r="BE1581" s="23" t="str">
        <f t="shared" si="258"/>
        <v>EMF nein</v>
      </c>
      <c r="BF1581" s="23" t="str">
        <f t="shared" si="259"/>
        <v/>
      </c>
      <c r="BG1581" s="23" t="str">
        <f t="shared" si="260"/>
        <v/>
      </c>
      <c r="BH1581" s="23">
        <f t="shared" si="261"/>
        <v>0</v>
      </c>
      <c r="BP1581" s="3">
        <v>1</v>
      </c>
      <c r="BQ1581" s="2" t="s">
        <v>6687</v>
      </c>
    </row>
    <row r="1582" spans="1:69" ht="16.149999999999999" customHeight="1" x14ac:dyDescent="0.25">
      <c r="A1582" s="16">
        <v>1581</v>
      </c>
      <c r="B1582" s="17" t="s">
        <v>211</v>
      </c>
      <c r="C1582" s="48" t="s">
        <v>212</v>
      </c>
      <c r="D1582" s="2" t="s">
        <v>71</v>
      </c>
      <c r="E1582" s="48" t="s">
        <v>5800</v>
      </c>
      <c r="F1582" s="67">
        <v>42857</v>
      </c>
      <c r="G1582" s="3">
        <f t="shared" si="264"/>
        <v>5</v>
      </c>
      <c r="H1582" s="3">
        <f t="shared" si="255"/>
        <v>2017</v>
      </c>
      <c r="I1582" s="19">
        <v>0.83333333333333304</v>
      </c>
      <c r="J1582" s="20">
        <f t="shared" si="263"/>
        <v>20</v>
      </c>
      <c r="K1582" s="5" t="str">
        <f t="shared" si="262"/>
        <v>ja</v>
      </c>
      <c r="L1582" s="21" t="s">
        <v>73</v>
      </c>
      <c r="M1582" s="6" t="s">
        <v>74</v>
      </c>
      <c r="N1582" s="5">
        <v>55</v>
      </c>
      <c r="O1582" s="17" t="s">
        <v>75</v>
      </c>
      <c r="P1582" s="17" t="s">
        <v>6688</v>
      </c>
      <c r="R1582" s="6" t="s">
        <v>77</v>
      </c>
      <c r="T1582" s="22" t="s">
        <v>79</v>
      </c>
      <c r="X1582" s="2">
        <v>256</v>
      </c>
      <c r="Y1582" s="2" t="s">
        <v>81</v>
      </c>
      <c r="Z1582" s="2" t="s">
        <v>84</v>
      </c>
      <c r="AA1582" s="2">
        <v>256</v>
      </c>
      <c r="AB1582" s="2" t="s">
        <v>81</v>
      </c>
      <c r="AC1582" s="2" t="s">
        <v>84</v>
      </c>
      <c r="AD1582" s="2">
        <v>256</v>
      </c>
      <c r="AE1582" s="2" t="s">
        <v>81</v>
      </c>
      <c r="AF1582" s="2" t="s">
        <v>84</v>
      </c>
      <c r="AJ1582" s="2">
        <v>437</v>
      </c>
      <c r="AK1582" s="2" t="s">
        <v>81</v>
      </c>
      <c r="AL1582" s="2" t="s">
        <v>84</v>
      </c>
      <c r="AM1582" s="2">
        <v>437</v>
      </c>
      <c r="AN1582" s="2" t="s">
        <v>81</v>
      </c>
      <c r="AO1582" s="2" t="s">
        <v>84</v>
      </c>
      <c r="AP1582" s="2">
        <v>437</v>
      </c>
      <c r="AQ1582" s="2" t="s">
        <v>83</v>
      </c>
      <c r="AR1582" s="2" t="s">
        <v>84</v>
      </c>
      <c r="BE1582" s="23" t="str">
        <f t="shared" si="258"/>
        <v>EMF nein</v>
      </c>
      <c r="BF1582" s="23" t="str">
        <f t="shared" si="259"/>
        <v/>
      </c>
      <c r="BG1582" s="23" t="str">
        <f t="shared" si="260"/>
        <v/>
      </c>
      <c r="BH1582" s="23">
        <f t="shared" si="261"/>
        <v>0</v>
      </c>
      <c r="BO1582" s="2" t="s">
        <v>6689</v>
      </c>
      <c r="BP1582" s="3">
        <v>1</v>
      </c>
      <c r="BQ1582" s="2" t="s">
        <v>6690</v>
      </c>
    </row>
    <row r="1583" spans="1:69" ht="16.149999999999999" customHeight="1" x14ac:dyDescent="0.25">
      <c r="A1583" s="16">
        <v>1582</v>
      </c>
      <c r="B1583" s="17" t="s">
        <v>190</v>
      </c>
      <c r="C1583" s="48" t="s">
        <v>491</v>
      </c>
      <c r="D1583" s="2" t="s">
        <v>264</v>
      </c>
      <c r="E1583" s="48" t="s">
        <v>2347</v>
      </c>
      <c r="F1583" s="67">
        <v>42994</v>
      </c>
      <c r="G1583" s="3">
        <f t="shared" si="264"/>
        <v>9</v>
      </c>
      <c r="H1583" s="3">
        <f t="shared" si="255"/>
        <v>2017</v>
      </c>
      <c r="I1583" s="19">
        <v>0.18402777777777801</v>
      </c>
      <c r="J1583" s="20">
        <f t="shared" si="263"/>
        <v>4</v>
      </c>
      <c r="K1583" s="5" t="str">
        <f t="shared" si="262"/>
        <v>ja</v>
      </c>
      <c r="L1583" s="5" t="s">
        <v>91</v>
      </c>
      <c r="M1583" s="6" t="s">
        <v>74</v>
      </c>
      <c r="N1583" s="5">
        <v>33</v>
      </c>
      <c r="O1583" s="17" t="s">
        <v>75</v>
      </c>
      <c r="P1583" s="17" t="s">
        <v>6691</v>
      </c>
      <c r="R1583" s="6" t="s">
        <v>77</v>
      </c>
      <c r="S1583" s="2" t="s">
        <v>190</v>
      </c>
      <c r="T1583" s="6" t="s">
        <v>154</v>
      </c>
      <c r="X1583" s="2">
        <v>49</v>
      </c>
      <c r="Y1583" s="2" t="s">
        <v>83</v>
      </c>
      <c r="Z1583" s="2" t="s">
        <v>82</v>
      </c>
      <c r="AA1583" s="2">
        <v>49</v>
      </c>
      <c r="AB1583" s="2" t="s">
        <v>81</v>
      </c>
      <c r="AC1583" s="2" t="s">
        <v>82</v>
      </c>
      <c r="AD1583" s="2">
        <v>49</v>
      </c>
      <c r="AE1583" s="2" t="s">
        <v>83</v>
      </c>
      <c r="AF1583" s="2" t="s">
        <v>82</v>
      </c>
      <c r="BE1583" s="23" t="str">
        <f t="shared" si="258"/>
        <v>EMF ja</v>
      </c>
      <c r="BF1583" s="23">
        <f t="shared" si="259"/>
        <v>5</v>
      </c>
      <c r="BG1583" s="23" t="str">
        <f t="shared" si="260"/>
        <v>&lt;100m</v>
      </c>
      <c r="BH1583" s="23">
        <f t="shared" si="261"/>
        <v>1</v>
      </c>
      <c r="BI1583" s="2" t="s">
        <v>162</v>
      </c>
      <c r="BJ1583" s="2">
        <v>5</v>
      </c>
      <c r="BO1583" s="2" t="s">
        <v>6692</v>
      </c>
      <c r="BP1583" s="3">
        <v>1</v>
      </c>
      <c r="BQ1583" s="2" t="s">
        <v>6693</v>
      </c>
    </row>
    <row r="1584" spans="1:69" ht="16.149999999999999" customHeight="1" x14ac:dyDescent="0.25">
      <c r="A1584" s="16">
        <v>1583</v>
      </c>
      <c r="B1584" s="17" t="s">
        <v>262</v>
      </c>
      <c r="C1584" s="24" t="s">
        <v>2772</v>
      </c>
      <c r="D1584" s="2" t="s">
        <v>371</v>
      </c>
      <c r="E1584" s="24" t="s">
        <v>1111</v>
      </c>
      <c r="F1584" s="67">
        <v>42517</v>
      </c>
      <c r="G1584" s="3">
        <f t="shared" si="264"/>
        <v>5</v>
      </c>
      <c r="H1584" s="3">
        <f t="shared" si="255"/>
        <v>2016</v>
      </c>
      <c r="I1584" s="19">
        <v>0.63541666666666696</v>
      </c>
      <c r="J1584" s="20">
        <f t="shared" si="263"/>
        <v>15</v>
      </c>
      <c r="K1584" s="5" t="str">
        <f t="shared" si="262"/>
        <v>ja</v>
      </c>
      <c r="L1584" s="21" t="s">
        <v>73</v>
      </c>
      <c r="M1584" s="6" t="s">
        <v>115</v>
      </c>
      <c r="N1584" s="5">
        <v>15</v>
      </c>
      <c r="O1584" s="17" t="s">
        <v>75</v>
      </c>
      <c r="P1584" s="17" t="s">
        <v>6694</v>
      </c>
      <c r="R1584" s="6" t="s">
        <v>77</v>
      </c>
      <c r="T1584" s="22"/>
      <c r="X1584" s="2" t="s">
        <v>109</v>
      </c>
      <c r="AA1584" s="2" t="s">
        <v>109</v>
      </c>
      <c r="AD1584" s="2" t="s">
        <v>109</v>
      </c>
      <c r="BE1584" s="23" t="str">
        <f t="shared" si="258"/>
        <v>EMF nein</v>
      </c>
      <c r="BF1584" s="23" t="str">
        <f t="shared" si="259"/>
        <v/>
      </c>
      <c r="BG1584" s="23" t="str">
        <f t="shared" si="260"/>
        <v/>
      </c>
      <c r="BH1584" s="23">
        <f t="shared" si="261"/>
        <v>0</v>
      </c>
      <c r="BP1584" s="3">
        <v>1</v>
      </c>
      <c r="BQ1584" s="2" t="s">
        <v>6695</v>
      </c>
    </row>
    <row r="1585" spans="1:70" ht="16.149999999999999" customHeight="1" x14ac:dyDescent="0.25">
      <c r="A1585" s="16">
        <v>1584</v>
      </c>
      <c r="B1585" s="17" t="s">
        <v>211</v>
      </c>
      <c r="C1585" s="48" t="s">
        <v>1684</v>
      </c>
      <c r="D1585" s="2" t="s">
        <v>896</v>
      </c>
      <c r="E1585" s="48" t="s">
        <v>6696</v>
      </c>
      <c r="F1585" s="67">
        <v>42906</v>
      </c>
      <c r="G1585" s="3">
        <f t="shared" si="264"/>
        <v>6</v>
      </c>
      <c r="H1585" s="3">
        <f t="shared" si="255"/>
        <v>2017</v>
      </c>
      <c r="I1585" s="19">
        <v>0.73611111111111105</v>
      </c>
      <c r="J1585" s="20">
        <f t="shared" si="263"/>
        <v>17</v>
      </c>
      <c r="K1585" s="5" t="str">
        <f t="shared" si="262"/>
        <v>ja</v>
      </c>
      <c r="M1585" s="6" t="s">
        <v>74</v>
      </c>
      <c r="O1585" s="6" t="s">
        <v>101</v>
      </c>
      <c r="P1585" s="17" t="s">
        <v>1263</v>
      </c>
      <c r="R1585" s="6" t="s">
        <v>77</v>
      </c>
      <c r="T1585" s="22"/>
      <c r="X1585" s="2">
        <v>100</v>
      </c>
      <c r="Y1585" s="2" t="s">
        <v>94</v>
      </c>
      <c r="Z1585" s="2" t="s">
        <v>84</v>
      </c>
      <c r="AD1585" s="2">
        <v>100</v>
      </c>
      <c r="AE1585" s="2" t="s">
        <v>94</v>
      </c>
      <c r="AF1585" s="2" t="s">
        <v>84</v>
      </c>
      <c r="BE1585" s="23" t="str">
        <f t="shared" si="258"/>
        <v>EMF nein</v>
      </c>
      <c r="BF1585" s="23" t="str">
        <f t="shared" si="259"/>
        <v/>
      </c>
      <c r="BG1585" s="23" t="str">
        <f t="shared" si="260"/>
        <v/>
      </c>
      <c r="BH1585" s="23">
        <f t="shared" si="261"/>
        <v>0</v>
      </c>
      <c r="BO1585" s="2" t="s">
        <v>21945</v>
      </c>
      <c r="BP1585" s="3">
        <v>1</v>
      </c>
      <c r="BR1585" s="2" t="s">
        <v>21946</v>
      </c>
    </row>
    <row r="1586" spans="1:70" ht="16.149999999999999" customHeight="1" x14ac:dyDescent="0.25">
      <c r="A1586" s="16">
        <v>1585</v>
      </c>
      <c r="B1586" s="17" t="s">
        <v>87</v>
      </c>
      <c r="C1586" s="48" t="s">
        <v>6697</v>
      </c>
      <c r="D1586" s="2" t="s">
        <v>371</v>
      </c>
      <c r="E1586" s="48" t="s">
        <v>6582</v>
      </c>
      <c r="F1586" s="67">
        <v>42910</v>
      </c>
      <c r="G1586" s="3">
        <f t="shared" si="264"/>
        <v>6</v>
      </c>
      <c r="H1586" s="3">
        <f t="shared" si="255"/>
        <v>2017</v>
      </c>
      <c r="I1586" s="19">
        <v>0.83680555555555503</v>
      </c>
      <c r="J1586" s="20">
        <f t="shared" si="263"/>
        <v>20</v>
      </c>
      <c r="K1586" s="5" t="str">
        <f t="shared" si="262"/>
        <v>ja</v>
      </c>
      <c r="L1586" s="21" t="s">
        <v>73</v>
      </c>
      <c r="M1586" s="6" t="s">
        <v>74</v>
      </c>
      <c r="N1586" s="5">
        <v>74</v>
      </c>
      <c r="O1586" s="17" t="s">
        <v>75</v>
      </c>
      <c r="P1586" s="17" t="s">
        <v>6698</v>
      </c>
      <c r="Q1586" s="6" t="s">
        <v>186</v>
      </c>
      <c r="R1586" s="6" t="s">
        <v>77</v>
      </c>
      <c r="T1586" s="22"/>
      <c r="W1586" s="2" t="s">
        <v>6658</v>
      </c>
      <c r="X1586" s="2">
        <v>482</v>
      </c>
      <c r="Y1586" s="2" t="s">
        <v>81</v>
      </c>
      <c r="Z1586" s="2" t="s">
        <v>168</v>
      </c>
      <c r="AD1586" s="2">
        <v>482</v>
      </c>
      <c r="AE1586" s="2" t="s">
        <v>81</v>
      </c>
      <c r="AF1586" s="2" t="s">
        <v>168</v>
      </c>
      <c r="BE1586" s="23" t="str">
        <f t="shared" si="258"/>
        <v>EMF nein</v>
      </c>
      <c r="BF1586" s="23" t="str">
        <f t="shared" si="259"/>
        <v/>
      </c>
      <c r="BG1586" s="23" t="str">
        <f t="shared" si="260"/>
        <v/>
      </c>
      <c r="BH1586" s="23">
        <f t="shared" si="261"/>
        <v>0</v>
      </c>
      <c r="BO1586" s="2" t="s">
        <v>6699</v>
      </c>
      <c r="BP1586" s="3">
        <v>1</v>
      </c>
      <c r="BQ1586" s="2" t="s">
        <v>6700</v>
      </c>
    </row>
    <row r="1587" spans="1:70" ht="16.149999999999999" customHeight="1" x14ac:dyDescent="0.25">
      <c r="A1587" s="16">
        <v>1586</v>
      </c>
      <c r="B1587" s="17" t="s">
        <v>87</v>
      </c>
      <c r="C1587" s="48" t="s">
        <v>6701</v>
      </c>
      <c r="D1587" s="2" t="s">
        <v>145</v>
      </c>
      <c r="E1587" s="48" t="s">
        <v>6702</v>
      </c>
      <c r="F1587" s="67">
        <v>41817</v>
      </c>
      <c r="G1587" s="3">
        <f t="shared" si="264"/>
        <v>6</v>
      </c>
      <c r="H1587" s="3">
        <f t="shared" si="255"/>
        <v>2014</v>
      </c>
      <c r="I1587" s="19">
        <v>0.3125</v>
      </c>
      <c r="J1587" s="20">
        <f t="shared" si="263"/>
        <v>7</v>
      </c>
      <c r="K1587" s="5" t="str">
        <f t="shared" si="262"/>
        <v>ja</v>
      </c>
      <c r="L1587" s="5" t="s">
        <v>91</v>
      </c>
      <c r="M1587" s="6" t="s">
        <v>74</v>
      </c>
      <c r="N1587" s="5">
        <v>76</v>
      </c>
      <c r="O1587" s="17" t="s">
        <v>75</v>
      </c>
      <c r="P1587" s="17" t="s">
        <v>6703</v>
      </c>
      <c r="R1587" s="6" t="s">
        <v>77</v>
      </c>
      <c r="T1587" s="22"/>
      <c r="X1587" s="2">
        <v>995</v>
      </c>
      <c r="Y1587" s="2" t="s">
        <v>81</v>
      </c>
      <c r="Z1587" s="2" t="s">
        <v>82</v>
      </c>
      <c r="AA1587" s="2">
        <v>995</v>
      </c>
      <c r="AB1587" s="2" t="s">
        <v>81</v>
      </c>
      <c r="AC1587" s="2" t="s">
        <v>82</v>
      </c>
      <c r="AD1587" s="2">
        <v>995</v>
      </c>
      <c r="AE1587" s="2" t="s">
        <v>81</v>
      </c>
      <c r="AF1587" s="2" t="s">
        <v>82</v>
      </c>
      <c r="AJ1587" s="2">
        <v>995</v>
      </c>
      <c r="AK1587" s="2" t="s">
        <v>81</v>
      </c>
      <c r="AL1587" s="2" t="s">
        <v>82</v>
      </c>
      <c r="AM1587" s="2">
        <v>995</v>
      </c>
      <c r="AN1587" s="2" t="s">
        <v>81</v>
      </c>
      <c r="AO1587" s="2" t="s">
        <v>82</v>
      </c>
      <c r="AP1587" s="2">
        <v>995</v>
      </c>
      <c r="AQ1587" s="2" t="s">
        <v>81</v>
      </c>
      <c r="AR1587" s="2" t="s">
        <v>82</v>
      </c>
      <c r="BE1587" s="23" t="str">
        <f t="shared" si="258"/>
        <v>EMF nein</v>
      </c>
      <c r="BF1587" s="23" t="str">
        <f t="shared" si="259"/>
        <v/>
      </c>
      <c r="BG1587" s="23" t="str">
        <f t="shared" si="260"/>
        <v/>
      </c>
      <c r="BH1587" s="23">
        <f t="shared" si="261"/>
        <v>0</v>
      </c>
      <c r="BO1587" s="2" t="s">
        <v>6704</v>
      </c>
      <c r="BP1587" s="3">
        <v>1</v>
      </c>
      <c r="BQ1587" s="2" t="s">
        <v>6705</v>
      </c>
    </row>
    <row r="1588" spans="1:70" ht="16.149999999999999" customHeight="1" x14ac:dyDescent="0.25">
      <c r="A1588" s="16">
        <v>1587</v>
      </c>
      <c r="B1588" s="17" t="s">
        <v>87</v>
      </c>
      <c r="C1588" s="48" t="s">
        <v>6706</v>
      </c>
      <c r="D1588" s="2" t="s">
        <v>89</v>
      </c>
      <c r="E1588" s="48" t="s">
        <v>6707</v>
      </c>
      <c r="F1588" s="67">
        <v>42912</v>
      </c>
      <c r="G1588" s="3">
        <f t="shared" si="264"/>
        <v>6</v>
      </c>
      <c r="H1588" s="3">
        <f t="shared" si="255"/>
        <v>2017</v>
      </c>
      <c r="I1588" s="19">
        <v>0.53819444444444398</v>
      </c>
      <c r="J1588" s="20">
        <f t="shared" si="263"/>
        <v>12</v>
      </c>
      <c r="K1588" s="5" t="str">
        <f t="shared" si="262"/>
        <v>ja</v>
      </c>
      <c r="L1588" s="5" t="s">
        <v>91</v>
      </c>
      <c r="M1588" s="6" t="s">
        <v>115</v>
      </c>
      <c r="N1588" s="5">
        <v>70</v>
      </c>
      <c r="O1588" s="17" t="s">
        <v>126</v>
      </c>
      <c r="P1588" s="17" t="s">
        <v>22270</v>
      </c>
      <c r="R1588" s="6" t="s">
        <v>77</v>
      </c>
      <c r="S1588" s="2" t="s">
        <v>132</v>
      </c>
      <c r="T1588" s="6" t="s">
        <v>202</v>
      </c>
      <c r="X1588" s="2">
        <v>264</v>
      </c>
      <c r="Y1588" s="2" t="s">
        <v>81</v>
      </c>
      <c r="Z1588" s="2" t="s">
        <v>84</v>
      </c>
      <c r="AD1588" s="2">
        <v>264</v>
      </c>
      <c r="AE1588" s="2" t="s">
        <v>83</v>
      </c>
      <c r="AF1588" s="2" t="s">
        <v>84</v>
      </c>
      <c r="BE1588" s="23" t="str">
        <f t="shared" si="258"/>
        <v>EMF nein</v>
      </c>
      <c r="BF1588" s="23" t="str">
        <f t="shared" si="259"/>
        <v/>
      </c>
      <c r="BG1588" s="23" t="str">
        <f t="shared" si="260"/>
        <v/>
      </c>
      <c r="BH1588" s="23">
        <f t="shared" si="261"/>
        <v>0</v>
      </c>
      <c r="BO1588" s="2" t="s">
        <v>6708</v>
      </c>
      <c r="BP1588" s="3">
        <v>1</v>
      </c>
      <c r="BQ1588" s="2" t="s">
        <v>6709</v>
      </c>
    </row>
    <row r="1589" spans="1:70" ht="16.149999999999999" customHeight="1" x14ac:dyDescent="0.25">
      <c r="A1589" s="16">
        <v>1588</v>
      </c>
      <c r="B1589" s="17" t="s">
        <v>87</v>
      </c>
      <c r="C1589" s="48" t="s">
        <v>765</v>
      </c>
      <c r="D1589" s="2" t="s">
        <v>371</v>
      </c>
      <c r="E1589" s="48" t="s">
        <v>6710</v>
      </c>
      <c r="F1589" s="67">
        <v>42913</v>
      </c>
      <c r="G1589" s="3">
        <f t="shared" si="264"/>
        <v>6</v>
      </c>
      <c r="H1589" s="3">
        <f t="shared" si="255"/>
        <v>2017</v>
      </c>
      <c r="I1589" s="19">
        <v>0.48958333333333298</v>
      </c>
      <c r="J1589" s="20">
        <f t="shared" si="263"/>
        <v>11</v>
      </c>
      <c r="K1589" s="5" t="str">
        <f t="shared" si="262"/>
        <v>ja</v>
      </c>
      <c r="L1589" s="5" t="s">
        <v>91</v>
      </c>
      <c r="M1589" s="6" t="s">
        <v>74</v>
      </c>
      <c r="N1589" s="5">
        <v>85</v>
      </c>
      <c r="O1589" s="17" t="s">
        <v>75</v>
      </c>
      <c r="P1589" s="17" t="s">
        <v>4854</v>
      </c>
      <c r="R1589" s="6" t="s">
        <v>77</v>
      </c>
      <c r="T1589" s="22"/>
      <c r="U1589" s="2" t="s">
        <v>115</v>
      </c>
      <c r="V1589" s="2" t="s">
        <v>79</v>
      </c>
      <c r="X1589" s="2">
        <v>391</v>
      </c>
      <c r="Y1589" s="2" t="s">
        <v>81</v>
      </c>
      <c r="Z1589" s="2" t="s">
        <v>84</v>
      </c>
      <c r="AA1589" s="2">
        <v>391</v>
      </c>
      <c r="AB1589" s="2" t="s">
        <v>81</v>
      </c>
      <c r="AC1589" s="2" t="s">
        <v>84</v>
      </c>
      <c r="AD1589" s="2">
        <v>391</v>
      </c>
      <c r="AE1589" s="2" t="s">
        <v>83</v>
      </c>
      <c r="AF1589" s="2" t="s">
        <v>84</v>
      </c>
      <c r="BE1589" s="23" t="str">
        <f t="shared" si="258"/>
        <v>EMF nein</v>
      </c>
      <c r="BF1589" s="23" t="str">
        <f t="shared" si="259"/>
        <v/>
      </c>
      <c r="BG1589" s="23" t="str">
        <f t="shared" si="260"/>
        <v/>
      </c>
      <c r="BH1589" s="23">
        <f t="shared" si="261"/>
        <v>0</v>
      </c>
      <c r="BP1589" s="3">
        <v>1</v>
      </c>
      <c r="BQ1589" s="2" t="s">
        <v>6711</v>
      </c>
    </row>
    <row r="1590" spans="1:70" ht="16.149999999999999" customHeight="1" x14ac:dyDescent="0.25">
      <c r="A1590" s="16">
        <v>1589</v>
      </c>
      <c r="B1590" s="17" t="s">
        <v>87</v>
      </c>
      <c r="C1590" s="48" t="s">
        <v>363</v>
      </c>
      <c r="D1590" s="2" t="s">
        <v>364</v>
      </c>
      <c r="E1590" s="48" t="s">
        <v>6712</v>
      </c>
      <c r="F1590" s="67">
        <v>42914</v>
      </c>
      <c r="G1590" s="3">
        <f t="shared" si="264"/>
        <v>6</v>
      </c>
      <c r="H1590" s="3">
        <f t="shared" si="255"/>
        <v>2017</v>
      </c>
      <c r="I1590" s="19">
        <v>0.625</v>
      </c>
      <c r="J1590" s="20">
        <f t="shared" si="263"/>
        <v>15</v>
      </c>
      <c r="K1590" s="5" t="str">
        <f t="shared" si="262"/>
        <v>ja</v>
      </c>
      <c r="L1590" s="5" t="s">
        <v>91</v>
      </c>
      <c r="M1590" s="6" t="s">
        <v>74</v>
      </c>
      <c r="N1590" s="5">
        <v>70</v>
      </c>
      <c r="O1590" s="17" t="s">
        <v>75</v>
      </c>
      <c r="P1590" s="17" t="s">
        <v>5951</v>
      </c>
      <c r="R1590" s="6" t="s">
        <v>77</v>
      </c>
      <c r="T1590" s="22"/>
      <c r="U1590" s="2" t="s">
        <v>74</v>
      </c>
      <c r="X1590" s="2">
        <v>169</v>
      </c>
      <c r="Y1590" s="2" t="s">
        <v>81</v>
      </c>
      <c r="Z1590" s="2" t="s">
        <v>84</v>
      </c>
      <c r="AA1590" s="2">
        <v>169</v>
      </c>
      <c r="AB1590" s="2" t="s">
        <v>81</v>
      </c>
      <c r="AC1590" s="2" t="s">
        <v>84</v>
      </c>
      <c r="AD1590" s="2">
        <v>169</v>
      </c>
      <c r="AE1590" s="2" t="s">
        <v>83</v>
      </c>
      <c r="AF1590" s="2" t="s">
        <v>84</v>
      </c>
      <c r="BE1590" s="23" t="str">
        <f t="shared" si="258"/>
        <v>EMF nein</v>
      </c>
      <c r="BF1590" s="23" t="str">
        <f t="shared" si="259"/>
        <v/>
      </c>
      <c r="BG1590" s="23" t="str">
        <f t="shared" si="260"/>
        <v/>
      </c>
      <c r="BH1590" s="23">
        <f t="shared" si="261"/>
        <v>0</v>
      </c>
      <c r="BO1590" s="2" t="s">
        <v>6713</v>
      </c>
      <c r="BP1590" s="3">
        <v>1</v>
      </c>
      <c r="BQ1590" s="2" t="s">
        <v>6714</v>
      </c>
    </row>
    <row r="1591" spans="1:70" ht="16.149999999999999" customHeight="1" x14ac:dyDescent="0.25">
      <c r="A1591" s="16">
        <v>1590</v>
      </c>
      <c r="B1591" s="17" t="s">
        <v>87</v>
      </c>
      <c r="C1591" s="48" t="s">
        <v>6715</v>
      </c>
      <c r="D1591" s="2" t="s">
        <v>264</v>
      </c>
      <c r="E1591" s="48" t="s">
        <v>1251</v>
      </c>
      <c r="F1591" s="67">
        <v>42919</v>
      </c>
      <c r="G1591" s="3">
        <f t="shared" si="264"/>
        <v>7</v>
      </c>
      <c r="H1591" s="3">
        <f t="shared" si="255"/>
        <v>2017</v>
      </c>
      <c r="I1591" s="19">
        <v>0.60416666666666696</v>
      </c>
      <c r="J1591" s="20">
        <f t="shared" si="263"/>
        <v>14</v>
      </c>
      <c r="K1591" s="5" t="str">
        <f t="shared" si="262"/>
        <v>ja</v>
      </c>
      <c r="L1591" s="21" t="s">
        <v>73</v>
      </c>
      <c r="M1591" s="6" t="s">
        <v>74</v>
      </c>
      <c r="N1591" s="5">
        <v>84</v>
      </c>
      <c r="O1591" s="17" t="s">
        <v>75</v>
      </c>
      <c r="P1591" s="17" t="s">
        <v>6716</v>
      </c>
      <c r="R1591" s="6" t="s">
        <v>77</v>
      </c>
      <c r="T1591" s="22"/>
      <c r="U1591" s="2" t="s">
        <v>74</v>
      </c>
      <c r="X1591" s="2">
        <v>578</v>
      </c>
      <c r="Y1591" s="2" t="s">
        <v>81</v>
      </c>
      <c r="Z1591" s="2" t="s">
        <v>84</v>
      </c>
      <c r="AA1591" s="2">
        <v>578</v>
      </c>
      <c r="AB1591" s="2" t="s">
        <v>81</v>
      </c>
      <c r="AC1591" s="2" t="s">
        <v>84</v>
      </c>
      <c r="AD1591" s="2">
        <v>578</v>
      </c>
      <c r="AE1591" s="2" t="s">
        <v>83</v>
      </c>
      <c r="AF1591" s="2" t="s">
        <v>84</v>
      </c>
      <c r="AJ1591" s="2">
        <v>653</v>
      </c>
      <c r="AK1591" s="2" t="s">
        <v>81</v>
      </c>
      <c r="AL1591" s="2" t="s">
        <v>84</v>
      </c>
      <c r="BE1591" s="23" t="str">
        <f t="shared" si="258"/>
        <v>EMF nein</v>
      </c>
      <c r="BF1591" s="23" t="str">
        <f t="shared" si="259"/>
        <v/>
      </c>
      <c r="BG1591" s="23" t="str">
        <f t="shared" si="260"/>
        <v/>
      </c>
      <c r="BH1591" s="23">
        <f t="shared" si="261"/>
        <v>0</v>
      </c>
      <c r="BO1591" s="2" t="s">
        <v>6717</v>
      </c>
      <c r="BP1591" s="3">
        <v>1</v>
      </c>
      <c r="BQ1591" s="2" t="s">
        <v>6718</v>
      </c>
    </row>
    <row r="1592" spans="1:70" ht="16.149999999999999" customHeight="1" x14ac:dyDescent="0.25">
      <c r="A1592" s="16">
        <v>1591</v>
      </c>
      <c r="B1592" s="17" t="s">
        <v>87</v>
      </c>
      <c r="C1592" s="48" t="s">
        <v>6719</v>
      </c>
      <c r="D1592" s="2" t="s">
        <v>124</v>
      </c>
      <c r="E1592" s="48" t="s">
        <v>4875</v>
      </c>
      <c r="F1592" s="67">
        <v>42921</v>
      </c>
      <c r="G1592" s="3">
        <f t="shared" si="264"/>
        <v>7</v>
      </c>
      <c r="H1592" s="3">
        <f t="shared" si="255"/>
        <v>2017</v>
      </c>
      <c r="I1592" s="19">
        <v>0.47916666666666702</v>
      </c>
      <c r="J1592" s="20">
        <f t="shared" si="263"/>
        <v>11</v>
      </c>
      <c r="K1592" s="5" t="str">
        <f t="shared" si="262"/>
        <v>ja</v>
      </c>
      <c r="L1592" s="21" t="s">
        <v>73</v>
      </c>
      <c r="M1592" s="6" t="s">
        <v>115</v>
      </c>
      <c r="N1592" s="5">
        <v>72</v>
      </c>
      <c r="O1592" s="17" t="s">
        <v>126</v>
      </c>
      <c r="P1592" s="17" t="s">
        <v>6720</v>
      </c>
      <c r="R1592" s="6" t="s">
        <v>77</v>
      </c>
      <c r="T1592" s="22"/>
      <c r="X1592" s="2">
        <v>1140</v>
      </c>
      <c r="Y1592" s="2" t="s">
        <v>83</v>
      </c>
      <c r="Z1592" s="2" t="s">
        <v>84</v>
      </c>
      <c r="AA1592" s="2">
        <v>1140</v>
      </c>
      <c r="AB1592" s="2" t="s">
        <v>81</v>
      </c>
      <c r="AC1592" s="2" t="s">
        <v>84</v>
      </c>
      <c r="AD1592" s="2">
        <v>1140</v>
      </c>
      <c r="AE1592" s="2" t="s">
        <v>81</v>
      </c>
      <c r="AF1592" s="2" t="s">
        <v>84</v>
      </c>
      <c r="BE1592" s="23" t="str">
        <f t="shared" si="258"/>
        <v>EMF nein</v>
      </c>
      <c r="BF1592" s="23" t="str">
        <f t="shared" si="259"/>
        <v/>
      </c>
      <c r="BG1592" s="23" t="str">
        <f t="shared" si="260"/>
        <v/>
      </c>
      <c r="BH1592" s="23">
        <f t="shared" si="261"/>
        <v>0</v>
      </c>
      <c r="BO1592" s="2" t="s">
        <v>6721</v>
      </c>
      <c r="BP1592" s="3">
        <v>1</v>
      </c>
      <c r="BQ1592" s="2" t="s">
        <v>6722</v>
      </c>
    </row>
    <row r="1593" spans="1:70" ht="16.149999999999999" customHeight="1" x14ac:dyDescent="0.25">
      <c r="A1593" s="16">
        <v>1592</v>
      </c>
      <c r="B1593" s="17" t="s">
        <v>87</v>
      </c>
      <c r="C1593" s="48" t="s">
        <v>540</v>
      </c>
      <c r="D1593" s="2" t="s">
        <v>124</v>
      </c>
      <c r="E1593" s="48" t="s">
        <v>1809</v>
      </c>
      <c r="F1593" s="67">
        <v>42920</v>
      </c>
      <c r="G1593" s="3">
        <f t="shared" si="264"/>
        <v>7</v>
      </c>
      <c r="H1593" s="3">
        <f t="shared" si="255"/>
        <v>2017</v>
      </c>
      <c r="I1593" s="19">
        <v>0.52083333333333304</v>
      </c>
      <c r="J1593" s="20">
        <f t="shared" si="263"/>
        <v>12</v>
      </c>
      <c r="K1593" s="5" t="str">
        <f t="shared" si="262"/>
        <v>ja</v>
      </c>
      <c r="L1593" s="5" t="s">
        <v>91</v>
      </c>
      <c r="M1593" s="6" t="s">
        <v>74</v>
      </c>
      <c r="N1593" s="5">
        <v>70</v>
      </c>
      <c r="O1593" s="17" t="s">
        <v>75</v>
      </c>
      <c r="P1593" s="17" t="s">
        <v>1877</v>
      </c>
      <c r="R1593" s="6" t="s">
        <v>77</v>
      </c>
      <c r="T1593" s="22"/>
      <c r="X1593" s="2">
        <v>240</v>
      </c>
      <c r="Y1593" s="2" t="s">
        <v>81</v>
      </c>
      <c r="Z1593" s="2" t="s">
        <v>84</v>
      </c>
      <c r="AD1593" s="2">
        <v>240</v>
      </c>
      <c r="AE1593" s="2" t="s">
        <v>83</v>
      </c>
      <c r="AF1593" s="2" t="s">
        <v>84</v>
      </c>
      <c r="BE1593" s="23" t="str">
        <f t="shared" si="258"/>
        <v>EMF nein</v>
      </c>
      <c r="BF1593" s="23" t="str">
        <f t="shared" si="259"/>
        <v/>
      </c>
      <c r="BG1593" s="23" t="str">
        <f t="shared" si="260"/>
        <v/>
      </c>
      <c r="BH1593" s="23">
        <f t="shared" si="261"/>
        <v>0</v>
      </c>
      <c r="BO1593" s="2" t="s">
        <v>6723</v>
      </c>
      <c r="BP1593" s="3">
        <v>1</v>
      </c>
      <c r="BQ1593" s="2" t="s">
        <v>6724</v>
      </c>
    </row>
    <row r="1594" spans="1:70" ht="16.149999999999999" customHeight="1" x14ac:dyDescent="0.25">
      <c r="A1594" s="16">
        <v>1593</v>
      </c>
      <c r="B1594" s="17" t="s">
        <v>87</v>
      </c>
      <c r="C1594" s="48" t="s">
        <v>6725</v>
      </c>
      <c r="D1594" s="2" t="s">
        <v>651</v>
      </c>
      <c r="E1594" s="48" t="s">
        <v>6726</v>
      </c>
      <c r="F1594" s="67">
        <v>42921</v>
      </c>
      <c r="G1594" s="3">
        <f t="shared" si="264"/>
        <v>7</v>
      </c>
      <c r="H1594" s="3">
        <f t="shared" si="255"/>
        <v>2017</v>
      </c>
      <c r="I1594" s="19">
        <v>0.41319444444444398</v>
      </c>
      <c r="J1594" s="20">
        <f t="shared" si="263"/>
        <v>9</v>
      </c>
      <c r="K1594" s="5" t="str">
        <f t="shared" si="262"/>
        <v>ja</v>
      </c>
      <c r="L1594" s="5" t="s">
        <v>91</v>
      </c>
      <c r="M1594" s="6" t="s">
        <v>74</v>
      </c>
      <c r="N1594" s="5">
        <v>83</v>
      </c>
      <c r="O1594" s="2" t="s">
        <v>140</v>
      </c>
      <c r="P1594" s="17" t="s">
        <v>6727</v>
      </c>
      <c r="R1594" s="6" t="s">
        <v>77</v>
      </c>
      <c r="T1594" s="22"/>
      <c r="X1594" s="2">
        <v>1100</v>
      </c>
      <c r="Y1594" s="2" t="s">
        <v>81</v>
      </c>
      <c r="Z1594" s="2" t="s">
        <v>82</v>
      </c>
      <c r="AA1594" s="2">
        <v>1100</v>
      </c>
      <c r="AB1594" s="2" t="s">
        <v>81</v>
      </c>
      <c r="AC1594" s="2" t="s">
        <v>82</v>
      </c>
      <c r="AD1594" s="2">
        <v>1100</v>
      </c>
      <c r="AE1594" s="2" t="s">
        <v>83</v>
      </c>
      <c r="AF1594" s="2" t="s">
        <v>82</v>
      </c>
      <c r="BE1594" s="23" t="str">
        <f t="shared" si="258"/>
        <v>EMF ja</v>
      </c>
      <c r="BF1594" s="23">
        <f t="shared" si="259"/>
        <v>1200</v>
      </c>
      <c r="BG1594" s="23" t="str">
        <f t="shared" si="260"/>
        <v>500+m</v>
      </c>
      <c r="BH1594" s="23">
        <f t="shared" si="261"/>
        <v>2</v>
      </c>
      <c r="BI1594" s="2" t="s">
        <v>162</v>
      </c>
      <c r="BJ1594" s="2">
        <v>1200</v>
      </c>
      <c r="BK1594" s="2" t="s">
        <v>162</v>
      </c>
      <c r="BL1594" s="2">
        <v>1350</v>
      </c>
      <c r="BO1594" s="2" t="s">
        <v>6728</v>
      </c>
      <c r="BP1594" s="3">
        <v>1</v>
      </c>
      <c r="BQ1594" s="2" t="s">
        <v>6729</v>
      </c>
    </row>
    <row r="1595" spans="1:70" ht="16.149999999999999" customHeight="1" x14ac:dyDescent="0.25">
      <c r="A1595" s="16">
        <v>1594</v>
      </c>
      <c r="B1595" s="17" t="s">
        <v>87</v>
      </c>
      <c r="C1595" s="48" t="s">
        <v>6730</v>
      </c>
      <c r="D1595" s="2" t="s">
        <v>151</v>
      </c>
      <c r="E1595" s="48" t="s">
        <v>6731</v>
      </c>
      <c r="F1595" s="67">
        <v>42923</v>
      </c>
      <c r="G1595" s="3">
        <f t="shared" si="264"/>
        <v>7</v>
      </c>
      <c r="H1595" s="3">
        <f t="shared" si="255"/>
        <v>2017</v>
      </c>
      <c r="I1595" s="19">
        <v>3.4722222222222199E-3</v>
      </c>
      <c r="J1595" s="20">
        <f t="shared" si="263"/>
        <v>0</v>
      </c>
      <c r="K1595" s="5" t="str">
        <f t="shared" si="262"/>
        <v>ja</v>
      </c>
      <c r="L1595" s="5" t="s">
        <v>91</v>
      </c>
      <c r="M1595" s="6" t="s">
        <v>74</v>
      </c>
      <c r="N1595" s="5">
        <v>71</v>
      </c>
      <c r="O1595" s="17" t="s">
        <v>75</v>
      </c>
      <c r="P1595" s="17" t="s">
        <v>6732</v>
      </c>
      <c r="R1595" s="6" t="s">
        <v>77</v>
      </c>
      <c r="T1595" s="22"/>
      <c r="X1595" s="2">
        <v>91</v>
      </c>
      <c r="Y1595" s="2" t="s">
        <v>83</v>
      </c>
      <c r="Z1595" s="2" t="s">
        <v>84</v>
      </c>
      <c r="AD1595" s="2">
        <v>91</v>
      </c>
      <c r="AE1595" s="2" t="s">
        <v>81</v>
      </c>
      <c r="AF1595" s="2" t="s">
        <v>84</v>
      </c>
      <c r="BE1595" s="23" t="str">
        <f t="shared" si="258"/>
        <v>EMF nein</v>
      </c>
      <c r="BF1595" s="23" t="str">
        <f t="shared" si="259"/>
        <v/>
      </c>
      <c r="BG1595" s="23" t="str">
        <f t="shared" si="260"/>
        <v/>
      </c>
      <c r="BH1595" s="23">
        <f t="shared" si="261"/>
        <v>0</v>
      </c>
      <c r="BO1595" s="2" t="s">
        <v>6733</v>
      </c>
      <c r="BP1595" s="3">
        <v>1</v>
      </c>
      <c r="BQ1595" s="2" t="s">
        <v>6734</v>
      </c>
    </row>
    <row r="1596" spans="1:70" ht="16.149999999999999" customHeight="1" x14ac:dyDescent="0.25">
      <c r="A1596" s="16">
        <v>1595</v>
      </c>
      <c r="B1596" s="17" t="s">
        <v>87</v>
      </c>
      <c r="C1596" s="48" t="s">
        <v>1924</v>
      </c>
      <c r="D1596" s="2" t="s">
        <v>1097</v>
      </c>
      <c r="E1596" s="48" t="s">
        <v>6735</v>
      </c>
      <c r="F1596" s="67">
        <v>42927</v>
      </c>
      <c r="G1596" s="3">
        <f t="shared" si="264"/>
        <v>7</v>
      </c>
      <c r="H1596" s="3">
        <f t="shared" si="255"/>
        <v>2017</v>
      </c>
      <c r="I1596" s="19">
        <v>0.61111111111111105</v>
      </c>
      <c r="J1596" s="20">
        <f t="shared" si="263"/>
        <v>14</v>
      </c>
      <c r="K1596" s="5" t="str">
        <f t="shared" si="262"/>
        <v>ja</v>
      </c>
      <c r="L1596" s="21" t="s">
        <v>73</v>
      </c>
      <c r="M1596" s="6" t="s">
        <v>115</v>
      </c>
      <c r="N1596" s="5">
        <v>79</v>
      </c>
      <c r="O1596" s="17" t="s">
        <v>75</v>
      </c>
      <c r="P1596" s="17" t="s">
        <v>4520</v>
      </c>
      <c r="T1596" s="22"/>
      <c r="X1596" s="2">
        <v>797</v>
      </c>
      <c r="Y1596" s="2" t="s">
        <v>83</v>
      </c>
      <c r="Z1596" s="2" t="s">
        <v>84</v>
      </c>
      <c r="AA1596" s="2">
        <v>797</v>
      </c>
      <c r="AB1596" s="2" t="s">
        <v>81</v>
      </c>
      <c r="AC1596" s="2" t="s">
        <v>84</v>
      </c>
      <c r="AD1596" s="2">
        <v>797</v>
      </c>
      <c r="AE1596" s="2" t="s">
        <v>83</v>
      </c>
      <c r="AF1596" s="2" t="s">
        <v>84</v>
      </c>
      <c r="BE1596" s="23" t="str">
        <f t="shared" si="258"/>
        <v>EMF nein</v>
      </c>
      <c r="BF1596" s="23" t="str">
        <f t="shared" si="259"/>
        <v/>
      </c>
      <c r="BG1596" s="23" t="str">
        <f t="shared" si="260"/>
        <v/>
      </c>
      <c r="BH1596" s="23">
        <f t="shared" si="261"/>
        <v>0</v>
      </c>
      <c r="BO1596" s="2" t="s">
        <v>6736</v>
      </c>
      <c r="BP1596" s="3">
        <v>1</v>
      </c>
      <c r="BQ1596" s="2" t="s">
        <v>6737</v>
      </c>
    </row>
    <row r="1597" spans="1:70" ht="16.149999999999999" customHeight="1" x14ac:dyDescent="0.25">
      <c r="A1597" s="69">
        <v>1596</v>
      </c>
      <c r="B1597" s="17" t="s">
        <v>87</v>
      </c>
      <c r="C1597" s="48" t="s">
        <v>2544</v>
      </c>
      <c r="D1597" s="2" t="s">
        <v>348</v>
      </c>
      <c r="E1597" s="48" t="s">
        <v>6738</v>
      </c>
      <c r="F1597" s="67">
        <v>42928</v>
      </c>
      <c r="G1597" s="3">
        <f t="shared" si="264"/>
        <v>7</v>
      </c>
      <c r="H1597" s="3">
        <f t="shared" si="255"/>
        <v>2017</v>
      </c>
      <c r="I1597" s="19">
        <v>0.71875</v>
      </c>
      <c r="J1597" s="20">
        <f t="shared" si="263"/>
        <v>17</v>
      </c>
      <c r="K1597" s="5" t="str">
        <f t="shared" si="262"/>
        <v>ja</v>
      </c>
      <c r="L1597" s="21" t="s">
        <v>73</v>
      </c>
      <c r="M1597" s="6" t="s">
        <v>74</v>
      </c>
      <c r="N1597" s="5">
        <v>72</v>
      </c>
      <c r="O1597" s="17" t="s">
        <v>75</v>
      </c>
      <c r="P1597" s="17" t="s">
        <v>4520</v>
      </c>
      <c r="R1597" s="6" t="s">
        <v>77</v>
      </c>
      <c r="T1597" s="22"/>
      <c r="BE1597" s="23" t="str">
        <f t="shared" si="258"/>
        <v>EMF ja</v>
      </c>
      <c r="BF1597" s="23">
        <f t="shared" si="259"/>
        <v>220</v>
      </c>
      <c r="BG1597" s="23" t="str">
        <f t="shared" si="260"/>
        <v>100-499m</v>
      </c>
      <c r="BH1597" s="23">
        <f t="shared" si="261"/>
        <v>2</v>
      </c>
      <c r="BI1597" s="2" t="s">
        <v>162</v>
      </c>
      <c r="BJ1597" s="2">
        <v>220</v>
      </c>
      <c r="BK1597" s="2" t="s">
        <v>162</v>
      </c>
      <c r="BL1597" s="2">
        <v>260</v>
      </c>
      <c r="BO1597" s="2" t="s">
        <v>6739</v>
      </c>
      <c r="BP1597" s="3">
        <v>1</v>
      </c>
      <c r="BQ1597" s="2" t="s">
        <v>6740</v>
      </c>
    </row>
    <row r="1598" spans="1:70" ht="16.149999999999999" customHeight="1" x14ac:dyDescent="0.25">
      <c r="A1598" s="16">
        <v>1597</v>
      </c>
      <c r="B1598" s="17" t="s">
        <v>87</v>
      </c>
      <c r="C1598" s="48" t="s">
        <v>3051</v>
      </c>
      <c r="D1598" s="2" t="s">
        <v>124</v>
      </c>
      <c r="E1598" s="48" t="s">
        <v>6741</v>
      </c>
      <c r="F1598" s="67">
        <v>42930</v>
      </c>
      <c r="G1598" s="3">
        <f t="shared" si="264"/>
        <v>7</v>
      </c>
      <c r="H1598" s="3">
        <f t="shared" si="255"/>
        <v>2017</v>
      </c>
      <c r="I1598" s="19">
        <v>0.44791666666666702</v>
      </c>
      <c r="J1598" s="20">
        <f t="shared" si="263"/>
        <v>10</v>
      </c>
      <c r="K1598" s="5" t="str">
        <f t="shared" si="262"/>
        <v>ja</v>
      </c>
      <c r="L1598" s="5" t="s">
        <v>91</v>
      </c>
      <c r="M1598" s="6" t="s">
        <v>74</v>
      </c>
      <c r="N1598" s="5">
        <v>90</v>
      </c>
      <c r="O1598" s="17" t="s">
        <v>75</v>
      </c>
      <c r="P1598" s="17" t="s">
        <v>6742</v>
      </c>
      <c r="R1598" s="6" t="s">
        <v>77</v>
      </c>
      <c r="T1598" s="22" t="s">
        <v>79</v>
      </c>
      <c r="X1598" s="2">
        <v>64</v>
      </c>
      <c r="Y1598" s="2" t="s">
        <v>83</v>
      </c>
      <c r="Z1598" s="2" t="s">
        <v>82</v>
      </c>
      <c r="AA1598" s="2">
        <v>64</v>
      </c>
      <c r="AB1598" s="2" t="s">
        <v>81</v>
      </c>
      <c r="AC1598" s="2" t="s">
        <v>82</v>
      </c>
      <c r="AD1598" s="2">
        <v>64</v>
      </c>
      <c r="AE1598" s="2" t="s">
        <v>83</v>
      </c>
      <c r="AF1598" s="2" t="s">
        <v>82</v>
      </c>
      <c r="BE1598" s="23" t="str">
        <f t="shared" si="258"/>
        <v>EMF nein</v>
      </c>
      <c r="BF1598" s="23" t="str">
        <f t="shared" si="259"/>
        <v/>
      </c>
      <c r="BG1598" s="23" t="str">
        <f t="shared" si="260"/>
        <v/>
      </c>
      <c r="BH1598" s="23">
        <f t="shared" si="261"/>
        <v>0</v>
      </c>
      <c r="BP1598" s="3">
        <v>1</v>
      </c>
      <c r="BQ1598" s="2" t="s">
        <v>6743</v>
      </c>
    </row>
    <row r="1599" spans="1:70" ht="16.149999999999999" customHeight="1" x14ac:dyDescent="0.25">
      <c r="A1599" s="16">
        <v>1598</v>
      </c>
      <c r="B1599" s="17" t="s">
        <v>87</v>
      </c>
      <c r="C1599" s="48" t="s">
        <v>6744</v>
      </c>
      <c r="D1599" s="2" t="s">
        <v>124</v>
      </c>
      <c r="E1599" s="48" t="s">
        <v>7612</v>
      </c>
      <c r="F1599" s="67">
        <v>42545</v>
      </c>
      <c r="G1599" s="3">
        <f t="shared" si="264"/>
        <v>6</v>
      </c>
      <c r="H1599" s="3">
        <f t="shared" si="255"/>
        <v>2016</v>
      </c>
      <c r="I1599" s="19">
        <v>0.75</v>
      </c>
      <c r="J1599" s="20">
        <f t="shared" si="263"/>
        <v>18</v>
      </c>
      <c r="K1599" s="5" t="str">
        <f t="shared" si="262"/>
        <v>ja</v>
      </c>
      <c r="L1599" s="21" t="s">
        <v>73</v>
      </c>
      <c r="M1599" s="6" t="s">
        <v>74</v>
      </c>
      <c r="N1599" s="5">
        <v>87</v>
      </c>
      <c r="O1599" s="17" t="s">
        <v>75</v>
      </c>
      <c r="P1599" s="17" t="s">
        <v>4605</v>
      </c>
      <c r="R1599" s="6" t="s">
        <v>77</v>
      </c>
      <c r="T1599" s="22"/>
      <c r="U1599" s="2" t="s">
        <v>100</v>
      </c>
      <c r="V1599" s="2" t="s">
        <v>79</v>
      </c>
      <c r="X1599" s="2">
        <v>256</v>
      </c>
      <c r="Y1599" s="2" t="s">
        <v>81</v>
      </c>
      <c r="Z1599" s="2" t="s">
        <v>84</v>
      </c>
      <c r="AA1599" s="2">
        <v>256</v>
      </c>
      <c r="AB1599" s="2" t="s">
        <v>94</v>
      </c>
      <c r="AC1599" s="2" t="s">
        <v>84</v>
      </c>
      <c r="AD1599" s="2">
        <v>256</v>
      </c>
      <c r="AE1599" s="2" t="s">
        <v>81</v>
      </c>
      <c r="AF1599" s="2" t="s">
        <v>84</v>
      </c>
      <c r="AJ1599" s="2">
        <v>940</v>
      </c>
      <c r="AK1599" s="2" t="s">
        <v>81</v>
      </c>
      <c r="AL1599" s="2" t="s">
        <v>168</v>
      </c>
      <c r="AM1599" s="2">
        <v>940</v>
      </c>
      <c r="AN1599" s="2" t="s">
        <v>81</v>
      </c>
      <c r="AO1599" s="2" t="s">
        <v>168</v>
      </c>
      <c r="AP1599" s="2">
        <v>940</v>
      </c>
      <c r="AQ1599" s="2" t="s">
        <v>83</v>
      </c>
      <c r="AR1599" s="2" t="s">
        <v>168</v>
      </c>
      <c r="BE1599" s="23" t="str">
        <f t="shared" si="258"/>
        <v>EMF nein</v>
      </c>
      <c r="BF1599" s="23" t="str">
        <f t="shared" si="259"/>
        <v/>
      </c>
      <c r="BG1599" s="23" t="str">
        <f t="shared" si="260"/>
        <v/>
      </c>
      <c r="BH1599" s="23">
        <f t="shared" si="261"/>
        <v>0</v>
      </c>
      <c r="BO1599" s="2" t="s">
        <v>6745</v>
      </c>
      <c r="BP1599" s="3">
        <v>1</v>
      </c>
      <c r="BQ1599" s="2" t="s">
        <v>6746</v>
      </c>
    </row>
    <row r="1600" spans="1:70" ht="16.149999999999999" customHeight="1" x14ac:dyDescent="0.25">
      <c r="A1600" s="16">
        <v>1599</v>
      </c>
      <c r="B1600" s="17" t="s">
        <v>87</v>
      </c>
      <c r="C1600" s="48" t="s">
        <v>1767</v>
      </c>
      <c r="D1600" s="2" t="s">
        <v>124</v>
      </c>
      <c r="E1600" s="48" t="s">
        <v>5394</v>
      </c>
      <c r="F1600" s="67">
        <v>42933</v>
      </c>
      <c r="G1600" s="3">
        <f t="shared" si="264"/>
        <v>7</v>
      </c>
      <c r="H1600" s="3">
        <f t="shared" si="255"/>
        <v>2017</v>
      </c>
      <c r="I1600" s="19">
        <v>0.90625</v>
      </c>
      <c r="J1600" s="20">
        <f t="shared" si="263"/>
        <v>21</v>
      </c>
      <c r="K1600" s="5" t="str">
        <f t="shared" si="262"/>
        <v>ja</v>
      </c>
      <c r="L1600" s="21" t="s">
        <v>73</v>
      </c>
      <c r="M1600" s="6" t="s">
        <v>74</v>
      </c>
      <c r="N1600" s="5">
        <v>82</v>
      </c>
      <c r="O1600" s="17" t="s">
        <v>126</v>
      </c>
      <c r="P1600" s="17" t="s">
        <v>6747</v>
      </c>
      <c r="R1600" s="6" t="s">
        <v>77</v>
      </c>
      <c r="T1600" s="22"/>
      <c r="U1600" s="2" t="s">
        <v>208</v>
      </c>
      <c r="V1600" s="2" t="s">
        <v>108</v>
      </c>
      <c r="X1600" s="2">
        <v>778</v>
      </c>
      <c r="Y1600" s="2" t="s">
        <v>81</v>
      </c>
      <c r="Z1600" s="2" t="s">
        <v>168</v>
      </c>
      <c r="AA1600" s="2">
        <v>778</v>
      </c>
      <c r="AB1600" s="2" t="s">
        <v>81</v>
      </c>
      <c r="AC1600" s="2" t="s">
        <v>168</v>
      </c>
      <c r="AD1600" s="2">
        <v>778</v>
      </c>
      <c r="AE1600" s="2" t="s">
        <v>81</v>
      </c>
      <c r="AF1600" s="2" t="s">
        <v>168</v>
      </c>
      <c r="AJ1600" s="2">
        <v>1430</v>
      </c>
      <c r="AK1600" s="2" t="s">
        <v>83</v>
      </c>
      <c r="AL1600" s="2" t="s">
        <v>82</v>
      </c>
      <c r="AM1600" s="2">
        <v>1430</v>
      </c>
      <c r="AN1600" s="2" t="s">
        <v>81</v>
      </c>
      <c r="AO1600" s="2" t="s">
        <v>82</v>
      </c>
      <c r="AP1600" s="2">
        <v>1430</v>
      </c>
      <c r="AQ1600" s="2" t="s">
        <v>83</v>
      </c>
      <c r="AR1600" s="2" t="s">
        <v>82</v>
      </c>
      <c r="BE1600" s="23" t="str">
        <f t="shared" si="258"/>
        <v>EMF nein</v>
      </c>
      <c r="BF1600" s="23" t="str">
        <f t="shared" si="259"/>
        <v/>
      </c>
      <c r="BG1600" s="23" t="str">
        <f t="shared" si="260"/>
        <v/>
      </c>
      <c r="BH1600" s="23">
        <f t="shared" si="261"/>
        <v>0</v>
      </c>
      <c r="BP1600" s="3">
        <v>1</v>
      </c>
      <c r="BQ1600" s="2" t="s">
        <v>6748</v>
      </c>
    </row>
    <row r="1601" spans="1:69" ht="16.149999999999999" customHeight="1" x14ac:dyDescent="0.25">
      <c r="A1601" s="16">
        <v>1600</v>
      </c>
      <c r="B1601" s="17" t="s">
        <v>87</v>
      </c>
      <c r="C1601" s="48" t="s">
        <v>1188</v>
      </c>
      <c r="D1601" s="2" t="s">
        <v>124</v>
      </c>
      <c r="E1601" s="48" t="s">
        <v>6749</v>
      </c>
      <c r="F1601" s="67">
        <v>42906</v>
      </c>
      <c r="G1601" s="3">
        <f t="shared" si="264"/>
        <v>6</v>
      </c>
      <c r="H1601" s="3">
        <f t="shared" si="255"/>
        <v>2017</v>
      </c>
      <c r="I1601" s="19">
        <v>0.44791666666666702</v>
      </c>
      <c r="J1601" s="20">
        <f t="shared" si="263"/>
        <v>10</v>
      </c>
      <c r="K1601" s="5" t="str">
        <f t="shared" si="262"/>
        <v>ja</v>
      </c>
      <c r="L1601" s="21" t="s">
        <v>73</v>
      </c>
      <c r="M1601" s="6" t="s">
        <v>74</v>
      </c>
      <c r="N1601" s="5">
        <v>72</v>
      </c>
      <c r="O1601" s="17" t="s">
        <v>75</v>
      </c>
      <c r="P1601" s="17" t="s">
        <v>6750</v>
      </c>
      <c r="R1601" s="6" t="s">
        <v>77</v>
      </c>
      <c r="T1601" s="22"/>
      <c r="U1601" s="2" t="s">
        <v>115</v>
      </c>
      <c r="V1601" s="2" t="s">
        <v>80</v>
      </c>
      <c r="X1601" s="2">
        <v>361</v>
      </c>
      <c r="Y1601" s="2" t="s">
        <v>81</v>
      </c>
      <c r="Z1601" s="2" t="s">
        <v>84</v>
      </c>
      <c r="AA1601" s="2">
        <v>361</v>
      </c>
      <c r="AB1601" s="2" t="s">
        <v>81</v>
      </c>
      <c r="AC1601" s="2" t="s">
        <v>84</v>
      </c>
      <c r="AD1601" s="2">
        <v>361</v>
      </c>
      <c r="AE1601" s="2" t="s">
        <v>83</v>
      </c>
      <c r="AF1601" s="2" t="s">
        <v>161</v>
      </c>
      <c r="BE1601" s="23" t="str">
        <f t="shared" si="258"/>
        <v>EMF nein</v>
      </c>
      <c r="BF1601" s="23" t="str">
        <f t="shared" si="259"/>
        <v/>
      </c>
      <c r="BG1601" s="23" t="str">
        <f t="shared" si="260"/>
        <v/>
      </c>
      <c r="BH1601" s="23">
        <f t="shared" si="261"/>
        <v>0</v>
      </c>
      <c r="BO1601" s="2" t="s">
        <v>6751</v>
      </c>
      <c r="BP1601" s="3">
        <v>1</v>
      </c>
      <c r="BQ1601" s="2" t="s">
        <v>6752</v>
      </c>
    </row>
    <row r="1602" spans="1:69" ht="16.149999999999999" customHeight="1" x14ac:dyDescent="0.25">
      <c r="A1602" s="16">
        <v>1601</v>
      </c>
      <c r="B1602" s="17" t="s">
        <v>87</v>
      </c>
      <c r="C1602" s="48" t="s">
        <v>765</v>
      </c>
      <c r="D1602" s="2" t="s">
        <v>371</v>
      </c>
      <c r="E1602" s="48" t="s">
        <v>6753</v>
      </c>
      <c r="F1602" s="67">
        <v>43006</v>
      </c>
      <c r="G1602" s="3">
        <f t="shared" si="264"/>
        <v>9</v>
      </c>
      <c r="H1602" s="3">
        <f t="shared" si="255"/>
        <v>2017</v>
      </c>
      <c r="I1602" s="19">
        <v>0.66319444444444398</v>
      </c>
      <c r="J1602" s="20">
        <f t="shared" si="263"/>
        <v>15</v>
      </c>
      <c r="K1602" s="5" t="str">
        <f t="shared" si="262"/>
        <v>ja</v>
      </c>
      <c r="L1602" s="5" t="s">
        <v>91</v>
      </c>
      <c r="M1602" s="6" t="s">
        <v>74</v>
      </c>
      <c r="N1602" s="5">
        <v>74</v>
      </c>
      <c r="O1602" s="17" t="s">
        <v>75</v>
      </c>
      <c r="P1602" s="17" t="s">
        <v>2838</v>
      </c>
      <c r="T1602" s="22"/>
      <c r="U1602" s="2" t="s">
        <v>208</v>
      </c>
      <c r="BE1602" s="23" t="str">
        <f t="shared" si="258"/>
        <v>EMF nein</v>
      </c>
      <c r="BF1602" s="23" t="str">
        <f t="shared" si="259"/>
        <v/>
      </c>
      <c r="BG1602" s="23" t="str">
        <f t="shared" si="260"/>
        <v/>
      </c>
      <c r="BH1602" s="23">
        <f t="shared" si="261"/>
        <v>0</v>
      </c>
      <c r="BO1602" s="2" t="s">
        <v>6754</v>
      </c>
      <c r="BP1602" s="3">
        <v>1</v>
      </c>
      <c r="BQ1602" s="2" t="s">
        <v>6755</v>
      </c>
    </row>
    <row r="1603" spans="1:69" ht="16.149999999999999" customHeight="1" x14ac:dyDescent="0.25">
      <c r="A1603" s="16">
        <v>1602</v>
      </c>
      <c r="B1603" s="17" t="s">
        <v>87</v>
      </c>
      <c r="C1603" s="48" t="s">
        <v>6756</v>
      </c>
      <c r="D1603" s="2" t="s">
        <v>89</v>
      </c>
      <c r="E1603" s="48" t="s">
        <v>4837</v>
      </c>
      <c r="F1603" s="67">
        <v>42938</v>
      </c>
      <c r="G1603" s="3">
        <f t="shared" si="264"/>
        <v>7</v>
      </c>
      <c r="H1603" s="3">
        <f t="shared" ref="H1603:H1666" si="265">IF(F1603&lt;&gt;"",YEAR(F1603),"")</f>
        <v>2017</v>
      </c>
      <c r="I1603" s="19">
        <v>0.80555555555555503</v>
      </c>
      <c r="J1603" s="20">
        <f t="shared" si="263"/>
        <v>19</v>
      </c>
      <c r="K1603" s="5" t="str">
        <f t="shared" si="262"/>
        <v>ja</v>
      </c>
      <c r="L1603" s="5" t="s">
        <v>91</v>
      </c>
      <c r="M1603" s="6" t="s">
        <v>115</v>
      </c>
      <c r="N1603" s="5">
        <v>71</v>
      </c>
      <c r="O1603" s="17" t="s">
        <v>75</v>
      </c>
      <c r="P1603" s="17" t="s">
        <v>6757</v>
      </c>
      <c r="R1603" s="6" t="s">
        <v>77</v>
      </c>
      <c r="T1603" s="6" t="s">
        <v>108</v>
      </c>
      <c r="BE1603" s="23" t="str">
        <f t="shared" si="258"/>
        <v>EMF ja</v>
      </c>
      <c r="BF1603" s="23">
        <f t="shared" si="259"/>
        <v>110</v>
      </c>
      <c r="BG1603" s="23" t="str">
        <f t="shared" si="260"/>
        <v>100-499m</v>
      </c>
      <c r="BH1603" s="23">
        <f t="shared" si="261"/>
        <v>1</v>
      </c>
      <c r="BI1603" s="2" t="s">
        <v>162</v>
      </c>
      <c r="BJ1603" s="2">
        <v>110</v>
      </c>
      <c r="BO1603" s="2" t="s">
        <v>6758</v>
      </c>
      <c r="BP1603" s="3">
        <v>1</v>
      </c>
      <c r="BQ1603" s="2" t="s">
        <v>6759</v>
      </c>
    </row>
    <row r="1604" spans="1:69" ht="16.149999999999999" customHeight="1" x14ac:dyDescent="0.25">
      <c r="A1604" s="16">
        <v>1603</v>
      </c>
      <c r="B1604" s="17" t="s">
        <v>135</v>
      </c>
      <c r="C1604" s="48" t="s">
        <v>263</v>
      </c>
      <c r="D1604" s="2" t="s">
        <v>264</v>
      </c>
      <c r="E1604" s="48" t="s">
        <v>6760</v>
      </c>
      <c r="F1604" s="67">
        <v>43173</v>
      </c>
      <c r="G1604" s="3">
        <f t="shared" si="264"/>
        <v>3</v>
      </c>
      <c r="H1604" s="3">
        <f t="shared" si="265"/>
        <v>2018</v>
      </c>
      <c r="I1604" s="19">
        <v>0.52083333333333304</v>
      </c>
      <c r="J1604" s="20">
        <f t="shared" si="263"/>
        <v>12</v>
      </c>
      <c r="K1604" s="5" t="str">
        <f t="shared" si="262"/>
        <v>ja</v>
      </c>
      <c r="L1604" s="5" t="s">
        <v>91</v>
      </c>
      <c r="M1604" s="6" t="s">
        <v>139</v>
      </c>
      <c r="N1604" s="5">
        <v>61</v>
      </c>
      <c r="O1604" s="2" t="s">
        <v>140</v>
      </c>
      <c r="P1604" s="17" t="s">
        <v>6761</v>
      </c>
      <c r="R1604" s="6" t="s">
        <v>77</v>
      </c>
      <c r="T1604" s="22" t="s">
        <v>79</v>
      </c>
      <c r="X1604" s="2">
        <v>290</v>
      </c>
      <c r="Y1604" s="2" t="s">
        <v>83</v>
      </c>
      <c r="Z1604" s="2" t="s">
        <v>82</v>
      </c>
      <c r="AA1604" s="2">
        <v>290</v>
      </c>
      <c r="AB1604" s="2" t="s">
        <v>81</v>
      </c>
      <c r="AC1604" s="2" t="s">
        <v>82</v>
      </c>
      <c r="AD1604" s="2">
        <v>290</v>
      </c>
      <c r="AE1604" s="2" t="s">
        <v>83</v>
      </c>
      <c r="AF1604" s="2" t="s">
        <v>82</v>
      </c>
      <c r="BE1604" s="23" t="str">
        <f t="shared" si="258"/>
        <v>EMF nein</v>
      </c>
      <c r="BF1604" s="23" t="str">
        <f t="shared" si="259"/>
        <v/>
      </c>
      <c r="BG1604" s="23" t="str">
        <f t="shared" si="260"/>
        <v/>
      </c>
      <c r="BH1604" s="23">
        <f t="shared" si="261"/>
        <v>0</v>
      </c>
      <c r="BO1604" s="2" t="s">
        <v>6762</v>
      </c>
      <c r="BP1604" s="3">
        <v>1</v>
      </c>
      <c r="BQ1604" s="2" t="s">
        <v>6763</v>
      </c>
    </row>
    <row r="1605" spans="1:69" ht="16.149999999999999" customHeight="1" x14ac:dyDescent="0.25">
      <c r="A1605" s="16">
        <v>1604</v>
      </c>
      <c r="B1605" s="17" t="s">
        <v>87</v>
      </c>
      <c r="C1605" s="48" t="s">
        <v>6764</v>
      </c>
      <c r="D1605" s="2" t="s">
        <v>371</v>
      </c>
      <c r="E1605" s="48" t="s">
        <v>6765</v>
      </c>
      <c r="F1605" s="67">
        <v>42939</v>
      </c>
      <c r="G1605" s="3">
        <f t="shared" si="264"/>
        <v>7</v>
      </c>
      <c r="H1605" s="3">
        <f t="shared" si="265"/>
        <v>2017</v>
      </c>
      <c r="I1605" s="19">
        <v>0.375</v>
      </c>
      <c r="J1605" s="20">
        <f t="shared" si="263"/>
        <v>9</v>
      </c>
      <c r="K1605" s="5" t="str">
        <f t="shared" si="262"/>
        <v>ja</v>
      </c>
      <c r="L1605" s="5" t="s">
        <v>91</v>
      </c>
      <c r="M1605" s="6" t="s">
        <v>74</v>
      </c>
      <c r="N1605" s="5">
        <v>83</v>
      </c>
      <c r="O1605" s="17" t="s">
        <v>126</v>
      </c>
      <c r="P1605" s="17" t="s">
        <v>6766</v>
      </c>
      <c r="R1605" s="6" t="s">
        <v>335</v>
      </c>
      <c r="T1605" s="22" t="s">
        <v>79</v>
      </c>
      <c r="BE1605" s="23" t="str">
        <f t="shared" si="258"/>
        <v>EMF nein</v>
      </c>
      <c r="BF1605" s="23" t="str">
        <f t="shared" si="259"/>
        <v/>
      </c>
      <c r="BG1605" s="23" t="str">
        <f t="shared" si="260"/>
        <v/>
      </c>
      <c r="BH1605" s="23">
        <f t="shared" si="261"/>
        <v>0</v>
      </c>
      <c r="BO1605" s="2" t="s">
        <v>6767</v>
      </c>
      <c r="BP1605" s="3">
        <v>1</v>
      </c>
      <c r="BQ1605" s="2" t="s">
        <v>6768</v>
      </c>
    </row>
    <row r="1606" spans="1:69" ht="16.149999999999999" customHeight="1" x14ac:dyDescent="0.25">
      <c r="A1606" s="41">
        <v>1605</v>
      </c>
      <c r="B1606" s="17" t="s">
        <v>87</v>
      </c>
      <c r="C1606" s="49" t="s">
        <v>6769</v>
      </c>
      <c r="D1606" s="2" t="s">
        <v>89</v>
      </c>
      <c r="E1606" s="48" t="s">
        <v>6770</v>
      </c>
      <c r="F1606" s="67">
        <v>42808</v>
      </c>
      <c r="G1606" s="3">
        <f t="shared" si="264"/>
        <v>3</v>
      </c>
      <c r="H1606" s="3">
        <f t="shared" si="265"/>
        <v>2017</v>
      </c>
      <c r="I1606" s="19">
        <v>0.62152777777777801</v>
      </c>
      <c r="J1606" s="20">
        <f t="shared" si="263"/>
        <v>14</v>
      </c>
      <c r="K1606" s="5" t="str">
        <f t="shared" si="262"/>
        <v>ja</v>
      </c>
      <c r="L1606" s="5" t="s">
        <v>91</v>
      </c>
      <c r="M1606" s="6" t="s">
        <v>74</v>
      </c>
      <c r="N1606" s="5">
        <v>81</v>
      </c>
      <c r="O1606" s="17" t="s">
        <v>126</v>
      </c>
      <c r="P1606" s="17" t="s">
        <v>6771</v>
      </c>
      <c r="R1606" s="6" t="s">
        <v>77</v>
      </c>
      <c r="T1606" s="6" t="s">
        <v>108</v>
      </c>
      <c r="X1606" s="2">
        <v>400</v>
      </c>
      <c r="Y1606" s="2" t="s">
        <v>81</v>
      </c>
      <c r="Z1606" s="2" t="s">
        <v>84</v>
      </c>
      <c r="AA1606" s="2">
        <v>400</v>
      </c>
      <c r="AB1606" s="2" t="s">
        <v>81</v>
      </c>
      <c r="AC1606" s="2" t="s">
        <v>84</v>
      </c>
      <c r="AD1606" s="2">
        <v>400</v>
      </c>
      <c r="AE1606" s="2" t="s">
        <v>81</v>
      </c>
      <c r="AF1606" s="2" t="s">
        <v>84</v>
      </c>
      <c r="AJ1606" s="2">
        <v>400</v>
      </c>
      <c r="AK1606" s="2" t="s">
        <v>81</v>
      </c>
      <c r="AL1606" s="2" t="s">
        <v>84</v>
      </c>
      <c r="AM1606" s="2">
        <v>400</v>
      </c>
      <c r="AN1606" s="2" t="s">
        <v>81</v>
      </c>
      <c r="AO1606" s="2" t="s">
        <v>84</v>
      </c>
      <c r="AP1606" s="2">
        <v>400</v>
      </c>
      <c r="AQ1606" s="2" t="s">
        <v>81</v>
      </c>
      <c r="AR1606" s="2" t="s">
        <v>84</v>
      </c>
      <c r="AV1606" s="2">
        <v>400</v>
      </c>
      <c r="AW1606" s="2" t="s">
        <v>81</v>
      </c>
      <c r="AX1606" s="2" t="s">
        <v>84</v>
      </c>
      <c r="AY1606" s="2">
        <v>400</v>
      </c>
      <c r="AZ1606" s="2" t="s">
        <v>81</v>
      </c>
      <c r="BA1606" s="2" t="s">
        <v>84</v>
      </c>
      <c r="BB1606" s="2">
        <v>400</v>
      </c>
      <c r="BC1606" s="2" t="s">
        <v>81</v>
      </c>
      <c r="BD1606" s="2" t="s">
        <v>84</v>
      </c>
      <c r="BE1606" s="23" t="str">
        <f t="shared" si="258"/>
        <v>EMF nein</v>
      </c>
      <c r="BF1606" s="23" t="str">
        <f t="shared" si="259"/>
        <v/>
      </c>
      <c r="BG1606" s="23" t="str">
        <f t="shared" si="260"/>
        <v/>
      </c>
      <c r="BH1606" s="23">
        <f t="shared" si="261"/>
        <v>0</v>
      </c>
      <c r="BO1606" s="2" t="s">
        <v>6772</v>
      </c>
      <c r="BP1606" s="3">
        <v>1</v>
      </c>
      <c r="BQ1606" s="2" t="s">
        <v>6773</v>
      </c>
    </row>
    <row r="1607" spans="1:69" ht="16.149999999999999" customHeight="1" x14ac:dyDescent="0.25">
      <c r="A1607" s="16">
        <v>1606</v>
      </c>
      <c r="B1607" s="17" t="s">
        <v>87</v>
      </c>
      <c r="C1607" s="48" t="s">
        <v>6029</v>
      </c>
      <c r="D1607" s="2" t="s">
        <v>3859</v>
      </c>
      <c r="E1607" s="48" t="s">
        <v>2755</v>
      </c>
      <c r="F1607" s="67">
        <v>42517</v>
      </c>
      <c r="G1607" s="3">
        <f t="shared" si="264"/>
        <v>5</v>
      </c>
      <c r="H1607" s="3">
        <f t="shared" si="265"/>
        <v>2016</v>
      </c>
      <c r="I1607" s="19">
        <v>0.5</v>
      </c>
      <c r="J1607" s="20">
        <f t="shared" si="263"/>
        <v>12</v>
      </c>
      <c r="K1607" s="5" t="str">
        <f t="shared" si="262"/>
        <v>ja</v>
      </c>
      <c r="L1607" s="21" t="s">
        <v>73</v>
      </c>
      <c r="M1607" s="6" t="s">
        <v>74</v>
      </c>
      <c r="N1607" s="5">
        <v>80</v>
      </c>
      <c r="O1607" s="17" t="s">
        <v>75</v>
      </c>
      <c r="P1607" s="17" t="s">
        <v>6774</v>
      </c>
      <c r="R1607" s="6" t="s">
        <v>77</v>
      </c>
      <c r="T1607" s="22"/>
      <c r="U1607" s="2" t="s">
        <v>208</v>
      </c>
      <c r="V1607" s="2" t="s">
        <v>79</v>
      </c>
      <c r="X1607" s="2">
        <v>320</v>
      </c>
      <c r="Y1607" s="2" t="s">
        <v>81</v>
      </c>
      <c r="Z1607" s="2" t="s">
        <v>84</v>
      </c>
      <c r="AA1607" s="2">
        <v>320</v>
      </c>
      <c r="AB1607" s="2" t="s">
        <v>81</v>
      </c>
      <c r="AC1607" s="2" t="s">
        <v>84</v>
      </c>
      <c r="AD1607" s="2">
        <v>320</v>
      </c>
      <c r="AE1607" s="2" t="s">
        <v>81</v>
      </c>
      <c r="AF1607" s="2" t="s">
        <v>84</v>
      </c>
      <c r="BE1607" s="23" t="str">
        <f t="shared" si="258"/>
        <v>EMF nein</v>
      </c>
      <c r="BF1607" s="23" t="str">
        <f t="shared" si="259"/>
        <v/>
      </c>
      <c r="BG1607" s="23" t="str">
        <f t="shared" si="260"/>
        <v/>
      </c>
      <c r="BH1607" s="23">
        <f t="shared" si="261"/>
        <v>0</v>
      </c>
      <c r="BO1607" s="2" t="s">
        <v>6775</v>
      </c>
      <c r="BP1607" s="3">
        <v>1</v>
      </c>
      <c r="BQ1607" s="2" t="s">
        <v>6776</v>
      </c>
    </row>
    <row r="1608" spans="1:69" ht="16.149999999999999" customHeight="1" x14ac:dyDescent="0.25">
      <c r="A1608" s="16">
        <v>1607</v>
      </c>
      <c r="B1608" s="17" t="s">
        <v>87</v>
      </c>
      <c r="C1608" s="48" t="s">
        <v>6029</v>
      </c>
      <c r="D1608" s="2" t="s">
        <v>3859</v>
      </c>
      <c r="E1608" s="48" t="s">
        <v>1158</v>
      </c>
      <c r="F1608" s="67">
        <v>43305</v>
      </c>
      <c r="G1608" s="3">
        <f t="shared" si="264"/>
        <v>7</v>
      </c>
      <c r="H1608" s="3">
        <f t="shared" si="265"/>
        <v>2018</v>
      </c>
      <c r="I1608" s="19">
        <v>0.78472222222222199</v>
      </c>
      <c r="J1608" s="20">
        <f t="shared" si="263"/>
        <v>18</v>
      </c>
      <c r="K1608" s="5" t="str">
        <f t="shared" si="262"/>
        <v>ja</v>
      </c>
      <c r="L1608" s="5" t="s">
        <v>91</v>
      </c>
      <c r="M1608" s="6" t="s">
        <v>74</v>
      </c>
      <c r="N1608" s="5">
        <v>87</v>
      </c>
      <c r="O1608" s="17" t="s">
        <v>75</v>
      </c>
      <c r="P1608" s="17" t="s">
        <v>4605</v>
      </c>
      <c r="R1608" s="6" t="s">
        <v>335</v>
      </c>
      <c r="T1608" s="22"/>
      <c r="X1608" s="2">
        <v>565</v>
      </c>
      <c r="Y1608" s="2" t="s">
        <v>83</v>
      </c>
      <c r="Z1608" s="2" t="s">
        <v>168</v>
      </c>
      <c r="AA1608" s="2">
        <v>565</v>
      </c>
      <c r="AB1608" s="2" t="s">
        <v>81</v>
      </c>
      <c r="AC1608" s="2" t="s">
        <v>168</v>
      </c>
      <c r="AD1608" s="2">
        <v>565</v>
      </c>
      <c r="AE1608" s="2" t="s">
        <v>83</v>
      </c>
      <c r="AF1608" s="2" t="s">
        <v>168</v>
      </c>
      <c r="BE1608" s="23" t="str">
        <f t="shared" si="258"/>
        <v>EMF nein</v>
      </c>
      <c r="BF1608" s="23" t="str">
        <f t="shared" si="259"/>
        <v/>
      </c>
      <c r="BG1608" s="23" t="str">
        <f t="shared" si="260"/>
        <v/>
      </c>
      <c r="BH1608" s="23">
        <f t="shared" si="261"/>
        <v>0</v>
      </c>
      <c r="BP1608" s="3">
        <v>1</v>
      </c>
      <c r="BQ1608" s="2" t="s">
        <v>6777</v>
      </c>
    </row>
    <row r="1609" spans="1:69" ht="16.149999999999999" customHeight="1" x14ac:dyDescent="0.25">
      <c r="A1609" s="16">
        <v>1608</v>
      </c>
      <c r="B1609" s="17" t="s">
        <v>87</v>
      </c>
      <c r="C1609" s="48" t="s">
        <v>2886</v>
      </c>
      <c r="D1609" s="2" t="s">
        <v>145</v>
      </c>
      <c r="E1609" s="48" t="s">
        <v>6778</v>
      </c>
      <c r="F1609" s="67">
        <v>43173</v>
      </c>
      <c r="G1609" s="3">
        <f t="shared" si="264"/>
        <v>3</v>
      </c>
      <c r="H1609" s="3">
        <f t="shared" si="265"/>
        <v>2018</v>
      </c>
      <c r="I1609" s="19">
        <v>0.64583333333333304</v>
      </c>
      <c r="J1609" s="20">
        <f t="shared" si="263"/>
        <v>15</v>
      </c>
      <c r="K1609" s="5" t="str">
        <f t="shared" si="262"/>
        <v>ja</v>
      </c>
      <c r="L1609" s="5" t="s">
        <v>91</v>
      </c>
      <c r="M1609" s="6" t="s">
        <v>74</v>
      </c>
      <c r="N1609" s="5">
        <v>81</v>
      </c>
      <c r="O1609" s="17" t="s">
        <v>126</v>
      </c>
      <c r="P1609" s="17" t="s">
        <v>6779</v>
      </c>
      <c r="R1609" s="6" t="s">
        <v>77</v>
      </c>
      <c r="T1609" s="22"/>
      <c r="U1609" s="2" t="s">
        <v>115</v>
      </c>
      <c r="V1609" s="2" t="s">
        <v>80</v>
      </c>
      <c r="X1609" s="2">
        <v>485</v>
      </c>
      <c r="Y1609" s="2" t="s">
        <v>81</v>
      </c>
      <c r="Z1609" s="2" t="s">
        <v>84</v>
      </c>
      <c r="AD1609" s="2">
        <v>485</v>
      </c>
      <c r="AE1609" s="2" t="s">
        <v>83</v>
      </c>
      <c r="AF1609" s="2" t="s">
        <v>84</v>
      </c>
      <c r="AJ1609" s="2">
        <v>760</v>
      </c>
      <c r="AK1609" s="2" t="s">
        <v>81</v>
      </c>
      <c r="AL1609" s="2" t="s">
        <v>161</v>
      </c>
      <c r="AM1609" s="2">
        <v>760</v>
      </c>
      <c r="AN1609" s="2" t="s">
        <v>81</v>
      </c>
      <c r="AO1609" s="2" t="s">
        <v>161</v>
      </c>
      <c r="AP1609" s="2">
        <v>760</v>
      </c>
      <c r="AQ1609" s="2" t="s">
        <v>83</v>
      </c>
      <c r="AR1609" s="2" t="s">
        <v>161</v>
      </c>
      <c r="AV1609" s="2">
        <v>1030</v>
      </c>
      <c r="AW1609" s="2" t="s">
        <v>83</v>
      </c>
      <c r="AX1609" s="2" t="s">
        <v>161</v>
      </c>
      <c r="BB1609" s="2">
        <v>1030</v>
      </c>
      <c r="BC1609" s="2" t="s">
        <v>83</v>
      </c>
      <c r="BD1609" s="2" t="s">
        <v>161</v>
      </c>
      <c r="BE1609" s="23" t="str">
        <f t="shared" si="258"/>
        <v>EMF nein</v>
      </c>
      <c r="BF1609" s="23" t="str">
        <f t="shared" si="259"/>
        <v/>
      </c>
      <c r="BG1609" s="23" t="str">
        <f t="shared" si="260"/>
        <v/>
      </c>
      <c r="BH1609" s="23">
        <f t="shared" si="261"/>
        <v>0</v>
      </c>
      <c r="BO1609" s="2" t="s">
        <v>6780</v>
      </c>
      <c r="BP1609" s="3">
        <v>1</v>
      </c>
      <c r="BQ1609" s="2" t="s">
        <v>6781</v>
      </c>
    </row>
    <row r="1610" spans="1:69" ht="16.149999999999999" customHeight="1" x14ac:dyDescent="0.25">
      <c r="A1610" s="16">
        <v>1609</v>
      </c>
      <c r="B1610" s="17" t="s">
        <v>87</v>
      </c>
      <c r="C1610" s="48" t="s">
        <v>6782</v>
      </c>
      <c r="D1610" s="2" t="s">
        <v>89</v>
      </c>
      <c r="E1610" s="48" t="s">
        <v>6783</v>
      </c>
      <c r="F1610" s="67">
        <v>42942</v>
      </c>
      <c r="G1610" s="3">
        <f t="shared" si="264"/>
        <v>7</v>
      </c>
      <c r="H1610" s="3">
        <f t="shared" si="265"/>
        <v>2017</v>
      </c>
      <c r="I1610" s="19">
        <v>0.52083333333333304</v>
      </c>
      <c r="J1610" s="20">
        <f t="shared" si="263"/>
        <v>12</v>
      </c>
      <c r="K1610" s="5" t="str">
        <f t="shared" si="262"/>
        <v>ja</v>
      </c>
      <c r="L1610" s="5" t="s">
        <v>91</v>
      </c>
      <c r="M1610" s="6" t="s">
        <v>74</v>
      </c>
      <c r="N1610" s="5">
        <v>73</v>
      </c>
      <c r="O1610" s="2" t="s">
        <v>140</v>
      </c>
      <c r="P1610" s="17" t="s">
        <v>6784</v>
      </c>
      <c r="R1610" s="6" t="s">
        <v>77</v>
      </c>
      <c r="T1610" s="22" t="s">
        <v>79</v>
      </c>
      <c r="X1610" s="2">
        <v>389</v>
      </c>
      <c r="Y1610" s="2" t="s">
        <v>81</v>
      </c>
      <c r="Z1610" s="2" t="s">
        <v>82</v>
      </c>
      <c r="AA1610" s="2">
        <v>389</v>
      </c>
      <c r="AB1610" s="2" t="s">
        <v>81</v>
      </c>
      <c r="AC1610" s="2" t="s">
        <v>82</v>
      </c>
      <c r="AD1610" s="2">
        <v>389</v>
      </c>
      <c r="AE1610" s="2" t="s">
        <v>81</v>
      </c>
      <c r="AF1610" s="2" t="s">
        <v>82</v>
      </c>
      <c r="AJ1610" s="2">
        <v>406</v>
      </c>
      <c r="AK1610" s="2" t="s">
        <v>81</v>
      </c>
      <c r="AL1610" s="2" t="s">
        <v>82</v>
      </c>
      <c r="AM1610" s="2">
        <v>406</v>
      </c>
      <c r="AN1610" s="2" t="s">
        <v>81</v>
      </c>
      <c r="AO1610" s="2" t="s">
        <v>82</v>
      </c>
      <c r="AP1610" s="2">
        <v>406</v>
      </c>
      <c r="AQ1610" s="2" t="s">
        <v>83</v>
      </c>
      <c r="AR1610" s="2" t="s">
        <v>82</v>
      </c>
      <c r="BE1610" s="23" t="str">
        <f t="shared" si="258"/>
        <v>EMF nein</v>
      </c>
      <c r="BF1610" s="23" t="str">
        <f t="shared" si="259"/>
        <v/>
      </c>
      <c r="BG1610" s="23" t="str">
        <f t="shared" si="260"/>
        <v/>
      </c>
      <c r="BH1610" s="23">
        <f t="shared" si="261"/>
        <v>0</v>
      </c>
      <c r="BP1610" s="3">
        <v>1</v>
      </c>
      <c r="BQ1610" s="2" t="s">
        <v>6785</v>
      </c>
    </row>
    <row r="1611" spans="1:69" ht="16.149999999999999" customHeight="1" x14ac:dyDescent="0.25">
      <c r="A1611" s="16">
        <v>1610</v>
      </c>
      <c r="B1611" s="17" t="s">
        <v>87</v>
      </c>
      <c r="C1611" s="48" t="s">
        <v>227</v>
      </c>
      <c r="D1611" s="2" t="s">
        <v>192</v>
      </c>
      <c r="E1611" s="48" t="s">
        <v>6026</v>
      </c>
      <c r="F1611" s="67">
        <v>42949</v>
      </c>
      <c r="G1611" s="3">
        <f t="shared" si="264"/>
        <v>8</v>
      </c>
      <c r="H1611" s="3">
        <f t="shared" si="265"/>
        <v>2017</v>
      </c>
      <c r="I1611" s="19">
        <v>0.49652777777777801</v>
      </c>
      <c r="J1611" s="20">
        <f t="shared" si="263"/>
        <v>11</v>
      </c>
      <c r="K1611" s="5" t="str">
        <f t="shared" si="262"/>
        <v>ja</v>
      </c>
      <c r="L1611" s="5" t="s">
        <v>91</v>
      </c>
      <c r="M1611" s="6" t="s">
        <v>74</v>
      </c>
      <c r="N1611" s="5">
        <v>79</v>
      </c>
      <c r="O1611" s="17" t="s">
        <v>126</v>
      </c>
      <c r="P1611" s="17" t="s">
        <v>6786</v>
      </c>
      <c r="R1611" s="6" t="s">
        <v>77</v>
      </c>
      <c r="T1611" s="22"/>
      <c r="U1611" s="2" t="s">
        <v>100</v>
      </c>
      <c r="V1611" s="2" t="s">
        <v>108</v>
      </c>
      <c r="X1611" s="2">
        <v>178</v>
      </c>
      <c r="Y1611" s="2" t="s">
        <v>81</v>
      </c>
      <c r="Z1611" s="2" t="s">
        <v>84</v>
      </c>
      <c r="AA1611" s="2">
        <v>178</v>
      </c>
      <c r="AB1611" s="2" t="s">
        <v>81</v>
      </c>
      <c r="AC1611" s="2" t="s">
        <v>84</v>
      </c>
      <c r="BE1611" s="23" t="str">
        <f t="shared" si="258"/>
        <v>EMF nein</v>
      </c>
      <c r="BF1611" s="23" t="str">
        <f t="shared" si="259"/>
        <v/>
      </c>
      <c r="BG1611" s="23" t="str">
        <f t="shared" si="260"/>
        <v/>
      </c>
      <c r="BH1611" s="23">
        <f t="shared" si="261"/>
        <v>0</v>
      </c>
      <c r="BO1611" s="2" t="s">
        <v>6787</v>
      </c>
      <c r="BP1611" s="3">
        <v>1</v>
      </c>
      <c r="BQ1611" s="2" t="s">
        <v>6788</v>
      </c>
    </row>
    <row r="1612" spans="1:69" ht="16.149999999999999" customHeight="1" x14ac:dyDescent="0.25">
      <c r="A1612" s="16">
        <v>1611</v>
      </c>
      <c r="B1612" s="17" t="s">
        <v>87</v>
      </c>
      <c r="C1612" s="48" t="s">
        <v>6789</v>
      </c>
      <c r="D1612" s="2" t="s">
        <v>151</v>
      </c>
      <c r="E1612" s="48" t="s">
        <v>6790</v>
      </c>
      <c r="F1612" s="67">
        <v>42941</v>
      </c>
      <c r="G1612" s="3">
        <f t="shared" si="264"/>
        <v>7</v>
      </c>
      <c r="H1612" s="3">
        <f t="shared" si="265"/>
        <v>2017</v>
      </c>
      <c r="I1612" s="19">
        <v>0.5</v>
      </c>
      <c r="J1612" s="20">
        <f t="shared" si="263"/>
        <v>12</v>
      </c>
      <c r="K1612" s="5" t="str">
        <f t="shared" si="262"/>
        <v>ja</v>
      </c>
      <c r="L1612" s="5" t="s">
        <v>91</v>
      </c>
      <c r="M1612" s="6" t="s">
        <v>74</v>
      </c>
      <c r="N1612" s="5">
        <v>76</v>
      </c>
      <c r="O1612" s="17" t="s">
        <v>126</v>
      </c>
      <c r="P1612" s="17" t="s">
        <v>6791</v>
      </c>
      <c r="R1612" s="6" t="s">
        <v>77</v>
      </c>
      <c r="T1612" s="22" t="s">
        <v>79</v>
      </c>
      <c r="U1612" s="2" t="s">
        <v>74</v>
      </c>
      <c r="X1612" s="2">
        <v>177</v>
      </c>
      <c r="Y1612" s="2" t="s">
        <v>81</v>
      </c>
      <c r="Z1612" s="2" t="s">
        <v>84</v>
      </c>
      <c r="BE1612" s="23" t="str">
        <f t="shared" si="258"/>
        <v>EMF nein</v>
      </c>
      <c r="BF1612" s="23" t="str">
        <f t="shared" si="259"/>
        <v/>
      </c>
      <c r="BG1612" s="23" t="str">
        <f t="shared" si="260"/>
        <v/>
      </c>
      <c r="BH1612" s="23">
        <f t="shared" si="261"/>
        <v>0</v>
      </c>
      <c r="BO1612" s="2" t="s">
        <v>6792</v>
      </c>
      <c r="BP1612" s="3">
        <v>1</v>
      </c>
      <c r="BQ1612" s="2" t="s">
        <v>6793</v>
      </c>
    </row>
    <row r="1613" spans="1:69" ht="16.149999999999999" customHeight="1" x14ac:dyDescent="0.25">
      <c r="A1613" s="16">
        <v>1612</v>
      </c>
      <c r="B1613" s="17" t="s">
        <v>87</v>
      </c>
      <c r="C1613" s="48" t="s">
        <v>747</v>
      </c>
      <c r="D1613" s="2" t="s">
        <v>348</v>
      </c>
      <c r="E1613" s="48" t="s">
        <v>6794</v>
      </c>
      <c r="F1613" s="67">
        <v>42445</v>
      </c>
      <c r="G1613" s="3">
        <f t="shared" si="264"/>
        <v>3</v>
      </c>
      <c r="H1613" s="3">
        <f t="shared" si="265"/>
        <v>2016</v>
      </c>
      <c r="I1613" s="19">
        <v>0.44791666666666702</v>
      </c>
      <c r="J1613" s="20">
        <f t="shared" si="263"/>
        <v>10</v>
      </c>
      <c r="K1613" s="5" t="str">
        <f t="shared" si="262"/>
        <v>ja</v>
      </c>
      <c r="L1613" s="5" t="s">
        <v>91</v>
      </c>
      <c r="M1613" s="6" t="s">
        <v>74</v>
      </c>
      <c r="N1613" s="5">
        <v>84</v>
      </c>
      <c r="O1613" s="17" t="s">
        <v>75</v>
      </c>
      <c r="P1613" s="17" t="s">
        <v>6795</v>
      </c>
      <c r="R1613" s="6" t="s">
        <v>335</v>
      </c>
      <c r="T1613" s="22"/>
      <c r="U1613" s="2" t="s">
        <v>208</v>
      </c>
      <c r="V1613" s="2" t="s">
        <v>79</v>
      </c>
      <c r="BE1613" s="23" t="str">
        <f t="shared" si="258"/>
        <v>EMF nein</v>
      </c>
      <c r="BF1613" s="23" t="str">
        <f t="shared" si="259"/>
        <v/>
      </c>
      <c r="BG1613" s="23" t="str">
        <f t="shared" si="260"/>
        <v/>
      </c>
      <c r="BH1613" s="23">
        <f t="shared" si="261"/>
        <v>0</v>
      </c>
      <c r="BO1613" s="2" t="s">
        <v>6796</v>
      </c>
      <c r="BP1613" s="3">
        <v>1</v>
      </c>
      <c r="BQ1613" s="2" t="s">
        <v>6797</v>
      </c>
    </row>
    <row r="1614" spans="1:69" ht="16.149999999999999" customHeight="1" x14ac:dyDescent="0.25">
      <c r="A1614" s="16">
        <v>1613</v>
      </c>
      <c r="B1614" s="17" t="s">
        <v>135</v>
      </c>
      <c r="C1614" s="48" t="s">
        <v>6798</v>
      </c>
      <c r="D1614" s="2" t="s">
        <v>137</v>
      </c>
      <c r="E1614" s="48" t="s">
        <v>1974</v>
      </c>
      <c r="F1614" s="67">
        <v>43173</v>
      </c>
      <c r="G1614" s="3">
        <f t="shared" si="264"/>
        <v>3</v>
      </c>
      <c r="H1614" s="3">
        <f t="shared" si="265"/>
        <v>2018</v>
      </c>
      <c r="I1614" s="19">
        <v>0.44097222222222199</v>
      </c>
      <c r="J1614" s="20">
        <f t="shared" si="263"/>
        <v>10</v>
      </c>
      <c r="K1614" s="5" t="str">
        <f t="shared" si="262"/>
        <v>ja</v>
      </c>
      <c r="L1614" s="5" t="s">
        <v>91</v>
      </c>
      <c r="M1614" s="6" t="s">
        <v>139</v>
      </c>
      <c r="N1614" s="5">
        <v>50</v>
      </c>
      <c r="O1614" s="17" t="s">
        <v>126</v>
      </c>
      <c r="P1614" s="17" t="s">
        <v>6799</v>
      </c>
      <c r="R1614" s="6" t="s">
        <v>77</v>
      </c>
      <c r="T1614" s="22" t="s">
        <v>79</v>
      </c>
      <c r="AC1614" s="2" t="s">
        <v>84</v>
      </c>
      <c r="AD1614" s="2">
        <v>78</v>
      </c>
      <c r="AE1614" s="2" t="s">
        <v>83</v>
      </c>
      <c r="AF1614" s="2" t="s">
        <v>84</v>
      </c>
      <c r="BE1614" s="23" t="str">
        <f t="shared" si="258"/>
        <v>EMF nein</v>
      </c>
      <c r="BF1614" s="23" t="str">
        <f t="shared" si="259"/>
        <v/>
      </c>
      <c r="BG1614" s="23" t="str">
        <f t="shared" si="260"/>
        <v/>
      </c>
      <c r="BH1614" s="23">
        <f t="shared" si="261"/>
        <v>0</v>
      </c>
      <c r="BO1614" s="2" t="s">
        <v>6800</v>
      </c>
      <c r="BP1614" s="3">
        <v>1</v>
      </c>
      <c r="BQ1614" s="2" t="s">
        <v>6801</v>
      </c>
    </row>
    <row r="1615" spans="1:69" ht="16.149999999999999" customHeight="1" x14ac:dyDescent="0.25">
      <c r="A1615" s="16">
        <v>1614</v>
      </c>
      <c r="B1615" s="17" t="s">
        <v>87</v>
      </c>
      <c r="C1615" s="48" t="s">
        <v>6802</v>
      </c>
      <c r="D1615" s="2" t="s">
        <v>348</v>
      </c>
      <c r="E1615" s="48" t="s">
        <v>6803</v>
      </c>
      <c r="F1615" s="67">
        <v>42952</v>
      </c>
      <c r="G1615" s="3">
        <f t="shared" si="264"/>
        <v>8</v>
      </c>
      <c r="H1615" s="3">
        <f t="shared" si="265"/>
        <v>2017</v>
      </c>
      <c r="I1615" s="19">
        <v>0.65208333333333302</v>
      </c>
      <c r="J1615" s="20">
        <f t="shared" si="263"/>
        <v>15</v>
      </c>
      <c r="K1615" s="5" t="str">
        <f t="shared" si="262"/>
        <v>ja</v>
      </c>
      <c r="L1615" s="5" t="s">
        <v>91</v>
      </c>
      <c r="M1615" s="6" t="s">
        <v>74</v>
      </c>
      <c r="N1615" s="5">
        <v>78</v>
      </c>
      <c r="O1615" s="2" t="s">
        <v>140</v>
      </c>
      <c r="P1615" s="17" t="s">
        <v>6804</v>
      </c>
      <c r="R1615" s="6" t="s">
        <v>77</v>
      </c>
      <c r="T1615" s="22" t="s">
        <v>79</v>
      </c>
      <c r="X1615" s="2">
        <v>408</v>
      </c>
      <c r="Y1615" s="2" t="s">
        <v>83</v>
      </c>
      <c r="Z1615" s="2" t="s">
        <v>168</v>
      </c>
      <c r="AA1615" s="2">
        <v>408</v>
      </c>
      <c r="AB1615" s="2" t="s">
        <v>81</v>
      </c>
      <c r="AC1615" s="2" t="s">
        <v>168</v>
      </c>
      <c r="AD1615" s="2">
        <v>408</v>
      </c>
      <c r="AE1615" s="2" t="s">
        <v>83</v>
      </c>
      <c r="AF1615" s="2" t="s">
        <v>168</v>
      </c>
      <c r="BE1615" s="23" t="str">
        <f t="shared" si="258"/>
        <v>EMF ja</v>
      </c>
      <c r="BF1615" s="23">
        <f t="shared" si="259"/>
        <v>450</v>
      </c>
      <c r="BG1615" s="23" t="str">
        <f t="shared" si="260"/>
        <v>100-499m</v>
      </c>
      <c r="BH1615" s="23">
        <f t="shared" si="261"/>
        <v>1</v>
      </c>
      <c r="BI1615" s="2" t="s">
        <v>162</v>
      </c>
      <c r="BJ1615" s="2">
        <v>450</v>
      </c>
      <c r="BO1615" s="2" t="s">
        <v>6805</v>
      </c>
      <c r="BP1615" s="3">
        <v>1</v>
      </c>
      <c r="BQ1615" s="2" t="s">
        <v>6806</v>
      </c>
    </row>
    <row r="1616" spans="1:69" ht="16.149999999999999" customHeight="1" x14ac:dyDescent="0.25">
      <c r="A1616" s="16">
        <v>1615</v>
      </c>
      <c r="B1616" s="17" t="s">
        <v>87</v>
      </c>
      <c r="C1616" s="48" t="s">
        <v>6807</v>
      </c>
      <c r="D1616" s="2" t="s">
        <v>124</v>
      </c>
      <c r="E1616" s="48" t="s">
        <v>6808</v>
      </c>
      <c r="F1616" s="67">
        <v>42965</v>
      </c>
      <c r="G1616" s="3">
        <f t="shared" si="264"/>
        <v>8</v>
      </c>
      <c r="H1616" s="3">
        <f t="shared" si="265"/>
        <v>2017</v>
      </c>
      <c r="I1616" s="19">
        <v>0.60416666666666696</v>
      </c>
      <c r="J1616" s="20">
        <f t="shared" si="263"/>
        <v>14</v>
      </c>
      <c r="K1616" s="5" t="str">
        <f t="shared" si="262"/>
        <v>ja</v>
      </c>
      <c r="L1616" s="5" t="s">
        <v>91</v>
      </c>
      <c r="M1616" s="6" t="s">
        <v>115</v>
      </c>
      <c r="N1616" s="5">
        <v>74</v>
      </c>
      <c r="O1616" s="17" t="s">
        <v>75</v>
      </c>
      <c r="P1616" s="17" t="s">
        <v>6809</v>
      </c>
      <c r="Q1616" s="6" t="s">
        <v>186</v>
      </c>
      <c r="R1616" s="6" t="s">
        <v>77</v>
      </c>
      <c r="T1616" s="22" t="s">
        <v>79</v>
      </c>
      <c r="U1616" s="2" t="s">
        <v>100</v>
      </c>
      <c r="X1616" s="2">
        <v>110</v>
      </c>
      <c r="Y1616" s="2" t="s">
        <v>81</v>
      </c>
      <c r="Z1616" s="2" t="s">
        <v>84</v>
      </c>
      <c r="AA1616" s="2">
        <v>110</v>
      </c>
      <c r="AB1616" s="2" t="s">
        <v>81</v>
      </c>
      <c r="AC1616" s="2" t="s">
        <v>84</v>
      </c>
      <c r="AD1616" s="2">
        <v>110</v>
      </c>
      <c r="AE1616" s="2" t="s">
        <v>81</v>
      </c>
      <c r="AF1616" s="2" t="s">
        <v>84</v>
      </c>
      <c r="AJ1616" s="2">
        <v>152</v>
      </c>
      <c r="AK1616" s="2" t="s">
        <v>81</v>
      </c>
      <c r="AL1616" s="2" t="s">
        <v>84</v>
      </c>
      <c r="AM1616" s="2">
        <v>152</v>
      </c>
      <c r="AN1616" s="2" t="s">
        <v>81</v>
      </c>
      <c r="AO1616" s="2" t="s">
        <v>84</v>
      </c>
      <c r="AP1616" s="2">
        <v>152</v>
      </c>
      <c r="AQ1616" s="2" t="s">
        <v>83</v>
      </c>
      <c r="AR1616" s="2" t="s">
        <v>84</v>
      </c>
      <c r="AW1616" s="2" t="s">
        <v>83</v>
      </c>
      <c r="AX1616" s="2" t="s">
        <v>84</v>
      </c>
      <c r="AZ1616" s="2" t="s">
        <v>81</v>
      </c>
      <c r="BA1616" s="2" t="s">
        <v>84</v>
      </c>
      <c r="BC1616" s="2" t="s">
        <v>83</v>
      </c>
      <c r="BD1616" s="2" t="s">
        <v>84</v>
      </c>
      <c r="BE1616" s="23" t="str">
        <f t="shared" si="258"/>
        <v>EMF nein</v>
      </c>
      <c r="BF1616" s="23" t="str">
        <f t="shared" si="259"/>
        <v/>
      </c>
      <c r="BG1616" s="23" t="str">
        <f t="shared" si="260"/>
        <v/>
      </c>
      <c r="BH1616" s="23">
        <f t="shared" si="261"/>
        <v>0</v>
      </c>
      <c r="BO1616" s="2" t="s">
        <v>6810</v>
      </c>
      <c r="BP1616" s="3">
        <v>1</v>
      </c>
      <c r="BQ1616" s="2" t="s">
        <v>6811</v>
      </c>
    </row>
    <row r="1617" spans="1:69" ht="16.149999999999999" customHeight="1" x14ac:dyDescent="0.25">
      <c r="A1617" s="69">
        <v>1616</v>
      </c>
      <c r="B1617" s="17" t="s">
        <v>87</v>
      </c>
      <c r="C1617" s="48" t="s">
        <v>6812</v>
      </c>
      <c r="D1617" s="2" t="s">
        <v>124</v>
      </c>
      <c r="E1617" s="48" t="s">
        <v>247</v>
      </c>
      <c r="F1617" s="67">
        <v>42234</v>
      </c>
      <c r="G1617" s="3">
        <f t="shared" si="264"/>
        <v>8</v>
      </c>
      <c r="H1617" s="3">
        <f t="shared" si="265"/>
        <v>2015</v>
      </c>
      <c r="I1617" s="19">
        <v>0.6875</v>
      </c>
      <c r="J1617" s="20">
        <f t="shared" si="263"/>
        <v>16</v>
      </c>
      <c r="K1617" s="5" t="str">
        <f t="shared" si="262"/>
        <v>ja</v>
      </c>
      <c r="L1617" s="21" t="s">
        <v>73</v>
      </c>
      <c r="M1617" s="6" t="s">
        <v>74</v>
      </c>
      <c r="N1617" s="5">
        <v>71</v>
      </c>
      <c r="O1617" s="17" t="s">
        <v>75</v>
      </c>
      <c r="P1617" s="17" t="s">
        <v>6813</v>
      </c>
      <c r="Q1617" s="6" t="s">
        <v>186</v>
      </c>
      <c r="R1617" s="6" t="s">
        <v>77</v>
      </c>
      <c r="T1617" s="22"/>
      <c r="U1617" s="2" t="s">
        <v>115</v>
      </c>
      <c r="V1617" s="2" t="s">
        <v>79</v>
      </c>
      <c r="W1617" s="2" t="s">
        <v>4373</v>
      </c>
      <c r="BE1617" s="23" t="str">
        <f t="shared" si="258"/>
        <v>EMF nein</v>
      </c>
      <c r="BF1617" s="23" t="str">
        <f t="shared" si="259"/>
        <v/>
      </c>
      <c r="BG1617" s="23" t="str">
        <f t="shared" si="260"/>
        <v/>
      </c>
      <c r="BH1617" s="23">
        <f t="shared" si="261"/>
        <v>0</v>
      </c>
      <c r="BO1617" s="2" t="s">
        <v>6814</v>
      </c>
      <c r="BP1617" s="3">
        <v>1</v>
      </c>
      <c r="BQ1617" s="2" t="s">
        <v>6815</v>
      </c>
    </row>
    <row r="1618" spans="1:69" ht="16.149999999999999" customHeight="1" x14ac:dyDescent="0.25">
      <c r="A1618" s="16">
        <v>1617</v>
      </c>
      <c r="B1618" s="17" t="s">
        <v>87</v>
      </c>
      <c r="C1618" s="48" t="s">
        <v>741</v>
      </c>
      <c r="D1618" s="2" t="s">
        <v>98</v>
      </c>
      <c r="E1618" s="48" t="s">
        <v>6816</v>
      </c>
      <c r="F1618" s="67">
        <v>42965</v>
      </c>
      <c r="G1618" s="3">
        <f t="shared" si="264"/>
        <v>8</v>
      </c>
      <c r="H1618" s="3">
        <f t="shared" si="265"/>
        <v>2017</v>
      </c>
      <c r="I1618" s="19">
        <v>0.34722222222222199</v>
      </c>
      <c r="J1618" s="20">
        <f t="shared" si="263"/>
        <v>8</v>
      </c>
      <c r="K1618" s="5" t="str">
        <f t="shared" si="262"/>
        <v>ja</v>
      </c>
      <c r="L1618" s="21" t="s">
        <v>73</v>
      </c>
      <c r="M1618" s="6" t="s">
        <v>74</v>
      </c>
      <c r="N1618" s="5">
        <v>86</v>
      </c>
      <c r="O1618" s="17" t="s">
        <v>75</v>
      </c>
      <c r="P1618" s="17" t="s">
        <v>5951</v>
      </c>
      <c r="R1618" s="6" t="s">
        <v>335</v>
      </c>
      <c r="T1618" s="22"/>
      <c r="U1618" s="2" t="s">
        <v>74</v>
      </c>
      <c r="BE1618" s="23" t="str">
        <f t="shared" si="258"/>
        <v>EMF nein</v>
      </c>
      <c r="BF1618" s="23" t="str">
        <f t="shared" si="259"/>
        <v/>
      </c>
      <c r="BG1618" s="23" t="str">
        <f t="shared" si="260"/>
        <v/>
      </c>
      <c r="BH1618" s="23">
        <f t="shared" si="261"/>
        <v>0</v>
      </c>
      <c r="BO1618" s="2" t="s">
        <v>6817</v>
      </c>
      <c r="BP1618" s="3">
        <v>1</v>
      </c>
      <c r="BQ1618" s="2" t="s">
        <v>6818</v>
      </c>
    </row>
    <row r="1619" spans="1:69" ht="16.149999999999999" customHeight="1" x14ac:dyDescent="0.25">
      <c r="A1619" s="16">
        <v>1618</v>
      </c>
      <c r="B1619" s="17" t="s">
        <v>211</v>
      </c>
      <c r="C1619" s="48" t="s">
        <v>6819</v>
      </c>
      <c r="D1619" s="2" t="s">
        <v>172</v>
      </c>
      <c r="E1619" s="48" t="s">
        <v>6820</v>
      </c>
      <c r="F1619" s="67">
        <v>43173</v>
      </c>
      <c r="G1619" s="3">
        <f t="shared" si="264"/>
        <v>3</v>
      </c>
      <c r="H1619" s="3">
        <f t="shared" si="265"/>
        <v>2018</v>
      </c>
      <c r="I1619" s="19">
        <v>0.70833333333333304</v>
      </c>
      <c r="J1619" s="20">
        <f t="shared" si="263"/>
        <v>17</v>
      </c>
      <c r="K1619" s="5" t="str">
        <f t="shared" si="262"/>
        <v>ja</v>
      </c>
      <c r="L1619" s="5" t="s">
        <v>91</v>
      </c>
      <c r="M1619" s="6" t="s">
        <v>74</v>
      </c>
      <c r="N1619" s="5">
        <v>18</v>
      </c>
      <c r="O1619" s="17" t="s">
        <v>126</v>
      </c>
      <c r="P1619" s="17" t="s">
        <v>6821</v>
      </c>
      <c r="R1619" s="6" t="s">
        <v>77</v>
      </c>
      <c r="T1619" s="22"/>
      <c r="U1619" s="2" t="s">
        <v>100</v>
      </c>
      <c r="V1619" s="2" t="s">
        <v>79</v>
      </c>
      <c r="AA1619" s="2">
        <v>70</v>
      </c>
      <c r="AB1619" s="2" t="s">
        <v>81</v>
      </c>
      <c r="AC1619" s="2" t="s">
        <v>84</v>
      </c>
      <c r="BE1619" s="23" t="str">
        <f t="shared" si="258"/>
        <v>EMF ja</v>
      </c>
      <c r="BF1619" s="23">
        <f t="shared" si="259"/>
        <v>700</v>
      </c>
      <c r="BG1619" s="23" t="str">
        <f t="shared" si="260"/>
        <v>500+m</v>
      </c>
      <c r="BH1619" s="23">
        <f t="shared" si="261"/>
        <v>1</v>
      </c>
      <c r="BI1619" s="2" t="s">
        <v>162</v>
      </c>
      <c r="BJ1619" s="2">
        <v>700</v>
      </c>
      <c r="BO1619" s="2" t="s">
        <v>6822</v>
      </c>
      <c r="BP1619" s="3">
        <v>1</v>
      </c>
      <c r="BQ1619" s="2" t="s">
        <v>6823</v>
      </c>
    </row>
    <row r="1620" spans="1:69" ht="16.149999999999999" customHeight="1" x14ac:dyDescent="0.25">
      <c r="A1620" s="16">
        <v>1619</v>
      </c>
      <c r="B1620" s="17" t="s">
        <v>211</v>
      </c>
      <c r="C1620" s="48" t="s">
        <v>6824</v>
      </c>
      <c r="D1620" s="2" t="s">
        <v>264</v>
      </c>
      <c r="E1620" s="48" t="s">
        <v>6825</v>
      </c>
      <c r="F1620" s="67">
        <v>42247</v>
      </c>
      <c r="G1620" s="3">
        <f t="shared" si="264"/>
        <v>8</v>
      </c>
      <c r="H1620" s="3">
        <f t="shared" si="265"/>
        <v>2015</v>
      </c>
      <c r="I1620" s="19">
        <v>0.59236111111111101</v>
      </c>
      <c r="J1620" s="20">
        <f t="shared" si="263"/>
        <v>14</v>
      </c>
      <c r="K1620" s="5" t="str">
        <f t="shared" si="262"/>
        <v>ja</v>
      </c>
      <c r="L1620" s="5" t="s">
        <v>91</v>
      </c>
      <c r="M1620" s="6" t="s">
        <v>74</v>
      </c>
      <c r="N1620" s="5">
        <v>76</v>
      </c>
      <c r="O1620" s="17" t="s">
        <v>75</v>
      </c>
      <c r="P1620" s="17" t="s">
        <v>6826</v>
      </c>
      <c r="R1620" s="6" t="s">
        <v>77</v>
      </c>
      <c r="T1620" s="22"/>
      <c r="U1620" s="2" t="s">
        <v>115</v>
      </c>
      <c r="V1620" s="2" t="s">
        <v>79</v>
      </c>
      <c r="X1620" s="2">
        <v>885</v>
      </c>
      <c r="Y1620" s="2" t="s">
        <v>81</v>
      </c>
      <c r="Z1620" s="2" t="s">
        <v>168</v>
      </c>
      <c r="AA1620" s="2">
        <v>885</v>
      </c>
      <c r="AB1620" s="2" t="s">
        <v>81</v>
      </c>
      <c r="AC1620" s="2" t="s">
        <v>168</v>
      </c>
      <c r="AD1620" s="2">
        <v>885</v>
      </c>
      <c r="AE1620" s="2" t="s">
        <v>83</v>
      </c>
      <c r="AF1620" s="2" t="s">
        <v>168</v>
      </c>
      <c r="AJ1620" s="2">
        <v>885</v>
      </c>
      <c r="AK1620" s="2" t="s">
        <v>83</v>
      </c>
      <c r="AL1620" s="2" t="s">
        <v>168</v>
      </c>
      <c r="AP1620" s="2">
        <v>885</v>
      </c>
      <c r="AQ1620" s="2" t="s">
        <v>83</v>
      </c>
      <c r="AR1620" s="2" t="s">
        <v>168</v>
      </c>
      <c r="BE1620" s="23" t="str">
        <f t="shared" si="258"/>
        <v>EMF nein</v>
      </c>
      <c r="BF1620" s="23" t="str">
        <f t="shared" si="259"/>
        <v/>
      </c>
      <c r="BG1620" s="23" t="str">
        <f t="shared" si="260"/>
        <v/>
      </c>
      <c r="BH1620" s="23">
        <f t="shared" si="261"/>
        <v>0</v>
      </c>
      <c r="BO1620" s="2" t="s">
        <v>6827</v>
      </c>
      <c r="BP1620" s="3">
        <v>1</v>
      </c>
      <c r="BQ1620" s="2" t="s">
        <v>6828</v>
      </c>
    </row>
    <row r="1621" spans="1:69" ht="16.149999999999999" customHeight="1" x14ac:dyDescent="0.25">
      <c r="A1621" s="16">
        <v>1620</v>
      </c>
      <c r="B1621" s="17" t="s">
        <v>87</v>
      </c>
      <c r="C1621" s="48" t="s">
        <v>6829</v>
      </c>
      <c r="D1621" s="2" t="s">
        <v>137</v>
      </c>
      <c r="E1621" s="48" t="s">
        <v>6830</v>
      </c>
      <c r="F1621" s="67">
        <v>43174</v>
      </c>
      <c r="G1621" s="3">
        <f t="shared" si="264"/>
        <v>3</v>
      </c>
      <c r="H1621" s="3">
        <f t="shared" si="265"/>
        <v>2018</v>
      </c>
      <c r="I1621" s="19">
        <v>0.625</v>
      </c>
      <c r="J1621" s="20">
        <f t="shared" si="263"/>
        <v>15</v>
      </c>
      <c r="K1621" s="5" t="str">
        <f t="shared" si="262"/>
        <v>ja</v>
      </c>
      <c r="L1621" s="5" t="s">
        <v>91</v>
      </c>
      <c r="M1621" s="6" t="s">
        <v>74</v>
      </c>
      <c r="N1621" s="5">
        <v>84</v>
      </c>
      <c r="O1621" s="17" t="s">
        <v>75</v>
      </c>
      <c r="P1621" s="17" t="s">
        <v>6831</v>
      </c>
      <c r="R1621" s="6" t="s">
        <v>77</v>
      </c>
      <c r="T1621" s="22"/>
      <c r="U1621" s="2" t="s">
        <v>208</v>
      </c>
      <c r="V1621" s="2" t="s">
        <v>80</v>
      </c>
      <c r="X1621" s="2">
        <v>368</v>
      </c>
      <c r="Y1621" s="2" t="s">
        <v>83</v>
      </c>
      <c r="Z1621" s="2" t="s">
        <v>84</v>
      </c>
      <c r="AA1621" s="2">
        <v>368</v>
      </c>
      <c r="AB1621" s="2" t="s">
        <v>94</v>
      </c>
      <c r="AC1621" s="2" t="s">
        <v>84</v>
      </c>
      <c r="AD1621" s="2">
        <v>368</v>
      </c>
      <c r="AE1621" s="2" t="s">
        <v>83</v>
      </c>
      <c r="AF1621" s="2" t="s">
        <v>84</v>
      </c>
      <c r="AJ1621" s="2">
        <v>458</v>
      </c>
      <c r="AK1621" s="2" t="s">
        <v>81</v>
      </c>
      <c r="AL1621" s="2" t="s">
        <v>82</v>
      </c>
      <c r="AM1621" s="2">
        <v>458</v>
      </c>
      <c r="AN1621" s="2" t="s">
        <v>81</v>
      </c>
      <c r="AO1621" s="2" t="s">
        <v>82</v>
      </c>
      <c r="AP1621" s="2">
        <v>458</v>
      </c>
      <c r="AQ1621" s="2" t="s">
        <v>83</v>
      </c>
      <c r="AR1621" s="2" t="s">
        <v>82</v>
      </c>
      <c r="BE1621" s="23" t="str">
        <f t="shared" si="258"/>
        <v>EMF nein</v>
      </c>
      <c r="BF1621" s="23" t="str">
        <f t="shared" si="259"/>
        <v/>
      </c>
      <c r="BG1621" s="23" t="str">
        <f t="shared" si="260"/>
        <v/>
      </c>
      <c r="BH1621" s="23">
        <f t="shared" si="261"/>
        <v>0</v>
      </c>
      <c r="BO1621" s="2" t="s">
        <v>6832</v>
      </c>
      <c r="BP1621" s="3">
        <v>1</v>
      </c>
      <c r="BQ1621" s="2" t="s">
        <v>6833</v>
      </c>
    </row>
    <row r="1622" spans="1:69" ht="16.149999999999999" customHeight="1" x14ac:dyDescent="0.25">
      <c r="A1622" s="16">
        <v>1621</v>
      </c>
      <c r="B1622" s="17" t="s">
        <v>211</v>
      </c>
      <c r="C1622" s="48" t="s">
        <v>793</v>
      </c>
      <c r="D1622" s="2" t="s">
        <v>158</v>
      </c>
      <c r="E1622" s="48" t="s">
        <v>6834</v>
      </c>
      <c r="F1622" s="67">
        <v>42963</v>
      </c>
      <c r="G1622" s="3">
        <f t="shared" si="264"/>
        <v>8</v>
      </c>
      <c r="H1622" s="3">
        <f t="shared" si="265"/>
        <v>2017</v>
      </c>
      <c r="I1622" s="19">
        <v>0.58680555555555602</v>
      </c>
      <c r="J1622" s="20">
        <f t="shared" si="263"/>
        <v>14</v>
      </c>
      <c r="K1622" s="5" t="str">
        <f t="shared" si="262"/>
        <v>ja</v>
      </c>
      <c r="L1622" s="5" t="s">
        <v>91</v>
      </c>
      <c r="M1622" s="6" t="s">
        <v>115</v>
      </c>
      <c r="N1622" s="5">
        <v>76</v>
      </c>
      <c r="O1622" s="17" t="s">
        <v>75</v>
      </c>
      <c r="P1622" s="17" t="s">
        <v>6835</v>
      </c>
      <c r="Q1622" s="6" t="s">
        <v>186</v>
      </c>
      <c r="T1622" s="22"/>
      <c r="BE1622" s="23" t="str">
        <f t="shared" si="258"/>
        <v>EMF nein</v>
      </c>
      <c r="BF1622" s="23" t="str">
        <f t="shared" si="259"/>
        <v/>
      </c>
      <c r="BG1622" s="23" t="str">
        <f t="shared" si="260"/>
        <v/>
      </c>
      <c r="BH1622" s="23">
        <f t="shared" si="261"/>
        <v>0</v>
      </c>
      <c r="BO1622" s="2" t="s">
        <v>6836</v>
      </c>
      <c r="BP1622" s="3">
        <v>1</v>
      </c>
      <c r="BQ1622" s="2" t="s">
        <v>6837</v>
      </c>
    </row>
    <row r="1623" spans="1:69" ht="16.149999999999999" customHeight="1" x14ac:dyDescent="0.25">
      <c r="A1623" s="16">
        <v>1622</v>
      </c>
      <c r="B1623" s="17" t="s">
        <v>87</v>
      </c>
      <c r="C1623" s="48" t="s">
        <v>3313</v>
      </c>
      <c r="D1623" s="2" t="s">
        <v>137</v>
      </c>
      <c r="E1623" s="48" t="s">
        <v>6838</v>
      </c>
      <c r="F1623" s="67">
        <v>42969</v>
      </c>
      <c r="G1623" s="3">
        <f t="shared" si="264"/>
        <v>8</v>
      </c>
      <c r="H1623" s="3">
        <f t="shared" si="265"/>
        <v>2017</v>
      </c>
      <c r="I1623" s="19">
        <v>0.82638888888888895</v>
      </c>
      <c r="J1623" s="20">
        <f t="shared" si="263"/>
        <v>19</v>
      </c>
      <c r="K1623" s="5" t="str">
        <f t="shared" si="262"/>
        <v>ja</v>
      </c>
      <c r="L1623" s="21" t="s">
        <v>73</v>
      </c>
      <c r="M1623" s="6" t="s">
        <v>115</v>
      </c>
      <c r="N1623" s="5">
        <v>74</v>
      </c>
      <c r="O1623" s="17" t="s">
        <v>75</v>
      </c>
      <c r="P1623" s="17" t="s">
        <v>6839</v>
      </c>
      <c r="R1623" s="6" t="s">
        <v>77</v>
      </c>
      <c r="T1623" s="22" t="s">
        <v>79</v>
      </c>
      <c r="X1623" s="2">
        <v>133</v>
      </c>
      <c r="Y1623" s="2" t="s">
        <v>81</v>
      </c>
      <c r="Z1623" s="2" t="s">
        <v>84</v>
      </c>
      <c r="AD1623" s="2">
        <v>133</v>
      </c>
      <c r="AE1623" s="2" t="s">
        <v>81</v>
      </c>
      <c r="AF1623" s="2" t="s">
        <v>84</v>
      </c>
      <c r="BE1623" s="23" t="str">
        <f t="shared" si="258"/>
        <v>EMF nein</v>
      </c>
      <c r="BF1623" s="23" t="str">
        <f t="shared" si="259"/>
        <v/>
      </c>
      <c r="BG1623" s="23" t="str">
        <f t="shared" si="260"/>
        <v/>
      </c>
      <c r="BH1623" s="23">
        <f t="shared" si="261"/>
        <v>0</v>
      </c>
      <c r="BO1623" s="91" t="s">
        <v>6840</v>
      </c>
      <c r="BP1623" s="3">
        <v>1</v>
      </c>
      <c r="BQ1623" s="2" t="s">
        <v>6841</v>
      </c>
    </row>
    <row r="1624" spans="1:69" ht="16.149999999999999" customHeight="1" x14ac:dyDescent="0.25">
      <c r="A1624" s="16">
        <v>1623</v>
      </c>
      <c r="B1624" s="17" t="s">
        <v>87</v>
      </c>
      <c r="C1624" s="48" t="s">
        <v>1335</v>
      </c>
      <c r="D1624" s="2" t="s">
        <v>137</v>
      </c>
      <c r="E1624" s="48" t="s">
        <v>6842</v>
      </c>
      <c r="F1624" s="67">
        <v>42969</v>
      </c>
      <c r="G1624" s="3">
        <f t="shared" si="264"/>
        <v>8</v>
      </c>
      <c r="H1624" s="3">
        <f t="shared" si="265"/>
        <v>2017</v>
      </c>
      <c r="I1624" s="19">
        <v>0.65972222222222199</v>
      </c>
      <c r="J1624" s="20">
        <f t="shared" si="263"/>
        <v>15</v>
      </c>
      <c r="K1624" s="5" t="str">
        <f t="shared" si="262"/>
        <v>ja</v>
      </c>
      <c r="L1624" s="21" t="s">
        <v>73</v>
      </c>
      <c r="M1624" s="6" t="s">
        <v>74</v>
      </c>
      <c r="N1624" s="5">
        <v>83</v>
      </c>
      <c r="O1624" s="17" t="s">
        <v>126</v>
      </c>
      <c r="P1624" s="17" t="s">
        <v>6843</v>
      </c>
      <c r="Q1624" s="6" t="s">
        <v>186</v>
      </c>
      <c r="R1624" s="6" t="s">
        <v>77</v>
      </c>
      <c r="T1624" s="6" t="s">
        <v>108</v>
      </c>
      <c r="U1624" s="2" t="s">
        <v>74</v>
      </c>
      <c r="V1624" s="2" t="s">
        <v>79</v>
      </c>
      <c r="BE1624" s="23" t="str">
        <f t="shared" si="258"/>
        <v>EMF nein</v>
      </c>
      <c r="BF1624" s="23" t="str">
        <f t="shared" si="259"/>
        <v/>
      </c>
      <c r="BG1624" s="23" t="str">
        <f t="shared" si="260"/>
        <v/>
      </c>
      <c r="BH1624" s="23">
        <f t="shared" si="261"/>
        <v>0</v>
      </c>
      <c r="BO1624" s="2" t="s">
        <v>6844</v>
      </c>
      <c r="BP1624" s="3">
        <v>1</v>
      </c>
      <c r="BQ1624" s="2" t="s">
        <v>6845</v>
      </c>
    </row>
    <row r="1625" spans="1:69" ht="16.149999999999999" customHeight="1" x14ac:dyDescent="0.25">
      <c r="A1625" s="16">
        <v>1624</v>
      </c>
      <c r="B1625" s="17" t="s">
        <v>211</v>
      </c>
      <c r="C1625" s="48" t="s">
        <v>491</v>
      </c>
      <c r="D1625" s="2" t="s">
        <v>264</v>
      </c>
      <c r="E1625" s="48" t="s">
        <v>6846</v>
      </c>
      <c r="F1625" s="67">
        <v>41146</v>
      </c>
      <c r="G1625" s="3">
        <f t="shared" si="264"/>
        <v>8</v>
      </c>
      <c r="H1625" s="3">
        <f t="shared" si="265"/>
        <v>2012</v>
      </c>
      <c r="I1625" s="19">
        <v>0.8125</v>
      </c>
      <c r="J1625" s="20">
        <f t="shared" si="263"/>
        <v>19</v>
      </c>
      <c r="K1625" s="5" t="str">
        <f t="shared" si="262"/>
        <v>ja</v>
      </c>
      <c r="L1625" s="21" t="s">
        <v>73</v>
      </c>
      <c r="M1625" s="6" t="s">
        <v>74</v>
      </c>
      <c r="N1625" s="5">
        <v>62</v>
      </c>
      <c r="O1625" s="17" t="s">
        <v>75</v>
      </c>
      <c r="P1625" s="17" t="s">
        <v>6847</v>
      </c>
      <c r="R1625" s="6" t="s">
        <v>335</v>
      </c>
      <c r="T1625" s="22" t="s">
        <v>79</v>
      </c>
      <c r="X1625" s="2">
        <v>219</v>
      </c>
      <c r="Y1625" s="2" t="s">
        <v>83</v>
      </c>
      <c r="Z1625" s="2" t="s">
        <v>82</v>
      </c>
      <c r="AA1625" s="2">
        <v>219</v>
      </c>
      <c r="AB1625" s="2" t="s">
        <v>83</v>
      </c>
      <c r="AC1625" s="2" t="s">
        <v>82</v>
      </c>
      <c r="BE1625" s="23" t="str">
        <f t="shared" si="258"/>
        <v>EMF nein</v>
      </c>
      <c r="BF1625" s="23" t="str">
        <f t="shared" si="259"/>
        <v/>
      </c>
      <c r="BG1625" s="23" t="str">
        <f t="shared" si="260"/>
        <v/>
      </c>
      <c r="BH1625" s="23">
        <f t="shared" si="261"/>
        <v>0</v>
      </c>
      <c r="BO1625" s="2" t="s">
        <v>6848</v>
      </c>
      <c r="BP1625" s="3">
        <v>1</v>
      </c>
      <c r="BQ1625" s="2" t="s">
        <v>6849</v>
      </c>
    </row>
    <row r="1626" spans="1:69" ht="16.149999999999999" customHeight="1" x14ac:dyDescent="0.25">
      <c r="A1626" s="16">
        <v>1625</v>
      </c>
      <c r="B1626" s="17" t="s">
        <v>135</v>
      </c>
      <c r="C1626" s="48" t="s">
        <v>6850</v>
      </c>
      <c r="D1626" s="2" t="s">
        <v>89</v>
      </c>
      <c r="E1626" s="48" t="s">
        <v>6851</v>
      </c>
      <c r="F1626" s="67">
        <v>42856</v>
      </c>
      <c r="G1626" s="3">
        <f t="shared" si="264"/>
        <v>5</v>
      </c>
      <c r="H1626" s="3">
        <f t="shared" si="265"/>
        <v>2017</v>
      </c>
      <c r="I1626" s="19">
        <v>0.41666666666666702</v>
      </c>
      <c r="J1626" s="20">
        <f t="shared" si="263"/>
        <v>10</v>
      </c>
      <c r="K1626" s="5" t="str">
        <f t="shared" si="262"/>
        <v>ja</v>
      </c>
      <c r="L1626" s="5" t="s">
        <v>91</v>
      </c>
      <c r="M1626" s="6" t="s">
        <v>354</v>
      </c>
      <c r="N1626" s="5">
        <v>63</v>
      </c>
      <c r="O1626" s="17" t="s">
        <v>75</v>
      </c>
      <c r="P1626" s="17" t="s">
        <v>6852</v>
      </c>
      <c r="R1626" s="6" t="s">
        <v>77</v>
      </c>
      <c r="T1626" s="22"/>
      <c r="X1626" s="2">
        <v>198</v>
      </c>
      <c r="Y1626" s="2" t="s">
        <v>81</v>
      </c>
      <c r="Z1626" s="2" t="s">
        <v>82</v>
      </c>
      <c r="AA1626" s="2">
        <v>198</v>
      </c>
      <c r="AB1626" s="2" t="s">
        <v>81</v>
      </c>
      <c r="AC1626" s="2" t="s">
        <v>82</v>
      </c>
      <c r="AD1626" s="2">
        <v>198</v>
      </c>
      <c r="AE1626" s="2" t="s">
        <v>81</v>
      </c>
      <c r="AF1626" s="2" t="s">
        <v>82</v>
      </c>
      <c r="AJ1626" s="2">
        <v>223</v>
      </c>
      <c r="AK1626" s="2" t="s">
        <v>81</v>
      </c>
      <c r="AL1626" s="2" t="s">
        <v>84</v>
      </c>
      <c r="AP1626" s="2">
        <v>223</v>
      </c>
      <c r="AQ1626" s="2" t="s">
        <v>81</v>
      </c>
      <c r="AR1626" s="2" t="s">
        <v>84</v>
      </c>
      <c r="AV1626" s="2">
        <v>342</v>
      </c>
      <c r="AW1626" s="2" t="s">
        <v>81</v>
      </c>
      <c r="AX1626" s="2" t="s">
        <v>84</v>
      </c>
      <c r="AY1626" s="2">
        <v>342</v>
      </c>
      <c r="AZ1626" s="2" t="s">
        <v>81</v>
      </c>
      <c r="BA1626" s="2" t="s">
        <v>84</v>
      </c>
      <c r="BB1626" s="2">
        <v>342</v>
      </c>
      <c r="BC1626" s="2" t="s">
        <v>83</v>
      </c>
      <c r="BD1626" s="2" t="s">
        <v>84</v>
      </c>
      <c r="BE1626" s="23" t="str">
        <f t="shared" si="258"/>
        <v>EMF nein</v>
      </c>
      <c r="BF1626" s="23" t="str">
        <f t="shared" si="259"/>
        <v/>
      </c>
      <c r="BG1626" s="23" t="str">
        <f t="shared" si="260"/>
        <v/>
      </c>
      <c r="BH1626" s="23">
        <f t="shared" si="261"/>
        <v>0</v>
      </c>
      <c r="BO1626" s="2" t="s">
        <v>6853</v>
      </c>
      <c r="BP1626" s="3">
        <v>1</v>
      </c>
      <c r="BQ1626" s="2" t="s">
        <v>6854</v>
      </c>
    </row>
    <row r="1627" spans="1:69" ht="16.149999999999999" customHeight="1" x14ac:dyDescent="0.25">
      <c r="A1627" s="16">
        <v>1626</v>
      </c>
      <c r="B1627" s="17" t="s">
        <v>135</v>
      </c>
      <c r="C1627" s="48" t="s">
        <v>6855</v>
      </c>
      <c r="D1627" s="2" t="s">
        <v>124</v>
      </c>
      <c r="E1627" s="48" t="s">
        <v>6856</v>
      </c>
      <c r="F1627" s="67">
        <v>41797</v>
      </c>
      <c r="G1627" s="3">
        <f t="shared" si="264"/>
        <v>6</v>
      </c>
      <c r="H1627" s="3">
        <f t="shared" si="265"/>
        <v>2014</v>
      </c>
      <c r="I1627" s="19">
        <v>0.75</v>
      </c>
      <c r="J1627" s="20">
        <f t="shared" si="263"/>
        <v>18</v>
      </c>
      <c r="K1627" s="5" t="str">
        <f t="shared" si="262"/>
        <v>ja</v>
      </c>
      <c r="L1627" s="5" t="s">
        <v>91</v>
      </c>
      <c r="M1627" s="6" t="s">
        <v>6857</v>
      </c>
      <c r="O1627" s="17" t="s">
        <v>75</v>
      </c>
      <c r="P1627" s="17" t="s">
        <v>6858</v>
      </c>
      <c r="R1627" s="6" t="s">
        <v>77</v>
      </c>
      <c r="T1627" s="22"/>
      <c r="X1627" s="2">
        <v>97</v>
      </c>
      <c r="Y1627" s="2" t="s">
        <v>81</v>
      </c>
      <c r="Z1627" s="2" t="s">
        <v>82</v>
      </c>
      <c r="AA1627" s="2">
        <v>97</v>
      </c>
      <c r="AB1627" s="2" t="s">
        <v>81</v>
      </c>
      <c r="AC1627" s="2" t="s">
        <v>82</v>
      </c>
      <c r="AD1627" s="2">
        <v>97</v>
      </c>
      <c r="AE1627" s="2" t="s">
        <v>81</v>
      </c>
      <c r="AF1627" s="2" t="s">
        <v>82</v>
      </c>
      <c r="AJ1627" s="2">
        <v>150</v>
      </c>
      <c r="AK1627" s="2" t="s">
        <v>81</v>
      </c>
      <c r="AL1627" s="2" t="s">
        <v>82</v>
      </c>
      <c r="AM1627" s="2">
        <v>150</v>
      </c>
      <c r="AN1627" s="2" t="s">
        <v>81</v>
      </c>
      <c r="AO1627" s="2" t="s">
        <v>82</v>
      </c>
      <c r="AP1627" s="2">
        <v>150</v>
      </c>
      <c r="AQ1627" s="2" t="s">
        <v>81</v>
      </c>
      <c r="AR1627" s="2" t="s">
        <v>82</v>
      </c>
      <c r="AV1627" s="2">
        <v>151</v>
      </c>
      <c r="AW1627" s="2" t="s">
        <v>81</v>
      </c>
      <c r="AX1627" s="2" t="s">
        <v>82</v>
      </c>
      <c r="AY1627" s="2">
        <v>151</v>
      </c>
      <c r="AZ1627" s="2" t="s">
        <v>81</v>
      </c>
      <c r="BA1627" s="2" t="s">
        <v>82</v>
      </c>
      <c r="BB1627" s="2">
        <v>151</v>
      </c>
      <c r="BC1627" s="2" t="s">
        <v>81</v>
      </c>
      <c r="BD1627" s="2" t="s">
        <v>82</v>
      </c>
      <c r="BE1627" s="23" t="str">
        <f t="shared" ref="BE1627:BE1690" si="266">IF(COUNTA(BI1627,BK1627,BM1627) &gt; 0,"EMF ja","EMF nein")</f>
        <v>EMF ja</v>
      </c>
      <c r="BF1627" s="23" t="str">
        <f t="shared" ref="BF1627:BF1690" si="267">IF(SUM(BJ1627,BL1627,BN1627)=0,"",MIN(BJ1627,BL1627,BN1627))</f>
        <v/>
      </c>
      <c r="BG1627" s="23" t="str">
        <f t="shared" ref="BG1627:BG1690" si="268">IF(BF1627="","",IF(BF1627&lt;100,"&lt;100m",IF(AND(BF1627&gt;99, BF1627&lt;500),"100-499m",IF(BF1627&gt;499,"500+m",""))))</f>
        <v/>
      </c>
      <c r="BH1627" s="23">
        <f t="shared" ref="BH1627:BH1690" si="269">COUNTA(BI1627,BK1627,BM1627)</f>
        <v>1</v>
      </c>
      <c r="BM1627" s="2" t="s">
        <v>162</v>
      </c>
      <c r="BP1627" s="3">
        <v>1</v>
      </c>
      <c r="BQ1627" s="2" t="s">
        <v>6859</v>
      </c>
    </row>
    <row r="1628" spans="1:69" ht="16.149999999999999" customHeight="1" x14ac:dyDescent="0.25">
      <c r="A1628" s="16">
        <v>1627</v>
      </c>
      <c r="B1628" s="17" t="s">
        <v>87</v>
      </c>
      <c r="C1628" s="48" t="s">
        <v>119</v>
      </c>
      <c r="D1628" s="2" t="s">
        <v>89</v>
      </c>
      <c r="E1628" s="48" t="s">
        <v>6860</v>
      </c>
      <c r="F1628" s="67">
        <v>42266</v>
      </c>
      <c r="G1628" s="3">
        <f t="shared" si="264"/>
        <v>9</v>
      </c>
      <c r="H1628" s="3">
        <f t="shared" si="265"/>
        <v>2015</v>
      </c>
      <c r="I1628" s="19">
        <v>0.54513888888888895</v>
      </c>
      <c r="J1628" s="20">
        <f t="shared" si="263"/>
        <v>13</v>
      </c>
      <c r="K1628" s="5" t="str">
        <f t="shared" si="262"/>
        <v>ja</v>
      </c>
      <c r="L1628" s="5" t="s">
        <v>91</v>
      </c>
      <c r="M1628" s="6" t="s">
        <v>74</v>
      </c>
      <c r="N1628" s="5">
        <v>72</v>
      </c>
      <c r="O1628" s="17" t="s">
        <v>75</v>
      </c>
      <c r="P1628" s="17" t="s">
        <v>6861</v>
      </c>
      <c r="R1628" s="6" t="s">
        <v>77</v>
      </c>
      <c r="T1628" s="22"/>
      <c r="U1628" s="2" t="s">
        <v>115</v>
      </c>
      <c r="X1628" s="2">
        <v>173</v>
      </c>
      <c r="Y1628" s="2" t="s">
        <v>81</v>
      </c>
      <c r="Z1628" s="2" t="s">
        <v>82</v>
      </c>
      <c r="AD1628" s="2">
        <v>173</v>
      </c>
      <c r="AE1628" s="2" t="s">
        <v>81</v>
      </c>
      <c r="AF1628" s="2" t="s">
        <v>82</v>
      </c>
      <c r="AM1628" s="2">
        <v>184</v>
      </c>
      <c r="AN1628" s="2" t="s">
        <v>81</v>
      </c>
      <c r="AO1628" s="2" t="s">
        <v>168</v>
      </c>
      <c r="AV1628" s="2">
        <v>244</v>
      </c>
      <c r="AW1628" s="2" t="s">
        <v>81</v>
      </c>
      <c r="AX1628" s="2" t="s">
        <v>84</v>
      </c>
      <c r="BE1628" s="23" t="str">
        <f t="shared" si="266"/>
        <v>EMF nein</v>
      </c>
      <c r="BF1628" s="23" t="str">
        <f t="shared" si="267"/>
        <v/>
      </c>
      <c r="BG1628" s="23" t="str">
        <f t="shared" si="268"/>
        <v/>
      </c>
      <c r="BH1628" s="23">
        <f t="shared" si="269"/>
        <v>0</v>
      </c>
      <c r="BO1628" s="2" t="s">
        <v>6862</v>
      </c>
      <c r="BP1628" s="3">
        <v>1</v>
      </c>
      <c r="BQ1628" s="2" t="s">
        <v>6863</v>
      </c>
    </row>
    <row r="1629" spans="1:69" ht="16.149999999999999" customHeight="1" x14ac:dyDescent="0.25">
      <c r="A1629" s="65">
        <v>1628</v>
      </c>
      <c r="B1629" s="17" t="s">
        <v>87</v>
      </c>
      <c r="C1629" s="48" t="s">
        <v>5088</v>
      </c>
      <c r="D1629" s="17" t="s">
        <v>151</v>
      </c>
      <c r="E1629" s="24" t="s">
        <v>6864</v>
      </c>
      <c r="F1629" s="29">
        <v>42187</v>
      </c>
      <c r="G1629" s="3">
        <f t="shared" si="264"/>
        <v>7</v>
      </c>
      <c r="H1629" s="3">
        <f t="shared" si="265"/>
        <v>2015</v>
      </c>
      <c r="I1629" s="19">
        <v>0.625</v>
      </c>
      <c r="J1629" s="20">
        <f t="shared" si="263"/>
        <v>15</v>
      </c>
      <c r="K1629" s="5" t="str">
        <f t="shared" si="262"/>
        <v>ja</v>
      </c>
      <c r="L1629" s="21" t="s">
        <v>73</v>
      </c>
      <c r="M1629" s="6" t="s">
        <v>2721</v>
      </c>
      <c r="N1629" s="5">
        <v>73</v>
      </c>
      <c r="O1629" s="17" t="s">
        <v>126</v>
      </c>
      <c r="P1629" s="17" t="s">
        <v>6865</v>
      </c>
      <c r="R1629" s="6" t="s">
        <v>77</v>
      </c>
      <c r="T1629" s="22" t="s">
        <v>79</v>
      </c>
      <c r="X1629" s="2">
        <v>1170</v>
      </c>
      <c r="Y1629" s="2" t="s">
        <v>83</v>
      </c>
      <c r="Z1629" s="2" t="s">
        <v>84</v>
      </c>
      <c r="AA1629" s="2">
        <v>1170</v>
      </c>
      <c r="AB1629" s="2" t="s">
        <v>81</v>
      </c>
      <c r="AC1629" s="2" t="s">
        <v>84</v>
      </c>
      <c r="AD1629" s="2">
        <v>1170</v>
      </c>
      <c r="AE1629" s="2" t="s">
        <v>83</v>
      </c>
      <c r="AF1629" s="2" t="s">
        <v>84</v>
      </c>
      <c r="BE1629" s="23" t="str">
        <f t="shared" si="266"/>
        <v>EMF nein</v>
      </c>
      <c r="BF1629" s="23" t="str">
        <f t="shared" si="267"/>
        <v/>
      </c>
      <c r="BG1629" s="23" t="str">
        <f t="shared" si="268"/>
        <v/>
      </c>
      <c r="BH1629" s="23">
        <f t="shared" si="269"/>
        <v>0</v>
      </c>
      <c r="BO1629" s="2" t="s">
        <v>6866</v>
      </c>
      <c r="BP1629" s="3">
        <v>1</v>
      </c>
      <c r="BQ1629" s="2" t="s">
        <v>6867</v>
      </c>
    </row>
    <row r="1630" spans="1:69" ht="16.149999999999999" customHeight="1" x14ac:dyDescent="0.25">
      <c r="A1630" s="16">
        <v>1629</v>
      </c>
      <c r="B1630" s="17" t="s">
        <v>211</v>
      </c>
      <c r="C1630" s="48" t="s">
        <v>1889</v>
      </c>
      <c r="D1630" s="2" t="s">
        <v>124</v>
      </c>
      <c r="E1630" s="48" t="s">
        <v>1949</v>
      </c>
      <c r="F1630" s="67">
        <v>41069</v>
      </c>
      <c r="G1630" s="3">
        <f t="shared" si="264"/>
        <v>6</v>
      </c>
      <c r="H1630" s="3">
        <f t="shared" si="265"/>
        <v>2012</v>
      </c>
      <c r="I1630" s="19">
        <v>0.52083333333333304</v>
      </c>
      <c r="J1630" s="20">
        <f t="shared" si="263"/>
        <v>12</v>
      </c>
      <c r="K1630" s="5" t="str">
        <f t="shared" ref="K1630:K1693" si="270">IF(COUNTA(W1630:BN1630)=0,"nein","ja")</f>
        <v>ja</v>
      </c>
      <c r="L1630" s="5" t="s">
        <v>91</v>
      </c>
      <c r="M1630" s="6" t="s">
        <v>74</v>
      </c>
      <c r="O1630" s="2" t="s">
        <v>140</v>
      </c>
      <c r="P1630" s="17" t="s">
        <v>6868</v>
      </c>
      <c r="R1630" s="6" t="s">
        <v>77</v>
      </c>
      <c r="S1630" s="2" t="s">
        <v>78</v>
      </c>
      <c r="T1630" s="22"/>
      <c r="X1630" s="2">
        <v>940</v>
      </c>
      <c r="Y1630" s="2" t="s">
        <v>83</v>
      </c>
      <c r="Z1630" s="2" t="s">
        <v>82</v>
      </c>
      <c r="AA1630" s="2">
        <v>940</v>
      </c>
      <c r="AB1630" s="2" t="s">
        <v>83</v>
      </c>
      <c r="AC1630" s="2" t="s">
        <v>82</v>
      </c>
      <c r="AJ1630" s="2">
        <v>730</v>
      </c>
      <c r="AK1630" s="2" t="s">
        <v>81</v>
      </c>
      <c r="AL1630" s="2" t="s">
        <v>168</v>
      </c>
      <c r="AM1630" s="2">
        <v>730</v>
      </c>
      <c r="AN1630" s="2" t="s">
        <v>81</v>
      </c>
      <c r="AO1630" s="2" t="s">
        <v>168</v>
      </c>
      <c r="BE1630" s="23" t="str">
        <f t="shared" si="266"/>
        <v>EMF ja</v>
      </c>
      <c r="BF1630" s="23">
        <f t="shared" si="267"/>
        <v>200</v>
      </c>
      <c r="BG1630" s="23" t="str">
        <f t="shared" si="268"/>
        <v>100-499m</v>
      </c>
      <c r="BH1630" s="23">
        <f t="shared" si="269"/>
        <v>1</v>
      </c>
      <c r="BI1630" s="2" t="s">
        <v>162</v>
      </c>
      <c r="BJ1630" s="2">
        <v>200</v>
      </c>
      <c r="BO1630" s="2" t="s">
        <v>6869</v>
      </c>
      <c r="BP1630" s="3">
        <v>1</v>
      </c>
      <c r="BQ1630" s="2" t="s">
        <v>6870</v>
      </c>
    </row>
    <row r="1631" spans="1:69" ht="16.149999999999999" customHeight="1" x14ac:dyDescent="0.25">
      <c r="A1631" s="16">
        <v>1630</v>
      </c>
      <c r="B1631" s="17" t="s">
        <v>211</v>
      </c>
      <c r="C1631" s="48" t="s">
        <v>6871</v>
      </c>
      <c r="D1631" s="2" t="s">
        <v>651</v>
      </c>
      <c r="E1631" s="48" t="s">
        <v>6872</v>
      </c>
      <c r="F1631" s="67">
        <v>43177</v>
      </c>
      <c r="G1631" s="3">
        <f t="shared" si="264"/>
        <v>3</v>
      </c>
      <c r="H1631" s="3">
        <f t="shared" si="265"/>
        <v>2018</v>
      </c>
      <c r="I1631" s="19">
        <v>0.44444444444444398</v>
      </c>
      <c r="J1631" s="20">
        <f t="shared" si="263"/>
        <v>10</v>
      </c>
      <c r="K1631" s="5" t="str">
        <f t="shared" si="270"/>
        <v>ja</v>
      </c>
      <c r="L1631" s="5" t="s">
        <v>91</v>
      </c>
      <c r="M1631" s="6" t="s">
        <v>74</v>
      </c>
      <c r="N1631" s="5">
        <v>25</v>
      </c>
      <c r="O1631" s="17" t="s">
        <v>126</v>
      </c>
      <c r="P1631" s="17" t="s">
        <v>6873</v>
      </c>
      <c r="R1631" s="6" t="s">
        <v>77</v>
      </c>
      <c r="S1631" s="2" t="s">
        <v>78</v>
      </c>
      <c r="T1631" s="6" t="s">
        <v>108</v>
      </c>
      <c r="X1631" s="2">
        <v>2000</v>
      </c>
      <c r="Y1631" s="2" t="s">
        <v>81</v>
      </c>
      <c r="Z1631" s="2" t="s">
        <v>84</v>
      </c>
      <c r="AA1631" s="2">
        <v>2000</v>
      </c>
      <c r="AB1631" s="2" t="s">
        <v>81</v>
      </c>
      <c r="AC1631" s="2" t="s">
        <v>84</v>
      </c>
      <c r="AD1631" s="2">
        <v>2000</v>
      </c>
      <c r="AE1631" s="2" t="s">
        <v>83</v>
      </c>
      <c r="AF1631" s="2" t="s">
        <v>84</v>
      </c>
      <c r="BE1631" s="23" t="str">
        <f t="shared" si="266"/>
        <v>EMF ja</v>
      </c>
      <c r="BF1631" s="23" t="str">
        <f t="shared" si="267"/>
        <v/>
      </c>
      <c r="BG1631" s="23" t="str">
        <f t="shared" si="268"/>
        <v/>
      </c>
      <c r="BH1631" s="23">
        <f t="shared" si="269"/>
        <v>1</v>
      </c>
      <c r="BI1631" s="2" t="s">
        <v>162</v>
      </c>
      <c r="BP1631" s="3">
        <v>1</v>
      </c>
      <c r="BQ1631" s="2" t="s">
        <v>6874</v>
      </c>
    </row>
    <row r="1632" spans="1:69" ht="16.149999999999999" customHeight="1" x14ac:dyDescent="0.25">
      <c r="A1632" s="16">
        <v>1631</v>
      </c>
      <c r="B1632" s="17" t="s">
        <v>87</v>
      </c>
      <c r="C1632" s="48" t="s">
        <v>2476</v>
      </c>
      <c r="D1632" s="2" t="s">
        <v>124</v>
      </c>
      <c r="E1632" s="48" t="s">
        <v>6875</v>
      </c>
      <c r="F1632" s="67">
        <v>42971</v>
      </c>
      <c r="G1632" s="3">
        <f t="shared" si="264"/>
        <v>8</v>
      </c>
      <c r="H1632" s="3">
        <f t="shared" si="265"/>
        <v>2017</v>
      </c>
      <c r="I1632" s="19">
        <v>0.72916666666666696</v>
      </c>
      <c r="J1632" s="20">
        <f t="shared" si="263"/>
        <v>17</v>
      </c>
      <c r="K1632" s="5" t="str">
        <f t="shared" si="270"/>
        <v>ja</v>
      </c>
      <c r="L1632" s="21" t="s">
        <v>73</v>
      </c>
      <c r="M1632" s="6" t="s">
        <v>115</v>
      </c>
      <c r="N1632" s="5">
        <v>78</v>
      </c>
      <c r="P1632" s="17" t="s">
        <v>6876</v>
      </c>
      <c r="R1632" s="6" t="s">
        <v>77</v>
      </c>
      <c r="T1632" s="22"/>
      <c r="U1632" s="2" t="s">
        <v>115</v>
      </c>
      <c r="V1632" s="2" t="s">
        <v>79</v>
      </c>
      <c r="X1632" s="2">
        <v>190</v>
      </c>
      <c r="Y1632" s="2" t="s">
        <v>81</v>
      </c>
      <c r="Z1632" s="2" t="s">
        <v>84</v>
      </c>
      <c r="AA1632" s="2">
        <v>190</v>
      </c>
      <c r="AB1632" s="2" t="s">
        <v>81</v>
      </c>
      <c r="AC1632" s="2" t="s">
        <v>84</v>
      </c>
      <c r="AD1632" s="2">
        <v>190</v>
      </c>
      <c r="AE1632" s="2" t="s">
        <v>81</v>
      </c>
      <c r="AF1632" s="2" t="s">
        <v>84</v>
      </c>
      <c r="BE1632" s="23" t="str">
        <f t="shared" si="266"/>
        <v>EMF nein</v>
      </c>
      <c r="BF1632" s="23" t="str">
        <f t="shared" si="267"/>
        <v/>
      </c>
      <c r="BG1632" s="23" t="str">
        <f t="shared" si="268"/>
        <v/>
      </c>
      <c r="BH1632" s="23">
        <f t="shared" si="269"/>
        <v>0</v>
      </c>
      <c r="BO1632" s="2" t="s">
        <v>6877</v>
      </c>
      <c r="BP1632" s="3">
        <v>1</v>
      </c>
      <c r="BQ1632" s="2" t="s">
        <v>6878</v>
      </c>
    </row>
    <row r="1633" spans="1:69" ht="16.149999999999999" customHeight="1" x14ac:dyDescent="0.25">
      <c r="A1633" s="16">
        <v>1632</v>
      </c>
      <c r="B1633" s="17" t="s">
        <v>87</v>
      </c>
      <c r="C1633" s="48" t="s">
        <v>6697</v>
      </c>
      <c r="D1633" s="2" t="s">
        <v>371</v>
      </c>
      <c r="E1633" s="48" t="s">
        <v>1675</v>
      </c>
      <c r="F1633" s="67">
        <v>42906</v>
      </c>
      <c r="G1633" s="3">
        <f t="shared" si="264"/>
        <v>6</v>
      </c>
      <c r="H1633" s="3">
        <f t="shared" si="265"/>
        <v>2017</v>
      </c>
      <c r="I1633" s="19">
        <v>0.82291666666666696</v>
      </c>
      <c r="J1633" s="20">
        <f t="shared" si="263"/>
        <v>19</v>
      </c>
      <c r="K1633" s="5" t="str">
        <f t="shared" si="270"/>
        <v>ja</v>
      </c>
      <c r="L1633" s="5" t="s">
        <v>91</v>
      </c>
      <c r="M1633" s="6" t="s">
        <v>74</v>
      </c>
      <c r="N1633" s="5">
        <v>79</v>
      </c>
      <c r="O1633" s="17" t="s">
        <v>75</v>
      </c>
      <c r="P1633" s="17" t="s">
        <v>1877</v>
      </c>
      <c r="R1633" s="6" t="s">
        <v>77</v>
      </c>
      <c r="T1633" s="22"/>
      <c r="U1633" s="2" t="s">
        <v>208</v>
      </c>
      <c r="V1633" s="2" t="s">
        <v>108</v>
      </c>
      <c r="W1633" s="2" t="s">
        <v>4373</v>
      </c>
      <c r="X1633" s="2">
        <v>630</v>
      </c>
      <c r="Y1633" s="2" t="s">
        <v>81</v>
      </c>
      <c r="Z1633" s="2" t="s">
        <v>84</v>
      </c>
      <c r="AD1633" s="2">
        <v>630</v>
      </c>
      <c r="AE1633" s="2" t="s">
        <v>81</v>
      </c>
      <c r="AF1633" s="2" t="s">
        <v>84</v>
      </c>
      <c r="AJ1633" s="2">
        <v>745</v>
      </c>
      <c r="AK1633" s="2" t="s">
        <v>81</v>
      </c>
      <c r="AL1633" s="2" t="s">
        <v>84</v>
      </c>
      <c r="AM1633" s="2">
        <v>745</v>
      </c>
      <c r="AN1633" s="2" t="s">
        <v>81</v>
      </c>
      <c r="AO1633" s="2" t="s">
        <v>84</v>
      </c>
      <c r="AP1633" s="2">
        <v>745</v>
      </c>
      <c r="AQ1633" s="2" t="s">
        <v>81</v>
      </c>
      <c r="AR1633" s="2" t="s">
        <v>84</v>
      </c>
      <c r="BE1633" s="23" t="str">
        <f t="shared" si="266"/>
        <v>EMF nein</v>
      </c>
      <c r="BF1633" s="23" t="str">
        <f t="shared" si="267"/>
        <v/>
      </c>
      <c r="BG1633" s="23" t="str">
        <f t="shared" si="268"/>
        <v/>
      </c>
      <c r="BH1633" s="23">
        <f t="shared" si="269"/>
        <v>0</v>
      </c>
      <c r="BO1633" s="2" t="s">
        <v>6879</v>
      </c>
      <c r="BP1633" s="3">
        <v>1</v>
      </c>
      <c r="BQ1633" s="2" t="s">
        <v>6880</v>
      </c>
    </row>
    <row r="1634" spans="1:69" ht="16.149999999999999" customHeight="1" x14ac:dyDescent="0.25">
      <c r="A1634" s="16">
        <v>1633</v>
      </c>
      <c r="B1634" s="17" t="s">
        <v>211</v>
      </c>
      <c r="C1634" s="48" t="s">
        <v>540</v>
      </c>
      <c r="D1634" s="2" t="s">
        <v>124</v>
      </c>
      <c r="E1634" s="48" t="s">
        <v>6881</v>
      </c>
      <c r="F1634" s="67">
        <v>41956</v>
      </c>
      <c r="G1634" s="3">
        <f t="shared" si="264"/>
        <v>11</v>
      </c>
      <c r="H1634" s="3">
        <f t="shared" si="265"/>
        <v>2014</v>
      </c>
      <c r="I1634" s="19">
        <v>0.22916666666666699</v>
      </c>
      <c r="J1634" s="20">
        <f t="shared" ref="J1634:J1697" si="271">IF(I1634&lt;&gt;"",HOUR(I1634),"")</f>
        <v>5</v>
      </c>
      <c r="K1634" s="5" t="str">
        <f t="shared" si="270"/>
        <v>ja</v>
      </c>
      <c r="L1634" s="5" t="s">
        <v>91</v>
      </c>
      <c r="M1634" s="6" t="s">
        <v>115</v>
      </c>
      <c r="N1634" s="5">
        <v>50</v>
      </c>
      <c r="O1634" s="17" t="s">
        <v>75</v>
      </c>
      <c r="P1634" s="17" t="s">
        <v>6882</v>
      </c>
      <c r="R1634" s="6" t="s">
        <v>77</v>
      </c>
      <c r="T1634" s="22" t="s">
        <v>79</v>
      </c>
      <c r="X1634" s="2">
        <v>260</v>
      </c>
      <c r="Y1634" s="2" t="s">
        <v>81</v>
      </c>
      <c r="Z1634" s="2" t="s">
        <v>84</v>
      </c>
      <c r="AA1634" s="2">
        <v>260</v>
      </c>
      <c r="AB1634" s="2" t="s">
        <v>81</v>
      </c>
      <c r="AC1634" s="2" t="s">
        <v>84</v>
      </c>
      <c r="AD1634" s="2">
        <v>260</v>
      </c>
      <c r="AE1634" s="2" t="s">
        <v>83</v>
      </c>
      <c r="AF1634" s="2" t="s">
        <v>84</v>
      </c>
      <c r="BE1634" s="23" t="str">
        <f t="shared" si="266"/>
        <v>EMF nein</v>
      </c>
      <c r="BF1634" s="23" t="str">
        <f t="shared" si="267"/>
        <v/>
      </c>
      <c r="BG1634" s="23" t="str">
        <f t="shared" si="268"/>
        <v/>
      </c>
      <c r="BH1634" s="23">
        <f t="shared" si="269"/>
        <v>0</v>
      </c>
      <c r="BO1634" s="2" t="s">
        <v>6883</v>
      </c>
      <c r="BP1634" s="3">
        <v>1</v>
      </c>
      <c r="BQ1634" s="2" t="s">
        <v>6884</v>
      </c>
    </row>
    <row r="1635" spans="1:69" ht="16.149999999999999" customHeight="1" x14ac:dyDescent="0.25">
      <c r="A1635" s="16">
        <v>1634</v>
      </c>
      <c r="B1635" s="17" t="s">
        <v>211</v>
      </c>
      <c r="C1635" s="48" t="s">
        <v>2767</v>
      </c>
      <c r="D1635" s="2" t="s">
        <v>371</v>
      </c>
      <c r="E1635" s="48" t="s">
        <v>6885</v>
      </c>
      <c r="F1635" s="67">
        <v>43177</v>
      </c>
      <c r="G1635" s="3">
        <f t="shared" si="264"/>
        <v>3</v>
      </c>
      <c r="H1635" s="3">
        <f t="shared" si="265"/>
        <v>2018</v>
      </c>
      <c r="I1635" s="19">
        <v>0.78125</v>
      </c>
      <c r="J1635" s="20">
        <f t="shared" si="271"/>
        <v>18</v>
      </c>
      <c r="K1635" s="5" t="str">
        <f t="shared" si="270"/>
        <v>ja</v>
      </c>
      <c r="L1635" s="5" t="s">
        <v>91</v>
      </c>
      <c r="M1635" s="6" t="s">
        <v>74</v>
      </c>
      <c r="N1635" s="5">
        <v>56</v>
      </c>
      <c r="O1635" s="17" t="s">
        <v>75</v>
      </c>
      <c r="P1635" s="17" t="s">
        <v>6886</v>
      </c>
      <c r="R1635" s="6" t="s">
        <v>77</v>
      </c>
      <c r="T1635" s="22"/>
      <c r="U1635" s="2" t="s">
        <v>208</v>
      </c>
      <c r="V1635" s="2" t="s">
        <v>79</v>
      </c>
      <c r="X1635" s="2">
        <v>94</v>
      </c>
      <c r="Y1635" s="2" t="s">
        <v>81</v>
      </c>
      <c r="Z1635" s="2" t="s">
        <v>84</v>
      </c>
      <c r="AA1635" s="2">
        <v>94</v>
      </c>
      <c r="AB1635" s="2" t="s">
        <v>81</v>
      </c>
      <c r="AC1635" s="2" t="s">
        <v>84</v>
      </c>
      <c r="AD1635" s="2">
        <v>94</v>
      </c>
      <c r="AE1635" s="2" t="s">
        <v>83</v>
      </c>
      <c r="AF1635" s="2" t="s">
        <v>84</v>
      </c>
      <c r="BE1635" s="23" t="str">
        <f t="shared" si="266"/>
        <v>EMF nein</v>
      </c>
      <c r="BF1635" s="23" t="str">
        <f t="shared" si="267"/>
        <v/>
      </c>
      <c r="BG1635" s="23" t="str">
        <f t="shared" si="268"/>
        <v/>
      </c>
      <c r="BH1635" s="23">
        <f t="shared" si="269"/>
        <v>0</v>
      </c>
      <c r="BO1635" s="2" t="s">
        <v>6887</v>
      </c>
      <c r="BP1635" s="3">
        <v>1</v>
      </c>
      <c r="BQ1635" s="2" t="s">
        <v>6888</v>
      </c>
    </row>
    <row r="1636" spans="1:69" ht="16.149999999999999" customHeight="1" x14ac:dyDescent="0.25">
      <c r="A1636" s="16">
        <v>1635</v>
      </c>
      <c r="B1636" s="17" t="s">
        <v>87</v>
      </c>
      <c r="C1636" s="48" t="s">
        <v>6889</v>
      </c>
      <c r="D1636" s="2" t="s">
        <v>296</v>
      </c>
      <c r="E1636" s="48" t="s">
        <v>6890</v>
      </c>
      <c r="F1636" s="67">
        <v>42972</v>
      </c>
      <c r="G1636" s="3">
        <f t="shared" si="264"/>
        <v>8</v>
      </c>
      <c r="H1636" s="3">
        <f t="shared" si="265"/>
        <v>2017</v>
      </c>
      <c r="I1636" s="19">
        <v>0.66666666666666696</v>
      </c>
      <c r="J1636" s="20">
        <f t="shared" si="271"/>
        <v>16</v>
      </c>
      <c r="K1636" s="5" t="str">
        <f t="shared" si="270"/>
        <v>ja</v>
      </c>
      <c r="L1636" s="5" t="s">
        <v>91</v>
      </c>
      <c r="M1636" s="6" t="s">
        <v>74</v>
      </c>
      <c r="N1636" s="5">
        <v>72</v>
      </c>
      <c r="O1636" s="17" t="s">
        <v>126</v>
      </c>
      <c r="P1636" s="17" t="s">
        <v>6891</v>
      </c>
      <c r="R1636" s="6" t="s">
        <v>77</v>
      </c>
      <c r="T1636" s="22" t="s">
        <v>79</v>
      </c>
      <c r="V1636" s="2" t="s">
        <v>108</v>
      </c>
      <c r="BE1636" s="23" t="str">
        <f t="shared" si="266"/>
        <v>EMF nein</v>
      </c>
      <c r="BF1636" s="23" t="str">
        <f t="shared" si="267"/>
        <v/>
      </c>
      <c r="BG1636" s="23" t="str">
        <f t="shared" si="268"/>
        <v/>
      </c>
      <c r="BH1636" s="23">
        <f t="shared" si="269"/>
        <v>0</v>
      </c>
      <c r="BO1636" s="2" t="s">
        <v>6892</v>
      </c>
      <c r="BP1636" s="3">
        <v>1</v>
      </c>
      <c r="BQ1636" s="2" t="s">
        <v>6893</v>
      </c>
    </row>
    <row r="1637" spans="1:69" ht="16.149999999999999" customHeight="1" x14ac:dyDescent="0.25">
      <c r="A1637" s="16">
        <v>1636</v>
      </c>
      <c r="B1637" s="17" t="s">
        <v>87</v>
      </c>
      <c r="C1637" s="48" t="s">
        <v>6889</v>
      </c>
      <c r="D1637" s="2" t="s">
        <v>296</v>
      </c>
      <c r="E1637" s="48" t="s">
        <v>247</v>
      </c>
      <c r="F1637" s="67">
        <v>41813</v>
      </c>
      <c r="G1637" s="3">
        <f t="shared" si="264"/>
        <v>6</v>
      </c>
      <c r="H1637" s="3">
        <f t="shared" si="265"/>
        <v>2014</v>
      </c>
      <c r="I1637" s="19">
        <v>0.42708333333333298</v>
      </c>
      <c r="J1637" s="20">
        <f t="shared" si="271"/>
        <v>10</v>
      </c>
      <c r="K1637" s="5" t="str">
        <f t="shared" si="270"/>
        <v>ja</v>
      </c>
      <c r="L1637" s="5" t="s">
        <v>91</v>
      </c>
      <c r="M1637" s="6" t="s">
        <v>74</v>
      </c>
      <c r="N1637" s="5">
        <v>77</v>
      </c>
      <c r="O1637" s="17" t="s">
        <v>126</v>
      </c>
      <c r="P1637" s="17" t="s">
        <v>2908</v>
      </c>
      <c r="T1637" s="22" t="s">
        <v>202</v>
      </c>
      <c r="U1637" s="2" t="s">
        <v>74</v>
      </c>
      <c r="AA1637" s="2">
        <v>1300</v>
      </c>
      <c r="AB1637" s="2" t="s">
        <v>81</v>
      </c>
      <c r="AC1637" s="2" t="s">
        <v>168</v>
      </c>
      <c r="AJ1637" s="2">
        <v>1850</v>
      </c>
      <c r="AK1637" s="2" t="s">
        <v>81</v>
      </c>
      <c r="AL1637" s="2" t="s">
        <v>84</v>
      </c>
      <c r="AM1637" s="2">
        <v>1850</v>
      </c>
      <c r="AN1637" s="2" t="s">
        <v>81</v>
      </c>
      <c r="AO1637" s="2" t="s">
        <v>84</v>
      </c>
      <c r="AP1637" s="2">
        <v>1850</v>
      </c>
      <c r="AQ1637" s="2" t="s">
        <v>81</v>
      </c>
      <c r="AR1637" s="2" t="s">
        <v>84</v>
      </c>
      <c r="BE1637" s="23" t="str">
        <f t="shared" si="266"/>
        <v>EMF nein</v>
      </c>
      <c r="BF1637" s="23" t="str">
        <f t="shared" si="267"/>
        <v/>
      </c>
      <c r="BG1637" s="23" t="str">
        <f t="shared" si="268"/>
        <v/>
      </c>
      <c r="BH1637" s="23">
        <f t="shared" si="269"/>
        <v>0</v>
      </c>
      <c r="BP1637" s="3">
        <v>1</v>
      </c>
      <c r="BQ1637" s="2" t="s">
        <v>6894</v>
      </c>
    </row>
    <row r="1638" spans="1:69" ht="16.149999999999999" customHeight="1" x14ac:dyDescent="0.25">
      <c r="A1638" s="16">
        <v>1637</v>
      </c>
      <c r="B1638" s="17" t="s">
        <v>87</v>
      </c>
      <c r="C1638" s="48" t="s">
        <v>3242</v>
      </c>
      <c r="D1638" s="2" t="s">
        <v>296</v>
      </c>
      <c r="E1638" s="48" t="s">
        <v>6895</v>
      </c>
      <c r="F1638" s="67">
        <v>41884</v>
      </c>
      <c r="G1638" s="3">
        <f t="shared" si="264"/>
        <v>9</v>
      </c>
      <c r="H1638" s="3">
        <f t="shared" si="265"/>
        <v>2014</v>
      </c>
      <c r="I1638" s="19">
        <v>0.58333333333333304</v>
      </c>
      <c r="J1638" s="20">
        <f t="shared" si="271"/>
        <v>14</v>
      </c>
      <c r="K1638" s="5" t="str">
        <f t="shared" si="270"/>
        <v>ja</v>
      </c>
      <c r="L1638" s="5" t="s">
        <v>91</v>
      </c>
      <c r="M1638" s="6" t="s">
        <v>74</v>
      </c>
      <c r="N1638" s="5">
        <v>82</v>
      </c>
      <c r="O1638" s="17" t="s">
        <v>75</v>
      </c>
      <c r="P1638" s="17" t="s">
        <v>3920</v>
      </c>
      <c r="R1638" s="6" t="s">
        <v>77</v>
      </c>
      <c r="S1638" s="2" t="s">
        <v>132</v>
      </c>
      <c r="T1638" s="22"/>
      <c r="X1638" s="2">
        <v>276</v>
      </c>
      <c r="Y1638" s="2" t="s">
        <v>81</v>
      </c>
      <c r="Z1638" s="2" t="s">
        <v>84</v>
      </c>
      <c r="AA1638" s="2">
        <v>276</v>
      </c>
      <c r="AB1638" s="2" t="s">
        <v>81</v>
      </c>
      <c r="AC1638" s="2" t="s">
        <v>84</v>
      </c>
      <c r="BE1638" s="23" t="str">
        <f t="shared" si="266"/>
        <v>EMF nein</v>
      </c>
      <c r="BF1638" s="23" t="str">
        <f t="shared" si="267"/>
        <v/>
      </c>
      <c r="BG1638" s="23" t="str">
        <f t="shared" si="268"/>
        <v/>
      </c>
      <c r="BH1638" s="23">
        <f t="shared" si="269"/>
        <v>0</v>
      </c>
      <c r="BP1638" s="3">
        <v>1</v>
      </c>
      <c r="BQ1638" s="2" t="s">
        <v>6896</v>
      </c>
    </row>
    <row r="1639" spans="1:69" ht="16.149999999999999" customHeight="1" x14ac:dyDescent="0.25">
      <c r="A1639" s="16">
        <v>1638</v>
      </c>
      <c r="B1639" s="17" t="s">
        <v>69</v>
      </c>
      <c r="C1639" s="48" t="s">
        <v>6897</v>
      </c>
      <c r="D1639" s="2" t="s">
        <v>172</v>
      </c>
      <c r="E1639" s="48" t="s">
        <v>6898</v>
      </c>
      <c r="F1639" s="67">
        <v>41591</v>
      </c>
      <c r="G1639" s="3">
        <f t="shared" si="264"/>
        <v>11</v>
      </c>
      <c r="H1639" s="3">
        <f t="shared" si="265"/>
        <v>2013</v>
      </c>
      <c r="I1639" s="19">
        <v>0.38541666666666702</v>
      </c>
      <c r="J1639" s="20">
        <f t="shared" si="271"/>
        <v>9</v>
      </c>
      <c r="K1639" s="5" t="str">
        <f t="shared" si="270"/>
        <v>ja</v>
      </c>
      <c r="L1639" s="5" t="s">
        <v>91</v>
      </c>
      <c r="M1639" s="6" t="s">
        <v>74</v>
      </c>
      <c r="N1639" s="5">
        <v>80</v>
      </c>
      <c r="O1639" s="17" t="s">
        <v>126</v>
      </c>
      <c r="P1639" s="17" t="s">
        <v>6899</v>
      </c>
      <c r="R1639" s="6" t="s">
        <v>77</v>
      </c>
      <c r="S1639" s="2" t="s">
        <v>78</v>
      </c>
      <c r="T1639" s="22" t="s">
        <v>79</v>
      </c>
      <c r="X1639" s="2">
        <v>1000</v>
      </c>
      <c r="Y1639" s="2" t="s">
        <v>83</v>
      </c>
      <c r="Z1639" s="2" t="s">
        <v>168</v>
      </c>
      <c r="AA1639" s="2">
        <v>1000</v>
      </c>
      <c r="AB1639" s="2" t="s">
        <v>81</v>
      </c>
      <c r="AC1639" s="2" t="s">
        <v>168</v>
      </c>
      <c r="AD1639" s="2">
        <v>1000</v>
      </c>
      <c r="AE1639" s="2" t="s">
        <v>83</v>
      </c>
      <c r="AF1639" s="2" t="s">
        <v>168</v>
      </c>
      <c r="AJ1639" s="2">
        <v>950</v>
      </c>
      <c r="AK1639" s="2" t="s">
        <v>81</v>
      </c>
      <c r="AL1639" s="2" t="s">
        <v>168</v>
      </c>
      <c r="AM1639" s="2">
        <v>950</v>
      </c>
      <c r="AN1639" s="2" t="s">
        <v>81</v>
      </c>
      <c r="AO1639" s="2" t="s">
        <v>168</v>
      </c>
      <c r="AP1639" s="2">
        <v>950</v>
      </c>
      <c r="AQ1639" s="2" t="s">
        <v>83</v>
      </c>
      <c r="AR1639" s="2" t="s">
        <v>168</v>
      </c>
      <c r="BE1639" s="23" t="str">
        <f t="shared" si="266"/>
        <v>EMF nein</v>
      </c>
      <c r="BF1639" s="23" t="str">
        <f t="shared" si="267"/>
        <v/>
      </c>
      <c r="BG1639" s="23" t="str">
        <f t="shared" si="268"/>
        <v/>
      </c>
      <c r="BH1639" s="23">
        <f t="shared" si="269"/>
        <v>0</v>
      </c>
      <c r="BO1639" s="2" t="s">
        <v>6900</v>
      </c>
      <c r="BP1639" s="3">
        <v>1</v>
      </c>
      <c r="BQ1639" s="2" t="s">
        <v>6901</v>
      </c>
    </row>
    <row r="1640" spans="1:69" ht="16.149999999999999" customHeight="1" x14ac:dyDescent="0.25">
      <c r="A1640" s="16">
        <v>1639</v>
      </c>
      <c r="B1640" s="17" t="s">
        <v>87</v>
      </c>
      <c r="C1640" s="24" t="s">
        <v>820</v>
      </c>
      <c r="D1640" s="2" t="s">
        <v>348</v>
      </c>
      <c r="E1640" s="48" t="s">
        <v>6902</v>
      </c>
      <c r="F1640" s="67">
        <v>42975</v>
      </c>
      <c r="G1640" s="3">
        <f t="shared" si="264"/>
        <v>8</v>
      </c>
      <c r="H1640" s="3">
        <f t="shared" si="265"/>
        <v>2017</v>
      </c>
      <c r="I1640" s="19">
        <v>0.8125</v>
      </c>
      <c r="J1640" s="20">
        <f t="shared" si="271"/>
        <v>19</v>
      </c>
      <c r="K1640" s="5" t="str">
        <f t="shared" si="270"/>
        <v>ja</v>
      </c>
      <c r="L1640" s="5" t="s">
        <v>91</v>
      </c>
      <c r="M1640" s="6" t="s">
        <v>74</v>
      </c>
      <c r="N1640" s="5">
        <v>70</v>
      </c>
      <c r="O1640" s="17" t="s">
        <v>75</v>
      </c>
      <c r="P1640" s="17" t="s">
        <v>6903</v>
      </c>
      <c r="R1640" s="6" t="s">
        <v>77</v>
      </c>
      <c r="T1640" s="22"/>
      <c r="U1640" s="2" t="s">
        <v>115</v>
      </c>
      <c r="V1640" s="2" t="s">
        <v>79</v>
      </c>
      <c r="X1640" s="2">
        <v>351</v>
      </c>
      <c r="Y1640" s="2" t="s">
        <v>83</v>
      </c>
      <c r="Z1640" s="2" t="s">
        <v>161</v>
      </c>
      <c r="AA1640" s="2">
        <v>351</v>
      </c>
      <c r="AB1640" s="2" t="s">
        <v>81</v>
      </c>
      <c r="AC1640" s="2" t="s">
        <v>161</v>
      </c>
      <c r="AD1640" s="2">
        <v>351</v>
      </c>
      <c r="AE1640" s="2" t="s">
        <v>81</v>
      </c>
      <c r="AF1640" s="2" t="s">
        <v>161</v>
      </c>
      <c r="BE1640" s="23" t="str">
        <f t="shared" si="266"/>
        <v>EMF ja</v>
      </c>
      <c r="BF1640" s="23">
        <f t="shared" si="267"/>
        <v>50</v>
      </c>
      <c r="BG1640" s="23" t="str">
        <f t="shared" si="268"/>
        <v>&lt;100m</v>
      </c>
      <c r="BH1640" s="23">
        <f t="shared" si="269"/>
        <v>1</v>
      </c>
      <c r="BI1640" s="2" t="s">
        <v>162</v>
      </c>
      <c r="BJ1640" s="2">
        <v>50</v>
      </c>
      <c r="BO1640" s="2" t="s">
        <v>6904</v>
      </c>
      <c r="BP1640" s="3">
        <v>1</v>
      </c>
      <c r="BQ1640" s="2" t="s">
        <v>6905</v>
      </c>
    </row>
    <row r="1641" spans="1:69" ht="16.149999999999999" customHeight="1" x14ac:dyDescent="0.25">
      <c r="A1641" s="16">
        <v>1640</v>
      </c>
      <c r="B1641" s="17" t="s">
        <v>211</v>
      </c>
      <c r="C1641" s="24" t="s">
        <v>1968</v>
      </c>
      <c r="D1641" s="17" t="s">
        <v>296</v>
      </c>
      <c r="E1641" s="17" t="s">
        <v>6906</v>
      </c>
      <c r="F1641" s="18">
        <v>41757</v>
      </c>
      <c r="G1641" s="3">
        <f t="shared" ref="G1641:G1704" si="272">IF(F1641&lt;&gt;"",MONTH(F1641),"")</f>
        <v>4</v>
      </c>
      <c r="H1641" s="3">
        <f t="shared" si="265"/>
        <v>2014</v>
      </c>
      <c r="I1641" s="19">
        <v>0.63541666666666696</v>
      </c>
      <c r="J1641" s="20">
        <f t="shared" si="271"/>
        <v>15</v>
      </c>
      <c r="K1641" s="5" t="str">
        <f t="shared" si="270"/>
        <v>ja</v>
      </c>
      <c r="M1641" s="6" t="s">
        <v>139</v>
      </c>
      <c r="O1641" s="6" t="s">
        <v>101</v>
      </c>
      <c r="P1641" s="17" t="s">
        <v>6907</v>
      </c>
      <c r="Q1641" s="6" t="s">
        <v>186</v>
      </c>
      <c r="R1641" s="6" t="s">
        <v>77</v>
      </c>
      <c r="T1641" s="22" t="s">
        <v>79</v>
      </c>
      <c r="U1641" s="2" t="s">
        <v>139</v>
      </c>
      <c r="V1641" s="2" t="s">
        <v>109</v>
      </c>
      <c r="X1641" s="2">
        <v>95</v>
      </c>
      <c r="Y1641" s="2" t="s">
        <v>94</v>
      </c>
      <c r="Z1641" s="2" t="s">
        <v>84</v>
      </c>
      <c r="AD1641" s="2">
        <v>95</v>
      </c>
      <c r="AF1641" s="2" t="s">
        <v>84</v>
      </c>
      <c r="AJ1641" s="392">
        <v>95</v>
      </c>
      <c r="AK1641" s="392" t="s">
        <v>94</v>
      </c>
      <c r="AL1641" s="392" t="s">
        <v>84</v>
      </c>
      <c r="AM1641" s="392"/>
      <c r="AN1641" s="392"/>
      <c r="AO1641" s="392"/>
      <c r="AP1641" s="392">
        <v>95</v>
      </c>
      <c r="AQ1641" s="392"/>
      <c r="AR1641" s="392" t="s">
        <v>84</v>
      </c>
      <c r="AV1641" s="392">
        <v>95</v>
      </c>
      <c r="AW1641" s="392" t="s">
        <v>94</v>
      </c>
      <c r="AX1641" s="392" t="s">
        <v>84</v>
      </c>
      <c r="AY1641" s="392"/>
      <c r="AZ1641" s="392"/>
      <c r="BA1641" s="392"/>
      <c r="BB1641" s="392">
        <v>95</v>
      </c>
      <c r="BC1641" s="392"/>
      <c r="BD1641" s="392" t="s">
        <v>84</v>
      </c>
      <c r="BE1641" s="23" t="str">
        <f t="shared" si="266"/>
        <v>EMF nein</v>
      </c>
      <c r="BF1641" s="23" t="str">
        <f t="shared" si="267"/>
        <v/>
      </c>
      <c r="BG1641" s="23" t="str">
        <f t="shared" si="268"/>
        <v/>
      </c>
      <c r="BH1641" s="23">
        <f t="shared" si="269"/>
        <v>0</v>
      </c>
      <c r="BO1641" s="2" t="s">
        <v>6908</v>
      </c>
      <c r="BP1641" s="3">
        <v>1</v>
      </c>
      <c r="BQ1641" s="2" t="s">
        <v>6909</v>
      </c>
    </row>
    <row r="1642" spans="1:69" ht="16.149999999999999" customHeight="1" x14ac:dyDescent="0.25">
      <c r="A1642" s="16">
        <v>1641</v>
      </c>
      <c r="B1642" s="17" t="s">
        <v>87</v>
      </c>
      <c r="C1642" s="48" t="s">
        <v>6910</v>
      </c>
      <c r="D1642" s="2" t="s">
        <v>89</v>
      </c>
      <c r="E1642" s="48" t="s">
        <v>6911</v>
      </c>
      <c r="F1642" s="67">
        <v>42977</v>
      </c>
      <c r="G1642" s="3">
        <f t="shared" si="272"/>
        <v>8</v>
      </c>
      <c r="H1642" s="3">
        <f t="shared" si="265"/>
        <v>2017</v>
      </c>
      <c r="I1642" s="19">
        <v>0.50347222222222199</v>
      </c>
      <c r="J1642" s="20">
        <f t="shared" si="271"/>
        <v>12</v>
      </c>
      <c r="K1642" s="5" t="str">
        <f t="shared" si="270"/>
        <v>ja</v>
      </c>
      <c r="L1642" s="21" t="s">
        <v>73</v>
      </c>
      <c r="M1642" s="6" t="s">
        <v>74</v>
      </c>
      <c r="N1642" s="5">
        <v>84</v>
      </c>
      <c r="O1642" s="17" t="s">
        <v>75</v>
      </c>
      <c r="P1642" s="17" t="s">
        <v>6912</v>
      </c>
      <c r="T1642" s="22"/>
      <c r="U1642" s="2" t="s">
        <v>354</v>
      </c>
      <c r="X1642" s="2">
        <v>98</v>
      </c>
      <c r="Y1642" s="2" t="s">
        <v>81</v>
      </c>
      <c r="Z1642" s="2" t="s">
        <v>82</v>
      </c>
      <c r="AA1642" s="2">
        <v>98</v>
      </c>
      <c r="AB1642" s="2" t="s">
        <v>81</v>
      </c>
      <c r="AC1642" s="2" t="s">
        <v>82</v>
      </c>
      <c r="AD1642" s="2">
        <v>98</v>
      </c>
      <c r="AE1642" s="2" t="s">
        <v>83</v>
      </c>
      <c r="AF1642" s="2" t="s">
        <v>82</v>
      </c>
      <c r="AJ1642" s="2">
        <v>125</v>
      </c>
      <c r="AK1642" s="2" t="s">
        <v>81</v>
      </c>
      <c r="AL1642" s="2" t="s">
        <v>82</v>
      </c>
      <c r="AM1642" s="2">
        <v>125</v>
      </c>
      <c r="AN1642" s="2" t="s">
        <v>94</v>
      </c>
      <c r="AO1642" s="2" t="s">
        <v>82</v>
      </c>
      <c r="AP1642" s="2">
        <v>125</v>
      </c>
      <c r="AQ1642" s="2" t="s">
        <v>81</v>
      </c>
      <c r="AR1642" s="2" t="s">
        <v>82</v>
      </c>
      <c r="BE1642" s="23" t="str">
        <f t="shared" si="266"/>
        <v>EMF nein</v>
      </c>
      <c r="BF1642" s="23" t="str">
        <f t="shared" si="267"/>
        <v/>
      </c>
      <c r="BG1642" s="23" t="str">
        <f t="shared" si="268"/>
        <v/>
      </c>
      <c r="BH1642" s="23">
        <f t="shared" si="269"/>
        <v>0</v>
      </c>
      <c r="BO1642" s="2" t="s">
        <v>6913</v>
      </c>
      <c r="BP1642" s="3">
        <v>1</v>
      </c>
      <c r="BQ1642" s="2" t="s">
        <v>6914</v>
      </c>
    </row>
    <row r="1643" spans="1:69" ht="16.149999999999999" customHeight="1" x14ac:dyDescent="0.25">
      <c r="A1643" s="16">
        <v>1642</v>
      </c>
      <c r="B1643" s="17" t="s">
        <v>87</v>
      </c>
      <c r="C1643" s="48" t="s">
        <v>442</v>
      </c>
      <c r="D1643" s="2" t="s">
        <v>264</v>
      </c>
      <c r="E1643" s="48" t="s">
        <v>6915</v>
      </c>
      <c r="F1643" s="67">
        <v>43008</v>
      </c>
      <c r="G1643" s="3">
        <f t="shared" si="272"/>
        <v>9</v>
      </c>
      <c r="H1643" s="3">
        <f t="shared" si="265"/>
        <v>2017</v>
      </c>
      <c r="I1643" s="19">
        <v>0.36805555555555602</v>
      </c>
      <c r="J1643" s="20">
        <f t="shared" si="271"/>
        <v>8</v>
      </c>
      <c r="K1643" s="5" t="str">
        <f t="shared" si="270"/>
        <v>ja</v>
      </c>
      <c r="L1643" s="21" t="s">
        <v>73</v>
      </c>
      <c r="M1643" s="6" t="s">
        <v>74</v>
      </c>
      <c r="N1643" s="5">
        <v>87</v>
      </c>
      <c r="O1643" s="17" t="s">
        <v>75</v>
      </c>
      <c r="P1643" s="17" t="s">
        <v>6916</v>
      </c>
      <c r="R1643" s="6" t="s">
        <v>77</v>
      </c>
      <c r="T1643" s="22"/>
      <c r="V1643" s="2" t="s">
        <v>80</v>
      </c>
      <c r="X1643" s="2">
        <v>291</v>
      </c>
      <c r="Y1643" s="2" t="s">
        <v>81</v>
      </c>
      <c r="Z1643" s="2" t="s">
        <v>84</v>
      </c>
      <c r="AA1643" s="2">
        <v>291</v>
      </c>
      <c r="AB1643" s="2" t="s">
        <v>81</v>
      </c>
      <c r="AC1643" s="2" t="s">
        <v>84</v>
      </c>
      <c r="AD1643" s="2">
        <v>291</v>
      </c>
      <c r="AE1643" s="2" t="s">
        <v>81</v>
      </c>
      <c r="AF1643" s="2" t="s">
        <v>84</v>
      </c>
      <c r="AJ1643" s="2">
        <v>100</v>
      </c>
      <c r="AK1643" s="2" t="s">
        <v>81</v>
      </c>
      <c r="AL1643" s="2" t="s">
        <v>84</v>
      </c>
      <c r="BE1643" s="23" t="str">
        <f t="shared" si="266"/>
        <v>EMF nein</v>
      </c>
      <c r="BF1643" s="23" t="str">
        <f t="shared" si="267"/>
        <v/>
      </c>
      <c r="BG1643" s="23" t="str">
        <f t="shared" si="268"/>
        <v/>
      </c>
      <c r="BH1643" s="23">
        <f t="shared" si="269"/>
        <v>0</v>
      </c>
      <c r="BO1643" s="2" t="s">
        <v>6917</v>
      </c>
      <c r="BP1643" s="3">
        <v>1</v>
      </c>
      <c r="BQ1643" s="2" t="s">
        <v>6918</v>
      </c>
    </row>
    <row r="1644" spans="1:69" ht="16.149999999999999" customHeight="1" x14ac:dyDescent="0.25">
      <c r="A1644" s="16">
        <v>1643</v>
      </c>
      <c r="B1644" s="17" t="s">
        <v>87</v>
      </c>
      <c r="C1644" s="48" t="s">
        <v>2141</v>
      </c>
      <c r="D1644" s="2" t="s">
        <v>137</v>
      </c>
      <c r="E1644" s="48" t="s">
        <v>6919</v>
      </c>
      <c r="F1644" s="67">
        <v>42814</v>
      </c>
      <c r="G1644" s="3">
        <f t="shared" si="272"/>
        <v>3</v>
      </c>
      <c r="H1644" s="3">
        <f t="shared" si="265"/>
        <v>2017</v>
      </c>
      <c r="I1644" s="19">
        <v>0.63888888888888895</v>
      </c>
      <c r="J1644" s="20">
        <f t="shared" si="271"/>
        <v>15</v>
      </c>
      <c r="K1644" s="5" t="str">
        <f t="shared" si="270"/>
        <v>ja</v>
      </c>
      <c r="L1644" s="21" t="s">
        <v>73</v>
      </c>
      <c r="M1644" s="6" t="s">
        <v>74</v>
      </c>
      <c r="N1644" s="5">
        <v>89</v>
      </c>
      <c r="O1644" s="17" t="s">
        <v>75</v>
      </c>
      <c r="P1644" s="17" t="s">
        <v>6920</v>
      </c>
      <c r="R1644" s="6" t="s">
        <v>77</v>
      </c>
      <c r="T1644" s="22"/>
      <c r="U1644" s="2" t="s">
        <v>208</v>
      </c>
      <c r="V1644" s="2" t="s">
        <v>79</v>
      </c>
      <c r="BE1644" s="23" t="str">
        <f t="shared" si="266"/>
        <v>EMF nein</v>
      </c>
      <c r="BF1644" s="23" t="str">
        <f t="shared" si="267"/>
        <v/>
      </c>
      <c r="BG1644" s="23" t="str">
        <f t="shared" si="268"/>
        <v/>
      </c>
      <c r="BH1644" s="23">
        <f t="shared" si="269"/>
        <v>0</v>
      </c>
      <c r="BO1644" s="2" t="s">
        <v>6921</v>
      </c>
      <c r="BP1644" s="3">
        <v>1</v>
      </c>
      <c r="BQ1644" s="2" t="s">
        <v>6922</v>
      </c>
    </row>
    <row r="1645" spans="1:69" ht="16.149999999999999" customHeight="1" x14ac:dyDescent="0.25">
      <c r="A1645" s="16">
        <v>1644</v>
      </c>
      <c r="B1645" s="17" t="s">
        <v>135</v>
      </c>
      <c r="C1645" s="48" t="s">
        <v>6923</v>
      </c>
      <c r="D1645" s="2" t="s">
        <v>575</v>
      </c>
      <c r="E1645" s="48" t="s">
        <v>6923</v>
      </c>
      <c r="F1645" s="67">
        <v>43180</v>
      </c>
      <c r="G1645" s="3">
        <f t="shared" si="272"/>
        <v>3</v>
      </c>
      <c r="H1645" s="3">
        <f t="shared" si="265"/>
        <v>2018</v>
      </c>
      <c r="I1645" s="19">
        <v>0.32986111111111099</v>
      </c>
      <c r="J1645" s="20">
        <f t="shared" si="271"/>
        <v>7</v>
      </c>
      <c r="K1645" s="5" t="str">
        <f t="shared" si="270"/>
        <v>ja</v>
      </c>
      <c r="L1645" s="21" t="s">
        <v>73</v>
      </c>
      <c r="M1645" s="6" t="s">
        <v>139</v>
      </c>
      <c r="O1645" s="17" t="s">
        <v>126</v>
      </c>
      <c r="P1645" s="17" t="s">
        <v>6924</v>
      </c>
      <c r="T1645" s="22"/>
      <c r="BE1645" s="23" t="str">
        <f t="shared" si="266"/>
        <v>EMF nein</v>
      </c>
      <c r="BF1645" s="23" t="str">
        <f t="shared" si="267"/>
        <v/>
      </c>
      <c r="BG1645" s="23" t="str">
        <f t="shared" si="268"/>
        <v/>
      </c>
      <c r="BH1645" s="23">
        <f t="shared" si="269"/>
        <v>0</v>
      </c>
      <c r="BO1645" s="64" t="s">
        <v>6925</v>
      </c>
      <c r="BP1645" s="3">
        <v>1</v>
      </c>
      <c r="BQ1645" s="2" t="s">
        <v>6926</v>
      </c>
    </row>
    <row r="1646" spans="1:69" ht="16.149999999999999" customHeight="1" x14ac:dyDescent="0.25">
      <c r="A1646" s="39">
        <v>1645</v>
      </c>
      <c r="B1646" s="17" t="s">
        <v>87</v>
      </c>
      <c r="C1646" s="48" t="s">
        <v>1851</v>
      </c>
      <c r="D1646" s="2" t="s">
        <v>89</v>
      </c>
      <c r="E1646" s="48" t="s">
        <v>4952</v>
      </c>
      <c r="F1646" s="67">
        <v>43179</v>
      </c>
      <c r="G1646" s="3">
        <f t="shared" si="272"/>
        <v>3</v>
      </c>
      <c r="H1646" s="3">
        <f t="shared" si="265"/>
        <v>2018</v>
      </c>
      <c r="I1646" s="19">
        <v>0.82986111111111105</v>
      </c>
      <c r="J1646" s="20">
        <f t="shared" si="271"/>
        <v>19</v>
      </c>
      <c r="K1646" s="5" t="str">
        <f t="shared" si="270"/>
        <v>ja</v>
      </c>
      <c r="L1646" s="21" t="s">
        <v>73</v>
      </c>
      <c r="M1646" s="6" t="s">
        <v>208</v>
      </c>
      <c r="N1646" s="5">
        <v>90</v>
      </c>
      <c r="O1646" s="17" t="s">
        <v>75</v>
      </c>
      <c r="P1646" s="17" t="s">
        <v>6927</v>
      </c>
      <c r="R1646" s="6" t="s">
        <v>77</v>
      </c>
      <c r="T1646" s="22" t="s">
        <v>202</v>
      </c>
      <c r="U1646" s="2" t="s">
        <v>1312</v>
      </c>
      <c r="X1646" s="2">
        <v>15</v>
      </c>
      <c r="Y1646" s="2" t="s">
        <v>94</v>
      </c>
      <c r="Z1646" s="2" t="s">
        <v>84</v>
      </c>
      <c r="AA1646" s="2">
        <v>15</v>
      </c>
      <c r="AB1646" s="2" t="s">
        <v>94</v>
      </c>
      <c r="AC1646" s="2" t="s">
        <v>84</v>
      </c>
      <c r="AD1646" s="2">
        <v>15</v>
      </c>
      <c r="AE1646" s="2" t="s">
        <v>94</v>
      </c>
      <c r="AF1646" s="2" t="s">
        <v>84</v>
      </c>
      <c r="AJ1646" s="2">
        <v>80</v>
      </c>
      <c r="AK1646" s="2" t="s">
        <v>81</v>
      </c>
      <c r="AL1646" s="2" t="s">
        <v>84</v>
      </c>
      <c r="AM1646" s="2">
        <v>80</v>
      </c>
      <c r="AN1646" s="2" t="s">
        <v>81</v>
      </c>
      <c r="AO1646" s="2" t="s">
        <v>84</v>
      </c>
      <c r="AP1646" s="2">
        <v>80</v>
      </c>
      <c r="AQ1646" s="2" t="s">
        <v>81</v>
      </c>
      <c r="AR1646" s="2" t="s">
        <v>84</v>
      </c>
      <c r="BE1646" s="23" t="str">
        <f t="shared" si="266"/>
        <v>EMF nein</v>
      </c>
      <c r="BF1646" s="23" t="str">
        <f t="shared" si="267"/>
        <v/>
      </c>
      <c r="BG1646" s="23" t="str">
        <f t="shared" si="268"/>
        <v/>
      </c>
      <c r="BH1646" s="23">
        <f t="shared" si="269"/>
        <v>0</v>
      </c>
      <c r="BO1646" s="2" t="s">
        <v>6928</v>
      </c>
      <c r="BP1646" s="3">
        <v>1</v>
      </c>
      <c r="BQ1646" s="2" t="s">
        <v>6929</v>
      </c>
    </row>
    <row r="1647" spans="1:69" ht="16.149999999999999" customHeight="1" x14ac:dyDescent="0.25">
      <c r="A1647" s="16">
        <v>1646</v>
      </c>
      <c r="B1647" s="17" t="s">
        <v>211</v>
      </c>
      <c r="C1647" s="48" t="s">
        <v>540</v>
      </c>
      <c r="D1647" s="2" t="s">
        <v>124</v>
      </c>
      <c r="E1647" s="48" t="s">
        <v>6477</v>
      </c>
      <c r="F1647" s="67">
        <v>42808</v>
      </c>
      <c r="G1647" s="3">
        <f t="shared" si="272"/>
        <v>3</v>
      </c>
      <c r="H1647" s="3">
        <f t="shared" si="265"/>
        <v>2017</v>
      </c>
      <c r="I1647" s="19">
        <v>0.67708333333333304</v>
      </c>
      <c r="J1647" s="20">
        <f t="shared" si="271"/>
        <v>16</v>
      </c>
      <c r="K1647" s="5" t="str">
        <f t="shared" si="270"/>
        <v>ja</v>
      </c>
      <c r="L1647" s="5" t="s">
        <v>91</v>
      </c>
      <c r="M1647" s="6" t="s">
        <v>74</v>
      </c>
      <c r="O1647" s="17" t="s">
        <v>75</v>
      </c>
      <c r="P1647" s="17" t="s">
        <v>6930</v>
      </c>
      <c r="T1647" s="22"/>
      <c r="X1647" s="2">
        <v>25</v>
      </c>
      <c r="Y1647" s="2" t="s">
        <v>81</v>
      </c>
      <c r="Z1647" s="2" t="s">
        <v>82</v>
      </c>
      <c r="AJ1647" s="2">
        <v>177</v>
      </c>
      <c r="AK1647" s="2" t="s">
        <v>81</v>
      </c>
      <c r="AL1647" s="2" t="s">
        <v>84</v>
      </c>
      <c r="AM1647" s="2">
        <v>177</v>
      </c>
      <c r="AN1647" s="2" t="s">
        <v>81</v>
      </c>
      <c r="AO1647" s="2" t="s">
        <v>84</v>
      </c>
      <c r="AP1647" s="2">
        <v>177</v>
      </c>
      <c r="AQ1647" s="2" t="s">
        <v>83</v>
      </c>
      <c r="AR1647" s="2" t="s">
        <v>84</v>
      </c>
      <c r="AV1647" s="2">
        <v>181</v>
      </c>
      <c r="AW1647" s="2" t="s">
        <v>81</v>
      </c>
      <c r="AX1647" s="2" t="s">
        <v>84</v>
      </c>
      <c r="AY1647" s="2">
        <v>181</v>
      </c>
      <c r="AZ1647" s="2" t="s">
        <v>81</v>
      </c>
      <c r="BA1647" s="2" t="s">
        <v>84</v>
      </c>
      <c r="BB1647" s="2">
        <v>181</v>
      </c>
      <c r="BC1647" s="2" t="s">
        <v>81</v>
      </c>
      <c r="BD1647" s="2" t="s">
        <v>84</v>
      </c>
      <c r="BE1647" s="23" t="str">
        <f t="shared" si="266"/>
        <v>EMF nein</v>
      </c>
      <c r="BF1647" s="23" t="str">
        <f t="shared" si="267"/>
        <v/>
      </c>
      <c r="BG1647" s="23" t="str">
        <f t="shared" si="268"/>
        <v/>
      </c>
      <c r="BH1647" s="23">
        <f t="shared" si="269"/>
        <v>0</v>
      </c>
      <c r="BO1647" s="2" t="s">
        <v>6931</v>
      </c>
      <c r="BP1647" s="3">
        <v>1</v>
      </c>
      <c r="BQ1647" s="2" t="s">
        <v>6932</v>
      </c>
    </row>
    <row r="1648" spans="1:69" ht="16.149999999999999" customHeight="1" x14ac:dyDescent="0.25">
      <c r="A1648" s="16">
        <v>1647</v>
      </c>
      <c r="B1648" s="17" t="s">
        <v>87</v>
      </c>
      <c r="C1648" s="48" t="s">
        <v>1241</v>
      </c>
      <c r="D1648" s="2" t="s">
        <v>575</v>
      </c>
      <c r="E1648" s="48" t="s">
        <v>779</v>
      </c>
      <c r="F1648" s="67">
        <v>43176</v>
      </c>
      <c r="G1648" s="3">
        <f t="shared" si="272"/>
        <v>3</v>
      </c>
      <c r="H1648" s="3">
        <f t="shared" si="265"/>
        <v>2018</v>
      </c>
      <c r="I1648" s="19">
        <v>0.92708333333333304</v>
      </c>
      <c r="J1648" s="20">
        <f t="shared" si="271"/>
        <v>22</v>
      </c>
      <c r="K1648" s="5" t="str">
        <f t="shared" si="270"/>
        <v>ja</v>
      </c>
      <c r="L1648" s="5" t="s">
        <v>91</v>
      </c>
      <c r="M1648" s="6" t="s">
        <v>74</v>
      </c>
      <c r="N1648" s="5">
        <v>70</v>
      </c>
      <c r="O1648" s="17" t="s">
        <v>75</v>
      </c>
      <c r="P1648" s="17" t="s">
        <v>6933</v>
      </c>
      <c r="R1648" s="6" t="s">
        <v>3035</v>
      </c>
      <c r="T1648" s="22"/>
      <c r="Y1648" s="2" t="s">
        <v>83</v>
      </c>
      <c r="Z1648" s="2" t="s">
        <v>82</v>
      </c>
      <c r="AB1648" s="2" t="s">
        <v>83</v>
      </c>
      <c r="AC1648" s="2" t="s">
        <v>82</v>
      </c>
      <c r="AE1648" s="2" t="s">
        <v>83</v>
      </c>
      <c r="AF1648" s="2" t="s">
        <v>82</v>
      </c>
      <c r="AJ1648" s="2">
        <v>1060</v>
      </c>
      <c r="AK1648" s="2" t="s">
        <v>83</v>
      </c>
      <c r="AL1648" s="2" t="s">
        <v>161</v>
      </c>
      <c r="AM1648" s="2">
        <v>1060</v>
      </c>
      <c r="AN1648" s="2" t="s">
        <v>83</v>
      </c>
      <c r="AO1648" s="2" t="s">
        <v>161</v>
      </c>
      <c r="AP1648" s="2">
        <v>1060</v>
      </c>
      <c r="AQ1648" s="2" t="s">
        <v>83</v>
      </c>
      <c r="AR1648" s="2" t="s">
        <v>161</v>
      </c>
      <c r="BE1648" s="23" t="str">
        <f t="shared" si="266"/>
        <v>EMF nein</v>
      </c>
      <c r="BF1648" s="23" t="str">
        <f t="shared" si="267"/>
        <v/>
      </c>
      <c r="BG1648" s="23" t="str">
        <f t="shared" si="268"/>
        <v/>
      </c>
      <c r="BH1648" s="23">
        <f t="shared" si="269"/>
        <v>0</v>
      </c>
      <c r="BO1648" s="2" t="s">
        <v>6934</v>
      </c>
      <c r="BP1648" s="3">
        <v>1</v>
      </c>
      <c r="BQ1648" s="2" t="s">
        <v>6935</v>
      </c>
    </row>
    <row r="1649" spans="1:70" ht="16.149999999999999" customHeight="1" x14ac:dyDescent="0.25">
      <c r="A1649" s="16">
        <v>1648</v>
      </c>
      <c r="B1649" s="17" t="s">
        <v>87</v>
      </c>
      <c r="C1649" s="48" t="s">
        <v>2114</v>
      </c>
      <c r="D1649" s="2" t="s">
        <v>264</v>
      </c>
      <c r="E1649" s="48" t="s">
        <v>6936</v>
      </c>
      <c r="F1649" s="67">
        <v>41151</v>
      </c>
      <c r="G1649" s="3">
        <f t="shared" si="272"/>
        <v>8</v>
      </c>
      <c r="H1649" s="3">
        <f t="shared" si="265"/>
        <v>2012</v>
      </c>
      <c r="I1649" s="19">
        <v>0.72222222222222199</v>
      </c>
      <c r="J1649" s="20">
        <f t="shared" si="271"/>
        <v>17</v>
      </c>
      <c r="K1649" s="5" t="str">
        <f t="shared" si="270"/>
        <v>ja</v>
      </c>
      <c r="L1649" s="21" t="s">
        <v>73</v>
      </c>
      <c r="M1649" s="6" t="s">
        <v>74</v>
      </c>
      <c r="N1649" s="5">
        <v>72</v>
      </c>
      <c r="O1649" s="6" t="s">
        <v>101</v>
      </c>
      <c r="P1649" s="17" t="s">
        <v>6937</v>
      </c>
      <c r="R1649" s="6" t="s">
        <v>77</v>
      </c>
      <c r="S1649" s="2" t="s">
        <v>78</v>
      </c>
      <c r="T1649" s="22" t="s">
        <v>79</v>
      </c>
      <c r="U1649" s="2" t="s">
        <v>74</v>
      </c>
      <c r="X1649" s="2">
        <v>30</v>
      </c>
      <c r="Y1649" s="2" t="s">
        <v>94</v>
      </c>
      <c r="Z1649" s="2" t="s">
        <v>84</v>
      </c>
      <c r="AJ1649" s="392">
        <v>30</v>
      </c>
      <c r="AK1649" s="392" t="s">
        <v>94</v>
      </c>
      <c r="AL1649" s="392" t="s">
        <v>84</v>
      </c>
      <c r="AV1649" s="392">
        <v>30</v>
      </c>
      <c r="AW1649" s="392" t="s">
        <v>94</v>
      </c>
      <c r="AX1649" s="392" t="s">
        <v>84</v>
      </c>
      <c r="BE1649" s="23" t="str">
        <f t="shared" si="266"/>
        <v>EMF nein</v>
      </c>
      <c r="BF1649" s="23" t="str">
        <f t="shared" si="267"/>
        <v/>
      </c>
      <c r="BG1649" s="23" t="str">
        <f t="shared" si="268"/>
        <v/>
      </c>
      <c r="BH1649" s="23">
        <f t="shared" si="269"/>
        <v>0</v>
      </c>
      <c r="BO1649" s="2" t="s">
        <v>21947</v>
      </c>
      <c r="BP1649" s="3">
        <v>1</v>
      </c>
      <c r="BQ1649" s="2" t="s">
        <v>6938</v>
      </c>
    </row>
    <row r="1650" spans="1:70" ht="16.149999999999999" customHeight="1" x14ac:dyDescent="0.25">
      <c r="A1650" s="16">
        <v>1649</v>
      </c>
      <c r="B1650" s="17" t="s">
        <v>211</v>
      </c>
      <c r="C1650" s="48" t="s">
        <v>540</v>
      </c>
      <c r="D1650" s="2" t="s">
        <v>124</v>
      </c>
      <c r="E1650" s="48" t="s">
        <v>6939</v>
      </c>
      <c r="F1650" s="67">
        <v>42707</v>
      </c>
      <c r="G1650" s="3">
        <f t="shared" si="272"/>
        <v>12</v>
      </c>
      <c r="H1650" s="3">
        <f t="shared" si="265"/>
        <v>2016</v>
      </c>
      <c r="I1650" s="19">
        <v>0.5</v>
      </c>
      <c r="J1650" s="20">
        <f t="shared" si="271"/>
        <v>12</v>
      </c>
      <c r="K1650" s="5" t="str">
        <f t="shared" si="270"/>
        <v>ja</v>
      </c>
      <c r="L1650" s="5" t="s">
        <v>91</v>
      </c>
      <c r="M1650" s="6" t="s">
        <v>74</v>
      </c>
      <c r="O1650" s="17" t="s">
        <v>75</v>
      </c>
      <c r="P1650" s="17" t="s">
        <v>6940</v>
      </c>
      <c r="R1650" s="6" t="s">
        <v>77</v>
      </c>
      <c r="T1650" s="22"/>
      <c r="U1650" s="2" t="s">
        <v>74</v>
      </c>
      <c r="X1650" s="2">
        <v>178</v>
      </c>
      <c r="Y1650" s="2" t="s">
        <v>81</v>
      </c>
      <c r="Z1650" s="2" t="s">
        <v>84</v>
      </c>
      <c r="AA1650" s="2">
        <v>178</v>
      </c>
      <c r="AB1650" s="2" t="s">
        <v>81</v>
      </c>
      <c r="AC1650" s="2" t="s">
        <v>84</v>
      </c>
      <c r="AD1650" s="2">
        <v>178</v>
      </c>
      <c r="AE1650" s="2" t="s">
        <v>83</v>
      </c>
      <c r="AF1650" s="2" t="s">
        <v>84</v>
      </c>
      <c r="BE1650" s="23" t="str">
        <f t="shared" si="266"/>
        <v>EMF nein</v>
      </c>
      <c r="BF1650" s="23" t="str">
        <f t="shared" si="267"/>
        <v/>
      </c>
      <c r="BG1650" s="23" t="str">
        <f t="shared" si="268"/>
        <v/>
      </c>
      <c r="BH1650" s="23">
        <f t="shared" si="269"/>
        <v>0</v>
      </c>
      <c r="BO1650" s="2" t="s">
        <v>6941</v>
      </c>
      <c r="BP1650" s="3">
        <v>1</v>
      </c>
      <c r="BQ1650" s="2" t="s">
        <v>6942</v>
      </c>
    </row>
    <row r="1651" spans="1:70" ht="16.149999999999999" customHeight="1" x14ac:dyDescent="0.25">
      <c r="A1651" s="16">
        <v>1650</v>
      </c>
      <c r="B1651" s="17" t="s">
        <v>87</v>
      </c>
      <c r="C1651" s="48" t="s">
        <v>119</v>
      </c>
      <c r="D1651" s="2" t="s">
        <v>89</v>
      </c>
      <c r="E1651" s="48" t="s">
        <v>1896</v>
      </c>
      <c r="F1651" s="67">
        <v>42581</v>
      </c>
      <c r="G1651" s="3">
        <f t="shared" si="272"/>
        <v>7</v>
      </c>
      <c r="H1651" s="3">
        <f t="shared" si="265"/>
        <v>2016</v>
      </c>
      <c r="I1651" s="19">
        <v>0.63888888888888895</v>
      </c>
      <c r="J1651" s="20">
        <f t="shared" si="271"/>
        <v>15</v>
      </c>
      <c r="K1651" s="5" t="str">
        <f t="shared" si="270"/>
        <v>ja</v>
      </c>
      <c r="L1651" s="21" t="s">
        <v>73</v>
      </c>
      <c r="M1651" s="6" t="s">
        <v>74</v>
      </c>
      <c r="N1651" s="5">
        <v>75</v>
      </c>
      <c r="O1651" s="17" t="s">
        <v>75</v>
      </c>
      <c r="P1651" s="17" t="s">
        <v>6943</v>
      </c>
      <c r="R1651" s="6" t="s">
        <v>77</v>
      </c>
      <c r="S1651" s="2" t="s">
        <v>132</v>
      </c>
      <c r="T1651" s="22"/>
      <c r="U1651" s="2" t="s">
        <v>354</v>
      </c>
      <c r="X1651" s="2">
        <v>175</v>
      </c>
      <c r="Y1651" s="2" t="s">
        <v>81</v>
      </c>
      <c r="Z1651" s="2" t="s">
        <v>84</v>
      </c>
      <c r="AD1651" s="2">
        <v>175</v>
      </c>
      <c r="AE1651" s="2" t="s">
        <v>81</v>
      </c>
      <c r="AF1651" s="2" t="s">
        <v>84</v>
      </c>
      <c r="BE1651" s="23" t="str">
        <f t="shared" si="266"/>
        <v>EMF nein</v>
      </c>
      <c r="BF1651" s="23" t="str">
        <f t="shared" si="267"/>
        <v/>
      </c>
      <c r="BG1651" s="23" t="str">
        <f t="shared" si="268"/>
        <v/>
      </c>
      <c r="BH1651" s="23">
        <f t="shared" si="269"/>
        <v>0</v>
      </c>
      <c r="BO1651" s="2" t="s">
        <v>6944</v>
      </c>
      <c r="BP1651" s="3">
        <v>1</v>
      </c>
      <c r="BQ1651" s="2" t="s">
        <v>6945</v>
      </c>
    </row>
    <row r="1652" spans="1:70" ht="16.149999999999999" customHeight="1" x14ac:dyDescent="0.25">
      <c r="A1652" s="16">
        <v>1651</v>
      </c>
      <c r="B1652" s="17" t="s">
        <v>87</v>
      </c>
      <c r="C1652" s="48" t="s">
        <v>363</v>
      </c>
      <c r="D1652" s="2" t="s">
        <v>364</v>
      </c>
      <c r="E1652" s="48" t="s">
        <v>847</v>
      </c>
      <c r="F1652" s="67">
        <v>42980</v>
      </c>
      <c r="G1652" s="3">
        <f t="shared" si="272"/>
        <v>9</v>
      </c>
      <c r="H1652" s="3">
        <f t="shared" si="265"/>
        <v>2017</v>
      </c>
      <c r="I1652" s="19">
        <v>0.89583333333333304</v>
      </c>
      <c r="J1652" s="20">
        <f t="shared" si="271"/>
        <v>21</v>
      </c>
      <c r="K1652" s="5" t="str">
        <f t="shared" si="270"/>
        <v>ja</v>
      </c>
      <c r="L1652" s="21" t="s">
        <v>73</v>
      </c>
      <c r="M1652" s="6" t="s">
        <v>74</v>
      </c>
      <c r="N1652" s="5">
        <v>77</v>
      </c>
      <c r="O1652" s="17" t="s">
        <v>75</v>
      </c>
      <c r="P1652" s="17" t="s">
        <v>6946</v>
      </c>
      <c r="R1652" s="6" t="s">
        <v>335</v>
      </c>
      <c r="T1652" s="22" t="s">
        <v>79</v>
      </c>
      <c r="X1652" s="2">
        <v>925</v>
      </c>
      <c r="Y1652" s="2" t="s">
        <v>83</v>
      </c>
      <c r="Z1652" s="2" t="s">
        <v>161</v>
      </c>
      <c r="AA1652" s="2">
        <v>925</v>
      </c>
      <c r="AB1652" s="2" t="s">
        <v>81</v>
      </c>
      <c r="AC1652" s="2" t="s">
        <v>161</v>
      </c>
      <c r="AD1652" s="2">
        <v>925</v>
      </c>
      <c r="AE1652" s="2" t="s">
        <v>83</v>
      </c>
      <c r="AF1652" s="2" t="s">
        <v>161</v>
      </c>
      <c r="AJ1652" s="2">
        <v>925</v>
      </c>
      <c r="AK1652" s="2" t="s">
        <v>81</v>
      </c>
      <c r="AL1652" s="2" t="s">
        <v>161</v>
      </c>
      <c r="AM1652" s="2">
        <v>925</v>
      </c>
      <c r="AN1652" s="2" t="s">
        <v>81</v>
      </c>
      <c r="AO1652" s="2" t="s">
        <v>161</v>
      </c>
      <c r="AP1652" s="2">
        <v>925</v>
      </c>
      <c r="AQ1652" s="2" t="s">
        <v>83</v>
      </c>
      <c r="AR1652" s="2" t="s">
        <v>161</v>
      </c>
      <c r="BE1652" s="23" t="str">
        <f t="shared" si="266"/>
        <v>EMF ja</v>
      </c>
      <c r="BF1652" s="23">
        <f t="shared" si="267"/>
        <v>690</v>
      </c>
      <c r="BG1652" s="23" t="str">
        <f t="shared" si="268"/>
        <v>500+m</v>
      </c>
      <c r="BH1652" s="23">
        <f t="shared" si="269"/>
        <v>1</v>
      </c>
      <c r="BI1652" s="2" t="s">
        <v>162</v>
      </c>
      <c r="BJ1652" s="2">
        <v>690</v>
      </c>
      <c r="BO1652" s="2" t="s">
        <v>6947</v>
      </c>
      <c r="BP1652" s="3">
        <v>1</v>
      </c>
      <c r="BQ1652" s="2" t="s">
        <v>6948</v>
      </c>
    </row>
    <row r="1653" spans="1:70" ht="16.149999999999999" customHeight="1" x14ac:dyDescent="0.25">
      <c r="A1653" s="16">
        <v>1652</v>
      </c>
      <c r="B1653" s="17" t="s">
        <v>87</v>
      </c>
      <c r="C1653" s="48" t="s">
        <v>280</v>
      </c>
      <c r="D1653" s="2" t="s">
        <v>137</v>
      </c>
      <c r="E1653" s="48" t="s">
        <v>6208</v>
      </c>
      <c r="F1653" s="67">
        <v>42984</v>
      </c>
      <c r="G1653" s="3">
        <f t="shared" si="272"/>
        <v>9</v>
      </c>
      <c r="H1653" s="3">
        <f t="shared" si="265"/>
        <v>2017</v>
      </c>
      <c r="I1653" s="19">
        <v>0.76041666666666696</v>
      </c>
      <c r="J1653" s="20">
        <f t="shared" si="271"/>
        <v>18</v>
      </c>
      <c r="K1653" s="5" t="str">
        <f t="shared" si="270"/>
        <v>ja</v>
      </c>
      <c r="L1653" s="5" t="s">
        <v>91</v>
      </c>
      <c r="M1653" s="6" t="s">
        <v>74</v>
      </c>
      <c r="N1653" s="5">
        <v>82</v>
      </c>
      <c r="O1653" s="17" t="s">
        <v>75</v>
      </c>
      <c r="P1653" s="17" t="s">
        <v>6949</v>
      </c>
      <c r="Q1653" s="6" t="s">
        <v>186</v>
      </c>
      <c r="R1653" s="6" t="s">
        <v>77</v>
      </c>
      <c r="S1653" s="2" t="s">
        <v>132</v>
      </c>
      <c r="T1653" s="22" t="s">
        <v>79</v>
      </c>
      <c r="X1653" s="2">
        <v>82</v>
      </c>
      <c r="Y1653" s="2" t="s">
        <v>81</v>
      </c>
      <c r="Z1653" s="2" t="s">
        <v>84</v>
      </c>
      <c r="AA1653" s="2">
        <v>82</v>
      </c>
      <c r="AB1653" s="2" t="s">
        <v>81</v>
      </c>
      <c r="AC1653" s="2" t="s">
        <v>84</v>
      </c>
      <c r="AD1653" s="2">
        <v>82</v>
      </c>
      <c r="AE1653" s="2" t="s">
        <v>81</v>
      </c>
      <c r="AF1653" s="2" t="s">
        <v>84</v>
      </c>
      <c r="BE1653" s="23" t="str">
        <f t="shared" si="266"/>
        <v>EMF nein</v>
      </c>
      <c r="BF1653" s="23" t="str">
        <f t="shared" si="267"/>
        <v/>
      </c>
      <c r="BG1653" s="23" t="str">
        <f t="shared" si="268"/>
        <v/>
      </c>
      <c r="BH1653" s="23">
        <f t="shared" si="269"/>
        <v>0</v>
      </c>
      <c r="BO1653" s="2" t="s">
        <v>6950</v>
      </c>
      <c r="BP1653" s="3">
        <v>1</v>
      </c>
      <c r="BQ1653" s="2" t="s">
        <v>6951</v>
      </c>
    </row>
    <row r="1654" spans="1:70" ht="16.149999999999999" customHeight="1" x14ac:dyDescent="0.25">
      <c r="A1654" s="16">
        <v>1653</v>
      </c>
      <c r="B1654" s="17" t="s">
        <v>87</v>
      </c>
      <c r="C1654" s="48" t="s">
        <v>119</v>
      </c>
      <c r="D1654" s="2" t="s">
        <v>89</v>
      </c>
      <c r="E1654" s="48" t="s">
        <v>2703</v>
      </c>
      <c r="F1654" s="67">
        <v>42986</v>
      </c>
      <c r="G1654" s="3">
        <f t="shared" si="272"/>
        <v>9</v>
      </c>
      <c r="H1654" s="3">
        <f t="shared" si="265"/>
        <v>2017</v>
      </c>
      <c r="I1654" s="19">
        <v>0.65277777777777801</v>
      </c>
      <c r="J1654" s="20">
        <f t="shared" si="271"/>
        <v>15</v>
      </c>
      <c r="K1654" s="5" t="str">
        <f t="shared" si="270"/>
        <v>ja</v>
      </c>
      <c r="L1654" s="5" t="s">
        <v>91</v>
      </c>
      <c r="M1654" s="6" t="s">
        <v>74</v>
      </c>
      <c r="N1654" s="5">
        <v>76</v>
      </c>
      <c r="O1654" s="17" t="s">
        <v>75</v>
      </c>
      <c r="P1654" s="17" t="s">
        <v>6952</v>
      </c>
      <c r="R1654" s="6" t="s">
        <v>77</v>
      </c>
      <c r="T1654" s="22"/>
      <c r="X1654" s="2">
        <v>72</v>
      </c>
      <c r="Y1654" s="2" t="s">
        <v>81</v>
      </c>
      <c r="Z1654" s="2" t="s">
        <v>84</v>
      </c>
      <c r="AA1654" s="2">
        <v>72</v>
      </c>
      <c r="AB1654" s="2" t="s">
        <v>81</v>
      </c>
      <c r="AC1654" s="2" t="s">
        <v>84</v>
      </c>
      <c r="AD1654" s="2">
        <v>72</v>
      </c>
      <c r="AE1654" s="2" t="s">
        <v>83</v>
      </c>
      <c r="AF1654" s="2" t="s">
        <v>84</v>
      </c>
      <c r="BE1654" s="23" t="str">
        <f t="shared" si="266"/>
        <v>EMF nein</v>
      </c>
      <c r="BF1654" s="23" t="str">
        <f t="shared" si="267"/>
        <v/>
      </c>
      <c r="BG1654" s="23" t="str">
        <f t="shared" si="268"/>
        <v/>
      </c>
      <c r="BH1654" s="23">
        <f t="shared" si="269"/>
        <v>0</v>
      </c>
      <c r="BO1654" s="2" t="s">
        <v>6953</v>
      </c>
      <c r="BP1654" s="3">
        <v>1</v>
      </c>
      <c r="BQ1654" s="2" t="s">
        <v>6954</v>
      </c>
    </row>
    <row r="1655" spans="1:70" ht="16.149999999999999" customHeight="1" x14ac:dyDescent="0.25">
      <c r="A1655" s="16">
        <v>1654</v>
      </c>
      <c r="B1655" s="17" t="s">
        <v>87</v>
      </c>
      <c r="C1655" s="48" t="s">
        <v>6955</v>
      </c>
      <c r="D1655" s="2" t="s">
        <v>206</v>
      </c>
      <c r="E1655" s="48" t="s">
        <v>6956</v>
      </c>
      <c r="F1655" s="67">
        <v>42990</v>
      </c>
      <c r="G1655" s="3">
        <f t="shared" si="272"/>
        <v>9</v>
      </c>
      <c r="H1655" s="3">
        <f t="shared" si="265"/>
        <v>2017</v>
      </c>
      <c r="I1655" s="19">
        <v>3.8055555555555598</v>
      </c>
      <c r="J1655" s="20">
        <f t="shared" si="271"/>
        <v>19</v>
      </c>
      <c r="K1655" s="5" t="str">
        <f t="shared" si="270"/>
        <v>ja</v>
      </c>
      <c r="L1655" s="5" t="s">
        <v>91</v>
      </c>
      <c r="M1655" s="6" t="s">
        <v>74</v>
      </c>
      <c r="N1655" s="5">
        <v>71</v>
      </c>
      <c r="O1655" s="2" t="s">
        <v>140</v>
      </c>
      <c r="P1655" s="17" t="s">
        <v>6957</v>
      </c>
      <c r="R1655" s="6" t="s">
        <v>77</v>
      </c>
      <c r="S1655" s="2" t="s">
        <v>132</v>
      </c>
      <c r="T1655" s="6" t="s">
        <v>108</v>
      </c>
      <c r="X1655" s="2">
        <v>450</v>
      </c>
      <c r="Y1655" s="2" t="s">
        <v>81</v>
      </c>
      <c r="Z1655" s="2" t="s">
        <v>84</v>
      </c>
      <c r="AA1655" s="2">
        <v>450</v>
      </c>
      <c r="AB1655" s="2" t="s">
        <v>81</v>
      </c>
      <c r="AC1655" s="2" t="s">
        <v>84</v>
      </c>
      <c r="AD1655" s="2">
        <v>450</v>
      </c>
      <c r="AE1655" s="2" t="s">
        <v>81</v>
      </c>
      <c r="AF1655" s="2" t="s">
        <v>84</v>
      </c>
      <c r="AJ1655" s="2">
        <v>760</v>
      </c>
      <c r="AK1655" s="2" t="s">
        <v>81</v>
      </c>
      <c r="AL1655" s="2" t="s">
        <v>84</v>
      </c>
      <c r="AM1655" s="2">
        <v>760</v>
      </c>
      <c r="AN1655" s="2" t="s">
        <v>81</v>
      </c>
      <c r="AO1655" s="2" t="s">
        <v>84</v>
      </c>
      <c r="AP1655" s="2">
        <v>760</v>
      </c>
      <c r="AQ1655" s="2" t="s">
        <v>81</v>
      </c>
      <c r="AR1655" s="2" t="s">
        <v>84</v>
      </c>
      <c r="AV1655" s="2">
        <v>1010</v>
      </c>
      <c r="AW1655" s="2" t="s">
        <v>83</v>
      </c>
      <c r="AX1655" s="2" t="s">
        <v>168</v>
      </c>
      <c r="AY1655" s="2">
        <v>1010</v>
      </c>
      <c r="AZ1655" s="2" t="s">
        <v>81</v>
      </c>
      <c r="BA1655" s="2" t="s">
        <v>168</v>
      </c>
      <c r="BB1655" s="2">
        <v>1010</v>
      </c>
      <c r="BC1655" s="2" t="s">
        <v>81</v>
      </c>
      <c r="BD1655" s="2" t="s">
        <v>168</v>
      </c>
      <c r="BE1655" s="23" t="str">
        <f t="shared" si="266"/>
        <v>EMF ja</v>
      </c>
      <c r="BF1655" s="23">
        <f t="shared" si="267"/>
        <v>30</v>
      </c>
      <c r="BG1655" s="23" t="str">
        <f t="shared" si="268"/>
        <v>&lt;100m</v>
      </c>
      <c r="BH1655" s="23">
        <f t="shared" si="269"/>
        <v>1</v>
      </c>
      <c r="BK1655" s="2" t="s">
        <v>110</v>
      </c>
      <c r="BL1655" s="2">
        <v>30</v>
      </c>
      <c r="BO1655" s="2" t="s">
        <v>6958</v>
      </c>
      <c r="BP1655" s="3">
        <v>1</v>
      </c>
      <c r="BQ1655" s="2" t="s">
        <v>6959</v>
      </c>
    </row>
    <row r="1656" spans="1:70" ht="16.149999999999999" customHeight="1" x14ac:dyDescent="0.25">
      <c r="A1656" s="16">
        <v>1655</v>
      </c>
      <c r="B1656" s="17" t="s">
        <v>87</v>
      </c>
      <c r="C1656" s="48" t="s">
        <v>6960</v>
      </c>
      <c r="D1656" s="2" t="s">
        <v>158</v>
      </c>
      <c r="E1656" s="48" t="s">
        <v>6961</v>
      </c>
      <c r="F1656" s="67">
        <v>42990</v>
      </c>
      <c r="G1656" s="3">
        <f t="shared" si="272"/>
        <v>9</v>
      </c>
      <c r="H1656" s="3">
        <f t="shared" si="265"/>
        <v>2017</v>
      </c>
      <c r="I1656" s="19">
        <v>0.68055555555555503</v>
      </c>
      <c r="J1656" s="20">
        <f t="shared" si="271"/>
        <v>16</v>
      </c>
      <c r="K1656" s="5" t="str">
        <f t="shared" si="270"/>
        <v>ja</v>
      </c>
      <c r="L1656" s="21" t="s">
        <v>73</v>
      </c>
      <c r="M1656" s="6" t="s">
        <v>74</v>
      </c>
      <c r="N1656" s="5">
        <v>76</v>
      </c>
      <c r="O1656" s="17" t="s">
        <v>75</v>
      </c>
      <c r="P1656" s="17" t="s">
        <v>6962</v>
      </c>
      <c r="Q1656" s="6" t="s">
        <v>186</v>
      </c>
      <c r="R1656" s="6" t="s">
        <v>77</v>
      </c>
      <c r="T1656" s="22"/>
      <c r="U1656" s="2" t="s">
        <v>208</v>
      </c>
      <c r="V1656" s="2" t="s">
        <v>79</v>
      </c>
      <c r="X1656" s="2">
        <v>373</v>
      </c>
      <c r="Y1656" s="2" t="s">
        <v>83</v>
      </c>
      <c r="Z1656" s="2" t="s">
        <v>84</v>
      </c>
      <c r="AA1656" s="2">
        <v>373</v>
      </c>
      <c r="AB1656" s="2" t="s">
        <v>81</v>
      </c>
      <c r="AC1656" s="2" t="s">
        <v>84</v>
      </c>
      <c r="AD1656" s="2">
        <v>373</v>
      </c>
      <c r="AE1656" s="2" t="s">
        <v>83</v>
      </c>
      <c r="AF1656" s="2" t="s">
        <v>84</v>
      </c>
      <c r="BE1656" s="23" t="str">
        <f t="shared" si="266"/>
        <v>EMF nein</v>
      </c>
      <c r="BF1656" s="23" t="str">
        <f t="shared" si="267"/>
        <v/>
      </c>
      <c r="BG1656" s="23" t="str">
        <f t="shared" si="268"/>
        <v/>
      </c>
      <c r="BH1656" s="23">
        <f t="shared" si="269"/>
        <v>0</v>
      </c>
      <c r="BP1656" s="3">
        <v>1</v>
      </c>
      <c r="BQ1656" s="2" t="s">
        <v>6963</v>
      </c>
    </row>
    <row r="1657" spans="1:70" ht="16.149999999999999" customHeight="1" x14ac:dyDescent="0.25">
      <c r="A1657" s="16">
        <v>1656</v>
      </c>
      <c r="B1657" s="17" t="s">
        <v>87</v>
      </c>
      <c r="C1657" s="48" t="s">
        <v>6697</v>
      </c>
      <c r="D1657" s="2" t="s">
        <v>371</v>
      </c>
      <c r="E1657" s="48" t="s">
        <v>6582</v>
      </c>
      <c r="F1657" s="67">
        <v>42991</v>
      </c>
      <c r="G1657" s="3">
        <f t="shared" si="272"/>
        <v>9</v>
      </c>
      <c r="H1657" s="3">
        <f t="shared" si="265"/>
        <v>2017</v>
      </c>
      <c r="I1657" s="19">
        <v>0.74305555555555503</v>
      </c>
      <c r="J1657" s="20">
        <f t="shared" si="271"/>
        <v>17</v>
      </c>
      <c r="K1657" s="5" t="str">
        <f t="shared" si="270"/>
        <v>ja</v>
      </c>
      <c r="L1657" s="5" t="s">
        <v>91</v>
      </c>
      <c r="M1657" s="6" t="s">
        <v>74</v>
      </c>
      <c r="N1657" s="5">
        <v>79</v>
      </c>
      <c r="O1657" s="17" t="s">
        <v>75</v>
      </c>
      <c r="P1657" s="17" t="s">
        <v>6964</v>
      </c>
      <c r="R1657" s="6" t="s">
        <v>77</v>
      </c>
      <c r="T1657" s="22"/>
      <c r="U1657" s="2" t="s">
        <v>74</v>
      </c>
      <c r="X1657" s="2">
        <v>454</v>
      </c>
      <c r="Y1657" s="2" t="s">
        <v>81</v>
      </c>
      <c r="Z1657" s="2" t="s">
        <v>168</v>
      </c>
      <c r="AD1657" s="2">
        <v>454</v>
      </c>
      <c r="AE1657" s="2" t="s">
        <v>81</v>
      </c>
      <c r="AF1657" s="2" t="s">
        <v>168</v>
      </c>
      <c r="AJ1657" s="2">
        <v>620</v>
      </c>
      <c r="AK1657" s="2" t="s">
        <v>81</v>
      </c>
      <c r="AL1657" s="2" t="s">
        <v>82</v>
      </c>
      <c r="AM1657" s="2">
        <v>620</v>
      </c>
      <c r="AN1657" s="2" t="s">
        <v>81</v>
      </c>
      <c r="AO1657" s="2" t="s">
        <v>82</v>
      </c>
      <c r="AP1657" s="2">
        <v>620</v>
      </c>
      <c r="AQ1657" s="2" t="s">
        <v>81</v>
      </c>
      <c r="AR1657" s="2" t="s">
        <v>82</v>
      </c>
      <c r="BE1657" s="23" t="str">
        <f t="shared" si="266"/>
        <v>EMF nein</v>
      </c>
      <c r="BF1657" s="23" t="str">
        <f t="shared" si="267"/>
        <v/>
      </c>
      <c r="BG1657" s="23" t="str">
        <f t="shared" si="268"/>
        <v/>
      </c>
      <c r="BH1657" s="23">
        <f t="shared" si="269"/>
        <v>0</v>
      </c>
      <c r="BO1657" s="2" t="s">
        <v>6965</v>
      </c>
      <c r="BP1657" s="3">
        <v>1</v>
      </c>
      <c r="BQ1657" s="2" t="s">
        <v>6966</v>
      </c>
    </row>
    <row r="1658" spans="1:70" ht="16.149999999999999" customHeight="1" x14ac:dyDescent="0.25">
      <c r="A1658" s="16">
        <v>1657</v>
      </c>
      <c r="B1658" s="17" t="s">
        <v>87</v>
      </c>
      <c r="C1658" s="87" t="s">
        <v>6967</v>
      </c>
      <c r="D1658" s="2" t="s">
        <v>137</v>
      </c>
      <c r="E1658" s="48" t="s">
        <v>4933</v>
      </c>
      <c r="F1658" s="67">
        <v>42991</v>
      </c>
      <c r="G1658" s="3">
        <f t="shared" si="272"/>
        <v>9</v>
      </c>
      <c r="H1658" s="3">
        <f t="shared" si="265"/>
        <v>2017</v>
      </c>
      <c r="I1658" s="19">
        <v>0.67361111111111105</v>
      </c>
      <c r="J1658" s="20">
        <f t="shared" si="271"/>
        <v>16</v>
      </c>
      <c r="K1658" s="5" t="str">
        <f t="shared" si="270"/>
        <v>ja</v>
      </c>
      <c r="L1658" s="21" t="s">
        <v>73</v>
      </c>
      <c r="M1658" s="6" t="s">
        <v>115</v>
      </c>
      <c r="N1658" s="5">
        <v>86</v>
      </c>
      <c r="O1658" s="17" t="s">
        <v>126</v>
      </c>
      <c r="P1658" s="17" t="s">
        <v>6968</v>
      </c>
      <c r="R1658" s="6" t="s">
        <v>77</v>
      </c>
      <c r="T1658" s="6" t="s">
        <v>202</v>
      </c>
      <c r="BE1658" s="23" t="str">
        <f t="shared" si="266"/>
        <v>EMF ja</v>
      </c>
      <c r="BF1658" s="23">
        <f t="shared" si="267"/>
        <v>85</v>
      </c>
      <c r="BG1658" s="23" t="str">
        <f t="shared" si="268"/>
        <v>&lt;100m</v>
      </c>
      <c r="BH1658" s="23">
        <f t="shared" si="269"/>
        <v>1</v>
      </c>
      <c r="BI1658" s="2" t="s">
        <v>162</v>
      </c>
      <c r="BJ1658" s="2">
        <v>85</v>
      </c>
      <c r="BO1658" s="2" t="s">
        <v>6969</v>
      </c>
      <c r="BP1658" s="3">
        <v>1</v>
      </c>
      <c r="BQ1658" s="2" t="s">
        <v>6970</v>
      </c>
    </row>
    <row r="1659" spans="1:70" ht="16.149999999999999" customHeight="1" x14ac:dyDescent="0.25">
      <c r="A1659" s="16">
        <v>1658</v>
      </c>
      <c r="B1659" s="17" t="s">
        <v>87</v>
      </c>
      <c r="C1659" s="48" t="s">
        <v>1777</v>
      </c>
      <c r="D1659" s="2" t="s">
        <v>98</v>
      </c>
      <c r="E1659" s="48" t="s">
        <v>611</v>
      </c>
      <c r="F1659" s="67">
        <v>42991</v>
      </c>
      <c r="G1659" s="3">
        <f t="shared" si="272"/>
        <v>9</v>
      </c>
      <c r="H1659" s="3">
        <f t="shared" si="265"/>
        <v>2017</v>
      </c>
      <c r="I1659" s="19">
        <v>0.54513888888888895</v>
      </c>
      <c r="J1659" s="20">
        <f t="shared" si="271"/>
        <v>13</v>
      </c>
      <c r="K1659" s="5" t="str">
        <f t="shared" si="270"/>
        <v>ja</v>
      </c>
      <c r="L1659" s="5" t="s">
        <v>91</v>
      </c>
      <c r="M1659" s="6" t="s">
        <v>74</v>
      </c>
      <c r="N1659" s="5">
        <v>70</v>
      </c>
      <c r="O1659" s="17" t="s">
        <v>75</v>
      </c>
      <c r="P1659" s="17" t="s">
        <v>22200</v>
      </c>
      <c r="R1659" s="6" t="s">
        <v>77</v>
      </c>
      <c r="T1659" s="22"/>
      <c r="U1659" s="2" t="s">
        <v>100</v>
      </c>
      <c r="V1659" s="2" t="s">
        <v>79</v>
      </c>
      <c r="BE1659" s="23" t="str">
        <f t="shared" si="266"/>
        <v>EMF nein</v>
      </c>
      <c r="BF1659" s="23" t="str">
        <f t="shared" si="267"/>
        <v/>
      </c>
      <c r="BG1659" s="23" t="str">
        <f t="shared" si="268"/>
        <v/>
      </c>
      <c r="BH1659" s="23">
        <f t="shared" si="269"/>
        <v>0</v>
      </c>
      <c r="BO1659" s="2" t="s">
        <v>22201</v>
      </c>
      <c r="BP1659" s="3">
        <v>1</v>
      </c>
      <c r="BR1659" s="2" t="s">
        <v>22202</v>
      </c>
    </row>
    <row r="1660" spans="1:70" ht="16.149999999999999" customHeight="1" x14ac:dyDescent="0.25">
      <c r="A1660" s="16">
        <v>1659</v>
      </c>
      <c r="B1660" s="17" t="s">
        <v>87</v>
      </c>
      <c r="C1660" s="48" t="s">
        <v>21878</v>
      </c>
      <c r="D1660" s="2" t="s">
        <v>124</v>
      </c>
      <c r="E1660" s="48" t="s">
        <v>6972</v>
      </c>
      <c r="F1660" s="67">
        <v>42261</v>
      </c>
      <c r="G1660" s="3">
        <f t="shared" si="272"/>
        <v>9</v>
      </c>
      <c r="H1660" s="3">
        <f t="shared" si="265"/>
        <v>2015</v>
      </c>
      <c r="I1660" s="19">
        <v>0.6875</v>
      </c>
      <c r="J1660" s="20">
        <f t="shared" si="271"/>
        <v>16</v>
      </c>
      <c r="K1660" s="5" t="str">
        <f t="shared" si="270"/>
        <v>ja</v>
      </c>
      <c r="L1660" s="5" t="s">
        <v>91</v>
      </c>
      <c r="M1660" s="6" t="s">
        <v>74</v>
      </c>
      <c r="N1660" s="5">
        <v>76</v>
      </c>
      <c r="O1660" s="17" t="s">
        <v>75</v>
      </c>
      <c r="P1660" s="17" t="s">
        <v>6973</v>
      </c>
      <c r="R1660" s="6" t="s">
        <v>77</v>
      </c>
      <c r="T1660" s="22" t="s">
        <v>79</v>
      </c>
      <c r="U1660" s="2" t="s">
        <v>139</v>
      </c>
      <c r="X1660" s="2">
        <v>790</v>
      </c>
      <c r="Y1660" s="2" t="s">
        <v>83</v>
      </c>
      <c r="Z1660" s="2" t="s">
        <v>168</v>
      </c>
      <c r="AA1660" s="2">
        <v>790</v>
      </c>
      <c r="AB1660" s="2" t="s">
        <v>81</v>
      </c>
      <c r="AC1660" s="2" t="s">
        <v>168</v>
      </c>
      <c r="AD1660" s="2">
        <v>790</v>
      </c>
      <c r="AE1660" s="2" t="s">
        <v>83</v>
      </c>
      <c r="AF1660" s="2" t="s">
        <v>168</v>
      </c>
      <c r="AJ1660" s="2">
        <v>1070</v>
      </c>
      <c r="AK1660" s="2" t="s">
        <v>81</v>
      </c>
      <c r="AL1660" s="2" t="s">
        <v>168</v>
      </c>
      <c r="AM1660" s="2">
        <v>1070</v>
      </c>
      <c r="AN1660" s="2" t="s">
        <v>81</v>
      </c>
      <c r="AO1660" s="2" t="s">
        <v>168</v>
      </c>
      <c r="AP1660" s="2">
        <v>1070</v>
      </c>
      <c r="AQ1660" s="2" t="s">
        <v>81</v>
      </c>
      <c r="AR1660" s="2" t="s">
        <v>168</v>
      </c>
      <c r="BE1660" s="23" t="str">
        <f t="shared" si="266"/>
        <v>EMF nein</v>
      </c>
      <c r="BF1660" s="23" t="str">
        <f t="shared" si="267"/>
        <v/>
      </c>
      <c r="BG1660" s="23" t="str">
        <f t="shared" si="268"/>
        <v/>
      </c>
      <c r="BH1660" s="23">
        <f t="shared" si="269"/>
        <v>0</v>
      </c>
      <c r="BO1660" s="2" t="s">
        <v>6974</v>
      </c>
      <c r="BP1660" s="3">
        <v>1</v>
      </c>
      <c r="BQ1660" s="2" t="s">
        <v>6971</v>
      </c>
    </row>
    <row r="1661" spans="1:70" ht="16.149999999999999" customHeight="1" x14ac:dyDescent="0.25">
      <c r="A1661" s="16">
        <v>1660</v>
      </c>
      <c r="B1661" s="17" t="s">
        <v>87</v>
      </c>
      <c r="C1661" s="48" t="s">
        <v>6976</v>
      </c>
      <c r="D1661" s="2" t="s">
        <v>151</v>
      </c>
      <c r="E1661" s="48" t="s">
        <v>6977</v>
      </c>
      <c r="F1661" s="67">
        <v>42994</v>
      </c>
      <c r="G1661" s="3">
        <f t="shared" si="272"/>
        <v>9</v>
      </c>
      <c r="H1661" s="3">
        <f t="shared" si="265"/>
        <v>2017</v>
      </c>
      <c r="I1661" s="19">
        <v>0.6875</v>
      </c>
      <c r="J1661" s="20">
        <f t="shared" si="271"/>
        <v>16</v>
      </c>
      <c r="K1661" s="5" t="str">
        <f t="shared" si="270"/>
        <v>ja</v>
      </c>
      <c r="L1661" s="5" t="s">
        <v>91</v>
      </c>
      <c r="M1661" s="6" t="s">
        <v>74</v>
      </c>
      <c r="N1661" s="5">
        <v>75</v>
      </c>
      <c r="O1661" s="2" t="s">
        <v>140</v>
      </c>
      <c r="P1661" s="17" t="s">
        <v>6978</v>
      </c>
      <c r="R1661" s="6" t="s">
        <v>77</v>
      </c>
      <c r="T1661" s="22" t="s">
        <v>79</v>
      </c>
      <c r="V1661" s="2" t="s">
        <v>79</v>
      </c>
      <c r="X1661" s="2">
        <v>423</v>
      </c>
      <c r="Y1661" s="2" t="s">
        <v>81</v>
      </c>
      <c r="Z1661" s="2" t="s">
        <v>84</v>
      </c>
      <c r="AA1661" s="2">
        <v>423</v>
      </c>
      <c r="AB1661" s="2" t="s">
        <v>81</v>
      </c>
      <c r="AC1661" s="2" t="s">
        <v>84</v>
      </c>
      <c r="AD1661" s="2">
        <v>423</v>
      </c>
      <c r="AE1661" s="2" t="s">
        <v>81</v>
      </c>
      <c r="AF1661" s="2" t="s">
        <v>84</v>
      </c>
      <c r="BE1661" s="23" t="str">
        <f t="shared" si="266"/>
        <v>EMF ja</v>
      </c>
      <c r="BF1661" s="23">
        <f t="shared" si="267"/>
        <v>20</v>
      </c>
      <c r="BG1661" s="23" t="str">
        <f t="shared" si="268"/>
        <v>&lt;100m</v>
      </c>
      <c r="BH1661" s="23">
        <f t="shared" si="269"/>
        <v>1</v>
      </c>
      <c r="BI1661" s="2" t="s">
        <v>162</v>
      </c>
      <c r="BJ1661" s="2">
        <v>20</v>
      </c>
      <c r="BP1661" s="3">
        <v>1</v>
      </c>
      <c r="BQ1661" s="2" t="s">
        <v>6975</v>
      </c>
    </row>
    <row r="1662" spans="1:70" ht="16.149999999999999" customHeight="1" x14ac:dyDescent="0.25">
      <c r="A1662" s="16">
        <v>1661</v>
      </c>
      <c r="B1662" s="17" t="s">
        <v>87</v>
      </c>
      <c r="C1662" s="48" t="s">
        <v>973</v>
      </c>
      <c r="D1662" s="2" t="s">
        <v>124</v>
      </c>
      <c r="E1662" s="48" t="s">
        <v>6980</v>
      </c>
      <c r="F1662" s="67">
        <v>42999</v>
      </c>
      <c r="G1662" s="3">
        <f t="shared" si="272"/>
        <v>9</v>
      </c>
      <c r="H1662" s="3">
        <f t="shared" si="265"/>
        <v>2017</v>
      </c>
      <c r="I1662" s="19">
        <v>0.46180555555555602</v>
      </c>
      <c r="J1662" s="20">
        <f t="shared" si="271"/>
        <v>11</v>
      </c>
      <c r="K1662" s="5" t="str">
        <f t="shared" si="270"/>
        <v>ja</v>
      </c>
      <c r="L1662" s="5" t="s">
        <v>91</v>
      </c>
      <c r="M1662" s="6" t="s">
        <v>115</v>
      </c>
      <c r="N1662" s="5">
        <v>88</v>
      </c>
      <c r="O1662" s="17" t="s">
        <v>75</v>
      </c>
      <c r="P1662" s="17" t="s">
        <v>6981</v>
      </c>
      <c r="Q1662" s="6" t="s">
        <v>186</v>
      </c>
      <c r="R1662" s="6" t="s">
        <v>77</v>
      </c>
      <c r="T1662" s="22" t="s">
        <v>79</v>
      </c>
      <c r="U1662" s="2" t="s">
        <v>74</v>
      </c>
      <c r="X1662" s="2">
        <v>194</v>
      </c>
      <c r="Y1662" s="2" t="s">
        <v>83</v>
      </c>
      <c r="Z1662" s="2" t="s">
        <v>84</v>
      </c>
      <c r="AA1662" s="2">
        <v>294</v>
      </c>
      <c r="AB1662" s="2" t="s">
        <v>81</v>
      </c>
      <c r="AC1662" s="2" t="s">
        <v>84</v>
      </c>
      <c r="AD1662" s="2">
        <v>294</v>
      </c>
      <c r="AE1662" s="2" t="s">
        <v>83</v>
      </c>
      <c r="AF1662" s="2" t="s">
        <v>84</v>
      </c>
      <c r="AJ1662" s="2">
        <v>304</v>
      </c>
      <c r="AK1662" s="2" t="s">
        <v>83</v>
      </c>
      <c r="AL1662" s="2" t="s">
        <v>84</v>
      </c>
      <c r="AM1662" s="2">
        <v>304</v>
      </c>
      <c r="AN1662" s="2" t="s">
        <v>81</v>
      </c>
      <c r="AO1662" s="2" t="s">
        <v>84</v>
      </c>
      <c r="AP1662" s="2">
        <v>304</v>
      </c>
      <c r="AQ1662" s="2" t="s">
        <v>81</v>
      </c>
      <c r="AR1662" s="2" t="s">
        <v>84</v>
      </c>
      <c r="AV1662" s="2">
        <v>75</v>
      </c>
      <c r="AW1662" s="2" t="s">
        <v>94</v>
      </c>
      <c r="AX1662" s="2" t="s">
        <v>84</v>
      </c>
      <c r="AY1662" s="2" t="s">
        <v>109</v>
      </c>
      <c r="AZ1662" s="2" t="s">
        <v>81</v>
      </c>
      <c r="BA1662" s="2" t="s">
        <v>84</v>
      </c>
      <c r="BB1662" s="2">
        <v>75</v>
      </c>
      <c r="BC1662" s="2" t="s">
        <v>94</v>
      </c>
      <c r="BD1662" s="2" t="s">
        <v>84</v>
      </c>
      <c r="BE1662" s="23" t="str">
        <f t="shared" si="266"/>
        <v>EMF nein</v>
      </c>
      <c r="BF1662" s="23" t="str">
        <f t="shared" si="267"/>
        <v/>
      </c>
      <c r="BG1662" s="23" t="str">
        <f t="shared" si="268"/>
        <v/>
      </c>
      <c r="BH1662" s="23">
        <f t="shared" si="269"/>
        <v>0</v>
      </c>
      <c r="BO1662" s="2" t="s">
        <v>6982</v>
      </c>
      <c r="BP1662" s="3">
        <v>1</v>
      </c>
      <c r="BQ1662" s="2" t="s">
        <v>6979</v>
      </c>
    </row>
    <row r="1663" spans="1:70" ht="16.149999999999999" customHeight="1" x14ac:dyDescent="0.25">
      <c r="A1663" s="16">
        <v>1662</v>
      </c>
      <c r="B1663" s="17" t="s">
        <v>87</v>
      </c>
      <c r="C1663" s="48" t="s">
        <v>5949</v>
      </c>
      <c r="D1663" s="2" t="s">
        <v>364</v>
      </c>
      <c r="E1663" s="48" t="s">
        <v>6984</v>
      </c>
      <c r="F1663" s="67">
        <v>42999</v>
      </c>
      <c r="G1663" s="3">
        <f t="shared" si="272"/>
        <v>9</v>
      </c>
      <c r="H1663" s="3">
        <f t="shared" si="265"/>
        <v>2017</v>
      </c>
      <c r="I1663" s="19">
        <v>0.64583333333333304</v>
      </c>
      <c r="J1663" s="20">
        <f t="shared" si="271"/>
        <v>15</v>
      </c>
      <c r="K1663" s="5" t="str">
        <f t="shared" si="270"/>
        <v>ja</v>
      </c>
      <c r="L1663" s="5" t="s">
        <v>91</v>
      </c>
      <c r="M1663" s="6" t="s">
        <v>74</v>
      </c>
      <c r="N1663" s="5">
        <v>70</v>
      </c>
      <c r="O1663" s="17" t="s">
        <v>75</v>
      </c>
      <c r="P1663" s="17" t="s">
        <v>6985</v>
      </c>
      <c r="R1663" s="6" t="s">
        <v>77</v>
      </c>
      <c r="T1663" s="22"/>
      <c r="U1663" s="2" t="s">
        <v>208</v>
      </c>
      <c r="V1663" s="2" t="s">
        <v>79</v>
      </c>
      <c r="X1663" s="2">
        <v>493</v>
      </c>
      <c r="Y1663" s="2" t="s">
        <v>83</v>
      </c>
      <c r="Z1663" s="2" t="s">
        <v>161</v>
      </c>
      <c r="AA1663" s="2">
        <v>493</v>
      </c>
      <c r="AB1663" s="2" t="s">
        <v>81</v>
      </c>
      <c r="AC1663" s="2" t="s">
        <v>161</v>
      </c>
      <c r="AD1663" s="2">
        <v>493</v>
      </c>
      <c r="AE1663" s="2" t="s">
        <v>83</v>
      </c>
      <c r="AF1663" s="2" t="s">
        <v>161</v>
      </c>
      <c r="BE1663" s="23" t="str">
        <f t="shared" si="266"/>
        <v>EMF nein</v>
      </c>
      <c r="BF1663" s="23" t="str">
        <f t="shared" si="267"/>
        <v/>
      </c>
      <c r="BG1663" s="23" t="str">
        <f t="shared" si="268"/>
        <v/>
      </c>
      <c r="BH1663" s="23">
        <f t="shared" si="269"/>
        <v>0</v>
      </c>
      <c r="BP1663" s="3">
        <v>1</v>
      </c>
      <c r="BQ1663" s="2" t="s">
        <v>6983</v>
      </c>
    </row>
    <row r="1664" spans="1:70" ht="16.149999999999999" customHeight="1" x14ac:dyDescent="0.25">
      <c r="A1664" s="16">
        <v>1663</v>
      </c>
      <c r="B1664" s="17" t="s">
        <v>87</v>
      </c>
      <c r="C1664" s="48" t="s">
        <v>119</v>
      </c>
      <c r="D1664" s="2" t="s">
        <v>89</v>
      </c>
      <c r="E1664" s="48" t="s">
        <v>6987</v>
      </c>
      <c r="F1664" s="67">
        <v>43180</v>
      </c>
      <c r="G1664" s="3">
        <f t="shared" si="272"/>
        <v>3</v>
      </c>
      <c r="H1664" s="3">
        <f t="shared" si="265"/>
        <v>2018</v>
      </c>
      <c r="I1664" s="19">
        <v>0.60416666666666696</v>
      </c>
      <c r="J1664" s="20">
        <f t="shared" si="271"/>
        <v>14</v>
      </c>
      <c r="K1664" s="5" t="str">
        <f t="shared" si="270"/>
        <v>ja</v>
      </c>
      <c r="L1664" s="21" t="s">
        <v>73</v>
      </c>
      <c r="M1664" s="6" t="s">
        <v>74</v>
      </c>
      <c r="N1664" s="5">
        <v>76</v>
      </c>
      <c r="O1664" s="17" t="s">
        <v>75</v>
      </c>
      <c r="P1664" s="17" t="s">
        <v>6988</v>
      </c>
      <c r="R1664" s="6" t="s">
        <v>77</v>
      </c>
      <c r="T1664" s="22"/>
      <c r="U1664" s="2" t="s">
        <v>115</v>
      </c>
      <c r="V1664" s="2" t="s">
        <v>108</v>
      </c>
      <c r="X1664" s="2">
        <v>199</v>
      </c>
      <c r="Y1664" s="2" t="s">
        <v>83</v>
      </c>
      <c r="Z1664" s="2" t="s">
        <v>84</v>
      </c>
      <c r="AD1664" s="2">
        <v>199</v>
      </c>
      <c r="AE1664" s="2" t="s">
        <v>83</v>
      </c>
      <c r="AF1664" s="2" t="s">
        <v>84</v>
      </c>
      <c r="BE1664" s="23" t="str">
        <f t="shared" si="266"/>
        <v>EMF nein</v>
      </c>
      <c r="BF1664" s="23" t="str">
        <f t="shared" si="267"/>
        <v/>
      </c>
      <c r="BG1664" s="23" t="str">
        <f t="shared" si="268"/>
        <v/>
      </c>
      <c r="BH1664" s="23">
        <f t="shared" si="269"/>
        <v>0</v>
      </c>
      <c r="BO1664" s="2" t="s">
        <v>6989</v>
      </c>
      <c r="BP1664" s="3">
        <v>1</v>
      </c>
      <c r="BQ1664" s="2" t="s">
        <v>6986</v>
      </c>
    </row>
    <row r="1665" spans="1:71" ht="16.149999999999999" customHeight="1" x14ac:dyDescent="0.25">
      <c r="A1665" s="16">
        <v>1664</v>
      </c>
      <c r="B1665" s="17" t="s">
        <v>211</v>
      </c>
      <c r="C1665" s="48" t="s">
        <v>390</v>
      </c>
      <c r="D1665" s="2" t="s">
        <v>151</v>
      </c>
      <c r="E1665" s="48" t="s">
        <v>6991</v>
      </c>
      <c r="F1665" s="67">
        <v>43181</v>
      </c>
      <c r="G1665" s="3">
        <f t="shared" si="272"/>
        <v>3</v>
      </c>
      <c r="H1665" s="3">
        <f t="shared" si="265"/>
        <v>2018</v>
      </c>
      <c r="I1665" s="19">
        <v>0.54166666666666696</v>
      </c>
      <c r="J1665" s="20">
        <f t="shared" si="271"/>
        <v>13</v>
      </c>
      <c r="K1665" s="5" t="str">
        <f t="shared" si="270"/>
        <v>ja</v>
      </c>
      <c r="L1665" s="5" t="s">
        <v>91</v>
      </c>
      <c r="M1665" s="6" t="s">
        <v>74</v>
      </c>
      <c r="N1665" s="5">
        <v>56</v>
      </c>
      <c r="O1665" s="17" t="s">
        <v>75</v>
      </c>
      <c r="P1665" s="17" t="s">
        <v>6992</v>
      </c>
      <c r="R1665" s="6" t="s">
        <v>77</v>
      </c>
      <c r="T1665" s="6" t="s">
        <v>108</v>
      </c>
      <c r="U1665" s="2" t="s">
        <v>354</v>
      </c>
      <c r="V1665" s="2" t="s">
        <v>79</v>
      </c>
      <c r="X1665" s="2">
        <v>471</v>
      </c>
      <c r="Y1665" s="2" t="s">
        <v>83</v>
      </c>
      <c r="Z1665" s="2" t="s">
        <v>84</v>
      </c>
      <c r="AA1665" s="2">
        <v>471</v>
      </c>
      <c r="AB1665" s="2" t="s">
        <v>81</v>
      </c>
      <c r="AC1665" s="2" t="s">
        <v>84</v>
      </c>
      <c r="AD1665" s="2">
        <v>471</v>
      </c>
      <c r="AE1665" s="2" t="s">
        <v>81</v>
      </c>
      <c r="AF1665" s="2" t="s">
        <v>84</v>
      </c>
      <c r="AJ1665" s="2">
        <v>571</v>
      </c>
      <c r="AK1665" s="2" t="s">
        <v>81</v>
      </c>
      <c r="AL1665" s="2" t="s">
        <v>84</v>
      </c>
      <c r="AM1665" s="2">
        <v>571</v>
      </c>
      <c r="AN1665" s="2" t="s">
        <v>81</v>
      </c>
      <c r="AO1665" s="2" t="s">
        <v>84</v>
      </c>
      <c r="AP1665" s="2">
        <v>571</v>
      </c>
      <c r="AQ1665" s="2" t="s">
        <v>81</v>
      </c>
      <c r="AR1665" s="2" t="s">
        <v>84</v>
      </c>
      <c r="BE1665" s="23" t="str">
        <f t="shared" si="266"/>
        <v>EMF nein</v>
      </c>
      <c r="BF1665" s="23" t="str">
        <f t="shared" si="267"/>
        <v/>
      </c>
      <c r="BG1665" s="23" t="str">
        <f t="shared" si="268"/>
        <v/>
      </c>
      <c r="BH1665" s="23">
        <f t="shared" si="269"/>
        <v>0</v>
      </c>
      <c r="BO1665" s="2" t="s">
        <v>6993</v>
      </c>
      <c r="BP1665" s="3">
        <v>1</v>
      </c>
      <c r="BQ1665" s="2" t="s">
        <v>6990</v>
      </c>
    </row>
    <row r="1666" spans="1:71" ht="16.149999999999999" customHeight="1" x14ac:dyDescent="0.25">
      <c r="A1666" s="16">
        <v>1665</v>
      </c>
      <c r="B1666" s="17" t="s">
        <v>87</v>
      </c>
      <c r="C1666" s="48" t="s">
        <v>3073</v>
      </c>
      <c r="D1666" s="2" t="s">
        <v>124</v>
      </c>
      <c r="E1666" s="48" t="s">
        <v>7612</v>
      </c>
      <c r="F1666" s="67">
        <v>42999</v>
      </c>
      <c r="G1666" s="3">
        <f t="shared" si="272"/>
        <v>9</v>
      </c>
      <c r="H1666" s="3">
        <f t="shared" si="265"/>
        <v>2017</v>
      </c>
      <c r="I1666" s="19">
        <v>0.72916666666666696</v>
      </c>
      <c r="J1666" s="20">
        <f t="shared" si="271"/>
        <v>17</v>
      </c>
      <c r="K1666" s="5" t="str">
        <f t="shared" si="270"/>
        <v>ja</v>
      </c>
      <c r="L1666" s="21" t="s">
        <v>73</v>
      </c>
      <c r="M1666" s="6" t="s">
        <v>74</v>
      </c>
      <c r="N1666" s="5">
        <v>73</v>
      </c>
      <c r="O1666" s="17" t="s">
        <v>75</v>
      </c>
      <c r="P1666" s="17" t="s">
        <v>848</v>
      </c>
      <c r="R1666" s="6" t="s">
        <v>77</v>
      </c>
      <c r="T1666" s="22"/>
      <c r="U1666" s="2" t="s">
        <v>74</v>
      </c>
      <c r="X1666" s="2">
        <v>216</v>
      </c>
      <c r="Y1666" s="2" t="s">
        <v>83</v>
      </c>
      <c r="Z1666" s="2" t="s">
        <v>84</v>
      </c>
      <c r="AA1666" s="2">
        <v>216</v>
      </c>
      <c r="AB1666" s="2" t="s">
        <v>81</v>
      </c>
      <c r="AC1666" s="2" t="s">
        <v>84</v>
      </c>
      <c r="AD1666" s="2">
        <v>216</v>
      </c>
      <c r="AE1666" s="2" t="s">
        <v>81</v>
      </c>
      <c r="AF1666" s="2" t="s">
        <v>84</v>
      </c>
      <c r="BE1666" s="23" t="str">
        <f t="shared" si="266"/>
        <v>EMF nein</v>
      </c>
      <c r="BF1666" s="23" t="str">
        <f t="shared" si="267"/>
        <v/>
      </c>
      <c r="BG1666" s="23" t="str">
        <f t="shared" si="268"/>
        <v/>
      </c>
      <c r="BH1666" s="23">
        <f t="shared" si="269"/>
        <v>0</v>
      </c>
      <c r="BO1666" s="2" t="s">
        <v>6995</v>
      </c>
      <c r="BP1666" s="3">
        <v>1</v>
      </c>
      <c r="BQ1666" s="2" t="s">
        <v>6994</v>
      </c>
    </row>
    <row r="1667" spans="1:71" ht="16.149999999999999" customHeight="1" x14ac:dyDescent="0.25">
      <c r="A1667" s="16">
        <v>1666</v>
      </c>
      <c r="B1667" s="17" t="s">
        <v>135</v>
      </c>
      <c r="C1667" s="48" t="s">
        <v>5558</v>
      </c>
      <c r="D1667" s="2" t="s">
        <v>137</v>
      </c>
      <c r="E1667" s="48" t="s">
        <v>6997</v>
      </c>
      <c r="F1667" s="67">
        <v>42816</v>
      </c>
      <c r="G1667" s="3">
        <f t="shared" si="272"/>
        <v>3</v>
      </c>
      <c r="H1667" s="3">
        <f t="shared" ref="H1667:H1725" si="273">IF(F1667&lt;&gt;"",YEAR(F1667),"")</f>
        <v>2017</v>
      </c>
      <c r="I1667" s="19">
        <v>0.39583333333333298</v>
      </c>
      <c r="J1667" s="20">
        <f t="shared" si="271"/>
        <v>9</v>
      </c>
      <c r="K1667" s="5" t="str">
        <f t="shared" si="270"/>
        <v>ja</v>
      </c>
      <c r="L1667" s="5" t="s">
        <v>91</v>
      </c>
      <c r="M1667" s="6" t="s">
        <v>139</v>
      </c>
      <c r="O1667" s="2" t="s">
        <v>140</v>
      </c>
      <c r="P1667" s="17" t="s">
        <v>6998</v>
      </c>
      <c r="R1667" s="6" t="s">
        <v>77</v>
      </c>
      <c r="T1667" s="22"/>
      <c r="U1667" s="2" t="s">
        <v>74</v>
      </c>
      <c r="X1667" s="2">
        <v>210</v>
      </c>
      <c r="Y1667" s="2" t="s">
        <v>81</v>
      </c>
      <c r="Z1667" s="2" t="s">
        <v>168</v>
      </c>
      <c r="AA1667" s="2">
        <v>210</v>
      </c>
      <c r="AB1667" s="2" t="s">
        <v>81</v>
      </c>
      <c r="AC1667" s="2" t="s">
        <v>168</v>
      </c>
      <c r="AD1667" s="2">
        <v>210</v>
      </c>
      <c r="AE1667" s="2" t="s">
        <v>83</v>
      </c>
      <c r="AF1667" s="2" t="s">
        <v>168</v>
      </c>
      <c r="BE1667" s="23" t="str">
        <f t="shared" si="266"/>
        <v>EMF ja</v>
      </c>
      <c r="BF1667" s="23">
        <f t="shared" si="267"/>
        <v>200</v>
      </c>
      <c r="BG1667" s="23" t="str">
        <f t="shared" si="268"/>
        <v>100-499m</v>
      </c>
      <c r="BH1667" s="23">
        <f t="shared" si="269"/>
        <v>1</v>
      </c>
      <c r="BK1667" s="2" t="s">
        <v>162</v>
      </c>
      <c r="BL1667" s="2">
        <v>200</v>
      </c>
      <c r="BO1667" s="2" t="s">
        <v>6999</v>
      </c>
      <c r="BP1667" s="3">
        <v>1</v>
      </c>
      <c r="BQ1667" s="2" t="s">
        <v>6996</v>
      </c>
      <c r="BS1667" s="2" t="s">
        <v>7000</v>
      </c>
    </row>
    <row r="1668" spans="1:71" ht="16.149999999999999" customHeight="1" x14ac:dyDescent="0.25">
      <c r="A1668" s="16">
        <v>1667</v>
      </c>
      <c r="B1668" s="17" t="s">
        <v>87</v>
      </c>
      <c r="C1668" s="48" t="s">
        <v>540</v>
      </c>
      <c r="D1668" s="2" t="s">
        <v>364</v>
      </c>
      <c r="E1668" s="48" t="s">
        <v>7001</v>
      </c>
      <c r="F1668" s="67">
        <v>42999</v>
      </c>
      <c r="G1668" s="3">
        <f t="shared" si="272"/>
        <v>9</v>
      </c>
      <c r="H1668" s="3">
        <f t="shared" si="273"/>
        <v>2017</v>
      </c>
      <c r="I1668" s="19">
        <v>0.73958333333333304</v>
      </c>
      <c r="J1668" s="20">
        <f t="shared" si="271"/>
        <v>17</v>
      </c>
      <c r="K1668" s="5" t="str">
        <f t="shared" si="270"/>
        <v>ja</v>
      </c>
      <c r="L1668" s="5" t="s">
        <v>91</v>
      </c>
      <c r="M1668" s="6" t="s">
        <v>74</v>
      </c>
      <c r="N1668" s="5">
        <v>74</v>
      </c>
      <c r="O1668" s="17" t="s">
        <v>75</v>
      </c>
      <c r="P1668" s="17" t="s">
        <v>7002</v>
      </c>
      <c r="R1668" s="6" t="s">
        <v>77</v>
      </c>
      <c r="T1668" s="22"/>
      <c r="U1668" s="2" t="s">
        <v>74</v>
      </c>
      <c r="BE1668" s="23" t="str">
        <f t="shared" si="266"/>
        <v>EMF nein</v>
      </c>
      <c r="BF1668" s="23" t="str">
        <f t="shared" si="267"/>
        <v/>
      </c>
      <c r="BG1668" s="23" t="str">
        <f t="shared" si="268"/>
        <v/>
      </c>
      <c r="BH1668" s="23">
        <f t="shared" si="269"/>
        <v>0</v>
      </c>
      <c r="BO1668" s="2" t="s">
        <v>7003</v>
      </c>
      <c r="BP1668" s="3">
        <v>1</v>
      </c>
      <c r="BQ1668" s="2" t="s">
        <v>7004</v>
      </c>
    </row>
    <row r="1669" spans="1:71" ht="16.149999999999999" customHeight="1" x14ac:dyDescent="0.25">
      <c r="A1669" s="16">
        <v>1668</v>
      </c>
      <c r="B1669" s="17" t="s">
        <v>87</v>
      </c>
      <c r="C1669" s="48" t="s">
        <v>1213</v>
      </c>
      <c r="D1669" s="2" t="s">
        <v>896</v>
      </c>
      <c r="E1669" s="48" t="s">
        <v>7005</v>
      </c>
      <c r="F1669" s="67">
        <v>42999</v>
      </c>
      <c r="G1669" s="3">
        <f t="shared" si="272"/>
        <v>9</v>
      </c>
      <c r="H1669" s="3">
        <f t="shared" si="273"/>
        <v>2017</v>
      </c>
      <c r="I1669" s="19">
        <v>0.5</v>
      </c>
      <c r="J1669" s="20">
        <f t="shared" si="271"/>
        <v>12</v>
      </c>
      <c r="K1669" s="5" t="str">
        <f t="shared" si="270"/>
        <v>ja</v>
      </c>
      <c r="L1669" s="5" t="s">
        <v>91</v>
      </c>
      <c r="M1669" s="6" t="s">
        <v>74</v>
      </c>
      <c r="N1669" s="5">
        <v>73</v>
      </c>
      <c r="O1669" s="17" t="s">
        <v>75</v>
      </c>
      <c r="P1669" s="17" t="s">
        <v>7006</v>
      </c>
      <c r="R1669" s="6" t="s">
        <v>77</v>
      </c>
      <c r="T1669" s="22"/>
      <c r="U1669" s="2" t="s">
        <v>208</v>
      </c>
      <c r="V1669" s="2" t="s">
        <v>79</v>
      </c>
      <c r="X1669" s="2">
        <v>266</v>
      </c>
      <c r="Y1669" s="2" t="s">
        <v>83</v>
      </c>
      <c r="Z1669" s="2" t="s">
        <v>168</v>
      </c>
      <c r="AA1669" s="2">
        <v>266</v>
      </c>
      <c r="AB1669" s="2" t="s">
        <v>81</v>
      </c>
      <c r="AC1669" s="2" t="s">
        <v>168</v>
      </c>
      <c r="AD1669" s="2">
        <v>266</v>
      </c>
      <c r="AE1669" s="2" t="s">
        <v>83</v>
      </c>
      <c r="AF1669" s="2" t="s">
        <v>168</v>
      </c>
      <c r="BE1669" s="23" t="str">
        <f t="shared" si="266"/>
        <v>EMF nein</v>
      </c>
      <c r="BF1669" s="23" t="str">
        <f t="shared" si="267"/>
        <v/>
      </c>
      <c r="BG1669" s="23" t="str">
        <f t="shared" si="268"/>
        <v/>
      </c>
      <c r="BH1669" s="23">
        <f t="shared" si="269"/>
        <v>0</v>
      </c>
      <c r="BO1669" s="2" t="s">
        <v>7007</v>
      </c>
      <c r="BP1669" s="3">
        <v>1</v>
      </c>
      <c r="BQ1669" s="2" t="s">
        <v>7008</v>
      </c>
    </row>
    <row r="1670" spans="1:71" ht="16.149999999999999" customHeight="1" x14ac:dyDescent="0.25">
      <c r="A1670" s="16">
        <v>1669</v>
      </c>
      <c r="B1670" s="17" t="s">
        <v>87</v>
      </c>
      <c r="C1670" s="48" t="s">
        <v>7009</v>
      </c>
      <c r="D1670" s="2" t="s">
        <v>364</v>
      </c>
      <c r="E1670" s="48" t="s">
        <v>7010</v>
      </c>
      <c r="F1670" s="67">
        <v>42289</v>
      </c>
      <c r="G1670" s="3">
        <f t="shared" si="272"/>
        <v>10</v>
      </c>
      <c r="H1670" s="3">
        <f t="shared" si="273"/>
        <v>2015</v>
      </c>
      <c r="I1670" s="19">
        <v>0.40277777777777801</v>
      </c>
      <c r="J1670" s="20">
        <f t="shared" si="271"/>
        <v>9</v>
      </c>
      <c r="K1670" s="5" t="str">
        <f t="shared" si="270"/>
        <v>ja</v>
      </c>
      <c r="L1670" s="5" t="s">
        <v>91</v>
      </c>
      <c r="M1670" s="6" t="s">
        <v>74</v>
      </c>
      <c r="N1670" s="5">
        <v>75</v>
      </c>
      <c r="O1670" s="17" t="s">
        <v>126</v>
      </c>
      <c r="P1670" s="17" t="s">
        <v>7011</v>
      </c>
      <c r="R1670" s="6" t="s">
        <v>77</v>
      </c>
      <c r="T1670" s="22"/>
      <c r="U1670" s="2" t="s">
        <v>74</v>
      </c>
      <c r="BE1670" s="23" t="str">
        <f t="shared" si="266"/>
        <v>EMF nein</v>
      </c>
      <c r="BF1670" s="23" t="str">
        <f t="shared" si="267"/>
        <v/>
      </c>
      <c r="BG1670" s="23" t="str">
        <f t="shared" si="268"/>
        <v/>
      </c>
      <c r="BH1670" s="23">
        <f t="shared" si="269"/>
        <v>0</v>
      </c>
      <c r="BO1670" s="2" t="s">
        <v>7012</v>
      </c>
      <c r="BP1670" s="3">
        <v>1</v>
      </c>
      <c r="BQ1670" s="2" t="s">
        <v>7013</v>
      </c>
    </row>
    <row r="1671" spans="1:71" ht="16.149999999999999" customHeight="1" x14ac:dyDescent="0.25">
      <c r="A1671" s="16">
        <v>1670</v>
      </c>
      <c r="B1671" s="17" t="s">
        <v>87</v>
      </c>
      <c r="C1671" s="48" t="s">
        <v>323</v>
      </c>
      <c r="D1671" s="2" t="s">
        <v>124</v>
      </c>
      <c r="E1671" s="48" t="s">
        <v>7014</v>
      </c>
      <c r="F1671" s="67">
        <v>43001</v>
      </c>
      <c r="G1671" s="3">
        <f t="shared" si="272"/>
        <v>9</v>
      </c>
      <c r="H1671" s="3">
        <f t="shared" si="273"/>
        <v>2017</v>
      </c>
      <c r="I1671" s="19">
        <v>0.60416666666666696</v>
      </c>
      <c r="J1671" s="20">
        <f t="shared" si="271"/>
        <v>14</v>
      </c>
      <c r="K1671" s="5" t="str">
        <f t="shared" si="270"/>
        <v>ja</v>
      </c>
      <c r="L1671" s="5" t="s">
        <v>91</v>
      </c>
      <c r="M1671" s="6" t="s">
        <v>74</v>
      </c>
      <c r="N1671" s="5">
        <v>81</v>
      </c>
      <c r="O1671" s="17" t="s">
        <v>75</v>
      </c>
      <c r="P1671" s="17" t="s">
        <v>7015</v>
      </c>
      <c r="R1671" s="6" t="s">
        <v>77</v>
      </c>
      <c r="S1671" s="2" t="s">
        <v>109</v>
      </c>
      <c r="T1671" s="22"/>
      <c r="U1671" s="2" t="s">
        <v>74</v>
      </c>
      <c r="X1671" s="2">
        <v>281</v>
      </c>
      <c r="Y1671" s="2" t="s">
        <v>83</v>
      </c>
      <c r="Z1671" s="2" t="s">
        <v>82</v>
      </c>
      <c r="AD1671" s="2">
        <v>281</v>
      </c>
      <c r="AE1671" s="2" t="s">
        <v>83</v>
      </c>
      <c r="AF1671" s="2" t="s">
        <v>82</v>
      </c>
      <c r="AJ1671" s="2">
        <v>431</v>
      </c>
      <c r="AK1671" s="2" t="s">
        <v>81</v>
      </c>
      <c r="AL1671" s="2" t="s">
        <v>161</v>
      </c>
      <c r="AM1671" s="2">
        <v>431</v>
      </c>
      <c r="AN1671" s="2" t="s">
        <v>81</v>
      </c>
      <c r="AO1671" s="2" t="s">
        <v>161</v>
      </c>
      <c r="AP1671" s="2">
        <v>431</v>
      </c>
      <c r="AQ1671" s="2" t="s">
        <v>83</v>
      </c>
      <c r="AR1671" s="2" t="s">
        <v>161</v>
      </c>
      <c r="AV1671" s="2">
        <v>564</v>
      </c>
      <c r="AW1671" s="2" t="s">
        <v>83</v>
      </c>
      <c r="AX1671" s="2" t="s">
        <v>161</v>
      </c>
      <c r="AY1671" s="2">
        <v>564</v>
      </c>
      <c r="AZ1671" s="2" t="s">
        <v>81</v>
      </c>
      <c r="BA1671" s="2" t="s">
        <v>161</v>
      </c>
      <c r="BB1671" s="2">
        <v>564</v>
      </c>
      <c r="BC1671" s="2" t="s">
        <v>83</v>
      </c>
      <c r="BD1671" s="2" t="s">
        <v>161</v>
      </c>
      <c r="BE1671" s="23" t="str">
        <f t="shared" si="266"/>
        <v>EMF ja</v>
      </c>
      <c r="BF1671" s="23">
        <f t="shared" si="267"/>
        <v>15</v>
      </c>
      <c r="BG1671" s="23" t="str">
        <f t="shared" si="268"/>
        <v>&lt;100m</v>
      </c>
      <c r="BH1671" s="23">
        <f t="shared" si="269"/>
        <v>2</v>
      </c>
      <c r="BK1671" s="2" t="s">
        <v>162</v>
      </c>
      <c r="BL1671" s="2">
        <v>30</v>
      </c>
      <c r="BM1671" s="2" t="s">
        <v>162</v>
      </c>
      <c r="BN1671" s="2">
        <v>15</v>
      </c>
      <c r="BO1671" s="2" t="s">
        <v>7016</v>
      </c>
      <c r="BP1671" s="3">
        <v>1</v>
      </c>
      <c r="BQ1671" s="2" t="s">
        <v>7017</v>
      </c>
    </row>
    <row r="1672" spans="1:71" ht="16.149999999999999" customHeight="1" x14ac:dyDescent="0.25">
      <c r="A1672" s="16">
        <v>1671</v>
      </c>
      <c r="B1672" s="17" t="s">
        <v>87</v>
      </c>
      <c r="C1672" s="48" t="s">
        <v>327</v>
      </c>
      <c r="D1672" s="2" t="s">
        <v>124</v>
      </c>
      <c r="E1672" s="48" t="s">
        <v>7018</v>
      </c>
      <c r="F1672" s="67">
        <v>43181</v>
      </c>
      <c r="G1672" s="3">
        <f t="shared" si="272"/>
        <v>3</v>
      </c>
      <c r="H1672" s="3">
        <f t="shared" si="273"/>
        <v>2018</v>
      </c>
      <c r="I1672" s="19">
        <v>0.47916666666666702</v>
      </c>
      <c r="J1672" s="20">
        <f t="shared" si="271"/>
        <v>11</v>
      </c>
      <c r="K1672" s="5" t="str">
        <f t="shared" si="270"/>
        <v>ja</v>
      </c>
      <c r="L1672" s="5" t="s">
        <v>91</v>
      </c>
      <c r="M1672" s="6" t="s">
        <v>74</v>
      </c>
      <c r="N1672" s="5">
        <v>77</v>
      </c>
      <c r="O1672" s="17" t="s">
        <v>126</v>
      </c>
      <c r="P1672" s="17" t="s">
        <v>7019</v>
      </c>
      <c r="R1672" s="6" t="s">
        <v>77</v>
      </c>
      <c r="T1672" s="22" t="s">
        <v>79</v>
      </c>
      <c r="X1672" s="2">
        <v>304</v>
      </c>
      <c r="Y1672" s="2" t="s">
        <v>83</v>
      </c>
      <c r="Z1672" s="2" t="s">
        <v>84</v>
      </c>
      <c r="AA1672" s="2">
        <v>304</v>
      </c>
      <c r="AB1672" s="2" t="s">
        <v>81</v>
      </c>
      <c r="AC1672" s="2" t="s">
        <v>84</v>
      </c>
      <c r="AD1672" s="2">
        <v>1305</v>
      </c>
      <c r="AE1672" s="2" t="s">
        <v>81</v>
      </c>
      <c r="AF1672" s="2" t="s">
        <v>84</v>
      </c>
      <c r="AJ1672" s="2">
        <v>1350</v>
      </c>
      <c r="AK1672" s="2" t="s">
        <v>81</v>
      </c>
      <c r="AL1672" s="2" t="s">
        <v>84</v>
      </c>
      <c r="AM1672" s="2">
        <v>1350</v>
      </c>
      <c r="AN1672" s="2" t="s">
        <v>81</v>
      </c>
      <c r="AO1672" s="2" t="s">
        <v>84</v>
      </c>
      <c r="AP1672" s="2">
        <v>1350</v>
      </c>
      <c r="AQ1672" s="2" t="s">
        <v>81</v>
      </c>
      <c r="AR1672" s="2" t="s">
        <v>84</v>
      </c>
      <c r="AV1672" s="2">
        <v>1390</v>
      </c>
      <c r="AW1672" s="2" t="s">
        <v>83</v>
      </c>
      <c r="AX1672" s="2" t="s">
        <v>84</v>
      </c>
      <c r="AY1672" s="2">
        <v>1390</v>
      </c>
      <c r="AZ1672" s="2" t="s">
        <v>81</v>
      </c>
      <c r="BA1672" s="2" t="s">
        <v>84</v>
      </c>
      <c r="BB1672" s="2">
        <v>1390</v>
      </c>
      <c r="BC1672" s="2" t="s">
        <v>83</v>
      </c>
      <c r="BD1672" s="2" t="s">
        <v>84</v>
      </c>
      <c r="BE1672" s="23" t="str">
        <f t="shared" si="266"/>
        <v>EMF nein</v>
      </c>
      <c r="BF1672" s="23" t="str">
        <f t="shared" si="267"/>
        <v/>
      </c>
      <c r="BG1672" s="23" t="str">
        <f t="shared" si="268"/>
        <v/>
      </c>
      <c r="BH1672" s="23">
        <f t="shared" si="269"/>
        <v>0</v>
      </c>
      <c r="BO1672" s="2" t="s">
        <v>7020</v>
      </c>
      <c r="BP1672" s="3">
        <v>1</v>
      </c>
      <c r="BQ1672" s="2" t="s">
        <v>7021</v>
      </c>
    </row>
    <row r="1673" spans="1:71" ht="16.149999999999999" customHeight="1" x14ac:dyDescent="0.25">
      <c r="A1673" s="16">
        <v>1672</v>
      </c>
      <c r="B1673" s="17" t="s">
        <v>211</v>
      </c>
      <c r="C1673" s="48" t="s">
        <v>589</v>
      </c>
      <c r="D1673" s="2" t="s">
        <v>71</v>
      </c>
      <c r="E1673" s="48" t="s">
        <v>7022</v>
      </c>
      <c r="F1673" s="67">
        <v>43365</v>
      </c>
      <c r="G1673" s="3">
        <f t="shared" si="272"/>
        <v>9</v>
      </c>
      <c r="H1673" s="3">
        <f t="shared" si="273"/>
        <v>2018</v>
      </c>
      <c r="I1673" s="19">
        <v>0.57638888888888895</v>
      </c>
      <c r="J1673" s="20">
        <f t="shared" si="271"/>
        <v>13</v>
      </c>
      <c r="K1673" s="5" t="str">
        <f t="shared" si="270"/>
        <v>ja</v>
      </c>
      <c r="L1673" s="5" t="s">
        <v>91</v>
      </c>
      <c r="M1673" s="6" t="s">
        <v>74</v>
      </c>
      <c r="N1673" s="5">
        <v>51</v>
      </c>
      <c r="O1673" s="17" t="s">
        <v>126</v>
      </c>
      <c r="P1673" s="17" t="s">
        <v>7023</v>
      </c>
      <c r="R1673" s="6" t="s">
        <v>77</v>
      </c>
      <c r="T1673" s="6" t="s">
        <v>154</v>
      </c>
      <c r="U1673" s="2" t="s">
        <v>139</v>
      </c>
      <c r="X1673" s="2">
        <v>683</v>
      </c>
      <c r="Y1673" s="2" t="s">
        <v>83</v>
      </c>
      <c r="Z1673" s="2" t="s">
        <v>168</v>
      </c>
      <c r="AA1673" s="2">
        <v>683</v>
      </c>
      <c r="AB1673" s="2" t="s">
        <v>81</v>
      </c>
      <c r="AC1673" s="2" t="s">
        <v>168</v>
      </c>
      <c r="AD1673" s="2">
        <v>683</v>
      </c>
      <c r="AE1673" s="2" t="s">
        <v>83</v>
      </c>
      <c r="AF1673" s="2" t="s">
        <v>168</v>
      </c>
      <c r="BE1673" s="23" t="str">
        <f t="shared" si="266"/>
        <v>EMF nein</v>
      </c>
      <c r="BF1673" s="23" t="str">
        <f t="shared" si="267"/>
        <v/>
      </c>
      <c r="BG1673" s="23" t="str">
        <f t="shared" si="268"/>
        <v/>
      </c>
      <c r="BH1673" s="23">
        <f t="shared" si="269"/>
        <v>0</v>
      </c>
      <c r="BO1673" s="2" t="s">
        <v>7024</v>
      </c>
      <c r="BP1673" s="3">
        <v>1</v>
      </c>
      <c r="BQ1673" s="2" t="s">
        <v>7025</v>
      </c>
    </row>
    <row r="1674" spans="1:71" ht="16.149999999999999" customHeight="1" x14ac:dyDescent="0.25">
      <c r="A1674" s="16">
        <v>1673</v>
      </c>
      <c r="B1674" s="17" t="s">
        <v>87</v>
      </c>
      <c r="C1674" s="48" t="s">
        <v>212</v>
      </c>
      <c r="D1674" s="2" t="s">
        <v>71</v>
      </c>
      <c r="E1674" s="48" t="s">
        <v>7026</v>
      </c>
      <c r="F1674" s="67">
        <v>43180</v>
      </c>
      <c r="G1674" s="3">
        <f t="shared" si="272"/>
        <v>3</v>
      </c>
      <c r="H1674" s="3">
        <f t="shared" si="273"/>
        <v>2018</v>
      </c>
      <c r="I1674" s="19">
        <v>0.6875</v>
      </c>
      <c r="J1674" s="20">
        <f t="shared" si="271"/>
        <v>16</v>
      </c>
      <c r="K1674" s="5" t="str">
        <f t="shared" si="270"/>
        <v>ja</v>
      </c>
      <c r="L1674" s="5" t="s">
        <v>91</v>
      </c>
      <c r="M1674" s="6" t="s">
        <v>74</v>
      </c>
      <c r="N1674" s="5">
        <v>75</v>
      </c>
      <c r="O1674" s="17" t="s">
        <v>75</v>
      </c>
      <c r="P1674" s="17" t="s">
        <v>7027</v>
      </c>
      <c r="R1674" s="6" t="s">
        <v>77</v>
      </c>
      <c r="T1674" s="22"/>
      <c r="U1674" s="2" t="s">
        <v>139</v>
      </c>
      <c r="X1674" s="2">
        <v>109</v>
      </c>
      <c r="Y1674" s="2" t="s">
        <v>81</v>
      </c>
      <c r="Z1674" s="2" t="s">
        <v>84</v>
      </c>
      <c r="AA1674" s="2">
        <v>109</v>
      </c>
      <c r="AB1674" s="2" t="s">
        <v>81</v>
      </c>
      <c r="AC1674" s="2" t="s">
        <v>84</v>
      </c>
      <c r="AD1674" s="2">
        <v>109</v>
      </c>
      <c r="AE1674" s="2" t="s">
        <v>81</v>
      </c>
      <c r="AF1674" s="2" t="s">
        <v>84</v>
      </c>
      <c r="BE1674" s="23" t="str">
        <f t="shared" si="266"/>
        <v>EMF nein</v>
      </c>
      <c r="BF1674" s="23" t="str">
        <f t="shared" si="267"/>
        <v/>
      </c>
      <c r="BG1674" s="23" t="str">
        <f t="shared" si="268"/>
        <v/>
      </c>
      <c r="BH1674" s="23">
        <f t="shared" si="269"/>
        <v>0</v>
      </c>
      <c r="BO1674" s="2" t="s">
        <v>7028</v>
      </c>
      <c r="BP1674" s="3">
        <v>1</v>
      </c>
      <c r="BQ1674" s="2" t="s">
        <v>7029</v>
      </c>
    </row>
    <row r="1675" spans="1:71" ht="15.75" customHeight="1" x14ac:dyDescent="0.25">
      <c r="A1675" s="16">
        <v>1674</v>
      </c>
      <c r="B1675" s="17" t="s">
        <v>87</v>
      </c>
      <c r="C1675" s="48" t="s">
        <v>7030</v>
      </c>
      <c r="D1675" s="2" t="s">
        <v>137</v>
      </c>
      <c r="E1675" s="48" t="s">
        <v>7031</v>
      </c>
      <c r="F1675" s="67">
        <v>42838</v>
      </c>
      <c r="G1675" s="3">
        <f t="shared" si="272"/>
        <v>4</v>
      </c>
      <c r="H1675" s="3">
        <f t="shared" si="273"/>
        <v>2017</v>
      </c>
      <c r="I1675" s="19">
        <v>0.91666666666666696</v>
      </c>
      <c r="J1675" s="20">
        <f t="shared" si="271"/>
        <v>22</v>
      </c>
      <c r="K1675" s="5" t="str">
        <f t="shared" si="270"/>
        <v>ja</v>
      </c>
      <c r="L1675" s="5" t="s">
        <v>91</v>
      </c>
      <c r="M1675" s="6" t="s">
        <v>74</v>
      </c>
      <c r="N1675" s="5">
        <v>70</v>
      </c>
      <c r="O1675" s="6" t="s">
        <v>101</v>
      </c>
      <c r="P1675" s="17" t="s">
        <v>7032</v>
      </c>
      <c r="R1675" s="6" t="s">
        <v>77</v>
      </c>
      <c r="S1675" s="2" t="s">
        <v>132</v>
      </c>
      <c r="T1675" s="6" t="s">
        <v>108</v>
      </c>
      <c r="X1675" s="2">
        <v>10</v>
      </c>
      <c r="Y1675" s="2" t="s">
        <v>94</v>
      </c>
      <c r="Z1675" s="2" t="s">
        <v>84</v>
      </c>
      <c r="AA1675" s="2">
        <v>10</v>
      </c>
      <c r="AB1675" s="2" t="s">
        <v>94</v>
      </c>
      <c r="AC1675" s="2" t="s">
        <v>84</v>
      </c>
      <c r="AD1675" s="2">
        <v>10</v>
      </c>
      <c r="AE1675" s="2" t="s">
        <v>94</v>
      </c>
      <c r="AF1675" s="2" t="s">
        <v>84</v>
      </c>
      <c r="AJ1675" s="2">
        <v>67</v>
      </c>
      <c r="AK1675" s="2" t="s">
        <v>81</v>
      </c>
      <c r="AL1675" s="2" t="s">
        <v>84</v>
      </c>
      <c r="AM1675" s="2">
        <v>67</v>
      </c>
      <c r="AN1675" s="2" t="s">
        <v>81</v>
      </c>
      <c r="AO1675" s="2" t="s">
        <v>84</v>
      </c>
      <c r="AP1675" s="2">
        <v>67</v>
      </c>
      <c r="AQ1675" s="2" t="s">
        <v>83</v>
      </c>
      <c r="AR1675" s="2" t="s">
        <v>84</v>
      </c>
      <c r="AV1675" s="392">
        <v>10</v>
      </c>
      <c r="AW1675" s="392" t="s">
        <v>94</v>
      </c>
      <c r="AX1675" s="392" t="s">
        <v>84</v>
      </c>
      <c r="AY1675" s="392">
        <v>10</v>
      </c>
      <c r="AZ1675" s="392" t="s">
        <v>94</v>
      </c>
      <c r="BA1675" s="392" t="s">
        <v>84</v>
      </c>
      <c r="BB1675" s="392">
        <v>10</v>
      </c>
      <c r="BC1675" s="392" t="s">
        <v>94</v>
      </c>
      <c r="BD1675" s="392" t="s">
        <v>84</v>
      </c>
      <c r="BE1675" s="23" t="str">
        <f t="shared" si="266"/>
        <v>EMF nein</v>
      </c>
      <c r="BF1675" s="23" t="str">
        <f t="shared" si="267"/>
        <v/>
      </c>
      <c r="BG1675" s="23" t="str">
        <f t="shared" si="268"/>
        <v/>
      </c>
      <c r="BH1675" s="23">
        <f t="shared" si="269"/>
        <v>0</v>
      </c>
      <c r="BO1675" s="2" t="s">
        <v>7033</v>
      </c>
      <c r="BP1675" s="3">
        <v>1</v>
      </c>
      <c r="BQ1675" s="2" t="s">
        <v>7034</v>
      </c>
    </row>
    <row r="1676" spans="1:71" s="321" customFormat="1" ht="15.75" customHeight="1" x14ac:dyDescent="0.25">
      <c r="A1676" s="311">
        <v>1675</v>
      </c>
      <c r="B1676" s="312" t="s">
        <v>211</v>
      </c>
      <c r="C1676" s="313" t="s">
        <v>7035</v>
      </c>
      <c r="D1676" s="314" t="s">
        <v>158</v>
      </c>
      <c r="E1676" s="313" t="s">
        <v>7036</v>
      </c>
      <c r="F1676" s="315">
        <v>43087</v>
      </c>
      <c r="G1676" s="3">
        <f t="shared" si="272"/>
        <v>12</v>
      </c>
      <c r="H1676" s="3">
        <f t="shared" si="273"/>
        <v>2017</v>
      </c>
      <c r="I1676" s="316">
        <v>0.63888888888888895</v>
      </c>
      <c r="J1676" s="20">
        <f t="shared" si="271"/>
        <v>15</v>
      </c>
      <c r="K1676" s="318" t="str">
        <f t="shared" si="270"/>
        <v>ja</v>
      </c>
      <c r="L1676" s="318" t="s">
        <v>91</v>
      </c>
      <c r="M1676" s="319" t="s">
        <v>74</v>
      </c>
      <c r="N1676" s="318"/>
      <c r="O1676" s="314" t="s">
        <v>140</v>
      </c>
      <c r="P1676" s="312" t="s">
        <v>7037</v>
      </c>
      <c r="Q1676" s="319"/>
      <c r="R1676" s="319" t="s">
        <v>77</v>
      </c>
      <c r="S1676" s="314"/>
      <c r="T1676" s="320"/>
      <c r="U1676" s="314"/>
      <c r="V1676" s="314"/>
      <c r="W1676" s="314"/>
      <c r="X1676" s="314">
        <v>491</v>
      </c>
      <c r="Y1676" s="314" t="s">
        <v>81</v>
      </c>
      <c r="Z1676" s="314" t="s">
        <v>82</v>
      </c>
      <c r="AA1676" s="314">
        <v>491</v>
      </c>
      <c r="AB1676" s="314" t="s">
        <v>94</v>
      </c>
      <c r="AC1676" s="314" t="s">
        <v>82</v>
      </c>
      <c r="AD1676" s="314">
        <v>491</v>
      </c>
      <c r="AE1676" s="314" t="s">
        <v>83</v>
      </c>
      <c r="AF1676" s="314" t="s">
        <v>82</v>
      </c>
      <c r="AG1676" s="314"/>
      <c r="AH1676" s="314"/>
      <c r="AI1676" s="314"/>
      <c r="AJ1676" s="314"/>
      <c r="AK1676" s="314"/>
      <c r="AL1676" s="314"/>
      <c r="AM1676" s="314"/>
      <c r="AN1676" s="314"/>
      <c r="AO1676" s="314"/>
      <c r="AP1676" s="314"/>
      <c r="AQ1676" s="314"/>
      <c r="AR1676" s="314"/>
      <c r="AS1676" s="314"/>
      <c r="AT1676" s="314"/>
      <c r="AU1676" s="314"/>
      <c r="AV1676" s="314"/>
      <c r="AW1676" s="314"/>
      <c r="AX1676" s="314"/>
      <c r="AY1676" s="314"/>
      <c r="AZ1676" s="314"/>
      <c r="BA1676" s="314"/>
      <c r="BB1676" s="314"/>
      <c r="BC1676" s="314"/>
      <c r="BD1676" s="314"/>
      <c r="BE1676" s="312" t="str">
        <f t="shared" si="266"/>
        <v>EMF ja</v>
      </c>
      <c r="BF1676" s="312">
        <f t="shared" si="267"/>
        <v>500</v>
      </c>
      <c r="BG1676" s="312" t="str">
        <f t="shared" si="268"/>
        <v>500+m</v>
      </c>
      <c r="BH1676" s="312">
        <f t="shared" si="269"/>
        <v>2</v>
      </c>
      <c r="BI1676" s="314" t="s">
        <v>162</v>
      </c>
      <c r="BJ1676" s="314">
        <v>700</v>
      </c>
      <c r="BK1676" s="314" t="s">
        <v>162</v>
      </c>
      <c r="BL1676" s="314">
        <v>500</v>
      </c>
      <c r="BM1676" s="314"/>
      <c r="BN1676" s="314"/>
      <c r="BO1676" s="314" t="s">
        <v>21741</v>
      </c>
      <c r="BP1676" s="314">
        <v>1</v>
      </c>
      <c r="BQ1676" s="314"/>
      <c r="BR1676" s="467" t="s">
        <v>21790</v>
      </c>
    </row>
    <row r="1677" spans="1:71" ht="16.149999999999999" customHeight="1" x14ac:dyDescent="0.25">
      <c r="A1677" s="16">
        <v>1676</v>
      </c>
      <c r="B1677" s="17" t="s">
        <v>211</v>
      </c>
      <c r="C1677" s="48" t="s">
        <v>842</v>
      </c>
      <c r="D1677" s="2" t="s">
        <v>137</v>
      </c>
      <c r="E1677" s="48" t="s">
        <v>7038</v>
      </c>
      <c r="F1677" s="67">
        <v>41794</v>
      </c>
      <c r="G1677" s="3">
        <f t="shared" si="272"/>
        <v>6</v>
      </c>
      <c r="H1677" s="3">
        <f t="shared" si="273"/>
        <v>2014</v>
      </c>
      <c r="I1677" s="19">
        <v>0.32986111111111099</v>
      </c>
      <c r="J1677" s="20">
        <f t="shared" si="271"/>
        <v>7</v>
      </c>
      <c r="K1677" s="5" t="str">
        <f t="shared" si="270"/>
        <v>ja</v>
      </c>
      <c r="L1677" s="5" t="s">
        <v>91</v>
      </c>
      <c r="M1677" s="6" t="s">
        <v>100</v>
      </c>
      <c r="N1677" s="5">
        <v>35</v>
      </c>
      <c r="O1677" s="2" t="s">
        <v>140</v>
      </c>
      <c r="P1677" s="17" t="s">
        <v>7039</v>
      </c>
      <c r="R1677" s="6" t="s">
        <v>77</v>
      </c>
      <c r="T1677" s="6" t="s">
        <v>108</v>
      </c>
      <c r="BE1677" s="23" t="str">
        <f t="shared" si="266"/>
        <v>EMF ja</v>
      </c>
      <c r="BF1677" s="23">
        <f t="shared" si="267"/>
        <v>300</v>
      </c>
      <c r="BG1677" s="23" t="str">
        <f t="shared" si="268"/>
        <v>100-499m</v>
      </c>
      <c r="BH1677" s="23">
        <f t="shared" si="269"/>
        <v>3</v>
      </c>
      <c r="BI1677" s="2" t="s">
        <v>162</v>
      </c>
      <c r="BJ1677" s="2">
        <v>300</v>
      </c>
      <c r="BK1677" s="2" t="s">
        <v>162</v>
      </c>
      <c r="BL1677" s="2">
        <v>370</v>
      </c>
      <c r="BM1677" s="2" t="s">
        <v>162</v>
      </c>
      <c r="BN1677" s="2">
        <v>450</v>
      </c>
      <c r="BO1677" s="2" t="s">
        <v>7040</v>
      </c>
      <c r="BP1677" s="3">
        <v>1</v>
      </c>
      <c r="BQ1677" s="2" t="s">
        <v>7041</v>
      </c>
    </row>
    <row r="1678" spans="1:71" ht="16.149999999999999" customHeight="1" x14ac:dyDescent="0.25">
      <c r="A1678" s="16">
        <v>1677</v>
      </c>
      <c r="B1678" s="17" t="s">
        <v>69</v>
      </c>
      <c r="C1678" s="48" t="s">
        <v>2119</v>
      </c>
      <c r="D1678" s="2" t="s">
        <v>137</v>
      </c>
      <c r="E1678" s="48" t="s">
        <v>4399</v>
      </c>
      <c r="F1678" s="67">
        <v>41798</v>
      </c>
      <c r="G1678" s="3">
        <f t="shared" si="272"/>
        <v>6</v>
      </c>
      <c r="H1678" s="3">
        <f t="shared" si="273"/>
        <v>2014</v>
      </c>
      <c r="I1678" s="19">
        <v>0.66319444444444398</v>
      </c>
      <c r="J1678" s="20">
        <f t="shared" si="271"/>
        <v>15</v>
      </c>
      <c r="K1678" s="5" t="str">
        <f t="shared" si="270"/>
        <v>ja</v>
      </c>
      <c r="L1678" s="5" t="s">
        <v>91</v>
      </c>
      <c r="M1678" s="6" t="s">
        <v>74</v>
      </c>
      <c r="N1678" s="5">
        <v>25</v>
      </c>
      <c r="O1678" s="2" t="s">
        <v>140</v>
      </c>
      <c r="P1678" s="17" t="s">
        <v>7042</v>
      </c>
      <c r="Q1678" s="6" t="s">
        <v>186</v>
      </c>
      <c r="R1678" s="6" t="s">
        <v>77</v>
      </c>
      <c r="S1678" s="2" t="s">
        <v>78</v>
      </c>
      <c r="T1678" s="22" t="s">
        <v>79</v>
      </c>
      <c r="X1678" s="2">
        <v>730</v>
      </c>
      <c r="Y1678" s="2" t="s">
        <v>81</v>
      </c>
      <c r="Z1678" s="2" t="s">
        <v>161</v>
      </c>
      <c r="AA1678" s="2">
        <v>730</v>
      </c>
      <c r="AB1678" s="2" t="s">
        <v>81</v>
      </c>
      <c r="AC1678" s="2" t="s">
        <v>161</v>
      </c>
      <c r="AD1678" s="2">
        <v>730</v>
      </c>
      <c r="AE1678" s="2" t="s">
        <v>81</v>
      </c>
      <c r="AF1678" s="2" t="s">
        <v>161</v>
      </c>
      <c r="AJ1678" s="2">
        <v>740</v>
      </c>
      <c r="AK1678" s="2" t="s">
        <v>81</v>
      </c>
      <c r="AL1678" s="2" t="s">
        <v>161</v>
      </c>
      <c r="AM1678" s="2">
        <v>740</v>
      </c>
      <c r="AN1678" s="2" t="s">
        <v>81</v>
      </c>
      <c r="AO1678" s="2" t="s">
        <v>161</v>
      </c>
      <c r="AP1678" s="2">
        <v>740</v>
      </c>
      <c r="AQ1678" s="2" t="s">
        <v>81</v>
      </c>
      <c r="BE1678" s="23" t="str">
        <f t="shared" si="266"/>
        <v>EMF nein</v>
      </c>
      <c r="BF1678" s="23" t="str">
        <f t="shared" si="267"/>
        <v/>
      </c>
      <c r="BG1678" s="23" t="str">
        <f t="shared" si="268"/>
        <v/>
      </c>
      <c r="BH1678" s="23">
        <f t="shared" si="269"/>
        <v>0</v>
      </c>
      <c r="BO1678" s="2" t="s">
        <v>7043</v>
      </c>
      <c r="BP1678" s="3">
        <v>1</v>
      </c>
      <c r="BQ1678" s="2" t="s">
        <v>7044</v>
      </c>
    </row>
    <row r="1679" spans="1:71" ht="16.149999999999999" customHeight="1" x14ac:dyDescent="0.25">
      <c r="A1679" s="16">
        <v>1678</v>
      </c>
      <c r="B1679" s="17" t="s">
        <v>211</v>
      </c>
      <c r="C1679" s="24" t="s">
        <v>7045</v>
      </c>
      <c r="D1679" s="17" t="s">
        <v>178</v>
      </c>
      <c r="E1679" s="24" t="s">
        <v>7046</v>
      </c>
      <c r="F1679" s="18">
        <v>43174</v>
      </c>
      <c r="G1679" s="3">
        <f t="shared" si="272"/>
        <v>3</v>
      </c>
      <c r="H1679" s="3">
        <f t="shared" si="273"/>
        <v>2018</v>
      </c>
      <c r="I1679" s="19">
        <v>0.625</v>
      </c>
      <c r="J1679" s="20">
        <f t="shared" si="271"/>
        <v>15</v>
      </c>
      <c r="K1679" s="5" t="str">
        <f t="shared" si="270"/>
        <v>ja</v>
      </c>
      <c r="L1679" s="21" t="s">
        <v>91</v>
      </c>
      <c r="M1679" s="22" t="s">
        <v>74</v>
      </c>
      <c r="N1679" s="21"/>
      <c r="O1679" s="17" t="s">
        <v>126</v>
      </c>
      <c r="P1679" s="17" t="s">
        <v>7047</v>
      </c>
      <c r="Q1679" s="22"/>
      <c r="R1679" s="22" t="s">
        <v>77</v>
      </c>
      <c r="T1679" s="22" t="s">
        <v>108</v>
      </c>
      <c r="U1679" s="17"/>
      <c r="V1679" s="17"/>
      <c r="W1679" s="17"/>
      <c r="X1679" s="17">
        <v>1060</v>
      </c>
      <c r="Y1679" s="17" t="s">
        <v>83</v>
      </c>
      <c r="Z1679" s="17" t="s">
        <v>84</v>
      </c>
      <c r="AA1679" s="17">
        <v>1060</v>
      </c>
      <c r="AB1679" s="17" t="s">
        <v>81</v>
      </c>
      <c r="AC1679" s="17" t="s">
        <v>84</v>
      </c>
      <c r="AD1679" s="17">
        <v>1060</v>
      </c>
      <c r="AE1679" s="17" t="s">
        <v>83</v>
      </c>
      <c r="AF1679" s="17" t="s">
        <v>84</v>
      </c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23" t="str">
        <f t="shared" si="266"/>
        <v>EMF nein</v>
      </c>
      <c r="BF1679" s="23" t="str">
        <f t="shared" si="267"/>
        <v/>
      </c>
      <c r="BG1679" s="23" t="str">
        <f t="shared" si="268"/>
        <v/>
      </c>
      <c r="BH1679" s="23">
        <f t="shared" si="269"/>
        <v>0</v>
      </c>
      <c r="BI1679" s="17"/>
      <c r="BJ1679" s="17"/>
      <c r="BK1679" s="17"/>
      <c r="BL1679" s="17"/>
      <c r="BM1679" s="17"/>
      <c r="BN1679" s="17"/>
      <c r="BO1679" s="17" t="s">
        <v>7048</v>
      </c>
      <c r="BP1679" s="3">
        <v>1</v>
      </c>
      <c r="BQ1679" s="2" t="s">
        <v>7049</v>
      </c>
    </row>
    <row r="1680" spans="1:71" ht="16.149999999999999" customHeight="1" x14ac:dyDescent="0.25">
      <c r="A1680" s="16">
        <v>1679</v>
      </c>
      <c r="B1680" s="17" t="s">
        <v>87</v>
      </c>
      <c r="C1680" s="48" t="s">
        <v>4464</v>
      </c>
      <c r="D1680" s="2" t="s">
        <v>264</v>
      </c>
      <c r="E1680" s="48" t="s">
        <v>7050</v>
      </c>
      <c r="F1680" s="67">
        <v>41136</v>
      </c>
      <c r="G1680" s="3">
        <f t="shared" si="272"/>
        <v>8</v>
      </c>
      <c r="H1680" s="3">
        <f t="shared" si="273"/>
        <v>2012</v>
      </c>
      <c r="I1680" s="19">
        <v>0.78125</v>
      </c>
      <c r="J1680" s="20">
        <f t="shared" si="271"/>
        <v>18</v>
      </c>
      <c r="K1680" s="5" t="str">
        <f t="shared" si="270"/>
        <v>ja</v>
      </c>
      <c r="L1680" s="21" t="s">
        <v>73</v>
      </c>
      <c r="M1680" s="6" t="s">
        <v>115</v>
      </c>
      <c r="N1680" s="5">
        <v>71</v>
      </c>
      <c r="O1680" s="17" t="s">
        <v>75</v>
      </c>
      <c r="P1680" s="17" t="s">
        <v>7051</v>
      </c>
      <c r="R1680" s="6" t="s">
        <v>77</v>
      </c>
      <c r="T1680" s="22" t="s">
        <v>79</v>
      </c>
      <c r="X1680" s="2">
        <v>210</v>
      </c>
      <c r="Y1680" s="2" t="s">
        <v>83</v>
      </c>
      <c r="Z1680" s="2" t="s">
        <v>84</v>
      </c>
      <c r="BE1680" s="23" t="str">
        <f t="shared" si="266"/>
        <v>EMF nein</v>
      </c>
      <c r="BF1680" s="23" t="str">
        <f t="shared" si="267"/>
        <v/>
      </c>
      <c r="BG1680" s="23" t="str">
        <f t="shared" si="268"/>
        <v/>
      </c>
      <c r="BH1680" s="23">
        <f t="shared" si="269"/>
        <v>0</v>
      </c>
      <c r="BO1680" s="2" t="s">
        <v>7052</v>
      </c>
      <c r="BP1680" s="3">
        <v>1</v>
      </c>
      <c r="BQ1680" s="2" t="s">
        <v>7053</v>
      </c>
    </row>
    <row r="1681" spans="1:69" ht="16.149999999999999" customHeight="1" x14ac:dyDescent="0.25">
      <c r="A1681" s="16">
        <v>1680</v>
      </c>
      <c r="B1681" s="17" t="s">
        <v>211</v>
      </c>
      <c r="C1681" s="48" t="s">
        <v>7054</v>
      </c>
      <c r="D1681" s="2" t="s">
        <v>264</v>
      </c>
      <c r="E1681" s="48" t="s">
        <v>7055</v>
      </c>
      <c r="F1681" s="67">
        <v>41124</v>
      </c>
      <c r="G1681" s="3">
        <f t="shared" si="272"/>
        <v>8</v>
      </c>
      <c r="H1681" s="3">
        <f t="shared" si="273"/>
        <v>2012</v>
      </c>
      <c r="I1681" s="19">
        <v>0.52777777777777801</v>
      </c>
      <c r="J1681" s="20">
        <f t="shared" si="271"/>
        <v>12</v>
      </c>
      <c r="K1681" s="5" t="str">
        <f t="shared" si="270"/>
        <v>ja</v>
      </c>
      <c r="L1681" s="5" t="s">
        <v>91</v>
      </c>
      <c r="M1681" s="6" t="s">
        <v>100</v>
      </c>
      <c r="N1681" s="5">
        <v>21</v>
      </c>
      <c r="O1681" s="2" t="s">
        <v>140</v>
      </c>
      <c r="P1681" s="17" t="s">
        <v>7056</v>
      </c>
      <c r="R1681" s="6" t="s">
        <v>77</v>
      </c>
      <c r="T1681" s="22" t="s">
        <v>79</v>
      </c>
      <c r="X1681" s="2">
        <v>630</v>
      </c>
      <c r="Y1681" s="2" t="s">
        <v>83</v>
      </c>
      <c r="Z1681" s="2" t="s">
        <v>84</v>
      </c>
      <c r="AA1681" s="2">
        <v>630</v>
      </c>
      <c r="AB1681" s="2" t="s">
        <v>81</v>
      </c>
      <c r="AC1681" s="2" t="s">
        <v>84</v>
      </c>
      <c r="AJ1681" s="2">
        <v>790</v>
      </c>
      <c r="AK1681" s="2" t="s">
        <v>83</v>
      </c>
      <c r="AL1681" s="2" t="s">
        <v>84</v>
      </c>
      <c r="AM1681" s="2">
        <v>790</v>
      </c>
      <c r="AN1681" s="2" t="s">
        <v>81</v>
      </c>
      <c r="AO1681" s="2" t="s">
        <v>84</v>
      </c>
      <c r="BE1681" s="23" t="str">
        <f t="shared" si="266"/>
        <v>EMF nein</v>
      </c>
      <c r="BF1681" s="23" t="str">
        <f t="shared" si="267"/>
        <v/>
      </c>
      <c r="BG1681" s="23" t="str">
        <f t="shared" si="268"/>
        <v/>
      </c>
      <c r="BH1681" s="23">
        <f t="shared" si="269"/>
        <v>0</v>
      </c>
      <c r="BO1681" s="2" t="s">
        <v>7057</v>
      </c>
      <c r="BP1681" s="3">
        <v>1</v>
      </c>
      <c r="BQ1681" s="2" t="s">
        <v>7058</v>
      </c>
    </row>
    <row r="1682" spans="1:69" ht="16.149999999999999" customHeight="1" x14ac:dyDescent="0.25">
      <c r="A1682" s="16">
        <v>1681</v>
      </c>
      <c r="B1682" s="17" t="s">
        <v>87</v>
      </c>
      <c r="C1682" s="48" t="s">
        <v>6435</v>
      </c>
      <c r="D1682" s="2" t="s">
        <v>172</v>
      </c>
      <c r="E1682" s="48" t="s">
        <v>1822</v>
      </c>
      <c r="F1682" s="67">
        <v>43002</v>
      </c>
      <c r="G1682" s="3">
        <f t="shared" si="272"/>
        <v>9</v>
      </c>
      <c r="H1682" s="3">
        <f t="shared" si="273"/>
        <v>2017</v>
      </c>
      <c r="I1682" s="19">
        <v>0.37847222222222199</v>
      </c>
      <c r="J1682" s="20">
        <f t="shared" si="271"/>
        <v>9</v>
      </c>
      <c r="K1682" s="5" t="str">
        <f t="shared" si="270"/>
        <v>ja</v>
      </c>
      <c r="L1682" s="5" t="s">
        <v>91</v>
      </c>
      <c r="M1682" s="6" t="s">
        <v>74</v>
      </c>
      <c r="N1682" s="5">
        <v>83</v>
      </c>
      <c r="O1682" s="17" t="s">
        <v>75</v>
      </c>
      <c r="P1682" s="17" t="s">
        <v>7059</v>
      </c>
      <c r="R1682" s="6" t="s">
        <v>77</v>
      </c>
      <c r="T1682" s="22"/>
      <c r="U1682" s="2" t="s">
        <v>208</v>
      </c>
      <c r="V1682" s="2" t="s">
        <v>108</v>
      </c>
      <c r="X1682" s="2">
        <v>460</v>
      </c>
      <c r="Y1682" s="2" t="s">
        <v>83</v>
      </c>
      <c r="Z1682" s="2" t="s">
        <v>84</v>
      </c>
      <c r="AA1682" s="2">
        <v>460</v>
      </c>
      <c r="AB1682" s="2" t="s">
        <v>81</v>
      </c>
      <c r="AC1682" s="2" t="s">
        <v>84</v>
      </c>
      <c r="AD1682" s="2">
        <v>460</v>
      </c>
      <c r="AE1682" s="2" t="s">
        <v>81</v>
      </c>
      <c r="AF1682" s="2" t="s">
        <v>84</v>
      </c>
      <c r="AJ1682" s="2">
        <v>359</v>
      </c>
      <c r="AK1682" s="2" t="s">
        <v>81</v>
      </c>
      <c r="AL1682" s="2" t="s">
        <v>84</v>
      </c>
      <c r="AM1682" s="2">
        <v>359</v>
      </c>
      <c r="AN1682" s="2" t="s">
        <v>81</v>
      </c>
      <c r="AO1682" s="2" t="s">
        <v>84</v>
      </c>
      <c r="AP1682" s="2">
        <v>359</v>
      </c>
      <c r="AQ1682" s="2" t="s">
        <v>81</v>
      </c>
      <c r="BE1682" s="23" t="str">
        <f t="shared" si="266"/>
        <v>EMF nein</v>
      </c>
      <c r="BF1682" s="23" t="str">
        <f t="shared" si="267"/>
        <v/>
      </c>
      <c r="BG1682" s="23" t="str">
        <f t="shared" si="268"/>
        <v/>
      </c>
      <c r="BH1682" s="23">
        <f t="shared" si="269"/>
        <v>0</v>
      </c>
      <c r="BO1682" s="2" t="s">
        <v>7060</v>
      </c>
      <c r="BP1682" s="3">
        <v>1</v>
      </c>
      <c r="BQ1682" s="2" t="s">
        <v>7061</v>
      </c>
    </row>
    <row r="1683" spans="1:69" ht="16.149999999999999" customHeight="1" x14ac:dyDescent="0.25">
      <c r="A1683" s="16">
        <v>1682</v>
      </c>
      <c r="B1683" s="17" t="s">
        <v>211</v>
      </c>
      <c r="C1683" s="48" t="s">
        <v>4932</v>
      </c>
      <c r="D1683" s="2" t="s">
        <v>172</v>
      </c>
      <c r="E1683" s="48" t="s">
        <v>4933</v>
      </c>
      <c r="F1683" s="67">
        <v>41801</v>
      </c>
      <c r="G1683" s="3">
        <f t="shared" si="272"/>
        <v>6</v>
      </c>
      <c r="H1683" s="3">
        <f t="shared" si="273"/>
        <v>2014</v>
      </c>
      <c r="I1683" s="19">
        <v>0.49652777777777801</v>
      </c>
      <c r="J1683" s="20">
        <f t="shared" si="271"/>
        <v>11</v>
      </c>
      <c r="K1683" s="5" t="str">
        <f t="shared" si="270"/>
        <v>ja</v>
      </c>
      <c r="L1683" s="5" t="s">
        <v>91</v>
      </c>
      <c r="M1683" s="6" t="s">
        <v>74</v>
      </c>
      <c r="N1683" s="5">
        <v>39</v>
      </c>
      <c r="O1683" s="17" t="s">
        <v>126</v>
      </c>
      <c r="P1683" s="17" t="s">
        <v>7062</v>
      </c>
      <c r="R1683" s="6" t="s">
        <v>77</v>
      </c>
      <c r="S1683" s="2" t="s">
        <v>78</v>
      </c>
      <c r="T1683" s="22" t="s">
        <v>79</v>
      </c>
      <c r="U1683" s="2" t="s">
        <v>74</v>
      </c>
      <c r="X1683" s="2">
        <v>241</v>
      </c>
      <c r="Y1683" s="2" t="s">
        <v>83</v>
      </c>
      <c r="Z1683" s="2" t="s">
        <v>84</v>
      </c>
      <c r="AA1683" s="2">
        <v>21</v>
      </c>
      <c r="AB1683" s="2" t="s">
        <v>81</v>
      </c>
      <c r="AC1683" s="2" t="s">
        <v>84</v>
      </c>
      <c r="AD1683" s="2">
        <v>241</v>
      </c>
      <c r="AE1683" s="2" t="s">
        <v>81</v>
      </c>
      <c r="AF1683" s="2" t="s">
        <v>84</v>
      </c>
      <c r="BE1683" s="23" t="str">
        <f t="shared" si="266"/>
        <v>EMF nein</v>
      </c>
      <c r="BF1683" s="23" t="str">
        <f t="shared" si="267"/>
        <v/>
      </c>
      <c r="BG1683" s="23" t="str">
        <f t="shared" si="268"/>
        <v/>
      </c>
      <c r="BH1683" s="23">
        <f t="shared" si="269"/>
        <v>0</v>
      </c>
      <c r="BO1683" s="2" t="s">
        <v>7063</v>
      </c>
      <c r="BP1683" s="3">
        <v>1</v>
      </c>
      <c r="BQ1683" s="2" t="s">
        <v>7064</v>
      </c>
    </row>
    <row r="1684" spans="1:69" ht="16.149999999999999" customHeight="1" x14ac:dyDescent="0.25">
      <c r="A1684" s="16">
        <v>1683</v>
      </c>
      <c r="B1684" s="17" t="s">
        <v>211</v>
      </c>
      <c r="C1684" s="48" t="s">
        <v>7065</v>
      </c>
      <c r="D1684" s="2" t="s">
        <v>137</v>
      </c>
      <c r="E1684" s="48" t="s">
        <v>7066</v>
      </c>
      <c r="F1684" s="67">
        <v>41745</v>
      </c>
      <c r="G1684" s="3">
        <f t="shared" si="272"/>
        <v>4</v>
      </c>
      <c r="H1684" s="3">
        <f t="shared" si="273"/>
        <v>2014</v>
      </c>
      <c r="I1684" s="19">
        <v>0.62152777777777801</v>
      </c>
      <c r="J1684" s="20">
        <f t="shared" si="271"/>
        <v>14</v>
      </c>
      <c r="K1684" s="5" t="str">
        <f t="shared" si="270"/>
        <v>ja</v>
      </c>
      <c r="L1684" s="5" t="s">
        <v>91</v>
      </c>
      <c r="M1684" s="6" t="s">
        <v>74</v>
      </c>
      <c r="N1684" s="5">
        <v>32</v>
      </c>
      <c r="O1684" s="17" t="s">
        <v>75</v>
      </c>
      <c r="P1684" s="17" t="s">
        <v>7067</v>
      </c>
      <c r="R1684" s="6" t="s">
        <v>77</v>
      </c>
      <c r="S1684" s="2" t="s">
        <v>78</v>
      </c>
      <c r="T1684" s="22"/>
      <c r="U1684" s="2" t="s">
        <v>74</v>
      </c>
      <c r="X1684" s="2">
        <v>490</v>
      </c>
      <c r="Y1684" s="2" t="s">
        <v>81</v>
      </c>
      <c r="Z1684" s="2" t="s">
        <v>161</v>
      </c>
      <c r="AA1684" s="2">
        <v>490</v>
      </c>
      <c r="AB1684" s="2" t="s">
        <v>81</v>
      </c>
      <c r="AC1684" s="2" t="s">
        <v>161</v>
      </c>
      <c r="AD1684" s="2">
        <v>490</v>
      </c>
      <c r="AE1684" s="2" t="s">
        <v>83</v>
      </c>
      <c r="AF1684" s="2" t="s">
        <v>161</v>
      </c>
      <c r="BE1684" s="23" t="str">
        <f t="shared" si="266"/>
        <v>EMF nein</v>
      </c>
      <c r="BF1684" s="23" t="str">
        <f t="shared" si="267"/>
        <v/>
      </c>
      <c r="BG1684" s="23" t="str">
        <f t="shared" si="268"/>
        <v/>
      </c>
      <c r="BH1684" s="23">
        <f t="shared" si="269"/>
        <v>0</v>
      </c>
      <c r="BO1684" s="2" t="s">
        <v>7068</v>
      </c>
      <c r="BP1684" s="3">
        <v>1</v>
      </c>
      <c r="BQ1684" s="2" t="s">
        <v>7069</v>
      </c>
    </row>
    <row r="1685" spans="1:69" ht="16.149999999999999" customHeight="1" x14ac:dyDescent="0.25">
      <c r="A1685" s="16">
        <v>1684</v>
      </c>
      <c r="B1685" s="17" t="s">
        <v>211</v>
      </c>
      <c r="C1685" s="48" t="s">
        <v>7065</v>
      </c>
      <c r="D1685" s="2" t="s">
        <v>137</v>
      </c>
      <c r="E1685" s="48" t="s">
        <v>7070</v>
      </c>
      <c r="F1685" s="67">
        <v>42845</v>
      </c>
      <c r="G1685" s="3">
        <f t="shared" si="272"/>
        <v>4</v>
      </c>
      <c r="H1685" s="3">
        <f t="shared" si="273"/>
        <v>2017</v>
      </c>
      <c r="I1685" s="19">
        <v>0.72916666666666696</v>
      </c>
      <c r="J1685" s="20">
        <f t="shared" si="271"/>
        <v>17</v>
      </c>
      <c r="K1685" s="5" t="str">
        <f t="shared" si="270"/>
        <v>ja</v>
      </c>
      <c r="L1685" s="5" t="s">
        <v>91</v>
      </c>
      <c r="M1685" s="6" t="s">
        <v>74</v>
      </c>
      <c r="N1685" s="5">
        <v>38</v>
      </c>
      <c r="O1685" s="17" t="s">
        <v>126</v>
      </c>
      <c r="P1685" s="17" t="s">
        <v>7071</v>
      </c>
      <c r="R1685" s="6" t="s">
        <v>77</v>
      </c>
      <c r="S1685" s="2" t="s">
        <v>78</v>
      </c>
      <c r="T1685" s="22"/>
      <c r="U1685" s="2" t="s">
        <v>74</v>
      </c>
      <c r="X1685" s="2">
        <v>966</v>
      </c>
      <c r="Y1685" s="2" t="s">
        <v>83</v>
      </c>
      <c r="Z1685" s="2" t="s">
        <v>168</v>
      </c>
      <c r="AA1685" s="2">
        <v>966</v>
      </c>
      <c r="AB1685" s="2" t="s">
        <v>81</v>
      </c>
      <c r="AC1685" s="2" t="s">
        <v>168</v>
      </c>
      <c r="AD1685" s="2">
        <v>966</v>
      </c>
      <c r="AE1685" s="2" t="s">
        <v>81</v>
      </c>
      <c r="AF1685" s="2" t="s">
        <v>168</v>
      </c>
      <c r="BE1685" s="23" t="str">
        <f t="shared" si="266"/>
        <v>EMF nein</v>
      </c>
      <c r="BF1685" s="23" t="str">
        <f t="shared" si="267"/>
        <v/>
      </c>
      <c r="BG1685" s="23" t="str">
        <f t="shared" si="268"/>
        <v/>
      </c>
      <c r="BH1685" s="23">
        <f t="shared" si="269"/>
        <v>0</v>
      </c>
      <c r="BO1685" s="2" t="s">
        <v>7072</v>
      </c>
      <c r="BP1685" s="3">
        <v>1</v>
      </c>
      <c r="BQ1685" s="2" t="s">
        <v>7073</v>
      </c>
    </row>
    <row r="1686" spans="1:69" ht="16.149999999999999" customHeight="1" x14ac:dyDescent="0.25">
      <c r="A1686" s="16">
        <v>1685</v>
      </c>
      <c r="B1686" s="17" t="s">
        <v>87</v>
      </c>
      <c r="C1686" s="48" t="s">
        <v>6073</v>
      </c>
      <c r="D1686" s="2" t="s">
        <v>137</v>
      </c>
      <c r="E1686" s="48" t="s">
        <v>7074</v>
      </c>
      <c r="F1686" s="67">
        <v>41745</v>
      </c>
      <c r="G1686" s="3">
        <f t="shared" si="272"/>
        <v>4</v>
      </c>
      <c r="H1686" s="3">
        <f t="shared" si="273"/>
        <v>2014</v>
      </c>
      <c r="I1686" s="19">
        <v>0.58333333333333304</v>
      </c>
      <c r="J1686" s="20">
        <f t="shared" si="271"/>
        <v>14</v>
      </c>
      <c r="K1686" s="5" t="str">
        <f t="shared" si="270"/>
        <v>ja</v>
      </c>
      <c r="L1686" s="5" t="s">
        <v>91</v>
      </c>
      <c r="M1686" s="6" t="s">
        <v>74</v>
      </c>
      <c r="N1686" s="5">
        <v>82</v>
      </c>
      <c r="O1686" s="17" t="s">
        <v>75</v>
      </c>
      <c r="P1686" s="17" t="s">
        <v>7075</v>
      </c>
      <c r="R1686" s="6" t="s">
        <v>77</v>
      </c>
      <c r="S1686" s="2" t="s">
        <v>444</v>
      </c>
      <c r="T1686" s="6" t="s">
        <v>154</v>
      </c>
      <c r="X1686" s="2">
        <v>228</v>
      </c>
      <c r="Y1686" s="2" t="s">
        <v>83</v>
      </c>
      <c r="Z1686" s="2" t="s">
        <v>84</v>
      </c>
      <c r="AA1686" s="2">
        <v>228</v>
      </c>
      <c r="AB1686" s="2" t="s">
        <v>81</v>
      </c>
      <c r="AC1686" s="2" t="s">
        <v>84</v>
      </c>
      <c r="AD1686" s="2">
        <v>228</v>
      </c>
      <c r="AE1686" s="2" t="s">
        <v>81</v>
      </c>
      <c r="AF1686" s="2" t="s">
        <v>84</v>
      </c>
      <c r="BE1686" s="23" t="str">
        <f t="shared" si="266"/>
        <v>EMF nein</v>
      </c>
      <c r="BF1686" s="23" t="str">
        <f t="shared" si="267"/>
        <v/>
      </c>
      <c r="BG1686" s="23" t="str">
        <f t="shared" si="268"/>
        <v/>
      </c>
      <c r="BH1686" s="23">
        <f t="shared" si="269"/>
        <v>0</v>
      </c>
      <c r="BO1686" s="2" t="s">
        <v>7076</v>
      </c>
      <c r="BP1686" s="3">
        <v>1</v>
      </c>
      <c r="BQ1686" s="2" t="s">
        <v>7077</v>
      </c>
    </row>
    <row r="1687" spans="1:69" ht="16.149999999999999" customHeight="1" x14ac:dyDescent="0.25">
      <c r="A1687" s="16">
        <v>1686</v>
      </c>
      <c r="B1687" s="17" t="s">
        <v>87</v>
      </c>
      <c r="C1687" s="48" t="s">
        <v>3413</v>
      </c>
      <c r="D1687" s="2" t="s">
        <v>896</v>
      </c>
      <c r="E1687" s="48" t="s">
        <v>7078</v>
      </c>
      <c r="F1687" s="67">
        <v>43183</v>
      </c>
      <c r="G1687" s="3">
        <f t="shared" si="272"/>
        <v>3</v>
      </c>
      <c r="H1687" s="3">
        <f t="shared" si="273"/>
        <v>2018</v>
      </c>
      <c r="I1687" s="19">
        <v>0.5625</v>
      </c>
      <c r="J1687" s="20">
        <f t="shared" si="271"/>
        <v>13</v>
      </c>
      <c r="K1687" s="5" t="str">
        <f t="shared" si="270"/>
        <v>ja</v>
      </c>
      <c r="L1687" s="5" t="s">
        <v>91</v>
      </c>
      <c r="M1687" s="6" t="s">
        <v>74</v>
      </c>
      <c r="N1687" s="5">
        <v>82</v>
      </c>
      <c r="O1687" s="17" t="s">
        <v>75</v>
      </c>
      <c r="P1687" s="17" t="s">
        <v>7079</v>
      </c>
      <c r="R1687" s="6" t="s">
        <v>77</v>
      </c>
      <c r="T1687" s="22"/>
      <c r="U1687" s="2" t="s">
        <v>74</v>
      </c>
      <c r="X1687" s="2">
        <v>247</v>
      </c>
      <c r="Y1687" s="2" t="s">
        <v>81</v>
      </c>
      <c r="Z1687" s="2" t="s">
        <v>84</v>
      </c>
      <c r="AA1687" s="2">
        <v>247</v>
      </c>
      <c r="AB1687" s="2" t="s">
        <v>81</v>
      </c>
      <c r="AC1687" s="2" t="s">
        <v>84</v>
      </c>
      <c r="AD1687" s="2">
        <v>247</v>
      </c>
      <c r="AE1687" s="2" t="s">
        <v>83</v>
      </c>
      <c r="AF1687" s="2" t="s">
        <v>84</v>
      </c>
      <c r="BE1687" s="23" t="str">
        <f t="shared" si="266"/>
        <v>EMF nein</v>
      </c>
      <c r="BF1687" s="23" t="str">
        <f t="shared" si="267"/>
        <v/>
      </c>
      <c r="BG1687" s="23" t="str">
        <f t="shared" si="268"/>
        <v/>
      </c>
      <c r="BH1687" s="23">
        <f t="shared" si="269"/>
        <v>0</v>
      </c>
      <c r="BO1687" s="2" t="s">
        <v>7080</v>
      </c>
      <c r="BP1687" s="3">
        <v>1</v>
      </c>
      <c r="BQ1687" s="2" t="s">
        <v>7081</v>
      </c>
    </row>
    <row r="1688" spans="1:69" ht="16.149999999999999" customHeight="1" x14ac:dyDescent="0.25">
      <c r="A1688" s="16">
        <v>1687</v>
      </c>
      <c r="B1688" s="17" t="s">
        <v>69</v>
      </c>
      <c r="C1688" s="48" t="s">
        <v>6819</v>
      </c>
      <c r="D1688" s="2" t="s">
        <v>348</v>
      </c>
      <c r="E1688" s="48" t="s">
        <v>7082</v>
      </c>
      <c r="F1688" s="67">
        <v>43182</v>
      </c>
      <c r="G1688" s="3">
        <f t="shared" si="272"/>
        <v>3</v>
      </c>
      <c r="H1688" s="3">
        <f t="shared" si="273"/>
        <v>2018</v>
      </c>
      <c r="I1688" s="19">
        <v>0.50347222222222199</v>
      </c>
      <c r="J1688" s="20">
        <f t="shared" si="271"/>
        <v>12</v>
      </c>
      <c r="K1688" s="5" t="str">
        <f t="shared" si="270"/>
        <v>ja</v>
      </c>
      <c r="L1688" s="5" t="s">
        <v>91</v>
      </c>
      <c r="M1688" s="6" t="s">
        <v>74</v>
      </c>
      <c r="N1688" s="5">
        <v>82</v>
      </c>
      <c r="O1688" s="17" t="s">
        <v>75</v>
      </c>
      <c r="P1688" s="17" t="s">
        <v>7083</v>
      </c>
      <c r="R1688" s="6" t="s">
        <v>77</v>
      </c>
      <c r="S1688" s="2" t="s">
        <v>107</v>
      </c>
      <c r="T1688" s="6" t="s">
        <v>108</v>
      </c>
      <c r="X1688" s="2">
        <v>69</v>
      </c>
      <c r="Y1688" s="2" t="s">
        <v>83</v>
      </c>
      <c r="Z1688" s="2" t="s">
        <v>168</v>
      </c>
      <c r="AA1688" s="2">
        <v>69</v>
      </c>
      <c r="AB1688" s="2" t="s">
        <v>81</v>
      </c>
      <c r="AC1688" s="2" t="s">
        <v>168</v>
      </c>
      <c r="AD1688" s="2">
        <v>69</v>
      </c>
      <c r="AE1688" s="2" t="s">
        <v>83</v>
      </c>
      <c r="AF1688" s="2" t="s">
        <v>168</v>
      </c>
      <c r="BE1688" s="23" t="str">
        <f t="shared" si="266"/>
        <v>EMF nein</v>
      </c>
      <c r="BF1688" s="23" t="str">
        <f t="shared" si="267"/>
        <v/>
      </c>
      <c r="BG1688" s="23" t="str">
        <f t="shared" si="268"/>
        <v/>
      </c>
      <c r="BH1688" s="23">
        <f t="shared" si="269"/>
        <v>0</v>
      </c>
      <c r="BO1688" s="2" t="s">
        <v>7084</v>
      </c>
      <c r="BP1688" s="3">
        <v>1</v>
      </c>
      <c r="BQ1688" s="2" t="s">
        <v>7085</v>
      </c>
    </row>
    <row r="1689" spans="1:69" ht="16.149999999999999" customHeight="1" x14ac:dyDescent="0.25">
      <c r="A1689" s="16">
        <v>1688</v>
      </c>
      <c r="B1689" s="17" t="s">
        <v>211</v>
      </c>
      <c r="C1689" s="48" t="s">
        <v>7086</v>
      </c>
      <c r="D1689" s="2" t="s">
        <v>137</v>
      </c>
      <c r="E1689" s="48" t="s">
        <v>7087</v>
      </c>
      <c r="F1689" s="67">
        <v>43179</v>
      </c>
      <c r="G1689" s="3">
        <f t="shared" si="272"/>
        <v>3</v>
      </c>
      <c r="H1689" s="3">
        <f t="shared" si="273"/>
        <v>2018</v>
      </c>
      <c r="I1689" s="19">
        <v>0.26736111111111099</v>
      </c>
      <c r="J1689" s="20">
        <f t="shared" si="271"/>
        <v>6</v>
      </c>
      <c r="K1689" s="5" t="str">
        <f t="shared" si="270"/>
        <v>ja</v>
      </c>
      <c r="L1689" s="5" t="s">
        <v>91</v>
      </c>
      <c r="M1689" s="6" t="s">
        <v>74</v>
      </c>
      <c r="N1689" s="5">
        <v>22</v>
      </c>
      <c r="O1689" s="17" t="s">
        <v>126</v>
      </c>
      <c r="P1689" s="17" t="s">
        <v>1342</v>
      </c>
      <c r="R1689" s="6" t="s">
        <v>77</v>
      </c>
      <c r="T1689" s="22" t="s">
        <v>79</v>
      </c>
      <c r="U1689" s="2" t="s">
        <v>74</v>
      </c>
      <c r="V1689" s="2" t="s">
        <v>79</v>
      </c>
      <c r="X1689" s="2">
        <v>1650</v>
      </c>
      <c r="Y1689" s="2" t="s">
        <v>81</v>
      </c>
      <c r="Z1689" s="2" t="s">
        <v>82</v>
      </c>
      <c r="AA1689" s="2">
        <v>1650</v>
      </c>
      <c r="AB1689" s="2" t="s">
        <v>81</v>
      </c>
      <c r="AC1689" s="2" t="s">
        <v>82</v>
      </c>
      <c r="AD1689" s="2">
        <v>1650</v>
      </c>
      <c r="AE1689" s="2" t="s">
        <v>83</v>
      </c>
      <c r="AF1689" s="2" t="s">
        <v>82</v>
      </c>
      <c r="BE1689" s="23" t="str">
        <f t="shared" si="266"/>
        <v>EMF nein</v>
      </c>
      <c r="BF1689" s="23" t="str">
        <f t="shared" si="267"/>
        <v/>
      </c>
      <c r="BG1689" s="23" t="str">
        <f t="shared" si="268"/>
        <v/>
      </c>
      <c r="BH1689" s="23">
        <f t="shared" si="269"/>
        <v>0</v>
      </c>
      <c r="BO1689" s="2" t="s">
        <v>7088</v>
      </c>
      <c r="BP1689" s="3">
        <v>1</v>
      </c>
      <c r="BQ1689" s="2" t="s">
        <v>7089</v>
      </c>
    </row>
    <row r="1690" spans="1:69" ht="16.149999999999999" customHeight="1" x14ac:dyDescent="0.25">
      <c r="A1690" s="16">
        <v>1689</v>
      </c>
      <c r="B1690" s="17" t="s">
        <v>135</v>
      </c>
      <c r="C1690" s="48" t="s">
        <v>1025</v>
      </c>
      <c r="D1690" s="2" t="s">
        <v>113</v>
      </c>
      <c r="E1690" s="48" t="s">
        <v>7090</v>
      </c>
      <c r="F1690" s="67">
        <v>42472</v>
      </c>
      <c r="G1690" s="3">
        <f t="shared" si="272"/>
        <v>4</v>
      </c>
      <c r="H1690" s="3">
        <f t="shared" si="273"/>
        <v>2016</v>
      </c>
      <c r="I1690" s="19">
        <v>0.38541666666666702</v>
      </c>
      <c r="J1690" s="20">
        <f t="shared" si="271"/>
        <v>9</v>
      </c>
      <c r="K1690" s="5" t="str">
        <f t="shared" si="270"/>
        <v>ja</v>
      </c>
      <c r="M1690" s="6" t="s">
        <v>74</v>
      </c>
      <c r="O1690" s="2" t="s">
        <v>140</v>
      </c>
      <c r="P1690" s="17" t="s">
        <v>7091</v>
      </c>
      <c r="R1690" s="6" t="s">
        <v>77</v>
      </c>
      <c r="T1690" s="6" t="s">
        <v>154</v>
      </c>
      <c r="X1690" s="2">
        <v>280</v>
      </c>
      <c r="Y1690" s="2" t="s">
        <v>81</v>
      </c>
      <c r="Z1690" s="2" t="s">
        <v>82</v>
      </c>
      <c r="AA1690" s="2">
        <v>280</v>
      </c>
      <c r="AB1690" s="2" t="s">
        <v>81</v>
      </c>
      <c r="AC1690" s="2" t="s">
        <v>82</v>
      </c>
      <c r="AD1690" s="2">
        <v>280</v>
      </c>
      <c r="AE1690" s="2" t="s">
        <v>83</v>
      </c>
      <c r="AF1690" s="2" t="s">
        <v>82</v>
      </c>
      <c r="AJ1690" s="2">
        <v>432</v>
      </c>
      <c r="AK1690" s="2" t="s">
        <v>81</v>
      </c>
      <c r="AL1690" s="2" t="s">
        <v>82</v>
      </c>
      <c r="AM1690" s="2">
        <v>432</v>
      </c>
      <c r="AN1690" s="2" t="s">
        <v>81</v>
      </c>
      <c r="AO1690" s="2" t="s">
        <v>82</v>
      </c>
      <c r="AP1690" s="2">
        <v>482</v>
      </c>
      <c r="AQ1690" s="2" t="s">
        <v>81</v>
      </c>
      <c r="AR1690" s="2" t="s">
        <v>82</v>
      </c>
      <c r="AV1690" s="2">
        <v>482</v>
      </c>
      <c r="AW1690" s="2" t="s">
        <v>81</v>
      </c>
      <c r="AX1690" s="2" t="s">
        <v>82</v>
      </c>
      <c r="AY1690" s="2">
        <v>482</v>
      </c>
      <c r="AZ1690" s="2" t="s">
        <v>81</v>
      </c>
      <c r="BA1690" s="2" t="s">
        <v>82</v>
      </c>
      <c r="BE1690" s="23" t="str">
        <f t="shared" si="266"/>
        <v>EMF ja</v>
      </c>
      <c r="BF1690" s="23">
        <f t="shared" si="267"/>
        <v>740</v>
      </c>
      <c r="BG1690" s="23" t="str">
        <f t="shared" si="268"/>
        <v>500+m</v>
      </c>
      <c r="BH1690" s="23">
        <f t="shared" si="269"/>
        <v>2</v>
      </c>
      <c r="BI1690" s="2" t="s">
        <v>162</v>
      </c>
      <c r="BJ1690" s="2">
        <v>740</v>
      </c>
      <c r="BM1690" s="2" t="s">
        <v>162</v>
      </c>
      <c r="BN1690" s="2">
        <v>850</v>
      </c>
      <c r="BO1690" s="2" t="s">
        <v>7092</v>
      </c>
      <c r="BP1690" s="3">
        <v>1</v>
      </c>
      <c r="BQ1690" s="2" t="s">
        <v>7093</v>
      </c>
    </row>
    <row r="1691" spans="1:69" ht="16.149999999999999" customHeight="1" x14ac:dyDescent="0.25">
      <c r="A1691" s="16">
        <v>1690</v>
      </c>
      <c r="B1691" s="17" t="s">
        <v>87</v>
      </c>
      <c r="C1691" s="48" t="s">
        <v>327</v>
      </c>
      <c r="D1691" s="2" t="s">
        <v>124</v>
      </c>
      <c r="E1691" s="48" t="s">
        <v>7094</v>
      </c>
      <c r="F1691" s="67">
        <v>43285</v>
      </c>
      <c r="G1691" s="3">
        <f t="shared" si="272"/>
        <v>7</v>
      </c>
      <c r="H1691" s="3">
        <f t="shared" si="273"/>
        <v>2018</v>
      </c>
      <c r="I1691" s="19">
        <v>0.67361111111111105</v>
      </c>
      <c r="J1691" s="20">
        <f t="shared" si="271"/>
        <v>16</v>
      </c>
      <c r="K1691" s="5" t="str">
        <f t="shared" si="270"/>
        <v>ja</v>
      </c>
      <c r="L1691" s="5" t="s">
        <v>91</v>
      </c>
      <c r="M1691" s="6" t="s">
        <v>74</v>
      </c>
      <c r="N1691" s="5">
        <v>70</v>
      </c>
      <c r="O1691" s="17" t="s">
        <v>75</v>
      </c>
      <c r="P1691" s="17" t="s">
        <v>7095</v>
      </c>
      <c r="R1691" s="6" t="s">
        <v>77</v>
      </c>
      <c r="T1691" s="22"/>
      <c r="X1691" s="2">
        <v>170</v>
      </c>
      <c r="Y1691" s="2" t="s">
        <v>81</v>
      </c>
      <c r="Z1691" s="2" t="s">
        <v>84</v>
      </c>
      <c r="AA1691" s="2" t="s">
        <v>109</v>
      </c>
      <c r="AJ1691" s="2">
        <v>218</v>
      </c>
      <c r="AK1691" s="2" t="s">
        <v>83</v>
      </c>
      <c r="AL1691" s="2" t="s">
        <v>168</v>
      </c>
      <c r="AM1691" s="2">
        <v>218</v>
      </c>
      <c r="AN1691" s="2" t="s">
        <v>81</v>
      </c>
      <c r="AO1691" s="2" t="s">
        <v>168</v>
      </c>
      <c r="AP1691" s="2">
        <v>218</v>
      </c>
      <c r="AQ1691" s="2" t="s">
        <v>83</v>
      </c>
      <c r="AR1691" s="2" t="s">
        <v>168</v>
      </c>
      <c r="AV1691" s="2">
        <v>134</v>
      </c>
      <c r="AW1691" s="2" t="s">
        <v>81</v>
      </c>
      <c r="AX1691" s="2" t="s">
        <v>168</v>
      </c>
      <c r="AY1691" s="2">
        <v>134</v>
      </c>
      <c r="AZ1691" s="2" t="s">
        <v>81</v>
      </c>
      <c r="BA1691" s="2" t="s">
        <v>168</v>
      </c>
      <c r="BB1691" s="2">
        <v>134</v>
      </c>
      <c r="BC1691" s="2" t="s">
        <v>81</v>
      </c>
      <c r="BD1691" s="2" t="s">
        <v>168</v>
      </c>
      <c r="BE1691" s="23" t="str">
        <f t="shared" ref="BE1691:BE1754" si="274">IF(COUNTA(BI1691,BK1691,BM1691) &gt; 0,"EMF ja","EMF nein")</f>
        <v>EMF nein</v>
      </c>
      <c r="BF1691" s="23" t="str">
        <f t="shared" ref="BF1691:BF1754" si="275">IF(SUM(BJ1691,BL1691,BN1691)=0,"",MIN(BJ1691,BL1691,BN1691))</f>
        <v/>
      </c>
      <c r="BG1691" s="23" t="str">
        <f t="shared" ref="BG1691:BG1754" si="276">IF(BF1691="","",IF(BF1691&lt;100,"&lt;100m",IF(AND(BF1691&gt;99, BF1691&lt;500),"100-499m",IF(BF1691&gt;499,"500+m",""))))</f>
        <v/>
      </c>
      <c r="BH1691" s="23">
        <f t="shared" ref="BH1691:BH1754" si="277">COUNTA(BI1691,BK1691,BM1691)</f>
        <v>0</v>
      </c>
      <c r="BJ1691" s="2" t="s">
        <v>109</v>
      </c>
      <c r="BO1691" s="2" t="s">
        <v>7096</v>
      </c>
      <c r="BP1691" s="3">
        <v>1</v>
      </c>
      <c r="BQ1691" s="2" t="s">
        <v>7097</v>
      </c>
    </row>
    <row r="1692" spans="1:69" ht="16.149999999999999" customHeight="1" x14ac:dyDescent="0.25">
      <c r="A1692" s="16">
        <v>1691</v>
      </c>
      <c r="B1692" s="17" t="s">
        <v>211</v>
      </c>
      <c r="C1692" s="48" t="s">
        <v>1213</v>
      </c>
      <c r="D1692" s="2" t="s">
        <v>896</v>
      </c>
      <c r="E1692" s="48" t="s">
        <v>7098</v>
      </c>
      <c r="F1692" s="67">
        <v>43184</v>
      </c>
      <c r="G1692" s="3">
        <f t="shared" si="272"/>
        <v>3</v>
      </c>
      <c r="H1692" s="3">
        <f t="shared" si="273"/>
        <v>2018</v>
      </c>
      <c r="I1692" s="19">
        <v>0.70833333333333304</v>
      </c>
      <c r="J1692" s="20">
        <f t="shared" si="271"/>
        <v>17</v>
      </c>
      <c r="K1692" s="5" t="str">
        <f t="shared" si="270"/>
        <v>ja</v>
      </c>
      <c r="L1692" s="5" t="s">
        <v>91</v>
      </c>
      <c r="M1692" s="6" t="s">
        <v>74</v>
      </c>
      <c r="N1692" s="5">
        <v>57</v>
      </c>
      <c r="O1692" s="6" t="s">
        <v>3288</v>
      </c>
      <c r="P1692" s="17" t="s">
        <v>7099</v>
      </c>
      <c r="R1692" s="6" t="s">
        <v>77</v>
      </c>
      <c r="T1692" s="22"/>
      <c r="X1692" s="2" t="s">
        <v>109</v>
      </c>
      <c r="Y1692" s="2" t="s">
        <v>94</v>
      </c>
      <c r="Z1692" s="2" t="s">
        <v>84</v>
      </c>
      <c r="AB1692" s="392" t="s">
        <v>94</v>
      </c>
      <c r="AC1692" s="392" t="s">
        <v>84</v>
      </c>
      <c r="AE1692" s="392" t="s">
        <v>94</v>
      </c>
      <c r="AF1692" s="392" t="s">
        <v>84</v>
      </c>
      <c r="AJ1692" s="392" t="s">
        <v>109</v>
      </c>
      <c r="AK1692" s="392" t="s">
        <v>94</v>
      </c>
      <c r="AL1692" s="392" t="s">
        <v>84</v>
      </c>
      <c r="AM1692" s="392"/>
      <c r="AN1692" s="392" t="s">
        <v>94</v>
      </c>
      <c r="AO1692" s="392" t="s">
        <v>84</v>
      </c>
      <c r="AP1692" s="392"/>
      <c r="AQ1692" s="392" t="s">
        <v>94</v>
      </c>
      <c r="AR1692" s="392" t="s">
        <v>84</v>
      </c>
      <c r="AV1692" s="392" t="s">
        <v>109</v>
      </c>
      <c r="AW1692" s="392" t="s">
        <v>94</v>
      </c>
      <c r="AX1692" s="392" t="s">
        <v>84</v>
      </c>
      <c r="AY1692" s="392"/>
      <c r="AZ1692" s="392" t="s">
        <v>94</v>
      </c>
      <c r="BA1692" s="392" t="s">
        <v>84</v>
      </c>
      <c r="BB1692" s="392"/>
      <c r="BC1692" s="392" t="s">
        <v>94</v>
      </c>
      <c r="BD1692" s="392" t="s">
        <v>84</v>
      </c>
      <c r="BE1692" s="23" t="str">
        <f t="shared" si="274"/>
        <v>EMF nein</v>
      </c>
      <c r="BF1692" s="23" t="str">
        <f t="shared" si="275"/>
        <v/>
      </c>
      <c r="BG1692" s="23" t="str">
        <f t="shared" si="276"/>
        <v/>
      </c>
      <c r="BH1692" s="23">
        <f t="shared" si="277"/>
        <v>0</v>
      </c>
      <c r="BO1692" s="2" t="s">
        <v>21948</v>
      </c>
      <c r="BP1692" s="3">
        <v>1</v>
      </c>
      <c r="BQ1692" s="2" t="s">
        <v>7100</v>
      </c>
    </row>
    <row r="1693" spans="1:69" ht="16.149999999999999" customHeight="1" x14ac:dyDescent="0.25">
      <c r="A1693" s="16">
        <v>1692</v>
      </c>
      <c r="B1693" s="17" t="s">
        <v>135</v>
      </c>
      <c r="C1693" s="48" t="s">
        <v>6829</v>
      </c>
      <c r="D1693" s="2" t="s">
        <v>137</v>
      </c>
      <c r="E1693" s="48" t="s">
        <v>7101</v>
      </c>
      <c r="F1693" s="67">
        <v>43179</v>
      </c>
      <c r="G1693" s="3">
        <f t="shared" si="272"/>
        <v>3</v>
      </c>
      <c r="H1693" s="3">
        <f t="shared" si="273"/>
        <v>2018</v>
      </c>
      <c r="I1693" s="19">
        <v>0.39583333333333298</v>
      </c>
      <c r="J1693" s="20">
        <f t="shared" si="271"/>
        <v>9</v>
      </c>
      <c r="K1693" s="5" t="str">
        <f t="shared" si="270"/>
        <v>ja</v>
      </c>
      <c r="L1693" s="21" t="s">
        <v>73</v>
      </c>
      <c r="M1693" s="6" t="s">
        <v>139</v>
      </c>
      <c r="N1693" s="5">
        <v>46</v>
      </c>
      <c r="O1693" s="17" t="s">
        <v>126</v>
      </c>
      <c r="P1693" s="17" t="s">
        <v>7102</v>
      </c>
      <c r="R1693" s="6" t="s">
        <v>77</v>
      </c>
      <c r="T1693" s="22" t="s">
        <v>79</v>
      </c>
      <c r="BE1693" s="23" t="str">
        <f t="shared" si="274"/>
        <v>EMF ja</v>
      </c>
      <c r="BF1693" s="23">
        <f t="shared" si="275"/>
        <v>1950</v>
      </c>
      <c r="BG1693" s="23" t="str">
        <f t="shared" si="276"/>
        <v>500+m</v>
      </c>
      <c r="BH1693" s="23">
        <f t="shared" si="277"/>
        <v>1</v>
      </c>
      <c r="BM1693" s="2" t="s">
        <v>162</v>
      </c>
      <c r="BN1693" s="2">
        <v>1950</v>
      </c>
      <c r="BO1693" s="2" t="s">
        <v>7103</v>
      </c>
      <c r="BP1693" s="3">
        <v>1</v>
      </c>
      <c r="BQ1693" s="2" t="s">
        <v>7104</v>
      </c>
    </row>
    <row r="1694" spans="1:69" ht="16.149999999999999" customHeight="1" x14ac:dyDescent="0.25">
      <c r="A1694" s="16">
        <v>1693</v>
      </c>
      <c r="B1694" s="17" t="s">
        <v>87</v>
      </c>
      <c r="C1694" s="48" t="s">
        <v>2730</v>
      </c>
      <c r="D1694" s="2" t="s">
        <v>137</v>
      </c>
      <c r="E1694" s="48" t="s">
        <v>4625</v>
      </c>
      <c r="F1694" s="67">
        <v>43002</v>
      </c>
      <c r="G1694" s="3">
        <f t="shared" si="272"/>
        <v>9</v>
      </c>
      <c r="H1694" s="3">
        <f t="shared" si="273"/>
        <v>2017</v>
      </c>
      <c r="I1694" s="19">
        <v>0.64583333333333304</v>
      </c>
      <c r="J1694" s="20">
        <f t="shared" si="271"/>
        <v>15</v>
      </c>
      <c r="K1694" s="5" t="str">
        <f t="shared" ref="K1694:K1725" si="278">IF(COUNTA(W1694:BN1694)=0,"nein","ja")</f>
        <v>ja</v>
      </c>
      <c r="L1694" s="5" t="s">
        <v>91</v>
      </c>
      <c r="M1694" s="6" t="s">
        <v>115</v>
      </c>
      <c r="N1694" s="5">
        <v>83</v>
      </c>
      <c r="O1694" s="17" t="s">
        <v>126</v>
      </c>
      <c r="P1694" s="17" t="s">
        <v>7105</v>
      </c>
      <c r="R1694" s="6" t="s">
        <v>77</v>
      </c>
      <c r="T1694" s="22" t="s">
        <v>79</v>
      </c>
      <c r="U1694" s="2" t="s">
        <v>74</v>
      </c>
      <c r="X1694" s="2">
        <v>1004</v>
      </c>
      <c r="Y1694" s="2" t="s">
        <v>83</v>
      </c>
      <c r="Z1694" s="2" t="s">
        <v>84</v>
      </c>
      <c r="AA1694" s="2">
        <v>1004</v>
      </c>
      <c r="AB1694" s="2" t="s">
        <v>83</v>
      </c>
      <c r="AC1694" s="2" t="s">
        <v>84</v>
      </c>
      <c r="AD1694" s="2">
        <v>1004</v>
      </c>
      <c r="AE1694" s="2" t="s">
        <v>83</v>
      </c>
      <c r="AF1694" s="2" t="s">
        <v>84</v>
      </c>
      <c r="BE1694" s="23" t="str">
        <f t="shared" si="274"/>
        <v>EMF ja</v>
      </c>
      <c r="BF1694" s="23">
        <f t="shared" si="275"/>
        <v>540</v>
      </c>
      <c r="BG1694" s="23" t="str">
        <f t="shared" si="276"/>
        <v>500+m</v>
      </c>
      <c r="BH1694" s="23">
        <f t="shared" si="277"/>
        <v>2</v>
      </c>
      <c r="BI1694" s="2" t="s">
        <v>162</v>
      </c>
      <c r="BJ1694" s="2">
        <v>580</v>
      </c>
      <c r="BK1694" s="2" t="s">
        <v>162</v>
      </c>
      <c r="BL1694" s="2">
        <v>540</v>
      </c>
      <c r="BO1694" s="2" t="s">
        <v>7106</v>
      </c>
      <c r="BP1694" s="3">
        <v>1</v>
      </c>
      <c r="BQ1694" s="2" t="s">
        <v>7107</v>
      </c>
    </row>
    <row r="1695" spans="1:69" ht="16.149999999999999" customHeight="1" x14ac:dyDescent="0.25">
      <c r="A1695" s="16">
        <v>1694</v>
      </c>
      <c r="B1695" s="17" t="s">
        <v>211</v>
      </c>
      <c r="C1695" s="403" t="s">
        <v>4740</v>
      </c>
      <c r="D1695" s="2" t="s">
        <v>137</v>
      </c>
      <c r="E1695" s="48" t="s">
        <v>415</v>
      </c>
      <c r="F1695" s="67">
        <v>42337</v>
      </c>
      <c r="G1695" s="3">
        <f t="shared" si="272"/>
        <v>11</v>
      </c>
      <c r="H1695" s="3">
        <f t="shared" si="273"/>
        <v>2015</v>
      </c>
      <c r="I1695" s="19">
        <v>0.78819444444444398</v>
      </c>
      <c r="J1695" s="20">
        <f t="shared" si="271"/>
        <v>18</v>
      </c>
      <c r="K1695" s="5" t="str">
        <f t="shared" si="278"/>
        <v>ja</v>
      </c>
      <c r="L1695" s="5" t="s">
        <v>91</v>
      </c>
      <c r="M1695" s="6" t="s">
        <v>115</v>
      </c>
      <c r="N1695" s="5">
        <v>69</v>
      </c>
      <c r="O1695" s="17" t="s">
        <v>75</v>
      </c>
      <c r="P1695" s="17" t="s">
        <v>1027</v>
      </c>
      <c r="R1695" s="6" t="s">
        <v>77</v>
      </c>
      <c r="T1695" s="6" t="s">
        <v>108</v>
      </c>
      <c r="X1695" s="2">
        <v>171</v>
      </c>
      <c r="Y1695" s="2" t="s">
        <v>81</v>
      </c>
      <c r="Z1695" s="2" t="s">
        <v>84</v>
      </c>
      <c r="AA1695" s="2">
        <v>171</v>
      </c>
      <c r="AB1695" s="2" t="s">
        <v>81</v>
      </c>
      <c r="AC1695" s="2" t="s">
        <v>84</v>
      </c>
      <c r="AD1695" s="2">
        <v>171</v>
      </c>
      <c r="AE1695" s="2" t="s">
        <v>81</v>
      </c>
      <c r="AF1695" s="2" t="s">
        <v>84</v>
      </c>
      <c r="AJ1695" s="2">
        <v>156</v>
      </c>
      <c r="AK1695" s="2" t="s">
        <v>81</v>
      </c>
      <c r="AL1695" s="2" t="s">
        <v>84</v>
      </c>
      <c r="AM1695" s="2">
        <v>156</v>
      </c>
      <c r="AN1695" s="2" t="s">
        <v>81</v>
      </c>
      <c r="AO1695" s="2" t="s">
        <v>84</v>
      </c>
      <c r="AP1695" s="2">
        <v>156</v>
      </c>
      <c r="AQ1695" s="2" t="s">
        <v>81</v>
      </c>
      <c r="AR1695" s="2" t="s">
        <v>84</v>
      </c>
      <c r="BE1695" s="23" t="str">
        <f t="shared" si="274"/>
        <v>EMF nein</v>
      </c>
      <c r="BF1695" s="23" t="str">
        <f t="shared" si="275"/>
        <v/>
      </c>
      <c r="BG1695" s="23" t="str">
        <f t="shared" si="276"/>
        <v/>
      </c>
      <c r="BH1695" s="23">
        <f t="shared" si="277"/>
        <v>0</v>
      </c>
      <c r="BO1695" s="2" t="s">
        <v>7109</v>
      </c>
      <c r="BP1695" s="3">
        <v>1</v>
      </c>
      <c r="BQ1695" s="2" t="s">
        <v>7110</v>
      </c>
    </row>
    <row r="1696" spans="1:69" ht="16.149999999999999" customHeight="1" x14ac:dyDescent="0.25">
      <c r="A1696" s="16">
        <v>1695</v>
      </c>
      <c r="B1696" s="17" t="s">
        <v>87</v>
      </c>
      <c r="C1696" s="48" t="s">
        <v>3073</v>
      </c>
      <c r="D1696" s="2" t="s">
        <v>124</v>
      </c>
      <c r="E1696" s="48" t="s">
        <v>21907</v>
      </c>
      <c r="F1696" s="67">
        <v>43003</v>
      </c>
      <c r="G1696" s="3">
        <f t="shared" si="272"/>
        <v>9</v>
      </c>
      <c r="H1696" s="3">
        <f t="shared" si="273"/>
        <v>2017</v>
      </c>
      <c r="I1696" s="19">
        <v>0.65625</v>
      </c>
      <c r="J1696" s="20">
        <f t="shared" si="271"/>
        <v>15</v>
      </c>
      <c r="K1696" s="5" t="str">
        <f t="shared" si="278"/>
        <v>ja</v>
      </c>
      <c r="L1696" s="21" t="s">
        <v>73</v>
      </c>
      <c r="M1696" s="6" t="s">
        <v>74</v>
      </c>
      <c r="N1696" s="5">
        <v>73</v>
      </c>
      <c r="O1696" s="17" t="s">
        <v>75</v>
      </c>
      <c r="P1696" s="17" t="s">
        <v>7111</v>
      </c>
      <c r="Q1696" s="6" t="s">
        <v>186</v>
      </c>
      <c r="R1696" s="6" t="s">
        <v>77</v>
      </c>
      <c r="T1696" s="22"/>
      <c r="U1696" s="2" t="s">
        <v>208</v>
      </c>
      <c r="V1696" s="2" t="s">
        <v>79</v>
      </c>
      <c r="X1696" s="2">
        <v>125</v>
      </c>
      <c r="Y1696" s="2" t="s">
        <v>81</v>
      </c>
      <c r="Z1696" s="2" t="s">
        <v>84</v>
      </c>
      <c r="AA1696" s="2">
        <v>125</v>
      </c>
      <c r="AB1696" s="2" t="s">
        <v>81</v>
      </c>
      <c r="AC1696" s="2" t="s">
        <v>84</v>
      </c>
      <c r="AD1696" s="2">
        <v>125</v>
      </c>
      <c r="AE1696" s="2" t="s">
        <v>83</v>
      </c>
      <c r="AF1696" s="2" t="s">
        <v>84</v>
      </c>
      <c r="AJ1696" s="2">
        <v>73</v>
      </c>
      <c r="AK1696" s="2" t="s">
        <v>83</v>
      </c>
      <c r="AL1696" s="2" t="s">
        <v>168</v>
      </c>
      <c r="AM1696" s="2">
        <v>73</v>
      </c>
      <c r="AN1696" s="2" t="s">
        <v>94</v>
      </c>
      <c r="AO1696" s="2" t="s">
        <v>168</v>
      </c>
      <c r="AP1696" s="2">
        <v>73</v>
      </c>
      <c r="AQ1696" s="2" t="s">
        <v>81</v>
      </c>
      <c r="AR1696" s="2" t="s">
        <v>168</v>
      </c>
      <c r="BE1696" s="23" t="str">
        <f t="shared" si="274"/>
        <v>EMF nein</v>
      </c>
      <c r="BF1696" s="23" t="str">
        <f t="shared" si="275"/>
        <v/>
      </c>
      <c r="BG1696" s="23" t="str">
        <f t="shared" si="276"/>
        <v/>
      </c>
      <c r="BH1696" s="23">
        <f t="shared" si="277"/>
        <v>0</v>
      </c>
      <c r="BO1696" s="2" t="s">
        <v>7112</v>
      </c>
      <c r="BP1696" s="3">
        <v>1</v>
      </c>
      <c r="BQ1696" s="2" t="s">
        <v>7113</v>
      </c>
    </row>
    <row r="1697" spans="1:69" ht="16.149999999999999" customHeight="1" x14ac:dyDescent="0.25">
      <c r="A1697" s="16">
        <v>1696</v>
      </c>
      <c r="B1697" s="17" t="s">
        <v>69</v>
      </c>
      <c r="C1697" s="48" t="s">
        <v>6955</v>
      </c>
      <c r="D1697" s="2" t="s">
        <v>206</v>
      </c>
      <c r="E1697" s="48" t="s">
        <v>7114</v>
      </c>
      <c r="F1697" s="67">
        <v>43003</v>
      </c>
      <c r="G1697" s="3">
        <f t="shared" si="272"/>
        <v>9</v>
      </c>
      <c r="H1697" s="3">
        <f t="shared" si="273"/>
        <v>2017</v>
      </c>
      <c r="I1697" s="19">
        <v>0.180555555555556</v>
      </c>
      <c r="J1697" s="20">
        <f t="shared" si="271"/>
        <v>4</v>
      </c>
      <c r="K1697" s="5" t="str">
        <f t="shared" si="278"/>
        <v>ja</v>
      </c>
      <c r="L1697" s="5" t="s">
        <v>91</v>
      </c>
      <c r="M1697" s="6" t="s">
        <v>100</v>
      </c>
      <c r="N1697" s="5">
        <v>32</v>
      </c>
      <c r="O1697" s="2" t="s">
        <v>140</v>
      </c>
      <c r="P1697" s="17" t="s">
        <v>22269</v>
      </c>
      <c r="R1697" s="6" t="s">
        <v>77</v>
      </c>
      <c r="T1697" s="6" t="s">
        <v>108</v>
      </c>
      <c r="X1697" s="2">
        <v>80</v>
      </c>
      <c r="Y1697" s="2" t="s">
        <v>83</v>
      </c>
      <c r="Z1697" s="2" t="s">
        <v>84</v>
      </c>
      <c r="AA1697" s="2">
        <v>80</v>
      </c>
      <c r="AB1697" s="2" t="s">
        <v>81</v>
      </c>
      <c r="AC1697" s="2" t="s">
        <v>84</v>
      </c>
      <c r="AD1697" s="2">
        <v>80</v>
      </c>
      <c r="AE1697" s="2" t="s">
        <v>83</v>
      </c>
      <c r="AF1697" s="2" t="s">
        <v>84</v>
      </c>
      <c r="AJ1697" s="2">
        <v>80</v>
      </c>
      <c r="AK1697" s="2" t="s">
        <v>81</v>
      </c>
      <c r="AL1697" s="2" t="s">
        <v>84</v>
      </c>
      <c r="BE1697" s="23" t="str">
        <f t="shared" si="274"/>
        <v>EMF nein</v>
      </c>
      <c r="BF1697" s="23" t="str">
        <f t="shared" si="275"/>
        <v/>
      </c>
      <c r="BG1697" s="23" t="str">
        <f t="shared" si="276"/>
        <v/>
      </c>
      <c r="BH1697" s="23">
        <f t="shared" si="277"/>
        <v>0</v>
      </c>
      <c r="BO1697" s="2" t="s">
        <v>7115</v>
      </c>
      <c r="BP1697" s="3">
        <v>1</v>
      </c>
      <c r="BQ1697" s="2" t="s">
        <v>7116</v>
      </c>
    </row>
    <row r="1698" spans="1:69" ht="16.149999999999999" customHeight="1" x14ac:dyDescent="0.25">
      <c r="A1698" s="16">
        <v>1697</v>
      </c>
      <c r="B1698" s="17" t="s">
        <v>135</v>
      </c>
      <c r="C1698" s="48" t="s">
        <v>7117</v>
      </c>
      <c r="D1698" s="2" t="s">
        <v>206</v>
      </c>
      <c r="E1698" s="48" t="s">
        <v>7118</v>
      </c>
      <c r="F1698" s="67">
        <v>42222</v>
      </c>
      <c r="G1698" s="3">
        <f t="shared" si="272"/>
        <v>8</v>
      </c>
      <c r="H1698" s="3">
        <f t="shared" si="273"/>
        <v>2015</v>
      </c>
      <c r="I1698" s="19">
        <v>0.4375</v>
      </c>
      <c r="J1698" s="20">
        <f t="shared" ref="J1698:J1725" si="279">IF(I1698&lt;&gt;"",HOUR(I1698),"")</f>
        <v>10</v>
      </c>
      <c r="K1698" s="5" t="str">
        <f t="shared" si="278"/>
        <v>ja</v>
      </c>
      <c r="L1698" s="5" t="s">
        <v>91</v>
      </c>
      <c r="M1698" s="6" t="s">
        <v>6857</v>
      </c>
      <c r="N1698" s="5">
        <v>25</v>
      </c>
      <c r="O1698" s="17" t="s">
        <v>126</v>
      </c>
      <c r="P1698" s="17" t="s">
        <v>7119</v>
      </c>
      <c r="R1698" s="6" t="s">
        <v>77</v>
      </c>
      <c r="T1698" s="22" t="s">
        <v>79</v>
      </c>
      <c r="X1698" s="2">
        <v>330</v>
      </c>
      <c r="Y1698" s="2" t="s">
        <v>83</v>
      </c>
      <c r="Z1698" s="2" t="s">
        <v>84</v>
      </c>
      <c r="AD1698" s="2">
        <v>330</v>
      </c>
      <c r="AE1698" s="2" t="s">
        <v>81</v>
      </c>
      <c r="AF1698" s="2" t="s">
        <v>84</v>
      </c>
      <c r="AJ1698" s="2">
        <v>773</v>
      </c>
      <c r="AK1698" s="2" t="s">
        <v>81</v>
      </c>
      <c r="AL1698" s="2" t="s">
        <v>84</v>
      </c>
      <c r="BE1698" s="23" t="str">
        <f t="shared" si="274"/>
        <v>EMF nein</v>
      </c>
      <c r="BF1698" s="23" t="str">
        <f t="shared" si="275"/>
        <v/>
      </c>
      <c r="BG1698" s="23" t="str">
        <f t="shared" si="276"/>
        <v/>
      </c>
      <c r="BH1698" s="23">
        <f t="shared" si="277"/>
        <v>0</v>
      </c>
      <c r="BP1698" s="3">
        <v>1</v>
      </c>
      <c r="BQ1698" s="2" t="s">
        <v>7120</v>
      </c>
    </row>
    <row r="1699" spans="1:69" ht="16.149999999999999" customHeight="1" x14ac:dyDescent="0.25">
      <c r="A1699" s="16">
        <v>1698</v>
      </c>
      <c r="B1699" s="17" t="s">
        <v>87</v>
      </c>
      <c r="C1699" s="48" t="s">
        <v>7121</v>
      </c>
      <c r="D1699" s="2" t="s">
        <v>151</v>
      </c>
      <c r="E1699" s="48" t="s">
        <v>7122</v>
      </c>
      <c r="F1699" s="67">
        <v>43003</v>
      </c>
      <c r="G1699" s="3">
        <f t="shared" si="272"/>
        <v>9</v>
      </c>
      <c r="H1699" s="3">
        <f t="shared" si="273"/>
        <v>2017</v>
      </c>
      <c r="I1699" s="19">
        <v>0.75</v>
      </c>
      <c r="J1699" s="20">
        <f t="shared" si="279"/>
        <v>18</v>
      </c>
      <c r="K1699" s="5" t="str">
        <f t="shared" si="278"/>
        <v>ja</v>
      </c>
      <c r="L1699" s="21" t="s">
        <v>73</v>
      </c>
      <c r="M1699" s="6" t="s">
        <v>115</v>
      </c>
      <c r="N1699" s="5">
        <v>72</v>
      </c>
      <c r="O1699" s="17" t="s">
        <v>75</v>
      </c>
      <c r="P1699" s="17" t="s">
        <v>7123</v>
      </c>
      <c r="R1699" s="6" t="s">
        <v>77</v>
      </c>
      <c r="T1699" s="22" t="s">
        <v>79</v>
      </c>
      <c r="BE1699" s="23" t="str">
        <f t="shared" si="274"/>
        <v>EMF nein</v>
      </c>
      <c r="BF1699" s="23" t="str">
        <f t="shared" si="275"/>
        <v/>
      </c>
      <c r="BG1699" s="23" t="str">
        <f t="shared" si="276"/>
        <v/>
      </c>
      <c r="BH1699" s="23">
        <f t="shared" si="277"/>
        <v>0</v>
      </c>
      <c r="BO1699" s="2" t="s">
        <v>7124</v>
      </c>
      <c r="BP1699" s="3">
        <v>1</v>
      </c>
      <c r="BQ1699" s="2" t="s">
        <v>7125</v>
      </c>
    </row>
    <row r="1700" spans="1:69" ht="16.149999999999999" customHeight="1" x14ac:dyDescent="0.25">
      <c r="A1700" s="16">
        <v>1699</v>
      </c>
      <c r="B1700" s="17" t="s">
        <v>87</v>
      </c>
      <c r="C1700" s="48" t="s">
        <v>7126</v>
      </c>
      <c r="D1700" s="2" t="s">
        <v>71</v>
      </c>
      <c r="E1700" s="48" t="s">
        <v>7127</v>
      </c>
      <c r="F1700" s="67">
        <v>43185</v>
      </c>
      <c r="G1700" s="3">
        <f t="shared" si="272"/>
        <v>3</v>
      </c>
      <c r="H1700" s="3">
        <f t="shared" si="273"/>
        <v>2018</v>
      </c>
      <c r="I1700" s="19">
        <v>0.60416666666666696</v>
      </c>
      <c r="J1700" s="20">
        <f t="shared" si="279"/>
        <v>14</v>
      </c>
      <c r="K1700" s="5" t="str">
        <f t="shared" si="278"/>
        <v>ja</v>
      </c>
      <c r="L1700" s="21" t="s">
        <v>73</v>
      </c>
      <c r="M1700" s="6" t="s">
        <v>74</v>
      </c>
      <c r="N1700" s="5">
        <v>78</v>
      </c>
      <c r="O1700" s="17" t="s">
        <v>126</v>
      </c>
      <c r="P1700" s="17" t="s">
        <v>7128</v>
      </c>
      <c r="R1700" s="6" t="s">
        <v>77</v>
      </c>
      <c r="T1700" s="6" t="s">
        <v>108</v>
      </c>
      <c r="U1700" s="2" t="s">
        <v>139</v>
      </c>
      <c r="X1700" s="2">
        <v>300</v>
      </c>
      <c r="Y1700" s="2" t="s">
        <v>81</v>
      </c>
      <c r="Z1700" s="2" t="s">
        <v>84</v>
      </c>
      <c r="AA1700" s="2">
        <v>300</v>
      </c>
      <c r="AB1700" s="2" t="s">
        <v>81</v>
      </c>
      <c r="AC1700" s="2" t="s">
        <v>84</v>
      </c>
      <c r="AD1700" s="2">
        <v>300</v>
      </c>
      <c r="AE1700" s="2" t="s">
        <v>83</v>
      </c>
      <c r="AF1700" s="2" t="s">
        <v>84</v>
      </c>
      <c r="BE1700" s="23" t="str">
        <f t="shared" si="274"/>
        <v>EMF nein</v>
      </c>
      <c r="BF1700" s="23" t="str">
        <f t="shared" si="275"/>
        <v/>
      </c>
      <c r="BG1700" s="23" t="str">
        <f t="shared" si="276"/>
        <v/>
      </c>
      <c r="BH1700" s="23">
        <f t="shared" si="277"/>
        <v>0</v>
      </c>
      <c r="BO1700" s="2" t="s">
        <v>930</v>
      </c>
      <c r="BP1700" s="3">
        <v>1</v>
      </c>
      <c r="BQ1700" s="2" t="s">
        <v>7129</v>
      </c>
    </row>
    <row r="1701" spans="1:69" ht="16.149999999999999" customHeight="1" x14ac:dyDescent="0.25">
      <c r="A1701" s="16">
        <v>1700</v>
      </c>
      <c r="B1701" s="17" t="s">
        <v>87</v>
      </c>
      <c r="C1701" s="48" t="s">
        <v>7130</v>
      </c>
      <c r="D1701" s="2" t="s">
        <v>348</v>
      </c>
      <c r="E1701" s="48" t="s">
        <v>7131</v>
      </c>
      <c r="F1701" s="67">
        <v>42994</v>
      </c>
      <c r="G1701" s="3">
        <f t="shared" si="272"/>
        <v>9</v>
      </c>
      <c r="H1701" s="3">
        <f t="shared" si="273"/>
        <v>2017</v>
      </c>
      <c r="I1701" s="19">
        <v>0.66666666666666696</v>
      </c>
      <c r="J1701" s="20">
        <f t="shared" si="279"/>
        <v>16</v>
      </c>
      <c r="K1701" s="5" t="str">
        <f t="shared" si="278"/>
        <v>ja</v>
      </c>
      <c r="L1701" s="21" t="s">
        <v>73</v>
      </c>
      <c r="M1701" s="6" t="s">
        <v>74</v>
      </c>
      <c r="N1701" s="5">
        <v>71</v>
      </c>
      <c r="O1701" s="17" t="s">
        <v>75</v>
      </c>
      <c r="P1701" s="17" t="s">
        <v>3481</v>
      </c>
      <c r="R1701" s="6" t="s">
        <v>77</v>
      </c>
      <c r="T1701" s="22"/>
      <c r="U1701" s="2" t="s">
        <v>100</v>
      </c>
      <c r="V1701" s="2" t="s">
        <v>80</v>
      </c>
      <c r="X1701" s="2">
        <v>75</v>
      </c>
      <c r="Y1701" s="2" t="s">
        <v>81</v>
      </c>
      <c r="Z1701" s="2" t="s">
        <v>82</v>
      </c>
      <c r="AD1701" s="2">
        <v>75</v>
      </c>
      <c r="AE1701" s="2" t="s">
        <v>83</v>
      </c>
      <c r="AF1701" s="2" t="s">
        <v>82</v>
      </c>
      <c r="AJ1701" s="2">
        <v>178</v>
      </c>
      <c r="AK1701" s="2" t="s">
        <v>81</v>
      </c>
      <c r="AL1701" s="2" t="s">
        <v>82</v>
      </c>
      <c r="AM1701" s="2">
        <v>178</v>
      </c>
      <c r="AN1701" s="2" t="s">
        <v>81</v>
      </c>
      <c r="AO1701" s="2" t="s">
        <v>82</v>
      </c>
      <c r="AP1701" s="2">
        <v>178</v>
      </c>
      <c r="AQ1701" s="2" t="s">
        <v>83</v>
      </c>
      <c r="AR1701" s="2" t="s">
        <v>82</v>
      </c>
      <c r="BE1701" s="23" t="str">
        <f t="shared" si="274"/>
        <v>EMF ja</v>
      </c>
      <c r="BF1701" s="23">
        <f t="shared" si="275"/>
        <v>120</v>
      </c>
      <c r="BG1701" s="23" t="str">
        <f t="shared" si="276"/>
        <v>100-499m</v>
      </c>
      <c r="BH1701" s="23">
        <f t="shared" si="277"/>
        <v>2</v>
      </c>
      <c r="BK1701" s="2" t="s">
        <v>162</v>
      </c>
      <c r="BL1701" s="2">
        <v>190</v>
      </c>
      <c r="BM1701" s="2" t="s">
        <v>162</v>
      </c>
      <c r="BN1701" s="2">
        <v>120</v>
      </c>
      <c r="BO1701" s="2" t="s">
        <v>7132</v>
      </c>
      <c r="BP1701" s="3">
        <v>1</v>
      </c>
      <c r="BQ1701" s="2" t="s">
        <v>7133</v>
      </c>
    </row>
    <row r="1702" spans="1:69" ht="16.149999999999999" customHeight="1" x14ac:dyDescent="0.25">
      <c r="A1702" s="16">
        <v>1701</v>
      </c>
      <c r="B1702" s="17" t="s">
        <v>87</v>
      </c>
      <c r="C1702" s="48" t="s">
        <v>7130</v>
      </c>
      <c r="D1702" s="2" t="s">
        <v>348</v>
      </c>
      <c r="E1702" s="48" t="s">
        <v>7134</v>
      </c>
      <c r="F1702" s="67">
        <v>42983</v>
      </c>
      <c r="G1702" s="3">
        <f t="shared" si="272"/>
        <v>9</v>
      </c>
      <c r="H1702" s="3">
        <f t="shared" si="273"/>
        <v>2017</v>
      </c>
      <c r="I1702" s="19">
        <v>0.66666666666666696</v>
      </c>
      <c r="J1702" s="20">
        <f t="shared" si="279"/>
        <v>16</v>
      </c>
      <c r="K1702" s="5" t="str">
        <f t="shared" si="278"/>
        <v>ja</v>
      </c>
      <c r="L1702" s="21" t="s">
        <v>73</v>
      </c>
      <c r="M1702" s="6" t="s">
        <v>115</v>
      </c>
      <c r="N1702" s="5">
        <v>80</v>
      </c>
      <c r="O1702" s="17" t="s">
        <v>75</v>
      </c>
      <c r="P1702" s="17" t="s">
        <v>7135</v>
      </c>
      <c r="R1702" s="6" t="s">
        <v>77</v>
      </c>
      <c r="T1702" s="22" t="s">
        <v>79</v>
      </c>
      <c r="BE1702" s="23" t="str">
        <f t="shared" si="274"/>
        <v>EMF nein</v>
      </c>
      <c r="BF1702" s="23" t="str">
        <f t="shared" si="275"/>
        <v/>
      </c>
      <c r="BG1702" s="23" t="str">
        <f t="shared" si="276"/>
        <v/>
      </c>
      <c r="BH1702" s="23">
        <f t="shared" si="277"/>
        <v>0</v>
      </c>
      <c r="BO1702" s="2" t="s">
        <v>7136</v>
      </c>
      <c r="BP1702" s="3">
        <v>1</v>
      </c>
      <c r="BQ1702" s="2" t="s">
        <v>7137</v>
      </c>
    </row>
    <row r="1703" spans="1:69" ht="16.149999999999999" customHeight="1" x14ac:dyDescent="0.25">
      <c r="A1703" s="69">
        <v>1702</v>
      </c>
      <c r="B1703" s="17" t="s">
        <v>211</v>
      </c>
      <c r="C1703" s="24" t="s">
        <v>1371</v>
      </c>
      <c r="D1703" s="17" t="s">
        <v>113</v>
      </c>
      <c r="E1703" s="24" t="s">
        <v>7138</v>
      </c>
      <c r="F1703" s="18">
        <v>42831</v>
      </c>
      <c r="G1703" s="3">
        <f t="shared" si="272"/>
        <v>4</v>
      </c>
      <c r="H1703" s="3">
        <f t="shared" si="273"/>
        <v>2017</v>
      </c>
      <c r="I1703" s="19">
        <v>0.51041666666666696</v>
      </c>
      <c r="J1703" s="20">
        <f t="shared" si="279"/>
        <v>12</v>
      </c>
      <c r="K1703" s="5" t="str">
        <f t="shared" si="278"/>
        <v>ja</v>
      </c>
      <c r="L1703" s="21" t="s">
        <v>73</v>
      </c>
      <c r="M1703" s="22" t="s">
        <v>74</v>
      </c>
      <c r="N1703" s="21">
        <v>31</v>
      </c>
      <c r="O1703" s="17" t="s">
        <v>140</v>
      </c>
      <c r="P1703" s="17" t="s">
        <v>7139</v>
      </c>
      <c r="Q1703" s="22"/>
      <c r="R1703" s="22" t="s">
        <v>77</v>
      </c>
      <c r="T1703" s="22" t="s">
        <v>154</v>
      </c>
      <c r="U1703" s="17" t="s">
        <v>3801</v>
      </c>
      <c r="V1703" s="17" t="s">
        <v>79</v>
      </c>
      <c r="W1703" s="17"/>
      <c r="X1703" s="17">
        <v>331</v>
      </c>
      <c r="Y1703" s="17" t="s">
        <v>83</v>
      </c>
      <c r="Z1703" s="17" t="s">
        <v>82</v>
      </c>
      <c r="AA1703" s="17">
        <v>331</v>
      </c>
      <c r="AB1703" s="17" t="s">
        <v>81</v>
      </c>
      <c r="AC1703" s="17" t="s">
        <v>82</v>
      </c>
      <c r="AD1703" s="17">
        <v>331</v>
      </c>
      <c r="AE1703" s="17" t="s">
        <v>83</v>
      </c>
      <c r="AF1703" s="17" t="s">
        <v>82</v>
      </c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23" t="str">
        <f t="shared" si="274"/>
        <v>EMF ja</v>
      </c>
      <c r="BF1703" s="23">
        <f t="shared" si="275"/>
        <v>20</v>
      </c>
      <c r="BG1703" s="23" t="str">
        <f t="shared" si="276"/>
        <v>&lt;100m</v>
      </c>
      <c r="BH1703" s="23">
        <f t="shared" si="277"/>
        <v>1</v>
      </c>
      <c r="BI1703" s="17"/>
      <c r="BJ1703" s="17"/>
      <c r="BK1703" s="17" t="s">
        <v>162</v>
      </c>
      <c r="BL1703" s="17">
        <v>20</v>
      </c>
      <c r="BM1703" s="17"/>
      <c r="BN1703" s="17"/>
      <c r="BO1703" s="17"/>
      <c r="BP1703" s="3">
        <v>1</v>
      </c>
      <c r="BQ1703" s="2" t="s">
        <v>7140</v>
      </c>
    </row>
    <row r="1704" spans="1:69" ht="16.149999999999999" customHeight="1" x14ac:dyDescent="0.25">
      <c r="A1704" s="16">
        <v>1703</v>
      </c>
      <c r="B1704" s="17" t="s">
        <v>190</v>
      </c>
      <c r="C1704" s="48" t="s">
        <v>540</v>
      </c>
      <c r="D1704" s="2" t="s">
        <v>124</v>
      </c>
      <c r="E1704" s="48" t="s">
        <v>787</v>
      </c>
      <c r="F1704" s="67">
        <v>41795</v>
      </c>
      <c r="G1704" s="3">
        <f t="shared" si="272"/>
        <v>6</v>
      </c>
      <c r="H1704" s="3">
        <f t="shared" si="273"/>
        <v>2014</v>
      </c>
      <c r="I1704" s="19">
        <v>0.121527777777778</v>
      </c>
      <c r="J1704" s="20">
        <f t="shared" si="279"/>
        <v>2</v>
      </c>
      <c r="K1704" s="5" t="str">
        <f t="shared" si="278"/>
        <v>ja</v>
      </c>
      <c r="L1704" s="5" t="s">
        <v>91</v>
      </c>
      <c r="M1704" s="6" t="s">
        <v>74</v>
      </c>
      <c r="N1704" s="5">
        <v>37</v>
      </c>
      <c r="O1704" s="17" t="s">
        <v>75</v>
      </c>
      <c r="P1704" s="17" t="s">
        <v>7141</v>
      </c>
      <c r="R1704" s="6" t="s">
        <v>77</v>
      </c>
      <c r="T1704" s="22"/>
      <c r="X1704" s="2">
        <v>221</v>
      </c>
      <c r="Y1704" s="2" t="s">
        <v>81</v>
      </c>
      <c r="Z1704" s="2" t="s">
        <v>84</v>
      </c>
      <c r="AA1704" s="2">
        <v>221</v>
      </c>
      <c r="AB1704" s="2" t="s">
        <v>81</v>
      </c>
      <c r="AC1704" s="2" t="s">
        <v>84</v>
      </c>
      <c r="AD1704" s="2">
        <v>221</v>
      </c>
      <c r="AE1704" s="2" t="s">
        <v>83</v>
      </c>
      <c r="AF1704" s="2" t="s">
        <v>84</v>
      </c>
      <c r="AJ1704" s="2">
        <v>433</v>
      </c>
      <c r="AK1704" s="2" t="s">
        <v>81</v>
      </c>
      <c r="AL1704" s="2" t="s">
        <v>84</v>
      </c>
      <c r="AM1704" s="2">
        <v>433</v>
      </c>
      <c r="AN1704" s="2" t="s">
        <v>81</v>
      </c>
      <c r="AO1704" s="2" t="s">
        <v>84</v>
      </c>
      <c r="AP1704" s="2">
        <v>433</v>
      </c>
      <c r="AQ1704" s="2" t="s">
        <v>81</v>
      </c>
      <c r="AR1704" s="2" t="s">
        <v>84</v>
      </c>
      <c r="AV1704" s="2">
        <v>337</v>
      </c>
      <c r="AW1704" s="2" t="s">
        <v>81</v>
      </c>
      <c r="AX1704" s="2" t="s">
        <v>168</v>
      </c>
      <c r="AY1704" s="2">
        <v>337</v>
      </c>
      <c r="AZ1704" s="2" t="s">
        <v>81</v>
      </c>
      <c r="BA1704" s="2" t="s">
        <v>168</v>
      </c>
      <c r="BB1704" s="2">
        <v>337</v>
      </c>
      <c r="BC1704" s="2" t="s">
        <v>81</v>
      </c>
      <c r="BD1704" s="2" t="s">
        <v>168</v>
      </c>
      <c r="BE1704" s="23" t="str">
        <f t="shared" si="274"/>
        <v>EMF nein</v>
      </c>
      <c r="BF1704" s="23" t="str">
        <f t="shared" si="275"/>
        <v/>
      </c>
      <c r="BG1704" s="23" t="str">
        <f t="shared" si="276"/>
        <v/>
      </c>
      <c r="BH1704" s="23">
        <f t="shared" si="277"/>
        <v>0</v>
      </c>
      <c r="BO1704" s="2" t="s">
        <v>7142</v>
      </c>
      <c r="BP1704" s="3">
        <v>1</v>
      </c>
      <c r="BQ1704" s="2" t="s">
        <v>7143</v>
      </c>
    </row>
    <row r="1705" spans="1:69" ht="16.149999999999999" customHeight="1" x14ac:dyDescent="0.25">
      <c r="A1705" s="16">
        <v>1704</v>
      </c>
      <c r="B1705" s="17" t="s">
        <v>135</v>
      </c>
      <c r="C1705" s="48" t="s">
        <v>540</v>
      </c>
      <c r="D1705" s="2" t="s">
        <v>124</v>
      </c>
      <c r="E1705" s="48" t="s">
        <v>7144</v>
      </c>
      <c r="F1705" s="67">
        <v>41846</v>
      </c>
      <c r="G1705" s="3">
        <f t="shared" ref="G1705:G1725" si="280">IF(F1705&lt;&gt;"",MONTH(F1705),"")</f>
        <v>7</v>
      </c>
      <c r="H1705" s="3">
        <f t="shared" si="273"/>
        <v>2014</v>
      </c>
      <c r="I1705" s="19">
        <v>0.46180555555555602</v>
      </c>
      <c r="J1705" s="20">
        <f t="shared" si="279"/>
        <v>11</v>
      </c>
      <c r="K1705" s="5" t="str">
        <f t="shared" si="278"/>
        <v>ja</v>
      </c>
      <c r="L1705" s="5" t="s">
        <v>91</v>
      </c>
      <c r="M1705" s="6" t="s">
        <v>139</v>
      </c>
      <c r="O1705" s="17" t="s">
        <v>75</v>
      </c>
      <c r="P1705" s="17" t="s">
        <v>7145</v>
      </c>
      <c r="R1705" s="6" t="s">
        <v>77</v>
      </c>
      <c r="T1705" s="22" t="s">
        <v>79</v>
      </c>
      <c r="U1705" s="2" t="s">
        <v>115</v>
      </c>
      <c r="BE1705" s="23" t="str">
        <f t="shared" si="274"/>
        <v>EMF nein</v>
      </c>
      <c r="BF1705" s="23" t="str">
        <f t="shared" si="275"/>
        <v/>
      </c>
      <c r="BG1705" s="23" t="str">
        <f t="shared" si="276"/>
        <v/>
      </c>
      <c r="BH1705" s="23">
        <f t="shared" si="277"/>
        <v>0</v>
      </c>
      <c r="BO1705" s="2" t="s">
        <v>7146</v>
      </c>
      <c r="BP1705" s="3">
        <v>1</v>
      </c>
      <c r="BQ1705" s="2" t="s">
        <v>7147</v>
      </c>
    </row>
    <row r="1706" spans="1:69" ht="16.149999999999999" customHeight="1" x14ac:dyDescent="0.25">
      <c r="A1706" s="16">
        <v>1705</v>
      </c>
      <c r="B1706" s="17" t="s">
        <v>211</v>
      </c>
      <c r="C1706" s="48" t="s">
        <v>4781</v>
      </c>
      <c r="D1706" s="2" t="s">
        <v>158</v>
      </c>
      <c r="E1706" s="48" t="s">
        <v>4782</v>
      </c>
      <c r="F1706" s="67">
        <v>43177</v>
      </c>
      <c r="G1706" s="3">
        <f t="shared" si="280"/>
        <v>3</v>
      </c>
      <c r="H1706" s="3">
        <f t="shared" si="273"/>
        <v>2018</v>
      </c>
      <c r="I1706" s="19">
        <v>0.83333333333333304</v>
      </c>
      <c r="J1706" s="20">
        <f t="shared" si="279"/>
        <v>20</v>
      </c>
      <c r="K1706" s="5" t="str">
        <f t="shared" si="278"/>
        <v>ja</v>
      </c>
      <c r="L1706" s="5" t="s">
        <v>91</v>
      </c>
      <c r="M1706" s="6" t="s">
        <v>74</v>
      </c>
      <c r="N1706" s="5">
        <v>66</v>
      </c>
      <c r="O1706" s="17" t="s">
        <v>126</v>
      </c>
      <c r="P1706" s="17" t="s">
        <v>7148</v>
      </c>
      <c r="R1706" s="6" t="s">
        <v>77</v>
      </c>
      <c r="T1706" s="22" t="s">
        <v>79</v>
      </c>
      <c r="X1706" s="2" t="s">
        <v>109</v>
      </c>
      <c r="AD1706" s="2">
        <v>80</v>
      </c>
      <c r="AE1706" s="2" t="s">
        <v>94</v>
      </c>
      <c r="AF1706" s="2" t="s">
        <v>82</v>
      </c>
      <c r="BE1706" s="23" t="str">
        <f t="shared" si="274"/>
        <v>EMF nein</v>
      </c>
      <c r="BF1706" s="23" t="str">
        <f t="shared" si="275"/>
        <v/>
      </c>
      <c r="BG1706" s="23" t="str">
        <f t="shared" si="276"/>
        <v/>
      </c>
      <c r="BH1706" s="23">
        <f t="shared" si="277"/>
        <v>0</v>
      </c>
      <c r="BO1706" s="2" t="s">
        <v>7149</v>
      </c>
      <c r="BP1706" s="3">
        <v>1</v>
      </c>
      <c r="BQ1706" s="2" t="s">
        <v>7150</v>
      </c>
    </row>
    <row r="1707" spans="1:69" ht="16.149999999999999" customHeight="1" x14ac:dyDescent="0.25">
      <c r="A1707" s="16">
        <v>1706</v>
      </c>
      <c r="B1707" s="17" t="s">
        <v>87</v>
      </c>
      <c r="C1707" s="48" t="s">
        <v>7151</v>
      </c>
      <c r="D1707" s="2" t="s">
        <v>264</v>
      </c>
      <c r="E1707" s="48" t="s">
        <v>7152</v>
      </c>
      <c r="F1707" s="67">
        <v>43185</v>
      </c>
      <c r="G1707" s="3">
        <f t="shared" si="280"/>
        <v>3</v>
      </c>
      <c r="H1707" s="3">
        <f t="shared" si="273"/>
        <v>2018</v>
      </c>
      <c r="I1707" s="19">
        <v>0.39583333333333298</v>
      </c>
      <c r="J1707" s="20">
        <f t="shared" si="279"/>
        <v>9</v>
      </c>
      <c r="K1707" s="5" t="str">
        <f t="shared" si="278"/>
        <v>ja</v>
      </c>
      <c r="L1707" s="5" t="s">
        <v>91</v>
      </c>
      <c r="M1707" s="6" t="s">
        <v>74</v>
      </c>
      <c r="N1707" s="5">
        <v>77</v>
      </c>
      <c r="O1707" s="17" t="s">
        <v>126</v>
      </c>
      <c r="P1707" s="17" t="s">
        <v>7153</v>
      </c>
      <c r="R1707" s="6" t="s">
        <v>77</v>
      </c>
      <c r="T1707" s="22" t="s">
        <v>79</v>
      </c>
      <c r="X1707" s="2">
        <v>1700</v>
      </c>
      <c r="Y1707" s="2" t="s">
        <v>81</v>
      </c>
      <c r="Z1707" s="2" t="s">
        <v>84</v>
      </c>
      <c r="AA1707" s="2">
        <v>1700</v>
      </c>
      <c r="AB1707" s="2" t="s">
        <v>81</v>
      </c>
      <c r="AC1707" s="2" t="s">
        <v>84</v>
      </c>
      <c r="AD1707" s="2">
        <v>1700</v>
      </c>
      <c r="AE1707" s="2" t="s">
        <v>81</v>
      </c>
      <c r="AF1707" s="2" t="s">
        <v>84</v>
      </c>
      <c r="BE1707" s="23" t="str">
        <f t="shared" si="274"/>
        <v>EMF nein</v>
      </c>
      <c r="BF1707" s="23" t="str">
        <f t="shared" si="275"/>
        <v/>
      </c>
      <c r="BG1707" s="23" t="str">
        <f t="shared" si="276"/>
        <v/>
      </c>
      <c r="BH1707" s="23">
        <f t="shared" si="277"/>
        <v>0</v>
      </c>
      <c r="BO1707" s="2" t="s">
        <v>7154</v>
      </c>
      <c r="BP1707" s="3">
        <v>1</v>
      </c>
      <c r="BQ1707" s="2" t="s">
        <v>7155</v>
      </c>
    </row>
    <row r="1708" spans="1:69" ht="16.149999999999999" customHeight="1" x14ac:dyDescent="0.25">
      <c r="A1708" s="16">
        <v>1707</v>
      </c>
      <c r="B1708" s="17" t="s">
        <v>87</v>
      </c>
      <c r="C1708" s="48" t="s">
        <v>150</v>
      </c>
      <c r="D1708" s="2" t="s">
        <v>151</v>
      </c>
      <c r="E1708" s="48" t="s">
        <v>7156</v>
      </c>
      <c r="F1708" s="67">
        <v>43006</v>
      </c>
      <c r="G1708" s="3">
        <f t="shared" si="280"/>
        <v>9</v>
      </c>
      <c r="H1708" s="3">
        <f t="shared" si="273"/>
        <v>2017</v>
      </c>
      <c r="I1708" s="19">
        <v>0.27083333333333298</v>
      </c>
      <c r="J1708" s="20">
        <f t="shared" si="279"/>
        <v>6</v>
      </c>
      <c r="K1708" s="5" t="str">
        <f t="shared" si="278"/>
        <v>ja</v>
      </c>
      <c r="L1708" s="5" t="s">
        <v>91</v>
      </c>
      <c r="M1708" s="6" t="s">
        <v>74</v>
      </c>
      <c r="N1708" s="5">
        <v>71</v>
      </c>
      <c r="O1708" s="2" t="s">
        <v>140</v>
      </c>
      <c r="P1708" s="17" t="s">
        <v>7157</v>
      </c>
      <c r="R1708" s="6" t="s">
        <v>77</v>
      </c>
      <c r="T1708" s="22" t="s">
        <v>79</v>
      </c>
      <c r="U1708" s="2" t="s">
        <v>139</v>
      </c>
      <c r="X1708" s="2">
        <v>359</v>
      </c>
      <c r="Y1708" s="2" t="s">
        <v>81</v>
      </c>
      <c r="Z1708" s="2" t="s">
        <v>168</v>
      </c>
      <c r="AA1708" s="2">
        <v>359</v>
      </c>
      <c r="AB1708" s="2" t="s">
        <v>81</v>
      </c>
      <c r="AC1708" s="2" t="s">
        <v>168</v>
      </c>
      <c r="AD1708" s="2">
        <v>359</v>
      </c>
      <c r="AE1708" s="2" t="s">
        <v>83</v>
      </c>
      <c r="AF1708" s="2" t="s">
        <v>168</v>
      </c>
      <c r="BE1708" s="23" t="str">
        <f t="shared" si="274"/>
        <v>EMF ja</v>
      </c>
      <c r="BF1708" s="23">
        <f t="shared" si="275"/>
        <v>470</v>
      </c>
      <c r="BG1708" s="23" t="str">
        <f t="shared" si="276"/>
        <v>100-499m</v>
      </c>
      <c r="BH1708" s="23">
        <f t="shared" si="277"/>
        <v>1</v>
      </c>
      <c r="BK1708" s="2" t="s">
        <v>162</v>
      </c>
      <c r="BL1708" s="2">
        <v>470</v>
      </c>
      <c r="BO1708" s="2" t="s">
        <v>7158</v>
      </c>
      <c r="BP1708" s="3">
        <v>1</v>
      </c>
      <c r="BQ1708" s="2" t="s">
        <v>7159</v>
      </c>
    </row>
    <row r="1709" spans="1:69" ht="16.149999999999999" customHeight="1" x14ac:dyDescent="0.25">
      <c r="A1709" s="16">
        <v>1708</v>
      </c>
      <c r="B1709" s="17" t="s">
        <v>87</v>
      </c>
      <c r="C1709" s="49" t="s">
        <v>289</v>
      </c>
      <c r="D1709" s="2" t="s">
        <v>290</v>
      </c>
      <c r="E1709" s="48" t="s">
        <v>7160</v>
      </c>
      <c r="F1709" s="67">
        <v>43006</v>
      </c>
      <c r="G1709" s="3">
        <f t="shared" si="280"/>
        <v>9</v>
      </c>
      <c r="H1709" s="3">
        <f t="shared" si="273"/>
        <v>2017</v>
      </c>
      <c r="I1709" s="19">
        <v>0.39583333333333298</v>
      </c>
      <c r="J1709" s="20">
        <f t="shared" si="279"/>
        <v>9</v>
      </c>
      <c r="K1709" s="5" t="str">
        <f t="shared" si="278"/>
        <v>ja</v>
      </c>
      <c r="L1709" s="5" t="s">
        <v>91</v>
      </c>
      <c r="M1709" s="6" t="s">
        <v>208</v>
      </c>
      <c r="N1709" s="5">
        <v>77</v>
      </c>
      <c r="O1709" s="17" t="s">
        <v>75</v>
      </c>
      <c r="P1709" s="17" t="s">
        <v>7161</v>
      </c>
      <c r="R1709" s="6" t="s">
        <v>77</v>
      </c>
      <c r="T1709" s="22" t="s">
        <v>79</v>
      </c>
      <c r="U1709" s="2" t="s">
        <v>139</v>
      </c>
      <c r="X1709" s="2">
        <v>46</v>
      </c>
      <c r="Y1709" s="2" t="s">
        <v>81</v>
      </c>
      <c r="Z1709" s="2" t="s">
        <v>84</v>
      </c>
      <c r="AA1709" s="2">
        <v>46</v>
      </c>
      <c r="AB1709" s="2" t="s">
        <v>81</v>
      </c>
      <c r="AC1709" s="2" t="s">
        <v>84</v>
      </c>
      <c r="AD1709" s="2">
        <v>46</v>
      </c>
      <c r="AE1709" s="2" t="s">
        <v>83</v>
      </c>
      <c r="AF1709" s="2" t="s">
        <v>84</v>
      </c>
      <c r="AJ1709" s="2">
        <v>154</v>
      </c>
      <c r="AK1709" s="2" t="s">
        <v>81</v>
      </c>
      <c r="AL1709" s="2" t="s">
        <v>84</v>
      </c>
      <c r="AP1709" s="2">
        <v>154</v>
      </c>
      <c r="AQ1709" s="2" t="s">
        <v>81</v>
      </c>
      <c r="AR1709" s="2" t="s">
        <v>84</v>
      </c>
      <c r="BE1709" s="23" t="str">
        <f t="shared" si="274"/>
        <v>EMF nein</v>
      </c>
      <c r="BF1709" s="23" t="str">
        <f t="shared" si="275"/>
        <v/>
      </c>
      <c r="BG1709" s="23" t="str">
        <f t="shared" si="276"/>
        <v/>
      </c>
      <c r="BH1709" s="23">
        <f t="shared" si="277"/>
        <v>0</v>
      </c>
      <c r="BO1709" s="2" t="s">
        <v>7162</v>
      </c>
      <c r="BP1709" s="3">
        <v>1</v>
      </c>
      <c r="BQ1709" s="2" t="s">
        <v>7163</v>
      </c>
    </row>
    <row r="1710" spans="1:69" ht="16.149999999999999" customHeight="1" x14ac:dyDescent="0.25">
      <c r="A1710" s="16">
        <v>1709</v>
      </c>
      <c r="B1710" s="17" t="s">
        <v>190</v>
      </c>
      <c r="C1710" s="48" t="s">
        <v>6955</v>
      </c>
      <c r="D1710" s="2" t="s">
        <v>206</v>
      </c>
      <c r="E1710" s="48" t="s">
        <v>7164</v>
      </c>
      <c r="F1710" s="67">
        <v>42672</v>
      </c>
      <c r="G1710" s="3">
        <f t="shared" si="280"/>
        <v>10</v>
      </c>
      <c r="H1710" s="3">
        <f t="shared" si="273"/>
        <v>2016</v>
      </c>
      <c r="I1710" s="19">
        <v>0.17708333333333301</v>
      </c>
      <c r="J1710" s="20">
        <f t="shared" si="279"/>
        <v>4</v>
      </c>
      <c r="K1710" s="5" t="str">
        <f t="shared" si="278"/>
        <v>ja</v>
      </c>
      <c r="L1710" s="21" t="s">
        <v>73</v>
      </c>
      <c r="M1710" s="6" t="s">
        <v>74</v>
      </c>
      <c r="O1710" s="2" t="s">
        <v>140</v>
      </c>
      <c r="P1710" s="17" t="s">
        <v>7165</v>
      </c>
      <c r="R1710" s="6" t="s">
        <v>77</v>
      </c>
      <c r="T1710" s="22" t="s">
        <v>79</v>
      </c>
      <c r="X1710" s="2" t="s">
        <v>109</v>
      </c>
      <c r="Y1710" s="2" t="s">
        <v>81</v>
      </c>
      <c r="Z1710" s="2" t="s">
        <v>84</v>
      </c>
      <c r="AB1710" s="2" t="s">
        <v>81</v>
      </c>
      <c r="AC1710" s="2" t="s">
        <v>84</v>
      </c>
      <c r="AE1710" s="2" t="s">
        <v>81</v>
      </c>
      <c r="AF1710" s="2" t="s">
        <v>84</v>
      </c>
      <c r="AJ1710" s="2">
        <v>390</v>
      </c>
      <c r="AK1710" s="2" t="s">
        <v>81</v>
      </c>
      <c r="AL1710" s="2" t="s">
        <v>84</v>
      </c>
      <c r="AM1710" s="2">
        <v>390</v>
      </c>
      <c r="AN1710" s="2" t="s">
        <v>81</v>
      </c>
      <c r="AO1710" s="2" t="s">
        <v>84</v>
      </c>
      <c r="BE1710" s="23" t="str">
        <f t="shared" si="274"/>
        <v>EMF ja</v>
      </c>
      <c r="BF1710" s="23">
        <f t="shared" si="275"/>
        <v>1700</v>
      </c>
      <c r="BG1710" s="23" t="str">
        <f t="shared" si="276"/>
        <v>500+m</v>
      </c>
      <c r="BH1710" s="23">
        <f t="shared" si="277"/>
        <v>1</v>
      </c>
      <c r="BM1710" s="2" t="s">
        <v>162</v>
      </c>
      <c r="BN1710" s="2">
        <v>1700</v>
      </c>
      <c r="BO1710" s="2" t="s">
        <v>7166</v>
      </c>
      <c r="BP1710" s="3">
        <v>1</v>
      </c>
      <c r="BQ1710" s="2" t="s">
        <v>7167</v>
      </c>
    </row>
    <row r="1711" spans="1:69" ht="16.149999999999999" customHeight="1" x14ac:dyDescent="0.25">
      <c r="A1711" s="16">
        <v>1710</v>
      </c>
      <c r="B1711" s="17" t="s">
        <v>69</v>
      </c>
      <c r="C1711" s="48" t="s">
        <v>7168</v>
      </c>
      <c r="D1711" s="2" t="s">
        <v>151</v>
      </c>
      <c r="E1711" s="48" t="s">
        <v>7169</v>
      </c>
      <c r="F1711" s="67">
        <v>39190</v>
      </c>
      <c r="G1711" s="3">
        <f t="shared" si="280"/>
        <v>4</v>
      </c>
      <c r="H1711" s="3">
        <f t="shared" si="273"/>
        <v>2007</v>
      </c>
      <c r="I1711" s="19"/>
      <c r="J1711" s="20" t="str">
        <f t="shared" si="279"/>
        <v/>
      </c>
      <c r="K1711" s="5" t="str">
        <f t="shared" si="278"/>
        <v>ja</v>
      </c>
      <c r="L1711" s="5" t="s">
        <v>91</v>
      </c>
      <c r="M1711" s="6" t="s">
        <v>74</v>
      </c>
      <c r="N1711" s="5">
        <v>47</v>
      </c>
      <c r="O1711" s="17" t="s">
        <v>126</v>
      </c>
      <c r="P1711" s="17" t="s">
        <v>7170</v>
      </c>
      <c r="R1711" s="6" t="s">
        <v>77</v>
      </c>
      <c r="S1711" s="2" t="s">
        <v>272</v>
      </c>
      <c r="T1711" s="22" t="s">
        <v>79</v>
      </c>
      <c r="U1711" s="2" t="s">
        <v>74</v>
      </c>
      <c r="V1711" s="2" t="s">
        <v>202</v>
      </c>
      <c r="X1711" s="2">
        <v>1070</v>
      </c>
      <c r="Y1711" s="2" t="s">
        <v>83</v>
      </c>
      <c r="Z1711" s="2" t="s">
        <v>84</v>
      </c>
      <c r="AA1711" s="2">
        <v>1070</v>
      </c>
      <c r="AB1711" s="2" t="s">
        <v>81</v>
      </c>
      <c r="AC1711" s="2" t="s">
        <v>84</v>
      </c>
      <c r="AD1711" s="2">
        <v>1070</v>
      </c>
      <c r="AE1711" s="2" t="s">
        <v>83</v>
      </c>
      <c r="AF1711" s="2" t="s">
        <v>84</v>
      </c>
      <c r="BE1711" s="23" t="str">
        <f t="shared" si="274"/>
        <v>EMF ja</v>
      </c>
      <c r="BF1711" s="23">
        <f t="shared" si="275"/>
        <v>2100</v>
      </c>
      <c r="BG1711" s="23" t="str">
        <f t="shared" si="276"/>
        <v>500+m</v>
      </c>
      <c r="BH1711" s="23">
        <f t="shared" si="277"/>
        <v>1</v>
      </c>
      <c r="BK1711" s="2" t="s">
        <v>162</v>
      </c>
      <c r="BL1711" s="2">
        <v>2100</v>
      </c>
      <c r="BO1711" s="2" t="s">
        <v>7171</v>
      </c>
      <c r="BP1711" s="3">
        <v>1</v>
      </c>
      <c r="BQ1711" s="2" t="s">
        <v>7172</v>
      </c>
    </row>
    <row r="1712" spans="1:69" ht="16.149999999999999" customHeight="1" x14ac:dyDescent="0.25">
      <c r="A1712" s="16">
        <v>1711</v>
      </c>
      <c r="B1712" s="17" t="s">
        <v>211</v>
      </c>
      <c r="C1712" s="48" t="s">
        <v>6955</v>
      </c>
      <c r="D1712" s="2" t="s">
        <v>206</v>
      </c>
      <c r="E1712" s="48" t="s">
        <v>7173</v>
      </c>
      <c r="F1712" s="67">
        <v>42987</v>
      </c>
      <c r="G1712" s="3">
        <f t="shared" si="280"/>
        <v>9</v>
      </c>
      <c r="H1712" s="3">
        <f t="shared" si="273"/>
        <v>2017</v>
      </c>
      <c r="I1712" s="19">
        <v>7.6388888888888895E-2</v>
      </c>
      <c r="J1712" s="20">
        <f t="shared" si="279"/>
        <v>1</v>
      </c>
      <c r="K1712" s="5" t="str">
        <f t="shared" si="278"/>
        <v>ja</v>
      </c>
      <c r="L1712" s="5" t="s">
        <v>91</v>
      </c>
      <c r="M1712" s="6" t="s">
        <v>100</v>
      </c>
      <c r="N1712" s="5">
        <v>37</v>
      </c>
      <c r="O1712" s="2" t="s">
        <v>140</v>
      </c>
      <c r="P1712" s="17" t="s">
        <v>7174</v>
      </c>
      <c r="T1712" s="6" t="s">
        <v>108</v>
      </c>
      <c r="U1712" s="2" t="s">
        <v>139</v>
      </c>
      <c r="X1712" s="2">
        <v>55</v>
      </c>
      <c r="Y1712" s="2" t="s">
        <v>83</v>
      </c>
      <c r="Z1712" s="2" t="s">
        <v>84</v>
      </c>
      <c r="AA1712" s="2">
        <v>55</v>
      </c>
      <c r="AB1712" s="2" t="s">
        <v>81</v>
      </c>
      <c r="AC1712" s="2" t="s">
        <v>84</v>
      </c>
      <c r="AD1712" s="2">
        <v>55</v>
      </c>
      <c r="AE1712" s="2" t="s">
        <v>83</v>
      </c>
      <c r="AF1712" s="2" t="s">
        <v>84</v>
      </c>
      <c r="BE1712" s="23" t="str">
        <f t="shared" si="274"/>
        <v>EMF nein</v>
      </c>
      <c r="BF1712" s="23" t="str">
        <f t="shared" si="275"/>
        <v/>
      </c>
      <c r="BG1712" s="23" t="str">
        <f t="shared" si="276"/>
        <v/>
      </c>
      <c r="BH1712" s="23">
        <f t="shared" si="277"/>
        <v>0</v>
      </c>
      <c r="BO1712" s="2" t="s">
        <v>7175</v>
      </c>
      <c r="BP1712" s="3">
        <v>1</v>
      </c>
      <c r="BQ1712" s="2" t="s">
        <v>7176</v>
      </c>
    </row>
    <row r="1713" spans="1:69" ht="16.149999999999999" customHeight="1" x14ac:dyDescent="0.25">
      <c r="A1713" s="16">
        <v>1712</v>
      </c>
      <c r="B1713" s="17" t="s">
        <v>211</v>
      </c>
      <c r="C1713" s="48" t="s">
        <v>2783</v>
      </c>
      <c r="D1713" s="2" t="s">
        <v>113</v>
      </c>
      <c r="E1713" s="48" t="s">
        <v>7177</v>
      </c>
      <c r="F1713" s="67">
        <v>43186</v>
      </c>
      <c r="G1713" s="3">
        <f t="shared" si="280"/>
        <v>3</v>
      </c>
      <c r="H1713" s="3">
        <f t="shared" si="273"/>
        <v>2018</v>
      </c>
      <c r="I1713" s="19">
        <v>0.27083333333333298</v>
      </c>
      <c r="J1713" s="20">
        <f t="shared" si="279"/>
        <v>6</v>
      </c>
      <c r="K1713" s="5" t="str">
        <f t="shared" si="278"/>
        <v>ja</v>
      </c>
      <c r="L1713" s="5" t="s">
        <v>91</v>
      </c>
      <c r="M1713" s="6" t="s">
        <v>74</v>
      </c>
      <c r="N1713" s="5">
        <v>58</v>
      </c>
      <c r="O1713" s="17" t="s">
        <v>126</v>
      </c>
      <c r="P1713" s="17" t="s">
        <v>7178</v>
      </c>
      <c r="R1713" s="6" t="s">
        <v>335</v>
      </c>
      <c r="T1713" s="22"/>
      <c r="X1713" s="2">
        <v>1000</v>
      </c>
      <c r="Y1713" s="2" t="s">
        <v>83</v>
      </c>
      <c r="Z1713" s="2" t="s">
        <v>168</v>
      </c>
      <c r="AA1713" s="2">
        <v>1000</v>
      </c>
      <c r="AB1713" s="2" t="s">
        <v>81</v>
      </c>
      <c r="AC1713" s="2" t="s">
        <v>168</v>
      </c>
      <c r="AD1713" s="2">
        <v>1000</v>
      </c>
      <c r="AE1713" s="2" t="s">
        <v>83</v>
      </c>
      <c r="AF1713" s="2" t="s">
        <v>168</v>
      </c>
      <c r="BE1713" s="23" t="str">
        <f t="shared" si="274"/>
        <v>EMF ja</v>
      </c>
      <c r="BF1713" s="23">
        <f t="shared" si="275"/>
        <v>540</v>
      </c>
      <c r="BG1713" s="23" t="str">
        <f t="shared" si="276"/>
        <v>500+m</v>
      </c>
      <c r="BH1713" s="23">
        <f t="shared" si="277"/>
        <v>1</v>
      </c>
      <c r="BI1713" s="2" t="s">
        <v>162</v>
      </c>
      <c r="BJ1713" s="2">
        <v>540</v>
      </c>
      <c r="BO1713" s="2" t="s">
        <v>7179</v>
      </c>
      <c r="BP1713" s="3">
        <v>1</v>
      </c>
      <c r="BQ1713" s="2" t="s">
        <v>7180</v>
      </c>
    </row>
    <row r="1714" spans="1:69" ht="16.149999999999999" customHeight="1" x14ac:dyDescent="0.25">
      <c r="A1714" s="16">
        <v>1713</v>
      </c>
      <c r="B1714" s="17" t="s">
        <v>135</v>
      </c>
      <c r="C1714" s="48" t="s">
        <v>3449</v>
      </c>
      <c r="D1714" s="2" t="s">
        <v>137</v>
      </c>
      <c r="E1714" s="48" t="s">
        <v>7181</v>
      </c>
      <c r="F1714" s="67">
        <v>43186</v>
      </c>
      <c r="G1714" s="3">
        <f t="shared" si="280"/>
        <v>3</v>
      </c>
      <c r="H1714" s="3">
        <f t="shared" si="273"/>
        <v>2018</v>
      </c>
      <c r="I1714" s="19">
        <v>0.5625</v>
      </c>
      <c r="J1714" s="20">
        <f t="shared" si="279"/>
        <v>13</v>
      </c>
      <c r="K1714" s="5" t="str">
        <f t="shared" si="278"/>
        <v>ja</v>
      </c>
      <c r="L1714" s="5" t="s">
        <v>91</v>
      </c>
      <c r="M1714" s="6" t="s">
        <v>139</v>
      </c>
      <c r="N1714" s="5">
        <v>51</v>
      </c>
      <c r="O1714" s="17" t="s">
        <v>126</v>
      </c>
      <c r="P1714" s="17" t="s">
        <v>7182</v>
      </c>
      <c r="R1714" s="6" t="s">
        <v>77</v>
      </c>
      <c r="T1714" s="6" t="s">
        <v>154</v>
      </c>
      <c r="U1714" s="2" t="s">
        <v>74</v>
      </c>
      <c r="V1714" s="2" t="s">
        <v>108</v>
      </c>
      <c r="X1714" s="2">
        <v>266</v>
      </c>
      <c r="Y1714" s="2" t="s">
        <v>81</v>
      </c>
      <c r="Z1714" s="2" t="s">
        <v>84</v>
      </c>
      <c r="AA1714" s="2">
        <v>266</v>
      </c>
      <c r="AB1714" s="2" t="s">
        <v>81</v>
      </c>
      <c r="AC1714" s="2" t="s">
        <v>84</v>
      </c>
      <c r="AD1714" s="2">
        <v>266</v>
      </c>
      <c r="AE1714" s="2" t="s">
        <v>83</v>
      </c>
      <c r="AF1714" s="2" t="s">
        <v>84</v>
      </c>
      <c r="BE1714" s="23" t="str">
        <f t="shared" si="274"/>
        <v>EMF nein</v>
      </c>
      <c r="BF1714" s="23" t="str">
        <f t="shared" si="275"/>
        <v/>
      </c>
      <c r="BG1714" s="23" t="str">
        <f t="shared" si="276"/>
        <v/>
      </c>
      <c r="BH1714" s="23">
        <f t="shared" si="277"/>
        <v>0</v>
      </c>
      <c r="BP1714" s="3">
        <v>1</v>
      </c>
      <c r="BQ1714" s="2" t="s">
        <v>7183</v>
      </c>
    </row>
    <row r="1715" spans="1:69" ht="16.149999999999999" customHeight="1" x14ac:dyDescent="0.25">
      <c r="A1715" s="16">
        <v>1714</v>
      </c>
      <c r="B1715" s="17" t="s">
        <v>87</v>
      </c>
      <c r="C1715" s="48" t="s">
        <v>7184</v>
      </c>
      <c r="D1715" s="2" t="s">
        <v>896</v>
      </c>
      <c r="E1715" s="48" t="s">
        <v>7185</v>
      </c>
      <c r="F1715" s="67">
        <v>43186</v>
      </c>
      <c r="G1715" s="3">
        <f t="shared" si="280"/>
        <v>3</v>
      </c>
      <c r="H1715" s="3">
        <f t="shared" si="273"/>
        <v>2018</v>
      </c>
      <c r="I1715" s="19">
        <v>0.72222222222222199</v>
      </c>
      <c r="J1715" s="20">
        <f t="shared" si="279"/>
        <v>17</v>
      </c>
      <c r="K1715" s="5" t="str">
        <f t="shared" si="278"/>
        <v>ja</v>
      </c>
      <c r="L1715" s="5" t="s">
        <v>91</v>
      </c>
      <c r="M1715" s="6" t="s">
        <v>74</v>
      </c>
      <c r="N1715" s="5">
        <v>70</v>
      </c>
      <c r="O1715" s="17" t="s">
        <v>126</v>
      </c>
      <c r="P1715" s="17" t="s">
        <v>7186</v>
      </c>
      <c r="R1715" s="6" t="s">
        <v>77</v>
      </c>
      <c r="T1715" s="6" t="s">
        <v>154</v>
      </c>
      <c r="X1715" s="2">
        <v>611</v>
      </c>
      <c r="Y1715" s="2" t="s">
        <v>81</v>
      </c>
      <c r="Z1715" s="2" t="s">
        <v>84</v>
      </c>
      <c r="AA1715" s="2">
        <v>611</v>
      </c>
      <c r="AB1715" s="2" t="s">
        <v>81</v>
      </c>
      <c r="AC1715" s="2" t="s">
        <v>84</v>
      </c>
      <c r="AD1715" s="2">
        <v>611</v>
      </c>
      <c r="AE1715" s="2" t="s">
        <v>81</v>
      </c>
      <c r="AF1715" s="2" t="s">
        <v>84</v>
      </c>
      <c r="AJ1715" s="2">
        <v>433</v>
      </c>
      <c r="AK1715" s="2" t="s">
        <v>94</v>
      </c>
      <c r="AL1715" s="2" t="s">
        <v>84</v>
      </c>
      <c r="AM1715" s="2">
        <v>433</v>
      </c>
      <c r="AN1715" s="2" t="s">
        <v>94</v>
      </c>
      <c r="AO1715" s="2" t="s">
        <v>84</v>
      </c>
      <c r="AP1715" s="2">
        <v>433</v>
      </c>
      <c r="AQ1715" s="2" t="s">
        <v>94</v>
      </c>
      <c r="AR1715" s="2" t="s">
        <v>84</v>
      </c>
      <c r="BE1715" s="23" t="str">
        <f t="shared" si="274"/>
        <v>EMF nein</v>
      </c>
      <c r="BF1715" s="23" t="str">
        <f t="shared" si="275"/>
        <v/>
      </c>
      <c r="BG1715" s="23" t="str">
        <f t="shared" si="276"/>
        <v/>
      </c>
      <c r="BH1715" s="23">
        <f t="shared" si="277"/>
        <v>0</v>
      </c>
      <c r="BP1715" s="3">
        <v>1</v>
      </c>
      <c r="BQ1715" s="2" t="s">
        <v>7187</v>
      </c>
    </row>
    <row r="1716" spans="1:69" ht="16.149999999999999" customHeight="1" x14ac:dyDescent="0.25">
      <c r="A1716" s="16">
        <v>1715</v>
      </c>
      <c r="B1716" s="17" t="s">
        <v>211</v>
      </c>
      <c r="C1716" s="48" t="s">
        <v>7188</v>
      </c>
      <c r="D1716" s="2" t="s">
        <v>296</v>
      </c>
      <c r="E1716" s="48" t="s">
        <v>7189</v>
      </c>
      <c r="F1716" s="67">
        <v>43187</v>
      </c>
      <c r="G1716" s="3">
        <f t="shared" si="280"/>
        <v>3</v>
      </c>
      <c r="H1716" s="3">
        <f t="shared" si="273"/>
        <v>2018</v>
      </c>
      <c r="I1716" s="19">
        <v>0.39583333333333298</v>
      </c>
      <c r="J1716" s="20">
        <f t="shared" si="279"/>
        <v>9</v>
      </c>
      <c r="K1716" s="5" t="str">
        <f t="shared" si="278"/>
        <v>ja</v>
      </c>
      <c r="L1716" s="5" t="s">
        <v>91</v>
      </c>
      <c r="M1716" s="6" t="s">
        <v>74</v>
      </c>
      <c r="N1716" s="5">
        <v>65</v>
      </c>
      <c r="O1716" s="17" t="s">
        <v>126</v>
      </c>
      <c r="P1716" s="17" t="s">
        <v>7190</v>
      </c>
      <c r="R1716" s="6" t="s">
        <v>77</v>
      </c>
      <c r="T1716" s="22" t="s">
        <v>79</v>
      </c>
      <c r="U1716" s="2" t="s">
        <v>139</v>
      </c>
      <c r="V1716" s="2" t="s">
        <v>154</v>
      </c>
      <c r="X1716" s="2">
        <v>650</v>
      </c>
      <c r="Y1716" s="2" t="s">
        <v>81</v>
      </c>
      <c r="Z1716" s="2" t="s">
        <v>82</v>
      </c>
      <c r="AA1716" s="2">
        <v>650</v>
      </c>
      <c r="AB1716" s="2" t="s">
        <v>81</v>
      </c>
      <c r="AC1716" s="2" t="s">
        <v>82</v>
      </c>
      <c r="AD1716" s="2">
        <v>650</v>
      </c>
      <c r="AE1716" s="2" t="s">
        <v>83</v>
      </c>
      <c r="AF1716" s="2" t="s">
        <v>82</v>
      </c>
      <c r="BE1716" s="23" t="str">
        <f t="shared" si="274"/>
        <v>EMF ja</v>
      </c>
      <c r="BF1716" s="23">
        <f t="shared" si="275"/>
        <v>530</v>
      </c>
      <c r="BG1716" s="23" t="str">
        <f t="shared" si="276"/>
        <v>500+m</v>
      </c>
      <c r="BH1716" s="23">
        <f t="shared" si="277"/>
        <v>1</v>
      </c>
      <c r="BI1716" s="2" t="s">
        <v>162</v>
      </c>
      <c r="BJ1716" s="2">
        <v>530</v>
      </c>
      <c r="BO1716" s="2" t="s">
        <v>7191</v>
      </c>
      <c r="BP1716" s="3">
        <v>1</v>
      </c>
      <c r="BQ1716" s="2" t="s">
        <v>7192</v>
      </c>
    </row>
    <row r="1717" spans="1:69" ht="16.149999999999999" customHeight="1" x14ac:dyDescent="0.25">
      <c r="A1717" s="16">
        <v>1716</v>
      </c>
      <c r="B1717" s="17" t="s">
        <v>211</v>
      </c>
      <c r="C1717" s="48" t="s">
        <v>3321</v>
      </c>
      <c r="D1717" s="2" t="s">
        <v>151</v>
      </c>
      <c r="E1717" s="48" t="s">
        <v>7193</v>
      </c>
      <c r="F1717" s="67">
        <v>43187</v>
      </c>
      <c r="G1717" s="3">
        <f t="shared" si="280"/>
        <v>3</v>
      </c>
      <c r="H1717" s="3">
        <f t="shared" si="273"/>
        <v>2018</v>
      </c>
      <c r="I1717" s="19">
        <v>0.40277777777777801</v>
      </c>
      <c r="J1717" s="20">
        <f t="shared" si="279"/>
        <v>9</v>
      </c>
      <c r="K1717" s="5" t="str">
        <f t="shared" si="278"/>
        <v>ja</v>
      </c>
      <c r="L1717" s="5" t="s">
        <v>91</v>
      </c>
      <c r="M1717" s="6" t="s">
        <v>74</v>
      </c>
      <c r="N1717" s="5">
        <v>56</v>
      </c>
      <c r="O1717" s="17" t="s">
        <v>75</v>
      </c>
      <c r="P1717" s="17" t="s">
        <v>7194</v>
      </c>
      <c r="R1717" s="6" t="s">
        <v>335</v>
      </c>
      <c r="T1717" s="22"/>
      <c r="U1717" s="2" t="s">
        <v>208</v>
      </c>
      <c r="V1717" s="2" t="s">
        <v>79</v>
      </c>
      <c r="X1717" s="2">
        <v>142</v>
      </c>
      <c r="Y1717" s="2" t="s">
        <v>81</v>
      </c>
      <c r="Z1717" s="2" t="s">
        <v>84</v>
      </c>
      <c r="AA1717" s="2">
        <v>142</v>
      </c>
      <c r="AB1717" s="2" t="s">
        <v>81</v>
      </c>
      <c r="AC1717" s="2" t="s">
        <v>84</v>
      </c>
      <c r="AD1717" s="2">
        <v>142</v>
      </c>
      <c r="AE1717" s="2" t="s">
        <v>81</v>
      </c>
      <c r="AF1717" s="2" t="s">
        <v>84</v>
      </c>
      <c r="AJ1717" s="2">
        <v>407</v>
      </c>
      <c r="AK1717" s="2" t="s">
        <v>81</v>
      </c>
      <c r="AL1717" s="2" t="s">
        <v>82</v>
      </c>
      <c r="AM1717" s="2">
        <v>407</v>
      </c>
      <c r="AN1717" s="2" t="s">
        <v>81</v>
      </c>
      <c r="AO1717" s="2" t="s">
        <v>82</v>
      </c>
      <c r="AP1717" s="2">
        <v>407</v>
      </c>
      <c r="AQ1717" s="2" t="s">
        <v>81</v>
      </c>
      <c r="AR1717" s="2" t="s">
        <v>82</v>
      </c>
      <c r="BE1717" s="23" t="str">
        <f t="shared" si="274"/>
        <v>EMF nein</v>
      </c>
      <c r="BF1717" s="23" t="str">
        <f t="shared" si="275"/>
        <v/>
      </c>
      <c r="BG1717" s="23" t="str">
        <f t="shared" si="276"/>
        <v/>
      </c>
      <c r="BH1717" s="23">
        <f t="shared" si="277"/>
        <v>0</v>
      </c>
      <c r="BO1717" s="2" t="s">
        <v>7195</v>
      </c>
      <c r="BP1717" s="3">
        <v>1</v>
      </c>
      <c r="BQ1717" s="2" t="s">
        <v>7196</v>
      </c>
    </row>
    <row r="1718" spans="1:69" ht="16.149999999999999" customHeight="1" x14ac:dyDescent="0.25">
      <c r="A1718" s="16">
        <v>1717</v>
      </c>
      <c r="B1718" s="17" t="s">
        <v>87</v>
      </c>
      <c r="C1718" s="48" t="s">
        <v>7197</v>
      </c>
      <c r="D1718" s="2" t="s">
        <v>264</v>
      </c>
      <c r="E1718" s="48" t="s">
        <v>7198</v>
      </c>
      <c r="F1718" s="67">
        <v>43186</v>
      </c>
      <c r="G1718" s="3">
        <f t="shared" si="280"/>
        <v>3</v>
      </c>
      <c r="H1718" s="3">
        <f t="shared" si="273"/>
        <v>2018</v>
      </c>
      <c r="I1718" s="19">
        <v>0.57291666666666696</v>
      </c>
      <c r="J1718" s="20">
        <f t="shared" si="279"/>
        <v>13</v>
      </c>
      <c r="K1718" s="5" t="str">
        <f t="shared" si="278"/>
        <v>ja</v>
      </c>
      <c r="L1718" s="5" t="s">
        <v>91</v>
      </c>
      <c r="M1718" s="6" t="s">
        <v>74</v>
      </c>
      <c r="N1718" s="5">
        <v>73</v>
      </c>
      <c r="O1718" s="17" t="s">
        <v>75</v>
      </c>
      <c r="P1718" s="17" t="s">
        <v>7199</v>
      </c>
      <c r="R1718" s="6" t="s">
        <v>77</v>
      </c>
      <c r="S1718" s="2" t="s">
        <v>93</v>
      </c>
      <c r="T1718" s="6" t="s">
        <v>154</v>
      </c>
      <c r="X1718" s="2">
        <v>964</v>
      </c>
      <c r="Y1718" s="2" t="s">
        <v>83</v>
      </c>
      <c r="Z1718" s="2" t="s">
        <v>161</v>
      </c>
      <c r="AA1718" s="2">
        <v>964</v>
      </c>
      <c r="AB1718" s="2" t="s">
        <v>81</v>
      </c>
      <c r="AC1718" s="2" t="s">
        <v>161</v>
      </c>
      <c r="AD1718" s="2">
        <v>964</v>
      </c>
      <c r="AE1718" s="2" t="s">
        <v>83</v>
      </c>
      <c r="AF1718" s="2" t="s">
        <v>161</v>
      </c>
      <c r="BE1718" s="23" t="str">
        <f t="shared" si="274"/>
        <v>EMF nein</v>
      </c>
      <c r="BF1718" s="23" t="str">
        <f t="shared" si="275"/>
        <v/>
      </c>
      <c r="BG1718" s="23" t="str">
        <f t="shared" si="276"/>
        <v/>
      </c>
      <c r="BH1718" s="23">
        <f t="shared" si="277"/>
        <v>0</v>
      </c>
      <c r="BO1718" s="2" t="s">
        <v>7200</v>
      </c>
      <c r="BP1718" s="3">
        <v>1</v>
      </c>
      <c r="BQ1718" s="2" t="s">
        <v>7201</v>
      </c>
    </row>
    <row r="1719" spans="1:69" ht="16.149999999999999" customHeight="1" x14ac:dyDescent="0.25">
      <c r="A1719" s="16">
        <v>1718</v>
      </c>
      <c r="B1719" s="17" t="s">
        <v>211</v>
      </c>
      <c r="C1719" s="48" t="s">
        <v>620</v>
      </c>
      <c r="D1719" s="2" t="s">
        <v>264</v>
      </c>
      <c r="E1719" s="48" t="s">
        <v>7202</v>
      </c>
      <c r="F1719" s="67">
        <v>43186</v>
      </c>
      <c r="G1719" s="3">
        <f t="shared" si="280"/>
        <v>3</v>
      </c>
      <c r="H1719" s="3">
        <f t="shared" si="273"/>
        <v>2018</v>
      </c>
      <c r="I1719" s="19">
        <v>0.40277777777777801</v>
      </c>
      <c r="J1719" s="20">
        <f t="shared" si="279"/>
        <v>9</v>
      </c>
      <c r="K1719" s="5" t="str">
        <f t="shared" si="278"/>
        <v>ja</v>
      </c>
      <c r="L1719" s="5" t="s">
        <v>91</v>
      </c>
      <c r="M1719" s="6" t="s">
        <v>74</v>
      </c>
      <c r="N1719" s="5">
        <v>44</v>
      </c>
      <c r="O1719" s="17" t="s">
        <v>126</v>
      </c>
      <c r="P1719" s="17" t="s">
        <v>1046</v>
      </c>
      <c r="R1719" s="6" t="s">
        <v>77</v>
      </c>
      <c r="T1719" s="22" t="s">
        <v>79</v>
      </c>
      <c r="U1719" s="2" t="s">
        <v>74</v>
      </c>
      <c r="V1719" s="2" t="s">
        <v>154</v>
      </c>
      <c r="AA1719" s="2">
        <v>580</v>
      </c>
      <c r="AB1719" s="2" t="s">
        <v>81</v>
      </c>
      <c r="AC1719" s="2" t="s">
        <v>168</v>
      </c>
      <c r="AD1719" s="2">
        <v>580</v>
      </c>
      <c r="AE1719" s="2" t="s">
        <v>81</v>
      </c>
      <c r="AF1719" s="2" t="s">
        <v>168</v>
      </c>
      <c r="AJ1719" s="2">
        <v>640</v>
      </c>
      <c r="AK1719" s="2" t="s">
        <v>81</v>
      </c>
      <c r="AL1719" s="2" t="s">
        <v>168</v>
      </c>
      <c r="AM1719" s="2">
        <v>640</v>
      </c>
      <c r="AN1719" s="2" t="s">
        <v>81</v>
      </c>
      <c r="AO1719" s="2" t="s">
        <v>168</v>
      </c>
      <c r="AP1719" s="2">
        <v>640</v>
      </c>
      <c r="AQ1719" s="2" t="s">
        <v>83</v>
      </c>
      <c r="AR1719" s="2" t="s">
        <v>168</v>
      </c>
      <c r="BE1719" s="23" t="str">
        <f t="shared" si="274"/>
        <v>EMF nein</v>
      </c>
      <c r="BF1719" s="23" t="str">
        <f t="shared" si="275"/>
        <v/>
      </c>
      <c r="BG1719" s="23" t="str">
        <f t="shared" si="276"/>
        <v/>
      </c>
      <c r="BH1719" s="23">
        <f t="shared" si="277"/>
        <v>0</v>
      </c>
      <c r="BO1719" s="2" t="s">
        <v>7203</v>
      </c>
      <c r="BP1719" s="3">
        <v>1</v>
      </c>
      <c r="BQ1719" s="2" t="s">
        <v>7204</v>
      </c>
    </row>
    <row r="1720" spans="1:69" ht="16.149999999999999" customHeight="1" x14ac:dyDescent="0.25">
      <c r="A1720" s="16">
        <v>1719</v>
      </c>
      <c r="B1720" s="17" t="s">
        <v>87</v>
      </c>
      <c r="C1720" s="48" t="s">
        <v>4615</v>
      </c>
      <c r="D1720" s="2" t="s">
        <v>145</v>
      </c>
      <c r="E1720" s="48" t="s">
        <v>7205</v>
      </c>
      <c r="F1720" s="67">
        <v>43011</v>
      </c>
      <c r="G1720" s="3">
        <f t="shared" si="280"/>
        <v>10</v>
      </c>
      <c r="H1720" s="3">
        <f t="shared" si="273"/>
        <v>2017</v>
      </c>
      <c r="I1720" s="19">
        <v>0.3125</v>
      </c>
      <c r="J1720" s="20">
        <f t="shared" si="279"/>
        <v>7</v>
      </c>
      <c r="K1720" s="5" t="str">
        <f t="shared" si="278"/>
        <v>ja</v>
      </c>
      <c r="L1720" s="5" t="s">
        <v>91</v>
      </c>
      <c r="M1720" s="6" t="s">
        <v>74</v>
      </c>
      <c r="N1720" s="5">
        <v>70</v>
      </c>
      <c r="O1720" s="17" t="s">
        <v>75</v>
      </c>
      <c r="P1720" s="17" t="s">
        <v>7206</v>
      </c>
      <c r="T1720" s="22"/>
      <c r="X1720" s="2">
        <v>232</v>
      </c>
      <c r="Y1720" s="2" t="s">
        <v>81</v>
      </c>
      <c r="Z1720" s="2" t="s">
        <v>84</v>
      </c>
      <c r="AA1720" s="2">
        <v>232</v>
      </c>
      <c r="AB1720" s="2" t="s">
        <v>81</v>
      </c>
      <c r="AC1720" s="2" t="s">
        <v>84</v>
      </c>
      <c r="AD1720" s="2">
        <v>232</v>
      </c>
      <c r="AE1720" s="2" t="s">
        <v>83</v>
      </c>
      <c r="AF1720" s="2" t="s">
        <v>84</v>
      </c>
      <c r="AJ1720" s="2">
        <v>160</v>
      </c>
      <c r="AK1720" s="2" t="s">
        <v>81</v>
      </c>
      <c r="AL1720" s="2" t="s">
        <v>161</v>
      </c>
      <c r="AP1720" s="2">
        <v>160</v>
      </c>
      <c r="AQ1720" s="2" t="s">
        <v>81</v>
      </c>
      <c r="AR1720" s="2" t="s">
        <v>161</v>
      </c>
      <c r="AV1720" s="2">
        <v>372</v>
      </c>
      <c r="AW1720" s="2" t="s">
        <v>81</v>
      </c>
      <c r="AX1720" s="2" t="s">
        <v>168</v>
      </c>
      <c r="AY1720" s="2">
        <v>372</v>
      </c>
      <c r="AZ1720" s="2" t="s">
        <v>81</v>
      </c>
      <c r="BA1720" s="2" t="s">
        <v>168</v>
      </c>
      <c r="BB1720" s="2">
        <v>372</v>
      </c>
      <c r="BC1720" s="2" t="s">
        <v>83</v>
      </c>
      <c r="BD1720" s="2" t="s">
        <v>168</v>
      </c>
      <c r="BE1720" s="23" t="str">
        <f t="shared" si="274"/>
        <v>EMF nein</v>
      </c>
      <c r="BF1720" s="23" t="str">
        <f t="shared" si="275"/>
        <v/>
      </c>
      <c r="BG1720" s="23" t="str">
        <f t="shared" si="276"/>
        <v/>
      </c>
      <c r="BH1720" s="23">
        <f t="shared" si="277"/>
        <v>0</v>
      </c>
      <c r="BO1720" s="2" t="s">
        <v>7207</v>
      </c>
      <c r="BP1720" s="3">
        <v>1</v>
      </c>
      <c r="BQ1720" s="2" t="s">
        <v>7208</v>
      </c>
    </row>
    <row r="1721" spans="1:69" ht="16.149999999999999" customHeight="1" x14ac:dyDescent="0.25">
      <c r="A1721" s="69">
        <v>1720</v>
      </c>
      <c r="B1721" s="17" t="s">
        <v>211</v>
      </c>
      <c r="C1721" s="24" t="s">
        <v>7209</v>
      </c>
      <c r="D1721" s="2" t="s">
        <v>264</v>
      </c>
      <c r="E1721" s="24" t="s">
        <v>7210</v>
      </c>
      <c r="F1721" s="67">
        <v>42824</v>
      </c>
      <c r="G1721" s="3">
        <f t="shared" si="280"/>
        <v>3</v>
      </c>
      <c r="H1721" s="3">
        <f t="shared" si="273"/>
        <v>2017</v>
      </c>
      <c r="I1721" s="19">
        <v>0.55625000000000002</v>
      </c>
      <c r="J1721" s="20">
        <f t="shared" si="279"/>
        <v>13</v>
      </c>
      <c r="K1721" s="5" t="str">
        <f t="shared" si="278"/>
        <v>ja</v>
      </c>
      <c r="L1721" s="5" t="s">
        <v>91</v>
      </c>
      <c r="M1721" s="6" t="s">
        <v>74</v>
      </c>
      <c r="N1721" s="5">
        <v>56</v>
      </c>
      <c r="O1721" s="6" t="s">
        <v>101</v>
      </c>
      <c r="P1721" s="17" t="s">
        <v>7211</v>
      </c>
      <c r="R1721" s="6" t="s">
        <v>77</v>
      </c>
      <c r="T1721" s="6" t="s">
        <v>202</v>
      </c>
      <c r="U1721" s="2" t="s">
        <v>139</v>
      </c>
      <c r="X1721" s="2">
        <v>288</v>
      </c>
      <c r="Y1721" s="2" t="s">
        <v>94</v>
      </c>
      <c r="Z1721" s="2" t="s">
        <v>84</v>
      </c>
      <c r="AA1721" s="2">
        <v>288</v>
      </c>
      <c r="AB1721" s="2" t="s">
        <v>94</v>
      </c>
      <c r="AC1721" s="2" t="s">
        <v>84</v>
      </c>
      <c r="AD1721" s="2">
        <v>288</v>
      </c>
      <c r="AE1721" s="2" t="s">
        <v>94</v>
      </c>
      <c r="AF1721" s="2" t="s">
        <v>84</v>
      </c>
      <c r="AJ1721" s="392">
        <v>288</v>
      </c>
      <c r="AK1721" s="392" t="s">
        <v>94</v>
      </c>
      <c r="AL1721" s="392" t="s">
        <v>84</v>
      </c>
      <c r="AM1721" s="392">
        <v>288</v>
      </c>
      <c r="AN1721" s="392" t="s">
        <v>94</v>
      </c>
      <c r="AO1721" s="392" t="s">
        <v>84</v>
      </c>
      <c r="AP1721" s="392">
        <v>288</v>
      </c>
      <c r="AQ1721" s="392" t="s">
        <v>94</v>
      </c>
      <c r="AR1721" s="392" t="s">
        <v>84</v>
      </c>
      <c r="AV1721" s="392">
        <v>288</v>
      </c>
      <c r="AW1721" s="392" t="s">
        <v>94</v>
      </c>
      <c r="AX1721" s="392" t="s">
        <v>84</v>
      </c>
      <c r="AY1721" s="392">
        <v>288</v>
      </c>
      <c r="AZ1721" s="392" t="s">
        <v>94</v>
      </c>
      <c r="BA1721" s="392" t="s">
        <v>84</v>
      </c>
      <c r="BB1721" s="392">
        <v>288</v>
      </c>
      <c r="BC1721" s="392" t="s">
        <v>94</v>
      </c>
      <c r="BD1721" s="392" t="s">
        <v>84</v>
      </c>
      <c r="BE1721" s="23" t="str">
        <f t="shared" si="274"/>
        <v>EMF nein</v>
      </c>
      <c r="BF1721" s="23" t="str">
        <f t="shared" si="275"/>
        <v/>
      </c>
      <c r="BG1721" s="23" t="str">
        <f t="shared" si="276"/>
        <v/>
      </c>
      <c r="BH1721" s="23">
        <f t="shared" si="277"/>
        <v>0</v>
      </c>
      <c r="BO1721" s="2" t="s">
        <v>7212</v>
      </c>
      <c r="BP1721" s="3">
        <v>1</v>
      </c>
      <c r="BQ1721" s="2" t="s">
        <v>7213</v>
      </c>
    </row>
    <row r="1722" spans="1:69" ht="16.149999999999999" customHeight="1" x14ac:dyDescent="0.25">
      <c r="A1722" s="16">
        <v>1721</v>
      </c>
      <c r="B1722" s="17" t="s">
        <v>87</v>
      </c>
      <c r="C1722" s="48" t="s">
        <v>7209</v>
      </c>
      <c r="D1722" s="2" t="s">
        <v>264</v>
      </c>
      <c r="E1722" s="48" t="s">
        <v>7214</v>
      </c>
      <c r="F1722" s="67">
        <v>40889</v>
      </c>
      <c r="G1722" s="3">
        <f t="shared" si="280"/>
        <v>12</v>
      </c>
      <c r="H1722" s="3">
        <f t="shared" si="273"/>
        <v>2011</v>
      </c>
      <c r="I1722" s="19">
        <v>0.51041666666666696</v>
      </c>
      <c r="J1722" s="20">
        <f t="shared" si="279"/>
        <v>12</v>
      </c>
      <c r="K1722" s="5" t="str">
        <f t="shared" si="278"/>
        <v>ja</v>
      </c>
      <c r="L1722" s="5" t="s">
        <v>91</v>
      </c>
      <c r="M1722" s="6" t="s">
        <v>74</v>
      </c>
      <c r="N1722" s="5">
        <v>70</v>
      </c>
      <c r="O1722" s="6" t="s">
        <v>101</v>
      </c>
      <c r="P1722" s="17" t="s">
        <v>7215</v>
      </c>
      <c r="R1722" s="6" t="s">
        <v>77</v>
      </c>
      <c r="T1722" s="6" t="s">
        <v>108</v>
      </c>
      <c r="U1722" s="2" t="s">
        <v>74</v>
      </c>
      <c r="X1722" s="2">
        <v>620</v>
      </c>
      <c r="Y1722" s="2" t="s">
        <v>94</v>
      </c>
      <c r="Z1722" s="2" t="s">
        <v>84</v>
      </c>
      <c r="AA1722" s="2">
        <v>620</v>
      </c>
      <c r="AB1722" s="2" t="s">
        <v>94</v>
      </c>
      <c r="AC1722" s="2" t="s">
        <v>84</v>
      </c>
      <c r="AD1722" s="2">
        <v>620</v>
      </c>
      <c r="AE1722" s="2" t="s">
        <v>94</v>
      </c>
      <c r="AF1722" s="2" t="s">
        <v>84</v>
      </c>
      <c r="AJ1722" s="2">
        <v>700</v>
      </c>
      <c r="AK1722" s="2" t="s">
        <v>83</v>
      </c>
      <c r="AL1722" s="2" t="s">
        <v>168</v>
      </c>
      <c r="AM1722" s="2">
        <v>700</v>
      </c>
      <c r="AN1722" s="2" t="s">
        <v>81</v>
      </c>
      <c r="AO1722" s="2" t="s">
        <v>168</v>
      </c>
      <c r="AP1722" s="2">
        <v>700</v>
      </c>
      <c r="AQ1722" s="2" t="s">
        <v>83</v>
      </c>
      <c r="AR1722" s="2" t="s">
        <v>168</v>
      </c>
      <c r="AV1722" s="2">
        <v>700</v>
      </c>
      <c r="AW1722" s="2" t="s">
        <v>94</v>
      </c>
      <c r="AX1722" s="2" t="s">
        <v>168</v>
      </c>
      <c r="AY1722" s="2">
        <v>700</v>
      </c>
      <c r="AZ1722" s="2" t="s">
        <v>94</v>
      </c>
      <c r="BA1722" s="2" t="s">
        <v>168</v>
      </c>
      <c r="BB1722" s="2">
        <v>700</v>
      </c>
      <c r="BC1722" s="2" t="s">
        <v>94</v>
      </c>
      <c r="BD1722" s="2" t="s">
        <v>168</v>
      </c>
      <c r="BE1722" s="23" t="str">
        <f t="shared" si="274"/>
        <v>EMF nein</v>
      </c>
      <c r="BF1722" s="23" t="str">
        <f t="shared" si="275"/>
        <v/>
      </c>
      <c r="BG1722" s="23" t="str">
        <f t="shared" si="276"/>
        <v/>
      </c>
      <c r="BH1722" s="23">
        <f t="shared" si="277"/>
        <v>0</v>
      </c>
      <c r="BO1722" s="2" t="s">
        <v>7216</v>
      </c>
      <c r="BP1722" s="3">
        <v>1</v>
      </c>
      <c r="BQ1722" s="2" t="s">
        <v>7217</v>
      </c>
    </row>
    <row r="1723" spans="1:69" ht="16.149999999999999" customHeight="1" x14ac:dyDescent="0.25">
      <c r="A1723" s="16">
        <v>1722</v>
      </c>
      <c r="B1723" s="17" t="s">
        <v>87</v>
      </c>
      <c r="C1723" s="48" t="s">
        <v>491</v>
      </c>
      <c r="D1723" s="2" t="s">
        <v>264</v>
      </c>
      <c r="E1723" s="48" t="s">
        <v>2347</v>
      </c>
      <c r="F1723" s="67">
        <v>40889</v>
      </c>
      <c r="G1723" s="3">
        <f t="shared" si="280"/>
        <v>12</v>
      </c>
      <c r="H1723" s="3">
        <f t="shared" si="273"/>
        <v>2011</v>
      </c>
      <c r="I1723" s="19">
        <v>0.45486111111111099</v>
      </c>
      <c r="J1723" s="20">
        <f t="shared" si="279"/>
        <v>10</v>
      </c>
      <c r="K1723" s="5" t="str">
        <f t="shared" si="278"/>
        <v>ja</v>
      </c>
      <c r="L1723" s="21" t="s">
        <v>73</v>
      </c>
      <c r="M1723" s="6" t="s">
        <v>74</v>
      </c>
      <c r="N1723" s="5">
        <v>74</v>
      </c>
      <c r="O1723" s="17" t="s">
        <v>75</v>
      </c>
      <c r="P1723" s="17" t="s">
        <v>7218</v>
      </c>
      <c r="R1723" s="6" t="s">
        <v>77</v>
      </c>
      <c r="T1723" s="22"/>
      <c r="U1723" s="2" t="s">
        <v>115</v>
      </c>
      <c r="V1723" s="2" t="s">
        <v>80</v>
      </c>
      <c r="X1723" s="2">
        <v>65</v>
      </c>
      <c r="Y1723" s="2" t="s">
        <v>83</v>
      </c>
      <c r="Z1723" s="2" t="s">
        <v>84</v>
      </c>
      <c r="AA1723" s="2">
        <v>65</v>
      </c>
      <c r="AB1723" s="2" t="s">
        <v>81</v>
      </c>
      <c r="AC1723" s="2" t="s">
        <v>84</v>
      </c>
      <c r="BE1723" s="23" t="str">
        <f t="shared" si="274"/>
        <v>EMF nein</v>
      </c>
      <c r="BF1723" s="23" t="str">
        <f t="shared" si="275"/>
        <v/>
      </c>
      <c r="BG1723" s="23" t="str">
        <f t="shared" si="276"/>
        <v/>
      </c>
      <c r="BH1723" s="23">
        <f t="shared" si="277"/>
        <v>0</v>
      </c>
      <c r="BO1723" s="2" t="s">
        <v>7219</v>
      </c>
      <c r="BP1723" s="3">
        <v>1</v>
      </c>
      <c r="BQ1723" s="2" t="s">
        <v>7220</v>
      </c>
    </row>
    <row r="1724" spans="1:69" ht="16.149999999999999" customHeight="1" x14ac:dyDescent="0.25">
      <c r="A1724" s="16">
        <v>1723</v>
      </c>
      <c r="B1724" s="17" t="s">
        <v>87</v>
      </c>
      <c r="C1724" s="48" t="s">
        <v>876</v>
      </c>
      <c r="D1724" s="2" t="s">
        <v>145</v>
      </c>
      <c r="E1724" s="48" t="s">
        <v>7221</v>
      </c>
      <c r="F1724" s="67">
        <v>41513</v>
      </c>
      <c r="G1724" s="3">
        <f t="shared" si="280"/>
        <v>8</v>
      </c>
      <c r="H1724" s="3">
        <f t="shared" si="273"/>
        <v>2013</v>
      </c>
      <c r="I1724" s="19">
        <v>0.6875</v>
      </c>
      <c r="J1724" s="20">
        <f t="shared" si="279"/>
        <v>16</v>
      </c>
      <c r="K1724" s="5" t="str">
        <f t="shared" si="278"/>
        <v>ja</v>
      </c>
      <c r="L1724" s="21" t="s">
        <v>73</v>
      </c>
      <c r="M1724" s="6" t="s">
        <v>74</v>
      </c>
      <c r="N1724" s="5">
        <v>81</v>
      </c>
      <c r="O1724" s="17" t="s">
        <v>126</v>
      </c>
      <c r="P1724" s="17" t="s">
        <v>3185</v>
      </c>
      <c r="R1724" s="6" t="s">
        <v>335</v>
      </c>
      <c r="T1724" s="22" t="s">
        <v>79</v>
      </c>
      <c r="U1724" s="2" t="s">
        <v>354</v>
      </c>
      <c r="V1724" s="2" t="s">
        <v>79</v>
      </c>
      <c r="X1724" s="2">
        <v>675</v>
      </c>
      <c r="Y1724" s="2" t="s">
        <v>83</v>
      </c>
      <c r="Z1724" s="2" t="s">
        <v>84</v>
      </c>
      <c r="AA1724" s="2">
        <v>675</v>
      </c>
      <c r="AB1724" s="2" t="s">
        <v>81</v>
      </c>
      <c r="AC1724" s="2" t="s">
        <v>84</v>
      </c>
      <c r="AD1724" s="2">
        <v>675</v>
      </c>
      <c r="AE1724" s="2" t="s">
        <v>83</v>
      </c>
      <c r="AF1724" s="2" t="s">
        <v>84</v>
      </c>
      <c r="AJ1724" s="2">
        <v>705</v>
      </c>
      <c r="AK1724" s="2" t="s">
        <v>81</v>
      </c>
      <c r="AL1724" s="2" t="s">
        <v>82</v>
      </c>
      <c r="AM1724" s="2">
        <v>705</v>
      </c>
      <c r="AN1724" s="2" t="s">
        <v>81</v>
      </c>
      <c r="AO1724" s="2" t="s">
        <v>82</v>
      </c>
      <c r="AP1724" s="2">
        <v>705</v>
      </c>
      <c r="AQ1724" s="2" t="s">
        <v>83</v>
      </c>
      <c r="AR1724" s="2" t="s">
        <v>82</v>
      </c>
      <c r="AV1724" s="2">
        <v>1003</v>
      </c>
      <c r="AW1724" s="2" t="s">
        <v>83</v>
      </c>
      <c r="AX1724" s="2" t="s">
        <v>82</v>
      </c>
      <c r="AY1724" s="2">
        <v>1003</v>
      </c>
      <c r="AZ1724" s="2" t="s">
        <v>81</v>
      </c>
      <c r="BA1724" s="2" t="s">
        <v>82</v>
      </c>
      <c r="BB1724" s="2">
        <v>1003</v>
      </c>
      <c r="BC1724" s="2" t="s">
        <v>83</v>
      </c>
      <c r="BD1724" s="2" t="s">
        <v>82</v>
      </c>
      <c r="BE1724" s="23" t="str">
        <f t="shared" si="274"/>
        <v>EMF ja</v>
      </c>
      <c r="BF1724" s="23">
        <f t="shared" si="275"/>
        <v>500</v>
      </c>
      <c r="BG1724" s="23" t="str">
        <f t="shared" si="276"/>
        <v>500+m</v>
      </c>
      <c r="BH1724" s="23">
        <f t="shared" si="277"/>
        <v>2</v>
      </c>
      <c r="BI1724" s="2" t="s">
        <v>162</v>
      </c>
      <c r="BJ1724" s="2">
        <v>600</v>
      </c>
      <c r="BK1724" s="2" t="s">
        <v>162</v>
      </c>
      <c r="BL1724" s="2">
        <v>500</v>
      </c>
      <c r="BP1724" s="3">
        <v>1</v>
      </c>
      <c r="BQ1724" s="2" t="s">
        <v>7222</v>
      </c>
    </row>
    <row r="1725" spans="1:69" ht="16.149999999999999" customHeight="1" x14ac:dyDescent="0.25">
      <c r="A1725" s="16">
        <v>1724</v>
      </c>
      <c r="B1725" s="17" t="s">
        <v>135</v>
      </c>
      <c r="C1725" s="48" t="s">
        <v>222</v>
      </c>
      <c r="D1725" s="2" t="s">
        <v>206</v>
      </c>
      <c r="E1725" s="48" t="s">
        <v>7223</v>
      </c>
      <c r="F1725" s="67">
        <v>41477</v>
      </c>
      <c r="G1725" s="3">
        <f t="shared" si="280"/>
        <v>7</v>
      </c>
      <c r="H1725" s="3">
        <f t="shared" si="273"/>
        <v>2013</v>
      </c>
      <c r="I1725" s="19">
        <v>0.33333333333333298</v>
      </c>
      <c r="J1725" s="20">
        <f t="shared" si="279"/>
        <v>8</v>
      </c>
      <c r="K1725" s="5" t="str">
        <f t="shared" si="278"/>
        <v>ja</v>
      </c>
      <c r="L1725" s="5" t="s">
        <v>91</v>
      </c>
      <c r="M1725" s="6" t="s">
        <v>139</v>
      </c>
      <c r="N1725" s="5">
        <v>30</v>
      </c>
      <c r="O1725" s="17" t="s">
        <v>126</v>
      </c>
      <c r="P1725" s="17" t="s">
        <v>7224</v>
      </c>
      <c r="R1725" s="6" t="s">
        <v>77</v>
      </c>
      <c r="T1725" s="6" t="s">
        <v>202</v>
      </c>
      <c r="U1725" s="2" t="s">
        <v>139</v>
      </c>
      <c r="V1725" s="2" t="s">
        <v>79</v>
      </c>
      <c r="BE1725" s="23" t="str">
        <f t="shared" si="274"/>
        <v>EMF ja</v>
      </c>
      <c r="BF1725" s="23">
        <f t="shared" si="275"/>
        <v>145</v>
      </c>
      <c r="BG1725" s="23" t="str">
        <f t="shared" si="276"/>
        <v>100-499m</v>
      </c>
      <c r="BH1725" s="23">
        <f t="shared" si="277"/>
        <v>1</v>
      </c>
      <c r="BI1725" s="2" t="s">
        <v>162</v>
      </c>
      <c r="BJ1725" s="2">
        <v>145</v>
      </c>
      <c r="BO1725" s="2" t="s">
        <v>7225</v>
      </c>
      <c r="BP1725" s="3">
        <v>1</v>
      </c>
      <c r="BQ1725" s="2" t="s">
        <v>7226</v>
      </c>
    </row>
    <row r="1726" spans="1:69" ht="16.149999999999999" customHeight="1" x14ac:dyDescent="0.25">
      <c r="A1726" s="69">
        <v>1725</v>
      </c>
      <c r="B1726" s="17" t="s">
        <v>211</v>
      </c>
      <c r="C1726" s="48" t="s">
        <v>7227</v>
      </c>
      <c r="D1726" s="2" t="s">
        <v>296</v>
      </c>
      <c r="E1726" s="48" t="s">
        <v>7228</v>
      </c>
      <c r="F1726" s="67">
        <v>42214</v>
      </c>
      <c r="G1726" s="3">
        <v>7</v>
      </c>
      <c r="H1726" s="3">
        <v>2015</v>
      </c>
      <c r="I1726" s="19">
        <v>2.0833333333333301E-2</v>
      </c>
      <c r="J1726" s="20">
        <v>0</v>
      </c>
      <c r="K1726" s="5" t="s">
        <v>1392</v>
      </c>
      <c r="L1726" s="5" t="s">
        <v>73</v>
      </c>
      <c r="M1726" s="6" t="s">
        <v>74</v>
      </c>
      <c r="N1726" s="5">
        <v>28</v>
      </c>
      <c r="O1726" s="17" t="s">
        <v>5139</v>
      </c>
      <c r="P1726" s="17" t="s">
        <v>7229</v>
      </c>
      <c r="R1726" s="6" t="s">
        <v>77</v>
      </c>
      <c r="T1726" s="22" t="s">
        <v>202</v>
      </c>
      <c r="U1726" s="2" t="s">
        <v>109</v>
      </c>
      <c r="X1726" s="2">
        <v>185</v>
      </c>
      <c r="Y1726" s="2" t="s">
        <v>81</v>
      </c>
      <c r="Z1726" s="2" t="s">
        <v>84</v>
      </c>
      <c r="AA1726" s="2" t="s">
        <v>109</v>
      </c>
      <c r="AB1726" s="2" t="s">
        <v>109</v>
      </c>
      <c r="AC1726" s="2" t="s">
        <v>109</v>
      </c>
      <c r="AD1726" s="2" t="s">
        <v>109</v>
      </c>
      <c r="AE1726" s="2" t="s">
        <v>109</v>
      </c>
      <c r="AF1726" s="2" t="s">
        <v>109</v>
      </c>
      <c r="AJ1726" s="2">
        <v>485</v>
      </c>
      <c r="AK1726" s="2" t="s">
        <v>83</v>
      </c>
      <c r="AL1726" s="2" t="s">
        <v>82</v>
      </c>
      <c r="AM1726" s="2">
        <v>458</v>
      </c>
      <c r="AN1726" s="2" t="s">
        <v>81</v>
      </c>
      <c r="AO1726" s="2" t="s">
        <v>82</v>
      </c>
      <c r="AP1726" s="2">
        <v>458</v>
      </c>
      <c r="AQ1726" s="2" t="s">
        <v>83</v>
      </c>
      <c r="AR1726" s="2" t="s">
        <v>82</v>
      </c>
      <c r="AV1726" s="2">
        <v>485</v>
      </c>
      <c r="AW1726" s="2" t="s">
        <v>83</v>
      </c>
      <c r="AX1726" s="2" t="s">
        <v>82</v>
      </c>
      <c r="AY1726" s="2">
        <v>458</v>
      </c>
      <c r="AZ1726" s="2" t="s">
        <v>81</v>
      </c>
      <c r="BA1726" s="2" t="s">
        <v>82</v>
      </c>
      <c r="BB1726" s="2">
        <v>458</v>
      </c>
      <c r="BC1726" s="2" t="s">
        <v>83</v>
      </c>
      <c r="BD1726" s="2" t="s">
        <v>82</v>
      </c>
      <c r="BE1726" s="23" t="str">
        <f t="shared" si="274"/>
        <v>EMF nein</v>
      </c>
      <c r="BF1726" s="23" t="str">
        <f t="shared" si="275"/>
        <v/>
      </c>
      <c r="BG1726" s="23" t="str">
        <f t="shared" si="276"/>
        <v/>
      </c>
      <c r="BH1726" s="23">
        <f t="shared" si="277"/>
        <v>0</v>
      </c>
      <c r="BO1726" s="2" t="s">
        <v>7230</v>
      </c>
      <c r="BP1726" s="3">
        <v>1</v>
      </c>
      <c r="BQ1726" s="2" t="s">
        <v>7231</v>
      </c>
    </row>
    <row r="1727" spans="1:69" ht="16.149999999999999" customHeight="1" x14ac:dyDescent="0.25">
      <c r="A1727" s="16">
        <v>1726</v>
      </c>
      <c r="B1727" s="17" t="s">
        <v>87</v>
      </c>
      <c r="C1727" s="48" t="s">
        <v>1241</v>
      </c>
      <c r="D1727" s="2" t="s">
        <v>575</v>
      </c>
      <c r="E1727" s="48" t="s">
        <v>4756</v>
      </c>
      <c r="F1727" s="67">
        <v>42833</v>
      </c>
      <c r="G1727" s="3">
        <f t="shared" ref="G1727:G1758" si="281">IF(F1727&lt;&gt;"",MONTH(F1727),"")</f>
        <v>4</v>
      </c>
      <c r="H1727" s="3">
        <f t="shared" ref="H1727:H1758" si="282">IF(F1727&lt;&gt;"",YEAR(F1727),"")</f>
        <v>2017</v>
      </c>
      <c r="I1727" s="19">
        <v>0.5625</v>
      </c>
      <c r="J1727" s="20">
        <f t="shared" ref="J1727:J1790" si="283">IF(I1727&lt;&gt;"",HOUR(I1727),"")</f>
        <v>13</v>
      </c>
      <c r="K1727" s="5" t="str">
        <f t="shared" ref="K1727:K1758" si="284">IF(COUNTA(W1727:BN1727)=0,"nein","ja")</f>
        <v>ja</v>
      </c>
      <c r="L1727" s="5" t="s">
        <v>91</v>
      </c>
      <c r="M1727" s="6" t="s">
        <v>74</v>
      </c>
      <c r="N1727" s="5">
        <v>87</v>
      </c>
      <c r="O1727" s="17" t="s">
        <v>75</v>
      </c>
      <c r="P1727" s="17" t="s">
        <v>5590</v>
      </c>
      <c r="R1727" s="6" t="s">
        <v>77</v>
      </c>
      <c r="T1727" s="22"/>
      <c r="U1727" s="2" t="s">
        <v>115</v>
      </c>
      <c r="V1727" s="2" t="s">
        <v>79</v>
      </c>
      <c r="X1727" s="2">
        <v>382</v>
      </c>
      <c r="Y1727" s="2" t="s">
        <v>83</v>
      </c>
      <c r="Z1727" s="2" t="s">
        <v>82</v>
      </c>
      <c r="AD1727" s="2">
        <v>382</v>
      </c>
      <c r="AE1727" s="2" t="s">
        <v>81</v>
      </c>
      <c r="AF1727" s="2" t="s">
        <v>82</v>
      </c>
      <c r="AJ1727" s="2">
        <v>569</v>
      </c>
      <c r="AK1727" s="2" t="s">
        <v>83</v>
      </c>
      <c r="AL1727" s="2" t="s">
        <v>82</v>
      </c>
      <c r="AM1727" s="2">
        <v>569</v>
      </c>
      <c r="AN1727" s="2" t="s">
        <v>81</v>
      </c>
      <c r="AO1727" s="2" t="s">
        <v>82</v>
      </c>
      <c r="AP1727" s="2">
        <v>569</v>
      </c>
      <c r="AQ1727" s="2" t="s">
        <v>83</v>
      </c>
      <c r="AR1727" s="2" t="s">
        <v>82</v>
      </c>
      <c r="BE1727" s="23" t="str">
        <f t="shared" si="274"/>
        <v>EMF nein</v>
      </c>
      <c r="BF1727" s="23" t="str">
        <f t="shared" si="275"/>
        <v/>
      </c>
      <c r="BG1727" s="23" t="str">
        <f t="shared" si="276"/>
        <v/>
      </c>
      <c r="BH1727" s="23">
        <f t="shared" si="277"/>
        <v>0</v>
      </c>
      <c r="BO1727" s="2" t="s">
        <v>7232</v>
      </c>
      <c r="BP1727" s="3">
        <v>1</v>
      </c>
      <c r="BQ1727" s="2" t="s">
        <v>7233</v>
      </c>
    </row>
    <row r="1728" spans="1:69" ht="16.149999999999999" customHeight="1" x14ac:dyDescent="0.25">
      <c r="A1728" s="16">
        <v>1727</v>
      </c>
      <c r="B1728" s="17" t="s">
        <v>87</v>
      </c>
      <c r="C1728" s="48" t="s">
        <v>289</v>
      </c>
      <c r="D1728" s="2" t="s">
        <v>290</v>
      </c>
      <c r="E1728" s="48" t="s">
        <v>7234</v>
      </c>
      <c r="F1728" s="67">
        <v>42821</v>
      </c>
      <c r="G1728" s="3">
        <f t="shared" si="281"/>
        <v>3</v>
      </c>
      <c r="H1728" s="3">
        <f t="shared" si="282"/>
        <v>2017</v>
      </c>
      <c r="I1728" s="19">
        <v>0.35416666666666702</v>
      </c>
      <c r="J1728" s="20">
        <f t="shared" si="283"/>
        <v>8</v>
      </c>
      <c r="K1728" s="5" t="str">
        <f t="shared" si="284"/>
        <v>ja</v>
      </c>
      <c r="L1728" s="5" t="s">
        <v>91</v>
      </c>
      <c r="M1728" s="6" t="s">
        <v>74</v>
      </c>
      <c r="N1728" s="5">
        <v>77</v>
      </c>
      <c r="O1728" s="17" t="s">
        <v>75</v>
      </c>
      <c r="P1728" s="17" t="s">
        <v>7235</v>
      </c>
      <c r="R1728" s="6" t="s">
        <v>77</v>
      </c>
      <c r="T1728" s="22" t="s">
        <v>79</v>
      </c>
      <c r="U1728" s="2" t="s">
        <v>74</v>
      </c>
      <c r="X1728" s="2">
        <v>120</v>
      </c>
      <c r="Y1728" s="2" t="s">
        <v>81</v>
      </c>
      <c r="Z1728" s="2" t="s">
        <v>82</v>
      </c>
      <c r="AA1728" s="2">
        <v>120</v>
      </c>
      <c r="AB1728" s="2" t="s">
        <v>81</v>
      </c>
      <c r="AC1728" s="2" t="s">
        <v>82</v>
      </c>
      <c r="AD1728" s="2">
        <v>120</v>
      </c>
      <c r="AE1728" s="2" t="s">
        <v>81</v>
      </c>
      <c r="AF1728" s="2" t="s">
        <v>82</v>
      </c>
      <c r="AJ1728" s="2">
        <v>130</v>
      </c>
      <c r="AK1728" s="2" t="s">
        <v>81</v>
      </c>
      <c r="AL1728" s="2" t="s">
        <v>82</v>
      </c>
      <c r="AM1728" s="2">
        <v>130</v>
      </c>
      <c r="AN1728" s="2" t="s">
        <v>81</v>
      </c>
      <c r="AO1728" s="2" t="s">
        <v>82</v>
      </c>
      <c r="AP1728" s="2">
        <v>130</v>
      </c>
      <c r="AQ1728" s="2" t="s">
        <v>83</v>
      </c>
      <c r="AR1728" s="2" t="s">
        <v>82</v>
      </c>
      <c r="BE1728" s="23" t="str">
        <f t="shared" si="274"/>
        <v>EMF nein</v>
      </c>
      <c r="BF1728" s="23" t="str">
        <f t="shared" si="275"/>
        <v/>
      </c>
      <c r="BG1728" s="23" t="str">
        <f t="shared" si="276"/>
        <v/>
      </c>
      <c r="BH1728" s="23">
        <f t="shared" si="277"/>
        <v>0</v>
      </c>
      <c r="BO1728" s="2" t="s">
        <v>7236</v>
      </c>
      <c r="BP1728" s="3">
        <v>1</v>
      </c>
      <c r="BQ1728" s="2" t="s">
        <v>7237</v>
      </c>
    </row>
    <row r="1729" spans="1:69" ht="16.149999999999999" customHeight="1" x14ac:dyDescent="0.25">
      <c r="A1729" s="16">
        <v>1728</v>
      </c>
      <c r="B1729" s="17" t="s">
        <v>87</v>
      </c>
      <c r="C1729" s="48" t="s">
        <v>5130</v>
      </c>
      <c r="D1729" s="2" t="s">
        <v>192</v>
      </c>
      <c r="E1729" s="48" t="s">
        <v>7238</v>
      </c>
      <c r="F1729" s="67">
        <v>42829</v>
      </c>
      <c r="G1729" s="3">
        <f t="shared" si="281"/>
        <v>4</v>
      </c>
      <c r="H1729" s="3">
        <f t="shared" si="282"/>
        <v>2017</v>
      </c>
      <c r="I1729" s="19">
        <v>0.32986111111111099</v>
      </c>
      <c r="J1729" s="20">
        <f t="shared" si="283"/>
        <v>7</v>
      </c>
      <c r="K1729" s="5" t="str">
        <f t="shared" si="284"/>
        <v>ja</v>
      </c>
      <c r="L1729" s="21" t="s">
        <v>73</v>
      </c>
      <c r="M1729" s="6" t="s">
        <v>74</v>
      </c>
      <c r="N1729" s="5">
        <v>74</v>
      </c>
      <c r="O1729" s="17" t="s">
        <v>75</v>
      </c>
      <c r="P1729" s="17" t="s">
        <v>7239</v>
      </c>
      <c r="R1729" s="6" t="s">
        <v>77</v>
      </c>
      <c r="S1729" s="2" t="s">
        <v>132</v>
      </c>
      <c r="T1729" s="22" t="s">
        <v>79</v>
      </c>
      <c r="X1729" s="2">
        <v>324</v>
      </c>
      <c r="Y1729" s="2" t="s">
        <v>83</v>
      </c>
      <c r="Z1729" s="2" t="s">
        <v>84</v>
      </c>
      <c r="AA1729" s="2">
        <v>324</v>
      </c>
      <c r="AB1729" s="2" t="s">
        <v>83</v>
      </c>
      <c r="AC1729" s="2" t="s">
        <v>84</v>
      </c>
      <c r="AD1729" s="2">
        <v>324</v>
      </c>
      <c r="AE1729" s="2" t="s">
        <v>83</v>
      </c>
      <c r="AF1729" s="2" t="s">
        <v>84</v>
      </c>
      <c r="BE1729" s="23" t="str">
        <f t="shared" si="274"/>
        <v>EMF nein</v>
      </c>
      <c r="BF1729" s="23" t="str">
        <f t="shared" si="275"/>
        <v/>
      </c>
      <c r="BG1729" s="23" t="str">
        <f t="shared" si="276"/>
        <v/>
      </c>
      <c r="BH1729" s="23">
        <f t="shared" si="277"/>
        <v>0</v>
      </c>
      <c r="BO1729" s="2" t="s">
        <v>7240</v>
      </c>
      <c r="BP1729" s="3">
        <v>1</v>
      </c>
      <c r="BQ1729" s="2" t="s">
        <v>7241</v>
      </c>
    </row>
    <row r="1730" spans="1:69" ht="16.149999999999999" customHeight="1" x14ac:dyDescent="0.25">
      <c r="A1730" s="16">
        <v>1729</v>
      </c>
      <c r="B1730" s="17" t="s">
        <v>87</v>
      </c>
      <c r="C1730" s="48" t="s">
        <v>280</v>
      </c>
      <c r="D1730" s="2" t="s">
        <v>137</v>
      </c>
      <c r="E1730" s="48" t="s">
        <v>7242</v>
      </c>
      <c r="F1730" s="67">
        <v>42909</v>
      </c>
      <c r="G1730" s="3">
        <f t="shared" si="281"/>
        <v>6</v>
      </c>
      <c r="H1730" s="3">
        <f t="shared" si="282"/>
        <v>2017</v>
      </c>
      <c r="I1730" s="19">
        <v>0.42013888888888901</v>
      </c>
      <c r="J1730" s="20">
        <f t="shared" si="283"/>
        <v>10</v>
      </c>
      <c r="K1730" s="5" t="str">
        <f t="shared" si="284"/>
        <v>ja</v>
      </c>
      <c r="L1730" s="21" t="s">
        <v>73</v>
      </c>
      <c r="M1730" s="6" t="s">
        <v>74</v>
      </c>
      <c r="N1730" s="5">
        <v>88</v>
      </c>
      <c r="O1730" s="17" t="s">
        <v>75</v>
      </c>
      <c r="P1730" s="17" t="s">
        <v>7243</v>
      </c>
      <c r="R1730" s="6" t="s">
        <v>77</v>
      </c>
      <c r="S1730" s="2" t="s">
        <v>93</v>
      </c>
      <c r="T1730" s="22" t="s">
        <v>79</v>
      </c>
      <c r="X1730" s="2">
        <v>590</v>
      </c>
      <c r="Y1730" s="2" t="s">
        <v>83</v>
      </c>
      <c r="Z1730" s="2" t="s">
        <v>168</v>
      </c>
      <c r="AA1730" s="2">
        <v>590</v>
      </c>
      <c r="AB1730" s="2" t="s">
        <v>81</v>
      </c>
      <c r="AC1730" s="2" t="s">
        <v>168</v>
      </c>
      <c r="AD1730" s="2">
        <v>590</v>
      </c>
      <c r="AE1730" s="2" t="s">
        <v>83</v>
      </c>
      <c r="AF1730" s="2" t="s">
        <v>168</v>
      </c>
      <c r="BE1730" s="23" t="str">
        <f t="shared" si="274"/>
        <v>EMF nein</v>
      </c>
      <c r="BF1730" s="23" t="str">
        <f t="shared" si="275"/>
        <v/>
      </c>
      <c r="BG1730" s="23" t="str">
        <f t="shared" si="276"/>
        <v/>
      </c>
      <c r="BH1730" s="23">
        <f t="shared" si="277"/>
        <v>0</v>
      </c>
      <c r="BO1730" s="2" t="s">
        <v>7244</v>
      </c>
      <c r="BP1730" s="3">
        <v>1</v>
      </c>
      <c r="BQ1730" s="2" t="s">
        <v>7245</v>
      </c>
    </row>
    <row r="1731" spans="1:69" ht="16.149999999999999" customHeight="1" x14ac:dyDescent="0.25">
      <c r="A1731" s="16">
        <v>1730</v>
      </c>
      <c r="B1731" s="17" t="s">
        <v>87</v>
      </c>
      <c r="C1731" s="48" t="s">
        <v>7246</v>
      </c>
      <c r="D1731" s="2" t="s">
        <v>137</v>
      </c>
      <c r="E1731" s="48" t="s">
        <v>7247</v>
      </c>
      <c r="F1731" s="67">
        <v>42151</v>
      </c>
      <c r="G1731" s="3">
        <f t="shared" si="281"/>
        <v>5</v>
      </c>
      <c r="H1731" s="3">
        <f t="shared" si="282"/>
        <v>2015</v>
      </c>
      <c r="I1731" s="19">
        <v>0.64583333333333304</v>
      </c>
      <c r="J1731" s="20">
        <f t="shared" si="283"/>
        <v>15</v>
      </c>
      <c r="K1731" s="5" t="str">
        <f t="shared" si="284"/>
        <v>ja</v>
      </c>
      <c r="L1731" s="5" t="s">
        <v>91</v>
      </c>
      <c r="M1731" s="6" t="s">
        <v>115</v>
      </c>
      <c r="N1731" s="5">
        <v>81</v>
      </c>
      <c r="O1731" s="17" t="s">
        <v>126</v>
      </c>
      <c r="P1731" s="17" t="s">
        <v>1027</v>
      </c>
      <c r="R1731" s="6" t="s">
        <v>77</v>
      </c>
      <c r="T1731" s="22" t="s">
        <v>79</v>
      </c>
      <c r="X1731" s="2">
        <v>1160</v>
      </c>
      <c r="Y1731" s="2" t="s">
        <v>81</v>
      </c>
      <c r="Z1731" s="2" t="s">
        <v>84</v>
      </c>
      <c r="AA1731" s="2">
        <v>1160</v>
      </c>
      <c r="AB1731" s="2" t="s">
        <v>81</v>
      </c>
      <c r="AC1731" s="2" t="s">
        <v>84</v>
      </c>
      <c r="AD1731" s="2">
        <v>1160</v>
      </c>
      <c r="AE1731" s="2" t="s">
        <v>81</v>
      </c>
      <c r="AF1731" s="2" t="s">
        <v>84</v>
      </c>
      <c r="BE1731" s="23" t="str">
        <f t="shared" si="274"/>
        <v>EMF nein</v>
      </c>
      <c r="BF1731" s="23" t="str">
        <f t="shared" si="275"/>
        <v/>
      </c>
      <c r="BG1731" s="23" t="str">
        <f t="shared" si="276"/>
        <v/>
      </c>
      <c r="BH1731" s="23">
        <f t="shared" si="277"/>
        <v>0</v>
      </c>
      <c r="BO1731" s="2" t="s">
        <v>7248</v>
      </c>
      <c r="BP1731" s="3">
        <v>1</v>
      </c>
      <c r="BQ1731" s="2" t="s">
        <v>7249</v>
      </c>
    </row>
    <row r="1732" spans="1:69" ht="16.149999999999999" customHeight="1" x14ac:dyDescent="0.25">
      <c r="A1732" s="16">
        <v>1731</v>
      </c>
      <c r="B1732" s="17" t="s">
        <v>211</v>
      </c>
      <c r="C1732" s="48" t="s">
        <v>3650</v>
      </c>
      <c r="D1732" s="2" t="s">
        <v>137</v>
      </c>
      <c r="E1732" s="48" t="s">
        <v>5261</v>
      </c>
      <c r="F1732" s="67">
        <v>42146</v>
      </c>
      <c r="G1732" s="3">
        <f t="shared" si="281"/>
        <v>5</v>
      </c>
      <c r="H1732" s="3">
        <f t="shared" si="282"/>
        <v>2015</v>
      </c>
      <c r="I1732" s="19">
        <v>0.39583333333333298</v>
      </c>
      <c r="J1732" s="20">
        <f t="shared" si="283"/>
        <v>9</v>
      </c>
      <c r="K1732" s="5" t="str">
        <f t="shared" si="284"/>
        <v>ja</v>
      </c>
      <c r="L1732" s="21" t="s">
        <v>73</v>
      </c>
      <c r="M1732" s="6" t="s">
        <v>74</v>
      </c>
      <c r="N1732" s="5">
        <v>21</v>
      </c>
      <c r="O1732" s="17" t="s">
        <v>126</v>
      </c>
      <c r="P1732" s="17" t="s">
        <v>7250</v>
      </c>
      <c r="R1732" s="6" t="s">
        <v>77</v>
      </c>
      <c r="T1732" s="22"/>
      <c r="X1732" s="2">
        <v>353</v>
      </c>
      <c r="Y1732" s="2" t="s">
        <v>81</v>
      </c>
      <c r="Z1732" s="2" t="s">
        <v>168</v>
      </c>
      <c r="AD1732" s="2">
        <v>353</v>
      </c>
      <c r="AE1732" s="2" t="s">
        <v>81</v>
      </c>
      <c r="AF1732" s="2" t="s">
        <v>168</v>
      </c>
      <c r="BE1732" s="23" t="str">
        <f t="shared" si="274"/>
        <v>EMF nein</v>
      </c>
      <c r="BF1732" s="23" t="str">
        <f t="shared" si="275"/>
        <v/>
      </c>
      <c r="BG1732" s="23" t="str">
        <f t="shared" si="276"/>
        <v/>
      </c>
      <c r="BH1732" s="23">
        <f t="shared" si="277"/>
        <v>0</v>
      </c>
      <c r="BO1732" s="2" t="s">
        <v>7251</v>
      </c>
      <c r="BP1732" s="3">
        <v>1</v>
      </c>
      <c r="BQ1732" s="2" t="s">
        <v>7252</v>
      </c>
    </row>
    <row r="1733" spans="1:69" ht="16.149999999999999" customHeight="1" x14ac:dyDescent="0.25">
      <c r="A1733" s="16">
        <v>1732</v>
      </c>
      <c r="B1733" s="17" t="s">
        <v>211</v>
      </c>
      <c r="C1733" s="48" t="s">
        <v>7253</v>
      </c>
      <c r="D1733" s="2" t="s">
        <v>137</v>
      </c>
      <c r="E1733" s="48" t="s">
        <v>1075</v>
      </c>
      <c r="F1733" s="67">
        <v>42191</v>
      </c>
      <c r="G1733" s="3">
        <f t="shared" si="281"/>
        <v>7</v>
      </c>
      <c r="H1733" s="3">
        <f t="shared" si="282"/>
        <v>2015</v>
      </c>
      <c r="I1733" s="19">
        <v>0.71875</v>
      </c>
      <c r="J1733" s="20">
        <f t="shared" si="283"/>
        <v>17</v>
      </c>
      <c r="K1733" s="5" t="str">
        <f t="shared" si="284"/>
        <v>ja</v>
      </c>
      <c r="L1733" s="5" t="s">
        <v>91</v>
      </c>
      <c r="M1733" s="6" t="s">
        <v>74</v>
      </c>
      <c r="N1733" s="5">
        <v>29</v>
      </c>
      <c r="O1733" s="17" t="s">
        <v>126</v>
      </c>
      <c r="P1733" s="17" t="s">
        <v>7254</v>
      </c>
      <c r="R1733" s="6" t="s">
        <v>77</v>
      </c>
      <c r="T1733" s="22"/>
      <c r="X1733" s="2">
        <v>250</v>
      </c>
      <c r="Y1733" s="2" t="s">
        <v>81</v>
      </c>
      <c r="Z1733" s="2" t="s">
        <v>168</v>
      </c>
      <c r="AD1733" s="2">
        <v>259</v>
      </c>
      <c r="AE1733" s="2" t="s">
        <v>81</v>
      </c>
      <c r="AF1733" s="2" t="s">
        <v>168</v>
      </c>
      <c r="BE1733" s="23" t="str">
        <f t="shared" si="274"/>
        <v>EMF nein</v>
      </c>
      <c r="BF1733" s="23" t="str">
        <f t="shared" si="275"/>
        <v/>
      </c>
      <c r="BG1733" s="23" t="str">
        <f t="shared" si="276"/>
        <v/>
      </c>
      <c r="BH1733" s="23">
        <f t="shared" si="277"/>
        <v>0</v>
      </c>
      <c r="BO1733" s="2" t="s">
        <v>7255</v>
      </c>
      <c r="BP1733" s="3">
        <v>1</v>
      </c>
      <c r="BQ1733" s="2" t="s">
        <v>7256</v>
      </c>
    </row>
    <row r="1734" spans="1:69" ht="16.149999999999999" customHeight="1" x14ac:dyDescent="0.25">
      <c r="A1734" s="16">
        <v>1733</v>
      </c>
      <c r="B1734" s="17" t="s">
        <v>211</v>
      </c>
      <c r="C1734" s="48" t="s">
        <v>280</v>
      </c>
      <c r="D1734" s="2" t="s">
        <v>137</v>
      </c>
      <c r="E1734" s="48" t="s">
        <v>7257</v>
      </c>
      <c r="F1734" s="67">
        <v>42139</v>
      </c>
      <c r="G1734" s="3">
        <f t="shared" si="281"/>
        <v>5</v>
      </c>
      <c r="H1734" s="3">
        <f t="shared" si="282"/>
        <v>2015</v>
      </c>
      <c r="I1734" s="19">
        <v>0.55555555555555602</v>
      </c>
      <c r="J1734" s="20">
        <f t="shared" si="283"/>
        <v>13</v>
      </c>
      <c r="K1734" s="5" t="str">
        <f t="shared" si="284"/>
        <v>ja</v>
      </c>
      <c r="L1734" s="5" t="s">
        <v>91</v>
      </c>
      <c r="M1734" s="6" t="s">
        <v>74</v>
      </c>
      <c r="N1734" s="5">
        <v>36</v>
      </c>
      <c r="O1734" s="6" t="s">
        <v>101</v>
      </c>
      <c r="P1734" s="17" t="s">
        <v>7258</v>
      </c>
      <c r="R1734" s="6" t="s">
        <v>77</v>
      </c>
      <c r="S1734" s="2" t="s">
        <v>78</v>
      </c>
      <c r="T1734" s="22"/>
      <c r="BE1734" s="23" t="str">
        <f t="shared" si="274"/>
        <v>EMF nein</v>
      </c>
      <c r="BF1734" s="23" t="str">
        <f t="shared" si="275"/>
        <v/>
      </c>
      <c r="BG1734" s="23" t="str">
        <f t="shared" si="276"/>
        <v/>
      </c>
      <c r="BH1734" s="23">
        <f t="shared" si="277"/>
        <v>0</v>
      </c>
      <c r="BO1734" s="2" t="s">
        <v>21948</v>
      </c>
      <c r="BP1734" s="3">
        <v>1</v>
      </c>
      <c r="BQ1734" s="2" t="s">
        <v>7259</v>
      </c>
    </row>
    <row r="1735" spans="1:69" ht="16.149999999999999" customHeight="1" x14ac:dyDescent="0.25">
      <c r="A1735" s="16">
        <v>1734</v>
      </c>
      <c r="B1735" s="17" t="s">
        <v>211</v>
      </c>
      <c r="C1735" s="48" t="s">
        <v>1167</v>
      </c>
      <c r="D1735" s="2" t="s">
        <v>137</v>
      </c>
      <c r="E1735" s="48" t="s">
        <v>7260</v>
      </c>
      <c r="F1735" s="67">
        <v>42139</v>
      </c>
      <c r="G1735" s="3">
        <f t="shared" si="281"/>
        <v>5</v>
      </c>
      <c r="H1735" s="3">
        <f t="shared" si="282"/>
        <v>2015</v>
      </c>
      <c r="I1735" s="19">
        <v>0.41666666666666702</v>
      </c>
      <c r="J1735" s="20">
        <f t="shared" si="283"/>
        <v>10</v>
      </c>
      <c r="K1735" s="5" t="str">
        <f t="shared" si="284"/>
        <v>ja</v>
      </c>
      <c r="L1735" s="5" t="s">
        <v>91</v>
      </c>
      <c r="M1735" s="6" t="s">
        <v>74</v>
      </c>
      <c r="N1735" s="5">
        <v>56</v>
      </c>
      <c r="O1735" s="2" t="s">
        <v>140</v>
      </c>
      <c r="P1735" s="17" t="s">
        <v>7261</v>
      </c>
      <c r="R1735" s="6" t="s">
        <v>335</v>
      </c>
      <c r="T1735" s="22"/>
      <c r="X1735" s="2">
        <v>480</v>
      </c>
      <c r="Y1735" s="2" t="s">
        <v>83</v>
      </c>
      <c r="Z1735" s="2" t="s">
        <v>84</v>
      </c>
      <c r="AA1735" s="2">
        <v>480</v>
      </c>
      <c r="AB1735" s="2" t="s">
        <v>83</v>
      </c>
      <c r="AC1735" s="2" t="s">
        <v>84</v>
      </c>
      <c r="AD1735" s="2">
        <v>480</v>
      </c>
      <c r="AE1735" s="2" t="s">
        <v>83</v>
      </c>
      <c r="AF1735" s="2" t="s">
        <v>84</v>
      </c>
      <c r="BE1735" s="23" t="str">
        <f t="shared" si="274"/>
        <v>EMF nein</v>
      </c>
      <c r="BF1735" s="23" t="str">
        <f t="shared" si="275"/>
        <v/>
      </c>
      <c r="BG1735" s="23" t="str">
        <f t="shared" si="276"/>
        <v/>
      </c>
      <c r="BH1735" s="23">
        <f t="shared" si="277"/>
        <v>0</v>
      </c>
      <c r="BO1735" s="2" t="s">
        <v>7262</v>
      </c>
      <c r="BP1735" s="3">
        <v>1</v>
      </c>
      <c r="BQ1735" s="2" t="s">
        <v>7263</v>
      </c>
    </row>
    <row r="1736" spans="1:69" ht="16.149999999999999" customHeight="1" x14ac:dyDescent="0.25">
      <c r="A1736" s="16">
        <v>1735</v>
      </c>
      <c r="B1736" s="17" t="s">
        <v>87</v>
      </c>
      <c r="C1736" s="48" t="s">
        <v>556</v>
      </c>
      <c r="D1736" s="2" t="s">
        <v>124</v>
      </c>
      <c r="E1736" s="48" t="s">
        <v>247</v>
      </c>
      <c r="F1736" s="67">
        <v>42519</v>
      </c>
      <c r="G1736" s="3">
        <f t="shared" si="281"/>
        <v>5</v>
      </c>
      <c r="H1736" s="3">
        <f t="shared" si="282"/>
        <v>2016</v>
      </c>
      <c r="I1736" s="19">
        <v>0.70138888888888895</v>
      </c>
      <c r="J1736" s="20">
        <f t="shared" si="283"/>
        <v>16</v>
      </c>
      <c r="K1736" s="5" t="str">
        <f t="shared" si="284"/>
        <v>ja</v>
      </c>
      <c r="L1736" s="21" t="s">
        <v>73</v>
      </c>
      <c r="M1736" s="6" t="s">
        <v>74</v>
      </c>
      <c r="N1736" s="5">
        <v>76</v>
      </c>
      <c r="O1736" s="17" t="s">
        <v>75</v>
      </c>
      <c r="P1736" s="17" t="s">
        <v>1877</v>
      </c>
      <c r="R1736" s="6" t="s">
        <v>335</v>
      </c>
      <c r="T1736" s="22"/>
      <c r="U1736" s="2" t="s">
        <v>208</v>
      </c>
      <c r="V1736" s="2" t="s">
        <v>80</v>
      </c>
      <c r="BE1736" s="23" t="str">
        <f t="shared" si="274"/>
        <v>EMF nein</v>
      </c>
      <c r="BF1736" s="23" t="str">
        <f t="shared" si="275"/>
        <v/>
      </c>
      <c r="BG1736" s="23" t="str">
        <f t="shared" si="276"/>
        <v/>
      </c>
      <c r="BH1736" s="23">
        <f t="shared" si="277"/>
        <v>0</v>
      </c>
      <c r="BO1736" s="2" t="s">
        <v>7264</v>
      </c>
      <c r="BP1736" s="3">
        <v>1</v>
      </c>
      <c r="BQ1736" s="2" t="s">
        <v>7265</v>
      </c>
    </row>
    <row r="1737" spans="1:69" ht="16.149999999999999" customHeight="1" x14ac:dyDescent="0.25">
      <c r="A1737" s="16">
        <v>1736</v>
      </c>
      <c r="B1737" s="17" t="s">
        <v>211</v>
      </c>
      <c r="C1737" s="48" t="s">
        <v>1188</v>
      </c>
      <c r="D1737" s="2" t="s">
        <v>124</v>
      </c>
      <c r="E1737" s="48" t="s">
        <v>7266</v>
      </c>
      <c r="F1737" s="67">
        <v>43250</v>
      </c>
      <c r="G1737" s="3">
        <f t="shared" si="281"/>
        <v>5</v>
      </c>
      <c r="H1737" s="3">
        <f t="shared" si="282"/>
        <v>2018</v>
      </c>
      <c r="I1737" s="19">
        <v>0.6875</v>
      </c>
      <c r="J1737" s="20">
        <f t="shared" si="283"/>
        <v>16</v>
      </c>
      <c r="K1737" s="5" t="str">
        <f t="shared" si="284"/>
        <v>ja</v>
      </c>
      <c r="L1737" s="21" t="s">
        <v>73</v>
      </c>
      <c r="M1737" s="6" t="s">
        <v>115</v>
      </c>
      <c r="N1737" s="5">
        <v>59</v>
      </c>
      <c r="O1737" s="17" t="s">
        <v>126</v>
      </c>
      <c r="P1737" s="17" t="s">
        <v>22268</v>
      </c>
      <c r="R1737" s="6" t="s">
        <v>77</v>
      </c>
      <c r="T1737" s="22" t="s">
        <v>79</v>
      </c>
      <c r="X1737" s="2">
        <v>755</v>
      </c>
      <c r="Y1737" s="2" t="s">
        <v>81</v>
      </c>
      <c r="Z1737" s="2" t="s">
        <v>84</v>
      </c>
      <c r="AD1737" s="2">
        <v>577</v>
      </c>
      <c r="AE1737" s="2" t="s">
        <v>83</v>
      </c>
      <c r="AF1737" s="2" t="s">
        <v>84</v>
      </c>
      <c r="AJ1737" s="2">
        <v>600</v>
      </c>
      <c r="AK1737" s="2" t="s">
        <v>94</v>
      </c>
      <c r="AL1737" s="2" t="s">
        <v>84</v>
      </c>
      <c r="BE1737" s="23" t="str">
        <f t="shared" si="274"/>
        <v>EMF nein</v>
      </c>
      <c r="BF1737" s="23" t="str">
        <f t="shared" si="275"/>
        <v/>
      </c>
      <c r="BG1737" s="23" t="str">
        <f t="shared" si="276"/>
        <v/>
      </c>
      <c r="BH1737" s="23">
        <f t="shared" si="277"/>
        <v>0</v>
      </c>
      <c r="BO1737" s="2" t="s">
        <v>7267</v>
      </c>
      <c r="BP1737" s="3">
        <v>1</v>
      </c>
      <c r="BQ1737" s="2" t="s">
        <v>7268</v>
      </c>
    </row>
    <row r="1738" spans="1:69" ht="16.149999999999999" customHeight="1" x14ac:dyDescent="0.25">
      <c r="A1738" s="16">
        <v>1737</v>
      </c>
      <c r="B1738" s="17" t="s">
        <v>211</v>
      </c>
      <c r="C1738" s="48" t="s">
        <v>7269</v>
      </c>
      <c r="D1738" s="2" t="s">
        <v>137</v>
      </c>
      <c r="E1738" s="48" t="s">
        <v>7270</v>
      </c>
      <c r="F1738" s="67">
        <v>42138</v>
      </c>
      <c r="G1738" s="3">
        <f t="shared" si="281"/>
        <v>5</v>
      </c>
      <c r="H1738" s="3">
        <f t="shared" si="282"/>
        <v>2015</v>
      </c>
      <c r="I1738" s="19">
        <v>0.70138888888888895</v>
      </c>
      <c r="J1738" s="20">
        <f t="shared" si="283"/>
        <v>16</v>
      </c>
      <c r="K1738" s="5" t="str">
        <f t="shared" si="284"/>
        <v>ja</v>
      </c>
      <c r="L1738" s="5" t="s">
        <v>91</v>
      </c>
      <c r="M1738" s="6" t="s">
        <v>115</v>
      </c>
      <c r="N1738" s="5">
        <v>50</v>
      </c>
      <c r="O1738" s="17" t="s">
        <v>126</v>
      </c>
      <c r="P1738" s="17" t="s">
        <v>7271</v>
      </c>
      <c r="Q1738" s="6" t="s">
        <v>8298</v>
      </c>
      <c r="T1738" s="22" t="s">
        <v>79</v>
      </c>
      <c r="X1738" s="2">
        <v>1630</v>
      </c>
      <c r="Y1738" s="2" t="s">
        <v>81</v>
      </c>
      <c r="Z1738" s="2" t="s">
        <v>84</v>
      </c>
      <c r="AA1738" s="2">
        <v>1630</v>
      </c>
      <c r="AB1738" s="2" t="s">
        <v>81</v>
      </c>
      <c r="AC1738" s="2" t="s">
        <v>84</v>
      </c>
      <c r="AD1738" s="2">
        <v>1630</v>
      </c>
      <c r="AE1738" s="2" t="s">
        <v>83</v>
      </c>
      <c r="AF1738" s="2" t="s">
        <v>84</v>
      </c>
      <c r="BE1738" s="23" t="str">
        <f t="shared" si="274"/>
        <v>EMF nein</v>
      </c>
      <c r="BF1738" s="23" t="str">
        <f t="shared" si="275"/>
        <v/>
      </c>
      <c r="BG1738" s="23" t="str">
        <f t="shared" si="276"/>
        <v/>
      </c>
      <c r="BH1738" s="23">
        <f t="shared" si="277"/>
        <v>0</v>
      </c>
      <c r="BO1738" s="2" t="s">
        <v>7272</v>
      </c>
      <c r="BP1738" s="3">
        <v>1</v>
      </c>
      <c r="BQ1738" s="2" t="s">
        <v>7273</v>
      </c>
    </row>
    <row r="1739" spans="1:69" ht="16.149999999999999" customHeight="1" x14ac:dyDescent="0.25">
      <c r="A1739" s="69">
        <v>1738</v>
      </c>
      <c r="B1739" s="17" t="s">
        <v>211</v>
      </c>
      <c r="C1739" s="48" t="s">
        <v>4398</v>
      </c>
      <c r="D1739" s="2" t="s">
        <v>137</v>
      </c>
      <c r="E1739" s="48" t="s">
        <v>7274</v>
      </c>
      <c r="F1739" s="67">
        <v>42141</v>
      </c>
      <c r="G1739" s="3">
        <f t="shared" si="281"/>
        <v>5</v>
      </c>
      <c r="H1739" s="3">
        <f t="shared" si="282"/>
        <v>2015</v>
      </c>
      <c r="I1739" s="19">
        <v>2.0833333333333301E-2</v>
      </c>
      <c r="J1739" s="20">
        <f t="shared" si="283"/>
        <v>0</v>
      </c>
      <c r="K1739" s="5" t="str">
        <f t="shared" si="284"/>
        <v>ja</v>
      </c>
      <c r="L1739" s="5" t="s">
        <v>91</v>
      </c>
      <c r="M1739" s="6" t="s">
        <v>74</v>
      </c>
      <c r="N1739" s="5">
        <v>66</v>
      </c>
      <c r="O1739" s="2" t="s">
        <v>140</v>
      </c>
      <c r="P1739" s="17" t="s">
        <v>7275</v>
      </c>
      <c r="R1739" s="6" t="s">
        <v>77</v>
      </c>
      <c r="S1739" s="2" t="s">
        <v>78</v>
      </c>
      <c r="T1739" s="22"/>
      <c r="X1739" s="2">
        <v>150</v>
      </c>
      <c r="Y1739" s="2" t="s">
        <v>83</v>
      </c>
      <c r="Z1739" s="2" t="s">
        <v>82</v>
      </c>
      <c r="AA1739" s="2">
        <v>150</v>
      </c>
      <c r="AB1739" s="2" t="s">
        <v>81</v>
      </c>
      <c r="AC1739" s="2" t="s">
        <v>82</v>
      </c>
      <c r="AD1739" s="2">
        <v>150</v>
      </c>
      <c r="AE1739" s="2" t="s">
        <v>83</v>
      </c>
      <c r="AF1739" s="2" t="s">
        <v>82</v>
      </c>
      <c r="AJ1739" s="2">
        <v>150</v>
      </c>
      <c r="AK1739" s="2" t="s">
        <v>83</v>
      </c>
      <c r="AL1739" s="2" t="s">
        <v>82</v>
      </c>
      <c r="AM1739" s="2">
        <v>150</v>
      </c>
      <c r="AN1739" s="2" t="s">
        <v>81</v>
      </c>
      <c r="AO1739" s="2" t="s">
        <v>82</v>
      </c>
      <c r="AP1739" s="2">
        <v>150</v>
      </c>
      <c r="AQ1739" s="2" t="s">
        <v>83</v>
      </c>
      <c r="AR1739" s="2" t="s">
        <v>82</v>
      </c>
      <c r="AV1739" s="2">
        <v>150</v>
      </c>
      <c r="AW1739" s="2" t="s">
        <v>83</v>
      </c>
      <c r="AX1739" s="2" t="s">
        <v>82</v>
      </c>
      <c r="AY1739" s="2">
        <v>150</v>
      </c>
      <c r="AZ1739" s="2" t="s">
        <v>81</v>
      </c>
      <c r="BA1739" s="2" t="s">
        <v>82</v>
      </c>
      <c r="BB1739" s="2">
        <v>150</v>
      </c>
      <c r="BC1739" s="2" t="s">
        <v>83</v>
      </c>
      <c r="BD1739" s="2" t="s">
        <v>82</v>
      </c>
      <c r="BE1739" s="23" t="str">
        <f t="shared" si="274"/>
        <v>EMF nein</v>
      </c>
      <c r="BF1739" s="23" t="str">
        <f t="shared" si="275"/>
        <v/>
      </c>
      <c r="BG1739" s="23" t="str">
        <f t="shared" si="276"/>
        <v/>
      </c>
      <c r="BH1739" s="23">
        <f t="shared" si="277"/>
        <v>0</v>
      </c>
      <c r="BO1739" s="2" t="s">
        <v>7276</v>
      </c>
      <c r="BP1739" s="3">
        <v>1</v>
      </c>
      <c r="BQ1739" s="2" t="s">
        <v>7277</v>
      </c>
    </row>
    <row r="1740" spans="1:69" ht="16.149999999999999" customHeight="1" x14ac:dyDescent="0.25">
      <c r="A1740" s="16">
        <v>1739</v>
      </c>
      <c r="B1740" s="17" t="s">
        <v>211</v>
      </c>
      <c r="C1740" s="48" t="s">
        <v>7278</v>
      </c>
      <c r="D1740" s="2" t="s">
        <v>137</v>
      </c>
      <c r="E1740" s="48" t="s">
        <v>7279</v>
      </c>
      <c r="F1740" s="67">
        <v>42136</v>
      </c>
      <c r="G1740" s="3">
        <f t="shared" si="281"/>
        <v>5</v>
      </c>
      <c r="H1740" s="3">
        <f t="shared" si="282"/>
        <v>2015</v>
      </c>
      <c r="I1740" s="19"/>
      <c r="J1740" s="20" t="str">
        <f t="shared" si="283"/>
        <v/>
      </c>
      <c r="K1740" s="5" t="str">
        <f t="shared" si="284"/>
        <v>ja</v>
      </c>
      <c r="L1740" s="5" t="s">
        <v>91</v>
      </c>
      <c r="M1740" s="6" t="s">
        <v>115</v>
      </c>
      <c r="N1740" s="5">
        <v>75</v>
      </c>
      <c r="O1740" s="2" t="s">
        <v>3609</v>
      </c>
      <c r="P1740" s="17" t="s">
        <v>7280</v>
      </c>
      <c r="T1740" s="6" t="s">
        <v>202</v>
      </c>
      <c r="BE1740" s="23" t="str">
        <f t="shared" si="274"/>
        <v>EMF nein</v>
      </c>
      <c r="BF1740" s="23" t="str">
        <f t="shared" si="275"/>
        <v/>
      </c>
      <c r="BG1740" s="23" t="str">
        <f t="shared" si="276"/>
        <v/>
      </c>
      <c r="BH1740" s="23">
        <f t="shared" si="277"/>
        <v>0</v>
      </c>
      <c r="BO1740" s="2" t="s">
        <v>7281</v>
      </c>
      <c r="BP1740" s="3">
        <v>1</v>
      </c>
      <c r="BQ1740" s="2" t="s">
        <v>7282</v>
      </c>
    </row>
    <row r="1741" spans="1:69" ht="16.149999999999999" customHeight="1" x14ac:dyDescent="0.25">
      <c r="A1741" s="16">
        <v>1740</v>
      </c>
      <c r="B1741" s="17" t="s">
        <v>211</v>
      </c>
      <c r="C1741" s="48" t="s">
        <v>7030</v>
      </c>
      <c r="D1741" s="2" t="s">
        <v>137</v>
      </c>
      <c r="E1741" s="48" t="s">
        <v>4258</v>
      </c>
      <c r="F1741" s="67">
        <v>42127</v>
      </c>
      <c r="G1741" s="3">
        <f t="shared" si="281"/>
        <v>5</v>
      </c>
      <c r="H1741" s="3">
        <f t="shared" si="282"/>
        <v>2015</v>
      </c>
      <c r="I1741" s="19"/>
      <c r="J1741" s="20" t="str">
        <f t="shared" si="283"/>
        <v/>
      </c>
      <c r="K1741" s="5" t="str">
        <f t="shared" si="284"/>
        <v>ja</v>
      </c>
      <c r="L1741" s="5" t="s">
        <v>91</v>
      </c>
      <c r="M1741" s="6" t="s">
        <v>115</v>
      </c>
      <c r="N1741" s="5">
        <v>34</v>
      </c>
      <c r="O1741" s="17" t="s">
        <v>75</v>
      </c>
      <c r="P1741" s="17" t="s">
        <v>7283</v>
      </c>
      <c r="T1741" s="6" t="s">
        <v>202</v>
      </c>
      <c r="BE1741" s="23" t="str">
        <f t="shared" si="274"/>
        <v>EMF nein</v>
      </c>
      <c r="BF1741" s="23" t="str">
        <f t="shared" si="275"/>
        <v/>
      </c>
      <c r="BG1741" s="23" t="str">
        <f t="shared" si="276"/>
        <v/>
      </c>
      <c r="BH1741" s="23">
        <f t="shared" si="277"/>
        <v>0</v>
      </c>
      <c r="BO1741" s="2" t="s">
        <v>7284</v>
      </c>
      <c r="BP1741" s="3">
        <v>1</v>
      </c>
      <c r="BQ1741" s="2" t="s">
        <v>7285</v>
      </c>
    </row>
    <row r="1742" spans="1:69" ht="16.149999999999999" customHeight="1" x14ac:dyDescent="0.25">
      <c r="A1742" s="16">
        <v>1741</v>
      </c>
      <c r="B1742" s="17" t="s">
        <v>211</v>
      </c>
      <c r="C1742" s="48" t="s">
        <v>7286</v>
      </c>
      <c r="D1742" s="2" t="s">
        <v>151</v>
      </c>
      <c r="E1742" s="48" t="s">
        <v>7287</v>
      </c>
      <c r="F1742" s="67">
        <v>43190</v>
      </c>
      <c r="G1742" s="3">
        <f t="shared" si="281"/>
        <v>3</v>
      </c>
      <c r="H1742" s="3">
        <f t="shared" si="282"/>
        <v>2018</v>
      </c>
      <c r="I1742" s="19">
        <v>0.28125</v>
      </c>
      <c r="J1742" s="20">
        <f t="shared" si="283"/>
        <v>6</v>
      </c>
      <c r="K1742" s="5" t="str">
        <f t="shared" si="284"/>
        <v>ja</v>
      </c>
      <c r="L1742" s="5" t="s">
        <v>91</v>
      </c>
      <c r="M1742" s="6" t="s">
        <v>74</v>
      </c>
      <c r="N1742" s="5">
        <v>45</v>
      </c>
      <c r="O1742" s="17" t="s">
        <v>126</v>
      </c>
      <c r="P1742" s="17" t="s">
        <v>7288</v>
      </c>
      <c r="R1742" s="6" t="s">
        <v>77</v>
      </c>
      <c r="S1742" s="2" t="s">
        <v>78</v>
      </c>
      <c r="T1742" s="22" t="s">
        <v>79</v>
      </c>
      <c r="X1742" s="2">
        <v>798</v>
      </c>
      <c r="Y1742" s="2" t="s">
        <v>81</v>
      </c>
      <c r="Z1742" s="2" t="s">
        <v>84</v>
      </c>
      <c r="AA1742" s="2">
        <v>798</v>
      </c>
      <c r="AB1742" s="2" t="s">
        <v>81</v>
      </c>
      <c r="AC1742" s="2" t="s">
        <v>84</v>
      </c>
      <c r="AD1742" s="2">
        <v>1700</v>
      </c>
      <c r="AE1742" s="2" t="s">
        <v>81</v>
      </c>
      <c r="AF1742" s="2" t="s">
        <v>84</v>
      </c>
      <c r="AJ1742" s="2">
        <v>1700</v>
      </c>
      <c r="AK1742" s="2" t="s">
        <v>81</v>
      </c>
      <c r="AL1742" s="2" t="s">
        <v>84</v>
      </c>
      <c r="AM1742" s="2">
        <v>1700</v>
      </c>
      <c r="AN1742" s="2" t="s">
        <v>81</v>
      </c>
      <c r="AO1742" s="2" t="s">
        <v>84</v>
      </c>
      <c r="AP1742" s="2" t="s">
        <v>109</v>
      </c>
      <c r="AQ1742" s="2" t="s">
        <v>81</v>
      </c>
      <c r="AR1742" s="2" t="s">
        <v>161</v>
      </c>
      <c r="AW1742" s="2" t="s">
        <v>81</v>
      </c>
      <c r="AX1742" s="2" t="s">
        <v>161</v>
      </c>
      <c r="AZ1742" s="2" t="s">
        <v>81</v>
      </c>
      <c r="BA1742" s="2" t="s">
        <v>161</v>
      </c>
      <c r="BE1742" s="23" t="str">
        <f t="shared" si="274"/>
        <v>EMF nein</v>
      </c>
      <c r="BF1742" s="23" t="str">
        <f t="shared" si="275"/>
        <v/>
      </c>
      <c r="BG1742" s="23" t="str">
        <f t="shared" si="276"/>
        <v/>
      </c>
      <c r="BH1742" s="23">
        <f t="shared" si="277"/>
        <v>0</v>
      </c>
      <c r="BO1742" s="2" t="s">
        <v>7289</v>
      </c>
      <c r="BP1742" s="3">
        <v>1</v>
      </c>
      <c r="BQ1742" s="2" t="s">
        <v>7290</v>
      </c>
    </row>
    <row r="1743" spans="1:69" ht="16.149999999999999" customHeight="1" x14ac:dyDescent="0.25">
      <c r="A1743" s="16">
        <v>1742</v>
      </c>
      <c r="B1743" s="17" t="s">
        <v>87</v>
      </c>
      <c r="C1743" s="48" t="s">
        <v>7291</v>
      </c>
      <c r="D1743" s="2" t="s">
        <v>158</v>
      </c>
      <c r="E1743" s="48" t="s">
        <v>7292</v>
      </c>
      <c r="F1743" s="67">
        <v>43188</v>
      </c>
      <c r="G1743" s="3">
        <f t="shared" si="281"/>
        <v>3</v>
      </c>
      <c r="H1743" s="3">
        <f t="shared" si="282"/>
        <v>2018</v>
      </c>
      <c r="I1743" s="19">
        <v>0.6875</v>
      </c>
      <c r="J1743" s="20">
        <f t="shared" si="283"/>
        <v>16</v>
      </c>
      <c r="K1743" s="5" t="str">
        <f t="shared" si="284"/>
        <v>ja</v>
      </c>
      <c r="L1743" s="5" t="s">
        <v>91</v>
      </c>
      <c r="M1743" s="6" t="s">
        <v>2721</v>
      </c>
      <c r="N1743" s="5">
        <v>79</v>
      </c>
      <c r="O1743" s="17" t="s">
        <v>126</v>
      </c>
      <c r="P1743" s="17" t="s">
        <v>7293</v>
      </c>
      <c r="T1743" s="22"/>
      <c r="BE1743" s="23" t="str">
        <f t="shared" si="274"/>
        <v>EMF nein</v>
      </c>
      <c r="BF1743" s="23" t="str">
        <f t="shared" si="275"/>
        <v/>
      </c>
      <c r="BG1743" s="23" t="str">
        <f t="shared" si="276"/>
        <v/>
      </c>
      <c r="BH1743" s="23">
        <f t="shared" si="277"/>
        <v>0</v>
      </c>
      <c r="BP1743" s="3">
        <v>1</v>
      </c>
      <c r="BQ1743" s="2" t="s">
        <v>7294</v>
      </c>
    </row>
    <row r="1744" spans="1:69" ht="16.149999999999999" customHeight="1" x14ac:dyDescent="0.25">
      <c r="A1744" s="16">
        <v>1743</v>
      </c>
      <c r="B1744" s="17" t="s">
        <v>87</v>
      </c>
      <c r="C1744" s="48" t="s">
        <v>112</v>
      </c>
      <c r="D1744" s="2" t="s">
        <v>113</v>
      </c>
      <c r="E1744" s="48" t="s">
        <v>2243</v>
      </c>
      <c r="F1744" s="67">
        <v>42750</v>
      </c>
      <c r="G1744" s="3">
        <f t="shared" si="281"/>
        <v>1</v>
      </c>
      <c r="H1744" s="3">
        <f t="shared" si="282"/>
        <v>2017</v>
      </c>
      <c r="I1744" s="19">
        <v>0.54513888888888895</v>
      </c>
      <c r="J1744" s="20">
        <f t="shared" si="283"/>
        <v>13</v>
      </c>
      <c r="K1744" s="5" t="str">
        <f t="shared" si="284"/>
        <v>ja</v>
      </c>
      <c r="L1744" s="5" t="s">
        <v>91</v>
      </c>
      <c r="M1744" s="6" t="s">
        <v>74</v>
      </c>
      <c r="N1744" s="5">
        <v>70</v>
      </c>
      <c r="O1744" s="17" t="s">
        <v>75</v>
      </c>
      <c r="P1744" s="17" t="s">
        <v>1877</v>
      </c>
      <c r="R1744" s="6" t="s">
        <v>77</v>
      </c>
      <c r="T1744" s="22"/>
      <c r="U1744" s="2" t="s">
        <v>208</v>
      </c>
      <c r="V1744" s="2" t="s">
        <v>79</v>
      </c>
      <c r="X1744" s="2">
        <v>190</v>
      </c>
      <c r="Y1744" s="2" t="s">
        <v>81</v>
      </c>
      <c r="Z1744" s="2" t="s">
        <v>82</v>
      </c>
      <c r="AD1744" s="2">
        <v>190</v>
      </c>
      <c r="AE1744" s="2" t="s">
        <v>81</v>
      </c>
      <c r="AF1744" s="2" t="s">
        <v>82</v>
      </c>
      <c r="AJ1744" s="2">
        <v>530</v>
      </c>
      <c r="AK1744" s="2" t="s">
        <v>81</v>
      </c>
      <c r="AL1744" s="2" t="s">
        <v>84</v>
      </c>
      <c r="AP1744" s="2">
        <v>530</v>
      </c>
      <c r="AQ1744" s="2" t="s">
        <v>81</v>
      </c>
      <c r="AR1744" s="2" t="s">
        <v>84</v>
      </c>
      <c r="BE1744" s="23" t="str">
        <f t="shared" si="274"/>
        <v>EMF nein</v>
      </c>
      <c r="BF1744" s="23" t="str">
        <f t="shared" si="275"/>
        <v/>
      </c>
      <c r="BG1744" s="23" t="str">
        <f t="shared" si="276"/>
        <v/>
      </c>
      <c r="BH1744" s="23">
        <f t="shared" si="277"/>
        <v>0</v>
      </c>
      <c r="BP1744" s="3">
        <v>1</v>
      </c>
      <c r="BQ1744" s="2" t="s">
        <v>7295</v>
      </c>
    </row>
    <row r="1745" spans="1:69" ht="16.149999999999999" customHeight="1" x14ac:dyDescent="0.25">
      <c r="A1745" s="16">
        <v>1744</v>
      </c>
      <c r="B1745" s="17" t="s">
        <v>87</v>
      </c>
      <c r="C1745" s="48" t="s">
        <v>7296</v>
      </c>
      <c r="D1745" s="2" t="s">
        <v>71</v>
      </c>
      <c r="E1745" s="48" t="s">
        <v>611</v>
      </c>
      <c r="F1745" s="67">
        <v>42643</v>
      </c>
      <c r="G1745" s="3">
        <f t="shared" si="281"/>
        <v>9</v>
      </c>
      <c r="H1745" s="3">
        <f t="shared" si="282"/>
        <v>2016</v>
      </c>
      <c r="I1745" s="19">
        <v>0.57638888888888895</v>
      </c>
      <c r="J1745" s="20">
        <f t="shared" si="283"/>
        <v>13</v>
      </c>
      <c r="K1745" s="5" t="str">
        <f t="shared" si="284"/>
        <v>ja</v>
      </c>
      <c r="L1745" s="5" t="s">
        <v>91</v>
      </c>
      <c r="M1745" s="6" t="s">
        <v>74</v>
      </c>
      <c r="N1745" s="5">
        <v>85</v>
      </c>
      <c r="O1745" s="17" t="s">
        <v>75</v>
      </c>
      <c r="P1745" s="17" t="s">
        <v>7297</v>
      </c>
      <c r="R1745" s="6" t="s">
        <v>77</v>
      </c>
      <c r="T1745" s="22"/>
      <c r="BE1745" s="23" t="str">
        <f t="shared" si="274"/>
        <v>EMF nein</v>
      </c>
      <c r="BF1745" s="23" t="str">
        <f t="shared" si="275"/>
        <v/>
      </c>
      <c r="BG1745" s="23" t="str">
        <f t="shared" si="276"/>
        <v/>
      </c>
      <c r="BH1745" s="23">
        <f t="shared" si="277"/>
        <v>0</v>
      </c>
      <c r="BP1745" s="3">
        <v>1</v>
      </c>
      <c r="BQ1745" s="2" t="s">
        <v>7298</v>
      </c>
    </row>
    <row r="1746" spans="1:69" ht="16.149999999999999" customHeight="1" x14ac:dyDescent="0.25">
      <c r="A1746" s="16">
        <v>1745</v>
      </c>
      <c r="B1746" s="17" t="s">
        <v>211</v>
      </c>
      <c r="C1746" s="48" t="s">
        <v>7299</v>
      </c>
      <c r="D1746" s="2" t="s">
        <v>89</v>
      </c>
      <c r="E1746" s="48" t="s">
        <v>7300</v>
      </c>
      <c r="F1746" s="67">
        <v>43191</v>
      </c>
      <c r="G1746" s="3">
        <f t="shared" si="281"/>
        <v>4</v>
      </c>
      <c r="H1746" s="3">
        <f t="shared" si="282"/>
        <v>2018</v>
      </c>
      <c r="I1746" s="19">
        <v>0.104166666666667</v>
      </c>
      <c r="J1746" s="20">
        <f t="shared" si="283"/>
        <v>2</v>
      </c>
      <c r="K1746" s="5" t="str">
        <f t="shared" si="284"/>
        <v>ja</v>
      </c>
      <c r="L1746" s="5" t="s">
        <v>91</v>
      </c>
      <c r="M1746" s="6" t="s">
        <v>74</v>
      </c>
      <c r="N1746" s="5">
        <v>23</v>
      </c>
      <c r="O1746" s="17" t="s">
        <v>126</v>
      </c>
      <c r="P1746" s="17" t="s">
        <v>7301</v>
      </c>
      <c r="R1746" s="6" t="s">
        <v>77</v>
      </c>
      <c r="S1746" s="2" t="s">
        <v>78</v>
      </c>
      <c r="T1746" s="22" t="s">
        <v>79</v>
      </c>
      <c r="X1746" s="2">
        <v>320</v>
      </c>
      <c r="Y1746" s="2" t="s">
        <v>83</v>
      </c>
      <c r="Z1746" s="2" t="s">
        <v>84</v>
      </c>
      <c r="AA1746" s="2">
        <v>320</v>
      </c>
      <c r="AB1746" s="2" t="s">
        <v>81</v>
      </c>
      <c r="AC1746" s="2" t="s">
        <v>84</v>
      </c>
      <c r="AD1746" s="2">
        <v>320</v>
      </c>
      <c r="AE1746" s="2" t="s">
        <v>83</v>
      </c>
      <c r="AF1746" s="2" t="s">
        <v>84</v>
      </c>
      <c r="BE1746" s="23" t="str">
        <f t="shared" si="274"/>
        <v>EMF nein</v>
      </c>
      <c r="BF1746" s="23" t="str">
        <f t="shared" si="275"/>
        <v/>
      </c>
      <c r="BG1746" s="23" t="str">
        <f t="shared" si="276"/>
        <v/>
      </c>
      <c r="BH1746" s="23">
        <f t="shared" si="277"/>
        <v>0</v>
      </c>
      <c r="BO1746" s="2" t="s">
        <v>7302</v>
      </c>
      <c r="BP1746" s="3">
        <v>1</v>
      </c>
      <c r="BQ1746" s="2" t="s">
        <v>7303</v>
      </c>
    </row>
    <row r="1747" spans="1:69" ht="16.149999999999999" customHeight="1" x14ac:dyDescent="0.25">
      <c r="A1747" s="16">
        <v>1746</v>
      </c>
      <c r="B1747" s="17" t="s">
        <v>211</v>
      </c>
      <c r="C1747" s="48" t="s">
        <v>212</v>
      </c>
      <c r="D1747" s="2" t="s">
        <v>124</v>
      </c>
      <c r="E1747" s="48" t="s">
        <v>7304</v>
      </c>
      <c r="F1747" s="67">
        <v>43189</v>
      </c>
      <c r="G1747" s="3">
        <f t="shared" si="281"/>
        <v>3</v>
      </c>
      <c r="H1747" s="3">
        <f t="shared" si="282"/>
        <v>2018</v>
      </c>
      <c r="I1747" s="19">
        <v>0.50833333333333297</v>
      </c>
      <c r="J1747" s="20">
        <f t="shared" si="283"/>
        <v>12</v>
      </c>
      <c r="K1747" s="5" t="str">
        <f t="shared" si="284"/>
        <v>ja</v>
      </c>
      <c r="L1747" s="5" t="s">
        <v>91</v>
      </c>
      <c r="M1747" s="6" t="s">
        <v>74</v>
      </c>
      <c r="N1747" s="5">
        <v>64</v>
      </c>
      <c r="O1747" s="17" t="s">
        <v>126</v>
      </c>
      <c r="P1747" s="17" t="s">
        <v>7305</v>
      </c>
      <c r="R1747" s="6" t="s">
        <v>77</v>
      </c>
      <c r="T1747" s="22" t="s">
        <v>79</v>
      </c>
      <c r="U1747" s="2" t="s">
        <v>74</v>
      </c>
      <c r="V1747" s="2" t="s">
        <v>79</v>
      </c>
      <c r="X1747" s="2">
        <v>950</v>
      </c>
      <c r="Y1747" s="2" t="s">
        <v>81</v>
      </c>
      <c r="Z1747" s="2" t="s">
        <v>168</v>
      </c>
      <c r="AA1747" s="2">
        <v>950</v>
      </c>
      <c r="AB1747" s="2" t="s">
        <v>81</v>
      </c>
      <c r="AC1747" s="2" t="s">
        <v>168</v>
      </c>
      <c r="AD1747" s="2">
        <v>950</v>
      </c>
      <c r="AE1747" s="2" t="s">
        <v>83</v>
      </c>
      <c r="AF1747" s="2" t="s">
        <v>168</v>
      </c>
      <c r="AM1747" s="2">
        <v>1230</v>
      </c>
      <c r="AN1747" s="2" t="s">
        <v>81</v>
      </c>
      <c r="AO1747" s="2" t="s">
        <v>168</v>
      </c>
      <c r="BE1747" s="23" t="str">
        <f t="shared" si="274"/>
        <v>EMF nein</v>
      </c>
      <c r="BF1747" s="23" t="str">
        <f t="shared" si="275"/>
        <v/>
      </c>
      <c r="BG1747" s="23" t="str">
        <f t="shared" si="276"/>
        <v/>
      </c>
      <c r="BH1747" s="23">
        <f t="shared" si="277"/>
        <v>0</v>
      </c>
      <c r="BP1747" s="3">
        <v>1</v>
      </c>
      <c r="BQ1747" s="2" t="s">
        <v>7306</v>
      </c>
    </row>
    <row r="1748" spans="1:69" ht="16.149999999999999" customHeight="1" x14ac:dyDescent="0.25">
      <c r="A1748" s="16">
        <v>1747</v>
      </c>
      <c r="B1748" s="17" t="s">
        <v>211</v>
      </c>
      <c r="C1748" s="48" t="s">
        <v>7307</v>
      </c>
      <c r="D1748" s="2" t="s">
        <v>158</v>
      </c>
      <c r="E1748" s="48" t="s">
        <v>7308</v>
      </c>
      <c r="F1748" s="67">
        <v>42903</v>
      </c>
      <c r="G1748" s="3">
        <f t="shared" si="281"/>
        <v>6</v>
      </c>
      <c r="H1748" s="3">
        <f t="shared" si="282"/>
        <v>2017</v>
      </c>
      <c r="I1748" s="19">
        <v>0.37777777777777799</v>
      </c>
      <c r="J1748" s="20">
        <f t="shared" si="283"/>
        <v>9</v>
      </c>
      <c r="K1748" s="5" t="str">
        <f t="shared" si="284"/>
        <v>ja</v>
      </c>
      <c r="L1748" s="5" t="s">
        <v>91</v>
      </c>
      <c r="M1748" s="6" t="s">
        <v>74</v>
      </c>
      <c r="N1748" s="5">
        <v>74</v>
      </c>
      <c r="O1748" s="17" t="s">
        <v>75</v>
      </c>
      <c r="P1748" s="17" t="s">
        <v>6027</v>
      </c>
      <c r="R1748" s="6" t="s">
        <v>77</v>
      </c>
      <c r="S1748" s="2" t="s">
        <v>132</v>
      </c>
      <c r="T1748" s="6" t="s">
        <v>202</v>
      </c>
      <c r="U1748" s="2" t="s">
        <v>74</v>
      </c>
      <c r="X1748" s="2">
        <v>674</v>
      </c>
      <c r="Y1748" s="2" t="s">
        <v>83</v>
      </c>
      <c r="Z1748" s="2" t="s">
        <v>82</v>
      </c>
      <c r="AD1748" s="2">
        <v>674</v>
      </c>
      <c r="AE1748" s="2" t="s">
        <v>83</v>
      </c>
      <c r="AF1748" s="2" t="s">
        <v>82</v>
      </c>
      <c r="AJ1748" s="2">
        <v>530</v>
      </c>
      <c r="AK1748" s="2" t="s">
        <v>81</v>
      </c>
      <c r="AL1748" s="2" t="s">
        <v>168</v>
      </c>
      <c r="AM1748" s="2">
        <v>530</v>
      </c>
      <c r="AN1748" s="2" t="s">
        <v>81</v>
      </c>
      <c r="AO1748" s="2" t="s">
        <v>168</v>
      </c>
      <c r="AP1748" s="2">
        <v>530</v>
      </c>
      <c r="AQ1748" s="2" t="s">
        <v>81</v>
      </c>
      <c r="AR1748" s="2" t="s">
        <v>168</v>
      </c>
      <c r="BE1748" s="23" t="str">
        <f t="shared" si="274"/>
        <v>EMF nein</v>
      </c>
      <c r="BF1748" s="23" t="str">
        <f t="shared" si="275"/>
        <v/>
      </c>
      <c r="BG1748" s="23" t="str">
        <f t="shared" si="276"/>
        <v/>
      </c>
      <c r="BH1748" s="23">
        <f t="shared" si="277"/>
        <v>0</v>
      </c>
      <c r="BO1748" s="2" t="s">
        <v>7309</v>
      </c>
      <c r="BP1748" s="3">
        <v>1</v>
      </c>
      <c r="BQ1748" s="2" t="s">
        <v>7310</v>
      </c>
    </row>
    <row r="1749" spans="1:69" ht="16.149999999999999" customHeight="1" x14ac:dyDescent="0.25">
      <c r="A1749" s="16">
        <v>1748</v>
      </c>
      <c r="B1749" s="17" t="s">
        <v>87</v>
      </c>
      <c r="C1749" s="48" t="s">
        <v>1851</v>
      </c>
      <c r="D1749" s="2" t="s">
        <v>89</v>
      </c>
      <c r="E1749" s="48" t="s">
        <v>7311</v>
      </c>
      <c r="F1749" s="67">
        <v>43191</v>
      </c>
      <c r="G1749" s="3">
        <f t="shared" si="281"/>
        <v>4</v>
      </c>
      <c r="H1749" s="3">
        <f t="shared" si="282"/>
        <v>2018</v>
      </c>
      <c r="I1749" s="19">
        <v>0.62152777777777801</v>
      </c>
      <c r="J1749" s="20">
        <f t="shared" si="283"/>
        <v>14</v>
      </c>
      <c r="K1749" s="5" t="str">
        <f t="shared" si="284"/>
        <v>ja</v>
      </c>
      <c r="L1749" s="5" t="s">
        <v>91</v>
      </c>
      <c r="M1749" s="6" t="s">
        <v>74</v>
      </c>
      <c r="N1749" s="5">
        <v>73</v>
      </c>
      <c r="O1749" s="17" t="s">
        <v>75</v>
      </c>
      <c r="P1749" s="17" t="s">
        <v>7312</v>
      </c>
      <c r="R1749" s="6" t="s">
        <v>77</v>
      </c>
      <c r="S1749" s="2" t="s">
        <v>132</v>
      </c>
      <c r="T1749" s="22" t="s">
        <v>79</v>
      </c>
      <c r="X1749" s="2">
        <v>95</v>
      </c>
      <c r="Y1749" s="2" t="s">
        <v>94</v>
      </c>
      <c r="Z1749" s="2" t="s">
        <v>82</v>
      </c>
      <c r="AJ1749" s="2">
        <v>159</v>
      </c>
      <c r="AK1749" s="2" t="s">
        <v>81</v>
      </c>
      <c r="AL1749" s="2" t="s">
        <v>82</v>
      </c>
      <c r="AP1749" s="2">
        <v>159</v>
      </c>
      <c r="AQ1749" s="2" t="s">
        <v>83</v>
      </c>
      <c r="AR1749" s="2" t="s">
        <v>82</v>
      </c>
      <c r="AV1749" s="2">
        <v>285</v>
      </c>
      <c r="AW1749" s="2" t="s">
        <v>81</v>
      </c>
      <c r="AX1749" s="2" t="s">
        <v>84</v>
      </c>
      <c r="AY1749" s="2">
        <v>285</v>
      </c>
      <c r="AZ1749" s="2" t="s">
        <v>81</v>
      </c>
      <c r="BA1749" s="2" t="s">
        <v>84</v>
      </c>
      <c r="BB1749" s="2">
        <v>285</v>
      </c>
      <c r="BC1749" s="2" t="s">
        <v>81</v>
      </c>
      <c r="BD1749" s="2" t="s">
        <v>84</v>
      </c>
      <c r="BE1749" s="23" t="str">
        <f t="shared" si="274"/>
        <v>EMF nein</v>
      </c>
      <c r="BF1749" s="23" t="str">
        <f t="shared" si="275"/>
        <v/>
      </c>
      <c r="BG1749" s="23" t="str">
        <f t="shared" si="276"/>
        <v/>
      </c>
      <c r="BH1749" s="23">
        <f t="shared" si="277"/>
        <v>0</v>
      </c>
      <c r="BO1749" s="2" t="s">
        <v>7313</v>
      </c>
      <c r="BP1749" s="3">
        <v>1</v>
      </c>
      <c r="BQ1749" s="2" t="s">
        <v>7314</v>
      </c>
    </row>
    <row r="1750" spans="1:69" ht="16.149999999999999" customHeight="1" x14ac:dyDescent="0.25">
      <c r="A1750" s="16">
        <v>1749</v>
      </c>
      <c r="B1750" s="17" t="s">
        <v>87</v>
      </c>
      <c r="C1750" s="48" t="s">
        <v>7315</v>
      </c>
      <c r="D1750" s="2" t="s">
        <v>172</v>
      </c>
      <c r="E1750" s="48" t="s">
        <v>7316</v>
      </c>
      <c r="F1750" s="67">
        <v>42983</v>
      </c>
      <c r="G1750" s="3">
        <f t="shared" si="281"/>
        <v>9</v>
      </c>
      <c r="H1750" s="3">
        <f t="shared" si="282"/>
        <v>2017</v>
      </c>
      <c r="I1750" s="19">
        <v>0.58333333333333304</v>
      </c>
      <c r="J1750" s="20">
        <f t="shared" si="283"/>
        <v>14</v>
      </c>
      <c r="K1750" s="5" t="str">
        <f t="shared" si="284"/>
        <v>ja</v>
      </c>
      <c r="L1750" s="5" t="s">
        <v>91</v>
      </c>
      <c r="M1750" s="6" t="s">
        <v>74</v>
      </c>
      <c r="N1750" s="5">
        <v>88</v>
      </c>
      <c r="O1750" s="17" t="s">
        <v>75</v>
      </c>
      <c r="P1750" s="17" t="s">
        <v>7317</v>
      </c>
      <c r="R1750" s="6" t="s">
        <v>77</v>
      </c>
      <c r="T1750" s="22" t="s">
        <v>79</v>
      </c>
      <c r="U1750" s="2" t="s">
        <v>74</v>
      </c>
      <c r="X1750" s="2">
        <v>228</v>
      </c>
      <c r="Y1750" s="2" t="s">
        <v>81</v>
      </c>
      <c r="Z1750" s="2" t="s">
        <v>84</v>
      </c>
      <c r="AA1750" s="2">
        <v>228</v>
      </c>
      <c r="AB1750" s="2" t="s">
        <v>81</v>
      </c>
      <c r="AC1750" s="2" t="s">
        <v>84</v>
      </c>
      <c r="AD1750" s="2">
        <v>228</v>
      </c>
      <c r="AE1750" s="2" t="s">
        <v>83</v>
      </c>
      <c r="AF1750" s="2" t="s">
        <v>84</v>
      </c>
      <c r="AJ1750" s="2">
        <v>294</v>
      </c>
      <c r="AK1750" s="2" t="s">
        <v>81</v>
      </c>
      <c r="AL1750" s="2" t="s">
        <v>168</v>
      </c>
      <c r="AP1750" s="2">
        <v>294</v>
      </c>
      <c r="AQ1750" s="2" t="s">
        <v>81</v>
      </c>
      <c r="AR1750" s="2" t="s">
        <v>168</v>
      </c>
      <c r="BE1750" s="23" t="str">
        <f t="shared" si="274"/>
        <v>EMF nein</v>
      </c>
      <c r="BF1750" s="23" t="str">
        <f t="shared" si="275"/>
        <v/>
      </c>
      <c r="BG1750" s="23" t="str">
        <f t="shared" si="276"/>
        <v/>
      </c>
      <c r="BH1750" s="23">
        <f t="shared" si="277"/>
        <v>0</v>
      </c>
      <c r="BO1750" s="2" t="s">
        <v>7318</v>
      </c>
      <c r="BP1750" s="3">
        <v>1</v>
      </c>
      <c r="BQ1750" s="2" t="s">
        <v>7319</v>
      </c>
    </row>
    <row r="1751" spans="1:69" ht="16.149999999999999" customHeight="1" x14ac:dyDescent="0.25">
      <c r="A1751" s="16">
        <v>1750</v>
      </c>
      <c r="B1751" s="17" t="s">
        <v>87</v>
      </c>
      <c r="C1751" s="48" t="s">
        <v>7320</v>
      </c>
      <c r="D1751" s="2" t="s">
        <v>896</v>
      </c>
      <c r="E1751" s="48" t="s">
        <v>7321</v>
      </c>
      <c r="F1751" s="67">
        <v>42582</v>
      </c>
      <c r="G1751" s="3">
        <f t="shared" si="281"/>
        <v>7</v>
      </c>
      <c r="H1751" s="3">
        <f t="shared" si="282"/>
        <v>2016</v>
      </c>
      <c r="I1751" s="19">
        <v>0.625</v>
      </c>
      <c r="J1751" s="20">
        <f t="shared" si="283"/>
        <v>15</v>
      </c>
      <c r="K1751" s="5" t="str">
        <f t="shared" si="284"/>
        <v>ja</v>
      </c>
      <c r="L1751" s="21" t="s">
        <v>73</v>
      </c>
      <c r="M1751" s="6" t="s">
        <v>115</v>
      </c>
      <c r="N1751" s="5">
        <v>78</v>
      </c>
      <c r="O1751" s="17" t="s">
        <v>75</v>
      </c>
      <c r="P1751" s="17" t="s">
        <v>7322</v>
      </c>
      <c r="R1751" s="6" t="s">
        <v>335</v>
      </c>
      <c r="T1751" s="22" t="s">
        <v>79</v>
      </c>
      <c r="X1751" s="2">
        <v>491</v>
      </c>
      <c r="Y1751" s="2" t="s">
        <v>81</v>
      </c>
      <c r="Z1751" s="2" t="s">
        <v>84</v>
      </c>
      <c r="AA1751" s="2">
        <v>491</v>
      </c>
      <c r="AB1751" s="2" t="s">
        <v>81</v>
      </c>
      <c r="AC1751" s="2" t="s">
        <v>84</v>
      </c>
      <c r="AD1751" s="2">
        <v>491</v>
      </c>
      <c r="AE1751" s="2" t="s">
        <v>83</v>
      </c>
      <c r="AF1751" s="2" t="s">
        <v>84</v>
      </c>
      <c r="BE1751" s="23" t="str">
        <f t="shared" si="274"/>
        <v>EMF nein</v>
      </c>
      <c r="BF1751" s="23" t="str">
        <f t="shared" si="275"/>
        <v/>
      </c>
      <c r="BG1751" s="23" t="str">
        <f t="shared" si="276"/>
        <v/>
      </c>
      <c r="BH1751" s="23">
        <f t="shared" si="277"/>
        <v>0</v>
      </c>
      <c r="BO1751" s="2" t="s">
        <v>7323</v>
      </c>
      <c r="BP1751" s="3">
        <v>1</v>
      </c>
      <c r="BQ1751" s="2" t="s">
        <v>7324</v>
      </c>
    </row>
    <row r="1752" spans="1:69" ht="16.149999999999999" customHeight="1" x14ac:dyDescent="0.25">
      <c r="A1752" s="16">
        <v>1751</v>
      </c>
      <c r="B1752" s="17" t="s">
        <v>211</v>
      </c>
      <c r="C1752" s="48" t="s">
        <v>263</v>
      </c>
      <c r="D1752" s="2" t="s">
        <v>264</v>
      </c>
      <c r="E1752" s="48" t="s">
        <v>566</v>
      </c>
      <c r="F1752" s="67">
        <v>43188</v>
      </c>
      <c r="G1752" s="3">
        <f t="shared" si="281"/>
        <v>3</v>
      </c>
      <c r="H1752" s="3">
        <f t="shared" si="282"/>
        <v>2018</v>
      </c>
      <c r="I1752" s="19">
        <v>0.68402777777777801</v>
      </c>
      <c r="J1752" s="20">
        <f t="shared" si="283"/>
        <v>16</v>
      </c>
      <c r="K1752" s="5" t="str">
        <f t="shared" si="284"/>
        <v>ja</v>
      </c>
      <c r="M1752" s="6" t="s">
        <v>74</v>
      </c>
      <c r="O1752" s="6" t="s">
        <v>101</v>
      </c>
      <c r="P1752" s="109" t="s">
        <v>21949</v>
      </c>
      <c r="R1752" s="6" t="s">
        <v>77</v>
      </c>
      <c r="T1752" s="22"/>
      <c r="BE1752" s="23" t="str">
        <f t="shared" si="274"/>
        <v>EMF nein</v>
      </c>
      <c r="BF1752" s="23" t="str">
        <f t="shared" si="275"/>
        <v/>
      </c>
      <c r="BG1752" s="23" t="str">
        <f t="shared" si="276"/>
        <v/>
      </c>
      <c r="BH1752" s="23">
        <f t="shared" si="277"/>
        <v>0</v>
      </c>
      <c r="BO1752" s="2" t="s">
        <v>7325</v>
      </c>
      <c r="BP1752" s="3">
        <v>1</v>
      </c>
      <c r="BQ1752" s="2" t="s">
        <v>7326</v>
      </c>
    </row>
    <row r="1753" spans="1:69" ht="16.149999999999999" customHeight="1" x14ac:dyDescent="0.25">
      <c r="A1753" s="16">
        <v>1752</v>
      </c>
      <c r="B1753" s="17" t="s">
        <v>87</v>
      </c>
      <c r="C1753" s="48" t="s">
        <v>7327</v>
      </c>
      <c r="D1753" s="2" t="s">
        <v>651</v>
      </c>
      <c r="E1753" s="48" t="s">
        <v>7328</v>
      </c>
      <c r="F1753" s="67">
        <v>42871</v>
      </c>
      <c r="G1753" s="3">
        <f t="shared" si="281"/>
        <v>5</v>
      </c>
      <c r="H1753" s="3">
        <f t="shared" si="282"/>
        <v>2017</v>
      </c>
      <c r="I1753" s="19">
        <v>0.74305555555555503</v>
      </c>
      <c r="J1753" s="20">
        <f t="shared" si="283"/>
        <v>17</v>
      </c>
      <c r="K1753" s="5" t="str">
        <f t="shared" si="284"/>
        <v>ja</v>
      </c>
      <c r="L1753" s="21" t="s">
        <v>73</v>
      </c>
      <c r="M1753" s="6" t="s">
        <v>74</v>
      </c>
      <c r="N1753" s="5">
        <v>80</v>
      </c>
      <c r="O1753" s="17" t="s">
        <v>126</v>
      </c>
      <c r="P1753" s="17" t="s">
        <v>7329</v>
      </c>
      <c r="R1753" s="6" t="s">
        <v>77</v>
      </c>
      <c r="T1753" s="22" t="s">
        <v>79</v>
      </c>
      <c r="U1753" s="2" t="s">
        <v>74</v>
      </c>
      <c r="V1753" s="2" t="s">
        <v>79</v>
      </c>
      <c r="X1753" s="2">
        <v>2700</v>
      </c>
      <c r="Y1753" s="2" t="s">
        <v>81</v>
      </c>
      <c r="Z1753" s="2" t="s">
        <v>168</v>
      </c>
      <c r="AA1753" s="2">
        <v>2700</v>
      </c>
      <c r="AB1753" s="2" t="s">
        <v>81</v>
      </c>
      <c r="AC1753" s="2" t="s">
        <v>168</v>
      </c>
      <c r="AD1753" s="2">
        <v>2700</v>
      </c>
      <c r="AE1753" s="2" t="s">
        <v>83</v>
      </c>
      <c r="AJ1753" s="2">
        <v>2700</v>
      </c>
      <c r="AK1753" s="2" t="s">
        <v>81</v>
      </c>
      <c r="AL1753" s="2" t="s">
        <v>168</v>
      </c>
      <c r="AM1753" s="2">
        <v>2700</v>
      </c>
      <c r="AN1753" s="2" t="s">
        <v>81</v>
      </c>
      <c r="AO1753" s="2" t="s">
        <v>168</v>
      </c>
      <c r="AP1753" s="2">
        <v>2700</v>
      </c>
      <c r="AQ1753" s="2" t="s">
        <v>81</v>
      </c>
      <c r="AR1753" s="2" t="s">
        <v>168</v>
      </c>
      <c r="BE1753" s="23" t="str">
        <f t="shared" si="274"/>
        <v>EMF nein</v>
      </c>
      <c r="BF1753" s="23" t="str">
        <f t="shared" si="275"/>
        <v/>
      </c>
      <c r="BG1753" s="23" t="str">
        <f t="shared" si="276"/>
        <v/>
      </c>
      <c r="BH1753" s="23">
        <f t="shared" si="277"/>
        <v>0</v>
      </c>
      <c r="BO1753" s="2" t="s">
        <v>7330</v>
      </c>
      <c r="BP1753" s="3">
        <v>1</v>
      </c>
      <c r="BQ1753" s="2" t="s">
        <v>7331</v>
      </c>
    </row>
    <row r="1754" spans="1:69" ht="16.149999999999999" customHeight="1" x14ac:dyDescent="0.25">
      <c r="A1754" s="44">
        <v>1753</v>
      </c>
      <c r="B1754" s="65" t="s">
        <v>69</v>
      </c>
      <c r="C1754" s="48" t="s">
        <v>5272</v>
      </c>
      <c r="D1754" s="2" t="s">
        <v>137</v>
      </c>
      <c r="E1754" s="48" t="s">
        <v>7332</v>
      </c>
      <c r="F1754" s="67">
        <v>43189</v>
      </c>
      <c r="G1754" s="3">
        <f t="shared" si="281"/>
        <v>3</v>
      </c>
      <c r="H1754" s="3">
        <f t="shared" si="282"/>
        <v>2018</v>
      </c>
      <c r="I1754" s="19">
        <v>0.47916666666666702</v>
      </c>
      <c r="J1754" s="20">
        <f t="shared" si="283"/>
        <v>11</v>
      </c>
      <c r="K1754" s="5" t="str">
        <f t="shared" si="284"/>
        <v>ja</v>
      </c>
      <c r="L1754" s="5" t="s">
        <v>91</v>
      </c>
      <c r="M1754" s="6" t="s">
        <v>74</v>
      </c>
      <c r="N1754" s="5">
        <v>72</v>
      </c>
      <c r="O1754" s="17" t="s">
        <v>126</v>
      </c>
      <c r="P1754" s="17" t="s">
        <v>7333</v>
      </c>
      <c r="R1754" s="6" t="s">
        <v>77</v>
      </c>
      <c r="T1754" s="22"/>
      <c r="BE1754" s="23" t="str">
        <f t="shared" si="274"/>
        <v>EMF nein</v>
      </c>
      <c r="BF1754" s="23" t="str">
        <f t="shared" si="275"/>
        <v/>
      </c>
      <c r="BG1754" s="23" t="str">
        <f t="shared" si="276"/>
        <v/>
      </c>
      <c r="BH1754" s="23">
        <f t="shared" si="277"/>
        <v>0</v>
      </c>
      <c r="BO1754" s="2" t="s">
        <v>7334</v>
      </c>
      <c r="BP1754" s="3">
        <v>1</v>
      </c>
      <c r="BQ1754" s="2" t="s">
        <v>7335</v>
      </c>
    </row>
    <row r="1755" spans="1:69" ht="16.149999999999999" customHeight="1" x14ac:dyDescent="0.25">
      <c r="A1755" s="16">
        <v>1754</v>
      </c>
      <c r="B1755" s="17" t="s">
        <v>87</v>
      </c>
      <c r="C1755" s="48" t="s">
        <v>1777</v>
      </c>
      <c r="D1755" s="2" t="s">
        <v>98</v>
      </c>
      <c r="E1755" s="48" t="s">
        <v>7336</v>
      </c>
      <c r="F1755" s="67">
        <v>43188</v>
      </c>
      <c r="G1755" s="3">
        <f t="shared" si="281"/>
        <v>3</v>
      </c>
      <c r="H1755" s="3">
        <f t="shared" si="282"/>
        <v>2018</v>
      </c>
      <c r="I1755" s="19">
        <v>0.30902777777777801</v>
      </c>
      <c r="J1755" s="20">
        <f t="shared" si="283"/>
        <v>7</v>
      </c>
      <c r="K1755" s="5" t="str">
        <f t="shared" si="284"/>
        <v>ja</v>
      </c>
      <c r="L1755" s="21" t="s">
        <v>73</v>
      </c>
      <c r="M1755" s="6" t="s">
        <v>74</v>
      </c>
      <c r="N1755" s="5">
        <v>78</v>
      </c>
      <c r="O1755" s="2" t="s">
        <v>140</v>
      </c>
      <c r="P1755" s="17" t="s">
        <v>7337</v>
      </c>
      <c r="R1755" s="6" t="s">
        <v>335</v>
      </c>
      <c r="T1755" s="6" t="s">
        <v>154</v>
      </c>
      <c r="BE1755" s="23" t="str">
        <f t="shared" ref="BE1755:BE1792" si="285">IF(COUNTA(BI1755,BK1755,BM1755) &gt; 0,"EMF ja","EMF nein")</f>
        <v>EMF ja</v>
      </c>
      <c r="BF1755" s="23">
        <f t="shared" ref="BF1755:BF1792" si="286">IF(SUM(BJ1755,BL1755,BN1755)=0,"",MIN(BJ1755,BL1755,BN1755))</f>
        <v>4100</v>
      </c>
      <c r="BG1755" s="23" t="str">
        <f t="shared" ref="BG1755:BG1792" si="287">IF(BF1755="","",IF(BF1755&lt;100,"&lt;100m",IF(AND(BF1755&gt;99, BF1755&lt;500),"100-499m",IF(BF1755&gt;499,"500+m",""))))</f>
        <v>500+m</v>
      </c>
      <c r="BH1755" s="23">
        <f t="shared" ref="BH1755:BH1792" si="288">COUNTA(BI1755,BK1755,BM1755)</f>
        <v>1</v>
      </c>
      <c r="BM1755" s="2" t="s">
        <v>162</v>
      </c>
      <c r="BN1755" s="2">
        <v>4100</v>
      </c>
      <c r="BO1755" s="2" t="s">
        <v>7338</v>
      </c>
      <c r="BP1755" s="3">
        <v>1</v>
      </c>
      <c r="BQ1755" s="2" t="s">
        <v>7339</v>
      </c>
    </row>
    <row r="1756" spans="1:69" ht="16.149999999999999" customHeight="1" x14ac:dyDescent="0.25">
      <c r="A1756" s="16">
        <v>1755</v>
      </c>
      <c r="B1756" s="17" t="s">
        <v>211</v>
      </c>
      <c r="C1756" s="48" t="s">
        <v>1241</v>
      </c>
      <c r="D1756" s="2" t="s">
        <v>575</v>
      </c>
      <c r="E1756" s="48" t="s">
        <v>7340</v>
      </c>
      <c r="F1756" s="67">
        <v>43189</v>
      </c>
      <c r="G1756" s="3">
        <f t="shared" si="281"/>
        <v>3</v>
      </c>
      <c r="H1756" s="3">
        <f t="shared" si="282"/>
        <v>2018</v>
      </c>
      <c r="I1756" s="19">
        <v>0.60416666666666696</v>
      </c>
      <c r="J1756" s="20">
        <f t="shared" si="283"/>
        <v>14</v>
      </c>
      <c r="K1756" s="5" t="str">
        <f t="shared" si="284"/>
        <v>ja</v>
      </c>
      <c r="L1756" s="21" t="s">
        <v>73</v>
      </c>
      <c r="M1756" s="6" t="s">
        <v>115</v>
      </c>
      <c r="O1756" s="17" t="s">
        <v>75</v>
      </c>
      <c r="P1756" s="17" t="s">
        <v>1027</v>
      </c>
      <c r="R1756" s="6" t="s">
        <v>77</v>
      </c>
      <c r="T1756" s="22" t="s">
        <v>79</v>
      </c>
      <c r="BE1756" s="23" t="str">
        <f t="shared" si="285"/>
        <v>EMF nein</v>
      </c>
      <c r="BF1756" s="23" t="str">
        <f t="shared" si="286"/>
        <v/>
      </c>
      <c r="BG1756" s="23" t="str">
        <f t="shared" si="287"/>
        <v/>
      </c>
      <c r="BH1756" s="23">
        <f t="shared" si="288"/>
        <v>0</v>
      </c>
      <c r="BP1756" s="3">
        <v>1</v>
      </c>
      <c r="BQ1756" s="2" t="s">
        <v>7341</v>
      </c>
    </row>
    <row r="1757" spans="1:69" ht="16.149999999999999" customHeight="1" x14ac:dyDescent="0.25">
      <c r="A1757" s="16">
        <v>1756</v>
      </c>
      <c r="B1757" s="17" t="s">
        <v>190</v>
      </c>
      <c r="C1757" s="48" t="s">
        <v>7342</v>
      </c>
      <c r="D1757" s="2" t="s">
        <v>264</v>
      </c>
      <c r="E1757" s="48" t="s">
        <v>7343</v>
      </c>
      <c r="F1757" s="67">
        <v>43186</v>
      </c>
      <c r="G1757" s="3">
        <f t="shared" si="281"/>
        <v>3</v>
      </c>
      <c r="H1757" s="3">
        <f t="shared" si="282"/>
        <v>2018</v>
      </c>
      <c r="I1757" s="19">
        <v>0.80208333333333304</v>
      </c>
      <c r="J1757" s="20">
        <f t="shared" si="283"/>
        <v>19</v>
      </c>
      <c r="K1757" s="5" t="str">
        <f t="shared" si="284"/>
        <v>ja</v>
      </c>
      <c r="L1757" s="5" t="s">
        <v>91</v>
      </c>
      <c r="M1757" s="6" t="s">
        <v>74</v>
      </c>
      <c r="N1757" s="5">
        <v>54</v>
      </c>
      <c r="O1757" s="17" t="s">
        <v>126</v>
      </c>
      <c r="P1757" s="17" t="s">
        <v>7344</v>
      </c>
      <c r="R1757" s="6" t="s">
        <v>77</v>
      </c>
      <c r="S1757" s="2" t="s">
        <v>190</v>
      </c>
      <c r="T1757" s="22" t="s">
        <v>79</v>
      </c>
      <c r="U1757" s="2" t="s">
        <v>74</v>
      </c>
      <c r="V1757" s="2" t="s">
        <v>79</v>
      </c>
      <c r="BE1757" s="23" t="str">
        <f t="shared" si="285"/>
        <v>EMF ja</v>
      </c>
      <c r="BF1757" s="23">
        <f t="shared" si="286"/>
        <v>1200</v>
      </c>
      <c r="BG1757" s="23" t="str">
        <f t="shared" si="287"/>
        <v>500+m</v>
      </c>
      <c r="BH1757" s="23">
        <f t="shared" si="288"/>
        <v>1</v>
      </c>
      <c r="BM1757" s="2" t="s">
        <v>162</v>
      </c>
      <c r="BN1757" s="2">
        <v>1200</v>
      </c>
      <c r="BO1757" s="2" t="s">
        <v>7345</v>
      </c>
      <c r="BP1757" s="3">
        <v>1</v>
      </c>
      <c r="BQ1757" s="2" t="s">
        <v>7346</v>
      </c>
    </row>
    <row r="1758" spans="1:69" ht="16.149999999999999" customHeight="1" x14ac:dyDescent="0.25">
      <c r="A1758" s="77">
        <v>1757</v>
      </c>
      <c r="B1758" s="82" t="s">
        <v>135</v>
      </c>
      <c r="C1758" s="107" t="s">
        <v>456</v>
      </c>
      <c r="D1758" s="2" t="s">
        <v>371</v>
      </c>
      <c r="E1758" s="48" t="s">
        <v>1158</v>
      </c>
      <c r="F1758" s="67">
        <v>42769</v>
      </c>
      <c r="G1758" s="3">
        <f t="shared" si="281"/>
        <v>2</v>
      </c>
      <c r="H1758" s="3">
        <f t="shared" si="282"/>
        <v>2017</v>
      </c>
      <c r="I1758" s="19">
        <v>0.5</v>
      </c>
      <c r="J1758" s="20">
        <f t="shared" si="283"/>
        <v>12</v>
      </c>
      <c r="K1758" s="5" t="str">
        <f t="shared" si="284"/>
        <v>ja</v>
      </c>
      <c r="L1758" s="5" t="s">
        <v>91</v>
      </c>
      <c r="M1758" s="6" t="s">
        <v>139</v>
      </c>
      <c r="N1758" s="5">
        <v>54</v>
      </c>
      <c r="O1758" s="17" t="s">
        <v>75</v>
      </c>
      <c r="P1758" s="17" t="s">
        <v>7347</v>
      </c>
      <c r="Q1758" s="6" t="s">
        <v>186</v>
      </c>
      <c r="R1758" s="6" t="s">
        <v>77</v>
      </c>
      <c r="T1758" s="22"/>
      <c r="U1758" s="2" t="s">
        <v>115</v>
      </c>
      <c r="V1758" s="2" t="s">
        <v>80</v>
      </c>
      <c r="W1758" s="2" t="s">
        <v>7348</v>
      </c>
      <c r="X1758" s="2">
        <v>370</v>
      </c>
      <c r="Y1758" s="2" t="s">
        <v>81</v>
      </c>
      <c r="Z1758" s="2" t="s">
        <v>84</v>
      </c>
      <c r="AA1758" s="2">
        <v>370</v>
      </c>
      <c r="AB1758" s="2" t="s">
        <v>81</v>
      </c>
      <c r="AC1758" s="2" t="s">
        <v>84</v>
      </c>
      <c r="AD1758" s="2">
        <v>370</v>
      </c>
      <c r="AE1758" s="2" t="s">
        <v>81</v>
      </c>
      <c r="AF1758" s="2" t="s">
        <v>84</v>
      </c>
      <c r="AJ1758" s="2">
        <v>600</v>
      </c>
      <c r="AK1758" s="2" t="s">
        <v>81</v>
      </c>
      <c r="AL1758" s="2" t="s">
        <v>84</v>
      </c>
      <c r="AP1758" s="2">
        <v>600</v>
      </c>
      <c r="AQ1758" s="2" t="s">
        <v>81</v>
      </c>
      <c r="AR1758" s="2" t="s">
        <v>84</v>
      </c>
      <c r="BE1758" s="23" t="str">
        <f t="shared" si="285"/>
        <v>EMF nein</v>
      </c>
      <c r="BF1758" s="23" t="str">
        <f t="shared" si="286"/>
        <v/>
      </c>
      <c r="BG1758" s="23" t="str">
        <f t="shared" si="287"/>
        <v/>
      </c>
      <c r="BH1758" s="23">
        <f t="shared" si="288"/>
        <v>0</v>
      </c>
      <c r="BO1758" s="91" t="s">
        <v>7349</v>
      </c>
      <c r="BP1758" s="3">
        <v>1</v>
      </c>
      <c r="BQ1758" s="2" t="s">
        <v>7350</v>
      </c>
    </row>
    <row r="1759" spans="1:69" ht="16.149999999999999" customHeight="1" x14ac:dyDescent="0.25">
      <c r="A1759" s="16">
        <v>1758</v>
      </c>
      <c r="B1759" s="17" t="s">
        <v>87</v>
      </c>
      <c r="C1759" s="48" t="s">
        <v>233</v>
      </c>
      <c r="D1759" s="2" t="s">
        <v>137</v>
      </c>
      <c r="E1759" s="48" t="s">
        <v>247</v>
      </c>
      <c r="F1759" s="67">
        <v>42571</v>
      </c>
      <c r="G1759" s="3">
        <f t="shared" ref="G1759:G1790" si="289">IF(F1759&lt;&gt;"",MONTH(F1759),"")</f>
        <v>7</v>
      </c>
      <c r="H1759" s="3">
        <f t="shared" ref="H1759:H1790" si="290">IF(F1759&lt;&gt;"",YEAR(F1759),"")</f>
        <v>2016</v>
      </c>
      <c r="I1759" s="19">
        <v>0.70138888888888895</v>
      </c>
      <c r="J1759" s="20">
        <f t="shared" si="283"/>
        <v>16</v>
      </c>
      <c r="K1759" s="5" t="str">
        <f t="shared" ref="K1759:K1790" si="291">IF(COUNTA(W1759:BN1759)=0,"nein","ja")</f>
        <v>ja</v>
      </c>
      <c r="L1759" s="21" t="s">
        <v>73</v>
      </c>
      <c r="M1759" s="6" t="s">
        <v>74</v>
      </c>
      <c r="N1759" s="5">
        <v>70</v>
      </c>
      <c r="O1759" s="17" t="s">
        <v>75</v>
      </c>
      <c r="P1759" s="17" t="s">
        <v>7351</v>
      </c>
      <c r="R1759" s="6" t="s">
        <v>77</v>
      </c>
      <c r="T1759" s="22"/>
      <c r="U1759" s="2" t="s">
        <v>74</v>
      </c>
      <c r="V1759" s="2" t="s">
        <v>80</v>
      </c>
      <c r="BE1759" s="23" t="str">
        <f t="shared" si="285"/>
        <v>EMF nein</v>
      </c>
      <c r="BF1759" s="23" t="str">
        <f t="shared" si="286"/>
        <v/>
      </c>
      <c r="BG1759" s="23" t="str">
        <f t="shared" si="287"/>
        <v/>
      </c>
      <c r="BH1759" s="23">
        <f t="shared" si="288"/>
        <v>0</v>
      </c>
      <c r="BO1759" s="2" t="s">
        <v>7352</v>
      </c>
      <c r="BP1759" s="3">
        <v>1</v>
      </c>
      <c r="BQ1759" s="2" t="s">
        <v>7353</v>
      </c>
    </row>
    <row r="1760" spans="1:69" ht="16.149999999999999" customHeight="1" x14ac:dyDescent="0.25">
      <c r="A1760" s="16">
        <v>1759</v>
      </c>
      <c r="B1760" s="17" t="s">
        <v>211</v>
      </c>
      <c r="C1760" s="48" t="s">
        <v>4820</v>
      </c>
      <c r="D1760" s="2" t="s">
        <v>7354</v>
      </c>
      <c r="E1760" s="48" t="s">
        <v>7355</v>
      </c>
      <c r="F1760" s="67">
        <v>42459</v>
      </c>
      <c r="G1760" s="3">
        <f t="shared" si="289"/>
        <v>3</v>
      </c>
      <c r="H1760" s="3">
        <f t="shared" si="290"/>
        <v>2016</v>
      </c>
      <c r="I1760" s="19">
        <v>0.45833333333333298</v>
      </c>
      <c r="J1760" s="20">
        <f t="shared" si="283"/>
        <v>11</v>
      </c>
      <c r="K1760" s="5" t="str">
        <f t="shared" si="291"/>
        <v>ja</v>
      </c>
      <c r="L1760" s="5" t="s">
        <v>91</v>
      </c>
      <c r="M1760" s="6" t="s">
        <v>74</v>
      </c>
      <c r="O1760" s="2" t="s">
        <v>140</v>
      </c>
      <c r="P1760" s="17" t="s">
        <v>7356</v>
      </c>
      <c r="R1760" s="6" t="s">
        <v>77</v>
      </c>
      <c r="T1760" s="22"/>
      <c r="U1760" s="2" t="s">
        <v>74</v>
      </c>
      <c r="BE1760" s="23" t="str">
        <f t="shared" si="285"/>
        <v>EMF nein</v>
      </c>
      <c r="BF1760" s="23" t="str">
        <f t="shared" si="286"/>
        <v/>
      </c>
      <c r="BG1760" s="23" t="str">
        <f t="shared" si="287"/>
        <v/>
      </c>
      <c r="BH1760" s="23">
        <f t="shared" si="288"/>
        <v>0</v>
      </c>
      <c r="BO1760" s="2" t="s">
        <v>7357</v>
      </c>
      <c r="BP1760" s="3">
        <v>1</v>
      </c>
      <c r="BQ1760" s="2" t="s">
        <v>7358</v>
      </c>
    </row>
    <row r="1761" spans="1:70" ht="16.149999999999999" customHeight="1" x14ac:dyDescent="0.25">
      <c r="A1761" s="16">
        <v>1760</v>
      </c>
      <c r="B1761" s="17" t="s">
        <v>87</v>
      </c>
      <c r="C1761" s="48" t="s">
        <v>7359</v>
      </c>
      <c r="D1761" s="2" t="s">
        <v>137</v>
      </c>
      <c r="E1761" s="48" t="s">
        <v>7360</v>
      </c>
      <c r="F1761" s="67">
        <v>42713</v>
      </c>
      <c r="G1761" s="3">
        <f t="shared" si="289"/>
        <v>12</v>
      </c>
      <c r="H1761" s="3">
        <f t="shared" si="290"/>
        <v>2016</v>
      </c>
      <c r="I1761" s="19">
        <v>0.51041666666666696</v>
      </c>
      <c r="J1761" s="20">
        <f t="shared" si="283"/>
        <v>12</v>
      </c>
      <c r="K1761" s="5" t="str">
        <f t="shared" si="291"/>
        <v>ja</v>
      </c>
      <c r="L1761" s="5" t="s">
        <v>91</v>
      </c>
      <c r="M1761" s="6" t="s">
        <v>74</v>
      </c>
      <c r="N1761" s="5">
        <v>83</v>
      </c>
      <c r="O1761" s="17" t="s">
        <v>75</v>
      </c>
      <c r="P1761" s="17" t="s">
        <v>7361</v>
      </c>
      <c r="R1761" s="6" t="s">
        <v>77</v>
      </c>
      <c r="T1761" s="6" t="s">
        <v>154</v>
      </c>
      <c r="V1761" s="2" t="s">
        <v>79</v>
      </c>
      <c r="BE1761" s="23" t="str">
        <f t="shared" si="285"/>
        <v>EMF nein</v>
      </c>
      <c r="BF1761" s="23" t="str">
        <f t="shared" si="286"/>
        <v/>
      </c>
      <c r="BG1761" s="23" t="str">
        <f t="shared" si="287"/>
        <v/>
      </c>
      <c r="BH1761" s="23">
        <f t="shared" si="288"/>
        <v>0</v>
      </c>
      <c r="BO1761" s="2" t="s">
        <v>7362</v>
      </c>
      <c r="BP1761" s="3">
        <v>1</v>
      </c>
      <c r="BQ1761" s="2" t="s">
        <v>7363</v>
      </c>
    </row>
    <row r="1762" spans="1:70" ht="16.149999999999999" customHeight="1" x14ac:dyDescent="0.25">
      <c r="A1762" s="16">
        <v>1761</v>
      </c>
      <c r="B1762" s="17" t="s">
        <v>87</v>
      </c>
      <c r="C1762" s="48" t="s">
        <v>7364</v>
      </c>
      <c r="D1762" s="2" t="s">
        <v>896</v>
      </c>
      <c r="E1762" s="48" t="s">
        <v>7365</v>
      </c>
      <c r="F1762" s="67">
        <v>42757</v>
      </c>
      <c r="G1762" s="3">
        <f t="shared" si="289"/>
        <v>1</v>
      </c>
      <c r="H1762" s="3">
        <f t="shared" si="290"/>
        <v>2017</v>
      </c>
      <c r="I1762" s="19">
        <v>0.875</v>
      </c>
      <c r="J1762" s="20">
        <f t="shared" si="283"/>
        <v>21</v>
      </c>
      <c r="K1762" s="5" t="str">
        <f t="shared" si="291"/>
        <v>ja</v>
      </c>
      <c r="L1762" s="21" t="s">
        <v>73</v>
      </c>
      <c r="M1762" s="6" t="s">
        <v>74</v>
      </c>
      <c r="N1762" s="5">
        <v>73</v>
      </c>
      <c r="O1762" s="17" t="s">
        <v>75</v>
      </c>
      <c r="P1762" s="17" t="s">
        <v>1877</v>
      </c>
      <c r="R1762" s="6" t="s">
        <v>77</v>
      </c>
      <c r="T1762" s="22" t="s">
        <v>79</v>
      </c>
      <c r="X1762" s="2">
        <v>104</v>
      </c>
      <c r="Y1762" s="2" t="s">
        <v>83</v>
      </c>
      <c r="Z1762" s="2" t="s">
        <v>161</v>
      </c>
      <c r="AA1762" s="2">
        <v>104</v>
      </c>
      <c r="AB1762" s="2" t="s">
        <v>81</v>
      </c>
      <c r="AC1762" s="2" t="s">
        <v>161</v>
      </c>
      <c r="AD1762" s="2">
        <v>104</v>
      </c>
      <c r="AE1762" s="2" t="s">
        <v>83</v>
      </c>
      <c r="AF1762" s="2" t="s">
        <v>161</v>
      </c>
      <c r="BE1762" s="23" t="str">
        <f t="shared" si="285"/>
        <v>EMF nein</v>
      </c>
      <c r="BF1762" s="23" t="str">
        <f t="shared" si="286"/>
        <v/>
      </c>
      <c r="BG1762" s="23" t="str">
        <f t="shared" si="287"/>
        <v/>
      </c>
      <c r="BH1762" s="23">
        <f t="shared" si="288"/>
        <v>0</v>
      </c>
      <c r="BO1762" s="2" t="s">
        <v>7366</v>
      </c>
      <c r="BP1762" s="3">
        <v>1</v>
      </c>
      <c r="BQ1762" s="2" t="s">
        <v>7367</v>
      </c>
    </row>
    <row r="1763" spans="1:70" ht="16.149999999999999" customHeight="1" x14ac:dyDescent="0.25">
      <c r="A1763" s="16">
        <v>1762</v>
      </c>
      <c r="B1763" s="17" t="s">
        <v>211</v>
      </c>
      <c r="C1763" s="24" t="s">
        <v>4807</v>
      </c>
      <c r="D1763" s="2" t="s">
        <v>348</v>
      </c>
      <c r="E1763" s="48" t="s">
        <v>7368</v>
      </c>
      <c r="F1763" s="67">
        <v>43192</v>
      </c>
      <c r="G1763" s="3">
        <f t="shared" si="289"/>
        <v>4</v>
      </c>
      <c r="H1763" s="3">
        <f t="shared" si="290"/>
        <v>2018</v>
      </c>
      <c r="I1763" s="19">
        <v>0.625</v>
      </c>
      <c r="J1763" s="20">
        <f t="shared" si="283"/>
        <v>15</v>
      </c>
      <c r="K1763" s="5" t="str">
        <f t="shared" si="291"/>
        <v>ja</v>
      </c>
      <c r="L1763" s="21" t="s">
        <v>73</v>
      </c>
      <c r="M1763" s="6" t="s">
        <v>100</v>
      </c>
      <c r="N1763" s="5">
        <v>51</v>
      </c>
      <c r="O1763" s="17" t="s">
        <v>126</v>
      </c>
      <c r="P1763" s="17" t="s">
        <v>7369</v>
      </c>
      <c r="Q1763" s="6" t="s">
        <v>186</v>
      </c>
      <c r="R1763" s="6" t="s">
        <v>77</v>
      </c>
      <c r="T1763" s="6" t="s">
        <v>108</v>
      </c>
      <c r="U1763" s="2" t="s">
        <v>74</v>
      </c>
      <c r="W1763" s="2" t="s">
        <v>7370</v>
      </c>
      <c r="X1763" s="2">
        <v>1240</v>
      </c>
      <c r="Y1763" s="2" t="s">
        <v>83</v>
      </c>
      <c r="Z1763" s="2" t="s">
        <v>84</v>
      </c>
      <c r="AA1763" s="2">
        <v>1240</v>
      </c>
      <c r="AB1763" s="2" t="s">
        <v>81</v>
      </c>
      <c r="AC1763" s="2" t="s">
        <v>84</v>
      </c>
      <c r="AD1763" s="2">
        <v>1240</v>
      </c>
      <c r="AE1763" s="2" t="s">
        <v>83</v>
      </c>
      <c r="AF1763" s="2" t="s">
        <v>84</v>
      </c>
      <c r="AJ1763" s="2">
        <v>1270</v>
      </c>
      <c r="AK1763" s="2" t="s">
        <v>83</v>
      </c>
      <c r="AL1763" s="2" t="s">
        <v>84</v>
      </c>
      <c r="AM1763" s="2">
        <v>1270</v>
      </c>
      <c r="AN1763" s="2" t="s">
        <v>81</v>
      </c>
      <c r="AO1763" s="2" t="s">
        <v>84</v>
      </c>
      <c r="AP1763" s="2">
        <v>2080</v>
      </c>
      <c r="AQ1763" s="2" t="s">
        <v>81</v>
      </c>
      <c r="AR1763" s="2" t="s">
        <v>84</v>
      </c>
      <c r="AV1763" s="2">
        <v>2280</v>
      </c>
      <c r="AW1763" s="2" t="s">
        <v>81</v>
      </c>
      <c r="AX1763" s="2" t="s">
        <v>84</v>
      </c>
      <c r="AY1763" s="2">
        <v>2280</v>
      </c>
      <c r="AZ1763" s="2" t="s">
        <v>81</v>
      </c>
      <c r="BA1763" s="2" t="s">
        <v>84</v>
      </c>
      <c r="BB1763" s="2">
        <v>2280</v>
      </c>
      <c r="BC1763" s="2" t="s">
        <v>81</v>
      </c>
      <c r="BD1763" s="2" t="s">
        <v>84</v>
      </c>
      <c r="BE1763" s="23" t="str">
        <f t="shared" si="285"/>
        <v>EMF nein</v>
      </c>
      <c r="BF1763" s="23" t="str">
        <f t="shared" si="286"/>
        <v/>
      </c>
      <c r="BG1763" s="23" t="str">
        <f t="shared" si="287"/>
        <v/>
      </c>
      <c r="BH1763" s="23">
        <f t="shared" si="288"/>
        <v>0</v>
      </c>
      <c r="BO1763" s="2" t="s">
        <v>7371</v>
      </c>
      <c r="BP1763" s="3">
        <v>1</v>
      </c>
      <c r="BQ1763" s="2" t="s">
        <v>7372</v>
      </c>
    </row>
    <row r="1764" spans="1:70" ht="16.149999999999999" customHeight="1" x14ac:dyDescent="0.25">
      <c r="A1764" s="16">
        <v>1763</v>
      </c>
      <c r="B1764" s="17" t="s">
        <v>211</v>
      </c>
      <c r="C1764" s="48" t="s">
        <v>1924</v>
      </c>
      <c r="D1764" s="2" t="s">
        <v>1097</v>
      </c>
      <c r="E1764" s="48" t="s">
        <v>7373</v>
      </c>
      <c r="F1764" s="67">
        <v>43192</v>
      </c>
      <c r="G1764" s="3">
        <f t="shared" si="289"/>
        <v>4</v>
      </c>
      <c r="H1764" s="3">
        <f t="shared" si="290"/>
        <v>2018</v>
      </c>
      <c r="I1764" s="19">
        <v>0.51736111111111105</v>
      </c>
      <c r="J1764" s="20">
        <f t="shared" si="283"/>
        <v>12</v>
      </c>
      <c r="K1764" s="5" t="str">
        <f t="shared" si="291"/>
        <v>ja</v>
      </c>
      <c r="L1764" s="5" t="s">
        <v>91</v>
      </c>
      <c r="M1764" s="6" t="s">
        <v>100</v>
      </c>
      <c r="N1764" s="5">
        <v>62</v>
      </c>
      <c r="O1764" s="2" t="s">
        <v>140</v>
      </c>
      <c r="P1764" s="17" t="s">
        <v>22267</v>
      </c>
      <c r="R1764" s="6" t="s">
        <v>77</v>
      </c>
      <c r="T1764" s="22" t="s">
        <v>79</v>
      </c>
      <c r="X1764" s="2">
        <v>514</v>
      </c>
      <c r="Y1764" s="2" t="s">
        <v>81</v>
      </c>
      <c r="Z1764" s="2" t="s">
        <v>84</v>
      </c>
      <c r="AA1764" s="2">
        <v>514</v>
      </c>
      <c r="AB1764" s="2" t="s">
        <v>81</v>
      </c>
      <c r="AC1764" s="2" t="s">
        <v>84</v>
      </c>
      <c r="AD1764" s="2">
        <v>514</v>
      </c>
      <c r="AE1764" s="2" t="s">
        <v>81</v>
      </c>
      <c r="AF1764" s="2" t="s">
        <v>84</v>
      </c>
      <c r="AJ1764" s="2">
        <v>450</v>
      </c>
      <c r="AK1764" s="2" t="s">
        <v>83</v>
      </c>
      <c r="AL1764" s="2" t="s">
        <v>84</v>
      </c>
      <c r="AM1764" s="2">
        <v>450</v>
      </c>
      <c r="AN1764" s="2" t="s">
        <v>83</v>
      </c>
      <c r="AO1764" s="2" t="s">
        <v>84</v>
      </c>
      <c r="AP1764" s="2">
        <v>450</v>
      </c>
      <c r="AQ1764" s="2" t="s">
        <v>83</v>
      </c>
      <c r="AR1764" s="2" t="s">
        <v>84</v>
      </c>
      <c r="AV1764" s="2">
        <v>756</v>
      </c>
      <c r="AW1764" s="2" t="s">
        <v>81</v>
      </c>
      <c r="AX1764" s="2" t="s">
        <v>84</v>
      </c>
      <c r="BB1764" s="2">
        <v>756</v>
      </c>
      <c r="BC1764" s="2" t="s">
        <v>81</v>
      </c>
      <c r="BD1764" s="2" t="s">
        <v>84</v>
      </c>
      <c r="BE1764" s="23" t="str">
        <f t="shared" si="285"/>
        <v>EMF ja</v>
      </c>
      <c r="BF1764" s="23">
        <f t="shared" si="286"/>
        <v>150</v>
      </c>
      <c r="BG1764" s="23" t="str">
        <f t="shared" si="287"/>
        <v>100-499m</v>
      </c>
      <c r="BH1764" s="23">
        <f t="shared" si="288"/>
        <v>1</v>
      </c>
      <c r="BK1764" s="2" t="s">
        <v>162</v>
      </c>
      <c r="BL1764" s="2">
        <v>150</v>
      </c>
      <c r="BO1764" s="2" t="s">
        <v>7374</v>
      </c>
      <c r="BP1764" s="3">
        <v>1</v>
      </c>
      <c r="BQ1764" s="2" t="s">
        <v>7375</v>
      </c>
    </row>
    <row r="1765" spans="1:70" ht="16.149999999999999" customHeight="1" x14ac:dyDescent="0.25">
      <c r="A1765" s="16">
        <v>1764</v>
      </c>
      <c r="B1765" s="17" t="s">
        <v>135</v>
      </c>
      <c r="C1765" s="403" t="s">
        <v>7376</v>
      </c>
      <c r="D1765" s="2" t="s">
        <v>137</v>
      </c>
      <c r="E1765" s="48" t="s">
        <v>7377</v>
      </c>
      <c r="F1765" s="67">
        <v>42044</v>
      </c>
      <c r="G1765" s="3">
        <f t="shared" si="289"/>
        <v>2</v>
      </c>
      <c r="H1765" s="3">
        <f t="shared" si="290"/>
        <v>2015</v>
      </c>
      <c r="I1765" s="19">
        <v>0.35416666666666702</v>
      </c>
      <c r="J1765" s="20">
        <f t="shared" si="283"/>
        <v>8</v>
      </c>
      <c r="K1765" s="5" t="str">
        <f t="shared" si="291"/>
        <v>ja</v>
      </c>
      <c r="L1765" s="5" t="s">
        <v>91</v>
      </c>
      <c r="M1765" s="6" t="s">
        <v>139</v>
      </c>
      <c r="N1765" s="5">
        <v>36</v>
      </c>
      <c r="O1765" s="6" t="s">
        <v>3288</v>
      </c>
      <c r="P1765" s="17" t="s">
        <v>21953</v>
      </c>
      <c r="R1765" s="6" t="s">
        <v>77</v>
      </c>
      <c r="T1765" s="6" t="s">
        <v>108</v>
      </c>
      <c r="U1765" s="2" t="s">
        <v>139</v>
      </c>
      <c r="X1765" s="2">
        <v>228</v>
      </c>
      <c r="Y1765" s="2" t="s">
        <v>94</v>
      </c>
      <c r="Z1765" s="2" t="s">
        <v>168</v>
      </c>
      <c r="AA1765" s="2">
        <v>228</v>
      </c>
      <c r="AB1765" s="2" t="s">
        <v>94</v>
      </c>
      <c r="AC1765" s="2" t="s">
        <v>168</v>
      </c>
      <c r="AD1765" s="2">
        <v>228</v>
      </c>
      <c r="AE1765" s="2" t="s">
        <v>94</v>
      </c>
      <c r="AF1765" s="2" t="s">
        <v>168</v>
      </c>
      <c r="BE1765" s="23" t="str">
        <f t="shared" si="285"/>
        <v>EMF nein</v>
      </c>
      <c r="BF1765" s="23" t="str">
        <f t="shared" si="286"/>
        <v/>
      </c>
      <c r="BG1765" s="23" t="str">
        <f t="shared" si="287"/>
        <v/>
      </c>
      <c r="BH1765" s="23">
        <f t="shared" si="288"/>
        <v>0</v>
      </c>
      <c r="BO1765" s="2" t="s">
        <v>21954</v>
      </c>
      <c r="BP1765" s="3">
        <v>1</v>
      </c>
      <c r="BR1765" s="135" t="s">
        <v>7378</v>
      </c>
    </row>
    <row r="1766" spans="1:70" ht="16.149999999999999" customHeight="1" x14ac:dyDescent="0.25">
      <c r="A1766" s="16">
        <v>1765</v>
      </c>
      <c r="B1766" s="17" t="s">
        <v>135</v>
      </c>
      <c r="C1766" s="48" t="s">
        <v>3963</v>
      </c>
      <c r="D1766" s="2" t="s">
        <v>124</v>
      </c>
      <c r="E1766" s="48" t="s">
        <v>7379</v>
      </c>
      <c r="F1766" s="67">
        <v>42878</v>
      </c>
      <c r="G1766" s="3">
        <f t="shared" si="289"/>
        <v>5</v>
      </c>
      <c r="H1766" s="3">
        <f t="shared" si="290"/>
        <v>2017</v>
      </c>
      <c r="I1766" s="19">
        <v>0.62152777777777801</v>
      </c>
      <c r="J1766" s="20">
        <f t="shared" si="283"/>
        <v>14</v>
      </c>
      <c r="K1766" s="5" t="str">
        <f t="shared" si="291"/>
        <v>ja</v>
      </c>
      <c r="L1766" s="5" t="s">
        <v>91</v>
      </c>
      <c r="M1766" s="6" t="s">
        <v>139</v>
      </c>
      <c r="N1766" s="5">
        <v>62</v>
      </c>
      <c r="O1766" s="17" t="s">
        <v>126</v>
      </c>
      <c r="P1766" s="17" t="s">
        <v>7380</v>
      </c>
      <c r="R1766" s="6" t="s">
        <v>77</v>
      </c>
      <c r="T1766" s="22" t="s">
        <v>79</v>
      </c>
      <c r="U1766" s="2" t="s">
        <v>139</v>
      </c>
      <c r="X1766" s="2">
        <v>545</v>
      </c>
      <c r="Y1766" s="2" t="s">
        <v>83</v>
      </c>
      <c r="Z1766" s="2" t="s">
        <v>82</v>
      </c>
      <c r="AA1766" s="2">
        <v>545</v>
      </c>
      <c r="AB1766" s="2" t="s">
        <v>81</v>
      </c>
      <c r="AC1766" s="2" t="s">
        <v>82</v>
      </c>
      <c r="AD1766" s="2">
        <v>545</v>
      </c>
      <c r="AE1766" s="2" t="s">
        <v>83</v>
      </c>
      <c r="AF1766" s="2" t="s">
        <v>82</v>
      </c>
      <c r="BE1766" s="23" t="str">
        <f t="shared" si="285"/>
        <v>EMF nein</v>
      </c>
      <c r="BF1766" s="23" t="str">
        <f t="shared" si="286"/>
        <v/>
      </c>
      <c r="BG1766" s="23" t="str">
        <f t="shared" si="287"/>
        <v/>
      </c>
      <c r="BH1766" s="23">
        <f t="shared" si="288"/>
        <v>0</v>
      </c>
      <c r="BP1766" s="3">
        <v>1</v>
      </c>
      <c r="BQ1766" s="2" t="s">
        <v>7381</v>
      </c>
    </row>
    <row r="1767" spans="1:70" ht="16.149999999999999" customHeight="1" x14ac:dyDescent="0.25">
      <c r="A1767" s="16">
        <v>1766</v>
      </c>
      <c r="B1767" s="17" t="s">
        <v>135</v>
      </c>
      <c r="C1767" s="48" t="s">
        <v>509</v>
      </c>
      <c r="D1767" s="2" t="s">
        <v>364</v>
      </c>
      <c r="E1767" s="48" t="s">
        <v>4444</v>
      </c>
      <c r="F1767" s="67">
        <v>42641</v>
      </c>
      <c r="G1767" s="3">
        <f t="shared" si="289"/>
        <v>9</v>
      </c>
      <c r="H1767" s="3">
        <f t="shared" si="290"/>
        <v>2016</v>
      </c>
      <c r="I1767" s="19">
        <v>0.49652777777777801</v>
      </c>
      <c r="J1767" s="20">
        <f t="shared" si="283"/>
        <v>11</v>
      </c>
      <c r="K1767" s="5" t="str">
        <f t="shared" si="291"/>
        <v>ja</v>
      </c>
      <c r="L1767" s="5" t="s">
        <v>91</v>
      </c>
      <c r="M1767" s="6" t="s">
        <v>139</v>
      </c>
      <c r="O1767" s="17" t="s">
        <v>75</v>
      </c>
      <c r="P1767" s="17" t="s">
        <v>7382</v>
      </c>
      <c r="R1767" s="6" t="s">
        <v>77</v>
      </c>
      <c r="T1767" s="22"/>
      <c r="U1767" s="2" t="s">
        <v>208</v>
      </c>
      <c r="V1767" s="2" t="s">
        <v>79</v>
      </c>
      <c r="BE1767" s="23" t="str">
        <f t="shared" si="285"/>
        <v>EMF nein</v>
      </c>
      <c r="BF1767" s="23" t="str">
        <f t="shared" si="286"/>
        <v/>
      </c>
      <c r="BG1767" s="23" t="str">
        <f t="shared" si="287"/>
        <v/>
      </c>
      <c r="BH1767" s="23">
        <f t="shared" si="288"/>
        <v>0</v>
      </c>
      <c r="BO1767" s="2" t="s">
        <v>7383</v>
      </c>
      <c r="BP1767" s="3">
        <v>1</v>
      </c>
      <c r="BQ1767" s="2" t="s">
        <v>7384</v>
      </c>
    </row>
    <row r="1768" spans="1:70" ht="16.149999999999999" customHeight="1" x14ac:dyDescent="0.25">
      <c r="A1768" s="16">
        <v>1767</v>
      </c>
      <c r="B1768" s="17" t="s">
        <v>135</v>
      </c>
      <c r="C1768" s="48" t="s">
        <v>6232</v>
      </c>
      <c r="D1768" s="2" t="s">
        <v>89</v>
      </c>
      <c r="E1768" s="48" t="s">
        <v>3919</v>
      </c>
      <c r="F1768" s="67">
        <v>42985</v>
      </c>
      <c r="G1768" s="3">
        <f t="shared" si="289"/>
        <v>9</v>
      </c>
      <c r="H1768" s="3">
        <f t="shared" si="290"/>
        <v>2017</v>
      </c>
      <c r="I1768" s="19">
        <v>0.95833333333333304</v>
      </c>
      <c r="J1768" s="20">
        <f t="shared" si="283"/>
        <v>23</v>
      </c>
      <c r="K1768" s="5" t="str">
        <f t="shared" si="291"/>
        <v>ja</v>
      </c>
      <c r="L1768" s="5" t="s">
        <v>91</v>
      </c>
      <c r="M1768" s="6" t="s">
        <v>354</v>
      </c>
      <c r="O1768" s="17" t="s">
        <v>75</v>
      </c>
      <c r="P1768" s="17" t="s">
        <v>6478</v>
      </c>
      <c r="R1768" s="6" t="s">
        <v>77</v>
      </c>
      <c r="T1768" s="22"/>
      <c r="U1768" s="2" t="s">
        <v>74</v>
      </c>
      <c r="V1768" s="2" t="s">
        <v>79</v>
      </c>
      <c r="X1768" s="2">
        <v>410</v>
      </c>
      <c r="Y1768" s="2" t="s">
        <v>81</v>
      </c>
      <c r="Z1768" s="2" t="s">
        <v>82</v>
      </c>
      <c r="AA1768" s="2">
        <v>410</v>
      </c>
      <c r="AB1768" s="2" t="s">
        <v>81</v>
      </c>
      <c r="AC1768" s="2" t="s">
        <v>82</v>
      </c>
      <c r="AD1768" s="2">
        <v>410</v>
      </c>
      <c r="AE1768" s="2" t="s">
        <v>83</v>
      </c>
      <c r="AF1768" s="2" t="s">
        <v>82</v>
      </c>
      <c r="BE1768" s="23" t="str">
        <f t="shared" si="285"/>
        <v>EMF nein</v>
      </c>
      <c r="BF1768" s="23" t="str">
        <f t="shared" si="286"/>
        <v/>
      </c>
      <c r="BG1768" s="23" t="str">
        <f t="shared" si="287"/>
        <v/>
      </c>
      <c r="BH1768" s="23">
        <f t="shared" si="288"/>
        <v>0</v>
      </c>
      <c r="BO1768" s="2" t="s">
        <v>7385</v>
      </c>
      <c r="BP1768" s="3">
        <v>1</v>
      </c>
      <c r="BQ1768" s="2" t="s">
        <v>7386</v>
      </c>
    </row>
    <row r="1769" spans="1:70" ht="16.149999999999999" customHeight="1" x14ac:dyDescent="0.25">
      <c r="A1769" s="16">
        <v>1768</v>
      </c>
      <c r="B1769" s="17" t="s">
        <v>135</v>
      </c>
      <c r="C1769" s="48" t="s">
        <v>2979</v>
      </c>
      <c r="D1769" s="2" t="s">
        <v>113</v>
      </c>
      <c r="E1769" s="48" t="s">
        <v>7387</v>
      </c>
      <c r="F1769" s="67">
        <v>42928</v>
      </c>
      <c r="G1769" s="3">
        <f t="shared" si="289"/>
        <v>7</v>
      </c>
      <c r="H1769" s="3">
        <f t="shared" si="290"/>
        <v>2017</v>
      </c>
      <c r="I1769" s="19">
        <v>0.57986111111111105</v>
      </c>
      <c r="J1769" s="20">
        <f t="shared" si="283"/>
        <v>13</v>
      </c>
      <c r="K1769" s="5" t="str">
        <f t="shared" si="291"/>
        <v>ja</v>
      </c>
      <c r="L1769" s="5" t="s">
        <v>91</v>
      </c>
      <c r="M1769" s="6" t="s">
        <v>139</v>
      </c>
      <c r="O1769" s="2" t="s">
        <v>140</v>
      </c>
      <c r="P1769" s="17" t="s">
        <v>7388</v>
      </c>
      <c r="R1769" s="6" t="s">
        <v>77</v>
      </c>
      <c r="T1769" s="22"/>
      <c r="BE1769" s="23" t="str">
        <f t="shared" si="285"/>
        <v>EMF ja</v>
      </c>
      <c r="BF1769" s="23">
        <f t="shared" si="286"/>
        <v>1300</v>
      </c>
      <c r="BG1769" s="23" t="str">
        <f t="shared" si="287"/>
        <v>500+m</v>
      </c>
      <c r="BH1769" s="23">
        <f t="shared" si="288"/>
        <v>1</v>
      </c>
      <c r="BI1769" s="2" t="s">
        <v>162</v>
      </c>
      <c r="BJ1769" s="2">
        <v>1300</v>
      </c>
      <c r="BO1769" s="2" t="s">
        <v>7389</v>
      </c>
      <c r="BP1769" s="3">
        <v>1</v>
      </c>
      <c r="BQ1769" s="2" t="s">
        <v>7390</v>
      </c>
    </row>
    <row r="1770" spans="1:70" ht="16.149999999999999" customHeight="1" x14ac:dyDescent="0.25">
      <c r="A1770" s="16">
        <v>1769</v>
      </c>
      <c r="B1770" s="17" t="s">
        <v>135</v>
      </c>
      <c r="C1770" s="48" t="s">
        <v>7391</v>
      </c>
      <c r="D1770" s="2" t="s">
        <v>1097</v>
      </c>
      <c r="E1770" s="48" t="s">
        <v>7392</v>
      </c>
      <c r="F1770" s="67">
        <v>42926</v>
      </c>
      <c r="G1770" s="3">
        <f t="shared" si="289"/>
        <v>7</v>
      </c>
      <c r="H1770" s="3">
        <f t="shared" si="290"/>
        <v>2017</v>
      </c>
      <c r="I1770" s="19">
        <v>8.7534722222222197</v>
      </c>
      <c r="J1770" s="20">
        <f t="shared" si="283"/>
        <v>18</v>
      </c>
      <c r="K1770" s="5" t="str">
        <f t="shared" si="291"/>
        <v>ja</v>
      </c>
      <c r="L1770" s="5" t="s">
        <v>91</v>
      </c>
      <c r="M1770" s="6" t="s">
        <v>354</v>
      </c>
      <c r="N1770" s="5">
        <v>70</v>
      </c>
      <c r="O1770" s="17" t="s">
        <v>126</v>
      </c>
      <c r="P1770" s="17" t="s">
        <v>7393</v>
      </c>
      <c r="R1770" s="6" t="s">
        <v>77</v>
      </c>
      <c r="T1770" s="22"/>
      <c r="U1770" s="2" t="s">
        <v>74</v>
      </c>
      <c r="BE1770" s="23" t="str">
        <f t="shared" si="285"/>
        <v>EMF ja</v>
      </c>
      <c r="BF1770" s="23">
        <f t="shared" si="286"/>
        <v>200</v>
      </c>
      <c r="BG1770" s="23" t="str">
        <f t="shared" si="287"/>
        <v>100-499m</v>
      </c>
      <c r="BH1770" s="23">
        <f t="shared" si="288"/>
        <v>3</v>
      </c>
      <c r="BI1770" s="2" t="s">
        <v>162</v>
      </c>
      <c r="BJ1770" s="2">
        <v>200</v>
      </c>
      <c r="BK1770" s="2" t="s">
        <v>162</v>
      </c>
      <c r="BL1770" s="2">
        <v>250</v>
      </c>
      <c r="BM1770" s="2" t="s">
        <v>162</v>
      </c>
      <c r="BN1770" s="2">
        <v>300</v>
      </c>
      <c r="BO1770" s="2" t="s">
        <v>7394</v>
      </c>
      <c r="BP1770" s="3">
        <v>1</v>
      </c>
      <c r="BQ1770" s="2" t="s">
        <v>7395</v>
      </c>
    </row>
    <row r="1771" spans="1:70" ht="16.149999999999999" customHeight="1" x14ac:dyDescent="0.25">
      <c r="A1771" s="16">
        <v>1770</v>
      </c>
      <c r="B1771" s="17" t="s">
        <v>87</v>
      </c>
      <c r="C1771" s="48" t="s">
        <v>2356</v>
      </c>
      <c r="D1771" s="2" t="s">
        <v>896</v>
      </c>
      <c r="E1771" s="48" t="s">
        <v>7396</v>
      </c>
      <c r="F1771" s="67">
        <v>42699</v>
      </c>
      <c r="G1771" s="3">
        <f t="shared" si="289"/>
        <v>11</v>
      </c>
      <c r="H1771" s="3">
        <f t="shared" si="290"/>
        <v>2016</v>
      </c>
      <c r="I1771" s="19">
        <v>0.70138888888888895</v>
      </c>
      <c r="J1771" s="20">
        <f t="shared" si="283"/>
        <v>16</v>
      </c>
      <c r="K1771" s="5" t="str">
        <f t="shared" si="291"/>
        <v>ja</v>
      </c>
      <c r="L1771" s="5" t="s">
        <v>91</v>
      </c>
      <c r="M1771" s="6" t="s">
        <v>74</v>
      </c>
      <c r="N1771" s="5">
        <v>84</v>
      </c>
      <c r="O1771" s="17" t="s">
        <v>75</v>
      </c>
      <c r="P1771" s="17" t="s">
        <v>7397</v>
      </c>
      <c r="T1771" s="22"/>
      <c r="U1771" s="2" t="s">
        <v>100</v>
      </c>
      <c r="V1771" s="2" t="s">
        <v>79</v>
      </c>
      <c r="X1771" s="2">
        <v>396</v>
      </c>
      <c r="Y1771" s="2" t="s">
        <v>81</v>
      </c>
      <c r="Z1771" s="2" t="s">
        <v>82</v>
      </c>
      <c r="AA1771" s="2">
        <v>396</v>
      </c>
      <c r="AB1771" s="2" t="s">
        <v>94</v>
      </c>
      <c r="AC1771" s="2" t="s">
        <v>82</v>
      </c>
      <c r="AD1771" s="2">
        <v>396</v>
      </c>
      <c r="AE1771" s="2" t="s">
        <v>81</v>
      </c>
      <c r="AF1771" s="2" t="s">
        <v>82</v>
      </c>
      <c r="BE1771" s="23" t="str">
        <f t="shared" si="285"/>
        <v>EMF ja</v>
      </c>
      <c r="BF1771" s="23">
        <f t="shared" si="286"/>
        <v>200</v>
      </c>
      <c r="BG1771" s="23" t="str">
        <f t="shared" si="287"/>
        <v>100-499m</v>
      </c>
      <c r="BH1771" s="23">
        <f t="shared" si="288"/>
        <v>1</v>
      </c>
      <c r="BM1771" s="2" t="s">
        <v>162</v>
      </c>
      <c r="BN1771" s="2">
        <v>200</v>
      </c>
      <c r="BO1771" s="2" t="s">
        <v>7398</v>
      </c>
      <c r="BP1771" s="3">
        <v>1</v>
      </c>
      <c r="BQ1771" s="2" t="s">
        <v>7399</v>
      </c>
    </row>
    <row r="1772" spans="1:70" ht="16.149999999999999" customHeight="1" x14ac:dyDescent="0.25">
      <c r="A1772" s="16">
        <v>1771</v>
      </c>
      <c r="B1772" s="17" t="s">
        <v>211</v>
      </c>
      <c r="C1772" s="48" t="s">
        <v>2356</v>
      </c>
      <c r="D1772" s="2" t="s">
        <v>896</v>
      </c>
      <c r="E1772" s="48" t="s">
        <v>7400</v>
      </c>
      <c r="F1772" s="67">
        <v>42527</v>
      </c>
      <c r="G1772" s="3">
        <f t="shared" si="289"/>
        <v>6</v>
      </c>
      <c r="H1772" s="3">
        <f t="shared" si="290"/>
        <v>2016</v>
      </c>
      <c r="I1772" s="19">
        <v>0.56597222222222199</v>
      </c>
      <c r="J1772" s="20">
        <f t="shared" si="283"/>
        <v>13</v>
      </c>
      <c r="K1772" s="5" t="str">
        <f t="shared" si="291"/>
        <v>ja</v>
      </c>
      <c r="L1772" s="5" t="s">
        <v>91</v>
      </c>
      <c r="M1772" s="6" t="s">
        <v>74</v>
      </c>
      <c r="N1772" s="5">
        <v>68</v>
      </c>
      <c r="O1772" s="17" t="s">
        <v>75</v>
      </c>
      <c r="P1772" s="17" t="s">
        <v>7401</v>
      </c>
      <c r="R1772" s="6" t="s">
        <v>77</v>
      </c>
      <c r="S1772" s="2" t="s">
        <v>132</v>
      </c>
      <c r="T1772" s="22"/>
      <c r="U1772" s="2" t="s">
        <v>74</v>
      </c>
      <c r="X1772" s="2">
        <v>291</v>
      </c>
      <c r="Y1772" s="2" t="s">
        <v>83</v>
      </c>
      <c r="Z1772" s="2" t="s">
        <v>161</v>
      </c>
      <c r="AA1772" s="2">
        <v>29</v>
      </c>
      <c r="AB1772" s="2" t="s">
        <v>81</v>
      </c>
      <c r="AC1772" s="2" t="s">
        <v>161</v>
      </c>
      <c r="AD1772" s="2">
        <v>291</v>
      </c>
      <c r="AE1772" s="2" t="s">
        <v>81</v>
      </c>
      <c r="AF1772" s="2" t="s">
        <v>161</v>
      </c>
      <c r="AJ1772" s="2">
        <v>180</v>
      </c>
      <c r="AK1772" s="2" t="s">
        <v>81</v>
      </c>
      <c r="AL1772" s="2" t="s">
        <v>168</v>
      </c>
      <c r="AM1772" s="2">
        <v>180</v>
      </c>
      <c r="AN1772" s="2" t="s">
        <v>81</v>
      </c>
      <c r="AO1772" s="2" t="s">
        <v>168</v>
      </c>
      <c r="AP1772" s="2">
        <v>180</v>
      </c>
      <c r="AQ1772" s="2" t="s">
        <v>81</v>
      </c>
      <c r="AR1772" s="2" t="s">
        <v>168</v>
      </c>
      <c r="AV1772" s="2">
        <v>250</v>
      </c>
      <c r="AW1772" s="2" t="s">
        <v>81</v>
      </c>
      <c r="AX1772" s="2" t="s">
        <v>168</v>
      </c>
      <c r="AY1772" s="2">
        <v>250</v>
      </c>
      <c r="AZ1772" s="2" t="s">
        <v>81</v>
      </c>
      <c r="BA1772" s="2" t="s">
        <v>168</v>
      </c>
      <c r="BB1772" s="2">
        <v>250</v>
      </c>
      <c r="BC1772" s="2" t="s">
        <v>81</v>
      </c>
      <c r="BD1772" s="2" t="s">
        <v>168</v>
      </c>
      <c r="BE1772" s="23" t="str">
        <f t="shared" si="285"/>
        <v>EMF nein</v>
      </c>
      <c r="BF1772" s="23" t="str">
        <f t="shared" si="286"/>
        <v/>
      </c>
      <c r="BG1772" s="23" t="str">
        <f t="shared" si="287"/>
        <v/>
      </c>
      <c r="BH1772" s="23">
        <f t="shared" si="288"/>
        <v>0</v>
      </c>
      <c r="BO1772" s="2" t="s">
        <v>7402</v>
      </c>
      <c r="BP1772" s="3">
        <v>1</v>
      </c>
      <c r="BQ1772" s="2" t="s">
        <v>7403</v>
      </c>
    </row>
    <row r="1773" spans="1:70" ht="16.149999999999999" customHeight="1" x14ac:dyDescent="0.25">
      <c r="A1773" s="16">
        <v>1772</v>
      </c>
      <c r="B1773" s="17" t="s">
        <v>87</v>
      </c>
      <c r="C1773" s="48" t="s">
        <v>1551</v>
      </c>
      <c r="D1773" s="2" t="s">
        <v>206</v>
      </c>
      <c r="E1773" s="48" t="s">
        <v>7404</v>
      </c>
      <c r="F1773" s="67">
        <v>42555</v>
      </c>
      <c r="G1773" s="3">
        <f t="shared" si="289"/>
        <v>7</v>
      </c>
      <c r="H1773" s="3">
        <f t="shared" si="290"/>
        <v>2016</v>
      </c>
      <c r="I1773" s="19">
        <v>0.66319444444444398</v>
      </c>
      <c r="J1773" s="20">
        <f t="shared" si="283"/>
        <v>15</v>
      </c>
      <c r="K1773" s="5" t="str">
        <f t="shared" si="291"/>
        <v>ja</v>
      </c>
      <c r="L1773" s="5" t="s">
        <v>91</v>
      </c>
      <c r="M1773" s="6" t="s">
        <v>74</v>
      </c>
      <c r="N1773" s="5">
        <v>78</v>
      </c>
      <c r="O1773" s="2" t="s">
        <v>140</v>
      </c>
      <c r="P1773" s="17" t="s">
        <v>7405</v>
      </c>
      <c r="S1773" s="2" t="s">
        <v>132</v>
      </c>
      <c r="T1773" s="22" t="s">
        <v>79</v>
      </c>
      <c r="V1773" s="2" t="s">
        <v>79</v>
      </c>
      <c r="X1773" s="2">
        <v>507</v>
      </c>
      <c r="Y1773" s="2" t="s">
        <v>81</v>
      </c>
      <c r="Z1773" s="2" t="s">
        <v>82</v>
      </c>
      <c r="AA1773" s="2">
        <v>507</v>
      </c>
      <c r="AB1773" s="2" t="s">
        <v>81</v>
      </c>
      <c r="AC1773" s="2" t="s">
        <v>82</v>
      </c>
      <c r="AD1773" s="2">
        <v>507</v>
      </c>
      <c r="AE1773" s="2" t="s">
        <v>81</v>
      </c>
      <c r="AF1773" s="2" t="s">
        <v>82</v>
      </c>
      <c r="AJ1773" s="2">
        <v>509</v>
      </c>
      <c r="AK1773" s="2" t="s">
        <v>83</v>
      </c>
      <c r="AL1773" s="2" t="s">
        <v>168</v>
      </c>
      <c r="AM1773" s="2">
        <v>509</v>
      </c>
      <c r="AN1773" s="2" t="s">
        <v>81</v>
      </c>
      <c r="AO1773" s="2" t="s">
        <v>168</v>
      </c>
      <c r="AP1773" s="2">
        <v>509</v>
      </c>
      <c r="AQ1773" s="2" t="s">
        <v>81</v>
      </c>
      <c r="AR1773" s="2" t="s">
        <v>168</v>
      </c>
      <c r="BE1773" s="23" t="str">
        <f t="shared" si="285"/>
        <v>EMF nein</v>
      </c>
      <c r="BF1773" s="23" t="str">
        <f t="shared" si="286"/>
        <v/>
      </c>
      <c r="BG1773" s="23" t="str">
        <f t="shared" si="287"/>
        <v/>
      </c>
      <c r="BH1773" s="23">
        <f t="shared" si="288"/>
        <v>0</v>
      </c>
      <c r="BO1773" s="2" t="s">
        <v>7406</v>
      </c>
      <c r="BP1773" s="3">
        <v>1</v>
      </c>
      <c r="BQ1773" s="2" t="s">
        <v>7407</v>
      </c>
    </row>
    <row r="1774" spans="1:70" ht="16.149999999999999" customHeight="1" x14ac:dyDescent="0.25">
      <c r="A1774" s="16">
        <v>1773</v>
      </c>
      <c r="B1774" s="17" t="s">
        <v>135</v>
      </c>
      <c r="C1774" s="48" t="s">
        <v>289</v>
      </c>
      <c r="D1774" s="2" t="s">
        <v>290</v>
      </c>
      <c r="E1774" s="48" t="s">
        <v>7408</v>
      </c>
      <c r="F1774" s="67">
        <v>42613</v>
      </c>
      <c r="G1774" s="3">
        <f t="shared" si="289"/>
        <v>8</v>
      </c>
      <c r="H1774" s="3">
        <f t="shared" si="290"/>
        <v>2016</v>
      </c>
      <c r="I1774" s="19">
        <v>0.46180555555555602</v>
      </c>
      <c r="J1774" s="20">
        <f t="shared" si="283"/>
        <v>11</v>
      </c>
      <c r="K1774" s="5" t="str">
        <f t="shared" si="291"/>
        <v>ja</v>
      </c>
      <c r="L1774" s="5" t="s">
        <v>91</v>
      </c>
      <c r="M1774" s="6" t="s">
        <v>139</v>
      </c>
      <c r="N1774" s="5">
        <v>43</v>
      </c>
      <c r="O1774" s="2" t="s">
        <v>140</v>
      </c>
      <c r="P1774" s="17" t="s">
        <v>7409</v>
      </c>
      <c r="R1774" s="6" t="s">
        <v>77</v>
      </c>
      <c r="T1774" s="22"/>
      <c r="X1774" s="2">
        <v>70</v>
      </c>
      <c r="Y1774" s="2" t="s">
        <v>94</v>
      </c>
      <c r="Z1774" s="2" t="s">
        <v>84</v>
      </c>
      <c r="AA1774" s="2">
        <v>70</v>
      </c>
      <c r="AB1774" s="2" t="s">
        <v>94</v>
      </c>
      <c r="AC1774" s="2" t="s">
        <v>84</v>
      </c>
      <c r="AD1774" s="2">
        <v>70</v>
      </c>
      <c r="AE1774" s="2" t="s">
        <v>94</v>
      </c>
      <c r="AF1774" s="2" t="s">
        <v>84</v>
      </c>
      <c r="BE1774" s="23" t="str">
        <f t="shared" si="285"/>
        <v>EMF nein</v>
      </c>
      <c r="BF1774" s="23" t="str">
        <f t="shared" si="286"/>
        <v/>
      </c>
      <c r="BG1774" s="23" t="str">
        <f t="shared" si="287"/>
        <v/>
      </c>
      <c r="BH1774" s="23">
        <f t="shared" si="288"/>
        <v>0</v>
      </c>
      <c r="BO1774" s="2" t="s">
        <v>7410</v>
      </c>
      <c r="BP1774" s="3">
        <v>1</v>
      </c>
      <c r="BQ1774" s="2" t="s">
        <v>7411</v>
      </c>
    </row>
    <row r="1775" spans="1:70" ht="16.149999999999999" customHeight="1" x14ac:dyDescent="0.25">
      <c r="A1775" s="16">
        <v>1774</v>
      </c>
      <c r="B1775" s="17" t="s">
        <v>211</v>
      </c>
      <c r="C1775" s="48" t="s">
        <v>289</v>
      </c>
      <c r="D1775" s="2" t="s">
        <v>290</v>
      </c>
      <c r="E1775" s="48" t="s">
        <v>7412</v>
      </c>
      <c r="F1775" s="67">
        <v>42613</v>
      </c>
      <c r="G1775" s="3">
        <f t="shared" si="289"/>
        <v>8</v>
      </c>
      <c r="H1775" s="3">
        <f t="shared" si="290"/>
        <v>2016</v>
      </c>
      <c r="I1775" s="19"/>
      <c r="J1775" s="20" t="str">
        <f t="shared" si="283"/>
        <v/>
      </c>
      <c r="K1775" s="5" t="str">
        <f t="shared" si="291"/>
        <v>ja</v>
      </c>
      <c r="L1775" s="5" t="s">
        <v>91</v>
      </c>
      <c r="M1775" s="6" t="s">
        <v>74</v>
      </c>
      <c r="N1775" s="5">
        <v>73</v>
      </c>
      <c r="O1775" s="2" t="s">
        <v>140</v>
      </c>
      <c r="P1775" s="17" t="s">
        <v>7413</v>
      </c>
      <c r="R1775" s="6" t="s">
        <v>77</v>
      </c>
      <c r="T1775" s="22"/>
      <c r="X1775" s="2">
        <v>20</v>
      </c>
      <c r="Y1775" s="2" t="s">
        <v>94</v>
      </c>
      <c r="Z1775" s="2" t="s">
        <v>84</v>
      </c>
      <c r="AA1775" s="2">
        <v>20</v>
      </c>
      <c r="AB1775" s="2" t="s">
        <v>94</v>
      </c>
      <c r="AC1775" s="2" t="s">
        <v>84</v>
      </c>
      <c r="AD1775" s="2">
        <v>20</v>
      </c>
      <c r="AE1775" s="2" t="s">
        <v>3284</v>
      </c>
      <c r="AF1775" s="2" t="s">
        <v>84</v>
      </c>
      <c r="AJ1775" s="2">
        <v>20</v>
      </c>
      <c r="AK1775" s="2" t="s">
        <v>81</v>
      </c>
      <c r="AL1775" s="2" t="s">
        <v>84</v>
      </c>
      <c r="BE1775" s="23" t="str">
        <f t="shared" si="285"/>
        <v>EMF nein</v>
      </c>
      <c r="BF1775" s="23" t="str">
        <f t="shared" si="286"/>
        <v/>
      </c>
      <c r="BG1775" s="23" t="str">
        <f t="shared" si="287"/>
        <v/>
      </c>
      <c r="BH1775" s="23">
        <f t="shared" si="288"/>
        <v>0</v>
      </c>
      <c r="BO1775" s="2" t="s">
        <v>7414</v>
      </c>
      <c r="BP1775" s="3">
        <v>1</v>
      </c>
      <c r="BQ1775" s="2" t="s">
        <v>7415</v>
      </c>
    </row>
    <row r="1776" spans="1:70" ht="16.149999999999999" customHeight="1" x14ac:dyDescent="0.25">
      <c r="A1776" s="16">
        <v>1775</v>
      </c>
      <c r="B1776" s="17" t="s">
        <v>135</v>
      </c>
      <c r="C1776" s="48" t="s">
        <v>7416</v>
      </c>
      <c r="D1776" s="2" t="s">
        <v>158</v>
      </c>
      <c r="E1776" s="48" t="s">
        <v>7417</v>
      </c>
      <c r="F1776" s="67">
        <v>43193</v>
      </c>
      <c r="G1776" s="3">
        <f t="shared" si="289"/>
        <v>4</v>
      </c>
      <c r="H1776" s="3">
        <f t="shared" si="290"/>
        <v>2018</v>
      </c>
      <c r="I1776" s="19">
        <v>0.51736111111111105</v>
      </c>
      <c r="J1776" s="20">
        <f t="shared" si="283"/>
        <v>12</v>
      </c>
      <c r="K1776" s="5" t="str">
        <f t="shared" si="291"/>
        <v>ja</v>
      </c>
      <c r="L1776" s="5" t="s">
        <v>91</v>
      </c>
      <c r="M1776" s="6" t="s">
        <v>354</v>
      </c>
      <c r="O1776" s="17" t="s">
        <v>75</v>
      </c>
      <c r="P1776" s="17" t="s">
        <v>7418</v>
      </c>
      <c r="R1776" s="6" t="s">
        <v>77</v>
      </c>
      <c r="T1776" s="22"/>
      <c r="X1776" s="2">
        <v>115</v>
      </c>
      <c r="Y1776" s="2" t="s">
        <v>83</v>
      </c>
      <c r="Z1776" s="2" t="s">
        <v>84</v>
      </c>
      <c r="AA1776" s="2">
        <v>115</v>
      </c>
      <c r="AB1776" s="2" t="s">
        <v>94</v>
      </c>
      <c r="AC1776" s="2" t="s">
        <v>84</v>
      </c>
      <c r="AE1776" s="2" t="s">
        <v>83</v>
      </c>
      <c r="AF1776" s="2" t="s">
        <v>84</v>
      </c>
      <c r="AJ1776" s="2">
        <v>368</v>
      </c>
      <c r="AK1776" s="2" t="s">
        <v>81</v>
      </c>
      <c r="AL1776" s="2" t="s">
        <v>161</v>
      </c>
      <c r="AM1776" s="2">
        <v>368</v>
      </c>
      <c r="AN1776" s="2" t="s">
        <v>81</v>
      </c>
      <c r="AO1776" s="2" t="s">
        <v>161</v>
      </c>
      <c r="AP1776" s="2">
        <v>368</v>
      </c>
      <c r="AQ1776" s="2" t="s">
        <v>81</v>
      </c>
      <c r="AR1776" s="2" t="s">
        <v>161</v>
      </c>
      <c r="BE1776" s="23" t="str">
        <f t="shared" si="285"/>
        <v>EMF nein</v>
      </c>
      <c r="BF1776" s="23" t="str">
        <f t="shared" si="286"/>
        <v/>
      </c>
      <c r="BG1776" s="23" t="str">
        <f t="shared" si="287"/>
        <v/>
      </c>
      <c r="BH1776" s="23">
        <f t="shared" si="288"/>
        <v>0</v>
      </c>
      <c r="BP1776" s="3">
        <v>1</v>
      </c>
      <c r="BQ1776" s="2" t="s">
        <v>7419</v>
      </c>
    </row>
    <row r="1777" spans="1:70" ht="16.149999999999999" customHeight="1" x14ac:dyDescent="0.25">
      <c r="A1777" s="16">
        <v>1776</v>
      </c>
      <c r="B1777" s="17" t="s">
        <v>211</v>
      </c>
      <c r="C1777" s="48" t="s">
        <v>7420</v>
      </c>
      <c r="D1777" s="2" t="s">
        <v>3859</v>
      </c>
      <c r="E1777" s="48" t="s">
        <v>7421</v>
      </c>
      <c r="F1777" s="67">
        <v>42898</v>
      </c>
      <c r="G1777" s="3">
        <f t="shared" si="289"/>
        <v>6</v>
      </c>
      <c r="H1777" s="3">
        <f t="shared" si="290"/>
        <v>2017</v>
      </c>
      <c r="I1777" s="19">
        <v>0.51736111111111105</v>
      </c>
      <c r="J1777" s="20">
        <f t="shared" si="283"/>
        <v>12</v>
      </c>
      <c r="K1777" s="5" t="str">
        <f t="shared" si="291"/>
        <v>ja</v>
      </c>
      <c r="L1777" s="21" t="s">
        <v>73</v>
      </c>
      <c r="M1777" s="6" t="s">
        <v>74</v>
      </c>
      <c r="N1777" s="5">
        <v>52</v>
      </c>
      <c r="O1777" s="6" t="s">
        <v>101</v>
      </c>
      <c r="P1777" s="17" t="s">
        <v>7422</v>
      </c>
      <c r="Q1777" s="6" t="s">
        <v>186</v>
      </c>
      <c r="R1777" s="6" t="s">
        <v>77</v>
      </c>
      <c r="S1777" s="2" t="s">
        <v>132</v>
      </c>
      <c r="T1777" s="6" t="s">
        <v>108</v>
      </c>
      <c r="U1777" s="2" t="s">
        <v>139</v>
      </c>
      <c r="AA1777" s="2">
        <v>80</v>
      </c>
      <c r="AB1777" s="2" t="s">
        <v>94</v>
      </c>
      <c r="AC1777" s="2" t="s">
        <v>84</v>
      </c>
      <c r="AM1777" s="392">
        <v>80</v>
      </c>
      <c r="AN1777" s="392" t="s">
        <v>94</v>
      </c>
      <c r="AO1777" s="392" t="s">
        <v>84</v>
      </c>
      <c r="AY1777" s="392">
        <v>80</v>
      </c>
      <c r="AZ1777" s="392" t="s">
        <v>94</v>
      </c>
      <c r="BA1777" s="392" t="s">
        <v>84</v>
      </c>
      <c r="BE1777" s="23" t="str">
        <f t="shared" si="285"/>
        <v>EMF nein</v>
      </c>
      <c r="BF1777" s="23" t="str">
        <f t="shared" si="286"/>
        <v/>
      </c>
      <c r="BG1777" s="23" t="str">
        <f t="shared" si="287"/>
        <v/>
      </c>
      <c r="BH1777" s="23">
        <f t="shared" si="288"/>
        <v>0</v>
      </c>
      <c r="BO1777" s="2" t="s">
        <v>21955</v>
      </c>
      <c r="BP1777" s="3">
        <v>1</v>
      </c>
      <c r="BQ1777" s="2" t="s">
        <v>7423</v>
      </c>
    </row>
    <row r="1778" spans="1:70" s="338" customFormat="1" ht="16.149999999999999" customHeight="1" x14ac:dyDescent="0.25">
      <c r="A1778" s="299">
        <v>1777</v>
      </c>
      <c r="B1778" s="300" t="s">
        <v>211</v>
      </c>
      <c r="C1778" s="449" t="s">
        <v>7420</v>
      </c>
      <c r="D1778" s="301" t="s">
        <v>3859</v>
      </c>
      <c r="E1778" s="449" t="s">
        <v>21956</v>
      </c>
      <c r="F1778" s="302">
        <v>42878</v>
      </c>
      <c r="G1778" s="3">
        <f t="shared" si="289"/>
        <v>5</v>
      </c>
      <c r="H1778" s="3">
        <f t="shared" si="290"/>
        <v>2017</v>
      </c>
      <c r="I1778" s="304">
        <v>0.72222222222222199</v>
      </c>
      <c r="J1778" s="20">
        <f t="shared" si="283"/>
        <v>17</v>
      </c>
      <c r="K1778" s="306" t="str">
        <f t="shared" si="291"/>
        <v>ja</v>
      </c>
      <c r="L1778" s="306" t="s">
        <v>91</v>
      </c>
      <c r="M1778" s="307" t="s">
        <v>74</v>
      </c>
      <c r="N1778" s="306">
        <v>49</v>
      </c>
      <c r="O1778" s="307" t="s">
        <v>101</v>
      </c>
      <c r="P1778" s="300" t="s">
        <v>7424</v>
      </c>
      <c r="Q1778" s="307"/>
      <c r="R1778" s="307" t="s">
        <v>77</v>
      </c>
      <c r="S1778" s="301" t="s">
        <v>132</v>
      </c>
      <c r="T1778" s="307" t="s">
        <v>108</v>
      </c>
      <c r="U1778" s="301" t="s">
        <v>139</v>
      </c>
      <c r="V1778" s="301"/>
      <c r="W1778" s="301"/>
      <c r="X1778" s="301"/>
      <c r="Y1778" s="301" t="s">
        <v>81</v>
      </c>
      <c r="Z1778" s="301" t="s">
        <v>168</v>
      </c>
      <c r="AA1778" s="301"/>
      <c r="AB1778" s="301"/>
      <c r="AC1778" s="301"/>
      <c r="AD1778" s="301"/>
      <c r="AE1778" s="301"/>
      <c r="AF1778" s="301"/>
      <c r="AG1778" s="301"/>
      <c r="AH1778" s="301"/>
      <c r="AI1778" s="301"/>
      <c r="AJ1778" s="301"/>
      <c r="AK1778" s="301"/>
      <c r="AL1778" s="301"/>
      <c r="AM1778" s="301"/>
      <c r="AN1778" s="301"/>
      <c r="AO1778" s="301"/>
      <c r="AP1778" s="301"/>
      <c r="AQ1778" s="301"/>
      <c r="AR1778" s="301"/>
      <c r="AS1778" s="301"/>
      <c r="AT1778" s="301"/>
      <c r="AU1778" s="301"/>
      <c r="AV1778" s="301"/>
      <c r="AW1778" s="301"/>
      <c r="AX1778" s="301"/>
      <c r="AY1778" s="301"/>
      <c r="AZ1778" s="301"/>
      <c r="BA1778" s="301"/>
      <c r="BB1778" s="301"/>
      <c r="BC1778" s="301"/>
      <c r="BD1778" s="301"/>
      <c r="BE1778" s="23" t="str">
        <f t="shared" si="285"/>
        <v>EMF nein</v>
      </c>
      <c r="BF1778" s="23" t="str">
        <f t="shared" si="286"/>
        <v/>
      </c>
      <c r="BG1778" s="23" t="str">
        <f t="shared" si="287"/>
        <v/>
      </c>
      <c r="BH1778" s="23">
        <f t="shared" si="288"/>
        <v>0</v>
      </c>
      <c r="BI1778" s="301"/>
      <c r="BJ1778" s="301"/>
      <c r="BK1778" s="301"/>
      <c r="BL1778" s="301"/>
      <c r="BM1778" s="301"/>
      <c r="BN1778" s="301"/>
      <c r="BO1778" s="301" t="s">
        <v>22351</v>
      </c>
      <c r="BP1778" s="303">
        <v>1</v>
      </c>
      <c r="BQ1778" s="301" t="s">
        <v>7425</v>
      </c>
      <c r="BR1778" s="301"/>
    </row>
    <row r="1779" spans="1:70" ht="16.149999999999999" customHeight="1" x14ac:dyDescent="0.25">
      <c r="A1779" s="16">
        <v>1778</v>
      </c>
      <c r="B1779" s="17" t="s">
        <v>211</v>
      </c>
      <c r="C1779" s="48" t="s">
        <v>504</v>
      </c>
      <c r="D1779" s="2" t="s">
        <v>172</v>
      </c>
      <c r="E1779" s="48" t="s">
        <v>339</v>
      </c>
      <c r="F1779" s="67">
        <v>43168</v>
      </c>
      <c r="G1779" s="3">
        <f t="shared" si="289"/>
        <v>3</v>
      </c>
      <c r="H1779" s="3">
        <f t="shared" si="290"/>
        <v>2018</v>
      </c>
      <c r="I1779" s="19">
        <v>0.67013888888888895</v>
      </c>
      <c r="J1779" s="20">
        <f t="shared" si="283"/>
        <v>16</v>
      </c>
      <c r="K1779" s="5" t="str">
        <f t="shared" si="291"/>
        <v>ja</v>
      </c>
      <c r="L1779" s="5" t="s">
        <v>91</v>
      </c>
      <c r="M1779" s="6" t="s">
        <v>74</v>
      </c>
      <c r="N1779" s="5">
        <v>28</v>
      </c>
      <c r="O1779" s="2" t="s">
        <v>140</v>
      </c>
      <c r="P1779" s="17" t="s">
        <v>7426</v>
      </c>
      <c r="R1779" s="6" t="s">
        <v>77</v>
      </c>
      <c r="T1779" s="22" t="s">
        <v>79</v>
      </c>
      <c r="U1779" s="2" t="s">
        <v>74</v>
      </c>
      <c r="V1779" s="2" t="s">
        <v>80</v>
      </c>
      <c r="X1779" s="2">
        <v>158</v>
      </c>
      <c r="Y1779" s="2" t="s">
        <v>81</v>
      </c>
      <c r="Z1779" s="2" t="s">
        <v>82</v>
      </c>
      <c r="AA1779" s="2">
        <v>158</v>
      </c>
      <c r="AB1779" s="2" t="s">
        <v>94</v>
      </c>
      <c r="AC1779" s="2" t="s">
        <v>82</v>
      </c>
      <c r="AD1779" s="2">
        <v>158</v>
      </c>
      <c r="AE1779" s="2" t="s">
        <v>81</v>
      </c>
      <c r="AF1779" s="2" t="s">
        <v>82</v>
      </c>
      <c r="AJ1779" s="2">
        <v>327</v>
      </c>
      <c r="AK1779" s="2" t="s">
        <v>83</v>
      </c>
      <c r="AL1779" s="2" t="s">
        <v>84</v>
      </c>
      <c r="AM1779" s="2">
        <v>327</v>
      </c>
      <c r="AN1779" s="2" t="s">
        <v>81</v>
      </c>
      <c r="AO1779" s="2" t="s">
        <v>84</v>
      </c>
      <c r="AP1779" s="2">
        <v>327</v>
      </c>
      <c r="AQ1779" s="2" t="s">
        <v>83</v>
      </c>
      <c r="AR1779" s="2" t="s">
        <v>84</v>
      </c>
      <c r="BE1779" s="23" t="str">
        <f t="shared" si="285"/>
        <v>EMF ja</v>
      </c>
      <c r="BF1779" s="23">
        <f t="shared" si="286"/>
        <v>1000</v>
      </c>
      <c r="BG1779" s="23" t="str">
        <f t="shared" si="287"/>
        <v>500+m</v>
      </c>
      <c r="BH1779" s="23">
        <f t="shared" si="288"/>
        <v>2</v>
      </c>
      <c r="BK1779" s="2" t="s">
        <v>162</v>
      </c>
      <c r="BL1779" s="2">
        <v>1000</v>
      </c>
      <c r="BM1779" s="2" t="s">
        <v>162</v>
      </c>
      <c r="BN1779" s="2">
        <v>1000</v>
      </c>
      <c r="BO1779" s="2" t="s">
        <v>7427</v>
      </c>
      <c r="BP1779" s="3">
        <v>1</v>
      </c>
      <c r="BQ1779" s="2" t="s">
        <v>7428</v>
      </c>
    </row>
    <row r="1780" spans="1:70" ht="16.149999999999999" customHeight="1" x14ac:dyDescent="0.25">
      <c r="A1780" s="16">
        <v>1779</v>
      </c>
      <c r="B1780" s="17" t="s">
        <v>211</v>
      </c>
      <c r="C1780" s="48" t="s">
        <v>504</v>
      </c>
      <c r="D1780" s="2" t="s">
        <v>172</v>
      </c>
      <c r="E1780" s="48" t="s">
        <v>339</v>
      </c>
      <c r="F1780" s="67">
        <v>43182</v>
      </c>
      <c r="G1780" s="3">
        <f t="shared" si="289"/>
        <v>3</v>
      </c>
      <c r="H1780" s="3">
        <f t="shared" si="290"/>
        <v>2018</v>
      </c>
      <c r="I1780" s="19">
        <v>0.67361111111111105</v>
      </c>
      <c r="J1780" s="20">
        <f t="shared" si="283"/>
        <v>16</v>
      </c>
      <c r="K1780" s="5" t="str">
        <f t="shared" si="291"/>
        <v>ja</v>
      </c>
      <c r="L1780" s="5" t="s">
        <v>91</v>
      </c>
      <c r="M1780" s="6" t="s">
        <v>74</v>
      </c>
      <c r="N1780" s="5">
        <v>32</v>
      </c>
      <c r="O1780" s="2" t="s">
        <v>140</v>
      </c>
      <c r="P1780" s="17" t="s">
        <v>7429</v>
      </c>
      <c r="R1780" s="6" t="s">
        <v>77</v>
      </c>
      <c r="T1780" s="22" t="s">
        <v>79</v>
      </c>
      <c r="U1780" s="2" t="s">
        <v>74</v>
      </c>
      <c r="X1780" s="2">
        <v>535</v>
      </c>
      <c r="Y1780" s="2" t="s">
        <v>81</v>
      </c>
      <c r="Z1780" s="2" t="s">
        <v>168</v>
      </c>
      <c r="AA1780" s="2">
        <v>535</v>
      </c>
      <c r="AB1780" s="2" t="s">
        <v>94</v>
      </c>
      <c r="AC1780" s="2" t="s">
        <v>168</v>
      </c>
      <c r="AD1780" s="2">
        <v>535</v>
      </c>
      <c r="AE1780" s="2" t="s">
        <v>81</v>
      </c>
      <c r="AF1780" s="2" t="s">
        <v>168</v>
      </c>
      <c r="AJ1780" s="2">
        <v>441</v>
      </c>
      <c r="AK1780" s="2" t="s">
        <v>83</v>
      </c>
      <c r="AL1780" s="2" t="s">
        <v>168</v>
      </c>
      <c r="AM1780" s="2">
        <v>441</v>
      </c>
      <c r="AN1780" s="2" t="s">
        <v>81</v>
      </c>
      <c r="AO1780" s="2" t="s">
        <v>168</v>
      </c>
      <c r="AP1780" s="2">
        <v>441</v>
      </c>
      <c r="AQ1780" s="2" t="s">
        <v>83</v>
      </c>
      <c r="AR1780" s="2" t="s">
        <v>168</v>
      </c>
      <c r="AV1780" s="2">
        <v>795</v>
      </c>
      <c r="AW1780" s="2" t="s">
        <v>81</v>
      </c>
      <c r="AX1780" s="2" t="s">
        <v>84</v>
      </c>
      <c r="AY1780" s="2">
        <v>795</v>
      </c>
      <c r="AZ1780" s="2" t="s">
        <v>81</v>
      </c>
      <c r="BA1780" s="2" t="s">
        <v>84</v>
      </c>
      <c r="BB1780" s="2">
        <v>795</v>
      </c>
      <c r="BC1780" s="2" t="s">
        <v>81</v>
      </c>
      <c r="BD1780" s="2" t="s">
        <v>84</v>
      </c>
      <c r="BE1780" s="23" t="str">
        <f t="shared" si="285"/>
        <v>EMF ja</v>
      </c>
      <c r="BF1780" s="23">
        <f t="shared" si="286"/>
        <v>1500</v>
      </c>
      <c r="BG1780" s="23" t="str">
        <f t="shared" si="287"/>
        <v>500+m</v>
      </c>
      <c r="BH1780" s="23">
        <f t="shared" si="288"/>
        <v>2</v>
      </c>
      <c r="BK1780" s="2" t="s">
        <v>162</v>
      </c>
      <c r="BL1780" s="2">
        <v>1500</v>
      </c>
      <c r="BM1780" s="2" t="s">
        <v>162</v>
      </c>
      <c r="BN1780" s="2">
        <v>1500</v>
      </c>
      <c r="BO1780" s="2" t="s">
        <v>7430</v>
      </c>
      <c r="BP1780" s="3">
        <v>1</v>
      </c>
      <c r="BQ1780" s="2" t="s">
        <v>7431</v>
      </c>
    </row>
    <row r="1781" spans="1:70" ht="16.149999999999999" customHeight="1" x14ac:dyDescent="0.25">
      <c r="A1781" s="16">
        <v>1780</v>
      </c>
      <c r="B1781" s="17" t="s">
        <v>211</v>
      </c>
      <c r="C1781" s="48" t="s">
        <v>2616</v>
      </c>
      <c r="D1781" s="2" t="s">
        <v>137</v>
      </c>
      <c r="E1781" s="48" t="s">
        <v>415</v>
      </c>
      <c r="F1781" s="67">
        <v>43193</v>
      </c>
      <c r="G1781" s="3">
        <f t="shared" si="289"/>
        <v>4</v>
      </c>
      <c r="H1781" s="3">
        <f t="shared" si="290"/>
        <v>2018</v>
      </c>
      <c r="I1781" s="19">
        <v>0.71875</v>
      </c>
      <c r="J1781" s="20">
        <f t="shared" si="283"/>
        <v>17</v>
      </c>
      <c r="K1781" s="5" t="str">
        <f t="shared" si="291"/>
        <v>ja</v>
      </c>
      <c r="L1781" s="21" t="s">
        <v>73</v>
      </c>
      <c r="M1781" s="6" t="s">
        <v>74</v>
      </c>
      <c r="N1781" s="5">
        <v>69</v>
      </c>
      <c r="O1781" s="17" t="s">
        <v>75</v>
      </c>
      <c r="P1781" s="17" t="s">
        <v>1877</v>
      </c>
      <c r="R1781" s="6" t="s">
        <v>77</v>
      </c>
      <c r="T1781" s="22"/>
      <c r="U1781" s="2" t="s">
        <v>208</v>
      </c>
      <c r="V1781" s="2" t="s">
        <v>80</v>
      </c>
      <c r="X1781" s="2">
        <v>140</v>
      </c>
      <c r="Y1781" s="2" t="s">
        <v>81</v>
      </c>
      <c r="Z1781" s="2" t="s">
        <v>82</v>
      </c>
      <c r="AA1781" s="2">
        <v>140</v>
      </c>
      <c r="AB1781" s="2" t="s">
        <v>81</v>
      </c>
      <c r="AC1781" s="2" t="s">
        <v>82</v>
      </c>
      <c r="AD1781" s="2">
        <v>140</v>
      </c>
      <c r="AE1781" s="2" t="s">
        <v>83</v>
      </c>
      <c r="AF1781" s="2" t="s">
        <v>82</v>
      </c>
      <c r="BE1781" s="23" t="str">
        <f t="shared" si="285"/>
        <v>EMF nein</v>
      </c>
      <c r="BF1781" s="23" t="str">
        <f t="shared" si="286"/>
        <v/>
      </c>
      <c r="BG1781" s="23" t="str">
        <f t="shared" si="287"/>
        <v/>
      </c>
      <c r="BH1781" s="23">
        <f t="shared" si="288"/>
        <v>0</v>
      </c>
      <c r="BO1781" s="2" t="s">
        <v>7432</v>
      </c>
      <c r="BP1781" s="3">
        <v>1</v>
      </c>
      <c r="BQ1781" s="2" t="s">
        <v>7433</v>
      </c>
    </row>
    <row r="1782" spans="1:70" ht="16.149999999999999" customHeight="1" x14ac:dyDescent="0.25">
      <c r="A1782" s="16">
        <v>1781</v>
      </c>
      <c r="B1782" s="17" t="s">
        <v>211</v>
      </c>
      <c r="C1782" s="48" t="s">
        <v>640</v>
      </c>
      <c r="D1782" s="2" t="s">
        <v>158</v>
      </c>
      <c r="E1782" s="48" t="s">
        <v>7434</v>
      </c>
      <c r="F1782" s="67">
        <v>43192</v>
      </c>
      <c r="G1782" s="3">
        <f t="shared" si="289"/>
        <v>4</v>
      </c>
      <c r="H1782" s="3">
        <f t="shared" si="290"/>
        <v>2018</v>
      </c>
      <c r="I1782" s="19">
        <v>0.71527777777777801</v>
      </c>
      <c r="J1782" s="20">
        <f t="shared" si="283"/>
        <v>17</v>
      </c>
      <c r="K1782" s="5" t="str">
        <f t="shared" si="291"/>
        <v>ja</v>
      </c>
      <c r="L1782" s="5" t="s">
        <v>91</v>
      </c>
      <c r="M1782" s="6" t="s">
        <v>100</v>
      </c>
      <c r="N1782" s="5">
        <v>52</v>
      </c>
      <c r="O1782" s="17" t="s">
        <v>126</v>
      </c>
      <c r="P1782" s="17" t="s">
        <v>7435</v>
      </c>
      <c r="R1782" s="6" t="s">
        <v>77</v>
      </c>
      <c r="T1782" s="22" t="s">
        <v>79</v>
      </c>
      <c r="U1782" s="2" t="s">
        <v>74</v>
      </c>
      <c r="AA1782" s="2">
        <v>313</v>
      </c>
      <c r="AB1782" s="2" t="s">
        <v>81</v>
      </c>
      <c r="AC1782" s="2" t="s">
        <v>84</v>
      </c>
      <c r="AJ1782" s="2">
        <v>210</v>
      </c>
      <c r="AK1782" s="2" t="s">
        <v>81</v>
      </c>
      <c r="AL1782" s="2" t="s">
        <v>84</v>
      </c>
      <c r="AM1782" s="2">
        <v>210</v>
      </c>
      <c r="AN1782" s="2" t="s">
        <v>81</v>
      </c>
      <c r="AO1782" s="2" t="s">
        <v>84</v>
      </c>
      <c r="AP1782" s="2">
        <v>210</v>
      </c>
      <c r="AQ1782" s="2" t="s">
        <v>81</v>
      </c>
      <c r="AR1782" s="2" t="s">
        <v>84</v>
      </c>
      <c r="BE1782" s="23" t="str">
        <f t="shared" si="285"/>
        <v>EMF nein</v>
      </c>
      <c r="BF1782" s="23" t="str">
        <f t="shared" si="286"/>
        <v/>
      </c>
      <c r="BG1782" s="23" t="str">
        <f t="shared" si="287"/>
        <v/>
      </c>
      <c r="BH1782" s="23">
        <f t="shared" si="288"/>
        <v>0</v>
      </c>
      <c r="BO1782" s="2" t="s">
        <v>7436</v>
      </c>
      <c r="BP1782" s="3">
        <v>1</v>
      </c>
      <c r="BQ1782" s="2" t="s">
        <v>7437</v>
      </c>
    </row>
    <row r="1783" spans="1:70" ht="16.149999999999999" customHeight="1" x14ac:dyDescent="0.25">
      <c r="A1783" s="16">
        <v>1782</v>
      </c>
      <c r="B1783" s="17" t="s">
        <v>87</v>
      </c>
      <c r="C1783" s="48" t="s">
        <v>119</v>
      </c>
      <c r="D1783" s="2" t="s">
        <v>89</v>
      </c>
      <c r="E1783" s="48" t="s">
        <v>7438</v>
      </c>
      <c r="F1783" s="67">
        <v>43189</v>
      </c>
      <c r="G1783" s="3">
        <f t="shared" si="289"/>
        <v>3</v>
      </c>
      <c r="H1783" s="3">
        <f t="shared" si="290"/>
        <v>2018</v>
      </c>
      <c r="I1783" s="19">
        <v>0.88194444444444398</v>
      </c>
      <c r="J1783" s="20">
        <f t="shared" si="283"/>
        <v>21</v>
      </c>
      <c r="K1783" s="5" t="str">
        <f t="shared" si="291"/>
        <v>ja</v>
      </c>
      <c r="L1783" s="5" t="s">
        <v>91</v>
      </c>
      <c r="M1783" s="6" t="s">
        <v>74</v>
      </c>
      <c r="N1783" s="5">
        <v>74</v>
      </c>
      <c r="O1783" s="17" t="s">
        <v>75</v>
      </c>
      <c r="P1783" s="17" t="s">
        <v>1877</v>
      </c>
      <c r="R1783" s="6" t="s">
        <v>77</v>
      </c>
      <c r="T1783" s="22"/>
      <c r="U1783" s="2" t="s">
        <v>208</v>
      </c>
      <c r="V1783" s="2" t="s">
        <v>79</v>
      </c>
      <c r="W1783" s="2" t="s">
        <v>7439</v>
      </c>
      <c r="X1783" s="2">
        <v>225</v>
      </c>
      <c r="Y1783" s="2" t="s">
        <v>81</v>
      </c>
      <c r="Z1783" s="2" t="s">
        <v>84</v>
      </c>
      <c r="AA1783" s="2">
        <v>225</v>
      </c>
      <c r="AB1783" s="2" t="s">
        <v>81</v>
      </c>
      <c r="AC1783" s="2" t="s">
        <v>84</v>
      </c>
      <c r="AD1783" s="2">
        <v>225</v>
      </c>
      <c r="AE1783" s="2" t="s">
        <v>81</v>
      </c>
      <c r="AF1783" s="2" t="s">
        <v>84</v>
      </c>
      <c r="AM1783" s="2">
        <v>120</v>
      </c>
      <c r="AN1783" s="2" t="s">
        <v>94</v>
      </c>
      <c r="AO1783" s="2" t="s">
        <v>84</v>
      </c>
      <c r="AV1783" s="2">
        <v>5</v>
      </c>
      <c r="AW1783" s="2" t="s">
        <v>94</v>
      </c>
      <c r="AX1783" s="2" t="s">
        <v>161</v>
      </c>
      <c r="BE1783" s="23" t="str">
        <f t="shared" si="285"/>
        <v>EMF nein</v>
      </c>
      <c r="BF1783" s="23" t="str">
        <f t="shared" si="286"/>
        <v/>
      </c>
      <c r="BG1783" s="23" t="str">
        <f t="shared" si="287"/>
        <v/>
      </c>
      <c r="BH1783" s="23">
        <f t="shared" si="288"/>
        <v>0</v>
      </c>
      <c r="BO1783" s="2" t="s">
        <v>7440</v>
      </c>
      <c r="BP1783" s="3">
        <v>1</v>
      </c>
      <c r="BQ1783" s="2" t="s">
        <v>7441</v>
      </c>
    </row>
    <row r="1784" spans="1:70" ht="16.149999999999999" customHeight="1" x14ac:dyDescent="0.25">
      <c r="A1784" s="16">
        <v>1783</v>
      </c>
      <c r="B1784" s="17" t="s">
        <v>211</v>
      </c>
      <c r="C1784" s="48" t="s">
        <v>7442</v>
      </c>
      <c r="D1784" s="2" t="s">
        <v>124</v>
      </c>
      <c r="E1784" s="48" t="s">
        <v>7443</v>
      </c>
      <c r="F1784" s="67">
        <v>43193</v>
      </c>
      <c r="G1784" s="3">
        <f t="shared" si="289"/>
        <v>4</v>
      </c>
      <c r="H1784" s="3">
        <f t="shared" si="290"/>
        <v>2018</v>
      </c>
      <c r="I1784" s="19">
        <v>0.76388888888888895</v>
      </c>
      <c r="J1784" s="20">
        <f t="shared" si="283"/>
        <v>18</v>
      </c>
      <c r="K1784" s="5" t="str">
        <f t="shared" si="291"/>
        <v>ja</v>
      </c>
      <c r="L1784" s="21" t="s">
        <v>73</v>
      </c>
      <c r="M1784" s="6" t="s">
        <v>74</v>
      </c>
      <c r="N1784" s="5">
        <v>60</v>
      </c>
      <c r="O1784" s="2" t="s">
        <v>140</v>
      </c>
      <c r="P1784" s="17" t="s">
        <v>7444</v>
      </c>
      <c r="R1784" s="6" t="s">
        <v>77</v>
      </c>
      <c r="T1784" s="22" t="s">
        <v>79</v>
      </c>
      <c r="V1784" s="2" t="s">
        <v>80</v>
      </c>
      <c r="X1784" s="2">
        <v>846</v>
      </c>
      <c r="Y1784" s="2" t="s">
        <v>81</v>
      </c>
      <c r="Z1784" s="2" t="s">
        <v>161</v>
      </c>
      <c r="AD1784" s="2">
        <v>846</v>
      </c>
      <c r="AE1784" s="2" t="s">
        <v>81</v>
      </c>
      <c r="AF1784" s="2" t="s">
        <v>161</v>
      </c>
      <c r="AJ1784" s="2">
        <v>840</v>
      </c>
      <c r="AK1784" s="2" t="s">
        <v>81</v>
      </c>
      <c r="AL1784" s="2" t="s">
        <v>161</v>
      </c>
      <c r="AM1784" s="2">
        <v>840</v>
      </c>
      <c r="AN1784" s="2" t="s">
        <v>94</v>
      </c>
      <c r="AO1784" s="2" t="s">
        <v>161</v>
      </c>
      <c r="AP1784" s="2">
        <v>840</v>
      </c>
      <c r="AQ1784" s="2" t="s">
        <v>81</v>
      </c>
      <c r="AR1784" s="2" t="s">
        <v>161</v>
      </c>
      <c r="AV1784" s="2">
        <v>746</v>
      </c>
      <c r="AW1784" s="2" t="s">
        <v>81</v>
      </c>
      <c r="AX1784" s="2" t="s">
        <v>168</v>
      </c>
      <c r="AY1784" s="2">
        <v>746</v>
      </c>
      <c r="AZ1784" s="2" t="s">
        <v>81</v>
      </c>
      <c r="BA1784" s="2" t="s">
        <v>168</v>
      </c>
      <c r="BB1784" s="2">
        <v>749</v>
      </c>
      <c r="BC1784" s="2" t="s">
        <v>81</v>
      </c>
      <c r="BD1784" s="2" t="s">
        <v>168</v>
      </c>
      <c r="BE1784" s="23" t="str">
        <f t="shared" si="285"/>
        <v>EMF ja</v>
      </c>
      <c r="BF1784" s="23">
        <f t="shared" si="286"/>
        <v>670</v>
      </c>
      <c r="BG1784" s="23" t="str">
        <f t="shared" si="287"/>
        <v>500+m</v>
      </c>
      <c r="BH1784" s="23">
        <f t="shared" si="288"/>
        <v>1</v>
      </c>
      <c r="BK1784" s="2" t="s">
        <v>162</v>
      </c>
      <c r="BL1784" s="2">
        <v>670</v>
      </c>
      <c r="BO1784" s="2" t="s">
        <v>7445</v>
      </c>
      <c r="BP1784" s="3">
        <v>1</v>
      </c>
      <c r="BQ1784" s="2" t="s">
        <v>7446</v>
      </c>
    </row>
    <row r="1785" spans="1:70" ht="16.149999999999999" customHeight="1" x14ac:dyDescent="0.25">
      <c r="A1785" s="69">
        <v>1784</v>
      </c>
      <c r="B1785" s="17" t="s">
        <v>211</v>
      </c>
      <c r="C1785" s="48" t="s">
        <v>7447</v>
      </c>
      <c r="D1785" s="2" t="s">
        <v>151</v>
      </c>
      <c r="E1785" s="48" t="s">
        <v>7448</v>
      </c>
      <c r="F1785" s="67">
        <v>43193</v>
      </c>
      <c r="G1785" s="3">
        <f t="shared" si="289"/>
        <v>4</v>
      </c>
      <c r="H1785" s="3">
        <f t="shared" si="290"/>
        <v>2018</v>
      </c>
      <c r="I1785" s="19">
        <v>0.26736111111111099</v>
      </c>
      <c r="J1785" s="20">
        <f t="shared" si="283"/>
        <v>6</v>
      </c>
      <c r="K1785" s="5" t="str">
        <f t="shared" si="291"/>
        <v>ja</v>
      </c>
      <c r="L1785" s="5" t="s">
        <v>91</v>
      </c>
      <c r="M1785" s="6" t="s">
        <v>115</v>
      </c>
      <c r="N1785" s="5">
        <v>31</v>
      </c>
      <c r="O1785" s="17" t="s">
        <v>75</v>
      </c>
      <c r="P1785" s="17" t="s">
        <v>22266</v>
      </c>
      <c r="R1785" s="6" t="s">
        <v>77</v>
      </c>
      <c r="S1785" s="2" t="s">
        <v>132</v>
      </c>
      <c r="T1785" s="22" t="s">
        <v>79</v>
      </c>
      <c r="X1785" s="2">
        <v>480</v>
      </c>
      <c r="Y1785" s="2" t="s">
        <v>81</v>
      </c>
      <c r="Z1785" s="2" t="s">
        <v>84</v>
      </c>
      <c r="AA1785" s="2">
        <v>480</v>
      </c>
      <c r="AB1785" s="2" t="s">
        <v>81</v>
      </c>
      <c r="AC1785" s="2" t="s">
        <v>84</v>
      </c>
      <c r="AD1785" s="2">
        <v>480</v>
      </c>
      <c r="AE1785" s="2" t="s">
        <v>83</v>
      </c>
      <c r="AF1785" s="2" t="s">
        <v>84</v>
      </c>
      <c r="BE1785" s="23" t="str">
        <f t="shared" si="285"/>
        <v>EMF nein</v>
      </c>
      <c r="BF1785" s="23" t="str">
        <f t="shared" si="286"/>
        <v/>
      </c>
      <c r="BG1785" s="23" t="str">
        <f t="shared" si="287"/>
        <v/>
      </c>
      <c r="BH1785" s="23">
        <f t="shared" si="288"/>
        <v>0</v>
      </c>
      <c r="BO1785" s="2" t="s">
        <v>7449</v>
      </c>
      <c r="BP1785" s="3">
        <v>1</v>
      </c>
      <c r="BQ1785" s="2" t="s">
        <v>7450</v>
      </c>
    </row>
    <row r="1786" spans="1:70" ht="16.149999999999999" customHeight="1" x14ac:dyDescent="0.25">
      <c r="A1786" s="69">
        <v>1785</v>
      </c>
      <c r="B1786" s="17" t="s">
        <v>87</v>
      </c>
      <c r="C1786" s="48" t="s">
        <v>661</v>
      </c>
      <c r="D1786" s="2" t="s">
        <v>151</v>
      </c>
      <c r="E1786" s="48" t="s">
        <v>7451</v>
      </c>
      <c r="F1786" s="67">
        <v>42928</v>
      </c>
      <c r="G1786" s="3">
        <f t="shared" si="289"/>
        <v>7</v>
      </c>
      <c r="H1786" s="3">
        <f t="shared" si="290"/>
        <v>2017</v>
      </c>
      <c r="I1786" s="19">
        <v>0.6875</v>
      </c>
      <c r="J1786" s="20">
        <f t="shared" si="283"/>
        <v>16</v>
      </c>
      <c r="K1786" s="5" t="str">
        <f t="shared" si="291"/>
        <v>ja</v>
      </c>
      <c r="L1786" s="5" t="s">
        <v>91</v>
      </c>
      <c r="M1786" s="6" t="s">
        <v>74</v>
      </c>
      <c r="N1786" s="5">
        <v>86</v>
      </c>
      <c r="O1786" s="17" t="s">
        <v>126</v>
      </c>
      <c r="P1786" s="17" t="s">
        <v>7452</v>
      </c>
      <c r="R1786" s="6" t="s">
        <v>77</v>
      </c>
      <c r="S1786" s="2" t="s">
        <v>93</v>
      </c>
      <c r="T1786" s="22" t="s">
        <v>79</v>
      </c>
      <c r="U1786" s="2" t="s">
        <v>2721</v>
      </c>
      <c r="V1786" s="2" t="s">
        <v>108</v>
      </c>
      <c r="X1786" s="2">
        <v>350</v>
      </c>
      <c r="Y1786" s="2" t="s">
        <v>83</v>
      </c>
      <c r="Z1786" s="2" t="s">
        <v>84</v>
      </c>
      <c r="AA1786" s="2">
        <v>350</v>
      </c>
      <c r="AB1786" s="2" t="s">
        <v>83</v>
      </c>
      <c r="AC1786" s="2" t="s">
        <v>84</v>
      </c>
      <c r="AD1786" s="2">
        <v>350</v>
      </c>
      <c r="AE1786" s="2" t="s">
        <v>83</v>
      </c>
      <c r="AF1786" s="2" t="s">
        <v>84</v>
      </c>
      <c r="AJ1786" s="2">
        <v>350</v>
      </c>
      <c r="AK1786" s="2" t="s">
        <v>83</v>
      </c>
      <c r="AL1786" s="2" t="s">
        <v>84</v>
      </c>
      <c r="AM1786" s="2">
        <v>350</v>
      </c>
      <c r="AN1786" s="2" t="s">
        <v>83</v>
      </c>
      <c r="AO1786" s="2" t="s">
        <v>84</v>
      </c>
      <c r="AP1786" s="2">
        <v>350</v>
      </c>
      <c r="AQ1786" s="2" t="s">
        <v>83</v>
      </c>
      <c r="AR1786" s="2" t="s">
        <v>84</v>
      </c>
      <c r="AV1786" s="2">
        <v>350</v>
      </c>
      <c r="AW1786" s="2" t="s">
        <v>83</v>
      </c>
      <c r="AX1786" s="2" t="s">
        <v>84</v>
      </c>
      <c r="AY1786" s="2">
        <v>350</v>
      </c>
      <c r="AZ1786" s="2" t="s">
        <v>83</v>
      </c>
      <c r="BA1786" s="2" t="s">
        <v>84</v>
      </c>
      <c r="BB1786" s="2">
        <v>350</v>
      </c>
      <c r="BC1786" s="2" t="s">
        <v>83</v>
      </c>
      <c r="BD1786" s="2" t="s">
        <v>84</v>
      </c>
      <c r="BE1786" s="23" t="str">
        <f t="shared" si="285"/>
        <v>EMF nein</v>
      </c>
      <c r="BF1786" s="23" t="str">
        <f t="shared" si="286"/>
        <v/>
      </c>
      <c r="BG1786" s="23" t="str">
        <f t="shared" si="287"/>
        <v/>
      </c>
      <c r="BH1786" s="23">
        <f t="shared" si="288"/>
        <v>0</v>
      </c>
      <c r="BO1786" s="2" t="s">
        <v>7453</v>
      </c>
      <c r="BP1786" s="3">
        <v>1</v>
      </c>
      <c r="BQ1786" s="2" t="s">
        <v>7454</v>
      </c>
    </row>
    <row r="1787" spans="1:70" ht="16.149999999999999" customHeight="1" x14ac:dyDescent="0.25">
      <c r="A1787" s="16">
        <v>1786</v>
      </c>
      <c r="B1787" s="17" t="s">
        <v>87</v>
      </c>
      <c r="C1787" s="48" t="s">
        <v>7455</v>
      </c>
      <c r="D1787" s="2" t="s">
        <v>124</v>
      </c>
      <c r="E1787" s="48" t="s">
        <v>7456</v>
      </c>
      <c r="F1787" s="67">
        <v>42470</v>
      </c>
      <c r="G1787" s="3">
        <f t="shared" si="289"/>
        <v>4</v>
      </c>
      <c r="H1787" s="3">
        <f t="shared" si="290"/>
        <v>2016</v>
      </c>
      <c r="I1787" s="19">
        <v>0.5625</v>
      </c>
      <c r="J1787" s="20">
        <f t="shared" si="283"/>
        <v>13</v>
      </c>
      <c r="K1787" s="5" t="str">
        <f t="shared" si="291"/>
        <v>ja</v>
      </c>
      <c r="L1787" s="5" t="s">
        <v>91</v>
      </c>
      <c r="M1787" s="6" t="s">
        <v>74</v>
      </c>
      <c r="N1787" s="5">
        <v>72</v>
      </c>
      <c r="O1787" s="17" t="s">
        <v>75</v>
      </c>
      <c r="P1787" s="17" t="s">
        <v>7457</v>
      </c>
      <c r="R1787" s="6" t="s">
        <v>77</v>
      </c>
      <c r="T1787" s="22"/>
      <c r="U1787" s="2" t="s">
        <v>100</v>
      </c>
      <c r="V1787" s="2" t="s">
        <v>79</v>
      </c>
      <c r="X1787" s="2">
        <v>759</v>
      </c>
      <c r="Y1787" s="2" t="s">
        <v>83</v>
      </c>
      <c r="Z1787" s="2" t="s">
        <v>168</v>
      </c>
      <c r="AA1787" s="2">
        <v>759</v>
      </c>
      <c r="AB1787" s="2" t="s">
        <v>81</v>
      </c>
      <c r="AC1787" s="2" t="s">
        <v>168</v>
      </c>
      <c r="AD1787" s="2">
        <v>759</v>
      </c>
      <c r="AE1787" s="2" t="s">
        <v>83</v>
      </c>
      <c r="AF1787" s="2" t="s">
        <v>168</v>
      </c>
      <c r="BE1787" s="23" t="str">
        <f t="shared" si="285"/>
        <v>EMF ja</v>
      </c>
      <c r="BF1787" s="23">
        <f t="shared" si="286"/>
        <v>1080</v>
      </c>
      <c r="BG1787" s="23" t="str">
        <f t="shared" si="287"/>
        <v>500+m</v>
      </c>
      <c r="BH1787" s="23">
        <f t="shared" si="288"/>
        <v>1</v>
      </c>
      <c r="BK1787" s="2" t="s">
        <v>162</v>
      </c>
      <c r="BL1787" s="2">
        <v>1080</v>
      </c>
      <c r="BO1787" s="2" t="s">
        <v>7458</v>
      </c>
      <c r="BP1787" s="3">
        <v>1</v>
      </c>
      <c r="BQ1787" s="2" t="s">
        <v>7459</v>
      </c>
    </row>
    <row r="1788" spans="1:70" ht="16.149999999999999" customHeight="1" x14ac:dyDescent="0.25">
      <c r="A1788" s="16">
        <v>1787</v>
      </c>
      <c r="B1788" s="17" t="s">
        <v>211</v>
      </c>
      <c r="C1788" s="48" t="s">
        <v>7460</v>
      </c>
      <c r="D1788" s="2" t="s">
        <v>348</v>
      </c>
      <c r="E1788" s="48" t="s">
        <v>7461</v>
      </c>
      <c r="F1788" s="67">
        <v>42625</v>
      </c>
      <c r="G1788" s="3">
        <f t="shared" si="289"/>
        <v>9</v>
      </c>
      <c r="H1788" s="3">
        <f t="shared" si="290"/>
        <v>2016</v>
      </c>
      <c r="I1788" s="19">
        <v>0.61458333333333304</v>
      </c>
      <c r="J1788" s="20">
        <f t="shared" si="283"/>
        <v>14</v>
      </c>
      <c r="K1788" s="5" t="str">
        <f t="shared" si="291"/>
        <v>ja</v>
      </c>
      <c r="L1788" s="21" t="s">
        <v>73</v>
      </c>
      <c r="M1788" s="6" t="s">
        <v>74</v>
      </c>
      <c r="O1788" s="2" t="s">
        <v>140</v>
      </c>
      <c r="P1788" s="17" t="s">
        <v>7462</v>
      </c>
      <c r="R1788" s="6" t="s">
        <v>77</v>
      </c>
      <c r="T1788" s="22"/>
      <c r="X1788" s="2">
        <v>647</v>
      </c>
      <c r="Y1788" s="2" t="s">
        <v>81</v>
      </c>
      <c r="Z1788" s="2" t="s">
        <v>161</v>
      </c>
      <c r="AD1788" s="2">
        <v>647</v>
      </c>
      <c r="AE1788" s="2" t="s">
        <v>81</v>
      </c>
      <c r="AF1788" s="2" t="s">
        <v>161</v>
      </c>
      <c r="BE1788" s="23" t="str">
        <f t="shared" si="285"/>
        <v>EMF ja</v>
      </c>
      <c r="BF1788" s="23">
        <f t="shared" si="286"/>
        <v>500</v>
      </c>
      <c r="BG1788" s="23" t="str">
        <f t="shared" si="287"/>
        <v>500+m</v>
      </c>
      <c r="BH1788" s="23">
        <f t="shared" si="288"/>
        <v>1</v>
      </c>
      <c r="BI1788" s="2" t="s">
        <v>162</v>
      </c>
      <c r="BJ1788" s="2">
        <v>500</v>
      </c>
      <c r="BO1788" s="2" t="s">
        <v>7463</v>
      </c>
      <c r="BP1788" s="3">
        <v>1</v>
      </c>
      <c r="BQ1788" s="2" t="s">
        <v>7464</v>
      </c>
    </row>
    <row r="1789" spans="1:70" ht="16.149999999999999" customHeight="1" x14ac:dyDescent="0.25">
      <c r="A1789" s="16">
        <v>1788</v>
      </c>
      <c r="B1789" s="17" t="s">
        <v>211</v>
      </c>
      <c r="C1789" s="48" t="s">
        <v>6435</v>
      </c>
      <c r="D1789" s="2" t="s">
        <v>109</v>
      </c>
      <c r="E1789" s="48" t="s">
        <v>7465</v>
      </c>
      <c r="F1789" s="67">
        <v>42639</v>
      </c>
      <c r="G1789" s="3">
        <f t="shared" si="289"/>
        <v>9</v>
      </c>
      <c r="H1789" s="3">
        <f t="shared" si="290"/>
        <v>2016</v>
      </c>
      <c r="I1789" s="19">
        <v>0.35416666666666702</v>
      </c>
      <c r="J1789" s="20">
        <f t="shared" si="283"/>
        <v>8</v>
      </c>
      <c r="K1789" s="5" t="str">
        <f t="shared" si="291"/>
        <v>ja</v>
      </c>
      <c r="L1789" s="21" t="s">
        <v>73</v>
      </c>
      <c r="M1789" s="6" t="s">
        <v>74</v>
      </c>
      <c r="N1789" s="5">
        <v>27</v>
      </c>
      <c r="O1789" s="17" t="s">
        <v>126</v>
      </c>
      <c r="P1789" s="17" t="s">
        <v>3627</v>
      </c>
      <c r="R1789" s="6" t="s">
        <v>77</v>
      </c>
      <c r="T1789" s="22" t="s">
        <v>79</v>
      </c>
      <c r="U1789" s="2" t="s">
        <v>74</v>
      </c>
      <c r="V1789" s="2" t="s">
        <v>79</v>
      </c>
      <c r="X1789" s="2">
        <v>40</v>
      </c>
      <c r="Y1789" s="2" t="s">
        <v>94</v>
      </c>
      <c r="Z1789" s="2" t="s">
        <v>168</v>
      </c>
      <c r="AA1789" s="2">
        <v>40</v>
      </c>
      <c r="AB1789" s="2" t="s">
        <v>94</v>
      </c>
      <c r="AC1789" s="2" t="s">
        <v>168</v>
      </c>
      <c r="AD1789" s="2">
        <v>40</v>
      </c>
      <c r="AE1789" s="2" t="s">
        <v>94</v>
      </c>
      <c r="AF1789" s="2" t="s">
        <v>168</v>
      </c>
      <c r="AP1789" s="2">
        <v>460</v>
      </c>
      <c r="AQ1789" s="2" t="s">
        <v>81</v>
      </c>
      <c r="AR1789" s="2" t="s">
        <v>84</v>
      </c>
      <c r="BE1789" s="23" t="str">
        <f t="shared" si="285"/>
        <v>EMF ja</v>
      </c>
      <c r="BF1789" s="23">
        <f t="shared" si="286"/>
        <v>1400</v>
      </c>
      <c r="BG1789" s="23" t="str">
        <f t="shared" si="287"/>
        <v>500+m</v>
      </c>
      <c r="BH1789" s="23">
        <f t="shared" si="288"/>
        <v>1</v>
      </c>
      <c r="BK1789" s="2" t="s">
        <v>162</v>
      </c>
      <c r="BL1789" s="2">
        <v>1400</v>
      </c>
      <c r="BO1789" s="2" t="s">
        <v>7466</v>
      </c>
      <c r="BP1789" s="3">
        <v>1</v>
      </c>
      <c r="BQ1789" s="2" t="s">
        <v>7467</v>
      </c>
    </row>
    <row r="1790" spans="1:70" ht="16.149999999999999" customHeight="1" x14ac:dyDescent="0.25">
      <c r="A1790" s="93">
        <v>1789</v>
      </c>
      <c r="B1790" s="17" t="s">
        <v>87</v>
      </c>
      <c r="C1790" s="48" t="s">
        <v>1305</v>
      </c>
      <c r="D1790" s="2" t="s">
        <v>89</v>
      </c>
      <c r="E1790" s="48" t="s">
        <v>7468</v>
      </c>
      <c r="F1790" s="67">
        <v>43191</v>
      </c>
      <c r="G1790" s="3">
        <f t="shared" si="289"/>
        <v>4</v>
      </c>
      <c r="H1790" s="3">
        <f t="shared" si="290"/>
        <v>2018</v>
      </c>
      <c r="I1790" s="19">
        <v>0.39583333333333298</v>
      </c>
      <c r="J1790" s="20">
        <f t="shared" si="283"/>
        <v>9</v>
      </c>
      <c r="K1790" s="5" t="str">
        <f t="shared" si="291"/>
        <v>ja</v>
      </c>
      <c r="L1790" s="5" t="s">
        <v>91</v>
      </c>
      <c r="M1790" s="6" t="s">
        <v>74</v>
      </c>
      <c r="N1790" s="5">
        <v>77</v>
      </c>
      <c r="O1790" s="17" t="s">
        <v>126</v>
      </c>
      <c r="P1790" s="17" t="s">
        <v>7469</v>
      </c>
      <c r="R1790" s="6" t="s">
        <v>77</v>
      </c>
      <c r="T1790" s="22"/>
      <c r="BE1790" s="23" t="str">
        <f t="shared" si="285"/>
        <v>EMF nein</v>
      </c>
      <c r="BF1790" s="23" t="str">
        <f t="shared" si="286"/>
        <v/>
      </c>
      <c r="BG1790" s="23" t="str">
        <f t="shared" si="287"/>
        <v/>
      </c>
      <c r="BH1790" s="23">
        <f t="shared" si="288"/>
        <v>0</v>
      </c>
      <c r="BO1790" s="2" t="s">
        <v>7470</v>
      </c>
      <c r="BP1790" s="3">
        <v>1</v>
      </c>
      <c r="BQ1790" s="2" t="s">
        <v>7471</v>
      </c>
    </row>
    <row r="1791" spans="1:70" ht="16.149999999999999" customHeight="1" x14ac:dyDescent="0.25">
      <c r="A1791" s="16">
        <v>1790</v>
      </c>
      <c r="B1791" s="17" t="s">
        <v>211</v>
      </c>
      <c r="C1791" s="48" t="s">
        <v>3345</v>
      </c>
      <c r="D1791" s="2" t="s">
        <v>178</v>
      </c>
      <c r="E1791" s="48" t="s">
        <v>7472</v>
      </c>
      <c r="F1791" s="67">
        <v>43192</v>
      </c>
      <c r="G1791" s="3">
        <f t="shared" ref="G1791:G1822" si="292">IF(F1791&lt;&gt;"",MONTH(F1791),"")</f>
        <v>4</v>
      </c>
      <c r="H1791" s="3">
        <f t="shared" ref="H1791:H1822" si="293">IF(F1791&lt;&gt;"",YEAR(F1791),"")</f>
        <v>2018</v>
      </c>
      <c r="I1791" s="19">
        <v>0.34375</v>
      </c>
      <c r="J1791" s="20">
        <f t="shared" ref="J1791:J1854" si="294">IF(I1791&lt;&gt;"",HOUR(I1791),"")</f>
        <v>8</v>
      </c>
      <c r="K1791" s="5" t="str">
        <f t="shared" ref="K1791:K1822" si="295">IF(COUNTA(W1791:BN1791)=0,"nein","ja")</f>
        <v>ja</v>
      </c>
      <c r="L1791" s="5" t="s">
        <v>91</v>
      </c>
      <c r="M1791" s="6" t="s">
        <v>74</v>
      </c>
      <c r="O1791" s="2" t="s">
        <v>140</v>
      </c>
      <c r="P1791" s="17" t="s">
        <v>2165</v>
      </c>
      <c r="R1791" s="6" t="s">
        <v>77</v>
      </c>
      <c r="T1791" s="6" t="s">
        <v>108</v>
      </c>
      <c r="X1791" s="2">
        <v>1690</v>
      </c>
      <c r="Y1791" s="2" t="s">
        <v>83</v>
      </c>
      <c r="Z1791" s="2" t="s">
        <v>84</v>
      </c>
      <c r="AA1791" s="2">
        <v>1690</v>
      </c>
      <c r="AB1791" s="2" t="s">
        <v>81</v>
      </c>
      <c r="AC1791" s="2" t="s">
        <v>84</v>
      </c>
      <c r="AD1791" s="2">
        <v>1690</v>
      </c>
      <c r="AE1791" s="2" t="s">
        <v>83</v>
      </c>
      <c r="AF1791" s="2" t="s">
        <v>84</v>
      </c>
      <c r="AJ1791" s="2">
        <v>1690</v>
      </c>
      <c r="AK1791" s="2" t="s">
        <v>81</v>
      </c>
      <c r="AL1791" s="2" t="s">
        <v>84</v>
      </c>
      <c r="AM1791" s="2">
        <v>1690</v>
      </c>
      <c r="AN1791" s="2" t="s">
        <v>81</v>
      </c>
      <c r="AO1791" s="2" t="s">
        <v>84</v>
      </c>
      <c r="AP1791" s="2">
        <v>1690</v>
      </c>
      <c r="AQ1791" s="2" t="s">
        <v>83</v>
      </c>
      <c r="AR1791" s="2" t="s">
        <v>84</v>
      </c>
      <c r="BE1791" s="23" t="str">
        <f t="shared" si="285"/>
        <v>EMF nein</v>
      </c>
      <c r="BF1791" s="23" t="str">
        <f t="shared" si="286"/>
        <v/>
      </c>
      <c r="BG1791" s="23" t="str">
        <f t="shared" si="287"/>
        <v/>
      </c>
      <c r="BH1791" s="23">
        <f t="shared" si="288"/>
        <v>0</v>
      </c>
      <c r="BO1791" s="2" t="s">
        <v>7473</v>
      </c>
      <c r="BP1791" s="3">
        <v>1</v>
      </c>
      <c r="BQ1791" s="2" t="s">
        <v>7474</v>
      </c>
    </row>
    <row r="1792" spans="1:70" ht="16.149999999999999" customHeight="1" x14ac:dyDescent="0.25">
      <c r="A1792" s="16">
        <v>1791</v>
      </c>
      <c r="B1792" s="17" t="s">
        <v>87</v>
      </c>
      <c r="C1792" s="48" t="s">
        <v>798</v>
      </c>
      <c r="D1792" s="2" t="s">
        <v>89</v>
      </c>
      <c r="E1792" s="48" t="s">
        <v>7475</v>
      </c>
      <c r="F1792" s="67">
        <v>42669</v>
      </c>
      <c r="G1792" s="3">
        <f t="shared" si="292"/>
        <v>10</v>
      </c>
      <c r="H1792" s="3">
        <f t="shared" si="293"/>
        <v>2016</v>
      </c>
      <c r="I1792" s="19">
        <v>0.66666666666666696</v>
      </c>
      <c r="J1792" s="20">
        <f t="shared" si="294"/>
        <v>16</v>
      </c>
      <c r="K1792" s="5" t="str">
        <f t="shared" si="295"/>
        <v>ja</v>
      </c>
      <c r="L1792" s="5" t="s">
        <v>91</v>
      </c>
      <c r="M1792" s="6" t="s">
        <v>115</v>
      </c>
      <c r="N1792" s="5">
        <v>95</v>
      </c>
      <c r="O1792" s="17" t="s">
        <v>75</v>
      </c>
      <c r="P1792" s="17" t="s">
        <v>22265</v>
      </c>
      <c r="R1792" s="6" t="s">
        <v>77</v>
      </c>
      <c r="T1792" s="6" t="s">
        <v>108</v>
      </c>
      <c r="U1792" s="2" t="s">
        <v>100</v>
      </c>
      <c r="V1792" s="2" t="s">
        <v>79</v>
      </c>
      <c r="X1792" s="2">
        <v>621</v>
      </c>
      <c r="Y1792" s="2" t="s">
        <v>81</v>
      </c>
      <c r="Z1792" s="2" t="s">
        <v>84</v>
      </c>
      <c r="AJ1792" s="2">
        <v>621</v>
      </c>
      <c r="AK1792" s="2" t="s">
        <v>81</v>
      </c>
      <c r="AL1792" s="2" t="s">
        <v>84</v>
      </c>
      <c r="BE1792" s="23" t="str">
        <f t="shared" si="285"/>
        <v>EMF nein</v>
      </c>
      <c r="BF1792" s="23" t="str">
        <f t="shared" si="286"/>
        <v/>
      </c>
      <c r="BG1792" s="23" t="str">
        <f t="shared" si="287"/>
        <v/>
      </c>
      <c r="BH1792" s="23">
        <f t="shared" si="288"/>
        <v>0</v>
      </c>
      <c r="BO1792" s="2" t="s">
        <v>7476</v>
      </c>
      <c r="BP1792" s="3">
        <v>1</v>
      </c>
      <c r="BQ1792" s="2" t="s">
        <v>7477</v>
      </c>
    </row>
    <row r="1793" spans="1:69" ht="16.149999999999999" customHeight="1" x14ac:dyDescent="0.25">
      <c r="A1793" s="16">
        <v>1792</v>
      </c>
      <c r="B1793" s="17" t="s">
        <v>211</v>
      </c>
      <c r="C1793" s="24" t="s">
        <v>7359</v>
      </c>
      <c r="D1793" s="17" t="s">
        <v>137</v>
      </c>
      <c r="E1793" s="24" t="s">
        <v>247</v>
      </c>
      <c r="F1793" s="18">
        <v>42675</v>
      </c>
      <c r="G1793" s="3">
        <f t="shared" si="292"/>
        <v>11</v>
      </c>
      <c r="H1793" s="3">
        <f t="shared" si="293"/>
        <v>2016</v>
      </c>
      <c r="I1793" s="19">
        <v>0.42708333333333298</v>
      </c>
      <c r="J1793" s="20">
        <f t="shared" si="294"/>
        <v>10</v>
      </c>
      <c r="K1793" s="5" t="str">
        <f t="shared" si="295"/>
        <v>ja</v>
      </c>
      <c r="L1793" s="21" t="s">
        <v>91</v>
      </c>
      <c r="M1793" s="6" t="s">
        <v>74</v>
      </c>
      <c r="N1793" s="5">
        <v>33</v>
      </c>
      <c r="O1793" s="2" t="s">
        <v>75</v>
      </c>
      <c r="P1793" s="17" t="s">
        <v>7478</v>
      </c>
      <c r="R1793" s="6" t="s">
        <v>77</v>
      </c>
      <c r="T1793" s="22"/>
      <c r="U1793" s="2" t="s">
        <v>74</v>
      </c>
      <c r="V1793" s="2" t="s">
        <v>80</v>
      </c>
      <c r="X1793" s="2">
        <v>1240</v>
      </c>
      <c r="Y1793" s="2" t="s">
        <v>81</v>
      </c>
      <c r="Z1793" s="2" t="s">
        <v>168</v>
      </c>
      <c r="AA1793" s="2">
        <v>124</v>
      </c>
      <c r="AB1793" s="2" t="s">
        <v>81</v>
      </c>
      <c r="AC1793" s="2" t="s">
        <v>168</v>
      </c>
      <c r="AD1793" s="2">
        <v>1240</v>
      </c>
      <c r="AE1793" s="2" t="s">
        <v>81</v>
      </c>
      <c r="AF1793" s="2" t="s">
        <v>168</v>
      </c>
      <c r="AJ1793" s="2">
        <v>1250</v>
      </c>
      <c r="AK1793" s="2" t="s">
        <v>81</v>
      </c>
      <c r="AL1793" s="2" t="s">
        <v>168</v>
      </c>
      <c r="AM1793" s="2">
        <v>1250</v>
      </c>
      <c r="AN1793" s="2" t="s">
        <v>81</v>
      </c>
      <c r="AO1793" s="2" t="s">
        <v>168</v>
      </c>
      <c r="AP1793" s="2">
        <v>1250</v>
      </c>
      <c r="AQ1793" s="2" t="s">
        <v>83</v>
      </c>
      <c r="AR1793" s="2" t="s">
        <v>168</v>
      </c>
      <c r="BE1793" s="23" t="s">
        <v>1394</v>
      </c>
      <c r="BF1793" s="23" t="s">
        <v>109</v>
      </c>
      <c r="BG1793" s="23" t="s">
        <v>109</v>
      </c>
      <c r="BH1793" s="3">
        <v>1</v>
      </c>
      <c r="BJ1793" s="2" t="s">
        <v>109</v>
      </c>
      <c r="BK1793" s="2" t="s">
        <v>162</v>
      </c>
      <c r="BL1793" s="2">
        <v>980</v>
      </c>
      <c r="BM1793" s="2" t="s">
        <v>109</v>
      </c>
      <c r="BO1793" s="2" t="s">
        <v>7479</v>
      </c>
      <c r="BP1793" s="3" t="s">
        <v>109</v>
      </c>
      <c r="BQ1793" s="2" t="s">
        <v>7480</v>
      </c>
    </row>
    <row r="1794" spans="1:69" ht="16.149999999999999" customHeight="1" x14ac:dyDescent="0.25">
      <c r="A1794" s="16">
        <v>1793</v>
      </c>
      <c r="B1794" s="17" t="s">
        <v>211</v>
      </c>
      <c r="C1794" s="48" t="s">
        <v>540</v>
      </c>
      <c r="D1794" s="2" t="s">
        <v>124</v>
      </c>
      <c r="E1794" s="48" t="s">
        <v>4134</v>
      </c>
      <c r="F1794" s="67">
        <v>42698</v>
      </c>
      <c r="G1794" s="3">
        <f t="shared" si="292"/>
        <v>11</v>
      </c>
      <c r="H1794" s="3">
        <f t="shared" si="293"/>
        <v>2016</v>
      </c>
      <c r="I1794" s="19">
        <v>0.6875</v>
      </c>
      <c r="J1794" s="20">
        <f t="shared" si="294"/>
        <v>16</v>
      </c>
      <c r="K1794" s="5" t="str">
        <f t="shared" si="295"/>
        <v>ja</v>
      </c>
      <c r="L1794" s="5" t="s">
        <v>91</v>
      </c>
      <c r="M1794" s="6" t="s">
        <v>74</v>
      </c>
      <c r="N1794" s="5">
        <v>58</v>
      </c>
      <c r="O1794" s="17" t="s">
        <v>75</v>
      </c>
      <c r="P1794" s="17" t="s">
        <v>1877</v>
      </c>
      <c r="R1794" s="6" t="s">
        <v>77</v>
      </c>
      <c r="T1794" s="22"/>
      <c r="U1794" s="2" t="s">
        <v>208</v>
      </c>
      <c r="V1794" s="2" t="s">
        <v>80</v>
      </c>
      <c r="X1794" s="2">
        <v>490</v>
      </c>
      <c r="Y1794" s="2" t="s">
        <v>83</v>
      </c>
      <c r="Z1794" s="2" t="s">
        <v>168</v>
      </c>
      <c r="AA1794" s="2">
        <v>490</v>
      </c>
      <c r="AB1794" s="2" t="s">
        <v>81</v>
      </c>
      <c r="AC1794" s="2" t="s">
        <v>168</v>
      </c>
      <c r="AD1794" s="2">
        <v>490</v>
      </c>
      <c r="AE1794" s="2" t="s">
        <v>83</v>
      </c>
      <c r="AF1794" s="2" t="s">
        <v>168</v>
      </c>
      <c r="BE1794" s="23" t="str">
        <f t="shared" ref="BE1794:BE1857" si="296">IF(COUNTA(BI1794,BK1794,BM1794) &gt; 0,"EMF ja","EMF nein")</f>
        <v>EMF nein</v>
      </c>
      <c r="BF1794" s="23" t="str">
        <f t="shared" ref="BF1794:BF1857" si="297">IF(SUM(BJ1794,BL1794,BN1794)=0,"",MIN(BJ1794,BL1794,BN1794))</f>
        <v/>
      </c>
      <c r="BG1794" s="23" t="str">
        <f t="shared" ref="BG1794:BG1857" si="298">IF(BF1794="","",IF(BF1794&lt;100,"&lt;100m",IF(AND(BF1794&gt;99, BF1794&lt;500),"100-499m",IF(BF1794&gt;499,"500+m",""))))</f>
        <v/>
      </c>
      <c r="BH1794" s="23">
        <f t="shared" ref="BH1794:BH1857" si="299">COUNTA(BI1794,BK1794,BM1794)</f>
        <v>0</v>
      </c>
      <c r="BP1794" s="3">
        <v>1</v>
      </c>
      <c r="BQ1794" s="2" t="s">
        <v>7481</v>
      </c>
    </row>
    <row r="1795" spans="1:69" ht="16.149999999999999" customHeight="1" x14ac:dyDescent="0.25">
      <c r="A1795" s="99">
        <v>1794</v>
      </c>
      <c r="B1795" s="17" t="s">
        <v>211</v>
      </c>
      <c r="C1795" s="48" t="s">
        <v>2733</v>
      </c>
      <c r="D1795" s="2" t="s">
        <v>290</v>
      </c>
      <c r="E1795" s="48" t="s">
        <v>566</v>
      </c>
      <c r="F1795" s="67">
        <v>43188</v>
      </c>
      <c r="G1795" s="3">
        <f t="shared" si="292"/>
        <v>3</v>
      </c>
      <c r="H1795" s="3">
        <f t="shared" si="293"/>
        <v>2018</v>
      </c>
      <c r="I1795" s="19">
        <v>0.67222222222222205</v>
      </c>
      <c r="J1795" s="20">
        <f t="shared" si="294"/>
        <v>16</v>
      </c>
      <c r="K1795" s="5" t="str">
        <f t="shared" si="295"/>
        <v>ja</v>
      </c>
      <c r="M1795" s="6" t="s">
        <v>74</v>
      </c>
      <c r="O1795" s="6" t="s">
        <v>140</v>
      </c>
      <c r="P1795" s="17" t="s">
        <v>848</v>
      </c>
      <c r="T1795" s="22"/>
      <c r="AD1795" s="2">
        <v>157</v>
      </c>
      <c r="AE1795" s="2" t="s">
        <v>83</v>
      </c>
      <c r="AF1795" s="2" t="s">
        <v>84</v>
      </c>
      <c r="AJ1795" s="2">
        <v>181</v>
      </c>
      <c r="AK1795" s="2" t="s">
        <v>81</v>
      </c>
      <c r="AL1795" s="2" t="s">
        <v>7482</v>
      </c>
      <c r="AM1795" s="2">
        <v>181</v>
      </c>
      <c r="AN1795" s="2" t="s">
        <v>81</v>
      </c>
      <c r="AO1795" s="2" t="s">
        <v>82</v>
      </c>
      <c r="AP1795" s="2">
        <v>181</v>
      </c>
      <c r="AQ1795" s="2" t="s">
        <v>83</v>
      </c>
      <c r="AR1795" s="2" t="s">
        <v>82</v>
      </c>
      <c r="AV1795" s="2">
        <v>195</v>
      </c>
      <c r="AW1795" s="2" t="s">
        <v>81</v>
      </c>
      <c r="AX1795" s="2" t="s">
        <v>82</v>
      </c>
      <c r="AY1795" s="2">
        <v>195</v>
      </c>
      <c r="AZ1795" s="2" t="s">
        <v>81</v>
      </c>
      <c r="BA1795" s="2" t="s">
        <v>82</v>
      </c>
      <c r="BB1795" s="2">
        <v>195</v>
      </c>
      <c r="BC1795" s="2" t="s">
        <v>81</v>
      </c>
      <c r="BD1795" s="2" t="s">
        <v>82</v>
      </c>
      <c r="BE1795" s="23" t="str">
        <f t="shared" si="296"/>
        <v>EMF nein</v>
      </c>
      <c r="BF1795" s="23" t="str">
        <f t="shared" si="297"/>
        <v/>
      </c>
      <c r="BG1795" s="23" t="str">
        <f t="shared" si="298"/>
        <v/>
      </c>
      <c r="BH1795" s="23">
        <f t="shared" si="299"/>
        <v>0</v>
      </c>
      <c r="BO1795" s="2" t="s">
        <v>7483</v>
      </c>
      <c r="BP1795" s="3">
        <v>1</v>
      </c>
      <c r="BQ1795" s="2" t="s">
        <v>7484</v>
      </c>
    </row>
    <row r="1796" spans="1:69" ht="16.149999999999999" customHeight="1" x14ac:dyDescent="0.25">
      <c r="A1796" s="16">
        <v>1795</v>
      </c>
      <c r="B1796" s="17" t="s">
        <v>87</v>
      </c>
      <c r="C1796" s="48" t="s">
        <v>4239</v>
      </c>
      <c r="D1796" s="2" t="s">
        <v>896</v>
      </c>
      <c r="E1796" s="48" t="s">
        <v>7485</v>
      </c>
      <c r="F1796" s="67">
        <v>42560</v>
      </c>
      <c r="G1796" s="3">
        <f t="shared" si="292"/>
        <v>7</v>
      </c>
      <c r="H1796" s="3">
        <f t="shared" si="293"/>
        <v>2016</v>
      </c>
      <c r="I1796" s="19">
        <v>0.6875</v>
      </c>
      <c r="J1796" s="20">
        <f t="shared" si="294"/>
        <v>16</v>
      </c>
      <c r="K1796" s="5" t="str">
        <f t="shared" si="295"/>
        <v>ja</v>
      </c>
      <c r="L1796" s="21" t="s">
        <v>73</v>
      </c>
      <c r="M1796" s="6" t="s">
        <v>74</v>
      </c>
      <c r="N1796" s="5">
        <v>81</v>
      </c>
      <c r="O1796" s="17" t="s">
        <v>75</v>
      </c>
      <c r="P1796" s="17" t="s">
        <v>4987</v>
      </c>
      <c r="R1796" s="6" t="s">
        <v>77</v>
      </c>
      <c r="T1796" s="22"/>
      <c r="U1796" s="2" t="s">
        <v>100</v>
      </c>
      <c r="V1796" s="2" t="s">
        <v>79</v>
      </c>
      <c r="X1796" s="2">
        <v>264</v>
      </c>
      <c r="Y1796" s="2" t="s">
        <v>94</v>
      </c>
      <c r="Z1796" s="2" t="s">
        <v>84</v>
      </c>
      <c r="AD1796" s="2">
        <v>264</v>
      </c>
      <c r="AE1796" s="2" t="s">
        <v>81</v>
      </c>
      <c r="AF1796" s="2" t="s">
        <v>84</v>
      </c>
      <c r="BE1796" s="23" t="str">
        <f t="shared" si="296"/>
        <v>EMF nein</v>
      </c>
      <c r="BF1796" s="23" t="str">
        <f t="shared" si="297"/>
        <v/>
      </c>
      <c r="BG1796" s="23" t="str">
        <f t="shared" si="298"/>
        <v/>
      </c>
      <c r="BH1796" s="23">
        <f t="shared" si="299"/>
        <v>0</v>
      </c>
      <c r="BO1796" s="2" t="s">
        <v>7486</v>
      </c>
      <c r="BP1796" s="3">
        <v>1</v>
      </c>
      <c r="BQ1796" s="2" t="s">
        <v>7487</v>
      </c>
    </row>
    <row r="1797" spans="1:69" ht="16.149999999999999" customHeight="1" x14ac:dyDescent="0.25">
      <c r="A1797" s="16">
        <v>1796</v>
      </c>
      <c r="B1797" s="17" t="s">
        <v>211</v>
      </c>
      <c r="C1797" s="48" t="s">
        <v>177</v>
      </c>
      <c r="D1797" s="2" t="s">
        <v>178</v>
      </c>
      <c r="E1797" s="48" t="s">
        <v>7488</v>
      </c>
      <c r="F1797" s="67">
        <v>42344</v>
      </c>
      <c r="G1797" s="3">
        <f t="shared" si="292"/>
        <v>12</v>
      </c>
      <c r="H1797" s="3">
        <f t="shared" si="293"/>
        <v>2015</v>
      </c>
      <c r="I1797" s="19">
        <v>0.41666666666666702</v>
      </c>
      <c r="J1797" s="20">
        <f t="shared" si="294"/>
        <v>10</v>
      </c>
      <c r="K1797" s="5" t="str">
        <f t="shared" si="295"/>
        <v>ja</v>
      </c>
      <c r="L1797" s="21" t="s">
        <v>73</v>
      </c>
      <c r="M1797" s="6" t="s">
        <v>74</v>
      </c>
      <c r="O1797" s="17" t="s">
        <v>75</v>
      </c>
      <c r="P1797" s="17" t="s">
        <v>7489</v>
      </c>
      <c r="R1797" s="6" t="s">
        <v>77</v>
      </c>
      <c r="T1797" s="22"/>
      <c r="BE1797" s="23" t="str">
        <f t="shared" si="296"/>
        <v>EMF nein</v>
      </c>
      <c r="BF1797" s="23" t="str">
        <f t="shared" si="297"/>
        <v/>
      </c>
      <c r="BG1797" s="23" t="str">
        <f t="shared" si="298"/>
        <v/>
      </c>
      <c r="BH1797" s="23">
        <f t="shared" si="299"/>
        <v>0</v>
      </c>
      <c r="BP1797" s="3">
        <v>1</v>
      </c>
      <c r="BQ1797" s="2" t="s">
        <v>7490</v>
      </c>
    </row>
    <row r="1798" spans="1:69" ht="16.149999999999999" customHeight="1" x14ac:dyDescent="0.25">
      <c r="A1798" s="16">
        <v>1797</v>
      </c>
      <c r="B1798" s="17" t="s">
        <v>87</v>
      </c>
      <c r="C1798" s="48" t="s">
        <v>7491</v>
      </c>
      <c r="D1798" s="2" t="s">
        <v>151</v>
      </c>
      <c r="E1798" s="48" t="s">
        <v>4367</v>
      </c>
      <c r="F1798" s="67">
        <v>42944</v>
      </c>
      <c r="G1798" s="3">
        <f t="shared" si="292"/>
        <v>7</v>
      </c>
      <c r="H1798" s="3">
        <f t="shared" si="293"/>
        <v>2017</v>
      </c>
      <c r="I1798" s="19">
        <v>0.64583333333333304</v>
      </c>
      <c r="J1798" s="20">
        <f t="shared" si="294"/>
        <v>15</v>
      </c>
      <c r="K1798" s="5" t="str">
        <f t="shared" si="295"/>
        <v>ja</v>
      </c>
      <c r="L1798" s="5" t="s">
        <v>91</v>
      </c>
      <c r="M1798" s="6" t="s">
        <v>74</v>
      </c>
      <c r="N1798" s="5">
        <v>70</v>
      </c>
      <c r="O1798" s="17" t="s">
        <v>126</v>
      </c>
      <c r="P1798" s="17" t="s">
        <v>7492</v>
      </c>
      <c r="R1798" s="6" t="s">
        <v>77</v>
      </c>
      <c r="T1798" s="22" t="s">
        <v>79</v>
      </c>
      <c r="X1798" s="2">
        <v>875</v>
      </c>
      <c r="Y1798" s="2" t="s">
        <v>81</v>
      </c>
      <c r="Z1798" s="2" t="s">
        <v>168</v>
      </c>
      <c r="AA1798" s="2">
        <v>875</v>
      </c>
      <c r="AB1798" s="2" t="s">
        <v>81</v>
      </c>
      <c r="AC1798" s="2" t="s">
        <v>168</v>
      </c>
      <c r="AD1798" s="2">
        <v>875</v>
      </c>
      <c r="AE1798" s="2" t="s">
        <v>81</v>
      </c>
      <c r="AF1798" s="2" t="s">
        <v>168</v>
      </c>
      <c r="BE1798" s="23" t="str">
        <f t="shared" si="296"/>
        <v>EMF nein</v>
      </c>
      <c r="BF1798" s="23" t="str">
        <f t="shared" si="297"/>
        <v/>
      </c>
      <c r="BG1798" s="23" t="str">
        <f t="shared" si="298"/>
        <v/>
      </c>
      <c r="BH1798" s="23">
        <f t="shared" si="299"/>
        <v>0</v>
      </c>
      <c r="BO1798" s="2" t="s">
        <v>7493</v>
      </c>
      <c r="BP1798" s="3">
        <v>1</v>
      </c>
      <c r="BQ1798" s="2" t="s">
        <v>7494</v>
      </c>
    </row>
    <row r="1799" spans="1:69" ht="16.149999999999999" customHeight="1" x14ac:dyDescent="0.25">
      <c r="A1799" s="16">
        <v>1798</v>
      </c>
      <c r="B1799" s="17" t="s">
        <v>87</v>
      </c>
      <c r="C1799" s="48" t="s">
        <v>144</v>
      </c>
      <c r="D1799" s="2" t="s">
        <v>145</v>
      </c>
      <c r="E1799" s="48" t="s">
        <v>7495</v>
      </c>
      <c r="F1799" s="67">
        <v>42434</v>
      </c>
      <c r="G1799" s="3">
        <f t="shared" si="292"/>
        <v>3</v>
      </c>
      <c r="H1799" s="3">
        <f t="shared" si="293"/>
        <v>2016</v>
      </c>
      <c r="I1799" s="19">
        <v>0.27777777777777801</v>
      </c>
      <c r="J1799" s="20">
        <f t="shared" si="294"/>
        <v>6</v>
      </c>
      <c r="K1799" s="5" t="str">
        <f t="shared" si="295"/>
        <v>ja</v>
      </c>
      <c r="L1799" s="5" t="s">
        <v>91</v>
      </c>
      <c r="M1799" s="6" t="s">
        <v>74</v>
      </c>
      <c r="N1799" s="5">
        <v>78</v>
      </c>
      <c r="O1799" s="2" t="s">
        <v>140</v>
      </c>
      <c r="P1799" s="5" t="s">
        <v>7496</v>
      </c>
      <c r="Q1799" s="6" t="s">
        <v>186</v>
      </c>
      <c r="T1799" s="22"/>
      <c r="U1799" s="2" t="s">
        <v>74</v>
      </c>
      <c r="X1799" s="2">
        <v>455</v>
      </c>
      <c r="Y1799" s="2" t="s">
        <v>83</v>
      </c>
      <c r="Z1799" s="2" t="s">
        <v>168</v>
      </c>
      <c r="AA1799" s="2">
        <v>455</v>
      </c>
      <c r="AB1799" s="2" t="s">
        <v>81</v>
      </c>
      <c r="AC1799" s="2" t="s">
        <v>168</v>
      </c>
      <c r="AD1799" s="2">
        <v>455</v>
      </c>
      <c r="AE1799" s="2" t="s">
        <v>83</v>
      </c>
      <c r="AF1799" s="2" t="s">
        <v>168</v>
      </c>
      <c r="BE1799" s="23" t="str">
        <f t="shared" si="296"/>
        <v>EMF ja</v>
      </c>
      <c r="BF1799" s="23">
        <f t="shared" si="297"/>
        <v>930</v>
      </c>
      <c r="BG1799" s="23" t="str">
        <f t="shared" si="298"/>
        <v>500+m</v>
      </c>
      <c r="BH1799" s="23">
        <f t="shared" si="299"/>
        <v>2</v>
      </c>
      <c r="BI1799" s="2" t="s">
        <v>162</v>
      </c>
      <c r="BJ1799" s="2">
        <v>2000</v>
      </c>
      <c r="BM1799" s="2" t="s">
        <v>162</v>
      </c>
      <c r="BN1799" s="2">
        <v>930</v>
      </c>
      <c r="BO1799" s="2" t="s">
        <v>7497</v>
      </c>
      <c r="BP1799" s="3">
        <v>1</v>
      </c>
      <c r="BQ1799" s="2" t="s">
        <v>7498</v>
      </c>
    </row>
    <row r="1800" spans="1:69" ht="16.149999999999999" customHeight="1" x14ac:dyDescent="0.25">
      <c r="A1800" s="16">
        <v>1799</v>
      </c>
      <c r="B1800" s="17" t="s">
        <v>69</v>
      </c>
      <c r="C1800" s="48" t="s">
        <v>7499</v>
      </c>
      <c r="D1800" s="2" t="s">
        <v>172</v>
      </c>
      <c r="E1800" s="48" t="s">
        <v>4258</v>
      </c>
      <c r="F1800" s="67">
        <v>43195</v>
      </c>
      <c r="G1800" s="3">
        <f t="shared" si="292"/>
        <v>4</v>
      </c>
      <c r="H1800" s="3">
        <f t="shared" si="293"/>
        <v>2018</v>
      </c>
      <c r="I1800" s="19">
        <v>0.28819444444444398</v>
      </c>
      <c r="J1800" s="20">
        <f t="shared" si="294"/>
        <v>6</v>
      </c>
      <c r="K1800" s="5" t="str">
        <f t="shared" si="295"/>
        <v>ja</v>
      </c>
      <c r="L1800" s="21" t="s">
        <v>73</v>
      </c>
      <c r="M1800" s="6" t="s">
        <v>74</v>
      </c>
      <c r="N1800" s="5">
        <v>51</v>
      </c>
      <c r="O1800" s="17" t="s">
        <v>75</v>
      </c>
      <c r="P1800" s="17" t="s">
        <v>7500</v>
      </c>
      <c r="R1800" s="6" t="s">
        <v>77</v>
      </c>
      <c r="T1800" s="22" t="s">
        <v>79</v>
      </c>
      <c r="X1800" s="2">
        <v>67</v>
      </c>
      <c r="Y1800" s="2" t="s">
        <v>83</v>
      </c>
      <c r="Z1800" s="2" t="s">
        <v>168</v>
      </c>
      <c r="AA1800" s="2">
        <v>67</v>
      </c>
      <c r="AB1800" s="2" t="s">
        <v>81</v>
      </c>
      <c r="AC1800" s="2" t="s">
        <v>168</v>
      </c>
      <c r="AD1800" s="2">
        <v>67</v>
      </c>
      <c r="AE1800" s="2" t="s">
        <v>83</v>
      </c>
      <c r="AF1800" s="2" t="s">
        <v>168</v>
      </c>
      <c r="AJ1800" s="2">
        <v>200</v>
      </c>
      <c r="AK1800" s="2" t="s">
        <v>83</v>
      </c>
      <c r="AL1800" s="2" t="s">
        <v>84</v>
      </c>
      <c r="AM1800" s="2">
        <v>200</v>
      </c>
      <c r="AN1800" s="2" t="s">
        <v>81</v>
      </c>
      <c r="AO1800" s="2" t="s">
        <v>84</v>
      </c>
      <c r="AP1800" s="2">
        <v>200</v>
      </c>
      <c r="AQ1800" s="2" t="s">
        <v>83</v>
      </c>
      <c r="AR1800" s="2" t="s">
        <v>84</v>
      </c>
      <c r="AV1800" s="2">
        <v>150</v>
      </c>
      <c r="AW1800" s="2" t="s">
        <v>81</v>
      </c>
      <c r="AX1800" s="2" t="s">
        <v>168</v>
      </c>
      <c r="AY1800" s="2">
        <v>150</v>
      </c>
      <c r="AZ1800" s="2" t="s">
        <v>81</v>
      </c>
      <c r="BA1800" s="2" t="s">
        <v>168</v>
      </c>
      <c r="BB1800" s="2">
        <v>150</v>
      </c>
      <c r="BC1800" s="2" t="s">
        <v>81</v>
      </c>
      <c r="BD1800" s="2" t="s">
        <v>168</v>
      </c>
      <c r="BE1800" s="23" t="str">
        <f t="shared" si="296"/>
        <v>EMF ja</v>
      </c>
      <c r="BF1800" s="23">
        <f t="shared" si="297"/>
        <v>900</v>
      </c>
      <c r="BG1800" s="23" t="str">
        <f t="shared" si="298"/>
        <v>500+m</v>
      </c>
      <c r="BH1800" s="23">
        <f t="shared" si="299"/>
        <v>1</v>
      </c>
      <c r="BI1800" s="2" t="s">
        <v>162</v>
      </c>
      <c r="BJ1800" s="2">
        <v>900</v>
      </c>
      <c r="BO1800" s="2" t="s">
        <v>7501</v>
      </c>
      <c r="BP1800" s="3">
        <v>1</v>
      </c>
      <c r="BQ1800" s="2" t="s">
        <v>7502</v>
      </c>
    </row>
    <row r="1801" spans="1:69" ht="16.149999999999999" customHeight="1" x14ac:dyDescent="0.25">
      <c r="A1801" s="16">
        <v>1800</v>
      </c>
      <c r="B1801" s="17" t="s">
        <v>211</v>
      </c>
      <c r="C1801" s="48" t="s">
        <v>1587</v>
      </c>
      <c r="D1801" s="2" t="s">
        <v>137</v>
      </c>
      <c r="E1801" s="48" t="s">
        <v>7503</v>
      </c>
      <c r="F1801" s="67">
        <v>43196</v>
      </c>
      <c r="G1801" s="3">
        <f t="shared" si="292"/>
        <v>4</v>
      </c>
      <c r="H1801" s="3">
        <f t="shared" si="293"/>
        <v>2018</v>
      </c>
      <c r="I1801" s="19">
        <v>0.16666666666666699</v>
      </c>
      <c r="J1801" s="20">
        <f t="shared" si="294"/>
        <v>4</v>
      </c>
      <c r="K1801" s="5" t="str">
        <f t="shared" si="295"/>
        <v>ja</v>
      </c>
      <c r="L1801" s="5" t="s">
        <v>91</v>
      </c>
      <c r="M1801" s="6" t="s">
        <v>74</v>
      </c>
      <c r="N1801" s="5">
        <v>51</v>
      </c>
      <c r="O1801" s="17" t="s">
        <v>75</v>
      </c>
      <c r="P1801" s="17" t="s">
        <v>7504</v>
      </c>
      <c r="Q1801" s="6" t="s">
        <v>186</v>
      </c>
      <c r="R1801" s="6" t="s">
        <v>77</v>
      </c>
      <c r="T1801" s="6" t="s">
        <v>154</v>
      </c>
      <c r="X1801" s="2">
        <v>266</v>
      </c>
      <c r="Y1801" s="2" t="s">
        <v>83</v>
      </c>
      <c r="Z1801" s="2" t="s">
        <v>82</v>
      </c>
      <c r="AA1801" s="2">
        <v>266</v>
      </c>
      <c r="AB1801" s="2" t="s">
        <v>81</v>
      </c>
      <c r="AC1801" s="2" t="s">
        <v>82</v>
      </c>
      <c r="AD1801" s="2">
        <v>266</v>
      </c>
      <c r="AE1801" s="2" t="s">
        <v>83</v>
      </c>
      <c r="AF1801" s="2" t="s">
        <v>82</v>
      </c>
      <c r="AJ1801" s="2">
        <v>360</v>
      </c>
      <c r="AK1801" s="2" t="s">
        <v>81</v>
      </c>
      <c r="AL1801" s="2" t="s">
        <v>82</v>
      </c>
      <c r="AM1801" s="2">
        <v>360</v>
      </c>
      <c r="AN1801" s="2" t="s">
        <v>81</v>
      </c>
      <c r="AO1801" s="2" t="s">
        <v>82</v>
      </c>
      <c r="AP1801" s="2">
        <v>360</v>
      </c>
      <c r="AQ1801" s="2" t="s">
        <v>83</v>
      </c>
      <c r="AR1801" s="2" t="s">
        <v>82</v>
      </c>
      <c r="BE1801" s="23" t="str">
        <f t="shared" si="296"/>
        <v>EMF nein</v>
      </c>
      <c r="BF1801" s="23" t="str">
        <f t="shared" si="297"/>
        <v/>
      </c>
      <c r="BG1801" s="23" t="str">
        <f t="shared" si="298"/>
        <v/>
      </c>
      <c r="BH1801" s="23">
        <f t="shared" si="299"/>
        <v>0</v>
      </c>
      <c r="BO1801" s="2" t="s">
        <v>7505</v>
      </c>
      <c r="BP1801" s="3">
        <v>1</v>
      </c>
      <c r="BQ1801" s="2" t="s">
        <v>7506</v>
      </c>
    </row>
    <row r="1802" spans="1:69" ht="16.149999999999999" customHeight="1" x14ac:dyDescent="0.25">
      <c r="A1802" s="16">
        <v>1801</v>
      </c>
      <c r="B1802" s="17" t="s">
        <v>211</v>
      </c>
      <c r="C1802" s="48" t="s">
        <v>7507</v>
      </c>
      <c r="D1802" s="2" t="s">
        <v>192</v>
      </c>
      <c r="E1802" s="48" t="s">
        <v>7508</v>
      </c>
      <c r="F1802" s="67">
        <v>43196</v>
      </c>
      <c r="G1802" s="3">
        <f t="shared" si="292"/>
        <v>4</v>
      </c>
      <c r="H1802" s="3">
        <f t="shared" si="293"/>
        <v>2018</v>
      </c>
      <c r="I1802" s="19">
        <v>0.78819444444444398</v>
      </c>
      <c r="J1802" s="20">
        <f t="shared" si="294"/>
        <v>18</v>
      </c>
      <c r="K1802" s="5" t="str">
        <f t="shared" si="295"/>
        <v>ja</v>
      </c>
      <c r="L1802" s="5" t="s">
        <v>91</v>
      </c>
      <c r="M1802" s="6" t="s">
        <v>74</v>
      </c>
      <c r="N1802" s="5">
        <v>49</v>
      </c>
      <c r="O1802" s="17" t="s">
        <v>75</v>
      </c>
      <c r="P1802" s="17" t="s">
        <v>3185</v>
      </c>
      <c r="R1802" s="6" t="s">
        <v>77</v>
      </c>
      <c r="T1802" s="22"/>
      <c r="U1802" s="2" t="s">
        <v>100</v>
      </c>
      <c r="V1802" s="2" t="s">
        <v>79</v>
      </c>
      <c r="X1802" s="2">
        <v>271</v>
      </c>
      <c r="Y1802" s="2" t="s">
        <v>83</v>
      </c>
      <c r="Z1802" s="2" t="s">
        <v>161</v>
      </c>
      <c r="AA1802" s="2">
        <v>271</v>
      </c>
      <c r="AB1802" s="2" t="s">
        <v>81</v>
      </c>
      <c r="AC1802" s="2" t="s">
        <v>161</v>
      </c>
      <c r="AD1802" s="2">
        <v>271</v>
      </c>
      <c r="AE1802" s="2" t="s">
        <v>83</v>
      </c>
      <c r="AF1802" s="2" t="s">
        <v>161</v>
      </c>
      <c r="AJ1802" s="2">
        <v>200</v>
      </c>
      <c r="AK1802" s="2" t="s">
        <v>81</v>
      </c>
      <c r="AL1802" s="2" t="s">
        <v>84</v>
      </c>
      <c r="AM1802" s="2">
        <v>200</v>
      </c>
      <c r="AN1802" s="2" t="s">
        <v>94</v>
      </c>
      <c r="AO1802" s="2" t="s">
        <v>84</v>
      </c>
      <c r="AP1802" s="2">
        <v>200</v>
      </c>
      <c r="AQ1802" s="2" t="s">
        <v>83</v>
      </c>
      <c r="AR1802" s="2" t="s">
        <v>84</v>
      </c>
      <c r="BB1802" s="2">
        <v>200</v>
      </c>
      <c r="BC1802" s="2" t="s">
        <v>81</v>
      </c>
      <c r="BD1802" s="2" t="s">
        <v>84</v>
      </c>
      <c r="BE1802" s="23" t="str">
        <f t="shared" si="296"/>
        <v>EMF nein</v>
      </c>
      <c r="BF1802" s="23" t="str">
        <f t="shared" si="297"/>
        <v/>
      </c>
      <c r="BG1802" s="23" t="str">
        <f t="shared" si="298"/>
        <v/>
      </c>
      <c r="BH1802" s="23">
        <f t="shared" si="299"/>
        <v>0</v>
      </c>
      <c r="BP1802" s="3">
        <v>1</v>
      </c>
      <c r="BQ1802" s="2" t="s">
        <v>7509</v>
      </c>
    </row>
    <row r="1803" spans="1:69" ht="16.149999999999999" customHeight="1" x14ac:dyDescent="0.25">
      <c r="A1803" s="16">
        <v>1802</v>
      </c>
      <c r="B1803" s="17" t="s">
        <v>87</v>
      </c>
      <c r="C1803" s="403" t="s">
        <v>7510</v>
      </c>
      <c r="D1803" s="2" t="s">
        <v>151</v>
      </c>
      <c r="E1803" s="48" t="s">
        <v>7511</v>
      </c>
      <c r="F1803" s="67">
        <v>38976</v>
      </c>
      <c r="G1803" s="3">
        <f t="shared" si="292"/>
        <v>9</v>
      </c>
      <c r="H1803" s="3">
        <f t="shared" si="293"/>
        <v>2006</v>
      </c>
      <c r="I1803" s="19">
        <v>0.79166666666666696</v>
      </c>
      <c r="J1803" s="20">
        <f t="shared" si="294"/>
        <v>19</v>
      </c>
      <c r="K1803" s="5" t="str">
        <f t="shared" si="295"/>
        <v>ja</v>
      </c>
      <c r="L1803" s="5" t="s">
        <v>91</v>
      </c>
      <c r="M1803" s="6" t="s">
        <v>74</v>
      </c>
      <c r="N1803" s="5">
        <v>90</v>
      </c>
      <c r="O1803" s="6" t="s">
        <v>101</v>
      </c>
      <c r="P1803" s="17" t="s">
        <v>6014</v>
      </c>
      <c r="R1803" s="6" t="s">
        <v>77</v>
      </c>
      <c r="T1803" s="6" t="s">
        <v>108</v>
      </c>
      <c r="U1803" s="2" t="s">
        <v>354</v>
      </c>
      <c r="V1803" s="2" t="s">
        <v>108</v>
      </c>
      <c r="X1803" s="2">
        <v>80</v>
      </c>
      <c r="Y1803" s="2" t="s">
        <v>94</v>
      </c>
      <c r="Z1803" s="2" t="s">
        <v>168</v>
      </c>
      <c r="AA1803" s="2">
        <v>80</v>
      </c>
      <c r="AB1803" s="2" t="s">
        <v>94</v>
      </c>
      <c r="AC1803" s="2" t="s">
        <v>168</v>
      </c>
      <c r="AJ1803" s="392">
        <v>80</v>
      </c>
      <c r="AK1803" s="392" t="s">
        <v>94</v>
      </c>
      <c r="AL1803" s="392" t="s">
        <v>168</v>
      </c>
      <c r="AM1803" s="392">
        <v>80</v>
      </c>
      <c r="AN1803" s="392" t="s">
        <v>94</v>
      </c>
      <c r="AO1803" s="392" t="s">
        <v>168</v>
      </c>
      <c r="AV1803" s="392">
        <v>80</v>
      </c>
      <c r="AW1803" s="392" t="s">
        <v>94</v>
      </c>
      <c r="AX1803" s="392" t="s">
        <v>168</v>
      </c>
      <c r="AY1803" s="392">
        <v>80</v>
      </c>
      <c r="AZ1803" s="392" t="s">
        <v>94</v>
      </c>
      <c r="BA1803" s="392" t="s">
        <v>168</v>
      </c>
      <c r="BE1803" s="23" t="str">
        <f t="shared" si="296"/>
        <v>EMF nein</v>
      </c>
      <c r="BF1803" s="23" t="str">
        <f t="shared" si="297"/>
        <v/>
      </c>
      <c r="BG1803" s="23" t="str">
        <f t="shared" si="298"/>
        <v/>
      </c>
      <c r="BH1803" s="23">
        <f t="shared" si="299"/>
        <v>0</v>
      </c>
      <c r="BO1803" s="2" t="s">
        <v>7512</v>
      </c>
      <c r="BP1803" s="3">
        <v>1</v>
      </c>
      <c r="BQ1803" s="2" t="s">
        <v>7513</v>
      </c>
    </row>
    <row r="1804" spans="1:69" ht="16.149999999999999" customHeight="1" x14ac:dyDescent="0.25">
      <c r="A1804" s="16">
        <v>1803</v>
      </c>
      <c r="B1804" s="17" t="s">
        <v>211</v>
      </c>
      <c r="C1804" s="48" t="s">
        <v>112</v>
      </c>
      <c r="D1804" s="2" t="s">
        <v>113</v>
      </c>
      <c r="E1804" s="48" t="s">
        <v>7514</v>
      </c>
      <c r="F1804" s="67">
        <v>41929</v>
      </c>
      <c r="G1804" s="3">
        <f t="shared" si="292"/>
        <v>10</v>
      </c>
      <c r="H1804" s="3">
        <f t="shared" si="293"/>
        <v>2014</v>
      </c>
      <c r="I1804" s="19">
        <v>0.39583333333333298</v>
      </c>
      <c r="J1804" s="20">
        <f t="shared" si="294"/>
        <v>9</v>
      </c>
      <c r="K1804" s="5" t="str">
        <f t="shared" si="295"/>
        <v>ja</v>
      </c>
      <c r="L1804" s="21" t="s">
        <v>73</v>
      </c>
      <c r="M1804" s="6" t="s">
        <v>74</v>
      </c>
      <c r="N1804" s="5">
        <v>23</v>
      </c>
      <c r="O1804" s="17" t="s">
        <v>126</v>
      </c>
      <c r="P1804" s="17" t="s">
        <v>7515</v>
      </c>
      <c r="R1804" s="6" t="s">
        <v>77</v>
      </c>
      <c r="T1804" s="22" t="s">
        <v>79</v>
      </c>
      <c r="U1804" s="2" t="s">
        <v>74</v>
      </c>
      <c r="V1804" s="2" t="s">
        <v>79</v>
      </c>
      <c r="BE1804" s="23" t="str">
        <f t="shared" si="296"/>
        <v>EMF ja</v>
      </c>
      <c r="BF1804" s="23">
        <f t="shared" si="297"/>
        <v>580</v>
      </c>
      <c r="BG1804" s="23" t="str">
        <f t="shared" si="298"/>
        <v>500+m</v>
      </c>
      <c r="BH1804" s="23">
        <f t="shared" si="299"/>
        <v>2</v>
      </c>
      <c r="BI1804" s="2" t="s">
        <v>162</v>
      </c>
      <c r="BJ1804" s="2">
        <v>580</v>
      </c>
      <c r="BK1804" s="2" t="s">
        <v>110</v>
      </c>
      <c r="BO1804" s="2" t="s">
        <v>7516</v>
      </c>
      <c r="BP1804" s="3">
        <v>1</v>
      </c>
      <c r="BQ1804" s="2" t="s">
        <v>7517</v>
      </c>
    </row>
    <row r="1805" spans="1:69" ht="16.149999999999999" customHeight="1" x14ac:dyDescent="0.25">
      <c r="A1805" s="16">
        <v>1804</v>
      </c>
      <c r="B1805" s="17" t="s">
        <v>87</v>
      </c>
      <c r="C1805" s="48" t="s">
        <v>289</v>
      </c>
      <c r="D1805" s="2" t="s">
        <v>290</v>
      </c>
      <c r="E1805" s="48" t="s">
        <v>7518</v>
      </c>
      <c r="F1805" s="67">
        <v>42835</v>
      </c>
      <c r="G1805" s="3">
        <f t="shared" si="292"/>
        <v>4</v>
      </c>
      <c r="H1805" s="3">
        <f t="shared" si="293"/>
        <v>2017</v>
      </c>
      <c r="I1805" s="19">
        <v>0.59375</v>
      </c>
      <c r="J1805" s="20">
        <f t="shared" si="294"/>
        <v>14</v>
      </c>
      <c r="K1805" s="5" t="str">
        <f t="shared" si="295"/>
        <v>ja</v>
      </c>
      <c r="L1805" s="71" t="s">
        <v>91</v>
      </c>
      <c r="M1805" s="6" t="s">
        <v>74</v>
      </c>
      <c r="N1805" s="5">
        <v>73</v>
      </c>
      <c r="O1805" s="17" t="s">
        <v>75</v>
      </c>
      <c r="P1805" s="17" t="s">
        <v>6014</v>
      </c>
      <c r="R1805" s="6" t="s">
        <v>77</v>
      </c>
      <c r="T1805" s="22" t="s">
        <v>79</v>
      </c>
      <c r="U1805" s="2" t="s">
        <v>74</v>
      </c>
      <c r="V1805" s="2" t="s">
        <v>79</v>
      </c>
      <c r="X1805" s="2">
        <v>20</v>
      </c>
      <c r="Y1805" s="2" t="s">
        <v>94</v>
      </c>
      <c r="Z1805" s="2" t="s">
        <v>82</v>
      </c>
      <c r="BE1805" s="23" t="str">
        <f t="shared" si="296"/>
        <v>EMF ja</v>
      </c>
      <c r="BF1805" s="23">
        <f t="shared" si="297"/>
        <v>400</v>
      </c>
      <c r="BG1805" s="23" t="str">
        <f t="shared" si="298"/>
        <v>100-499m</v>
      </c>
      <c r="BH1805" s="23">
        <f t="shared" si="299"/>
        <v>1</v>
      </c>
      <c r="BK1805" s="2" t="s">
        <v>162</v>
      </c>
      <c r="BL1805" s="2">
        <v>400</v>
      </c>
      <c r="BO1805" s="2" t="s">
        <v>7519</v>
      </c>
      <c r="BP1805" s="3">
        <v>1</v>
      </c>
      <c r="BQ1805" s="2" t="s">
        <v>7520</v>
      </c>
    </row>
    <row r="1806" spans="1:69" ht="16.149999999999999" customHeight="1" x14ac:dyDescent="0.25">
      <c r="A1806" s="16">
        <v>1805</v>
      </c>
      <c r="B1806" s="17" t="s">
        <v>211</v>
      </c>
      <c r="C1806" s="48" t="s">
        <v>289</v>
      </c>
      <c r="D1806" s="2" t="s">
        <v>264</v>
      </c>
      <c r="E1806" s="48" t="s">
        <v>7521</v>
      </c>
      <c r="F1806" s="67">
        <v>42815</v>
      </c>
      <c r="G1806" s="3">
        <f t="shared" si="292"/>
        <v>3</v>
      </c>
      <c r="H1806" s="3">
        <f t="shared" si="293"/>
        <v>2017</v>
      </c>
      <c r="I1806" s="19">
        <v>0.50347222222222199</v>
      </c>
      <c r="J1806" s="20">
        <f t="shared" si="294"/>
        <v>12</v>
      </c>
      <c r="K1806" s="5" t="str">
        <f t="shared" si="295"/>
        <v>ja</v>
      </c>
      <c r="L1806" s="5" t="s">
        <v>91</v>
      </c>
      <c r="M1806" s="6" t="s">
        <v>208</v>
      </c>
      <c r="N1806" s="5">
        <v>10</v>
      </c>
      <c r="O1806" s="17" t="s">
        <v>75</v>
      </c>
      <c r="P1806" s="17" t="s">
        <v>7522</v>
      </c>
      <c r="R1806" s="6" t="s">
        <v>77</v>
      </c>
      <c r="T1806" s="22" t="s">
        <v>79</v>
      </c>
      <c r="U1806" s="2" t="s">
        <v>1312</v>
      </c>
      <c r="X1806" s="2">
        <v>120</v>
      </c>
      <c r="Y1806" s="2" t="s">
        <v>83</v>
      </c>
      <c r="Z1806" s="2" t="s">
        <v>84</v>
      </c>
      <c r="AD1806" s="2">
        <v>161</v>
      </c>
      <c r="AE1806" s="2" t="s">
        <v>81</v>
      </c>
      <c r="AF1806" s="2" t="s">
        <v>84</v>
      </c>
      <c r="AJ1806" s="2">
        <v>118</v>
      </c>
      <c r="AL1806" s="2" t="s">
        <v>84</v>
      </c>
      <c r="AV1806" s="2">
        <v>322</v>
      </c>
      <c r="AW1806" s="2" t="s">
        <v>81</v>
      </c>
      <c r="AX1806" s="2" t="s">
        <v>84</v>
      </c>
      <c r="AY1806" s="2">
        <v>322</v>
      </c>
      <c r="AZ1806" s="2" t="s">
        <v>81</v>
      </c>
      <c r="BA1806" s="2" t="s">
        <v>84</v>
      </c>
      <c r="BB1806" s="2">
        <v>322</v>
      </c>
      <c r="BC1806" s="2" t="s">
        <v>81</v>
      </c>
      <c r="BD1806" s="2" t="s">
        <v>84</v>
      </c>
      <c r="BE1806" s="23" t="str">
        <f t="shared" si="296"/>
        <v>EMF nein</v>
      </c>
      <c r="BF1806" s="23" t="str">
        <f t="shared" si="297"/>
        <v/>
      </c>
      <c r="BG1806" s="23" t="str">
        <f t="shared" si="298"/>
        <v/>
      </c>
      <c r="BH1806" s="23">
        <f t="shared" si="299"/>
        <v>0</v>
      </c>
      <c r="BO1806" s="2" t="s">
        <v>7523</v>
      </c>
      <c r="BP1806" s="3">
        <v>1</v>
      </c>
      <c r="BQ1806" s="2" t="s">
        <v>7524</v>
      </c>
    </row>
    <row r="1807" spans="1:69" ht="16.149999999999999" customHeight="1" x14ac:dyDescent="0.25">
      <c r="A1807" s="16">
        <v>1806</v>
      </c>
      <c r="B1807" s="17" t="s">
        <v>211</v>
      </c>
      <c r="C1807" s="48" t="s">
        <v>7525</v>
      </c>
      <c r="D1807" s="2" t="s">
        <v>158</v>
      </c>
      <c r="E1807" s="48" t="s">
        <v>5471</v>
      </c>
      <c r="F1807" s="67">
        <v>42699</v>
      </c>
      <c r="G1807" s="3">
        <f t="shared" si="292"/>
        <v>11</v>
      </c>
      <c r="H1807" s="3">
        <f t="shared" si="293"/>
        <v>2016</v>
      </c>
      <c r="I1807" s="19">
        <v>0.77430555555555503</v>
      </c>
      <c r="J1807" s="20">
        <f t="shared" si="294"/>
        <v>18</v>
      </c>
      <c r="K1807" s="5" t="str">
        <f t="shared" si="295"/>
        <v>ja</v>
      </c>
      <c r="L1807" s="5" t="s">
        <v>91</v>
      </c>
      <c r="M1807" s="6" t="s">
        <v>115</v>
      </c>
      <c r="N1807" s="5">
        <v>53</v>
      </c>
      <c r="O1807" s="17" t="s">
        <v>75</v>
      </c>
      <c r="P1807" s="17" t="s">
        <v>22264</v>
      </c>
      <c r="R1807" s="6" t="s">
        <v>77</v>
      </c>
      <c r="T1807" s="22" t="s">
        <v>79</v>
      </c>
      <c r="X1807" s="2">
        <v>163</v>
      </c>
      <c r="Y1807" s="2" t="s">
        <v>83</v>
      </c>
      <c r="Z1807" s="2" t="s">
        <v>84</v>
      </c>
      <c r="AA1807" s="2">
        <v>163</v>
      </c>
      <c r="AB1807" s="2" t="s">
        <v>81</v>
      </c>
      <c r="AC1807" s="2" t="s">
        <v>84</v>
      </c>
      <c r="AD1807" s="2">
        <v>163</v>
      </c>
      <c r="AE1807" s="2" t="s">
        <v>83</v>
      </c>
      <c r="AF1807" s="2" t="s">
        <v>84</v>
      </c>
      <c r="AJ1807" s="2">
        <v>212</v>
      </c>
      <c r="AK1807" s="2" t="s">
        <v>81</v>
      </c>
      <c r="AL1807" s="2" t="s">
        <v>84</v>
      </c>
      <c r="AM1807" s="2">
        <v>212</v>
      </c>
      <c r="AN1807" s="2" t="s">
        <v>81</v>
      </c>
      <c r="AO1807" s="2" t="s">
        <v>84</v>
      </c>
      <c r="AP1807" s="2">
        <v>212</v>
      </c>
      <c r="AQ1807" s="2" t="s">
        <v>81</v>
      </c>
      <c r="AR1807" s="2" t="s">
        <v>84</v>
      </c>
      <c r="BE1807" s="23" t="str">
        <f t="shared" si="296"/>
        <v>EMF nein</v>
      </c>
      <c r="BF1807" s="23" t="str">
        <f t="shared" si="297"/>
        <v/>
      </c>
      <c r="BG1807" s="23" t="str">
        <f t="shared" si="298"/>
        <v/>
      </c>
      <c r="BH1807" s="23">
        <f t="shared" si="299"/>
        <v>0</v>
      </c>
      <c r="BO1807" s="2" t="s">
        <v>7526</v>
      </c>
      <c r="BP1807" s="3">
        <v>1</v>
      </c>
      <c r="BQ1807" s="2" t="s">
        <v>7527</v>
      </c>
    </row>
    <row r="1808" spans="1:69" ht="16.149999999999999" customHeight="1" x14ac:dyDescent="0.25">
      <c r="A1808" s="16">
        <v>1807</v>
      </c>
      <c r="B1808" s="17" t="s">
        <v>211</v>
      </c>
      <c r="C1808" s="48" t="s">
        <v>7528</v>
      </c>
      <c r="D1808" s="2" t="s">
        <v>192</v>
      </c>
      <c r="E1808" s="48" t="s">
        <v>7529</v>
      </c>
      <c r="F1808" s="67">
        <v>43198</v>
      </c>
      <c r="G1808" s="3">
        <f t="shared" si="292"/>
        <v>4</v>
      </c>
      <c r="H1808" s="3">
        <f t="shared" si="293"/>
        <v>2018</v>
      </c>
      <c r="I1808" s="19">
        <v>0.15625</v>
      </c>
      <c r="J1808" s="20">
        <f t="shared" si="294"/>
        <v>3</v>
      </c>
      <c r="K1808" s="5" t="str">
        <f t="shared" si="295"/>
        <v>ja</v>
      </c>
      <c r="L1808" s="5" t="s">
        <v>91</v>
      </c>
      <c r="M1808" s="6" t="s">
        <v>74</v>
      </c>
      <c r="N1808" s="5">
        <v>42</v>
      </c>
      <c r="O1808" s="6" t="s">
        <v>101</v>
      </c>
      <c r="P1808" s="17" t="s">
        <v>22352</v>
      </c>
      <c r="R1808" s="6" t="s">
        <v>77</v>
      </c>
      <c r="T1808" s="22" t="s">
        <v>79</v>
      </c>
      <c r="V1808" s="2" t="s">
        <v>80</v>
      </c>
      <c r="X1808" s="2">
        <v>450</v>
      </c>
      <c r="Y1808" s="392" t="s">
        <v>94</v>
      </c>
      <c r="Z1808" s="392" t="s">
        <v>84</v>
      </c>
      <c r="AA1808" s="392">
        <v>450</v>
      </c>
      <c r="AB1808" s="392" t="s">
        <v>94</v>
      </c>
      <c r="AC1808" s="392" t="s">
        <v>84</v>
      </c>
      <c r="AD1808" s="2">
        <v>450</v>
      </c>
      <c r="AE1808" s="392" t="s">
        <v>94</v>
      </c>
      <c r="AF1808" s="392" t="s">
        <v>84</v>
      </c>
      <c r="AJ1808" s="392">
        <v>450</v>
      </c>
      <c r="AK1808" s="392" t="s">
        <v>94</v>
      </c>
      <c r="AL1808" s="392" t="s">
        <v>84</v>
      </c>
      <c r="AM1808" s="392">
        <v>450</v>
      </c>
      <c r="AN1808" s="392" t="s">
        <v>94</v>
      </c>
      <c r="AO1808" s="392" t="s">
        <v>84</v>
      </c>
      <c r="AP1808" s="392">
        <v>450</v>
      </c>
      <c r="AQ1808" s="392" t="s">
        <v>94</v>
      </c>
      <c r="AR1808" s="392" t="s">
        <v>84</v>
      </c>
      <c r="AV1808" s="392">
        <v>450</v>
      </c>
      <c r="AW1808" s="392" t="s">
        <v>94</v>
      </c>
      <c r="AX1808" s="392" t="s">
        <v>84</v>
      </c>
      <c r="AY1808" s="392">
        <v>450</v>
      </c>
      <c r="AZ1808" s="392" t="s">
        <v>94</v>
      </c>
      <c r="BA1808" s="392" t="s">
        <v>84</v>
      </c>
      <c r="BB1808" s="392">
        <v>450</v>
      </c>
      <c r="BC1808" s="392" t="s">
        <v>94</v>
      </c>
      <c r="BD1808" s="392" t="s">
        <v>84</v>
      </c>
      <c r="BE1808" s="23" t="str">
        <f t="shared" si="296"/>
        <v>EMF nein</v>
      </c>
      <c r="BF1808" s="23" t="str">
        <f t="shared" si="297"/>
        <v/>
      </c>
      <c r="BG1808" s="23" t="str">
        <f t="shared" si="298"/>
        <v/>
      </c>
      <c r="BH1808" s="23">
        <f t="shared" si="299"/>
        <v>0</v>
      </c>
      <c r="BO1808" s="2" t="s">
        <v>22353</v>
      </c>
      <c r="BP1808" s="3">
        <v>1</v>
      </c>
      <c r="BQ1808" s="2" t="s">
        <v>7530</v>
      </c>
    </row>
    <row r="1809" spans="1:69" ht="16.149999999999999" customHeight="1" x14ac:dyDescent="0.25">
      <c r="A1809" s="16">
        <v>1808</v>
      </c>
      <c r="B1809" s="17" t="s">
        <v>211</v>
      </c>
      <c r="C1809" s="48" t="s">
        <v>7531</v>
      </c>
      <c r="D1809" s="6" t="s">
        <v>151</v>
      </c>
      <c r="E1809" s="48" t="s">
        <v>7532</v>
      </c>
      <c r="F1809" s="67">
        <v>42677</v>
      </c>
      <c r="G1809" s="3">
        <f t="shared" si="292"/>
        <v>11</v>
      </c>
      <c r="H1809" s="3">
        <f t="shared" si="293"/>
        <v>2016</v>
      </c>
      <c r="I1809" s="19">
        <v>0.26388888888888901</v>
      </c>
      <c r="J1809" s="20">
        <f t="shared" si="294"/>
        <v>6</v>
      </c>
      <c r="K1809" s="5" t="str">
        <f t="shared" si="295"/>
        <v>ja</v>
      </c>
      <c r="L1809" s="5" t="s">
        <v>91</v>
      </c>
      <c r="M1809" s="6" t="s">
        <v>74</v>
      </c>
      <c r="N1809" s="5">
        <v>32</v>
      </c>
      <c r="O1809" s="6" t="s">
        <v>101</v>
      </c>
      <c r="P1809" s="17" t="s">
        <v>7533</v>
      </c>
      <c r="R1809" s="6" t="s">
        <v>335</v>
      </c>
      <c r="T1809" s="22" t="s">
        <v>79</v>
      </c>
      <c r="X1809" s="2">
        <v>20</v>
      </c>
      <c r="Y1809" s="2" t="s">
        <v>94</v>
      </c>
      <c r="Z1809" s="2" t="s">
        <v>84</v>
      </c>
      <c r="AA1809" s="2">
        <v>20</v>
      </c>
      <c r="AB1809" s="2" t="s">
        <v>94</v>
      </c>
      <c r="AC1809" s="2" t="s">
        <v>84</v>
      </c>
      <c r="AD1809" s="2">
        <v>20</v>
      </c>
      <c r="AE1809" s="2" t="s">
        <v>94</v>
      </c>
      <c r="AF1809" s="2" t="s">
        <v>84</v>
      </c>
      <c r="AJ1809" s="392">
        <v>20</v>
      </c>
      <c r="AK1809" s="392" t="s">
        <v>94</v>
      </c>
      <c r="AL1809" s="392" t="s">
        <v>84</v>
      </c>
      <c r="AM1809" s="392">
        <v>20</v>
      </c>
      <c r="AN1809" s="392" t="s">
        <v>94</v>
      </c>
      <c r="AO1809" s="392" t="s">
        <v>84</v>
      </c>
      <c r="AP1809" s="392">
        <v>20</v>
      </c>
      <c r="AQ1809" s="392" t="s">
        <v>94</v>
      </c>
      <c r="AR1809" s="392" t="s">
        <v>84</v>
      </c>
      <c r="AV1809" s="392">
        <v>20</v>
      </c>
      <c r="AW1809" s="392" t="s">
        <v>94</v>
      </c>
      <c r="AX1809" s="392" t="s">
        <v>84</v>
      </c>
      <c r="AY1809" s="392">
        <v>20</v>
      </c>
      <c r="AZ1809" s="392" t="s">
        <v>94</v>
      </c>
      <c r="BA1809" s="392" t="s">
        <v>84</v>
      </c>
      <c r="BB1809" s="392">
        <v>20</v>
      </c>
      <c r="BC1809" s="392" t="s">
        <v>94</v>
      </c>
      <c r="BD1809" s="392" t="s">
        <v>84</v>
      </c>
      <c r="BE1809" s="23" t="str">
        <f t="shared" si="296"/>
        <v>EMF nein</v>
      </c>
      <c r="BF1809" s="23" t="str">
        <f t="shared" si="297"/>
        <v/>
      </c>
      <c r="BG1809" s="23" t="str">
        <f t="shared" si="298"/>
        <v/>
      </c>
      <c r="BH1809" s="23">
        <f t="shared" si="299"/>
        <v>0</v>
      </c>
      <c r="BO1809" s="2" t="s">
        <v>7534</v>
      </c>
      <c r="BP1809" s="3">
        <v>1</v>
      </c>
      <c r="BQ1809" s="2" t="s">
        <v>7535</v>
      </c>
    </row>
    <row r="1810" spans="1:69" ht="16.149999999999999" customHeight="1" x14ac:dyDescent="0.25">
      <c r="A1810" s="16">
        <v>1809</v>
      </c>
      <c r="B1810" s="17" t="s">
        <v>87</v>
      </c>
      <c r="C1810" s="48" t="s">
        <v>2682</v>
      </c>
      <c r="D1810" s="2" t="s">
        <v>89</v>
      </c>
      <c r="E1810" s="48" t="s">
        <v>7536</v>
      </c>
      <c r="F1810" s="67">
        <v>43196</v>
      </c>
      <c r="G1810" s="3">
        <f t="shared" si="292"/>
        <v>4</v>
      </c>
      <c r="H1810" s="3">
        <f t="shared" si="293"/>
        <v>2018</v>
      </c>
      <c r="I1810" s="19">
        <v>0.49652777777777801</v>
      </c>
      <c r="J1810" s="20">
        <f t="shared" si="294"/>
        <v>11</v>
      </c>
      <c r="K1810" s="5" t="str">
        <f t="shared" si="295"/>
        <v>ja</v>
      </c>
      <c r="L1810" s="5" t="s">
        <v>91</v>
      </c>
      <c r="M1810" s="6" t="s">
        <v>74</v>
      </c>
      <c r="N1810" s="5">
        <v>81</v>
      </c>
      <c r="O1810" s="17" t="s">
        <v>75</v>
      </c>
      <c r="P1810" s="17" t="s">
        <v>7537</v>
      </c>
      <c r="R1810" s="6" t="s">
        <v>77</v>
      </c>
      <c r="T1810" s="6" t="s">
        <v>154</v>
      </c>
      <c r="V1810" s="2" t="s">
        <v>79</v>
      </c>
      <c r="X1810" s="2">
        <v>38</v>
      </c>
      <c r="Y1810" s="2" t="s">
        <v>94</v>
      </c>
      <c r="Z1810" s="2" t="s">
        <v>82</v>
      </c>
      <c r="AJ1810" s="2">
        <v>170</v>
      </c>
      <c r="AK1810" s="2" t="s">
        <v>81</v>
      </c>
      <c r="AL1810" s="2" t="s">
        <v>84</v>
      </c>
      <c r="AM1810" s="2">
        <v>170</v>
      </c>
      <c r="AN1810" s="2" t="s">
        <v>81</v>
      </c>
      <c r="AO1810" s="2" t="s">
        <v>84</v>
      </c>
      <c r="AP1810" s="2">
        <v>170</v>
      </c>
      <c r="AQ1810" s="2" t="s">
        <v>83</v>
      </c>
      <c r="AR1810" s="2" t="s">
        <v>84</v>
      </c>
      <c r="BE1810" s="23" t="str">
        <f t="shared" si="296"/>
        <v>EMF nein</v>
      </c>
      <c r="BF1810" s="23" t="str">
        <f t="shared" si="297"/>
        <v/>
      </c>
      <c r="BG1810" s="23" t="str">
        <f t="shared" si="298"/>
        <v/>
      </c>
      <c r="BH1810" s="23">
        <f t="shared" si="299"/>
        <v>0</v>
      </c>
      <c r="BP1810" s="3">
        <v>1</v>
      </c>
      <c r="BQ1810" s="2" t="s">
        <v>7538</v>
      </c>
    </row>
    <row r="1811" spans="1:69" ht="16.149999999999999" customHeight="1" x14ac:dyDescent="0.25">
      <c r="A1811" s="16">
        <v>1810</v>
      </c>
      <c r="B1811" s="17" t="s">
        <v>211</v>
      </c>
      <c r="C1811" s="48" t="s">
        <v>1725</v>
      </c>
      <c r="D1811" s="2" t="s">
        <v>124</v>
      </c>
      <c r="E1811" s="48" t="s">
        <v>7539</v>
      </c>
      <c r="F1811" s="67">
        <v>43195</v>
      </c>
      <c r="G1811" s="3">
        <f t="shared" si="292"/>
        <v>4</v>
      </c>
      <c r="H1811" s="3">
        <f t="shared" si="293"/>
        <v>2018</v>
      </c>
      <c r="I1811" s="19">
        <v>0.72916666666666696</v>
      </c>
      <c r="J1811" s="20">
        <f t="shared" si="294"/>
        <v>17</v>
      </c>
      <c r="K1811" s="5" t="str">
        <f t="shared" si="295"/>
        <v>ja</v>
      </c>
      <c r="L1811" s="21" t="s">
        <v>73</v>
      </c>
      <c r="M1811" s="6" t="s">
        <v>74</v>
      </c>
      <c r="N1811" s="5">
        <v>18</v>
      </c>
      <c r="O1811" s="17" t="s">
        <v>75</v>
      </c>
      <c r="P1811" s="17" t="s">
        <v>7540</v>
      </c>
      <c r="R1811" s="6" t="s">
        <v>77</v>
      </c>
      <c r="T1811" s="22"/>
      <c r="U1811" s="2" t="s">
        <v>100</v>
      </c>
      <c r="V1811" s="2" t="s">
        <v>80</v>
      </c>
      <c r="X1811" s="2">
        <v>61</v>
      </c>
      <c r="Y1811" s="2" t="s">
        <v>81</v>
      </c>
      <c r="Z1811" s="2" t="s">
        <v>82</v>
      </c>
      <c r="AD1811" s="2">
        <v>61</v>
      </c>
      <c r="AE1811" s="2" t="s">
        <v>81</v>
      </c>
      <c r="AF1811" s="2" t="s">
        <v>82</v>
      </c>
      <c r="AJ1811" s="2">
        <v>172</v>
      </c>
      <c r="AK1811" s="2" t="s">
        <v>81</v>
      </c>
      <c r="AL1811" s="2" t="s">
        <v>161</v>
      </c>
      <c r="AP1811" s="2">
        <v>172</v>
      </c>
      <c r="AQ1811" s="2" t="s">
        <v>81</v>
      </c>
      <c r="AR1811" s="2" t="s">
        <v>161</v>
      </c>
      <c r="BE1811" s="23" t="str">
        <f t="shared" si="296"/>
        <v>EMF nein</v>
      </c>
      <c r="BF1811" s="23" t="str">
        <f t="shared" si="297"/>
        <v/>
      </c>
      <c r="BG1811" s="23" t="str">
        <f t="shared" si="298"/>
        <v/>
      </c>
      <c r="BH1811" s="23">
        <f t="shared" si="299"/>
        <v>0</v>
      </c>
      <c r="BO1811" s="2" t="s">
        <v>7541</v>
      </c>
      <c r="BP1811" s="3">
        <v>1</v>
      </c>
      <c r="BQ1811" s="2" t="s">
        <v>7542</v>
      </c>
    </row>
    <row r="1812" spans="1:69" ht="16.149999999999999" customHeight="1" x14ac:dyDescent="0.25">
      <c r="A1812" s="16">
        <v>1811</v>
      </c>
      <c r="B1812" s="17" t="s">
        <v>211</v>
      </c>
      <c r="C1812" s="48" t="s">
        <v>1851</v>
      </c>
      <c r="D1812" s="2" t="s">
        <v>89</v>
      </c>
      <c r="E1812" s="48" t="s">
        <v>1916</v>
      </c>
      <c r="F1812" s="67">
        <v>43199</v>
      </c>
      <c r="G1812" s="3">
        <f t="shared" si="292"/>
        <v>4</v>
      </c>
      <c r="H1812" s="3">
        <f t="shared" si="293"/>
        <v>2018</v>
      </c>
      <c r="I1812" s="19">
        <v>0.4375</v>
      </c>
      <c r="J1812" s="20">
        <f t="shared" si="294"/>
        <v>10</v>
      </c>
      <c r="K1812" s="5" t="str">
        <f t="shared" si="295"/>
        <v>ja</v>
      </c>
      <c r="L1812" s="5" t="s">
        <v>91</v>
      </c>
      <c r="M1812" s="6" t="s">
        <v>115</v>
      </c>
      <c r="N1812" s="5">
        <v>25</v>
      </c>
      <c r="O1812" s="17" t="s">
        <v>75</v>
      </c>
      <c r="P1812" s="17" t="s">
        <v>22263</v>
      </c>
      <c r="R1812" s="6" t="s">
        <v>77</v>
      </c>
      <c r="T1812" s="6" t="s">
        <v>202</v>
      </c>
      <c r="X1812" s="2">
        <v>71</v>
      </c>
      <c r="Y1812" s="2" t="s">
        <v>81</v>
      </c>
      <c r="Z1812" s="2" t="s">
        <v>84</v>
      </c>
      <c r="AA1812" s="2">
        <v>71</v>
      </c>
      <c r="AB1812" s="2" t="s">
        <v>81</v>
      </c>
      <c r="AC1812" s="2" t="s">
        <v>84</v>
      </c>
      <c r="AD1812" s="2">
        <v>71</v>
      </c>
      <c r="AE1812" s="2" t="s">
        <v>81</v>
      </c>
      <c r="AF1812" s="2" t="s">
        <v>84</v>
      </c>
      <c r="BE1812" s="23" t="str">
        <f t="shared" si="296"/>
        <v>EMF nein</v>
      </c>
      <c r="BF1812" s="23" t="str">
        <f t="shared" si="297"/>
        <v/>
      </c>
      <c r="BG1812" s="23" t="str">
        <f t="shared" si="298"/>
        <v/>
      </c>
      <c r="BH1812" s="23">
        <f t="shared" si="299"/>
        <v>0</v>
      </c>
      <c r="BO1812" s="2" t="s">
        <v>7543</v>
      </c>
      <c r="BP1812" s="3">
        <v>1</v>
      </c>
      <c r="BQ1812" s="2" t="s">
        <v>7544</v>
      </c>
    </row>
    <row r="1813" spans="1:69" ht="16.149999999999999" customHeight="1" x14ac:dyDescent="0.25">
      <c r="A1813" s="16">
        <v>1812</v>
      </c>
      <c r="B1813" s="17" t="s">
        <v>211</v>
      </c>
      <c r="C1813" s="48" t="s">
        <v>7545</v>
      </c>
      <c r="D1813" s="2" t="s">
        <v>192</v>
      </c>
      <c r="E1813" s="48" t="s">
        <v>7546</v>
      </c>
      <c r="F1813" s="67">
        <v>43172</v>
      </c>
      <c r="G1813" s="3">
        <f t="shared" si="292"/>
        <v>3</v>
      </c>
      <c r="H1813" s="3">
        <f t="shared" si="293"/>
        <v>2018</v>
      </c>
      <c r="I1813" s="19">
        <v>0.5</v>
      </c>
      <c r="J1813" s="20">
        <f t="shared" si="294"/>
        <v>12</v>
      </c>
      <c r="K1813" s="5" t="str">
        <f t="shared" si="295"/>
        <v>ja</v>
      </c>
      <c r="L1813" s="5" t="s">
        <v>91</v>
      </c>
      <c r="M1813" s="6" t="s">
        <v>74</v>
      </c>
      <c r="N1813" s="5">
        <v>20</v>
      </c>
      <c r="O1813" s="2" t="s">
        <v>140</v>
      </c>
      <c r="P1813" s="17" t="s">
        <v>7547</v>
      </c>
      <c r="R1813" s="6" t="s">
        <v>77</v>
      </c>
      <c r="S1813" s="2" t="s">
        <v>78</v>
      </c>
      <c r="T1813" s="6" t="s">
        <v>154</v>
      </c>
      <c r="X1813" s="2">
        <v>770</v>
      </c>
      <c r="Y1813" s="2" t="s">
        <v>83</v>
      </c>
      <c r="Z1813" s="2" t="s">
        <v>168</v>
      </c>
      <c r="AA1813" s="2">
        <v>770</v>
      </c>
      <c r="AB1813" s="2" t="s">
        <v>83</v>
      </c>
      <c r="AC1813" s="2" t="s">
        <v>168</v>
      </c>
      <c r="AD1813" s="2">
        <v>770</v>
      </c>
      <c r="AE1813" s="2" t="s">
        <v>83</v>
      </c>
      <c r="AF1813" s="2" t="s">
        <v>168</v>
      </c>
      <c r="BE1813" s="23" t="str">
        <f t="shared" si="296"/>
        <v>EMF nein</v>
      </c>
      <c r="BF1813" s="23" t="str">
        <f t="shared" si="297"/>
        <v/>
      </c>
      <c r="BG1813" s="23" t="str">
        <f t="shared" si="298"/>
        <v/>
      </c>
      <c r="BH1813" s="23">
        <f t="shared" si="299"/>
        <v>0</v>
      </c>
      <c r="BO1813" s="2" t="s">
        <v>7548</v>
      </c>
      <c r="BP1813" s="3">
        <v>1</v>
      </c>
      <c r="BQ1813" s="2" t="s">
        <v>7549</v>
      </c>
    </row>
    <row r="1814" spans="1:69" ht="16.149999999999999" customHeight="1" x14ac:dyDescent="0.25">
      <c r="A1814" s="16">
        <v>1813</v>
      </c>
      <c r="B1814" s="17" t="s">
        <v>87</v>
      </c>
      <c r="C1814" s="48" t="s">
        <v>625</v>
      </c>
      <c r="D1814" s="2" t="s">
        <v>348</v>
      </c>
      <c r="E1814" s="48" t="s">
        <v>7550</v>
      </c>
      <c r="F1814" s="67">
        <v>43197</v>
      </c>
      <c r="G1814" s="3">
        <f t="shared" si="292"/>
        <v>4</v>
      </c>
      <c r="H1814" s="3">
        <f t="shared" si="293"/>
        <v>2018</v>
      </c>
      <c r="I1814" s="19">
        <v>0.4375</v>
      </c>
      <c r="J1814" s="20">
        <f t="shared" si="294"/>
        <v>10</v>
      </c>
      <c r="K1814" s="5" t="str">
        <f t="shared" si="295"/>
        <v>ja</v>
      </c>
      <c r="L1814" s="21" t="s">
        <v>73</v>
      </c>
      <c r="M1814" s="6" t="s">
        <v>74</v>
      </c>
      <c r="N1814" s="5">
        <v>75</v>
      </c>
      <c r="O1814" s="17" t="s">
        <v>126</v>
      </c>
      <c r="P1814" s="17" t="s">
        <v>7551</v>
      </c>
      <c r="R1814" s="6" t="s">
        <v>77</v>
      </c>
      <c r="T1814" s="22" t="s">
        <v>79</v>
      </c>
      <c r="U1814" s="2" t="s">
        <v>74</v>
      </c>
      <c r="V1814" s="2" t="s">
        <v>79</v>
      </c>
      <c r="BE1814" s="23" t="str">
        <f t="shared" si="296"/>
        <v>EMF nein</v>
      </c>
      <c r="BF1814" s="23" t="str">
        <f t="shared" si="297"/>
        <v/>
      </c>
      <c r="BG1814" s="23" t="str">
        <f t="shared" si="298"/>
        <v/>
      </c>
      <c r="BH1814" s="23">
        <f t="shared" si="299"/>
        <v>0</v>
      </c>
      <c r="BO1814" s="2" t="s">
        <v>7552</v>
      </c>
      <c r="BP1814" s="3">
        <v>1</v>
      </c>
      <c r="BQ1814" s="2" t="s">
        <v>7553</v>
      </c>
    </row>
    <row r="1815" spans="1:69" ht="16.149999999999999" customHeight="1" x14ac:dyDescent="0.25">
      <c r="A1815" s="16">
        <v>1814</v>
      </c>
      <c r="B1815" s="17" t="s">
        <v>211</v>
      </c>
      <c r="C1815" s="48" t="s">
        <v>1148</v>
      </c>
      <c r="D1815" s="2" t="s">
        <v>89</v>
      </c>
      <c r="E1815" s="48" t="s">
        <v>7554</v>
      </c>
      <c r="F1815" s="67">
        <v>43198</v>
      </c>
      <c r="G1815" s="3">
        <f t="shared" si="292"/>
        <v>4</v>
      </c>
      <c r="H1815" s="3">
        <f t="shared" si="293"/>
        <v>2018</v>
      </c>
      <c r="I1815" s="19">
        <v>0.46180555555555602</v>
      </c>
      <c r="J1815" s="20">
        <f t="shared" si="294"/>
        <v>11</v>
      </c>
      <c r="K1815" s="5" t="str">
        <f t="shared" si="295"/>
        <v>ja</v>
      </c>
      <c r="L1815" s="5" t="s">
        <v>91</v>
      </c>
      <c r="M1815" s="6" t="s">
        <v>74</v>
      </c>
      <c r="N1815" s="5">
        <v>42</v>
      </c>
      <c r="O1815" s="17" t="s">
        <v>75</v>
      </c>
      <c r="P1815" s="17" t="s">
        <v>5951</v>
      </c>
      <c r="T1815" s="22"/>
      <c r="U1815" s="2" t="s">
        <v>100</v>
      </c>
      <c r="V1815" s="2" t="s">
        <v>79</v>
      </c>
      <c r="X1815" s="2">
        <v>416</v>
      </c>
      <c r="Y1815" s="2" t="s">
        <v>81</v>
      </c>
      <c r="Z1815" s="2" t="s">
        <v>82</v>
      </c>
      <c r="AA1815" s="2">
        <v>416</v>
      </c>
      <c r="AB1815" s="2" t="s">
        <v>81</v>
      </c>
      <c r="AC1815" s="2" t="s">
        <v>82</v>
      </c>
      <c r="AD1815" s="2">
        <v>416</v>
      </c>
      <c r="AE1815" s="2" t="s">
        <v>81</v>
      </c>
      <c r="AF1815" s="2" t="s">
        <v>82</v>
      </c>
      <c r="BE1815" s="23" t="str">
        <f t="shared" si="296"/>
        <v>EMF nein</v>
      </c>
      <c r="BF1815" s="23" t="str">
        <f t="shared" si="297"/>
        <v/>
      </c>
      <c r="BG1815" s="23" t="str">
        <f t="shared" si="298"/>
        <v/>
      </c>
      <c r="BH1815" s="23">
        <f t="shared" si="299"/>
        <v>0</v>
      </c>
      <c r="BO1815" s="2" t="s">
        <v>7555</v>
      </c>
      <c r="BP1815" s="3">
        <v>1</v>
      </c>
      <c r="BQ1815" s="2" t="s">
        <v>7556</v>
      </c>
    </row>
    <row r="1816" spans="1:69" ht="16.149999999999999" customHeight="1" x14ac:dyDescent="0.25">
      <c r="A1816" s="16">
        <v>1815</v>
      </c>
      <c r="B1816" s="17" t="s">
        <v>211</v>
      </c>
      <c r="C1816" s="48" t="s">
        <v>280</v>
      </c>
      <c r="D1816" s="2" t="s">
        <v>137</v>
      </c>
      <c r="E1816" s="48" t="s">
        <v>6323</v>
      </c>
      <c r="F1816" s="67">
        <v>42861</v>
      </c>
      <c r="G1816" s="3">
        <f t="shared" si="292"/>
        <v>5</v>
      </c>
      <c r="H1816" s="3">
        <f t="shared" si="293"/>
        <v>2017</v>
      </c>
      <c r="I1816" s="19">
        <v>0.625</v>
      </c>
      <c r="J1816" s="20">
        <f t="shared" si="294"/>
        <v>15</v>
      </c>
      <c r="K1816" s="5" t="str">
        <f t="shared" si="295"/>
        <v>ja</v>
      </c>
      <c r="L1816" s="5" t="s">
        <v>91</v>
      </c>
      <c r="M1816" s="6" t="s">
        <v>74</v>
      </c>
      <c r="N1816" s="5">
        <v>20</v>
      </c>
      <c r="O1816" s="6" t="s">
        <v>101</v>
      </c>
      <c r="P1816" s="17" t="s">
        <v>22354</v>
      </c>
      <c r="Q1816" s="6" t="s">
        <v>186</v>
      </c>
      <c r="R1816" s="6" t="s">
        <v>77</v>
      </c>
      <c r="T1816" s="22"/>
      <c r="U1816" s="2" t="s">
        <v>74</v>
      </c>
      <c r="V1816" s="2" t="s">
        <v>79</v>
      </c>
      <c r="X1816" s="2">
        <v>150</v>
      </c>
      <c r="Y1816" s="2" t="s">
        <v>94</v>
      </c>
      <c r="Z1816" s="2" t="s">
        <v>168</v>
      </c>
      <c r="AA1816" s="2">
        <v>150</v>
      </c>
      <c r="AB1816" s="2" t="s">
        <v>94</v>
      </c>
      <c r="AC1816" s="2" t="s">
        <v>168</v>
      </c>
      <c r="AD1816" s="2">
        <v>150</v>
      </c>
      <c r="AE1816" s="2" t="s">
        <v>94</v>
      </c>
      <c r="AF1816" s="2" t="s">
        <v>168</v>
      </c>
      <c r="AJ1816" s="392">
        <v>150</v>
      </c>
      <c r="AK1816" s="392" t="s">
        <v>94</v>
      </c>
      <c r="AL1816" s="392" t="s">
        <v>168</v>
      </c>
      <c r="AM1816" s="392">
        <v>150</v>
      </c>
      <c r="AN1816" s="392" t="s">
        <v>94</v>
      </c>
      <c r="AO1816" s="392" t="s">
        <v>168</v>
      </c>
      <c r="AP1816" s="392">
        <v>150</v>
      </c>
      <c r="AQ1816" s="392" t="s">
        <v>94</v>
      </c>
      <c r="AR1816" s="392" t="s">
        <v>168</v>
      </c>
      <c r="AV1816" s="392">
        <v>200</v>
      </c>
      <c r="AW1816" s="392" t="s">
        <v>81</v>
      </c>
      <c r="AX1816" s="392" t="s">
        <v>168</v>
      </c>
      <c r="BE1816" s="23" t="str">
        <f t="shared" si="296"/>
        <v>EMF nein</v>
      </c>
      <c r="BF1816" s="23" t="str">
        <f t="shared" si="297"/>
        <v/>
      </c>
      <c r="BG1816" s="23" t="str">
        <f t="shared" si="298"/>
        <v/>
      </c>
      <c r="BH1816" s="23">
        <f t="shared" si="299"/>
        <v>0</v>
      </c>
      <c r="BO1816" s="2" t="s">
        <v>7557</v>
      </c>
      <c r="BP1816" s="3">
        <v>1</v>
      </c>
      <c r="BQ1816" s="2" t="s">
        <v>7558</v>
      </c>
    </row>
    <row r="1817" spans="1:69" ht="16.149999999999999" customHeight="1" x14ac:dyDescent="0.25">
      <c r="A1817" s="16">
        <v>1816</v>
      </c>
      <c r="B1817" s="17" t="s">
        <v>211</v>
      </c>
      <c r="C1817" s="48" t="s">
        <v>6073</v>
      </c>
      <c r="D1817" s="2" t="s">
        <v>137</v>
      </c>
      <c r="E1817" s="48" t="s">
        <v>7559</v>
      </c>
      <c r="F1817" s="67">
        <v>42896</v>
      </c>
      <c r="G1817" s="3">
        <f t="shared" si="292"/>
        <v>6</v>
      </c>
      <c r="H1817" s="3">
        <f t="shared" si="293"/>
        <v>2017</v>
      </c>
      <c r="I1817" s="19">
        <v>0.32638888888888901</v>
      </c>
      <c r="J1817" s="20">
        <f t="shared" si="294"/>
        <v>7</v>
      </c>
      <c r="K1817" s="5" t="str">
        <f t="shared" si="295"/>
        <v>ja</v>
      </c>
      <c r="L1817" s="5" t="s">
        <v>91</v>
      </c>
      <c r="M1817" s="6" t="s">
        <v>100</v>
      </c>
      <c r="N1817" s="5">
        <v>47</v>
      </c>
      <c r="O1817" s="17" t="s">
        <v>126</v>
      </c>
      <c r="P1817" s="17" t="s">
        <v>7560</v>
      </c>
      <c r="R1817" s="6" t="s">
        <v>77</v>
      </c>
      <c r="T1817" s="22" t="s">
        <v>79</v>
      </c>
      <c r="U1817" s="2" t="s">
        <v>139</v>
      </c>
      <c r="X1817" s="2">
        <v>276</v>
      </c>
      <c r="Y1817" s="2" t="s">
        <v>81</v>
      </c>
      <c r="Z1817" s="2" t="s">
        <v>84</v>
      </c>
      <c r="AA1817" s="2">
        <v>276</v>
      </c>
      <c r="AB1817" s="2" t="s">
        <v>81</v>
      </c>
      <c r="AC1817" s="2" t="s">
        <v>84</v>
      </c>
      <c r="AD1817" s="2">
        <v>276</v>
      </c>
      <c r="AE1817" s="2" t="s">
        <v>81</v>
      </c>
      <c r="AF1817" s="2" t="s">
        <v>84</v>
      </c>
      <c r="AJ1817" s="2">
        <v>284</v>
      </c>
      <c r="AK1817" s="2" t="s">
        <v>81</v>
      </c>
      <c r="AL1817" s="2" t="s">
        <v>84</v>
      </c>
      <c r="AM1817" s="2">
        <v>284</v>
      </c>
      <c r="AN1817" s="2" t="s">
        <v>94</v>
      </c>
      <c r="AO1817" s="2" t="s">
        <v>84</v>
      </c>
      <c r="AP1817" s="2">
        <v>284</v>
      </c>
      <c r="AQ1817" s="2" t="s">
        <v>94</v>
      </c>
      <c r="AR1817" s="2" t="s">
        <v>84</v>
      </c>
      <c r="AV1817" s="2">
        <v>432</v>
      </c>
      <c r="AW1817" s="2" t="s">
        <v>81</v>
      </c>
      <c r="AX1817" s="2" t="s">
        <v>84</v>
      </c>
      <c r="AY1817" s="2">
        <v>621</v>
      </c>
      <c r="AZ1817" s="2" t="s">
        <v>81</v>
      </c>
      <c r="BA1817" s="2" t="s">
        <v>84</v>
      </c>
      <c r="BB1817" s="2">
        <v>432</v>
      </c>
      <c r="BC1817" s="2" t="s">
        <v>81</v>
      </c>
      <c r="BD1817" s="2" t="s">
        <v>84</v>
      </c>
      <c r="BE1817" s="23" t="str">
        <f t="shared" si="296"/>
        <v>EMF nein</v>
      </c>
      <c r="BF1817" s="23" t="str">
        <f t="shared" si="297"/>
        <v/>
      </c>
      <c r="BG1817" s="23" t="str">
        <f t="shared" si="298"/>
        <v/>
      </c>
      <c r="BH1817" s="23">
        <f t="shared" si="299"/>
        <v>0</v>
      </c>
      <c r="BO1817" s="2" t="s">
        <v>7561</v>
      </c>
      <c r="BP1817" s="3">
        <v>1</v>
      </c>
      <c r="BQ1817" s="2" t="s">
        <v>7562</v>
      </c>
    </row>
    <row r="1818" spans="1:69" ht="16.149999999999999" customHeight="1" x14ac:dyDescent="0.25">
      <c r="A1818" s="16">
        <v>1817</v>
      </c>
      <c r="B1818" s="17" t="s">
        <v>69</v>
      </c>
      <c r="C1818" s="48" t="s">
        <v>7563</v>
      </c>
      <c r="D1818" s="2" t="s">
        <v>124</v>
      </c>
      <c r="E1818" s="48" t="s">
        <v>7564</v>
      </c>
      <c r="F1818" s="67">
        <v>42635</v>
      </c>
      <c r="G1818" s="3">
        <f t="shared" si="292"/>
        <v>9</v>
      </c>
      <c r="H1818" s="3">
        <f t="shared" si="293"/>
        <v>2016</v>
      </c>
      <c r="I1818" s="19">
        <v>0.28125</v>
      </c>
      <c r="J1818" s="20">
        <f t="shared" si="294"/>
        <v>6</v>
      </c>
      <c r="K1818" s="5" t="str">
        <f t="shared" si="295"/>
        <v>ja</v>
      </c>
      <c r="L1818" s="5" t="s">
        <v>91</v>
      </c>
      <c r="M1818" s="6" t="s">
        <v>115</v>
      </c>
      <c r="N1818" s="5">
        <v>63</v>
      </c>
      <c r="O1818" s="17" t="s">
        <v>126</v>
      </c>
      <c r="P1818" s="17" t="s">
        <v>22262</v>
      </c>
      <c r="R1818" s="6" t="s">
        <v>77</v>
      </c>
      <c r="T1818" s="6" t="s">
        <v>202</v>
      </c>
      <c r="X1818" s="2">
        <v>1120</v>
      </c>
      <c r="Y1818" s="2" t="s">
        <v>83</v>
      </c>
      <c r="Z1818" s="2" t="s">
        <v>84</v>
      </c>
      <c r="AA1818" s="2">
        <v>1120</v>
      </c>
      <c r="AB1818" s="2" t="s">
        <v>81</v>
      </c>
      <c r="AC1818" s="2" t="s">
        <v>84</v>
      </c>
      <c r="AD1818" s="2">
        <v>1120</v>
      </c>
      <c r="AE1818" s="2" t="s">
        <v>81</v>
      </c>
      <c r="AF1818" s="2" t="s">
        <v>84</v>
      </c>
      <c r="AJ1818" s="2">
        <v>1400</v>
      </c>
      <c r="AK1818" s="2" t="s">
        <v>81</v>
      </c>
      <c r="AL1818" s="2" t="s">
        <v>84</v>
      </c>
      <c r="AM1818" s="2">
        <v>1400</v>
      </c>
      <c r="AN1818" s="2" t="s">
        <v>81</v>
      </c>
      <c r="AO1818" s="2" t="s">
        <v>84</v>
      </c>
      <c r="AP1818" s="2">
        <v>1400</v>
      </c>
      <c r="AQ1818" s="2" t="s">
        <v>83</v>
      </c>
      <c r="AR1818" s="2" t="s">
        <v>84</v>
      </c>
      <c r="BE1818" s="23" t="str">
        <f t="shared" si="296"/>
        <v>EMF nein</v>
      </c>
      <c r="BF1818" s="23" t="str">
        <f t="shared" si="297"/>
        <v/>
      </c>
      <c r="BG1818" s="23" t="str">
        <f t="shared" si="298"/>
        <v/>
      </c>
      <c r="BH1818" s="23">
        <f t="shared" si="299"/>
        <v>0</v>
      </c>
      <c r="BO1818" s="2" t="s">
        <v>7565</v>
      </c>
      <c r="BP1818" s="3">
        <v>1</v>
      </c>
      <c r="BQ1818" s="2" t="s">
        <v>7566</v>
      </c>
    </row>
    <row r="1819" spans="1:69" ht="16.149999999999999" customHeight="1" x14ac:dyDescent="0.25">
      <c r="A1819" s="16">
        <v>1818</v>
      </c>
      <c r="B1819" s="17" t="s">
        <v>211</v>
      </c>
      <c r="C1819" s="48" t="s">
        <v>7567</v>
      </c>
      <c r="D1819" s="2" t="s">
        <v>371</v>
      </c>
      <c r="E1819" s="48" t="s">
        <v>7568</v>
      </c>
      <c r="F1819" s="67">
        <v>42920</v>
      </c>
      <c r="G1819" s="3">
        <f t="shared" si="292"/>
        <v>7</v>
      </c>
      <c r="H1819" s="3">
        <f t="shared" si="293"/>
        <v>2017</v>
      </c>
      <c r="I1819" s="19">
        <v>0.66319444444444398</v>
      </c>
      <c r="J1819" s="20">
        <f t="shared" si="294"/>
        <v>15</v>
      </c>
      <c r="K1819" s="5" t="str">
        <f t="shared" si="295"/>
        <v>ja</v>
      </c>
      <c r="L1819" s="21" t="s">
        <v>73</v>
      </c>
      <c r="M1819" s="6" t="s">
        <v>115</v>
      </c>
      <c r="N1819" s="5">
        <v>58</v>
      </c>
      <c r="O1819" s="17" t="s">
        <v>126</v>
      </c>
      <c r="P1819" s="17" t="s">
        <v>7569</v>
      </c>
      <c r="R1819" s="6" t="s">
        <v>77</v>
      </c>
      <c r="T1819" s="22" t="s">
        <v>79</v>
      </c>
      <c r="BE1819" s="23" t="str">
        <f t="shared" si="296"/>
        <v>EMF nein</v>
      </c>
      <c r="BF1819" s="23" t="str">
        <f t="shared" si="297"/>
        <v/>
      </c>
      <c r="BG1819" s="23" t="str">
        <f t="shared" si="298"/>
        <v/>
      </c>
      <c r="BH1819" s="23">
        <f t="shared" si="299"/>
        <v>0</v>
      </c>
      <c r="BO1819" s="2" t="s">
        <v>7570</v>
      </c>
      <c r="BP1819" s="3">
        <v>1</v>
      </c>
      <c r="BQ1819" s="2" t="s">
        <v>7571</v>
      </c>
    </row>
    <row r="1820" spans="1:69" ht="16.149999999999999" customHeight="1" x14ac:dyDescent="0.25">
      <c r="A1820" s="16">
        <v>1819</v>
      </c>
      <c r="B1820" s="17" t="s">
        <v>69</v>
      </c>
      <c r="C1820" s="48" t="s">
        <v>7572</v>
      </c>
      <c r="D1820" s="2" t="s">
        <v>104</v>
      </c>
      <c r="E1820" s="48" t="s">
        <v>7573</v>
      </c>
      <c r="F1820" s="67">
        <v>39683</v>
      </c>
      <c r="G1820" s="3">
        <f t="shared" si="292"/>
        <v>8</v>
      </c>
      <c r="H1820" s="3">
        <f t="shared" si="293"/>
        <v>2008</v>
      </c>
      <c r="I1820" s="19">
        <v>0.54166666666666696</v>
      </c>
      <c r="J1820" s="20">
        <f t="shared" si="294"/>
        <v>13</v>
      </c>
      <c r="K1820" s="5" t="str">
        <f t="shared" si="295"/>
        <v>ja</v>
      </c>
      <c r="L1820" s="5" t="s">
        <v>91</v>
      </c>
      <c r="M1820" s="6" t="s">
        <v>74</v>
      </c>
      <c r="N1820" s="5">
        <v>43</v>
      </c>
      <c r="O1820" s="2" t="s">
        <v>140</v>
      </c>
      <c r="P1820" s="17" t="s">
        <v>7574</v>
      </c>
      <c r="R1820" s="6" t="s">
        <v>77</v>
      </c>
      <c r="S1820" s="2" t="s">
        <v>78</v>
      </c>
      <c r="T1820" s="22" t="s">
        <v>79</v>
      </c>
      <c r="V1820" s="2" t="s">
        <v>79</v>
      </c>
      <c r="BE1820" s="23" t="str">
        <f t="shared" si="296"/>
        <v>EMF ja</v>
      </c>
      <c r="BF1820" s="23">
        <f t="shared" si="297"/>
        <v>285</v>
      </c>
      <c r="BG1820" s="23" t="str">
        <f t="shared" si="298"/>
        <v>100-499m</v>
      </c>
      <c r="BH1820" s="23">
        <f t="shared" si="299"/>
        <v>3</v>
      </c>
      <c r="BI1820" s="2" t="s">
        <v>162</v>
      </c>
      <c r="BJ1820" s="2">
        <v>285</v>
      </c>
      <c r="BK1820" s="2" t="s">
        <v>162</v>
      </c>
      <c r="BL1820" s="2">
        <v>320</v>
      </c>
      <c r="BM1820" s="2" t="s">
        <v>110</v>
      </c>
      <c r="BO1820" s="2" t="s">
        <v>7575</v>
      </c>
      <c r="BP1820" s="3">
        <v>1</v>
      </c>
      <c r="BQ1820" s="2" t="s">
        <v>7576</v>
      </c>
    </row>
    <row r="1821" spans="1:69" ht="16.149999999999999" customHeight="1" x14ac:dyDescent="0.25">
      <c r="A1821" s="16">
        <v>1820</v>
      </c>
      <c r="B1821" s="17" t="s">
        <v>211</v>
      </c>
      <c r="C1821" s="48" t="s">
        <v>7577</v>
      </c>
      <c r="D1821" s="2" t="s">
        <v>264</v>
      </c>
      <c r="E1821" s="48" t="s">
        <v>7578</v>
      </c>
      <c r="F1821" s="67">
        <v>43032</v>
      </c>
      <c r="G1821" s="3">
        <f t="shared" si="292"/>
        <v>10</v>
      </c>
      <c r="H1821" s="3">
        <f t="shared" si="293"/>
        <v>2017</v>
      </c>
      <c r="I1821" s="19">
        <v>0.47222222222222199</v>
      </c>
      <c r="J1821" s="20">
        <f t="shared" si="294"/>
        <v>11</v>
      </c>
      <c r="K1821" s="5" t="str">
        <f t="shared" si="295"/>
        <v>ja</v>
      </c>
      <c r="L1821" s="5" t="s">
        <v>91</v>
      </c>
      <c r="M1821" s="6" t="s">
        <v>74</v>
      </c>
      <c r="N1821" s="5">
        <v>58</v>
      </c>
      <c r="O1821" s="2" t="s">
        <v>140</v>
      </c>
      <c r="P1821" s="17" t="s">
        <v>7579</v>
      </c>
      <c r="R1821" s="6" t="s">
        <v>77</v>
      </c>
      <c r="T1821" s="22"/>
      <c r="X1821" s="2">
        <v>120</v>
      </c>
      <c r="Y1821" s="2" t="s">
        <v>94</v>
      </c>
      <c r="Z1821" s="2" t="s">
        <v>84</v>
      </c>
      <c r="AA1821" s="2">
        <v>120</v>
      </c>
      <c r="AB1821" s="2" t="s">
        <v>94</v>
      </c>
      <c r="AC1821" s="2" t="s">
        <v>84</v>
      </c>
      <c r="AD1821" s="2">
        <v>120</v>
      </c>
      <c r="AE1821" s="2" t="s">
        <v>94</v>
      </c>
      <c r="AF1821" s="2" t="s">
        <v>84</v>
      </c>
      <c r="BE1821" s="23" t="str">
        <f t="shared" si="296"/>
        <v>EMF nein</v>
      </c>
      <c r="BF1821" s="23" t="str">
        <f t="shared" si="297"/>
        <v/>
      </c>
      <c r="BG1821" s="23" t="str">
        <f t="shared" si="298"/>
        <v/>
      </c>
      <c r="BH1821" s="23">
        <f t="shared" si="299"/>
        <v>0</v>
      </c>
      <c r="BO1821" s="2" t="s">
        <v>7580</v>
      </c>
      <c r="BP1821" s="3">
        <v>1</v>
      </c>
      <c r="BQ1821" s="2" t="s">
        <v>7581</v>
      </c>
    </row>
    <row r="1822" spans="1:69" ht="16.149999999999999" customHeight="1" x14ac:dyDescent="0.25">
      <c r="A1822" s="16">
        <v>1821</v>
      </c>
      <c r="B1822" s="17" t="s">
        <v>211</v>
      </c>
      <c r="C1822" s="48" t="s">
        <v>112</v>
      </c>
      <c r="D1822" s="2" t="s">
        <v>113</v>
      </c>
      <c r="E1822" s="48" t="s">
        <v>7582</v>
      </c>
      <c r="F1822" s="67">
        <v>42709</v>
      </c>
      <c r="G1822" s="3">
        <f t="shared" si="292"/>
        <v>12</v>
      </c>
      <c r="H1822" s="3">
        <f t="shared" si="293"/>
        <v>2016</v>
      </c>
      <c r="I1822" s="19">
        <v>0.79166666666666696</v>
      </c>
      <c r="J1822" s="20">
        <f t="shared" si="294"/>
        <v>19</v>
      </c>
      <c r="K1822" s="5" t="str">
        <f t="shared" si="295"/>
        <v>ja</v>
      </c>
      <c r="L1822" s="5" t="s">
        <v>91</v>
      </c>
      <c r="M1822" s="6" t="s">
        <v>115</v>
      </c>
      <c r="N1822" s="5">
        <v>16</v>
      </c>
      <c r="O1822" s="17" t="s">
        <v>75</v>
      </c>
      <c r="P1822" s="17" t="s">
        <v>7583</v>
      </c>
      <c r="R1822" s="6" t="s">
        <v>77</v>
      </c>
      <c r="T1822" s="6" t="s">
        <v>108</v>
      </c>
      <c r="U1822" s="2" t="s">
        <v>115</v>
      </c>
      <c r="V1822" s="2" t="s">
        <v>79</v>
      </c>
      <c r="BE1822" s="23" t="str">
        <f t="shared" si="296"/>
        <v>EMF nein</v>
      </c>
      <c r="BF1822" s="23" t="str">
        <f t="shared" si="297"/>
        <v/>
      </c>
      <c r="BG1822" s="23" t="str">
        <f t="shared" si="298"/>
        <v/>
      </c>
      <c r="BH1822" s="23">
        <f t="shared" si="299"/>
        <v>0</v>
      </c>
      <c r="BO1822" s="2" t="s">
        <v>7584</v>
      </c>
      <c r="BP1822" s="3">
        <v>1</v>
      </c>
      <c r="BQ1822" s="2" t="s">
        <v>7585</v>
      </c>
    </row>
    <row r="1823" spans="1:69" ht="16.149999999999999" customHeight="1" x14ac:dyDescent="0.25">
      <c r="A1823" s="16">
        <v>1822</v>
      </c>
      <c r="B1823" s="17" t="s">
        <v>211</v>
      </c>
      <c r="C1823" s="48" t="s">
        <v>7586</v>
      </c>
      <c r="D1823" s="2" t="s">
        <v>113</v>
      </c>
      <c r="E1823" s="48" t="s">
        <v>1485</v>
      </c>
      <c r="F1823" s="67">
        <v>42970</v>
      </c>
      <c r="G1823" s="3">
        <f t="shared" ref="G1823:G1854" si="300">IF(F1823&lt;&gt;"",MONTH(F1823),"")</f>
        <v>8</v>
      </c>
      <c r="H1823" s="3">
        <f t="shared" ref="H1823:H1854" si="301">IF(F1823&lt;&gt;"",YEAR(F1823),"")</f>
        <v>2017</v>
      </c>
      <c r="I1823" s="19">
        <v>0.60416666666666696</v>
      </c>
      <c r="J1823" s="20">
        <f t="shared" si="294"/>
        <v>14</v>
      </c>
      <c r="K1823" s="5" t="str">
        <f t="shared" ref="K1823:K1854" si="302">IF(COUNTA(W1823:BN1823)=0,"nein","ja")</f>
        <v>ja</v>
      </c>
      <c r="L1823" s="5" t="s">
        <v>91</v>
      </c>
      <c r="M1823" s="6" t="s">
        <v>115</v>
      </c>
      <c r="N1823" s="5">
        <v>23</v>
      </c>
      <c r="O1823" s="17" t="s">
        <v>75</v>
      </c>
      <c r="P1823" s="17" t="s">
        <v>22246</v>
      </c>
      <c r="R1823" s="6" t="s">
        <v>77</v>
      </c>
      <c r="T1823" s="22" t="s">
        <v>79</v>
      </c>
      <c r="W1823" s="2" t="s">
        <v>7587</v>
      </c>
      <c r="X1823" s="2">
        <v>655</v>
      </c>
      <c r="Y1823" s="2" t="s">
        <v>81</v>
      </c>
      <c r="Z1823" s="2" t="s">
        <v>84</v>
      </c>
      <c r="AD1823" s="2">
        <v>655</v>
      </c>
      <c r="AE1823" s="2" t="s">
        <v>83</v>
      </c>
      <c r="AF1823" s="2" t="s">
        <v>84</v>
      </c>
      <c r="AJ1823" s="2">
        <v>504</v>
      </c>
      <c r="AK1823" s="2" t="s">
        <v>81</v>
      </c>
      <c r="AL1823" s="2" t="s">
        <v>84</v>
      </c>
      <c r="AM1823" s="2">
        <v>504</v>
      </c>
      <c r="AN1823" s="2" t="s">
        <v>81</v>
      </c>
      <c r="AO1823" s="2" t="s">
        <v>84</v>
      </c>
      <c r="AP1823" s="2">
        <v>504</v>
      </c>
      <c r="AQ1823" s="2" t="s">
        <v>83</v>
      </c>
      <c r="AR1823" s="2" t="s">
        <v>84</v>
      </c>
      <c r="AV1823" s="2">
        <v>637</v>
      </c>
      <c r="AW1823" s="2" t="s">
        <v>81</v>
      </c>
      <c r="AX1823" s="2" t="s">
        <v>84</v>
      </c>
      <c r="BB1823" s="2">
        <v>637</v>
      </c>
      <c r="BC1823" s="2" t="s">
        <v>81</v>
      </c>
      <c r="BD1823" s="2" t="s">
        <v>84</v>
      </c>
      <c r="BE1823" s="23" t="str">
        <f t="shared" si="296"/>
        <v>EMF ja</v>
      </c>
      <c r="BF1823" s="23">
        <f t="shared" si="297"/>
        <v>670</v>
      </c>
      <c r="BG1823" s="23" t="str">
        <f t="shared" si="298"/>
        <v>500+m</v>
      </c>
      <c r="BH1823" s="23">
        <f t="shared" si="299"/>
        <v>1</v>
      </c>
      <c r="BI1823" s="2" t="s">
        <v>162</v>
      </c>
      <c r="BJ1823" s="2">
        <v>670</v>
      </c>
      <c r="BO1823" s="2" t="s">
        <v>7588</v>
      </c>
      <c r="BP1823" s="3">
        <v>1</v>
      </c>
      <c r="BQ1823" s="2" t="s">
        <v>7589</v>
      </c>
    </row>
    <row r="1824" spans="1:69" ht="16.149999999999999" customHeight="1" x14ac:dyDescent="0.25">
      <c r="A1824" s="16">
        <v>1823</v>
      </c>
      <c r="B1824" s="17" t="s">
        <v>211</v>
      </c>
      <c r="C1824" s="48" t="s">
        <v>112</v>
      </c>
      <c r="D1824" s="2" t="s">
        <v>113</v>
      </c>
      <c r="E1824" s="48" t="s">
        <v>7590</v>
      </c>
      <c r="F1824" s="67">
        <v>41670</v>
      </c>
      <c r="G1824" s="3">
        <f t="shared" si="300"/>
        <v>1</v>
      </c>
      <c r="H1824" s="3">
        <f t="shared" si="301"/>
        <v>2014</v>
      </c>
      <c r="I1824" s="19">
        <v>0.4375</v>
      </c>
      <c r="J1824" s="20">
        <f t="shared" si="294"/>
        <v>10</v>
      </c>
      <c r="K1824" s="5" t="str">
        <f t="shared" si="302"/>
        <v>ja</v>
      </c>
      <c r="L1824" s="5" t="s">
        <v>91</v>
      </c>
      <c r="M1824" s="6" t="s">
        <v>74</v>
      </c>
      <c r="O1824" s="17" t="s">
        <v>75</v>
      </c>
      <c r="P1824" s="17" t="s">
        <v>7591</v>
      </c>
      <c r="R1824" s="6" t="s">
        <v>77</v>
      </c>
      <c r="T1824" s="22"/>
      <c r="X1824" s="2">
        <v>404</v>
      </c>
      <c r="Y1824" s="2" t="s">
        <v>83</v>
      </c>
      <c r="Z1824" s="2" t="s">
        <v>82</v>
      </c>
      <c r="AA1824" s="2">
        <v>404</v>
      </c>
      <c r="AB1824" s="2" t="s">
        <v>81</v>
      </c>
      <c r="AC1824" s="2" t="s">
        <v>82</v>
      </c>
      <c r="AD1824" s="2">
        <v>404</v>
      </c>
      <c r="AE1824" s="2" t="s">
        <v>83</v>
      </c>
      <c r="AF1824" s="2" t="s">
        <v>82</v>
      </c>
      <c r="BE1824" s="23" t="str">
        <f t="shared" si="296"/>
        <v>EMF nein</v>
      </c>
      <c r="BF1824" s="23" t="str">
        <f t="shared" si="297"/>
        <v/>
      </c>
      <c r="BG1824" s="23" t="str">
        <f t="shared" si="298"/>
        <v/>
      </c>
      <c r="BH1824" s="23">
        <f t="shared" si="299"/>
        <v>0</v>
      </c>
      <c r="BO1824" s="2" t="s">
        <v>7592</v>
      </c>
      <c r="BP1824" s="3">
        <v>1</v>
      </c>
      <c r="BQ1824" s="2" t="s">
        <v>7593</v>
      </c>
    </row>
    <row r="1825" spans="1:70" ht="16.149999999999999" customHeight="1" x14ac:dyDescent="0.25">
      <c r="A1825" s="16">
        <v>1824</v>
      </c>
      <c r="B1825" s="17" t="s">
        <v>211</v>
      </c>
      <c r="C1825" s="48" t="s">
        <v>7594</v>
      </c>
      <c r="D1825" s="2" t="s">
        <v>371</v>
      </c>
      <c r="E1825" s="48" t="s">
        <v>7595</v>
      </c>
      <c r="F1825" s="67">
        <v>43015</v>
      </c>
      <c r="G1825" s="3">
        <f t="shared" si="300"/>
        <v>10</v>
      </c>
      <c r="H1825" s="3">
        <f t="shared" si="301"/>
        <v>2017</v>
      </c>
      <c r="I1825" s="19">
        <v>0.52083333333333304</v>
      </c>
      <c r="J1825" s="20">
        <f t="shared" si="294"/>
        <v>12</v>
      </c>
      <c r="K1825" s="5" t="str">
        <f t="shared" si="302"/>
        <v>ja</v>
      </c>
      <c r="L1825" s="5" t="s">
        <v>91</v>
      </c>
      <c r="M1825" s="6" t="s">
        <v>100</v>
      </c>
      <c r="N1825" s="5">
        <v>19</v>
      </c>
      <c r="O1825" s="17" t="s">
        <v>126</v>
      </c>
      <c r="P1825" s="17" t="s">
        <v>7596</v>
      </c>
      <c r="R1825" s="6" t="s">
        <v>77</v>
      </c>
      <c r="T1825" s="22" t="s">
        <v>79</v>
      </c>
      <c r="U1825" s="2" t="s">
        <v>100</v>
      </c>
      <c r="V1825" s="2" t="s">
        <v>79</v>
      </c>
      <c r="X1825" s="2">
        <v>1160</v>
      </c>
      <c r="Y1825" s="2" t="s">
        <v>83</v>
      </c>
      <c r="Z1825" s="2" t="s">
        <v>82</v>
      </c>
      <c r="AA1825" s="2">
        <v>1160</v>
      </c>
      <c r="AB1825" s="2" t="s">
        <v>81</v>
      </c>
      <c r="AC1825" s="2" t="s">
        <v>82</v>
      </c>
      <c r="AD1825" s="2">
        <v>1160</v>
      </c>
      <c r="AE1825" s="2" t="s">
        <v>83</v>
      </c>
      <c r="AF1825" s="2" t="s">
        <v>82</v>
      </c>
      <c r="BE1825" s="23" t="str">
        <f t="shared" si="296"/>
        <v>EMF nein</v>
      </c>
      <c r="BF1825" s="23" t="str">
        <f t="shared" si="297"/>
        <v/>
      </c>
      <c r="BG1825" s="23" t="str">
        <f t="shared" si="298"/>
        <v/>
      </c>
      <c r="BH1825" s="23">
        <f t="shared" si="299"/>
        <v>0</v>
      </c>
      <c r="BO1825" s="2" t="s">
        <v>7597</v>
      </c>
      <c r="BP1825" s="3">
        <v>1</v>
      </c>
      <c r="BQ1825" s="2" t="s">
        <v>7598</v>
      </c>
    </row>
    <row r="1826" spans="1:70" ht="16.149999999999999" customHeight="1" x14ac:dyDescent="0.25">
      <c r="A1826" s="16">
        <v>1825</v>
      </c>
      <c r="B1826" s="17" t="s">
        <v>211</v>
      </c>
      <c r="C1826" s="48" t="s">
        <v>289</v>
      </c>
      <c r="D1826" s="2" t="s">
        <v>290</v>
      </c>
      <c r="E1826" s="48" t="s">
        <v>7599</v>
      </c>
      <c r="F1826" s="67">
        <v>42543</v>
      </c>
      <c r="G1826" s="3">
        <f t="shared" si="300"/>
        <v>6</v>
      </c>
      <c r="H1826" s="3">
        <f t="shared" si="301"/>
        <v>2016</v>
      </c>
      <c r="I1826" s="19">
        <v>0.54513888888888895</v>
      </c>
      <c r="J1826" s="20">
        <f t="shared" si="294"/>
        <v>13</v>
      </c>
      <c r="K1826" s="5" t="str">
        <f t="shared" si="302"/>
        <v>ja</v>
      </c>
      <c r="L1826" s="5" t="s">
        <v>91</v>
      </c>
      <c r="M1826" s="6" t="s">
        <v>115</v>
      </c>
      <c r="O1826" s="17" t="s">
        <v>75</v>
      </c>
      <c r="P1826" s="17" t="s">
        <v>7600</v>
      </c>
      <c r="R1826" s="6" t="s">
        <v>77</v>
      </c>
      <c r="T1826" s="22" t="s">
        <v>79</v>
      </c>
      <c r="U1826" s="2" t="s">
        <v>1312</v>
      </c>
      <c r="W1826" s="2" t="s">
        <v>7601</v>
      </c>
      <c r="X1826" s="2">
        <v>180</v>
      </c>
      <c r="Y1826" s="2" t="s">
        <v>81</v>
      </c>
      <c r="Z1826" s="2" t="s">
        <v>84</v>
      </c>
      <c r="AA1826" s="2">
        <v>180</v>
      </c>
      <c r="AB1826" s="2" t="s">
        <v>94</v>
      </c>
      <c r="AC1826" s="2" t="s">
        <v>84</v>
      </c>
      <c r="AD1826" s="2">
        <v>180</v>
      </c>
      <c r="AE1826" s="2" t="s">
        <v>81</v>
      </c>
      <c r="AF1826" s="2" t="s">
        <v>84</v>
      </c>
      <c r="AJ1826" s="2">
        <v>62</v>
      </c>
      <c r="AK1826" s="2" t="s">
        <v>94</v>
      </c>
      <c r="AL1826" s="2" t="s">
        <v>84</v>
      </c>
      <c r="AP1826" s="2">
        <v>62</v>
      </c>
      <c r="AQ1826" s="2" t="s">
        <v>94</v>
      </c>
      <c r="AR1826" s="2" t="s">
        <v>84</v>
      </c>
      <c r="BE1826" s="23" t="str">
        <f t="shared" si="296"/>
        <v>EMF nein</v>
      </c>
      <c r="BF1826" s="23" t="str">
        <f t="shared" si="297"/>
        <v/>
      </c>
      <c r="BG1826" s="23" t="str">
        <f t="shared" si="298"/>
        <v/>
      </c>
      <c r="BH1826" s="23">
        <f t="shared" si="299"/>
        <v>0</v>
      </c>
      <c r="BO1826" s="2" t="s">
        <v>7602</v>
      </c>
      <c r="BP1826" s="3">
        <v>1</v>
      </c>
      <c r="BQ1826" s="2" t="s">
        <v>7603</v>
      </c>
    </row>
    <row r="1827" spans="1:70" ht="16.149999999999999" customHeight="1" x14ac:dyDescent="0.25">
      <c r="A1827" s="16">
        <v>1826</v>
      </c>
      <c r="B1827" s="17" t="s">
        <v>211</v>
      </c>
      <c r="C1827" s="48" t="s">
        <v>3281</v>
      </c>
      <c r="D1827" s="2" t="s">
        <v>296</v>
      </c>
      <c r="E1827" s="48" t="s">
        <v>7604</v>
      </c>
      <c r="F1827" s="67">
        <v>42824</v>
      </c>
      <c r="G1827" s="3">
        <f t="shared" si="300"/>
        <v>3</v>
      </c>
      <c r="H1827" s="3">
        <f t="shared" si="301"/>
        <v>2017</v>
      </c>
      <c r="I1827" s="19">
        <v>0.77083333333333304</v>
      </c>
      <c r="J1827" s="20">
        <f t="shared" si="294"/>
        <v>18</v>
      </c>
      <c r="K1827" s="5" t="str">
        <f t="shared" si="302"/>
        <v>ja</v>
      </c>
      <c r="L1827" s="5" t="s">
        <v>91</v>
      </c>
      <c r="M1827" s="6" t="s">
        <v>139</v>
      </c>
      <c r="O1827" s="2" t="s">
        <v>140</v>
      </c>
      <c r="P1827" s="17" t="s">
        <v>7605</v>
      </c>
      <c r="R1827" s="6" t="s">
        <v>77</v>
      </c>
      <c r="T1827" s="22"/>
      <c r="U1827" s="2" t="s">
        <v>74</v>
      </c>
      <c r="BE1827" s="23" t="str">
        <f t="shared" si="296"/>
        <v>EMF nein</v>
      </c>
      <c r="BF1827" s="23" t="str">
        <f t="shared" si="297"/>
        <v/>
      </c>
      <c r="BG1827" s="23" t="str">
        <f t="shared" si="298"/>
        <v/>
      </c>
      <c r="BH1827" s="23">
        <f t="shared" si="299"/>
        <v>0</v>
      </c>
      <c r="BP1827" s="3">
        <v>1</v>
      </c>
      <c r="BQ1827" s="2" t="s">
        <v>7606</v>
      </c>
    </row>
    <row r="1828" spans="1:70" ht="16.149999999999999" customHeight="1" x14ac:dyDescent="0.25">
      <c r="A1828" s="16">
        <v>1827</v>
      </c>
      <c r="B1828" s="17" t="s">
        <v>69</v>
      </c>
      <c r="C1828" s="2" t="s">
        <v>7607</v>
      </c>
      <c r="D1828" s="2" t="s">
        <v>89</v>
      </c>
      <c r="E1828" s="2" t="s">
        <v>7608</v>
      </c>
      <c r="F1828" s="67">
        <v>43420</v>
      </c>
      <c r="G1828" s="3">
        <f t="shared" si="300"/>
        <v>11</v>
      </c>
      <c r="H1828" s="3">
        <f t="shared" si="301"/>
        <v>2018</v>
      </c>
      <c r="I1828" s="19">
        <v>0.52083333333333304</v>
      </c>
      <c r="J1828" s="20">
        <f t="shared" si="294"/>
        <v>12</v>
      </c>
      <c r="K1828" s="5" t="str">
        <f t="shared" si="302"/>
        <v>ja</v>
      </c>
      <c r="L1828" s="5" t="s">
        <v>91</v>
      </c>
      <c r="M1828" s="6" t="s">
        <v>2721</v>
      </c>
      <c r="N1828" s="5">
        <v>79</v>
      </c>
      <c r="O1828" s="2" t="s">
        <v>126</v>
      </c>
      <c r="P1828" s="2" t="s">
        <v>7609</v>
      </c>
      <c r="R1828" s="6" t="s">
        <v>77</v>
      </c>
      <c r="S1828" s="2" t="s">
        <v>132</v>
      </c>
      <c r="T1828" s="6" t="s">
        <v>202</v>
      </c>
      <c r="X1828" s="2">
        <v>266</v>
      </c>
      <c r="Y1828" s="2" t="s">
        <v>81</v>
      </c>
      <c r="Z1828" s="2" t="s">
        <v>161</v>
      </c>
      <c r="AA1828" s="2">
        <v>266</v>
      </c>
      <c r="AB1828" s="2" t="s">
        <v>81</v>
      </c>
      <c r="AC1828" s="2" t="s">
        <v>161</v>
      </c>
      <c r="AD1828" s="2">
        <v>266</v>
      </c>
      <c r="AE1828" s="2" t="s">
        <v>81</v>
      </c>
      <c r="AF1828" s="2" t="s">
        <v>161</v>
      </c>
      <c r="BE1828" s="23" t="str">
        <f t="shared" si="296"/>
        <v>EMF nein</v>
      </c>
      <c r="BF1828" s="23" t="str">
        <f t="shared" si="297"/>
        <v/>
      </c>
      <c r="BG1828" s="23" t="str">
        <f t="shared" si="298"/>
        <v/>
      </c>
      <c r="BH1828" s="23">
        <f t="shared" si="299"/>
        <v>0</v>
      </c>
      <c r="BO1828" s="2" t="s">
        <v>7610</v>
      </c>
      <c r="BP1828" s="3">
        <v>1</v>
      </c>
      <c r="BQ1828" s="2" t="s">
        <v>7611</v>
      </c>
    </row>
    <row r="1829" spans="1:70" ht="16.149999999999999" customHeight="1" x14ac:dyDescent="0.25">
      <c r="A1829" s="16">
        <v>1828</v>
      </c>
      <c r="B1829" s="17" t="s">
        <v>211</v>
      </c>
      <c r="C1829" s="48" t="s">
        <v>363</v>
      </c>
      <c r="D1829" s="2" t="s">
        <v>364</v>
      </c>
      <c r="E1829" s="48" t="s">
        <v>7612</v>
      </c>
      <c r="F1829" s="67">
        <v>42938</v>
      </c>
      <c r="G1829" s="3">
        <f t="shared" si="300"/>
        <v>7</v>
      </c>
      <c r="H1829" s="3">
        <f t="shared" si="301"/>
        <v>2017</v>
      </c>
      <c r="I1829" s="19">
        <v>0.64583333333333304</v>
      </c>
      <c r="J1829" s="20">
        <f t="shared" si="294"/>
        <v>15</v>
      </c>
      <c r="K1829" s="5" t="str">
        <f t="shared" si="302"/>
        <v>ja</v>
      </c>
      <c r="L1829" s="21" t="s">
        <v>73</v>
      </c>
      <c r="M1829" s="6" t="s">
        <v>74</v>
      </c>
      <c r="N1829" s="5">
        <v>40</v>
      </c>
      <c r="O1829" s="17" t="s">
        <v>75</v>
      </c>
      <c r="P1829" s="17" t="s">
        <v>7613</v>
      </c>
      <c r="R1829" s="6" t="s">
        <v>77</v>
      </c>
      <c r="T1829" s="22"/>
      <c r="X1829" s="2">
        <v>400</v>
      </c>
      <c r="Y1829" s="2" t="s">
        <v>81</v>
      </c>
      <c r="Z1829" s="2" t="s">
        <v>84</v>
      </c>
      <c r="AA1829" s="2">
        <v>400</v>
      </c>
      <c r="AB1829" s="2" t="s">
        <v>81</v>
      </c>
      <c r="AC1829" s="2" t="s">
        <v>84</v>
      </c>
      <c r="AD1829" s="2">
        <v>400</v>
      </c>
      <c r="AE1829" s="2" t="s">
        <v>83</v>
      </c>
      <c r="AF1829" s="2" t="s">
        <v>84</v>
      </c>
      <c r="AJ1829" s="2">
        <v>274</v>
      </c>
      <c r="AK1829" s="2" t="s">
        <v>81</v>
      </c>
      <c r="AL1829" s="2" t="s">
        <v>82</v>
      </c>
      <c r="AM1829" s="2">
        <v>274</v>
      </c>
      <c r="AN1829" s="2" t="s">
        <v>81</v>
      </c>
      <c r="AO1829" s="2" t="s">
        <v>82</v>
      </c>
      <c r="AP1829" s="2">
        <v>274</v>
      </c>
      <c r="AQ1829" s="2" t="s">
        <v>83</v>
      </c>
      <c r="AR1829" s="2" t="s">
        <v>82</v>
      </c>
      <c r="BE1829" s="23" t="str">
        <f t="shared" si="296"/>
        <v>EMF nein</v>
      </c>
      <c r="BF1829" s="23" t="str">
        <f t="shared" si="297"/>
        <v/>
      </c>
      <c r="BG1829" s="23" t="str">
        <f t="shared" si="298"/>
        <v/>
      </c>
      <c r="BH1829" s="23">
        <f t="shared" si="299"/>
        <v>0</v>
      </c>
      <c r="BO1829" s="2" t="s">
        <v>7614</v>
      </c>
      <c r="BP1829" s="3">
        <v>1</v>
      </c>
      <c r="BQ1829" s="2" t="s">
        <v>7615</v>
      </c>
    </row>
    <row r="1830" spans="1:70" ht="16.149999999999999" customHeight="1" x14ac:dyDescent="0.25">
      <c r="A1830" s="16">
        <v>1829</v>
      </c>
      <c r="B1830" s="17" t="s">
        <v>211</v>
      </c>
      <c r="C1830" s="48" t="s">
        <v>7616</v>
      </c>
      <c r="D1830" s="2" t="s">
        <v>151</v>
      </c>
      <c r="E1830" s="48" t="s">
        <v>7617</v>
      </c>
      <c r="F1830" s="67">
        <v>42657</v>
      </c>
      <c r="G1830" s="3">
        <f t="shared" si="300"/>
        <v>10</v>
      </c>
      <c r="H1830" s="3">
        <f t="shared" si="301"/>
        <v>2016</v>
      </c>
      <c r="I1830" s="19">
        <v>0.35416666666666702</v>
      </c>
      <c r="J1830" s="20">
        <f t="shared" si="294"/>
        <v>8</v>
      </c>
      <c r="K1830" s="5" t="str">
        <f t="shared" si="302"/>
        <v>ja</v>
      </c>
      <c r="L1830" s="5" t="s">
        <v>91</v>
      </c>
      <c r="M1830" s="6" t="s">
        <v>139</v>
      </c>
      <c r="N1830" s="5">
        <v>46</v>
      </c>
      <c r="O1830" s="17" t="s">
        <v>126</v>
      </c>
      <c r="P1830" s="17" t="s">
        <v>7618</v>
      </c>
      <c r="R1830" s="6" t="s">
        <v>77</v>
      </c>
      <c r="T1830" s="22"/>
      <c r="X1830" s="2">
        <v>1380</v>
      </c>
      <c r="Y1830" s="2" t="s">
        <v>81</v>
      </c>
      <c r="Z1830" s="2" t="s">
        <v>84</v>
      </c>
      <c r="AA1830" s="2">
        <v>1380</v>
      </c>
      <c r="AB1830" s="2" t="s">
        <v>81</v>
      </c>
      <c r="AC1830" s="2" t="s">
        <v>84</v>
      </c>
      <c r="AD1830" s="2">
        <v>1380</v>
      </c>
      <c r="AE1830" s="2" t="s">
        <v>81</v>
      </c>
      <c r="AF1830" s="2" t="s">
        <v>84</v>
      </c>
      <c r="BE1830" s="23" t="str">
        <f t="shared" si="296"/>
        <v>EMF nein</v>
      </c>
      <c r="BF1830" s="23" t="str">
        <f t="shared" si="297"/>
        <v/>
      </c>
      <c r="BG1830" s="23" t="str">
        <f t="shared" si="298"/>
        <v/>
      </c>
      <c r="BH1830" s="23">
        <f t="shared" si="299"/>
        <v>0</v>
      </c>
      <c r="BO1830" s="2" t="s">
        <v>7619</v>
      </c>
      <c r="BP1830" s="3">
        <v>1</v>
      </c>
      <c r="BQ1830" s="2" t="s">
        <v>7620</v>
      </c>
    </row>
    <row r="1831" spans="1:70" ht="16.149999999999999" customHeight="1" x14ac:dyDescent="0.25">
      <c r="A1831" s="16">
        <v>1830</v>
      </c>
      <c r="B1831" s="17" t="s">
        <v>69</v>
      </c>
      <c r="C1831" s="48" t="s">
        <v>3503</v>
      </c>
      <c r="D1831" s="2" t="s">
        <v>7621</v>
      </c>
      <c r="E1831" s="48" t="s">
        <v>4248</v>
      </c>
      <c r="F1831" s="67">
        <v>43200</v>
      </c>
      <c r="G1831" s="3">
        <f t="shared" si="300"/>
        <v>4</v>
      </c>
      <c r="H1831" s="3">
        <f t="shared" si="301"/>
        <v>2018</v>
      </c>
      <c r="I1831" s="19">
        <v>0.71180555555555503</v>
      </c>
      <c r="J1831" s="20">
        <f t="shared" si="294"/>
        <v>17</v>
      </c>
      <c r="K1831" s="5" t="str">
        <f t="shared" si="302"/>
        <v>ja</v>
      </c>
      <c r="L1831" s="5" t="s">
        <v>91</v>
      </c>
      <c r="M1831" s="6" t="s">
        <v>74</v>
      </c>
      <c r="N1831" s="5">
        <v>25</v>
      </c>
      <c r="O1831" s="17" t="s">
        <v>75</v>
      </c>
      <c r="P1831" s="17" t="s">
        <v>7622</v>
      </c>
      <c r="R1831" s="6" t="s">
        <v>77</v>
      </c>
      <c r="T1831" s="22" t="s">
        <v>79</v>
      </c>
      <c r="U1831" s="2" t="s">
        <v>74</v>
      </c>
      <c r="X1831" s="2">
        <v>121</v>
      </c>
      <c r="Y1831" s="2" t="s">
        <v>81</v>
      </c>
      <c r="Z1831" s="2" t="s">
        <v>168</v>
      </c>
      <c r="AA1831" s="2">
        <v>121</v>
      </c>
      <c r="AB1831" s="2" t="s">
        <v>81</v>
      </c>
      <c r="AC1831" s="2" t="s">
        <v>168</v>
      </c>
      <c r="AD1831" s="2">
        <v>121</v>
      </c>
      <c r="AE1831" s="2" t="s">
        <v>83</v>
      </c>
      <c r="AF1831" s="2" t="s">
        <v>168</v>
      </c>
      <c r="AJ1831" s="2">
        <v>170</v>
      </c>
      <c r="AK1831" s="2" t="s">
        <v>81</v>
      </c>
      <c r="AL1831" s="2" t="s">
        <v>161</v>
      </c>
      <c r="AM1831" s="2">
        <v>170</v>
      </c>
      <c r="AN1831" s="2" t="s">
        <v>81</v>
      </c>
      <c r="AO1831" s="2" t="s">
        <v>161</v>
      </c>
      <c r="AP1831" s="2">
        <v>170</v>
      </c>
      <c r="AQ1831" s="2" t="s">
        <v>83</v>
      </c>
      <c r="AR1831" s="2" t="s">
        <v>161</v>
      </c>
      <c r="AV1831" s="2">
        <v>240</v>
      </c>
      <c r="AW1831" s="2" t="s">
        <v>81</v>
      </c>
      <c r="AX1831" s="2" t="s">
        <v>168</v>
      </c>
      <c r="BE1831" s="23" t="str">
        <f t="shared" si="296"/>
        <v>EMF nein</v>
      </c>
      <c r="BF1831" s="23" t="str">
        <f t="shared" si="297"/>
        <v/>
      </c>
      <c r="BG1831" s="23" t="str">
        <f t="shared" si="298"/>
        <v/>
      </c>
      <c r="BH1831" s="23">
        <f t="shared" si="299"/>
        <v>0</v>
      </c>
      <c r="BO1831" s="2" t="s">
        <v>7623</v>
      </c>
      <c r="BP1831" s="3">
        <v>1</v>
      </c>
      <c r="BQ1831" s="2" t="s">
        <v>7624</v>
      </c>
    </row>
    <row r="1832" spans="1:70" ht="16.149999999999999" customHeight="1" x14ac:dyDescent="0.25">
      <c r="A1832" s="16">
        <v>1831</v>
      </c>
      <c r="B1832" s="17" t="s">
        <v>135</v>
      </c>
      <c r="C1832" s="48" t="s">
        <v>7625</v>
      </c>
      <c r="D1832" s="2" t="s">
        <v>158</v>
      </c>
      <c r="E1832" s="48" t="s">
        <v>7626</v>
      </c>
      <c r="F1832" s="67">
        <v>43194</v>
      </c>
      <c r="G1832" s="3">
        <f t="shared" si="300"/>
        <v>4</v>
      </c>
      <c r="H1832" s="3">
        <f t="shared" si="301"/>
        <v>2018</v>
      </c>
      <c r="I1832" s="19">
        <v>0.71180555555555503</v>
      </c>
      <c r="J1832" s="20">
        <f t="shared" si="294"/>
        <v>17</v>
      </c>
      <c r="K1832" s="5" t="str">
        <f t="shared" si="302"/>
        <v>ja</v>
      </c>
      <c r="L1832" s="5" t="s">
        <v>91</v>
      </c>
      <c r="M1832" s="6" t="s">
        <v>139</v>
      </c>
      <c r="O1832" s="2" t="s">
        <v>140</v>
      </c>
      <c r="P1832" s="17" t="s">
        <v>7627</v>
      </c>
      <c r="R1832" s="6" t="s">
        <v>77</v>
      </c>
      <c r="T1832" s="22"/>
      <c r="U1832" s="2" t="s">
        <v>74</v>
      </c>
      <c r="V1832" s="2" t="s">
        <v>79</v>
      </c>
      <c r="BE1832" s="23" t="str">
        <f t="shared" si="296"/>
        <v>EMF nein</v>
      </c>
      <c r="BF1832" s="23" t="str">
        <f t="shared" si="297"/>
        <v/>
      </c>
      <c r="BG1832" s="23" t="str">
        <f t="shared" si="298"/>
        <v/>
      </c>
      <c r="BH1832" s="23">
        <f t="shared" si="299"/>
        <v>0</v>
      </c>
      <c r="BP1832" s="3">
        <v>1</v>
      </c>
      <c r="BQ1832" s="2" t="s">
        <v>7628</v>
      </c>
    </row>
    <row r="1833" spans="1:70" ht="16.149999999999999" customHeight="1" x14ac:dyDescent="0.25">
      <c r="A1833" s="16">
        <v>1832</v>
      </c>
      <c r="B1833" s="17" t="s">
        <v>211</v>
      </c>
      <c r="C1833" s="48" t="s">
        <v>1415</v>
      </c>
      <c r="D1833" s="2" t="s">
        <v>124</v>
      </c>
      <c r="E1833" s="48" t="s">
        <v>7629</v>
      </c>
      <c r="F1833" s="67">
        <v>43199</v>
      </c>
      <c r="G1833" s="3">
        <f t="shared" si="300"/>
        <v>4</v>
      </c>
      <c r="H1833" s="3">
        <f t="shared" si="301"/>
        <v>2018</v>
      </c>
      <c r="I1833" s="19">
        <v>0.72916666666666696</v>
      </c>
      <c r="J1833" s="20">
        <f t="shared" si="294"/>
        <v>17</v>
      </c>
      <c r="K1833" s="5" t="str">
        <f t="shared" si="302"/>
        <v>ja</v>
      </c>
      <c r="L1833" s="21" t="s">
        <v>73</v>
      </c>
      <c r="M1833" s="6" t="s">
        <v>74</v>
      </c>
      <c r="N1833" s="5">
        <v>41</v>
      </c>
      <c r="O1833" s="17" t="s">
        <v>75</v>
      </c>
      <c r="P1833" s="17" t="s">
        <v>7630</v>
      </c>
      <c r="R1833" s="6" t="s">
        <v>77</v>
      </c>
      <c r="T1833" s="22"/>
      <c r="U1833" s="2" t="s">
        <v>115</v>
      </c>
      <c r="V1833" s="2" t="s">
        <v>79</v>
      </c>
      <c r="X1833" s="2">
        <v>790</v>
      </c>
      <c r="Y1833" s="2" t="s">
        <v>83</v>
      </c>
      <c r="Z1833" s="2" t="s">
        <v>82</v>
      </c>
      <c r="AA1833" s="2">
        <v>790</v>
      </c>
      <c r="AB1833" s="2" t="s">
        <v>81</v>
      </c>
      <c r="AC1833" s="2" t="s">
        <v>82</v>
      </c>
      <c r="AD1833" s="2">
        <v>790</v>
      </c>
      <c r="AE1833" s="2" t="s">
        <v>81</v>
      </c>
      <c r="AF1833" s="2" t="s">
        <v>82</v>
      </c>
      <c r="BE1833" s="23" t="str">
        <f t="shared" si="296"/>
        <v>EMF nein</v>
      </c>
      <c r="BF1833" s="23" t="str">
        <f t="shared" si="297"/>
        <v/>
      </c>
      <c r="BG1833" s="23" t="str">
        <f t="shared" si="298"/>
        <v/>
      </c>
      <c r="BH1833" s="23">
        <f t="shared" si="299"/>
        <v>0</v>
      </c>
      <c r="BO1833" s="2" t="s">
        <v>7631</v>
      </c>
      <c r="BP1833" s="3">
        <v>1</v>
      </c>
      <c r="BQ1833" s="2" t="s">
        <v>7632</v>
      </c>
    </row>
    <row r="1834" spans="1:70" ht="16.149999999999999" customHeight="1" x14ac:dyDescent="0.25">
      <c r="A1834" s="16">
        <v>1833</v>
      </c>
      <c r="B1834" s="17" t="s">
        <v>211</v>
      </c>
      <c r="C1834" s="48" t="s">
        <v>7633</v>
      </c>
      <c r="D1834" s="2" t="s">
        <v>371</v>
      </c>
      <c r="E1834" s="48" t="s">
        <v>7634</v>
      </c>
      <c r="F1834" s="67">
        <v>43200</v>
      </c>
      <c r="G1834" s="3">
        <f t="shared" si="300"/>
        <v>4</v>
      </c>
      <c r="H1834" s="3">
        <f t="shared" si="301"/>
        <v>2018</v>
      </c>
      <c r="I1834" s="19">
        <v>0.14583333333333301</v>
      </c>
      <c r="J1834" s="20">
        <f t="shared" si="294"/>
        <v>3</v>
      </c>
      <c r="K1834" s="5" t="str">
        <f t="shared" si="302"/>
        <v>ja</v>
      </c>
      <c r="L1834" s="5" t="s">
        <v>91</v>
      </c>
      <c r="M1834" s="6" t="s">
        <v>74</v>
      </c>
      <c r="N1834" s="5">
        <v>56</v>
      </c>
      <c r="O1834" s="17" t="s">
        <v>75</v>
      </c>
      <c r="P1834" s="17" t="s">
        <v>7635</v>
      </c>
      <c r="R1834" s="6" t="s">
        <v>77</v>
      </c>
      <c r="T1834" s="22"/>
      <c r="BE1834" s="23" t="str">
        <f t="shared" si="296"/>
        <v>EMF ja</v>
      </c>
      <c r="BF1834" s="23">
        <f t="shared" si="297"/>
        <v>5</v>
      </c>
      <c r="BG1834" s="23" t="str">
        <f t="shared" si="298"/>
        <v>&lt;100m</v>
      </c>
      <c r="BH1834" s="23">
        <f t="shared" si="299"/>
        <v>1</v>
      </c>
      <c r="BK1834" s="2" t="s">
        <v>162</v>
      </c>
      <c r="BL1834" s="2">
        <v>5</v>
      </c>
      <c r="BO1834" s="2" t="s">
        <v>7636</v>
      </c>
      <c r="BP1834" s="3">
        <v>1</v>
      </c>
      <c r="BQ1834" s="2" t="s">
        <v>7637</v>
      </c>
    </row>
    <row r="1835" spans="1:70" ht="16.149999999999999" customHeight="1" x14ac:dyDescent="0.25">
      <c r="A1835" s="16">
        <v>1834</v>
      </c>
      <c r="B1835" s="17" t="s">
        <v>69</v>
      </c>
      <c r="C1835" s="48" t="s">
        <v>7638</v>
      </c>
      <c r="D1835" s="2" t="s">
        <v>2334</v>
      </c>
      <c r="E1835" s="48" t="s">
        <v>7639</v>
      </c>
      <c r="F1835" s="67">
        <v>43197</v>
      </c>
      <c r="G1835" s="3">
        <f t="shared" si="300"/>
        <v>4</v>
      </c>
      <c r="H1835" s="3">
        <f t="shared" si="301"/>
        <v>2018</v>
      </c>
      <c r="I1835" s="19">
        <v>0.58680555555555602</v>
      </c>
      <c r="J1835" s="20">
        <f t="shared" si="294"/>
        <v>14</v>
      </c>
      <c r="K1835" s="5" t="str">
        <f t="shared" si="302"/>
        <v>ja</v>
      </c>
      <c r="L1835" s="5" t="s">
        <v>91</v>
      </c>
      <c r="M1835" s="6" t="s">
        <v>354</v>
      </c>
      <c r="N1835" s="5">
        <v>50</v>
      </c>
      <c r="O1835" s="17" t="s">
        <v>75</v>
      </c>
      <c r="P1835" s="17" t="s">
        <v>7640</v>
      </c>
      <c r="R1835" s="6" t="s">
        <v>77</v>
      </c>
      <c r="T1835" s="22" t="s">
        <v>79</v>
      </c>
      <c r="X1835" s="2">
        <v>800</v>
      </c>
      <c r="Y1835" s="2" t="s">
        <v>83</v>
      </c>
      <c r="Z1835" s="2" t="s">
        <v>84</v>
      </c>
      <c r="AA1835" s="2">
        <v>800</v>
      </c>
      <c r="AB1835" s="2" t="s">
        <v>83</v>
      </c>
      <c r="AC1835" s="2" t="s">
        <v>84</v>
      </c>
      <c r="AD1835" s="2">
        <v>800</v>
      </c>
      <c r="AE1835" s="2" t="s">
        <v>83</v>
      </c>
      <c r="AF1835" s="2" t="s">
        <v>84</v>
      </c>
      <c r="BE1835" s="23" t="str">
        <f t="shared" si="296"/>
        <v>EMF nein</v>
      </c>
      <c r="BF1835" s="23" t="str">
        <f t="shared" si="297"/>
        <v/>
      </c>
      <c r="BG1835" s="23" t="str">
        <f t="shared" si="298"/>
        <v/>
      </c>
      <c r="BH1835" s="23">
        <f t="shared" si="299"/>
        <v>0</v>
      </c>
      <c r="BO1835" s="2" t="s">
        <v>7641</v>
      </c>
      <c r="BP1835" s="3">
        <v>1</v>
      </c>
      <c r="BQ1835" s="2" t="s">
        <v>7642</v>
      </c>
    </row>
    <row r="1836" spans="1:70" ht="16.149999999999999" customHeight="1" x14ac:dyDescent="0.25">
      <c r="A1836" s="16">
        <v>1835</v>
      </c>
      <c r="B1836" s="17" t="s">
        <v>211</v>
      </c>
      <c r="C1836" s="48" t="s">
        <v>7643</v>
      </c>
      <c r="D1836" s="2" t="s">
        <v>151</v>
      </c>
      <c r="E1836" s="48" t="s">
        <v>7511</v>
      </c>
      <c r="F1836" s="67">
        <v>43201</v>
      </c>
      <c r="G1836" s="3">
        <f t="shared" si="300"/>
        <v>4</v>
      </c>
      <c r="H1836" s="3">
        <f t="shared" si="301"/>
        <v>2018</v>
      </c>
      <c r="I1836" s="19">
        <v>0.64583333333333304</v>
      </c>
      <c r="J1836" s="20">
        <f t="shared" si="294"/>
        <v>15</v>
      </c>
      <c r="K1836" s="5" t="str">
        <f t="shared" si="302"/>
        <v>ja</v>
      </c>
      <c r="L1836" s="5" t="s">
        <v>91</v>
      </c>
      <c r="M1836" s="6" t="s">
        <v>74</v>
      </c>
      <c r="O1836" s="2" t="s">
        <v>140</v>
      </c>
      <c r="P1836" s="17" t="s">
        <v>5857</v>
      </c>
      <c r="R1836" s="6" t="s">
        <v>77</v>
      </c>
      <c r="T1836" s="6" t="s">
        <v>108</v>
      </c>
      <c r="X1836" s="2">
        <v>850</v>
      </c>
      <c r="Y1836" s="2" t="s">
        <v>83</v>
      </c>
      <c r="Z1836" s="2" t="s">
        <v>84</v>
      </c>
      <c r="AA1836" s="2">
        <v>850</v>
      </c>
      <c r="AB1836" s="2" t="s">
        <v>83</v>
      </c>
      <c r="AC1836" s="2" t="s">
        <v>84</v>
      </c>
      <c r="AD1836" s="2">
        <v>850</v>
      </c>
      <c r="AE1836" s="2" t="s">
        <v>83</v>
      </c>
      <c r="AF1836" s="2" t="s">
        <v>84</v>
      </c>
      <c r="BE1836" s="23" t="str">
        <f t="shared" si="296"/>
        <v>EMF nein</v>
      </c>
      <c r="BF1836" s="23" t="str">
        <f t="shared" si="297"/>
        <v/>
      </c>
      <c r="BG1836" s="23" t="str">
        <f t="shared" si="298"/>
        <v/>
      </c>
      <c r="BH1836" s="23">
        <f t="shared" si="299"/>
        <v>0</v>
      </c>
      <c r="BO1836" s="2" t="s">
        <v>7644</v>
      </c>
      <c r="BP1836" s="3">
        <v>1</v>
      </c>
      <c r="BQ1836" s="2" t="s">
        <v>7645</v>
      </c>
    </row>
    <row r="1837" spans="1:70" ht="16.149999999999999" customHeight="1" x14ac:dyDescent="0.25">
      <c r="A1837" s="16">
        <v>1836</v>
      </c>
      <c r="B1837" s="17" t="s">
        <v>87</v>
      </c>
      <c r="C1837" s="48" t="s">
        <v>2333</v>
      </c>
      <c r="D1837" s="2" t="s">
        <v>2334</v>
      </c>
      <c r="E1837" s="48" t="s">
        <v>7646</v>
      </c>
      <c r="F1837" s="67">
        <v>43201</v>
      </c>
      <c r="G1837" s="3">
        <f t="shared" si="300"/>
        <v>4</v>
      </c>
      <c r="H1837" s="3">
        <f t="shared" si="301"/>
        <v>2018</v>
      </c>
      <c r="I1837" s="19">
        <v>0.70138888888888895</v>
      </c>
      <c r="J1837" s="20">
        <f t="shared" si="294"/>
        <v>16</v>
      </c>
      <c r="K1837" s="5" t="str">
        <f t="shared" si="302"/>
        <v>ja</v>
      </c>
      <c r="L1837" s="21" t="s">
        <v>73</v>
      </c>
      <c r="M1837" s="6" t="s">
        <v>74</v>
      </c>
      <c r="N1837" s="5">
        <v>72</v>
      </c>
      <c r="O1837" s="17" t="s">
        <v>75</v>
      </c>
      <c r="P1837" s="17" t="s">
        <v>7647</v>
      </c>
      <c r="R1837" s="6" t="s">
        <v>77</v>
      </c>
      <c r="T1837" s="22"/>
      <c r="U1837" s="2" t="s">
        <v>354</v>
      </c>
      <c r="V1837" s="2" t="s">
        <v>79</v>
      </c>
      <c r="X1837" s="2">
        <v>70</v>
      </c>
      <c r="Y1837" s="2" t="s">
        <v>81</v>
      </c>
      <c r="Z1837" s="2" t="s">
        <v>84</v>
      </c>
      <c r="AA1837" s="2">
        <v>70</v>
      </c>
      <c r="AB1837" s="2" t="s">
        <v>81</v>
      </c>
      <c r="AC1837" s="2" t="s">
        <v>84</v>
      </c>
      <c r="AD1837" s="2">
        <v>70</v>
      </c>
      <c r="AE1837" s="2" t="s">
        <v>81</v>
      </c>
      <c r="AF1837" s="2" t="s">
        <v>84</v>
      </c>
      <c r="BE1837" s="23" t="str">
        <f t="shared" si="296"/>
        <v>EMF nein</v>
      </c>
      <c r="BF1837" s="23" t="str">
        <f t="shared" si="297"/>
        <v/>
      </c>
      <c r="BG1837" s="23" t="str">
        <f t="shared" si="298"/>
        <v/>
      </c>
      <c r="BH1837" s="23">
        <f t="shared" si="299"/>
        <v>0</v>
      </c>
      <c r="BO1837" s="2" t="s">
        <v>7648</v>
      </c>
      <c r="BP1837" s="3">
        <v>1</v>
      </c>
      <c r="BQ1837" s="2" t="s">
        <v>7649</v>
      </c>
    </row>
    <row r="1838" spans="1:70" ht="16.149999999999999" customHeight="1" x14ac:dyDescent="0.25">
      <c r="A1838" s="16">
        <v>1837</v>
      </c>
      <c r="B1838" s="17" t="s">
        <v>69</v>
      </c>
      <c r="C1838" s="48" t="s">
        <v>7650</v>
      </c>
      <c r="D1838" s="2" t="s">
        <v>206</v>
      </c>
      <c r="E1838" s="48" t="s">
        <v>7651</v>
      </c>
      <c r="F1838" s="67">
        <v>43194</v>
      </c>
      <c r="G1838" s="3">
        <f t="shared" si="300"/>
        <v>4</v>
      </c>
      <c r="H1838" s="3">
        <f t="shared" si="301"/>
        <v>2018</v>
      </c>
      <c r="I1838" s="19">
        <v>0.65625</v>
      </c>
      <c r="J1838" s="20">
        <f t="shared" si="294"/>
        <v>15</v>
      </c>
      <c r="K1838" s="5" t="str">
        <f t="shared" si="302"/>
        <v>ja</v>
      </c>
      <c r="L1838" s="5" t="s">
        <v>91</v>
      </c>
      <c r="M1838" s="6" t="s">
        <v>115</v>
      </c>
      <c r="N1838" s="5">
        <v>66</v>
      </c>
      <c r="O1838" s="17" t="s">
        <v>126</v>
      </c>
      <c r="P1838" s="17" t="s">
        <v>22261</v>
      </c>
      <c r="R1838" s="6" t="s">
        <v>77</v>
      </c>
      <c r="S1838" s="2" t="s">
        <v>132</v>
      </c>
      <c r="T1838" s="6" t="s">
        <v>108</v>
      </c>
      <c r="X1838" s="2">
        <v>1660</v>
      </c>
      <c r="Y1838" s="2" t="s">
        <v>83</v>
      </c>
      <c r="Z1838" s="2" t="s">
        <v>84</v>
      </c>
      <c r="AA1838" s="2">
        <v>1660</v>
      </c>
      <c r="AB1838" s="2" t="s">
        <v>81</v>
      </c>
      <c r="AC1838" s="2" t="s">
        <v>84</v>
      </c>
      <c r="AD1838" s="2">
        <v>1660</v>
      </c>
      <c r="AE1838" s="2" t="s">
        <v>81</v>
      </c>
      <c r="AF1838" s="2" t="s">
        <v>84</v>
      </c>
      <c r="BE1838" s="23" t="str">
        <f t="shared" si="296"/>
        <v>EMF nein</v>
      </c>
      <c r="BF1838" s="23" t="str">
        <f t="shared" si="297"/>
        <v/>
      </c>
      <c r="BG1838" s="23" t="str">
        <f t="shared" si="298"/>
        <v/>
      </c>
      <c r="BH1838" s="23">
        <f t="shared" si="299"/>
        <v>0</v>
      </c>
      <c r="BO1838" s="2" t="s">
        <v>7652</v>
      </c>
      <c r="BP1838" s="3">
        <v>1</v>
      </c>
      <c r="BQ1838" s="2" t="s">
        <v>7653</v>
      </c>
    </row>
    <row r="1839" spans="1:70" ht="16.149999999999999" customHeight="1" x14ac:dyDescent="0.25">
      <c r="A1839" s="16">
        <v>1838</v>
      </c>
      <c r="B1839" s="17" t="s">
        <v>87</v>
      </c>
      <c r="C1839" s="380" t="s">
        <v>8026</v>
      </c>
      <c r="D1839" s="2" t="s">
        <v>896</v>
      </c>
      <c r="E1839" s="48" t="s">
        <v>7654</v>
      </c>
      <c r="F1839" s="67">
        <v>43286</v>
      </c>
      <c r="G1839" s="3">
        <f t="shared" si="300"/>
        <v>7</v>
      </c>
      <c r="H1839" s="3">
        <f t="shared" si="301"/>
        <v>2018</v>
      </c>
      <c r="I1839" s="19">
        <v>0.9375</v>
      </c>
      <c r="J1839" s="20">
        <f t="shared" si="294"/>
        <v>22</v>
      </c>
      <c r="K1839" s="5" t="str">
        <f t="shared" si="302"/>
        <v>ja</v>
      </c>
      <c r="L1839" s="5" t="s">
        <v>91</v>
      </c>
      <c r="M1839" s="6" t="s">
        <v>74</v>
      </c>
      <c r="N1839" s="5">
        <v>74</v>
      </c>
      <c r="O1839" s="17" t="s">
        <v>75</v>
      </c>
      <c r="P1839" s="17" t="s">
        <v>5803</v>
      </c>
      <c r="R1839" s="6" t="s">
        <v>77</v>
      </c>
      <c r="T1839" s="22"/>
      <c r="U1839" s="2" t="s">
        <v>100</v>
      </c>
      <c r="V1839" s="2" t="s">
        <v>80</v>
      </c>
      <c r="X1839" s="2">
        <v>70</v>
      </c>
      <c r="Y1839" s="2" t="s">
        <v>81</v>
      </c>
      <c r="Z1839" s="2" t="s">
        <v>84</v>
      </c>
      <c r="AA1839" s="2">
        <v>70</v>
      </c>
      <c r="AB1839" s="2" t="s">
        <v>94</v>
      </c>
      <c r="AC1839" s="2" t="s">
        <v>84</v>
      </c>
      <c r="AD1839" s="2">
        <v>70</v>
      </c>
      <c r="AE1839" s="2" t="s">
        <v>83</v>
      </c>
      <c r="AF1839" s="2" t="s">
        <v>84</v>
      </c>
      <c r="AJ1839" s="2">
        <v>230</v>
      </c>
      <c r="AK1839" s="2" t="s">
        <v>81</v>
      </c>
      <c r="AL1839" s="2" t="s">
        <v>84</v>
      </c>
      <c r="AM1839" s="2">
        <v>230</v>
      </c>
      <c r="AN1839" s="2" t="s">
        <v>81</v>
      </c>
      <c r="AO1839" s="2" t="s">
        <v>84</v>
      </c>
      <c r="AP1839" s="2">
        <v>230</v>
      </c>
      <c r="AQ1839" s="2" t="s">
        <v>83</v>
      </c>
      <c r="AR1839" s="2" t="s">
        <v>84</v>
      </c>
      <c r="BE1839" s="23" t="str">
        <f t="shared" si="296"/>
        <v>EMF nein</v>
      </c>
      <c r="BF1839" s="23" t="str">
        <f t="shared" si="297"/>
        <v/>
      </c>
      <c r="BG1839" s="23" t="str">
        <f t="shared" si="298"/>
        <v/>
      </c>
      <c r="BH1839" s="23">
        <f t="shared" si="299"/>
        <v>0</v>
      </c>
      <c r="BO1839" s="2" t="s">
        <v>7655</v>
      </c>
      <c r="BP1839" s="3">
        <v>1</v>
      </c>
      <c r="BQ1839" s="2" t="s">
        <v>7656</v>
      </c>
    </row>
    <row r="1840" spans="1:70" ht="16.149999999999999" customHeight="1" x14ac:dyDescent="0.25">
      <c r="A1840" s="16">
        <v>1839</v>
      </c>
      <c r="B1840" s="17" t="s">
        <v>211</v>
      </c>
      <c r="C1840" s="48" t="s">
        <v>1213</v>
      </c>
      <c r="D1840" s="2" t="s">
        <v>896</v>
      </c>
      <c r="E1840" s="48" t="s">
        <v>7657</v>
      </c>
      <c r="F1840" s="67">
        <v>43199</v>
      </c>
      <c r="G1840" s="3">
        <f t="shared" si="300"/>
        <v>4</v>
      </c>
      <c r="H1840" s="3">
        <f t="shared" si="301"/>
        <v>2018</v>
      </c>
      <c r="I1840" s="19">
        <v>0.72916666666666696</v>
      </c>
      <c r="J1840" s="20">
        <f t="shared" si="294"/>
        <v>17</v>
      </c>
      <c r="K1840" s="5" t="str">
        <f t="shared" si="302"/>
        <v>ja</v>
      </c>
      <c r="L1840" s="21" t="s">
        <v>73</v>
      </c>
      <c r="M1840" s="6" t="s">
        <v>74</v>
      </c>
      <c r="O1840" s="6" t="s">
        <v>101</v>
      </c>
      <c r="P1840" s="17" t="s">
        <v>7658</v>
      </c>
      <c r="R1840" s="6" t="s">
        <v>77</v>
      </c>
      <c r="T1840" s="22"/>
      <c r="X1840" s="392">
        <v>480</v>
      </c>
      <c r="Y1840" s="392" t="s">
        <v>94</v>
      </c>
      <c r="Z1840" s="392" t="s">
        <v>84</v>
      </c>
      <c r="AD1840" s="392">
        <v>480</v>
      </c>
      <c r="AE1840" s="392" t="s">
        <v>94</v>
      </c>
      <c r="AF1840" s="392" t="s">
        <v>84</v>
      </c>
      <c r="AJ1840" s="392">
        <v>480</v>
      </c>
      <c r="AK1840" s="392" t="s">
        <v>94</v>
      </c>
      <c r="AL1840" s="392" t="s">
        <v>84</v>
      </c>
      <c r="AM1840" s="392"/>
      <c r="AN1840" s="392"/>
      <c r="AO1840" s="392"/>
      <c r="AP1840" s="392">
        <v>480</v>
      </c>
      <c r="AQ1840" s="392" t="s">
        <v>94</v>
      </c>
      <c r="AR1840" s="392" t="s">
        <v>84</v>
      </c>
      <c r="AV1840" s="392">
        <v>590</v>
      </c>
      <c r="AW1840" s="392" t="s">
        <v>3284</v>
      </c>
      <c r="AX1840" s="392" t="s">
        <v>168</v>
      </c>
      <c r="BB1840" s="392">
        <v>590</v>
      </c>
      <c r="BC1840" s="392" t="s">
        <v>94</v>
      </c>
      <c r="BD1840" s="392" t="s">
        <v>168</v>
      </c>
      <c r="BE1840" s="23" t="str">
        <f t="shared" si="296"/>
        <v>EMF nein</v>
      </c>
      <c r="BF1840" s="23" t="str">
        <f t="shared" si="297"/>
        <v/>
      </c>
      <c r="BG1840" s="23" t="str">
        <f t="shared" si="298"/>
        <v/>
      </c>
      <c r="BH1840" s="23">
        <f t="shared" si="299"/>
        <v>0</v>
      </c>
      <c r="BO1840" s="2" t="s">
        <v>22355</v>
      </c>
      <c r="BP1840" s="3">
        <v>1</v>
      </c>
      <c r="BR1840" s="135" t="s">
        <v>7659</v>
      </c>
    </row>
    <row r="1841" spans="1:69" ht="16.149999999999999" customHeight="1" x14ac:dyDescent="0.25">
      <c r="A1841" s="16">
        <v>1840</v>
      </c>
      <c r="B1841" s="17" t="s">
        <v>135</v>
      </c>
      <c r="C1841" s="48" t="s">
        <v>7660</v>
      </c>
      <c r="D1841" s="2" t="s">
        <v>3859</v>
      </c>
      <c r="E1841" s="48" t="s">
        <v>7661</v>
      </c>
      <c r="F1841" s="67">
        <v>42172</v>
      </c>
      <c r="G1841" s="3">
        <f t="shared" si="300"/>
        <v>6</v>
      </c>
      <c r="H1841" s="3">
        <f t="shared" si="301"/>
        <v>2015</v>
      </c>
      <c r="I1841" s="19">
        <v>0.64930555555555602</v>
      </c>
      <c r="J1841" s="20">
        <f t="shared" si="294"/>
        <v>15</v>
      </c>
      <c r="K1841" s="5" t="str">
        <f t="shared" si="302"/>
        <v>ja</v>
      </c>
      <c r="L1841" s="5" t="s">
        <v>91</v>
      </c>
      <c r="M1841" s="6" t="s">
        <v>354</v>
      </c>
      <c r="O1841" s="17" t="s">
        <v>126</v>
      </c>
      <c r="P1841" s="17" t="s">
        <v>7662</v>
      </c>
      <c r="R1841" s="6" t="s">
        <v>77</v>
      </c>
      <c r="T1841" s="22" t="s">
        <v>79</v>
      </c>
      <c r="V1841" s="2" t="s">
        <v>79</v>
      </c>
      <c r="BE1841" s="23" t="str">
        <f t="shared" si="296"/>
        <v>EMF nein</v>
      </c>
      <c r="BF1841" s="23" t="str">
        <f t="shared" si="297"/>
        <v/>
      </c>
      <c r="BG1841" s="23" t="str">
        <f t="shared" si="298"/>
        <v/>
      </c>
      <c r="BH1841" s="23">
        <f t="shared" si="299"/>
        <v>0</v>
      </c>
      <c r="BO1841" s="2" t="s">
        <v>7663</v>
      </c>
      <c r="BP1841" s="3">
        <v>1</v>
      </c>
      <c r="BQ1841" s="2" t="s">
        <v>7664</v>
      </c>
    </row>
    <row r="1842" spans="1:69" ht="16.149999999999999" customHeight="1" x14ac:dyDescent="0.25">
      <c r="A1842" s="16">
        <v>1841</v>
      </c>
      <c r="B1842" s="17" t="s">
        <v>135</v>
      </c>
      <c r="C1842" s="48" t="s">
        <v>7665</v>
      </c>
      <c r="D1842" s="2" t="s">
        <v>2334</v>
      </c>
      <c r="E1842" s="48" t="s">
        <v>7666</v>
      </c>
      <c r="F1842" s="67">
        <v>41219</v>
      </c>
      <c r="G1842" s="3">
        <f t="shared" si="300"/>
        <v>11</v>
      </c>
      <c r="H1842" s="3">
        <f t="shared" si="301"/>
        <v>2012</v>
      </c>
      <c r="I1842" s="19">
        <v>0.41666666666666702</v>
      </c>
      <c r="J1842" s="20">
        <f t="shared" si="294"/>
        <v>10</v>
      </c>
      <c r="K1842" s="5" t="str">
        <f t="shared" si="302"/>
        <v>ja</v>
      </c>
      <c r="L1842" s="5" t="s">
        <v>91</v>
      </c>
      <c r="M1842" s="6" t="s">
        <v>354</v>
      </c>
      <c r="O1842" s="17" t="s">
        <v>126</v>
      </c>
      <c r="P1842" s="17" t="s">
        <v>7667</v>
      </c>
      <c r="T1842" s="22"/>
      <c r="X1842" s="2">
        <v>690</v>
      </c>
      <c r="Y1842" s="2" t="s">
        <v>83</v>
      </c>
      <c r="Z1842" s="2" t="s">
        <v>84</v>
      </c>
      <c r="AA1842" s="2">
        <v>690</v>
      </c>
      <c r="AB1842" s="2" t="s">
        <v>83</v>
      </c>
      <c r="AC1842" s="2" t="s">
        <v>84</v>
      </c>
      <c r="AD1842" s="2" t="s">
        <v>109</v>
      </c>
      <c r="BE1842" s="23" t="str">
        <f t="shared" si="296"/>
        <v>EMF nein</v>
      </c>
      <c r="BF1842" s="23" t="str">
        <f t="shared" si="297"/>
        <v/>
      </c>
      <c r="BG1842" s="23" t="str">
        <f t="shared" si="298"/>
        <v/>
      </c>
      <c r="BH1842" s="23">
        <f t="shared" si="299"/>
        <v>0</v>
      </c>
      <c r="BO1842" s="2" t="s">
        <v>7668</v>
      </c>
      <c r="BP1842" s="3">
        <v>1</v>
      </c>
      <c r="BQ1842" s="2" t="s">
        <v>7669</v>
      </c>
    </row>
    <row r="1843" spans="1:69" ht="16.149999999999999" customHeight="1" x14ac:dyDescent="0.25">
      <c r="A1843" s="93">
        <v>1842</v>
      </c>
      <c r="B1843" s="17" t="s">
        <v>135</v>
      </c>
      <c r="C1843" s="48" t="s">
        <v>7670</v>
      </c>
      <c r="D1843" s="2" t="s">
        <v>296</v>
      </c>
      <c r="E1843" s="48" t="s">
        <v>6250</v>
      </c>
      <c r="F1843" s="67">
        <v>43201</v>
      </c>
      <c r="G1843" s="3">
        <f t="shared" si="300"/>
        <v>4</v>
      </c>
      <c r="H1843" s="3">
        <f t="shared" si="301"/>
        <v>2018</v>
      </c>
      <c r="I1843" s="19">
        <v>0.33333333333333298</v>
      </c>
      <c r="J1843" s="20">
        <f t="shared" si="294"/>
        <v>8</v>
      </c>
      <c r="K1843" s="5" t="str">
        <f t="shared" si="302"/>
        <v>ja</v>
      </c>
      <c r="L1843" s="5" t="s">
        <v>91</v>
      </c>
      <c r="M1843" s="6" t="s">
        <v>139</v>
      </c>
      <c r="O1843" s="2" t="s">
        <v>140</v>
      </c>
      <c r="P1843" s="17" t="s">
        <v>7671</v>
      </c>
      <c r="R1843" s="6" t="s">
        <v>77</v>
      </c>
      <c r="T1843" s="22"/>
      <c r="BE1843" s="23" t="str">
        <f t="shared" si="296"/>
        <v>EMF ja</v>
      </c>
      <c r="BF1843" s="23">
        <f t="shared" si="297"/>
        <v>2500</v>
      </c>
      <c r="BG1843" s="23" t="str">
        <f t="shared" si="298"/>
        <v>500+m</v>
      </c>
      <c r="BH1843" s="23">
        <f t="shared" si="299"/>
        <v>1</v>
      </c>
      <c r="BM1843" s="2" t="s">
        <v>162</v>
      </c>
      <c r="BN1843" s="2">
        <v>2500</v>
      </c>
      <c r="BO1843" s="2" t="s">
        <v>7672</v>
      </c>
      <c r="BP1843" s="3">
        <v>1</v>
      </c>
      <c r="BQ1843" s="2" t="s">
        <v>7673</v>
      </c>
    </row>
    <row r="1844" spans="1:69" ht="16.149999999999999" customHeight="1" x14ac:dyDescent="0.25">
      <c r="A1844" s="16">
        <v>1843</v>
      </c>
      <c r="B1844" s="17" t="s">
        <v>135</v>
      </c>
      <c r="C1844" s="48" t="s">
        <v>4450</v>
      </c>
      <c r="D1844" s="2" t="s">
        <v>264</v>
      </c>
      <c r="E1844" s="48" t="s">
        <v>7674</v>
      </c>
      <c r="F1844" s="67">
        <v>42793</v>
      </c>
      <c r="G1844" s="3">
        <f t="shared" si="300"/>
        <v>2</v>
      </c>
      <c r="H1844" s="3">
        <f t="shared" si="301"/>
        <v>2017</v>
      </c>
      <c r="I1844" s="19">
        <v>0.44791666666666702</v>
      </c>
      <c r="J1844" s="20">
        <f t="shared" si="294"/>
        <v>10</v>
      </c>
      <c r="K1844" s="5" t="str">
        <f t="shared" si="302"/>
        <v>ja</v>
      </c>
      <c r="L1844" s="5" t="s">
        <v>91</v>
      </c>
      <c r="M1844" s="6" t="s">
        <v>139</v>
      </c>
      <c r="N1844" s="5">
        <v>60</v>
      </c>
      <c r="O1844" s="6" t="s">
        <v>101</v>
      </c>
      <c r="P1844" s="17" t="s">
        <v>7675</v>
      </c>
      <c r="Q1844" s="6" t="s">
        <v>186</v>
      </c>
      <c r="R1844" s="6" t="s">
        <v>77</v>
      </c>
      <c r="T1844" s="6" t="s">
        <v>154</v>
      </c>
      <c r="X1844" s="2">
        <v>20</v>
      </c>
      <c r="Y1844" s="2" t="s">
        <v>94</v>
      </c>
      <c r="Z1844" s="2" t="s">
        <v>84</v>
      </c>
      <c r="AJ1844" s="392">
        <v>20</v>
      </c>
      <c r="AK1844" s="392" t="s">
        <v>94</v>
      </c>
      <c r="AL1844" s="392" t="s">
        <v>84</v>
      </c>
      <c r="AV1844" s="392">
        <v>20</v>
      </c>
      <c r="AW1844" s="392" t="s">
        <v>94</v>
      </c>
      <c r="AX1844" s="392" t="s">
        <v>84</v>
      </c>
      <c r="BE1844" s="23" t="str">
        <f t="shared" si="296"/>
        <v>EMF ja</v>
      </c>
      <c r="BF1844" s="23">
        <f t="shared" si="297"/>
        <v>20</v>
      </c>
      <c r="BG1844" s="23" t="str">
        <f t="shared" si="298"/>
        <v>&lt;100m</v>
      </c>
      <c r="BH1844" s="23">
        <f t="shared" si="299"/>
        <v>2</v>
      </c>
      <c r="BK1844" s="2" t="s">
        <v>162</v>
      </c>
      <c r="BL1844" s="2">
        <v>20</v>
      </c>
      <c r="BM1844" s="2" t="s">
        <v>162</v>
      </c>
      <c r="BN1844" s="2">
        <v>20</v>
      </c>
      <c r="BO1844" s="2" t="s">
        <v>7676</v>
      </c>
      <c r="BP1844" s="3">
        <v>1</v>
      </c>
      <c r="BQ1844" s="2" t="s">
        <v>7677</v>
      </c>
    </row>
    <row r="1845" spans="1:69" ht="16.149999999999999" customHeight="1" x14ac:dyDescent="0.25">
      <c r="A1845" s="16">
        <v>1844</v>
      </c>
      <c r="B1845" s="17" t="s">
        <v>87</v>
      </c>
      <c r="C1845" s="48" t="s">
        <v>327</v>
      </c>
      <c r="D1845" s="2" t="s">
        <v>124</v>
      </c>
      <c r="E1845" s="48" t="s">
        <v>3385</v>
      </c>
      <c r="F1845" s="67">
        <v>43201</v>
      </c>
      <c r="G1845" s="3">
        <f t="shared" si="300"/>
        <v>4</v>
      </c>
      <c r="H1845" s="3">
        <f t="shared" si="301"/>
        <v>2018</v>
      </c>
      <c r="I1845" s="19">
        <v>0.52083333333333304</v>
      </c>
      <c r="J1845" s="20">
        <f t="shared" si="294"/>
        <v>12</v>
      </c>
      <c r="K1845" s="5" t="str">
        <f t="shared" si="302"/>
        <v>ja</v>
      </c>
      <c r="L1845" s="5" t="s">
        <v>91</v>
      </c>
      <c r="M1845" s="6" t="s">
        <v>74</v>
      </c>
      <c r="N1845" s="5">
        <v>88</v>
      </c>
      <c r="O1845" s="17" t="s">
        <v>126</v>
      </c>
      <c r="P1845" s="17" t="s">
        <v>7678</v>
      </c>
      <c r="R1845" s="6" t="s">
        <v>77</v>
      </c>
      <c r="T1845" s="6" t="s">
        <v>154</v>
      </c>
      <c r="U1845" s="2" t="s">
        <v>100</v>
      </c>
      <c r="V1845" s="2" t="s">
        <v>79</v>
      </c>
      <c r="X1845" s="2">
        <v>1230</v>
      </c>
      <c r="Y1845" s="2" t="s">
        <v>83</v>
      </c>
      <c r="Z1845" s="2" t="s">
        <v>82</v>
      </c>
      <c r="AA1845" s="2">
        <v>1230</v>
      </c>
      <c r="AB1845" s="2" t="s">
        <v>81</v>
      </c>
      <c r="AC1845" s="2" t="s">
        <v>82</v>
      </c>
      <c r="AD1845" s="2">
        <v>1230</v>
      </c>
      <c r="AE1845" s="2" t="s">
        <v>83</v>
      </c>
      <c r="AF1845" s="2" t="s">
        <v>82</v>
      </c>
      <c r="AJ1845" s="2">
        <v>1270</v>
      </c>
      <c r="AK1845" s="2" t="s">
        <v>81</v>
      </c>
      <c r="AL1845" s="2" t="s">
        <v>82</v>
      </c>
      <c r="AM1845" s="2">
        <v>1270</v>
      </c>
      <c r="AN1845" s="2" t="s">
        <v>81</v>
      </c>
      <c r="AO1845" s="2" t="s">
        <v>82</v>
      </c>
      <c r="AP1845" s="2">
        <v>1270</v>
      </c>
      <c r="AQ1845" s="2" t="s">
        <v>81</v>
      </c>
      <c r="AR1845" s="2" t="s">
        <v>82</v>
      </c>
      <c r="AV1845" s="2">
        <v>1230</v>
      </c>
      <c r="AW1845" s="2" t="s">
        <v>83</v>
      </c>
      <c r="AX1845" s="2" t="s">
        <v>82</v>
      </c>
      <c r="AY1845" s="2">
        <v>1230</v>
      </c>
      <c r="AZ1845" s="2" t="s">
        <v>81</v>
      </c>
      <c r="BA1845" s="2" t="s">
        <v>82</v>
      </c>
      <c r="BB1845" s="2">
        <v>1230</v>
      </c>
      <c r="BC1845" s="2" t="s">
        <v>83</v>
      </c>
      <c r="BD1845" s="2" t="s">
        <v>82</v>
      </c>
      <c r="BE1845" s="23" t="str">
        <f t="shared" si="296"/>
        <v>EMF ja</v>
      </c>
      <c r="BF1845" s="23">
        <f t="shared" si="297"/>
        <v>2450</v>
      </c>
      <c r="BG1845" s="23" t="str">
        <f t="shared" si="298"/>
        <v>500+m</v>
      </c>
      <c r="BH1845" s="23">
        <f t="shared" si="299"/>
        <v>1</v>
      </c>
      <c r="BI1845" s="2" t="s">
        <v>162</v>
      </c>
      <c r="BJ1845" s="2">
        <v>2450</v>
      </c>
      <c r="BO1845" s="2" t="s">
        <v>7679</v>
      </c>
      <c r="BP1845" s="3">
        <v>1</v>
      </c>
      <c r="BQ1845" s="2" t="s">
        <v>7680</v>
      </c>
    </row>
    <row r="1846" spans="1:69" ht="16.149999999999999" customHeight="1" x14ac:dyDescent="0.25">
      <c r="A1846" s="16">
        <v>1845</v>
      </c>
      <c r="B1846" s="17" t="s">
        <v>211</v>
      </c>
      <c r="C1846" s="48" t="s">
        <v>540</v>
      </c>
      <c r="D1846" s="2" t="s">
        <v>124</v>
      </c>
      <c r="E1846" s="48" t="s">
        <v>114</v>
      </c>
      <c r="F1846" s="67">
        <v>43106</v>
      </c>
      <c r="G1846" s="3">
        <f t="shared" si="300"/>
        <v>1</v>
      </c>
      <c r="H1846" s="3">
        <f t="shared" si="301"/>
        <v>2018</v>
      </c>
      <c r="I1846" s="19">
        <v>0.93263888888888902</v>
      </c>
      <c r="J1846" s="20">
        <f t="shared" si="294"/>
        <v>22</v>
      </c>
      <c r="K1846" s="5" t="str">
        <f t="shared" si="302"/>
        <v>ja</v>
      </c>
      <c r="L1846" s="5" t="s">
        <v>91</v>
      </c>
      <c r="M1846" s="6" t="s">
        <v>74</v>
      </c>
      <c r="N1846" s="5">
        <v>56</v>
      </c>
      <c r="O1846" s="17" t="s">
        <v>75</v>
      </c>
      <c r="P1846" s="17" t="s">
        <v>7681</v>
      </c>
      <c r="R1846" s="6" t="s">
        <v>77</v>
      </c>
      <c r="S1846" s="2" t="s">
        <v>78</v>
      </c>
      <c r="T1846" s="6" t="s">
        <v>154</v>
      </c>
      <c r="U1846" s="2" t="s">
        <v>74</v>
      </c>
      <c r="X1846" s="2">
        <v>130</v>
      </c>
      <c r="Y1846" s="2" t="s">
        <v>81</v>
      </c>
      <c r="Z1846" s="2" t="s">
        <v>84</v>
      </c>
      <c r="AD1846" s="2">
        <v>130</v>
      </c>
      <c r="AE1846" s="2" t="s">
        <v>81</v>
      </c>
      <c r="AF1846" s="2" t="s">
        <v>84</v>
      </c>
      <c r="BE1846" s="23" t="str">
        <f t="shared" si="296"/>
        <v>EMF nein</v>
      </c>
      <c r="BF1846" s="23" t="str">
        <f t="shared" si="297"/>
        <v/>
      </c>
      <c r="BG1846" s="23" t="str">
        <f t="shared" si="298"/>
        <v/>
      </c>
      <c r="BH1846" s="23">
        <f t="shared" si="299"/>
        <v>0</v>
      </c>
      <c r="BP1846" s="3">
        <v>1</v>
      </c>
      <c r="BQ1846" s="2" t="s">
        <v>7682</v>
      </c>
    </row>
    <row r="1847" spans="1:69" ht="16.149999999999999" customHeight="1" x14ac:dyDescent="0.25">
      <c r="A1847" s="16">
        <v>1846</v>
      </c>
      <c r="B1847" s="17" t="s">
        <v>211</v>
      </c>
      <c r="C1847" s="48" t="s">
        <v>6719</v>
      </c>
      <c r="D1847" s="2" t="s">
        <v>124</v>
      </c>
      <c r="E1847" s="48" t="s">
        <v>4875</v>
      </c>
      <c r="F1847" s="67">
        <v>43201</v>
      </c>
      <c r="G1847" s="3">
        <f t="shared" si="300"/>
        <v>4</v>
      </c>
      <c r="H1847" s="3">
        <f t="shared" si="301"/>
        <v>2018</v>
      </c>
      <c r="I1847" s="19">
        <v>0.54513888888888895</v>
      </c>
      <c r="J1847" s="20">
        <f t="shared" si="294"/>
        <v>13</v>
      </c>
      <c r="K1847" s="5" t="str">
        <f t="shared" si="302"/>
        <v>ja</v>
      </c>
      <c r="L1847" s="21" t="s">
        <v>73</v>
      </c>
      <c r="M1847" s="6" t="s">
        <v>74</v>
      </c>
      <c r="N1847" s="5">
        <v>20</v>
      </c>
      <c r="O1847" s="17" t="s">
        <v>75</v>
      </c>
      <c r="P1847" s="17" t="s">
        <v>7683</v>
      </c>
      <c r="R1847" s="6" t="s">
        <v>77</v>
      </c>
      <c r="T1847" s="22" t="s">
        <v>79</v>
      </c>
      <c r="X1847" s="2">
        <v>294</v>
      </c>
      <c r="Y1847" s="2" t="s">
        <v>81</v>
      </c>
      <c r="Z1847" s="2" t="s">
        <v>82</v>
      </c>
      <c r="AA1847" s="2">
        <v>294</v>
      </c>
      <c r="AB1847" s="2" t="s">
        <v>81</v>
      </c>
      <c r="AC1847" s="2" t="s">
        <v>82</v>
      </c>
      <c r="AD1847" s="2">
        <v>294</v>
      </c>
      <c r="AE1847" s="2" t="s">
        <v>83</v>
      </c>
      <c r="AF1847" s="2" t="s">
        <v>82</v>
      </c>
      <c r="AJ1847" s="2">
        <v>361</v>
      </c>
      <c r="AK1847" s="2" t="s">
        <v>83</v>
      </c>
      <c r="AL1847" s="2" t="s">
        <v>82</v>
      </c>
      <c r="AM1847" s="2">
        <v>361</v>
      </c>
      <c r="AN1847" s="2" t="s">
        <v>81</v>
      </c>
      <c r="AO1847" s="2" t="s">
        <v>82</v>
      </c>
      <c r="AP1847" s="2">
        <v>361</v>
      </c>
      <c r="AQ1847" s="2" t="s">
        <v>81</v>
      </c>
      <c r="AR1847" s="2" t="s">
        <v>82</v>
      </c>
      <c r="AV1847" s="2">
        <v>571</v>
      </c>
      <c r="AW1847" s="2" t="s">
        <v>83</v>
      </c>
      <c r="AX1847" s="2" t="s">
        <v>82</v>
      </c>
      <c r="AY1847" s="2">
        <v>571</v>
      </c>
      <c r="AZ1847" s="2" t="s">
        <v>81</v>
      </c>
      <c r="BA1847" s="2" t="s">
        <v>82</v>
      </c>
      <c r="BB1847" s="2">
        <v>571</v>
      </c>
      <c r="BC1847" s="2" t="s">
        <v>83</v>
      </c>
      <c r="BD1847" s="2" t="s">
        <v>82</v>
      </c>
      <c r="BE1847" s="23" t="str">
        <f t="shared" si="296"/>
        <v>EMF nein</v>
      </c>
      <c r="BF1847" s="23" t="str">
        <f t="shared" si="297"/>
        <v/>
      </c>
      <c r="BG1847" s="23" t="str">
        <f t="shared" si="298"/>
        <v/>
      </c>
      <c r="BH1847" s="23">
        <f t="shared" si="299"/>
        <v>0</v>
      </c>
      <c r="BO1847" s="2" t="s">
        <v>7684</v>
      </c>
      <c r="BP1847" s="3">
        <v>1</v>
      </c>
      <c r="BQ1847" s="2" t="s">
        <v>7685</v>
      </c>
    </row>
    <row r="1848" spans="1:69" ht="16.149999999999999" customHeight="1" x14ac:dyDescent="0.25">
      <c r="A1848" s="16">
        <v>1847</v>
      </c>
      <c r="B1848" s="17" t="s">
        <v>211</v>
      </c>
      <c r="C1848" s="48" t="s">
        <v>765</v>
      </c>
      <c r="D1848" s="2" t="s">
        <v>371</v>
      </c>
      <c r="E1848" s="48" t="s">
        <v>7686</v>
      </c>
      <c r="F1848" s="67">
        <v>43201</v>
      </c>
      <c r="G1848" s="3">
        <f t="shared" si="300"/>
        <v>4</v>
      </c>
      <c r="H1848" s="3">
        <f t="shared" si="301"/>
        <v>2018</v>
      </c>
      <c r="I1848" s="19">
        <v>0.77083333333333304</v>
      </c>
      <c r="J1848" s="20">
        <f t="shared" si="294"/>
        <v>18</v>
      </c>
      <c r="K1848" s="5" t="str">
        <f t="shared" si="302"/>
        <v>ja</v>
      </c>
      <c r="L1848" s="5" t="s">
        <v>91</v>
      </c>
      <c r="M1848" s="6" t="s">
        <v>100</v>
      </c>
      <c r="N1848" s="5">
        <v>41</v>
      </c>
      <c r="O1848" s="17" t="s">
        <v>75</v>
      </c>
      <c r="P1848" s="17" t="s">
        <v>7687</v>
      </c>
      <c r="R1848" s="6" t="s">
        <v>77</v>
      </c>
      <c r="T1848" s="22" t="s">
        <v>79</v>
      </c>
      <c r="U1848" s="2" t="s">
        <v>74</v>
      </c>
      <c r="X1848" s="2">
        <v>65</v>
      </c>
      <c r="Y1848" s="2" t="s">
        <v>81</v>
      </c>
      <c r="Z1848" s="2" t="s">
        <v>84</v>
      </c>
      <c r="AD1848" s="2">
        <v>65</v>
      </c>
      <c r="AE1848" s="2" t="s">
        <v>81</v>
      </c>
      <c r="AF1848" s="2" t="s">
        <v>84</v>
      </c>
      <c r="BE1848" s="23" t="str">
        <f t="shared" si="296"/>
        <v>EMF nein</v>
      </c>
      <c r="BF1848" s="23" t="str">
        <f t="shared" si="297"/>
        <v/>
      </c>
      <c r="BG1848" s="23" t="str">
        <f t="shared" si="298"/>
        <v/>
      </c>
      <c r="BH1848" s="23">
        <f t="shared" si="299"/>
        <v>0</v>
      </c>
      <c r="BP1848" s="3">
        <v>1</v>
      </c>
      <c r="BQ1848" s="2" t="s">
        <v>7688</v>
      </c>
    </row>
    <row r="1849" spans="1:69" ht="16.149999999999999" customHeight="1" x14ac:dyDescent="0.25">
      <c r="A1849" s="16">
        <v>1848</v>
      </c>
      <c r="B1849" s="17" t="s">
        <v>211</v>
      </c>
      <c r="C1849" s="48" t="s">
        <v>7689</v>
      </c>
      <c r="D1849" s="2" t="s">
        <v>71</v>
      </c>
      <c r="E1849" s="48" t="s">
        <v>7690</v>
      </c>
      <c r="F1849" s="67">
        <v>43202</v>
      </c>
      <c r="G1849" s="3">
        <f t="shared" si="300"/>
        <v>4</v>
      </c>
      <c r="H1849" s="3">
        <f t="shared" si="301"/>
        <v>2018</v>
      </c>
      <c r="I1849" s="19">
        <v>0.49652777777777801</v>
      </c>
      <c r="J1849" s="20">
        <f t="shared" si="294"/>
        <v>11</v>
      </c>
      <c r="K1849" s="5" t="str">
        <f t="shared" si="302"/>
        <v>ja</v>
      </c>
      <c r="L1849" s="21" t="s">
        <v>73</v>
      </c>
      <c r="M1849" s="6" t="s">
        <v>74</v>
      </c>
      <c r="N1849" s="5">
        <v>19</v>
      </c>
      <c r="O1849" s="17" t="s">
        <v>126</v>
      </c>
      <c r="P1849" s="17" t="s">
        <v>7691</v>
      </c>
      <c r="R1849" s="6" t="s">
        <v>77</v>
      </c>
      <c r="T1849" s="22"/>
      <c r="U1849" s="2" t="s">
        <v>74</v>
      </c>
      <c r="X1849" s="2">
        <v>72</v>
      </c>
      <c r="Y1849" s="2" t="s">
        <v>81</v>
      </c>
      <c r="Z1849" s="2" t="s">
        <v>168</v>
      </c>
      <c r="AA1849" s="2">
        <v>72</v>
      </c>
      <c r="AB1849" s="2" t="s">
        <v>81</v>
      </c>
      <c r="AC1849" s="2" t="s">
        <v>168</v>
      </c>
      <c r="AD1849" s="2">
        <v>72</v>
      </c>
      <c r="AE1849" s="2" t="s">
        <v>83</v>
      </c>
      <c r="AF1849" s="2" t="s">
        <v>168</v>
      </c>
      <c r="AJ1849" s="2">
        <v>225</v>
      </c>
      <c r="AK1849" s="2" t="s">
        <v>83</v>
      </c>
      <c r="AL1849" s="2" t="s">
        <v>84</v>
      </c>
      <c r="AM1849" s="2">
        <v>225</v>
      </c>
      <c r="AN1849" s="2" t="s">
        <v>81</v>
      </c>
      <c r="AO1849" s="2" t="s">
        <v>84</v>
      </c>
      <c r="AP1849" s="2">
        <v>225</v>
      </c>
      <c r="AQ1849" s="2" t="s">
        <v>83</v>
      </c>
      <c r="AR1849" s="2" t="s">
        <v>84</v>
      </c>
      <c r="AY1849" s="2">
        <v>150</v>
      </c>
      <c r="AZ1849" s="2" t="s">
        <v>81</v>
      </c>
      <c r="BA1849" s="2" t="s">
        <v>82</v>
      </c>
      <c r="BE1849" s="23" t="str">
        <f t="shared" si="296"/>
        <v>EMF nein</v>
      </c>
      <c r="BF1849" s="23" t="str">
        <f t="shared" si="297"/>
        <v/>
      </c>
      <c r="BG1849" s="23" t="str">
        <f t="shared" si="298"/>
        <v/>
      </c>
      <c r="BH1849" s="23">
        <f t="shared" si="299"/>
        <v>0</v>
      </c>
      <c r="BO1849" s="2" t="s">
        <v>7692</v>
      </c>
      <c r="BP1849" s="3">
        <v>1</v>
      </c>
      <c r="BQ1849" s="2" t="s">
        <v>7693</v>
      </c>
    </row>
    <row r="1850" spans="1:69" ht="16.149999999999999" customHeight="1" x14ac:dyDescent="0.25">
      <c r="A1850" s="69">
        <v>1849</v>
      </c>
      <c r="B1850" s="17" t="s">
        <v>211</v>
      </c>
      <c r="C1850" s="48" t="s">
        <v>7528</v>
      </c>
      <c r="D1850" s="2" t="s">
        <v>104</v>
      </c>
      <c r="E1850" s="48" t="s">
        <v>101</v>
      </c>
      <c r="F1850" s="67">
        <v>43197</v>
      </c>
      <c r="G1850" s="3">
        <f t="shared" si="300"/>
        <v>4</v>
      </c>
      <c r="H1850" s="3">
        <f t="shared" si="301"/>
        <v>2018</v>
      </c>
      <c r="I1850" s="19">
        <v>0.45486111111111099</v>
      </c>
      <c r="J1850" s="20">
        <f t="shared" si="294"/>
        <v>10</v>
      </c>
      <c r="K1850" s="5" t="str">
        <f t="shared" si="302"/>
        <v>ja</v>
      </c>
      <c r="M1850" s="6" t="s">
        <v>74</v>
      </c>
      <c r="N1850" s="5">
        <v>56</v>
      </c>
      <c r="O1850" s="6" t="s">
        <v>101</v>
      </c>
      <c r="P1850" s="17" t="s">
        <v>7694</v>
      </c>
      <c r="R1850" s="6" t="s">
        <v>77</v>
      </c>
      <c r="T1850" s="22"/>
      <c r="W1850" s="2" t="s">
        <v>4373</v>
      </c>
      <c r="X1850" s="2">
        <v>540</v>
      </c>
      <c r="Y1850" s="2" t="s">
        <v>94</v>
      </c>
      <c r="Z1850" s="2" t="s">
        <v>168</v>
      </c>
      <c r="AA1850" s="2">
        <v>540</v>
      </c>
      <c r="AB1850" s="2" t="s">
        <v>94</v>
      </c>
      <c r="AC1850" s="2" t="s">
        <v>168</v>
      </c>
      <c r="AD1850" s="2">
        <v>540</v>
      </c>
      <c r="AE1850" s="2" t="s">
        <v>81</v>
      </c>
      <c r="AF1850" s="2" t="s">
        <v>168</v>
      </c>
      <c r="AJ1850" s="392">
        <v>540</v>
      </c>
      <c r="AK1850" s="392" t="s">
        <v>94</v>
      </c>
      <c r="AL1850" s="392" t="s">
        <v>168</v>
      </c>
      <c r="AM1850" s="392">
        <v>540</v>
      </c>
      <c r="AN1850" s="392" t="s">
        <v>94</v>
      </c>
      <c r="AO1850" s="392" t="s">
        <v>168</v>
      </c>
      <c r="AP1850" s="392">
        <v>540</v>
      </c>
      <c r="AQ1850" s="392" t="s">
        <v>81</v>
      </c>
      <c r="AR1850" s="392" t="s">
        <v>168</v>
      </c>
      <c r="AV1850" s="392">
        <v>540</v>
      </c>
      <c r="AW1850" s="392" t="s">
        <v>94</v>
      </c>
      <c r="AX1850" s="392" t="s">
        <v>168</v>
      </c>
      <c r="AY1850" s="392">
        <v>540</v>
      </c>
      <c r="AZ1850" s="392" t="s">
        <v>94</v>
      </c>
      <c r="BA1850" s="392" t="s">
        <v>168</v>
      </c>
      <c r="BB1850" s="392">
        <v>540</v>
      </c>
      <c r="BC1850" s="392" t="s">
        <v>81</v>
      </c>
      <c r="BD1850" s="392" t="s">
        <v>168</v>
      </c>
      <c r="BE1850" s="23" t="str">
        <f t="shared" si="296"/>
        <v>EMF nein</v>
      </c>
      <c r="BF1850" s="23" t="str">
        <f t="shared" si="297"/>
        <v/>
      </c>
      <c r="BG1850" s="23" t="str">
        <f t="shared" si="298"/>
        <v/>
      </c>
      <c r="BH1850" s="23">
        <f t="shared" si="299"/>
        <v>0</v>
      </c>
      <c r="BO1850" s="2" t="s">
        <v>7695</v>
      </c>
      <c r="BP1850" s="3">
        <v>1</v>
      </c>
      <c r="BQ1850" s="2" t="s">
        <v>7696</v>
      </c>
    </row>
    <row r="1851" spans="1:69" ht="16.149999999999999" customHeight="1" x14ac:dyDescent="0.25">
      <c r="A1851" s="16">
        <v>1850</v>
      </c>
      <c r="B1851" s="17" t="s">
        <v>211</v>
      </c>
      <c r="C1851" s="48" t="s">
        <v>309</v>
      </c>
      <c r="D1851" s="2" t="s">
        <v>104</v>
      </c>
      <c r="E1851" s="48" t="s">
        <v>105</v>
      </c>
      <c r="F1851" s="67">
        <v>42541</v>
      </c>
      <c r="G1851" s="3">
        <f t="shared" si="300"/>
        <v>6</v>
      </c>
      <c r="H1851" s="3">
        <f t="shared" si="301"/>
        <v>2016</v>
      </c>
      <c r="I1851" s="19">
        <v>0.6875</v>
      </c>
      <c r="J1851" s="20">
        <f t="shared" si="294"/>
        <v>16</v>
      </c>
      <c r="K1851" s="5" t="str">
        <f t="shared" si="302"/>
        <v>ja</v>
      </c>
      <c r="L1851" s="5" t="s">
        <v>91</v>
      </c>
      <c r="M1851" s="6" t="s">
        <v>74</v>
      </c>
      <c r="N1851" s="5">
        <v>67</v>
      </c>
      <c r="O1851" s="17" t="s">
        <v>75</v>
      </c>
      <c r="P1851" s="17" t="s">
        <v>7697</v>
      </c>
      <c r="R1851" s="6" t="s">
        <v>77</v>
      </c>
      <c r="T1851" s="22" t="s">
        <v>79</v>
      </c>
      <c r="U1851" s="2" t="s">
        <v>74</v>
      </c>
      <c r="X1851" s="2">
        <v>319</v>
      </c>
      <c r="Y1851" s="2" t="s">
        <v>81</v>
      </c>
      <c r="Z1851" s="2" t="s">
        <v>161</v>
      </c>
      <c r="AA1851" s="2">
        <v>319</v>
      </c>
      <c r="AB1851" s="2" t="s">
        <v>81</v>
      </c>
      <c r="AC1851" s="2" t="s">
        <v>161</v>
      </c>
      <c r="AD1851" s="2">
        <v>319</v>
      </c>
      <c r="AE1851" s="2" t="s">
        <v>81</v>
      </c>
      <c r="AF1851" s="2" t="s">
        <v>161</v>
      </c>
      <c r="AJ1851" s="2">
        <v>275</v>
      </c>
      <c r="AK1851" s="2" t="s">
        <v>81</v>
      </c>
      <c r="AL1851" s="2" t="s">
        <v>168</v>
      </c>
      <c r="BE1851" s="23" t="str">
        <f t="shared" si="296"/>
        <v>EMF nein</v>
      </c>
      <c r="BF1851" s="23" t="str">
        <f t="shared" si="297"/>
        <v/>
      </c>
      <c r="BG1851" s="23" t="str">
        <f t="shared" si="298"/>
        <v/>
      </c>
      <c r="BH1851" s="23">
        <f t="shared" si="299"/>
        <v>0</v>
      </c>
      <c r="BO1851" s="2" t="s">
        <v>7698</v>
      </c>
      <c r="BP1851" s="3">
        <v>1</v>
      </c>
      <c r="BQ1851" s="2" t="s">
        <v>7699</v>
      </c>
    </row>
    <row r="1852" spans="1:69" ht="16.149999999999999" customHeight="1" x14ac:dyDescent="0.25">
      <c r="A1852" s="16">
        <v>1851</v>
      </c>
      <c r="B1852" s="17" t="s">
        <v>211</v>
      </c>
      <c r="C1852" s="48" t="s">
        <v>112</v>
      </c>
      <c r="D1852" s="2" t="s">
        <v>113</v>
      </c>
      <c r="E1852" s="48" t="s">
        <v>7700</v>
      </c>
      <c r="F1852" s="67">
        <v>42768</v>
      </c>
      <c r="G1852" s="3">
        <f t="shared" si="300"/>
        <v>2</v>
      </c>
      <c r="H1852" s="3">
        <f t="shared" si="301"/>
        <v>2017</v>
      </c>
      <c r="I1852" s="19">
        <v>0.28819444444444398</v>
      </c>
      <c r="J1852" s="20">
        <f t="shared" si="294"/>
        <v>6</v>
      </c>
      <c r="K1852" s="5" t="str">
        <f t="shared" si="302"/>
        <v>ja</v>
      </c>
      <c r="L1852" s="5" t="s">
        <v>91</v>
      </c>
      <c r="M1852" s="6" t="s">
        <v>74</v>
      </c>
      <c r="N1852" s="5">
        <v>44</v>
      </c>
      <c r="O1852" s="17" t="s">
        <v>126</v>
      </c>
      <c r="P1852" s="17" t="s">
        <v>7701</v>
      </c>
      <c r="R1852" s="6" t="s">
        <v>464</v>
      </c>
      <c r="S1852" s="2" t="s">
        <v>78</v>
      </c>
      <c r="T1852" s="22" t="s">
        <v>79</v>
      </c>
      <c r="X1852" s="2">
        <v>360</v>
      </c>
      <c r="Y1852" s="2" t="s">
        <v>81</v>
      </c>
      <c r="Z1852" s="2" t="s">
        <v>84</v>
      </c>
      <c r="AD1852" s="2">
        <v>370</v>
      </c>
      <c r="AE1852" s="2" t="s">
        <v>83</v>
      </c>
      <c r="AF1852" s="2" t="s">
        <v>84</v>
      </c>
      <c r="BE1852" s="23" t="str">
        <f t="shared" si="296"/>
        <v>EMF nein</v>
      </c>
      <c r="BF1852" s="23" t="str">
        <f t="shared" si="297"/>
        <v/>
      </c>
      <c r="BG1852" s="23" t="str">
        <f t="shared" si="298"/>
        <v/>
      </c>
      <c r="BH1852" s="23">
        <f t="shared" si="299"/>
        <v>0</v>
      </c>
      <c r="BO1852" s="2" t="s">
        <v>7702</v>
      </c>
      <c r="BP1852" s="3">
        <v>1</v>
      </c>
      <c r="BQ1852" s="2" t="s">
        <v>7703</v>
      </c>
    </row>
    <row r="1853" spans="1:69" ht="16.149999999999999" customHeight="1" x14ac:dyDescent="0.25">
      <c r="A1853" s="16">
        <v>1852</v>
      </c>
      <c r="B1853" s="17" t="s">
        <v>211</v>
      </c>
      <c r="C1853" s="48" t="s">
        <v>112</v>
      </c>
      <c r="D1853" s="2" t="s">
        <v>113</v>
      </c>
      <c r="E1853" s="48" t="s">
        <v>3948</v>
      </c>
      <c r="F1853" s="67">
        <v>43050</v>
      </c>
      <c r="G1853" s="3">
        <f t="shared" si="300"/>
        <v>11</v>
      </c>
      <c r="H1853" s="3">
        <f t="shared" si="301"/>
        <v>2017</v>
      </c>
      <c r="I1853" s="19">
        <v>0.85416666666666696</v>
      </c>
      <c r="J1853" s="20">
        <f t="shared" si="294"/>
        <v>20</v>
      </c>
      <c r="K1853" s="5" t="str">
        <f t="shared" si="302"/>
        <v>ja</v>
      </c>
      <c r="L1853" s="5" t="s">
        <v>91</v>
      </c>
      <c r="M1853" s="6" t="s">
        <v>74</v>
      </c>
      <c r="N1853" s="5">
        <v>58</v>
      </c>
      <c r="O1853" s="17" t="s">
        <v>126</v>
      </c>
      <c r="P1853" s="17" t="s">
        <v>7704</v>
      </c>
      <c r="R1853" s="6" t="s">
        <v>335</v>
      </c>
      <c r="T1853" s="22" t="s">
        <v>79</v>
      </c>
      <c r="V1853" s="2" t="s">
        <v>79</v>
      </c>
      <c r="X1853" s="2">
        <v>800</v>
      </c>
      <c r="Y1853" s="2" t="s">
        <v>81</v>
      </c>
      <c r="Z1853" s="2" t="s">
        <v>84</v>
      </c>
      <c r="AD1853" s="2">
        <v>800</v>
      </c>
      <c r="AE1853" s="2" t="s">
        <v>81</v>
      </c>
      <c r="AF1853" s="2" t="s">
        <v>84</v>
      </c>
      <c r="BE1853" s="23" t="str">
        <f t="shared" si="296"/>
        <v>EMF nein</v>
      </c>
      <c r="BF1853" s="23" t="str">
        <f t="shared" si="297"/>
        <v/>
      </c>
      <c r="BG1853" s="23" t="str">
        <f t="shared" si="298"/>
        <v/>
      </c>
      <c r="BH1853" s="23">
        <f t="shared" si="299"/>
        <v>0</v>
      </c>
      <c r="BO1853" s="2" t="s">
        <v>7705</v>
      </c>
      <c r="BP1853" s="3">
        <v>1</v>
      </c>
      <c r="BQ1853" s="2" t="s">
        <v>7706</v>
      </c>
    </row>
    <row r="1854" spans="1:69" ht="16.149999999999999" customHeight="1" x14ac:dyDescent="0.25">
      <c r="A1854" s="16">
        <v>1853</v>
      </c>
      <c r="B1854" s="17" t="s">
        <v>211</v>
      </c>
      <c r="C1854" s="48" t="s">
        <v>476</v>
      </c>
      <c r="D1854" s="17" t="s">
        <v>172</v>
      </c>
      <c r="E1854" s="24" t="s">
        <v>382</v>
      </c>
      <c r="F1854" s="18">
        <v>42832</v>
      </c>
      <c r="G1854" s="3">
        <f t="shared" si="300"/>
        <v>4</v>
      </c>
      <c r="H1854" s="3">
        <f t="shared" si="301"/>
        <v>2017</v>
      </c>
      <c r="I1854" s="19">
        <v>2.0833333333333301E-2</v>
      </c>
      <c r="J1854" s="20">
        <f t="shared" si="294"/>
        <v>0</v>
      </c>
      <c r="K1854" s="5" t="str">
        <f t="shared" si="302"/>
        <v>ja</v>
      </c>
      <c r="L1854" s="21" t="s">
        <v>91</v>
      </c>
      <c r="M1854" s="6" t="s">
        <v>115</v>
      </c>
      <c r="N1854" s="5">
        <v>34</v>
      </c>
      <c r="O1854" s="17" t="s">
        <v>75</v>
      </c>
      <c r="P1854" s="17" t="s">
        <v>1027</v>
      </c>
      <c r="R1854" s="6" t="s">
        <v>77</v>
      </c>
      <c r="T1854" s="22"/>
      <c r="X1854" s="2">
        <v>137</v>
      </c>
      <c r="Y1854" s="2" t="s">
        <v>81</v>
      </c>
      <c r="Z1854" s="2" t="s">
        <v>84</v>
      </c>
      <c r="AD1854" s="2">
        <v>137</v>
      </c>
      <c r="AE1854" s="2" t="s">
        <v>81</v>
      </c>
      <c r="AF1854" s="2" t="s">
        <v>84</v>
      </c>
      <c r="BE1854" s="23" t="str">
        <f t="shared" si="296"/>
        <v>EMF nein</v>
      </c>
      <c r="BF1854" s="23" t="str">
        <f t="shared" si="297"/>
        <v/>
      </c>
      <c r="BG1854" s="23" t="str">
        <f t="shared" si="298"/>
        <v/>
      </c>
      <c r="BH1854" s="23">
        <f t="shared" si="299"/>
        <v>0</v>
      </c>
      <c r="BO1854" s="2" t="s">
        <v>7707</v>
      </c>
      <c r="BP1854" s="3">
        <v>1</v>
      </c>
      <c r="BQ1854" s="2" t="s">
        <v>21827</v>
      </c>
    </row>
    <row r="1855" spans="1:69" ht="16.149999999999999" customHeight="1" x14ac:dyDescent="0.25">
      <c r="A1855" s="16">
        <v>1854</v>
      </c>
      <c r="B1855" s="17" t="s">
        <v>211</v>
      </c>
      <c r="C1855" s="48" t="s">
        <v>7708</v>
      </c>
      <c r="D1855" s="2" t="s">
        <v>98</v>
      </c>
      <c r="E1855" s="48" t="s">
        <v>7709</v>
      </c>
      <c r="F1855" s="67">
        <v>43203</v>
      </c>
      <c r="G1855" s="3">
        <f t="shared" ref="G1855:G1874" si="303">IF(F1855&lt;&gt;"",MONTH(F1855),"")</f>
        <v>4</v>
      </c>
      <c r="H1855" s="3">
        <f t="shared" ref="H1855:H1874" si="304">IF(F1855&lt;&gt;"",YEAR(F1855),"")</f>
        <v>2018</v>
      </c>
      <c r="I1855" s="19">
        <v>0.16666666666666699</v>
      </c>
      <c r="J1855" s="20">
        <f t="shared" ref="J1855:J1918" si="305">IF(I1855&lt;&gt;"",HOUR(I1855),"")</f>
        <v>4</v>
      </c>
      <c r="K1855" s="5" t="str">
        <f t="shared" ref="K1855:K1874" si="306">IF(COUNTA(W1855:BN1855)=0,"nein","ja")</f>
        <v>ja</v>
      </c>
      <c r="L1855" s="5" t="s">
        <v>91</v>
      </c>
      <c r="M1855" s="6" t="s">
        <v>74</v>
      </c>
      <c r="O1855" s="17" t="s">
        <v>75</v>
      </c>
      <c r="P1855" s="17" t="s">
        <v>7710</v>
      </c>
      <c r="R1855" s="6" t="s">
        <v>77</v>
      </c>
      <c r="T1855" s="22"/>
      <c r="X1855" s="2">
        <v>1000</v>
      </c>
      <c r="Y1855" s="2" t="s">
        <v>83</v>
      </c>
      <c r="Z1855" s="2" t="s">
        <v>84</v>
      </c>
      <c r="AA1855" s="2">
        <v>1000</v>
      </c>
      <c r="AB1855" s="2" t="s">
        <v>81</v>
      </c>
      <c r="AC1855" s="2" t="s">
        <v>84</v>
      </c>
      <c r="AD1855" s="2">
        <v>1000</v>
      </c>
      <c r="AE1855" s="2" t="s">
        <v>83</v>
      </c>
      <c r="AF1855" s="2" t="s">
        <v>84</v>
      </c>
      <c r="BE1855" s="23" t="str">
        <f t="shared" si="296"/>
        <v>EMF nein</v>
      </c>
      <c r="BF1855" s="23" t="str">
        <f t="shared" si="297"/>
        <v/>
      </c>
      <c r="BG1855" s="23" t="str">
        <f t="shared" si="298"/>
        <v/>
      </c>
      <c r="BH1855" s="23">
        <f t="shared" si="299"/>
        <v>0</v>
      </c>
      <c r="BO1855" s="2" t="s">
        <v>7711</v>
      </c>
      <c r="BP1855" s="3">
        <v>1</v>
      </c>
      <c r="BQ1855" s="2" t="s">
        <v>7712</v>
      </c>
    </row>
    <row r="1856" spans="1:69" ht="16.149999999999999" customHeight="1" x14ac:dyDescent="0.25">
      <c r="A1856" s="16">
        <v>1855</v>
      </c>
      <c r="B1856" s="17" t="s">
        <v>135</v>
      </c>
      <c r="C1856" s="48" t="s">
        <v>7713</v>
      </c>
      <c r="D1856" s="2" t="s">
        <v>651</v>
      </c>
      <c r="E1856" s="48" t="s">
        <v>7714</v>
      </c>
      <c r="F1856" s="67">
        <v>42835</v>
      </c>
      <c r="G1856" s="3">
        <f t="shared" si="303"/>
        <v>4</v>
      </c>
      <c r="H1856" s="3">
        <f t="shared" si="304"/>
        <v>2017</v>
      </c>
      <c r="I1856" s="19">
        <v>0.5625</v>
      </c>
      <c r="J1856" s="20">
        <f t="shared" si="305"/>
        <v>13</v>
      </c>
      <c r="K1856" s="5" t="str">
        <f t="shared" si="306"/>
        <v>ja</v>
      </c>
      <c r="L1856" s="5" t="s">
        <v>91</v>
      </c>
      <c r="M1856" s="6" t="s">
        <v>139</v>
      </c>
      <c r="N1856" s="5">
        <v>50</v>
      </c>
      <c r="O1856" s="17" t="s">
        <v>75</v>
      </c>
      <c r="P1856" s="17" t="s">
        <v>7715</v>
      </c>
      <c r="R1856" s="6" t="s">
        <v>77</v>
      </c>
      <c r="T1856" s="22" t="s">
        <v>79</v>
      </c>
      <c r="U1856" s="2" t="s">
        <v>74</v>
      </c>
      <c r="V1856" s="2" t="s">
        <v>79</v>
      </c>
      <c r="X1856" s="2">
        <v>1270</v>
      </c>
      <c r="Y1856" s="2" t="s">
        <v>81</v>
      </c>
      <c r="Z1856" s="2" t="s">
        <v>84</v>
      </c>
      <c r="AA1856" s="2">
        <v>1270</v>
      </c>
      <c r="AB1856" s="2" t="s">
        <v>81</v>
      </c>
      <c r="AC1856" s="2" t="s">
        <v>84</v>
      </c>
      <c r="AD1856" s="2">
        <v>1270</v>
      </c>
      <c r="AE1856" s="2" t="s">
        <v>81</v>
      </c>
      <c r="AF1856" s="2" t="s">
        <v>84</v>
      </c>
      <c r="AJ1856" s="2">
        <v>1720</v>
      </c>
      <c r="AK1856" s="2" t="s">
        <v>81</v>
      </c>
      <c r="AL1856" s="2" t="s">
        <v>84</v>
      </c>
      <c r="AM1856" s="2">
        <v>1720</v>
      </c>
      <c r="AN1856" s="2" t="s">
        <v>81</v>
      </c>
      <c r="AO1856" s="2" t="s">
        <v>84</v>
      </c>
      <c r="AP1856" s="2">
        <v>1720</v>
      </c>
      <c r="AQ1856" s="2" t="s">
        <v>81</v>
      </c>
      <c r="AR1856" s="2" t="s">
        <v>84</v>
      </c>
      <c r="BE1856" s="23" t="str">
        <f t="shared" si="296"/>
        <v>EMF nein</v>
      </c>
      <c r="BF1856" s="23" t="str">
        <f t="shared" si="297"/>
        <v/>
      </c>
      <c r="BG1856" s="23" t="str">
        <f t="shared" si="298"/>
        <v/>
      </c>
      <c r="BH1856" s="23">
        <f t="shared" si="299"/>
        <v>0</v>
      </c>
      <c r="BO1856" s="2" t="s">
        <v>7716</v>
      </c>
      <c r="BP1856" s="3">
        <v>1</v>
      </c>
      <c r="BQ1856" s="2" t="s">
        <v>7717</v>
      </c>
    </row>
    <row r="1857" spans="1:69" ht="16.149999999999999" customHeight="1" x14ac:dyDescent="0.25">
      <c r="A1857" s="16">
        <v>1856</v>
      </c>
      <c r="B1857" s="17" t="s">
        <v>135</v>
      </c>
      <c r="C1857" s="48" t="s">
        <v>7718</v>
      </c>
      <c r="D1857" s="2" t="s">
        <v>124</v>
      </c>
      <c r="E1857" s="48" t="s">
        <v>6004</v>
      </c>
      <c r="F1857" s="67">
        <v>42748</v>
      </c>
      <c r="G1857" s="3">
        <f t="shared" si="303"/>
        <v>1</v>
      </c>
      <c r="H1857" s="3">
        <f t="shared" si="304"/>
        <v>2017</v>
      </c>
      <c r="I1857" s="19">
        <v>0.28472222222222199</v>
      </c>
      <c r="J1857" s="20">
        <f t="shared" si="305"/>
        <v>6</v>
      </c>
      <c r="K1857" s="5" t="str">
        <f t="shared" si="306"/>
        <v>ja</v>
      </c>
      <c r="L1857" s="5" t="s">
        <v>91</v>
      </c>
      <c r="M1857" s="6" t="s">
        <v>139</v>
      </c>
      <c r="N1857" s="5">
        <v>46</v>
      </c>
      <c r="O1857" s="17" t="s">
        <v>75</v>
      </c>
      <c r="P1857" s="17" t="s">
        <v>7719</v>
      </c>
      <c r="R1857" s="6" t="s">
        <v>464</v>
      </c>
      <c r="T1857" s="22" t="s">
        <v>79</v>
      </c>
      <c r="U1857" s="2" t="s">
        <v>74</v>
      </c>
      <c r="V1857" s="2" t="s">
        <v>79</v>
      </c>
      <c r="BE1857" s="23" t="str">
        <f t="shared" si="296"/>
        <v>EMF ja</v>
      </c>
      <c r="BF1857" s="23">
        <f t="shared" si="297"/>
        <v>700</v>
      </c>
      <c r="BG1857" s="23" t="str">
        <f t="shared" si="298"/>
        <v>500+m</v>
      </c>
      <c r="BH1857" s="23">
        <f t="shared" si="299"/>
        <v>1</v>
      </c>
      <c r="BI1857" s="2" t="s">
        <v>162</v>
      </c>
      <c r="BJ1857" s="2">
        <v>700</v>
      </c>
      <c r="BO1857" s="2" t="s">
        <v>7720</v>
      </c>
      <c r="BP1857" s="3">
        <v>1</v>
      </c>
      <c r="BQ1857" s="2" t="s">
        <v>7721</v>
      </c>
    </row>
    <row r="1858" spans="1:69" ht="16.149999999999999" customHeight="1" x14ac:dyDescent="0.25">
      <c r="A1858" s="16">
        <v>1857</v>
      </c>
      <c r="B1858" s="17" t="s">
        <v>135</v>
      </c>
      <c r="C1858" s="48" t="s">
        <v>4928</v>
      </c>
      <c r="D1858" s="2" t="s">
        <v>348</v>
      </c>
      <c r="E1858" s="48" t="s">
        <v>7722</v>
      </c>
      <c r="F1858" s="67">
        <v>42837</v>
      </c>
      <c r="G1858" s="3">
        <f t="shared" si="303"/>
        <v>4</v>
      </c>
      <c r="H1858" s="3">
        <f t="shared" si="304"/>
        <v>2017</v>
      </c>
      <c r="I1858" s="19">
        <v>0.58680555555555602</v>
      </c>
      <c r="J1858" s="20">
        <f t="shared" si="305"/>
        <v>14</v>
      </c>
      <c r="K1858" s="5" t="str">
        <f t="shared" si="306"/>
        <v>ja</v>
      </c>
      <c r="L1858" s="5" t="s">
        <v>91</v>
      </c>
      <c r="M1858" s="6" t="s">
        <v>139</v>
      </c>
      <c r="N1858" s="5">
        <v>70</v>
      </c>
      <c r="O1858" s="17" t="s">
        <v>75</v>
      </c>
      <c r="P1858" s="17" t="s">
        <v>7723</v>
      </c>
      <c r="R1858" s="6" t="s">
        <v>77</v>
      </c>
      <c r="T1858" s="22"/>
      <c r="U1858" s="2" t="s">
        <v>115</v>
      </c>
      <c r="V1858" s="2" t="s">
        <v>108</v>
      </c>
      <c r="BE1858" s="23" t="str">
        <f t="shared" ref="BE1858:BE1921" si="307">IF(COUNTA(BI1858,BK1858,BM1858) &gt; 0,"EMF ja","EMF nein")</f>
        <v>EMF ja</v>
      </c>
      <c r="BF1858" s="23">
        <f t="shared" ref="BF1858:BF1921" si="308">IF(SUM(BJ1858,BL1858,BN1858)=0,"",MIN(BJ1858,BL1858,BN1858))</f>
        <v>50</v>
      </c>
      <c r="BG1858" s="23" t="str">
        <f t="shared" ref="BG1858:BG1921" si="309">IF(BF1858="","",IF(BF1858&lt;100,"&lt;100m",IF(AND(BF1858&gt;99, BF1858&lt;500),"100-499m",IF(BF1858&gt;499,"500+m",""))))</f>
        <v>&lt;100m</v>
      </c>
      <c r="BH1858" s="23">
        <f t="shared" ref="BH1858:BH1921" si="310">COUNTA(BI1858,BK1858,BM1858)</f>
        <v>1</v>
      </c>
      <c r="BM1858" s="2" t="s">
        <v>162</v>
      </c>
      <c r="BN1858" s="2">
        <v>50</v>
      </c>
      <c r="BO1858" s="2" t="s">
        <v>7724</v>
      </c>
      <c r="BP1858" s="3">
        <v>1</v>
      </c>
      <c r="BQ1858" s="2" t="s">
        <v>7725</v>
      </c>
    </row>
    <row r="1859" spans="1:69" ht="16.149999999999999" customHeight="1" x14ac:dyDescent="0.25">
      <c r="A1859" s="16">
        <v>1858</v>
      </c>
      <c r="B1859" s="17" t="s">
        <v>211</v>
      </c>
      <c r="C1859" s="48" t="s">
        <v>5272</v>
      </c>
      <c r="D1859" s="2" t="s">
        <v>137</v>
      </c>
      <c r="E1859" s="48" t="s">
        <v>2755</v>
      </c>
      <c r="F1859" s="67">
        <v>42797</v>
      </c>
      <c r="G1859" s="3">
        <f t="shared" si="303"/>
        <v>3</v>
      </c>
      <c r="H1859" s="3">
        <f t="shared" si="304"/>
        <v>2017</v>
      </c>
      <c r="I1859" s="19">
        <v>0.65625</v>
      </c>
      <c r="J1859" s="20">
        <f t="shared" si="305"/>
        <v>15</v>
      </c>
      <c r="K1859" s="5" t="str">
        <f t="shared" si="306"/>
        <v>ja</v>
      </c>
      <c r="L1859" s="5" t="s">
        <v>91</v>
      </c>
      <c r="M1859" s="6" t="s">
        <v>74</v>
      </c>
      <c r="N1859" s="5">
        <v>64</v>
      </c>
      <c r="O1859" s="17" t="s">
        <v>75</v>
      </c>
      <c r="P1859" s="17" t="s">
        <v>7726</v>
      </c>
      <c r="R1859" s="6" t="s">
        <v>77</v>
      </c>
      <c r="T1859" s="22"/>
      <c r="U1859" s="2" t="s">
        <v>354</v>
      </c>
      <c r="X1859" s="2">
        <v>663</v>
      </c>
      <c r="Y1859" s="2" t="s">
        <v>81</v>
      </c>
      <c r="Z1859" s="2" t="s">
        <v>82</v>
      </c>
      <c r="AA1859" s="2">
        <v>163</v>
      </c>
      <c r="AB1859" s="2" t="s">
        <v>81</v>
      </c>
      <c r="AC1859" s="2" t="s">
        <v>82</v>
      </c>
      <c r="AD1859" s="2">
        <v>163</v>
      </c>
      <c r="AE1859" s="2" t="s">
        <v>83</v>
      </c>
      <c r="AF1859" s="2" t="s">
        <v>82</v>
      </c>
      <c r="BE1859" s="23" t="str">
        <f t="shared" si="307"/>
        <v>EMF nein</v>
      </c>
      <c r="BF1859" s="23" t="str">
        <f t="shared" si="308"/>
        <v/>
      </c>
      <c r="BG1859" s="23" t="str">
        <f t="shared" si="309"/>
        <v/>
      </c>
      <c r="BH1859" s="23">
        <f t="shared" si="310"/>
        <v>0</v>
      </c>
      <c r="BO1859" s="2" t="s">
        <v>7727</v>
      </c>
      <c r="BP1859" s="3">
        <v>1</v>
      </c>
      <c r="BQ1859" s="2" t="s">
        <v>7728</v>
      </c>
    </row>
    <row r="1860" spans="1:69" ht="16.149999999999999" customHeight="1" x14ac:dyDescent="0.25">
      <c r="A1860" s="16">
        <v>1859</v>
      </c>
      <c r="B1860" s="17" t="s">
        <v>87</v>
      </c>
      <c r="C1860" s="48" t="s">
        <v>7729</v>
      </c>
      <c r="D1860" s="2" t="s">
        <v>896</v>
      </c>
      <c r="E1860" s="48" t="s">
        <v>7730</v>
      </c>
      <c r="F1860" s="67">
        <v>42802</v>
      </c>
      <c r="G1860" s="3">
        <f t="shared" si="303"/>
        <v>3</v>
      </c>
      <c r="H1860" s="3">
        <f t="shared" si="304"/>
        <v>2017</v>
      </c>
      <c r="I1860" s="19">
        <v>0.28125</v>
      </c>
      <c r="J1860" s="20">
        <f t="shared" si="305"/>
        <v>6</v>
      </c>
      <c r="K1860" s="5" t="str">
        <f t="shared" si="306"/>
        <v>ja</v>
      </c>
      <c r="L1860" s="5" t="s">
        <v>91</v>
      </c>
      <c r="M1860" s="6" t="s">
        <v>74</v>
      </c>
      <c r="N1860" s="5">
        <v>75</v>
      </c>
      <c r="O1860" s="2" t="s">
        <v>140</v>
      </c>
      <c r="P1860" s="17" t="s">
        <v>7731</v>
      </c>
      <c r="Q1860" s="6" t="s">
        <v>186</v>
      </c>
      <c r="R1860" s="6" t="s">
        <v>335</v>
      </c>
      <c r="S1860" s="2" t="s">
        <v>132</v>
      </c>
      <c r="T1860" s="22" t="s">
        <v>79</v>
      </c>
      <c r="X1860" s="2">
        <v>250</v>
      </c>
      <c r="Y1860" s="2" t="s">
        <v>94</v>
      </c>
      <c r="Z1860" s="2" t="s">
        <v>168</v>
      </c>
      <c r="AA1860" s="2">
        <v>250</v>
      </c>
      <c r="AB1860" s="2" t="s">
        <v>94</v>
      </c>
      <c r="AC1860" s="2" t="s">
        <v>168</v>
      </c>
      <c r="AD1860" s="2">
        <v>250</v>
      </c>
      <c r="AE1860" s="2" t="s">
        <v>94</v>
      </c>
      <c r="AF1860" s="2" t="s">
        <v>168</v>
      </c>
      <c r="AJ1860" s="2">
        <v>250</v>
      </c>
      <c r="AK1860" s="2" t="s">
        <v>94</v>
      </c>
      <c r="AL1860" s="2" t="s">
        <v>168</v>
      </c>
      <c r="BE1860" s="23" t="str">
        <f t="shared" si="307"/>
        <v>EMF nein</v>
      </c>
      <c r="BF1860" s="23" t="str">
        <f t="shared" si="308"/>
        <v/>
      </c>
      <c r="BG1860" s="23" t="str">
        <f t="shared" si="309"/>
        <v/>
      </c>
      <c r="BH1860" s="23">
        <f t="shared" si="310"/>
        <v>0</v>
      </c>
      <c r="BO1860" s="2" t="s">
        <v>7732</v>
      </c>
      <c r="BP1860" s="3">
        <v>1</v>
      </c>
      <c r="BQ1860" s="2" t="s">
        <v>7733</v>
      </c>
    </row>
    <row r="1861" spans="1:69" ht="16.149999999999999" customHeight="1" x14ac:dyDescent="0.25">
      <c r="A1861" s="16">
        <v>1860</v>
      </c>
      <c r="B1861" s="17" t="s">
        <v>135</v>
      </c>
      <c r="C1861" s="48" t="s">
        <v>3051</v>
      </c>
      <c r="D1861" s="2" t="s">
        <v>124</v>
      </c>
      <c r="E1861" s="48" t="s">
        <v>7734</v>
      </c>
      <c r="F1861" s="67">
        <v>42646</v>
      </c>
      <c r="G1861" s="3">
        <f t="shared" si="303"/>
        <v>10</v>
      </c>
      <c r="H1861" s="3">
        <f t="shared" si="304"/>
        <v>2016</v>
      </c>
      <c r="I1861" s="19">
        <v>0.35416666666666702</v>
      </c>
      <c r="J1861" s="20">
        <f t="shared" si="305"/>
        <v>8</v>
      </c>
      <c r="K1861" s="5" t="str">
        <f t="shared" si="306"/>
        <v>ja</v>
      </c>
      <c r="L1861" s="5" t="s">
        <v>91</v>
      </c>
      <c r="M1861" s="6" t="s">
        <v>139</v>
      </c>
      <c r="N1861" s="5">
        <v>32</v>
      </c>
      <c r="O1861" s="2" t="s">
        <v>140</v>
      </c>
      <c r="P1861" s="17" t="s">
        <v>7735</v>
      </c>
      <c r="T1861" s="22"/>
      <c r="BE1861" s="23" t="str">
        <f t="shared" si="307"/>
        <v>EMF nein</v>
      </c>
      <c r="BF1861" s="23" t="str">
        <f t="shared" si="308"/>
        <v/>
      </c>
      <c r="BG1861" s="23" t="str">
        <f t="shared" si="309"/>
        <v/>
      </c>
      <c r="BH1861" s="23">
        <f t="shared" si="310"/>
        <v>0</v>
      </c>
      <c r="BO1861" s="2" t="s">
        <v>7736</v>
      </c>
      <c r="BP1861" s="3">
        <v>1</v>
      </c>
      <c r="BQ1861" s="2" t="s">
        <v>7737</v>
      </c>
    </row>
    <row r="1862" spans="1:69" ht="16.149999999999999" customHeight="1" x14ac:dyDescent="0.25">
      <c r="A1862" s="16">
        <v>1861</v>
      </c>
      <c r="B1862" s="17" t="s">
        <v>135</v>
      </c>
      <c r="C1862" s="48" t="s">
        <v>7738</v>
      </c>
      <c r="D1862" s="2" t="s">
        <v>145</v>
      </c>
      <c r="E1862" s="48" t="s">
        <v>7739</v>
      </c>
      <c r="F1862" s="67">
        <v>42542</v>
      </c>
      <c r="G1862" s="3">
        <f t="shared" si="303"/>
        <v>6</v>
      </c>
      <c r="H1862" s="3">
        <f t="shared" si="304"/>
        <v>2016</v>
      </c>
      <c r="I1862" s="19">
        <v>0.5625</v>
      </c>
      <c r="J1862" s="20">
        <f t="shared" si="305"/>
        <v>13</v>
      </c>
      <c r="K1862" s="5" t="str">
        <f t="shared" si="306"/>
        <v>ja</v>
      </c>
      <c r="L1862" s="5" t="s">
        <v>91</v>
      </c>
      <c r="M1862" s="6" t="s">
        <v>354</v>
      </c>
      <c r="N1862" s="5">
        <v>61</v>
      </c>
      <c r="O1862" s="17" t="s">
        <v>75</v>
      </c>
      <c r="P1862" s="17" t="s">
        <v>7740</v>
      </c>
      <c r="S1862" s="2" t="s">
        <v>132</v>
      </c>
      <c r="T1862" s="22" t="s">
        <v>79</v>
      </c>
      <c r="U1862" s="2" t="s">
        <v>74</v>
      </c>
      <c r="X1862" s="2">
        <v>630</v>
      </c>
      <c r="Y1862" s="2" t="s">
        <v>81</v>
      </c>
      <c r="Z1862" s="2" t="s">
        <v>82</v>
      </c>
      <c r="AA1862" s="2">
        <v>630</v>
      </c>
      <c r="AB1862" s="2" t="s">
        <v>81</v>
      </c>
      <c r="AC1862" s="2" t="s">
        <v>82</v>
      </c>
      <c r="AD1862" s="2">
        <v>630</v>
      </c>
      <c r="AE1862" s="2" t="s">
        <v>83</v>
      </c>
      <c r="AF1862" s="2" t="s">
        <v>82</v>
      </c>
      <c r="BE1862" s="23" t="str">
        <f t="shared" si="307"/>
        <v>EMF nein</v>
      </c>
      <c r="BF1862" s="23" t="str">
        <f t="shared" si="308"/>
        <v/>
      </c>
      <c r="BG1862" s="23" t="str">
        <f t="shared" si="309"/>
        <v/>
      </c>
      <c r="BH1862" s="23">
        <f t="shared" si="310"/>
        <v>0</v>
      </c>
      <c r="BO1862" s="2" t="s">
        <v>7741</v>
      </c>
      <c r="BP1862" s="3">
        <v>1</v>
      </c>
      <c r="BQ1862" s="2" t="s">
        <v>7742</v>
      </c>
    </row>
    <row r="1863" spans="1:69" ht="16.149999999999999" customHeight="1" x14ac:dyDescent="0.25">
      <c r="A1863" s="16">
        <v>1862</v>
      </c>
      <c r="B1863" s="17" t="s">
        <v>135</v>
      </c>
      <c r="C1863" s="48" t="s">
        <v>7743</v>
      </c>
      <c r="D1863" s="2" t="s">
        <v>371</v>
      </c>
      <c r="E1863" s="48" t="s">
        <v>7744</v>
      </c>
      <c r="F1863" s="67">
        <v>42551</v>
      </c>
      <c r="G1863" s="3">
        <f t="shared" si="303"/>
        <v>6</v>
      </c>
      <c r="H1863" s="3">
        <f t="shared" si="304"/>
        <v>2016</v>
      </c>
      <c r="I1863" s="19">
        <v>0.35416666666666702</v>
      </c>
      <c r="J1863" s="20">
        <f t="shared" si="305"/>
        <v>8</v>
      </c>
      <c r="K1863" s="5" t="str">
        <f t="shared" si="306"/>
        <v>ja</v>
      </c>
      <c r="L1863" s="5" t="s">
        <v>91</v>
      </c>
      <c r="M1863" s="6" t="s">
        <v>139</v>
      </c>
      <c r="N1863" s="5">
        <v>59</v>
      </c>
      <c r="O1863" s="17" t="s">
        <v>75</v>
      </c>
      <c r="P1863" s="17" t="s">
        <v>7745</v>
      </c>
      <c r="R1863" s="6" t="s">
        <v>77</v>
      </c>
      <c r="T1863" s="22"/>
      <c r="X1863" s="2">
        <v>50</v>
      </c>
      <c r="Y1863" s="2" t="s">
        <v>81</v>
      </c>
      <c r="Z1863" s="2" t="s">
        <v>84</v>
      </c>
      <c r="AJ1863" s="2">
        <v>730</v>
      </c>
      <c r="AK1863" s="2" t="s">
        <v>81</v>
      </c>
      <c r="AN1863" s="2" t="s">
        <v>81</v>
      </c>
      <c r="BE1863" s="23" t="str">
        <f t="shared" si="307"/>
        <v>EMF nein</v>
      </c>
      <c r="BF1863" s="23" t="str">
        <f t="shared" si="308"/>
        <v/>
      </c>
      <c r="BG1863" s="23" t="str">
        <f t="shared" si="309"/>
        <v/>
      </c>
      <c r="BH1863" s="23">
        <f t="shared" si="310"/>
        <v>0</v>
      </c>
      <c r="BO1863" s="2" t="s">
        <v>7746</v>
      </c>
      <c r="BP1863" s="3">
        <v>1</v>
      </c>
      <c r="BQ1863" s="2" t="s">
        <v>7747</v>
      </c>
    </row>
    <row r="1864" spans="1:69" ht="16.149999999999999" customHeight="1" x14ac:dyDescent="0.25">
      <c r="A1864" s="16">
        <v>1863</v>
      </c>
      <c r="B1864" s="17" t="s">
        <v>135</v>
      </c>
      <c r="C1864" s="48" t="s">
        <v>165</v>
      </c>
      <c r="D1864" s="2" t="s">
        <v>158</v>
      </c>
      <c r="E1864" s="48" t="s">
        <v>7748</v>
      </c>
      <c r="F1864" s="67">
        <v>43026</v>
      </c>
      <c r="G1864" s="3">
        <f t="shared" si="303"/>
        <v>10</v>
      </c>
      <c r="H1864" s="3">
        <f t="shared" si="304"/>
        <v>2017</v>
      </c>
      <c r="I1864" s="19">
        <v>0.65972222222222199</v>
      </c>
      <c r="J1864" s="20">
        <f t="shared" si="305"/>
        <v>15</v>
      </c>
      <c r="K1864" s="5" t="str">
        <f t="shared" si="306"/>
        <v>ja</v>
      </c>
      <c r="L1864" s="5" t="s">
        <v>91</v>
      </c>
      <c r="M1864" s="6" t="s">
        <v>139</v>
      </c>
      <c r="O1864" s="17" t="s">
        <v>75</v>
      </c>
      <c r="P1864" s="17" t="s">
        <v>7749</v>
      </c>
      <c r="R1864" s="6" t="s">
        <v>77</v>
      </c>
      <c r="T1864" s="22"/>
      <c r="U1864" s="2" t="s">
        <v>115</v>
      </c>
      <c r="V1864" s="2" t="s">
        <v>108</v>
      </c>
      <c r="X1864" s="2">
        <v>51</v>
      </c>
      <c r="Y1864" s="2" t="s">
        <v>83</v>
      </c>
      <c r="Z1864" s="2" t="s">
        <v>84</v>
      </c>
      <c r="AA1864" s="2">
        <v>51</v>
      </c>
      <c r="AB1864" s="2" t="s">
        <v>81</v>
      </c>
      <c r="AC1864" s="2" t="s">
        <v>84</v>
      </c>
      <c r="AD1864" s="2">
        <v>51</v>
      </c>
      <c r="AE1864" s="2" t="s">
        <v>81</v>
      </c>
      <c r="AF1864" s="2" t="s">
        <v>84</v>
      </c>
      <c r="BE1864" s="23" t="str">
        <f t="shared" si="307"/>
        <v>EMF nein</v>
      </c>
      <c r="BF1864" s="23" t="str">
        <f t="shared" si="308"/>
        <v/>
      </c>
      <c r="BG1864" s="23" t="str">
        <f t="shared" si="309"/>
        <v/>
      </c>
      <c r="BH1864" s="23">
        <f t="shared" si="310"/>
        <v>0</v>
      </c>
      <c r="BO1864" s="2" t="s">
        <v>7750</v>
      </c>
      <c r="BP1864" s="3">
        <v>1</v>
      </c>
      <c r="BQ1864" s="2" t="s">
        <v>7751</v>
      </c>
    </row>
    <row r="1865" spans="1:69" ht="16.149999999999999" customHeight="1" x14ac:dyDescent="0.25">
      <c r="A1865" s="16">
        <v>1864</v>
      </c>
      <c r="B1865" s="17" t="s">
        <v>211</v>
      </c>
      <c r="C1865" s="48" t="s">
        <v>7752</v>
      </c>
      <c r="D1865" s="2" t="s">
        <v>98</v>
      </c>
      <c r="E1865" s="48" t="s">
        <v>7753</v>
      </c>
      <c r="F1865" s="67">
        <v>41603</v>
      </c>
      <c r="G1865" s="3">
        <f t="shared" si="303"/>
        <v>11</v>
      </c>
      <c r="H1865" s="3">
        <f t="shared" si="304"/>
        <v>2013</v>
      </c>
      <c r="I1865" s="19">
        <v>0.79166666666666696</v>
      </c>
      <c r="J1865" s="20">
        <f t="shared" si="305"/>
        <v>19</v>
      </c>
      <c r="K1865" s="5" t="str">
        <f t="shared" si="306"/>
        <v>ja</v>
      </c>
      <c r="L1865" s="5" t="s">
        <v>91</v>
      </c>
      <c r="M1865" s="6" t="s">
        <v>74</v>
      </c>
      <c r="N1865" s="5">
        <v>22</v>
      </c>
      <c r="O1865" s="6" t="s">
        <v>101</v>
      </c>
      <c r="P1865" s="17" t="s">
        <v>7754</v>
      </c>
      <c r="Q1865" s="6" t="s">
        <v>186</v>
      </c>
      <c r="R1865" s="6" t="s">
        <v>77</v>
      </c>
      <c r="T1865" s="22" t="s">
        <v>79</v>
      </c>
      <c r="U1865" s="2" t="s">
        <v>3801</v>
      </c>
      <c r="V1865" s="2" t="s">
        <v>79</v>
      </c>
      <c r="X1865" s="2">
        <v>70</v>
      </c>
      <c r="Y1865" s="2" t="s">
        <v>94</v>
      </c>
      <c r="Z1865" s="2" t="s">
        <v>82</v>
      </c>
      <c r="AA1865" s="2">
        <v>70</v>
      </c>
      <c r="AB1865" s="2" t="s">
        <v>94</v>
      </c>
      <c r="AC1865" s="2" t="s">
        <v>82</v>
      </c>
      <c r="AD1865" s="2">
        <v>70</v>
      </c>
      <c r="AE1865" s="2" t="s">
        <v>94</v>
      </c>
      <c r="AF1865" s="2" t="s">
        <v>82</v>
      </c>
      <c r="AJ1865" s="392">
        <v>70</v>
      </c>
      <c r="AK1865" s="392" t="s">
        <v>94</v>
      </c>
      <c r="AL1865" s="392" t="s">
        <v>82</v>
      </c>
      <c r="AM1865" s="392">
        <v>70</v>
      </c>
      <c r="AN1865" s="392" t="s">
        <v>94</v>
      </c>
      <c r="AO1865" s="392" t="s">
        <v>82</v>
      </c>
      <c r="AP1865" s="392">
        <v>70</v>
      </c>
      <c r="AQ1865" s="392" t="s">
        <v>94</v>
      </c>
      <c r="AR1865" s="392" t="s">
        <v>82</v>
      </c>
      <c r="AV1865" s="392">
        <v>70</v>
      </c>
      <c r="AW1865" s="392" t="s">
        <v>94</v>
      </c>
      <c r="AX1865" s="392" t="s">
        <v>82</v>
      </c>
      <c r="AY1865" s="392">
        <v>70</v>
      </c>
      <c r="AZ1865" s="392" t="s">
        <v>94</v>
      </c>
      <c r="BA1865" s="392" t="s">
        <v>82</v>
      </c>
      <c r="BB1865" s="392">
        <v>70</v>
      </c>
      <c r="BC1865" s="392" t="s">
        <v>94</v>
      </c>
      <c r="BD1865" s="392" t="s">
        <v>82</v>
      </c>
      <c r="BE1865" s="23" t="str">
        <f t="shared" si="307"/>
        <v>EMF nein</v>
      </c>
      <c r="BF1865" s="23" t="str">
        <f t="shared" si="308"/>
        <v/>
      </c>
      <c r="BG1865" s="23" t="str">
        <f t="shared" si="309"/>
        <v/>
      </c>
      <c r="BH1865" s="23">
        <f t="shared" si="310"/>
        <v>0</v>
      </c>
      <c r="BO1865" s="2" t="s">
        <v>7755</v>
      </c>
      <c r="BP1865" s="3">
        <v>1</v>
      </c>
      <c r="BQ1865" s="2" t="s">
        <v>7756</v>
      </c>
    </row>
    <row r="1866" spans="1:69" ht="16.149999999999999" customHeight="1" x14ac:dyDescent="0.25">
      <c r="A1866" s="69">
        <v>1865</v>
      </c>
      <c r="B1866" s="17" t="s">
        <v>69</v>
      </c>
      <c r="C1866" s="24" t="s">
        <v>625</v>
      </c>
      <c r="D1866" s="2" t="s">
        <v>348</v>
      </c>
      <c r="E1866" s="48" t="s">
        <v>5144</v>
      </c>
      <c r="F1866" s="67">
        <v>42187</v>
      </c>
      <c r="G1866" s="3">
        <f t="shared" si="303"/>
        <v>7</v>
      </c>
      <c r="H1866" s="3">
        <f t="shared" si="304"/>
        <v>2015</v>
      </c>
      <c r="I1866" s="19">
        <v>0.87847222222222199</v>
      </c>
      <c r="J1866" s="20">
        <f t="shared" si="305"/>
        <v>21</v>
      </c>
      <c r="K1866" s="5" t="str">
        <f t="shared" si="306"/>
        <v>ja</v>
      </c>
      <c r="L1866" s="5" t="s">
        <v>91</v>
      </c>
      <c r="M1866" s="6" t="s">
        <v>115</v>
      </c>
      <c r="N1866" s="5">
        <v>68</v>
      </c>
      <c r="O1866" s="17" t="s">
        <v>126</v>
      </c>
      <c r="P1866" s="17" t="s">
        <v>22260</v>
      </c>
      <c r="R1866" s="6" t="s">
        <v>77</v>
      </c>
      <c r="S1866" s="2" t="s">
        <v>132</v>
      </c>
      <c r="T1866" s="6" t="s">
        <v>108</v>
      </c>
      <c r="X1866" s="2">
        <v>1300</v>
      </c>
      <c r="Y1866" s="2" t="s">
        <v>81</v>
      </c>
      <c r="Z1866" s="2" t="s">
        <v>84</v>
      </c>
      <c r="BE1866" s="23" t="str">
        <f t="shared" si="307"/>
        <v>EMF nein</v>
      </c>
      <c r="BF1866" s="23" t="str">
        <f t="shared" si="308"/>
        <v/>
      </c>
      <c r="BG1866" s="23" t="str">
        <f t="shared" si="309"/>
        <v/>
      </c>
      <c r="BH1866" s="23">
        <f t="shared" si="310"/>
        <v>0</v>
      </c>
      <c r="BO1866" s="2" t="s">
        <v>7758</v>
      </c>
      <c r="BP1866" s="3">
        <v>1</v>
      </c>
      <c r="BQ1866" s="2" t="s">
        <v>7759</v>
      </c>
    </row>
    <row r="1867" spans="1:69" ht="16.149999999999999" customHeight="1" x14ac:dyDescent="0.25">
      <c r="A1867" s="16">
        <v>1866</v>
      </c>
      <c r="B1867" s="17" t="s">
        <v>87</v>
      </c>
      <c r="C1867" s="48" t="s">
        <v>7760</v>
      </c>
      <c r="D1867" s="2" t="s">
        <v>192</v>
      </c>
      <c r="E1867" s="48" t="s">
        <v>7761</v>
      </c>
      <c r="F1867" s="67">
        <v>42611</v>
      </c>
      <c r="G1867" s="3">
        <f t="shared" si="303"/>
        <v>8</v>
      </c>
      <c r="H1867" s="3">
        <f t="shared" si="304"/>
        <v>2016</v>
      </c>
      <c r="I1867" s="19">
        <v>0.57986111111111105</v>
      </c>
      <c r="J1867" s="20">
        <f t="shared" si="305"/>
        <v>13</v>
      </c>
      <c r="K1867" s="5" t="str">
        <f t="shared" si="306"/>
        <v>ja</v>
      </c>
      <c r="L1867" s="5" t="s">
        <v>91</v>
      </c>
      <c r="M1867" s="6" t="s">
        <v>74</v>
      </c>
      <c r="N1867" s="5">
        <v>75</v>
      </c>
      <c r="O1867" s="17" t="s">
        <v>126</v>
      </c>
      <c r="P1867" s="17" t="s">
        <v>5697</v>
      </c>
      <c r="T1867" s="6" t="s">
        <v>202</v>
      </c>
      <c r="X1867" s="2">
        <v>1320</v>
      </c>
      <c r="Y1867" s="2" t="s">
        <v>83</v>
      </c>
      <c r="Z1867" s="2" t="s">
        <v>84</v>
      </c>
      <c r="AA1867" s="2">
        <v>1320</v>
      </c>
      <c r="AB1867" s="2" t="s">
        <v>81</v>
      </c>
      <c r="AC1867" s="2" t="s">
        <v>84</v>
      </c>
      <c r="AD1867" s="2">
        <v>1320</v>
      </c>
      <c r="AE1867" s="2" t="s">
        <v>83</v>
      </c>
      <c r="AF1867" s="2" t="s">
        <v>84</v>
      </c>
      <c r="AJ1867" s="2">
        <v>2000</v>
      </c>
      <c r="AK1867" s="2" t="s">
        <v>81</v>
      </c>
      <c r="AL1867" s="2" t="s">
        <v>168</v>
      </c>
      <c r="AM1867" s="2">
        <v>2000</v>
      </c>
      <c r="AN1867" s="2" t="s">
        <v>81</v>
      </c>
      <c r="AO1867" s="2" t="s">
        <v>168</v>
      </c>
      <c r="BE1867" s="23" t="str">
        <f t="shared" si="307"/>
        <v>EMF ja</v>
      </c>
      <c r="BF1867" s="23">
        <f t="shared" si="308"/>
        <v>2000</v>
      </c>
      <c r="BG1867" s="23" t="str">
        <f t="shared" si="309"/>
        <v>500+m</v>
      </c>
      <c r="BH1867" s="23">
        <f t="shared" si="310"/>
        <v>2</v>
      </c>
      <c r="BI1867" s="2" t="s">
        <v>3361</v>
      </c>
      <c r="BJ1867" s="2">
        <v>2200</v>
      </c>
      <c r="BK1867" s="2" t="s">
        <v>162</v>
      </c>
      <c r="BL1867" s="2">
        <v>2000</v>
      </c>
      <c r="BO1867" s="2" t="s">
        <v>7762</v>
      </c>
      <c r="BP1867" s="3">
        <v>1</v>
      </c>
      <c r="BQ1867" s="2" t="s">
        <v>7763</v>
      </c>
    </row>
    <row r="1868" spans="1:69" ht="16.149999999999999" customHeight="1" x14ac:dyDescent="0.25">
      <c r="A1868" s="16">
        <v>1867</v>
      </c>
      <c r="B1868" s="17" t="s">
        <v>211</v>
      </c>
      <c r="C1868" s="48" t="s">
        <v>7764</v>
      </c>
      <c r="D1868" s="2" t="s">
        <v>896</v>
      </c>
      <c r="E1868" s="48" t="s">
        <v>7765</v>
      </c>
      <c r="F1868" s="67">
        <v>42860</v>
      </c>
      <c r="G1868" s="3">
        <f t="shared" si="303"/>
        <v>5</v>
      </c>
      <c r="H1868" s="3">
        <f t="shared" si="304"/>
        <v>2017</v>
      </c>
      <c r="I1868" s="19">
        <v>0.84722222222222199</v>
      </c>
      <c r="J1868" s="20">
        <f t="shared" si="305"/>
        <v>20</v>
      </c>
      <c r="K1868" s="5" t="str">
        <f t="shared" si="306"/>
        <v>ja</v>
      </c>
      <c r="L1868" s="21" t="s">
        <v>73</v>
      </c>
      <c r="M1868" s="6" t="s">
        <v>115</v>
      </c>
      <c r="N1868" s="5">
        <v>43</v>
      </c>
      <c r="O1868" s="17" t="s">
        <v>75</v>
      </c>
      <c r="P1868" s="17" t="s">
        <v>7766</v>
      </c>
      <c r="R1868" s="6" t="s">
        <v>77</v>
      </c>
      <c r="T1868" s="22" t="s">
        <v>79</v>
      </c>
      <c r="X1868" s="2">
        <v>30</v>
      </c>
      <c r="Y1868" s="2" t="s">
        <v>81</v>
      </c>
      <c r="Z1868" s="2" t="s">
        <v>84</v>
      </c>
      <c r="AJ1868" s="2">
        <v>170</v>
      </c>
      <c r="AK1868" s="2" t="s">
        <v>81</v>
      </c>
      <c r="AL1868" s="2" t="s">
        <v>84</v>
      </c>
      <c r="AM1868" s="2">
        <v>170</v>
      </c>
      <c r="AN1868" s="2" t="s">
        <v>81</v>
      </c>
      <c r="AO1868" s="2" t="s">
        <v>84</v>
      </c>
      <c r="AP1868" s="2">
        <v>170</v>
      </c>
      <c r="AQ1868" s="2" t="s">
        <v>81</v>
      </c>
      <c r="AR1868" s="2" t="s">
        <v>84</v>
      </c>
      <c r="BE1868" s="23" t="str">
        <f t="shared" si="307"/>
        <v>EMF nein</v>
      </c>
      <c r="BF1868" s="23" t="str">
        <f t="shared" si="308"/>
        <v/>
      </c>
      <c r="BG1868" s="23" t="str">
        <f t="shared" si="309"/>
        <v/>
      </c>
      <c r="BH1868" s="23">
        <f t="shared" si="310"/>
        <v>0</v>
      </c>
      <c r="BO1868" s="2" t="s">
        <v>7767</v>
      </c>
      <c r="BP1868" s="3">
        <v>1</v>
      </c>
      <c r="BQ1868" s="2" t="s">
        <v>7768</v>
      </c>
    </row>
    <row r="1869" spans="1:69" ht="16.149999999999999" customHeight="1" x14ac:dyDescent="0.25">
      <c r="A1869" s="16">
        <v>1868</v>
      </c>
      <c r="B1869" s="17" t="s">
        <v>211</v>
      </c>
      <c r="C1869" s="48" t="s">
        <v>7769</v>
      </c>
      <c r="D1869" s="2" t="s">
        <v>296</v>
      </c>
      <c r="E1869" s="48" t="s">
        <v>7770</v>
      </c>
      <c r="F1869" s="67">
        <v>41368</v>
      </c>
      <c r="G1869" s="3">
        <f t="shared" si="303"/>
        <v>4</v>
      </c>
      <c r="H1869" s="3">
        <f t="shared" si="304"/>
        <v>2013</v>
      </c>
      <c r="I1869" s="19">
        <v>0.118055555555556</v>
      </c>
      <c r="J1869" s="20">
        <f t="shared" si="305"/>
        <v>2</v>
      </c>
      <c r="K1869" s="5" t="str">
        <f t="shared" si="306"/>
        <v>ja</v>
      </c>
      <c r="L1869" s="5" t="s">
        <v>91</v>
      </c>
      <c r="M1869" s="6" t="s">
        <v>74</v>
      </c>
      <c r="N1869" s="5">
        <v>42</v>
      </c>
      <c r="O1869" s="2" t="s">
        <v>140</v>
      </c>
      <c r="P1869" s="17" t="s">
        <v>7771</v>
      </c>
      <c r="R1869" s="6" t="s">
        <v>77</v>
      </c>
      <c r="S1869" s="2" t="s">
        <v>132</v>
      </c>
      <c r="T1869" s="6" t="s">
        <v>108</v>
      </c>
      <c r="X1869" s="2">
        <v>60</v>
      </c>
      <c r="Y1869" s="2" t="s">
        <v>94</v>
      </c>
      <c r="Z1869" s="2" t="s">
        <v>84</v>
      </c>
      <c r="AA1869" s="2">
        <v>60</v>
      </c>
      <c r="AB1869" s="2" t="s">
        <v>94</v>
      </c>
      <c r="AC1869" s="2" t="s">
        <v>84</v>
      </c>
      <c r="AD1869" s="2">
        <v>60</v>
      </c>
      <c r="AE1869" s="2" t="s">
        <v>94</v>
      </c>
      <c r="AF1869" s="2" t="s">
        <v>84</v>
      </c>
      <c r="AJ1869" s="2">
        <v>199</v>
      </c>
      <c r="AK1869" s="2" t="s">
        <v>94</v>
      </c>
      <c r="AL1869" s="2" t="s">
        <v>161</v>
      </c>
      <c r="AM1869" s="2">
        <v>199</v>
      </c>
      <c r="AN1869" s="2" t="s">
        <v>94</v>
      </c>
      <c r="AO1869" s="2" t="s">
        <v>161</v>
      </c>
      <c r="AP1869" s="2">
        <v>199</v>
      </c>
      <c r="AQ1869" s="2" t="s">
        <v>94</v>
      </c>
      <c r="AR1869" s="2" t="s">
        <v>161</v>
      </c>
      <c r="AV1869" s="2">
        <v>537</v>
      </c>
      <c r="AW1869" s="2" t="s">
        <v>81</v>
      </c>
      <c r="AX1869" s="2" t="s">
        <v>161</v>
      </c>
      <c r="AY1869" s="2">
        <v>537</v>
      </c>
      <c r="AZ1869" s="2" t="s">
        <v>81</v>
      </c>
      <c r="BA1869" s="2" t="s">
        <v>161</v>
      </c>
      <c r="BB1869" s="2">
        <v>537</v>
      </c>
      <c r="BC1869" s="2" t="s">
        <v>83</v>
      </c>
      <c r="BD1869" s="2" t="s">
        <v>161</v>
      </c>
      <c r="BE1869" s="23" t="str">
        <f t="shared" si="307"/>
        <v>EMF ja</v>
      </c>
      <c r="BF1869" s="23">
        <f t="shared" si="308"/>
        <v>75</v>
      </c>
      <c r="BG1869" s="23" t="str">
        <f t="shared" si="309"/>
        <v>&lt;100m</v>
      </c>
      <c r="BH1869" s="23">
        <f t="shared" si="310"/>
        <v>3</v>
      </c>
      <c r="BI1869" s="2" t="s">
        <v>162</v>
      </c>
      <c r="BJ1869" s="2">
        <v>75</v>
      </c>
      <c r="BK1869" s="2" t="s">
        <v>162</v>
      </c>
      <c r="BL1869" s="2">
        <v>200</v>
      </c>
      <c r="BM1869" s="2" t="s">
        <v>162</v>
      </c>
      <c r="BN1869" s="2">
        <v>250</v>
      </c>
      <c r="BO1869" s="2" t="s">
        <v>7772</v>
      </c>
      <c r="BP1869" s="3">
        <v>1</v>
      </c>
      <c r="BQ1869" s="2" t="s">
        <v>7773</v>
      </c>
    </row>
    <row r="1870" spans="1:69" ht="16.149999999999999" customHeight="1" x14ac:dyDescent="0.25">
      <c r="A1870" s="16">
        <v>1869</v>
      </c>
      <c r="B1870" s="17" t="s">
        <v>211</v>
      </c>
      <c r="C1870" s="48" t="s">
        <v>7774</v>
      </c>
      <c r="D1870" s="2" t="s">
        <v>178</v>
      </c>
      <c r="E1870" s="48" t="s">
        <v>7775</v>
      </c>
      <c r="F1870" s="67">
        <v>38864</v>
      </c>
      <c r="G1870" s="3">
        <f t="shared" si="303"/>
        <v>5</v>
      </c>
      <c r="H1870" s="3">
        <f t="shared" si="304"/>
        <v>2006</v>
      </c>
      <c r="I1870" s="19">
        <v>0.87847222222222199</v>
      </c>
      <c r="J1870" s="20">
        <f t="shared" si="305"/>
        <v>21</v>
      </c>
      <c r="K1870" s="5" t="str">
        <f t="shared" si="306"/>
        <v>ja</v>
      </c>
      <c r="L1870" s="5" t="s">
        <v>91</v>
      </c>
      <c r="M1870" s="6" t="s">
        <v>74</v>
      </c>
      <c r="O1870" s="6" t="s">
        <v>101</v>
      </c>
      <c r="P1870" s="17" t="s">
        <v>7776</v>
      </c>
      <c r="R1870" s="6" t="s">
        <v>77</v>
      </c>
      <c r="T1870" s="22" t="s">
        <v>79</v>
      </c>
      <c r="U1870" s="2" t="s">
        <v>74</v>
      </c>
      <c r="V1870" s="2" t="s">
        <v>79</v>
      </c>
      <c r="X1870" s="2">
        <v>200</v>
      </c>
      <c r="Y1870" s="2" t="s">
        <v>94</v>
      </c>
      <c r="Z1870" s="2" t="s">
        <v>84</v>
      </c>
      <c r="AA1870" s="2">
        <v>200</v>
      </c>
      <c r="AB1870" s="2" t="s">
        <v>94</v>
      </c>
      <c r="AC1870" s="2" t="s">
        <v>84</v>
      </c>
      <c r="AD1870" s="2">
        <v>200</v>
      </c>
      <c r="AE1870" s="2" t="s">
        <v>94</v>
      </c>
      <c r="AF1870" s="2" t="s">
        <v>84</v>
      </c>
      <c r="AJ1870" s="392">
        <v>200</v>
      </c>
      <c r="AK1870" s="392" t="s">
        <v>94</v>
      </c>
      <c r="AL1870" s="392" t="s">
        <v>84</v>
      </c>
      <c r="AM1870" s="392">
        <v>200</v>
      </c>
      <c r="AN1870" s="392" t="s">
        <v>94</v>
      </c>
      <c r="AO1870" s="392" t="s">
        <v>84</v>
      </c>
      <c r="AP1870" s="392">
        <v>200</v>
      </c>
      <c r="AQ1870" s="392" t="s">
        <v>94</v>
      </c>
      <c r="AR1870" s="392" t="s">
        <v>84</v>
      </c>
      <c r="AV1870" s="392">
        <v>200</v>
      </c>
      <c r="AW1870" s="392" t="s">
        <v>94</v>
      </c>
      <c r="AX1870" s="392" t="s">
        <v>84</v>
      </c>
      <c r="AY1870" s="392">
        <v>200</v>
      </c>
      <c r="AZ1870" s="392" t="s">
        <v>94</v>
      </c>
      <c r="BA1870" s="392" t="s">
        <v>84</v>
      </c>
      <c r="BB1870" s="392">
        <v>200</v>
      </c>
      <c r="BC1870" s="392" t="s">
        <v>94</v>
      </c>
      <c r="BD1870" s="392" t="s">
        <v>84</v>
      </c>
      <c r="BE1870" s="23" t="str">
        <f t="shared" si="307"/>
        <v>EMF ja</v>
      </c>
      <c r="BF1870" s="23">
        <f t="shared" si="308"/>
        <v>450</v>
      </c>
      <c r="BG1870" s="23" t="str">
        <f t="shared" si="309"/>
        <v>100-499m</v>
      </c>
      <c r="BH1870" s="23">
        <f t="shared" si="310"/>
        <v>1</v>
      </c>
      <c r="BI1870" s="2" t="s">
        <v>162</v>
      </c>
      <c r="BJ1870" s="2">
        <v>450</v>
      </c>
      <c r="BO1870" s="2" t="s">
        <v>7777</v>
      </c>
      <c r="BP1870" s="3">
        <v>1</v>
      </c>
      <c r="BQ1870" s="2" t="s">
        <v>7778</v>
      </c>
    </row>
    <row r="1871" spans="1:69" ht="16.149999999999999" customHeight="1" x14ac:dyDescent="0.25">
      <c r="A1871" s="16">
        <v>1870</v>
      </c>
      <c r="B1871" s="17" t="s">
        <v>211</v>
      </c>
      <c r="C1871" s="48" t="s">
        <v>327</v>
      </c>
      <c r="D1871" s="2" t="s">
        <v>124</v>
      </c>
      <c r="E1871" s="48" t="s">
        <v>7779</v>
      </c>
      <c r="F1871" s="67">
        <v>43173</v>
      </c>
      <c r="G1871" s="3">
        <f t="shared" si="303"/>
        <v>3</v>
      </c>
      <c r="H1871" s="3">
        <f t="shared" si="304"/>
        <v>2018</v>
      </c>
      <c r="I1871" s="19">
        <v>0.87152777777777801</v>
      </c>
      <c r="J1871" s="20">
        <f t="shared" si="305"/>
        <v>20</v>
      </c>
      <c r="K1871" s="5" t="str">
        <f t="shared" si="306"/>
        <v>ja</v>
      </c>
      <c r="L1871" s="21" t="s">
        <v>73</v>
      </c>
      <c r="M1871" s="6" t="s">
        <v>74</v>
      </c>
      <c r="N1871" s="5">
        <v>30</v>
      </c>
      <c r="O1871" s="2" t="s">
        <v>140</v>
      </c>
      <c r="P1871" s="17" t="s">
        <v>7780</v>
      </c>
      <c r="R1871" s="6" t="s">
        <v>77</v>
      </c>
      <c r="S1871" s="2" t="s">
        <v>78</v>
      </c>
      <c r="T1871" s="22"/>
      <c r="U1871" s="2" t="s">
        <v>100</v>
      </c>
      <c r="V1871" s="2" t="s">
        <v>79</v>
      </c>
      <c r="BE1871" s="23" t="str">
        <f t="shared" si="307"/>
        <v>EMF ja</v>
      </c>
      <c r="BF1871" s="23">
        <f t="shared" si="308"/>
        <v>4500</v>
      </c>
      <c r="BG1871" s="23" t="str">
        <f t="shared" si="309"/>
        <v>500+m</v>
      </c>
      <c r="BH1871" s="23">
        <f t="shared" si="310"/>
        <v>1</v>
      </c>
      <c r="BI1871" s="2" t="s">
        <v>162</v>
      </c>
      <c r="BJ1871" s="2">
        <v>4500</v>
      </c>
      <c r="BO1871" s="2" t="s">
        <v>7781</v>
      </c>
      <c r="BP1871" s="3">
        <v>1</v>
      </c>
      <c r="BQ1871" s="2" t="s">
        <v>7782</v>
      </c>
    </row>
    <row r="1872" spans="1:69" ht="16.149999999999999" customHeight="1" x14ac:dyDescent="0.25">
      <c r="A1872" s="16">
        <v>1871</v>
      </c>
      <c r="B1872" s="17" t="s">
        <v>190</v>
      </c>
      <c r="C1872" s="48" t="s">
        <v>7783</v>
      </c>
      <c r="D1872" s="2" t="s">
        <v>124</v>
      </c>
      <c r="E1872" s="48" t="s">
        <v>7784</v>
      </c>
      <c r="F1872" s="67">
        <v>43205</v>
      </c>
      <c r="G1872" s="3">
        <f t="shared" si="303"/>
        <v>4</v>
      </c>
      <c r="H1872" s="3">
        <f t="shared" si="304"/>
        <v>2018</v>
      </c>
      <c r="I1872" s="19">
        <v>9.375E-2</v>
      </c>
      <c r="J1872" s="20">
        <f t="shared" si="305"/>
        <v>2</v>
      </c>
      <c r="K1872" s="5" t="str">
        <f t="shared" si="306"/>
        <v>ja</v>
      </c>
      <c r="L1872" s="5" t="s">
        <v>91</v>
      </c>
      <c r="M1872" s="6" t="s">
        <v>74</v>
      </c>
      <c r="O1872" s="2" t="s">
        <v>140</v>
      </c>
      <c r="P1872" s="17" t="s">
        <v>7785</v>
      </c>
      <c r="R1872" s="6" t="s">
        <v>77</v>
      </c>
      <c r="T1872" s="22"/>
      <c r="X1872" s="2">
        <v>400</v>
      </c>
      <c r="Y1872" s="2" t="s">
        <v>81</v>
      </c>
      <c r="Z1872" s="2" t="s">
        <v>82</v>
      </c>
      <c r="AA1872" s="2">
        <v>400</v>
      </c>
      <c r="AB1872" s="2" t="s">
        <v>81</v>
      </c>
      <c r="AC1872" s="2" t="s">
        <v>82</v>
      </c>
      <c r="AD1872" s="2">
        <v>400</v>
      </c>
      <c r="AE1872" s="2" t="s">
        <v>83</v>
      </c>
      <c r="AF1872" s="2" t="s">
        <v>82</v>
      </c>
      <c r="BE1872" s="23" t="str">
        <f t="shared" si="307"/>
        <v>EMF ja</v>
      </c>
      <c r="BF1872" s="23">
        <f t="shared" si="308"/>
        <v>100</v>
      </c>
      <c r="BG1872" s="23" t="str">
        <f t="shared" si="309"/>
        <v>100-499m</v>
      </c>
      <c r="BH1872" s="23">
        <f t="shared" si="310"/>
        <v>1</v>
      </c>
      <c r="BK1872" s="2" t="s">
        <v>162</v>
      </c>
      <c r="BL1872" s="2">
        <v>100</v>
      </c>
      <c r="BO1872" s="2" t="s">
        <v>7786</v>
      </c>
      <c r="BP1872" s="3">
        <v>1</v>
      </c>
      <c r="BQ1872" s="2" t="s">
        <v>7787</v>
      </c>
    </row>
    <row r="1873" spans="1:69" ht="16.149999999999999" customHeight="1" x14ac:dyDescent="0.25">
      <c r="A1873" s="16">
        <v>1872</v>
      </c>
      <c r="B1873" s="17" t="s">
        <v>211</v>
      </c>
      <c r="C1873" s="24" t="s">
        <v>7788</v>
      </c>
      <c r="D1873" s="2" t="s">
        <v>896</v>
      </c>
      <c r="E1873" s="48" t="s">
        <v>7789</v>
      </c>
      <c r="F1873" s="67">
        <v>43204</v>
      </c>
      <c r="G1873" s="3">
        <f t="shared" si="303"/>
        <v>4</v>
      </c>
      <c r="H1873" s="3">
        <f t="shared" si="304"/>
        <v>2018</v>
      </c>
      <c r="I1873" s="19">
        <v>0.95833333333333304</v>
      </c>
      <c r="J1873" s="20">
        <f t="shared" si="305"/>
        <v>23</v>
      </c>
      <c r="K1873" s="5" t="str">
        <f t="shared" si="306"/>
        <v>ja</v>
      </c>
      <c r="L1873" s="5" t="s">
        <v>91</v>
      </c>
      <c r="M1873" s="6" t="s">
        <v>74</v>
      </c>
      <c r="N1873" s="5">
        <v>56</v>
      </c>
      <c r="O1873" s="2" t="s">
        <v>140</v>
      </c>
      <c r="P1873" s="17" t="s">
        <v>7790</v>
      </c>
      <c r="R1873" s="6" t="s">
        <v>77</v>
      </c>
      <c r="T1873" s="22" t="s">
        <v>79</v>
      </c>
      <c r="X1873" s="2">
        <v>300</v>
      </c>
      <c r="Y1873" s="2" t="s">
        <v>94</v>
      </c>
      <c r="Z1873" s="2" t="s">
        <v>168</v>
      </c>
      <c r="AD1873" s="2">
        <v>300</v>
      </c>
      <c r="AE1873" s="2" t="s">
        <v>94</v>
      </c>
      <c r="AF1873" s="2" t="s">
        <v>168</v>
      </c>
      <c r="AJ1873" s="2">
        <v>300</v>
      </c>
      <c r="AK1873" s="2" t="s">
        <v>94</v>
      </c>
      <c r="AL1873" s="2" t="s">
        <v>168</v>
      </c>
      <c r="BE1873" s="23" t="str">
        <f t="shared" si="307"/>
        <v>EMF nein</v>
      </c>
      <c r="BF1873" s="23" t="str">
        <f t="shared" si="308"/>
        <v/>
      </c>
      <c r="BG1873" s="23" t="str">
        <f t="shared" si="309"/>
        <v/>
      </c>
      <c r="BH1873" s="23">
        <f t="shared" si="310"/>
        <v>0</v>
      </c>
      <c r="BO1873" s="2" t="s">
        <v>7791</v>
      </c>
      <c r="BP1873" s="3">
        <v>1</v>
      </c>
      <c r="BQ1873" s="2" t="s">
        <v>7792</v>
      </c>
    </row>
    <row r="1874" spans="1:69" ht="16.149999999999999" customHeight="1" x14ac:dyDescent="0.25">
      <c r="A1874" s="16">
        <v>1873</v>
      </c>
      <c r="B1874" s="17" t="s">
        <v>211</v>
      </c>
      <c r="C1874" s="24" t="s">
        <v>949</v>
      </c>
      <c r="D1874" s="2" t="s">
        <v>172</v>
      </c>
      <c r="E1874" s="48" t="s">
        <v>7793</v>
      </c>
      <c r="F1874" s="67">
        <v>43204</v>
      </c>
      <c r="G1874" s="3">
        <f t="shared" si="303"/>
        <v>4</v>
      </c>
      <c r="H1874" s="3">
        <f t="shared" si="304"/>
        <v>2018</v>
      </c>
      <c r="I1874" s="19">
        <v>0.50694444444444398</v>
      </c>
      <c r="J1874" s="20">
        <f t="shared" si="305"/>
        <v>12</v>
      </c>
      <c r="K1874" s="5" t="str">
        <f t="shared" si="306"/>
        <v>ja</v>
      </c>
      <c r="L1874" s="5" t="s">
        <v>91</v>
      </c>
      <c r="M1874" s="6" t="s">
        <v>74</v>
      </c>
      <c r="O1874" s="2" t="s">
        <v>140</v>
      </c>
      <c r="P1874" s="17" t="s">
        <v>7794</v>
      </c>
      <c r="R1874" s="6" t="s">
        <v>77</v>
      </c>
      <c r="T1874" s="22" t="s">
        <v>79</v>
      </c>
      <c r="U1874" s="2" t="s">
        <v>74</v>
      </c>
      <c r="V1874" s="2" t="s">
        <v>79</v>
      </c>
      <c r="X1874" s="2">
        <v>530</v>
      </c>
      <c r="Y1874" s="2" t="s">
        <v>83</v>
      </c>
      <c r="Z1874" s="2" t="s">
        <v>84</v>
      </c>
      <c r="AA1874" s="2">
        <v>530</v>
      </c>
      <c r="AB1874" s="2" t="s">
        <v>81</v>
      </c>
      <c r="AC1874" s="2" t="s">
        <v>84</v>
      </c>
      <c r="AD1874" s="2">
        <v>530</v>
      </c>
      <c r="AE1874" s="2" t="s">
        <v>83</v>
      </c>
      <c r="AF1874" s="2" t="s">
        <v>84</v>
      </c>
      <c r="BE1874" s="23" t="str">
        <f t="shared" si="307"/>
        <v>EMF ja</v>
      </c>
      <c r="BF1874" s="23">
        <f t="shared" si="308"/>
        <v>2800</v>
      </c>
      <c r="BG1874" s="23" t="str">
        <f t="shared" si="309"/>
        <v>500+m</v>
      </c>
      <c r="BH1874" s="23">
        <f t="shared" si="310"/>
        <v>1</v>
      </c>
      <c r="BI1874" s="2" t="s">
        <v>162</v>
      </c>
      <c r="BJ1874" s="2">
        <v>2800</v>
      </c>
      <c r="BO1874" s="2" t="s">
        <v>7795</v>
      </c>
      <c r="BP1874" s="3">
        <v>1</v>
      </c>
      <c r="BQ1874" s="2" t="s">
        <v>7796</v>
      </c>
    </row>
    <row r="1875" spans="1:69" ht="16.149999999999999" customHeight="1" x14ac:dyDescent="0.25">
      <c r="A1875" s="69">
        <v>1874</v>
      </c>
      <c r="B1875" s="17" t="s">
        <v>135</v>
      </c>
      <c r="C1875" s="48" t="s">
        <v>332</v>
      </c>
      <c r="D1875" s="2" t="s">
        <v>296</v>
      </c>
      <c r="E1875" s="48" t="s">
        <v>6556</v>
      </c>
      <c r="F1875" s="67">
        <v>42521</v>
      </c>
      <c r="G1875" s="3">
        <v>5</v>
      </c>
      <c r="H1875" s="3">
        <v>2016</v>
      </c>
      <c r="I1875" s="19">
        <v>0.54861111111111105</v>
      </c>
      <c r="J1875" s="20">
        <f t="shared" si="305"/>
        <v>13</v>
      </c>
      <c r="K1875" s="5" t="s">
        <v>1392</v>
      </c>
      <c r="L1875" s="21" t="s">
        <v>91</v>
      </c>
      <c r="M1875" s="6" t="s">
        <v>139</v>
      </c>
      <c r="O1875" s="17" t="s">
        <v>140</v>
      </c>
      <c r="P1875" s="17" t="s">
        <v>7797</v>
      </c>
      <c r="R1875" s="6" t="s">
        <v>109</v>
      </c>
      <c r="T1875" s="22" t="s">
        <v>109</v>
      </c>
      <c r="U1875" s="2" t="s">
        <v>74</v>
      </c>
      <c r="X1875" s="2">
        <v>890</v>
      </c>
      <c r="Y1875" s="2" t="s">
        <v>81</v>
      </c>
      <c r="Z1875" s="2" t="s">
        <v>82</v>
      </c>
      <c r="AD1875" s="2">
        <v>890</v>
      </c>
      <c r="AE1875" s="2" t="s">
        <v>81</v>
      </c>
      <c r="AF1875" s="2" t="s">
        <v>82</v>
      </c>
      <c r="BE1875" s="23" t="str">
        <f t="shared" si="307"/>
        <v>EMF ja</v>
      </c>
      <c r="BF1875" s="23">
        <f t="shared" si="308"/>
        <v>500</v>
      </c>
      <c r="BG1875" s="23" t="str">
        <f t="shared" si="309"/>
        <v>500+m</v>
      </c>
      <c r="BH1875" s="23">
        <f t="shared" si="310"/>
        <v>1</v>
      </c>
      <c r="BM1875" s="2" t="s">
        <v>162</v>
      </c>
      <c r="BN1875" s="2">
        <v>500</v>
      </c>
      <c r="BO1875" s="2" t="s">
        <v>7798</v>
      </c>
      <c r="BP1875" s="3">
        <v>1</v>
      </c>
      <c r="BQ1875" s="2" t="s">
        <v>7799</v>
      </c>
    </row>
    <row r="1876" spans="1:69" ht="16.149999999999999" customHeight="1" x14ac:dyDescent="0.25">
      <c r="A1876" s="16">
        <v>1875</v>
      </c>
      <c r="B1876" s="17" t="s">
        <v>69</v>
      </c>
      <c r="C1876" s="48" t="s">
        <v>3051</v>
      </c>
      <c r="D1876" s="2" t="s">
        <v>124</v>
      </c>
      <c r="E1876" s="48" t="s">
        <v>7800</v>
      </c>
      <c r="F1876" s="67">
        <v>42137</v>
      </c>
      <c r="G1876" s="3">
        <f t="shared" ref="G1876:G1939" si="311">IF(F1876&lt;&gt;"",MONTH(F1876),"")</f>
        <v>5</v>
      </c>
      <c r="H1876" s="3">
        <f t="shared" ref="H1876:H1939" si="312">IF(F1876&lt;&gt;"",YEAR(F1876),"")</f>
        <v>2015</v>
      </c>
      <c r="I1876" s="19">
        <v>0.4375</v>
      </c>
      <c r="J1876" s="20">
        <f t="shared" si="305"/>
        <v>10</v>
      </c>
      <c r="K1876" s="5" t="str">
        <f t="shared" ref="K1876:K1939" si="313">IF(COUNTA(W1876:BN1876)=0,"nein","ja")</f>
        <v>ja</v>
      </c>
      <c r="L1876" s="5" t="s">
        <v>91</v>
      </c>
      <c r="M1876" s="6" t="s">
        <v>100</v>
      </c>
      <c r="N1876" s="5">
        <v>52</v>
      </c>
      <c r="O1876" s="2" t="s">
        <v>140</v>
      </c>
      <c r="P1876" s="17" t="s">
        <v>22259</v>
      </c>
      <c r="R1876" s="6" t="s">
        <v>77</v>
      </c>
      <c r="T1876" s="6" t="s">
        <v>108</v>
      </c>
      <c r="X1876" s="2">
        <v>1000</v>
      </c>
      <c r="Y1876" s="2" t="s">
        <v>83</v>
      </c>
      <c r="Z1876" s="2" t="s">
        <v>84</v>
      </c>
      <c r="AA1876" s="2">
        <v>1000</v>
      </c>
      <c r="AB1876" s="2" t="s">
        <v>81</v>
      </c>
      <c r="AC1876" s="2" t="s">
        <v>84</v>
      </c>
      <c r="AD1876" s="2">
        <v>1000</v>
      </c>
      <c r="AE1876" s="2" t="s">
        <v>81</v>
      </c>
      <c r="AF1876" s="2" t="s">
        <v>84</v>
      </c>
      <c r="AM1876" s="2">
        <v>800</v>
      </c>
      <c r="AN1876" s="2" t="s">
        <v>81</v>
      </c>
      <c r="AO1876" s="2" t="s">
        <v>84</v>
      </c>
      <c r="BB1876" s="2">
        <v>800</v>
      </c>
      <c r="BC1876" s="2" t="s">
        <v>81</v>
      </c>
      <c r="BD1876" s="2" t="s">
        <v>84</v>
      </c>
      <c r="BE1876" s="23" t="str">
        <f t="shared" si="307"/>
        <v>EMF nein</v>
      </c>
      <c r="BF1876" s="23" t="str">
        <f t="shared" si="308"/>
        <v/>
      </c>
      <c r="BG1876" s="23" t="str">
        <f t="shared" si="309"/>
        <v/>
      </c>
      <c r="BH1876" s="23">
        <f t="shared" si="310"/>
        <v>0</v>
      </c>
      <c r="BP1876" s="3">
        <v>1</v>
      </c>
      <c r="BQ1876" s="2" t="s">
        <v>7801</v>
      </c>
    </row>
    <row r="1877" spans="1:69" ht="16.149999999999999" customHeight="1" x14ac:dyDescent="0.25">
      <c r="A1877" s="16">
        <v>1876</v>
      </c>
      <c r="B1877" s="17" t="s">
        <v>69</v>
      </c>
      <c r="C1877" s="48" t="s">
        <v>7802</v>
      </c>
      <c r="D1877" s="2" t="s">
        <v>158</v>
      </c>
      <c r="E1877" s="48" t="s">
        <v>7803</v>
      </c>
      <c r="F1877" s="67">
        <v>42188</v>
      </c>
      <c r="G1877" s="3">
        <f t="shared" si="311"/>
        <v>7</v>
      </c>
      <c r="H1877" s="3">
        <f t="shared" si="312"/>
        <v>2015</v>
      </c>
      <c r="I1877" s="19">
        <v>0.86458333333333304</v>
      </c>
      <c r="J1877" s="20">
        <f t="shared" si="305"/>
        <v>20</v>
      </c>
      <c r="K1877" s="5" t="str">
        <f t="shared" si="313"/>
        <v>ja</v>
      </c>
      <c r="L1877" s="5" t="s">
        <v>91</v>
      </c>
      <c r="M1877" s="6" t="s">
        <v>115</v>
      </c>
      <c r="N1877" s="5">
        <v>50</v>
      </c>
      <c r="O1877" s="17" t="s">
        <v>75</v>
      </c>
      <c r="P1877" s="17" t="s">
        <v>7804</v>
      </c>
      <c r="R1877" s="6" t="s">
        <v>77</v>
      </c>
      <c r="S1877" s="2" t="s">
        <v>132</v>
      </c>
      <c r="T1877" s="6" t="s">
        <v>108</v>
      </c>
      <c r="AA1877" s="2">
        <v>280</v>
      </c>
      <c r="AB1877" s="2" t="s">
        <v>94</v>
      </c>
      <c r="AC1877" s="2" t="s">
        <v>84</v>
      </c>
      <c r="BE1877" s="23" t="str">
        <f t="shared" si="307"/>
        <v>EMF nein</v>
      </c>
      <c r="BF1877" s="23" t="str">
        <f t="shared" si="308"/>
        <v/>
      </c>
      <c r="BG1877" s="23" t="str">
        <f t="shared" si="309"/>
        <v/>
      </c>
      <c r="BH1877" s="23">
        <f t="shared" si="310"/>
        <v>0</v>
      </c>
      <c r="BO1877" s="2" t="s">
        <v>7805</v>
      </c>
      <c r="BP1877" s="3">
        <v>1</v>
      </c>
      <c r="BQ1877" s="2" t="s">
        <v>7806</v>
      </c>
    </row>
    <row r="1878" spans="1:69" ht="16.149999999999999" customHeight="1" x14ac:dyDescent="0.25">
      <c r="A1878" s="16">
        <v>1877</v>
      </c>
      <c r="B1878" s="17" t="s">
        <v>87</v>
      </c>
      <c r="C1878" s="48" t="s">
        <v>7807</v>
      </c>
      <c r="D1878" s="2" t="s">
        <v>113</v>
      </c>
      <c r="E1878" s="48" t="s">
        <v>7808</v>
      </c>
      <c r="F1878" s="67">
        <v>42613</v>
      </c>
      <c r="G1878" s="3">
        <f t="shared" si="311"/>
        <v>8</v>
      </c>
      <c r="H1878" s="3">
        <f t="shared" si="312"/>
        <v>2016</v>
      </c>
      <c r="I1878" s="19">
        <v>0.60416666666666696</v>
      </c>
      <c r="J1878" s="20">
        <f t="shared" si="305"/>
        <v>14</v>
      </c>
      <c r="K1878" s="5" t="str">
        <f t="shared" si="313"/>
        <v>ja</v>
      </c>
      <c r="L1878" s="21" t="s">
        <v>73</v>
      </c>
      <c r="M1878" s="6" t="s">
        <v>115</v>
      </c>
      <c r="N1878" s="5">
        <v>71</v>
      </c>
      <c r="O1878" s="17" t="s">
        <v>126</v>
      </c>
      <c r="P1878" s="17" t="s">
        <v>7809</v>
      </c>
      <c r="R1878" s="6" t="s">
        <v>77</v>
      </c>
      <c r="T1878" s="22" t="s">
        <v>79</v>
      </c>
      <c r="X1878" s="2">
        <v>1460</v>
      </c>
      <c r="Y1878" s="2" t="s">
        <v>81</v>
      </c>
      <c r="Z1878" s="2" t="s">
        <v>84</v>
      </c>
      <c r="AA1878" s="2">
        <v>1460</v>
      </c>
      <c r="AB1878" s="2" t="s">
        <v>81</v>
      </c>
      <c r="AC1878" s="2" t="s">
        <v>84</v>
      </c>
      <c r="AD1878" s="2">
        <v>1460</v>
      </c>
      <c r="AE1878" s="2" t="s">
        <v>81</v>
      </c>
      <c r="AF1878" s="2" t="s">
        <v>84</v>
      </c>
      <c r="AJ1878" s="2">
        <v>2550</v>
      </c>
      <c r="AK1878" s="2" t="s">
        <v>81</v>
      </c>
      <c r="AL1878" s="2" t="s">
        <v>84</v>
      </c>
      <c r="AM1878" s="2">
        <v>2550</v>
      </c>
      <c r="AN1878" s="2" t="s">
        <v>81</v>
      </c>
      <c r="AO1878" s="2" t="s">
        <v>84</v>
      </c>
      <c r="AP1878" s="2">
        <v>2550</v>
      </c>
      <c r="AQ1878" s="2" t="s">
        <v>83</v>
      </c>
      <c r="AR1878" s="2" t="s">
        <v>84</v>
      </c>
      <c r="BE1878" s="23" t="str">
        <f t="shared" si="307"/>
        <v>EMF nein</v>
      </c>
      <c r="BF1878" s="23" t="str">
        <f t="shared" si="308"/>
        <v/>
      </c>
      <c r="BG1878" s="23" t="str">
        <f t="shared" si="309"/>
        <v/>
      </c>
      <c r="BH1878" s="23">
        <f t="shared" si="310"/>
        <v>0</v>
      </c>
      <c r="BO1878" s="2" t="s">
        <v>109</v>
      </c>
      <c r="BP1878" s="3">
        <v>1</v>
      </c>
      <c r="BQ1878" s="2" t="s">
        <v>7810</v>
      </c>
    </row>
    <row r="1879" spans="1:69" ht="16.149999999999999" customHeight="1" x14ac:dyDescent="0.25">
      <c r="A1879" s="16">
        <v>1878</v>
      </c>
      <c r="B1879" s="17" t="s">
        <v>69</v>
      </c>
      <c r="C1879" s="48" t="s">
        <v>7811</v>
      </c>
      <c r="D1879" s="2" t="s">
        <v>264</v>
      </c>
      <c r="E1879" s="48" t="s">
        <v>7812</v>
      </c>
      <c r="F1879" s="67">
        <v>41033</v>
      </c>
      <c r="G1879" s="3">
        <f t="shared" si="311"/>
        <v>5</v>
      </c>
      <c r="H1879" s="3">
        <f t="shared" si="312"/>
        <v>2012</v>
      </c>
      <c r="I1879" s="19">
        <v>0.5625</v>
      </c>
      <c r="J1879" s="20">
        <f t="shared" si="305"/>
        <v>13</v>
      </c>
      <c r="K1879" s="5" t="str">
        <f t="shared" si="313"/>
        <v>ja</v>
      </c>
      <c r="L1879" s="5" t="s">
        <v>91</v>
      </c>
      <c r="M1879" s="6" t="s">
        <v>139</v>
      </c>
      <c r="N1879" s="5">
        <v>48</v>
      </c>
      <c r="O1879" s="17" t="s">
        <v>75</v>
      </c>
      <c r="P1879" s="17" t="s">
        <v>7813</v>
      </c>
      <c r="R1879" s="6" t="s">
        <v>77</v>
      </c>
      <c r="S1879" s="2" t="s">
        <v>132</v>
      </c>
      <c r="T1879" s="22"/>
      <c r="BE1879" s="23" t="str">
        <f t="shared" si="307"/>
        <v>EMF nein</v>
      </c>
      <c r="BF1879" s="23" t="str">
        <f t="shared" si="308"/>
        <v/>
      </c>
      <c r="BG1879" s="23" t="str">
        <f t="shared" si="309"/>
        <v/>
      </c>
      <c r="BH1879" s="23">
        <f t="shared" si="310"/>
        <v>0</v>
      </c>
      <c r="BO1879" s="2" t="s">
        <v>7814</v>
      </c>
      <c r="BP1879" s="3">
        <v>1</v>
      </c>
      <c r="BQ1879" s="2" t="s">
        <v>7815</v>
      </c>
    </row>
    <row r="1880" spans="1:69" ht="16.149999999999999" customHeight="1" x14ac:dyDescent="0.25">
      <c r="A1880" s="16">
        <v>1879</v>
      </c>
      <c r="B1880" s="17" t="s">
        <v>211</v>
      </c>
      <c r="C1880" s="48" t="s">
        <v>7816</v>
      </c>
      <c r="D1880" s="2" t="s">
        <v>137</v>
      </c>
      <c r="E1880" s="48" t="s">
        <v>928</v>
      </c>
      <c r="F1880" s="67">
        <v>41179</v>
      </c>
      <c r="G1880" s="3">
        <f t="shared" si="311"/>
        <v>9</v>
      </c>
      <c r="H1880" s="3">
        <f t="shared" si="312"/>
        <v>2012</v>
      </c>
      <c r="I1880" s="19">
        <v>6.9444444444444397E-3</v>
      </c>
      <c r="J1880" s="20">
        <f t="shared" si="305"/>
        <v>0</v>
      </c>
      <c r="K1880" s="5" t="str">
        <f t="shared" si="313"/>
        <v>ja</v>
      </c>
      <c r="L1880" s="5" t="s">
        <v>91</v>
      </c>
      <c r="M1880" s="6" t="s">
        <v>100</v>
      </c>
      <c r="N1880" s="5">
        <v>36</v>
      </c>
      <c r="O1880" s="17" t="s">
        <v>126</v>
      </c>
      <c r="P1880" s="17" t="s">
        <v>7817</v>
      </c>
      <c r="R1880" s="6" t="s">
        <v>77</v>
      </c>
      <c r="T1880" s="6" t="s">
        <v>108</v>
      </c>
      <c r="U1880" s="2" t="s">
        <v>74</v>
      </c>
      <c r="X1880" s="2">
        <v>340</v>
      </c>
      <c r="Y1880" s="2" t="s">
        <v>81</v>
      </c>
      <c r="Z1880" s="2" t="s">
        <v>84</v>
      </c>
      <c r="AA1880" s="2">
        <v>340</v>
      </c>
      <c r="AB1880" s="2" t="s">
        <v>81</v>
      </c>
      <c r="AC1880" s="2" t="s">
        <v>84</v>
      </c>
      <c r="AD1880" s="2">
        <v>340</v>
      </c>
      <c r="AE1880" s="2" t="s">
        <v>81</v>
      </c>
      <c r="AF1880" s="2" t="s">
        <v>84</v>
      </c>
      <c r="BE1880" s="23" t="str">
        <f t="shared" si="307"/>
        <v>EMF ja</v>
      </c>
      <c r="BF1880" s="23">
        <f t="shared" si="308"/>
        <v>1200</v>
      </c>
      <c r="BG1880" s="23" t="str">
        <f t="shared" si="309"/>
        <v>500+m</v>
      </c>
      <c r="BH1880" s="23">
        <f t="shared" si="310"/>
        <v>1</v>
      </c>
      <c r="BI1880" s="2" t="s">
        <v>162</v>
      </c>
      <c r="BJ1880" s="2">
        <v>1200</v>
      </c>
      <c r="BO1880" s="2" t="s">
        <v>7818</v>
      </c>
      <c r="BP1880" s="3">
        <v>1</v>
      </c>
      <c r="BQ1880" s="2" t="s">
        <v>7819</v>
      </c>
    </row>
    <row r="1881" spans="1:69" ht="16.149999999999999" customHeight="1" x14ac:dyDescent="0.25">
      <c r="A1881" s="16">
        <v>1880</v>
      </c>
      <c r="B1881" s="17" t="s">
        <v>69</v>
      </c>
      <c r="C1881" s="48" t="s">
        <v>263</v>
      </c>
      <c r="D1881" s="2" t="s">
        <v>264</v>
      </c>
      <c r="E1881" s="48" t="s">
        <v>22347</v>
      </c>
      <c r="F1881" s="67">
        <v>41766</v>
      </c>
      <c r="G1881" s="3">
        <f t="shared" si="311"/>
        <v>5</v>
      </c>
      <c r="H1881" s="3">
        <f t="shared" si="312"/>
        <v>2014</v>
      </c>
      <c r="I1881" s="19">
        <v>0.4375</v>
      </c>
      <c r="J1881" s="20">
        <f t="shared" si="305"/>
        <v>10</v>
      </c>
      <c r="K1881" s="5" t="str">
        <f t="shared" si="313"/>
        <v>ja</v>
      </c>
      <c r="L1881" s="5" t="s">
        <v>91</v>
      </c>
      <c r="M1881" s="6" t="s">
        <v>100</v>
      </c>
      <c r="N1881" s="5">
        <v>40</v>
      </c>
      <c r="O1881" s="17" t="s">
        <v>75</v>
      </c>
      <c r="P1881" s="17" t="s">
        <v>7820</v>
      </c>
      <c r="R1881" s="6" t="s">
        <v>77</v>
      </c>
      <c r="T1881" s="22"/>
      <c r="BE1881" s="23" t="str">
        <f t="shared" si="307"/>
        <v>EMF ja</v>
      </c>
      <c r="BF1881" s="23">
        <f t="shared" si="308"/>
        <v>85</v>
      </c>
      <c r="BG1881" s="23" t="str">
        <f t="shared" si="309"/>
        <v>&lt;100m</v>
      </c>
      <c r="BH1881" s="23">
        <f t="shared" si="310"/>
        <v>2</v>
      </c>
      <c r="BK1881" s="2" t="s">
        <v>162</v>
      </c>
      <c r="BL1881" s="2">
        <v>85</v>
      </c>
      <c r="BM1881" s="2" t="s">
        <v>162</v>
      </c>
      <c r="BO1881" s="2" t="s">
        <v>7821</v>
      </c>
      <c r="BP1881" s="3">
        <v>1</v>
      </c>
      <c r="BQ1881" s="2" t="s">
        <v>7822</v>
      </c>
    </row>
    <row r="1882" spans="1:69" ht="16.149999999999999" customHeight="1" x14ac:dyDescent="0.25">
      <c r="A1882" s="16">
        <v>1881</v>
      </c>
      <c r="B1882" s="17" t="s">
        <v>69</v>
      </c>
      <c r="C1882" s="48" t="s">
        <v>263</v>
      </c>
      <c r="D1882" s="2" t="s">
        <v>264</v>
      </c>
      <c r="E1882" s="48" t="s">
        <v>7823</v>
      </c>
      <c r="F1882" s="67">
        <v>42178</v>
      </c>
      <c r="G1882" s="3">
        <f t="shared" si="311"/>
        <v>6</v>
      </c>
      <c r="H1882" s="3">
        <f t="shared" si="312"/>
        <v>2015</v>
      </c>
      <c r="I1882" s="19">
        <v>0.64583333333333304</v>
      </c>
      <c r="J1882" s="20">
        <f t="shared" si="305"/>
        <v>15</v>
      </c>
      <c r="K1882" s="5" t="str">
        <f t="shared" si="313"/>
        <v>ja</v>
      </c>
      <c r="L1882" s="5" t="s">
        <v>91</v>
      </c>
      <c r="M1882" s="6" t="s">
        <v>139</v>
      </c>
      <c r="N1882" s="5">
        <v>47</v>
      </c>
      <c r="O1882" s="17" t="s">
        <v>75</v>
      </c>
      <c r="P1882" s="17" t="s">
        <v>7824</v>
      </c>
      <c r="R1882" s="6" t="s">
        <v>77</v>
      </c>
      <c r="T1882" s="6" t="s">
        <v>108</v>
      </c>
      <c r="BE1882" s="23" t="str">
        <f t="shared" si="307"/>
        <v>EMF ja</v>
      </c>
      <c r="BF1882" s="23">
        <f t="shared" si="308"/>
        <v>15</v>
      </c>
      <c r="BG1882" s="23" t="str">
        <f t="shared" si="309"/>
        <v>&lt;100m</v>
      </c>
      <c r="BH1882" s="23">
        <f t="shared" si="310"/>
        <v>1</v>
      </c>
      <c r="BK1882" s="2" t="s">
        <v>162</v>
      </c>
      <c r="BL1882" s="2">
        <v>15</v>
      </c>
      <c r="BO1882" s="2" t="s">
        <v>7825</v>
      </c>
      <c r="BP1882" s="3">
        <v>1</v>
      </c>
      <c r="BQ1882" s="2" t="s">
        <v>7826</v>
      </c>
    </row>
    <row r="1883" spans="1:69" ht="16.149999999999999" customHeight="1" x14ac:dyDescent="0.25">
      <c r="A1883" s="16">
        <v>1882</v>
      </c>
      <c r="B1883" s="17" t="s">
        <v>69</v>
      </c>
      <c r="C1883" s="48" t="s">
        <v>491</v>
      </c>
      <c r="D1883" s="2" t="s">
        <v>264</v>
      </c>
      <c r="E1883" s="48" t="s">
        <v>7827</v>
      </c>
      <c r="F1883" s="67">
        <v>42183</v>
      </c>
      <c r="G1883" s="3">
        <f t="shared" si="311"/>
        <v>6</v>
      </c>
      <c r="H1883" s="3">
        <f t="shared" si="312"/>
        <v>2015</v>
      </c>
      <c r="I1883" s="19">
        <v>0.38541666666666702</v>
      </c>
      <c r="J1883" s="20">
        <f t="shared" si="305"/>
        <v>9</v>
      </c>
      <c r="K1883" s="5" t="str">
        <f t="shared" si="313"/>
        <v>ja</v>
      </c>
      <c r="L1883" s="5" t="s">
        <v>91</v>
      </c>
      <c r="M1883" s="6" t="s">
        <v>74</v>
      </c>
      <c r="N1883" s="5">
        <v>21</v>
      </c>
      <c r="O1883" s="17" t="s">
        <v>75</v>
      </c>
      <c r="P1883" s="17" t="s">
        <v>7828</v>
      </c>
      <c r="R1883" s="6" t="s">
        <v>77</v>
      </c>
      <c r="S1883" s="2" t="s">
        <v>444</v>
      </c>
      <c r="T1883" s="22" t="s">
        <v>79</v>
      </c>
      <c r="X1883" s="2">
        <v>175</v>
      </c>
      <c r="Y1883" s="2" t="s">
        <v>83</v>
      </c>
      <c r="Z1883" s="2" t="s">
        <v>84</v>
      </c>
      <c r="AA1883" s="2">
        <v>175</v>
      </c>
      <c r="AB1883" s="2" t="s">
        <v>81</v>
      </c>
      <c r="AC1883" s="2" t="s">
        <v>84</v>
      </c>
      <c r="AD1883" s="2">
        <v>175</v>
      </c>
      <c r="AE1883" s="2" t="s">
        <v>81</v>
      </c>
      <c r="AF1883" s="2" t="s">
        <v>84</v>
      </c>
      <c r="BE1883" s="23" t="str">
        <f t="shared" si="307"/>
        <v>EMF nein</v>
      </c>
      <c r="BF1883" s="23" t="str">
        <f t="shared" si="308"/>
        <v/>
      </c>
      <c r="BG1883" s="23" t="str">
        <f t="shared" si="309"/>
        <v/>
      </c>
      <c r="BH1883" s="23">
        <f t="shared" si="310"/>
        <v>0</v>
      </c>
      <c r="BO1883" s="2" t="s">
        <v>7829</v>
      </c>
      <c r="BP1883" s="3">
        <v>1</v>
      </c>
      <c r="BQ1883" s="2" t="s">
        <v>7830</v>
      </c>
    </row>
    <row r="1884" spans="1:69" ht="16.149999999999999" customHeight="1" x14ac:dyDescent="0.25">
      <c r="A1884" s="16">
        <v>1883</v>
      </c>
      <c r="B1884" s="17" t="s">
        <v>69</v>
      </c>
      <c r="C1884" s="48" t="s">
        <v>123</v>
      </c>
      <c r="D1884" s="2" t="s">
        <v>124</v>
      </c>
      <c r="E1884" s="48" t="s">
        <v>7831</v>
      </c>
      <c r="F1884" s="67">
        <v>42307</v>
      </c>
      <c r="G1884" s="3">
        <f t="shared" si="311"/>
        <v>10</v>
      </c>
      <c r="H1884" s="3">
        <f t="shared" si="312"/>
        <v>2015</v>
      </c>
      <c r="I1884" s="19">
        <v>2.0833333333333301E-2</v>
      </c>
      <c r="J1884" s="20">
        <f t="shared" si="305"/>
        <v>0</v>
      </c>
      <c r="K1884" s="5" t="str">
        <f t="shared" si="313"/>
        <v>ja</v>
      </c>
      <c r="L1884" s="5" t="s">
        <v>91</v>
      </c>
      <c r="M1884" s="6" t="s">
        <v>74</v>
      </c>
      <c r="N1884" s="5">
        <v>68</v>
      </c>
      <c r="O1884" s="17" t="s">
        <v>126</v>
      </c>
      <c r="P1884" s="17" t="s">
        <v>5697</v>
      </c>
      <c r="R1884" s="6" t="s">
        <v>77</v>
      </c>
      <c r="S1884" s="2" t="s">
        <v>78</v>
      </c>
      <c r="T1884" s="22" t="s">
        <v>79</v>
      </c>
      <c r="U1884" s="2" t="s">
        <v>74</v>
      </c>
      <c r="V1884" s="2" t="s">
        <v>79</v>
      </c>
      <c r="W1884" s="2" t="s">
        <v>4373</v>
      </c>
      <c r="X1884" s="2">
        <v>165</v>
      </c>
      <c r="Y1884" s="2" t="s">
        <v>83</v>
      </c>
      <c r="Z1884" s="2" t="s">
        <v>161</v>
      </c>
      <c r="AA1884" s="2">
        <v>165</v>
      </c>
      <c r="AB1884" s="2" t="s">
        <v>81</v>
      </c>
      <c r="AC1884" s="2" t="s">
        <v>161</v>
      </c>
      <c r="AD1884" s="2">
        <v>165</v>
      </c>
      <c r="AE1884" s="2" t="s">
        <v>83</v>
      </c>
      <c r="AF1884" s="2" t="s">
        <v>161</v>
      </c>
      <c r="BE1884" s="23" t="str">
        <f t="shared" si="307"/>
        <v>EMF nein</v>
      </c>
      <c r="BF1884" s="23" t="str">
        <f t="shared" si="308"/>
        <v/>
      </c>
      <c r="BG1884" s="23" t="str">
        <f t="shared" si="309"/>
        <v/>
      </c>
      <c r="BH1884" s="23">
        <f t="shared" si="310"/>
        <v>0</v>
      </c>
      <c r="BO1884" s="2" t="s">
        <v>7832</v>
      </c>
      <c r="BP1884" s="3">
        <v>1</v>
      </c>
      <c r="BQ1884" s="2" t="s">
        <v>7833</v>
      </c>
    </row>
    <row r="1885" spans="1:69" ht="16.149999999999999" customHeight="1" x14ac:dyDescent="0.25">
      <c r="A1885" s="16">
        <v>1884</v>
      </c>
      <c r="B1885" s="17" t="s">
        <v>211</v>
      </c>
      <c r="C1885" s="48" t="s">
        <v>7834</v>
      </c>
      <c r="D1885" s="2" t="s">
        <v>124</v>
      </c>
      <c r="E1885" s="48" t="s">
        <v>7831</v>
      </c>
      <c r="F1885" s="67">
        <v>41868</v>
      </c>
      <c r="G1885" s="3">
        <f t="shared" si="311"/>
        <v>8</v>
      </c>
      <c r="H1885" s="3">
        <f t="shared" si="312"/>
        <v>2014</v>
      </c>
      <c r="I1885" s="19">
        <v>0.77083333333333304</v>
      </c>
      <c r="J1885" s="20">
        <f t="shared" si="305"/>
        <v>18</v>
      </c>
      <c r="K1885" s="5" t="str">
        <f t="shared" si="313"/>
        <v>ja</v>
      </c>
      <c r="L1885" s="21" t="s">
        <v>73</v>
      </c>
      <c r="M1885" s="6" t="s">
        <v>74</v>
      </c>
      <c r="N1885" s="5">
        <v>23</v>
      </c>
      <c r="O1885" s="17" t="s">
        <v>126</v>
      </c>
      <c r="P1885" s="17" t="s">
        <v>7835</v>
      </c>
      <c r="R1885" s="6" t="s">
        <v>77</v>
      </c>
      <c r="S1885" s="2" t="s">
        <v>78</v>
      </c>
      <c r="T1885" s="22" t="s">
        <v>79</v>
      </c>
      <c r="U1885" s="2" t="s">
        <v>2088</v>
      </c>
      <c r="V1885" s="2" t="s">
        <v>79</v>
      </c>
      <c r="W1885" s="2" t="s">
        <v>4373</v>
      </c>
      <c r="X1885" s="2">
        <v>195</v>
      </c>
      <c r="Y1885" s="2" t="s">
        <v>83</v>
      </c>
      <c r="Z1885" s="2" t="s">
        <v>161</v>
      </c>
      <c r="AA1885" s="2">
        <v>195</v>
      </c>
      <c r="AB1885" s="2" t="s">
        <v>81</v>
      </c>
      <c r="AC1885" s="2" t="s">
        <v>161</v>
      </c>
      <c r="AD1885" s="2">
        <v>195</v>
      </c>
      <c r="AE1885" s="2" t="s">
        <v>83</v>
      </c>
      <c r="AF1885" s="2" t="s">
        <v>161</v>
      </c>
      <c r="BE1885" s="23" t="str">
        <f t="shared" si="307"/>
        <v>EMF nein</v>
      </c>
      <c r="BF1885" s="23" t="str">
        <f t="shared" si="308"/>
        <v/>
      </c>
      <c r="BG1885" s="23" t="str">
        <f t="shared" si="309"/>
        <v/>
      </c>
      <c r="BH1885" s="23">
        <f t="shared" si="310"/>
        <v>0</v>
      </c>
      <c r="BO1885" s="2" t="s">
        <v>7832</v>
      </c>
      <c r="BP1885" s="3">
        <v>1</v>
      </c>
      <c r="BQ1885" s="2" t="s">
        <v>7836</v>
      </c>
    </row>
    <row r="1886" spans="1:69" ht="16.149999999999999" customHeight="1" x14ac:dyDescent="0.25">
      <c r="A1886" s="16">
        <v>1885</v>
      </c>
      <c r="B1886" s="17" t="s">
        <v>69</v>
      </c>
      <c r="C1886" s="48" t="s">
        <v>263</v>
      </c>
      <c r="D1886" s="2" t="s">
        <v>264</v>
      </c>
      <c r="E1886" s="48" t="s">
        <v>7837</v>
      </c>
      <c r="F1886" s="67">
        <v>42440</v>
      </c>
      <c r="G1886" s="3">
        <f t="shared" si="311"/>
        <v>3</v>
      </c>
      <c r="H1886" s="3">
        <f t="shared" si="312"/>
        <v>2016</v>
      </c>
      <c r="I1886" s="19">
        <v>0.33680555555555602</v>
      </c>
      <c r="J1886" s="20">
        <f t="shared" si="305"/>
        <v>8</v>
      </c>
      <c r="K1886" s="5" t="str">
        <f t="shared" si="313"/>
        <v>ja</v>
      </c>
      <c r="L1886" s="5" t="s">
        <v>91</v>
      </c>
      <c r="M1886" s="6" t="s">
        <v>74</v>
      </c>
      <c r="N1886" s="5">
        <v>45</v>
      </c>
      <c r="O1886" s="2" t="s">
        <v>140</v>
      </c>
      <c r="P1886" s="17" t="s">
        <v>7838</v>
      </c>
      <c r="R1886" s="6" t="s">
        <v>77</v>
      </c>
      <c r="S1886" s="2" t="s">
        <v>132</v>
      </c>
      <c r="T1886" s="22"/>
      <c r="X1886" s="2">
        <v>30</v>
      </c>
      <c r="Y1886" s="2" t="s">
        <v>94</v>
      </c>
      <c r="Z1886" s="2" t="s">
        <v>84</v>
      </c>
      <c r="AA1886" s="2">
        <v>30</v>
      </c>
      <c r="AB1886" s="2" t="s">
        <v>94</v>
      </c>
      <c r="AC1886" s="2" t="s">
        <v>84</v>
      </c>
      <c r="AD1886" s="2">
        <v>30</v>
      </c>
      <c r="AE1886" s="2" t="s">
        <v>94</v>
      </c>
      <c r="AF1886" s="2" t="s">
        <v>84</v>
      </c>
      <c r="BE1886" s="23" t="str">
        <f t="shared" si="307"/>
        <v>EMF nein</v>
      </c>
      <c r="BF1886" s="23" t="str">
        <f t="shared" si="308"/>
        <v/>
      </c>
      <c r="BG1886" s="23" t="str">
        <f t="shared" si="309"/>
        <v/>
      </c>
      <c r="BH1886" s="23">
        <f t="shared" si="310"/>
        <v>0</v>
      </c>
      <c r="BO1886" s="2" t="s">
        <v>7839</v>
      </c>
      <c r="BP1886" s="3">
        <v>1</v>
      </c>
      <c r="BQ1886" s="2" t="s">
        <v>7840</v>
      </c>
    </row>
    <row r="1887" spans="1:69" ht="16.149999999999999" customHeight="1" x14ac:dyDescent="0.25">
      <c r="A1887" s="16">
        <v>1886</v>
      </c>
      <c r="B1887" s="17" t="s">
        <v>211</v>
      </c>
      <c r="C1887" s="48" t="s">
        <v>7841</v>
      </c>
      <c r="D1887" s="2" t="s">
        <v>158</v>
      </c>
      <c r="E1887" s="48" t="s">
        <v>7842</v>
      </c>
      <c r="F1887" s="67">
        <v>41749</v>
      </c>
      <c r="G1887" s="3">
        <f t="shared" si="311"/>
        <v>4</v>
      </c>
      <c r="H1887" s="3">
        <f t="shared" si="312"/>
        <v>2014</v>
      </c>
      <c r="I1887" s="19">
        <v>0.29166666666666702</v>
      </c>
      <c r="J1887" s="20">
        <f t="shared" si="305"/>
        <v>7</v>
      </c>
      <c r="K1887" s="5" t="str">
        <f t="shared" si="313"/>
        <v>ja</v>
      </c>
      <c r="L1887" s="5" t="s">
        <v>91</v>
      </c>
      <c r="M1887" s="6" t="s">
        <v>100</v>
      </c>
      <c r="N1887" s="5">
        <v>56</v>
      </c>
      <c r="O1887" s="2" t="s">
        <v>140</v>
      </c>
      <c r="P1887" s="17" t="s">
        <v>7843</v>
      </c>
      <c r="R1887" s="6" t="s">
        <v>77</v>
      </c>
      <c r="S1887" s="2" t="s">
        <v>132</v>
      </c>
      <c r="T1887" s="22" t="s">
        <v>79</v>
      </c>
      <c r="U1887" s="2" t="s">
        <v>2088</v>
      </c>
      <c r="V1887" s="2" t="s">
        <v>79</v>
      </c>
      <c r="X1887" s="2">
        <v>380</v>
      </c>
      <c r="Y1887" s="2" t="s">
        <v>83</v>
      </c>
      <c r="Z1887" s="2" t="s">
        <v>84</v>
      </c>
      <c r="AA1887" s="2">
        <v>380</v>
      </c>
      <c r="AB1887" s="2" t="s">
        <v>81</v>
      </c>
      <c r="AC1887" s="2" t="s">
        <v>84</v>
      </c>
      <c r="AD1887" s="2">
        <v>380</v>
      </c>
      <c r="AE1887" s="2" t="s">
        <v>83</v>
      </c>
      <c r="AF1887" s="2" t="s">
        <v>84</v>
      </c>
      <c r="BE1887" s="23" t="str">
        <f t="shared" si="307"/>
        <v>EMF ja</v>
      </c>
      <c r="BF1887" s="23">
        <f t="shared" si="308"/>
        <v>470</v>
      </c>
      <c r="BG1887" s="23" t="str">
        <f t="shared" si="309"/>
        <v>100-499m</v>
      </c>
      <c r="BH1887" s="23">
        <f t="shared" si="310"/>
        <v>2</v>
      </c>
      <c r="BK1887" s="2" t="s">
        <v>162</v>
      </c>
      <c r="BL1887" s="2">
        <v>470</v>
      </c>
      <c r="BM1887" s="2" t="s">
        <v>162</v>
      </c>
      <c r="BN1887" s="2">
        <v>550</v>
      </c>
      <c r="BO1887" s="2" t="s">
        <v>7844</v>
      </c>
      <c r="BP1887" s="3">
        <v>1</v>
      </c>
      <c r="BQ1887" s="2" t="s">
        <v>7845</v>
      </c>
    </row>
    <row r="1888" spans="1:69" ht="16.149999999999999" customHeight="1" x14ac:dyDescent="0.25">
      <c r="A1888" s="16">
        <v>1887</v>
      </c>
      <c r="B1888" s="17" t="s">
        <v>211</v>
      </c>
      <c r="C1888" s="48" t="s">
        <v>7846</v>
      </c>
      <c r="D1888" s="2" t="s">
        <v>124</v>
      </c>
      <c r="E1888" s="48" t="s">
        <v>7847</v>
      </c>
      <c r="F1888" s="67">
        <v>42404</v>
      </c>
      <c r="G1888" s="3">
        <f t="shared" si="311"/>
        <v>2</v>
      </c>
      <c r="H1888" s="3">
        <f t="shared" si="312"/>
        <v>2016</v>
      </c>
      <c r="I1888" s="19">
        <v>0.42013888888888901</v>
      </c>
      <c r="J1888" s="20">
        <f t="shared" si="305"/>
        <v>10</v>
      </c>
      <c r="K1888" s="5" t="str">
        <f t="shared" si="313"/>
        <v>ja</v>
      </c>
      <c r="L1888" s="5" t="s">
        <v>91</v>
      </c>
      <c r="M1888" s="6" t="s">
        <v>74</v>
      </c>
      <c r="N1888" s="5">
        <v>47</v>
      </c>
      <c r="O1888" s="17" t="s">
        <v>126</v>
      </c>
      <c r="P1888" s="17" t="s">
        <v>776</v>
      </c>
      <c r="Q1888" s="6" t="s">
        <v>186</v>
      </c>
      <c r="R1888" s="6" t="s">
        <v>335</v>
      </c>
      <c r="T1888" s="22" t="s">
        <v>79</v>
      </c>
      <c r="V1888" s="2" t="s">
        <v>79</v>
      </c>
      <c r="X1888" s="2">
        <v>30</v>
      </c>
      <c r="Y1888" s="2" t="s">
        <v>94</v>
      </c>
      <c r="Z1888" s="2" t="s">
        <v>84</v>
      </c>
      <c r="AA1888" s="2">
        <v>30</v>
      </c>
      <c r="AB1888" s="2" t="s">
        <v>94</v>
      </c>
      <c r="AC1888" s="2" t="s">
        <v>84</v>
      </c>
      <c r="AD1888" s="2">
        <v>30</v>
      </c>
      <c r="AE1888" s="2" t="s">
        <v>94</v>
      </c>
      <c r="AF1888" s="2" t="s">
        <v>84</v>
      </c>
      <c r="AJ1888" s="2">
        <v>10</v>
      </c>
      <c r="AK1888" s="1" t="s">
        <v>94</v>
      </c>
      <c r="AL1888" s="2" t="s">
        <v>84</v>
      </c>
      <c r="BE1888" s="23" t="str">
        <f t="shared" si="307"/>
        <v>EMF nein</v>
      </c>
      <c r="BF1888" s="23" t="str">
        <f t="shared" si="308"/>
        <v/>
      </c>
      <c r="BG1888" s="23" t="str">
        <f t="shared" si="309"/>
        <v/>
      </c>
      <c r="BH1888" s="23">
        <f t="shared" si="310"/>
        <v>0</v>
      </c>
      <c r="BO1888" s="2" t="s">
        <v>7848</v>
      </c>
      <c r="BP1888" s="3">
        <v>1</v>
      </c>
      <c r="BQ1888" s="2" t="s">
        <v>7849</v>
      </c>
    </row>
    <row r="1889" spans="1:70" ht="16.149999999999999" customHeight="1" x14ac:dyDescent="0.25">
      <c r="A1889" s="16">
        <v>1888</v>
      </c>
      <c r="B1889" s="17" t="s">
        <v>87</v>
      </c>
      <c r="C1889" s="48" t="s">
        <v>1725</v>
      </c>
      <c r="D1889" s="2" t="s">
        <v>124</v>
      </c>
      <c r="E1889" s="48" t="s">
        <v>7850</v>
      </c>
      <c r="F1889" s="67">
        <v>41877</v>
      </c>
      <c r="G1889" s="3">
        <f t="shared" si="311"/>
        <v>8</v>
      </c>
      <c r="H1889" s="3">
        <f t="shared" si="312"/>
        <v>2014</v>
      </c>
      <c r="I1889" s="19">
        <v>0.38541666666666702</v>
      </c>
      <c r="J1889" s="20">
        <f t="shared" si="305"/>
        <v>9</v>
      </c>
      <c r="K1889" s="5" t="str">
        <f t="shared" si="313"/>
        <v>ja</v>
      </c>
      <c r="L1889" s="5" t="s">
        <v>91</v>
      </c>
      <c r="M1889" s="6" t="s">
        <v>74</v>
      </c>
      <c r="N1889" s="5">
        <v>85</v>
      </c>
      <c r="O1889" s="6" t="s">
        <v>101</v>
      </c>
      <c r="P1889" s="17" t="s">
        <v>7851</v>
      </c>
      <c r="R1889" s="6" t="s">
        <v>77</v>
      </c>
      <c r="T1889" s="22"/>
      <c r="U1889" s="2" t="s">
        <v>3801</v>
      </c>
      <c r="W1889" s="2" t="s">
        <v>109</v>
      </c>
      <c r="BE1889" s="23" t="str">
        <f t="shared" si="307"/>
        <v>EMF ja</v>
      </c>
      <c r="BF1889" s="23">
        <f t="shared" si="308"/>
        <v>350</v>
      </c>
      <c r="BG1889" s="23" t="str">
        <f t="shared" si="309"/>
        <v>100-499m</v>
      </c>
      <c r="BH1889" s="23">
        <f t="shared" si="310"/>
        <v>1</v>
      </c>
      <c r="BM1889" s="2" t="s">
        <v>162</v>
      </c>
      <c r="BN1889" s="2">
        <v>350</v>
      </c>
      <c r="BO1889" s="2" t="s">
        <v>7852</v>
      </c>
      <c r="BP1889" s="3">
        <v>1</v>
      </c>
      <c r="BR1889" s="135" t="s">
        <v>7853</v>
      </c>
    </row>
    <row r="1890" spans="1:70" ht="16.149999999999999" customHeight="1" x14ac:dyDescent="0.25">
      <c r="A1890" s="16">
        <v>1889</v>
      </c>
      <c r="B1890" s="17" t="s">
        <v>87</v>
      </c>
      <c r="C1890" s="48" t="s">
        <v>199</v>
      </c>
      <c r="D1890" s="2" t="s">
        <v>137</v>
      </c>
      <c r="E1890" s="48" t="s">
        <v>7854</v>
      </c>
      <c r="F1890" s="67">
        <v>41753</v>
      </c>
      <c r="G1890" s="3">
        <f t="shared" si="311"/>
        <v>4</v>
      </c>
      <c r="H1890" s="3">
        <f t="shared" si="312"/>
        <v>2014</v>
      </c>
      <c r="I1890" s="19">
        <v>0.52083333333333304</v>
      </c>
      <c r="J1890" s="20">
        <f t="shared" si="305"/>
        <v>12</v>
      </c>
      <c r="K1890" s="5" t="str">
        <f t="shared" si="313"/>
        <v>ja</v>
      </c>
      <c r="L1890" s="5" t="s">
        <v>91</v>
      </c>
      <c r="M1890" s="6" t="s">
        <v>74</v>
      </c>
      <c r="N1890" s="5">
        <v>74</v>
      </c>
      <c r="O1890" s="17" t="s">
        <v>126</v>
      </c>
      <c r="P1890" s="17" t="s">
        <v>7855</v>
      </c>
      <c r="R1890" s="6" t="s">
        <v>77</v>
      </c>
      <c r="T1890" s="22" t="s">
        <v>79</v>
      </c>
      <c r="U1890" s="2" t="s">
        <v>74</v>
      </c>
      <c r="BE1890" s="23" t="str">
        <f t="shared" si="307"/>
        <v>EMF nein</v>
      </c>
      <c r="BF1890" s="23" t="str">
        <f t="shared" si="308"/>
        <v/>
      </c>
      <c r="BG1890" s="23" t="str">
        <f t="shared" si="309"/>
        <v/>
      </c>
      <c r="BH1890" s="23">
        <f t="shared" si="310"/>
        <v>0</v>
      </c>
      <c r="BP1890" s="3">
        <v>1</v>
      </c>
      <c r="BQ1890" s="2" t="s">
        <v>7856</v>
      </c>
    </row>
    <row r="1891" spans="1:70" ht="16.149999999999999" customHeight="1" x14ac:dyDescent="0.25">
      <c r="A1891" s="16">
        <v>1890</v>
      </c>
      <c r="B1891" s="17" t="s">
        <v>87</v>
      </c>
      <c r="C1891" s="48" t="s">
        <v>7857</v>
      </c>
      <c r="D1891" s="2" t="s">
        <v>124</v>
      </c>
      <c r="E1891" s="48" t="s">
        <v>247</v>
      </c>
      <c r="F1891" s="67">
        <v>41873</v>
      </c>
      <c r="G1891" s="3">
        <f t="shared" si="311"/>
        <v>8</v>
      </c>
      <c r="H1891" s="3">
        <f t="shared" si="312"/>
        <v>2014</v>
      </c>
      <c r="I1891" s="19">
        <v>0.45833333333333298</v>
      </c>
      <c r="J1891" s="20">
        <f t="shared" si="305"/>
        <v>11</v>
      </c>
      <c r="K1891" s="5" t="str">
        <f t="shared" si="313"/>
        <v>ja</v>
      </c>
      <c r="L1891" s="5" t="s">
        <v>91</v>
      </c>
      <c r="M1891" s="6" t="s">
        <v>115</v>
      </c>
      <c r="N1891" s="5">
        <v>79</v>
      </c>
      <c r="O1891" s="17" t="s">
        <v>75</v>
      </c>
      <c r="P1891" s="17" t="s">
        <v>5951</v>
      </c>
      <c r="R1891" s="6" t="s">
        <v>77</v>
      </c>
      <c r="T1891" s="22" t="s">
        <v>79</v>
      </c>
      <c r="U1891" s="2" t="s">
        <v>74</v>
      </c>
      <c r="X1891" s="2">
        <v>35</v>
      </c>
      <c r="Y1891" s="2" t="s">
        <v>83</v>
      </c>
      <c r="Z1891" s="2" t="s">
        <v>84</v>
      </c>
      <c r="AA1891" s="2">
        <v>35</v>
      </c>
      <c r="AB1891" s="2" t="s">
        <v>81</v>
      </c>
      <c r="AC1891" s="2" t="s">
        <v>84</v>
      </c>
      <c r="AD1891" s="2">
        <v>35</v>
      </c>
      <c r="AE1891" s="2" t="s">
        <v>81</v>
      </c>
      <c r="AF1891" s="2" t="s">
        <v>84</v>
      </c>
      <c r="BE1891" s="23" t="str">
        <f t="shared" si="307"/>
        <v>EMF nein</v>
      </c>
      <c r="BF1891" s="23" t="str">
        <f t="shared" si="308"/>
        <v/>
      </c>
      <c r="BG1891" s="23" t="str">
        <f t="shared" si="309"/>
        <v/>
      </c>
      <c r="BH1891" s="23">
        <f t="shared" si="310"/>
        <v>0</v>
      </c>
      <c r="BO1891" s="2" t="s">
        <v>7858</v>
      </c>
      <c r="BP1891" s="3">
        <v>1</v>
      </c>
      <c r="BQ1891" s="2" t="s">
        <v>7859</v>
      </c>
    </row>
    <row r="1892" spans="1:70" ht="16.149999999999999" customHeight="1" x14ac:dyDescent="0.25">
      <c r="A1892" s="16">
        <v>1891</v>
      </c>
      <c r="B1892" s="17" t="s">
        <v>69</v>
      </c>
      <c r="C1892" s="48" t="s">
        <v>2914</v>
      </c>
      <c r="D1892" s="2" t="s">
        <v>89</v>
      </c>
      <c r="E1892" s="48" t="s">
        <v>7860</v>
      </c>
      <c r="F1892" s="67">
        <v>41808</v>
      </c>
      <c r="G1892" s="3">
        <f t="shared" si="311"/>
        <v>6</v>
      </c>
      <c r="H1892" s="3">
        <f t="shared" si="312"/>
        <v>2014</v>
      </c>
      <c r="I1892" s="19">
        <v>0.33680555555555602</v>
      </c>
      <c r="J1892" s="20">
        <f t="shared" si="305"/>
        <v>8</v>
      </c>
      <c r="K1892" s="5" t="str">
        <f t="shared" si="313"/>
        <v>ja</v>
      </c>
      <c r="L1892" s="21" t="s">
        <v>73</v>
      </c>
      <c r="M1892" s="6" t="s">
        <v>74</v>
      </c>
      <c r="N1892" s="5">
        <v>50</v>
      </c>
      <c r="O1892" s="2" t="s">
        <v>140</v>
      </c>
      <c r="P1892" s="17" t="s">
        <v>7861</v>
      </c>
      <c r="R1892" s="6" t="s">
        <v>77</v>
      </c>
      <c r="S1892" s="2" t="s">
        <v>132</v>
      </c>
      <c r="T1892" s="22" t="s">
        <v>79</v>
      </c>
      <c r="X1892" s="2">
        <v>740</v>
      </c>
      <c r="Y1892" s="2" t="s">
        <v>81</v>
      </c>
      <c r="Z1892" s="2" t="s">
        <v>168</v>
      </c>
      <c r="AA1892" s="2">
        <v>740</v>
      </c>
      <c r="AB1892" s="2" t="s">
        <v>81</v>
      </c>
      <c r="AC1892" s="2" t="s">
        <v>168</v>
      </c>
      <c r="AD1892" s="2">
        <v>740</v>
      </c>
      <c r="AE1892" s="2" t="s">
        <v>81</v>
      </c>
      <c r="AF1892" s="2" t="s">
        <v>168</v>
      </c>
      <c r="AJ1892" s="2">
        <v>530</v>
      </c>
      <c r="AK1892" s="2" t="s">
        <v>81</v>
      </c>
      <c r="AL1892" s="2" t="s">
        <v>84</v>
      </c>
      <c r="AM1892" s="2">
        <v>530</v>
      </c>
      <c r="AN1892" s="2" t="s">
        <v>94</v>
      </c>
      <c r="AO1892" s="2" t="s">
        <v>84</v>
      </c>
      <c r="AP1892" s="2">
        <v>530</v>
      </c>
      <c r="AQ1892" s="2" t="s">
        <v>81</v>
      </c>
      <c r="AR1892" s="2" t="s">
        <v>84</v>
      </c>
      <c r="AY1892" s="2">
        <v>600</v>
      </c>
      <c r="AZ1892" s="2" t="s">
        <v>81</v>
      </c>
      <c r="BA1892" s="2" t="s">
        <v>161</v>
      </c>
      <c r="BE1892" s="23" t="str">
        <f t="shared" si="307"/>
        <v>EMF nein</v>
      </c>
      <c r="BF1892" s="23" t="str">
        <f t="shared" si="308"/>
        <v/>
      </c>
      <c r="BG1892" s="23" t="str">
        <f t="shared" si="309"/>
        <v/>
      </c>
      <c r="BH1892" s="23">
        <f t="shared" si="310"/>
        <v>0</v>
      </c>
      <c r="BO1892" s="2" t="s">
        <v>7862</v>
      </c>
      <c r="BP1892" s="3">
        <v>1</v>
      </c>
      <c r="BQ1892" s="2" t="s">
        <v>7863</v>
      </c>
    </row>
    <row r="1893" spans="1:70" ht="16.149999999999999" customHeight="1" x14ac:dyDescent="0.25">
      <c r="A1893" s="16">
        <v>1892</v>
      </c>
      <c r="B1893" s="17" t="s">
        <v>69</v>
      </c>
      <c r="C1893" s="48" t="s">
        <v>7864</v>
      </c>
      <c r="D1893" s="2" t="s">
        <v>137</v>
      </c>
      <c r="E1893" s="48" t="s">
        <v>7865</v>
      </c>
      <c r="F1893" s="67">
        <v>41608</v>
      </c>
      <c r="G1893" s="3">
        <f t="shared" si="311"/>
        <v>11</v>
      </c>
      <c r="H1893" s="3">
        <f t="shared" si="312"/>
        <v>2013</v>
      </c>
      <c r="I1893" s="19">
        <v>0.62152777777777801</v>
      </c>
      <c r="J1893" s="20">
        <f t="shared" si="305"/>
        <v>14</v>
      </c>
      <c r="K1893" s="5" t="str">
        <f t="shared" si="313"/>
        <v>ja</v>
      </c>
      <c r="L1893" s="5" t="s">
        <v>91</v>
      </c>
      <c r="M1893" s="6" t="s">
        <v>74</v>
      </c>
      <c r="N1893" s="5">
        <v>54</v>
      </c>
      <c r="O1893" s="2" t="s">
        <v>140</v>
      </c>
      <c r="P1893" s="17" t="s">
        <v>7866</v>
      </c>
      <c r="R1893" s="6" t="s">
        <v>77</v>
      </c>
      <c r="T1893" s="22"/>
      <c r="BE1893" s="23" t="str">
        <f t="shared" si="307"/>
        <v>EMF nein</v>
      </c>
      <c r="BF1893" s="23" t="str">
        <f t="shared" si="308"/>
        <v/>
      </c>
      <c r="BG1893" s="23" t="str">
        <f t="shared" si="309"/>
        <v/>
      </c>
      <c r="BH1893" s="23">
        <f t="shared" si="310"/>
        <v>0</v>
      </c>
      <c r="BP1893" s="3">
        <v>1</v>
      </c>
      <c r="BQ1893" s="2" t="s">
        <v>7867</v>
      </c>
    </row>
    <row r="1894" spans="1:70" ht="16.149999999999999" customHeight="1" x14ac:dyDescent="0.25">
      <c r="A1894" s="16">
        <v>1893</v>
      </c>
      <c r="B1894" s="17" t="s">
        <v>87</v>
      </c>
      <c r="C1894" s="48" t="s">
        <v>486</v>
      </c>
      <c r="D1894" s="2" t="s">
        <v>206</v>
      </c>
      <c r="E1894" s="48" t="s">
        <v>7868</v>
      </c>
      <c r="F1894" s="67">
        <v>41620</v>
      </c>
      <c r="G1894" s="3">
        <f t="shared" si="311"/>
        <v>12</v>
      </c>
      <c r="H1894" s="3">
        <f t="shared" si="312"/>
        <v>2013</v>
      </c>
      <c r="I1894" s="19">
        <v>0.79166666666666696</v>
      </c>
      <c r="J1894" s="20">
        <f t="shared" si="305"/>
        <v>19</v>
      </c>
      <c r="K1894" s="5" t="str">
        <f t="shared" si="313"/>
        <v>ja</v>
      </c>
      <c r="L1894" s="5" t="s">
        <v>91</v>
      </c>
      <c r="M1894" s="6" t="s">
        <v>74</v>
      </c>
      <c r="N1894" s="5">
        <v>82</v>
      </c>
      <c r="O1894" s="17" t="s">
        <v>75</v>
      </c>
      <c r="P1894" s="17" t="s">
        <v>7869</v>
      </c>
      <c r="R1894" s="6" t="s">
        <v>77</v>
      </c>
      <c r="S1894" s="2" t="s">
        <v>132</v>
      </c>
      <c r="T1894" s="6" t="s">
        <v>108</v>
      </c>
      <c r="X1894" s="2">
        <v>940</v>
      </c>
      <c r="Y1894" s="2" t="s">
        <v>83</v>
      </c>
      <c r="Z1894" s="2" t="s">
        <v>82</v>
      </c>
      <c r="AA1894" s="2">
        <v>940</v>
      </c>
      <c r="AB1894" s="2" t="s">
        <v>81</v>
      </c>
      <c r="AC1894" s="2" t="s">
        <v>82</v>
      </c>
      <c r="AJ1894" s="2">
        <v>1260</v>
      </c>
      <c r="AK1894" s="2" t="s">
        <v>83</v>
      </c>
      <c r="AL1894" s="2" t="s">
        <v>82</v>
      </c>
      <c r="AM1894" s="2">
        <v>1260</v>
      </c>
      <c r="AN1894" s="2" t="s">
        <v>83</v>
      </c>
      <c r="BE1894" s="23" t="str">
        <f t="shared" si="307"/>
        <v>EMF nein</v>
      </c>
      <c r="BF1894" s="23" t="str">
        <f t="shared" si="308"/>
        <v/>
      </c>
      <c r="BG1894" s="23" t="str">
        <f t="shared" si="309"/>
        <v/>
      </c>
      <c r="BH1894" s="23">
        <f t="shared" si="310"/>
        <v>0</v>
      </c>
      <c r="BO1894" s="2" t="s">
        <v>7870</v>
      </c>
      <c r="BP1894" s="3">
        <v>1</v>
      </c>
      <c r="BQ1894" s="2" t="s">
        <v>7871</v>
      </c>
    </row>
    <row r="1895" spans="1:70" ht="16.149999999999999" customHeight="1" x14ac:dyDescent="0.25">
      <c r="A1895" s="69">
        <v>1894</v>
      </c>
      <c r="B1895" s="17" t="s">
        <v>211</v>
      </c>
      <c r="C1895" s="80" t="s">
        <v>7872</v>
      </c>
      <c r="D1895" s="2" t="s">
        <v>151</v>
      </c>
      <c r="E1895" s="48" t="s">
        <v>7873</v>
      </c>
      <c r="F1895" s="67">
        <v>42362</v>
      </c>
      <c r="G1895" s="3">
        <f t="shared" si="311"/>
        <v>12</v>
      </c>
      <c r="H1895" s="3">
        <f t="shared" si="312"/>
        <v>2015</v>
      </c>
      <c r="I1895" s="19">
        <v>0.39930555555555602</v>
      </c>
      <c r="J1895" s="20">
        <f t="shared" si="305"/>
        <v>9</v>
      </c>
      <c r="K1895" s="5" t="str">
        <f t="shared" si="313"/>
        <v>ja</v>
      </c>
      <c r="L1895" s="21" t="s">
        <v>73</v>
      </c>
      <c r="M1895" s="6" t="s">
        <v>74</v>
      </c>
      <c r="N1895" s="5">
        <v>64</v>
      </c>
      <c r="O1895" s="17" t="s">
        <v>126</v>
      </c>
      <c r="P1895" s="17" t="s">
        <v>7874</v>
      </c>
      <c r="R1895" s="6" t="s">
        <v>77</v>
      </c>
      <c r="S1895" s="2" t="s">
        <v>78</v>
      </c>
      <c r="T1895" s="22"/>
      <c r="X1895" s="2">
        <v>3090</v>
      </c>
      <c r="Y1895" s="2" t="s">
        <v>83</v>
      </c>
      <c r="Z1895" s="2" t="s">
        <v>82</v>
      </c>
      <c r="AA1895" s="2">
        <v>3090</v>
      </c>
      <c r="AB1895" s="2" t="s">
        <v>81</v>
      </c>
      <c r="AC1895" s="2" t="s">
        <v>84</v>
      </c>
      <c r="AD1895" s="2">
        <v>3090</v>
      </c>
      <c r="AE1895" s="2" t="s">
        <v>81</v>
      </c>
      <c r="AF1895" s="2" t="s">
        <v>84</v>
      </c>
      <c r="BE1895" s="23" t="str">
        <f t="shared" si="307"/>
        <v>EMF nein</v>
      </c>
      <c r="BF1895" s="23" t="str">
        <f t="shared" si="308"/>
        <v/>
      </c>
      <c r="BG1895" s="23" t="str">
        <f t="shared" si="309"/>
        <v/>
      </c>
      <c r="BH1895" s="23">
        <f t="shared" si="310"/>
        <v>0</v>
      </c>
      <c r="BO1895" s="2" t="s">
        <v>7875</v>
      </c>
      <c r="BP1895" s="3">
        <v>1</v>
      </c>
      <c r="BQ1895" s="2" t="s">
        <v>7876</v>
      </c>
    </row>
    <row r="1896" spans="1:70" ht="16.149999999999999" customHeight="1" x14ac:dyDescent="0.25">
      <c r="A1896" s="16">
        <v>1895</v>
      </c>
      <c r="B1896" s="17" t="s">
        <v>69</v>
      </c>
      <c r="C1896" s="48" t="s">
        <v>150</v>
      </c>
      <c r="D1896" s="2" t="s">
        <v>151</v>
      </c>
      <c r="E1896" s="48" t="s">
        <v>7877</v>
      </c>
      <c r="F1896" s="67">
        <v>42297</v>
      </c>
      <c r="G1896" s="3">
        <f t="shared" si="311"/>
        <v>10</v>
      </c>
      <c r="H1896" s="3">
        <f t="shared" si="312"/>
        <v>2015</v>
      </c>
      <c r="I1896" s="19">
        <v>0.36458333333333298</v>
      </c>
      <c r="J1896" s="20">
        <f t="shared" si="305"/>
        <v>8</v>
      </c>
      <c r="K1896" s="5" t="str">
        <f t="shared" si="313"/>
        <v>ja</v>
      </c>
      <c r="L1896" s="5" t="s">
        <v>91</v>
      </c>
      <c r="M1896" s="6" t="s">
        <v>74</v>
      </c>
      <c r="O1896" s="2" t="s">
        <v>140</v>
      </c>
      <c r="P1896" s="17" t="s">
        <v>7878</v>
      </c>
      <c r="R1896" s="6" t="s">
        <v>77</v>
      </c>
      <c r="S1896" s="2" t="s">
        <v>1233</v>
      </c>
      <c r="T1896" s="22" t="s">
        <v>79</v>
      </c>
      <c r="X1896" s="2">
        <v>520</v>
      </c>
      <c r="Y1896" s="2" t="s">
        <v>83</v>
      </c>
      <c r="Z1896" s="2" t="s">
        <v>82</v>
      </c>
      <c r="AA1896" s="2">
        <v>520</v>
      </c>
      <c r="AB1896" s="2" t="s">
        <v>81</v>
      </c>
      <c r="AC1896" s="2" t="s">
        <v>82</v>
      </c>
      <c r="AD1896" s="2">
        <v>520</v>
      </c>
      <c r="AE1896" s="2" t="s">
        <v>83</v>
      </c>
      <c r="AF1896" s="2" t="s">
        <v>82</v>
      </c>
      <c r="AJ1896" s="2">
        <v>547</v>
      </c>
      <c r="AK1896" s="2" t="s">
        <v>81</v>
      </c>
      <c r="AL1896" s="2" t="s">
        <v>168</v>
      </c>
      <c r="AM1896" s="2">
        <v>547</v>
      </c>
      <c r="AN1896" s="2" t="s">
        <v>81</v>
      </c>
      <c r="AO1896" s="2" t="s">
        <v>168</v>
      </c>
      <c r="AP1896" s="2">
        <v>547</v>
      </c>
      <c r="AQ1896" s="2" t="s">
        <v>81</v>
      </c>
      <c r="AR1896" s="2" t="s">
        <v>168</v>
      </c>
      <c r="AV1896" s="2">
        <v>780</v>
      </c>
      <c r="AW1896" s="2" t="s">
        <v>83</v>
      </c>
      <c r="AX1896" s="2" t="s">
        <v>168</v>
      </c>
      <c r="AY1896" s="2">
        <v>780</v>
      </c>
      <c r="AZ1896" s="2" t="s">
        <v>81</v>
      </c>
      <c r="BA1896" s="2" t="s">
        <v>168</v>
      </c>
      <c r="BB1896" s="2">
        <v>780</v>
      </c>
      <c r="BC1896" s="2" t="s">
        <v>83</v>
      </c>
      <c r="BD1896" s="2" t="s">
        <v>168</v>
      </c>
      <c r="BE1896" s="23" t="str">
        <f t="shared" si="307"/>
        <v>EMF ja</v>
      </c>
      <c r="BF1896" s="23">
        <f t="shared" si="308"/>
        <v>200</v>
      </c>
      <c r="BG1896" s="23" t="str">
        <f t="shared" si="309"/>
        <v>100-499m</v>
      </c>
      <c r="BH1896" s="23">
        <f t="shared" si="310"/>
        <v>1</v>
      </c>
      <c r="BK1896" s="2" t="s">
        <v>162</v>
      </c>
      <c r="BL1896" s="2">
        <v>200</v>
      </c>
      <c r="BO1896" s="2" t="s">
        <v>7879</v>
      </c>
      <c r="BP1896" s="3">
        <v>1</v>
      </c>
      <c r="BQ1896" s="2" t="s">
        <v>7880</v>
      </c>
    </row>
    <row r="1897" spans="1:70" ht="16.149999999999999" customHeight="1" x14ac:dyDescent="0.25">
      <c r="A1897" s="16">
        <v>1896</v>
      </c>
      <c r="B1897" s="17" t="s">
        <v>69</v>
      </c>
      <c r="C1897" s="48" t="s">
        <v>7881</v>
      </c>
      <c r="D1897" s="6" t="s">
        <v>151</v>
      </c>
      <c r="E1897" s="48" t="s">
        <v>7882</v>
      </c>
      <c r="F1897" s="67">
        <v>42548</v>
      </c>
      <c r="G1897" s="3">
        <f t="shared" si="311"/>
        <v>6</v>
      </c>
      <c r="H1897" s="3">
        <f t="shared" si="312"/>
        <v>2016</v>
      </c>
      <c r="I1897" s="19">
        <v>0.5625</v>
      </c>
      <c r="J1897" s="20">
        <f t="shared" si="305"/>
        <v>13</v>
      </c>
      <c r="K1897" s="5" t="str">
        <f t="shared" si="313"/>
        <v>ja</v>
      </c>
      <c r="L1897" s="5" t="s">
        <v>91</v>
      </c>
      <c r="M1897" s="6" t="s">
        <v>74</v>
      </c>
      <c r="N1897" s="5">
        <v>71</v>
      </c>
      <c r="O1897" s="6" t="s">
        <v>101</v>
      </c>
      <c r="P1897" s="17" t="s">
        <v>7883</v>
      </c>
      <c r="R1897" s="6" t="s">
        <v>77</v>
      </c>
      <c r="S1897" s="2" t="s">
        <v>132</v>
      </c>
      <c r="T1897" s="22" t="s">
        <v>79</v>
      </c>
      <c r="X1897" s="2">
        <v>175</v>
      </c>
      <c r="Y1897" s="2" t="s">
        <v>81</v>
      </c>
      <c r="Z1897" s="392" t="s">
        <v>168</v>
      </c>
      <c r="AA1897" s="2">
        <v>175</v>
      </c>
      <c r="AB1897" s="2" t="s">
        <v>81</v>
      </c>
      <c r="AC1897" s="392" t="s">
        <v>168</v>
      </c>
      <c r="AD1897" s="2">
        <v>175</v>
      </c>
      <c r="AE1897" s="2" t="s">
        <v>81</v>
      </c>
      <c r="AF1897" s="392" t="s">
        <v>168</v>
      </c>
      <c r="AJ1897" s="392">
        <v>100</v>
      </c>
      <c r="AK1897" s="392" t="s">
        <v>94</v>
      </c>
      <c r="AL1897" s="392" t="s">
        <v>168</v>
      </c>
      <c r="AM1897" s="392" t="s">
        <v>109</v>
      </c>
      <c r="AN1897" s="392" t="s">
        <v>109</v>
      </c>
      <c r="AO1897" s="392" t="s">
        <v>109</v>
      </c>
      <c r="AP1897" s="392">
        <v>100</v>
      </c>
      <c r="AQ1897" s="392" t="s">
        <v>94</v>
      </c>
      <c r="AR1897" s="392" t="s">
        <v>168</v>
      </c>
      <c r="AV1897" s="392">
        <v>100</v>
      </c>
      <c r="AW1897" s="392" t="s">
        <v>94</v>
      </c>
      <c r="AX1897" s="392" t="s">
        <v>168</v>
      </c>
      <c r="AY1897" s="392" t="s">
        <v>109</v>
      </c>
      <c r="AZ1897" s="392" t="s">
        <v>109</v>
      </c>
      <c r="BA1897" s="392" t="s">
        <v>109</v>
      </c>
      <c r="BB1897" s="392">
        <v>100</v>
      </c>
      <c r="BC1897" s="392" t="s">
        <v>94</v>
      </c>
      <c r="BD1897" s="392" t="s">
        <v>168</v>
      </c>
      <c r="BE1897" s="23" t="str">
        <f t="shared" si="307"/>
        <v>EMF ja</v>
      </c>
      <c r="BF1897" s="23" t="str">
        <f t="shared" si="308"/>
        <v/>
      </c>
      <c r="BG1897" s="23" t="str">
        <f t="shared" si="309"/>
        <v/>
      </c>
      <c r="BH1897" s="23">
        <f t="shared" si="310"/>
        <v>1</v>
      </c>
      <c r="BI1897" s="2" t="s">
        <v>3244</v>
      </c>
      <c r="BO1897" s="2" t="s">
        <v>7884</v>
      </c>
      <c r="BP1897" s="3">
        <v>1</v>
      </c>
      <c r="BQ1897" s="2" t="s">
        <v>7885</v>
      </c>
    </row>
    <row r="1898" spans="1:70" ht="16.149999999999999" customHeight="1" x14ac:dyDescent="0.25">
      <c r="A1898" s="16">
        <v>1897</v>
      </c>
      <c r="B1898" s="17" t="s">
        <v>87</v>
      </c>
      <c r="C1898" s="48" t="s">
        <v>7886</v>
      </c>
      <c r="D1898" s="2" t="s">
        <v>151</v>
      </c>
      <c r="E1898" s="48" t="s">
        <v>7887</v>
      </c>
      <c r="F1898" s="67">
        <v>41357</v>
      </c>
      <c r="G1898" s="3">
        <f t="shared" si="311"/>
        <v>3</v>
      </c>
      <c r="H1898" s="3">
        <f t="shared" si="312"/>
        <v>2013</v>
      </c>
      <c r="I1898" s="19">
        <v>0.45486111111111099</v>
      </c>
      <c r="J1898" s="20">
        <f t="shared" si="305"/>
        <v>10</v>
      </c>
      <c r="K1898" s="5" t="str">
        <f t="shared" si="313"/>
        <v>ja</v>
      </c>
      <c r="L1898" s="21" t="s">
        <v>73</v>
      </c>
      <c r="M1898" s="6" t="s">
        <v>74</v>
      </c>
      <c r="N1898" s="5">
        <v>74</v>
      </c>
      <c r="O1898" s="17" t="s">
        <v>126</v>
      </c>
      <c r="P1898" s="17" t="s">
        <v>7888</v>
      </c>
      <c r="R1898" s="6" t="s">
        <v>335</v>
      </c>
      <c r="S1898" s="2" t="s">
        <v>132</v>
      </c>
      <c r="T1898" s="6" t="s">
        <v>108</v>
      </c>
      <c r="X1898" s="2">
        <v>1400</v>
      </c>
      <c r="Y1898" s="2" t="s">
        <v>83</v>
      </c>
      <c r="Z1898" s="2" t="s">
        <v>84</v>
      </c>
      <c r="AA1898" s="2">
        <v>1400</v>
      </c>
      <c r="AB1898" s="2" t="s">
        <v>83</v>
      </c>
      <c r="AC1898" s="2" t="s">
        <v>84</v>
      </c>
      <c r="AD1898" s="2" t="s">
        <v>109</v>
      </c>
      <c r="BE1898" s="23" t="str">
        <f t="shared" si="307"/>
        <v>EMF ja</v>
      </c>
      <c r="BF1898" s="23">
        <f t="shared" si="308"/>
        <v>1250</v>
      </c>
      <c r="BG1898" s="23" t="str">
        <f t="shared" si="309"/>
        <v>500+m</v>
      </c>
      <c r="BH1898" s="23">
        <f t="shared" si="310"/>
        <v>1</v>
      </c>
      <c r="BI1898" s="2" t="s">
        <v>162</v>
      </c>
      <c r="BJ1898" s="2">
        <v>1250</v>
      </c>
      <c r="BO1898" s="2" t="s">
        <v>7889</v>
      </c>
      <c r="BP1898" s="3">
        <v>1</v>
      </c>
      <c r="BQ1898" s="2" t="s">
        <v>7890</v>
      </c>
    </row>
    <row r="1899" spans="1:70" ht="16.149999999999999" customHeight="1" x14ac:dyDescent="0.25">
      <c r="A1899" s="69">
        <v>1898</v>
      </c>
      <c r="B1899" s="17" t="s">
        <v>87</v>
      </c>
      <c r="C1899" s="48" t="s">
        <v>7891</v>
      </c>
      <c r="D1899" s="2" t="s">
        <v>296</v>
      </c>
      <c r="E1899" s="48" t="s">
        <v>7892</v>
      </c>
      <c r="F1899" s="67">
        <v>41829</v>
      </c>
      <c r="G1899" s="3">
        <f t="shared" si="311"/>
        <v>7</v>
      </c>
      <c r="H1899" s="3">
        <f t="shared" si="312"/>
        <v>2014</v>
      </c>
      <c r="I1899" s="19">
        <v>0.46875</v>
      </c>
      <c r="J1899" s="20">
        <f t="shared" si="305"/>
        <v>11</v>
      </c>
      <c r="K1899" s="5" t="str">
        <f t="shared" si="313"/>
        <v>ja</v>
      </c>
      <c r="L1899" s="5" t="s">
        <v>91</v>
      </c>
      <c r="M1899" s="6" t="s">
        <v>74</v>
      </c>
      <c r="N1899" s="5">
        <v>92</v>
      </c>
      <c r="O1899" s="17" t="s">
        <v>126</v>
      </c>
      <c r="P1899" s="17" t="s">
        <v>7893</v>
      </c>
      <c r="R1899" s="6" t="s">
        <v>77</v>
      </c>
      <c r="T1899" s="6" t="s">
        <v>108</v>
      </c>
      <c r="X1899" s="2">
        <v>1005</v>
      </c>
      <c r="Y1899" s="2" t="s">
        <v>81</v>
      </c>
      <c r="Z1899" s="2" t="s">
        <v>84</v>
      </c>
      <c r="AA1899" s="2">
        <v>1005</v>
      </c>
      <c r="AB1899" s="2" t="s">
        <v>81</v>
      </c>
      <c r="AC1899" s="2" t="s">
        <v>84</v>
      </c>
      <c r="AD1899" s="2">
        <v>1005</v>
      </c>
      <c r="AE1899" s="2" t="s">
        <v>83</v>
      </c>
      <c r="AF1899" s="2" t="s">
        <v>84</v>
      </c>
      <c r="AJ1899" s="2">
        <v>1005</v>
      </c>
      <c r="AK1899" s="2" t="s">
        <v>81</v>
      </c>
      <c r="AL1899" s="2" t="s">
        <v>84</v>
      </c>
      <c r="AM1899" s="2" t="s">
        <v>109</v>
      </c>
      <c r="AN1899" s="2" t="s">
        <v>109</v>
      </c>
      <c r="AO1899" s="2" t="s">
        <v>109</v>
      </c>
      <c r="AP1899" s="2">
        <v>1005</v>
      </c>
      <c r="AQ1899" s="2" t="s">
        <v>83</v>
      </c>
      <c r="AR1899" s="2" t="s">
        <v>84</v>
      </c>
      <c r="AV1899" s="2">
        <v>2000</v>
      </c>
      <c r="AW1899" s="2" t="s">
        <v>81</v>
      </c>
      <c r="AX1899" s="2" t="s">
        <v>168</v>
      </c>
      <c r="AY1899" s="2">
        <v>2000</v>
      </c>
      <c r="AZ1899" s="2" t="s">
        <v>81</v>
      </c>
      <c r="BA1899" s="2" t="s">
        <v>168</v>
      </c>
      <c r="BE1899" s="23" t="str">
        <f t="shared" si="307"/>
        <v>EMF ja</v>
      </c>
      <c r="BF1899" s="23">
        <f t="shared" si="308"/>
        <v>1170</v>
      </c>
      <c r="BG1899" s="23" t="str">
        <f t="shared" si="309"/>
        <v>500+m</v>
      </c>
      <c r="BH1899" s="23">
        <f t="shared" si="310"/>
        <v>1</v>
      </c>
      <c r="BK1899" s="2" t="s">
        <v>162</v>
      </c>
      <c r="BL1899" s="2">
        <v>1170</v>
      </c>
      <c r="BO1899" s="2" t="s">
        <v>7894</v>
      </c>
      <c r="BP1899" s="3">
        <v>1</v>
      </c>
      <c r="BQ1899" s="2" t="s">
        <v>7895</v>
      </c>
    </row>
    <row r="1900" spans="1:70" ht="16.149999999999999" customHeight="1" x14ac:dyDescent="0.25">
      <c r="A1900" s="16">
        <v>1899</v>
      </c>
      <c r="B1900" s="17" t="s">
        <v>211</v>
      </c>
      <c r="C1900" s="49" t="s">
        <v>2315</v>
      </c>
      <c r="D1900" s="2" t="s">
        <v>264</v>
      </c>
      <c r="E1900" s="48" t="s">
        <v>5796</v>
      </c>
      <c r="F1900" s="67">
        <v>42144</v>
      </c>
      <c r="G1900" s="3">
        <f t="shared" si="311"/>
        <v>5</v>
      </c>
      <c r="H1900" s="3">
        <f t="shared" si="312"/>
        <v>2015</v>
      </c>
      <c r="I1900" s="19">
        <v>0.4375</v>
      </c>
      <c r="J1900" s="20">
        <f t="shared" si="305"/>
        <v>10</v>
      </c>
      <c r="K1900" s="5" t="str">
        <f t="shared" si="313"/>
        <v>ja</v>
      </c>
      <c r="L1900" s="5" t="s">
        <v>91</v>
      </c>
      <c r="M1900" s="6" t="s">
        <v>100</v>
      </c>
      <c r="N1900" s="5">
        <v>68</v>
      </c>
      <c r="O1900" s="17" t="s">
        <v>75</v>
      </c>
      <c r="P1900" s="17" t="s">
        <v>7896</v>
      </c>
      <c r="Q1900" s="6" t="s">
        <v>186</v>
      </c>
      <c r="R1900" s="6" t="s">
        <v>77</v>
      </c>
      <c r="T1900" s="6" t="s">
        <v>108</v>
      </c>
      <c r="X1900" s="2">
        <v>226</v>
      </c>
      <c r="Y1900" s="2" t="s">
        <v>83</v>
      </c>
      <c r="Z1900" s="2" t="s">
        <v>84</v>
      </c>
      <c r="AA1900" s="2">
        <v>226</v>
      </c>
      <c r="AB1900" s="2" t="s">
        <v>81</v>
      </c>
      <c r="AC1900" s="2" t="s">
        <v>84</v>
      </c>
      <c r="AD1900" s="2">
        <v>354</v>
      </c>
      <c r="AE1900" s="2" t="s">
        <v>81</v>
      </c>
      <c r="AF1900" s="2" t="s">
        <v>84</v>
      </c>
      <c r="AJ1900" s="2">
        <v>354</v>
      </c>
      <c r="AK1900" s="2" t="s">
        <v>83</v>
      </c>
      <c r="AL1900" s="2" t="s">
        <v>84</v>
      </c>
      <c r="AM1900" s="2">
        <v>354</v>
      </c>
      <c r="AN1900" s="2" t="s">
        <v>81</v>
      </c>
      <c r="AO1900" s="2" t="s">
        <v>84</v>
      </c>
      <c r="AP1900" s="2">
        <v>354</v>
      </c>
      <c r="AQ1900" s="2" t="s">
        <v>81</v>
      </c>
      <c r="AR1900" s="2" t="s">
        <v>84</v>
      </c>
      <c r="AV1900" s="2">
        <v>75</v>
      </c>
      <c r="AW1900" s="2" t="s">
        <v>81</v>
      </c>
      <c r="AX1900" s="2" t="s">
        <v>84</v>
      </c>
      <c r="BE1900" s="23" t="str">
        <f t="shared" si="307"/>
        <v>EMF nein</v>
      </c>
      <c r="BF1900" s="23" t="str">
        <f t="shared" si="308"/>
        <v/>
      </c>
      <c r="BG1900" s="23" t="str">
        <f t="shared" si="309"/>
        <v/>
      </c>
      <c r="BH1900" s="23">
        <f t="shared" si="310"/>
        <v>0</v>
      </c>
      <c r="BO1900" s="2" t="s">
        <v>7897</v>
      </c>
      <c r="BP1900" s="3">
        <v>1</v>
      </c>
      <c r="BQ1900" s="2" t="s">
        <v>7898</v>
      </c>
    </row>
    <row r="1901" spans="1:70" ht="16.149999999999999" customHeight="1" x14ac:dyDescent="0.25">
      <c r="A1901" s="16">
        <v>1900</v>
      </c>
      <c r="B1901" s="17" t="s">
        <v>69</v>
      </c>
      <c r="C1901" s="48" t="s">
        <v>7899</v>
      </c>
      <c r="D1901" s="2" t="s">
        <v>158</v>
      </c>
      <c r="E1901" s="48" t="s">
        <v>7900</v>
      </c>
      <c r="F1901" s="67">
        <v>41600</v>
      </c>
      <c r="G1901" s="3">
        <f t="shared" si="311"/>
        <v>11</v>
      </c>
      <c r="H1901" s="3">
        <f t="shared" si="312"/>
        <v>2013</v>
      </c>
      <c r="I1901" s="19">
        <v>0.53819444444444398</v>
      </c>
      <c r="J1901" s="20">
        <f t="shared" si="305"/>
        <v>12</v>
      </c>
      <c r="K1901" s="5" t="str">
        <f t="shared" si="313"/>
        <v>ja</v>
      </c>
      <c r="L1901" s="5" t="s">
        <v>91</v>
      </c>
      <c r="M1901" s="6" t="s">
        <v>74</v>
      </c>
      <c r="O1901" s="17" t="s">
        <v>75</v>
      </c>
      <c r="P1901" s="17" t="s">
        <v>7901</v>
      </c>
      <c r="R1901" s="6" t="s">
        <v>77</v>
      </c>
      <c r="T1901" s="6" t="s">
        <v>108</v>
      </c>
      <c r="X1901" s="2">
        <v>470</v>
      </c>
      <c r="Y1901" s="2" t="s">
        <v>81</v>
      </c>
      <c r="Z1901" s="2" t="s">
        <v>82</v>
      </c>
      <c r="AA1901" s="2">
        <v>470</v>
      </c>
      <c r="AB1901" s="2" t="s">
        <v>81</v>
      </c>
      <c r="AC1901" s="2" t="s">
        <v>82</v>
      </c>
      <c r="AD1901" s="2">
        <v>470</v>
      </c>
      <c r="AE1901" s="2" t="s">
        <v>81</v>
      </c>
      <c r="AF1901" s="2" t="s">
        <v>82</v>
      </c>
      <c r="BE1901" s="23" t="str">
        <f t="shared" si="307"/>
        <v>EMF nein</v>
      </c>
      <c r="BF1901" s="23" t="str">
        <f t="shared" si="308"/>
        <v/>
      </c>
      <c r="BG1901" s="23" t="str">
        <f t="shared" si="309"/>
        <v/>
      </c>
      <c r="BH1901" s="23">
        <f t="shared" si="310"/>
        <v>0</v>
      </c>
      <c r="BO1901" s="2" t="s">
        <v>7902</v>
      </c>
      <c r="BP1901" s="3">
        <v>1</v>
      </c>
      <c r="BQ1901" s="2" t="s">
        <v>7903</v>
      </c>
    </row>
    <row r="1902" spans="1:70" ht="16.149999999999999" customHeight="1" x14ac:dyDescent="0.25">
      <c r="A1902" s="16">
        <v>1901</v>
      </c>
      <c r="B1902" s="17" t="s">
        <v>211</v>
      </c>
      <c r="C1902" s="49" t="s">
        <v>3951</v>
      </c>
      <c r="D1902" s="2" t="s">
        <v>124</v>
      </c>
      <c r="E1902" s="48" t="s">
        <v>7904</v>
      </c>
      <c r="F1902" s="67">
        <v>42324</v>
      </c>
      <c r="G1902" s="3">
        <f t="shared" si="311"/>
        <v>11</v>
      </c>
      <c r="H1902" s="3">
        <f t="shared" si="312"/>
        <v>2015</v>
      </c>
      <c r="I1902" s="19">
        <v>0.48958333333333298</v>
      </c>
      <c r="J1902" s="20">
        <f t="shared" si="305"/>
        <v>11</v>
      </c>
      <c r="K1902" s="5" t="str">
        <f t="shared" si="313"/>
        <v>ja</v>
      </c>
      <c r="L1902" s="21" t="s">
        <v>73</v>
      </c>
      <c r="M1902" s="6" t="s">
        <v>74</v>
      </c>
      <c r="N1902" s="5">
        <v>24</v>
      </c>
      <c r="O1902" s="17" t="s">
        <v>75</v>
      </c>
      <c r="P1902" s="17" t="s">
        <v>7905</v>
      </c>
      <c r="R1902" s="6" t="s">
        <v>77</v>
      </c>
      <c r="T1902" s="22" t="s">
        <v>79</v>
      </c>
      <c r="X1902" s="2">
        <v>227</v>
      </c>
      <c r="Y1902" s="2" t="s">
        <v>81</v>
      </c>
      <c r="Z1902" s="2" t="s">
        <v>168</v>
      </c>
      <c r="AD1902" s="2">
        <v>227</v>
      </c>
      <c r="AE1902" s="2" t="s">
        <v>83</v>
      </c>
      <c r="AF1902" s="2" t="s">
        <v>168</v>
      </c>
      <c r="AJ1902" s="2">
        <v>341</v>
      </c>
      <c r="AK1902" s="2" t="s">
        <v>81</v>
      </c>
      <c r="AL1902" s="2" t="s">
        <v>168</v>
      </c>
      <c r="AM1902" s="2">
        <v>341</v>
      </c>
      <c r="AN1902" s="2" t="s">
        <v>81</v>
      </c>
      <c r="AO1902" s="2" t="s">
        <v>168</v>
      </c>
      <c r="AP1902" s="2">
        <v>341</v>
      </c>
      <c r="AQ1902" s="2" t="s">
        <v>81</v>
      </c>
      <c r="AR1902" s="2" t="s">
        <v>168</v>
      </c>
      <c r="BE1902" s="23" t="str">
        <f t="shared" si="307"/>
        <v>EMF nein</v>
      </c>
      <c r="BF1902" s="23" t="str">
        <f t="shared" si="308"/>
        <v/>
      </c>
      <c r="BG1902" s="23" t="str">
        <f t="shared" si="309"/>
        <v/>
      </c>
      <c r="BH1902" s="23">
        <f t="shared" si="310"/>
        <v>0</v>
      </c>
      <c r="BO1902" s="2" t="s">
        <v>7906</v>
      </c>
      <c r="BP1902" s="3">
        <v>1</v>
      </c>
      <c r="BQ1902" s="2" t="s">
        <v>7907</v>
      </c>
    </row>
    <row r="1903" spans="1:70" ht="16.149999999999999" customHeight="1" x14ac:dyDescent="0.25">
      <c r="A1903" s="16">
        <v>1902</v>
      </c>
      <c r="B1903" s="17" t="s">
        <v>87</v>
      </c>
      <c r="C1903" s="48" t="s">
        <v>7908</v>
      </c>
      <c r="D1903" s="2" t="s">
        <v>124</v>
      </c>
      <c r="E1903" s="48" t="s">
        <v>7909</v>
      </c>
      <c r="F1903" s="67">
        <v>42033</v>
      </c>
      <c r="G1903" s="3">
        <f t="shared" si="311"/>
        <v>1</v>
      </c>
      <c r="H1903" s="3">
        <f t="shared" si="312"/>
        <v>2015</v>
      </c>
      <c r="I1903" s="19">
        <v>0.47916666666666702</v>
      </c>
      <c r="J1903" s="20">
        <f t="shared" si="305"/>
        <v>11</v>
      </c>
      <c r="K1903" s="5" t="str">
        <f t="shared" si="313"/>
        <v>ja</v>
      </c>
      <c r="L1903" s="5" t="s">
        <v>91</v>
      </c>
      <c r="M1903" s="6" t="s">
        <v>2721</v>
      </c>
      <c r="N1903" s="5">
        <v>75</v>
      </c>
      <c r="O1903" s="17" t="s">
        <v>126</v>
      </c>
      <c r="P1903" s="17" t="s">
        <v>7293</v>
      </c>
      <c r="R1903" s="6" t="s">
        <v>77</v>
      </c>
      <c r="T1903" s="22" t="s">
        <v>79</v>
      </c>
      <c r="W1903" s="2" t="s">
        <v>7910</v>
      </c>
      <c r="BE1903" s="23" t="str">
        <f t="shared" si="307"/>
        <v>EMF nein</v>
      </c>
      <c r="BF1903" s="23" t="str">
        <f t="shared" si="308"/>
        <v/>
      </c>
      <c r="BG1903" s="23" t="str">
        <f t="shared" si="309"/>
        <v/>
      </c>
      <c r="BH1903" s="23">
        <f t="shared" si="310"/>
        <v>0</v>
      </c>
      <c r="BO1903" s="2" t="s">
        <v>7911</v>
      </c>
      <c r="BP1903" s="3">
        <v>1</v>
      </c>
      <c r="BQ1903" s="2" t="s">
        <v>7912</v>
      </c>
    </row>
    <row r="1904" spans="1:70" ht="16.149999999999999" customHeight="1" x14ac:dyDescent="0.25">
      <c r="A1904" s="16">
        <v>1903</v>
      </c>
      <c r="B1904" s="17" t="s">
        <v>87</v>
      </c>
      <c r="C1904" s="48" t="s">
        <v>4224</v>
      </c>
      <c r="D1904" s="2" t="s">
        <v>71</v>
      </c>
      <c r="E1904" s="48" t="s">
        <v>7913</v>
      </c>
      <c r="F1904" s="67">
        <v>41691</v>
      </c>
      <c r="G1904" s="3">
        <f t="shared" si="311"/>
        <v>2</v>
      </c>
      <c r="H1904" s="3">
        <f t="shared" si="312"/>
        <v>2014</v>
      </c>
      <c r="I1904" s="19">
        <v>0.64583333333333304</v>
      </c>
      <c r="J1904" s="20">
        <f t="shared" si="305"/>
        <v>15</v>
      </c>
      <c r="K1904" s="5" t="str">
        <f t="shared" si="313"/>
        <v>ja</v>
      </c>
      <c r="L1904" s="5" t="s">
        <v>91</v>
      </c>
      <c r="M1904" s="6" t="s">
        <v>74</v>
      </c>
      <c r="N1904" s="5">
        <v>77</v>
      </c>
      <c r="O1904" s="17" t="s">
        <v>75</v>
      </c>
      <c r="P1904" s="17" t="s">
        <v>7914</v>
      </c>
      <c r="R1904" s="6" t="s">
        <v>77</v>
      </c>
      <c r="T1904" s="22" t="s">
        <v>79</v>
      </c>
      <c r="BE1904" s="23" t="str">
        <f t="shared" si="307"/>
        <v>EMF nein</v>
      </c>
      <c r="BF1904" s="23" t="str">
        <f t="shared" si="308"/>
        <v/>
      </c>
      <c r="BG1904" s="23" t="str">
        <f t="shared" si="309"/>
        <v/>
      </c>
      <c r="BH1904" s="23">
        <f t="shared" si="310"/>
        <v>0</v>
      </c>
      <c r="BO1904" s="2" t="s">
        <v>7915</v>
      </c>
      <c r="BP1904" s="3">
        <v>1</v>
      </c>
      <c r="BQ1904" s="2" t="s">
        <v>7916</v>
      </c>
    </row>
    <row r="1905" spans="1:69" ht="16.149999999999999" customHeight="1" x14ac:dyDescent="0.25">
      <c r="A1905" s="16">
        <v>1904</v>
      </c>
      <c r="B1905" s="17" t="s">
        <v>87</v>
      </c>
      <c r="C1905" s="48" t="s">
        <v>7917</v>
      </c>
      <c r="D1905" s="2" t="s">
        <v>113</v>
      </c>
      <c r="E1905" s="48" t="s">
        <v>7918</v>
      </c>
      <c r="F1905" s="67">
        <v>41665</v>
      </c>
      <c r="G1905" s="3">
        <f t="shared" si="311"/>
        <v>1</v>
      </c>
      <c r="H1905" s="3">
        <f t="shared" si="312"/>
        <v>2014</v>
      </c>
      <c r="I1905" s="19">
        <v>0.64583333333333304</v>
      </c>
      <c r="J1905" s="20">
        <f t="shared" si="305"/>
        <v>15</v>
      </c>
      <c r="K1905" s="5" t="str">
        <f t="shared" si="313"/>
        <v>ja</v>
      </c>
      <c r="L1905" s="5" t="s">
        <v>91</v>
      </c>
      <c r="M1905" s="6" t="s">
        <v>74</v>
      </c>
      <c r="N1905" s="5">
        <v>82</v>
      </c>
      <c r="O1905" s="17" t="s">
        <v>126</v>
      </c>
      <c r="P1905" s="17" t="s">
        <v>7919</v>
      </c>
      <c r="Q1905" s="6" t="s">
        <v>186</v>
      </c>
      <c r="R1905" s="6" t="s">
        <v>77</v>
      </c>
      <c r="S1905" s="2" t="s">
        <v>132</v>
      </c>
      <c r="T1905" s="6" t="s">
        <v>108</v>
      </c>
      <c r="U1905" s="2" t="s">
        <v>354</v>
      </c>
      <c r="V1905" s="2" t="s">
        <v>108</v>
      </c>
      <c r="AA1905" s="2">
        <v>145</v>
      </c>
      <c r="AB1905" s="2" t="s">
        <v>81</v>
      </c>
      <c r="AC1905" s="2" t="s">
        <v>168</v>
      </c>
      <c r="BE1905" s="23" t="str">
        <f t="shared" si="307"/>
        <v>EMF nein</v>
      </c>
      <c r="BF1905" s="23" t="str">
        <f t="shared" si="308"/>
        <v/>
      </c>
      <c r="BG1905" s="23" t="str">
        <f t="shared" si="309"/>
        <v/>
      </c>
      <c r="BH1905" s="23">
        <f t="shared" si="310"/>
        <v>0</v>
      </c>
      <c r="BO1905" s="2" t="s">
        <v>7920</v>
      </c>
      <c r="BP1905" s="3">
        <v>1</v>
      </c>
      <c r="BQ1905" s="2" t="s">
        <v>7921</v>
      </c>
    </row>
    <row r="1906" spans="1:69" ht="16.149999999999999" customHeight="1" x14ac:dyDescent="0.25">
      <c r="A1906" s="69">
        <v>1905</v>
      </c>
      <c r="B1906" s="17" t="s">
        <v>87</v>
      </c>
      <c r="C1906" s="48" t="s">
        <v>7922</v>
      </c>
      <c r="D1906" s="2" t="s">
        <v>113</v>
      </c>
      <c r="E1906" s="48" t="s">
        <v>7923</v>
      </c>
      <c r="F1906" s="67">
        <v>42101</v>
      </c>
      <c r="G1906" s="3">
        <f t="shared" si="311"/>
        <v>4</v>
      </c>
      <c r="H1906" s="3">
        <f t="shared" si="312"/>
        <v>2015</v>
      </c>
      <c r="I1906" s="19">
        <v>0.46180555555555602</v>
      </c>
      <c r="J1906" s="20">
        <f t="shared" si="305"/>
        <v>11</v>
      </c>
      <c r="K1906" s="5" t="str">
        <f t="shared" si="313"/>
        <v>ja</v>
      </c>
      <c r="L1906" s="21" t="s">
        <v>73</v>
      </c>
      <c r="M1906" s="6" t="s">
        <v>74</v>
      </c>
      <c r="N1906" s="5">
        <v>80</v>
      </c>
      <c r="O1906" s="17" t="s">
        <v>75</v>
      </c>
      <c r="P1906" s="17" t="s">
        <v>7924</v>
      </c>
      <c r="R1906" s="6" t="s">
        <v>77</v>
      </c>
      <c r="T1906" s="22" t="s">
        <v>79</v>
      </c>
      <c r="U1906" s="2" t="s">
        <v>74</v>
      </c>
      <c r="V1906" s="2" t="s">
        <v>79</v>
      </c>
      <c r="X1906" s="2">
        <v>865</v>
      </c>
      <c r="Y1906" s="2" t="s">
        <v>83</v>
      </c>
      <c r="Z1906" s="2" t="s">
        <v>84</v>
      </c>
      <c r="AA1906" s="2">
        <v>865</v>
      </c>
      <c r="AB1906" s="2" t="s">
        <v>81</v>
      </c>
      <c r="AC1906" s="2" t="s">
        <v>84</v>
      </c>
      <c r="AD1906" s="2">
        <v>865</v>
      </c>
      <c r="AE1906" s="2" t="s">
        <v>83</v>
      </c>
      <c r="AF1906" s="2" t="s">
        <v>84</v>
      </c>
      <c r="BE1906" s="23" t="str">
        <f t="shared" si="307"/>
        <v>EMF nein</v>
      </c>
      <c r="BF1906" s="23" t="str">
        <f t="shared" si="308"/>
        <v/>
      </c>
      <c r="BG1906" s="23" t="str">
        <f t="shared" si="309"/>
        <v/>
      </c>
      <c r="BH1906" s="23">
        <f t="shared" si="310"/>
        <v>0</v>
      </c>
      <c r="BO1906" s="2" t="s">
        <v>7925</v>
      </c>
      <c r="BP1906" s="3">
        <v>1</v>
      </c>
      <c r="BQ1906" s="2" t="s">
        <v>7926</v>
      </c>
    </row>
    <row r="1907" spans="1:69" ht="16.149999999999999" customHeight="1" x14ac:dyDescent="0.25">
      <c r="A1907" s="16">
        <v>1906</v>
      </c>
      <c r="B1907" s="17" t="s">
        <v>87</v>
      </c>
      <c r="C1907" s="48" t="s">
        <v>4224</v>
      </c>
      <c r="D1907" s="2" t="s">
        <v>137</v>
      </c>
      <c r="E1907" s="48" t="s">
        <v>7927</v>
      </c>
      <c r="F1907" s="67">
        <v>41740</v>
      </c>
      <c r="G1907" s="3">
        <f t="shared" si="311"/>
        <v>4</v>
      </c>
      <c r="H1907" s="3">
        <f t="shared" si="312"/>
        <v>2014</v>
      </c>
      <c r="I1907" s="19">
        <v>0.62152777777777801</v>
      </c>
      <c r="J1907" s="20">
        <f t="shared" si="305"/>
        <v>14</v>
      </c>
      <c r="K1907" s="5" t="str">
        <f t="shared" si="313"/>
        <v>ja</v>
      </c>
      <c r="L1907" s="5" t="s">
        <v>91</v>
      </c>
      <c r="M1907" s="6" t="s">
        <v>2721</v>
      </c>
      <c r="N1907" s="5">
        <v>88</v>
      </c>
      <c r="O1907" s="17" t="s">
        <v>75</v>
      </c>
      <c r="P1907" s="17" t="s">
        <v>7928</v>
      </c>
      <c r="R1907" s="6" t="s">
        <v>77</v>
      </c>
      <c r="T1907" s="6" t="s">
        <v>108</v>
      </c>
      <c r="X1907" s="2">
        <v>435</v>
      </c>
      <c r="Y1907" s="2" t="s">
        <v>81</v>
      </c>
      <c r="Z1907" s="2" t="s">
        <v>84</v>
      </c>
      <c r="AA1907" s="2">
        <v>435</v>
      </c>
      <c r="AB1907" s="2" t="s">
        <v>81</v>
      </c>
      <c r="AC1907" s="2" t="s">
        <v>84</v>
      </c>
      <c r="AJ1907" s="2">
        <v>200</v>
      </c>
      <c r="AK1907" s="2" t="s">
        <v>81</v>
      </c>
      <c r="AL1907" s="2" t="s">
        <v>84</v>
      </c>
      <c r="BE1907" s="23" t="str">
        <f t="shared" si="307"/>
        <v>EMF nein</v>
      </c>
      <c r="BF1907" s="23" t="str">
        <f t="shared" si="308"/>
        <v/>
      </c>
      <c r="BG1907" s="23" t="str">
        <f t="shared" si="309"/>
        <v/>
      </c>
      <c r="BH1907" s="23">
        <f t="shared" si="310"/>
        <v>0</v>
      </c>
      <c r="BO1907" s="2" t="s">
        <v>7929</v>
      </c>
      <c r="BP1907" s="3">
        <v>1</v>
      </c>
      <c r="BQ1907" s="2" t="s">
        <v>7930</v>
      </c>
    </row>
    <row r="1908" spans="1:69" ht="16.149999999999999" customHeight="1" x14ac:dyDescent="0.25">
      <c r="A1908" s="16">
        <v>1907</v>
      </c>
      <c r="B1908" s="17" t="s">
        <v>69</v>
      </c>
      <c r="C1908" s="48" t="s">
        <v>949</v>
      </c>
      <c r="D1908" s="2" t="s">
        <v>172</v>
      </c>
      <c r="E1908" s="81" t="s">
        <v>7931</v>
      </c>
      <c r="F1908" s="67">
        <v>42289</v>
      </c>
      <c r="G1908" s="3">
        <f t="shared" si="311"/>
        <v>10</v>
      </c>
      <c r="H1908" s="3">
        <f t="shared" si="312"/>
        <v>2015</v>
      </c>
      <c r="I1908" s="19">
        <v>0.48611111111111099</v>
      </c>
      <c r="J1908" s="20">
        <f t="shared" si="305"/>
        <v>11</v>
      </c>
      <c r="K1908" s="5" t="str">
        <f t="shared" si="313"/>
        <v>ja</v>
      </c>
      <c r="L1908" s="5" t="s">
        <v>91</v>
      </c>
      <c r="M1908" s="6" t="s">
        <v>74</v>
      </c>
      <c r="N1908" s="5">
        <v>67</v>
      </c>
      <c r="O1908" s="17" t="s">
        <v>75</v>
      </c>
      <c r="P1908" s="17" t="s">
        <v>7932</v>
      </c>
      <c r="R1908" s="6" t="s">
        <v>77</v>
      </c>
      <c r="S1908" s="2" t="s">
        <v>132</v>
      </c>
      <c r="T1908" s="22" t="s">
        <v>79</v>
      </c>
      <c r="X1908" s="2">
        <v>870</v>
      </c>
      <c r="Y1908" s="2" t="s">
        <v>83</v>
      </c>
      <c r="Z1908" s="2" t="s">
        <v>84</v>
      </c>
      <c r="AD1908" s="2">
        <v>870</v>
      </c>
      <c r="AE1908" s="2" t="s">
        <v>83</v>
      </c>
      <c r="AF1908" s="2" t="s">
        <v>84</v>
      </c>
      <c r="AJ1908" s="2">
        <v>680</v>
      </c>
      <c r="AK1908" s="2" t="s">
        <v>81</v>
      </c>
      <c r="AL1908" s="2" t="s">
        <v>168</v>
      </c>
      <c r="AM1908" s="2">
        <v>680</v>
      </c>
      <c r="AN1908" s="2" t="s">
        <v>81</v>
      </c>
      <c r="AO1908" s="2" t="s">
        <v>168</v>
      </c>
      <c r="AP1908" s="2">
        <v>680</v>
      </c>
      <c r="AQ1908" s="2" t="s">
        <v>83</v>
      </c>
      <c r="AR1908" s="2" t="s">
        <v>168</v>
      </c>
      <c r="AV1908" s="2">
        <v>1400</v>
      </c>
      <c r="AW1908" s="2" t="s">
        <v>83</v>
      </c>
      <c r="AX1908" s="2" t="s">
        <v>168</v>
      </c>
      <c r="AY1908" s="2">
        <v>1400</v>
      </c>
      <c r="AZ1908" s="2" t="s">
        <v>81</v>
      </c>
      <c r="BA1908" s="2" t="s">
        <v>168</v>
      </c>
      <c r="BB1908" s="2">
        <v>1400</v>
      </c>
      <c r="BC1908" s="2" t="s">
        <v>81</v>
      </c>
      <c r="BD1908" s="2" t="s">
        <v>168</v>
      </c>
      <c r="BE1908" s="23" t="str">
        <f t="shared" si="307"/>
        <v>EMF nein</v>
      </c>
      <c r="BF1908" s="23" t="str">
        <f t="shared" si="308"/>
        <v/>
      </c>
      <c r="BG1908" s="23" t="str">
        <f t="shared" si="309"/>
        <v/>
      </c>
      <c r="BH1908" s="23">
        <f t="shared" si="310"/>
        <v>0</v>
      </c>
      <c r="BO1908" s="2" t="s">
        <v>7933</v>
      </c>
      <c r="BP1908" s="3">
        <v>1</v>
      </c>
      <c r="BQ1908" s="2" t="s">
        <v>7934</v>
      </c>
    </row>
    <row r="1909" spans="1:69" ht="16.149999999999999" customHeight="1" x14ac:dyDescent="0.25">
      <c r="A1909" s="16">
        <v>1908</v>
      </c>
      <c r="B1909" s="17" t="s">
        <v>87</v>
      </c>
      <c r="C1909" s="48" t="s">
        <v>7935</v>
      </c>
      <c r="D1909" s="2" t="s">
        <v>113</v>
      </c>
      <c r="E1909" s="48" t="s">
        <v>7936</v>
      </c>
      <c r="F1909" s="67">
        <v>41780</v>
      </c>
      <c r="G1909" s="3">
        <f t="shared" si="311"/>
        <v>5</v>
      </c>
      <c r="H1909" s="3">
        <f t="shared" si="312"/>
        <v>2014</v>
      </c>
      <c r="I1909" s="19">
        <v>0.57986111111111105</v>
      </c>
      <c r="J1909" s="20">
        <f t="shared" si="305"/>
        <v>13</v>
      </c>
      <c r="K1909" s="5" t="str">
        <f t="shared" si="313"/>
        <v>ja</v>
      </c>
      <c r="L1909" s="5" t="s">
        <v>91</v>
      </c>
      <c r="M1909" s="6" t="s">
        <v>100</v>
      </c>
      <c r="N1909" s="5">
        <v>70</v>
      </c>
      <c r="O1909" s="17" t="s">
        <v>126</v>
      </c>
      <c r="P1909" s="17" t="s">
        <v>7937</v>
      </c>
      <c r="R1909" s="6" t="s">
        <v>335</v>
      </c>
      <c r="T1909" s="22" t="s">
        <v>79</v>
      </c>
      <c r="BE1909" s="23" t="str">
        <f t="shared" si="307"/>
        <v>EMF nein</v>
      </c>
      <c r="BF1909" s="23" t="str">
        <f t="shared" si="308"/>
        <v/>
      </c>
      <c r="BG1909" s="23" t="str">
        <f t="shared" si="309"/>
        <v/>
      </c>
      <c r="BH1909" s="23">
        <f t="shared" si="310"/>
        <v>0</v>
      </c>
      <c r="BO1909" s="2" t="s">
        <v>7938</v>
      </c>
      <c r="BP1909" s="3">
        <v>1</v>
      </c>
      <c r="BQ1909" s="2" t="s">
        <v>7939</v>
      </c>
    </row>
    <row r="1910" spans="1:69" ht="16.149999999999999" customHeight="1" x14ac:dyDescent="0.25">
      <c r="A1910" s="16">
        <v>1909</v>
      </c>
      <c r="B1910" s="17" t="s">
        <v>69</v>
      </c>
      <c r="C1910" s="48" t="s">
        <v>3529</v>
      </c>
      <c r="D1910" s="2" t="s">
        <v>113</v>
      </c>
      <c r="E1910" s="48" t="s">
        <v>7940</v>
      </c>
      <c r="F1910" s="67">
        <v>42200</v>
      </c>
      <c r="G1910" s="3">
        <f t="shared" si="311"/>
        <v>7</v>
      </c>
      <c r="H1910" s="3">
        <f t="shared" si="312"/>
        <v>2015</v>
      </c>
      <c r="I1910" s="19">
        <v>0.36111111111111099</v>
      </c>
      <c r="J1910" s="20">
        <f t="shared" si="305"/>
        <v>8</v>
      </c>
      <c r="K1910" s="5" t="str">
        <f t="shared" si="313"/>
        <v>ja</v>
      </c>
      <c r="L1910" s="21" t="s">
        <v>73</v>
      </c>
      <c r="M1910" s="6" t="s">
        <v>74</v>
      </c>
      <c r="N1910" s="5">
        <v>56</v>
      </c>
      <c r="O1910" s="17" t="s">
        <v>75</v>
      </c>
      <c r="P1910" s="17" t="s">
        <v>7941</v>
      </c>
      <c r="R1910" s="6" t="s">
        <v>77</v>
      </c>
      <c r="S1910" s="2" t="s">
        <v>132</v>
      </c>
      <c r="T1910" s="22" t="s">
        <v>79</v>
      </c>
      <c r="U1910" s="2" t="s">
        <v>74</v>
      </c>
      <c r="V1910" s="2" t="s">
        <v>79</v>
      </c>
      <c r="X1910" s="2" t="s">
        <v>109</v>
      </c>
      <c r="AA1910" s="2">
        <v>50</v>
      </c>
      <c r="AB1910" s="2" t="s">
        <v>94</v>
      </c>
      <c r="AC1910" s="2" t="s">
        <v>161</v>
      </c>
      <c r="AJ1910" s="2">
        <v>200</v>
      </c>
      <c r="AK1910" s="2" t="s">
        <v>81</v>
      </c>
      <c r="AL1910" s="2" t="s">
        <v>168</v>
      </c>
      <c r="AP1910" s="2">
        <v>200</v>
      </c>
      <c r="AQ1910" s="2" t="s">
        <v>81</v>
      </c>
      <c r="AR1910" s="2" t="s">
        <v>168</v>
      </c>
      <c r="BE1910" s="23" t="str">
        <f t="shared" si="307"/>
        <v>EMF nein</v>
      </c>
      <c r="BF1910" s="23" t="str">
        <f t="shared" si="308"/>
        <v/>
      </c>
      <c r="BG1910" s="23" t="str">
        <f t="shared" si="309"/>
        <v/>
      </c>
      <c r="BH1910" s="23">
        <f t="shared" si="310"/>
        <v>0</v>
      </c>
      <c r="BO1910" s="2" t="s">
        <v>7942</v>
      </c>
      <c r="BP1910" s="3">
        <v>1</v>
      </c>
      <c r="BQ1910" s="2" t="s">
        <v>7943</v>
      </c>
    </row>
    <row r="1911" spans="1:69" ht="16.149999999999999" customHeight="1" x14ac:dyDescent="0.25">
      <c r="A1911" s="16">
        <v>1910</v>
      </c>
      <c r="B1911" s="17" t="s">
        <v>211</v>
      </c>
      <c r="C1911" s="48" t="s">
        <v>7944</v>
      </c>
      <c r="D1911" s="6" t="s">
        <v>158</v>
      </c>
      <c r="E1911" s="48" t="s">
        <v>7945</v>
      </c>
      <c r="F1911" s="67">
        <v>42719</v>
      </c>
      <c r="G1911" s="3">
        <f t="shared" si="311"/>
        <v>12</v>
      </c>
      <c r="H1911" s="3">
        <f t="shared" si="312"/>
        <v>2016</v>
      </c>
      <c r="I1911" s="19">
        <v>0.35763888888888901</v>
      </c>
      <c r="J1911" s="20">
        <f t="shared" si="305"/>
        <v>8</v>
      </c>
      <c r="K1911" s="5" t="str">
        <f t="shared" si="313"/>
        <v>ja</v>
      </c>
      <c r="L1911" s="5" t="s">
        <v>91</v>
      </c>
      <c r="M1911" s="6" t="s">
        <v>74</v>
      </c>
      <c r="N1911" s="5">
        <v>21</v>
      </c>
      <c r="O1911" s="6" t="s">
        <v>101</v>
      </c>
      <c r="P1911" s="17" t="s">
        <v>7946</v>
      </c>
      <c r="Q1911" s="6" t="s">
        <v>186</v>
      </c>
      <c r="R1911" s="6" t="s">
        <v>77</v>
      </c>
      <c r="T1911" s="6" t="s">
        <v>108</v>
      </c>
      <c r="U1911" s="2" t="s">
        <v>139</v>
      </c>
      <c r="X1911" s="392">
        <v>50</v>
      </c>
      <c r="Y1911" s="392" t="s">
        <v>94</v>
      </c>
      <c r="Z1911" s="392" t="s">
        <v>168</v>
      </c>
      <c r="AA1911" s="392">
        <v>50</v>
      </c>
      <c r="AB1911" s="2" t="s">
        <v>94</v>
      </c>
      <c r="AC1911" s="2" t="s">
        <v>168</v>
      </c>
      <c r="AD1911" s="392">
        <v>50</v>
      </c>
      <c r="AE1911" s="392" t="s">
        <v>94</v>
      </c>
      <c r="AF1911" s="392" t="s">
        <v>168</v>
      </c>
      <c r="AJ1911" s="392">
        <v>50</v>
      </c>
      <c r="AK1911" s="392" t="s">
        <v>94</v>
      </c>
      <c r="AL1911" s="392" t="s">
        <v>168</v>
      </c>
      <c r="AM1911" s="392">
        <v>50</v>
      </c>
      <c r="AN1911" s="392" t="s">
        <v>94</v>
      </c>
      <c r="AO1911" s="392" t="s">
        <v>168</v>
      </c>
      <c r="AP1911" s="392">
        <v>50</v>
      </c>
      <c r="AQ1911" s="392" t="s">
        <v>94</v>
      </c>
      <c r="AR1911" s="392" t="s">
        <v>168</v>
      </c>
      <c r="AV1911" s="392">
        <v>50</v>
      </c>
      <c r="AW1911" s="392" t="s">
        <v>94</v>
      </c>
      <c r="AX1911" s="392" t="s">
        <v>168</v>
      </c>
      <c r="AY1911" s="392">
        <v>50</v>
      </c>
      <c r="AZ1911" s="392" t="s">
        <v>94</v>
      </c>
      <c r="BA1911" s="392" t="s">
        <v>168</v>
      </c>
      <c r="BB1911" s="392">
        <v>50</v>
      </c>
      <c r="BC1911" s="392" t="s">
        <v>94</v>
      </c>
      <c r="BD1911" s="392" t="s">
        <v>168</v>
      </c>
      <c r="BE1911" s="23" t="str">
        <f t="shared" si="307"/>
        <v>EMF nein</v>
      </c>
      <c r="BF1911" s="23" t="str">
        <f t="shared" si="308"/>
        <v/>
      </c>
      <c r="BG1911" s="23" t="str">
        <f t="shared" si="309"/>
        <v/>
      </c>
      <c r="BH1911" s="23">
        <f t="shared" si="310"/>
        <v>0</v>
      </c>
      <c r="BO1911" s="2" t="s">
        <v>22419</v>
      </c>
      <c r="BP1911" s="3">
        <v>1</v>
      </c>
      <c r="BQ1911" s="2" t="s">
        <v>7947</v>
      </c>
    </row>
    <row r="1912" spans="1:69" ht="16.149999999999999" customHeight="1" x14ac:dyDescent="0.25">
      <c r="A1912" s="16">
        <v>1911</v>
      </c>
      <c r="B1912" s="17" t="s">
        <v>211</v>
      </c>
      <c r="C1912" s="48" t="s">
        <v>3529</v>
      </c>
      <c r="D1912" s="2" t="s">
        <v>113</v>
      </c>
      <c r="E1912" s="48" t="s">
        <v>7948</v>
      </c>
      <c r="F1912" s="67">
        <v>43025</v>
      </c>
      <c r="G1912" s="3">
        <f t="shared" si="311"/>
        <v>10</v>
      </c>
      <c r="H1912" s="3">
        <f t="shared" si="312"/>
        <v>2017</v>
      </c>
      <c r="I1912" s="19">
        <v>0.53819444444444398</v>
      </c>
      <c r="J1912" s="20">
        <f t="shared" si="305"/>
        <v>12</v>
      </c>
      <c r="K1912" s="5" t="str">
        <f t="shared" si="313"/>
        <v>ja</v>
      </c>
      <c r="L1912" s="21" t="s">
        <v>73</v>
      </c>
      <c r="M1912" s="6" t="s">
        <v>74</v>
      </c>
      <c r="N1912" s="5">
        <v>32</v>
      </c>
      <c r="O1912" s="17" t="s">
        <v>75</v>
      </c>
      <c r="P1912" s="17" t="s">
        <v>7949</v>
      </c>
      <c r="R1912" s="6" t="s">
        <v>77</v>
      </c>
      <c r="T1912" s="22"/>
      <c r="AA1912" s="2">
        <v>25</v>
      </c>
      <c r="AB1912" s="2" t="s">
        <v>94</v>
      </c>
      <c r="AC1912" s="2" t="s">
        <v>84</v>
      </c>
      <c r="AJ1912" s="2">
        <v>228</v>
      </c>
      <c r="AK1912" s="2" t="s">
        <v>81</v>
      </c>
      <c r="AL1912" s="2" t="s">
        <v>161</v>
      </c>
      <c r="AP1912" s="2">
        <v>228</v>
      </c>
      <c r="AQ1912" s="2" t="s">
        <v>81</v>
      </c>
      <c r="AR1912" s="2" t="s">
        <v>161</v>
      </c>
      <c r="BE1912" s="23" t="str">
        <f t="shared" si="307"/>
        <v>EMF nein</v>
      </c>
      <c r="BF1912" s="23" t="str">
        <f t="shared" si="308"/>
        <v/>
      </c>
      <c r="BG1912" s="23" t="str">
        <f t="shared" si="309"/>
        <v/>
      </c>
      <c r="BH1912" s="23">
        <f t="shared" si="310"/>
        <v>0</v>
      </c>
      <c r="BO1912" s="2" t="s">
        <v>7950</v>
      </c>
      <c r="BP1912" s="3">
        <v>1</v>
      </c>
      <c r="BQ1912" s="2" t="s">
        <v>7951</v>
      </c>
    </row>
    <row r="1913" spans="1:69" ht="16.149999999999999" customHeight="1" x14ac:dyDescent="0.25">
      <c r="A1913" s="16">
        <v>1912</v>
      </c>
      <c r="B1913" s="17" t="s">
        <v>69</v>
      </c>
      <c r="C1913" s="48" t="s">
        <v>1725</v>
      </c>
      <c r="D1913" s="2" t="s">
        <v>124</v>
      </c>
      <c r="E1913" s="48" t="s">
        <v>7952</v>
      </c>
      <c r="F1913" s="67">
        <v>42600</v>
      </c>
      <c r="G1913" s="3">
        <f t="shared" si="311"/>
        <v>8</v>
      </c>
      <c r="H1913" s="3">
        <f t="shared" si="312"/>
        <v>2016</v>
      </c>
      <c r="I1913" s="19">
        <v>0.64583333333333304</v>
      </c>
      <c r="J1913" s="20">
        <f t="shared" si="305"/>
        <v>15</v>
      </c>
      <c r="K1913" s="5" t="str">
        <f t="shared" si="313"/>
        <v>ja</v>
      </c>
      <c r="L1913" s="5" t="s">
        <v>91</v>
      </c>
      <c r="M1913" s="6" t="s">
        <v>74</v>
      </c>
      <c r="N1913" s="5">
        <v>73</v>
      </c>
      <c r="O1913" s="17" t="s">
        <v>75</v>
      </c>
      <c r="P1913" s="17" t="s">
        <v>7953</v>
      </c>
      <c r="R1913" s="6" t="s">
        <v>77</v>
      </c>
      <c r="S1913" s="2" t="s">
        <v>132</v>
      </c>
      <c r="T1913" s="6" t="s">
        <v>108</v>
      </c>
      <c r="U1913" s="2" t="s">
        <v>74</v>
      </c>
      <c r="W1913" s="2" t="s">
        <v>7954</v>
      </c>
      <c r="BE1913" s="23" t="str">
        <f t="shared" si="307"/>
        <v>EMF nein</v>
      </c>
      <c r="BF1913" s="23" t="str">
        <f t="shared" si="308"/>
        <v/>
      </c>
      <c r="BG1913" s="23" t="str">
        <f t="shared" si="309"/>
        <v/>
      </c>
      <c r="BH1913" s="23">
        <f t="shared" si="310"/>
        <v>0</v>
      </c>
      <c r="BO1913" s="2" t="s">
        <v>7955</v>
      </c>
      <c r="BP1913" s="3">
        <v>1</v>
      </c>
      <c r="BQ1913" s="2" t="s">
        <v>7956</v>
      </c>
    </row>
    <row r="1914" spans="1:69" ht="16.149999999999999" customHeight="1" x14ac:dyDescent="0.25">
      <c r="A1914" s="69">
        <v>1913</v>
      </c>
      <c r="B1914" s="17" t="s">
        <v>135</v>
      </c>
      <c r="C1914" s="48" t="s">
        <v>1371</v>
      </c>
      <c r="D1914" s="2" t="s">
        <v>113</v>
      </c>
      <c r="E1914" s="48" t="s">
        <v>7957</v>
      </c>
      <c r="F1914" s="67">
        <v>42489</v>
      </c>
      <c r="G1914" s="3">
        <f t="shared" si="311"/>
        <v>4</v>
      </c>
      <c r="H1914" s="3">
        <f t="shared" si="312"/>
        <v>2016</v>
      </c>
      <c r="I1914" s="19">
        <v>0.29166666666666702</v>
      </c>
      <c r="J1914" s="20">
        <f t="shared" si="305"/>
        <v>7</v>
      </c>
      <c r="K1914" s="5" t="str">
        <f t="shared" si="313"/>
        <v>ja</v>
      </c>
      <c r="L1914" s="5" t="s">
        <v>91</v>
      </c>
      <c r="M1914" s="6" t="s">
        <v>139</v>
      </c>
      <c r="N1914" s="5">
        <v>55</v>
      </c>
      <c r="O1914" s="2" t="s">
        <v>140</v>
      </c>
      <c r="P1914" s="17" t="s">
        <v>7958</v>
      </c>
      <c r="R1914" s="6" t="s">
        <v>77</v>
      </c>
      <c r="T1914" s="22"/>
      <c r="X1914" s="2">
        <v>750</v>
      </c>
      <c r="Y1914" s="2" t="s">
        <v>83</v>
      </c>
      <c r="Z1914" s="2" t="s">
        <v>168</v>
      </c>
      <c r="AA1914" s="2">
        <v>750</v>
      </c>
      <c r="AB1914" s="2" t="s">
        <v>81</v>
      </c>
      <c r="AC1914" s="2" t="s">
        <v>168</v>
      </c>
      <c r="AD1914" s="2" t="s">
        <v>109</v>
      </c>
      <c r="BE1914" s="23" t="str">
        <f t="shared" si="307"/>
        <v>EMF ja</v>
      </c>
      <c r="BF1914" s="23" t="str">
        <f t="shared" si="308"/>
        <v/>
      </c>
      <c r="BG1914" s="23" t="str">
        <f t="shared" si="309"/>
        <v/>
      </c>
      <c r="BH1914" s="23">
        <f t="shared" si="310"/>
        <v>3</v>
      </c>
      <c r="BI1914" s="2" t="s">
        <v>110</v>
      </c>
      <c r="BK1914" s="2" t="s">
        <v>110</v>
      </c>
      <c r="BM1914" s="2" t="s">
        <v>110</v>
      </c>
      <c r="BO1914" s="2" t="s">
        <v>7959</v>
      </c>
      <c r="BP1914" s="3">
        <v>1</v>
      </c>
      <c r="BQ1914" s="2" t="s">
        <v>7960</v>
      </c>
    </row>
    <row r="1915" spans="1:69" ht="16.149999999999999" customHeight="1" x14ac:dyDescent="0.25">
      <c r="A1915" s="16">
        <v>1914</v>
      </c>
      <c r="B1915" s="17" t="s">
        <v>135</v>
      </c>
      <c r="C1915" s="48" t="s">
        <v>1025</v>
      </c>
      <c r="D1915" s="2" t="s">
        <v>113</v>
      </c>
      <c r="E1915" s="48" t="s">
        <v>7961</v>
      </c>
      <c r="F1915" s="67">
        <v>42859</v>
      </c>
      <c r="G1915" s="3">
        <f t="shared" si="311"/>
        <v>5</v>
      </c>
      <c r="H1915" s="3">
        <f t="shared" si="312"/>
        <v>2017</v>
      </c>
      <c r="I1915" s="19"/>
      <c r="J1915" s="20" t="str">
        <f t="shared" si="305"/>
        <v/>
      </c>
      <c r="K1915" s="5" t="str">
        <f t="shared" si="313"/>
        <v>ja</v>
      </c>
      <c r="L1915" s="5" t="s">
        <v>91</v>
      </c>
      <c r="M1915" s="6" t="s">
        <v>139</v>
      </c>
      <c r="O1915" s="2" t="s">
        <v>140</v>
      </c>
      <c r="P1915" s="17" t="s">
        <v>7962</v>
      </c>
      <c r="R1915" s="6" t="s">
        <v>77</v>
      </c>
      <c r="T1915" s="22"/>
      <c r="U1915" s="2" t="s">
        <v>74</v>
      </c>
      <c r="V1915" s="2" t="s">
        <v>79</v>
      </c>
      <c r="X1915" s="2">
        <v>530</v>
      </c>
      <c r="Y1915" s="2" t="s">
        <v>83</v>
      </c>
      <c r="Z1915" s="2" t="s">
        <v>161</v>
      </c>
      <c r="AA1915" s="2">
        <v>530</v>
      </c>
      <c r="AB1915" s="2" t="s">
        <v>81</v>
      </c>
      <c r="AC1915" s="2" t="s">
        <v>161</v>
      </c>
      <c r="AD1915" s="2">
        <v>530</v>
      </c>
      <c r="AE1915" s="2" t="s">
        <v>83</v>
      </c>
      <c r="AF1915" s="2" t="s">
        <v>161</v>
      </c>
      <c r="BE1915" s="23" t="str">
        <f t="shared" si="307"/>
        <v>EMF ja</v>
      </c>
      <c r="BF1915" s="23">
        <f t="shared" si="308"/>
        <v>1450</v>
      </c>
      <c r="BG1915" s="23" t="str">
        <f t="shared" si="309"/>
        <v>500+m</v>
      </c>
      <c r="BH1915" s="23">
        <f t="shared" si="310"/>
        <v>1</v>
      </c>
      <c r="BK1915" s="2" t="s">
        <v>162</v>
      </c>
      <c r="BL1915" s="2">
        <v>1450</v>
      </c>
      <c r="BO1915" s="2" t="s">
        <v>7963</v>
      </c>
      <c r="BP1915" s="3">
        <v>1</v>
      </c>
      <c r="BQ1915" s="2" t="s">
        <v>7964</v>
      </c>
    </row>
    <row r="1916" spans="1:69" ht="16.149999999999999" customHeight="1" x14ac:dyDescent="0.25">
      <c r="A1916" s="16">
        <v>1915</v>
      </c>
      <c r="B1916" s="17" t="s">
        <v>211</v>
      </c>
      <c r="C1916" s="48" t="s">
        <v>3529</v>
      </c>
      <c r="D1916" s="2" t="s">
        <v>113</v>
      </c>
      <c r="E1916" s="48" t="s">
        <v>7965</v>
      </c>
      <c r="F1916" s="67">
        <v>42890</v>
      </c>
      <c r="G1916" s="3">
        <f t="shared" si="311"/>
        <v>6</v>
      </c>
      <c r="H1916" s="3">
        <f t="shared" si="312"/>
        <v>2017</v>
      </c>
      <c r="I1916" s="19"/>
      <c r="J1916" s="20" t="str">
        <f t="shared" si="305"/>
        <v/>
      </c>
      <c r="K1916" s="5" t="str">
        <f t="shared" si="313"/>
        <v>ja</v>
      </c>
      <c r="L1916" s="21" t="s">
        <v>73</v>
      </c>
      <c r="M1916" s="6" t="s">
        <v>74</v>
      </c>
      <c r="N1916" s="5">
        <v>59</v>
      </c>
      <c r="O1916" s="17" t="s">
        <v>75</v>
      </c>
      <c r="P1916" s="17" t="s">
        <v>7966</v>
      </c>
      <c r="R1916" s="6" t="s">
        <v>335</v>
      </c>
      <c r="T1916" s="22" t="s">
        <v>79</v>
      </c>
      <c r="BE1916" s="23" t="str">
        <f t="shared" si="307"/>
        <v>EMF nein</v>
      </c>
      <c r="BF1916" s="23" t="str">
        <f t="shared" si="308"/>
        <v/>
      </c>
      <c r="BG1916" s="23" t="str">
        <f t="shared" si="309"/>
        <v/>
      </c>
      <c r="BH1916" s="23">
        <f t="shared" si="310"/>
        <v>0</v>
      </c>
      <c r="BO1916" s="2" t="s">
        <v>7967</v>
      </c>
      <c r="BP1916" s="3">
        <v>1</v>
      </c>
      <c r="BQ1916" s="2" t="s">
        <v>7968</v>
      </c>
    </row>
    <row r="1917" spans="1:69" ht="16.149999999999999" customHeight="1" x14ac:dyDescent="0.25">
      <c r="A1917" s="16">
        <v>1916</v>
      </c>
      <c r="B1917" s="17" t="s">
        <v>190</v>
      </c>
      <c r="C1917" s="48" t="s">
        <v>112</v>
      </c>
      <c r="D1917" s="2" t="s">
        <v>113</v>
      </c>
      <c r="E1917" s="48" t="s">
        <v>7969</v>
      </c>
      <c r="F1917" s="67">
        <v>42819</v>
      </c>
      <c r="G1917" s="3">
        <f t="shared" si="311"/>
        <v>3</v>
      </c>
      <c r="H1917" s="3">
        <f t="shared" si="312"/>
        <v>2017</v>
      </c>
      <c r="I1917" s="19">
        <v>0.95486111111111105</v>
      </c>
      <c r="J1917" s="20">
        <f t="shared" si="305"/>
        <v>22</v>
      </c>
      <c r="K1917" s="5" t="str">
        <f t="shared" si="313"/>
        <v>ja</v>
      </c>
      <c r="L1917" s="5" t="s">
        <v>91</v>
      </c>
      <c r="M1917" s="6" t="s">
        <v>74</v>
      </c>
      <c r="N1917" s="5">
        <v>50</v>
      </c>
      <c r="O1917" s="17" t="s">
        <v>126</v>
      </c>
      <c r="P1917" s="17" t="s">
        <v>7970</v>
      </c>
      <c r="T1917" s="6" t="s">
        <v>154</v>
      </c>
      <c r="U1917" s="2" t="s">
        <v>100</v>
      </c>
      <c r="V1917" s="2" t="s">
        <v>108</v>
      </c>
      <c r="BE1917" s="23" t="str">
        <f t="shared" si="307"/>
        <v>EMF nein</v>
      </c>
      <c r="BF1917" s="23" t="str">
        <f t="shared" si="308"/>
        <v/>
      </c>
      <c r="BG1917" s="23" t="str">
        <f t="shared" si="309"/>
        <v/>
      </c>
      <c r="BH1917" s="23">
        <f t="shared" si="310"/>
        <v>0</v>
      </c>
      <c r="BO1917" s="2" t="s">
        <v>7971</v>
      </c>
      <c r="BP1917" s="3">
        <v>1</v>
      </c>
      <c r="BQ1917" s="2" t="s">
        <v>7972</v>
      </c>
    </row>
    <row r="1918" spans="1:69" ht="16.149999999999999" customHeight="1" x14ac:dyDescent="0.25">
      <c r="A1918" s="16">
        <v>1917</v>
      </c>
      <c r="B1918" s="17" t="s">
        <v>211</v>
      </c>
      <c r="C1918" s="48" t="s">
        <v>1328</v>
      </c>
      <c r="D1918" s="2" t="s">
        <v>113</v>
      </c>
      <c r="E1918" s="48" t="s">
        <v>7973</v>
      </c>
      <c r="F1918" s="67">
        <v>42815</v>
      </c>
      <c r="G1918" s="3">
        <f t="shared" si="311"/>
        <v>3</v>
      </c>
      <c r="H1918" s="3">
        <f t="shared" si="312"/>
        <v>2017</v>
      </c>
      <c r="I1918" s="19">
        <v>0.95486111111111105</v>
      </c>
      <c r="J1918" s="20">
        <f t="shared" si="305"/>
        <v>22</v>
      </c>
      <c r="K1918" s="5" t="str">
        <f t="shared" si="313"/>
        <v>ja</v>
      </c>
      <c r="L1918" s="21" t="s">
        <v>73</v>
      </c>
      <c r="M1918" s="6" t="s">
        <v>115</v>
      </c>
      <c r="O1918" s="17" t="s">
        <v>75</v>
      </c>
      <c r="P1918" s="17" t="s">
        <v>7974</v>
      </c>
      <c r="R1918" s="6" t="s">
        <v>335</v>
      </c>
      <c r="T1918" s="22" t="s">
        <v>79</v>
      </c>
      <c r="U1918" s="2" t="s">
        <v>115</v>
      </c>
      <c r="W1918" s="2" t="s">
        <v>7975</v>
      </c>
      <c r="X1918" s="2">
        <v>361</v>
      </c>
      <c r="Y1918" s="2" t="s">
        <v>81</v>
      </c>
      <c r="Z1918" s="2" t="s">
        <v>84</v>
      </c>
      <c r="AA1918" s="2">
        <v>361</v>
      </c>
      <c r="AB1918" s="2" t="s">
        <v>81</v>
      </c>
      <c r="AC1918" s="2" t="s">
        <v>84</v>
      </c>
      <c r="AD1918" s="2">
        <v>316</v>
      </c>
      <c r="AE1918" s="2" t="s">
        <v>81</v>
      </c>
      <c r="AF1918" s="2" t="s">
        <v>84</v>
      </c>
      <c r="BE1918" s="23" t="str">
        <f t="shared" si="307"/>
        <v>EMF nein</v>
      </c>
      <c r="BF1918" s="23" t="str">
        <f t="shared" si="308"/>
        <v/>
      </c>
      <c r="BG1918" s="23" t="str">
        <f t="shared" si="309"/>
        <v/>
      </c>
      <c r="BH1918" s="23">
        <f t="shared" si="310"/>
        <v>0</v>
      </c>
      <c r="BO1918" s="2" t="s">
        <v>7976</v>
      </c>
      <c r="BP1918" s="3">
        <v>1</v>
      </c>
      <c r="BQ1918" s="2" t="s">
        <v>7977</v>
      </c>
    </row>
    <row r="1919" spans="1:69" ht="16.149999999999999" customHeight="1" x14ac:dyDescent="0.25">
      <c r="A1919" s="16">
        <v>1918</v>
      </c>
      <c r="B1919" s="17" t="s">
        <v>211</v>
      </c>
      <c r="C1919" s="48" t="s">
        <v>3252</v>
      </c>
      <c r="D1919" s="2" t="s">
        <v>172</v>
      </c>
      <c r="E1919" s="48" t="s">
        <v>7978</v>
      </c>
      <c r="F1919" s="67">
        <v>42820</v>
      </c>
      <c r="G1919" s="3">
        <f t="shared" si="311"/>
        <v>3</v>
      </c>
      <c r="H1919" s="3">
        <f t="shared" si="312"/>
        <v>2017</v>
      </c>
      <c r="I1919" s="19">
        <v>1.0416666666666701E-2</v>
      </c>
      <c r="J1919" s="20">
        <f t="shared" ref="J1919:J1982" si="314">IF(I1919&lt;&gt;"",HOUR(I1919),"")</f>
        <v>0</v>
      </c>
      <c r="K1919" s="5" t="str">
        <f t="shared" si="313"/>
        <v>ja</v>
      </c>
      <c r="L1919" s="5" t="s">
        <v>91</v>
      </c>
      <c r="M1919" s="6" t="s">
        <v>74</v>
      </c>
      <c r="O1919" s="2" t="s">
        <v>140</v>
      </c>
      <c r="P1919" s="17" t="s">
        <v>7979</v>
      </c>
      <c r="S1919" s="2" t="s">
        <v>78</v>
      </c>
      <c r="T1919" s="22"/>
      <c r="Y1919" s="2" t="s">
        <v>94</v>
      </c>
      <c r="Z1919" s="2" t="s">
        <v>168</v>
      </c>
      <c r="AB1919" s="2" t="s">
        <v>94</v>
      </c>
      <c r="AC1919" s="2" t="s">
        <v>168</v>
      </c>
      <c r="AE1919" s="2" t="s">
        <v>94</v>
      </c>
      <c r="AF1919" s="2" t="s">
        <v>168</v>
      </c>
      <c r="BE1919" s="23" t="str">
        <f t="shared" si="307"/>
        <v>EMF ja</v>
      </c>
      <c r="BF1919" s="23">
        <f t="shared" si="308"/>
        <v>2400</v>
      </c>
      <c r="BG1919" s="23" t="str">
        <f t="shared" si="309"/>
        <v>500+m</v>
      </c>
      <c r="BH1919" s="23">
        <f t="shared" si="310"/>
        <v>1</v>
      </c>
      <c r="BK1919" s="2" t="s">
        <v>162</v>
      </c>
      <c r="BL1919" s="2">
        <v>2400</v>
      </c>
      <c r="BO1919" s="2" t="s">
        <v>7980</v>
      </c>
      <c r="BP1919" s="3">
        <v>1</v>
      </c>
      <c r="BQ1919" s="2" t="s">
        <v>7981</v>
      </c>
    </row>
    <row r="1920" spans="1:69" ht="16.149999999999999" customHeight="1" x14ac:dyDescent="0.25">
      <c r="A1920" s="16">
        <v>1919</v>
      </c>
      <c r="B1920" s="17" t="s">
        <v>211</v>
      </c>
      <c r="C1920" s="48" t="s">
        <v>3252</v>
      </c>
      <c r="D1920" s="2" t="s">
        <v>172</v>
      </c>
      <c r="E1920" s="48" t="s">
        <v>7982</v>
      </c>
      <c r="F1920" s="67">
        <v>43016</v>
      </c>
      <c r="G1920" s="3">
        <f t="shared" si="311"/>
        <v>10</v>
      </c>
      <c r="H1920" s="3">
        <f t="shared" si="312"/>
        <v>2017</v>
      </c>
      <c r="I1920" s="19">
        <v>0.13888888888888901</v>
      </c>
      <c r="J1920" s="20">
        <f t="shared" si="314"/>
        <v>3</v>
      </c>
      <c r="K1920" s="5" t="str">
        <f t="shared" si="313"/>
        <v>ja</v>
      </c>
      <c r="L1920" s="5" t="s">
        <v>91</v>
      </c>
      <c r="M1920" s="6" t="s">
        <v>74</v>
      </c>
      <c r="N1920" s="5">
        <v>26</v>
      </c>
      <c r="O1920" s="2" t="s">
        <v>140</v>
      </c>
      <c r="P1920" s="17" t="s">
        <v>7983</v>
      </c>
      <c r="T1920" s="22"/>
      <c r="X1920" s="2">
        <v>291</v>
      </c>
      <c r="Y1920" s="2" t="s">
        <v>81</v>
      </c>
      <c r="Z1920" s="2" t="s">
        <v>82</v>
      </c>
      <c r="AA1920" s="2">
        <v>291</v>
      </c>
      <c r="AB1920" s="2" t="s">
        <v>81</v>
      </c>
      <c r="AC1920" s="2" t="s">
        <v>82</v>
      </c>
      <c r="AD1920" s="2">
        <v>291</v>
      </c>
      <c r="AE1920" s="2" t="s">
        <v>83</v>
      </c>
      <c r="AF1920" s="2" t="s">
        <v>82</v>
      </c>
      <c r="BE1920" s="23" t="str">
        <f t="shared" si="307"/>
        <v>EMF ja</v>
      </c>
      <c r="BF1920" s="23">
        <f t="shared" si="308"/>
        <v>470</v>
      </c>
      <c r="BG1920" s="23" t="str">
        <f t="shared" si="309"/>
        <v>100-499m</v>
      </c>
      <c r="BH1920" s="23">
        <f t="shared" si="310"/>
        <v>1</v>
      </c>
      <c r="BK1920" s="2" t="s">
        <v>162</v>
      </c>
      <c r="BL1920" s="2">
        <v>470</v>
      </c>
      <c r="BO1920" s="2" t="s">
        <v>7984</v>
      </c>
      <c r="BP1920" s="3">
        <v>1</v>
      </c>
      <c r="BQ1920" s="2" t="s">
        <v>7985</v>
      </c>
    </row>
    <row r="1921" spans="1:69" ht="16.149999999999999" customHeight="1" x14ac:dyDescent="0.25">
      <c r="A1921" s="44">
        <v>1920</v>
      </c>
      <c r="B1921" s="65" t="s">
        <v>211</v>
      </c>
      <c r="C1921" s="110" t="s">
        <v>7986</v>
      </c>
      <c r="D1921" s="2" t="s">
        <v>89</v>
      </c>
      <c r="E1921" s="48" t="s">
        <v>7087</v>
      </c>
      <c r="F1921" s="67">
        <v>43000</v>
      </c>
      <c r="G1921" s="3">
        <f t="shared" si="311"/>
        <v>9</v>
      </c>
      <c r="H1921" s="3">
        <f t="shared" si="312"/>
        <v>2017</v>
      </c>
      <c r="I1921" s="19">
        <v>0.72916666666666696</v>
      </c>
      <c r="J1921" s="20">
        <f t="shared" si="314"/>
        <v>17</v>
      </c>
      <c r="K1921" s="5" t="str">
        <f t="shared" si="313"/>
        <v>ja</v>
      </c>
      <c r="L1921" s="5" t="s">
        <v>91</v>
      </c>
      <c r="M1921" s="6" t="s">
        <v>115</v>
      </c>
      <c r="O1921" s="17" t="s">
        <v>75</v>
      </c>
      <c r="P1921" s="17" t="s">
        <v>7987</v>
      </c>
      <c r="Q1921" s="6" t="s">
        <v>186</v>
      </c>
      <c r="R1921" s="6" t="s">
        <v>77</v>
      </c>
      <c r="T1921" s="22" t="s">
        <v>79</v>
      </c>
      <c r="U1921" s="2" t="s">
        <v>1312</v>
      </c>
      <c r="X1921" s="2">
        <v>35</v>
      </c>
      <c r="Y1921" s="2" t="s">
        <v>81</v>
      </c>
      <c r="Z1921" s="2" t="s">
        <v>84</v>
      </c>
      <c r="AD1921" s="2">
        <v>35</v>
      </c>
      <c r="AE1921" s="2" t="s">
        <v>81</v>
      </c>
      <c r="AF1921" s="2" t="s">
        <v>84</v>
      </c>
      <c r="BE1921" s="23" t="str">
        <f t="shared" si="307"/>
        <v>EMF nein</v>
      </c>
      <c r="BF1921" s="23" t="str">
        <f t="shared" si="308"/>
        <v/>
      </c>
      <c r="BG1921" s="23" t="str">
        <f t="shared" si="309"/>
        <v/>
      </c>
      <c r="BH1921" s="23">
        <f t="shared" si="310"/>
        <v>0</v>
      </c>
      <c r="BO1921" s="2" t="s">
        <v>7988</v>
      </c>
      <c r="BP1921" s="3">
        <v>1</v>
      </c>
      <c r="BQ1921" s="2" t="s">
        <v>7989</v>
      </c>
    </row>
    <row r="1922" spans="1:69" ht="16.149999999999999" customHeight="1" x14ac:dyDescent="0.25">
      <c r="A1922" s="16">
        <v>1921</v>
      </c>
      <c r="B1922" s="17" t="s">
        <v>211</v>
      </c>
      <c r="C1922" s="48" t="s">
        <v>3252</v>
      </c>
      <c r="D1922" s="2" t="s">
        <v>172</v>
      </c>
      <c r="E1922" s="48" t="s">
        <v>7990</v>
      </c>
      <c r="F1922" s="67">
        <v>42831</v>
      </c>
      <c r="G1922" s="3">
        <f t="shared" si="311"/>
        <v>4</v>
      </c>
      <c r="H1922" s="3">
        <f t="shared" si="312"/>
        <v>2017</v>
      </c>
      <c r="I1922" s="19">
        <v>0.57291666666666696</v>
      </c>
      <c r="J1922" s="20">
        <f t="shared" si="314"/>
        <v>13</v>
      </c>
      <c r="K1922" s="5" t="str">
        <f t="shared" si="313"/>
        <v>ja</v>
      </c>
      <c r="L1922" s="5" t="s">
        <v>91</v>
      </c>
      <c r="M1922" s="6" t="s">
        <v>74</v>
      </c>
      <c r="O1922" s="6" t="s">
        <v>101</v>
      </c>
      <c r="P1922" s="17" t="s">
        <v>7991</v>
      </c>
      <c r="R1922" s="6" t="s">
        <v>77</v>
      </c>
      <c r="T1922" s="22" t="s">
        <v>79</v>
      </c>
      <c r="X1922" s="2">
        <v>240</v>
      </c>
      <c r="Y1922" s="2" t="s">
        <v>94</v>
      </c>
      <c r="Z1922" s="2" t="s">
        <v>84</v>
      </c>
      <c r="AA1922" s="2">
        <v>240</v>
      </c>
      <c r="AB1922" s="2" t="s">
        <v>94</v>
      </c>
      <c r="AC1922" s="2" t="s">
        <v>84</v>
      </c>
      <c r="AD1922" s="2">
        <v>240</v>
      </c>
      <c r="AE1922" s="2" t="s">
        <v>94</v>
      </c>
      <c r="AF1922" s="2" t="s">
        <v>84</v>
      </c>
      <c r="AJ1922" s="392">
        <v>240</v>
      </c>
      <c r="AK1922" s="392" t="s">
        <v>94</v>
      </c>
      <c r="AL1922" s="392" t="s">
        <v>84</v>
      </c>
      <c r="AM1922" s="392">
        <v>240</v>
      </c>
      <c r="AN1922" s="392" t="s">
        <v>94</v>
      </c>
      <c r="AO1922" s="392" t="s">
        <v>84</v>
      </c>
      <c r="AP1922" s="392">
        <v>240</v>
      </c>
      <c r="AQ1922" s="392" t="s">
        <v>94</v>
      </c>
      <c r="AR1922" s="392" t="s">
        <v>84</v>
      </c>
      <c r="AV1922" s="392">
        <v>240</v>
      </c>
      <c r="AW1922" s="392" t="s">
        <v>94</v>
      </c>
      <c r="AX1922" s="392" t="s">
        <v>84</v>
      </c>
      <c r="AY1922" s="392">
        <v>240</v>
      </c>
      <c r="AZ1922" s="392" t="s">
        <v>94</v>
      </c>
      <c r="BA1922" s="392" t="s">
        <v>84</v>
      </c>
      <c r="BB1922" s="392">
        <v>240</v>
      </c>
      <c r="BC1922" s="392" t="s">
        <v>94</v>
      </c>
      <c r="BD1922" s="392" t="s">
        <v>84</v>
      </c>
      <c r="BE1922" s="23" t="str">
        <f t="shared" ref="BE1922:BE1985" si="315">IF(COUNTA(BI1922,BK1922,BM1922) &gt; 0,"EMF ja","EMF nein")</f>
        <v>EMF nein</v>
      </c>
      <c r="BF1922" s="23" t="str">
        <f t="shared" ref="BF1922:BF1985" si="316">IF(SUM(BJ1922,BL1922,BN1922)=0,"",MIN(BJ1922,BL1922,BN1922))</f>
        <v/>
      </c>
      <c r="BG1922" s="23" t="str">
        <f t="shared" ref="BG1922:BG1985" si="317">IF(BF1922="","",IF(BF1922&lt;100,"&lt;100m",IF(AND(BF1922&gt;99, BF1922&lt;500),"100-499m",IF(BF1922&gt;499,"500+m",""))))</f>
        <v/>
      </c>
      <c r="BH1922" s="23">
        <f t="shared" ref="BH1922:BH1985" si="318">COUNTA(BI1922,BK1922,BM1922)</f>
        <v>0</v>
      </c>
      <c r="BP1922" s="3">
        <v>1</v>
      </c>
      <c r="BQ1922" s="363" t="s">
        <v>21839</v>
      </c>
    </row>
    <row r="1923" spans="1:69" ht="16.149999999999999" customHeight="1" x14ac:dyDescent="0.25">
      <c r="A1923" s="16">
        <v>1922</v>
      </c>
      <c r="B1923" s="17" t="s">
        <v>211</v>
      </c>
      <c r="C1923" s="48" t="s">
        <v>7752</v>
      </c>
      <c r="D1923" s="2" t="s">
        <v>98</v>
      </c>
      <c r="E1923" s="48" t="s">
        <v>7992</v>
      </c>
      <c r="F1923" s="67">
        <v>42874</v>
      </c>
      <c r="G1923" s="3">
        <f t="shared" si="311"/>
        <v>5</v>
      </c>
      <c r="H1923" s="3">
        <f t="shared" si="312"/>
        <v>2017</v>
      </c>
      <c r="I1923" s="19">
        <v>0.65277777777777801</v>
      </c>
      <c r="J1923" s="20">
        <f t="shared" si="314"/>
        <v>15</v>
      </c>
      <c r="K1923" s="5" t="str">
        <f t="shared" si="313"/>
        <v>ja</v>
      </c>
      <c r="L1923" s="5" t="s">
        <v>91</v>
      </c>
      <c r="M1923" s="6" t="s">
        <v>74</v>
      </c>
      <c r="O1923" s="6" t="s">
        <v>101</v>
      </c>
      <c r="P1923" s="17" t="s">
        <v>7993</v>
      </c>
      <c r="R1923" s="6" t="s">
        <v>77</v>
      </c>
      <c r="T1923" s="22"/>
      <c r="X1923" s="2">
        <v>110</v>
      </c>
      <c r="Y1923" s="2" t="s">
        <v>94</v>
      </c>
      <c r="Z1923" s="2" t="s">
        <v>168</v>
      </c>
      <c r="AA1923" s="2">
        <v>110</v>
      </c>
      <c r="AB1923" s="2" t="s">
        <v>94</v>
      </c>
      <c r="AC1923" s="2" t="s">
        <v>168</v>
      </c>
      <c r="AD1923" s="2">
        <v>110</v>
      </c>
      <c r="AE1923" s="2" t="s">
        <v>94</v>
      </c>
      <c r="AF1923" s="2" t="s">
        <v>168</v>
      </c>
      <c r="AJ1923" s="392">
        <v>110</v>
      </c>
      <c r="AK1923" s="392" t="s">
        <v>94</v>
      </c>
      <c r="AL1923" s="392" t="s">
        <v>168</v>
      </c>
      <c r="AM1923" s="392">
        <v>110</v>
      </c>
      <c r="AN1923" s="392" t="s">
        <v>94</v>
      </c>
      <c r="AO1923" s="392" t="s">
        <v>168</v>
      </c>
      <c r="AP1923" s="392">
        <v>110</v>
      </c>
      <c r="AQ1923" s="392" t="s">
        <v>94</v>
      </c>
      <c r="AR1923" s="392" t="s">
        <v>168</v>
      </c>
      <c r="AV1923" s="392">
        <v>110</v>
      </c>
      <c r="AW1923" s="392" t="s">
        <v>94</v>
      </c>
      <c r="AX1923" s="392" t="s">
        <v>168</v>
      </c>
      <c r="AY1923" s="392">
        <v>110</v>
      </c>
      <c r="AZ1923" s="392" t="s">
        <v>94</v>
      </c>
      <c r="BA1923" s="392" t="s">
        <v>168</v>
      </c>
      <c r="BB1923" s="392">
        <v>110</v>
      </c>
      <c r="BC1923" s="392" t="s">
        <v>94</v>
      </c>
      <c r="BD1923" s="392" t="s">
        <v>168</v>
      </c>
      <c r="BE1923" s="23" t="str">
        <f t="shared" si="315"/>
        <v>EMF nein</v>
      </c>
      <c r="BF1923" s="23" t="str">
        <f t="shared" si="316"/>
        <v/>
      </c>
      <c r="BG1923" s="23" t="str">
        <f t="shared" si="317"/>
        <v/>
      </c>
      <c r="BH1923" s="23">
        <f t="shared" si="318"/>
        <v>0</v>
      </c>
      <c r="BP1923" s="3">
        <v>1</v>
      </c>
      <c r="BQ1923" s="2" t="s">
        <v>7994</v>
      </c>
    </row>
    <row r="1924" spans="1:69" ht="16.149999999999999" customHeight="1" x14ac:dyDescent="0.25">
      <c r="A1924" s="16">
        <v>1923</v>
      </c>
      <c r="B1924" s="17" t="s">
        <v>211</v>
      </c>
      <c r="C1924" s="48" t="s">
        <v>7752</v>
      </c>
      <c r="D1924" s="2" t="s">
        <v>98</v>
      </c>
      <c r="E1924" s="48" t="s">
        <v>7992</v>
      </c>
      <c r="F1924" s="67">
        <v>41459</v>
      </c>
      <c r="G1924" s="3">
        <f t="shared" si="311"/>
        <v>7</v>
      </c>
      <c r="H1924" s="3">
        <f t="shared" si="312"/>
        <v>2013</v>
      </c>
      <c r="I1924" s="19">
        <v>0.76736111111111105</v>
      </c>
      <c r="J1924" s="20">
        <f t="shared" si="314"/>
        <v>18</v>
      </c>
      <c r="K1924" s="5" t="str">
        <f t="shared" si="313"/>
        <v>ja</v>
      </c>
      <c r="L1924" s="21" t="s">
        <v>73</v>
      </c>
      <c r="M1924" s="6" t="s">
        <v>74</v>
      </c>
      <c r="N1924" s="5">
        <v>24</v>
      </c>
      <c r="O1924" s="6" t="s">
        <v>101</v>
      </c>
      <c r="P1924" s="17" t="s">
        <v>7995</v>
      </c>
      <c r="R1924" s="6" t="s">
        <v>77</v>
      </c>
      <c r="T1924" s="22" t="s">
        <v>79</v>
      </c>
      <c r="U1924" s="2" t="s">
        <v>74</v>
      </c>
      <c r="X1924" s="2">
        <v>75</v>
      </c>
      <c r="Y1924" s="2" t="s">
        <v>94</v>
      </c>
      <c r="Z1924" s="2" t="s">
        <v>84</v>
      </c>
      <c r="AA1924" s="2" t="s">
        <v>109</v>
      </c>
      <c r="AD1924" s="2">
        <v>75</v>
      </c>
      <c r="AE1924" s="2" t="s">
        <v>94</v>
      </c>
      <c r="AF1924" s="2" t="s">
        <v>84</v>
      </c>
      <c r="AJ1924" s="392">
        <v>75</v>
      </c>
      <c r="AK1924" s="392" t="s">
        <v>94</v>
      </c>
      <c r="AL1924" s="392" t="s">
        <v>84</v>
      </c>
      <c r="AM1924" s="392" t="s">
        <v>109</v>
      </c>
      <c r="AN1924" s="392"/>
      <c r="AO1924" s="392"/>
      <c r="AP1924" s="392">
        <v>75</v>
      </c>
      <c r="AQ1924" s="392" t="s">
        <v>94</v>
      </c>
      <c r="AR1924" s="392" t="s">
        <v>84</v>
      </c>
      <c r="AV1924" s="392">
        <v>75</v>
      </c>
      <c r="AW1924" s="392" t="s">
        <v>94</v>
      </c>
      <c r="AX1924" s="392" t="s">
        <v>84</v>
      </c>
      <c r="AY1924" s="392" t="s">
        <v>109</v>
      </c>
      <c r="AZ1924" s="392"/>
      <c r="BA1924" s="392"/>
      <c r="BB1924" s="392">
        <v>75</v>
      </c>
      <c r="BC1924" s="392" t="s">
        <v>94</v>
      </c>
      <c r="BD1924" s="392" t="s">
        <v>84</v>
      </c>
      <c r="BE1924" s="23" t="str">
        <f t="shared" si="315"/>
        <v>EMF nein</v>
      </c>
      <c r="BF1924" s="23" t="str">
        <f t="shared" si="316"/>
        <v/>
      </c>
      <c r="BG1924" s="23" t="str">
        <f t="shared" si="317"/>
        <v/>
      </c>
      <c r="BH1924" s="23">
        <f t="shared" si="318"/>
        <v>0</v>
      </c>
      <c r="BO1924" s="2" t="s">
        <v>7996</v>
      </c>
      <c r="BP1924" s="3">
        <v>1</v>
      </c>
      <c r="BQ1924" s="2" t="s">
        <v>7997</v>
      </c>
    </row>
    <row r="1925" spans="1:69" ht="16.149999999999999" customHeight="1" x14ac:dyDescent="0.25">
      <c r="A1925" s="69">
        <v>1924</v>
      </c>
      <c r="B1925" s="17" t="s">
        <v>211</v>
      </c>
      <c r="C1925" s="48" t="s">
        <v>7507</v>
      </c>
      <c r="D1925" s="2" t="s">
        <v>192</v>
      </c>
      <c r="E1925" s="48" t="s">
        <v>7998</v>
      </c>
      <c r="F1925" s="67">
        <v>42868</v>
      </c>
      <c r="G1925" s="3">
        <f t="shared" si="311"/>
        <v>5</v>
      </c>
      <c r="H1925" s="3">
        <f t="shared" si="312"/>
        <v>2017</v>
      </c>
      <c r="I1925" s="19">
        <v>0.62847222222222199</v>
      </c>
      <c r="J1925" s="20">
        <f t="shared" si="314"/>
        <v>15</v>
      </c>
      <c r="K1925" s="5" t="str">
        <f t="shared" si="313"/>
        <v>ja</v>
      </c>
      <c r="L1925" s="5" t="s">
        <v>91</v>
      </c>
      <c r="M1925" s="6" t="s">
        <v>100</v>
      </c>
      <c r="N1925" s="5">
        <v>34</v>
      </c>
      <c r="O1925" s="6" t="s">
        <v>101</v>
      </c>
      <c r="P1925" s="17" t="s">
        <v>22258</v>
      </c>
      <c r="R1925" s="6" t="s">
        <v>77</v>
      </c>
      <c r="T1925" s="22" t="s">
        <v>80</v>
      </c>
      <c r="U1925" s="2" t="s">
        <v>74</v>
      </c>
      <c r="X1925" s="2">
        <v>216</v>
      </c>
      <c r="Y1925" s="2" t="s">
        <v>94</v>
      </c>
      <c r="Z1925" s="2" t="s">
        <v>84</v>
      </c>
      <c r="AD1925" s="2">
        <v>216</v>
      </c>
      <c r="AE1925" s="2" t="s">
        <v>94</v>
      </c>
      <c r="AF1925" s="2" t="s">
        <v>84</v>
      </c>
      <c r="AJ1925" s="392">
        <v>216</v>
      </c>
      <c r="AK1925" s="392" t="s">
        <v>94</v>
      </c>
      <c r="AL1925" s="392" t="s">
        <v>84</v>
      </c>
      <c r="AM1925" s="392"/>
      <c r="AN1925" s="392"/>
      <c r="AO1925" s="392"/>
      <c r="AP1925" s="392">
        <v>216</v>
      </c>
      <c r="AQ1925" s="392" t="s">
        <v>94</v>
      </c>
      <c r="AR1925" s="392" t="s">
        <v>84</v>
      </c>
      <c r="AV1925" s="392">
        <v>216</v>
      </c>
      <c r="AW1925" s="392" t="s">
        <v>94</v>
      </c>
      <c r="AX1925" s="392" t="s">
        <v>84</v>
      </c>
      <c r="AY1925" s="392"/>
      <c r="AZ1925" s="392"/>
      <c r="BA1925" s="392"/>
      <c r="BB1925" s="392">
        <v>216</v>
      </c>
      <c r="BC1925" s="392" t="s">
        <v>94</v>
      </c>
      <c r="BD1925" s="392" t="s">
        <v>84</v>
      </c>
      <c r="BE1925" s="23" t="str">
        <f t="shared" si="315"/>
        <v>EMF nein</v>
      </c>
      <c r="BF1925" s="23" t="str">
        <f t="shared" si="316"/>
        <v/>
      </c>
      <c r="BG1925" s="23" t="str">
        <f t="shared" si="317"/>
        <v/>
      </c>
      <c r="BH1925" s="23">
        <f t="shared" si="318"/>
        <v>0</v>
      </c>
      <c r="BO1925" s="2" t="s">
        <v>7999</v>
      </c>
      <c r="BP1925" s="3">
        <v>1</v>
      </c>
      <c r="BQ1925" s="2" t="s">
        <v>8000</v>
      </c>
    </row>
    <row r="1926" spans="1:69" ht="16.149999999999999" customHeight="1" x14ac:dyDescent="0.25">
      <c r="A1926" s="69">
        <v>1925</v>
      </c>
      <c r="B1926" s="17" t="s">
        <v>211</v>
      </c>
      <c r="C1926" s="70" t="s">
        <v>1851</v>
      </c>
      <c r="D1926" s="2" t="s">
        <v>89</v>
      </c>
      <c r="E1926" s="24" t="s">
        <v>7087</v>
      </c>
      <c r="F1926" s="67">
        <v>43210</v>
      </c>
      <c r="G1926" s="3">
        <f t="shared" si="311"/>
        <v>4</v>
      </c>
      <c r="H1926" s="3">
        <f t="shared" si="312"/>
        <v>2018</v>
      </c>
      <c r="I1926" s="19">
        <v>0.4375</v>
      </c>
      <c r="J1926" s="20">
        <f t="shared" si="314"/>
        <v>10</v>
      </c>
      <c r="K1926" s="5" t="str">
        <f t="shared" si="313"/>
        <v>ja</v>
      </c>
      <c r="L1926" s="5" t="s">
        <v>91</v>
      </c>
      <c r="M1926" s="6" t="s">
        <v>115</v>
      </c>
      <c r="N1926" s="5">
        <v>65</v>
      </c>
      <c r="O1926" s="17" t="s">
        <v>75</v>
      </c>
      <c r="P1926" s="17" t="s">
        <v>8001</v>
      </c>
      <c r="R1926" s="6" t="s">
        <v>77</v>
      </c>
      <c r="T1926" s="6" t="s">
        <v>108</v>
      </c>
      <c r="U1926" s="2" t="s">
        <v>1312</v>
      </c>
      <c r="X1926" s="2">
        <v>121</v>
      </c>
      <c r="Y1926" s="2" t="s">
        <v>81</v>
      </c>
      <c r="Z1926" s="2" t="s">
        <v>84</v>
      </c>
      <c r="AD1926" s="2">
        <v>121</v>
      </c>
      <c r="AE1926" s="2" t="s">
        <v>81</v>
      </c>
      <c r="AF1926" s="2" t="s">
        <v>84</v>
      </c>
      <c r="AJ1926" s="2">
        <v>160</v>
      </c>
      <c r="AK1926" s="2" t="s">
        <v>81</v>
      </c>
      <c r="AL1926" s="2" t="s">
        <v>84</v>
      </c>
      <c r="AM1926" s="2">
        <v>160</v>
      </c>
      <c r="AN1926" s="2" t="s">
        <v>81</v>
      </c>
      <c r="AO1926" s="2" t="s">
        <v>84</v>
      </c>
      <c r="AP1926" s="2">
        <v>160</v>
      </c>
      <c r="AQ1926" s="2" t="s">
        <v>81</v>
      </c>
      <c r="AR1926" s="2" t="s">
        <v>84</v>
      </c>
      <c r="BE1926" s="23" t="str">
        <f t="shared" si="315"/>
        <v>EMF nein</v>
      </c>
      <c r="BF1926" s="23" t="str">
        <f t="shared" si="316"/>
        <v/>
      </c>
      <c r="BG1926" s="23" t="str">
        <f t="shared" si="317"/>
        <v/>
      </c>
      <c r="BH1926" s="23">
        <f t="shared" si="318"/>
        <v>0</v>
      </c>
      <c r="BO1926" s="2" t="s">
        <v>8002</v>
      </c>
      <c r="BP1926" s="3">
        <v>1</v>
      </c>
      <c r="BQ1926" s="2" t="s">
        <v>8003</v>
      </c>
    </row>
    <row r="1927" spans="1:69" ht="16.149999999999999" customHeight="1" x14ac:dyDescent="0.25">
      <c r="A1927" s="16">
        <v>1926</v>
      </c>
      <c r="B1927" s="17" t="s">
        <v>211</v>
      </c>
      <c r="C1927" s="70" t="s">
        <v>165</v>
      </c>
      <c r="D1927" s="2" t="s">
        <v>158</v>
      </c>
      <c r="E1927" s="48" t="s">
        <v>8004</v>
      </c>
      <c r="F1927" s="67">
        <v>42786</v>
      </c>
      <c r="G1927" s="3">
        <f t="shared" si="311"/>
        <v>2</v>
      </c>
      <c r="H1927" s="3">
        <f t="shared" si="312"/>
        <v>2017</v>
      </c>
      <c r="I1927" s="19">
        <v>0.79166666666666696</v>
      </c>
      <c r="J1927" s="20">
        <f t="shared" si="314"/>
        <v>19</v>
      </c>
      <c r="K1927" s="5" t="str">
        <f t="shared" si="313"/>
        <v>ja</v>
      </c>
      <c r="L1927" s="5" t="s">
        <v>91</v>
      </c>
      <c r="M1927" s="6" t="s">
        <v>115</v>
      </c>
      <c r="O1927" s="17" t="s">
        <v>75</v>
      </c>
      <c r="P1927" s="17" t="s">
        <v>1027</v>
      </c>
      <c r="R1927" s="6" t="s">
        <v>77</v>
      </c>
      <c r="T1927" s="22" t="s">
        <v>79</v>
      </c>
      <c r="X1927" s="2">
        <v>50</v>
      </c>
      <c r="Y1927" s="2" t="s">
        <v>81</v>
      </c>
      <c r="Z1927" s="2" t="s">
        <v>84</v>
      </c>
      <c r="AD1927" s="2">
        <v>50</v>
      </c>
      <c r="AE1927" s="2" t="s">
        <v>81</v>
      </c>
      <c r="AF1927" s="2" t="s">
        <v>84</v>
      </c>
      <c r="BE1927" s="23" t="str">
        <f t="shared" si="315"/>
        <v>EMF nein</v>
      </c>
      <c r="BF1927" s="23" t="str">
        <f t="shared" si="316"/>
        <v/>
      </c>
      <c r="BG1927" s="23" t="str">
        <f t="shared" si="317"/>
        <v/>
      </c>
      <c r="BH1927" s="23">
        <f t="shared" si="318"/>
        <v>0</v>
      </c>
      <c r="BO1927" s="2" t="s">
        <v>8005</v>
      </c>
      <c r="BP1927" s="3">
        <v>1</v>
      </c>
      <c r="BQ1927" s="2" t="s">
        <v>8006</v>
      </c>
    </row>
    <row r="1928" spans="1:69" ht="16.149999999999999" customHeight="1" x14ac:dyDescent="0.25">
      <c r="A1928" s="16">
        <v>1927</v>
      </c>
      <c r="B1928" s="17" t="s">
        <v>211</v>
      </c>
      <c r="C1928" s="48" t="s">
        <v>289</v>
      </c>
      <c r="D1928" s="2" t="s">
        <v>290</v>
      </c>
      <c r="E1928" s="48" t="s">
        <v>8007</v>
      </c>
      <c r="F1928" s="67">
        <v>42821</v>
      </c>
      <c r="G1928" s="3">
        <f t="shared" si="311"/>
        <v>3</v>
      </c>
      <c r="H1928" s="3">
        <f t="shared" si="312"/>
        <v>2017</v>
      </c>
      <c r="I1928" s="19">
        <v>0.25694444444444398</v>
      </c>
      <c r="J1928" s="20">
        <f t="shared" si="314"/>
        <v>6</v>
      </c>
      <c r="K1928" s="5" t="str">
        <f t="shared" si="313"/>
        <v>ja</v>
      </c>
      <c r="L1928" s="5" t="s">
        <v>91</v>
      </c>
      <c r="M1928" s="6" t="s">
        <v>100</v>
      </c>
      <c r="O1928" s="17" t="s">
        <v>75</v>
      </c>
      <c r="P1928" s="17" t="s">
        <v>8008</v>
      </c>
      <c r="T1928" s="22" t="s">
        <v>79</v>
      </c>
      <c r="U1928" s="2" t="s">
        <v>74</v>
      </c>
      <c r="X1928" s="2">
        <v>84</v>
      </c>
      <c r="Y1928" s="2" t="s">
        <v>81</v>
      </c>
      <c r="Z1928" s="2" t="s">
        <v>84</v>
      </c>
      <c r="AD1928" s="2">
        <v>83</v>
      </c>
      <c r="AE1928" s="2" t="s">
        <v>81</v>
      </c>
      <c r="AF1928" s="2" t="s">
        <v>84</v>
      </c>
      <c r="AJ1928" s="2">
        <v>84</v>
      </c>
      <c r="AK1928" s="2" t="s">
        <v>81</v>
      </c>
      <c r="AL1928" s="2" t="s">
        <v>84</v>
      </c>
      <c r="AM1928" s="2">
        <v>84</v>
      </c>
      <c r="AN1928" s="2" t="s">
        <v>81</v>
      </c>
      <c r="AO1928" s="2" t="s">
        <v>84</v>
      </c>
      <c r="AP1928" s="2">
        <v>84</v>
      </c>
      <c r="AQ1928" s="2" t="s">
        <v>81</v>
      </c>
      <c r="BE1928" s="23" t="str">
        <f t="shared" si="315"/>
        <v>EMF nein</v>
      </c>
      <c r="BF1928" s="23" t="str">
        <f t="shared" si="316"/>
        <v/>
      </c>
      <c r="BG1928" s="23" t="str">
        <f t="shared" si="317"/>
        <v/>
      </c>
      <c r="BH1928" s="23">
        <f t="shared" si="318"/>
        <v>0</v>
      </c>
      <c r="BO1928" s="2" t="s">
        <v>8009</v>
      </c>
      <c r="BP1928" s="3">
        <v>1</v>
      </c>
      <c r="BQ1928" s="2" t="s">
        <v>8010</v>
      </c>
    </row>
    <row r="1929" spans="1:69" ht="16.149999999999999" customHeight="1" x14ac:dyDescent="0.25">
      <c r="A1929" s="16">
        <v>1928</v>
      </c>
      <c r="B1929" s="17" t="s">
        <v>211</v>
      </c>
      <c r="C1929" s="48" t="s">
        <v>1851</v>
      </c>
      <c r="D1929" s="2" t="s">
        <v>89</v>
      </c>
      <c r="E1929" s="48" t="s">
        <v>8011</v>
      </c>
      <c r="F1929" s="67">
        <v>43001</v>
      </c>
      <c r="G1929" s="3">
        <f t="shared" si="311"/>
        <v>9</v>
      </c>
      <c r="H1929" s="3">
        <f t="shared" si="312"/>
        <v>2017</v>
      </c>
      <c r="I1929" s="19">
        <v>0.70486111111111105</v>
      </c>
      <c r="J1929" s="20">
        <f t="shared" si="314"/>
        <v>16</v>
      </c>
      <c r="K1929" s="5" t="str">
        <f t="shared" si="313"/>
        <v>ja</v>
      </c>
      <c r="L1929" s="21" t="s">
        <v>73</v>
      </c>
      <c r="M1929" s="6" t="s">
        <v>115</v>
      </c>
      <c r="N1929" s="5">
        <v>36</v>
      </c>
      <c r="O1929" s="17" t="s">
        <v>75</v>
      </c>
      <c r="P1929" s="17" t="s">
        <v>8012</v>
      </c>
      <c r="R1929" s="6" t="s">
        <v>77</v>
      </c>
      <c r="T1929" s="22" t="s">
        <v>79</v>
      </c>
      <c r="U1929" s="2" t="s">
        <v>74</v>
      </c>
      <c r="X1929" s="2">
        <v>54</v>
      </c>
      <c r="Y1929" s="2" t="s">
        <v>81</v>
      </c>
      <c r="Z1929" s="2" t="s">
        <v>84</v>
      </c>
      <c r="AA1929" s="2">
        <v>54</v>
      </c>
      <c r="AB1929" s="2" t="s">
        <v>81</v>
      </c>
      <c r="AC1929" s="2" t="s">
        <v>84</v>
      </c>
      <c r="AD1929" s="2">
        <v>54</v>
      </c>
      <c r="AE1929" s="2" t="s">
        <v>81</v>
      </c>
      <c r="AF1929" s="2" t="s">
        <v>84</v>
      </c>
      <c r="AJ1929" s="2">
        <v>112</v>
      </c>
      <c r="AK1929" s="2" t="s">
        <v>81</v>
      </c>
      <c r="AL1929" s="2" t="s">
        <v>168</v>
      </c>
      <c r="AP1929" s="2">
        <v>112</v>
      </c>
      <c r="AQ1929" s="2" t="s">
        <v>81</v>
      </c>
      <c r="AR1929" s="2" t="s">
        <v>168</v>
      </c>
      <c r="BE1929" s="23" t="str">
        <f t="shared" si="315"/>
        <v>EMF nein</v>
      </c>
      <c r="BF1929" s="23" t="str">
        <f t="shared" si="316"/>
        <v/>
      </c>
      <c r="BG1929" s="23" t="str">
        <f t="shared" si="317"/>
        <v/>
      </c>
      <c r="BH1929" s="23">
        <f t="shared" si="318"/>
        <v>0</v>
      </c>
      <c r="BO1929" s="2" t="s">
        <v>8013</v>
      </c>
      <c r="BP1929" s="3">
        <v>1</v>
      </c>
      <c r="BQ1929" s="2" t="s">
        <v>8014</v>
      </c>
    </row>
    <row r="1930" spans="1:69" ht="16.149999999999999" customHeight="1" x14ac:dyDescent="0.25">
      <c r="A1930" s="16">
        <v>1929</v>
      </c>
      <c r="B1930" s="17" t="s">
        <v>69</v>
      </c>
      <c r="C1930" s="48" t="s">
        <v>8015</v>
      </c>
      <c r="D1930" s="2" t="s">
        <v>137</v>
      </c>
      <c r="E1930" s="48" t="s">
        <v>22346</v>
      </c>
      <c r="F1930" s="67">
        <v>42946</v>
      </c>
      <c r="G1930" s="3">
        <f t="shared" si="311"/>
        <v>7</v>
      </c>
      <c r="H1930" s="3">
        <f t="shared" si="312"/>
        <v>2017</v>
      </c>
      <c r="I1930" s="19">
        <v>0.60416666666666696</v>
      </c>
      <c r="J1930" s="20">
        <f t="shared" si="314"/>
        <v>14</v>
      </c>
      <c r="K1930" s="5" t="str">
        <f t="shared" si="313"/>
        <v>ja</v>
      </c>
      <c r="L1930" s="5" t="s">
        <v>91</v>
      </c>
      <c r="M1930" s="6" t="s">
        <v>115</v>
      </c>
      <c r="N1930" s="5">
        <v>53</v>
      </c>
      <c r="O1930" s="17" t="s">
        <v>126</v>
      </c>
      <c r="P1930" s="17" t="s">
        <v>22257</v>
      </c>
      <c r="R1930" s="6" t="s">
        <v>77</v>
      </c>
      <c r="T1930" s="22" t="s">
        <v>79</v>
      </c>
      <c r="X1930" s="2">
        <v>330</v>
      </c>
      <c r="Y1930" s="2" t="s">
        <v>81</v>
      </c>
      <c r="Z1930" s="2" t="s">
        <v>84</v>
      </c>
      <c r="AA1930" s="2">
        <v>330</v>
      </c>
      <c r="AB1930" s="2" t="s">
        <v>81</v>
      </c>
      <c r="AC1930" s="2" t="s">
        <v>84</v>
      </c>
      <c r="AD1930" s="2">
        <v>330</v>
      </c>
      <c r="AE1930" s="2" t="s">
        <v>81</v>
      </c>
      <c r="AF1930" s="2" t="s">
        <v>84</v>
      </c>
      <c r="BE1930" s="23" t="str">
        <f t="shared" si="315"/>
        <v>EMF ja</v>
      </c>
      <c r="BF1930" s="23">
        <f t="shared" si="316"/>
        <v>65</v>
      </c>
      <c r="BG1930" s="23" t="str">
        <f t="shared" si="317"/>
        <v>&lt;100m</v>
      </c>
      <c r="BH1930" s="23">
        <f t="shared" si="318"/>
        <v>2</v>
      </c>
      <c r="BI1930" s="2" t="s">
        <v>162</v>
      </c>
      <c r="BJ1930" s="2">
        <v>65</v>
      </c>
      <c r="BK1930" s="2" t="s">
        <v>162</v>
      </c>
      <c r="BL1930" s="2">
        <v>1300</v>
      </c>
      <c r="BO1930" s="2" t="s">
        <v>8016</v>
      </c>
      <c r="BP1930" s="3">
        <v>1</v>
      </c>
      <c r="BQ1930" s="2" t="s">
        <v>8017</v>
      </c>
    </row>
    <row r="1931" spans="1:69" ht="16.149999999999999" customHeight="1" x14ac:dyDescent="0.25">
      <c r="A1931" s="16">
        <v>1930</v>
      </c>
      <c r="B1931" s="17" t="s">
        <v>211</v>
      </c>
      <c r="C1931" s="48" t="s">
        <v>8018</v>
      </c>
      <c r="D1931" s="2" t="s">
        <v>113</v>
      </c>
      <c r="E1931" s="48" t="s">
        <v>8019</v>
      </c>
      <c r="F1931" s="67">
        <v>42783</v>
      </c>
      <c r="G1931" s="3">
        <f t="shared" si="311"/>
        <v>2</v>
      </c>
      <c r="H1931" s="3">
        <f t="shared" si="312"/>
        <v>2017</v>
      </c>
      <c r="I1931" s="19">
        <v>0.94791666666666696</v>
      </c>
      <c r="J1931" s="20">
        <f t="shared" si="314"/>
        <v>22</v>
      </c>
      <c r="K1931" s="5" t="str">
        <f t="shared" si="313"/>
        <v>ja</v>
      </c>
      <c r="L1931" s="5" t="s">
        <v>91</v>
      </c>
      <c r="M1931" s="6" t="s">
        <v>74</v>
      </c>
      <c r="N1931" s="5">
        <v>42</v>
      </c>
      <c r="O1931" s="2" t="s">
        <v>140</v>
      </c>
      <c r="P1931" s="17" t="s">
        <v>8020</v>
      </c>
      <c r="R1931" s="6" t="s">
        <v>335</v>
      </c>
      <c r="T1931" s="22"/>
      <c r="BE1931" s="23" t="str">
        <f t="shared" si="315"/>
        <v>EMF nein</v>
      </c>
      <c r="BF1931" s="23" t="str">
        <f t="shared" si="316"/>
        <v/>
      </c>
      <c r="BG1931" s="23" t="str">
        <f t="shared" si="317"/>
        <v/>
      </c>
      <c r="BH1931" s="23">
        <f t="shared" si="318"/>
        <v>0</v>
      </c>
      <c r="BO1931" s="2" t="s">
        <v>8021</v>
      </c>
      <c r="BP1931" s="3">
        <v>1</v>
      </c>
      <c r="BQ1931" s="2" t="s">
        <v>8022</v>
      </c>
    </row>
    <row r="1932" spans="1:69" ht="16.149999999999999" customHeight="1" x14ac:dyDescent="0.25">
      <c r="A1932" s="16">
        <v>1931</v>
      </c>
      <c r="B1932" s="17" t="s">
        <v>211</v>
      </c>
      <c r="C1932" s="48" t="s">
        <v>4981</v>
      </c>
      <c r="D1932" s="2" t="s">
        <v>158</v>
      </c>
      <c r="E1932" s="48" t="s">
        <v>4982</v>
      </c>
      <c r="F1932" s="67">
        <v>43044</v>
      </c>
      <c r="G1932" s="3">
        <f t="shared" si="311"/>
        <v>11</v>
      </c>
      <c r="H1932" s="3">
        <f t="shared" si="312"/>
        <v>2017</v>
      </c>
      <c r="I1932" s="19">
        <v>0.60069444444444398</v>
      </c>
      <c r="J1932" s="20">
        <f t="shared" si="314"/>
        <v>14</v>
      </c>
      <c r="K1932" s="5" t="str">
        <f t="shared" si="313"/>
        <v>ja</v>
      </c>
      <c r="L1932" s="5" t="s">
        <v>91</v>
      </c>
      <c r="M1932" s="6" t="s">
        <v>74</v>
      </c>
      <c r="O1932" s="17" t="s">
        <v>126</v>
      </c>
      <c r="P1932" s="17" t="s">
        <v>8023</v>
      </c>
      <c r="R1932" s="6" t="s">
        <v>77</v>
      </c>
      <c r="T1932" s="22" t="s">
        <v>79</v>
      </c>
      <c r="U1932" s="2" t="s">
        <v>74</v>
      </c>
      <c r="V1932" s="2" t="s">
        <v>79</v>
      </c>
      <c r="X1932" s="2">
        <v>20</v>
      </c>
      <c r="Y1932" s="2" t="s">
        <v>94</v>
      </c>
      <c r="Z1932" s="2" t="s">
        <v>84</v>
      </c>
      <c r="AA1932" s="2">
        <v>20</v>
      </c>
      <c r="AB1932" s="2" t="s">
        <v>94</v>
      </c>
      <c r="AC1932" s="2" t="s">
        <v>84</v>
      </c>
      <c r="AD1932" s="2">
        <v>20</v>
      </c>
      <c r="AE1932" s="2" t="s">
        <v>94</v>
      </c>
      <c r="AF1932" s="2" t="s">
        <v>84</v>
      </c>
      <c r="BE1932" s="23" t="str">
        <f t="shared" si="315"/>
        <v>EMF nein</v>
      </c>
      <c r="BF1932" s="23" t="str">
        <f t="shared" si="316"/>
        <v/>
      </c>
      <c r="BG1932" s="23" t="str">
        <f t="shared" si="317"/>
        <v/>
      </c>
      <c r="BH1932" s="23">
        <f t="shared" si="318"/>
        <v>0</v>
      </c>
      <c r="BO1932" s="2" t="s">
        <v>8024</v>
      </c>
      <c r="BP1932" s="3">
        <v>1</v>
      </c>
      <c r="BQ1932" s="2" t="s">
        <v>8025</v>
      </c>
    </row>
    <row r="1933" spans="1:69" ht="16.149999999999999" customHeight="1" x14ac:dyDescent="0.25">
      <c r="A1933" s="16">
        <v>1932</v>
      </c>
      <c r="B1933" s="17" t="s">
        <v>211</v>
      </c>
      <c r="C1933" s="48" t="s">
        <v>8026</v>
      </c>
      <c r="D1933" s="2" t="s">
        <v>896</v>
      </c>
      <c r="E1933" s="48" t="s">
        <v>8027</v>
      </c>
      <c r="F1933" s="67">
        <v>42921</v>
      </c>
      <c r="G1933" s="3">
        <f t="shared" si="311"/>
        <v>7</v>
      </c>
      <c r="H1933" s="3">
        <f t="shared" si="312"/>
        <v>2017</v>
      </c>
      <c r="I1933" s="19">
        <v>0.70138888888888895</v>
      </c>
      <c r="J1933" s="20">
        <f t="shared" si="314"/>
        <v>16</v>
      </c>
      <c r="K1933" s="5" t="str">
        <f t="shared" si="313"/>
        <v>ja</v>
      </c>
      <c r="L1933" s="21" t="s">
        <v>73</v>
      </c>
      <c r="M1933" s="6" t="s">
        <v>74</v>
      </c>
      <c r="N1933" s="5">
        <v>50</v>
      </c>
      <c r="O1933" s="17" t="s">
        <v>75</v>
      </c>
      <c r="P1933" s="17" t="s">
        <v>8028</v>
      </c>
      <c r="R1933" s="6" t="s">
        <v>77</v>
      </c>
      <c r="S1933" s="2" t="s">
        <v>132</v>
      </c>
      <c r="T1933" s="22" t="s">
        <v>79</v>
      </c>
      <c r="U1933" s="2" t="s">
        <v>74</v>
      </c>
      <c r="V1933" s="2" t="s">
        <v>79</v>
      </c>
      <c r="X1933" s="2">
        <v>372</v>
      </c>
      <c r="Y1933" s="2" t="s">
        <v>83</v>
      </c>
      <c r="Z1933" s="2" t="s">
        <v>84</v>
      </c>
      <c r="AA1933" s="2">
        <v>372</v>
      </c>
      <c r="AB1933" s="2" t="s">
        <v>81</v>
      </c>
      <c r="AC1933" s="2" t="s">
        <v>84</v>
      </c>
      <c r="AD1933" s="2">
        <v>372</v>
      </c>
      <c r="AE1933" s="2" t="s">
        <v>83</v>
      </c>
      <c r="AF1933" s="2" t="s">
        <v>84</v>
      </c>
      <c r="AJ1933" s="2">
        <v>690</v>
      </c>
      <c r="AK1933" s="2" t="s">
        <v>83</v>
      </c>
      <c r="AL1933" s="2" t="s">
        <v>161</v>
      </c>
      <c r="AM1933" s="2">
        <v>690</v>
      </c>
      <c r="AN1933" s="2" t="s">
        <v>81</v>
      </c>
      <c r="AO1933" s="2" t="s">
        <v>161</v>
      </c>
      <c r="AP1933" s="2">
        <v>690</v>
      </c>
      <c r="AQ1933" s="2" t="s">
        <v>83</v>
      </c>
      <c r="AR1933" s="2" t="s">
        <v>161</v>
      </c>
      <c r="BB1933" s="2">
        <v>400</v>
      </c>
      <c r="BC1933" s="2" t="s">
        <v>81</v>
      </c>
      <c r="BD1933" s="2" t="s">
        <v>168</v>
      </c>
      <c r="BE1933" s="23" t="str">
        <f t="shared" si="315"/>
        <v>EMF nein</v>
      </c>
      <c r="BF1933" s="23">
        <f t="shared" si="316"/>
        <v>50</v>
      </c>
      <c r="BG1933" s="23" t="str">
        <f t="shared" si="317"/>
        <v>&lt;100m</v>
      </c>
      <c r="BH1933" s="23">
        <f t="shared" si="318"/>
        <v>0</v>
      </c>
      <c r="BN1933" s="2">
        <v>50</v>
      </c>
      <c r="BO1933" s="2" t="s">
        <v>8029</v>
      </c>
      <c r="BP1933" s="3">
        <v>1</v>
      </c>
      <c r="BQ1933" s="2" t="s">
        <v>8030</v>
      </c>
    </row>
    <row r="1934" spans="1:69" ht="16.149999999999999" customHeight="1" x14ac:dyDescent="0.25">
      <c r="A1934" s="69">
        <v>1933</v>
      </c>
      <c r="B1934" s="17" t="s">
        <v>211</v>
      </c>
      <c r="C1934" s="48" t="s">
        <v>8031</v>
      </c>
      <c r="D1934" s="2" t="s">
        <v>158</v>
      </c>
      <c r="E1934" s="48" t="s">
        <v>8032</v>
      </c>
      <c r="F1934" s="67">
        <v>43209</v>
      </c>
      <c r="G1934" s="3">
        <f t="shared" si="311"/>
        <v>4</v>
      </c>
      <c r="H1934" s="3">
        <f t="shared" si="312"/>
        <v>2018</v>
      </c>
      <c r="I1934" s="19">
        <v>0.64236111111111105</v>
      </c>
      <c r="J1934" s="20">
        <f t="shared" si="314"/>
        <v>15</v>
      </c>
      <c r="K1934" s="5" t="str">
        <f t="shared" si="313"/>
        <v>ja</v>
      </c>
      <c r="L1934" s="5" t="s">
        <v>91</v>
      </c>
      <c r="M1934" s="6" t="s">
        <v>100</v>
      </c>
      <c r="O1934" s="17" t="s">
        <v>75</v>
      </c>
      <c r="P1934" s="17" t="s">
        <v>8033</v>
      </c>
      <c r="R1934" s="6" t="s">
        <v>77</v>
      </c>
      <c r="T1934" s="22" t="s">
        <v>79</v>
      </c>
      <c r="U1934" s="2" t="s">
        <v>100</v>
      </c>
      <c r="V1934" s="2" t="s">
        <v>108</v>
      </c>
      <c r="X1934" s="2">
        <v>153</v>
      </c>
      <c r="Y1934" s="2" t="s">
        <v>81</v>
      </c>
      <c r="Z1934" s="2" t="s">
        <v>168</v>
      </c>
      <c r="AJ1934" s="2">
        <v>165</v>
      </c>
      <c r="AK1934" s="2" t="s">
        <v>81</v>
      </c>
      <c r="AL1934" s="2" t="s">
        <v>84</v>
      </c>
      <c r="AM1934" s="2">
        <v>165</v>
      </c>
      <c r="AN1934" s="2" t="s">
        <v>81</v>
      </c>
      <c r="AO1934" s="2" t="s">
        <v>84</v>
      </c>
      <c r="AP1934" s="2">
        <v>165</v>
      </c>
      <c r="AQ1934" s="2" t="s">
        <v>81</v>
      </c>
      <c r="AR1934" s="2" t="s">
        <v>84</v>
      </c>
      <c r="BE1934" s="23" t="str">
        <f t="shared" si="315"/>
        <v>EMF nein</v>
      </c>
      <c r="BF1934" s="23" t="str">
        <f t="shared" si="316"/>
        <v/>
      </c>
      <c r="BG1934" s="23" t="str">
        <f t="shared" si="317"/>
        <v/>
      </c>
      <c r="BH1934" s="23">
        <f t="shared" si="318"/>
        <v>0</v>
      </c>
      <c r="BP1934" s="3">
        <v>1</v>
      </c>
      <c r="BQ1934" s="2" t="s">
        <v>8034</v>
      </c>
    </row>
    <row r="1935" spans="1:69" ht="16.149999999999999" customHeight="1" x14ac:dyDescent="0.25">
      <c r="A1935" s="16">
        <v>1934</v>
      </c>
      <c r="B1935" s="17" t="s">
        <v>211</v>
      </c>
      <c r="C1935" s="48" t="s">
        <v>8035</v>
      </c>
      <c r="D1935" s="2" t="s">
        <v>158</v>
      </c>
      <c r="E1935" s="48" t="s">
        <v>8036</v>
      </c>
      <c r="F1935" s="67">
        <v>43209</v>
      </c>
      <c r="G1935" s="3">
        <f t="shared" si="311"/>
        <v>4</v>
      </c>
      <c r="H1935" s="3">
        <f t="shared" si="312"/>
        <v>2018</v>
      </c>
      <c r="I1935" s="19">
        <v>0.64583333333333304</v>
      </c>
      <c r="J1935" s="20">
        <f t="shared" si="314"/>
        <v>15</v>
      </c>
      <c r="K1935" s="5" t="str">
        <f t="shared" si="313"/>
        <v>ja</v>
      </c>
      <c r="L1935" s="5" t="s">
        <v>91</v>
      </c>
      <c r="M1935" s="6" t="s">
        <v>100</v>
      </c>
      <c r="N1935" s="5">
        <v>69</v>
      </c>
      <c r="O1935" s="17" t="s">
        <v>126</v>
      </c>
      <c r="P1935" s="17" t="s">
        <v>22256</v>
      </c>
      <c r="R1935" s="6" t="s">
        <v>77</v>
      </c>
      <c r="T1935" s="6" t="s">
        <v>108</v>
      </c>
      <c r="U1935" s="2" t="s">
        <v>74</v>
      </c>
      <c r="V1935" s="2" t="s">
        <v>80</v>
      </c>
      <c r="X1935" s="2">
        <v>1120</v>
      </c>
      <c r="Y1935" s="2" t="s">
        <v>83</v>
      </c>
      <c r="Z1935" s="2" t="s">
        <v>84</v>
      </c>
      <c r="AA1935" s="2">
        <v>1120</v>
      </c>
      <c r="AB1935" s="2" t="s">
        <v>81</v>
      </c>
      <c r="AC1935" s="2" t="s">
        <v>84</v>
      </c>
      <c r="AD1935" s="2">
        <v>1120</v>
      </c>
      <c r="AE1935" s="2" t="s">
        <v>83</v>
      </c>
      <c r="AF1935" s="2" t="s">
        <v>84</v>
      </c>
      <c r="BE1935" s="23" t="str">
        <f t="shared" si="315"/>
        <v>EMF ja</v>
      </c>
      <c r="BF1935" s="23">
        <f t="shared" si="316"/>
        <v>250</v>
      </c>
      <c r="BG1935" s="23" t="str">
        <f t="shared" si="317"/>
        <v>100-499m</v>
      </c>
      <c r="BH1935" s="23">
        <f t="shared" si="318"/>
        <v>1</v>
      </c>
      <c r="BI1935" s="2" t="s">
        <v>162</v>
      </c>
      <c r="BJ1935" s="2">
        <v>250</v>
      </c>
      <c r="BO1935" s="2" t="s">
        <v>8037</v>
      </c>
      <c r="BP1935" s="3">
        <v>1</v>
      </c>
      <c r="BQ1935" s="2" t="s">
        <v>8038</v>
      </c>
    </row>
    <row r="1936" spans="1:69" ht="16.149999999999999" customHeight="1" x14ac:dyDescent="0.25">
      <c r="A1936" s="16">
        <v>1935</v>
      </c>
      <c r="B1936" s="17" t="s">
        <v>211</v>
      </c>
      <c r="C1936" s="48" t="s">
        <v>1328</v>
      </c>
      <c r="D1936" s="2" t="s">
        <v>113</v>
      </c>
      <c r="E1936" s="48" t="s">
        <v>8039</v>
      </c>
      <c r="F1936" s="67">
        <v>42782</v>
      </c>
      <c r="G1936" s="3">
        <f t="shared" si="311"/>
        <v>2</v>
      </c>
      <c r="H1936" s="3">
        <f t="shared" si="312"/>
        <v>2017</v>
      </c>
      <c r="I1936" s="19">
        <v>0.77083333333333304</v>
      </c>
      <c r="J1936" s="20">
        <f t="shared" si="314"/>
        <v>18</v>
      </c>
      <c r="K1936" s="5" t="str">
        <f t="shared" si="313"/>
        <v>ja</v>
      </c>
      <c r="L1936" s="5" t="s">
        <v>91</v>
      </c>
      <c r="M1936" s="6" t="s">
        <v>74</v>
      </c>
      <c r="N1936" s="5">
        <v>37</v>
      </c>
      <c r="O1936" s="17" t="s">
        <v>126</v>
      </c>
      <c r="P1936" s="17" t="s">
        <v>8040</v>
      </c>
      <c r="R1936" s="6" t="s">
        <v>77</v>
      </c>
      <c r="T1936" s="22" t="s">
        <v>79</v>
      </c>
      <c r="X1936" s="2">
        <v>701</v>
      </c>
      <c r="Y1936" s="2" t="s">
        <v>81</v>
      </c>
      <c r="Z1936" s="2" t="s">
        <v>82</v>
      </c>
      <c r="AA1936" s="2">
        <v>701</v>
      </c>
      <c r="AB1936" s="2" t="s">
        <v>81</v>
      </c>
      <c r="AC1936" s="2" t="s">
        <v>82</v>
      </c>
      <c r="AD1936" s="2">
        <v>701</v>
      </c>
      <c r="AE1936" s="2" t="s">
        <v>81</v>
      </c>
      <c r="AF1936" s="2" t="s">
        <v>82</v>
      </c>
      <c r="AJ1936" s="2">
        <v>572</v>
      </c>
      <c r="AK1936" s="2" t="s">
        <v>81</v>
      </c>
      <c r="AL1936" s="2" t="s">
        <v>82</v>
      </c>
      <c r="AM1936" s="2">
        <v>572</v>
      </c>
      <c r="AN1936" s="2" t="s">
        <v>81</v>
      </c>
      <c r="AO1936" s="2" t="s">
        <v>82</v>
      </c>
      <c r="AP1936" s="2">
        <v>572</v>
      </c>
      <c r="AQ1936" s="2" t="s">
        <v>83</v>
      </c>
      <c r="AR1936" s="2" t="s">
        <v>82</v>
      </c>
      <c r="AV1936" s="2">
        <v>932</v>
      </c>
      <c r="AW1936" s="2" t="s">
        <v>81</v>
      </c>
      <c r="AX1936" s="2" t="s">
        <v>168</v>
      </c>
      <c r="AY1936" s="2">
        <v>932</v>
      </c>
      <c r="AZ1936" s="2" t="s">
        <v>81</v>
      </c>
      <c r="BA1936" s="2" t="s">
        <v>168</v>
      </c>
      <c r="BE1936" s="23" t="str">
        <f t="shared" si="315"/>
        <v>EMF nein</v>
      </c>
      <c r="BF1936" s="23" t="str">
        <f t="shared" si="316"/>
        <v/>
      </c>
      <c r="BG1936" s="23" t="str">
        <f t="shared" si="317"/>
        <v/>
      </c>
      <c r="BH1936" s="23">
        <f t="shared" si="318"/>
        <v>0</v>
      </c>
      <c r="BO1936" s="2" t="s">
        <v>8041</v>
      </c>
      <c r="BP1936" s="3">
        <v>1</v>
      </c>
      <c r="BQ1936" s="2" t="s">
        <v>8042</v>
      </c>
    </row>
    <row r="1937" spans="1:69" ht="16.149999999999999" customHeight="1" x14ac:dyDescent="0.25">
      <c r="A1937" s="16">
        <v>1936</v>
      </c>
      <c r="B1937" s="17" t="s">
        <v>211</v>
      </c>
      <c r="C1937" s="48" t="s">
        <v>8043</v>
      </c>
      <c r="D1937" s="2" t="s">
        <v>89</v>
      </c>
      <c r="E1937" s="48" t="s">
        <v>8044</v>
      </c>
      <c r="F1937" s="67">
        <v>43210</v>
      </c>
      <c r="G1937" s="3">
        <f t="shared" si="311"/>
        <v>4</v>
      </c>
      <c r="H1937" s="3">
        <f t="shared" si="312"/>
        <v>2018</v>
      </c>
      <c r="I1937" s="19">
        <v>0.36458333333333298</v>
      </c>
      <c r="J1937" s="20">
        <f t="shared" si="314"/>
        <v>8</v>
      </c>
      <c r="K1937" s="5" t="str">
        <f t="shared" si="313"/>
        <v>ja</v>
      </c>
      <c r="L1937" s="21" t="s">
        <v>73</v>
      </c>
      <c r="M1937" s="6" t="s">
        <v>74</v>
      </c>
      <c r="O1937" s="17" t="s">
        <v>75</v>
      </c>
      <c r="P1937" s="17" t="s">
        <v>8045</v>
      </c>
      <c r="R1937" s="6" t="s">
        <v>335</v>
      </c>
      <c r="S1937" s="2" t="s">
        <v>93</v>
      </c>
      <c r="T1937" s="22" t="s">
        <v>79</v>
      </c>
      <c r="U1937" s="2" t="s">
        <v>74</v>
      </c>
      <c r="X1937" s="2" t="s">
        <v>109</v>
      </c>
      <c r="AA1937" s="2" t="s">
        <v>109</v>
      </c>
      <c r="BE1937" s="23" t="str">
        <f t="shared" si="315"/>
        <v>EMF nein</v>
      </c>
      <c r="BF1937" s="23" t="str">
        <f t="shared" si="316"/>
        <v/>
      </c>
      <c r="BG1937" s="23" t="str">
        <f t="shared" si="317"/>
        <v/>
      </c>
      <c r="BH1937" s="23">
        <f t="shared" si="318"/>
        <v>0</v>
      </c>
      <c r="BO1937" s="2" t="s">
        <v>8046</v>
      </c>
      <c r="BP1937" s="3">
        <v>1</v>
      </c>
      <c r="BQ1937" s="2" t="s">
        <v>8047</v>
      </c>
    </row>
    <row r="1938" spans="1:69" ht="16.149999999999999" customHeight="1" x14ac:dyDescent="0.25">
      <c r="A1938" s="16">
        <v>1937</v>
      </c>
      <c r="B1938" s="17" t="s">
        <v>211</v>
      </c>
      <c r="C1938" s="48" t="s">
        <v>7416</v>
      </c>
      <c r="D1938" s="2" t="s">
        <v>158</v>
      </c>
      <c r="E1938" s="48" t="s">
        <v>8048</v>
      </c>
      <c r="F1938" s="67">
        <v>42880</v>
      </c>
      <c r="G1938" s="3">
        <f t="shared" si="311"/>
        <v>5</v>
      </c>
      <c r="H1938" s="3">
        <f t="shared" si="312"/>
        <v>2017</v>
      </c>
      <c r="I1938" s="19">
        <v>0.69791666666666696</v>
      </c>
      <c r="J1938" s="20">
        <f t="shared" si="314"/>
        <v>16</v>
      </c>
      <c r="K1938" s="5" t="str">
        <f t="shared" si="313"/>
        <v>ja</v>
      </c>
      <c r="L1938" s="21" t="s">
        <v>73</v>
      </c>
      <c r="M1938" s="6" t="s">
        <v>115</v>
      </c>
      <c r="O1938" s="17" t="s">
        <v>126</v>
      </c>
      <c r="P1938" s="17" t="s">
        <v>22255</v>
      </c>
      <c r="R1938" s="6" t="s">
        <v>77</v>
      </c>
      <c r="T1938" s="22" t="s">
        <v>79</v>
      </c>
      <c r="BE1938" s="23" t="str">
        <f t="shared" si="315"/>
        <v>EMF ja</v>
      </c>
      <c r="BF1938" s="23">
        <f t="shared" si="316"/>
        <v>27</v>
      </c>
      <c r="BG1938" s="23" t="str">
        <f t="shared" si="317"/>
        <v>&lt;100m</v>
      </c>
      <c r="BH1938" s="23">
        <f t="shared" si="318"/>
        <v>2</v>
      </c>
      <c r="BK1938" s="2" t="s">
        <v>110</v>
      </c>
      <c r="BL1938" s="2">
        <v>27</v>
      </c>
      <c r="BM1938" s="2" t="s">
        <v>162</v>
      </c>
      <c r="BO1938" s="2" t="s">
        <v>8049</v>
      </c>
      <c r="BP1938" s="3">
        <v>1</v>
      </c>
      <c r="BQ1938" s="2" t="s">
        <v>8050</v>
      </c>
    </row>
    <row r="1939" spans="1:69" ht="16.149999999999999" customHeight="1" x14ac:dyDescent="0.25">
      <c r="A1939" s="16">
        <v>1938</v>
      </c>
      <c r="B1939" s="17" t="s">
        <v>211</v>
      </c>
      <c r="C1939" s="48" t="s">
        <v>1148</v>
      </c>
      <c r="D1939" s="2" t="s">
        <v>89</v>
      </c>
      <c r="E1939" s="48" t="s">
        <v>8051</v>
      </c>
      <c r="F1939" s="67">
        <v>42897</v>
      </c>
      <c r="G1939" s="3">
        <f t="shared" si="311"/>
        <v>6</v>
      </c>
      <c r="H1939" s="3">
        <f t="shared" si="312"/>
        <v>2017</v>
      </c>
      <c r="I1939" s="19">
        <v>0.5625</v>
      </c>
      <c r="J1939" s="20">
        <f t="shared" si="314"/>
        <v>13</v>
      </c>
      <c r="K1939" s="5" t="str">
        <f t="shared" si="313"/>
        <v>ja</v>
      </c>
      <c r="L1939" s="5" t="s">
        <v>91</v>
      </c>
      <c r="M1939" s="6" t="s">
        <v>100</v>
      </c>
      <c r="N1939" s="5">
        <v>17</v>
      </c>
      <c r="O1939" s="17" t="s">
        <v>75</v>
      </c>
      <c r="P1939" s="17" t="s">
        <v>22254</v>
      </c>
      <c r="R1939" s="6" t="s">
        <v>77</v>
      </c>
      <c r="T1939" s="22" t="s">
        <v>79</v>
      </c>
      <c r="X1939" s="2">
        <v>85</v>
      </c>
      <c r="Y1939" s="2" t="s">
        <v>81</v>
      </c>
      <c r="Z1939" s="2" t="s">
        <v>84</v>
      </c>
      <c r="AA1939" s="2">
        <v>85</v>
      </c>
      <c r="AB1939" s="2" t="s">
        <v>81</v>
      </c>
      <c r="AC1939" s="2" t="s">
        <v>84</v>
      </c>
      <c r="BE1939" s="23" t="str">
        <f t="shared" si="315"/>
        <v>EMF nein</v>
      </c>
      <c r="BF1939" s="23" t="str">
        <f t="shared" si="316"/>
        <v/>
      </c>
      <c r="BG1939" s="23" t="str">
        <f t="shared" si="317"/>
        <v/>
      </c>
      <c r="BH1939" s="23">
        <f t="shared" si="318"/>
        <v>0</v>
      </c>
      <c r="BO1939" s="2" t="s">
        <v>8052</v>
      </c>
      <c r="BP1939" s="3">
        <v>1</v>
      </c>
      <c r="BQ1939" s="2" t="s">
        <v>8053</v>
      </c>
    </row>
    <row r="1940" spans="1:69" ht="16.149999999999999" customHeight="1" x14ac:dyDescent="0.25">
      <c r="A1940" s="16">
        <v>1939</v>
      </c>
      <c r="B1940" s="17" t="s">
        <v>211</v>
      </c>
      <c r="C1940" s="48" t="s">
        <v>7416</v>
      </c>
      <c r="D1940" s="2" t="s">
        <v>158</v>
      </c>
      <c r="E1940" s="48" t="s">
        <v>3976</v>
      </c>
      <c r="F1940" s="67">
        <v>42399</v>
      </c>
      <c r="G1940" s="3">
        <f t="shared" ref="G1940:G2003" si="319">IF(F1940&lt;&gt;"",MONTH(F1940),"")</f>
        <v>1</v>
      </c>
      <c r="H1940" s="3">
        <f t="shared" ref="H1940:H2003" si="320">IF(F1940&lt;&gt;"",YEAR(F1940),"")</f>
        <v>2016</v>
      </c>
      <c r="I1940" s="19">
        <v>0.47916666666666702</v>
      </c>
      <c r="J1940" s="20">
        <f t="shared" si="314"/>
        <v>11</v>
      </c>
      <c r="K1940" s="5" t="str">
        <f t="shared" ref="K1940:K2003" si="321">IF(COUNTA(W1940:BN1940)=0,"nein","ja")</f>
        <v>ja</v>
      </c>
      <c r="L1940" s="21" t="s">
        <v>73</v>
      </c>
      <c r="M1940" s="6" t="s">
        <v>74</v>
      </c>
      <c r="N1940" s="5">
        <v>33</v>
      </c>
      <c r="O1940" s="2" t="s">
        <v>140</v>
      </c>
      <c r="P1940" s="17" t="s">
        <v>8054</v>
      </c>
      <c r="R1940" s="6" t="s">
        <v>77</v>
      </c>
      <c r="T1940" s="22" t="s">
        <v>79</v>
      </c>
      <c r="X1940" s="2">
        <v>100</v>
      </c>
      <c r="Y1940" s="2" t="s">
        <v>83</v>
      </c>
      <c r="Z1940" s="2" t="s">
        <v>84</v>
      </c>
      <c r="AA1940" s="2">
        <v>100</v>
      </c>
      <c r="AB1940" s="2" t="s">
        <v>81</v>
      </c>
      <c r="AC1940" s="2" t="s">
        <v>84</v>
      </c>
      <c r="AD1940" s="2">
        <v>100</v>
      </c>
      <c r="AE1940" s="2" t="s">
        <v>81</v>
      </c>
      <c r="AF1940" s="2" t="s">
        <v>84</v>
      </c>
      <c r="BE1940" s="23" t="str">
        <f t="shared" si="315"/>
        <v>EMF ja</v>
      </c>
      <c r="BF1940" s="23">
        <f t="shared" si="316"/>
        <v>50</v>
      </c>
      <c r="BG1940" s="23" t="str">
        <f t="shared" si="317"/>
        <v>&lt;100m</v>
      </c>
      <c r="BH1940" s="23">
        <f t="shared" si="318"/>
        <v>1</v>
      </c>
      <c r="BK1940" s="2" t="s">
        <v>110</v>
      </c>
      <c r="BL1940" s="2">
        <v>50</v>
      </c>
      <c r="BO1940" s="2" t="s">
        <v>8055</v>
      </c>
      <c r="BP1940" s="3">
        <v>1</v>
      </c>
      <c r="BQ1940" s="2" t="s">
        <v>8056</v>
      </c>
    </row>
    <row r="1941" spans="1:69" ht="16.149999999999999" customHeight="1" x14ac:dyDescent="0.25">
      <c r="A1941" s="16">
        <v>1940</v>
      </c>
      <c r="B1941" s="17" t="s">
        <v>190</v>
      </c>
      <c r="C1941" s="48" t="s">
        <v>5159</v>
      </c>
      <c r="D1941" s="2" t="s">
        <v>124</v>
      </c>
      <c r="E1941" s="48" t="s">
        <v>8057</v>
      </c>
      <c r="F1941" s="67">
        <v>43208</v>
      </c>
      <c r="G1941" s="3">
        <f t="shared" si="319"/>
        <v>4</v>
      </c>
      <c r="H1941" s="3">
        <f t="shared" si="320"/>
        <v>2018</v>
      </c>
      <c r="I1941" s="19">
        <v>0.74652777777777801</v>
      </c>
      <c r="J1941" s="20">
        <f t="shared" si="314"/>
        <v>17</v>
      </c>
      <c r="K1941" s="5" t="str">
        <f t="shared" si="321"/>
        <v>ja</v>
      </c>
      <c r="L1941" s="5" t="s">
        <v>91</v>
      </c>
      <c r="M1941" s="6" t="s">
        <v>74</v>
      </c>
      <c r="N1941" s="5">
        <v>59</v>
      </c>
      <c r="O1941" s="17" t="s">
        <v>126</v>
      </c>
      <c r="P1941" s="17" t="s">
        <v>8058</v>
      </c>
      <c r="R1941" s="6" t="s">
        <v>77</v>
      </c>
      <c r="T1941" s="22"/>
      <c r="X1941" s="2">
        <v>506</v>
      </c>
      <c r="Y1941" s="2" t="s">
        <v>83</v>
      </c>
      <c r="Z1941" s="2" t="s">
        <v>168</v>
      </c>
      <c r="AD1941" s="2">
        <v>506</v>
      </c>
      <c r="AE1941" s="2" t="s">
        <v>83</v>
      </c>
      <c r="AF1941" s="2" t="s">
        <v>168</v>
      </c>
      <c r="BE1941" s="23" t="str">
        <f t="shared" si="315"/>
        <v>EMF nein</v>
      </c>
      <c r="BF1941" s="23" t="str">
        <f t="shared" si="316"/>
        <v/>
      </c>
      <c r="BG1941" s="23" t="str">
        <f t="shared" si="317"/>
        <v/>
      </c>
      <c r="BH1941" s="23">
        <f t="shared" si="318"/>
        <v>0</v>
      </c>
      <c r="BO1941" s="2" t="s">
        <v>8059</v>
      </c>
      <c r="BP1941" s="3">
        <v>1</v>
      </c>
      <c r="BQ1941" s="2" t="s">
        <v>8060</v>
      </c>
    </row>
    <row r="1942" spans="1:69" ht="16.149999999999999" customHeight="1" x14ac:dyDescent="0.25">
      <c r="A1942" s="16">
        <v>1941</v>
      </c>
      <c r="B1942" s="17" t="s">
        <v>211</v>
      </c>
      <c r="C1942" s="48" t="s">
        <v>1948</v>
      </c>
      <c r="D1942" s="2" t="s">
        <v>124</v>
      </c>
      <c r="E1942" s="48" t="s">
        <v>8061</v>
      </c>
      <c r="F1942" s="67">
        <v>42367</v>
      </c>
      <c r="G1942" s="3">
        <f t="shared" si="319"/>
        <v>12</v>
      </c>
      <c r="H1942" s="3">
        <f t="shared" si="320"/>
        <v>2015</v>
      </c>
      <c r="I1942" s="19">
        <v>0.53819444444444398</v>
      </c>
      <c r="J1942" s="20">
        <f t="shared" si="314"/>
        <v>12</v>
      </c>
      <c r="K1942" s="5" t="str">
        <f t="shared" si="321"/>
        <v>ja</v>
      </c>
      <c r="L1942" s="21" t="s">
        <v>73</v>
      </c>
      <c r="M1942" s="6" t="s">
        <v>74</v>
      </c>
      <c r="N1942" s="5">
        <v>26</v>
      </c>
      <c r="O1942" s="2" t="s">
        <v>140</v>
      </c>
      <c r="P1942" s="17" t="s">
        <v>8062</v>
      </c>
      <c r="R1942" s="6" t="s">
        <v>77</v>
      </c>
      <c r="T1942" s="6" t="s">
        <v>154</v>
      </c>
      <c r="X1942" s="2">
        <v>500</v>
      </c>
      <c r="Y1942" s="2" t="s">
        <v>83</v>
      </c>
      <c r="Z1942" s="2" t="s">
        <v>168</v>
      </c>
      <c r="AA1942" s="2">
        <v>500</v>
      </c>
      <c r="AB1942" s="2" t="s">
        <v>81</v>
      </c>
      <c r="AC1942" s="2" t="s">
        <v>168</v>
      </c>
      <c r="AD1942" s="2">
        <v>500</v>
      </c>
      <c r="AE1942" s="2" t="s">
        <v>81</v>
      </c>
      <c r="AF1942" s="2" t="s">
        <v>168</v>
      </c>
      <c r="AJ1942" s="2">
        <v>450</v>
      </c>
      <c r="AK1942" s="2" t="s">
        <v>81</v>
      </c>
      <c r="AL1942" s="2" t="s">
        <v>168</v>
      </c>
      <c r="AM1942" s="2">
        <v>450</v>
      </c>
      <c r="AN1942" s="2" t="s">
        <v>81</v>
      </c>
      <c r="AO1942" s="2" t="s">
        <v>168</v>
      </c>
      <c r="AP1942" s="2">
        <v>450</v>
      </c>
      <c r="AQ1942" s="2" t="s">
        <v>81</v>
      </c>
      <c r="AR1942" s="2" t="s">
        <v>168</v>
      </c>
      <c r="BE1942" s="23" t="str">
        <f t="shared" si="315"/>
        <v>EMF ja</v>
      </c>
      <c r="BF1942" s="23">
        <f t="shared" si="316"/>
        <v>2150</v>
      </c>
      <c r="BG1942" s="23" t="str">
        <f t="shared" si="317"/>
        <v>500+m</v>
      </c>
      <c r="BH1942" s="23">
        <f t="shared" si="318"/>
        <v>1</v>
      </c>
      <c r="BI1942" s="2" t="s">
        <v>162</v>
      </c>
      <c r="BJ1942" s="2">
        <v>2150</v>
      </c>
      <c r="BO1942" s="2" t="s">
        <v>8063</v>
      </c>
      <c r="BP1942" s="3">
        <v>1</v>
      </c>
      <c r="BQ1942" s="2" t="s">
        <v>8064</v>
      </c>
    </row>
    <row r="1943" spans="1:69" ht="16.149999999999999" customHeight="1" x14ac:dyDescent="0.25">
      <c r="A1943" s="16">
        <v>1942</v>
      </c>
      <c r="B1943" s="17" t="s">
        <v>69</v>
      </c>
      <c r="C1943" s="48" t="s">
        <v>8065</v>
      </c>
      <c r="D1943" s="2" t="s">
        <v>151</v>
      </c>
      <c r="E1943" s="48" t="s">
        <v>8066</v>
      </c>
      <c r="F1943" s="67">
        <v>42364</v>
      </c>
      <c r="G1943" s="3">
        <f t="shared" si="319"/>
        <v>12</v>
      </c>
      <c r="H1943" s="3">
        <f t="shared" si="320"/>
        <v>2015</v>
      </c>
      <c r="I1943" s="19">
        <v>0.64583333333333304</v>
      </c>
      <c r="J1943" s="20">
        <f t="shared" si="314"/>
        <v>15</v>
      </c>
      <c r="K1943" s="5" t="str">
        <f t="shared" si="321"/>
        <v>ja</v>
      </c>
      <c r="L1943" s="5" t="s">
        <v>91</v>
      </c>
      <c r="M1943" s="6" t="s">
        <v>74</v>
      </c>
      <c r="N1943" s="5">
        <v>61</v>
      </c>
      <c r="O1943" s="17" t="s">
        <v>75</v>
      </c>
      <c r="P1943" s="17" t="s">
        <v>8067</v>
      </c>
      <c r="R1943" s="6" t="s">
        <v>77</v>
      </c>
      <c r="S1943" s="2" t="s">
        <v>78</v>
      </c>
      <c r="T1943" s="22" t="s">
        <v>79</v>
      </c>
      <c r="U1943" s="2" t="s">
        <v>74</v>
      </c>
      <c r="X1943" s="2">
        <v>285</v>
      </c>
      <c r="Y1943" s="2" t="s">
        <v>81</v>
      </c>
      <c r="Z1943" s="2" t="s">
        <v>168</v>
      </c>
      <c r="BE1943" s="23" t="str">
        <f t="shared" si="315"/>
        <v>EMF ja</v>
      </c>
      <c r="BF1943" s="23">
        <f t="shared" si="316"/>
        <v>20</v>
      </c>
      <c r="BG1943" s="23" t="str">
        <f t="shared" si="317"/>
        <v>&lt;100m</v>
      </c>
      <c r="BH1943" s="23">
        <f t="shared" si="318"/>
        <v>2</v>
      </c>
      <c r="BI1943" s="2" t="s">
        <v>162</v>
      </c>
      <c r="BJ1943" s="2">
        <v>20</v>
      </c>
      <c r="BK1943" s="2" t="s">
        <v>162</v>
      </c>
      <c r="BL1943" s="2">
        <v>350</v>
      </c>
      <c r="BO1943" s="2" t="s">
        <v>8068</v>
      </c>
      <c r="BP1943" s="3">
        <v>1</v>
      </c>
      <c r="BQ1943" s="2" t="s">
        <v>8069</v>
      </c>
    </row>
    <row r="1944" spans="1:69" ht="16.149999999999999" customHeight="1" x14ac:dyDescent="0.25">
      <c r="A1944" s="16">
        <v>1943</v>
      </c>
      <c r="B1944" s="17" t="s">
        <v>211</v>
      </c>
      <c r="C1944" s="48" t="s">
        <v>2549</v>
      </c>
      <c r="D1944" s="2" t="s">
        <v>178</v>
      </c>
      <c r="E1944" s="48" t="s">
        <v>8070</v>
      </c>
      <c r="F1944" s="67">
        <v>42348</v>
      </c>
      <c r="G1944" s="3">
        <f t="shared" si="319"/>
        <v>12</v>
      </c>
      <c r="H1944" s="3">
        <f t="shared" si="320"/>
        <v>2015</v>
      </c>
      <c r="I1944" s="19">
        <v>0.47916666666666702</v>
      </c>
      <c r="J1944" s="20">
        <f t="shared" si="314"/>
        <v>11</v>
      </c>
      <c r="K1944" s="5" t="str">
        <f t="shared" si="321"/>
        <v>ja</v>
      </c>
      <c r="L1944" s="5" t="s">
        <v>91</v>
      </c>
      <c r="M1944" s="6" t="s">
        <v>74</v>
      </c>
      <c r="O1944" s="6" t="s">
        <v>101</v>
      </c>
      <c r="P1944" s="17" t="s">
        <v>8071</v>
      </c>
      <c r="R1944" s="6" t="s">
        <v>77</v>
      </c>
      <c r="T1944" s="22" t="s">
        <v>79</v>
      </c>
      <c r="U1944" s="2" t="s">
        <v>3801</v>
      </c>
      <c r="V1944" s="2" t="s">
        <v>108</v>
      </c>
      <c r="X1944" s="2">
        <v>793</v>
      </c>
      <c r="Y1944" s="2" t="s">
        <v>94</v>
      </c>
      <c r="Z1944" s="2" t="s">
        <v>168</v>
      </c>
      <c r="AA1944" s="2">
        <v>793</v>
      </c>
      <c r="AB1944" s="2" t="s">
        <v>94</v>
      </c>
      <c r="AC1944" s="2" t="s">
        <v>168</v>
      </c>
      <c r="AD1944" s="2">
        <v>793</v>
      </c>
      <c r="AE1944" s="2" t="s">
        <v>94</v>
      </c>
      <c r="AF1944" s="2" t="s">
        <v>168</v>
      </c>
      <c r="AJ1944" s="392">
        <v>793</v>
      </c>
      <c r="AK1944" s="392" t="s">
        <v>94</v>
      </c>
      <c r="AL1944" s="392" t="s">
        <v>168</v>
      </c>
      <c r="AM1944" s="392">
        <v>793</v>
      </c>
      <c r="AN1944" s="392" t="s">
        <v>94</v>
      </c>
      <c r="AO1944" s="392" t="s">
        <v>168</v>
      </c>
      <c r="AP1944" s="392">
        <v>793</v>
      </c>
      <c r="AQ1944" s="392" t="s">
        <v>94</v>
      </c>
      <c r="AR1944" s="392" t="s">
        <v>168</v>
      </c>
      <c r="AV1944" s="392">
        <v>793</v>
      </c>
      <c r="AW1944" s="392" t="s">
        <v>94</v>
      </c>
      <c r="AX1944" s="392" t="s">
        <v>168</v>
      </c>
      <c r="AY1944" s="392">
        <v>793</v>
      </c>
      <c r="AZ1944" s="392" t="s">
        <v>94</v>
      </c>
      <c r="BA1944" s="392" t="s">
        <v>168</v>
      </c>
      <c r="BB1944" s="392">
        <v>793</v>
      </c>
      <c r="BC1944" s="392" t="s">
        <v>94</v>
      </c>
      <c r="BD1944" s="392" t="s">
        <v>168</v>
      </c>
      <c r="BE1944" s="23" t="str">
        <f t="shared" si="315"/>
        <v>EMF nein</v>
      </c>
      <c r="BF1944" s="23" t="str">
        <f t="shared" si="316"/>
        <v/>
      </c>
      <c r="BG1944" s="23" t="str">
        <f t="shared" si="317"/>
        <v/>
      </c>
      <c r="BH1944" s="23">
        <f t="shared" si="318"/>
        <v>0</v>
      </c>
      <c r="BP1944" s="3">
        <v>1</v>
      </c>
      <c r="BQ1944" s="2" t="s">
        <v>8072</v>
      </c>
    </row>
    <row r="1945" spans="1:69" ht="16.149999999999999" customHeight="1" x14ac:dyDescent="0.25">
      <c r="A1945" s="69">
        <v>1944</v>
      </c>
      <c r="B1945" s="17" t="s">
        <v>211</v>
      </c>
      <c r="C1945" s="48" t="s">
        <v>8073</v>
      </c>
      <c r="D1945" s="2" t="s">
        <v>151</v>
      </c>
      <c r="E1945" s="48" t="s">
        <v>8074</v>
      </c>
      <c r="F1945" s="67">
        <v>42377</v>
      </c>
      <c r="G1945" s="3">
        <f t="shared" si="319"/>
        <v>1</v>
      </c>
      <c r="H1945" s="3">
        <f t="shared" si="320"/>
        <v>2016</v>
      </c>
      <c r="I1945" s="19">
        <v>0.77083333333333304</v>
      </c>
      <c r="J1945" s="20">
        <f t="shared" si="314"/>
        <v>18</v>
      </c>
      <c r="K1945" s="5" t="str">
        <f t="shared" si="321"/>
        <v>ja</v>
      </c>
      <c r="L1945" s="5" t="s">
        <v>91</v>
      </c>
      <c r="M1945" s="6" t="s">
        <v>74</v>
      </c>
      <c r="O1945" s="17" t="s">
        <v>126</v>
      </c>
      <c r="P1945" s="17" t="s">
        <v>8075</v>
      </c>
      <c r="R1945" s="6" t="s">
        <v>789</v>
      </c>
      <c r="T1945" s="22" t="s">
        <v>80</v>
      </c>
      <c r="BE1945" s="23" t="str">
        <f t="shared" si="315"/>
        <v>EMF nein</v>
      </c>
      <c r="BF1945" s="23" t="str">
        <f t="shared" si="316"/>
        <v/>
      </c>
      <c r="BG1945" s="23" t="str">
        <f t="shared" si="317"/>
        <v/>
      </c>
      <c r="BH1945" s="23">
        <f t="shared" si="318"/>
        <v>0</v>
      </c>
      <c r="BP1945" s="3">
        <v>1</v>
      </c>
      <c r="BQ1945" s="2" t="s">
        <v>8076</v>
      </c>
    </row>
    <row r="1946" spans="1:69" ht="16.149999999999999" customHeight="1" x14ac:dyDescent="0.25">
      <c r="A1946" s="16">
        <v>1945</v>
      </c>
      <c r="B1946" s="17" t="s">
        <v>211</v>
      </c>
      <c r="C1946" s="48" t="s">
        <v>802</v>
      </c>
      <c r="D1946" s="2" t="s">
        <v>158</v>
      </c>
      <c r="E1946" s="48" t="s">
        <v>8077</v>
      </c>
      <c r="F1946" s="67">
        <v>42390</v>
      </c>
      <c r="G1946" s="3">
        <f t="shared" si="319"/>
        <v>1</v>
      </c>
      <c r="H1946" s="3">
        <f t="shared" si="320"/>
        <v>2016</v>
      </c>
      <c r="I1946" s="19">
        <v>0.58680555555555602</v>
      </c>
      <c r="J1946" s="20">
        <f t="shared" si="314"/>
        <v>14</v>
      </c>
      <c r="K1946" s="5" t="str">
        <f t="shared" si="321"/>
        <v>ja</v>
      </c>
      <c r="L1946" s="21" t="s">
        <v>73</v>
      </c>
      <c r="M1946" s="6" t="s">
        <v>74</v>
      </c>
      <c r="N1946" s="5">
        <v>50</v>
      </c>
      <c r="O1946" s="17" t="s">
        <v>75</v>
      </c>
      <c r="P1946" s="17" t="s">
        <v>8078</v>
      </c>
      <c r="Q1946" s="6" t="s">
        <v>186</v>
      </c>
      <c r="R1946" s="6" t="s">
        <v>77</v>
      </c>
      <c r="T1946" s="22" t="s">
        <v>79</v>
      </c>
      <c r="V1946" s="2" t="s">
        <v>79</v>
      </c>
      <c r="X1946" s="2">
        <v>278</v>
      </c>
      <c r="Y1946" s="2" t="s">
        <v>81</v>
      </c>
      <c r="Z1946" s="2" t="s">
        <v>84</v>
      </c>
      <c r="AA1946" s="2">
        <v>278</v>
      </c>
      <c r="AB1946" s="2" t="s">
        <v>81</v>
      </c>
      <c r="AC1946" s="2" t="s">
        <v>84</v>
      </c>
      <c r="AD1946" s="2">
        <v>278</v>
      </c>
      <c r="AE1946" s="2" t="s">
        <v>83</v>
      </c>
      <c r="AF1946" s="2" t="s">
        <v>84</v>
      </c>
      <c r="AJ1946" s="2">
        <v>402</v>
      </c>
      <c r="AK1946" s="2" t="s">
        <v>81</v>
      </c>
      <c r="AL1946" s="2" t="s">
        <v>161</v>
      </c>
      <c r="AP1946" s="2">
        <v>402</v>
      </c>
      <c r="AQ1946" s="2" t="s">
        <v>81</v>
      </c>
      <c r="AR1946" s="2" t="s">
        <v>161</v>
      </c>
      <c r="AV1946" s="2">
        <v>771</v>
      </c>
      <c r="AW1946" s="2" t="s">
        <v>81</v>
      </c>
      <c r="AX1946" s="2" t="s">
        <v>168</v>
      </c>
      <c r="AY1946" s="2">
        <v>771</v>
      </c>
      <c r="AZ1946" s="2" t="s">
        <v>81</v>
      </c>
      <c r="BA1946" s="2" t="s">
        <v>168</v>
      </c>
      <c r="BB1946" s="2">
        <v>771</v>
      </c>
      <c r="BC1946" s="2" t="s">
        <v>81</v>
      </c>
      <c r="BD1946" s="2" t="s">
        <v>168</v>
      </c>
      <c r="BE1946" s="23" t="str">
        <f t="shared" si="315"/>
        <v>EMF ja</v>
      </c>
      <c r="BF1946" s="23">
        <f t="shared" si="316"/>
        <v>1000</v>
      </c>
      <c r="BG1946" s="23" t="str">
        <f t="shared" si="317"/>
        <v>500+m</v>
      </c>
      <c r="BH1946" s="23">
        <f t="shared" si="318"/>
        <v>3</v>
      </c>
      <c r="BI1946" s="2" t="s">
        <v>162</v>
      </c>
      <c r="BJ1946" s="2">
        <v>1000</v>
      </c>
      <c r="BK1946" s="2" t="s">
        <v>109</v>
      </c>
      <c r="BM1946" s="2" t="s">
        <v>109</v>
      </c>
      <c r="BO1946" s="2" t="s">
        <v>8079</v>
      </c>
      <c r="BP1946" s="3">
        <v>1</v>
      </c>
      <c r="BQ1946" s="2" t="s">
        <v>8080</v>
      </c>
    </row>
    <row r="1947" spans="1:69" ht="16.149999999999999" customHeight="1" x14ac:dyDescent="0.25">
      <c r="A1947" s="16">
        <v>1946</v>
      </c>
      <c r="B1947" s="17" t="s">
        <v>69</v>
      </c>
      <c r="C1947" s="48" t="s">
        <v>8081</v>
      </c>
      <c r="D1947" s="2" t="s">
        <v>137</v>
      </c>
      <c r="E1947" s="48" t="s">
        <v>2743</v>
      </c>
      <c r="F1947" s="67">
        <v>41598</v>
      </c>
      <c r="G1947" s="3">
        <f t="shared" si="319"/>
        <v>11</v>
      </c>
      <c r="H1947" s="3">
        <f t="shared" si="320"/>
        <v>2013</v>
      </c>
      <c r="I1947" s="19">
        <v>0.72916666666666696</v>
      </c>
      <c r="J1947" s="20">
        <f t="shared" si="314"/>
        <v>17</v>
      </c>
      <c r="K1947" s="5" t="str">
        <f t="shared" si="321"/>
        <v>ja</v>
      </c>
      <c r="L1947" s="5" t="s">
        <v>91</v>
      </c>
      <c r="M1947" s="6" t="s">
        <v>74</v>
      </c>
      <c r="N1947" s="5">
        <v>80</v>
      </c>
      <c r="O1947" s="17" t="s">
        <v>75</v>
      </c>
      <c r="P1947" s="17" t="s">
        <v>6014</v>
      </c>
      <c r="Q1947" s="6" t="s">
        <v>186</v>
      </c>
      <c r="R1947" s="6" t="s">
        <v>335</v>
      </c>
      <c r="S1947" s="2" t="s">
        <v>132</v>
      </c>
      <c r="T1947" s="22"/>
      <c r="U1947" s="2" t="s">
        <v>74</v>
      </c>
      <c r="V1947" s="2" t="s">
        <v>79</v>
      </c>
      <c r="X1947" s="2">
        <v>530</v>
      </c>
      <c r="Y1947" s="2" t="s">
        <v>83</v>
      </c>
      <c r="Z1947" s="2" t="s">
        <v>168</v>
      </c>
      <c r="AA1947" s="2">
        <v>530</v>
      </c>
      <c r="AB1947" s="2" t="s">
        <v>83</v>
      </c>
      <c r="AC1947" s="2" t="s">
        <v>168</v>
      </c>
      <c r="AJ1947" s="2">
        <v>1030</v>
      </c>
      <c r="AK1947" s="2" t="s">
        <v>83</v>
      </c>
      <c r="AL1947" s="2" t="s">
        <v>168</v>
      </c>
      <c r="AM1947" s="2">
        <v>1030</v>
      </c>
      <c r="AN1947" s="2" t="s">
        <v>83</v>
      </c>
      <c r="AO1947" s="2" t="s">
        <v>168</v>
      </c>
      <c r="BE1947" s="23" t="str">
        <f t="shared" si="315"/>
        <v>EMF ja</v>
      </c>
      <c r="BF1947" s="23">
        <f t="shared" si="316"/>
        <v>800</v>
      </c>
      <c r="BG1947" s="23" t="str">
        <f t="shared" si="317"/>
        <v>500+m</v>
      </c>
      <c r="BH1947" s="23">
        <f t="shared" si="318"/>
        <v>3</v>
      </c>
      <c r="BI1947" s="2" t="s">
        <v>162</v>
      </c>
      <c r="BJ1947" s="2">
        <v>800</v>
      </c>
      <c r="BK1947" s="2" t="s">
        <v>162</v>
      </c>
      <c r="BM1947" s="2" t="s">
        <v>162</v>
      </c>
      <c r="BO1947" s="2" t="s">
        <v>8082</v>
      </c>
      <c r="BP1947" s="3">
        <v>1</v>
      </c>
      <c r="BQ1947" s="2" t="s">
        <v>8083</v>
      </c>
    </row>
    <row r="1948" spans="1:69" ht="16.149999999999999" customHeight="1" x14ac:dyDescent="0.25">
      <c r="A1948" s="16">
        <v>1947</v>
      </c>
      <c r="B1948" s="17" t="s">
        <v>211</v>
      </c>
      <c r="C1948" s="48" t="s">
        <v>8084</v>
      </c>
      <c r="D1948" s="2" t="s">
        <v>98</v>
      </c>
      <c r="E1948" s="48" t="s">
        <v>4077</v>
      </c>
      <c r="F1948" s="67">
        <v>42125</v>
      </c>
      <c r="G1948" s="3">
        <f t="shared" si="319"/>
        <v>5</v>
      </c>
      <c r="H1948" s="3">
        <f t="shared" si="320"/>
        <v>2015</v>
      </c>
      <c r="I1948" s="19">
        <v>0.78472222222222199</v>
      </c>
      <c r="J1948" s="20">
        <f t="shared" si="314"/>
        <v>18</v>
      </c>
      <c r="K1948" s="5" t="str">
        <f t="shared" si="321"/>
        <v>ja</v>
      </c>
      <c r="L1948" s="5" t="s">
        <v>91</v>
      </c>
      <c r="M1948" s="6" t="s">
        <v>74</v>
      </c>
      <c r="O1948" s="17" t="s">
        <v>126</v>
      </c>
      <c r="P1948" s="17" t="s">
        <v>8085</v>
      </c>
      <c r="R1948" s="6" t="s">
        <v>335</v>
      </c>
      <c r="T1948" s="22" t="s">
        <v>79</v>
      </c>
      <c r="U1948" s="2" t="s">
        <v>74</v>
      </c>
      <c r="V1948" s="2" t="s">
        <v>79</v>
      </c>
      <c r="X1948" s="2">
        <v>680</v>
      </c>
      <c r="Y1948" s="2" t="s">
        <v>81</v>
      </c>
      <c r="Z1948" s="2" t="s">
        <v>84</v>
      </c>
      <c r="AA1948" s="2">
        <v>680</v>
      </c>
      <c r="AB1948" s="2" t="s">
        <v>94</v>
      </c>
      <c r="AC1948" s="2" t="s">
        <v>84</v>
      </c>
      <c r="AJ1948" s="2">
        <v>365</v>
      </c>
      <c r="AK1948" s="2" t="s">
        <v>94</v>
      </c>
      <c r="AL1948" s="2" t="s">
        <v>84</v>
      </c>
      <c r="AM1948" s="2">
        <v>365</v>
      </c>
      <c r="AN1948" s="2" t="s">
        <v>94</v>
      </c>
      <c r="AO1948" s="2" t="s">
        <v>84</v>
      </c>
      <c r="BE1948" s="23" t="str">
        <f t="shared" si="315"/>
        <v>EMF nein</v>
      </c>
      <c r="BF1948" s="23" t="str">
        <f t="shared" si="316"/>
        <v/>
      </c>
      <c r="BG1948" s="23" t="str">
        <f t="shared" si="317"/>
        <v/>
      </c>
      <c r="BH1948" s="23">
        <f t="shared" si="318"/>
        <v>0</v>
      </c>
      <c r="BO1948" s="2" t="s">
        <v>8086</v>
      </c>
      <c r="BP1948" s="3">
        <v>1</v>
      </c>
      <c r="BQ1948" s="2" t="s">
        <v>8087</v>
      </c>
    </row>
    <row r="1949" spans="1:69" ht="16.149999999999999" customHeight="1" x14ac:dyDescent="0.25">
      <c r="A1949" s="16">
        <v>1948</v>
      </c>
      <c r="B1949" s="17" t="s">
        <v>211</v>
      </c>
      <c r="C1949" s="48" t="s">
        <v>793</v>
      </c>
      <c r="D1949" s="2" t="s">
        <v>158</v>
      </c>
      <c r="E1949" s="48" t="s">
        <v>8088</v>
      </c>
      <c r="F1949" s="67">
        <v>42076</v>
      </c>
      <c r="G1949" s="3">
        <f t="shared" si="319"/>
        <v>3</v>
      </c>
      <c r="H1949" s="3">
        <f t="shared" si="320"/>
        <v>2015</v>
      </c>
      <c r="I1949" s="19">
        <v>0.90277777777777801</v>
      </c>
      <c r="J1949" s="20">
        <f t="shared" si="314"/>
        <v>21</v>
      </c>
      <c r="K1949" s="5" t="str">
        <f t="shared" si="321"/>
        <v>ja</v>
      </c>
      <c r="L1949" s="5" t="s">
        <v>91</v>
      </c>
      <c r="M1949" s="6" t="s">
        <v>100</v>
      </c>
      <c r="N1949" s="5">
        <v>30</v>
      </c>
      <c r="O1949" s="2" t="s">
        <v>140</v>
      </c>
      <c r="P1949" s="17" t="s">
        <v>8089</v>
      </c>
      <c r="R1949" s="6" t="s">
        <v>77</v>
      </c>
      <c r="T1949" s="6" t="s">
        <v>202</v>
      </c>
      <c r="X1949" s="2">
        <v>808</v>
      </c>
      <c r="Y1949" s="2" t="s">
        <v>81</v>
      </c>
      <c r="Z1949" s="2" t="s">
        <v>84</v>
      </c>
      <c r="AA1949" s="2">
        <v>808</v>
      </c>
      <c r="AB1949" s="2" t="s">
        <v>94</v>
      </c>
      <c r="AC1949" s="2" t="s">
        <v>84</v>
      </c>
      <c r="AD1949" s="2">
        <v>808</v>
      </c>
      <c r="AE1949" s="2" t="s">
        <v>83</v>
      </c>
      <c r="AF1949" s="2" t="s">
        <v>84</v>
      </c>
      <c r="BE1949" s="23" t="str">
        <f t="shared" si="315"/>
        <v>EMF nein</v>
      </c>
      <c r="BF1949" s="23" t="str">
        <f t="shared" si="316"/>
        <v/>
      </c>
      <c r="BG1949" s="23" t="str">
        <f t="shared" si="317"/>
        <v/>
      </c>
      <c r="BH1949" s="23">
        <f t="shared" si="318"/>
        <v>0</v>
      </c>
      <c r="BO1949" s="2" t="s">
        <v>8090</v>
      </c>
      <c r="BP1949" s="3">
        <v>1</v>
      </c>
      <c r="BQ1949" s="2" t="s">
        <v>8091</v>
      </c>
    </row>
    <row r="1950" spans="1:69" ht="16.149999999999999" customHeight="1" x14ac:dyDescent="0.25">
      <c r="A1950" s="16">
        <v>1949</v>
      </c>
      <c r="B1950" s="17" t="s">
        <v>211</v>
      </c>
      <c r="C1950" s="48" t="s">
        <v>8092</v>
      </c>
      <c r="D1950" s="2" t="s">
        <v>371</v>
      </c>
      <c r="E1950" s="48" t="s">
        <v>8093</v>
      </c>
      <c r="F1950" s="67">
        <v>43209</v>
      </c>
      <c r="G1950" s="3">
        <f t="shared" si="319"/>
        <v>4</v>
      </c>
      <c r="H1950" s="3">
        <f t="shared" si="320"/>
        <v>2018</v>
      </c>
      <c r="I1950" s="19">
        <v>0.74652777777777801</v>
      </c>
      <c r="J1950" s="20">
        <f t="shared" si="314"/>
        <v>17</v>
      </c>
      <c r="K1950" s="5" t="str">
        <f t="shared" si="321"/>
        <v>ja</v>
      </c>
      <c r="L1950" s="5" t="s">
        <v>91</v>
      </c>
      <c r="M1950" s="6" t="s">
        <v>100</v>
      </c>
      <c r="N1950" s="5">
        <v>42</v>
      </c>
      <c r="O1950" s="17" t="s">
        <v>126</v>
      </c>
      <c r="P1950" s="17" t="s">
        <v>8094</v>
      </c>
      <c r="R1950" s="6" t="s">
        <v>77</v>
      </c>
      <c r="T1950" s="22" t="s">
        <v>79</v>
      </c>
      <c r="U1950" s="2" t="s">
        <v>74</v>
      </c>
      <c r="X1950" s="2">
        <v>1120</v>
      </c>
      <c r="Y1950" s="2" t="s">
        <v>83</v>
      </c>
      <c r="Z1950" s="2" t="s">
        <v>82</v>
      </c>
      <c r="AA1950" s="2">
        <v>1120</v>
      </c>
      <c r="AB1950" s="2" t="s">
        <v>81</v>
      </c>
      <c r="AC1950" s="2" t="s">
        <v>82</v>
      </c>
      <c r="AD1950" s="2">
        <v>1120</v>
      </c>
      <c r="AE1950" s="2" t="s">
        <v>83</v>
      </c>
      <c r="AF1950" s="2" t="s">
        <v>82</v>
      </c>
      <c r="BE1950" s="23" t="str">
        <f t="shared" si="315"/>
        <v>EMF nein</v>
      </c>
      <c r="BF1950" s="23" t="str">
        <f t="shared" si="316"/>
        <v/>
      </c>
      <c r="BG1950" s="23" t="str">
        <f t="shared" si="317"/>
        <v/>
      </c>
      <c r="BH1950" s="23">
        <f t="shared" si="318"/>
        <v>0</v>
      </c>
      <c r="BO1950" s="2" t="s">
        <v>8095</v>
      </c>
      <c r="BP1950" s="3">
        <v>1</v>
      </c>
      <c r="BQ1950" s="2" t="s">
        <v>8096</v>
      </c>
    </row>
    <row r="1951" spans="1:69" ht="16.149999999999999" customHeight="1" x14ac:dyDescent="0.25">
      <c r="A1951" s="16">
        <v>1950</v>
      </c>
      <c r="B1951" s="17" t="s">
        <v>69</v>
      </c>
      <c r="C1951" s="48" t="s">
        <v>793</v>
      </c>
      <c r="D1951" s="2" t="s">
        <v>158</v>
      </c>
      <c r="E1951" s="48" t="s">
        <v>8097</v>
      </c>
      <c r="F1951" s="67">
        <v>41602</v>
      </c>
      <c r="G1951" s="3">
        <f t="shared" si="319"/>
        <v>11</v>
      </c>
      <c r="H1951" s="3">
        <f t="shared" si="320"/>
        <v>2013</v>
      </c>
      <c r="I1951" s="19">
        <v>0.15972222222222199</v>
      </c>
      <c r="J1951" s="20">
        <f t="shared" si="314"/>
        <v>3</v>
      </c>
      <c r="K1951" s="5" t="str">
        <f t="shared" si="321"/>
        <v>ja</v>
      </c>
      <c r="L1951" s="5" t="s">
        <v>91</v>
      </c>
      <c r="M1951" s="6" t="s">
        <v>74</v>
      </c>
      <c r="O1951" s="17" t="s">
        <v>75</v>
      </c>
      <c r="P1951" s="17" t="s">
        <v>8098</v>
      </c>
      <c r="R1951" s="6" t="s">
        <v>77</v>
      </c>
      <c r="S1951" s="2" t="s">
        <v>132</v>
      </c>
      <c r="T1951" s="6" t="s">
        <v>108</v>
      </c>
      <c r="X1951" s="2">
        <v>240</v>
      </c>
      <c r="Y1951" s="2" t="s">
        <v>81</v>
      </c>
      <c r="Z1951" s="2" t="s">
        <v>82</v>
      </c>
      <c r="AA1951" s="2">
        <v>240</v>
      </c>
      <c r="AB1951" s="2" t="s">
        <v>81</v>
      </c>
      <c r="AC1951" s="2" t="s">
        <v>82</v>
      </c>
      <c r="AD1951" s="2">
        <v>240</v>
      </c>
      <c r="AE1951" s="2" t="s">
        <v>81</v>
      </c>
      <c r="AF1951" s="2" t="s">
        <v>82</v>
      </c>
      <c r="AJ1951" s="2">
        <v>280</v>
      </c>
      <c r="AK1951" s="2" t="s">
        <v>81</v>
      </c>
      <c r="AL1951" s="2" t="s">
        <v>168</v>
      </c>
      <c r="AP1951" s="2">
        <v>280</v>
      </c>
      <c r="AQ1951" s="2" t="s">
        <v>81</v>
      </c>
      <c r="AR1951" s="2" t="s">
        <v>168</v>
      </c>
      <c r="BE1951" s="23" t="str">
        <f t="shared" si="315"/>
        <v>EMF nein</v>
      </c>
      <c r="BF1951" s="23" t="str">
        <f t="shared" si="316"/>
        <v/>
      </c>
      <c r="BG1951" s="23" t="str">
        <f t="shared" si="317"/>
        <v/>
      </c>
      <c r="BH1951" s="23">
        <f t="shared" si="318"/>
        <v>0</v>
      </c>
      <c r="BO1951" s="2" t="s">
        <v>8099</v>
      </c>
      <c r="BP1951" s="3">
        <v>1</v>
      </c>
      <c r="BQ1951" s="2" t="s">
        <v>8100</v>
      </c>
    </row>
    <row r="1952" spans="1:69" ht="16.149999999999999" customHeight="1" x14ac:dyDescent="0.25">
      <c r="A1952" s="16">
        <v>1951</v>
      </c>
      <c r="B1952" s="17" t="s">
        <v>211</v>
      </c>
      <c r="C1952" s="48" t="s">
        <v>4323</v>
      </c>
      <c r="D1952" s="2" t="s">
        <v>172</v>
      </c>
      <c r="E1952" s="48" t="s">
        <v>3976</v>
      </c>
      <c r="F1952" s="67">
        <v>42504</v>
      </c>
      <c r="G1952" s="3">
        <f t="shared" si="319"/>
        <v>5</v>
      </c>
      <c r="H1952" s="3">
        <f t="shared" si="320"/>
        <v>2016</v>
      </c>
      <c r="I1952" s="19">
        <v>0.53819444444444398</v>
      </c>
      <c r="J1952" s="20">
        <f t="shared" si="314"/>
        <v>12</v>
      </c>
      <c r="K1952" s="5" t="str">
        <f t="shared" si="321"/>
        <v>ja</v>
      </c>
      <c r="M1952" s="6" t="s">
        <v>74</v>
      </c>
      <c r="O1952" s="2" t="s">
        <v>140</v>
      </c>
      <c r="P1952" s="17" t="s">
        <v>8101</v>
      </c>
      <c r="R1952" s="6" t="s">
        <v>335</v>
      </c>
      <c r="T1952" s="22" t="s">
        <v>79</v>
      </c>
      <c r="U1952" s="2" t="s">
        <v>2088</v>
      </c>
      <c r="V1952" s="2" t="s">
        <v>79</v>
      </c>
      <c r="BE1952" s="23" t="str">
        <f t="shared" si="315"/>
        <v>EMF ja</v>
      </c>
      <c r="BF1952" s="23">
        <f t="shared" si="316"/>
        <v>1</v>
      </c>
      <c r="BG1952" s="23" t="str">
        <f t="shared" si="317"/>
        <v>&lt;100m</v>
      </c>
      <c r="BH1952" s="23">
        <f t="shared" si="318"/>
        <v>2</v>
      </c>
      <c r="BI1952" s="2" t="s">
        <v>162</v>
      </c>
      <c r="BJ1952" s="2">
        <v>1</v>
      </c>
      <c r="BK1952" s="2" t="s">
        <v>162</v>
      </c>
      <c r="BL1952" s="2">
        <v>40</v>
      </c>
      <c r="BO1952" s="2" t="s">
        <v>8102</v>
      </c>
      <c r="BP1952" s="3">
        <v>1</v>
      </c>
      <c r="BQ1952" s="2" t="s">
        <v>8103</v>
      </c>
    </row>
    <row r="1953" spans="1:69" s="452" customFormat="1" ht="16.149999999999999" customHeight="1" x14ac:dyDescent="0.25">
      <c r="A1953" s="451">
        <v>1952</v>
      </c>
      <c r="B1953" s="452" t="s">
        <v>211</v>
      </c>
      <c r="C1953" s="453" t="s">
        <v>8104</v>
      </c>
      <c r="D1953" s="452" t="s">
        <v>158</v>
      </c>
      <c r="E1953" s="453" t="s">
        <v>4915</v>
      </c>
      <c r="F1953" s="454">
        <v>42323</v>
      </c>
      <c r="G1953" s="3">
        <f t="shared" si="319"/>
        <v>11</v>
      </c>
      <c r="H1953" s="3">
        <f t="shared" si="320"/>
        <v>2015</v>
      </c>
      <c r="I1953" s="455">
        <v>3.8194444444444399E-2</v>
      </c>
      <c r="J1953" s="20">
        <f t="shared" si="314"/>
        <v>0</v>
      </c>
      <c r="K1953" s="456" t="str">
        <f t="shared" si="321"/>
        <v>ja</v>
      </c>
      <c r="L1953" s="456" t="s">
        <v>91</v>
      </c>
      <c r="M1953" s="457" t="s">
        <v>115</v>
      </c>
      <c r="N1953" s="456">
        <v>20</v>
      </c>
      <c r="O1953" s="452" t="s">
        <v>75</v>
      </c>
      <c r="P1953" s="452" t="s">
        <v>8105</v>
      </c>
      <c r="Q1953" s="457"/>
      <c r="R1953" s="457" t="s">
        <v>77</v>
      </c>
      <c r="T1953" s="457" t="s">
        <v>108</v>
      </c>
      <c r="BE1953" s="23" t="str">
        <f t="shared" si="315"/>
        <v>EMF nein</v>
      </c>
      <c r="BF1953" s="23" t="str">
        <f t="shared" si="316"/>
        <v/>
      </c>
      <c r="BG1953" s="23" t="str">
        <f t="shared" si="317"/>
        <v/>
      </c>
      <c r="BH1953" s="23">
        <f t="shared" si="318"/>
        <v>0</v>
      </c>
      <c r="BO1953" s="452" t="s">
        <v>22253</v>
      </c>
      <c r="BP1953" s="458">
        <v>1</v>
      </c>
      <c r="BQ1953" s="452" t="s">
        <v>8106</v>
      </c>
    </row>
    <row r="1954" spans="1:69" ht="16.149999999999999" customHeight="1" x14ac:dyDescent="0.25">
      <c r="A1954" s="16">
        <v>1953</v>
      </c>
      <c r="B1954" s="17" t="s">
        <v>87</v>
      </c>
      <c r="C1954" s="48" t="s">
        <v>8107</v>
      </c>
      <c r="D1954" s="2" t="s">
        <v>151</v>
      </c>
      <c r="E1954" s="48" t="s">
        <v>8108</v>
      </c>
      <c r="F1954" s="67">
        <v>41677</v>
      </c>
      <c r="G1954" s="3">
        <f t="shared" si="319"/>
        <v>2</v>
      </c>
      <c r="H1954" s="3">
        <f t="shared" si="320"/>
        <v>2014</v>
      </c>
      <c r="I1954" s="19">
        <v>0.64583333333333304</v>
      </c>
      <c r="J1954" s="20">
        <f t="shared" si="314"/>
        <v>15</v>
      </c>
      <c r="K1954" s="5" t="str">
        <f t="shared" si="321"/>
        <v>ja</v>
      </c>
      <c r="L1954" s="5" t="s">
        <v>91</v>
      </c>
      <c r="M1954" s="6" t="s">
        <v>74</v>
      </c>
      <c r="N1954" s="5">
        <v>84</v>
      </c>
      <c r="O1954" s="17" t="s">
        <v>126</v>
      </c>
      <c r="P1954" s="17" t="s">
        <v>8109</v>
      </c>
      <c r="R1954" s="6" t="s">
        <v>3035</v>
      </c>
      <c r="T1954" s="22" t="s">
        <v>79</v>
      </c>
      <c r="X1954" s="2">
        <v>524</v>
      </c>
      <c r="Y1954" s="2" t="s">
        <v>81</v>
      </c>
      <c r="Z1954" s="2" t="s">
        <v>168</v>
      </c>
      <c r="AA1954" s="2">
        <v>524</v>
      </c>
      <c r="AB1954" s="2" t="s">
        <v>81</v>
      </c>
      <c r="AC1954" s="2" t="s">
        <v>168</v>
      </c>
      <c r="AJ1954" s="2">
        <v>801</v>
      </c>
      <c r="AM1954" s="2">
        <v>801</v>
      </c>
      <c r="AN1954" s="2" t="s">
        <v>81</v>
      </c>
      <c r="AO1954" s="2" t="s">
        <v>168</v>
      </c>
      <c r="AV1954" s="2">
        <v>1650</v>
      </c>
      <c r="AW1954" s="2" t="s">
        <v>83</v>
      </c>
      <c r="AX1954" s="2" t="s">
        <v>84</v>
      </c>
      <c r="AY1954" s="2">
        <v>1650</v>
      </c>
      <c r="AZ1954" s="2" t="s">
        <v>81</v>
      </c>
      <c r="BA1954" s="2" t="s">
        <v>84</v>
      </c>
      <c r="BE1954" s="23" t="str">
        <f t="shared" si="315"/>
        <v>EMF nein</v>
      </c>
      <c r="BF1954" s="23" t="str">
        <f t="shared" si="316"/>
        <v/>
      </c>
      <c r="BG1954" s="23" t="str">
        <f t="shared" si="317"/>
        <v/>
      </c>
      <c r="BH1954" s="23">
        <f t="shared" si="318"/>
        <v>0</v>
      </c>
      <c r="BO1954" s="2" t="s">
        <v>8110</v>
      </c>
      <c r="BP1954" s="3">
        <v>1</v>
      </c>
      <c r="BQ1954" s="2" t="s">
        <v>8111</v>
      </c>
    </row>
    <row r="1955" spans="1:69" ht="16.149999999999999" customHeight="1" x14ac:dyDescent="0.25">
      <c r="A1955" s="16">
        <v>1954</v>
      </c>
      <c r="B1955" s="17" t="s">
        <v>69</v>
      </c>
      <c r="C1955" s="48" t="s">
        <v>7269</v>
      </c>
      <c r="D1955" s="2" t="s">
        <v>137</v>
      </c>
      <c r="E1955" s="48" t="s">
        <v>247</v>
      </c>
      <c r="F1955" s="67">
        <v>40613</v>
      </c>
      <c r="G1955" s="3">
        <f t="shared" si="319"/>
        <v>3</v>
      </c>
      <c r="H1955" s="3">
        <f t="shared" si="320"/>
        <v>2011</v>
      </c>
      <c r="I1955" s="19">
        <v>0.68055555555555503</v>
      </c>
      <c r="J1955" s="20">
        <f t="shared" si="314"/>
        <v>16</v>
      </c>
      <c r="K1955" s="5" t="str">
        <f t="shared" si="321"/>
        <v>ja</v>
      </c>
      <c r="L1955" s="5" t="s">
        <v>91</v>
      </c>
      <c r="M1955" s="6" t="s">
        <v>74</v>
      </c>
      <c r="N1955" s="5">
        <v>54</v>
      </c>
      <c r="O1955" s="17" t="s">
        <v>126</v>
      </c>
      <c r="P1955" s="17" t="s">
        <v>8109</v>
      </c>
      <c r="R1955" s="6" t="s">
        <v>77</v>
      </c>
      <c r="T1955" s="22"/>
      <c r="U1955" s="2" t="s">
        <v>74</v>
      </c>
      <c r="V1955" s="2" t="s">
        <v>79</v>
      </c>
      <c r="BE1955" s="23" t="str">
        <f t="shared" si="315"/>
        <v>EMF nein</v>
      </c>
      <c r="BF1955" s="23" t="str">
        <f t="shared" si="316"/>
        <v/>
      </c>
      <c r="BG1955" s="23" t="str">
        <f t="shared" si="317"/>
        <v/>
      </c>
      <c r="BH1955" s="23">
        <f t="shared" si="318"/>
        <v>0</v>
      </c>
      <c r="BO1955" s="2" t="s">
        <v>8112</v>
      </c>
      <c r="BP1955" s="3">
        <v>1</v>
      </c>
      <c r="BQ1955" s="2" t="s">
        <v>8113</v>
      </c>
    </row>
    <row r="1956" spans="1:69" ht="16.149999999999999" customHeight="1" x14ac:dyDescent="0.25">
      <c r="A1956" s="16">
        <v>1955</v>
      </c>
      <c r="B1956" s="17" t="s">
        <v>211</v>
      </c>
      <c r="C1956" s="48" t="s">
        <v>4323</v>
      </c>
      <c r="D1956" s="2" t="s">
        <v>172</v>
      </c>
      <c r="E1956" s="48" t="s">
        <v>3976</v>
      </c>
      <c r="F1956" s="67">
        <v>40625</v>
      </c>
      <c r="G1956" s="3">
        <f t="shared" si="319"/>
        <v>3</v>
      </c>
      <c r="H1956" s="3">
        <f t="shared" si="320"/>
        <v>2011</v>
      </c>
      <c r="I1956" s="19">
        <v>0.46180555555555602</v>
      </c>
      <c r="J1956" s="20">
        <f t="shared" si="314"/>
        <v>11</v>
      </c>
      <c r="K1956" s="5" t="str">
        <f t="shared" si="321"/>
        <v>ja</v>
      </c>
      <c r="L1956" s="5" t="s">
        <v>91</v>
      </c>
      <c r="M1956" s="6" t="s">
        <v>74</v>
      </c>
      <c r="N1956" s="5">
        <v>67</v>
      </c>
      <c r="O1956" s="2" t="s">
        <v>140</v>
      </c>
      <c r="P1956" s="17" t="s">
        <v>8114</v>
      </c>
      <c r="R1956" s="6" t="s">
        <v>77</v>
      </c>
      <c r="T1956" s="22" t="s">
        <v>79</v>
      </c>
      <c r="U1956" s="2" t="s">
        <v>74</v>
      </c>
      <c r="V1956" s="2" t="s">
        <v>108</v>
      </c>
      <c r="X1956" s="2">
        <v>140</v>
      </c>
      <c r="Y1956" s="2" t="s">
        <v>83</v>
      </c>
      <c r="Z1956" s="2" t="s">
        <v>84</v>
      </c>
      <c r="AA1956" s="2">
        <v>140</v>
      </c>
      <c r="AB1956" s="2" t="s">
        <v>83</v>
      </c>
      <c r="AC1956" s="2" t="s">
        <v>84</v>
      </c>
      <c r="AJ1956" s="2">
        <v>140</v>
      </c>
      <c r="AK1956" s="2" t="s">
        <v>83</v>
      </c>
      <c r="AL1956" s="2" t="s">
        <v>84</v>
      </c>
      <c r="AM1956" s="2">
        <v>140</v>
      </c>
      <c r="AN1956" s="2" t="s">
        <v>83</v>
      </c>
      <c r="AO1956" s="2" t="s">
        <v>84</v>
      </c>
      <c r="AV1956" s="2">
        <v>140</v>
      </c>
      <c r="BE1956" s="23" t="str">
        <f t="shared" si="315"/>
        <v>EMF ja</v>
      </c>
      <c r="BF1956" s="23">
        <f t="shared" si="316"/>
        <v>2700</v>
      </c>
      <c r="BG1956" s="23" t="str">
        <f t="shared" si="317"/>
        <v>500+m</v>
      </c>
      <c r="BH1956" s="23">
        <f t="shared" si="318"/>
        <v>1</v>
      </c>
      <c r="BI1956" s="2" t="s">
        <v>162</v>
      </c>
      <c r="BJ1956" s="2">
        <v>2700</v>
      </c>
      <c r="BO1956" s="2" t="s">
        <v>8115</v>
      </c>
      <c r="BP1956" s="3">
        <v>1</v>
      </c>
      <c r="BQ1956" s="2" t="s">
        <v>8116</v>
      </c>
    </row>
    <row r="1957" spans="1:69" ht="16.149999999999999" customHeight="1" x14ac:dyDescent="0.25">
      <c r="A1957" s="16">
        <v>1956</v>
      </c>
      <c r="B1957" s="17" t="s">
        <v>69</v>
      </c>
      <c r="C1957" s="48" t="s">
        <v>645</v>
      </c>
      <c r="D1957" s="2" t="s">
        <v>71</v>
      </c>
      <c r="E1957" s="81" t="s">
        <v>8117</v>
      </c>
      <c r="F1957" s="67">
        <v>41837</v>
      </c>
      <c r="G1957" s="3">
        <f t="shared" si="319"/>
        <v>7</v>
      </c>
      <c r="H1957" s="3">
        <f t="shared" si="320"/>
        <v>2014</v>
      </c>
      <c r="I1957" s="19">
        <v>0.24652777777777801</v>
      </c>
      <c r="J1957" s="20">
        <f t="shared" si="314"/>
        <v>5</v>
      </c>
      <c r="K1957" s="5" t="str">
        <f t="shared" si="321"/>
        <v>ja</v>
      </c>
      <c r="L1957" s="5" t="s">
        <v>91</v>
      </c>
      <c r="M1957" s="6" t="s">
        <v>74</v>
      </c>
      <c r="N1957" s="5">
        <v>47</v>
      </c>
      <c r="O1957" s="17" t="s">
        <v>75</v>
      </c>
      <c r="P1957" s="17" t="s">
        <v>8118</v>
      </c>
      <c r="R1957" s="6" t="s">
        <v>77</v>
      </c>
      <c r="S1957" s="2" t="s">
        <v>78</v>
      </c>
      <c r="T1957" s="22"/>
      <c r="X1957" s="2">
        <v>1700</v>
      </c>
      <c r="Y1957" s="2" t="s">
        <v>81</v>
      </c>
      <c r="Z1957" s="2" t="s">
        <v>168</v>
      </c>
      <c r="AA1957" s="2">
        <v>1700</v>
      </c>
      <c r="AB1957" s="2" t="s">
        <v>83</v>
      </c>
      <c r="AC1957" s="2" t="s">
        <v>168</v>
      </c>
      <c r="AD1957" s="2">
        <v>1700</v>
      </c>
      <c r="AE1957" s="2" t="s">
        <v>83</v>
      </c>
      <c r="AF1957" s="2" t="s">
        <v>168</v>
      </c>
      <c r="BE1957" s="23" t="str">
        <f t="shared" si="315"/>
        <v>EMF ja</v>
      </c>
      <c r="BF1957" s="23">
        <f t="shared" si="316"/>
        <v>1600</v>
      </c>
      <c r="BG1957" s="23" t="str">
        <f t="shared" si="317"/>
        <v>500+m</v>
      </c>
      <c r="BH1957" s="23">
        <f t="shared" si="318"/>
        <v>1</v>
      </c>
      <c r="BK1957" s="2" t="s">
        <v>162</v>
      </c>
      <c r="BL1957" s="2">
        <v>1600</v>
      </c>
      <c r="BO1957" s="2" t="s">
        <v>8119</v>
      </c>
      <c r="BP1957" s="3">
        <v>1</v>
      </c>
      <c r="BQ1957" s="2" t="s">
        <v>8120</v>
      </c>
    </row>
    <row r="1958" spans="1:69" ht="16.149999999999999" customHeight="1" x14ac:dyDescent="0.25">
      <c r="A1958" s="16">
        <v>1957</v>
      </c>
      <c r="B1958" s="17" t="s">
        <v>69</v>
      </c>
      <c r="C1958" s="48" t="s">
        <v>21899</v>
      </c>
      <c r="D1958" s="2" t="s">
        <v>2334</v>
      </c>
      <c r="E1958" s="48" t="s">
        <v>21900</v>
      </c>
      <c r="F1958" s="67">
        <v>42171</v>
      </c>
      <c r="G1958" s="3">
        <f t="shared" si="319"/>
        <v>6</v>
      </c>
      <c r="H1958" s="3">
        <f t="shared" si="320"/>
        <v>2015</v>
      </c>
      <c r="I1958" s="19">
        <v>0.75694444444444398</v>
      </c>
      <c r="J1958" s="20">
        <f t="shared" si="314"/>
        <v>18</v>
      </c>
      <c r="K1958" s="5" t="str">
        <f t="shared" si="321"/>
        <v>ja</v>
      </c>
      <c r="L1958" s="21" t="s">
        <v>73</v>
      </c>
      <c r="M1958" s="6" t="s">
        <v>100</v>
      </c>
      <c r="N1958" s="5">
        <v>47</v>
      </c>
      <c r="O1958" s="17" t="s">
        <v>75</v>
      </c>
      <c r="P1958" s="17" t="s">
        <v>1027</v>
      </c>
      <c r="R1958" s="6" t="s">
        <v>77</v>
      </c>
      <c r="T1958" s="22" t="s">
        <v>80</v>
      </c>
      <c r="X1958" s="2">
        <v>123</v>
      </c>
      <c r="Y1958" s="2" t="s">
        <v>83</v>
      </c>
      <c r="Z1958" s="2" t="s">
        <v>84</v>
      </c>
      <c r="AA1958" s="2">
        <v>123</v>
      </c>
      <c r="AB1958" s="2" t="s">
        <v>83</v>
      </c>
      <c r="AC1958" s="2" t="s">
        <v>84</v>
      </c>
      <c r="AD1958" s="2">
        <v>123</v>
      </c>
      <c r="AE1958" s="2" t="s">
        <v>83</v>
      </c>
      <c r="AF1958" s="2" t="s">
        <v>84</v>
      </c>
      <c r="AJ1958" s="2">
        <v>123</v>
      </c>
      <c r="AK1958" s="2" t="s">
        <v>83</v>
      </c>
      <c r="AL1958" s="2" t="s">
        <v>84</v>
      </c>
      <c r="AM1958" s="2">
        <v>123</v>
      </c>
      <c r="AN1958" s="2" t="s">
        <v>83</v>
      </c>
      <c r="AO1958" s="2" t="s">
        <v>84</v>
      </c>
      <c r="AP1958" s="2">
        <v>123</v>
      </c>
      <c r="AQ1958" s="2" t="s">
        <v>83</v>
      </c>
      <c r="AR1958" s="2" t="s">
        <v>84</v>
      </c>
      <c r="BE1958" s="23" t="str">
        <f t="shared" si="315"/>
        <v>EMF nein</v>
      </c>
      <c r="BF1958" s="23" t="str">
        <f t="shared" si="316"/>
        <v/>
      </c>
      <c r="BG1958" s="23" t="str">
        <f t="shared" si="317"/>
        <v/>
      </c>
      <c r="BH1958" s="23">
        <f t="shared" si="318"/>
        <v>0</v>
      </c>
      <c r="BO1958" s="2" t="s">
        <v>8121</v>
      </c>
      <c r="BP1958" s="3">
        <v>1</v>
      </c>
      <c r="BQ1958" s="2" t="s">
        <v>8122</v>
      </c>
    </row>
    <row r="1959" spans="1:69" ht="16.149999999999999" customHeight="1" x14ac:dyDescent="0.25">
      <c r="A1959" s="111">
        <v>1958</v>
      </c>
      <c r="B1959" s="17" t="s">
        <v>190</v>
      </c>
      <c r="C1959" s="48" t="s">
        <v>8123</v>
      </c>
      <c r="D1959" s="2" t="s">
        <v>151</v>
      </c>
      <c r="E1959" s="48" t="s">
        <v>5089</v>
      </c>
      <c r="F1959" s="67">
        <v>40368</v>
      </c>
      <c r="G1959" s="3">
        <f t="shared" si="319"/>
        <v>7</v>
      </c>
      <c r="H1959" s="3">
        <f t="shared" si="320"/>
        <v>2010</v>
      </c>
      <c r="I1959" s="19">
        <v>0.70833333333333304</v>
      </c>
      <c r="J1959" s="20">
        <f t="shared" si="314"/>
        <v>17</v>
      </c>
      <c r="K1959" s="5" t="str">
        <f t="shared" si="321"/>
        <v>ja</v>
      </c>
      <c r="L1959" s="5" t="s">
        <v>91</v>
      </c>
      <c r="M1959" s="6" t="s">
        <v>139</v>
      </c>
      <c r="O1959" s="17" t="s">
        <v>126</v>
      </c>
      <c r="P1959" s="17" t="s">
        <v>8124</v>
      </c>
      <c r="R1959" s="6" t="s">
        <v>77</v>
      </c>
      <c r="T1959" s="22"/>
      <c r="X1959" s="2">
        <v>640</v>
      </c>
      <c r="Y1959" s="2" t="s">
        <v>81</v>
      </c>
      <c r="Z1959" s="2" t="s">
        <v>84</v>
      </c>
      <c r="AA1959" s="2">
        <v>640</v>
      </c>
      <c r="AB1959" s="2" t="s">
        <v>81</v>
      </c>
      <c r="AC1959" s="2" t="s">
        <v>84</v>
      </c>
      <c r="BE1959" s="23" t="str">
        <f t="shared" si="315"/>
        <v>EMF nein</v>
      </c>
      <c r="BF1959" s="23" t="str">
        <f t="shared" si="316"/>
        <v/>
      </c>
      <c r="BG1959" s="23" t="str">
        <f t="shared" si="317"/>
        <v/>
      </c>
      <c r="BH1959" s="23">
        <f t="shared" si="318"/>
        <v>0</v>
      </c>
      <c r="BO1959" s="2" t="s">
        <v>8125</v>
      </c>
      <c r="BP1959" s="3">
        <v>1</v>
      </c>
      <c r="BQ1959" s="2" t="s">
        <v>8126</v>
      </c>
    </row>
    <row r="1960" spans="1:69" ht="16.149999999999999" customHeight="1" x14ac:dyDescent="0.25">
      <c r="A1960" s="16">
        <v>1959</v>
      </c>
      <c r="B1960" s="17" t="s">
        <v>211</v>
      </c>
      <c r="C1960" s="48" t="s">
        <v>8127</v>
      </c>
      <c r="D1960" s="2" t="s">
        <v>71</v>
      </c>
      <c r="E1960" s="48" t="s">
        <v>8128</v>
      </c>
      <c r="F1960" s="67">
        <v>42497</v>
      </c>
      <c r="G1960" s="3">
        <f t="shared" si="319"/>
        <v>5</v>
      </c>
      <c r="H1960" s="3">
        <f t="shared" si="320"/>
        <v>2016</v>
      </c>
      <c r="I1960" s="19">
        <v>0.48958333333333298</v>
      </c>
      <c r="J1960" s="20">
        <f t="shared" si="314"/>
        <v>11</v>
      </c>
      <c r="K1960" s="5" t="str">
        <f t="shared" si="321"/>
        <v>ja</v>
      </c>
      <c r="L1960" s="21" t="s">
        <v>73</v>
      </c>
      <c r="M1960" s="6" t="s">
        <v>74</v>
      </c>
      <c r="N1960" s="5">
        <v>40</v>
      </c>
      <c r="O1960" s="17" t="s">
        <v>126</v>
      </c>
      <c r="P1960" s="17" t="s">
        <v>8129</v>
      </c>
      <c r="R1960" s="6" t="s">
        <v>77</v>
      </c>
      <c r="S1960" s="2" t="s">
        <v>78</v>
      </c>
      <c r="T1960" s="22" t="s">
        <v>79</v>
      </c>
      <c r="AA1960" s="2">
        <v>650</v>
      </c>
      <c r="AB1960" s="2" t="s">
        <v>81</v>
      </c>
      <c r="AC1960" s="2" t="s">
        <v>82</v>
      </c>
      <c r="BE1960" s="23" t="str">
        <f t="shared" si="315"/>
        <v>EMF nein</v>
      </c>
      <c r="BF1960" s="23" t="str">
        <f t="shared" si="316"/>
        <v/>
      </c>
      <c r="BG1960" s="23" t="str">
        <f t="shared" si="317"/>
        <v/>
      </c>
      <c r="BH1960" s="23">
        <f t="shared" si="318"/>
        <v>0</v>
      </c>
      <c r="BO1960" s="2" t="s">
        <v>8130</v>
      </c>
      <c r="BP1960" s="3">
        <v>1</v>
      </c>
      <c r="BQ1960" s="2" t="s">
        <v>8131</v>
      </c>
    </row>
    <row r="1961" spans="1:69" ht="16.149999999999999" customHeight="1" x14ac:dyDescent="0.25">
      <c r="A1961" s="16">
        <v>1960</v>
      </c>
      <c r="B1961" s="17" t="s">
        <v>69</v>
      </c>
      <c r="C1961" s="48" t="s">
        <v>540</v>
      </c>
      <c r="D1961" s="2" t="s">
        <v>124</v>
      </c>
      <c r="E1961" s="48" t="s">
        <v>2703</v>
      </c>
      <c r="F1961" s="67">
        <v>42319</v>
      </c>
      <c r="G1961" s="3">
        <f t="shared" si="319"/>
        <v>11</v>
      </c>
      <c r="H1961" s="3">
        <f t="shared" si="320"/>
        <v>2015</v>
      </c>
      <c r="I1961" s="19">
        <v>0.625</v>
      </c>
      <c r="J1961" s="20">
        <f t="shared" si="314"/>
        <v>15</v>
      </c>
      <c r="K1961" s="5" t="str">
        <f t="shared" si="321"/>
        <v>ja</v>
      </c>
      <c r="L1961" s="5" t="s">
        <v>91</v>
      </c>
      <c r="M1961" s="6" t="s">
        <v>74</v>
      </c>
      <c r="N1961" s="5">
        <v>60</v>
      </c>
      <c r="O1961" s="17" t="s">
        <v>75</v>
      </c>
      <c r="P1961" s="17" t="s">
        <v>8132</v>
      </c>
      <c r="Q1961" s="6" t="s">
        <v>186</v>
      </c>
      <c r="R1961" s="6" t="s">
        <v>77</v>
      </c>
      <c r="S1961" s="2" t="s">
        <v>132</v>
      </c>
      <c r="T1961" s="22"/>
      <c r="U1961" s="2" t="s">
        <v>208</v>
      </c>
      <c r="V1961" s="2" t="s">
        <v>79</v>
      </c>
      <c r="W1961" s="2" t="s">
        <v>8133</v>
      </c>
      <c r="X1961" s="2">
        <v>505</v>
      </c>
      <c r="Y1961" s="2" t="s">
        <v>83</v>
      </c>
      <c r="Z1961" s="2" t="s">
        <v>82</v>
      </c>
      <c r="AA1961" s="2">
        <v>505</v>
      </c>
      <c r="AB1961" s="2" t="s">
        <v>81</v>
      </c>
      <c r="AC1961" s="2" t="s">
        <v>82</v>
      </c>
      <c r="AD1961" s="2">
        <v>505</v>
      </c>
      <c r="AE1961" s="2" t="s">
        <v>83</v>
      </c>
      <c r="AF1961" s="2" t="s">
        <v>82</v>
      </c>
      <c r="AJ1961" s="2">
        <v>147</v>
      </c>
      <c r="AK1961" s="2" t="s">
        <v>83</v>
      </c>
      <c r="AL1961" s="2" t="s">
        <v>82</v>
      </c>
      <c r="AP1961" s="2">
        <v>147</v>
      </c>
      <c r="AQ1961" s="2" t="s">
        <v>83</v>
      </c>
      <c r="AR1961" s="2" t="s">
        <v>82</v>
      </c>
      <c r="AV1961" s="2">
        <v>340</v>
      </c>
      <c r="AW1961" s="2" t="s">
        <v>83</v>
      </c>
      <c r="AX1961" s="2" t="s">
        <v>168</v>
      </c>
      <c r="AY1961" s="2">
        <v>340</v>
      </c>
      <c r="AZ1961" s="2" t="s">
        <v>81</v>
      </c>
      <c r="BA1961" s="2" t="s">
        <v>168</v>
      </c>
      <c r="BB1961" s="2">
        <v>340</v>
      </c>
      <c r="BC1961" s="2" t="s">
        <v>83</v>
      </c>
      <c r="BD1961" s="2" t="s">
        <v>168</v>
      </c>
      <c r="BE1961" s="23" t="str">
        <f t="shared" si="315"/>
        <v>EMF nein</v>
      </c>
      <c r="BF1961" s="23" t="str">
        <f t="shared" si="316"/>
        <v/>
      </c>
      <c r="BG1961" s="23" t="str">
        <f t="shared" si="317"/>
        <v/>
      </c>
      <c r="BH1961" s="23">
        <f t="shared" si="318"/>
        <v>0</v>
      </c>
      <c r="BO1961" s="2" t="s">
        <v>8134</v>
      </c>
      <c r="BP1961" s="3">
        <v>1</v>
      </c>
      <c r="BQ1961" s="2" t="s">
        <v>8135</v>
      </c>
    </row>
    <row r="1962" spans="1:69" ht="16.149999999999999" customHeight="1" x14ac:dyDescent="0.25">
      <c r="A1962" s="16">
        <v>1961</v>
      </c>
      <c r="B1962" s="17" t="s">
        <v>135</v>
      </c>
      <c r="C1962" s="48" t="s">
        <v>2071</v>
      </c>
      <c r="D1962" s="2" t="s">
        <v>113</v>
      </c>
      <c r="E1962" s="48" t="s">
        <v>8136</v>
      </c>
      <c r="F1962" s="67">
        <v>42549</v>
      </c>
      <c r="G1962" s="3">
        <f t="shared" si="319"/>
        <v>6</v>
      </c>
      <c r="H1962" s="3">
        <f t="shared" si="320"/>
        <v>2016</v>
      </c>
      <c r="I1962" s="19">
        <v>0.55208333333333304</v>
      </c>
      <c r="J1962" s="20">
        <f t="shared" si="314"/>
        <v>13</v>
      </c>
      <c r="K1962" s="5" t="str">
        <f t="shared" si="321"/>
        <v>ja</v>
      </c>
      <c r="L1962" s="5" t="s">
        <v>91</v>
      </c>
      <c r="M1962" s="6" t="s">
        <v>139</v>
      </c>
      <c r="N1962" s="5">
        <v>28</v>
      </c>
      <c r="O1962" s="17" t="s">
        <v>75</v>
      </c>
      <c r="P1962" s="17" t="s">
        <v>8137</v>
      </c>
      <c r="R1962" s="6" t="s">
        <v>77</v>
      </c>
      <c r="T1962" s="22"/>
      <c r="U1962" s="2" t="s">
        <v>354</v>
      </c>
      <c r="V1962" s="2" t="s">
        <v>154</v>
      </c>
      <c r="X1962" s="2">
        <v>100</v>
      </c>
      <c r="Y1962" s="2" t="s">
        <v>81</v>
      </c>
      <c r="Z1962" s="2" t="s">
        <v>82</v>
      </c>
      <c r="AD1962" s="2">
        <v>100</v>
      </c>
      <c r="AE1962" s="2" t="s">
        <v>81</v>
      </c>
      <c r="AF1962" s="2" t="s">
        <v>82</v>
      </c>
      <c r="AK1962" s="2" t="s">
        <v>83</v>
      </c>
      <c r="AQ1962" s="2" t="s">
        <v>83</v>
      </c>
      <c r="BE1962" s="23" t="str">
        <f t="shared" si="315"/>
        <v>EMF nein</v>
      </c>
      <c r="BF1962" s="23" t="str">
        <f t="shared" si="316"/>
        <v/>
      </c>
      <c r="BG1962" s="23" t="str">
        <f t="shared" si="317"/>
        <v/>
      </c>
      <c r="BH1962" s="23">
        <f t="shared" si="318"/>
        <v>0</v>
      </c>
      <c r="BO1962" s="2" t="s">
        <v>8138</v>
      </c>
      <c r="BP1962" s="3">
        <v>1</v>
      </c>
      <c r="BQ1962" s="2" t="s">
        <v>8139</v>
      </c>
    </row>
    <row r="1963" spans="1:69" ht="16.149999999999999" customHeight="1" x14ac:dyDescent="0.25">
      <c r="A1963" s="16">
        <v>1962</v>
      </c>
      <c r="B1963" s="17" t="s">
        <v>135</v>
      </c>
      <c r="C1963" s="48" t="s">
        <v>8140</v>
      </c>
      <c r="D1963" s="2" t="s">
        <v>71</v>
      </c>
      <c r="E1963" s="48" t="s">
        <v>8141</v>
      </c>
      <c r="F1963" s="67">
        <v>43207</v>
      </c>
      <c r="G1963" s="3">
        <f t="shared" si="319"/>
        <v>4</v>
      </c>
      <c r="H1963" s="3">
        <f t="shared" si="320"/>
        <v>2018</v>
      </c>
      <c r="I1963" s="19">
        <v>0.36805555555555602</v>
      </c>
      <c r="J1963" s="20">
        <f t="shared" si="314"/>
        <v>8</v>
      </c>
      <c r="K1963" s="5" t="str">
        <f t="shared" si="321"/>
        <v>ja</v>
      </c>
      <c r="L1963" s="5" t="s">
        <v>91</v>
      </c>
      <c r="M1963" s="6" t="s">
        <v>139</v>
      </c>
      <c r="N1963" s="5">
        <v>41</v>
      </c>
      <c r="O1963" s="17" t="s">
        <v>126</v>
      </c>
      <c r="P1963" s="17" t="s">
        <v>8142</v>
      </c>
      <c r="R1963" s="6" t="s">
        <v>77</v>
      </c>
      <c r="T1963" s="22"/>
      <c r="BE1963" s="23" t="str">
        <f t="shared" si="315"/>
        <v>EMF nein</v>
      </c>
      <c r="BF1963" s="23" t="str">
        <f t="shared" si="316"/>
        <v/>
      </c>
      <c r="BG1963" s="23" t="str">
        <f t="shared" si="317"/>
        <v/>
      </c>
      <c r="BH1963" s="23">
        <f t="shared" si="318"/>
        <v>0</v>
      </c>
      <c r="BO1963" s="2" t="s">
        <v>8143</v>
      </c>
      <c r="BP1963" s="3">
        <v>1</v>
      </c>
      <c r="BQ1963" s="2" t="s">
        <v>8144</v>
      </c>
    </row>
    <row r="1964" spans="1:69" ht="16.149999999999999" customHeight="1" x14ac:dyDescent="0.25">
      <c r="A1964" s="16">
        <v>1963</v>
      </c>
      <c r="B1964" s="17" t="s">
        <v>211</v>
      </c>
      <c r="C1964" s="48" t="s">
        <v>8145</v>
      </c>
      <c r="D1964" s="2" t="s">
        <v>172</v>
      </c>
      <c r="E1964" s="48" t="s">
        <v>3976</v>
      </c>
      <c r="F1964" s="67">
        <v>42318</v>
      </c>
      <c r="G1964" s="3">
        <f t="shared" si="319"/>
        <v>11</v>
      </c>
      <c r="H1964" s="3">
        <f t="shared" si="320"/>
        <v>2015</v>
      </c>
      <c r="I1964" s="19">
        <v>0.16666666666666699</v>
      </c>
      <c r="J1964" s="20">
        <f t="shared" si="314"/>
        <v>4</v>
      </c>
      <c r="K1964" s="5" t="str">
        <f t="shared" si="321"/>
        <v>ja</v>
      </c>
      <c r="L1964" s="21" t="s">
        <v>73</v>
      </c>
      <c r="M1964" s="6" t="s">
        <v>74</v>
      </c>
      <c r="O1964" s="2" t="s">
        <v>140</v>
      </c>
      <c r="P1964" s="17" t="s">
        <v>8146</v>
      </c>
      <c r="T1964" s="22"/>
      <c r="X1964" s="2">
        <v>82</v>
      </c>
      <c r="Y1964" s="2" t="s">
        <v>81</v>
      </c>
      <c r="Z1964" s="2" t="s">
        <v>84</v>
      </c>
      <c r="AA1964" s="2">
        <v>82</v>
      </c>
      <c r="AB1964" s="2" t="s">
        <v>81</v>
      </c>
      <c r="AC1964" s="2" t="s">
        <v>84</v>
      </c>
      <c r="AD1964" s="2">
        <v>82</v>
      </c>
      <c r="AE1964" s="2" t="s">
        <v>81</v>
      </c>
      <c r="AF1964" s="2" t="s">
        <v>84</v>
      </c>
      <c r="BE1964" s="23" t="str">
        <f t="shared" si="315"/>
        <v>EMF nein</v>
      </c>
      <c r="BF1964" s="23" t="str">
        <f t="shared" si="316"/>
        <v/>
      </c>
      <c r="BG1964" s="23" t="str">
        <f t="shared" si="317"/>
        <v/>
      </c>
      <c r="BH1964" s="23">
        <f t="shared" si="318"/>
        <v>0</v>
      </c>
      <c r="BO1964" s="2" t="s">
        <v>8147</v>
      </c>
      <c r="BP1964" s="3">
        <v>1</v>
      </c>
      <c r="BQ1964" s="2" t="s">
        <v>8148</v>
      </c>
    </row>
    <row r="1965" spans="1:69" ht="16.149999999999999" customHeight="1" x14ac:dyDescent="0.25">
      <c r="A1965" s="16">
        <v>1964</v>
      </c>
      <c r="B1965" s="17" t="s">
        <v>211</v>
      </c>
      <c r="C1965" s="48" t="s">
        <v>8149</v>
      </c>
      <c r="D1965" s="2" t="s">
        <v>172</v>
      </c>
      <c r="E1965" s="48" t="s">
        <v>8150</v>
      </c>
      <c r="F1965" s="67">
        <v>42329</v>
      </c>
      <c r="G1965" s="3">
        <f t="shared" si="319"/>
        <v>11</v>
      </c>
      <c r="H1965" s="3">
        <f t="shared" si="320"/>
        <v>2015</v>
      </c>
      <c r="I1965" s="19">
        <v>0.8125</v>
      </c>
      <c r="J1965" s="20">
        <f t="shared" si="314"/>
        <v>19</v>
      </c>
      <c r="K1965" s="5" t="str">
        <f t="shared" si="321"/>
        <v>ja</v>
      </c>
      <c r="L1965" s="5" t="s">
        <v>91</v>
      </c>
      <c r="M1965" s="6" t="s">
        <v>74</v>
      </c>
      <c r="N1965" s="5">
        <v>52</v>
      </c>
      <c r="O1965" s="17" t="s">
        <v>126</v>
      </c>
      <c r="P1965" s="17" t="s">
        <v>8151</v>
      </c>
      <c r="R1965" s="6" t="s">
        <v>3035</v>
      </c>
      <c r="S1965" s="2" t="s">
        <v>132</v>
      </c>
      <c r="T1965" s="6" t="s">
        <v>108</v>
      </c>
      <c r="X1965" s="2">
        <v>190</v>
      </c>
      <c r="Y1965" s="2" t="s">
        <v>81</v>
      </c>
      <c r="Z1965" s="2" t="s">
        <v>84</v>
      </c>
      <c r="AD1965" s="2">
        <v>190</v>
      </c>
      <c r="AE1965" s="2" t="s">
        <v>83</v>
      </c>
      <c r="AJ1965" s="2">
        <v>190</v>
      </c>
      <c r="AK1965" s="2" t="s">
        <v>81</v>
      </c>
      <c r="AL1965" s="2" t="s">
        <v>84</v>
      </c>
      <c r="AP1965" s="2">
        <v>190</v>
      </c>
      <c r="AQ1965" s="2" t="s">
        <v>81</v>
      </c>
      <c r="AR1965" s="2" t="s">
        <v>84</v>
      </c>
      <c r="AV1965" s="2">
        <v>539</v>
      </c>
      <c r="AW1965" s="2" t="s">
        <v>81</v>
      </c>
      <c r="AX1965" s="2" t="s">
        <v>168</v>
      </c>
      <c r="AY1965" s="2">
        <v>539</v>
      </c>
      <c r="AZ1965" s="2" t="s">
        <v>81</v>
      </c>
      <c r="BA1965" s="2" t="s">
        <v>168</v>
      </c>
      <c r="BB1965" s="2">
        <v>539</v>
      </c>
      <c r="BC1965" s="2" t="s">
        <v>83</v>
      </c>
      <c r="BD1965" s="2" t="s">
        <v>168</v>
      </c>
      <c r="BE1965" s="23" t="str">
        <f t="shared" si="315"/>
        <v>EMF ja</v>
      </c>
      <c r="BF1965" s="23" t="str">
        <f t="shared" si="316"/>
        <v/>
      </c>
      <c r="BG1965" s="23" t="str">
        <f t="shared" si="317"/>
        <v/>
      </c>
      <c r="BH1965" s="23">
        <f t="shared" si="318"/>
        <v>1</v>
      </c>
      <c r="BI1965" s="2" t="s">
        <v>162</v>
      </c>
      <c r="BO1965" s="2" t="s">
        <v>8152</v>
      </c>
      <c r="BP1965" s="3">
        <v>1</v>
      </c>
      <c r="BQ1965" s="2" t="s">
        <v>8153</v>
      </c>
    </row>
    <row r="1966" spans="1:69" ht="16.149999999999999" customHeight="1" x14ac:dyDescent="0.25">
      <c r="A1966" s="16">
        <v>1965</v>
      </c>
      <c r="B1966" s="17" t="s">
        <v>211</v>
      </c>
      <c r="C1966" s="48" t="s">
        <v>8154</v>
      </c>
      <c r="D1966" s="2" t="s">
        <v>651</v>
      </c>
      <c r="E1966" s="48" t="s">
        <v>8155</v>
      </c>
      <c r="F1966" s="67">
        <v>41645</v>
      </c>
      <c r="G1966" s="3">
        <f t="shared" si="319"/>
        <v>1</v>
      </c>
      <c r="H1966" s="3">
        <f t="shared" si="320"/>
        <v>2014</v>
      </c>
      <c r="I1966" s="19">
        <v>0.45138888888888901</v>
      </c>
      <c r="J1966" s="20">
        <f t="shared" si="314"/>
        <v>10</v>
      </c>
      <c r="K1966" s="5" t="str">
        <f t="shared" si="321"/>
        <v>ja</v>
      </c>
      <c r="L1966" s="5" t="s">
        <v>91</v>
      </c>
      <c r="M1966" s="6" t="s">
        <v>74</v>
      </c>
      <c r="N1966" s="5">
        <v>66</v>
      </c>
      <c r="O1966" s="17" t="s">
        <v>126</v>
      </c>
      <c r="P1966" s="17" t="s">
        <v>8156</v>
      </c>
      <c r="R1966" s="6" t="s">
        <v>77</v>
      </c>
      <c r="T1966" s="6" t="s">
        <v>108</v>
      </c>
      <c r="X1966" s="2">
        <v>2140</v>
      </c>
      <c r="Y1966" s="2" t="s">
        <v>81</v>
      </c>
      <c r="Z1966" s="2" t="s">
        <v>84</v>
      </c>
      <c r="AA1966" s="2">
        <v>2140</v>
      </c>
      <c r="AB1966" s="2" t="s">
        <v>81</v>
      </c>
      <c r="AC1966" s="2" t="s">
        <v>84</v>
      </c>
      <c r="BE1966" s="23" t="str">
        <f t="shared" si="315"/>
        <v>EMF ja</v>
      </c>
      <c r="BF1966" s="23">
        <f t="shared" si="316"/>
        <v>400</v>
      </c>
      <c r="BG1966" s="23" t="str">
        <f t="shared" si="317"/>
        <v>100-499m</v>
      </c>
      <c r="BH1966" s="23">
        <f t="shared" si="318"/>
        <v>1</v>
      </c>
      <c r="BI1966" s="2" t="s">
        <v>162</v>
      </c>
      <c r="BJ1966" s="2">
        <v>400</v>
      </c>
      <c r="BO1966" s="2" t="s">
        <v>8157</v>
      </c>
      <c r="BP1966" s="3">
        <v>1</v>
      </c>
      <c r="BQ1966" s="2" t="s">
        <v>8158</v>
      </c>
    </row>
    <row r="1967" spans="1:69" ht="16.149999999999999" customHeight="1" x14ac:dyDescent="0.25">
      <c r="A1967" s="16">
        <v>1966</v>
      </c>
      <c r="B1967" s="17" t="s">
        <v>211</v>
      </c>
      <c r="C1967" s="48" t="s">
        <v>8159</v>
      </c>
      <c r="D1967" s="2" t="s">
        <v>151</v>
      </c>
      <c r="E1967" s="48" t="s">
        <v>8160</v>
      </c>
      <c r="F1967" s="67">
        <v>41889</v>
      </c>
      <c r="G1967" s="3">
        <f t="shared" si="319"/>
        <v>9</v>
      </c>
      <c r="H1967" s="3">
        <f t="shared" si="320"/>
        <v>2014</v>
      </c>
      <c r="I1967" s="19"/>
      <c r="J1967" s="20" t="str">
        <f t="shared" si="314"/>
        <v/>
      </c>
      <c r="K1967" s="5" t="str">
        <f t="shared" si="321"/>
        <v>ja</v>
      </c>
      <c r="L1967" s="5" t="s">
        <v>91</v>
      </c>
      <c r="M1967" s="6" t="s">
        <v>100</v>
      </c>
      <c r="O1967" s="17" t="s">
        <v>126</v>
      </c>
      <c r="P1967" s="17" t="s">
        <v>22252</v>
      </c>
      <c r="R1967" s="6" t="s">
        <v>77</v>
      </c>
      <c r="T1967" s="22"/>
      <c r="AA1967" s="2">
        <v>150</v>
      </c>
      <c r="AB1967" s="2" t="s">
        <v>94</v>
      </c>
      <c r="AC1967" s="2" t="s">
        <v>84</v>
      </c>
      <c r="AJ1967" s="2">
        <v>741</v>
      </c>
      <c r="AK1967" s="2" t="s">
        <v>81</v>
      </c>
      <c r="AL1967" s="2" t="s">
        <v>84</v>
      </c>
      <c r="AM1967" s="2">
        <v>741</v>
      </c>
      <c r="AN1967" s="2" t="s">
        <v>81</v>
      </c>
      <c r="AO1967" s="2" t="s">
        <v>84</v>
      </c>
      <c r="BE1967" s="23" t="str">
        <f t="shared" si="315"/>
        <v>EMF nein</v>
      </c>
      <c r="BF1967" s="23" t="str">
        <f t="shared" si="316"/>
        <v/>
      </c>
      <c r="BG1967" s="23" t="str">
        <f t="shared" si="317"/>
        <v/>
      </c>
      <c r="BH1967" s="23">
        <f t="shared" si="318"/>
        <v>0</v>
      </c>
      <c r="BO1967" s="2" t="s">
        <v>8161</v>
      </c>
      <c r="BP1967" s="3">
        <v>1</v>
      </c>
      <c r="BQ1967" s="2" t="s">
        <v>8162</v>
      </c>
    </row>
    <row r="1968" spans="1:69" ht="16.149999999999999" customHeight="1" x14ac:dyDescent="0.25">
      <c r="A1968" s="16">
        <v>1967</v>
      </c>
      <c r="B1968" s="17" t="s">
        <v>211</v>
      </c>
      <c r="C1968" s="48" t="s">
        <v>6638</v>
      </c>
      <c r="D1968" s="2" t="s">
        <v>137</v>
      </c>
      <c r="E1968" s="48" t="s">
        <v>8163</v>
      </c>
      <c r="F1968" s="67">
        <v>41807</v>
      </c>
      <c r="G1968" s="3">
        <f t="shared" si="319"/>
        <v>6</v>
      </c>
      <c r="H1968" s="3">
        <f t="shared" si="320"/>
        <v>2014</v>
      </c>
      <c r="I1968" s="19">
        <v>0.70486111111111105</v>
      </c>
      <c r="J1968" s="20">
        <f t="shared" si="314"/>
        <v>16</v>
      </c>
      <c r="K1968" s="5" t="str">
        <f t="shared" si="321"/>
        <v>ja</v>
      </c>
      <c r="L1968" s="21" t="s">
        <v>73</v>
      </c>
      <c r="M1968" s="6" t="s">
        <v>74</v>
      </c>
      <c r="N1968" s="5">
        <v>80</v>
      </c>
      <c r="O1968" s="17" t="s">
        <v>75</v>
      </c>
      <c r="P1968" s="17" t="s">
        <v>8164</v>
      </c>
      <c r="R1968" s="6" t="s">
        <v>77</v>
      </c>
      <c r="T1968" s="22" t="s">
        <v>79</v>
      </c>
      <c r="U1968" s="2" t="s">
        <v>74</v>
      </c>
      <c r="V1968" s="2" t="s">
        <v>79</v>
      </c>
      <c r="X1968" s="2">
        <v>927</v>
      </c>
      <c r="Y1968" s="2" t="s">
        <v>83</v>
      </c>
      <c r="Z1968" s="2" t="s">
        <v>84</v>
      </c>
      <c r="AA1968" s="2">
        <v>927</v>
      </c>
      <c r="AB1968" s="2" t="s">
        <v>81</v>
      </c>
      <c r="AC1968" s="2" t="s">
        <v>84</v>
      </c>
      <c r="AD1968" s="2">
        <v>927</v>
      </c>
      <c r="AE1968" s="2" t="s">
        <v>83</v>
      </c>
      <c r="AF1968" s="2" t="s">
        <v>84</v>
      </c>
      <c r="BE1968" s="23" t="str">
        <f t="shared" si="315"/>
        <v>EMF nein</v>
      </c>
      <c r="BF1968" s="23" t="str">
        <f t="shared" si="316"/>
        <v/>
      </c>
      <c r="BG1968" s="23" t="str">
        <f t="shared" si="317"/>
        <v/>
      </c>
      <c r="BH1968" s="23">
        <f t="shared" si="318"/>
        <v>0</v>
      </c>
      <c r="BO1968" s="2" t="s">
        <v>8165</v>
      </c>
      <c r="BP1968" s="3">
        <v>1</v>
      </c>
      <c r="BQ1968" s="2" t="s">
        <v>8166</v>
      </c>
    </row>
    <row r="1969" spans="1:69" ht="16.149999999999999" customHeight="1" x14ac:dyDescent="0.25">
      <c r="A1969" s="16">
        <v>1968</v>
      </c>
      <c r="B1969" s="17" t="s">
        <v>87</v>
      </c>
      <c r="C1969" s="48" t="s">
        <v>1162</v>
      </c>
      <c r="D1969" s="2" t="s">
        <v>124</v>
      </c>
      <c r="E1969" s="48" t="s">
        <v>8167</v>
      </c>
      <c r="F1969" s="67">
        <v>42371</v>
      </c>
      <c r="G1969" s="3">
        <f t="shared" si="319"/>
        <v>1</v>
      </c>
      <c r="H1969" s="3">
        <f t="shared" si="320"/>
        <v>2016</v>
      </c>
      <c r="I1969" s="19">
        <v>0.30208333333333298</v>
      </c>
      <c r="J1969" s="20">
        <f t="shared" si="314"/>
        <v>7</v>
      </c>
      <c r="K1969" s="5" t="str">
        <f t="shared" si="321"/>
        <v>ja</v>
      </c>
      <c r="L1969" s="5" t="s">
        <v>91</v>
      </c>
      <c r="M1969" s="6" t="s">
        <v>74</v>
      </c>
      <c r="N1969" s="5">
        <v>76</v>
      </c>
      <c r="O1969" s="2" t="s">
        <v>140</v>
      </c>
      <c r="P1969" s="17" t="s">
        <v>8168</v>
      </c>
      <c r="R1969" s="6" t="s">
        <v>335</v>
      </c>
      <c r="T1969" s="22" t="s">
        <v>79</v>
      </c>
      <c r="AA1969" s="2">
        <v>300</v>
      </c>
      <c r="AB1969" s="2" t="s">
        <v>81</v>
      </c>
      <c r="AC1969" s="2" t="s">
        <v>84</v>
      </c>
      <c r="BE1969" s="23" t="str">
        <f t="shared" si="315"/>
        <v>EMF ja</v>
      </c>
      <c r="BF1969" s="23">
        <f t="shared" si="316"/>
        <v>730</v>
      </c>
      <c r="BG1969" s="23" t="str">
        <f t="shared" si="317"/>
        <v>500+m</v>
      </c>
      <c r="BH1969" s="23">
        <f t="shared" si="318"/>
        <v>3</v>
      </c>
      <c r="BI1969" s="2" t="s">
        <v>162</v>
      </c>
      <c r="BJ1969" s="2">
        <v>800</v>
      </c>
      <c r="BK1969" s="2" t="s">
        <v>162</v>
      </c>
      <c r="BL1969" s="2">
        <v>760</v>
      </c>
      <c r="BM1969" s="2" t="s">
        <v>162</v>
      </c>
      <c r="BN1969" s="2">
        <v>730</v>
      </c>
      <c r="BO1969" s="2" t="s">
        <v>8169</v>
      </c>
      <c r="BP1969" s="3">
        <v>1</v>
      </c>
      <c r="BQ1969" s="2" t="s">
        <v>8170</v>
      </c>
    </row>
    <row r="1970" spans="1:69" ht="16.149999999999999" customHeight="1" x14ac:dyDescent="0.25">
      <c r="A1970" s="16">
        <v>1969</v>
      </c>
      <c r="B1970" s="17" t="s">
        <v>211</v>
      </c>
      <c r="C1970" s="48" t="s">
        <v>6272</v>
      </c>
      <c r="D1970" s="2" t="s">
        <v>158</v>
      </c>
      <c r="E1970" s="48" t="s">
        <v>8171</v>
      </c>
      <c r="F1970" s="67">
        <v>42295</v>
      </c>
      <c r="G1970" s="3">
        <f t="shared" si="319"/>
        <v>10</v>
      </c>
      <c r="H1970" s="3">
        <f t="shared" si="320"/>
        <v>2015</v>
      </c>
      <c r="I1970" s="19">
        <v>0.69097222222222199</v>
      </c>
      <c r="J1970" s="20">
        <f t="shared" si="314"/>
        <v>16</v>
      </c>
      <c r="K1970" s="5" t="str">
        <f t="shared" si="321"/>
        <v>ja</v>
      </c>
      <c r="L1970" s="5" t="s">
        <v>91</v>
      </c>
      <c r="M1970" s="6" t="s">
        <v>115</v>
      </c>
      <c r="N1970" s="5">
        <v>86</v>
      </c>
      <c r="O1970" s="17" t="s">
        <v>126</v>
      </c>
      <c r="P1970" s="17" t="s">
        <v>1027</v>
      </c>
      <c r="S1970" s="2" t="s">
        <v>132</v>
      </c>
      <c r="T1970" s="6" t="s">
        <v>108</v>
      </c>
      <c r="BE1970" s="23" t="str">
        <f t="shared" si="315"/>
        <v>EMF ja</v>
      </c>
      <c r="BF1970" s="23">
        <f t="shared" si="316"/>
        <v>300</v>
      </c>
      <c r="BG1970" s="23" t="str">
        <f t="shared" si="317"/>
        <v>100-499m</v>
      </c>
      <c r="BH1970" s="23">
        <f t="shared" si="318"/>
        <v>1</v>
      </c>
      <c r="BI1970" s="2" t="s">
        <v>162</v>
      </c>
      <c r="BJ1970" s="2">
        <v>300</v>
      </c>
      <c r="BO1970" s="2" t="s">
        <v>8172</v>
      </c>
      <c r="BP1970" s="3">
        <v>1</v>
      </c>
      <c r="BQ1970" s="2" t="s">
        <v>8173</v>
      </c>
    </row>
    <row r="1971" spans="1:69" ht="16.149999999999999" customHeight="1" x14ac:dyDescent="0.25">
      <c r="A1971" s="16">
        <v>1970</v>
      </c>
      <c r="B1971" s="17" t="s">
        <v>69</v>
      </c>
      <c r="C1971" s="48" t="s">
        <v>8174</v>
      </c>
      <c r="D1971" s="2" t="s">
        <v>151</v>
      </c>
      <c r="E1971" s="48" t="s">
        <v>8175</v>
      </c>
      <c r="F1971" s="67">
        <v>42206</v>
      </c>
      <c r="G1971" s="3">
        <f t="shared" si="319"/>
        <v>7</v>
      </c>
      <c r="H1971" s="3">
        <f t="shared" si="320"/>
        <v>2015</v>
      </c>
      <c r="I1971" s="19"/>
      <c r="J1971" s="20" t="str">
        <f t="shared" si="314"/>
        <v/>
      </c>
      <c r="K1971" s="5" t="str">
        <f t="shared" si="321"/>
        <v>ja</v>
      </c>
      <c r="L1971" s="5" t="s">
        <v>91</v>
      </c>
      <c r="M1971" s="6" t="s">
        <v>74</v>
      </c>
      <c r="O1971" s="17" t="s">
        <v>75</v>
      </c>
      <c r="P1971" s="17" t="s">
        <v>6571</v>
      </c>
      <c r="R1971" s="6" t="s">
        <v>77</v>
      </c>
      <c r="S1971" s="2" t="s">
        <v>8176</v>
      </c>
      <c r="T1971" s="22"/>
      <c r="X1971" s="2">
        <v>419</v>
      </c>
      <c r="Y1971" s="2" t="s">
        <v>83</v>
      </c>
      <c r="Z1971" s="2" t="s">
        <v>84</v>
      </c>
      <c r="AA1971" s="2">
        <v>419</v>
      </c>
      <c r="AB1971" s="2" t="s">
        <v>81</v>
      </c>
      <c r="AC1971" s="2" t="s">
        <v>84</v>
      </c>
      <c r="AD1971" s="2">
        <v>419</v>
      </c>
      <c r="AE1971" s="2" t="s">
        <v>81</v>
      </c>
      <c r="AF1971" s="2" t="s">
        <v>84</v>
      </c>
      <c r="AJ1971" s="2">
        <v>840</v>
      </c>
      <c r="AK1971" s="2" t="s">
        <v>83</v>
      </c>
      <c r="AL1971" s="2" t="s">
        <v>84</v>
      </c>
      <c r="AM1971" s="2">
        <v>840</v>
      </c>
      <c r="AN1971" s="2" t="s">
        <v>81</v>
      </c>
      <c r="AO1971" s="2" t="s">
        <v>84</v>
      </c>
      <c r="AP1971" s="2">
        <v>840</v>
      </c>
      <c r="AQ1971" s="2" t="s">
        <v>83</v>
      </c>
      <c r="AR1971" s="2" t="s">
        <v>84</v>
      </c>
      <c r="AV1971" s="2">
        <v>100</v>
      </c>
      <c r="AW1971" s="2" t="s">
        <v>81</v>
      </c>
      <c r="AX1971" s="2" t="s">
        <v>84</v>
      </c>
      <c r="BE1971" s="23" t="str">
        <f t="shared" si="315"/>
        <v>EMF nein</v>
      </c>
      <c r="BF1971" s="23" t="str">
        <f t="shared" si="316"/>
        <v/>
      </c>
      <c r="BG1971" s="23" t="str">
        <f t="shared" si="317"/>
        <v/>
      </c>
      <c r="BH1971" s="23">
        <f t="shared" si="318"/>
        <v>0</v>
      </c>
      <c r="BO1971" s="2" t="s">
        <v>8177</v>
      </c>
      <c r="BP1971" s="3">
        <v>1</v>
      </c>
      <c r="BQ1971" s="2" t="s">
        <v>8178</v>
      </c>
    </row>
    <row r="1972" spans="1:69" ht="16.149999999999999" customHeight="1" x14ac:dyDescent="0.25">
      <c r="A1972" s="16">
        <v>1971</v>
      </c>
      <c r="B1972" s="17" t="s">
        <v>211</v>
      </c>
      <c r="C1972" s="48" t="s">
        <v>8179</v>
      </c>
      <c r="D1972" s="2" t="s">
        <v>124</v>
      </c>
      <c r="E1972" s="48" t="s">
        <v>8180</v>
      </c>
      <c r="F1972" s="67">
        <v>43136</v>
      </c>
      <c r="G1972" s="3">
        <f t="shared" si="319"/>
        <v>2</v>
      </c>
      <c r="H1972" s="3">
        <f t="shared" si="320"/>
        <v>2018</v>
      </c>
      <c r="I1972" s="19">
        <v>0.80208333333333304</v>
      </c>
      <c r="J1972" s="20">
        <f t="shared" si="314"/>
        <v>19</v>
      </c>
      <c r="K1972" s="5" t="str">
        <f t="shared" si="321"/>
        <v>ja</v>
      </c>
      <c r="L1972" s="5" t="s">
        <v>91</v>
      </c>
      <c r="M1972" s="6" t="s">
        <v>74</v>
      </c>
      <c r="N1972" s="5">
        <v>63</v>
      </c>
      <c r="O1972" s="2" t="s">
        <v>140</v>
      </c>
      <c r="P1972" s="17" t="s">
        <v>8181</v>
      </c>
      <c r="R1972" s="6" t="s">
        <v>77</v>
      </c>
      <c r="S1972" s="2" t="s">
        <v>78</v>
      </c>
      <c r="T1972" s="22"/>
      <c r="X1972" s="2">
        <v>300</v>
      </c>
      <c r="Y1972" s="2" t="s">
        <v>83</v>
      </c>
      <c r="Z1972" s="2" t="s">
        <v>82</v>
      </c>
      <c r="AA1972" s="2">
        <v>300</v>
      </c>
      <c r="AB1972" s="2" t="s">
        <v>81</v>
      </c>
      <c r="AC1972" s="2" t="s">
        <v>82</v>
      </c>
      <c r="AD1972" s="2">
        <v>300</v>
      </c>
      <c r="AE1972" s="2" t="s">
        <v>83</v>
      </c>
      <c r="AF1972" s="2" t="s">
        <v>82</v>
      </c>
      <c r="BE1972" s="23" t="str">
        <f t="shared" si="315"/>
        <v>EMF nein</v>
      </c>
      <c r="BF1972" s="23" t="str">
        <f t="shared" si="316"/>
        <v/>
      </c>
      <c r="BG1972" s="23" t="str">
        <f t="shared" si="317"/>
        <v/>
      </c>
      <c r="BH1972" s="23">
        <f t="shared" si="318"/>
        <v>0</v>
      </c>
      <c r="BO1972" s="2" t="s">
        <v>8182</v>
      </c>
      <c r="BP1972" s="3">
        <v>1</v>
      </c>
      <c r="BQ1972" s="2" t="s">
        <v>8183</v>
      </c>
    </row>
    <row r="1973" spans="1:69" ht="16.149999999999999" customHeight="1" x14ac:dyDescent="0.25">
      <c r="A1973" s="16">
        <v>1972</v>
      </c>
      <c r="B1973" s="17" t="s">
        <v>87</v>
      </c>
      <c r="C1973" s="48" t="s">
        <v>4393</v>
      </c>
      <c r="D1973" s="2" t="s">
        <v>113</v>
      </c>
      <c r="E1973" s="48" t="s">
        <v>8184</v>
      </c>
      <c r="F1973" s="67">
        <v>42314</v>
      </c>
      <c r="G1973" s="3">
        <f t="shared" si="319"/>
        <v>11</v>
      </c>
      <c r="H1973" s="3">
        <f t="shared" si="320"/>
        <v>2015</v>
      </c>
      <c r="I1973" s="19">
        <v>0.61458333333333304</v>
      </c>
      <c r="J1973" s="20">
        <f t="shared" si="314"/>
        <v>14</v>
      </c>
      <c r="K1973" s="5" t="str">
        <f t="shared" si="321"/>
        <v>ja</v>
      </c>
      <c r="L1973" s="5" t="s">
        <v>91</v>
      </c>
      <c r="M1973" s="6" t="s">
        <v>74</v>
      </c>
      <c r="N1973" s="5">
        <v>79</v>
      </c>
      <c r="O1973" s="17" t="s">
        <v>126</v>
      </c>
      <c r="P1973" s="17" t="s">
        <v>8185</v>
      </c>
      <c r="Q1973" s="6" t="s">
        <v>186</v>
      </c>
      <c r="S1973" s="2" t="s">
        <v>132</v>
      </c>
      <c r="T1973" s="6" t="s">
        <v>108</v>
      </c>
      <c r="AA1973" s="2">
        <v>824</v>
      </c>
      <c r="AB1973" s="2" t="s">
        <v>81</v>
      </c>
      <c r="AC1973" s="2" t="s">
        <v>84</v>
      </c>
      <c r="BE1973" s="23" t="str">
        <f t="shared" si="315"/>
        <v>EMF nein</v>
      </c>
      <c r="BF1973" s="23" t="str">
        <f t="shared" si="316"/>
        <v/>
      </c>
      <c r="BG1973" s="23" t="str">
        <f t="shared" si="317"/>
        <v/>
      </c>
      <c r="BH1973" s="23">
        <f t="shared" si="318"/>
        <v>0</v>
      </c>
      <c r="BO1973" s="2" t="s">
        <v>8186</v>
      </c>
      <c r="BP1973" s="3">
        <v>1</v>
      </c>
      <c r="BQ1973" s="2" t="s">
        <v>8187</v>
      </c>
    </row>
    <row r="1974" spans="1:69" ht="16.149999999999999" customHeight="1" x14ac:dyDescent="0.25">
      <c r="A1974" s="16">
        <v>1973</v>
      </c>
      <c r="B1974" s="17" t="s">
        <v>87</v>
      </c>
      <c r="C1974" s="48" t="s">
        <v>8015</v>
      </c>
      <c r="D1974" s="2" t="s">
        <v>137</v>
      </c>
      <c r="E1974" s="48" t="s">
        <v>333</v>
      </c>
      <c r="F1974" s="67">
        <v>42466</v>
      </c>
      <c r="G1974" s="3">
        <f t="shared" si="319"/>
        <v>4</v>
      </c>
      <c r="H1974" s="3">
        <f t="shared" si="320"/>
        <v>2016</v>
      </c>
      <c r="I1974" s="19">
        <v>0.63888888888888895</v>
      </c>
      <c r="J1974" s="20">
        <f t="shared" si="314"/>
        <v>15</v>
      </c>
      <c r="K1974" s="5" t="str">
        <f t="shared" si="321"/>
        <v>ja</v>
      </c>
      <c r="L1974" s="5" t="s">
        <v>91</v>
      </c>
      <c r="M1974" s="6" t="s">
        <v>74</v>
      </c>
      <c r="N1974" s="5">
        <v>78</v>
      </c>
      <c r="O1974" s="17" t="s">
        <v>126</v>
      </c>
      <c r="P1974" s="17" t="s">
        <v>2574</v>
      </c>
      <c r="Q1974" s="6" t="s">
        <v>186</v>
      </c>
      <c r="T1974" s="22"/>
      <c r="AA1974" s="2">
        <v>550</v>
      </c>
      <c r="AB1974" s="2" t="s">
        <v>81</v>
      </c>
      <c r="AC1974" s="2" t="s">
        <v>84</v>
      </c>
      <c r="AJ1974" s="2">
        <v>1000</v>
      </c>
      <c r="AK1974" s="2" t="s">
        <v>81</v>
      </c>
      <c r="AL1974" s="2" t="s">
        <v>84</v>
      </c>
      <c r="AM1974" s="2">
        <v>1000</v>
      </c>
      <c r="AN1974" s="2" t="s">
        <v>81</v>
      </c>
      <c r="AO1974" s="2" t="s">
        <v>84</v>
      </c>
      <c r="AP1974" s="2">
        <v>1000</v>
      </c>
      <c r="AQ1974" s="2" t="s">
        <v>81</v>
      </c>
      <c r="AR1974" s="2" t="s">
        <v>84</v>
      </c>
      <c r="BE1974" s="23" t="str">
        <f t="shared" si="315"/>
        <v>EMF nein</v>
      </c>
      <c r="BF1974" s="23" t="str">
        <f t="shared" si="316"/>
        <v/>
      </c>
      <c r="BG1974" s="23" t="str">
        <f t="shared" si="317"/>
        <v/>
      </c>
      <c r="BH1974" s="23">
        <f t="shared" si="318"/>
        <v>0</v>
      </c>
      <c r="BO1974" s="2" t="s">
        <v>8188</v>
      </c>
      <c r="BP1974" s="3">
        <v>1</v>
      </c>
      <c r="BQ1974" s="2" t="s">
        <v>8189</v>
      </c>
    </row>
    <row r="1975" spans="1:69" ht="16.149999999999999" customHeight="1" x14ac:dyDescent="0.25">
      <c r="A1975" s="16">
        <v>1974</v>
      </c>
      <c r="B1975" s="17" t="s">
        <v>211</v>
      </c>
      <c r="C1975" s="48" t="s">
        <v>6347</v>
      </c>
      <c r="D1975" s="2" t="s">
        <v>348</v>
      </c>
      <c r="E1975" s="48" t="s">
        <v>8190</v>
      </c>
      <c r="F1975" s="67">
        <v>43290</v>
      </c>
      <c r="G1975" s="3">
        <f t="shared" si="319"/>
        <v>7</v>
      </c>
      <c r="H1975" s="3">
        <f t="shared" si="320"/>
        <v>2018</v>
      </c>
      <c r="I1975" s="19">
        <v>0.34375</v>
      </c>
      <c r="J1975" s="20">
        <f t="shared" si="314"/>
        <v>8</v>
      </c>
      <c r="K1975" s="5" t="str">
        <f t="shared" si="321"/>
        <v>ja</v>
      </c>
      <c r="L1975" s="5" t="s">
        <v>91</v>
      </c>
      <c r="M1975" s="6" t="s">
        <v>74</v>
      </c>
      <c r="N1975" s="5">
        <v>49</v>
      </c>
      <c r="O1975" s="17" t="s">
        <v>75</v>
      </c>
      <c r="P1975" s="17" t="s">
        <v>8191</v>
      </c>
      <c r="R1975" s="6" t="s">
        <v>77</v>
      </c>
      <c r="T1975" s="22"/>
      <c r="U1975" s="2" t="s">
        <v>115</v>
      </c>
      <c r="V1975" s="2" t="s">
        <v>79</v>
      </c>
      <c r="X1975" s="2">
        <v>353</v>
      </c>
      <c r="Y1975" s="2" t="s">
        <v>81</v>
      </c>
      <c r="Z1975" s="2" t="s">
        <v>82</v>
      </c>
      <c r="AA1975" s="2">
        <v>353</v>
      </c>
      <c r="AB1975" s="2" t="s">
        <v>81</v>
      </c>
      <c r="AC1975" s="2" t="s">
        <v>82</v>
      </c>
      <c r="AD1975" s="2">
        <v>353</v>
      </c>
      <c r="AE1975" s="2" t="s">
        <v>81</v>
      </c>
      <c r="AF1975" s="2" t="s">
        <v>82</v>
      </c>
      <c r="BE1975" s="23" t="str">
        <f t="shared" si="315"/>
        <v>EMF nein</v>
      </c>
      <c r="BF1975" s="23" t="str">
        <f t="shared" si="316"/>
        <v/>
      </c>
      <c r="BG1975" s="23" t="str">
        <f t="shared" si="317"/>
        <v/>
      </c>
      <c r="BH1975" s="23">
        <f t="shared" si="318"/>
        <v>0</v>
      </c>
      <c r="BO1975" s="2" t="s">
        <v>8192</v>
      </c>
      <c r="BP1975" s="3">
        <v>1</v>
      </c>
      <c r="BQ1975" s="2" t="s">
        <v>8193</v>
      </c>
    </row>
    <row r="1976" spans="1:69" ht="16.149999999999999" customHeight="1" x14ac:dyDescent="0.25">
      <c r="A1976" s="16">
        <v>1975</v>
      </c>
      <c r="B1976" s="17" t="s">
        <v>211</v>
      </c>
      <c r="C1976" s="48" t="s">
        <v>540</v>
      </c>
      <c r="D1976" s="2" t="s">
        <v>124</v>
      </c>
      <c r="E1976" s="48" t="s">
        <v>8194</v>
      </c>
      <c r="F1976" s="67">
        <v>42766</v>
      </c>
      <c r="G1976" s="3">
        <f t="shared" si="319"/>
        <v>1</v>
      </c>
      <c r="H1976" s="3">
        <f t="shared" si="320"/>
        <v>2017</v>
      </c>
      <c r="I1976" s="19">
        <v>0.30555555555555503</v>
      </c>
      <c r="J1976" s="20">
        <f t="shared" si="314"/>
        <v>7</v>
      </c>
      <c r="K1976" s="5" t="str">
        <f t="shared" si="321"/>
        <v>ja</v>
      </c>
      <c r="L1976" s="5" t="s">
        <v>91</v>
      </c>
      <c r="M1976" s="6" t="s">
        <v>74</v>
      </c>
      <c r="N1976" s="5">
        <v>29</v>
      </c>
      <c r="O1976" s="17" t="s">
        <v>75</v>
      </c>
      <c r="P1976" s="17" t="s">
        <v>8195</v>
      </c>
      <c r="R1976" s="6" t="s">
        <v>335</v>
      </c>
      <c r="T1976" s="22"/>
      <c r="X1976" s="2">
        <v>5</v>
      </c>
      <c r="Y1976" s="2" t="s">
        <v>81</v>
      </c>
      <c r="Z1976" s="2" t="s">
        <v>84</v>
      </c>
      <c r="BE1976" s="23" t="str">
        <f t="shared" si="315"/>
        <v>EMF ja</v>
      </c>
      <c r="BF1976" s="23">
        <f t="shared" si="316"/>
        <v>500</v>
      </c>
      <c r="BG1976" s="23" t="str">
        <f t="shared" si="317"/>
        <v>500+m</v>
      </c>
      <c r="BH1976" s="23">
        <f t="shared" si="318"/>
        <v>1</v>
      </c>
      <c r="BM1976" s="2" t="s">
        <v>162</v>
      </c>
      <c r="BN1976" s="2">
        <v>500</v>
      </c>
      <c r="BO1976" s="2" t="s">
        <v>8196</v>
      </c>
      <c r="BP1976" s="3">
        <v>1</v>
      </c>
      <c r="BQ1976" s="2" t="s">
        <v>8197</v>
      </c>
    </row>
    <row r="1977" spans="1:69" ht="16.149999999999999" customHeight="1" x14ac:dyDescent="0.25">
      <c r="A1977" s="16">
        <v>1976</v>
      </c>
      <c r="B1977" s="17" t="s">
        <v>211</v>
      </c>
      <c r="C1977" s="48" t="s">
        <v>3183</v>
      </c>
      <c r="D1977" s="2" t="s">
        <v>137</v>
      </c>
      <c r="E1977" s="48" t="s">
        <v>8198</v>
      </c>
      <c r="F1977" s="67">
        <v>41953</v>
      </c>
      <c r="G1977" s="3">
        <f t="shared" si="319"/>
        <v>11</v>
      </c>
      <c r="H1977" s="3">
        <f t="shared" si="320"/>
        <v>2014</v>
      </c>
      <c r="I1977" s="19">
        <v>0.79513888888888895</v>
      </c>
      <c r="J1977" s="20">
        <f t="shared" si="314"/>
        <v>19</v>
      </c>
      <c r="K1977" s="5" t="str">
        <f t="shared" si="321"/>
        <v>ja</v>
      </c>
      <c r="L1977" s="5" t="s">
        <v>91</v>
      </c>
      <c r="M1977" s="6" t="s">
        <v>74</v>
      </c>
      <c r="N1977" s="5">
        <v>45</v>
      </c>
      <c r="O1977" s="17" t="s">
        <v>75</v>
      </c>
      <c r="P1977" s="17" t="s">
        <v>8199</v>
      </c>
      <c r="Q1977" s="6" t="s">
        <v>186</v>
      </c>
      <c r="R1977" s="6" t="s">
        <v>77</v>
      </c>
      <c r="T1977" s="22" t="s">
        <v>79</v>
      </c>
      <c r="W1977" s="2" t="s">
        <v>8200</v>
      </c>
      <c r="X1977" s="2">
        <v>455</v>
      </c>
      <c r="Y1977" s="2" t="s">
        <v>81</v>
      </c>
      <c r="Z1977" s="2" t="s">
        <v>168</v>
      </c>
      <c r="AA1977" s="2">
        <v>455</v>
      </c>
      <c r="AB1977" s="2" t="s">
        <v>81</v>
      </c>
      <c r="AC1977" s="2" t="s">
        <v>168</v>
      </c>
      <c r="AD1977" s="2">
        <v>455</v>
      </c>
      <c r="AE1977" s="2" t="s">
        <v>81</v>
      </c>
      <c r="AF1977" s="2" t="s">
        <v>168</v>
      </c>
      <c r="AJ1977" s="2">
        <v>466</v>
      </c>
      <c r="AK1977" s="2" t="s">
        <v>83</v>
      </c>
      <c r="AL1977" s="2" t="s">
        <v>168</v>
      </c>
      <c r="AM1977" s="2">
        <v>466</v>
      </c>
      <c r="AN1977" s="2" t="s">
        <v>81</v>
      </c>
      <c r="AO1977" s="2" t="s">
        <v>168</v>
      </c>
      <c r="AP1977" s="2">
        <v>466</v>
      </c>
      <c r="AQ1977" s="2" t="s">
        <v>83</v>
      </c>
      <c r="AR1977" s="2" t="s">
        <v>168</v>
      </c>
      <c r="AV1977" s="2">
        <v>599</v>
      </c>
      <c r="AW1977" s="2" t="s">
        <v>81</v>
      </c>
      <c r="AX1977" s="2" t="s">
        <v>168</v>
      </c>
      <c r="AY1977" s="2">
        <v>599</v>
      </c>
      <c r="AZ1977" s="2" t="s">
        <v>81</v>
      </c>
      <c r="BA1977" s="2" t="s">
        <v>168</v>
      </c>
      <c r="BB1977" s="2">
        <v>599</v>
      </c>
      <c r="BC1977" s="2" t="s">
        <v>83</v>
      </c>
      <c r="BD1977" s="2" t="s">
        <v>168</v>
      </c>
      <c r="BE1977" s="23" t="str">
        <f t="shared" si="315"/>
        <v>EMF nein</v>
      </c>
      <c r="BF1977" s="23" t="str">
        <f t="shared" si="316"/>
        <v/>
      </c>
      <c r="BG1977" s="23" t="str">
        <f t="shared" si="317"/>
        <v/>
      </c>
      <c r="BH1977" s="23">
        <f t="shared" si="318"/>
        <v>0</v>
      </c>
      <c r="BO1977" s="2" t="s">
        <v>8201</v>
      </c>
      <c r="BP1977" s="3">
        <v>1</v>
      </c>
      <c r="BQ1977" s="2" t="s">
        <v>8202</v>
      </c>
    </row>
    <row r="1978" spans="1:69" ht="16.149999999999999" customHeight="1" x14ac:dyDescent="0.25">
      <c r="A1978" s="16">
        <v>1977</v>
      </c>
      <c r="B1978" s="17" t="s">
        <v>211</v>
      </c>
      <c r="C1978" s="48" t="s">
        <v>390</v>
      </c>
      <c r="D1978" s="2" t="s">
        <v>151</v>
      </c>
      <c r="E1978" s="48" t="s">
        <v>8203</v>
      </c>
      <c r="F1978" s="67">
        <v>42599</v>
      </c>
      <c r="G1978" s="3">
        <f t="shared" si="319"/>
        <v>8</v>
      </c>
      <c r="H1978" s="3">
        <f t="shared" si="320"/>
        <v>2016</v>
      </c>
      <c r="I1978" s="19">
        <v>0.77083333333333304</v>
      </c>
      <c r="J1978" s="20">
        <f t="shared" si="314"/>
        <v>18</v>
      </c>
      <c r="K1978" s="5" t="str">
        <f t="shared" si="321"/>
        <v>ja</v>
      </c>
      <c r="L1978" s="5" t="s">
        <v>91</v>
      </c>
      <c r="M1978" s="6" t="s">
        <v>74</v>
      </c>
      <c r="N1978" s="5">
        <v>47</v>
      </c>
      <c r="O1978" s="17" t="s">
        <v>75</v>
      </c>
      <c r="P1978" s="17" t="s">
        <v>8204</v>
      </c>
      <c r="T1978" s="22"/>
      <c r="BE1978" s="23" t="str">
        <f t="shared" si="315"/>
        <v>EMF ja</v>
      </c>
      <c r="BF1978" s="23">
        <f t="shared" si="316"/>
        <v>150</v>
      </c>
      <c r="BG1978" s="23" t="str">
        <f t="shared" si="317"/>
        <v>100-499m</v>
      </c>
      <c r="BH1978" s="23">
        <f t="shared" si="318"/>
        <v>3</v>
      </c>
      <c r="BI1978" s="2" t="s">
        <v>162</v>
      </c>
      <c r="BJ1978" s="2">
        <v>250</v>
      </c>
      <c r="BK1978" s="2" t="s">
        <v>162</v>
      </c>
      <c r="BL1978" s="2">
        <v>150</v>
      </c>
      <c r="BM1978" s="2" t="s">
        <v>162</v>
      </c>
      <c r="BN1978" s="2">
        <v>180</v>
      </c>
      <c r="BO1978" s="2" t="s">
        <v>8205</v>
      </c>
      <c r="BP1978" s="3">
        <v>1</v>
      </c>
      <c r="BQ1978" s="2" t="s">
        <v>8206</v>
      </c>
    </row>
    <row r="1979" spans="1:69" ht="16.149999999999999" customHeight="1" x14ac:dyDescent="0.25">
      <c r="A1979" s="16">
        <v>1978</v>
      </c>
      <c r="B1979" s="17" t="s">
        <v>87</v>
      </c>
      <c r="C1979" s="48" t="s">
        <v>8207</v>
      </c>
      <c r="D1979" s="2" t="s">
        <v>113</v>
      </c>
      <c r="E1979" s="48" t="s">
        <v>8208</v>
      </c>
      <c r="F1979" s="67">
        <v>42865</v>
      </c>
      <c r="G1979" s="3">
        <f t="shared" si="319"/>
        <v>5</v>
      </c>
      <c r="H1979" s="3">
        <f t="shared" si="320"/>
        <v>2017</v>
      </c>
      <c r="I1979" s="19">
        <v>0.57291666666666696</v>
      </c>
      <c r="J1979" s="20">
        <f t="shared" si="314"/>
        <v>13</v>
      </c>
      <c r="K1979" s="5" t="str">
        <f t="shared" si="321"/>
        <v>ja</v>
      </c>
      <c r="L1979" s="5" t="s">
        <v>91</v>
      </c>
      <c r="M1979" s="6" t="s">
        <v>74</v>
      </c>
      <c r="N1979" s="5">
        <v>81</v>
      </c>
      <c r="O1979" s="17" t="s">
        <v>75</v>
      </c>
      <c r="P1979" s="17" t="s">
        <v>8209</v>
      </c>
      <c r="T1979" s="22"/>
      <c r="X1979" s="2">
        <v>43</v>
      </c>
      <c r="Y1979" s="2" t="s">
        <v>81</v>
      </c>
      <c r="Z1979" s="2" t="s">
        <v>82</v>
      </c>
      <c r="BE1979" s="23" t="str">
        <f t="shared" si="315"/>
        <v>EMF nein</v>
      </c>
      <c r="BF1979" s="23" t="str">
        <f t="shared" si="316"/>
        <v/>
      </c>
      <c r="BG1979" s="23" t="str">
        <f t="shared" si="317"/>
        <v/>
      </c>
      <c r="BH1979" s="23">
        <f t="shared" si="318"/>
        <v>0</v>
      </c>
      <c r="BO1979" s="2" t="s">
        <v>8210</v>
      </c>
      <c r="BP1979" s="3">
        <v>1</v>
      </c>
      <c r="BQ1979" s="2" t="s">
        <v>8211</v>
      </c>
    </row>
    <row r="1980" spans="1:69" ht="16.149999999999999" customHeight="1" x14ac:dyDescent="0.25">
      <c r="A1980" s="16">
        <v>1979</v>
      </c>
      <c r="B1980" s="17" t="s">
        <v>211</v>
      </c>
      <c r="C1980" s="48" t="s">
        <v>7253</v>
      </c>
      <c r="D1980" s="2" t="s">
        <v>137</v>
      </c>
      <c r="E1980" s="48" t="s">
        <v>8212</v>
      </c>
      <c r="F1980" s="67">
        <v>42567</v>
      </c>
      <c r="G1980" s="3">
        <f t="shared" si="319"/>
        <v>7</v>
      </c>
      <c r="H1980" s="3">
        <f t="shared" si="320"/>
        <v>2016</v>
      </c>
      <c r="I1980" s="19">
        <v>0.4375</v>
      </c>
      <c r="J1980" s="20">
        <f t="shared" si="314"/>
        <v>10</v>
      </c>
      <c r="K1980" s="5" t="str">
        <f t="shared" si="321"/>
        <v>ja</v>
      </c>
      <c r="L1980" s="21" t="s">
        <v>73</v>
      </c>
      <c r="M1980" s="6" t="s">
        <v>74</v>
      </c>
      <c r="N1980" s="5">
        <v>25</v>
      </c>
      <c r="O1980" s="17" t="s">
        <v>126</v>
      </c>
      <c r="P1980" s="17" t="s">
        <v>8213</v>
      </c>
      <c r="T1980" s="22"/>
      <c r="X1980" s="2">
        <v>73</v>
      </c>
      <c r="Y1980" s="2" t="s">
        <v>81</v>
      </c>
      <c r="Z1980" s="2" t="s">
        <v>82</v>
      </c>
      <c r="AA1980" s="2">
        <v>73</v>
      </c>
      <c r="AB1980" s="2" t="s">
        <v>81</v>
      </c>
      <c r="AC1980" s="2" t="s">
        <v>82</v>
      </c>
      <c r="AD1980" s="2">
        <v>73</v>
      </c>
      <c r="AE1980" s="2" t="s">
        <v>83</v>
      </c>
      <c r="AF1980" s="2" t="s">
        <v>82</v>
      </c>
      <c r="BE1980" s="23" t="str">
        <f t="shared" si="315"/>
        <v>EMF nein</v>
      </c>
      <c r="BF1980" s="23" t="str">
        <f t="shared" si="316"/>
        <v/>
      </c>
      <c r="BG1980" s="23" t="str">
        <f t="shared" si="317"/>
        <v/>
      </c>
      <c r="BH1980" s="23">
        <f t="shared" si="318"/>
        <v>0</v>
      </c>
      <c r="BO1980" s="2" t="s">
        <v>8214</v>
      </c>
      <c r="BP1980" s="3">
        <v>1</v>
      </c>
      <c r="BQ1980" s="2" t="s">
        <v>8215</v>
      </c>
    </row>
    <row r="1981" spans="1:69" ht="16.149999999999999" customHeight="1" x14ac:dyDescent="0.25">
      <c r="A1981" s="16">
        <v>1980</v>
      </c>
      <c r="B1981" s="17" t="s">
        <v>211</v>
      </c>
      <c r="C1981" s="48" t="s">
        <v>289</v>
      </c>
      <c r="D1981" s="2" t="s">
        <v>290</v>
      </c>
      <c r="E1981" s="48" t="s">
        <v>8216</v>
      </c>
      <c r="F1981" s="67">
        <v>42844</v>
      </c>
      <c r="G1981" s="3">
        <f t="shared" si="319"/>
        <v>4</v>
      </c>
      <c r="H1981" s="3">
        <f t="shared" si="320"/>
        <v>2017</v>
      </c>
      <c r="I1981" s="19">
        <v>0.72916666666666696</v>
      </c>
      <c r="J1981" s="20">
        <f t="shared" si="314"/>
        <v>17</v>
      </c>
      <c r="K1981" s="5" t="str">
        <f t="shared" si="321"/>
        <v>ja</v>
      </c>
      <c r="L1981" s="5" t="s">
        <v>91</v>
      </c>
      <c r="M1981" s="6" t="s">
        <v>74</v>
      </c>
      <c r="N1981" s="5">
        <v>69</v>
      </c>
      <c r="O1981" s="17" t="s">
        <v>75</v>
      </c>
      <c r="P1981" s="17" t="s">
        <v>8217</v>
      </c>
      <c r="R1981" s="6" t="s">
        <v>77</v>
      </c>
      <c r="T1981" s="22"/>
      <c r="X1981" s="2">
        <v>95</v>
      </c>
      <c r="Y1981" s="2" t="s">
        <v>81</v>
      </c>
      <c r="Z1981" s="2" t="s">
        <v>82</v>
      </c>
      <c r="AD1981" s="2">
        <v>95</v>
      </c>
      <c r="AE1981" s="2" t="s">
        <v>81</v>
      </c>
      <c r="AF1981" s="2" t="s">
        <v>82</v>
      </c>
      <c r="AJ1981" s="2">
        <v>400</v>
      </c>
      <c r="AK1981" s="2" t="s">
        <v>81</v>
      </c>
      <c r="AL1981" s="2" t="s">
        <v>82</v>
      </c>
      <c r="AM1981" s="2">
        <v>400</v>
      </c>
      <c r="AN1981" s="2" t="s">
        <v>94</v>
      </c>
      <c r="AO1981" s="2" t="s">
        <v>82</v>
      </c>
      <c r="AP1981" s="2">
        <v>400</v>
      </c>
      <c r="AQ1981" s="2" t="s">
        <v>83</v>
      </c>
      <c r="AR1981" s="2" t="s">
        <v>82</v>
      </c>
      <c r="AV1981" s="2">
        <v>480</v>
      </c>
      <c r="AW1981" s="2" t="s">
        <v>81</v>
      </c>
      <c r="AX1981" s="2" t="s">
        <v>82</v>
      </c>
      <c r="AY1981" s="2">
        <v>480</v>
      </c>
      <c r="AZ1981" s="2" t="s">
        <v>81</v>
      </c>
      <c r="BA1981" s="2" t="s">
        <v>82</v>
      </c>
      <c r="BB1981" s="2">
        <v>480</v>
      </c>
      <c r="BC1981" s="2" t="s">
        <v>83</v>
      </c>
      <c r="BD1981" s="2" t="s">
        <v>82</v>
      </c>
      <c r="BE1981" s="23" t="str">
        <f t="shared" si="315"/>
        <v>EMF nein</v>
      </c>
      <c r="BF1981" s="23" t="str">
        <f t="shared" si="316"/>
        <v/>
      </c>
      <c r="BG1981" s="23" t="str">
        <f t="shared" si="317"/>
        <v/>
      </c>
      <c r="BH1981" s="23">
        <f t="shared" si="318"/>
        <v>0</v>
      </c>
      <c r="BO1981" s="2" t="s">
        <v>8218</v>
      </c>
      <c r="BP1981" s="3">
        <v>1</v>
      </c>
      <c r="BQ1981" s="2" t="s">
        <v>8219</v>
      </c>
    </row>
    <row r="1982" spans="1:69" ht="16.149999999999999" customHeight="1" x14ac:dyDescent="0.25">
      <c r="A1982" s="16">
        <v>1981</v>
      </c>
      <c r="B1982" s="393" t="s">
        <v>69</v>
      </c>
      <c r="C1982" s="394" t="s">
        <v>540</v>
      </c>
      <c r="D1982" s="393" t="s">
        <v>124</v>
      </c>
      <c r="E1982" s="394" t="s">
        <v>1809</v>
      </c>
      <c r="F1982" s="18">
        <v>42637</v>
      </c>
      <c r="G1982" s="23">
        <f t="shared" si="319"/>
        <v>9</v>
      </c>
      <c r="H1982" s="23">
        <f t="shared" si="320"/>
        <v>2016</v>
      </c>
      <c r="I1982" s="19">
        <v>0.72916666666666696</v>
      </c>
      <c r="J1982" s="20">
        <f t="shared" si="314"/>
        <v>17</v>
      </c>
      <c r="K1982" s="5" t="str">
        <f t="shared" si="321"/>
        <v>ja</v>
      </c>
      <c r="L1982" s="5" t="s">
        <v>91</v>
      </c>
      <c r="M1982" s="6" t="s">
        <v>74</v>
      </c>
      <c r="N1982" s="5">
        <v>57</v>
      </c>
      <c r="O1982" s="17" t="s">
        <v>75</v>
      </c>
      <c r="P1982" s="17" t="s">
        <v>8220</v>
      </c>
      <c r="Q1982" s="6" t="s">
        <v>186</v>
      </c>
      <c r="R1982" s="6" t="s">
        <v>77</v>
      </c>
      <c r="T1982" s="22"/>
      <c r="X1982" s="2">
        <v>90</v>
      </c>
      <c r="Y1982" s="2" t="s">
        <v>81</v>
      </c>
      <c r="Z1982" s="2" t="s">
        <v>82</v>
      </c>
      <c r="AA1982" s="2">
        <v>90</v>
      </c>
      <c r="AB1982" s="2" t="s">
        <v>81</v>
      </c>
      <c r="AC1982" s="2" t="s">
        <v>82</v>
      </c>
      <c r="AD1982" s="2">
        <v>90</v>
      </c>
      <c r="AE1982" s="2" t="s">
        <v>81</v>
      </c>
      <c r="AF1982" s="2" t="s">
        <v>82</v>
      </c>
      <c r="AJ1982" s="2">
        <v>90</v>
      </c>
      <c r="AK1982" s="2" t="s">
        <v>81</v>
      </c>
      <c r="AL1982" s="2" t="s">
        <v>82</v>
      </c>
      <c r="BE1982" s="23" t="str">
        <f t="shared" si="315"/>
        <v>EMF nein</v>
      </c>
      <c r="BF1982" s="23" t="str">
        <f t="shared" si="316"/>
        <v/>
      </c>
      <c r="BG1982" s="23" t="str">
        <f t="shared" si="317"/>
        <v/>
      </c>
      <c r="BH1982" s="23">
        <f t="shared" si="318"/>
        <v>0</v>
      </c>
      <c r="BO1982" s="2" t="s">
        <v>8221</v>
      </c>
      <c r="BP1982" s="3">
        <v>1</v>
      </c>
      <c r="BQ1982" s="2" t="s">
        <v>8222</v>
      </c>
    </row>
    <row r="1983" spans="1:69" ht="16.149999999999999" customHeight="1" x14ac:dyDescent="0.25">
      <c r="A1983" s="16">
        <v>1982</v>
      </c>
      <c r="B1983" s="17" t="s">
        <v>211</v>
      </c>
      <c r="C1983" s="48" t="s">
        <v>540</v>
      </c>
      <c r="D1983" s="2" t="s">
        <v>124</v>
      </c>
      <c r="E1983" s="48" t="s">
        <v>1809</v>
      </c>
      <c r="F1983" s="67">
        <v>42866</v>
      </c>
      <c r="G1983" s="3">
        <f t="shared" si="319"/>
        <v>5</v>
      </c>
      <c r="H1983" s="3">
        <f t="shared" si="320"/>
        <v>2017</v>
      </c>
      <c r="I1983" s="19">
        <v>0.64236111111111105</v>
      </c>
      <c r="J1983" s="20">
        <f t="shared" ref="J1983:J2046" si="322">IF(I1983&lt;&gt;"",HOUR(I1983),"")</f>
        <v>15</v>
      </c>
      <c r="K1983" s="5" t="str">
        <f t="shared" si="321"/>
        <v>ja</v>
      </c>
      <c r="L1983" s="5" t="s">
        <v>91</v>
      </c>
      <c r="M1983" s="6" t="s">
        <v>74</v>
      </c>
      <c r="N1983" s="5">
        <v>68</v>
      </c>
      <c r="O1983" s="17" t="s">
        <v>75</v>
      </c>
      <c r="P1983" s="17" t="s">
        <v>8223</v>
      </c>
      <c r="R1983" s="6" t="s">
        <v>77</v>
      </c>
      <c r="T1983" s="22"/>
      <c r="X1983" s="2">
        <v>100</v>
      </c>
      <c r="Y1983" s="2" t="s">
        <v>83</v>
      </c>
      <c r="Z1983" s="2" t="s">
        <v>82</v>
      </c>
      <c r="AA1983" s="2">
        <v>100</v>
      </c>
      <c r="AB1983" s="2" t="s">
        <v>83</v>
      </c>
      <c r="AC1983" s="2" t="s">
        <v>82</v>
      </c>
      <c r="AD1983" s="2">
        <v>100</v>
      </c>
      <c r="AE1983" s="2" t="s">
        <v>83</v>
      </c>
      <c r="AF1983" s="2" t="s">
        <v>82</v>
      </c>
      <c r="AJ1983" s="2">
        <v>120</v>
      </c>
      <c r="AK1983" s="2" t="s">
        <v>81</v>
      </c>
      <c r="AL1983" s="2" t="s">
        <v>82</v>
      </c>
      <c r="AM1983" s="2">
        <v>120</v>
      </c>
      <c r="AN1983" s="2" t="s">
        <v>81</v>
      </c>
      <c r="AO1983" s="2" t="s">
        <v>82</v>
      </c>
      <c r="AP1983" s="2">
        <v>120</v>
      </c>
      <c r="AQ1983" s="2" t="s">
        <v>81</v>
      </c>
      <c r="AR1983" s="2" t="s">
        <v>82</v>
      </c>
      <c r="BE1983" s="23" t="str">
        <f t="shared" si="315"/>
        <v>EMF nein</v>
      </c>
      <c r="BF1983" s="23" t="str">
        <f t="shared" si="316"/>
        <v/>
      </c>
      <c r="BG1983" s="23" t="str">
        <f t="shared" si="317"/>
        <v/>
      </c>
      <c r="BH1983" s="23">
        <f t="shared" si="318"/>
        <v>0</v>
      </c>
      <c r="BO1983" s="2" t="s">
        <v>8224</v>
      </c>
      <c r="BP1983" s="3">
        <v>1</v>
      </c>
      <c r="BQ1983" s="2" t="s">
        <v>8225</v>
      </c>
    </row>
    <row r="1984" spans="1:69" ht="16.149999999999999" customHeight="1" x14ac:dyDescent="0.25">
      <c r="A1984" s="16">
        <v>1983</v>
      </c>
      <c r="B1984" s="17" t="s">
        <v>211</v>
      </c>
      <c r="C1984" s="48" t="s">
        <v>6435</v>
      </c>
      <c r="D1984" s="2" t="s">
        <v>137</v>
      </c>
      <c r="E1984" s="48" t="s">
        <v>8226</v>
      </c>
      <c r="F1984" s="67">
        <v>42926</v>
      </c>
      <c r="G1984" s="3">
        <f t="shared" si="319"/>
        <v>7</v>
      </c>
      <c r="H1984" s="3">
        <f t="shared" si="320"/>
        <v>2017</v>
      </c>
      <c r="I1984" s="19">
        <v>0.20833333333333301</v>
      </c>
      <c r="J1984" s="20">
        <f t="shared" si="322"/>
        <v>5</v>
      </c>
      <c r="K1984" s="5" t="str">
        <f t="shared" si="321"/>
        <v>ja</v>
      </c>
      <c r="L1984" s="21" t="s">
        <v>73</v>
      </c>
      <c r="M1984" s="6" t="s">
        <v>74</v>
      </c>
      <c r="N1984" s="5">
        <v>54</v>
      </c>
      <c r="O1984" s="6" t="s">
        <v>101</v>
      </c>
      <c r="P1984" s="17" t="s">
        <v>8227</v>
      </c>
      <c r="R1984" s="6" t="s">
        <v>77</v>
      </c>
      <c r="T1984" s="22"/>
      <c r="X1984" s="392">
        <v>150</v>
      </c>
      <c r="Y1984" s="392" t="s">
        <v>94</v>
      </c>
      <c r="Z1984" s="392" t="s">
        <v>168</v>
      </c>
      <c r="AA1984" s="392">
        <v>150</v>
      </c>
      <c r="AB1984" s="392" t="s">
        <v>94</v>
      </c>
      <c r="AC1984" s="392" t="s">
        <v>168</v>
      </c>
      <c r="AD1984" s="392">
        <v>150</v>
      </c>
      <c r="AE1984" s="392" t="s">
        <v>94</v>
      </c>
      <c r="AF1984" s="392" t="s">
        <v>168</v>
      </c>
      <c r="AJ1984" s="392">
        <v>150</v>
      </c>
      <c r="AK1984" s="392" t="s">
        <v>94</v>
      </c>
      <c r="AL1984" s="392" t="s">
        <v>168</v>
      </c>
      <c r="AM1984" s="392">
        <v>150</v>
      </c>
      <c r="AN1984" s="392" t="s">
        <v>94</v>
      </c>
      <c r="AO1984" s="392" t="s">
        <v>168</v>
      </c>
      <c r="AP1984" s="392">
        <v>150</v>
      </c>
      <c r="AQ1984" s="392" t="s">
        <v>94</v>
      </c>
      <c r="AR1984" s="392" t="s">
        <v>168</v>
      </c>
      <c r="AV1984" s="392">
        <v>150</v>
      </c>
      <c r="AW1984" s="392" t="s">
        <v>94</v>
      </c>
      <c r="AX1984" s="392" t="s">
        <v>168</v>
      </c>
      <c r="AY1984" s="392">
        <v>150</v>
      </c>
      <c r="AZ1984" s="392" t="s">
        <v>94</v>
      </c>
      <c r="BA1984" s="392" t="s">
        <v>168</v>
      </c>
      <c r="BB1984" s="392">
        <v>150</v>
      </c>
      <c r="BC1984" s="392" t="s">
        <v>94</v>
      </c>
      <c r="BD1984" s="392" t="s">
        <v>168</v>
      </c>
      <c r="BE1984" s="23" t="str">
        <f t="shared" si="315"/>
        <v>EMF nein</v>
      </c>
      <c r="BF1984" s="23" t="str">
        <f t="shared" si="316"/>
        <v/>
      </c>
      <c r="BG1984" s="23" t="str">
        <f t="shared" si="317"/>
        <v/>
      </c>
      <c r="BH1984" s="23">
        <f t="shared" si="318"/>
        <v>0</v>
      </c>
      <c r="BO1984" s="2" t="s">
        <v>22420</v>
      </c>
      <c r="BP1984" s="3">
        <v>1</v>
      </c>
      <c r="BQ1984" s="2" t="s">
        <v>8228</v>
      </c>
    </row>
    <row r="1985" spans="1:70" ht="16.149999999999999" customHeight="1" x14ac:dyDescent="0.25">
      <c r="A1985" s="16">
        <v>1984</v>
      </c>
      <c r="B1985" s="17" t="s">
        <v>211</v>
      </c>
      <c r="C1985" s="48" t="s">
        <v>1213</v>
      </c>
      <c r="D1985" s="2" t="s">
        <v>896</v>
      </c>
      <c r="E1985" s="48" t="s">
        <v>8229</v>
      </c>
      <c r="F1985" s="67">
        <v>43209</v>
      </c>
      <c r="G1985" s="3">
        <f t="shared" si="319"/>
        <v>4</v>
      </c>
      <c r="H1985" s="3">
        <f t="shared" si="320"/>
        <v>2018</v>
      </c>
      <c r="I1985" s="19">
        <v>0.90625</v>
      </c>
      <c r="J1985" s="20">
        <f t="shared" si="322"/>
        <v>21</v>
      </c>
      <c r="K1985" s="5" t="str">
        <f t="shared" si="321"/>
        <v>ja</v>
      </c>
      <c r="L1985" s="5" t="s">
        <v>91</v>
      </c>
      <c r="M1985" s="6" t="s">
        <v>100</v>
      </c>
      <c r="N1985" s="5">
        <v>54</v>
      </c>
      <c r="O1985" s="17" t="s">
        <v>75</v>
      </c>
      <c r="P1985" s="17" t="s">
        <v>8230</v>
      </c>
      <c r="R1985" s="6" t="s">
        <v>77</v>
      </c>
      <c r="T1985" s="22" t="s">
        <v>79</v>
      </c>
      <c r="X1985" s="2">
        <v>322</v>
      </c>
      <c r="Y1985" s="2" t="s">
        <v>83</v>
      </c>
      <c r="Z1985" s="2" t="s">
        <v>82</v>
      </c>
      <c r="AA1985" s="2">
        <v>322</v>
      </c>
      <c r="AB1985" s="2" t="s">
        <v>81</v>
      </c>
      <c r="AC1985" s="2" t="s">
        <v>82</v>
      </c>
      <c r="AD1985" s="2">
        <v>322</v>
      </c>
      <c r="AE1985" s="2" t="s">
        <v>83</v>
      </c>
      <c r="AF1985" s="2" t="s">
        <v>82</v>
      </c>
      <c r="AJ1985" s="2">
        <v>170</v>
      </c>
      <c r="AK1985" s="2" t="s">
        <v>81</v>
      </c>
      <c r="AL1985" s="2" t="s">
        <v>84</v>
      </c>
      <c r="AM1985" s="2">
        <v>370</v>
      </c>
      <c r="AN1985" s="2" t="s">
        <v>94</v>
      </c>
      <c r="AO1985" s="2" t="s">
        <v>84</v>
      </c>
      <c r="AP1985" s="2">
        <v>370</v>
      </c>
      <c r="AQ1985" s="2" t="s">
        <v>81</v>
      </c>
      <c r="AR1985" s="2" t="s">
        <v>84</v>
      </c>
      <c r="AV1985" s="2">
        <v>370</v>
      </c>
      <c r="AW1985" s="2" t="s">
        <v>81</v>
      </c>
      <c r="AX1985" s="2" t="s">
        <v>84</v>
      </c>
      <c r="BB1985" s="2">
        <v>370</v>
      </c>
      <c r="BC1985" s="2" t="s">
        <v>81</v>
      </c>
      <c r="BD1985" s="2" t="s">
        <v>84</v>
      </c>
      <c r="BE1985" s="23" t="str">
        <f t="shared" si="315"/>
        <v>EMF nein</v>
      </c>
      <c r="BF1985" s="23" t="str">
        <f t="shared" si="316"/>
        <v/>
      </c>
      <c r="BG1985" s="23" t="str">
        <f t="shared" si="317"/>
        <v/>
      </c>
      <c r="BH1985" s="23">
        <f t="shared" si="318"/>
        <v>0</v>
      </c>
      <c r="BO1985" s="2" t="s">
        <v>8231</v>
      </c>
      <c r="BP1985" s="3">
        <v>1</v>
      </c>
      <c r="BQ1985" s="2" t="s">
        <v>8232</v>
      </c>
    </row>
    <row r="1986" spans="1:70" ht="16.149999999999999" customHeight="1" x14ac:dyDescent="0.25">
      <c r="A1986" s="16">
        <v>1985</v>
      </c>
      <c r="B1986" s="17" t="s">
        <v>135</v>
      </c>
      <c r="C1986" s="48" t="s">
        <v>8233</v>
      </c>
      <c r="D1986" s="2" t="s">
        <v>89</v>
      </c>
      <c r="E1986" s="48" t="s">
        <v>8234</v>
      </c>
      <c r="F1986" s="67">
        <v>42330</v>
      </c>
      <c r="G1986" s="3">
        <f t="shared" si="319"/>
        <v>11</v>
      </c>
      <c r="H1986" s="3">
        <f t="shared" si="320"/>
        <v>2015</v>
      </c>
      <c r="I1986" s="19">
        <v>0.39583333333333298</v>
      </c>
      <c r="J1986" s="20">
        <f t="shared" si="322"/>
        <v>9</v>
      </c>
      <c r="K1986" s="5" t="str">
        <f t="shared" si="321"/>
        <v>ja</v>
      </c>
      <c r="L1986" s="5" t="s">
        <v>91</v>
      </c>
      <c r="M1986" s="6" t="s">
        <v>139</v>
      </c>
      <c r="N1986" s="5">
        <v>55</v>
      </c>
      <c r="O1986" s="17" t="s">
        <v>126</v>
      </c>
      <c r="P1986" s="17" t="s">
        <v>8235</v>
      </c>
      <c r="T1986" s="22"/>
      <c r="BE1986" s="23" t="str">
        <f t="shared" ref="BE1986:BE2049" si="323">IF(COUNTA(BI1986,BK1986,BM1986) &gt; 0,"EMF ja","EMF nein")</f>
        <v>EMF ja</v>
      </c>
      <c r="BF1986" s="23">
        <f t="shared" ref="BF1986:BF2049" si="324">IF(SUM(BJ1986,BL1986,BN1986)=0,"",MIN(BJ1986,BL1986,BN1986))</f>
        <v>800</v>
      </c>
      <c r="BG1986" s="23" t="str">
        <f t="shared" ref="BG1986:BG2049" si="325">IF(BF1986="","",IF(BF1986&lt;100,"&lt;100m",IF(AND(BF1986&gt;99, BF1986&lt;500),"100-499m",IF(BF1986&gt;499,"500+m",""))))</f>
        <v>500+m</v>
      </c>
      <c r="BH1986" s="23">
        <f t="shared" ref="BH1986:BH2049" si="326">COUNTA(BI1986,BK1986,BM1986)</f>
        <v>1</v>
      </c>
      <c r="BK1986" s="2" t="s">
        <v>162</v>
      </c>
      <c r="BL1986" s="2">
        <v>800</v>
      </c>
      <c r="BO1986" s="2" t="s">
        <v>8236</v>
      </c>
      <c r="BP1986" s="3">
        <v>1</v>
      </c>
      <c r="BQ1986" s="2" t="s">
        <v>8237</v>
      </c>
    </row>
    <row r="1987" spans="1:70" ht="16.149999999999999" customHeight="1" x14ac:dyDescent="0.25">
      <c r="A1987" s="16">
        <v>1986</v>
      </c>
      <c r="B1987" s="17" t="s">
        <v>69</v>
      </c>
      <c r="C1987" s="48" t="s">
        <v>1213</v>
      </c>
      <c r="D1987" s="2" t="s">
        <v>896</v>
      </c>
      <c r="E1987" s="48" t="s">
        <v>8238</v>
      </c>
      <c r="F1987" s="67">
        <v>42601</v>
      </c>
      <c r="G1987" s="3">
        <f t="shared" si="319"/>
        <v>8</v>
      </c>
      <c r="H1987" s="3">
        <f t="shared" si="320"/>
        <v>2016</v>
      </c>
      <c r="I1987" s="19">
        <v>0.73263888888888895</v>
      </c>
      <c r="J1987" s="20">
        <f t="shared" si="322"/>
        <v>17</v>
      </c>
      <c r="K1987" s="5" t="str">
        <f t="shared" si="321"/>
        <v>ja</v>
      </c>
      <c r="L1987" s="21" t="s">
        <v>73</v>
      </c>
      <c r="M1987" s="6" t="s">
        <v>74</v>
      </c>
      <c r="N1987" s="5">
        <v>68</v>
      </c>
      <c r="O1987" s="17" t="s">
        <v>75</v>
      </c>
      <c r="P1987" s="17" t="s">
        <v>8239</v>
      </c>
      <c r="R1987" s="6" t="s">
        <v>77</v>
      </c>
      <c r="T1987" s="22"/>
      <c r="X1987" s="2">
        <v>70</v>
      </c>
      <c r="Y1987" s="2" t="s">
        <v>81</v>
      </c>
      <c r="Z1987" s="2" t="s">
        <v>161</v>
      </c>
      <c r="AA1987" s="2">
        <v>70</v>
      </c>
      <c r="AB1987" s="2" t="s">
        <v>81</v>
      </c>
      <c r="AC1987" s="2" t="s">
        <v>161</v>
      </c>
      <c r="AD1987" s="2">
        <v>70</v>
      </c>
      <c r="AE1987" s="2" t="s">
        <v>81</v>
      </c>
      <c r="AF1987" s="2" t="s">
        <v>161</v>
      </c>
      <c r="AJ1987" s="2">
        <v>90</v>
      </c>
      <c r="AK1987" s="2" t="s">
        <v>81</v>
      </c>
      <c r="AL1987" s="2" t="s">
        <v>161</v>
      </c>
      <c r="AM1987" s="2">
        <v>70</v>
      </c>
      <c r="AN1987" s="2" t="s">
        <v>81</v>
      </c>
      <c r="AO1987" s="2" t="s">
        <v>161</v>
      </c>
      <c r="AP1987" s="2">
        <v>80</v>
      </c>
      <c r="AQ1987" s="2" t="s">
        <v>81</v>
      </c>
      <c r="BE1987" s="23" t="str">
        <f t="shared" si="323"/>
        <v>EMF nein</v>
      </c>
      <c r="BF1987" s="23" t="str">
        <f t="shared" si="324"/>
        <v/>
      </c>
      <c r="BG1987" s="23" t="str">
        <f t="shared" si="325"/>
        <v/>
      </c>
      <c r="BH1987" s="23">
        <f t="shared" si="326"/>
        <v>0</v>
      </c>
      <c r="BO1987" s="2" t="s">
        <v>8240</v>
      </c>
      <c r="BP1987" s="3">
        <v>1</v>
      </c>
      <c r="BQ1987" s="2" t="s">
        <v>8241</v>
      </c>
    </row>
    <row r="1988" spans="1:70" ht="16.149999999999999" customHeight="1" x14ac:dyDescent="0.25">
      <c r="A1988" s="69">
        <v>1987</v>
      </c>
      <c r="B1988" s="17" t="s">
        <v>87</v>
      </c>
      <c r="C1988" s="48" t="s">
        <v>8242</v>
      </c>
      <c r="D1988" s="2" t="s">
        <v>124</v>
      </c>
      <c r="E1988" s="48" t="s">
        <v>1809</v>
      </c>
      <c r="F1988" s="67">
        <v>43213</v>
      </c>
      <c r="G1988" s="3">
        <f t="shared" si="319"/>
        <v>4</v>
      </c>
      <c r="H1988" s="3">
        <f t="shared" si="320"/>
        <v>2018</v>
      </c>
      <c r="I1988" s="19">
        <v>0.57291666666666696</v>
      </c>
      <c r="J1988" s="20">
        <f t="shared" si="322"/>
        <v>13</v>
      </c>
      <c r="K1988" s="5" t="str">
        <f t="shared" si="321"/>
        <v>ja</v>
      </c>
      <c r="L1988" s="5" t="s">
        <v>91</v>
      </c>
      <c r="M1988" s="6" t="s">
        <v>74</v>
      </c>
      <c r="N1988" s="5">
        <v>77</v>
      </c>
      <c r="O1988" s="17" t="s">
        <v>75</v>
      </c>
      <c r="P1988" s="17" t="s">
        <v>8243</v>
      </c>
      <c r="T1988" s="22"/>
      <c r="BE1988" s="23" t="str">
        <f t="shared" si="323"/>
        <v>EMF nein</v>
      </c>
      <c r="BF1988" s="23" t="str">
        <f t="shared" si="324"/>
        <v/>
      </c>
      <c r="BG1988" s="23" t="str">
        <f t="shared" si="325"/>
        <v/>
      </c>
      <c r="BH1988" s="23">
        <f t="shared" si="326"/>
        <v>0</v>
      </c>
      <c r="BO1988" s="2" t="s">
        <v>8244</v>
      </c>
      <c r="BP1988" s="3">
        <v>1</v>
      </c>
      <c r="BQ1988" s="2" t="s">
        <v>8245</v>
      </c>
      <c r="BR1988" s="74"/>
    </row>
    <row r="1989" spans="1:70" s="452" customFormat="1" ht="16.149999999999999" customHeight="1" x14ac:dyDescent="0.25">
      <c r="A1989" s="451">
        <v>1988</v>
      </c>
      <c r="B1989" s="452" t="s">
        <v>211</v>
      </c>
      <c r="C1989" s="453" t="s">
        <v>8246</v>
      </c>
      <c r="D1989" s="452" t="s">
        <v>89</v>
      </c>
      <c r="E1989" s="453" t="s">
        <v>8247</v>
      </c>
      <c r="F1989" s="454">
        <v>41382</v>
      </c>
      <c r="G1989" s="3">
        <f t="shared" si="319"/>
        <v>4</v>
      </c>
      <c r="H1989" s="3">
        <f t="shared" si="320"/>
        <v>2013</v>
      </c>
      <c r="I1989" s="455">
        <v>3.4722222222222203E-2</v>
      </c>
      <c r="J1989" s="20">
        <f t="shared" si="322"/>
        <v>0</v>
      </c>
      <c r="K1989" s="456" t="str">
        <f t="shared" si="321"/>
        <v>ja</v>
      </c>
      <c r="L1989" s="456" t="s">
        <v>91</v>
      </c>
      <c r="M1989" s="457" t="s">
        <v>115</v>
      </c>
      <c r="N1989" s="456">
        <v>68</v>
      </c>
      <c r="O1989" s="452" t="s">
        <v>75</v>
      </c>
      <c r="P1989" s="452" t="s">
        <v>8248</v>
      </c>
      <c r="Q1989" s="457" t="s">
        <v>186</v>
      </c>
      <c r="R1989" s="457" t="s">
        <v>77</v>
      </c>
      <c r="T1989" s="457"/>
      <c r="BE1989" s="23" t="str">
        <f t="shared" si="323"/>
        <v>EMF nein</v>
      </c>
      <c r="BF1989" s="23" t="str">
        <f t="shared" si="324"/>
        <v/>
      </c>
      <c r="BG1989" s="23" t="str">
        <f t="shared" si="325"/>
        <v/>
      </c>
      <c r="BH1989" s="23">
        <f t="shared" si="326"/>
        <v>0</v>
      </c>
      <c r="BO1989" s="452" t="s">
        <v>8249</v>
      </c>
      <c r="BP1989" s="458">
        <v>1</v>
      </c>
      <c r="BQ1989" s="452" t="s">
        <v>8250</v>
      </c>
    </row>
    <row r="1990" spans="1:70" ht="16.149999999999999" customHeight="1" x14ac:dyDescent="0.25">
      <c r="A1990" s="16">
        <v>1989</v>
      </c>
      <c r="B1990" s="17" t="s">
        <v>87</v>
      </c>
      <c r="C1990" s="48" t="s">
        <v>8251</v>
      </c>
      <c r="D1990" s="2" t="s">
        <v>371</v>
      </c>
      <c r="E1990" s="48" t="s">
        <v>8252</v>
      </c>
      <c r="F1990" s="67">
        <v>43214</v>
      </c>
      <c r="G1990" s="3">
        <f t="shared" si="319"/>
        <v>4</v>
      </c>
      <c r="H1990" s="3">
        <f t="shared" si="320"/>
        <v>2018</v>
      </c>
      <c r="I1990" s="19">
        <v>0.54513888888888895</v>
      </c>
      <c r="J1990" s="20">
        <f t="shared" si="322"/>
        <v>13</v>
      </c>
      <c r="K1990" s="5" t="str">
        <f t="shared" si="321"/>
        <v>ja</v>
      </c>
      <c r="L1990" s="5" t="s">
        <v>91</v>
      </c>
      <c r="M1990" s="6" t="s">
        <v>74</v>
      </c>
      <c r="N1990" s="5">
        <v>81</v>
      </c>
      <c r="O1990" s="2" t="s">
        <v>140</v>
      </c>
      <c r="P1990" s="17" t="s">
        <v>8253</v>
      </c>
      <c r="R1990" s="6" t="s">
        <v>77</v>
      </c>
      <c r="T1990" s="6" t="s">
        <v>202</v>
      </c>
      <c r="X1990" s="2">
        <v>376</v>
      </c>
      <c r="Y1990" s="2" t="s">
        <v>81</v>
      </c>
      <c r="Z1990" s="2" t="s">
        <v>168</v>
      </c>
      <c r="AA1990" s="2">
        <v>376</v>
      </c>
      <c r="AB1990" s="2" t="s">
        <v>81</v>
      </c>
      <c r="AC1990" s="2" t="s">
        <v>168</v>
      </c>
      <c r="AD1990" s="2">
        <v>376</v>
      </c>
      <c r="AE1990" s="2" t="s">
        <v>81</v>
      </c>
      <c r="AF1990" s="2" t="s">
        <v>168</v>
      </c>
      <c r="BE1990" s="23" t="str">
        <f t="shared" si="323"/>
        <v>EMF nein</v>
      </c>
      <c r="BF1990" s="23" t="str">
        <f t="shared" si="324"/>
        <v/>
      </c>
      <c r="BG1990" s="23" t="str">
        <f t="shared" si="325"/>
        <v/>
      </c>
      <c r="BH1990" s="23">
        <f t="shared" si="326"/>
        <v>0</v>
      </c>
      <c r="BO1990" s="2" t="s">
        <v>8254</v>
      </c>
      <c r="BP1990" s="3">
        <v>1</v>
      </c>
      <c r="BQ1990" s="2" t="s">
        <v>8255</v>
      </c>
    </row>
    <row r="1991" spans="1:70" ht="16.149999999999999" customHeight="1" x14ac:dyDescent="0.25">
      <c r="A1991" s="16">
        <v>1990</v>
      </c>
      <c r="B1991" s="17" t="s">
        <v>211</v>
      </c>
      <c r="C1991" s="48" t="s">
        <v>119</v>
      </c>
      <c r="D1991" s="2" t="s">
        <v>89</v>
      </c>
      <c r="E1991" s="48" t="s">
        <v>8256</v>
      </c>
      <c r="F1991" s="67">
        <v>42815</v>
      </c>
      <c r="G1991" s="3">
        <f t="shared" si="319"/>
        <v>3</v>
      </c>
      <c r="H1991" s="3">
        <f t="shared" si="320"/>
        <v>2017</v>
      </c>
      <c r="I1991" s="19">
        <v>0.38541666666666702</v>
      </c>
      <c r="J1991" s="20">
        <f t="shared" si="322"/>
        <v>9</v>
      </c>
      <c r="K1991" s="5" t="str">
        <f t="shared" si="321"/>
        <v>ja</v>
      </c>
      <c r="L1991" s="5" t="s">
        <v>91</v>
      </c>
      <c r="M1991" s="6" t="s">
        <v>74</v>
      </c>
      <c r="N1991" s="5">
        <v>54</v>
      </c>
      <c r="O1991" s="17" t="s">
        <v>75</v>
      </c>
      <c r="P1991" s="17" t="s">
        <v>8257</v>
      </c>
      <c r="R1991" s="6" t="s">
        <v>335</v>
      </c>
      <c r="T1991" s="22" t="s">
        <v>79</v>
      </c>
      <c r="U1991" s="2" t="s">
        <v>74</v>
      </c>
      <c r="V1991" s="2" t="s">
        <v>154</v>
      </c>
      <c r="X1991" s="2">
        <v>105</v>
      </c>
      <c r="Y1991" s="2" t="s">
        <v>81</v>
      </c>
      <c r="Z1991" s="2" t="s">
        <v>161</v>
      </c>
      <c r="AA1991" s="2">
        <v>105</v>
      </c>
      <c r="AB1991" s="2" t="s">
        <v>81</v>
      </c>
      <c r="AC1991" s="2" t="s">
        <v>161</v>
      </c>
      <c r="AD1991" s="2">
        <v>105</v>
      </c>
      <c r="AE1991" s="2" t="s">
        <v>81</v>
      </c>
      <c r="AF1991" s="2" t="s">
        <v>161</v>
      </c>
      <c r="AJ1991" s="2">
        <v>274</v>
      </c>
      <c r="AK1991" s="2" t="s">
        <v>81</v>
      </c>
      <c r="AL1991" s="2" t="s">
        <v>84</v>
      </c>
      <c r="AM1991" s="2">
        <v>274</v>
      </c>
      <c r="AN1991" s="2" t="s">
        <v>94</v>
      </c>
      <c r="AO1991" s="2" t="s">
        <v>84</v>
      </c>
      <c r="AP1991" s="2">
        <v>274</v>
      </c>
      <c r="AQ1991" s="2" t="s">
        <v>83</v>
      </c>
      <c r="AR1991" s="2" t="s">
        <v>84</v>
      </c>
      <c r="BE1991" s="23" t="str">
        <f t="shared" si="323"/>
        <v>EMF nein</v>
      </c>
      <c r="BF1991" s="23" t="str">
        <f t="shared" si="324"/>
        <v/>
      </c>
      <c r="BG1991" s="23" t="str">
        <f t="shared" si="325"/>
        <v/>
      </c>
      <c r="BH1991" s="23">
        <f t="shared" si="326"/>
        <v>0</v>
      </c>
      <c r="BO1991" s="2" t="s">
        <v>8258</v>
      </c>
      <c r="BP1991" s="3">
        <v>1</v>
      </c>
      <c r="BQ1991" s="2" t="s">
        <v>8259</v>
      </c>
    </row>
    <row r="1992" spans="1:70" ht="16.149999999999999" customHeight="1" x14ac:dyDescent="0.25">
      <c r="A1992" s="16">
        <v>1991</v>
      </c>
      <c r="B1992" s="17" t="s">
        <v>87</v>
      </c>
      <c r="C1992" s="48" t="s">
        <v>1213</v>
      </c>
      <c r="D1992" s="2" t="s">
        <v>896</v>
      </c>
      <c r="E1992" s="48" t="s">
        <v>8260</v>
      </c>
      <c r="F1992" s="67">
        <v>42899</v>
      </c>
      <c r="G1992" s="3">
        <f t="shared" si="319"/>
        <v>6</v>
      </c>
      <c r="H1992" s="3">
        <f t="shared" si="320"/>
        <v>2017</v>
      </c>
      <c r="I1992" s="19">
        <v>0.60416666666666696</v>
      </c>
      <c r="J1992" s="20">
        <f t="shared" si="322"/>
        <v>14</v>
      </c>
      <c r="K1992" s="5" t="str">
        <f t="shared" si="321"/>
        <v>ja</v>
      </c>
      <c r="L1992" s="21" t="s">
        <v>73</v>
      </c>
      <c r="M1992" s="6" t="s">
        <v>74</v>
      </c>
      <c r="N1992" s="5">
        <v>72</v>
      </c>
      <c r="O1992" s="17" t="s">
        <v>75</v>
      </c>
      <c r="P1992" s="17" t="s">
        <v>8261</v>
      </c>
      <c r="R1992" s="6" t="s">
        <v>77</v>
      </c>
      <c r="S1992" s="2" t="s">
        <v>93</v>
      </c>
      <c r="T1992" s="22" t="s">
        <v>79</v>
      </c>
      <c r="U1992" s="2" t="s">
        <v>74</v>
      </c>
      <c r="BE1992" s="23" t="str">
        <f t="shared" si="323"/>
        <v>EMF nein</v>
      </c>
      <c r="BF1992" s="23" t="str">
        <f t="shared" si="324"/>
        <v/>
      </c>
      <c r="BG1992" s="23" t="str">
        <f t="shared" si="325"/>
        <v/>
      </c>
      <c r="BH1992" s="23">
        <f t="shared" si="326"/>
        <v>0</v>
      </c>
      <c r="BO1992" s="2" t="s">
        <v>8262</v>
      </c>
      <c r="BP1992" s="3">
        <v>1</v>
      </c>
      <c r="BQ1992" s="2" t="s">
        <v>8263</v>
      </c>
    </row>
    <row r="1993" spans="1:70" ht="16.149999999999999" customHeight="1" x14ac:dyDescent="0.25">
      <c r="A1993" s="16">
        <v>1992</v>
      </c>
      <c r="B1993" s="17" t="s">
        <v>211</v>
      </c>
      <c r="C1993" s="48" t="s">
        <v>1415</v>
      </c>
      <c r="D1993" s="2" t="s">
        <v>124</v>
      </c>
      <c r="E1993" s="48" t="s">
        <v>8264</v>
      </c>
      <c r="F1993" s="67">
        <v>42846</v>
      </c>
      <c r="G1993" s="3">
        <f t="shared" si="319"/>
        <v>4</v>
      </c>
      <c r="H1993" s="3">
        <f t="shared" si="320"/>
        <v>2017</v>
      </c>
      <c r="I1993" s="19">
        <v>0.33333333333333298</v>
      </c>
      <c r="J1993" s="20">
        <f t="shared" si="322"/>
        <v>8</v>
      </c>
      <c r="K1993" s="5" t="str">
        <f t="shared" si="321"/>
        <v>ja</v>
      </c>
      <c r="L1993" s="5" t="s">
        <v>91</v>
      </c>
      <c r="M1993" s="6" t="s">
        <v>74</v>
      </c>
      <c r="N1993" s="5">
        <v>63</v>
      </c>
      <c r="O1993" s="2" t="s">
        <v>140</v>
      </c>
      <c r="P1993" s="17" t="s">
        <v>8265</v>
      </c>
      <c r="R1993" s="6" t="s">
        <v>77</v>
      </c>
      <c r="S1993" s="2" t="s">
        <v>78</v>
      </c>
      <c r="T1993" s="22"/>
      <c r="X1993" s="2">
        <v>621</v>
      </c>
      <c r="Y1993" s="2" t="s">
        <v>81</v>
      </c>
      <c r="Z1993" s="2" t="s">
        <v>84</v>
      </c>
      <c r="AD1993" s="2">
        <v>621</v>
      </c>
      <c r="AE1993" s="2" t="s">
        <v>81</v>
      </c>
      <c r="AF1993" s="2" t="s">
        <v>84</v>
      </c>
      <c r="AJ1993" s="2">
        <v>680</v>
      </c>
      <c r="AK1993" s="2" t="s">
        <v>83</v>
      </c>
      <c r="AL1993" s="2" t="s">
        <v>84</v>
      </c>
      <c r="AM1993" s="2">
        <v>690</v>
      </c>
      <c r="AN1993" s="2" t="s">
        <v>81</v>
      </c>
      <c r="AO1993" s="2" t="s">
        <v>84</v>
      </c>
      <c r="AP1993" s="2">
        <v>680</v>
      </c>
      <c r="AQ1993" s="2" t="s">
        <v>81</v>
      </c>
      <c r="AR1993" s="2" t="s">
        <v>84</v>
      </c>
      <c r="BE1993" s="23" t="str">
        <f t="shared" si="323"/>
        <v>EMF nein</v>
      </c>
      <c r="BF1993" s="23" t="str">
        <f t="shared" si="324"/>
        <v/>
      </c>
      <c r="BG1993" s="23" t="str">
        <f t="shared" si="325"/>
        <v/>
      </c>
      <c r="BH1993" s="23">
        <f t="shared" si="326"/>
        <v>0</v>
      </c>
      <c r="BO1993" s="2" t="s">
        <v>8266</v>
      </c>
      <c r="BP1993" s="3">
        <v>1</v>
      </c>
      <c r="BQ1993" s="2" t="s">
        <v>8267</v>
      </c>
    </row>
    <row r="1994" spans="1:70" ht="16.149999999999999" customHeight="1" x14ac:dyDescent="0.25">
      <c r="A1994" s="16">
        <v>1993</v>
      </c>
      <c r="B1994" s="17" t="s">
        <v>87</v>
      </c>
      <c r="C1994" s="48" t="s">
        <v>6435</v>
      </c>
      <c r="D1994" s="2" t="s">
        <v>172</v>
      </c>
      <c r="E1994" s="48" t="s">
        <v>8268</v>
      </c>
      <c r="F1994" s="67">
        <v>43214</v>
      </c>
      <c r="G1994" s="3">
        <f t="shared" si="319"/>
        <v>4</v>
      </c>
      <c r="H1994" s="3">
        <f t="shared" si="320"/>
        <v>2018</v>
      </c>
      <c r="I1994" s="19"/>
      <c r="J1994" s="20" t="str">
        <f t="shared" si="322"/>
        <v/>
      </c>
      <c r="K1994" s="5" t="str">
        <f t="shared" si="321"/>
        <v>ja</v>
      </c>
      <c r="L1994" s="5" t="s">
        <v>91</v>
      </c>
      <c r="M1994" s="6" t="s">
        <v>74</v>
      </c>
      <c r="N1994" s="5">
        <v>70</v>
      </c>
      <c r="O1994" s="2" t="s">
        <v>140</v>
      </c>
      <c r="P1994" s="17" t="s">
        <v>8269</v>
      </c>
      <c r="R1994" s="6" t="s">
        <v>77</v>
      </c>
      <c r="T1994" s="22" t="s">
        <v>79</v>
      </c>
      <c r="U1994" s="2" t="s">
        <v>139</v>
      </c>
      <c r="V1994" s="2" t="s">
        <v>154</v>
      </c>
      <c r="X1994" s="2">
        <v>311</v>
      </c>
      <c r="Y1994" s="2" t="s">
        <v>83</v>
      </c>
      <c r="Z1994" s="2" t="s">
        <v>84</v>
      </c>
      <c r="AA1994" s="2">
        <v>311</v>
      </c>
      <c r="AB1994" s="2" t="s">
        <v>81</v>
      </c>
      <c r="AC1994" s="2" t="s">
        <v>84</v>
      </c>
      <c r="AD1994" s="2">
        <v>311</v>
      </c>
      <c r="AE1994" s="2" t="s">
        <v>83</v>
      </c>
      <c r="AF1994" s="2" t="s">
        <v>84</v>
      </c>
      <c r="BE1994" s="23" t="str">
        <f t="shared" si="323"/>
        <v>EMF nein</v>
      </c>
      <c r="BF1994" s="23" t="str">
        <f t="shared" si="324"/>
        <v/>
      </c>
      <c r="BG1994" s="23" t="str">
        <f t="shared" si="325"/>
        <v/>
      </c>
      <c r="BH1994" s="23">
        <f t="shared" si="326"/>
        <v>0</v>
      </c>
      <c r="BP1994" s="3">
        <v>1</v>
      </c>
      <c r="BQ1994" s="2" t="s">
        <v>8270</v>
      </c>
    </row>
    <row r="1995" spans="1:70" ht="16.149999999999999" customHeight="1" x14ac:dyDescent="0.25">
      <c r="A1995" s="16">
        <v>1994</v>
      </c>
      <c r="B1995" s="17" t="s">
        <v>87</v>
      </c>
      <c r="C1995" s="48" t="s">
        <v>540</v>
      </c>
      <c r="D1995" s="2" t="s">
        <v>124</v>
      </c>
      <c r="E1995" s="48" t="s">
        <v>8271</v>
      </c>
      <c r="F1995" s="67">
        <v>43005</v>
      </c>
      <c r="G1995" s="3">
        <f t="shared" si="319"/>
        <v>9</v>
      </c>
      <c r="H1995" s="3">
        <f t="shared" si="320"/>
        <v>2017</v>
      </c>
      <c r="I1995" s="19">
        <v>0.78125</v>
      </c>
      <c r="J1995" s="20">
        <f t="shared" si="322"/>
        <v>18</v>
      </c>
      <c r="K1995" s="5" t="str">
        <f t="shared" si="321"/>
        <v>ja</v>
      </c>
      <c r="L1995" s="5" t="s">
        <v>91</v>
      </c>
      <c r="M1995" s="6" t="s">
        <v>74</v>
      </c>
      <c r="N1995" s="5">
        <v>80</v>
      </c>
      <c r="O1995" s="17" t="s">
        <v>75</v>
      </c>
      <c r="P1995" s="17" t="s">
        <v>8272</v>
      </c>
      <c r="R1995" s="6" t="s">
        <v>77</v>
      </c>
      <c r="S1995" s="2" t="s">
        <v>93</v>
      </c>
      <c r="T1995" s="22"/>
      <c r="X1995" s="2">
        <v>194</v>
      </c>
      <c r="Y1995" s="2" t="s">
        <v>81</v>
      </c>
      <c r="Z1995" s="2" t="s">
        <v>82</v>
      </c>
      <c r="AA1995" s="2">
        <v>194</v>
      </c>
      <c r="AB1995" s="2" t="s">
        <v>81</v>
      </c>
      <c r="AC1995" s="2" t="s">
        <v>82</v>
      </c>
      <c r="AD1995" s="2">
        <v>194</v>
      </c>
      <c r="AE1995" s="2" t="s">
        <v>81</v>
      </c>
      <c r="AF1995" s="2" t="s">
        <v>82</v>
      </c>
      <c r="BE1995" s="23" t="str">
        <f t="shared" si="323"/>
        <v>EMF nein</v>
      </c>
      <c r="BF1995" s="23" t="str">
        <f t="shared" si="324"/>
        <v/>
      </c>
      <c r="BG1995" s="23" t="str">
        <f t="shared" si="325"/>
        <v/>
      </c>
      <c r="BH1995" s="23">
        <f t="shared" si="326"/>
        <v>0</v>
      </c>
      <c r="BP1995" s="3">
        <v>1</v>
      </c>
      <c r="BQ1995" s="2" t="s">
        <v>8273</v>
      </c>
    </row>
    <row r="1996" spans="1:70" ht="16.149999999999999" customHeight="1" x14ac:dyDescent="0.25">
      <c r="A1996" s="16">
        <v>1995</v>
      </c>
      <c r="B1996" s="17" t="s">
        <v>211</v>
      </c>
      <c r="C1996" s="48" t="s">
        <v>531</v>
      </c>
      <c r="D1996" s="2" t="s">
        <v>124</v>
      </c>
      <c r="E1996" s="48" t="s">
        <v>6428</v>
      </c>
      <c r="F1996" s="67">
        <v>43187</v>
      </c>
      <c r="G1996" s="3">
        <f t="shared" si="319"/>
        <v>3</v>
      </c>
      <c r="H1996" s="3">
        <f t="shared" si="320"/>
        <v>2018</v>
      </c>
      <c r="I1996" s="19"/>
      <c r="J1996" s="20" t="str">
        <f t="shared" si="322"/>
        <v/>
      </c>
      <c r="K1996" s="5" t="str">
        <f t="shared" si="321"/>
        <v>ja</v>
      </c>
      <c r="L1996" s="5" t="s">
        <v>91</v>
      </c>
      <c r="M1996" s="6" t="s">
        <v>74</v>
      </c>
      <c r="O1996" s="17" t="s">
        <v>75</v>
      </c>
      <c r="P1996" s="17" t="s">
        <v>8274</v>
      </c>
      <c r="R1996" s="6" t="s">
        <v>77</v>
      </c>
      <c r="T1996" s="22"/>
      <c r="U1996" s="2" t="s">
        <v>139</v>
      </c>
      <c r="X1996" s="2">
        <v>100</v>
      </c>
      <c r="Y1996" s="2" t="s">
        <v>81</v>
      </c>
      <c r="Z1996" s="2" t="s">
        <v>82</v>
      </c>
      <c r="AP1996" s="2">
        <v>190</v>
      </c>
      <c r="AQ1996" s="2" t="s">
        <v>94</v>
      </c>
      <c r="AR1996" s="2" t="s">
        <v>168</v>
      </c>
      <c r="BE1996" s="23" t="str">
        <f t="shared" si="323"/>
        <v>EMF nein</v>
      </c>
      <c r="BF1996" s="23" t="str">
        <f t="shared" si="324"/>
        <v/>
      </c>
      <c r="BG1996" s="23" t="str">
        <f t="shared" si="325"/>
        <v/>
      </c>
      <c r="BH1996" s="23">
        <f t="shared" si="326"/>
        <v>0</v>
      </c>
      <c r="BO1996" s="2" t="s">
        <v>8275</v>
      </c>
      <c r="BP1996" s="3">
        <v>1</v>
      </c>
      <c r="BQ1996" s="2" t="s">
        <v>8276</v>
      </c>
    </row>
    <row r="1997" spans="1:70" ht="16.149999999999999" customHeight="1" x14ac:dyDescent="0.25">
      <c r="A1997" s="16">
        <v>1996</v>
      </c>
      <c r="B1997" s="17" t="s">
        <v>211</v>
      </c>
      <c r="C1997" s="48" t="s">
        <v>3789</v>
      </c>
      <c r="D1997" s="2" t="s">
        <v>124</v>
      </c>
      <c r="E1997" s="48"/>
      <c r="F1997" s="67">
        <v>41477</v>
      </c>
      <c r="G1997" s="3">
        <f t="shared" si="319"/>
        <v>7</v>
      </c>
      <c r="H1997" s="3">
        <f t="shared" si="320"/>
        <v>2013</v>
      </c>
      <c r="I1997" s="19"/>
      <c r="J1997" s="20" t="str">
        <f t="shared" si="322"/>
        <v/>
      </c>
      <c r="K1997" s="5" t="str">
        <f t="shared" si="321"/>
        <v>ja</v>
      </c>
      <c r="L1997" s="5" t="s">
        <v>91</v>
      </c>
      <c r="M1997" s="6" t="s">
        <v>139</v>
      </c>
      <c r="O1997" s="17" t="s">
        <v>75</v>
      </c>
      <c r="P1997" s="17" t="s">
        <v>8277</v>
      </c>
      <c r="R1997" s="6" t="s">
        <v>77</v>
      </c>
      <c r="T1997" s="22"/>
      <c r="U1997" s="2" t="s">
        <v>3801</v>
      </c>
      <c r="V1997" s="2" t="s">
        <v>79</v>
      </c>
      <c r="X1997" s="2">
        <v>115</v>
      </c>
      <c r="Y1997" s="2" t="s">
        <v>83</v>
      </c>
      <c r="Z1997" s="2" t="s">
        <v>82</v>
      </c>
      <c r="AA1997" s="2">
        <v>115</v>
      </c>
      <c r="AB1997" s="2" t="s">
        <v>83</v>
      </c>
      <c r="AC1997" s="2" t="s">
        <v>82</v>
      </c>
      <c r="AD1997" s="2">
        <v>115</v>
      </c>
      <c r="AE1997" s="2" t="s">
        <v>83</v>
      </c>
      <c r="AF1997" s="2" t="s">
        <v>82</v>
      </c>
      <c r="BE1997" s="23" t="str">
        <f t="shared" si="323"/>
        <v>EMF nein</v>
      </c>
      <c r="BF1997" s="23" t="str">
        <f t="shared" si="324"/>
        <v/>
      </c>
      <c r="BG1997" s="23" t="str">
        <f t="shared" si="325"/>
        <v/>
      </c>
      <c r="BH1997" s="23">
        <f t="shared" si="326"/>
        <v>0</v>
      </c>
      <c r="BO1997" s="2" t="s">
        <v>8278</v>
      </c>
      <c r="BP1997" s="3">
        <v>1</v>
      </c>
      <c r="BQ1997" s="2" t="s">
        <v>8279</v>
      </c>
    </row>
    <row r="1998" spans="1:70" ht="16.149999999999999" customHeight="1" x14ac:dyDescent="0.25">
      <c r="A1998" s="16">
        <v>1997</v>
      </c>
      <c r="B1998" s="17" t="s">
        <v>87</v>
      </c>
      <c r="C1998" s="48" t="s">
        <v>2653</v>
      </c>
      <c r="D1998" s="2" t="s">
        <v>98</v>
      </c>
      <c r="E1998" s="48" t="s">
        <v>8280</v>
      </c>
      <c r="F1998" s="67">
        <v>42697</v>
      </c>
      <c r="G1998" s="3">
        <f t="shared" si="319"/>
        <v>11</v>
      </c>
      <c r="H1998" s="3">
        <f t="shared" si="320"/>
        <v>2016</v>
      </c>
      <c r="I1998" s="19">
        <v>0.71875</v>
      </c>
      <c r="J1998" s="20">
        <f t="shared" si="322"/>
        <v>17</v>
      </c>
      <c r="K1998" s="5" t="str">
        <f t="shared" si="321"/>
        <v>ja</v>
      </c>
      <c r="L1998" s="21" t="s">
        <v>73</v>
      </c>
      <c r="M1998" s="6" t="s">
        <v>74</v>
      </c>
      <c r="N1998" s="5">
        <v>73</v>
      </c>
      <c r="O1998" s="17" t="s">
        <v>75</v>
      </c>
      <c r="P1998" s="17" t="s">
        <v>8281</v>
      </c>
      <c r="R1998" s="6" t="s">
        <v>77</v>
      </c>
      <c r="S1998" s="2" t="s">
        <v>132</v>
      </c>
      <c r="T1998" s="22"/>
      <c r="X1998" s="2">
        <v>80</v>
      </c>
      <c r="Y1998" s="2" t="s">
        <v>81</v>
      </c>
      <c r="Z1998" s="2" t="s">
        <v>84</v>
      </c>
      <c r="AA1998" s="2">
        <v>80</v>
      </c>
      <c r="AB1998" s="2" t="s">
        <v>94</v>
      </c>
      <c r="AC1998" s="2" t="s">
        <v>84</v>
      </c>
      <c r="AD1998" s="2">
        <v>80</v>
      </c>
      <c r="AE1998" s="2" t="s">
        <v>94</v>
      </c>
      <c r="AF1998" s="2" t="s">
        <v>84</v>
      </c>
      <c r="AJ1998" s="2">
        <v>174</v>
      </c>
      <c r="AK1998" s="2" t="s">
        <v>83</v>
      </c>
      <c r="AL1998" s="2" t="s">
        <v>84</v>
      </c>
      <c r="AM1998" s="2">
        <v>174</v>
      </c>
      <c r="AN1998" s="2" t="s">
        <v>81</v>
      </c>
      <c r="AO1998" s="2" t="s">
        <v>84</v>
      </c>
      <c r="AP1998" s="2">
        <v>174</v>
      </c>
      <c r="AQ1998" s="2" t="s">
        <v>83</v>
      </c>
      <c r="AR1998" s="2" t="s">
        <v>84</v>
      </c>
      <c r="AV1998" s="2">
        <v>74</v>
      </c>
      <c r="AW1998" s="2" t="s">
        <v>81</v>
      </c>
      <c r="BE1998" s="23" t="str">
        <f t="shared" si="323"/>
        <v>EMF nein</v>
      </c>
      <c r="BF1998" s="23" t="str">
        <f t="shared" si="324"/>
        <v/>
      </c>
      <c r="BG1998" s="23" t="str">
        <f t="shared" si="325"/>
        <v/>
      </c>
      <c r="BH1998" s="23">
        <f t="shared" si="326"/>
        <v>0</v>
      </c>
      <c r="BP1998" s="3">
        <v>1</v>
      </c>
      <c r="BQ1998" s="2" t="s">
        <v>8282</v>
      </c>
    </row>
    <row r="1999" spans="1:70" ht="16.149999999999999" customHeight="1" x14ac:dyDescent="0.25">
      <c r="A1999" s="16">
        <v>1998</v>
      </c>
      <c r="B1999" s="17" t="s">
        <v>87</v>
      </c>
      <c r="C1999" s="48" t="s">
        <v>8283</v>
      </c>
      <c r="D1999" s="2" t="s">
        <v>192</v>
      </c>
      <c r="E1999" s="48" t="s">
        <v>8284</v>
      </c>
      <c r="F1999" s="67">
        <v>43215</v>
      </c>
      <c r="G1999" s="3">
        <f t="shared" si="319"/>
        <v>4</v>
      </c>
      <c r="H1999" s="3">
        <f t="shared" si="320"/>
        <v>2018</v>
      </c>
      <c r="I1999" s="19"/>
      <c r="J1999" s="20" t="str">
        <f t="shared" si="322"/>
        <v/>
      </c>
      <c r="K1999" s="5" t="str">
        <f t="shared" si="321"/>
        <v>ja</v>
      </c>
      <c r="L1999" s="5" t="s">
        <v>91</v>
      </c>
      <c r="M1999" s="6" t="s">
        <v>74</v>
      </c>
      <c r="N1999" s="5">
        <v>77</v>
      </c>
      <c r="O1999" s="17" t="s">
        <v>75</v>
      </c>
      <c r="P1999" s="17" t="s">
        <v>8285</v>
      </c>
      <c r="R1999" s="6" t="s">
        <v>77</v>
      </c>
      <c r="T1999" s="22" t="s">
        <v>79</v>
      </c>
      <c r="U1999" s="2" t="s">
        <v>74</v>
      </c>
      <c r="V1999" s="2" t="s">
        <v>108</v>
      </c>
      <c r="W1999" s="2" t="s">
        <v>8286</v>
      </c>
      <c r="X1999" s="2">
        <v>215</v>
      </c>
      <c r="Y1999" s="2" t="s">
        <v>83</v>
      </c>
      <c r="Z1999" s="2" t="s">
        <v>161</v>
      </c>
      <c r="AA1999" s="2">
        <v>215</v>
      </c>
      <c r="AB1999" s="2" t="s">
        <v>83</v>
      </c>
      <c r="AC1999" s="2" t="s">
        <v>161</v>
      </c>
      <c r="AD1999" s="2">
        <v>215</v>
      </c>
      <c r="AE1999" s="2" t="s">
        <v>83</v>
      </c>
      <c r="AF1999" s="2" t="s">
        <v>161</v>
      </c>
      <c r="AJ1999" s="2">
        <v>500</v>
      </c>
      <c r="AK1999" s="2" t="s">
        <v>81</v>
      </c>
      <c r="AL1999" s="2" t="s">
        <v>161</v>
      </c>
      <c r="AM1999" s="2">
        <v>500</v>
      </c>
      <c r="AN1999" s="2" t="s">
        <v>81</v>
      </c>
      <c r="AO1999" s="2" t="s">
        <v>161</v>
      </c>
      <c r="AP1999" s="2">
        <v>500</v>
      </c>
      <c r="AQ1999" s="2" t="s">
        <v>83</v>
      </c>
      <c r="AR1999" s="2" t="s">
        <v>161</v>
      </c>
      <c r="BE1999" s="23" t="str">
        <f t="shared" si="323"/>
        <v>EMF nein</v>
      </c>
      <c r="BF1999" s="23" t="str">
        <f t="shared" si="324"/>
        <v/>
      </c>
      <c r="BG1999" s="23" t="str">
        <f t="shared" si="325"/>
        <v/>
      </c>
      <c r="BH1999" s="23">
        <f t="shared" si="326"/>
        <v>0</v>
      </c>
      <c r="BO1999" s="2" t="s">
        <v>8287</v>
      </c>
      <c r="BP1999" s="3">
        <v>1</v>
      </c>
      <c r="BQ1999" s="2" t="s">
        <v>8288</v>
      </c>
    </row>
    <row r="2000" spans="1:70" ht="16.149999999999999" customHeight="1" x14ac:dyDescent="0.25">
      <c r="A2000" s="16">
        <v>1999</v>
      </c>
      <c r="B2000" s="17" t="s">
        <v>69</v>
      </c>
      <c r="C2000" s="48" t="s">
        <v>1871</v>
      </c>
      <c r="D2000" s="2" t="s">
        <v>348</v>
      </c>
      <c r="E2000" s="48" t="s">
        <v>8289</v>
      </c>
      <c r="F2000" s="67">
        <v>42880</v>
      </c>
      <c r="G2000" s="3">
        <f t="shared" si="319"/>
        <v>5</v>
      </c>
      <c r="H2000" s="3">
        <f t="shared" si="320"/>
        <v>2017</v>
      </c>
      <c r="I2000" s="19">
        <v>0.70486111111111105</v>
      </c>
      <c r="J2000" s="20">
        <f t="shared" si="322"/>
        <v>16</v>
      </c>
      <c r="K2000" s="5" t="str">
        <f t="shared" si="321"/>
        <v>ja</v>
      </c>
      <c r="L2000" s="5" t="s">
        <v>91</v>
      </c>
      <c r="M2000" s="6" t="s">
        <v>74</v>
      </c>
      <c r="N2000" s="5">
        <v>64</v>
      </c>
      <c r="O2000" s="2" t="s">
        <v>140</v>
      </c>
      <c r="P2000" s="17" t="s">
        <v>8290</v>
      </c>
      <c r="R2000" s="6" t="s">
        <v>77</v>
      </c>
      <c r="S2000" s="2" t="s">
        <v>93</v>
      </c>
      <c r="T2000" s="22" t="s">
        <v>79</v>
      </c>
      <c r="X2000" s="2">
        <v>524</v>
      </c>
      <c r="Y2000" s="2" t="s">
        <v>83</v>
      </c>
      <c r="Z2000" s="2" t="s">
        <v>82</v>
      </c>
      <c r="AA2000" s="2">
        <v>524</v>
      </c>
      <c r="AB2000" s="2" t="s">
        <v>81</v>
      </c>
      <c r="AC2000" s="2" t="s">
        <v>82</v>
      </c>
      <c r="AD2000" s="2">
        <v>524</v>
      </c>
      <c r="AE2000" s="2" t="s">
        <v>83</v>
      </c>
      <c r="AF2000" s="2" t="s">
        <v>82</v>
      </c>
      <c r="BE2000" s="23" t="str">
        <f t="shared" si="323"/>
        <v>EMF ja</v>
      </c>
      <c r="BF2000" s="23">
        <f t="shared" si="324"/>
        <v>600</v>
      </c>
      <c r="BG2000" s="23" t="str">
        <f t="shared" si="325"/>
        <v>500+m</v>
      </c>
      <c r="BH2000" s="23">
        <f t="shared" si="326"/>
        <v>3</v>
      </c>
      <c r="BI2000" s="2" t="s">
        <v>162</v>
      </c>
      <c r="BJ2000" s="2">
        <v>600</v>
      </c>
      <c r="BK2000" s="2" t="s">
        <v>162</v>
      </c>
      <c r="BM2000" s="2" t="s">
        <v>162</v>
      </c>
      <c r="BP2000" s="3">
        <v>1</v>
      </c>
      <c r="BQ2000" s="2" t="s">
        <v>8291</v>
      </c>
    </row>
    <row r="2001" spans="1:69" ht="16.149999999999999" customHeight="1" x14ac:dyDescent="0.25">
      <c r="A2001" s="16">
        <v>2000</v>
      </c>
      <c r="B2001" s="17" t="s">
        <v>211</v>
      </c>
      <c r="C2001" s="48" t="s">
        <v>8292</v>
      </c>
      <c r="D2001" s="2" t="s">
        <v>104</v>
      </c>
      <c r="E2001" s="48" t="s">
        <v>8293</v>
      </c>
      <c r="F2001" s="67">
        <v>42807</v>
      </c>
      <c r="G2001" s="3">
        <f t="shared" si="319"/>
        <v>3</v>
      </c>
      <c r="H2001" s="3">
        <f t="shared" si="320"/>
        <v>2017</v>
      </c>
      <c r="I2001" s="19">
        <v>0.16666666666666699</v>
      </c>
      <c r="J2001" s="20">
        <f t="shared" si="322"/>
        <v>4</v>
      </c>
      <c r="K2001" s="5" t="str">
        <f t="shared" si="321"/>
        <v>ja</v>
      </c>
      <c r="L2001" s="5" t="s">
        <v>91</v>
      </c>
      <c r="M2001" s="6" t="s">
        <v>74</v>
      </c>
      <c r="N2001" s="5">
        <v>61</v>
      </c>
      <c r="O2001" s="17" t="s">
        <v>75</v>
      </c>
      <c r="P2001" s="17" t="s">
        <v>8294</v>
      </c>
      <c r="R2001" s="6" t="s">
        <v>77</v>
      </c>
      <c r="T2001" s="22"/>
      <c r="BE2001" s="23" t="str">
        <f t="shared" si="323"/>
        <v>EMF ja</v>
      </c>
      <c r="BF2001" s="23">
        <f t="shared" si="324"/>
        <v>10</v>
      </c>
      <c r="BG2001" s="23" t="str">
        <f t="shared" si="325"/>
        <v>&lt;100m</v>
      </c>
      <c r="BH2001" s="23">
        <f t="shared" si="326"/>
        <v>2</v>
      </c>
      <c r="BI2001" s="2" t="s">
        <v>162</v>
      </c>
      <c r="BJ2001" s="2">
        <v>150</v>
      </c>
      <c r="BK2001" s="2" t="s">
        <v>162</v>
      </c>
      <c r="BL2001" s="2">
        <v>10</v>
      </c>
      <c r="BO2001" s="2" t="s">
        <v>8295</v>
      </c>
      <c r="BP2001" s="3">
        <v>1</v>
      </c>
      <c r="BQ2001" s="2" t="s">
        <v>8296</v>
      </c>
    </row>
    <row r="2002" spans="1:69" ht="16.149999999999999" customHeight="1" x14ac:dyDescent="0.25">
      <c r="A2002" s="69">
        <v>2001</v>
      </c>
      <c r="B2002" s="17" t="s">
        <v>211</v>
      </c>
      <c r="C2002" s="48" t="s">
        <v>381</v>
      </c>
      <c r="D2002" s="2" t="s">
        <v>172</v>
      </c>
      <c r="E2002" s="48" t="s">
        <v>8297</v>
      </c>
      <c r="F2002" s="67">
        <v>42872</v>
      </c>
      <c r="G2002" s="3">
        <f t="shared" si="319"/>
        <v>5</v>
      </c>
      <c r="H2002" s="3">
        <f t="shared" si="320"/>
        <v>2017</v>
      </c>
      <c r="I2002" s="19">
        <v>0.42013888888888901</v>
      </c>
      <c r="J2002" s="20">
        <f t="shared" si="322"/>
        <v>10</v>
      </c>
      <c r="K2002" s="5" t="str">
        <f t="shared" si="321"/>
        <v>ja</v>
      </c>
      <c r="L2002" s="5" t="s">
        <v>8298</v>
      </c>
      <c r="M2002" s="6" t="s">
        <v>74</v>
      </c>
      <c r="N2002" s="5">
        <v>54</v>
      </c>
      <c r="O2002" s="17" t="s">
        <v>75</v>
      </c>
      <c r="P2002" s="17" t="s">
        <v>8299</v>
      </c>
      <c r="Q2002" s="6" t="s">
        <v>186</v>
      </c>
      <c r="R2002" s="6" t="s">
        <v>77</v>
      </c>
      <c r="U2002" s="2" t="s">
        <v>208</v>
      </c>
      <c r="V2002" s="2" t="s">
        <v>108</v>
      </c>
      <c r="X2002" s="2">
        <v>151</v>
      </c>
      <c r="Y2002" s="2" t="s">
        <v>81</v>
      </c>
      <c r="Z2002" s="2" t="s">
        <v>84</v>
      </c>
      <c r="AD2002" s="2">
        <v>151</v>
      </c>
      <c r="AE2002" s="2" t="s">
        <v>81</v>
      </c>
      <c r="AF2002" s="2" t="s">
        <v>84</v>
      </c>
      <c r="AJ2002" s="2">
        <v>355</v>
      </c>
      <c r="AK2002" s="2" t="s">
        <v>81</v>
      </c>
      <c r="AL2002" s="2" t="s">
        <v>168</v>
      </c>
      <c r="AM2002" s="2">
        <v>355</v>
      </c>
      <c r="AN2002" s="2" t="s">
        <v>81</v>
      </c>
      <c r="AO2002" s="2" t="s">
        <v>168</v>
      </c>
      <c r="AP2002" s="2">
        <v>355</v>
      </c>
      <c r="AQ2002" s="2" t="s">
        <v>83</v>
      </c>
      <c r="AR2002" s="2" t="s">
        <v>168</v>
      </c>
      <c r="BE2002" s="23" t="str">
        <f t="shared" si="323"/>
        <v>EMF nein</v>
      </c>
      <c r="BF2002" s="23" t="str">
        <f t="shared" si="324"/>
        <v/>
      </c>
      <c r="BG2002" s="23" t="str">
        <f t="shared" si="325"/>
        <v/>
      </c>
      <c r="BH2002" s="23">
        <f t="shared" si="326"/>
        <v>0</v>
      </c>
      <c r="BO2002" s="2" t="s">
        <v>8300</v>
      </c>
      <c r="BQ2002" s="2" t="s">
        <v>8301</v>
      </c>
    </row>
    <row r="2003" spans="1:69" ht="16.149999999999999" customHeight="1" x14ac:dyDescent="0.25">
      <c r="A2003" s="16">
        <v>2002</v>
      </c>
      <c r="B2003" s="17" t="s">
        <v>211</v>
      </c>
      <c r="C2003" s="48" t="s">
        <v>8302</v>
      </c>
      <c r="D2003" s="2" t="s">
        <v>104</v>
      </c>
      <c r="E2003" s="48" t="s">
        <v>7573</v>
      </c>
      <c r="F2003" s="67">
        <v>42890</v>
      </c>
      <c r="G2003" s="3">
        <f t="shared" si="319"/>
        <v>6</v>
      </c>
      <c r="H2003" s="3">
        <f t="shared" si="320"/>
        <v>2017</v>
      </c>
      <c r="I2003" s="19">
        <v>0.73958333333333304</v>
      </c>
      <c r="J2003" s="20">
        <f t="shared" si="322"/>
        <v>17</v>
      </c>
      <c r="K2003" s="5" t="str">
        <f t="shared" si="321"/>
        <v>ja</v>
      </c>
      <c r="L2003" s="5" t="s">
        <v>91</v>
      </c>
      <c r="M2003" s="6" t="s">
        <v>74</v>
      </c>
      <c r="N2003" s="5">
        <v>30</v>
      </c>
      <c r="O2003" s="2" t="s">
        <v>140</v>
      </c>
      <c r="P2003" s="17" t="s">
        <v>8303</v>
      </c>
      <c r="R2003" s="6" t="s">
        <v>335</v>
      </c>
      <c r="T2003" s="22" t="s">
        <v>79</v>
      </c>
      <c r="BE2003" s="23" t="str">
        <f t="shared" si="323"/>
        <v>EMF ja</v>
      </c>
      <c r="BF2003" s="23">
        <f t="shared" si="324"/>
        <v>100</v>
      </c>
      <c r="BG2003" s="23" t="str">
        <f t="shared" si="325"/>
        <v>100-499m</v>
      </c>
      <c r="BH2003" s="23">
        <f t="shared" si="326"/>
        <v>1</v>
      </c>
      <c r="BI2003" s="2" t="s">
        <v>162</v>
      </c>
      <c r="BJ2003" s="2">
        <v>100</v>
      </c>
      <c r="BP2003" s="3">
        <v>1</v>
      </c>
      <c r="BQ2003" s="2" t="s">
        <v>8304</v>
      </c>
    </row>
    <row r="2004" spans="1:69" ht="16.149999999999999" customHeight="1" x14ac:dyDescent="0.25">
      <c r="A2004" s="77">
        <v>2003</v>
      </c>
      <c r="B2004" s="82" t="s">
        <v>211</v>
      </c>
      <c r="C2004" s="107" t="s">
        <v>1213</v>
      </c>
      <c r="D2004" s="82" t="s">
        <v>896</v>
      </c>
      <c r="E2004" s="107" t="s">
        <v>101</v>
      </c>
      <c r="F2004" s="115">
        <v>42827</v>
      </c>
      <c r="G2004" s="3">
        <f t="shared" ref="G2004:G2067" si="327">IF(F2004&lt;&gt;"",MONTH(F2004),"")</f>
        <v>4</v>
      </c>
      <c r="H2004" s="3">
        <f t="shared" ref="H2004:H2067" si="328">IF(F2004&lt;&gt;"",YEAR(F2004),"")</f>
        <v>2017</v>
      </c>
      <c r="I2004" s="19">
        <v>0.20833333333333301</v>
      </c>
      <c r="J2004" s="20">
        <f t="shared" si="322"/>
        <v>5</v>
      </c>
      <c r="K2004" s="5" t="str">
        <f t="shared" ref="K2004:K2067" si="329">IF(COUNTA(W2004:BN2004)=0,"nein","ja")</f>
        <v>ja</v>
      </c>
      <c r="L2004" s="5" t="s">
        <v>91</v>
      </c>
      <c r="M2004" s="6" t="s">
        <v>74</v>
      </c>
      <c r="N2004" s="5">
        <v>46</v>
      </c>
      <c r="O2004" s="6" t="s">
        <v>101</v>
      </c>
      <c r="P2004" s="17" t="s">
        <v>8305</v>
      </c>
      <c r="R2004" s="6" t="s">
        <v>77</v>
      </c>
      <c r="T2004" s="22" t="s">
        <v>79</v>
      </c>
      <c r="X2004" s="2">
        <v>212</v>
      </c>
      <c r="Y2004" s="2" t="s">
        <v>94</v>
      </c>
      <c r="Z2004" s="2" t="s">
        <v>84</v>
      </c>
      <c r="AD2004" s="2">
        <v>212</v>
      </c>
      <c r="AE2004" s="2" t="s">
        <v>94</v>
      </c>
      <c r="AF2004" s="2" t="s">
        <v>84</v>
      </c>
      <c r="AJ2004" s="392">
        <v>212</v>
      </c>
      <c r="AK2004" s="392" t="s">
        <v>94</v>
      </c>
      <c r="AL2004" s="392" t="s">
        <v>84</v>
      </c>
      <c r="AM2004" s="392"/>
      <c r="AN2004" s="392"/>
      <c r="AO2004" s="392"/>
      <c r="AP2004" s="392">
        <v>212</v>
      </c>
      <c r="AQ2004" s="392" t="s">
        <v>94</v>
      </c>
      <c r="AR2004" s="392" t="s">
        <v>84</v>
      </c>
      <c r="AV2004" s="392">
        <v>212</v>
      </c>
      <c r="AW2004" s="392" t="s">
        <v>94</v>
      </c>
      <c r="AX2004" s="392" t="s">
        <v>84</v>
      </c>
      <c r="AY2004" s="392"/>
      <c r="AZ2004" s="392"/>
      <c r="BA2004" s="392"/>
      <c r="BB2004" s="392">
        <v>212</v>
      </c>
      <c r="BC2004" s="392" t="s">
        <v>94</v>
      </c>
      <c r="BD2004" s="392" t="s">
        <v>84</v>
      </c>
      <c r="BE2004" s="23" t="str">
        <f t="shared" si="323"/>
        <v>EMF nein</v>
      </c>
      <c r="BF2004" s="23" t="str">
        <f t="shared" si="324"/>
        <v/>
      </c>
      <c r="BG2004" s="23" t="str">
        <f t="shared" si="325"/>
        <v/>
      </c>
      <c r="BH2004" s="23">
        <f t="shared" si="326"/>
        <v>0</v>
      </c>
      <c r="BP2004" s="3">
        <v>1</v>
      </c>
      <c r="BQ2004" s="2" t="s">
        <v>8306</v>
      </c>
    </row>
    <row r="2005" spans="1:69" ht="16.149999999999999" customHeight="1" x14ac:dyDescent="0.25">
      <c r="A2005" s="16">
        <v>2004</v>
      </c>
      <c r="B2005" s="17" t="s">
        <v>69</v>
      </c>
      <c r="C2005" s="49" t="s">
        <v>8307</v>
      </c>
      <c r="D2005" s="2" t="s">
        <v>206</v>
      </c>
      <c r="E2005" s="48" t="s">
        <v>4197</v>
      </c>
      <c r="F2005" s="67">
        <v>42610</v>
      </c>
      <c r="G2005" s="3">
        <f t="shared" si="327"/>
        <v>8</v>
      </c>
      <c r="H2005" s="3">
        <f t="shared" si="328"/>
        <v>2016</v>
      </c>
      <c r="I2005" s="19">
        <v>0.97916666666666696</v>
      </c>
      <c r="J2005" s="20">
        <f t="shared" si="322"/>
        <v>23</v>
      </c>
      <c r="K2005" s="5" t="str">
        <f t="shared" si="329"/>
        <v>ja</v>
      </c>
      <c r="L2005" s="21" t="s">
        <v>73</v>
      </c>
      <c r="M2005" s="6" t="s">
        <v>74</v>
      </c>
      <c r="N2005" s="5">
        <v>58</v>
      </c>
      <c r="O2005" s="2" t="s">
        <v>140</v>
      </c>
      <c r="P2005" s="17" t="s">
        <v>8308</v>
      </c>
      <c r="R2005" s="6" t="s">
        <v>77</v>
      </c>
      <c r="S2005" s="2" t="s">
        <v>132</v>
      </c>
      <c r="T2005" s="6" t="s">
        <v>202</v>
      </c>
      <c r="X2005" s="2">
        <v>234</v>
      </c>
      <c r="Y2005" s="2" t="s">
        <v>83</v>
      </c>
      <c r="Z2005" s="2" t="s">
        <v>161</v>
      </c>
      <c r="AA2005" s="2">
        <v>234</v>
      </c>
      <c r="AB2005" s="2" t="s">
        <v>81</v>
      </c>
      <c r="AC2005" s="2" t="s">
        <v>161</v>
      </c>
      <c r="AD2005" s="2">
        <v>234</v>
      </c>
      <c r="AE2005" s="2" t="s">
        <v>83</v>
      </c>
      <c r="AF2005" s="2" t="s">
        <v>161</v>
      </c>
      <c r="AJ2005" s="2">
        <v>158</v>
      </c>
      <c r="AK2005" s="2" t="s">
        <v>83</v>
      </c>
      <c r="AL2005" s="2" t="s">
        <v>168</v>
      </c>
      <c r="AP2005" s="2">
        <v>185</v>
      </c>
      <c r="AQ2005" s="2" t="s">
        <v>81</v>
      </c>
      <c r="AR2005" s="2" t="s">
        <v>168</v>
      </c>
      <c r="AV2005" s="2">
        <v>482</v>
      </c>
      <c r="AW2005" s="2" t="s">
        <v>81</v>
      </c>
      <c r="AX2005" s="2" t="s">
        <v>168</v>
      </c>
      <c r="AY2005" s="2">
        <v>482</v>
      </c>
      <c r="AZ2005" s="2" t="s">
        <v>81</v>
      </c>
      <c r="BA2005" s="2" t="s">
        <v>168</v>
      </c>
      <c r="BE2005" s="23" t="str">
        <f t="shared" si="323"/>
        <v>EMF ja</v>
      </c>
      <c r="BF2005" s="23">
        <f t="shared" si="324"/>
        <v>4500</v>
      </c>
      <c r="BG2005" s="23" t="str">
        <f t="shared" si="325"/>
        <v>500+m</v>
      </c>
      <c r="BH2005" s="23">
        <f t="shared" si="326"/>
        <v>2</v>
      </c>
      <c r="BK2005" s="2" t="s">
        <v>162</v>
      </c>
      <c r="BL2005" s="2">
        <v>4500</v>
      </c>
      <c r="BM2005" s="2" t="s">
        <v>162</v>
      </c>
      <c r="BN2005" s="2">
        <v>4800</v>
      </c>
      <c r="BP2005" s="3">
        <v>1</v>
      </c>
      <c r="BQ2005" s="2" t="s">
        <v>1705</v>
      </c>
    </row>
    <row r="2006" spans="1:69" ht="16.149999999999999" customHeight="1" x14ac:dyDescent="0.25">
      <c r="A2006" s="16">
        <v>2005</v>
      </c>
      <c r="B2006" s="17" t="s">
        <v>211</v>
      </c>
      <c r="C2006" s="48" t="s">
        <v>8309</v>
      </c>
      <c r="D2006" s="2" t="s">
        <v>371</v>
      </c>
      <c r="E2006" s="48" t="s">
        <v>8310</v>
      </c>
      <c r="F2006" s="67">
        <v>42908</v>
      </c>
      <c r="G2006" s="3">
        <f t="shared" si="327"/>
        <v>6</v>
      </c>
      <c r="H2006" s="3">
        <f t="shared" si="328"/>
        <v>2017</v>
      </c>
      <c r="I2006" s="19">
        <v>0.69791666666666696</v>
      </c>
      <c r="J2006" s="20">
        <f t="shared" si="322"/>
        <v>16</v>
      </c>
      <c r="K2006" s="5" t="str">
        <f t="shared" si="329"/>
        <v>ja</v>
      </c>
      <c r="L2006" s="5" t="s">
        <v>91</v>
      </c>
      <c r="M2006" s="6" t="s">
        <v>100</v>
      </c>
      <c r="N2006" s="5">
        <v>45</v>
      </c>
      <c r="O2006" s="2" t="s">
        <v>140</v>
      </c>
      <c r="P2006" s="17" t="s">
        <v>22251</v>
      </c>
      <c r="R2006" s="6" t="s">
        <v>77</v>
      </c>
      <c r="T2006" s="22" t="s">
        <v>79</v>
      </c>
      <c r="X2006" s="2">
        <v>707</v>
      </c>
      <c r="Y2006" s="2" t="s">
        <v>83</v>
      </c>
      <c r="Z2006" s="2" t="s">
        <v>84</v>
      </c>
      <c r="AA2006" s="2">
        <v>707</v>
      </c>
      <c r="AB2006" s="2" t="s">
        <v>81</v>
      </c>
      <c r="AC2006" s="2" t="s">
        <v>84</v>
      </c>
      <c r="AD2006" s="2">
        <v>707</v>
      </c>
      <c r="AE2006" s="2" t="s">
        <v>83</v>
      </c>
      <c r="AF2006" s="2" t="s">
        <v>84</v>
      </c>
      <c r="BE2006" s="23" t="str">
        <f t="shared" si="323"/>
        <v>EMF ja</v>
      </c>
      <c r="BF2006" s="23">
        <f t="shared" si="324"/>
        <v>450</v>
      </c>
      <c r="BG2006" s="23" t="str">
        <f t="shared" si="325"/>
        <v>100-499m</v>
      </c>
      <c r="BH2006" s="23">
        <f t="shared" si="326"/>
        <v>2</v>
      </c>
      <c r="BI2006" s="2" t="s">
        <v>162</v>
      </c>
      <c r="BJ2006" s="2">
        <v>450</v>
      </c>
      <c r="BK2006" s="2" t="s">
        <v>162</v>
      </c>
      <c r="BL2006" s="2">
        <v>600</v>
      </c>
      <c r="BO2006" s="2" t="s">
        <v>8311</v>
      </c>
      <c r="BP2006" s="3">
        <v>1</v>
      </c>
      <c r="BQ2006" s="2" t="s">
        <v>8312</v>
      </c>
    </row>
    <row r="2007" spans="1:69" ht="16.149999999999999" customHeight="1" x14ac:dyDescent="0.25">
      <c r="A2007" s="16">
        <v>2006</v>
      </c>
      <c r="B2007" s="17" t="s">
        <v>211</v>
      </c>
      <c r="C2007" s="48" t="s">
        <v>327</v>
      </c>
      <c r="D2007" s="2" t="s">
        <v>124</v>
      </c>
      <c r="E2007" s="48" t="s">
        <v>8313</v>
      </c>
      <c r="F2007" s="67">
        <v>42477</v>
      </c>
      <c r="G2007" s="3">
        <f t="shared" si="327"/>
        <v>4</v>
      </c>
      <c r="H2007" s="3">
        <f t="shared" si="328"/>
        <v>2016</v>
      </c>
      <c r="I2007" s="19">
        <v>0.19097222222222199</v>
      </c>
      <c r="J2007" s="20">
        <f t="shared" si="322"/>
        <v>4</v>
      </c>
      <c r="K2007" s="5" t="str">
        <f t="shared" si="329"/>
        <v>ja</v>
      </c>
      <c r="L2007" s="5" t="s">
        <v>91</v>
      </c>
      <c r="M2007" s="6" t="s">
        <v>74</v>
      </c>
      <c r="N2007" s="5">
        <v>19</v>
      </c>
      <c r="O2007" s="2" t="s">
        <v>140</v>
      </c>
      <c r="P2007" s="17" t="s">
        <v>8314</v>
      </c>
      <c r="R2007" s="6" t="s">
        <v>335</v>
      </c>
      <c r="T2007" s="22"/>
      <c r="BE2007" s="23" t="str">
        <f t="shared" si="323"/>
        <v>EMF nein</v>
      </c>
      <c r="BF2007" s="23" t="str">
        <f t="shared" si="324"/>
        <v/>
      </c>
      <c r="BG2007" s="23" t="str">
        <f t="shared" si="325"/>
        <v/>
      </c>
      <c r="BH2007" s="23">
        <f t="shared" si="326"/>
        <v>0</v>
      </c>
      <c r="BP2007" s="3">
        <v>1</v>
      </c>
      <c r="BQ2007" s="2" t="s">
        <v>8315</v>
      </c>
    </row>
    <row r="2008" spans="1:69" ht="16.149999999999999" customHeight="1" x14ac:dyDescent="0.25">
      <c r="A2008" s="16">
        <v>2007</v>
      </c>
      <c r="B2008" s="17" t="s">
        <v>211</v>
      </c>
      <c r="C2008" s="48" t="s">
        <v>327</v>
      </c>
      <c r="D2008" s="2" t="s">
        <v>124</v>
      </c>
      <c r="E2008" s="48" t="s">
        <v>8316</v>
      </c>
      <c r="F2008" s="67">
        <v>42138</v>
      </c>
      <c r="G2008" s="3">
        <f t="shared" si="327"/>
        <v>5</v>
      </c>
      <c r="H2008" s="3">
        <f t="shared" si="328"/>
        <v>2015</v>
      </c>
      <c r="I2008" s="19">
        <v>0.58680555555555602</v>
      </c>
      <c r="J2008" s="20">
        <f t="shared" si="322"/>
        <v>14</v>
      </c>
      <c r="K2008" s="5" t="str">
        <f t="shared" si="329"/>
        <v>ja</v>
      </c>
      <c r="L2008" s="21" t="s">
        <v>73</v>
      </c>
      <c r="M2008" s="6" t="s">
        <v>74</v>
      </c>
      <c r="N2008" s="5">
        <v>44</v>
      </c>
      <c r="O2008" s="2" t="s">
        <v>4536</v>
      </c>
      <c r="P2008" s="17" t="s">
        <v>8317</v>
      </c>
      <c r="R2008" s="6" t="s">
        <v>77</v>
      </c>
      <c r="S2008" s="2" t="s">
        <v>78</v>
      </c>
      <c r="T2008" s="6" t="s">
        <v>3264</v>
      </c>
      <c r="BE2008" s="23" t="str">
        <f t="shared" si="323"/>
        <v>EMF ja</v>
      </c>
      <c r="BF2008" s="23">
        <f t="shared" si="324"/>
        <v>3400</v>
      </c>
      <c r="BG2008" s="23" t="str">
        <f t="shared" si="325"/>
        <v>500+m</v>
      </c>
      <c r="BH2008" s="23">
        <f t="shared" si="326"/>
        <v>1</v>
      </c>
      <c r="BI2008" s="2" t="s">
        <v>162</v>
      </c>
      <c r="BJ2008" s="2">
        <v>3400</v>
      </c>
      <c r="BO2008" s="2" t="s">
        <v>8318</v>
      </c>
      <c r="BP2008" s="3">
        <v>1</v>
      </c>
      <c r="BQ2008" s="2" t="s">
        <v>8319</v>
      </c>
    </row>
    <row r="2009" spans="1:69" ht="16.149999999999999" customHeight="1" x14ac:dyDescent="0.25">
      <c r="A2009" s="16">
        <v>2008</v>
      </c>
      <c r="B2009" s="17" t="s">
        <v>135</v>
      </c>
      <c r="C2009" s="48" t="s">
        <v>5416</v>
      </c>
      <c r="D2009" s="2" t="s">
        <v>124</v>
      </c>
      <c r="E2009" s="48" t="s">
        <v>8320</v>
      </c>
      <c r="F2009" s="67">
        <v>41908</v>
      </c>
      <c r="G2009" s="3">
        <f t="shared" si="327"/>
        <v>9</v>
      </c>
      <c r="H2009" s="3">
        <f t="shared" si="328"/>
        <v>2014</v>
      </c>
      <c r="I2009" s="19">
        <v>0.57638888888888895</v>
      </c>
      <c r="J2009" s="20">
        <f t="shared" si="322"/>
        <v>13</v>
      </c>
      <c r="K2009" s="5" t="str">
        <f t="shared" si="329"/>
        <v>ja</v>
      </c>
      <c r="L2009" s="5" t="s">
        <v>91</v>
      </c>
      <c r="M2009" s="6" t="s">
        <v>139</v>
      </c>
      <c r="N2009" s="5">
        <v>26</v>
      </c>
      <c r="O2009" s="2" t="s">
        <v>140</v>
      </c>
      <c r="P2009" s="17" t="s">
        <v>8321</v>
      </c>
      <c r="R2009" s="6" t="s">
        <v>77</v>
      </c>
      <c r="T2009" s="6" t="s">
        <v>3264</v>
      </c>
      <c r="X2009" s="2">
        <v>1005</v>
      </c>
      <c r="Y2009" s="2" t="s">
        <v>81</v>
      </c>
      <c r="Z2009" s="2" t="s">
        <v>161</v>
      </c>
      <c r="AA2009" s="2">
        <v>1005</v>
      </c>
      <c r="AB2009" s="2" t="s">
        <v>81</v>
      </c>
      <c r="AC2009" s="2" t="s">
        <v>161</v>
      </c>
      <c r="AD2009" s="2">
        <v>1005</v>
      </c>
      <c r="AE2009" s="2" t="s">
        <v>81</v>
      </c>
      <c r="AF2009" s="2" t="s">
        <v>161</v>
      </c>
      <c r="BE2009" s="23" t="str">
        <f t="shared" si="323"/>
        <v>EMF nein</v>
      </c>
      <c r="BF2009" s="23" t="str">
        <f t="shared" si="324"/>
        <v/>
      </c>
      <c r="BG2009" s="23" t="str">
        <f t="shared" si="325"/>
        <v/>
      </c>
      <c r="BH2009" s="23">
        <f t="shared" si="326"/>
        <v>0</v>
      </c>
      <c r="BP2009" s="3">
        <v>1</v>
      </c>
      <c r="BQ2009" s="2" t="s">
        <v>8322</v>
      </c>
    </row>
    <row r="2010" spans="1:69" ht="16.149999999999999" customHeight="1" x14ac:dyDescent="0.25">
      <c r="A2010" s="16">
        <v>2009</v>
      </c>
      <c r="B2010" s="17" t="s">
        <v>135</v>
      </c>
      <c r="C2010" s="48" t="s">
        <v>2333</v>
      </c>
      <c r="D2010" s="2" t="s">
        <v>2334</v>
      </c>
      <c r="E2010" s="48" t="s">
        <v>8323</v>
      </c>
      <c r="F2010" s="67">
        <v>43213</v>
      </c>
      <c r="G2010" s="3">
        <f t="shared" si="327"/>
        <v>4</v>
      </c>
      <c r="H2010" s="3">
        <f t="shared" si="328"/>
        <v>2018</v>
      </c>
      <c r="I2010" s="19">
        <v>0.375</v>
      </c>
      <c r="J2010" s="20">
        <f t="shared" si="322"/>
        <v>9</v>
      </c>
      <c r="K2010" s="5" t="str">
        <f t="shared" si="329"/>
        <v>ja</v>
      </c>
      <c r="L2010" s="5" t="s">
        <v>91</v>
      </c>
      <c r="M2010" s="6" t="s">
        <v>139</v>
      </c>
      <c r="N2010" s="5">
        <v>37</v>
      </c>
      <c r="O2010" s="17" t="s">
        <v>75</v>
      </c>
      <c r="P2010" s="17" t="s">
        <v>8324</v>
      </c>
      <c r="R2010" s="6" t="s">
        <v>335</v>
      </c>
      <c r="T2010" s="6" t="s">
        <v>154</v>
      </c>
      <c r="U2010" s="2" t="s">
        <v>208</v>
      </c>
      <c r="V2010" s="2" t="s">
        <v>79</v>
      </c>
      <c r="X2010" s="2">
        <v>9</v>
      </c>
      <c r="Y2010" s="2" t="s">
        <v>94</v>
      </c>
      <c r="Z2010" s="2" t="s">
        <v>82</v>
      </c>
      <c r="AD2010" s="2">
        <v>9</v>
      </c>
      <c r="AE2010" s="2" t="s">
        <v>94</v>
      </c>
      <c r="AF2010" s="2" t="s">
        <v>82</v>
      </c>
      <c r="BE2010" s="23" t="str">
        <f t="shared" si="323"/>
        <v>EMF nein</v>
      </c>
      <c r="BF2010" s="23" t="str">
        <f t="shared" si="324"/>
        <v/>
      </c>
      <c r="BG2010" s="23" t="str">
        <f t="shared" si="325"/>
        <v/>
      </c>
      <c r="BH2010" s="23">
        <f t="shared" si="326"/>
        <v>0</v>
      </c>
      <c r="BP2010" s="3">
        <v>1</v>
      </c>
      <c r="BQ2010" s="2" t="s">
        <v>8325</v>
      </c>
    </row>
    <row r="2011" spans="1:69" ht="16.149999999999999" customHeight="1" x14ac:dyDescent="0.25">
      <c r="A2011" s="16">
        <v>2010</v>
      </c>
      <c r="B2011" s="17" t="s">
        <v>135</v>
      </c>
      <c r="C2011" s="48" t="s">
        <v>2333</v>
      </c>
      <c r="D2011" s="2" t="s">
        <v>2334</v>
      </c>
      <c r="E2011" s="48" t="s">
        <v>8326</v>
      </c>
      <c r="F2011" s="67">
        <v>43208</v>
      </c>
      <c r="G2011" s="3">
        <f t="shared" si="327"/>
        <v>4</v>
      </c>
      <c r="H2011" s="3">
        <f t="shared" si="328"/>
        <v>2018</v>
      </c>
      <c r="I2011" s="19"/>
      <c r="J2011" s="20" t="str">
        <f t="shared" si="322"/>
        <v/>
      </c>
      <c r="K2011" s="5" t="str">
        <f t="shared" si="329"/>
        <v>ja</v>
      </c>
      <c r="L2011" s="5" t="s">
        <v>91</v>
      </c>
      <c r="M2011" s="6" t="s">
        <v>354</v>
      </c>
      <c r="N2011" s="5">
        <v>33</v>
      </c>
      <c r="O2011" s="17" t="s">
        <v>75</v>
      </c>
      <c r="P2011" s="17" t="s">
        <v>5783</v>
      </c>
      <c r="R2011" s="6" t="s">
        <v>77</v>
      </c>
      <c r="T2011" s="22"/>
      <c r="U2011" s="2" t="s">
        <v>208</v>
      </c>
      <c r="V2011" s="2" t="s">
        <v>79</v>
      </c>
      <c r="X2011" s="2">
        <v>99</v>
      </c>
      <c r="Y2011" s="2" t="s">
        <v>81</v>
      </c>
      <c r="Z2011" s="2" t="s">
        <v>84</v>
      </c>
      <c r="AA2011" s="2">
        <v>99</v>
      </c>
      <c r="AB2011" s="2" t="s">
        <v>81</v>
      </c>
      <c r="AC2011" s="2" t="s">
        <v>84</v>
      </c>
      <c r="AD2011" s="2">
        <v>99</v>
      </c>
      <c r="AE2011" s="2" t="s">
        <v>81</v>
      </c>
      <c r="AF2011" s="2" t="s">
        <v>84</v>
      </c>
      <c r="AJ2011" s="2">
        <v>396</v>
      </c>
      <c r="AK2011" s="2" t="s">
        <v>81</v>
      </c>
      <c r="AL2011" s="2" t="s">
        <v>84</v>
      </c>
      <c r="AM2011" s="2">
        <v>396</v>
      </c>
      <c r="AN2011" s="2" t="s">
        <v>81</v>
      </c>
      <c r="AO2011" s="2" t="s">
        <v>84</v>
      </c>
      <c r="BE2011" s="23" t="str">
        <f t="shared" si="323"/>
        <v>EMF nein</v>
      </c>
      <c r="BF2011" s="23" t="str">
        <f t="shared" si="324"/>
        <v/>
      </c>
      <c r="BG2011" s="23" t="str">
        <f t="shared" si="325"/>
        <v/>
      </c>
      <c r="BH2011" s="23">
        <f t="shared" si="326"/>
        <v>0</v>
      </c>
      <c r="BP2011" s="3">
        <v>1</v>
      </c>
      <c r="BQ2011" s="2" t="s">
        <v>8327</v>
      </c>
    </row>
    <row r="2012" spans="1:69" ht="16.149999999999999" customHeight="1" x14ac:dyDescent="0.25">
      <c r="A2012" s="16">
        <v>2011</v>
      </c>
      <c r="B2012" s="17" t="s">
        <v>135</v>
      </c>
      <c r="C2012" s="48" t="s">
        <v>6798</v>
      </c>
      <c r="D2012" s="2" t="s">
        <v>137</v>
      </c>
      <c r="E2012" s="48" t="s">
        <v>1974</v>
      </c>
      <c r="F2012" s="67">
        <v>43173</v>
      </c>
      <c r="G2012" s="3">
        <f t="shared" si="327"/>
        <v>3</v>
      </c>
      <c r="H2012" s="3">
        <f t="shared" si="328"/>
        <v>2018</v>
      </c>
      <c r="I2012" s="19">
        <v>0.44097222222222199</v>
      </c>
      <c r="J2012" s="20">
        <f t="shared" si="322"/>
        <v>10</v>
      </c>
      <c r="K2012" s="5" t="str">
        <f t="shared" si="329"/>
        <v>ja</v>
      </c>
      <c r="L2012" s="5" t="s">
        <v>91</v>
      </c>
      <c r="M2012" s="6" t="s">
        <v>139</v>
      </c>
      <c r="N2012" s="5">
        <v>50</v>
      </c>
      <c r="O2012" s="17" t="s">
        <v>126</v>
      </c>
      <c r="P2012" s="17" t="s">
        <v>6799</v>
      </c>
      <c r="R2012" s="6" t="s">
        <v>77</v>
      </c>
      <c r="T2012" s="22" t="s">
        <v>79</v>
      </c>
      <c r="AC2012" s="2" t="s">
        <v>109</v>
      </c>
      <c r="AD2012" s="2" t="s">
        <v>109</v>
      </c>
      <c r="AE2012" s="2" t="s">
        <v>109</v>
      </c>
      <c r="AF2012" s="2" t="s">
        <v>109</v>
      </c>
      <c r="BE2012" s="23" t="str">
        <f t="shared" si="323"/>
        <v>EMF ja</v>
      </c>
      <c r="BF2012" s="23">
        <f t="shared" si="324"/>
        <v>750</v>
      </c>
      <c r="BG2012" s="23" t="str">
        <f t="shared" si="325"/>
        <v>500+m</v>
      </c>
      <c r="BH2012" s="23">
        <f t="shared" si="326"/>
        <v>1</v>
      </c>
      <c r="BI2012" s="2" t="s">
        <v>162</v>
      </c>
      <c r="BJ2012" s="2">
        <v>750</v>
      </c>
      <c r="BO2012" s="2" t="s">
        <v>8328</v>
      </c>
      <c r="BP2012" s="3">
        <v>1</v>
      </c>
      <c r="BQ2012" s="2" t="s">
        <v>8329</v>
      </c>
    </row>
    <row r="2013" spans="1:69" ht="16.149999999999999" customHeight="1" x14ac:dyDescent="0.25">
      <c r="A2013" s="16">
        <v>2012</v>
      </c>
      <c r="B2013" s="17" t="s">
        <v>211</v>
      </c>
      <c r="C2013" s="48" t="s">
        <v>798</v>
      </c>
      <c r="D2013" s="2" t="s">
        <v>89</v>
      </c>
      <c r="E2013" s="48" t="s">
        <v>8330</v>
      </c>
      <c r="F2013" s="67">
        <v>43217</v>
      </c>
      <c r="G2013" s="3">
        <f t="shared" si="327"/>
        <v>4</v>
      </c>
      <c r="H2013" s="3">
        <f t="shared" si="328"/>
        <v>2018</v>
      </c>
      <c r="I2013" s="19">
        <v>0.94791666666666696</v>
      </c>
      <c r="J2013" s="20">
        <f t="shared" si="322"/>
        <v>22</v>
      </c>
      <c r="K2013" s="5" t="str">
        <f t="shared" si="329"/>
        <v>ja</v>
      </c>
      <c r="L2013" s="5" t="s">
        <v>91</v>
      </c>
      <c r="M2013" s="6" t="s">
        <v>74</v>
      </c>
      <c r="N2013" s="5">
        <v>30</v>
      </c>
      <c r="O2013" s="17" t="s">
        <v>75</v>
      </c>
      <c r="P2013" s="17" t="s">
        <v>8331</v>
      </c>
      <c r="R2013" s="6" t="s">
        <v>77</v>
      </c>
      <c r="T2013" s="6" t="s">
        <v>202</v>
      </c>
      <c r="X2013" s="2">
        <v>30</v>
      </c>
      <c r="Y2013" s="2" t="s">
        <v>81</v>
      </c>
      <c r="Z2013" s="2" t="s">
        <v>82</v>
      </c>
      <c r="AD2013" s="2">
        <v>30</v>
      </c>
      <c r="AE2013" s="2" t="s">
        <v>81</v>
      </c>
      <c r="AF2013" s="2" t="s">
        <v>82</v>
      </c>
      <c r="BE2013" s="23" t="str">
        <f t="shared" si="323"/>
        <v>EMF nein</v>
      </c>
      <c r="BF2013" s="23" t="str">
        <f t="shared" si="324"/>
        <v/>
      </c>
      <c r="BG2013" s="23" t="str">
        <f t="shared" si="325"/>
        <v/>
      </c>
      <c r="BH2013" s="23">
        <f t="shared" si="326"/>
        <v>0</v>
      </c>
      <c r="BO2013" s="2" t="s">
        <v>8332</v>
      </c>
      <c r="BP2013" s="3">
        <v>1</v>
      </c>
      <c r="BQ2013" s="2" t="s">
        <v>8333</v>
      </c>
    </row>
    <row r="2014" spans="1:69" ht="16.149999999999999" customHeight="1" x14ac:dyDescent="0.25">
      <c r="A2014" s="16">
        <v>2013</v>
      </c>
      <c r="B2014" s="17" t="s">
        <v>190</v>
      </c>
      <c r="C2014" s="48" t="s">
        <v>8334</v>
      </c>
      <c r="D2014" s="2" t="s">
        <v>151</v>
      </c>
      <c r="E2014" s="48" t="s">
        <v>8335</v>
      </c>
      <c r="F2014" s="67">
        <v>43217</v>
      </c>
      <c r="G2014" s="3">
        <f t="shared" si="327"/>
        <v>4</v>
      </c>
      <c r="H2014" s="3">
        <f t="shared" si="328"/>
        <v>2018</v>
      </c>
      <c r="I2014" s="19">
        <v>0.77083333333333304</v>
      </c>
      <c r="J2014" s="20">
        <f t="shared" si="322"/>
        <v>18</v>
      </c>
      <c r="K2014" s="5" t="str">
        <f t="shared" si="329"/>
        <v>ja</v>
      </c>
      <c r="L2014" s="5" t="s">
        <v>91</v>
      </c>
      <c r="M2014" s="6" t="s">
        <v>74</v>
      </c>
      <c r="N2014" s="5">
        <v>38</v>
      </c>
      <c r="O2014" s="17" t="s">
        <v>75</v>
      </c>
      <c r="P2014" s="17" t="s">
        <v>8336</v>
      </c>
      <c r="R2014" s="6" t="s">
        <v>77</v>
      </c>
      <c r="S2014" s="2" t="s">
        <v>1337</v>
      </c>
      <c r="T2014" s="22"/>
      <c r="X2014" s="2">
        <v>170</v>
      </c>
      <c r="Y2014" s="2" t="s">
        <v>83</v>
      </c>
      <c r="Z2014" s="2" t="s">
        <v>161</v>
      </c>
      <c r="AA2014" s="2">
        <v>170</v>
      </c>
      <c r="AB2014" s="2" t="s">
        <v>81</v>
      </c>
      <c r="AC2014" s="2" t="s">
        <v>161</v>
      </c>
      <c r="AD2014" s="2">
        <v>170</v>
      </c>
      <c r="AE2014" s="2" t="s">
        <v>81</v>
      </c>
      <c r="AF2014" s="2" t="s">
        <v>161</v>
      </c>
      <c r="AJ2014" s="2">
        <v>334</v>
      </c>
      <c r="AK2014" s="2" t="s">
        <v>81</v>
      </c>
      <c r="AL2014" s="2" t="s">
        <v>161</v>
      </c>
      <c r="AM2014" s="2">
        <v>334</v>
      </c>
      <c r="AN2014" s="2" t="s">
        <v>81</v>
      </c>
      <c r="AO2014" s="2" t="s">
        <v>161</v>
      </c>
      <c r="AP2014" s="2">
        <v>334</v>
      </c>
      <c r="AQ2014" s="2" t="s">
        <v>81</v>
      </c>
      <c r="AR2014" s="2" t="s">
        <v>161</v>
      </c>
      <c r="AV2014" s="2">
        <v>377</v>
      </c>
      <c r="AW2014" s="2" t="s">
        <v>83</v>
      </c>
      <c r="AX2014" s="2" t="s">
        <v>84</v>
      </c>
      <c r="AY2014" s="2">
        <v>377</v>
      </c>
      <c r="AZ2014" s="2" t="s">
        <v>81</v>
      </c>
      <c r="BA2014" s="2" t="s">
        <v>84</v>
      </c>
      <c r="BB2014" s="2">
        <v>377</v>
      </c>
      <c r="BC2014" s="2" t="s">
        <v>81</v>
      </c>
      <c r="BD2014" s="2" t="s">
        <v>84</v>
      </c>
      <c r="BE2014" s="23" t="str">
        <f t="shared" si="323"/>
        <v>EMF nein</v>
      </c>
      <c r="BF2014" s="23" t="str">
        <f t="shared" si="324"/>
        <v/>
      </c>
      <c r="BG2014" s="23" t="str">
        <f t="shared" si="325"/>
        <v/>
      </c>
      <c r="BH2014" s="23">
        <f t="shared" si="326"/>
        <v>0</v>
      </c>
      <c r="BO2014" s="2" t="s">
        <v>8337</v>
      </c>
      <c r="BP2014" s="3">
        <v>1</v>
      </c>
      <c r="BQ2014" s="2" t="s">
        <v>8338</v>
      </c>
    </row>
    <row r="2015" spans="1:69" ht="16.149999999999999" customHeight="1" x14ac:dyDescent="0.25">
      <c r="A2015" s="16">
        <v>2014</v>
      </c>
      <c r="B2015" s="17" t="s">
        <v>211</v>
      </c>
      <c r="C2015" s="48" t="s">
        <v>165</v>
      </c>
      <c r="D2015" s="2" t="s">
        <v>158</v>
      </c>
      <c r="E2015" s="48" t="s">
        <v>8339</v>
      </c>
      <c r="F2015" s="67">
        <v>43216</v>
      </c>
      <c r="G2015" s="3">
        <f t="shared" si="327"/>
        <v>4</v>
      </c>
      <c r="H2015" s="3">
        <f t="shared" si="328"/>
        <v>2018</v>
      </c>
      <c r="I2015" s="19">
        <v>0.88194444444444398</v>
      </c>
      <c r="J2015" s="20">
        <f t="shared" si="322"/>
        <v>21</v>
      </c>
      <c r="K2015" s="5" t="str">
        <f t="shared" si="329"/>
        <v>ja</v>
      </c>
      <c r="L2015" s="5" t="s">
        <v>91</v>
      </c>
      <c r="M2015" s="6" t="s">
        <v>74</v>
      </c>
      <c r="O2015" s="17" t="s">
        <v>75</v>
      </c>
      <c r="P2015" s="17" t="s">
        <v>8340</v>
      </c>
      <c r="R2015" s="6" t="s">
        <v>77</v>
      </c>
      <c r="T2015" s="22"/>
      <c r="U2015" s="2" t="s">
        <v>354</v>
      </c>
      <c r="X2015" s="2">
        <v>85</v>
      </c>
      <c r="Y2015" s="2" t="s">
        <v>81</v>
      </c>
      <c r="Z2015" s="2" t="s">
        <v>168</v>
      </c>
      <c r="AA2015" s="2">
        <v>85</v>
      </c>
      <c r="AB2015" s="2" t="s">
        <v>81</v>
      </c>
      <c r="AC2015" s="2" t="s">
        <v>168</v>
      </c>
      <c r="AD2015" s="2">
        <v>85</v>
      </c>
      <c r="AE2015" s="2" t="s">
        <v>81</v>
      </c>
      <c r="AF2015" s="2" t="s">
        <v>168</v>
      </c>
      <c r="AJ2015" s="2">
        <v>180</v>
      </c>
      <c r="AK2015" s="2" t="s">
        <v>81</v>
      </c>
      <c r="AL2015" s="2" t="s">
        <v>168</v>
      </c>
      <c r="AM2015" s="2">
        <v>180</v>
      </c>
      <c r="AN2015" s="2" t="s">
        <v>81</v>
      </c>
      <c r="AO2015" s="2" t="s">
        <v>168</v>
      </c>
      <c r="AP2015" s="2">
        <v>180</v>
      </c>
      <c r="AQ2015" s="2" t="s">
        <v>81</v>
      </c>
      <c r="AR2015" s="2" t="s">
        <v>168</v>
      </c>
      <c r="BE2015" s="23" t="str">
        <f t="shared" si="323"/>
        <v>EMF nein</v>
      </c>
      <c r="BF2015" s="23" t="str">
        <f t="shared" si="324"/>
        <v/>
      </c>
      <c r="BG2015" s="23" t="str">
        <f t="shared" si="325"/>
        <v/>
      </c>
      <c r="BH2015" s="23">
        <f t="shared" si="326"/>
        <v>0</v>
      </c>
      <c r="BO2015" s="2" t="s">
        <v>8341</v>
      </c>
      <c r="BP2015" s="3">
        <v>1</v>
      </c>
      <c r="BQ2015" s="2" t="s">
        <v>8342</v>
      </c>
    </row>
    <row r="2016" spans="1:69" ht="16.149999999999999" customHeight="1" x14ac:dyDescent="0.25">
      <c r="A2016" s="16">
        <v>2015</v>
      </c>
      <c r="B2016" s="17" t="s">
        <v>87</v>
      </c>
      <c r="C2016" s="48" t="s">
        <v>8343</v>
      </c>
      <c r="D2016" s="2" t="s">
        <v>137</v>
      </c>
      <c r="E2016" s="48" t="s">
        <v>8344</v>
      </c>
      <c r="F2016" s="67">
        <v>43218</v>
      </c>
      <c r="G2016" s="3">
        <f t="shared" si="327"/>
        <v>4</v>
      </c>
      <c r="H2016" s="3">
        <f t="shared" si="328"/>
        <v>2018</v>
      </c>
      <c r="I2016" s="19">
        <v>0.39583333333333298</v>
      </c>
      <c r="J2016" s="20">
        <f t="shared" si="322"/>
        <v>9</v>
      </c>
      <c r="K2016" s="5" t="str">
        <f t="shared" si="329"/>
        <v>ja</v>
      </c>
      <c r="L2016" s="5" t="s">
        <v>91</v>
      </c>
      <c r="M2016" s="6" t="s">
        <v>74</v>
      </c>
      <c r="N2016" s="5">
        <v>85</v>
      </c>
      <c r="O2016" s="2" t="s">
        <v>140</v>
      </c>
      <c r="P2016" s="17" t="s">
        <v>8345</v>
      </c>
      <c r="R2016" s="6" t="s">
        <v>77</v>
      </c>
      <c r="T2016" s="22"/>
      <c r="U2016" s="2" t="s">
        <v>139</v>
      </c>
      <c r="X2016" s="2">
        <v>65</v>
      </c>
      <c r="Y2016" s="2" t="s">
        <v>81</v>
      </c>
      <c r="Z2016" s="2" t="s">
        <v>82</v>
      </c>
      <c r="AA2016" s="2">
        <v>65</v>
      </c>
      <c r="AB2016" s="2" t="s">
        <v>81</v>
      </c>
      <c r="AC2016" s="2" t="s">
        <v>82</v>
      </c>
      <c r="AD2016" s="2">
        <v>65</v>
      </c>
      <c r="AE2016" s="2" t="s">
        <v>81</v>
      </c>
      <c r="AF2016" s="2" t="s">
        <v>82</v>
      </c>
      <c r="BE2016" s="23" t="str">
        <f t="shared" si="323"/>
        <v>EMF ja</v>
      </c>
      <c r="BF2016" s="23">
        <f t="shared" si="324"/>
        <v>50</v>
      </c>
      <c r="BG2016" s="23" t="str">
        <f t="shared" si="325"/>
        <v>&lt;100m</v>
      </c>
      <c r="BH2016" s="23">
        <f t="shared" si="326"/>
        <v>2</v>
      </c>
      <c r="BK2016" s="2" t="s">
        <v>110</v>
      </c>
      <c r="BL2016" s="2">
        <v>50</v>
      </c>
      <c r="BM2016" s="2" t="s">
        <v>162</v>
      </c>
      <c r="BN2016" s="2">
        <v>100</v>
      </c>
      <c r="BO2016" s="2" t="s">
        <v>8346</v>
      </c>
      <c r="BP2016" s="3">
        <v>1</v>
      </c>
      <c r="BQ2016" s="2" t="s">
        <v>8347</v>
      </c>
    </row>
    <row r="2017" spans="1:69" ht="16.149999999999999" customHeight="1" x14ac:dyDescent="0.25">
      <c r="A2017" s="16">
        <v>2016</v>
      </c>
      <c r="B2017" s="17" t="s">
        <v>211</v>
      </c>
      <c r="C2017" s="48" t="s">
        <v>1213</v>
      </c>
      <c r="D2017" s="2" t="s">
        <v>896</v>
      </c>
      <c r="E2017" s="48" t="s">
        <v>8348</v>
      </c>
      <c r="F2017" s="67">
        <v>43217</v>
      </c>
      <c r="G2017" s="3">
        <f t="shared" si="327"/>
        <v>4</v>
      </c>
      <c r="H2017" s="3">
        <f t="shared" si="328"/>
        <v>2018</v>
      </c>
      <c r="I2017" s="19">
        <v>0.86805555555555503</v>
      </c>
      <c r="J2017" s="20">
        <f t="shared" si="322"/>
        <v>20</v>
      </c>
      <c r="K2017" s="5" t="str">
        <f t="shared" si="329"/>
        <v>ja</v>
      </c>
      <c r="L2017" s="5" t="s">
        <v>91</v>
      </c>
      <c r="M2017" s="6" t="s">
        <v>100</v>
      </c>
      <c r="N2017" s="5">
        <v>64</v>
      </c>
      <c r="O2017" s="17" t="s">
        <v>75</v>
      </c>
      <c r="P2017" s="17" t="s">
        <v>22250</v>
      </c>
      <c r="R2017" s="6" t="s">
        <v>77</v>
      </c>
      <c r="T2017" s="22" t="s">
        <v>79</v>
      </c>
      <c r="X2017" s="2">
        <v>110</v>
      </c>
      <c r="Y2017" s="2" t="s">
        <v>83</v>
      </c>
      <c r="Z2017" s="2" t="s">
        <v>84</v>
      </c>
      <c r="AA2017" s="2">
        <v>110</v>
      </c>
      <c r="AB2017" s="2" t="s">
        <v>81</v>
      </c>
      <c r="AC2017" s="2" t="s">
        <v>84</v>
      </c>
      <c r="AD2017" s="2">
        <v>110</v>
      </c>
      <c r="AE2017" s="2" t="s">
        <v>83</v>
      </c>
      <c r="AF2017" s="2" t="s">
        <v>84</v>
      </c>
      <c r="AJ2017" s="2">
        <v>65</v>
      </c>
      <c r="AK2017" s="2" t="s">
        <v>94</v>
      </c>
      <c r="AL2017" s="2" t="s">
        <v>84</v>
      </c>
      <c r="BE2017" s="23" t="str">
        <f t="shared" si="323"/>
        <v>EMF nein</v>
      </c>
      <c r="BF2017" s="23" t="str">
        <f t="shared" si="324"/>
        <v/>
      </c>
      <c r="BG2017" s="23" t="str">
        <f t="shared" si="325"/>
        <v/>
      </c>
      <c r="BH2017" s="23">
        <f t="shared" si="326"/>
        <v>0</v>
      </c>
      <c r="BO2017" s="2" t="s">
        <v>8349</v>
      </c>
      <c r="BP2017" s="3">
        <v>1</v>
      </c>
      <c r="BQ2017" s="2" t="s">
        <v>8350</v>
      </c>
    </row>
    <row r="2018" spans="1:69" ht="16.149999999999999" customHeight="1" x14ac:dyDescent="0.25">
      <c r="A2018" s="16">
        <v>2017</v>
      </c>
      <c r="B2018" s="17" t="s">
        <v>87</v>
      </c>
      <c r="C2018" s="48" t="s">
        <v>8351</v>
      </c>
      <c r="D2018" s="2" t="s">
        <v>264</v>
      </c>
      <c r="E2018" s="48" t="s">
        <v>8352</v>
      </c>
      <c r="F2018" s="67">
        <v>43213</v>
      </c>
      <c r="G2018" s="3">
        <f t="shared" si="327"/>
        <v>4</v>
      </c>
      <c r="H2018" s="3">
        <f t="shared" si="328"/>
        <v>2018</v>
      </c>
      <c r="I2018" s="19">
        <v>0.70833333333333304</v>
      </c>
      <c r="J2018" s="20">
        <f t="shared" si="322"/>
        <v>17</v>
      </c>
      <c r="K2018" s="5" t="str">
        <f t="shared" si="329"/>
        <v>ja</v>
      </c>
      <c r="L2018" s="21" t="s">
        <v>73</v>
      </c>
      <c r="M2018" s="6" t="s">
        <v>74</v>
      </c>
      <c r="N2018" s="5">
        <v>76</v>
      </c>
      <c r="O2018" s="17" t="s">
        <v>75</v>
      </c>
      <c r="P2018" s="17" t="s">
        <v>8353</v>
      </c>
      <c r="R2018" s="6" t="s">
        <v>77</v>
      </c>
      <c r="T2018" s="22"/>
      <c r="U2018" s="2" t="s">
        <v>74</v>
      </c>
      <c r="BE2018" s="23" t="str">
        <f t="shared" si="323"/>
        <v>EMF nein</v>
      </c>
      <c r="BF2018" s="23" t="str">
        <f t="shared" si="324"/>
        <v/>
      </c>
      <c r="BG2018" s="23" t="str">
        <f t="shared" si="325"/>
        <v/>
      </c>
      <c r="BH2018" s="23">
        <f t="shared" si="326"/>
        <v>0</v>
      </c>
      <c r="BO2018" s="2" t="s">
        <v>8354</v>
      </c>
      <c r="BP2018" s="3">
        <v>1</v>
      </c>
      <c r="BQ2018" s="2" t="s">
        <v>8355</v>
      </c>
    </row>
    <row r="2019" spans="1:69" ht="16.149999999999999" customHeight="1" x14ac:dyDescent="0.25">
      <c r="A2019" s="16">
        <v>2018</v>
      </c>
      <c r="B2019" s="17" t="s">
        <v>211</v>
      </c>
      <c r="C2019" s="48" t="s">
        <v>8356</v>
      </c>
      <c r="D2019" s="2" t="s">
        <v>151</v>
      </c>
      <c r="E2019" s="48" t="s">
        <v>8357</v>
      </c>
      <c r="F2019" s="67">
        <v>42967</v>
      </c>
      <c r="G2019" s="3">
        <f t="shared" si="327"/>
        <v>8</v>
      </c>
      <c r="H2019" s="3">
        <f t="shared" si="328"/>
        <v>2017</v>
      </c>
      <c r="I2019" s="19">
        <v>0.58680555555555602</v>
      </c>
      <c r="J2019" s="20">
        <f t="shared" si="322"/>
        <v>14</v>
      </c>
      <c r="K2019" s="5" t="str">
        <f t="shared" si="329"/>
        <v>ja</v>
      </c>
      <c r="L2019" s="5" t="s">
        <v>91</v>
      </c>
      <c r="M2019" s="6" t="s">
        <v>100</v>
      </c>
      <c r="N2019" s="5">
        <v>56</v>
      </c>
      <c r="O2019" s="17" t="s">
        <v>126</v>
      </c>
      <c r="P2019" s="17" t="s">
        <v>22249</v>
      </c>
      <c r="R2019" s="6" t="s">
        <v>77</v>
      </c>
      <c r="T2019" s="22" t="s">
        <v>79</v>
      </c>
      <c r="AA2019" s="2">
        <v>900</v>
      </c>
      <c r="AB2019" s="2" t="s">
        <v>81</v>
      </c>
      <c r="AC2019" s="2" t="s">
        <v>84</v>
      </c>
      <c r="AD2019" s="2">
        <v>900</v>
      </c>
      <c r="AE2019" s="2" t="s">
        <v>81</v>
      </c>
      <c r="AF2019" s="2" t="s">
        <v>84</v>
      </c>
      <c r="BE2019" s="23" t="str">
        <f t="shared" si="323"/>
        <v>EMF nein</v>
      </c>
      <c r="BF2019" s="23" t="str">
        <f t="shared" si="324"/>
        <v/>
      </c>
      <c r="BG2019" s="23" t="str">
        <f t="shared" si="325"/>
        <v/>
      </c>
      <c r="BH2019" s="23">
        <f t="shared" si="326"/>
        <v>0</v>
      </c>
      <c r="BO2019" s="2" t="s">
        <v>8359</v>
      </c>
      <c r="BP2019" s="3">
        <v>1</v>
      </c>
      <c r="BQ2019" s="2" t="s">
        <v>8360</v>
      </c>
    </row>
    <row r="2020" spans="1:69" ht="16.149999999999999" customHeight="1" x14ac:dyDescent="0.25">
      <c r="A2020" s="16">
        <v>2019</v>
      </c>
      <c r="B2020" s="17" t="s">
        <v>69</v>
      </c>
      <c r="C2020" s="48" t="s">
        <v>5302</v>
      </c>
      <c r="D2020" s="2" t="s">
        <v>124</v>
      </c>
      <c r="E2020" s="48" t="s">
        <v>8361</v>
      </c>
      <c r="F2020" s="67">
        <v>42901</v>
      </c>
      <c r="G2020" s="3">
        <f t="shared" si="327"/>
        <v>6</v>
      </c>
      <c r="H2020" s="3">
        <f t="shared" si="328"/>
        <v>2017</v>
      </c>
      <c r="I2020" s="19">
        <v>0.33680555555555602</v>
      </c>
      <c r="J2020" s="20">
        <f t="shared" si="322"/>
        <v>8</v>
      </c>
      <c r="K2020" s="5" t="str">
        <f t="shared" si="329"/>
        <v>ja</v>
      </c>
      <c r="L2020" s="5" t="s">
        <v>91</v>
      </c>
      <c r="M2020" s="6" t="s">
        <v>74</v>
      </c>
      <c r="N2020" s="5">
        <v>20</v>
      </c>
      <c r="O2020" s="17" t="s">
        <v>75</v>
      </c>
      <c r="P2020" s="17" t="s">
        <v>8362</v>
      </c>
      <c r="R2020" s="6" t="s">
        <v>77</v>
      </c>
      <c r="T2020" s="22"/>
      <c r="U2020" s="2" t="s">
        <v>74</v>
      </c>
      <c r="BE2020" s="23" t="str">
        <f t="shared" si="323"/>
        <v>EMF nein</v>
      </c>
      <c r="BF2020" s="23" t="str">
        <f t="shared" si="324"/>
        <v/>
      </c>
      <c r="BG2020" s="23" t="str">
        <f t="shared" si="325"/>
        <v/>
      </c>
      <c r="BH2020" s="23">
        <f t="shared" si="326"/>
        <v>0</v>
      </c>
      <c r="BO2020" s="2" t="s">
        <v>8363</v>
      </c>
      <c r="BP2020" s="3">
        <v>1</v>
      </c>
      <c r="BQ2020" s="2" t="s">
        <v>8364</v>
      </c>
    </row>
    <row r="2021" spans="1:69" ht="16.149999999999999" customHeight="1" x14ac:dyDescent="0.25">
      <c r="A2021" s="16">
        <v>2020</v>
      </c>
      <c r="B2021" s="17" t="s">
        <v>211</v>
      </c>
      <c r="C2021" s="48" t="s">
        <v>6173</v>
      </c>
      <c r="D2021" s="2" t="s">
        <v>104</v>
      </c>
      <c r="E2021" s="48" t="s">
        <v>8365</v>
      </c>
      <c r="F2021" s="67">
        <v>42814</v>
      </c>
      <c r="G2021" s="3">
        <f t="shared" si="327"/>
        <v>3</v>
      </c>
      <c r="H2021" s="3">
        <f t="shared" si="328"/>
        <v>2017</v>
      </c>
      <c r="I2021" s="19">
        <v>0.33680555555555602</v>
      </c>
      <c r="J2021" s="20">
        <f t="shared" si="322"/>
        <v>8</v>
      </c>
      <c r="K2021" s="5" t="str">
        <f t="shared" si="329"/>
        <v>ja</v>
      </c>
      <c r="L2021" s="21" t="s">
        <v>73</v>
      </c>
      <c r="M2021" s="6" t="s">
        <v>74</v>
      </c>
      <c r="O2021" s="6" t="s">
        <v>101</v>
      </c>
      <c r="P2021" s="17" t="s">
        <v>8366</v>
      </c>
      <c r="R2021" s="6" t="s">
        <v>77</v>
      </c>
      <c r="T2021" s="22"/>
      <c r="U2021" s="2" t="s">
        <v>139</v>
      </c>
      <c r="X2021" s="2">
        <v>600</v>
      </c>
      <c r="Y2021" s="2" t="s">
        <v>94</v>
      </c>
      <c r="Z2021" s="2" t="s">
        <v>84</v>
      </c>
      <c r="AA2021" s="2">
        <v>600</v>
      </c>
      <c r="AB2021" s="2" t="s">
        <v>94</v>
      </c>
      <c r="AC2021" s="2" t="s">
        <v>84</v>
      </c>
      <c r="AE2021" s="2" t="s">
        <v>94</v>
      </c>
      <c r="AF2021" s="2" t="s">
        <v>84</v>
      </c>
      <c r="AJ2021" s="392">
        <v>600</v>
      </c>
      <c r="AK2021" s="392" t="s">
        <v>94</v>
      </c>
      <c r="AL2021" s="392" t="s">
        <v>84</v>
      </c>
      <c r="AM2021" s="392">
        <v>600</v>
      </c>
      <c r="AN2021" s="392" t="s">
        <v>94</v>
      </c>
      <c r="AO2021" s="392" t="s">
        <v>84</v>
      </c>
      <c r="AP2021" s="392"/>
      <c r="AQ2021" s="392" t="s">
        <v>94</v>
      </c>
      <c r="AR2021" s="392" t="s">
        <v>84</v>
      </c>
      <c r="AV2021" s="2">
        <v>1200</v>
      </c>
      <c r="AW2021" s="2" t="s">
        <v>94</v>
      </c>
      <c r="AX2021" s="2" t="s">
        <v>168</v>
      </c>
      <c r="AY2021" s="2">
        <v>1200</v>
      </c>
      <c r="AZ2021" s="2" t="s">
        <v>94</v>
      </c>
      <c r="BA2021" s="2" t="s">
        <v>168</v>
      </c>
      <c r="BB2021" s="2">
        <v>1200</v>
      </c>
      <c r="BC2021" s="2" t="s">
        <v>94</v>
      </c>
      <c r="BD2021" s="2" t="s">
        <v>168</v>
      </c>
      <c r="BE2021" s="23" t="str">
        <f t="shared" si="323"/>
        <v>EMF nein</v>
      </c>
      <c r="BF2021" s="23" t="str">
        <f t="shared" si="324"/>
        <v/>
      </c>
      <c r="BG2021" s="23" t="str">
        <f t="shared" si="325"/>
        <v/>
      </c>
      <c r="BH2021" s="23">
        <f t="shared" si="326"/>
        <v>0</v>
      </c>
      <c r="BO2021" s="2" t="s">
        <v>8367</v>
      </c>
      <c r="BP2021" s="3">
        <v>1</v>
      </c>
      <c r="BQ2021" s="2" t="s">
        <v>8368</v>
      </c>
    </row>
    <row r="2022" spans="1:69" ht="16.149999999999999" customHeight="1" x14ac:dyDescent="0.25">
      <c r="A2022" s="16">
        <v>2021</v>
      </c>
      <c r="B2022" s="17" t="s">
        <v>211</v>
      </c>
      <c r="C2022" s="48" t="s">
        <v>8369</v>
      </c>
      <c r="D2022" s="2" t="s">
        <v>145</v>
      </c>
      <c r="E2022" s="48" t="s">
        <v>8370</v>
      </c>
      <c r="F2022" s="67">
        <v>43212</v>
      </c>
      <c r="G2022" s="3">
        <f t="shared" si="327"/>
        <v>4</v>
      </c>
      <c r="H2022" s="3">
        <f t="shared" si="328"/>
        <v>2018</v>
      </c>
      <c r="I2022" s="19">
        <v>0.58333333333333304</v>
      </c>
      <c r="J2022" s="20">
        <f t="shared" si="322"/>
        <v>14</v>
      </c>
      <c r="K2022" s="5" t="str">
        <f t="shared" si="329"/>
        <v>ja</v>
      </c>
      <c r="L2022" s="5" t="s">
        <v>91</v>
      </c>
      <c r="M2022" s="6" t="s">
        <v>74</v>
      </c>
      <c r="N2022" s="5" t="s">
        <v>109</v>
      </c>
      <c r="O2022" s="17" t="s">
        <v>126</v>
      </c>
      <c r="P2022" s="17" t="s">
        <v>8371</v>
      </c>
      <c r="R2022" s="6" t="s">
        <v>77</v>
      </c>
      <c r="T2022" s="22"/>
      <c r="X2022" s="2">
        <v>325</v>
      </c>
      <c r="Y2022" s="2" t="s">
        <v>81</v>
      </c>
      <c r="Z2022" s="2" t="s">
        <v>168</v>
      </c>
      <c r="AA2022" s="2">
        <v>325</v>
      </c>
      <c r="AB2022" s="2" t="s">
        <v>81</v>
      </c>
      <c r="AC2022" s="2" t="s">
        <v>168</v>
      </c>
      <c r="AD2022" s="2">
        <v>325</v>
      </c>
      <c r="AE2022" s="2" t="s">
        <v>83</v>
      </c>
      <c r="AF2022" s="2" t="s">
        <v>168</v>
      </c>
      <c r="AJ2022" s="2">
        <v>630</v>
      </c>
      <c r="AK2022" s="2" t="s">
        <v>81</v>
      </c>
      <c r="AL2022" s="2" t="s">
        <v>168</v>
      </c>
      <c r="AQ2022" s="2" t="s">
        <v>83</v>
      </c>
      <c r="AR2022" s="2" t="s">
        <v>168</v>
      </c>
      <c r="BE2022" s="23" t="str">
        <f t="shared" si="323"/>
        <v>EMF nein</v>
      </c>
      <c r="BF2022" s="23" t="str">
        <f t="shared" si="324"/>
        <v/>
      </c>
      <c r="BG2022" s="23" t="str">
        <f t="shared" si="325"/>
        <v/>
      </c>
      <c r="BH2022" s="23">
        <f t="shared" si="326"/>
        <v>0</v>
      </c>
      <c r="BO2022" s="2" t="s">
        <v>8372</v>
      </c>
      <c r="BP2022" s="3">
        <v>1</v>
      </c>
      <c r="BQ2022" s="2" t="s">
        <v>8373</v>
      </c>
    </row>
    <row r="2023" spans="1:69" ht="16.149999999999999" customHeight="1" x14ac:dyDescent="0.25">
      <c r="A2023" s="16">
        <v>2022</v>
      </c>
      <c r="B2023" s="17" t="s">
        <v>211</v>
      </c>
      <c r="C2023" s="48" t="s">
        <v>8226</v>
      </c>
      <c r="D2023" s="2" t="s">
        <v>172</v>
      </c>
      <c r="E2023" s="48" t="s">
        <v>8374</v>
      </c>
      <c r="F2023" s="67">
        <v>42964</v>
      </c>
      <c r="G2023" s="3">
        <f t="shared" si="327"/>
        <v>8</v>
      </c>
      <c r="H2023" s="3">
        <f t="shared" si="328"/>
        <v>2017</v>
      </c>
      <c r="I2023" s="19">
        <v>0.86458333333333304</v>
      </c>
      <c r="J2023" s="20">
        <f t="shared" si="322"/>
        <v>20</v>
      </c>
      <c r="K2023" s="5" t="str">
        <f t="shared" si="329"/>
        <v>ja</v>
      </c>
      <c r="L2023" s="5" t="s">
        <v>91</v>
      </c>
      <c r="M2023" s="6" t="s">
        <v>74</v>
      </c>
      <c r="O2023" s="6" t="s">
        <v>101</v>
      </c>
      <c r="P2023" s="17" t="s">
        <v>8375</v>
      </c>
      <c r="R2023" s="6" t="s">
        <v>77</v>
      </c>
      <c r="T2023" s="22"/>
      <c r="X2023" s="2">
        <v>55</v>
      </c>
      <c r="Y2023" s="2" t="s">
        <v>94</v>
      </c>
      <c r="Z2023" s="2" t="s">
        <v>82</v>
      </c>
      <c r="AA2023" s="2">
        <v>55</v>
      </c>
      <c r="AB2023" s="2" t="s">
        <v>94</v>
      </c>
      <c r="AC2023" s="2" t="s">
        <v>82</v>
      </c>
      <c r="AD2023" s="2">
        <v>55</v>
      </c>
      <c r="AE2023" s="2" t="s">
        <v>94</v>
      </c>
      <c r="AF2023" s="2" t="s">
        <v>82</v>
      </c>
      <c r="AJ2023" s="392">
        <v>55</v>
      </c>
      <c r="AK2023" s="392" t="s">
        <v>94</v>
      </c>
      <c r="AL2023" s="392" t="s">
        <v>82</v>
      </c>
      <c r="AM2023" s="392">
        <v>55</v>
      </c>
      <c r="AN2023" s="392" t="s">
        <v>94</v>
      </c>
      <c r="AO2023" s="392" t="s">
        <v>82</v>
      </c>
      <c r="AP2023" s="392">
        <v>55</v>
      </c>
      <c r="AQ2023" s="392" t="s">
        <v>94</v>
      </c>
      <c r="AR2023" s="392" t="s">
        <v>82</v>
      </c>
      <c r="AV2023" s="392">
        <v>55</v>
      </c>
      <c r="AW2023" s="392" t="s">
        <v>94</v>
      </c>
      <c r="AX2023" s="392" t="s">
        <v>82</v>
      </c>
      <c r="AY2023" s="392">
        <v>55</v>
      </c>
      <c r="AZ2023" s="392" t="s">
        <v>94</v>
      </c>
      <c r="BA2023" s="392" t="s">
        <v>82</v>
      </c>
      <c r="BB2023" s="392">
        <v>55</v>
      </c>
      <c r="BC2023" s="392" t="s">
        <v>94</v>
      </c>
      <c r="BD2023" s="392" t="s">
        <v>82</v>
      </c>
      <c r="BE2023" s="23" t="str">
        <f t="shared" si="323"/>
        <v>EMF nein</v>
      </c>
      <c r="BF2023" s="23" t="str">
        <f t="shared" si="324"/>
        <v/>
      </c>
      <c r="BG2023" s="23" t="str">
        <f t="shared" si="325"/>
        <v/>
      </c>
      <c r="BH2023" s="23">
        <f t="shared" si="326"/>
        <v>0</v>
      </c>
      <c r="BO2023" s="2" t="s">
        <v>8376</v>
      </c>
      <c r="BP2023" s="3">
        <v>1</v>
      </c>
      <c r="BQ2023" s="2" t="s">
        <v>8377</v>
      </c>
    </row>
    <row r="2024" spans="1:69" ht="16.149999999999999" customHeight="1" x14ac:dyDescent="0.25">
      <c r="A2024" s="16">
        <v>2023</v>
      </c>
      <c r="B2024" s="17" t="s">
        <v>211</v>
      </c>
      <c r="C2024" s="48" t="s">
        <v>540</v>
      </c>
      <c r="D2024" s="2" t="s">
        <v>124</v>
      </c>
      <c r="E2024" s="48" t="s">
        <v>5266</v>
      </c>
      <c r="F2024" s="67">
        <v>42872</v>
      </c>
      <c r="G2024" s="3">
        <f t="shared" si="327"/>
        <v>5</v>
      </c>
      <c r="H2024" s="3">
        <f t="shared" si="328"/>
        <v>2017</v>
      </c>
      <c r="I2024" s="19">
        <v>0.71180555555555503</v>
      </c>
      <c r="J2024" s="20">
        <f t="shared" si="322"/>
        <v>17</v>
      </c>
      <c r="K2024" s="5" t="str">
        <f t="shared" si="329"/>
        <v>ja</v>
      </c>
      <c r="L2024" s="5" t="s">
        <v>91</v>
      </c>
      <c r="M2024" s="6" t="s">
        <v>74</v>
      </c>
      <c r="N2024" s="5">
        <v>36</v>
      </c>
      <c r="O2024" s="6" t="s">
        <v>101</v>
      </c>
      <c r="P2024" s="17" t="s">
        <v>224</v>
      </c>
      <c r="R2024" s="6" t="s">
        <v>77</v>
      </c>
      <c r="T2024" s="22"/>
      <c r="X2024" s="2">
        <v>100</v>
      </c>
      <c r="Y2024" s="2" t="s">
        <v>94</v>
      </c>
      <c r="Z2024" s="2" t="s">
        <v>168</v>
      </c>
      <c r="AA2024" s="2">
        <v>100</v>
      </c>
      <c r="AB2024" s="2" t="s">
        <v>94</v>
      </c>
      <c r="AC2024" s="2" t="s">
        <v>168</v>
      </c>
      <c r="AD2024" s="2">
        <v>100</v>
      </c>
      <c r="AE2024" s="2" t="s">
        <v>94</v>
      </c>
      <c r="AF2024" s="2" t="s">
        <v>168</v>
      </c>
      <c r="AJ2024" s="392">
        <v>100</v>
      </c>
      <c r="AK2024" s="392" t="s">
        <v>94</v>
      </c>
      <c r="AL2024" s="392" t="s">
        <v>168</v>
      </c>
      <c r="AM2024" s="392">
        <v>100</v>
      </c>
      <c r="AN2024" s="392" t="s">
        <v>94</v>
      </c>
      <c r="AO2024" s="392" t="s">
        <v>168</v>
      </c>
      <c r="AP2024" s="392">
        <v>100</v>
      </c>
      <c r="AQ2024" s="392" t="s">
        <v>94</v>
      </c>
      <c r="AR2024" s="392" t="s">
        <v>168</v>
      </c>
      <c r="AV2024" s="392">
        <v>100</v>
      </c>
      <c r="AW2024" s="392" t="s">
        <v>94</v>
      </c>
      <c r="AX2024" s="392" t="s">
        <v>168</v>
      </c>
      <c r="AY2024" s="392">
        <v>100</v>
      </c>
      <c r="AZ2024" s="392" t="s">
        <v>94</v>
      </c>
      <c r="BA2024" s="392" t="s">
        <v>168</v>
      </c>
      <c r="BB2024" s="392">
        <v>100</v>
      </c>
      <c r="BC2024" s="392" t="s">
        <v>94</v>
      </c>
      <c r="BD2024" s="392" t="s">
        <v>168</v>
      </c>
      <c r="BE2024" s="23" t="str">
        <f t="shared" si="323"/>
        <v>EMF nein</v>
      </c>
      <c r="BF2024" s="23" t="str">
        <f t="shared" si="324"/>
        <v/>
      </c>
      <c r="BG2024" s="23" t="str">
        <f t="shared" si="325"/>
        <v/>
      </c>
      <c r="BH2024" s="23">
        <f t="shared" si="326"/>
        <v>0</v>
      </c>
      <c r="BO2024" s="2" t="s">
        <v>8378</v>
      </c>
      <c r="BP2024" s="3">
        <v>1</v>
      </c>
      <c r="BQ2024" s="2" t="s">
        <v>8379</v>
      </c>
    </row>
    <row r="2025" spans="1:69" ht="16.149999999999999" customHeight="1" x14ac:dyDescent="0.25">
      <c r="A2025" s="16">
        <v>2024</v>
      </c>
      <c r="B2025" s="17" t="s">
        <v>211</v>
      </c>
      <c r="C2025" s="48" t="s">
        <v>5686</v>
      </c>
      <c r="D2025" s="2" t="s">
        <v>124</v>
      </c>
      <c r="E2025" s="48" t="s">
        <v>247</v>
      </c>
      <c r="F2025" s="67">
        <v>42902</v>
      </c>
      <c r="G2025" s="3">
        <f t="shared" si="327"/>
        <v>6</v>
      </c>
      <c r="H2025" s="3">
        <f t="shared" si="328"/>
        <v>2017</v>
      </c>
      <c r="I2025" s="19">
        <v>0.79166666666666696</v>
      </c>
      <c r="J2025" s="20">
        <f t="shared" si="322"/>
        <v>19</v>
      </c>
      <c r="K2025" s="5" t="str">
        <f t="shared" si="329"/>
        <v>ja</v>
      </c>
      <c r="L2025" s="5" t="s">
        <v>91</v>
      </c>
      <c r="M2025" s="6" t="s">
        <v>74</v>
      </c>
      <c r="N2025" s="5">
        <v>68</v>
      </c>
      <c r="O2025" s="17" t="s">
        <v>75</v>
      </c>
      <c r="P2025" s="17" t="s">
        <v>8380</v>
      </c>
      <c r="R2025" s="6" t="s">
        <v>77</v>
      </c>
      <c r="T2025" s="22"/>
      <c r="X2025" s="2">
        <v>90</v>
      </c>
      <c r="Y2025" s="2" t="s">
        <v>81</v>
      </c>
      <c r="Z2025" s="2" t="s">
        <v>82</v>
      </c>
      <c r="AA2025" s="2">
        <v>90</v>
      </c>
      <c r="AB2025" s="2" t="s">
        <v>81</v>
      </c>
      <c r="AC2025" s="2" t="s">
        <v>82</v>
      </c>
      <c r="AD2025" s="2">
        <v>90</v>
      </c>
      <c r="AE2025" s="2" t="s">
        <v>81</v>
      </c>
      <c r="AF2025" s="2" t="s">
        <v>82</v>
      </c>
      <c r="BE2025" s="23" t="str">
        <f t="shared" si="323"/>
        <v>EMF nein</v>
      </c>
      <c r="BF2025" s="23" t="str">
        <f t="shared" si="324"/>
        <v/>
      </c>
      <c r="BG2025" s="23" t="str">
        <f t="shared" si="325"/>
        <v/>
      </c>
      <c r="BH2025" s="23">
        <f t="shared" si="326"/>
        <v>0</v>
      </c>
      <c r="BP2025" s="3">
        <v>1</v>
      </c>
      <c r="BQ2025" s="2" t="s">
        <v>8381</v>
      </c>
    </row>
    <row r="2026" spans="1:69" ht="16.149999999999999" customHeight="1" x14ac:dyDescent="0.25">
      <c r="A2026" s="16">
        <v>2025</v>
      </c>
      <c r="B2026" s="17" t="s">
        <v>211</v>
      </c>
      <c r="C2026" s="48" t="s">
        <v>8382</v>
      </c>
      <c r="D2026" s="2" t="s">
        <v>172</v>
      </c>
      <c r="E2026" s="48" t="s">
        <v>101</v>
      </c>
      <c r="F2026" s="67">
        <v>42889</v>
      </c>
      <c r="G2026" s="3">
        <f t="shared" si="327"/>
        <v>6</v>
      </c>
      <c r="H2026" s="3">
        <f t="shared" si="328"/>
        <v>2017</v>
      </c>
      <c r="I2026" s="19">
        <v>0.58541666666666703</v>
      </c>
      <c r="J2026" s="20">
        <f t="shared" si="322"/>
        <v>14</v>
      </c>
      <c r="K2026" s="5" t="str">
        <f t="shared" si="329"/>
        <v>ja</v>
      </c>
      <c r="L2026" s="5" t="s">
        <v>91</v>
      </c>
      <c r="M2026" s="6" t="s">
        <v>74</v>
      </c>
      <c r="O2026" s="6" t="s">
        <v>101</v>
      </c>
      <c r="P2026" s="17" t="s">
        <v>7754</v>
      </c>
      <c r="R2026" s="6" t="s">
        <v>77</v>
      </c>
      <c r="T2026" s="22"/>
      <c r="X2026" s="2">
        <v>40</v>
      </c>
      <c r="Y2026" s="2" t="s">
        <v>94</v>
      </c>
      <c r="Z2026" s="2" t="s">
        <v>84</v>
      </c>
      <c r="AA2026" s="2">
        <v>40</v>
      </c>
      <c r="AB2026" s="2" t="s">
        <v>94</v>
      </c>
      <c r="AC2026" s="2" t="s">
        <v>84</v>
      </c>
      <c r="AD2026" s="2">
        <v>40</v>
      </c>
      <c r="AE2026" s="2" t="s">
        <v>94</v>
      </c>
      <c r="AF2026" s="2" t="s">
        <v>84</v>
      </c>
      <c r="AJ2026" s="392">
        <v>40</v>
      </c>
      <c r="AK2026" s="392" t="s">
        <v>94</v>
      </c>
      <c r="AL2026" s="392" t="s">
        <v>84</v>
      </c>
      <c r="AM2026" s="392">
        <v>40</v>
      </c>
      <c r="AN2026" s="392" t="s">
        <v>94</v>
      </c>
      <c r="AO2026" s="392" t="s">
        <v>84</v>
      </c>
      <c r="AP2026" s="392">
        <v>40</v>
      </c>
      <c r="AQ2026" s="392" t="s">
        <v>94</v>
      </c>
      <c r="AR2026" s="392" t="s">
        <v>84</v>
      </c>
      <c r="AV2026" s="392">
        <v>40</v>
      </c>
      <c r="AW2026" s="392" t="s">
        <v>94</v>
      </c>
      <c r="AX2026" s="392" t="s">
        <v>84</v>
      </c>
      <c r="AY2026" s="392">
        <v>40</v>
      </c>
      <c r="AZ2026" s="392" t="s">
        <v>94</v>
      </c>
      <c r="BA2026" s="392" t="s">
        <v>84</v>
      </c>
      <c r="BB2026" s="392">
        <v>40</v>
      </c>
      <c r="BC2026" s="392" t="s">
        <v>94</v>
      </c>
      <c r="BD2026" s="392" t="s">
        <v>84</v>
      </c>
      <c r="BE2026" s="23" t="str">
        <f t="shared" si="323"/>
        <v>EMF nein</v>
      </c>
      <c r="BF2026" s="23" t="str">
        <f t="shared" si="324"/>
        <v/>
      </c>
      <c r="BG2026" s="23" t="str">
        <f t="shared" si="325"/>
        <v/>
      </c>
      <c r="BH2026" s="23">
        <f t="shared" si="326"/>
        <v>0</v>
      </c>
      <c r="BO2026" s="2" t="s">
        <v>8383</v>
      </c>
      <c r="BP2026" s="3">
        <v>1</v>
      </c>
      <c r="BQ2026" s="2" t="s">
        <v>8384</v>
      </c>
    </row>
    <row r="2027" spans="1:69" ht="16.149999999999999" customHeight="1" x14ac:dyDescent="0.25">
      <c r="A2027" s="16">
        <v>2026</v>
      </c>
      <c r="B2027" s="17" t="s">
        <v>211</v>
      </c>
      <c r="C2027" s="450" t="s">
        <v>8246</v>
      </c>
      <c r="D2027" s="2" t="s">
        <v>89</v>
      </c>
      <c r="E2027" s="48" t="s">
        <v>8385</v>
      </c>
      <c r="F2027" s="454">
        <v>41382</v>
      </c>
      <c r="G2027" s="3">
        <f t="shared" si="327"/>
        <v>4</v>
      </c>
      <c r="H2027" s="3">
        <f t="shared" si="328"/>
        <v>2013</v>
      </c>
      <c r="I2027" s="19"/>
      <c r="J2027" s="20" t="str">
        <f t="shared" si="322"/>
        <v/>
      </c>
      <c r="K2027" s="5" t="str">
        <f t="shared" si="329"/>
        <v>ja</v>
      </c>
      <c r="L2027" s="5" t="s">
        <v>91</v>
      </c>
      <c r="M2027" s="6" t="s">
        <v>115</v>
      </c>
      <c r="N2027" s="5">
        <v>86</v>
      </c>
      <c r="O2027" s="17" t="s">
        <v>126</v>
      </c>
      <c r="P2027" s="17" t="s">
        <v>8386</v>
      </c>
      <c r="Q2027" s="6" t="s">
        <v>186</v>
      </c>
      <c r="R2027" s="6" t="s">
        <v>77</v>
      </c>
      <c r="S2027" s="2" t="s">
        <v>109</v>
      </c>
      <c r="T2027" s="6" t="s">
        <v>108</v>
      </c>
      <c r="BE2027" s="23" t="str">
        <f t="shared" si="323"/>
        <v>EMF nein</v>
      </c>
      <c r="BF2027" s="23" t="str">
        <f t="shared" si="324"/>
        <v/>
      </c>
      <c r="BG2027" s="23" t="str">
        <f t="shared" si="325"/>
        <v/>
      </c>
      <c r="BH2027" s="23">
        <f t="shared" si="326"/>
        <v>0</v>
      </c>
      <c r="BO2027" s="2" t="s">
        <v>8387</v>
      </c>
      <c r="BP2027" s="3">
        <v>1</v>
      </c>
      <c r="BQ2027" s="2" t="s">
        <v>8388</v>
      </c>
    </row>
    <row r="2028" spans="1:69" ht="16.149999999999999" customHeight="1" x14ac:dyDescent="0.25">
      <c r="A2028" s="69">
        <v>2027</v>
      </c>
      <c r="B2028" s="17" t="s">
        <v>135</v>
      </c>
      <c r="C2028" s="48" t="s">
        <v>119</v>
      </c>
      <c r="D2028" s="2" t="s">
        <v>89</v>
      </c>
      <c r="E2028" s="48" t="s">
        <v>8389</v>
      </c>
      <c r="F2028" s="67">
        <v>43209</v>
      </c>
      <c r="G2028" s="3">
        <f t="shared" si="327"/>
        <v>4</v>
      </c>
      <c r="H2028" s="3">
        <f t="shared" si="328"/>
        <v>2018</v>
      </c>
      <c r="I2028" s="19">
        <v>0.34375</v>
      </c>
      <c r="J2028" s="20">
        <f t="shared" si="322"/>
        <v>8</v>
      </c>
      <c r="K2028" s="5" t="str">
        <f t="shared" si="329"/>
        <v>ja</v>
      </c>
      <c r="L2028" s="5" t="s">
        <v>91</v>
      </c>
      <c r="M2028" s="6" t="s">
        <v>139</v>
      </c>
      <c r="O2028" s="17" t="s">
        <v>75</v>
      </c>
      <c r="P2028" s="17" t="s">
        <v>8390</v>
      </c>
      <c r="R2028" s="6" t="s">
        <v>77</v>
      </c>
      <c r="T2028" s="22"/>
      <c r="U2028" s="2" t="s">
        <v>115</v>
      </c>
      <c r="V2028" s="2" t="s">
        <v>79</v>
      </c>
      <c r="X2028" s="2">
        <v>500</v>
      </c>
      <c r="Y2028" s="2" t="s">
        <v>81</v>
      </c>
      <c r="Z2028" s="2" t="s">
        <v>161</v>
      </c>
      <c r="AA2028" s="2">
        <v>500</v>
      </c>
      <c r="AB2028" s="2" t="s">
        <v>81</v>
      </c>
      <c r="AC2028" s="2" t="s">
        <v>8391</v>
      </c>
      <c r="AD2028" s="2">
        <v>500</v>
      </c>
      <c r="AE2028" s="2" t="s">
        <v>83</v>
      </c>
      <c r="AF2028" s="2" t="s">
        <v>161</v>
      </c>
      <c r="BE2028" s="23" t="str">
        <f t="shared" si="323"/>
        <v>EMF nein</v>
      </c>
      <c r="BF2028" s="23" t="str">
        <f t="shared" si="324"/>
        <v/>
      </c>
      <c r="BG2028" s="23" t="str">
        <f t="shared" si="325"/>
        <v/>
      </c>
      <c r="BH2028" s="23">
        <f t="shared" si="326"/>
        <v>0</v>
      </c>
      <c r="BO2028" s="2" t="s">
        <v>8392</v>
      </c>
      <c r="BP2028" s="3">
        <v>1</v>
      </c>
      <c r="BQ2028" s="2" t="s">
        <v>8393</v>
      </c>
    </row>
    <row r="2029" spans="1:69" ht="16.149999999999999" customHeight="1" x14ac:dyDescent="0.25">
      <c r="A2029" s="16">
        <v>2028</v>
      </c>
      <c r="B2029" s="17" t="s">
        <v>190</v>
      </c>
      <c r="C2029" s="48" t="s">
        <v>8394</v>
      </c>
      <c r="D2029" s="2" t="s">
        <v>575</v>
      </c>
      <c r="E2029" s="48" t="s">
        <v>8395</v>
      </c>
      <c r="F2029" s="67">
        <v>43205</v>
      </c>
      <c r="G2029" s="3">
        <f t="shared" si="327"/>
        <v>4</v>
      </c>
      <c r="H2029" s="3">
        <f t="shared" si="328"/>
        <v>2018</v>
      </c>
      <c r="I2029" s="19">
        <v>0.79166666666666696</v>
      </c>
      <c r="J2029" s="20">
        <f t="shared" si="322"/>
        <v>19</v>
      </c>
      <c r="K2029" s="5" t="str">
        <f t="shared" si="329"/>
        <v>ja</v>
      </c>
      <c r="L2029" s="5" t="s">
        <v>91</v>
      </c>
      <c r="M2029" s="6" t="s">
        <v>74</v>
      </c>
      <c r="N2029" s="5">
        <v>55</v>
      </c>
      <c r="O2029" s="17" t="s">
        <v>126</v>
      </c>
      <c r="P2029" s="17" t="s">
        <v>8396</v>
      </c>
      <c r="R2029" s="6" t="s">
        <v>77</v>
      </c>
      <c r="T2029" s="22"/>
      <c r="X2029" s="2">
        <v>1320</v>
      </c>
      <c r="Y2029" s="2" t="s">
        <v>94</v>
      </c>
      <c r="Z2029" s="2" t="s">
        <v>161</v>
      </c>
      <c r="AA2029" s="2">
        <v>1320</v>
      </c>
      <c r="AB2029" s="2" t="s">
        <v>81</v>
      </c>
      <c r="AC2029" s="2" t="s">
        <v>161</v>
      </c>
      <c r="BE2029" s="23" t="str">
        <f t="shared" si="323"/>
        <v>EMF ja</v>
      </c>
      <c r="BF2029" s="23">
        <f t="shared" si="324"/>
        <v>1300</v>
      </c>
      <c r="BG2029" s="23" t="str">
        <f t="shared" si="325"/>
        <v>500+m</v>
      </c>
      <c r="BH2029" s="23">
        <f t="shared" si="326"/>
        <v>2</v>
      </c>
      <c r="BI2029" s="2" t="s">
        <v>162</v>
      </c>
      <c r="BJ2029" s="2">
        <v>1300</v>
      </c>
      <c r="BK2029" s="2" t="s">
        <v>162</v>
      </c>
      <c r="BL2029" s="2">
        <v>1340</v>
      </c>
      <c r="BO2029" s="2" t="s">
        <v>8397</v>
      </c>
      <c r="BP2029" s="3">
        <v>1</v>
      </c>
      <c r="BQ2029" s="2" t="s">
        <v>8398</v>
      </c>
    </row>
    <row r="2030" spans="1:69" ht="16.149999999999999" customHeight="1" x14ac:dyDescent="0.25">
      <c r="A2030" s="16">
        <v>2029</v>
      </c>
      <c r="B2030" s="17" t="s">
        <v>69</v>
      </c>
      <c r="C2030" s="48" t="s">
        <v>8399</v>
      </c>
      <c r="D2030" s="2" t="s">
        <v>371</v>
      </c>
      <c r="E2030" s="48" t="s">
        <v>8400</v>
      </c>
      <c r="F2030" s="67">
        <v>43219</v>
      </c>
      <c r="G2030" s="3">
        <f t="shared" si="327"/>
        <v>4</v>
      </c>
      <c r="H2030" s="3">
        <f t="shared" si="328"/>
        <v>2018</v>
      </c>
      <c r="I2030" s="19">
        <v>0.5625</v>
      </c>
      <c r="J2030" s="20">
        <f t="shared" si="322"/>
        <v>13</v>
      </c>
      <c r="K2030" s="5" t="str">
        <f t="shared" si="329"/>
        <v>ja</v>
      </c>
      <c r="L2030" s="5" t="s">
        <v>91</v>
      </c>
      <c r="M2030" s="6" t="s">
        <v>74</v>
      </c>
      <c r="N2030" s="5">
        <v>30</v>
      </c>
      <c r="O2030" s="2" t="s">
        <v>140</v>
      </c>
      <c r="P2030" s="17" t="s">
        <v>8401</v>
      </c>
      <c r="R2030" s="6" t="s">
        <v>335</v>
      </c>
      <c r="S2030" s="2" t="s">
        <v>78</v>
      </c>
      <c r="T2030" s="22"/>
      <c r="X2030" s="2">
        <v>505</v>
      </c>
      <c r="Y2030" s="2" t="s">
        <v>83</v>
      </c>
      <c r="Z2030" s="2" t="s">
        <v>84</v>
      </c>
      <c r="AA2030" s="2">
        <v>595</v>
      </c>
      <c r="AB2030" s="2" t="s">
        <v>81</v>
      </c>
      <c r="AC2030" s="2" t="s">
        <v>84</v>
      </c>
      <c r="AD2030" s="2">
        <v>595</v>
      </c>
      <c r="AE2030" s="2" t="s">
        <v>81</v>
      </c>
      <c r="AF2030" s="2" t="s">
        <v>84</v>
      </c>
      <c r="AJ2030" s="2">
        <v>905</v>
      </c>
      <c r="AK2030" s="2" t="s">
        <v>81</v>
      </c>
      <c r="AL2030" s="2" t="s">
        <v>84</v>
      </c>
      <c r="AM2030" s="2">
        <v>905</v>
      </c>
      <c r="AN2030" s="2" t="s">
        <v>81</v>
      </c>
      <c r="AO2030" s="2" t="s">
        <v>84</v>
      </c>
      <c r="AP2030" s="2">
        <v>905</v>
      </c>
      <c r="AQ2030" s="2" t="s">
        <v>81</v>
      </c>
      <c r="AR2030" s="2" t="s">
        <v>84</v>
      </c>
      <c r="BE2030" s="23" t="str">
        <f t="shared" si="323"/>
        <v>EMF ja</v>
      </c>
      <c r="BF2030" s="23">
        <f t="shared" si="324"/>
        <v>260</v>
      </c>
      <c r="BG2030" s="23" t="str">
        <f t="shared" si="325"/>
        <v>100-499m</v>
      </c>
      <c r="BH2030" s="23">
        <f t="shared" si="326"/>
        <v>1</v>
      </c>
      <c r="BK2030" s="2" t="s">
        <v>162</v>
      </c>
      <c r="BL2030" s="2">
        <v>260</v>
      </c>
      <c r="BO2030" s="2" t="s">
        <v>8402</v>
      </c>
      <c r="BP2030" s="3">
        <v>1</v>
      </c>
      <c r="BQ2030" s="2" t="s">
        <v>8403</v>
      </c>
    </row>
    <row r="2031" spans="1:69" ht="16.149999999999999" customHeight="1" x14ac:dyDescent="0.25">
      <c r="A2031" s="16">
        <v>2030</v>
      </c>
      <c r="B2031" s="17" t="s">
        <v>211</v>
      </c>
      <c r="C2031" s="48" t="s">
        <v>6730</v>
      </c>
      <c r="D2031" s="2" t="s">
        <v>151</v>
      </c>
      <c r="E2031" s="48" t="s">
        <v>8404</v>
      </c>
      <c r="F2031" s="67">
        <v>43220</v>
      </c>
      <c r="G2031" s="3">
        <f t="shared" si="327"/>
        <v>4</v>
      </c>
      <c r="H2031" s="3">
        <f t="shared" si="328"/>
        <v>2018</v>
      </c>
      <c r="I2031" s="19">
        <v>0.66666666666666696</v>
      </c>
      <c r="J2031" s="20">
        <f t="shared" si="322"/>
        <v>16</v>
      </c>
      <c r="K2031" s="5" t="str">
        <f t="shared" si="329"/>
        <v>ja</v>
      </c>
      <c r="L2031" s="5" t="s">
        <v>91</v>
      </c>
      <c r="M2031" s="6" t="s">
        <v>115</v>
      </c>
      <c r="N2031" s="5">
        <v>63</v>
      </c>
      <c r="O2031" s="17" t="s">
        <v>126</v>
      </c>
      <c r="P2031" s="17" t="s">
        <v>22248</v>
      </c>
      <c r="R2031" s="6" t="s">
        <v>77</v>
      </c>
      <c r="T2031" s="22"/>
      <c r="U2031" s="2" t="s">
        <v>115</v>
      </c>
      <c r="V2031" s="2" t="s">
        <v>79</v>
      </c>
      <c r="X2031" s="2">
        <v>90</v>
      </c>
      <c r="Y2031" s="2" t="s">
        <v>94</v>
      </c>
      <c r="Z2031" s="2" t="s">
        <v>84</v>
      </c>
      <c r="AA2031" s="2">
        <v>90</v>
      </c>
      <c r="AB2031" s="2" t="s">
        <v>94</v>
      </c>
      <c r="AC2031" s="2" t="s">
        <v>84</v>
      </c>
      <c r="AD2031" s="2">
        <v>90</v>
      </c>
      <c r="AE2031" s="2" t="s">
        <v>94</v>
      </c>
      <c r="AF2031" s="2" t="s">
        <v>84</v>
      </c>
      <c r="BE2031" s="23" t="str">
        <f t="shared" si="323"/>
        <v>EMF nein</v>
      </c>
      <c r="BF2031" s="23" t="str">
        <f t="shared" si="324"/>
        <v/>
      </c>
      <c r="BG2031" s="23" t="str">
        <f t="shared" si="325"/>
        <v/>
      </c>
      <c r="BH2031" s="23">
        <f t="shared" si="326"/>
        <v>0</v>
      </c>
      <c r="BO2031" s="2" t="s">
        <v>8405</v>
      </c>
      <c r="BP2031" s="3">
        <v>1</v>
      </c>
      <c r="BQ2031" s="2" t="s">
        <v>8406</v>
      </c>
    </row>
    <row r="2032" spans="1:69" ht="16.149999999999999" customHeight="1" x14ac:dyDescent="0.25">
      <c r="A2032" s="16">
        <v>2031</v>
      </c>
      <c r="B2032" s="17" t="s">
        <v>211</v>
      </c>
      <c r="C2032" s="48" t="s">
        <v>284</v>
      </c>
      <c r="D2032" s="2" t="s">
        <v>264</v>
      </c>
      <c r="E2032" s="48" t="s">
        <v>8407</v>
      </c>
      <c r="F2032" s="67">
        <v>40898</v>
      </c>
      <c r="G2032" s="3">
        <f t="shared" si="327"/>
        <v>12</v>
      </c>
      <c r="H2032" s="3">
        <f t="shared" si="328"/>
        <v>2011</v>
      </c>
      <c r="I2032" s="19"/>
      <c r="J2032" s="20" t="str">
        <f t="shared" si="322"/>
        <v/>
      </c>
      <c r="K2032" s="5" t="str">
        <f t="shared" si="329"/>
        <v>ja</v>
      </c>
      <c r="L2032" s="21" t="s">
        <v>73</v>
      </c>
      <c r="M2032" s="6" t="s">
        <v>74</v>
      </c>
      <c r="O2032" s="17" t="s">
        <v>75</v>
      </c>
      <c r="P2032" s="17" t="s">
        <v>2316</v>
      </c>
      <c r="R2032" s="6" t="s">
        <v>335</v>
      </c>
      <c r="S2032" s="2" t="s">
        <v>78</v>
      </c>
      <c r="T2032" s="22" t="s">
        <v>79</v>
      </c>
      <c r="X2032" s="2">
        <v>288</v>
      </c>
      <c r="Y2032" s="2" t="s">
        <v>81</v>
      </c>
      <c r="Z2032" s="2" t="s">
        <v>82</v>
      </c>
      <c r="AA2032" s="2">
        <v>288</v>
      </c>
      <c r="AB2032" s="2" t="s">
        <v>81</v>
      </c>
      <c r="AC2032" s="2" t="s">
        <v>82</v>
      </c>
      <c r="AJ2032" s="2">
        <v>363</v>
      </c>
      <c r="AK2032" s="2" t="s">
        <v>81</v>
      </c>
      <c r="AL2032" s="2" t="s">
        <v>82</v>
      </c>
      <c r="AM2032" s="2">
        <v>363</v>
      </c>
      <c r="AN2032" s="2" t="s">
        <v>81</v>
      </c>
      <c r="AO2032" s="2" t="s">
        <v>82</v>
      </c>
      <c r="BE2032" s="23" t="str">
        <f t="shared" si="323"/>
        <v>EMF nein</v>
      </c>
      <c r="BF2032" s="23" t="str">
        <f t="shared" si="324"/>
        <v/>
      </c>
      <c r="BG2032" s="23" t="str">
        <f t="shared" si="325"/>
        <v/>
      </c>
      <c r="BH2032" s="23">
        <f t="shared" si="326"/>
        <v>0</v>
      </c>
      <c r="BO2032" s="2" t="s">
        <v>8408</v>
      </c>
      <c r="BP2032" s="3">
        <v>1</v>
      </c>
      <c r="BQ2032" s="2" t="s">
        <v>8409</v>
      </c>
    </row>
    <row r="2033" spans="1:69" ht="16.149999999999999" customHeight="1" x14ac:dyDescent="0.25">
      <c r="A2033" s="16">
        <v>2032</v>
      </c>
      <c r="B2033" s="17" t="s">
        <v>211</v>
      </c>
      <c r="C2033" s="48" t="s">
        <v>8410</v>
      </c>
      <c r="D2033" s="2" t="s">
        <v>158</v>
      </c>
      <c r="E2033" s="48" t="s">
        <v>8411</v>
      </c>
      <c r="F2033" s="67">
        <v>43221</v>
      </c>
      <c r="G2033" s="3">
        <f t="shared" si="327"/>
        <v>5</v>
      </c>
      <c r="H2033" s="3">
        <f t="shared" si="328"/>
        <v>2018</v>
      </c>
      <c r="I2033" s="19">
        <v>0.29166666666666702</v>
      </c>
      <c r="J2033" s="20">
        <f t="shared" si="322"/>
        <v>7</v>
      </c>
      <c r="K2033" s="5" t="str">
        <f t="shared" si="329"/>
        <v>ja</v>
      </c>
      <c r="L2033" s="5" t="s">
        <v>91</v>
      </c>
      <c r="M2033" s="6" t="s">
        <v>74</v>
      </c>
      <c r="O2033" s="17" t="s">
        <v>126</v>
      </c>
      <c r="P2033" s="17" t="s">
        <v>8412</v>
      </c>
      <c r="R2033" s="6" t="s">
        <v>335</v>
      </c>
      <c r="S2033" s="2" t="s">
        <v>132</v>
      </c>
      <c r="T2033" s="22" t="s">
        <v>79</v>
      </c>
      <c r="U2033" s="2" t="s">
        <v>354</v>
      </c>
      <c r="X2033" s="2">
        <v>330</v>
      </c>
      <c r="Y2033" s="2" t="s">
        <v>83</v>
      </c>
      <c r="Z2033" s="2" t="s">
        <v>84</v>
      </c>
      <c r="AA2033" s="2">
        <v>330</v>
      </c>
      <c r="AB2033" s="2" t="s">
        <v>83</v>
      </c>
      <c r="AC2033" s="2" t="s">
        <v>84</v>
      </c>
      <c r="AD2033" s="2">
        <v>330</v>
      </c>
      <c r="AE2033" s="2" t="s">
        <v>83</v>
      </c>
      <c r="AF2033" s="2" t="s">
        <v>84</v>
      </c>
      <c r="BE2033" s="23" t="str">
        <f t="shared" si="323"/>
        <v>EMF nein</v>
      </c>
      <c r="BF2033" s="23" t="str">
        <f t="shared" si="324"/>
        <v/>
      </c>
      <c r="BG2033" s="23" t="str">
        <f t="shared" si="325"/>
        <v/>
      </c>
      <c r="BH2033" s="23">
        <f t="shared" si="326"/>
        <v>0</v>
      </c>
      <c r="BO2033" s="2" t="s">
        <v>8413</v>
      </c>
      <c r="BP2033" s="3">
        <v>1</v>
      </c>
      <c r="BQ2033" s="2" t="s">
        <v>8414</v>
      </c>
    </row>
    <row r="2034" spans="1:69" ht="16.149999999999999" customHeight="1" x14ac:dyDescent="0.25">
      <c r="A2034" s="16">
        <v>2033</v>
      </c>
      <c r="B2034" s="17" t="s">
        <v>211</v>
      </c>
      <c r="C2034" s="48" t="s">
        <v>901</v>
      </c>
      <c r="D2034" s="2" t="s">
        <v>192</v>
      </c>
      <c r="E2034" s="48" t="s">
        <v>8415</v>
      </c>
      <c r="F2034" s="67">
        <v>43219</v>
      </c>
      <c r="G2034" s="3">
        <f t="shared" si="327"/>
        <v>4</v>
      </c>
      <c r="H2034" s="3">
        <f t="shared" si="328"/>
        <v>2018</v>
      </c>
      <c r="I2034" s="19">
        <v>0.25347222222222199</v>
      </c>
      <c r="J2034" s="20">
        <f t="shared" si="322"/>
        <v>6</v>
      </c>
      <c r="K2034" s="5" t="str">
        <f t="shared" si="329"/>
        <v>ja</v>
      </c>
      <c r="L2034" s="5" t="s">
        <v>91</v>
      </c>
      <c r="M2034" s="6" t="s">
        <v>74</v>
      </c>
      <c r="N2034" s="5">
        <v>24</v>
      </c>
      <c r="O2034" s="17" t="s">
        <v>126</v>
      </c>
      <c r="P2034" s="17" t="s">
        <v>5118</v>
      </c>
      <c r="R2034" s="6" t="s">
        <v>77</v>
      </c>
      <c r="T2034" s="22"/>
      <c r="X2034" s="2">
        <v>105</v>
      </c>
      <c r="Y2034" s="2" t="s">
        <v>81</v>
      </c>
      <c r="Z2034" s="2" t="s">
        <v>84</v>
      </c>
      <c r="AA2034" s="2">
        <v>105</v>
      </c>
      <c r="AB2034" s="2" t="s">
        <v>81</v>
      </c>
      <c r="AC2034" s="2" t="s">
        <v>84</v>
      </c>
      <c r="AD2034" s="2">
        <v>105</v>
      </c>
      <c r="AE2034" s="2" t="s">
        <v>83</v>
      </c>
      <c r="AF2034" s="2" t="s">
        <v>84</v>
      </c>
      <c r="BE2034" s="23" t="str">
        <f t="shared" si="323"/>
        <v>EMF nein</v>
      </c>
      <c r="BF2034" s="23" t="str">
        <f t="shared" si="324"/>
        <v/>
      </c>
      <c r="BG2034" s="23" t="str">
        <f t="shared" si="325"/>
        <v/>
      </c>
      <c r="BH2034" s="23">
        <f t="shared" si="326"/>
        <v>0</v>
      </c>
      <c r="BO2034" s="2" t="s">
        <v>8416</v>
      </c>
      <c r="BP2034" s="3">
        <v>1</v>
      </c>
      <c r="BQ2034" s="2" t="s">
        <v>8417</v>
      </c>
    </row>
    <row r="2035" spans="1:69" ht="15" customHeight="1" x14ac:dyDescent="0.25">
      <c r="A2035" s="16">
        <v>2034</v>
      </c>
      <c r="B2035" s="17" t="s">
        <v>211</v>
      </c>
      <c r="C2035" s="48" t="s">
        <v>8418</v>
      </c>
      <c r="D2035" s="2" t="s">
        <v>158</v>
      </c>
      <c r="E2035" s="48" t="s">
        <v>8419</v>
      </c>
      <c r="F2035" s="67">
        <v>42753</v>
      </c>
      <c r="G2035" s="3">
        <f t="shared" si="327"/>
        <v>1</v>
      </c>
      <c r="H2035" s="3">
        <f t="shared" si="328"/>
        <v>2017</v>
      </c>
      <c r="I2035" s="19">
        <v>0.57986111111111105</v>
      </c>
      <c r="J2035" s="20">
        <f t="shared" si="322"/>
        <v>13</v>
      </c>
      <c r="K2035" s="5" t="str">
        <f t="shared" si="329"/>
        <v>ja</v>
      </c>
      <c r="L2035" s="21" t="s">
        <v>73</v>
      </c>
      <c r="M2035" s="6" t="s">
        <v>74</v>
      </c>
      <c r="O2035" s="6" t="s">
        <v>101</v>
      </c>
      <c r="P2035" s="17" t="s">
        <v>8420</v>
      </c>
      <c r="R2035" s="6" t="s">
        <v>77</v>
      </c>
      <c r="T2035" s="22" t="s">
        <v>79</v>
      </c>
      <c r="U2035" s="2" t="s">
        <v>74</v>
      </c>
      <c r="V2035" s="2" t="s">
        <v>79</v>
      </c>
      <c r="X2035" s="2">
        <v>290</v>
      </c>
      <c r="Y2035" s="2" t="s">
        <v>94</v>
      </c>
      <c r="Z2035" s="2" t="s">
        <v>168</v>
      </c>
      <c r="AA2035" s="2">
        <v>290</v>
      </c>
      <c r="AB2035" s="2" t="s">
        <v>94</v>
      </c>
      <c r="AC2035" s="2" t="s">
        <v>168</v>
      </c>
      <c r="AD2035" s="2">
        <v>290</v>
      </c>
      <c r="AE2035" s="2" t="s">
        <v>94</v>
      </c>
      <c r="AF2035" s="2" t="s">
        <v>168</v>
      </c>
      <c r="AJ2035" s="392">
        <v>290</v>
      </c>
      <c r="AK2035" s="392" t="s">
        <v>94</v>
      </c>
      <c r="AL2035" s="392" t="s">
        <v>168</v>
      </c>
      <c r="AM2035" s="392">
        <v>290</v>
      </c>
      <c r="AN2035" s="392" t="s">
        <v>94</v>
      </c>
      <c r="AO2035" s="392" t="s">
        <v>168</v>
      </c>
      <c r="AP2035" s="392">
        <v>290</v>
      </c>
      <c r="AQ2035" s="392" t="s">
        <v>94</v>
      </c>
      <c r="AR2035" s="392" t="s">
        <v>168</v>
      </c>
      <c r="AV2035" s="392">
        <v>290</v>
      </c>
      <c r="AW2035" s="392" t="s">
        <v>94</v>
      </c>
      <c r="AX2035" s="392" t="s">
        <v>168</v>
      </c>
      <c r="AY2035" s="392">
        <v>290</v>
      </c>
      <c r="AZ2035" s="392" t="s">
        <v>94</v>
      </c>
      <c r="BA2035" s="392" t="s">
        <v>168</v>
      </c>
      <c r="BB2035" s="392">
        <v>290</v>
      </c>
      <c r="BC2035" s="392" t="s">
        <v>94</v>
      </c>
      <c r="BD2035" s="392" t="s">
        <v>168</v>
      </c>
      <c r="BE2035" s="23" t="str">
        <f t="shared" si="323"/>
        <v>EMF ja</v>
      </c>
      <c r="BF2035" s="23">
        <f t="shared" si="324"/>
        <v>1460</v>
      </c>
      <c r="BG2035" s="23" t="str">
        <f t="shared" si="325"/>
        <v>500+m</v>
      </c>
      <c r="BH2035" s="23">
        <f t="shared" si="326"/>
        <v>1</v>
      </c>
      <c r="BI2035" s="2" t="s">
        <v>162</v>
      </c>
      <c r="BJ2035" s="2">
        <v>1460</v>
      </c>
      <c r="BO2035" s="2" t="s">
        <v>8421</v>
      </c>
      <c r="BP2035" s="3">
        <v>1</v>
      </c>
      <c r="BQ2035" s="2" t="s">
        <v>8422</v>
      </c>
    </row>
    <row r="2036" spans="1:69" ht="16.149999999999999" customHeight="1" x14ac:dyDescent="0.25">
      <c r="A2036" s="16">
        <v>2035</v>
      </c>
      <c r="B2036" s="17" t="s">
        <v>211</v>
      </c>
      <c r="C2036" s="48" t="s">
        <v>4435</v>
      </c>
      <c r="D2036" s="2" t="s">
        <v>264</v>
      </c>
      <c r="E2036" s="48" t="s">
        <v>8423</v>
      </c>
      <c r="F2036" s="67">
        <v>43218</v>
      </c>
      <c r="G2036" s="3">
        <f t="shared" si="327"/>
        <v>4</v>
      </c>
      <c r="H2036" s="3">
        <f t="shared" si="328"/>
        <v>2018</v>
      </c>
      <c r="I2036" s="19">
        <v>0.63541666666666696</v>
      </c>
      <c r="J2036" s="20">
        <f t="shared" si="322"/>
        <v>15</v>
      </c>
      <c r="K2036" s="5" t="str">
        <f t="shared" si="329"/>
        <v>ja</v>
      </c>
      <c r="L2036" s="5" t="s">
        <v>91</v>
      </c>
      <c r="M2036" s="6" t="s">
        <v>74</v>
      </c>
      <c r="N2036" s="5">
        <v>68</v>
      </c>
      <c r="O2036" s="17" t="s">
        <v>75</v>
      </c>
      <c r="P2036" s="17" t="s">
        <v>8424</v>
      </c>
      <c r="R2036" s="6" t="s">
        <v>77</v>
      </c>
      <c r="T2036" s="22"/>
      <c r="U2036" s="2" t="s">
        <v>115</v>
      </c>
      <c r="V2036" s="2" t="s">
        <v>79</v>
      </c>
      <c r="AJ2036" s="392">
        <v>65</v>
      </c>
      <c r="AK2036" s="392" t="s">
        <v>81</v>
      </c>
      <c r="AL2036" s="392" t="s">
        <v>84</v>
      </c>
      <c r="AM2036" s="392">
        <v>60</v>
      </c>
      <c r="AN2036" s="392" t="s">
        <v>81</v>
      </c>
      <c r="AO2036" s="392" t="s">
        <v>84</v>
      </c>
      <c r="AP2036" s="392">
        <v>60</v>
      </c>
      <c r="AQ2036" s="392" t="s">
        <v>81</v>
      </c>
      <c r="AR2036" s="392" t="s">
        <v>84</v>
      </c>
      <c r="BE2036" s="23" t="str">
        <f t="shared" si="323"/>
        <v>EMF nein</v>
      </c>
      <c r="BF2036" s="23" t="str">
        <f t="shared" si="324"/>
        <v/>
      </c>
      <c r="BG2036" s="23" t="str">
        <f t="shared" si="325"/>
        <v/>
      </c>
      <c r="BH2036" s="23">
        <f t="shared" si="326"/>
        <v>0</v>
      </c>
      <c r="BO2036" s="2" t="s">
        <v>8425</v>
      </c>
      <c r="BP2036" s="3">
        <v>1</v>
      </c>
      <c r="BQ2036" s="2" t="s">
        <v>8426</v>
      </c>
    </row>
    <row r="2037" spans="1:69" ht="16.149999999999999" customHeight="1" x14ac:dyDescent="0.25">
      <c r="A2037" s="16">
        <v>2036</v>
      </c>
      <c r="B2037" s="17" t="s">
        <v>135</v>
      </c>
      <c r="C2037" s="48" t="s">
        <v>3345</v>
      </c>
      <c r="D2037" s="2" t="s">
        <v>178</v>
      </c>
      <c r="E2037" s="48" t="s">
        <v>8427</v>
      </c>
      <c r="F2037" s="67">
        <v>43219</v>
      </c>
      <c r="G2037" s="3">
        <f t="shared" si="327"/>
        <v>4</v>
      </c>
      <c r="H2037" s="3">
        <f t="shared" si="328"/>
        <v>2018</v>
      </c>
      <c r="I2037" s="19">
        <v>0.5</v>
      </c>
      <c r="J2037" s="20">
        <f t="shared" si="322"/>
        <v>12</v>
      </c>
      <c r="K2037" s="5" t="str">
        <f t="shared" si="329"/>
        <v>ja</v>
      </c>
      <c r="L2037" s="5" t="s">
        <v>91</v>
      </c>
      <c r="M2037" s="6" t="s">
        <v>139</v>
      </c>
      <c r="O2037" s="17" t="s">
        <v>126</v>
      </c>
      <c r="P2037" s="17" t="s">
        <v>8428</v>
      </c>
      <c r="R2037" s="6" t="s">
        <v>77</v>
      </c>
      <c r="T2037" s="22"/>
      <c r="AJ2037" s="392">
        <v>20</v>
      </c>
      <c r="AK2037" s="392" t="s">
        <v>94</v>
      </c>
      <c r="AL2037" s="392" t="s">
        <v>84</v>
      </c>
      <c r="AM2037" s="392">
        <v>20</v>
      </c>
      <c r="AN2037" s="392" t="s">
        <v>94</v>
      </c>
      <c r="AO2037" s="392" t="s">
        <v>84</v>
      </c>
      <c r="AP2037" s="392">
        <v>20</v>
      </c>
      <c r="AQ2037" s="392" t="s">
        <v>94</v>
      </c>
      <c r="AR2037" s="392" t="s">
        <v>84</v>
      </c>
      <c r="BE2037" s="23" t="str">
        <f t="shared" si="323"/>
        <v>EMF nein</v>
      </c>
      <c r="BF2037" s="23" t="str">
        <f t="shared" si="324"/>
        <v/>
      </c>
      <c r="BG2037" s="23" t="str">
        <f t="shared" si="325"/>
        <v/>
      </c>
      <c r="BH2037" s="23">
        <f t="shared" si="326"/>
        <v>0</v>
      </c>
      <c r="BO2037" s="2" t="s">
        <v>8429</v>
      </c>
      <c r="BP2037" s="3">
        <v>1</v>
      </c>
      <c r="BQ2037" s="2" t="s">
        <v>8430</v>
      </c>
    </row>
    <row r="2038" spans="1:69" ht="16.149999999999999" customHeight="1" x14ac:dyDescent="0.25">
      <c r="A2038" s="16">
        <v>2037</v>
      </c>
      <c r="B2038" s="17" t="s">
        <v>211</v>
      </c>
      <c r="C2038" s="48" t="s">
        <v>8431</v>
      </c>
      <c r="D2038" s="2" t="s">
        <v>172</v>
      </c>
      <c r="E2038" s="48" t="s">
        <v>8432</v>
      </c>
      <c r="F2038" s="67">
        <v>42868</v>
      </c>
      <c r="G2038" s="3">
        <f t="shared" si="327"/>
        <v>5</v>
      </c>
      <c r="H2038" s="3">
        <f t="shared" si="328"/>
        <v>2017</v>
      </c>
      <c r="I2038" s="19">
        <v>0.26388888888888901</v>
      </c>
      <c r="J2038" s="20">
        <f t="shared" si="322"/>
        <v>6</v>
      </c>
      <c r="K2038" s="5" t="str">
        <f t="shared" si="329"/>
        <v>ja</v>
      </c>
      <c r="L2038" s="5" t="s">
        <v>91</v>
      </c>
      <c r="M2038" s="6" t="s">
        <v>74</v>
      </c>
      <c r="N2038" s="5">
        <v>58</v>
      </c>
      <c r="O2038" s="2" t="s">
        <v>140</v>
      </c>
      <c r="P2038" s="17" t="s">
        <v>3455</v>
      </c>
      <c r="R2038" s="6" t="s">
        <v>77</v>
      </c>
      <c r="T2038" s="22"/>
      <c r="X2038" s="2">
        <v>544</v>
      </c>
      <c r="Y2038" s="2" t="s">
        <v>81</v>
      </c>
      <c r="Z2038" s="2" t="s">
        <v>84</v>
      </c>
      <c r="AD2038" s="2">
        <v>544</v>
      </c>
      <c r="AE2038" s="2" t="s">
        <v>81</v>
      </c>
      <c r="AF2038" s="2" t="s">
        <v>84</v>
      </c>
      <c r="AJ2038" s="392">
        <v>163</v>
      </c>
      <c r="AK2038" s="392" t="s">
        <v>94</v>
      </c>
      <c r="AL2038" s="392" t="s">
        <v>168</v>
      </c>
      <c r="AM2038" s="392">
        <v>163</v>
      </c>
      <c r="AN2038" s="392" t="s">
        <v>94</v>
      </c>
      <c r="AO2038" s="392" t="s">
        <v>168</v>
      </c>
      <c r="AP2038" s="392">
        <v>163</v>
      </c>
      <c r="AQ2038" s="392" t="s">
        <v>94</v>
      </c>
      <c r="AR2038" s="392" t="s">
        <v>168</v>
      </c>
      <c r="AV2038" s="2">
        <v>1270</v>
      </c>
      <c r="AW2038" s="2" t="s">
        <v>81</v>
      </c>
      <c r="AX2038" s="2" t="s">
        <v>84</v>
      </c>
      <c r="AY2038" s="2">
        <v>1270</v>
      </c>
      <c r="AZ2038" s="2" t="s">
        <v>81</v>
      </c>
      <c r="BA2038" s="2" t="s">
        <v>84</v>
      </c>
      <c r="BB2038" s="2">
        <v>1270</v>
      </c>
      <c r="BC2038" s="2" t="s">
        <v>83</v>
      </c>
      <c r="BD2038" s="2" t="s">
        <v>84</v>
      </c>
      <c r="BE2038" s="23" t="str">
        <f t="shared" si="323"/>
        <v>EMF ja</v>
      </c>
      <c r="BF2038" s="23">
        <f t="shared" si="324"/>
        <v>2300</v>
      </c>
      <c r="BG2038" s="23" t="str">
        <f t="shared" si="325"/>
        <v>500+m</v>
      </c>
      <c r="BH2038" s="23">
        <f t="shared" si="326"/>
        <v>1</v>
      </c>
      <c r="BK2038" s="2" t="s">
        <v>162</v>
      </c>
      <c r="BL2038" s="2">
        <v>2300</v>
      </c>
      <c r="BO2038" s="2" t="s">
        <v>8433</v>
      </c>
      <c r="BP2038" s="3">
        <v>1</v>
      </c>
      <c r="BQ2038" s="2" t="s">
        <v>8434</v>
      </c>
    </row>
    <row r="2039" spans="1:69" ht="16.149999999999999" customHeight="1" x14ac:dyDescent="0.25">
      <c r="A2039" s="69">
        <v>2038</v>
      </c>
      <c r="B2039" s="17" t="s">
        <v>211</v>
      </c>
      <c r="C2039" s="48" t="s">
        <v>8435</v>
      </c>
      <c r="D2039" s="2" t="s">
        <v>296</v>
      </c>
      <c r="E2039" s="48" t="s">
        <v>247</v>
      </c>
      <c r="F2039" s="67">
        <v>43215</v>
      </c>
      <c r="G2039" s="3">
        <f t="shared" si="327"/>
        <v>4</v>
      </c>
      <c r="H2039" s="3">
        <f t="shared" si="328"/>
        <v>2018</v>
      </c>
      <c r="I2039" s="19">
        <v>0.51041666666666696</v>
      </c>
      <c r="J2039" s="20">
        <f t="shared" si="322"/>
        <v>12</v>
      </c>
      <c r="K2039" s="5" t="str">
        <f t="shared" si="329"/>
        <v>ja</v>
      </c>
      <c r="L2039" s="5" t="s">
        <v>91</v>
      </c>
      <c r="M2039" s="6" t="s">
        <v>74</v>
      </c>
      <c r="O2039" s="17" t="s">
        <v>75</v>
      </c>
      <c r="P2039" s="17" t="s">
        <v>8436</v>
      </c>
      <c r="R2039" s="6" t="s">
        <v>77</v>
      </c>
      <c r="T2039" s="22" t="s">
        <v>80</v>
      </c>
      <c r="U2039" s="2" t="s">
        <v>74</v>
      </c>
      <c r="V2039" s="2" t="s">
        <v>80</v>
      </c>
      <c r="X2039" s="2">
        <v>350</v>
      </c>
      <c r="Y2039" s="2" t="s">
        <v>81</v>
      </c>
      <c r="Z2039" s="2" t="s">
        <v>161</v>
      </c>
      <c r="AD2039" s="2">
        <v>350</v>
      </c>
      <c r="AE2039" s="2" t="s">
        <v>83</v>
      </c>
      <c r="AF2039" s="2" t="s">
        <v>161</v>
      </c>
      <c r="AJ2039" s="392">
        <v>100</v>
      </c>
      <c r="AK2039" s="392" t="s">
        <v>94</v>
      </c>
      <c r="AL2039" s="392" t="s">
        <v>84</v>
      </c>
      <c r="AM2039" s="392">
        <v>100</v>
      </c>
      <c r="AN2039" s="392" t="s">
        <v>94</v>
      </c>
      <c r="AO2039" s="392" t="s">
        <v>84</v>
      </c>
      <c r="AP2039" s="392">
        <v>100</v>
      </c>
      <c r="AQ2039" s="392" t="s">
        <v>94</v>
      </c>
      <c r="AR2039" s="392" t="s">
        <v>84</v>
      </c>
      <c r="BE2039" s="23" t="str">
        <f t="shared" si="323"/>
        <v>EMF nein</v>
      </c>
      <c r="BF2039" s="23" t="str">
        <f t="shared" si="324"/>
        <v/>
      </c>
      <c r="BG2039" s="23" t="str">
        <f t="shared" si="325"/>
        <v/>
      </c>
      <c r="BH2039" s="23">
        <f t="shared" si="326"/>
        <v>0</v>
      </c>
      <c r="BO2039" s="2" t="s">
        <v>8437</v>
      </c>
      <c r="BP2039" s="3">
        <v>1</v>
      </c>
      <c r="BQ2039" s="2" t="s">
        <v>8438</v>
      </c>
    </row>
    <row r="2040" spans="1:69" ht="16.149999999999999" customHeight="1" x14ac:dyDescent="0.25">
      <c r="A2040" s="16">
        <v>2039</v>
      </c>
      <c r="B2040" s="17" t="s">
        <v>211</v>
      </c>
      <c r="C2040" s="48" t="s">
        <v>8439</v>
      </c>
      <c r="D2040" s="2" t="s">
        <v>348</v>
      </c>
      <c r="E2040" s="48" t="s">
        <v>8440</v>
      </c>
      <c r="F2040" s="67">
        <v>43219</v>
      </c>
      <c r="G2040" s="3">
        <f t="shared" si="327"/>
        <v>4</v>
      </c>
      <c r="H2040" s="3">
        <f t="shared" si="328"/>
        <v>2018</v>
      </c>
      <c r="I2040" s="19">
        <v>8.3333333333333301E-2</v>
      </c>
      <c r="J2040" s="20">
        <f t="shared" si="322"/>
        <v>2</v>
      </c>
      <c r="K2040" s="5" t="str">
        <f t="shared" si="329"/>
        <v>ja</v>
      </c>
      <c r="L2040" s="21" t="s">
        <v>73</v>
      </c>
      <c r="M2040" s="6" t="s">
        <v>115</v>
      </c>
      <c r="O2040" s="17" t="s">
        <v>75</v>
      </c>
      <c r="P2040" s="17" t="s">
        <v>8441</v>
      </c>
      <c r="R2040" s="6" t="s">
        <v>77</v>
      </c>
      <c r="T2040" s="22" t="s">
        <v>79</v>
      </c>
      <c r="X2040" s="2">
        <v>120</v>
      </c>
      <c r="Y2040" s="2" t="s">
        <v>94</v>
      </c>
      <c r="Z2040" s="2" t="s">
        <v>84</v>
      </c>
      <c r="AA2040" s="2">
        <v>120</v>
      </c>
      <c r="AB2040" s="2" t="s">
        <v>94</v>
      </c>
      <c r="AC2040" s="2" t="s">
        <v>84</v>
      </c>
      <c r="AD2040" s="2">
        <v>120</v>
      </c>
      <c r="AE2040" s="2" t="s">
        <v>94</v>
      </c>
      <c r="AF2040" s="2" t="s">
        <v>84</v>
      </c>
      <c r="AJ2040" s="392">
        <v>600</v>
      </c>
      <c r="AK2040" s="392" t="s">
        <v>94</v>
      </c>
      <c r="AL2040" s="392" t="s">
        <v>168</v>
      </c>
      <c r="AM2040" s="392">
        <v>600</v>
      </c>
      <c r="AN2040" s="392" t="s">
        <v>94</v>
      </c>
      <c r="AO2040" s="392" t="s">
        <v>168</v>
      </c>
      <c r="AP2040" s="392">
        <v>600</v>
      </c>
      <c r="AQ2040" s="392" t="s">
        <v>94</v>
      </c>
      <c r="AR2040" s="392" t="s">
        <v>168</v>
      </c>
      <c r="BE2040" s="23" t="str">
        <f t="shared" si="323"/>
        <v>EMF nein</v>
      </c>
      <c r="BF2040" s="23" t="str">
        <f t="shared" si="324"/>
        <v/>
      </c>
      <c r="BG2040" s="23" t="str">
        <f t="shared" si="325"/>
        <v/>
      </c>
      <c r="BH2040" s="23">
        <f t="shared" si="326"/>
        <v>0</v>
      </c>
      <c r="BO2040" s="2" t="s">
        <v>8442</v>
      </c>
      <c r="BP2040" s="3">
        <v>1</v>
      </c>
      <c r="BQ2040" s="2" t="s">
        <v>8443</v>
      </c>
    </row>
    <row r="2041" spans="1:69" ht="16.149999999999999" customHeight="1" x14ac:dyDescent="0.25">
      <c r="A2041" s="16">
        <v>2040</v>
      </c>
      <c r="B2041" s="17" t="s">
        <v>211</v>
      </c>
      <c r="C2041" s="48" t="s">
        <v>4547</v>
      </c>
      <c r="D2041" s="2" t="s">
        <v>192</v>
      </c>
      <c r="E2041" s="48" t="s">
        <v>8444</v>
      </c>
      <c r="F2041" s="67">
        <v>42875</v>
      </c>
      <c r="G2041" s="3">
        <f t="shared" si="327"/>
        <v>5</v>
      </c>
      <c r="H2041" s="3">
        <f t="shared" si="328"/>
        <v>2017</v>
      </c>
      <c r="I2041" s="19">
        <v>0.51041666666666696</v>
      </c>
      <c r="J2041" s="20">
        <f t="shared" si="322"/>
        <v>12</v>
      </c>
      <c r="K2041" s="5" t="str">
        <f t="shared" si="329"/>
        <v>ja</v>
      </c>
      <c r="L2041" s="5" t="s">
        <v>91</v>
      </c>
      <c r="M2041" s="6" t="s">
        <v>100</v>
      </c>
      <c r="N2041" s="5">
        <v>18</v>
      </c>
      <c r="O2041" s="6" t="s">
        <v>3288</v>
      </c>
      <c r="P2041" s="17" t="s">
        <v>8445</v>
      </c>
      <c r="R2041" s="6" t="s">
        <v>77</v>
      </c>
      <c r="T2041" s="22" t="s">
        <v>79</v>
      </c>
      <c r="X2041" s="2">
        <v>65</v>
      </c>
      <c r="Y2041" s="2" t="s">
        <v>81</v>
      </c>
      <c r="Z2041" s="2" t="s">
        <v>84</v>
      </c>
      <c r="AA2041" s="2">
        <v>60</v>
      </c>
      <c r="AB2041" s="2" t="s">
        <v>81</v>
      </c>
      <c r="AC2041" s="2" t="s">
        <v>84</v>
      </c>
      <c r="AD2041" s="2">
        <v>60</v>
      </c>
      <c r="AE2041" s="2" t="s">
        <v>81</v>
      </c>
      <c r="AF2041" s="2" t="s">
        <v>84</v>
      </c>
      <c r="AG2041" s="392" t="s">
        <v>109</v>
      </c>
      <c r="AJ2041" s="392">
        <v>65</v>
      </c>
      <c r="AK2041" s="392" t="s">
        <v>81</v>
      </c>
      <c r="AL2041" s="392" t="s">
        <v>84</v>
      </c>
      <c r="AM2041" s="392">
        <v>60</v>
      </c>
      <c r="AN2041" s="392" t="s">
        <v>81</v>
      </c>
      <c r="AO2041" s="392" t="s">
        <v>84</v>
      </c>
      <c r="AP2041" s="392">
        <v>60</v>
      </c>
      <c r="AQ2041" s="392" t="s">
        <v>81</v>
      </c>
      <c r="AR2041" s="392" t="s">
        <v>84</v>
      </c>
      <c r="AV2041" s="392">
        <v>65</v>
      </c>
      <c r="AW2041" s="392" t="s">
        <v>81</v>
      </c>
      <c r="AX2041" s="392" t="s">
        <v>84</v>
      </c>
      <c r="AY2041" s="392">
        <v>60</v>
      </c>
      <c r="AZ2041" s="392" t="s">
        <v>81</v>
      </c>
      <c r="BA2041" s="392" t="s">
        <v>84</v>
      </c>
      <c r="BB2041" s="392">
        <v>60</v>
      </c>
      <c r="BC2041" s="392" t="s">
        <v>81</v>
      </c>
      <c r="BD2041" s="392" t="s">
        <v>84</v>
      </c>
      <c r="BE2041" s="23" t="str">
        <f t="shared" si="323"/>
        <v>EMF nein</v>
      </c>
      <c r="BF2041" s="23" t="str">
        <f t="shared" si="324"/>
        <v/>
      </c>
      <c r="BG2041" s="23" t="str">
        <f t="shared" si="325"/>
        <v/>
      </c>
      <c r="BH2041" s="23">
        <f t="shared" si="326"/>
        <v>0</v>
      </c>
      <c r="BO2041" s="2" t="s">
        <v>8446</v>
      </c>
      <c r="BP2041" s="3">
        <v>1</v>
      </c>
      <c r="BQ2041" s="2" t="s">
        <v>8447</v>
      </c>
    </row>
    <row r="2042" spans="1:69" ht="16.149999999999999" customHeight="1" x14ac:dyDescent="0.25">
      <c r="A2042" s="16">
        <v>2041</v>
      </c>
      <c r="B2042" s="17" t="s">
        <v>211</v>
      </c>
      <c r="C2042" s="48" t="s">
        <v>7660</v>
      </c>
      <c r="D2042" s="2" t="s">
        <v>3859</v>
      </c>
      <c r="E2042" s="48" t="s">
        <v>8448</v>
      </c>
      <c r="F2042" s="67">
        <v>42024</v>
      </c>
      <c r="G2042" s="3">
        <f t="shared" si="327"/>
        <v>1</v>
      </c>
      <c r="H2042" s="3">
        <f t="shared" si="328"/>
        <v>2015</v>
      </c>
      <c r="I2042" s="19">
        <v>0.375</v>
      </c>
      <c r="J2042" s="20">
        <f t="shared" si="322"/>
        <v>9</v>
      </c>
      <c r="K2042" s="5" t="str">
        <f t="shared" si="329"/>
        <v>ja</v>
      </c>
      <c r="L2042" s="5" t="s">
        <v>91</v>
      </c>
      <c r="M2042" s="6" t="s">
        <v>1312</v>
      </c>
      <c r="O2042" s="6" t="s">
        <v>101</v>
      </c>
      <c r="P2042" s="17" t="s">
        <v>8449</v>
      </c>
      <c r="R2042" s="6" t="s">
        <v>77</v>
      </c>
      <c r="T2042" s="22"/>
      <c r="X2042" s="2">
        <v>20</v>
      </c>
      <c r="Y2042" s="2" t="s">
        <v>94</v>
      </c>
      <c r="Z2042" s="2" t="s">
        <v>84</v>
      </c>
      <c r="AA2042" s="2">
        <v>20</v>
      </c>
      <c r="AB2042" s="2" t="s">
        <v>94</v>
      </c>
      <c r="AC2042" s="2" t="s">
        <v>84</v>
      </c>
      <c r="AD2042" s="2">
        <v>20</v>
      </c>
      <c r="AE2042" s="2" t="s">
        <v>94</v>
      </c>
      <c r="AF2042" s="2" t="s">
        <v>84</v>
      </c>
      <c r="AJ2042" s="392">
        <v>20</v>
      </c>
      <c r="AK2042" s="392" t="s">
        <v>94</v>
      </c>
      <c r="AL2042" s="392" t="s">
        <v>84</v>
      </c>
      <c r="AM2042" s="392">
        <v>20</v>
      </c>
      <c r="AN2042" s="392" t="s">
        <v>94</v>
      </c>
      <c r="AO2042" s="392" t="s">
        <v>84</v>
      </c>
      <c r="AP2042" s="392">
        <v>20</v>
      </c>
      <c r="AQ2042" s="392" t="s">
        <v>94</v>
      </c>
      <c r="AR2042" s="392" t="s">
        <v>84</v>
      </c>
      <c r="AV2042" s="392">
        <v>20</v>
      </c>
      <c r="AW2042" s="392" t="s">
        <v>94</v>
      </c>
      <c r="AX2042" s="392" t="s">
        <v>84</v>
      </c>
      <c r="AY2042" s="392">
        <v>20</v>
      </c>
      <c r="AZ2042" s="392" t="s">
        <v>94</v>
      </c>
      <c r="BA2042" s="392" t="s">
        <v>84</v>
      </c>
      <c r="BB2042" s="392">
        <v>20</v>
      </c>
      <c r="BC2042" s="392" t="s">
        <v>94</v>
      </c>
      <c r="BD2042" s="392" t="s">
        <v>84</v>
      </c>
      <c r="BE2042" s="23" t="str">
        <f t="shared" si="323"/>
        <v>EMF nein</v>
      </c>
      <c r="BF2042" s="23" t="str">
        <f t="shared" si="324"/>
        <v/>
      </c>
      <c r="BG2042" s="23" t="str">
        <f t="shared" si="325"/>
        <v/>
      </c>
      <c r="BH2042" s="23">
        <f t="shared" si="326"/>
        <v>0</v>
      </c>
      <c r="BO2042" s="2" t="s">
        <v>8450</v>
      </c>
      <c r="BP2042" s="3">
        <v>1</v>
      </c>
      <c r="BQ2042" s="2" t="s">
        <v>8451</v>
      </c>
    </row>
    <row r="2043" spans="1:69" ht="16.149999999999999" customHeight="1" x14ac:dyDescent="0.25">
      <c r="A2043" s="16">
        <v>2042</v>
      </c>
      <c r="B2043" s="17" t="s">
        <v>135</v>
      </c>
      <c r="C2043" s="48" t="s">
        <v>1241</v>
      </c>
      <c r="D2043" s="2" t="s">
        <v>575</v>
      </c>
      <c r="E2043" s="48" t="s">
        <v>8452</v>
      </c>
      <c r="F2043" s="67">
        <v>43210</v>
      </c>
      <c r="G2043" s="3">
        <f t="shared" si="327"/>
        <v>4</v>
      </c>
      <c r="H2043" s="3">
        <f t="shared" si="328"/>
        <v>2018</v>
      </c>
      <c r="I2043" s="19">
        <v>0.52777777777777801</v>
      </c>
      <c r="J2043" s="20">
        <f t="shared" si="322"/>
        <v>12</v>
      </c>
      <c r="K2043" s="5" t="str">
        <f t="shared" si="329"/>
        <v>ja</v>
      </c>
      <c r="L2043" s="5" t="s">
        <v>91</v>
      </c>
      <c r="M2043" s="6" t="s">
        <v>139</v>
      </c>
      <c r="O2043" s="17" t="s">
        <v>126</v>
      </c>
      <c r="P2043" s="17" t="s">
        <v>8453</v>
      </c>
      <c r="R2043" s="6" t="s">
        <v>77</v>
      </c>
      <c r="T2043" s="22"/>
      <c r="U2043" s="2" t="s">
        <v>100</v>
      </c>
      <c r="V2043" s="2" t="s">
        <v>108</v>
      </c>
      <c r="X2043" s="2">
        <v>1360</v>
      </c>
      <c r="Y2043" s="2" t="s">
        <v>83</v>
      </c>
      <c r="Z2043" s="2" t="s">
        <v>84</v>
      </c>
      <c r="AA2043" s="2">
        <v>1360</v>
      </c>
      <c r="AB2043" s="2" t="s">
        <v>83</v>
      </c>
      <c r="AC2043" s="2" t="s">
        <v>84</v>
      </c>
      <c r="AD2043" s="2">
        <v>1360</v>
      </c>
      <c r="AE2043" s="2" t="s">
        <v>83</v>
      </c>
      <c r="AF2043" s="2" t="s">
        <v>84</v>
      </c>
      <c r="BE2043" s="23" t="str">
        <f t="shared" si="323"/>
        <v>EMF nein</v>
      </c>
      <c r="BF2043" s="23" t="str">
        <f t="shared" si="324"/>
        <v/>
      </c>
      <c r="BG2043" s="23" t="str">
        <f t="shared" si="325"/>
        <v/>
      </c>
      <c r="BH2043" s="23">
        <f t="shared" si="326"/>
        <v>0</v>
      </c>
      <c r="BO2043" s="2" t="s">
        <v>8454</v>
      </c>
      <c r="BP2043" s="3">
        <v>1</v>
      </c>
      <c r="BQ2043" s="2" t="s">
        <v>8455</v>
      </c>
    </row>
    <row r="2044" spans="1:69" ht="16.149999999999999" customHeight="1" x14ac:dyDescent="0.25">
      <c r="A2044" s="16">
        <v>2043</v>
      </c>
      <c r="B2044" s="17" t="s">
        <v>87</v>
      </c>
      <c r="C2044" s="381" t="s">
        <v>8026</v>
      </c>
      <c r="D2044" s="2" t="s">
        <v>896</v>
      </c>
      <c r="E2044" s="48" t="s">
        <v>8456</v>
      </c>
      <c r="F2044" s="67">
        <v>43219</v>
      </c>
      <c r="G2044" s="3">
        <f t="shared" si="327"/>
        <v>4</v>
      </c>
      <c r="H2044" s="3">
        <f t="shared" si="328"/>
        <v>2018</v>
      </c>
      <c r="I2044" s="19">
        <v>0.76736111111111105</v>
      </c>
      <c r="J2044" s="20">
        <f t="shared" si="322"/>
        <v>18</v>
      </c>
      <c r="K2044" s="5" t="str">
        <f t="shared" si="329"/>
        <v>ja</v>
      </c>
      <c r="L2044" s="5" t="s">
        <v>91</v>
      </c>
      <c r="M2044" s="6" t="s">
        <v>74</v>
      </c>
      <c r="N2044" s="5">
        <v>74</v>
      </c>
      <c r="O2044" s="17" t="s">
        <v>75</v>
      </c>
      <c r="P2044" s="17" t="s">
        <v>8457</v>
      </c>
      <c r="R2044" s="6" t="s">
        <v>77</v>
      </c>
      <c r="T2044" s="22"/>
      <c r="U2044" s="2" t="s">
        <v>208</v>
      </c>
      <c r="V2044" s="2" t="s">
        <v>79</v>
      </c>
      <c r="X2044" s="2">
        <v>411</v>
      </c>
      <c r="Y2044" s="2" t="s">
        <v>83</v>
      </c>
      <c r="Z2044" s="2" t="s">
        <v>84</v>
      </c>
      <c r="AA2044" s="2">
        <v>411</v>
      </c>
      <c r="AB2044" s="2" t="s">
        <v>81</v>
      </c>
      <c r="AC2044" s="2" t="s">
        <v>84</v>
      </c>
      <c r="AD2044" s="2">
        <v>411</v>
      </c>
      <c r="AE2044" s="2" t="s">
        <v>83</v>
      </c>
      <c r="AF2044" s="2" t="s">
        <v>84</v>
      </c>
      <c r="BE2044" s="23" t="str">
        <f t="shared" si="323"/>
        <v>EMF ja</v>
      </c>
      <c r="BF2044" s="23">
        <f t="shared" si="324"/>
        <v>1</v>
      </c>
      <c r="BG2044" s="23" t="str">
        <f t="shared" si="325"/>
        <v>&lt;100m</v>
      </c>
      <c r="BH2044" s="23">
        <f t="shared" si="326"/>
        <v>1</v>
      </c>
      <c r="BI2044" s="2" t="s">
        <v>162</v>
      </c>
      <c r="BJ2044" s="2">
        <v>1</v>
      </c>
      <c r="BO2044" s="2" t="s">
        <v>8458</v>
      </c>
      <c r="BP2044" s="3">
        <v>1</v>
      </c>
      <c r="BQ2044" s="2" t="s">
        <v>8459</v>
      </c>
    </row>
    <row r="2045" spans="1:69" ht="16.149999999999999" customHeight="1" x14ac:dyDescent="0.25">
      <c r="A2045" s="16">
        <v>2044</v>
      </c>
      <c r="B2045" s="17" t="s">
        <v>211</v>
      </c>
      <c r="C2045" s="48" t="s">
        <v>8460</v>
      </c>
      <c r="D2045" s="2" t="s">
        <v>158</v>
      </c>
      <c r="E2045" s="48" t="s">
        <v>8461</v>
      </c>
      <c r="F2045" s="67">
        <v>43045</v>
      </c>
      <c r="G2045" s="3">
        <f t="shared" si="327"/>
        <v>11</v>
      </c>
      <c r="H2045" s="3">
        <f t="shared" si="328"/>
        <v>2017</v>
      </c>
      <c r="I2045" s="19">
        <v>0.63194444444444398</v>
      </c>
      <c r="J2045" s="20">
        <f t="shared" si="322"/>
        <v>15</v>
      </c>
      <c r="K2045" s="5" t="str">
        <f t="shared" si="329"/>
        <v>ja</v>
      </c>
      <c r="L2045" s="5" t="s">
        <v>91</v>
      </c>
      <c r="M2045" s="6" t="s">
        <v>74</v>
      </c>
      <c r="O2045" s="17" t="s">
        <v>126</v>
      </c>
      <c r="P2045" s="17" t="s">
        <v>8462</v>
      </c>
      <c r="R2045" s="6" t="s">
        <v>77</v>
      </c>
      <c r="T2045" s="22" t="s">
        <v>79</v>
      </c>
      <c r="U2045" s="2" t="s">
        <v>139</v>
      </c>
      <c r="X2045" s="2">
        <v>763</v>
      </c>
      <c r="Y2045" s="2" t="s">
        <v>81</v>
      </c>
      <c r="Z2045" s="2" t="s">
        <v>168</v>
      </c>
      <c r="BE2045" s="23" t="str">
        <f t="shared" si="323"/>
        <v>EMF nein</v>
      </c>
      <c r="BF2045" s="23" t="str">
        <f t="shared" si="324"/>
        <v/>
      </c>
      <c r="BG2045" s="23" t="str">
        <f t="shared" si="325"/>
        <v/>
      </c>
      <c r="BH2045" s="23">
        <f t="shared" si="326"/>
        <v>0</v>
      </c>
      <c r="BO2045" s="2" t="s">
        <v>8463</v>
      </c>
      <c r="BP2045" s="3">
        <v>1</v>
      </c>
      <c r="BQ2045" s="2" t="s">
        <v>8464</v>
      </c>
    </row>
    <row r="2046" spans="1:69" ht="16.149999999999999" customHeight="1" x14ac:dyDescent="0.25">
      <c r="A2046" s="16">
        <v>2045</v>
      </c>
      <c r="B2046" s="17" t="s">
        <v>211</v>
      </c>
      <c r="C2046" s="48" t="s">
        <v>8465</v>
      </c>
      <c r="D2046" s="2" t="s">
        <v>89</v>
      </c>
      <c r="E2046" s="48" t="s">
        <v>2739</v>
      </c>
      <c r="F2046" s="67">
        <v>43218</v>
      </c>
      <c r="G2046" s="3">
        <f t="shared" si="327"/>
        <v>4</v>
      </c>
      <c r="H2046" s="3">
        <f t="shared" si="328"/>
        <v>2018</v>
      </c>
      <c r="I2046" s="19"/>
      <c r="J2046" s="20" t="str">
        <f t="shared" si="322"/>
        <v/>
      </c>
      <c r="K2046" s="5" t="str">
        <f t="shared" si="329"/>
        <v>ja</v>
      </c>
      <c r="L2046" s="5" t="s">
        <v>91</v>
      </c>
      <c r="M2046" s="6" t="s">
        <v>115</v>
      </c>
      <c r="N2046" s="5">
        <v>39</v>
      </c>
      <c r="O2046" s="17" t="s">
        <v>126</v>
      </c>
      <c r="P2046" s="17" t="s">
        <v>8466</v>
      </c>
      <c r="R2046" s="6" t="s">
        <v>77</v>
      </c>
      <c r="T2046" s="22" t="s">
        <v>79</v>
      </c>
      <c r="U2046" s="2" t="s">
        <v>115</v>
      </c>
      <c r="V2046" s="2" t="s">
        <v>80</v>
      </c>
      <c r="X2046" s="2">
        <v>780</v>
      </c>
      <c r="Y2046" s="2" t="s">
        <v>81</v>
      </c>
      <c r="Z2046" s="2" t="s">
        <v>84</v>
      </c>
      <c r="AD2046" s="2">
        <v>780</v>
      </c>
      <c r="AE2046" s="2" t="s">
        <v>81</v>
      </c>
      <c r="AF2046" s="2" t="s">
        <v>84</v>
      </c>
      <c r="AJ2046" s="2">
        <v>786</v>
      </c>
      <c r="AK2046" s="2" t="s">
        <v>81</v>
      </c>
      <c r="AL2046" s="2" t="s">
        <v>84</v>
      </c>
      <c r="AP2046" s="2">
        <v>786</v>
      </c>
      <c r="AQ2046" s="2" t="s">
        <v>83</v>
      </c>
      <c r="AR2046" s="2" t="s">
        <v>84</v>
      </c>
      <c r="BE2046" s="23" t="str">
        <f t="shared" si="323"/>
        <v>EMF nein</v>
      </c>
      <c r="BF2046" s="23" t="str">
        <f t="shared" si="324"/>
        <v/>
      </c>
      <c r="BG2046" s="23" t="str">
        <f t="shared" si="325"/>
        <v/>
      </c>
      <c r="BH2046" s="23">
        <f t="shared" si="326"/>
        <v>0</v>
      </c>
      <c r="BO2046" s="2" t="s">
        <v>8467</v>
      </c>
      <c r="BP2046" s="3">
        <v>1</v>
      </c>
      <c r="BQ2046" s="2" t="s">
        <v>8468</v>
      </c>
    </row>
    <row r="2047" spans="1:69" ht="16.149999999999999" customHeight="1" x14ac:dyDescent="0.25">
      <c r="A2047" s="16">
        <v>2046</v>
      </c>
      <c r="B2047" s="17" t="s">
        <v>211</v>
      </c>
      <c r="C2047" s="48" t="s">
        <v>119</v>
      </c>
      <c r="D2047" s="2" t="s">
        <v>89</v>
      </c>
      <c r="E2047" s="48" t="s">
        <v>8469</v>
      </c>
      <c r="F2047" s="67">
        <v>43040</v>
      </c>
      <c r="G2047" s="3">
        <f t="shared" si="327"/>
        <v>11</v>
      </c>
      <c r="H2047" s="3">
        <f t="shared" si="328"/>
        <v>2017</v>
      </c>
      <c r="I2047" s="19">
        <v>0.59722222222222199</v>
      </c>
      <c r="J2047" s="20">
        <f t="shared" ref="J2047:J2110" si="330">IF(I2047&lt;&gt;"",HOUR(I2047),"")</f>
        <v>14</v>
      </c>
      <c r="K2047" s="5" t="str">
        <f t="shared" si="329"/>
        <v>ja</v>
      </c>
      <c r="L2047" s="21" t="s">
        <v>73</v>
      </c>
      <c r="M2047" s="6" t="s">
        <v>115</v>
      </c>
      <c r="N2047" s="5">
        <v>69</v>
      </c>
      <c r="O2047" s="17" t="s">
        <v>75</v>
      </c>
      <c r="P2047" s="17" t="s">
        <v>8470</v>
      </c>
      <c r="R2047" s="6" t="s">
        <v>77</v>
      </c>
      <c r="T2047" s="22"/>
      <c r="X2047" s="2">
        <v>202</v>
      </c>
      <c r="Y2047" s="2" t="s">
        <v>83</v>
      </c>
      <c r="Z2047" s="2" t="s">
        <v>84</v>
      </c>
      <c r="AA2047" s="2">
        <v>202</v>
      </c>
      <c r="AB2047" s="2" t="s">
        <v>81</v>
      </c>
      <c r="AC2047" s="2" t="s">
        <v>84</v>
      </c>
      <c r="AD2047" s="2">
        <v>202</v>
      </c>
      <c r="AE2047" s="2" t="s">
        <v>81</v>
      </c>
      <c r="AF2047" s="2" t="s">
        <v>84</v>
      </c>
      <c r="AJ2047" s="2">
        <v>240</v>
      </c>
      <c r="AK2047" s="2" t="s">
        <v>81</v>
      </c>
      <c r="AL2047" s="2" t="s">
        <v>84</v>
      </c>
      <c r="AM2047" s="2">
        <v>240</v>
      </c>
      <c r="AN2047" s="2" t="s">
        <v>94</v>
      </c>
      <c r="AO2047" s="2" t="s">
        <v>84</v>
      </c>
      <c r="AP2047" s="2">
        <v>240</v>
      </c>
      <c r="AQ2047" s="2" t="s">
        <v>83</v>
      </c>
      <c r="AR2047" s="2" t="s">
        <v>84</v>
      </c>
      <c r="BE2047" s="23" t="str">
        <f t="shared" si="323"/>
        <v>EMF nein</v>
      </c>
      <c r="BF2047" s="23" t="str">
        <f t="shared" si="324"/>
        <v/>
      </c>
      <c r="BG2047" s="23" t="str">
        <f t="shared" si="325"/>
        <v/>
      </c>
      <c r="BH2047" s="23">
        <f t="shared" si="326"/>
        <v>0</v>
      </c>
      <c r="BO2047" s="2" t="s">
        <v>8471</v>
      </c>
      <c r="BP2047" s="3">
        <v>1</v>
      </c>
      <c r="BQ2047" s="2" t="s">
        <v>8472</v>
      </c>
    </row>
    <row r="2048" spans="1:69" ht="16.149999999999999" customHeight="1" x14ac:dyDescent="0.25">
      <c r="A2048" s="16">
        <v>2047</v>
      </c>
      <c r="B2048" s="17" t="s">
        <v>211</v>
      </c>
      <c r="C2048" s="48" t="s">
        <v>1408</v>
      </c>
      <c r="D2048" s="2" t="s">
        <v>371</v>
      </c>
      <c r="E2048" s="48" t="s">
        <v>8473</v>
      </c>
      <c r="F2048" s="67">
        <v>43222</v>
      </c>
      <c r="G2048" s="3">
        <f t="shared" si="327"/>
        <v>5</v>
      </c>
      <c r="H2048" s="3">
        <f t="shared" si="328"/>
        <v>2018</v>
      </c>
      <c r="I2048" s="19">
        <v>0.92708333333333304</v>
      </c>
      <c r="J2048" s="20">
        <f t="shared" si="330"/>
        <v>22</v>
      </c>
      <c r="K2048" s="5" t="str">
        <f t="shared" si="329"/>
        <v>ja</v>
      </c>
      <c r="L2048" s="5" t="s">
        <v>91</v>
      </c>
      <c r="M2048" s="6" t="s">
        <v>74</v>
      </c>
      <c r="N2048" s="5">
        <v>39</v>
      </c>
      <c r="O2048" s="2" t="s">
        <v>4536</v>
      </c>
      <c r="P2048" s="17" t="s">
        <v>8474</v>
      </c>
      <c r="R2048" s="6" t="s">
        <v>77</v>
      </c>
      <c r="T2048" s="22" t="s">
        <v>79</v>
      </c>
      <c r="X2048" s="2">
        <v>800</v>
      </c>
      <c r="Y2048" s="2" t="s">
        <v>81</v>
      </c>
      <c r="Z2048" s="2" t="s">
        <v>168</v>
      </c>
      <c r="AA2048" s="2">
        <v>800</v>
      </c>
      <c r="AB2048" s="2" t="s">
        <v>81</v>
      </c>
      <c r="AC2048" s="2" t="s">
        <v>168</v>
      </c>
      <c r="AD2048" s="2">
        <v>800</v>
      </c>
      <c r="AE2048" s="2" t="s">
        <v>81</v>
      </c>
      <c r="AF2048" s="2" t="s">
        <v>168</v>
      </c>
      <c r="BE2048" s="23" t="str">
        <f t="shared" si="323"/>
        <v>EMF nein</v>
      </c>
      <c r="BF2048" s="23" t="str">
        <f t="shared" si="324"/>
        <v/>
      </c>
      <c r="BG2048" s="23" t="str">
        <f t="shared" si="325"/>
        <v/>
      </c>
      <c r="BH2048" s="23">
        <f t="shared" si="326"/>
        <v>0</v>
      </c>
      <c r="BO2048" s="2" t="s">
        <v>8475</v>
      </c>
      <c r="BP2048" s="3">
        <v>1</v>
      </c>
      <c r="BQ2048" s="2" t="s">
        <v>8476</v>
      </c>
    </row>
    <row r="2049" spans="1:70" ht="16.149999999999999" customHeight="1" x14ac:dyDescent="0.25">
      <c r="A2049" s="16">
        <v>2048</v>
      </c>
      <c r="B2049" s="17" t="s">
        <v>211</v>
      </c>
      <c r="C2049" s="48" t="s">
        <v>8477</v>
      </c>
      <c r="D2049" s="2" t="s">
        <v>192</v>
      </c>
      <c r="E2049" s="48" t="s">
        <v>8478</v>
      </c>
      <c r="F2049" s="67">
        <v>42890</v>
      </c>
      <c r="G2049" s="3">
        <f t="shared" si="327"/>
        <v>6</v>
      </c>
      <c r="H2049" s="3">
        <f t="shared" si="328"/>
        <v>2017</v>
      </c>
      <c r="I2049" s="19">
        <v>0.54166666666666696</v>
      </c>
      <c r="J2049" s="20">
        <f t="shared" si="330"/>
        <v>13</v>
      </c>
      <c r="K2049" s="5" t="str">
        <f t="shared" si="329"/>
        <v>ja</v>
      </c>
      <c r="L2049" s="5" t="s">
        <v>91</v>
      </c>
      <c r="M2049" s="6" t="s">
        <v>74</v>
      </c>
      <c r="N2049" s="5">
        <v>65</v>
      </c>
      <c r="O2049" s="17" t="s">
        <v>126</v>
      </c>
      <c r="P2049" s="17" t="s">
        <v>8479</v>
      </c>
      <c r="R2049" s="6" t="s">
        <v>77</v>
      </c>
      <c r="T2049" s="22" t="s">
        <v>79</v>
      </c>
      <c r="U2049" s="2" t="s">
        <v>74</v>
      </c>
      <c r="V2049" s="2" t="s">
        <v>80</v>
      </c>
      <c r="X2049" s="2">
        <v>76</v>
      </c>
      <c r="Y2049" s="2" t="s">
        <v>81</v>
      </c>
      <c r="Z2049" s="2" t="s">
        <v>84</v>
      </c>
      <c r="AA2049" s="2">
        <v>76</v>
      </c>
      <c r="AB2049" s="2" t="s">
        <v>81</v>
      </c>
      <c r="AC2049" s="2" t="s">
        <v>84</v>
      </c>
      <c r="AD2049" s="2">
        <v>76</v>
      </c>
      <c r="AE2049" s="2" t="s">
        <v>83</v>
      </c>
      <c r="AF2049" s="2" t="s">
        <v>84</v>
      </c>
      <c r="BE2049" s="23" t="str">
        <f t="shared" si="323"/>
        <v>EMF nein</v>
      </c>
      <c r="BF2049" s="23" t="str">
        <f t="shared" si="324"/>
        <v/>
      </c>
      <c r="BG2049" s="23" t="str">
        <f t="shared" si="325"/>
        <v/>
      </c>
      <c r="BH2049" s="23">
        <f t="shared" si="326"/>
        <v>0</v>
      </c>
      <c r="BO2049" s="2" t="s">
        <v>8480</v>
      </c>
      <c r="BP2049" s="3">
        <v>1</v>
      </c>
      <c r="BQ2049" s="2" t="s">
        <v>8481</v>
      </c>
    </row>
    <row r="2050" spans="1:70" ht="16.149999999999999" customHeight="1" x14ac:dyDescent="0.25">
      <c r="A2050" s="16">
        <v>2049</v>
      </c>
      <c r="B2050" s="17" t="s">
        <v>211</v>
      </c>
      <c r="C2050" s="48" t="s">
        <v>2195</v>
      </c>
      <c r="D2050" s="2" t="s">
        <v>651</v>
      </c>
      <c r="E2050" s="48" t="s">
        <v>8482</v>
      </c>
      <c r="F2050" s="67">
        <v>43222</v>
      </c>
      <c r="G2050" s="3">
        <f t="shared" si="327"/>
        <v>5</v>
      </c>
      <c r="H2050" s="3">
        <f t="shared" si="328"/>
        <v>2018</v>
      </c>
      <c r="I2050" s="19">
        <v>0.74305555555555503</v>
      </c>
      <c r="J2050" s="20">
        <f t="shared" si="330"/>
        <v>17</v>
      </c>
      <c r="K2050" s="5" t="str">
        <f t="shared" si="329"/>
        <v>ja</v>
      </c>
      <c r="L2050" s="5" t="s">
        <v>91</v>
      </c>
      <c r="M2050" s="6" t="s">
        <v>100</v>
      </c>
      <c r="N2050" s="5">
        <v>39</v>
      </c>
      <c r="O2050" s="17" t="s">
        <v>126</v>
      </c>
      <c r="P2050" s="17" t="s">
        <v>8483</v>
      </c>
      <c r="R2050" s="6" t="s">
        <v>77</v>
      </c>
      <c r="T2050" s="6" t="s">
        <v>202</v>
      </c>
      <c r="BE2050" s="23" t="str">
        <f t="shared" ref="BE2050:BE2113" si="331">IF(COUNTA(BI2050,BK2050,BM2050) &gt; 0,"EMF ja","EMF nein")</f>
        <v>EMF ja</v>
      </c>
      <c r="BF2050" s="23">
        <f t="shared" ref="BF2050:BF2113" si="332">IF(SUM(BJ2050,BL2050,BN2050)=0,"",MIN(BJ2050,BL2050,BN2050))</f>
        <v>200</v>
      </c>
      <c r="BG2050" s="23" t="str">
        <f t="shared" ref="BG2050:BG2113" si="333">IF(BF2050="","",IF(BF2050&lt;100,"&lt;100m",IF(AND(BF2050&gt;99, BF2050&lt;500),"100-499m",IF(BF2050&gt;499,"500+m",""))))</f>
        <v>100-499m</v>
      </c>
      <c r="BH2050" s="23">
        <f t="shared" ref="BH2050:BH2113" si="334">COUNTA(BI2050,BK2050,BM2050)</f>
        <v>1</v>
      </c>
      <c r="BI2050" s="2" t="s">
        <v>162</v>
      </c>
      <c r="BJ2050" s="2">
        <v>200</v>
      </c>
      <c r="BO2050" s="2" t="s">
        <v>8484</v>
      </c>
      <c r="BP2050" s="3">
        <v>1</v>
      </c>
      <c r="BQ2050" s="2" t="s">
        <v>8485</v>
      </c>
    </row>
    <row r="2051" spans="1:70" ht="16.149999999999999" customHeight="1" x14ac:dyDescent="0.25">
      <c r="A2051" s="16">
        <v>2050</v>
      </c>
      <c r="B2051" s="17" t="s">
        <v>211</v>
      </c>
      <c r="C2051" s="48" t="s">
        <v>8486</v>
      </c>
      <c r="D2051" s="2" t="s">
        <v>137</v>
      </c>
      <c r="E2051" s="48" t="s">
        <v>8487</v>
      </c>
      <c r="F2051" s="67">
        <v>43219</v>
      </c>
      <c r="G2051" s="3">
        <f t="shared" si="327"/>
        <v>4</v>
      </c>
      <c r="H2051" s="3">
        <f t="shared" si="328"/>
        <v>2018</v>
      </c>
      <c r="I2051" s="19">
        <v>0.67013888888888895</v>
      </c>
      <c r="J2051" s="20">
        <f t="shared" si="330"/>
        <v>16</v>
      </c>
      <c r="K2051" s="5" t="str">
        <f t="shared" si="329"/>
        <v>ja</v>
      </c>
      <c r="L2051" s="5" t="s">
        <v>91</v>
      </c>
      <c r="M2051" s="6" t="s">
        <v>74</v>
      </c>
      <c r="N2051" s="5">
        <v>28</v>
      </c>
      <c r="O2051" s="2" t="s">
        <v>140</v>
      </c>
      <c r="P2051" s="17" t="s">
        <v>8488</v>
      </c>
      <c r="R2051" s="6" t="s">
        <v>77</v>
      </c>
      <c r="S2051" s="2" t="s">
        <v>4326</v>
      </c>
      <c r="T2051" s="22"/>
      <c r="BE2051" s="23" t="str">
        <f t="shared" si="331"/>
        <v>EMF ja</v>
      </c>
      <c r="BF2051" s="23">
        <f t="shared" si="332"/>
        <v>30</v>
      </c>
      <c r="BG2051" s="23" t="str">
        <f t="shared" si="333"/>
        <v>&lt;100m</v>
      </c>
      <c r="BH2051" s="23">
        <f t="shared" si="334"/>
        <v>3</v>
      </c>
      <c r="BI2051" s="2" t="s">
        <v>162</v>
      </c>
      <c r="BJ2051" s="2">
        <v>1800</v>
      </c>
      <c r="BK2051" s="2" t="s">
        <v>162</v>
      </c>
      <c r="BL2051" s="2">
        <v>400</v>
      </c>
      <c r="BM2051" s="2" t="s">
        <v>110</v>
      </c>
      <c r="BN2051" s="2">
        <v>30</v>
      </c>
      <c r="BO2051" s="2" t="s">
        <v>8489</v>
      </c>
      <c r="BP2051" s="3">
        <v>1</v>
      </c>
      <c r="BQ2051" s="2" t="s">
        <v>8490</v>
      </c>
    </row>
    <row r="2052" spans="1:70" ht="16.149999999999999" customHeight="1" x14ac:dyDescent="0.25">
      <c r="A2052" s="16">
        <v>2051</v>
      </c>
      <c r="B2052" s="17" t="s">
        <v>211</v>
      </c>
      <c r="C2052" s="48" t="s">
        <v>8491</v>
      </c>
      <c r="D2052" s="2" t="s">
        <v>137</v>
      </c>
      <c r="E2052" s="48" t="s">
        <v>8492</v>
      </c>
      <c r="F2052" s="67">
        <v>43223</v>
      </c>
      <c r="G2052" s="3">
        <f t="shared" si="327"/>
        <v>5</v>
      </c>
      <c r="H2052" s="3">
        <f t="shared" si="328"/>
        <v>2018</v>
      </c>
      <c r="I2052" s="19">
        <v>0.42013888888888901</v>
      </c>
      <c r="J2052" s="20">
        <f t="shared" si="330"/>
        <v>10</v>
      </c>
      <c r="K2052" s="5" t="str">
        <f t="shared" si="329"/>
        <v>ja</v>
      </c>
      <c r="L2052" s="5" t="s">
        <v>91</v>
      </c>
      <c r="M2052" s="6" t="s">
        <v>74</v>
      </c>
      <c r="N2052" s="5">
        <v>40</v>
      </c>
      <c r="O2052" s="2" t="s">
        <v>140</v>
      </c>
      <c r="P2052" s="17" t="s">
        <v>8493</v>
      </c>
      <c r="R2052" s="6" t="s">
        <v>77</v>
      </c>
      <c r="S2052" s="2" t="s">
        <v>132</v>
      </c>
      <c r="T2052" s="6" t="s">
        <v>108</v>
      </c>
      <c r="X2052" s="2">
        <v>350</v>
      </c>
      <c r="Y2052" s="2" t="s">
        <v>81</v>
      </c>
      <c r="Z2052" s="2" t="s">
        <v>84</v>
      </c>
      <c r="AA2052" s="2">
        <v>350</v>
      </c>
      <c r="AB2052" s="2" t="s">
        <v>94</v>
      </c>
      <c r="AC2052" s="2" t="s">
        <v>84</v>
      </c>
      <c r="AD2052" s="2">
        <v>350</v>
      </c>
      <c r="AE2052" s="2" t="s">
        <v>81</v>
      </c>
      <c r="AF2052" s="2" t="s">
        <v>84</v>
      </c>
      <c r="AJ2052" s="2">
        <v>350</v>
      </c>
      <c r="AK2052" s="2" t="s">
        <v>81</v>
      </c>
      <c r="AL2052" s="2" t="s">
        <v>84</v>
      </c>
      <c r="AM2052" s="2">
        <v>350</v>
      </c>
      <c r="AN2052" s="2" t="s">
        <v>94</v>
      </c>
      <c r="AO2052" s="2" t="s">
        <v>84</v>
      </c>
      <c r="AP2052" s="2">
        <v>350</v>
      </c>
      <c r="AQ2052" s="2" t="s">
        <v>81</v>
      </c>
      <c r="AR2052" s="2" t="s">
        <v>84</v>
      </c>
      <c r="AV2052" s="2">
        <v>350</v>
      </c>
      <c r="AW2052" s="2" t="s">
        <v>81</v>
      </c>
      <c r="AX2052" s="2" t="s">
        <v>84</v>
      </c>
      <c r="AY2052" s="2">
        <v>350</v>
      </c>
      <c r="AZ2052" s="2" t="s">
        <v>94</v>
      </c>
      <c r="BA2052" s="2" t="s">
        <v>84</v>
      </c>
      <c r="BB2052" s="2">
        <v>350</v>
      </c>
      <c r="BC2052" s="2" t="s">
        <v>94</v>
      </c>
      <c r="BD2052" s="2" t="s">
        <v>84</v>
      </c>
      <c r="BE2052" s="23" t="str">
        <f t="shared" si="331"/>
        <v>EMF nein</v>
      </c>
      <c r="BF2052" s="23" t="str">
        <f t="shared" si="332"/>
        <v/>
      </c>
      <c r="BG2052" s="23" t="str">
        <f t="shared" si="333"/>
        <v/>
      </c>
      <c r="BH2052" s="23">
        <f t="shared" si="334"/>
        <v>0</v>
      </c>
      <c r="BO2052" s="2" t="s">
        <v>8494</v>
      </c>
      <c r="BP2052" s="3">
        <v>1</v>
      </c>
      <c r="BQ2052" s="2" t="s">
        <v>8495</v>
      </c>
    </row>
    <row r="2053" spans="1:70" ht="16.149999999999999" customHeight="1" x14ac:dyDescent="0.25">
      <c r="A2053" s="69">
        <v>2052</v>
      </c>
      <c r="B2053" s="17" t="s">
        <v>211</v>
      </c>
      <c r="C2053" s="48" t="s">
        <v>8145</v>
      </c>
      <c r="D2053" s="2" t="s">
        <v>172</v>
      </c>
      <c r="E2053" s="48" t="s">
        <v>339</v>
      </c>
      <c r="F2053" s="67">
        <v>43223</v>
      </c>
      <c r="G2053" s="3">
        <f t="shared" si="327"/>
        <v>5</v>
      </c>
      <c r="H2053" s="3">
        <f t="shared" si="328"/>
        <v>2018</v>
      </c>
      <c r="I2053" s="19">
        <v>0.23958333333333301</v>
      </c>
      <c r="J2053" s="20">
        <f t="shared" si="330"/>
        <v>5</v>
      </c>
      <c r="K2053" s="5" t="str">
        <f t="shared" si="329"/>
        <v>ja</v>
      </c>
      <c r="L2053" s="5" t="s">
        <v>91</v>
      </c>
      <c r="M2053" s="6" t="s">
        <v>74</v>
      </c>
      <c r="N2053" s="5">
        <v>22</v>
      </c>
      <c r="O2053" s="2" t="s">
        <v>140</v>
      </c>
      <c r="P2053" s="17" t="s">
        <v>8496</v>
      </c>
      <c r="Q2053" s="6" t="s">
        <v>186</v>
      </c>
      <c r="R2053" s="6" t="s">
        <v>77</v>
      </c>
      <c r="S2053" s="2" t="s">
        <v>8497</v>
      </c>
      <c r="T2053" s="22"/>
      <c r="X2053" s="2">
        <v>680</v>
      </c>
      <c r="Y2053" s="2" t="s">
        <v>81</v>
      </c>
      <c r="Z2053" s="2" t="s">
        <v>84</v>
      </c>
      <c r="AD2053" s="2">
        <v>680</v>
      </c>
      <c r="AE2053" s="2" t="s">
        <v>81</v>
      </c>
      <c r="AF2053" s="2" t="s">
        <v>84</v>
      </c>
      <c r="AJ2053" s="2">
        <v>680</v>
      </c>
      <c r="AK2053" s="2" t="s">
        <v>81</v>
      </c>
      <c r="AL2053" s="2" t="s">
        <v>84</v>
      </c>
      <c r="AP2053" s="2">
        <v>680</v>
      </c>
      <c r="AQ2053" s="2" t="s">
        <v>81</v>
      </c>
      <c r="AR2053" s="2" t="s">
        <v>84</v>
      </c>
      <c r="AV2053" s="2">
        <v>1000</v>
      </c>
      <c r="AW2053" s="2" t="s">
        <v>81</v>
      </c>
      <c r="AX2053" s="2" t="s">
        <v>82</v>
      </c>
      <c r="AY2053" s="2">
        <v>1000</v>
      </c>
      <c r="AZ2053" s="2" t="s">
        <v>81</v>
      </c>
      <c r="BA2053" s="2" t="s">
        <v>82</v>
      </c>
      <c r="BB2053" s="2">
        <v>1000</v>
      </c>
      <c r="BC2053" s="2" t="s">
        <v>83</v>
      </c>
      <c r="BD2053" s="2" t="s">
        <v>82</v>
      </c>
      <c r="BE2053" s="23" t="str">
        <f t="shared" si="331"/>
        <v>EMF ja</v>
      </c>
      <c r="BF2053" s="23">
        <f t="shared" si="332"/>
        <v>580</v>
      </c>
      <c r="BG2053" s="23" t="str">
        <f t="shared" si="333"/>
        <v>500+m</v>
      </c>
      <c r="BH2053" s="23">
        <f t="shared" si="334"/>
        <v>2</v>
      </c>
      <c r="BI2053" s="2" t="s">
        <v>162</v>
      </c>
      <c r="BJ2053" s="2">
        <v>680</v>
      </c>
      <c r="BK2053" s="2" t="s">
        <v>162</v>
      </c>
      <c r="BL2053" s="2">
        <v>580</v>
      </c>
      <c r="BO2053" s="2" t="s">
        <v>8498</v>
      </c>
      <c r="BP2053" s="3">
        <v>1</v>
      </c>
      <c r="BQ2053" s="2" t="s">
        <v>8499</v>
      </c>
    </row>
    <row r="2054" spans="1:70" ht="16.149999999999999" customHeight="1" x14ac:dyDescent="0.25">
      <c r="A2054" s="16">
        <v>2053</v>
      </c>
      <c r="B2054" s="17" t="s">
        <v>211</v>
      </c>
      <c r="C2054" s="48" t="s">
        <v>2653</v>
      </c>
      <c r="D2054" s="2" t="s">
        <v>98</v>
      </c>
      <c r="E2054" s="48" t="s">
        <v>8500</v>
      </c>
      <c r="F2054" s="67">
        <v>43216</v>
      </c>
      <c r="G2054" s="3">
        <f t="shared" si="327"/>
        <v>4</v>
      </c>
      <c r="H2054" s="3">
        <f t="shared" si="328"/>
        <v>2018</v>
      </c>
      <c r="I2054" s="19">
        <v>0.27083333333333298</v>
      </c>
      <c r="J2054" s="20">
        <f t="shared" si="330"/>
        <v>6</v>
      </c>
      <c r="K2054" s="5" t="str">
        <f t="shared" si="329"/>
        <v>ja</v>
      </c>
      <c r="L2054" s="5" t="s">
        <v>91</v>
      </c>
      <c r="M2054" s="6" t="s">
        <v>74</v>
      </c>
      <c r="N2054" s="5">
        <v>47</v>
      </c>
      <c r="O2054" s="17" t="s">
        <v>75</v>
      </c>
      <c r="P2054" s="17" t="s">
        <v>5951</v>
      </c>
      <c r="R2054" s="6" t="s">
        <v>77</v>
      </c>
      <c r="T2054" s="22"/>
      <c r="U2054" s="2" t="s">
        <v>100</v>
      </c>
      <c r="V2054" s="2" t="s">
        <v>79</v>
      </c>
      <c r="X2054" s="2">
        <v>31</v>
      </c>
      <c r="Y2054" s="2" t="s">
        <v>94</v>
      </c>
      <c r="Z2054" s="2" t="s">
        <v>82</v>
      </c>
      <c r="BE2054" s="23" t="str">
        <f t="shared" si="331"/>
        <v>EMF nein</v>
      </c>
      <c r="BF2054" s="23" t="str">
        <f t="shared" si="332"/>
        <v/>
      </c>
      <c r="BG2054" s="23" t="str">
        <f t="shared" si="333"/>
        <v/>
      </c>
      <c r="BH2054" s="23">
        <f t="shared" si="334"/>
        <v>0</v>
      </c>
      <c r="BO2054" s="2" t="s">
        <v>8501</v>
      </c>
      <c r="BP2054" s="3">
        <v>1</v>
      </c>
      <c r="BQ2054" s="2" t="s">
        <v>8502</v>
      </c>
      <c r="BR2054" s="17"/>
    </row>
    <row r="2055" spans="1:70" ht="16.149999999999999" customHeight="1" x14ac:dyDescent="0.25">
      <c r="A2055" s="16">
        <v>2054</v>
      </c>
      <c r="B2055" s="17" t="s">
        <v>211</v>
      </c>
      <c r="C2055" s="48" t="s">
        <v>1096</v>
      </c>
      <c r="D2055" s="2" t="s">
        <v>1097</v>
      </c>
      <c r="E2055" s="48" t="s">
        <v>8503</v>
      </c>
      <c r="F2055" s="67">
        <v>42938</v>
      </c>
      <c r="G2055" s="3">
        <f t="shared" si="327"/>
        <v>7</v>
      </c>
      <c r="H2055" s="3">
        <f t="shared" si="328"/>
        <v>2017</v>
      </c>
      <c r="I2055" s="19">
        <v>0.50694444444444398</v>
      </c>
      <c r="J2055" s="20">
        <f t="shared" si="330"/>
        <v>12</v>
      </c>
      <c r="K2055" s="5" t="str">
        <f t="shared" si="329"/>
        <v>ja</v>
      </c>
      <c r="L2055" s="5" t="s">
        <v>91</v>
      </c>
      <c r="M2055" s="6" t="s">
        <v>115</v>
      </c>
      <c r="N2055" s="5">
        <v>34</v>
      </c>
      <c r="O2055" s="17" t="s">
        <v>126</v>
      </c>
      <c r="P2055" s="17" t="s">
        <v>22247</v>
      </c>
      <c r="R2055" s="6" t="s">
        <v>77</v>
      </c>
      <c r="T2055" s="22" t="s">
        <v>79</v>
      </c>
      <c r="X2055" s="2">
        <v>720</v>
      </c>
      <c r="Y2055" s="2" t="s">
        <v>81</v>
      </c>
      <c r="Z2055" s="2" t="s">
        <v>82</v>
      </c>
      <c r="AA2055" s="2">
        <v>720</v>
      </c>
      <c r="AB2055" s="2" t="s">
        <v>81</v>
      </c>
      <c r="AC2055" s="2" t="s">
        <v>82</v>
      </c>
      <c r="AD2055" s="2">
        <v>720</v>
      </c>
      <c r="AE2055" s="2" t="s">
        <v>81</v>
      </c>
      <c r="AF2055" s="2" t="s">
        <v>82</v>
      </c>
      <c r="BE2055" s="23" t="str">
        <f t="shared" si="331"/>
        <v>EMF nein</v>
      </c>
      <c r="BF2055" s="23" t="str">
        <f t="shared" si="332"/>
        <v/>
      </c>
      <c r="BG2055" s="23" t="str">
        <f t="shared" si="333"/>
        <v/>
      </c>
      <c r="BH2055" s="23">
        <f t="shared" si="334"/>
        <v>0</v>
      </c>
      <c r="BO2055" s="2" t="s">
        <v>8504</v>
      </c>
      <c r="BP2055" s="3">
        <v>1</v>
      </c>
      <c r="BQ2055" s="2" t="s">
        <v>8505</v>
      </c>
    </row>
    <row r="2056" spans="1:70" ht="16.149999999999999" customHeight="1" x14ac:dyDescent="0.25">
      <c r="A2056" s="16">
        <v>2055</v>
      </c>
      <c r="B2056" s="17" t="s">
        <v>211</v>
      </c>
      <c r="C2056" s="48" t="s">
        <v>8506</v>
      </c>
      <c r="D2056" s="2" t="s">
        <v>151</v>
      </c>
      <c r="E2056" s="48" t="s">
        <v>2460</v>
      </c>
      <c r="F2056" s="67">
        <v>42536</v>
      </c>
      <c r="G2056" s="3">
        <f t="shared" si="327"/>
        <v>6</v>
      </c>
      <c r="H2056" s="3">
        <f t="shared" si="328"/>
        <v>2016</v>
      </c>
      <c r="I2056" s="19">
        <v>0.3125</v>
      </c>
      <c r="J2056" s="20">
        <f t="shared" si="330"/>
        <v>7</v>
      </c>
      <c r="K2056" s="5" t="str">
        <f t="shared" si="329"/>
        <v>ja</v>
      </c>
      <c r="L2056" s="5" t="s">
        <v>91</v>
      </c>
      <c r="M2056" s="6" t="s">
        <v>74</v>
      </c>
      <c r="N2056" s="5">
        <v>56</v>
      </c>
      <c r="O2056" s="2" t="s">
        <v>140</v>
      </c>
      <c r="P2056" s="17" t="s">
        <v>8507</v>
      </c>
      <c r="Q2056" s="6" t="s">
        <v>186</v>
      </c>
      <c r="R2056" s="6" t="s">
        <v>77</v>
      </c>
      <c r="T2056" s="6" t="s">
        <v>154</v>
      </c>
      <c r="U2056" s="2" t="s">
        <v>139</v>
      </c>
      <c r="X2056" s="2">
        <v>500</v>
      </c>
      <c r="Y2056" s="2" t="s">
        <v>81</v>
      </c>
      <c r="Z2056" s="2" t="s">
        <v>168</v>
      </c>
      <c r="AA2056" s="2">
        <v>500</v>
      </c>
      <c r="AB2056" s="2" t="s">
        <v>81</v>
      </c>
      <c r="AC2056" s="2" t="s">
        <v>168</v>
      </c>
      <c r="AD2056" s="2">
        <v>500</v>
      </c>
      <c r="AE2056" s="2" t="s">
        <v>83</v>
      </c>
      <c r="AF2056" s="2" t="s">
        <v>168</v>
      </c>
      <c r="BE2056" s="23" t="str">
        <f t="shared" si="331"/>
        <v>EMF ja</v>
      </c>
      <c r="BF2056" s="23">
        <f t="shared" si="332"/>
        <v>502</v>
      </c>
      <c r="BG2056" s="23" t="str">
        <f t="shared" si="333"/>
        <v>500+m</v>
      </c>
      <c r="BH2056" s="23">
        <f t="shared" si="334"/>
        <v>1</v>
      </c>
      <c r="BI2056" s="2" t="s">
        <v>162</v>
      </c>
      <c r="BJ2056" s="2">
        <v>502</v>
      </c>
      <c r="BO2056" s="2" t="s">
        <v>8508</v>
      </c>
      <c r="BP2056" s="3">
        <v>1</v>
      </c>
      <c r="BQ2056" s="2" t="s">
        <v>8509</v>
      </c>
    </row>
    <row r="2057" spans="1:70" ht="16.149999999999999" customHeight="1" x14ac:dyDescent="0.25">
      <c r="A2057" s="16">
        <v>2056</v>
      </c>
      <c r="B2057" s="17" t="s">
        <v>211</v>
      </c>
      <c r="C2057" s="48" t="s">
        <v>8510</v>
      </c>
      <c r="D2057" s="2" t="s">
        <v>89</v>
      </c>
      <c r="E2057" s="48" t="s">
        <v>2703</v>
      </c>
      <c r="F2057" s="67">
        <v>43005</v>
      </c>
      <c r="G2057" s="3">
        <f t="shared" si="327"/>
        <v>9</v>
      </c>
      <c r="H2057" s="3">
        <f t="shared" si="328"/>
        <v>2017</v>
      </c>
      <c r="I2057" s="19">
        <v>0.77083333333333304</v>
      </c>
      <c r="J2057" s="20">
        <f t="shared" si="330"/>
        <v>18</v>
      </c>
      <c r="K2057" s="5" t="str">
        <f t="shared" si="329"/>
        <v>ja</v>
      </c>
      <c r="L2057" s="5" t="s">
        <v>91</v>
      </c>
      <c r="M2057" s="6" t="s">
        <v>100</v>
      </c>
      <c r="N2057" s="5">
        <v>21</v>
      </c>
      <c r="O2057" s="17" t="s">
        <v>126</v>
      </c>
      <c r="P2057" s="17" t="s">
        <v>2827</v>
      </c>
      <c r="R2057" s="6" t="s">
        <v>77</v>
      </c>
      <c r="T2057" s="22" t="s">
        <v>79</v>
      </c>
      <c r="U2057" s="2" t="s">
        <v>74</v>
      </c>
      <c r="V2057" s="2" t="s">
        <v>79</v>
      </c>
      <c r="X2057" s="2">
        <v>170</v>
      </c>
      <c r="Y2057" s="2" t="s">
        <v>81</v>
      </c>
      <c r="Z2057" s="2" t="s">
        <v>84</v>
      </c>
      <c r="AA2057" s="2">
        <v>170</v>
      </c>
      <c r="AB2057" s="2" t="s">
        <v>81</v>
      </c>
      <c r="AC2057" s="2" t="s">
        <v>84</v>
      </c>
      <c r="AD2057" s="2">
        <v>170</v>
      </c>
      <c r="AE2057" s="2" t="s">
        <v>81</v>
      </c>
      <c r="AF2057" s="2" t="s">
        <v>84</v>
      </c>
      <c r="BE2057" s="23" t="str">
        <f t="shared" si="331"/>
        <v>EMF nein</v>
      </c>
      <c r="BF2057" s="23" t="str">
        <f t="shared" si="332"/>
        <v/>
      </c>
      <c r="BG2057" s="23" t="str">
        <f t="shared" si="333"/>
        <v/>
      </c>
      <c r="BH2057" s="23">
        <f t="shared" si="334"/>
        <v>0</v>
      </c>
      <c r="BP2057" s="3">
        <v>1</v>
      </c>
      <c r="BQ2057" s="2" t="s">
        <v>8511</v>
      </c>
    </row>
    <row r="2058" spans="1:70" ht="16.149999999999999" customHeight="1" x14ac:dyDescent="0.25">
      <c r="A2058" s="16">
        <v>2057</v>
      </c>
      <c r="B2058" s="17" t="s">
        <v>211</v>
      </c>
      <c r="C2058" s="48" t="s">
        <v>2886</v>
      </c>
      <c r="D2058" s="2" t="s">
        <v>145</v>
      </c>
      <c r="E2058" s="48" t="s">
        <v>8512</v>
      </c>
      <c r="F2058" s="67">
        <v>42834</v>
      </c>
      <c r="G2058" s="3">
        <f t="shared" si="327"/>
        <v>4</v>
      </c>
      <c r="H2058" s="3">
        <f t="shared" si="328"/>
        <v>2017</v>
      </c>
      <c r="I2058" s="19">
        <v>0.46527777777777801</v>
      </c>
      <c r="J2058" s="20">
        <f t="shared" si="330"/>
        <v>11</v>
      </c>
      <c r="K2058" s="5" t="str">
        <f t="shared" si="329"/>
        <v>ja</v>
      </c>
      <c r="L2058" s="5" t="s">
        <v>91</v>
      </c>
      <c r="M2058" s="6" t="s">
        <v>115</v>
      </c>
      <c r="N2058" s="5">
        <v>39</v>
      </c>
      <c r="O2058" s="17" t="s">
        <v>75</v>
      </c>
      <c r="P2058" s="17" t="s">
        <v>8513</v>
      </c>
      <c r="R2058" s="6" t="s">
        <v>77</v>
      </c>
      <c r="T2058" s="22" t="s">
        <v>79</v>
      </c>
      <c r="X2058" s="2">
        <v>168</v>
      </c>
      <c r="Y2058" s="2" t="s">
        <v>83</v>
      </c>
      <c r="Z2058" s="2" t="s">
        <v>84</v>
      </c>
      <c r="AA2058" s="2">
        <v>168</v>
      </c>
      <c r="AB2058" s="2" t="s">
        <v>81</v>
      </c>
      <c r="AC2058" s="2" t="s">
        <v>84</v>
      </c>
      <c r="AD2058" s="2">
        <v>168</v>
      </c>
      <c r="AE2058" s="2" t="s">
        <v>83</v>
      </c>
      <c r="AF2058" s="2" t="s">
        <v>84</v>
      </c>
      <c r="AJ2058" s="2">
        <v>295</v>
      </c>
      <c r="AK2058" s="2" t="s">
        <v>83</v>
      </c>
      <c r="AL2058" s="2" t="s">
        <v>84</v>
      </c>
      <c r="AM2058" s="2">
        <v>295</v>
      </c>
      <c r="AN2058" s="2" t="s">
        <v>81</v>
      </c>
      <c r="AO2058" s="2" t="s">
        <v>84</v>
      </c>
      <c r="AP2058" s="2">
        <v>295</v>
      </c>
      <c r="AQ2058" s="2" t="s">
        <v>83</v>
      </c>
      <c r="AR2058" s="2" t="s">
        <v>84</v>
      </c>
      <c r="AV2058" s="2">
        <v>300</v>
      </c>
      <c r="AW2058" s="2" t="s">
        <v>81</v>
      </c>
      <c r="AX2058" s="2" t="s">
        <v>84</v>
      </c>
      <c r="BE2058" s="23" t="str">
        <f t="shared" si="331"/>
        <v>EMF nein</v>
      </c>
      <c r="BF2058" s="23" t="str">
        <f t="shared" si="332"/>
        <v/>
      </c>
      <c r="BG2058" s="23" t="str">
        <f t="shared" si="333"/>
        <v/>
      </c>
      <c r="BH2058" s="23">
        <f t="shared" si="334"/>
        <v>0</v>
      </c>
      <c r="BO2058" s="2" t="s">
        <v>8514</v>
      </c>
      <c r="BP2058" s="3">
        <v>1</v>
      </c>
      <c r="BQ2058" s="2" t="s">
        <v>8515</v>
      </c>
    </row>
    <row r="2059" spans="1:70" ht="16.149999999999999" customHeight="1" x14ac:dyDescent="0.25">
      <c r="A2059" s="69">
        <v>2058</v>
      </c>
      <c r="B2059" s="17" t="s">
        <v>211</v>
      </c>
      <c r="C2059" s="48" t="s">
        <v>2643</v>
      </c>
      <c r="D2059" s="2" t="s">
        <v>89</v>
      </c>
      <c r="E2059" s="48" t="s">
        <v>8516</v>
      </c>
      <c r="F2059" s="67">
        <v>42916</v>
      </c>
      <c r="G2059" s="3">
        <f t="shared" si="327"/>
        <v>6</v>
      </c>
      <c r="H2059" s="3">
        <f t="shared" si="328"/>
        <v>2017</v>
      </c>
      <c r="I2059" s="19">
        <v>0.52083333333333304</v>
      </c>
      <c r="J2059" s="20">
        <f t="shared" si="330"/>
        <v>12</v>
      </c>
      <c r="K2059" s="5" t="str">
        <f t="shared" si="329"/>
        <v>ja</v>
      </c>
      <c r="L2059" s="5" t="s">
        <v>91</v>
      </c>
      <c r="M2059" s="6" t="s">
        <v>74</v>
      </c>
      <c r="N2059" s="5">
        <v>39</v>
      </c>
      <c r="O2059" s="17" t="s">
        <v>126</v>
      </c>
      <c r="P2059" s="17" t="s">
        <v>8517</v>
      </c>
      <c r="R2059" s="6" t="s">
        <v>77</v>
      </c>
      <c r="T2059" s="6" t="s">
        <v>108</v>
      </c>
      <c r="U2059" s="2" t="s">
        <v>74</v>
      </c>
      <c r="V2059" s="2" t="s">
        <v>79</v>
      </c>
      <c r="BE2059" s="23" t="str">
        <f t="shared" si="331"/>
        <v>EMF ja</v>
      </c>
      <c r="BF2059" s="23">
        <f t="shared" si="332"/>
        <v>1200</v>
      </c>
      <c r="BG2059" s="23" t="str">
        <f t="shared" si="333"/>
        <v>500+m</v>
      </c>
      <c r="BH2059" s="23">
        <f t="shared" si="334"/>
        <v>1</v>
      </c>
      <c r="BI2059" s="2" t="s">
        <v>162</v>
      </c>
      <c r="BJ2059" s="2">
        <v>1200</v>
      </c>
      <c r="BO2059" s="2" t="s">
        <v>8518</v>
      </c>
      <c r="BP2059" s="3">
        <v>1</v>
      </c>
      <c r="BQ2059" s="2" t="s">
        <v>8519</v>
      </c>
    </row>
    <row r="2060" spans="1:70" ht="16.149999999999999" customHeight="1" x14ac:dyDescent="0.25">
      <c r="A2060" s="16">
        <v>2059</v>
      </c>
      <c r="B2060" s="17" t="s">
        <v>211</v>
      </c>
      <c r="C2060" s="48" t="s">
        <v>2886</v>
      </c>
      <c r="D2060" s="2" t="s">
        <v>145</v>
      </c>
      <c r="E2060" s="48" t="s">
        <v>8520</v>
      </c>
      <c r="F2060" s="67">
        <v>42964</v>
      </c>
      <c r="G2060" s="3">
        <f t="shared" si="327"/>
        <v>8</v>
      </c>
      <c r="H2060" s="3">
        <f t="shared" si="328"/>
        <v>2017</v>
      </c>
      <c r="I2060" s="19">
        <v>0.88541666666666696</v>
      </c>
      <c r="J2060" s="20">
        <f t="shared" si="330"/>
        <v>21</v>
      </c>
      <c r="K2060" s="5" t="str">
        <f t="shared" si="329"/>
        <v>ja</v>
      </c>
      <c r="L2060" s="21" t="s">
        <v>73</v>
      </c>
      <c r="M2060" s="6" t="s">
        <v>74</v>
      </c>
      <c r="N2060" s="5">
        <v>30</v>
      </c>
      <c r="O2060" s="17" t="s">
        <v>75</v>
      </c>
      <c r="P2060" s="17" t="s">
        <v>8521</v>
      </c>
      <c r="R2060" s="6" t="s">
        <v>77</v>
      </c>
      <c r="S2060" s="2" t="s">
        <v>93</v>
      </c>
      <c r="T2060" s="22"/>
      <c r="X2060" s="2">
        <v>40</v>
      </c>
      <c r="Y2060" s="2" t="s">
        <v>81</v>
      </c>
      <c r="Z2060" s="2" t="s">
        <v>82</v>
      </c>
      <c r="BE2060" s="23" t="str">
        <f t="shared" si="331"/>
        <v>EMF nein</v>
      </c>
      <c r="BF2060" s="23" t="str">
        <f t="shared" si="332"/>
        <v/>
      </c>
      <c r="BG2060" s="23" t="str">
        <f t="shared" si="333"/>
        <v/>
      </c>
      <c r="BH2060" s="23">
        <f t="shared" si="334"/>
        <v>0</v>
      </c>
      <c r="BO2060" s="2" t="s">
        <v>8522</v>
      </c>
      <c r="BP2060" s="3">
        <v>1</v>
      </c>
      <c r="BQ2060" s="2" t="s">
        <v>8523</v>
      </c>
    </row>
    <row r="2061" spans="1:70" ht="16.149999999999999" customHeight="1" x14ac:dyDescent="0.25">
      <c r="A2061" s="16">
        <v>2060</v>
      </c>
      <c r="B2061" s="17" t="s">
        <v>211</v>
      </c>
      <c r="C2061" s="48" t="s">
        <v>741</v>
      </c>
      <c r="D2061" s="2" t="s">
        <v>98</v>
      </c>
      <c r="E2061" s="48" t="s">
        <v>8524</v>
      </c>
      <c r="F2061" s="67">
        <v>42601</v>
      </c>
      <c r="G2061" s="3">
        <f t="shared" si="327"/>
        <v>8</v>
      </c>
      <c r="H2061" s="3">
        <f t="shared" si="328"/>
        <v>2016</v>
      </c>
      <c r="I2061" s="19">
        <v>0.94791666666666696</v>
      </c>
      <c r="J2061" s="20">
        <f t="shared" si="330"/>
        <v>22</v>
      </c>
      <c r="K2061" s="5" t="str">
        <f t="shared" si="329"/>
        <v>ja</v>
      </c>
      <c r="L2061" s="5" t="s">
        <v>91</v>
      </c>
      <c r="M2061" s="6" t="s">
        <v>74</v>
      </c>
      <c r="O2061" s="17" t="s">
        <v>75</v>
      </c>
      <c r="P2061" s="17" t="s">
        <v>8525</v>
      </c>
      <c r="R2061" s="6" t="s">
        <v>77</v>
      </c>
      <c r="T2061" s="22"/>
      <c r="BE2061" s="23" t="str">
        <f t="shared" si="331"/>
        <v>EMF nein</v>
      </c>
      <c r="BF2061" s="23" t="str">
        <f t="shared" si="332"/>
        <v/>
      </c>
      <c r="BG2061" s="23" t="str">
        <f t="shared" si="333"/>
        <v/>
      </c>
      <c r="BH2061" s="23">
        <f t="shared" si="334"/>
        <v>0</v>
      </c>
      <c r="BP2061" s="3">
        <v>1</v>
      </c>
      <c r="BQ2061" s="2" t="s">
        <v>8526</v>
      </c>
    </row>
    <row r="2062" spans="1:70" ht="16.149999999999999" customHeight="1" x14ac:dyDescent="0.25">
      <c r="A2062" s="16">
        <v>2061</v>
      </c>
      <c r="B2062" s="17" t="s">
        <v>211</v>
      </c>
      <c r="C2062" s="48" t="s">
        <v>741</v>
      </c>
      <c r="D2062" s="2" t="s">
        <v>98</v>
      </c>
      <c r="E2062" s="48" t="s">
        <v>8527</v>
      </c>
      <c r="F2062" s="67">
        <v>43003</v>
      </c>
      <c r="G2062" s="3">
        <f t="shared" si="327"/>
        <v>9</v>
      </c>
      <c r="H2062" s="3">
        <f t="shared" si="328"/>
        <v>2017</v>
      </c>
      <c r="I2062" s="19">
        <v>0.57638888888888895</v>
      </c>
      <c r="J2062" s="20">
        <f t="shared" si="330"/>
        <v>13</v>
      </c>
      <c r="K2062" s="5" t="str">
        <f t="shared" si="329"/>
        <v>ja</v>
      </c>
      <c r="L2062" s="5" t="s">
        <v>91</v>
      </c>
      <c r="M2062" s="6" t="s">
        <v>115</v>
      </c>
      <c r="O2062" s="17" t="s">
        <v>75</v>
      </c>
      <c r="P2062" s="17" t="s">
        <v>8528</v>
      </c>
      <c r="R2062" s="6" t="s">
        <v>77</v>
      </c>
      <c r="T2062" s="22"/>
      <c r="V2062" s="2" t="s">
        <v>79</v>
      </c>
      <c r="X2062" s="2">
        <v>1310</v>
      </c>
      <c r="Y2062" s="2" t="s">
        <v>83</v>
      </c>
      <c r="Z2062" s="2" t="s">
        <v>84</v>
      </c>
      <c r="AA2062" s="2">
        <v>1310</v>
      </c>
      <c r="AB2062" s="2" t="s">
        <v>81</v>
      </c>
      <c r="AC2062" s="2" t="s">
        <v>84</v>
      </c>
      <c r="AD2062" s="2">
        <v>1310</v>
      </c>
      <c r="AE2062" s="2" t="s">
        <v>83</v>
      </c>
      <c r="AF2062" s="2" t="s">
        <v>84</v>
      </c>
      <c r="AJ2062" s="2">
        <v>1450</v>
      </c>
      <c r="AK2062" s="2" t="s">
        <v>81</v>
      </c>
      <c r="AL2062" s="2" t="s">
        <v>84</v>
      </c>
      <c r="AM2062" s="2">
        <v>1450</v>
      </c>
      <c r="AN2062" s="2" t="s">
        <v>81</v>
      </c>
      <c r="AO2062" s="2" t="s">
        <v>84</v>
      </c>
      <c r="AP2062" s="2">
        <v>1450</v>
      </c>
      <c r="AQ2062" s="2" t="s">
        <v>81</v>
      </c>
      <c r="AR2062" s="2" t="s">
        <v>84</v>
      </c>
      <c r="AV2062" s="2">
        <v>1340</v>
      </c>
      <c r="AW2062" s="2" t="s">
        <v>81</v>
      </c>
      <c r="AX2062" s="2" t="s">
        <v>84</v>
      </c>
      <c r="BE2062" s="23" t="str">
        <f t="shared" si="331"/>
        <v>EMF nein</v>
      </c>
      <c r="BF2062" s="23" t="str">
        <f t="shared" si="332"/>
        <v/>
      </c>
      <c r="BG2062" s="23" t="str">
        <f t="shared" si="333"/>
        <v/>
      </c>
      <c r="BH2062" s="23">
        <f t="shared" si="334"/>
        <v>0</v>
      </c>
      <c r="BO2062" s="2" t="s">
        <v>8529</v>
      </c>
      <c r="BP2062" s="3">
        <v>1</v>
      </c>
      <c r="BQ2062" s="2" t="s">
        <v>8530</v>
      </c>
    </row>
    <row r="2063" spans="1:70" ht="16.149999999999999" customHeight="1" x14ac:dyDescent="0.25">
      <c r="A2063" s="16">
        <v>2062</v>
      </c>
      <c r="B2063" s="17" t="s">
        <v>211</v>
      </c>
      <c r="C2063" s="48" t="s">
        <v>8531</v>
      </c>
      <c r="D2063" s="2" t="s">
        <v>158</v>
      </c>
      <c r="E2063" s="48" t="s">
        <v>8532</v>
      </c>
      <c r="F2063" s="67">
        <v>42680</v>
      </c>
      <c r="G2063" s="3">
        <f t="shared" si="327"/>
        <v>11</v>
      </c>
      <c r="H2063" s="3">
        <f t="shared" si="328"/>
        <v>2016</v>
      </c>
      <c r="I2063" s="19">
        <v>0.70486111111111105</v>
      </c>
      <c r="J2063" s="20">
        <f t="shared" si="330"/>
        <v>16</v>
      </c>
      <c r="K2063" s="5" t="str">
        <f t="shared" si="329"/>
        <v>ja</v>
      </c>
      <c r="L2063" s="5" t="s">
        <v>91</v>
      </c>
      <c r="M2063" s="6" t="s">
        <v>74</v>
      </c>
      <c r="O2063" s="17" t="s">
        <v>126</v>
      </c>
      <c r="P2063" s="17" t="s">
        <v>8533</v>
      </c>
      <c r="Q2063" s="6" t="s">
        <v>186</v>
      </c>
      <c r="R2063" s="6" t="s">
        <v>77</v>
      </c>
      <c r="T2063" s="6" t="s">
        <v>108</v>
      </c>
      <c r="AA2063" s="2">
        <v>20</v>
      </c>
      <c r="AB2063" s="2" t="s">
        <v>94</v>
      </c>
      <c r="AC2063" s="2" t="s">
        <v>84</v>
      </c>
      <c r="BE2063" s="23" t="str">
        <f t="shared" si="331"/>
        <v>EMF nein</v>
      </c>
      <c r="BF2063" s="23" t="str">
        <f t="shared" si="332"/>
        <v/>
      </c>
      <c r="BG2063" s="23" t="str">
        <f t="shared" si="333"/>
        <v/>
      </c>
      <c r="BH2063" s="23">
        <f t="shared" si="334"/>
        <v>0</v>
      </c>
      <c r="BO2063" s="2" t="s">
        <v>8534</v>
      </c>
      <c r="BP2063" s="3">
        <v>1</v>
      </c>
      <c r="BQ2063" s="2" t="s">
        <v>8535</v>
      </c>
    </row>
    <row r="2064" spans="1:70" ht="16.149999999999999" customHeight="1" x14ac:dyDescent="0.25">
      <c r="A2064" s="41">
        <v>2063</v>
      </c>
      <c r="B2064" s="17" t="s">
        <v>211</v>
      </c>
      <c r="C2064" s="49" t="s">
        <v>21899</v>
      </c>
      <c r="D2064" s="2" t="s">
        <v>2334</v>
      </c>
      <c r="E2064" s="48" t="s">
        <v>8536</v>
      </c>
      <c r="F2064" s="67">
        <v>42649</v>
      </c>
      <c r="G2064" s="3">
        <f t="shared" si="327"/>
        <v>10</v>
      </c>
      <c r="H2064" s="3">
        <f t="shared" si="328"/>
        <v>2016</v>
      </c>
      <c r="I2064" s="19">
        <v>0.180555555555556</v>
      </c>
      <c r="J2064" s="20">
        <f t="shared" si="330"/>
        <v>4</v>
      </c>
      <c r="K2064" s="5" t="str">
        <f t="shared" si="329"/>
        <v>ja</v>
      </c>
      <c r="L2064" s="5" t="s">
        <v>91</v>
      </c>
      <c r="M2064" s="6" t="s">
        <v>115</v>
      </c>
      <c r="N2064" s="5">
        <v>60</v>
      </c>
      <c r="O2064" s="17" t="s">
        <v>75</v>
      </c>
      <c r="P2064" s="17" t="s">
        <v>22246</v>
      </c>
      <c r="R2064" s="6" t="s">
        <v>77</v>
      </c>
      <c r="T2064" s="6" t="s">
        <v>108</v>
      </c>
      <c r="X2064" s="2">
        <v>198</v>
      </c>
      <c r="Y2064" s="2" t="s">
        <v>81</v>
      </c>
      <c r="Z2064" s="2" t="s">
        <v>84</v>
      </c>
      <c r="AA2064" s="2">
        <v>198</v>
      </c>
      <c r="AB2064" s="2" t="s">
        <v>81</v>
      </c>
      <c r="AC2064" s="2" t="s">
        <v>84</v>
      </c>
      <c r="AJ2064" s="2">
        <v>347</v>
      </c>
      <c r="AK2064" s="2" t="s">
        <v>81</v>
      </c>
      <c r="AL2064" s="2" t="s">
        <v>84</v>
      </c>
      <c r="AM2064" s="2">
        <v>347</v>
      </c>
      <c r="AN2064" s="2" t="s">
        <v>81</v>
      </c>
      <c r="AO2064" s="2" t="s">
        <v>84</v>
      </c>
      <c r="AP2064" s="2">
        <v>347</v>
      </c>
      <c r="AQ2064" s="2" t="s">
        <v>81</v>
      </c>
      <c r="AR2064" s="2" t="s">
        <v>84</v>
      </c>
      <c r="BE2064" s="23" t="str">
        <f t="shared" si="331"/>
        <v>EMF nein</v>
      </c>
      <c r="BF2064" s="23" t="str">
        <f t="shared" si="332"/>
        <v/>
      </c>
      <c r="BG2064" s="23" t="str">
        <f t="shared" si="333"/>
        <v/>
      </c>
      <c r="BH2064" s="23">
        <f t="shared" si="334"/>
        <v>0</v>
      </c>
      <c r="BO2064" s="2" t="s">
        <v>8538</v>
      </c>
      <c r="BP2064" s="3">
        <v>1</v>
      </c>
      <c r="BQ2064" s="2" t="s">
        <v>8539</v>
      </c>
    </row>
    <row r="2065" spans="1:69" ht="16.149999999999999" customHeight="1" x14ac:dyDescent="0.25">
      <c r="A2065" s="16">
        <v>2064</v>
      </c>
      <c r="B2065" s="17" t="s">
        <v>211</v>
      </c>
      <c r="C2065" s="48" t="s">
        <v>2549</v>
      </c>
      <c r="D2065" s="2" t="s">
        <v>178</v>
      </c>
      <c r="E2065" s="48" t="s">
        <v>8540</v>
      </c>
      <c r="F2065" s="67">
        <v>42844</v>
      </c>
      <c r="G2065" s="3">
        <f t="shared" si="327"/>
        <v>4</v>
      </c>
      <c r="H2065" s="3">
        <f t="shared" si="328"/>
        <v>2017</v>
      </c>
      <c r="I2065" s="19">
        <v>0.40625</v>
      </c>
      <c r="J2065" s="20">
        <f t="shared" si="330"/>
        <v>9</v>
      </c>
      <c r="K2065" s="5" t="str">
        <f t="shared" si="329"/>
        <v>ja</v>
      </c>
      <c r="L2065" s="21" t="s">
        <v>73</v>
      </c>
      <c r="M2065" s="6" t="s">
        <v>74</v>
      </c>
      <c r="O2065" s="2" t="s">
        <v>140</v>
      </c>
      <c r="P2065" s="17" t="s">
        <v>8541</v>
      </c>
      <c r="R2065" s="6" t="s">
        <v>77</v>
      </c>
      <c r="T2065" s="22"/>
      <c r="AA2065" s="2">
        <v>660</v>
      </c>
      <c r="AB2065" s="2" t="s">
        <v>81</v>
      </c>
      <c r="AC2065" s="2" t="s">
        <v>168</v>
      </c>
      <c r="AJ2065" s="2">
        <v>660</v>
      </c>
      <c r="AK2065" s="2" t="s">
        <v>94</v>
      </c>
      <c r="AL2065" s="2" t="s">
        <v>168</v>
      </c>
      <c r="AM2065" s="2">
        <v>660</v>
      </c>
      <c r="AN2065" s="2" t="s">
        <v>94</v>
      </c>
      <c r="AO2065" s="2" t="s">
        <v>168</v>
      </c>
      <c r="AP2065" s="2">
        <v>660</v>
      </c>
      <c r="AQ2065" s="2" t="s">
        <v>94</v>
      </c>
      <c r="AR2065" s="2" t="s">
        <v>168</v>
      </c>
      <c r="BE2065" s="23" t="str">
        <f t="shared" si="331"/>
        <v>EMF ja</v>
      </c>
      <c r="BF2065" s="23">
        <f t="shared" si="332"/>
        <v>300</v>
      </c>
      <c r="BG2065" s="23" t="str">
        <f t="shared" si="333"/>
        <v>100-499m</v>
      </c>
      <c r="BH2065" s="23">
        <f t="shared" si="334"/>
        <v>1</v>
      </c>
      <c r="BI2065" s="2" t="s">
        <v>162</v>
      </c>
      <c r="BJ2065" s="2">
        <v>300</v>
      </c>
      <c r="BO2065" s="2" t="s">
        <v>8542</v>
      </c>
      <c r="BP2065" s="3">
        <v>1</v>
      </c>
      <c r="BQ2065" s="2" t="s">
        <v>8543</v>
      </c>
    </row>
    <row r="2066" spans="1:69" ht="16.149999999999999" customHeight="1" x14ac:dyDescent="0.25">
      <c r="A2066" s="16">
        <v>2065</v>
      </c>
      <c r="B2066" s="17" t="s">
        <v>211</v>
      </c>
      <c r="C2066" s="48" t="s">
        <v>2333</v>
      </c>
      <c r="D2066" s="2" t="s">
        <v>2334</v>
      </c>
      <c r="E2066" s="48" t="s">
        <v>8544</v>
      </c>
      <c r="F2066" s="67">
        <v>42753</v>
      </c>
      <c r="G2066" s="3">
        <f t="shared" si="327"/>
        <v>1</v>
      </c>
      <c r="H2066" s="3">
        <f t="shared" si="328"/>
        <v>2017</v>
      </c>
      <c r="I2066" s="19">
        <v>0.82986111111111105</v>
      </c>
      <c r="J2066" s="20">
        <f t="shared" si="330"/>
        <v>19</v>
      </c>
      <c r="K2066" s="5" t="str">
        <f t="shared" si="329"/>
        <v>ja</v>
      </c>
      <c r="L2066" s="21" t="s">
        <v>73</v>
      </c>
      <c r="M2066" s="6" t="s">
        <v>100</v>
      </c>
      <c r="N2066" s="5">
        <v>47</v>
      </c>
      <c r="O2066" s="17" t="s">
        <v>75</v>
      </c>
      <c r="P2066" s="17" t="s">
        <v>1027</v>
      </c>
      <c r="R2066" s="6" t="s">
        <v>77</v>
      </c>
      <c r="T2066" s="22"/>
      <c r="X2066" s="2">
        <v>88</v>
      </c>
      <c r="Y2066" s="2" t="s">
        <v>81</v>
      </c>
      <c r="Z2066" s="2" t="s">
        <v>84</v>
      </c>
      <c r="AA2066" s="2">
        <v>88</v>
      </c>
      <c r="AB2066" s="2" t="s">
        <v>94</v>
      </c>
      <c r="AC2066" s="2" t="s">
        <v>84</v>
      </c>
      <c r="AD2066" s="2">
        <v>88</v>
      </c>
      <c r="AE2066" s="2" t="s">
        <v>81</v>
      </c>
      <c r="AF2066" s="2" t="s">
        <v>84</v>
      </c>
      <c r="AJ2066" s="2">
        <v>188</v>
      </c>
      <c r="AK2066" s="2" t="s">
        <v>81</v>
      </c>
      <c r="AL2066" s="2" t="s">
        <v>84</v>
      </c>
      <c r="AV2066" s="2">
        <v>194</v>
      </c>
      <c r="AW2066" s="2" t="s">
        <v>81</v>
      </c>
      <c r="AX2066" s="2" t="s">
        <v>84</v>
      </c>
      <c r="AY2066" s="2">
        <v>194</v>
      </c>
      <c r="AZ2066" s="2" t="s">
        <v>81</v>
      </c>
      <c r="BA2066" s="2" t="s">
        <v>84</v>
      </c>
      <c r="BB2066" s="2">
        <v>194</v>
      </c>
      <c r="BC2066" s="2" t="s">
        <v>81</v>
      </c>
      <c r="BD2066" s="2" t="s">
        <v>84</v>
      </c>
      <c r="BE2066" s="23" t="str">
        <f t="shared" si="331"/>
        <v>EMF nein</v>
      </c>
      <c r="BF2066" s="23" t="str">
        <f t="shared" si="332"/>
        <v/>
      </c>
      <c r="BG2066" s="23" t="str">
        <f t="shared" si="333"/>
        <v/>
      </c>
      <c r="BH2066" s="23">
        <f t="shared" si="334"/>
        <v>0</v>
      </c>
      <c r="BP2066" s="3">
        <v>1</v>
      </c>
      <c r="BQ2066" s="2" t="s">
        <v>8545</v>
      </c>
    </row>
    <row r="2067" spans="1:69" ht="16.149999999999999" customHeight="1" x14ac:dyDescent="0.25">
      <c r="A2067" s="16">
        <v>2066</v>
      </c>
      <c r="B2067" s="17" t="s">
        <v>69</v>
      </c>
      <c r="C2067" s="48" t="s">
        <v>8546</v>
      </c>
      <c r="D2067" s="2" t="s">
        <v>124</v>
      </c>
      <c r="E2067" s="48" t="s">
        <v>8547</v>
      </c>
      <c r="F2067" s="67">
        <v>43223</v>
      </c>
      <c r="G2067" s="3">
        <f t="shared" si="327"/>
        <v>5</v>
      </c>
      <c r="H2067" s="3">
        <f t="shared" si="328"/>
        <v>2018</v>
      </c>
      <c r="I2067" s="19">
        <v>0.6875</v>
      </c>
      <c r="J2067" s="20">
        <f t="shared" si="330"/>
        <v>16</v>
      </c>
      <c r="K2067" s="5" t="str">
        <f t="shared" si="329"/>
        <v>ja</v>
      </c>
      <c r="L2067" s="5" t="s">
        <v>91</v>
      </c>
      <c r="M2067" s="6" t="s">
        <v>74</v>
      </c>
      <c r="N2067" s="5">
        <v>85</v>
      </c>
      <c r="O2067" s="17" t="s">
        <v>75</v>
      </c>
      <c r="P2067" s="17" t="s">
        <v>8548</v>
      </c>
      <c r="R2067" s="6" t="s">
        <v>77</v>
      </c>
      <c r="S2067" s="2" t="s">
        <v>132</v>
      </c>
      <c r="T2067" s="22" t="s">
        <v>79</v>
      </c>
      <c r="W2067" s="2" t="s">
        <v>8549</v>
      </c>
      <c r="X2067" s="2">
        <v>291</v>
      </c>
      <c r="Y2067" s="2" t="s">
        <v>81</v>
      </c>
      <c r="Z2067" s="2" t="s">
        <v>84</v>
      </c>
      <c r="AA2067" s="2">
        <v>291</v>
      </c>
      <c r="AB2067" s="2" t="s">
        <v>81</v>
      </c>
      <c r="AC2067" s="2" t="s">
        <v>84</v>
      </c>
      <c r="AD2067" s="2">
        <v>291</v>
      </c>
      <c r="AE2067" s="2" t="s">
        <v>81</v>
      </c>
      <c r="AF2067" s="2" t="s">
        <v>84</v>
      </c>
      <c r="BE2067" s="23" t="str">
        <f t="shared" si="331"/>
        <v>EMF nein</v>
      </c>
      <c r="BF2067" s="23" t="str">
        <f t="shared" si="332"/>
        <v/>
      </c>
      <c r="BG2067" s="23" t="str">
        <f t="shared" si="333"/>
        <v/>
      </c>
      <c r="BH2067" s="23">
        <f t="shared" si="334"/>
        <v>0</v>
      </c>
      <c r="BO2067" s="2" t="s">
        <v>8550</v>
      </c>
      <c r="BP2067" s="3">
        <v>1</v>
      </c>
      <c r="BQ2067" s="2" t="s">
        <v>8551</v>
      </c>
    </row>
    <row r="2068" spans="1:69" ht="16.149999999999999" customHeight="1" x14ac:dyDescent="0.25">
      <c r="A2068" s="16">
        <v>2067</v>
      </c>
      <c r="B2068" s="17" t="s">
        <v>69</v>
      </c>
      <c r="C2068" s="49" t="s">
        <v>540</v>
      </c>
      <c r="D2068" s="2" t="s">
        <v>124</v>
      </c>
      <c r="E2068" s="48" t="s">
        <v>8552</v>
      </c>
      <c r="F2068" s="67">
        <v>43224</v>
      </c>
      <c r="G2068" s="3">
        <f t="shared" ref="G2068:G2131" si="335">IF(F2068&lt;&gt;"",MONTH(F2068),"")</f>
        <v>5</v>
      </c>
      <c r="H2068" s="3">
        <f t="shared" ref="H2068:H2131" si="336">IF(F2068&lt;&gt;"",YEAR(F2068),"")</f>
        <v>2018</v>
      </c>
      <c r="I2068" s="19">
        <v>0.83680555555555503</v>
      </c>
      <c r="J2068" s="20">
        <f t="shared" si="330"/>
        <v>20</v>
      </c>
      <c r="K2068" s="5" t="str">
        <f t="shared" ref="K2068:K2131" si="337">IF(COUNTA(W2068:BN2068)=0,"nein","ja")</f>
        <v>ja</v>
      </c>
      <c r="L2068" s="5" t="s">
        <v>91</v>
      </c>
      <c r="M2068" s="6" t="s">
        <v>115</v>
      </c>
      <c r="N2068" s="5">
        <v>22</v>
      </c>
      <c r="O2068" s="17" t="s">
        <v>75</v>
      </c>
      <c r="P2068" s="17" t="s">
        <v>22245</v>
      </c>
      <c r="Q2068" s="6" t="s">
        <v>186</v>
      </c>
      <c r="R2068" s="6" t="s">
        <v>77</v>
      </c>
      <c r="S2068" s="2" t="s">
        <v>132</v>
      </c>
      <c r="T2068" s="22" t="s">
        <v>79</v>
      </c>
      <c r="W2068" s="2" t="s">
        <v>6658</v>
      </c>
      <c r="X2068" s="2">
        <v>241</v>
      </c>
      <c r="Y2068" s="2" t="s">
        <v>81</v>
      </c>
      <c r="Z2068" s="2" t="s">
        <v>84</v>
      </c>
      <c r="AA2068" s="2">
        <v>241</v>
      </c>
      <c r="AB2068" s="2" t="s">
        <v>81</v>
      </c>
      <c r="AC2068" s="2" t="s">
        <v>84</v>
      </c>
      <c r="AD2068" s="2">
        <v>241</v>
      </c>
      <c r="AE2068" s="2" t="s">
        <v>81</v>
      </c>
      <c r="AF2068" s="2" t="s">
        <v>84</v>
      </c>
      <c r="BE2068" s="23" t="str">
        <f t="shared" si="331"/>
        <v>EMF nein</v>
      </c>
      <c r="BF2068" s="23" t="str">
        <f t="shared" si="332"/>
        <v/>
      </c>
      <c r="BG2068" s="23" t="str">
        <f t="shared" si="333"/>
        <v/>
      </c>
      <c r="BH2068" s="23">
        <f t="shared" si="334"/>
        <v>0</v>
      </c>
      <c r="BO2068" s="2" t="s">
        <v>8553</v>
      </c>
      <c r="BP2068" s="3">
        <v>1</v>
      </c>
      <c r="BQ2068" s="2" t="s">
        <v>8554</v>
      </c>
    </row>
    <row r="2069" spans="1:69" ht="16.149999999999999" customHeight="1" x14ac:dyDescent="0.25">
      <c r="A2069" s="16">
        <v>2068</v>
      </c>
      <c r="B2069" s="17" t="s">
        <v>135</v>
      </c>
      <c r="C2069" s="48" t="s">
        <v>834</v>
      </c>
      <c r="D2069" s="2" t="s">
        <v>296</v>
      </c>
      <c r="E2069" s="48" t="s">
        <v>101</v>
      </c>
      <c r="F2069" s="67">
        <v>43223</v>
      </c>
      <c r="G2069" s="3">
        <f t="shared" si="335"/>
        <v>5</v>
      </c>
      <c r="H2069" s="3">
        <f t="shared" si="336"/>
        <v>2018</v>
      </c>
      <c r="I2069" s="19">
        <v>0.41666666666666702</v>
      </c>
      <c r="J2069" s="20">
        <f t="shared" si="330"/>
        <v>10</v>
      </c>
      <c r="K2069" s="5" t="str">
        <f t="shared" si="337"/>
        <v>ja</v>
      </c>
      <c r="L2069" s="5" t="s">
        <v>91</v>
      </c>
      <c r="M2069" s="6" t="s">
        <v>139</v>
      </c>
      <c r="O2069" s="6" t="s">
        <v>101</v>
      </c>
      <c r="P2069" s="17" t="s">
        <v>8555</v>
      </c>
      <c r="Q2069" s="6" t="s">
        <v>186</v>
      </c>
      <c r="R2069" s="6" t="s">
        <v>77</v>
      </c>
      <c r="T2069" s="22"/>
      <c r="X2069" s="2">
        <v>163</v>
      </c>
      <c r="Y2069" s="2" t="s">
        <v>94</v>
      </c>
      <c r="Z2069" s="2" t="s">
        <v>168</v>
      </c>
      <c r="AA2069" s="2">
        <v>163</v>
      </c>
      <c r="AB2069" s="2" t="s">
        <v>94</v>
      </c>
      <c r="AC2069" s="2" t="s">
        <v>168</v>
      </c>
      <c r="AD2069" s="2">
        <v>163</v>
      </c>
      <c r="AE2069" s="2" t="s">
        <v>94</v>
      </c>
      <c r="AF2069" s="2" t="s">
        <v>168</v>
      </c>
      <c r="AJ2069" s="392">
        <v>163</v>
      </c>
      <c r="AK2069" s="392" t="s">
        <v>94</v>
      </c>
      <c r="AL2069" s="392" t="s">
        <v>168</v>
      </c>
      <c r="AM2069" s="392">
        <v>163</v>
      </c>
      <c r="AN2069" s="392" t="s">
        <v>94</v>
      </c>
      <c r="AO2069" s="392" t="s">
        <v>168</v>
      </c>
      <c r="AP2069" s="392">
        <v>163</v>
      </c>
      <c r="AQ2069" s="392" t="s">
        <v>94</v>
      </c>
      <c r="AR2069" s="392" t="s">
        <v>168</v>
      </c>
      <c r="AV2069" s="392">
        <v>163</v>
      </c>
      <c r="AW2069" s="392" t="s">
        <v>94</v>
      </c>
      <c r="AX2069" s="392" t="s">
        <v>168</v>
      </c>
      <c r="AY2069" s="392">
        <v>163</v>
      </c>
      <c r="AZ2069" s="392" t="s">
        <v>94</v>
      </c>
      <c r="BA2069" s="392" t="s">
        <v>168</v>
      </c>
      <c r="BB2069" s="392">
        <v>163</v>
      </c>
      <c r="BC2069" s="392" t="s">
        <v>94</v>
      </c>
      <c r="BD2069" s="392" t="s">
        <v>168</v>
      </c>
      <c r="BE2069" s="23" t="str">
        <f t="shared" si="331"/>
        <v>EMF nein</v>
      </c>
      <c r="BF2069" s="23" t="str">
        <f t="shared" si="332"/>
        <v/>
      </c>
      <c r="BG2069" s="23" t="str">
        <f t="shared" si="333"/>
        <v/>
      </c>
      <c r="BH2069" s="23">
        <f t="shared" si="334"/>
        <v>0</v>
      </c>
      <c r="BO2069" s="2" t="s">
        <v>8556</v>
      </c>
      <c r="BP2069" s="3">
        <v>1</v>
      </c>
      <c r="BQ2069" s="2" t="s">
        <v>8557</v>
      </c>
    </row>
    <row r="2070" spans="1:69" ht="16.149999999999999" customHeight="1" x14ac:dyDescent="0.25">
      <c r="A2070" s="69">
        <v>2069</v>
      </c>
      <c r="B2070" s="17" t="s">
        <v>135</v>
      </c>
      <c r="C2070" s="48" t="s">
        <v>8558</v>
      </c>
      <c r="D2070" s="2" t="s">
        <v>89</v>
      </c>
      <c r="E2070" s="48" t="s">
        <v>8559</v>
      </c>
      <c r="F2070" s="67">
        <v>43208</v>
      </c>
      <c r="G2070" s="3">
        <f t="shared" si="335"/>
        <v>4</v>
      </c>
      <c r="H2070" s="3">
        <f t="shared" si="336"/>
        <v>2018</v>
      </c>
      <c r="I2070" s="19">
        <v>0.63541666666666696</v>
      </c>
      <c r="J2070" s="20">
        <f t="shared" si="330"/>
        <v>15</v>
      </c>
      <c r="K2070" s="5" t="str">
        <f t="shared" si="337"/>
        <v>ja</v>
      </c>
      <c r="L2070" s="5" t="s">
        <v>91</v>
      </c>
      <c r="M2070" s="6" t="s">
        <v>139</v>
      </c>
      <c r="O2070" s="2" t="s">
        <v>140</v>
      </c>
      <c r="P2070" s="17" t="s">
        <v>8560</v>
      </c>
      <c r="R2070" s="6" t="s">
        <v>77</v>
      </c>
      <c r="T2070" s="22" t="s">
        <v>79</v>
      </c>
      <c r="U2070" s="2" t="s">
        <v>354</v>
      </c>
      <c r="V2070" s="2" t="s">
        <v>79</v>
      </c>
      <c r="X2070" s="2">
        <v>184</v>
      </c>
      <c r="Y2070" s="2" t="s">
        <v>81</v>
      </c>
      <c r="Z2070" s="2" t="s">
        <v>82</v>
      </c>
      <c r="AA2070" s="2">
        <v>184</v>
      </c>
      <c r="AB2070" s="2" t="s">
        <v>81</v>
      </c>
      <c r="AC2070" s="2" t="s">
        <v>82</v>
      </c>
      <c r="AD2070" s="2">
        <v>184</v>
      </c>
      <c r="AE2070" s="2" t="s">
        <v>81</v>
      </c>
      <c r="AF2070" s="2" t="s">
        <v>82</v>
      </c>
      <c r="AJ2070" s="2">
        <v>177</v>
      </c>
      <c r="AK2070" s="2" t="s">
        <v>81</v>
      </c>
      <c r="AL2070" s="2" t="s">
        <v>82</v>
      </c>
      <c r="AP2070" s="2">
        <v>177</v>
      </c>
      <c r="AQ2070" s="2" t="s">
        <v>81</v>
      </c>
      <c r="AR2070" s="2" t="s">
        <v>82</v>
      </c>
      <c r="AV2070" s="2">
        <v>177</v>
      </c>
      <c r="AW2070" s="2" t="s">
        <v>81</v>
      </c>
      <c r="AX2070" s="2" t="s">
        <v>82</v>
      </c>
      <c r="BB2070" s="2">
        <v>177</v>
      </c>
      <c r="BC2070" s="2" t="s">
        <v>81</v>
      </c>
      <c r="BD2070" s="2" t="s">
        <v>82</v>
      </c>
      <c r="BE2070" s="23" t="str">
        <f t="shared" si="331"/>
        <v>EMF ja</v>
      </c>
      <c r="BF2070" s="23">
        <f t="shared" si="332"/>
        <v>500</v>
      </c>
      <c r="BG2070" s="23" t="str">
        <f t="shared" si="333"/>
        <v>500+m</v>
      </c>
      <c r="BH2070" s="23">
        <f t="shared" si="334"/>
        <v>2</v>
      </c>
      <c r="BI2070" s="2" t="s">
        <v>162</v>
      </c>
      <c r="BJ2070" s="2">
        <v>850</v>
      </c>
      <c r="BM2070" s="2" t="s">
        <v>162</v>
      </c>
      <c r="BN2070" s="2">
        <v>500</v>
      </c>
      <c r="BO2070" s="2" t="s">
        <v>8561</v>
      </c>
      <c r="BP2070" s="3">
        <v>1</v>
      </c>
      <c r="BQ2070" s="2" t="s">
        <v>8562</v>
      </c>
    </row>
    <row r="2071" spans="1:69" ht="16.149999999999999" customHeight="1" x14ac:dyDescent="0.25">
      <c r="A2071" s="16">
        <v>2070</v>
      </c>
      <c r="B2071" s="17" t="s">
        <v>211</v>
      </c>
      <c r="C2071" s="48" t="s">
        <v>540</v>
      </c>
      <c r="D2071" s="2" t="s">
        <v>124</v>
      </c>
      <c r="E2071" s="48" t="s">
        <v>8563</v>
      </c>
      <c r="F2071" s="67">
        <v>43222</v>
      </c>
      <c r="G2071" s="3">
        <f t="shared" si="335"/>
        <v>5</v>
      </c>
      <c r="H2071" s="3">
        <f t="shared" si="336"/>
        <v>2018</v>
      </c>
      <c r="I2071" s="19">
        <v>0.70833333333333304</v>
      </c>
      <c r="J2071" s="20">
        <f t="shared" si="330"/>
        <v>17</v>
      </c>
      <c r="K2071" s="5" t="str">
        <f t="shared" si="337"/>
        <v>ja</v>
      </c>
      <c r="L2071" s="21" t="s">
        <v>73</v>
      </c>
      <c r="M2071" s="6" t="s">
        <v>74</v>
      </c>
      <c r="N2071" s="5">
        <v>38</v>
      </c>
      <c r="O2071" s="17" t="s">
        <v>126</v>
      </c>
      <c r="P2071" s="17" t="s">
        <v>8564</v>
      </c>
      <c r="R2071" s="6" t="s">
        <v>77</v>
      </c>
      <c r="S2071" s="2" t="s">
        <v>93</v>
      </c>
      <c r="T2071" s="6" t="s">
        <v>154</v>
      </c>
      <c r="U2071" s="2" t="s">
        <v>74</v>
      </c>
      <c r="V2071" s="2" t="s">
        <v>154</v>
      </c>
      <c r="X2071" s="2">
        <v>372</v>
      </c>
      <c r="Y2071" s="2" t="s">
        <v>81</v>
      </c>
      <c r="Z2071" s="2" t="s">
        <v>168</v>
      </c>
      <c r="AA2071" s="2">
        <v>372</v>
      </c>
      <c r="AB2071" s="2" t="s">
        <v>81</v>
      </c>
      <c r="AC2071" s="2" t="s">
        <v>168</v>
      </c>
      <c r="BE2071" s="23" t="str">
        <f t="shared" si="331"/>
        <v>EMF nein</v>
      </c>
      <c r="BF2071" s="23" t="str">
        <f t="shared" si="332"/>
        <v/>
      </c>
      <c r="BG2071" s="23" t="str">
        <f t="shared" si="333"/>
        <v/>
      </c>
      <c r="BH2071" s="23">
        <f t="shared" si="334"/>
        <v>0</v>
      </c>
      <c r="BO2071" s="2" t="s">
        <v>8565</v>
      </c>
      <c r="BP2071" s="3">
        <v>1</v>
      </c>
      <c r="BQ2071" s="2" t="s">
        <v>8566</v>
      </c>
    </row>
    <row r="2072" spans="1:69" ht="16.149999999999999" customHeight="1" x14ac:dyDescent="0.25">
      <c r="A2072" s="16">
        <v>2071</v>
      </c>
      <c r="B2072" s="17" t="s">
        <v>211</v>
      </c>
      <c r="C2072" s="48" t="s">
        <v>8567</v>
      </c>
      <c r="D2072" s="2" t="s">
        <v>206</v>
      </c>
      <c r="E2072" s="48" t="s">
        <v>8568</v>
      </c>
      <c r="F2072" s="67">
        <v>43223</v>
      </c>
      <c r="G2072" s="3">
        <f t="shared" si="335"/>
        <v>5</v>
      </c>
      <c r="H2072" s="3">
        <f t="shared" si="336"/>
        <v>2018</v>
      </c>
      <c r="I2072" s="19"/>
      <c r="J2072" s="20" t="str">
        <f t="shared" si="330"/>
        <v/>
      </c>
      <c r="K2072" s="5" t="str">
        <f t="shared" si="337"/>
        <v>ja</v>
      </c>
      <c r="L2072" s="5" t="s">
        <v>91</v>
      </c>
      <c r="M2072" s="6" t="s">
        <v>100</v>
      </c>
      <c r="N2072" s="5">
        <v>66</v>
      </c>
      <c r="O2072" s="17" t="s">
        <v>126</v>
      </c>
      <c r="P2072" s="17" t="s">
        <v>8569</v>
      </c>
      <c r="R2072" s="6" t="s">
        <v>77</v>
      </c>
      <c r="T2072" s="6" t="s">
        <v>108</v>
      </c>
      <c r="X2072" s="2">
        <v>460</v>
      </c>
      <c r="Y2072" s="2" t="s">
        <v>81</v>
      </c>
      <c r="Z2072" s="2" t="s">
        <v>84</v>
      </c>
      <c r="AA2072" s="2">
        <v>460</v>
      </c>
      <c r="AB2072" s="2" t="s">
        <v>81</v>
      </c>
      <c r="AC2072" s="2" t="s">
        <v>84</v>
      </c>
      <c r="AD2072" s="2">
        <v>460</v>
      </c>
      <c r="AE2072" s="2" t="s">
        <v>81</v>
      </c>
      <c r="AF2072" s="2" t="s">
        <v>84</v>
      </c>
      <c r="AJ2072" s="2">
        <v>1020</v>
      </c>
      <c r="AK2072" s="2" t="s">
        <v>83</v>
      </c>
      <c r="AL2072" s="2" t="s">
        <v>84</v>
      </c>
      <c r="AM2072" s="2">
        <v>1020</v>
      </c>
      <c r="AN2072" s="2" t="s">
        <v>81</v>
      </c>
      <c r="AO2072" s="2" t="s">
        <v>84</v>
      </c>
      <c r="AV2072" s="2">
        <v>1450</v>
      </c>
      <c r="AW2072" s="2" t="s">
        <v>81</v>
      </c>
      <c r="AX2072" s="2" t="s">
        <v>84</v>
      </c>
      <c r="AY2072" s="2">
        <v>1450</v>
      </c>
      <c r="AZ2072" s="2" t="s">
        <v>81</v>
      </c>
      <c r="BA2072" s="2" t="s">
        <v>84</v>
      </c>
      <c r="BB2072" s="2">
        <v>1450</v>
      </c>
      <c r="BC2072" s="2" t="s">
        <v>83</v>
      </c>
      <c r="BD2072" s="2" t="s">
        <v>84</v>
      </c>
      <c r="BE2072" s="23" t="str">
        <f t="shared" si="331"/>
        <v>EMF nein</v>
      </c>
      <c r="BF2072" s="23" t="str">
        <f t="shared" si="332"/>
        <v/>
      </c>
      <c r="BG2072" s="23" t="str">
        <f t="shared" si="333"/>
        <v/>
      </c>
      <c r="BH2072" s="23">
        <f t="shared" si="334"/>
        <v>0</v>
      </c>
      <c r="BO2072" s="2" t="s">
        <v>8570</v>
      </c>
      <c r="BP2072" s="3">
        <v>1</v>
      </c>
      <c r="BQ2072" s="2" t="s">
        <v>8571</v>
      </c>
    </row>
    <row r="2073" spans="1:69" ht="16.149999999999999" customHeight="1" x14ac:dyDescent="0.25">
      <c r="A2073" s="16">
        <v>2072</v>
      </c>
      <c r="B2073" s="17" t="s">
        <v>211</v>
      </c>
      <c r="C2073" s="48" t="s">
        <v>8572</v>
      </c>
      <c r="D2073" s="2" t="s">
        <v>158</v>
      </c>
      <c r="E2073" s="48" t="s">
        <v>8573</v>
      </c>
      <c r="F2073" s="67">
        <v>43223</v>
      </c>
      <c r="G2073" s="3">
        <f t="shared" si="335"/>
        <v>5</v>
      </c>
      <c r="H2073" s="3">
        <f t="shared" si="336"/>
        <v>2018</v>
      </c>
      <c r="I2073" s="19"/>
      <c r="J2073" s="20" t="str">
        <f t="shared" si="330"/>
        <v/>
      </c>
      <c r="K2073" s="5" t="str">
        <f t="shared" si="337"/>
        <v>ja</v>
      </c>
      <c r="L2073" s="5" t="s">
        <v>91</v>
      </c>
      <c r="M2073" s="6" t="s">
        <v>100</v>
      </c>
      <c r="N2073" s="5">
        <v>51</v>
      </c>
      <c r="O2073" s="17" t="s">
        <v>126</v>
      </c>
      <c r="P2073" s="17" t="s">
        <v>8574</v>
      </c>
      <c r="R2073" s="6" t="s">
        <v>335</v>
      </c>
      <c r="T2073" s="6" t="s">
        <v>108</v>
      </c>
      <c r="U2073" s="2" t="s">
        <v>74</v>
      </c>
      <c r="V2073" s="2" t="s">
        <v>79</v>
      </c>
      <c r="X2073" s="2">
        <v>710</v>
      </c>
      <c r="Y2073" s="2" t="s">
        <v>83</v>
      </c>
      <c r="Z2073" s="2" t="s">
        <v>84</v>
      </c>
      <c r="AA2073" s="2">
        <v>710</v>
      </c>
      <c r="AB2073" s="2" t="s">
        <v>81</v>
      </c>
      <c r="AC2073" s="2" t="s">
        <v>84</v>
      </c>
      <c r="AD2073" s="2">
        <v>710</v>
      </c>
      <c r="AE2073" s="2" t="s">
        <v>83</v>
      </c>
      <c r="AF2073" s="2" t="s">
        <v>84</v>
      </c>
      <c r="BE2073" s="23" t="str">
        <f t="shared" si="331"/>
        <v>EMF ja</v>
      </c>
      <c r="BF2073" s="23">
        <f t="shared" si="332"/>
        <v>50</v>
      </c>
      <c r="BG2073" s="23" t="str">
        <f t="shared" si="333"/>
        <v>&lt;100m</v>
      </c>
      <c r="BH2073" s="23">
        <f t="shared" si="334"/>
        <v>1</v>
      </c>
      <c r="BM2073" s="2" t="s">
        <v>162</v>
      </c>
      <c r="BN2073" s="2">
        <v>50</v>
      </c>
      <c r="BO2073" s="2" t="s">
        <v>8575</v>
      </c>
      <c r="BP2073" s="3">
        <v>1</v>
      </c>
      <c r="BQ2073" s="2" t="s">
        <v>8576</v>
      </c>
    </row>
    <row r="2074" spans="1:69" ht="16.149999999999999" customHeight="1" x14ac:dyDescent="0.25">
      <c r="A2074" s="16">
        <v>2073</v>
      </c>
      <c r="B2074" s="17" t="s">
        <v>135</v>
      </c>
      <c r="C2074" s="48" t="s">
        <v>834</v>
      </c>
      <c r="D2074" s="2" t="s">
        <v>296</v>
      </c>
      <c r="E2074" s="48" t="s">
        <v>8577</v>
      </c>
      <c r="F2074" s="67">
        <v>43224</v>
      </c>
      <c r="G2074" s="3">
        <f t="shared" si="335"/>
        <v>5</v>
      </c>
      <c r="H2074" s="3">
        <f t="shared" si="336"/>
        <v>2018</v>
      </c>
      <c r="I2074" s="19">
        <v>0.33333333333333298</v>
      </c>
      <c r="J2074" s="20">
        <f t="shared" si="330"/>
        <v>8</v>
      </c>
      <c r="K2074" s="5" t="str">
        <f t="shared" si="337"/>
        <v>ja</v>
      </c>
      <c r="L2074" s="5" t="s">
        <v>91</v>
      </c>
      <c r="M2074" s="6" t="s">
        <v>139</v>
      </c>
      <c r="O2074" s="17" t="s">
        <v>126</v>
      </c>
      <c r="P2074" s="17" t="s">
        <v>8578</v>
      </c>
      <c r="R2074" s="6" t="s">
        <v>77</v>
      </c>
      <c r="T2074" s="22"/>
      <c r="X2074" s="2" t="s">
        <v>109</v>
      </c>
      <c r="BE2074" s="23" t="str">
        <f t="shared" si="331"/>
        <v>EMF nein</v>
      </c>
      <c r="BF2074" s="23" t="str">
        <f t="shared" si="332"/>
        <v/>
      </c>
      <c r="BG2074" s="23" t="str">
        <f t="shared" si="333"/>
        <v/>
      </c>
      <c r="BH2074" s="23">
        <f t="shared" si="334"/>
        <v>0</v>
      </c>
      <c r="BO2074" s="2" t="s">
        <v>8579</v>
      </c>
      <c r="BP2074" s="3">
        <v>1</v>
      </c>
      <c r="BQ2074" s="2" t="s">
        <v>8580</v>
      </c>
    </row>
    <row r="2075" spans="1:69" ht="16.149999999999999" customHeight="1" x14ac:dyDescent="0.25">
      <c r="A2075" s="16">
        <v>2074</v>
      </c>
      <c r="B2075" s="17" t="s">
        <v>211</v>
      </c>
      <c r="C2075" s="48" t="s">
        <v>2887</v>
      </c>
      <c r="D2075" s="2" t="s">
        <v>145</v>
      </c>
      <c r="E2075" s="48" t="s">
        <v>8581</v>
      </c>
      <c r="F2075" s="67">
        <v>42966</v>
      </c>
      <c r="G2075" s="3">
        <f t="shared" si="335"/>
        <v>8</v>
      </c>
      <c r="H2075" s="3">
        <f t="shared" si="336"/>
        <v>2017</v>
      </c>
      <c r="I2075" s="19">
        <v>0.38888888888888901</v>
      </c>
      <c r="J2075" s="20">
        <f t="shared" si="330"/>
        <v>9</v>
      </c>
      <c r="K2075" s="5" t="str">
        <f t="shared" si="337"/>
        <v>ja</v>
      </c>
      <c r="L2075" s="5" t="s">
        <v>91</v>
      </c>
      <c r="M2075" s="6" t="s">
        <v>115</v>
      </c>
      <c r="N2075" s="5">
        <v>42</v>
      </c>
      <c r="O2075" s="17" t="s">
        <v>75</v>
      </c>
      <c r="P2075" s="17" t="s">
        <v>22244</v>
      </c>
      <c r="R2075" s="6" t="s">
        <v>77</v>
      </c>
      <c r="T2075" s="22" t="s">
        <v>79</v>
      </c>
      <c r="X2075" s="2">
        <v>180</v>
      </c>
      <c r="Y2075" s="2" t="s">
        <v>83</v>
      </c>
      <c r="Z2075" s="2" t="s">
        <v>84</v>
      </c>
      <c r="AD2075" s="2">
        <v>180</v>
      </c>
      <c r="AE2075" s="2" t="s">
        <v>83</v>
      </c>
      <c r="AF2075" s="2" t="s">
        <v>84</v>
      </c>
      <c r="BE2075" s="23" t="str">
        <f t="shared" si="331"/>
        <v>EMF ja</v>
      </c>
      <c r="BF2075" s="23">
        <f t="shared" si="332"/>
        <v>45</v>
      </c>
      <c r="BG2075" s="23" t="str">
        <f t="shared" si="333"/>
        <v>&lt;100m</v>
      </c>
      <c r="BH2075" s="23">
        <f t="shared" si="334"/>
        <v>1</v>
      </c>
      <c r="BM2075" s="2" t="s">
        <v>162</v>
      </c>
      <c r="BN2075" s="2">
        <v>45</v>
      </c>
      <c r="BO2075" s="2" t="s">
        <v>8582</v>
      </c>
      <c r="BP2075" s="3">
        <v>1</v>
      </c>
      <c r="BQ2075" s="2" t="s">
        <v>8583</v>
      </c>
    </row>
    <row r="2076" spans="1:69" ht="16.149999999999999" customHeight="1" x14ac:dyDescent="0.25">
      <c r="A2076" s="16">
        <v>2075</v>
      </c>
      <c r="B2076" s="17" t="s">
        <v>211</v>
      </c>
      <c r="C2076" s="48" t="s">
        <v>1564</v>
      </c>
      <c r="D2076" s="2" t="s">
        <v>296</v>
      </c>
      <c r="E2076" s="48" t="s">
        <v>8584</v>
      </c>
      <c r="F2076" s="67">
        <v>42547</v>
      </c>
      <c r="G2076" s="3">
        <f t="shared" si="335"/>
        <v>6</v>
      </c>
      <c r="H2076" s="3">
        <f t="shared" si="336"/>
        <v>2016</v>
      </c>
      <c r="I2076" s="19"/>
      <c r="J2076" s="20" t="str">
        <f t="shared" si="330"/>
        <v/>
      </c>
      <c r="K2076" s="5" t="str">
        <f t="shared" si="337"/>
        <v>ja</v>
      </c>
      <c r="L2076" s="5" t="s">
        <v>91</v>
      </c>
      <c r="M2076" s="6" t="s">
        <v>100</v>
      </c>
      <c r="O2076" s="2" t="s">
        <v>140</v>
      </c>
      <c r="P2076" s="17" t="s">
        <v>8585</v>
      </c>
      <c r="R2076" s="6" t="s">
        <v>77</v>
      </c>
      <c r="T2076" s="22" t="s">
        <v>79</v>
      </c>
      <c r="U2076" s="2" t="s">
        <v>74</v>
      </c>
      <c r="V2076" s="2" t="s">
        <v>79</v>
      </c>
      <c r="X2076" s="2">
        <v>50</v>
      </c>
      <c r="Y2076" s="2" t="s">
        <v>94</v>
      </c>
      <c r="Z2076" s="2" t="s">
        <v>84</v>
      </c>
      <c r="AA2076" s="2" t="s">
        <v>109</v>
      </c>
      <c r="AD2076" s="2">
        <v>50</v>
      </c>
      <c r="AE2076" s="2" t="s">
        <v>94</v>
      </c>
      <c r="AF2076" s="2" t="s">
        <v>84</v>
      </c>
      <c r="BE2076" s="23" t="str">
        <f t="shared" si="331"/>
        <v>EMF ja</v>
      </c>
      <c r="BF2076" s="23">
        <f t="shared" si="332"/>
        <v>50</v>
      </c>
      <c r="BG2076" s="23" t="str">
        <f t="shared" si="333"/>
        <v>&lt;100m</v>
      </c>
      <c r="BH2076" s="23">
        <f t="shared" si="334"/>
        <v>1</v>
      </c>
      <c r="BM2076" s="2" t="s">
        <v>162</v>
      </c>
      <c r="BN2076" s="2">
        <v>50</v>
      </c>
      <c r="BO2076" s="2" t="s">
        <v>8586</v>
      </c>
      <c r="BP2076" s="3">
        <v>1</v>
      </c>
      <c r="BQ2076" s="2" t="s">
        <v>8587</v>
      </c>
    </row>
    <row r="2077" spans="1:69" ht="16.149999999999999" customHeight="1" x14ac:dyDescent="0.25">
      <c r="A2077" s="16">
        <v>2076</v>
      </c>
      <c r="B2077" s="17" t="s">
        <v>262</v>
      </c>
      <c r="C2077" s="48" t="s">
        <v>2223</v>
      </c>
      <c r="D2077" s="2" t="s">
        <v>296</v>
      </c>
      <c r="E2077" s="48" t="s">
        <v>6895</v>
      </c>
      <c r="F2077" s="67">
        <v>42518</v>
      </c>
      <c r="G2077" s="3">
        <f t="shared" si="335"/>
        <v>5</v>
      </c>
      <c r="H2077" s="3">
        <f t="shared" si="336"/>
        <v>2016</v>
      </c>
      <c r="I2077" s="19">
        <v>0.82986111111111105</v>
      </c>
      <c r="J2077" s="20">
        <f t="shared" si="330"/>
        <v>19</v>
      </c>
      <c r="K2077" s="5" t="str">
        <f t="shared" si="337"/>
        <v>ja</v>
      </c>
      <c r="L2077" s="5" t="s">
        <v>91</v>
      </c>
      <c r="M2077" s="6" t="s">
        <v>74</v>
      </c>
      <c r="N2077" s="5">
        <v>21</v>
      </c>
      <c r="O2077" s="17" t="s">
        <v>126</v>
      </c>
      <c r="P2077" s="17" t="s">
        <v>8588</v>
      </c>
      <c r="R2077" s="6" t="s">
        <v>77</v>
      </c>
      <c r="T2077" s="22" t="s">
        <v>79</v>
      </c>
      <c r="X2077" s="2">
        <v>662</v>
      </c>
      <c r="Y2077" s="2" t="s">
        <v>81</v>
      </c>
      <c r="Z2077" s="2" t="s">
        <v>168</v>
      </c>
      <c r="AA2077" s="2">
        <v>662</v>
      </c>
      <c r="AB2077" s="2" t="s">
        <v>81</v>
      </c>
      <c r="AC2077" s="2" t="s">
        <v>168</v>
      </c>
      <c r="AD2077" s="2">
        <v>663</v>
      </c>
      <c r="AE2077" s="2" t="s">
        <v>83</v>
      </c>
      <c r="AF2077" s="2" t="s">
        <v>168</v>
      </c>
      <c r="BE2077" s="23" t="str">
        <f t="shared" si="331"/>
        <v>EMF nein</v>
      </c>
      <c r="BF2077" s="23" t="str">
        <f t="shared" si="332"/>
        <v/>
      </c>
      <c r="BG2077" s="23" t="str">
        <f t="shared" si="333"/>
        <v/>
      </c>
      <c r="BH2077" s="23">
        <f t="shared" si="334"/>
        <v>0</v>
      </c>
      <c r="BO2077" s="2" t="s">
        <v>8589</v>
      </c>
      <c r="BP2077" s="3">
        <v>1</v>
      </c>
      <c r="BQ2077" s="2" t="s">
        <v>8590</v>
      </c>
    </row>
    <row r="2078" spans="1:69" ht="16.149999999999999" customHeight="1" x14ac:dyDescent="0.25">
      <c r="A2078" s="69">
        <v>2077</v>
      </c>
      <c r="B2078" s="17" t="s">
        <v>262</v>
      </c>
      <c r="C2078" s="48" t="s">
        <v>8591</v>
      </c>
      <c r="D2078" s="2" t="s">
        <v>145</v>
      </c>
      <c r="E2078" s="48" t="s">
        <v>8592</v>
      </c>
      <c r="F2078" s="67">
        <v>42517</v>
      </c>
      <c r="G2078" s="3">
        <f t="shared" si="335"/>
        <v>5</v>
      </c>
      <c r="H2078" s="3">
        <f t="shared" si="336"/>
        <v>2016</v>
      </c>
      <c r="I2078" s="19">
        <v>0.76736111111111105</v>
      </c>
      <c r="J2078" s="20">
        <f t="shared" si="330"/>
        <v>18</v>
      </c>
      <c r="K2078" s="5" t="str">
        <f t="shared" si="337"/>
        <v>ja</v>
      </c>
      <c r="L2078" s="5" t="s">
        <v>91</v>
      </c>
      <c r="M2078" s="6" t="s">
        <v>100</v>
      </c>
      <c r="N2078" s="5">
        <v>64</v>
      </c>
      <c r="O2078" s="17" t="s">
        <v>126</v>
      </c>
      <c r="P2078" s="17" t="s">
        <v>8593</v>
      </c>
      <c r="R2078" s="6" t="s">
        <v>77</v>
      </c>
      <c r="S2078" s="2" t="s">
        <v>190</v>
      </c>
      <c r="T2078" s="22" t="s">
        <v>79</v>
      </c>
      <c r="X2078" s="2">
        <v>1070</v>
      </c>
      <c r="Y2078" s="2" t="s">
        <v>81</v>
      </c>
      <c r="Z2078" s="2" t="s">
        <v>84</v>
      </c>
      <c r="AA2078" s="2">
        <v>1070</v>
      </c>
      <c r="AB2078" s="2" t="s">
        <v>81</v>
      </c>
      <c r="AC2078" s="2" t="s">
        <v>84</v>
      </c>
      <c r="AD2078" s="2">
        <v>1070</v>
      </c>
      <c r="AE2078" s="2" t="s">
        <v>81</v>
      </c>
      <c r="AF2078" s="2" t="s">
        <v>84</v>
      </c>
      <c r="AJ2078" s="2">
        <v>1060</v>
      </c>
      <c r="AK2078" s="2" t="s">
        <v>81</v>
      </c>
      <c r="AL2078" s="2" t="s">
        <v>84</v>
      </c>
      <c r="AM2078" s="2">
        <v>1060</v>
      </c>
      <c r="AN2078" s="2" t="s">
        <v>81</v>
      </c>
      <c r="AO2078" s="2" t="s">
        <v>84</v>
      </c>
      <c r="AP2078" s="2">
        <v>1060</v>
      </c>
      <c r="AQ2078" s="2" t="s">
        <v>81</v>
      </c>
      <c r="AR2078" s="2" t="s">
        <v>84</v>
      </c>
      <c r="BE2078" s="23" t="str">
        <f t="shared" si="331"/>
        <v>EMF nein</v>
      </c>
      <c r="BF2078" s="23" t="str">
        <f t="shared" si="332"/>
        <v/>
      </c>
      <c r="BG2078" s="23" t="str">
        <f t="shared" si="333"/>
        <v/>
      </c>
      <c r="BH2078" s="23">
        <f t="shared" si="334"/>
        <v>0</v>
      </c>
      <c r="BO2078" s="2" t="s">
        <v>8594</v>
      </c>
      <c r="BP2078" s="3">
        <v>1</v>
      </c>
      <c r="BQ2078" s="2" t="s">
        <v>8595</v>
      </c>
    </row>
    <row r="2079" spans="1:69" ht="16.149999999999999" customHeight="1" x14ac:dyDescent="0.25">
      <c r="A2079" s="16">
        <v>2078</v>
      </c>
      <c r="B2079" s="17" t="s">
        <v>262</v>
      </c>
      <c r="C2079" s="48" t="s">
        <v>8596</v>
      </c>
      <c r="D2079" s="2" t="s">
        <v>98</v>
      </c>
      <c r="E2079" s="48" t="s">
        <v>8597</v>
      </c>
      <c r="F2079" s="67">
        <v>42517</v>
      </c>
      <c r="G2079" s="3">
        <f t="shared" si="335"/>
        <v>5</v>
      </c>
      <c r="H2079" s="3">
        <f t="shared" si="336"/>
        <v>2016</v>
      </c>
      <c r="I2079" s="19">
        <v>0.6875</v>
      </c>
      <c r="J2079" s="20">
        <f t="shared" si="330"/>
        <v>16</v>
      </c>
      <c r="K2079" s="5" t="str">
        <f t="shared" si="337"/>
        <v>ja</v>
      </c>
      <c r="L2079" s="21" t="s">
        <v>73</v>
      </c>
      <c r="M2079" s="6" t="s">
        <v>74</v>
      </c>
      <c r="O2079" s="17" t="s">
        <v>75</v>
      </c>
      <c r="P2079" s="17" t="s">
        <v>8598</v>
      </c>
      <c r="R2079" s="6" t="s">
        <v>77</v>
      </c>
      <c r="T2079" s="22"/>
      <c r="U2079" s="2" t="s">
        <v>100</v>
      </c>
      <c r="V2079" s="2" t="s">
        <v>79</v>
      </c>
      <c r="BE2079" s="23" t="str">
        <f t="shared" si="331"/>
        <v>EMF ja</v>
      </c>
      <c r="BF2079" s="23">
        <f t="shared" si="332"/>
        <v>70</v>
      </c>
      <c r="BG2079" s="23" t="str">
        <f t="shared" si="333"/>
        <v>&lt;100m</v>
      </c>
      <c r="BH2079" s="23">
        <f t="shared" si="334"/>
        <v>1</v>
      </c>
      <c r="BK2079" s="2" t="s">
        <v>162</v>
      </c>
      <c r="BL2079" s="2">
        <v>70</v>
      </c>
      <c r="BO2079" s="2" t="s">
        <v>8599</v>
      </c>
      <c r="BP2079" s="3">
        <v>1</v>
      </c>
      <c r="BQ2079" s="2" t="s">
        <v>8600</v>
      </c>
    </row>
    <row r="2080" spans="1:69" ht="16.149999999999999" customHeight="1" x14ac:dyDescent="0.25">
      <c r="A2080" s="16">
        <v>2079</v>
      </c>
      <c r="B2080" s="17" t="s">
        <v>262</v>
      </c>
      <c r="C2080" s="48" t="s">
        <v>6029</v>
      </c>
      <c r="D2080" s="2" t="s">
        <v>98</v>
      </c>
      <c r="E2080" s="48" t="s">
        <v>8601</v>
      </c>
      <c r="F2080" s="67">
        <v>42517</v>
      </c>
      <c r="G2080" s="3">
        <f t="shared" si="335"/>
        <v>5</v>
      </c>
      <c r="H2080" s="3">
        <f t="shared" si="336"/>
        <v>2016</v>
      </c>
      <c r="I2080" s="19">
        <v>0.5625</v>
      </c>
      <c r="J2080" s="20">
        <f t="shared" si="330"/>
        <v>13</v>
      </c>
      <c r="K2080" s="5" t="str">
        <f t="shared" si="337"/>
        <v>ja</v>
      </c>
      <c r="M2080" s="6" t="s">
        <v>74</v>
      </c>
      <c r="O2080" s="17" t="s">
        <v>126</v>
      </c>
      <c r="P2080" s="17" t="s">
        <v>8602</v>
      </c>
      <c r="R2080" s="6" t="s">
        <v>77</v>
      </c>
      <c r="T2080" s="22"/>
      <c r="U2080" s="2" t="s">
        <v>100</v>
      </c>
      <c r="V2080" s="2" t="s">
        <v>79</v>
      </c>
      <c r="X2080" s="2">
        <v>1280</v>
      </c>
      <c r="Y2080" s="2" t="s">
        <v>83</v>
      </c>
      <c r="Z2080" s="2" t="s">
        <v>168</v>
      </c>
      <c r="AA2080" s="2">
        <v>1280</v>
      </c>
      <c r="AB2080" s="2" t="s">
        <v>81</v>
      </c>
      <c r="AC2080" s="2" t="s">
        <v>168</v>
      </c>
      <c r="AD2080" s="2">
        <v>1280</v>
      </c>
      <c r="AE2080" s="2" t="s">
        <v>83</v>
      </c>
      <c r="AF2080" s="2" t="s">
        <v>168</v>
      </c>
      <c r="AJ2080" s="2">
        <v>1280</v>
      </c>
      <c r="AK2080" s="2" t="s">
        <v>81</v>
      </c>
      <c r="AL2080" s="2" t="s">
        <v>168</v>
      </c>
      <c r="AM2080" s="2">
        <v>1280</v>
      </c>
      <c r="AN2080" s="2" t="s">
        <v>81</v>
      </c>
      <c r="AO2080" s="2" t="s">
        <v>168</v>
      </c>
      <c r="AP2080" s="2">
        <v>1280</v>
      </c>
      <c r="AQ2080" s="2" t="s">
        <v>81</v>
      </c>
      <c r="AR2080" s="2" t="s">
        <v>168</v>
      </c>
      <c r="BE2080" s="23" t="str">
        <f t="shared" si="331"/>
        <v>EMF ja</v>
      </c>
      <c r="BF2080" s="23">
        <f t="shared" si="332"/>
        <v>5</v>
      </c>
      <c r="BG2080" s="23" t="str">
        <f t="shared" si="333"/>
        <v>&lt;100m</v>
      </c>
      <c r="BH2080" s="23">
        <f t="shared" si="334"/>
        <v>1</v>
      </c>
      <c r="BM2080" s="2" t="s">
        <v>162</v>
      </c>
      <c r="BN2080" s="2">
        <v>5</v>
      </c>
      <c r="BO2080" s="2" t="s">
        <v>8603</v>
      </c>
      <c r="BP2080" s="3">
        <v>1</v>
      </c>
      <c r="BQ2080" s="2" t="s">
        <v>8604</v>
      </c>
    </row>
    <row r="2081" spans="1:69" ht="16.149999999999999" customHeight="1" x14ac:dyDescent="0.25">
      <c r="A2081" s="16">
        <v>2080</v>
      </c>
      <c r="B2081" s="17" t="s">
        <v>262</v>
      </c>
      <c r="C2081" s="48" t="s">
        <v>8605</v>
      </c>
      <c r="D2081" s="2" t="s">
        <v>98</v>
      </c>
      <c r="E2081" s="48" t="s">
        <v>8606</v>
      </c>
      <c r="F2081" s="67">
        <v>42518</v>
      </c>
      <c r="G2081" s="3">
        <f t="shared" si="335"/>
        <v>5</v>
      </c>
      <c r="H2081" s="3">
        <f t="shared" si="336"/>
        <v>2016</v>
      </c>
      <c r="I2081" s="19"/>
      <c r="J2081" s="20" t="str">
        <f t="shared" si="330"/>
        <v/>
      </c>
      <c r="K2081" s="5" t="str">
        <f t="shared" si="337"/>
        <v>ja</v>
      </c>
      <c r="L2081" s="5" t="s">
        <v>91</v>
      </c>
      <c r="M2081" s="6" t="s">
        <v>74</v>
      </c>
      <c r="O2081" s="17" t="s">
        <v>75</v>
      </c>
      <c r="P2081" s="17" t="s">
        <v>3185</v>
      </c>
      <c r="R2081" s="6" t="s">
        <v>335</v>
      </c>
      <c r="T2081" s="22"/>
      <c r="U2081" s="2" t="s">
        <v>74</v>
      </c>
      <c r="X2081" s="2">
        <v>165</v>
      </c>
      <c r="Y2081" s="2" t="s">
        <v>81</v>
      </c>
      <c r="Z2081" s="2" t="s">
        <v>168</v>
      </c>
      <c r="AA2081" s="2">
        <v>165</v>
      </c>
      <c r="AB2081" s="2" t="s">
        <v>81</v>
      </c>
      <c r="AC2081" s="2" t="s">
        <v>168</v>
      </c>
      <c r="AD2081" s="2">
        <v>165</v>
      </c>
      <c r="AE2081" s="2" t="s">
        <v>81</v>
      </c>
      <c r="AF2081" s="2" t="s">
        <v>168</v>
      </c>
      <c r="BE2081" s="23" t="str">
        <f t="shared" si="331"/>
        <v>EMF nein</v>
      </c>
      <c r="BF2081" s="23" t="str">
        <f t="shared" si="332"/>
        <v/>
      </c>
      <c r="BG2081" s="23" t="str">
        <f t="shared" si="333"/>
        <v/>
      </c>
      <c r="BH2081" s="23">
        <f t="shared" si="334"/>
        <v>0</v>
      </c>
      <c r="BO2081" s="2" t="s">
        <v>8607</v>
      </c>
      <c r="BP2081" s="3">
        <v>1</v>
      </c>
      <c r="BQ2081" s="2" t="s">
        <v>8608</v>
      </c>
    </row>
    <row r="2082" spans="1:69" ht="16.149999999999999" customHeight="1" x14ac:dyDescent="0.25">
      <c r="A2082" s="16">
        <v>2081</v>
      </c>
      <c r="B2082" s="17" t="s">
        <v>262</v>
      </c>
      <c r="C2082" s="48" t="s">
        <v>5120</v>
      </c>
      <c r="D2082" s="2" t="s">
        <v>158</v>
      </c>
      <c r="E2082" s="48" t="s">
        <v>8609</v>
      </c>
      <c r="F2082" s="67">
        <v>42518</v>
      </c>
      <c r="G2082" s="3">
        <f t="shared" si="335"/>
        <v>5</v>
      </c>
      <c r="H2082" s="3">
        <f t="shared" si="336"/>
        <v>2016</v>
      </c>
      <c r="I2082" s="19">
        <v>0.27777777777777801</v>
      </c>
      <c r="J2082" s="20">
        <f t="shared" si="330"/>
        <v>6</v>
      </c>
      <c r="K2082" s="5" t="str">
        <f t="shared" si="337"/>
        <v>ja</v>
      </c>
      <c r="L2082" s="5" t="s">
        <v>91</v>
      </c>
      <c r="M2082" s="6" t="s">
        <v>74</v>
      </c>
      <c r="N2082" s="5">
        <v>64</v>
      </c>
      <c r="O2082" s="2" t="s">
        <v>140</v>
      </c>
      <c r="P2082" s="17" t="s">
        <v>8610</v>
      </c>
      <c r="R2082" s="6" t="s">
        <v>77</v>
      </c>
      <c r="T2082" s="6" t="s">
        <v>154</v>
      </c>
      <c r="U2082" s="2" t="s">
        <v>74</v>
      </c>
      <c r="V2082" s="2" t="s">
        <v>154</v>
      </c>
      <c r="X2082" s="2">
        <v>380</v>
      </c>
      <c r="Y2082" s="2" t="s">
        <v>83</v>
      </c>
      <c r="Z2082" s="2" t="s">
        <v>82</v>
      </c>
      <c r="AA2082" s="2">
        <v>380</v>
      </c>
      <c r="AB2082" s="2" t="s">
        <v>81</v>
      </c>
      <c r="AC2082" s="2" t="s">
        <v>82</v>
      </c>
      <c r="AD2082" s="2">
        <v>380</v>
      </c>
      <c r="AE2082" s="2" t="s">
        <v>81</v>
      </c>
      <c r="AF2082" s="2" t="s">
        <v>82</v>
      </c>
      <c r="AJ2082" s="2">
        <v>380</v>
      </c>
      <c r="AK2082" s="2" t="s">
        <v>81</v>
      </c>
      <c r="AL2082" s="2" t="s">
        <v>82</v>
      </c>
      <c r="AM2082" s="2">
        <v>380</v>
      </c>
      <c r="AN2082" s="2" t="s">
        <v>81</v>
      </c>
      <c r="AO2082" s="2" t="s">
        <v>82</v>
      </c>
      <c r="AP2082" s="2">
        <v>380</v>
      </c>
      <c r="AQ2082" s="2" t="s">
        <v>81</v>
      </c>
      <c r="AR2082" s="2" t="s">
        <v>82</v>
      </c>
      <c r="BE2082" s="23" t="str">
        <f t="shared" si="331"/>
        <v>EMF ja</v>
      </c>
      <c r="BF2082" s="23">
        <f t="shared" si="332"/>
        <v>30</v>
      </c>
      <c r="BG2082" s="23" t="str">
        <f t="shared" si="333"/>
        <v>&lt;100m</v>
      </c>
      <c r="BH2082" s="23">
        <f t="shared" si="334"/>
        <v>1</v>
      </c>
      <c r="BK2082" s="2" t="s">
        <v>162</v>
      </c>
      <c r="BL2082" s="2">
        <v>30</v>
      </c>
      <c r="BO2082" s="2" t="s">
        <v>8611</v>
      </c>
      <c r="BP2082" s="3">
        <v>1</v>
      </c>
      <c r="BQ2082" s="2" t="s">
        <v>8612</v>
      </c>
    </row>
    <row r="2083" spans="1:69" ht="16.149999999999999" customHeight="1" x14ac:dyDescent="0.25">
      <c r="A2083" s="16">
        <v>2082</v>
      </c>
      <c r="B2083" s="17" t="s">
        <v>262</v>
      </c>
      <c r="C2083" s="48" t="s">
        <v>2163</v>
      </c>
      <c r="D2083" s="2" t="s">
        <v>348</v>
      </c>
      <c r="E2083" s="48" t="s">
        <v>8613</v>
      </c>
      <c r="F2083" s="67">
        <v>42518</v>
      </c>
      <c r="G2083" s="3">
        <f t="shared" si="335"/>
        <v>5</v>
      </c>
      <c r="H2083" s="3">
        <f t="shared" si="336"/>
        <v>2016</v>
      </c>
      <c r="I2083" s="19">
        <v>0.28819444444444398</v>
      </c>
      <c r="J2083" s="20">
        <f t="shared" si="330"/>
        <v>6</v>
      </c>
      <c r="K2083" s="5" t="str">
        <f t="shared" si="337"/>
        <v>ja</v>
      </c>
      <c r="L2083" s="5" t="s">
        <v>91</v>
      </c>
      <c r="M2083" s="6" t="s">
        <v>115</v>
      </c>
      <c r="O2083" s="17" t="s">
        <v>75</v>
      </c>
      <c r="P2083" s="17" t="s">
        <v>12236</v>
      </c>
      <c r="R2083" s="6" t="s">
        <v>77</v>
      </c>
      <c r="T2083" s="22" t="s">
        <v>79</v>
      </c>
      <c r="X2083" s="2">
        <v>230</v>
      </c>
      <c r="Y2083" s="2" t="s">
        <v>83</v>
      </c>
      <c r="Z2083" s="2" t="s">
        <v>82</v>
      </c>
      <c r="AA2083" s="2">
        <v>230</v>
      </c>
      <c r="AB2083" s="2" t="s">
        <v>81</v>
      </c>
      <c r="AC2083" s="2" t="s">
        <v>82</v>
      </c>
      <c r="AD2083" s="2">
        <v>230</v>
      </c>
      <c r="AE2083" s="2" t="s">
        <v>83</v>
      </c>
      <c r="AF2083" s="2" t="s">
        <v>82</v>
      </c>
      <c r="AJ2083" s="2">
        <v>230</v>
      </c>
      <c r="AK2083" s="2" t="s">
        <v>81</v>
      </c>
      <c r="AL2083" s="2" t="s">
        <v>82</v>
      </c>
      <c r="AM2083" s="2">
        <v>230</v>
      </c>
      <c r="AN2083" s="2" t="s">
        <v>81</v>
      </c>
      <c r="AO2083" s="2" t="s">
        <v>82</v>
      </c>
      <c r="AP2083" s="2">
        <v>230</v>
      </c>
      <c r="AQ2083" s="2" t="s">
        <v>81</v>
      </c>
      <c r="AR2083" s="2" t="s">
        <v>82</v>
      </c>
      <c r="AV2083" s="2">
        <v>230</v>
      </c>
      <c r="AW2083" s="2" t="s">
        <v>81</v>
      </c>
      <c r="AX2083" s="2" t="s">
        <v>82</v>
      </c>
      <c r="BE2083" s="23" t="str">
        <f t="shared" si="331"/>
        <v>EMF nein</v>
      </c>
      <c r="BF2083" s="23" t="str">
        <f t="shared" si="332"/>
        <v/>
      </c>
      <c r="BG2083" s="23" t="str">
        <f t="shared" si="333"/>
        <v/>
      </c>
      <c r="BH2083" s="23">
        <f t="shared" si="334"/>
        <v>0</v>
      </c>
      <c r="BO2083" s="2" t="s">
        <v>8614</v>
      </c>
      <c r="BP2083" s="3">
        <v>1</v>
      </c>
      <c r="BQ2083" s="2" t="s">
        <v>8615</v>
      </c>
    </row>
    <row r="2084" spans="1:69" ht="16.149999999999999" customHeight="1" x14ac:dyDescent="0.25">
      <c r="A2084" s="16">
        <v>2083</v>
      </c>
      <c r="B2084" s="17" t="s">
        <v>262</v>
      </c>
      <c r="C2084" s="48" t="s">
        <v>17812</v>
      </c>
      <c r="D2084" s="2" t="s">
        <v>124</v>
      </c>
      <c r="E2084" s="48" t="s">
        <v>2703</v>
      </c>
      <c r="F2084" s="67">
        <v>42518</v>
      </c>
      <c r="G2084" s="3">
        <f t="shared" si="335"/>
        <v>5</v>
      </c>
      <c r="H2084" s="3">
        <f t="shared" si="336"/>
        <v>2016</v>
      </c>
      <c r="I2084" s="19">
        <v>0.69791666666666696</v>
      </c>
      <c r="J2084" s="20">
        <f t="shared" si="330"/>
        <v>16</v>
      </c>
      <c r="K2084" s="5" t="str">
        <f t="shared" si="337"/>
        <v>ja</v>
      </c>
      <c r="L2084" s="21" t="s">
        <v>73</v>
      </c>
      <c r="M2084" s="6" t="s">
        <v>74</v>
      </c>
      <c r="N2084" s="5">
        <v>21</v>
      </c>
      <c r="O2084" s="17" t="s">
        <v>75</v>
      </c>
      <c r="P2084" s="17" t="s">
        <v>3185</v>
      </c>
      <c r="R2084" s="6" t="s">
        <v>77</v>
      </c>
      <c r="T2084" s="22"/>
      <c r="U2084" s="2" t="s">
        <v>115</v>
      </c>
      <c r="V2084" s="2" t="s">
        <v>79</v>
      </c>
      <c r="X2084" s="2">
        <v>434</v>
      </c>
      <c r="Y2084" s="2" t="s">
        <v>83</v>
      </c>
      <c r="Z2084" s="2" t="s">
        <v>161</v>
      </c>
      <c r="AA2084" s="2">
        <v>434</v>
      </c>
      <c r="AB2084" s="2" t="s">
        <v>81</v>
      </c>
      <c r="AC2084" s="2" t="s">
        <v>161</v>
      </c>
      <c r="AD2084" s="2">
        <v>434</v>
      </c>
      <c r="AE2084" s="2" t="s">
        <v>81</v>
      </c>
      <c r="AF2084" s="2" t="s">
        <v>161</v>
      </c>
      <c r="AJ2084" s="2">
        <v>434</v>
      </c>
      <c r="AK2084" s="2" t="s">
        <v>83</v>
      </c>
      <c r="AL2084" s="2" t="s">
        <v>161</v>
      </c>
      <c r="AM2084" s="2">
        <v>434</v>
      </c>
      <c r="AN2084" s="2" t="s">
        <v>81</v>
      </c>
      <c r="AO2084" s="2" t="s">
        <v>161</v>
      </c>
      <c r="AP2084" s="2">
        <v>434</v>
      </c>
      <c r="AQ2084" s="2" t="s">
        <v>81</v>
      </c>
      <c r="AR2084" s="2" t="s">
        <v>161</v>
      </c>
      <c r="BE2084" s="23" t="str">
        <f t="shared" si="331"/>
        <v>EMF nein</v>
      </c>
      <c r="BF2084" s="23" t="str">
        <f t="shared" si="332"/>
        <v/>
      </c>
      <c r="BG2084" s="23" t="str">
        <f t="shared" si="333"/>
        <v/>
      </c>
      <c r="BH2084" s="23">
        <f t="shared" si="334"/>
        <v>0</v>
      </c>
      <c r="BO2084" s="2" t="s">
        <v>21879</v>
      </c>
      <c r="BP2084" s="3">
        <v>1</v>
      </c>
      <c r="BQ2084" s="2" t="s">
        <v>8616</v>
      </c>
    </row>
    <row r="2085" spans="1:69" ht="16.149999999999999" customHeight="1" x14ac:dyDescent="0.25">
      <c r="A2085" s="16">
        <v>2084</v>
      </c>
      <c r="B2085" s="17" t="s">
        <v>262</v>
      </c>
      <c r="C2085" s="48" t="s">
        <v>8617</v>
      </c>
      <c r="D2085" s="2" t="s">
        <v>124</v>
      </c>
      <c r="E2085" s="48" t="s">
        <v>8618</v>
      </c>
      <c r="F2085" s="67">
        <v>42518</v>
      </c>
      <c r="G2085" s="3">
        <f t="shared" si="335"/>
        <v>5</v>
      </c>
      <c r="H2085" s="3">
        <f t="shared" si="336"/>
        <v>2016</v>
      </c>
      <c r="I2085" s="19">
        <v>0.72916666666666696</v>
      </c>
      <c r="J2085" s="20">
        <f t="shared" si="330"/>
        <v>17</v>
      </c>
      <c r="K2085" s="5" t="str">
        <f t="shared" si="337"/>
        <v>ja</v>
      </c>
      <c r="L2085" s="5" t="s">
        <v>91</v>
      </c>
      <c r="M2085" s="6" t="s">
        <v>100</v>
      </c>
      <c r="N2085" s="5">
        <v>53</v>
      </c>
      <c r="O2085" s="17" t="s">
        <v>126</v>
      </c>
      <c r="P2085" s="17" t="s">
        <v>8619</v>
      </c>
      <c r="R2085" s="6" t="s">
        <v>77</v>
      </c>
      <c r="T2085" s="22" t="s">
        <v>79</v>
      </c>
      <c r="BE2085" s="23" t="str">
        <f t="shared" si="331"/>
        <v>EMF nein</v>
      </c>
      <c r="BF2085" s="23" t="str">
        <f t="shared" si="332"/>
        <v/>
      </c>
      <c r="BG2085" s="23" t="str">
        <f t="shared" si="333"/>
        <v/>
      </c>
      <c r="BH2085" s="23">
        <f t="shared" si="334"/>
        <v>0</v>
      </c>
      <c r="BO2085" s="2" t="s">
        <v>8620</v>
      </c>
      <c r="BP2085" s="3">
        <v>1</v>
      </c>
      <c r="BQ2085" s="2" t="s">
        <v>8621</v>
      </c>
    </row>
    <row r="2086" spans="1:69" ht="16.149999999999999" customHeight="1" x14ac:dyDescent="0.25">
      <c r="A2086" s="16">
        <v>2085</v>
      </c>
      <c r="B2086" s="17" t="s">
        <v>262</v>
      </c>
      <c r="C2086" s="48" t="s">
        <v>5795</v>
      </c>
      <c r="D2086" s="2" t="s">
        <v>124</v>
      </c>
      <c r="E2086" s="48" t="s">
        <v>8622</v>
      </c>
      <c r="F2086" s="67">
        <v>42518</v>
      </c>
      <c r="G2086" s="3">
        <f t="shared" si="335"/>
        <v>5</v>
      </c>
      <c r="H2086" s="3">
        <f t="shared" si="336"/>
        <v>2016</v>
      </c>
      <c r="I2086" s="19">
        <v>0.77083333333333304</v>
      </c>
      <c r="J2086" s="20">
        <f t="shared" si="330"/>
        <v>18</v>
      </c>
      <c r="K2086" s="5" t="str">
        <f t="shared" si="337"/>
        <v>ja</v>
      </c>
      <c r="L2086" s="5" t="s">
        <v>91</v>
      </c>
      <c r="M2086" s="6" t="s">
        <v>100</v>
      </c>
      <c r="N2086" s="5">
        <v>18</v>
      </c>
      <c r="O2086" s="17" t="s">
        <v>75</v>
      </c>
      <c r="P2086" s="17" t="s">
        <v>8623</v>
      </c>
      <c r="R2086" s="6" t="s">
        <v>77</v>
      </c>
      <c r="T2086" s="22" t="s">
        <v>79</v>
      </c>
      <c r="U2086" s="2" t="s">
        <v>74</v>
      </c>
      <c r="V2086" s="2" t="s">
        <v>79</v>
      </c>
      <c r="X2086" s="2">
        <v>1390</v>
      </c>
      <c r="Y2086" s="2" t="s">
        <v>81</v>
      </c>
      <c r="Z2086" s="2" t="s">
        <v>82</v>
      </c>
      <c r="AA2086" s="2">
        <v>1390</v>
      </c>
      <c r="AB2086" s="2" t="s">
        <v>81</v>
      </c>
      <c r="AC2086" s="2" t="s">
        <v>82</v>
      </c>
      <c r="BE2086" s="23" t="str">
        <f t="shared" si="331"/>
        <v>EMF nein</v>
      </c>
      <c r="BF2086" s="23" t="str">
        <f t="shared" si="332"/>
        <v/>
      </c>
      <c r="BG2086" s="23" t="str">
        <f t="shared" si="333"/>
        <v/>
      </c>
      <c r="BH2086" s="23">
        <f t="shared" si="334"/>
        <v>0</v>
      </c>
      <c r="BO2086" s="2" t="s">
        <v>8624</v>
      </c>
      <c r="BP2086" s="3">
        <v>1</v>
      </c>
      <c r="BQ2086" s="2" t="s">
        <v>8625</v>
      </c>
    </row>
    <row r="2087" spans="1:69" ht="16.149999999999999" customHeight="1" x14ac:dyDescent="0.25">
      <c r="A2087" s="16">
        <v>2086</v>
      </c>
      <c r="B2087" s="17" t="s">
        <v>262</v>
      </c>
      <c r="C2087" s="48" t="s">
        <v>8626</v>
      </c>
      <c r="D2087" s="2" t="s">
        <v>124</v>
      </c>
      <c r="E2087" s="48" t="s">
        <v>8627</v>
      </c>
      <c r="F2087" s="67">
        <v>42518</v>
      </c>
      <c r="G2087" s="3">
        <f t="shared" si="335"/>
        <v>5</v>
      </c>
      <c r="H2087" s="3">
        <f t="shared" si="336"/>
        <v>2016</v>
      </c>
      <c r="I2087" s="19"/>
      <c r="J2087" s="20" t="str">
        <f t="shared" si="330"/>
        <v/>
      </c>
      <c r="K2087" s="5" t="str">
        <f t="shared" si="337"/>
        <v>ja</v>
      </c>
      <c r="L2087" s="21" t="s">
        <v>73</v>
      </c>
      <c r="M2087" s="6" t="s">
        <v>74</v>
      </c>
      <c r="O2087" s="17" t="s">
        <v>75</v>
      </c>
      <c r="P2087" s="17" t="s">
        <v>4987</v>
      </c>
      <c r="R2087" s="6" t="s">
        <v>77</v>
      </c>
      <c r="T2087" s="22"/>
      <c r="U2087" s="2" t="s">
        <v>100</v>
      </c>
      <c r="V2087" s="2" t="s">
        <v>79</v>
      </c>
      <c r="X2087" s="2">
        <v>440</v>
      </c>
      <c r="Y2087" s="2" t="s">
        <v>81</v>
      </c>
      <c r="Z2087" s="2" t="s">
        <v>161</v>
      </c>
      <c r="AD2087" s="2">
        <v>440</v>
      </c>
      <c r="AE2087" s="2" t="s">
        <v>81</v>
      </c>
      <c r="AF2087" s="2" t="s">
        <v>161</v>
      </c>
      <c r="BE2087" s="23" t="str">
        <f t="shared" si="331"/>
        <v>EMF nein</v>
      </c>
      <c r="BF2087" s="23" t="str">
        <f t="shared" si="332"/>
        <v/>
      </c>
      <c r="BG2087" s="23" t="str">
        <f t="shared" si="333"/>
        <v/>
      </c>
      <c r="BH2087" s="23">
        <f t="shared" si="334"/>
        <v>0</v>
      </c>
      <c r="BO2087" s="2" t="s">
        <v>8628</v>
      </c>
      <c r="BP2087" s="3">
        <v>1</v>
      </c>
      <c r="BQ2087" s="2" t="s">
        <v>8629</v>
      </c>
    </row>
    <row r="2088" spans="1:69" ht="16.149999999999999" customHeight="1" x14ac:dyDescent="0.25">
      <c r="A2088" s="16">
        <v>2087</v>
      </c>
      <c r="B2088" s="17" t="s">
        <v>262</v>
      </c>
      <c r="C2088" s="48" t="s">
        <v>8630</v>
      </c>
      <c r="D2088" s="2" t="s">
        <v>124</v>
      </c>
      <c r="E2088" s="48" t="s">
        <v>8631</v>
      </c>
      <c r="F2088" s="67">
        <v>42518</v>
      </c>
      <c r="G2088" s="3">
        <f t="shared" si="335"/>
        <v>5</v>
      </c>
      <c r="H2088" s="3">
        <f t="shared" si="336"/>
        <v>2016</v>
      </c>
      <c r="I2088" s="19">
        <v>0.875</v>
      </c>
      <c r="J2088" s="20">
        <f t="shared" si="330"/>
        <v>21</v>
      </c>
      <c r="K2088" s="5" t="str">
        <f t="shared" si="337"/>
        <v>ja</v>
      </c>
      <c r="L2088" s="5" t="s">
        <v>91</v>
      </c>
      <c r="M2088" s="6" t="s">
        <v>74</v>
      </c>
      <c r="N2088" s="5">
        <v>47</v>
      </c>
      <c r="O2088" s="17" t="s">
        <v>126</v>
      </c>
      <c r="P2088" s="17" t="s">
        <v>8632</v>
      </c>
      <c r="R2088" s="6" t="s">
        <v>77</v>
      </c>
      <c r="S2088" s="2" t="s">
        <v>190</v>
      </c>
      <c r="T2088" s="22"/>
      <c r="X2088" s="2">
        <v>104</v>
      </c>
      <c r="Y2088" s="2" t="s">
        <v>81</v>
      </c>
      <c r="Z2088" s="2" t="s">
        <v>84</v>
      </c>
      <c r="AA2088" s="2">
        <v>104</v>
      </c>
      <c r="AB2088" s="2" t="s">
        <v>81</v>
      </c>
      <c r="AC2088" s="2" t="s">
        <v>84</v>
      </c>
      <c r="AD2088" s="2">
        <v>104</v>
      </c>
      <c r="AE2088" s="2" t="s">
        <v>83</v>
      </c>
      <c r="AF2088" s="2" t="s">
        <v>84</v>
      </c>
      <c r="BE2088" s="23" t="str">
        <f t="shared" si="331"/>
        <v>EMF nein</v>
      </c>
      <c r="BF2088" s="23" t="str">
        <f t="shared" si="332"/>
        <v/>
      </c>
      <c r="BG2088" s="23" t="str">
        <f t="shared" si="333"/>
        <v/>
      </c>
      <c r="BH2088" s="23">
        <f t="shared" si="334"/>
        <v>0</v>
      </c>
      <c r="BP2088" s="3">
        <v>1</v>
      </c>
      <c r="BQ2088" s="2" t="s">
        <v>8633</v>
      </c>
    </row>
    <row r="2089" spans="1:69" ht="16.149999999999999" customHeight="1" x14ac:dyDescent="0.25">
      <c r="A2089" s="16">
        <v>2088</v>
      </c>
      <c r="B2089" s="17" t="s">
        <v>262</v>
      </c>
      <c r="C2089" s="48" t="s">
        <v>2486</v>
      </c>
      <c r="D2089" s="2" t="s">
        <v>158</v>
      </c>
      <c r="E2089" s="48" t="s">
        <v>8634</v>
      </c>
      <c r="F2089" s="67">
        <v>42517</v>
      </c>
      <c r="G2089" s="3">
        <f t="shared" si="335"/>
        <v>5</v>
      </c>
      <c r="H2089" s="3">
        <f t="shared" si="336"/>
        <v>2016</v>
      </c>
      <c r="I2089" s="19">
        <v>0.71527777777777801</v>
      </c>
      <c r="J2089" s="20">
        <f t="shared" si="330"/>
        <v>17</v>
      </c>
      <c r="K2089" s="5" t="str">
        <f t="shared" si="337"/>
        <v>ja</v>
      </c>
      <c r="M2089" s="6" t="s">
        <v>74</v>
      </c>
      <c r="O2089" s="17" t="s">
        <v>75</v>
      </c>
      <c r="P2089" s="17" t="s">
        <v>8635</v>
      </c>
      <c r="R2089" s="6" t="s">
        <v>77</v>
      </c>
      <c r="T2089" s="22"/>
      <c r="U2089" s="2" t="s">
        <v>115</v>
      </c>
      <c r="V2089" s="2" t="s">
        <v>79</v>
      </c>
      <c r="BE2089" s="23" t="str">
        <f t="shared" si="331"/>
        <v>EMF nein</v>
      </c>
      <c r="BF2089" s="23" t="str">
        <f t="shared" si="332"/>
        <v/>
      </c>
      <c r="BG2089" s="23" t="str">
        <f t="shared" si="333"/>
        <v/>
      </c>
      <c r="BH2089" s="23">
        <f t="shared" si="334"/>
        <v>0</v>
      </c>
      <c r="BO2089" s="2" t="s">
        <v>8636</v>
      </c>
      <c r="BP2089" s="3">
        <v>1</v>
      </c>
      <c r="BQ2089" s="2" t="s">
        <v>8637</v>
      </c>
    </row>
    <row r="2090" spans="1:69" ht="16.149999999999999" customHeight="1" x14ac:dyDescent="0.25">
      <c r="A2090" s="16">
        <v>2089</v>
      </c>
      <c r="B2090" s="17" t="s">
        <v>262</v>
      </c>
      <c r="C2090" s="48" t="s">
        <v>8638</v>
      </c>
      <c r="D2090" s="2" t="s">
        <v>264</v>
      </c>
      <c r="E2090" s="48" t="s">
        <v>8639</v>
      </c>
      <c r="F2090" s="67">
        <v>42517</v>
      </c>
      <c r="G2090" s="3">
        <f t="shared" si="335"/>
        <v>5</v>
      </c>
      <c r="H2090" s="3">
        <f t="shared" si="336"/>
        <v>2016</v>
      </c>
      <c r="I2090" s="19">
        <v>0.9375</v>
      </c>
      <c r="J2090" s="20">
        <f t="shared" si="330"/>
        <v>22</v>
      </c>
      <c r="K2090" s="5" t="str">
        <f t="shared" si="337"/>
        <v>ja</v>
      </c>
      <c r="L2090" s="5" t="s">
        <v>91</v>
      </c>
      <c r="M2090" s="6" t="s">
        <v>74</v>
      </c>
      <c r="N2090" s="5">
        <v>27</v>
      </c>
      <c r="O2090" s="17" t="s">
        <v>75</v>
      </c>
      <c r="P2090" s="17" t="s">
        <v>8640</v>
      </c>
      <c r="R2090" s="6" t="s">
        <v>77</v>
      </c>
      <c r="T2090" s="22" t="s">
        <v>79</v>
      </c>
      <c r="BE2090" s="23" t="str">
        <f t="shared" si="331"/>
        <v>EMF ja</v>
      </c>
      <c r="BF2090" s="23">
        <f t="shared" si="332"/>
        <v>150</v>
      </c>
      <c r="BG2090" s="23" t="str">
        <f t="shared" si="333"/>
        <v>100-499m</v>
      </c>
      <c r="BH2090" s="23">
        <f t="shared" si="334"/>
        <v>2</v>
      </c>
      <c r="BI2090" s="2" t="s">
        <v>162</v>
      </c>
      <c r="BJ2090" s="2">
        <v>500</v>
      </c>
      <c r="BM2090" s="2" t="s">
        <v>162</v>
      </c>
      <c r="BN2090" s="2">
        <v>150</v>
      </c>
      <c r="BO2090" s="2" t="s">
        <v>8641</v>
      </c>
      <c r="BP2090" s="3">
        <v>1</v>
      </c>
      <c r="BQ2090" s="2" t="s">
        <v>8642</v>
      </c>
    </row>
    <row r="2091" spans="1:69" ht="16.149999999999999" customHeight="1" x14ac:dyDescent="0.25">
      <c r="A2091" s="69">
        <v>2090</v>
      </c>
      <c r="B2091" s="17" t="s">
        <v>262</v>
      </c>
      <c r="C2091" s="24" t="s">
        <v>6029</v>
      </c>
      <c r="D2091" s="2" t="s">
        <v>98</v>
      </c>
      <c r="E2091" s="48" t="s">
        <v>5471</v>
      </c>
      <c r="F2091" s="67">
        <v>42517</v>
      </c>
      <c r="G2091" s="3">
        <f t="shared" si="335"/>
        <v>5</v>
      </c>
      <c r="H2091" s="3">
        <f t="shared" si="336"/>
        <v>2016</v>
      </c>
      <c r="I2091" s="19">
        <v>0.5</v>
      </c>
      <c r="J2091" s="20">
        <f t="shared" si="330"/>
        <v>12</v>
      </c>
      <c r="K2091" s="5" t="str">
        <f t="shared" si="337"/>
        <v>ja</v>
      </c>
      <c r="L2091" s="21" t="s">
        <v>73</v>
      </c>
      <c r="M2091" s="6" t="s">
        <v>74</v>
      </c>
      <c r="O2091" s="17" t="s">
        <v>75</v>
      </c>
      <c r="P2091" s="17" t="s">
        <v>8643</v>
      </c>
      <c r="R2091" s="6" t="s">
        <v>77</v>
      </c>
      <c r="S2091" s="2" t="s">
        <v>132</v>
      </c>
      <c r="T2091" s="22"/>
      <c r="U2091" s="2" t="s">
        <v>208</v>
      </c>
      <c r="V2091" s="2" t="s">
        <v>79</v>
      </c>
      <c r="BE2091" s="23" t="str">
        <f t="shared" si="331"/>
        <v>EMF nein</v>
      </c>
      <c r="BF2091" s="23" t="str">
        <f t="shared" si="332"/>
        <v/>
      </c>
      <c r="BG2091" s="23" t="str">
        <f t="shared" si="333"/>
        <v/>
      </c>
      <c r="BH2091" s="23">
        <f t="shared" si="334"/>
        <v>0</v>
      </c>
      <c r="BO2091" s="2" t="s">
        <v>8644</v>
      </c>
      <c r="BP2091" s="3">
        <v>1</v>
      </c>
      <c r="BQ2091" s="2" t="s">
        <v>8645</v>
      </c>
    </row>
    <row r="2092" spans="1:69" ht="16.149999999999999" customHeight="1" x14ac:dyDescent="0.25">
      <c r="A2092" s="16">
        <v>2091</v>
      </c>
      <c r="B2092" s="17" t="s">
        <v>262</v>
      </c>
      <c r="C2092" s="48" t="s">
        <v>8646</v>
      </c>
      <c r="D2092" s="2" t="s">
        <v>264</v>
      </c>
      <c r="E2092" s="48" t="s">
        <v>247</v>
      </c>
      <c r="F2092" s="67">
        <v>42517</v>
      </c>
      <c r="G2092" s="3">
        <f t="shared" si="335"/>
        <v>5</v>
      </c>
      <c r="H2092" s="3">
        <f t="shared" si="336"/>
        <v>2016</v>
      </c>
      <c r="I2092" s="19">
        <v>0.79166666666666696</v>
      </c>
      <c r="J2092" s="20">
        <f t="shared" si="330"/>
        <v>19</v>
      </c>
      <c r="K2092" s="5" t="str">
        <f t="shared" si="337"/>
        <v>ja</v>
      </c>
      <c r="L2092" s="21" t="s">
        <v>73</v>
      </c>
      <c r="M2092" s="6" t="s">
        <v>74</v>
      </c>
      <c r="N2092" s="5">
        <v>27</v>
      </c>
      <c r="O2092" s="17" t="s">
        <v>75</v>
      </c>
      <c r="P2092" s="17" t="s">
        <v>8647</v>
      </c>
      <c r="R2092" s="6" t="s">
        <v>77</v>
      </c>
      <c r="T2092" s="22" t="s">
        <v>79</v>
      </c>
      <c r="U2092" s="2" t="s">
        <v>74</v>
      </c>
      <c r="X2092" s="2">
        <v>65</v>
      </c>
      <c r="Y2092" s="2" t="s">
        <v>81</v>
      </c>
      <c r="Z2092" s="2" t="s">
        <v>82</v>
      </c>
      <c r="AA2092" s="2">
        <v>65</v>
      </c>
      <c r="AB2092" s="2" t="s">
        <v>81</v>
      </c>
      <c r="AC2092" s="2" t="s">
        <v>82</v>
      </c>
      <c r="AD2092" s="2">
        <v>65</v>
      </c>
      <c r="AE2092" s="2" t="s">
        <v>83</v>
      </c>
      <c r="AF2092" s="2" t="s">
        <v>82</v>
      </c>
      <c r="BE2092" s="23" t="str">
        <f t="shared" si="331"/>
        <v>EMF nein</v>
      </c>
      <c r="BF2092" s="23" t="str">
        <f t="shared" si="332"/>
        <v/>
      </c>
      <c r="BG2092" s="23" t="str">
        <f t="shared" si="333"/>
        <v/>
      </c>
      <c r="BH2092" s="23">
        <f t="shared" si="334"/>
        <v>0</v>
      </c>
      <c r="BP2092" s="3">
        <v>1</v>
      </c>
      <c r="BQ2092" s="2" t="s">
        <v>8648</v>
      </c>
    </row>
    <row r="2093" spans="1:69" ht="16.149999999999999" customHeight="1" x14ac:dyDescent="0.25">
      <c r="A2093" s="16">
        <v>2092</v>
      </c>
      <c r="B2093" s="17" t="s">
        <v>262</v>
      </c>
      <c r="C2093" s="48" t="s">
        <v>8649</v>
      </c>
      <c r="D2093" s="2" t="s">
        <v>124</v>
      </c>
      <c r="E2093" s="48" t="s">
        <v>8631</v>
      </c>
      <c r="F2093" s="67">
        <v>42516</v>
      </c>
      <c r="G2093" s="3">
        <f t="shared" si="335"/>
        <v>5</v>
      </c>
      <c r="H2093" s="3">
        <f t="shared" si="336"/>
        <v>2016</v>
      </c>
      <c r="I2093" s="19">
        <v>0.6875</v>
      </c>
      <c r="J2093" s="20">
        <f t="shared" si="330"/>
        <v>16</v>
      </c>
      <c r="K2093" s="5" t="str">
        <f t="shared" si="337"/>
        <v>ja</v>
      </c>
      <c r="L2093" s="5" t="s">
        <v>91</v>
      </c>
      <c r="M2093" s="6" t="s">
        <v>74</v>
      </c>
      <c r="N2093" s="5">
        <v>19</v>
      </c>
      <c r="O2093" s="17" t="s">
        <v>75</v>
      </c>
      <c r="P2093" s="17" t="s">
        <v>8650</v>
      </c>
      <c r="R2093" s="6" t="s">
        <v>77</v>
      </c>
      <c r="T2093" s="22" t="s">
        <v>79</v>
      </c>
      <c r="U2093" s="2" t="s">
        <v>74</v>
      </c>
      <c r="X2093" s="2">
        <v>1570</v>
      </c>
      <c r="Y2093" s="2" t="s">
        <v>81</v>
      </c>
      <c r="Z2093" s="2" t="s">
        <v>161</v>
      </c>
      <c r="BE2093" s="23" t="str">
        <f t="shared" si="331"/>
        <v>EMF nein</v>
      </c>
      <c r="BF2093" s="23" t="str">
        <f t="shared" si="332"/>
        <v/>
      </c>
      <c r="BG2093" s="23" t="str">
        <f t="shared" si="333"/>
        <v/>
      </c>
      <c r="BH2093" s="23">
        <f t="shared" si="334"/>
        <v>0</v>
      </c>
      <c r="BO2093" s="2" t="s">
        <v>8651</v>
      </c>
      <c r="BP2093" s="3">
        <v>1</v>
      </c>
      <c r="BQ2093" s="2" t="s">
        <v>8652</v>
      </c>
    </row>
    <row r="2094" spans="1:69" ht="16.149999999999999" customHeight="1" x14ac:dyDescent="0.25">
      <c r="A2094" s="16">
        <v>2093</v>
      </c>
      <c r="B2094" s="17" t="s">
        <v>262</v>
      </c>
      <c r="C2094" s="48" t="s">
        <v>8653</v>
      </c>
      <c r="D2094" s="2" t="s">
        <v>158</v>
      </c>
      <c r="E2094" s="48" t="s">
        <v>611</v>
      </c>
      <c r="F2094" s="67">
        <v>42515</v>
      </c>
      <c r="G2094" s="3">
        <f t="shared" si="335"/>
        <v>5</v>
      </c>
      <c r="H2094" s="3">
        <f t="shared" si="336"/>
        <v>2016</v>
      </c>
      <c r="I2094" s="19">
        <v>0.28125</v>
      </c>
      <c r="J2094" s="20">
        <f t="shared" si="330"/>
        <v>6</v>
      </c>
      <c r="K2094" s="5" t="str">
        <f t="shared" si="337"/>
        <v>ja</v>
      </c>
      <c r="L2094" s="5" t="s">
        <v>91</v>
      </c>
      <c r="M2094" s="6" t="s">
        <v>115</v>
      </c>
      <c r="N2094" s="5">
        <v>36</v>
      </c>
      <c r="O2094" s="17" t="s">
        <v>75</v>
      </c>
      <c r="P2094" s="17" t="s">
        <v>8654</v>
      </c>
      <c r="R2094" s="6" t="s">
        <v>77</v>
      </c>
      <c r="T2094" s="22" t="s">
        <v>79</v>
      </c>
      <c r="U2094" s="2" t="s">
        <v>74</v>
      </c>
      <c r="Z2094" s="2" t="s">
        <v>84</v>
      </c>
      <c r="AC2094" s="2" t="s">
        <v>84</v>
      </c>
      <c r="AF2094" s="2" t="s">
        <v>84</v>
      </c>
      <c r="BE2094" s="23" t="str">
        <f t="shared" si="331"/>
        <v>EMF ja</v>
      </c>
      <c r="BF2094" s="23">
        <f t="shared" si="332"/>
        <v>320</v>
      </c>
      <c r="BG2094" s="23" t="str">
        <f t="shared" si="333"/>
        <v>100-499m</v>
      </c>
      <c r="BH2094" s="23">
        <f t="shared" si="334"/>
        <v>1</v>
      </c>
      <c r="BI2094" s="2" t="s">
        <v>162</v>
      </c>
      <c r="BJ2094" s="2">
        <v>320</v>
      </c>
      <c r="BP2094" s="3">
        <v>1</v>
      </c>
      <c r="BQ2094" s="2" t="s">
        <v>8655</v>
      </c>
    </row>
    <row r="2095" spans="1:69" ht="16.149999999999999" customHeight="1" x14ac:dyDescent="0.25">
      <c r="A2095" s="16">
        <v>2094</v>
      </c>
      <c r="B2095" s="17" t="s">
        <v>262</v>
      </c>
      <c r="C2095" s="48" t="s">
        <v>8656</v>
      </c>
      <c r="D2095" s="2" t="s">
        <v>145</v>
      </c>
      <c r="E2095" s="48" t="s">
        <v>8657</v>
      </c>
      <c r="F2095" s="67">
        <v>42517</v>
      </c>
      <c r="G2095" s="3">
        <f t="shared" si="335"/>
        <v>5</v>
      </c>
      <c r="H2095" s="3">
        <f t="shared" si="336"/>
        <v>2016</v>
      </c>
      <c r="I2095" s="19">
        <v>0.77083333333333304</v>
      </c>
      <c r="J2095" s="20">
        <f t="shared" si="330"/>
        <v>18</v>
      </c>
      <c r="K2095" s="5" t="str">
        <f t="shared" si="337"/>
        <v>ja</v>
      </c>
      <c r="L2095" s="21" t="s">
        <v>73</v>
      </c>
      <c r="M2095" s="6" t="s">
        <v>74</v>
      </c>
      <c r="N2095" s="5">
        <v>55</v>
      </c>
      <c r="O2095" s="2" t="s">
        <v>140</v>
      </c>
      <c r="P2095" s="17" t="s">
        <v>8658</v>
      </c>
      <c r="R2095" s="6" t="s">
        <v>77</v>
      </c>
      <c r="S2095" s="2" t="s">
        <v>132</v>
      </c>
      <c r="T2095" s="22"/>
      <c r="X2095" s="2">
        <v>616</v>
      </c>
      <c r="Y2095" s="2" t="s">
        <v>83</v>
      </c>
      <c r="Z2095" s="2" t="s">
        <v>82</v>
      </c>
      <c r="AA2095" s="2">
        <v>616</v>
      </c>
      <c r="AB2095" s="2" t="s">
        <v>81</v>
      </c>
      <c r="AC2095" s="2" t="s">
        <v>82</v>
      </c>
      <c r="AD2095" s="2">
        <v>616</v>
      </c>
      <c r="AE2095" s="2" t="s">
        <v>81</v>
      </c>
      <c r="AF2095" s="2" t="s">
        <v>82</v>
      </c>
      <c r="BE2095" s="23" t="str">
        <f t="shared" si="331"/>
        <v>EMF ja</v>
      </c>
      <c r="BF2095" s="23">
        <f t="shared" si="332"/>
        <v>4500</v>
      </c>
      <c r="BG2095" s="23" t="str">
        <f t="shared" si="333"/>
        <v>500+m</v>
      </c>
      <c r="BH2095" s="23">
        <f t="shared" si="334"/>
        <v>1</v>
      </c>
      <c r="BK2095" s="2" t="s">
        <v>162</v>
      </c>
      <c r="BL2095" s="2">
        <v>4500</v>
      </c>
      <c r="BO2095" s="2" t="s">
        <v>8659</v>
      </c>
      <c r="BP2095" s="3">
        <v>1</v>
      </c>
      <c r="BQ2095" s="2" t="s">
        <v>8660</v>
      </c>
    </row>
    <row r="2096" spans="1:69" ht="16.149999999999999" customHeight="1" x14ac:dyDescent="0.25">
      <c r="A2096" s="16">
        <v>2095</v>
      </c>
      <c r="B2096" s="17" t="s">
        <v>262</v>
      </c>
      <c r="C2096" s="48" t="s">
        <v>8661</v>
      </c>
      <c r="D2096" s="2" t="s">
        <v>89</v>
      </c>
      <c r="E2096" s="48" t="s">
        <v>1896</v>
      </c>
      <c r="F2096" s="67">
        <v>42518</v>
      </c>
      <c r="G2096" s="3">
        <f t="shared" si="335"/>
        <v>5</v>
      </c>
      <c r="H2096" s="3">
        <f t="shared" si="336"/>
        <v>2016</v>
      </c>
      <c r="I2096" s="19">
        <v>0.64583333333333304</v>
      </c>
      <c r="J2096" s="20">
        <f t="shared" si="330"/>
        <v>15</v>
      </c>
      <c r="K2096" s="5" t="str">
        <f t="shared" si="337"/>
        <v>ja</v>
      </c>
      <c r="L2096" s="21" t="s">
        <v>73</v>
      </c>
      <c r="M2096" s="6" t="s">
        <v>74</v>
      </c>
      <c r="N2096" s="5">
        <v>21</v>
      </c>
      <c r="O2096" s="17" t="s">
        <v>126</v>
      </c>
      <c r="P2096" s="17" t="s">
        <v>8662</v>
      </c>
      <c r="R2096" s="6" t="s">
        <v>77</v>
      </c>
      <c r="T2096" s="6" t="s">
        <v>154</v>
      </c>
      <c r="U2096" s="2" t="s">
        <v>208</v>
      </c>
      <c r="V2096" s="2" t="s">
        <v>108</v>
      </c>
      <c r="X2096" s="2">
        <v>1240</v>
      </c>
      <c r="Y2096" s="2" t="s">
        <v>81</v>
      </c>
      <c r="Z2096" s="2" t="s">
        <v>84</v>
      </c>
      <c r="AA2096" s="2">
        <v>1240</v>
      </c>
      <c r="AB2096" s="2" t="s">
        <v>81</v>
      </c>
      <c r="AC2096" s="2" t="s">
        <v>84</v>
      </c>
      <c r="AD2096" s="2">
        <v>1240</v>
      </c>
      <c r="AE2096" s="2" t="s">
        <v>83</v>
      </c>
      <c r="AF2096" s="2" t="s">
        <v>84</v>
      </c>
      <c r="BE2096" s="23" t="str">
        <f t="shared" si="331"/>
        <v>EMF nein</v>
      </c>
      <c r="BF2096" s="23" t="str">
        <f t="shared" si="332"/>
        <v/>
      </c>
      <c r="BG2096" s="23" t="str">
        <f t="shared" si="333"/>
        <v/>
      </c>
      <c r="BH2096" s="23">
        <f t="shared" si="334"/>
        <v>0</v>
      </c>
      <c r="BO2096" s="2" t="s">
        <v>8663</v>
      </c>
      <c r="BP2096" s="3">
        <v>1</v>
      </c>
      <c r="BQ2096" s="2" t="s">
        <v>8664</v>
      </c>
    </row>
    <row r="2097" spans="1:69" ht="16.149999999999999" customHeight="1" x14ac:dyDescent="0.25">
      <c r="A2097" s="16">
        <v>2096</v>
      </c>
      <c r="B2097" s="17" t="s">
        <v>262</v>
      </c>
      <c r="C2097" s="48" t="s">
        <v>119</v>
      </c>
      <c r="D2097" s="2" t="s">
        <v>89</v>
      </c>
      <c r="E2097" s="48" t="s">
        <v>8665</v>
      </c>
      <c r="F2097" s="67">
        <v>42517</v>
      </c>
      <c r="G2097" s="3">
        <f t="shared" si="335"/>
        <v>5</v>
      </c>
      <c r="H2097" s="3">
        <f t="shared" si="336"/>
        <v>2016</v>
      </c>
      <c r="I2097" s="19">
        <v>0.62152777777777801</v>
      </c>
      <c r="J2097" s="20">
        <f t="shared" si="330"/>
        <v>14</v>
      </c>
      <c r="K2097" s="5" t="str">
        <f t="shared" si="337"/>
        <v>ja</v>
      </c>
      <c r="L2097" s="5" t="s">
        <v>91</v>
      </c>
      <c r="M2097" s="6" t="s">
        <v>100</v>
      </c>
      <c r="N2097" s="5">
        <v>54</v>
      </c>
      <c r="O2097" s="17" t="s">
        <v>75</v>
      </c>
      <c r="P2097" s="17" t="s">
        <v>8666</v>
      </c>
      <c r="R2097" s="6" t="s">
        <v>77</v>
      </c>
      <c r="T2097" s="22" t="s">
        <v>79</v>
      </c>
      <c r="U2097" s="2" t="s">
        <v>74</v>
      </c>
      <c r="X2097" s="2">
        <v>106</v>
      </c>
      <c r="Y2097" s="2" t="s">
        <v>81</v>
      </c>
      <c r="Z2097" s="2" t="s">
        <v>84</v>
      </c>
      <c r="AD2097" s="2">
        <v>106</v>
      </c>
      <c r="AE2097" s="2" t="s">
        <v>81</v>
      </c>
      <c r="AF2097" s="2" t="s">
        <v>84</v>
      </c>
      <c r="BE2097" s="23" t="str">
        <f t="shared" si="331"/>
        <v>EMF nein</v>
      </c>
      <c r="BF2097" s="23" t="str">
        <f t="shared" si="332"/>
        <v/>
      </c>
      <c r="BG2097" s="23" t="str">
        <f t="shared" si="333"/>
        <v/>
      </c>
      <c r="BH2097" s="23">
        <f t="shared" si="334"/>
        <v>0</v>
      </c>
      <c r="BO2097" s="2" t="s">
        <v>8667</v>
      </c>
      <c r="BP2097" s="3">
        <v>1</v>
      </c>
      <c r="BQ2097" s="2" t="s">
        <v>8668</v>
      </c>
    </row>
    <row r="2098" spans="1:69" ht="16.149999999999999" customHeight="1" x14ac:dyDescent="0.25">
      <c r="A2098" s="16">
        <v>2097</v>
      </c>
      <c r="B2098" s="17" t="s">
        <v>262</v>
      </c>
      <c r="C2098" s="48" t="s">
        <v>119</v>
      </c>
      <c r="D2098" s="2" t="s">
        <v>89</v>
      </c>
      <c r="E2098" s="48" t="s">
        <v>8669</v>
      </c>
      <c r="F2098" s="67">
        <v>42518</v>
      </c>
      <c r="G2098" s="3">
        <f t="shared" si="335"/>
        <v>5</v>
      </c>
      <c r="H2098" s="3">
        <f t="shared" si="336"/>
        <v>2016</v>
      </c>
      <c r="I2098" s="19">
        <v>8.3333333333333301E-2</v>
      </c>
      <c r="J2098" s="20">
        <f t="shared" si="330"/>
        <v>2</v>
      </c>
      <c r="K2098" s="5" t="str">
        <f t="shared" si="337"/>
        <v>ja</v>
      </c>
      <c r="L2098" s="5" t="s">
        <v>91</v>
      </c>
      <c r="M2098" s="6" t="s">
        <v>74</v>
      </c>
      <c r="N2098" s="5">
        <v>24</v>
      </c>
      <c r="O2098" s="17" t="s">
        <v>126</v>
      </c>
      <c r="P2098" s="17" t="s">
        <v>8670</v>
      </c>
      <c r="T2098" s="22"/>
      <c r="X2098" s="2">
        <v>759</v>
      </c>
      <c r="Y2098" s="2" t="s">
        <v>81</v>
      </c>
      <c r="Z2098" s="2" t="s">
        <v>84</v>
      </c>
      <c r="AA2098" s="2">
        <v>759</v>
      </c>
      <c r="AB2098" s="2" t="s">
        <v>81</v>
      </c>
      <c r="AC2098" s="2" t="s">
        <v>84</v>
      </c>
      <c r="AD2098" s="2">
        <v>759</v>
      </c>
      <c r="AE2098" s="2" t="s">
        <v>81</v>
      </c>
      <c r="AF2098" s="2" t="s">
        <v>84</v>
      </c>
      <c r="AJ2098" s="2">
        <v>1070</v>
      </c>
      <c r="AK2098" s="2" t="s">
        <v>81</v>
      </c>
      <c r="AL2098" s="2" t="s">
        <v>82</v>
      </c>
      <c r="AP2098" s="2">
        <v>1070</v>
      </c>
      <c r="AQ2098" s="2" t="s">
        <v>81</v>
      </c>
      <c r="AR2098" s="2" t="s">
        <v>82</v>
      </c>
      <c r="BE2098" s="23" t="str">
        <f t="shared" si="331"/>
        <v>EMF nein</v>
      </c>
      <c r="BF2098" s="23" t="str">
        <f t="shared" si="332"/>
        <v/>
      </c>
      <c r="BG2098" s="23" t="str">
        <f t="shared" si="333"/>
        <v/>
      </c>
      <c r="BH2098" s="23">
        <f t="shared" si="334"/>
        <v>0</v>
      </c>
      <c r="BO2098" s="2" t="s">
        <v>8671</v>
      </c>
      <c r="BP2098" s="3">
        <v>1</v>
      </c>
      <c r="BQ2098" s="2" t="s">
        <v>8672</v>
      </c>
    </row>
    <row r="2099" spans="1:69" ht="16.149999999999999" customHeight="1" x14ac:dyDescent="0.25">
      <c r="A2099" s="16">
        <v>2098</v>
      </c>
      <c r="B2099" s="17" t="s">
        <v>262</v>
      </c>
      <c r="C2099" s="48" t="s">
        <v>3247</v>
      </c>
      <c r="D2099" s="2" t="s">
        <v>364</v>
      </c>
      <c r="E2099" s="48" t="s">
        <v>247</v>
      </c>
      <c r="F2099" s="67">
        <v>42519</v>
      </c>
      <c r="G2099" s="3">
        <f t="shared" si="335"/>
        <v>5</v>
      </c>
      <c r="H2099" s="3">
        <f t="shared" si="336"/>
        <v>2016</v>
      </c>
      <c r="I2099" s="19">
        <v>0.125</v>
      </c>
      <c r="J2099" s="20">
        <f t="shared" si="330"/>
        <v>3</v>
      </c>
      <c r="K2099" s="5" t="str">
        <f t="shared" si="337"/>
        <v>ja</v>
      </c>
      <c r="L2099" s="5" t="s">
        <v>91</v>
      </c>
      <c r="M2099" s="6" t="s">
        <v>74</v>
      </c>
      <c r="N2099" s="5">
        <v>24</v>
      </c>
      <c r="O2099" s="17" t="s">
        <v>75</v>
      </c>
      <c r="P2099" s="17" t="s">
        <v>5857</v>
      </c>
      <c r="R2099" s="6" t="s">
        <v>77</v>
      </c>
      <c r="S2099" s="2" t="s">
        <v>190</v>
      </c>
      <c r="T2099" s="22"/>
      <c r="X2099" s="2">
        <v>454</v>
      </c>
      <c r="Y2099" s="2" t="s">
        <v>83</v>
      </c>
      <c r="Z2099" s="2" t="s">
        <v>161</v>
      </c>
      <c r="AD2099" s="2">
        <v>454</v>
      </c>
      <c r="AE2099" s="2" t="s">
        <v>81</v>
      </c>
      <c r="AF2099" s="2" t="s">
        <v>161</v>
      </c>
      <c r="AJ2099" s="2">
        <v>392</v>
      </c>
      <c r="AK2099" s="2" t="s">
        <v>81</v>
      </c>
      <c r="AL2099" s="2" t="s">
        <v>168</v>
      </c>
      <c r="AM2099" s="2">
        <v>392</v>
      </c>
      <c r="AN2099" s="2" t="s">
        <v>81</v>
      </c>
      <c r="AO2099" s="2" t="s">
        <v>168</v>
      </c>
      <c r="AP2099" s="2">
        <v>392</v>
      </c>
      <c r="AQ2099" s="2" t="s">
        <v>81</v>
      </c>
      <c r="AR2099" s="2" t="s">
        <v>168</v>
      </c>
      <c r="BE2099" s="23" t="str">
        <f t="shared" si="331"/>
        <v>EMF nein</v>
      </c>
      <c r="BF2099" s="23" t="str">
        <f t="shared" si="332"/>
        <v/>
      </c>
      <c r="BG2099" s="23" t="str">
        <f t="shared" si="333"/>
        <v/>
      </c>
      <c r="BH2099" s="23">
        <f t="shared" si="334"/>
        <v>0</v>
      </c>
      <c r="BO2099" s="2" t="s">
        <v>8673</v>
      </c>
      <c r="BP2099" s="3">
        <v>1</v>
      </c>
      <c r="BQ2099" s="2" t="s">
        <v>8674</v>
      </c>
    </row>
    <row r="2100" spans="1:69" ht="16.149999999999999" customHeight="1" x14ac:dyDescent="0.25">
      <c r="A2100" s="16">
        <v>2099</v>
      </c>
      <c r="B2100" s="17" t="s">
        <v>262</v>
      </c>
      <c r="C2100" s="48" t="s">
        <v>8675</v>
      </c>
      <c r="D2100" s="2" t="s">
        <v>137</v>
      </c>
      <c r="E2100" s="48" t="s">
        <v>8676</v>
      </c>
      <c r="F2100" s="67">
        <v>42519</v>
      </c>
      <c r="G2100" s="3">
        <f t="shared" si="335"/>
        <v>5</v>
      </c>
      <c r="H2100" s="3">
        <f t="shared" si="336"/>
        <v>2016</v>
      </c>
      <c r="I2100" s="19">
        <v>0.13541666666666699</v>
      </c>
      <c r="J2100" s="20">
        <f t="shared" si="330"/>
        <v>3</v>
      </c>
      <c r="K2100" s="5" t="str">
        <f t="shared" si="337"/>
        <v>ja</v>
      </c>
      <c r="L2100" s="5" t="s">
        <v>91</v>
      </c>
      <c r="M2100" s="6" t="s">
        <v>74</v>
      </c>
      <c r="N2100" s="5">
        <v>20</v>
      </c>
      <c r="O2100" s="2" t="s">
        <v>140</v>
      </c>
      <c r="P2100" s="17" t="s">
        <v>8677</v>
      </c>
      <c r="R2100" s="6" t="s">
        <v>335</v>
      </c>
      <c r="T2100" s="22"/>
      <c r="X2100" s="2">
        <v>117</v>
      </c>
      <c r="Y2100" s="2" t="s">
        <v>83</v>
      </c>
      <c r="Z2100" s="2" t="s">
        <v>168</v>
      </c>
      <c r="AA2100" s="2">
        <v>117</v>
      </c>
      <c r="AB2100" s="2" t="s">
        <v>81</v>
      </c>
      <c r="AC2100" s="2" t="s">
        <v>168</v>
      </c>
      <c r="AD2100" s="2">
        <v>117</v>
      </c>
      <c r="AE2100" s="2" t="s">
        <v>83</v>
      </c>
      <c r="AF2100" s="2" t="s">
        <v>168</v>
      </c>
      <c r="BE2100" s="23" t="str">
        <f t="shared" si="331"/>
        <v>EMF nein</v>
      </c>
      <c r="BF2100" s="23" t="str">
        <f t="shared" si="332"/>
        <v/>
      </c>
      <c r="BG2100" s="23" t="str">
        <f t="shared" si="333"/>
        <v/>
      </c>
      <c r="BH2100" s="23">
        <f t="shared" si="334"/>
        <v>0</v>
      </c>
      <c r="BO2100" s="2" t="s">
        <v>8678</v>
      </c>
      <c r="BP2100" s="3">
        <v>1</v>
      </c>
      <c r="BQ2100" s="2" t="s">
        <v>8679</v>
      </c>
    </row>
    <row r="2101" spans="1:69" ht="16.149999999999999" customHeight="1" x14ac:dyDescent="0.25">
      <c r="A2101" s="16">
        <v>2100</v>
      </c>
      <c r="B2101" s="17" t="s">
        <v>262</v>
      </c>
      <c r="C2101" s="48" t="s">
        <v>3150</v>
      </c>
      <c r="D2101" s="2" t="s">
        <v>172</v>
      </c>
      <c r="E2101" s="48" t="s">
        <v>8680</v>
      </c>
      <c r="F2101" s="67">
        <v>42518</v>
      </c>
      <c r="G2101" s="3">
        <f t="shared" si="335"/>
        <v>5</v>
      </c>
      <c r="H2101" s="3">
        <f t="shared" si="336"/>
        <v>2016</v>
      </c>
      <c r="I2101" s="19">
        <v>0.67708333333333304</v>
      </c>
      <c r="J2101" s="20">
        <f t="shared" si="330"/>
        <v>16</v>
      </c>
      <c r="K2101" s="5" t="str">
        <f t="shared" si="337"/>
        <v>ja</v>
      </c>
      <c r="L2101" s="21" t="s">
        <v>73</v>
      </c>
      <c r="M2101" s="6" t="s">
        <v>115</v>
      </c>
      <c r="N2101" s="5">
        <v>68</v>
      </c>
      <c r="O2101" s="17" t="s">
        <v>75</v>
      </c>
      <c r="P2101" s="17" t="s">
        <v>8681</v>
      </c>
      <c r="Q2101" s="6" t="s">
        <v>186</v>
      </c>
      <c r="R2101" s="6" t="s">
        <v>77</v>
      </c>
      <c r="S2101" s="2" t="s">
        <v>3683</v>
      </c>
      <c r="T2101" s="22" t="s">
        <v>79</v>
      </c>
      <c r="X2101" s="2">
        <v>115</v>
      </c>
      <c r="Y2101" s="2" t="s">
        <v>81</v>
      </c>
      <c r="Z2101" s="2" t="s">
        <v>84</v>
      </c>
      <c r="AD2101" s="2">
        <v>115</v>
      </c>
      <c r="AE2101" s="2" t="s">
        <v>83</v>
      </c>
      <c r="AF2101" s="2" t="s">
        <v>84</v>
      </c>
      <c r="AJ2101" s="2">
        <v>416</v>
      </c>
      <c r="AK2101" s="2" t="s">
        <v>81</v>
      </c>
      <c r="AL2101" s="2" t="s">
        <v>84</v>
      </c>
      <c r="AP2101" s="2">
        <v>416</v>
      </c>
      <c r="AQ2101" s="2" t="s">
        <v>81</v>
      </c>
      <c r="AR2101" s="2" t="s">
        <v>84</v>
      </c>
      <c r="AV2101" s="2">
        <v>626</v>
      </c>
      <c r="AW2101" s="2" t="s">
        <v>81</v>
      </c>
      <c r="AX2101" s="2" t="s">
        <v>84</v>
      </c>
      <c r="AY2101" s="2">
        <v>625</v>
      </c>
      <c r="AZ2101" s="2" t="s">
        <v>81</v>
      </c>
      <c r="BA2101" s="2" t="s">
        <v>84</v>
      </c>
      <c r="BB2101" s="2">
        <v>578</v>
      </c>
      <c r="BC2101" s="2" t="s">
        <v>83</v>
      </c>
      <c r="BD2101" s="2" t="s">
        <v>84</v>
      </c>
      <c r="BE2101" s="23" t="str">
        <f t="shared" si="331"/>
        <v>EMF nein</v>
      </c>
      <c r="BF2101" s="23" t="str">
        <f t="shared" si="332"/>
        <v/>
      </c>
      <c r="BG2101" s="23" t="str">
        <f t="shared" si="333"/>
        <v/>
      </c>
      <c r="BH2101" s="23">
        <f t="shared" si="334"/>
        <v>0</v>
      </c>
      <c r="BO2101" s="2" t="s">
        <v>8682</v>
      </c>
      <c r="BP2101" s="3">
        <v>1</v>
      </c>
      <c r="BQ2101" s="2" t="s">
        <v>8683</v>
      </c>
    </row>
    <row r="2102" spans="1:69" ht="16.149999999999999" customHeight="1" x14ac:dyDescent="0.25">
      <c r="A2102" s="16">
        <v>2101</v>
      </c>
      <c r="B2102" s="17" t="s">
        <v>262</v>
      </c>
      <c r="C2102" s="48" t="s">
        <v>8684</v>
      </c>
      <c r="D2102" s="2" t="s">
        <v>137</v>
      </c>
      <c r="E2102" s="48" t="s">
        <v>8685</v>
      </c>
      <c r="F2102" s="67">
        <v>42518</v>
      </c>
      <c r="G2102" s="3">
        <f t="shared" si="335"/>
        <v>5</v>
      </c>
      <c r="H2102" s="3">
        <f t="shared" si="336"/>
        <v>2016</v>
      </c>
      <c r="I2102" s="19">
        <v>0.5625</v>
      </c>
      <c r="J2102" s="20">
        <f t="shared" si="330"/>
        <v>13</v>
      </c>
      <c r="K2102" s="5" t="str">
        <f t="shared" si="337"/>
        <v>ja</v>
      </c>
      <c r="L2102" s="5" t="s">
        <v>91</v>
      </c>
      <c r="M2102" s="6" t="s">
        <v>74</v>
      </c>
      <c r="N2102" s="5">
        <v>49</v>
      </c>
      <c r="O2102" s="17" t="s">
        <v>75</v>
      </c>
      <c r="P2102" s="17" t="s">
        <v>8686</v>
      </c>
      <c r="T2102" s="22"/>
      <c r="U2102" s="2" t="s">
        <v>208</v>
      </c>
      <c r="V2102" s="2" t="s">
        <v>79</v>
      </c>
      <c r="X2102" s="2">
        <v>120</v>
      </c>
      <c r="Y2102" s="2" t="s">
        <v>94</v>
      </c>
      <c r="Z2102" s="2" t="s">
        <v>84</v>
      </c>
      <c r="BE2102" s="23" t="str">
        <f t="shared" si="331"/>
        <v>EMF nein</v>
      </c>
      <c r="BF2102" s="23" t="str">
        <f t="shared" si="332"/>
        <v/>
      </c>
      <c r="BG2102" s="23" t="str">
        <f t="shared" si="333"/>
        <v/>
      </c>
      <c r="BH2102" s="23">
        <f t="shared" si="334"/>
        <v>0</v>
      </c>
      <c r="BO2102" s="2" t="s">
        <v>8687</v>
      </c>
      <c r="BP2102" s="3">
        <v>1</v>
      </c>
      <c r="BQ2102" s="2" t="s">
        <v>8688</v>
      </c>
    </row>
    <row r="2103" spans="1:69" ht="16.149999999999999" customHeight="1" x14ac:dyDescent="0.25">
      <c r="A2103" s="16">
        <v>2102</v>
      </c>
      <c r="B2103" s="17" t="s">
        <v>262</v>
      </c>
      <c r="C2103" s="48" t="s">
        <v>1192</v>
      </c>
      <c r="D2103" s="2" t="s">
        <v>151</v>
      </c>
      <c r="E2103" s="48" t="s">
        <v>8689</v>
      </c>
      <c r="F2103" s="67">
        <v>42518</v>
      </c>
      <c r="G2103" s="3">
        <f t="shared" si="335"/>
        <v>5</v>
      </c>
      <c r="H2103" s="3">
        <f t="shared" si="336"/>
        <v>2016</v>
      </c>
      <c r="I2103" s="19">
        <v>0.60416666666666696</v>
      </c>
      <c r="J2103" s="20">
        <f t="shared" si="330"/>
        <v>14</v>
      </c>
      <c r="K2103" s="5" t="str">
        <f t="shared" si="337"/>
        <v>ja</v>
      </c>
      <c r="L2103" s="5" t="s">
        <v>91</v>
      </c>
      <c r="M2103" s="6" t="s">
        <v>115</v>
      </c>
      <c r="N2103" s="5">
        <v>41</v>
      </c>
      <c r="O2103" s="17" t="s">
        <v>126</v>
      </c>
      <c r="P2103" s="17" t="s">
        <v>8690</v>
      </c>
      <c r="R2103" s="6" t="s">
        <v>77</v>
      </c>
      <c r="T2103" s="22" t="s">
        <v>79</v>
      </c>
      <c r="U2103" s="2" t="s">
        <v>115</v>
      </c>
      <c r="V2103" s="2" t="s">
        <v>79</v>
      </c>
      <c r="BE2103" s="23" t="str">
        <f t="shared" si="331"/>
        <v>EMF nein</v>
      </c>
      <c r="BF2103" s="23" t="str">
        <f t="shared" si="332"/>
        <v/>
      </c>
      <c r="BG2103" s="23" t="str">
        <f t="shared" si="333"/>
        <v/>
      </c>
      <c r="BH2103" s="23">
        <f t="shared" si="334"/>
        <v>0</v>
      </c>
      <c r="BP2103" s="3">
        <v>1</v>
      </c>
      <c r="BQ2103" s="2" t="s">
        <v>8691</v>
      </c>
    </row>
    <row r="2104" spans="1:69" ht="16.149999999999999" customHeight="1" x14ac:dyDescent="0.25">
      <c r="A2104" s="16">
        <v>2103</v>
      </c>
      <c r="B2104" s="17" t="s">
        <v>262</v>
      </c>
      <c r="C2104" s="48" t="s">
        <v>5558</v>
      </c>
      <c r="D2104" s="2" t="s">
        <v>137</v>
      </c>
      <c r="E2104" s="48" t="s">
        <v>1762</v>
      </c>
      <c r="F2104" s="67">
        <v>42518</v>
      </c>
      <c r="G2104" s="3">
        <f t="shared" si="335"/>
        <v>5</v>
      </c>
      <c r="H2104" s="3">
        <f t="shared" si="336"/>
        <v>2016</v>
      </c>
      <c r="I2104" s="19">
        <v>0.16666666666666699</v>
      </c>
      <c r="J2104" s="20">
        <f t="shared" si="330"/>
        <v>4</v>
      </c>
      <c r="K2104" s="5" t="str">
        <f t="shared" si="337"/>
        <v>ja</v>
      </c>
      <c r="M2104" s="6" t="s">
        <v>74</v>
      </c>
      <c r="O2104" s="17" t="s">
        <v>75</v>
      </c>
      <c r="P2104" s="17" t="s">
        <v>8692</v>
      </c>
      <c r="T2104" s="22"/>
      <c r="BE2104" s="23" t="str">
        <f t="shared" si="331"/>
        <v>EMF nein</v>
      </c>
      <c r="BF2104" s="23" t="str">
        <f t="shared" si="332"/>
        <v/>
      </c>
      <c r="BG2104" s="23" t="str">
        <f t="shared" si="333"/>
        <v/>
      </c>
      <c r="BH2104" s="23">
        <f t="shared" si="334"/>
        <v>0</v>
      </c>
      <c r="BO2104" s="2" t="s">
        <v>2964</v>
      </c>
      <c r="BP2104" s="3">
        <v>1</v>
      </c>
      <c r="BQ2104" s="2" t="s">
        <v>8693</v>
      </c>
    </row>
    <row r="2105" spans="1:69" ht="16.149999999999999" customHeight="1" x14ac:dyDescent="0.25">
      <c r="A2105" s="16">
        <v>2104</v>
      </c>
      <c r="B2105" s="17" t="s">
        <v>262</v>
      </c>
      <c r="C2105" s="48" t="s">
        <v>2158</v>
      </c>
      <c r="D2105" s="2" t="s">
        <v>151</v>
      </c>
      <c r="E2105" s="48" t="s">
        <v>1610</v>
      </c>
      <c r="F2105" s="67">
        <v>42517</v>
      </c>
      <c r="G2105" s="3">
        <f t="shared" si="335"/>
        <v>5</v>
      </c>
      <c r="H2105" s="3">
        <f t="shared" si="336"/>
        <v>2016</v>
      </c>
      <c r="I2105" s="19">
        <v>0.3125</v>
      </c>
      <c r="J2105" s="20">
        <f t="shared" si="330"/>
        <v>7</v>
      </c>
      <c r="K2105" s="5" t="str">
        <f t="shared" si="337"/>
        <v>ja</v>
      </c>
      <c r="L2105" s="5" t="s">
        <v>91</v>
      </c>
      <c r="M2105" s="6" t="s">
        <v>2721</v>
      </c>
      <c r="O2105" s="17" t="s">
        <v>126</v>
      </c>
      <c r="P2105" s="17" t="s">
        <v>8694</v>
      </c>
      <c r="T2105" s="22"/>
      <c r="BE2105" s="23" t="str">
        <f t="shared" si="331"/>
        <v>EMF nein</v>
      </c>
      <c r="BF2105" s="23" t="str">
        <f t="shared" si="332"/>
        <v/>
      </c>
      <c r="BG2105" s="23" t="str">
        <f t="shared" si="333"/>
        <v/>
      </c>
      <c r="BH2105" s="23">
        <f t="shared" si="334"/>
        <v>0</v>
      </c>
      <c r="BO2105" s="2" t="s">
        <v>8695</v>
      </c>
      <c r="BP2105" s="3">
        <v>1</v>
      </c>
      <c r="BQ2105" s="2" t="s">
        <v>8696</v>
      </c>
    </row>
    <row r="2106" spans="1:69" ht="16.149999999999999" customHeight="1" x14ac:dyDescent="0.25">
      <c r="A2106" s="16">
        <v>2105</v>
      </c>
      <c r="B2106" s="17" t="s">
        <v>262</v>
      </c>
      <c r="C2106" s="48" t="s">
        <v>1988</v>
      </c>
      <c r="D2106" s="2" t="s">
        <v>264</v>
      </c>
      <c r="E2106" s="48" t="s">
        <v>8697</v>
      </c>
      <c r="F2106" s="67">
        <v>42517</v>
      </c>
      <c r="G2106" s="3">
        <f t="shared" si="335"/>
        <v>5</v>
      </c>
      <c r="H2106" s="3">
        <f t="shared" si="336"/>
        <v>2016</v>
      </c>
      <c r="I2106" s="19"/>
      <c r="J2106" s="20" t="str">
        <f t="shared" si="330"/>
        <v/>
      </c>
      <c r="K2106" s="5" t="str">
        <f t="shared" si="337"/>
        <v>ja</v>
      </c>
      <c r="L2106" s="5" t="s">
        <v>91</v>
      </c>
      <c r="M2106" s="6" t="s">
        <v>74</v>
      </c>
      <c r="O2106" s="2" t="s">
        <v>140</v>
      </c>
      <c r="P2106" s="17" t="s">
        <v>8698</v>
      </c>
      <c r="R2106" s="6" t="s">
        <v>77</v>
      </c>
      <c r="T2106" s="6" t="s">
        <v>108</v>
      </c>
      <c r="U2106" s="2" t="s">
        <v>139</v>
      </c>
      <c r="V2106" s="2" t="s">
        <v>79</v>
      </c>
      <c r="X2106" s="2">
        <v>236</v>
      </c>
      <c r="Y2106" s="2" t="s">
        <v>81</v>
      </c>
      <c r="Z2106" s="2" t="s">
        <v>84</v>
      </c>
      <c r="AD2106" s="2">
        <v>236</v>
      </c>
      <c r="AE2106" s="2" t="s">
        <v>81</v>
      </c>
      <c r="AF2106" s="2" t="s">
        <v>84</v>
      </c>
      <c r="BE2106" s="23" t="str">
        <f t="shared" si="331"/>
        <v>EMF nein</v>
      </c>
      <c r="BF2106" s="23" t="str">
        <f t="shared" si="332"/>
        <v/>
      </c>
      <c r="BG2106" s="23" t="str">
        <f t="shared" si="333"/>
        <v/>
      </c>
      <c r="BH2106" s="23">
        <f t="shared" si="334"/>
        <v>0</v>
      </c>
      <c r="BP2106" s="3">
        <v>1</v>
      </c>
      <c r="BQ2106" s="2" t="s">
        <v>8699</v>
      </c>
    </row>
    <row r="2107" spans="1:69" ht="16.149999999999999" customHeight="1" x14ac:dyDescent="0.25">
      <c r="A2107" s="16">
        <v>2106</v>
      </c>
      <c r="B2107" s="17" t="s">
        <v>262</v>
      </c>
      <c r="C2107" s="48" t="s">
        <v>1213</v>
      </c>
      <c r="D2107" s="2" t="s">
        <v>896</v>
      </c>
      <c r="E2107" s="48" t="s">
        <v>8700</v>
      </c>
      <c r="F2107" s="67">
        <v>42517</v>
      </c>
      <c r="G2107" s="3">
        <f t="shared" si="335"/>
        <v>5</v>
      </c>
      <c r="H2107" s="3">
        <f t="shared" si="336"/>
        <v>2016</v>
      </c>
      <c r="I2107" s="19">
        <v>0.79166666666666696</v>
      </c>
      <c r="J2107" s="20">
        <f t="shared" si="330"/>
        <v>19</v>
      </c>
      <c r="K2107" s="5" t="str">
        <f t="shared" si="337"/>
        <v>ja</v>
      </c>
      <c r="L2107" s="5" t="s">
        <v>91</v>
      </c>
      <c r="M2107" s="6" t="s">
        <v>74</v>
      </c>
      <c r="N2107" s="5">
        <v>30</v>
      </c>
      <c r="O2107" s="17" t="s">
        <v>75</v>
      </c>
      <c r="P2107" s="17" t="s">
        <v>8701</v>
      </c>
      <c r="T2107" s="22"/>
      <c r="U2107" s="2" t="s">
        <v>100</v>
      </c>
      <c r="V2107" s="2" t="s">
        <v>79</v>
      </c>
      <c r="X2107" s="2">
        <v>157</v>
      </c>
      <c r="Y2107" s="2" t="s">
        <v>83</v>
      </c>
      <c r="Z2107" s="2" t="s">
        <v>168</v>
      </c>
      <c r="AD2107" s="2">
        <v>157</v>
      </c>
      <c r="AE2107" s="2" t="s">
        <v>83</v>
      </c>
      <c r="AF2107" s="2" t="s">
        <v>168</v>
      </c>
      <c r="BE2107" s="23" t="str">
        <f t="shared" si="331"/>
        <v>EMF nein</v>
      </c>
      <c r="BF2107" s="23" t="str">
        <f t="shared" si="332"/>
        <v/>
      </c>
      <c r="BG2107" s="23" t="str">
        <f t="shared" si="333"/>
        <v/>
      </c>
      <c r="BH2107" s="23">
        <f t="shared" si="334"/>
        <v>0</v>
      </c>
      <c r="BO2107" s="2" t="s">
        <v>8702</v>
      </c>
      <c r="BP2107" s="3">
        <v>1</v>
      </c>
      <c r="BQ2107" s="2" t="s">
        <v>8703</v>
      </c>
    </row>
    <row r="2108" spans="1:69" ht="16.149999999999999" customHeight="1" x14ac:dyDescent="0.25">
      <c r="A2108" s="16">
        <v>2107</v>
      </c>
      <c r="B2108" s="17" t="s">
        <v>211</v>
      </c>
      <c r="C2108" s="48" t="s">
        <v>1948</v>
      </c>
      <c r="D2108" s="2" t="s">
        <v>124</v>
      </c>
      <c r="E2108" s="48" t="s">
        <v>8704</v>
      </c>
      <c r="F2108" s="67">
        <v>43225</v>
      </c>
      <c r="G2108" s="3">
        <f t="shared" si="335"/>
        <v>5</v>
      </c>
      <c r="H2108" s="3">
        <f t="shared" si="336"/>
        <v>2018</v>
      </c>
      <c r="I2108" s="19"/>
      <c r="J2108" s="20" t="str">
        <f t="shared" si="330"/>
        <v/>
      </c>
      <c r="K2108" s="5" t="str">
        <f t="shared" si="337"/>
        <v>ja</v>
      </c>
      <c r="L2108" s="5" t="s">
        <v>91</v>
      </c>
      <c r="M2108" s="6" t="s">
        <v>74</v>
      </c>
      <c r="O2108" s="2" t="s">
        <v>140</v>
      </c>
      <c r="P2108" s="17" t="s">
        <v>8705</v>
      </c>
      <c r="R2108" s="6" t="s">
        <v>77</v>
      </c>
      <c r="S2108" s="2" t="s">
        <v>78</v>
      </c>
      <c r="T2108" s="22" t="s">
        <v>79</v>
      </c>
      <c r="X2108" s="2">
        <v>200</v>
      </c>
      <c r="Y2108" s="2" t="s">
        <v>81</v>
      </c>
      <c r="Z2108" s="2" t="s">
        <v>84</v>
      </c>
      <c r="AA2108" s="2">
        <v>250</v>
      </c>
      <c r="AB2108" s="2" t="s">
        <v>83</v>
      </c>
      <c r="AC2108" s="2" t="s">
        <v>84</v>
      </c>
      <c r="AD2108" s="2">
        <v>250</v>
      </c>
      <c r="AE2108" s="2" t="s">
        <v>83</v>
      </c>
      <c r="AF2108" s="2" t="s">
        <v>84</v>
      </c>
      <c r="AJ2108" s="2">
        <v>250</v>
      </c>
      <c r="AK2108" s="2" t="s">
        <v>81</v>
      </c>
      <c r="AL2108" s="2" t="s">
        <v>84</v>
      </c>
      <c r="AM2108" s="2">
        <v>300</v>
      </c>
      <c r="AN2108" s="2" t="s">
        <v>81</v>
      </c>
      <c r="AO2108" s="2" t="s">
        <v>84</v>
      </c>
      <c r="AP2108" s="2">
        <v>300</v>
      </c>
      <c r="AQ2108" s="2" t="s">
        <v>81</v>
      </c>
      <c r="AR2108" s="2" t="s">
        <v>84</v>
      </c>
      <c r="BE2108" s="23" t="str">
        <f t="shared" si="331"/>
        <v>EMF ja</v>
      </c>
      <c r="BF2108" s="23">
        <f t="shared" si="332"/>
        <v>1400</v>
      </c>
      <c r="BG2108" s="23" t="str">
        <f t="shared" si="333"/>
        <v>500+m</v>
      </c>
      <c r="BH2108" s="23">
        <f t="shared" si="334"/>
        <v>1</v>
      </c>
      <c r="BI2108" s="2" t="s">
        <v>162</v>
      </c>
      <c r="BJ2108" s="2">
        <v>1400</v>
      </c>
      <c r="BO2108" s="2" t="s">
        <v>8706</v>
      </c>
      <c r="BP2108" s="3">
        <v>1</v>
      </c>
      <c r="BQ2108" s="2" t="s">
        <v>8707</v>
      </c>
    </row>
    <row r="2109" spans="1:69" ht="16.149999999999999" customHeight="1" x14ac:dyDescent="0.25">
      <c r="A2109" s="16">
        <v>2108</v>
      </c>
      <c r="B2109" s="17" t="s">
        <v>262</v>
      </c>
      <c r="C2109" s="48" t="s">
        <v>119</v>
      </c>
      <c r="D2109" s="2" t="s">
        <v>89</v>
      </c>
      <c r="E2109" s="48" t="s">
        <v>8708</v>
      </c>
      <c r="F2109" s="67">
        <v>42519</v>
      </c>
      <c r="G2109" s="3">
        <f t="shared" si="335"/>
        <v>5</v>
      </c>
      <c r="H2109" s="3">
        <f t="shared" si="336"/>
        <v>2016</v>
      </c>
      <c r="I2109" s="19">
        <v>0.16666666666666699</v>
      </c>
      <c r="J2109" s="20">
        <f t="shared" si="330"/>
        <v>4</v>
      </c>
      <c r="K2109" s="5" t="str">
        <f t="shared" si="337"/>
        <v>ja</v>
      </c>
      <c r="L2109" s="5" t="s">
        <v>91</v>
      </c>
      <c r="M2109" s="6" t="s">
        <v>74</v>
      </c>
      <c r="N2109" s="5">
        <v>29</v>
      </c>
      <c r="O2109" s="17" t="s">
        <v>75</v>
      </c>
      <c r="P2109" s="17" t="s">
        <v>8709</v>
      </c>
      <c r="T2109" s="22" t="s">
        <v>80</v>
      </c>
      <c r="X2109" s="2">
        <v>135</v>
      </c>
      <c r="Y2109" s="2" t="s">
        <v>81</v>
      </c>
      <c r="Z2109" s="2" t="s">
        <v>161</v>
      </c>
      <c r="AA2109" s="2">
        <v>135</v>
      </c>
      <c r="AB2109" s="2" t="s">
        <v>81</v>
      </c>
      <c r="AC2109" s="2" t="s">
        <v>161</v>
      </c>
      <c r="AD2109" s="2">
        <v>135</v>
      </c>
      <c r="AE2109" s="2" t="s">
        <v>81</v>
      </c>
      <c r="AF2109" s="2" t="s">
        <v>161</v>
      </c>
      <c r="BE2109" s="23" t="str">
        <f t="shared" si="331"/>
        <v>EMF nein</v>
      </c>
      <c r="BF2109" s="23" t="str">
        <f t="shared" si="332"/>
        <v/>
      </c>
      <c r="BG2109" s="23" t="str">
        <f t="shared" si="333"/>
        <v/>
      </c>
      <c r="BH2109" s="23">
        <f t="shared" si="334"/>
        <v>0</v>
      </c>
      <c r="BO2109" s="2" t="s">
        <v>8710</v>
      </c>
      <c r="BP2109" s="3">
        <v>1</v>
      </c>
      <c r="BQ2109" s="2" t="s">
        <v>8711</v>
      </c>
    </row>
    <row r="2110" spans="1:69" ht="16.149999999999999" customHeight="1" x14ac:dyDescent="0.25">
      <c r="A2110" s="16">
        <v>2109</v>
      </c>
      <c r="B2110" s="17" t="s">
        <v>211</v>
      </c>
      <c r="C2110" s="48" t="s">
        <v>1629</v>
      </c>
      <c r="D2110" s="2" t="s">
        <v>89</v>
      </c>
      <c r="E2110" s="48" t="s">
        <v>8712</v>
      </c>
      <c r="F2110" s="67">
        <v>43226</v>
      </c>
      <c r="G2110" s="3">
        <f t="shared" si="335"/>
        <v>5</v>
      </c>
      <c r="H2110" s="3">
        <f t="shared" si="336"/>
        <v>2018</v>
      </c>
      <c r="I2110" s="19">
        <v>0.67013888888888895</v>
      </c>
      <c r="J2110" s="20">
        <f t="shared" si="330"/>
        <v>16</v>
      </c>
      <c r="K2110" s="5" t="str">
        <f t="shared" si="337"/>
        <v>ja</v>
      </c>
      <c r="M2110" s="6" t="s">
        <v>74</v>
      </c>
      <c r="O2110" s="17" t="s">
        <v>126</v>
      </c>
      <c r="P2110" s="17" t="s">
        <v>6014</v>
      </c>
      <c r="R2110" s="6" t="s">
        <v>77</v>
      </c>
      <c r="T2110" s="6" t="s">
        <v>108</v>
      </c>
      <c r="U2110" s="2" t="s">
        <v>2088</v>
      </c>
      <c r="V2110" s="2" t="s">
        <v>79</v>
      </c>
      <c r="X2110" s="2">
        <v>290</v>
      </c>
      <c r="Y2110" s="2" t="s">
        <v>83</v>
      </c>
      <c r="Z2110" s="2" t="s">
        <v>168</v>
      </c>
      <c r="AA2110" s="2">
        <v>290</v>
      </c>
      <c r="AB2110" s="2" t="s">
        <v>81</v>
      </c>
      <c r="AC2110" s="2" t="s">
        <v>168</v>
      </c>
      <c r="AD2110" s="2">
        <v>290</v>
      </c>
      <c r="AE2110" s="2" t="s">
        <v>83</v>
      </c>
      <c r="AF2110" s="2" t="s">
        <v>168</v>
      </c>
      <c r="BE2110" s="23" t="str">
        <f t="shared" si="331"/>
        <v>EMF ja</v>
      </c>
      <c r="BF2110" s="23">
        <f t="shared" si="332"/>
        <v>2880</v>
      </c>
      <c r="BG2110" s="23" t="str">
        <f t="shared" si="333"/>
        <v>500+m</v>
      </c>
      <c r="BH2110" s="23">
        <f t="shared" si="334"/>
        <v>3</v>
      </c>
      <c r="BI2110" s="2" t="s">
        <v>162</v>
      </c>
      <c r="BJ2110" s="2">
        <v>2880</v>
      </c>
      <c r="BK2110" s="2" t="s">
        <v>162</v>
      </c>
      <c r="BL2110" s="2">
        <v>4600</v>
      </c>
      <c r="BM2110" s="2" t="s">
        <v>162</v>
      </c>
      <c r="BN2110" s="2">
        <v>5000</v>
      </c>
      <c r="BO2110" s="2" t="s">
        <v>8713</v>
      </c>
      <c r="BP2110" s="3">
        <v>1</v>
      </c>
      <c r="BQ2110" s="2" t="s">
        <v>8714</v>
      </c>
    </row>
    <row r="2111" spans="1:69" ht="16.149999999999999" customHeight="1" x14ac:dyDescent="0.25">
      <c r="A2111" s="16">
        <v>2110</v>
      </c>
      <c r="B2111" s="17" t="s">
        <v>87</v>
      </c>
      <c r="C2111" s="48" t="s">
        <v>8127</v>
      </c>
      <c r="D2111" s="2" t="s">
        <v>71</v>
      </c>
      <c r="E2111" s="48" t="s">
        <v>8715</v>
      </c>
      <c r="F2111" s="67">
        <v>43226</v>
      </c>
      <c r="G2111" s="3">
        <f t="shared" si="335"/>
        <v>5</v>
      </c>
      <c r="H2111" s="3">
        <f t="shared" si="336"/>
        <v>2018</v>
      </c>
      <c r="I2111" s="19">
        <v>0.375</v>
      </c>
      <c r="J2111" s="20">
        <f t="shared" ref="J2111:J2174" si="338">IF(I2111&lt;&gt;"",HOUR(I2111),"")</f>
        <v>9</v>
      </c>
      <c r="K2111" s="5" t="str">
        <f t="shared" si="337"/>
        <v>ja</v>
      </c>
      <c r="L2111" s="5" t="s">
        <v>73</v>
      </c>
      <c r="M2111" s="6" t="s">
        <v>74</v>
      </c>
      <c r="N2111" s="5">
        <v>74</v>
      </c>
      <c r="O2111" s="17" t="s">
        <v>5139</v>
      </c>
      <c r="P2111" s="17" t="s">
        <v>8716</v>
      </c>
      <c r="R2111" s="6" t="s">
        <v>77</v>
      </c>
      <c r="T2111" s="22"/>
      <c r="BE2111" s="23" t="str">
        <f t="shared" si="331"/>
        <v>EMF nein</v>
      </c>
      <c r="BF2111" s="23" t="str">
        <f t="shared" si="332"/>
        <v/>
      </c>
      <c r="BG2111" s="23" t="str">
        <f t="shared" si="333"/>
        <v/>
      </c>
      <c r="BH2111" s="23">
        <f t="shared" si="334"/>
        <v>0</v>
      </c>
      <c r="BP2111" s="3">
        <v>1</v>
      </c>
      <c r="BQ2111" s="2" t="s">
        <v>8717</v>
      </c>
    </row>
    <row r="2112" spans="1:69" ht="16.149999999999999" customHeight="1" x14ac:dyDescent="0.25">
      <c r="A2112" s="16">
        <v>2111</v>
      </c>
      <c r="B2112" s="17" t="s">
        <v>87</v>
      </c>
      <c r="C2112" s="48" t="s">
        <v>5908</v>
      </c>
      <c r="D2112" s="2" t="s">
        <v>124</v>
      </c>
      <c r="E2112" s="48" t="s">
        <v>8718</v>
      </c>
      <c r="F2112" s="67">
        <v>43224</v>
      </c>
      <c r="G2112" s="3">
        <f t="shared" si="335"/>
        <v>5</v>
      </c>
      <c r="H2112" s="3">
        <f t="shared" si="336"/>
        <v>2018</v>
      </c>
      <c r="I2112" s="19"/>
      <c r="J2112" s="20" t="str">
        <f t="shared" si="338"/>
        <v/>
      </c>
      <c r="K2112" s="5" t="str">
        <f t="shared" si="337"/>
        <v>ja</v>
      </c>
      <c r="L2112" s="5" t="s">
        <v>91</v>
      </c>
      <c r="M2112" s="6" t="s">
        <v>100</v>
      </c>
      <c r="N2112" s="5">
        <v>74</v>
      </c>
      <c r="O2112" s="17" t="s">
        <v>75</v>
      </c>
      <c r="P2112" s="17" t="s">
        <v>8719</v>
      </c>
      <c r="R2112" s="6" t="s">
        <v>77</v>
      </c>
      <c r="T2112" s="22" t="s">
        <v>80</v>
      </c>
      <c r="U2112" s="2" t="s">
        <v>74</v>
      </c>
      <c r="X2112" s="2">
        <v>250</v>
      </c>
      <c r="Y2112" s="2" t="s">
        <v>94</v>
      </c>
      <c r="Z2112" s="2" t="s">
        <v>168</v>
      </c>
      <c r="AA2112" s="2">
        <v>250</v>
      </c>
      <c r="AB2112" s="2" t="s">
        <v>8720</v>
      </c>
      <c r="AC2112" s="2" t="s">
        <v>168</v>
      </c>
      <c r="BE2112" s="23" t="str">
        <f t="shared" si="331"/>
        <v>EMF nein</v>
      </c>
      <c r="BF2112" s="23" t="str">
        <f t="shared" si="332"/>
        <v/>
      </c>
      <c r="BG2112" s="23" t="str">
        <f t="shared" si="333"/>
        <v/>
      </c>
      <c r="BH2112" s="23">
        <f t="shared" si="334"/>
        <v>0</v>
      </c>
      <c r="BO2112" s="2" t="s">
        <v>8721</v>
      </c>
      <c r="BP2112" s="3">
        <v>1</v>
      </c>
      <c r="BQ2112" s="2" t="s">
        <v>8722</v>
      </c>
    </row>
    <row r="2113" spans="1:69" ht="16.149999999999999" customHeight="1" x14ac:dyDescent="0.25">
      <c r="A2113" s="16">
        <v>2112</v>
      </c>
      <c r="B2113" s="17" t="s">
        <v>211</v>
      </c>
      <c r="C2113" s="48" t="s">
        <v>2653</v>
      </c>
      <c r="D2113" s="2" t="s">
        <v>98</v>
      </c>
      <c r="E2113" s="48" t="s">
        <v>8723</v>
      </c>
      <c r="F2113" s="67">
        <v>42616</v>
      </c>
      <c r="G2113" s="3">
        <f t="shared" si="335"/>
        <v>9</v>
      </c>
      <c r="H2113" s="3">
        <f t="shared" si="336"/>
        <v>2016</v>
      </c>
      <c r="I2113" s="19">
        <v>0.88541666666666696</v>
      </c>
      <c r="J2113" s="20">
        <f t="shared" si="338"/>
        <v>21</v>
      </c>
      <c r="K2113" s="5" t="str">
        <f t="shared" si="337"/>
        <v>ja</v>
      </c>
      <c r="L2113" s="5" t="s">
        <v>91</v>
      </c>
      <c r="M2113" s="6" t="s">
        <v>74</v>
      </c>
      <c r="N2113" s="5">
        <v>57</v>
      </c>
      <c r="O2113" s="2" t="s">
        <v>140</v>
      </c>
      <c r="P2113" s="17" t="s">
        <v>8724</v>
      </c>
      <c r="R2113" s="6" t="s">
        <v>77</v>
      </c>
      <c r="T2113" s="22"/>
      <c r="BE2113" s="23" t="str">
        <f t="shared" si="331"/>
        <v>EMF nein</v>
      </c>
      <c r="BF2113" s="23" t="str">
        <f t="shared" si="332"/>
        <v/>
      </c>
      <c r="BG2113" s="23" t="str">
        <f t="shared" si="333"/>
        <v/>
      </c>
      <c r="BH2113" s="23">
        <f t="shared" si="334"/>
        <v>0</v>
      </c>
      <c r="BO2113" s="2" t="s">
        <v>8725</v>
      </c>
      <c r="BP2113" s="3">
        <v>1</v>
      </c>
      <c r="BQ2113" s="2" t="s">
        <v>8726</v>
      </c>
    </row>
    <row r="2114" spans="1:69" ht="16.149999999999999" customHeight="1" x14ac:dyDescent="0.25">
      <c r="A2114" s="16">
        <v>2113</v>
      </c>
      <c r="B2114" s="17" t="s">
        <v>211</v>
      </c>
      <c r="C2114" s="403" t="s">
        <v>2333</v>
      </c>
      <c r="D2114" s="2" t="s">
        <v>2334</v>
      </c>
      <c r="E2114" s="48" t="s">
        <v>8727</v>
      </c>
      <c r="F2114" s="67">
        <v>43227</v>
      </c>
      <c r="G2114" s="3">
        <f t="shared" si="335"/>
        <v>5</v>
      </c>
      <c r="H2114" s="3">
        <f t="shared" si="336"/>
        <v>2018</v>
      </c>
      <c r="I2114" s="19">
        <v>3.4722222222222199E-3</v>
      </c>
      <c r="J2114" s="20">
        <f t="shared" si="338"/>
        <v>0</v>
      </c>
      <c r="K2114" s="5" t="str">
        <f t="shared" si="337"/>
        <v>ja</v>
      </c>
      <c r="L2114" s="5" t="s">
        <v>91</v>
      </c>
      <c r="M2114" s="6" t="s">
        <v>115</v>
      </c>
      <c r="N2114" s="5">
        <v>32</v>
      </c>
      <c r="O2114" s="17" t="s">
        <v>75</v>
      </c>
      <c r="P2114" s="22" t="s">
        <v>1027</v>
      </c>
      <c r="R2114" s="6" t="s">
        <v>77</v>
      </c>
      <c r="T2114" s="22" t="s">
        <v>79</v>
      </c>
      <c r="X2114" s="2">
        <v>193</v>
      </c>
      <c r="Y2114" s="2" t="s">
        <v>81</v>
      </c>
      <c r="Z2114" s="2" t="s">
        <v>84</v>
      </c>
      <c r="AA2114" s="2">
        <v>193</v>
      </c>
      <c r="AB2114" s="2" t="s">
        <v>81</v>
      </c>
      <c r="AC2114" s="2" t="s">
        <v>84</v>
      </c>
      <c r="AD2114" s="2">
        <v>193</v>
      </c>
      <c r="AE2114" s="2" t="s">
        <v>81</v>
      </c>
      <c r="AF2114" s="2" t="s">
        <v>84</v>
      </c>
      <c r="AM2114" s="2">
        <v>169</v>
      </c>
      <c r="AN2114" s="2" t="s">
        <v>81</v>
      </c>
      <c r="AO2114" s="2" t="s">
        <v>84</v>
      </c>
      <c r="AY2114" s="2">
        <v>440</v>
      </c>
      <c r="AZ2114" s="2" t="s">
        <v>81</v>
      </c>
      <c r="BA2114" s="2" t="s">
        <v>84</v>
      </c>
      <c r="BE2114" s="23" t="str">
        <f t="shared" ref="BE2114:BE2177" si="339">IF(COUNTA(BI2114,BK2114,BM2114) &gt; 0,"EMF ja","EMF nein")</f>
        <v>EMF ja</v>
      </c>
      <c r="BF2114" s="23">
        <f t="shared" ref="BF2114:BF2177" si="340">IF(SUM(BJ2114,BL2114,BN2114)=0,"",MIN(BJ2114,BL2114,BN2114))</f>
        <v>10</v>
      </c>
      <c r="BG2114" s="23" t="str">
        <f t="shared" ref="BG2114:BG2177" si="341">IF(BF2114="","",IF(BF2114&lt;100,"&lt;100m",IF(AND(BF2114&gt;99, BF2114&lt;500),"100-499m",IF(BF2114&gt;499,"500+m",""))))</f>
        <v>&lt;100m</v>
      </c>
      <c r="BH2114" s="23">
        <f t="shared" ref="BH2114:BH2177" si="342">COUNTA(BI2114,BK2114,BM2114)</f>
        <v>1</v>
      </c>
      <c r="BM2114" s="2" t="s">
        <v>162</v>
      </c>
      <c r="BN2114" s="2">
        <v>10</v>
      </c>
      <c r="BO2114" s="2" t="s">
        <v>8728</v>
      </c>
      <c r="BP2114" s="3">
        <v>1</v>
      </c>
      <c r="BQ2114" s="2" t="s">
        <v>8729</v>
      </c>
    </row>
    <row r="2115" spans="1:69" ht="16.149999999999999" customHeight="1" x14ac:dyDescent="0.25">
      <c r="A2115" s="16">
        <v>2114</v>
      </c>
      <c r="B2115" s="17" t="s">
        <v>211</v>
      </c>
      <c r="C2115" s="48" t="s">
        <v>2369</v>
      </c>
      <c r="D2115" s="2" t="s">
        <v>137</v>
      </c>
      <c r="E2115" s="48" t="s">
        <v>247</v>
      </c>
      <c r="F2115" s="67">
        <v>43227</v>
      </c>
      <c r="G2115" s="3">
        <f t="shared" si="335"/>
        <v>5</v>
      </c>
      <c r="H2115" s="3">
        <f t="shared" si="336"/>
        <v>2018</v>
      </c>
      <c r="I2115" s="19">
        <v>0.5625</v>
      </c>
      <c r="J2115" s="20">
        <f t="shared" si="338"/>
        <v>13</v>
      </c>
      <c r="K2115" s="5" t="str">
        <f t="shared" si="337"/>
        <v>ja</v>
      </c>
      <c r="L2115" s="5" t="s">
        <v>91</v>
      </c>
      <c r="M2115" s="6" t="s">
        <v>74</v>
      </c>
      <c r="N2115" s="5">
        <v>34</v>
      </c>
      <c r="O2115" s="17" t="s">
        <v>75</v>
      </c>
      <c r="P2115" s="17" t="s">
        <v>8730</v>
      </c>
      <c r="Q2115" s="6" t="s">
        <v>186</v>
      </c>
      <c r="R2115" s="6" t="s">
        <v>77</v>
      </c>
      <c r="T2115" s="22"/>
      <c r="U2115" s="2" t="s">
        <v>74</v>
      </c>
      <c r="X2115" s="2">
        <v>553</v>
      </c>
      <c r="Y2115" s="2" t="s">
        <v>81</v>
      </c>
      <c r="Z2115" s="2" t="s">
        <v>82</v>
      </c>
      <c r="AC2115" s="2" t="s">
        <v>109</v>
      </c>
      <c r="AD2115" s="2">
        <v>553</v>
      </c>
      <c r="AE2115" s="2" t="s">
        <v>83</v>
      </c>
      <c r="AF2115" s="2" t="s">
        <v>82</v>
      </c>
      <c r="AJ2115" s="2">
        <v>430</v>
      </c>
      <c r="AK2115" s="2" t="s">
        <v>81</v>
      </c>
      <c r="AL2115" s="2" t="s">
        <v>84</v>
      </c>
      <c r="AM2115" s="2">
        <v>430</v>
      </c>
      <c r="AN2115" s="2" t="s">
        <v>81</v>
      </c>
      <c r="AO2115" s="2" t="s">
        <v>84</v>
      </c>
      <c r="AP2115" s="2">
        <v>430</v>
      </c>
      <c r="AQ2115" s="2" t="s">
        <v>83</v>
      </c>
      <c r="AR2115" s="2" t="s">
        <v>84</v>
      </c>
      <c r="AV2115" s="2">
        <v>430</v>
      </c>
      <c r="AW2115" s="2" t="s">
        <v>81</v>
      </c>
      <c r="AX2115" s="2" t="s">
        <v>84</v>
      </c>
      <c r="AY2115" s="2">
        <v>430</v>
      </c>
      <c r="AZ2115" s="2" t="s">
        <v>81</v>
      </c>
      <c r="BA2115" s="2" t="s">
        <v>84</v>
      </c>
      <c r="BB2115" s="2">
        <v>430</v>
      </c>
      <c r="BC2115" s="2" t="s">
        <v>83</v>
      </c>
      <c r="BD2115" s="2" t="s">
        <v>84</v>
      </c>
      <c r="BE2115" s="23" t="str">
        <f t="shared" si="339"/>
        <v>EMF nein</v>
      </c>
      <c r="BF2115" s="23" t="str">
        <f t="shared" si="340"/>
        <v/>
      </c>
      <c r="BG2115" s="23" t="str">
        <f t="shared" si="341"/>
        <v/>
      </c>
      <c r="BH2115" s="23">
        <f t="shared" si="342"/>
        <v>0</v>
      </c>
      <c r="BO2115" s="2" t="s">
        <v>8731</v>
      </c>
      <c r="BP2115" s="3">
        <v>1</v>
      </c>
      <c r="BQ2115" s="2" t="s">
        <v>8732</v>
      </c>
    </row>
    <row r="2116" spans="1:69" ht="16.149999999999999" customHeight="1" x14ac:dyDescent="0.25">
      <c r="A2116" s="69">
        <v>2115</v>
      </c>
      <c r="B2116" s="17" t="s">
        <v>135</v>
      </c>
      <c r="C2116" s="48" t="s">
        <v>1851</v>
      </c>
      <c r="D2116" s="2" t="s">
        <v>89</v>
      </c>
      <c r="E2116" s="48" t="s">
        <v>8733</v>
      </c>
      <c r="F2116" s="67">
        <v>43227</v>
      </c>
      <c r="G2116" s="3">
        <f t="shared" si="335"/>
        <v>5</v>
      </c>
      <c r="H2116" s="3">
        <f t="shared" si="336"/>
        <v>2018</v>
      </c>
      <c r="I2116" s="19"/>
      <c r="J2116" s="20" t="str">
        <f t="shared" si="338"/>
        <v/>
      </c>
      <c r="K2116" s="5" t="str">
        <f t="shared" si="337"/>
        <v>ja</v>
      </c>
      <c r="L2116" s="5" t="s">
        <v>91</v>
      </c>
      <c r="M2116" s="6" t="s">
        <v>139</v>
      </c>
      <c r="O2116" s="17" t="s">
        <v>75</v>
      </c>
      <c r="P2116" s="17" t="s">
        <v>8734</v>
      </c>
      <c r="R2116" s="6" t="s">
        <v>77</v>
      </c>
      <c r="T2116" s="22"/>
      <c r="X2116" s="2">
        <v>201</v>
      </c>
      <c r="Y2116" s="2" t="s">
        <v>81</v>
      </c>
      <c r="Z2116" s="2" t="s">
        <v>161</v>
      </c>
      <c r="AD2116" s="2">
        <v>201</v>
      </c>
      <c r="AE2116" s="2" t="s">
        <v>81</v>
      </c>
      <c r="AF2116" s="2" t="s">
        <v>161</v>
      </c>
      <c r="AJ2116" s="2">
        <v>25</v>
      </c>
      <c r="AK2116" s="2" t="s">
        <v>94</v>
      </c>
      <c r="AL2116" s="2" t="s">
        <v>161</v>
      </c>
      <c r="AP2116" s="2">
        <v>25</v>
      </c>
      <c r="AQ2116" s="2" t="s">
        <v>94</v>
      </c>
      <c r="AR2116" s="2" t="s">
        <v>161</v>
      </c>
      <c r="AV2116" s="2">
        <v>360</v>
      </c>
      <c r="AW2116" s="2" t="s">
        <v>81</v>
      </c>
      <c r="AX2116" s="2" t="s">
        <v>84</v>
      </c>
      <c r="AY2116" s="2">
        <v>360</v>
      </c>
      <c r="AZ2116" s="2" t="s">
        <v>81</v>
      </c>
      <c r="BA2116" s="2" t="s">
        <v>84</v>
      </c>
      <c r="BB2116" s="2">
        <v>360</v>
      </c>
      <c r="BC2116" s="2" t="s">
        <v>83</v>
      </c>
      <c r="BD2116" s="2" t="s">
        <v>84</v>
      </c>
      <c r="BE2116" s="23" t="str">
        <f t="shared" si="339"/>
        <v>EMF ja</v>
      </c>
      <c r="BF2116" s="23">
        <f t="shared" si="340"/>
        <v>40</v>
      </c>
      <c r="BG2116" s="23" t="str">
        <f t="shared" si="341"/>
        <v>&lt;100m</v>
      </c>
      <c r="BH2116" s="23">
        <f t="shared" si="342"/>
        <v>1</v>
      </c>
      <c r="BM2116" s="2" t="s">
        <v>162</v>
      </c>
      <c r="BN2116" s="2">
        <v>40</v>
      </c>
      <c r="BO2116" s="2" t="s">
        <v>8735</v>
      </c>
      <c r="BP2116" s="3">
        <v>1</v>
      </c>
      <c r="BQ2116" s="2" t="s">
        <v>8736</v>
      </c>
    </row>
    <row r="2117" spans="1:69" ht="16.149999999999999" customHeight="1" x14ac:dyDescent="0.25">
      <c r="A2117" s="16">
        <v>2116</v>
      </c>
      <c r="B2117" s="17" t="s">
        <v>69</v>
      </c>
      <c r="C2117" s="48" t="s">
        <v>1485</v>
      </c>
      <c r="D2117" s="2" t="s">
        <v>113</v>
      </c>
      <c r="E2117" s="48" t="s">
        <v>4472</v>
      </c>
      <c r="F2117" s="67">
        <v>42767</v>
      </c>
      <c r="G2117" s="3">
        <f t="shared" si="335"/>
        <v>2</v>
      </c>
      <c r="H2117" s="3">
        <f t="shared" si="336"/>
        <v>2017</v>
      </c>
      <c r="I2117" s="19">
        <v>0.64583333333333304</v>
      </c>
      <c r="J2117" s="20">
        <f t="shared" si="338"/>
        <v>15</v>
      </c>
      <c r="K2117" s="5" t="str">
        <f t="shared" si="337"/>
        <v>ja</v>
      </c>
      <c r="L2117" s="5" t="s">
        <v>91</v>
      </c>
      <c r="M2117" s="6" t="s">
        <v>74</v>
      </c>
      <c r="N2117" s="5">
        <v>42</v>
      </c>
      <c r="O2117" s="2" t="s">
        <v>140</v>
      </c>
      <c r="P2117" s="17" t="s">
        <v>8737</v>
      </c>
      <c r="R2117" s="6" t="s">
        <v>77</v>
      </c>
      <c r="S2117" s="2" t="s">
        <v>458</v>
      </c>
      <c r="T2117" s="22" t="s">
        <v>79</v>
      </c>
      <c r="U2117" s="2" t="s">
        <v>74</v>
      </c>
      <c r="X2117" s="2">
        <v>904</v>
      </c>
      <c r="Y2117" s="2" t="s">
        <v>83</v>
      </c>
      <c r="Z2117" s="2" t="s">
        <v>84</v>
      </c>
      <c r="AA2117" s="2">
        <v>904</v>
      </c>
      <c r="AB2117" s="2" t="s">
        <v>81</v>
      </c>
      <c r="AC2117" s="2" t="s">
        <v>84</v>
      </c>
      <c r="AD2117" s="2">
        <v>904</v>
      </c>
      <c r="AE2117" s="2" t="s">
        <v>83</v>
      </c>
      <c r="AF2117" s="2" t="s">
        <v>84</v>
      </c>
      <c r="BE2117" s="23" t="str">
        <f t="shared" si="339"/>
        <v>EMF ja</v>
      </c>
      <c r="BF2117" s="23">
        <f t="shared" si="340"/>
        <v>370</v>
      </c>
      <c r="BG2117" s="23" t="str">
        <f t="shared" si="341"/>
        <v>100-499m</v>
      </c>
      <c r="BH2117" s="23">
        <f t="shared" si="342"/>
        <v>1</v>
      </c>
      <c r="BI2117" s="2" t="s">
        <v>162</v>
      </c>
      <c r="BJ2117" s="2">
        <v>370</v>
      </c>
      <c r="BO2117" s="2" t="s">
        <v>8738</v>
      </c>
      <c r="BP2117" s="3">
        <v>1</v>
      </c>
      <c r="BQ2117" s="2" t="s">
        <v>8739</v>
      </c>
    </row>
    <row r="2118" spans="1:69" ht="16.149999999999999" customHeight="1" x14ac:dyDescent="0.25">
      <c r="A2118" s="16">
        <v>2117</v>
      </c>
      <c r="B2118" s="17" t="s">
        <v>211</v>
      </c>
      <c r="C2118" s="48" t="s">
        <v>8740</v>
      </c>
      <c r="D2118" s="2" t="s">
        <v>124</v>
      </c>
      <c r="E2118" s="48" t="s">
        <v>8741</v>
      </c>
      <c r="F2118" s="67">
        <v>43177</v>
      </c>
      <c r="G2118" s="3">
        <f t="shared" si="335"/>
        <v>3</v>
      </c>
      <c r="H2118" s="3">
        <f t="shared" si="336"/>
        <v>2018</v>
      </c>
      <c r="I2118" s="19">
        <v>0.5625</v>
      </c>
      <c r="J2118" s="20">
        <f t="shared" si="338"/>
        <v>13</v>
      </c>
      <c r="K2118" s="5" t="str">
        <f t="shared" si="337"/>
        <v>ja</v>
      </c>
      <c r="L2118" s="5" t="s">
        <v>91</v>
      </c>
      <c r="M2118" s="6" t="s">
        <v>74</v>
      </c>
      <c r="N2118" s="5">
        <v>66</v>
      </c>
      <c r="O2118" s="2" t="s">
        <v>140</v>
      </c>
      <c r="P2118" s="17" t="s">
        <v>8742</v>
      </c>
      <c r="R2118" s="6" t="s">
        <v>77</v>
      </c>
      <c r="S2118" s="2" t="s">
        <v>78</v>
      </c>
      <c r="T2118" s="22"/>
      <c r="BE2118" s="23" t="str">
        <f t="shared" si="339"/>
        <v>EMF ja</v>
      </c>
      <c r="BF2118" s="23">
        <f t="shared" si="340"/>
        <v>300</v>
      </c>
      <c r="BG2118" s="23" t="str">
        <f t="shared" si="341"/>
        <v>100-499m</v>
      </c>
      <c r="BH2118" s="23">
        <f t="shared" si="342"/>
        <v>1</v>
      </c>
      <c r="BK2118" s="2" t="s">
        <v>162</v>
      </c>
      <c r="BL2118" s="2">
        <v>300</v>
      </c>
      <c r="BO2118" s="2" t="s">
        <v>8743</v>
      </c>
      <c r="BP2118" s="3">
        <v>1</v>
      </c>
      <c r="BQ2118" s="2" t="s">
        <v>8744</v>
      </c>
    </row>
    <row r="2119" spans="1:69" ht="16.149999999999999" customHeight="1" x14ac:dyDescent="0.25">
      <c r="A2119" s="16">
        <v>2118</v>
      </c>
      <c r="B2119" s="17" t="s">
        <v>135</v>
      </c>
      <c r="C2119" s="48" t="s">
        <v>4096</v>
      </c>
      <c r="D2119" s="2" t="s">
        <v>371</v>
      </c>
      <c r="E2119" s="48" t="s">
        <v>3029</v>
      </c>
      <c r="F2119" s="67">
        <v>41239</v>
      </c>
      <c r="G2119" s="3">
        <f t="shared" si="335"/>
        <v>11</v>
      </c>
      <c r="H2119" s="3">
        <f t="shared" si="336"/>
        <v>2012</v>
      </c>
      <c r="I2119" s="19">
        <v>0.57986111111111105</v>
      </c>
      <c r="J2119" s="20">
        <f t="shared" si="338"/>
        <v>13</v>
      </c>
      <c r="K2119" s="5" t="str">
        <f t="shared" si="337"/>
        <v>ja</v>
      </c>
      <c r="L2119" s="5" t="s">
        <v>91</v>
      </c>
      <c r="M2119" s="6" t="s">
        <v>139</v>
      </c>
      <c r="N2119" s="5">
        <v>59</v>
      </c>
      <c r="O2119" s="17" t="s">
        <v>126</v>
      </c>
      <c r="P2119" s="17" t="s">
        <v>8745</v>
      </c>
      <c r="R2119" s="6" t="s">
        <v>77</v>
      </c>
      <c r="T2119" s="22"/>
      <c r="U2119" s="2" t="s">
        <v>1312</v>
      </c>
      <c r="X2119" s="2">
        <v>555</v>
      </c>
      <c r="Y2119" s="2" t="s">
        <v>81</v>
      </c>
      <c r="Z2119" s="2" t="s">
        <v>84</v>
      </c>
      <c r="AA2119" s="2">
        <v>555</v>
      </c>
      <c r="AB2119" s="2" t="s">
        <v>81</v>
      </c>
      <c r="AC2119" s="2" t="s">
        <v>84</v>
      </c>
      <c r="AJ2119" s="2">
        <v>683</v>
      </c>
      <c r="AK2119" s="2" t="s">
        <v>83</v>
      </c>
      <c r="AL2119" s="2" t="s">
        <v>82</v>
      </c>
      <c r="AM2119" s="2">
        <v>683</v>
      </c>
      <c r="AN2119" s="2" t="s">
        <v>81</v>
      </c>
      <c r="AO2119" s="2" t="s">
        <v>82</v>
      </c>
      <c r="BE2119" s="23" t="str">
        <f t="shared" si="339"/>
        <v>EMF nein</v>
      </c>
      <c r="BF2119" s="23" t="str">
        <f t="shared" si="340"/>
        <v/>
      </c>
      <c r="BG2119" s="23" t="str">
        <f t="shared" si="341"/>
        <v/>
      </c>
      <c r="BH2119" s="23">
        <f t="shared" si="342"/>
        <v>0</v>
      </c>
      <c r="BO2119" s="2" t="s">
        <v>8746</v>
      </c>
      <c r="BP2119" s="3">
        <v>1</v>
      </c>
      <c r="BQ2119" s="2" t="s">
        <v>8747</v>
      </c>
    </row>
    <row r="2120" spans="1:69" ht="16.149999999999999" customHeight="1" x14ac:dyDescent="0.25">
      <c r="A2120" s="16">
        <v>2119</v>
      </c>
      <c r="B2120" s="17" t="s">
        <v>211</v>
      </c>
      <c r="C2120" s="48" t="s">
        <v>5120</v>
      </c>
      <c r="D2120" s="2" t="s">
        <v>158</v>
      </c>
      <c r="E2120" s="48" t="s">
        <v>8748</v>
      </c>
      <c r="F2120" s="67">
        <v>42852</v>
      </c>
      <c r="G2120" s="3">
        <f t="shared" si="335"/>
        <v>4</v>
      </c>
      <c r="H2120" s="3">
        <f t="shared" si="336"/>
        <v>2017</v>
      </c>
      <c r="I2120" s="19">
        <v>0.72916666666666696</v>
      </c>
      <c r="J2120" s="20">
        <f t="shared" si="338"/>
        <v>17</v>
      </c>
      <c r="K2120" s="5" t="str">
        <f t="shared" si="337"/>
        <v>ja</v>
      </c>
      <c r="L2120" s="5" t="s">
        <v>91</v>
      </c>
      <c r="M2120" s="6" t="s">
        <v>74</v>
      </c>
      <c r="N2120" s="5">
        <v>51</v>
      </c>
      <c r="O2120" s="17" t="s">
        <v>75</v>
      </c>
      <c r="P2120" s="17" t="s">
        <v>8749</v>
      </c>
      <c r="R2120" s="6" t="s">
        <v>3600</v>
      </c>
      <c r="T2120" s="22"/>
      <c r="U2120" s="2" t="s">
        <v>74</v>
      </c>
      <c r="X2120" s="2">
        <v>750</v>
      </c>
      <c r="Y2120" s="2" t="s">
        <v>81</v>
      </c>
      <c r="Z2120" s="2" t="s">
        <v>168</v>
      </c>
      <c r="AD2120" s="2">
        <v>750</v>
      </c>
      <c r="AE2120" s="2" t="s">
        <v>83</v>
      </c>
      <c r="AF2120" s="2" t="s">
        <v>168</v>
      </c>
      <c r="AJ2120" s="2">
        <v>890</v>
      </c>
      <c r="AK2120" s="2" t="s">
        <v>83</v>
      </c>
      <c r="AL2120" s="2" t="s">
        <v>168</v>
      </c>
      <c r="AP2120" s="2">
        <v>890</v>
      </c>
      <c r="AQ2120" s="2" t="s">
        <v>81</v>
      </c>
      <c r="AR2120" s="2" t="s">
        <v>168</v>
      </c>
      <c r="AV2120" s="2">
        <v>980</v>
      </c>
      <c r="AW2120" s="2" t="s">
        <v>81</v>
      </c>
      <c r="AX2120" s="2" t="s">
        <v>168</v>
      </c>
      <c r="BB2120" s="2">
        <v>980</v>
      </c>
      <c r="BC2120" s="2" t="s">
        <v>83</v>
      </c>
      <c r="BD2120" s="2" t="s">
        <v>168</v>
      </c>
      <c r="BE2120" s="23" t="str">
        <f t="shared" si="339"/>
        <v>EMF ja</v>
      </c>
      <c r="BF2120" s="23">
        <f t="shared" si="340"/>
        <v>530</v>
      </c>
      <c r="BG2120" s="23" t="str">
        <f t="shared" si="341"/>
        <v>500+m</v>
      </c>
      <c r="BH2120" s="23">
        <f t="shared" si="342"/>
        <v>1</v>
      </c>
      <c r="BM2120" s="2" t="s">
        <v>162</v>
      </c>
      <c r="BN2120" s="2">
        <v>530</v>
      </c>
      <c r="BO2120" s="2" t="s">
        <v>8750</v>
      </c>
      <c r="BP2120" s="3">
        <v>1</v>
      </c>
      <c r="BQ2120" s="2" t="s">
        <v>8751</v>
      </c>
    </row>
    <row r="2121" spans="1:69" ht="16.149999999999999" customHeight="1" x14ac:dyDescent="0.25">
      <c r="A2121" s="16">
        <v>2120</v>
      </c>
      <c r="B2121" s="17" t="s">
        <v>211</v>
      </c>
      <c r="C2121" s="48" t="s">
        <v>871</v>
      </c>
      <c r="D2121" s="2" t="s">
        <v>89</v>
      </c>
      <c r="E2121" s="48" t="s">
        <v>8752</v>
      </c>
      <c r="F2121" s="67">
        <v>43177</v>
      </c>
      <c r="G2121" s="3">
        <f t="shared" si="335"/>
        <v>3</v>
      </c>
      <c r="H2121" s="3">
        <f t="shared" si="336"/>
        <v>2018</v>
      </c>
      <c r="I2121" s="19">
        <v>0.625</v>
      </c>
      <c r="J2121" s="20">
        <f t="shared" si="338"/>
        <v>15</v>
      </c>
      <c r="K2121" s="5" t="str">
        <f t="shared" si="337"/>
        <v>ja</v>
      </c>
      <c r="L2121" s="21" t="s">
        <v>73</v>
      </c>
      <c r="M2121" s="6" t="s">
        <v>74</v>
      </c>
      <c r="N2121" s="5">
        <v>24</v>
      </c>
      <c r="O2121" s="17" t="s">
        <v>126</v>
      </c>
      <c r="P2121" s="17" t="s">
        <v>8753</v>
      </c>
      <c r="R2121" s="6" t="s">
        <v>77</v>
      </c>
      <c r="T2121" s="22" t="s">
        <v>80</v>
      </c>
      <c r="U2121" s="2" t="s">
        <v>80</v>
      </c>
      <c r="X2121" s="2">
        <v>1540</v>
      </c>
      <c r="Y2121" s="2" t="s">
        <v>83</v>
      </c>
      <c r="Z2121" s="2" t="s">
        <v>82</v>
      </c>
      <c r="AA2121" s="2">
        <v>1540</v>
      </c>
      <c r="AB2121" s="2" t="s">
        <v>81</v>
      </c>
      <c r="AC2121" s="2" t="s">
        <v>82</v>
      </c>
      <c r="AD2121" s="2">
        <v>1540</v>
      </c>
      <c r="AE2121" s="2" t="s">
        <v>81</v>
      </c>
      <c r="AF2121" s="2" t="s">
        <v>82</v>
      </c>
      <c r="BE2121" s="23" t="str">
        <f t="shared" si="339"/>
        <v>EMF ja</v>
      </c>
      <c r="BF2121" s="23">
        <f t="shared" si="340"/>
        <v>260</v>
      </c>
      <c r="BG2121" s="23" t="str">
        <f t="shared" si="341"/>
        <v>100-499m</v>
      </c>
      <c r="BH2121" s="23">
        <f t="shared" si="342"/>
        <v>2</v>
      </c>
      <c r="BK2121" s="2" t="s">
        <v>162</v>
      </c>
      <c r="BL2121" s="2">
        <v>380</v>
      </c>
      <c r="BM2121" s="2" t="s">
        <v>162</v>
      </c>
      <c r="BN2121" s="2">
        <v>260</v>
      </c>
      <c r="BO2121" s="2" t="s">
        <v>8754</v>
      </c>
      <c r="BP2121" s="3">
        <v>1</v>
      </c>
      <c r="BQ2121" s="2" t="s">
        <v>8755</v>
      </c>
    </row>
    <row r="2122" spans="1:69" ht="16.149999999999999" customHeight="1" x14ac:dyDescent="0.25">
      <c r="A2122" s="16">
        <v>2121</v>
      </c>
      <c r="B2122" s="17" t="s">
        <v>69</v>
      </c>
      <c r="C2122" s="48" t="s">
        <v>8756</v>
      </c>
      <c r="D2122" s="2" t="s">
        <v>145</v>
      </c>
      <c r="E2122" s="48" t="s">
        <v>8757</v>
      </c>
      <c r="F2122" s="67">
        <v>43175</v>
      </c>
      <c r="G2122" s="3">
        <f t="shared" si="335"/>
        <v>3</v>
      </c>
      <c r="H2122" s="3">
        <f t="shared" si="336"/>
        <v>2018</v>
      </c>
      <c r="I2122" s="19">
        <v>0.4375</v>
      </c>
      <c r="J2122" s="20">
        <f t="shared" si="338"/>
        <v>10</v>
      </c>
      <c r="K2122" s="5" t="str">
        <f t="shared" si="337"/>
        <v>ja</v>
      </c>
      <c r="L2122" s="5" t="s">
        <v>91</v>
      </c>
      <c r="M2122" s="6" t="s">
        <v>74</v>
      </c>
      <c r="N2122" s="5">
        <v>74</v>
      </c>
      <c r="O2122" s="17" t="s">
        <v>75</v>
      </c>
      <c r="P2122" s="17" t="s">
        <v>8462</v>
      </c>
      <c r="R2122" s="6" t="s">
        <v>77</v>
      </c>
      <c r="S2122" s="2" t="s">
        <v>132</v>
      </c>
      <c r="T2122" s="22"/>
      <c r="X2122" s="2">
        <v>915</v>
      </c>
      <c r="Y2122" s="2" t="s">
        <v>81</v>
      </c>
      <c r="Z2122" s="2" t="s">
        <v>168</v>
      </c>
      <c r="AA2122" s="2">
        <v>915</v>
      </c>
      <c r="AB2122" s="2" t="s">
        <v>81</v>
      </c>
      <c r="AC2122" s="2" t="s">
        <v>168</v>
      </c>
      <c r="AD2122" s="2">
        <v>915</v>
      </c>
      <c r="AE2122" s="2" t="s">
        <v>83</v>
      </c>
      <c r="AF2122" s="2" t="s">
        <v>168</v>
      </c>
      <c r="BE2122" s="23" t="str">
        <f t="shared" si="339"/>
        <v>EMF nein</v>
      </c>
      <c r="BF2122" s="23" t="str">
        <f t="shared" si="340"/>
        <v/>
      </c>
      <c r="BG2122" s="23" t="str">
        <f t="shared" si="341"/>
        <v/>
      </c>
      <c r="BH2122" s="23">
        <f t="shared" si="342"/>
        <v>0</v>
      </c>
      <c r="BO2122" s="2" t="s">
        <v>8758</v>
      </c>
      <c r="BP2122" s="3">
        <v>1</v>
      </c>
      <c r="BQ2122" s="2" t="s">
        <v>8759</v>
      </c>
    </row>
    <row r="2123" spans="1:69" ht="16.149999999999999" customHeight="1" x14ac:dyDescent="0.25">
      <c r="A2123" s="16">
        <v>2122</v>
      </c>
      <c r="B2123" s="17" t="s">
        <v>87</v>
      </c>
      <c r="C2123" s="48" t="s">
        <v>12223</v>
      </c>
      <c r="D2123" s="2" t="s">
        <v>124</v>
      </c>
      <c r="E2123" s="48" t="s">
        <v>7612</v>
      </c>
      <c r="F2123" s="67">
        <v>42992</v>
      </c>
      <c r="G2123" s="3">
        <f t="shared" si="335"/>
        <v>9</v>
      </c>
      <c r="H2123" s="3">
        <f t="shared" si="336"/>
        <v>2017</v>
      </c>
      <c r="I2123" s="19">
        <v>0.58680555555555602</v>
      </c>
      <c r="J2123" s="20">
        <f t="shared" si="338"/>
        <v>14</v>
      </c>
      <c r="K2123" s="5" t="str">
        <f t="shared" si="337"/>
        <v>ja</v>
      </c>
      <c r="L2123" s="5" t="s">
        <v>91</v>
      </c>
      <c r="M2123" s="6" t="s">
        <v>74</v>
      </c>
      <c r="N2123" s="5">
        <v>82</v>
      </c>
      <c r="O2123" s="17" t="s">
        <v>75</v>
      </c>
      <c r="P2123" s="17" t="s">
        <v>8760</v>
      </c>
      <c r="R2123" s="6" t="s">
        <v>77</v>
      </c>
      <c r="S2123" s="2" t="s">
        <v>93</v>
      </c>
      <c r="T2123" s="22"/>
      <c r="U2123" s="2" t="s">
        <v>139</v>
      </c>
      <c r="X2123" s="2">
        <v>205</v>
      </c>
      <c r="Y2123" s="2" t="s">
        <v>81</v>
      </c>
      <c r="Z2123" s="2" t="s">
        <v>84</v>
      </c>
      <c r="AA2123" s="2">
        <v>205</v>
      </c>
      <c r="AB2123" s="2" t="s">
        <v>81</v>
      </c>
      <c r="AC2123" s="2" t="s">
        <v>84</v>
      </c>
      <c r="AD2123" s="2">
        <v>205</v>
      </c>
      <c r="AE2123" s="2" t="s">
        <v>83</v>
      </c>
      <c r="AF2123" s="2" t="s">
        <v>84</v>
      </c>
      <c r="AJ2123" s="2">
        <v>205</v>
      </c>
      <c r="AK2123" s="2" t="s">
        <v>81</v>
      </c>
      <c r="AL2123" s="2" t="s">
        <v>84</v>
      </c>
      <c r="AM2123" s="2">
        <v>205</v>
      </c>
      <c r="AN2123" s="2" t="s">
        <v>81</v>
      </c>
      <c r="AO2123" s="2" t="s">
        <v>84</v>
      </c>
      <c r="AP2123" s="2">
        <v>205</v>
      </c>
      <c r="AQ2123" s="2" t="s">
        <v>83</v>
      </c>
      <c r="AR2123" s="2" t="s">
        <v>84</v>
      </c>
      <c r="AV2123" s="2">
        <v>205</v>
      </c>
      <c r="AW2123" s="2" t="s">
        <v>81</v>
      </c>
      <c r="AX2123" s="2" t="s">
        <v>84</v>
      </c>
      <c r="AY2123" s="2">
        <v>205</v>
      </c>
      <c r="AZ2123" s="2" t="s">
        <v>81</v>
      </c>
      <c r="BA2123" s="2" t="s">
        <v>84</v>
      </c>
      <c r="BB2123" s="2">
        <v>205</v>
      </c>
      <c r="BC2123" s="2" t="s">
        <v>83</v>
      </c>
      <c r="BD2123" s="2" t="s">
        <v>84</v>
      </c>
      <c r="BE2123" s="23" t="str">
        <f t="shared" si="339"/>
        <v>EMF nein</v>
      </c>
      <c r="BF2123" s="23" t="str">
        <f t="shared" si="340"/>
        <v/>
      </c>
      <c r="BG2123" s="23" t="str">
        <f t="shared" si="341"/>
        <v/>
      </c>
      <c r="BH2123" s="23">
        <f t="shared" si="342"/>
        <v>0</v>
      </c>
      <c r="BP2123" s="3">
        <v>1</v>
      </c>
      <c r="BQ2123" s="2" t="s">
        <v>8761</v>
      </c>
    </row>
    <row r="2124" spans="1:69" ht="16.149999999999999" customHeight="1" x14ac:dyDescent="0.25">
      <c r="A2124" s="16">
        <v>2123</v>
      </c>
      <c r="B2124" s="17" t="s">
        <v>69</v>
      </c>
      <c r="C2124" s="48" t="s">
        <v>8762</v>
      </c>
      <c r="D2124" s="2" t="s">
        <v>206</v>
      </c>
      <c r="E2124" s="48" t="s">
        <v>8763</v>
      </c>
      <c r="F2124" s="67">
        <v>41618</v>
      </c>
      <c r="G2124" s="3">
        <f t="shared" si="335"/>
        <v>12</v>
      </c>
      <c r="H2124" s="3">
        <f t="shared" si="336"/>
        <v>2013</v>
      </c>
      <c r="I2124" s="19">
        <v>0.64930555555555602</v>
      </c>
      <c r="J2124" s="20">
        <f t="shared" si="338"/>
        <v>15</v>
      </c>
      <c r="K2124" s="5" t="str">
        <f t="shared" si="337"/>
        <v>ja</v>
      </c>
      <c r="L2124" s="5" t="s">
        <v>91</v>
      </c>
      <c r="M2124" s="6" t="s">
        <v>139</v>
      </c>
      <c r="N2124" s="5">
        <v>52</v>
      </c>
      <c r="O2124" s="2" t="s">
        <v>140</v>
      </c>
      <c r="P2124" s="17" t="s">
        <v>8764</v>
      </c>
      <c r="R2124" s="6" t="s">
        <v>77</v>
      </c>
      <c r="T2124" s="6" t="s">
        <v>108</v>
      </c>
      <c r="U2124" s="2" t="s">
        <v>2088</v>
      </c>
      <c r="X2124" s="2">
        <v>280</v>
      </c>
      <c r="Y2124" s="2" t="s">
        <v>81</v>
      </c>
      <c r="Z2124" s="2" t="s">
        <v>82</v>
      </c>
      <c r="AA2124" s="2">
        <v>280</v>
      </c>
      <c r="AB2124" s="2" t="s">
        <v>81</v>
      </c>
      <c r="AC2124" s="2" t="s">
        <v>82</v>
      </c>
      <c r="AD2124" s="2">
        <v>280</v>
      </c>
      <c r="AE2124" s="2" t="s">
        <v>83</v>
      </c>
      <c r="AF2124" s="2" t="s">
        <v>82</v>
      </c>
      <c r="BE2124" s="23" t="str">
        <f t="shared" si="339"/>
        <v>EMF ja</v>
      </c>
      <c r="BF2124" s="23">
        <f t="shared" si="340"/>
        <v>250</v>
      </c>
      <c r="BG2124" s="23" t="str">
        <f t="shared" si="341"/>
        <v>100-499m</v>
      </c>
      <c r="BH2124" s="23">
        <f t="shared" si="342"/>
        <v>1</v>
      </c>
      <c r="BI2124" s="2" t="s">
        <v>162</v>
      </c>
      <c r="BJ2124" s="2">
        <v>250</v>
      </c>
      <c r="BO2124" s="2" t="s">
        <v>8765</v>
      </c>
      <c r="BP2124" s="3">
        <v>1</v>
      </c>
      <c r="BQ2124" s="2" t="s">
        <v>8766</v>
      </c>
    </row>
    <row r="2125" spans="1:69" ht="16.149999999999999" customHeight="1" x14ac:dyDescent="0.25">
      <c r="A2125" s="16">
        <v>2124</v>
      </c>
      <c r="B2125" s="17" t="s">
        <v>135</v>
      </c>
      <c r="C2125" s="48" t="s">
        <v>8767</v>
      </c>
      <c r="D2125" s="2" t="s">
        <v>651</v>
      </c>
      <c r="E2125" s="48" t="s">
        <v>8768</v>
      </c>
      <c r="F2125" s="67">
        <v>42997</v>
      </c>
      <c r="G2125" s="3">
        <f t="shared" si="335"/>
        <v>9</v>
      </c>
      <c r="H2125" s="3">
        <f t="shared" si="336"/>
        <v>2017</v>
      </c>
      <c r="I2125" s="19">
        <v>0.32291666666666702</v>
      </c>
      <c r="J2125" s="20">
        <f t="shared" si="338"/>
        <v>7</v>
      </c>
      <c r="K2125" s="5" t="str">
        <f t="shared" si="337"/>
        <v>ja</v>
      </c>
      <c r="L2125" s="5" t="s">
        <v>91</v>
      </c>
      <c r="M2125" s="6" t="s">
        <v>354</v>
      </c>
      <c r="N2125" s="5">
        <v>62</v>
      </c>
      <c r="O2125" s="17" t="s">
        <v>126</v>
      </c>
      <c r="P2125" s="17" t="s">
        <v>8769</v>
      </c>
      <c r="R2125" s="6" t="s">
        <v>77</v>
      </c>
      <c r="T2125" s="22"/>
      <c r="U2125" s="2" t="s">
        <v>100</v>
      </c>
      <c r="V2125" s="2" t="s">
        <v>108</v>
      </c>
      <c r="BE2125" s="23" t="str">
        <f t="shared" si="339"/>
        <v>EMF ja</v>
      </c>
      <c r="BF2125" s="23">
        <f t="shared" si="340"/>
        <v>30</v>
      </c>
      <c r="BG2125" s="23" t="str">
        <f t="shared" si="341"/>
        <v>&lt;100m</v>
      </c>
      <c r="BH2125" s="23">
        <f t="shared" si="342"/>
        <v>1</v>
      </c>
      <c r="BM2125" s="2" t="s">
        <v>162</v>
      </c>
      <c r="BN2125" s="2">
        <v>30</v>
      </c>
      <c r="BO2125" s="2" t="s">
        <v>8770</v>
      </c>
      <c r="BP2125" s="3">
        <v>1</v>
      </c>
      <c r="BQ2125" s="2" t="s">
        <v>8771</v>
      </c>
    </row>
    <row r="2126" spans="1:69" ht="16.149999999999999" customHeight="1" x14ac:dyDescent="0.25">
      <c r="A2126" s="16">
        <v>2125</v>
      </c>
      <c r="B2126" s="17" t="s">
        <v>211</v>
      </c>
      <c r="C2126" s="48" t="s">
        <v>8772</v>
      </c>
      <c r="D2126" s="2" t="s">
        <v>89</v>
      </c>
      <c r="E2126" s="48" t="s">
        <v>8773</v>
      </c>
      <c r="F2126" s="67">
        <v>42571</v>
      </c>
      <c r="G2126" s="3">
        <f t="shared" si="335"/>
        <v>7</v>
      </c>
      <c r="H2126" s="3">
        <f t="shared" si="336"/>
        <v>2016</v>
      </c>
      <c r="I2126" s="19">
        <v>0.70486111111111105</v>
      </c>
      <c r="J2126" s="20">
        <f t="shared" si="338"/>
        <v>16</v>
      </c>
      <c r="K2126" s="5" t="str">
        <f t="shared" si="337"/>
        <v>ja</v>
      </c>
      <c r="L2126" s="5" t="s">
        <v>73</v>
      </c>
      <c r="M2126" s="6" t="s">
        <v>74</v>
      </c>
      <c r="N2126" s="5">
        <v>62</v>
      </c>
      <c r="O2126" s="17" t="s">
        <v>126</v>
      </c>
      <c r="P2126" s="17" t="s">
        <v>8774</v>
      </c>
      <c r="R2126" s="6" t="s">
        <v>77</v>
      </c>
      <c r="T2126" s="22" t="s">
        <v>80</v>
      </c>
      <c r="X2126" s="2">
        <v>1600</v>
      </c>
      <c r="Y2126" s="2" t="s">
        <v>83</v>
      </c>
      <c r="Z2126" s="2" t="s">
        <v>168</v>
      </c>
      <c r="AA2126" s="2">
        <v>1600</v>
      </c>
      <c r="AB2126" s="2" t="s">
        <v>81</v>
      </c>
      <c r="AC2126" s="2" t="s">
        <v>168</v>
      </c>
      <c r="AD2126" s="2">
        <v>1600</v>
      </c>
      <c r="AE2126" s="2" t="s">
        <v>81</v>
      </c>
      <c r="AF2126" s="2" t="s">
        <v>168</v>
      </c>
      <c r="BE2126" s="23" t="str">
        <f t="shared" si="339"/>
        <v>EMF nein</v>
      </c>
      <c r="BF2126" s="23" t="str">
        <f t="shared" si="340"/>
        <v/>
      </c>
      <c r="BG2126" s="23" t="str">
        <f t="shared" si="341"/>
        <v/>
      </c>
      <c r="BH2126" s="23">
        <f t="shared" si="342"/>
        <v>0</v>
      </c>
      <c r="BO2126" s="2" t="s">
        <v>8775</v>
      </c>
      <c r="BP2126" s="3">
        <v>1</v>
      </c>
      <c r="BQ2126" s="2" t="s">
        <v>8776</v>
      </c>
    </row>
    <row r="2127" spans="1:69" ht="16.149999999999999" customHeight="1" x14ac:dyDescent="0.25">
      <c r="A2127" s="16">
        <v>2126</v>
      </c>
      <c r="B2127" s="17" t="s">
        <v>211</v>
      </c>
      <c r="C2127" s="48" t="s">
        <v>227</v>
      </c>
      <c r="D2127" s="2" t="s">
        <v>192</v>
      </c>
      <c r="E2127" s="48" t="s">
        <v>6250</v>
      </c>
      <c r="F2127" s="67">
        <v>42997</v>
      </c>
      <c r="G2127" s="3">
        <f t="shared" si="335"/>
        <v>9</v>
      </c>
      <c r="H2127" s="3">
        <f t="shared" si="336"/>
        <v>2017</v>
      </c>
      <c r="I2127" s="19">
        <v>0.27083333333333298</v>
      </c>
      <c r="J2127" s="20">
        <f t="shared" si="338"/>
        <v>6</v>
      </c>
      <c r="K2127" s="5" t="str">
        <f t="shared" si="337"/>
        <v>ja</v>
      </c>
      <c r="L2127" s="5" t="s">
        <v>91</v>
      </c>
      <c r="M2127" s="6" t="s">
        <v>74</v>
      </c>
      <c r="O2127" s="2" t="s">
        <v>140</v>
      </c>
      <c r="P2127" s="17" t="s">
        <v>8777</v>
      </c>
      <c r="R2127" s="6" t="s">
        <v>335</v>
      </c>
      <c r="T2127" s="22"/>
      <c r="U2127" s="2" t="s">
        <v>74</v>
      </c>
      <c r="X2127" s="2">
        <v>721</v>
      </c>
      <c r="Y2127" s="2" t="s">
        <v>83</v>
      </c>
      <c r="Z2127" s="2" t="s">
        <v>84</v>
      </c>
      <c r="AA2127" s="2">
        <v>721</v>
      </c>
      <c r="AB2127" s="2" t="s">
        <v>81</v>
      </c>
      <c r="AC2127" s="2" t="s">
        <v>84</v>
      </c>
      <c r="AD2127" s="2">
        <v>721</v>
      </c>
      <c r="AE2127" s="2" t="s">
        <v>83</v>
      </c>
      <c r="AF2127" s="2" t="s">
        <v>84</v>
      </c>
      <c r="BE2127" s="23" t="str">
        <f t="shared" si="339"/>
        <v>EMF ja</v>
      </c>
      <c r="BF2127" s="23">
        <f t="shared" si="340"/>
        <v>2950</v>
      </c>
      <c r="BG2127" s="23" t="str">
        <f t="shared" si="341"/>
        <v>500+m</v>
      </c>
      <c r="BH2127" s="23">
        <f t="shared" si="342"/>
        <v>1</v>
      </c>
      <c r="BI2127" s="2" t="s">
        <v>162</v>
      </c>
      <c r="BJ2127" s="2">
        <v>2950</v>
      </c>
      <c r="BP2127" s="3">
        <v>1</v>
      </c>
      <c r="BQ2127" s="2" t="s">
        <v>8778</v>
      </c>
    </row>
    <row r="2128" spans="1:69" ht="16.149999999999999" customHeight="1" x14ac:dyDescent="0.25">
      <c r="A2128" s="16">
        <v>2127</v>
      </c>
      <c r="B2128" s="17" t="s">
        <v>211</v>
      </c>
      <c r="C2128" s="48" t="s">
        <v>8779</v>
      </c>
      <c r="D2128" s="2" t="s">
        <v>296</v>
      </c>
      <c r="E2128" s="48" t="s">
        <v>8780</v>
      </c>
      <c r="F2128" s="67">
        <v>43003</v>
      </c>
      <c r="G2128" s="3">
        <f t="shared" si="335"/>
        <v>9</v>
      </c>
      <c r="H2128" s="3">
        <f t="shared" si="336"/>
        <v>2017</v>
      </c>
      <c r="I2128" s="19">
        <v>0.28819444444444398</v>
      </c>
      <c r="J2128" s="20">
        <f t="shared" si="338"/>
        <v>6</v>
      </c>
      <c r="K2128" s="5" t="str">
        <f t="shared" si="337"/>
        <v>ja</v>
      </c>
      <c r="L2128" s="21" t="s">
        <v>91</v>
      </c>
      <c r="M2128" s="6" t="s">
        <v>74</v>
      </c>
      <c r="N2128" s="5">
        <v>21</v>
      </c>
      <c r="O2128" s="17" t="s">
        <v>126</v>
      </c>
      <c r="P2128" s="17" t="s">
        <v>8781</v>
      </c>
      <c r="R2128" s="6" t="s">
        <v>77</v>
      </c>
      <c r="T2128" s="22" t="s">
        <v>79</v>
      </c>
      <c r="X2128" s="2">
        <v>2290</v>
      </c>
      <c r="Y2128" s="2" t="s">
        <v>83</v>
      </c>
      <c r="Z2128" s="2" t="s">
        <v>82</v>
      </c>
      <c r="AA2128" s="2">
        <v>2290</v>
      </c>
      <c r="AB2128" s="2" t="s">
        <v>81</v>
      </c>
      <c r="AC2128" s="2" t="s">
        <v>82</v>
      </c>
      <c r="AD2128" s="2">
        <v>2290</v>
      </c>
      <c r="AE2128" s="2" t="s">
        <v>83</v>
      </c>
      <c r="AF2128" s="2" t="s">
        <v>82</v>
      </c>
      <c r="BE2128" s="23" t="str">
        <f t="shared" si="339"/>
        <v>EMF nein</v>
      </c>
      <c r="BF2128" s="23" t="str">
        <f t="shared" si="340"/>
        <v/>
      </c>
      <c r="BG2128" s="23" t="str">
        <f t="shared" si="341"/>
        <v/>
      </c>
      <c r="BH2128" s="23">
        <f t="shared" si="342"/>
        <v>0</v>
      </c>
      <c r="BO2128" s="2" t="s">
        <v>8782</v>
      </c>
      <c r="BP2128" s="3">
        <v>1</v>
      </c>
      <c r="BQ2128" s="2" t="s">
        <v>8783</v>
      </c>
    </row>
    <row r="2129" spans="1:69" ht="16.149999999999999" customHeight="1" x14ac:dyDescent="0.25">
      <c r="A2129" s="16">
        <v>2128</v>
      </c>
      <c r="B2129" s="17" t="s">
        <v>211</v>
      </c>
      <c r="C2129" s="48" t="s">
        <v>451</v>
      </c>
      <c r="D2129" s="2" t="s">
        <v>172</v>
      </c>
      <c r="E2129" s="48" t="s">
        <v>4445</v>
      </c>
      <c r="F2129" s="67">
        <v>43136</v>
      </c>
      <c r="G2129" s="3">
        <f t="shared" si="335"/>
        <v>2</v>
      </c>
      <c r="H2129" s="3">
        <f t="shared" si="336"/>
        <v>2018</v>
      </c>
      <c r="I2129" s="19">
        <v>0.34375</v>
      </c>
      <c r="J2129" s="20">
        <f t="shared" si="338"/>
        <v>8</v>
      </c>
      <c r="K2129" s="5" t="str">
        <f t="shared" si="337"/>
        <v>ja</v>
      </c>
      <c r="L2129" s="5" t="s">
        <v>91</v>
      </c>
      <c r="M2129" s="6" t="s">
        <v>74</v>
      </c>
      <c r="N2129" s="5">
        <v>66</v>
      </c>
      <c r="O2129" s="17" t="s">
        <v>126</v>
      </c>
      <c r="P2129" s="17" t="s">
        <v>8784</v>
      </c>
      <c r="R2129" s="6" t="s">
        <v>77</v>
      </c>
      <c r="T2129" s="22" t="s">
        <v>79</v>
      </c>
      <c r="BE2129" s="23" t="str">
        <f t="shared" si="339"/>
        <v>EMF nein</v>
      </c>
      <c r="BF2129" s="23" t="str">
        <f t="shared" si="340"/>
        <v/>
      </c>
      <c r="BG2129" s="23" t="str">
        <f t="shared" si="341"/>
        <v/>
      </c>
      <c r="BH2129" s="23">
        <f t="shared" si="342"/>
        <v>0</v>
      </c>
      <c r="BP2129" s="3">
        <v>1</v>
      </c>
      <c r="BQ2129" s="2" t="s">
        <v>8785</v>
      </c>
    </row>
    <row r="2130" spans="1:69" ht="16.149999999999999" customHeight="1" x14ac:dyDescent="0.25">
      <c r="A2130" s="16">
        <v>2129</v>
      </c>
      <c r="B2130" s="17" t="s">
        <v>211</v>
      </c>
      <c r="C2130" s="382" t="s">
        <v>8026</v>
      </c>
      <c r="D2130" s="2" t="s">
        <v>896</v>
      </c>
      <c r="E2130" s="48" t="s">
        <v>8786</v>
      </c>
      <c r="F2130" s="67">
        <v>43053</v>
      </c>
      <c r="G2130" s="3">
        <f t="shared" si="335"/>
        <v>11</v>
      </c>
      <c r="H2130" s="3">
        <f t="shared" si="336"/>
        <v>2017</v>
      </c>
      <c r="I2130" s="19">
        <v>0.70138888888888895</v>
      </c>
      <c r="J2130" s="20">
        <f t="shared" si="338"/>
        <v>16</v>
      </c>
      <c r="K2130" s="5" t="str">
        <f t="shared" si="337"/>
        <v>ja</v>
      </c>
      <c r="L2130" s="5" t="s">
        <v>91</v>
      </c>
      <c r="M2130" s="6" t="s">
        <v>74</v>
      </c>
      <c r="N2130" s="5">
        <v>66</v>
      </c>
      <c r="O2130" s="17" t="s">
        <v>75</v>
      </c>
      <c r="P2130" s="17" t="s">
        <v>8787</v>
      </c>
      <c r="R2130" s="6" t="s">
        <v>77</v>
      </c>
      <c r="T2130" s="22"/>
      <c r="U2130" s="2" t="s">
        <v>208</v>
      </c>
      <c r="V2130" s="2" t="s">
        <v>79</v>
      </c>
      <c r="X2130" s="2">
        <v>326</v>
      </c>
      <c r="Y2130" s="2" t="s">
        <v>83</v>
      </c>
      <c r="Z2130" s="2" t="s">
        <v>82</v>
      </c>
      <c r="AA2130" s="2">
        <v>326</v>
      </c>
      <c r="AB2130" s="2" t="s">
        <v>83</v>
      </c>
      <c r="AC2130" s="2" t="s">
        <v>82</v>
      </c>
      <c r="BE2130" s="23" t="str">
        <f t="shared" si="339"/>
        <v>EMF nein</v>
      </c>
      <c r="BF2130" s="23" t="str">
        <f t="shared" si="340"/>
        <v/>
      </c>
      <c r="BG2130" s="23" t="str">
        <f t="shared" si="341"/>
        <v/>
      </c>
      <c r="BH2130" s="23">
        <f t="shared" si="342"/>
        <v>0</v>
      </c>
      <c r="BO2130" s="2" t="s">
        <v>8788</v>
      </c>
      <c r="BP2130" s="3">
        <v>1</v>
      </c>
      <c r="BQ2130" s="2" t="s">
        <v>8789</v>
      </c>
    </row>
    <row r="2131" spans="1:69" ht="16.149999999999999" customHeight="1" x14ac:dyDescent="0.25">
      <c r="A2131" s="69">
        <v>2130</v>
      </c>
      <c r="B2131" s="17" t="s">
        <v>211</v>
      </c>
      <c r="C2131" s="48" t="s">
        <v>119</v>
      </c>
      <c r="D2131" s="2" t="s">
        <v>89</v>
      </c>
      <c r="E2131" s="48" t="s">
        <v>8790</v>
      </c>
      <c r="F2131" s="67">
        <v>43066</v>
      </c>
      <c r="G2131" s="3">
        <f t="shared" si="335"/>
        <v>11</v>
      </c>
      <c r="H2131" s="3">
        <f t="shared" si="336"/>
        <v>2017</v>
      </c>
      <c r="I2131" s="19">
        <v>0.83680555555555503</v>
      </c>
      <c r="J2131" s="20">
        <f t="shared" si="338"/>
        <v>20</v>
      </c>
      <c r="K2131" s="5" t="str">
        <f t="shared" si="337"/>
        <v>ja</v>
      </c>
      <c r="L2131" s="5" t="s">
        <v>91</v>
      </c>
      <c r="M2131" s="6" t="s">
        <v>74</v>
      </c>
      <c r="N2131" s="5">
        <v>29</v>
      </c>
      <c r="O2131" s="17" t="s">
        <v>75</v>
      </c>
      <c r="P2131" s="17" t="s">
        <v>8791</v>
      </c>
      <c r="R2131" s="6" t="s">
        <v>77</v>
      </c>
      <c r="T2131" s="22"/>
      <c r="V2131" s="2" t="s">
        <v>154</v>
      </c>
      <c r="X2131" s="2">
        <v>350</v>
      </c>
      <c r="Y2131" s="2" t="s">
        <v>81</v>
      </c>
      <c r="Z2131" s="2" t="s">
        <v>161</v>
      </c>
      <c r="AA2131" s="2">
        <v>350</v>
      </c>
      <c r="AB2131" s="2" t="s">
        <v>81</v>
      </c>
      <c r="AC2131" s="2" t="s">
        <v>161</v>
      </c>
      <c r="AD2131" s="2">
        <v>350</v>
      </c>
      <c r="AE2131" s="2" t="s">
        <v>81</v>
      </c>
      <c r="AF2131" s="2" t="s">
        <v>161</v>
      </c>
      <c r="BE2131" s="23" t="str">
        <f t="shared" si="339"/>
        <v>EMF nein</v>
      </c>
      <c r="BF2131" s="23" t="str">
        <f t="shared" si="340"/>
        <v/>
      </c>
      <c r="BG2131" s="23" t="str">
        <f t="shared" si="341"/>
        <v/>
      </c>
      <c r="BH2131" s="23">
        <f t="shared" si="342"/>
        <v>0</v>
      </c>
      <c r="BO2131" s="2" t="s">
        <v>8792</v>
      </c>
      <c r="BP2131" s="3">
        <v>1</v>
      </c>
      <c r="BQ2131" s="2" t="s">
        <v>8793</v>
      </c>
    </row>
    <row r="2132" spans="1:69" ht="16.149999999999999" customHeight="1" x14ac:dyDescent="0.25">
      <c r="A2132" s="16">
        <v>2131</v>
      </c>
      <c r="B2132" s="17" t="s">
        <v>135</v>
      </c>
      <c r="C2132" s="48" t="s">
        <v>8794</v>
      </c>
      <c r="D2132" s="2" t="s">
        <v>206</v>
      </c>
      <c r="E2132" s="48" t="s">
        <v>7173</v>
      </c>
      <c r="F2132" s="67">
        <v>43228</v>
      </c>
      <c r="G2132" s="3">
        <f t="shared" ref="G2132:G2195" si="343">IF(F2132&lt;&gt;"",MONTH(F2132),"")</f>
        <v>5</v>
      </c>
      <c r="H2132" s="3">
        <f t="shared" ref="H2132:H2195" si="344">IF(F2132&lt;&gt;"",YEAR(F2132),"")</f>
        <v>2018</v>
      </c>
      <c r="I2132" s="19">
        <v>0.65625</v>
      </c>
      <c r="J2132" s="20">
        <f t="shared" si="338"/>
        <v>15</v>
      </c>
      <c r="K2132" s="5" t="str">
        <f t="shared" ref="K2132:K2195" si="345">IF(COUNTA(W2132:BN2132)=0,"nein","ja")</f>
        <v>ja</v>
      </c>
      <c r="L2132" s="5" t="s">
        <v>91</v>
      </c>
      <c r="M2132" s="6" t="s">
        <v>139</v>
      </c>
      <c r="N2132" s="5">
        <v>27</v>
      </c>
      <c r="O2132" s="2" t="s">
        <v>140</v>
      </c>
      <c r="P2132" s="17" t="s">
        <v>8795</v>
      </c>
      <c r="R2132" s="6" t="s">
        <v>77</v>
      </c>
      <c r="T2132" s="22"/>
      <c r="AJ2132" s="2">
        <v>1050</v>
      </c>
      <c r="AK2132" s="2" t="s">
        <v>81</v>
      </c>
      <c r="AL2132" s="2" t="s">
        <v>84</v>
      </c>
      <c r="AM2132" s="2">
        <v>1050</v>
      </c>
      <c r="AN2132" s="2" t="s">
        <v>81</v>
      </c>
      <c r="AO2132" s="2" t="s">
        <v>84</v>
      </c>
      <c r="AP2132" s="2">
        <v>1050</v>
      </c>
      <c r="AQ2132" s="2" t="s">
        <v>83</v>
      </c>
      <c r="AR2132" s="2" t="s">
        <v>84</v>
      </c>
      <c r="BE2132" s="23" t="str">
        <f t="shared" si="339"/>
        <v>EMF ja</v>
      </c>
      <c r="BF2132" s="23">
        <f t="shared" si="340"/>
        <v>3500</v>
      </c>
      <c r="BG2132" s="23" t="str">
        <f t="shared" si="341"/>
        <v>500+m</v>
      </c>
      <c r="BH2132" s="23">
        <f t="shared" si="342"/>
        <v>1</v>
      </c>
      <c r="BI2132" s="2" t="s">
        <v>162</v>
      </c>
      <c r="BJ2132" s="2">
        <v>3500</v>
      </c>
      <c r="BO2132" s="2" t="s">
        <v>8796</v>
      </c>
      <c r="BP2132" s="3">
        <v>1</v>
      </c>
      <c r="BQ2132" s="2" t="s">
        <v>8797</v>
      </c>
    </row>
    <row r="2133" spans="1:69" ht="16.149999999999999" customHeight="1" x14ac:dyDescent="0.25">
      <c r="A2133" s="16">
        <v>2132</v>
      </c>
      <c r="B2133" s="17" t="s">
        <v>211</v>
      </c>
      <c r="C2133" s="48" t="s">
        <v>8798</v>
      </c>
      <c r="D2133" s="2" t="s">
        <v>124</v>
      </c>
      <c r="E2133" s="48" t="s">
        <v>8799</v>
      </c>
      <c r="F2133" s="67">
        <v>43227</v>
      </c>
      <c r="G2133" s="3">
        <f t="shared" si="343"/>
        <v>5</v>
      </c>
      <c r="H2133" s="3">
        <f t="shared" si="344"/>
        <v>2018</v>
      </c>
      <c r="I2133" s="19">
        <v>0.40625</v>
      </c>
      <c r="J2133" s="20">
        <f t="shared" si="338"/>
        <v>9</v>
      </c>
      <c r="K2133" s="5" t="str">
        <f t="shared" si="345"/>
        <v>ja</v>
      </c>
      <c r="L2133" s="21" t="s">
        <v>73</v>
      </c>
      <c r="M2133" s="6" t="s">
        <v>74</v>
      </c>
      <c r="N2133" s="5">
        <v>69</v>
      </c>
      <c r="O2133" s="17" t="s">
        <v>126</v>
      </c>
      <c r="P2133" s="17" t="s">
        <v>8800</v>
      </c>
      <c r="R2133" s="6" t="s">
        <v>77</v>
      </c>
      <c r="T2133" s="22"/>
      <c r="BE2133" s="23" t="str">
        <f t="shared" si="339"/>
        <v>EMF nein</v>
      </c>
      <c r="BF2133" s="23" t="str">
        <f t="shared" si="340"/>
        <v/>
      </c>
      <c r="BG2133" s="23" t="str">
        <f t="shared" si="341"/>
        <v/>
      </c>
      <c r="BH2133" s="23">
        <f t="shared" si="342"/>
        <v>0</v>
      </c>
      <c r="BP2133" s="3">
        <v>1</v>
      </c>
      <c r="BQ2133" s="2" t="s">
        <v>8801</v>
      </c>
    </row>
    <row r="2134" spans="1:69" ht="16.149999999999999" customHeight="1" x14ac:dyDescent="0.25">
      <c r="A2134" s="16">
        <v>2133</v>
      </c>
      <c r="B2134" s="17" t="s">
        <v>211</v>
      </c>
      <c r="C2134" s="48" t="s">
        <v>3145</v>
      </c>
      <c r="D2134" s="2" t="s">
        <v>89</v>
      </c>
      <c r="E2134" s="48" t="s">
        <v>8802</v>
      </c>
      <c r="F2134" s="67">
        <v>43229</v>
      </c>
      <c r="G2134" s="3">
        <f t="shared" si="343"/>
        <v>5</v>
      </c>
      <c r="H2134" s="3">
        <f t="shared" si="344"/>
        <v>2018</v>
      </c>
      <c r="I2134" s="19">
        <v>0.6875</v>
      </c>
      <c r="J2134" s="20">
        <f t="shared" si="338"/>
        <v>16</v>
      </c>
      <c r="K2134" s="5" t="str">
        <f t="shared" si="345"/>
        <v>ja</v>
      </c>
      <c r="L2134" s="5" t="s">
        <v>91</v>
      </c>
      <c r="M2134" s="6" t="s">
        <v>115</v>
      </c>
      <c r="O2134" s="17" t="s">
        <v>75</v>
      </c>
      <c r="P2134" s="17" t="s">
        <v>8803</v>
      </c>
      <c r="R2134" s="6" t="s">
        <v>77</v>
      </c>
      <c r="T2134" s="22"/>
      <c r="X2134" s="2">
        <v>425</v>
      </c>
      <c r="Y2134" s="2" t="s">
        <v>81</v>
      </c>
      <c r="Z2134" s="2" t="s">
        <v>84</v>
      </c>
      <c r="AA2134" s="2">
        <v>425</v>
      </c>
      <c r="AB2134" s="2" t="s">
        <v>81</v>
      </c>
      <c r="AC2134" s="2" t="s">
        <v>84</v>
      </c>
      <c r="AD2134" s="2">
        <v>425</v>
      </c>
      <c r="AE2134" s="2" t="s">
        <v>83</v>
      </c>
      <c r="AF2134" s="2" t="s">
        <v>84</v>
      </c>
      <c r="AJ2134" s="2">
        <v>404</v>
      </c>
      <c r="AK2134" s="2" t="s">
        <v>81</v>
      </c>
      <c r="AL2134" s="2" t="s">
        <v>84</v>
      </c>
      <c r="AM2134" s="2">
        <v>404</v>
      </c>
      <c r="AN2134" s="2" t="s">
        <v>81</v>
      </c>
      <c r="AO2134" s="2" t="s">
        <v>84</v>
      </c>
      <c r="AV2134" s="2">
        <v>416</v>
      </c>
      <c r="AW2134" s="2" t="s">
        <v>81</v>
      </c>
      <c r="AX2134" s="2" t="s">
        <v>84</v>
      </c>
      <c r="AY2134" s="2">
        <v>416</v>
      </c>
      <c r="AZ2134" s="2" t="s">
        <v>94</v>
      </c>
      <c r="BA2134" s="2" t="s">
        <v>84</v>
      </c>
      <c r="BE2134" s="23" t="str">
        <f t="shared" si="339"/>
        <v>EMF nein</v>
      </c>
      <c r="BF2134" s="23" t="str">
        <f t="shared" si="340"/>
        <v/>
      </c>
      <c r="BG2134" s="23" t="str">
        <f t="shared" si="341"/>
        <v/>
      </c>
      <c r="BH2134" s="23">
        <f t="shared" si="342"/>
        <v>0</v>
      </c>
      <c r="BO2134" s="2" t="s">
        <v>8804</v>
      </c>
      <c r="BP2134" s="3">
        <v>1</v>
      </c>
      <c r="BQ2134" s="2" t="s">
        <v>8805</v>
      </c>
    </row>
    <row r="2135" spans="1:69" ht="16.149999999999999" customHeight="1" x14ac:dyDescent="0.25">
      <c r="A2135" s="16">
        <v>2134</v>
      </c>
      <c r="B2135" s="17" t="s">
        <v>211</v>
      </c>
      <c r="C2135" s="48" t="s">
        <v>2979</v>
      </c>
      <c r="D2135" s="2" t="s">
        <v>113</v>
      </c>
      <c r="E2135" s="48" t="s">
        <v>8806</v>
      </c>
      <c r="F2135" s="67">
        <v>42600</v>
      </c>
      <c r="G2135" s="3">
        <f t="shared" si="343"/>
        <v>8</v>
      </c>
      <c r="H2135" s="3">
        <f t="shared" si="344"/>
        <v>2016</v>
      </c>
      <c r="I2135" s="19">
        <v>0.64583333333333304</v>
      </c>
      <c r="J2135" s="20">
        <f t="shared" si="338"/>
        <v>15</v>
      </c>
      <c r="K2135" s="5" t="str">
        <f t="shared" si="345"/>
        <v>ja</v>
      </c>
      <c r="L2135" s="5" t="s">
        <v>91</v>
      </c>
      <c r="M2135" s="6" t="s">
        <v>115</v>
      </c>
      <c r="N2135" s="5">
        <v>43</v>
      </c>
      <c r="O2135" s="17" t="s">
        <v>126</v>
      </c>
      <c r="P2135" s="17" t="s">
        <v>8807</v>
      </c>
      <c r="R2135" s="6" t="s">
        <v>77</v>
      </c>
      <c r="T2135" s="6" t="s">
        <v>108</v>
      </c>
      <c r="U2135" s="2" t="s">
        <v>115</v>
      </c>
      <c r="V2135" s="2" t="s">
        <v>79</v>
      </c>
      <c r="X2135" s="2">
        <v>400</v>
      </c>
      <c r="Y2135" s="2" t="s">
        <v>83</v>
      </c>
      <c r="Z2135" s="2" t="s">
        <v>84</v>
      </c>
      <c r="AA2135" s="2">
        <v>400</v>
      </c>
      <c r="AB2135" s="2" t="s">
        <v>81</v>
      </c>
      <c r="AC2135" s="2" t="s">
        <v>84</v>
      </c>
      <c r="AJ2135" s="2">
        <v>800</v>
      </c>
      <c r="AK2135" s="2" t="s">
        <v>81</v>
      </c>
      <c r="AL2135" s="2" t="s">
        <v>84</v>
      </c>
      <c r="AM2135" s="2">
        <v>800</v>
      </c>
      <c r="AN2135" s="2" t="s">
        <v>81</v>
      </c>
      <c r="AO2135" s="2" t="s">
        <v>84</v>
      </c>
      <c r="AP2135" s="2">
        <v>800</v>
      </c>
      <c r="AQ2135" s="2" t="s">
        <v>81</v>
      </c>
      <c r="AR2135" s="2" t="s">
        <v>84</v>
      </c>
      <c r="AV2135" s="2">
        <v>600</v>
      </c>
      <c r="AW2135" s="2" t="s">
        <v>81</v>
      </c>
      <c r="AX2135" s="2" t="s">
        <v>84</v>
      </c>
      <c r="BB2135" s="2">
        <v>600</v>
      </c>
      <c r="BC2135" s="2" t="s">
        <v>81</v>
      </c>
      <c r="BD2135" s="2" t="s">
        <v>84</v>
      </c>
      <c r="BE2135" s="23" t="str">
        <f t="shared" si="339"/>
        <v>EMF nein</v>
      </c>
      <c r="BF2135" s="23" t="str">
        <f t="shared" si="340"/>
        <v/>
      </c>
      <c r="BG2135" s="23" t="str">
        <f t="shared" si="341"/>
        <v/>
      </c>
      <c r="BH2135" s="23">
        <f t="shared" si="342"/>
        <v>0</v>
      </c>
      <c r="BO2135" s="2" t="s">
        <v>8808</v>
      </c>
      <c r="BP2135" s="3">
        <v>1</v>
      </c>
      <c r="BQ2135" s="2" t="s">
        <v>8809</v>
      </c>
    </row>
    <row r="2136" spans="1:69" ht="16.149999999999999" customHeight="1" x14ac:dyDescent="0.25">
      <c r="A2136" s="16">
        <v>2135</v>
      </c>
      <c r="B2136" s="17" t="s">
        <v>211</v>
      </c>
      <c r="C2136" s="48" t="s">
        <v>8810</v>
      </c>
      <c r="D2136" s="2" t="s">
        <v>2334</v>
      </c>
      <c r="E2136" s="48" t="s">
        <v>8811</v>
      </c>
      <c r="F2136" s="67">
        <v>42903</v>
      </c>
      <c r="G2136" s="3">
        <f t="shared" si="343"/>
        <v>6</v>
      </c>
      <c r="H2136" s="3">
        <f t="shared" si="344"/>
        <v>2017</v>
      </c>
      <c r="I2136" s="19">
        <v>0.211805555555556</v>
      </c>
      <c r="J2136" s="20">
        <f t="shared" si="338"/>
        <v>5</v>
      </c>
      <c r="K2136" s="5" t="str">
        <f t="shared" si="345"/>
        <v>ja</v>
      </c>
      <c r="L2136" s="5" t="s">
        <v>91</v>
      </c>
      <c r="M2136" s="6" t="s">
        <v>74</v>
      </c>
      <c r="N2136" s="5">
        <v>51</v>
      </c>
      <c r="O2136" s="17" t="s">
        <v>126</v>
      </c>
      <c r="P2136" s="17" t="s">
        <v>8812</v>
      </c>
      <c r="R2136" s="6" t="s">
        <v>77</v>
      </c>
      <c r="T2136" s="22"/>
      <c r="U2136" s="2" t="s">
        <v>115</v>
      </c>
      <c r="V2136" s="2" t="s">
        <v>79</v>
      </c>
      <c r="X2136" s="2">
        <v>870</v>
      </c>
      <c r="Y2136" s="2" t="s">
        <v>81</v>
      </c>
      <c r="Z2136" s="2" t="s">
        <v>168</v>
      </c>
      <c r="AD2136" s="2">
        <v>870</v>
      </c>
      <c r="AE2136" s="2" t="s">
        <v>83</v>
      </c>
      <c r="AF2136" s="2" t="s">
        <v>168</v>
      </c>
      <c r="BE2136" s="23" t="str">
        <f t="shared" si="339"/>
        <v>EMF nein</v>
      </c>
      <c r="BF2136" s="23" t="str">
        <f t="shared" si="340"/>
        <v/>
      </c>
      <c r="BG2136" s="23" t="str">
        <f t="shared" si="341"/>
        <v/>
      </c>
      <c r="BH2136" s="23">
        <f t="shared" si="342"/>
        <v>0</v>
      </c>
      <c r="BO2136" s="2" t="s">
        <v>8813</v>
      </c>
      <c r="BP2136" s="3">
        <v>1</v>
      </c>
      <c r="BQ2136" s="2" t="s">
        <v>8814</v>
      </c>
    </row>
    <row r="2137" spans="1:69" ht="16.149999999999999" customHeight="1" x14ac:dyDescent="0.25">
      <c r="A2137" s="16">
        <v>2136</v>
      </c>
      <c r="B2137" s="17" t="s">
        <v>211</v>
      </c>
      <c r="C2137" s="403" t="s">
        <v>8815</v>
      </c>
      <c r="D2137" s="2" t="s">
        <v>124</v>
      </c>
      <c r="E2137" s="48" t="s">
        <v>247</v>
      </c>
      <c r="F2137" s="67">
        <v>43229</v>
      </c>
      <c r="G2137" s="3">
        <f t="shared" si="343"/>
        <v>5</v>
      </c>
      <c r="H2137" s="3">
        <f t="shared" si="344"/>
        <v>2018</v>
      </c>
      <c r="I2137" s="19">
        <v>0.88194444444444398</v>
      </c>
      <c r="J2137" s="20">
        <f t="shared" si="338"/>
        <v>21</v>
      </c>
      <c r="K2137" s="5" t="str">
        <f t="shared" si="345"/>
        <v>ja</v>
      </c>
      <c r="L2137" s="5" t="s">
        <v>91</v>
      </c>
      <c r="M2137" s="6" t="s">
        <v>115</v>
      </c>
      <c r="N2137" s="5">
        <v>69</v>
      </c>
      <c r="O2137" s="17" t="s">
        <v>75</v>
      </c>
      <c r="P2137" s="17" t="s">
        <v>8816</v>
      </c>
      <c r="Q2137" s="6" t="s">
        <v>186</v>
      </c>
      <c r="R2137" s="6" t="s">
        <v>77</v>
      </c>
      <c r="T2137" s="22" t="s">
        <v>79</v>
      </c>
      <c r="W2137" s="2" t="s">
        <v>8817</v>
      </c>
      <c r="X2137" s="2">
        <v>600</v>
      </c>
      <c r="Y2137" s="2" t="s">
        <v>81</v>
      </c>
      <c r="Z2137" s="2" t="s">
        <v>84</v>
      </c>
      <c r="AA2137" s="2">
        <v>600</v>
      </c>
      <c r="AB2137" s="2" t="s">
        <v>81</v>
      </c>
      <c r="AC2137" s="2" t="s">
        <v>84</v>
      </c>
      <c r="AD2137" s="2">
        <v>600</v>
      </c>
      <c r="AE2137" s="2" t="s">
        <v>81</v>
      </c>
      <c r="AF2137" s="2" t="s">
        <v>84</v>
      </c>
      <c r="AJ2137" s="2">
        <v>2500</v>
      </c>
      <c r="AK2137" s="2" t="s">
        <v>83</v>
      </c>
      <c r="AL2137" s="2" t="s">
        <v>84</v>
      </c>
      <c r="AM2137" s="2">
        <v>2500</v>
      </c>
      <c r="AN2137" s="2" t="s">
        <v>81</v>
      </c>
      <c r="AO2137" s="2" t="s">
        <v>84</v>
      </c>
      <c r="AP2137" s="2">
        <v>2500</v>
      </c>
      <c r="AQ2137" s="2" t="s">
        <v>83</v>
      </c>
      <c r="AR2137" s="2" t="s">
        <v>84</v>
      </c>
      <c r="BE2137" s="23" t="str">
        <f t="shared" si="339"/>
        <v>EMF nein</v>
      </c>
      <c r="BF2137" s="23" t="str">
        <f t="shared" si="340"/>
        <v/>
      </c>
      <c r="BG2137" s="23" t="str">
        <f t="shared" si="341"/>
        <v/>
      </c>
      <c r="BH2137" s="23">
        <f t="shared" si="342"/>
        <v>0</v>
      </c>
      <c r="BO2137" s="2" t="s">
        <v>8818</v>
      </c>
      <c r="BP2137" s="3">
        <v>1</v>
      </c>
      <c r="BQ2137" s="2" t="s">
        <v>8819</v>
      </c>
    </row>
    <row r="2138" spans="1:69" ht="16.149999999999999" customHeight="1" x14ac:dyDescent="0.25">
      <c r="A2138" s="16">
        <v>2137</v>
      </c>
      <c r="B2138" s="17" t="s">
        <v>211</v>
      </c>
      <c r="C2138" s="48" t="s">
        <v>8820</v>
      </c>
      <c r="D2138" s="2" t="s">
        <v>89</v>
      </c>
      <c r="E2138" s="48" t="s">
        <v>611</v>
      </c>
      <c r="F2138" s="67">
        <v>43229</v>
      </c>
      <c r="G2138" s="3">
        <f t="shared" si="343"/>
        <v>5</v>
      </c>
      <c r="H2138" s="3">
        <f t="shared" si="344"/>
        <v>2018</v>
      </c>
      <c r="I2138" s="19">
        <v>0.6875</v>
      </c>
      <c r="J2138" s="20">
        <f t="shared" si="338"/>
        <v>16</v>
      </c>
      <c r="K2138" s="5" t="str">
        <f t="shared" si="345"/>
        <v>ja</v>
      </c>
      <c r="L2138" s="5" t="s">
        <v>91</v>
      </c>
      <c r="M2138" s="6" t="s">
        <v>115</v>
      </c>
      <c r="N2138" s="5">
        <v>62</v>
      </c>
      <c r="O2138" s="17" t="s">
        <v>75</v>
      </c>
      <c r="P2138" s="17" t="s">
        <v>8821</v>
      </c>
      <c r="R2138" s="6" t="s">
        <v>77</v>
      </c>
      <c r="T2138" s="22" t="s">
        <v>79</v>
      </c>
      <c r="X2138" s="2">
        <v>464</v>
      </c>
      <c r="Y2138" s="2" t="s">
        <v>81</v>
      </c>
      <c r="Z2138" s="2" t="s">
        <v>84</v>
      </c>
      <c r="AA2138" s="2">
        <v>464</v>
      </c>
      <c r="AB2138" s="2" t="s">
        <v>81</v>
      </c>
      <c r="AC2138" s="2" t="s">
        <v>84</v>
      </c>
      <c r="AJ2138" s="2">
        <v>425</v>
      </c>
      <c r="AK2138" s="2" t="s">
        <v>81</v>
      </c>
      <c r="AL2138" s="2" t="s">
        <v>84</v>
      </c>
      <c r="AM2138" s="2">
        <v>425</v>
      </c>
      <c r="AN2138" s="2" t="s">
        <v>81</v>
      </c>
      <c r="AO2138" s="2" t="s">
        <v>84</v>
      </c>
      <c r="AP2138" s="2">
        <v>425</v>
      </c>
      <c r="AQ2138" s="2" t="s">
        <v>83</v>
      </c>
      <c r="AR2138" s="2" t="s">
        <v>84</v>
      </c>
      <c r="AV2138" s="2">
        <v>400</v>
      </c>
      <c r="AW2138" s="2" t="s">
        <v>81</v>
      </c>
      <c r="AX2138" s="2" t="s">
        <v>84</v>
      </c>
      <c r="AY2138" s="2">
        <v>400</v>
      </c>
      <c r="AZ2138" s="2" t="s">
        <v>81</v>
      </c>
      <c r="BA2138" s="2" t="s">
        <v>84</v>
      </c>
      <c r="BB2138" s="2">
        <v>400</v>
      </c>
      <c r="BC2138" s="2" t="s">
        <v>83</v>
      </c>
      <c r="BD2138" s="2" t="s">
        <v>84</v>
      </c>
      <c r="BE2138" s="23" t="str">
        <f t="shared" si="339"/>
        <v>EMF nein</v>
      </c>
      <c r="BF2138" s="23" t="str">
        <f t="shared" si="340"/>
        <v/>
      </c>
      <c r="BG2138" s="23" t="str">
        <f t="shared" si="341"/>
        <v/>
      </c>
      <c r="BH2138" s="23">
        <f t="shared" si="342"/>
        <v>0</v>
      </c>
      <c r="BO2138" s="2" t="s">
        <v>8822</v>
      </c>
      <c r="BP2138" s="3">
        <v>1</v>
      </c>
      <c r="BQ2138" s="2" t="s">
        <v>8823</v>
      </c>
    </row>
    <row r="2139" spans="1:69" ht="16.149999999999999" customHeight="1" x14ac:dyDescent="0.25">
      <c r="A2139" s="69">
        <v>2138</v>
      </c>
      <c r="B2139" s="17" t="s">
        <v>211</v>
      </c>
      <c r="C2139" s="49" t="s">
        <v>8824</v>
      </c>
      <c r="D2139" s="2" t="s">
        <v>192</v>
      </c>
      <c r="E2139" s="48" t="s">
        <v>7573</v>
      </c>
      <c r="F2139" s="67">
        <v>43230</v>
      </c>
      <c r="G2139" s="3">
        <f t="shared" si="343"/>
        <v>5</v>
      </c>
      <c r="H2139" s="3">
        <f t="shared" si="344"/>
        <v>2018</v>
      </c>
      <c r="I2139" s="19">
        <v>0.64236111111111105</v>
      </c>
      <c r="J2139" s="20">
        <f t="shared" si="338"/>
        <v>15</v>
      </c>
      <c r="K2139" s="5" t="str">
        <f t="shared" si="345"/>
        <v>ja</v>
      </c>
      <c r="L2139" s="5" t="s">
        <v>91</v>
      </c>
      <c r="M2139" s="6" t="s">
        <v>74</v>
      </c>
      <c r="N2139" s="5">
        <v>38</v>
      </c>
      <c r="O2139" s="2" t="s">
        <v>140</v>
      </c>
      <c r="P2139" s="17" t="s">
        <v>8825</v>
      </c>
      <c r="R2139" s="6" t="s">
        <v>77</v>
      </c>
      <c r="T2139" s="6" t="s">
        <v>108</v>
      </c>
      <c r="X2139" s="2">
        <v>180</v>
      </c>
      <c r="Y2139" s="2" t="s">
        <v>81</v>
      </c>
      <c r="Z2139" s="2" t="s">
        <v>168</v>
      </c>
      <c r="AD2139" s="2">
        <v>180</v>
      </c>
      <c r="AE2139" s="2" t="s">
        <v>94</v>
      </c>
      <c r="AF2139" s="2" t="s">
        <v>82</v>
      </c>
      <c r="AJ2139" s="2">
        <v>300</v>
      </c>
      <c r="AK2139" s="2" t="s">
        <v>94</v>
      </c>
      <c r="AL2139" s="2" t="s">
        <v>168</v>
      </c>
      <c r="AM2139" s="2">
        <v>300</v>
      </c>
      <c r="AN2139" s="2" t="s">
        <v>94</v>
      </c>
      <c r="AO2139" s="2" t="s">
        <v>168</v>
      </c>
      <c r="AP2139" s="2">
        <v>300</v>
      </c>
      <c r="AQ2139" s="2" t="s">
        <v>94</v>
      </c>
      <c r="AR2139" s="2" t="s">
        <v>168</v>
      </c>
      <c r="AV2139" s="2">
        <v>200</v>
      </c>
      <c r="AW2139" s="2" t="s">
        <v>94</v>
      </c>
      <c r="AX2139" s="2" t="s">
        <v>168</v>
      </c>
      <c r="AY2139" s="2">
        <v>200</v>
      </c>
      <c r="AZ2139" s="2" t="s">
        <v>94</v>
      </c>
      <c r="BA2139" s="2" t="s">
        <v>168</v>
      </c>
      <c r="BB2139" s="2">
        <v>200</v>
      </c>
      <c r="BC2139" s="2" t="s">
        <v>94</v>
      </c>
      <c r="BD2139" s="2" t="s">
        <v>168</v>
      </c>
      <c r="BE2139" s="23" t="str">
        <f t="shared" si="339"/>
        <v>EMF nein</v>
      </c>
      <c r="BF2139" s="23" t="str">
        <f t="shared" si="340"/>
        <v/>
      </c>
      <c r="BG2139" s="23" t="str">
        <f t="shared" si="341"/>
        <v/>
      </c>
      <c r="BH2139" s="23">
        <f t="shared" si="342"/>
        <v>0</v>
      </c>
      <c r="BO2139" s="2" t="s">
        <v>8826</v>
      </c>
      <c r="BP2139" s="3">
        <v>1</v>
      </c>
      <c r="BQ2139" s="2" t="s">
        <v>8827</v>
      </c>
    </row>
    <row r="2140" spans="1:69" ht="16.149999999999999" customHeight="1" x14ac:dyDescent="0.25">
      <c r="A2140" s="16">
        <v>2139</v>
      </c>
      <c r="B2140" s="17" t="s">
        <v>211</v>
      </c>
      <c r="C2140" s="48" t="s">
        <v>8828</v>
      </c>
      <c r="D2140" s="2" t="s">
        <v>192</v>
      </c>
      <c r="E2140" s="48" t="s">
        <v>2289</v>
      </c>
      <c r="F2140" s="67">
        <v>43231</v>
      </c>
      <c r="G2140" s="3">
        <f t="shared" si="343"/>
        <v>5</v>
      </c>
      <c r="H2140" s="3">
        <f t="shared" si="344"/>
        <v>2018</v>
      </c>
      <c r="I2140" s="19">
        <v>0.81944444444444398</v>
      </c>
      <c r="J2140" s="20">
        <f t="shared" si="338"/>
        <v>19</v>
      </c>
      <c r="K2140" s="5" t="str">
        <f t="shared" si="345"/>
        <v>ja</v>
      </c>
      <c r="L2140" s="5" t="s">
        <v>91</v>
      </c>
      <c r="M2140" s="6" t="s">
        <v>74</v>
      </c>
      <c r="O2140" s="2" t="s">
        <v>140</v>
      </c>
      <c r="P2140" s="17" t="s">
        <v>8829</v>
      </c>
      <c r="R2140" s="6" t="s">
        <v>77</v>
      </c>
      <c r="T2140" s="22"/>
      <c r="X2140" s="2">
        <v>137</v>
      </c>
      <c r="Y2140" s="2" t="s">
        <v>81</v>
      </c>
      <c r="Z2140" s="2" t="s">
        <v>84</v>
      </c>
      <c r="AA2140" s="2">
        <v>137</v>
      </c>
      <c r="AB2140" s="2" t="s">
        <v>81</v>
      </c>
      <c r="AC2140" s="2" t="s">
        <v>84</v>
      </c>
      <c r="AD2140" s="2">
        <v>137</v>
      </c>
      <c r="AE2140" s="2" t="s">
        <v>83</v>
      </c>
      <c r="AF2140" s="2" t="s">
        <v>84</v>
      </c>
      <c r="BE2140" s="23" t="str">
        <f t="shared" si="339"/>
        <v>EMF nein</v>
      </c>
      <c r="BF2140" s="23" t="str">
        <f t="shared" si="340"/>
        <v/>
      </c>
      <c r="BG2140" s="23" t="str">
        <f t="shared" si="341"/>
        <v/>
      </c>
      <c r="BH2140" s="23">
        <f t="shared" si="342"/>
        <v>0</v>
      </c>
      <c r="BO2140" s="2" t="s">
        <v>8830</v>
      </c>
      <c r="BP2140" s="3">
        <v>1</v>
      </c>
      <c r="BQ2140" s="2" t="s">
        <v>8831</v>
      </c>
    </row>
    <row r="2141" spans="1:69" ht="16.149999999999999" customHeight="1" x14ac:dyDescent="0.25">
      <c r="A2141" s="16">
        <v>2140</v>
      </c>
      <c r="B2141" s="17" t="s">
        <v>262</v>
      </c>
      <c r="C2141" s="48" t="s">
        <v>3766</v>
      </c>
      <c r="D2141" s="2" t="s">
        <v>896</v>
      </c>
      <c r="E2141" s="48" t="s">
        <v>8832</v>
      </c>
      <c r="F2141" s="67">
        <v>42516</v>
      </c>
      <c r="G2141" s="3">
        <f t="shared" si="343"/>
        <v>5</v>
      </c>
      <c r="H2141" s="3">
        <f t="shared" si="344"/>
        <v>2016</v>
      </c>
      <c r="I2141" s="19">
        <v>0.19097222222222199</v>
      </c>
      <c r="J2141" s="20">
        <f t="shared" si="338"/>
        <v>4</v>
      </c>
      <c r="K2141" s="5" t="str">
        <f t="shared" si="345"/>
        <v>ja</v>
      </c>
      <c r="L2141" s="5" t="s">
        <v>91</v>
      </c>
      <c r="M2141" s="6" t="s">
        <v>74</v>
      </c>
      <c r="N2141" s="5">
        <v>19</v>
      </c>
      <c r="O2141" s="17" t="s">
        <v>75</v>
      </c>
      <c r="P2141" s="17" t="s">
        <v>8833</v>
      </c>
      <c r="R2141" s="6" t="s">
        <v>77</v>
      </c>
      <c r="S2141" s="2" t="s">
        <v>190</v>
      </c>
      <c r="T2141" s="6" t="s">
        <v>154</v>
      </c>
      <c r="X2141" s="2">
        <v>250</v>
      </c>
      <c r="Y2141" s="2" t="s">
        <v>83</v>
      </c>
      <c r="Z2141" s="2" t="s">
        <v>168</v>
      </c>
      <c r="AA2141" s="2">
        <v>250</v>
      </c>
      <c r="AB2141" s="2" t="s">
        <v>81</v>
      </c>
      <c r="AC2141" s="2" t="s">
        <v>168</v>
      </c>
      <c r="AD2141" s="2">
        <v>250</v>
      </c>
      <c r="AE2141" s="2" t="s">
        <v>83</v>
      </c>
      <c r="AF2141" s="2" t="s">
        <v>168</v>
      </c>
      <c r="BE2141" s="23" t="str">
        <f t="shared" si="339"/>
        <v>EMF nein</v>
      </c>
      <c r="BF2141" s="23" t="str">
        <f t="shared" si="340"/>
        <v/>
      </c>
      <c r="BG2141" s="23" t="str">
        <f t="shared" si="341"/>
        <v/>
      </c>
      <c r="BH2141" s="23">
        <f t="shared" si="342"/>
        <v>0</v>
      </c>
      <c r="BO2141" s="2" t="s">
        <v>8834</v>
      </c>
      <c r="BP2141" s="3">
        <v>1</v>
      </c>
      <c r="BQ2141" s="2" t="s">
        <v>8835</v>
      </c>
    </row>
    <row r="2142" spans="1:69" ht="16.149999999999999" customHeight="1" x14ac:dyDescent="0.25">
      <c r="A2142" s="16">
        <v>2141</v>
      </c>
      <c r="B2142" s="17" t="s">
        <v>262</v>
      </c>
      <c r="C2142" s="24" t="s">
        <v>8836</v>
      </c>
      <c r="D2142" s="17" t="s">
        <v>145</v>
      </c>
      <c r="E2142" s="24" t="s">
        <v>8837</v>
      </c>
      <c r="F2142" s="67">
        <v>42515</v>
      </c>
      <c r="G2142" s="3">
        <f t="shared" si="343"/>
        <v>5</v>
      </c>
      <c r="H2142" s="3">
        <f t="shared" si="344"/>
        <v>2016</v>
      </c>
      <c r="I2142" s="19">
        <v>0.52083333333333304</v>
      </c>
      <c r="J2142" s="20">
        <f t="shared" si="338"/>
        <v>12</v>
      </c>
      <c r="K2142" s="5" t="str">
        <f t="shared" si="345"/>
        <v>ja</v>
      </c>
      <c r="M2142" s="6" t="s">
        <v>74</v>
      </c>
      <c r="O2142" s="17" t="s">
        <v>126</v>
      </c>
      <c r="P2142" s="17" t="s">
        <v>8838</v>
      </c>
      <c r="R2142" s="6" t="s">
        <v>77</v>
      </c>
      <c r="T2142" s="22"/>
      <c r="X2142" s="2">
        <v>474</v>
      </c>
      <c r="Y2142" s="2" t="s">
        <v>83</v>
      </c>
      <c r="Z2142" s="2" t="s">
        <v>84</v>
      </c>
      <c r="AA2142" s="2">
        <v>474</v>
      </c>
      <c r="AB2142" s="2" t="s">
        <v>81</v>
      </c>
      <c r="AC2142" s="2" t="s">
        <v>84</v>
      </c>
      <c r="AD2142" s="2">
        <v>474</v>
      </c>
      <c r="AE2142" s="2" t="s">
        <v>83</v>
      </c>
      <c r="AF2142" s="2" t="s">
        <v>84</v>
      </c>
      <c r="BE2142" s="23" t="str">
        <f t="shared" si="339"/>
        <v>EMF ja</v>
      </c>
      <c r="BF2142" s="23">
        <f t="shared" si="340"/>
        <v>170</v>
      </c>
      <c r="BG2142" s="23" t="str">
        <f t="shared" si="341"/>
        <v>100-499m</v>
      </c>
      <c r="BH2142" s="23">
        <f t="shared" si="342"/>
        <v>1</v>
      </c>
      <c r="BM2142" s="2" t="s">
        <v>162</v>
      </c>
      <c r="BN2142" s="2">
        <v>170</v>
      </c>
      <c r="BO2142" s="2" t="s">
        <v>8839</v>
      </c>
      <c r="BP2142" s="3">
        <v>1</v>
      </c>
      <c r="BQ2142" s="2" t="s">
        <v>8840</v>
      </c>
    </row>
    <row r="2143" spans="1:69" ht="16.149999999999999" customHeight="1" x14ac:dyDescent="0.25">
      <c r="A2143" s="16">
        <v>2142</v>
      </c>
      <c r="B2143" s="17" t="s">
        <v>211</v>
      </c>
      <c r="C2143" s="48" t="s">
        <v>1036</v>
      </c>
      <c r="D2143" s="2" t="s">
        <v>104</v>
      </c>
      <c r="E2143" s="48" t="s">
        <v>8841</v>
      </c>
      <c r="F2143" s="67">
        <v>42852</v>
      </c>
      <c r="G2143" s="3">
        <f t="shared" si="343"/>
        <v>4</v>
      </c>
      <c r="H2143" s="3">
        <f t="shared" si="344"/>
        <v>2017</v>
      </c>
      <c r="I2143" s="19">
        <v>0.58333333333333304</v>
      </c>
      <c r="J2143" s="20">
        <f t="shared" si="338"/>
        <v>14</v>
      </c>
      <c r="K2143" s="5" t="str">
        <f t="shared" si="345"/>
        <v>ja</v>
      </c>
      <c r="L2143" s="5" t="s">
        <v>91</v>
      </c>
      <c r="M2143" s="6" t="s">
        <v>74</v>
      </c>
      <c r="O2143" s="6" t="s">
        <v>101</v>
      </c>
      <c r="P2143" s="17" t="s">
        <v>8842</v>
      </c>
      <c r="Q2143" s="6" t="s">
        <v>186</v>
      </c>
      <c r="R2143" s="6" t="s">
        <v>77</v>
      </c>
      <c r="T2143" s="6" t="s">
        <v>154</v>
      </c>
      <c r="U2143" s="2" t="s">
        <v>354</v>
      </c>
      <c r="X2143" s="2">
        <v>100</v>
      </c>
      <c r="Y2143" s="2" t="s">
        <v>94</v>
      </c>
      <c r="Z2143" s="2" t="s">
        <v>84</v>
      </c>
      <c r="AA2143" s="2">
        <v>100</v>
      </c>
      <c r="AB2143" s="2" t="s">
        <v>94</v>
      </c>
      <c r="AC2143" s="2" t="s">
        <v>84</v>
      </c>
      <c r="AD2143" s="2">
        <v>100</v>
      </c>
      <c r="AE2143" s="2" t="s">
        <v>94</v>
      </c>
      <c r="AF2143" s="2" t="s">
        <v>84</v>
      </c>
      <c r="AJ2143" s="392">
        <v>100</v>
      </c>
      <c r="AK2143" s="392" t="s">
        <v>94</v>
      </c>
      <c r="AL2143" s="392" t="s">
        <v>84</v>
      </c>
      <c r="AM2143" s="392">
        <v>100</v>
      </c>
      <c r="AN2143" s="392" t="s">
        <v>94</v>
      </c>
      <c r="AO2143" s="392" t="s">
        <v>84</v>
      </c>
      <c r="AP2143" s="392">
        <v>100</v>
      </c>
      <c r="AQ2143" s="392" t="s">
        <v>94</v>
      </c>
      <c r="AR2143" s="392" t="s">
        <v>84</v>
      </c>
      <c r="AV2143" s="392">
        <v>100</v>
      </c>
      <c r="AW2143" s="392" t="s">
        <v>94</v>
      </c>
      <c r="AX2143" s="392" t="s">
        <v>84</v>
      </c>
      <c r="AY2143" s="392">
        <v>100</v>
      </c>
      <c r="AZ2143" s="392" t="s">
        <v>94</v>
      </c>
      <c r="BA2143" s="392" t="s">
        <v>84</v>
      </c>
      <c r="BB2143" s="392">
        <v>100</v>
      </c>
      <c r="BC2143" s="392" t="s">
        <v>94</v>
      </c>
      <c r="BD2143" s="392" t="s">
        <v>84</v>
      </c>
      <c r="BE2143" s="23" t="str">
        <f t="shared" si="339"/>
        <v>EMF nein</v>
      </c>
      <c r="BF2143" s="23" t="str">
        <f t="shared" si="340"/>
        <v/>
      </c>
      <c r="BG2143" s="23" t="str">
        <f t="shared" si="341"/>
        <v/>
      </c>
      <c r="BH2143" s="23">
        <f t="shared" si="342"/>
        <v>0</v>
      </c>
      <c r="BO2143" s="2" t="s">
        <v>8843</v>
      </c>
      <c r="BP2143" s="3">
        <v>1</v>
      </c>
      <c r="BQ2143" s="2" t="s">
        <v>8844</v>
      </c>
    </row>
    <row r="2144" spans="1:69" ht="16.149999999999999" customHeight="1" x14ac:dyDescent="0.25">
      <c r="A2144" s="16">
        <v>2143</v>
      </c>
      <c r="B2144" s="17" t="s">
        <v>87</v>
      </c>
      <c r="C2144" s="68" t="s">
        <v>6187</v>
      </c>
      <c r="D2144" s="2" t="s">
        <v>192</v>
      </c>
      <c r="E2144" s="48" t="s">
        <v>8845</v>
      </c>
      <c r="F2144" s="67">
        <v>43230</v>
      </c>
      <c r="G2144" s="3">
        <f t="shared" si="343"/>
        <v>5</v>
      </c>
      <c r="H2144" s="3">
        <f t="shared" si="344"/>
        <v>2018</v>
      </c>
      <c r="I2144" s="19">
        <v>0.35416666666666702</v>
      </c>
      <c r="J2144" s="20">
        <f t="shared" si="338"/>
        <v>8</v>
      </c>
      <c r="K2144" s="5" t="str">
        <f t="shared" si="345"/>
        <v>ja</v>
      </c>
      <c r="L2144" s="5" t="s">
        <v>91</v>
      </c>
      <c r="M2144" s="6" t="s">
        <v>74</v>
      </c>
      <c r="N2144" s="5">
        <v>75</v>
      </c>
      <c r="O2144" s="17" t="s">
        <v>75</v>
      </c>
      <c r="P2144" s="17" t="s">
        <v>8846</v>
      </c>
      <c r="R2144" s="6" t="s">
        <v>77</v>
      </c>
      <c r="T2144" s="22" t="s">
        <v>79</v>
      </c>
      <c r="W2144" s="2" t="s">
        <v>8847</v>
      </c>
      <c r="X2144" s="2">
        <v>800</v>
      </c>
      <c r="Y2144" s="2" t="s">
        <v>83</v>
      </c>
      <c r="Z2144" s="2" t="s">
        <v>84</v>
      </c>
      <c r="AA2144" s="2">
        <v>800</v>
      </c>
      <c r="AB2144" s="2" t="s">
        <v>83</v>
      </c>
      <c r="AC2144" s="2" t="s">
        <v>84</v>
      </c>
      <c r="AD2144" s="2">
        <v>800</v>
      </c>
      <c r="AE2144" s="2" t="s">
        <v>83</v>
      </c>
      <c r="AF2144" s="2" t="s">
        <v>84</v>
      </c>
      <c r="BE2144" s="23" t="str">
        <f t="shared" si="339"/>
        <v>EMF nein</v>
      </c>
      <c r="BF2144" s="23" t="str">
        <f t="shared" si="340"/>
        <v/>
      </c>
      <c r="BG2144" s="23" t="str">
        <f t="shared" si="341"/>
        <v/>
      </c>
      <c r="BH2144" s="23">
        <f t="shared" si="342"/>
        <v>0</v>
      </c>
      <c r="BO2144" s="2" t="s">
        <v>8848</v>
      </c>
      <c r="BP2144" s="3">
        <v>1</v>
      </c>
      <c r="BQ2144" s="2" t="s">
        <v>8849</v>
      </c>
    </row>
    <row r="2145" spans="1:70" ht="16.149999999999999" customHeight="1" x14ac:dyDescent="0.25">
      <c r="A2145" s="16">
        <v>2144</v>
      </c>
      <c r="B2145" s="17" t="s">
        <v>135</v>
      </c>
      <c r="C2145" s="48" t="s">
        <v>2329</v>
      </c>
      <c r="D2145" s="2" t="s">
        <v>296</v>
      </c>
      <c r="E2145" s="48" t="s">
        <v>8850</v>
      </c>
      <c r="F2145" s="67">
        <v>41884</v>
      </c>
      <c r="G2145" s="3">
        <f t="shared" si="343"/>
        <v>9</v>
      </c>
      <c r="H2145" s="3">
        <f t="shared" si="344"/>
        <v>2014</v>
      </c>
      <c r="I2145" s="19">
        <v>0.70486111111111105</v>
      </c>
      <c r="J2145" s="20">
        <f t="shared" si="338"/>
        <v>16</v>
      </c>
      <c r="K2145" s="5" t="str">
        <f t="shared" si="345"/>
        <v>ja</v>
      </c>
      <c r="L2145" s="5" t="s">
        <v>91</v>
      </c>
      <c r="M2145" s="6" t="s">
        <v>354</v>
      </c>
      <c r="O2145" s="17" t="s">
        <v>75</v>
      </c>
      <c r="P2145" s="17" t="s">
        <v>8851</v>
      </c>
      <c r="R2145" s="6" t="s">
        <v>77</v>
      </c>
      <c r="T2145" s="22" t="s">
        <v>79</v>
      </c>
      <c r="U2145" s="2" t="s">
        <v>354</v>
      </c>
      <c r="V2145" s="2" t="s">
        <v>79</v>
      </c>
      <c r="X2145" s="2">
        <v>173</v>
      </c>
      <c r="Y2145" s="2" t="s">
        <v>81</v>
      </c>
      <c r="Z2145" s="2" t="s">
        <v>84</v>
      </c>
      <c r="AA2145" s="2">
        <v>173</v>
      </c>
      <c r="AB2145" s="2" t="s">
        <v>81</v>
      </c>
      <c r="AC2145" s="2" t="s">
        <v>84</v>
      </c>
      <c r="AD2145" s="2">
        <v>173</v>
      </c>
      <c r="AE2145" s="2" t="s">
        <v>81</v>
      </c>
      <c r="AF2145" s="2" t="s">
        <v>84</v>
      </c>
      <c r="BE2145" s="23" t="str">
        <f t="shared" si="339"/>
        <v>EMF nein</v>
      </c>
      <c r="BF2145" s="23" t="str">
        <f t="shared" si="340"/>
        <v/>
      </c>
      <c r="BG2145" s="23" t="str">
        <f t="shared" si="341"/>
        <v/>
      </c>
      <c r="BH2145" s="23">
        <f t="shared" si="342"/>
        <v>0</v>
      </c>
      <c r="BO2145" s="2" t="s">
        <v>8852</v>
      </c>
      <c r="BP2145" s="3">
        <v>1</v>
      </c>
      <c r="BQ2145" s="2" t="s">
        <v>8853</v>
      </c>
    </row>
    <row r="2146" spans="1:70" ht="16.149999999999999" customHeight="1" x14ac:dyDescent="0.25">
      <c r="A2146" s="16">
        <v>2145</v>
      </c>
      <c r="B2146" s="17" t="s">
        <v>69</v>
      </c>
      <c r="C2146" s="48" t="s">
        <v>8854</v>
      </c>
      <c r="D2146" s="2" t="s">
        <v>145</v>
      </c>
      <c r="E2146" s="48" t="s">
        <v>8855</v>
      </c>
      <c r="F2146" s="67">
        <v>42952</v>
      </c>
      <c r="G2146" s="3">
        <f t="shared" si="343"/>
        <v>8</v>
      </c>
      <c r="H2146" s="3">
        <f t="shared" si="344"/>
        <v>2017</v>
      </c>
      <c r="I2146" s="19">
        <v>0.55555555555555602</v>
      </c>
      <c r="J2146" s="20">
        <f t="shared" si="338"/>
        <v>13</v>
      </c>
      <c r="K2146" s="5" t="str">
        <f t="shared" si="345"/>
        <v>ja</v>
      </c>
      <c r="L2146" s="5" t="s">
        <v>91</v>
      </c>
      <c r="M2146" s="6" t="s">
        <v>74</v>
      </c>
      <c r="N2146" s="5">
        <v>75</v>
      </c>
      <c r="O2146" s="17" t="s">
        <v>75</v>
      </c>
      <c r="P2146" s="17" t="s">
        <v>8856</v>
      </c>
      <c r="Q2146" s="7" t="s">
        <v>186</v>
      </c>
      <c r="R2146" s="6" t="s">
        <v>77</v>
      </c>
      <c r="S2146" s="2" t="s">
        <v>132</v>
      </c>
      <c r="T2146" s="6" t="s">
        <v>108</v>
      </c>
      <c r="X2146" s="2">
        <v>233</v>
      </c>
      <c r="Y2146" s="2" t="s">
        <v>83</v>
      </c>
      <c r="Z2146" s="2" t="s">
        <v>161</v>
      </c>
      <c r="AA2146" s="2">
        <v>233</v>
      </c>
      <c r="AB2146" s="2" t="s">
        <v>81</v>
      </c>
      <c r="AC2146" s="2" t="s">
        <v>161</v>
      </c>
      <c r="AD2146" s="2">
        <v>233</v>
      </c>
      <c r="AE2146" s="2" t="s">
        <v>83</v>
      </c>
      <c r="AF2146" s="2" t="s">
        <v>161</v>
      </c>
      <c r="AJ2146" s="2">
        <v>696</v>
      </c>
      <c r="AK2146" s="2" t="s">
        <v>83</v>
      </c>
      <c r="AL2146" s="2" t="s">
        <v>168</v>
      </c>
      <c r="AM2146" s="2">
        <v>696</v>
      </c>
      <c r="AN2146" s="2" t="s">
        <v>81</v>
      </c>
      <c r="AO2146" s="2" t="s">
        <v>168</v>
      </c>
      <c r="AP2146" s="2">
        <v>696</v>
      </c>
      <c r="AQ2146" s="2" t="s">
        <v>83</v>
      </c>
      <c r="AR2146" s="2" t="s">
        <v>168</v>
      </c>
      <c r="AV2146" s="2">
        <v>553</v>
      </c>
      <c r="AW2146" s="2" t="s">
        <v>81</v>
      </c>
      <c r="AX2146" s="2" t="s">
        <v>168</v>
      </c>
      <c r="BB2146" s="2">
        <v>553</v>
      </c>
      <c r="BC2146" s="2" t="s">
        <v>83</v>
      </c>
      <c r="BD2146" s="2" t="s">
        <v>168</v>
      </c>
      <c r="BE2146" s="23" t="str">
        <f t="shared" si="339"/>
        <v>EMF ja</v>
      </c>
      <c r="BF2146" s="23">
        <f t="shared" si="340"/>
        <v>250</v>
      </c>
      <c r="BG2146" s="23" t="str">
        <f t="shared" si="341"/>
        <v>100-499m</v>
      </c>
      <c r="BH2146" s="23">
        <f t="shared" si="342"/>
        <v>1</v>
      </c>
      <c r="BM2146" s="2" t="s">
        <v>162</v>
      </c>
      <c r="BN2146" s="2">
        <v>250</v>
      </c>
      <c r="BO2146" s="2" t="s">
        <v>8857</v>
      </c>
      <c r="BP2146" s="3">
        <v>1</v>
      </c>
      <c r="BQ2146" s="2" t="s">
        <v>8858</v>
      </c>
    </row>
    <row r="2147" spans="1:70" ht="16.149999999999999" customHeight="1" x14ac:dyDescent="0.25">
      <c r="A2147" s="69">
        <v>2146</v>
      </c>
      <c r="B2147" s="17" t="s">
        <v>262</v>
      </c>
      <c r="C2147" s="48" t="s">
        <v>212</v>
      </c>
      <c r="D2147" s="2" t="s">
        <v>71</v>
      </c>
      <c r="E2147" s="48" t="s">
        <v>8859</v>
      </c>
      <c r="F2147" s="67">
        <v>42516</v>
      </c>
      <c r="G2147" s="3">
        <f t="shared" si="343"/>
        <v>5</v>
      </c>
      <c r="H2147" s="3">
        <f t="shared" si="344"/>
        <v>2016</v>
      </c>
      <c r="I2147" s="19">
        <v>0.33333333333333298</v>
      </c>
      <c r="J2147" s="20">
        <f t="shared" si="338"/>
        <v>8</v>
      </c>
      <c r="K2147" s="5" t="str">
        <f t="shared" si="345"/>
        <v>ja</v>
      </c>
      <c r="M2147" s="6" t="s">
        <v>74</v>
      </c>
      <c r="O2147" s="17" t="s">
        <v>75</v>
      </c>
      <c r="P2147" s="17" t="s">
        <v>8860</v>
      </c>
      <c r="R2147" s="6" t="s">
        <v>77</v>
      </c>
      <c r="T2147" s="22"/>
      <c r="U2147" s="2" t="s">
        <v>208</v>
      </c>
      <c r="V2147" s="2" t="s">
        <v>79</v>
      </c>
      <c r="BE2147" s="23" t="str">
        <f t="shared" si="339"/>
        <v>EMF nein</v>
      </c>
      <c r="BF2147" s="23" t="str">
        <f t="shared" si="340"/>
        <v/>
      </c>
      <c r="BG2147" s="23" t="str">
        <f t="shared" si="341"/>
        <v/>
      </c>
      <c r="BH2147" s="23">
        <f t="shared" si="342"/>
        <v>0</v>
      </c>
      <c r="BO2147" s="2" t="s">
        <v>8861</v>
      </c>
      <c r="BP2147" s="3">
        <v>1</v>
      </c>
      <c r="BQ2147" s="2" t="s">
        <v>8862</v>
      </c>
    </row>
    <row r="2148" spans="1:70" ht="16.149999999999999" customHeight="1" x14ac:dyDescent="0.25">
      <c r="A2148" s="16">
        <v>2147</v>
      </c>
      <c r="B2148" s="17" t="s">
        <v>69</v>
      </c>
      <c r="C2148" s="48" t="s">
        <v>2886</v>
      </c>
      <c r="D2148" s="2" t="s">
        <v>145</v>
      </c>
      <c r="E2148" s="48" t="s">
        <v>8863</v>
      </c>
      <c r="F2148" s="67">
        <v>42683</v>
      </c>
      <c r="G2148" s="3">
        <f t="shared" si="343"/>
        <v>11</v>
      </c>
      <c r="H2148" s="3">
        <f t="shared" si="344"/>
        <v>2016</v>
      </c>
      <c r="I2148" s="19">
        <v>0.56597222222222199</v>
      </c>
      <c r="J2148" s="20">
        <f t="shared" si="338"/>
        <v>13</v>
      </c>
      <c r="K2148" s="5" t="str">
        <f t="shared" si="345"/>
        <v>ja</v>
      </c>
      <c r="L2148" s="5" t="s">
        <v>91</v>
      </c>
      <c r="M2148" s="6" t="s">
        <v>74</v>
      </c>
      <c r="N2148" s="5">
        <v>54</v>
      </c>
      <c r="O2148" s="17" t="s">
        <v>75</v>
      </c>
      <c r="P2148" s="17" t="s">
        <v>4487</v>
      </c>
      <c r="R2148" s="6" t="s">
        <v>77</v>
      </c>
      <c r="S2148" s="2" t="s">
        <v>132</v>
      </c>
      <c r="T2148" s="6" t="s">
        <v>108</v>
      </c>
      <c r="X2148" s="2">
        <v>560</v>
      </c>
      <c r="Y2148" s="2" t="s">
        <v>81</v>
      </c>
      <c r="Z2148" s="2" t="s">
        <v>84</v>
      </c>
      <c r="AD2148" s="2">
        <v>560</v>
      </c>
      <c r="AE2148" s="2" t="s">
        <v>83</v>
      </c>
      <c r="AF2148" s="2" t="s">
        <v>84</v>
      </c>
      <c r="BE2148" s="23" t="str">
        <f t="shared" si="339"/>
        <v>EMF nein</v>
      </c>
      <c r="BF2148" s="23" t="str">
        <f t="shared" si="340"/>
        <v/>
      </c>
      <c r="BG2148" s="23" t="str">
        <f t="shared" si="341"/>
        <v/>
      </c>
      <c r="BH2148" s="23">
        <f t="shared" si="342"/>
        <v>0</v>
      </c>
      <c r="BO2148" s="2" t="s">
        <v>8864</v>
      </c>
      <c r="BP2148" s="3">
        <v>1</v>
      </c>
      <c r="BQ2148" s="2" t="s">
        <v>8865</v>
      </c>
    </row>
    <row r="2149" spans="1:70" ht="16.149999999999999" customHeight="1" x14ac:dyDescent="0.25">
      <c r="A2149" s="16">
        <v>2148</v>
      </c>
      <c r="B2149" s="17" t="s">
        <v>69</v>
      </c>
      <c r="C2149" s="48" t="s">
        <v>8866</v>
      </c>
      <c r="D2149" s="2" t="s">
        <v>172</v>
      </c>
      <c r="E2149" s="48" t="s">
        <v>8867</v>
      </c>
      <c r="F2149" s="67">
        <v>42968</v>
      </c>
      <c r="G2149" s="3">
        <f t="shared" si="343"/>
        <v>8</v>
      </c>
      <c r="H2149" s="3">
        <f t="shared" si="344"/>
        <v>2017</v>
      </c>
      <c r="I2149" s="19">
        <v>0.41666666666666702</v>
      </c>
      <c r="J2149" s="20">
        <f t="shared" si="338"/>
        <v>10</v>
      </c>
      <c r="K2149" s="5" t="str">
        <f t="shared" si="345"/>
        <v>ja</v>
      </c>
      <c r="L2149" s="21" t="s">
        <v>73</v>
      </c>
      <c r="M2149" s="6" t="s">
        <v>74</v>
      </c>
      <c r="N2149" s="5">
        <v>33</v>
      </c>
      <c r="O2149" s="17" t="s">
        <v>126</v>
      </c>
      <c r="P2149" s="17" t="s">
        <v>8868</v>
      </c>
      <c r="R2149" s="6" t="s">
        <v>77</v>
      </c>
      <c r="S2149" s="2" t="s">
        <v>132</v>
      </c>
      <c r="T2149" s="22" t="s">
        <v>79</v>
      </c>
      <c r="X2149" s="2">
        <v>1370</v>
      </c>
      <c r="Y2149" s="2" t="s">
        <v>81</v>
      </c>
      <c r="Z2149" s="2" t="s">
        <v>168</v>
      </c>
      <c r="AD2149" s="2">
        <v>1370</v>
      </c>
      <c r="AE2149" s="2" t="s">
        <v>83</v>
      </c>
      <c r="AF2149" s="2" t="s">
        <v>168</v>
      </c>
      <c r="BE2149" s="23" t="str">
        <f t="shared" si="339"/>
        <v>EMF ja</v>
      </c>
      <c r="BF2149" s="23">
        <f t="shared" si="340"/>
        <v>1000</v>
      </c>
      <c r="BG2149" s="23" t="str">
        <f t="shared" si="341"/>
        <v>500+m</v>
      </c>
      <c r="BH2149" s="23">
        <f t="shared" si="342"/>
        <v>1</v>
      </c>
      <c r="BI2149" s="2" t="s">
        <v>162</v>
      </c>
      <c r="BJ2149" s="2">
        <v>1000</v>
      </c>
      <c r="BO2149" s="2" t="s">
        <v>8869</v>
      </c>
      <c r="BP2149" s="3">
        <v>1</v>
      </c>
      <c r="BQ2149" s="2" t="s">
        <v>8870</v>
      </c>
    </row>
    <row r="2150" spans="1:70" ht="16.149999999999999" customHeight="1" x14ac:dyDescent="0.25">
      <c r="A2150" s="16">
        <v>2149</v>
      </c>
      <c r="B2150" s="17" t="s">
        <v>211</v>
      </c>
      <c r="C2150" s="48" t="s">
        <v>8871</v>
      </c>
      <c r="D2150" s="2" t="s">
        <v>151</v>
      </c>
      <c r="E2150" s="48" t="s">
        <v>8872</v>
      </c>
      <c r="F2150" s="67">
        <v>43228</v>
      </c>
      <c r="G2150" s="3">
        <f t="shared" si="343"/>
        <v>5</v>
      </c>
      <c r="H2150" s="3">
        <f t="shared" si="344"/>
        <v>2018</v>
      </c>
      <c r="I2150" s="19">
        <v>0.64583333333333304</v>
      </c>
      <c r="J2150" s="20">
        <f t="shared" si="338"/>
        <v>15</v>
      </c>
      <c r="K2150" s="5" t="str">
        <f t="shared" si="345"/>
        <v>ja</v>
      </c>
      <c r="L2150" s="5" t="s">
        <v>91</v>
      </c>
      <c r="M2150" s="6" t="s">
        <v>74</v>
      </c>
      <c r="N2150" s="5">
        <v>33</v>
      </c>
      <c r="O2150" s="17" t="s">
        <v>126</v>
      </c>
      <c r="P2150" s="17" t="s">
        <v>8873</v>
      </c>
      <c r="R2150" s="6" t="s">
        <v>77</v>
      </c>
      <c r="S2150" s="2" t="s">
        <v>78</v>
      </c>
      <c r="T2150" s="6" t="s">
        <v>154</v>
      </c>
      <c r="BE2150" s="23" t="str">
        <f t="shared" si="339"/>
        <v>EMF ja</v>
      </c>
      <c r="BF2150" s="23">
        <f t="shared" si="340"/>
        <v>10</v>
      </c>
      <c r="BG2150" s="23" t="str">
        <f t="shared" si="341"/>
        <v>&lt;100m</v>
      </c>
      <c r="BH2150" s="23">
        <f t="shared" si="342"/>
        <v>1</v>
      </c>
      <c r="BM2150" s="2" t="s">
        <v>162</v>
      </c>
      <c r="BN2150" s="2">
        <v>10</v>
      </c>
      <c r="BO2150" s="2" t="s">
        <v>8874</v>
      </c>
      <c r="BP2150" s="3">
        <v>1</v>
      </c>
      <c r="BQ2150" s="2" t="s">
        <v>8875</v>
      </c>
    </row>
    <row r="2151" spans="1:70" ht="16.149999999999999" customHeight="1" x14ac:dyDescent="0.25">
      <c r="A2151" s="16">
        <v>2150</v>
      </c>
      <c r="B2151" s="17" t="s">
        <v>262</v>
      </c>
      <c r="C2151" s="48" t="s">
        <v>1009</v>
      </c>
      <c r="D2151" s="2" t="s">
        <v>264</v>
      </c>
      <c r="E2151" s="48" t="s">
        <v>8876</v>
      </c>
      <c r="F2151" s="67">
        <v>42516</v>
      </c>
      <c r="G2151" s="3">
        <f t="shared" si="343"/>
        <v>5</v>
      </c>
      <c r="H2151" s="3">
        <f t="shared" si="344"/>
        <v>2016</v>
      </c>
      <c r="I2151" s="19">
        <v>0.73263888888888895</v>
      </c>
      <c r="J2151" s="20">
        <f t="shared" si="338"/>
        <v>17</v>
      </c>
      <c r="K2151" s="5" t="str">
        <f t="shared" si="345"/>
        <v>ja</v>
      </c>
      <c r="L2151" s="5" t="s">
        <v>91</v>
      </c>
      <c r="M2151" s="6" t="s">
        <v>100</v>
      </c>
      <c r="O2151" s="17" t="s">
        <v>75</v>
      </c>
      <c r="P2151" s="17" t="s">
        <v>8877</v>
      </c>
      <c r="R2151" s="6" t="s">
        <v>77</v>
      </c>
      <c r="T2151" s="6" t="s">
        <v>154</v>
      </c>
      <c r="U2151" s="2" t="s">
        <v>115</v>
      </c>
      <c r="V2151" s="2" t="s">
        <v>80</v>
      </c>
      <c r="X2151" s="2">
        <v>270</v>
      </c>
      <c r="Y2151" s="2" t="s">
        <v>81</v>
      </c>
      <c r="Z2151" s="2" t="s">
        <v>84</v>
      </c>
      <c r="AA2151" s="2">
        <v>270</v>
      </c>
      <c r="AB2151" s="2" t="s">
        <v>81</v>
      </c>
      <c r="AC2151" s="2" t="s">
        <v>84</v>
      </c>
      <c r="AD2151" s="2">
        <v>270</v>
      </c>
      <c r="AE2151" s="2" t="s">
        <v>83</v>
      </c>
      <c r="AF2151" s="2" t="s">
        <v>84</v>
      </c>
      <c r="AJ2151" s="2">
        <v>330</v>
      </c>
      <c r="AK2151" s="2" t="s">
        <v>81</v>
      </c>
      <c r="AL2151" s="2" t="s">
        <v>84</v>
      </c>
      <c r="AM2151" s="2">
        <v>330</v>
      </c>
      <c r="AN2151" s="2" t="s">
        <v>81</v>
      </c>
      <c r="AO2151" s="2" t="s">
        <v>84</v>
      </c>
      <c r="AP2151" s="2">
        <v>330</v>
      </c>
      <c r="AQ2151" s="2" t="s">
        <v>81</v>
      </c>
      <c r="AR2151" s="2" t="s">
        <v>84</v>
      </c>
      <c r="BE2151" s="23" t="str">
        <f t="shared" si="339"/>
        <v>EMF nein</v>
      </c>
      <c r="BF2151" s="23" t="str">
        <f t="shared" si="340"/>
        <v/>
      </c>
      <c r="BG2151" s="23" t="str">
        <f t="shared" si="341"/>
        <v/>
      </c>
      <c r="BH2151" s="23">
        <f t="shared" si="342"/>
        <v>0</v>
      </c>
      <c r="BO2151" s="2" t="s">
        <v>8878</v>
      </c>
      <c r="BP2151" s="3">
        <v>1</v>
      </c>
      <c r="BQ2151" s="2" t="s">
        <v>8879</v>
      </c>
    </row>
    <row r="2152" spans="1:70" ht="16.149999999999999" customHeight="1" x14ac:dyDescent="0.25">
      <c r="A2152" s="16">
        <v>2151</v>
      </c>
      <c r="B2152" s="17" t="s">
        <v>262</v>
      </c>
      <c r="C2152" s="48" t="s">
        <v>4669</v>
      </c>
      <c r="D2152" s="2" t="s">
        <v>89</v>
      </c>
      <c r="E2152" s="48" t="s">
        <v>1916</v>
      </c>
      <c r="F2152" s="67">
        <v>42881</v>
      </c>
      <c r="G2152" s="3">
        <f t="shared" si="343"/>
        <v>5</v>
      </c>
      <c r="H2152" s="3">
        <f t="shared" si="344"/>
        <v>2017</v>
      </c>
      <c r="I2152" s="19">
        <v>0.6875</v>
      </c>
      <c r="J2152" s="20">
        <f t="shared" si="338"/>
        <v>16</v>
      </c>
      <c r="K2152" s="5" t="str">
        <f t="shared" si="345"/>
        <v>ja</v>
      </c>
      <c r="L2152" s="21" t="s">
        <v>73</v>
      </c>
      <c r="M2152" s="6" t="s">
        <v>74</v>
      </c>
      <c r="N2152" s="5">
        <v>46</v>
      </c>
      <c r="O2152" s="17" t="s">
        <v>75</v>
      </c>
      <c r="P2152" s="17" t="s">
        <v>8880</v>
      </c>
      <c r="Q2152" s="6" t="s">
        <v>186</v>
      </c>
      <c r="R2152" s="6" t="s">
        <v>77</v>
      </c>
      <c r="T2152" s="6" t="s">
        <v>154</v>
      </c>
      <c r="U2152" s="2" t="s">
        <v>115</v>
      </c>
      <c r="V2152" s="2" t="s">
        <v>79</v>
      </c>
      <c r="BE2152" s="23" t="str">
        <f t="shared" si="339"/>
        <v>EMF nein</v>
      </c>
      <c r="BF2152" s="23" t="str">
        <f t="shared" si="340"/>
        <v/>
      </c>
      <c r="BG2152" s="23" t="str">
        <f t="shared" si="341"/>
        <v/>
      </c>
      <c r="BH2152" s="23">
        <f t="shared" si="342"/>
        <v>0</v>
      </c>
      <c r="BO2152" s="2" t="s">
        <v>8881</v>
      </c>
      <c r="BP2152" s="3">
        <v>1</v>
      </c>
      <c r="BQ2152" s="2" t="s">
        <v>8882</v>
      </c>
    </row>
    <row r="2153" spans="1:70" ht="16.149999999999999" customHeight="1" x14ac:dyDescent="0.25">
      <c r="A2153" s="16">
        <v>2152</v>
      </c>
      <c r="B2153" s="17" t="s">
        <v>211</v>
      </c>
      <c r="C2153" s="48" t="s">
        <v>2549</v>
      </c>
      <c r="D2153" s="2" t="s">
        <v>178</v>
      </c>
      <c r="E2153" s="48" t="s">
        <v>8883</v>
      </c>
      <c r="F2153" s="67">
        <v>43234</v>
      </c>
      <c r="G2153" s="3">
        <f t="shared" si="343"/>
        <v>5</v>
      </c>
      <c r="H2153" s="3">
        <f t="shared" si="344"/>
        <v>2018</v>
      </c>
      <c r="I2153" s="19">
        <v>0.76736111111111105</v>
      </c>
      <c r="J2153" s="20">
        <f t="shared" si="338"/>
        <v>18</v>
      </c>
      <c r="K2153" s="5" t="str">
        <f t="shared" si="345"/>
        <v>ja</v>
      </c>
      <c r="L2153" s="5" t="s">
        <v>91</v>
      </c>
      <c r="M2153" s="6" t="s">
        <v>74</v>
      </c>
      <c r="O2153" s="6" t="s">
        <v>101</v>
      </c>
      <c r="P2153" s="17" t="s">
        <v>8884</v>
      </c>
      <c r="R2153" s="6" t="s">
        <v>77</v>
      </c>
      <c r="T2153" s="22" t="s">
        <v>202</v>
      </c>
      <c r="U2153" s="2" t="s">
        <v>74</v>
      </c>
      <c r="V2153" s="2" t="s">
        <v>79</v>
      </c>
      <c r="X2153" s="2">
        <v>100</v>
      </c>
      <c r="Y2153" s="2" t="s">
        <v>94</v>
      </c>
      <c r="Z2153" s="2" t="s">
        <v>168</v>
      </c>
      <c r="AA2153" s="2">
        <v>100</v>
      </c>
      <c r="AB2153" s="2" t="s">
        <v>94</v>
      </c>
      <c r="AC2153" s="2" t="s">
        <v>168</v>
      </c>
      <c r="AD2153" s="2">
        <v>100</v>
      </c>
      <c r="AE2153" s="2" t="s">
        <v>94</v>
      </c>
      <c r="AF2153" s="2" t="s">
        <v>168</v>
      </c>
      <c r="AJ2153" s="392">
        <v>100</v>
      </c>
      <c r="AK2153" s="392" t="s">
        <v>94</v>
      </c>
      <c r="AL2153" s="392" t="s">
        <v>168</v>
      </c>
      <c r="AM2153" s="392">
        <v>100</v>
      </c>
      <c r="AN2153" s="392" t="s">
        <v>94</v>
      </c>
      <c r="AO2153" s="392" t="s">
        <v>168</v>
      </c>
      <c r="AP2153" s="392">
        <v>100</v>
      </c>
      <c r="AQ2153" s="392" t="s">
        <v>94</v>
      </c>
      <c r="AR2153" s="392" t="s">
        <v>168</v>
      </c>
      <c r="AV2153" s="392">
        <v>100</v>
      </c>
      <c r="AW2153" s="392" t="s">
        <v>94</v>
      </c>
      <c r="AX2153" s="392" t="s">
        <v>168</v>
      </c>
      <c r="AY2153" s="392">
        <v>100</v>
      </c>
      <c r="AZ2153" s="392" t="s">
        <v>94</v>
      </c>
      <c r="BA2153" s="392" t="s">
        <v>168</v>
      </c>
      <c r="BB2153" s="392">
        <v>100</v>
      </c>
      <c r="BC2153" s="392" t="s">
        <v>94</v>
      </c>
      <c r="BD2153" s="392" t="s">
        <v>168</v>
      </c>
      <c r="BE2153" s="23" t="str">
        <f t="shared" si="339"/>
        <v>EMF ja</v>
      </c>
      <c r="BF2153" s="23">
        <f t="shared" si="340"/>
        <v>500</v>
      </c>
      <c r="BG2153" s="23" t="str">
        <f t="shared" si="341"/>
        <v>500+m</v>
      </c>
      <c r="BH2153" s="23">
        <f t="shared" si="342"/>
        <v>1</v>
      </c>
      <c r="BI2153" s="2" t="s">
        <v>162</v>
      </c>
      <c r="BJ2153" s="2">
        <v>500</v>
      </c>
      <c r="BO2153" s="2" t="s">
        <v>22421</v>
      </c>
      <c r="BP2153" s="3">
        <v>1</v>
      </c>
      <c r="BR2153" s="135" t="s">
        <v>8885</v>
      </c>
    </row>
    <row r="2154" spans="1:70" ht="16.149999999999999" customHeight="1" x14ac:dyDescent="0.25">
      <c r="A2154" s="16">
        <v>2153</v>
      </c>
      <c r="B2154" s="17" t="s">
        <v>262</v>
      </c>
      <c r="C2154" s="48" t="s">
        <v>4304</v>
      </c>
      <c r="D2154" s="2" t="s">
        <v>124</v>
      </c>
      <c r="E2154" s="48" t="s">
        <v>1176</v>
      </c>
      <c r="F2154" s="67">
        <v>42517</v>
      </c>
      <c r="G2154" s="3">
        <f t="shared" si="343"/>
        <v>5</v>
      </c>
      <c r="H2154" s="3">
        <f t="shared" si="344"/>
        <v>2016</v>
      </c>
      <c r="I2154" s="19">
        <v>0.95486111111111105</v>
      </c>
      <c r="J2154" s="20">
        <f t="shared" si="338"/>
        <v>22</v>
      </c>
      <c r="K2154" s="5" t="str">
        <f t="shared" si="345"/>
        <v>ja</v>
      </c>
      <c r="L2154" s="21" t="s">
        <v>73</v>
      </c>
      <c r="M2154" s="6" t="s">
        <v>74</v>
      </c>
      <c r="N2154" s="5">
        <v>56</v>
      </c>
      <c r="O2154" s="17" t="s">
        <v>75</v>
      </c>
      <c r="P2154" s="17" t="s">
        <v>3481</v>
      </c>
      <c r="Q2154" s="6" t="s">
        <v>186</v>
      </c>
      <c r="R2154" s="6" t="s">
        <v>335</v>
      </c>
      <c r="T2154" s="22"/>
      <c r="X2154" s="2">
        <v>325</v>
      </c>
      <c r="Y2154" s="2" t="s">
        <v>81</v>
      </c>
      <c r="Z2154" s="2" t="s">
        <v>168</v>
      </c>
      <c r="AA2154" s="2">
        <v>325</v>
      </c>
      <c r="AB2154" s="2" t="s">
        <v>81</v>
      </c>
      <c r="AC2154" s="2" t="s">
        <v>168</v>
      </c>
      <c r="AD2154" s="2">
        <v>325</v>
      </c>
      <c r="AE2154" s="2" t="s">
        <v>81</v>
      </c>
      <c r="AF2154" s="2" t="s">
        <v>168</v>
      </c>
      <c r="BE2154" s="23" t="str">
        <f t="shared" si="339"/>
        <v>EMF ja</v>
      </c>
      <c r="BF2154" s="23">
        <f t="shared" si="340"/>
        <v>20</v>
      </c>
      <c r="BG2154" s="23" t="str">
        <f t="shared" si="341"/>
        <v>&lt;100m</v>
      </c>
      <c r="BH2154" s="23">
        <f t="shared" si="342"/>
        <v>2</v>
      </c>
      <c r="BK2154" s="2" t="s">
        <v>162</v>
      </c>
      <c r="BL2154" s="2">
        <v>20</v>
      </c>
      <c r="BM2154" s="2" t="s">
        <v>162</v>
      </c>
      <c r="BN2154" s="2">
        <v>70</v>
      </c>
      <c r="BO2154" s="2" t="s">
        <v>8886</v>
      </c>
      <c r="BP2154" s="3">
        <v>1</v>
      </c>
      <c r="BQ2154" s="2" t="s">
        <v>8887</v>
      </c>
    </row>
    <row r="2155" spans="1:70" ht="16.149999999999999" customHeight="1" x14ac:dyDescent="0.25">
      <c r="A2155" s="16">
        <v>2154</v>
      </c>
      <c r="B2155" s="17" t="s">
        <v>135</v>
      </c>
      <c r="C2155" s="48" t="s">
        <v>2119</v>
      </c>
      <c r="D2155" s="2" t="s">
        <v>137</v>
      </c>
      <c r="E2155" s="48" t="s">
        <v>339</v>
      </c>
      <c r="F2155" s="67">
        <v>43234</v>
      </c>
      <c r="G2155" s="3">
        <f t="shared" si="343"/>
        <v>5</v>
      </c>
      <c r="H2155" s="3">
        <f t="shared" si="344"/>
        <v>2018</v>
      </c>
      <c r="I2155" s="19">
        <v>0.74305555555555503</v>
      </c>
      <c r="J2155" s="20">
        <f t="shared" si="338"/>
        <v>17</v>
      </c>
      <c r="K2155" s="5" t="str">
        <f t="shared" si="345"/>
        <v>ja</v>
      </c>
      <c r="L2155" s="5" t="s">
        <v>91</v>
      </c>
      <c r="M2155" s="6" t="s">
        <v>139</v>
      </c>
      <c r="N2155" s="5">
        <v>58</v>
      </c>
      <c r="O2155" s="2" t="s">
        <v>140</v>
      </c>
      <c r="P2155" s="17" t="s">
        <v>8888</v>
      </c>
      <c r="R2155" s="6" t="s">
        <v>335</v>
      </c>
      <c r="T2155" s="6" t="s">
        <v>154</v>
      </c>
      <c r="BE2155" s="23" t="str">
        <f t="shared" si="339"/>
        <v>EMF nein</v>
      </c>
      <c r="BF2155" s="23" t="str">
        <f t="shared" si="340"/>
        <v/>
      </c>
      <c r="BG2155" s="23" t="str">
        <f t="shared" si="341"/>
        <v/>
      </c>
      <c r="BH2155" s="23">
        <f t="shared" si="342"/>
        <v>0</v>
      </c>
      <c r="BO2155" s="2" t="s">
        <v>8889</v>
      </c>
      <c r="BP2155" s="3">
        <v>1</v>
      </c>
      <c r="BQ2155" s="2" t="s">
        <v>8890</v>
      </c>
    </row>
    <row r="2156" spans="1:70" ht="16.149999999999999" customHeight="1" x14ac:dyDescent="0.25">
      <c r="A2156" s="16">
        <v>2155</v>
      </c>
      <c r="B2156" s="17" t="s">
        <v>135</v>
      </c>
      <c r="C2156" s="48" t="s">
        <v>8891</v>
      </c>
      <c r="D2156" s="2" t="s">
        <v>371</v>
      </c>
      <c r="E2156" s="48" t="s">
        <v>6582</v>
      </c>
      <c r="F2156" s="67">
        <v>40781</v>
      </c>
      <c r="G2156" s="3">
        <f t="shared" si="343"/>
        <v>8</v>
      </c>
      <c r="H2156" s="3">
        <f t="shared" si="344"/>
        <v>2011</v>
      </c>
      <c r="I2156" s="19">
        <v>0.64583333333333304</v>
      </c>
      <c r="J2156" s="20">
        <f t="shared" si="338"/>
        <v>15</v>
      </c>
      <c r="K2156" s="5" t="str">
        <f t="shared" si="345"/>
        <v>ja</v>
      </c>
      <c r="L2156" s="5" t="s">
        <v>91</v>
      </c>
      <c r="M2156" s="6" t="s">
        <v>354</v>
      </c>
      <c r="O2156" s="17" t="s">
        <v>75</v>
      </c>
      <c r="P2156" s="17" t="s">
        <v>8892</v>
      </c>
      <c r="R2156" s="6" t="s">
        <v>335</v>
      </c>
      <c r="T2156" s="22" t="s">
        <v>79</v>
      </c>
      <c r="U2156" s="2" t="s">
        <v>3433</v>
      </c>
      <c r="V2156" s="2" t="s">
        <v>79</v>
      </c>
      <c r="X2156" s="2">
        <v>624</v>
      </c>
      <c r="Y2156" s="2" t="s">
        <v>81</v>
      </c>
      <c r="Z2156" s="2" t="s">
        <v>82</v>
      </c>
      <c r="AA2156" s="2">
        <v>624</v>
      </c>
      <c r="AB2156" s="2" t="s">
        <v>81</v>
      </c>
      <c r="AC2156" s="2" t="s">
        <v>82</v>
      </c>
      <c r="BE2156" s="23" t="str">
        <f t="shared" si="339"/>
        <v>EMF nein</v>
      </c>
      <c r="BF2156" s="23" t="str">
        <f t="shared" si="340"/>
        <v/>
      </c>
      <c r="BG2156" s="23" t="str">
        <f t="shared" si="341"/>
        <v/>
      </c>
      <c r="BH2156" s="23">
        <f t="shared" si="342"/>
        <v>0</v>
      </c>
      <c r="BO2156" s="2" t="s">
        <v>8893</v>
      </c>
      <c r="BP2156" s="3">
        <v>1</v>
      </c>
      <c r="BQ2156" s="2" t="s">
        <v>8894</v>
      </c>
    </row>
    <row r="2157" spans="1:70" ht="16.149999999999999" customHeight="1" x14ac:dyDescent="0.25">
      <c r="A2157" s="16">
        <v>2156</v>
      </c>
      <c r="B2157" s="17" t="s">
        <v>211</v>
      </c>
      <c r="C2157" s="48" t="s">
        <v>1555</v>
      </c>
      <c r="D2157" s="2" t="s">
        <v>145</v>
      </c>
      <c r="E2157" s="48" t="s">
        <v>8895</v>
      </c>
      <c r="F2157" s="67">
        <v>42536</v>
      </c>
      <c r="G2157" s="3">
        <f t="shared" si="343"/>
        <v>6</v>
      </c>
      <c r="H2157" s="3">
        <f t="shared" si="344"/>
        <v>2016</v>
      </c>
      <c r="I2157" s="19">
        <v>0.8125</v>
      </c>
      <c r="J2157" s="20">
        <f t="shared" si="338"/>
        <v>19</v>
      </c>
      <c r="K2157" s="5" t="str">
        <f t="shared" si="345"/>
        <v>ja</v>
      </c>
      <c r="L2157" s="5" t="s">
        <v>91</v>
      </c>
      <c r="M2157" s="6" t="s">
        <v>74</v>
      </c>
      <c r="N2157" s="5">
        <v>30</v>
      </c>
      <c r="O2157" s="2" t="s">
        <v>140</v>
      </c>
      <c r="P2157" s="17" t="s">
        <v>8896</v>
      </c>
      <c r="R2157" s="6" t="s">
        <v>335</v>
      </c>
      <c r="T2157" s="22"/>
      <c r="X2157" s="2">
        <v>160</v>
      </c>
      <c r="Y2157" s="2" t="s">
        <v>81</v>
      </c>
      <c r="Z2157" s="2" t="s">
        <v>84</v>
      </c>
      <c r="AA2157" s="2">
        <v>160</v>
      </c>
      <c r="AB2157" s="2" t="s">
        <v>81</v>
      </c>
      <c r="AC2157" s="2" t="s">
        <v>84</v>
      </c>
      <c r="AD2157" s="2">
        <v>160</v>
      </c>
      <c r="AE2157" s="2" t="s">
        <v>81</v>
      </c>
      <c r="AF2157" s="2" t="s">
        <v>84</v>
      </c>
      <c r="BE2157" s="23" t="str">
        <f t="shared" si="339"/>
        <v>EMF ja</v>
      </c>
      <c r="BF2157" s="23">
        <f t="shared" si="340"/>
        <v>5</v>
      </c>
      <c r="BG2157" s="23" t="str">
        <f t="shared" si="341"/>
        <v>&lt;100m</v>
      </c>
      <c r="BH2157" s="23">
        <f t="shared" si="342"/>
        <v>1</v>
      </c>
      <c r="BK2157" s="2" t="s">
        <v>162</v>
      </c>
      <c r="BL2157" s="2">
        <v>5</v>
      </c>
      <c r="BO2157" s="2" t="s">
        <v>8897</v>
      </c>
      <c r="BP2157" s="3">
        <v>1</v>
      </c>
      <c r="BQ2157" s="2" t="s">
        <v>8898</v>
      </c>
    </row>
    <row r="2158" spans="1:70" ht="16.149999999999999" customHeight="1" x14ac:dyDescent="0.25">
      <c r="A2158" s="16">
        <v>2157</v>
      </c>
      <c r="B2158" s="17" t="s">
        <v>135</v>
      </c>
      <c r="C2158" s="48" t="s">
        <v>3630</v>
      </c>
      <c r="D2158" s="2" t="s">
        <v>192</v>
      </c>
      <c r="E2158" s="48" t="s">
        <v>7573</v>
      </c>
      <c r="F2158" s="67">
        <v>42872</v>
      </c>
      <c r="G2158" s="3">
        <f t="shared" si="343"/>
        <v>5</v>
      </c>
      <c r="H2158" s="3">
        <f t="shared" si="344"/>
        <v>2017</v>
      </c>
      <c r="I2158" s="19">
        <v>0.49652777777777801</v>
      </c>
      <c r="J2158" s="20">
        <f t="shared" si="338"/>
        <v>11</v>
      </c>
      <c r="K2158" s="5" t="str">
        <f t="shared" si="345"/>
        <v>ja</v>
      </c>
      <c r="L2158" s="5" t="s">
        <v>91</v>
      </c>
      <c r="M2158" s="6" t="s">
        <v>139</v>
      </c>
      <c r="N2158" s="5">
        <v>49</v>
      </c>
      <c r="O2158" s="2" t="s">
        <v>140</v>
      </c>
      <c r="P2158" s="17" t="s">
        <v>8899</v>
      </c>
      <c r="R2158" s="6" t="s">
        <v>77</v>
      </c>
      <c r="T2158" s="6" t="s">
        <v>202</v>
      </c>
      <c r="AA2158" s="2">
        <v>100</v>
      </c>
      <c r="AB2158" s="2" t="s">
        <v>81</v>
      </c>
      <c r="AC2158" s="2" t="s">
        <v>84</v>
      </c>
      <c r="BE2158" s="23" t="str">
        <f t="shared" si="339"/>
        <v>EMF nein</v>
      </c>
      <c r="BF2158" s="23" t="str">
        <f t="shared" si="340"/>
        <v/>
      </c>
      <c r="BG2158" s="23" t="str">
        <f t="shared" si="341"/>
        <v/>
      </c>
      <c r="BH2158" s="23">
        <f t="shared" si="342"/>
        <v>0</v>
      </c>
      <c r="BO2158" s="2" t="s">
        <v>8900</v>
      </c>
      <c r="BP2158" s="3">
        <v>1</v>
      </c>
      <c r="BQ2158" s="2" t="s">
        <v>8901</v>
      </c>
    </row>
    <row r="2159" spans="1:70" ht="16.149999999999999" customHeight="1" x14ac:dyDescent="0.25">
      <c r="A2159" s="16">
        <v>2158</v>
      </c>
      <c r="B2159" s="17" t="s">
        <v>211</v>
      </c>
      <c r="C2159" s="48" t="s">
        <v>2979</v>
      </c>
      <c r="D2159" s="2" t="s">
        <v>113</v>
      </c>
      <c r="E2159" s="48" t="s">
        <v>1025</v>
      </c>
      <c r="F2159" s="67">
        <v>43224</v>
      </c>
      <c r="G2159" s="3">
        <f t="shared" si="343"/>
        <v>5</v>
      </c>
      <c r="H2159" s="3">
        <f t="shared" si="344"/>
        <v>2018</v>
      </c>
      <c r="I2159" s="19">
        <v>0.53125</v>
      </c>
      <c r="J2159" s="20">
        <f t="shared" si="338"/>
        <v>12</v>
      </c>
      <c r="K2159" s="5" t="str">
        <f t="shared" si="345"/>
        <v>ja</v>
      </c>
      <c r="L2159" s="5" t="s">
        <v>91</v>
      </c>
      <c r="M2159" s="6" t="s">
        <v>115</v>
      </c>
      <c r="N2159" s="5">
        <v>69</v>
      </c>
      <c r="O2159" s="2" t="s">
        <v>140</v>
      </c>
      <c r="P2159" s="17" t="s">
        <v>8902</v>
      </c>
      <c r="R2159" s="6" t="s">
        <v>77</v>
      </c>
      <c r="T2159" s="6" t="s">
        <v>154</v>
      </c>
      <c r="X2159" s="2">
        <v>360</v>
      </c>
      <c r="Y2159" s="2" t="s">
        <v>83</v>
      </c>
      <c r="Z2159" s="2" t="s">
        <v>84</v>
      </c>
      <c r="AA2159" s="2">
        <v>360</v>
      </c>
      <c r="AB2159" s="2" t="s">
        <v>81</v>
      </c>
      <c r="AC2159" s="2" t="s">
        <v>84</v>
      </c>
      <c r="AD2159" s="2">
        <v>360</v>
      </c>
      <c r="AE2159" s="2" t="s">
        <v>83</v>
      </c>
      <c r="AF2159" s="2" t="s">
        <v>84</v>
      </c>
      <c r="AJ2159" s="2">
        <v>565</v>
      </c>
      <c r="AK2159" s="2" t="s">
        <v>81</v>
      </c>
      <c r="AL2159" s="2" t="s">
        <v>84</v>
      </c>
      <c r="AM2159" s="2">
        <v>565</v>
      </c>
      <c r="AN2159" s="2" t="s">
        <v>81</v>
      </c>
      <c r="AO2159" s="2" t="s">
        <v>84</v>
      </c>
      <c r="AP2159" s="2">
        <v>565</v>
      </c>
      <c r="AQ2159" s="2" t="s">
        <v>81</v>
      </c>
      <c r="AR2159" s="2" t="s">
        <v>84</v>
      </c>
      <c r="BE2159" s="23" t="str">
        <f t="shared" si="339"/>
        <v>EMF ja</v>
      </c>
      <c r="BF2159" s="23">
        <f t="shared" si="340"/>
        <v>50</v>
      </c>
      <c r="BG2159" s="23" t="str">
        <f t="shared" si="341"/>
        <v>&lt;100m</v>
      </c>
      <c r="BH2159" s="23">
        <f t="shared" si="342"/>
        <v>1</v>
      </c>
      <c r="BK2159" s="2" t="s">
        <v>162</v>
      </c>
      <c r="BL2159" s="2">
        <v>50</v>
      </c>
      <c r="BO2159" s="2" t="s">
        <v>8903</v>
      </c>
      <c r="BP2159" s="3">
        <v>1</v>
      </c>
      <c r="BQ2159" s="2" t="s">
        <v>8904</v>
      </c>
    </row>
    <row r="2160" spans="1:70" ht="16.149999999999999" customHeight="1" x14ac:dyDescent="0.25">
      <c r="A2160" s="16">
        <v>2159</v>
      </c>
      <c r="B2160" s="17" t="s">
        <v>87</v>
      </c>
      <c r="C2160" s="48" t="s">
        <v>8905</v>
      </c>
      <c r="D2160" s="2" t="s">
        <v>104</v>
      </c>
      <c r="E2160" s="48" t="s">
        <v>8906</v>
      </c>
      <c r="F2160" s="67">
        <v>43224</v>
      </c>
      <c r="G2160" s="3">
        <f t="shared" si="343"/>
        <v>5</v>
      </c>
      <c r="H2160" s="3">
        <f t="shared" si="344"/>
        <v>2018</v>
      </c>
      <c r="I2160" s="19">
        <v>0.54166666666666696</v>
      </c>
      <c r="J2160" s="20">
        <f t="shared" si="338"/>
        <v>13</v>
      </c>
      <c r="K2160" s="5" t="str">
        <f t="shared" si="345"/>
        <v>ja</v>
      </c>
      <c r="L2160" s="21" t="s">
        <v>73</v>
      </c>
      <c r="M2160" s="6" t="s">
        <v>115</v>
      </c>
      <c r="N2160" s="5">
        <v>80</v>
      </c>
      <c r="O2160" s="17" t="s">
        <v>126</v>
      </c>
      <c r="P2160" s="17" t="s">
        <v>8907</v>
      </c>
      <c r="R2160" s="6" t="s">
        <v>77</v>
      </c>
      <c r="T2160" s="22" t="s">
        <v>79</v>
      </c>
      <c r="U2160" s="2" t="s">
        <v>74</v>
      </c>
      <c r="X2160" s="2">
        <v>961</v>
      </c>
      <c r="Y2160" s="2" t="s">
        <v>81</v>
      </c>
      <c r="Z2160" s="2" t="s">
        <v>84</v>
      </c>
      <c r="AA2160" s="2">
        <v>961</v>
      </c>
      <c r="AB2160" s="2" t="s">
        <v>81</v>
      </c>
      <c r="AC2160" s="2" t="s">
        <v>84</v>
      </c>
      <c r="AD2160" s="2">
        <v>961</v>
      </c>
      <c r="AE2160" s="2" t="s">
        <v>83</v>
      </c>
      <c r="AF2160" s="2" t="s">
        <v>84</v>
      </c>
      <c r="BE2160" s="23" t="str">
        <f t="shared" si="339"/>
        <v>EMF ja</v>
      </c>
      <c r="BF2160" s="23">
        <f t="shared" si="340"/>
        <v>15</v>
      </c>
      <c r="BG2160" s="23" t="str">
        <f t="shared" si="341"/>
        <v>&lt;100m</v>
      </c>
      <c r="BH2160" s="23">
        <f t="shared" si="342"/>
        <v>2</v>
      </c>
      <c r="BI2160" s="2" t="s">
        <v>162</v>
      </c>
      <c r="BJ2160" s="2">
        <v>300</v>
      </c>
      <c r="BM2160" s="2" t="s">
        <v>110</v>
      </c>
      <c r="BN2160" s="2">
        <v>15</v>
      </c>
      <c r="BO2160" s="2" t="s">
        <v>8908</v>
      </c>
      <c r="BP2160" s="3">
        <v>1</v>
      </c>
      <c r="BQ2160" s="2" t="s">
        <v>8909</v>
      </c>
    </row>
    <row r="2161" spans="1:69" ht="16.149999999999999" customHeight="1" x14ac:dyDescent="0.25">
      <c r="A2161" s="16">
        <v>2160</v>
      </c>
      <c r="B2161" s="17" t="s">
        <v>262</v>
      </c>
      <c r="C2161" s="48" t="s">
        <v>112</v>
      </c>
      <c r="D2161" s="2" t="s">
        <v>113</v>
      </c>
      <c r="E2161" s="48" t="s">
        <v>7514</v>
      </c>
      <c r="F2161" s="67">
        <v>42517</v>
      </c>
      <c r="G2161" s="3">
        <f t="shared" si="343"/>
        <v>5</v>
      </c>
      <c r="H2161" s="3">
        <f t="shared" si="344"/>
        <v>2016</v>
      </c>
      <c r="I2161" s="19">
        <v>0.49652777777777801</v>
      </c>
      <c r="J2161" s="20">
        <f t="shared" si="338"/>
        <v>11</v>
      </c>
      <c r="K2161" s="5" t="str">
        <f t="shared" si="345"/>
        <v>ja</v>
      </c>
      <c r="L2161" s="5" t="s">
        <v>91</v>
      </c>
      <c r="M2161" s="6" t="s">
        <v>74</v>
      </c>
      <c r="N2161" s="5">
        <v>37</v>
      </c>
      <c r="O2161" s="17" t="s">
        <v>126</v>
      </c>
      <c r="P2161" s="17" t="s">
        <v>8910</v>
      </c>
      <c r="R2161" s="6" t="s">
        <v>77</v>
      </c>
      <c r="T2161" s="22"/>
      <c r="BE2161" s="23" t="str">
        <f t="shared" si="339"/>
        <v>EMF nein</v>
      </c>
      <c r="BF2161" s="23" t="str">
        <f t="shared" si="340"/>
        <v/>
      </c>
      <c r="BG2161" s="23" t="str">
        <f t="shared" si="341"/>
        <v/>
      </c>
      <c r="BH2161" s="23">
        <f t="shared" si="342"/>
        <v>0</v>
      </c>
      <c r="BP2161" s="3">
        <v>1</v>
      </c>
      <c r="BQ2161" s="2" t="s">
        <v>8911</v>
      </c>
    </row>
    <row r="2162" spans="1:69" ht="16.149999999999999" customHeight="1" x14ac:dyDescent="0.25">
      <c r="A2162" s="16">
        <v>2161</v>
      </c>
      <c r="B2162" s="17" t="s">
        <v>211</v>
      </c>
      <c r="C2162" s="48" t="s">
        <v>177</v>
      </c>
      <c r="D2162" s="2" t="s">
        <v>178</v>
      </c>
      <c r="E2162" s="48" t="s">
        <v>8912</v>
      </c>
      <c r="F2162" s="67">
        <v>42796</v>
      </c>
      <c r="G2162" s="3">
        <f t="shared" si="343"/>
        <v>3</v>
      </c>
      <c r="H2162" s="3">
        <f t="shared" si="344"/>
        <v>2017</v>
      </c>
      <c r="I2162" s="19">
        <v>0.32638888888888901</v>
      </c>
      <c r="J2162" s="20">
        <f t="shared" si="338"/>
        <v>7</v>
      </c>
      <c r="K2162" s="5" t="str">
        <f t="shared" si="345"/>
        <v>ja</v>
      </c>
      <c r="L2162" s="5" t="s">
        <v>91</v>
      </c>
      <c r="M2162" s="6" t="s">
        <v>74</v>
      </c>
      <c r="O2162" s="2" t="s">
        <v>140</v>
      </c>
      <c r="P2162" s="17" t="s">
        <v>8913</v>
      </c>
      <c r="R2162" s="6" t="s">
        <v>77</v>
      </c>
      <c r="T2162" s="6" t="s">
        <v>108</v>
      </c>
      <c r="X2162" s="2">
        <v>850</v>
      </c>
      <c r="Y2162" s="2" t="s">
        <v>83</v>
      </c>
      <c r="Z2162" s="2" t="s">
        <v>161</v>
      </c>
      <c r="AA2162" s="2">
        <v>850</v>
      </c>
      <c r="AB2162" s="2" t="s">
        <v>81</v>
      </c>
      <c r="AC2162" s="2" t="s">
        <v>161</v>
      </c>
      <c r="AD2162" s="2">
        <v>850</v>
      </c>
      <c r="AE2162" s="2" t="s">
        <v>83</v>
      </c>
      <c r="AF2162" s="2" t="s">
        <v>161</v>
      </c>
      <c r="BE2162" s="23" t="str">
        <f t="shared" si="339"/>
        <v>EMF ja</v>
      </c>
      <c r="BF2162" s="23">
        <f t="shared" si="340"/>
        <v>137</v>
      </c>
      <c r="BG2162" s="23" t="str">
        <f t="shared" si="341"/>
        <v>100-499m</v>
      </c>
      <c r="BH2162" s="23">
        <f t="shared" si="342"/>
        <v>1</v>
      </c>
      <c r="BM2162" s="2" t="s">
        <v>162</v>
      </c>
      <c r="BN2162" s="2">
        <v>137</v>
      </c>
      <c r="BO2162" s="2" t="s">
        <v>8914</v>
      </c>
      <c r="BP2162" s="3">
        <v>1</v>
      </c>
      <c r="BQ2162" s="2" t="s">
        <v>8915</v>
      </c>
    </row>
    <row r="2163" spans="1:69" ht="16.149999999999999" customHeight="1" x14ac:dyDescent="0.25">
      <c r="A2163" s="16">
        <v>2162</v>
      </c>
      <c r="B2163" s="17" t="s">
        <v>262</v>
      </c>
      <c r="C2163" s="48" t="s">
        <v>6203</v>
      </c>
      <c r="D2163" s="2" t="s">
        <v>896</v>
      </c>
      <c r="E2163" s="48" t="s">
        <v>8916</v>
      </c>
      <c r="F2163" s="67">
        <v>42517</v>
      </c>
      <c r="G2163" s="3">
        <f t="shared" si="343"/>
        <v>5</v>
      </c>
      <c r="H2163" s="3">
        <f t="shared" si="344"/>
        <v>2016</v>
      </c>
      <c r="I2163" s="19">
        <v>0.5</v>
      </c>
      <c r="J2163" s="20">
        <f t="shared" si="338"/>
        <v>12</v>
      </c>
      <c r="K2163" s="5" t="str">
        <f t="shared" si="345"/>
        <v>ja</v>
      </c>
      <c r="L2163" s="5" t="s">
        <v>91</v>
      </c>
      <c r="M2163" s="6" t="s">
        <v>100</v>
      </c>
      <c r="O2163" s="17" t="s">
        <v>75</v>
      </c>
      <c r="P2163" s="17" t="s">
        <v>848</v>
      </c>
      <c r="R2163" s="6" t="s">
        <v>77</v>
      </c>
      <c r="T2163" s="22" t="s">
        <v>79</v>
      </c>
      <c r="U2163" s="2" t="s">
        <v>74</v>
      </c>
      <c r="V2163" s="2" t="s">
        <v>154</v>
      </c>
      <c r="BE2163" s="23" t="str">
        <f t="shared" si="339"/>
        <v>EMF nein</v>
      </c>
      <c r="BF2163" s="23" t="str">
        <f t="shared" si="340"/>
        <v/>
      </c>
      <c r="BG2163" s="23" t="str">
        <f t="shared" si="341"/>
        <v/>
      </c>
      <c r="BH2163" s="23">
        <f t="shared" si="342"/>
        <v>0</v>
      </c>
      <c r="BO2163" s="2" t="s">
        <v>8917</v>
      </c>
      <c r="BP2163" s="3">
        <v>1</v>
      </c>
      <c r="BQ2163" s="2" t="s">
        <v>8918</v>
      </c>
    </row>
    <row r="2164" spans="1:69" ht="16.149999999999999" customHeight="1" x14ac:dyDescent="0.25">
      <c r="A2164" s="16">
        <v>2163</v>
      </c>
      <c r="B2164" s="17" t="s">
        <v>262</v>
      </c>
      <c r="C2164" s="48" t="s">
        <v>8919</v>
      </c>
      <c r="D2164" s="2" t="s">
        <v>896</v>
      </c>
      <c r="E2164" s="48" t="s">
        <v>8920</v>
      </c>
      <c r="F2164" s="67">
        <v>42516</v>
      </c>
      <c r="G2164" s="3">
        <f t="shared" si="343"/>
        <v>5</v>
      </c>
      <c r="H2164" s="3">
        <f t="shared" si="344"/>
        <v>2016</v>
      </c>
      <c r="I2164" s="19">
        <v>0.63888888888888895</v>
      </c>
      <c r="J2164" s="20">
        <f t="shared" si="338"/>
        <v>15</v>
      </c>
      <c r="K2164" s="5" t="str">
        <f t="shared" si="345"/>
        <v>ja</v>
      </c>
      <c r="L2164" s="21" t="s">
        <v>73</v>
      </c>
      <c r="M2164" s="6" t="s">
        <v>74</v>
      </c>
      <c r="N2164" s="5">
        <v>42</v>
      </c>
      <c r="O2164" s="17" t="s">
        <v>75</v>
      </c>
      <c r="P2164" s="17" t="s">
        <v>8921</v>
      </c>
      <c r="R2164" s="6" t="s">
        <v>77</v>
      </c>
      <c r="T2164" s="22"/>
      <c r="U2164" s="2" t="s">
        <v>208</v>
      </c>
      <c r="V2164" s="2" t="s">
        <v>154</v>
      </c>
      <c r="BE2164" s="23" t="str">
        <f t="shared" si="339"/>
        <v>EMF nein</v>
      </c>
      <c r="BF2164" s="23" t="str">
        <f t="shared" si="340"/>
        <v/>
      </c>
      <c r="BG2164" s="23" t="str">
        <f t="shared" si="341"/>
        <v/>
      </c>
      <c r="BH2164" s="23">
        <f t="shared" si="342"/>
        <v>0</v>
      </c>
      <c r="BO2164" s="2" t="s">
        <v>8922</v>
      </c>
      <c r="BP2164" s="3">
        <v>1</v>
      </c>
      <c r="BQ2164" s="2" t="s">
        <v>8923</v>
      </c>
    </row>
    <row r="2165" spans="1:69" ht="16.149999999999999" customHeight="1" x14ac:dyDescent="0.25">
      <c r="A2165" s="16">
        <v>2164</v>
      </c>
      <c r="B2165" s="17" t="s">
        <v>262</v>
      </c>
      <c r="C2165" s="48" t="s">
        <v>8924</v>
      </c>
      <c r="D2165" s="2" t="s">
        <v>651</v>
      </c>
      <c r="E2165" s="48" t="s">
        <v>8925</v>
      </c>
      <c r="F2165" s="67">
        <v>42516</v>
      </c>
      <c r="G2165" s="3">
        <f t="shared" si="343"/>
        <v>5</v>
      </c>
      <c r="H2165" s="3">
        <f t="shared" si="344"/>
        <v>2016</v>
      </c>
      <c r="I2165" s="19">
        <v>0.77083333333333304</v>
      </c>
      <c r="J2165" s="20">
        <f t="shared" si="338"/>
        <v>18</v>
      </c>
      <c r="K2165" s="5" t="str">
        <f t="shared" si="345"/>
        <v>ja</v>
      </c>
      <c r="L2165" s="5" t="s">
        <v>91</v>
      </c>
      <c r="M2165" s="6" t="s">
        <v>100</v>
      </c>
      <c r="N2165" s="5">
        <v>59</v>
      </c>
      <c r="O2165" s="17" t="s">
        <v>126</v>
      </c>
      <c r="P2165" s="17" t="s">
        <v>8926</v>
      </c>
      <c r="R2165" s="6" t="s">
        <v>77</v>
      </c>
      <c r="T2165" s="6" t="s">
        <v>108</v>
      </c>
      <c r="U2165" s="2" t="s">
        <v>74</v>
      </c>
      <c r="BE2165" s="23" t="str">
        <f t="shared" si="339"/>
        <v>EMF nein</v>
      </c>
      <c r="BF2165" s="23" t="str">
        <f t="shared" si="340"/>
        <v/>
      </c>
      <c r="BG2165" s="23" t="str">
        <f t="shared" si="341"/>
        <v/>
      </c>
      <c r="BH2165" s="23">
        <f t="shared" si="342"/>
        <v>0</v>
      </c>
      <c r="BO2165" s="2" t="s">
        <v>8927</v>
      </c>
      <c r="BP2165" s="3">
        <v>1</v>
      </c>
      <c r="BQ2165" s="2" t="s">
        <v>8928</v>
      </c>
    </row>
    <row r="2166" spans="1:69" ht="16.149999999999999" customHeight="1" x14ac:dyDescent="0.25">
      <c r="A2166" s="16">
        <v>2165</v>
      </c>
      <c r="B2166" s="17" t="s">
        <v>262</v>
      </c>
      <c r="C2166" s="48" t="s">
        <v>640</v>
      </c>
      <c r="D2166" s="2" t="s">
        <v>158</v>
      </c>
      <c r="E2166" s="48" t="s">
        <v>7518</v>
      </c>
      <c r="F2166" s="67">
        <v>42516</v>
      </c>
      <c r="G2166" s="3">
        <f t="shared" si="343"/>
        <v>5</v>
      </c>
      <c r="H2166" s="3">
        <f t="shared" si="344"/>
        <v>2016</v>
      </c>
      <c r="I2166" s="19">
        <v>0.49652777777777801</v>
      </c>
      <c r="J2166" s="20">
        <f t="shared" si="338"/>
        <v>11</v>
      </c>
      <c r="K2166" s="5" t="str">
        <f t="shared" si="345"/>
        <v>ja</v>
      </c>
      <c r="L2166" s="21" t="s">
        <v>73</v>
      </c>
      <c r="M2166" s="6" t="s">
        <v>74</v>
      </c>
      <c r="N2166" s="5">
        <v>33</v>
      </c>
      <c r="O2166" s="17" t="s">
        <v>75</v>
      </c>
      <c r="P2166" s="17" t="s">
        <v>8929</v>
      </c>
      <c r="R2166" s="6" t="s">
        <v>77</v>
      </c>
      <c r="T2166" s="22"/>
      <c r="U2166" s="2" t="s">
        <v>354</v>
      </c>
      <c r="X2166" s="2">
        <v>125</v>
      </c>
      <c r="Y2166" s="2" t="s">
        <v>83</v>
      </c>
      <c r="Z2166" s="2" t="s">
        <v>84</v>
      </c>
      <c r="AA2166" s="2">
        <v>125</v>
      </c>
      <c r="AB2166" s="2" t="s">
        <v>81</v>
      </c>
      <c r="AC2166" s="2" t="s">
        <v>84</v>
      </c>
      <c r="AD2166" s="2">
        <v>125</v>
      </c>
      <c r="AE2166" s="2" t="s">
        <v>83</v>
      </c>
      <c r="AF2166" s="2" t="s">
        <v>84</v>
      </c>
      <c r="AJ2166" s="2">
        <v>309</v>
      </c>
      <c r="AK2166" s="2" t="s">
        <v>81</v>
      </c>
      <c r="AL2166" s="2" t="s">
        <v>168</v>
      </c>
      <c r="AP2166" s="2">
        <v>309</v>
      </c>
      <c r="AQ2166" s="2" t="s">
        <v>81</v>
      </c>
      <c r="AR2166" s="2" t="s">
        <v>168</v>
      </c>
      <c r="BE2166" s="23" t="str">
        <f t="shared" si="339"/>
        <v>EMF nein</v>
      </c>
      <c r="BF2166" s="23" t="str">
        <f t="shared" si="340"/>
        <v/>
      </c>
      <c r="BG2166" s="23" t="str">
        <f t="shared" si="341"/>
        <v/>
      </c>
      <c r="BH2166" s="23">
        <f t="shared" si="342"/>
        <v>0</v>
      </c>
      <c r="BO2166" s="2" t="s">
        <v>8930</v>
      </c>
      <c r="BP2166" s="3">
        <v>1</v>
      </c>
      <c r="BQ2166" s="2" t="s">
        <v>8931</v>
      </c>
    </row>
    <row r="2167" spans="1:69" ht="16.149999999999999" customHeight="1" x14ac:dyDescent="0.25">
      <c r="A2167" s="16">
        <v>2166</v>
      </c>
      <c r="B2167" s="17" t="s">
        <v>262</v>
      </c>
      <c r="C2167" s="48" t="s">
        <v>289</v>
      </c>
      <c r="D2167" s="2" t="s">
        <v>290</v>
      </c>
      <c r="E2167" s="48" t="s">
        <v>666</v>
      </c>
      <c r="F2167" s="67">
        <v>42515</v>
      </c>
      <c r="G2167" s="3">
        <f t="shared" si="343"/>
        <v>5</v>
      </c>
      <c r="H2167" s="3">
        <f t="shared" si="344"/>
        <v>2016</v>
      </c>
      <c r="I2167" s="19">
        <v>0.91319444444444398</v>
      </c>
      <c r="J2167" s="20">
        <f t="shared" si="338"/>
        <v>21</v>
      </c>
      <c r="K2167" s="5" t="str">
        <f t="shared" si="345"/>
        <v>ja</v>
      </c>
      <c r="L2167" s="5" t="s">
        <v>91</v>
      </c>
      <c r="M2167" s="6" t="s">
        <v>74</v>
      </c>
      <c r="N2167" s="5">
        <v>30</v>
      </c>
      <c r="O2167" s="17" t="s">
        <v>75</v>
      </c>
      <c r="P2167" s="17" t="s">
        <v>8932</v>
      </c>
      <c r="R2167" s="6" t="s">
        <v>77</v>
      </c>
      <c r="S2167" s="2" t="s">
        <v>1337</v>
      </c>
      <c r="T2167" s="22" t="s">
        <v>79</v>
      </c>
      <c r="V2167" s="2" t="s">
        <v>79</v>
      </c>
      <c r="BE2167" s="23" t="str">
        <f t="shared" si="339"/>
        <v>EMF nein</v>
      </c>
      <c r="BF2167" s="23" t="str">
        <f t="shared" si="340"/>
        <v/>
      </c>
      <c r="BG2167" s="23" t="str">
        <f t="shared" si="341"/>
        <v/>
      </c>
      <c r="BH2167" s="23">
        <f t="shared" si="342"/>
        <v>0</v>
      </c>
      <c r="BO2167" s="2" t="s">
        <v>8933</v>
      </c>
      <c r="BP2167" s="3">
        <v>1</v>
      </c>
      <c r="BQ2167" s="2" t="s">
        <v>8934</v>
      </c>
    </row>
    <row r="2168" spans="1:69" ht="16.149999999999999" customHeight="1" x14ac:dyDescent="0.25">
      <c r="A2168" s="16">
        <v>2167</v>
      </c>
      <c r="B2168" s="17" t="s">
        <v>262</v>
      </c>
      <c r="C2168" s="48" t="s">
        <v>3350</v>
      </c>
      <c r="D2168" s="2" t="s">
        <v>137</v>
      </c>
      <c r="E2168" s="48" t="s">
        <v>6208</v>
      </c>
      <c r="F2168" s="67">
        <v>42516</v>
      </c>
      <c r="G2168" s="3">
        <f t="shared" si="343"/>
        <v>5</v>
      </c>
      <c r="H2168" s="3">
        <f t="shared" si="344"/>
        <v>2016</v>
      </c>
      <c r="I2168" s="19">
        <v>0.61805555555555602</v>
      </c>
      <c r="J2168" s="20">
        <f t="shared" si="338"/>
        <v>14</v>
      </c>
      <c r="K2168" s="5" t="str">
        <f t="shared" si="345"/>
        <v>ja</v>
      </c>
      <c r="L2168" s="5" t="s">
        <v>91</v>
      </c>
      <c r="M2168" s="6" t="s">
        <v>74</v>
      </c>
      <c r="N2168" s="5">
        <v>23</v>
      </c>
      <c r="O2168" s="17" t="s">
        <v>126</v>
      </c>
      <c r="P2168" s="17" t="s">
        <v>8935</v>
      </c>
      <c r="R2168" s="6" t="s">
        <v>77</v>
      </c>
      <c r="T2168" s="22" t="s">
        <v>79</v>
      </c>
      <c r="U2168" s="2" t="s">
        <v>74</v>
      </c>
      <c r="V2168" s="2" t="s">
        <v>79</v>
      </c>
      <c r="X2168" s="2">
        <v>645</v>
      </c>
      <c r="Y2168" s="2" t="s">
        <v>83</v>
      </c>
      <c r="Z2168" s="2" t="s">
        <v>84</v>
      </c>
      <c r="AA2168" s="2">
        <v>645</v>
      </c>
      <c r="AB2168" s="2" t="s">
        <v>81</v>
      </c>
      <c r="AC2168" s="2" t="s">
        <v>84</v>
      </c>
      <c r="AD2168" s="2">
        <v>645</v>
      </c>
      <c r="AE2168" s="2" t="s">
        <v>81</v>
      </c>
      <c r="AF2168" s="2" t="s">
        <v>84</v>
      </c>
      <c r="BE2168" s="23" t="str">
        <f t="shared" si="339"/>
        <v>EMF nein</v>
      </c>
      <c r="BF2168" s="23" t="str">
        <f t="shared" si="340"/>
        <v/>
      </c>
      <c r="BG2168" s="23" t="str">
        <f t="shared" si="341"/>
        <v/>
      </c>
      <c r="BH2168" s="23">
        <f t="shared" si="342"/>
        <v>0</v>
      </c>
      <c r="BO2168" s="2" t="s">
        <v>8936</v>
      </c>
      <c r="BP2168" s="3">
        <v>1</v>
      </c>
      <c r="BQ2168" s="2" t="s">
        <v>8937</v>
      </c>
    </row>
    <row r="2169" spans="1:69" ht="16.149999999999999" customHeight="1" x14ac:dyDescent="0.25">
      <c r="A2169" s="16">
        <v>2168</v>
      </c>
      <c r="B2169" s="17" t="s">
        <v>262</v>
      </c>
      <c r="C2169" s="48" t="s">
        <v>6819</v>
      </c>
      <c r="D2169" s="2" t="s">
        <v>172</v>
      </c>
      <c r="E2169" s="48" t="s">
        <v>8938</v>
      </c>
      <c r="F2169" s="67">
        <v>42516</v>
      </c>
      <c r="G2169" s="3">
        <f t="shared" si="343"/>
        <v>5</v>
      </c>
      <c r="H2169" s="3">
        <f t="shared" si="344"/>
        <v>2016</v>
      </c>
      <c r="I2169" s="19">
        <v>0.53472222222222199</v>
      </c>
      <c r="J2169" s="20">
        <f t="shared" si="338"/>
        <v>12</v>
      </c>
      <c r="K2169" s="5" t="str">
        <f t="shared" si="345"/>
        <v>ja</v>
      </c>
      <c r="L2169" s="21" t="s">
        <v>73</v>
      </c>
      <c r="M2169" s="6" t="s">
        <v>74</v>
      </c>
      <c r="N2169" s="5">
        <v>20</v>
      </c>
      <c r="O2169" s="17" t="s">
        <v>126</v>
      </c>
      <c r="P2169" s="17" t="s">
        <v>3460</v>
      </c>
      <c r="R2169" s="6" t="s">
        <v>77</v>
      </c>
      <c r="T2169" s="22" t="s">
        <v>79</v>
      </c>
      <c r="U2169" s="2" t="s">
        <v>74</v>
      </c>
      <c r="AA2169" s="2">
        <v>65</v>
      </c>
      <c r="AB2169" s="2" t="s">
        <v>81</v>
      </c>
      <c r="AC2169" s="2" t="s">
        <v>84</v>
      </c>
      <c r="BE2169" s="23" t="str">
        <f t="shared" si="339"/>
        <v>EMF ja</v>
      </c>
      <c r="BF2169" s="23">
        <f t="shared" si="340"/>
        <v>850</v>
      </c>
      <c r="BG2169" s="23" t="str">
        <f t="shared" si="341"/>
        <v>500+m</v>
      </c>
      <c r="BH2169" s="23">
        <f t="shared" si="342"/>
        <v>1</v>
      </c>
      <c r="BI2169" s="2" t="s">
        <v>162</v>
      </c>
      <c r="BJ2169" s="2">
        <v>850</v>
      </c>
      <c r="BO2169" s="2" t="s">
        <v>8939</v>
      </c>
      <c r="BP2169" s="3">
        <v>1</v>
      </c>
      <c r="BQ2169" s="2" t="s">
        <v>8940</v>
      </c>
    </row>
    <row r="2170" spans="1:69" ht="16.149999999999999" customHeight="1" x14ac:dyDescent="0.25">
      <c r="A2170" s="16">
        <v>2169</v>
      </c>
      <c r="B2170" s="17" t="s">
        <v>262</v>
      </c>
      <c r="C2170" s="48" t="s">
        <v>6616</v>
      </c>
      <c r="D2170" s="2" t="s">
        <v>364</v>
      </c>
      <c r="E2170" s="48" t="s">
        <v>8941</v>
      </c>
      <c r="F2170" s="67">
        <v>42516</v>
      </c>
      <c r="G2170" s="3">
        <f t="shared" si="343"/>
        <v>5</v>
      </c>
      <c r="H2170" s="3">
        <f t="shared" si="344"/>
        <v>2016</v>
      </c>
      <c r="I2170" s="19">
        <v>0.104166666666667</v>
      </c>
      <c r="J2170" s="20">
        <f t="shared" si="338"/>
        <v>2</v>
      </c>
      <c r="K2170" s="5" t="str">
        <f t="shared" si="345"/>
        <v>ja</v>
      </c>
      <c r="L2170" s="5" t="s">
        <v>91</v>
      </c>
      <c r="M2170" s="6" t="s">
        <v>74</v>
      </c>
      <c r="N2170" s="5">
        <v>45</v>
      </c>
      <c r="O2170" s="17" t="s">
        <v>75</v>
      </c>
      <c r="P2170" s="17" t="s">
        <v>8942</v>
      </c>
      <c r="R2170" s="6" t="s">
        <v>77</v>
      </c>
      <c r="S2170" s="2" t="s">
        <v>1337</v>
      </c>
      <c r="T2170" s="22" t="s">
        <v>79</v>
      </c>
      <c r="BE2170" s="23" t="str">
        <f t="shared" si="339"/>
        <v>EMF ja</v>
      </c>
      <c r="BF2170" s="23">
        <f t="shared" si="340"/>
        <v>1700</v>
      </c>
      <c r="BG2170" s="23" t="str">
        <f t="shared" si="341"/>
        <v>500+m</v>
      </c>
      <c r="BH2170" s="23">
        <f t="shared" si="342"/>
        <v>1</v>
      </c>
      <c r="BI2170" s="2" t="s">
        <v>162</v>
      </c>
      <c r="BJ2170" s="2">
        <v>1700</v>
      </c>
      <c r="BO2170" s="2" t="s">
        <v>8943</v>
      </c>
      <c r="BP2170" s="3">
        <v>1</v>
      </c>
      <c r="BQ2170" s="2" t="s">
        <v>8944</v>
      </c>
    </row>
    <row r="2171" spans="1:69" ht="16.149999999999999" customHeight="1" x14ac:dyDescent="0.25">
      <c r="A2171" s="16">
        <v>2170</v>
      </c>
      <c r="B2171" s="17" t="s">
        <v>262</v>
      </c>
      <c r="C2171" s="48" t="s">
        <v>5949</v>
      </c>
      <c r="D2171" s="2" t="s">
        <v>364</v>
      </c>
      <c r="E2171" s="48" t="s">
        <v>5950</v>
      </c>
      <c r="F2171" s="67">
        <v>42546</v>
      </c>
      <c r="G2171" s="3">
        <f t="shared" si="343"/>
        <v>6</v>
      </c>
      <c r="H2171" s="3">
        <f t="shared" si="344"/>
        <v>2016</v>
      </c>
      <c r="I2171" s="19">
        <v>0.73611111111111105</v>
      </c>
      <c r="J2171" s="20">
        <f t="shared" si="338"/>
        <v>17</v>
      </c>
      <c r="K2171" s="5" t="str">
        <f t="shared" si="345"/>
        <v>ja</v>
      </c>
      <c r="L2171" s="5" t="s">
        <v>91</v>
      </c>
      <c r="M2171" s="6" t="s">
        <v>74</v>
      </c>
      <c r="N2171" s="5">
        <v>74</v>
      </c>
      <c r="O2171" s="17" t="s">
        <v>75</v>
      </c>
      <c r="P2171" s="17" t="s">
        <v>3185</v>
      </c>
      <c r="R2171" s="6" t="s">
        <v>77</v>
      </c>
      <c r="T2171" s="22"/>
      <c r="U2171" s="2" t="s">
        <v>115</v>
      </c>
      <c r="V2171" s="2" t="s">
        <v>79</v>
      </c>
      <c r="X2171" s="2">
        <v>77</v>
      </c>
      <c r="Y2171" s="2" t="s">
        <v>94</v>
      </c>
      <c r="Z2171" s="2" t="s">
        <v>161</v>
      </c>
      <c r="BE2171" s="23" t="str">
        <f t="shared" si="339"/>
        <v>EMF nein</v>
      </c>
      <c r="BF2171" s="23" t="str">
        <f t="shared" si="340"/>
        <v/>
      </c>
      <c r="BG2171" s="23" t="str">
        <f t="shared" si="341"/>
        <v/>
      </c>
      <c r="BH2171" s="23">
        <f t="shared" si="342"/>
        <v>0</v>
      </c>
      <c r="BO2171" s="2" t="s">
        <v>8945</v>
      </c>
      <c r="BP2171" s="3">
        <v>1</v>
      </c>
      <c r="BQ2171" s="2" t="s">
        <v>8946</v>
      </c>
    </row>
    <row r="2172" spans="1:69" ht="16.149999999999999" customHeight="1" x14ac:dyDescent="0.25">
      <c r="A2172" s="16">
        <v>2171</v>
      </c>
      <c r="B2172" s="17" t="s">
        <v>262</v>
      </c>
      <c r="C2172" s="48" t="s">
        <v>8947</v>
      </c>
      <c r="D2172" s="2" t="s">
        <v>145</v>
      </c>
      <c r="E2172" s="48" t="s">
        <v>8948</v>
      </c>
      <c r="F2172" s="67">
        <v>42515</v>
      </c>
      <c r="G2172" s="3">
        <f t="shared" si="343"/>
        <v>5</v>
      </c>
      <c r="H2172" s="3">
        <f t="shared" si="344"/>
        <v>2016</v>
      </c>
      <c r="I2172" s="19">
        <v>0.69444444444444398</v>
      </c>
      <c r="J2172" s="20">
        <f t="shared" si="338"/>
        <v>16</v>
      </c>
      <c r="K2172" s="5" t="str">
        <f t="shared" si="345"/>
        <v>ja</v>
      </c>
      <c r="L2172" s="5" t="s">
        <v>91</v>
      </c>
      <c r="M2172" s="6" t="s">
        <v>100</v>
      </c>
      <c r="N2172" s="5">
        <v>18</v>
      </c>
      <c r="O2172" s="17" t="s">
        <v>75</v>
      </c>
      <c r="P2172" s="17" t="s">
        <v>22242</v>
      </c>
      <c r="R2172" s="6" t="s">
        <v>77</v>
      </c>
      <c r="T2172" s="22" t="s">
        <v>79</v>
      </c>
      <c r="X2172" s="2">
        <v>677</v>
      </c>
      <c r="Y2172" s="2" t="s">
        <v>81</v>
      </c>
      <c r="Z2172" s="2" t="s">
        <v>82</v>
      </c>
      <c r="AA2172" s="2">
        <v>677</v>
      </c>
      <c r="AB2172" s="2" t="s">
        <v>81</v>
      </c>
      <c r="AC2172" s="2" t="s">
        <v>82</v>
      </c>
      <c r="AD2172" s="2">
        <v>677</v>
      </c>
      <c r="AE2172" s="2" t="s">
        <v>81</v>
      </c>
      <c r="AF2172" s="2" t="s">
        <v>82</v>
      </c>
      <c r="AJ2172" s="2">
        <v>371</v>
      </c>
      <c r="AK2172" s="2" t="s">
        <v>81</v>
      </c>
      <c r="AL2172" s="2" t="s">
        <v>84</v>
      </c>
      <c r="AM2172" s="2">
        <v>371</v>
      </c>
      <c r="AN2172" s="2" t="s">
        <v>81</v>
      </c>
      <c r="AO2172" s="2" t="s">
        <v>84</v>
      </c>
      <c r="AP2172" s="2">
        <v>371</v>
      </c>
      <c r="AQ2172" s="2" t="s">
        <v>81</v>
      </c>
      <c r="AR2172" s="2" t="s">
        <v>84</v>
      </c>
      <c r="BE2172" s="23" t="str">
        <f t="shared" si="339"/>
        <v>EMF nein</v>
      </c>
      <c r="BF2172" s="23" t="str">
        <f t="shared" si="340"/>
        <v/>
      </c>
      <c r="BG2172" s="23" t="str">
        <f t="shared" si="341"/>
        <v/>
      </c>
      <c r="BH2172" s="23">
        <f t="shared" si="342"/>
        <v>0</v>
      </c>
      <c r="BO2172" s="2" t="s">
        <v>22243</v>
      </c>
      <c r="BP2172" s="3">
        <v>1</v>
      </c>
      <c r="BQ2172" s="2" t="s">
        <v>8949</v>
      </c>
    </row>
    <row r="2173" spans="1:69" ht="16.149999999999999" customHeight="1" x14ac:dyDescent="0.25">
      <c r="A2173" s="16">
        <v>2172</v>
      </c>
      <c r="B2173" s="17" t="s">
        <v>211</v>
      </c>
      <c r="C2173" s="48" t="s">
        <v>1213</v>
      </c>
      <c r="D2173" s="2" t="s">
        <v>145</v>
      </c>
      <c r="E2173" s="48" t="s">
        <v>8950</v>
      </c>
      <c r="F2173" s="67">
        <v>42838</v>
      </c>
      <c r="G2173" s="3">
        <f t="shared" si="343"/>
        <v>4</v>
      </c>
      <c r="H2173" s="3">
        <f t="shared" si="344"/>
        <v>2017</v>
      </c>
      <c r="I2173" s="19">
        <v>0.78472222222222199</v>
      </c>
      <c r="J2173" s="20">
        <f t="shared" si="338"/>
        <v>18</v>
      </c>
      <c r="K2173" s="5" t="str">
        <f t="shared" si="345"/>
        <v>ja</v>
      </c>
      <c r="L2173" s="5" t="s">
        <v>91</v>
      </c>
      <c r="M2173" s="6" t="s">
        <v>100</v>
      </c>
      <c r="N2173" s="5">
        <v>39</v>
      </c>
      <c r="O2173" s="2" t="s">
        <v>140</v>
      </c>
      <c r="P2173" s="17" t="s">
        <v>8951</v>
      </c>
      <c r="R2173" s="6" t="s">
        <v>77</v>
      </c>
      <c r="T2173" s="6" t="s">
        <v>108</v>
      </c>
      <c r="X2173" s="2">
        <v>53</v>
      </c>
      <c r="Y2173" s="2" t="s">
        <v>94</v>
      </c>
      <c r="Z2173" s="2" t="s">
        <v>82</v>
      </c>
      <c r="AA2173" s="2">
        <v>53</v>
      </c>
      <c r="AB2173" s="2" t="s">
        <v>94</v>
      </c>
      <c r="AC2173" s="2" t="s">
        <v>82</v>
      </c>
      <c r="AD2173" s="2">
        <v>53</v>
      </c>
      <c r="AE2173" s="2" t="s">
        <v>94</v>
      </c>
      <c r="AF2173" s="2" t="s">
        <v>82</v>
      </c>
      <c r="AJ2173" s="2">
        <v>107</v>
      </c>
      <c r="AK2173" s="2" t="s">
        <v>81</v>
      </c>
      <c r="AL2173" s="2" t="s">
        <v>82</v>
      </c>
      <c r="AM2173" s="2">
        <v>107</v>
      </c>
      <c r="AN2173" s="2" t="s">
        <v>81</v>
      </c>
      <c r="AO2173" s="2" t="s">
        <v>82</v>
      </c>
      <c r="AP2173" s="2">
        <v>107</v>
      </c>
      <c r="AQ2173" s="2" t="s">
        <v>81</v>
      </c>
      <c r="AR2173" s="2" t="s">
        <v>82</v>
      </c>
      <c r="AV2173" s="2">
        <v>267</v>
      </c>
      <c r="AW2173" s="2" t="s">
        <v>81</v>
      </c>
      <c r="AX2173" s="2" t="s">
        <v>84</v>
      </c>
      <c r="AY2173" s="2">
        <v>267</v>
      </c>
      <c r="AZ2173" s="2" t="s">
        <v>81</v>
      </c>
      <c r="BA2173" s="2" t="s">
        <v>84</v>
      </c>
      <c r="BB2173" s="2">
        <v>267</v>
      </c>
      <c r="BC2173" s="2" t="s">
        <v>81</v>
      </c>
      <c r="BD2173" s="2" t="s">
        <v>84</v>
      </c>
      <c r="BE2173" s="23" t="str">
        <f t="shared" si="339"/>
        <v>EMF ja</v>
      </c>
      <c r="BF2173" s="23">
        <f t="shared" si="340"/>
        <v>50</v>
      </c>
      <c r="BG2173" s="23" t="str">
        <f t="shared" si="341"/>
        <v>&lt;100m</v>
      </c>
      <c r="BH2173" s="23">
        <f t="shared" si="342"/>
        <v>1</v>
      </c>
      <c r="BK2173" s="2" t="s">
        <v>162</v>
      </c>
      <c r="BL2173" s="2">
        <v>50</v>
      </c>
      <c r="BO2173" s="2" t="s">
        <v>8952</v>
      </c>
      <c r="BP2173" s="3">
        <v>1</v>
      </c>
      <c r="BQ2173" s="2" t="s">
        <v>8953</v>
      </c>
    </row>
    <row r="2174" spans="1:69" ht="16.149999999999999" customHeight="1" x14ac:dyDescent="0.25">
      <c r="A2174" s="16">
        <v>2173</v>
      </c>
      <c r="B2174" s="17" t="s">
        <v>262</v>
      </c>
      <c r="C2174" s="48" t="s">
        <v>8127</v>
      </c>
      <c r="D2174" s="2" t="s">
        <v>124</v>
      </c>
      <c r="E2174" s="48" t="s">
        <v>8954</v>
      </c>
      <c r="F2174" s="67">
        <v>42546</v>
      </c>
      <c r="G2174" s="3">
        <f t="shared" si="343"/>
        <v>6</v>
      </c>
      <c r="H2174" s="3">
        <f t="shared" si="344"/>
        <v>2016</v>
      </c>
      <c r="I2174" s="19">
        <v>0.52083333333333304</v>
      </c>
      <c r="J2174" s="20">
        <f t="shared" si="338"/>
        <v>12</v>
      </c>
      <c r="K2174" s="5" t="str">
        <f t="shared" si="345"/>
        <v>ja</v>
      </c>
      <c r="L2174" s="5" t="s">
        <v>91</v>
      </c>
      <c r="M2174" s="6" t="s">
        <v>115</v>
      </c>
      <c r="N2174" s="5">
        <v>47</v>
      </c>
      <c r="O2174" s="17" t="s">
        <v>126</v>
      </c>
      <c r="P2174" s="17" t="s">
        <v>1027</v>
      </c>
      <c r="R2174" s="6" t="s">
        <v>77</v>
      </c>
      <c r="T2174" s="22" t="s">
        <v>79</v>
      </c>
      <c r="X2174" s="2">
        <v>2300</v>
      </c>
      <c r="Y2174" s="2" t="s">
        <v>81</v>
      </c>
      <c r="Z2174" s="2" t="s">
        <v>84</v>
      </c>
      <c r="AA2174" s="2">
        <v>2300</v>
      </c>
      <c r="AB2174" s="2" t="s">
        <v>81</v>
      </c>
      <c r="AC2174" s="2" t="s">
        <v>84</v>
      </c>
      <c r="AD2174" s="2">
        <v>2300</v>
      </c>
      <c r="AE2174" s="2" t="s">
        <v>81</v>
      </c>
      <c r="AF2174" s="2" t="s">
        <v>84</v>
      </c>
      <c r="AJ2174" s="2">
        <v>4300</v>
      </c>
      <c r="AK2174" s="2" t="s">
        <v>81</v>
      </c>
      <c r="AL2174" s="2" t="s">
        <v>84</v>
      </c>
      <c r="AM2174" s="2">
        <v>4300</v>
      </c>
      <c r="AN2174" s="2" t="s">
        <v>81</v>
      </c>
      <c r="AO2174" s="2" t="s">
        <v>84</v>
      </c>
      <c r="AP2174" s="2">
        <v>4300</v>
      </c>
      <c r="AQ2174" s="2" t="s">
        <v>81</v>
      </c>
      <c r="AR2174" s="2" t="s">
        <v>84</v>
      </c>
      <c r="BE2174" s="23" t="str">
        <f t="shared" si="339"/>
        <v>EMF nein</v>
      </c>
      <c r="BF2174" s="23" t="str">
        <f t="shared" si="340"/>
        <v/>
      </c>
      <c r="BG2174" s="23" t="str">
        <f t="shared" si="341"/>
        <v/>
      </c>
      <c r="BH2174" s="23">
        <f t="shared" si="342"/>
        <v>0</v>
      </c>
      <c r="BO2174" s="2" t="s">
        <v>8955</v>
      </c>
      <c r="BP2174" s="3">
        <v>1</v>
      </c>
      <c r="BQ2174" s="2" t="s">
        <v>8956</v>
      </c>
    </row>
    <row r="2175" spans="1:69" ht="16.149999999999999" customHeight="1" x14ac:dyDescent="0.25">
      <c r="A2175" s="16">
        <v>2174</v>
      </c>
      <c r="B2175" s="17" t="s">
        <v>262</v>
      </c>
      <c r="C2175" s="48" t="s">
        <v>112</v>
      </c>
      <c r="D2175" s="2" t="s">
        <v>113</v>
      </c>
      <c r="E2175" s="48" t="s">
        <v>2243</v>
      </c>
      <c r="F2175" s="67">
        <v>42546</v>
      </c>
      <c r="G2175" s="3">
        <f t="shared" si="343"/>
        <v>6</v>
      </c>
      <c r="H2175" s="3">
        <f t="shared" si="344"/>
        <v>2016</v>
      </c>
      <c r="I2175" s="19">
        <v>6.25E-2</v>
      </c>
      <c r="J2175" s="20">
        <f t="shared" ref="J2175:J2238" si="346">IF(I2175&lt;&gt;"",HOUR(I2175),"")</f>
        <v>1</v>
      </c>
      <c r="K2175" s="5" t="str">
        <f t="shared" si="345"/>
        <v>ja</v>
      </c>
      <c r="L2175" s="5" t="s">
        <v>91</v>
      </c>
      <c r="M2175" s="6" t="s">
        <v>74</v>
      </c>
      <c r="N2175" s="5">
        <v>27</v>
      </c>
      <c r="O2175" s="17" t="s">
        <v>75</v>
      </c>
      <c r="P2175" s="17" t="s">
        <v>8957</v>
      </c>
      <c r="R2175" s="6" t="s">
        <v>77</v>
      </c>
      <c r="S2175" s="2" t="s">
        <v>190</v>
      </c>
      <c r="T2175" s="22" t="s">
        <v>79</v>
      </c>
      <c r="V2175" s="2" t="s">
        <v>79</v>
      </c>
      <c r="X2175" s="2">
        <v>98</v>
      </c>
      <c r="Y2175" s="2" t="s">
        <v>81</v>
      </c>
      <c r="Z2175" s="2" t="s">
        <v>168</v>
      </c>
      <c r="AA2175" s="2">
        <v>98</v>
      </c>
      <c r="AB2175" s="2" t="s">
        <v>81</v>
      </c>
      <c r="AC2175" s="2" t="s">
        <v>168</v>
      </c>
      <c r="AD2175" s="2">
        <v>98</v>
      </c>
      <c r="AE2175" s="2" t="s">
        <v>81</v>
      </c>
      <c r="AF2175" s="2" t="s">
        <v>168</v>
      </c>
      <c r="AJ2175" s="2">
        <v>270</v>
      </c>
      <c r="AK2175" s="2" t="s">
        <v>81</v>
      </c>
      <c r="AL2175" s="2" t="s">
        <v>82</v>
      </c>
      <c r="AP2175" s="2">
        <v>270</v>
      </c>
      <c r="AQ2175" s="2" t="s">
        <v>81</v>
      </c>
      <c r="AR2175" s="2" t="s">
        <v>82</v>
      </c>
      <c r="AV2175" s="2">
        <v>188</v>
      </c>
      <c r="AW2175" s="2" t="s">
        <v>81</v>
      </c>
      <c r="AX2175" s="2" t="s">
        <v>168</v>
      </c>
      <c r="BB2175" s="2">
        <v>188</v>
      </c>
      <c r="BC2175" s="2" t="s">
        <v>83</v>
      </c>
      <c r="BD2175" s="2" t="s">
        <v>168</v>
      </c>
      <c r="BE2175" s="23" t="str">
        <f t="shared" si="339"/>
        <v>EMF ja</v>
      </c>
      <c r="BF2175" s="23">
        <f t="shared" si="340"/>
        <v>62</v>
      </c>
      <c r="BG2175" s="23" t="str">
        <f t="shared" si="341"/>
        <v>&lt;100m</v>
      </c>
      <c r="BH2175" s="23">
        <f t="shared" si="342"/>
        <v>1</v>
      </c>
      <c r="BI2175" s="2" t="s">
        <v>162</v>
      </c>
      <c r="BJ2175" s="2">
        <v>62</v>
      </c>
      <c r="BO2175" s="2" t="s">
        <v>8958</v>
      </c>
      <c r="BP2175" s="3">
        <v>1</v>
      </c>
      <c r="BQ2175" s="2" t="s">
        <v>8959</v>
      </c>
    </row>
    <row r="2176" spans="1:69" ht="16.149999999999999" customHeight="1" x14ac:dyDescent="0.25">
      <c r="A2176" s="16">
        <v>2175</v>
      </c>
      <c r="B2176" s="17" t="s">
        <v>262</v>
      </c>
      <c r="C2176" s="80" t="s">
        <v>4224</v>
      </c>
      <c r="D2176" s="2" t="s">
        <v>137</v>
      </c>
      <c r="E2176" s="48" t="s">
        <v>8960</v>
      </c>
      <c r="F2176" s="67">
        <v>42514</v>
      </c>
      <c r="G2176" s="3">
        <f t="shared" si="343"/>
        <v>5</v>
      </c>
      <c r="H2176" s="3">
        <f t="shared" si="344"/>
        <v>2016</v>
      </c>
      <c r="I2176" s="19">
        <v>0.51388888888888895</v>
      </c>
      <c r="J2176" s="20">
        <f t="shared" si="346"/>
        <v>12</v>
      </c>
      <c r="K2176" s="5" t="str">
        <f t="shared" si="345"/>
        <v>ja</v>
      </c>
      <c r="M2176" s="6" t="s">
        <v>74</v>
      </c>
      <c r="O2176" s="17" t="s">
        <v>75</v>
      </c>
      <c r="P2176" s="17" t="s">
        <v>8961</v>
      </c>
      <c r="R2176" s="6" t="s">
        <v>77</v>
      </c>
      <c r="T2176" s="22"/>
      <c r="X2176" s="2">
        <v>80</v>
      </c>
      <c r="Y2176" s="2" t="s">
        <v>81</v>
      </c>
      <c r="Z2176" s="2" t="s">
        <v>161</v>
      </c>
      <c r="BE2176" s="23" t="str">
        <f t="shared" si="339"/>
        <v>EMF nein</v>
      </c>
      <c r="BF2176" s="23" t="str">
        <f t="shared" si="340"/>
        <v/>
      </c>
      <c r="BG2176" s="23" t="str">
        <f t="shared" si="341"/>
        <v/>
      </c>
      <c r="BH2176" s="23">
        <f t="shared" si="342"/>
        <v>0</v>
      </c>
      <c r="BO2176" s="2" t="s">
        <v>8962</v>
      </c>
      <c r="BP2176" s="3">
        <v>1</v>
      </c>
      <c r="BQ2176" s="2" t="s">
        <v>8963</v>
      </c>
    </row>
    <row r="2177" spans="1:69" ht="16.149999999999999" customHeight="1" x14ac:dyDescent="0.25">
      <c r="A2177" s="16">
        <v>2176</v>
      </c>
      <c r="B2177" s="17" t="s">
        <v>262</v>
      </c>
      <c r="C2177" s="48" t="s">
        <v>8964</v>
      </c>
      <c r="D2177" s="2" t="s">
        <v>137</v>
      </c>
      <c r="E2177" s="48" t="s">
        <v>8965</v>
      </c>
      <c r="F2177" s="67">
        <v>42513</v>
      </c>
      <c r="G2177" s="3">
        <f t="shared" si="343"/>
        <v>5</v>
      </c>
      <c r="H2177" s="3">
        <f t="shared" si="344"/>
        <v>2016</v>
      </c>
      <c r="I2177" s="19">
        <v>0.5</v>
      </c>
      <c r="J2177" s="20">
        <f t="shared" si="346"/>
        <v>12</v>
      </c>
      <c r="K2177" s="5" t="str">
        <f t="shared" si="345"/>
        <v>ja</v>
      </c>
      <c r="L2177" s="21" t="s">
        <v>73</v>
      </c>
      <c r="M2177" s="6" t="s">
        <v>115</v>
      </c>
      <c r="N2177" s="5">
        <v>25</v>
      </c>
      <c r="O2177" s="17" t="s">
        <v>75</v>
      </c>
      <c r="P2177" s="17" t="s">
        <v>8966</v>
      </c>
      <c r="R2177" s="6" t="s">
        <v>335</v>
      </c>
      <c r="T2177" s="22" t="s">
        <v>79</v>
      </c>
      <c r="U2177" s="2" t="s">
        <v>1312</v>
      </c>
      <c r="BE2177" s="23" t="str">
        <f t="shared" si="339"/>
        <v>EMF nein</v>
      </c>
      <c r="BF2177" s="23" t="str">
        <f t="shared" si="340"/>
        <v/>
      </c>
      <c r="BG2177" s="23" t="str">
        <f t="shared" si="341"/>
        <v/>
      </c>
      <c r="BH2177" s="23">
        <f t="shared" si="342"/>
        <v>0</v>
      </c>
      <c r="BO2177" s="2" t="s">
        <v>8967</v>
      </c>
      <c r="BP2177" s="3">
        <v>1</v>
      </c>
      <c r="BQ2177" s="2" t="s">
        <v>8968</v>
      </c>
    </row>
    <row r="2178" spans="1:69" ht="16.149999999999999" customHeight="1" x14ac:dyDescent="0.25">
      <c r="A2178" s="16">
        <v>2177</v>
      </c>
      <c r="B2178" s="17" t="s">
        <v>262</v>
      </c>
      <c r="C2178" s="48" t="s">
        <v>2733</v>
      </c>
      <c r="D2178" s="2" t="s">
        <v>264</v>
      </c>
      <c r="E2178" s="48" t="s">
        <v>8969</v>
      </c>
      <c r="F2178" s="67">
        <v>42516</v>
      </c>
      <c r="G2178" s="3">
        <f t="shared" si="343"/>
        <v>5</v>
      </c>
      <c r="H2178" s="3">
        <f t="shared" si="344"/>
        <v>2016</v>
      </c>
      <c r="I2178" s="19">
        <v>0.23611111111111099</v>
      </c>
      <c r="J2178" s="20">
        <f t="shared" si="346"/>
        <v>5</v>
      </c>
      <c r="K2178" s="5" t="str">
        <f t="shared" si="345"/>
        <v>ja</v>
      </c>
      <c r="L2178" s="21" t="s">
        <v>73</v>
      </c>
      <c r="M2178" s="6" t="s">
        <v>74</v>
      </c>
      <c r="N2178" s="5">
        <v>32</v>
      </c>
      <c r="O2178" s="2" t="s">
        <v>140</v>
      </c>
      <c r="P2178" s="17" t="s">
        <v>8970</v>
      </c>
      <c r="R2178" s="6" t="s">
        <v>77</v>
      </c>
      <c r="T2178" s="22" t="s">
        <v>79</v>
      </c>
      <c r="U2178" s="2" t="s">
        <v>74</v>
      </c>
      <c r="V2178" s="2" t="s">
        <v>79</v>
      </c>
      <c r="X2178" s="2">
        <v>175</v>
      </c>
      <c r="Y2178" s="2" t="s">
        <v>81</v>
      </c>
      <c r="Z2178" s="2" t="s">
        <v>82</v>
      </c>
      <c r="AA2178" s="2">
        <v>175</v>
      </c>
      <c r="AB2178" s="2" t="s">
        <v>81</v>
      </c>
      <c r="AC2178" s="2" t="s">
        <v>82</v>
      </c>
      <c r="AD2178" s="2">
        <v>175</v>
      </c>
      <c r="AE2178" s="2" t="s">
        <v>81</v>
      </c>
      <c r="AF2178" s="2" t="s">
        <v>82</v>
      </c>
      <c r="AJ2178" s="2">
        <v>220</v>
      </c>
      <c r="AK2178" s="2" t="s">
        <v>81</v>
      </c>
      <c r="AL2178" s="2" t="s">
        <v>82</v>
      </c>
      <c r="AM2178" s="2">
        <v>220</v>
      </c>
      <c r="AN2178" s="2" t="s">
        <v>81</v>
      </c>
      <c r="AO2178" s="2" t="s">
        <v>82</v>
      </c>
      <c r="AP2178" s="2">
        <v>220</v>
      </c>
      <c r="AQ2178" s="2" t="s">
        <v>83</v>
      </c>
      <c r="AR2178" s="2" t="s">
        <v>82</v>
      </c>
      <c r="AV2178" s="2">
        <v>625</v>
      </c>
      <c r="AW2178" s="2" t="s">
        <v>81</v>
      </c>
      <c r="AX2178" s="2" t="s">
        <v>168</v>
      </c>
      <c r="AY2178" s="2">
        <v>625</v>
      </c>
      <c r="AZ2178" s="2" t="s">
        <v>81</v>
      </c>
      <c r="BA2178" s="2" t="s">
        <v>168</v>
      </c>
      <c r="BB2178" s="2">
        <v>625</v>
      </c>
      <c r="BC2178" s="2" t="s">
        <v>81</v>
      </c>
      <c r="BD2178" s="2" t="s">
        <v>168</v>
      </c>
      <c r="BE2178" s="23" t="str">
        <f t="shared" ref="BE2178:BE2241" si="347">IF(COUNTA(BI2178,BK2178,BM2178) &gt; 0,"EMF ja","EMF nein")</f>
        <v>EMF nein</v>
      </c>
      <c r="BF2178" s="23" t="str">
        <f t="shared" ref="BF2178:BF2241" si="348">IF(SUM(BJ2178,BL2178,BN2178)=0,"",MIN(BJ2178,BL2178,BN2178))</f>
        <v/>
      </c>
      <c r="BG2178" s="23" t="str">
        <f t="shared" ref="BG2178:BG2241" si="349">IF(BF2178="","",IF(BF2178&lt;100,"&lt;100m",IF(AND(BF2178&gt;99, BF2178&lt;500),"100-499m",IF(BF2178&gt;499,"500+m",""))))</f>
        <v/>
      </c>
      <c r="BH2178" s="23">
        <f t="shared" ref="BH2178:BH2241" si="350">COUNTA(BI2178,BK2178,BM2178)</f>
        <v>0</v>
      </c>
      <c r="BO2178" s="2" t="s">
        <v>8971</v>
      </c>
      <c r="BP2178" s="3">
        <v>1</v>
      </c>
      <c r="BQ2178" s="2" t="s">
        <v>8972</v>
      </c>
    </row>
    <row r="2179" spans="1:69" ht="16.149999999999999" customHeight="1" x14ac:dyDescent="0.25">
      <c r="A2179" s="16">
        <v>2178</v>
      </c>
      <c r="B2179" s="17" t="s">
        <v>262</v>
      </c>
      <c r="C2179" s="48" t="s">
        <v>8973</v>
      </c>
      <c r="D2179" s="2" t="s">
        <v>371</v>
      </c>
      <c r="E2179" s="48" t="s">
        <v>8974</v>
      </c>
      <c r="F2179" s="67">
        <v>42492</v>
      </c>
      <c r="G2179" s="3">
        <f t="shared" si="343"/>
        <v>5</v>
      </c>
      <c r="H2179" s="3">
        <f t="shared" si="344"/>
        <v>2016</v>
      </c>
      <c r="I2179" s="19">
        <v>0.67708333333333304</v>
      </c>
      <c r="J2179" s="20">
        <f t="shared" si="346"/>
        <v>16</v>
      </c>
      <c r="K2179" s="5" t="str">
        <f t="shared" si="345"/>
        <v>ja</v>
      </c>
      <c r="L2179" s="5" t="s">
        <v>91</v>
      </c>
      <c r="M2179" s="6" t="s">
        <v>139</v>
      </c>
      <c r="N2179" s="5">
        <v>41</v>
      </c>
      <c r="O2179" s="17" t="s">
        <v>126</v>
      </c>
      <c r="P2179" s="17" t="s">
        <v>8975</v>
      </c>
      <c r="R2179" s="6" t="s">
        <v>77</v>
      </c>
      <c r="T2179" s="6" t="s">
        <v>3264</v>
      </c>
      <c r="U2179" s="2" t="s">
        <v>74</v>
      </c>
      <c r="V2179" s="2" t="s">
        <v>80</v>
      </c>
      <c r="X2179" s="2">
        <v>451</v>
      </c>
      <c r="Y2179" s="2" t="s">
        <v>81</v>
      </c>
      <c r="Z2179" s="2" t="s">
        <v>84</v>
      </c>
      <c r="AA2179" s="2">
        <v>451</v>
      </c>
      <c r="AB2179" s="2" t="s">
        <v>81</v>
      </c>
      <c r="AC2179" s="2" t="s">
        <v>84</v>
      </c>
      <c r="BE2179" s="23" t="str">
        <f t="shared" si="347"/>
        <v>EMF nein</v>
      </c>
      <c r="BF2179" s="23" t="str">
        <f t="shared" si="348"/>
        <v/>
      </c>
      <c r="BG2179" s="23" t="str">
        <f t="shared" si="349"/>
        <v/>
      </c>
      <c r="BH2179" s="23">
        <f t="shared" si="350"/>
        <v>0</v>
      </c>
      <c r="BP2179" s="3">
        <v>1</v>
      </c>
      <c r="BQ2179" s="2" t="s">
        <v>8976</v>
      </c>
    </row>
    <row r="2180" spans="1:69" ht="16.149999999999999" customHeight="1" x14ac:dyDescent="0.25">
      <c r="A2180" s="16">
        <v>2179</v>
      </c>
      <c r="B2180" s="17" t="s">
        <v>262</v>
      </c>
      <c r="C2180" s="48" t="s">
        <v>414</v>
      </c>
      <c r="D2180" s="2" t="s">
        <v>124</v>
      </c>
      <c r="E2180" s="48" t="s">
        <v>1675</v>
      </c>
      <c r="F2180" s="67">
        <v>42515</v>
      </c>
      <c r="G2180" s="3">
        <f t="shared" si="343"/>
        <v>5</v>
      </c>
      <c r="H2180" s="3">
        <f t="shared" si="344"/>
        <v>2016</v>
      </c>
      <c r="I2180" s="19">
        <v>0.74305555555555503</v>
      </c>
      <c r="J2180" s="20">
        <f t="shared" si="346"/>
        <v>17</v>
      </c>
      <c r="K2180" s="5" t="str">
        <f t="shared" si="345"/>
        <v>ja</v>
      </c>
      <c r="L2180" s="21" t="s">
        <v>73</v>
      </c>
      <c r="M2180" s="6" t="s">
        <v>74</v>
      </c>
      <c r="N2180" s="5">
        <v>45</v>
      </c>
      <c r="O2180" s="17" t="s">
        <v>75</v>
      </c>
      <c r="P2180" s="17" t="s">
        <v>8977</v>
      </c>
      <c r="R2180" s="6" t="s">
        <v>77</v>
      </c>
      <c r="T2180" s="22"/>
      <c r="U2180" s="2" t="s">
        <v>100</v>
      </c>
      <c r="V2180" s="2" t="s">
        <v>79</v>
      </c>
      <c r="X2180" s="2">
        <v>831</v>
      </c>
      <c r="Y2180" s="2" t="s">
        <v>81</v>
      </c>
      <c r="Z2180" s="2" t="s">
        <v>161</v>
      </c>
      <c r="AA2180" s="2">
        <v>831</v>
      </c>
      <c r="AB2180" s="2" t="s">
        <v>81</v>
      </c>
      <c r="AC2180" s="2" t="s">
        <v>161</v>
      </c>
      <c r="AD2180" s="2">
        <v>831</v>
      </c>
      <c r="AE2180" s="2" t="s">
        <v>83</v>
      </c>
      <c r="AF2180" s="2" t="s">
        <v>161</v>
      </c>
      <c r="BE2180" s="23" t="str">
        <f t="shared" si="347"/>
        <v>EMF nein</v>
      </c>
      <c r="BF2180" s="23" t="str">
        <f t="shared" si="348"/>
        <v/>
      </c>
      <c r="BG2180" s="23" t="str">
        <f t="shared" si="349"/>
        <v/>
      </c>
      <c r="BH2180" s="23">
        <f t="shared" si="350"/>
        <v>0</v>
      </c>
      <c r="BO2180" s="2" t="s">
        <v>8978</v>
      </c>
      <c r="BP2180" s="3">
        <v>1</v>
      </c>
      <c r="BQ2180" s="2" t="s">
        <v>8979</v>
      </c>
    </row>
    <row r="2181" spans="1:69" ht="16.149999999999999" customHeight="1" x14ac:dyDescent="0.25">
      <c r="A2181" s="16">
        <v>2180</v>
      </c>
      <c r="B2181" s="17" t="s">
        <v>211</v>
      </c>
      <c r="C2181" s="48" t="s">
        <v>6697</v>
      </c>
      <c r="D2181" s="2" t="s">
        <v>371</v>
      </c>
      <c r="E2181" s="48" t="s">
        <v>8980</v>
      </c>
      <c r="F2181" s="67">
        <v>43233</v>
      </c>
      <c r="G2181" s="3">
        <f t="shared" si="343"/>
        <v>5</v>
      </c>
      <c r="H2181" s="3">
        <f t="shared" si="344"/>
        <v>2018</v>
      </c>
      <c r="I2181" s="19">
        <v>0.27777777777777801</v>
      </c>
      <c r="J2181" s="20">
        <f t="shared" si="346"/>
        <v>6</v>
      </c>
      <c r="K2181" s="5" t="str">
        <f t="shared" si="345"/>
        <v>ja</v>
      </c>
      <c r="L2181" s="21" t="s">
        <v>73</v>
      </c>
      <c r="M2181" s="6" t="s">
        <v>74</v>
      </c>
      <c r="N2181" s="5">
        <v>43</v>
      </c>
      <c r="O2181" s="2" t="s">
        <v>140</v>
      </c>
      <c r="P2181" s="17" t="s">
        <v>8981</v>
      </c>
      <c r="R2181" s="6" t="s">
        <v>77</v>
      </c>
      <c r="S2181" s="2" t="s">
        <v>78</v>
      </c>
      <c r="T2181" s="6" t="s">
        <v>154</v>
      </c>
      <c r="X2181" s="2">
        <v>450</v>
      </c>
      <c r="Y2181" s="2" t="s">
        <v>81</v>
      </c>
      <c r="Z2181" s="2" t="s">
        <v>168</v>
      </c>
      <c r="AA2181" s="2">
        <v>450</v>
      </c>
      <c r="AB2181" s="2" t="s">
        <v>81</v>
      </c>
      <c r="AC2181" s="2" t="s">
        <v>168</v>
      </c>
      <c r="AD2181" s="2">
        <v>450</v>
      </c>
      <c r="AE2181" s="2" t="s">
        <v>81</v>
      </c>
      <c r="AF2181" s="2" t="s">
        <v>168</v>
      </c>
      <c r="BE2181" s="23" t="str">
        <f t="shared" si="347"/>
        <v>EMF ja</v>
      </c>
      <c r="BF2181" s="23">
        <f t="shared" si="348"/>
        <v>25</v>
      </c>
      <c r="BG2181" s="23" t="str">
        <f t="shared" si="349"/>
        <v>&lt;100m</v>
      </c>
      <c r="BH2181" s="23">
        <f t="shared" si="350"/>
        <v>1</v>
      </c>
      <c r="BK2181" s="2" t="s">
        <v>110</v>
      </c>
      <c r="BL2181" s="2">
        <v>25</v>
      </c>
      <c r="BO2181" s="2" t="s">
        <v>8982</v>
      </c>
      <c r="BP2181" s="3">
        <v>1</v>
      </c>
      <c r="BQ2181" s="2" t="s">
        <v>8983</v>
      </c>
    </row>
    <row r="2182" spans="1:69" ht="16.149999999999999" customHeight="1" x14ac:dyDescent="0.25">
      <c r="A2182" s="16">
        <v>2181</v>
      </c>
      <c r="B2182" s="17" t="s">
        <v>262</v>
      </c>
      <c r="C2182" s="48" t="s">
        <v>556</v>
      </c>
      <c r="D2182" s="2" t="s">
        <v>124</v>
      </c>
      <c r="E2182" s="48" t="s">
        <v>247</v>
      </c>
      <c r="F2182" s="67">
        <v>42515</v>
      </c>
      <c r="G2182" s="3">
        <f t="shared" si="343"/>
        <v>5</v>
      </c>
      <c r="H2182" s="3">
        <f t="shared" si="344"/>
        <v>2016</v>
      </c>
      <c r="I2182" s="19">
        <v>0.3125</v>
      </c>
      <c r="J2182" s="20">
        <f t="shared" si="346"/>
        <v>7</v>
      </c>
      <c r="K2182" s="5" t="str">
        <f t="shared" si="345"/>
        <v>ja</v>
      </c>
      <c r="L2182" s="5" t="s">
        <v>91</v>
      </c>
      <c r="M2182" s="6" t="s">
        <v>74</v>
      </c>
      <c r="N2182" s="5">
        <v>21</v>
      </c>
      <c r="O2182" s="17" t="s">
        <v>75</v>
      </c>
      <c r="P2182" s="17" t="s">
        <v>8984</v>
      </c>
      <c r="R2182" s="6" t="s">
        <v>77</v>
      </c>
      <c r="T2182" s="22" t="s">
        <v>79</v>
      </c>
      <c r="U2182" s="2" t="s">
        <v>100</v>
      </c>
      <c r="V2182" s="2" t="s">
        <v>154</v>
      </c>
      <c r="BE2182" s="23" t="str">
        <f t="shared" si="347"/>
        <v>EMF nein</v>
      </c>
      <c r="BF2182" s="23" t="str">
        <f t="shared" si="348"/>
        <v/>
      </c>
      <c r="BG2182" s="23" t="str">
        <f t="shared" si="349"/>
        <v/>
      </c>
      <c r="BH2182" s="23">
        <f t="shared" si="350"/>
        <v>0</v>
      </c>
      <c r="BP2182" s="3">
        <v>1</v>
      </c>
      <c r="BQ2182" s="2" t="s">
        <v>8985</v>
      </c>
    </row>
    <row r="2183" spans="1:69" ht="16.149999999999999" customHeight="1" x14ac:dyDescent="0.25">
      <c r="A2183" s="16">
        <v>2182</v>
      </c>
      <c r="B2183" s="17" t="s">
        <v>262</v>
      </c>
      <c r="C2183" s="48" t="s">
        <v>8986</v>
      </c>
      <c r="D2183" s="2" t="s">
        <v>89</v>
      </c>
      <c r="E2183" s="48" t="s">
        <v>8987</v>
      </c>
      <c r="F2183" s="67">
        <v>42515</v>
      </c>
      <c r="G2183" s="3">
        <f t="shared" si="343"/>
        <v>5</v>
      </c>
      <c r="H2183" s="3">
        <f t="shared" si="344"/>
        <v>2016</v>
      </c>
      <c r="I2183" s="19">
        <v>0.64583333333333304</v>
      </c>
      <c r="J2183" s="20">
        <f t="shared" si="346"/>
        <v>15</v>
      </c>
      <c r="K2183" s="5" t="str">
        <f t="shared" si="345"/>
        <v>ja</v>
      </c>
      <c r="L2183" s="5" t="s">
        <v>91</v>
      </c>
      <c r="M2183" s="6" t="s">
        <v>115</v>
      </c>
      <c r="N2183" s="5">
        <v>16</v>
      </c>
      <c r="O2183" s="17" t="s">
        <v>75</v>
      </c>
      <c r="P2183" s="17" t="s">
        <v>8988</v>
      </c>
      <c r="R2183" s="6" t="s">
        <v>77</v>
      </c>
      <c r="T2183" s="22"/>
      <c r="BE2183" s="23" t="str">
        <f t="shared" si="347"/>
        <v>EMF nein</v>
      </c>
      <c r="BF2183" s="23" t="str">
        <f t="shared" si="348"/>
        <v/>
      </c>
      <c r="BG2183" s="23" t="str">
        <f t="shared" si="349"/>
        <v/>
      </c>
      <c r="BH2183" s="23">
        <f t="shared" si="350"/>
        <v>0</v>
      </c>
      <c r="BO2183" s="2" t="s">
        <v>8989</v>
      </c>
      <c r="BP2183" s="3">
        <v>1</v>
      </c>
      <c r="BQ2183" s="2" t="s">
        <v>8990</v>
      </c>
    </row>
    <row r="2184" spans="1:69" ht="16.149999999999999" customHeight="1" x14ac:dyDescent="0.25">
      <c r="A2184" s="16">
        <v>2183</v>
      </c>
      <c r="B2184" s="17" t="s">
        <v>262</v>
      </c>
      <c r="C2184" s="48" t="s">
        <v>3247</v>
      </c>
      <c r="D2184" s="2" t="s">
        <v>364</v>
      </c>
      <c r="E2184" s="48" t="s">
        <v>8991</v>
      </c>
      <c r="F2184" s="67">
        <v>42513</v>
      </c>
      <c r="G2184" s="3">
        <f t="shared" si="343"/>
        <v>5</v>
      </c>
      <c r="H2184" s="3">
        <f t="shared" si="344"/>
        <v>2016</v>
      </c>
      <c r="I2184" s="19">
        <v>0.35416666666666702</v>
      </c>
      <c r="J2184" s="20">
        <f t="shared" si="346"/>
        <v>8</v>
      </c>
      <c r="K2184" s="5" t="str">
        <f t="shared" si="345"/>
        <v>ja</v>
      </c>
      <c r="L2184" s="21" t="s">
        <v>73</v>
      </c>
      <c r="M2184" s="6" t="s">
        <v>74</v>
      </c>
      <c r="N2184" s="5">
        <v>35</v>
      </c>
      <c r="O2184" s="17" t="s">
        <v>126</v>
      </c>
      <c r="P2184" s="17" t="s">
        <v>8992</v>
      </c>
      <c r="R2184" s="6" t="s">
        <v>335</v>
      </c>
      <c r="T2184" s="22"/>
      <c r="BE2184" s="23" t="str">
        <f t="shared" si="347"/>
        <v>EMF nein</v>
      </c>
      <c r="BF2184" s="23" t="str">
        <f t="shared" si="348"/>
        <v/>
      </c>
      <c r="BG2184" s="23" t="str">
        <f t="shared" si="349"/>
        <v/>
      </c>
      <c r="BH2184" s="23">
        <f t="shared" si="350"/>
        <v>0</v>
      </c>
      <c r="BO2184" s="2" t="s">
        <v>8993</v>
      </c>
      <c r="BP2184" s="3">
        <v>1</v>
      </c>
      <c r="BQ2184" s="2" t="s">
        <v>8994</v>
      </c>
    </row>
    <row r="2185" spans="1:69" ht="16.149999999999999" customHeight="1" x14ac:dyDescent="0.25">
      <c r="A2185" s="16">
        <v>2184</v>
      </c>
      <c r="B2185" s="17" t="s">
        <v>262</v>
      </c>
      <c r="C2185" s="48" t="s">
        <v>1213</v>
      </c>
      <c r="D2185" s="2" t="s">
        <v>896</v>
      </c>
      <c r="E2185" s="48" t="s">
        <v>8995</v>
      </c>
      <c r="F2185" s="67">
        <v>42515</v>
      </c>
      <c r="G2185" s="3">
        <f t="shared" si="343"/>
        <v>5</v>
      </c>
      <c r="H2185" s="3">
        <f t="shared" si="344"/>
        <v>2016</v>
      </c>
      <c r="I2185" s="19">
        <v>0.56944444444444398</v>
      </c>
      <c r="J2185" s="20">
        <f t="shared" si="346"/>
        <v>13</v>
      </c>
      <c r="K2185" s="5" t="str">
        <f t="shared" si="345"/>
        <v>ja</v>
      </c>
      <c r="L2185" s="5" t="s">
        <v>91</v>
      </c>
      <c r="M2185" s="6" t="s">
        <v>115</v>
      </c>
      <c r="N2185" s="5">
        <v>68</v>
      </c>
      <c r="O2185" s="17" t="s">
        <v>75</v>
      </c>
      <c r="P2185" s="17" t="s">
        <v>8996</v>
      </c>
      <c r="R2185" s="6" t="s">
        <v>77</v>
      </c>
      <c r="T2185" s="22" t="s">
        <v>79</v>
      </c>
      <c r="X2185" s="2">
        <v>237</v>
      </c>
      <c r="Y2185" s="2" t="s">
        <v>83</v>
      </c>
      <c r="Z2185" s="2" t="s">
        <v>84</v>
      </c>
      <c r="AA2185" s="2">
        <v>237</v>
      </c>
      <c r="AB2185" s="2" t="s">
        <v>81</v>
      </c>
      <c r="AC2185" s="2" t="s">
        <v>84</v>
      </c>
      <c r="AD2185" s="2">
        <v>237</v>
      </c>
      <c r="AE2185" s="2" t="s">
        <v>83</v>
      </c>
      <c r="AF2185" s="2" t="s">
        <v>84</v>
      </c>
      <c r="BE2185" s="23" t="str">
        <f t="shared" si="347"/>
        <v>EMF nein</v>
      </c>
      <c r="BF2185" s="23" t="str">
        <f t="shared" si="348"/>
        <v/>
      </c>
      <c r="BG2185" s="23" t="str">
        <f t="shared" si="349"/>
        <v/>
      </c>
      <c r="BH2185" s="23">
        <f t="shared" si="350"/>
        <v>0</v>
      </c>
      <c r="BO2185" s="2" t="s">
        <v>8997</v>
      </c>
      <c r="BP2185" s="3">
        <v>1</v>
      </c>
      <c r="BQ2185" s="2" t="s">
        <v>8998</v>
      </c>
    </row>
    <row r="2186" spans="1:69" ht="16.149999999999999" customHeight="1" x14ac:dyDescent="0.25">
      <c r="A2186" s="16">
        <v>2185</v>
      </c>
      <c r="B2186" s="17" t="s">
        <v>262</v>
      </c>
      <c r="C2186" s="48" t="s">
        <v>6203</v>
      </c>
      <c r="D2186" s="2" t="s">
        <v>896</v>
      </c>
      <c r="E2186" s="48" t="s">
        <v>8999</v>
      </c>
      <c r="F2186" s="67">
        <v>42515</v>
      </c>
      <c r="G2186" s="3">
        <f t="shared" si="343"/>
        <v>5</v>
      </c>
      <c r="H2186" s="3">
        <f t="shared" si="344"/>
        <v>2016</v>
      </c>
      <c r="I2186" s="19">
        <v>0.35416666666666702</v>
      </c>
      <c r="J2186" s="20">
        <f t="shared" si="346"/>
        <v>8</v>
      </c>
      <c r="K2186" s="5" t="str">
        <f t="shared" si="345"/>
        <v>ja</v>
      </c>
      <c r="M2186" s="6" t="s">
        <v>74</v>
      </c>
      <c r="O2186" s="17" t="s">
        <v>75</v>
      </c>
      <c r="P2186" s="17" t="s">
        <v>9000</v>
      </c>
      <c r="R2186" s="6" t="s">
        <v>77</v>
      </c>
      <c r="T2186" s="22"/>
      <c r="U2186" s="2" t="s">
        <v>74</v>
      </c>
      <c r="X2186" s="2">
        <v>80</v>
      </c>
      <c r="Y2186" s="2" t="s">
        <v>83</v>
      </c>
      <c r="Z2186" s="2" t="s">
        <v>84</v>
      </c>
      <c r="AA2186" s="2">
        <v>80</v>
      </c>
      <c r="AB2186" s="2" t="s">
        <v>81</v>
      </c>
      <c r="AC2186" s="2" t="s">
        <v>84</v>
      </c>
      <c r="AD2186" s="2">
        <v>80</v>
      </c>
      <c r="AE2186" s="2" t="s">
        <v>83</v>
      </c>
      <c r="AF2186" s="2" t="s">
        <v>84</v>
      </c>
      <c r="BE2186" s="23" t="str">
        <f t="shared" si="347"/>
        <v>EMF nein</v>
      </c>
      <c r="BF2186" s="23" t="str">
        <f t="shared" si="348"/>
        <v/>
      </c>
      <c r="BG2186" s="23" t="str">
        <f t="shared" si="349"/>
        <v/>
      </c>
      <c r="BH2186" s="23">
        <f t="shared" si="350"/>
        <v>0</v>
      </c>
      <c r="BO2186" s="2" t="s">
        <v>9001</v>
      </c>
      <c r="BP2186" s="3">
        <v>1</v>
      </c>
      <c r="BQ2186" s="2" t="s">
        <v>9002</v>
      </c>
    </row>
    <row r="2187" spans="1:69" ht="16.149999999999999" customHeight="1" x14ac:dyDescent="0.25">
      <c r="A2187" s="16">
        <v>2186</v>
      </c>
      <c r="B2187" s="17" t="s">
        <v>262</v>
      </c>
      <c r="C2187" s="48" t="s">
        <v>1213</v>
      </c>
      <c r="D2187" s="2" t="s">
        <v>9003</v>
      </c>
      <c r="E2187" s="48" t="s">
        <v>9004</v>
      </c>
      <c r="F2187" s="67">
        <v>42514</v>
      </c>
      <c r="G2187" s="3">
        <f t="shared" si="343"/>
        <v>5</v>
      </c>
      <c r="H2187" s="3">
        <f t="shared" si="344"/>
        <v>2016</v>
      </c>
      <c r="I2187" s="19">
        <v>0.55902777777777801</v>
      </c>
      <c r="J2187" s="20">
        <f t="shared" si="346"/>
        <v>13</v>
      </c>
      <c r="K2187" s="5" t="str">
        <f t="shared" si="345"/>
        <v>ja</v>
      </c>
      <c r="L2187" s="5" t="s">
        <v>91</v>
      </c>
      <c r="M2187" s="6" t="s">
        <v>74</v>
      </c>
      <c r="N2187" s="5">
        <v>23</v>
      </c>
      <c r="O2187" s="17" t="s">
        <v>75</v>
      </c>
      <c r="P2187" s="17" t="s">
        <v>9005</v>
      </c>
      <c r="R2187" s="6" t="s">
        <v>77</v>
      </c>
      <c r="T2187" s="22"/>
      <c r="BE2187" s="23" t="str">
        <f t="shared" si="347"/>
        <v>EMF nein</v>
      </c>
      <c r="BF2187" s="23" t="str">
        <f t="shared" si="348"/>
        <v/>
      </c>
      <c r="BG2187" s="23" t="str">
        <f t="shared" si="349"/>
        <v/>
      </c>
      <c r="BH2187" s="23">
        <f t="shared" si="350"/>
        <v>0</v>
      </c>
      <c r="BO2187" s="2" t="s">
        <v>9006</v>
      </c>
      <c r="BP2187" s="3">
        <v>1</v>
      </c>
      <c r="BQ2187" s="2" t="s">
        <v>9007</v>
      </c>
    </row>
    <row r="2188" spans="1:69" ht="16.149999999999999" customHeight="1" x14ac:dyDescent="0.25">
      <c r="A2188" s="16">
        <v>2187</v>
      </c>
      <c r="B2188" s="17" t="s">
        <v>262</v>
      </c>
      <c r="C2188" s="383" t="s">
        <v>8026</v>
      </c>
      <c r="D2188" s="2" t="s">
        <v>896</v>
      </c>
      <c r="E2188" s="48" t="s">
        <v>4777</v>
      </c>
      <c r="F2188" s="67">
        <v>42513</v>
      </c>
      <c r="G2188" s="3">
        <f t="shared" si="343"/>
        <v>5</v>
      </c>
      <c r="H2188" s="3">
        <f t="shared" si="344"/>
        <v>2016</v>
      </c>
      <c r="I2188" s="19">
        <v>0.3125</v>
      </c>
      <c r="J2188" s="20">
        <f t="shared" si="346"/>
        <v>7</v>
      </c>
      <c r="K2188" s="5" t="str">
        <f t="shared" si="345"/>
        <v>ja</v>
      </c>
      <c r="L2188" s="5" t="s">
        <v>91</v>
      </c>
      <c r="M2188" s="6" t="s">
        <v>74</v>
      </c>
      <c r="O2188" s="17" t="s">
        <v>126</v>
      </c>
      <c r="P2188" s="17" t="s">
        <v>9008</v>
      </c>
      <c r="R2188" s="6" t="s">
        <v>335</v>
      </c>
      <c r="T2188" s="22"/>
      <c r="U2188" s="2" t="s">
        <v>139</v>
      </c>
      <c r="X2188" s="2">
        <v>40</v>
      </c>
      <c r="Y2188" s="2" t="s">
        <v>81</v>
      </c>
      <c r="Z2188" s="2" t="s">
        <v>161</v>
      </c>
      <c r="AD2188" s="2">
        <v>40</v>
      </c>
      <c r="AE2188" s="2" t="s">
        <v>83</v>
      </c>
      <c r="AF2188" s="2" t="s">
        <v>161</v>
      </c>
      <c r="AJ2188" s="2">
        <v>180</v>
      </c>
      <c r="AK2188" s="2" t="s">
        <v>94</v>
      </c>
      <c r="AL2188" s="2" t="s">
        <v>168</v>
      </c>
      <c r="AP2188" s="2">
        <v>331</v>
      </c>
      <c r="AQ2188" s="2" t="s">
        <v>83</v>
      </c>
      <c r="AR2188" s="2" t="s">
        <v>82</v>
      </c>
      <c r="BE2188" s="23" t="str">
        <f t="shared" si="347"/>
        <v>EMF nein</v>
      </c>
      <c r="BF2188" s="23" t="str">
        <f t="shared" si="348"/>
        <v/>
      </c>
      <c r="BG2188" s="23" t="str">
        <f t="shared" si="349"/>
        <v/>
      </c>
      <c r="BH2188" s="23">
        <f t="shared" si="350"/>
        <v>0</v>
      </c>
      <c r="BO2188" s="2" t="s">
        <v>9009</v>
      </c>
      <c r="BP2188" s="3">
        <v>1</v>
      </c>
      <c r="BQ2188" s="2" t="s">
        <v>9010</v>
      </c>
    </row>
    <row r="2189" spans="1:69" ht="16.149999999999999" customHeight="1" x14ac:dyDescent="0.25">
      <c r="A2189" s="16">
        <v>2188</v>
      </c>
      <c r="B2189" s="17" t="s">
        <v>262</v>
      </c>
      <c r="C2189" s="48" t="s">
        <v>2653</v>
      </c>
      <c r="D2189" s="2" t="s">
        <v>98</v>
      </c>
      <c r="E2189" s="48" t="s">
        <v>8500</v>
      </c>
      <c r="F2189" s="67">
        <v>42515</v>
      </c>
      <c r="G2189" s="3">
        <f t="shared" si="343"/>
        <v>5</v>
      </c>
      <c r="H2189" s="3">
        <f t="shared" si="344"/>
        <v>2016</v>
      </c>
      <c r="I2189" s="19">
        <v>0.56944444444444398</v>
      </c>
      <c r="J2189" s="20">
        <f t="shared" si="346"/>
        <v>13</v>
      </c>
      <c r="K2189" s="5" t="str">
        <f t="shared" si="345"/>
        <v>ja</v>
      </c>
      <c r="L2189" s="5" t="s">
        <v>91</v>
      </c>
      <c r="M2189" s="6" t="s">
        <v>74</v>
      </c>
      <c r="O2189" s="2" t="s">
        <v>140</v>
      </c>
      <c r="P2189" s="17" t="s">
        <v>4605</v>
      </c>
      <c r="R2189" s="6" t="s">
        <v>77</v>
      </c>
      <c r="T2189" s="22"/>
      <c r="U2189" s="2" t="s">
        <v>74</v>
      </c>
      <c r="V2189" s="2" t="s">
        <v>154</v>
      </c>
      <c r="X2189" s="2">
        <v>153</v>
      </c>
      <c r="Y2189" s="2" t="s">
        <v>83</v>
      </c>
      <c r="Z2189" s="2" t="s">
        <v>168</v>
      </c>
      <c r="AA2189" s="2">
        <v>153</v>
      </c>
      <c r="AB2189" s="2" t="s">
        <v>94</v>
      </c>
      <c r="AC2189" s="2" t="s">
        <v>168</v>
      </c>
      <c r="AD2189" s="2">
        <v>163</v>
      </c>
      <c r="AE2189" s="2" t="s">
        <v>83</v>
      </c>
      <c r="AF2189" s="2" t="s">
        <v>168</v>
      </c>
      <c r="AJ2189" s="2" t="s">
        <v>109</v>
      </c>
      <c r="AM2189" s="2">
        <v>40</v>
      </c>
      <c r="AN2189" s="2" t="s">
        <v>94</v>
      </c>
      <c r="AO2189" s="2" t="s">
        <v>168</v>
      </c>
      <c r="BE2189" s="23" t="str">
        <f t="shared" si="347"/>
        <v>EMF nein</v>
      </c>
      <c r="BF2189" s="23" t="str">
        <f t="shared" si="348"/>
        <v/>
      </c>
      <c r="BG2189" s="23" t="str">
        <f t="shared" si="349"/>
        <v/>
      </c>
      <c r="BH2189" s="23">
        <f t="shared" si="350"/>
        <v>0</v>
      </c>
      <c r="BO2189" s="2" t="s">
        <v>9011</v>
      </c>
      <c r="BP2189" s="3">
        <v>1</v>
      </c>
      <c r="BQ2189" s="2" t="s">
        <v>9012</v>
      </c>
    </row>
    <row r="2190" spans="1:69" ht="16.149999999999999" customHeight="1" x14ac:dyDescent="0.25">
      <c r="A2190" s="16">
        <v>2189</v>
      </c>
      <c r="B2190" s="17" t="s">
        <v>262</v>
      </c>
      <c r="C2190" s="48" t="s">
        <v>5605</v>
      </c>
      <c r="D2190" s="2" t="s">
        <v>98</v>
      </c>
      <c r="E2190" s="48" t="s">
        <v>9013</v>
      </c>
      <c r="F2190" s="67">
        <v>42514</v>
      </c>
      <c r="G2190" s="3">
        <f t="shared" si="343"/>
        <v>5</v>
      </c>
      <c r="H2190" s="3">
        <f t="shared" si="344"/>
        <v>2016</v>
      </c>
      <c r="I2190" s="19">
        <v>0.36805555555555602</v>
      </c>
      <c r="J2190" s="20">
        <f t="shared" si="346"/>
        <v>8</v>
      </c>
      <c r="K2190" s="5" t="str">
        <f t="shared" si="345"/>
        <v>ja</v>
      </c>
      <c r="L2190" s="5" t="s">
        <v>91</v>
      </c>
      <c r="M2190" s="6" t="s">
        <v>354</v>
      </c>
      <c r="O2190" s="17" t="s">
        <v>75</v>
      </c>
      <c r="P2190" s="17" t="s">
        <v>5951</v>
      </c>
      <c r="Q2190" s="6" t="s">
        <v>186</v>
      </c>
      <c r="R2190" s="6" t="s">
        <v>77</v>
      </c>
      <c r="T2190" s="22"/>
      <c r="U2190" s="2" t="s">
        <v>3433</v>
      </c>
      <c r="V2190" s="2" t="s">
        <v>79</v>
      </c>
      <c r="X2190" s="2">
        <v>656</v>
      </c>
      <c r="Y2190" s="2" t="s">
        <v>81</v>
      </c>
      <c r="Z2190" s="2" t="s">
        <v>84</v>
      </c>
      <c r="AA2190" s="2">
        <v>656</v>
      </c>
      <c r="AB2190" s="2" t="s">
        <v>81</v>
      </c>
      <c r="AC2190" s="2" t="s">
        <v>84</v>
      </c>
      <c r="AD2190" s="2">
        <v>656</v>
      </c>
      <c r="AE2190" s="2" t="s">
        <v>81</v>
      </c>
      <c r="AF2190" s="2" t="s">
        <v>84</v>
      </c>
      <c r="BE2190" s="23" t="str">
        <f t="shared" si="347"/>
        <v>EMF nein</v>
      </c>
      <c r="BF2190" s="23" t="str">
        <f t="shared" si="348"/>
        <v/>
      </c>
      <c r="BG2190" s="23" t="str">
        <f t="shared" si="349"/>
        <v/>
      </c>
      <c r="BH2190" s="23">
        <f t="shared" si="350"/>
        <v>0</v>
      </c>
      <c r="BO2190" s="2" t="s">
        <v>9014</v>
      </c>
      <c r="BP2190" s="3">
        <v>1</v>
      </c>
      <c r="BQ2190" s="2" t="s">
        <v>9015</v>
      </c>
    </row>
    <row r="2191" spans="1:69" ht="16.149999999999999" customHeight="1" x14ac:dyDescent="0.25">
      <c r="A2191" s="16">
        <v>2190</v>
      </c>
      <c r="B2191" s="17" t="s">
        <v>262</v>
      </c>
      <c r="C2191" s="48" t="s">
        <v>8653</v>
      </c>
      <c r="D2191" s="2" t="s">
        <v>158</v>
      </c>
      <c r="E2191" s="48" t="s">
        <v>611</v>
      </c>
      <c r="F2191" s="67">
        <v>42515</v>
      </c>
      <c r="G2191" s="3">
        <f t="shared" si="343"/>
        <v>5</v>
      </c>
      <c r="H2191" s="3">
        <f t="shared" si="344"/>
        <v>2016</v>
      </c>
      <c r="I2191" s="19">
        <v>0.28125</v>
      </c>
      <c r="J2191" s="20">
        <f t="shared" si="346"/>
        <v>6</v>
      </c>
      <c r="K2191" s="5" t="str">
        <f t="shared" si="345"/>
        <v>ja</v>
      </c>
      <c r="M2191" s="6" t="s">
        <v>74</v>
      </c>
      <c r="O2191" s="17" t="s">
        <v>75</v>
      </c>
      <c r="P2191" s="17" t="s">
        <v>9016</v>
      </c>
      <c r="R2191" s="6" t="s">
        <v>77</v>
      </c>
      <c r="T2191" s="22"/>
      <c r="U2191" s="2" t="s">
        <v>115</v>
      </c>
      <c r="V2191" s="2" t="s">
        <v>79</v>
      </c>
      <c r="X2191" s="2">
        <v>935</v>
      </c>
      <c r="Y2191" s="2" t="s">
        <v>83</v>
      </c>
      <c r="Z2191" s="2" t="s">
        <v>84</v>
      </c>
      <c r="AA2191" s="2">
        <v>935</v>
      </c>
      <c r="AB2191" s="2" t="s">
        <v>81</v>
      </c>
      <c r="AC2191" s="2" t="s">
        <v>84</v>
      </c>
      <c r="AD2191" s="2">
        <v>935</v>
      </c>
      <c r="AE2191" s="2" t="s">
        <v>83</v>
      </c>
      <c r="AF2191" s="2" t="s">
        <v>84</v>
      </c>
      <c r="BE2191" s="23" t="str">
        <f t="shared" si="347"/>
        <v>EMF ja</v>
      </c>
      <c r="BF2191" s="23">
        <f t="shared" si="348"/>
        <v>332</v>
      </c>
      <c r="BG2191" s="23" t="str">
        <f t="shared" si="349"/>
        <v>100-499m</v>
      </c>
      <c r="BH2191" s="23">
        <f t="shared" si="350"/>
        <v>1</v>
      </c>
      <c r="BI2191" s="2" t="s">
        <v>162</v>
      </c>
      <c r="BJ2191" s="2">
        <v>332</v>
      </c>
      <c r="BO2191" s="2" t="s">
        <v>9017</v>
      </c>
      <c r="BP2191" s="3">
        <v>1</v>
      </c>
      <c r="BQ2191" s="2" t="s">
        <v>9018</v>
      </c>
    </row>
    <row r="2192" spans="1:69" ht="16.149999999999999" customHeight="1" x14ac:dyDescent="0.25">
      <c r="A2192" s="16">
        <v>2191</v>
      </c>
      <c r="B2192" s="17" t="s">
        <v>262</v>
      </c>
      <c r="C2192" s="48" t="s">
        <v>5320</v>
      </c>
      <c r="D2192" s="2" t="s">
        <v>264</v>
      </c>
      <c r="E2192" s="48" t="s">
        <v>9019</v>
      </c>
      <c r="F2192" s="67">
        <v>42513</v>
      </c>
      <c r="G2192" s="3">
        <f t="shared" si="343"/>
        <v>5</v>
      </c>
      <c r="H2192" s="3">
        <f t="shared" si="344"/>
        <v>2016</v>
      </c>
      <c r="I2192" s="19">
        <v>0.37847222222222199</v>
      </c>
      <c r="J2192" s="20">
        <f t="shared" si="346"/>
        <v>9</v>
      </c>
      <c r="K2192" s="5" t="str">
        <f t="shared" si="345"/>
        <v>ja</v>
      </c>
      <c r="M2192" s="6" t="s">
        <v>74</v>
      </c>
      <c r="O2192" s="17" t="s">
        <v>75</v>
      </c>
      <c r="P2192" s="17" t="s">
        <v>9020</v>
      </c>
      <c r="R2192" s="6" t="s">
        <v>335</v>
      </c>
      <c r="T2192" s="22"/>
      <c r="U2192" s="2" t="s">
        <v>208</v>
      </c>
      <c r="V2192" s="2" t="s">
        <v>79</v>
      </c>
      <c r="BE2192" s="23" t="str">
        <f t="shared" si="347"/>
        <v>EMF nein</v>
      </c>
      <c r="BF2192" s="23" t="str">
        <f t="shared" si="348"/>
        <v/>
      </c>
      <c r="BG2192" s="23" t="str">
        <f t="shared" si="349"/>
        <v/>
      </c>
      <c r="BH2192" s="23">
        <f t="shared" si="350"/>
        <v>0</v>
      </c>
      <c r="BP2192" s="3">
        <v>1</v>
      </c>
      <c r="BQ2192" s="2" t="s">
        <v>9021</v>
      </c>
    </row>
    <row r="2193" spans="1:70" ht="16.149999999999999" customHeight="1" x14ac:dyDescent="0.25">
      <c r="A2193" s="16">
        <v>2192</v>
      </c>
      <c r="B2193" s="17" t="s">
        <v>262</v>
      </c>
      <c r="C2193" s="48" t="s">
        <v>741</v>
      </c>
      <c r="D2193" s="2" t="s">
        <v>98</v>
      </c>
      <c r="E2193" s="48" t="s">
        <v>8032</v>
      </c>
      <c r="F2193" s="67">
        <v>42513</v>
      </c>
      <c r="G2193" s="3">
        <f t="shared" si="343"/>
        <v>5</v>
      </c>
      <c r="H2193" s="3">
        <f t="shared" si="344"/>
        <v>2016</v>
      </c>
      <c r="I2193" s="19">
        <v>0.82291666666666696</v>
      </c>
      <c r="J2193" s="20">
        <f t="shared" si="346"/>
        <v>19</v>
      </c>
      <c r="K2193" s="5" t="str">
        <f t="shared" si="345"/>
        <v>ja</v>
      </c>
      <c r="L2193" s="5" t="s">
        <v>91</v>
      </c>
      <c r="M2193" s="6" t="s">
        <v>74</v>
      </c>
      <c r="O2193" s="17" t="s">
        <v>75</v>
      </c>
      <c r="P2193" s="17" t="s">
        <v>9022</v>
      </c>
      <c r="R2193" s="6" t="s">
        <v>335</v>
      </c>
      <c r="T2193" s="22"/>
      <c r="BE2193" s="23" t="str">
        <f t="shared" si="347"/>
        <v>EMF nein</v>
      </c>
      <c r="BF2193" s="23" t="str">
        <f t="shared" si="348"/>
        <v/>
      </c>
      <c r="BG2193" s="23" t="str">
        <f t="shared" si="349"/>
        <v/>
      </c>
      <c r="BH2193" s="23">
        <f t="shared" si="350"/>
        <v>0</v>
      </c>
      <c r="BO2193" s="2" t="s">
        <v>9023</v>
      </c>
      <c r="BP2193" s="3">
        <v>1</v>
      </c>
      <c r="BQ2193" s="2" t="s">
        <v>9024</v>
      </c>
    </row>
    <row r="2194" spans="1:70" ht="16.149999999999999" customHeight="1" x14ac:dyDescent="0.25">
      <c r="A2194" s="16">
        <v>2193</v>
      </c>
      <c r="B2194" s="17" t="s">
        <v>262</v>
      </c>
      <c r="C2194" s="24" t="s">
        <v>7708</v>
      </c>
      <c r="D2194" s="2" t="s">
        <v>98</v>
      </c>
      <c r="E2194" s="24" t="s">
        <v>9025</v>
      </c>
      <c r="F2194" s="67">
        <v>42511</v>
      </c>
      <c r="G2194" s="3">
        <f t="shared" si="343"/>
        <v>5</v>
      </c>
      <c r="H2194" s="3">
        <f t="shared" si="344"/>
        <v>2016</v>
      </c>
      <c r="I2194" s="19">
        <v>0.98958333333333304</v>
      </c>
      <c r="J2194" s="20">
        <f t="shared" si="346"/>
        <v>23</v>
      </c>
      <c r="K2194" s="5" t="str">
        <f t="shared" si="345"/>
        <v>ja</v>
      </c>
      <c r="L2194" s="5" t="s">
        <v>91</v>
      </c>
      <c r="M2194" s="6" t="s">
        <v>74</v>
      </c>
      <c r="N2194" s="5">
        <v>20</v>
      </c>
      <c r="O2194" s="17" t="s">
        <v>126</v>
      </c>
      <c r="P2194" s="17" t="s">
        <v>9026</v>
      </c>
      <c r="R2194" s="6" t="s">
        <v>77</v>
      </c>
      <c r="T2194" s="22" t="s">
        <v>79</v>
      </c>
      <c r="X2194" s="2">
        <v>635</v>
      </c>
      <c r="Y2194" s="2" t="s">
        <v>83</v>
      </c>
      <c r="Z2194" s="2" t="s">
        <v>161</v>
      </c>
      <c r="AA2194" s="2">
        <v>635</v>
      </c>
      <c r="AB2194" s="2" t="s">
        <v>83</v>
      </c>
      <c r="AC2194" s="2" t="s">
        <v>161</v>
      </c>
      <c r="AD2194" s="2">
        <v>635</v>
      </c>
      <c r="AE2194" s="2" t="s">
        <v>83</v>
      </c>
      <c r="AF2194" s="2" t="s">
        <v>161</v>
      </c>
      <c r="AJ2194" s="2">
        <v>635</v>
      </c>
      <c r="AK2194" s="2" t="s">
        <v>81</v>
      </c>
      <c r="AL2194" s="2" t="s">
        <v>161</v>
      </c>
      <c r="AM2194" s="2">
        <v>635</v>
      </c>
      <c r="AN2194" s="2" t="s">
        <v>81</v>
      </c>
      <c r="AO2194" s="2" t="s">
        <v>161</v>
      </c>
      <c r="AP2194" s="2">
        <v>635</v>
      </c>
      <c r="AQ2194" s="2" t="s">
        <v>81</v>
      </c>
      <c r="AR2194" s="2" t="s">
        <v>161</v>
      </c>
      <c r="BE2194" s="23" t="str">
        <f t="shared" si="347"/>
        <v>EMF nein</v>
      </c>
      <c r="BF2194" s="23" t="str">
        <f t="shared" si="348"/>
        <v/>
      </c>
      <c r="BG2194" s="23" t="str">
        <f t="shared" si="349"/>
        <v/>
      </c>
      <c r="BH2194" s="23">
        <f t="shared" si="350"/>
        <v>0</v>
      </c>
      <c r="BO2194" s="2" t="s">
        <v>9027</v>
      </c>
      <c r="BP2194" s="3">
        <v>1</v>
      </c>
      <c r="BQ2194" s="2" t="s">
        <v>9028</v>
      </c>
    </row>
    <row r="2195" spans="1:70" ht="16.149999999999999" customHeight="1" x14ac:dyDescent="0.25">
      <c r="A2195" s="16">
        <v>2194</v>
      </c>
      <c r="B2195" s="17" t="s">
        <v>262</v>
      </c>
      <c r="C2195" s="48" t="s">
        <v>263</v>
      </c>
      <c r="D2195" s="2" t="s">
        <v>264</v>
      </c>
      <c r="E2195" s="48" t="s">
        <v>5282</v>
      </c>
      <c r="F2195" s="67">
        <v>42512</v>
      </c>
      <c r="G2195" s="3">
        <f t="shared" si="343"/>
        <v>5</v>
      </c>
      <c r="H2195" s="3">
        <f t="shared" si="344"/>
        <v>2016</v>
      </c>
      <c r="I2195" s="19">
        <v>0.98958333333333304</v>
      </c>
      <c r="J2195" s="20">
        <f t="shared" si="346"/>
        <v>23</v>
      </c>
      <c r="K2195" s="5" t="str">
        <f t="shared" si="345"/>
        <v>ja</v>
      </c>
      <c r="L2195" s="5" t="s">
        <v>91</v>
      </c>
      <c r="M2195" s="6" t="s">
        <v>74</v>
      </c>
      <c r="N2195" s="5">
        <v>31</v>
      </c>
      <c r="O2195" s="17" t="s">
        <v>126</v>
      </c>
      <c r="P2195" s="17" t="s">
        <v>9029</v>
      </c>
      <c r="R2195" s="6" t="s">
        <v>335</v>
      </c>
      <c r="T2195" s="22" t="s">
        <v>79</v>
      </c>
      <c r="V2195" s="2" t="s">
        <v>79</v>
      </c>
      <c r="X2195" s="2">
        <v>397</v>
      </c>
      <c r="Y2195" s="2" t="s">
        <v>81</v>
      </c>
      <c r="Z2195" s="2" t="s">
        <v>161</v>
      </c>
      <c r="AA2195" s="2">
        <v>397</v>
      </c>
      <c r="AB2195" s="2" t="s">
        <v>81</v>
      </c>
      <c r="AC2195" s="2" t="s">
        <v>161</v>
      </c>
      <c r="AD2195" s="2">
        <v>397</v>
      </c>
      <c r="AE2195" s="2" t="s">
        <v>81</v>
      </c>
      <c r="AF2195" s="2" t="s">
        <v>161</v>
      </c>
      <c r="BE2195" s="23" t="str">
        <f t="shared" si="347"/>
        <v>EMF nein</v>
      </c>
      <c r="BF2195" s="23" t="str">
        <f t="shared" si="348"/>
        <v/>
      </c>
      <c r="BG2195" s="23" t="str">
        <f t="shared" si="349"/>
        <v/>
      </c>
      <c r="BH2195" s="23">
        <f t="shared" si="350"/>
        <v>0</v>
      </c>
      <c r="BO2195" s="2" t="s">
        <v>9030</v>
      </c>
      <c r="BP2195" s="3">
        <v>1</v>
      </c>
      <c r="BQ2195" s="2" t="s">
        <v>9031</v>
      </c>
    </row>
    <row r="2196" spans="1:70" ht="16.149999999999999" customHeight="1" x14ac:dyDescent="0.25">
      <c r="A2196" s="16">
        <v>2195</v>
      </c>
      <c r="B2196" s="17" t="s">
        <v>262</v>
      </c>
      <c r="C2196" s="48" t="s">
        <v>2733</v>
      </c>
      <c r="D2196" s="2" t="s">
        <v>264</v>
      </c>
      <c r="E2196" s="48" t="s">
        <v>8969</v>
      </c>
      <c r="F2196" s="67">
        <v>42512</v>
      </c>
      <c r="G2196" s="3">
        <f t="shared" ref="G2196:G2259" si="351">IF(F2196&lt;&gt;"",MONTH(F2196),"")</f>
        <v>5</v>
      </c>
      <c r="H2196" s="3">
        <f t="shared" ref="H2196:H2259" si="352">IF(F2196&lt;&gt;"",YEAR(F2196),"")</f>
        <v>2016</v>
      </c>
      <c r="I2196" s="19">
        <v>0.22916666666666699</v>
      </c>
      <c r="J2196" s="20">
        <f t="shared" si="346"/>
        <v>5</v>
      </c>
      <c r="K2196" s="5" t="str">
        <f t="shared" ref="K2196:K2259" si="353">IF(COUNTA(W2196:BN2196)=0,"nein","ja")</f>
        <v>ja</v>
      </c>
      <c r="L2196" s="5" t="s">
        <v>91</v>
      </c>
      <c r="M2196" s="6" t="s">
        <v>74</v>
      </c>
      <c r="N2196" s="5">
        <v>20</v>
      </c>
      <c r="O2196" s="17" t="s">
        <v>126</v>
      </c>
      <c r="P2196" s="17" t="s">
        <v>9029</v>
      </c>
      <c r="R2196" s="6" t="s">
        <v>77</v>
      </c>
      <c r="T2196" s="22"/>
      <c r="U2196" s="2" t="s">
        <v>74</v>
      </c>
      <c r="V2196" s="2" t="s">
        <v>79</v>
      </c>
      <c r="X2196" s="2">
        <v>155</v>
      </c>
      <c r="Y2196" s="2" t="s">
        <v>81</v>
      </c>
      <c r="Z2196" s="2" t="s">
        <v>84</v>
      </c>
      <c r="AA2196" s="2">
        <v>155</v>
      </c>
      <c r="AB2196" s="2" t="s">
        <v>81</v>
      </c>
      <c r="AC2196" s="2" t="s">
        <v>84</v>
      </c>
      <c r="AD2196" s="2">
        <v>155</v>
      </c>
      <c r="AE2196" s="2" t="s">
        <v>81</v>
      </c>
      <c r="AF2196" s="2" t="s">
        <v>84</v>
      </c>
      <c r="BE2196" s="23" t="str">
        <f t="shared" si="347"/>
        <v>EMF nein</v>
      </c>
      <c r="BF2196" s="23" t="str">
        <f t="shared" si="348"/>
        <v/>
      </c>
      <c r="BG2196" s="23" t="str">
        <f t="shared" si="349"/>
        <v/>
      </c>
      <c r="BH2196" s="23">
        <f t="shared" si="350"/>
        <v>0</v>
      </c>
      <c r="BP2196" s="3">
        <v>1</v>
      </c>
      <c r="BQ2196" s="2" t="s">
        <v>9032</v>
      </c>
    </row>
    <row r="2197" spans="1:70" ht="16.149999999999999" customHeight="1" x14ac:dyDescent="0.25">
      <c r="A2197" s="16">
        <v>2196</v>
      </c>
      <c r="B2197" s="17" t="s">
        <v>262</v>
      </c>
      <c r="C2197" s="48" t="s">
        <v>414</v>
      </c>
      <c r="D2197" s="2" t="s">
        <v>124</v>
      </c>
      <c r="E2197" s="48" t="s">
        <v>9033</v>
      </c>
      <c r="F2197" s="67">
        <v>42514</v>
      </c>
      <c r="G2197" s="3">
        <f t="shared" si="351"/>
        <v>5</v>
      </c>
      <c r="H2197" s="3">
        <f t="shared" si="352"/>
        <v>2016</v>
      </c>
      <c r="I2197" s="19">
        <v>0.69791666666666696</v>
      </c>
      <c r="J2197" s="20">
        <f t="shared" si="346"/>
        <v>16</v>
      </c>
      <c r="K2197" s="5" t="str">
        <f t="shared" si="353"/>
        <v>ja</v>
      </c>
      <c r="M2197" s="6" t="s">
        <v>74</v>
      </c>
      <c r="O2197" s="17" t="s">
        <v>75</v>
      </c>
      <c r="P2197" s="17" t="s">
        <v>9034</v>
      </c>
      <c r="R2197" s="6" t="s">
        <v>77</v>
      </c>
      <c r="T2197" s="22"/>
      <c r="X2197" s="2">
        <v>1720</v>
      </c>
      <c r="Y2197" s="2" t="s">
        <v>81</v>
      </c>
      <c r="Z2197" s="2" t="s">
        <v>84</v>
      </c>
      <c r="AA2197" s="2">
        <v>1720</v>
      </c>
      <c r="AB2197" s="2" t="s">
        <v>81</v>
      </c>
      <c r="AC2197" s="2" t="s">
        <v>84</v>
      </c>
      <c r="AD2197" s="2">
        <v>1720</v>
      </c>
      <c r="AE2197" s="2" t="s">
        <v>81</v>
      </c>
      <c r="AF2197" s="2" t="s">
        <v>84</v>
      </c>
      <c r="BE2197" s="23" t="str">
        <f t="shared" si="347"/>
        <v>EMF nein</v>
      </c>
      <c r="BF2197" s="23" t="str">
        <f t="shared" si="348"/>
        <v/>
      </c>
      <c r="BG2197" s="23" t="str">
        <f t="shared" si="349"/>
        <v/>
      </c>
      <c r="BH2197" s="23">
        <f t="shared" si="350"/>
        <v>0</v>
      </c>
      <c r="BO2197" s="2" t="s">
        <v>9035</v>
      </c>
      <c r="BP2197" s="3">
        <v>1</v>
      </c>
      <c r="BQ2197" s="2" t="s">
        <v>9036</v>
      </c>
    </row>
    <row r="2198" spans="1:70" ht="16.149999999999999" customHeight="1" x14ac:dyDescent="0.25">
      <c r="A2198" s="16">
        <v>2197</v>
      </c>
      <c r="B2198" s="17" t="s">
        <v>262</v>
      </c>
      <c r="C2198" s="48" t="s">
        <v>9037</v>
      </c>
      <c r="D2198" s="2" t="s">
        <v>172</v>
      </c>
      <c r="E2198" s="48" t="s">
        <v>9038</v>
      </c>
      <c r="F2198" s="67">
        <v>42514</v>
      </c>
      <c r="G2198" s="3">
        <f t="shared" si="351"/>
        <v>5</v>
      </c>
      <c r="H2198" s="3">
        <f t="shared" si="352"/>
        <v>2016</v>
      </c>
      <c r="I2198" s="19">
        <v>0.9375</v>
      </c>
      <c r="J2198" s="20">
        <f t="shared" si="346"/>
        <v>22</v>
      </c>
      <c r="K2198" s="5" t="str">
        <f t="shared" si="353"/>
        <v>ja</v>
      </c>
      <c r="L2198" s="5" t="s">
        <v>91</v>
      </c>
      <c r="M2198" s="6" t="s">
        <v>74</v>
      </c>
      <c r="N2198" s="5">
        <v>20</v>
      </c>
      <c r="O2198" s="17" t="s">
        <v>75</v>
      </c>
      <c r="P2198" s="17" t="s">
        <v>9039</v>
      </c>
      <c r="R2198" s="6" t="s">
        <v>77</v>
      </c>
      <c r="T2198" s="6" t="s">
        <v>154</v>
      </c>
      <c r="V2198" s="2" t="s">
        <v>154</v>
      </c>
      <c r="BE2198" s="23" t="str">
        <f t="shared" si="347"/>
        <v>EMF nein</v>
      </c>
      <c r="BF2198" s="23" t="str">
        <f t="shared" si="348"/>
        <v/>
      </c>
      <c r="BG2198" s="23" t="str">
        <f t="shared" si="349"/>
        <v/>
      </c>
      <c r="BH2198" s="23">
        <f t="shared" si="350"/>
        <v>0</v>
      </c>
      <c r="BO2198" s="2" t="s">
        <v>9040</v>
      </c>
      <c r="BP2198" s="3">
        <v>1</v>
      </c>
      <c r="BQ2198" s="2" t="s">
        <v>9041</v>
      </c>
    </row>
    <row r="2199" spans="1:70" ht="16.149999999999999" customHeight="1" x14ac:dyDescent="0.25">
      <c r="A2199" s="16">
        <v>2198</v>
      </c>
      <c r="B2199" s="17" t="s">
        <v>262</v>
      </c>
      <c r="C2199" s="48" t="s">
        <v>2476</v>
      </c>
      <c r="D2199" s="2" t="s">
        <v>124</v>
      </c>
      <c r="E2199" s="48" t="s">
        <v>9042</v>
      </c>
      <c r="F2199" s="67">
        <v>42514</v>
      </c>
      <c r="G2199" s="3">
        <f t="shared" si="351"/>
        <v>5</v>
      </c>
      <c r="H2199" s="3">
        <f t="shared" si="352"/>
        <v>2016</v>
      </c>
      <c r="I2199" s="19">
        <v>0.66666666666666696</v>
      </c>
      <c r="J2199" s="20">
        <f t="shared" si="346"/>
        <v>16</v>
      </c>
      <c r="K2199" s="5" t="str">
        <f t="shared" si="353"/>
        <v>ja</v>
      </c>
      <c r="L2199" s="21" t="s">
        <v>73</v>
      </c>
      <c r="M2199" s="6" t="s">
        <v>74</v>
      </c>
      <c r="N2199" s="5">
        <v>40</v>
      </c>
      <c r="O2199" s="17" t="s">
        <v>75</v>
      </c>
      <c r="P2199" s="17" t="s">
        <v>3612</v>
      </c>
      <c r="R2199" s="6" t="s">
        <v>77</v>
      </c>
      <c r="T2199" s="22"/>
      <c r="U2199" s="2" t="s">
        <v>208</v>
      </c>
      <c r="V2199" s="2" t="s">
        <v>79</v>
      </c>
      <c r="X2199" s="2">
        <v>723</v>
      </c>
      <c r="Y2199" s="2" t="s">
        <v>83</v>
      </c>
      <c r="Z2199" s="2" t="s">
        <v>82</v>
      </c>
      <c r="AA2199" s="2">
        <v>723</v>
      </c>
      <c r="AB2199" s="2" t="s">
        <v>81</v>
      </c>
      <c r="AC2199" s="2" t="s">
        <v>82</v>
      </c>
      <c r="AD2199" s="2">
        <v>723</v>
      </c>
      <c r="AE2199" s="2" t="s">
        <v>81</v>
      </c>
      <c r="AF2199" s="2" t="s">
        <v>82</v>
      </c>
      <c r="BE2199" s="23" t="str">
        <f t="shared" si="347"/>
        <v>EMF nein</v>
      </c>
      <c r="BF2199" s="23" t="str">
        <f t="shared" si="348"/>
        <v/>
      </c>
      <c r="BG2199" s="23" t="str">
        <f t="shared" si="349"/>
        <v/>
      </c>
      <c r="BH2199" s="23">
        <f t="shared" si="350"/>
        <v>0</v>
      </c>
      <c r="BO2199" s="2" t="s">
        <v>9043</v>
      </c>
      <c r="BP2199" s="3">
        <v>1</v>
      </c>
      <c r="BQ2199" s="2" t="s">
        <v>9044</v>
      </c>
    </row>
    <row r="2200" spans="1:70" ht="16.149999999999999" customHeight="1" x14ac:dyDescent="0.25">
      <c r="A2200" s="16">
        <v>2199</v>
      </c>
      <c r="B2200" s="17" t="s">
        <v>262</v>
      </c>
      <c r="C2200" s="48" t="s">
        <v>7616</v>
      </c>
      <c r="D2200" s="6" t="s">
        <v>151</v>
      </c>
      <c r="E2200" s="48" t="s">
        <v>9045</v>
      </c>
      <c r="F2200" s="67">
        <v>42514</v>
      </c>
      <c r="G2200" s="3">
        <f t="shared" si="351"/>
        <v>5</v>
      </c>
      <c r="H2200" s="3">
        <f t="shared" si="352"/>
        <v>2016</v>
      </c>
      <c r="I2200" s="19">
        <v>0.3125</v>
      </c>
      <c r="J2200" s="20">
        <f t="shared" si="346"/>
        <v>7</v>
      </c>
      <c r="K2200" s="5" t="str">
        <f t="shared" si="353"/>
        <v>ja</v>
      </c>
      <c r="L2200" s="21" t="s">
        <v>73</v>
      </c>
      <c r="M2200" s="6" t="s">
        <v>74</v>
      </c>
      <c r="N2200" s="5">
        <v>62</v>
      </c>
      <c r="O2200" s="6" t="s">
        <v>101</v>
      </c>
      <c r="P2200" s="17" t="s">
        <v>22422</v>
      </c>
      <c r="R2200" s="6" t="s">
        <v>77</v>
      </c>
      <c r="S2200" s="2" t="s">
        <v>78</v>
      </c>
      <c r="T2200" s="22" t="s">
        <v>79</v>
      </c>
      <c r="U2200" s="2" t="s">
        <v>74</v>
      </c>
      <c r="X2200" s="64">
        <v>40</v>
      </c>
      <c r="Y2200" s="64" t="s">
        <v>94</v>
      </c>
      <c r="Z2200" s="64" t="s">
        <v>168</v>
      </c>
      <c r="BE2200" s="23" t="str">
        <f t="shared" si="347"/>
        <v>EMF ja</v>
      </c>
      <c r="BF2200" s="23">
        <f t="shared" si="348"/>
        <v>2600</v>
      </c>
      <c r="BG2200" s="23" t="str">
        <f t="shared" si="349"/>
        <v>500+m</v>
      </c>
      <c r="BH2200" s="23">
        <f t="shared" si="350"/>
        <v>1</v>
      </c>
      <c r="BI2200" s="2" t="s">
        <v>162</v>
      </c>
      <c r="BJ2200" s="2">
        <v>2600</v>
      </c>
      <c r="BO2200" s="2" t="s">
        <v>9046</v>
      </c>
      <c r="BP2200" s="3">
        <v>1</v>
      </c>
      <c r="BR2200" s="325" t="s">
        <v>9047</v>
      </c>
    </row>
    <row r="2201" spans="1:70" ht="16.149999999999999" customHeight="1" x14ac:dyDescent="0.25">
      <c r="A2201" s="16">
        <v>2200</v>
      </c>
      <c r="B2201" s="17" t="s">
        <v>69</v>
      </c>
      <c r="C2201" s="48" t="s">
        <v>635</v>
      </c>
      <c r="D2201" s="2" t="s">
        <v>124</v>
      </c>
      <c r="E2201" s="48" t="s">
        <v>9048</v>
      </c>
      <c r="F2201" s="67">
        <v>43238</v>
      </c>
      <c r="G2201" s="3">
        <f t="shared" si="351"/>
        <v>5</v>
      </c>
      <c r="H2201" s="3">
        <f t="shared" si="352"/>
        <v>2018</v>
      </c>
      <c r="I2201" s="19">
        <v>0.56944444444444398</v>
      </c>
      <c r="J2201" s="20">
        <f t="shared" si="346"/>
        <v>13</v>
      </c>
      <c r="K2201" s="5" t="str">
        <f t="shared" si="353"/>
        <v>ja</v>
      </c>
      <c r="L2201" s="21" t="s">
        <v>73</v>
      </c>
      <c r="M2201" s="6" t="s">
        <v>74</v>
      </c>
      <c r="N2201" s="5">
        <v>75</v>
      </c>
      <c r="O2201" s="17" t="s">
        <v>75</v>
      </c>
      <c r="P2201" s="17" t="s">
        <v>9049</v>
      </c>
      <c r="R2201" s="6" t="s">
        <v>77</v>
      </c>
      <c r="S2201" s="2" t="s">
        <v>132</v>
      </c>
      <c r="T2201" s="6" t="s">
        <v>108</v>
      </c>
      <c r="U2201" s="2" t="s">
        <v>74</v>
      </c>
      <c r="X2201" s="2">
        <v>138</v>
      </c>
      <c r="Y2201" s="2" t="s">
        <v>81</v>
      </c>
      <c r="Z2201" s="2" t="s">
        <v>168</v>
      </c>
      <c r="AD2201" s="2">
        <v>138</v>
      </c>
      <c r="AE2201" s="2" t="s">
        <v>81</v>
      </c>
      <c r="AF2201" s="2" t="s">
        <v>168</v>
      </c>
      <c r="AJ2201" s="2">
        <v>251</v>
      </c>
      <c r="AK2201" s="2" t="s">
        <v>81</v>
      </c>
      <c r="AL2201" s="2" t="s">
        <v>84</v>
      </c>
      <c r="AM2201" s="2">
        <v>251</v>
      </c>
      <c r="AN2201" s="2" t="s">
        <v>81</v>
      </c>
      <c r="AO2201" s="2" t="s">
        <v>84</v>
      </c>
      <c r="AP2201" s="2">
        <v>251</v>
      </c>
      <c r="AQ2201" s="2" t="s">
        <v>81</v>
      </c>
      <c r="AR2201" s="2" t="s">
        <v>84</v>
      </c>
      <c r="AV2201" s="2">
        <v>276</v>
      </c>
      <c r="AW2201" s="2" t="s">
        <v>81</v>
      </c>
      <c r="AX2201" s="2" t="s">
        <v>84</v>
      </c>
      <c r="AY2201" s="2">
        <v>276</v>
      </c>
      <c r="AZ2201" s="2" t="s">
        <v>81</v>
      </c>
      <c r="BA2201" s="2" t="s">
        <v>84</v>
      </c>
      <c r="BB2201" s="2">
        <v>276</v>
      </c>
      <c r="BC2201" s="2" t="s">
        <v>83</v>
      </c>
      <c r="BD2201" s="2" t="s">
        <v>84</v>
      </c>
      <c r="BE2201" s="23" t="str">
        <f t="shared" si="347"/>
        <v>EMF nein</v>
      </c>
      <c r="BF2201" s="23" t="str">
        <f t="shared" si="348"/>
        <v/>
      </c>
      <c r="BG2201" s="23" t="str">
        <f t="shared" si="349"/>
        <v/>
      </c>
      <c r="BH2201" s="23">
        <f t="shared" si="350"/>
        <v>0</v>
      </c>
      <c r="BO2201" s="2" t="s">
        <v>9050</v>
      </c>
      <c r="BP2201" s="3">
        <v>1</v>
      </c>
      <c r="BQ2201" s="2" t="s">
        <v>9051</v>
      </c>
    </row>
    <row r="2202" spans="1:70" ht="16.149999999999999" customHeight="1" x14ac:dyDescent="0.25">
      <c r="A2202" s="16">
        <v>2201</v>
      </c>
      <c r="B2202" s="17" t="s">
        <v>262</v>
      </c>
      <c r="C2202" s="48" t="s">
        <v>676</v>
      </c>
      <c r="D2202" s="2" t="s">
        <v>124</v>
      </c>
      <c r="E2202" s="48" t="s">
        <v>7800</v>
      </c>
      <c r="F2202" s="67">
        <v>42513</v>
      </c>
      <c r="G2202" s="3">
        <f t="shared" si="351"/>
        <v>5</v>
      </c>
      <c r="H2202" s="3">
        <f t="shared" si="352"/>
        <v>2016</v>
      </c>
      <c r="I2202" s="19">
        <v>0.69444444444444398</v>
      </c>
      <c r="J2202" s="20">
        <f t="shared" si="346"/>
        <v>16</v>
      </c>
      <c r="K2202" s="5" t="str">
        <f t="shared" si="353"/>
        <v>ja</v>
      </c>
      <c r="L2202" s="21" t="s">
        <v>73</v>
      </c>
      <c r="M2202" s="6" t="s">
        <v>74</v>
      </c>
      <c r="N2202" s="5">
        <v>42</v>
      </c>
      <c r="O2202" s="2" t="s">
        <v>140</v>
      </c>
      <c r="P2202" s="17" t="s">
        <v>9052</v>
      </c>
      <c r="R2202" s="6" t="s">
        <v>335</v>
      </c>
      <c r="T2202" s="22" t="s">
        <v>79</v>
      </c>
      <c r="X2202" s="2">
        <v>219</v>
      </c>
      <c r="Y2202" s="2" t="s">
        <v>81</v>
      </c>
      <c r="Z2202" s="2" t="s">
        <v>84</v>
      </c>
      <c r="AA2202" s="2">
        <v>214</v>
      </c>
      <c r="AB2202" s="2" t="s">
        <v>81</v>
      </c>
      <c r="AC2202" s="2" t="s">
        <v>84</v>
      </c>
      <c r="AD2202" s="2">
        <v>214</v>
      </c>
      <c r="AE2202" s="2" t="s">
        <v>81</v>
      </c>
      <c r="AF2202" s="2" t="s">
        <v>84</v>
      </c>
      <c r="AJ2202" s="2">
        <v>247</v>
      </c>
      <c r="AK2202" s="2" t="s">
        <v>81</v>
      </c>
      <c r="AL2202" s="2" t="s">
        <v>168</v>
      </c>
      <c r="AM2202" s="2">
        <v>247</v>
      </c>
      <c r="AN2202" s="2" t="s">
        <v>81</v>
      </c>
      <c r="AO2202" s="2" t="s">
        <v>168</v>
      </c>
      <c r="AP2202" s="2">
        <v>247</v>
      </c>
      <c r="AQ2202" s="2" t="s">
        <v>81</v>
      </c>
      <c r="AR2202" s="2" t="s">
        <v>168</v>
      </c>
      <c r="BE2202" s="23" t="str">
        <f t="shared" si="347"/>
        <v>EMF ja</v>
      </c>
      <c r="BF2202" s="23">
        <f t="shared" si="348"/>
        <v>210</v>
      </c>
      <c r="BG2202" s="23" t="str">
        <f t="shared" si="349"/>
        <v>100-499m</v>
      </c>
      <c r="BH2202" s="23">
        <f t="shared" si="350"/>
        <v>1</v>
      </c>
      <c r="BK2202" s="2" t="s">
        <v>162</v>
      </c>
      <c r="BL2202" s="2">
        <v>210</v>
      </c>
      <c r="BO2202" s="2" t="s">
        <v>9053</v>
      </c>
      <c r="BP2202" s="3">
        <v>1</v>
      </c>
      <c r="BQ2202" s="2" t="s">
        <v>9054</v>
      </c>
    </row>
    <row r="2203" spans="1:70" ht="16.149999999999999" customHeight="1" x14ac:dyDescent="0.25">
      <c r="A2203" s="16">
        <v>2202</v>
      </c>
      <c r="B2203" s="17" t="s">
        <v>262</v>
      </c>
      <c r="C2203" s="48" t="s">
        <v>9055</v>
      </c>
      <c r="D2203" s="2" t="s">
        <v>124</v>
      </c>
      <c r="E2203" s="48" t="s">
        <v>6257</v>
      </c>
      <c r="F2203" s="67">
        <v>42513</v>
      </c>
      <c r="G2203" s="3">
        <f t="shared" si="351"/>
        <v>5</v>
      </c>
      <c r="H2203" s="3">
        <f t="shared" si="352"/>
        <v>2016</v>
      </c>
      <c r="I2203" s="19">
        <v>0.71180555555555503</v>
      </c>
      <c r="J2203" s="20">
        <f t="shared" si="346"/>
        <v>17</v>
      </c>
      <c r="K2203" s="5" t="str">
        <f t="shared" si="353"/>
        <v>ja</v>
      </c>
      <c r="L2203" s="21" t="s">
        <v>73</v>
      </c>
      <c r="M2203" s="6" t="s">
        <v>74</v>
      </c>
      <c r="N2203" s="5">
        <v>36</v>
      </c>
      <c r="O2203" s="2" t="s">
        <v>140</v>
      </c>
      <c r="P2203" s="17" t="s">
        <v>9056</v>
      </c>
      <c r="R2203" s="6" t="s">
        <v>77</v>
      </c>
      <c r="T2203" s="22"/>
      <c r="X2203" s="2">
        <v>25</v>
      </c>
      <c r="Y2203" s="2" t="s">
        <v>94</v>
      </c>
      <c r="Z2203" s="2" t="s">
        <v>161</v>
      </c>
      <c r="AA2203" s="2">
        <v>25</v>
      </c>
      <c r="AB2203" s="2" t="s">
        <v>94</v>
      </c>
      <c r="AC2203" s="2" t="s">
        <v>161</v>
      </c>
      <c r="AD2203" s="2">
        <v>25</v>
      </c>
      <c r="AE2203" s="2" t="s">
        <v>94</v>
      </c>
      <c r="AF2203" s="2" t="s">
        <v>161</v>
      </c>
      <c r="BE2203" s="23" t="str">
        <f t="shared" si="347"/>
        <v>EMF ja</v>
      </c>
      <c r="BF2203" s="23">
        <f t="shared" si="348"/>
        <v>5</v>
      </c>
      <c r="BG2203" s="23" t="str">
        <f t="shared" si="349"/>
        <v>&lt;100m</v>
      </c>
      <c r="BH2203" s="23">
        <f t="shared" si="350"/>
        <v>1</v>
      </c>
      <c r="BK2203" s="2" t="s">
        <v>162</v>
      </c>
      <c r="BL2203" s="2">
        <v>5</v>
      </c>
      <c r="BO2203" s="2" t="s">
        <v>9057</v>
      </c>
      <c r="BP2203" s="3">
        <v>1</v>
      </c>
      <c r="BQ2203" s="2" t="s">
        <v>9058</v>
      </c>
    </row>
    <row r="2204" spans="1:70" ht="16.149999999999999" customHeight="1" x14ac:dyDescent="0.25">
      <c r="A2204" s="16">
        <v>2203</v>
      </c>
      <c r="B2204" s="17" t="s">
        <v>262</v>
      </c>
      <c r="C2204" s="48" t="s">
        <v>4644</v>
      </c>
      <c r="D2204" s="2" t="s">
        <v>104</v>
      </c>
      <c r="E2204" s="48" t="s">
        <v>297</v>
      </c>
      <c r="F2204" s="67">
        <v>42513</v>
      </c>
      <c r="G2204" s="3">
        <f t="shared" si="351"/>
        <v>5</v>
      </c>
      <c r="H2204" s="3">
        <f t="shared" si="352"/>
        <v>2016</v>
      </c>
      <c r="I2204" s="19">
        <v>0.25347222222222199</v>
      </c>
      <c r="J2204" s="20">
        <f t="shared" si="346"/>
        <v>6</v>
      </c>
      <c r="K2204" s="5" t="str">
        <f t="shared" si="353"/>
        <v>ja</v>
      </c>
      <c r="L2204" s="5" t="s">
        <v>91</v>
      </c>
      <c r="M2204" s="6" t="s">
        <v>74</v>
      </c>
      <c r="O2204" s="2" t="s">
        <v>140</v>
      </c>
      <c r="P2204" s="17" t="s">
        <v>9059</v>
      </c>
      <c r="R2204" s="6" t="s">
        <v>335</v>
      </c>
      <c r="T2204" s="6" t="s">
        <v>154</v>
      </c>
      <c r="U2204" s="2" t="s">
        <v>74</v>
      </c>
      <c r="V2204" s="2" t="s">
        <v>154</v>
      </c>
      <c r="X2204" s="2">
        <v>525</v>
      </c>
      <c r="Y2204" s="2" t="s">
        <v>81</v>
      </c>
      <c r="Z2204" s="2" t="s">
        <v>84</v>
      </c>
      <c r="AA2204" s="2">
        <v>525</v>
      </c>
      <c r="AB2204" s="2" t="s">
        <v>81</v>
      </c>
      <c r="AC2204" s="2" t="s">
        <v>84</v>
      </c>
      <c r="AD2204" s="2">
        <v>525</v>
      </c>
      <c r="AE2204" s="2" t="s">
        <v>81</v>
      </c>
      <c r="AF2204" s="2" t="s">
        <v>84</v>
      </c>
      <c r="BE2204" s="23" t="str">
        <f t="shared" si="347"/>
        <v>EMF nein</v>
      </c>
      <c r="BF2204" s="23" t="str">
        <f t="shared" si="348"/>
        <v/>
      </c>
      <c r="BG2204" s="23" t="str">
        <f t="shared" si="349"/>
        <v/>
      </c>
      <c r="BH2204" s="23">
        <f t="shared" si="350"/>
        <v>0</v>
      </c>
      <c r="BO2204" s="2" t="s">
        <v>9060</v>
      </c>
      <c r="BP2204" s="3">
        <v>1</v>
      </c>
      <c r="BQ2204" s="2" t="s">
        <v>9061</v>
      </c>
    </row>
    <row r="2205" spans="1:70" ht="16.149999999999999" customHeight="1" x14ac:dyDescent="0.25">
      <c r="A2205" s="16">
        <v>2204</v>
      </c>
      <c r="B2205" s="17" t="s">
        <v>262</v>
      </c>
      <c r="C2205" s="48" t="s">
        <v>9062</v>
      </c>
      <c r="D2205" s="2" t="s">
        <v>158</v>
      </c>
      <c r="E2205" s="48" t="s">
        <v>3976</v>
      </c>
      <c r="F2205" s="67">
        <v>42513</v>
      </c>
      <c r="G2205" s="3">
        <f t="shared" si="351"/>
        <v>5</v>
      </c>
      <c r="H2205" s="3">
        <f t="shared" si="352"/>
        <v>2016</v>
      </c>
      <c r="I2205" s="19">
        <v>0.79513888888888895</v>
      </c>
      <c r="J2205" s="20">
        <f t="shared" si="346"/>
        <v>19</v>
      </c>
      <c r="K2205" s="5" t="str">
        <f t="shared" si="353"/>
        <v>ja</v>
      </c>
      <c r="L2205" s="5" t="s">
        <v>91</v>
      </c>
      <c r="M2205" s="6" t="s">
        <v>74</v>
      </c>
      <c r="N2205" s="5">
        <v>32</v>
      </c>
      <c r="O2205" s="2" t="s">
        <v>140</v>
      </c>
      <c r="P2205" s="17" t="s">
        <v>9063</v>
      </c>
      <c r="Q2205" s="6" t="s">
        <v>186</v>
      </c>
      <c r="R2205" s="6" t="s">
        <v>335</v>
      </c>
      <c r="T2205" s="22"/>
      <c r="X2205" s="2">
        <v>1050</v>
      </c>
      <c r="Y2205" s="2" t="s">
        <v>81</v>
      </c>
      <c r="Z2205" s="2" t="s">
        <v>84</v>
      </c>
      <c r="AA2205" s="2">
        <v>1050</v>
      </c>
      <c r="AB2205" s="2" t="s">
        <v>81</v>
      </c>
      <c r="AC2205" s="2" t="s">
        <v>84</v>
      </c>
      <c r="AD2205" s="2">
        <v>1050</v>
      </c>
      <c r="AE2205" s="2" t="s">
        <v>83</v>
      </c>
      <c r="AF2205" s="2" t="s">
        <v>84</v>
      </c>
      <c r="BE2205" s="23" t="str">
        <f t="shared" si="347"/>
        <v>EMF ja</v>
      </c>
      <c r="BF2205" s="23">
        <f t="shared" si="348"/>
        <v>550</v>
      </c>
      <c r="BG2205" s="23" t="str">
        <f t="shared" si="349"/>
        <v>500+m</v>
      </c>
      <c r="BH2205" s="23">
        <f t="shared" si="350"/>
        <v>3</v>
      </c>
      <c r="BI2205" s="2" t="s">
        <v>162</v>
      </c>
      <c r="BJ2205" s="2">
        <v>825</v>
      </c>
      <c r="BK2205" s="2" t="s">
        <v>162</v>
      </c>
      <c r="BL2205" s="2">
        <v>750</v>
      </c>
      <c r="BM2205" s="2" t="s">
        <v>162</v>
      </c>
      <c r="BN2205" s="2">
        <v>550</v>
      </c>
      <c r="BO2205" s="2" t="s">
        <v>9064</v>
      </c>
      <c r="BP2205" s="3">
        <v>1</v>
      </c>
      <c r="BQ2205" s="2" t="s">
        <v>9065</v>
      </c>
    </row>
    <row r="2206" spans="1:70" ht="16.149999999999999" customHeight="1" x14ac:dyDescent="0.25">
      <c r="A2206" s="16">
        <v>2205</v>
      </c>
      <c r="B2206" s="17" t="s">
        <v>262</v>
      </c>
      <c r="C2206" s="48" t="s">
        <v>363</v>
      </c>
      <c r="D2206" s="2" t="s">
        <v>364</v>
      </c>
      <c r="E2206" s="48" t="s">
        <v>9066</v>
      </c>
      <c r="F2206" s="67">
        <v>42513</v>
      </c>
      <c r="G2206" s="3">
        <f t="shared" si="351"/>
        <v>5</v>
      </c>
      <c r="H2206" s="3">
        <f t="shared" si="352"/>
        <v>2016</v>
      </c>
      <c r="I2206" s="19">
        <v>0.77083333333333304</v>
      </c>
      <c r="J2206" s="20">
        <f t="shared" si="346"/>
        <v>18</v>
      </c>
      <c r="K2206" s="5" t="str">
        <f t="shared" si="353"/>
        <v>ja</v>
      </c>
      <c r="L2206" s="5" t="s">
        <v>91</v>
      </c>
      <c r="M2206" s="6" t="s">
        <v>74</v>
      </c>
      <c r="N2206" s="5">
        <v>77</v>
      </c>
      <c r="O2206" s="17" t="s">
        <v>75</v>
      </c>
      <c r="P2206" s="17" t="s">
        <v>9067</v>
      </c>
      <c r="R2206" s="6" t="s">
        <v>335</v>
      </c>
      <c r="T2206" s="22"/>
      <c r="U2206" s="2" t="s">
        <v>208</v>
      </c>
      <c r="V2206" s="2" t="s">
        <v>79</v>
      </c>
      <c r="X2206" s="2">
        <v>370</v>
      </c>
      <c r="Y2206" s="2" t="s">
        <v>81</v>
      </c>
      <c r="Z2206" s="2" t="s">
        <v>168</v>
      </c>
      <c r="AA2206" s="2">
        <v>370</v>
      </c>
      <c r="AB2206" s="2" t="s">
        <v>81</v>
      </c>
      <c r="AC2206" s="2" t="s">
        <v>168</v>
      </c>
      <c r="AD2206" s="2" t="s">
        <v>109</v>
      </c>
      <c r="BE2206" s="23" t="str">
        <f t="shared" si="347"/>
        <v>EMF nein</v>
      </c>
      <c r="BF2206" s="23" t="str">
        <f t="shared" si="348"/>
        <v/>
      </c>
      <c r="BG2206" s="23" t="str">
        <f t="shared" si="349"/>
        <v/>
      </c>
      <c r="BH2206" s="23">
        <f t="shared" si="350"/>
        <v>0</v>
      </c>
      <c r="BO2206" s="2" t="s">
        <v>9068</v>
      </c>
      <c r="BP2206" s="3">
        <v>1</v>
      </c>
      <c r="BQ2206" s="2" t="s">
        <v>9069</v>
      </c>
    </row>
    <row r="2207" spans="1:70" ht="16.149999999999999" customHeight="1" x14ac:dyDescent="0.25">
      <c r="A2207" s="16">
        <v>2206</v>
      </c>
      <c r="B2207" s="17" t="s">
        <v>262</v>
      </c>
      <c r="C2207" s="48" t="s">
        <v>21908</v>
      </c>
      <c r="D2207" s="2" t="s">
        <v>575</v>
      </c>
      <c r="E2207" s="48" t="s">
        <v>9070</v>
      </c>
      <c r="F2207" s="67">
        <v>42512</v>
      </c>
      <c r="G2207" s="3">
        <f t="shared" si="351"/>
        <v>5</v>
      </c>
      <c r="H2207" s="3">
        <f t="shared" si="352"/>
        <v>2016</v>
      </c>
      <c r="I2207" s="19">
        <v>0.64583333333333304</v>
      </c>
      <c r="J2207" s="20">
        <f t="shared" si="346"/>
        <v>15</v>
      </c>
      <c r="K2207" s="5" t="str">
        <f t="shared" si="353"/>
        <v>ja</v>
      </c>
      <c r="L2207" s="5" t="s">
        <v>91</v>
      </c>
      <c r="M2207" s="6" t="s">
        <v>100</v>
      </c>
      <c r="N2207" s="5">
        <v>50</v>
      </c>
      <c r="O2207" s="17" t="s">
        <v>126</v>
      </c>
      <c r="P2207" s="17" t="s">
        <v>9071</v>
      </c>
      <c r="R2207" s="6" t="s">
        <v>77</v>
      </c>
      <c r="T2207" s="22"/>
      <c r="X2207" s="2">
        <v>1170</v>
      </c>
      <c r="Y2207" s="2" t="s">
        <v>83</v>
      </c>
      <c r="Z2207" s="2" t="s">
        <v>84</v>
      </c>
      <c r="AD2207" s="2">
        <v>1170</v>
      </c>
      <c r="AE2207" s="2" t="s">
        <v>81</v>
      </c>
      <c r="AF2207" s="2" t="s">
        <v>84</v>
      </c>
      <c r="AJ2207" s="2">
        <v>1200</v>
      </c>
      <c r="AK2207" s="2" t="s">
        <v>83</v>
      </c>
      <c r="AL2207" s="2" t="s">
        <v>84</v>
      </c>
      <c r="AM2207" s="2">
        <v>1200</v>
      </c>
      <c r="AN2207" s="2" t="s">
        <v>81</v>
      </c>
      <c r="AO2207" s="2" t="s">
        <v>84</v>
      </c>
      <c r="AP2207" s="2">
        <v>1200</v>
      </c>
      <c r="AQ2207" s="2" t="s">
        <v>83</v>
      </c>
      <c r="AR2207" s="2" t="s">
        <v>84</v>
      </c>
      <c r="BE2207" s="23" t="str">
        <f t="shared" si="347"/>
        <v>EMF nein</v>
      </c>
      <c r="BF2207" s="23" t="str">
        <f t="shared" si="348"/>
        <v/>
      </c>
      <c r="BG2207" s="23" t="str">
        <f t="shared" si="349"/>
        <v/>
      </c>
      <c r="BH2207" s="23">
        <f t="shared" si="350"/>
        <v>0</v>
      </c>
      <c r="BO2207" s="2" t="s">
        <v>9072</v>
      </c>
      <c r="BP2207" s="3">
        <v>1</v>
      </c>
      <c r="BQ2207" s="2" t="s">
        <v>9073</v>
      </c>
    </row>
    <row r="2208" spans="1:70" ht="16.149999999999999" customHeight="1" x14ac:dyDescent="0.25">
      <c r="A2208" s="16">
        <v>2207</v>
      </c>
      <c r="B2208" s="17" t="s">
        <v>262</v>
      </c>
      <c r="C2208" s="48" t="s">
        <v>289</v>
      </c>
      <c r="D2208" s="2" t="s">
        <v>290</v>
      </c>
      <c r="E2208" s="48" t="s">
        <v>9074</v>
      </c>
      <c r="F2208" s="67">
        <v>42512</v>
      </c>
      <c r="G2208" s="3">
        <f t="shared" si="351"/>
        <v>5</v>
      </c>
      <c r="H2208" s="3">
        <f t="shared" si="352"/>
        <v>2016</v>
      </c>
      <c r="I2208" s="19">
        <v>0.6875</v>
      </c>
      <c r="J2208" s="20">
        <f t="shared" si="346"/>
        <v>16</v>
      </c>
      <c r="K2208" s="5" t="str">
        <f t="shared" si="353"/>
        <v>ja</v>
      </c>
      <c r="L2208" s="5" t="s">
        <v>91</v>
      </c>
      <c r="M2208" s="6" t="s">
        <v>115</v>
      </c>
      <c r="N2208" s="5">
        <v>38</v>
      </c>
      <c r="O2208" s="17" t="s">
        <v>75</v>
      </c>
      <c r="P2208" s="17" t="s">
        <v>22241</v>
      </c>
      <c r="Q2208" s="6" t="s">
        <v>186</v>
      </c>
      <c r="R2208" s="6" t="s">
        <v>77</v>
      </c>
      <c r="T2208" s="22"/>
      <c r="X2208" s="2">
        <v>186</v>
      </c>
      <c r="Y2208" s="2" t="s">
        <v>94</v>
      </c>
      <c r="Z2208" s="2" t="s">
        <v>84</v>
      </c>
      <c r="AA2208" s="2">
        <v>186</v>
      </c>
      <c r="AB2208" s="2" t="s">
        <v>81</v>
      </c>
      <c r="AC2208" s="2" t="s">
        <v>84</v>
      </c>
      <c r="AJ2208" s="2">
        <v>363</v>
      </c>
      <c r="AK2208" s="2" t="s">
        <v>83</v>
      </c>
      <c r="AL2208" s="2" t="s">
        <v>84</v>
      </c>
      <c r="AM2208" s="2">
        <v>363</v>
      </c>
      <c r="AN2208" s="2" t="s">
        <v>81</v>
      </c>
      <c r="AO2208" s="2" t="s">
        <v>84</v>
      </c>
      <c r="BE2208" s="23" t="str">
        <f t="shared" si="347"/>
        <v>EMF nein</v>
      </c>
      <c r="BF2208" s="23" t="str">
        <f t="shared" si="348"/>
        <v/>
      </c>
      <c r="BG2208" s="23" t="str">
        <f t="shared" si="349"/>
        <v/>
      </c>
      <c r="BH2208" s="23">
        <f t="shared" si="350"/>
        <v>0</v>
      </c>
      <c r="BO2208" s="2" t="s">
        <v>9075</v>
      </c>
      <c r="BP2208" s="3">
        <v>1</v>
      </c>
      <c r="BQ2208" s="2" t="s">
        <v>9076</v>
      </c>
    </row>
    <row r="2209" spans="1:69" ht="16.149999999999999" customHeight="1" x14ac:dyDescent="0.25">
      <c r="A2209" s="16">
        <v>2208</v>
      </c>
      <c r="B2209" s="17" t="s">
        <v>262</v>
      </c>
      <c r="C2209" s="48" t="s">
        <v>1241</v>
      </c>
      <c r="D2209" s="2" t="s">
        <v>575</v>
      </c>
      <c r="E2209" s="48" t="s">
        <v>6923</v>
      </c>
      <c r="F2209" s="67">
        <v>42512</v>
      </c>
      <c r="G2209" s="3">
        <f t="shared" si="351"/>
        <v>5</v>
      </c>
      <c r="H2209" s="3">
        <f t="shared" si="352"/>
        <v>2016</v>
      </c>
      <c r="I2209" s="19">
        <v>0.9375</v>
      </c>
      <c r="J2209" s="20">
        <f t="shared" si="346"/>
        <v>22</v>
      </c>
      <c r="K2209" s="5" t="str">
        <f t="shared" si="353"/>
        <v>ja</v>
      </c>
      <c r="L2209" s="5" t="s">
        <v>91</v>
      </c>
      <c r="M2209" s="6" t="s">
        <v>74</v>
      </c>
      <c r="N2209" s="5">
        <v>31</v>
      </c>
      <c r="O2209" s="17" t="s">
        <v>126</v>
      </c>
      <c r="P2209" s="17" t="s">
        <v>9077</v>
      </c>
      <c r="R2209" s="6" t="s">
        <v>77</v>
      </c>
      <c r="T2209" s="22" t="s">
        <v>79</v>
      </c>
      <c r="X2209" s="2">
        <v>1210</v>
      </c>
      <c r="Y2209" s="2" t="s">
        <v>81</v>
      </c>
      <c r="Z2209" s="2" t="s">
        <v>161</v>
      </c>
      <c r="AA2209" s="2">
        <v>1210</v>
      </c>
      <c r="AB2209" s="2" t="s">
        <v>81</v>
      </c>
      <c r="AC2209" s="2" t="s">
        <v>161</v>
      </c>
      <c r="AD2209" s="2">
        <v>1210</v>
      </c>
      <c r="AE2209" s="2" t="s">
        <v>81</v>
      </c>
      <c r="AF2209" s="2" t="s">
        <v>161</v>
      </c>
      <c r="BE2209" s="23" t="str">
        <f t="shared" si="347"/>
        <v>EMF nein</v>
      </c>
      <c r="BF2209" s="23" t="str">
        <f t="shared" si="348"/>
        <v/>
      </c>
      <c r="BG2209" s="23" t="str">
        <f t="shared" si="349"/>
        <v/>
      </c>
      <c r="BH2209" s="23">
        <f t="shared" si="350"/>
        <v>0</v>
      </c>
      <c r="BO2209" s="2" t="s">
        <v>9078</v>
      </c>
      <c r="BP2209" s="3">
        <v>1</v>
      </c>
      <c r="BQ2209" s="2" t="s">
        <v>9079</v>
      </c>
    </row>
    <row r="2210" spans="1:69" ht="16.149999999999999" customHeight="1" x14ac:dyDescent="0.25">
      <c r="A2210" s="16">
        <v>2209</v>
      </c>
      <c r="B2210" s="17" t="s">
        <v>262</v>
      </c>
      <c r="C2210" s="48" t="s">
        <v>327</v>
      </c>
      <c r="D2210" s="2" t="s">
        <v>124</v>
      </c>
      <c r="E2210" s="48" t="s">
        <v>9080</v>
      </c>
      <c r="F2210" s="67">
        <v>42512</v>
      </c>
      <c r="G2210" s="3">
        <f t="shared" si="351"/>
        <v>5</v>
      </c>
      <c r="H2210" s="3">
        <f t="shared" si="352"/>
        <v>2016</v>
      </c>
      <c r="I2210" s="19">
        <v>0.54861111111111105</v>
      </c>
      <c r="J2210" s="20">
        <f t="shared" si="346"/>
        <v>13</v>
      </c>
      <c r="K2210" s="5" t="str">
        <f t="shared" si="353"/>
        <v>ja</v>
      </c>
      <c r="L2210" s="5" t="s">
        <v>91</v>
      </c>
      <c r="M2210" s="6" t="s">
        <v>74</v>
      </c>
      <c r="N2210" s="5">
        <v>36</v>
      </c>
      <c r="O2210" s="17" t="s">
        <v>75</v>
      </c>
      <c r="P2210" s="17" t="s">
        <v>9081</v>
      </c>
      <c r="R2210" s="6" t="s">
        <v>77</v>
      </c>
      <c r="T2210" s="22"/>
      <c r="U2210" s="2" t="s">
        <v>208</v>
      </c>
      <c r="V2210" s="2" t="s">
        <v>79</v>
      </c>
      <c r="AA2210" s="2">
        <v>70</v>
      </c>
      <c r="AB2210" s="2" t="s">
        <v>94</v>
      </c>
      <c r="AC2210" s="2" t="s">
        <v>82</v>
      </c>
      <c r="AD2210" s="2">
        <v>125</v>
      </c>
      <c r="AE2210" s="2" t="s">
        <v>94</v>
      </c>
      <c r="AF2210" s="2" t="s">
        <v>84</v>
      </c>
      <c r="BE2210" s="23" t="str">
        <f t="shared" si="347"/>
        <v>EMF ja</v>
      </c>
      <c r="BF2210" s="23">
        <f t="shared" si="348"/>
        <v>500</v>
      </c>
      <c r="BG2210" s="23" t="str">
        <f t="shared" si="349"/>
        <v>500+m</v>
      </c>
      <c r="BH2210" s="23">
        <f t="shared" si="350"/>
        <v>1</v>
      </c>
      <c r="BK2210" s="2" t="s">
        <v>162</v>
      </c>
      <c r="BL2210" s="2">
        <v>500</v>
      </c>
      <c r="BO2210" s="2" t="s">
        <v>9082</v>
      </c>
      <c r="BP2210" s="3">
        <v>1</v>
      </c>
      <c r="BQ2210" s="2" t="s">
        <v>9083</v>
      </c>
    </row>
    <row r="2211" spans="1:69" ht="16.149999999999999" customHeight="1" x14ac:dyDescent="0.25">
      <c r="A2211" s="16">
        <v>2210</v>
      </c>
      <c r="B2211" s="17" t="s">
        <v>262</v>
      </c>
      <c r="C2211" s="48" t="s">
        <v>932</v>
      </c>
      <c r="D2211" s="2" t="s">
        <v>137</v>
      </c>
      <c r="E2211" s="48" t="s">
        <v>6956</v>
      </c>
      <c r="F2211" s="67">
        <v>42512</v>
      </c>
      <c r="G2211" s="3">
        <f t="shared" si="351"/>
        <v>5</v>
      </c>
      <c r="H2211" s="3">
        <f t="shared" si="352"/>
        <v>2016</v>
      </c>
      <c r="I2211" s="19">
        <v>0.91666666666666696</v>
      </c>
      <c r="J2211" s="20">
        <f t="shared" si="346"/>
        <v>22</v>
      </c>
      <c r="K2211" s="5" t="str">
        <f t="shared" si="353"/>
        <v>ja</v>
      </c>
      <c r="L2211" s="5" t="s">
        <v>91</v>
      </c>
      <c r="M2211" s="6" t="s">
        <v>74</v>
      </c>
      <c r="N2211" s="5">
        <v>58</v>
      </c>
      <c r="O2211" s="2" t="s">
        <v>140</v>
      </c>
      <c r="P2211" s="17" t="s">
        <v>9084</v>
      </c>
      <c r="R2211" s="6" t="s">
        <v>77</v>
      </c>
      <c r="T2211" s="22" t="s">
        <v>79</v>
      </c>
      <c r="X2211" s="2">
        <v>372</v>
      </c>
      <c r="Y2211" s="2" t="s">
        <v>81</v>
      </c>
      <c r="Z2211" s="2" t="s">
        <v>84</v>
      </c>
      <c r="AA2211" s="2">
        <v>372</v>
      </c>
      <c r="AB2211" s="2" t="s">
        <v>81</v>
      </c>
      <c r="AC2211" s="2" t="s">
        <v>84</v>
      </c>
      <c r="AD2211" s="2">
        <v>372</v>
      </c>
      <c r="AE2211" s="2" t="s">
        <v>83</v>
      </c>
      <c r="AF2211" s="2" t="s">
        <v>84</v>
      </c>
      <c r="AJ2211" s="2">
        <v>705</v>
      </c>
      <c r="AK2211" s="2" t="s">
        <v>81</v>
      </c>
      <c r="AL2211" s="2" t="s">
        <v>168</v>
      </c>
      <c r="AM2211" s="2">
        <v>705</v>
      </c>
      <c r="AN2211" s="2" t="s">
        <v>81</v>
      </c>
      <c r="AO2211" s="2" t="s">
        <v>168</v>
      </c>
      <c r="AP2211" s="2">
        <v>705</v>
      </c>
      <c r="AQ2211" s="2" t="s">
        <v>83</v>
      </c>
      <c r="AR2211" s="2" t="s">
        <v>168</v>
      </c>
      <c r="BE2211" s="23" t="str">
        <f t="shared" si="347"/>
        <v>EMF nein</v>
      </c>
      <c r="BF2211" s="23" t="str">
        <f t="shared" si="348"/>
        <v/>
      </c>
      <c r="BG2211" s="23" t="str">
        <f t="shared" si="349"/>
        <v/>
      </c>
      <c r="BH2211" s="23">
        <f t="shared" si="350"/>
        <v>0</v>
      </c>
      <c r="BO2211" s="2" t="s">
        <v>9085</v>
      </c>
      <c r="BP2211" s="3">
        <v>1</v>
      </c>
      <c r="BQ2211" s="2" t="s">
        <v>9086</v>
      </c>
    </row>
    <row r="2212" spans="1:69" ht="16.149999999999999" customHeight="1" x14ac:dyDescent="0.25">
      <c r="A2212" s="16">
        <v>2211</v>
      </c>
      <c r="B2212" s="17" t="s">
        <v>262</v>
      </c>
      <c r="C2212" s="48" t="s">
        <v>3313</v>
      </c>
      <c r="D2212" s="2" t="s">
        <v>137</v>
      </c>
      <c r="E2212" s="48" t="s">
        <v>9087</v>
      </c>
      <c r="F2212" s="67">
        <v>42512</v>
      </c>
      <c r="G2212" s="3">
        <f t="shared" si="351"/>
        <v>5</v>
      </c>
      <c r="H2212" s="3">
        <f t="shared" si="352"/>
        <v>2016</v>
      </c>
      <c r="I2212" s="19">
        <v>0.90625</v>
      </c>
      <c r="J2212" s="20">
        <f t="shared" si="346"/>
        <v>21</v>
      </c>
      <c r="K2212" s="5" t="str">
        <f t="shared" si="353"/>
        <v>ja</v>
      </c>
      <c r="L2212" s="5" t="s">
        <v>91</v>
      </c>
      <c r="M2212" s="6" t="s">
        <v>74</v>
      </c>
      <c r="N2212" s="5">
        <v>63</v>
      </c>
      <c r="O2212" s="17" t="s">
        <v>75</v>
      </c>
      <c r="P2212" s="17" t="s">
        <v>1046</v>
      </c>
      <c r="R2212" s="6" t="s">
        <v>77</v>
      </c>
      <c r="S2212" s="2" t="s">
        <v>190</v>
      </c>
      <c r="T2212" s="22"/>
      <c r="U2212" s="2" t="s">
        <v>74</v>
      </c>
      <c r="X2212" s="2">
        <v>425</v>
      </c>
      <c r="Y2212" s="2" t="s">
        <v>81</v>
      </c>
      <c r="Z2212" s="2" t="s">
        <v>84</v>
      </c>
      <c r="AA2212" s="2">
        <v>425</v>
      </c>
      <c r="AB2212" s="2" t="s">
        <v>81</v>
      </c>
      <c r="AC2212" s="2" t="s">
        <v>84</v>
      </c>
      <c r="AD2212" s="2" t="s">
        <v>109</v>
      </c>
      <c r="BE2212" s="23" t="str">
        <f t="shared" si="347"/>
        <v>EMF nein</v>
      </c>
      <c r="BF2212" s="23" t="str">
        <f t="shared" si="348"/>
        <v/>
      </c>
      <c r="BG2212" s="23" t="str">
        <f t="shared" si="349"/>
        <v/>
      </c>
      <c r="BH2212" s="23">
        <f t="shared" si="350"/>
        <v>0</v>
      </c>
      <c r="BO2212" s="2" t="s">
        <v>9088</v>
      </c>
      <c r="BP2212" s="3">
        <v>1</v>
      </c>
      <c r="BQ2212" s="2" t="s">
        <v>9089</v>
      </c>
    </row>
    <row r="2213" spans="1:69" ht="16.149999999999999" customHeight="1" x14ac:dyDescent="0.25">
      <c r="A2213" s="16">
        <v>2212</v>
      </c>
      <c r="B2213" s="17" t="s">
        <v>262</v>
      </c>
      <c r="C2213" s="48" t="s">
        <v>9090</v>
      </c>
      <c r="D2213" s="2" t="s">
        <v>151</v>
      </c>
      <c r="E2213" s="48" t="s">
        <v>9091</v>
      </c>
      <c r="F2213" s="67">
        <v>42513</v>
      </c>
      <c r="G2213" s="3">
        <f t="shared" si="351"/>
        <v>5</v>
      </c>
      <c r="H2213" s="3">
        <f t="shared" si="352"/>
        <v>2016</v>
      </c>
      <c r="I2213" s="19">
        <v>0.72916666666666696</v>
      </c>
      <c r="J2213" s="20">
        <f t="shared" si="346"/>
        <v>17</v>
      </c>
      <c r="K2213" s="5" t="str">
        <f t="shared" si="353"/>
        <v>ja</v>
      </c>
      <c r="L2213" s="5" t="s">
        <v>91</v>
      </c>
      <c r="M2213" s="6" t="s">
        <v>100</v>
      </c>
      <c r="N2213" s="5">
        <v>52</v>
      </c>
      <c r="O2213" s="17" t="s">
        <v>126</v>
      </c>
      <c r="P2213" s="17" t="s">
        <v>9092</v>
      </c>
      <c r="R2213" s="6" t="s">
        <v>77</v>
      </c>
      <c r="T2213" s="22" t="s">
        <v>79</v>
      </c>
      <c r="U2213" s="2" t="s">
        <v>74</v>
      </c>
      <c r="X2213" s="2">
        <v>260</v>
      </c>
      <c r="Y2213" s="2" t="s">
        <v>81</v>
      </c>
      <c r="Z2213" s="2" t="s">
        <v>161</v>
      </c>
      <c r="AA2213" s="2">
        <v>260</v>
      </c>
      <c r="AB2213" s="2" t="s">
        <v>81</v>
      </c>
      <c r="AC2213" s="2" t="s">
        <v>161</v>
      </c>
      <c r="BE2213" s="23" t="str">
        <f t="shared" si="347"/>
        <v>EMF nein</v>
      </c>
      <c r="BF2213" s="23" t="str">
        <f t="shared" si="348"/>
        <v/>
      </c>
      <c r="BG2213" s="23" t="str">
        <f t="shared" si="349"/>
        <v/>
      </c>
      <c r="BH2213" s="23">
        <f t="shared" si="350"/>
        <v>0</v>
      </c>
      <c r="BO2213" s="2" t="s">
        <v>9093</v>
      </c>
      <c r="BP2213" s="3">
        <v>1</v>
      </c>
      <c r="BQ2213" s="2" t="s">
        <v>9094</v>
      </c>
    </row>
    <row r="2214" spans="1:69" ht="16.149999999999999" customHeight="1" x14ac:dyDescent="0.25">
      <c r="A2214" s="16">
        <v>2213</v>
      </c>
      <c r="B2214" s="17" t="s">
        <v>262</v>
      </c>
      <c r="C2214" s="48" t="s">
        <v>2611</v>
      </c>
      <c r="D2214" s="2" t="s">
        <v>124</v>
      </c>
      <c r="E2214" s="48" t="s">
        <v>9095</v>
      </c>
      <c r="F2214" s="67">
        <v>42512</v>
      </c>
      <c r="G2214" s="3">
        <f t="shared" si="351"/>
        <v>5</v>
      </c>
      <c r="H2214" s="3">
        <f t="shared" si="352"/>
        <v>2016</v>
      </c>
      <c r="I2214" s="19">
        <v>0.66319444444444398</v>
      </c>
      <c r="J2214" s="20">
        <f t="shared" si="346"/>
        <v>15</v>
      </c>
      <c r="K2214" s="5" t="str">
        <f t="shared" si="353"/>
        <v>ja</v>
      </c>
      <c r="L2214" s="5" t="s">
        <v>91</v>
      </c>
      <c r="M2214" s="6" t="s">
        <v>74</v>
      </c>
      <c r="N2214" s="5">
        <v>27</v>
      </c>
      <c r="O2214" s="17" t="s">
        <v>75</v>
      </c>
      <c r="P2214" s="17" t="s">
        <v>9096</v>
      </c>
      <c r="R2214" s="6" t="s">
        <v>77</v>
      </c>
      <c r="T2214" s="22"/>
      <c r="U2214" s="2" t="s">
        <v>115</v>
      </c>
      <c r="V2214" s="2" t="s">
        <v>79</v>
      </c>
      <c r="W2214" s="2" t="s">
        <v>9097</v>
      </c>
      <c r="X2214" s="2">
        <v>110</v>
      </c>
      <c r="Y2214" s="2" t="s">
        <v>81</v>
      </c>
      <c r="Z2214" s="2" t="s">
        <v>82</v>
      </c>
      <c r="AA2214" s="2">
        <v>110</v>
      </c>
      <c r="AB2214" s="2" t="s">
        <v>81</v>
      </c>
      <c r="AC2214" s="2" t="s">
        <v>82</v>
      </c>
      <c r="AD2214" s="2">
        <v>110</v>
      </c>
      <c r="AE2214" s="2" t="s">
        <v>81</v>
      </c>
      <c r="AF2214" s="2" t="s">
        <v>82</v>
      </c>
      <c r="AJ2214" s="2">
        <v>195</v>
      </c>
      <c r="AK2214" s="2" t="s">
        <v>81</v>
      </c>
      <c r="AL2214" s="2" t="s">
        <v>168</v>
      </c>
      <c r="AM2214" s="2">
        <v>195</v>
      </c>
      <c r="AN2214" s="2" t="s">
        <v>81</v>
      </c>
      <c r="AO2214" s="2" t="s">
        <v>168</v>
      </c>
      <c r="AP2214" s="2">
        <v>195</v>
      </c>
      <c r="AQ2214" s="2" t="s">
        <v>81</v>
      </c>
      <c r="AR2214" s="2" t="s">
        <v>168</v>
      </c>
      <c r="BE2214" s="23" t="str">
        <f t="shared" si="347"/>
        <v>EMF ja</v>
      </c>
      <c r="BF2214" s="23">
        <f t="shared" si="348"/>
        <v>50</v>
      </c>
      <c r="BG2214" s="23" t="str">
        <f t="shared" si="349"/>
        <v>&lt;100m</v>
      </c>
      <c r="BH2214" s="23">
        <f t="shared" si="350"/>
        <v>1</v>
      </c>
      <c r="BM2214" s="2" t="s">
        <v>162</v>
      </c>
      <c r="BN2214" s="2">
        <v>50</v>
      </c>
      <c r="BO2214" s="2" t="s">
        <v>9098</v>
      </c>
      <c r="BP2214" s="3">
        <v>1</v>
      </c>
      <c r="BQ2214" s="2" t="s">
        <v>9099</v>
      </c>
    </row>
    <row r="2215" spans="1:69" ht="16.149999999999999" customHeight="1" x14ac:dyDescent="0.25">
      <c r="A2215" s="16">
        <v>2214</v>
      </c>
      <c r="B2215" s="17" t="s">
        <v>262</v>
      </c>
      <c r="C2215" s="48" t="s">
        <v>9100</v>
      </c>
      <c r="D2215" s="2" t="s">
        <v>371</v>
      </c>
      <c r="E2215" s="48" t="s">
        <v>9101</v>
      </c>
      <c r="F2215" s="67">
        <v>42512</v>
      </c>
      <c r="G2215" s="3">
        <f t="shared" si="351"/>
        <v>5</v>
      </c>
      <c r="H2215" s="3">
        <f t="shared" si="352"/>
        <v>2016</v>
      </c>
      <c r="I2215" s="19">
        <v>0.37152777777777801</v>
      </c>
      <c r="J2215" s="20">
        <f t="shared" si="346"/>
        <v>8</v>
      </c>
      <c r="K2215" s="5" t="str">
        <f t="shared" si="353"/>
        <v>ja</v>
      </c>
      <c r="L2215" s="5" t="s">
        <v>91</v>
      </c>
      <c r="M2215" s="6" t="s">
        <v>100</v>
      </c>
      <c r="N2215" s="5">
        <v>57</v>
      </c>
      <c r="O2215" s="17" t="s">
        <v>126</v>
      </c>
      <c r="P2215" s="17" t="s">
        <v>9102</v>
      </c>
      <c r="R2215" s="6" t="s">
        <v>77</v>
      </c>
      <c r="T2215" s="22"/>
      <c r="BE2215" s="23" t="str">
        <f t="shared" si="347"/>
        <v>EMF ja</v>
      </c>
      <c r="BF2215" s="23">
        <f t="shared" si="348"/>
        <v>860</v>
      </c>
      <c r="BG2215" s="23" t="str">
        <f t="shared" si="349"/>
        <v>500+m</v>
      </c>
      <c r="BH2215" s="23">
        <f t="shared" si="350"/>
        <v>1</v>
      </c>
      <c r="BK2215" s="2" t="s">
        <v>162</v>
      </c>
      <c r="BL2215" s="2">
        <v>860</v>
      </c>
      <c r="BO2215" s="2" t="s">
        <v>9103</v>
      </c>
      <c r="BP2215" s="3">
        <v>1</v>
      </c>
      <c r="BQ2215" s="2" t="s">
        <v>9104</v>
      </c>
    </row>
    <row r="2216" spans="1:69" ht="16.149999999999999" customHeight="1" x14ac:dyDescent="0.25">
      <c r="A2216" s="16">
        <v>2215</v>
      </c>
      <c r="B2216" s="17" t="s">
        <v>262</v>
      </c>
      <c r="C2216" s="48" t="s">
        <v>363</v>
      </c>
      <c r="D2216" s="2" t="s">
        <v>364</v>
      </c>
      <c r="E2216" s="48" t="s">
        <v>4248</v>
      </c>
      <c r="F2216" s="67">
        <v>42512</v>
      </c>
      <c r="G2216" s="3">
        <f t="shared" si="351"/>
        <v>5</v>
      </c>
      <c r="H2216" s="3">
        <f t="shared" si="352"/>
        <v>2016</v>
      </c>
      <c r="I2216" s="19">
        <v>0.81597222222222199</v>
      </c>
      <c r="J2216" s="20">
        <f t="shared" si="346"/>
        <v>19</v>
      </c>
      <c r="K2216" s="5" t="str">
        <f t="shared" si="353"/>
        <v>ja</v>
      </c>
      <c r="L2216" s="5" t="s">
        <v>91</v>
      </c>
      <c r="M2216" s="6" t="s">
        <v>74</v>
      </c>
      <c r="O2216" s="17" t="s">
        <v>75</v>
      </c>
      <c r="P2216" s="17" t="s">
        <v>9105</v>
      </c>
      <c r="R2216" s="6" t="s">
        <v>77</v>
      </c>
      <c r="T2216" s="22"/>
      <c r="U2216" s="2" t="s">
        <v>100</v>
      </c>
      <c r="V2216" s="2" t="s">
        <v>79</v>
      </c>
      <c r="X2216" s="2">
        <v>357</v>
      </c>
      <c r="Y2216" s="2" t="s">
        <v>81</v>
      </c>
      <c r="AA2216" s="2">
        <v>357</v>
      </c>
      <c r="AB2216" s="2" t="s">
        <v>81</v>
      </c>
      <c r="BE2216" s="23" t="str">
        <f t="shared" si="347"/>
        <v>EMF nein</v>
      </c>
      <c r="BF2216" s="23" t="str">
        <f t="shared" si="348"/>
        <v/>
      </c>
      <c r="BG2216" s="23" t="str">
        <f t="shared" si="349"/>
        <v/>
      </c>
      <c r="BH2216" s="23">
        <f t="shared" si="350"/>
        <v>0</v>
      </c>
      <c r="BO2216" s="2" t="s">
        <v>9106</v>
      </c>
      <c r="BP2216" s="3">
        <v>1</v>
      </c>
      <c r="BQ2216" s="2" t="s">
        <v>9107</v>
      </c>
    </row>
    <row r="2217" spans="1:69" ht="16.149999999999999" customHeight="1" x14ac:dyDescent="0.25">
      <c r="A2217" s="16">
        <v>2216</v>
      </c>
      <c r="B2217" s="17" t="s">
        <v>262</v>
      </c>
      <c r="C2217" s="48" t="s">
        <v>289</v>
      </c>
      <c r="D2217" s="2" t="s">
        <v>290</v>
      </c>
      <c r="E2217" s="48" t="s">
        <v>9108</v>
      </c>
      <c r="F2217" s="67">
        <v>42511</v>
      </c>
      <c r="G2217" s="3">
        <f t="shared" si="351"/>
        <v>5</v>
      </c>
      <c r="H2217" s="3">
        <f t="shared" si="352"/>
        <v>2016</v>
      </c>
      <c r="I2217" s="19">
        <v>0.78472222222222199</v>
      </c>
      <c r="J2217" s="20">
        <f t="shared" si="346"/>
        <v>18</v>
      </c>
      <c r="K2217" s="5" t="str">
        <f t="shared" si="353"/>
        <v>ja</v>
      </c>
      <c r="L2217" s="5" t="s">
        <v>91</v>
      </c>
      <c r="M2217" s="6" t="s">
        <v>74</v>
      </c>
      <c r="O2217" s="17" t="s">
        <v>75</v>
      </c>
      <c r="P2217" s="17" t="s">
        <v>9109</v>
      </c>
      <c r="R2217" s="6" t="s">
        <v>77</v>
      </c>
      <c r="T2217" s="22"/>
      <c r="U2217" s="2" t="s">
        <v>74</v>
      </c>
      <c r="X2217" s="2">
        <v>191</v>
      </c>
      <c r="Y2217" s="2" t="s">
        <v>81</v>
      </c>
      <c r="Z2217" s="2" t="s">
        <v>84</v>
      </c>
      <c r="AA2217" s="2">
        <v>191</v>
      </c>
      <c r="AB2217" s="2" t="s">
        <v>81</v>
      </c>
      <c r="AC2217" s="2" t="s">
        <v>84</v>
      </c>
      <c r="AD2217" s="2">
        <v>191</v>
      </c>
      <c r="AE2217" s="2" t="s">
        <v>83</v>
      </c>
      <c r="AF2217" s="2" t="s">
        <v>84</v>
      </c>
      <c r="BE2217" s="23" t="str">
        <f t="shared" si="347"/>
        <v>EMF nein</v>
      </c>
      <c r="BF2217" s="23" t="str">
        <f t="shared" si="348"/>
        <v/>
      </c>
      <c r="BG2217" s="23" t="str">
        <f t="shared" si="349"/>
        <v/>
      </c>
      <c r="BH2217" s="23">
        <f t="shared" si="350"/>
        <v>0</v>
      </c>
      <c r="BO2217" s="2" t="s">
        <v>9110</v>
      </c>
      <c r="BP2217" s="3">
        <v>1</v>
      </c>
      <c r="BQ2217" s="2" t="s">
        <v>9111</v>
      </c>
    </row>
    <row r="2218" spans="1:69" ht="16.149999999999999" customHeight="1" x14ac:dyDescent="0.25">
      <c r="A2218" s="16">
        <v>2217</v>
      </c>
      <c r="B2218" s="17" t="s">
        <v>262</v>
      </c>
      <c r="C2218" s="48" t="s">
        <v>5147</v>
      </c>
      <c r="D2218" s="2" t="s">
        <v>145</v>
      </c>
      <c r="E2218" s="48" t="s">
        <v>9112</v>
      </c>
      <c r="F2218" s="67">
        <v>42511</v>
      </c>
      <c r="G2218" s="3">
        <f t="shared" si="351"/>
        <v>5</v>
      </c>
      <c r="H2218" s="3">
        <f t="shared" si="352"/>
        <v>2016</v>
      </c>
      <c r="I2218" s="19">
        <v>0.68402777777777801</v>
      </c>
      <c r="J2218" s="20">
        <f t="shared" si="346"/>
        <v>16</v>
      </c>
      <c r="K2218" s="5" t="str">
        <f t="shared" si="353"/>
        <v>ja</v>
      </c>
      <c r="L2218" s="5" t="s">
        <v>91</v>
      </c>
      <c r="M2218" s="6" t="s">
        <v>74</v>
      </c>
      <c r="N2218" s="5">
        <v>67</v>
      </c>
      <c r="O2218" s="17" t="s">
        <v>75</v>
      </c>
      <c r="P2218" s="17" t="s">
        <v>9113</v>
      </c>
      <c r="R2218" s="6" t="s">
        <v>77</v>
      </c>
      <c r="T2218" s="22"/>
      <c r="U2218" s="2" t="s">
        <v>74</v>
      </c>
      <c r="AA2218" s="2">
        <v>296</v>
      </c>
      <c r="AB2218" s="2" t="s">
        <v>81</v>
      </c>
      <c r="AC2218" s="2" t="s">
        <v>168</v>
      </c>
      <c r="AJ2218" s="2">
        <v>700</v>
      </c>
      <c r="AK2218" s="2" t="s">
        <v>81</v>
      </c>
      <c r="AL2218" s="2" t="s">
        <v>161</v>
      </c>
      <c r="AM2218" s="2">
        <v>700</v>
      </c>
      <c r="AN2218" s="2" t="s">
        <v>81</v>
      </c>
      <c r="AO2218" s="2" t="s">
        <v>161</v>
      </c>
      <c r="AP2218" s="2">
        <v>700</v>
      </c>
      <c r="AQ2218" s="2" t="s">
        <v>81</v>
      </c>
      <c r="AR2218" s="2" t="s">
        <v>161</v>
      </c>
      <c r="BE2218" s="23" t="str">
        <f t="shared" si="347"/>
        <v>EMF nein</v>
      </c>
      <c r="BF2218" s="23" t="str">
        <f t="shared" si="348"/>
        <v/>
      </c>
      <c r="BG2218" s="23" t="str">
        <f t="shared" si="349"/>
        <v/>
      </c>
      <c r="BH2218" s="23">
        <f t="shared" si="350"/>
        <v>0</v>
      </c>
      <c r="BO2218" s="2" t="s">
        <v>9114</v>
      </c>
      <c r="BP2218" s="3">
        <v>1</v>
      </c>
      <c r="BQ2218" s="2" t="s">
        <v>9115</v>
      </c>
    </row>
    <row r="2219" spans="1:69" ht="16.149999999999999" customHeight="1" x14ac:dyDescent="0.25">
      <c r="A2219" s="16">
        <v>2218</v>
      </c>
      <c r="B2219" s="17" t="s">
        <v>262</v>
      </c>
      <c r="C2219" s="48" t="s">
        <v>6203</v>
      </c>
      <c r="D2219" s="2" t="s">
        <v>178</v>
      </c>
      <c r="E2219" s="48" t="s">
        <v>9116</v>
      </c>
      <c r="F2219" s="67">
        <v>42511</v>
      </c>
      <c r="G2219" s="3">
        <f t="shared" si="351"/>
        <v>5</v>
      </c>
      <c r="H2219" s="3">
        <f t="shared" si="352"/>
        <v>2016</v>
      </c>
      <c r="I2219" s="19">
        <v>0.57986111111111105</v>
      </c>
      <c r="J2219" s="20">
        <f t="shared" si="346"/>
        <v>13</v>
      </c>
      <c r="K2219" s="5" t="str">
        <f t="shared" si="353"/>
        <v>ja</v>
      </c>
      <c r="L2219" s="5" t="s">
        <v>91</v>
      </c>
      <c r="M2219" s="6" t="s">
        <v>74</v>
      </c>
      <c r="N2219" s="5">
        <v>23</v>
      </c>
      <c r="O2219" s="17" t="s">
        <v>75</v>
      </c>
      <c r="P2219" s="17" t="s">
        <v>9117</v>
      </c>
      <c r="R2219" s="6" t="s">
        <v>77</v>
      </c>
      <c r="T2219" s="22"/>
      <c r="U2219" s="2" t="s">
        <v>74</v>
      </c>
      <c r="X2219" s="2">
        <v>205</v>
      </c>
      <c r="Y2219" s="2" t="s">
        <v>81</v>
      </c>
      <c r="Z2219" s="2" t="s">
        <v>168</v>
      </c>
      <c r="AA2219" s="2">
        <v>205</v>
      </c>
      <c r="AB2219" s="2" t="s">
        <v>81</v>
      </c>
      <c r="AC2219" s="2" t="s">
        <v>168</v>
      </c>
      <c r="AD2219" s="2">
        <v>205</v>
      </c>
      <c r="AE2219" s="2" t="s">
        <v>81</v>
      </c>
      <c r="AF2219" s="2" t="s">
        <v>168</v>
      </c>
      <c r="BE2219" s="23" t="str">
        <f t="shared" si="347"/>
        <v>EMF nein</v>
      </c>
      <c r="BF2219" s="23" t="str">
        <f t="shared" si="348"/>
        <v/>
      </c>
      <c r="BG2219" s="23" t="str">
        <f t="shared" si="349"/>
        <v/>
      </c>
      <c r="BH2219" s="23">
        <f t="shared" si="350"/>
        <v>0</v>
      </c>
      <c r="BO2219" s="2" t="s">
        <v>9118</v>
      </c>
      <c r="BP2219" s="3">
        <v>1</v>
      </c>
      <c r="BQ2219" s="2" t="s">
        <v>9119</v>
      </c>
    </row>
    <row r="2220" spans="1:69" ht="16.149999999999999" customHeight="1" x14ac:dyDescent="0.25">
      <c r="A2220" s="16">
        <v>2219</v>
      </c>
      <c r="B2220" s="17" t="s">
        <v>211</v>
      </c>
      <c r="C2220" s="48" t="s">
        <v>289</v>
      </c>
      <c r="D2220" s="2" t="s">
        <v>290</v>
      </c>
      <c r="E2220" s="48" t="s">
        <v>8007</v>
      </c>
      <c r="F2220" s="67">
        <v>42825</v>
      </c>
      <c r="G2220" s="3">
        <f t="shared" si="351"/>
        <v>3</v>
      </c>
      <c r="H2220" s="3">
        <f t="shared" si="352"/>
        <v>2017</v>
      </c>
      <c r="I2220" s="19">
        <v>0.75347222222222199</v>
      </c>
      <c r="J2220" s="20">
        <f t="shared" si="346"/>
        <v>18</v>
      </c>
      <c r="K2220" s="5" t="str">
        <f t="shared" si="353"/>
        <v>ja</v>
      </c>
      <c r="L2220" s="5" t="s">
        <v>91</v>
      </c>
      <c r="M2220" s="6" t="s">
        <v>115</v>
      </c>
      <c r="N2220" s="5">
        <v>48</v>
      </c>
      <c r="O2220" s="17" t="s">
        <v>75</v>
      </c>
      <c r="P2220" s="17" t="s">
        <v>9120</v>
      </c>
      <c r="R2220" s="6" t="s">
        <v>77</v>
      </c>
      <c r="T2220" s="22" t="s">
        <v>79</v>
      </c>
      <c r="U2220" s="2" t="s">
        <v>74</v>
      </c>
      <c r="AD2220" s="2">
        <v>45</v>
      </c>
      <c r="AE2220" s="2" t="s">
        <v>81</v>
      </c>
      <c r="AF2220" s="2" t="s">
        <v>84</v>
      </c>
      <c r="AJ2220" s="2">
        <v>133</v>
      </c>
      <c r="AK2220" s="2" t="s">
        <v>81</v>
      </c>
      <c r="AL2220" s="2" t="s">
        <v>84</v>
      </c>
      <c r="AP2220" s="2">
        <v>133</v>
      </c>
      <c r="AQ2220" s="2" t="s">
        <v>81</v>
      </c>
      <c r="AR2220" s="2" t="s">
        <v>84</v>
      </c>
      <c r="AV2220" s="2">
        <v>133</v>
      </c>
      <c r="AW2220" s="2" t="s">
        <v>81</v>
      </c>
      <c r="AX2220" s="2" t="s">
        <v>84</v>
      </c>
      <c r="BB2220" s="2">
        <v>133</v>
      </c>
      <c r="BC2220" s="2" t="s">
        <v>81</v>
      </c>
      <c r="BD2220" s="2" t="s">
        <v>84</v>
      </c>
      <c r="BE2220" s="23" t="str">
        <f t="shared" si="347"/>
        <v>EMF nein</v>
      </c>
      <c r="BF2220" s="23" t="str">
        <f t="shared" si="348"/>
        <v/>
      </c>
      <c r="BG2220" s="23" t="str">
        <f t="shared" si="349"/>
        <v/>
      </c>
      <c r="BH2220" s="23">
        <f t="shared" si="350"/>
        <v>0</v>
      </c>
      <c r="BO2220" s="2" t="s">
        <v>9121</v>
      </c>
      <c r="BP2220" s="3">
        <v>1</v>
      </c>
      <c r="BQ2220" s="2" t="s">
        <v>9122</v>
      </c>
    </row>
    <row r="2221" spans="1:69" ht="16.149999999999999" customHeight="1" x14ac:dyDescent="0.25">
      <c r="A2221" s="16">
        <v>2220</v>
      </c>
      <c r="B2221" s="17" t="s">
        <v>262</v>
      </c>
      <c r="C2221" s="48" t="s">
        <v>9123</v>
      </c>
      <c r="D2221" s="2" t="s">
        <v>137</v>
      </c>
      <c r="E2221" s="48" t="s">
        <v>9124</v>
      </c>
      <c r="F2221" s="67">
        <v>42511</v>
      </c>
      <c r="G2221" s="3">
        <f t="shared" si="351"/>
        <v>5</v>
      </c>
      <c r="H2221" s="3">
        <f t="shared" si="352"/>
        <v>2016</v>
      </c>
      <c r="I2221" s="19">
        <v>0.23611111111111099</v>
      </c>
      <c r="J2221" s="20">
        <f t="shared" si="346"/>
        <v>5</v>
      </c>
      <c r="K2221" s="5" t="str">
        <f t="shared" si="353"/>
        <v>ja</v>
      </c>
      <c r="L2221" s="5" t="s">
        <v>91</v>
      </c>
      <c r="M2221" s="6" t="s">
        <v>74</v>
      </c>
      <c r="N2221" s="5">
        <v>25</v>
      </c>
      <c r="O2221" s="2" t="s">
        <v>140</v>
      </c>
      <c r="P2221" s="17" t="s">
        <v>9125</v>
      </c>
      <c r="R2221" s="6" t="s">
        <v>77</v>
      </c>
      <c r="S2221" s="2" t="s">
        <v>4326</v>
      </c>
      <c r="T2221" s="22" t="s">
        <v>79</v>
      </c>
      <c r="X2221" s="2">
        <v>110</v>
      </c>
      <c r="Y2221" s="2" t="s">
        <v>94</v>
      </c>
      <c r="Z2221" s="2" t="s">
        <v>168</v>
      </c>
      <c r="AA2221" s="2">
        <v>110</v>
      </c>
      <c r="AB2221" s="2" t="s">
        <v>81</v>
      </c>
      <c r="AC2221" s="2" t="s">
        <v>168</v>
      </c>
      <c r="AD2221" s="2">
        <v>110</v>
      </c>
      <c r="AE2221" s="2" t="s">
        <v>3284</v>
      </c>
      <c r="AF2221" s="2" t="s">
        <v>168</v>
      </c>
      <c r="AJ2221" s="2">
        <v>120</v>
      </c>
      <c r="AK2221" s="2" t="s">
        <v>94</v>
      </c>
      <c r="AL2221" s="2" t="s">
        <v>168</v>
      </c>
      <c r="BE2221" s="23" t="str">
        <f t="shared" si="347"/>
        <v>EMF nein</v>
      </c>
      <c r="BF2221" s="23" t="str">
        <f t="shared" si="348"/>
        <v/>
      </c>
      <c r="BG2221" s="23" t="str">
        <f t="shared" si="349"/>
        <v/>
      </c>
      <c r="BH2221" s="23">
        <f t="shared" si="350"/>
        <v>0</v>
      </c>
      <c r="BO2221" s="2" t="s">
        <v>9126</v>
      </c>
      <c r="BP2221" s="3">
        <v>1</v>
      </c>
      <c r="BQ2221" s="2" t="s">
        <v>9127</v>
      </c>
    </row>
    <row r="2222" spans="1:69" ht="16.149999999999999" customHeight="1" x14ac:dyDescent="0.25">
      <c r="A2222" s="16">
        <v>2221</v>
      </c>
      <c r="B2222" s="17" t="s">
        <v>87</v>
      </c>
      <c r="C2222" s="384" t="s">
        <v>8026</v>
      </c>
      <c r="D2222" s="2" t="s">
        <v>896</v>
      </c>
      <c r="E2222" s="48" t="s">
        <v>9128</v>
      </c>
      <c r="F2222" s="67">
        <v>43237</v>
      </c>
      <c r="G2222" s="3">
        <f t="shared" si="351"/>
        <v>5</v>
      </c>
      <c r="H2222" s="3">
        <f t="shared" si="352"/>
        <v>2018</v>
      </c>
      <c r="I2222" s="19">
        <v>0.94791666666666696</v>
      </c>
      <c r="J2222" s="20">
        <f t="shared" si="346"/>
        <v>22</v>
      </c>
      <c r="K2222" s="5" t="str">
        <f t="shared" si="353"/>
        <v>ja</v>
      </c>
      <c r="L2222" s="5" t="s">
        <v>91</v>
      </c>
      <c r="M2222" s="6" t="s">
        <v>74</v>
      </c>
      <c r="N2222" s="5">
        <v>77</v>
      </c>
      <c r="O2222" s="17" t="s">
        <v>75</v>
      </c>
      <c r="P2222" s="17" t="s">
        <v>8877</v>
      </c>
      <c r="R2222" s="6" t="s">
        <v>77</v>
      </c>
      <c r="T2222" s="22"/>
      <c r="U2222" s="2" t="s">
        <v>74</v>
      </c>
      <c r="X2222" s="2">
        <v>70</v>
      </c>
      <c r="Y2222" s="2" t="s">
        <v>81</v>
      </c>
      <c r="Z2222" s="2" t="s">
        <v>168</v>
      </c>
      <c r="AD2222" s="2">
        <v>70</v>
      </c>
      <c r="AE2222" s="2" t="s">
        <v>81</v>
      </c>
      <c r="AF2222" s="2" t="s">
        <v>168</v>
      </c>
      <c r="AJ2222" s="2">
        <v>270</v>
      </c>
      <c r="AK2222" s="2" t="s">
        <v>81</v>
      </c>
      <c r="AL2222" s="2" t="s">
        <v>84</v>
      </c>
      <c r="AP2222" s="2">
        <v>270</v>
      </c>
      <c r="AQ2222" s="2" t="s">
        <v>81</v>
      </c>
      <c r="AR2222" s="2" t="s">
        <v>84</v>
      </c>
      <c r="BE2222" s="23" t="str">
        <f t="shared" si="347"/>
        <v>EMF nein</v>
      </c>
      <c r="BF2222" s="23" t="str">
        <f t="shared" si="348"/>
        <v/>
      </c>
      <c r="BG2222" s="23" t="str">
        <f t="shared" si="349"/>
        <v/>
      </c>
      <c r="BH2222" s="23">
        <f t="shared" si="350"/>
        <v>0</v>
      </c>
      <c r="BO2222" s="2" t="s">
        <v>9129</v>
      </c>
      <c r="BP2222" s="3">
        <v>1</v>
      </c>
      <c r="BQ2222" s="2" t="s">
        <v>9130</v>
      </c>
    </row>
    <row r="2223" spans="1:69" ht="16.149999999999999" customHeight="1" x14ac:dyDescent="0.25">
      <c r="A2223" s="16">
        <v>2222</v>
      </c>
      <c r="B2223" s="17" t="s">
        <v>211</v>
      </c>
      <c r="C2223" s="48" t="s">
        <v>177</v>
      </c>
      <c r="D2223" s="2" t="s">
        <v>896</v>
      </c>
      <c r="E2223" s="48" t="s">
        <v>9131</v>
      </c>
      <c r="F2223" s="67">
        <v>42798</v>
      </c>
      <c r="G2223" s="3">
        <f t="shared" si="351"/>
        <v>3</v>
      </c>
      <c r="H2223" s="3">
        <f t="shared" si="352"/>
        <v>2017</v>
      </c>
      <c r="I2223" s="19">
        <v>0.59375</v>
      </c>
      <c r="J2223" s="20">
        <f t="shared" si="346"/>
        <v>14</v>
      </c>
      <c r="K2223" s="5" t="str">
        <f t="shared" si="353"/>
        <v>ja</v>
      </c>
      <c r="M2223" s="6" t="s">
        <v>74</v>
      </c>
      <c r="O2223" s="6" t="s">
        <v>101</v>
      </c>
      <c r="P2223" s="17" t="s">
        <v>9132</v>
      </c>
      <c r="R2223" s="6" t="s">
        <v>77</v>
      </c>
      <c r="T2223" s="22"/>
      <c r="U2223" s="2" t="s">
        <v>74</v>
      </c>
      <c r="X2223" s="2">
        <v>300</v>
      </c>
      <c r="Y2223" s="2" t="s">
        <v>94</v>
      </c>
      <c r="Z2223" s="2" t="s">
        <v>84</v>
      </c>
      <c r="AA2223" s="2">
        <v>300</v>
      </c>
      <c r="AB2223" s="2" t="s">
        <v>94</v>
      </c>
      <c r="AC2223" s="2" t="s">
        <v>84</v>
      </c>
      <c r="AD2223" s="2">
        <v>300</v>
      </c>
      <c r="AE2223" s="2" t="s">
        <v>94</v>
      </c>
      <c r="AF2223" s="2" t="s">
        <v>84</v>
      </c>
      <c r="AJ2223" s="392">
        <v>300</v>
      </c>
      <c r="AK2223" s="392" t="s">
        <v>94</v>
      </c>
      <c r="AL2223" s="392" t="s">
        <v>84</v>
      </c>
      <c r="AM2223" s="392">
        <v>300</v>
      </c>
      <c r="AN2223" s="392" t="s">
        <v>94</v>
      </c>
      <c r="AO2223" s="392" t="s">
        <v>84</v>
      </c>
      <c r="AP2223" s="392">
        <v>300</v>
      </c>
      <c r="AQ2223" s="392" t="s">
        <v>94</v>
      </c>
      <c r="AR2223" s="392" t="s">
        <v>84</v>
      </c>
      <c r="AV2223" s="392">
        <v>300</v>
      </c>
      <c r="AW2223" s="392" t="s">
        <v>94</v>
      </c>
      <c r="AX2223" s="392" t="s">
        <v>84</v>
      </c>
      <c r="AY2223" s="392">
        <v>300</v>
      </c>
      <c r="AZ2223" s="392" t="s">
        <v>94</v>
      </c>
      <c r="BA2223" s="392" t="s">
        <v>84</v>
      </c>
      <c r="BB2223" s="392">
        <v>300</v>
      </c>
      <c r="BC2223" s="392" t="s">
        <v>94</v>
      </c>
      <c r="BD2223" s="392" t="s">
        <v>84</v>
      </c>
      <c r="BE2223" s="23" t="str">
        <f t="shared" si="347"/>
        <v>EMF nein</v>
      </c>
      <c r="BF2223" s="23" t="str">
        <f t="shared" si="348"/>
        <v/>
      </c>
      <c r="BG2223" s="23" t="str">
        <f t="shared" si="349"/>
        <v/>
      </c>
      <c r="BH2223" s="23">
        <f t="shared" si="350"/>
        <v>0</v>
      </c>
      <c r="BO2223" s="2" t="s">
        <v>22423</v>
      </c>
      <c r="BP2223" s="3">
        <v>1</v>
      </c>
      <c r="BQ2223" s="2" t="s">
        <v>9133</v>
      </c>
    </row>
    <row r="2224" spans="1:69" ht="16.149999999999999" customHeight="1" x14ac:dyDescent="0.25">
      <c r="A2224" s="16">
        <v>2223</v>
      </c>
      <c r="B2224" s="17" t="s">
        <v>262</v>
      </c>
      <c r="C2224" s="385" t="s">
        <v>8026</v>
      </c>
      <c r="D2224" s="2" t="s">
        <v>896</v>
      </c>
      <c r="E2224" s="48" t="s">
        <v>9134</v>
      </c>
      <c r="F2224" s="67">
        <v>42511</v>
      </c>
      <c r="G2224" s="3">
        <f t="shared" si="351"/>
        <v>5</v>
      </c>
      <c r="H2224" s="3">
        <f t="shared" si="352"/>
        <v>2016</v>
      </c>
      <c r="I2224" s="19">
        <v>6.8750000000000006E-2</v>
      </c>
      <c r="J2224" s="20">
        <f t="shared" si="346"/>
        <v>1</v>
      </c>
      <c r="K2224" s="5" t="str">
        <f t="shared" si="353"/>
        <v>ja</v>
      </c>
      <c r="L2224" s="5" t="s">
        <v>91</v>
      </c>
      <c r="M2224" s="6" t="s">
        <v>74</v>
      </c>
      <c r="N2224" s="5">
        <v>21</v>
      </c>
      <c r="O2224" s="17" t="s">
        <v>75</v>
      </c>
      <c r="P2224" s="17" t="s">
        <v>9135</v>
      </c>
      <c r="R2224" s="6" t="s">
        <v>77</v>
      </c>
      <c r="T2224" s="22"/>
      <c r="X2224" s="2">
        <v>65</v>
      </c>
      <c r="Y2224" s="2" t="s">
        <v>81</v>
      </c>
      <c r="AD2224" s="2">
        <v>65</v>
      </c>
      <c r="AE2224" s="2" t="s">
        <v>81</v>
      </c>
      <c r="AM2224" s="2">
        <v>70</v>
      </c>
      <c r="AN2224" s="2" t="s">
        <v>81</v>
      </c>
      <c r="AV2224" s="2">
        <v>270</v>
      </c>
      <c r="AW2224" s="2" t="s">
        <v>81</v>
      </c>
      <c r="AY2224" s="2">
        <v>270</v>
      </c>
      <c r="AZ2224" s="2" t="s">
        <v>81</v>
      </c>
      <c r="BB2224" s="2">
        <v>270</v>
      </c>
      <c r="BC2224" s="2" t="s">
        <v>83</v>
      </c>
      <c r="BE2224" s="23" t="str">
        <f t="shared" si="347"/>
        <v>EMF nein</v>
      </c>
      <c r="BF2224" s="23" t="str">
        <f t="shared" si="348"/>
        <v/>
      </c>
      <c r="BG2224" s="23" t="str">
        <f t="shared" si="349"/>
        <v/>
      </c>
      <c r="BH2224" s="23">
        <f t="shared" si="350"/>
        <v>0</v>
      </c>
      <c r="BO2224" s="2" t="s">
        <v>9136</v>
      </c>
      <c r="BP2224" s="3">
        <v>1</v>
      </c>
      <c r="BQ2224" s="2" t="s">
        <v>9137</v>
      </c>
    </row>
    <row r="2225" spans="1:69" ht="16.149999999999999" customHeight="1" x14ac:dyDescent="0.25">
      <c r="A2225" s="16">
        <v>2224</v>
      </c>
      <c r="B2225" s="17" t="s">
        <v>262</v>
      </c>
      <c r="C2225" s="48" t="s">
        <v>3512</v>
      </c>
      <c r="D2225" s="2" t="s">
        <v>158</v>
      </c>
      <c r="E2225" s="48" t="s">
        <v>9138</v>
      </c>
      <c r="F2225" s="67">
        <v>42510</v>
      </c>
      <c r="G2225" s="3">
        <f t="shared" si="351"/>
        <v>5</v>
      </c>
      <c r="H2225" s="3">
        <f t="shared" si="352"/>
        <v>2016</v>
      </c>
      <c r="I2225" s="19">
        <v>0.83333333333333304</v>
      </c>
      <c r="J2225" s="20">
        <f t="shared" si="346"/>
        <v>20</v>
      </c>
      <c r="K2225" s="5" t="str">
        <f t="shared" si="353"/>
        <v>ja</v>
      </c>
      <c r="L2225" s="5" t="s">
        <v>91</v>
      </c>
      <c r="M2225" s="6" t="s">
        <v>354</v>
      </c>
      <c r="O2225" s="17" t="s">
        <v>75</v>
      </c>
      <c r="P2225" s="17" t="s">
        <v>9139</v>
      </c>
      <c r="R2225" s="6" t="s">
        <v>77</v>
      </c>
      <c r="T2225" s="22" t="s">
        <v>79</v>
      </c>
      <c r="U2225" s="2" t="s">
        <v>1312</v>
      </c>
      <c r="AA2225" s="2">
        <v>400</v>
      </c>
      <c r="AB2225" s="2" t="s">
        <v>81</v>
      </c>
      <c r="AC2225" s="2" t="s">
        <v>161</v>
      </c>
      <c r="AJ2225" s="2">
        <v>664</v>
      </c>
      <c r="AK2225" s="2" t="s">
        <v>83</v>
      </c>
      <c r="AL2225" s="2" t="s">
        <v>161</v>
      </c>
      <c r="AM2225" s="2">
        <v>664</v>
      </c>
      <c r="AN2225" s="2" t="s">
        <v>81</v>
      </c>
      <c r="AO2225" s="2" t="s">
        <v>161</v>
      </c>
      <c r="AP2225" s="2">
        <v>664</v>
      </c>
      <c r="AQ2225" s="2" t="s">
        <v>83</v>
      </c>
      <c r="AR2225" s="2" t="s">
        <v>161</v>
      </c>
      <c r="BE2225" s="23" t="str">
        <f t="shared" si="347"/>
        <v>EMF ja</v>
      </c>
      <c r="BF2225" s="23">
        <f t="shared" si="348"/>
        <v>5</v>
      </c>
      <c r="BG2225" s="23" t="str">
        <f t="shared" si="349"/>
        <v>&lt;100m</v>
      </c>
      <c r="BH2225" s="23">
        <f t="shared" si="350"/>
        <v>1</v>
      </c>
      <c r="BM2225" s="2" t="s">
        <v>162</v>
      </c>
      <c r="BN2225" s="2">
        <v>5</v>
      </c>
      <c r="BO2225" s="2" t="s">
        <v>9140</v>
      </c>
      <c r="BP2225" s="3">
        <v>1</v>
      </c>
      <c r="BQ2225" s="2" t="s">
        <v>9141</v>
      </c>
    </row>
    <row r="2226" spans="1:69" ht="16.149999999999999" customHeight="1" x14ac:dyDescent="0.25">
      <c r="A2226" s="16">
        <v>2225</v>
      </c>
      <c r="B2226" s="17" t="s">
        <v>262</v>
      </c>
      <c r="C2226" s="48" t="s">
        <v>289</v>
      </c>
      <c r="D2226" s="2" t="s">
        <v>290</v>
      </c>
      <c r="E2226" s="48" t="s">
        <v>9142</v>
      </c>
      <c r="F2226" s="67">
        <v>42510</v>
      </c>
      <c r="G2226" s="3">
        <f t="shared" si="351"/>
        <v>5</v>
      </c>
      <c r="H2226" s="3">
        <f t="shared" si="352"/>
        <v>2016</v>
      </c>
      <c r="I2226" s="19">
        <v>0.94861111111111096</v>
      </c>
      <c r="J2226" s="20">
        <f t="shared" si="346"/>
        <v>22</v>
      </c>
      <c r="K2226" s="5" t="str">
        <f t="shared" si="353"/>
        <v>ja</v>
      </c>
      <c r="M2226" s="6" t="s">
        <v>74</v>
      </c>
      <c r="O2226" s="17" t="s">
        <v>75</v>
      </c>
      <c r="P2226" s="17" t="s">
        <v>9143</v>
      </c>
      <c r="R2226" s="6" t="s">
        <v>77</v>
      </c>
      <c r="T2226" s="22"/>
      <c r="U2226" s="2" t="s">
        <v>115</v>
      </c>
      <c r="X2226" s="2">
        <v>81</v>
      </c>
      <c r="Y2226" s="2" t="s">
        <v>81</v>
      </c>
      <c r="Z2226" s="2" t="s">
        <v>84</v>
      </c>
      <c r="AD2226" s="2">
        <v>81</v>
      </c>
      <c r="AE2226" s="2" t="s">
        <v>81</v>
      </c>
      <c r="AF2226" s="2" t="s">
        <v>84</v>
      </c>
      <c r="AJ2226" s="2">
        <v>143</v>
      </c>
      <c r="AK2226" s="2" t="s">
        <v>81</v>
      </c>
      <c r="AL2226" s="2" t="s">
        <v>84</v>
      </c>
      <c r="AP2226" s="2">
        <v>143</v>
      </c>
      <c r="AQ2226" s="2" t="s">
        <v>83</v>
      </c>
      <c r="AR2226" s="2" t="s">
        <v>84</v>
      </c>
      <c r="BE2226" s="23" t="str">
        <f t="shared" si="347"/>
        <v>EMF nein</v>
      </c>
      <c r="BF2226" s="23" t="str">
        <f t="shared" si="348"/>
        <v/>
      </c>
      <c r="BG2226" s="23" t="str">
        <f t="shared" si="349"/>
        <v/>
      </c>
      <c r="BH2226" s="23">
        <f t="shared" si="350"/>
        <v>0</v>
      </c>
      <c r="BO2226" s="2" t="s">
        <v>9144</v>
      </c>
      <c r="BP2226" s="3">
        <v>1</v>
      </c>
      <c r="BQ2226" s="2" t="s">
        <v>9145</v>
      </c>
    </row>
    <row r="2227" spans="1:69" ht="16.149999999999999" customHeight="1" x14ac:dyDescent="0.25">
      <c r="A2227" s="16">
        <v>2226</v>
      </c>
      <c r="B2227" s="17" t="s">
        <v>262</v>
      </c>
      <c r="C2227" s="48" t="s">
        <v>890</v>
      </c>
      <c r="D2227" s="2" t="s">
        <v>158</v>
      </c>
      <c r="E2227" s="48" t="s">
        <v>9146</v>
      </c>
      <c r="F2227" s="67">
        <v>42510</v>
      </c>
      <c r="G2227" s="3">
        <f t="shared" si="351"/>
        <v>5</v>
      </c>
      <c r="H2227" s="3">
        <f t="shared" si="352"/>
        <v>2016</v>
      </c>
      <c r="I2227" s="19">
        <v>0.50347222222222199</v>
      </c>
      <c r="J2227" s="20">
        <f t="shared" si="346"/>
        <v>12</v>
      </c>
      <c r="K2227" s="5" t="str">
        <f t="shared" si="353"/>
        <v>ja</v>
      </c>
      <c r="L2227" s="21" t="s">
        <v>73</v>
      </c>
      <c r="M2227" s="6" t="s">
        <v>74</v>
      </c>
      <c r="O2227" s="17" t="s">
        <v>75</v>
      </c>
      <c r="P2227" s="17" t="s">
        <v>9147</v>
      </c>
      <c r="R2227" s="6" t="s">
        <v>77</v>
      </c>
      <c r="T2227" s="22" t="s">
        <v>79</v>
      </c>
      <c r="U2227" s="2" t="s">
        <v>74</v>
      </c>
      <c r="V2227" s="2" t="s">
        <v>154</v>
      </c>
      <c r="X2227" s="2">
        <v>540</v>
      </c>
      <c r="Y2227" s="2" t="s">
        <v>81</v>
      </c>
      <c r="Z2227" s="2" t="s">
        <v>161</v>
      </c>
      <c r="AD2227" s="2">
        <v>540</v>
      </c>
      <c r="AE2227" s="2" t="s">
        <v>83</v>
      </c>
      <c r="AF2227" s="2" t="s">
        <v>161</v>
      </c>
      <c r="AJ2227" s="2">
        <v>543</v>
      </c>
      <c r="AK2227" s="2" t="s">
        <v>81</v>
      </c>
      <c r="AL2227" s="2" t="s">
        <v>161</v>
      </c>
      <c r="AM2227" s="2">
        <v>543</v>
      </c>
      <c r="AN2227" s="2" t="s">
        <v>81</v>
      </c>
      <c r="AO2227" s="2" t="s">
        <v>161</v>
      </c>
      <c r="AP2227" s="2">
        <v>543</v>
      </c>
      <c r="AQ2227" s="2" t="s">
        <v>83</v>
      </c>
      <c r="AR2227" s="2" t="s">
        <v>161</v>
      </c>
      <c r="AV2227" s="2">
        <v>555</v>
      </c>
      <c r="AW2227" s="2" t="s">
        <v>81</v>
      </c>
      <c r="AX2227" s="2" t="s">
        <v>161</v>
      </c>
      <c r="BB2227" s="2">
        <v>555</v>
      </c>
      <c r="BC2227" s="2" t="s">
        <v>81</v>
      </c>
      <c r="BD2227" s="2" t="s">
        <v>161</v>
      </c>
      <c r="BE2227" s="23" t="str">
        <f t="shared" si="347"/>
        <v>EMF nein</v>
      </c>
      <c r="BF2227" s="23" t="str">
        <f t="shared" si="348"/>
        <v/>
      </c>
      <c r="BG2227" s="23" t="str">
        <f t="shared" si="349"/>
        <v/>
      </c>
      <c r="BH2227" s="23">
        <f t="shared" si="350"/>
        <v>0</v>
      </c>
      <c r="BO2227" s="2" t="s">
        <v>9148</v>
      </c>
      <c r="BP2227" s="3">
        <v>1</v>
      </c>
      <c r="BQ2227" s="2" t="s">
        <v>9149</v>
      </c>
    </row>
    <row r="2228" spans="1:69" ht="16.149999999999999" customHeight="1" x14ac:dyDescent="0.25">
      <c r="A2228" s="16">
        <v>2227</v>
      </c>
      <c r="B2228" s="17" t="s">
        <v>262</v>
      </c>
      <c r="C2228" s="48" t="s">
        <v>798</v>
      </c>
      <c r="D2228" s="2" t="s">
        <v>89</v>
      </c>
      <c r="E2228" s="48" t="s">
        <v>9150</v>
      </c>
      <c r="F2228" s="67">
        <v>42510</v>
      </c>
      <c r="G2228" s="3">
        <f t="shared" si="351"/>
        <v>5</v>
      </c>
      <c r="H2228" s="3">
        <f t="shared" si="352"/>
        <v>2016</v>
      </c>
      <c r="I2228" s="19">
        <v>0.6875</v>
      </c>
      <c r="J2228" s="20">
        <f t="shared" si="346"/>
        <v>16</v>
      </c>
      <c r="K2228" s="5" t="str">
        <f t="shared" si="353"/>
        <v>ja</v>
      </c>
      <c r="L2228" s="5" t="s">
        <v>91</v>
      </c>
      <c r="M2228" s="6" t="s">
        <v>74</v>
      </c>
      <c r="N2228" s="5">
        <v>20</v>
      </c>
      <c r="O2228" s="17" t="s">
        <v>75</v>
      </c>
      <c r="P2228" s="17" t="s">
        <v>9151</v>
      </c>
      <c r="R2228" s="6" t="s">
        <v>77</v>
      </c>
      <c r="T2228" s="22"/>
      <c r="BE2228" s="23" t="str">
        <f t="shared" si="347"/>
        <v>EMF ja</v>
      </c>
      <c r="BF2228" s="23">
        <f t="shared" si="348"/>
        <v>600</v>
      </c>
      <c r="BG2228" s="23" t="str">
        <f t="shared" si="349"/>
        <v>500+m</v>
      </c>
      <c r="BH2228" s="23">
        <f t="shared" si="350"/>
        <v>1</v>
      </c>
      <c r="BI2228" s="2" t="s">
        <v>162</v>
      </c>
      <c r="BJ2228" s="2">
        <v>600</v>
      </c>
      <c r="BO2228" s="2" t="s">
        <v>9152</v>
      </c>
      <c r="BP2228" s="3">
        <v>1</v>
      </c>
      <c r="BQ2228" s="2" t="s">
        <v>9153</v>
      </c>
    </row>
    <row r="2229" spans="1:69" ht="16.149999999999999" customHeight="1" x14ac:dyDescent="0.25">
      <c r="A2229" s="16">
        <v>2228</v>
      </c>
      <c r="B2229" s="17" t="s">
        <v>262</v>
      </c>
      <c r="C2229" s="48" t="s">
        <v>9154</v>
      </c>
      <c r="D2229" s="2" t="s">
        <v>89</v>
      </c>
      <c r="E2229" s="48" t="s">
        <v>2703</v>
      </c>
      <c r="F2229" s="67">
        <v>42510</v>
      </c>
      <c r="G2229" s="3">
        <f t="shared" si="351"/>
        <v>5</v>
      </c>
      <c r="H2229" s="3">
        <f t="shared" si="352"/>
        <v>2016</v>
      </c>
      <c r="I2229" s="19">
        <v>0.30555555555555503</v>
      </c>
      <c r="J2229" s="20">
        <f t="shared" si="346"/>
        <v>7</v>
      </c>
      <c r="K2229" s="5" t="str">
        <f t="shared" si="353"/>
        <v>ja</v>
      </c>
      <c r="L2229" s="5" t="s">
        <v>91</v>
      </c>
      <c r="M2229" s="6" t="s">
        <v>74</v>
      </c>
      <c r="N2229" s="5">
        <v>46</v>
      </c>
      <c r="P2229" s="17" t="s">
        <v>9155</v>
      </c>
      <c r="R2229" s="6" t="s">
        <v>77</v>
      </c>
      <c r="T2229" s="22"/>
      <c r="U2229" s="2" t="s">
        <v>2088</v>
      </c>
      <c r="V2229" s="2" t="s">
        <v>80</v>
      </c>
      <c r="X2229" s="2">
        <v>675</v>
      </c>
      <c r="Y2229" s="2" t="s">
        <v>81</v>
      </c>
      <c r="Z2229" s="2" t="s">
        <v>84</v>
      </c>
      <c r="AA2229" s="2">
        <v>675</v>
      </c>
      <c r="AB2229" s="2" t="s">
        <v>81</v>
      </c>
      <c r="AC2229" s="2" t="s">
        <v>84</v>
      </c>
      <c r="AD2229" s="2">
        <v>675</v>
      </c>
      <c r="AE2229" s="2" t="s">
        <v>81</v>
      </c>
      <c r="AF2229" s="2" t="s">
        <v>84</v>
      </c>
      <c r="BE2229" s="23" t="str">
        <f t="shared" si="347"/>
        <v>EMF nein</v>
      </c>
      <c r="BF2229" s="23" t="str">
        <f t="shared" si="348"/>
        <v/>
      </c>
      <c r="BG2229" s="23" t="str">
        <f t="shared" si="349"/>
        <v/>
      </c>
      <c r="BH2229" s="23">
        <f t="shared" si="350"/>
        <v>0</v>
      </c>
      <c r="BO2229" s="2" t="s">
        <v>9156</v>
      </c>
      <c r="BP2229" s="3">
        <v>1</v>
      </c>
      <c r="BQ2229" s="2" t="s">
        <v>9157</v>
      </c>
    </row>
    <row r="2230" spans="1:69" ht="16.149999999999999" customHeight="1" x14ac:dyDescent="0.25">
      <c r="A2230" s="16">
        <v>2229</v>
      </c>
      <c r="B2230" s="17" t="s">
        <v>262</v>
      </c>
      <c r="C2230" s="48" t="s">
        <v>9158</v>
      </c>
      <c r="D2230" s="2" t="s">
        <v>896</v>
      </c>
      <c r="E2230" s="48" t="s">
        <v>9159</v>
      </c>
      <c r="F2230" s="67">
        <v>42510</v>
      </c>
      <c r="G2230" s="3">
        <f t="shared" si="351"/>
        <v>5</v>
      </c>
      <c r="H2230" s="3">
        <f t="shared" si="352"/>
        <v>2016</v>
      </c>
      <c r="I2230" s="19">
        <v>0.4375</v>
      </c>
      <c r="J2230" s="20">
        <f t="shared" si="346"/>
        <v>10</v>
      </c>
      <c r="K2230" s="5" t="str">
        <f t="shared" si="353"/>
        <v>ja</v>
      </c>
      <c r="L2230" s="21" t="s">
        <v>73</v>
      </c>
      <c r="M2230" s="6" t="s">
        <v>74</v>
      </c>
      <c r="N2230" s="5">
        <v>51</v>
      </c>
      <c r="O2230" s="17" t="s">
        <v>126</v>
      </c>
      <c r="P2230" s="17" t="s">
        <v>9160</v>
      </c>
      <c r="R2230" s="6" t="s">
        <v>77</v>
      </c>
      <c r="T2230" s="22"/>
      <c r="X2230" s="2">
        <v>300</v>
      </c>
      <c r="Y2230" s="2" t="s">
        <v>83</v>
      </c>
      <c r="Z2230" s="2" t="s">
        <v>84</v>
      </c>
      <c r="AA2230" s="2">
        <v>300</v>
      </c>
      <c r="AB2230" s="2" t="s">
        <v>83</v>
      </c>
      <c r="AC2230" s="2" t="s">
        <v>84</v>
      </c>
      <c r="AD2230" s="2">
        <v>300</v>
      </c>
      <c r="AE2230" s="2" t="s">
        <v>83</v>
      </c>
      <c r="AF2230" s="2" t="s">
        <v>84</v>
      </c>
      <c r="AJ2230" s="2">
        <v>300</v>
      </c>
      <c r="AK2230" s="2" t="s">
        <v>81</v>
      </c>
      <c r="AL2230" s="2" t="s">
        <v>84</v>
      </c>
      <c r="AM2230" s="2">
        <v>300</v>
      </c>
      <c r="AN2230" s="2" t="s">
        <v>81</v>
      </c>
      <c r="AO2230" s="2" t="s">
        <v>84</v>
      </c>
      <c r="AP2230" s="2">
        <v>300</v>
      </c>
      <c r="AQ2230" s="2" t="s">
        <v>81</v>
      </c>
      <c r="AR2230" s="2" t="s">
        <v>84</v>
      </c>
      <c r="AY2230" s="2">
        <v>93</v>
      </c>
      <c r="AZ2230" s="2" t="s">
        <v>94</v>
      </c>
      <c r="BA2230" s="2" t="s">
        <v>82</v>
      </c>
      <c r="BB2230" s="2">
        <v>93</v>
      </c>
      <c r="BC2230" s="2" t="s">
        <v>94</v>
      </c>
      <c r="BD2230" s="2" t="s">
        <v>82</v>
      </c>
      <c r="BE2230" s="23" t="str">
        <f t="shared" si="347"/>
        <v>EMF nein</v>
      </c>
      <c r="BF2230" s="23" t="str">
        <f t="shared" si="348"/>
        <v/>
      </c>
      <c r="BG2230" s="23" t="str">
        <f t="shared" si="349"/>
        <v/>
      </c>
      <c r="BH2230" s="23">
        <f t="shared" si="350"/>
        <v>0</v>
      </c>
      <c r="BO2230" s="2" t="s">
        <v>9161</v>
      </c>
      <c r="BP2230" s="3">
        <v>1</v>
      </c>
      <c r="BQ2230" s="2" t="s">
        <v>9162</v>
      </c>
    </row>
    <row r="2231" spans="1:69" ht="16.149999999999999" customHeight="1" x14ac:dyDescent="0.25">
      <c r="A2231" s="16">
        <v>2230</v>
      </c>
      <c r="B2231" s="17" t="s">
        <v>262</v>
      </c>
      <c r="C2231" s="48" t="s">
        <v>4016</v>
      </c>
      <c r="D2231" s="2" t="s">
        <v>137</v>
      </c>
      <c r="E2231" s="48" t="s">
        <v>9163</v>
      </c>
      <c r="F2231" s="67">
        <v>42509</v>
      </c>
      <c r="G2231" s="3">
        <f t="shared" si="351"/>
        <v>5</v>
      </c>
      <c r="H2231" s="3">
        <f t="shared" si="352"/>
        <v>2016</v>
      </c>
      <c r="I2231" s="19">
        <v>0.53819444444444398</v>
      </c>
      <c r="J2231" s="20">
        <f t="shared" si="346"/>
        <v>12</v>
      </c>
      <c r="K2231" s="5" t="str">
        <f t="shared" si="353"/>
        <v>ja</v>
      </c>
      <c r="L2231" s="21" t="s">
        <v>73</v>
      </c>
      <c r="M2231" s="6" t="s">
        <v>74</v>
      </c>
      <c r="N2231" s="5">
        <v>28</v>
      </c>
      <c r="O2231" s="17" t="s">
        <v>75</v>
      </c>
      <c r="P2231" s="17" t="s">
        <v>9164</v>
      </c>
      <c r="R2231" s="6" t="s">
        <v>77</v>
      </c>
      <c r="T2231" s="22"/>
      <c r="U2231" s="2" t="s">
        <v>74</v>
      </c>
      <c r="X2231" s="2">
        <v>60</v>
      </c>
      <c r="Y2231" s="2" t="s">
        <v>81</v>
      </c>
      <c r="Z2231" s="2" t="s">
        <v>161</v>
      </c>
      <c r="AJ2231" s="2">
        <v>511</v>
      </c>
      <c r="AK2231" s="2" t="s">
        <v>81</v>
      </c>
      <c r="AL2231" s="2" t="s">
        <v>161</v>
      </c>
      <c r="AM2231" s="2">
        <v>511</v>
      </c>
      <c r="AN2231" s="2" t="s">
        <v>81</v>
      </c>
      <c r="AO2231" s="2" t="s">
        <v>161</v>
      </c>
      <c r="AP2231" s="2">
        <v>511</v>
      </c>
      <c r="AQ2231" s="2" t="s">
        <v>81</v>
      </c>
      <c r="AR2231" s="2" t="s">
        <v>161</v>
      </c>
      <c r="BE2231" s="23" t="str">
        <f t="shared" si="347"/>
        <v>EMF nein</v>
      </c>
      <c r="BF2231" s="23" t="str">
        <f t="shared" si="348"/>
        <v/>
      </c>
      <c r="BG2231" s="23" t="str">
        <f t="shared" si="349"/>
        <v/>
      </c>
      <c r="BH2231" s="23">
        <f t="shared" si="350"/>
        <v>0</v>
      </c>
      <c r="BO2231" s="2" t="s">
        <v>9165</v>
      </c>
      <c r="BP2231" s="3">
        <v>1</v>
      </c>
      <c r="BQ2231" s="2" t="s">
        <v>9166</v>
      </c>
    </row>
    <row r="2232" spans="1:69" ht="16.149999999999999" customHeight="1" x14ac:dyDescent="0.25">
      <c r="A2232" s="16">
        <v>2231</v>
      </c>
      <c r="B2232" s="17" t="s">
        <v>262</v>
      </c>
      <c r="C2232" s="48" t="s">
        <v>150</v>
      </c>
      <c r="D2232" s="2" t="s">
        <v>151</v>
      </c>
      <c r="E2232" s="48" t="s">
        <v>9167</v>
      </c>
      <c r="F2232" s="67">
        <v>42509</v>
      </c>
      <c r="G2232" s="3">
        <f t="shared" si="351"/>
        <v>5</v>
      </c>
      <c r="H2232" s="3">
        <f t="shared" si="352"/>
        <v>2016</v>
      </c>
      <c r="I2232" s="19">
        <v>0.41666666666666702</v>
      </c>
      <c r="J2232" s="20">
        <f t="shared" si="346"/>
        <v>10</v>
      </c>
      <c r="K2232" s="5" t="str">
        <f t="shared" si="353"/>
        <v>ja</v>
      </c>
      <c r="L2232" s="5" t="s">
        <v>91</v>
      </c>
      <c r="M2232" s="6" t="s">
        <v>74</v>
      </c>
      <c r="O2232" s="2" t="s">
        <v>140</v>
      </c>
      <c r="P2232" s="17" t="s">
        <v>9168</v>
      </c>
      <c r="R2232" s="6" t="s">
        <v>335</v>
      </c>
      <c r="T2232" s="22"/>
      <c r="X2232" s="2">
        <v>400</v>
      </c>
      <c r="Y2232" s="2" t="s">
        <v>81</v>
      </c>
      <c r="Z2232" s="2" t="s">
        <v>84</v>
      </c>
      <c r="AD2232" s="2">
        <v>400</v>
      </c>
      <c r="AE2232" s="2" t="s">
        <v>81</v>
      </c>
      <c r="AF2232" s="2" t="s">
        <v>84</v>
      </c>
      <c r="AJ2232" s="2">
        <v>600</v>
      </c>
      <c r="AK2232" s="2" t="s">
        <v>83</v>
      </c>
      <c r="AL2232" s="2" t="s">
        <v>84</v>
      </c>
      <c r="AM2232" s="2">
        <v>600</v>
      </c>
      <c r="AN2232" s="2" t="s">
        <v>81</v>
      </c>
      <c r="AO2232" s="2" t="s">
        <v>84</v>
      </c>
      <c r="AP2232" s="2">
        <v>600</v>
      </c>
      <c r="AQ2232" s="2" t="s">
        <v>83</v>
      </c>
      <c r="AR2232" s="2" t="s">
        <v>84</v>
      </c>
      <c r="BE2232" s="23" t="str">
        <f t="shared" si="347"/>
        <v>EMF ja</v>
      </c>
      <c r="BF2232" s="23" t="str">
        <f t="shared" si="348"/>
        <v/>
      </c>
      <c r="BG2232" s="23" t="str">
        <f t="shared" si="349"/>
        <v/>
      </c>
      <c r="BH2232" s="23">
        <f t="shared" si="350"/>
        <v>1</v>
      </c>
      <c r="BK2232" s="2" t="s">
        <v>162</v>
      </c>
      <c r="BO2232" s="2" t="s">
        <v>9169</v>
      </c>
      <c r="BP2232" s="3">
        <v>1</v>
      </c>
      <c r="BQ2232" s="2" t="s">
        <v>9170</v>
      </c>
    </row>
    <row r="2233" spans="1:69" ht="16.149999999999999" customHeight="1" x14ac:dyDescent="0.25">
      <c r="A2233" s="16">
        <v>2232</v>
      </c>
      <c r="B2233" s="17" t="s">
        <v>262</v>
      </c>
      <c r="C2233" s="48" t="s">
        <v>1956</v>
      </c>
      <c r="D2233" s="2" t="s">
        <v>137</v>
      </c>
      <c r="E2233" s="48" t="s">
        <v>1075</v>
      </c>
      <c r="F2233" s="67">
        <v>42509</v>
      </c>
      <c r="G2233" s="3">
        <f t="shared" si="351"/>
        <v>5</v>
      </c>
      <c r="H2233" s="3">
        <f t="shared" si="352"/>
        <v>2016</v>
      </c>
      <c r="I2233" s="19">
        <v>0.52083333333333304</v>
      </c>
      <c r="J2233" s="20">
        <f t="shared" si="346"/>
        <v>12</v>
      </c>
      <c r="K2233" s="5" t="str">
        <f t="shared" si="353"/>
        <v>ja</v>
      </c>
      <c r="L2233" s="21" t="s">
        <v>73</v>
      </c>
      <c r="M2233" s="6" t="s">
        <v>74</v>
      </c>
      <c r="N2233" s="5">
        <v>30</v>
      </c>
      <c r="O2233" s="17" t="s">
        <v>75</v>
      </c>
      <c r="P2233" s="17" t="s">
        <v>9171</v>
      </c>
      <c r="R2233" s="6" t="s">
        <v>77</v>
      </c>
      <c r="T2233" s="22"/>
      <c r="U2233" s="2" t="s">
        <v>115</v>
      </c>
      <c r="V2233" s="2" t="s">
        <v>79</v>
      </c>
      <c r="X2233" s="2">
        <v>55</v>
      </c>
      <c r="Y2233" s="2" t="s">
        <v>94</v>
      </c>
      <c r="Z2233" s="2" t="s">
        <v>82</v>
      </c>
      <c r="AA2233" s="2">
        <v>55</v>
      </c>
      <c r="AB2233" s="2" t="s">
        <v>94</v>
      </c>
      <c r="AC2233" s="2" t="s">
        <v>82</v>
      </c>
      <c r="AD2233" s="2">
        <v>55</v>
      </c>
      <c r="AE2233" s="2" t="s">
        <v>94</v>
      </c>
      <c r="AF2233" s="2" t="s">
        <v>82</v>
      </c>
      <c r="AJ2233" s="2">
        <v>60</v>
      </c>
      <c r="AK2233" s="2" t="s">
        <v>81</v>
      </c>
      <c r="AL2233" s="2" t="s">
        <v>161</v>
      </c>
      <c r="AM2233" s="2">
        <v>60</v>
      </c>
      <c r="AN2233" s="2" t="s">
        <v>81</v>
      </c>
      <c r="AO2233" s="2" t="s">
        <v>161</v>
      </c>
      <c r="AP2233" s="2">
        <v>60</v>
      </c>
      <c r="AQ2233" s="2" t="s">
        <v>81</v>
      </c>
      <c r="AR2233" s="2" t="s">
        <v>161</v>
      </c>
      <c r="BE2233" s="23" t="str">
        <f t="shared" si="347"/>
        <v>EMF nein</v>
      </c>
      <c r="BF2233" s="23" t="str">
        <f t="shared" si="348"/>
        <v/>
      </c>
      <c r="BG2233" s="23" t="str">
        <f t="shared" si="349"/>
        <v/>
      </c>
      <c r="BH2233" s="23">
        <f t="shared" si="350"/>
        <v>0</v>
      </c>
      <c r="BO2233" s="2" t="s">
        <v>9172</v>
      </c>
      <c r="BP2233" s="3">
        <v>1</v>
      </c>
      <c r="BQ2233" s="2" t="s">
        <v>9173</v>
      </c>
    </row>
    <row r="2234" spans="1:69" ht="16.149999999999999" customHeight="1" x14ac:dyDescent="0.25">
      <c r="A2234" s="16">
        <v>2233</v>
      </c>
      <c r="B2234" s="17" t="s">
        <v>211</v>
      </c>
      <c r="C2234" s="48" t="s">
        <v>9174</v>
      </c>
      <c r="D2234" s="2" t="s">
        <v>158</v>
      </c>
      <c r="E2234" s="48" t="s">
        <v>9175</v>
      </c>
      <c r="F2234" s="67">
        <v>43240</v>
      </c>
      <c r="G2234" s="3">
        <f t="shared" si="351"/>
        <v>5</v>
      </c>
      <c r="H2234" s="3">
        <f t="shared" si="352"/>
        <v>2018</v>
      </c>
      <c r="I2234" s="19"/>
      <c r="J2234" s="20" t="str">
        <f t="shared" si="346"/>
        <v/>
      </c>
      <c r="K2234" s="5" t="str">
        <f t="shared" si="353"/>
        <v>ja</v>
      </c>
      <c r="L2234" s="21" t="s">
        <v>73</v>
      </c>
      <c r="M2234" s="6" t="s">
        <v>74</v>
      </c>
      <c r="O2234" s="17" t="s">
        <v>126</v>
      </c>
      <c r="P2234" s="17" t="s">
        <v>9176</v>
      </c>
      <c r="R2234" s="6" t="s">
        <v>77</v>
      </c>
      <c r="T2234" s="22" t="s">
        <v>79</v>
      </c>
      <c r="U2234" s="2" t="s">
        <v>3801</v>
      </c>
      <c r="V2234" s="2" t="s">
        <v>79</v>
      </c>
      <c r="X2234" s="2">
        <v>210</v>
      </c>
      <c r="Y2234" s="2" t="s">
        <v>81</v>
      </c>
      <c r="Z2234" s="2" t="s">
        <v>84</v>
      </c>
      <c r="AA2234" s="2">
        <v>210</v>
      </c>
      <c r="AB2234" s="2" t="s">
        <v>81</v>
      </c>
      <c r="AC2234" s="2" t="s">
        <v>84</v>
      </c>
      <c r="AD2234" s="2">
        <v>210</v>
      </c>
      <c r="AE2234" s="2" t="s">
        <v>81</v>
      </c>
      <c r="AF2234" s="2" t="s">
        <v>84</v>
      </c>
      <c r="AJ2234" s="2">
        <v>100</v>
      </c>
      <c r="AK2234" s="2" t="s">
        <v>81</v>
      </c>
      <c r="AL2234" s="2" t="s">
        <v>82</v>
      </c>
      <c r="AP2234" s="2">
        <v>100</v>
      </c>
      <c r="AQ2234" s="2" t="s">
        <v>83</v>
      </c>
      <c r="AR2234" s="2" t="s">
        <v>82</v>
      </c>
      <c r="AV2234" s="2">
        <v>1100</v>
      </c>
      <c r="AW2234" s="2" t="s">
        <v>83</v>
      </c>
      <c r="AX2234" s="2" t="s">
        <v>168</v>
      </c>
      <c r="AY2234" s="2">
        <v>1100</v>
      </c>
      <c r="AZ2234" s="2" t="s">
        <v>81</v>
      </c>
      <c r="BA2234" s="2" t="s">
        <v>168</v>
      </c>
      <c r="BB2234" s="2">
        <v>1100</v>
      </c>
      <c r="BC2234" s="2" t="s">
        <v>83</v>
      </c>
      <c r="BD2234" s="2" t="s">
        <v>168</v>
      </c>
      <c r="BE2234" s="23" t="str">
        <f t="shared" si="347"/>
        <v>EMF nein</v>
      </c>
      <c r="BF2234" s="23" t="str">
        <f t="shared" si="348"/>
        <v/>
      </c>
      <c r="BG2234" s="23" t="str">
        <f t="shared" si="349"/>
        <v/>
      </c>
      <c r="BH2234" s="23">
        <f t="shared" si="350"/>
        <v>0</v>
      </c>
      <c r="BO2234" s="2" t="s">
        <v>9177</v>
      </c>
      <c r="BP2234" s="3">
        <v>1</v>
      </c>
      <c r="BQ2234" s="2" t="s">
        <v>9178</v>
      </c>
    </row>
    <row r="2235" spans="1:69" ht="16.149999999999999" customHeight="1" x14ac:dyDescent="0.25">
      <c r="A2235" s="16">
        <v>2234</v>
      </c>
      <c r="B2235" s="17" t="s">
        <v>262</v>
      </c>
      <c r="C2235" s="48" t="s">
        <v>2045</v>
      </c>
      <c r="D2235" s="2" t="s">
        <v>364</v>
      </c>
      <c r="E2235" s="48" t="s">
        <v>9179</v>
      </c>
      <c r="F2235" s="67">
        <v>42509</v>
      </c>
      <c r="G2235" s="3">
        <f t="shared" si="351"/>
        <v>5</v>
      </c>
      <c r="H2235" s="3">
        <f t="shared" si="352"/>
        <v>2016</v>
      </c>
      <c r="I2235" s="19">
        <v>0.5625</v>
      </c>
      <c r="J2235" s="20">
        <f t="shared" si="346"/>
        <v>13</v>
      </c>
      <c r="K2235" s="5" t="str">
        <f t="shared" si="353"/>
        <v>ja</v>
      </c>
      <c r="L2235" s="5" t="s">
        <v>91</v>
      </c>
      <c r="M2235" s="6" t="s">
        <v>74</v>
      </c>
      <c r="N2235" s="5">
        <v>65</v>
      </c>
      <c r="O2235" s="17" t="s">
        <v>126</v>
      </c>
      <c r="P2235" s="17" t="s">
        <v>9180</v>
      </c>
      <c r="R2235" s="6" t="s">
        <v>335</v>
      </c>
      <c r="T2235" s="6" t="s">
        <v>154</v>
      </c>
      <c r="U2235" s="2" t="s">
        <v>74</v>
      </c>
      <c r="V2235" s="2" t="s">
        <v>154</v>
      </c>
      <c r="X2235" s="2">
        <v>130</v>
      </c>
      <c r="Y2235" s="2" t="s">
        <v>81</v>
      </c>
      <c r="Z2235" s="2" t="s">
        <v>82</v>
      </c>
      <c r="AA2235" s="2">
        <v>130</v>
      </c>
      <c r="AB2235" s="2" t="s">
        <v>81</v>
      </c>
      <c r="AC2235" s="2" t="s">
        <v>82</v>
      </c>
      <c r="AD2235" s="2">
        <v>130</v>
      </c>
      <c r="AE2235" s="2" t="s">
        <v>83</v>
      </c>
      <c r="AF2235" s="2" t="s">
        <v>82</v>
      </c>
      <c r="BE2235" s="23" t="str">
        <f t="shared" si="347"/>
        <v>EMF nein</v>
      </c>
      <c r="BF2235" s="23" t="str">
        <f t="shared" si="348"/>
        <v/>
      </c>
      <c r="BG2235" s="23" t="str">
        <f t="shared" si="349"/>
        <v/>
      </c>
      <c r="BH2235" s="23">
        <f t="shared" si="350"/>
        <v>0</v>
      </c>
      <c r="BO2235" s="2" t="s">
        <v>9181</v>
      </c>
      <c r="BP2235" s="3">
        <v>1</v>
      </c>
      <c r="BQ2235" s="2" t="s">
        <v>9182</v>
      </c>
    </row>
    <row r="2236" spans="1:69" ht="16.149999999999999" customHeight="1" x14ac:dyDescent="0.25">
      <c r="A2236" s="16">
        <v>2235</v>
      </c>
      <c r="B2236" s="17" t="s">
        <v>87</v>
      </c>
      <c r="C2236" s="48" t="s">
        <v>5558</v>
      </c>
      <c r="D2236" s="2" t="s">
        <v>137</v>
      </c>
      <c r="E2236" s="48" t="s">
        <v>9183</v>
      </c>
      <c r="F2236" s="67">
        <v>41268</v>
      </c>
      <c r="G2236" s="3">
        <f t="shared" si="351"/>
        <v>12</v>
      </c>
      <c r="H2236" s="3">
        <f t="shared" si="352"/>
        <v>2012</v>
      </c>
      <c r="I2236" s="19">
        <v>0.46875</v>
      </c>
      <c r="J2236" s="20">
        <f t="shared" si="346"/>
        <v>11</v>
      </c>
      <c r="K2236" s="5" t="str">
        <f t="shared" si="353"/>
        <v>ja</v>
      </c>
      <c r="L2236" s="5" t="s">
        <v>91</v>
      </c>
      <c r="M2236" s="6" t="s">
        <v>74</v>
      </c>
      <c r="N2236" s="5">
        <v>86</v>
      </c>
      <c r="O2236" s="17" t="s">
        <v>75</v>
      </c>
      <c r="P2236" s="17" t="s">
        <v>9184</v>
      </c>
      <c r="R2236" s="6" t="s">
        <v>77</v>
      </c>
      <c r="S2236" s="2" t="s">
        <v>93</v>
      </c>
      <c r="T2236" s="6" t="s">
        <v>154</v>
      </c>
      <c r="U2236" s="2" t="s">
        <v>3801</v>
      </c>
      <c r="V2236" s="2" t="s">
        <v>154</v>
      </c>
      <c r="X2236" s="2">
        <v>54</v>
      </c>
      <c r="Y2236" s="2" t="s">
        <v>81</v>
      </c>
      <c r="Z2236" s="2" t="s">
        <v>84</v>
      </c>
      <c r="AA2236" s="2">
        <v>54</v>
      </c>
      <c r="AB2236" s="2" t="s">
        <v>81</v>
      </c>
      <c r="AC2236" s="2" t="s">
        <v>84</v>
      </c>
      <c r="AD2236" s="2">
        <v>54</v>
      </c>
      <c r="AE2236" s="2" t="s">
        <v>83</v>
      </c>
      <c r="AF2236" s="2" t="s">
        <v>84</v>
      </c>
      <c r="AJ2236" s="2">
        <v>269</v>
      </c>
      <c r="AK2236" s="2" t="s">
        <v>81</v>
      </c>
      <c r="AL2236" s="2" t="s">
        <v>82</v>
      </c>
      <c r="AM2236" s="2">
        <v>269</v>
      </c>
      <c r="AN2236" s="2" t="s">
        <v>81</v>
      </c>
      <c r="AO2236" s="2" t="s">
        <v>82</v>
      </c>
      <c r="AP2236" s="2">
        <v>269</v>
      </c>
      <c r="AQ2236" s="2" t="s">
        <v>81</v>
      </c>
      <c r="AR2236" s="2" t="s">
        <v>82</v>
      </c>
      <c r="BE2236" s="23" t="str">
        <f t="shared" si="347"/>
        <v>EMF nein</v>
      </c>
      <c r="BF2236" s="23" t="str">
        <f t="shared" si="348"/>
        <v/>
      </c>
      <c r="BG2236" s="23" t="str">
        <f t="shared" si="349"/>
        <v/>
      </c>
      <c r="BH2236" s="23">
        <f t="shared" si="350"/>
        <v>0</v>
      </c>
      <c r="BO2236" s="2" t="s">
        <v>9185</v>
      </c>
      <c r="BP2236" s="3">
        <v>1</v>
      </c>
      <c r="BQ2236" s="2" t="s">
        <v>9186</v>
      </c>
    </row>
    <row r="2237" spans="1:69" ht="16.149999999999999" customHeight="1" x14ac:dyDescent="0.25">
      <c r="A2237" s="16">
        <v>2236</v>
      </c>
      <c r="B2237" s="17" t="s">
        <v>262</v>
      </c>
      <c r="C2237" s="48" t="s">
        <v>3413</v>
      </c>
      <c r="D2237" s="2" t="s">
        <v>896</v>
      </c>
      <c r="E2237" s="48" t="s">
        <v>9187</v>
      </c>
      <c r="F2237" s="67">
        <v>42509</v>
      </c>
      <c r="G2237" s="3">
        <f t="shared" si="351"/>
        <v>5</v>
      </c>
      <c r="H2237" s="3">
        <f t="shared" si="352"/>
        <v>2016</v>
      </c>
      <c r="I2237" s="19">
        <v>0.22916666666666699</v>
      </c>
      <c r="J2237" s="20">
        <f t="shared" si="346"/>
        <v>5</v>
      </c>
      <c r="K2237" s="5" t="str">
        <f t="shared" si="353"/>
        <v>ja</v>
      </c>
      <c r="L2237" s="5" t="s">
        <v>91</v>
      </c>
      <c r="M2237" s="6" t="s">
        <v>74</v>
      </c>
      <c r="N2237" s="5">
        <v>29</v>
      </c>
      <c r="O2237" s="17" t="s">
        <v>126</v>
      </c>
      <c r="P2237" s="17" t="s">
        <v>9188</v>
      </c>
      <c r="R2237" s="6" t="s">
        <v>335</v>
      </c>
      <c r="T2237" s="22"/>
      <c r="X2237" s="2">
        <v>110</v>
      </c>
      <c r="Y2237" s="2" t="s">
        <v>83</v>
      </c>
      <c r="Z2237" s="2" t="s">
        <v>82</v>
      </c>
      <c r="AA2237" s="2">
        <v>110</v>
      </c>
      <c r="AB2237" s="2" t="s">
        <v>81</v>
      </c>
      <c r="AC2237" s="2" t="s">
        <v>82</v>
      </c>
      <c r="AD2237" s="2">
        <v>110</v>
      </c>
      <c r="AE2237" s="2" t="s">
        <v>81</v>
      </c>
      <c r="AF2237" s="2" t="s">
        <v>82</v>
      </c>
      <c r="BE2237" s="23" t="str">
        <f t="shared" si="347"/>
        <v>EMF nein</v>
      </c>
      <c r="BF2237" s="23" t="str">
        <f t="shared" si="348"/>
        <v/>
      </c>
      <c r="BG2237" s="23" t="str">
        <f t="shared" si="349"/>
        <v/>
      </c>
      <c r="BH2237" s="23">
        <f t="shared" si="350"/>
        <v>0</v>
      </c>
      <c r="BO2237" s="2" t="s">
        <v>9189</v>
      </c>
      <c r="BP2237" s="3">
        <v>1</v>
      </c>
      <c r="BQ2237" s="2" t="s">
        <v>9190</v>
      </c>
    </row>
    <row r="2238" spans="1:69" ht="16.149999999999999" customHeight="1" x14ac:dyDescent="0.25">
      <c r="A2238" s="16">
        <v>2237</v>
      </c>
      <c r="B2238" s="17" t="s">
        <v>211</v>
      </c>
      <c r="C2238" s="48" t="s">
        <v>3413</v>
      </c>
      <c r="D2238" s="2" t="s">
        <v>896</v>
      </c>
      <c r="E2238" s="48" t="s">
        <v>9191</v>
      </c>
      <c r="F2238" s="67">
        <v>43240</v>
      </c>
      <c r="G2238" s="3">
        <f t="shared" si="351"/>
        <v>5</v>
      </c>
      <c r="H2238" s="3">
        <f t="shared" si="352"/>
        <v>2018</v>
      </c>
      <c r="I2238" s="19">
        <v>0.45138888888888901</v>
      </c>
      <c r="J2238" s="20">
        <f t="shared" si="346"/>
        <v>10</v>
      </c>
      <c r="K2238" s="5" t="str">
        <f t="shared" si="353"/>
        <v>ja</v>
      </c>
      <c r="L2238" s="5" t="s">
        <v>91</v>
      </c>
      <c r="M2238" s="6" t="s">
        <v>115</v>
      </c>
      <c r="N2238" s="5">
        <v>59</v>
      </c>
      <c r="O2238" s="17" t="s">
        <v>75</v>
      </c>
      <c r="P2238" s="17" t="s">
        <v>9192</v>
      </c>
      <c r="R2238" s="6" t="s">
        <v>77</v>
      </c>
      <c r="T2238" s="22"/>
      <c r="X2238" s="2">
        <v>105</v>
      </c>
      <c r="Y2238" s="2" t="s">
        <v>83</v>
      </c>
      <c r="Z2238" s="2" t="s">
        <v>84</v>
      </c>
      <c r="AA2238" s="2">
        <v>105</v>
      </c>
      <c r="AB2238" s="2" t="s">
        <v>81</v>
      </c>
      <c r="AC2238" s="2" t="s">
        <v>84</v>
      </c>
      <c r="AD2238" s="2">
        <v>105</v>
      </c>
      <c r="AE2238" s="2" t="s">
        <v>83</v>
      </c>
      <c r="AF2238" s="2" t="s">
        <v>84</v>
      </c>
      <c r="BE2238" s="23" t="str">
        <f t="shared" si="347"/>
        <v>EMF nein</v>
      </c>
      <c r="BF2238" s="23" t="str">
        <f t="shared" si="348"/>
        <v/>
      </c>
      <c r="BG2238" s="23" t="str">
        <f t="shared" si="349"/>
        <v/>
      </c>
      <c r="BH2238" s="23">
        <f t="shared" si="350"/>
        <v>0</v>
      </c>
      <c r="BO2238" s="2" t="s">
        <v>9193</v>
      </c>
      <c r="BP2238" s="3">
        <v>1</v>
      </c>
      <c r="BQ2238" s="2" t="s">
        <v>9194</v>
      </c>
    </row>
    <row r="2239" spans="1:69" ht="16.149999999999999" customHeight="1" x14ac:dyDescent="0.25">
      <c r="A2239" s="16">
        <v>2238</v>
      </c>
      <c r="B2239" s="17" t="s">
        <v>211</v>
      </c>
      <c r="C2239" s="48" t="s">
        <v>9195</v>
      </c>
      <c r="D2239" s="2" t="s">
        <v>137</v>
      </c>
      <c r="E2239" s="48" t="s">
        <v>9196</v>
      </c>
      <c r="F2239" s="67">
        <v>40845</v>
      </c>
      <c r="G2239" s="3">
        <f t="shared" si="351"/>
        <v>10</v>
      </c>
      <c r="H2239" s="3">
        <f t="shared" si="352"/>
        <v>2011</v>
      </c>
      <c r="I2239" s="19">
        <v>0.29513888888888901</v>
      </c>
      <c r="J2239" s="20">
        <f t="shared" ref="J2239:J2302" si="354">IF(I2239&lt;&gt;"",HOUR(I2239),"")</f>
        <v>7</v>
      </c>
      <c r="K2239" s="5" t="str">
        <f t="shared" si="353"/>
        <v>ja</v>
      </c>
      <c r="L2239" s="5" t="s">
        <v>91</v>
      </c>
      <c r="M2239" s="6" t="s">
        <v>74</v>
      </c>
      <c r="N2239" s="5">
        <v>27</v>
      </c>
      <c r="O2239" s="17" t="s">
        <v>126</v>
      </c>
      <c r="P2239" s="17" t="s">
        <v>9197</v>
      </c>
      <c r="R2239" s="6" t="s">
        <v>77</v>
      </c>
      <c r="S2239" s="2" t="s">
        <v>78</v>
      </c>
      <c r="T2239" s="6" t="s">
        <v>154</v>
      </c>
      <c r="BE2239" s="23" t="str">
        <f t="shared" si="347"/>
        <v>EMF ja</v>
      </c>
      <c r="BF2239" s="23">
        <f t="shared" si="348"/>
        <v>5</v>
      </c>
      <c r="BG2239" s="23" t="str">
        <f t="shared" si="349"/>
        <v>&lt;100m</v>
      </c>
      <c r="BH2239" s="23">
        <f t="shared" si="350"/>
        <v>1</v>
      </c>
      <c r="BI2239" s="2" t="s">
        <v>162</v>
      </c>
      <c r="BJ2239" s="2">
        <v>5</v>
      </c>
      <c r="BO2239" s="2" t="s">
        <v>9198</v>
      </c>
      <c r="BP2239" s="3">
        <v>1</v>
      </c>
      <c r="BQ2239" s="2" t="s">
        <v>9199</v>
      </c>
    </row>
    <row r="2240" spans="1:69" ht="16.149999999999999" customHeight="1" x14ac:dyDescent="0.25">
      <c r="A2240" s="16">
        <v>2239</v>
      </c>
      <c r="B2240" s="17" t="s">
        <v>262</v>
      </c>
      <c r="C2240" s="48" t="s">
        <v>4435</v>
      </c>
      <c r="D2240" s="2" t="s">
        <v>264</v>
      </c>
      <c r="E2240" s="48" t="s">
        <v>2510</v>
      </c>
      <c r="F2240" s="67">
        <v>42508</v>
      </c>
      <c r="G2240" s="3">
        <f t="shared" si="351"/>
        <v>5</v>
      </c>
      <c r="H2240" s="3">
        <f t="shared" si="352"/>
        <v>2016</v>
      </c>
      <c r="I2240" s="19">
        <v>0.70486111111111105</v>
      </c>
      <c r="J2240" s="20">
        <f t="shared" si="354"/>
        <v>16</v>
      </c>
      <c r="K2240" s="5" t="str">
        <f t="shared" si="353"/>
        <v>ja</v>
      </c>
      <c r="L2240" s="5" t="s">
        <v>91</v>
      </c>
      <c r="M2240" s="6" t="s">
        <v>100</v>
      </c>
      <c r="N2240" s="5">
        <v>18</v>
      </c>
      <c r="O2240" s="17" t="s">
        <v>75</v>
      </c>
      <c r="P2240" s="17" t="s">
        <v>9200</v>
      </c>
      <c r="R2240" s="6" t="s">
        <v>335</v>
      </c>
      <c r="T2240" s="22" t="s">
        <v>79</v>
      </c>
      <c r="U2240" s="2" t="s">
        <v>74</v>
      </c>
      <c r="AD2240" s="2">
        <v>94</v>
      </c>
      <c r="AE2240" s="2" t="s">
        <v>81</v>
      </c>
      <c r="AF2240" s="2" t="s">
        <v>84</v>
      </c>
      <c r="BE2240" s="23" t="str">
        <f t="shared" si="347"/>
        <v>EMF nein</v>
      </c>
      <c r="BF2240" s="23" t="str">
        <f t="shared" si="348"/>
        <v/>
      </c>
      <c r="BG2240" s="23" t="str">
        <f t="shared" si="349"/>
        <v/>
      </c>
      <c r="BH2240" s="23">
        <f t="shared" si="350"/>
        <v>0</v>
      </c>
      <c r="BO2240" s="2" t="s">
        <v>9201</v>
      </c>
      <c r="BP2240" s="3">
        <v>1</v>
      </c>
      <c r="BQ2240" s="2" t="s">
        <v>9202</v>
      </c>
    </row>
    <row r="2241" spans="1:69" ht="16.149999999999999" customHeight="1" x14ac:dyDescent="0.25">
      <c r="A2241" s="16">
        <v>2240</v>
      </c>
      <c r="B2241" s="17" t="s">
        <v>262</v>
      </c>
      <c r="C2241" s="48" t="s">
        <v>284</v>
      </c>
      <c r="D2241" s="2" t="s">
        <v>264</v>
      </c>
      <c r="E2241" s="48" t="s">
        <v>9203</v>
      </c>
      <c r="F2241" s="67">
        <v>42508</v>
      </c>
      <c r="G2241" s="3">
        <f t="shared" si="351"/>
        <v>5</v>
      </c>
      <c r="H2241" s="3">
        <f t="shared" si="352"/>
        <v>2016</v>
      </c>
      <c r="I2241" s="19">
        <v>0.5625</v>
      </c>
      <c r="J2241" s="20">
        <f t="shared" si="354"/>
        <v>13</v>
      </c>
      <c r="K2241" s="5" t="str">
        <f t="shared" si="353"/>
        <v>ja</v>
      </c>
      <c r="L2241" s="5" t="s">
        <v>91</v>
      </c>
      <c r="M2241" s="6" t="s">
        <v>74</v>
      </c>
      <c r="N2241" s="5">
        <v>62</v>
      </c>
      <c r="O2241" s="17" t="s">
        <v>75</v>
      </c>
      <c r="P2241" s="17" t="s">
        <v>9204</v>
      </c>
      <c r="R2241" s="6" t="s">
        <v>335</v>
      </c>
      <c r="T2241" s="22"/>
      <c r="U2241" s="2" t="s">
        <v>115</v>
      </c>
      <c r="V2241" s="2" t="s">
        <v>79</v>
      </c>
      <c r="AD2241" s="2">
        <v>253</v>
      </c>
      <c r="AE2241" s="2" t="s">
        <v>81</v>
      </c>
      <c r="AF2241" s="2" t="s">
        <v>84</v>
      </c>
      <c r="BE2241" s="23" t="str">
        <f t="shared" si="347"/>
        <v>EMF nein</v>
      </c>
      <c r="BF2241" s="23" t="str">
        <f t="shared" si="348"/>
        <v/>
      </c>
      <c r="BG2241" s="23" t="str">
        <f t="shared" si="349"/>
        <v/>
      </c>
      <c r="BH2241" s="23">
        <f t="shared" si="350"/>
        <v>0</v>
      </c>
      <c r="BP2241" s="3">
        <v>1</v>
      </c>
      <c r="BQ2241" s="2" t="s">
        <v>9205</v>
      </c>
    </row>
    <row r="2242" spans="1:69" ht="16.149999999999999" customHeight="1" x14ac:dyDescent="0.25">
      <c r="A2242" s="16">
        <v>2241</v>
      </c>
      <c r="B2242" s="17" t="s">
        <v>262</v>
      </c>
      <c r="C2242" s="48" t="s">
        <v>212</v>
      </c>
      <c r="D2242" s="2" t="s">
        <v>71</v>
      </c>
      <c r="E2242" s="48" t="s">
        <v>9206</v>
      </c>
      <c r="F2242" s="67">
        <v>42508</v>
      </c>
      <c r="G2242" s="3">
        <f t="shared" si="351"/>
        <v>5</v>
      </c>
      <c r="H2242" s="3">
        <f t="shared" si="352"/>
        <v>2016</v>
      </c>
      <c r="I2242" s="19">
        <v>0.64583333333333304</v>
      </c>
      <c r="J2242" s="20">
        <f t="shared" si="354"/>
        <v>15</v>
      </c>
      <c r="K2242" s="5" t="str">
        <f t="shared" si="353"/>
        <v>ja</v>
      </c>
      <c r="L2242" s="21" t="s">
        <v>73</v>
      </c>
      <c r="M2242" s="6" t="s">
        <v>74</v>
      </c>
      <c r="O2242" s="2" t="s">
        <v>140</v>
      </c>
      <c r="P2242" s="17" t="s">
        <v>9207</v>
      </c>
      <c r="R2242" s="6" t="s">
        <v>77</v>
      </c>
      <c r="T2242" s="22"/>
      <c r="X2242" s="2">
        <v>412</v>
      </c>
      <c r="Y2242" s="2" t="s">
        <v>83</v>
      </c>
      <c r="Z2242" s="2" t="s">
        <v>84</v>
      </c>
      <c r="AD2242" s="2">
        <v>412</v>
      </c>
      <c r="AE2242" s="2" t="s">
        <v>83</v>
      </c>
      <c r="AF2242" s="2" t="s">
        <v>84</v>
      </c>
      <c r="AJ2242" s="2">
        <v>580</v>
      </c>
      <c r="AK2242" s="2" t="s">
        <v>83</v>
      </c>
      <c r="AL2242" s="2" t="s">
        <v>84</v>
      </c>
      <c r="AM2242" s="2">
        <v>580</v>
      </c>
      <c r="AN2242" s="2" t="s">
        <v>81</v>
      </c>
      <c r="AO2242" s="2" t="s">
        <v>84</v>
      </c>
      <c r="AP2242" s="2">
        <v>580</v>
      </c>
      <c r="AQ2242" s="2" t="s">
        <v>83</v>
      </c>
      <c r="AR2242" s="2" t="s">
        <v>84</v>
      </c>
      <c r="AY2242" s="2">
        <v>309</v>
      </c>
      <c r="AZ2242" s="2" t="s">
        <v>81</v>
      </c>
      <c r="BA2242" s="2" t="s">
        <v>84</v>
      </c>
      <c r="BE2242" s="23" t="str">
        <f t="shared" ref="BE2242:BE2295" si="355">IF(COUNTA(BI2242,BK2242,BM2242) &gt; 0,"EMF ja","EMF nein")</f>
        <v>EMF nein</v>
      </c>
      <c r="BF2242" s="23" t="str">
        <f t="shared" ref="BF2242:BF2295" si="356">IF(SUM(BJ2242,BL2242,BN2242)=0,"",MIN(BJ2242,BL2242,BN2242))</f>
        <v/>
      </c>
      <c r="BG2242" s="23" t="str">
        <f t="shared" ref="BG2242:BG2295" si="357">IF(BF2242="","",IF(BF2242&lt;100,"&lt;100m",IF(AND(BF2242&gt;99, BF2242&lt;500),"100-499m",IF(BF2242&gt;499,"500+m",""))))</f>
        <v/>
      </c>
      <c r="BH2242" s="23">
        <f t="shared" ref="BH2242:BH2295" si="358">COUNTA(BI2242,BK2242,BM2242)</f>
        <v>0</v>
      </c>
      <c r="BO2242" s="2" t="s">
        <v>9208</v>
      </c>
      <c r="BP2242" s="3">
        <v>1</v>
      </c>
      <c r="BQ2242" s="2" t="s">
        <v>9209</v>
      </c>
    </row>
    <row r="2243" spans="1:69" ht="16.149999999999999" customHeight="1" x14ac:dyDescent="0.25">
      <c r="A2243" s="16">
        <v>2242</v>
      </c>
      <c r="B2243" s="17" t="s">
        <v>262</v>
      </c>
      <c r="C2243" s="48" t="s">
        <v>9210</v>
      </c>
      <c r="D2243" s="2" t="s">
        <v>364</v>
      </c>
      <c r="E2243" s="48" t="s">
        <v>9211</v>
      </c>
      <c r="F2243" s="67">
        <v>42508</v>
      </c>
      <c r="G2243" s="3">
        <f t="shared" si="351"/>
        <v>5</v>
      </c>
      <c r="H2243" s="3">
        <f t="shared" si="352"/>
        <v>2016</v>
      </c>
      <c r="I2243" s="19"/>
      <c r="J2243" s="20" t="str">
        <f t="shared" si="354"/>
        <v/>
      </c>
      <c r="K2243" s="5" t="str">
        <f t="shared" si="353"/>
        <v>ja</v>
      </c>
      <c r="L2243" s="5" t="s">
        <v>91</v>
      </c>
      <c r="M2243" s="6" t="s">
        <v>100</v>
      </c>
      <c r="N2243" s="5">
        <v>18</v>
      </c>
      <c r="O2243" s="17" t="s">
        <v>126</v>
      </c>
      <c r="P2243" s="17" t="s">
        <v>9212</v>
      </c>
      <c r="R2243" s="6" t="s">
        <v>77</v>
      </c>
      <c r="T2243" s="22"/>
      <c r="U2243" s="2" t="s">
        <v>100</v>
      </c>
      <c r="V2243" s="2" t="s">
        <v>79</v>
      </c>
      <c r="X2243" s="2">
        <v>700</v>
      </c>
      <c r="Y2243" s="2" t="s">
        <v>94</v>
      </c>
      <c r="Z2243" s="2" t="s">
        <v>84</v>
      </c>
      <c r="AA2243" s="2">
        <v>700</v>
      </c>
      <c r="AB2243" s="2" t="s">
        <v>94</v>
      </c>
      <c r="AC2243" s="2" t="s">
        <v>84</v>
      </c>
      <c r="AD2243" s="2">
        <v>700</v>
      </c>
      <c r="AE2243" s="2" t="s">
        <v>94</v>
      </c>
      <c r="AF2243" s="2" t="s">
        <v>84</v>
      </c>
      <c r="BE2243" s="23" t="str">
        <f t="shared" si="355"/>
        <v>EMF nein</v>
      </c>
      <c r="BF2243" s="23" t="str">
        <f t="shared" si="356"/>
        <v/>
      </c>
      <c r="BG2243" s="23" t="str">
        <f t="shared" si="357"/>
        <v/>
      </c>
      <c r="BH2243" s="23">
        <f t="shared" si="358"/>
        <v>0</v>
      </c>
      <c r="BO2243" s="2" t="s">
        <v>9213</v>
      </c>
      <c r="BP2243" s="3">
        <v>1</v>
      </c>
      <c r="BQ2243" s="2" t="s">
        <v>9214</v>
      </c>
    </row>
    <row r="2244" spans="1:69" ht="16.149999999999999" customHeight="1" x14ac:dyDescent="0.25">
      <c r="A2244" s="16">
        <v>2243</v>
      </c>
      <c r="B2244" s="17" t="s">
        <v>262</v>
      </c>
      <c r="C2244" s="48" t="s">
        <v>2119</v>
      </c>
      <c r="D2244" s="2" t="s">
        <v>137</v>
      </c>
      <c r="E2244" s="48" t="s">
        <v>339</v>
      </c>
      <c r="F2244" s="67">
        <v>42509</v>
      </c>
      <c r="G2244" s="3">
        <f t="shared" si="351"/>
        <v>5</v>
      </c>
      <c r="H2244" s="3">
        <f t="shared" si="352"/>
        <v>2016</v>
      </c>
      <c r="I2244" s="19">
        <v>2.0833333333333301E-2</v>
      </c>
      <c r="J2244" s="20">
        <f t="shared" si="354"/>
        <v>0</v>
      </c>
      <c r="K2244" s="5" t="str">
        <f t="shared" si="353"/>
        <v>ja</v>
      </c>
      <c r="L2244" s="5" t="s">
        <v>91</v>
      </c>
      <c r="M2244" s="6" t="s">
        <v>74</v>
      </c>
      <c r="N2244" s="5">
        <v>28</v>
      </c>
      <c r="O2244" s="2" t="s">
        <v>140</v>
      </c>
      <c r="P2244" s="17" t="s">
        <v>9215</v>
      </c>
      <c r="S2244" s="2" t="s">
        <v>190</v>
      </c>
      <c r="T2244" s="22" t="s">
        <v>79</v>
      </c>
      <c r="X2244" s="2">
        <v>675</v>
      </c>
      <c r="Y2244" s="2" t="s">
        <v>81</v>
      </c>
      <c r="Z2244" s="2" t="s">
        <v>82</v>
      </c>
      <c r="AA2244" s="2">
        <v>675</v>
      </c>
      <c r="AB2244" s="2" t="s">
        <v>81</v>
      </c>
      <c r="AC2244" s="2" t="s">
        <v>82</v>
      </c>
      <c r="AD2244" s="2">
        <v>675</v>
      </c>
      <c r="AE2244" s="2" t="s">
        <v>81</v>
      </c>
      <c r="AF2244" s="2" t="s">
        <v>82</v>
      </c>
      <c r="BE2244" s="23" t="str">
        <f t="shared" si="355"/>
        <v>EMF nein</v>
      </c>
      <c r="BF2244" s="23" t="str">
        <f t="shared" si="356"/>
        <v/>
      </c>
      <c r="BG2244" s="23" t="str">
        <f t="shared" si="357"/>
        <v/>
      </c>
      <c r="BH2244" s="23">
        <f t="shared" si="358"/>
        <v>0</v>
      </c>
      <c r="BO2244" s="2" t="s">
        <v>9216</v>
      </c>
      <c r="BP2244" s="3">
        <v>1</v>
      </c>
      <c r="BQ2244" s="2" t="s">
        <v>9217</v>
      </c>
    </row>
    <row r="2245" spans="1:69" ht="16.149999999999999" customHeight="1" x14ac:dyDescent="0.25">
      <c r="A2245" s="16">
        <v>2244</v>
      </c>
      <c r="B2245" s="17" t="s">
        <v>211</v>
      </c>
      <c r="C2245" s="48" t="s">
        <v>9218</v>
      </c>
      <c r="D2245" s="2" t="s">
        <v>896</v>
      </c>
      <c r="E2245" s="48" t="s">
        <v>9219</v>
      </c>
      <c r="F2245" s="67">
        <v>42935</v>
      </c>
      <c r="G2245" s="3">
        <f t="shared" si="351"/>
        <v>7</v>
      </c>
      <c r="H2245" s="3">
        <f t="shared" si="352"/>
        <v>2017</v>
      </c>
      <c r="I2245" s="19">
        <v>0.83333333333333304</v>
      </c>
      <c r="J2245" s="20">
        <f t="shared" si="354"/>
        <v>20</v>
      </c>
      <c r="K2245" s="5" t="str">
        <f t="shared" si="353"/>
        <v>ja</v>
      </c>
      <c r="L2245" s="5" t="s">
        <v>91</v>
      </c>
      <c r="M2245" s="6" t="s">
        <v>100</v>
      </c>
      <c r="N2245" s="5">
        <v>52</v>
      </c>
      <c r="O2245" s="17" t="s">
        <v>126</v>
      </c>
      <c r="P2245" s="17" t="s">
        <v>9220</v>
      </c>
      <c r="R2245" s="6" t="s">
        <v>77</v>
      </c>
      <c r="T2245" s="6" t="s">
        <v>108</v>
      </c>
      <c r="X2245" s="2">
        <v>1300</v>
      </c>
      <c r="Y2245" s="2" t="s">
        <v>81</v>
      </c>
      <c r="Z2245" s="2" t="s">
        <v>84</v>
      </c>
      <c r="AA2245" s="2">
        <v>1300</v>
      </c>
      <c r="AB2245" s="2" t="s">
        <v>81</v>
      </c>
      <c r="AC2245" s="2" t="s">
        <v>84</v>
      </c>
      <c r="AD2245" s="2">
        <v>1300</v>
      </c>
      <c r="AE2245" s="2" t="s">
        <v>81</v>
      </c>
      <c r="AF2245" s="2" t="s">
        <v>84</v>
      </c>
      <c r="BE2245" s="23" t="str">
        <f t="shared" si="355"/>
        <v>EMF nein</v>
      </c>
      <c r="BF2245" s="23" t="str">
        <f t="shared" si="356"/>
        <v/>
      </c>
      <c r="BG2245" s="23" t="str">
        <f t="shared" si="357"/>
        <v/>
      </c>
      <c r="BH2245" s="23">
        <f t="shared" si="358"/>
        <v>0</v>
      </c>
      <c r="BO2245" s="2" t="s">
        <v>9221</v>
      </c>
      <c r="BP2245" s="3">
        <v>1</v>
      </c>
      <c r="BQ2245" s="2" t="s">
        <v>9222</v>
      </c>
    </row>
    <row r="2246" spans="1:69" ht="16.149999999999999" customHeight="1" x14ac:dyDescent="0.25">
      <c r="A2246" s="16">
        <v>2245</v>
      </c>
      <c r="B2246" s="17" t="s">
        <v>211</v>
      </c>
      <c r="C2246" s="48" t="s">
        <v>280</v>
      </c>
      <c r="D2246" s="2" t="s">
        <v>137</v>
      </c>
      <c r="E2246" s="48" t="s">
        <v>6323</v>
      </c>
      <c r="F2246" s="67">
        <v>42137</v>
      </c>
      <c r="G2246" s="3">
        <f t="shared" si="351"/>
        <v>5</v>
      </c>
      <c r="H2246" s="3">
        <f t="shared" si="352"/>
        <v>2015</v>
      </c>
      <c r="I2246" s="19">
        <v>0.55555555555555602</v>
      </c>
      <c r="J2246" s="20">
        <f t="shared" si="354"/>
        <v>13</v>
      </c>
      <c r="K2246" s="5" t="str">
        <f t="shared" si="353"/>
        <v>ja</v>
      </c>
      <c r="L2246" s="5" t="s">
        <v>91</v>
      </c>
      <c r="M2246" s="6" t="s">
        <v>74</v>
      </c>
      <c r="N2246" s="5">
        <v>38</v>
      </c>
      <c r="O2246" s="6" t="s">
        <v>101</v>
      </c>
      <c r="P2246" s="17" t="s">
        <v>9223</v>
      </c>
      <c r="R2246" s="6" t="s">
        <v>77</v>
      </c>
      <c r="S2246" s="2" t="s">
        <v>78</v>
      </c>
      <c r="T2246" s="22"/>
      <c r="X2246" s="2">
        <v>235</v>
      </c>
      <c r="Y2246" s="2" t="s">
        <v>94</v>
      </c>
      <c r="Z2246" s="2" t="s">
        <v>84</v>
      </c>
      <c r="AD2246" s="2">
        <v>235</v>
      </c>
      <c r="AE2246" s="2" t="s">
        <v>94</v>
      </c>
      <c r="AF2246" s="2" t="s">
        <v>84</v>
      </c>
      <c r="AJ2246" s="392">
        <v>235</v>
      </c>
      <c r="AK2246" s="392" t="s">
        <v>94</v>
      </c>
      <c r="AL2246" s="392" t="s">
        <v>84</v>
      </c>
      <c r="AM2246" s="392"/>
      <c r="AN2246" s="392"/>
      <c r="AO2246" s="392"/>
      <c r="AP2246" s="392">
        <v>235</v>
      </c>
      <c r="AQ2246" s="392" t="s">
        <v>94</v>
      </c>
      <c r="AR2246" s="392" t="s">
        <v>84</v>
      </c>
      <c r="AV2246" s="392">
        <v>235</v>
      </c>
      <c r="AW2246" s="392" t="s">
        <v>94</v>
      </c>
      <c r="AX2246" s="392" t="s">
        <v>84</v>
      </c>
      <c r="AY2246" s="392"/>
      <c r="AZ2246" s="392"/>
      <c r="BA2246" s="392"/>
      <c r="BB2246" s="392">
        <v>235</v>
      </c>
      <c r="BC2246" s="392" t="s">
        <v>94</v>
      </c>
      <c r="BD2246" s="392" t="s">
        <v>84</v>
      </c>
      <c r="BE2246" s="23" t="str">
        <f t="shared" si="355"/>
        <v>EMF nein</v>
      </c>
      <c r="BF2246" s="23" t="str">
        <f t="shared" si="356"/>
        <v/>
      </c>
      <c r="BG2246" s="23" t="str">
        <f t="shared" si="357"/>
        <v/>
      </c>
      <c r="BH2246" s="23">
        <f t="shared" si="358"/>
        <v>0</v>
      </c>
      <c r="BO2246" s="2" t="s">
        <v>9224</v>
      </c>
      <c r="BP2246" s="3">
        <v>1</v>
      </c>
      <c r="BQ2246" s="2" t="s">
        <v>9225</v>
      </c>
    </row>
    <row r="2247" spans="1:69" ht="16.149999999999999" customHeight="1" x14ac:dyDescent="0.25">
      <c r="A2247" s="16">
        <v>2246</v>
      </c>
      <c r="B2247" s="17" t="s">
        <v>135</v>
      </c>
      <c r="C2247" s="48" t="s">
        <v>4888</v>
      </c>
      <c r="D2247" s="2" t="s">
        <v>137</v>
      </c>
      <c r="E2247" s="48" t="s">
        <v>9226</v>
      </c>
      <c r="F2247" s="67">
        <v>43242</v>
      </c>
      <c r="G2247" s="3">
        <f t="shared" si="351"/>
        <v>5</v>
      </c>
      <c r="H2247" s="3">
        <f t="shared" si="352"/>
        <v>2018</v>
      </c>
      <c r="I2247" s="19">
        <v>0.46875</v>
      </c>
      <c r="J2247" s="20">
        <f t="shared" si="354"/>
        <v>11</v>
      </c>
      <c r="K2247" s="5" t="str">
        <f t="shared" si="353"/>
        <v>ja</v>
      </c>
      <c r="L2247" s="5" t="s">
        <v>91</v>
      </c>
      <c r="M2247" s="6" t="s">
        <v>139</v>
      </c>
      <c r="O2247" s="17" t="s">
        <v>75</v>
      </c>
      <c r="P2247" s="17" t="s">
        <v>9227</v>
      </c>
      <c r="R2247" s="6" t="s">
        <v>77</v>
      </c>
      <c r="T2247" s="22" t="s">
        <v>79</v>
      </c>
      <c r="BE2247" s="23" t="str">
        <f t="shared" si="355"/>
        <v>EMF nein</v>
      </c>
      <c r="BF2247" s="23" t="str">
        <f t="shared" si="356"/>
        <v/>
      </c>
      <c r="BG2247" s="23" t="str">
        <f t="shared" si="357"/>
        <v/>
      </c>
      <c r="BH2247" s="23">
        <f t="shared" si="358"/>
        <v>0</v>
      </c>
      <c r="BO2247" s="2" t="s">
        <v>9228</v>
      </c>
      <c r="BP2247" s="3">
        <v>1</v>
      </c>
      <c r="BQ2247" s="2" t="s">
        <v>9229</v>
      </c>
    </row>
    <row r="2248" spans="1:69" ht="16.149999999999999" customHeight="1" x14ac:dyDescent="0.25">
      <c r="A2248" s="16">
        <v>2247</v>
      </c>
      <c r="B2248" s="17" t="s">
        <v>87</v>
      </c>
      <c r="C2248" s="48" t="s">
        <v>1241</v>
      </c>
      <c r="D2248" s="2" t="s">
        <v>364</v>
      </c>
      <c r="E2248" s="48" t="s">
        <v>9230</v>
      </c>
      <c r="F2248" s="67">
        <v>43229</v>
      </c>
      <c r="G2248" s="3">
        <f t="shared" si="351"/>
        <v>5</v>
      </c>
      <c r="H2248" s="3">
        <f t="shared" si="352"/>
        <v>2018</v>
      </c>
      <c r="I2248" s="19"/>
      <c r="J2248" s="20" t="str">
        <f t="shared" si="354"/>
        <v/>
      </c>
      <c r="K2248" s="5" t="str">
        <f t="shared" si="353"/>
        <v>ja</v>
      </c>
      <c r="L2248" s="21" t="s">
        <v>73</v>
      </c>
      <c r="M2248" s="6" t="s">
        <v>74</v>
      </c>
      <c r="N2248" s="5">
        <v>70</v>
      </c>
      <c r="O2248" s="17" t="s">
        <v>126</v>
      </c>
      <c r="P2248" s="17" t="s">
        <v>9231</v>
      </c>
      <c r="R2248" s="6" t="s">
        <v>77</v>
      </c>
      <c r="T2248" s="22"/>
      <c r="X2248" s="2">
        <v>630</v>
      </c>
      <c r="Y2248" s="2" t="s">
        <v>83</v>
      </c>
      <c r="Z2248" s="2" t="s">
        <v>161</v>
      </c>
      <c r="AA2248" s="2">
        <v>630</v>
      </c>
      <c r="AB2248" s="2" t="s">
        <v>81</v>
      </c>
      <c r="AC2248" s="2" t="s">
        <v>161</v>
      </c>
      <c r="AD2248" s="2">
        <v>630</v>
      </c>
      <c r="AE2248" s="2" t="s">
        <v>83</v>
      </c>
      <c r="AF2248" s="2" t="s">
        <v>161</v>
      </c>
      <c r="BE2248" s="23" t="str">
        <f t="shared" si="355"/>
        <v>EMF ja</v>
      </c>
      <c r="BF2248" s="23">
        <f t="shared" si="356"/>
        <v>250</v>
      </c>
      <c r="BG2248" s="23" t="str">
        <f t="shared" si="357"/>
        <v>100-499m</v>
      </c>
      <c r="BH2248" s="23">
        <f t="shared" si="358"/>
        <v>1</v>
      </c>
      <c r="BM2248" s="2" t="s">
        <v>162</v>
      </c>
      <c r="BN2248" s="2">
        <v>250</v>
      </c>
      <c r="BO2248" s="2" t="s">
        <v>9232</v>
      </c>
      <c r="BP2248" s="3">
        <v>1</v>
      </c>
      <c r="BQ2248" s="2" t="s">
        <v>9233</v>
      </c>
    </row>
    <row r="2249" spans="1:69" ht="16.149999999999999" customHeight="1" x14ac:dyDescent="0.25">
      <c r="A2249" s="16">
        <v>2248</v>
      </c>
      <c r="B2249" s="17" t="s">
        <v>262</v>
      </c>
      <c r="C2249" s="48" t="s">
        <v>6347</v>
      </c>
      <c r="D2249" s="2" t="s">
        <v>348</v>
      </c>
      <c r="E2249" s="48" t="s">
        <v>9234</v>
      </c>
      <c r="F2249" s="67">
        <v>42508</v>
      </c>
      <c r="G2249" s="3">
        <f t="shared" si="351"/>
        <v>5</v>
      </c>
      <c r="H2249" s="3">
        <f t="shared" si="352"/>
        <v>2016</v>
      </c>
      <c r="I2249" s="19">
        <v>0.163194444444444</v>
      </c>
      <c r="J2249" s="20">
        <f t="shared" si="354"/>
        <v>3</v>
      </c>
      <c r="K2249" s="5" t="str">
        <f t="shared" si="353"/>
        <v>ja</v>
      </c>
      <c r="L2249" s="5" t="s">
        <v>91</v>
      </c>
      <c r="M2249" s="6" t="s">
        <v>74</v>
      </c>
      <c r="N2249" s="5">
        <v>30</v>
      </c>
      <c r="O2249" s="17" t="s">
        <v>126</v>
      </c>
      <c r="P2249" s="17" t="s">
        <v>9235</v>
      </c>
      <c r="R2249" s="6" t="s">
        <v>77</v>
      </c>
      <c r="S2249" s="2" t="s">
        <v>190</v>
      </c>
      <c r="T2249" s="6" t="s">
        <v>154</v>
      </c>
      <c r="BE2249" s="23" t="str">
        <f t="shared" si="355"/>
        <v>EMF nein</v>
      </c>
      <c r="BF2249" s="23" t="str">
        <f t="shared" si="356"/>
        <v/>
      </c>
      <c r="BG2249" s="23" t="str">
        <f t="shared" si="357"/>
        <v/>
      </c>
      <c r="BH2249" s="23">
        <f t="shared" si="358"/>
        <v>0</v>
      </c>
      <c r="BO2249" s="2" t="s">
        <v>9236</v>
      </c>
      <c r="BP2249" s="3">
        <v>1</v>
      </c>
      <c r="BQ2249" s="2" t="s">
        <v>9237</v>
      </c>
    </row>
    <row r="2250" spans="1:69" ht="16.149999999999999" customHeight="1" x14ac:dyDescent="0.25">
      <c r="A2250" s="16">
        <v>2249</v>
      </c>
      <c r="B2250" s="17" t="s">
        <v>262</v>
      </c>
      <c r="C2250" s="48" t="s">
        <v>9238</v>
      </c>
      <c r="D2250" s="2" t="s">
        <v>71</v>
      </c>
      <c r="E2250" s="48" t="s">
        <v>9239</v>
      </c>
      <c r="F2250" s="67">
        <v>42508</v>
      </c>
      <c r="G2250" s="3">
        <f t="shared" si="351"/>
        <v>5</v>
      </c>
      <c r="H2250" s="3">
        <f t="shared" si="352"/>
        <v>2016</v>
      </c>
      <c r="I2250" s="19">
        <v>0.32986111111111099</v>
      </c>
      <c r="J2250" s="20">
        <f t="shared" si="354"/>
        <v>7</v>
      </c>
      <c r="K2250" s="5" t="str">
        <f t="shared" si="353"/>
        <v>ja</v>
      </c>
      <c r="L2250" s="5" t="s">
        <v>91</v>
      </c>
      <c r="M2250" s="6" t="s">
        <v>74</v>
      </c>
      <c r="N2250" s="5">
        <v>42</v>
      </c>
      <c r="O2250" s="17" t="s">
        <v>75</v>
      </c>
      <c r="P2250" s="17" t="s">
        <v>9240</v>
      </c>
      <c r="R2250" s="6" t="s">
        <v>77</v>
      </c>
      <c r="T2250" s="22"/>
      <c r="U2250" s="2" t="s">
        <v>74</v>
      </c>
      <c r="X2250" s="2">
        <v>154</v>
      </c>
      <c r="Y2250" s="2" t="s">
        <v>81</v>
      </c>
      <c r="Z2250" s="2" t="s">
        <v>84</v>
      </c>
      <c r="AA2250" s="2">
        <v>154</v>
      </c>
      <c r="AB2250" s="2" t="s">
        <v>81</v>
      </c>
      <c r="AC2250" s="2" t="s">
        <v>84</v>
      </c>
      <c r="AD2250" s="2">
        <v>154</v>
      </c>
      <c r="AE2250" s="2" t="s">
        <v>81</v>
      </c>
      <c r="AF2250" s="2" t="s">
        <v>84</v>
      </c>
      <c r="BE2250" s="23" t="str">
        <f t="shared" si="355"/>
        <v>EMF nein</v>
      </c>
      <c r="BF2250" s="23" t="str">
        <f t="shared" si="356"/>
        <v/>
      </c>
      <c r="BG2250" s="23" t="str">
        <f t="shared" si="357"/>
        <v/>
      </c>
      <c r="BH2250" s="23">
        <f t="shared" si="358"/>
        <v>0</v>
      </c>
      <c r="BO2250" s="2" t="s">
        <v>9241</v>
      </c>
      <c r="BP2250" s="3">
        <v>1</v>
      </c>
      <c r="BQ2250" s="2" t="s">
        <v>9242</v>
      </c>
    </row>
    <row r="2251" spans="1:69" ht="16.149999999999999" customHeight="1" x14ac:dyDescent="0.25">
      <c r="A2251" s="16">
        <v>2250</v>
      </c>
      <c r="B2251" s="17" t="s">
        <v>211</v>
      </c>
      <c r="C2251" s="48" t="s">
        <v>1587</v>
      </c>
      <c r="D2251" s="2" t="s">
        <v>137</v>
      </c>
      <c r="E2251" s="48" t="s">
        <v>339</v>
      </c>
      <c r="F2251" s="67">
        <v>41269</v>
      </c>
      <c r="G2251" s="3">
        <f t="shared" si="351"/>
        <v>12</v>
      </c>
      <c r="H2251" s="3">
        <f t="shared" si="352"/>
        <v>2012</v>
      </c>
      <c r="I2251" s="19">
        <v>0.58680555555555602</v>
      </c>
      <c r="J2251" s="20">
        <f t="shared" si="354"/>
        <v>14</v>
      </c>
      <c r="K2251" s="5" t="str">
        <f t="shared" si="353"/>
        <v>ja</v>
      </c>
      <c r="L2251" s="5" t="s">
        <v>91</v>
      </c>
      <c r="M2251" s="6" t="s">
        <v>74</v>
      </c>
      <c r="N2251" s="5">
        <v>35</v>
      </c>
      <c r="O2251" s="2" t="s">
        <v>140</v>
      </c>
      <c r="P2251" s="17" t="s">
        <v>473</v>
      </c>
      <c r="R2251" s="6" t="s">
        <v>77</v>
      </c>
      <c r="T2251" s="6" t="s">
        <v>154</v>
      </c>
      <c r="X2251" s="2">
        <v>260</v>
      </c>
      <c r="Y2251" s="2" t="s">
        <v>83</v>
      </c>
      <c r="Z2251" s="2" t="s">
        <v>161</v>
      </c>
      <c r="AA2251" s="2">
        <v>260</v>
      </c>
      <c r="AB2251" s="2" t="s">
        <v>81</v>
      </c>
      <c r="AC2251" s="2" t="s">
        <v>161</v>
      </c>
      <c r="AD2251" s="2">
        <v>260</v>
      </c>
      <c r="AE2251" s="2" t="s">
        <v>81</v>
      </c>
      <c r="AF2251" s="2" t="s">
        <v>161</v>
      </c>
      <c r="AJ2251" s="2">
        <v>133</v>
      </c>
      <c r="AK2251" s="2" t="s">
        <v>81</v>
      </c>
      <c r="AL2251" s="2" t="s">
        <v>82</v>
      </c>
      <c r="BE2251" s="23" t="str">
        <f t="shared" si="355"/>
        <v>EMF ja</v>
      </c>
      <c r="BF2251" s="23">
        <f t="shared" si="356"/>
        <v>30</v>
      </c>
      <c r="BG2251" s="23" t="str">
        <f t="shared" si="357"/>
        <v>&lt;100m</v>
      </c>
      <c r="BH2251" s="23">
        <f t="shared" si="358"/>
        <v>2</v>
      </c>
      <c r="BI2251" s="2" t="s">
        <v>110</v>
      </c>
      <c r="BJ2251" s="2">
        <v>30</v>
      </c>
      <c r="BM2251" s="2" t="s">
        <v>162</v>
      </c>
      <c r="BN2251" s="2">
        <v>250</v>
      </c>
      <c r="BO2251" s="2" t="s">
        <v>9243</v>
      </c>
      <c r="BP2251" s="3">
        <v>1</v>
      </c>
      <c r="BQ2251" s="2" t="s">
        <v>9244</v>
      </c>
    </row>
    <row r="2252" spans="1:69" ht="16.149999999999999" customHeight="1" x14ac:dyDescent="0.25">
      <c r="A2252" s="16">
        <v>2251</v>
      </c>
      <c r="B2252" s="17" t="s">
        <v>262</v>
      </c>
      <c r="C2252" s="48" t="s">
        <v>1213</v>
      </c>
      <c r="D2252" s="2" t="s">
        <v>896</v>
      </c>
      <c r="E2252" s="48" t="s">
        <v>9245</v>
      </c>
      <c r="F2252" s="67">
        <v>42508</v>
      </c>
      <c r="G2252" s="3">
        <f t="shared" si="351"/>
        <v>5</v>
      </c>
      <c r="H2252" s="3">
        <f t="shared" si="352"/>
        <v>2016</v>
      </c>
      <c r="I2252" s="19">
        <v>0.31944444444444398</v>
      </c>
      <c r="J2252" s="20">
        <f t="shared" si="354"/>
        <v>7</v>
      </c>
      <c r="K2252" s="5" t="str">
        <f t="shared" si="353"/>
        <v>ja</v>
      </c>
      <c r="L2252" s="21" t="s">
        <v>73</v>
      </c>
      <c r="M2252" s="6" t="s">
        <v>74</v>
      </c>
      <c r="N2252" s="5">
        <v>24</v>
      </c>
      <c r="O2252" s="17" t="s">
        <v>75</v>
      </c>
      <c r="P2252" s="17" t="s">
        <v>9246</v>
      </c>
      <c r="R2252" s="6" t="s">
        <v>335</v>
      </c>
      <c r="T2252" s="6" t="s">
        <v>154</v>
      </c>
      <c r="U2252" s="2" t="s">
        <v>3801</v>
      </c>
      <c r="V2252" s="2" t="s">
        <v>79</v>
      </c>
      <c r="X2252" s="2">
        <v>422</v>
      </c>
      <c r="Y2252" s="2" t="s">
        <v>83</v>
      </c>
      <c r="Z2252" s="2" t="s">
        <v>84</v>
      </c>
      <c r="AA2252" s="2">
        <v>422</v>
      </c>
      <c r="AB2252" s="2" t="s">
        <v>81</v>
      </c>
      <c r="AC2252" s="2" t="s">
        <v>84</v>
      </c>
      <c r="AD2252" s="2">
        <v>422</v>
      </c>
      <c r="AE2252" s="2" t="s">
        <v>81</v>
      </c>
      <c r="AF2252" s="2" t="s">
        <v>84</v>
      </c>
      <c r="BE2252" s="23" t="str">
        <f t="shared" si="355"/>
        <v>EMF nein</v>
      </c>
      <c r="BF2252" s="23" t="str">
        <f t="shared" si="356"/>
        <v/>
      </c>
      <c r="BG2252" s="23" t="str">
        <f t="shared" si="357"/>
        <v/>
      </c>
      <c r="BH2252" s="23">
        <f t="shared" si="358"/>
        <v>0</v>
      </c>
      <c r="BO2252" s="2" t="s">
        <v>9247</v>
      </c>
      <c r="BP2252" s="3">
        <v>1</v>
      </c>
      <c r="BQ2252" s="2" t="s">
        <v>9248</v>
      </c>
    </row>
    <row r="2253" spans="1:69" ht="16.149999999999999" customHeight="1" x14ac:dyDescent="0.25">
      <c r="A2253" s="16">
        <v>2252</v>
      </c>
      <c r="B2253" s="17" t="s">
        <v>262</v>
      </c>
      <c r="C2253" s="48" t="s">
        <v>9249</v>
      </c>
      <c r="D2253" s="2" t="s">
        <v>151</v>
      </c>
      <c r="E2253" s="48" t="s">
        <v>9250</v>
      </c>
      <c r="F2253" s="67">
        <v>42508</v>
      </c>
      <c r="G2253" s="3">
        <f t="shared" si="351"/>
        <v>5</v>
      </c>
      <c r="H2253" s="3">
        <f t="shared" si="352"/>
        <v>2016</v>
      </c>
      <c r="I2253" s="19">
        <v>0.27777777777777801</v>
      </c>
      <c r="J2253" s="20">
        <f t="shared" si="354"/>
        <v>6</v>
      </c>
      <c r="K2253" s="5" t="str">
        <f t="shared" si="353"/>
        <v>ja</v>
      </c>
      <c r="L2253" s="5" t="s">
        <v>91</v>
      </c>
      <c r="M2253" s="6" t="s">
        <v>115</v>
      </c>
      <c r="N2253" s="5">
        <v>14</v>
      </c>
      <c r="O2253" s="17" t="s">
        <v>126</v>
      </c>
      <c r="P2253" s="17" t="s">
        <v>9251</v>
      </c>
      <c r="R2253" s="6" t="s">
        <v>77</v>
      </c>
      <c r="T2253" s="22" t="s">
        <v>79</v>
      </c>
      <c r="X2253" s="2">
        <v>1510</v>
      </c>
      <c r="Y2253" s="2" t="s">
        <v>81</v>
      </c>
      <c r="Z2253" s="2" t="s">
        <v>84</v>
      </c>
      <c r="AD2253" s="2">
        <v>1510</v>
      </c>
      <c r="AE2253" s="2" t="s">
        <v>83</v>
      </c>
      <c r="AF2253" s="2" t="s">
        <v>84</v>
      </c>
      <c r="BE2253" s="23" t="str">
        <f t="shared" si="355"/>
        <v>EMF nein</v>
      </c>
      <c r="BF2253" s="23" t="str">
        <f t="shared" si="356"/>
        <v/>
      </c>
      <c r="BG2253" s="23" t="str">
        <f t="shared" si="357"/>
        <v/>
      </c>
      <c r="BH2253" s="23">
        <f t="shared" si="358"/>
        <v>0</v>
      </c>
      <c r="BO2253" s="2" t="s">
        <v>9252</v>
      </c>
      <c r="BP2253" s="3">
        <v>1</v>
      </c>
      <c r="BQ2253" s="2" t="s">
        <v>9253</v>
      </c>
    </row>
    <row r="2254" spans="1:69" ht="16.149999999999999" customHeight="1" x14ac:dyDescent="0.25">
      <c r="A2254" s="16">
        <v>2253</v>
      </c>
      <c r="B2254" s="17" t="s">
        <v>262</v>
      </c>
      <c r="C2254" s="48" t="s">
        <v>9254</v>
      </c>
      <c r="D2254" s="2" t="s">
        <v>192</v>
      </c>
      <c r="E2254" s="48" t="s">
        <v>9255</v>
      </c>
      <c r="F2254" s="67">
        <v>42507</v>
      </c>
      <c r="G2254" s="3">
        <f t="shared" si="351"/>
        <v>5</v>
      </c>
      <c r="H2254" s="3">
        <f t="shared" si="352"/>
        <v>2016</v>
      </c>
      <c r="I2254" s="19">
        <v>0.57986111111111105</v>
      </c>
      <c r="J2254" s="20">
        <f t="shared" si="354"/>
        <v>13</v>
      </c>
      <c r="K2254" s="5" t="str">
        <f t="shared" si="353"/>
        <v>ja</v>
      </c>
      <c r="L2254" s="5" t="s">
        <v>91</v>
      </c>
      <c r="M2254" s="6" t="s">
        <v>74</v>
      </c>
      <c r="N2254" s="5">
        <v>67</v>
      </c>
      <c r="O2254" s="17" t="s">
        <v>126</v>
      </c>
      <c r="P2254" s="17" t="s">
        <v>9256</v>
      </c>
      <c r="R2254" s="6" t="s">
        <v>77</v>
      </c>
      <c r="T2254" s="22" t="s">
        <v>79</v>
      </c>
      <c r="U2254" s="2" t="s">
        <v>74</v>
      </c>
      <c r="BE2254" s="23" t="str">
        <f t="shared" si="355"/>
        <v>EMF ja</v>
      </c>
      <c r="BF2254" s="23" t="str">
        <f t="shared" si="356"/>
        <v/>
      </c>
      <c r="BG2254" s="23" t="str">
        <f t="shared" si="357"/>
        <v/>
      </c>
      <c r="BH2254" s="23">
        <f t="shared" si="358"/>
        <v>2</v>
      </c>
      <c r="BI2254" s="2" t="s">
        <v>162</v>
      </c>
      <c r="BM2254" s="2" t="s">
        <v>162</v>
      </c>
      <c r="BO2254" s="2" t="s">
        <v>9257</v>
      </c>
      <c r="BP2254" s="3">
        <v>1</v>
      </c>
      <c r="BQ2254" s="2" t="s">
        <v>9258</v>
      </c>
    </row>
    <row r="2255" spans="1:69" ht="16.149999999999999" customHeight="1" x14ac:dyDescent="0.25">
      <c r="A2255" s="16">
        <v>2254</v>
      </c>
      <c r="B2255" s="17" t="s">
        <v>211</v>
      </c>
      <c r="C2255" s="48" t="s">
        <v>1851</v>
      </c>
      <c r="D2255" s="2" t="s">
        <v>89</v>
      </c>
      <c r="E2255" s="48" t="s">
        <v>1896</v>
      </c>
      <c r="F2255" s="67">
        <v>43243</v>
      </c>
      <c r="G2255" s="3">
        <f t="shared" si="351"/>
        <v>5</v>
      </c>
      <c r="H2255" s="3">
        <f t="shared" si="352"/>
        <v>2018</v>
      </c>
      <c r="I2255" s="19"/>
      <c r="J2255" s="20" t="str">
        <f t="shared" si="354"/>
        <v/>
      </c>
      <c r="K2255" s="5" t="str">
        <f t="shared" si="353"/>
        <v>ja</v>
      </c>
      <c r="L2255" s="5" t="s">
        <v>91</v>
      </c>
      <c r="M2255" s="6" t="s">
        <v>74</v>
      </c>
      <c r="O2255" s="17" t="s">
        <v>75</v>
      </c>
      <c r="P2255" s="17" t="s">
        <v>9259</v>
      </c>
      <c r="T2255" s="22"/>
      <c r="U2255" s="2" t="s">
        <v>354</v>
      </c>
      <c r="V2255" s="2" t="s">
        <v>79</v>
      </c>
      <c r="X2255" s="2">
        <v>32</v>
      </c>
      <c r="Y2255" s="2" t="s">
        <v>81</v>
      </c>
      <c r="Z2255" s="2" t="s">
        <v>82</v>
      </c>
      <c r="AA2255" s="2">
        <v>32</v>
      </c>
      <c r="AB2255" s="2" t="s">
        <v>81</v>
      </c>
      <c r="AC2255" s="2" t="s">
        <v>82</v>
      </c>
      <c r="AD2255" s="2">
        <v>32</v>
      </c>
      <c r="AE2255" s="2" t="s">
        <v>81</v>
      </c>
      <c r="AF2255" s="2" t="s">
        <v>82</v>
      </c>
      <c r="AJ2255" s="2">
        <v>135</v>
      </c>
      <c r="AK2255" s="2" t="s">
        <v>81</v>
      </c>
      <c r="AL2255" s="2" t="s">
        <v>168</v>
      </c>
      <c r="AM2255" s="2">
        <v>135</v>
      </c>
      <c r="AN2255" s="2" t="s">
        <v>81</v>
      </c>
      <c r="AO2255" s="2" t="s">
        <v>168</v>
      </c>
      <c r="AP2255" s="2">
        <v>135</v>
      </c>
      <c r="AQ2255" s="2" t="s">
        <v>81</v>
      </c>
      <c r="AR2255" s="2" t="s">
        <v>168</v>
      </c>
      <c r="BE2255" s="23" t="str">
        <f t="shared" si="355"/>
        <v>EMF ja</v>
      </c>
      <c r="BF2255" s="23">
        <f t="shared" si="356"/>
        <v>10</v>
      </c>
      <c r="BG2255" s="23" t="str">
        <f t="shared" si="357"/>
        <v>&lt;100m</v>
      </c>
      <c r="BH2255" s="23">
        <f t="shared" si="358"/>
        <v>1</v>
      </c>
      <c r="BM2255" s="2" t="s">
        <v>162</v>
      </c>
      <c r="BN2255" s="2">
        <v>10</v>
      </c>
      <c r="BO2255" s="2" t="s">
        <v>9260</v>
      </c>
      <c r="BP2255" s="3">
        <v>1</v>
      </c>
      <c r="BQ2255" s="2" t="s">
        <v>9261</v>
      </c>
    </row>
    <row r="2256" spans="1:69" ht="16.149999999999999" customHeight="1" x14ac:dyDescent="0.25">
      <c r="A2256" s="16">
        <v>2255</v>
      </c>
      <c r="B2256" s="17" t="s">
        <v>262</v>
      </c>
      <c r="C2256" s="48" t="s">
        <v>97</v>
      </c>
      <c r="D2256" s="2" t="s">
        <v>98</v>
      </c>
      <c r="E2256" s="48" t="s">
        <v>2451</v>
      </c>
      <c r="F2256" s="67">
        <v>42507</v>
      </c>
      <c r="G2256" s="3">
        <f t="shared" si="351"/>
        <v>5</v>
      </c>
      <c r="H2256" s="3">
        <f t="shared" si="352"/>
        <v>2016</v>
      </c>
      <c r="I2256" s="19">
        <v>0.3125</v>
      </c>
      <c r="J2256" s="20">
        <f t="shared" si="354"/>
        <v>7</v>
      </c>
      <c r="K2256" s="5" t="str">
        <f t="shared" si="353"/>
        <v>ja</v>
      </c>
      <c r="L2256" s="5" t="s">
        <v>91</v>
      </c>
      <c r="M2256" s="6" t="s">
        <v>74</v>
      </c>
      <c r="N2256" s="5">
        <v>40</v>
      </c>
      <c r="O2256" s="2" t="s">
        <v>140</v>
      </c>
      <c r="P2256" s="17" t="s">
        <v>9262</v>
      </c>
      <c r="R2256" s="6" t="s">
        <v>77</v>
      </c>
      <c r="T2256" s="22"/>
      <c r="X2256" s="2">
        <v>50</v>
      </c>
      <c r="Y2256" s="2" t="s">
        <v>94</v>
      </c>
      <c r="Z2256" s="2" t="s">
        <v>84</v>
      </c>
      <c r="AA2256" s="2">
        <v>50</v>
      </c>
      <c r="AB2256" s="2" t="s">
        <v>94</v>
      </c>
      <c r="AC2256" s="2" t="s">
        <v>84</v>
      </c>
      <c r="AD2256" s="2">
        <v>50</v>
      </c>
      <c r="AE2256" s="2" t="s">
        <v>94</v>
      </c>
      <c r="AF2256" s="2" t="s">
        <v>84</v>
      </c>
      <c r="BE2256" s="23" t="str">
        <f t="shared" si="355"/>
        <v>EMF nein</v>
      </c>
      <c r="BF2256" s="23" t="str">
        <f t="shared" si="356"/>
        <v/>
      </c>
      <c r="BG2256" s="23" t="str">
        <f t="shared" si="357"/>
        <v/>
      </c>
      <c r="BH2256" s="23">
        <f t="shared" si="358"/>
        <v>0</v>
      </c>
      <c r="BO2256" s="2" t="s">
        <v>9263</v>
      </c>
      <c r="BP2256" s="3">
        <v>1</v>
      </c>
      <c r="BQ2256" s="2" t="s">
        <v>9264</v>
      </c>
    </row>
    <row r="2257" spans="1:69" ht="16.149999999999999" customHeight="1" x14ac:dyDescent="0.25">
      <c r="A2257" s="16">
        <v>2256</v>
      </c>
      <c r="B2257" s="17" t="s">
        <v>262</v>
      </c>
      <c r="C2257" s="48" t="s">
        <v>2653</v>
      </c>
      <c r="D2257" s="2" t="s">
        <v>98</v>
      </c>
      <c r="E2257" s="48" t="s">
        <v>8415</v>
      </c>
      <c r="F2257" s="67">
        <v>42506</v>
      </c>
      <c r="G2257" s="3">
        <f t="shared" si="351"/>
        <v>5</v>
      </c>
      <c r="H2257" s="3">
        <f t="shared" si="352"/>
        <v>2016</v>
      </c>
      <c r="I2257" s="19">
        <v>0.46527777777777801</v>
      </c>
      <c r="J2257" s="20">
        <f t="shared" si="354"/>
        <v>11</v>
      </c>
      <c r="K2257" s="5" t="str">
        <f t="shared" si="353"/>
        <v>ja</v>
      </c>
      <c r="L2257" s="5" t="s">
        <v>91</v>
      </c>
      <c r="M2257" s="6" t="s">
        <v>74</v>
      </c>
      <c r="O2257" s="17" t="s">
        <v>126</v>
      </c>
      <c r="P2257" s="17" t="s">
        <v>9265</v>
      </c>
      <c r="R2257" s="6" t="s">
        <v>77</v>
      </c>
      <c r="T2257" s="22"/>
      <c r="U2257" s="2" t="s">
        <v>74</v>
      </c>
      <c r="X2257" s="2">
        <v>180</v>
      </c>
      <c r="Y2257" s="2" t="s">
        <v>83</v>
      </c>
      <c r="Z2257" s="2" t="s">
        <v>84</v>
      </c>
      <c r="AA2257" s="2">
        <v>180</v>
      </c>
      <c r="AB2257" s="2" t="s">
        <v>81</v>
      </c>
      <c r="AC2257" s="2" t="s">
        <v>84</v>
      </c>
      <c r="AD2257" s="2">
        <v>180</v>
      </c>
      <c r="AE2257" s="2" t="s">
        <v>83</v>
      </c>
      <c r="AF2257" s="2" t="s">
        <v>84</v>
      </c>
      <c r="BE2257" s="23" t="str">
        <f t="shared" si="355"/>
        <v>EMF nein</v>
      </c>
      <c r="BF2257" s="23" t="str">
        <f t="shared" si="356"/>
        <v/>
      </c>
      <c r="BG2257" s="23" t="str">
        <f t="shared" si="357"/>
        <v/>
      </c>
      <c r="BH2257" s="23">
        <f t="shared" si="358"/>
        <v>0</v>
      </c>
      <c r="BO2257" s="2" t="s">
        <v>9266</v>
      </c>
      <c r="BP2257" s="3">
        <v>1</v>
      </c>
      <c r="BQ2257" s="2" t="s">
        <v>9267</v>
      </c>
    </row>
    <row r="2258" spans="1:69" ht="16.149999999999999" customHeight="1" x14ac:dyDescent="0.25">
      <c r="A2258" s="16">
        <v>2257</v>
      </c>
      <c r="B2258" s="17" t="s">
        <v>262</v>
      </c>
      <c r="C2258" s="48" t="s">
        <v>2333</v>
      </c>
      <c r="D2258" s="2" t="s">
        <v>2334</v>
      </c>
      <c r="E2258" s="48" t="s">
        <v>9268</v>
      </c>
      <c r="F2258" s="67">
        <v>42508</v>
      </c>
      <c r="G2258" s="3">
        <f t="shared" si="351"/>
        <v>5</v>
      </c>
      <c r="H2258" s="3">
        <f t="shared" si="352"/>
        <v>2016</v>
      </c>
      <c r="I2258" s="19">
        <v>0.83333333333333304</v>
      </c>
      <c r="J2258" s="20">
        <f t="shared" si="354"/>
        <v>20</v>
      </c>
      <c r="K2258" s="5" t="str">
        <f t="shared" si="353"/>
        <v>ja</v>
      </c>
      <c r="L2258" s="5" t="s">
        <v>91</v>
      </c>
      <c r="M2258" s="6" t="s">
        <v>74</v>
      </c>
      <c r="N2258" s="5">
        <v>24</v>
      </c>
      <c r="O2258" s="17" t="s">
        <v>75</v>
      </c>
      <c r="P2258" s="22" t="s">
        <v>9269</v>
      </c>
      <c r="R2258" s="6" t="s">
        <v>77</v>
      </c>
      <c r="T2258" s="22"/>
      <c r="U2258" s="2" t="s">
        <v>100</v>
      </c>
      <c r="V2258" s="2" t="s">
        <v>79</v>
      </c>
      <c r="X2258" s="2">
        <v>254</v>
      </c>
      <c r="Y2258" s="2" t="s">
        <v>81</v>
      </c>
      <c r="Z2258" s="2" t="s">
        <v>84</v>
      </c>
      <c r="AA2258" s="2">
        <v>254</v>
      </c>
      <c r="AB2258" s="2" t="s">
        <v>81</v>
      </c>
      <c r="AC2258" s="2" t="s">
        <v>84</v>
      </c>
      <c r="AD2258" s="2">
        <v>254</v>
      </c>
      <c r="AE2258" s="2" t="s">
        <v>81</v>
      </c>
      <c r="AF2258" s="2" t="s">
        <v>84</v>
      </c>
      <c r="AJ2258" s="2">
        <v>54</v>
      </c>
      <c r="AK2258" s="2" t="s">
        <v>94</v>
      </c>
      <c r="AL2258" s="2" t="s">
        <v>84</v>
      </c>
      <c r="AP2258" s="2">
        <v>54</v>
      </c>
      <c r="AQ2258" s="2" t="s">
        <v>94</v>
      </c>
      <c r="AR2258" s="2" t="s">
        <v>84</v>
      </c>
      <c r="BE2258" s="23" t="str">
        <f t="shared" si="355"/>
        <v>EMF nein</v>
      </c>
      <c r="BF2258" s="23" t="str">
        <f t="shared" si="356"/>
        <v/>
      </c>
      <c r="BG2258" s="23" t="str">
        <f t="shared" si="357"/>
        <v/>
      </c>
      <c r="BH2258" s="23">
        <f t="shared" si="358"/>
        <v>0</v>
      </c>
      <c r="BO2258" s="2" t="s">
        <v>9270</v>
      </c>
      <c r="BP2258" s="3">
        <v>1</v>
      </c>
      <c r="BQ2258" s="2" t="s">
        <v>9271</v>
      </c>
    </row>
    <row r="2259" spans="1:69" ht="16.149999999999999" customHeight="1" x14ac:dyDescent="0.25">
      <c r="A2259" s="93">
        <v>2258</v>
      </c>
      <c r="B2259" s="17" t="s">
        <v>262</v>
      </c>
      <c r="C2259" s="48" t="s">
        <v>770</v>
      </c>
      <c r="D2259" s="2" t="s">
        <v>371</v>
      </c>
      <c r="E2259" s="48" t="s">
        <v>9272</v>
      </c>
      <c r="F2259" s="67">
        <v>42508</v>
      </c>
      <c r="G2259" s="3">
        <f t="shared" si="351"/>
        <v>5</v>
      </c>
      <c r="H2259" s="3">
        <f t="shared" si="352"/>
        <v>2016</v>
      </c>
      <c r="I2259" s="19">
        <v>0.63194444444444398</v>
      </c>
      <c r="J2259" s="20">
        <f t="shared" si="354"/>
        <v>15</v>
      </c>
      <c r="K2259" s="5" t="str">
        <f t="shared" si="353"/>
        <v>ja</v>
      </c>
      <c r="L2259" s="5" t="s">
        <v>91</v>
      </c>
      <c r="M2259" s="6" t="s">
        <v>115</v>
      </c>
      <c r="N2259" s="5">
        <v>69</v>
      </c>
      <c r="O2259" s="17" t="s">
        <v>75</v>
      </c>
      <c r="P2259" s="17" t="s">
        <v>9273</v>
      </c>
      <c r="R2259" s="6" t="s">
        <v>77</v>
      </c>
      <c r="S2259" s="2" t="s">
        <v>109</v>
      </c>
      <c r="T2259" s="22"/>
      <c r="W2259" s="2" t="s">
        <v>9274</v>
      </c>
      <c r="BE2259" s="23" t="str">
        <f t="shared" si="355"/>
        <v>EMF nein</v>
      </c>
      <c r="BF2259" s="23" t="str">
        <f t="shared" si="356"/>
        <v/>
      </c>
      <c r="BG2259" s="23" t="str">
        <f t="shared" si="357"/>
        <v/>
      </c>
      <c r="BH2259" s="23">
        <f t="shared" si="358"/>
        <v>0</v>
      </c>
      <c r="BO2259" s="2" t="s">
        <v>9275</v>
      </c>
      <c r="BP2259" s="3">
        <v>1</v>
      </c>
      <c r="BQ2259" s="2" t="s">
        <v>9276</v>
      </c>
    </row>
    <row r="2260" spans="1:69" ht="16.149999999999999" customHeight="1" x14ac:dyDescent="0.25">
      <c r="A2260" s="16">
        <v>2259</v>
      </c>
      <c r="B2260" s="17" t="s">
        <v>262</v>
      </c>
      <c r="C2260" s="48" t="s">
        <v>3630</v>
      </c>
      <c r="D2260" s="2" t="s">
        <v>192</v>
      </c>
      <c r="E2260" s="48" t="s">
        <v>835</v>
      </c>
      <c r="F2260" s="67">
        <v>42507</v>
      </c>
      <c r="G2260" s="3">
        <f t="shared" ref="G2260:G2323" si="359">IF(F2260&lt;&gt;"",MONTH(F2260),"")</f>
        <v>5</v>
      </c>
      <c r="H2260" s="3">
        <f t="shared" ref="H2260:H2323" si="360">IF(F2260&lt;&gt;"",YEAR(F2260),"")</f>
        <v>2016</v>
      </c>
      <c r="I2260" s="19">
        <v>0.6875</v>
      </c>
      <c r="J2260" s="20">
        <f t="shared" si="354"/>
        <v>16</v>
      </c>
      <c r="K2260" s="5" t="str">
        <f t="shared" ref="K2260:K2323" si="361">IF(COUNTA(W2260:BN2260)=0,"nein","ja")</f>
        <v>ja</v>
      </c>
      <c r="L2260" s="5" t="s">
        <v>91</v>
      </c>
      <c r="M2260" s="6" t="s">
        <v>74</v>
      </c>
      <c r="N2260" s="5">
        <v>55</v>
      </c>
      <c r="O2260" s="2" t="s">
        <v>140</v>
      </c>
      <c r="P2260" s="17" t="s">
        <v>9277</v>
      </c>
      <c r="R2260" s="6" t="s">
        <v>77</v>
      </c>
      <c r="T2260" s="22" t="s">
        <v>79</v>
      </c>
      <c r="U2260" s="2" t="s">
        <v>74</v>
      </c>
      <c r="V2260" s="2" t="s">
        <v>108</v>
      </c>
      <c r="X2260" s="2">
        <v>943</v>
      </c>
      <c r="Y2260" s="2" t="s">
        <v>81</v>
      </c>
      <c r="Z2260" s="2" t="s">
        <v>168</v>
      </c>
      <c r="AA2260" s="2">
        <v>943</v>
      </c>
      <c r="AB2260" s="2" t="s">
        <v>81</v>
      </c>
      <c r="AC2260" s="2" t="s">
        <v>168</v>
      </c>
      <c r="AD2260" s="2">
        <v>943</v>
      </c>
      <c r="AE2260" s="2" t="s">
        <v>83</v>
      </c>
      <c r="AF2260" s="2" t="s">
        <v>168</v>
      </c>
      <c r="AJ2260" s="2">
        <v>1230</v>
      </c>
      <c r="AK2260" s="2" t="s">
        <v>81</v>
      </c>
      <c r="AL2260" s="2" t="s">
        <v>84</v>
      </c>
      <c r="AM2260" s="2">
        <v>1230</v>
      </c>
      <c r="AN2260" s="2" t="s">
        <v>81</v>
      </c>
      <c r="AO2260" s="2" t="s">
        <v>84</v>
      </c>
      <c r="AP2260" s="2">
        <v>1230</v>
      </c>
      <c r="AQ2260" s="2" t="s">
        <v>81</v>
      </c>
      <c r="AR2260" s="2" t="s">
        <v>84</v>
      </c>
      <c r="AV2260" s="2">
        <v>451</v>
      </c>
      <c r="AW2260" s="2" t="s">
        <v>81</v>
      </c>
      <c r="AX2260" s="2" t="s">
        <v>161</v>
      </c>
      <c r="AY2260" s="2">
        <v>451</v>
      </c>
      <c r="AZ2260" s="2" t="s">
        <v>81</v>
      </c>
      <c r="BA2260" s="2" t="s">
        <v>161</v>
      </c>
      <c r="BB2260" s="2">
        <v>451</v>
      </c>
      <c r="BC2260" s="2" t="s">
        <v>83</v>
      </c>
      <c r="BD2260" s="2" t="s">
        <v>161</v>
      </c>
      <c r="BE2260" s="23" t="str">
        <f t="shared" si="355"/>
        <v>EMF nein</v>
      </c>
      <c r="BF2260" s="23" t="str">
        <f t="shared" si="356"/>
        <v/>
      </c>
      <c r="BG2260" s="23" t="str">
        <f t="shared" si="357"/>
        <v/>
      </c>
      <c r="BH2260" s="23">
        <f t="shared" si="358"/>
        <v>0</v>
      </c>
      <c r="BO2260" s="2" t="s">
        <v>9278</v>
      </c>
      <c r="BP2260" s="3">
        <v>1</v>
      </c>
      <c r="BQ2260" s="2" t="s">
        <v>9279</v>
      </c>
    </row>
    <row r="2261" spans="1:69" ht="16.149999999999999" customHeight="1" x14ac:dyDescent="0.25">
      <c r="A2261" s="16">
        <v>2260</v>
      </c>
      <c r="B2261" s="17" t="s">
        <v>211</v>
      </c>
      <c r="C2261" s="48" t="s">
        <v>9280</v>
      </c>
      <c r="D2261" s="2" t="s">
        <v>124</v>
      </c>
      <c r="E2261" s="48" t="s">
        <v>9281</v>
      </c>
      <c r="F2261" s="67">
        <v>43373</v>
      </c>
      <c r="G2261" s="3">
        <f t="shared" si="359"/>
        <v>9</v>
      </c>
      <c r="H2261" s="3">
        <f t="shared" si="360"/>
        <v>2018</v>
      </c>
      <c r="I2261" s="19">
        <v>0.83333333333333304</v>
      </c>
      <c r="J2261" s="20">
        <f t="shared" si="354"/>
        <v>20</v>
      </c>
      <c r="K2261" s="5" t="str">
        <f t="shared" si="361"/>
        <v>ja</v>
      </c>
      <c r="L2261" s="5" t="s">
        <v>91</v>
      </c>
      <c r="M2261" s="6" t="s">
        <v>100</v>
      </c>
      <c r="N2261" s="5">
        <v>34</v>
      </c>
      <c r="O2261" s="17" t="s">
        <v>126</v>
      </c>
      <c r="P2261" s="17" t="s">
        <v>9282</v>
      </c>
      <c r="R2261" s="6" t="s">
        <v>77</v>
      </c>
      <c r="T2261" s="22" t="s">
        <v>79</v>
      </c>
      <c r="X2261" s="2">
        <v>945</v>
      </c>
      <c r="Y2261" s="2" t="s">
        <v>81</v>
      </c>
      <c r="Z2261" s="2" t="s">
        <v>168</v>
      </c>
      <c r="AA2261" s="2">
        <v>945</v>
      </c>
      <c r="AB2261" s="2" t="s">
        <v>81</v>
      </c>
      <c r="AC2261" s="2" t="s">
        <v>168</v>
      </c>
      <c r="AD2261" s="2">
        <v>945</v>
      </c>
      <c r="AE2261" s="2" t="s">
        <v>81</v>
      </c>
      <c r="AF2261" s="2" t="s">
        <v>168</v>
      </c>
      <c r="AJ2261" s="2">
        <v>1430</v>
      </c>
      <c r="AK2261" s="2" t="s">
        <v>83</v>
      </c>
      <c r="AL2261" s="2" t="s">
        <v>168</v>
      </c>
      <c r="AM2261" s="2">
        <v>1430</v>
      </c>
      <c r="AN2261" s="2" t="s">
        <v>83</v>
      </c>
      <c r="AO2261" s="2" t="s">
        <v>168</v>
      </c>
      <c r="AP2261" s="2">
        <v>1430</v>
      </c>
      <c r="AQ2261" s="2" t="s">
        <v>83</v>
      </c>
      <c r="AR2261" s="2" t="s">
        <v>168</v>
      </c>
      <c r="BE2261" s="23" t="str">
        <f t="shared" si="355"/>
        <v>EMF nein</v>
      </c>
      <c r="BF2261" s="23" t="str">
        <f t="shared" si="356"/>
        <v/>
      </c>
      <c r="BG2261" s="23" t="str">
        <f t="shared" si="357"/>
        <v/>
      </c>
      <c r="BH2261" s="23">
        <f t="shared" si="358"/>
        <v>0</v>
      </c>
      <c r="BO2261" s="2" t="s">
        <v>9283</v>
      </c>
      <c r="BP2261" s="3">
        <v>1</v>
      </c>
      <c r="BQ2261" s="2" t="s">
        <v>9284</v>
      </c>
    </row>
    <row r="2262" spans="1:69" ht="16.149999999999999" customHeight="1" x14ac:dyDescent="0.25">
      <c r="A2262" s="16">
        <v>2261</v>
      </c>
      <c r="B2262" s="17" t="s">
        <v>211</v>
      </c>
      <c r="C2262" s="48" t="s">
        <v>2057</v>
      </c>
      <c r="D2262" s="2" t="s">
        <v>137</v>
      </c>
      <c r="E2262" s="48" t="s">
        <v>9285</v>
      </c>
      <c r="F2262" s="67">
        <v>41485</v>
      </c>
      <c r="G2262" s="3">
        <f t="shared" si="359"/>
        <v>7</v>
      </c>
      <c r="H2262" s="3">
        <f t="shared" si="360"/>
        <v>2013</v>
      </c>
      <c r="I2262" s="19">
        <v>0.40625</v>
      </c>
      <c r="J2262" s="20">
        <f t="shared" si="354"/>
        <v>9</v>
      </c>
      <c r="K2262" s="5" t="str">
        <f t="shared" si="361"/>
        <v>ja</v>
      </c>
      <c r="L2262" s="5" t="s">
        <v>91</v>
      </c>
      <c r="M2262" s="6" t="s">
        <v>74</v>
      </c>
      <c r="N2262" s="5">
        <v>68</v>
      </c>
      <c r="O2262" s="17" t="s">
        <v>126</v>
      </c>
      <c r="P2262" s="17" t="s">
        <v>9286</v>
      </c>
      <c r="Q2262" s="6" t="s">
        <v>186</v>
      </c>
      <c r="R2262" s="6" t="s">
        <v>77</v>
      </c>
      <c r="T2262" s="6" t="s">
        <v>202</v>
      </c>
      <c r="U2262" s="2" t="s">
        <v>1328</v>
      </c>
      <c r="V2262" s="2" t="s">
        <v>3264</v>
      </c>
      <c r="X2262" s="2">
        <v>932</v>
      </c>
      <c r="Y2262" s="2" t="s">
        <v>83</v>
      </c>
      <c r="Z2262" s="2" t="s">
        <v>84</v>
      </c>
      <c r="AA2262" s="2">
        <v>932</v>
      </c>
      <c r="AB2262" s="2" t="s">
        <v>81</v>
      </c>
      <c r="AC2262" s="2" t="s">
        <v>84</v>
      </c>
      <c r="AD2262" s="2">
        <v>932</v>
      </c>
      <c r="AE2262" s="2" t="s">
        <v>83</v>
      </c>
      <c r="AF2262" s="2" t="s">
        <v>84</v>
      </c>
      <c r="AJ2262" s="2">
        <v>1260</v>
      </c>
      <c r="AK2262" s="2" t="s">
        <v>81</v>
      </c>
      <c r="AL2262" s="2" t="s">
        <v>168</v>
      </c>
      <c r="AM2262" s="2">
        <v>1260</v>
      </c>
      <c r="AN2262" s="2" t="s">
        <v>81</v>
      </c>
      <c r="AO2262" s="2" t="s">
        <v>168</v>
      </c>
      <c r="AP2262" s="2">
        <v>1260</v>
      </c>
      <c r="AQ2262" s="2" t="s">
        <v>81</v>
      </c>
      <c r="AR2262" s="2" t="s">
        <v>168</v>
      </c>
      <c r="AV2262" s="2">
        <v>1260</v>
      </c>
      <c r="AW2262" s="2" t="s">
        <v>83</v>
      </c>
      <c r="AX2262" s="2" t="s">
        <v>168</v>
      </c>
      <c r="AY2262" s="2">
        <v>1260</v>
      </c>
      <c r="AZ2262" s="2" t="s">
        <v>81</v>
      </c>
      <c r="BA2262" s="2" t="s">
        <v>168</v>
      </c>
      <c r="BB2262" s="2">
        <v>1260</v>
      </c>
      <c r="BC2262" s="2" t="s">
        <v>83</v>
      </c>
      <c r="BD2262" s="2" t="s">
        <v>168</v>
      </c>
      <c r="BE2262" s="23" t="str">
        <f t="shared" si="355"/>
        <v>EMF nein</v>
      </c>
      <c r="BF2262" s="23" t="str">
        <f t="shared" si="356"/>
        <v/>
      </c>
      <c r="BG2262" s="23" t="str">
        <f t="shared" si="357"/>
        <v/>
      </c>
      <c r="BH2262" s="23">
        <f t="shared" si="358"/>
        <v>0</v>
      </c>
      <c r="BO2262" s="2" t="s">
        <v>9287</v>
      </c>
      <c r="BP2262" s="3">
        <v>1</v>
      </c>
      <c r="BQ2262" s="2" t="s">
        <v>9288</v>
      </c>
    </row>
    <row r="2263" spans="1:69" ht="16.149999999999999" customHeight="1" x14ac:dyDescent="0.25">
      <c r="A2263" s="16">
        <v>2262</v>
      </c>
      <c r="B2263" s="17" t="s">
        <v>211</v>
      </c>
      <c r="C2263" s="48" t="s">
        <v>1725</v>
      </c>
      <c r="D2263" s="2" t="s">
        <v>124</v>
      </c>
      <c r="E2263" s="48" t="s">
        <v>9289</v>
      </c>
      <c r="F2263" s="67">
        <v>38261</v>
      </c>
      <c r="G2263" s="3">
        <f t="shared" si="359"/>
        <v>10</v>
      </c>
      <c r="H2263" s="3">
        <f t="shared" si="360"/>
        <v>2004</v>
      </c>
      <c r="I2263" s="19">
        <v>0.71180555555555503</v>
      </c>
      <c r="J2263" s="20">
        <f t="shared" si="354"/>
        <v>17</v>
      </c>
      <c r="K2263" s="5" t="str">
        <f t="shared" si="361"/>
        <v>ja</v>
      </c>
      <c r="L2263" s="5" t="s">
        <v>91</v>
      </c>
      <c r="M2263" s="6" t="s">
        <v>74</v>
      </c>
      <c r="O2263" s="17" t="s">
        <v>126</v>
      </c>
      <c r="P2263" s="17" t="s">
        <v>9290</v>
      </c>
      <c r="Q2263" s="6" t="s">
        <v>186</v>
      </c>
      <c r="R2263" s="6" t="s">
        <v>77</v>
      </c>
      <c r="T2263" s="22" t="s">
        <v>79</v>
      </c>
      <c r="U2263" s="2" t="s">
        <v>74</v>
      </c>
      <c r="V2263" s="2" t="s">
        <v>80</v>
      </c>
      <c r="X2263" s="2">
        <v>200</v>
      </c>
      <c r="Y2263" s="2" t="s">
        <v>81</v>
      </c>
      <c r="Z2263" s="2" t="s">
        <v>168</v>
      </c>
      <c r="AA2263" s="2">
        <v>200</v>
      </c>
      <c r="AB2263" s="2" t="s">
        <v>81</v>
      </c>
      <c r="AC2263" s="2" t="s">
        <v>168</v>
      </c>
      <c r="AD2263" s="2" t="s">
        <v>109</v>
      </c>
      <c r="AE2263" s="2" t="s">
        <v>109</v>
      </c>
      <c r="AF2263" s="2" t="s">
        <v>109</v>
      </c>
      <c r="BE2263" s="23" t="str">
        <f t="shared" si="355"/>
        <v>EMF nein</v>
      </c>
      <c r="BF2263" s="23" t="str">
        <f t="shared" si="356"/>
        <v/>
      </c>
      <c r="BG2263" s="23" t="str">
        <f t="shared" si="357"/>
        <v/>
      </c>
      <c r="BH2263" s="23">
        <f t="shared" si="358"/>
        <v>0</v>
      </c>
      <c r="BO2263" s="2" t="s">
        <v>9291</v>
      </c>
      <c r="BP2263" s="3">
        <v>1</v>
      </c>
      <c r="BQ2263" s="2" t="s">
        <v>9292</v>
      </c>
    </row>
    <row r="2264" spans="1:69" ht="16.149999999999999" customHeight="1" x14ac:dyDescent="0.25">
      <c r="A2264" s="16">
        <v>2263</v>
      </c>
      <c r="B2264" s="17" t="s">
        <v>211</v>
      </c>
      <c r="C2264" s="48" t="s">
        <v>1725</v>
      </c>
      <c r="D2264" s="2" t="s">
        <v>124</v>
      </c>
      <c r="E2264" s="48" t="s">
        <v>9289</v>
      </c>
      <c r="F2264" s="67">
        <v>42848</v>
      </c>
      <c r="G2264" s="3">
        <f t="shared" si="359"/>
        <v>4</v>
      </c>
      <c r="H2264" s="3">
        <f t="shared" si="360"/>
        <v>2017</v>
      </c>
      <c r="I2264" s="19">
        <v>4.8611111111111098E-2</v>
      </c>
      <c r="J2264" s="20">
        <f t="shared" si="354"/>
        <v>1</v>
      </c>
      <c r="K2264" s="5" t="str">
        <f t="shared" si="361"/>
        <v>ja</v>
      </c>
      <c r="L2264" s="5" t="s">
        <v>91</v>
      </c>
      <c r="M2264" s="6" t="s">
        <v>74</v>
      </c>
      <c r="N2264" s="5">
        <v>20</v>
      </c>
      <c r="O2264" s="17" t="s">
        <v>126</v>
      </c>
      <c r="P2264" s="17" t="s">
        <v>9293</v>
      </c>
      <c r="Q2264" s="6" t="s">
        <v>186</v>
      </c>
      <c r="R2264" s="6" t="s">
        <v>77</v>
      </c>
      <c r="T2264" s="22" t="s">
        <v>79</v>
      </c>
      <c r="X2264" s="2">
        <v>200</v>
      </c>
      <c r="Y2264" s="2" t="s">
        <v>81</v>
      </c>
      <c r="Z2264" s="2" t="s">
        <v>168</v>
      </c>
      <c r="AA2264" s="2">
        <v>200</v>
      </c>
      <c r="AB2264" s="2" t="s">
        <v>81</v>
      </c>
      <c r="AC2264" s="2" t="s">
        <v>168</v>
      </c>
      <c r="AD2264" s="2">
        <v>100</v>
      </c>
      <c r="AE2264" s="2" t="s">
        <v>81</v>
      </c>
      <c r="AF2264" s="2" t="s">
        <v>168</v>
      </c>
      <c r="AY2264" s="2">
        <v>10</v>
      </c>
      <c r="AZ2264" s="2" t="s">
        <v>81</v>
      </c>
      <c r="BA2264" s="2" t="s">
        <v>82</v>
      </c>
      <c r="BE2264" s="23" t="str">
        <f t="shared" si="355"/>
        <v>EMF nein</v>
      </c>
      <c r="BF2264" s="23" t="str">
        <f t="shared" si="356"/>
        <v/>
      </c>
      <c r="BG2264" s="23" t="str">
        <f t="shared" si="357"/>
        <v/>
      </c>
      <c r="BH2264" s="23">
        <f t="shared" si="358"/>
        <v>0</v>
      </c>
      <c r="BO2264" s="2" t="s">
        <v>9294</v>
      </c>
      <c r="BP2264" s="3">
        <v>1</v>
      </c>
      <c r="BQ2264" s="2" t="s">
        <v>9295</v>
      </c>
    </row>
    <row r="2265" spans="1:69" ht="16.149999999999999" customHeight="1" x14ac:dyDescent="0.25">
      <c r="A2265" s="16">
        <v>2264</v>
      </c>
      <c r="B2265" s="17" t="s">
        <v>211</v>
      </c>
      <c r="C2265" s="48" t="s">
        <v>119</v>
      </c>
      <c r="D2265" s="2" t="s">
        <v>89</v>
      </c>
      <c r="E2265" s="2" t="s">
        <v>4693</v>
      </c>
      <c r="F2265" s="67">
        <v>42910</v>
      </c>
      <c r="G2265" s="3">
        <f t="shared" si="359"/>
        <v>6</v>
      </c>
      <c r="H2265" s="3">
        <f t="shared" si="360"/>
        <v>2017</v>
      </c>
      <c r="I2265" s="19">
        <v>0.70138888888888895</v>
      </c>
      <c r="J2265" s="20">
        <f t="shared" si="354"/>
        <v>16</v>
      </c>
      <c r="K2265" s="5" t="str">
        <f t="shared" si="361"/>
        <v>ja</v>
      </c>
      <c r="L2265" s="5" t="s">
        <v>91</v>
      </c>
      <c r="M2265" s="6" t="s">
        <v>74</v>
      </c>
      <c r="N2265" s="5">
        <v>67</v>
      </c>
      <c r="O2265" s="17" t="s">
        <v>75</v>
      </c>
      <c r="P2265" s="17" t="s">
        <v>9296</v>
      </c>
      <c r="R2265" s="6" t="s">
        <v>77</v>
      </c>
      <c r="T2265" s="22"/>
      <c r="U2265" s="2" t="s">
        <v>74</v>
      </c>
      <c r="X2265" s="2">
        <v>133</v>
      </c>
      <c r="Y2265" s="2" t="s">
        <v>730</v>
      </c>
      <c r="Z2265" s="2" t="s">
        <v>161</v>
      </c>
      <c r="AA2265" s="2">
        <v>133</v>
      </c>
      <c r="AB2265" s="2" t="s">
        <v>81</v>
      </c>
      <c r="AC2265" s="2" t="s">
        <v>161</v>
      </c>
      <c r="AD2265" s="2">
        <v>133</v>
      </c>
      <c r="AE2265" s="2" t="s">
        <v>81</v>
      </c>
      <c r="AF2265" s="2" t="s">
        <v>161</v>
      </c>
      <c r="BE2265" s="23" t="str">
        <f t="shared" si="355"/>
        <v>EMF nein</v>
      </c>
      <c r="BF2265" s="23" t="str">
        <f t="shared" si="356"/>
        <v/>
      </c>
      <c r="BG2265" s="23" t="str">
        <f t="shared" si="357"/>
        <v/>
      </c>
      <c r="BH2265" s="23">
        <f t="shared" si="358"/>
        <v>0</v>
      </c>
      <c r="BP2265" s="3">
        <v>1</v>
      </c>
      <c r="BQ2265" s="2" t="s">
        <v>9297</v>
      </c>
    </row>
    <row r="2266" spans="1:69" ht="16.149999999999999" customHeight="1" x14ac:dyDescent="0.25">
      <c r="A2266" s="16">
        <v>2265</v>
      </c>
      <c r="B2266" s="17" t="s">
        <v>211</v>
      </c>
      <c r="C2266" s="48" t="s">
        <v>1792</v>
      </c>
      <c r="D2266" s="2" t="s">
        <v>364</v>
      </c>
      <c r="E2266" s="48" t="s">
        <v>9298</v>
      </c>
      <c r="F2266" s="67">
        <v>41648</v>
      </c>
      <c r="G2266" s="3">
        <f t="shared" si="359"/>
        <v>1</v>
      </c>
      <c r="H2266" s="3">
        <f t="shared" si="360"/>
        <v>2014</v>
      </c>
      <c r="I2266" s="19">
        <v>0.3125</v>
      </c>
      <c r="J2266" s="20">
        <f t="shared" si="354"/>
        <v>7</v>
      </c>
      <c r="K2266" s="5" t="str">
        <f t="shared" si="361"/>
        <v>ja</v>
      </c>
      <c r="L2266" s="5" t="s">
        <v>91</v>
      </c>
      <c r="M2266" s="6" t="s">
        <v>74</v>
      </c>
      <c r="N2266" s="5">
        <v>66</v>
      </c>
      <c r="O2266" s="17" t="s">
        <v>126</v>
      </c>
      <c r="P2266" s="17" t="s">
        <v>9299</v>
      </c>
      <c r="R2266" s="6" t="s">
        <v>77</v>
      </c>
      <c r="T2266" s="6" t="s">
        <v>202</v>
      </c>
      <c r="U2266" s="2" t="s">
        <v>74</v>
      </c>
      <c r="BE2266" s="23" t="str">
        <f t="shared" si="355"/>
        <v>EMF ja</v>
      </c>
      <c r="BF2266" s="23">
        <f t="shared" si="356"/>
        <v>630</v>
      </c>
      <c r="BG2266" s="23" t="str">
        <f t="shared" si="357"/>
        <v>500+m</v>
      </c>
      <c r="BH2266" s="23">
        <f t="shared" si="358"/>
        <v>1</v>
      </c>
      <c r="BI2266" s="2" t="s">
        <v>162</v>
      </c>
      <c r="BJ2266" s="2">
        <v>630</v>
      </c>
      <c r="BO2266" s="2" t="s">
        <v>9300</v>
      </c>
      <c r="BP2266" s="3">
        <v>1</v>
      </c>
      <c r="BQ2266" s="2" t="s">
        <v>9301</v>
      </c>
    </row>
    <row r="2267" spans="1:69" ht="16.149999999999999" customHeight="1" x14ac:dyDescent="0.25">
      <c r="A2267" s="16">
        <v>2266</v>
      </c>
      <c r="B2267" s="17" t="s">
        <v>211</v>
      </c>
      <c r="C2267" s="48" t="s">
        <v>9302</v>
      </c>
      <c r="D2267" s="2" t="s">
        <v>206</v>
      </c>
      <c r="E2267" s="48" t="s">
        <v>9303</v>
      </c>
      <c r="F2267" s="67">
        <v>43240</v>
      </c>
      <c r="G2267" s="3">
        <f t="shared" si="359"/>
        <v>5</v>
      </c>
      <c r="H2267" s="3">
        <f t="shared" si="360"/>
        <v>2018</v>
      </c>
      <c r="I2267" s="19">
        <v>0.70486111111111105</v>
      </c>
      <c r="J2267" s="20">
        <f t="shared" si="354"/>
        <v>16</v>
      </c>
      <c r="K2267" s="5" t="str">
        <f t="shared" si="361"/>
        <v>ja</v>
      </c>
      <c r="L2267" s="5" t="s">
        <v>91</v>
      </c>
      <c r="M2267" s="6" t="s">
        <v>74</v>
      </c>
      <c r="N2267" s="5">
        <v>30</v>
      </c>
      <c r="O2267" s="17" t="s">
        <v>126</v>
      </c>
      <c r="P2267" s="17" t="s">
        <v>9304</v>
      </c>
      <c r="R2267" s="6" t="s">
        <v>77</v>
      </c>
      <c r="T2267" s="22" t="s">
        <v>79</v>
      </c>
      <c r="U2267" s="2" t="s">
        <v>100</v>
      </c>
      <c r="V2267" s="2" t="s">
        <v>108</v>
      </c>
      <c r="X2267" s="2">
        <v>271</v>
      </c>
      <c r="Y2267" s="2" t="s">
        <v>81</v>
      </c>
      <c r="Z2267" s="2" t="s">
        <v>161</v>
      </c>
      <c r="AA2267" s="2">
        <v>271</v>
      </c>
      <c r="AB2267" s="2" t="s">
        <v>81</v>
      </c>
      <c r="AC2267" s="2" t="s">
        <v>161</v>
      </c>
      <c r="AD2267" s="2">
        <v>271</v>
      </c>
      <c r="AE2267" s="2" t="s">
        <v>83</v>
      </c>
      <c r="AF2267" s="2" t="s">
        <v>161</v>
      </c>
      <c r="BE2267" s="23" t="str">
        <f t="shared" si="355"/>
        <v>EMF ja</v>
      </c>
      <c r="BF2267" s="23">
        <f t="shared" si="356"/>
        <v>150</v>
      </c>
      <c r="BG2267" s="23" t="str">
        <f t="shared" si="357"/>
        <v>100-499m</v>
      </c>
      <c r="BH2267" s="23">
        <f t="shared" si="358"/>
        <v>1</v>
      </c>
      <c r="BI2267" s="2" t="s">
        <v>162</v>
      </c>
      <c r="BJ2267" s="2">
        <v>150</v>
      </c>
      <c r="BO2267" s="2" t="s">
        <v>9305</v>
      </c>
      <c r="BP2267" s="3">
        <v>1</v>
      </c>
      <c r="BQ2267" s="2" t="s">
        <v>9306</v>
      </c>
    </row>
    <row r="2268" spans="1:69" ht="16.149999999999999" customHeight="1" x14ac:dyDescent="0.25">
      <c r="A2268" s="16">
        <v>2267</v>
      </c>
      <c r="B2268" s="17" t="s">
        <v>211</v>
      </c>
      <c r="C2268" s="48" t="s">
        <v>2174</v>
      </c>
      <c r="D2268" s="2" t="s">
        <v>124</v>
      </c>
      <c r="E2268" s="48" t="s">
        <v>9307</v>
      </c>
      <c r="F2268" s="67">
        <v>42767</v>
      </c>
      <c r="G2268" s="3">
        <f t="shared" si="359"/>
        <v>2</v>
      </c>
      <c r="H2268" s="3">
        <f t="shared" si="360"/>
        <v>2017</v>
      </c>
      <c r="I2268" s="19">
        <v>0.37847222222222199</v>
      </c>
      <c r="J2268" s="20">
        <f t="shared" si="354"/>
        <v>9</v>
      </c>
      <c r="K2268" s="5" t="str">
        <f t="shared" si="361"/>
        <v>ja</v>
      </c>
      <c r="L2268" s="5" t="s">
        <v>91</v>
      </c>
      <c r="M2268" s="6" t="s">
        <v>74</v>
      </c>
      <c r="O2268" s="17" t="s">
        <v>126</v>
      </c>
      <c r="P2268" s="17" t="s">
        <v>9308</v>
      </c>
      <c r="Q2268" s="6" t="s">
        <v>186</v>
      </c>
      <c r="R2268" s="6" t="s">
        <v>335</v>
      </c>
      <c r="T2268" s="6" t="s">
        <v>202</v>
      </c>
      <c r="U2268" s="2" t="s">
        <v>139</v>
      </c>
      <c r="W2268" s="2" t="s">
        <v>9309</v>
      </c>
      <c r="X2268" s="2">
        <v>462</v>
      </c>
      <c r="Y2268" s="2" t="s">
        <v>81</v>
      </c>
      <c r="Z2268" s="2" t="s">
        <v>168</v>
      </c>
      <c r="AA2268" s="2">
        <v>462</v>
      </c>
      <c r="AB2268" s="2" t="s">
        <v>81</v>
      </c>
      <c r="AC2268" s="2" t="s">
        <v>168</v>
      </c>
      <c r="AD2268" s="2">
        <v>462</v>
      </c>
      <c r="AE2268" s="2" t="s">
        <v>83</v>
      </c>
      <c r="AF2268" s="2" t="s">
        <v>168</v>
      </c>
      <c r="AJ2268" s="2">
        <v>416</v>
      </c>
      <c r="AK2268" s="2" t="s">
        <v>81</v>
      </c>
      <c r="AL2268" s="2" t="s">
        <v>168</v>
      </c>
      <c r="AP2268" s="2">
        <v>416</v>
      </c>
      <c r="AQ2268" s="2" t="s">
        <v>83</v>
      </c>
      <c r="AR2268" s="2" t="s">
        <v>168</v>
      </c>
      <c r="BE2268" s="23" t="str">
        <f t="shared" si="355"/>
        <v>EMF nein</v>
      </c>
      <c r="BF2268" s="23" t="str">
        <f t="shared" si="356"/>
        <v/>
      </c>
      <c r="BG2268" s="23" t="str">
        <f t="shared" si="357"/>
        <v/>
      </c>
      <c r="BH2268" s="23">
        <f t="shared" si="358"/>
        <v>0</v>
      </c>
      <c r="BO2268" s="2" t="s">
        <v>9310</v>
      </c>
      <c r="BP2268" s="3">
        <v>1</v>
      </c>
      <c r="BQ2268" s="2" t="s">
        <v>9311</v>
      </c>
    </row>
    <row r="2269" spans="1:69" ht="16.149999999999999" customHeight="1" x14ac:dyDescent="0.25">
      <c r="A2269" s="16">
        <v>2268</v>
      </c>
      <c r="B2269" s="17" t="s">
        <v>135</v>
      </c>
      <c r="C2269" s="48" t="s">
        <v>3138</v>
      </c>
      <c r="D2269" s="2" t="s">
        <v>89</v>
      </c>
      <c r="E2269" s="48" t="s">
        <v>5471</v>
      </c>
      <c r="F2269" s="67">
        <v>43375</v>
      </c>
      <c r="G2269" s="3">
        <f t="shared" si="359"/>
        <v>10</v>
      </c>
      <c r="H2269" s="3">
        <f t="shared" si="360"/>
        <v>2018</v>
      </c>
      <c r="I2269" s="19">
        <v>0.47916666666666702</v>
      </c>
      <c r="J2269" s="20">
        <f t="shared" si="354"/>
        <v>11</v>
      </c>
      <c r="K2269" s="5" t="str">
        <f t="shared" si="361"/>
        <v>ja</v>
      </c>
      <c r="L2269" s="5" t="s">
        <v>91</v>
      </c>
      <c r="M2269" s="6" t="s">
        <v>139</v>
      </c>
      <c r="N2269" s="5">
        <v>53</v>
      </c>
      <c r="O2269" s="17" t="s">
        <v>75</v>
      </c>
      <c r="P2269" s="17" t="s">
        <v>9312</v>
      </c>
      <c r="Q2269" s="6" t="s">
        <v>109</v>
      </c>
      <c r="R2269" s="6" t="s">
        <v>77</v>
      </c>
      <c r="T2269" s="22"/>
      <c r="U2269" s="2" t="s">
        <v>9313</v>
      </c>
      <c r="V2269" s="2" t="s">
        <v>202</v>
      </c>
      <c r="X2269" s="2">
        <v>88</v>
      </c>
      <c r="Y2269" s="2" t="s">
        <v>81</v>
      </c>
      <c r="Z2269" s="2" t="s">
        <v>84</v>
      </c>
      <c r="AA2269" s="2">
        <v>88</v>
      </c>
      <c r="AB2269" s="2" t="s">
        <v>81</v>
      </c>
      <c r="AC2269" s="2" t="s">
        <v>84</v>
      </c>
      <c r="AD2269" s="2">
        <v>88</v>
      </c>
      <c r="AE2269" s="2" t="s">
        <v>83</v>
      </c>
      <c r="AF2269" s="2" t="s">
        <v>84</v>
      </c>
      <c r="AJ2269" s="2">
        <v>227</v>
      </c>
      <c r="AK2269" s="2" t="s">
        <v>81</v>
      </c>
      <c r="AL2269" s="2" t="s">
        <v>82</v>
      </c>
      <c r="AM2269" s="2">
        <v>227</v>
      </c>
      <c r="AN2269" s="2" t="s">
        <v>94</v>
      </c>
      <c r="AO2269" s="2" t="s">
        <v>82</v>
      </c>
      <c r="AP2269" s="2">
        <v>227</v>
      </c>
      <c r="AQ2269" s="2" t="s">
        <v>81</v>
      </c>
      <c r="AR2269" s="2" t="s">
        <v>82</v>
      </c>
      <c r="AV2269" s="2">
        <v>171</v>
      </c>
      <c r="AW2269" s="2" t="s">
        <v>81</v>
      </c>
      <c r="AX2269" s="2" t="s">
        <v>161</v>
      </c>
      <c r="AY2269" s="2">
        <v>171</v>
      </c>
      <c r="AZ2269" s="2" t="s">
        <v>81</v>
      </c>
      <c r="BA2269" s="2" t="s">
        <v>161</v>
      </c>
      <c r="BB2269" s="2">
        <v>171</v>
      </c>
      <c r="BC2269" s="2" t="s">
        <v>81</v>
      </c>
      <c r="BD2269" s="2" t="s">
        <v>161</v>
      </c>
      <c r="BE2269" s="23" t="str">
        <f t="shared" si="355"/>
        <v>EMF nein</v>
      </c>
      <c r="BF2269" s="23" t="str">
        <f t="shared" si="356"/>
        <v/>
      </c>
      <c r="BG2269" s="23" t="str">
        <f t="shared" si="357"/>
        <v/>
      </c>
      <c r="BH2269" s="23">
        <f t="shared" si="358"/>
        <v>0</v>
      </c>
      <c r="BO2269" s="2" t="s">
        <v>9314</v>
      </c>
      <c r="BP2269" s="3">
        <v>1</v>
      </c>
      <c r="BQ2269" s="2" t="s">
        <v>9315</v>
      </c>
    </row>
    <row r="2270" spans="1:69" ht="16.149999999999999" customHeight="1" x14ac:dyDescent="0.25">
      <c r="A2270" s="16">
        <v>2269</v>
      </c>
      <c r="B2270" s="17" t="s">
        <v>262</v>
      </c>
      <c r="C2270" s="48" t="s">
        <v>5425</v>
      </c>
      <c r="D2270" s="2" t="s">
        <v>124</v>
      </c>
      <c r="E2270" s="48" t="s">
        <v>9316</v>
      </c>
      <c r="F2270" s="67">
        <v>42505</v>
      </c>
      <c r="G2270" s="3">
        <f t="shared" si="359"/>
        <v>5</v>
      </c>
      <c r="H2270" s="3">
        <f t="shared" si="360"/>
        <v>2016</v>
      </c>
      <c r="I2270" s="19">
        <v>0.28819444444444398</v>
      </c>
      <c r="J2270" s="20">
        <f t="shared" si="354"/>
        <v>6</v>
      </c>
      <c r="K2270" s="5" t="str">
        <f t="shared" si="361"/>
        <v>ja</v>
      </c>
      <c r="L2270" s="5" t="s">
        <v>91</v>
      </c>
      <c r="M2270" s="6" t="s">
        <v>74</v>
      </c>
      <c r="N2270" s="5">
        <v>33</v>
      </c>
      <c r="O2270" s="17" t="s">
        <v>75</v>
      </c>
      <c r="P2270" s="17" t="s">
        <v>9317</v>
      </c>
      <c r="R2270" s="6" t="s">
        <v>77</v>
      </c>
      <c r="S2270" s="2" t="s">
        <v>9318</v>
      </c>
      <c r="T2270" s="22"/>
      <c r="X2270" s="2">
        <v>170</v>
      </c>
      <c r="Y2270" s="2" t="s">
        <v>81</v>
      </c>
      <c r="Z2270" s="2" t="s">
        <v>84</v>
      </c>
      <c r="AA2270" s="2">
        <v>170</v>
      </c>
      <c r="AB2270" s="2" t="s">
        <v>81</v>
      </c>
      <c r="AC2270" s="2" t="s">
        <v>84</v>
      </c>
      <c r="AD2270" s="2">
        <v>170</v>
      </c>
      <c r="AE2270" s="2" t="s">
        <v>83</v>
      </c>
      <c r="AF2270" s="2" t="s">
        <v>84</v>
      </c>
      <c r="BE2270" s="23" t="str">
        <f t="shared" si="355"/>
        <v>EMF nein</v>
      </c>
      <c r="BF2270" s="23" t="str">
        <f t="shared" si="356"/>
        <v/>
      </c>
      <c r="BG2270" s="23" t="str">
        <f t="shared" si="357"/>
        <v/>
      </c>
      <c r="BH2270" s="23">
        <f t="shared" si="358"/>
        <v>0</v>
      </c>
      <c r="BP2270" s="3">
        <v>1</v>
      </c>
      <c r="BQ2270" s="2" t="s">
        <v>9319</v>
      </c>
    </row>
    <row r="2271" spans="1:69" ht="16.149999999999999" customHeight="1" x14ac:dyDescent="0.25">
      <c r="A2271" s="16">
        <v>2270</v>
      </c>
      <c r="B2271" s="17" t="s">
        <v>262</v>
      </c>
      <c r="C2271" s="48" t="s">
        <v>3002</v>
      </c>
      <c r="D2271" s="2" t="s">
        <v>137</v>
      </c>
      <c r="E2271" s="48" t="s">
        <v>5967</v>
      </c>
      <c r="F2271" s="67">
        <v>42507</v>
      </c>
      <c r="G2271" s="3">
        <f t="shared" si="359"/>
        <v>5</v>
      </c>
      <c r="H2271" s="3">
        <f t="shared" si="360"/>
        <v>2016</v>
      </c>
      <c r="I2271" s="19">
        <v>0.85416666666666696</v>
      </c>
      <c r="J2271" s="20">
        <f t="shared" si="354"/>
        <v>20</v>
      </c>
      <c r="K2271" s="5" t="str">
        <f t="shared" si="361"/>
        <v>ja</v>
      </c>
      <c r="L2271" s="21" t="s">
        <v>73</v>
      </c>
      <c r="M2271" s="6" t="s">
        <v>74</v>
      </c>
      <c r="N2271" s="5">
        <v>49</v>
      </c>
      <c r="O2271" s="17" t="s">
        <v>75</v>
      </c>
      <c r="P2271" s="17" t="s">
        <v>9081</v>
      </c>
      <c r="R2271" s="6" t="s">
        <v>77</v>
      </c>
      <c r="T2271" s="22"/>
      <c r="U2271" s="2" t="s">
        <v>208</v>
      </c>
      <c r="V2271" s="2" t="s">
        <v>79</v>
      </c>
      <c r="X2271" s="2">
        <v>42</v>
      </c>
      <c r="Y2271" s="2" t="s">
        <v>81</v>
      </c>
      <c r="Z2271" s="2" t="s">
        <v>82</v>
      </c>
      <c r="AA2271" s="2">
        <v>42</v>
      </c>
      <c r="AB2271" s="2" t="s">
        <v>94</v>
      </c>
      <c r="AC2271" s="2" t="s">
        <v>82</v>
      </c>
      <c r="AD2271" s="2">
        <v>42</v>
      </c>
      <c r="AE2271" s="2" t="s">
        <v>83</v>
      </c>
      <c r="AF2271" s="2" t="s">
        <v>82</v>
      </c>
      <c r="BE2271" s="23" t="str">
        <f t="shared" si="355"/>
        <v>EMF ja</v>
      </c>
      <c r="BF2271" s="23">
        <f t="shared" si="356"/>
        <v>135</v>
      </c>
      <c r="BG2271" s="23" t="str">
        <f t="shared" si="357"/>
        <v>100-499m</v>
      </c>
      <c r="BH2271" s="23">
        <f t="shared" si="358"/>
        <v>1</v>
      </c>
      <c r="BK2271" s="2" t="s">
        <v>162</v>
      </c>
      <c r="BL2271" s="2">
        <v>135</v>
      </c>
      <c r="BO2271" s="2" t="s">
        <v>9320</v>
      </c>
      <c r="BP2271" s="3">
        <v>1</v>
      </c>
      <c r="BQ2271" s="2" t="s">
        <v>9321</v>
      </c>
    </row>
    <row r="2272" spans="1:69" ht="16.149999999999999" customHeight="1" x14ac:dyDescent="0.25">
      <c r="A2272" s="16">
        <v>2271</v>
      </c>
      <c r="B2272" s="17" t="s">
        <v>262</v>
      </c>
      <c r="C2272" s="48" t="s">
        <v>9322</v>
      </c>
      <c r="D2272" s="2" t="s">
        <v>151</v>
      </c>
      <c r="E2272" s="48" t="s">
        <v>9250</v>
      </c>
      <c r="F2272" s="67">
        <v>42507</v>
      </c>
      <c r="G2272" s="3">
        <f t="shared" si="359"/>
        <v>5</v>
      </c>
      <c r="H2272" s="3">
        <f t="shared" si="360"/>
        <v>2016</v>
      </c>
      <c r="I2272" s="19">
        <v>0.50347222222222199</v>
      </c>
      <c r="J2272" s="20">
        <f t="shared" si="354"/>
        <v>12</v>
      </c>
      <c r="K2272" s="5" t="str">
        <f t="shared" si="361"/>
        <v>ja</v>
      </c>
      <c r="L2272" s="5" t="s">
        <v>91</v>
      </c>
      <c r="M2272" s="6" t="s">
        <v>74</v>
      </c>
      <c r="N2272" s="5">
        <v>40</v>
      </c>
      <c r="O2272" s="17" t="s">
        <v>126</v>
      </c>
      <c r="P2272" s="17" t="s">
        <v>9323</v>
      </c>
      <c r="R2272" s="6" t="s">
        <v>77</v>
      </c>
      <c r="T2272" s="22" t="s">
        <v>79</v>
      </c>
      <c r="U2272" s="2" t="s">
        <v>74</v>
      </c>
      <c r="V2272" s="2" t="s">
        <v>79</v>
      </c>
      <c r="X2272" s="2">
        <v>1060</v>
      </c>
      <c r="Y2272" s="2" t="s">
        <v>83</v>
      </c>
      <c r="Z2272" s="2" t="s">
        <v>84</v>
      </c>
      <c r="AA2272" s="2">
        <v>1060</v>
      </c>
      <c r="AB2272" s="2" t="s">
        <v>81</v>
      </c>
      <c r="AC2272" s="2" t="s">
        <v>84</v>
      </c>
      <c r="AD2272" s="2">
        <v>1060</v>
      </c>
      <c r="AE2272" s="2" t="s">
        <v>81</v>
      </c>
      <c r="AF2272" s="2" t="s">
        <v>84</v>
      </c>
      <c r="BE2272" s="23" t="str">
        <f t="shared" si="355"/>
        <v>EMF ja</v>
      </c>
      <c r="BF2272" s="23">
        <f t="shared" si="356"/>
        <v>5</v>
      </c>
      <c r="BG2272" s="23" t="str">
        <f t="shared" si="357"/>
        <v>&lt;100m</v>
      </c>
      <c r="BH2272" s="23">
        <f t="shared" si="358"/>
        <v>3</v>
      </c>
      <c r="BI2272" s="2" t="s">
        <v>162</v>
      </c>
      <c r="BJ2272" s="2">
        <v>5</v>
      </c>
      <c r="BK2272" s="2" t="s">
        <v>162</v>
      </c>
      <c r="BL2272" s="2">
        <v>68</v>
      </c>
      <c r="BM2272" s="2" t="s">
        <v>162</v>
      </c>
      <c r="BN2272" s="2">
        <v>68</v>
      </c>
      <c r="BO2272" s="2" t="s">
        <v>9324</v>
      </c>
      <c r="BP2272" s="3">
        <v>1</v>
      </c>
      <c r="BQ2272" s="2" t="s">
        <v>9325</v>
      </c>
    </row>
    <row r="2273" spans="1:69" ht="16.149999999999999" customHeight="1" x14ac:dyDescent="0.25">
      <c r="A2273" s="16">
        <v>2272</v>
      </c>
      <c r="B2273" s="17" t="s">
        <v>262</v>
      </c>
      <c r="C2273" s="48" t="s">
        <v>6633</v>
      </c>
      <c r="D2273" s="2" t="s">
        <v>71</v>
      </c>
      <c r="E2273" s="48" t="s">
        <v>9326</v>
      </c>
      <c r="F2273" s="67">
        <v>42507</v>
      </c>
      <c r="G2273" s="3">
        <f t="shared" si="359"/>
        <v>5</v>
      </c>
      <c r="H2273" s="3">
        <f t="shared" si="360"/>
        <v>2016</v>
      </c>
      <c r="I2273" s="19">
        <v>0.86666666666666703</v>
      </c>
      <c r="J2273" s="20">
        <f t="shared" si="354"/>
        <v>20</v>
      </c>
      <c r="K2273" s="5" t="str">
        <f t="shared" si="361"/>
        <v>ja</v>
      </c>
      <c r="L2273" s="5" t="s">
        <v>91</v>
      </c>
      <c r="M2273" s="6" t="s">
        <v>74</v>
      </c>
      <c r="N2273" s="5">
        <v>48</v>
      </c>
      <c r="O2273" s="17" t="s">
        <v>75</v>
      </c>
      <c r="P2273" s="17" t="s">
        <v>4987</v>
      </c>
      <c r="R2273" s="6" t="s">
        <v>77</v>
      </c>
      <c r="T2273" s="6" t="s">
        <v>154</v>
      </c>
      <c r="U2273" s="2" t="s">
        <v>74</v>
      </c>
      <c r="V2273" s="2" t="s">
        <v>154</v>
      </c>
      <c r="X2273" s="2">
        <v>60</v>
      </c>
      <c r="Y2273" s="2" t="s">
        <v>81</v>
      </c>
      <c r="Z2273" s="2" t="s">
        <v>82</v>
      </c>
      <c r="AA2273" s="2">
        <v>60</v>
      </c>
      <c r="AB2273" s="2" t="s">
        <v>81</v>
      </c>
      <c r="AC2273" s="2" t="s">
        <v>82</v>
      </c>
      <c r="AD2273" s="2">
        <v>60</v>
      </c>
      <c r="AE2273" s="2" t="s">
        <v>83</v>
      </c>
      <c r="AF2273" s="2" t="s">
        <v>82</v>
      </c>
      <c r="BE2273" s="23" t="str">
        <f t="shared" si="355"/>
        <v>EMF nein</v>
      </c>
      <c r="BF2273" s="23" t="str">
        <f t="shared" si="356"/>
        <v/>
      </c>
      <c r="BG2273" s="23" t="str">
        <f t="shared" si="357"/>
        <v/>
      </c>
      <c r="BH2273" s="23">
        <f t="shared" si="358"/>
        <v>0</v>
      </c>
      <c r="BP2273" s="3">
        <v>1</v>
      </c>
      <c r="BQ2273" s="2" t="s">
        <v>9327</v>
      </c>
    </row>
    <row r="2274" spans="1:69" ht="16.149999999999999" customHeight="1" x14ac:dyDescent="0.25">
      <c r="A2274" s="16">
        <v>2273</v>
      </c>
      <c r="B2274" s="17" t="s">
        <v>262</v>
      </c>
      <c r="C2274" s="48" t="s">
        <v>2544</v>
      </c>
      <c r="D2274" s="2" t="s">
        <v>348</v>
      </c>
      <c r="E2274" s="48" t="s">
        <v>6556</v>
      </c>
      <c r="F2274" s="67">
        <v>42507</v>
      </c>
      <c r="G2274" s="3">
        <f t="shared" si="359"/>
        <v>5</v>
      </c>
      <c r="H2274" s="3">
        <f t="shared" si="360"/>
        <v>2016</v>
      </c>
      <c r="I2274" s="19">
        <v>0.4375</v>
      </c>
      <c r="J2274" s="20">
        <f t="shared" si="354"/>
        <v>10</v>
      </c>
      <c r="K2274" s="5" t="str">
        <f t="shared" si="361"/>
        <v>ja</v>
      </c>
      <c r="L2274" s="5" t="s">
        <v>91</v>
      </c>
      <c r="M2274" s="6" t="s">
        <v>74</v>
      </c>
      <c r="N2274" s="5">
        <v>59</v>
      </c>
      <c r="O2274" s="2" t="s">
        <v>140</v>
      </c>
      <c r="P2274" s="17" t="s">
        <v>9328</v>
      </c>
      <c r="Q2274" s="6" t="s">
        <v>186</v>
      </c>
      <c r="R2274" s="6" t="s">
        <v>77</v>
      </c>
      <c r="T2274" s="22" t="s">
        <v>79</v>
      </c>
      <c r="U2274" s="2" t="s">
        <v>74</v>
      </c>
      <c r="X2274" s="2">
        <v>600</v>
      </c>
      <c r="Y2274" s="2" t="s">
        <v>81</v>
      </c>
      <c r="Z2274" s="2" t="s">
        <v>161</v>
      </c>
      <c r="AD2274" s="2">
        <v>600</v>
      </c>
      <c r="AE2274" s="2" t="s">
        <v>81</v>
      </c>
      <c r="AF2274" s="2" t="s">
        <v>161</v>
      </c>
      <c r="BE2274" s="23" t="str">
        <f t="shared" si="355"/>
        <v>EMF ja</v>
      </c>
      <c r="BF2274" s="23">
        <f t="shared" si="356"/>
        <v>620</v>
      </c>
      <c r="BG2274" s="23" t="str">
        <f t="shared" si="357"/>
        <v>500+m</v>
      </c>
      <c r="BH2274" s="23">
        <f t="shared" si="358"/>
        <v>2</v>
      </c>
      <c r="BI2274" s="2" t="s">
        <v>162</v>
      </c>
      <c r="BJ2274" s="2">
        <v>620</v>
      </c>
      <c r="BK2274" s="2" t="s">
        <v>162</v>
      </c>
      <c r="BL2274" s="2">
        <v>650</v>
      </c>
      <c r="BO2274" s="2" t="s">
        <v>9329</v>
      </c>
      <c r="BP2274" s="3">
        <v>1</v>
      </c>
      <c r="BQ2274" s="2" t="s">
        <v>9330</v>
      </c>
    </row>
    <row r="2275" spans="1:69" ht="16.149999999999999" customHeight="1" x14ac:dyDescent="0.25">
      <c r="A2275" s="16">
        <v>2274</v>
      </c>
      <c r="B2275" s="17" t="s">
        <v>262</v>
      </c>
      <c r="C2275" s="48" t="s">
        <v>3350</v>
      </c>
      <c r="D2275" s="2" t="s">
        <v>137</v>
      </c>
      <c r="E2275" s="48" t="s">
        <v>2311</v>
      </c>
      <c r="F2275" s="67">
        <v>42506</v>
      </c>
      <c r="G2275" s="3">
        <f t="shared" si="359"/>
        <v>5</v>
      </c>
      <c r="H2275" s="3">
        <f t="shared" si="360"/>
        <v>2016</v>
      </c>
      <c r="I2275" s="19">
        <v>0.66666666666666696</v>
      </c>
      <c r="J2275" s="20">
        <f t="shared" si="354"/>
        <v>16</v>
      </c>
      <c r="K2275" s="5" t="str">
        <f t="shared" si="361"/>
        <v>ja</v>
      </c>
      <c r="L2275" s="5" t="s">
        <v>91</v>
      </c>
      <c r="M2275" s="6" t="s">
        <v>100</v>
      </c>
      <c r="N2275" s="5">
        <v>50</v>
      </c>
      <c r="O2275" s="17" t="s">
        <v>75</v>
      </c>
      <c r="P2275" s="17" t="s">
        <v>9331</v>
      </c>
      <c r="R2275" s="6" t="s">
        <v>77</v>
      </c>
      <c r="T2275" s="22" t="s">
        <v>79</v>
      </c>
      <c r="U2275" s="2" t="s">
        <v>74</v>
      </c>
      <c r="BE2275" s="23" t="str">
        <f t="shared" si="355"/>
        <v>EMF nein</v>
      </c>
      <c r="BF2275" s="23" t="str">
        <f t="shared" si="356"/>
        <v/>
      </c>
      <c r="BG2275" s="23" t="str">
        <f t="shared" si="357"/>
        <v/>
      </c>
      <c r="BH2275" s="23">
        <f t="shared" si="358"/>
        <v>0</v>
      </c>
      <c r="BP2275" s="3">
        <v>1</v>
      </c>
      <c r="BQ2275" s="2" t="s">
        <v>9332</v>
      </c>
    </row>
    <row r="2276" spans="1:69" ht="16.149999999999999" customHeight="1" x14ac:dyDescent="0.25">
      <c r="A2276" s="16">
        <v>2275</v>
      </c>
      <c r="B2276" s="17" t="s">
        <v>262</v>
      </c>
      <c r="C2276" s="48" t="s">
        <v>806</v>
      </c>
      <c r="D2276" s="2" t="s">
        <v>264</v>
      </c>
      <c r="E2276" s="48" t="s">
        <v>247</v>
      </c>
      <c r="F2276" s="67">
        <v>42506</v>
      </c>
      <c r="G2276" s="3">
        <f t="shared" si="359"/>
        <v>5</v>
      </c>
      <c r="H2276" s="3">
        <f t="shared" si="360"/>
        <v>2016</v>
      </c>
      <c r="I2276" s="19">
        <v>0.84375</v>
      </c>
      <c r="J2276" s="20">
        <f t="shared" si="354"/>
        <v>20</v>
      </c>
      <c r="K2276" s="5" t="str">
        <f t="shared" si="361"/>
        <v>ja</v>
      </c>
      <c r="L2276" s="5" t="s">
        <v>91</v>
      </c>
      <c r="M2276" s="6" t="s">
        <v>74</v>
      </c>
      <c r="N2276" s="5">
        <v>39</v>
      </c>
      <c r="O2276" s="17" t="s">
        <v>75</v>
      </c>
      <c r="P2276" s="17" t="s">
        <v>9333</v>
      </c>
      <c r="R2276" s="6" t="s">
        <v>77</v>
      </c>
      <c r="S2276" s="2" t="s">
        <v>190</v>
      </c>
      <c r="T2276" s="6" t="s">
        <v>108</v>
      </c>
      <c r="V2276" s="2" t="s">
        <v>108</v>
      </c>
      <c r="X2276" s="2">
        <v>1060</v>
      </c>
      <c r="Z2276" s="2" t="s">
        <v>168</v>
      </c>
      <c r="AA2276" s="2">
        <v>1060</v>
      </c>
      <c r="AC2276" s="2" t="s">
        <v>168</v>
      </c>
      <c r="BE2276" s="23" t="str">
        <f t="shared" si="355"/>
        <v>EMF ja</v>
      </c>
      <c r="BF2276" s="23">
        <f t="shared" si="356"/>
        <v>1180</v>
      </c>
      <c r="BG2276" s="23" t="str">
        <f t="shared" si="357"/>
        <v>500+m</v>
      </c>
      <c r="BH2276" s="23">
        <f t="shared" si="358"/>
        <v>1</v>
      </c>
      <c r="BK2276" s="2" t="s">
        <v>162</v>
      </c>
      <c r="BL2276" s="2">
        <v>1180</v>
      </c>
      <c r="BO2276" s="2" t="s">
        <v>9334</v>
      </c>
      <c r="BP2276" s="3">
        <v>1</v>
      </c>
      <c r="BQ2276" s="2" t="s">
        <v>9335</v>
      </c>
    </row>
    <row r="2277" spans="1:69" ht="16.149999999999999" customHeight="1" x14ac:dyDescent="0.25">
      <c r="A2277" s="16">
        <v>2276</v>
      </c>
      <c r="B2277" s="17" t="s">
        <v>262</v>
      </c>
      <c r="C2277" s="48" t="s">
        <v>363</v>
      </c>
      <c r="D2277" s="2" t="s">
        <v>364</v>
      </c>
      <c r="E2277" s="48" t="s">
        <v>5471</v>
      </c>
      <c r="F2277" s="67">
        <v>42506</v>
      </c>
      <c r="G2277" s="3">
        <f t="shared" si="359"/>
        <v>5</v>
      </c>
      <c r="H2277" s="3">
        <f t="shared" si="360"/>
        <v>2016</v>
      </c>
      <c r="I2277" s="19">
        <v>0.104166666666667</v>
      </c>
      <c r="J2277" s="20">
        <f t="shared" si="354"/>
        <v>2</v>
      </c>
      <c r="K2277" s="5" t="str">
        <f t="shared" si="361"/>
        <v>ja</v>
      </c>
      <c r="L2277" s="5" t="s">
        <v>91</v>
      </c>
      <c r="M2277" s="6" t="s">
        <v>74</v>
      </c>
      <c r="N2277" s="5">
        <v>20</v>
      </c>
      <c r="O2277" s="17" t="s">
        <v>75</v>
      </c>
      <c r="P2277" s="17" t="s">
        <v>9336</v>
      </c>
      <c r="R2277" s="6" t="s">
        <v>77</v>
      </c>
      <c r="S2277" s="2" t="s">
        <v>190</v>
      </c>
      <c r="T2277" s="22"/>
      <c r="X2277" s="2">
        <v>110</v>
      </c>
      <c r="Y2277" s="2" t="s">
        <v>81</v>
      </c>
      <c r="Z2277" s="2" t="s">
        <v>84</v>
      </c>
      <c r="AA2277" s="2">
        <v>110</v>
      </c>
      <c r="AB2277" s="2" t="s">
        <v>94</v>
      </c>
      <c r="AC2277" s="2" t="s">
        <v>84</v>
      </c>
      <c r="AD2277" s="2">
        <v>110</v>
      </c>
      <c r="AE2277" s="2" t="s">
        <v>81</v>
      </c>
      <c r="AF2277" s="2" t="s">
        <v>84</v>
      </c>
      <c r="BE2277" s="23" t="str">
        <f t="shared" si="355"/>
        <v>EMF nein</v>
      </c>
      <c r="BF2277" s="23" t="str">
        <f t="shared" si="356"/>
        <v/>
      </c>
      <c r="BG2277" s="23" t="str">
        <f t="shared" si="357"/>
        <v/>
      </c>
      <c r="BH2277" s="23">
        <f t="shared" si="358"/>
        <v>0</v>
      </c>
      <c r="BO2277" s="2" t="s">
        <v>9337</v>
      </c>
      <c r="BP2277" s="3">
        <v>1</v>
      </c>
      <c r="BQ2277" s="2" t="s">
        <v>9338</v>
      </c>
    </row>
    <row r="2278" spans="1:69" ht="16.149999999999999" customHeight="1" x14ac:dyDescent="0.25">
      <c r="A2278" s="16">
        <v>2277</v>
      </c>
      <c r="B2278" s="17" t="s">
        <v>262</v>
      </c>
      <c r="C2278" s="48" t="s">
        <v>8465</v>
      </c>
      <c r="D2278" s="2" t="s">
        <v>89</v>
      </c>
      <c r="E2278" s="48" t="s">
        <v>2739</v>
      </c>
      <c r="F2278" s="67">
        <v>42505</v>
      </c>
      <c r="G2278" s="3">
        <f t="shared" si="359"/>
        <v>5</v>
      </c>
      <c r="H2278" s="3">
        <f t="shared" si="360"/>
        <v>2016</v>
      </c>
      <c r="I2278" s="19">
        <v>0.875</v>
      </c>
      <c r="J2278" s="20">
        <f t="shared" si="354"/>
        <v>21</v>
      </c>
      <c r="K2278" s="5" t="str">
        <f t="shared" si="361"/>
        <v>ja</v>
      </c>
      <c r="L2278" s="5" t="s">
        <v>91</v>
      </c>
      <c r="M2278" s="6" t="s">
        <v>74</v>
      </c>
      <c r="N2278" s="5">
        <v>39</v>
      </c>
      <c r="O2278" s="17" t="s">
        <v>75</v>
      </c>
      <c r="P2278" s="17" t="s">
        <v>9339</v>
      </c>
      <c r="R2278" s="6" t="s">
        <v>77</v>
      </c>
      <c r="T2278" s="22" t="s">
        <v>79</v>
      </c>
      <c r="U2278" s="2" t="s">
        <v>74</v>
      </c>
      <c r="V2278" s="2" t="s">
        <v>79</v>
      </c>
      <c r="X2278" s="2">
        <v>316</v>
      </c>
      <c r="Y2278" s="2" t="s">
        <v>81</v>
      </c>
      <c r="Z2278" s="2" t="s">
        <v>161</v>
      </c>
      <c r="AD2278" s="2">
        <v>316</v>
      </c>
      <c r="AE2278" s="2" t="s">
        <v>81</v>
      </c>
      <c r="AF2278" s="2" t="s">
        <v>161</v>
      </c>
      <c r="BE2278" s="23" t="str">
        <f t="shared" si="355"/>
        <v>EMF nein</v>
      </c>
      <c r="BF2278" s="23" t="str">
        <f t="shared" si="356"/>
        <v/>
      </c>
      <c r="BG2278" s="23" t="str">
        <f t="shared" si="357"/>
        <v/>
      </c>
      <c r="BH2278" s="23">
        <f t="shared" si="358"/>
        <v>0</v>
      </c>
      <c r="BO2278" s="2" t="s">
        <v>9340</v>
      </c>
      <c r="BP2278" s="3">
        <v>1</v>
      </c>
      <c r="BQ2278" s="2" t="s">
        <v>9341</v>
      </c>
    </row>
    <row r="2279" spans="1:69" ht="16.149999999999999" customHeight="1" x14ac:dyDescent="0.25">
      <c r="A2279" s="16">
        <v>2278</v>
      </c>
      <c r="B2279" s="17" t="s">
        <v>262</v>
      </c>
      <c r="C2279" s="48" t="s">
        <v>3252</v>
      </c>
      <c r="D2279" s="2" t="s">
        <v>296</v>
      </c>
      <c r="E2279" s="48" t="s">
        <v>6895</v>
      </c>
      <c r="F2279" s="67">
        <v>42504</v>
      </c>
      <c r="G2279" s="3">
        <f t="shared" si="359"/>
        <v>5</v>
      </c>
      <c r="H2279" s="3">
        <f t="shared" si="360"/>
        <v>2016</v>
      </c>
      <c r="I2279" s="19"/>
      <c r="J2279" s="20" t="str">
        <f t="shared" si="354"/>
        <v/>
      </c>
      <c r="K2279" s="5" t="str">
        <f t="shared" si="361"/>
        <v>ja</v>
      </c>
      <c r="M2279" s="6" t="s">
        <v>74</v>
      </c>
      <c r="O2279" s="17" t="s">
        <v>75</v>
      </c>
      <c r="P2279" s="17" t="s">
        <v>9342</v>
      </c>
      <c r="R2279" s="6" t="s">
        <v>335</v>
      </c>
      <c r="T2279" s="22"/>
      <c r="X2279" s="2">
        <v>130</v>
      </c>
      <c r="Y2279" s="2" t="s">
        <v>81</v>
      </c>
      <c r="Z2279" s="2" t="s">
        <v>161</v>
      </c>
      <c r="AA2279" s="2">
        <v>130</v>
      </c>
      <c r="AB2279" s="2" t="s">
        <v>81</v>
      </c>
      <c r="AC2279" s="2" t="s">
        <v>161</v>
      </c>
      <c r="AD2279" s="2">
        <v>130</v>
      </c>
      <c r="AE2279" s="2" t="s">
        <v>81</v>
      </c>
      <c r="AF2279" s="2" t="s">
        <v>161</v>
      </c>
      <c r="AJ2279" s="2">
        <v>265</v>
      </c>
      <c r="AK2279" s="2" t="s">
        <v>81</v>
      </c>
      <c r="AL2279" s="2" t="s">
        <v>168</v>
      </c>
      <c r="AM2279" s="2">
        <v>265</v>
      </c>
      <c r="AN2279" s="2" t="s">
        <v>81</v>
      </c>
      <c r="AO2279" s="2" t="s">
        <v>168</v>
      </c>
      <c r="AP2279" s="2">
        <v>265</v>
      </c>
      <c r="AQ2279" s="2" t="s">
        <v>81</v>
      </c>
      <c r="AR2279" s="2" t="s">
        <v>168</v>
      </c>
      <c r="BE2279" s="23" t="str">
        <f t="shared" si="355"/>
        <v>EMF nein</v>
      </c>
      <c r="BF2279" s="23" t="str">
        <f t="shared" si="356"/>
        <v/>
      </c>
      <c r="BG2279" s="23" t="str">
        <f t="shared" si="357"/>
        <v/>
      </c>
      <c r="BH2279" s="23">
        <f t="shared" si="358"/>
        <v>0</v>
      </c>
      <c r="BO2279" s="2" t="s">
        <v>9343</v>
      </c>
      <c r="BP2279" s="3">
        <v>1</v>
      </c>
      <c r="BQ2279" s="2" t="s">
        <v>9344</v>
      </c>
    </row>
    <row r="2280" spans="1:69" ht="16.149999999999999" customHeight="1" x14ac:dyDescent="0.25">
      <c r="A2280" s="16">
        <v>2279</v>
      </c>
      <c r="B2280" s="17" t="s">
        <v>262</v>
      </c>
      <c r="C2280" s="48" t="s">
        <v>7917</v>
      </c>
      <c r="D2280" s="2" t="s">
        <v>113</v>
      </c>
      <c r="E2280" s="48" t="s">
        <v>9345</v>
      </c>
      <c r="F2280" s="67">
        <v>42504</v>
      </c>
      <c r="G2280" s="3">
        <f t="shared" si="359"/>
        <v>5</v>
      </c>
      <c r="H2280" s="3">
        <f t="shared" si="360"/>
        <v>2016</v>
      </c>
      <c r="I2280" s="19">
        <v>0.91319444444444398</v>
      </c>
      <c r="J2280" s="20">
        <f t="shared" si="354"/>
        <v>21</v>
      </c>
      <c r="K2280" s="5" t="str">
        <f t="shared" si="361"/>
        <v>ja</v>
      </c>
      <c r="L2280" s="5" t="s">
        <v>91</v>
      </c>
      <c r="M2280" s="6" t="s">
        <v>74</v>
      </c>
      <c r="N2280" s="5">
        <v>44</v>
      </c>
      <c r="O2280" s="17" t="s">
        <v>126</v>
      </c>
      <c r="P2280" s="17" t="s">
        <v>9346</v>
      </c>
      <c r="R2280" s="6" t="s">
        <v>335</v>
      </c>
      <c r="T2280" s="22" t="s">
        <v>79</v>
      </c>
      <c r="BE2280" s="23" t="str">
        <f t="shared" si="355"/>
        <v>EMF nein</v>
      </c>
      <c r="BF2280" s="23" t="str">
        <f t="shared" si="356"/>
        <v/>
      </c>
      <c r="BG2280" s="23" t="str">
        <f t="shared" si="357"/>
        <v/>
      </c>
      <c r="BH2280" s="23">
        <f t="shared" si="358"/>
        <v>0</v>
      </c>
      <c r="BO2280" s="2" t="s">
        <v>9347</v>
      </c>
      <c r="BP2280" s="3">
        <v>1</v>
      </c>
      <c r="BQ2280" s="2" t="s">
        <v>9348</v>
      </c>
    </row>
    <row r="2281" spans="1:69" ht="16.149999999999999" customHeight="1" x14ac:dyDescent="0.25">
      <c r="A2281" s="16">
        <v>2280</v>
      </c>
      <c r="B2281" s="17" t="s">
        <v>87</v>
      </c>
      <c r="C2281" s="48" t="s">
        <v>5963</v>
      </c>
      <c r="D2281" s="2" t="s">
        <v>172</v>
      </c>
      <c r="E2281" s="48" t="s">
        <v>9349</v>
      </c>
      <c r="F2281" s="67">
        <v>43244</v>
      </c>
      <c r="G2281" s="3">
        <f t="shared" si="359"/>
        <v>5</v>
      </c>
      <c r="H2281" s="3">
        <f t="shared" si="360"/>
        <v>2018</v>
      </c>
      <c r="I2281" s="19">
        <v>0.6875</v>
      </c>
      <c r="J2281" s="20">
        <f t="shared" si="354"/>
        <v>16</v>
      </c>
      <c r="K2281" s="5" t="str">
        <f t="shared" si="361"/>
        <v>ja</v>
      </c>
      <c r="L2281" s="5" t="s">
        <v>91</v>
      </c>
      <c r="M2281" s="6" t="s">
        <v>74</v>
      </c>
      <c r="N2281" s="5">
        <v>81</v>
      </c>
      <c r="O2281" s="17" t="s">
        <v>126</v>
      </c>
      <c r="P2281" s="17" t="s">
        <v>9350</v>
      </c>
      <c r="R2281" s="6" t="s">
        <v>77</v>
      </c>
      <c r="T2281" s="22"/>
      <c r="BE2281" s="23" t="str">
        <f t="shared" si="355"/>
        <v>EMF nein</v>
      </c>
      <c r="BF2281" s="23" t="str">
        <f t="shared" si="356"/>
        <v/>
      </c>
      <c r="BG2281" s="23" t="str">
        <f t="shared" si="357"/>
        <v/>
      </c>
      <c r="BH2281" s="23">
        <f t="shared" si="358"/>
        <v>0</v>
      </c>
      <c r="BO2281" s="2" t="s">
        <v>9351</v>
      </c>
      <c r="BP2281" s="3">
        <v>1</v>
      </c>
      <c r="BQ2281" s="2" t="s">
        <v>9352</v>
      </c>
    </row>
    <row r="2282" spans="1:69" ht="16.149999999999999" customHeight="1" x14ac:dyDescent="0.25">
      <c r="A2282" s="16">
        <v>2281</v>
      </c>
      <c r="B2282" s="17" t="s">
        <v>211</v>
      </c>
      <c r="C2282" s="49" t="s">
        <v>540</v>
      </c>
      <c r="D2282" s="2" t="s">
        <v>124</v>
      </c>
      <c r="E2282" s="48" t="s">
        <v>9353</v>
      </c>
      <c r="F2282" s="67">
        <v>43244</v>
      </c>
      <c r="G2282" s="3">
        <f t="shared" si="359"/>
        <v>5</v>
      </c>
      <c r="H2282" s="3">
        <f t="shared" si="360"/>
        <v>2018</v>
      </c>
      <c r="I2282" s="19">
        <v>0.37152777777777801</v>
      </c>
      <c r="J2282" s="20">
        <f t="shared" si="354"/>
        <v>8</v>
      </c>
      <c r="K2282" s="5" t="str">
        <f t="shared" si="361"/>
        <v>ja</v>
      </c>
      <c r="L2282" s="21" t="s">
        <v>73</v>
      </c>
      <c r="M2282" s="6" t="s">
        <v>100</v>
      </c>
      <c r="N2282" s="5">
        <v>49</v>
      </c>
      <c r="O2282" s="6" t="s">
        <v>101</v>
      </c>
      <c r="P2282" s="17" t="s">
        <v>1027</v>
      </c>
      <c r="R2282" s="6" t="s">
        <v>77</v>
      </c>
      <c r="T2282" s="22" t="s">
        <v>79</v>
      </c>
      <c r="U2282" s="2" t="s">
        <v>74</v>
      </c>
      <c r="W2282" s="2" t="s">
        <v>9354</v>
      </c>
      <c r="X2282" s="2">
        <v>170</v>
      </c>
      <c r="Y2282" s="2" t="s">
        <v>94</v>
      </c>
      <c r="Z2282" s="2" t="s">
        <v>84</v>
      </c>
      <c r="AD2282" s="2">
        <v>170</v>
      </c>
      <c r="AE2282" s="2" t="s">
        <v>94</v>
      </c>
      <c r="AF2282" s="2" t="s">
        <v>84</v>
      </c>
      <c r="AJ2282" s="392">
        <v>170</v>
      </c>
      <c r="AK2282" s="392" t="s">
        <v>94</v>
      </c>
      <c r="AL2282" s="392" t="s">
        <v>84</v>
      </c>
      <c r="AM2282" s="392"/>
      <c r="AN2282" s="392"/>
      <c r="AO2282" s="392"/>
      <c r="AP2282" s="392">
        <v>170</v>
      </c>
      <c r="AQ2282" s="392" t="s">
        <v>94</v>
      </c>
      <c r="AR2282" s="392" t="s">
        <v>84</v>
      </c>
      <c r="AV2282" s="392">
        <v>170</v>
      </c>
      <c r="AW2282" s="392" t="s">
        <v>94</v>
      </c>
      <c r="AX2282" s="392" t="s">
        <v>84</v>
      </c>
      <c r="AY2282" s="392"/>
      <c r="AZ2282" s="392"/>
      <c r="BA2282" s="392"/>
      <c r="BB2282" s="392">
        <v>170</v>
      </c>
      <c r="BC2282" s="392" t="s">
        <v>94</v>
      </c>
      <c r="BD2282" s="392" t="s">
        <v>84</v>
      </c>
      <c r="BE2282" s="23" t="str">
        <f t="shared" si="355"/>
        <v>EMF ja</v>
      </c>
      <c r="BF2282" s="23">
        <f t="shared" si="356"/>
        <v>350</v>
      </c>
      <c r="BG2282" s="23" t="str">
        <f t="shared" si="357"/>
        <v>100-499m</v>
      </c>
      <c r="BH2282" s="23">
        <f t="shared" si="358"/>
        <v>2</v>
      </c>
      <c r="BK2282" s="2" t="s">
        <v>109</v>
      </c>
      <c r="BL2282" s="2" t="s">
        <v>109</v>
      </c>
      <c r="BM2282" s="2" t="s">
        <v>162</v>
      </c>
      <c r="BN2282" s="2">
        <v>350</v>
      </c>
      <c r="BO2282" s="2" t="s">
        <v>22424</v>
      </c>
      <c r="BP2282" s="3">
        <v>1</v>
      </c>
      <c r="BQ2282" s="2" t="s">
        <v>9355</v>
      </c>
    </row>
    <row r="2283" spans="1:69" ht="16.149999999999999" customHeight="1" x14ac:dyDescent="0.25">
      <c r="A2283" s="16">
        <v>2282</v>
      </c>
      <c r="B2283" s="17" t="s">
        <v>69</v>
      </c>
      <c r="C2283" s="48" t="s">
        <v>165</v>
      </c>
      <c r="D2283" s="2" t="s">
        <v>158</v>
      </c>
      <c r="E2283" s="48" t="s">
        <v>9356</v>
      </c>
      <c r="F2283" s="67">
        <v>43245</v>
      </c>
      <c r="G2283" s="3">
        <f t="shared" si="359"/>
        <v>5</v>
      </c>
      <c r="H2283" s="3">
        <f t="shared" si="360"/>
        <v>2018</v>
      </c>
      <c r="I2283" s="19">
        <v>0.92708333333333304</v>
      </c>
      <c r="J2283" s="20">
        <f t="shared" si="354"/>
        <v>22</v>
      </c>
      <c r="K2283" s="5" t="str">
        <f t="shared" si="361"/>
        <v>ja</v>
      </c>
      <c r="L2283" s="5" t="s">
        <v>91</v>
      </c>
      <c r="M2283" s="6" t="s">
        <v>139</v>
      </c>
      <c r="O2283" s="2" t="s">
        <v>140</v>
      </c>
      <c r="P2283" s="17" t="s">
        <v>9357</v>
      </c>
      <c r="R2283" s="6" t="s">
        <v>77</v>
      </c>
      <c r="S2283" s="2" t="s">
        <v>132</v>
      </c>
      <c r="T2283" s="22" t="s">
        <v>79</v>
      </c>
      <c r="X2283" s="2">
        <v>310</v>
      </c>
      <c r="Y2283" s="2" t="s">
        <v>83</v>
      </c>
      <c r="Z2283" s="2" t="s">
        <v>84</v>
      </c>
      <c r="AA2283" s="2">
        <v>310</v>
      </c>
      <c r="AB2283" s="2" t="s">
        <v>83</v>
      </c>
      <c r="AC2283" s="2" t="s">
        <v>84</v>
      </c>
      <c r="AD2283" s="2">
        <v>310</v>
      </c>
      <c r="AE2283" s="2" t="s">
        <v>83</v>
      </c>
      <c r="AF2283" s="2" t="s">
        <v>84</v>
      </c>
      <c r="AJ2283" s="2">
        <v>310</v>
      </c>
      <c r="AK2283" s="2" t="s">
        <v>83</v>
      </c>
      <c r="AL2283" s="2" t="s">
        <v>84</v>
      </c>
      <c r="AM2283" s="2">
        <v>310</v>
      </c>
      <c r="AN2283" s="2" t="s">
        <v>83</v>
      </c>
      <c r="AO2283" s="2" t="s">
        <v>84</v>
      </c>
      <c r="AP2283" s="2">
        <v>310</v>
      </c>
      <c r="AQ2283" s="2" t="s">
        <v>83</v>
      </c>
      <c r="AR2283" s="2" t="s">
        <v>84</v>
      </c>
      <c r="AV2283" s="2">
        <v>350</v>
      </c>
      <c r="AW2283" s="2" t="s">
        <v>81</v>
      </c>
      <c r="AX2283" s="2" t="s">
        <v>82</v>
      </c>
      <c r="AY2283" s="2">
        <v>350</v>
      </c>
      <c r="AZ2283" s="2" t="s">
        <v>81</v>
      </c>
      <c r="BA2283" s="2" t="s">
        <v>82</v>
      </c>
      <c r="BB2283" s="2">
        <v>350</v>
      </c>
      <c r="BC2283" s="2" t="s">
        <v>81</v>
      </c>
      <c r="BD2283" s="2" t="s">
        <v>82</v>
      </c>
      <c r="BE2283" s="23" t="str">
        <f t="shared" si="355"/>
        <v>EMF nein</v>
      </c>
      <c r="BF2283" s="23" t="str">
        <f t="shared" si="356"/>
        <v/>
      </c>
      <c r="BG2283" s="23" t="str">
        <f t="shared" si="357"/>
        <v/>
      </c>
      <c r="BH2283" s="23">
        <f t="shared" si="358"/>
        <v>0</v>
      </c>
      <c r="BO2283" s="2" t="s">
        <v>9358</v>
      </c>
      <c r="BP2283" s="3">
        <v>1</v>
      </c>
      <c r="BQ2283" s="2" t="s">
        <v>9359</v>
      </c>
    </row>
    <row r="2284" spans="1:69" ht="16.149999999999999" customHeight="1" x14ac:dyDescent="0.25">
      <c r="A2284" s="16">
        <v>2283</v>
      </c>
      <c r="B2284" s="17" t="s">
        <v>211</v>
      </c>
      <c r="C2284" s="48" t="s">
        <v>9360</v>
      </c>
      <c r="D2284" s="2" t="s">
        <v>137</v>
      </c>
      <c r="E2284" s="48" t="s">
        <v>9361</v>
      </c>
      <c r="F2284" s="67">
        <v>40728</v>
      </c>
      <c r="G2284" s="3">
        <f t="shared" si="359"/>
        <v>7</v>
      </c>
      <c r="H2284" s="3">
        <f t="shared" si="360"/>
        <v>2011</v>
      </c>
      <c r="I2284" s="19">
        <v>0.72569444444444398</v>
      </c>
      <c r="J2284" s="20">
        <f t="shared" si="354"/>
        <v>17</v>
      </c>
      <c r="K2284" s="5" t="str">
        <f t="shared" si="361"/>
        <v>ja</v>
      </c>
      <c r="L2284" s="5" t="s">
        <v>91</v>
      </c>
      <c r="M2284" s="6" t="s">
        <v>100</v>
      </c>
      <c r="N2284" s="5">
        <v>66</v>
      </c>
      <c r="O2284" s="2" t="s">
        <v>140</v>
      </c>
      <c r="P2284" s="17" t="s">
        <v>9362</v>
      </c>
      <c r="R2284" s="6" t="s">
        <v>77</v>
      </c>
      <c r="S2284" s="2" t="s">
        <v>132</v>
      </c>
      <c r="T2284" s="6" t="s">
        <v>108</v>
      </c>
      <c r="X2284" s="2">
        <v>430</v>
      </c>
      <c r="Y2284" s="2" t="s">
        <v>81</v>
      </c>
      <c r="Z2284" s="2" t="s">
        <v>168</v>
      </c>
      <c r="AA2284" s="2">
        <v>430</v>
      </c>
      <c r="AB2284" s="2" t="s">
        <v>81</v>
      </c>
      <c r="AC2284" s="2" t="s">
        <v>168</v>
      </c>
      <c r="BE2284" s="23" t="str">
        <f t="shared" si="355"/>
        <v>EMF ja</v>
      </c>
      <c r="BF2284" s="23">
        <f t="shared" si="356"/>
        <v>541</v>
      </c>
      <c r="BG2284" s="23" t="str">
        <f t="shared" si="357"/>
        <v>500+m</v>
      </c>
      <c r="BH2284" s="23">
        <f t="shared" si="358"/>
        <v>1</v>
      </c>
      <c r="BI2284" s="2" t="s">
        <v>162</v>
      </c>
      <c r="BJ2284" s="2">
        <v>541</v>
      </c>
      <c r="BO2284" s="2" t="s">
        <v>9363</v>
      </c>
      <c r="BP2284" s="3">
        <v>1</v>
      </c>
      <c r="BQ2284" s="2" t="s">
        <v>9364</v>
      </c>
    </row>
    <row r="2285" spans="1:69" ht="16.149999999999999" customHeight="1" x14ac:dyDescent="0.25">
      <c r="A2285" s="16">
        <v>2284</v>
      </c>
      <c r="B2285" s="17" t="s">
        <v>211</v>
      </c>
      <c r="C2285" s="48" t="s">
        <v>9365</v>
      </c>
      <c r="D2285" s="2" t="s">
        <v>137</v>
      </c>
      <c r="E2285" s="48" t="s">
        <v>9366</v>
      </c>
      <c r="F2285" s="67">
        <v>40688</v>
      </c>
      <c r="G2285" s="3">
        <f t="shared" si="359"/>
        <v>5</v>
      </c>
      <c r="H2285" s="3">
        <f t="shared" si="360"/>
        <v>2011</v>
      </c>
      <c r="I2285" s="19">
        <v>0.6875</v>
      </c>
      <c r="J2285" s="20">
        <f t="shared" si="354"/>
        <v>16</v>
      </c>
      <c r="K2285" s="5" t="str">
        <f t="shared" si="361"/>
        <v>ja</v>
      </c>
      <c r="L2285" s="5" t="s">
        <v>91</v>
      </c>
      <c r="M2285" s="6" t="s">
        <v>115</v>
      </c>
      <c r="N2285" s="5">
        <v>78</v>
      </c>
      <c r="O2285" s="17" t="s">
        <v>126</v>
      </c>
      <c r="P2285" s="17" t="s">
        <v>9367</v>
      </c>
      <c r="R2285" s="6" t="s">
        <v>77</v>
      </c>
      <c r="T2285" s="6" t="s">
        <v>108</v>
      </c>
      <c r="X2285" s="2">
        <v>1410</v>
      </c>
      <c r="Y2285" s="2" t="s">
        <v>81</v>
      </c>
      <c r="Z2285" s="2" t="s">
        <v>84</v>
      </c>
      <c r="AA2285" s="2">
        <v>1410</v>
      </c>
      <c r="AB2285" s="2" t="s">
        <v>81</v>
      </c>
      <c r="AC2285" s="2" t="s">
        <v>84</v>
      </c>
      <c r="BE2285" s="23" t="str">
        <f t="shared" si="355"/>
        <v>EMF nein</v>
      </c>
      <c r="BF2285" s="23" t="str">
        <f t="shared" si="356"/>
        <v/>
      </c>
      <c r="BG2285" s="23" t="str">
        <f t="shared" si="357"/>
        <v/>
      </c>
      <c r="BH2285" s="23">
        <f t="shared" si="358"/>
        <v>0</v>
      </c>
      <c r="BO2285" s="2" t="s">
        <v>9368</v>
      </c>
      <c r="BP2285" s="3">
        <v>1</v>
      </c>
      <c r="BQ2285" s="2" t="s">
        <v>9369</v>
      </c>
    </row>
    <row r="2286" spans="1:69" ht="16.149999999999999" customHeight="1" x14ac:dyDescent="0.25">
      <c r="A2286" s="16">
        <v>2285</v>
      </c>
      <c r="B2286" s="17" t="s">
        <v>135</v>
      </c>
      <c r="C2286" s="48" t="s">
        <v>4976</v>
      </c>
      <c r="D2286" s="2" t="s">
        <v>1097</v>
      </c>
      <c r="E2286" s="48" t="s">
        <v>9370</v>
      </c>
      <c r="F2286" s="67">
        <v>41383</v>
      </c>
      <c r="G2286" s="3">
        <f t="shared" si="359"/>
        <v>4</v>
      </c>
      <c r="H2286" s="3">
        <f t="shared" si="360"/>
        <v>2013</v>
      </c>
      <c r="I2286" s="19">
        <v>0.43055555555555602</v>
      </c>
      <c r="J2286" s="20">
        <f t="shared" si="354"/>
        <v>10</v>
      </c>
      <c r="K2286" s="5" t="str">
        <f t="shared" si="361"/>
        <v>ja</v>
      </c>
      <c r="L2286" s="5" t="s">
        <v>91</v>
      </c>
      <c r="M2286" s="6" t="s">
        <v>139</v>
      </c>
      <c r="N2286" s="5">
        <v>65</v>
      </c>
      <c r="O2286" s="2" t="s">
        <v>3609</v>
      </c>
      <c r="P2286" s="17" t="s">
        <v>9371</v>
      </c>
      <c r="R2286" s="6" t="s">
        <v>77</v>
      </c>
      <c r="T2286" s="22"/>
      <c r="X2286" s="2">
        <v>61</v>
      </c>
      <c r="Y2286" s="2" t="s">
        <v>94</v>
      </c>
      <c r="Z2286" s="2" t="s">
        <v>82</v>
      </c>
      <c r="AA2286" s="2">
        <v>135</v>
      </c>
      <c r="AB2286" s="2" t="s">
        <v>94</v>
      </c>
      <c r="AC2286" s="2" t="s">
        <v>82</v>
      </c>
      <c r="BE2286" s="23" t="str">
        <f t="shared" si="355"/>
        <v>EMF nein</v>
      </c>
      <c r="BF2286" s="23" t="str">
        <f t="shared" si="356"/>
        <v/>
      </c>
      <c r="BG2286" s="23" t="str">
        <f t="shared" si="357"/>
        <v/>
      </c>
      <c r="BH2286" s="23">
        <f t="shared" si="358"/>
        <v>0</v>
      </c>
      <c r="BO2286" s="2" t="s">
        <v>9372</v>
      </c>
      <c r="BP2286" s="3">
        <v>1</v>
      </c>
      <c r="BQ2286" s="2" t="s">
        <v>9373</v>
      </c>
    </row>
    <row r="2287" spans="1:69" ht="16.149999999999999" customHeight="1" x14ac:dyDescent="0.25">
      <c r="A2287" s="16">
        <v>2286</v>
      </c>
      <c r="B2287" s="17" t="s">
        <v>87</v>
      </c>
      <c r="C2287" s="48" t="s">
        <v>9374</v>
      </c>
      <c r="D2287" s="2" t="s">
        <v>151</v>
      </c>
      <c r="E2287" s="48" t="s">
        <v>1934</v>
      </c>
      <c r="F2287" s="67">
        <v>43241</v>
      </c>
      <c r="G2287" s="3">
        <f t="shared" si="359"/>
        <v>5</v>
      </c>
      <c r="H2287" s="3">
        <f t="shared" si="360"/>
        <v>2018</v>
      </c>
      <c r="I2287" s="19">
        <v>0.63194444444444398</v>
      </c>
      <c r="J2287" s="20">
        <f t="shared" si="354"/>
        <v>15</v>
      </c>
      <c r="K2287" s="5" t="str">
        <f t="shared" si="361"/>
        <v>ja</v>
      </c>
      <c r="L2287" s="5" t="s">
        <v>91</v>
      </c>
      <c r="M2287" s="6" t="s">
        <v>74</v>
      </c>
      <c r="N2287" s="5">
        <v>74</v>
      </c>
      <c r="O2287" s="17" t="s">
        <v>126</v>
      </c>
      <c r="P2287" s="17" t="s">
        <v>9375</v>
      </c>
      <c r="R2287" s="6" t="s">
        <v>77</v>
      </c>
      <c r="S2287" s="2" t="s">
        <v>78</v>
      </c>
      <c r="T2287" s="22" t="s">
        <v>79</v>
      </c>
      <c r="X2287" s="2">
        <v>1500</v>
      </c>
      <c r="Y2287" s="2" t="s">
        <v>83</v>
      </c>
      <c r="Z2287" s="2" t="s">
        <v>82</v>
      </c>
      <c r="AA2287" s="2">
        <v>1500</v>
      </c>
      <c r="AB2287" s="2" t="s">
        <v>81</v>
      </c>
      <c r="AC2287" s="2" t="s">
        <v>82</v>
      </c>
      <c r="AD2287" s="2">
        <v>1500</v>
      </c>
      <c r="AE2287" s="2" t="s">
        <v>83</v>
      </c>
      <c r="AF2287" s="2" t="s">
        <v>82</v>
      </c>
      <c r="BE2287" s="23" t="str">
        <f t="shared" si="355"/>
        <v>EMF nein</v>
      </c>
      <c r="BF2287" s="23" t="str">
        <f t="shared" si="356"/>
        <v/>
      </c>
      <c r="BG2287" s="23" t="str">
        <f t="shared" si="357"/>
        <v/>
      </c>
      <c r="BH2287" s="23">
        <f t="shared" si="358"/>
        <v>0</v>
      </c>
      <c r="BO2287" s="2" t="s">
        <v>9376</v>
      </c>
      <c r="BP2287" s="3">
        <v>1</v>
      </c>
      <c r="BQ2287" s="2" t="s">
        <v>9377</v>
      </c>
    </row>
    <row r="2288" spans="1:69" ht="16.149999999999999" customHeight="1" x14ac:dyDescent="0.25">
      <c r="A2288" s="16">
        <v>2287</v>
      </c>
      <c r="B2288" s="17" t="s">
        <v>135</v>
      </c>
      <c r="C2288" s="48" t="s">
        <v>280</v>
      </c>
      <c r="D2288" s="2" t="s">
        <v>137</v>
      </c>
      <c r="E2288" s="48" t="s">
        <v>9378</v>
      </c>
      <c r="F2288" s="67">
        <v>40786</v>
      </c>
      <c r="G2288" s="3">
        <f t="shared" si="359"/>
        <v>8</v>
      </c>
      <c r="H2288" s="3">
        <f t="shared" si="360"/>
        <v>2011</v>
      </c>
      <c r="I2288" s="19">
        <v>0.62847222222222199</v>
      </c>
      <c r="J2288" s="20">
        <f t="shared" si="354"/>
        <v>15</v>
      </c>
      <c r="K2288" s="5" t="str">
        <f t="shared" si="361"/>
        <v>ja</v>
      </c>
      <c r="L2288" s="5" t="s">
        <v>91</v>
      </c>
      <c r="M2288" s="6" t="s">
        <v>354</v>
      </c>
      <c r="O2288" s="17" t="s">
        <v>126</v>
      </c>
      <c r="P2288" s="17" t="s">
        <v>9379</v>
      </c>
      <c r="R2288" s="6" t="s">
        <v>77</v>
      </c>
      <c r="T2288" s="22" t="s">
        <v>79</v>
      </c>
      <c r="U2288" s="2" t="s">
        <v>3433</v>
      </c>
      <c r="V2288" s="2" t="s">
        <v>79</v>
      </c>
      <c r="X2288" s="2">
        <v>215</v>
      </c>
      <c r="Y2288" s="2" t="s">
        <v>81</v>
      </c>
      <c r="Z2288" s="2" t="s">
        <v>84</v>
      </c>
      <c r="AA2288" s="2">
        <v>215</v>
      </c>
      <c r="AB2288" s="2" t="s">
        <v>81</v>
      </c>
      <c r="AC2288" s="2" t="s">
        <v>84</v>
      </c>
      <c r="AJ2288" s="2">
        <v>386</v>
      </c>
      <c r="AK2288" s="2" t="s">
        <v>81</v>
      </c>
      <c r="AL2288" s="2" t="s">
        <v>84</v>
      </c>
      <c r="AM2288" s="2">
        <v>386</v>
      </c>
      <c r="AN2288" s="2" t="s">
        <v>81</v>
      </c>
      <c r="AO2288" s="2" t="s">
        <v>84</v>
      </c>
      <c r="BE2288" s="23" t="str">
        <f t="shared" si="355"/>
        <v>EMF nein</v>
      </c>
      <c r="BF2288" s="23" t="str">
        <f t="shared" si="356"/>
        <v/>
      </c>
      <c r="BG2288" s="23" t="str">
        <f t="shared" si="357"/>
        <v/>
      </c>
      <c r="BH2288" s="23">
        <f t="shared" si="358"/>
        <v>0</v>
      </c>
      <c r="BP2288" s="3">
        <v>1</v>
      </c>
      <c r="BQ2288" s="2" t="s">
        <v>9380</v>
      </c>
    </row>
    <row r="2289" spans="1:69" ht="16.149999999999999" customHeight="1" x14ac:dyDescent="0.25">
      <c r="A2289" s="16">
        <v>2288</v>
      </c>
      <c r="B2289" s="17" t="s">
        <v>87</v>
      </c>
      <c r="C2289" s="48" t="s">
        <v>1956</v>
      </c>
      <c r="D2289" s="2" t="s">
        <v>137</v>
      </c>
      <c r="E2289" s="48" t="s">
        <v>9381</v>
      </c>
      <c r="F2289" s="67">
        <v>40775</v>
      </c>
      <c r="G2289" s="3">
        <f t="shared" si="359"/>
        <v>8</v>
      </c>
      <c r="H2289" s="3">
        <f t="shared" si="360"/>
        <v>2011</v>
      </c>
      <c r="I2289" s="19">
        <v>0.74305555555555503</v>
      </c>
      <c r="J2289" s="20">
        <f t="shared" si="354"/>
        <v>17</v>
      </c>
      <c r="K2289" s="5" t="str">
        <f t="shared" si="361"/>
        <v>ja</v>
      </c>
      <c r="L2289" s="5" t="s">
        <v>91</v>
      </c>
      <c r="M2289" s="6" t="s">
        <v>74</v>
      </c>
      <c r="N2289" s="5">
        <v>85</v>
      </c>
      <c r="O2289" s="2" t="s">
        <v>140</v>
      </c>
      <c r="P2289" s="17" t="s">
        <v>9382</v>
      </c>
      <c r="R2289" s="6" t="s">
        <v>77</v>
      </c>
      <c r="T2289" s="6" t="s">
        <v>154</v>
      </c>
      <c r="X2289" s="2">
        <v>167</v>
      </c>
      <c r="Y2289" s="2" t="s">
        <v>81</v>
      </c>
      <c r="Z2289" s="2" t="s">
        <v>84</v>
      </c>
      <c r="AA2289" s="2">
        <v>167</v>
      </c>
      <c r="AB2289" s="2" t="s">
        <v>81</v>
      </c>
      <c r="AC2289" s="2" t="s">
        <v>84</v>
      </c>
      <c r="BE2289" s="23" t="str">
        <f t="shared" si="355"/>
        <v>EMF ja</v>
      </c>
      <c r="BF2289" s="23">
        <f t="shared" si="356"/>
        <v>180</v>
      </c>
      <c r="BG2289" s="23" t="str">
        <f t="shared" si="357"/>
        <v>100-499m</v>
      </c>
      <c r="BH2289" s="23">
        <f t="shared" si="358"/>
        <v>1</v>
      </c>
      <c r="BK2289" s="2" t="s">
        <v>162</v>
      </c>
      <c r="BL2289" s="2">
        <v>180</v>
      </c>
      <c r="BO2289" s="2" t="s">
        <v>9383</v>
      </c>
      <c r="BP2289" s="3">
        <v>1</v>
      </c>
      <c r="BQ2289" s="2" t="s">
        <v>9384</v>
      </c>
    </row>
    <row r="2290" spans="1:69" ht="13.5" customHeight="1" x14ac:dyDescent="0.25">
      <c r="A2290" s="16">
        <v>2289</v>
      </c>
      <c r="B2290" s="17" t="s">
        <v>211</v>
      </c>
      <c r="C2290" s="48" t="s">
        <v>280</v>
      </c>
      <c r="D2290" s="2" t="s">
        <v>137</v>
      </c>
      <c r="E2290" s="48" t="s">
        <v>9385</v>
      </c>
      <c r="F2290" s="67">
        <v>40558</v>
      </c>
      <c r="G2290" s="3">
        <f t="shared" si="359"/>
        <v>1</v>
      </c>
      <c r="H2290" s="3">
        <f t="shared" si="360"/>
        <v>2011</v>
      </c>
      <c r="I2290" s="19">
        <v>0.25</v>
      </c>
      <c r="J2290" s="20">
        <f t="shared" si="354"/>
        <v>6</v>
      </c>
      <c r="K2290" s="5" t="str">
        <f t="shared" si="361"/>
        <v>ja</v>
      </c>
      <c r="L2290" s="5" t="s">
        <v>91</v>
      </c>
      <c r="M2290" s="6" t="s">
        <v>74</v>
      </c>
      <c r="O2290" s="17" t="s">
        <v>75</v>
      </c>
      <c r="P2290" s="17" t="s">
        <v>9386</v>
      </c>
      <c r="R2290" s="6" t="s">
        <v>335</v>
      </c>
      <c r="S2290" s="2" t="s">
        <v>190</v>
      </c>
      <c r="T2290" s="6" t="s">
        <v>154</v>
      </c>
      <c r="X2290" s="2">
        <v>36</v>
      </c>
      <c r="Y2290" s="2" t="s">
        <v>81</v>
      </c>
      <c r="Z2290" s="2" t="s">
        <v>82</v>
      </c>
      <c r="AA2290" s="2">
        <v>36</v>
      </c>
      <c r="AB2290" s="2" t="s">
        <v>81</v>
      </c>
      <c r="AC2290" s="2" t="s">
        <v>82</v>
      </c>
      <c r="AJ2290" s="2">
        <v>254</v>
      </c>
      <c r="AK2290" s="2" t="s">
        <v>81</v>
      </c>
      <c r="AL2290" s="2" t="s">
        <v>84</v>
      </c>
      <c r="AM2290" s="2">
        <v>254</v>
      </c>
      <c r="AN2290" s="2" t="s">
        <v>81</v>
      </c>
      <c r="AO2290" s="2" t="s">
        <v>84</v>
      </c>
      <c r="BE2290" s="23" t="str">
        <f t="shared" si="355"/>
        <v>EMF nein</v>
      </c>
      <c r="BF2290" s="23" t="str">
        <f t="shared" si="356"/>
        <v/>
      </c>
      <c r="BG2290" s="23" t="str">
        <f t="shared" si="357"/>
        <v/>
      </c>
      <c r="BH2290" s="23">
        <f t="shared" si="358"/>
        <v>0</v>
      </c>
      <c r="BO2290" s="2" t="s">
        <v>9387</v>
      </c>
      <c r="BP2290" s="3">
        <v>1</v>
      </c>
      <c r="BQ2290" s="2" t="s">
        <v>9388</v>
      </c>
    </row>
    <row r="2291" spans="1:69" ht="16.149999999999999" customHeight="1" x14ac:dyDescent="0.25">
      <c r="A2291" s="16">
        <v>2290</v>
      </c>
      <c r="B2291" s="17" t="s">
        <v>87</v>
      </c>
      <c r="C2291" s="48" t="s">
        <v>9389</v>
      </c>
      <c r="D2291" s="2" t="s">
        <v>137</v>
      </c>
      <c r="E2291" s="48" t="s">
        <v>9390</v>
      </c>
      <c r="F2291" s="67">
        <v>40552</v>
      </c>
      <c r="G2291" s="3">
        <f t="shared" si="359"/>
        <v>1</v>
      </c>
      <c r="H2291" s="3">
        <f t="shared" si="360"/>
        <v>2011</v>
      </c>
      <c r="I2291" s="19">
        <v>0.68402777777777801</v>
      </c>
      <c r="J2291" s="20">
        <f t="shared" si="354"/>
        <v>16</v>
      </c>
      <c r="K2291" s="5" t="str">
        <f t="shared" si="361"/>
        <v>ja</v>
      </c>
      <c r="L2291" s="21" t="s">
        <v>73</v>
      </c>
      <c r="M2291" s="6" t="s">
        <v>74</v>
      </c>
      <c r="N2291" s="5">
        <v>85</v>
      </c>
      <c r="O2291" s="17" t="s">
        <v>126</v>
      </c>
      <c r="P2291" s="17" t="s">
        <v>9391</v>
      </c>
      <c r="R2291" s="6" t="s">
        <v>335</v>
      </c>
      <c r="T2291" s="6" t="s">
        <v>154</v>
      </c>
      <c r="U2291" s="2" t="s">
        <v>3801</v>
      </c>
      <c r="V2291" s="2" t="s">
        <v>154</v>
      </c>
      <c r="X2291" s="2">
        <v>200</v>
      </c>
      <c r="Y2291" s="2" t="s">
        <v>81</v>
      </c>
      <c r="Z2291" s="2" t="s">
        <v>84</v>
      </c>
      <c r="AA2291" s="2">
        <v>200</v>
      </c>
      <c r="AB2291" s="2" t="s">
        <v>81</v>
      </c>
      <c r="AC2291" s="2" t="s">
        <v>84</v>
      </c>
      <c r="BE2291" s="23" t="str">
        <f t="shared" si="355"/>
        <v>EMF ja</v>
      </c>
      <c r="BF2291" s="23">
        <f t="shared" si="356"/>
        <v>540</v>
      </c>
      <c r="BG2291" s="23" t="str">
        <f t="shared" si="357"/>
        <v>500+m</v>
      </c>
      <c r="BH2291" s="23">
        <f t="shared" si="358"/>
        <v>1</v>
      </c>
      <c r="BK2291" s="2" t="s">
        <v>162</v>
      </c>
      <c r="BL2291" s="2">
        <v>540</v>
      </c>
      <c r="BO2291" s="2" t="s">
        <v>9392</v>
      </c>
      <c r="BP2291" s="3">
        <v>1</v>
      </c>
      <c r="BQ2291" s="2" t="s">
        <v>9393</v>
      </c>
    </row>
    <row r="2292" spans="1:69" ht="16.149999999999999" customHeight="1" x14ac:dyDescent="0.25">
      <c r="A2292" s="16">
        <v>2291</v>
      </c>
      <c r="B2292" s="17" t="s">
        <v>87</v>
      </c>
      <c r="C2292" s="48" t="s">
        <v>1096</v>
      </c>
      <c r="D2292" s="2" t="s">
        <v>1097</v>
      </c>
      <c r="E2292" s="48" t="s">
        <v>2667</v>
      </c>
      <c r="F2292" s="67">
        <v>42741</v>
      </c>
      <c r="G2292" s="3">
        <f t="shared" si="359"/>
        <v>1</v>
      </c>
      <c r="H2292" s="3">
        <f t="shared" si="360"/>
        <v>2017</v>
      </c>
      <c r="I2292" s="19">
        <v>0.39583333333333298</v>
      </c>
      <c r="J2292" s="20">
        <f t="shared" si="354"/>
        <v>9</v>
      </c>
      <c r="K2292" s="5" t="str">
        <f t="shared" si="361"/>
        <v>ja</v>
      </c>
      <c r="L2292" s="5" t="s">
        <v>91</v>
      </c>
      <c r="M2292" s="6" t="s">
        <v>74</v>
      </c>
      <c r="N2292" s="5">
        <v>72</v>
      </c>
      <c r="O2292" s="2" t="s">
        <v>140</v>
      </c>
      <c r="P2292" s="17" t="s">
        <v>9394</v>
      </c>
      <c r="Q2292" s="6" t="s">
        <v>186</v>
      </c>
      <c r="R2292" s="6" t="s">
        <v>464</v>
      </c>
      <c r="T2292" s="22" t="s">
        <v>79</v>
      </c>
      <c r="U2292" s="2" t="s">
        <v>2088</v>
      </c>
      <c r="X2292" s="2">
        <v>540</v>
      </c>
      <c r="Y2292" s="2" t="s">
        <v>81</v>
      </c>
      <c r="Z2292" s="2" t="s">
        <v>84</v>
      </c>
      <c r="AA2292" s="2">
        <v>540</v>
      </c>
      <c r="AB2292" s="2" t="s">
        <v>81</v>
      </c>
      <c r="AC2292" s="2" t="s">
        <v>84</v>
      </c>
      <c r="AD2292" s="2">
        <v>540</v>
      </c>
      <c r="AE2292" s="2" t="s">
        <v>81</v>
      </c>
      <c r="AF2292" s="2" t="s">
        <v>84</v>
      </c>
      <c r="BE2292" s="23" t="str">
        <f t="shared" si="355"/>
        <v>EMF ja</v>
      </c>
      <c r="BF2292" s="23">
        <f t="shared" si="356"/>
        <v>4000</v>
      </c>
      <c r="BG2292" s="23" t="str">
        <f t="shared" si="357"/>
        <v>500+m</v>
      </c>
      <c r="BH2292" s="23">
        <f t="shared" si="358"/>
        <v>1</v>
      </c>
      <c r="BI2292" s="2" t="s">
        <v>162</v>
      </c>
      <c r="BJ2292" s="2">
        <v>4000</v>
      </c>
      <c r="BO2292" s="2" t="s">
        <v>9395</v>
      </c>
      <c r="BP2292" s="3">
        <v>1</v>
      </c>
      <c r="BQ2292" s="2" t="s">
        <v>9396</v>
      </c>
    </row>
    <row r="2293" spans="1:69" ht="16.149999999999999" customHeight="1" x14ac:dyDescent="0.25">
      <c r="A2293" s="16">
        <v>2292</v>
      </c>
      <c r="B2293" s="17" t="s">
        <v>211</v>
      </c>
      <c r="C2293" s="48" t="s">
        <v>4016</v>
      </c>
      <c r="D2293" s="2" t="s">
        <v>137</v>
      </c>
      <c r="E2293" s="48" t="s">
        <v>9397</v>
      </c>
      <c r="F2293" s="67">
        <v>43245</v>
      </c>
      <c r="G2293" s="3">
        <f t="shared" si="359"/>
        <v>5</v>
      </c>
      <c r="H2293" s="3">
        <f t="shared" si="360"/>
        <v>2018</v>
      </c>
      <c r="I2293" s="19">
        <v>0.58333333333333304</v>
      </c>
      <c r="J2293" s="20">
        <f t="shared" si="354"/>
        <v>14</v>
      </c>
      <c r="K2293" s="5" t="str">
        <f t="shared" si="361"/>
        <v>ja</v>
      </c>
      <c r="L2293" s="5" t="s">
        <v>91</v>
      </c>
      <c r="M2293" s="6" t="s">
        <v>74</v>
      </c>
      <c r="N2293" s="5">
        <v>64</v>
      </c>
      <c r="O2293" s="17" t="s">
        <v>75</v>
      </c>
      <c r="P2293" s="17" t="s">
        <v>1112</v>
      </c>
      <c r="R2293" s="6" t="s">
        <v>77</v>
      </c>
      <c r="T2293" s="22" t="s">
        <v>79</v>
      </c>
      <c r="U2293" s="2" t="s">
        <v>3801</v>
      </c>
      <c r="V2293" s="2" t="s">
        <v>79</v>
      </c>
      <c r="X2293" s="2">
        <v>230</v>
      </c>
      <c r="Y2293" s="2" t="s">
        <v>81</v>
      </c>
      <c r="Z2293" s="2" t="s">
        <v>168</v>
      </c>
      <c r="AA2293" s="2">
        <v>230</v>
      </c>
      <c r="AB2293" s="2" t="s">
        <v>81</v>
      </c>
      <c r="AC2293" s="2" t="s">
        <v>168</v>
      </c>
      <c r="AD2293" s="2">
        <v>230</v>
      </c>
      <c r="AE2293" s="2" t="s">
        <v>83</v>
      </c>
      <c r="AF2293" s="2" t="s">
        <v>168</v>
      </c>
      <c r="BE2293" s="23" t="str">
        <f t="shared" si="355"/>
        <v>EMF nein</v>
      </c>
      <c r="BF2293" s="23" t="str">
        <f t="shared" si="356"/>
        <v/>
      </c>
      <c r="BG2293" s="23" t="str">
        <f t="shared" si="357"/>
        <v/>
      </c>
      <c r="BH2293" s="23">
        <f t="shared" si="358"/>
        <v>0</v>
      </c>
      <c r="BO2293" s="2" t="s">
        <v>9398</v>
      </c>
      <c r="BP2293" s="3">
        <v>1</v>
      </c>
      <c r="BQ2293" s="2" t="s">
        <v>9399</v>
      </c>
    </row>
    <row r="2294" spans="1:69" ht="16.149999999999999" customHeight="1" x14ac:dyDescent="0.25">
      <c r="A2294" s="16">
        <v>2293</v>
      </c>
      <c r="B2294" s="17" t="s">
        <v>211</v>
      </c>
      <c r="C2294" s="48" t="s">
        <v>6232</v>
      </c>
      <c r="D2294" s="2" t="s">
        <v>89</v>
      </c>
      <c r="E2294" s="48" t="s">
        <v>1075</v>
      </c>
      <c r="F2294" s="67">
        <v>43058</v>
      </c>
      <c r="G2294" s="3">
        <f t="shared" si="359"/>
        <v>11</v>
      </c>
      <c r="H2294" s="3">
        <f t="shared" si="360"/>
        <v>2017</v>
      </c>
      <c r="I2294" s="19">
        <v>3.4722222222222199E-3</v>
      </c>
      <c r="J2294" s="20">
        <f t="shared" si="354"/>
        <v>0</v>
      </c>
      <c r="K2294" s="5" t="str">
        <f t="shared" si="361"/>
        <v>ja</v>
      </c>
      <c r="L2294" s="5" t="s">
        <v>91</v>
      </c>
      <c r="M2294" s="6" t="s">
        <v>74</v>
      </c>
      <c r="N2294" s="5">
        <v>19</v>
      </c>
      <c r="O2294" s="17" t="s">
        <v>75</v>
      </c>
      <c r="P2294" s="17" t="s">
        <v>9400</v>
      </c>
      <c r="R2294" s="6" t="s">
        <v>335</v>
      </c>
      <c r="T2294" s="6" t="s">
        <v>154</v>
      </c>
      <c r="V2294" s="2" t="s">
        <v>154</v>
      </c>
      <c r="X2294" s="2">
        <v>211</v>
      </c>
      <c r="Y2294" s="2" t="s">
        <v>94</v>
      </c>
      <c r="Z2294" s="2" t="s">
        <v>84</v>
      </c>
      <c r="AA2294" s="2">
        <v>211</v>
      </c>
      <c r="AB2294" s="2" t="s">
        <v>94</v>
      </c>
      <c r="AC2294" s="2" t="s">
        <v>84</v>
      </c>
      <c r="AD2294" s="2">
        <v>211</v>
      </c>
      <c r="AE2294" s="2" t="s">
        <v>81</v>
      </c>
      <c r="AF2294" s="2" t="s">
        <v>84</v>
      </c>
      <c r="BE2294" s="23" t="str">
        <f t="shared" si="355"/>
        <v>EMF nein</v>
      </c>
      <c r="BF2294" s="23" t="str">
        <f t="shared" si="356"/>
        <v/>
      </c>
      <c r="BG2294" s="23" t="str">
        <f t="shared" si="357"/>
        <v/>
      </c>
      <c r="BH2294" s="23">
        <f t="shared" si="358"/>
        <v>0</v>
      </c>
      <c r="BO2294" s="2" t="s">
        <v>9401</v>
      </c>
      <c r="BP2294" s="3">
        <v>1</v>
      </c>
      <c r="BQ2294" s="2" t="s">
        <v>9402</v>
      </c>
    </row>
    <row r="2295" spans="1:69" ht="16.149999999999999" customHeight="1" x14ac:dyDescent="0.25">
      <c r="A2295" s="16">
        <v>2294</v>
      </c>
      <c r="B2295" s="17" t="s">
        <v>211</v>
      </c>
      <c r="C2295" s="48" t="s">
        <v>9403</v>
      </c>
      <c r="D2295" s="2" t="s">
        <v>89</v>
      </c>
      <c r="E2295" s="48" t="s">
        <v>7536</v>
      </c>
      <c r="F2295" s="67">
        <v>40700</v>
      </c>
      <c r="G2295" s="3">
        <f t="shared" si="359"/>
        <v>6</v>
      </c>
      <c r="H2295" s="3">
        <f t="shared" si="360"/>
        <v>2011</v>
      </c>
      <c r="I2295" s="19">
        <v>0.86111111111111105</v>
      </c>
      <c r="J2295" s="20">
        <f t="shared" si="354"/>
        <v>20</v>
      </c>
      <c r="K2295" s="5" t="str">
        <f t="shared" si="361"/>
        <v>ja</v>
      </c>
      <c r="L2295" s="5" t="s">
        <v>91</v>
      </c>
      <c r="M2295" s="6" t="s">
        <v>100</v>
      </c>
      <c r="N2295" s="5">
        <v>22</v>
      </c>
      <c r="O2295" s="17" t="s">
        <v>75</v>
      </c>
      <c r="P2295" s="17" t="s">
        <v>9404</v>
      </c>
      <c r="R2295" s="6" t="s">
        <v>77</v>
      </c>
      <c r="T2295" s="6" t="s">
        <v>108</v>
      </c>
      <c r="X2295" s="2">
        <v>680</v>
      </c>
      <c r="Y2295" s="2" t="s">
        <v>81</v>
      </c>
      <c r="Z2295" s="2" t="s">
        <v>84</v>
      </c>
      <c r="AA2295" s="2">
        <v>680</v>
      </c>
      <c r="AB2295" s="2" t="s">
        <v>81</v>
      </c>
      <c r="AC2295" s="2" t="s">
        <v>84</v>
      </c>
      <c r="BE2295" s="23" t="str">
        <f t="shared" si="355"/>
        <v>EMF ja</v>
      </c>
      <c r="BF2295" s="23">
        <f t="shared" si="356"/>
        <v>800</v>
      </c>
      <c r="BG2295" s="23" t="str">
        <f t="shared" si="357"/>
        <v>500+m</v>
      </c>
      <c r="BH2295" s="23">
        <f t="shared" si="358"/>
        <v>1</v>
      </c>
      <c r="BI2295" s="2" t="s">
        <v>162</v>
      </c>
      <c r="BJ2295" s="2">
        <v>800</v>
      </c>
      <c r="BO2295" s="2" t="s">
        <v>9405</v>
      </c>
      <c r="BP2295" s="3">
        <v>1</v>
      </c>
      <c r="BQ2295" s="2" t="s">
        <v>9406</v>
      </c>
    </row>
    <row r="2296" spans="1:69" ht="16.149999999999999" customHeight="1" x14ac:dyDescent="0.25">
      <c r="A2296" s="93">
        <v>2295</v>
      </c>
      <c r="B2296" s="17" t="s">
        <v>87</v>
      </c>
      <c r="C2296" s="48" t="s">
        <v>9407</v>
      </c>
      <c r="D2296" s="2" t="s">
        <v>124</v>
      </c>
      <c r="E2296" s="48" t="s">
        <v>9408</v>
      </c>
      <c r="F2296" s="67">
        <v>43280</v>
      </c>
      <c r="G2296" s="3">
        <f t="shared" si="359"/>
        <v>6</v>
      </c>
      <c r="H2296" s="3">
        <f t="shared" si="360"/>
        <v>2018</v>
      </c>
      <c r="I2296" s="19">
        <v>0.70833333333333304</v>
      </c>
      <c r="J2296" s="20">
        <f t="shared" si="354"/>
        <v>17</v>
      </c>
      <c r="K2296" s="5" t="str">
        <f t="shared" si="361"/>
        <v>ja</v>
      </c>
      <c r="L2296" s="21" t="s">
        <v>73</v>
      </c>
      <c r="M2296" s="6" t="s">
        <v>9409</v>
      </c>
      <c r="N2296" s="5">
        <v>89</v>
      </c>
      <c r="O2296" s="17" t="s">
        <v>126</v>
      </c>
      <c r="P2296" s="17" t="s">
        <v>9410</v>
      </c>
      <c r="R2296" s="6" t="s">
        <v>77</v>
      </c>
      <c r="T2296" s="22" t="s">
        <v>79</v>
      </c>
      <c r="BE2296" s="23" t="str">
        <f>IF(COUNTA(BI2296,BK2296,#REF!) &gt; 0,"EMF ja","EMF nein")</f>
        <v>EMF ja</v>
      </c>
      <c r="BF2296" s="23" t="s">
        <v>299</v>
      </c>
      <c r="BG2296" s="23" t="s">
        <v>109</v>
      </c>
      <c r="BH2296" s="23">
        <f>COUNTA(BI2296,BK2296,#REF!)</f>
        <v>3</v>
      </c>
      <c r="BI2296" s="2" t="s">
        <v>162</v>
      </c>
      <c r="BJ2296" s="2">
        <v>1000</v>
      </c>
      <c r="BK2296" s="2" t="s">
        <v>162</v>
      </c>
      <c r="BL2296" s="2">
        <v>700</v>
      </c>
      <c r="BM2296" s="2" t="s">
        <v>9411</v>
      </c>
      <c r="BN2296" s="2">
        <v>300</v>
      </c>
      <c r="BO2296" s="2" t="s">
        <v>9412</v>
      </c>
      <c r="BP2296" s="3">
        <v>1</v>
      </c>
      <c r="BQ2296" s="2" t="s">
        <v>9413</v>
      </c>
    </row>
    <row r="2297" spans="1:69" ht="16.149999999999999" customHeight="1" x14ac:dyDescent="0.25">
      <c r="A2297" s="16">
        <v>2296</v>
      </c>
      <c r="B2297" s="17" t="s">
        <v>69</v>
      </c>
      <c r="C2297" s="48" t="s">
        <v>9414</v>
      </c>
      <c r="D2297" s="2" t="s">
        <v>896</v>
      </c>
      <c r="E2297" s="48" t="s">
        <v>9415</v>
      </c>
      <c r="F2297" s="67">
        <v>42829</v>
      </c>
      <c r="G2297" s="3">
        <f t="shared" si="359"/>
        <v>4</v>
      </c>
      <c r="H2297" s="3">
        <f t="shared" si="360"/>
        <v>2017</v>
      </c>
      <c r="I2297" s="19">
        <v>0.70138888888888895</v>
      </c>
      <c r="J2297" s="20">
        <f t="shared" si="354"/>
        <v>16</v>
      </c>
      <c r="K2297" s="5" t="str">
        <f t="shared" si="361"/>
        <v>ja</v>
      </c>
      <c r="L2297" s="5" t="s">
        <v>91</v>
      </c>
      <c r="M2297" s="6" t="s">
        <v>74</v>
      </c>
      <c r="N2297" s="5">
        <v>75</v>
      </c>
      <c r="O2297" s="17" t="s">
        <v>75</v>
      </c>
      <c r="P2297" s="17" t="s">
        <v>9416</v>
      </c>
      <c r="R2297" s="6" t="s">
        <v>77</v>
      </c>
      <c r="S2297" s="2" t="s">
        <v>132</v>
      </c>
      <c r="T2297" s="22" t="s">
        <v>79</v>
      </c>
      <c r="X2297" s="2">
        <v>355</v>
      </c>
      <c r="Y2297" s="2" t="s">
        <v>83</v>
      </c>
      <c r="Z2297" s="2" t="s">
        <v>168</v>
      </c>
      <c r="AA2297" s="2">
        <v>355</v>
      </c>
      <c r="AB2297" s="2" t="s">
        <v>81</v>
      </c>
      <c r="AC2297" s="2" t="s">
        <v>168</v>
      </c>
      <c r="AD2297" s="2">
        <v>355</v>
      </c>
      <c r="AE2297" s="2" t="s">
        <v>83</v>
      </c>
      <c r="AF2297" s="2" t="s">
        <v>168</v>
      </c>
      <c r="AJ2297" s="2">
        <v>578</v>
      </c>
      <c r="AK2297" s="2" t="s">
        <v>83</v>
      </c>
      <c r="AL2297" s="2" t="s">
        <v>84</v>
      </c>
      <c r="AM2297" s="2">
        <v>578</v>
      </c>
      <c r="AN2297" s="2" t="s">
        <v>83</v>
      </c>
      <c r="AO2297" s="2" t="s">
        <v>84</v>
      </c>
      <c r="AP2297" s="2">
        <v>578</v>
      </c>
      <c r="AQ2297" s="2" t="s">
        <v>83</v>
      </c>
      <c r="AR2297" s="2" t="s">
        <v>84</v>
      </c>
      <c r="BE2297" s="23" t="str">
        <f>IF(COUNTA(BI2297,BK2297,BM2296) &gt; 0,"EMF ja","EMF nein")</f>
        <v>EMF ja</v>
      </c>
      <c r="BF2297" s="23">
        <f>IF(SUM(BJ2297,BL2297,BN2296)=0,"",MIN(BJ2297,BL2297,BN2296))</f>
        <v>300</v>
      </c>
      <c r="BG2297" s="23" t="str">
        <f t="shared" ref="BG2297:BG2360" si="362">IF(BF2297="","",IF(BF2297&lt;100,"&lt;100m",IF(AND(BF2297&gt;99, BF2297&lt;500),"100-499m",IF(BF2297&gt;499,"500+m",""))))</f>
        <v>100-499m</v>
      </c>
      <c r="BH2297" s="23">
        <f>COUNTA(BI2297,BK2297,BM2296)</f>
        <v>1</v>
      </c>
      <c r="BO2297" s="2" t="s">
        <v>9417</v>
      </c>
      <c r="BP2297" s="3">
        <v>1</v>
      </c>
      <c r="BQ2297" s="2" t="s">
        <v>9418</v>
      </c>
    </row>
    <row r="2298" spans="1:69" ht="16.149999999999999" customHeight="1" x14ac:dyDescent="0.25">
      <c r="A2298" s="93">
        <v>2297</v>
      </c>
      <c r="B2298" s="17" t="s">
        <v>211</v>
      </c>
      <c r="C2298" s="48" t="s">
        <v>6550</v>
      </c>
      <c r="D2298" s="2" t="s">
        <v>124</v>
      </c>
      <c r="E2298" s="48" t="s">
        <v>9381</v>
      </c>
      <c r="F2298" s="67">
        <v>43245</v>
      </c>
      <c r="G2298" s="3">
        <f t="shared" si="359"/>
        <v>5</v>
      </c>
      <c r="H2298" s="3">
        <f t="shared" si="360"/>
        <v>2018</v>
      </c>
      <c r="I2298" s="19">
        <v>3.4722222222222199E-3</v>
      </c>
      <c r="J2298" s="20">
        <f t="shared" si="354"/>
        <v>0</v>
      </c>
      <c r="K2298" s="5" t="str">
        <f t="shared" si="361"/>
        <v>ja</v>
      </c>
      <c r="L2298" s="21" t="s">
        <v>73</v>
      </c>
      <c r="M2298" s="6" t="s">
        <v>74</v>
      </c>
      <c r="N2298" s="5">
        <v>63</v>
      </c>
      <c r="O2298" s="2" t="s">
        <v>140</v>
      </c>
      <c r="P2298" s="17" t="s">
        <v>9419</v>
      </c>
      <c r="R2298" s="6" t="s">
        <v>77</v>
      </c>
      <c r="S2298" s="2" t="s">
        <v>78</v>
      </c>
      <c r="T2298" s="6" t="s">
        <v>154</v>
      </c>
      <c r="BE2298" s="23" t="str">
        <f t="shared" ref="BE2298:BE2361" si="363">IF(COUNTA(BI2298,BK2298,BM2298) &gt; 0,"EMF ja","EMF nein")</f>
        <v>EMF ja</v>
      </c>
      <c r="BF2298" s="23">
        <f t="shared" ref="BF2298:BF2361" si="364">IF(SUM(BJ2298,BL2298,BN2298)=0,"",MIN(BJ2298,BL2298,BN2298))</f>
        <v>850</v>
      </c>
      <c r="BG2298" s="23" t="str">
        <f t="shared" si="362"/>
        <v>500+m</v>
      </c>
      <c r="BH2298" s="23">
        <f t="shared" ref="BH2298:BH2361" si="365">COUNTA(BI2298,BK2298,BM2298)</f>
        <v>2</v>
      </c>
      <c r="BK2298" s="2" t="s">
        <v>162</v>
      </c>
      <c r="BL2298" s="2">
        <v>850</v>
      </c>
      <c r="BM2298" s="2" t="s">
        <v>162</v>
      </c>
      <c r="BN2298" s="2">
        <v>880</v>
      </c>
      <c r="BO2298" s="1" t="s">
        <v>9420</v>
      </c>
      <c r="BP2298" s="3">
        <v>1</v>
      </c>
      <c r="BQ2298" s="2" t="s">
        <v>9421</v>
      </c>
    </row>
    <row r="2299" spans="1:69" ht="16.149999999999999" customHeight="1" x14ac:dyDescent="0.25">
      <c r="A2299" s="16">
        <v>2298</v>
      </c>
      <c r="B2299" s="17" t="s">
        <v>211</v>
      </c>
      <c r="C2299" s="48" t="s">
        <v>9422</v>
      </c>
      <c r="D2299" s="2" t="s">
        <v>89</v>
      </c>
      <c r="E2299" s="48" t="s">
        <v>9423</v>
      </c>
      <c r="F2299" s="67">
        <v>42881</v>
      </c>
      <c r="G2299" s="3">
        <f t="shared" si="359"/>
        <v>5</v>
      </c>
      <c r="H2299" s="3">
        <f t="shared" si="360"/>
        <v>2017</v>
      </c>
      <c r="I2299" s="19">
        <v>0.46180555555555602</v>
      </c>
      <c r="J2299" s="20">
        <f t="shared" si="354"/>
        <v>11</v>
      </c>
      <c r="K2299" s="5" t="str">
        <f t="shared" si="361"/>
        <v>ja</v>
      </c>
      <c r="L2299" s="21" t="s">
        <v>73</v>
      </c>
      <c r="M2299" s="6" t="s">
        <v>74</v>
      </c>
      <c r="N2299" s="5">
        <v>49</v>
      </c>
      <c r="O2299" s="17" t="s">
        <v>75</v>
      </c>
      <c r="P2299" s="17" t="s">
        <v>9424</v>
      </c>
      <c r="R2299" s="6" t="s">
        <v>77</v>
      </c>
      <c r="S2299" s="2" t="s">
        <v>93</v>
      </c>
      <c r="T2299" s="22"/>
      <c r="X2299" s="2">
        <v>100</v>
      </c>
      <c r="Y2299" s="2" t="s">
        <v>81</v>
      </c>
      <c r="Z2299" s="2" t="s">
        <v>84</v>
      </c>
      <c r="AA2299" s="2">
        <v>100</v>
      </c>
      <c r="AB2299" s="2" t="s">
        <v>81</v>
      </c>
      <c r="AC2299" s="2" t="s">
        <v>84</v>
      </c>
      <c r="AD2299" s="2">
        <v>100</v>
      </c>
      <c r="AE2299" s="2" t="s">
        <v>81</v>
      </c>
      <c r="AF2299" s="2" t="s">
        <v>84</v>
      </c>
      <c r="BE2299" s="23" t="str">
        <f t="shared" si="363"/>
        <v>EMF nein</v>
      </c>
      <c r="BF2299" s="23" t="str">
        <f t="shared" si="364"/>
        <v/>
      </c>
      <c r="BG2299" s="23" t="str">
        <f t="shared" si="362"/>
        <v/>
      </c>
      <c r="BH2299" s="23">
        <f t="shared" si="365"/>
        <v>0</v>
      </c>
      <c r="BO2299" s="2" t="s">
        <v>9425</v>
      </c>
      <c r="BP2299" s="3">
        <v>1</v>
      </c>
      <c r="BQ2299" s="2" t="s">
        <v>9426</v>
      </c>
    </row>
    <row r="2300" spans="1:69" ht="16.149999999999999" customHeight="1" x14ac:dyDescent="0.25">
      <c r="A2300" s="16">
        <v>2299</v>
      </c>
      <c r="B2300" s="17" t="s">
        <v>69</v>
      </c>
      <c r="C2300" s="48" t="s">
        <v>6597</v>
      </c>
      <c r="D2300" s="2" t="s">
        <v>151</v>
      </c>
      <c r="E2300" s="48" t="s">
        <v>9427</v>
      </c>
      <c r="F2300" s="67">
        <v>40850</v>
      </c>
      <c r="G2300" s="3">
        <f t="shared" si="359"/>
        <v>11</v>
      </c>
      <c r="H2300" s="3">
        <f t="shared" si="360"/>
        <v>2011</v>
      </c>
      <c r="I2300" s="19">
        <v>0.28819444444444398</v>
      </c>
      <c r="J2300" s="20">
        <f t="shared" si="354"/>
        <v>6</v>
      </c>
      <c r="K2300" s="5" t="str">
        <f t="shared" si="361"/>
        <v>ja</v>
      </c>
      <c r="L2300" s="5" t="s">
        <v>91</v>
      </c>
      <c r="M2300" s="6" t="s">
        <v>139</v>
      </c>
      <c r="N2300" s="5">
        <v>51</v>
      </c>
      <c r="O2300" s="2" t="s">
        <v>140</v>
      </c>
      <c r="P2300" s="17" t="s">
        <v>9428</v>
      </c>
      <c r="R2300" s="6" t="s">
        <v>77</v>
      </c>
      <c r="S2300" s="2" t="s">
        <v>132</v>
      </c>
      <c r="T2300" s="22" t="s">
        <v>79</v>
      </c>
      <c r="U2300" s="2" t="s">
        <v>9429</v>
      </c>
      <c r="X2300" s="2">
        <v>250</v>
      </c>
      <c r="Y2300" s="2" t="s">
        <v>81</v>
      </c>
      <c r="Z2300" s="2" t="s">
        <v>161</v>
      </c>
      <c r="AA2300" s="2">
        <v>250</v>
      </c>
      <c r="AB2300" s="2" t="s">
        <v>730</v>
      </c>
      <c r="AC2300" s="2" t="s">
        <v>84</v>
      </c>
      <c r="BE2300" s="23" t="str">
        <f t="shared" si="363"/>
        <v>EMF ja</v>
      </c>
      <c r="BF2300" s="23">
        <f t="shared" si="364"/>
        <v>700</v>
      </c>
      <c r="BG2300" s="23" t="str">
        <f t="shared" si="362"/>
        <v>500+m</v>
      </c>
      <c r="BH2300" s="23">
        <f t="shared" si="365"/>
        <v>2</v>
      </c>
      <c r="BI2300" s="2" t="s">
        <v>162</v>
      </c>
      <c r="BK2300" s="2" t="s">
        <v>110</v>
      </c>
      <c r="BL2300" s="2">
        <v>700</v>
      </c>
      <c r="BO2300" s="2" t="s">
        <v>9430</v>
      </c>
      <c r="BP2300" s="3">
        <v>1</v>
      </c>
      <c r="BQ2300" s="2" t="s">
        <v>9431</v>
      </c>
    </row>
    <row r="2301" spans="1:69" ht="16.149999999999999" customHeight="1" x14ac:dyDescent="0.25">
      <c r="A2301" s="16">
        <v>2300</v>
      </c>
      <c r="B2301" s="17" t="s">
        <v>211</v>
      </c>
      <c r="C2301" s="48" t="s">
        <v>491</v>
      </c>
      <c r="D2301" s="2" t="s">
        <v>264</v>
      </c>
      <c r="E2301" s="48" t="s">
        <v>9432</v>
      </c>
      <c r="F2301" s="67">
        <v>43246</v>
      </c>
      <c r="G2301" s="3">
        <f t="shared" si="359"/>
        <v>5</v>
      </c>
      <c r="H2301" s="3">
        <f t="shared" si="360"/>
        <v>2018</v>
      </c>
      <c r="I2301" s="19">
        <v>0.40625</v>
      </c>
      <c r="J2301" s="20">
        <f t="shared" si="354"/>
        <v>9</v>
      </c>
      <c r="K2301" s="5" t="str">
        <f t="shared" si="361"/>
        <v>ja</v>
      </c>
      <c r="L2301" s="5" t="s">
        <v>91</v>
      </c>
      <c r="M2301" s="6" t="s">
        <v>74</v>
      </c>
      <c r="N2301" s="5">
        <v>53</v>
      </c>
      <c r="O2301" s="17" t="s">
        <v>75</v>
      </c>
      <c r="P2301" s="17" t="s">
        <v>9433</v>
      </c>
      <c r="R2301" s="6" t="s">
        <v>77</v>
      </c>
      <c r="T2301" s="22"/>
      <c r="U2301" s="2" t="s">
        <v>208</v>
      </c>
      <c r="V2301" s="2" t="s">
        <v>202</v>
      </c>
      <c r="X2301" s="2">
        <v>120</v>
      </c>
      <c r="Y2301" s="2" t="s">
        <v>83</v>
      </c>
      <c r="Z2301" s="2" t="s">
        <v>161</v>
      </c>
      <c r="AA2301" s="2">
        <v>120</v>
      </c>
      <c r="AB2301" s="2" t="s">
        <v>81</v>
      </c>
      <c r="AC2301" s="2" t="s">
        <v>161</v>
      </c>
      <c r="AD2301" s="2">
        <v>120</v>
      </c>
      <c r="AE2301" s="2" t="s">
        <v>83</v>
      </c>
      <c r="AF2301" s="2" t="s">
        <v>161</v>
      </c>
      <c r="BE2301" s="23" t="str">
        <f t="shared" si="363"/>
        <v>EMF nein</v>
      </c>
      <c r="BF2301" s="23" t="str">
        <f t="shared" si="364"/>
        <v/>
      </c>
      <c r="BG2301" s="23" t="str">
        <f t="shared" si="362"/>
        <v/>
      </c>
      <c r="BH2301" s="23">
        <f t="shared" si="365"/>
        <v>0</v>
      </c>
      <c r="BO2301" s="2" t="s">
        <v>9434</v>
      </c>
      <c r="BP2301" s="3">
        <v>1</v>
      </c>
      <c r="BQ2301" s="2" t="s">
        <v>9435</v>
      </c>
    </row>
    <row r="2302" spans="1:69" ht="16.149999999999999" customHeight="1" x14ac:dyDescent="0.25">
      <c r="A2302" s="16">
        <v>2301</v>
      </c>
      <c r="B2302" s="65" t="s">
        <v>69</v>
      </c>
      <c r="C2302" s="48" t="s">
        <v>1851</v>
      </c>
      <c r="D2302" s="2" t="s">
        <v>89</v>
      </c>
      <c r="E2302" s="110" t="s">
        <v>1916</v>
      </c>
      <c r="F2302" s="67">
        <v>41680</v>
      </c>
      <c r="G2302" s="3">
        <f t="shared" si="359"/>
        <v>2</v>
      </c>
      <c r="H2302" s="3">
        <f t="shared" si="360"/>
        <v>2014</v>
      </c>
      <c r="I2302" s="19">
        <v>0.44791666666666702</v>
      </c>
      <c r="J2302" s="20">
        <f t="shared" si="354"/>
        <v>10</v>
      </c>
      <c r="K2302" s="5" t="str">
        <f t="shared" si="361"/>
        <v>ja</v>
      </c>
      <c r="L2302" s="5" t="s">
        <v>91</v>
      </c>
      <c r="M2302" s="6" t="s">
        <v>74</v>
      </c>
      <c r="N2302" s="5">
        <v>53</v>
      </c>
      <c r="O2302" s="17" t="s">
        <v>75</v>
      </c>
      <c r="P2302" s="17" t="s">
        <v>9436</v>
      </c>
      <c r="R2302" s="6" t="s">
        <v>77</v>
      </c>
      <c r="S2302" s="2" t="s">
        <v>272</v>
      </c>
      <c r="T2302" s="22" t="s">
        <v>79</v>
      </c>
      <c r="U2302" s="2" t="s">
        <v>74</v>
      </c>
      <c r="V2302" s="2" t="s">
        <v>79</v>
      </c>
      <c r="W2302" s="2" t="s">
        <v>9437</v>
      </c>
      <c r="X2302" s="2">
        <v>300</v>
      </c>
      <c r="Y2302" s="2" t="s">
        <v>81</v>
      </c>
      <c r="Z2302" s="2" t="s">
        <v>82</v>
      </c>
      <c r="AA2302" s="2">
        <v>300</v>
      </c>
      <c r="AB2302" s="2" t="s">
        <v>81</v>
      </c>
      <c r="AC2302" s="2" t="s">
        <v>82</v>
      </c>
      <c r="AD2302" s="2">
        <v>300</v>
      </c>
      <c r="AE2302" s="2" t="s">
        <v>81</v>
      </c>
      <c r="AF2302" s="2" t="s">
        <v>82</v>
      </c>
      <c r="BE2302" s="23" t="str">
        <f t="shared" si="363"/>
        <v>EMF nein</v>
      </c>
      <c r="BF2302" s="23" t="str">
        <f t="shared" si="364"/>
        <v/>
      </c>
      <c r="BG2302" s="23" t="str">
        <f t="shared" si="362"/>
        <v/>
      </c>
      <c r="BH2302" s="23">
        <f t="shared" si="365"/>
        <v>0</v>
      </c>
      <c r="BO2302" s="2" t="s">
        <v>9438</v>
      </c>
      <c r="BP2302" s="3">
        <v>1</v>
      </c>
      <c r="BQ2302" s="2" t="s">
        <v>9439</v>
      </c>
    </row>
    <row r="2303" spans="1:69" ht="16.149999999999999" customHeight="1" x14ac:dyDescent="0.25">
      <c r="A2303" s="69">
        <v>2302</v>
      </c>
      <c r="B2303" s="17" t="s">
        <v>69</v>
      </c>
      <c r="C2303" s="49" t="s">
        <v>6910</v>
      </c>
      <c r="D2303" s="2" t="s">
        <v>89</v>
      </c>
      <c r="E2303" s="48" t="s">
        <v>9440</v>
      </c>
      <c r="F2303" s="67">
        <v>38789</v>
      </c>
      <c r="G2303" s="3">
        <f t="shared" si="359"/>
        <v>3</v>
      </c>
      <c r="H2303" s="3">
        <f t="shared" si="360"/>
        <v>2006</v>
      </c>
      <c r="I2303" s="19">
        <v>0.32638888888888901</v>
      </c>
      <c r="J2303" s="20">
        <f t="shared" ref="J2303:J2366" si="366">IF(I2303&lt;&gt;"",HOUR(I2303),"")</f>
        <v>7</v>
      </c>
      <c r="K2303" s="5" t="str">
        <f t="shared" si="361"/>
        <v>ja</v>
      </c>
      <c r="L2303" s="5" t="s">
        <v>91</v>
      </c>
      <c r="M2303" s="6" t="s">
        <v>74</v>
      </c>
      <c r="N2303" s="5">
        <v>72</v>
      </c>
      <c r="O2303" s="17" t="s">
        <v>75</v>
      </c>
      <c r="P2303" s="17" t="s">
        <v>9441</v>
      </c>
      <c r="R2303" s="6" t="s">
        <v>77</v>
      </c>
      <c r="S2303" s="116" t="s">
        <v>9442</v>
      </c>
      <c r="T2303" s="22"/>
      <c r="U2303" s="2" t="s">
        <v>208</v>
      </c>
      <c r="V2303" s="2" t="s">
        <v>108</v>
      </c>
      <c r="X2303" s="2">
        <v>60</v>
      </c>
      <c r="Y2303" s="2" t="s">
        <v>81</v>
      </c>
      <c r="Z2303" s="2" t="s">
        <v>9443</v>
      </c>
      <c r="AA2303" s="2">
        <v>60</v>
      </c>
      <c r="AB2303" s="2" t="s">
        <v>81</v>
      </c>
      <c r="AC2303" s="2" t="s">
        <v>161</v>
      </c>
      <c r="BE2303" s="23" t="str">
        <f t="shared" si="363"/>
        <v>EMF nein</v>
      </c>
      <c r="BF2303" s="23" t="str">
        <f t="shared" si="364"/>
        <v/>
      </c>
      <c r="BG2303" s="23" t="str">
        <f t="shared" si="362"/>
        <v/>
      </c>
      <c r="BH2303" s="23">
        <f t="shared" si="365"/>
        <v>0</v>
      </c>
      <c r="BO2303" s="2" t="s">
        <v>9444</v>
      </c>
      <c r="BP2303" s="3">
        <v>1</v>
      </c>
      <c r="BQ2303" s="2" t="s">
        <v>9445</v>
      </c>
    </row>
    <row r="2304" spans="1:69" ht="16.149999999999999" customHeight="1" x14ac:dyDescent="0.25">
      <c r="A2304" s="16">
        <v>2303</v>
      </c>
      <c r="B2304" s="17" t="s">
        <v>135</v>
      </c>
      <c r="C2304" s="48" t="s">
        <v>9446</v>
      </c>
      <c r="D2304" s="2" t="s">
        <v>192</v>
      </c>
      <c r="E2304" s="48" t="s">
        <v>4528</v>
      </c>
      <c r="F2304" s="67">
        <v>42762</v>
      </c>
      <c r="G2304" s="3">
        <f t="shared" si="359"/>
        <v>1</v>
      </c>
      <c r="H2304" s="3">
        <f t="shared" si="360"/>
        <v>2017</v>
      </c>
      <c r="I2304" s="19">
        <v>0.97916666666666696</v>
      </c>
      <c r="J2304" s="20">
        <f t="shared" si="366"/>
        <v>23</v>
      </c>
      <c r="K2304" s="5" t="str">
        <f t="shared" si="361"/>
        <v>ja</v>
      </c>
      <c r="L2304" s="5" t="s">
        <v>91</v>
      </c>
      <c r="M2304" s="6" t="s">
        <v>74</v>
      </c>
      <c r="O2304" s="17" t="s">
        <v>75</v>
      </c>
      <c r="P2304" s="17" t="s">
        <v>9447</v>
      </c>
      <c r="R2304" s="6" t="s">
        <v>77</v>
      </c>
      <c r="T2304" s="6" t="s">
        <v>154</v>
      </c>
      <c r="X2304" s="2">
        <v>494</v>
      </c>
      <c r="Y2304" s="2" t="s">
        <v>83</v>
      </c>
      <c r="Z2304" s="2" t="s">
        <v>168</v>
      </c>
      <c r="AD2304" s="2">
        <v>494</v>
      </c>
      <c r="AE2304" s="2" t="s">
        <v>81</v>
      </c>
      <c r="AF2304" s="2" t="s">
        <v>168</v>
      </c>
      <c r="AJ2304" s="2">
        <v>818</v>
      </c>
      <c r="AK2304" s="2" t="s">
        <v>81</v>
      </c>
      <c r="AL2304" s="2" t="s">
        <v>84</v>
      </c>
      <c r="AM2304" s="2">
        <v>818</v>
      </c>
      <c r="AN2304" s="2" t="s">
        <v>9448</v>
      </c>
      <c r="AO2304" s="2" t="s">
        <v>84</v>
      </c>
      <c r="AP2304" s="2">
        <v>818</v>
      </c>
      <c r="AQ2304" s="2" t="s">
        <v>81</v>
      </c>
      <c r="AR2304" s="2" t="s">
        <v>84</v>
      </c>
      <c r="BE2304" s="23" t="str">
        <f t="shared" si="363"/>
        <v>EMF ja</v>
      </c>
      <c r="BF2304" s="23">
        <f t="shared" si="364"/>
        <v>1800</v>
      </c>
      <c r="BG2304" s="23" t="str">
        <f t="shared" si="362"/>
        <v>500+m</v>
      </c>
      <c r="BH2304" s="23">
        <f t="shared" si="365"/>
        <v>1</v>
      </c>
      <c r="BI2304" s="2" t="s">
        <v>162</v>
      </c>
      <c r="BJ2304" s="2">
        <v>1800</v>
      </c>
      <c r="BO2304" s="2" t="s">
        <v>9449</v>
      </c>
      <c r="BP2304" s="3">
        <v>1</v>
      </c>
      <c r="BQ2304" s="2" t="s">
        <v>9450</v>
      </c>
    </row>
    <row r="2305" spans="1:69" ht="16.149999999999999" customHeight="1" x14ac:dyDescent="0.25">
      <c r="A2305" s="16">
        <v>2304</v>
      </c>
      <c r="B2305" s="17" t="s">
        <v>211</v>
      </c>
      <c r="C2305" s="48" t="s">
        <v>1851</v>
      </c>
      <c r="D2305" s="2" t="s">
        <v>89</v>
      </c>
      <c r="E2305" s="48" t="s">
        <v>9451</v>
      </c>
      <c r="F2305" s="67">
        <v>43066</v>
      </c>
      <c r="G2305" s="3">
        <f t="shared" si="359"/>
        <v>11</v>
      </c>
      <c r="H2305" s="3">
        <f t="shared" si="360"/>
        <v>2017</v>
      </c>
      <c r="I2305" s="19"/>
      <c r="J2305" s="20" t="str">
        <f t="shared" si="366"/>
        <v/>
      </c>
      <c r="K2305" s="5" t="str">
        <f t="shared" si="361"/>
        <v>ja</v>
      </c>
      <c r="L2305" s="5" t="s">
        <v>91</v>
      </c>
      <c r="M2305" s="6" t="s">
        <v>74</v>
      </c>
      <c r="N2305" s="5">
        <v>18</v>
      </c>
      <c r="O2305" s="17" t="s">
        <v>75</v>
      </c>
      <c r="P2305" s="17" t="s">
        <v>9452</v>
      </c>
      <c r="R2305" s="6" t="s">
        <v>77</v>
      </c>
      <c r="T2305" s="22" t="s">
        <v>79</v>
      </c>
      <c r="V2305" s="2" t="s">
        <v>80</v>
      </c>
      <c r="X2305" s="2">
        <v>80</v>
      </c>
      <c r="Y2305" s="2" t="s">
        <v>81</v>
      </c>
      <c r="Z2305" s="2" t="s">
        <v>82</v>
      </c>
      <c r="AD2305" s="2">
        <v>80</v>
      </c>
      <c r="AE2305" s="2" t="s">
        <v>81</v>
      </c>
      <c r="AF2305" s="2" t="s">
        <v>82</v>
      </c>
      <c r="AJ2305" s="2">
        <v>40</v>
      </c>
      <c r="AK2305" s="2" t="s">
        <v>83</v>
      </c>
      <c r="AL2305" s="2" t="s">
        <v>84</v>
      </c>
      <c r="AP2305" s="2">
        <v>40</v>
      </c>
      <c r="AQ2305" s="2" t="s">
        <v>83</v>
      </c>
      <c r="AR2305" s="2" t="s">
        <v>84</v>
      </c>
      <c r="BE2305" s="23" t="str">
        <f t="shared" si="363"/>
        <v>EMF nein</v>
      </c>
      <c r="BF2305" s="23" t="str">
        <f t="shared" si="364"/>
        <v/>
      </c>
      <c r="BG2305" s="23" t="str">
        <f t="shared" si="362"/>
        <v/>
      </c>
      <c r="BH2305" s="23">
        <f t="shared" si="365"/>
        <v>0</v>
      </c>
      <c r="BO2305" s="2" t="s">
        <v>9453</v>
      </c>
      <c r="BP2305" s="3">
        <v>1</v>
      </c>
      <c r="BQ2305" s="2" t="s">
        <v>9454</v>
      </c>
    </row>
    <row r="2306" spans="1:69" ht="16.149999999999999" customHeight="1" x14ac:dyDescent="0.25">
      <c r="A2306" s="16">
        <v>2305</v>
      </c>
      <c r="B2306" s="17" t="s">
        <v>211</v>
      </c>
      <c r="C2306" s="48" t="s">
        <v>856</v>
      </c>
      <c r="D2306" s="2" t="s">
        <v>124</v>
      </c>
      <c r="E2306" s="48" t="s">
        <v>6004</v>
      </c>
      <c r="F2306" s="67">
        <v>43248</v>
      </c>
      <c r="G2306" s="3">
        <f t="shared" si="359"/>
        <v>5</v>
      </c>
      <c r="H2306" s="3">
        <f t="shared" si="360"/>
        <v>2018</v>
      </c>
      <c r="I2306" s="19">
        <v>0.40972222222222199</v>
      </c>
      <c r="J2306" s="20">
        <f t="shared" si="366"/>
        <v>9</v>
      </c>
      <c r="K2306" s="5" t="str">
        <f t="shared" si="361"/>
        <v>ja</v>
      </c>
      <c r="L2306" s="5" t="s">
        <v>91</v>
      </c>
      <c r="M2306" s="6" t="s">
        <v>100</v>
      </c>
      <c r="N2306" s="5">
        <v>20</v>
      </c>
      <c r="O2306" s="17" t="s">
        <v>126</v>
      </c>
      <c r="P2306" s="17" t="s">
        <v>7697</v>
      </c>
      <c r="R2306" s="6" t="s">
        <v>77</v>
      </c>
      <c r="T2306" s="22" t="s">
        <v>79</v>
      </c>
      <c r="U2306" s="2" t="s">
        <v>74</v>
      </c>
      <c r="V2306" s="2" t="s">
        <v>79</v>
      </c>
      <c r="X2306" s="2">
        <v>755</v>
      </c>
      <c r="Y2306" s="2" t="s">
        <v>83</v>
      </c>
      <c r="Z2306" s="2" t="s">
        <v>84</v>
      </c>
      <c r="AA2306" s="2">
        <v>755</v>
      </c>
      <c r="AB2306" s="2" t="s">
        <v>81</v>
      </c>
      <c r="AC2306" s="2" t="s">
        <v>84</v>
      </c>
      <c r="AD2306" s="2">
        <v>755</v>
      </c>
      <c r="AE2306" s="2" t="s">
        <v>81</v>
      </c>
      <c r="AF2306" s="2" t="s">
        <v>84</v>
      </c>
      <c r="BE2306" s="23" t="str">
        <f t="shared" si="363"/>
        <v>EMF nein</v>
      </c>
      <c r="BF2306" s="23" t="str">
        <f t="shared" si="364"/>
        <v/>
      </c>
      <c r="BG2306" s="23" t="str">
        <f t="shared" si="362"/>
        <v/>
      </c>
      <c r="BH2306" s="23">
        <f t="shared" si="365"/>
        <v>0</v>
      </c>
      <c r="BO2306" s="2" t="s">
        <v>9455</v>
      </c>
      <c r="BP2306" s="3">
        <v>1</v>
      </c>
      <c r="BQ2306" s="2" t="s">
        <v>9456</v>
      </c>
    </row>
    <row r="2307" spans="1:69" ht="16.149999999999999" customHeight="1" x14ac:dyDescent="0.25">
      <c r="A2307" s="16">
        <v>2306</v>
      </c>
      <c r="B2307" s="17" t="s">
        <v>211</v>
      </c>
      <c r="C2307" s="48" t="s">
        <v>540</v>
      </c>
      <c r="D2307" s="2" t="s">
        <v>124</v>
      </c>
      <c r="E2307" s="48" t="s">
        <v>9457</v>
      </c>
      <c r="F2307" s="67">
        <v>43246</v>
      </c>
      <c r="G2307" s="3">
        <f t="shared" si="359"/>
        <v>5</v>
      </c>
      <c r="H2307" s="3">
        <f t="shared" si="360"/>
        <v>2018</v>
      </c>
      <c r="I2307" s="19">
        <v>0.47916666666666702</v>
      </c>
      <c r="J2307" s="20">
        <f t="shared" si="366"/>
        <v>11</v>
      </c>
      <c r="K2307" s="5" t="str">
        <f t="shared" si="361"/>
        <v>ja</v>
      </c>
      <c r="L2307" s="21" t="s">
        <v>73</v>
      </c>
      <c r="M2307" s="6" t="s">
        <v>74</v>
      </c>
      <c r="N2307" s="5">
        <v>65</v>
      </c>
      <c r="O2307" s="17" t="s">
        <v>75</v>
      </c>
      <c r="P2307" s="17" t="s">
        <v>9458</v>
      </c>
      <c r="R2307" s="6" t="s">
        <v>77</v>
      </c>
      <c r="S2307" s="2" t="s">
        <v>9459</v>
      </c>
      <c r="T2307" s="22"/>
      <c r="U2307" s="2" t="s">
        <v>74</v>
      </c>
      <c r="W2307" s="2" t="s">
        <v>9437</v>
      </c>
      <c r="BE2307" s="23" t="str">
        <f t="shared" si="363"/>
        <v>EMF nein</v>
      </c>
      <c r="BF2307" s="23" t="str">
        <f t="shared" si="364"/>
        <v/>
      </c>
      <c r="BG2307" s="23" t="str">
        <f t="shared" si="362"/>
        <v/>
      </c>
      <c r="BH2307" s="23">
        <f t="shared" si="365"/>
        <v>0</v>
      </c>
      <c r="BO2307" s="2" t="s">
        <v>9460</v>
      </c>
      <c r="BP2307" s="3">
        <v>1</v>
      </c>
      <c r="BQ2307" s="2" t="s">
        <v>9461</v>
      </c>
    </row>
    <row r="2308" spans="1:69" ht="16.149999999999999" customHeight="1" x14ac:dyDescent="0.25">
      <c r="A2308" s="69">
        <v>2307</v>
      </c>
      <c r="B2308" s="17" t="s">
        <v>211</v>
      </c>
      <c r="C2308" s="48" t="s">
        <v>8435</v>
      </c>
      <c r="D2308" s="2" t="s">
        <v>296</v>
      </c>
      <c r="E2308" s="48" t="s">
        <v>9462</v>
      </c>
      <c r="F2308" s="67">
        <v>43249</v>
      </c>
      <c r="G2308" s="3">
        <f t="shared" si="359"/>
        <v>5</v>
      </c>
      <c r="H2308" s="3">
        <f t="shared" si="360"/>
        <v>2018</v>
      </c>
      <c r="I2308" s="19">
        <v>0.78125</v>
      </c>
      <c r="J2308" s="20">
        <f t="shared" si="366"/>
        <v>18</v>
      </c>
      <c r="K2308" s="5" t="str">
        <f t="shared" si="361"/>
        <v>ja</v>
      </c>
      <c r="L2308" s="21" t="s">
        <v>73</v>
      </c>
      <c r="M2308" s="6" t="s">
        <v>100</v>
      </c>
      <c r="N2308" s="5">
        <v>38</v>
      </c>
      <c r="O2308" s="2" t="s">
        <v>140</v>
      </c>
      <c r="P2308" s="17" t="s">
        <v>9463</v>
      </c>
      <c r="R2308" s="6" t="s">
        <v>77</v>
      </c>
      <c r="T2308" s="22"/>
      <c r="V2308" s="2" t="s">
        <v>79</v>
      </c>
      <c r="X2308" s="2">
        <v>400</v>
      </c>
      <c r="Y2308" s="2" t="s">
        <v>83</v>
      </c>
      <c r="Z2308" s="2" t="s">
        <v>84</v>
      </c>
      <c r="AA2308" s="2">
        <v>400</v>
      </c>
      <c r="AB2308" s="2" t="s">
        <v>81</v>
      </c>
      <c r="AC2308" s="2" t="s">
        <v>84</v>
      </c>
      <c r="AD2308" s="2">
        <v>400</v>
      </c>
      <c r="AE2308" s="2" t="s">
        <v>83</v>
      </c>
      <c r="AF2308" s="2" t="s">
        <v>84</v>
      </c>
      <c r="AJ2308" s="2">
        <v>500</v>
      </c>
      <c r="AK2308" s="2" t="s">
        <v>81</v>
      </c>
      <c r="AL2308" s="2" t="s">
        <v>84</v>
      </c>
      <c r="AM2308" s="2">
        <v>500</v>
      </c>
      <c r="AN2308" s="2" t="s">
        <v>81</v>
      </c>
      <c r="AO2308" s="2" t="s">
        <v>84</v>
      </c>
      <c r="AP2308" s="2">
        <v>500</v>
      </c>
      <c r="AQ2308" s="2" t="s">
        <v>81</v>
      </c>
      <c r="AR2308" s="2" t="s">
        <v>84</v>
      </c>
      <c r="BE2308" s="23" t="str">
        <f t="shared" si="363"/>
        <v>EMF ja</v>
      </c>
      <c r="BF2308" s="23">
        <f t="shared" si="364"/>
        <v>100</v>
      </c>
      <c r="BG2308" s="23" t="str">
        <f t="shared" si="362"/>
        <v>100-499m</v>
      </c>
      <c r="BH2308" s="23">
        <f t="shared" si="365"/>
        <v>1</v>
      </c>
      <c r="BI2308" s="2" t="s">
        <v>162</v>
      </c>
      <c r="BJ2308" s="2">
        <v>100</v>
      </c>
      <c r="BO2308" s="2" t="s">
        <v>9464</v>
      </c>
      <c r="BP2308" s="3">
        <v>1</v>
      </c>
      <c r="BQ2308" s="2" t="s">
        <v>9465</v>
      </c>
    </row>
    <row r="2309" spans="1:69" ht="16.149999999999999" customHeight="1" x14ac:dyDescent="0.25">
      <c r="A2309" s="16">
        <v>2308</v>
      </c>
      <c r="B2309" s="17" t="s">
        <v>211</v>
      </c>
      <c r="C2309" s="48" t="s">
        <v>3491</v>
      </c>
      <c r="D2309" s="2" t="s">
        <v>124</v>
      </c>
      <c r="E2309" s="48" t="s">
        <v>5868</v>
      </c>
      <c r="F2309" s="67">
        <v>43252</v>
      </c>
      <c r="G2309" s="3">
        <f t="shared" si="359"/>
        <v>6</v>
      </c>
      <c r="H2309" s="3">
        <f t="shared" si="360"/>
        <v>2018</v>
      </c>
      <c r="I2309" s="19">
        <v>0.46180555555555602</v>
      </c>
      <c r="J2309" s="20">
        <f t="shared" si="366"/>
        <v>11</v>
      </c>
      <c r="K2309" s="5" t="str">
        <f t="shared" si="361"/>
        <v>ja</v>
      </c>
      <c r="L2309" s="5" t="s">
        <v>91</v>
      </c>
      <c r="M2309" s="6" t="s">
        <v>74</v>
      </c>
      <c r="N2309" s="5">
        <v>58</v>
      </c>
      <c r="O2309" s="17" t="s">
        <v>75</v>
      </c>
      <c r="P2309" s="17" t="s">
        <v>9466</v>
      </c>
      <c r="Q2309" s="6" t="s">
        <v>186</v>
      </c>
      <c r="R2309" s="6" t="s">
        <v>77</v>
      </c>
      <c r="T2309" s="22"/>
      <c r="U2309" s="2" t="s">
        <v>74</v>
      </c>
      <c r="X2309" s="2">
        <v>395</v>
      </c>
      <c r="Y2309" s="2" t="s">
        <v>81</v>
      </c>
      <c r="Z2309" s="2" t="s">
        <v>82</v>
      </c>
      <c r="AA2309" s="2">
        <v>395</v>
      </c>
      <c r="AB2309" s="2" t="s">
        <v>81</v>
      </c>
      <c r="AC2309" s="2" t="s">
        <v>82</v>
      </c>
      <c r="AD2309" s="2">
        <v>395</v>
      </c>
      <c r="AE2309" s="2" t="s">
        <v>81</v>
      </c>
      <c r="AF2309" s="2" t="s">
        <v>82</v>
      </c>
      <c r="AJ2309" s="2">
        <v>50</v>
      </c>
      <c r="AK2309" s="2" t="s">
        <v>94</v>
      </c>
      <c r="AL2309" s="2" t="s">
        <v>84</v>
      </c>
      <c r="BE2309" s="23" t="str">
        <f t="shared" si="363"/>
        <v>EMF nein</v>
      </c>
      <c r="BF2309" s="23" t="str">
        <f t="shared" si="364"/>
        <v/>
      </c>
      <c r="BG2309" s="23" t="str">
        <f t="shared" si="362"/>
        <v/>
      </c>
      <c r="BH2309" s="23">
        <f t="shared" si="365"/>
        <v>0</v>
      </c>
      <c r="BO2309" s="2" t="s">
        <v>9467</v>
      </c>
      <c r="BP2309" s="3">
        <v>1</v>
      </c>
      <c r="BQ2309" s="2" t="s">
        <v>9468</v>
      </c>
    </row>
    <row r="2310" spans="1:69" ht="16.149999999999999" customHeight="1" x14ac:dyDescent="0.25">
      <c r="A2310" s="16">
        <v>2309</v>
      </c>
      <c r="B2310" s="17" t="s">
        <v>211</v>
      </c>
      <c r="C2310" s="48" t="s">
        <v>7545</v>
      </c>
      <c r="D2310" s="2" t="s">
        <v>192</v>
      </c>
      <c r="E2310" s="48" t="s">
        <v>9469</v>
      </c>
      <c r="F2310" s="67">
        <v>43249</v>
      </c>
      <c r="G2310" s="3">
        <f t="shared" si="359"/>
        <v>5</v>
      </c>
      <c r="H2310" s="3">
        <f t="shared" si="360"/>
        <v>2018</v>
      </c>
      <c r="I2310" s="19">
        <v>0.65625</v>
      </c>
      <c r="J2310" s="20">
        <f t="shared" si="366"/>
        <v>15</v>
      </c>
      <c r="K2310" s="5" t="str">
        <f t="shared" si="361"/>
        <v>ja</v>
      </c>
      <c r="L2310" s="5" t="s">
        <v>91</v>
      </c>
      <c r="M2310" s="6" t="s">
        <v>100</v>
      </c>
      <c r="N2310" s="5">
        <v>34</v>
      </c>
      <c r="O2310" s="17" t="s">
        <v>75</v>
      </c>
      <c r="P2310" s="17" t="s">
        <v>9470</v>
      </c>
      <c r="R2310" s="6" t="s">
        <v>77</v>
      </c>
      <c r="T2310" s="22"/>
      <c r="W2310" s="2" t="s">
        <v>9471</v>
      </c>
      <c r="X2310" s="2">
        <v>180</v>
      </c>
      <c r="Y2310" s="2" t="s">
        <v>81</v>
      </c>
      <c r="Z2310" s="2" t="s">
        <v>84</v>
      </c>
      <c r="AD2310" s="2">
        <v>180</v>
      </c>
      <c r="AE2310" s="2" t="s">
        <v>81</v>
      </c>
      <c r="AF2310" s="2" t="s">
        <v>84</v>
      </c>
      <c r="BE2310" s="23" t="str">
        <f t="shared" si="363"/>
        <v>EMF nein</v>
      </c>
      <c r="BF2310" s="23" t="str">
        <f t="shared" si="364"/>
        <v/>
      </c>
      <c r="BG2310" s="23" t="str">
        <f t="shared" si="362"/>
        <v/>
      </c>
      <c r="BH2310" s="23">
        <f t="shared" si="365"/>
        <v>0</v>
      </c>
      <c r="BO2310" s="2" t="s">
        <v>9472</v>
      </c>
      <c r="BP2310" s="3">
        <v>1</v>
      </c>
      <c r="BQ2310" s="2" t="s">
        <v>9473</v>
      </c>
    </row>
    <row r="2311" spans="1:69" ht="16.149999999999999" customHeight="1" x14ac:dyDescent="0.25">
      <c r="A2311" s="69">
        <v>2310</v>
      </c>
      <c r="B2311" s="17" t="s">
        <v>211</v>
      </c>
      <c r="C2311" s="48" t="s">
        <v>9474</v>
      </c>
      <c r="D2311" s="2" t="s">
        <v>151</v>
      </c>
      <c r="E2311" s="48" t="s">
        <v>9475</v>
      </c>
      <c r="F2311" s="67">
        <v>43249</v>
      </c>
      <c r="G2311" s="3">
        <f t="shared" si="359"/>
        <v>5</v>
      </c>
      <c r="H2311" s="3">
        <f t="shared" si="360"/>
        <v>2018</v>
      </c>
      <c r="I2311" s="19">
        <v>0.74305555555555503</v>
      </c>
      <c r="J2311" s="20">
        <f t="shared" si="366"/>
        <v>17</v>
      </c>
      <c r="K2311" s="5" t="str">
        <f t="shared" si="361"/>
        <v>ja</v>
      </c>
      <c r="L2311" s="5" t="s">
        <v>91</v>
      </c>
      <c r="M2311" s="6" t="s">
        <v>74</v>
      </c>
      <c r="N2311" s="5">
        <v>47</v>
      </c>
      <c r="O2311" s="2" t="s">
        <v>140</v>
      </c>
      <c r="P2311" s="17" t="s">
        <v>9476</v>
      </c>
      <c r="R2311" s="6" t="s">
        <v>77</v>
      </c>
      <c r="T2311" s="22"/>
      <c r="U2311" s="2" t="s">
        <v>74</v>
      </c>
      <c r="X2311" s="2">
        <v>530</v>
      </c>
      <c r="Y2311" s="2" t="s">
        <v>81</v>
      </c>
      <c r="Z2311" s="2" t="s">
        <v>84</v>
      </c>
      <c r="AD2311" s="2">
        <v>530</v>
      </c>
      <c r="AE2311" s="2" t="s">
        <v>81</v>
      </c>
      <c r="AF2311" s="2" t="s">
        <v>84</v>
      </c>
      <c r="AJ2311" s="2">
        <v>1060</v>
      </c>
      <c r="AK2311" s="2" t="s">
        <v>81</v>
      </c>
      <c r="AL2311" s="2" t="s">
        <v>84</v>
      </c>
      <c r="AM2311" s="2">
        <v>1060</v>
      </c>
      <c r="AN2311" s="2" t="s">
        <v>81</v>
      </c>
      <c r="AO2311" s="2" t="s">
        <v>84</v>
      </c>
      <c r="AP2311" s="2">
        <v>1060</v>
      </c>
      <c r="AQ2311" s="2" t="s">
        <v>83</v>
      </c>
      <c r="AR2311" s="2" t="s">
        <v>84</v>
      </c>
      <c r="AV2311" s="2">
        <v>1060</v>
      </c>
      <c r="AW2311" s="2" t="s">
        <v>81</v>
      </c>
      <c r="AX2311" s="2" t="s">
        <v>84</v>
      </c>
      <c r="AY2311" s="2">
        <v>1060</v>
      </c>
      <c r="AZ2311" s="2" t="s">
        <v>81</v>
      </c>
      <c r="BA2311" s="2" t="s">
        <v>84</v>
      </c>
      <c r="BB2311" s="2">
        <v>1060</v>
      </c>
      <c r="BC2311" s="2" t="s">
        <v>83</v>
      </c>
      <c r="BD2311" s="2" t="s">
        <v>84</v>
      </c>
      <c r="BE2311" s="23" t="str">
        <f t="shared" si="363"/>
        <v>EMF ja</v>
      </c>
      <c r="BF2311" s="23">
        <f t="shared" si="364"/>
        <v>150</v>
      </c>
      <c r="BG2311" s="23" t="str">
        <f t="shared" si="362"/>
        <v>100-499m</v>
      </c>
      <c r="BH2311" s="23">
        <f t="shared" si="365"/>
        <v>1</v>
      </c>
      <c r="BM2311" s="2" t="s">
        <v>162</v>
      </c>
      <c r="BN2311" s="2">
        <v>150</v>
      </c>
      <c r="BO2311" s="2" t="s">
        <v>9477</v>
      </c>
      <c r="BP2311" s="3">
        <v>1</v>
      </c>
      <c r="BQ2311" s="2" t="s">
        <v>9478</v>
      </c>
    </row>
    <row r="2312" spans="1:69" ht="16.149999999999999" customHeight="1" x14ac:dyDescent="0.25">
      <c r="A2312" s="16">
        <v>2311</v>
      </c>
      <c r="B2312" s="17" t="s">
        <v>211</v>
      </c>
      <c r="C2312" s="48" t="s">
        <v>212</v>
      </c>
      <c r="D2312" s="2" t="s">
        <v>71</v>
      </c>
      <c r="E2312" s="48" t="s">
        <v>9479</v>
      </c>
      <c r="F2312" s="67">
        <v>43250</v>
      </c>
      <c r="G2312" s="3">
        <f t="shared" si="359"/>
        <v>5</v>
      </c>
      <c r="H2312" s="3">
        <f t="shared" si="360"/>
        <v>2018</v>
      </c>
      <c r="I2312" s="19">
        <v>0.64583333333333304</v>
      </c>
      <c r="J2312" s="20">
        <f t="shared" si="366"/>
        <v>15</v>
      </c>
      <c r="K2312" s="5" t="str">
        <f t="shared" si="361"/>
        <v>ja</v>
      </c>
      <c r="L2312" s="21" t="s">
        <v>73</v>
      </c>
      <c r="M2312" s="6" t="s">
        <v>74</v>
      </c>
      <c r="O2312" s="17" t="s">
        <v>75</v>
      </c>
      <c r="P2312" s="17" t="s">
        <v>5951</v>
      </c>
      <c r="R2312" s="6" t="s">
        <v>77</v>
      </c>
      <c r="T2312" s="22"/>
      <c r="U2312" s="2" t="s">
        <v>115</v>
      </c>
      <c r="V2312" s="2" t="s">
        <v>80</v>
      </c>
      <c r="X2312" s="2">
        <v>520</v>
      </c>
      <c r="Y2312" s="2" t="s">
        <v>81</v>
      </c>
      <c r="Z2312" s="2" t="s">
        <v>84</v>
      </c>
      <c r="AA2312" s="2">
        <v>520</v>
      </c>
      <c r="AB2312" s="2" t="s">
        <v>81</v>
      </c>
      <c r="AC2312" s="2" t="s">
        <v>84</v>
      </c>
      <c r="AD2312" s="2">
        <v>520</v>
      </c>
      <c r="AE2312" s="2" t="s">
        <v>81</v>
      </c>
      <c r="AF2312" s="2" t="s">
        <v>84</v>
      </c>
      <c r="BE2312" s="23" t="str">
        <f t="shared" si="363"/>
        <v>EMF nein</v>
      </c>
      <c r="BF2312" s="23" t="str">
        <f t="shared" si="364"/>
        <v/>
      </c>
      <c r="BG2312" s="23" t="str">
        <f t="shared" si="362"/>
        <v/>
      </c>
      <c r="BH2312" s="23">
        <f t="shared" si="365"/>
        <v>0</v>
      </c>
      <c r="BO2312" s="2" t="s">
        <v>9480</v>
      </c>
      <c r="BP2312" s="3">
        <v>1</v>
      </c>
      <c r="BQ2312" s="2" t="s">
        <v>9481</v>
      </c>
    </row>
    <row r="2313" spans="1:69" ht="16.149999999999999" customHeight="1" x14ac:dyDescent="0.25">
      <c r="A2313" s="16">
        <v>2312</v>
      </c>
      <c r="B2313" s="17" t="s">
        <v>211</v>
      </c>
      <c r="C2313" s="48" t="s">
        <v>4026</v>
      </c>
      <c r="D2313" s="2" t="s">
        <v>124</v>
      </c>
      <c r="E2313" s="48" t="s">
        <v>4875</v>
      </c>
      <c r="F2313" s="67">
        <v>43251</v>
      </c>
      <c r="G2313" s="3">
        <f t="shared" si="359"/>
        <v>5</v>
      </c>
      <c r="H2313" s="3">
        <f t="shared" si="360"/>
        <v>2018</v>
      </c>
      <c r="I2313" s="19">
        <v>0.72916666666666696</v>
      </c>
      <c r="J2313" s="20">
        <f t="shared" si="366"/>
        <v>17</v>
      </c>
      <c r="K2313" s="5" t="str">
        <f t="shared" si="361"/>
        <v>ja</v>
      </c>
      <c r="L2313" s="5" t="s">
        <v>91</v>
      </c>
      <c r="M2313" s="6" t="s">
        <v>74</v>
      </c>
      <c r="N2313" s="5">
        <v>20</v>
      </c>
      <c r="O2313" s="17" t="s">
        <v>126</v>
      </c>
      <c r="P2313" s="17" t="s">
        <v>9482</v>
      </c>
      <c r="R2313" s="6" t="s">
        <v>77</v>
      </c>
      <c r="T2313" s="22"/>
      <c r="U2313" s="2" t="s">
        <v>100</v>
      </c>
      <c r="V2313" s="2" t="s">
        <v>80</v>
      </c>
      <c r="X2313" s="2">
        <v>577</v>
      </c>
      <c r="Y2313" s="2" t="s">
        <v>81</v>
      </c>
      <c r="Z2313" s="2" t="s">
        <v>82</v>
      </c>
      <c r="AA2313" s="2">
        <v>577</v>
      </c>
      <c r="AB2313" s="2" t="s">
        <v>81</v>
      </c>
      <c r="AC2313" s="2" t="s">
        <v>82</v>
      </c>
      <c r="AD2313" s="2">
        <v>577</v>
      </c>
      <c r="AE2313" s="2" t="s">
        <v>81</v>
      </c>
      <c r="AF2313" s="2" t="s">
        <v>82</v>
      </c>
      <c r="BE2313" s="23" t="str">
        <f t="shared" si="363"/>
        <v>EMF ja</v>
      </c>
      <c r="BF2313" s="23">
        <f t="shared" si="364"/>
        <v>50</v>
      </c>
      <c r="BG2313" s="23" t="str">
        <f t="shared" si="362"/>
        <v>&lt;100m</v>
      </c>
      <c r="BH2313" s="23">
        <f t="shared" si="365"/>
        <v>1</v>
      </c>
      <c r="BK2313" s="2" t="s">
        <v>162</v>
      </c>
      <c r="BL2313" s="2">
        <v>50</v>
      </c>
      <c r="BO2313" s="2" t="s">
        <v>9483</v>
      </c>
      <c r="BP2313" s="3">
        <v>1</v>
      </c>
      <c r="BQ2313" s="2" t="s">
        <v>9484</v>
      </c>
    </row>
    <row r="2314" spans="1:69" ht="16.149999999999999" customHeight="1" x14ac:dyDescent="0.25">
      <c r="A2314" s="16">
        <v>2313</v>
      </c>
      <c r="B2314" s="17" t="s">
        <v>87</v>
      </c>
      <c r="C2314" s="48" t="s">
        <v>3522</v>
      </c>
      <c r="D2314" s="2" t="s">
        <v>89</v>
      </c>
      <c r="E2314" s="48" t="s">
        <v>9485</v>
      </c>
      <c r="F2314" s="67">
        <v>43252</v>
      </c>
      <c r="G2314" s="3">
        <f t="shared" si="359"/>
        <v>6</v>
      </c>
      <c r="H2314" s="3">
        <f t="shared" si="360"/>
        <v>2018</v>
      </c>
      <c r="I2314" s="19"/>
      <c r="J2314" s="20" t="str">
        <f t="shared" si="366"/>
        <v/>
      </c>
      <c r="K2314" s="5" t="str">
        <f t="shared" si="361"/>
        <v>ja</v>
      </c>
      <c r="L2314" s="5" t="s">
        <v>91</v>
      </c>
      <c r="M2314" s="6" t="s">
        <v>9409</v>
      </c>
      <c r="N2314" s="5">
        <v>84</v>
      </c>
      <c r="O2314" s="17" t="s">
        <v>126</v>
      </c>
      <c r="P2314" s="17" t="s">
        <v>9486</v>
      </c>
      <c r="R2314" s="6" t="s">
        <v>77</v>
      </c>
      <c r="T2314" s="6" t="s">
        <v>202</v>
      </c>
      <c r="U2314" s="2" t="s">
        <v>139</v>
      </c>
      <c r="V2314" s="2" t="s">
        <v>3264</v>
      </c>
      <c r="BE2314" s="23" t="str">
        <f t="shared" si="363"/>
        <v>EMF nein</v>
      </c>
      <c r="BF2314" s="23" t="str">
        <f t="shared" si="364"/>
        <v/>
      </c>
      <c r="BG2314" s="23" t="str">
        <f t="shared" si="362"/>
        <v/>
      </c>
      <c r="BH2314" s="23">
        <f t="shared" si="365"/>
        <v>0</v>
      </c>
      <c r="BO2314" s="2" t="s">
        <v>9487</v>
      </c>
      <c r="BP2314" s="3">
        <v>1</v>
      </c>
      <c r="BQ2314" s="2" t="s">
        <v>9488</v>
      </c>
    </row>
    <row r="2315" spans="1:69" ht="16.149999999999999" customHeight="1" x14ac:dyDescent="0.25">
      <c r="A2315" s="16">
        <v>2314</v>
      </c>
      <c r="B2315" s="17" t="s">
        <v>135</v>
      </c>
      <c r="C2315" s="48" t="s">
        <v>3581</v>
      </c>
      <c r="D2315" s="2" t="s">
        <v>145</v>
      </c>
      <c r="E2315" s="48" t="s">
        <v>9489</v>
      </c>
      <c r="F2315" s="67">
        <v>43252</v>
      </c>
      <c r="G2315" s="3">
        <f t="shared" si="359"/>
        <v>6</v>
      </c>
      <c r="H2315" s="3">
        <f t="shared" si="360"/>
        <v>2018</v>
      </c>
      <c r="I2315" s="19">
        <v>0.64583333333333304</v>
      </c>
      <c r="J2315" s="20">
        <f t="shared" si="366"/>
        <v>15</v>
      </c>
      <c r="K2315" s="5" t="str">
        <f t="shared" si="361"/>
        <v>ja</v>
      </c>
      <c r="L2315" s="5" t="s">
        <v>91</v>
      </c>
      <c r="M2315" s="6" t="s">
        <v>139</v>
      </c>
      <c r="N2315" s="5">
        <v>22</v>
      </c>
      <c r="O2315" s="2" t="s">
        <v>140</v>
      </c>
      <c r="P2315" s="17" t="s">
        <v>9490</v>
      </c>
      <c r="R2315" s="6" t="s">
        <v>77</v>
      </c>
      <c r="T2315" s="6" t="s">
        <v>3264</v>
      </c>
      <c r="X2315" s="2">
        <v>140</v>
      </c>
      <c r="Y2315" s="2" t="s">
        <v>94</v>
      </c>
      <c r="Z2315" s="2" t="s">
        <v>82</v>
      </c>
      <c r="AA2315" s="2">
        <v>140</v>
      </c>
      <c r="AB2315" s="2" t="s">
        <v>94</v>
      </c>
      <c r="AC2315" s="2" t="s">
        <v>82</v>
      </c>
      <c r="BE2315" s="23" t="str">
        <f t="shared" si="363"/>
        <v>EMF ja</v>
      </c>
      <c r="BF2315" s="23">
        <f t="shared" si="364"/>
        <v>2700</v>
      </c>
      <c r="BG2315" s="23" t="str">
        <f t="shared" si="362"/>
        <v>500+m</v>
      </c>
      <c r="BH2315" s="23">
        <f t="shared" si="365"/>
        <v>1</v>
      </c>
      <c r="BI2315" s="2" t="s">
        <v>162</v>
      </c>
      <c r="BJ2315" s="2">
        <v>2700</v>
      </c>
      <c r="BO2315" s="2" t="s">
        <v>9491</v>
      </c>
      <c r="BP2315" s="3">
        <v>1</v>
      </c>
      <c r="BQ2315" s="2" t="s">
        <v>9492</v>
      </c>
    </row>
    <row r="2316" spans="1:69" ht="16.149999999999999" customHeight="1" x14ac:dyDescent="0.25">
      <c r="A2316" s="16">
        <v>2315</v>
      </c>
      <c r="B2316" s="17" t="s">
        <v>211</v>
      </c>
      <c r="C2316" s="48" t="s">
        <v>1236</v>
      </c>
      <c r="D2316" s="2" t="s">
        <v>89</v>
      </c>
      <c r="E2316" s="48" t="s">
        <v>611</v>
      </c>
      <c r="F2316" s="67">
        <v>42669</v>
      </c>
      <c r="G2316" s="3">
        <f t="shared" si="359"/>
        <v>10</v>
      </c>
      <c r="H2316" s="3">
        <f t="shared" si="360"/>
        <v>2016</v>
      </c>
      <c r="I2316" s="19">
        <v>0.75347222222222199</v>
      </c>
      <c r="J2316" s="20">
        <f t="shared" si="366"/>
        <v>18</v>
      </c>
      <c r="K2316" s="5" t="str">
        <f t="shared" si="361"/>
        <v>ja</v>
      </c>
      <c r="L2316" s="21" t="s">
        <v>73</v>
      </c>
      <c r="M2316" s="6" t="s">
        <v>74</v>
      </c>
      <c r="N2316" s="5">
        <v>38</v>
      </c>
      <c r="O2316" s="17" t="s">
        <v>75</v>
      </c>
      <c r="P2316" s="17" t="s">
        <v>9493</v>
      </c>
      <c r="R2316" s="6" t="s">
        <v>77</v>
      </c>
      <c r="T2316" s="22"/>
      <c r="X2316" s="2">
        <v>70</v>
      </c>
      <c r="Y2316" s="2" t="s">
        <v>83</v>
      </c>
      <c r="Z2316" s="2" t="s">
        <v>161</v>
      </c>
      <c r="AA2316" s="2">
        <v>70</v>
      </c>
      <c r="AB2316" s="2" t="s">
        <v>81</v>
      </c>
      <c r="AC2316" s="2" t="s">
        <v>161</v>
      </c>
      <c r="AD2316" s="2">
        <v>70</v>
      </c>
      <c r="AE2316" s="2" t="s">
        <v>81</v>
      </c>
      <c r="AF2316" s="2" t="s">
        <v>161</v>
      </c>
      <c r="AJ2316" s="2">
        <v>238</v>
      </c>
      <c r="AK2316" s="2" t="s">
        <v>81</v>
      </c>
      <c r="AL2316" s="2" t="s">
        <v>168</v>
      </c>
      <c r="AM2316" s="2">
        <v>235</v>
      </c>
      <c r="AN2316" s="2" t="s">
        <v>81</v>
      </c>
      <c r="AO2316" s="2" t="s">
        <v>168</v>
      </c>
      <c r="AP2316" s="2">
        <v>238</v>
      </c>
      <c r="AQ2316" s="2" t="s">
        <v>81</v>
      </c>
      <c r="AR2316" s="2" t="s">
        <v>168</v>
      </c>
      <c r="BE2316" s="23" t="str">
        <f t="shared" si="363"/>
        <v>EMF nein</v>
      </c>
      <c r="BF2316" s="23" t="str">
        <f t="shared" si="364"/>
        <v/>
      </c>
      <c r="BG2316" s="23" t="str">
        <f t="shared" si="362"/>
        <v/>
      </c>
      <c r="BH2316" s="23">
        <f t="shared" si="365"/>
        <v>0</v>
      </c>
      <c r="BO2316" s="2" t="s">
        <v>9494</v>
      </c>
      <c r="BP2316" s="3">
        <v>1</v>
      </c>
      <c r="BQ2316" s="2" t="s">
        <v>9495</v>
      </c>
    </row>
    <row r="2317" spans="1:69" ht="16.149999999999999" customHeight="1" x14ac:dyDescent="0.25">
      <c r="A2317" s="16">
        <v>2316</v>
      </c>
      <c r="B2317" s="17" t="s">
        <v>211</v>
      </c>
      <c r="C2317" s="48" t="s">
        <v>191</v>
      </c>
      <c r="D2317" s="2" t="s">
        <v>192</v>
      </c>
      <c r="E2317" s="48" t="s">
        <v>22425</v>
      </c>
      <c r="F2317" s="67">
        <v>42161</v>
      </c>
      <c r="G2317" s="3">
        <f t="shared" si="359"/>
        <v>6</v>
      </c>
      <c r="H2317" s="3">
        <f t="shared" si="360"/>
        <v>2015</v>
      </c>
      <c r="I2317" s="19">
        <v>0.39583333333333298</v>
      </c>
      <c r="J2317" s="20">
        <f t="shared" si="366"/>
        <v>9</v>
      </c>
      <c r="K2317" s="5" t="str">
        <f t="shared" si="361"/>
        <v>ja</v>
      </c>
      <c r="L2317" s="5" t="s">
        <v>91</v>
      </c>
      <c r="M2317" s="6" t="s">
        <v>74</v>
      </c>
      <c r="O2317" s="6" t="s">
        <v>101</v>
      </c>
      <c r="P2317" s="17" t="s">
        <v>9496</v>
      </c>
      <c r="R2317" s="6" t="s">
        <v>77</v>
      </c>
      <c r="T2317" s="22" t="s">
        <v>79</v>
      </c>
      <c r="U2317" s="2" t="s">
        <v>74</v>
      </c>
      <c r="V2317" s="2" t="s">
        <v>79</v>
      </c>
      <c r="W2317" s="2" t="s">
        <v>9497</v>
      </c>
      <c r="X2317" s="2">
        <v>220</v>
      </c>
      <c r="Y2317" s="2" t="s">
        <v>94</v>
      </c>
      <c r="Z2317" s="2" t="s">
        <v>168</v>
      </c>
      <c r="AA2317" s="2">
        <v>220</v>
      </c>
      <c r="AB2317" s="2" t="s">
        <v>94</v>
      </c>
      <c r="AC2317" s="2" t="s">
        <v>168</v>
      </c>
      <c r="AD2317" s="2">
        <v>220</v>
      </c>
      <c r="AE2317" s="2" t="s">
        <v>94</v>
      </c>
      <c r="AF2317" s="2" t="s">
        <v>168</v>
      </c>
      <c r="AJ2317" s="392">
        <v>220</v>
      </c>
      <c r="AK2317" s="392" t="s">
        <v>94</v>
      </c>
      <c r="AL2317" s="392" t="s">
        <v>168</v>
      </c>
      <c r="AM2317" s="392">
        <v>220</v>
      </c>
      <c r="AN2317" s="392" t="s">
        <v>94</v>
      </c>
      <c r="AO2317" s="392" t="s">
        <v>168</v>
      </c>
      <c r="AP2317" s="392">
        <v>220</v>
      </c>
      <c r="AQ2317" s="392" t="s">
        <v>94</v>
      </c>
      <c r="AR2317" s="392" t="s">
        <v>168</v>
      </c>
      <c r="AV2317" s="392">
        <v>220</v>
      </c>
      <c r="AW2317" s="392" t="s">
        <v>94</v>
      </c>
      <c r="AX2317" s="392" t="s">
        <v>168</v>
      </c>
      <c r="AY2317" s="392">
        <v>220</v>
      </c>
      <c r="AZ2317" s="392" t="s">
        <v>94</v>
      </c>
      <c r="BA2317" s="392" t="s">
        <v>168</v>
      </c>
      <c r="BB2317" s="392">
        <v>220</v>
      </c>
      <c r="BC2317" s="392" t="s">
        <v>94</v>
      </c>
      <c r="BD2317" s="392" t="s">
        <v>168</v>
      </c>
      <c r="BE2317" s="23" t="str">
        <f t="shared" si="363"/>
        <v>EMF nein</v>
      </c>
      <c r="BF2317" s="23" t="str">
        <f t="shared" si="364"/>
        <v/>
      </c>
      <c r="BG2317" s="23" t="str">
        <f t="shared" si="362"/>
        <v/>
      </c>
      <c r="BH2317" s="23">
        <f t="shared" si="365"/>
        <v>0</v>
      </c>
      <c r="BO2317" s="2" t="s">
        <v>9498</v>
      </c>
      <c r="BP2317" s="3">
        <v>1</v>
      </c>
      <c r="BQ2317" s="2" t="s">
        <v>9499</v>
      </c>
    </row>
    <row r="2318" spans="1:69" ht="16.149999999999999" customHeight="1" x14ac:dyDescent="0.25">
      <c r="A2318" s="16">
        <v>2317</v>
      </c>
      <c r="B2318" s="17" t="s">
        <v>211</v>
      </c>
      <c r="C2318" s="48" t="s">
        <v>1162</v>
      </c>
      <c r="D2318" s="2" t="s">
        <v>124</v>
      </c>
      <c r="E2318" s="48" t="s">
        <v>6956</v>
      </c>
      <c r="F2318" s="67">
        <v>42052</v>
      </c>
      <c r="G2318" s="3">
        <f t="shared" si="359"/>
        <v>2</v>
      </c>
      <c r="H2318" s="3">
        <f t="shared" si="360"/>
        <v>2015</v>
      </c>
      <c r="I2318" s="19">
        <v>0.9375</v>
      </c>
      <c r="J2318" s="20">
        <f t="shared" si="366"/>
        <v>22</v>
      </c>
      <c r="K2318" s="5" t="str">
        <f t="shared" si="361"/>
        <v>ja</v>
      </c>
      <c r="L2318" s="21" t="s">
        <v>73</v>
      </c>
      <c r="M2318" s="6" t="s">
        <v>74</v>
      </c>
      <c r="O2318" s="2" t="s">
        <v>140</v>
      </c>
      <c r="P2318" s="17" t="s">
        <v>9500</v>
      </c>
      <c r="R2318" s="6" t="s">
        <v>77</v>
      </c>
      <c r="T2318" s="6" t="s">
        <v>3264</v>
      </c>
      <c r="X2318" s="2">
        <v>565</v>
      </c>
      <c r="Y2318" s="2" t="s">
        <v>81</v>
      </c>
      <c r="Z2318" s="2" t="s">
        <v>84</v>
      </c>
      <c r="AA2318" s="2">
        <v>566</v>
      </c>
      <c r="AB2318" s="2" t="s">
        <v>94</v>
      </c>
      <c r="AC2318" s="2" t="s">
        <v>84</v>
      </c>
      <c r="AD2318" s="2">
        <v>566</v>
      </c>
      <c r="AE2318" s="2" t="s">
        <v>81</v>
      </c>
      <c r="AF2318" s="2" t="s">
        <v>84</v>
      </c>
      <c r="AJ2318" s="2">
        <v>874</v>
      </c>
      <c r="AK2318" s="2" t="s">
        <v>81</v>
      </c>
      <c r="AL2318" s="2" t="s">
        <v>84</v>
      </c>
      <c r="AM2318" s="2">
        <v>874</v>
      </c>
      <c r="AN2318" s="2" t="s">
        <v>81</v>
      </c>
      <c r="AO2318" s="2" t="s">
        <v>84</v>
      </c>
      <c r="AP2318" s="2">
        <v>874</v>
      </c>
      <c r="AQ2318" s="2" t="s">
        <v>83</v>
      </c>
      <c r="AR2318" s="2" t="s">
        <v>84</v>
      </c>
      <c r="AV2318" s="2">
        <v>513</v>
      </c>
      <c r="AW2318" s="2" t="s">
        <v>81</v>
      </c>
      <c r="AX2318" s="2" t="s">
        <v>168</v>
      </c>
      <c r="AY2318" s="2">
        <v>513</v>
      </c>
      <c r="AZ2318" s="2" t="s">
        <v>81</v>
      </c>
      <c r="BA2318" s="2" t="s">
        <v>168</v>
      </c>
      <c r="BB2318" s="2">
        <v>513</v>
      </c>
      <c r="BC2318" s="2" t="s">
        <v>83</v>
      </c>
      <c r="BD2318" s="2" t="s">
        <v>168</v>
      </c>
      <c r="BE2318" s="23" t="str">
        <f t="shared" si="363"/>
        <v>EMF nein</v>
      </c>
      <c r="BF2318" s="23" t="str">
        <f t="shared" si="364"/>
        <v/>
      </c>
      <c r="BG2318" s="23" t="str">
        <f t="shared" si="362"/>
        <v/>
      </c>
      <c r="BH2318" s="23">
        <f t="shared" si="365"/>
        <v>0</v>
      </c>
      <c r="BO2318" s="2" t="s">
        <v>9501</v>
      </c>
      <c r="BP2318" s="3">
        <v>1</v>
      </c>
      <c r="BQ2318" s="2" t="s">
        <v>9502</v>
      </c>
    </row>
    <row r="2319" spans="1:69" ht="16.149999999999999" customHeight="1" x14ac:dyDescent="0.25">
      <c r="A2319" s="69">
        <v>2318</v>
      </c>
      <c r="B2319" s="17" t="s">
        <v>211</v>
      </c>
      <c r="C2319" s="48" t="s">
        <v>9503</v>
      </c>
      <c r="D2319" s="2" t="s">
        <v>158</v>
      </c>
      <c r="E2319" s="48" t="s">
        <v>9504</v>
      </c>
      <c r="F2319" s="67">
        <v>43045</v>
      </c>
      <c r="G2319" s="3">
        <f t="shared" si="359"/>
        <v>11</v>
      </c>
      <c r="H2319" s="3">
        <f t="shared" si="360"/>
        <v>2017</v>
      </c>
      <c r="I2319" s="19">
        <v>0.51388888888888895</v>
      </c>
      <c r="J2319" s="20">
        <f t="shared" si="366"/>
        <v>12</v>
      </c>
      <c r="K2319" s="5" t="str">
        <f t="shared" si="361"/>
        <v>ja</v>
      </c>
      <c r="L2319" s="5" t="s">
        <v>91</v>
      </c>
      <c r="M2319" s="6" t="s">
        <v>74</v>
      </c>
      <c r="O2319" s="17" t="s">
        <v>126</v>
      </c>
      <c r="P2319" s="17" t="s">
        <v>9505</v>
      </c>
      <c r="R2319" s="6" t="s">
        <v>77</v>
      </c>
      <c r="T2319" s="6" t="s">
        <v>202</v>
      </c>
      <c r="U2319" s="2" t="s">
        <v>139</v>
      </c>
      <c r="V2319" s="2" t="s">
        <v>3264</v>
      </c>
      <c r="X2319" s="2">
        <v>1620</v>
      </c>
      <c r="Y2319" s="2" t="s">
        <v>83</v>
      </c>
      <c r="Z2319" s="2" t="s">
        <v>161</v>
      </c>
      <c r="AA2319" s="2" t="s">
        <v>9506</v>
      </c>
      <c r="AB2319" s="2" t="s">
        <v>81</v>
      </c>
      <c r="AC2319" s="2" t="s">
        <v>161</v>
      </c>
      <c r="AD2319" s="2">
        <v>1620</v>
      </c>
      <c r="AE2319" s="2" t="s">
        <v>83</v>
      </c>
      <c r="AF2319" s="2" t="s">
        <v>161</v>
      </c>
      <c r="AJ2319" s="2">
        <v>1620</v>
      </c>
      <c r="AK2319" s="2" t="s">
        <v>83</v>
      </c>
      <c r="AL2319" s="2" t="s">
        <v>161</v>
      </c>
      <c r="AM2319" s="2">
        <v>1620</v>
      </c>
      <c r="AN2319" s="2" t="s">
        <v>81</v>
      </c>
      <c r="AO2319" s="2" t="s">
        <v>161</v>
      </c>
      <c r="AP2319" s="2">
        <v>1620</v>
      </c>
      <c r="AQ2319" s="2" t="s">
        <v>83</v>
      </c>
      <c r="AR2319" s="2" t="s">
        <v>161</v>
      </c>
      <c r="AV2319" s="2">
        <v>1720</v>
      </c>
      <c r="AW2319" s="2" t="s">
        <v>81</v>
      </c>
      <c r="AX2319" s="2" t="s">
        <v>161</v>
      </c>
      <c r="AY2319" s="2">
        <v>1720</v>
      </c>
      <c r="AZ2319" s="2" t="s">
        <v>81</v>
      </c>
      <c r="BA2319" s="2" t="s">
        <v>9507</v>
      </c>
      <c r="BB2319" s="2">
        <v>1720</v>
      </c>
      <c r="BC2319" s="2" t="s">
        <v>83</v>
      </c>
      <c r="BD2319" s="2" t="s">
        <v>161</v>
      </c>
      <c r="BE2319" s="23" t="str">
        <f t="shared" si="363"/>
        <v>EMF ja</v>
      </c>
      <c r="BF2319" s="23">
        <f t="shared" si="364"/>
        <v>4400</v>
      </c>
      <c r="BG2319" s="23" t="str">
        <f t="shared" si="362"/>
        <v>500+m</v>
      </c>
      <c r="BH2319" s="23">
        <f t="shared" si="365"/>
        <v>1</v>
      </c>
      <c r="BI2319" s="2" t="s">
        <v>162</v>
      </c>
      <c r="BJ2319" s="2">
        <v>4400</v>
      </c>
      <c r="BO2319" s="2" t="s">
        <v>9508</v>
      </c>
      <c r="BP2319" s="3">
        <v>1</v>
      </c>
      <c r="BQ2319" s="2" t="s">
        <v>9509</v>
      </c>
    </row>
    <row r="2320" spans="1:69" ht="16.149999999999999" customHeight="1" x14ac:dyDescent="0.25">
      <c r="A2320" s="69">
        <v>2319</v>
      </c>
      <c r="B2320" s="17" t="s">
        <v>211</v>
      </c>
      <c r="C2320" s="48" t="s">
        <v>9510</v>
      </c>
      <c r="D2320" s="2" t="s">
        <v>71</v>
      </c>
      <c r="E2320" s="48" t="s">
        <v>9511</v>
      </c>
      <c r="F2320" s="67">
        <v>43046</v>
      </c>
      <c r="G2320" s="3">
        <f t="shared" si="359"/>
        <v>11</v>
      </c>
      <c r="H2320" s="3">
        <f t="shared" si="360"/>
        <v>2017</v>
      </c>
      <c r="I2320" s="19">
        <v>0.65972222222222199</v>
      </c>
      <c r="J2320" s="20">
        <f t="shared" si="366"/>
        <v>15</v>
      </c>
      <c r="K2320" s="5" t="str">
        <f t="shared" si="361"/>
        <v>ja</v>
      </c>
      <c r="L2320" s="21" t="s">
        <v>73</v>
      </c>
      <c r="M2320" s="6" t="s">
        <v>74</v>
      </c>
      <c r="N2320" s="5">
        <v>37</v>
      </c>
      <c r="O2320" s="17" t="s">
        <v>75</v>
      </c>
      <c r="P2320" s="17" t="s">
        <v>3460</v>
      </c>
      <c r="R2320" s="6" t="s">
        <v>464</v>
      </c>
      <c r="T2320" s="22" t="s">
        <v>79</v>
      </c>
      <c r="U2320" s="2" t="s">
        <v>115</v>
      </c>
      <c r="V2320" s="2" t="s">
        <v>80</v>
      </c>
      <c r="BE2320" s="23" t="str">
        <f t="shared" si="363"/>
        <v>EMF nein</v>
      </c>
      <c r="BF2320" s="23" t="str">
        <f t="shared" si="364"/>
        <v/>
      </c>
      <c r="BG2320" s="23" t="str">
        <f t="shared" si="362"/>
        <v/>
      </c>
      <c r="BH2320" s="23">
        <f t="shared" si="365"/>
        <v>0</v>
      </c>
      <c r="BO2320" s="2" t="s">
        <v>9512</v>
      </c>
      <c r="BP2320" s="3">
        <v>1</v>
      </c>
      <c r="BQ2320" s="2" t="s">
        <v>9513</v>
      </c>
    </row>
    <row r="2321" spans="1:69" ht="16.149999999999999" customHeight="1" x14ac:dyDescent="0.25">
      <c r="A2321" s="16">
        <v>2320</v>
      </c>
      <c r="B2321" s="17" t="s">
        <v>69</v>
      </c>
      <c r="C2321" s="48" t="s">
        <v>323</v>
      </c>
      <c r="D2321" s="2" t="s">
        <v>124</v>
      </c>
      <c r="E2321" s="48" t="s">
        <v>9514</v>
      </c>
      <c r="F2321" s="67">
        <v>43255</v>
      </c>
      <c r="G2321" s="3">
        <f t="shared" si="359"/>
        <v>6</v>
      </c>
      <c r="H2321" s="3">
        <f t="shared" si="360"/>
        <v>2018</v>
      </c>
      <c r="I2321" s="19">
        <v>0.32291666666666702</v>
      </c>
      <c r="J2321" s="20">
        <f t="shared" si="366"/>
        <v>7</v>
      </c>
      <c r="K2321" s="5" t="str">
        <f t="shared" si="361"/>
        <v>ja</v>
      </c>
      <c r="L2321" s="5" t="s">
        <v>91</v>
      </c>
      <c r="M2321" s="6" t="s">
        <v>74</v>
      </c>
      <c r="N2321" s="5">
        <v>56</v>
      </c>
      <c r="O2321" s="17" t="s">
        <v>75</v>
      </c>
      <c r="P2321" s="17" t="s">
        <v>9515</v>
      </c>
      <c r="R2321" s="6" t="s">
        <v>77</v>
      </c>
      <c r="S2321" s="2" t="s">
        <v>190</v>
      </c>
      <c r="T2321" s="22" t="s">
        <v>79</v>
      </c>
      <c r="U2321" s="2" t="s">
        <v>74</v>
      </c>
      <c r="X2321" s="2">
        <v>45</v>
      </c>
      <c r="Y2321" s="2" t="s">
        <v>81</v>
      </c>
      <c r="Z2321" s="2" t="s">
        <v>82</v>
      </c>
      <c r="AA2321" s="2">
        <v>45</v>
      </c>
      <c r="AB2321" s="2" t="s">
        <v>81</v>
      </c>
      <c r="AC2321" s="2" t="s">
        <v>82</v>
      </c>
      <c r="AD2321" s="2">
        <v>45</v>
      </c>
      <c r="AE2321" s="2" t="s">
        <v>81</v>
      </c>
      <c r="AF2321" s="2" t="s">
        <v>82</v>
      </c>
      <c r="AJ2321" s="2">
        <v>165</v>
      </c>
      <c r="AK2321" s="2" t="s">
        <v>81</v>
      </c>
      <c r="AL2321" s="2" t="s">
        <v>84</v>
      </c>
      <c r="AM2321" s="2">
        <v>165</v>
      </c>
      <c r="AN2321" s="2" t="s">
        <v>81</v>
      </c>
      <c r="AO2321" s="2" t="s">
        <v>84</v>
      </c>
      <c r="AP2321" s="2">
        <v>165</v>
      </c>
      <c r="AQ2321" s="2" t="s">
        <v>83</v>
      </c>
      <c r="AR2321" s="2" t="s">
        <v>84</v>
      </c>
      <c r="BE2321" s="23" t="str">
        <f t="shared" si="363"/>
        <v>EMF nein</v>
      </c>
      <c r="BF2321" s="23" t="str">
        <f t="shared" si="364"/>
        <v/>
      </c>
      <c r="BG2321" s="23" t="str">
        <f t="shared" si="362"/>
        <v/>
      </c>
      <c r="BH2321" s="23">
        <f t="shared" si="365"/>
        <v>0</v>
      </c>
      <c r="BO2321" s="2" t="s">
        <v>9516</v>
      </c>
      <c r="BP2321" s="3">
        <v>1</v>
      </c>
      <c r="BQ2321" s="2" t="s">
        <v>9517</v>
      </c>
    </row>
    <row r="2322" spans="1:69" ht="16.149999999999999" customHeight="1" x14ac:dyDescent="0.25">
      <c r="A2322" s="16">
        <v>2321</v>
      </c>
      <c r="B2322" s="17" t="s">
        <v>211</v>
      </c>
      <c r="C2322" s="48" t="s">
        <v>9518</v>
      </c>
      <c r="D2322" s="2" t="s">
        <v>137</v>
      </c>
      <c r="E2322" s="48" t="s">
        <v>9519</v>
      </c>
      <c r="F2322" s="67">
        <v>43250</v>
      </c>
      <c r="G2322" s="3">
        <f t="shared" si="359"/>
        <v>5</v>
      </c>
      <c r="H2322" s="3">
        <f t="shared" si="360"/>
        <v>2018</v>
      </c>
      <c r="I2322" s="19">
        <v>0.88541666666666696</v>
      </c>
      <c r="J2322" s="20">
        <f t="shared" si="366"/>
        <v>21</v>
      </c>
      <c r="K2322" s="5" t="str">
        <f t="shared" si="361"/>
        <v>ja</v>
      </c>
      <c r="L2322" s="5" t="s">
        <v>91</v>
      </c>
      <c r="M2322" s="6" t="s">
        <v>74</v>
      </c>
      <c r="N2322" s="5">
        <v>27</v>
      </c>
      <c r="O2322" s="17" t="s">
        <v>126</v>
      </c>
      <c r="P2322" s="17" t="s">
        <v>9520</v>
      </c>
      <c r="R2322" s="6" t="s">
        <v>77</v>
      </c>
      <c r="T2322" s="22"/>
      <c r="X2322" s="2">
        <v>540</v>
      </c>
      <c r="Y2322" s="2" t="s">
        <v>81</v>
      </c>
      <c r="Z2322" s="2" t="s">
        <v>168</v>
      </c>
      <c r="BE2322" s="23" t="str">
        <f t="shared" si="363"/>
        <v>EMF ja</v>
      </c>
      <c r="BF2322" s="23">
        <f t="shared" si="364"/>
        <v>500</v>
      </c>
      <c r="BG2322" s="23" t="str">
        <f t="shared" si="362"/>
        <v>500+m</v>
      </c>
      <c r="BH2322" s="23">
        <f t="shared" si="365"/>
        <v>1</v>
      </c>
      <c r="BM2322" s="2" t="s">
        <v>3361</v>
      </c>
      <c r="BN2322" s="2">
        <v>500</v>
      </c>
      <c r="BO2322" s="2" t="s">
        <v>9521</v>
      </c>
      <c r="BP2322" s="3">
        <v>1</v>
      </c>
      <c r="BQ2322" s="2" t="s">
        <v>9522</v>
      </c>
    </row>
    <row r="2323" spans="1:69" ht="16.149999999999999" customHeight="1" x14ac:dyDescent="0.25">
      <c r="A2323" s="16">
        <v>2322</v>
      </c>
      <c r="B2323" s="17" t="s">
        <v>135</v>
      </c>
      <c r="C2323" s="48" t="s">
        <v>9523</v>
      </c>
      <c r="D2323" s="2" t="s">
        <v>192</v>
      </c>
      <c r="E2323" s="48" t="s">
        <v>9524</v>
      </c>
      <c r="F2323" s="67">
        <v>42895</v>
      </c>
      <c r="G2323" s="3">
        <f t="shared" si="359"/>
        <v>6</v>
      </c>
      <c r="H2323" s="3">
        <f t="shared" si="360"/>
        <v>2017</v>
      </c>
      <c r="I2323" s="19">
        <v>0.88194444444444398</v>
      </c>
      <c r="J2323" s="20">
        <f t="shared" si="366"/>
        <v>21</v>
      </c>
      <c r="K2323" s="5" t="str">
        <f t="shared" si="361"/>
        <v>ja</v>
      </c>
      <c r="L2323" s="5" t="s">
        <v>91</v>
      </c>
      <c r="M2323" s="6" t="s">
        <v>74</v>
      </c>
      <c r="O2323" s="17" t="s">
        <v>75</v>
      </c>
      <c r="P2323" s="17" t="s">
        <v>9525</v>
      </c>
      <c r="R2323" s="6" t="s">
        <v>77</v>
      </c>
      <c r="T2323" s="22"/>
      <c r="X2323" s="2">
        <v>230</v>
      </c>
      <c r="Y2323" s="2" t="s">
        <v>81</v>
      </c>
      <c r="Z2323" s="2" t="s">
        <v>84</v>
      </c>
      <c r="AD2323" s="2">
        <v>230</v>
      </c>
      <c r="AE2323" s="2" t="s">
        <v>83</v>
      </c>
      <c r="AF2323" s="2" t="s">
        <v>84</v>
      </c>
      <c r="BE2323" s="23" t="str">
        <f t="shared" si="363"/>
        <v>EMF nein</v>
      </c>
      <c r="BF2323" s="23" t="str">
        <f t="shared" si="364"/>
        <v/>
      </c>
      <c r="BG2323" s="23" t="str">
        <f t="shared" si="362"/>
        <v/>
      </c>
      <c r="BH2323" s="23">
        <f t="shared" si="365"/>
        <v>0</v>
      </c>
      <c r="BO2323" s="2" t="s">
        <v>9526</v>
      </c>
      <c r="BP2323" s="3">
        <v>1</v>
      </c>
      <c r="BQ2323" s="2" t="s">
        <v>9527</v>
      </c>
    </row>
    <row r="2324" spans="1:69" ht="16.149999999999999" customHeight="1" x14ac:dyDescent="0.25">
      <c r="A2324" s="16">
        <v>2323</v>
      </c>
      <c r="B2324" s="17" t="s">
        <v>135</v>
      </c>
      <c r="C2324" s="48" t="s">
        <v>9528</v>
      </c>
      <c r="D2324" s="2" t="s">
        <v>296</v>
      </c>
      <c r="E2324" s="48" t="s">
        <v>9529</v>
      </c>
      <c r="F2324" s="67">
        <v>43255</v>
      </c>
      <c r="G2324" s="3">
        <f t="shared" ref="G2324:G2387" si="367">IF(F2324&lt;&gt;"",MONTH(F2324),"")</f>
        <v>6</v>
      </c>
      <c r="H2324" s="3">
        <f t="shared" ref="H2324:H2387" si="368">IF(F2324&lt;&gt;"",YEAR(F2324),"")</f>
        <v>2018</v>
      </c>
      <c r="I2324" s="19">
        <v>0.64583333333333304</v>
      </c>
      <c r="J2324" s="20">
        <f t="shared" si="366"/>
        <v>15</v>
      </c>
      <c r="K2324" s="5" t="str">
        <f t="shared" ref="K2324:K2387" si="369">IF(COUNTA(W2324:BN2324)=0,"nein","ja")</f>
        <v>ja</v>
      </c>
      <c r="L2324" s="5" t="s">
        <v>91</v>
      </c>
      <c r="M2324" s="6" t="s">
        <v>139</v>
      </c>
      <c r="O2324" s="2" t="s">
        <v>140</v>
      </c>
      <c r="P2324" s="17" t="s">
        <v>9530</v>
      </c>
      <c r="R2324" s="6" t="s">
        <v>77</v>
      </c>
      <c r="T2324" s="6" t="s">
        <v>3264</v>
      </c>
      <c r="X2324" s="2">
        <v>100</v>
      </c>
      <c r="Y2324" s="2" t="s">
        <v>94</v>
      </c>
      <c r="Z2324" s="2" t="s">
        <v>84</v>
      </c>
      <c r="AA2324" s="2">
        <v>100</v>
      </c>
      <c r="AB2324" s="2" t="s">
        <v>94</v>
      </c>
      <c r="AC2324" s="2" t="s">
        <v>84</v>
      </c>
      <c r="AD2324" s="2">
        <v>100</v>
      </c>
      <c r="AE2324" s="2" t="s">
        <v>94</v>
      </c>
      <c r="AF2324" s="2" t="s">
        <v>84</v>
      </c>
      <c r="BE2324" s="23" t="str">
        <f t="shared" si="363"/>
        <v>EMF nein</v>
      </c>
      <c r="BF2324" s="23" t="str">
        <f t="shared" si="364"/>
        <v/>
      </c>
      <c r="BG2324" s="23" t="str">
        <f t="shared" si="362"/>
        <v/>
      </c>
      <c r="BH2324" s="23">
        <f t="shared" si="365"/>
        <v>0</v>
      </c>
      <c r="BP2324" s="3">
        <v>1</v>
      </c>
      <c r="BQ2324" s="2" t="s">
        <v>9531</v>
      </c>
    </row>
    <row r="2325" spans="1:69" ht="16.149999999999999" customHeight="1" x14ac:dyDescent="0.25">
      <c r="A2325" s="16">
        <v>2324</v>
      </c>
      <c r="B2325" s="17" t="s">
        <v>87</v>
      </c>
      <c r="C2325" s="48" t="s">
        <v>8891</v>
      </c>
      <c r="D2325" s="2" t="s">
        <v>371</v>
      </c>
      <c r="E2325" s="48" t="s">
        <v>6582</v>
      </c>
      <c r="F2325" s="67">
        <v>43255</v>
      </c>
      <c r="G2325" s="3">
        <f t="shared" si="367"/>
        <v>6</v>
      </c>
      <c r="H2325" s="3">
        <f t="shared" si="368"/>
        <v>2018</v>
      </c>
      <c r="I2325" s="19">
        <v>0.42013888888888901</v>
      </c>
      <c r="J2325" s="20">
        <f t="shared" si="366"/>
        <v>10</v>
      </c>
      <c r="K2325" s="5" t="str">
        <f t="shared" si="369"/>
        <v>ja</v>
      </c>
      <c r="L2325" s="5" t="s">
        <v>91</v>
      </c>
      <c r="M2325" s="6" t="s">
        <v>74</v>
      </c>
      <c r="N2325" s="5">
        <v>71</v>
      </c>
      <c r="O2325" s="17" t="s">
        <v>75</v>
      </c>
      <c r="P2325" s="17" t="s">
        <v>9532</v>
      </c>
      <c r="R2325" s="6" t="s">
        <v>77</v>
      </c>
      <c r="T2325" s="22" t="s">
        <v>79</v>
      </c>
      <c r="X2325" s="2">
        <v>730</v>
      </c>
      <c r="Y2325" s="2" t="s">
        <v>83</v>
      </c>
      <c r="Z2325" s="2" t="s">
        <v>84</v>
      </c>
      <c r="AA2325" s="2">
        <v>730</v>
      </c>
      <c r="AB2325" s="2" t="s">
        <v>83</v>
      </c>
      <c r="AC2325" s="2" t="s">
        <v>84</v>
      </c>
      <c r="AD2325" s="2">
        <v>730</v>
      </c>
      <c r="AE2325" s="2" t="s">
        <v>83</v>
      </c>
      <c r="AF2325" s="2" t="s">
        <v>84</v>
      </c>
      <c r="BE2325" s="23" t="str">
        <f t="shared" si="363"/>
        <v>EMF nein</v>
      </c>
      <c r="BF2325" s="23" t="str">
        <f t="shared" si="364"/>
        <v/>
      </c>
      <c r="BG2325" s="23" t="str">
        <f t="shared" si="362"/>
        <v/>
      </c>
      <c r="BH2325" s="23">
        <f t="shared" si="365"/>
        <v>0</v>
      </c>
      <c r="BO2325" s="2" t="s">
        <v>9533</v>
      </c>
      <c r="BP2325" s="3">
        <v>1</v>
      </c>
      <c r="BQ2325" s="2" t="s">
        <v>9534</v>
      </c>
    </row>
    <row r="2326" spans="1:69" ht="16.149999999999999" customHeight="1" x14ac:dyDescent="0.25">
      <c r="A2326" s="16">
        <v>2325</v>
      </c>
      <c r="B2326" s="17" t="s">
        <v>135</v>
      </c>
      <c r="C2326" s="48" t="s">
        <v>7643</v>
      </c>
      <c r="D2326" s="2" t="s">
        <v>151</v>
      </c>
      <c r="E2326" s="48" t="s">
        <v>7800</v>
      </c>
      <c r="F2326" s="67">
        <v>43255</v>
      </c>
      <c r="G2326" s="3">
        <f t="shared" si="367"/>
        <v>6</v>
      </c>
      <c r="H2326" s="3">
        <f t="shared" si="368"/>
        <v>2018</v>
      </c>
      <c r="I2326" s="19">
        <v>0.29166666666666702</v>
      </c>
      <c r="J2326" s="20">
        <f t="shared" si="366"/>
        <v>7</v>
      </c>
      <c r="K2326" s="5" t="str">
        <f t="shared" si="369"/>
        <v>ja</v>
      </c>
      <c r="L2326" s="5" t="s">
        <v>91</v>
      </c>
      <c r="M2326" s="6" t="s">
        <v>354</v>
      </c>
      <c r="N2326" s="5">
        <v>53</v>
      </c>
      <c r="O2326" s="2" t="s">
        <v>140</v>
      </c>
      <c r="P2326" s="17" t="s">
        <v>9535</v>
      </c>
      <c r="R2326" s="6" t="s">
        <v>77</v>
      </c>
      <c r="S2326" s="2" t="s">
        <v>78</v>
      </c>
      <c r="T2326" s="6" t="s">
        <v>154</v>
      </c>
      <c r="X2326" s="2">
        <v>1400</v>
      </c>
      <c r="Y2326" s="2" t="s">
        <v>83</v>
      </c>
      <c r="Z2326" s="2" t="s">
        <v>84</v>
      </c>
      <c r="AA2326" s="2">
        <v>1400</v>
      </c>
      <c r="AB2326" s="2" t="s">
        <v>83</v>
      </c>
      <c r="AC2326" s="2" t="s">
        <v>84</v>
      </c>
      <c r="AD2326" s="2">
        <v>1400</v>
      </c>
      <c r="AE2326" s="2" t="s">
        <v>83</v>
      </c>
      <c r="AF2326" s="2" t="s">
        <v>84</v>
      </c>
      <c r="BE2326" s="23" t="str">
        <f t="shared" si="363"/>
        <v>EMF nein</v>
      </c>
      <c r="BF2326" s="23" t="str">
        <f t="shared" si="364"/>
        <v/>
      </c>
      <c r="BG2326" s="23" t="str">
        <f t="shared" si="362"/>
        <v/>
      </c>
      <c r="BH2326" s="23">
        <f t="shared" si="365"/>
        <v>0</v>
      </c>
      <c r="BO2326" s="2" t="s">
        <v>9536</v>
      </c>
      <c r="BP2326" s="3">
        <v>1</v>
      </c>
      <c r="BQ2326" s="2" t="s">
        <v>9537</v>
      </c>
    </row>
    <row r="2327" spans="1:69" ht="16.149999999999999" customHeight="1" x14ac:dyDescent="0.25">
      <c r="A2327" s="69">
        <v>2326</v>
      </c>
      <c r="B2327" s="17" t="s">
        <v>211</v>
      </c>
      <c r="C2327" s="48" t="s">
        <v>9538</v>
      </c>
      <c r="D2327" s="2" t="s">
        <v>348</v>
      </c>
      <c r="E2327" s="48" t="s">
        <v>9539</v>
      </c>
      <c r="F2327" s="67">
        <v>43254</v>
      </c>
      <c r="G2327" s="3">
        <f t="shared" si="367"/>
        <v>6</v>
      </c>
      <c r="H2327" s="3">
        <f t="shared" si="368"/>
        <v>2018</v>
      </c>
      <c r="I2327" s="19">
        <v>0.46180555555555602</v>
      </c>
      <c r="J2327" s="20">
        <f t="shared" si="366"/>
        <v>11</v>
      </c>
      <c r="K2327" s="5" t="str">
        <f t="shared" si="369"/>
        <v>ja</v>
      </c>
      <c r="L2327" s="5" t="s">
        <v>91</v>
      </c>
      <c r="M2327" s="6" t="s">
        <v>100</v>
      </c>
      <c r="N2327" s="5">
        <v>33</v>
      </c>
      <c r="O2327" s="2" t="s">
        <v>140</v>
      </c>
      <c r="P2327" s="17" t="s">
        <v>9540</v>
      </c>
      <c r="R2327" s="6" t="s">
        <v>77</v>
      </c>
      <c r="T2327" s="22" t="s">
        <v>79</v>
      </c>
      <c r="X2327" s="2">
        <v>180</v>
      </c>
      <c r="Y2327" s="2" t="s">
        <v>81</v>
      </c>
      <c r="Z2327" s="2" t="s">
        <v>84</v>
      </c>
      <c r="AA2327" s="2">
        <v>180</v>
      </c>
      <c r="AB2327" s="2" t="s">
        <v>81</v>
      </c>
      <c r="AC2327" s="2" t="s">
        <v>84</v>
      </c>
      <c r="AD2327" s="2">
        <v>180</v>
      </c>
      <c r="AE2327" s="2" t="s">
        <v>83</v>
      </c>
      <c r="AF2327" s="2" t="s">
        <v>84</v>
      </c>
      <c r="AJ2327" s="2">
        <v>310</v>
      </c>
      <c r="AK2327" s="2" t="s">
        <v>81</v>
      </c>
      <c r="AL2327" s="2" t="s">
        <v>84</v>
      </c>
      <c r="AM2327" s="2">
        <v>310</v>
      </c>
      <c r="AN2327" s="2" t="s">
        <v>81</v>
      </c>
      <c r="AO2327" s="2" t="s">
        <v>84</v>
      </c>
      <c r="AP2327" s="2">
        <v>310</v>
      </c>
      <c r="AQ2327" s="2" t="s">
        <v>81</v>
      </c>
      <c r="AR2327" s="2" t="s">
        <v>84</v>
      </c>
      <c r="BE2327" s="23" t="str">
        <f t="shared" si="363"/>
        <v>EMF ja</v>
      </c>
      <c r="BF2327" s="23">
        <f t="shared" si="364"/>
        <v>455</v>
      </c>
      <c r="BG2327" s="23" t="str">
        <f t="shared" si="362"/>
        <v>100-499m</v>
      </c>
      <c r="BH2327" s="23">
        <f t="shared" si="365"/>
        <v>1</v>
      </c>
      <c r="BM2327" s="2" t="s">
        <v>162</v>
      </c>
      <c r="BN2327" s="2">
        <v>455</v>
      </c>
      <c r="BO2327" s="2" t="s">
        <v>9541</v>
      </c>
      <c r="BP2327" s="3">
        <v>1</v>
      </c>
      <c r="BQ2327" s="2" t="s">
        <v>9542</v>
      </c>
    </row>
    <row r="2328" spans="1:69" ht="16.149999999999999" customHeight="1" x14ac:dyDescent="0.25">
      <c r="A2328" s="16">
        <v>2327</v>
      </c>
      <c r="B2328" s="17" t="s">
        <v>69</v>
      </c>
      <c r="C2328" s="48" t="s">
        <v>540</v>
      </c>
      <c r="D2328" s="2" t="s">
        <v>124</v>
      </c>
      <c r="E2328" s="48" t="s">
        <v>9543</v>
      </c>
      <c r="F2328" s="67">
        <v>43256</v>
      </c>
      <c r="G2328" s="3">
        <f t="shared" si="367"/>
        <v>6</v>
      </c>
      <c r="H2328" s="3">
        <f t="shared" si="368"/>
        <v>2018</v>
      </c>
      <c r="I2328" s="19">
        <v>0.79861111111111105</v>
      </c>
      <c r="J2328" s="20">
        <f t="shared" si="366"/>
        <v>19</v>
      </c>
      <c r="K2328" s="5" t="str">
        <f t="shared" si="369"/>
        <v>ja</v>
      </c>
      <c r="L2328" s="5" t="s">
        <v>91</v>
      </c>
      <c r="M2328" s="6" t="s">
        <v>74</v>
      </c>
      <c r="N2328" s="5">
        <v>51</v>
      </c>
      <c r="O2328" s="17" t="s">
        <v>75</v>
      </c>
      <c r="P2328" s="17" t="s">
        <v>9544</v>
      </c>
      <c r="R2328" s="6" t="s">
        <v>77</v>
      </c>
      <c r="S2328" s="2" t="s">
        <v>132</v>
      </c>
      <c r="T2328" s="22" t="s">
        <v>79</v>
      </c>
      <c r="U2328" s="2" t="s">
        <v>3801</v>
      </c>
      <c r="X2328" s="2">
        <v>40</v>
      </c>
      <c r="Y2328" s="2" t="s">
        <v>81</v>
      </c>
      <c r="Z2328" s="2" t="s">
        <v>82</v>
      </c>
      <c r="AA2328" s="2">
        <v>40</v>
      </c>
      <c r="AB2328" s="2" t="s">
        <v>94</v>
      </c>
      <c r="AC2328" s="2" t="s">
        <v>82</v>
      </c>
      <c r="AD2328" s="2">
        <v>40</v>
      </c>
      <c r="AE2328" s="2" t="s">
        <v>81</v>
      </c>
      <c r="AF2328" s="2" t="s">
        <v>82</v>
      </c>
      <c r="AJ2328" s="2">
        <v>830</v>
      </c>
      <c r="AK2328" s="2" t="s">
        <v>81</v>
      </c>
      <c r="AL2328" s="2" t="s">
        <v>84</v>
      </c>
      <c r="AM2328" s="2">
        <v>830</v>
      </c>
      <c r="AN2328" s="2" t="s">
        <v>81</v>
      </c>
      <c r="AO2328" s="2" t="s">
        <v>84</v>
      </c>
      <c r="AP2328" s="2">
        <v>830</v>
      </c>
      <c r="AQ2328" s="2" t="s">
        <v>81</v>
      </c>
      <c r="AR2328" s="2" t="s">
        <v>84</v>
      </c>
      <c r="AV2328" s="2">
        <v>325</v>
      </c>
      <c r="AW2328" s="2" t="s">
        <v>81</v>
      </c>
      <c r="AX2328" s="2" t="s">
        <v>84</v>
      </c>
      <c r="BE2328" s="23" t="str">
        <f t="shared" si="363"/>
        <v>EMF nein</v>
      </c>
      <c r="BF2328" s="23" t="str">
        <f t="shared" si="364"/>
        <v/>
      </c>
      <c r="BG2328" s="23" t="str">
        <f t="shared" si="362"/>
        <v/>
      </c>
      <c r="BH2328" s="23">
        <f t="shared" si="365"/>
        <v>0</v>
      </c>
      <c r="BO2328" s="2" t="s">
        <v>9545</v>
      </c>
      <c r="BP2328" s="3">
        <v>1</v>
      </c>
      <c r="BQ2328" s="2" t="s">
        <v>9546</v>
      </c>
    </row>
    <row r="2329" spans="1:69" ht="16.149999999999999" customHeight="1" x14ac:dyDescent="0.25">
      <c r="A2329" s="16">
        <v>2328</v>
      </c>
      <c r="B2329" s="17" t="s">
        <v>211</v>
      </c>
      <c r="C2329" s="48" t="s">
        <v>22542</v>
      </c>
      <c r="D2329" s="2" t="s">
        <v>158</v>
      </c>
      <c r="E2329" s="48" t="s">
        <v>9547</v>
      </c>
      <c r="F2329" s="67">
        <v>43255</v>
      </c>
      <c r="G2329" s="3">
        <f t="shared" si="367"/>
        <v>6</v>
      </c>
      <c r="H2329" s="3">
        <f t="shared" si="368"/>
        <v>2018</v>
      </c>
      <c r="I2329" s="19">
        <v>0.45833333333333298</v>
      </c>
      <c r="J2329" s="20">
        <f t="shared" si="366"/>
        <v>11</v>
      </c>
      <c r="K2329" s="5" t="str">
        <f t="shared" si="369"/>
        <v>ja</v>
      </c>
      <c r="L2329" s="21" t="s">
        <v>73</v>
      </c>
      <c r="M2329" s="6" t="s">
        <v>208</v>
      </c>
      <c r="N2329" s="5">
        <v>54</v>
      </c>
      <c r="O2329" s="17" t="s">
        <v>75</v>
      </c>
      <c r="P2329" s="17" t="s">
        <v>9548</v>
      </c>
      <c r="R2329" s="6" t="s">
        <v>77</v>
      </c>
      <c r="T2329" s="22" t="s">
        <v>79</v>
      </c>
      <c r="X2329" s="2">
        <v>100</v>
      </c>
      <c r="Y2329" s="2" t="s">
        <v>81</v>
      </c>
      <c r="Z2329" s="2" t="s">
        <v>84</v>
      </c>
      <c r="AA2329" s="2">
        <v>100</v>
      </c>
      <c r="AB2329" s="2" t="s">
        <v>94</v>
      </c>
      <c r="AC2329" s="2" t="s">
        <v>84</v>
      </c>
      <c r="AD2329" s="2">
        <v>100</v>
      </c>
      <c r="AE2329" s="2" t="s">
        <v>94</v>
      </c>
      <c r="AF2329" s="2" t="s">
        <v>84</v>
      </c>
      <c r="AP2329" s="2">
        <v>50</v>
      </c>
      <c r="AQ2329" s="2" t="s">
        <v>94</v>
      </c>
      <c r="AR2329" s="2" t="s">
        <v>84</v>
      </c>
      <c r="BE2329" s="23" t="str">
        <f t="shared" si="363"/>
        <v>EMF nein</v>
      </c>
      <c r="BF2329" s="23" t="str">
        <f t="shared" si="364"/>
        <v/>
      </c>
      <c r="BG2329" s="23" t="str">
        <f t="shared" si="362"/>
        <v/>
      </c>
      <c r="BH2329" s="23">
        <f t="shared" si="365"/>
        <v>0</v>
      </c>
      <c r="BO2329" s="2" t="s">
        <v>9549</v>
      </c>
      <c r="BP2329" s="3">
        <v>1</v>
      </c>
      <c r="BQ2329" s="2" t="s">
        <v>9550</v>
      </c>
    </row>
    <row r="2330" spans="1:69" ht="16.149999999999999" customHeight="1" x14ac:dyDescent="0.25">
      <c r="A2330" s="16">
        <v>2329</v>
      </c>
      <c r="B2330" s="17" t="s">
        <v>211</v>
      </c>
      <c r="C2330" s="48" t="s">
        <v>5945</v>
      </c>
      <c r="D2330" s="2" t="s">
        <v>89</v>
      </c>
      <c r="E2330" s="48" t="s">
        <v>339</v>
      </c>
      <c r="F2330" s="67">
        <v>41439</v>
      </c>
      <c r="G2330" s="3">
        <f t="shared" si="367"/>
        <v>6</v>
      </c>
      <c r="H2330" s="3">
        <f t="shared" si="368"/>
        <v>2013</v>
      </c>
      <c r="I2330" s="19">
        <v>0.66666666666666696</v>
      </c>
      <c r="J2330" s="20">
        <f t="shared" si="366"/>
        <v>16</v>
      </c>
      <c r="K2330" s="5" t="str">
        <f t="shared" si="369"/>
        <v>ja</v>
      </c>
      <c r="L2330" s="21" t="s">
        <v>73</v>
      </c>
      <c r="M2330" s="6" t="s">
        <v>74</v>
      </c>
      <c r="O2330" s="2" t="s">
        <v>140</v>
      </c>
      <c r="P2330" s="17" t="s">
        <v>9551</v>
      </c>
      <c r="R2330" s="6" t="s">
        <v>77</v>
      </c>
      <c r="T2330" s="6" t="s">
        <v>108</v>
      </c>
      <c r="X2330" s="2">
        <v>800</v>
      </c>
      <c r="Y2330" s="2" t="s">
        <v>83</v>
      </c>
      <c r="Z2330" s="2" t="s">
        <v>168</v>
      </c>
      <c r="AA2330" s="2">
        <v>800</v>
      </c>
      <c r="AB2330" s="2" t="s">
        <v>83</v>
      </c>
      <c r="AC2330" s="2" t="s">
        <v>168</v>
      </c>
      <c r="BE2330" s="23" t="str">
        <f t="shared" si="363"/>
        <v>EMF ja</v>
      </c>
      <c r="BF2330" s="23">
        <f t="shared" si="364"/>
        <v>1900</v>
      </c>
      <c r="BG2330" s="23" t="str">
        <f t="shared" si="362"/>
        <v>500+m</v>
      </c>
      <c r="BH2330" s="23">
        <f t="shared" si="365"/>
        <v>3</v>
      </c>
      <c r="BI2330" s="2" t="s">
        <v>162</v>
      </c>
      <c r="BJ2330" s="2">
        <v>1900</v>
      </c>
      <c r="BK2330" s="2" t="s">
        <v>162</v>
      </c>
      <c r="BM2330" s="2" t="s">
        <v>162</v>
      </c>
      <c r="BO2330" s="2" t="s">
        <v>9552</v>
      </c>
      <c r="BP2330" s="3">
        <v>1</v>
      </c>
      <c r="BQ2330" s="2" t="s">
        <v>9553</v>
      </c>
    </row>
    <row r="2331" spans="1:69" ht="16.149999999999999" customHeight="1" x14ac:dyDescent="0.25">
      <c r="A2331" s="16">
        <v>2330</v>
      </c>
      <c r="B2331" s="17" t="s">
        <v>69</v>
      </c>
      <c r="C2331" s="48" t="s">
        <v>6408</v>
      </c>
      <c r="D2331" s="2" t="s">
        <v>296</v>
      </c>
      <c r="E2331" s="48" t="s">
        <v>9554</v>
      </c>
      <c r="F2331" s="67">
        <v>43262</v>
      </c>
      <c r="G2331" s="3">
        <f t="shared" si="367"/>
        <v>6</v>
      </c>
      <c r="H2331" s="3">
        <f t="shared" si="368"/>
        <v>2018</v>
      </c>
      <c r="I2331" s="19">
        <v>0.375</v>
      </c>
      <c r="J2331" s="20">
        <f t="shared" si="366"/>
        <v>9</v>
      </c>
      <c r="K2331" s="5" t="str">
        <f t="shared" si="369"/>
        <v>ja</v>
      </c>
      <c r="L2331" s="5" t="s">
        <v>91</v>
      </c>
      <c r="M2331" s="6" t="s">
        <v>74</v>
      </c>
      <c r="N2331" s="5">
        <v>76</v>
      </c>
      <c r="O2331" s="17" t="s">
        <v>75</v>
      </c>
      <c r="P2331" s="17" t="s">
        <v>9555</v>
      </c>
      <c r="Q2331" s="6" t="s">
        <v>186</v>
      </c>
      <c r="R2331" s="6" t="s">
        <v>77</v>
      </c>
      <c r="T2331" s="6" t="s">
        <v>202</v>
      </c>
      <c r="V2331" s="2" t="s">
        <v>202</v>
      </c>
      <c r="X2331" s="2">
        <v>106</v>
      </c>
      <c r="Y2331" s="2" t="s">
        <v>81</v>
      </c>
      <c r="Z2331" s="2" t="s">
        <v>84</v>
      </c>
      <c r="AJ2331" s="2">
        <v>181</v>
      </c>
      <c r="AK2331" s="2" t="s">
        <v>81</v>
      </c>
      <c r="AL2331" s="2" t="s">
        <v>161</v>
      </c>
      <c r="AM2331" s="2">
        <v>181</v>
      </c>
      <c r="AN2331" s="2" t="s">
        <v>81</v>
      </c>
      <c r="AO2331" s="2" t="s">
        <v>161</v>
      </c>
      <c r="AP2331" s="2">
        <v>181</v>
      </c>
      <c r="AQ2331" s="2" t="s">
        <v>81</v>
      </c>
      <c r="AR2331" s="2" t="s">
        <v>161</v>
      </c>
      <c r="BE2331" s="23" t="str">
        <f t="shared" si="363"/>
        <v>EMF nein</v>
      </c>
      <c r="BF2331" s="23" t="str">
        <f t="shared" si="364"/>
        <v/>
      </c>
      <c r="BG2331" s="23" t="str">
        <f t="shared" si="362"/>
        <v/>
      </c>
      <c r="BH2331" s="23">
        <f t="shared" si="365"/>
        <v>0</v>
      </c>
      <c r="BO2331" s="2" t="s">
        <v>9556</v>
      </c>
      <c r="BP2331" s="3">
        <v>1</v>
      </c>
      <c r="BQ2331" s="2" t="s">
        <v>9557</v>
      </c>
    </row>
    <row r="2332" spans="1:69" ht="16.149999999999999" customHeight="1" x14ac:dyDescent="0.25">
      <c r="A2332" s="16">
        <v>2331</v>
      </c>
      <c r="B2332" s="17" t="s">
        <v>211</v>
      </c>
      <c r="C2332" s="48" t="s">
        <v>5088</v>
      </c>
      <c r="D2332" s="2" t="s">
        <v>151</v>
      </c>
      <c r="E2332" s="48" t="s">
        <v>9558</v>
      </c>
      <c r="F2332" s="67">
        <v>43258</v>
      </c>
      <c r="G2332" s="3">
        <f t="shared" si="367"/>
        <v>6</v>
      </c>
      <c r="H2332" s="3">
        <f t="shared" si="368"/>
        <v>2018</v>
      </c>
      <c r="I2332" s="19">
        <v>0.82986111111111105</v>
      </c>
      <c r="J2332" s="20">
        <f t="shared" si="366"/>
        <v>19</v>
      </c>
      <c r="K2332" s="5" t="str">
        <f t="shared" si="369"/>
        <v>ja</v>
      </c>
      <c r="L2332" s="5" t="s">
        <v>91</v>
      </c>
      <c r="M2332" s="6" t="s">
        <v>100</v>
      </c>
      <c r="N2332" s="5">
        <v>33</v>
      </c>
      <c r="O2332" s="17" t="s">
        <v>126</v>
      </c>
      <c r="P2332" s="17" t="s">
        <v>9559</v>
      </c>
      <c r="R2332" s="6" t="s">
        <v>77</v>
      </c>
      <c r="T2332" s="22" t="s">
        <v>79</v>
      </c>
      <c r="X2332" s="2">
        <v>480</v>
      </c>
      <c r="Y2332" s="2" t="s">
        <v>81</v>
      </c>
      <c r="Z2332" s="2" t="s">
        <v>84</v>
      </c>
      <c r="AA2332" s="2">
        <v>480</v>
      </c>
      <c r="AB2332" s="2" t="s">
        <v>81</v>
      </c>
      <c r="AC2332" s="2" t="s">
        <v>84</v>
      </c>
      <c r="AD2332" s="2">
        <v>480</v>
      </c>
      <c r="AE2332" s="2" t="s">
        <v>81</v>
      </c>
      <c r="AF2332" s="2" t="s">
        <v>84</v>
      </c>
      <c r="BE2332" s="23" t="str">
        <f t="shared" si="363"/>
        <v>EMF nein</v>
      </c>
      <c r="BF2332" s="23" t="str">
        <f t="shared" si="364"/>
        <v/>
      </c>
      <c r="BG2332" s="23" t="str">
        <f t="shared" si="362"/>
        <v/>
      </c>
      <c r="BH2332" s="23">
        <f t="shared" si="365"/>
        <v>0</v>
      </c>
      <c r="BO2332" s="2" t="s">
        <v>9560</v>
      </c>
      <c r="BP2332" s="3">
        <v>1</v>
      </c>
      <c r="BQ2332" s="2" t="s">
        <v>9561</v>
      </c>
    </row>
    <row r="2333" spans="1:69" ht="16.149999999999999" customHeight="1" x14ac:dyDescent="0.25">
      <c r="A2333" s="16">
        <v>2332</v>
      </c>
      <c r="B2333" s="17" t="s">
        <v>135</v>
      </c>
      <c r="C2333" s="48" t="s">
        <v>3775</v>
      </c>
      <c r="D2333" s="2" t="s">
        <v>151</v>
      </c>
      <c r="E2333" s="48" t="s">
        <v>1768</v>
      </c>
      <c r="F2333" s="67">
        <v>43261</v>
      </c>
      <c r="G2333" s="3">
        <f t="shared" si="367"/>
        <v>6</v>
      </c>
      <c r="H2333" s="3">
        <f t="shared" si="368"/>
        <v>2018</v>
      </c>
      <c r="I2333" s="19">
        <v>0.15277777777777801</v>
      </c>
      <c r="J2333" s="20">
        <f t="shared" si="366"/>
        <v>3</v>
      </c>
      <c r="K2333" s="5" t="str">
        <f t="shared" si="369"/>
        <v>ja</v>
      </c>
      <c r="L2333" s="5" t="s">
        <v>91</v>
      </c>
      <c r="M2333" s="6" t="s">
        <v>354</v>
      </c>
      <c r="N2333" s="5">
        <v>52</v>
      </c>
      <c r="O2333" s="17" t="s">
        <v>126</v>
      </c>
      <c r="P2333" s="17" t="s">
        <v>9562</v>
      </c>
      <c r="R2333" s="6" t="s">
        <v>77</v>
      </c>
      <c r="T2333" s="6" t="s">
        <v>154</v>
      </c>
      <c r="X2333" s="2">
        <v>80</v>
      </c>
      <c r="Y2333" s="2" t="s">
        <v>81</v>
      </c>
      <c r="Z2333" s="2" t="s">
        <v>84</v>
      </c>
      <c r="AA2333" s="2">
        <v>80</v>
      </c>
      <c r="AB2333" s="2" t="s">
        <v>81</v>
      </c>
      <c r="AC2333" s="2" t="s">
        <v>84</v>
      </c>
      <c r="AD2333" s="2">
        <v>80</v>
      </c>
      <c r="AE2333" s="2" t="s">
        <v>81</v>
      </c>
      <c r="AF2333" s="2" t="s">
        <v>84</v>
      </c>
      <c r="BE2333" s="23" t="str">
        <f t="shared" si="363"/>
        <v>EMF nein</v>
      </c>
      <c r="BF2333" s="23" t="str">
        <f t="shared" si="364"/>
        <v/>
      </c>
      <c r="BG2333" s="23" t="str">
        <f t="shared" si="362"/>
        <v/>
      </c>
      <c r="BH2333" s="23">
        <f t="shared" si="365"/>
        <v>0</v>
      </c>
      <c r="BO2333" s="2" t="s">
        <v>9563</v>
      </c>
      <c r="BP2333" s="3">
        <v>1</v>
      </c>
      <c r="BQ2333" s="2" t="s">
        <v>9564</v>
      </c>
    </row>
    <row r="2334" spans="1:69" ht="16.149999999999999" customHeight="1" x14ac:dyDescent="0.25">
      <c r="A2334" s="16">
        <v>2333</v>
      </c>
      <c r="B2334" s="17" t="s">
        <v>69</v>
      </c>
      <c r="C2334" s="48" t="s">
        <v>2280</v>
      </c>
      <c r="D2334" s="2" t="s">
        <v>104</v>
      </c>
      <c r="E2334" s="48" t="s">
        <v>10985</v>
      </c>
      <c r="F2334" s="67">
        <v>43262</v>
      </c>
      <c r="G2334" s="3">
        <f t="shared" si="367"/>
        <v>6</v>
      </c>
      <c r="H2334" s="3">
        <f t="shared" si="368"/>
        <v>2018</v>
      </c>
      <c r="I2334" s="19">
        <v>0.74652777777777801</v>
      </c>
      <c r="J2334" s="20">
        <f t="shared" si="366"/>
        <v>17</v>
      </c>
      <c r="K2334" s="5" t="str">
        <f t="shared" si="369"/>
        <v>ja</v>
      </c>
      <c r="L2334" s="5" t="s">
        <v>91</v>
      </c>
      <c r="M2334" s="6" t="s">
        <v>74</v>
      </c>
      <c r="N2334" s="5">
        <v>28</v>
      </c>
      <c r="O2334" s="6" t="s">
        <v>101</v>
      </c>
      <c r="P2334" s="17" t="s">
        <v>9565</v>
      </c>
      <c r="R2334" s="6" t="s">
        <v>77</v>
      </c>
      <c r="S2334" s="2" t="s">
        <v>132</v>
      </c>
      <c r="T2334" s="6" t="s">
        <v>154</v>
      </c>
      <c r="V2334" s="2" t="s">
        <v>3264</v>
      </c>
      <c r="X2334" s="2">
        <v>252</v>
      </c>
      <c r="Y2334" s="2" t="s">
        <v>94</v>
      </c>
      <c r="Z2334" s="2" t="s">
        <v>84</v>
      </c>
      <c r="AA2334" s="2">
        <v>252</v>
      </c>
      <c r="AB2334" s="2" t="s">
        <v>94</v>
      </c>
      <c r="AC2334" s="2" t="s">
        <v>84</v>
      </c>
      <c r="AD2334" s="2">
        <v>252</v>
      </c>
      <c r="AE2334" s="2" t="s">
        <v>94</v>
      </c>
      <c r="AF2334" s="2" t="s">
        <v>84</v>
      </c>
      <c r="AJ2334" s="392">
        <v>252</v>
      </c>
      <c r="AK2334" s="392" t="s">
        <v>94</v>
      </c>
      <c r="AL2334" s="392" t="s">
        <v>84</v>
      </c>
      <c r="AM2334" s="392">
        <v>252</v>
      </c>
      <c r="AN2334" s="392" t="s">
        <v>94</v>
      </c>
      <c r="AO2334" s="392" t="s">
        <v>84</v>
      </c>
      <c r="AP2334" s="392">
        <v>252</v>
      </c>
      <c r="AQ2334" s="392" t="s">
        <v>94</v>
      </c>
      <c r="AR2334" s="392" t="s">
        <v>84</v>
      </c>
      <c r="AV2334" s="392">
        <v>252</v>
      </c>
      <c r="AW2334" s="392" t="s">
        <v>94</v>
      </c>
      <c r="AX2334" s="392" t="s">
        <v>84</v>
      </c>
      <c r="AY2334" s="392">
        <v>252</v>
      </c>
      <c r="AZ2334" s="392" t="s">
        <v>94</v>
      </c>
      <c r="BA2334" s="392" t="s">
        <v>84</v>
      </c>
      <c r="BB2334" s="392">
        <v>252</v>
      </c>
      <c r="BC2334" s="392" t="s">
        <v>94</v>
      </c>
      <c r="BD2334" s="392" t="s">
        <v>84</v>
      </c>
      <c r="BE2334" s="23" t="str">
        <f t="shared" si="363"/>
        <v>EMF nein</v>
      </c>
      <c r="BF2334" s="23" t="str">
        <f t="shared" si="364"/>
        <v/>
      </c>
      <c r="BG2334" s="23" t="str">
        <f t="shared" si="362"/>
        <v/>
      </c>
      <c r="BH2334" s="23">
        <f t="shared" si="365"/>
        <v>0</v>
      </c>
      <c r="BO2334" s="2" t="s">
        <v>9566</v>
      </c>
      <c r="BP2334" s="3">
        <v>1</v>
      </c>
      <c r="BQ2334" s="2" t="s">
        <v>9567</v>
      </c>
    </row>
    <row r="2335" spans="1:69" ht="16.149999999999999" customHeight="1" x14ac:dyDescent="0.25">
      <c r="A2335" s="16">
        <v>2334</v>
      </c>
      <c r="B2335" s="17" t="s">
        <v>87</v>
      </c>
      <c r="C2335" s="48" t="s">
        <v>9568</v>
      </c>
      <c r="D2335" s="2" t="s">
        <v>145</v>
      </c>
      <c r="E2335" s="48" t="s">
        <v>9569</v>
      </c>
      <c r="F2335" s="67">
        <v>43261</v>
      </c>
      <c r="G2335" s="3">
        <f t="shared" si="367"/>
        <v>6</v>
      </c>
      <c r="H2335" s="3">
        <f t="shared" si="368"/>
        <v>2018</v>
      </c>
      <c r="I2335" s="19">
        <v>0.67708333333333304</v>
      </c>
      <c r="J2335" s="20">
        <f t="shared" si="366"/>
        <v>16</v>
      </c>
      <c r="K2335" s="5" t="str">
        <f t="shared" si="369"/>
        <v>ja</v>
      </c>
      <c r="L2335" s="21" t="s">
        <v>73</v>
      </c>
      <c r="M2335" s="6" t="s">
        <v>74</v>
      </c>
      <c r="N2335" s="5">
        <v>70</v>
      </c>
      <c r="O2335" s="17" t="s">
        <v>126</v>
      </c>
      <c r="P2335" s="17" t="s">
        <v>9570</v>
      </c>
      <c r="S2335" s="2" t="s">
        <v>78</v>
      </c>
      <c r="T2335" s="22"/>
      <c r="U2335" s="2" t="s">
        <v>74</v>
      </c>
      <c r="X2335" s="2">
        <v>910</v>
      </c>
      <c r="Y2335" s="2" t="s">
        <v>81</v>
      </c>
      <c r="Z2335" s="2" t="s">
        <v>161</v>
      </c>
      <c r="AA2335" s="2">
        <v>910</v>
      </c>
      <c r="AB2335" s="2" t="s">
        <v>81</v>
      </c>
      <c r="AC2335" s="2" t="s">
        <v>161</v>
      </c>
      <c r="AD2335" s="2">
        <v>910</v>
      </c>
      <c r="AE2335" s="2" t="s">
        <v>81</v>
      </c>
      <c r="AF2335" s="2" t="s">
        <v>161</v>
      </c>
      <c r="BE2335" s="23" t="str">
        <f t="shared" si="363"/>
        <v>EMF ja</v>
      </c>
      <c r="BF2335" s="23">
        <f t="shared" si="364"/>
        <v>280</v>
      </c>
      <c r="BG2335" s="23" t="str">
        <f t="shared" si="362"/>
        <v>100-499m</v>
      </c>
      <c r="BH2335" s="23">
        <f t="shared" si="365"/>
        <v>2</v>
      </c>
      <c r="BK2335" s="2" t="s">
        <v>162</v>
      </c>
      <c r="BL2335" s="2">
        <v>280</v>
      </c>
      <c r="BM2335" s="2" t="s">
        <v>162</v>
      </c>
      <c r="BN2335" s="2">
        <v>310</v>
      </c>
      <c r="BO2335" s="2" t="s">
        <v>9571</v>
      </c>
      <c r="BP2335" s="3">
        <v>1</v>
      </c>
      <c r="BQ2335" s="2" t="s">
        <v>9572</v>
      </c>
    </row>
    <row r="2336" spans="1:69" ht="16.149999999999999" customHeight="1" x14ac:dyDescent="0.25">
      <c r="A2336" s="16">
        <v>2335</v>
      </c>
      <c r="B2336" s="17" t="s">
        <v>87</v>
      </c>
      <c r="C2336" s="48" t="s">
        <v>9573</v>
      </c>
      <c r="D2336" s="2" t="s">
        <v>371</v>
      </c>
      <c r="E2336" s="48" t="s">
        <v>4248</v>
      </c>
      <c r="F2336" s="67">
        <v>43260</v>
      </c>
      <c r="G2336" s="3">
        <f t="shared" si="367"/>
        <v>6</v>
      </c>
      <c r="H2336" s="3">
        <f t="shared" si="368"/>
        <v>2018</v>
      </c>
      <c r="I2336" s="19">
        <v>0.46180555555555602</v>
      </c>
      <c r="J2336" s="20">
        <f t="shared" si="366"/>
        <v>11</v>
      </c>
      <c r="K2336" s="5" t="str">
        <f t="shared" si="369"/>
        <v>ja</v>
      </c>
      <c r="L2336" s="21" t="s">
        <v>73</v>
      </c>
      <c r="M2336" s="6" t="s">
        <v>74</v>
      </c>
      <c r="N2336" s="5">
        <v>86</v>
      </c>
      <c r="O2336" s="17" t="s">
        <v>75</v>
      </c>
      <c r="P2336" s="17" t="s">
        <v>9574</v>
      </c>
      <c r="R2336" s="6" t="s">
        <v>77</v>
      </c>
      <c r="T2336" s="22" t="s">
        <v>79</v>
      </c>
      <c r="U2336" s="2" t="s">
        <v>354</v>
      </c>
      <c r="X2336" s="2">
        <v>86</v>
      </c>
      <c r="Y2336" s="2" t="s">
        <v>83</v>
      </c>
      <c r="Z2336" s="2" t="s">
        <v>168</v>
      </c>
      <c r="AA2336" s="2">
        <v>86</v>
      </c>
      <c r="AB2336" s="2" t="s">
        <v>81</v>
      </c>
      <c r="AC2336" s="2" t="s">
        <v>168</v>
      </c>
      <c r="AD2336" s="2">
        <v>86</v>
      </c>
      <c r="AE2336" s="2" t="s">
        <v>83</v>
      </c>
      <c r="AF2336" s="2" t="s">
        <v>168</v>
      </c>
      <c r="BE2336" s="23" t="str">
        <f t="shared" si="363"/>
        <v>EMF ja</v>
      </c>
      <c r="BF2336" s="23">
        <f t="shared" si="364"/>
        <v>1</v>
      </c>
      <c r="BG2336" s="23" t="str">
        <f t="shared" si="362"/>
        <v>&lt;100m</v>
      </c>
      <c r="BH2336" s="23">
        <f t="shared" si="365"/>
        <v>1</v>
      </c>
      <c r="BK2336" s="2" t="s">
        <v>162</v>
      </c>
      <c r="BL2336" s="2">
        <v>1</v>
      </c>
      <c r="BO2336" s="2" t="s">
        <v>9575</v>
      </c>
      <c r="BP2336" s="3">
        <v>1</v>
      </c>
      <c r="BQ2336" s="2" t="s">
        <v>9576</v>
      </c>
    </row>
    <row r="2337" spans="1:69" ht="16.149999999999999" customHeight="1" x14ac:dyDescent="0.25">
      <c r="A2337" s="16">
        <v>2336</v>
      </c>
      <c r="B2337" s="17" t="s">
        <v>87</v>
      </c>
      <c r="C2337" s="48" t="s">
        <v>9037</v>
      </c>
      <c r="D2337" s="2" t="s">
        <v>172</v>
      </c>
      <c r="E2337" s="48" t="s">
        <v>9577</v>
      </c>
      <c r="F2337" s="67">
        <v>43252</v>
      </c>
      <c r="G2337" s="3">
        <f t="shared" si="367"/>
        <v>6</v>
      </c>
      <c r="H2337" s="3">
        <f t="shared" si="368"/>
        <v>2018</v>
      </c>
      <c r="I2337" s="19">
        <v>0.40277777777777801</v>
      </c>
      <c r="J2337" s="20">
        <f t="shared" si="366"/>
        <v>9</v>
      </c>
      <c r="K2337" s="5" t="str">
        <f t="shared" si="369"/>
        <v>ja</v>
      </c>
      <c r="L2337" s="21" t="s">
        <v>73</v>
      </c>
      <c r="M2337" s="6" t="s">
        <v>74</v>
      </c>
      <c r="N2337" s="5">
        <v>70</v>
      </c>
      <c r="O2337" s="17" t="s">
        <v>75</v>
      </c>
      <c r="P2337" s="17" t="s">
        <v>9578</v>
      </c>
      <c r="R2337" s="6" t="s">
        <v>77</v>
      </c>
      <c r="T2337" s="22" t="s">
        <v>79</v>
      </c>
      <c r="X2337" s="2">
        <v>747</v>
      </c>
      <c r="Y2337" s="2" t="s">
        <v>83</v>
      </c>
      <c r="Z2337" s="2" t="s">
        <v>161</v>
      </c>
      <c r="AA2337" s="2">
        <v>747</v>
      </c>
      <c r="AB2337" s="2" t="s">
        <v>81</v>
      </c>
      <c r="AC2337" s="2" t="s">
        <v>161</v>
      </c>
      <c r="AD2337" s="2">
        <v>747</v>
      </c>
      <c r="AE2337" s="2" t="s">
        <v>83</v>
      </c>
      <c r="AF2337" s="2" t="s">
        <v>161</v>
      </c>
      <c r="AJ2337" s="2">
        <v>868</v>
      </c>
      <c r="AK2337" s="2" t="s">
        <v>81</v>
      </c>
      <c r="AL2337" s="2" t="s">
        <v>161</v>
      </c>
      <c r="AM2337" s="2">
        <v>868</v>
      </c>
      <c r="AN2337" s="2" t="s">
        <v>94</v>
      </c>
      <c r="AO2337" s="2" t="s">
        <v>161</v>
      </c>
      <c r="AP2337" s="2">
        <v>868</v>
      </c>
      <c r="AQ2337" s="2" t="s">
        <v>83</v>
      </c>
      <c r="AR2337" s="2" t="s">
        <v>161</v>
      </c>
      <c r="BE2337" s="23" t="str">
        <f t="shared" si="363"/>
        <v>EMF ja</v>
      </c>
      <c r="BF2337" s="23">
        <f t="shared" si="364"/>
        <v>1670</v>
      </c>
      <c r="BG2337" s="23" t="str">
        <f t="shared" si="362"/>
        <v>500+m</v>
      </c>
      <c r="BH2337" s="23">
        <f t="shared" si="365"/>
        <v>1</v>
      </c>
      <c r="BI2337" s="2" t="s">
        <v>162</v>
      </c>
      <c r="BJ2337" s="2">
        <v>1670</v>
      </c>
      <c r="BO2337" s="2" t="s">
        <v>9579</v>
      </c>
      <c r="BP2337" s="3">
        <v>1</v>
      </c>
      <c r="BQ2337" s="2" t="s">
        <v>9580</v>
      </c>
    </row>
    <row r="2338" spans="1:69" ht="16.149999999999999" customHeight="1" x14ac:dyDescent="0.25">
      <c r="A2338" s="16">
        <v>2337</v>
      </c>
      <c r="B2338" s="17" t="s">
        <v>211</v>
      </c>
      <c r="C2338" s="48" t="s">
        <v>8905</v>
      </c>
      <c r="D2338" s="2" t="s">
        <v>104</v>
      </c>
      <c r="E2338" s="48" t="s">
        <v>2289</v>
      </c>
      <c r="F2338" s="67">
        <v>43028</v>
      </c>
      <c r="G2338" s="3">
        <f t="shared" si="367"/>
        <v>10</v>
      </c>
      <c r="H2338" s="3">
        <f t="shared" si="368"/>
        <v>2017</v>
      </c>
      <c r="I2338" s="19">
        <v>0.63541666666666696</v>
      </c>
      <c r="J2338" s="20">
        <f t="shared" si="366"/>
        <v>15</v>
      </c>
      <c r="K2338" s="5" t="str">
        <f t="shared" si="369"/>
        <v>ja</v>
      </c>
      <c r="L2338" s="5" t="s">
        <v>91</v>
      </c>
      <c r="M2338" s="6" t="s">
        <v>100</v>
      </c>
      <c r="O2338" s="2" t="s">
        <v>140</v>
      </c>
      <c r="P2338" s="17" t="s">
        <v>9581</v>
      </c>
      <c r="R2338" s="6" t="s">
        <v>77</v>
      </c>
      <c r="T2338" s="6" t="s">
        <v>108</v>
      </c>
      <c r="AD2338" s="2">
        <v>300</v>
      </c>
      <c r="AE2338" s="2" t="s">
        <v>94</v>
      </c>
      <c r="AF2338" s="2" t="s">
        <v>168</v>
      </c>
      <c r="BE2338" s="23" t="str">
        <f t="shared" si="363"/>
        <v>EMF nein</v>
      </c>
      <c r="BF2338" s="23">
        <f t="shared" si="364"/>
        <v>400</v>
      </c>
      <c r="BG2338" s="23" t="str">
        <f t="shared" si="362"/>
        <v>100-499m</v>
      </c>
      <c r="BH2338" s="23">
        <f t="shared" si="365"/>
        <v>0</v>
      </c>
      <c r="BN2338" s="2">
        <v>400</v>
      </c>
      <c r="BO2338" s="2" t="s">
        <v>9582</v>
      </c>
      <c r="BP2338" s="3">
        <v>1</v>
      </c>
      <c r="BQ2338" s="2" t="s">
        <v>9583</v>
      </c>
    </row>
    <row r="2339" spans="1:69" ht="16.149999999999999" customHeight="1" x14ac:dyDescent="0.25">
      <c r="A2339" s="16">
        <v>2338</v>
      </c>
      <c r="B2339" s="17" t="s">
        <v>211</v>
      </c>
      <c r="C2339" s="48" t="s">
        <v>1555</v>
      </c>
      <c r="D2339" s="2" t="s">
        <v>145</v>
      </c>
      <c r="E2339" s="48" t="s">
        <v>8657</v>
      </c>
      <c r="F2339" s="67">
        <v>42727</v>
      </c>
      <c r="G2339" s="3">
        <f t="shared" si="367"/>
        <v>12</v>
      </c>
      <c r="H2339" s="3">
        <f t="shared" si="368"/>
        <v>2016</v>
      </c>
      <c r="I2339" s="19">
        <v>0.14583333333333301</v>
      </c>
      <c r="J2339" s="20">
        <f t="shared" si="366"/>
        <v>3</v>
      </c>
      <c r="K2339" s="5" t="str">
        <f t="shared" si="369"/>
        <v>ja</v>
      </c>
      <c r="L2339" s="5" t="s">
        <v>91</v>
      </c>
      <c r="M2339" s="6" t="s">
        <v>74</v>
      </c>
      <c r="N2339" s="5">
        <v>38</v>
      </c>
      <c r="O2339" s="2" t="s">
        <v>140</v>
      </c>
      <c r="P2339" s="17" t="s">
        <v>9584</v>
      </c>
      <c r="R2339" s="6" t="s">
        <v>77</v>
      </c>
      <c r="T2339" s="22" t="s">
        <v>79</v>
      </c>
      <c r="U2339" s="2" t="s">
        <v>74</v>
      </c>
      <c r="V2339" s="2" t="s">
        <v>3264</v>
      </c>
      <c r="X2339" s="2">
        <v>290</v>
      </c>
      <c r="Y2339" s="2" t="s">
        <v>81</v>
      </c>
      <c r="Z2339" s="2" t="s">
        <v>84</v>
      </c>
      <c r="AA2339" s="2">
        <v>290</v>
      </c>
      <c r="AB2339" s="2" t="s">
        <v>81</v>
      </c>
      <c r="AC2339" s="2" t="s">
        <v>84</v>
      </c>
      <c r="AD2339" s="2">
        <v>290</v>
      </c>
      <c r="AE2339" s="2" t="s">
        <v>83</v>
      </c>
      <c r="AF2339" s="2" t="s">
        <v>84</v>
      </c>
      <c r="BE2339" s="23" t="str">
        <f t="shared" si="363"/>
        <v>EMF nein</v>
      </c>
      <c r="BF2339" s="23" t="str">
        <f t="shared" si="364"/>
        <v/>
      </c>
      <c r="BG2339" s="23" t="str">
        <f t="shared" si="362"/>
        <v/>
      </c>
      <c r="BH2339" s="23">
        <f t="shared" si="365"/>
        <v>0</v>
      </c>
      <c r="BO2339" s="2" t="s">
        <v>9585</v>
      </c>
      <c r="BP2339" s="3">
        <v>1</v>
      </c>
      <c r="BQ2339" s="2" t="s">
        <v>9586</v>
      </c>
    </row>
    <row r="2340" spans="1:69" ht="16.149999999999999" customHeight="1" x14ac:dyDescent="0.25">
      <c r="A2340" s="16">
        <v>2339</v>
      </c>
      <c r="B2340" s="17" t="s">
        <v>87</v>
      </c>
      <c r="C2340" s="48" t="s">
        <v>5272</v>
      </c>
      <c r="D2340" s="2" t="s">
        <v>137</v>
      </c>
      <c r="E2340" s="48" t="s">
        <v>9587</v>
      </c>
      <c r="F2340" s="67">
        <v>42430</v>
      </c>
      <c r="G2340" s="3">
        <f t="shared" si="367"/>
        <v>3</v>
      </c>
      <c r="H2340" s="3">
        <f t="shared" si="368"/>
        <v>2016</v>
      </c>
      <c r="I2340" s="19">
        <v>0.52777777777777801</v>
      </c>
      <c r="J2340" s="20">
        <f t="shared" si="366"/>
        <v>12</v>
      </c>
      <c r="K2340" s="5" t="str">
        <f t="shared" si="369"/>
        <v>ja</v>
      </c>
      <c r="L2340" s="5" t="s">
        <v>91</v>
      </c>
      <c r="M2340" s="6" t="s">
        <v>74</v>
      </c>
      <c r="N2340" s="5">
        <v>80</v>
      </c>
      <c r="O2340" s="17" t="s">
        <v>126</v>
      </c>
      <c r="P2340" s="17" t="s">
        <v>9588</v>
      </c>
      <c r="R2340" s="6" t="s">
        <v>77</v>
      </c>
      <c r="T2340" s="22" t="s">
        <v>79</v>
      </c>
      <c r="X2340" s="2">
        <v>577</v>
      </c>
      <c r="Y2340" s="2" t="s">
        <v>81</v>
      </c>
      <c r="Z2340" s="2" t="s">
        <v>161</v>
      </c>
      <c r="AD2340" s="2">
        <v>577</v>
      </c>
      <c r="AE2340" s="2" t="s">
        <v>83</v>
      </c>
      <c r="AF2340" s="2" t="s">
        <v>161</v>
      </c>
      <c r="BE2340" s="23" t="str">
        <f t="shared" si="363"/>
        <v>EMF nein</v>
      </c>
      <c r="BF2340" s="23" t="str">
        <f t="shared" si="364"/>
        <v/>
      </c>
      <c r="BG2340" s="23" t="str">
        <f t="shared" si="362"/>
        <v/>
      </c>
      <c r="BH2340" s="23">
        <f t="shared" si="365"/>
        <v>0</v>
      </c>
      <c r="BO2340" s="2" t="s">
        <v>9589</v>
      </c>
      <c r="BP2340" s="3">
        <v>1</v>
      </c>
      <c r="BQ2340" s="2" t="s">
        <v>5276</v>
      </c>
    </row>
    <row r="2341" spans="1:69" ht="16.149999999999999" customHeight="1" x14ac:dyDescent="0.25">
      <c r="A2341" s="16">
        <v>2340</v>
      </c>
      <c r="B2341" s="17" t="s">
        <v>87</v>
      </c>
      <c r="C2341" s="48" t="s">
        <v>6237</v>
      </c>
      <c r="D2341" s="2" t="s">
        <v>371</v>
      </c>
      <c r="E2341" s="48" t="s">
        <v>2134</v>
      </c>
      <c r="F2341" s="67">
        <v>43061</v>
      </c>
      <c r="G2341" s="3">
        <f t="shared" si="367"/>
        <v>11</v>
      </c>
      <c r="H2341" s="3">
        <f t="shared" si="368"/>
        <v>2017</v>
      </c>
      <c r="I2341" s="19">
        <v>0.71875</v>
      </c>
      <c r="J2341" s="20">
        <f t="shared" si="366"/>
        <v>17</v>
      </c>
      <c r="K2341" s="5" t="str">
        <f t="shared" si="369"/>
        <v>ja</v>
      </c>
      <c r="L2341" s="5" t="s">
        <v>91</v>
      </c>
      <c r="M2341" s="6" t="s">
        <v>74</v>
      </c>
      <c r="N2341" s="5">
        <v>77</v>
      </c>
      <c r="O2341" s="17" t="s">
        <v>75</v>
      </c>
      <c r="P2341" s="17" t="s">
        <v>9590</v>
      </c>
      <c r="R2341" s="6" t="s">
        <v>77</v>
      </c>
      <c r="T2341" s="22"/>
      <c r="U2341" s="2" t="s">
        <v>115</v>
      </c>
      <c r="V2341" s="2" t="s">
        <v>79</v>
      </c>
      <c r="X2341" s="2">
        <v>115</v>
      </c>
      <c r="Y2341" s="2" t="s">
        <v>83</v>
      </c>
      <c r="Z2341" s="2" t="s">
        <v>84</v>
      </c>
      <c r="AA2341" s="2">
        <v>115</v>
      </c>
      <c r="AB2341" s="2" t="s">
        <v>81</v>
      </c>
      <c r="AC2341" s="2" t="s">
        <v>84</v>
      </c>
      <c r="AD2341" s="2">
        <v>115</v>
      </c>
      <c r="AE2341" s="2" t="s">
        <v>83</v>
      </c>
      <c r="AF2341" s="2" t="s">
        <v>84</v>
      </c>
      <c r="BE2341" s="23" t="str">
        <f t="shared" si="363"/>
        <v>EMF nein</v>
      </c>
      <c r="BF2341" s="23" t="str">
        <f t="shared" si="364"/>
        <v/>
      </c>
      <c r="BG2341" s="23" t="str">
        <f t="shared" si="362"/>
        <v/>
      </c>
      <c r="BH2341" s="23">
        <f t="shared" si="365"/>
        <v>0</v>
      </c>
      <c r="BO2341" s="2" t="s">
        <v>9591</v>
      </c>
      <c r="BP2341" s="3">
        <v>1</v>
      </c>
      <c r="BQ2341" s="2" t="s">
        <v>9592</v>
      </c>
    </row>
    <row r="2342" spans="1:69" ht="16.149999999999999" customHeight="1" x14ac:dyDescent="0.25">
      <c r="A2342" s="16">
        <v>2341</v>
      </c>
      <c r="B2342" s="17" t="s">
        <v>69</v>
      </c>
      <c r="C2342" s="48" t="s">
        <v>540</v>
      </c>
      <c r="D2342" s="2" t="s">
        <v>124</v>
      </c>
      <c r="E2342" s="48" t="s">
        <v>114</v>
      </c>
      <c r="F2342" s="67">
        <v>43265</v>
      </c>
      <c r="G2342" s="3">
        <f t="shared" si="367"/>
        <v>6</v>
      </c>
      <c r="H2342" s="3">
        <f t="shared" si="368"/>
        <v>2018</v>
      </c>
      <c r="I2342" s="19">
        <v>0.3125</v>
      </c>
      <c r="J2342" s="20">
        <f t="shared" si="366"/>
        <v>7</v>
      </c>
      <c r="K2342" s="5" t="str">
        <f t="shared" si="369"/>
        <v>ja</v>
      </c>
      <c r="L2342" s="5" t="s">
        <v>91</v>
      </c>
      <c r="M2342" s="6" t="s">
        <v>74</v>
      </c>
      <c r="N2342" s="5">
        <v>49</v>
      </c>
      <c r="O2342" s="17" t="s">
        <v>75</v>
      </c>
      <c r="P2342" s="17" t="s">
        <v>9593</v>
      </c>
      <c r="R2342" s="6" t="s">
        <v>77</v>
      </c>
      <c r="S2342" s="2" t="s">
        <v>78</v>
      </c>
      <c r="T2342" s="22" t="s">
        <v>79</v>
      </c>
      <c r="U2342" s="2" t="s">
        <v>74</v>
      </c>
      <c r="X2342" s="2">
        <v>247</v>
      </c>
      <c r="Y2342" s="2" t="s">
        <v>81</v>
      </c>
      <c r="Z2342" s="2" t="s">
        <v>168</v>
      </c>
      <c r="AD2342" s="2">
        <v>247</v>
      </c>
      <c r="AE2342" s="2" t="s">
        <v>81</v>
      </c>
      <c r="AF2342" s="2" t="s">
        <v>168</v>
      </c>
      <c r="AJ2342" s="2">
        <v>932</v>
      </c>
      <c r="AK2342" s="2" t="s">
        <v>83</v>
      </c>
      <c r="AL2342" s="2" t="s">
        <v>161</v>
      </c>
      <c r="AM2342" s="2">
        <v>932</v>
      </c>
      <c r="AN2342" s="2" t="s">
        <v>81</v>
      </c>
      <c r="AO2342" s="2" t="s">
        <v>161</v>
      </c>
      <c r="AP2342" s="2">
        <v>932</v>
      </c>
      <c r="AQ2342" s="2" t="s">
        <v>81</v>
      </c>
      <c r="AR2342" s="2" t="s">
        <v>161</v>
      </c>
      <c r="BE2342" s="23" t="str">
        <f t="shared" si="363"/>
        <v>EMF nein</v>
      </c>
      <c r="BF2342" s="23" t="str">
        <f t="shared" si="364"/>
        <v/>
      </c>
      <c r="BG2342" s="23" t="str">
        <f t="shared" si="362"/>
        <v/>
      </c>
      <c r="BH2342" s="23">
        <f t="shared" si="365"/>
        <v>0</v>
      </c>
      <c r="BO2342" s="2" t="s">
        <v>9594</v>
      </c>
      <c r="BP2342" s="3">
        <v>1</v>
      </c>
      <c r="BQ2342" s="2" t="s">
        <v>9595</v>
      </c>
    </row>
    <row r="2343" spans="1:69" ht="16.149999999999999" customHeight="1" x14ac:dyDescent="0.25">
      <c r="A2343" s="16">
        <v>2342</v>
      </c>
      <c r="B2343" s="17" t="s">
        <v>211</v>
      </c>
      <c r="C2343" s="48" t="s">
        <v>2595</v>
      </c>
      <c r="D2343" s="2" t="s">
        <v>348</v>
      </c>
      <c r="E2343" s="48" t="s">
        <v>2596</v>
      </c>
      <c r="F2343" s="67">
        <v>43210</v>
      </c>
      <c r="G2343" s="3">
        <f t="shared" si="367"/>
        <v>4</v>
      </c>
      <c r="H2343" s="3">
        <f t="shared" si="368"/>
        <v>2018</v>
      </c>
      <c r="I2343" s="19">
        <v>0.6875</v>
      </c>
      <c r="J2343" s="20">
        <f t="shared" si="366"/>
        <v>16</v>
      </c>
      <c r="K2343" s="5" t="str">
        <f t="shared" si="369"/>
        <v>ja</v>
      </c>
      <c r="L2343" s="5" t="s">
        <v>91</v>
      </c>
      <c r="M2343" s="6" t="s">
        <v>74</v>
      </c>
      <c r="N2343" s="5">
        <v>20</v>
      </c>
      <c r="O2343" s="17" t="s">
        <v>126</v>
      </c>
      <c r="P2343" s="17" t="s">
        <v>9596</v>
      </c>
      <c r="Q2343" s="6" t="s">
        <v>186</v>
      </c>
      <c r="R2343" s="6" t="s">
        <v>77</v>
      </c>
      <c r="T2343" s="22" t="s">
        <v>79</v>
      </c>
      <c r="X2343" s="2">
        <v>209</v>
      </c>
      <c r="Y2343" s="2" t="s">
        <v>81</v>
      </c>
      <c r="Z2343" s="2" t="s">
        <v>168</v>
      </c>
      <c r="AJ2343" s="2">
        <v>230</v>
      </c>
      <c r="AK2343" s="2" t="s">
        <v>81</v>
      </c>
      <c r="AL2343" s="2" t="s">
        <v>168</v>
      </c>
      <c r="AV2343" s="2">
        <v>260</v>
      </c>
      <c r="AW2343" s="2" t="s">
        <v>81</v>
      </c>
      <c r="AX2343" s="2" t="s">
        <v>168</v>
      </c>
      <c r="BE2343" s="23" t="str">
        <f t="shared" si="363"/>
        <v>EMF nein</v>
      </c>
      <c r="BF2343" s="23" t="str">
        <f t="shared" si="364"/>
        <v/>
      </c>
      <c r="BG2343" s="23" t="str">
        <f t="shared" si="362"/>
        <v/>
      </c>
      <c r="BH2343" s="23">
        <f t="shared" si="365"/>
        <v>0</v>
      </c>
      <c r="BO2343" s="2" t="s">
        <v>9597</v>
      </c>
      <c r="BP2343" s="3">
        <v>1</v>
      </c>
      <c r="BQ2343" s="2" t="s">
        <v>9598</v>
      </c>
    </row>
    <row r="2344" spans="1:69" ht="16.149999999999999" customHeight="1" x14ac:dyDescent="0.25">
      <c r="A2344" s="16">
        <v>2343</v>
      </c>
      <c r="B2344" s="17" t="s">
        <v>211</v>
      </c>
      <c r="C2344" s="48" t="s">
        <v>8065</v>
      </c>
      <c r="D2344" s="2" t="s">
        <v>151</v>
      </c>
      <c r="E2344" s="48" t="s">
        <v>9599</v>
      </c>
      <c r="F2344" s="67">
        <v>43264</v>
      </c>
      <c r="G2344" s="3">
        <f t="shared" si="367"/>
        <v>6</v>
      </c>
      <c r="H2344" s="3">
        <f t="shared" si="368"/>
        <v>2018</v>
      </c>
      <c r="I2344" s="19">
        <v>0.70138888888888895</v>
      </c>
      <c r="J2344" s="20">
        <f t="shared" si="366"/>
        <v>16</v>
      </c>
      <c r="K2344" s="5" t="str">
        <f t="shared" si="369"/>
        <v>ja</v>
      </c>
      <c r="L2344" s="21" t="s">
        <v>73</v>
      </c>
      <c r="M2344" s="6" t="s">
        <v>115</v>
      </c>
      <c r="N2344" s="5">
        <v>67</v>
      </c>
      <c r="O2344" s="17" t="s">
        <v>126</v>
      </c>
      <c r="P2344" s="17" t="s">
        <v>9600</v>
      </c>
      <c r="R2344" s="6" t="s">
        <v>77</v>
      </c>
      <c r="T2344" s="22" t="s">
        <v>79</v>
      </c>
      <c r="U2344" s="2" t="s">
        <v>109</v>
      </c>
      <c r="X2344" s="2">
        <v>1630</v>
      </c>
      <c r="Y2344" s="2" t="s">
        <v>81</v>
      </c>
      <c r="Z2344" s="2" t="s">
        <v>84</v>
      </c>
      <c r="AA2344" s="2">
        <v>1650</v>
      </c>
      <c r="AB2344" s="2" t="s">
        <v>81</v>
      </c>
      <c r="AC2344" s="2" t="s">
        <v>84</v>
      </c>
      <c r="AD2344" s="2">
        <v>1650</v>
      </c>
      <c r="AE2344" s="2" t="s">
        <v>83</v>
      </c>
      <c r="AF2344" s="2" t="s">
        <v>84</v>
      </c>
      <c r="BE2344" s="23" t="str">
        <f t="shared" si="363"/>
        <v>EMF nein</v>
      </c>
      <c r="BF2344" s="23" t="str">
        <f t="shared" si="364"/>
        <v/>
      </c>
      <c r="BG2344" s="23" t="str">
        <f t="shared" si="362"/>
        <v/>
      </c>
      <c r="BH2344" s="23">
        <f t="shared" si="365"/>
        <v>0</v>
      </c>
      <c r="BO2344" s="2" t="s">
        <v>9601</v>
      </c>
      <c r="BP2344" s="3">
        <v>1</v>
      </c>
      <c r="BQ2344" s="2" t="s">
        <v>9602</v>
      </c>
    </row>
    <row r="2345" spans="1:69" ht="16.149999999999999" customHeight="1" x14ac:dyDescent="0.25">
      <c r="A2345" s="296">
        <v>2344</v>
      </c>
      <c r="B2345" s="17" t="s">
        <v>135</v>
      </c>
      <c r="C2345" s="46" t="s">
        <v>718</v>
      </c>
      <c r="D2345" s="16" t="s">
        <v>89</v>
      </c>
      <c r="E2345" s="46" t="s">
        <v>9603</v>
      </c>
      <c r="F2345" s="294">
        <v>43266</v>
      </c>
      <c r="G2345" s="3">
        <f t="shared" si="367"/>
        <v>6</v>
      </c>
      <c r="H2345" s="3">
        <f t="shared" si="368"/>
        <v>2018</v>
      </c>
      <c r="I2345" s="19">
        <v>0.17361111111111099</v>
      </c>
      <c r="J2345" s="20">
        <f t="shared" si="366"/>
        <v>4</v>
      </c>
      <c r="K2345" s="5" t="str">
        <f t="shared" si="369"/>
        <v>ja</v>
      </c>
      <c r="L2345" s="5" t="s">
        <v>91</v>
      </c>
      <c r="M2345" s="6" t="s">
        <v>139</v>
      </c>
      <c r="N2345" s="5">
        <v>56</v>
      </c>
      <c r="O2345" s="2" t="s">
        <v>140</v>
      </c>
      <c r="P2345" s="17" t="s">
        <v>9605</v>
      </c>
      <c r="R2345" s="6" t="s">
        <v>77</v>
      </c>
      <c r="T2345" s="22" t="s">
        <v>79</v>
      </c>
      <c r="X2345" s="2">
        <v>800</v>
      </c>
      <c r="Y2345" s="2" t="s">
        <v>83</v>
      </c>
      <c r="Z2345" s="2" t="s">
        <v>84</v>
      </c>
      <c r="AA2345" s="2">
        <v>800</v>
      </c>
      <c r="AB2345" s="2" t="s">
        <v>81</v>
      </c>
      <c r="AC2345" s="2" t="s">
        <v>84</v>
      </c>
      <c r="AD2345" s="2">
        <v>800</v>
      </c>
      <c r="AE2345" s="2" t="s">
        <v>83</v>
      </c>
      <c r="AF2345" s="2" t="s">
        <v>84</v>
      </c>
      <c r="AJ2345" s="2">
        <v>800</v>
      </c>
      <c r="AK2345" s="2" t="s">
        <v>83</v>
      </c>
      <c r="AL2345" s="2" t="s">
        <v>84</v>
      </c>
      <c r="AM2345" s="2">
        <v>800</v>
      </c>
      <c r="AN2345" s="2" t="s">
        <v>81</v>
      </c>
      <c r="AO2345" s="2" t="s">
        <v>84</v>
      </c>
      <c r="AP2345" s="2">
        <v>800</v>
      </c>
      <c r="AQ2345" s="2" t="s">
        <v>83</v>
      </c>
      <c r="AR2345" s="2" t="s">
        <v>84</v>
      </c>
      <c r="AV2345" s="2">
        <v>800</v>
      </c>
      <c r="AW2345" s="2" t="s">
        <v>83</v>
      </c>
      <c r="AX2345" s="2" t="s">
        <v>84</v>
      </c>
      <c r="AY2345" s="2">
        <v>800</v>
      </c>
      <c r="AZ2345" s="2" t="s">
        <v>81</v>
      </c>
      <c r="BA2345" s="2" t="s">
        <v>84</v>
      </c>
      <c r="BB2345" s="2">
        <v>800</v>
      </c>
      <c r="BC2345" s="2" t="s">
        <v>83</v>
      </c>
      <c r="BD2345" s="2" t="s">
        <v>84</v>
      </c>
      <c r="BE2345" s="23" t="str">
        <f t="shared" si="363"/>
        <v>EMF ja</v>
      </c>
      <c r="BF2345" s="23">
        <f t="shared" si="364"/>
        <v>770</v>
      </c>
      <c r="BG2345" s="23" t="str">
        <f t="shared" si="362"/>
        <v>500+m</v>
      </c>
      <c r="BH2345" s="23">
        <f t="shared" si="365"/>
        <v>2</v>
      </c>
      <c r="BK2345" s="2" t="s">
        <v>162</v>
      </c>
      <c r="BL2345" s="2">
        <v>800</v>
      </c>
      <c r="BM2345" s="2" t="s">
        <v>162</v>
      </c>
      <c r="BN2345" s="2">
        <v>770</v>
      </c>
      <c r="BO2345" s="2" t="s">
        <v>21727</v>
      </c>
      <c r="BP2345" s="3">
        <v>1</v>
      </c>
      <c r="BQ2345" s="2" t="s">
        <v>9606</v>
      </c>
    </row>
    <row r="2346" spans="1:69" ht="16.149999999999999" customHeight="1" x14ac:dyDescent="0.25">
      <c r="A2346" s="295">
        <v>2345</v>
      </c>
      <c r="B2346" s="17" t="s">
        <v>135</v>
      </c>
      <c r="C2346" s="48" t="s">
        <v>8431</v>
      </c>
      <c r="D2346" s="2" t="s">
        <v>172</v>
      </c>
      <c r="E2346" s="48" t="s">
        <v>166</v>
      </c>
      <c r="F2346" s="67">
        <v>43266</v>
      </c>
      <c r="G2346" s="3">
        <f t="shared" si="367"/>
        <v>6</v>
      </c>
      <c r="H2346" s="3">
        <f t="shared" si="368"/>
        <v>2018</v>
      </c>
      <c r="I2346" s="19">
        <v>0.22916666666666699</v>
      </c>
      <c r="J2346" s="20">
        <f t="shared" si="366"/>
        <v>5</v>
      </c>
      <c r="K2346" s="5" t="str">
        <f t="shared" si="369"/>
        <v>ja</v>
      </c>
      <c r="L2346" s="5" t="s">
        <v>91</v>
      </c>
      <c r="M2346" s="6" t="s">
        <v>354</v>
      </c>
      <c r="O2346" s="2" t="s">
        <v>140</v>
      </c>
      <c r="P2346" s="17" t="s">
        <v>9607</v>
      </c>
      <c r="R2346" s="6" t="s">
        <v>77</v>
      </c>
      <c r="T2346" s="22" t="s">
        <v>79</v>
      </c>
      <c r="X2346" s="2">
        <v>830</v>
      </c>
      <c r="Y2346" s="2" t="s">
        <v>81</v>
      </c>
      <c r="Z2346" s="2" t="s">
        <v>84</v>
      </c>
      <c r="AA2346" s="2">
        <v>830</v>
      </c>
      <c r="AB2346" s="2" t="s">
        <v>81</v>
      </c>
      <c r="AC2346" s="2" t="s">
        <v>84</v>
      </c>
      <c r="AD2346" s="2">
        <v>830</v>
      </c>
      <c r="AE2346" s="2" t="s">
        <v>83</v>
      </c>
      <c r="AF2346" s="2" t="s">
        <v>84</v>
      </c>
      <c r="AJ2346" s="2">
        <v>1150</v>
      </c>
      <c r="AK2346" s="2" t="s">
        <v>81</v>
      </c>
      <c r="AL2346" s="2" t="s">
        <v>168</v>
      </c>
      <c r="AM2346" s="2">
        <v>1120</v>
      </c>
      <c r="AN2346" s="2" t="s">
        <v>81</v>
      </c>
      <c r="AO2346" s="2" t="s">
        <v>168</v>
      </c>
      <c r="AP2346" s="2">
        <v>1120</v>
      </c>
      <c r="AQ2346" s="2" t="s">
        <v>83</v>
      </c>
      <c r="AR2346" s="2" t="s">
        <v>168</v>
      </c>
      <c r="BE2346" s="23" t="str">
        <f t="shared" si="363"/>
        <v>EMF ja</v>
      </c>
      <c r="BF2346" s="23">
        <f t="shared" si="364"/>
        <v>800</v>
      </c>
      <c r="BG2346" s="23" t="str">
        <f t="shared" si="362"/>
        <v>500+m</v>
      </c>
      <c r="BH2346" s="23">
        <f t="shared" si="365"/>
        <v>2</v>
      </c>
      <c r="BK2346" s="2" t="s">
        <v>162</v>
      </c>
      <c r="BL2346" s="2">
        <v>2000</v>
      </c>
      <c r="BM2346" s="2" t="s">
        <v>162</v>
      </c>
      <c r="BN2346" s="2">
        <v>800</v>
      </c>
      <c r="BO2346" s="2" t="s">
        <v>9608</v>
      </c>
      <c r="BP2346" s="3">
        <v>1</v>
      </c>
      <c r="BQ2346" s="2" t="s">
        <v>9609</v>
      </c>
    </row>
    <row r="2347" spans="1:69" ht="16.149999999999999" customHeight="1" x14ac:dyDescent="0.25">
      <c r="A2347" s="16">
        <v>2346</v>
      </c>
      <c r="B2347" s="17" t="s">
        <v>211</v>
      </c>
      <c r="C2347" s="48" t="s">
        <v>9610</v>
      </c>
      <c r="D2347" s="2" t="s">
        <v>89</v>
      </c>
      <c r="E2347" s="48" t="s">
        <v>9611</v>
      </c>
      <c r="F2347" s="67">
        <v>43265</v>
      </c>
      <c r="G2347" s="3">
        <f t="shared" si="367"/>
        <v>6</v>
      </c>
      <c r="H2347" s="3">
        <f t="shared" si="368"/>
        <v>2018</v>
      </c>
      <c r="I2347" s="19">
        <v>0.84375</v>
      </c>
      <c r="J2347" s="20">
        <f t="shared" si="366"/>
        <v>20</v>
      </c>
      <c r="K2347" s="5" t="str">
        <f t="shared" si="369"/>
        <v>ja</v>
      </c>
      <c r="L2347" s="21" t="s">
        <v>73</v>
      </c>
      <c r="M2347" s="6" t="s">
        <v>100</v>
      </c>
      <c r="N2347" s="5">
        <v>28</v>
      </c>
      <c r="O2347" s="17" t="s">
        <v>126</v>
      </c>
      <c r="P2347" s="17" t="s">
        <v>9612</v>
      </c>
      <c r="R2347" s="6" t="s">
        <v>77</v>
      </c>
      <c r="T2347" s="22" t="s">
        <v>79</v>
      </c>
      <c r="U2347" s="2" t="s">
        <v>74</v>
      </c>
      <c r="V2347" s="2" t="s">
        <v>79</v>
      </c>
      <c r="X2347" s="2">
        <v>10</v>
      </c>
      <c r="Y2347" s="2" t="s">
        <v>94</v>
      </c>
      <c r="Z2347" s="2" t="s">
        <v>84</v>
      </c>
      <c r="AD2347" s="2">
        <v>10</v>
      </c>
      <c r="AE2347" s="2" t="s">
        <v>94</v>
      </c>
      <c r="AF2347" s="2" t="s">
        <v>84</v>
      </c>
      <c r="BE2347" s="23" t="str">
        <f t="shared" si="363"/>
        <v>EMF nein</v>
      </c>
      <c r="BF2347" s="23" t="str">
        <f t="shared" si="364"/>
        <v/>
      </c>
      <c r="BG2347" s="23" t="str">
        <f t="shared" si="362"/>
        <v/>
      </c>
      <c r="BH2347" s="23">
        <f t="shared" si="365"/>
        <v>0</v>
      </c>
      <c r="BO2347" s="2" t="s">
        <v>9613</v>
      </c>
      <c r="BP2347" s="3">
        <v>1</v>
      </c>
      <c r="BQ2347" s="2" t="s">
        <v>9614</v>
      </c>
    </row>
    <row r="2348" spans="1:69" ht="16.149999999999999" customHeight="1" x14ac:dyDescent="0.25">
      <c r="A2348" s="16">
        <v>2347</v>
      </c>
      <c r="B2348" s="17" t="s">
        <v>211</v>
      </c>
      <c r="C2348" s="48" t="s">
        <v>1162</v>
      </c>
      <c r="D2348" s="2" t="s">
        <v>124</v>
      </c>
      <c r="E2348" s="48" t="s">
        <v>166</v>
      </c>
      <c r="F2348" s="67">
        <v>42811</v>
      </c>
      <c r="G2348" s="3">
        <f t="shared" si="367"/>
        <v>3</v>
      </c>
      <c r="H2348" s="3">
        <f t="shared" si="368"/>
        <v>2017</v>
      </c>
      <c r="I2348" s="19">
        <v>0.38541666666666702</v>
      </c>
      <c r="J2348" s="20">
        <f t="shared" si="366"/>
        <v>9</v>
      </c>
      <c r="K2348" s="5" t="str">
        <f t="shared" si="369"/>
        <v>ja</v>
      </c>
      <c r="L2348" s="5" t="s">
        <v>91</v>
      </c>
      <c r="M2348" s="6" t="s">
        <v>74</v>
      </c>
      <c r="N2348" s="5">
        <v>30</v>
      </c>
      <c r="O2348" s="2" t="s">
        <v>140</v>
      </c>
      <c r="P2348" s="17" t="s">
        <v>9615</v>
      </c>
      <c r="R2348" s="6" t="s">
        <v>77</v>
      </c>
      <c r="T2348" s="22" t="s">
        <v>79</v>
      </c>
      <c r="U2348" s="2" t="s">
        <v>139</v>
      </c>
      <c r="X2348" s="2">
        <v>88</v>
      </c>
      <c r="Y2348" s="2" t="s">
        <v>81</v>
      </c>
      <c r="Z2348" s="2" t="s">
        <v>84</v>
      </c>
      <c r="AA2348" s="2">
        <v>88</v>
      </c>
      <c r="AB2348" s="2" t="s">
        <v>81</v>
      </c>
      <c r="AC2348" s="2" t="s">
        <v>82</v>
      </c>
      <c r="AD2348" s="2">
        <v>88</v>
      </c>
      <c r="AE2348" s="2" t="s">
        <v>83</v>
      </c>
      <c r="AF2348" s="2" t="s">
        <v>84</v>
      </c>
      <c r="BE2348" s="23" t="str">
        <f t="shared" si="363"/>
        <v>EMF ja</v>
      </c>
      <c r="BF2348" s="23">
        <f t="shared" si="364"/>
        <v>1100</v>
      </c>
      <c r="BG2348" s="23" t="str">
        <f t="shared" si="362"/>
        <v>500+m</v>
      </c>
      <c r="BH2348" s="23">
        <f t="shared" si="365"/>
        <v>1</v>
      </c>
      <c r="BI2348" s="2" t="s">
        <v>162</v>
      </c>
      <c r="BJ2348" s="2">
        <v>1100</v>
      </c>
      <c r="BO2348" s="2" t="s">
        <v>9616</v>
      </c>
      <c r="BP2348" s="3">
        <v>1</v>
      </c>
      <c r="BQ2348" s="2" t="s">
        <v>9617</v>
      </c>
    </row>
    <row r="2349" spans="1:69" ht="15" customHeight="1" x14ac:dyDescent="0.25">
      <c r="A2349" s="16">
        <v>2348</v>
      </c>
      <c r="B2349" s="17" t="s">
        <v>211</v>
      </c>
      <c r="C2349" s="48" t="s">
        <v>9618</v>
      </c>
      <c r="D2349" s="2" t="s">
        <v>124</v>
      </c>
      <c r="E2349" s="48" t="s">
        <v>9619</v>
      </c>
      <c r="F2349" s="67">
        <v>43267</v>
      </c>
      <c r="G2349" s="3">
        <f t="shared" si="367"/>
        <v>6</v>
      </c>
      <c r="H2349" s="3">
        <f t="shared" si="368"/>
        <v>2018</v>
      </c>
      <c r="I2349" s="19">
        <v>6.25E-2</v>
      </c>
      <c r="J2349" s="20">
        <f t="shared" si="366"/>
        <v>1</v>
      </c>
      <c r="K2349" s="5" t="str">
        <f t="shared" si="369"/>
        <v>ja</v>
      </c>
      <c r="L2349" s="5" t="s">
        <v>91</v>
      </c>
      <c r="M2349" s="6" t="s">
        <v>74</v>
      </c>
      <c r="N2349" s="5">
        <v>20</v>
      </c>
      <c r="O2349" s="6" t="s">
        <v>101</v>
      </c>
      <c r="P2349" s="17" t="s">
        <v>9620</v>
      </c>
      <c r="R2349" s="6" t="s">
        <v>77</v>
      </c>
      <c r="T2349" s="6" t="s">
        <v>3264</v>
      </c>
      <c r="U2349" s="2" t="s">
        <v>9621</v>
      </c>
      <c r="V2349" s="2" t="s">
        <v>3264</v>
      </c>
      <c r="X2349" s="2">
        <v>220</v>
      </c>
      <c r="Y2349" s="2" t="s">
        <v>94</v>
      </c>
      <c r="Z2349" s="2" t="s">
        <v>168</v>
      </c>
      <c r="AA2349" s="2">
        <v>220</v>
      </c>
      <c r="AB2349" s="2" t="s">
        <v>94</v>
      </c>
      <c r="AC2349" s="2" t="s">
        <v>168</v>
      </c>
      <c r="AD2349" s="2">
        <v>220</v>
      </c>
      <c r="AE2349" s="2" t="s">
        <v>94</v>
      </c>
      <c r="AF2349" s="2" t="s">
        <v>168</v>
      </c>
      <c r="AJ2349" s="392">
        <v>220</v>
      </c>
      <c r="AK2349" s="392" t="s">
        <v>94</v>
      </c>
      <c r="AL2349" s="392" t="s">
        <v>168</v>
      </c>
      <c r="AM2349" s="392">
        <v>220</v>
      </c>
      <c r="AN2349" s="392" t="s">
        <v>94</v>
      </c>
      <c r="AO2349" s="392" t="s">
        <v>168</v>
      </c>
      <c r="AP2349" s="392">
        <v>220</v>
      </c>
      <c r="AQ2349" s="392" t="s">
        <v>94</v>
      </c>
      <c r="AR2349" s="392" t="s">
        <v>168</v>
      </c>
      <c r="AV2349" s="392">
        <v>220</v>
      </c>
      <c r="AW2349" s="392" t="s">
        <v>94</v>
      </c>
      <c r="AX2349" s="392" t="s">
        <v>168</v>
      </c>
      <c r="AY2349" s="392">
        <v>220</v>
      </c>
      <c r="AZ2349" s="392" t="s">
        <v>94</v>
      </c>
      <c r="BA2349" s="392" t="s">
        <v>168</v>
      </c>
      <c r="BB2349" s="392">
        <v>220</v>
      </c>
      <c r="BC2349" s="392" t="s">
        <v>94</v>
      </c>
      <c r="BD2349" s="392" t="s">
        <v>168</v>
      </c>
      <c r="BE2349" s="23" t="str">
        <f t="shared" si="363"/>
        <v>EMF nein</v>
      </c>
      <c r="BF2349" s="23" t="str">
        <f t="shared" si="364"/>
        <v/>
      </c>
      <c r="BG2349" s="23" t="str">
        <f t="shared" si="362"/>
        <v/>
      </c>
      <c r="BH2349" s="23">
        <f t="shared" si="365"/>
        <v>0</v>
      </c>
      <c r="BO2349" s="2" t="s">
        <v>22426</v>
      </c>
      <c r="BP2349" s="3">
        <v>1</v>
      </c>
      <c r="BQ2349" s="2" t="s">
        <v>9622</v>
      </c>
    </row>
    <row r="2350" spans="1:69" ht="16.149999999999999" customHeight="1" x14ac:dyDescent="0.25">
      <c r="A2350" s="16">
        <v>2349</v>
      </c>
      <c r="B2350" s="17" t="s">
        <v>211</v>
      </c>
      <c r="C2350" s="48" t="s">
        <v>9623</v>
      </c>
      <c r="D2350" s="2" t="s">
        <v>89</v>
      </c>
      <c r="E2350" s="48" t="s">
        <v>9624</v>
      </c>
      <c r="F2350" s="67">
        <v>42898</v>
      </c>
      <c r="G2350" s="3">
        <f t="shared" si="367"/>
        <v>6</v>
      </c>
      <c r="H2350" s="3">
        <f t="shared" si="368"/>
        <v>2017</v>
      </c>
      <c r="I2350" s="19">
        <v>0.27083333333333298</v>
      </c>
      <c r="J2350" s="20">
        <f t="shared" si="366"/>
        <v>6</v>
      </c>
      <c r="K2350" s="5" t="str">
        <f t="shared" si="369"/>
        <v>ja</v>
      </c>
      <c r="L2350" s="5" t="s">
        <v>91</v>
      </c>
      <c r="M2350" s="6" t="s">
        <v>74</v>
      </c>
      <c r="N2350" s="5">
        <v>30</v>
      </c>
      <c r="O2350" s="17" t="s">
        <v>75</v>
      </c>
      <c r="P2350" s="17" t="s">
        <v>9625</v>
      </c>
      <c r="R2350" s="6" t="s">
        <v>77</v>
      </c>
      <c r="T2350" s="22" t="s">
        <v>79</v>
      </c>
      <c r="W2350" s="2" t="s">
        <v>9626</v>
      </c>
      <c r="X2350" s="2">
        <v>570</v>
      </c>
      <c r="Y2350" s="2" t="s">
        <v>81</v>
      </c>
      <c r="Z2350" s="2" t="s">
        <v>161</v>
      </c>
      <c r="AA2350" s="2">
        <v>570</v>
      </c>
      <c r="AB2350" s="2" t="s">
        <v>81</v>
      </c>
      <c r="AC2350" s="2" t="s">
        <v>161</v>
      </c>
      <c r="AJ2350" s="2">
        <v>234</v>
      </c>
      <c r="AK2350" s="2" t="s">
        <v>81</v>
      </c>
      <c r="AL2350" s="2" t="s">
        <v>84</v>
      </c>
      <c r="AM2350" s="2">
        <v>234</v>
      </c>
      <c r="AN2350" s="2" t="s">
        <v>94</v>
      </c>
      <c r="AO2350" s="2" t="s">
        <v>84</v>
      </c>
      <c r="AP2350" s="2">
        <v>234</v>
      </c>
      <c r="AQ2350" s="2" t="s">
        <v>81</v>
      </c>
      <c r="AR2350" s="2" t="s">
        <v>84</v>
      </c>
      <c r="AV2350" s="2">
        <v>451</v>
      </c>
      <c r="AW2350" s="2" t="s">
        <v>81</v>
      </c>
      <c r="AX2350" s="2" t="s">
        <v>168</v>
      </c>
      <c r="AY2350" s="2">
        <v>451</v>
      </c>
      <c r="AZ2350" s="2" t="s">
        <v>81</v>
      </c>
      <c r="BA2350" s="2" t="s">
        <v>168</v>
      </c>
      <c r="BB2350" s="2">
        <v>451</v>
      </c>
      <c r="BC2350" s="2" t="s">
        <v>81</v>
      </c>
      <c r="BD2350" s="2" t="s">
        <v>168</v>
      </c>
      <c r="BE2350" s="23" t="str">
        <f t="shared" si="363"/>
        <v>EMF ja</v>
      </c>
      <c r="BF2350" s="23">
        <f t="shared" si="364"/>
        <v>490</v>
      </c>
      <c r="BG2350" s="23" t="str">
        <f t="shared" si="362"/>
        <v>100-499m</v>
      </c>
      <c r="BH2350" s="23">
        <f t="shared" si="365"/>
        <v>1</v>
      </c>
      <c r="BI2350" s="2" t="s">
        <v>162</v>
      </c>
      <c r="BJ2350" s="2">
        <v>490</v>
      </c>
      <c r="BO2350" s="2" t="s">
        <v>9627</v>
      </c>
      <c r="BP2350" s="3">
        <v>1</v>
      </c>
      <c r="BQ2350" s="2" t="s">
        <v>9628</v>
      </c>
    </row>
    <row r="2351" spans="1:69" ht="16.149999999999999" customHeight="1" x14ac:dyDescent="0.25">
      <c r="A2351" s="16">
        <v>2350</v>
      </c>
      <c r="B2351" s="17" t="s">
        <v>69</v>
      </c>
      <c r="C2351" s="48" t="s">
        <v>9629</v>
      </c>
      <c r="D2351" s="2" t="s">
        <v>104</v>
      </c>
      <c r="E2351" s="48" t="s">
        <v>9630</v>
      </c>
      <c r="F2351" s="67">
        <v>42659</v>
      </c>
      <c r="G2351" s="3">
        <f t="shared" si="367"/>
        <v>10</v>
      </c>
      <c r="H2351" s="3">
        <f t="shared" si="368"/>
        <v>2016</v>
      </c>
      <c r="I2351" s="19">
        <v>0.625</v>
      </c>
      <c r="J2351" s="20">
        <f t="shared" si="366"/>
        <v>15</v>
      </c>
      <c r="K2351" s="5" t="str">
        <f t="shared" si="369"/>
        <v>ja</v>
      </c>
      <c r="L2351" s="5" t="s">
        <v>91</v>
      </c>
      <c r="M2351" s="6" t="s">
        <v>115</v>
      </c>
      <c r="N2351" s="5">
        <v>72</v>
      </c>
      <c r="O2351" s="17" t="s">
        <v>126</v>
      </c>
      <c r="P2351" s="17" t="s">
        <v>9631</v>
      </c>
      <c r="R2351" s="6" t="s">
        <v>77</v>
      </c>
      <c r="S2351" s="2" t="s">
        <v>132</v>
      </c>
      <c r="T2351" s="6" t="s">
        <v>202</v>
      </c>
      <c r="X2351" s="2">
        <v>1580</v>
      </c>
      <c r="Y2351" s="2" t="s">
        <v>83</v>
      </c>
      <c r="Z2351" s="2" t="s">
        <v>84</v>
      </c>
      <c r="AA2351" s="2">
        <v>1580</v>
      </c>
      <c r="AB2351" s="2" t="s">
        <v>83</v>
      </c>
      <c r="AC2351" s="2" t="s">
        <v>84</v>
      </c>
      <c r="AD2351" s="2">
        <v>1580</v>
      </c>
      <c r="AE2351" s="2" t="s">
        <v>83</v>
      </c>
      <c r="AF2351" s="2" t="s">
        <v>84</v>
      </c>
      <c r="AJ2351" s="2">
        <v>1580</v>
      </c>
      <c r="AK2351" s="2" t="s">
        <v>83</v>
      </c>
      <c r="AL2351" s="2" t="s">
        <v>84</v>
      </c>
      <c r="AM2351" s="2">
        <v>1580</v>
      </c>
      <c r="AN2351" s="2" t="s">
        <v>83</v>
      </c>
      <c r="AO2351" s="2" t="s">
        <v>84</v>
      </c>
      <c r="AP2351" s="2">
        <v>1580</v>
      </c>
      <c r="AQ2351" s="2" t="s">
        <v>83</v>
      </c>
      <c r="AR2351" s="2" t="s">
        <v>84</v>
      </c>
      <c r="BE2351" s="23" t="str">
        <f t="shared" si="363"/>
        <v>EMF nein</v>
      </c>
      <c r="BF2351" s="23" t="str">
        <f t="shared" si="364"/>
        <v/>
      </c>
      <c r="BG2351" s="23" t="str">
        <f t="shared" si="362"/>
        <v/>
      </c>
      <c r="BH2351" s="23">
        <f t="shared" si="365"/>
        <v>0</v>
      </c>
      <c r="BO2351" s="2" t="s">
        <v>9632</v>
      </c>
      <c r="BP2351" s="3">
        <v>1</v>
      </c>
      <c r="BQ2351" s="2" t="s">
        <v>9633</v>
      </c>
    </row>
    <row r="2352" spans="1:69" ht="16.149999999999999" customHeight="1" x14ac:dyDescent="0.25">
      <c r="A2352" s="16">
        <v>2351</v>
      </c>
      <c r="B2352" s="17" t="s">
        <v>211</v>
      </c>
      <c r="C2352" s="48" t="s">
        <v>6347</v>
      </c>
      <c r="D2352" s="2" t="s">
        <v>348</v>
      </c>
      <c r="E2352" s="48" t="s">
        <v>9234</v>
      </c>
      <c r="F2352" s="67">
        <v>43080</v>
      </c>
      <c r="G2352" s="3">
        <f t="shared" si="367"/>
        <v>12</v>
      </c>
      <c r="H2352" s="3">
        <f t="shared" si="368"/>
        <v>2017</v>
      </c>
      <c r="I2352" s="19">
        <v>0.76041666666666696</v>
      </c>
      <c r="J2352" s="20">
        <f t="shared" si="366"/>
        <v>18</v>
      </c>
      <c r="K2352" s="5" t="str">
        <f t="shared" si="369"/>
        <v>ja</v>
      </c>
      <c r="L2352" s="21" t="s">
        <v>73</v>
      </c>
      <c r="M2352" s="6" t="s">
        <v>74</v>
      </c>
      <c r="N2352" s="5">
        <v>57</v>
      </c>
      <c r="O2352" s="17" t="s">
        <v>75</v>
      </c>
      <c r="P2352" s="17" t="s">
        <v>9634</v>
      </c>
      <c r="R2352" s="6" t="s">
        <v>77</v>
      </c>
      <c r="T2352" s="22"/>
      <c r="U2352" s="2" t="s">
        <v>208</v>
      </c>
      <c r="V2352" s="2" t="s">
        <v>79</v>
      </c>
      <c r="X2352" s="2">
        <v>82</v>
      </c>
      <c r="Y2352" s="2" t="s">
        <v>81</v>
      </c>
      <c r="Z2352" s="2" t="s">
        <v>84</v>
      </c>
      <c r="BE2352" s="23" t="str">
        <f t="shared" si="363"/>
        <v>EMF nein</v>
      </c>
      <c r="BF2352" s="23" t="str">
        <f t="shared" si="364"/>
        <v/>
      </c>
      <c r="BG2352" s="23" t="str">
        <f t="shared" si="362"/>
        <v/>
      </c>
      <c r="BH2352" s="23">
        <f t="shared" si="365"/>
        <v>0</v>
      </c>
      <c r="BO2352" s="2" t="s">
        <v>9635</v>
      </c>
      <c r="BP2352" s="3">
        <v>1</v>
      </c>
      <c r="BQ2352" s="2" t="s">
        <v>9636</v>
      </c>
    </row>
    <row r="2353" spans="1:69" ht="16.149999999999999" customHeight="1" x14ac:dyDescent="0.25">
      <c r="A2353" s="16">
        <v>2352</v>
      </c>
      <c r="B2353" s="17" t="s">
        <v>211</v>
      </c>
      <c r="C2353" s="48" t="s">
        <v>9610</v>
      </c>
      <c r="D2353" s="2" t="s">
        <v>89</v>
      </c>
      <c r="E2353" s="48" t="s">
        <v>9611</v>
      </c>
      <c r="F2353" s="67">
        <v>43268</v>
      </c>
      <c r="G2353" s="3">
        <f t="shared" si="367"/>
        <v>6</v>
      </c>
      <c r="H2353" s="3">
        <f t="shared" si="368"/>
        <v>2018</v>
      </c>
      <c r="I2353" s="19">
        <v>0.92708333333333304</v>
      </c>
      <c r="J2353" s="20">
        <f t="shared" si="366"/>
        <v>22</v>
      </c>
      <c r="K2353" s="5" t="str">
        <f t="shared" si="369"/>
        <v>ja</v>
      </c>
      <c r="L2353" s="5" t="s">
        <v>91</v>
      </c>
      <c r="M2353" s="6" t="s">
        <v>115</v>
      </c>
      <c r="N2353" s="5">
        <v>16</v>
      </c>
      <c r="O2353" s="17" t="s">
        <v>126</v>
      </c>
      <c r="P2353" s="17" t="s">
        <v>9637</v>
      </c>
      <c r="R2353" s="6" t="s">
        <v>77</v>
      </c>
      <c r="T2353" s="22" t="s">
        <v>79</v>
      </c>
      <c r="BE2353" s="23" t="str">
        <f t="shared" si="363"/>
        <v>EMF nein</v>
      </c>
      <c r="BF2353" s="23" t="str">
        <f t="shared" si="364"/>
        <v/>
      </c>
      <c r="BG2353" s="23" t="str">
        <f t="shared" si="362"/>
        <v/>
      </c>
      <c r="BH2353" s="23">
        <f t="shared" si="365"/>
        <v>0</v>
      </c>
      <c r="BP2353" s="3">
        <v>1</v>
      </c>
      <c r="BQ2353" s="2" t="s">
        <v>9638</v>
      </c>
    </row>
    <row r="2354" spans="1:69" ht="16.149999999999999" customHeight="1" x14ac:dyDescent="0.25">
      <c r="A2354" s="16">
        <v>2353</v>
      </c>
      <c r="B2354" s="17" t="s">
        <v>211</v>
      </c>
      <c r="C2354" s="48" t="s">
        <v>2886</v>
      </c>
      <c r="D2354" s="2" t="s">
        <v>145</v>
      </c>
      <c r="E2354" s="48" t="s">
        <v>9639</v>
      </c>
      <c r="F2354" s="67">
        <v>42465</v>
      </c>
      <c r="G2354" s="3">
        <f t="shared" si="367"/>
        <v>4</v>
      </c>
      <c r="H2354" s="3">
        <f t="shared" si="368"/>
        <v>2016</v>
      </c>
      <c r="I2354" s="19">
        <v>0.3125</v>
      </c>
      <c r="J2354" s="20">
        <f t="shared" si="366"/>
        <v>7</v>
      </c>
      <c r="K2354" s="5" t="str">
        <f t="shared" si="369"/>
        <v>ja</v>
      </c>
      <c r="L2354" s="21" t="s">
        <v>73</v>
      </c>
      <c r="M2354" s="6" t="s">
        <v>74</v>
      </c>
      <c r="N2354" s="5">
        <v>23</v>
      </c>
      <c r="O2354" s="17" t="s">
        <v>75</v>
      </c>
      <c r="P2354" s="17" t="s">
        <v>9640</v>
      </c>
      <c r="R2354" s="6" t="s">
        <v>77</v>
      </c>
      <c r="T2354" s="22" t="s">
        <v>79</v>
      </c>
      <c r="U2354" s="2" t="s">
        <v>3801</v>
      </c>
      <c r="X2354" s="2">
        <v>194</v>
      </c>
      <c r="Y2354" s="2" t="s">
        <v>83</v>
      </c>
      <c r="Z2354" s="2" t="s">
        <v>82</v>
      </c>
      <c r="AA2354" s="2">
        <v>194</v>
      </c>
      <c r="AB2354" s="2" t="s">
        <v>81</v>
      </c>
      <c r="AC2354" s="2" t="s">
        <v>82</v>
      </c>
      <c r="AD2354" s="2">
        <v>194</v>
      </c>
      <c r="AE2354" s="2" t="s">
        <v>83</v>
      </c>
      <c r="AF2354" s="2" t="s">
        <v>82</v>
      </c>
      <c r="AJ2354" s="2">
        <v>193</v>
      </c>
      <c r="AK2354" s="2" t="s">
        <v>81</v>
      </c>
      <c r="AL2354" s="2" t="s">
        <v>84</v>
      </c>
      <c r="AP2354" s="2">
        <v>193</v>
      </c>
      <c r="AQ2354" s="2" t="s">
        <v>81</v>
      </c>
      <c r="AR2354" s="2" t="s">
        <v>84</v>
      </c>
      <c r="BE2354" s="23" t="str">
        <f t="shared" si="363"/>
        <v>EMF nein</v>
      </c>
      <c r="BF2354" s="23" t="str">
        <f t="shared" si="364"/>
        <v/>
      </c>
      <c r="BG2354" s="23" t="str">
        <f t="shared" si="362"/>
        <v/>
      </c>
      <c r="BH2354" s="23">
        <f t="shared" si="365"/>
        <v>0</v>
      </c>
      <c r="BO2354" s="2" t="s">
        <v>9641</v>
      </c>
      <c r="BP2354" s="3">
        <v>1</v>
      </c>
      <c r="BQ2354" s="2" t="s">
        <v>9642</v>
      </c>
    </row>
    <row r="2355" spans="1:69" ht="16.149999999999999" customHeight="1" x14ac:dyDescent="0.25">
      <c r="A2355" s="16">
        <v>2354</v>
      </c>
      <c r="B2355" s="17" t="s">
        <v>135</v>
      </c>
      <c r="C2355" s="48" t="s">
        <v>1422</v>
      </c>
      <c r="D2355" s="2" t="s">
        <v>172</v>
      </c>
      <c r="E2355" s="48" t="s">
        <v>9643</v>
      </c>
      <c r="F2355" s="67">
        <v>42539</v>
      </c>
      <c r="G2355" s="3">
        <f t="shared" si="367"/>
        <v>6</v>
      </c>
      <c r="H2355" s="3">
        <f t="shared" si="368"/>
        <v>2016</v>
      </c>
      <c r="I2355" s="19">
        <v>0.6875</v>
      </c>
      <c r="J2355" s="20">
        <f t="shared" si="366"/>
        <v>16</v>
      </c>
      <c r="K2355" s="5" t="str">
        <f t="shared" si="369"/>
        <v>ja</v>
      </c>
      <c r="L2355" s="5" t="s">
        <v>91</v>
      </c>
      <c r="M2355" s="6" t="s">
        <v>139</v>
      </c>
      <c r="N2355" s="5">
        <v>29</v>
      </c>
      <c r="O2355" s="17" t="s">
        <v>75</v>
      </c>
      <c r="P2355" s="17" t="s">
        <v>9644</v>
      </c>
      <c r="R2355" s="6" t="s">
        <v>77</v>
      </c>
      <c r="T2355" s="22"/>
      <c r="U2355" s="2" t="s">
        <v>208</v>
      </c>
      <c r="V2355" s="2" t="s">
        <v>80</v>
      </c>
      <c r="X2355" s="2">
        <v>775</v>
      </c>
      <c r="Y2355" s="2" t="s">
        <v>83</v>
      </c>
      <c r="Z2355" s="2" t="s">
        <v>82</v>
      </c>
      <c r="AA2355" s="2">
        <v>775</v>
      </c>
      <c r="AB2355" s="2" t="s">
        <v>83</v>
      </c>
      <c r="AC2355" s="2" t="s">
        <v>82</v>
      </c>
      <c r="AD2355" s="2">
        <v>775</v>
      </c>
      <c r="AE2355" s="2" t="s">
        <v>83</v>
      </c>
      <c r="AF2355" s="2" t="s">
        <v>82</v>
      </c>
      <c r="BE2355" s="23" t="str">
        <f t="shared" si="363"/>
        <v>EMF nein</v>
      </c>
      <c r="BF2355" s="23" t="str">
        <f t="shared" si="364"/>
        <v/>
      </c>
      <c r="BG2355" s="23" t="str">
        <f t="shared" si="362"/>
        <v/>
      </c>
      <c r="BH2355" s="23">
        <f t="shared" si="365"/>
        <v>0</v>
      </c>
      <c r="BO2355" s="2" t="s">
        <v>9645</v>
      </c>
      <c r="BP2355" s="3">
        <v>1</v>
      </c>
      <c r="BQ2355" s="2" t="s">
        <v>9646</v>
      </c>
    </row>
    <row r="2356" spans="1:69" ht="16.149999999999999" customHeight="1" x14ac:dyDescent="0.25">
      <c r="A2356" s="16">
        <v>2355</v>
      </c>
      <c r="B2356" s="17" t="s">
        <v>135</v>
      </c>
      <c r="C2356" s="48" t="s">
        <v>9647</v>
      </c>
      <c r="D2356" s="2" t="s">
        <v>145</v>
      </c>
      <c r="E2356" s="48" t="s">
        <v>9648</v>
      </c>
      <c r="F2356" s="67">
        <v>42863</v>
      </c>
      <c r="G2356" s="3">
        <f t="shared" si="367"/>
        <v>5</v>
      </c>
      <c r="H2356" s="3">
        <f t="shared" si="368"/>
        <v>2017</v>
      </c>
      <c r="I2356" s="19">
        <v>0.61111111111111105</v>
      </c>
      <c r="J2356" s="20">
        <f t="shared" si="366"/>
        <v>14</v>
      </c>
      <c r="K2356" s="5" t="str">
        <f t="shared" si="369"/>
        <v>ja</v>
      </c>
      <c r="L2356" s="5" t="s">
        <v>91</v>
      </c>
      <c r="M2356" s="6" t="s">
        <v>139</v>
      </c>
      <c r="N2356" s="5">
        <v>48</v>
      </c>
      <c r="O2356" s="17" t="s">
        <v>126</v>
      </c>
      <c r="P2356" s="17" t="s">
        <v>9649</v>
      </c>
      <c r="R2356" s="6" t="s">
        <v>335</v>
      </c>
      <c r="T2356" s="6" t="s">
        <v>108</v>
      </c>
      <c r="BE2356" s="23" t="str">
        <f t="shared" si="363"/>
        <v>EMF ja</v>
      </c>
      <c r="BF2356" s="23">
        <f t="shared" si="364"/>
        <v>5</v>
      </c>
      <c r="BG2356" s="23" t="str">
        <f t="shared" si="362"/>
        <v>&lt;100m</v>
      </c>
      <c r="BH2356" s="23">
        <f t="shared" si="365"/>
        <v>1</v>
      </c>
      <c r="BI2356" s="2" t="s">
        <v>162</v>
      </c>
      <c r="BJ2356" s="2">
        <v>5</v>
      </c>
      <c r="BO2356" s="2" t="s">
        <v>9650</v>
      </c>
      <c r="BP2356" s="3">
        <v>1</v>
      </c>
      <c r="BQ2356" s="2" t="s">
        <v>9651</v>
      </c>
    </row>
    <row r="2357" spans="1:69" ht="16.149999999999999" customHeight="1" x14ac:dyDescent="0.25">
      <c r="A2357" s="16">
        <v>2356</v>
      </c>
      <c r="B2357" s="17" t="s">
        <v>87</v>
      </c>
      <c r="C2357" s="48" t="s">
        <v>9652</v>
      </c>
      <c r="D2357" s="2" t="s">
        <v>89</v>
      </c>
      <c r="E2357" s="48" t="s">
        <v>9653</v>
      </c>
      <c r="F2357" s="67">
        <v>43266</v>
      </c>
      <c r="G2357" s="3">
        <f t="shared" si="367"/>
        <v>6</v>
      </c>
      <c r="H2357" s="3">
        <f t="shared" si="368"/>
        <v>2018</v>
      </c>
      <c r="I2357" s="19">
        <v>0.6875</v>
      </c>
      <c r="J2357" s="20">
        <f t="shared" si="366"/>
        <v>16</v>
      </c>
      <c r="K2357" s="5" t="str">
        <f t="shared" si="369"/>
        <v>ja</v>
      </c>
      <c r="L2357" s="5" t="s">
        <v>91</v>
      </c>
      <c r="M2357" s="6" t="s">
        <v>74</v>
      </c>
      <c r="N2357" s="5">
        <v>76</v>
      </c>
      <c r="O2357" s="17" t="s">
        <v>126</v>
      </c>
      <c r="P2357" s="17" t="s">
        <v>9654</v>
      </c>
      <c r="R2357" s="6" t="s">
        <v>77</v>
      </c>
      <c r="T2357" s="6" t="s">
        <v>202</v>
      </c>
      <c r="U2357" s="2" t="s">
        <v>139</v>
      </c>
      <c r="BE2357" s="23" t="str">
        <f t="shared" si="363"/>
        <v>EMF nein</v>
      </c>
      <c r="BF2357" s="23" t="str">
        <f t="shared" si="364"/>
        <v/>
      </c>
      <c r="BG2357" s="23" t="str">
        <f t="shared" si="362"/>
        <v/>
      </c>
      <c r="BH2357" s="23">
        <f t="shared" si="365"/>
        <v>0</v>
      </c>
      <c r="BP2357" s="3">
        <v>1</v>
      </c>
      <c r="BQ2357" s="2" t="s">
        <v>9655</v>
      </c>
    </row>
    <row r="2358" spans="1:69" ht="16.149999999999999" customHeight="1" x14ac:dyDescent="0.25">
      <c r="A2358" s="16">
        <v>2357</v>
      </c>
      <c r="B2358" s="17" t="s">
        <v>135</v>
      </c>
      <c r="C2358" s="48" t="s">
        <v>8779</v>
      </c>
      <c r="D2358" s="2" t="s">
        <v>296</v>
      </c>
      <c r="E2358" s="48" t="s">
        <v>9656</v>
      </c>
      <c r="F2358" s="67">
        <v>43271</v>
      </c>
      <c r="G2358" s="3">
        <f t="shared" si="367"/>
        <v>6</v>
      </c>
      <c r="H2358" s="3">
        <f t="shared" si="368"/>
        <v>2018</v>
      </c>
      <c r="I2358" s="19">
        <v>0.33333333333333298</v>
      </c>
      <c r="J2358" s="20">
        <f t="shared" si="366"/>
        <v>8</v>
      </c>
      <c r="K2358" s="5" t="str">
        <f t="shared" si="369"/>
        <v>ja</v>
      </c>
      <c r="L2358" s="5" t="s">
        <v>91</v>
      </c>
      <c r="M2358" s="6" t="s">
        <v>139</v>
      </c>
      <c r="N2358" s="5">
        <v>54</v>
      </c>
      <c r="O2358" s="17" t="s">
        <v>126</v>
      </c>
      <c r="P2358" s="17" t="s">
        <v>9657</v>
      </c>
      <c r="R2358" s="6" t="s">
        <v>77</v>
      </c>
      <c r="T2358" s="22"/>
      <c r="X2358" s="2">
        <v>2127</v>
      </c>
      <c r="Y2358" s="2" t="s">
        <v>83</v>
      </c>
      <c r="Z2358" s="2" t="s">
        <v>82</v>
      </c>
      <c r="AA2358" s="2">
        <v>2127</v>
      </c>
      <c r="AB2358" s="2" t="s">
        <v>81</v>
      </c>
      <c r="AC2358" s="2" t="s">
        <v>82</v>
      </c>
      <c r="AD2358" s="2">
        <v>2127</v>
      </c>
      <c r="AE2358" s="2" t="s">
        <v>81</v>
      </c>
      <c r="AF2358" s="2" t="s">
        <v>82</v>
      </c>
      <c r="BE2358" s="23" t="str">
        <f t="shared" si="363"/>
        <v>EMF nein</v>
      </c>
      <c r="BF2358" s="23" t="str">
        <f t="shared" si="364"/>
        <v/>
      </c>
      <c r="BG2358" s="23" t="str">
        <f t="shared" si="362"/>
        <v/>
      </c>
      <c r="BH2358" s="23">
        <f t="shared" si="365"/>
        <v>0</v>
      </c>
      <c r="BO2358" s="2" t="s">
        <v>9658</v>
      </c>
      <c r="BP2358" s="3">
        <v>1</v>
      </c>
      <c r="BQ2358" s="2" t="s">
        <v>9659</v>
      </c>
    </row>
    <row r="2359" spans="1:69" ht="16.149999999999999" customHeight="1" x14ac:dyDescent="0.25">
      <c r="A2359" s="16">
        <v>2358</v>
      </c>
      <c r="B2359" s="17" t="s">
        <v>211</v>
      </c>
      <c r="C2359" s="48" t="s">
        <v>1188</v>
      </c>
      <c r="D2359" s="2" t="s">
        <v>124</v>
      </c>
      <c r="E2359" s="48" t="s">
        <v>1809</v>
      </c>
      <c r="F2359" s="67">
        <v>43271</v>
      </c>
      <c r="G2359" s="3">
        <f t="shared" si="367"/>
        <v>6</v>
      </c>
      <c r="H2359" s="3">
        <f t="shared" si="368"/>
        <v>2018</v>
      </c>
      <c r="I2359" s="19">
        <v>0.57986111111111105</v>
      </c>
      <c r="J2359" s="20">
        <f t="shared" si="366"/>
        <v>13</v>
      </c>
      <c r="K2359" s="5" t="str">
        <f t="shared" si="369"/>
        <v>ja</v>
      </c>
      <c r="L2359" s="21" t="s">
        <v>73</v>
      </c>
      <c r="M2359" s="6" t="s">
        <v>74</v>
      </c>
      <c r="N2359" s="5">
        <v>32</v>
      </c>
      <c r="O2359" s="17" t="s">
        <v>75</v>
      </c>
      <c r="P2359" s="17" t="s">
        <v>9660</v>
      </c>
      <c r="Q2359" s="6" t="s">
        <v>186</v>
      </c>
      <c r="R2359" s="6" t="s">
        <v>77</v>
      </c>
      <c r="T2359" s="22" t="s">
        <v>79</v>
      </c>
      <c r="U2359" s="2" t="s">
        <v>74</v>
      </c>
      <c r="V2359" s="2" t="s">
        <v>80</v>
      </c>
      <c r="BE2359" s="23" t="str">
        <f t="shared" si="363"/>
        <v>EMF nein</v>
      </c>
      <c r="BF2359" s="23" t="str">
        <f t="shared" si="364"/>
        <v/>
      </c>
      <c r="BG2359" s="23" t="str">
        <f t="shared" si="362"/>
        <v/>
      </c>
      <c r="BH2359" s="23">
        <f t="shared" si="365"/>
        <v>0</v>
      </c>
      <c r="BO2359" s="2" t="s">
        <v>9661</v>
      </c>
      <c r="BP2359" s="3">
        <v>1</v>
      </c>
      <c r="BQ2359" s="2" t="s">
        <v>9662</v>
      </c>
    </row>
    <row r="2360" spans="1:69" ht="16.149999999999999" customHeight="1" x14ac:dyDescent="0.25">
      <c r="A2360" s="16">
        <v>2359</v>
      </c>
      <c r="B2360" s="17" t="s">
        <v>211</v>
      </c>
      <c r="C2360" s="48" t="s">
        <v>1277</v>
      </c>
      <c r="D2360" s="2" t="s">
        <v>151</v>
      </c>
      <c r="E2360" s="48" t="s">
        <v>101</v>
      </c>
      <c r="F2360" s="67">
        <v>42959</v>
      </c>
      <c r="G2360" s="3">
        <f t="shared" si="367"/>
        <v>8</v>
      </c>
      <c r="H2360" s="3">
        <f t="shared" si="368"/>
        <v>2017</v>
      </c>
      <c r="I2360" s="19">
        <v>0.29513888888888901</v>
      </c>
      <c r="J2360" s="20">
        <f t="shared" si="366"/>
        <v>7</v>
      </c>
      <c r="K2360" s="5" t="str">
        <f t="shared" si="369"/>
        <v>ja</v>
      </c>
      <c r="L2360" s="5" t="s">
        <v>91</v>
      </c>
      <c r="M2360" s="6" t="s">
        <v>74</v>
      </c>
      <c r="N2360" s="5">
        <v>29</v>
      </c>
      <c r="O2360" s="6" t="s">
        <v>101</v>
      </c>
      <c r="P2360" s="17" t="s">
        <v>9663</v>
      </c>
      <c r="R2360" s="6" t="s">
        <v>77</v>
      </c>
      <c r="S2360" s="2" t="s">
        <v>190</v>
      </c>
      <c r="T2360" s="22" t="s">
        <v>79</v>
      </c>
      <c r="U2360" s="2" t="s">
        <v>74</v>
      </c>
      <c r="V2360" s="2" t="s">
        <v>79</v>
      </c>
      <c r="X2360" s="2">
        <v>58</v>
      </c>
      <c r="Y2360" s="2" t="s">
        <v>94</v>
      </c>
      <c r="Z2360" s="2" t="s">
        <v>84</v>
      </c>
      <c r="AA2360" s="2">
        <v>58</v>
      </c>
      <c r="AB2360" s="2" t="s">
        <v>81</v>
      </c>
      <c r="AC2360" s="2" t="s">
        <v>84</v>
      </c>
      <c r="AD2360" s="2">
        <v>58</v>
      </c>
      <c r="AE2360" s="2" t="s">
        <v>94</v>
      </c>
      <c r="AF2360" s="2" t="s">
        <v>84</v>
      </c>
      <c r="AJ2360" s="392">
        <v>58</v>
      </c>
      <c r="AK2360" s="392" t="s">
        <v>94</v>
      </c>
      <c r="AL2360" s="392" t="s">
        <v>84</v>
      </c>
      <c r="AM2360" s="392">
        <v>58</v>
      </c>
      <c r="AN2360" s="392" t="s">
        <v>81</v>
      </c>
      <c r="AO2360" s="392" t="s">
        <v>84</v>
      </c>
      <c r="AP2360" s="392">
        <v>58</v>
      </c>
      <c r="AQ2360" s="392" t="s">
        <v>94</v>
      </c>
      <c r="AR2360" s="392" t="s">
        <v>84</v>
      </c>
      <c r="AV2360" s="392">
        <v>58</v>
      </c>
      <c r="AW2360" s="392" t="s">
        <v>94</v>
      </c>
      <c r="AX2360" s="392" t="s">
        <v>84</v>
      </c>
      <c r="AY2360" s="392">
        <v>58</v>
      </c>
      <c r="AZ2360" s="392" t="s">
        <v>81</v>
      </c>
      <c r="BA2360" s="392" t="s">
        <v>84</v>
      </c>
      <c r="BB2360" s="392">
        <v>58</v>
      </c>
      <c r="BC2360" s="392" t="s">
        <v>94</v>
      </c>
      <c r="BD2360" s="392" t="s">
        <v>84</v>
      </c>
      <c r="BE2360" s="23" t="str">
        <f t="shared" si="363"/>
        <v>EMF nein</v>
      </c>
      <c r="BF2360" s="23" t="str">
        <f t="shared" si="364"/>
        <v/>
      </c>
      <c r="BG2360" s="23" t="str">
        <f t="shared" si="362"/>
        <v/>
      </c>
      <c r="BH2360" s="23">
        <f t="shared" si="365"/>
        <v>0</v>
      </c>
      <c r="BO2360" s="2" t="s">
        <v>9664</v>
      </c>
      <c r="BP2360" s="3">
        <v>1</v>
      </c>
      <c r="BQ2360" s="2" t="s">
        <v>9665</v>
      </c>
    </row>
    <row r="2361" spans="1:69" ht="16.149999999999999" customHeight="1" x14ac:dyDescent="0.25">
      <c r="A2361" s="16">
        <v>2360</v>
      </c>
      <c r="B2361" s="17" t="s">
        <v>135</v>
      </c>
      <c r="C2361" s="48" t="s">
        <v>9666</v>
      </c>
      <c r="D2361" s="2" t="s">
        <v>151</v>
      </c>
      <c r="E2361" s="48" t="s">
        <v>9667</v>
      </c>
      <c r="F2361" s="67">
        <v>43276</v>
      </c>
      <c r="G2361" s="3">
        <f t="shared" si="367"/>
        <v>6</v>
      </c>
      <c r="H2361" s="3">
        <f t="shared" si="368"/>
        <v>2018</v>
      </c>
      <c r="I2361" s="19">
        <v>0.44444444444444398</v>
      </c>
      <c r="J2361" s="20">
        <f t="shared" si="366"/>
        <v>10</v>
      </c>
      <c r="K2361" s="5" t="str">
        <f t="shared" si="369"/>
        <v>ja</v>
      </c>
      <c r="L2361" s="5" t="s">
        <v>91</v>
      </c>
      <c r="M2361" s="6" t="s">
        <v>354</v>
      </c>
      <c r="N2361" s="5">
        <v>49</v>
      </c>
      <c r="O2361" s="17" t="s">
        <v>126</v>
      </c>
      <c r="P2361" s="17" t="s">
        <v>9668</v>
      </c>
      <c r="R2361" s="6" t="s">
        <v>77</v>
      </c>
      <c r="T2361" s="22"/>
      <c r="U2361" s="2" t="s">
        <v>74</v>
      </c>
      <c r="BE2361" s="23" t="str">
        <f t="shared" si="363"/>
        <v>EMF nein</v>
      </c>
      <c r="BF2361" s="23" t="str">
        <f t="shared" si="364"/>
        <v/>
      </c>
      <c r="BG2361" s="23" t="str">
        <f t="shared" ref="BG2361:BG2424" si="370">IF(BF2361="","",IF(BF2361&lt;100,"&lt;100m",IF(AND(BF2361&gt;99, BF2361&lt;500),"100-499m",IF(BF2361&gt;499,"500+m",""))))</f>
        <v/>
      </c>
      <c r="BH2361" s="23">
        <f t="shared" si="365"/>
        <v>0</v>
      </c>
      <c r="BO2361" s="2" t="s">
        <v>9669</v>
      </c>
      <c r="BP2361" s="3">
        <v>1</v>
      </c>
      <c r="BQ2361" s="2" t="s">
        <v>9670</v>
      </c>
    </row>
    <row r="2362" spans="1:69" ht="16.149999999999999" customHeight="1" x14ac:dyDescent="0.25">
      <c r="A2362" s="16">
        <v>2361</v>
      </c>
      <c r="B2362" s="17" t="s">
        <v>211</v>
      </c>
      <c r="C2362" s="48" t="s">
        <v>1851</v>
      </c>
      <c r="D2362" s="2" t="s">
        <v>89</v>
      </c>
      <c r="E2362" s="48" t="s">
        <v>9671</v>
      </c>
      <c r="F2362" s="67">
        <v>42827</v>
      </c>
      <c r="G2362" s="3">
        <f t="shared" si="367"/>
        <v>4</v>
      </c>
      <c r="H2362" s="3">
        <f t="shared" si="368"/>
        <v>2017</v>
      </c>
      <c r="I2362" s="19">
        <v>9.7222222222222196E-2</v>
      </c>
      <c r="J2362" s="20">
        <f t="shared" si="366"/>
        <v>2</v>
      </c>
      <c r="K2362" s="5" t="str">
        <f t="shared" si="369"/>
        <v>ja</v>
      </c>
      <c r="L2362" s="5" t="s">
        <v>91</v>
      </c>
      <c r="M2362" s="6" t="s">
        <v>100</v>
      </c>
      <c r="N2362" s="5">
        <v>26</v>
      </c>
      <c r="O2362" s="6" t="s">
        <v>101</v>
      </c>
      <c r="P2362" s="17" t="s">
        <v>9672</v>
      </c>
      <c r="R2362" s="6" t="s">
        <v>77</v>
      </c>
      <c r="T2362" s="22"/>
      <c r="X2362" s="392">
        <v>10</v>
      </c>
      <c r="Y2362" s="392" t="s">
        <v>94</v>
      </c>
      <c r="Z2362" s="392" t="s">
        <v>84</v>
      </c>
      <c r="AA2362" s="392">
        <v>10</v>
      </c>
      <c r="AB2362" s="392" t="s">
        <v>94</v>
      </c>
      <c r="AC2362" s="392" t="s">
        <v>84</v>
      </c>
      <c r="AD2362" s="392">
        <v>10</v>
      </c>
      <c r="AE2362" s="392" t="s">
        <v>94</v>
      </c>
      <c r="AF2362" s="392" t="s">
        <v>84</v>
      </c>
      <c r="AJ2362" s="392">
        <v>10</v>
      </c>
      <c r="AK2362" s="392" t="s">
        <v>94</v>
      </c>
      <c r="AL2362" s="392" t="s">
        <v>84</v>
      </c>
      <c r="AM2362" s="392">
        <v>10</v>
      </c>
      <c r="AN2362" s="392" t="s">
        <v>94</v>
      </c>
      <c r="AO2362" s="392" t="s">
        <v>84</v>
      </c>
      <c r="AP2362" s="392">
        <v>10</v>
      </c>
      <c r="AQ2362" s="392" t="s">
        <v>94</v>
      </c>
      <c r="AR2362" s="392" t="s">
        <v>84</v>
      </c>
      <c r="AV2362" s="392">
        <v>10</v>
      </c>
      <c r="AW2362" s="392" t="s">
        <v>94</v>
      </c>
      <c r="AX2362" s="392" t="s">
        <v>84</v>
      </c>
      <c r="AY2362" s="392">
        <v>10</v>
      </c>
      <c r="AZ2362" s="392" t="s">
        <v>94</v>
      </c>
      <c r="BA2362" s="392" t="s">
        <v>84</v>
      </c>
      <c r="BB2362" s="392">
        <v>10</v>
      </c>
      <c r="BC2362" s="392" t="s">
        <v>94</v>
      </c>
      <c r="BD2362" s="392" t="s">
        <v>84</v>
      </c>
      <c r="BE2362" s="23" t="str">
        <f t="shared" ref="BE2362:BE2425" si="371">IF(COUNTA(BI2362,BK2362,BM2362) &gt; 0,"EMF ja","EMF nein")</f>
        <v>EMF nein</v>
      </c>
      <c r="BF2362" s="23" t="str">
        <f t="shared" ref="BF2362:BF2425" si="372">IF(SUM(BJ2362,BL2362,BN2362)=0,"",MIN(BJ2362,BL2362,BN2362))</f>
        <v/>
      </c>
      <c r="BG2362" s="23" t="str">
        <f t="shared" si="370"/>
        <v/>
      </c>
      <c r="BH2362" s="23">
        <f t="shared" ref="BH2362:BH2425" si="373">COUNTA(BI2362,BK2362,BM2362)</f>
        <v>0</v>
      </c>
      <c r="BO2362" s="392" t="s">
        <v>12749</v>
      </c>
      <c r="BP2362" s="3">
        <v>1</v>
      </c>
      <c r="BQ2362" s="2" t="s">
        <v>9673</v>
      </c>
    </row>
    <row r="2363" spans="1:69" ht="16.149999999999999" customHeight="1" x14ac:dyDescent="0.25">
      <c r="A2363" s="16">
        <v>2362</v>
      </c>
      <c r="B2363" s="17" t="s">
        <v>211</v>
      </c>
      <c r="C2363" s="48" t="s">
        <v>1851</v>
      </c>
      <c r="D2363" s="2" t="s">
        <v>89</v>
      </c>
      <c r="E2363" s="48" t="s">
        <v>9674</v>
      </c>
      <c r="F2363" s="67">
        <v>42329</v>
      </c>
      <c r="G2363" s="3">
        <f t="shared" si="367"/>
        <v>11</v>
      </c>
      <c r="H2363" s="3">
        <f t="shared" si="368"/>
        <v>2015</v>
      </c>
      <c r="I2363" s="19">
        <v>0.62847222222222199</v>
      </c>
      <c r="J2363" s="20">
        <f t="shared" si="366"/>
        <v>15</v>
      </c>
      <c r="K2363" s="5" t="str">
        <f t="shared" si="369"/>
        <v>ja</v>
      </c>
      <c r="L2363" s="21" t="s">
        <v>73</v>
      </c>
      <c r="M2363" s="6" t="s">
        <v>115</v>
      </c>
      <c r="N2363" s="5">
        <v>30</v>
      </c>
      <c r="O2363" s="17" t="s">
        <v>75</v>
      </c>
      <c r="P2363" s="17" t="s">
        <v>9675</v>
      </c>
      <c r="R2363" s="6" t="s">
        <v>77</v>
      </c>
      <c r="T2363" s="6" t="s">
        <v>202</v>
      </c>
      <c r="W2363" s="2" t="s">
        <v>9676</v>
      </c>
      <c r="AD2363" s="2">
        <v>17</v>
      </c>
      <c r="AE2363" s="2" t="s">
        <v>94</v>
      </c>
      <c r="AF2363" s="2" t="s">
        <v>84</v>
      </c>
      <c r="AJ2363" s="2">
        <v>126</v>
      </c>
      <c r="AK2363" s="2" t="s">
        <v>81</v>
      </c>
      <c r="AL2363" s="2" t="s">
        <v>84</v>
      </c>
      <c r="AM2363" s="2">
        <v>126</v>
      </c>
      <c r="AN2363" s="2" t="s">
        <v>94</v>
      </c>
      <c r="AO2363" s="2" t="s">
        <v>84</v>
      </c>
      <c r="AP2363" s="2">
        <v>126</v>
      </c>
      <c r="AQ2363" s="2" t="s">
        <v>83</v>
      </c>
      <c r="AR2363" s="2" t="s">
        <v>84</v>
      </c>
      <c r="AV2363" s="2">
        <v>180</v>
      </c>
      <c r="AW2363" s="2" t="s">
        <v>81</v>
      </c>
      <c r="AX2363" s="2" t="s">
        <v>84</v>
      </c>
      <c r="BB2363" s="2">
        <v>180</v>
      </c>
      <c r="BC2363" s="2" t="s">
        <v>81</v>
      </c>
      <c r="BD2363" s="2" t="s">
        <v>84</v>
      </c>
      <c r="BE2363" s="23" t="str">
        <f t="shared" si="371"/>
        <v>EMF nein</v>
      </c>
      <c r="BF2363" s="23" t="str">
        <f t="shared" si="372"/>
        <v/>
      </c>
      <c r="BG2363" s="23" t="str">
        <f t="shared" si="370"/>
        <v/>
      </c>
      <c r="BH2363" s="23">
        <f t="shared" si="373"/>
        <v>0</v>
      </c>
      <c r="BO2363" s="2" t="s">
        <v>9677</v>
      </c>
      <c r="BP2363" s="3">
        <v>1</v>
      </c>
      <c r="BQ2363" s="2" t="s">
        <v>9678</v>
      </c>
    </row>
    <row r="2364" spans="1:69" ht="16.149999999999999" customHeight="1" x14ac:dyDescent="0.25">
      <c r="A2364" s="16">
        <v>2363</v>
      </c>
      <c r="B2364" s="17" t="s">
        <v>69</v>
      </c>
      <c r="C2364" s="48" t="s">
        <v>9679</v>
      </c>
      <c r="D2364" s="2" t="s">
        <v>172</v>
      </c>
      <c r="E2364" s="48" t="s">
        <v>9680</v>
      </c>
      <c r="F2364" s="67">
        <v>43278</v>
      </c>
      <c r="G2364" s="3">
        <f t="shared" si="367"/>
        <v>6</v>
      </c>
      <c r="H2364" s="3">
        <f t="shared" si="368"/>
        <v>2018</v>
      </c>
      <c r="I2364" s="19">
        <v>0.5625</v>
      </c>
      <c r="J2364" s="20">
        <f t="shared" si="366"/>
        <v>13</v>
      </c>
      <c r="K2364" s="5" t="str">
        <f t="shared" si="369"/>
        <v>ja</v>
      </c>
      <c r="L2364" s="5" t="s">
        <v>91</v>
      </c>
      <c r="M2364" s="6" t="s">
        <v>74</v>
      </c>
      <c r="N2364" s="5">
        <v>78</v>
      </c>
      <c r="O2364" s="17" t="s">
        <v>75</v>
      </c>
      <c r="P2364" s="17" t="s">
        <v>9681</v>
      </c>
      <c r="R2364" s="6" t="s">
        <v>77</v>
      </c>
      <c r="T2364" s="6" t="s">
        <v>202</v>
      </c>
      <c r="X2364" s="2">
        <v>862</v>
      </c>
      <c r="Y2364" s="2" t="s">
        <v>81</v>
      </c>
      <c r="Z2364" s="2" t="s">
        <v>84</v>
      </c>
      <c r="AA2364" s="2">
        <v>862</v>
      </c>
      <c r="AB2364" s="2" t="s">
        <v>81</v>
      </c>
      <c r="AC2364" s="2" t="s">
        <v>84</v>
      </c>
      <c r="AD2364" s="2">
        <v>862</v>
      </c>
      <c r="AE2364" s="2" t="s">
        <v>83</v>
      </c>
      <c r="AF2364" s="2" t="s">
        <v>84</v>
      </c>
      <c r="AJ2364" s="2">
        <v>914</v>
      </c>
      <c r="AK2364" s="2" t="s">
        <v>83</v>
      </c>
      <c r="AL2364" s="2" t="s">
        <v>84</v>
      </c>
      <c r="AM2364" s="2">
        <v>914</v>
      </c>
      <c r="AN2364" s="2" t="s">
        <v>81</v>
      </c>
      <c r="AO2364" s="2" t="s">
        <v>84</v>
      </c>
      <c r="AP2364" s="2">
        <v>914</v>
      </c>
      <c r="AQ2364" s="2" t="s">
        <v>83</v>
      </c>
      <c r="AR2364" s="2" t="s">
        <v>84</v>
      </c>
      <c r="BE2364" s="23" t="str">
        <f t="shared" si="371"/>
        <v>EMF nein</v>
      </c>
      <c r="BF2364" s="23" t="str">
        <f t="shared" si="372"/>
        <v/>
      </c>
      <c r="BG2364" s="23" t="str">
        <f t="shared" si="370"/>
        <v/>
      </c>
      <c r="BH2364" s="23">
        <f t="shared" si="373"/>
        <v>0</v>
      </c>
      <c r="BO2364" s="2" t="s">
        <v>9682</v>
      </c>
      <c r="BP2364" s="3">
        <v>1</v>
      </c>
      <c r="BQ2364" s="2" t="s">
        <v>9683</v>
      </c>
    </row>
    <row r="2365" spans="1:69" ht="16.149999999999999" customHeight="1" x14ac:dyDescent="0.25">
      <c r="A2365" s="16">
        <v>2364</v>
      </c>
      <c r="B2365" s="17" t="s">
        <v>211</v>
      </c>
      <c r="C2365" s="48" t="s">
        <v>9684</v>
      </c>
      <c r="D2365" s="2" t="s">
        <v>158</v>
      </c>
      <c r="E2365" s="48" t="s">
        <v>9685</v>
      </c>
      <c r="F2365" s="67">
        <v>41690</v>
      </c>
      <c r="G2365" s="3">
        <f t="shared" si="367"/>
        <v>2</v>
      </c>
      <c r="H2365" s="3">
        <f t="shared" si="368"/>
        <v>2014</v>
      </c>
      <c r="I2365" s="19">
        <v>0.58333333333333304</v>
      </c>
      <c r="J2365" s="20">
        <f t="shared" si="366"/>
        <v>14</v>
      </c>
      <c r="K2365" s="5" t="str">
        <f t="shared" si="369"/>
        <v>ja</v>
      </c>
      <c r="L2365" s="5" t="s">
        <v>91</v>
      </c>
      <c r="M2365" s="6" t="s">
        <v>74</v>
      </c>
      <c r="N2365" s="5" t="s">
        <v>109</v>
      </c>
      <c r="O2365" s="17" t="s">
        <v>75</v>
      </c>
      <c r="P2365" s="17" t="s">
        <v>6495</v>
      </c>
      <c r="R2365" s="6" t="s">
        <v>77</v>
      </c>
      <c r="T2365" s="22" t="s">
        <v>79</v>
      </c>
      <c r="X2365" s="2" t="s">
        <v>109</v>
      </c>
      <c r="BE2365" s="23" t="str">
        <f t="shared" si="371"/>
        <v>EMF ja</v>
      </c>
      <c r="BF2365" s="23">
        <f t="shared" si="372"/>
        <v>1600</v>
      </c>
      <c r="BG2365" s="23" t="str">
        <f t="shared" si="370"/>
        <v>500+m</v>
      </c>
      <c r="BH2365" s="23">
        <f t="shared" si="373"/>
        <v>1</v>
      </c>
      <c r="BM2365" s="2" t="s">
        <v>162</v>
      </c>
      <c r="BN2365" s="2">
        <v>1600</v>
      </c>
      <c r="BO2365" s="2" t="s">
        <v>9686</v>
      </c>
      <c r="BP2365" s="3">
        <v>1</v>
      </c>
      <c r="BQ2365" s="2" t="s">
        <v>9687</v>
      </c>
    </row>
    <row r="2366" spans="1:69" ht="16.149999999999999" customHeight="1" x14ac:dyDescent="0.25">
      <c r="A2366" s="16">
        <v>2365</v>
      </c>
      <c r="B2366" s="17" t="s">
        <v>87</v>
      </c>
      <c r="C2366" s="48" t="s">
        <v>1851</v>
      </c>
      <c r="D2366" s="6" t="s">
        <v>89</v>
      </c>
      <c r="E2366" s="48" t="s">
        <v>9671</v>
      </c>
      <c r="F2366" s="67">
        <v>42583</v>
      </c>
      <c r="G2366" s="3">
        <f t="shared" si="367"/>
        <v>8</v>
      </c>
      <c r="H2366" s="3">
        <f t="shared" si="368"/>
        <v>2016</v>
      </c>
      <c r="I2366" s="19">
        <v>0.625</v>
      </c>
      <c r="J2366" s="20">
        <f t="shared" si="366"/>
        <v>15</v>
      </c>
      <c r="K2366" s="5" t="str">
        <f t="shared" si="369"/>
        <v>ja</v>
      </c>
      <c r="L2366" s="5" t="s">
        <v>91</v>
      </c>
      <c r="M2366" s="6" t="s">
        <v>74</v>
      </c>
      <c r="N2366" s="5">
        <v>85</v>
      </c>
      <c r="O2366" s="6" t="s">
        <v>3288</v>
      </c>
      <c r="P2366" s="17" t="s">
        <v>9688</v>
      </c>
      <c r="R2366" s="6" t="s">
        <v>77</v>
      </c>
      <c r="T2366" s="22"/>
      <c r="X2366" s="2">
        <v>15</v>
      </c>
      <c r="Y2366" s="2" t="s">
        <v>94</v>
      </c>
      <c r="Z2366" s="2" t="s">
        <v>84</v>
      </c>
      <c r="AA2366" s="2">
        <v>15</v>
      </c>
      <c r="AB2366" s="2" t="s">
        <v>94</v>
      </c>
      <c r="AC2366" s="2" t="s">
        <v>84</v>
      </c>
      <c r="AD2366" s="2">
        <v>15</v>
      </c>
      <c r="AE2366" s="2" t="s">
        <v>3284</v>
      </c>
      <c r="AF2366" s="2" t="s">
        <v>84</v>
      </c>
      <c r="BE2366" s="23" t="str">
        <f t="shared" si="371"/>
        <v>EMF nein</v>
      </c>
      <c r="BF2366" s="23" t="str">
        <f t="shared" si="372"/>
        <v/>
      </c>
      <c r="BG2366" s="23" t="str">
        <f t="shared" si="370"/>
        <v/>
      </c>
      <c r="BH2366" s="23">
        <f t="shared" si="373"/>
        <v>0</v>
      </c>
      <c r="BO2366" s="2" t="s">
        <v>22427</v>
      </c>
      <c r="BP2366" s="3">
        <v>1</v>
      </c>
      <c r="BQ2366" s="2" t="s">
        <v>9689</v>
      </c>
    </row>
    <row r="2367" spans="1:69" ht="16.149999999999999" customHeight="1" x14ac:dyDescent="0.25">
      <c r="A2367" s="16">
        <v>2366</v>
      </c>
      <c r="B2367" s="17" t="s">
        <v>211</v>
      </c>
      <c r="C2367" s="48" t="s">
        <v>540</v>
      </c>
      <c r="D2367" s="2" t="s">
        <v>124</v>
      </c>
      <c r="E2367" s="48" t="s">
        <v>1809</v>
      </c>
      <c r="F2367" s="67">
        <v>43275</v>
      </c>
      <c r="G2367" s="3">
        <f t="shared" si="367"/>
        <v>6</v>
      </c>
      <c r="H2367" s="3">
        <f t="shared" si="368"/>
        <v>2018</v>
      </c>
      <c r="I2367" s="19">
        <v>0.35416666666666702</v>
      </c>
      <c r="J2367" s="20">
        <f t="shared" ref="J2367:J2430" si="374">IF(I2367&lt;&gt;"",HOUR(I2367),"")</f>
        <v>8</v>
      </c>
      <c r="K2367" s="5" t="str">
        <f t="shared" si="369"/>
        <v>ja</v>
      </c>
      <c r="L2367" s="21" t="s">
        <v>73</v>
      </c>
      <c r="M2367" s="6" t="s">
        <v>74</v>
      </c>
      <c r="N2367" s="5">
        <v>48</v>
      </c>
      <c r="O2367" s="17" t="s">
        <v>75</v>
      </c>
      <c r="P2367" s="17" t="s">
        <v>9690</v>
      </c>
      <c r="R2367" s="6" t="s">
        <v>77</v>
      </c>
      <c r="S2367" s="2" t="s">
        <v>93</v>
      </c>
      <c r="T2367" s="22" t="s">
        <v>79</v>
      </c>
      <c r="W2367" s="2" t="s">
        <v>4373</v>
      </c>
      <c r="X2367" s="2">
        <v>254</v>
      </c>
      <c r="Y2367" s="2" t="s">
        <v>81</v>
      </c>
      <c r="Z2367" s="2" t="s">
        <v>161</v>
      </c>
      <c r="AA2367" s="2">
        <v>254</v>
      </c>
      <c r="AB2367" s="2" t="s">
        <v>94</v>
      </c>
      <c r="AC2367" s="2" t="s">
        <v>161</v>
      </c>
      <c r="AD2367" s="2">
        <v>254</v>
      </c>
      <c r="AE2367" s="2" t="s">
        <v>81</v>
      </c>
      <c r="AF2367" s="2" t="s">
        <v>161</v>
      </c>
      <c r="AJ2367" s="2">
        <v>610</v>
      </c>
      <c r="AK2367" s="2" t="s">
        <v>81</v>
      </c>
      <c r="AL2367" s="2" t="s">
        <v>82</v>
      </c>
      <c r="AM2367" s="2">
        <v>610</v>
      </c>
      <c r="AN2367" s="2" t="s">
        <v>81</v>
      </c>
      <c r="AO2367" s="2" t="s">
        <v>82</v>
      </c>
      <c r="AP2367" s="2">
        <v>610</v>
      </c>
      <c r="AQ2367" s="2" t="s">
        <v>83</v>
      </c>
      <c r="AR2367" s="2" t="s">
        <v>82</v>
      </c>
      <c r="BE2367" s="23" t="str">
        <f t="shared" si="371"/>
        <v>EMF nein</v>
      </c>
      <c r="BF2367" s="23" t="str">
        <f t="shared" si="372"/>
        <v/>
      </c>
      <c r="BG2367" s="23" t="str">
        <f t="shared" si="370"/>
        <v/>
      </c>
      <c r="BH2367" s="23">
        <f t="shared" si="373"/>
        <v>0</v>
      </c>
      <c r="BO2367" s="2" t="s">
        <v>9691</v>
      </c>
      <c r="BP2367" s="3">
        <v>1</v>
      </c>
      <c r="BQ2367" s="2" t="s">
        <v>9692</v>
      </c>
    </row>
    <row r="2368" spans="1:69" ht="16.149999999999999" customHeight="1" x14ac:dyDescent="0.25">
      <c r="A2368" s="16">
        <v>2367</v>
      </c>
      <c r="B2368" s="17" t="s">
        <v>211</v>
      </c>
      <c r="C2368" s="48" t="s">
        <v>3345</v>
      </c>
      <c r="D2368" s="2" t="s">
        <v>178</v>
      </c>
      <c r="E2368" s="48" t="s">
        <v>7485</v>
      </c>
      <c r="F2368" s="67">
        <v>42858</v>
      </c>
      <c r="G2368" s="3">
        <f t="shared" si="367"/>
        <v>5</v>
      </c>
      <c r="H2368" s="3">
        <f t="shared" si="368"/>
        <v>2017</v>
      </c>
      <c r="I2368" s="19">
        <v>0.49652777777777801</v>
      </c>
      <c r="J2368" s="20">
        <f t="shared" si="374"/>
        <v>11</v>
      </c>
      <c r="K2368" s="5" t="str">
        <f t="shared" si="369"/>
        <v>ja</v>
      </c>
      <c r="L2368" s="5" t="s">
        <v>91</v>
      </c>
      <c r="M2368" s="6" t="s">
        <v>74</v>
      </c>
      <c r="O2368" s="17" t="s">
        <v>75</v>
      </c>
      <c r="P2368" s="17" t="s">
        <v>9693</v>
      </c>
      <c r="R2368" s="6" t="s">
        <v>77</v>
      </c>
      <c r="S2368" s="2" t="s">
        <v>1033</v>
      </c>
      <c r="T2368" s="22"/>
      <c r="U2368" s="2" t="s">
        <v>354</v>
      </c>
      <c r="X2368" s="2">
        <v>120</v>
      </c>
      <c r="Y2368" s="2" t="s">
        <v>81</v>
      </c>
      <c r="Z2368" s="2" t="s">
        <v>161</v>
      </c>
      <c r="AA2368" s="2">
        <v>120</v>
      </c>
      <c r="AB2368" s="2" t="s">
        <v>81</v>
      </c>
      <c r="AC2368" s="2" t="s">
        <v>161</v>
      </c>
      <c r="AD2368" s="2">
        <v>120</v>
      </c>
      <c r="AE2368" s="2" t="s">
        <v>83</v>
      </c>
      <c r="AF2368" s="2" t="s">
        <v>161</v>
      </c>
      <c r="BE2368" s="23" t="str">
        <f t="shared" si="371"/>
        <v>EMF nein</v>
      </c>
      <c r="BF2368" s="23" t="str">
        <f t="shared" si="372"/>
        <v/>
      </c>
      <c r="BG2368" s="23" t="str">
        <f t="shared" si="370"/>
        <v/>
      </c>
      <c r="BH2368" s="23">
        <f t="shared" si="373"/>
        <v>0</v>
      </c>
      <c r="BO2368" s="2" t="s">
        <v>9694</v>
      </c>
      <c r="BP2368" s="3">
        <v>1</v>
      </c>
      <c r="BQ2368" s="2" t="s">
        <v>9695</v>
      </c>
    </row>
    <row r="2369" spans="1:70" ht="16.149999999999999" customHeight="1" x14ac:dyDescent="0.25">
      <c r="A2369" s="16">
        <v>2368</v>
      </c>
      <c r="B2369" s="17" t="s">
        <v>87</v>
      </c>
      <c r="C2369" s="48" t="s">
        <v>1851</v>
      </c>
      <c r="D2369" s="2" t="s">
        <v>89</v>
      </c>
      <c r="E2369" s="48" t="s">
        <v>2739</v>
      </c>
      <c r="F2369" s="85">
        <v>42430</v>
      </c>
      <c r="G2369" s="3">
        <f t="shared" si="367"/>
        <v>3</v>
      </c>
      <c r="H2369" s="3">
        <f t="shared" si="368"/>
        <v>2016</v>
      </c>
      <c r="I2369" s="19">
        <v>0.6875</v>
      </c>
      <c r="J2369" s="20">
        <f t="shared" si="374"/>
        <v>16</v>
      </c>
      <c r="K2369" s="5" t="str">
        <f t="shared" si="369"/>
        <v>ja</v>
      </c>
      <c r="L2369" s="5" t="s">
        <v>91</v>
      </c>
      <c r="M2369" s="6" t="s">
        <v>74</v>
      </c>
      <c r="N2369" s="5">
        <v>89</v>
      </c>
      <c r="O2369" s="17" t="s">
        <v>75</v>
      </c>
      <c r="P2369" s="17" t="s">
        <v>9696</v>
      </c>
      <c r="R2369" s="6" t="s">
        <v>77</v>
      </c>
      <c r="T2369" s="6" t="s">
        <v>3264</v>
      </c>
      <c r="U2369" s="2" t="s">
        <v>2088</v>
      </c>
      <c r="V2369" s="2" t="s">
        <v>80</v>
      </c>
      <c r="X2369" s="2">
        <v>168</v>
      </c>
      <c r="Y2369" s="2" t="s">
        <v>83</v>
      </c>
      <c r="Z2369" s="2" t="s">
        <v>82</v>
      </c>
      <c r="AA2369" s="2">
        <v>168</v>
      </c>
      <c r="AB2369" s="2" t="s">
        <v>81</v>
      </c>
      <c r="AC2369" s="2" t="s">
        <v>82</v>
      </c>
      <c r="AD2369" s="2">
        <v>168</v>
      </c>
      <c r="AE2369" s="2" t="s">
        <v>81</v>
      </c>
      <c r="AF2369" s="2" t="s">
        <v>82</v>
      </c>
      <c r="AJ2369" s="2">
        <v>180</v>
      </c>
      <c r="AK2369" s="2" t="s">
        <v>8720</v>
      </c>
      <c r="AL2369" s="2" t="s">
        <v>82</v>
      </c>
      <c r="AM2369" s="2">
        <v>180</v>
      </c>
      <c r="AN2369" s="2" t="s">
        <v>81</v>
      </c>
      <c r="AO2369" s="2" t="s">
        <v>82</v>
      </c>
      <c r="AP2369" s="2">
        <v>180</v>
      </c>
      <c r="AQ2369" s="2" t="s">
        <v>81</v>
      </c>
      <c r="AR2369" s="2" t="s">
        <v>82</v>
      </c>
      <c r="BE2369" s="23" t="str">
        <f t="shared" si="371"/>
        <v>EMF nein</v>
      </c>
      <c r="BF2369" s="23" t="str">
        <f t="shared" si="372"/>
        <v/>
      </c>
      <c r="BG2369" s="23" t="str">
        <f t="shared" si="370"/>
        <v/>
      </c>
      <c r="BH2369" s="23">
        <f t="shared" si="373"/>
        <v>0</v>
      </c>
      <c r="BO2369" s="2" t="s">
        <v>9697</v>
      </c>
      <c r="BP2369" s="3">
        <v>1</v>
      </c>
      <c r="BQ2369" s="2" t="s">
        <v>9698</v>
      </c>
    </row>
    <row r="2370" spans="1:70" ht="16.149999999999999" customHeight="1" x14ac:dyDescent="0.25">
      <c r="A2370" s="16">
        <v>2369</v>
      </c>
      <c r="B2370" s="17" t="s">
        <v>211</v>
      </c>
      <c r="C2370" s="48" t="s">
        <v>9699</v>
      </c>
      <c r="D2370" s="2" t="s">
        <v>151</v>
      </c>
      <c r="E2370" s="48" t="s">
        <v>9700</v>
      </c>
      <c r="F2370" s="67">
        <v>43276</v>
      </c>
      <c r="G2370" s="3">
        <f t="shared" si="367"/>
        <v>6</v>
      </c>
      <c r="H2370" s="3">
        <f t="shared" si="368"/>
        <v>2018</v>
      </c>
      <c r="I2370" s="19">
        <v>9.0277777777777804E-2</v>
      </c>
      <c r="J2370" s="20">
        <f t="shared" si="374"/>
        <v>2</v>
      </c>
      <c r="K2370" s="5" t="str">
        <f t="shared" si="369"/>
        <v>ja</v>
      </c>
      <c r="L2370" s="5" t="s">
        <v>91</v>
      </c>
      <c r="M2370" s="6" t="s">
        <v>74</v>
      </c>
      <c r="N2370" s="5">
        <v>46</v>
      </c>
      <c r="O2370" s="6" t="s">
        <v>101</v>
      </c>
      <c r="P2370" s="17" t="s">
        <v>9701</v>
      </c>
      <c r="R2370" s="6" t="s">
        <v>77</v>
      </c>
      <c r="T2370" s="22"/>
      <c r="X2370" s="392">
        <v>100</v>
      </c>
      <c r="Y2370" s="392" t="s">
        <v>94</v>
      </c>
      <c r="Z2370" s="392" t="s">
        <v>168</v>
      </c>
      <c r="AA2370" s="392">
        <v>100</v>
      </c>
      <c r="AB2370" s="392" t="s">
        <v>94</v>
      </c>
      <c r="AC2370" s="392" t="s">
        <v>168</v>
      </c>
      <c r="AD2370" s="392">
        <v>100</v>
      </c>
      <c r="AE2370" s="392" t="s">
        <v>94</v>
      </c>
      <c r="AF2370" s="392" t="s">
        <v>168</v>
      </c>
      <c r="AJ2370" s="392">
        <v>100</v>
      </c>
      <c r="AK2370" s="392" t="s">
        <v>94</v>
      </c>
      <c r="AL2370" s="392" t="s">
        <v>168</v>
      </c>
      <c r="AM2370" s="392">
        <v>100</v>
      </c>
      <c r="AN2370" s="392" t="s">
        <v>94</v>
      </c>
      <c r="AO2370" s="392" t="s">
        <v>168</v>
      </c>
      <c r="AP2370" s="392">
        <v>100</v>
      </c>
      <c r="AQ2370" s="392" t="s">
        <v>94</v>
      </c>
      <c r="AR2370" s="392" t="s">
        <v>168</v>
      </c>
      <c r="AV2370" s="392">
        <v>100</v>
      </c>
      <c r="AW2370" s="392" t="s">
        <v>94</v>
      </c>
      <c r="AX2370" s="392" t="s">
        <v>168</v>
      </c>
      <c r="AY2370" s="392">
        <v>100</v>
      </c>
      <c r="AZ2370" s="392" t="s">
        <v>94</v>
      </c>
      <c r="BA2370" s="392" t="s">
        <v>168</v>
      </c>
      <c r="BB2370" s="392">
        <v>100</v>
      </c>
      <c r="BC2370" s="392" t="s">
        <v>94</v>
      </c>
      <c r="BD2370" s="392" t="s">
        <v>168</v>
      </c>
      <c r="BE2370" s="23" t="str">
        <f t="shared" si="371"/>
        <v>EMF ja</v>
      </c>
      <c r="BF2370" s="23">
        <f t="shared" si="372"/>
        <v>1660</v>
      </c>
      <c r="BG2370" s="23" t="str">
        <f t="shared" si="370"/>
        <v>500+m</v>
      </c>
      <c r="BH2370" s="23">
        <f t="shared" si="373"/>
        <v>1</v>
      </c>
      <c r="BM2370" s="2" t="s">
        <v>162</v>
      </c>
      <c r="BN2370" s="2">
        <v>1660</v>
      </c>
      <c r="BO2370" s="2" t="s">
        <v>22428</v>
      </c>
      <c r="BP2370" s="3">
        <v>1</v>
      </c>
      <c r="BR2370" s="325" t="s">
        <v>9702</v>
      </c>
    </row>
    <row r="2371" spans="1:70" ht="16.149999999999999" customHeight="1" x14ac:dyDescent="0.25">
      <c r="A2371" s="69">
        <v>2370</v>
      </c>
      <c r="B2371" s="17" t="s">
        <v>69</v>
      </c>
      <c r="C2371" s="49" t="s">
        <v>1725</v>
      </c>
      <c r="D2371" s="2" t="s">
        <v>124</v>
      </c>
      <c r="E2371" s="48" t="s">
        <v>9703</v>
      </c>
      <c r="F2371" s="67">
        <v>43280</v>
      </c>
      <c r="G2371" s="3">
        <f t="shared" si="367"/>
        <v>6</v>
      </c>
      <c r="H2371" s="3">
        <f t="shared" si="368"/>
        <v>2018</v>
      </c>
      <c r="I2371" s="19">
        <v>0.40625</v>
      </c>
      <c r="J2371" s="20">
        <f t="shared" si="374"/>
        <v>9</v>
      </c>
      <c r="K2371" s="5" t="str">
        <f t="shared" si="369"/>
        <v>ja</v>
      </c>
      <c r="L2371" s="5" t="s">
        <v>91</v>
      </c>
      <c r="M2371" s="6" t="s">
        <v>74</v>
      </c>
      <c r="N2371" s="5">
        <v>69</v>
      </c>
      <c r="O2371" s="17" t="s">
        <v>75</v>
      </c>
      <c r="P2371" s="17" t="s">
        <v>9704</v>
      </c>
      <c r="R2371" s="6" t="s">
        <v>77</v>
      </c>
      <c r="T2371" s="22" t="s">
        <v>79</v>
      </c>
      <c r="U2371" s="2" t="s">
        <v>74</v>
      </c>
      <c r="X2371" s="2">
        <v>150</v>
      </c>
      <c r="Y2371" s="2" t="s">
        <v>81</v>
      </c>
      <c r="Z2371" s="2" t="s">
        <v>84</v>
      </c>
      <c r="AJ2371" s="2">
        <v>236</v>
      </c>
      <c r="AK2371" s="2" t="s">
        <v>81</v>
      </c>
      <c r="AL2371" s="2" t="s">
        <v>168</v>
      </c>
      <c r="AM2371" s="2">
        <v>236</v>
      </c>
      <c r="AN2371" s="2" t="s">
        <v>81</v>
      </c>
      <c r="AO2371" s="2" t="s">
        <v>168</v>
      </c>
      <c r="AP2371" s="2">
        <v>236</v>
      </c>
      <c r="AQ2371" s="2" t="s">
        <v>83</v>
      </c>
      <c r="AR2371" s="2" t="s">
        <v>168</v>
      </c>
      <c r="BE2371" s="23" t="str">
        <f t="shared" si="371"/>
        <v>EMF nein</v>
      </c>
      <c r="BF2371" s="23" t="str">
        <f t="shared" si="372"/>
        <v/>
      </c>
      <c r="BG2371" s="23" t="str">
        <f t="shared" si="370"/>
        <v/>
      </c>
      <c r="BH2371" s="23">
        <f t="shared" si="373"/>
        <v>0</v>
      </c>
      <c r="BO2371" s="2" t="s">
        <v>9705</v>
      </c>
      <c r="BP2371" s="3">
        <v>1</v>
      </c>
      <c r="BQ2371" s="2" t="s">
        <v>9706</v>
      </c>
    </row>
    <row r="2372" spans="1:70" ht="16.149999999999999" customHeight="1" x14ac:dyDescent="0.25">
      <c r="A2372" s="16">
        <v>2371</v>
      </c>
      <c r="B2372" s="17" t="s">
        <v>69</v>
      </c>
      <c r="C2372" s="48" t="s">
        <v>2472</v>
      </c>
      <c r="D2372" s="2" t="s">
        <v>124</v>
      </c>
      <c r="E2372" s="48" t="s">
        <v>9707</v>
      </c>
      <c r="F2372" s="67">
        <v>43279</v>
      </c>
      <c r="G2372" s="3">
        <f t="shared" si="367"/>
        <v>6</v>
      </c>
      <c r="H2372" s="3">
        <f t="shared" si="368"/>
        <v>2018</v>
      </c>
      <c r="I2372" s="19">
        <v>0.82986111111111105</v>
      </c>
      <c r="J2372" s="20">
        <f t="shared" si="374"/>
        <v>19</v>
      </c>
      <c r="K2372" s="5" t="str">
        <f t="shared" si="369"/>
        <v>ja</v>
      </c>
      <c r="L2372" s="21" t="s">
        <v>73</v>
      </c>
      <c r="M2372" s="6" t="s">
        <v>74</v>
      </c>
      <c r="N2372" s="5">
        <v>30</v>
      </c>
      <c r="O2372" s="17" t="s">
        <v>75</v>
      </c>
      <c r="P2372" s="17" t="s">
        <v>9708</v>
      </c>
      <c r="R2372" s="6" t="s">
        <v>335</v>
      </c>
      <c r="S2372" s="2" t="s">
        <v>132</v>
      </c>
      <c r="T2372" s="22"/>
      <c r="U2372" s="2" t="s">
        <v>74</v>
      </c>
      <c r="V2372" s="2" t="s">
        <v>80</v>
      </c>
      <c r="X2372" s="2">
        <v>218</v>
      </c>
      <c r="Y2372" s="2" t="s">
        <v>81</v>
      </c>
      <c r="Z2372" s="2" t="s">
        <v>168</v>
      </c>
      <c r="AA2372" s="2">
        <v>218</v>
      </c>
      <c r="AB2372" s="2" t="s">
        <v>81</v>
      </c>
      <c r="AC2372" s="2" t="s">
        <v>168</v>
      </c>
      <c r="AD2372" s="2">
        <v>218</v>
      </c>
      <c r="AE2372" s="2" t="s">
        <v>81</v>
      </c>
      <c r="AF2372" s="2" t="s">
        <v>168</v>
      </c>
      <c r="AJ2372" s="2">
        <v>391</v>
      </c>
      <c r="AK2372" s="2" t="s">
        <v>81</v>
      </c>
      <c r="AL2372" s="2" t="s">
        <v>168</v>
      </c>
      <c r="AM2372" s="2">
        <v>391</v>
      </c>
      <c r="AN2372" s="2" t="s">
        <v>81</v>
      </c>
      <c r="AO2372" s="2" t="s">
        <v>168</v>
      </c>
      <c r="AP2372" s="2">
        <v>391</v>
      </c>
      <c r="AQ2372" s="2" t="s">
        <v>81</v>
      </c>
      <c r="AR2372" s="2" t="s">
        <v>168</v>
      </c>
      <c r="AV2372" s="2">
        <v>754</v>
      </c>
      <c r="AW2372" s="2" t="s">
        <v>83</v>
      </c>
      <c r="AX2372" s="2" t="s">
        <v>168</v>
      </c>
      <c r="AY2372" s="2">
        <v>754</v>
      </c>
      <c r="AZ2372" s="2" t="s">
        <v>81</v>
      </c>
      <c r="BA2372" s="2" t="s">
        <v>168</v>
      </c>
      <c r="BB2372" s="2">
        <v>754</v>
      </c>
      <c r="BC2372" s="2" t="s">
        <v>83</v>
      </c>
      <c r="BD2372" s="2" t="s">
        <v>168</v>
      </c>
      <c r="BE2372" s="23" t="str">
        <f t="shared" si="371"/>
        <v>EMF ja</v>
      </c>
      <c r="BF2372" s="23" t="str">
        <f t="shared" si="372"/>
        <v/>
      </c>
      <c r="BG2372" s="23" t="str">
        <f t="shared" si="370"/>
        <v/>
      </c>
      <c r="BH2372" s="23">
        <f t="shared" si="373"/>
        <v>1</v>
      </c>
      <c r="BI2372" s="2" t="s">
        <v>109</v>
      </c>
      <c r="BO2372" s="2" t="s">
        <v>9709</v>
      </c>
      <c r="BP2372" s="3">
        <v>1</v>
      </c>
      <c r="BQ2372" s="2" t="s">
        <v>9710</v>
      </c>
    </row>
    <row r="2373" spans="1:70" ht="16.149999999999999" customHeight="1" x14ac:dyDescent="0.25">
      <c r="A2373" s="16">
        <v>2372</v>
      </c>
      <c r="B2373" s="17" t="s">
        <v>135</v>
      </c>
      <c r="C2373" s="48" t="s">
        <v>1851</v>
      </c>
      <c r="D2373" s="2" t="s">
        <v>89</v>
      </c>
      <c r="E2373" s="48" t="s">
        <v>9711</v>
      </c>
      <c r="F2373" s="67">
        <v>43273</v>
      </c>
      <c r="G2373" s="3">
        <f t="shared" si="367"/>
        <v>6</v>
      </c>
      <c r="H2373" s="3">
        <f t="shared" si="368"/>
        <v>2018</v>
      </c>
      <c r="I2373" s="19">
        <v>0.64583333333333304</v>
      </c>
      <c r="J2373" s="20">
        <f t="shared" si="374"/>
        <v>15</v>
      </c>
      <c r="K2373" s="5" t="str">
        <f t="shared" si="369"/>
        <v>ja</v>
      </c>
      <c r="L2373" s="5" t="s">
        <v>91</v>
      </c>
      <c r="M2373" s="6" t="s">
        <v>139</v>
      </c>
      <c r="O2373" s="17" t="s">
        <v>75</v>
      </c>
      <c r="P2373" s="17" t="s">
        <v>9712</v>
      </c>
      <c r="R2373" s="6" t="s">
        <v>77</v>
      </c>
      <c r="T2373" s="6" t="s">
        <v>3264</v>
      </c>
      <c r="U2373" s="2" t="s">
        <v>115</v>
      </c>
      <c r="V2373" s="2" t="s">
        <v>80</v>
      </c>
      <c r="X2373" s="2">
        <v>15</v>
      </c>
      <c r="Y2373" s="2" t="s">
        <v>94</v>
      </c>
      <c r="Z2373" s="2" t="s">
        <v>82</v>
      </c>
      <c r="AA2373" s="2">
        <v>15</v>
      </c>
      <c r="AB2373" s="2" t="s">
        <v>81</v>
      </c>
      <c r="AC2373" s="2" t="s">
        <v>82</v>
      </c>
      <c r="AP2373" s="2">
        <v>7</v>
      </c>
      <c r="AQ2373" s="2" t="s">
        <v>94</v>
      </c>
      <c r="AR2373" s="2" t="s">
        <v>161</v>
      </c>
      <c r="BE2373" s="23" t="str">
        <f t="shared" si="371"/>
        <v>EMF nein</v>
      </c>
      <c r="BF2373" s="23" t="str">
        <f t="shared" si="372"/>
        <v/>
      </c>
      <c r="BG2373" s="23" t="str">
        <f t="shared" si="370"/>
        <v/>
      </c>
      <c r="BH2373" s="23">
        <f t="shared" si="373"/>
        <v>0</v>
      </c>
      <c r="BO2373" s="2" t="s">
        <v>9713</v>
      </c>
      <c r="BP2373" s="3">
        <v>1</v>
      </c>
      <c r="BQ2373" s="2" t="s">
        <v>9714</v>
      </c>
    </row>
    <row r="2374" spans="1:70" ht="16.149999999999999" customHeight="1" x14ac:dyDescent="0.25">
      <c r="A2374" s="16">
        <v>2373</v>
      </c>
      <c r="B2374" s="17" t="s">
        <v>211</v>
      </c>
      <c r="C2374" s="48" t="s">
        <v>1792</v>
      </c>
      <c r="D2374" s="2" t="s">
        <v>364</v>
      </c>
      <c r="E2374" s="48" t="s">
        <v>9715</v>
      </c>
      <c r="F2374" s="67">
        <v>43374</v>
      </c>
      <c r="G2374" s="3">
        <f t="shared" si="367"/>
        <v>10</v>
      </c>
      <c r="H2374" s="3">
        <f t="shared" si="368"/>
        <v>2018</v>
      </c>
      <c r="I2374" s="19">
        <v>0.36805555555555602</v>
      </c>
      <c r="J2374" s="20">
        <f t="shared" si="374"/>
        <v>8</v>
      </c>
      <c r="K2374" s="5" t="str">
        <f t="shared" si="369"/>
        <v>ja</v>
      </c>
      <c r="L2374" s="5" t="s">
        <v>91</v>
      </c>
      <c r="M2374" s="6" t="s">
        <v>74</v>
      </c>
      <c r="N2374" s="5">
        <v>48</v>
      </c>
      <c r="O2374" s="17" t="s">
        <v>126</v>
      </c>
      <c r="P2374" s="17" t="s">
        <v>9716</v>
      </c>
      <c r="R2374" s="6" t="s">
        <v>3600</v>
      </c>
      <c r="T2374" s="22" t="s">
        <v>79</v>
      </c>
      <c r="U2374" s="2" t="s">
        <v>139</v>
      </c>
      <c r="BE2374" s="23" t="str">
        <f t="shared" si="371"/>
        <v>EMF ja</v>
      </c>
      <c r="BF2374" s="23">
        <f t="shared" si="372"/>
        <v>300</v>
      </c>
      <c r="BG2374" s="23" t="str">
        <f t="shared" si="370"/>
        <v>100-499m</v>
      </c>
      <c r="BH2374" s="23">
        <f t="shared" si="373"/>
        <v>1</v>
      </c>
      <c r="BI2374" s="2" t="s">
        <v>162</v>
      </c>
      <c r="BJ2374" s="2">
        <v>300</v>
      </c>
      <c r="BO2374" s="2" t="s">
        <v>9717</v>
      </c>
      <c r="BP2374" s="3">
        <v>1</v>
      </c>
      <c r="BQ2374" s="2" t="s">
        <v>9718</v>
      </c>
    </row>
    <row r="2375" spans="1:70" ht="16.149999999999999" customHeight="1" x14ac:dyDescent="0.25">
      <c r="A2375" s="16">
        <v>2374</v>
      </c>
      <c r="B2375" s="17" t="s">
        <v>69</v>
      </c>
      <c r="C2375" s="48" t="s">
        <v>9719</v>
      </c>
      <c r="D2375" s="2" t="s">
        <v>137</v>
      </c>
      <c r="E2375" s="48" t="s">
        <v>9720</v>
      </c>
      <c r="F2375" s="67">
        <v>43202</v>
      </c>
      <c r="G2375" s="3">
        <f t="shared" si="367"/>
        <v>4</v>
      </c>
      <c r="H2375" s="3">
        <f t="shared" si="368"/>
        <v>2018</v>
      </c>
      <c r="I2375" s="19">
        <v>0.28472222222222199</v>
      </c>
      <c r="J2375" s="20">
        <f t="shared" si="374"/>
        <v>6</v>
      </c>
      <c r="K2375" s="5" t="str">
        <f t="shared" si="369"/>
        <v>ja</v>
      </c>
      <c r="L2375" s="5" t="s">
        <v>91</v>
      </c>
      <c r="M2375" s="6" t="s">
        <v>74</v>
      </c>
      <c r="N2375" s="5">
        <v>70</v>
      </c>
      <c r="O2375" s="6" t="s">
        <v>101</v>
      </c>
      <c r="P2375" s="17" t="s">
        <v>9721</v>
      </c>
      <c r="R2375" s="6" t="s">
        <v>77</v>
      </c>
      <c r="S2375" s="2" t="s">
        <v>272</v>
      </c>
      <c r="T2375" s="22" t="s">
        <v>79</v>
      </c>
      <c r="U2375" s="2" t="s">
        <v>74</v>
      </c>
      <c r="X2375" s="2">
        <v>150</v>
      </c>
      <c r="Y2375" s="2" t="s">
        <v>94</v>
      </c>
      <c r="Z2375" s="2" t="s">
        <v>84</v>
      </c>
      <c r="AD2375" s="2">
        <v>150</v>
      </c>
      <c r="AE2375" s="2" t="s">
        <v>94</v>
      </c>
      <c r="AF2375" s="2" t="s">
        <v>84</v>
      </c>
      <c r="AJ2375" s="2">
        <v>150</v>
      </c>
      <c r="AK2375" s="2" t="s">
        <v>94</v>
      </c>
      <c r="AL2375" s="2" t="s">
        <v>168</v>
      </c>
      <c r="AP2375" s="2">
        <v>150</v>
      </c>
      <c r="AQ2375" s="2" t="s">
        <v>94</v>
      </c>
      <c r="AR2375" s="2" t="s">
        <v>168</v>
      </c>
      <c r="AV2375" s="392">
        <v>150</v>
      </c>
      <c r="AW2375" s="392" t="s">
        <v>94</v>
      </c>
      <c r="AX2375" s="392" t="s">
        <v>168</v>
      </c>
      <c r="AY2375" s="392"/>
      <c r="AZ2375" s="392"/>
      <c r="BA2375" s="392"/>
      <c r="BB2375" s="392">
        <v>150</v>
      </c>
      <c r="BC2375" s="392" t="s">
        <v>94</v>
      </c>
      <c r="BD2375" s="392" t="s">
        <v>168</v>
      </c>
      <c r="BE2375" s="23" t="str">
        <f t="shared" si="371"/>
        <v>EMF ja</v>
      </c>
      <c r="BF2375" s="23">
        <f t="shared" si="372"/>
        <v>2100</v>
      </c>
      <c r="BG2375" s="23" t="str">
        <f t="shared" si="370"/>
        <v>500+m</v>
      </c>
      <c r="BH2375" s="23">
        <f t="shared" si="373"/>
        <v>3</v>
      </c>
      <c r="BI2375" s="2" t="s">
        <v>162</v>
      </c>
      <c r="BJ2375" s="2">
        <v>2740</v>
      </c>
      <c r="BK2375" s="2" t="s">
        <v>162</v>
      </c>
      <c r="BL2375" s="2">
        <v>4230</v>
      </c>
      <c r="BM2375" s="2" t="s">
        <v>162</v>
      </c>
      <c r="BN2375" s="2">
        <v>2100</v>
      </c>
      <c r="BO2375" s="2" t="s">
        <v>9722</v>
      </c>
      <c r="BP2375" s="3">
        <v>1</v>
      </c>
      <c r="BQ2375" s="2" t="s">
        <v>9723</v>
      </c>
    </row>
    <row r="2376" spans="1:70" ht="16.149999999999999" customHeight="1" x14ac:dyDescent="0.25">
      <c r="A2376" s="16">
        <v>2375</v>
      </c>
      <c r="B2376" s="17" t="s">
        <v>87</v>
      </c>
      <c r="C2376" s="48" t="s">
        <v>165</v>
      </c>
      <c r="D2376" s="2" t="s">
        <v>158</v>
      </c>
      <c r="E2376" s="48" t="s">
        <v>9724</v>
      </c>
      <c r="F2376" s="67">
        <v>43278</v>
      </c>
      <c r="G2376" s="3">
        <f t="shared" si="367"/>
        <v>6</v>
      </c>
      <c r="H2376" s="3">
        <f t="shared" si="368"/>
        <v>2018</v>
      </c>
      <c r="I2376" s="19">
        <v>0.77083333333333304</v>
      </c>
      <c r="J2376" s="20">
        <f t="shared" si="374"/>
        <v>18</v>
      </c>
      <c r="K2376" s="5" t="str">
        <f t="shared" si="369"/>
        <v>ja</v>
      </c>
      <c r="L2376" s="5" t="s">
        <v>91</v>
      </c>
      <c r="M2376" s="6" t="s">
        <v>115</v>
      </c>
      <c r="N2376" s="5">
        <v>80</v>
      </c>
      <c r="O2376" s="17" t="s">
        <v>75</v>
      </c>
      <c r="P2376" s="17" t="s">
        <v>9725</v>
      </c>
      <c r="R2376" s="6" t="s">
        <v>77</v>
      </c>
      <c r="T2376" s="22" t="s">
        <v>79</v>
      </c>
      <c r="X2376" s="2">
        <v>515</v>
      </c>
      <c r="Y2376" s="2" t="s">
        <v>81</v>
      </c>
      <c r="Z2376" s="2" t="s">
        <v>84</v>
      </c>
      <c r="AA2376" s="2">
        <v>515</v>
      </c>
      <c r="AB2376" s="2" t="s">
        <v>94</v>
      </c>
      <c r="AC2376" s="2" t="s">
        <v>84</v>
      </c>
      <c r="AD2376" s="2">
        <v>515</v>
      </c>
      <c r="AE2376" s="2" t="s">
        <v>83</v>
      </c>
      <c r="AF2376" s="2" t="s">
        <v>84</v>
      </c>
      <c r="AJ2376" s="2">
        <v>220</v>
      </c>
      <c r="AK2376" s="2" t="s">
        <v>81</v>
      </c>
      <c r="AL2376" s="2" t="s">
        <v>84</v>
      </c>
      <c r="AM2376" s="2">
        <v>220</v>
      </c>
      <c r="AN2376" s="2" t="s">
        <v>81</v>
      </c>
      <c r="AO2376" s="2" t="s">
        <v>84</v>
      </c>
      <c r="AP2376" s="2">
        <v>220</v>
      </c>
      <c r="AQ2376" s="2" t="s">
        <v>81</v>
      </c>
      <c r="AR2376" s="2" t="s">
        <v>84</v>
      </c>
      <c r="BE2376" s="23" t="str">
        <f t="shared" si="371"/>
        <v>EMF nein</v>
      </c>
      <c r="BF2376" s="23" t="str">
        <f t="shared" si="372"/>
        <v/>
      </c>
      <c r="BG2376" s="23" t="str">
        <f t="shared" si="370"/>
        <v/>
      </c>
      <c r="BH2376" s="23">
        <f t="shared" si="373"/>
        <v>0</v>
      </c>
      <c r="BO2376" s="2" t="s">
        <v>9726</v>
      </c>
      <c r="BP2376" s="3">
        <v>1</v>
      </c>
      <c r="BQ2376" s="2" t="s">
        <v>9727</v>
      </c>
    </row>
    <row r="2377" spans="1:70" ht="16.149999999999999" customHeight="1" x14ac:dyDescent="0.25">
      <c r="A2377" s="16">
        <v>2376</v>
      </c>
      <c r="B2377" s="17" t="s">
        <v>135</v>
      </c>
      <c r="C2377" s="48" t="s">
        <v>9728</v>
      </c>
      <c r="D2377" s="2" t="s">
        <v>89</v>
      </c>
      <c r="E2377" s="48" t="s">
        <v>9729</v>
      </c>
      <c r="F2377" s="67">
        <v>41871</v>
      </c>
      <c r="G2377" s="3">
        <f t="shared" si="367"/>
        <v>8</v>
      </c>
      <c r="H2377" s="3">
        <f t="shared" si="368"/>
        <v>2014</v>
      </c>
      <c r="I2377" s="19">
        <v>0.4375</v>
      </c>
      <c r="J2377" s="20">
        <f t="shared" si="374"/>
        <v>10</v>
      </c>
      <c r="K2377" s="5" t="str">
        <f t="shared" si="369"/>
        <v>ja</v>
      </c>
      <c r="L2377" s="5" t="s">
        <v>91</v>
      </c>
      <c r="M2377" s="6" t="s">
        <v>354</v>
      </c>
      <c r="N2377" s="5">
        <v>46</v>
      </c>
      <c r="O2377" s="17" t="s">
        <v>75</v>
      </c>
      <c r="P2377" s="17" t="s">
        <v>9730</v>
      </c>
      <c r="R2377" s="6" t="s">
        <v>77</v>
      </c>
      <c r="T2377" s="22"/>
      <c r="U2377" s="2" t="s">
        <v>9731</v>
      </c>
      <c r="V2377" s="2" t="s">
        <v>80</v>
      </c>
      <c r="X2377" s="2">
        <v>847</v>
      </c>
      <c r="Y2377" s="2" t="s">
        <v>83</v>
      </c>
      <c r="Z2377" s="2" t="s">
        <v>82</v>
      </c>
      <c r="AA2377" s="2">
        <v>847</v>
      </c>
      <c r="AB2377" s="2" t="s">
        <v>81</v>
      </c>
      <c r="AC2377" s="2" t="s">
        <v>82</v>
      </c>
      <c r="AD2377" s="2">
        <v>847</v>
      </c>
      <c r="AE2377" s="2" t="s">
        <v>81</v>
      </c>
      <c r="AF2377" s="2" t="s">
        <v>82</v>
      </c>
      <c r="AJ2377" s="2">
        <v>1240</v>
      </c>
      <c r="AK2377" s="2" t="s">
        <v>81</v>
      </c>
      <c r="AL2377" s="2" t="s">
        <v>84</v>
      </c>
      <c r="AM2377" s="2">
        <v>1240</v>
      </c>
      <c r="AN2377" s="2" t="s">
        <v>81</v>
      </c>
      <c r="AO2377" s="2" t="s">
        <v>84</v>
      </c>
      <c r="AP2377" s="2">
        <v>1240</v>
      </c>
      <c r="AQ2377" s="2" t="s">
        <v>81</v>
      </c>
      <c r="AR2377" s="2" t="s">
        <v>84</v>
      </c>
      <c r="BE2377" s="23" t="str">
        <f t="shared" si="371"/>
        <v>EMF nein</v>
      </c>
      <c r="BF2377" s="23" t="str">
        <f t="shared" si="372"/>
        <v/>
      </c>
      <c r="BG2377" s="23" t="str">
        <f t="shared" si="370"/>
        <v/>
      </c>
      <c r="BH2377" s="23">
        <f t="shared" si="373"/>
        <v>0</v>
      </c>
      <c r="BO2377" s="2" t="s">
        <v>9732</v>
      </c>
      <c r="BP2377" s="3">
        <v>1</v>
      </c>
      <c r="BQ2377" s="2" t="s">
        <v>9733</v>
      </c>
    </row>
    <row r="2378" spans="1:70" ht="16.149999999999999" customHeight="1" x14ac:dyDescent="0.25">
      <c r="A2378" s="16">
        <v>2377</v>
      </c>
      <c r="B2378" s="17" t="s">
        <v>211</v>
      </c>
      <c r="C2378" s="48" t="s">
        <v>2979</v>
      </c>
      <c r="D2378" s="2" t="s">
        <v>113</v>
      </c>
      <c r="E2378" s="48" t="s">
        <v>9734</v>
      </c>
      <c r="F2378" s="67">
        <v>43051</v>
      </c>
      <c r="G2378" s="3">
        <f t="shared" si="367"/>
        <v>11</v>
      </c>
      <c r="H2378" s="3">
        <f t="shared" si="368"/>
        <v>2017</v>
      </c>
      <c r="I2378" s="19"/>
      <c r="J2378" s="20" t="str">
        <f t="shared" si="374"/>
        <v/>
      </c>
      <c r="K2378" s="5" t="str">
        <f t="shared" si="369"/>
        <v>ja</v>
      </c>
      <c r="M2378" s="6" t="s">
        <v>74</v>
      </c>
      <c r="O2378" s="2" t="s">
        <v>140</v>
      </c>
      <c r="P2378" s="17" t="s">
        <v>9735</v>
      </c>
      <c r="T2378" s="22"/>
      <c r="BE2378" s="23" t="str">
        <f t="shared" si="371"/>
        <v>EMF ja</v>
      </c>
      <c r="BF2378" s="23">
        <f t="shared" si="372"/>
        <v>40</v>
      </c>
      <c r="BG2378" s="23" t="str">
        <f t="shared" si="370"/>
        <v>&lt;100m</v>
      </c>
      <c r="BH2378" s="23">
        <f t="shared" si="373"/>
        <v>3</v>
      </c>
      <c r="BI2378" s="2" t="s">
        <v>162</v>
      </c>
      <c r="BK2378" s="2" t="s">
        <v>162</v>
      </c>
      <c r="BL2378" s="2">
        <v>40</v>
      </c>
      <c r="BM2378" s="2" t="s">
        <v>162</v>
      </c>
      <c r="BN2378" s="2">
        <v>150</v>
      </c>
      <c r="BO2378" s="2" t="s">
        <v>9736</v>
      </c>
      <c r="BP2378" s="3">
        <v>1</v>
      </c>
      <c r="BQ2378" s="2" t="s">
        <v>9737</v>
      </c>
    </row>
    <row r="2379" spans="1:70" ht="16.149999999999999" customHeight="1" x14ac:dyDescent="0.25">
      <c r="A2379" s="16">
        <v>2378</v>
      </c>
      <c r="B2379" s="17" t="s">
        <v>135</v>
      </c>
      <c r="C2379" s="48" t="s">
        <v>9037</v>
      </c>
      <c r="D2379" s="2" t="s">
        <v>172</v>
      </c>
      <c r="E2379" s="48" t="s">
        <v>9577</v>
      </c>
      <c r="F2379" s="67">
        <v>43165</v>
      </c>
      <c r="G2379" s="3">
        <f t="shared" si="367"/>
        <v>3</v>
      </c>
      <c r="H2379" s="3">
        <f t="shared" si="368"/>
        <v>2018</v>
      </c>
      <c r="I2379" s="19">
        <v>0.60416666666666696</v>
      </c>
      <c r="J2379" s="20">
        <f t="shared" si="374"/>
        <v>14</v>
      </c>
      <c r="K2379" s="5" t="str">
        <f t="shared" si="369"/>
        <v>ja</v>
      </c>
      <c r="L2379" s="21" t="s">
        <v>73</v>
      </c>
      <c r="M2379" s="6" t="s">
        <v>139</v>
      </c>
      <c r="O2379" s="17" t="s">
        <v>75</v>
      </c>
      <c r="P2379" s="17" t="s">
        <v>9738</v>
      </c>
      <c r="T2379" s="22"/>
      <c r="U2379" s="2" t="s">
        <v>9739</v>
      </c>
      <c r="V2379" s="2" t="s">
        <v>80</v>
      </c>
      <c r="X2379" s="2">
        <v>838</v>
      </c>
      <c r="Y2379" s="2" t="s">
        <v>81</v>
      </c>
      <c r="Z2379" s="2" t="s">
        <v>161</v>
      </c>
      <c r="AA2379" s="2">
        <v>838</v>
      </c>
      <c r="AB2379" s="2" t="s">
        <v>94</v>
      </c>
      <c r="AC2379" s="2" t="s">
        <v>161</v>
      </c>
      <c r="AD2379" s="2">
        <v>838</v>
      </c>
      <c r="AE2379" s="2" t="s">
        <v>81</v>
      </c>
      <c r="AF2379" s="2" t="s">
        <v>161</v>
      </c>
      <c r="BE2379" s="23" t="str">
        <f t="shared" si="371"/>
        <v>EMF ja</v>
      </c>
      <c r="BF2379" s="23">
        <f t="shared" si="372"/>
        <v>2000</v>
      </c>
      <c r="BG2379" s="23" t="str">
        <f t="shared" si="370"/>
        <v>500+m</v>
      </c>
      <c r="BH2379" s="23">
        <f t="shared" si="373"/>
        <v>1</v>
      </c>
      <c r="BI2379" s="2" t="s">
        <v>162</v>
      </c>
      <c r="BJ2379" s="2">
        <v>2000</v>
      </c>
      <c r="BO2379" s="2" t="s">
        <v>9740</v>
      </c>
      <c r="BP2379" s="3">
        <v>1</v>
      </c>
      <c r="BQ2379" s="2" t="s">
        <v>9741</v>
      </c>
    </row>
    <row r="2380" spans="1:70" ht="16.149999999999999" customHeight="1" x14ac:dyDescent="0.25">
      <c r="A2380" s="16">
        <v>2379</v>
      </c>
      <c r="B2380" s="17" t="s">
        <v>87</v>
      </c>
      <c r="C2380" s="48" t="s">
        <v>7643</v>
      </c>
      <c r="D2380" s="2" t="s">
        <v>151</v>
      </c>
      <c r="E2380" s="48" t="s">
        <v>9742</v>
      </c>
      <c r="F2380" s="67">
        <v>43282</v>
      </c>
      <c r="G2380" s="3">
        <f t="shared" si="367"/>
        <v>7</v>
      </c>
      <c r="H2380" s="3">
        <f t="shared" si="368"/>
        <v>2018</v>
      </c>
      <c r="I2380" s="19">
        <v>0.60416666666666696</v>
      </c>
      <c r="J2380" s="20">
        <f t="shared" si="374"/>
        <v>14</v>
      </c>
      <c r="K2380" s="5" t="str">
        <f t="shared" si="369"/>
        <v>ja</v>
      </c>
      <c r="L2380" s="21" t="s">
        <v>73</v>
      </c>
      <c r="M2380" s="6" t="s">
        <v>74</v>
      </c>
      <c r="N2380" s="5">
        <v>78</v>
      </c>
      <c r="O2380" s="2" t="s">
        <v>140</v>
      </c>
      <c r="P2380" s="17" t="s">
        <v>9743</v>
      </c>
      <c r="R2380" s="6" t="s">
        <v>77</v>
      </c>
      <c r="T2380" s="22"/>
      <c r="BE2380" s="23" t="str">
        <f t="shared" si="371"/>
        <v>EMF ja</v>
      </c>
      <c r="BF2380" s="23">
        <f t="shared" si="372"/>
        <v>20</v>
      </c>
      <c r="BG2380" s="23" t="str">
        <f t="shared" si="370"/>
        <v>&lt;100m</v>
      </c>
      <c r="BH2380" s="23">
        <f t="shared" si="373"/>
        <v>1</v>
      </c>
      <c r="BM2380" s="2" t="s">
        <v>162</v>
      </c>
      <c r="BN2380" s="2">
        <v>20</v>
      </c>
      <c r="BO2380" s="2" t="s">
        <v>9744</v>
      </c>
      <c r="BP2380" s="3">
        <v>1</v>
      </c>
      <c r="BQ2380" s="2" t="s">
        <v>9745</v>
      </c>
    </row>
    <row r="2381" spans="1:70" ht="16.149999999999999" customHeight="1" x14ac:dyDescent="0.25">
      <c r="A2381" s="16">
        <v>2380</v>
      </c>
      <c r="B2381" s="17" t="s">
        <v>135</v>
      </c>
      <c r="C2381" s="48" t="s">
        <v>9322</v>
      </c>
      <c r="D2381" s="2" t="s">
        <v>151</v>
      </c>
      <c r="E2381" s="48" t="s">
        <v>9746</v>
      </c>
      <c r="F2381" s="67">
        <v>43283</v>
      </c>
      <c r="G2381" s="3">
        <f t="shared" si="367"/>
        <v>7</v>
      </c>
      <c r="H2381" s="3">
        <f t="shared" si="368"/>
        <v>2018</v>
      </c>
      <c r="I2381" s="19">
        <v>0.49652777777777801</v>
      </c>
      <c r="J2381" s="20">
        <f t="shared" si="374"/>
        <v>11</v>
      </c>
      <c r="K2381" s="5" t="str">
        <f t="shared" si="369"/>
        <v>ja</v>
      </c>
      <c r="L2381" s="5" t="s">
        <v>91</v>
      </c>
      <c r="M2381" s="6" t="s">
        <v>139</v>
      </c>
      <c r="O2381" s="2" t="s">
        <v>140</v>
      </c>
      <c r="P2381" s="17" t="s">
        <v>9747</v>
      </c>
      <c r="R2381" s="6" t="s">
        <v>77</v>
      </c>
      <c r="T2381" s="22" t="s">
        <v>79</v>
      </c>
      <c r="U2381" s="2" t="s">
        <v>74</v>
      </c>
      <c r="V2381" s="2" t="s">
        <v>80</v>
      </c>
      <c r="X2381" s="2">
        <v>700</v>
      </c>
      <c r="Y2381" s="2" t="s">
        <v>83</v>
      </c>
      <c r="Z2381" s="2" t="s">
        <v>168</v>
      </c>
      <c r="AA2381" s="2">
        <v>700</v>
      </c>
      <c r="AB2381" s="2" t="s">
        <v>81</v>
      </c>
      <c r="AC2381" s="2" t="s">
        <v>168</v>
      </c>
      <c r="AD2381" s="2">
        <v>700</v>
      </c>
      <c r="AE2381" s="2" t="s">
        <v>83</v>
      </c>
      <c r="AF2381" s="2" t="s">
        <v>168</v>
      </c>
      <c r="BE2381" s="23" t="str">
        <f t="shared" si="371"/>
        <v>EMF ja</v>
      </c>
      <c r="BF2381" s="23">
        <f t="shared" si="372"/>
        <v>800</v>
      </c>
      <c r="BG2381" s="23" t="str">
        <f t="shared" si="370"/>
        <v>500+m</v>
      </c>
      <c r="BH2381" s="23">
        <f t="shared" si="373"/>
        <v>3</v>
      </c>
      <c r="BI2381" s="2" t="s">
        <v>162</v>
      </c>
      <c r="BJ2381" s="2">
        <v>950</v>
      </c>
      <c r="BK2381" s="2" t="s">
        <v>162</v>
      </c>
      <c r="BL2381" s="2">
        <v>800</v>
      </c>
      <c r="BM2381" s="2" t="s">
        <v>109</v>
      </c>
      <c r="BO2381" s="2" t="s">
        <v>9748</v>
      </c>
      <c r="BP2381" s="3">
        <v>1</v>
      </c>
      <c r="BQ2381" s="2" t="s">
        <v>9749</v>
      </c>
    </row>
    <row r="2382" spans="1:70" ht="16.149999999999999" customHeight="1" x14ac:dyDescent="0.25">
      <c r="A2382" s="16">
        <v>2381</v>
      </c>
      <c r="B2382" s="17" t="s">
        <v>87</v>
      </c>
      <c r="C2382" s="48" t="s">
        <v>21910</v>
      </c>
      <c r="D2382" s="2" t="s">
        <v>89</v>
      </c>
      <c r="E2382" s="48" t="s">
        <v>9750</v>
      </c>
      <c r="F2382" s="67">
        <v>43282</v>
      </c>
      <c r="G2382" s="3">
        <f t="shared" si="367"/>
        <v>7</v>
      </c>
      <c r="H2382" s="3">
        <f t="shared" si="368"/>
        <v>2018</v>
      </c>
      <c r="I2382" s="19">
        <v>0.390277777777778</v>
      </c>
      <c r="J2382" s="20">
        <f t="shared" si="374"/>
        <v>9</v>
      </c>
      <c r="K2382" s="5" t="str">
        <f t="shared" si="369"/>
        <v>ja</v>
      </c>
      <c r="L2382" s="5" t="s">
        <v>91</v>
      </c>
      <c r="M2382" s="6" t="s">
        <v>208</v>
      </c>
      <c r="N2382" s="5">
        <v>73</v>
      </c>
      <c r="O2382" s="17" t="s">
        <v>75</v>
      </c>
      <c r="P2382" s="17" t="s">
        <v>9751</v>
      </c>
      <c r="R2382" s="6" t="s">
        <v>77</v>
      </c>
      <c r="T2382" s="6" t="s">
        <v>202</v>
      </c>
      <c r="U2382" s="2" t="s">
        <v>1328</v>
      </c>
      <c r="AA2382" s="2">
        <v>47</v>
      </c>
      <c r="AB2382" s="2" t="s">
        <v>81</v>
      </c>
      <c r="AC2382" s="2" t="s">
        <v>84</v>
      </c>
      <c r="AJ2382" s="2">
        <v>140</v>
      </c>
      <c r="AK2382" s="2" t="s">
        <v>81</v>
      </c>
      <c r="AL2382" s="2" t="s">
        <v>84</v>
      </c>
      <c r="AM2382" s="2">
        <v>140</v>
      </c>
      <c r="AN2382" s="2" t="s">
        <v>81</v>
      </c>
      <c r="AO2382" s="2" t="s">
        <v>84</v>
      </c>
      <c r="AP2382" s="2">
        <v>140</v>
      </c>
      <c r="AQ2382" s="2" t="s">
        <v>83</v>
      </c>
      <c r="AR2382" s="2" t="s">
        <v>84</v>
      </c>
      <c r="BE2382" s="23" t="str">
        <f t="shared" si="371"/>
        <v>EMF nein</v>
      </c>
      <c r="BF2382" s="23" t="str">
        <f t="shared" si="372"/>
        <v/>
      </c>
      <c r="BG2382" s="23" t="str">
        <f t="shared" si="370"/>
        <v/>
      </c>
      <c r="BH2382" s="23">
        <f t="shared" si="373"/>
        <v>0</v>
      </c>
      <c r="BP2382" s="3">
        <v>1</v>
      </c>
      <c r="BQ2382" s="2" t="s">
        <v>9752</v>
      </c>
    </row>
    <row r="2383" spans="1:70" ht="16.149999999999999" customHeight="1" x14ac:dyDescent="0.25">
      <c r="A2383" s="16">
        <v>2382</v>
      </c>
      <c r="B2383" s="17" t="s">
        <v>211</v>
      </c>
      <c r="C2383" s="48" t="s">
        <v>2063</v>
      </c>
      <c r="D2383" s="2" t="s">
        <v>71</v>
      </c>
      <c r="E2383" s="48" t="s">
        <v>7300</v>
      </c>
      <c r="F2383" s="67">
        <v>43280</v>
      </c>
      <c r="G2383" s="3">
        <f t="shared" si="367"/>
        <v>6</v>
      </c>
      <c r="H2383" s="3">
        <f t="shared" si="368"/>
        <v>2018</v>
      </c>
      <c r="I2383" s="19">
        <v>0.65972222222222199</v>
      </c>
      <c r="J2383" s="20">
        <f t="shared" si="374"/>
        <v>15</v>
      </c>
      <c r="K2383" s="5" t="str">
        <f t="shared" si="369"/>
        <v>ja</v>
      </c>
      <c r="L2383" s="21" t="s">
        <v>73</v>
      </c>
      <c r="M2383" s="6" t="s">
        <v>74</v>
      </c>
      <c r="N2383" s="5">
        <v>55</v>
      </c>
      <c r="O2383" s="17" t="s">
        <v>126</v>
      </c>
      <c r="P2383" s="17" t="s">
        <v>9753</v>
      </c>
      <c r="R2383" s="6" t="s">
        <v>77</v>
      </c>
      <c r="T2383" s="6" t="s">
        <v>3264</v>
      </c>
      <c r="BE2383" s="23" t="str">
        <f t="shared" si="371"/>
        <v>EMF ja</v>
      </c>
      <c r="BF2383" s="23">
        <f t="shared" si="372"/>
        <v>50</v>
      </c>
      <c r="BG2383" s="23" t="str">
        <f t="shared" si="370"/>
        <v>&lt;100m</v>
      </c>
      <c r="BH2383" s="23">
        <f t="shared" si="373"/>
        <v>1</v>
      </c>
      <c r="BM2383" s="2" t="s">
        <v>162</v>
      </c>
      <c r="BN2383" s="2">
        <v>50</v>
      </c>
      <c r="BO2383" s="2" t="s">
        <v>9754</v>
      </c>
      <c r="BP2383" s="3">
        <v>1</v>
      </c>
      <c r="BQ2383" s="2" t="s">
        <v>9755</v>
      </c>
    </row>
    <row r="2384" spans="1:70" ht="16.149999999999999" customHeight="1" x14ac:dyDescent="0.25">
      <c r="A2384" s="16">
        <v>2383</v>
      </c>
      <c r="B2384" s="17" t="s">
        <v>87</v>
      </c>
      <c r="C2384" s="68" t="s">
        <v>9618</v>
      </c>
      <c r="D2384" s="2" t="s">
        <v>124</v>
      </c>
      <c r="E2384" s="48" t="s">
        <v>9756</v>
      </c>
      <c r="F2384" s="67">
        <v>42549</v>
      </c>
      <c r="G2384" s="3">
        <f t="shared" si="367"/>
        <v>6</v>
      </c>
      <c r="H2384" s="3">
        <f t="shared" si="368"/>
        <v>2016</v>
      </c>
      <c r="I2384" s="19">
        <v>0.42708333333333298</v>
      </c>
      <c r="J2384" s="20">
        <f t="shared" si="374"/>
        <v>10</v>
      </c>
      <c r="K2384" s="5" t="str">
        <f t="shared" si="369"/>
        <v>ja</v>
      </c>
      <c r="L2384" s="21" t="s">
        <v>73</v>
      </c>
      <c r="M2384" s="6" t="s">
        <v>74</v>
      </c>
      <c r="N2384" s="5">
        <v>86</v>
      </c>
      <c r="O2384" s="17" t="s">
        <v>126</v>
      </c>
      <c r="P2384" s="17" t="s">
        <v>9757</v>
      </c>
      <c r="R2384" s="6" t="s">
        <v>77</v>
      </c>
      <c r="T2384" s="6" t="s">
        <v>3264</v>
      </c>
      <c r="X2384" s="2">
        <v>700</v>
      </c>
      <c r="Y2384" s="2" t="s">
        <v>81</v>
      </c>
      <c r="Z2384" s="2" t="s">
        <v>168</v>
      </c>
      <c r="AA2384" s="2">
        <v>700</v>
      </c>
      <c r="AB2384" s="2" t="s">
        <v>81</v>
      </c>
      <c r="AC2384" s="2" t="s">
        <v>168</v>
      </c>
      <c r="AD2384" s="2">
        <v>700</v>
      </c>
      <c r="AE2384" s="2" t="s">
        <v>83</v>
      </c>
      <c r="AF2384" s="2" t="s">
        <v>168</v>
      </c>
      <c r="BE2384" s="23" t="str">
        <f t="shared" si="371"/>
        <v>EMF nein</v>
      </c>
      <c r="BF2384" s="23" t="str">
        <f t="shared" si="372"/>
        <v/>
      </c>
      <c r="BG2384" s="23" t="str">
        <f t="shared" si="370"/>
        <v/>
      </c>
      <c r="BH2384" s="23">
        <f t="shared" si="373"/>
        <v>0</v>
      </c>
      <c r="BO2384" s="2" t="s">
        <v>9758</v>
      </c>
      <c r="BP2384" s="3">
        <v>1</v>
      </c>
      <c r="BQ2384" s="2" t="s">
        <v>9759</v>
      </c>
    </row>
    <row r="2385" spans="1:69" ht="16.149999999999999" customHeight="1" x14ac:dyDescent="0.25">
      <c r="A2385" s="16">
        <v>2384</v>
      </c>
      <c r="B2385" s="17" t="s">
        <v>87</v>
      </c>
      <c r="C2385" s="48" t="s">
        <v>123</v>
      </c>
      <c r="D2385" s="2" t="s">
        <v>124</v>
      </c>
      <c r="E2385" s="48" t="s">
        <v>4879</v>
      </c>
      <c r="F2385" s="67">
        <v>42605</v>
      </c>
      <c r="G2385" s="3">
        <f t="shared" si="367"/>
        <v>8</v>
      </c>
      <c r="H2385" s="3">
        <f t="shared" si="368"/>
        <v>2016</v>
      </c>
      <c r="I2385" s="19">
        <v>0.72916666666666696</v>
      </c>
      <c r="J2385" s="20">
        <f t="shared" si="374"/>
        <v>17</v>
      </c>
      <c r="K2385" s="5" t="str">
        <f t="shared" si="369"/>
        <v>ja</v>
      </c>
      <c r="L2385" s="21" t="s">
        <v>73</v>
      </c>
      <c r="M2385" s="6" t="s">
        <v>74</v>
      </c>
      <c r="N2385" s="5">
        <v>86</v>
      </c>
      <c r="O2385" s="17" t="s">
        <v>126</v>
      </c>
      <c r="P2385" s="17" t="s">
        <v>9760</v>
      </c>
      <c r="R2385" s="6" t="s">
        <v>77</v>
      </c>
      <c r="T2385" s="22" t="s">
        <v>79</v>
      </c>
      <c r="X2385" s="2">
        <v>782</v>
      </c>
      <c r="Y2385" s="2" t="s">
        <v>81</v>
      </c>
      <c r="Z2385" s="2" t="s">
        <v>168</v>
      </c>
      <c r="AD2385" s="2">
        <v>782</v>
      </c>
      <c r="AE2385" s="2" t="s">
        <v>81</v>
      </c>
      <c r="AF2385" s="2" t="s">
        <v>168</v>
      </c>
      <c r="BE2385" s="23" t="str">
        <f t="shared" si="371"/>
        <v>EMF nein</v>
      </c>
      <c r="BF2385" s="23" t="str">
        <f t="shared" si="372"/>
        <v/>
      </c>
      <c r="BG2385" s="23" t="str">
        <f t="shared" si="370"/>
        <v/>
      </c>
      <c r="BH2385" s="23">
        <f t="shared" si="373"/>
        <v>0</v>
      </c>
      <c r="BP2385" s="3">
        <v>1</v>
      </c>
      <c r="BQ2385" s="2" t="s">
        <v>9761</v>
      </c>
    </row>
    <row r="2386" spans="1:69" ht="16.149999999999999" customHeight="1" x14ac:dyDescent="0.25">
      <c r="A2386" s="16">
        <v>2385</v>
      </c>
      <c r="B2386" s="17" t="s">
        <v>211</v>
      </c>
      <c r="C2386" s="48" t="s">
        <v>4903</v>
      </c>
      <c r="D2386" s="2" t="s">
        <v>264</v>
      </c>
      <c r="E2386" s="48" t="s">
        <v>9762</v>
      </c>
      <c r="F2386" s="67">
        <v>39594</v>
      </c>
      <c r="G2386" s="3">
        <f t="shared" si="367"/>
        <v>5</v>
      </c>
      <c r="H2386" s="3">
        <f t="shared" si="368"/>
        <v>2008</v>
      </c>
      <c r="I2386" s="19">
        <v>0.69444444444444398</v>
      </c>
      <c r="J2386" s="20">
        <f t="shared" si="374"/>
        <v>16</v>
      </c>
      <c r="K2386" s="5" t="str">
        <f t="shared" si="369"/>
        <v>ja</v>
      </c>
      <c r="L2386" s="5" t="s">
        <v>91</v>
      </c>
      <c r="M2386" s="6" t="s">
        <v>208</v>
      </c>
      <c r="N2386" s="5">
        <v>36</v>
      </c>
      <c r="O2386" s="17" t="s">
        <v>75</v>
      </c>
      <c r="P2386" s="17" t="s">
        <v>6927</v>
      </c>
      <c r="R2386" s="6" t="s">
        <v>77</v>
      </c>
      <c r="T2386" s="22" t="s">
        <v>202</v>
      </c>
      <c r="U2386" s="2" t="s">
        <v>208</v>
      </c>
      <c r="X2386" s="2">
        <v>336</v>
      </c>
      <c r="Y2386" s="2" t="s">
        <v>81</v>
      </c>
      <c r="Z2386" s="2" t="s">
        <v>84</v>
      </c>
      <c r="AA2386" s="2">
        <v>336</v>
      </c>
      <c r="AB2386" s="2" t="s">
        <v>81</v>
      </c>
      <c r="AC2386" s="2" t="s">
        <v>84</v>
      </c>
      <c r="AJ2386" s="2">
        <v>230</v>
      </c>
      <c r="AK2386" s="2" t="s">
        <v>81</v>
      </c>
      <c r="AL2386" s="2" t="s">
        <v>84</v>
      </c>
      <c r="AM2386" s="2">
        <v>230</v>
      </c>
      <c r="AN2386" s="2" t="s">
        <v>81</v>
      </c>
      <c r="AO2386" s="2" t="s">
        <v>84</v>
      </c>
      <c r="BE2386" s="23" t="str">
        <f t="shared" si="371"/>
        <v>EMF ja</v>
      </c>
      <c r="BF2386" s="23">
        <f t="shared" si="372"/>
        <v>150</v>
      </c>
      <c r="BG2386" s="23" t="str">
        <f t="shared" si="370"/>
        <v>100-499m</v>
      </c>
      <c r="BH2386" s="23">
        <f t="shared" si="373"/>
        <v>1</v>
      </c>
      <c r="BI2386" s="2" t="s">
        <v>162</v>
      </c>
      <c r="BJ2386" s="2">
        <v>150</v>
      </c>
      <c r="BO2386" s="2" t="s">
        <v>9763</v>
      </c>
      <c r="BP2386" s="3">
        <v>1</v>
      </c>
      <c r="BQ2386" s="2" t="s">
        <v>9764</v>
      </c>
    </row>
    <row r="2387" spans="1:69" ht="16.149999999999999" customHeight="1" x14ac:dyDescent="0.25">
      <c r="A2387" s="16">
        <v>2386</v>
      </c>
      <c r="B2387" s="17" t="s">
        <v>87</v>
      </c>
      <c r="C2387" s="48" t="s">
        <v>9158</v>
      </c>
      <c r="D2387" s="2" t="s">
        <v>896</v>
      </c>
      <c r="E2387" s="48" t="s">
        <v>9765</v>
      </c>
      <c r="F2387" s="67">
        <v>43018</v>
      </c>
      <c r="G2387" s="3">
        <f t="shared" si="367"/>
        <v>10</v>
      </c>
      <c r="H2387" s="3">
        <f t="shared" si="368"/>
        <v>2017</v>
      </c>
      <c r="I2387" s="19">
        <v>0.47916666666666702</v>
      </c>
      <c r="J2387" s="20">
        <f t="shared" si="374"/>
        <v>11</v>
      </c>
      <c r="K2387" s="5" t="str">
        <f t="shared" si="369"/>
        <v>ja</v>
      </c>
      <c r="L2387" s="21" t="s">
        <v>73</v>
      </c>
      <c r="M2387" s="6" t="s">
        <v>74</v>
      </c>
      <c r="N2387" s="5">
        <v>70</v>
      </c>
      <c r="O2387" s="6" t="s">
        <v>101</v>
      </c>
      <c r="P2387" s="17" t="s">
        <v>9505</v>
      </c>
      <c r="R2387" s="6" t="s">
        <v>77</v>
      </c>
      <c r="T2387" s="22" t="s">
        <v>79</v>
      </c>
      <c r="U2387" s="2" t="s">
        <v>74</v>
      </c>
      <c r="V2387" s="2" t="s">
        <v>80</v>
      </c>
      <c r="AA2387" s="2">
        <v>150</v>
      </c>
      <c r="AB2387" s="2" t="s">
        <v>94</v>
      </c>
      <c r="AC2387" s="2" t="s">
        <v>84</v>
      </c>
      <c r="AD2387" s="2">
        <v>150</v>
      </c>
      <c r="AE2387" s="2" t="s">
        <v>94</v>
      </c>
      <c r="AF2387" s="2" t="s">
        <v>84</v>
      </c>
      <c r="AM2387" s="392">
        <v>150</v>
      </c>
      <c r="AN2387" s="392" t="s">
        <v>94</v>
      </c>
      <c r="AO2387" s="392" t="s">
        <v>84</v>
      </c>
      <c r="AP2387" s="392">
        <v>150</v>
      </c>
      <c r="AQ2387" s="392" t="s">
        <v>94</v>
      </c>
      <c r="AR2387" s="392" t="s">
        <v>84</v>
      </c>
      <c r="AY2387" s="392">
        <v>150</v>
      </c>
      <c r="AZ2387" s="392" t="s">
        <v>94</v>
      </c>
      <c r="BA2387" s="392" t="s">
        <v>84</v>
      </c>
      <c r="BB2387" s="392">
        <v>150</v>
      </c>
      <c r="BC2387" s="392" t="s">
        <v>94</v>
      </c>
      <c r="BD2387" s="392" t="s">
        <v>84</v>
      </c>
      <c r="BE2387" s="23" t="str">
        <f t="shared" si="371"/>
        <v>EMF nein</v>
      </c>
      <c r="BF2387" s="23" t="str">
        <f t="shared" si="372"/>
        <v/>
      </c>
      <c r="BG2387" s="23" t="str">
        <f t="shared" si="370"/>
        <v/>
      </c>
      <c r="BH2387" s="23">
        <f t="shared" si="373"/>
        <v>0</v>
      </c>
      <c r="BO2387" s="2" t="s">
        <v>9766</v>
      </c>
      <c r="BP2387" s="3">
        <v>1</v>
      </c>
      <c r="BQ2387" s="2" t="s">
        <v>9767</v>
      </c>
    </row>
    <row r="2388" spans="1:69" ht="16.149999999999999" customHeight="1" x14ac:dyDescent="0.25">
      <c r="A2388" s="16">
        <v>2387</v>
      </c>
      <c r="B2388" s="17" t="s">
        <v>87</v>
      </c>
      <c r="C2388" s="48" t="s">
        <v>540</v>
      </c>
      <c r="D2388" s="2" t="s">
        <v>124</v>
      </c>
      <c r="E2388" s="48" t="s">
        <v>2703</v>
      </c>
      <c r="F2388" s="67">
        <v>43283</v>
      </c>
      <c r="G2388" s="3">
        <f t="shared" ref="G2388:G2451" si="375">IF(F2388&lt;&gt;"",MONTH(F2388),"")</f>
        <v>7</v>
      </c>
      <c r="H2388" s="3">
        <f t="shared" ref="H2388:H2451" si="376">IF(F2388&lt;&gt;"",YEAR(F2388),"")</f>
        <v>2018</v>
      </c>
      <c r="I2388" s="19">
        <v>0.49305555555555602</v>
      </c>
      <c r="J2388" s="20">
        <f t="shared" si="374"/>
        <v>11</v>
      </c>
      <c r="K2388" s="5" t="str">
        <f t="shared" ref="K2388:K2451" si="377">IF(COUNTA(W2388:BN2388)=0,"nein","ja")</f>
        <v>ja</v>
      </c>
      <c r="L2388" s="5" t="s">
        <v>91</v>
      </c>
      <c r="M2388" s="6" t="s">
        <v>74</v>
      </c>
      <c r="N2388" s="5">
        <v>79</v>
      </c>
      <c r="O2388" s="17" t="s">
        <v>75</v>
      </c>
      <c r="P2388" s="17" t="s">
        <v>9768</v>
      </c>
      <c r="R2388" s="6" t="s">
        <v>77</v>
      </c>
      <c r="T2388" s="6" t="s">
        <v>3264</v>
      </c>
      <c r="U2388" s="2" t="s">
        <v>208</v>
      </c>
      <c r="V2388" s="2" t="s">
        <v>80</v>
      </c>
      <c r="W2388" s="2" t="s">
        <v>9769</v>
      </c>
      <c r="X2388" s="2">
        <v>383</v>
      </c>
      <c r="Y2388" s="2" t="s">
        <v>81</v>
      </c>
      <c r="Z2388" s="2" t="s">
        <v>161</v>
      </c>
      <c r="AA2388" s="2">
        <v>383</v>
      </c>
      <c r="AB2388" s="2" t="s">
        <v>81</v>
      </c>
      <c r="AC2388" s="2" t="s">
        <v>161</v>
      </c>
      <c r="AD2388" s="2">
        <v>383</v>
      </c>
      <c r="AE2388" s="2" t="s">
        <v>81</v>
      </c>
      <c r="AF2388" s="2" t="s">
        <v>161</v>
      </c>
      <c r="AJ2388" s="2">
        <v>451</v>
      </c>
      <c r="AK2388" s="2" t="s">
        <v>81</v>
      </c>
      <c r="AL2388" s="2" t="s">
        <v>161</v>
      </c>
      <c r="AM2388" s="2">
        <v>481</v>
      </c>
      <c r="AN2388" s="2" t="s">
        <v>81</v>
      </c>
      <c r="AO2388" s="2" t="s">
        <v>161</v>
      </c>
      <c r="AP2388" s="2">
        <v>451</v>
      </c>
      <c r="AQ2388" s="2" t="s">
        <v>81</v>
      </c>
      <c r="AR2388" s="2" t="s">
        <v>161</v>
      </c>
      <c r="BE2388" s="23" t="str">
        <f t="shared" si="371"/>
        <v>EMF nein</v>
      </c>
      <c r="BF2388" s="23" t="str">
        <f t="shared" si="372"/>
        <v/>
      </c>
      <c r="BG2388" s="23" t="str">
        <f t="shared" si="370"/>
        <v/>
      </c>
      <c r="BH2388" s="23">
        <f t="shared" si="373"/>
        <v>0</v>
      </c>
      <c r="BO2388" s="2" t="s">
        <v>9770</v>
      </c>
      <c r="BP2388" s="3">
        <v>1</v>
      </c>
      <c r="BQ2388" s="2" t="s">
        <v>9771</v>
      </c>
    </row>
    <row r="2389" spans="1:69" ht="16.149999999999999" customHeight="1" x14ac:dyDescent="0.25">
      <c r="A2389" s="16">
        <v>2388</v>
      </c>
      <c r="B2389" s="17" t="s">
        <v>135</v>
      </c>
      <c r="C2389" s="48" t="s">
        <v>9772</v>
      </c>
      <c r="D2389" s="2" t="s">
        <v>206</v>
      </c>
      <c r="E2389" s="48" t="s">
        <v>9773</v>
      </c>
      <c r="F2389" s="67">
        <v>43280</v>
      </c>
      <c r="G2389" s="3">
        <f t="shared" si="375"/>
        <v>6</v>
      </c>
      <c r="H2389" s="3">
        <f t="shared" si="376"/>
        <v>2018</v>
      </c>
      <c r="I2389" s="19">
        <v>0.57986111111111105</v>
      </c>
      <c r="J2389" s="20">
        <f t="shared" si="374"/>
        <v>13</v>
      </c>
      <c r="K2389" s="5" t="str">
        <f t="shared" si="377"/>
        <v>ja</v>
      </c>
      <c r="L2389" s="5" t="s">
        <v>91</v>
      </c>
      <c r="M2389" s="6" t="s">
        <v>2721</v>
      </c>
      <c r="N2389" s="5">
        <v>30</v>
      </c>
      <c r="O2389" s="17" t="s">
        <v>75</v>
      </c>
      <c r="P2389" s="17" t="s">
        <v>9774</v>
      </c>
      <c r="R2389" s="6" t="s">
        <v>77</v>
      </c>
      <c r="T2389" s="6" t="s">
        <v>3264</v>
      </c>
      <c r="U2389" s="2" t="s">
        <v>9313</v>
      </c>
      <c r="V2389" s="2" t="s">
        <v>202</v>
      </c>
      <c r="X2389" s="2">
        <v>74</v>
      </c>
      <c r="Y2389" s="2" t="s">
        <v>81</v>
      </c>
      <c r="Z2389" s="2" t="s">
        <v>82</v>
      </c>
      <c r="AA2389" s="2">
        <v>74</v>
      </c>
      <c r="AB2389" s="2" t="s">
        <v>94</v>
      </c>
      <c r="AC2389" s="2" t="s">
        <v>82</v>
      </c>
      <c r="AD2389" s="2">
        <v>74</v>
      </c>
      <c r="AE2389" s="2" t="s">
        <v>83</v>
      </c>
      <c r="AF2389" s="2" t="s">
        <v>82</v>
      </c>
      <c r="BE2389" s="23" t="str">
        <f t="shared" si="371"/>
        <v>EMF nein</v>
      </c>
      <c r="BF2389" s="23" t="str">
        <f t="shared" si="372"/>
        <v/>
      </c>
      <c r="BG2389" s="23" t="str">
        <f t="shared" si="370"/>
        <v/>
      </c>
      <c r="BH2389" s="23">
        <f t="shared" si="373"/>
        <v>0</v>
      </c>
      <c r="BO2389" s="2" t="s">
        <v>9775</v>
      </c>
      <c r="BP2389" s="3">
        <v>1</v>
      </c>
      <c r="BQ2389" s="2" t="s">
        <v>9776</v>
      </c>
    </row>
    <row r="2390" spans="1:69" ht="16.149999999999999" customHeight="1" x14ac:dyDescent="0.25">
      <c r="A2390" s="16">
        <v>2389</v>
      </c>
      <c r="B2390" s="17" t="s">
        <v>211</v>
      </c>
      <c r="C2390" s="48" t="s">
        <v>212</v>
      </c>
      <c r="D2390" s="2" t="s">
        <v>71</v>
      </c>
      <c r="E2390" s="48" t="s">
        <v>919</v>
      </c>
      <c r="F2390" s="67">
        <v>43283</v>
      </c>
      <c r="G2390" s="3">
        <f t="shared" si="375"/>
        <v>7</v>
      </c>
      <c r="H2390" s="3">
        <f t="shared" si="376"/>
        <v>2018</v>
      </c>
      <c r="I2390" s="19">
        <v>0.75</v>
      </c>
      <c r="J2390" s="20">
        <f t="shared" si="374"/>
        <v>18</v>
      </c>
      <c r="K2390" s="5" t="str">
        <f t="shared" si="377"/>
        <v>ja</v>
      </c>
      <c r="M2390" s="6" t="s">
        <v>74</v>
      </c>
      <c r="O2390" s="17" t="s">
        <v>75</v>
      </c>
      <c r="P2390" s="17" t="s">
        <v>9777</v>
      </c>
      <c r="R2390" s="6" t="s">
        <v>77</v>
      </c>
      <c r="T2390" s="22"/>
      <c r="U2390" s="2" t="s">
        <v>9313</v>
      </c>
      <c r="V2390" s="2" t="s">
        <v>80</v>
      </c>
      <c r="X2390" s="2">
        <v>254</v>
      </c>
      <c r="Y2390" s="2" t="s">
        <v>81</v>
      </c>
      <c r="Z2390" s="2" t="s">
        <v>84</v>
      </c>
      <c r="AA2390" s="2">
        <v>254</v>
      </c>
      <c r="AB2390" s="2" t="s">
        <v>81</v>
      </c>
      <c r="AC2390" s="2" t="s">
        <v>84</v>
      </c>
      <c r="AD2390" s="2">
        <v>254</v>
      </c>
      <c r="AE2390" s="2" t="s">
        <v>81</v>
      </c>
      <c r="AF2390" s="2" t="s">
        <v>84</v>
      </c>
      <c r="AJ2390" s="2">
        <v>352</v>
      </c>
      <c r="AK2390" s="2" t="s">
        <v>81</v>
      </c>
      <c r="AL2390" s="2" t="s">
        <v>84</v>
      </c>
      <c r="AM2390" s="2">
        <v>352</v>
      </c>
      <c r="AN2390" s="2" t="s">
        <v>81</v>
      </c>
      <c r="AO2390" s="2" t="s">
        <v>84</v>
      </c>
      <c r="AP2390" s="2">
        <v>352</v>
      </c>
      <c r="AQ2390" s="2" t="s">
        <v>81</v>
      </c>
      <c r="AR2390" s="2" t="s">
        <v>84</v>
      </c>
      <c r="AV2390" s="2">
        <v>278</v>
      </c>
      <c r="AW2390" s="2" t="s">
        <v>81</v>
      </c>
      <c r="AX2390" s="2" t="s">
        <v>84</v>
      </c>
      <c r="AY2390" s="2">
        <v>278</v>
      </c>
      <c r="AZ2390" s="2" t="s">
        <v>81</v>
      </c>
      <c r="BA2390" s="2" t="s">
        <v>84</v>
      </c>
      <c r="BB2390" s="2">
        <v>278</v>
      </c>
      <c r="BC2390" s="2" t="s">
        <v>81</v>
      </c>
      <c r="BD2390" s="2" t="s">
        <v>84</v>
      </c>
      <c r="BE2390" s="23" t="str">
        <f t="shared" si="371"/>
        <v>EMF ja</v>
      </c>
      <c r="BF2390" s="23">
        <f t="shared" si="372"/>
        <v>8</v>
      </c>
      <c r="BG2390" s="23" t="str">
        <f t="shared" si="370"/>
        <v>&lt;100m</v>
      </c>
      <c r="BH2390" s="23">
        <f t="shared" si="373"/>
        <v>1</v>
      </c>
      <c r="BM2390" s="2" t="s">
        <v>110</v>
      </c>
      <c r="BN2390" s="2">
        <v>8</v>
      </c>
      <c r="BO2390" s="2" t="s">
        <v>9778</v>
      </c>
      <c r="BP2390" s="3">
        <v>1</v>
      </c>
      <c r="BQ2390" s="2" t="s">
        <v>9779</v>
      </c>
    </row>
    <row r="2391" spans="1:69" ht="16.149999999999999" customHeight="1" x14ac:dyDescent="0.25">
      <c r="A2391" s="16">
        <v>2390</v>
      </c>
      <c r="B2391" s="17" t="s">
        <v>87</v>
      </c>
      <c r="C2391" s="48" t="s">
        <v>690</v>
      </c>
      <c r="D2391" s="2" t="s">
        <v>124</v>
      </c>
      <c r="E2391" s="48" t="s">
        <v>9780</v>
      </c>
      <c r="F2391" s="67">
        <v>42933</v>
      </c>
      <c r="G2391" s="3">
        <f t="shared" si="375"/>
        <v>7</v>
      </c>
      <c r="H2391" s="3">
        <f t="shared" si="376"/>
        <v>2017</v>
      </c>
      <c r="I2391" s="19">
        <v>0.79166666666666696</v>
      </c>
      <c r="J2391" s="20">
        <f t="shared" si="374"/>
        <v>19</v>
      </c>
      <c r="K2391" s="5" t="str">
        <f t="shared" si="377"/>
        <v>ja</v>
      </c>
      <c r="L2391" s="5" t="s">
        <v>91</v>
      </c>
      <c r="M2391" s="6" t="s">
        <v>115</v>
      </c>
      <c r="N2391" s="5">
        <v>79</v>
      </c>
      <c r="O2391" s="17" t="s">
        <v>75</v>
      </c>
      <c r="P2391" s="17" t="s">
        <v>9781</v>
      </c>
      <c r="R2391" s="6" t="s">
        <v>77</v>
      </c>
      <c r="S2391" s="2" t="s">
        <v>190</v>
      </c>
      <c r="T2391" s="22" t="s">
        <v>79</v>
      </c>
      <c r="X2391" s="2">
        <v>760</v>
      </c>
      <c r="Y2391" s="2" t="s">
        <v>83</v>
      </c>
      <c r="Z2391" s="2" t="s">
        <v>84</v>
      </c>
      <c r="AA2391" s="2">
        <v>760</v>
      </c>
      <c r="AB2391" s="2" t="s">
        <v>81</v>
      </c>
      <c r="AC2391" s="2" t="s">
        <v>84</v>
      </c>
      <c r="AD2391" s="2">
        <v>760</v>
      </c>
      <c r="AE2391" s="2" t="s">
        <v>83</v>
      </c>
      <c r="AF2391" s="2" t="s">
        <v>84</v>
      </c>
      <c r="BE2391" s="23" t="str">
        <f t="shared" si="371"/>
        <v>EMF nein</v>
      </c>
      <c r="BF2391" s="23" t="str">
        <f t="shared" si="372"/>
        <v/>
      </c>
      <c r="BG2391" s="23" t="str">
        <f t="shared" si="370"/>
        <v/>
      </c>
      <c r="BH2391" s="23">
        <f t="shared" si="373"/>
        <v>0</v>
      </c>
      <c r="BO2391" s="2" t="s">
        <v>9782</v>
      </c>
      <c r="BP2391" s="3">
        <v>1</v>
      </c>
      <c r="BQ2391" s="2" t="s">
        <v>9783</v>
      </c>
    </row>
    <row r="2392" spans="1:69" ht="16.149999999999999" customHeight="1" x14ac:dyDescent="0.25">
      <c r="A2392" s="16">
        <v>2391</v>
      </c>
      <c r="B2392" s="17" t="s">
        <v>69</v>
      </c>
      <c r="C2392" s="48" t="s">
        <v>9784</v>
      </c>
      <c r="D2392" s="2" t="s">
        <v>124</v>
      </c>
      <c r="E2392" s="48" t="s">
        <v>9785</v>
      </c>
      <c r="F2392" s="67">
        <v>43285</v>
      </c>
      <c r="G2392" s="3">
        <f t="shared" si="375"/>
        <v>7</v>
      </c>
      <c r="H2392" s="3">
        <f t="shared" si="376"/>
        <v>2018</v>
      </c>
      <c r="I2392" s="19">
        <v>0.75</v>
      </c>
      <c r="J2392" s="20">
        <f t="shared" si="374"/>
        <v>18</v>
      </c>
      <c r="K2392" s="5" t="str">
        <f t="shared" si="377"/>
        <v>ja</v>
      </c>
      <c r="L2392" s="5" t="s">
        <v>91</v>
      </c>
      <c r="M2392" s="6" t="s">
        <v>74</v>
      </c>
      <c r="N2392" s="5">
        <v>71</v>
      </c>
      <c r="O2392" s="17" t="s">
        <v>75</v>
      </c>
      <c r="P2392" s="17" t="s">
        <v>9786</v>
      </c>
      <c r="R2392" s="6" t="s">
        <v>77</v>
      </c>
      <c r="S2392" s="2" t="s">
        <v>132</v>
      </c>
      <c r="T2392" s="22" t="s">
        <v>79</v>
      </c>
      <c r="X2392" s="2">
        <v>440</v>
      </c>
      <c r="Y2392" s="2" t="s">
        <v>83</v>
      </c>
      <c r="Z2392" s="2" t="s">
        <v>82</v>
      </c>
      <c r="AA2392" s="2">
        <v>440</v>
      </c>
      <c r="AB2392" s="2" t="s">
        <v>83</v>
      </c>
      <c r="AC2392" s="2" t="s">
        <v>82</v>
      </c>
      <c r="AD2392" s="2">
        <v>440</v>
      </c>
      <c r="AE2392" s="2" t="s">
        <v>83</v>
      </c>
      <c r="AF2392" s="2" t="s">
        <v>82</v>
      </c>
      <c r="BE2392" s="23" t="str">
        <f t="shared" si="371"/>
        <v>EMF nein</v>
      </c>
      <c r="BF2392" s="23" t="str">
        <f t="shared" si="372"/>
        <v/>
      </c>
      <c r="BG2392" s="23" t="str">
        <f t="shared" si="370"/>
        <v/>
      </c>
      <c r="BH2392" s="23">
        <f t="shared" si="373"/>
        <v>0</v>
      </c>
      <c r="BO2392" s="2" t="s">
        <v>9787</v>
      </c>
      <c r="BP2392" s="3">
        <v>1</v>
      </c>
      <c r="BQ2392" s="2" t="s">
        <v>9788</v>
      </c>
    </row>
    <row r="2393" spans="1:69" ht="16.149999999999999" customHeight="1" x14ac:dyDescent="0.25">
      <c r="A2393" s="16">
        <v>2392</v>
      </c>
      <c r="B2393" s="17" t="s">
        <v>69</v>
      </c>
      <c r="C2393" s="48" t="s">
        <v>9789</v>
      </c>
      <c r="D2393" s="2" t="s">
        <v>145</v>
      </c>
      <c r="E2393" s="48" t="s">
        <v>247</v>
      </c>
      <c r="F2393" s="67">
        <v>43283</v>
      </c>
      <c r="G2393" s="3">
        <f t="shared" si="375"/>
        <v>7</v>
      </c>
      <c r="H2393" s="3">
        <f t="shared" si="376"/>
        <v>2018</v>
      </c>
      <c r="I2393" s="19">
        <v>0.68402777777777801</v>
      </c>
      <c r="J2393" s="20">
        <f t="shared" si="374"/>
        <v>16</v>
      </c>
      <c r="K2393" s="5" t="str">
        <f t="shared" si="377"/>
        <v>ja</v>
      </c>
      <c r="L2393" s="5" t="s">
        <v>91</v>
      </c>
      <c r="M2393" s="6" t="s">
        <v>74</v>
      </c>
      <c r="N2393" s="5">
        <v>84</v>
      </c>
      <c r="O2393" s="17" t="s">
        <v>75</v>
      </c>
      <c r="P2393" s="17" t="s">
        <v>9790</v>
      </c>
      <c r="R2393" s="6" t="s">
        <v>77</v>
      </c>
      <c r="S2393" s="2" t="s">
        <v>132</v>
      </c>
      <c r="T2393" s="22" t="s">
        <v>79</v>
      </c>
      <c r="U2393" s="2" t="s">
        <v>74</v>
      </c>
      <c r="X2393" s="2">
        <v>314</v>
      </c>
      <c r="Y2393" s="2" t="s">
        <v>81</v>
      </c>
      <c r="Z2393" s="2" t="s">
        <v>161</v>
      </c>
      <c r="AA2393" s="2">
        <v>314</v>
      </c>
      <c r="AB2393" s="2" t="s">
        <v>81</v>
      </c>
      <c r="AC2393" s="2" t="s">
        <v>161</v>
      </c>
      <c r="AD2393" s="2">
        <v>314</v>
      </c>
      <c r="AE2393" s="2" t="s">
        <v>81</v>
      </c>
      <c r="AF2393" s="2" t="s">
        <v>161</v>
      </c>
      <c r="BE2393" s="23" t="str">
        <f t="shared" si="371"/>
        <v>EMF ja</v>
      </c>
      <c r="BF2393" s="23">
        <f t="shared" si="372"/>
        <v>1760</v>
      </c>
      <c r="BG2393" s="23" t="str">
        <f t="shared" si="370"/>
        <v>500+m</v>
      </c>
      <c r="BH2393" s="23">
        <f t="shared" si="373"/>
        <v>1</v>
      </c>
      <c r="BI2393" s="2" t="s">
        <v>162</v>
      </c>
      <c r="BJ2393" s="2">
        <v>1760</v>
      </c>
      <c r="BO2393" s="2" t="s">
        <v>9791</v>
      </c>
      <c r="BP2393" s="3">
        <v>1</v>
      </c>
      <c r="BQ2393" s="2" t="s">
        <v>9792</v>
      </c>
    </row>
    <row r="2394" spans="1:69" ht="16.149999999999999" customHeight="1" x14ac:dyDescent="0.25">
      <c r="A2394" s="16">
        <v>2393</v>
      </c>
      <c r="B2394" s="17" t="s">
        <v>135</v>
      </c>
      <c r="C2394" s="48" t="s">
        <v>504</v>
      </c>
      <c r="D2394" s="2" t="s">
        <v>145</v>
      </c>
      <c r="E2394" s="48" t="s">
        <v>9793</v>
      </c>
      <c r="F2394" s="67">
        <v>43283</v>
      </c>
      <c r="G2394" s="3">
        <f t="shared" si="375"/>
        <v>7</v>
      </c>
      <c r="H2394" s="3">
        <f t="shared" si="376"/>
        <v>2018</v>
      </c>
      <c r="I2394" s="19">
        <v>0.69791666666666696</v>
      </c>
      <c r="J2394" s="20">
        <f t="shared" si="374"/>
        <v>16</v>
      </c>
      <c r="K2394" s="5" t="str">
        <f t="shared" si="377"/>
        <v>ja</v>
      </c>
      <c r="L2394" s="5" t="s">
        <v>91</v>
      </c>
      <c r="M2394" s="6" t="s">
        <v>139</v>
      </c>
      <c r="N2394" s="5">
        <v>45</v>
      </c>
      <c r="O2394" s="2" t="s">
        <v>140</v>
      </c>
      <c r="P2394" s="17" t="s">
        <v>9794</v>
      </c>
      <c r="R2394" s="6" t="s">
        <v>77</v>
      </c>
      <c r="T2394" s="22"/>
      <c r="BE2394" s="23" t="str">
        <f t="shared" si="371"/>
        <v>EMF ja</v>
      </c>
      <c r="BF2394" s="23">
        <f t="shared" si="372"/>
        <v>400</v>
      </c>
      <c r="BG2394" s="23" t="str">
        <f t="shared" si="370"/>
        <v>100-499m</v>
      </c>
      <c r="BH2394" s="23">
        <f t="shared" si="373"/>
        <v>2</v>
      </c>
      <c r="BI2394" s="2" t="s">
        <v>162</v>
      </c>
      <c r="BJ2394" s="2">
        <v>800</v>
      </c>
      <c r="BK2394" s="2" t="s">
        <v>162</v>
      </c>
      <c r="BL2394" s="2">
        <v>400</v>
      </c>
      <c r="BO2394" s="2" t="s">
        <v>9795</v>
      </c>
      <c r="BP2394" s="3">
        <v>1</v>
      </c>
      <c r="BQ2394" s="2" t="s">
        <v>9796</v>
      </c>
    </row>
    <row r="2395" spans="1:69" ht="16.149999999999999" customHeight="1" x14ac:dyDescent="0.25">
      <c r="A2395" s="16">
        <v>2394</v>
      </c>
      <c r="B2395" s="17" t="s">
        <v>211</v>
      </c>
      <c r="C2395" s="48" t="s">
        <v>540</v>
      </c>
      <c r="D2395" s="2" t="s">
        <v>124</v>
      </c>
      <c r="E2395" s="48" t="s">
        <v>9797</v>
      </c>
      <c r="F2395" s="67">
        <v>43285</v>
      </c>
      <c r="G2395" s="3">
        <f t="shared" si="375"/>
        <v>7</v>
      </c>
      <c r="H2395" s="3">
        <f t="shared" si="376"/>
        <v>2018</v>
      </c>
      <c r="I2395" s="19">
        <v>0.47916666666666702</v>
      </c>
      <c r="J2395" s="20">
        <f t="shared" si="374"/>
        <v>11</v>
      </c>
      <c r="K2395" s="5" t="str">
        <f t="shared" si="377"/>
        <v>ja</v>
      </c>
      <c r="L2395" s="21" t="s">
        <v>73</v>
      </c>
      <c r="M2395" s="6" t="s">
        <v>74</v>
      </c>
      <c r="N2395" s="5">
        <v>47</v>
      </c>
      <c r="O2395" s="17" t="s">
        <v>75</v>
      </c>
      <c r="P2395" s="17" t="s">
        <v>9798</v>
      </c>
      <c r="R2395" s="6" t="s">
        <v>77</v>
      </c>
      <c r="T2395" s="22"/>
      <c r="U2395" s="2" t="s">
        <v>74</v>
      </c>
      <c r="BE2395" s="23" t="str">
        <f t="shared" si="371"/>
        <v>EMF nein</v>
      </c>
      <c r="BF2395" s="23" t="str">
        <f t="shared" si="372"/>
        <v/>
      </c>
      <c r="BG2395" s="23" t="str">
        <f t="shared" si="370"/>
        <v/>
      </c>
      <c r="BH2395" s="23">
        <f t="shared" si="373"/>
        <v>0</v>
      </c>
      <c r="BO2395" s="2" t="s">
        <v>9799</v>
      </c>
      <c r="BP2395" s="3">
        <v>1</v>
      </c>
      <c r="BQ2395" s="2" t="s">
        <v>9800</v>
      </c>
    </row>
    <row r="2396" spans="1:69" ht="16.149999999999999" customHeight="1" x14ac:dyDescent="0.25">
      <c r="A2396" s="16">
        <v>2395</v>
      </c>
      <c r="B2396" s="17" t="s">
        <v>211</v>
      </c>
      <c r="C2396" s="48" t="s">
        <v>9801</v>
      </c>
      <c r="D2396" s="2" t="s">
        <v>151</v>
      </c>
      <c r="E2396" s="48" t="s">
        <v>9802</v>
      </c>
      <c r="F2396" s="67">
        <v>43283</v>
      </c>
      <c r="G2396" s="3">
        <f t="shared" si="375"/>
        <v>7</v>
      </c>
      <c r="H2396" s="3">
        <f t="shared" si="376"/>
        <v>2018</v>
      </c>
      <c r="I2396" s="19">
        <v>0.73611111111111105</v>
      </c>
      <c r="J2396" s="20">
        <f t="shared" si="374"/>
        <v>17</v>
      </c>
      <c r="K2396" s="5" t="str">
        <f t="shared" si="377"/>
        <v>ja</v>
      </c>
      <c r="L2396" s="5" t="s">
        <v>91</v>
      </c>
      <c r="M2396" s="6" t="s">
        <v>74</v>
      </c>
      <c r="N2396" s="5">
        <v>47</v>
      </c>
      <c r="O2396" s="17" t="s">
        <v>126</v>
      </c>
      <c r="P2396" s="17" t="s">
        <v>9803</v>
      </c>
      <c r="R2396" s="6" t="s">
        <v>77</v>
      </c>
      <c r="T2396" s="22" t="s">
        <v>79</v>
      </c>
      <c r="U2396" s="2" t="s">
        <v>100</v>
      </c>
      <c r="V2396" s="2" t="s">
        <v>202</v>
      </c>
      <c r="W2396" s="2" t="s">
        <v>9804</v>
      </c>
      <c r="X2396" s="1">
        <v>1200</v>
      </c>
      <c r="Y2396" s="2" t="s">
        <v>83</v>
      </c>
      <c r="Z2396" s="2" t="s">
        <v>84</v>
      </c>
      <c r="AA2396" s="2">
        <v>1200</v>
      </c>
      <c r="AB2396" s="2" t="s">
        <v>81</v>
      </c>
      <c r="AC2396" s="2" t="s">
        <v>84</v>
      </c>
      <c r="AD2396" s="2">
        <v>1200</v>
      </c>
      <c r="AE2396" s="2" t="s">
        <v>83</v>
      </c>
      <c r="AF2396" s="2" t="s">
        <v>84</v>
      </c>
      <c r="BE2396" s="23" t="str">
        <f t="shared" si="371"/>
        <v>EMF nein</v>
      </c>
      <c r="BF2396" s="23" t="str">
        <f t="shared" si="372"/>
        <v/>
      </c>
      <c r="BG2396" s="23" t="str">
        <f t="shared" si="370"/>
        <v/>
      </c>
      <c r="BH2396" s="23">
        <f t="shared" si="373"/>
        <v>0</v>
      </c>
      <c r="BO2396" s="2" t="s">
        <v>9805</v>
      </c>
      <c r="BP2396" s="3">
        <v>1</v>
      </c>
      <c r="BQ2396" s="2" t="s">
        <v>9806</v>
      </c>
    </row>
    <row r="2397" spans="1:69" ht="16.149999999999999" customHeight="1" x14ac:dyDescent="0.25">
      <c r="A2397" s="16">
        <v>2396</v>
      </c>
      <c r="B2397" s="17" t="s">
        <v>135</v>
      </c>
      <c r="C2397" s="48" t="s">
        <v>9807</v>
      </c>
      <c r="D2397" s="2" t="s">
        <v>145</v>
      </c>
      <c r="E2397" s="48" t="s">
        <v>9808</v>
      </c>
      <c r="F2397" s="67">
        <v>41155</v>
      </c>
      <c r="G2397" s="3">
        <f t="shared" si="375"/>
        <v>9</v>
      </c>
      <c r="H2397" s="3">
        <f t="shared" si="376"/>
        <v>2012</v>
      </c>
      <c r="I2397" s="19">
        <v>0.3125</v>
      </c>
      <c r="J2397" s="20">
        <f t="shared" si="374"/>
        <v>7</v>
      </c>
      <c r="K2397" s="5" t="str">
        <f t="shared" si="377"/>
        <v>ja</v>
      </c>
      <c r="L2397" s="5" t="s">
        <v>91</v>
      </c>
      <c r="M2397" s="6" t="s">
        <v>354</v>
      </c>
      <c r="O2397" s="17" t="s">
        <v>75</v>
      </c>
      <c r="P2397" s="17" t="s">
        <v>9809</v>
      </c>
      <c r="R2397" s="6" t="s">
        <v>77</v>
      </c>
      <c r="T2397" s="22" t="s">
        <v>79</v>
      </c>
      <c r="V2397" s="2" t="s">
        <v>80</v>
      </c>
      <c r="X2397" s="2">
        <v>1100</v>
      </c>
      <c r="Y2397" s="2" t="s">
        <v>81</v>
      </c>
      <c r="Z2397" s="2" t="s">
        <v>84</v>
      </c>
      <c r="AM2397" s="2">
        <v>1100</v>
      </c>
      <c r="AN2397" s="2" t="s">
        <v>81</v>
      </c>
      <c r="AO2397" s="2" t="s">
        <v>84</v>
      </c>
      <c r="BE2397" s="23" t="str">
        <f t="shared" si="371"/>
        <v>EMF ja</v>
      </c>
      <c r="BF2397" s="23">
        <f t="shared" si="372"/>
        <v>60</v>
      </c>
      <c r="BG2397" s="23" t="str">
        <f t="shared" si="370"/>
        <v>&lt;100m</v>
      </c>
      <c r="BH2397" s="23">
        <f t="shared" si="373"/>
        <v>1</v>
      </c>
      <c r="BM2397" s="2" t="s">
        <v>162</v>
      </c>
      <c r="BN2397" s="2">
        <v>60</v>
      </c>
      <c r="BO2397" s="2" t="s">
        <v>9810</v>
      </c>
      <c r="BP2397" s="3">
        <v>1</v>
      </c>
      <c r="BQ2397" s="2" t="s">
        <v>9811</v>
      </c>
    </row>
    <row r="2398" spans="1:69" ht="16.149999999999999" customHeight="1" x14ac:dyDescent="0.25">
      <c r="A2398" s="16">
        <v>2397</v>
      </c>
      <c r="B2398" s="17" t="s">
        <v>211</v>
      </c>
      <c r="C2398" s="48" t="s">
        <v>8798</v>
      </c>
      <c r="D2398" s="2" t="s">
        <v>124</v>
      </c>
      <c r="E2398" s="48" t="s">
        <v>9812</v>
      </c>
      <c r="F2398" s="67">
        <v>43289</v>
      </c>
      <c r="G2398" s="3">
        <f t="shared" si="375"/>
        <v>7</v>
      </c>
      <c r="H2398" s="3">
        <f t="shared" si="376"/>
        <v>2018</v>
      </c>
      <c r="I2398" s="19">
        <v>0.25</v>
      </c>
      <c r="J2398" s="20">
        <f t="shared" si="374"/>
        <v>6</v>
      </c>
      <c r="K2398" s="5" t="str">
        <f t="shared" si="377"/>
        <v>ja</v>
      </c>
      <c r="L2398" s="5" t="s">
        <v>91</v>
      </c>
      <c r="M2398" s="6" t="s">
        <v>74</v>
      </c>
      <c r="N2398" s="5">
        <v>32</v>
      </c>
      <c r="O2398" s="17" t="s">
        <v>126</v>
      </c>
      <c r="P2398" s="17" t="s">
        <v>9813</v>
      </c>
      <c r="R2398" s="6" t="s">
        <v>77</v>
      </c>
      <c r="T2398" s="6" t="s">
        <v>3264</v>
      </c>
      <c r="X2398" s="2">
        <v>385</v>
      </c>
      <c r="Y2398" s="2" t="s">
        <v>81</v>
      </c>
      <c r="Z2398" s="2" t="s">
        <v>168</v>
      </c>
      <c r="AD2398" s="2">
        <v>385</v>
      </c>
      <c r="AE2398" s="2" t="s">
        <v>81</v>
      </c>
      <c r="AF2398" s="2" t="s">
        <v>168</v>
      </c>
      <c r="AM2398" s="2">
        <v>345</v>
      </c>
      <c r="AN2398" s="2" t="s">
        <v>94</v>
      </c>
      <c r="AO2398" s="2" t="s">
        <v>168</v>
      </c>
      <c r="BE2398" s="23" t="str">
        <f t="shared" si="371"/>
        <v>EMF ja</v>
      </c>
      <c r="BF2398" s="23">
        <f t="shared" si="372"/>
        <v>100</v>
      </c>
      <c r="BG2398" s="23" t="str">
        <f t="shared" si="370"/>
        <v>100-499m</v>
      </c>
      <c r="BH2398" s="23">
        <f t="shared" si="373"/>
        <v>1</v>
      </c>
      <c r="BM2398" s="2" t="s">
        <v>162</v>
      </c>
      <c r="BN2398" s="2">
        <v>100</v>
      </c>
      <c r="BO2398" s="2" t="s">
        <v>9814</v>
      </c>
      <c r="BP2398" s="3">
        <v>1</v>
      </c>
      <c r="BQ2398" s="2" t="s">
        <v>9815</v>
      </c>
    </row>
    <row r="2399" spans="1:69" ht="16.149999999999999" customHeight="1" x14ac:dyDescent="0.25">
      <c r="A2399" s="16">
        <v>2398</v>
      </c>
      <c r="B2399" s="17" t="s">
        <v>211</v>
      </c>
      <c r="C2399" s="48" t="s">
        <v>6173</v>
      </c>
      <c r="D2399" s="6" t="s">
        <v>98</v>
      </c>
      <c r="E2399" s="48" t="s">
        <v>9816</v>
      </c>
      <c r="F2399" s="67">
        <v>42712</v>
      </c>
      <c r="G2399" s="3">
        <f t="shared" si="375"/>
        <v>12</v>
      </c>
      <c r="H2399" s="3">
        <f t="shared" si="376"/>
        <v>2016</v>
      </c>
      <c r="I2399" s="19">
        <v>0.39583333333333298</v>
      </c>
      <c r="J2399" s="20">
        <f t="shared" si="374"/>
        <v>9</v>
      </c>
      <c r="K2399" s="5" t="str">
        <f t="shared" si="377"/>
        <v>ja</v>
      </c>
      <c r="L2399" s="5" t="s">
        <v>91</v>
      </c>
      <c r="M2399" s="6" t="s">
        <v>74</v>
      </c>
      <c r="N2399" s="5">
        <v>53</v>
      </c>
      <c r="O2399" s="6" t="s">
        <v>101</v>
      </c>
      <c r="P2399" s="17" t="s">
        <v>9817</v>
      </c>
      <c r="R2399" s="6" t="s">
        <v>77</v>
      </c>
      <c r="S2399" s="2" t="s">
        <v>9818</v>
      </c>
      <c r="T2399" s="22" t="s">
        <v>79</v>
      </c>
      <c r="X2399" s="2">
        <v>200</v>
      </c>
      <c r="Y2399" s="2" t="s">
        <v>94</v>
      </c>
      <c r="Z2399" s="2" t="s">
        <v>168</v>
      </c>
      <c r="AA2399" s="2">
        <v>200</v>
      </c>
      <c r="AB2399" s="2" t="s">
        <v>94</v>
      </c>
      <c r="AC2399" s="2" t="s">
        <v>168</v>
      </c>
      <c r="AD2399" s="2">
        <v>200</v>
      </c>
      <c r="AE2399" s="2" t="s">
        <v>94</v>
      </c>
      <c r="AF2399" s="2" t="s">
        <v>168</v>
      </c>
      <c r="AJ2399" s="392">
        <v>200</v>
      </c>
      <c r="AK2399" s="392" t="s">
        <v>94</v>
      </c>
      <c r="AL2399" s="392" t="s">
        <v>168</v>
      </c>
      <c r="AM2399" s="392">
        <v>200</v>
      </c>
      <c r="AN2399" s="392" t="s">
        <v>94</v>
      </c>
      <c r="AO2399" s="392" t="s">
        <v>168</v>
      </c>
      <c r="AP2399" s="392">
        <v>200</v>
      </c>
      <c r="AQ2399" s="392" t="s">
        <v>94</v>
      </c>
      <c r="AR2399" s="392" t="s">
        <v>168</v>
      </c>
      <c r="AV2399" s="392">
        <v>200</v>
      </c>
      <c r="AW2399" s="392" t="s">
        <v>94</v>
      </c>
      <c r="AX2399" s="392" t="s">
        <v>168</v>
      </c>
      <c r="AY2399" s="392">
        <v>200</v>
      </c>
      <c r="AZ2399" s="392" t="s">
        <v>94</v>
      </c>
      <c r="BA2399" s="392" t="s">
        <v>168</v>
      </c>
      <c r="BB2399" s="392">
        <v>200</v>
      </c>
      <c r="BC2399" s="392" t="s">
        <v>94</v>
      </c>
      <c r="BD2399" s="392" t="s">
        <v>168</v>
      </c>
      <c r="BE2399" s="23" t="str">
        <f t="shared" si="371"/>
        <v>EMF nein</v>
      </c>
      <c r="BF2399" s="23" t="str">
        <f t="shared" si="372"/>
        <v/>
      </c>
      <c r="BG2399" s="23" t="str">
        <f t="shared" si="370"/>
        <v/>
      </c>
      <c r="BH2399" s="23">
        <f t="shared" si="373"/>
        <v>0</v>
      </c>
      <c r="BO2399" s="2" t="s">
        <v>9819</v>
      </c>
      <c r="BP2399" s="3">
        <v>1</v>
      </c>
      <c r="BQ2399" s="2" t="s">
        <v>9820</v>
      </c>
    </row>
    <row r="2400" spans="1:69" ht="16.149999999999999" customHeight="1" x14ac:dyDescent="0.25">
      <c r="A2400" s="16">
        <v>2399</v>
      </c>
      <c r="B2400" s="17" t="s">
        <v>87</v>
      </c>
      <c r="C2400" s="48" t="s">
        <v>9821</v>
      </c>
      <c r="D2400" s="2" t="s">
        <v>172</v>
      </c>
      <c r="E2400" s="48" t="s">
        <v>9822</v>
      </c>
      <c r="F2400" s="67">
        <v>43289</v>
      </c>
      <c r="G2400" s="3">
        <f t="shared" si="375"/>
        <v>7</v>
      </c>
      <c r="H2400" s="3">
        <f t="shared" si="376"/>
        <v>2018</v>
      </c>
      <c r="I2400" s="19">
        <v>0.5625</v>
      </c>
      <c r="J2400" s="20">
        <f t="shared" si="374"/>
        <v>13</v>
      </c>
      <c r="K2400" s="5" t="str">
        <f t="shared" si="377"/>
        <v>ja</v>
      </c>
      <c r="L2400" s="21" t="s">
        <v>73</v>
      </c>
      <c r="M2400" s="6" t="s">
        <v>74</v>
      </c>
      <c r="N2400" s="5">
        <v>81</v>
      </c>
      <c r="O2400" s="17" t="s">
        <v>75</v>
      </c>
      <c r="P2400" s="17" t="s">
        <v>9823</v>
      </c>
      <c r="Q2400" s="6" t="s">
        <v>186</v>
      </c>
      <c r="R2400" s="6" t="s">
        <v>77</v>
      </c>
      <c r="T2400" s="22" t="s">
        <v>79</v>
      </c>
      <c r="U2400" s="2" t="s">
        <v>74</v>
      </c>
      <c r="V2400" s="2" t="s">
        <v>202</v>
      </c>
      <c r="X2400" s="2">
        <v>190</v>
      </c>
      <c r="Y2400" s="2" t="s">
        <v>81</v>
      </c>
      <c r="Z2400" s="2" t="s">
        <v>82</v>
      </c>
      <c r="AA2400" s="2">
        <v>190</v>
      </c>
      <c r="AB2400" s="2" t="s">
        <v>94</v>
      </c>
      <c r="AC2400" s="2" t="s">
        <v>82</v>
      </c>
      <c r="AD2400" s="2">
        <v>190</v>
      </c>
      <c r="AE2400" s="2" t="s">
        <v>81</v>
      </c>
      <c r="AF2400" s="2" t="s">
        <v>82</v>
      </c>
      <c r="BE2400" s="23" t="str">
        <f t="shared" si="371"/>
        <v>EMF nein</v>
      </c>
      <c r="BF2400" s="23" t="str">
        <f t="shared" si="372"/>
        <v/>
      </c>
      <c r="BG2400" s="23" t="str">
        <f t="shared" si="370"/>
        <v/>
      </c>
      <c r="BH2400" s="23">
        <f t="shared" si="373"/>
        <v>0</v>
      </c>
      <c r="BO2400" s="2" t="s">
        <v>9824</v>
      </c>
      <c r="BP2400" s="3">
        <v>1</v>
      </c>
      <c r="BQ2400" s="2" t="s">
        <v>9825</v>
      </c>
    </row>
    <row r="2401" spans="1:69" ht="16.149999999999999" customHeight="1" x14ac:dyDescent="0.25">
      <c r="A2401" s="16">
        <v>2400</v>
      </c>
      <c r="B2401" s="17" t="s">
        <v>87</v>
      </c>
      <c r="C2401" s="48" t="s">
        <v>9826</v>
      </c>
      <c r="E2401" s="48" t="s">
        <v>9827</v>
      </c>
      <c r="F2401" s="67">
        <v>42496</v>
      </c>
      <c r="G2401" s="3">
        <f t="shared" si="375"/>
        <v>5</v>
      </c>
      <c r="H2401" s="3">
        <f t="shared" si="376"/>
        <v>2016</v>
      </c>
      <c r="I2401" s="19">
        <v>0.58333333333333304</v>
      </c>
      <c r="J2401" s="20">
        <f t="shared" si="374"/>
        <v>14</v>
      </c>
      <c r="K2401" s="5" t="str">
        <f t="shared" si="377"/>
        <v>ja</v>
      </c>
      <c r="L2401" s="5" t="s">
        <v>91</v>
      </c>
      <c r="M2401" s="6" t="s">
        <v>74</v>
      </c>
      <c r="N2401" s="5">
        <v>84</v>
      </c>
      <c r="O2401" s="17" t="s">
        <v>75</v>
      </c>
      <c r="P2401" s="17" t="s">
        <v>9828</v>
      </c>
      <c r="Q2401" s="6" t="s">
        <v>186</v>
      </c>
      <c r="R2401" s="6" t="s">
        <v>77</v>
      </c>
      <c r="S2401" s="2" t="s">
        <v>93</v>
      </c>
      <c r="T2401" s="6" t="s">
        <v>3264</v>
      </c>
      <c r="U2401" s="2" t="s">
        <v>208</v>
      </c>
      <c r="V2401" s="2" t="s">
        <v>9829</v>
      </c>
      <c r="X2401" s="2">
        <v>45</v>
      </c>
      <c r="Y2401" s="2" t="s">
        <v>81</v>
      </c>
      <c r="Z2401" s="2" t="s">
        <v>168</v>
      </c>
      <c r="AA2401" s="2">
        <v>45</v>
      </c>
      <c r="AB2401" s="2" t="s">
        <v>81</v>
      </c>
      <c r="AC2401" s="2" t="s">
        <v>168</v>
      </c>
      <c r="AD2401" s="2">
        <v>45</v>
      </c>
      <c r="AE2401" s="2" t="s">
        <v>81</v>
      </c>
      <c r="AF2401" s="2" t="s">
        <v>168</v>
      </c>
      <c r="BE2401" s="23" t="str">
        <f t="shared" si="371"/>
        <v>EMF nein</v>
      </c>
      <c r="BF2401" s="23" t="str">
        <f t="shared" si="372"/>
        <v/>
      </c>
      <c r="BG2401" s="23" t="str">
        <f t="shared" si="370"/>
        <v/>
      </c>
      <c r="BH2401" s="23">
        <f t="shared" si="373"/>
        <v>0</v>
      </c>
      <c r="BO2401" s="2" t="s">
        <v>9830</v>
      </c>
      <c r="BP2401" s="3">
        <v>1</v>
      </c>
      <c r="BQ2401" s="2" t="s">
        <v>9831</v>
      </c>
    </row>
    <row r="2402" spans="1:69" ht="16.149999999999999" customHeight="1" x14ac:dyDescent="0.25">
      <c r="A2402" s="16">
        <v>2401</v>
      </c>
      <c r="B2402" s="17" t="s">
        <v>211</v>
      </c>
      <c r="C2402" s="48" t="s">
        <v>9832</v>
      </c>
      <c r="D2402" s="2" t="s">
        <v>145</v>
      </c>
      <c r="E2402" s="48" t="s">
        <v>9833</v>
      </c>
      <c r="F2402" s="67">
        <v>42492</v>
      </c>
      <c r="G2402" s="3">
        <f t="shared" si="375"/>
        <v>5</v>
      </c>
      <c r="H2402" s="3">
        <f t="shared" si="376"/>
        <v>2016</v>
      </c>
      <c r="I2402" s="19">
        <v>0.78819444444444398</v>
      </c>
      <c r="J2402" s="20">
        <f t="shared" si="374"/>
        <v>18</v>
      </c>
      <c r="K2402" s="5" t="str">
        <f t="shared" si="377"/>
        <v>ja</v>
      </c>
      <c r="L2402" s="21" t="s">
        <v>73</v>
      </c>
      <c r="M2402" s="6" t="s">
        <v>74</v>
      </c>
      <c r="N2402" s="5">
        <v>31</v>
      </c>
      <c r="O2402" s="17" t="s">
        <v>75</v>
      </c>
      <c r="P2402" s="17" t="s">
        <v>9834</v>
      </c>
      <c r="R2402" s="6" t="s">
        <v>77</v>
      </c>
      <c r="T2402" s="22"/>
      <c r="U2402" s="2" t="s">
        <v>208</v>
      </c>
      <c r="V2402" s="2" t="s">
        <v>79</v>
      </c>
      <c r="BE2402" s="23" t="str">
        <f t="shared" si="371"/>
        <v>EMF nein</v>
      </c>
      <c r="BF2402" s="23" t="str">
        <f t="shared" si="372"/>
        <v/>
      </c>
      <c r="BG2402" s="23" t="str">
        <f t="shared" si="370"/>
        <v/>
      </c>
      <c r="BH2402" s="23">
        <f t="shared" si="373"/>
        <v>0</v>
      </c>
      <c r="BO2402" s="2" t="s">
        <v>9835</v>
      </c>
      <c r="BP2402" s="3">
        <v>1</v>
      </c>
      <c r="BQ2402" s="2" t="s">
        <v>9836</v>
      </c>
    </row>
    <row r="2403" spans="1:69" ht="16.149999999999999" customHeight="1" x14ac:dyDescent="0.25">
      <c r="A2403" s="16">
        <v>2402</v>
      </c>
      <c r="B2403" s="17" t="s">
        <v>69</v>
      </c>
      <c r="C2403" s="48" t="s">
        <v>1973</v>
      </c>
      <c r="D2403" s="2" t="s">
        <v>137</v>
      </c>
      <c r="E2403" s="48" t="s">
        <v>1218</v>
      </c>
      <c r="F2403" s="67">
        <v>42229</v>
      </c>
      <c r="G2403" s="3">
        <f t="shared" si="375"/>
        <v>8</v>
      </c>
      <c r="H2403" s="3">
        <f t="shared" si="376"/>
        <v>2015</v>
      </c>
      <c r="I2403" s="19">
        <v>0.74305555555555503</v>
      </c>
      <c r="J2403" s="20">
        <f t="shared" si="374"/>
        <v>17</v>
      </c>
      <c r="K2403" s="5" t="str">
        <f t="shared" si="377"/>
        <v>ja</v>
      </c>
      <c r="L2403" s="5" t="s">
        <v>91</v>
      </c>
      <c r="M2403" s="6" t="s">
        <v>74</v>
      </c>
      <c r="N2403" s="5">
        <v>52</v>
      </c>
      <c r="O2403" s="17" t="s">
        <v>75</v>
      </c>
      <c r="P2403" s="17" t="s">
        <v>9837</v>
      </c>
      <c r="R2403" s="6" t="s">
        <v>77</v>
      </c>
      <c r="S2403" s="2" t="s">
        <v>9442</v>
      </c>
      <c r="T2403" s="6" t="s">
        <v>3264</v>
      </c>
      <c r="BE2403" s="23" t="str">
        <f t="shared" si="371"/>
        <v>EMF nein</v>
      </c>
      <c r="BF2403" s="23" t="str">
        <f t="shared" si="372"/>
        <v/>
      </c>
      <c r="BG2403" s="23" t="str">
        <f t="shared" si="370"/>
        <v/>
      </c>
      <c r="BH2403" s="23">
        <f t="shared" si="373"/>
        <v>0</v>
      </c>
      <c r="BO2403" s="2" t="s">
        <v>9838</v>
      </c>
      <c r="BP2403" s="3">
        <v>1</v>
      </c>
      <c r="BQ2403" s="2" t="s">
        <v>9839</v>
      </c>
    </row>
    <row r="2404" spans="1:69" ht="16.149999999999999" customHeight="1" x14ac:dyDescent="0.25">
      <c r="A2404" s="16">
        <v>2403</v>
      </c>
      <c r="B2404" s="17" t="s">
        <v>211</v>
      </c>
      <c r="C2404" s="48" t="s">
        <v>3529</v>
      </c>
      <c r="D2404" s="2" t="s">
        <v>113</v>
      </c>
      <c r="E2404" s="48" t="s">
        <v>9840</v>
      </c>
      <c r="F2404" s="67">
        <v>42529</v>
      </c>
      <c r="G2404" s="3">
        <f t="shared" si="375"/>
        <v>6</v>
      </c>
      <c r="H2404" s="3">
        <f t="shared" si="376"/>
        <v>2016</v>
      </c>
      <c r="I2404" s="19">
        <v>0.39583333333333298</v>
      </c>
      <c r="J2404" s="20">
        <f t="shared" si="374"/>
        <v>9</v>
      </c>
      <c r="K2404" s="5" t="str">
        <f t="shared" si="377"/>
        <v>ja</v>
      </c>
      <c r="L2404" s="5" t="s">
        <v>91</v>
      </c>
      <c r="M2404" s="6" t="s">
        <v>74</v>
      </c>
      <c r="N2404" s="5">
        <v>26</v>
      </c>
      <c r="O2404" s="17" t="s">
        <v>75</v>
      </c>
      <c r="P2404" s="17" t="s">
        <v>9841</v>
      </c>
      <c r="R2404" s="6" t="s">
        <v>77</v>
      </c>
      <c r="S2404" s="2" t="s">
        <v>93</v>
      </c>
      <c r="T2404" s="6" t="s">
        <v>3264</v>
      </c>
      <c r="X2404" s="2">
        <v>68</v>
      </c>
      <c r="Y2404" s="2" t="s">
        <v>81</v>
      </c>
      <c r="Z2404" s="2" t="s">
        <v>161</v>
      </c>
      <c r="AD2404" s="2">
        <v>65</v>
      </c>
      <c r="AE2404" s="2" t="s">
        <v>81</v>
      </c>
      <c r="AF2404" s="2" t="s">
        <v>161</v>
      </c>
      <c r="BE2404" s="23" t="str">
        <f t="shared" si="371"/>
        <v>EMF nein</v>
      </c>
      <c r="BF2404" s="23" t="str">
        <f t="shared" si="372"/>
        <v/>
      </c>
      <c r="BG2404" s="23" t="str">
        <f t="shared" si="370"/>
        <v/>
      </c>
      <c r="BH2404" s="23">
        <f t="shared" si="373"/>
        <v>0</v>
      </c>
      <c r="BO2404" s="2" t="s">
        <v>9842</v>
      </c>
      <c r="BP2404" s="3">
        <v>1</v>
      </c>
      <c r="BQ2404" s="2" t="s">
        <v>9843</v>
      </c>
    </row>
    <row r="2405" spans="1:69" ht="16.149999999999999" customHeight="1" x14ac:dyDescent="0.25">
      <c r="A2405" s="16">
        <v>2404</v>
      </c>
      <c r="B2405" s="17" t="s">
        <v>87</v>
      </c>
      <c r="C2405" s="48" t="s">
        <v>9844</v>
      </c>
      <c r="D2405" s="2" t="s">
        <v>151</v>
      </c>
      <c r="E2405" s="48" t="s">
        <v>9845</v>
      </c>
      <c r="F2405" s="67">
        <v>43310</v>
      </c>
      <c r="G2405" s="3">
        <f t="shared" si="375"/>
        <v>7</v>
      </c>
      <c r="H2405" s="3">
        <f t="shared" si="376"/>
        <v>2018</v>
      </c>
      <c r="I2405" s="19">
        <v>0.39583333333333298</v>
      </c>
      <c r="J2405" s="20">
        <f t="shared" si="374"/>
        <v>9</v>
      </c>
      <c r="K2405" s="5" t="str">
        <f t="shared" si="377"/>
        <v>ja</v>
      </c>
      <c r="L2405" s="21" t="s">
        <v>73</v>
      </c>
      <c r="M2405" s="6" t="s">
        <v>74</v>
      </c>
      <c r="N2405" s="5">
        <v>74</v>
      </c>
      <c r="O2405" s="17" t="s">
        <v>126</v>
      </c>
      <c r="P2405" s="17" t="s">
        <v>9846</v>
      </c>
      <c r="R2405" s="6" t="s">
        <v>77</v>
      </c>
      <c r="T2405" s="22" t="s">
        <v>79</v>
      </c>
      <c r="X2405" s="2">
        <v>173</v>
      </c>
      <c r="Y2405" s="2" t="s">
        <v>81</v>
      </c>
      <c r="Z2405" s="2" t="s">
        <v>161</v>
      </c>
      <c r="AD2405" s="2">
        <v>173</v>
      </c>
      <c r="AE2405" s="2" t="s">
        <v>81</v>
      </c>
      <c r="AF2405" s="2" t="s">
        <v>161</v>
      </c>
      <c r="AJ2405" s="2">
        <v>570</v>
      </c>
      <c r="AK2405" s="2" t="s">
        <v>83</v>
      </c>
      <c r="AL2405" s="2" t="s">
        <v>84</v>
      </c>
      <c r="AM2405" s="2">
        <v>570</v>
      </c>
      <c r="AN2405" s="2" t="s">
        <v>81</v>
      </c>
      <c r="AO2405" s="2" t="s">
        <v>84</v>
      </c>
      <c r="AP2405" s="2">
        <v>570</v>
      </c>
      <c r="AQ2405" s="2" t="s">
        <v>83</v>
      </c>
      <c r="AR2405" s="2" t="s">
        <v>84</v>
      </c>
      <c r="BE2405" s="23" t="str">
        <f t="shared" si="371"/>
        <v>EMF ja</v>
      </c>
      <c r="BF2405" s="23">
        <f t="shared" si="372"/>
        <v>15</v>
      </c>
      <c r="BG2405" s="23" t="str">
        <f t="shared" si="370"/>
        <v>&lt;100m</v>
      </c>
      <c r="BH2405" s="23">
        <f t="shared" si="373"/>
        <v>1</v>
      </c>
      <c r="BI2405" s="2" t="s">
        <v>3244</v>
      </c>
      <c r="BJ2405" s="2">
        <v>15</v>
      </c>
      <c r="BO2405" s="2" t="s">
        <v>9847</v>
      </c>
      <c r="BP2405" s="3">
        <v>1</v>
      </c>
      <c r="BQ2405" s="2" t="s">
        <v>9848</v>
      </c>
    </row>
    <row r="2406" spans="1:69" ht="16.149999999999999" customHeight="1" x14ac:dyDescent="0.25">
      <c r="A2406" s="16">
        <v>2405</v>
      </c>
      <c r="B2406" s="17" t="s">
        <v>87</v>
      </c>
      <c r="C2406" s="70" t="s">
        <v>9538</v>
      </c>
      <c r="D2406" s="2" t="s">
        <v>348</v>
      </c>
      <c r="E2406" s="48" t="s">
        <v>611</v>
      </c>
      <c r="F2406" s="67">
        <v>42707</v>
      </c>
      <c r="G2406" s="3">
        <f t="shared" si="375"/>
        <v>12</v>
      </c>
      <c r="H2406" s="3">
        <f t="shared" si="376"/>
        <v>2016</v>
      </c>
      <c r="I2406" s="19">
        <v>0.28125</v>
      </c>
      <c r="J2406" s="20">
        <f t="shared" si="374"/>
        <v>6</v>
      </c>
      <c r="K2406" s="5" t="str">
        <f t="shared" si="377"/>
        <v>ja</v>
      </c>
      <c r="L2406" s="5" t="s">
        <v>91</v>
      </c>
      <c r="M2406" s="6" t="s">
        <v>74</v>
      </c>
      <c r="N2406" s="5">
        <v>74</v>
      </c>
      <c r="O2406" s="17" t="s">
        <v>75</v>
      </c>
      <c r="P2406" s="17" t="s">
        <v>9849</v>
      </c>
      <c r="R2406" s="6" t="s">
        <v>77</v>
      </c>
      <c r="T2406" s="22" t="s">
        <v>79</v>
      </c>
      <c r="W2406" s="1" t="s">
        <v>9850</v>
      </c>
      <c r="BE2406" s="23" t="str">
        <f t="shared" si="371"/>
        <v>EMF nein</v>
      </c>
      <c r="BF2406" s="23" t="str">
        <f t="shared" si="372"/>
        <v/>
      </c>
      <c r="BG2406" s="23" t="str">
        <f t="shared" si="370"/>
        <v/>
      </c>
      <c r="BH2406" s="23">
        <f t="shared" si="373"/>
        <v>0</v>
      </c>
      <c r="BO2406" s="2" t="s">
        <v>9851</v>
      </c>
      <c r="BP2406" s="3">
        <v>1</v>
      </c>
      <c r="BQ2406" s="2" t="s">
        <v>9852</v>
      </c>
    </row>
    <row r="2407" spans="1:69" ht="16.149999999999999" customHeight="1" x14ac:dyDescent="0.25">
      <c r="A2407" s="16">
        <v>2406</v>
      </c>
      <c r="B2407" s="17" t="s">
        <v>135</v>
      </c>
      <c r="C2407" s="48" t="s">
        <v>9853</v>
      </c>
      <c r="D2407" s="2" t="s">
        <v>172</v>
      </c>
      <c r="E2407" s="48" t="s">
        <v>9854</v>
      </c>
      <c r="F2407" s="67">
        <v>43290</v>
      </c>
      <c r="G2407" s="3">
        <f t="shared" si="375"/>
        <v>7</v>
      </c>
      <c r="H2407" s="3">
        <f t="shared" si="376"/>
        <v>2018</v>
      </c>
      <c r="I2407" s="19">
        <v>0.86458333333333304</v>
      </c>
      <c r="J2407" s="20">
        <f t="shared" si="374"/>
        <v>20</v>
      </c>
      <c r="K2407" s="5" t="str">
        <f t="shared" si="377"/>
        <v>ja</v>
      </c>
      <c r="L2407" s="5" t="s">
        <v>91</v>
      </c>
      <c r="M2407" s="6" t="s">
        <v>139</v>
      </c>
      <c r="O2407" s="17" t="s">
        <v>126</v>
      </c>
      <c r="P2407" s="17" t="s">
        <v>9855</v>
      </c>
      <c r="R2407" s="6" t="s">
        <v>77</v>
      </c>
      <c r="T2407" s="22"/>
      <c r="BE2407" s="23" t="str">
        <f t="shared" si="371"/>
        <v>EMF ja</v>
      </c>
      <c r="BF2407" s="23">
        <f t="shared" si="372"/>
        <v>1250</v>
      </c>
      <c r="BG2407" s="23" t="str">
        <f t="shared" si="370"/>
        <v>500+m</v>
      </c>
      <c r="BH2407" s="23">
        <f t="shared" si="373"/>
        <v>2</v>
      </c>
      <c r="BI2407" s="2" t="s">
        <v>162</v>
      </c>
      <c r="BJ2407" s="2">
        <v>1250</v>
      </c>
      <c r="BK2407" s="2" t="s">
        <v>162</v>
      </c>
      <c r="BL2407" s="2">
        <v>2250</v>
      </c>
      <c r="BO2407" s="2" t="s">
        <v>9856</v>
      </c>
      <c r="BP2407" s="3">
        <v>1</v>
      </c>
      <c r="BQ2407" s="2" t="s">
        <v>9857</v>
      </c>
    </row>
    <row r="2408" spans="1:69" ht="16.149999999999999" customHeight="1" x14ac:dyDescent="0.25">
      <c r="A2408" s="16">
        <v>2407</v>
      </c>
      <c r="B2408" s="17" t="s">
        <v>211</v>
      </c>
      <c r="C2408" s="48" t="s">
        <v>9858</v>
      </c>
      <c r="D2408" s="2" t="s">
        <v>348</v>
      </c>
      <c r="E2408" s="48" t="s">
        <v>9859</v>
      </c>
      <c r="F2408" s="67">
        <v>43292</v>
      </c>
      <c r="G2408" s="3">
        <f t="shared" si="375"/>
        <v>7</v>
      </c>
      <c r="H2408" s="3">
        <f t="shared" si="376"/>
        <v>2018</v>
      </c>
      <c r="I2408" s="19">
        <v>0.62847222222222199</v>
      </c>
      <c r="J2408" s="20">
        <f t="shared" si="374"/>
        <v>15</v>
      </c>
      <c r="K2408" s="5" t="str">
        <f t="shared" si="377"/>
        <v>ja</v>
      </c>
      <c r="L2408" s="5" t="s">
        <v>91</v>
      </c>
      <c r="M2408" s="6" t="s">
        <v>115</v>
      </c>
      <c r="N2408" s="5">
        <v>60</v>
      </c>
      <c r="O2408" s="17" t="s">
        <v>75</v>
      </c>
      <c r="P2408" s="17" t="s">
        <v>9860</v>
      </c>
      <c r="R2408" s="6" t="s">
        <v>77</v>
      </c>
      <c r="T2408" s="22" t="s">
        <v>79</v>
      </c>
      <c r="X2408" s="2">
        <v>345</v>
      </c>
      <c r="Y2408" s="2" t="s">
        <v>81</v>
      </c>
      <c r="Z2408" s="2" t="s">
        <v>84</v>
      </c>
      <c r="AA2408" s="2">
        <v>345</v>
      </c>
      <c r="AB2408" s="2" t="s">
        <v>81</v>
      </c>
      <c r="AC2408" s="2" t="s">
        <v>84</v>
      </c>
      <c r="AD2408" s="2">
        <v>345</v>
      </c>
      <c r="AE2408" s="2" t="s">
        <v>81</v>
      </c>
      <c r="AF2408" s="2" t="s">
        <v>84</v>
      </c>
      <c r="AJ2408" s="2">
        <v>290</v>
      </c>
      <c r="AK2408" s="2" t="s">
        <v>81</v>
      </c>
      <c r="AL2408" s="2" t="s">
        <v>84</v>
      </c>
      <c r="AM2408" s="2">
        <v>290</v>
      </c>
      <c r="AN2408" s="2" t="s">
        <v>94</v>
      </c>
      <c r="AO2408" s="2" t="s">
        <v>84</v>
      </c>
      <c r="AP2408" s="2">
        <v>290</v>
      </c>
      <c r="AQ2408" s="2" t="s">
        <v>81</v>
      </c>
      <c r="AR2408" s="2" t="s">
        <v>84</v>
      </c>
      <c r="BE2408" s="23" t="str">
        <f t="shared" si="371"/>
        <v>EMF nein</v>
      </c>
      <c r="BF2408" s="23" t="str">
        <f t="shared" si="372"/>
        <v/>
      </c>
      <c r="BG2408" s="23" t="str">
        <f t="shared" si="370"/>
        <v/>
      </c>
      <c r="BH2408" s="23">
        <f t="shared" si="373"/>
        <v>0</v>
      </c>
      <c r="BO2408" s="2" t="s">
        <v>9861</v>
      </c>
      <c r="BP2408" s="3">
        <v>1</v>
      </c>
      <c r="BQ2408" s="2" t="s">
        <v>9862</v>
      </c>
    </row>
    <row r="2409" spans="1:69" ht="16.149999999999999" customHeight="1" x14ac:dyDescent="0.25">
      <c r="A2409" s="16">
        <v>2408</v>
      </c>
      <c r="B2409" s="17" t="s">
        <v>135</v>
      </c>
      <c r="C2409" s="48" t="s">
        <v>3512</v>
      </c>
      <c r="D2409" s="2" t="s">
        <v>158</v>
      </c>
      <c r="E2409" s="48" t="s">
        <v>4816</v>
      </c>
      <c r="F2409" s="67">
        <v>43292</v>
      </c>
      <c r="G2409" s="3">
        <f t="shared" si="375"/>
        <v>7</v>
      </c>
      <c r="H2409" s="3">
        <f t="shared" si="376"/>
        <v>2018</v>
      </c>
      <c r="I2409" s="19">
        <v>0.63888888888888895</v>
      </c>
      <c r="J2409" s="20">
        <f t="shared" si="374"/>
        <v>15</v>
      </c>
      <c r="K2409" s="5" t="str">
        <f t="shared" si="377"/>
        <v>ja</v>
      </c>
      <c r="L2409" s="5" t="s">
        <v>91</v>
      </c>
      <c r="M2409" s="6" t="s">
        <v>139</v>
      </c>
      <c r="O2409" s="17" t="s">
        <v>126</v>
      </c>
      <c r="P2409" s="17" t="s">
        <v>9863</v>
      </c>
      <c r="R2409" s="6" t="s">
        <v>77</v>
      </c>
      <c r="T2409" s="22"/>
      <c r="X2409" s="2">
        <v>164</v>
      </c>
      <c r="Y2409" s="2" t="s">
        <v>81</v>
      </c>
      <c r="Z2409" s="2" t="s">
        <v>84</v>
      </c>
      <c r="AA2409" s="2">
        <v>164</v>
      </c>
      <c r="AB2409" s="2" t="s">
        <v>81</v>
      </c>
      <c r="AC2409" s="2" t="s">
        <v>84</v>
      </c>
      <c r="AD2409" s="2">
        <v>164</v>
      </c>
      <c r="AE2409" s="2" t="s">
        <v>83</v>
      </c>
      <c r="AF2409" s="2" t="s">
        <v>84</v>
      </c>
      <c r="AJ2409" s="2">
        <v>210</v>
      </c>
      <c r="AK2409" s="2" t="s">
        <v>81</v>
      </c>
      <c r="AL2409" s="2" t="s">
        <v>161</v>
      </c>
      <c r="AM2409" s="2">
        <v>210</v>
      </c>
      <c r="AN2409" s="2" t="s">
        <v>81</v>
      </c>
      <c r="AO2409" s="2" t="s">
        <v>161</v>
      </c>
      <c r="AP2409" s="2">
        <v>210</v>
      </c>
      <c r="AQ2409" s="2" t="s">
        <v>83</v>
      </c>
      <c r="AR2409" s="2" t="s">
        <v>161</v>
      </c>
      <c r="BE2409" s="23" t="str">
        <f t="shared" si="371"/>
        <v>EMF nein</v>
      </c>
      <c r="BF2409" s="23" t="str">
        <f t="shared" si="372"/>
        <v/>
      </c>
      <c r="BG2409" s="23" t="str">
        <f t="shared" si="370"/>
        <v/>
      </c>
      <c r="BH2409" s="23">
        <f t="shared" si="373"/>
        <v>0</v>
      </c>
      <c r="BO2409" s="2" t="s">
        <v>9864</v>
      </c>
      <c r="BP2409" s="3">
        <v>1</v>
      </c>
      <c r="BQ2409" s="2" t="s">
        <v>9865</v>
      </c>
    </row>
    <row r="2410" spans="1:69" ht="16.149999999999999" customHeight="1" x14ac:dyDescent="0.25">
      <c r="A2410" s="16">
        <v>2409</v>
      </c>
      <c r="B2410" s="17" t="s">
        <v>211</v>
      </c>
      <c r="C2410" s="48" t="s">
        <v>2057</v>
      </c>
      <c r="D2410" s="2" t="s">
        <v>137</v>
      </c>
      <c r="E2410" s="48" t="s">
        <v>9866</v>
      </c>
      <c r="F2410" s="67">
        <v>43292</v>
      </c>
      <c r="G2410" s="3">
        <f t="shared" si="375"/>
        <v>7</v>
      </c>
      <c r="H2410" s="3">
        <f t="shared" si="376"/>
        <v>2018</v>
      </c>
      <c r="I2410" s="19">
        <v>0.88888888888888895</v>
      </c>
      <c r="J2410" s="20">
        <f t="shared" si="374"/>
        <v>21</v>
      </c>
      <c r="K2410" s="5" t="str">
        <f t="shared" si="377"/>
        <v>ja</v>
      </c>
      <c r="L2410" s="5" t="s">
        <v>91</v>
      </c>
      <c r="M2410" s="6" t="s">
        <v>115</v>
      </c>
      <c r="N2410" s="5">
        <v>58</v>
      </c>
      <c r="O2410" s="17" t="s">
        <v>75</v>
      </c>
      <c r="P2410" s="17" t="s">
        <v>9867</v>
      </c>
      <c r="R2410" s="6" t="s">
        <v>77</v>
      </c>
      <c r="T2410" s="22" t="s">
        <v>79</v>
      </c>
      <c r="X2410" s="2">
        <v>29</v>
      </c>
      <c r="Y2410" s="2" t="s">
        <v>83</v>
      </c>
      <c r="Z2410" s="2" t="s">
        <v>84</v>
      </c>
      <c r="AA2410" s="2">
        <v>29</v>
      </c>
      <c r="AB2410" s="2" t="s">
        <v>81</v>
      </c>
      <c r="AC2410" s="2" t="s">
        <v>84</v>
      </c>
      <c r="AD2410" s="2">
        <v>29</v>
      </c>
      <c r="AE2410" s="2" t="s">
        <v>83</v>
      </c>
      <c r="AF2410" s="2" t="s">
        <v>84</v>
      </c>
      <c r="BE2410" s="23" t="str">
        <f t="shared" si="371"/>
        <v>EMF nein</v>
      </c>
      <c r="BF2410" s="23" t="str">
        <f t="shared" si="372"/>
        <v/>
      </c>
      <c r="BG2410" s="23" t="str">
        <f t="shared" si="370"/>
        <v/>
      </c>
      <c r="BH2410" s="23">
        <f t="shared" si="373"/>
        <v>0</v>
      </c>
      <c r="BO2410" s="2" t="s">
        <v>9868</v>
      </c>
      <c r="BP2410" s="3">
        <v>1</v>
      </c>
      <c r="BQ2410" s="2" t="s">
        <v>9869</v>
      </c>
    </row>
    <row r="2411" spans="1:69" ht="16.149999999999999" customHeight="1" x14ac:dyDescent="0.25">
      <c r="A2411" s="44">
        <v>2410</v>
      </c>
      <c r="B2411" s="17" t="s">
        <v>87</v>
      </c>
      <c r="C2411" s="48" t="s">
        <v>540</v>
      </c>
      <c r="D2411" s="2" t="s">
        <v>124</v>
      </c>
      <c r="E2411" s="110" t="s">
        <v>9870</v>
      </c>
      <c r="F2411" s="67">
        <v>42836</v>
      </c>
      <c r="G2411" s="3">
        <f t="shared" si="375"/>
        <v>4</v>
      </c>
      <c r="H2411" s="3">
        <f t="shared" si="376"/>
        <v>2017</v>
      </c>
      <c r="I2411" s="19">
        <v>0.41666666666666702</v>
      </c>
      <c r="J2411" s="20">
        <f t="shared" si="374"/>
        <v>10</v>
      </c>
      <c r="K2411" s="5" t="str">
        <f t="shared" si="377"/>
        <v>ja</v>
      </c>
      <c r="L2411" s="5" t="s">
        <v>91</v>
      </c>
      <c r="M2411" s="6" t="s">
        <v>74</v>
      </c>
      <c r="N2411" s="5">
        <v>80</v>
      </c>
      <c r="O2411" s="17" t="s">
        <v>75</v>
      </c>
      <c r="P2411" s="17" t="s">
        <v>9871</v>
      </c>
      <c r="R2411" s="6" t="s">
        <v>77</v>
      </c>
      <c r="T2411" s="22"/>
      <c r="U2411" s="2" t="s">
        <v>208</v>
      </c>
      <c r="V2411" s="2" t="s">
        <v>80</v>
      </c>
      <c r="W2411" s="2" t="s">
        <v>9872</v>
      </c>
      <c r="X2411" s="2">
        <v>250</v>
      </c>
      <c r="Y2411" s="2" t="s">
        <v>81</v>
      </c>
      <c r="Z2411" s="2" t="s">
        <v>82</v>
      </c>
      <c r="AA2411" s="2">
        <v>250</v>
      </c>
      <c r="AB2411" s="2" t="s">
        <v>94</v>
      </c>
      <c r="AC2411" s="2" t="s">
        <v>82</v>
      </c>
      <c r="AD2411" s="2">
        <v>250</v>
      </c>
      <c r="AE2411" s="2" t="s">
        <v>81</v>
      </c>
      <c r="AF2411" s="2" t="s">
        <v>82</v>
      </c>
      <c r="BE2411" s="23" t="str">
        <f t="shared" si="371"/>
        <v>EMF nein</v>
      </c>
      <c r="BF2411" s="23" t="str">
        <f t="shared" si="372"/>
        <v/>
      </c>
      <c r="BG2411" s="23" t="str">
        <f t="shared" si="370"/>
        <v/>
      </c>
      <c r="BH2411" s="23">
        <f t="shared" si="373"/>
        <v>0</v>
      </c>
      <c r="BO2411" s="2" t="s">
        <v>9873</v>
      </c>
      <c r="BP2411" s="3">
        <v>1</v>
      </c>
      <c r="BQ2411" s="2" t="s">
        <v>9874</v>
      </c>
    </row>
    <row r="2412" spans="1:69" ht="16.149999999999999" customHeight="1" x14ac:dyDescent="0.25">
      <c r="A2412" s="16">
        <v>2411</v>
      </c>
      <c r="B2412" s="17" t="s">
        <v>211</v>
      </c>
      <c r="C2412" s="386" t="s">
        <v>8026</v>
      </c>
      <c r="D2412" s="2" t="s">
        <v>9003</v>
      </c>
      <c r="E2412" s="48" t="s">
        <v>9875</v>
      </c>
      <c r="F2412" s="67">
        <v>43293</v>
      </c>
      <c r="G2412" s="3">
        <f t="shared" si="375"/>
        <v>7</v>
      </c>
      <c r="H2412" s="3">
        <f t="shared" si="376"/>
        <v>2018</v>
      </c>
      <c r="I2412" s="19">
        <v>0.40625</v>
      </c>
      <c r="J2412" s="20">
        <f t="shared" si="374"/>
        <v>9</v>
      </c>
      <c r="K2412" s="5" t="str">
        <f t="shared" si="377"/>
        <v>ja</v>
      </c>
      <c r="L2412" s="21" t="s">
        <v>73</v>
      </c>
      <c r="M2412" s="6" t="s">
        <v>115</v>
      </c>
      <c r="N2412" s="5">
        <v>65</v>
      </c>
      <c r="O2412" s="17" t="s">
        <v>75</v>
      </c>
      <c r="P2412" s="17" t="s">
        <v>9876</v>
      </c>
      <c r="R2412" s="6" t="s">
        <v>77</v>
      </c>
      <c r="T2412" s="22" t="s">
        <v>79</v>
      </c>
      <c r="X2412" s="2">
        <v>167</v>
      </c>
      <c r="Y2412" s="2" t="s">
        <v>81</v>
      </c>
      <c r="Z2412" s="2" t="s">
        <v>84</v>
      </c>
      <c r="AD2412" s="2">
        <v>167</v>
      </c>
      <c r="AE2412" s="2" t="s">
        <v>81</v>
      </c>
      <c r="AF2412" s="2" t="s">
        <v>84</v>
      </c>
      <c r="BE2412" s="23" t="str">
        <f t="shared" si="371"/>
        <v>EMF nein</v>
      </c>
      <c r="BF2412" s="23" t="str">
        <f t="shared" si="372"/>
        <v/>
      </c>
      <c r="BG2412" s="23" t="str">
        <f t="shared" si="370"/>
        <v/>
      </c>
      <c r="BH2412" s="23">
        <f t="shared" si="373"/>
        <v>0</v>
      </c>
      <c r="BO2412" s="2" t="s">
        <v>9877</v>
      </c>
      <c r="BP2412" s="3">
        <v>1</v>
      </c>
      <c r="BQ2412" s="2" t="s">
        <v>9878</v>
      </c>
    </row>
    <row r="2413" spans="1:69" ht="16.149999999999999" customHeight="1" x14ac:dyDescent="0.25">
      <c r="A2413" s="16">
        <v>2412</v>
      </c>
      <c r="B2413" s="17" t="s">
        <v>211</v>
      </c>
      <c r="C2413" s="48" t="s">
        <v>263</v>
      </c>
      <c r="D2413" s="2" t="s">
        <v>264</v>
      </c>
      <c r="E2413" s="48" t="s">
        <v>9879</v>
      </c>
      <c r="F2413" s="67">
        <v>43204</v>
      </c>
      <c r="G2413" s="3">
        <f t="shared" si="375"/>
        <v>4</v>
      </c>
      <c r="H2413" s="3">
        <f t="shared" si="376"/>
        <v>2018</v>
      </c>
      <c r="I2413" s="19">
        <v>0.45833333333333298</v>
      </c>
      <c r="J2413" s="20">
        <f t="shared" si="374"/>
        <v>11</v>
      </c>
      <c r="K2413" s="5" t="str">
        <f t="shared" si="377"/>
        <v>ja</v>
      </c>
      <c r="L2413" s="21" t="s">
        <v>73</v>
      </c>
      <c r="M2413" s="6" t="s">
        <v>100</v>
      </c>
      <c r="N2413" s="5">
        <v>46</v>
      </c>
      <c r="O2413" s="17" t="s">
        <v>75</v>
      </c>
      <c r="P2413" s="17" t="s">
        <v>9880</v>
      </c>
      <c r="T2413" s="22"/>
      <c r="BE2413" s="23" t="str">
        <f t="shared" si="371"/>
        <v>EMF nein</v>
      </c>
      <c r="BF2413" s="23" t="str">
        <f t="shared" si="372"/>
        <v/>
      </c>
      <c r="BG2413" s="23" t="str">
        <f t="shared" si="370"/>
        <v/>
      </c>
      <c r="BH2413" s="23">
        <f t="shared" si="373"/>
        <v>0</v>
      </c>
      <c r="BO2413" s="2" t="s">
        <v>9881</v>
      </c>
      <c r="BP2413" s="3">
        <v>1</v>
      </c>
      <c r="BQ2413" s="2" t="s">
        <v>9882</v>
      </c>
    </row>
    <row r="2414" spans="1:69" ht="16.149999999999999" customHeight="1" x14ac:dyDescent="0.25">
      <c r="A2414" s="16">
        <v>2413</v>
      </c>
      <c r="B2414" s="17" t="s">
        <v>190</v>
      </c>
      <c r="C2414" s="48" t="s">
        <v>3183</v>
      </c>
      <c r="D2414" s="2" t="s">
        <v>137</v>
      </c>
      <c r="E2414" s="48" t="s">
        <v>6838</v>
      </c>
      <c r="F2414" s="67">
        <v>41650</v>
      </c>
      <c r="G2414" s="3">
        <f t="shared" si="375"/>
        <v>1</v>
      </c>
      <c r="H2414" s="3">
        <f t="shared" si="376"/>
        <v>2014</v>
      </c>
      <c r="I2414" s="19">
        <v>0.22916666666666699</v>
      </c>
      <c r="J2414" s="20">
        <f t="shared" si="374"/>
        <v>5</v>
      </c>
      <c r="K2414" s="5" t="str">
        <f t="shared" si="377"/>
        <v>ja</v>
      </c>
      <c r="L2414" s="5" t="s">
        <v>91</v>
      </c>
      <c r="M2414" s="6" t="s">
        <v>74</v>
      </c>
      <c r="N2414" s="5">
        <v>23</v>
      </c>
      <c r="O2414" s="17" t="s">
        <v>75</v>
      </c>
      <c r="P2414" s="17" t="s">
        <v>9657</v>
      </c>
      <c r="R2414" s="6" t="s">
        <v>464</v>
      </c>
      <c r="S2414" s="2" t="s">
        <v>78</v>
      </c>
      <c r="T2414" s="22" t="s">
        <v>79</v>
      </c>
      <c r="V2414" s="2" t="s">
        <v>79</v>
      </c>
      <c r="X2414" s="2">
        <v>1170</v>
      </c>
      <c r="Y2414" s="2" t="s">
        <v>83</v>
      </c>
      <c r="Z2414" s="2" t="s">
        <v>82</v>
      </c>
      <c r="AA2414" s="2">
        <v>1170</v>
      </c>
      <c r="AB2414" s="2" t="s">
        <v>81</v>
      </c>
      <c r="AC2414" s="2" t="s">
        <v>82</v>
      </c>
      <c r="AD2414" s="2">
        <v>1170</v>
      </c>
      <c r="AE2414" s="2" t="s">
        <v>83</v>
      </c>
      <c r="AF2414" s="2" t="s">
        <v>82</v>
      </c>
      <c r="AJ2414" s="2">
        <v>2030</v>
      </c>
      <c r="AK2414" s="2" t="s">
        <v>83</v>
      </c>
      <c r="AL2414" s="2" t="s">
        <v>84</v>
      </c>
      <c r="AM2414" s="2">
        <v>2030</v>
      </c>
      <c r="AN2414" s="2" t="s">
        <v>81</v>
      </c>
      <c r="AO2414" s="2" t="s">
        <v>84</v>
      </c>
      <c r="AP2414" s="2">
        <v>2030</v>
      </c>
      <c r="AQ2414" s="2" t="s">
        <v>83</v>
      </c>
      <c r="AR2414" s="2" t="s">
        <v>84</v>
      </c>
      <c r="BE2414" s="23" t="str">
        <f t="shared" si="371"/>
        <v>EMF nein</v>
      </c>
      <c r="BF2414" s="23" t="str">
        <f t="shared" si="372"/>
        <v/>
      </c>
      <c r="BG2414" s="23" t="str">
        <f t="shared" si="370"/>
        <v/>
      </c>
      <c r="BH2414" s="23">
        <f t="shared" si="373"/>
        <v>0</v>
      </c>
      <c r="BO2414" s="2" t="s">
        <v>9883</v>
      </c>
      <c r="BP2414" s="3">
        <v>1</v>
      </c>
      <c r="BQ2414" s="2" t="s">
        <v>9884</v>
      </c>
    </row>
    <row r="2415" spans="1:69" ht="16.149999999999999" customHeight="1" x14ac:dyDescent="0.25">
      <c r="A2415" s="16">
        <v>2414</v>
      </c>
      <c r="B2415" s="17" t="s">
        <v>211</v>
      </c>
      <c r="C2415" s="48" t="s">
        <v>9885</v>
      </c>
      <c r="D2415" s="2" t="s">
        <v>172</v>
      </c>
      <c r="E2415" s="48" t="s">
        <v>9886</v>
      </c>
      <c r="F2415" s="67">
        <v>43293</v>
      </c>
      <c r="G2415" s="3">
        <f t="shared" si="375"/>
        <v>7</v>
      </c>
      <c r="H2415" s="3">
        <f t="shared" si="376"/>
        <v>2018</v>
      </c>
      <c r="I2415" s="19">
        <v>0.40972222222222199</v>
      </c>
      <c r="J2415" s="20">
        <f t="shared" si="374"/>
        <v>9</v>
      </c>
      <c r="K2415" s="5" t="str">
        <f t="shared" si="377"/>
        <v>ja</v>
      </c>
      <c r="L2415" s="5" t="s">
        <v>91</v>
      </c>
      <c r="M2415" s="6" t="s">
        <v>74</v>
      </c>
      <c r="O2415" s="2" t="s">
        <v>140</v>
      </c>
      <c r="P2415" s="17" t="s">
        <v>9887</v>
      </c>
      <c r="R2415" s="6" t="s">
        <v>77</v>
      </c>
      <c r="T2415" s="6" t="s">
        <v>3264</v>
      </c>
      <c r="U2415" s="2" t="s">
        <v>74</v>
      </c>
      <c r="V2415" s="2" t="s">
        <v>79</v>
      </c>
      <c r="X2415" s="2">
        <v>510</v>
      </c>
      <c r="Y2415" s="2" t="s">
        <v>81</v>
      </c>
      <c r="Z2415" s="2" t="s">
        <v>82</v>
      </c>
      <c r="AA2415" s="2">
        <v>510</v>
      </c>
      <c r="AB2415" s="2" t="s">
        <v>81</v>
      </c>
      <c r="AC2415" s="2" t="s">
        <v>82</v>
      </c>
      <c r="AD2415" s="2">
        <v>510</v>
      </c>
      <c r="AE2415" s="2" t="s">
        <v>83</v>
      </c>
      <c r="AF2415" s="2" t="s">
        <v>82</v>
      </c>
      <c r="BE2415" s="23" t="str">
        <f t="shared" si="371"/>
        <v>EMF ja</v>
      </c>
      <c r="BF2415" s="23">
        <f t="shared" si="372"/>
        <v>1100</v>
      </c>
      <c r="BG2415" s="23" t="str">
        <f t="shared" si="370"/>
        <v>500+m</v>
      </c>
      <c r="BH2415" s="23">
        <f t="shared" si="373"/>
        <v>1</v>
      </c>
      <c r="BI2415" s="2" t="s">
        <v>162</v>
      </c>
      <c r="BJ2415" s="2">
        <v>1100</v>
      </c>
      <c r="BO2415" s="2" t="s">
        <v>9888</v>
      </c>
      <c r="BP2415" s="3">
        <v>1</v>
      </c>
      <c r="BQ2415" s="2" t="s">
        <v>9889</v>
      </c>
    </row>
    <row r="2416" spans="1:69" ht="16.149999999999999" customHeight="1" x14ac:dyDescent="0.25">
      <c r="A2416" s="16">
        <v>2415</v>
      </c>
      <c r="B2416" s="17" t="s">
        <v>211</v>
      </c>
      <c r="C2416" s="48" t="s">
        <v>1036</v>
      </c>
      <c r="D2416" s="2" t="s">
        <v>104</v>
      </c>
      <c r="E2416" s="48" t="s">
        <v>9890</v>
      </c>
      <c r="F2416" s="67">
        <v>43082</v>
      </c>
      <c r="G2416" s="3">
        <f t="shared" si="375"/>
        <v>12</v>
      </c>
      <c r="H2416" s="3">
        <f t="shared" si="376"/>
        <v>2017</v>
      </c>
      <c r="I2416" s="19">
        <v>0.38541666666666702</v>
      </c>
      <c r="J2416" s="20">
        <f t="shared" si="374"/>
        <v>9</v>
      </c>
      <c r="K2416" s="5" t="str">
        <f t="shared" si="377"/>
        <v>ja</v>
      </c>
      <c r="L2416" s="5" t="s">
        <v>91</v>
      </c>
      <c r="M2416" s="6" t="s">
        <v>74</v>
      </c>
      <c r="N2416" s="5">
        <v>22</v>
      </c>
      <c r="O2416" s="6" t="s">
        <v>101</v>
      </c>
      <c r="P2416" s="17" t="s">
        <v>9891</v>
      </c>
      <c r="Q2416" s="6" t="s">
        <v>186</v>
      </c>
      <c r="R2416" s="6" t="s">
        <v>77</v>
      </c>
      <c r="S2416" s="2" t="s">
        <v>78</v>
      </c>
      <c r="T2416" s="6" t="s">
        <v>108</v>
      </c>
      <c r="U2416" s="2" t="s">
        <v>139</v>
      </c>
      <c r="V2416" s="2" t="s">
        <v>202</v>
      </c>
      <c r="W2416" s="2" t="s">
        <v>4373</v>
      </c>
      <c r="X2416" s="2">
        <v>150</v>
      </c>
      <c r="Y2416" s="2" t="s">
        <v>81</v>
      </c>
      <c r="Z2416" s="2" t="s">
        <v>84</v>
      </c>
      <c r="AA2416" s="2">
        <v>150</v>
      </c>
      <c r="AB2416" s="2" t="s">
        <v>81</v>
      </c>
      <c r="AC2416" s="2" t="s">
        <v>84</v>
      </c>
      <c r="AD2416" s="2" t="s">
        <v>109</v>
      </c>
      <c r="AE2416" s="2" t="s">
        <v>109</v>
      </c>
      <c r="AF2416" s="2" t="s">
        <v>109</v>
      </c>
      <c r="AJ2416" s="392">
        <v>150</v>
      </c>
      <c r="AK2416" s="392" t="s">
        <v>81</v>
      </c>
      <c r="AL2416" s="392" t="s">
        <v>84</v>
      </c>
      <c r="AM2416" s="392">
        <v>150</v>
      </c>
      <c r="AN2416" s="392" t="s">
        <v>81</v>
      </c>
      <c r="AO2416" s="392" t="s">
        <v>84</v>
      </c>
      <c r="AV2416" s="392">
        <v>150</v>
      </c>
      <c r="AW2416" s="392" t="s">
        <v>81</v>
      </c>
      <c r="AX2416" s="392" t="s">
        <v>84</v>
      </c>
      <c r="AY2416" s="392">
        <v>150</v>
      </c>
      <c r="AZ2416" s="392" t="s">
        <v>81</v>
      </c>
      <c r="BA2416" s="392" t="s">
        <v>84</v>
      </c>
      <c r="BE2416" s="23" t="str">
        <f t="shared" si="371"/>
        <v>EMF nein</v>
      </c>
      <c r="BF2416" s="23" t="str">
        <f t="shared" si="372"/>
        <v/>
      </c>
      <c r="BG2416" s="23" t="str">
        <f t="shared" si="370"/>
        <v/>
      </c>
      <c r="BH2416" s="23">
        <f t="shared" si="373"/>
        <v>0</v>
      </c>
      <c r="BO2416" s="2" t="s">
        <v>9892</v>
      </c>
      <c r="BP2416" s="3">
        <v>1</v>
      </c>
      <c r="BQ2416" s="2" t="s">
        <v>9893</v>
      </c>
    </row>
    <row r="2417" spans="1:69" ht="16.149999999999999" customHeight="1" x14ac:dyDescent="0.25">
      <c r="A2417" s="16">
        <v>2416</v>
      </c>
      <c r="B2417" s="17" t="s">
        <v>87</v>
      </c>
      <c r="C2417" s="48" t="s">
        <v>9894</v>
      </c>
      <c r="D2417" s="2" t="s">
        <v>151</v>
      </c>
      <c r="E2417" s="48" t="s">
        <v>9895</v>
      </c>
      <c r="F2417" s="67">
        <v>42056</v>
      </c>
      <c r="G2417" s="3">
        <f t="shared" si="375"/>
        <v>2</v>
      </c>
      <c r="H2417" s="3">
        <f t="shared" si="376"/>
        <v>2015</v>
      </c>
      <c r="I2417" s="19">
        <v>0.67013888888888895</v>
      </c>
      <c r="J2417" s="20">
        <f t="shared" si="374"/>
        <v>16</v>
      </c>
      <c r="K2417" s="5" t="str">
        <f t="shared" si="377"/>
        <v>ja</v>
      </c>
      <c r="L2417" s="5" t="s">
        <v>91</v>
      </c>
      <c r="M2417" s="6" t="s">
        <v>74</v>
      </c>
      <c r="N2417" s="5">
        <v>79</v>
      </c>
      <c r="O2417" s="2" t="s">
        <v>4536</v>
      </c>
      <c r="P2417" s="17" t="s">
        <v>9896</v>
      </c>
      <c r="R2417" s="6" t="s">
        <v>77</v>
      </c>
      <c r="T2417" s="22" t="s">
        <v>79</v>
      </c>
      <c r="X2417" s="2">
        <v>3000</v>
      </c>
      <c r="Y2417" s="2" t="s">
        <v>81</v>
      </c>
      <c r="Z2417" s="2" t="s">
        <v>84</v>
      </c>
      <c r="AA2417" s="2">
        <v>3000</v>
      </c>
      <c r="AB2417" s="2" t="s">
        <v>81</v>
      </c>
      <c r="AC2417" s="2" t="s">
        <v>84</v>
      </c>
      <c r="AD2417" s="2">
        <v>3000</v>
      </c>
      <c r="AE2417" s="2" t="s">
        <v>81</v>
      </c>
      <c r="AF2417" s="2" t="s">
        <v>84</v>
      </c>
      <c r="AJ2417" s="2">
        <v>3000</v>
      </c>
      <c r="AK2417" s="2" t="s">
        <v>81</v>
      </c>
      <c r="AL2417" s="2" t="s">
        <v>84</v>
      </c>
      <c r="AP2417" s="2">
        <v>3000</v>
      </c>
      <c r="AQ2417" s="2" t="s">
        <v>81</v>
      </c>
      <c r="AR2417" s="2" t="s">
        <v>84</v>
      </c>
      <c r="BE2417" s="23" t="str">
        <f t="shared" si="371"/>
        <v>EMF ja</v>
      </c>
      <c r="BF2417" s="23">
        <f t="shared" si="372"/>
        <v>200</v>
      </c>
      <c r="BG2417" s="23" t="str">
        <f t="shared" si="370"/>
        <v>100-499m</v>
      </c>
      <c r="BH2417" s="23">
        <f t="shared" si="373"/>
        <v>1</v>
      </c>
      <c r="BK2417" s="2" t="s">
        <v>162</v>
      </c>
      <c r="BL2417" s="2">
        <v>200</v>
      </c>
      <c r="BO2417" s="2" t="s">
        <v>9897</v>
      </c>
      <c r="BP2417" s="3">
        <v>1</v>
      </c>
      <c r="BQ2417" s="2" t="s">
        <v>9898</v>
      </c>
    </row>
    <row r="2418" spans="1:69" ht="16.149999999999999" customHeight="1" x14ac:dyDescent="0.25">
      <c r="A2418" s="16">
        <v>2417</v>
      </c>
      <c r="B2418" s="17" t="s">
        <v>211</v>
      </c>
      <c r="C2418" s="48" t="s">
        <v>3789</v>
      </c>
      <c r="D2418" s="2" t="s">
        <v>124</v>
      </c>
      <c r="E2418" s="48" t="s">
        <v>9899</v>
      </c>
      <c r="F2418" s="67">
        <v>42545</v>
      </c>
      <c r="G2418" s="3">
        <f t="shared" si="375"/>
        <v>6</v>
      </c>
      <c r="H2418" s="3">
        <f t="shared" si="376"/>
        <v>2016</v>
      </c>
      <c r="I2418" s="19">
        <v>0.47916666666666702</v>
      </c>
      <c r="J2418" s="20">
        <f t="shared" si="374"/>
        <v>11</v>
      </c>
      <c r="K2418" s="5" t="str">
        <f t="shared" si="377"/>
        <v>ja</v>
      </c>
      <c r="L2418" s="21" t="s">
        <v>73</v>
      </c>
      <c r="M2418" s="6" t="s">
        <v>74</v>
      </c>
      <c r="N2418" s="5">
        <v>56</v>
      </c>
      <c r="O2418" s="17" t="s">
        <v>75</v>
      </c>
      <c r="P2418" s="17" t="s">
        <v>9900</v>
      </c>
      <c r="R2418" s="6" t="s">
        <v>77</v>
      </c>
      <c r="T2418" s="22" t="s">
        <v>79</v>
      </c>
      <c r="U2418" s="2" t="s">
        <v>139</v>
      </c>
      <c r="BE2418" s="23" t="str">
        <f t="shared" si="371"/>
        <v>EMF nein</v>
      </c>
      <c r="BF2418" s="23" t="str">
        <f t="shared" si="372"/>
        <v/>
      </c>
      <c r="BG2418" s="23" t="str">
        <f t="shared" si="370"/>
        <v/>
      </c>
      <c r="BH2418" s="23">
        <f t="shared" si="373"/>
        <v>0</v>
      </c>
      <c r="BO2418" s="2" t="s">
        <v>9901</v>
      </c>
      <c r="BP2418" s="3">
        <v>1</v>
      </c>
      <c r="BQ2418" s="2" t="s">
        <v>9902</v>
      </c>
    </row>
    <row r="2419" spans="1:69" ht="16.149999999999999" customHeight="1" x14ac:dyDescent="0.25">
      <c r="A2419" s="16">
        <v>2418</v>
      </c>
      <c r="B2419" s="17" t="s">
        <v>135</v>
      </c>
      <c r="C2419" s="48" t="s">
        <v>6232</v>
      </c>
      <c r="D2419" s="2" t="s">
        <v>89</v>
      </c>
      <c r="E2419" s="48" t="s">
        <v>1867</v>
      </c>
      <c r="F2419" s="67">
        <v>42925</v>
      </c>
      <c r="G2419" s="3">
        <f t="shared" si="375"/>
        <v>7</v>
      </c>
      <c r="H2419" s="3">
        <f t="shared" si="376"/>
        <v>2017</v>
      </c>
      <c r="I2419" s="19">
        <v>0.95486111111111105</v>
      </c>
      <c r="J2419" s="20">
        <f t="shared" si="374"/>
        <v>22</v>
      </c>
      <c r="K2419" s="5" t="str">
        <f t="shared" si="377"/>
        <v>ja</v>
      </c>
      <c r="L2419" s="5" t="s">
        <v>91</v>
      </c>
      <c r="M2419" s="6" t="s">
        <v>354</v>
      </c>
      <c r="O2419" s="17" t="s">
        <v>75</v>
      </c>
      <c r="P2419" s="17" t="s">
        <v>9903</v>
      </c>
      <c r="R2419" s="6" t="s">
        <v>464</v>
      </c>
      <c r="T2419" s="22"/>
      <c r="U2419" s="2" t="s">
        <v>74</v>
      </c>
      <c r="BE2419" s="23" t="str">
        <f t="shared" si="371"/>
        <v>EMF nein</v>
      </c>
      <c r="BF2419" s="23" t="str">
        <f t="shared" si="372"/>
        <v/>
      </c>
      <c r="BG2419" s="23" t="str">
        <f t="shared" si="370"/>
        <v/>
      </c>
      <c r="BH2419" s="23">
        <f t="shared" si="373"/>
        <v>0</v>
      </c>
      <c r="BO2419" s="2" t="s">
        <v>9904</v>
      </c>
      <c r="BP2419" s="3">
        <v>1</v>
      </c>
      <c r="BQ2419" s="2" t="s">
        <v>9905</v>
      </c>
    </row>
    <row r="2420" spans="1:69" ht="16.149999999999999" customHeight="1" x14ac:dyDescent="0.25">
      <c r="A2420" s="16">
        <v>2419</v>
      </c>
      <c r="B2420" s="17" t="s">
        <v>211</v>
      </c>
      <c r="C2420" s="48" t="s">
        <v>9906</v>
      </c>
      <c r="D2420" s="2" t="s">
        <v>71</v>
      </c>
      <c r="E2420" s="48" t="s">
        <v>9907</v>
      </c>
      <c r="F2420" s="67">
        <v>42930</v>
      </c>
      <c r="G2420" s="3">
        <f t="shared" si="375"/>
        <v>7</v>
      </c>
      <c r="H2420" s="3">
        <f t="shared" si="376"/>
        <v>2017</v>
      </c>
      <c r="I2420" s="19">
        <v>0.71180555555555503</v>
      </c>
      <c r="J2420" s="20">
        <f t="shared" si="374"/>
        <v>17</v>
      </c>
      <c r="K2420" s="5" t="str">
        <f t="shared" si="377"/>
        <v>ja</v>
      </c>
      <c r="L2420" s="5" t="s">
        <v>91</v>
      </c>
      <c r="M2420" s="6" t="s">
        <v>74</v>
      </c>
      <c r="N2420" s="5">
        <v>59</v>
      </c>
      <c r="O2420" s="17" t="s">
        <v>126</v>
      </c>
      <c r="P2420" s="17" t="s">
        <v>9908</v>
      </c>
      <c r="R2420" s="6" t="s">
        <v>77</v>
      </c>
      <c r="T2420" s="22"/>
      <c r="X2420" s="2">
        <v>500</v>
      </c>
      <c r="Y2420" s="2" t="s">
        <v>81</v>
      </c>
      <c r="Z2420" s="2" t="s">
        <v>84</v>
      </c>
      <c r="AD2420" s="2">
        <v>500</v>
      </c>
      <c r="AE2420" s="2" t="s">
        <v>81</v>
      </c>
      <c r="AF2420" s="2" t="s">
        <v>84</v>
      </c>
      <c r="AJ2420" s="2">
        <v>670</v>
      </c>
      <c r="AK2420" s="2" t="s">
        <v>81</v>
      </c>
      <c r="AL2420" s="2" t="s">
        <v>168</v>
      </c>
      <c r="AM2420" s="2">
        <v>670</v>
      </c>
      <c r="AN2420" s="2" t="s">
        <v>81</v>
      </c>
      <c r="AO2420" s="2" t="s">
        <v>168</v>
      </c>
      <c r="AP2420" s="2">
        <v>670</v>
      </c>
      <c r="AQ2420" s="2" t="s">
        <v>83</v>
      </c>
      <c r="AR2420" s="2" t="s">
        <v>168</v>
      </c>
      <c r="AV2420" s="2">
        <v>820</v>
      </c>
      <c r="AW2420" s="2" t="s">
        <v>83</v>
      </c>
      <c r="AX2420" s="2" t="s">
        <v>84</v>
      </c>
      <c r="BB2420" s="2">
        <v>820</v>
      </c>
      <c r="BC2420" s="2" t="s">
        <v>81</v>
      </c>
      <c r="BD2420" s="2" t="s">
        <v>84</v>
      </c>
      <c r="BE2420" s="23" t="str">
        <f t="shared" si="371"/>
        <v>EMF nein</v>
      </c>
      <c r="BF2420" s="23" t="str">
        <f t="shared" si="372"/>
        <v/>
      </c>
      <c r="BG2420" s="23" t="str">
        <f t="shared" si="370"/>
        <v/>
      </c>
      <c r="BH2420" s="23">
        <f t="shared" si="373"/>
        <v>0</v>
      </c>
      <c r="BO2420" s="2" t="s">
        <v>9909</v>
      </c>
      <c r="BP2420" s="3">
        <v>1</v>
      </c>
      <c r="BQ2420" s="2" t="s">
        <v>9910</v>
      </c>
    </row>
    <row r="2421" spans="1:69" ht="16.149999999999999" customHeight="1" x14ac:dyDescent="0.25">
      <c r="A2421" s="16">
        <v>2420</v>
      </c>
      <c r="B2421" s="17" t="s">
        <v>211</v>
      </c>
      <c r="C2421" s="48" t="s">
        <v>793</v>
      </c>
      <c r="D2421" s="2" t="s">
        <v>158</v>
      </c>
      <c r="E2421" s="48" t="s">
        <v>9911</v>
      </c>
      <c r="F2421" s="67">
        <v>42930</v>
      </c>
      <c r="G2421" s="3">
        <f t="shared" si="375"/>
        <v>7</v>
      </c>
      <c r="H2421" s="3">
        <f t="shared" si="376"/>
        <v>2017</v>
      </c>
      <c r="I2421" s="19">
        <v>0.48958333333333298</v>
      </c>
      <c r="J2421" s="20">
        <f t="shared" si="374"/>
        <v>11</v>
      </c>
      <c r="K2421" s="5" t="str">
        <f t="shared" si="377"/>
        <v>ja</v>
      </c>
      <c r="L2421" s="5" t="s">
        <v>91</v>
      </c>
      <c r="M2421" s="6" t="s">
        <v>100</v>
      </c>
      <c r="O2421" s="17" t="s">
        <v>75</v>
      </c>
      <c r="P2421" s="17" t="s">
        <v>4937</v>
      </c>
      <c r="R2421" s="6" t="s">
        <v>77</v>
      </c>
      <c r="T2421" s="22"/>
      <c r="U2421" s="2" t="s">
        <v>115</v>
      </c>
      <c r="V2421" s="2" t="s">
        <v>80</v>
      </c>
      <c r="X2421" s="2">
        <v>47</v>
      </c>
      <c r="Y2421" s="2" t="s">
        <v>94</v>
      </c>
      <c r="Z2421" s="2" t="s">
        <v>84</v>
      </c>
      <c r="AD2421" s="2">
        <v>47</v>
      </c>
      <c r="AE2421" s="2" t="s">
        <v>94</v>
      </c>
      <c r="AF2421" s="2" t="s">
        <v>84</v>
      </c>
      <c r="AJ2421" s="2">
        <v>60</v>
      </c>
      <c r="AK2421" s="2" t="s">
        <v>81</v>
      </c>
      <c r="AL2421" s="2" t="s">
        <v>84</v>
      </c>
      <c r="AP2421" s="2">
        <v>60</v>
      </c>
      <c r="AQ2421" s="2" t="s">
        <v>81</v>
      </c>
      <c r="AR2421" s="2" t="s">
        <v>84</v>
      </c>
      <c r="BE2421" s="23" t="str">
        <f t="shared" si="371"/>
        <v>EMF nein</v>
      </c>
      <c r="BF2421" s="23" t="str">
        <f t="shared" si="372"/>
        <v/>
      </c>
      <c r="BG2421" s="23" t="str">
        <f t="shared" si="370"/>
        <v/>
      </c>
      <c r="BH2421" s="23">
        <f t="shared" si="373"/>
        <v>0</v>
      </c>
      <c r="BO2421" s="2" t="s">
        <v>9912</v>
      </c>
      <c r="BP2421" s="3">
        <v>1</v>
      </c>
      <c r="BQ2421" s="2" t="s">
        <v>9913</v>
      </c>
    </row>
    <row r="2422" spans="1:69" ht="16.149999999999999" customHeight="1" x14ac:dyDescent="0.25">
      <c r="A2422" s="16">
        <v>2421</v>
      </c>
      <c r="B2422" s="17" t="s">
        <v>211</v>
      </c>
      <c r="C2422" s="48" t="s">
        <v>9914</v>
      </c>
      <c r="D2422" s="2" t="s">
        <v>151</v>
      </c>
      <c r="E2422" s="48" t="s">
        <v>22429</v>
      </c>
      <c r="F2422" s="67">
        <v>43297</v>
      </c>
      <c r="G2422" s="3">
        <f t="shared" si="375"/>
        <v>7</v>
      </c>
      <c r="H2422" s="3">
        <f t="shared" si="376"/>
        <v>2018</v>
      </c>
      <c r="I2422" s="19">
        <v>0.33333333333333298</v>
      </c>
      <c r="J2422" s="20">
        <f t="shared" si="374"/>
        <v>8</v>
      </c>
      <c r="K2422" s="5" t="str">
        <f t="shared" si="377"/>
        <v>ja</v>
      </c>
      <c r="L2422" s="21" t="s">
        <v>73</v>
      </c>
      <c r="M2422" s="6" t="s">
        <v>74</v>
      </c>
      <c r="N2422" s="5">
        <v>50</v>
      </c>
      <c r="O2422" s="6" t="s">
        <v>101</v>
      </c>
      <c r="P2422" s="17" t="s">
        <v>9915</v>
      </c>
      <c r="R2422" s="6" t="s">
        <v>77</v>
      </c>
      <c r="T2422" s="22" t="s">
        <v>80</v>
      </c>
      <c r="X2422" s="2">
        <v>200</v>
      </c>
      <c r="Y2422" s="2" t="s">
        <v>94</v>
      </c>
      <c r="Z2422" s="2" t="s">
        <v>168</v>
      </c>
      <c r="AD2422" s="2">
        <v>200</v>
      </c>
      <c r="AE2422" s="2" t="s">
        <v>94</v>
      </c>
      <c r="AF2422" s="2" t="s">
        <v>168</v>
      </c>
      <c r="AJ2422" s="392">
        <v>200</v>
      </c>
      <c r="AK2422" s="392" t="s">
        <v>94</v>
      </c>
      <c r="AL2422" s="392" t="s">
        <v>168</v>
      </c>
      <c r="AM2422" s="392"/>
      <c r="AN2422" s="392"/>
      <c r="AO2422" s="392"/>
      <c r="AP2422" s="392">
        <v>200</v>
      </c>
      <c r="AQ2422" s="392" t="s">
        <v>94</v>
      </c>
      <c r="AR2422" s="392" t="s">
        <v>168</v>
      </c>
      <c r="AV2422" s="392">
        <v>200</v>
      </c>
      <c r="AW2422" s="392" t="s">
        <v>94</v>
      </c>
      <c r="AX2422" s="392" t="s">
        <v>168</v>
      </c>
      <c r="AY2422" s="392"/>
      <c r="AZ2422" s="392"/>
      <c r="BA2422" s="392"/>
      <c r="BB2422" s="392">
        <v>200</v>
      </c>
      <c r="BC2422" s="392" t="s">
        <v>94</v>
      </c>
      <c r="BD2422" s="392" t="s">
        <v>168</v>
      </c>
      <c r="BE2422" s="23" t="str">
        <f t="shared" si="371"/>
        <v>EMF ja</v>
      </c>
      <c r="BF2422" s="23">
        <f t="shared" si="372"/>
        <v>800</v>
      </c>
      <c r="BG2422" s="23" t="str">
        <f t="shared" si="370"/>
        <v>500+m</v>
      </c>
      <c r="BH2422" s="23">
        <f t="shared" si="373"/>
        <v>1</v>
      </c>
      <c r="BI2422" s="2" t="s">
        <v>162</v>
      </c>
      <c r="BJ2422" s="2">
        <v>800</v>
      </c>
      <c r="BO2422" s="2" t="s">
        <v>9916</v>
      </c>
      <c r="BP2422" s="3">
        <v>1</v>
      </c>
      <c r="BQ2422" s="2" t="s">
        <v>9917</v>
      </c>
    </row>
    <row r="2423" spans="1:69" ht="16.149999999999999" customHeight="1" x14ac:dyDescent="0.25">
      <c r="A2423" s="16">
        <v>2422</v>
      </c>
      <c r="B2423" s="17" t="s">
        <v>135</v>
      </c>
      <c r="C2423" s="48" t="s">
        <v>8435</v>
      </c>
      <c r="D2423" s="2" t="s">
        <v>296</v>
      </c>
      <c r="E2423" s="48" t="s">
        <v>9918</v>
      </c>
      <c r="F2423" s="67">
        <v>43293</v>
      </c>
      <c r="G2423" s="3">
        <f t="shared" si="375"/>
        <v>7</v>
      </c>
      <c r="H2423" s="3">
        <f t="shared" si="376"/>
        <v>2018</v>
      </c>
      <c r="I2423" s="19">
        <v>0.33333333333333298</v>
      </c>
      <c r="J2423" s="20">
        <f t="shared" si="374"/>
        <v>8</v>
      </c>
      <c r="K2423" s="5" t="str">
        <f t="shared" si="377"/>
        <v>ja</v>
      </c>
      <c r="L2423" s="5" t="s">
        <v>91</v>
      </c>
      <c r="M2423" s="6" t="s">
        <v>139</v>
      </c>
      <c r="O2423" s="17" t="s">
        <v>126</v>
      </c>
      <c r="P2423" s="17" t="s">
        <v>9919</v>
      </c>
      <c r="R2423" s="6" t="s">
        <v>77</v>
      </c>
      <c r="T2423" s="22"/>
      <c r="X2423" s="2">
        <v>190</v>
      </c>
      <c r="Y2423" s="2" t="s">
        <v>94</v>
      </c>
      <c r="Z2423" s="2" t="s">
        <v>84</v>
      </c>
      <c r="AA2423" s="2" t="s">
        <v>109</v>
      </c>
      <c r="AB2423" s="2" t="s">
        <v>109</v>
      </c>
      <c r="AC2423" s="2" t="s">
        <v>109</v>
      </c>
      <c r="AD2423" s="2">
        <v>190</v>
      </c>
      <c r="AE2423" s="2" t="s">
        <v>94</v>
      </c>
      <c r="AF2423" s="2" t="s">
        <v>84</v>
      </c>
      <c r="AJ2423" s="2" t="s">
        <v>109</v>
      </c>
      <c r="AK2423" s="2" t="s">
        <v>109</v>
      </c>
      <c r="AL2423" s="2" t="s">
        <v>109</v>
      </c>
      <c r="AM2423" s="2" t="s">
        <v>109</v>
      </c>
      <c r="AN2423" s="2" t="s">
        <v>109</v>
      </c>
      <c r="AO2423" s="2" t="s">
        <v>109</v>
      </c>
      <c r="AP2423" s="2" t="s">
        <v>109</v>
      </c>
      <c r="AQ2423" s="2" t="s">
        <v>109</v>
      </c>
      <c r="AR2423" s="2" t="s">
        <v>109</v>
      </c>
      <c r="BE2423" s="23" t="str">
        <f t="shared" si="371"/>
        <v>EMF ja</v>
      </c>
      <c r="BF2423" s="23">
        <f t="shared" si="372"/>
        <v>190</v>
      </c>
      <c r="BG2423" s="23" t="str">
        <f t="shared" si="370"/>
        <v>100-499m</v>
      </c>
      <c r="BH2423" s="23">
        <f t="shared" si="373"/>
        <v>1</v>
      </c>
      <c r="BK2423" s="2" t="s">
        <v>162</v>
      </c>
      <c r="BL2423" s="2">
        <v>190</v>
      </c>
      <c r="BO2423" s="2" t="s">
        <v>9920</v>
      </c>
      <c r="BP2423" s="3">
        <v>1</v>
      </c>
      <c r="BQ2423" s="2" t="s">
        <v>9921</v>
      </c>
    </row>
    <row r="2424" spans="1:69" ht="16.149999999999999" customHeight="1" x14ac:dyDescent="0.25">
      <c r="A2424" s="16">
        <v>2423</v>
      </c>
      <c r="B2424" s="17" t="s">
        <v>135</v>
      </c>
      <c r="C2424" s="48" t="s">
        <v>9922</v>
      </c>
      <c r="D2424" s="2" t="s">
        <v>158</v>
      </c>
      <c r="E2424" s="48" t="s">
        <v>9923</v>
      </c>
      <c r="F2424" s="67">
        <v>43297</v>
      </c>
      <c r="G2424" s="3">
        <f t="shared" si="375"/>
        <v>7</v>
      </c>
      <c r="H2424" s="3">
        <f t="shared" si="376"/>
        <v>2018</v>
      </c>
      <c r="I2424" s="19">
        <v>0.30208333333333298</v>
      </c>
      <c r="J2424" s="20">
        <f t="shared" si="374"/>
        <v>7</v>
      </c>
      <c r="K2424" s="5" t="str">
        <f t="shared" si="377"/>
        <v>ja</v>
      </c>
      <c r="L2424" s="5" t="s">
        <v>91</v>
      </c>
      <c r="M2424" s="6" t="s">
        <v>139</v>
      </c>
      <c r="N2424" s="5">
        <v>20</v>
      </c>
      <c r="O2424" s="17" t="s">
        <v>126</v>
      </c>
      <c r="P2424" s="17" t="s">
        <v>9924</v>
      </c>
      <c r="R2424" s="6" t="s">
        <v>77</v>
      </c>
      <c r="T2424" s="22" t="s">
        <v>79</v>
      </c>
      <c r="V2424" s="2" t="s">
        <v>80</v>
      </c>
      <c r="X2424" s="2">
        <v>42</v>
      </c>
      <c r="Y2424" s="2" t="s">
        <v>81</v>
      </c>
      <c r="Z2424" s="2" t="s">
        <v>82</v>
      </c>
      <c r="AD2424" s="2">
        <v>42</v>
      </c>
      <c r="AE2424" s="2" t="s">
        <v>81</v>
      </c>
      <c r="AF2424" s="2" t="s">
        <v>82</v>
      </c>
      <c r="BE2424" s="23" t="str">
        <f t="shared" si="371"/>
        <v>EMF ja</v>
      </c>
      <c r="BF2424" s="23">
        <f t="shared" si="372"/>
        <v>700</v>
      </c>
      <c r="BG2424" s="23" t="str">
        <f t="shared" si="370"/>
        <v>500+m</v>
      </c>
      <c r="BH2424" s="23">
        <f t="shared" si="373"/>
        <v>2</v>
      </c>
      <c r="BK2424" s="2" t="s">
        <v>109</v>
      </c>
      <c r="BM2424" s="2" t="s">
        <v>162</v>
      </c>
      <c r="BN2424" s="2">
        <v>700</v>
      </c>
      <c r="BO2424" s="2" t="s">
        <v>9925</v>
      </c>
      <c r="BP2424" s="3">
        <v>1</v>
      </c>
      <c r="BQ2424" s="2" t="s">
        <v>9926</v>
      </c>
    </row>
    <row r="2425" spans="1:69" ht="16.149999999999999" customHeight="1" x14ac:dyDescent="0.25">
      <c r="A2425" s="69">
        <v>2424</v>
      </c>
      <c r="B2425" s="17" t="s">
        <v>211</v>
      </c>
      <c r="C2425" s="48" t="s">
        <v>2635</v>
      </c>
      <c r="D2425" s="2" t="s">
        <v>371</v>
      </c>
      <c r="E2425" s="48" t="s">
        <v>8019</v>
      </c>
      <c r="F2425" s="67">
        <v>43298</v>
      </c>
      <c r="G2425" s="3">
        <f t="shared" si="375"/>
        <v>7</v>
      </c>
      <c r="H2425" s="3">
        <f t="shared" si="376"/>
        <v>2018</v>
      </c>
      <c r="I2425" s="19">
        <v>6.9444444444444397E-3</v>
      </c>
      <c r="J2425" s="20">
        <f t="shared" si="374"/>
        <v>0</v>
      </c>
      <c r="K2425" s="5" t="str">
        <f t="shared" si="377"/>
        <v>ja</v>
      </c>
      <c r="L2425" s="5" t="s">
        <v>91</v>
      </c>
      <c r="M2425" s="6" t="s">
        <v>74</v>
      </c>
      <c r="N2425" s="5">
        <v>20</v>
      </c>
      <c r="O2425" s="2" t="s">
        <v>140</v>
      </c>
      <c r="P2425" s="17" t="s">
        <v>9927</v>
      </c>
      <c r="R2425" s="6" t="s">
        <v>77</v>
      </c>
      <c r="S2425" s="2" t="s">
        <v>4326</v>
      </c>
      <c r="T2425" s="6" t="s">
        <v>3264</v>
      </c>
      <c r="X2425" s="2">
        <v>1110</v>
      </c>
      <c r="Y2425" s="2" t="s">
        <v>83</v>
      </c>
      <c r="Z2425" s="2" t="s">
        <v>82</v>
      </c>
      <c r="AA2425" s="2">
        <v>1110</v>
      </c>
      <c r="AB2425" s="2" t="s">
        <v>81</v>
      </c>
      <c r="AC2425" s="2" t="s">
        <v>82</v>
      </c>
      <c r="AD2425" s="2">
        <v>1110</v>
      </c>
      <c r="AE2425" s="2" t="s">
        <v>83</v>
      </c>
      <c r="AF2425" s="2" t="s">
        <v>82</v>
      </c>
      <c r="AJ2425" s="2">
        <v>1110</v>
      </c>
      <c r="AK2425" s="2" t="s">
        <v>83</v>
      </c>
      <c r="AL2425" s="2" t="s">
        <v>82</v>
      </c>
      <c r="AM2425" s="2">
        <v>1110</v>
      </c>
      <c r="AN2425" s="2" t="s">
        <v>81</v>
      </c>
      <c r="AO2425" s="2" t="s">
        <v>82</v>
      </c>
      <c r="AP2425" s="2">
        <v>1110</v>
      </c>
      <c r="AQ2425" s="2" t="s">
        <v>83</v>
      </c>
      <c r="AR2425" s="2" t="s">
        <v>82</v>
      </c>
      <c r="AV2425" s="2">
        <v>1110</v>
      </c>
      <c r="AW2425" s="2" t="s">
        <v>83</v>
      </c>
      <c r="AX2425" s="2" t="s">
        <v>82</v>
      </c>
      <c r="AY2425" s="2">
        <v>1110</v>
      </c>
      <c r="AZ2425" s="2" t="s">
        <v>81</v>
      </c>
      <c r="BA2425" s="2" t="s">
        <v>82</v>
      </c>
      <c r="BB2425" s="2">
        <v>1110</v>
      </c>
      <c r="BC2425" s="2" t="s">
        <v>83</v>
      </c>
      <c r="BD2425" s="2" t="s">
        <v>82</v>
      </c>
      <c r="BE2425" s="23" t="str">
        <f t="shared" si="371"/>
        <v>EMF ja</v>
      </c>
      <c r="BF2425" s="23">
        <f t="shared" si="372"/>
        <v>1000</v>
      </c>
      <c r="BG2425" s="23" t="str">
        <f t="shared" ref="BG2425:BG2488" si="378">IF(BF2425="","",IF(BF2425&lt;100,"&lt;100m",IF(AND(BF2425&gt;99, BF2425&lt;500),"100-499m",IF(BF2425&gt;499,"500+m",""))))</f>
        <v>500+m</v>
      </c>
      <c r="BH2425" s="23">
        <f t="shared" si="373"/>
        <v>1</v>
      </c>
      <c r="BK2425" s="2" t="s">
        <v>162</v>
      </c>
      <c r="BL2425" s="2">
        <v>1000</v>
      </c>
      <c r="BO2425" s="2" t="s">
        <v>9928</v>
      </c>
      <c r="BP2425" s="3">
        <v>1</v>
      </c>
      <c r="BQ2425" s="2" t="s">
        <v>9929</v>
      </c>
    </row>
    <row r="2426" spans="1:69" ht="16.149999999999999" customHeight="1" x14ac:dyDescent="0.25">
      <c r="A2426" s="16">
        <v>2425</v>
      </c>
      <c r="B2426" s="17" t="s">
        <v>211</v>
      </c>
      <c r="C2426" s="48" t="s">
        <v>347</v>
      </c>
      <c r="D2426" s="2" t="s">
        <v>9930</v>
      </c>
      <c r="E2426" s="48" t="s">
        <v>9931</v>
      </c>
      <c r="F2426" s="67">
        <v>43299</v>
      </c>
      <c r="G2426" s="3">
        <f t="shared" si="375"/>
        <v>7</v>
      </c>
      <c r="H2426" s="3">
        <f t="shared" si="376"/>
        <v>2018</v>
      </c>
      <c r="I2426" s="19">
        <v>0.61458333333333304</v>
      </c>
      <c r="J2426" s="20">
        <f t="shared" si="374"/>
        <v>14</v>
      </c>
      <c r="K2426" s="5" t="str">
        <f t="shared" si="377"/>
        <v>ja</v>
      </c>
      <c r="L2426" s="5" t="s">
        <v>91</v>
      </c>
      <c r="M2426" s="6" t="s">
        <v>74</v>
      </c>
      <c r="N2426" s="5">
        <v>68</v>
      </c>
      <c r="O2426" s="17" t="s">
        <v>126</v>
      </c>
      <c r="P2426" s="17" t="s">
        <v>9932</v>
      </c>
      <c r="R2426" s="6" t="s">
        <v>77</v>
      </c>
      <c r="T2426" s="22" t="s">
        <v>79</v>
      </c>
      <c r="U2426" s="2" t="s">
        <v>139</v>
      </c>
      <c r="X2426" s="2">
        <v>550</v>
      </c>
      <c r="Y2426" s="2" t="s">
        <v>81</v>
      </c>
      <c r="Z2426" s="2" t="s">
        <v>82</v>
      </c>
      <c r="AA2426" s="2">
        <v>550</v>
      </c>
      <c r="AB2426" s="2" t="s">
        <v>81</v>
      </c>
      <c r="AC2426" s="2" t="s">
        <v>82</v>
      </c>
      <c r="AD2426" s="2">
        <v>550</v>
      </c>
      <c r="AE2426" s="2" t="s">
        <v>81</v>
      </c>
      <c r="AF2426" s="2" t="s">
        <v>82</v>
      </c>
      <c r="AJ2426" s="2">
        <v>600</v>
      </c>
      <c r="AK2426" s="2" t="s">
        <v>81</v>
      </c>
      <c r="AL2426" s="2" t="s">
        <v>82</v>
      </c>
      <c r="AM2426" s="2">
        <v>600</v>
      </c>
      <c r="AN2426" s="2" t="s">
        <v>81</v>
      </c>
      <c r="AO2426" s="2" t="s">
        <v>82</v>
      </c>
      <c r="BE2426" s="23" t="str">
        <f t="shared" ref="BE2426:BE2489" si="379">IF(COUNTA(BI2426,BK2426,BM2426) &gt; 0,"EMF ja","EMF nein")</f>
        <v>EMF ja</v>
      </c>
      <c r="BF2426" s="23">
        <f t="shared" ref="BF2426:BF2489" si="380">IF(SUM(BJ2426,BL2426,BN2426)=0,"",MIN(BJ2426,BL2426,BN2426))</f>
        <v>850</v>
      </c>
      <c r="BG2426" s="23" t="str">
        <f t="shared" si="378"/>
        <v>500+m</v>
      </c>
      <c r="BH2426" s="23">
        <f t="shared" ref="BH2426:BH2489" si="381">COUNTA(BI2426,BK2426,BM2426)</f>
        <v>2</v>
      </c>
      <c r="BI2426" s="2" t="s">
        <v>162</v>
      </c>
      <c r="BJ2426" s="2">
        <v>850</v>
      </c>
      <c r="BK2426" s="2" t="s">
        <v>162</v>
      </c>
      <c r="BL2426" s="2">
        <v>900</v>
      </c>
      <c r="BO2426" s="2" t="s">
        <v>9933</v>
      </c>
      <c r="BP2426" s="3">
        <v>1</v>
      </c>
      <c r="BQ2426" s="2" t="s">
        <v>9934</v>
      </c>
    </row>
    <row r="2427" spans="1:69" ht="16.149999999999999" customHeight="1" x14ac:dyDescent="0.25">
      <c r="A2427" s="16">
        <v>2426</v>
      </c>
      <c r="B2427" s="17" t="s">
        <v>211</v>
      </c>
      <c r="C2427" s="48" t="s">
        <v>2595</v>
      </c>
      <c r="D2427" s="2" t="s">
        <v>348</v>
      </c>
      <c r="E2427" s="48" t="s">
        <v>9935</v>
      </c>
      <c r="F2427" s="67">
        <v>42696</v>
      </c>
      <c r="G2427" s="3">
        <f t="shared" si="375"/>
        <v>11</v>
      </c>
      <c r="H2427" s="3">
        <f t="shared" si="376"/>
        <v>2016</v>
      </c>
      <c r="I2427" s="19">
        <v>0.45833333333333298</v>
      </c>
      <c r="J2427" s="20">
        <f t="shared" si="374"/>
        <v>11</v>
      </c>
      <c r="K2427" s="5" t="str">
        <f t="shared" si="377"/>
        <v>ja</v>
      </c>
      <c r="L2427" s="5" t="s">
        <v>91</v>
      </c>
      <c r="M2427" s="6" t="s">
        <v>74</v>
      </c>
      <c r="N2427" s="5">
        <v>22</v>
      </c>
      <c r="O2427" s="17" t="s">
        <v>75</v>
      </c>
      <c r="P2427" s="17" t="s">
        <v>9936</v>
      </c>
      <c r="R2427" s="6" t="s">
        <v>77</v>
      </c>
      <c r="T2427" s="22" t="s">
        <v>79</v>
      </c>
      <c r="X2427" s="2">
        <v>160</v>
      </c>
      <c r="Y2427" s="2" t="s">
        <v>94</v>
      </c>
      <c r="Z2427" s="2" t="s">
        <v>82</v>
      </c>
      <c r="AD2427" s="2">
        <v>160</v>
      </c>
      <c r="AE2427" s="2" t="s">
        <v>94</v>
      </c>
      <c r="AF2427" s="2" t="s">
        <v>82</v>
      </c>
      <c r="BE2427" s="23" t="str">
        <f t="shared" si="379"/>
        <v>EMF nein</v>
      </c>
      <c r="BF2427" s="23" t="str">
        <f t="shared" si="380"/>
        <v/>
      </c>
      <c r="BG2427" s="23" t="str">
        <f t="shared" si="378"/>
        <v/>
      </c>
      <c r="BH2427" s="23">
        <f t="shared" si="381"/>
        <v>0</v>
      </c>
      <c r="BO2427" s="2" t="s">
        <v>9937</v>
      </c>
      <c r="BP2427" s="3">
        <v>1</v>
      </c>
      <c r="BQ2427" s="2" t="s">
        <v>9938</v>
      </c>
    </row>
    <row r="2428" spans="1:69" ht="16.149999999999999" customHeight="1" x14ac:dyDescent="0.25">
      <c r="A2428" s="16">
        <v>2427</v>
      </c>
      <c r="B2428" s="17" t="s">
        <v>69</v>
      </c>
      <c r="C2428" s="48" t="s">
        <v>9939</v>
      </c>
      <c r="D2428" s="2" t="s">
        <v>348</v>
      </c>
      <c r="E2428" s="48" t="s">
        <v>9940</v>
      </c>
      <c r="F2428" s="67">
        <v>43299</v>
      </c>
      <c r="G2428" s="3">
        <f t="shared" si="375"/>
        <v>7</v>
      </c>
      <c r="H2428" s="3">
        <f t="shared" si="376"/>
        <v>2018</v>
      </c>
      <c r="I2428" s="19">
        <v>0.6875</v>
      </c>
      <c r="J2428" s="20">
        <f t="shared" si="374"/>
        <v>16</v>
      </c>
      <c r="K2428" s="5" t="str">
        <f t="shared" si="377"/>
        <v>ja</v>
      </c>
      <c r="L2428" s="5" t="s">
        <v>91</v>
      </c>
      <c r="M2428" s="6" t="s">
        <v>74</v>
      </c>
      <c r="N2428" s="5">
        <v>66</v>
      </c>
      <c r="O2428" s="2" t="s">
        <v>140</v>
      </c>
      <c r="P2428" s="17" t="s">
        <v>9941</v>
      </c>
      <c r="R2428" s="6" t="s">
        <v>77</v>
      </c>
      <c r="T2428" s="22" t="s">
        <v>79</v>
      </c>
      <c r="BE2428" s="23" t="str">
        <f t="shared" si="379"/>
        <v>EMF ja</v>
      </c>
      <c r="BF2428" s="23">
        <f t="shared" si="380"/>
        <v>500</v>
      </c>
      <c r="BG2428" s="23" t="str">
        <f t="shared" si="378"/>
        <v>500+m</v>
      </c>
      <c r="BH2428" s="23">
        <f t="shared" si="381"/>
        <v>1</v>
      </c>
      <c r="BI2428" s="2" t="s">
        <v>162</v>
      </c>
      <c r="BJ2428" s="2">
        <v>500</v>
      </c>
      <c r="BO2428" s="2" t="s">
        <v>9942</v>
      </c>
      <c r="BP2428" s="3">
        <v>1</v>
      </c>
      <c r="BQ2428" s="2" t="s">
        <v>9943</v>
      </c>
    </row>
    <row r="2429" spans="1:69" ht="16.149999999999999" customHeight="1" x14ac:dyDescent="0.25">
      <c r="A2429" s="16">
        <v>2428</v>
      </c>
      <c r="B2429" s="17" t="s">
        <v>211</v>
      </c>
      <c r="C2429" s="48" t="s">
        <v>2595</v>
      </c>
      <c r="D2429" s="2" t="s">
        <v>348</v>
      </c>
      <c r="E2429" s="48" t="s">
        <v>2596</v>
      </c>
      <c r="F2429" s="67">
        <v>42845</v>
      </c>
      <c r="G2429" s="3">
        <f t="shared" si="375"/>
        <v>4</v>
      </c>
      <c r="H2429" s="3">
        <f t="shared" si="376"/>
        <v>2017</v>
      </c>
      <c r="I2429" s="19">
        <v>0.6875</v>
      </c>
      <c r="J2429" s="20">
        <f t="shared" si="374"/>
        <v>16</v>
      </c>
      <c r="K2429" s="5" t="str">
        <f t="shared" si="377"/>
        <v>ja</v>
      </c>
      <c r="L2429" s="5" t="s">
        <v>91</v>
      </c>
      <c r="M2429" s="6" t="s">
        <v>74</v>
      </c>
      <c r="N2429" s="5">
        <v>22</v>
      </c>
      <c r="O2429" s="17" t="s">
        <v>75</v>
      </c>
      <c r="P2429" s="17" t="s">
        <v>9944</v>
      </c>
      <c r="R2429" s="6" t="s">
        <v>77</v>
      </c>
      <c r="T2429" s="22" t="s">
        <v>79</v>
      </c>
      <c r="X2429" s="2">
        <v>280</v>
      </c>
      <c r="Y2429" s="2" t="s">
        <v>81</v>
      </c>
      <c r="Z2429" s="2" t="s">
        <v>84</v>
      </c>
      <c r="AJ2429" s="2">
        <v>280</v>
      </c>
      <c r="AK2429" s="2" t="s">
        <v>9945</v>
      </c>
      <c r="AL2429" s="2" t="s">
        <v>84</v>
      </c>
      <c r="AM2429" s="2">
        <v>280</v>
      </c>
      <c r="AN2429" s="2" t="s">
        <v>94</v>
      </c>
      <c r="AO2429" s="2" t="s">
        <v>84</v>
      </c>
      <c r="BE2429" s="23" t="str">
        <f t="shared" si="379"/>
        <v>EMF nein</v>
      </c>
      <c r="BF2429" s="23" t="str">
        <f t="shared" si="380"/>
        <v/>
      </c>
      <c r="BG2429" s="23" t="str">
        <f t="shared" si="378"/>
        <v/>
      </c>
      <c r="BH2429" s="23">
        <f t="shared" si="381"/>
        <v>0</v>
      </c>
      <c r="BO2429" s="2" t="s">
        <v>9946</v>
      </c>
      <c r="BP2429" s="3">
        <v>1</v>
      </c>
      <c r="BQ2429" s="2" t="s">
        <v>9947</v>
      </c>
    </row>
    <row r="2430" spans="1:69" ht="16.149999999999999" customHeight="1" x14ac:dyDescent="0.25">
      <c r="A2430" s="16">
        <v>2429</v>
      </c>
      <c r="B2430" s="17" t="s">
        <v>211</v>
      </c>
      <c r="C2430" s="48" t="s">
        <v>2539</v>
      </c>
      <c r="D2430" s="2" t="s">
        <v>124</v>
      </c>
      <c r="E2430" s="48" t="s">
        <v>9948</v>
      </c>
      <c r="F2430" s="67">
        <v>43209</v>
      </c>
      <c r="G2430" s="3">
        <f t="shared" si="375"/>
        <v>4</v>
      </c>
      <c r="H2430" s="3">
        <f t="shared" si="376"/>
        <v>2018</v>
      </c>
      <c r="I2430" s="19">
        <v>0.41319444444444398</v>
      </c>
      <c r="J2430" s="20">
        <f t="shared" si="374"/>
        <v>9</v>
      </c>
      <c r="K2430" s="5" t="str">
        <f t="shared" si="377"/>
        <v>ja</v>
      </c>
      <c r="L2430" s="5" t="s">
        <v>91</v>
      </c>
      <c r="M2430" s="6" t="s">
        <v>100</v>
      </c>
      <c r="N2430" s="5">
        <v>61</v>
      </c>
      <c r="O2430" s="17" t="s">
        <v>75</v>
      </c>
      <c r="P2430" s="17" t="s">
        <v>3481</v>
      </c>
      <c r="R2430" s="6" t="s">
        <v>77</v>
      </c>
      <c r="T2430" s="22" t="s">
        <v>79</v>
      </c>
      <c r="U2430" s="2" t="s">
        <v>74</v>
      </c>
      <c r="V2430" s="2" t="s">
        <v>80</v>
      </c>
      <c r="X2430" s="2">
        <v>1290</v>
      </c>
      <c r="Y2430" s="2" t="s">
        <v>83</v>
      </c>
      <c r="Z2430" s="2" t="s">
        <v>84</v>
      </c>
      <c r="AA2430" s="2">
        <v>1290</v>
      </c>
      <c r="AB2430" s="2" t="s">
        <v>81</v>
      </c>
      <c r="AC2430" s="2" t="s">
        <v>84</v>
      </c>
      <c r="AD2430" s="2">
        <v>1290</v>
      </c>
      <c r="AE2430" s="2" t="s">
        <v>83</v>
      </c>
      <c r="AF2430" s="2" t="s">
        <v>84</v>
      </c>
      <c r="BE2430" s="23" t="str">
        <f t="shared" si="379"/>
        <v>EMF ja</v>
      </c>
      <c r="BF2430" s="23">
        <f t="shared" si="380"/>
        <v>50</v>
      </c>
      <c r="BG2430" s="23" t="str">
        <f t="shared" si="378"/>
        <v>&lt;100m</v>
      </c>
      <c r="BH2430" s="23">
        <f t="shared" si="381"/>
        <v>2</v>
      </c>
      <c r="BK2430" s="2" t="s">
        <v>162</v>
      </c>
      <c r="BL2430" s="2">
        <v>50</v>
      </c>
      <c r="BM2430" s="2" t="s">
        <v>109</v>
      </c>
      <c r="BO2430" s="2" t="s">
        <v>9949</v>
      </c>
      <c r="BP2430" s="3">
        <v>1</v>
      </c>
      <c r="BQ2430" s="2" t="s">
        <v>9950</v>
      </c>
    </row>
    <row r="2431" spans="1:69" ht="16.149999999999999" customHeight="1" x14ac:dyDescent="0.25">
      <c r="A2431" s="118">
        <v>2430</v>
      </c>
      <c r="B2431" s="17" t="s">
        <v>69</v>
      </c>
      <c r="C2431" s="48" t="s">
        <v>9951</v>
      </c>
      <c r="D2431" s="2" t="s">
        <v>137</v>
      </c>
      <c r="E2431" s="48" t="s">
        <v>9952</v>
      </c>
      <c r="F2431" s="67">
        <v>43299</v>
      </c>
      <c r="G2431" s="3">
        <f t="shared" si="375"/>
        <v>7</v>
      </c>
      <c r="H2431" s="3">
        <f t="shared" si="376"/>
        <v>2018</v>
      </c>
      <c r="I2431" s="19">
        <v>0.74652777777777801</v>
      </c>
      <c r="J2431" s="20">
        <f t="shared" ref="J2431:J2494" si="382">IF(I2431&lt;&gt;"",HOUR(I2431),"")</f>
        <v>17</v>
      </c>
      <c r="K2431" s="5" t="str">
        <f t="shared" si="377"/>
        <v>ja</v>
      </c>
      <c r="L2431" s="5" t="s">
        <v>91</v>
      </c>
      <c r="M2431" s="6" t="s">
        <v>139</v>
      </c>
      <c r="N2431" s="5">
        <v>56</v>
      </c>
      <c r="O2431" s="17" t="s">
        <v>75</v>
      </c>
      <c r="P2431" s="17" t="s">
        <v>9953</v>
      </c>
      <c r="R2431" s="6" t="s">
        <v>77</v>
      </c>
      <c r="S2431" s="2" t="s">
        <v>132</v>
      </c>
      <c r="T2431" s="6" t="s">
        <v>202</v>
      </c>
      <c r="W2431" s="2" t="s">
        <v>9954</v>
      </c>
      <c r="BE2431" s="23" t="str">
        <f t="shared" si="379"/>
        <v>EMF nein</v>
      </c>
      <c r="BF2431" s="23" t="str">
        <f t="shared" si="380"/>
        <v/>
      </c>
      <c r="BG2431" s="23" t="str">
        <f t="shared" si="378"/>
        <v/>
      </c>
      <c r="BH2431" s="23">
        <f t="shared" si="381"/>
        <v>0</v>
      </c>
      <c r="BO2431" s="2" t="s">
        <v>9955</v>
      </c>
      <c r="BP2431" s="3">
        <v>1</v>
      </c>
      <c r="BQ2431" s="2" t="s">
        <v>9956</v>
      </c>
    </row>
    <row r="2432" spans="1:69" ht="16.149999999999999" customHeight="1" x14ac:dyDescent="0.25">
      <c r="A2432" s="69">
        <v>2431</v>
      </c>
      <c r="B2432" s="17" t="s">
        <v>69</v>
      </c>
      <c r="C2432" s="48" t="s">
        <v>8073</v>
      </c>
      <c r="D2432" s="2" t="s">
        <v>151</v>
      </c>
      <c r="E2432" s="48" t="s">
        <v>9957</v>
      </c>
      <c r="F2432" s="67">
        <v>43209</v>
      </c>
      <c r="G2432" s="3">
        <f t="shared" si="375"/>
        <v>4</v>
      </c>
      <c r="H2432" s="3">
        <f t="shared" si="376"/>
        <v>2018</v>
      </c>
      <c r="I2432" s="19">
        <v>0.60069444444444398</v>
      </c>
      <c r="J2432" s="20">
        <f t="shared" si="382"/>
        <v>14</v>
      </c>
      <c r="K2432" s="5" t="str">
        <f t="shared" si="377"/>
        <v>ja</v>
      </c>
      <c r="L2432" s="5" t="s">
        <v>91</v>
      </c>
      <c r="M2432" s="6" t="s">
        <v>100</v>
      </c>
      <c r="N2432" s="5">
        <v>51</v>
      </c>
      <c r="O2432" s="17" t="s">
        <v>126</v>
      </c>
      <c r="P2432" s="17" t="s">
        <v>9958</v>
      </c>
      <c r="R2432" s="6" t="s">
        <v>77</v>
      </c>
      <c r="T2432" s="22" t="s">
        <v>79</v>
      </c>
      <c r="X2432" s="2">
        <v>667</v>
      </c>
      <c r="Y2432" s="2" t="s">
        <v>81</v>
      </c>
      <c r="Z2432" s="2" t="s">
        <v>84</v>
      </c>
      <c r="AD2432" s="2">
        <v>667</v>
      </c>
      <c r="AE2432" s="2" t="s">
        <v>83</v>
      </c>
      <c r="AF2432" s="2" t="s">
        <v>84</v>
      </c>
      <c r="AJ2432" s="2">
        <v>870</v>
      </c>
      <c r="AK2432" s="2" t="s">
        <v>94</v>
      </c>
      <c r="AL2432" s="2" t="s">
        <v>84</v>
      </c>
      <c r="AM2432" s="2">
        <v>880</v>
      </c>
      <c r="AN2432" s="2" t="s">
        <v>94</v>
      </c>
      <c r="AO2432" s="2" t="s">
        <v>84</v>
      </c>
      <c r="AP2432" s="2">
        <v>880</v>
      </c>
      <c r="AQ2432" s="2" t="s">
        <v>3284</v>
      </c>
      <c r="AR2432" s="2" t="s">
        <v>84</v>
      </c>
      <c r="AV2432" s="2">
        <v>890</v>
      </c>
      <c r="AW2432" s="2" t="s">
        <v>94</v>
      </c>
      <c r="AX2432" s="2" t="s">
        <v>168</v>
      </c>
      <c r="BB2432" s="2">
        <v>890</v>
      </c>
      <c r="BC2432" s="2" t="s">
        <v>94</v>
      </c>
      <c r="BD2432" s="2" t="s">
        <v>168</v>
      </c>
      <c r="BE2432" s="23" t="str">
        <f t="shared" si="379"/>
        <v>EMF ja</v>
      </c>
      <c r="BF2432" s="23">
        <f t="shared" si="380"/>
        <v>700</v>
      </c>
      <c r="BG2432" s="23" t="str">
        <f t="shared" si="378"/>
        <v>500+m</v>
      </c>
      <c r="BH2432" s="23">
        <f t="shared" si="381"/>
        <v>1</v>
      </c>
      <c r="BI2432" s="2" t="s">
        <v>162</v>
      </c>
      <c r="BJ2432" s="2">
        <v>700</v>
      </c>
      <c r="BO2432" s="2" t="s">
        <v>9959</v>
      </c>
      <c r="BP2432" s="3">
        <v>1</v>
      </c>
      <c r="BQ2432" s="2" t="s">
        <v>9960</v>
      </c>
    </row>
    <row r="2433" spans="1:70" ht="16.149999999999999" customHeight="1" x14ac:dyDescent="0.25">
      <c r="A2433" s="16">
        <v>2432</v>
      </c>
      <c r="B2433" s="17" t="s">
        <v>211</v>
      </c>
      <c r="C2433" s="48" t="s">
        <v>9961</v>
      </c>
      <c r="D2433" s="2" t="s">
        <v>172</v>
      </c>
      <c r="E2433" s="48" t="s">
        <v>9962</v>
      </c>
      <c r="F2433" s="67">
        <v>43299</v>
      </c>
      <c r="G2433" s="3">
        <f t="shared" si="375"/>
        <v>7</v>
      </c>
      <c r="H2433" s="3">
        <f t="shared" si="376"/>
        <v>2018</v>
      </c>
      <c r="I2433" s="19">
        <v>0.26736111111111099</v>
      </c>
      <c r="J2433" s="20">
        <f t="shared" si="382"/>
        <v>6</v>
      </c>
      <c r="K2433" s="5" t="str">
        <f t="shared" si="377"/>
        <v>ja</v>
      </c>
      <c r="L2433" s="21" t="s">
        <v>73</v>
      </c>
      <c r="M2433" s="6" t="s">
        <v>74</v>
      </c>
      <c r="N2433" s="5">
        <v>23</v>
      </c>
      <c r="O2433" s="2" t="s">
        <v>140</v>
      </c>
      <c r="P2433" s="17" t="s">
        <v>9963</v>
      </c>
      <c r="R2433" s="6" t="s">
        <v>77</v>
      </c>
      <c r="T2433" s="22" t="s">
        <v>79</v>
      </c>
      <c r="BE2433" s="23" t="str">
        <f t="shared" si="379"/>
        <v>EMF ja</v>
      </c>
      <c r="BF2433" s="23">
        <f t="shared" si="380"/>
        <v>200</v>
      </c>
      <c r="BG2433" s="23" t="str">
        <f t="shared" si="378"/>
        <v>100-499m</v>
      </c>
      <c r="BH2433" s="23">
        <f t="shared" si="381"/>
        <v>1</v>
      </c>
      <c r="BK2433" s="2" t="s">
        <v>162</v>
      </c>
      <c r="BL2433" s="2">
        <v>200</v>
      </c>
      <c r="BO2433" s="2" t="s">
        <v>9964</v>
      </c>
      <c r="BP2433" s="3">
        <v>1</v>
      </c>
      <c r="BQ2433" s="2" t="s">
        <v>9965</v>
      </c>
    </row>
    <row r="2434" spans="1:70" ht="16.149999999999999" customHeight="1" x14ac:dyDescent="0.25">
      <c r="A2434" s="16">
        <v>2433</v>
      </c>
      <c r="B2434" s="17" t="s">
        <v>211</v>
      </c>
      <c r="C2434" s="48" t="s">
        <v>150</v>
      </c>
      <c r="D2434" s="2" t="s">
        <v>151</v>
      </c>
      <c r="E2434" s="48" t="s">
        <v>9966</v>
      </c>
      <c r="F2434" s="67">
        <v>43298</v>
      </c>
      <c r="G2434" s="3">
        <f t="shared" si="375"/>
        <v>7</v>
      </c>
      <c r="H2434" s="3">
        <f t="shared" si="376"/>
        <v>2018</v>
      </c>
      <c r="I2434" s="19">
        <v>0.95486111111111105</v>
      </c>
      <c r="J2434" s="20">
        <f t="shared" si="382"/>
        <v>22</v>
      </c>
      <c r="K2434" s="5" t="str">
        <f t="shared" si="377"/>
        <v>ja</v>
      </c>
      <c r="M2434" s="6" t="s">
        <v>74</v>
      </c>
      <c r="O2434" s="2" t="s">
        <v>140</v>
      </c>
      <c r="P2434" s="17" t="s">
        <v>9967</v>
      </c>
      <c r="R2434" s="6" t="s">
        <v>77</v>
      </c>
      <c r="T2434" s="22"/>
      <c r="X2434" s="2">
        <v>400</v>
      </c>
      <c r="Y2434" s="2" t="s">
        <v>81</v>
      </c>
      <c r="Z2434" s="2" t="s">
        <v>84</v>
      </c>
      <c r="AD2434" s="2">
        <v>400</v>
      </c>
      <c r="AE2434" s="2" t="s">
        <v>81</v>
      </c>
      <c r="AF2434" s="2" t="s">
        <v>84</v>
      </c>
      <c r="AJ2434" s="2">
        <v>600</v>
      </c>
      <c r="AK2434" s="2" t="s">
        <v>83</v>
      </c>
      <c r="AL2434" s="2" t="s">
        <v>84</v>
      </c>
      <c r="AM2434" s="2">
        <v>600</v>
      </c>
      <c r="AN2434" s="2" t="s">
        <v>81</v>
      </c>
      <c r="AO2434" s="2" t="s">
        <v>84</v>
      </c>
      <c r="AP2434" s="2">
        <v>600</v>
      </c>
      <c r="AQ2434" s="2" t="s">
        <v>83</v>
      </c>
      <c r="AR2434" s="2" t="s">
        <v>84</v>
      </c>
      <c r="BE2434" s="23" t="str">
        <f t="shared" si="379"/>
        <v>EMF ja</v>
      </c>
      <c r="BF2434" s="23" t="str">
        <f t="shared" si="380"/>
        <v/>
      </c>
      <c r="BG2434" s="23" t="str">
        <f t="shared" si="378"/>
        <v/>
      </c>
      <c r="BH2434" s="23">
        <f t="shared" si="381"/>
        <v>1</v>
      </c>
      <c r="BK2434" s="2" t="s">
        <v>162</v>
      </c>
      <c r="BO2434" s="2" t="s">
        <v>9968</v>
      </c>
      <c r="BP2434" s="3">
        <v>1</v>
      </c>
      <c r="BQ2434" s="2" t="s">
        <v>9969</v>
      </c>
    </row>
    <row r="2435" spans="1:70" ht="16.149999999999999" customHeight="1" x14ac:dyDescent="0.25">
      <c r="A2435" s="16">
        <v>2434</v>
      </c>
      <c r="B2435" s="17" t="s">
        <v>87</v>
      </c>
      <c r="C2435" s="48" t="s">
        <v>9970</v>
      </c>
      <c r="D2435" s="2" t="s">
        <v>89</v>
      </c>
      <c r="E2435" s="48" t="s">
        <v>9971</v>
      </c>
      <c r="F2435" s="67">
        <v>43300</v>
      </c>
      <c r="G2435" s="3">
        <f t="shared" si="375"/>
        <v>7</v>
      </c>
      <c r="H2435" s="3">
        <f t="shared" si="376"/>
        <v>2018</v>
      </c>
      <c r="I2435" s="19">
        <v>0.8125</v>
      </c>
      <c r="J2435" s="20">
        <f t="shared" si="382"/>
        <v>19</v>
      </c>
      <c r="K2435" s="5" t="str">
        <f t="shared" si="377"/>
        <v>ja</v>
      </c>
      <c r="L2435" s="5" t="s">
        <v>91</v>
      </c>
      <c r="M2435" s="6" t="s">
        <v>74</v>
      </c>
      <c r="N2435" s="5">
        <v>71</v>
      </c>
      <c r="O2435" s="17" t="s">
        <v>126</v>
      </c>
      <c r="P2435" s="17" t="s">
        <v>6376</v>
      </c>
      <c r="R2435" s="6" t="s">
        <v>77</v>
      </c>
      <c r="T2435" s="22"/>
      <c r="U2435" s="2" t="s">
        <v>4938</v>
      </c>
      <c r="V2435" s="2" t="s">
        <v>202</v>
      </c>
      <c r="AA2435" s="2">
        <v>216</v>
      </c>
      <c r="AB2435" s="2" t="s">
        <v>81</v>
      </c>
      <c r="AC2435" s="2" t="s">
        <v>84</v>
      </c>
      <c r="BE2435" s="23" t="str">
        <f t="shared" si="379"/>
        <v>EMF nein</v>
      </c>
      <c r="BF2435" s="23" t="str">
        <f t="shared" si="380"/>
        <v/>
      </c>
      <c r="BG2435" s="23" t="str">
        <f t="shared" si="378"/>
        <v/>
      </c>
      <c r="BH2435" s="23">
        <f t="shared" si="381"/>
        <v>0</v>
      </c>
      <c r="BO2435" s="2" t="s">
        <v>9972</v>
      </c>
      <c r="BP2435" s="3">
        <v>1</v>
      </c>
      <c r="BQ2435" s="2" t="s">
        <v>9973</v>
      </c>
    </row>
    <row r="2436" spans="1:70" ht="16.149999999999999" customHeight="1" x14ac:dyDescent="0.25">
      <c r="A2436" s="16">
        <v>2435</v>
      </c>
      <c r="B2436" s="17" t="s">
        <v>211</v>
      </c>
      <c r="C2436" s="48" t="s">
        <v>2635</v>
      </c>
      <c r="D2436" s="2" t="s">
        <v>371</v>
      </c>
      <c r="E2436" s="48" t="s">
        <v>9974</v>
      </c>
      <c r="F2436" s="67">
        <v>43299</v>
      </c>
      <c r="G2436" s="3">
        <f t="shared" si="375"/>
        <v>7</v>
      </c>
      <c r="H2436" s="3">
        <f t="shared" si="376"/>
        <v>2018</v>
      </c>
      <c r="I2436" s="19">
        <v>0.62847222222222199</v>
      </c>
      <c r="J2436" s="20">
        <f t="shared" si="382"/>
        <v>15</v>
      </c>
      <c r="K2436" s="5" t="str">
        <f t="shared" si="377"/>
        <v>ja</v>
      </c>
      <c r="L2436" s="5" t="s">
        <v>91</v>
      </c>
      <c r="M2436" s="6" t="s">
        <v>4416</v>
      </c>
      <c r="N2436" s="5">
        <v>24</v>
      </c>
      <c r="O2436" s="17" t="s">
        <v>126</v>
      </c>
      <c r="P2436" s="17" t="s">
        <v>9975</v>
      </c>
      <c r="R2436" s="6" t="s">
        <v>77</v>
      </c>
      <c r="T2436" s="22"/>
      <c r="X2436" s="2">
        <v>133</v>
      </c>
      <c r="Y2436" s="2" t="s">
        <v>81</v>
      </c>
      <c r="Z2436" s="2" t="s">
        <v>84</v>
      </c>
      <c r="AD2436" s="2">
        <v>133</v>
      </c>
      <c r="AE2436" s="2" t="s">
        <v>81</v>
      </c>
      <c r="AF2436" s="2" t="s">
        <v>84</v>
      </c>
      <c r="AJ2436" s="2">
        <v>260</v>
      </c>
      <c r="AK2436" s="2" t="s">
        <v>81</v>
      </c>
      <c r="AL2436" s="2" t="s">
        <v>161</v>
      </c>
      <c r="AM2436" s="2">
        <v>260</v>
      </c>
      <c r="AN2436" s="2" t="s">
        <v>81</v>
      </c>
      <c r="AO2436" s="2" t="s">
        <v>161</v>
      </c>
      <c r="AP2436" s="2">
        <v>260</v>
      </c>
      <c r="AQ2436" s="2" t="s">
        <v>81</v>
      </c>
      <c r="AR2436" s="2" t="s">
        <v>161</v>
      </c>
      <c r="BE2436" s="23" t="str">
        <f t="shared" si="379"/>
        <v>EMF nein</v>
      </c>
      <c r="BF2436" s="23" t="str">
        <f t="shared" si="380"/>
        <v/>
      </c>
      <c r="BG2436" s="23" t="str">
        <f t="shared" si="378"/>
        <v/>
      </c>
      <c r="BH2436" s="23">
        <f t="shared" si="381"/>
        <v>0</v>
      </c>
      <c r="BO2436" s="2" t="s">
        <v>9976</v>
      </c>
      <c r="BP2436" s="3">
        <v>1</v>
      </c>
      <c r="BQ2436" s="2" t="s">
        <v>9977</v>
      </c>
    </row>
    <row r="2437" spans="1:70" ht="16.149999999999999" customHeight="1" x14ac:dyDescent="0.25">
      <c r="A2437" s="16">
        <v>2436</v>
      </c>
      <c r="B2437" s="17" t="s">
        <v>211</v>
      </c>
      <c r="C2437" s="48" t="s">
        <v>9978</v>
      </c>
      <c r="D2437" s="2" t="s">
        <v>206</v>
      </c>
      <c r="E2437" s="48" t="s">
        <v>9979</v>
      </c>
      <c r="F2437" s="67">
        <v>43294</v>
      </c>
      <c r="G2437" s="3">
        <f t="shared" si="375"/>
        <v>7</v>
      </c>
      <c r="H2437" s="3">
        <f t="shared" si="376"/>
        <v>2018</v>
      </c>
      <c r="I2437" s="19">
        <v>0.20833333333333301</v>
      </c>
      <c r="J2437" s="20">
        <f t="shared" si="382"/>
        <v>5</v>
      </c>
      <c r="K2437" s="5" t="str">
        <f t="shared" si="377"/>
        <v>ja</v>
      </c>
      <c r="L2437" s="5" t="s">
        <v>91</v>
      </c>
      <c r="M2437" s="6" t="s">
        <v>115</v>
      </c>
      <c r="O2437" s="17" t="s">
        <v>75</v>
      </c>
      <c r="P2437" s="17" t="s">
        <v>9980</v>
      </c>
      <c r="R2437" s="6" t="s">
        <v>77</v>
      </c>
      <c r="T2437" s="6" t="s">
        <v>202</v>
      </c>
      <c r="X2437" s="2">
        <v>132</v>
      </c>
      <c r="Y2437" s="2" t="s">
        <v>81</v>
      </c>
      <c r="Z2437" s="2" t="s">
        <v>84</v>
      </c>
      <c r="AA2437" s="2">
        <v>132</v>
      </c>
      <c r="AB2437" s="2" t="s">
        <v>94</v>
      </c>
      <c r="AC2437" s="2" t="s">
        <v>84</v>
      </c>
      <c r="AD2437" s="2">
        <v>132</v>
      </c>
      <c r="AE2437" s="2" t="s">
        <v>81</v>
      </c>
      <c r="AF2437" s="2" t="s">
        <v>84</v>
      </c>
      <c r="AJ2437" s="2">
        <v>199</v>
      </c>
      <c r="AK2437" s="2" t="s">
        <v>81</v>
      </c>
      <c r="AL2437" s="2" t="s">
        <v>84</v>
      </c>
      <c r="AM2437" s="2">
        <v>199</v>
      </c>
      <c r="AN2437" s="2" t="s">
        <v>81</v>
      </c>
      <c r="AO2437" s="2" t="s">
        <v>84</v>
      </c>
      <c r="AP2437" s="2">
        <v>199</v>
      </c>
      <c r="AQ2437" s="2" t="s">
        <v>81</v>
      </c>
      <c r="AR2437" s="2" t="s">
        <v>84</v>
      </c>
      <c r="AV2437" s="2">
        <v>313</v>
      </c>
      <c r="AW2437" s="2" t="s">
        <v>81</v>
      </c>
      <c r="AX2437" s="2" t="s">
        <v>84</v>
      </c>
      <c r="AY2437" s="2">
        <v>313</v>
      </c>
      <c r="AZ2437" s="2" t="s">
        <v>94</v>
      </c>
      <c r="BA2437" s="2" t="s">
        <v>84</v>
      </c>
      <c r="BB2437" s="2">
        <v>313</v>
      </c>
      <c r="BC2437" s="2" t="s">
        <v>83</v>
      </c>
      <c r="BD2437" s="2" t="s">
        <v>84</v>
      </c>
      <c r="BE2437" s="23" t="str">
        <f t="shared" si="379"/>
        <v>EMF nein</v>
      </c>
      <c r="BF2437" s="23" t="str">
        <f t="shared" si="380"/>
        <v/>
      </c>
      <c r="BG2437" s="23" t="str">
        <f t="shared" si="378"/>
        <v/>
      </c>
      <c r="BH2437" s="23">
        <f t="shared" si="381"/>
        <v>0</v>
      </c>
      <c r="BO2437" s="2" t="s">
        <v>9981</v>
      </c>
      <c r="BP2437" s="3">
        <v>1</v>
      </c>
      <c r="BQ2437" s="2" t="s">
        <v>9982</v>
      </c>
    </row>
    <row r="2438" spans="1:70" ht="16.149999999999999" customHeight="1" x14ac:dyDescent="0.25">
      <c r="A2438" s="16">
        <v>2437</v>
      </c>
      <c r="B2438" s="17" t="s">
        <v>135</v>
      </c>
      <c r="C2438" s="48" t="s">
        <v>2071</v>
      </c>
      <c r="D2438" s="2" t="s">
        <v>113</v>
      </c>
      <c r="E2438" s="48" t="s">
        <v>7940</v>
      </c>
      <c r="F2438" s="67">
        <v>43300</v>
      </c>
      <c r="G2438" s="3">
        <f t="shared" si="375"/>
        <v>7</v>
      </c>
      <c r="H2438" s="3">
        <f t="shared" si="376"/>
        <v>2018</v>
      </c>
      <c r="I2438" s="19">
        <v>0.52083333333333304</v>
      </c>
      <c r="J2438" s="20">
        <f t="shared" si="382"/>
        <v>12</v>
      </c>
      <c r="K2438" s="5" t="str">
        <f t="shared" si="377"/>
        <v>ja</v>
      </c>
      <c r="L2438" s="5" t="s">
        <v>91</v>
      </c>
      <c r="M2438" s="6" t="s">
        <v>139</v>
      </c>
      <c r="O2438" s="17" t="s">
        <v>75</v>
      </c>
      <c r="P2438" s="17" t="s">
        <v>9983</v>
      </c>
      <c r="R2438" s="6" t="s">
        <v>77</v>
      </c>
      <c r="T2438" s="22"/>
      <c r="BE2438" s="23" t="str">
        <f t="shared" si="379"/>
        <v>EMF nein</v>
      </c>
      <c r="BF2438" s="23" t="str">
        <f t="shared" si="380"/>
        <v/>
      </c>
      <c r="BG2438" s="23" t="str">
        <f t="shared" si="378"/>
        <v/>
      </c>
      <c r="BH2438" s="23">
        <f t="shared" si="381"/>
        <v>0</v>
      </c>
      <c r="BO2438" s="2" t="s">
        <v>9984</v>
      </c>
      <c r="BP2438" s="3">
        <v>1</v>
      </c>
      <c r="BQ2438" s="2" t="s">
        <v>9985</v>
      </c>
    </row>
    <row r="2439" spans="1:70" ht="16.149999999999999" customHeight="1" x14ac:dyDescent="0.25">
      <c r="A2439" s="16">
        <v>2438</v>
      </c>
      <c r="B2439" s="17" t="s">
        <v>87</v>
      </c>
      <c r="C2439" s="48" t="s">
        <v>1773</v>
      </c>
      <c r="D2439" s="2" t="s">
        <v>371</v>
      </c>
      <c r="E2439" s="48" t="s">
        <v>1111</v>
      </c>
      <c r="F2439" s="67">
        <v>43296</v>
      </c>
      <c r="G2439" s="3">
        <f t="shared" si="375"/>
        <v>7</v>
      </c>
      <c r="H2439" s="3">
        <f t="shared" si="376"/>
        <v>2018</v>
      </c>
      <c r="I2439" s="19">
        <v>0.75347222222222199</v>
      </c>
      <c r="J2439" s="20">
        <f t="shared" si="382"/>
        <v>18</v>
      </c>
      <c r="K2439" s="5" t="str">
        <f t="shared" si="377"/>
        <v>ja</v>
      </c>
      <c r="L2439" s="21" t="s">
        <v>73</v>
      </c>
      <c r="M2439" s="6" t="s">
        <v>74</v>
      </c>
      <c r="N2439" s="5">
        <v>71</v>
      </c>
      <c r="O2439" s="17" t="s">
        <v>75</v>
      </c>
      <c r="P2439" s="17" t="s">
        <v>9986</v>
      </c>
      <c r="R2439" s="6" t="s">
        <v>77</v>
      </c>
      <c r="T2439" s="22"/>
      <c r="X2439" s="2">
        <v>1400</v>
      </c>
      <c r="Y2439" s="2" t="s">
        <v>83</v>
      </c>
      <c r="Z2439" s="2" t="s">
        <v>168</v>
      </c>
      <c r="AA2439" s="2">
        <v>1400</v>
      </c>
      <c r="AB2439" s="2" t="s">
        <v>81</v>
      </c>
      <c r="AC2439" s="2" t="s">
        <v>168</v>
      </c>
      <c r="AD2439" s="2">
        <v>1400</v>
      </c>
      <c r="AE2439" s="2" t="s">
        <v>83</v>
      </c>
      <c r="AF2439" s="2" t="s">
        <v>168</v>
      </c>
      <c r="AJ2439" s="2">
        <v>2500</v>
      </c>
      <c r="AK2439" s="2" t="s">
        <v>81</v>
      </c>
      <c r="AL2439" s="2" t="s">
        <v>84</v>
      </c>
      <c r="AM2439" s="2">
        <v>2500</v>
      </c>
      <c r="AN2439" s="2" t="s">
        <v>81</v>
      </c>
      <c r="AO2439" s="2" t="s">
        <v>84</v>
      </c>
      <c r="AP2439" s="2">
        <v>2500</v>
      </c>
      <c r="AQ2439" s="2" t="s">
        <v>81</v>
      </c>
      <c r="AR2439" s="2" t="s">
        <v>84</v>
      </c>
      <c r="BE2439" s="23" t="str">
        <f t="shared" si="379"/>
        <v>EMF nein</v>
      </c>
      <c r="BF2439" s="23" t="str">
        <f t="shared" si="380"/>
        <v/>
      </c>
      <c r="BG2439" s="23" t="str">
        <f t="shared" si="378"/>
        <v/>
      </c>
      <c r="BH2439" s="23">
        <f t="shared" si="381"/>
        <v>0</v>
      </c>
      <c r="BO2439" s="2" t="s">
        <v>9987</v>
      </c>
      <c r="BP2439" s="3">
        <v>1</v>
      </c>
      <c r="BQ2439" s="2" t="s">
        <v>9988</v>
      </c>
    </row>
    <row r="2440" spans="1:70" ht="16.149999999999999" customHeight="1" x14ac:dyDescent="0.25">
      <c r="A2440" s="16">
        <v>2439</v>
      </c>
      <c r="B2440" s="17" t="s">
        <v>211</v>
      </c>
      <c r="C2440" s="48" t="s">
        <v>982</v>
      </c>
      <c r="D2440" s="2" t="s">
        <v>113</v>
      </c>
      <c r="E2440" s="48" t="s">
        <v>9989</v>
      </c>
      <c r="F2440" s="67">
        <v>43301</v>
      </c>
      <c r="G2440" s="3">
        <f t="shared" si="375"/>
        <v>7</v>
      </c>
      <c r="H2440" s="3">
        <f t="shared" si="376"/>
        <v>2018</v>
      </c>
      <c r="I2440" s="19">
        <v>0.41666666666666702</v>
      </c>
      <c r="J2440" s="20">
        <f t="shared" si="382"/>
        <v>10</v>
      </c>
      <c r="K2440" s="5" t="str">
        <f t="shared" si="377"/>
        <v>ja</v>
      </c>
      <c r="L2440" s="5" t="s">
        <v>91</v>
      </c>
      <c r="M2440" s="6" t="s">
        <v>74</v>
      </c>
      <c r="N2440" s="5">
        <v>67</v>
      </c>
      <c r="O2440" s="17" t="s">
        <v>126</v>
      </c>
      <c r="P2440" s="17" t="s">
        <v>9990</v>
      </c>
      <c r="R2440" s="6" t="s">
        <v>77</v>
      </c>
      <c r="T2440" s="22" t="s">
        <v>79</v>
      </c>
      <c r="U2440" s="2" t="s">
        <v>139</v>
      </c>
      <c r="X2440" s="2">
        <v>418</v>
      </c>
      <c r="Y2440" s="2" t="s">
        <v>81</v>
      </c>
      <c r="Z2440" s="2" t="s">
        <v>84</v>
      </c>
      <c r="AD2440" s="2">
        <v>418</v>
      </c>
      <c r="AE2440" s="2" t="s">
        <v>81</v>
      </c>
      <c r="AF2440" s="2" t="s">
        <v>84</v>
      </c>
      <c r="AP2440" s="2">
        <v>320</v>
      </c>
      <c r="AQ2440" s="2" t="s">
        <v>94</v>
      </c>
      <c r="AR2440" s="2" t="s">
        <v>82</v>
      </c>
      <c r="BE2440" s="23" t="str">
        <f t="shared" si="379"/>
        <v>EMF ja</v>
      </c>
      <c r="BF2440" s="23">
        <f t="shared" si="380"/>
        <v>300</v>
      </c>
      <c r="BG2440" s="23" t="str">
        <f t="shared" si="378"/>
        <v>100-499m</v>
      </c>
      <c r="BH2440" s="23">
        <f t="shared" si="381"/>
        <v>1</v>
      </c>
      <c r="BK2440" s="2" t="s">
        <v>162</v>
      </c>
      <c r="BL2440" s="2">
        <v>300</v>
      </c>
      <c r="BO2440" s="2" t="s">
        <v>9991</v>
      </c>
      <c r="BP2440" s="3">
        <v>1</v>
      </c>
      <c r="BQ2440" s="2" t="s">
        <v>9992</v>
      </c>
    </row>
    <row r="2441" spans="1:70" ht="16.149999999999999" customHeight="1" x14ac:dyDescent="0.25">
      <c r="A2441" s="16">
        <v>2440</v>
      </c>
      <c r="B2441" s="17" t="s">
        <v>87</v>
      </c>
      <c r="C2441" s="48" t="s">
        <v>2329</v>
      </c>
      <c r="D2441" s="2" t="s">
        <v>296</v>
      </c>
      <c r="E2441" s="48" t="s">
        <v>9993</v>
      </c>
      <c r="F2441" s="67">
        <v>43301</v>
      </c>
      <c r="G2441" s="3">
        <f t="shared" si="375"/>
        <v>7</v>
      </c>
      <c r="H2441" s="3">
        <f t="shared" si="376"/>
        <v>2018</v>
      </c>
      <c r="I2441" s="19">
        <v>0.36458333333333298</v>
      </c>
      <c r="J2441" s="20">
        <f t="shared" si="382"/>
        <v>8</v>
      </c>
      <c r="K2441" s="5" t="str">
        <f t="shared" si="377"/>
        <v>ja</v>
      </c>
      <c r="L2441" s="21" t="s">
        <v>73</v>
      </c>
      <c r="M2441" s="6" t="s">
        <v>115</v>
      </c>
      <c r="N2441" s="5">
        <v>74</v>
      </c>
      <c r="O2441" s="17" t="s">
        <v>75</v>
      </c>
      <c r="P2441" s="17" t="s">
        <v>9994</v>
      </c>
      <c r="R2441" s="6" t="s">
        <v>77</v>
      </c>
      <c r="T2441" s="22" t="s">
        <v>79</v>
      </c>
      <c r="X2441" s="2">
        <v>194</v>
      </c>
      <c r="Y2441" s="2" t="s">
        <v>81</v>
      </c>
      <c r="Z2441" s="2" t="s">
        <v>84</v>
      </c>
      <c r="AA2441" s="2">
        <v>194</v>
      </c>
      <c r="AB2441" s="2" t="s">
        <v>81</v>
      </c>
      <c r="AC2441" s="2" t="s">
        <v>84</v>
      </c>
      <c r="AD2441" s="2">
        <v>194</v>
      </c>
      <c r="AE2441" s="2" t="s">
        <v>81</v>
      </c>
      <c r="AF2441" s="2" t="s">
        <v>84</v>
      </c>
      <c r="AJ2441" s="2">
        <v>235</v>
      </c>
      <c r="AK2441" s="2" t="s">
        <v>81</v>
      </c>
      <c r="AL2441" s="2" t="s">
        <v>84</v>
      </c>
      <c r="AM2441" s="2">
        <v>235</v>
      </c>
      <c r="AN2441" s="2" t="s">
        <v>81</v>
      </c>
      <c r="AO2441" s="2" t="s">
        <v>84</v>
      </c>
      <c r="AP2441" s="2">
        <v>235</v>
      </c>
      <c r="AQ2441" s="2" t="s">
        <v>81</v>
      </c>
      <c r="AR2441" s="2" t="s">
        <v>84</v>
      </c>
      <c r="BE2441" s="23" t="str">
        <f t="shared" si="379"/>
        <v>EMF nein</v>
      </c>
      <c r="BF2441" s="23" t="str">
        <f t="shared" si="380"/>
        <v/>
      </c>
      <c r="BG2441" s="23" t="str">
        <f t="shared" si="378"/>
        <v/>
      </c>
      <c r="BH2441" s="23">
        <f t="shared" si="381"/>
        <v>0</v>
      </c>
      <c r="BP2441" s="3">
        <v>1</v>
      </c>
      <c r="BQ2441" s="2" t="s">
        <v>9995</v>
      </c>
    </row>
    <row r="2442" spans="1:70" ht="16.149999999999999" customHeight="1" x14ac:dyDescent="0.25">
      <c r="A2442" s="16">
        <v>2441</v>
      </c>
      <c r="B2442" s="17" t="s">
        <v>211</v>
      </c>
      <c r="C2442" s="48" t="s">
        <v>7816</v>
      </c>
      <c r="D2442" s="2" t="s">
        <v>137</v>
      </c>
      <c r="E2442" s="48" t="s">
        <v>9996</v>
      </c>
      <c r="F2442" s="67">
        <v>43302</v>
      </c>
      <c r="G2442" s="3">
        <f t="shared" si="375"/>
        <v>7</v>
      </c>
      <c r="H2442" s="3">
        <f t="shared" si="376"/>
        <v>2018</v>
      </c>
      <c r="I2442" s="19">
        <v>0.6875</v>
      </c>
      <c r="J2442" s="20">
        <f t="shared" si="382"/>
        <v>16</v>
      </c>
      <c r="K2442" s="5" t="str">
        <f t="shared" si="377"/>
        <v>ja</v>
      </c>
      <c r="L2442" s="21" t="s">
        <v>73</v>
      </c>
      <c r="M2442" s="6" t="s">
        <v>74</v>
      </c>
      <c r="N2442" s="5">
        <v>55</v>
      </c>
      <c r="O2442" s="17" t="s">
        <v>126</v>
      </c>
      <c r="P2442" s="2" t="s">
        <v>9997</v>
      </c>
      <c r="Q2442" s="6" t="s">
        <v>186</v>
      </c>
      <c r="R2442" s="6" t="s">
        <v>3600</v>
      </c>
      <c r="T2442" s="22" t="s">
        <v>79</v>
      </c>
      <c r="X2442" s="2">
        <v>526</v>
      </c>
      <c r="Y2442" s="2" t="s">
        <v>81</v>
      </c>
      <c r="Z2442" s="2" t="s">
        <v>82</v>
      </c>
      <c r="AA2442" s="2">
        <v>526</v>
      </c>
      <c r="AB2442" s="2" t="s">
        <v>81</v>
      </c>
      <c r="AC2442" s="2" t="s">
        <v>82</v>
      </c>
      <c r="AD2442" s="2">
        <v>526</v>
      </c>
      <c r="AE2442" s="2" t="s">
        <v>81</v>
      </c>
      <c r="AF2442" s="2" t="s">
        <v>82</v>
      </c>
      <c r="BE2442" s="23" t="str">
        <f t="shared" si="379"/>
        <v>EMF ja</v>
      </c>
      <c r="BF2442" s="23">
        <f t="shared" si="380"/>
        <v>550</v>
      </c>
      <c r="BG2442" s="23" t="str">
        <f t="shared" si="378"/>
        <v>500+m</v>
      </c>
      <c r="BH2442" s="23">
        <f t="shared" si="381"/>
        <v>2</v>
      </c>
      <c r="BI2442" s="2" t="s">
        <v>162</v>
      </c>
      <c r="BJ2442" s="2">
        <v>550</v>
      </c>
      <c r="BK2442" s="2" t="s">
        <v>162</v>
      </c>
      <c r="BL2442" s="2">
        <v>1630</v>
      </c>
      <c r="BO2442" s="2" t="s">
        <v>9998</v>
      </c>
      <c r="BP2442" s="3">
        <v>1</v>
      </c>
      <c r="BQ2442" s="2" t="s">
        <v>9999</v>
      </c>
    </row>
    <row r="2443" spans="1:70" ht="16.149999999999999" customHeight="1" x14ac:dyDescent="0.25">
      <c r="A2443" s="16">
        <v>2442</v>
      </c>
      <c r="B2443" s="17" t="s">
        <v>135</v>
      </c>
      <c r="C2443" s="48" t="s">
        <v>540</v>
      </c>
      <c r="D2443" s="2" t="s">
        <v>124</v>
      </c>
      <c r="E2443" s="48" t="s">
        <v>10000</v>
      </c>
      <c r="F2443" s="67">
        <v>42926</v>
      </c>
      <c r="G2443" s="3">
        <f t="shared" si="375"/>
        <v>7</v>
      </c>
      <c r="H2443" s="3">
        <f t="shared" si="376"/>
        <v>2017</v>
      </c>
      <c r="I2443" s="19">
        <v>0.66319444444444398</v>
      </c>
      <c r="J2443" s="20">
        <f t="shared" si="382"/>
        <v>15</v>
      </c>
      <c r="K2443" s="5" t="str">
        <f t="shared" si="377"/>
        <v>ja</v>
      </c>
      <c r="L2443" s="5" t="s">
        <v>91</v>
      </c>
      <c r="M2443" s="6" t="s">
        <v>9604</v>
      </c>
      <c r="O2443" s="17" t="s">
        <v>75</v>
      </c>
      <c r="P2443" s="17" t="s">
        <v>9990</v>
      </c>
      <c r="R2443" s="6" t="s">
        <v>77</v>
      </c>
      <c r="T2443" s="22"/>
      <c r="U2443" s="2" t="s">
        <v>74</v>
      </c>
      <c r="X2443" s="2">
        <v>330</v>
      </c>
      <c r="Y2443" s="2" t="s">
        <v>83</v>
      </c>
      <c r="Z2443" s="2" t="s">
        <v>82</v>
      </c>
      <c r="AA2443" s="2">
        <v>330</v>
      </c>
      <c r="AB2443" s="2" t="s">
        <v>81</v>
      </c>
      <c r="AC2443" s="2" t="s">
        <v>82</v>
      </c>
      <c r="AD2443" s="2">
        <v>330</v>
      </c>
      <c r="AE2443" s="2" t="s">
        <v>83</v>
      </c>
      <c r="AF2443" s="2" t="s">
        <v>82</v>
      </c>
      <c r="AJ2443" s="2">
        <v>260</v>
      </c>
      <c r="AK2443" s="2" t="s">
        <v>81</v>
      </c>
      <c r="AL2443" s="2" t="s">
        <v>82</v>
      </c>
      <c r="AM2443" s="2">
        <v>260</v>
      </c>
      <c r="AN2443" s="2" t="s">
        <v>81</v>
      </c>
      <c r="AO2443" s="2" t="s">
        <v>82</v>
      </c>
      <c r="AP2443" s="2">
        <v>260</v>
      </c>
      <c r="AQ2443" s="2" t="s">
        <v>94</v>
      </c>
      <c r="AR2443" s="2" t="s">
        <v>82</v>
      </c>
      <c r="BE2443" s="23" t="str">
        <f t="shared" si="379"/>
        <v>EMF nein</v>
      </c>
      <c r="BF2443" s="23" t="str">
        <f t="shared" si="380"/>
        <v/>
      </c>
      <c r="BG2443" s="23" t="str">
        <f t="shared" si="378"/>
        <v/>
      </c>
      <c r="BH2443" s="23">
        <f t="shared" si="381"/>
        <v>0</v>
      </c>
      <c r="BP2443" s="3">
        <v>1</v>
      </c>
      <c r="BQ2443" s="2" t="s">
        <v>10001</v>
      </c>
    </row>
    <row r="2444" spans="1:70" ht="16.149999999999999" customHeight="1" x14ac:dyDescent="0.25">
      <c r="A2444" s="16">
        <v>2443</v>
      </c>
      <c r="B2444" s="17" t="s">
        <v>87</v>
      </c>
      <c r="C2444" s="48" t="s">
        <v>7816</v>
      </c>
      <c r="D2444" s="2" t="s">
        <v>137</v>
      </c>
      <c r="E2444" s="48" t="s">
        <v>10002</v>
      </c>
      <c r="F2444" s="67">
        <v>42857</v>
      </c>
      <c r="G2444" s="3">
        <f t="shared" si="375"/>
        <v>5</v>
      </c>
      <c r="H2444" s="3">
        <f t="shared" si="376"/>
        <v>2017</v>
      </c>
      <c r="I2444" s="19">
        <v>0.50347222222222199</v>
      </c>
      <c r="J2444" s="20">
        <f t="shared" si="382"/>
        <v>12</v>
      </c>
      <c r="K2444" s="5" t="str">
        <f t="shared" si="377"/>
        <v>ja</v>
      </c>
      <c r="L2444" s="21" t="s">
        <v>73</v>
      </c>
      <c r="M2444" s="6" t="s">
        <v>74</v>
      </c>
      <c r="N2444" s="5">
        <v>71</v>
      </c>
      <c r="O2444" s="17" t="s">
        <v>126</v>
      </c>
      <c r="P2444" s="17" t="s">
        <v>6376</v>
      </c>
      <c r="R2444" s="6" t="s">
        <v>77</v>
      </c>
      <c r="T2444" s="22" t="s">
        <v>79</v>
      </c>
      <c r="U2444" s="2" t="s">
        <v>74</v>
      </c>
      <c r="V2444" s="2" t="s">
        <v>202</v>
      </c>
      <c r="X2444" s="2">
        <v>365</v>
      </c>
      <c r="Y2444" s="2" t="s">
        <v>81</v>
      </c>
      <c r="Z2444" s="2" t="s">
        <v>161</v>
      </c>
      <c r="AA2444" s="2">
        <v>365</v>
      </c>
      <c r="AB2444" s="2" t="s">
        <v>81</v>
      </c>
      <c r="AC2444" s="2" t="s">
        <v>161</v>
      </c>
      <c r="AD2444" s="2">
        <v>365</v>
      </c>
      <c r="AE2444" s="2" t="s">
        <v>83</v>
      </c>
      <c r="AF2444" s="2" t="s">
        <v>161</v>
      </c>
      <c r="BE2444" s="23" t="str">
        <f t="shared" si="379"/>
        <v>EMF ja</v>
      </c>
      <c r="BF2444" s="23">
        <f t="shared" si="380"/>
        <v>4000</v>
      </c>
      <c r="BG2444" s="23" t="str">
        <f t="shared" si="378"/>
        <v>500+m</v>
      </c>
      <c r="BH2444" s="23">
        <f t="shared" si="381"/>
        <v>1</v>
      </c>
      <c r="BI2444" s="2" t="s">
        <v>162</v>
      </c>
      <c r="BJ2444" s="2">
        <v>4000</v>
      </c>
      <c r="BO2444" s="2" t="s">
        <v>10003</v>
      </c>
      <c r="BP2444" s="3">
        <v>1</v>
      </c>
      <c r="BQ2444" s="2" t="s">
        <v>10004</v>
      </c>
    </row>
    <row r="2445" spans="1:70" ht="16.149999999999999" customHeight="1" x14ac:dyDescent="0.25">
      <c r="A2445" s="16">
        <v>2444</v>
      </c>
      <c r="B2445" s="17" t="s">
        <v>211</v>
      </c>
      <c r="C2445" s="48" t="s">
        <v>7816</v>
      </c>
      <c r="D2445" s="2" t="s">
        <v>137</v>
      </c>
      <c r="E2445" s="48" t="s">
        <v>10002</v>
      </c>
      <c r="F2445" s="67">
        <v>42134</v>
      </c>
      <c r="G2445" s="3">
        <f t="shared" si="375"/>
        <v>5</v>
      </c>
      <c r="H2445" s="3">
        <f t="shared" si="376"/>
        <v>2015</v>
      </c>
      <c r="I2445" s="19">
        <v>0.53472222222222199</v>
      </c>
      <c r="J2445" s="20">
        <f t="shared" si="382"/>
        <v>12</v>
      </c>
      <c r="K2445" s="5" t="str">
        <f t="shared" si="377"/>
        <v>ja</v>
      </c>
      <c r="L2445" s="5" t="s">
        <v>91</v>
      </c>
      <c r="M2445" s="6" t="s">
        <v>100</v>
      </c>
      <c r="N2445" s="5">
        <v>64</v>
      </c>
      <c r="O2445" s="17" t="s">
        <v>126</v>
      </c>
      <c r="P2445" s="17" t="s">
        <v>10005</v>
      </c>
      <c r="R2445" s="6" t="s">
        <v>77</v>
      </c>
      <c r="T2445" s="22" t="s">
        <v>79</v>
      </c>
      <c r="U2445" s="2" t="s">
        <v>74</v>
      </c>
      <c r="X2445" s="2">
        <v>365</v>
      </c>
      <c r="Y2445" s="2" t="s">
        <v>81</v>
      </c>
      <c r="Z2445" s="2" t="s">
        <v>161</v>
      </c>
      <c r="AA2445" s="2">
        <v>365</v>
      </c>
      <c r="AB2445" s="2" t="s">
        <v>81</v>
      </c>
      <c r="AC2445" s="2" t="s">
        <v>161</v>
      </c>
      <c r="AD2445" s="2">
        <v>365</v>
      </c>
      <c r="AE2445" s="2" t="s">
        <v>83</v>
      </c>
      <c r="AF2445" s="2" t="s">
        <v>161</v>
      </c>
      <c r="BE2445" s="23" t="str">
        <f t="shared" si="379"/>
        <v>EMF ja</v>
      </c>
      <c r="BF2445" s="23">
        <f t="shared" si="380"/>
        <v>4000</v>
      </c>
      <c r="BG2445" s="23" t="str">
        <f t="shared" si="378"/>
        <v>500+m</v>
      </c>
      <c r="BH2445" s="23">
        <f t="shared" si="381"/>
        <v>1</v>
      </c>
      <c r="BI2445" s="2" t="s">
        <v>162</v>
      </c>
      <c r="BJ2445" s="2">
        <v>4000</v>
      </c>
      <c r="BP2445" s="3">
        <v>1</v>
      </c>
      <c r="BQ2445" s="2" t="s">
        <v>10006</v>
      </c>
    </row>
    <row r="2446" spans="1:70" ht="16.149999999999999" customHeight="1" x14ac:dyDescent="0.25">
      <c r="A2446" s="16">
        <v>2445</v>
      </c>
      <c r="B2446" s="17" t="s">
        <v>211</v>
      </c>
      <c r="C2446" s="48" t="s">
        <v>7531</v>
      </c>
      <c r="D2446" s="2" t="s">
        <v>151</v>
      </c>
      <c r="E2446" s="48" t="s">
        <v>10007</v>
      </c>
      <c r="F2446" s="67">
        <v>43303</v>
      </c>
      <c r="G2446" s="3">
        <f t="shared" si="375"/>
        <v>7</v>
      </c>
      <c r="H2446" s="3">
        <f t="shared" si="376"/>
        <v>2018</v>
      </c>
      <c r="I2446" s="19">
        <v>0.51388888888888895</v>
      </c>
      <c r="J2446" s="20">
        <f t="shared" si="382"/>
        <v>12</v>
      </c>
      <c r="K2446" s="5" t="str">
        <f t="shared" si="377"/>
        <v>ja</v>
      </c>
      <c r="L2446" s="5" t="s">
        <v>91</v>
      </c>
      <c r="M2446" s="6" t="s">
        <v>74</v>
      </c>
      <c r="N2446" s="5">
        <v>35</v>
      </c>
      <c r="O2446" s="17" t="s">
        <v>126</v>
      </c>
      <c r="P2446" s="17" t="s">
        <v>10008</v>
      </c>
      <c r="R2446" s="6" t="s">
        <v>77</v>
      </c>
      <c r="T2446" s="22" t="s">
        <v>79</v>
      </c>
      <c r="U2446" s="2" t="s">
        <v>74</v>
      </c>
      <c r="V2446" s="2" t="s">
        <v>80</v>
      </c>
      <c r="X2446" s="2">
        <v>1000</v>
      </c>
      <c r="Y2446" s="2" t="s">
        <v>81</v>
      </c>
      <c r="Z2446" s="2" t="s">
        <v>84</v>
      </c>
      <c r="AA2446" s="2">
        <v>1000</v>
      </c>
      <c r="AB2446" s="2" t="s">
        <v>81</v>
      </c>
      <c r="AC2446" s="2" t="s">
        <v>84</v>
      </c>
      <c r="AD2446" s="2">
        <v>1000</v>
      </c>
      <c r="AE2446" s="2" t="s">
        <v>83</v>
      </c>
      <c r="AF2446" s="2" t="s">
        <v>84</v>
      </c>
      <c r="AJ2446" s="2">
        <v>500</v>
      </c>
      <c r="AK2446" s="2" t="s">
        <v>94</v>
      </c>
      <c r="AL2446" s="2" t="s">
        <v>84</v>
      </c>
      <c r="AM2446" s="2">
        <v>500</v>
      </c>
      <c r="AN2446" s="2" t="s">
        <v>94</v>
      </c>
      <c r="AO2446" s="2" t="s">
        <v>84</v>
      </c>
      <c r="AP2446" s="2">
        <v>500</v>
      </c>
      <c r="AQ2446" s="2" t="s">
        <v>94</v>
      </c>
      <c r="AR2446" s="2" t="s">
        <v>84</v>
      </c>
      <c r="BE2446" s="23" t="str">
        <f t="shared" si="379"/>
        <v>EMF nein</v>
      </c>
      <c r="BF2446" s="23" t="str">
        <f t="shared" si="380"/>
        <v/>
      </c>
      <c r="BG2446" s="23" t="str">
        <f t="shared" si="378"/>
        <v/>
      </c>
      <c r="BH2446" s="23">
        <f t="shared" si="381"/>
        <v>0</v>
      </c>
      <c r="BP2446" s="3">
        <v>1</v>
      </c>
      <c r="BQ2446" s="2" t="s">
        <v>10009</v>
      </c>
    </row>
    <row r="2447" spans="1:70" ht="16.149999999999999" customHeight="1" x14ac:dyDescent="0.25">
      <c r="A2447" s="16">
        <v>2446</v>
      </c>
      <c r="B2447" s="17" t="s">
        <v>87</v>
      </c>
      <c r="C2447" s="76" t="s">
        <v>10010</v>
      </c>
      <c r="D2447" s="2" t="s">
        <v>371</v>
      </c>
      <c r="E2447" s="48" t="s">
        <v>247</v>
      </c>
      <c r="F2447" s="67">
        <v>43303</v>
      </c>
      <c r="G2447" s="3">
        <f t="shared" si="375"/>
        <v>7</v>
      </c>
      <c r="H2447" s="3">
        <f t="shared" si="376"/>
        <v>2018</v>
      </c>
      <c r="I2447" s="19">
        <v>0.48611111111111099</v>
      </c>
      <c r="J2447" s="20">
        <f t="shared" si="382"/>
        <v>11</v>
      </c>
      <c r="K2447" s="5" t="str">
        <f t="shared" si="377"/>
        <v>ja</v>
      </c>
      <c r="L2447" s="5" t="s">
        <v>91</v>
      </c>
      <c r="M2447" s="6" t="s">
        <v>115</v>
      </c>
      <c r="N2447" s="5">
        <v>77</v>
      </c>
      <c r="O2447" s="17" t="s">
        <v>75</v>
      </c>
      <c r="P2447" s="17" t="s">
        <v>10011</v>
      </c>
      <c r="R2447" s="6" t="s">
        <v>77</v>
      </c>
      <c r="T2447" s="22" t="s">
        <v>79</v>
      </c>
      <c r="BE2447" s="23" t="str">
        <f t="shared" si="379"/>
        <v>EMF nein</v>
      </c>
      <c r="BF2447" s="23" t="str">
        <f t="shared" si="380"/>
        <v/>
      </c>
      <c r="BG2447" s="23" t="str">
        <f t="shared" si="378"/>
        <v/>
      </c>
      <c r="BH2447" s="23">
        <f t="shared" si="381"/>
        <v>0</v>
      </c>
      <c r="BO2447" s="2" t="s">
        <v>22467</v>
      </c>
      <c r="BP2447" s="3">
        <v>1</v>
      </c>
      <c r="BR2447" s="135" t="s">
        <v>10012</v>
      </c>
    </row>
    <row r="2448" spans="1:70" ht="16.149999999999999" customHeight="1" x14ac:dyDescent="0.25">
      <c r="A2448" s="16">
        <v>2447</v>
      </c>
      <c r="B2448" s="17" t="s">
        <v>211</v>
      </c>
      <c r="C2448" s="48" t="s">
        <v>2053</v>
      </c>
      <c r="D2448" s="2" t="s">
        <v>124</v>
      </c>
      <c r="E2448" s="48" t="s">
        <v>9381</v>
      </c>
      <c r="F2448" s="67">
        <v>43304</v>
      </c>
      <c r="G2448" s="3">
        <f t="shared" si="375"/>
        <v>7</v>
      </c>
      <c r="H2448" s="3">
        <f t="shared" si="376"/>
        <v>2018</v>
      </c>
      <c r="I2448" s="19">
        <v>0.74652777777777801</v>
      </c>
      <c r="J2448" s="20">
        <f t="shared" si="382"/>
        <v>17</v>
      </c>
      <c r="K2448" s="5" t="str">
        <f t="shared" si="377"/>
        <v>ja</v>
      </c>
      <c r="L2448" s="5" t="s">
        <v>91</v>
      </c>
      <c r="M2448" s="6" t="s">
        <v>74</v>
      </c>
      <c r="N2448" s="5">
        <v>63</v>
      </c>
      <c r="O2448" s="17" t="s">
        <v>126</v>
      </c>
      <c r="P2448" s="17" t="s">
        <v>10013</v>
      </c>
      <c r="R2448" s="6" t="s">
        <v>77</v>
      </c>
      <c r="S2448" s="2" t="s">
        <v>132</v>
      </c>
      <c r="T2448" s="22" t="s">
        <v>79</v>
      </c>
      <c r="X2448" s="2">
        <v>500</v>
      </c>
      <c r="Y2448" s="2" t="s">
        <v>83</v>
      </c>
      <c r="Z2448" s="2" t="s">
        <v>168</v>
      </c>
      <c r="AA2448" s="2">
        <v>500</v>
      </c>
      <c r="AB2448" s="2" t="s">
        <v>168</v>
      </c>
      <c r="AC2448" s="2" t="s">
        <v>168</v>
      </c>
      <c r="AD2448" s="2">
        <v>500</v>
      </c>
      <c r="AE2448" s="2" t="s">
        <v>83</v>
      </c>
      <c r="AF2448" s="2" t="s">
        <v>168</v>
      </c>
      <c r="BE2448" s="23" t="str">
        <f t="shared" si="379"/>
        <v>EMF ja</v>
      </c>
      <c r="BF2448" s="23">
        <f t="shared" si="380"/>
        <v>430</v>
      </c>
      <c r="BG2448" s="23" t="str">
        <f t="shared" si="378"/>
        <v>100-499m</v>
      </c>
      <c r="BH2448" s="23">
        <f t="shared" si="381"/>
        <v>2</v>
      </c>
      <c r="BK2448" s="2" t="s">
        <v>162</v>
      </c>
      <c r="BL2448" s="2">
        <v>500</v>
      </c>
      <c r="BM2448" s="2" t="s">
        <v>162</v>
      </c>
      <c r="BN2448" s="2">
        <v>430</v>
      </c>
      <c r="BO2448" s="2" t="s">
        <v>10014</v>
      </c>
      <c r="BP2448" s="3">
        <v>1</v>
      </c>
      <c r="BQ2448" s="2" t="s">
        <v>10015</v>
      </c>
    </row>
    <row r="2449" spans="1:69" ht="16.149999999999999" customHeight="1" x14ac:dyDescent="0.25">
      <c r="A2449" s="16">
        <v>2448</v>
      </c>
      <c r="B2449" s="17" t="s">
        <v>211</v>
      </c>
      <c r="C2449" s="48" t="s">
        <v>676</v>
      </c>
      <c r="D2449" s="2" t="s">
        <v>151</v>
      </c>
      <c r="E2449" s="48" t="s">
        <v>7511</v>
      </c>
      <c r="F2449" s="67">
        <v>43304</v>
      </c>
      <c r="G2449" s="3">
        <f t="shared" si="375"/>
        <v>7</v>
      </c>
      <c r="H2449" s="3">
        <f t="shared" si="376"/>
        <v>2018</v>
      </c>
      <c r="I2449" s="19">
        <v>0.53819444444444398</v>
      </c>
      <c r="J2449" s="20">
        <f t="shared" si="382"/>
        <v>12</v>
      </c>
      <c r="K2449" s="5" t="str">
        <f t="shared" si="377"/>
        <v>ja</v>
      </c>
      <c r="L2449" s="5" t="s">
        <v>91</v>
      </c>
      <c r="M2449" s="6" t="s">
        <v>74</v>
      </c>
      <c r="N2449" s="5">
        <v>52</v>
      </c>
      <c r="O2449" s="2" t="s">
        <v>140</v>
      </c>
      <c r="P2449" s="17" t="s">
        <v>10016</v>
      </c>
      <c r="R2449" s="6" t="s">
        <v>77</v>
      </c>
      <c r="T2449" s="22" t="s">
        <v>79</v>
      </c>
      <c r="X2449" s="2">
        <v>220</v>
      </c>
      <c r="Y2449" s="2" t="s">
        <v>83</v>
      </c>
      <c r="Z2449" s="2" t="s">
        <v>84</v>
      </c>
      <c r="AA2449" s="2">
        <v>220</v>
      </c>
      <c r="AB2449" s="2" t="s">
        <v>81</v>
      </c>
      <c r="AC2449" s="2" t="s">
        <v>84</v>
      </c>
      <c r="AD2449" s="2">
        <v>220</v>
      </c>
      <c r="AE2449" s="2" t="s">
        <v>83</v>
      </c>
      <c r="AF2449" s="2" t="s">
        <v>84</v>
      </c>
      <c r="AJ2449" s="2">
        <v>460</v>
      </c>
      <c r="AK2449" s="2" t="s">
        <v>81</v>
      </c>
      <c r="AL2449" s="2" t="s">
        <v>84</v>
      </c>
      <c r="AM2449" s="2">
        <v>460</v>
      </c>
      <c r="AN2449" s="2" t="s">
        <v>81</v>
      </c>
      <c r="AO2449" s="2" t="s">
        <v>84</v>
      </c>
      <c r="AP2449" s="2">
        <v>460</v>
      </c>
      <c r="AQ2449" s="2" t="s">
        <v>83</v>
      </c>
      <c r="AR2449" s="2" t="s">
        <v>84</v>
      </c>
      <c r="BE2449" s="23" t="str">
        <f t="shared" si="379"/>
        <v>EMF ja</v>
      </c>
      <c r="BF2449" s="23">
        <f t="shared" si="380"/>
        <v>5</v>
      </c>
      <c r="BG2449" s="23" t="str">
        <f t="shared" si="378"/>
        <v>&lt;100m</v>
      </c>
      <c r="BH2449" s="23">
        <f t="shared" si="381"/>
        <v>2</v>
      </c>
      <c r="BI2449" s="2" t="s">
        <v>162</v>
      </c>
      <c r="BJ2449" s="2">
        <v>4700</v>
      </c>
      <c r="BM2449" s="2" t="s">
        <v>162</v>
      </c>
      <c r="BN2449" s="2">
        <v>5</v>
      </c>
      <c r="BO2449" s="2" t="s">
        <v>10017</v>
      </c>
      <c r="BP2449" s="3">
        <v>1</v>
      </c>
      <c r="BQ2449" s="2" t="s">
        <v>10018</v>
      </c>
    </row>
    <row r="2450" spans="1:69" ht="16.149999999999999" customHeight="1" x14ac:dyDescent="0.25">
      <c r="A2450" s="16">
        <v>2449</v>
      </c>
      <c r="B2450" s="17" t="s">
        <v>211</v>
      </c>
      <c r="C2450" s="48" t="s">
        <v>10019</v>
      </c>
      <c r="D2450" s="2" t="s">
        <v>172</v>
      </c>
      <c r="E2450" s="48" t="s">
        <v>8938</v>
      </c>
      <c r="F2450" s="67">
        <v>43303</v>
      </c>
      <c r="G2450" s="3">
        <f t="shared" si="375"/>
        <v>7</v>
      </c>
      <c r="H2450" s="3">
        <f t="shared" si="376"/>
        <v>2018</v>
      </c>
      <c r="I2450" s="19">
        <v>0.43055555555555602</v>
      </c>
      <c r="J2450" s="20">
        <f t="shared" si="382"/>
        <v>10</v>
      </c>
      <c r="K2450" s="5" t="str">
        <f t="shared" si="377"/>
        <v>ja</v>
      </c>
      <c r="L2450" s="5" t="s">
        <v>91</v>
      </c>
      <c r="M2450" s="6" t="s">
        <v>100</v>
      </c>
      <c r="N2450" s="5">
        <v>49</v>
      </c>
      <c r="O2450" s="17" t="s">
        <v>126</v>
      </c>
      <c r="P2450" s="17" t="s">
        <v>10020</v>
      </c>
      <c r="R2450" s="6" t="s">
        <v>77</v>
      </c>
      <c r="T2450" s="22" t="s">
        <v>79</v>
      </c>
      <c r="X2450" s="2">
        <v>1630</v>
      </c>
      <c r="Y2450" s="2" t="s">
        <v>83</v>
      </c>
      <c r="Z2450" s="2" t="s">
        <v>84</v>
      </c>
      <c r="AA2450" s="2">
        <v>1630</v>
      </c>
      <c r="AB2450" s="2" t="s">
        <v>81</v>
      </c>
      <c r="AC2450" s="2" t="s">
        <v>84</v>
      </c>
      <c r="AD2450" s="2">
        <v>1630</v>
      </c>
      <c r="AE2450" s="2" t="s">
        <v>83</v>
      </c>
      <c r="AF2450" s="2" t="s">
        <v>84</v>
      </c>
      <c r="BE2450" s="23" t="str">
        <f t="shared" si="379"/>
        <v>EMF nein</v>
      </c>
      <c r="BF2450" s="23" t="str">
        <f t="shared" si="380"/>
        <v/>
      </c>
      <c r="BG2450" s="23" t="str">
        <f t="shared" si="378"/>
        <v/>
      </c>
      <c r="BH2450" s="23">
        <f t="shared" si="381"/>
        <v>0</v>
      </c>
      <c r="BO2450" s="2" t="s">
        <v>10021</v>
      </c>
      <c r="BP2450" s="3">
        <v>1</v>
      </c>
      <c r="BQ2450" s="2" t="s">
        <v>10022</v>
      </c>
    </row>
    <row r="2451" spans="1:69" ht="16.149999999999999" customHeight="1" x14ac:dyDescent="0.25">
      <c r="A2451" s="16">
        <v>2450</v>
      </c>
      <c r="B2451" s="17" t="s">
        <v>87</v>
      </c>
      <c r="C2451" s="48" t="s">
        <v>10023</v>
      </c>
      <c r="D2451" s="2" t="s">
        <v>896</v>
      </c>
      <c r="E2451" s="48" t="s">
        <v>10024</v>
      </c>
      <c r="F2451" s="67">
        <v>43322</v>
      </c>
      <c r="G2451" s="3">
        <f t="shared" si="375"/>
        <v>8</v>
      </c>
      <c r="H2451" s="3">
        <f t="shared" si="376"/>
        <v>2018</v>
      </c>
      <c r="I2451" s="19">
        <v>0.45486111111111099</v>
      </c>
      <c r="J2451" s="20">
        <f t="shared" si="382"/>
        <v>10</v>
      </c>
      <c r="K2451" s="5" t="str">
        <f t="shared" si="377"/>
        <v>ja</v>
      </c>
      <c r="L2451" s="5" t="s">
        <v>91</v>
      </c>
      <c r="M2451" s="6" t="s">
        <v>74</v>
      </c>
      <c r="N2451" s="5">
        <v>80</v>
      </c>
      <c r="O2451" s="17" t="s">
        <v>126</v>
      </c>
      <c r="P2451" s="17" t="s">
        <v>9747</v>
      </c>
      <c r="R2451" s="6" t="s">
        <v>77</v>
      </c>
      <c r="S2451" s="2" t="s">
        <v>78</v>
      </c>
      <c r="T2451" s="22" t="s">
        <v>79</v>
      </c>
      <c r="U2451" s="2" t="s">
        <v>74</v>
      </c>
      <c r="X2451" s="2">
        <v>665</v>
      </c>
      <c r="Y2451" s="2" t="s">
        <v>83</v>
      </c>
      <c r="Z2451" s="2" t="s">
        <v>82</v>
      </c>
      <c r="AA2451" s="2">
        <v>665</v>
      </c>
      <c r="AB2451" s="2" t="s">
        <v>81</v>
      </c>
      <c r="AC2451" s="2" t="s">
        <v>82</v>
      </c>
      <c r="AD2451" s="2">
        <v>665</v>
      </c>
      <c r="AE2451" s="2" t="s">
        <v>81</v>
      </c>
      <c r="AF2451" s="2" t="s">
        <v>82</v>
      </c>
      <c r="BE2451" s="23" t="str">
        <f t="shared" si="379"/>
        <v>EMF ja</v>
      </c>
      <c r="BF2451" s="23">
        <f t="shared" si="380"/>
        <v>150</v>
      </c>
      <c r="BG2451" s="23" t="str">
        <f t="shared" si="378"/>
        <v>100-499m</v>
      </c>
      <c r="BH2451" s="23">
        <f t="shared" si="381"/>
        <v>3</v>
      </c>
      <c r="BI2451" s="2" t="s">
        <v>162</v>
      </c>
      <c r="BJ2451" s="2">
        <v>150</v>
      </c>
      <c r="BK2451" s="2" t="s">
        <v>162</v>
      </c>
      <c r="BL2451" s="2">
        <v>500</v>
      </c>
      <c r="BM2451" s="2" t="s">
        <v>162</v>
      </c>
      <c r="BN2451" s="2">
        <v>770</v>
      </c>
      <c r="BO2451" s="2" t="s">
        <v>10025</v>
      </c>
      <c r="BP2451" s="3">
        <v>1</v>
      </c>
      <c r="BQ2451" s="2" t="s">
        <v>10026</v>
      </c>
    </row>
    <row r="2452" spans="1:69" ht="16.149999999999999" customHeight="1" x14ac:dyDescent="0.25">
      <c r="A2452" s="111">
        <v>2451</v>
      </c>
      <c r="B2452" s="17" t="s">
        <v>135</v>
      </c>
      <c r="C2452" s="48" t="s">
        <v>540</v>
      </c>
      <c r="D2452" s="2" t="s">
        <v>124</v>
      </c>
      <c r="E2452" s="48" t="s">
        <v>5298</v>
      </c>
      <c r="F2452" s="67">
        <v>43301</v>
      </c>
      <c r="G2452" s="3">
        <f t="shared" ref="G2452:G2501" si="383">IF(F2452&lt;&gt;"",MONTH(F2452),"")</f>
        <v>7</v>
      </c>
      <c r="H2452" s="3">
        <f t="shared" ref="H2452:H2501" si="384">IF(F2452&lt;&gt;"",YEAR(F2452),"")</f>
        <v>2018</v>
      </c>
      <c r="I2452" s="19">
        <v>0.5625</v>
      </c>
      <c r="J2452" s="20">
        <f t="shared" si="382"/>
        <v>13</v>
      </c>
      <c r="K2452" s="5" t="str">
        <f t="shared" ref="K2452:K2501" si="385">IF(COUNTA(W2452:BN2452)=0,"nein","ja")</f>
        <v>ja</v>
      </c>
      <c r="M2452" s="6" t="s">
        <v>74</v>
      </c>
      <c r="O2452" s="17" t="s">
        <v>75</v>
      </c>
      <c r="P2452" s="17" t="s">
        <v>10027</v>
      </c>
      <c r="R2452" s="6" t="s">
        <v>77</v>
      </c>
      <c r="T2452" s="22"/>
      <c r="X2452" s="2">
        <v>57</v>
      </c>
      <c r="Y2452" s="2" t="s">
        <v>81</v>
      </c>
      <c r="Z2452" s="2" t="s">
        <v>168</v>
      </c>
      <c r="AD2452" s="2">
        <v>75</v>
      </c>
      <c r="AE2452" s="2" t="s">
        <v>83</v>
      </c>
      <c r="AF2452" s="2" t="s">
        <v>168</v>
      </c>
      <c r="BE2452" s="23" t="str">
        <f t="shared" si="379"/>
        <v>EMF nein</v>
      </c>
      <c r="BF2452" s="23" t="str">
        <f t="shared" si="380"/>
        <v/>
      </c>
      <c r="BG2452" s="23" t="str">
        <f t="shared" si="378"/>
        <v/>
      </c>
      <c r="BH2452" s="23">
        <f t="shared" si="381"/>
        <v>0</v>
      </c>
      <c r="BO2452" s="2" t="s">
        <v>10028</v>
      </c>
      <c r="BP2452" s="3">
        <v>1</v>
      </c>
      <c r="BQ2452" s="2" t="s">
        <v>10029</v>
      </c>
    </row>
    <row r="2453" spans="1:69" ht="16.149999999999999" customHeight="1" x14ac:dyDescent="0.25">
      <c r="A2453" s="16">
        <v>2452</v>
      </c>
      <c r="B2453" s="17" t="s">
        <v>211</v>
      </c>
      <c r="C2453" s="48" t="s">
        <v>1924</v>
      </c>
      <c r="D2453" s="2" t="s">
        <v>1097</v>
      </c>
      <c r="E2453" s="48" t="s">
        <v>10030</v>
      </c>
      <c r="F2453" s="67">
        <v>43267</v>
      </c>
      <c r="G2453" s="3">
        <f t="shared" si="383"/>
        <v>6</v>
      </c>
      <c r="H2453" s="3">
        <f t="shared" si="384"/>
        <v>2018</v>
      </c>
      <c r="I2453" s="19">
        <v>0.70277777777777795</v>
      </c>
      <c r="J2453" s="20">
        <f t="shared" si="382"/>
        <v>16</v>
      </c>
      <c r="K2453" s="5" t="str">
        <f t="shared" si="385"/>
        <v>ja</v>
      </c>
      <c r="L2453" s="21" t="s">
        <v>73</v>
      </c>
      <c r="M2453" s="6" t="s">
        <v>74</v>
      </c>
      <c r="N2453" s="5">
        <v>25</v>
      </c>
      <c r="O2453" s="2" t="s">
        <v>140</v>
      </c>
      <c r="P2453" s="17" t="s">
        <v>10031</v>
      </c>
      <c r="R2453" s="6" t="s">
        <v>77</v>
      </c>
      <c r="T2453" s="22" t="s">
        <v>79</v>
      </c>
      <c r="BE2453" s="23" t="str">
        <f t="shared" si="379"/>
        <v>EMF nein</v>
      </c>
      <c r="BF2453" s="23" t="str">
        <f t="shared" si="380"/>
        <v/>
      </c>
      <c r="BG2453" s="23" t="str">
        <f t="shared" si="378"/>
        <v/>
      </c>
      <c r="BH2453" s="23">
        <f t="shared" si="381"/>
        <v>0</v>
      </c>
      <c r="BP2453" s="3">
        <v>1</v>
      </c>
      <c r="BQ2453" s="2" t="s">
        <v>10032</v>
      </c>
    </row>
    <row r="2454" spans="1:69" ht="16.149999999999999" customHeight="1" x14ac:dyDescent="0.25">
      <c r="A2454" s="16">
        <v>2453</v>
      </c>
      <c r="B2454" s="17" t="s">
        <v>211</v>
      </c>
      <c r="C2454" s="48" t="s">
        <v>3380</v>
      </c>
      <c r="D2454" s="2" t="s">
        <v>124</v>
      </c>
      <c r="E2454" s="2" t="s">
        <v>9381</v>
      </c>
      <c r="F2454" s="67">
        <v>43296</v>
      </c>
      <c r="G2454" s="3">
        <f t="shared" si="383"/>
        <v>7</v>
      </c>
      <c r="H2454" s="3">
        <f t="shared" si="384"/>
        <v>2018</v>
      </c>
      <c r="I2454" s="19">
        <v>0.63541666666666696</v>
      </c>
      <c r="J2454" s="20">
        <f t="shared" si="382"/>
        <v>15</v>
      </c>
      <c r="K2454" s="5" t="str">
        <f t="shared" si="385"/>
        <v>ja</v>
      </c>
      <c r="L2454" s="5" t="s">
        <v>91</v>
      </c>
      <c r="M2454" s="6" t="s">
        <v>74</v>
      </c>
      <c r="N2454" s="5">
        <v>45</v>
      </c>
      <c r="O2454" s="2" t="s">
        <v>4536</v>
      </c>
      <c r="P2454" s="6" t="s">
        <v>10033</v>
      </c>
      <c r="S2454" s="2" t="s">
        <v>78</v>
      </c>
      <c r="T2454" s="22"/>
      <c r="BE2454" s="23" t="str">
        <f t="shared" si="379"/>
        <v>EMF nein</v>
      </c>
      <c r="BF2454" s="23" t="str">
        <f t="shared" si="380"/>
        <v/>
      </c>
      <c r="BG2454" s="23" t="str">
        <f t="shared" si="378"/>
        <v/>
      </c>
      <c r="BH2454" s="23">
        <f t="shared" si="381"/>
        <v>0</v>
      </c>
      <c r="BP2454" s="3">
        <v>1</v>
      </c>
      <c r="BQ2454" s="2" t="s">
        <v>10034</v>
      </c>
    </row>
    <row r="2455" spans="1:69" ht="16.149999999999999" customHeight="1" x14ac:dyDescent="0.25">
      <c r="A2455" s="16">
        <v>2454</v>
      </c>
      <c r="B2455" s="17" t="s">
        <v>211</v>
      </c>
      <c r="C2455" s="48" t="s">
        <v>1213</v>
      </c>
      <c r="D2455" s="2" t="s">
        <v>896</v>
      </c>
      <c r="E2455" s="2" t="s">
        <v>10035</v>
      </c>
      <c r="F2455" s="67">
        <v>43305</v>
      </c>
      <c r="G2455" s="3">
        <f t="shared" si="383"/>
        <v>7</v>
      </c>
      <c r="H2455" s="3">
        <f t="shared" si="384"/>
        <v>2018</v>
      </c>
      <c r="I2455" s="19">
        <v>0.57291666666666696</v>
      </c>
      <c r="J2455" s="20">
        <f t="shared" si="382"/>
        <v>13</v>
      </c>
      <c r="K2455" s="5" t="str">
        <f t="shared" si="385"/>
        <v>ja</v>
      </c>
      <c r="L2455" s="5" t="s">
        <v>91</v>
      </c>
      <c r="M2455" s="6" t="s">
        <v>74</v>
      </c>
      <c r="N2455" s="5">
        <v>48</v>
      </c>
      <c r="O2455" s="17" t="s">
        <v>75</v>
      </c>
      <c r="P2455" s="6" t="s">
        <v>10036</v>
      </c>
      <c r="R2455" s="6" t="s">
        <v>77</v>
      </c>
      <c r="T2455" s="22"/>
      <c r="U2455" s="2" t="s">
        <v>115</v>
      </c>
      <c r="V2455" s="2" t="s">
        <v>80</v>
      </c>
      <c r="X2455" s="2">
        <v>55</v>
      </c>
      <c r="Y2455" s="2" t="s">
        <v>8720</v>
      </c>
      <c r="Z2455" s="2" t="s">
        <v>82</v>
      </c>
      <c r="AA2455" s="2">
        <v>55</v>
      </c>
      <c r="AB2455" s="2" t="s">
        <v>94</v>
      </c>
      <c r="AC2455" s="2" t="s">
        <v>82</v>
      </c>
      <c r="AD2455" s="2">
        <v>55</v>
      </c>
      <c r="AE2455" s="2" t="s">
        <v>81</v>
      </c>
      <c r="AF2455" s="2" t="s">
        <v>82</v>
      </c>
      <c r="BE2455" s="23" t="str">
        <f t="shared" si="379"/>
        <v>EMF nein</v>
      </c>
      <c r="BF2455" s="23" t="str">
        <f t="shared" si="380"/>
        <v/>
      </c>
      <c r="BG2455" s="23" t="str">
        <f t="shared" si="378"/>
        <v/>
      </c>
      <c r="BH2455" s="23">
        <f t="shared" si="381"/>
        <v>0</v>
      </c>
      <c r="BO2455" s="2" t="s">
        <v>10037</v>
      </c>
      <c r="BP2455" s="3">
        <v>1</v>
      </c>
      <c r="BQ2455" s="2" t="s">
        <v>10038</v>
      </c>
    </row>
    <row r="2456" spans="1:69" ht="16.149999999999999" customHeight="1" x14ac:dyDescent="0.25">
      <c r="A2456" s="16">
        <v>2455</v>
      </c>
      <c r="B2456" s="17" t="s">
        <v>87</v>
      </c>
      <c r="C2456" s="48" t="s">
        <v>1213</v>
      </c>
      <c r="D2456" s="2" t="s">
        <v>896</v>
      </c>
      <c r="E2456" s="2" t="s">
        <v>10039</v>
      </c>
      <c r="F2456" s="67">
        <v>43304</v>
      </c>
      <c r="G2456" s="3">
        <f t="shared" si="383"/>
        <v>7</v>
      </c>
      <c r="H2456" s="3">
        <f t="shared" si="384"/>
        <v>2018</v>
      </c>
      <c r="I2456" s="19">
        <v>0.86111111111111105</v>
      </c>
      <c r="J2456" s="20">
        <f t="shared" si="382"/>
        <v>20</v>
      </c>
      <c r="K2456" s="5" t="str">
        <f t="shared" si="385"/>
        <v>ja</v>
      </c>
      <c r="L2456" s="5" t="s">
        <v>91</v>
      </c>
      <c r="M2456" s="6" t="s">
        <v>74</v>
      </c>
      <c r="N2456" s="5">
        <v>81</v>
      </c>
      <c r="O2456" s="17" t="s">
        <v>75</v>
      </c>
      <c r="P2456" s="6" t="s">
        <v>10040</v>
      </c>
      <c r="R2456" s="6" t="s">
        <v>77</v>
      </c>
      <c r="T2456" s="22"/>
      <c r="U2456" s="2" t="s">
        <v>115</v>
      </c>
      <c r="V2456" s="2" t="s">
        <v>80</v>
      </c>
      <c r="BE2456" s="23" t="str">
        <f t="shared" si="379"/>
        <v>EMF nein</v>
      </c>
      <c r="BF2456" s="23" t="str">
        <f t="shared" si="380"/>
        <v/>
      </c>
      <c r="BG2456" s="23" t="str">
        <f t="shared" si="378"/>
        <v/>
      </c>
      <c r="BH2456" s="23">
        <f t="shared" si="381"/>
        <v>0</v>
      </c>
      <c r="BO2456" s="119" t="s">
        <v>10041</v>
      </c>
      <c r="BP2456" s="3">
        <v>1</v>
      </c>
      <c r="BQ2456" s="2" t="s">
        <v>10042</v>
      </c>
    </row>
    <row r="2457" spans="1:69" ht="16.149999999999999" customHeight="1" x14ac:dyDescent="0.25">
      <c r="A2457" s="16">
        <v>2456</v>
      </c>
      <c r="B2457" s="17" t="s">
        <v>211</v>
      </c>
      <c r="C2457" s="48" t="s">
        <v>10043</v>
      </c>
      <c r="D2457" s="2" t="s">
        <v>264</v>
      </c>
      <c r="E2457" s="2" t="s">
        <v>7812</v>
      </c>
      <c r="F2457" s="67">
        <v>39597</v>
      </c>
      <c r="G2457" s="3">
        <f t="shared" si="383"/>
        <v>5</v>
      </c>
      <c r="H2457" s="3">
        <f t="shared" si="384"/>
        <v>2008</v>
      </c>
      <c r="I2457" s="19">
        <v>0.64583333333333304</v>
      </c>
      <c r="J2457" s="20">
        <f t="shared" si="382"/>
        <v>15</v>
      </c>
      <c r="K2457" s="5" t="str">
        <f t="shared" si="385"/>
        <v>ja</v>
      </c>
      <c r="L2457" s="21" t="s">
        <v>73</v>
      </c>
      <c r="M2457" s="6" t="s">
        <v>74</v>
      </c>
      <c r="N2457" s="5">
        <v>75</v>
      </c>
      <c r="O2457" s="17" t="s">
        <v>126</v>
      </c>
      <c r="P2457" s="6" t="s">
        <v>10044</v>
      </c>
      <c r="R2457" s="6" t="s">
        <v>77</v>
      </c>
      <c r="T2457" s="22" t="s">
        <v>79</v>
      </c>
      <c r="V2457" s="2" t="s">
        <v>80</v>
      </c>
      <c r="AA2457" s="2">
        <v>100</v>
      </c>
      <c r="AB2457" s="2" t="s">
        <v>81</v>
      </c>
      <c r="AC2457" s="2" t="s">
        <v>84</v>
      </c>
      <c r="BE2457" s="23" t="str">
        <f t="shared" si="379"/>
        <v>EMF nein</v>
      </c>
      <c r="BF2457" s="23" t="str">
        <f t="shared" si="380"/>
        <v/>
      </c>
      <c r="BG2457" s="23" t="str">
        <f t="shared" si="378"/>
        <v/>
      </c>
      <c r="BH2457" s="23">
        <f t="shared" si="381"/>
        <v>0</v>
      </c>
      <c r="BO2457" s="2" t="s">
        <v>10045</v>
      </c>
      <c r="BP2457" s="3">
        <v>1</v>
      </c>
      <c r="BQ2457" s="2" t="s">
        <v>10046</v>
      </c>
    </row>
    <row r="2458" spans="1:69" ht="16.149999999999999" customHeight="1" x14ac:dyDescent="0.25">
      <c r="A2458" s="16">
        <v>2457</v>
      </c>
      <c r="B2458" s="17" t="s">
        <v>87</v>
      </c>
      <c r="C2458" s="2" t="s">
        <v>10047</v>
      </c>
      <c r="D2458" s="2" t="s">
        <v>348</v>
      </c>
      <c r="E2458" s="2" t="s">
        <v>10048</v>
      </c>
      <c r="F2458" s="67">
        <v>42702</v>
      </c>
      <c r="G2458" s="3">
        <f t="shared" si="383"/>
        <v>11</v>
      </c>
      <c r="H2458" s="3">
        <f t="shared" si="384"/>
        <v>2016</v>
      </c>
      <c r="I2458" s="19">
        <v>0.72916666666666696</v>
      </c>
      <c r="J2458" s="20">
        <f t="shared" si="382"/>
        <v>17</v>
      </c>
      <c r="K2458" s="5" t="str">
        <f t="shared" si="385"/>
        <v>ja</v>
      </c>
      <c r="L2458" s="5" t="s">
        <v>91</v>
      </c>
      <c r="M2458" s="6" t="s">
        <v>74</v>
      </c>
      <c r="N2458" s="5">
        <v>85</v>
      </c>
      <c r="O2458" s="17" t="s">
        <v>126</v>
      </c>
      <c r="P2458" s="5" t="s">
        <v>3481</v>
      </c>
      <c r="R2458" s="6" t="s">
        <v>77</v>
      </c>
      <c r="T2458" s="6" t="s">
        <v>3264</v>
      </c>
      <c r="U2458" s="2" t="s">
        <v>10049</v>
      </c>
      <c r="V2458" s="6" t="s">
        <v>80</v>
      </c>
      <c r="BE2458" s="23" t="str">
        <f t="shared" si="379"/>
        <v>EMF ja</v>
      </c>
      <c r="BF2458" s="23">
        <f t="shared" si="380"/>
        <v>150</v>
      </c>
      <c r="BG2458" s="23" t="str">
        <f t="shared" si="378"/>
        <v>100-499m</v>
      </c>
      <c r="BH2458" s="23">
        <f t="shared" si="381"/>
        <v>1</v>
      </c>
      <c r="BM2458" s="2" t="s">
        <v>162</v>
      </c>
      <c r="BN2458" s="2">
        <v>150</v>
      </c>
      <c r="BO2458" s="2" t="s">
        <v>10050</v>
      </c>
      <c r="BP2458" s="3">
        <v>1</v>
      </c>
      <c r="BQ2458" s="2" t="s">
        <v>10051</v>
      </c>
    </row>
    <row r="2459" spans="1:69" ht="16.149999999999999" customHeight="1" x14ac:dyDescent="0.25">
      <c r="A2459" s="120">
        <v>2458</v>
      </c>
      <c r="B2459" s="17" t="s">
        <v>211</v>
      </c>
      <c r="C2459" s="48" t="s">
        <v>7917</v>
      </c>
      <c r="D2459" s="2" t="s">
        <v>113</v>
      </c>
      <c r="E2459" s="2" t="s">
        <v>2243</v>
      </c>
      <c r="F2459" s="67">
        <v>43288</v>
      </c>
      <c r="G2459" s="3">
        <f t="shared" si="383"/>
        <v>7</v>
      </c>
      <c r="H2459" s="3">
        <f t="shared" si="384"/>
        <v>2018</v>
      </c>
      <c r="I2459" s="19">
        <v>0.49652777777777801</v>
      </c>
      <c r="J2459" s="20">
        <f t="shared" si="382"/>
        <v>11</v>
      </c>
      <c r="K2459" s="5" t="str">
        <f t="shared" si="385"/>
        <v>ja</v>
      </c>
      <c r="L2459" s="5" t="s">
        <v>73</v>
      </c>
      <c r="M2459" s="6" t="s">
        <v>74</v>
      </c>
      <c r="N2459" s="5" t="s">
        <v>109</v>
      </c>
      <c r="O2459" s="17" t="s">
        <v>126</v>
      </c>
      <c r="P2459" s="2" t="s">
        <v>10052</v>
      </c>
      <c r="R2459" s="6" t="s">
        <v>77</v>
      </c>
      <c r="T2459" s="22"/>
      <c r="U2459" s="2" t="s">
        <v>100</v>
      </c>
      <c r="V2459" s="2" t="s">
        <v>80</v>
      </c>
      <c r="BE2459" s="23" t="str">
        <f t="shared" si="379"/>
        <v>EMF nein</v>
      </c>
      <c r="BF2459" s="23" t="str">
        <f t="shared" si="380"/>
        <v/>
      </c>
      <c r="BG2459" s="23" t="str">
        <f t="shared" si="378"/>
        <v/>
      </c>
      <c r="BH2459" s="23">
        <f t="shared" si="381"/>
        <v>0</v>
      </c>
      <c r="BO2459" s="2" t="s">
        <v>10053</v>
      </c>
      <c r="BP2459" s="3">
        <v>1</v>
      </c>
      <c r="BQ2459" s="2" t="s">
        <v>10054</v>
      </c>
    </row>
    <row r="2460" spans="1:69" ht="16.149999999999999" customHeight="1" x14ac:dyDescent="0.25">
      <c r="A2460" s="16">
        <v>2459</v>
      </c>
      <c r="B2460" s="17" t="s">
        <v>211</v>
      </c>
      <c r="C2460" s="2" t="s">
        <v>10055</v>
      </c>
      <c r="D2460" s="2" t="s">
        <v>264</v>
      </c>
      <c r="E2460" s="2" t="s">
        <v>5471</v>
      </c>
      <c r="F2460" s="67">
        <v>39586</v>
      </c>
      <c r="G2460" s="3">
        <f t="shared" si="383"/>
        <v>5</v>
      </c>
      <c r="H2460" s="3">
        <f t="shared" si="384"/>
        <v>2008</v>
      </c>
      <c r="I2460" s="19">
        <v>0.6875</v>
      </c>
      <c r="J2460" s="20">
        <f t="shared" si="382"/>
        <v>16</v>
      </c>
      <c r="K2460" s="5" t="str">
        <f t="shared" si="385"/>
        <v>ja</v>
      </c>
      <c r="L2460" s="5" t="s">
        <v>91</v>
      </c>
      <c r="M2460" s="6" t="s">
        <v>74</v>
      </c>
      <c r="N2460" s="5">
        <v>63</v>
      </c>
      <c r="O2460" s="17" t="s">
        <v>75</v>
      </c>
      <c r="P2460" s="2" t="s">
        <v>5590</v>
      </c>
      <c r="R2460" s="6" t="s">
        <v>77</v>
      </c>
      <c r="T2460" s="22"/>
      <c r="U2460" s="2" t="s">
        <v>100</v>
      </c>
      <c r="V2460" s="2" t="s">
        <v>80</v>
      </c>
      <c r="X2460" s="2">
        <v>270</v>
      </c>
      <c r="Y2460" s="2" t="s">
        <v>81</v>
      </c>
      <c r="Z2460" s="2" t="s">
        <v>84</v>
      </c>
      <c r="AA2460" s="2">
        <v>270</v>
      </c>
      <c r="AB2460" s="2" t="s">
        <v>81</v>
      </c>
      <c r="AC2460" s="2" t="s">
        <v>84</v>
      </c>
      <c r="BE2460" s="23" t="str">
        <f t="shared" si="379"/>
        <v>EMF nein</v>
      </c>
      <c r="BF2460" s="23" t="str">
        <f t="shared" si="380"/>
        <v/>
      </c>
      <c r="BG2460" s="23" t="str">
        <f t="shared" si="378"/>
        <v/>
      </c>
      <c r="BH2460" s="23">
        <f t="shared" si="381"/>
        <v>0</v>
      </c>
      <c r="BO2460" s="2" t="s">
        <v>10056</v>
      </c>
      <c r="BP2460" s="3">
        <v>1</v>
      </c>
      <c r="BQ2460" s="2" t="s">
        <v>10057</v>
      </c>
    </row>
    <row r="2461" spans="1:69" ht="16.149999999999999" customHeight="1" x14ac:dyDescent="0.25">
      <c r="A2461" s="16">
        <v>2460</v>
      </c>
      <c r="B2461" s="17" t="s">
        <v>87</v>
      </c>
      <c r="C2461" s="2" t="s">
        <v>8646</v>
      </c>
      <c r="D2461" s="2" t="s">
        <v>264</v>
      </c>
      <c r="E2461" s="2" t="s">
        <v>247</v>
      </c>
      <c r="F2461" s="67">
        <v>39584</v>
      </c>
      <c r="G2461" s="3">
        <f t="shared" si="383"/>
        <v>5</v>
      </c>
      <c r="H2461" s="3">
        <f t="shared" si="384"/>
        <v>2008</v>
      </c>
      <c r="I2461" s="19">
        <v>0.77083333333333304</v>
      </c>
      <c r="J2461" s="20">
        <f t="shared" si="382"/>
        <v>18</v>
      </c>
      <c r="K2461" s="5" t="str">
        <f t="shared" si="385"/>
        <v>ja</v>
      </c>
      <c r="L2461" s="5" t="s">
        <v>91</v>
      </c>
      <c r="M2461" s="6" t="s">
        <v>74</v>
      </c>
      <c r="N2461" s="5">
        <v>81</v>
      </c>
      <c r="O2461" s="17" t="s">
        <v>5139</v>
      </c>
      <c r="P2461" s="2" t="s">
        <v>10058</v>
      </c>
      <c r="R2461" s="6" t="s">
        <v>77</v>
      </c>
      <c r="T2461" s="22"/>
      <c r="U2461" s="2" t="s">
        <v>74</v>
      </c>
      <c r="V2461" s="2" t="s">
        <v>80</v>
      </c>
      <c r="AA2461" s="2">
        <v>143</v>
      </c>
      <c r="AB2461" s="2" t="s">
        <v>81</v>
      </c>
      <c r="AC2461" s="2" t="s">
        <v>168</v>
      </c>
      <c r="AJ2461" s="2">
        <v>372</v>
      </c>
      <c r="AK2461" s="2" t="s">
        <v>81</v>
      </c>
      <c r="AL2461" s="2" t="s">
        <v>168</v>
      </c>
      <c r="AM2461" s="2">
        <v>372</v>
      </c>
      <c r="AN2461" s="2" t="s">
        <v>81</v>
      </c>
      <c r="AO2461" s="2" t="s">
        <v>168</v>
      </c>
      <c r="AV2461" s="2">
        <v>558</v>
      </c>
      <c r="AW2461" s="2" t="s">
        <v>81</v>
      </c>
      <c r="AX2461" s="2" t="s">
        <v>168</v>
      </c>
      <c r="AY2461" s="2">
        <v>558</v>
      </c>
      <c r="AZ2461" s="2" t="s">
        <v>81</v>
      </c>
      <c r="BA2461" s="2" t="s">
        <v>168</v>
      </c>
      <c r="BE2461" s="23" t="str">
        <f t="shared" si="379"/>
        <v>EMF nein</v>
      </c>
      <c r="BF2461" s="23" t="str">
        <f t="shared" si="380"/>
        <v/>
      </c>
      <c r="BG2461" s="23" t="str">
        <f t="shared" si="378"/>
        <v/>
      </c>
      <c r="BH2461" s="23">
        <f t="shared" si="381"/>
        <v>0</v>
      </c>
      <c r="BO2461" s="2" t="s">
        <v>10059</v>
      </c>
      <c r="BP2461" s="3">
        <v>1</v>
      </c>
      <c r="BQ2461" s="2" t="s">
        <v>10060</v>
      </c>
    </row>
    <row r="2462" spans="1:69" ht="16.149999999999999" customHeight="1" x14ac:dyDescent="0.25">
      <c r="A2462" s="16">
        <v>2461</v>
      </c>
      <c r="B2462" s="17" t="s">
        <v>211</v>
      </c>
      <c r="C2462" s="2" t="s">
        <v>7811</v>
      </c>
      <c r="D2462" s="2" t="s">
        <v>264</v>
      </c>
      <c r="E2462" s="2" t="s">
        <v>7812</v>
      </c>
      <c r="F2462" s="67">
        <v>43235</v>
      </c>
      <c r="G2462" s="3">
        <f t="shared" si="383"/>
        <v>5</v>
      </c>
      <c r="H2462" s="3">
        <f t="shared" si="384"/>
        <v>2018</v>
      </c>
      <c r="I2462" s="19">
        <v>0.70833333333333304</v>
      </c>
      <c r="J2462" s="20">
        <f t="shared" si="382"/>
        <v>17</v>
      </c>
      <c r="K2462" s="5" t="str">
        <f t="shared" si="385"/>
        <v>ja</v>
      </c>
      <c r="L2462" s="5" t="s">
        <v>91</v>
      </c>
      <c r="M2462" s="6" t="s">
        <v>74</v>
      </c>
      <c r="N2462" s="5">
        <v>45</v>
      </c>
      <c r="O2462" s="17" t="s">
        <v>126</v>
      </c>
      <c r="P2462" s="2" t="s">
        <v>10061</v>
      </c>
      <c r="R2462" s="6" t="s">
        <v>77</v>
      </c>
      <c r="T2462" s="22"/>
      <c r="BE2462" s="23" t="str">
        <f t="shared" si="379"/>
        <v>EMF ja</v>
      </c>
      <c r="BF2462" s="23">
        <f t="shared" si="380"/>
        <v>284</v>
      </c>
      <c r="BG2462" s="23" t="str">
        <f t="shared" si="378"/>
        <v>100-499m</v>
      </c>
      <c r="BH2462" s="23">
        <f t="shared" si="381"/>
        <v>1</v>
      </c>
      <c r="BM2462" s="2" t="s">
        <v>162</v>
      </c>
      <c r="BN2462" s="2">
        <v>284</v>
      </c>
      <c r="BO2462" s="2" t="s">
        <v>10062</v>
      </c>
      <c r="BP2462" s="3">
        <v>1</v>
      </c>
      <c r="BQ2462" s="2" t="s">
        <v>10063</v>
      </c>
    </row>
    <row r="2463" spans="1:69" ht="16.149999999999999" customHeight="1" x14ac:dyDescent="0.25">
      <c r="A2463" s="16">
        <v>2462</v>
      </c>
      <c r="B2463" s="17" t="s">
        <v>135</v>
      </c>
      <c r="C2463" s="2" t="s">
        <v>3704</v>
      </c>
      <c r="D2463" s="2" t="s">
        <v>264</v>
      </c>
      <c r="E2463" s="2" t="s">
        <v>10064</v>
      </c>
      <c r="F2463" s="67">
        <v>39674</v>
      </c>
      <c r="G2463" s="3">
        <f t="shared" si="383"/>
        <v>8</v>
      </c>
      <c r="H2463" s="3">
        <f t="shared" si="384"/>
        <v>2008</v>
      </c>
      <c r="I2463" s="19">
        <v>0.242361111111111</v>
      </c>
      <c r="J2463" s="20">
        <f t="shared" si="382"/>
        <v>5</v>
      </c>
      <c r="K2463" s="5" t="str">
        <f t="shared" si="385"/>
        <v>ja</v>
      </c>
      <c r="L2463" s="5" t="s">
        <v>91</v>
      </c>
      <c r="M2463" s="6" t="s">
        <v>74</v>
      </c>
      <c r="N2463" s="5">
        <v>29</v>
      </c>
      <c r="O2463" s="17" t="s">
        <v>126</v>
      </c>
      <c r="P2463" s="2" t="s">
        <v>10065</v>
      </c>
      <c r="R2463" s="6" t="s">
        <v>77</v>
      </c>
      <c r="T2463" s="22"/>
      <c r="BE2463" s="23" t="str">
        <f t="shared" si="379"/>
        <v>EMF ja</v>
      </c>
      <c r="BF2463" s="23">
        <f t="shared" si="380"/>
        <v>3000</v>
      </c>
      <c r="BG2463" s="23" t="str">
        <f t="shared" si="378"/>
        <v>500+m</v>
      </c>
      <c r="BH2463" s="23">
        <f t="shared" si="381"/>
        <v>1</v>
      </c>
      <c r="BM2463" s="2" t="s">
        <v>162</v>
      </c>
      <c r="BN2463" s="2">
        <v>3000</v>
      </c>
      <c r="BO2463" s="2" t="s">
        <v>10066</v>
      </c>
      <c r="BP2463" s="3">
        <v>1</v>
      </c>
      <c r="BQ2463" s="2" t="s">
        <v>10067</v>
      </c>
    </row>
    <row r="2464" spans="1:69" ht="16.149999999999999" customHeight="1" x14ac:dyDescent="0.25">
      <c r="A2464" s="16">
        <v>2463</v>
      </c>
      <c r="B2464" s="17" t="s">
        <v>211</v>
      </c>
      <c r="C2464" s="1" t="s">
        <v>10068</v>
      </c>
      <c r="D2464" s="2" t="s">
        <v>264</v>
      </c>
      <c r="E2464" s="2" t="s">
        <v>6257</v>
      </c>
      <c r="F2464" s="67">
        <v>39580</v>
      </c>
      <c r="G2464" s="3">
        <f t="shared" si="383"/>
        <v>5</v>
      </c>
      <c r="H2464" s="3">
        <f t="shared" si="384"/>
        <v>2008</v>
      </c>
      <c r="I2464" s="19">
        <v>0.80208333333333304</v>
      </c>
      <c r="J2464" s="20">
        <f t="shared" si="382"/>
        <v>19</v>
      </c>
      <c r="K2464" s="5" t="str">
        <f t="shared" si="385"/>
        <v>ja</v>
      </c>
      <c r="L2464" s="5" t="s">
        <v>91</v>
      </c>
      <c r="M2464" s="6" t="s">
        <v>74</v>
      </c>
      <c r="O2464" s="2" t="s">
        <v>140</v>
      </c>
      <c r="P2464" s="2" t="s">
        <v>10069</v>
      </c>
      <c r="R2464" s="6" t="s">
        <v>77</v>
      </c>
      <c r="T2464" s="22"/>
      <c r="U2464" s="2" t="s">
        <v>74</v>
      </c>
      <c r="X2464" s="2">
        <v>150</v>
      </c>
      <c r="Y2464" s="2" t="s">
        <v>81</v>
      </c>
      <c r="Z2464" s="2" t="s">
        <v>84</v>
      </c>
      <c r="AA2464" s="2">
        <v>150</v>
      </c>
      <c r="AB2464" s="2" t="s">
        <v>81</v>
      </c>
      <c r="AC2464" s="2" t="s">
        <v>84</v>
      </c>
      <c r="BE2464" s="23" t="str">
        <f t="shared" si="379"/>
        <v>EMF nein</v>
      </c>
      <c r="BF2464" s="23" t="str">
        <f t="shared" si="380"/>
        <v/>
      </c>
      <c r="BG2464" s="23" t="str">
        <f t="shared" si="378"/>
        <v/>
      </c>
      <c r="BH2464" s="23">
        <f t="shared" si="381"/>
        <v>0</v>
      </c>
      <c r="BO2464" s="2" t="s">
        <v>10070</v>
      </c>
      <c r="BP2464" s="3">
        <v>1</v>
      </c>
      <c r="BQ2464" s="2" t="s">
        <v>10071</v>
      </c>
    </row>
    <row r="2465" spans="1:69" ht="16.149999999999999" customHeight="1" x14ac:dyDescent="0.25">
      <c r="A2465" s="16">
        <v>2464</v>
      </c>
      <c r="B2465" s="17" t="s">
        <v>211</v>
      </c>
      <c r="C2465" s="1" t="s">
        <v>10072</v>
      </c>
      <c r="D2465" s="2" t="s">
        <v>124</v>
      </c>
      <c r="E2465" s="2" t="s">
        <v>10073</v>
      </c>
      <c r="F2465" s="67">
        <v>43306</v>
      </c>
      <c r="G2465" s="3">
        <f t="shared" si="383"/>
        <v>7</v>
      </c>
      <c r="H2465" s="3">
        <f t="shared" si="384"/>
        <v>2018</v>
      </c>
      <c r="I2465" s="19">
        <v>0.59722222222222199</v>
      </c>
      <c r="J2465" s="20">
        <f t="shared" si="382"/>
        <v>14</v>
      </c>
      <c r="K2465" s="5" t="str">
        <f t="shared" si="385"/>
        <v>ja</v>
      </c>
      <c r="L2465" s="21" t="s">
        <v>73</v>
      </c>
      <c r="M2465" s="6" t="s">
        <v>115</v>
      </c>
      <c r="N2465" s="5">
        <v>28</v>
      </c>
      <c r="O2465" s="17" t="s">
        <v>126</v>
      </c>
      <c r="P2465" s="2" t="s">
        <v>10074</v>
      </c>
      <c r="R2465" s="6" t="s">
        <v>77</v>
      </c>
      <c r="T2465" s="22" t="s">
        <v>80</v>
      </c>
      <c r="U2465" s="2" t="s">
        <v>74</v>
      </c>
      <c r="BE2465" s="23" t="str">
        <f t="shared" si="379"/>
        <v>EMF ja</v>
      </c>
      <c r="BF2465" s="23">
        <f t="shared" si="380"/>
        <v>322</v>
      </c>
      <c r="BG2465" s="23" t="str">
        <f t="shared" si="378"/>
        <v>100-499m</v>
      </c>
      <c r="BH2465" s="23">
        <f t="shared" si="381"/>
        <v>1</v>
      </c>
      <c r="BM2465" s="2" t="s">
        <v>162</v>
      </c>
      <c r="BN2465" s="2">
        <v>322</v>
      </c>
      <c r="BO2465" s="2" t="s">
        <v>10075</v>
      </c>
      <c r="BP2465" s="3">
        <v>1</v>
      </c>
      <c r="BQ2465" s="2" t="s">
        <v>10076</v>
      </c>
    </row>
    <row r="2466" spans="1:69" ht="16.149999999999999" customHeight="1" x14ac:dyDescent="0.25">
      <c r="A2466" s="16">
        <v>2465</v>
      </c>
      <c r="B2466" s="17" t="s">
        <v>211</v>
      </c>
      <c r="C2466" s="2" t="s">
        <v>5218</v>
      </c>
      <c r="D2466" s="2" t="s">
        <v>264</v>
      </c>
      <c r="E2466" s="2" t="s">
        <v>10077</v>
      </c>
      <c r="F2466" s="67">
        <v>39628</v>
      </c>
      <c r="G2466" s="3">
        <f t="shared" si="383"/>
        <v>6</v>
      </c>
      <c r="H2466" s="3">
        <f t="shared" si="384"/>
        <v>2008</v>
      </c>
      <c r="I2466" s="19">
        <v>0.91666666666666696</v>
      </c>
      <c r="J2466" s="20">
        <f t="shared" si="382"/>
        <v>22</v>
      </c>
      <c r="K2466" s="5" t="str">
        <f t="shared" si="385"/>
        <v>ja</v>
      </c>
      <c r="L2466" s="5" t="s">
        <v>91</v>
      </c>
      <c r="M2466" s="6" t="s">
        <v>74</v>
      </c>
      <c r="N2466" s="5">
        <v>53</v>
      </c>
      <c r="O2466" s="17" t="s">
        <v>75</v>
      </c>
      <c r="P2466" s="2" t="s">
        <v>10078</v>
      </c>
      <c r="R2466" s="6" t="s">
        <v>77</v>
      </c>
      <c r="T2466" s="22" t="s">
        <v>108</v>
      </c>
      <c r="AA2466" s="2">
        <v>30</v>
      </c>
      <c r="AB2466" s="2" t="s">
        <v>94</v>
      </c>
      <c r="AC2466" s="2" t="s">
        <v>84</v>
      </c>
      <c r="BE2466" s="23" t="str">
        <f t="shared" si="379"/>
        <v>EMF ja</v>
      </c>
      <c r="BF2466" s="23">
        <f t="shared" si="380"/>
        <v>50</v>
      </c>
      <c r="BG2466" s="23" t="str">
        <f t="shared" si="378"/>
        <v>&lt;100m</v>
      </c>
      <c r="BH2466" s="23">
        <f t="shared" si="381"/>
        <v>1</v>
      </c>
      <c r="BM2466" s="2" t="s">
        <v>162</v>
      </c>
      <c r="BN2466" s="2">
        <v>50</v>
      </c>
      <c r="BO2466" s="2" t="s">
        <v>10079</v>
      </c>
      <c r="BP2466" s="3">
        <v>1</v>
      </c>
      <c r="BQ2466" s="2" t="s">
        <v>10080</v>
      </c>
    </row>
    <row r="2467" spans="1:69" ht="16.149999999999999" customHeight="1" x14ac:dyDescent="0.25">
      <c r="A2467" s="16">
        <v>2466</v>
      </c>
      <c r="B2467" s="17" t="s">
        <v>211</v>
      </c>
      <c r="C2467" s="1" t="s">
        <v>390</v>
      </c>
      <c r="D2467" s="2" t="s">
        <v>151</v>
      </c>
      <c r="E2467" s="2" t="s">
        <v>10081</v>
      </c>
      <c r="F2467" s="67">
        <v>43254</v>
      </c>
      <c r="G2467" s="3">
        <f t="shared" si="383"/>
        <v>6</v>
      </c>
      <c r="H2467" s="3">
        <f t="shared" si="384"/>
        <v>2018</v>
      </c>
      <c r="I2467" s="19">
        <v>0.5</v>
      </c>
      <c r="J2467" s="20">
        <f t="shared" si="382"/>
        <v>12</v>
      </c>
      <c r="K2467" s="5" t="str">
        <f t="shared" si="385"/>
        <v>ja</v>
      </c>
      <c r="L2467" s="5" t="s">
        <v>91</v>
      </c>
      <c r="M2467" s="6" t="s">
        <v>100</v>
      </c>
      <c r="N2467" s="5">
        <v>23</v>
      </c>
      <c r="O2467" s="2" t="s">
        <v>140</v>
      </c>
      <c r="P2467" s="2" t="s">
        <v>10082</v>
      </c>
      <c r="R2467" s="6" t="s">
        <v>77</v>
      </c>
      <c r="T2467" s="22" t="s">
        <v>79</v>
      </c>
      <c r="U2467" s="2" t="s">
        <v>74</v>
      </c>
      <c r="X2467" s="2">
        <v>120</v>
      </c>
      <c r="Y2467" s="2" t="s">
        <v>83</v>
      </c>
      <c r="Z2467" s="2" t="s">
        <v>84</v>
      </c>
      <c r="AA2467" s="2">
        <v>120</v>
      </c>
      <c r="AB2467" s="2" t="s">
        <v>81</v>
      </c>
      <c r="AC2467" s="2" t="s">
        <v>84</v>
      </c>
      <c r="AD2467" s="2">
        <v>120</v>
      </c>
      <c r="AE2467" s="2" t="s">
        <v>83</v>
      </c>
      <c r="AF2467" s="2" t="s">
        <v>84</v>
      </c>
      <c r="BE2467" s="23" t="str">
        <f t="shared" si="379"/>
        <v>EMF ja</v>
      </c>
      <c r="BF2467" s="23">
        <f t="shared" si="380"/>
        <v>50</v>
      </c>
      <c r="BG2467" s="23" t="str">
        <f t="shared" si="378"/>
        <v>&lt;100m</v>
      </c>
      <c r="BH2467" s="23">
        <f t="shared" si="381"/>
        <v>2</v>
      </c>
      <c r="BI2467" s="2" t="s">
        <v>162</v>
      </c>
      <c r="BJ2467" s="2">
        <v>150</v>
      </c>
      <c r="BK2467" s="2" t="s">
        <v>162</v>
      </c>
      <c r="BL2467" s="2">
        <v>50</v>
      </c>
      <c r="BO2467" s="2" t="s">
        <v>10083</v>
      </c>
      <c r="BP2467" s="3">
        <v>1</v>
      </c>
      <c r="BQ2467" s="2" t="s">
        <v>10084</v>
      </c>
    </row>
    <row r="2468" spans="1:69" ht="16.149999999999999" customHeight="1" x14ac:dyDescent="0.25">
      <c r="A2468" s="16">
        <v>2467</v>
      </c>
      <c r="B2468" s="17" t="s">
        <v>211</v>
      </c>
      <c r="C2468" s="2" t="s">
        <v>5320</v>
      </c>
      <c r="D2468" s="2" t="s">
        <v>264</v>
      </c>
      <c r="E2468" s="2" t="s">
        <v>10085</v>
      </c>
      <c r="F2468" s="67">
        <v>39626</v>
      </c>
      <c r="G2468" s="3">
        <f t="shared" si="383"/>
        <v>6</v>
      </c>
      <c r="H2468" s="3">
        <f t="shared" si="384"/>
        <v>2008</v>
      </c>
      <c r="I2468" s="19">
        <v>0.82638888888888895</v>
      </c>
      <c r="J2468" s="20">
        <f t="shared" si="382"/>
        <v>19</v>
      </c>
      <c r="K2468" s="5" t="str">
        <f t="shared" si="385"/>
        <v>ja</v>
      </c>
      <c r="L2468" s="5" t="s">
        <v>91</v>
      </c>
      <c r="M2468" s="6" t="s">
        <v>74</v>
      </c>
      <c r="N2468" s="5">
        <v>41</v>
      </c>
      <c r="O2468" s="17" t="s">
        <v>75</v>
      </c>
      <c r="P2468" s="2" t="s">
        <v>10086</v>
      </c>
      <c r="R2468" s="6" t="s">
        <v>77</v>
      </c>
      <c r="T2468" s="22"/>
      <c r="U2468" s="2" t="s">
        <v>115</v>
      </c>
      <c r="V2468" s="2" t="s">
        <v>80</v>
      </c>
      <c r="X2468" s="2">
        <v>550</v>
      </c>
      <c r="Y2468" s="2" t="s">
        <v>81</v>
      </c>
      <c r="Z2468" s="2" t="s">
        <v>168</v>
      </c>
      <c r="AA2468" s="2">
        <v>550</v>
      </c>
      <c r="AB2468" s="2" t="s">
        <v>81</v>
      </c>
      <c r="AC2468" s="2" t="s">
        <v>168</v>
      </c>
      <c r="BE2468" s="23" t="str">
        <f t="shared" si="379"/>
        <v>EMF nein</v>
      </c>
      <c r="BF2468" s="23" t="str">
        <f t="shared" si="380"/>
        <v/>
      </c>
      <c r="BG2468" s="23" t="str">
        <f t="shared" si="378"/>
        <v/>
      </c>
      <c r="BH2468" s="23">
        <f t="shared" si="381"/>
        <v>0</v>
      </c>
      <c r="BO2468" s="2" t="s">
        <v>10087</v>
      </c>
      <c r="BP2468" s="3">
        <v>1</v>
      </c>
      <c r="BQ2468" s="2" t="s">
        <v>10088</v>
      </c>
    </row>
    <row r="2469" spans="1:69" ht="16.149999999999999" customHeight="1" x14ac:dyDescent="0.25">
      <c r="A2469" s="16">
        <v>2468</v>
      </c>
      <c r="B2469" s="17" t="s">
        <v>211</v>
      </c>
      <c r="C2469" s="17" t="s">
        <v>10089</v>
      </c>
      <c r="D2469" s="17" t="s">
        <v>264</v>
      </c>
      <c r="E2469" s="17" t="s">
        <v>10090</v>
      </c>
      <c r="F2469" s="18">
        <v>39626</v>
      </c>
      <c r="G2469" s="3">
        <f t="shared" si="383"/>
        <v>6</v>
      </c>
      <c r="H2469" s="3">
        <f t="shared" si="384"/>
        <v>2008</v>
      </c>
      <c r="I2469" s="19">
        <v>0.43541666666666701</v>
      </c>
      <c r="J2469" s="20">
        <f t="shared" si="382"/>
        <v>10</v>
      </c>
      <c r="K2469" s="5" t="str">
        <f t="shared" si="385"/>
        <v>ja</v>
      </c>
      <c r="L2469" s="21" t="s">
        <v>91</v>
      </c>
      <c r="M2469" s="22" t="s">
        <v>115</v>
      </c>
      <c r="N2469" s="21">
        <v>66</v>
      </c>
      <c r="O2469" s="17" t="s">
        <v>75</v>
      </c>
      <c r="P2469" s="17" t="s">
        <v>10091</v>
      </c>
      <c r="R2469" s="6" t="s">
        <v>77</v>
      </c>
      <c r="T2469" s="22"/>
      <c r="U2469" s="2" t="s">
        <v>74</v>
      </c>
      <c r="W2469" s="2" t="s">
        <v>10092</v>
      </c>
      <c r="X2469" s="2">
        <v>507</v>
      </c>
      <c r="Y2469" s="2" t="s">
        <v>81</v>
      </c>
      <c r="Z2469" s="2" t="s">
        <v>84</v>
      </c>
      <c r="AA2469" s="2">
        <v>507</v>
      </c>
      <c r="AB2469" s="2" t="s">
        <v>81</v>
      </c>
      <c r="AC2469" s="2" t="s">
        <v>84</v>
      </c>
      <c r="AJ2469" s="2">
        <v>244</v>
      </c>
      <c r="AK2469" s="2" t="s">
        <v>81</v>
      </c>
      <c r="AL2469" s="2" t="s">
        <v>84</v>
      </c>
      <c r="AM2469" s="2">
        <v>224</v>
      </c>
      <c r="AN2469" s="2" t="s">
        <v>81</v>
      </c>
      <c r="AO2469" s="2" t="s">
        <v>84</v>
      </c>
      <c r="AV2469" s="2">
        <v>257</v>
      </c>
      <c r="AW2469" s="2" t="s">
        <v>83</v>
      </c>
      <c r="AX2469" s="2" t="s">
        <v>84</v>
      </c>
      <c r="AY2469" s="2">
        <v>257</v>
      </c>
      <c r="AZ2469" s="2" t="s">
        <v>83</v>
      </c>
      <c r="BA2469" s="2" t="s">
        <v>84</v>
      </c>
      <c r="BE2469" s="23" t="str">
        <f t="shared" si="379"/>
        <v>EMF nein</v>
      </c>
      <c r="BF2469" s="23" t="str">
        <f t="shared" si="380"/>
        <v/>
      </c>
      <c r="BG2469" s="23" t="str">
        <f t="shared" si="378"/>
        <v/>
      </c>
      <c r="BH2469" s="23">
        <f t="shared" si="381"/>
        <v>0</v>
      </c>
      <c r="BO2469" s="2" t="s">
        <v>10093</v>
      </c>
      <c r="BP2469" s="3">
        <v>1</v>
      </c>
      <c r="BQ2469" s="2" t="s">
        <v>10094</v>
      </c>
    </row>
    <row r="2470" spans="1:69" ht="16.149999999999999" customHeight="1" x14ac:dyDescent="0.25">
      <c r="A2470" s="16">
        <v>2469</v>
      </c>
      <c r="B2470" s="17" t="s">
        <v>211</v>
      </c>
      <c r="C2470" s="2" t="s">
        <v>10055</v>
      </c>
      <c r="D2470" s="2" t="s">
        <v>264</v>
      </c>
      <c r="E2470" s="2" t="s">
        <v>10095</v>
      </c>
      <c r="F2470" s="67">
        <v>39625</v>
      </c>
      <c r="G2470" s="3">
        <f t="shared" si="383"/>
        <v>6</v>
      </c>
      <c r="H2470" s="3">
        <f t="shared" si="384"/>
        <v>2008</v>
      </c>
      <c r="I2470" s="19">
        <v>0.36458333333333298</v>
      </c>
      <c r="J2470" s="20">
        <f t="shared" si="382"/>
        <v>8</v>
      </c>
      <c r="K2470" s="5" t="str">
        <f t="shared" si="385"/>
        <v>ja</v>
      </c>
      <c r="L2470" s="5" t="s">
        <v>91</v>
      </c>
      <c r="M2470" s="6" t="s">
        <v>74</v>
      </c>
      <c r="N2470" s="5">
        <v>20</v>
      </c>
      <c r="O2470" s="17" t="s">
        <v>75</v>
      </c>
      <c r="P2470" s="2" t="s">
        <v>10096</v>
      </c>
      <c r="R2470" s="6" t="s">
        <v>77</v>
      </c>
      <c r="T2470" s="22"/>
      <c r="V2470" s="2" t="s">
        <v>80</v>
      </c>
      <c r="X2470" s="2">
        <v>275</v>
      </c>
      <c r="Y2470" s="2" t="s">
        <v>81</v>
      </c>
      <c r="Z2470" s="2" t="s">
        <v>82</v>
      </c>
      <c r="AA2470" s="2">
        <v>275</v>
      </c>
      <c r="AB2470" s="2" t="s">
        <v>81</v>
      </c>
      <c r="AC2470" s="2" t="s">
        <v>82</v>
      </c>
      <c r="BE2470" s="23" t="str">
        <f t="shared" si="379"/>
        <v>EMF nein</v>
      </c>
      <c r="BF2470" s="23" t="str">
        <f t="shared" si="380"/>
        <v/>
      </c>
      <c r="BG2470" s="23" t="str">
        <f t="shared" si="378"/>
        <v/>
      </c>
      <c r="BH2470" s="23">
        <f t="shared" si="381"/>
        <v>0</v>
      </c>
      <c r="BO2470" s="2" t="s">
        <v>10097</v>
      </c>
      <c r="BP2470" s="3">
        <v>1</v>
      </c>
      <c r="BQ2470" s="2" t="s">
        <v>10098</v>
      </c>
    </row>
    <row r="2471" spans="1:69" ht="16.149999999999999" customHeight="1" x14ac:dyDescent="0.25">
      <c r="A2471" s="16">
        <v>2470</v>
      </c>
      <c r="B2471" s="17" t="s">
        <v>211</v>
      </c>
      <c r="C2471" s="2" t="s">
        <v>7864</v>
      </c>
      <c r="D2471" s="2" t="s">
        <v>264</v>
      </c>
      <c r="E2471" s="2" t="s">
        <v>247</v>
      </c>
      <c r="F2471" s="67">
        <v>39605</v>
      </c>
      <c r="G2471" s="3">
        <f t="shared" si="383"/>
        <v>6</v>
      </c>
      <c r="H2471" s="3">
        <f t="shared" si="384"/>
        <v>2008</v>
      </c>
      <c r="I2471" s="19">
        <v>7.2916666666666699E-2</v>
      </c>
      <c r="J2471" s="20">
        <f t="shared" si="382"/>
        <v>1</v>
      </c>
      <c r="K2471" s="5" t="str">
        <f t="shared" si="385"/>
        <v>ja</v>
      </c>
      <c r="L2471" s="5" t="s">
        <v>91</v>
      </c>
      <c r="M2471" s="6" t="s">
        <v>74</v>
      </c>
      <c r="N2471" s="5">
        <v>49</v>
      </c>
      <c r="O2471" s="17" t="s">
        <v>75</v>
      </c>
      <c r="P2471" s="2" t="s">
        <v>10099</v>
      </c>
      <c r="R2471" s="6" t="s">
        <v>335</v>
      </c>
      <c r="T2471" s="22"/>
      <c r="X2471" s="2">
        <v>100</v>
      </c>
      <c r="Y2471" s="2" t="s">
        <v>81</v>
      </c>
      <c r="Z2471" s="2" t="s">
        <v>84</v>
      </c>
      <c r="AA2471" s="2">
        <v>100</v>
      </c>
      <c r="AB2471" s="2" t="s">
        <v>81</v>
      </c>
      <c r="AC2471" s="2" t="s">
        <v>84</v>
      </c>
      <c r="BE2471" s="23" t="str">
        <f t="shared" si="379"/>
        <v>EMF nein</v>
      </c>
      <c r="BF2471" s="23" t="str">
        <f t="shared" si="380"/>
        <v/>
      </c>
      <c r="BG2471" s="23" t="str">
        <f t="shared" si="378"/>
        <v/>
      </c>
      <c r="BH2471" s="23">
        <f t="shared" si="381"/>
        <v>0</v>
      </c>
      <c r="BO2471" s="2" t="s">
        <v>10100</v>
      </c>
      <c r="BP2471" s="3">
        <v>1</v>
      </c>
      <c r="BQ2471" s="2" t="s">
        <v>10101</v>
      </c>
    </row>
    <row r="2472" spans="1:69" ht="16.149999999999999" customHeight="1" x14ac:dyDescent="0.25">
      <c r="A2472" s="16">
        <v>2471</v>
      </c>
      <c r="B2472" s="17" t="s">
        <v>211</v>
      </c>
      <c r="C2472" s="2" t="s">
        <v>4903</v>
      </c>
      <c r="D2472" s="2" t="s">
        <v>264</v>
      </c>
      <c r="E2472" s="2" t="s">
        <v>10102</v>
      </c>
      <c r="F2472" s="67">
        <v>39622</v>
      </c>
      <c r="G2472" s="3">
        <f t="shared" si="383"/>
        <v>6</v>
      </c>
      <c r="H2472" s="3">
        <f t="shared" si="384"/>
        <v>2008</v>
      </c>
      <c r="I2472" s="19">
        <v>0.72916666666666696</v>
      </c>
      <c r="J2472" s="20">
        <f t="shared" si="382"/>
        <v>17</v>
      </c>
      <c r="K2472" s="5" t="str">
        <f t="shared" si="385"/>
        <v>ja</v>
      </c>
      <c r="L2472" s="5" t="s">
        <v>91</v>
      </c>
      <c r="M2472" s="121" t="s">
        <v>74</v>
      </c>
      <c r="N2472" s="5">
        <v>66</v>
      </c>
      <c r="O2472" s="17" t="s">
        <v>75</v>
      </c>
      <c r="P2472" s="2" t="s">
        <v>3460</v>
      </c>
      <c r="R2472" s="6" t="s">
        <v>77</v>
      </c>
      <c r="T2472" s="22"/>
      <c r="U2472" s="2" t="s">
        <v>9313</v>
      </c>
      <c r="V2472" s="2" t="s">
        <v>80</v>
      </c>
      <c r="X2472" s="2">
        <v>450</v>
      </c>
      <c r="Y2472" s="2" t="s">
        <v>81</v>
      </c>
      <c r="Z2472" s="2" t="s">
        <v>82</v>
      </c>
      <c r="AA2472" s="2">
        <v>450</v>
      </c>
      <c r="AB2472" s="2" t="s">
        <v>81</v>
      </c>
      <c r="AC2472" s="2" t="s">
        <v>82</v>
      </c>
      <c r="BE2472" s="23" t="str">
        <f t="shared" si="379"/>
        <v>EMF nein</v>
      </c>
      <c r="BF2472" s="23" t="str">
        <f t="shared" si="380"/>
        <v/>
      </c>
      <c r="BG2472" s="23" t="str">
        <f t="shared" si="378"/>
        <v/>
      </c>
      <c r="BH2472" s="23">
        <f t="shared" si="381"/>
        <v>0</v>
      </c>
      <c r="BP2472" s="3">
        <v>1</v>
      </c>
      <c r="BQ2472" s="2" t="s">
        <v>10103</v>
      </c>
    </row>
    <row r="2473" spans="1:69" ht="16.149999999999999" customHeight="1" x14ac:dyDescent="0.25">
      <c r="A2473" s="16">
        <v>2472</v>
      </c>
      <c r="B2473" s="17" t="s">
        <v>211</v>
      </c>
      <c r="C2473" s="2" t="s">
        <v>10104</v>
      </c>
      <c r="D2473" s="2" t="s">
        <v>264</v>
      </c>
      <c r="E2473" s="2" t="s">
        <v>247</v>
      </c>
      <c r="F2473" s="67">
        <v>39619</v>
      </c>
      <c r="G2473" s="3">
        <f t="shared" si="383"/>
        <v>6</v>
      </c>
      <c r="H2473" s="3">
        <f t="shared" si="384"/>
        <v>2008</v>
      </c>
      <c r="I2473" s="19">
        <v>0.63888888888888895</v>
      </c>
      <c r="J2473" s="20">
        <f t="shared" si="382"/>
        <v>15</v>
      </c>
      <c r="K2473" s="5" t="str">
        <f t="shared" si="385"/>
        <v>ja</v>
      </c>
      <c r="L2473" s="21" t="s">
        <v>73</v>
      </c>
      <c r="M2473" s="6" t="s">
        <v>74</v>
      </c>
      <c r="N2473" s="5">
        <v>26</v>
      </c>
      <c r="O2473" s="17" t="s">
        <v>126</v>
      </c>
      <c r="P2473" s="2" t="s">
        <v>10105</v>
      </c>
      <c r="R2473" s="6" t="s">
        <v>77</v>
      </c>
      <c r="T2473" s="22" t="s">
        <v>79</v>
      </c>
      <c r="AA2473" s="2">
        <v>500</v>
      </c>
      <c r="AB2473" s="2" t="s">
        <v>81</v>
      </c>
      <c r="AC2473" s="2" t="s">
        <v>82</v>
      </c>
      <c r="BE2473" s="23" t="str">
        <f t="shared" si="379"/>
        <v>EMF ja</v>
      </c>
      <c r="BF2473" s="23">
        <f t="shared" si="380"/>
        <v>50</v>
      </c>
      <c r="BG2473" s="23" t="str">
        <f t="shared" si="378"/>
        <v>&lt;100m</v>
      </c>
      <c r="BH2473" s="23">
        <f t="shared" si="381"/>
        <v>2</v>
      </c>
      <c r="BK2473" s="2" t="s">
        <v>162</v>
      </c>
      <c r="BL2473" s="2">
        <v>50</v>
      </c>
      <c r="BM2473" s="2" t="s">
        <v>162</v>
      </c>
      <c r="BN2473" s="2">
        <v>65</v>
      </c>
      <c r="BO2473" s="2" t="s">
        <v>10106</v>
      </c>
      <c r="BP2473" s="3">
        <v>1</v>
      </c>
      <c r="BQ2473" s="2" t="s">
        <v>10107</v>
      </c>
    </row>
    <row r="2474" spans="1:69" ht="16.149999999999999" customHeight="1" x14ac:dyDescent="0.25">
      <c r="A2474" s="16">
        <v>2473</v>
      </c>
      <c r="B2474" s="17" t="s">
        <v>69</v>
      </c>
      <c r="C2474" s="39" t="s">
        <v>7151</v>
      </c>
      <c r="D2474" s="2" t="s">
        <v>264</v>
      </c>
      <c r="E2474" s="2" t="s">
        <v>247</v>
      </c>
      <c r="F2474" s="67">
        <v>39622</v>
      </c>
      <c r="G2474" s="3">
        <f t="shared" si="383"/>
        <v>6</v>
      </c>
      <c r="H2474" s="3">
        <f t="shared" si="384"/>
        <v>2008</v>
      </c>
      <c r="I2474" s="19">
        <v>0.40625</v>
      </c>
      <c r="J2474" s="20">
        <f t="shared" si="382"/>
        <v>9</v>
      </c>
      <c r="K2474" s="5" t="str">
        <f t="shared" si="385"/>
        <v>ja</v>
      </c>
      <c r="L2474" s="5" t="s">
        <v>91</v>
      </c>
      <c r="M2474" s="6" t="s">
        <v>115</v>
      </c>
      <c r="N2474" s="5">
        <v>51</v>
      </c>
      <c r="O2474" s="17" t="s">
        <v>75</v>
      </c>
      <c r="P2474" s="2" t="s">
        <v>10108</v>
      </c>
      <c r="R2474" s="6" t="s">
        <v>77</v>
      </c>
      <c r="S2474" s="2" t="s">
        <v>132</v>
      </c>
      <c r="T2474" s="6" t="s">
        <v>202</v>
      </c>
      <c r="X2474" s="2">
        <v>50</v>
      </c>
      <c r="Z2474" s="2" t="s">
        <v>82</v>
      </c>
      <c r="AA2474" s="2">
        <v>50</v>
      </c>
      <c r="AC2474" s="2" t="s">
        <v>82</v>
      </c>
      <c r="BE2474" s="23" t="str">
        <f t="shared" si="379"/>
        <v>EMF nein</v>
      </c>
      <c r="BF2474" s="23" t="str">
        <f t="shared" si="380"/>
        <v/>
      </c>
      <c r="BG2474" s="23" t="str">
        <f t="shared" si="378"/>
        <v/>
      </c>
      <c r="BH2474" s="23">
        <f t="shared" si="381"/>
        <v>0</v>
      </c>
      <c r="BO2474" s="2" t="s">
        <v>10109</v>
      </c>
      <c r="BP2474" s="3">
        <v>1</v>
      </c>
      <c r="BQ2474" s="2" t="s">
        <v>10110</v>
      </c>
    </row>
    <row r="2475" spans="1:69" ht="16.149999999999999" customHeight="1" x14ac:dyDescent="0.25">
      <c r="A2475" s="16">
        <v>2474</v>
      </c>
      <c r="B2475" s="17" t="s">
        <v>87</v>
      </c>
      <c r="C2475" s="2" t="s">
        <v>806</v>
      </c>
      <c r="D2475" s="2" t="s">
        <v>264</v>
      </c>
      <c r="E2475" s="2" t="s">
        <v>4451</v>
      </c>
      <c r="F2475" s="67">
        <v>39621</v>
      </c>
      <c r="G2475" s="3">
        <f t="shared" si="383"/>
        <v>6</v>
      </c>
      <c r="H2475" s="3">
        <f t="shared" si="384"/>
        <v>2008</v>
      </c>
      <c r="I2475" s="19">
        <v>0.60763888888888895</v>
      </c>
      <c r="J2475" s="20">
        <f t="shared" si="382"/>
        <v>14</v>
      </c>
      <c r="K2475" s="5" t="str">
        <f t="shared" si="385"/>
        <v>ja</v>
      </c>
      <c r="L2475" s="5" t="s">
        <v>91</v>
      </c>
      <c r="M2475" s="6" t="s">
        <v>74</v>
      </c>
      <c r="N2475" s="5">
        <v>70</v>
      </c>
      <c r="O2475" s="2" t="s">
        <v>4536</v>
      </c>
      <c r="P2475" s="2" t="s">
        <v>10111</v>
      </c>
      <c r="R2475" s="6" t="s">
        <v>77</v>
      </c>
      <c r="T2475" s="22"/>
      <c r="X2475" s="2">
        <v>830</v>
      </c>
      <c r="Y2475" s="2" t="s">
        <v>83</v>
      </c>
      <c r="Z2475" s="2" t="s">
        <v>84</v>
      </c>
      <c r="AA2475" s="2">
        <v>830</v>
      </c>
      <c r="AB2475" s="2" t="s">
        <v>81</v>
      </c>
      <c r="AC2475" s="2" t="s">
        <v>84</v>
      </c>
      <c r="BE2475" s="23" t="str">
        <f t="shared" si="379"/>
        <v>EMF ja</v>
      </c>
      <c r="BF2475" s="23">
        <f t="shared" si="380"/>
        <v>450</v>
      </c>
      <c r="BG2475" s="23" t="str">
        <f t="shared" si="378"/>
        <v>100-499m</v>
      </c>
      <c r="BH2475" s="23">
        <f t="shared" si="381"/>
        <v>1</v>
      </c>
      <c r="BK2475" s="2" t="s">
        <v>162</v>
      </c>
      <c r="BL2475" s="2">
        <v>450</v>
      </c>
      <c r="BO2475" s="2" t="s">
        <v>10112</v>
      </c>
      <c r="BP2475" s="3">
        <v>1</v>
      </c>
      <c r="BQ2475" s="2" t="s">
        <v>10113</v>
      </c>
    </row>
    <row r="2476" spans="1:69" ht="16.149999999999999" customHeight="1" x14ac:dyDescent="0.25">
      <c r="A2476" s="16">
        <v>2475</v>
      </c>
      <c r="B2476" s="17" t="s">
        <v>211</v>
      </c>
      <c r="C2476" s="2" t="s">
        <v>10114</v>
      </c>
      <c r="D2476" s="2" t="s">
        <v>264</v>
      </c>
      <c r="E2476" s="2" t="s">
        <v>247</v>
      </c>
      <c r="F2476" s="67">
        <v>39620</v>
      </c>
      <c r="G2476" s="3">
        <f t="shared" si="383"/>
        <v>6</v>
      </c>
      <c r="H2476" s="3">
        <f t="shared" si="384"/>
        <v>2008</v>
      </c>
      <c r="I2476" s="19">
        <v>0.63888888888888895</v>
      </c>
      <c r="J2476" s="20">
        <f t="shared" si="382"/>
        <v>15</v>
      </c>
      <c r="K2476" s="5" t="str">
        <f t="shared" si="385"/>
        <v>ja</v>
      </c>
      <c r="L2476" s="5" t="s">
        <v>91</v>
      </c>
      <c r="M2476" s="6" t="s">
        <v>100</v>
      </c>
      <c r="N2476" s="5">
        <v>24</v>
      </c>
      <c r="O2476" s="17" t="s">
        <v>126</v>
      </c>
      <c r="P2476" s="2" t="s">
        <v>10115</v>
      </c>
      <c r="R2476" s="6" t="s">
        <v>77</v>
      </c>
      <c r="T2476" s="22"/>
      <c r="X2476" s="2">
        <v>890</v>
      </c>
      <c r="Y2476" s="2" t="s">
        <v>83</v>
      </c>
      <c r="Z2476" s="2" t="s">
        <v>84</v>
      </c>
      <c r="AA2476" s="2">
        <v>890</v>
      </c>
      <c r="AB2476" s="2" t="s">
        <v>83</v>
      </c>
      <c r="AC2476" s="2" t="s">
        <v>84</v>
      </c>
      <c r="BE2476" s="23" t="str">
        <f t="shared" si="379"/>
        <v>EMF nein</v>
      </c>
      <c r="BF2476" s="23" t="str">
        <f t="shared" si="380"/>
        <v/>
      </c>
      <c r="BG2476" s="23" t="str">
        <f t="shared" si="378"/>
        <v/>
      </c>
      <c r="BH2476" s="23">
        <f t="shared" si="381"/>
        <v>0</v>
      </c>
      <c r="BO2476" s="2" t="s">
        <v>10116</v>
      </c>
      <c r="BP2476" s="3">
        <v>1</v>
      </c>
      <c r="BQ2476" s="2" t="s">
        <v>10117</v>
      </c>
    </row>
    <row r="2477" spans="1:69" ht="16.149999999999999" customHeight="1" x14ac:dyDescent="0.25">
      <c r="A2477" s="16">
        <v>2476</v>
      </c>
      <c r="B2477" s="17" t="s">
        <v>211</v>
      </c>
      <c r="C2477" s="2" t="s">
        <v>263</v>
      </c>
      <c r="D2477" s="2" t="s">
        <v>264</v>
      </c>
      <c r="E2477" s="2" t="s">
        <v>10118</v>
      </c>
      <c r="F2477" s="67">
        <v>39610</v>
      </c>
      <c r="G2477" s="3">
        <f t="shared" si="383"/>
        <v>6</v>
      </c>
      <c r="H2477" s="3">
        <f t="shared" si="384"/>
        <v>2008</v>
      </c>
      <c r="I2477" s="19">
        <v>0.45833333333333298</v>
      </c>
      <c r="J2477" s="20">
        <f t="shared" si="382"/>
        <v>11</v>
      </c>
      <c r="K2477" s="5" t="str">
        <f t="shared" si="385"/>
        <v>ja</v>
      </c>
      <c r="L2477" s="21" t="s">
        <v>73</v>
      </c>
      <c r="M2477" s="6" t="s">
        <v>74</v>
      </c>
      <c r="N2477" s="5">
        <v>49</v>
      </c>
      <c r="O2477" s="6" t="s">
        <v>101</v>
      </c>
      <c r="P2477" s="2" t="s">
        <v>10119</v>
      </c>
      <c r="R2477" s="6" t="s">
        <v>77</v>
      </c>
      <c r="T2477" s="22"/>
      <c r="X2477" s="2">
        <v>155</v>
      </c>
      <c r="Y2477" s="2" t="s">
        <v>94</v>
      </c>
      <c r="Z2477" s="2" t="s">
        <v>84</v>
      </c>
      <c r="AA2477" s="2">
        <v>155</v>
      </c>
      <c r="AB2477" s="2" t="s">
        <v>94</v>
      </c>
      <c r="AC2477" s="2" t="s">
        <v>84</v>
      </c>
      <c r="AJ2477" s="392">
        <v>155</v>
      </c>
      <c r="AK2477" s="392" t="s">
        <v>94</v>
      </c>
      <c r="AL2477" s="392" t="s">
        <v>84</v>
      </c>
      <c r="AM2477" s="392">
        <v>155</v>
      </c>
      <c r="AN2477" s="392" t="s">
        <v>94</v>
      </c>
      <c r="AO2477" s="392" t="s">
        <v>84</v>
      </c>
      <c r="AV2477" s="392">
        <v>155</v>
      </c>
      <c r="AW2477" s="392" t="s">
        <v>94</v>
      </c>
      <c r="AX2477" s="392" t="s">
        <v>84</v>
      </c>
      <c r="AY2477" s="392">
        <v>155</v>
      </c>
      <c r="AZ2477" s="392" t="s">
        <v>94</v>
      </c>
      <c r="BA2477" s="392" t="s">
        <v>84</v>
      </c>
      <c r="BE2477" s="23" t="str">
        <f t="shared" si="379"/>
        <v>EMF ja</v>
      </c>
      <c r="BF2477" s="23" t="str">
        <f t="shared" si="380"/>
        <v/>
      </c>
      <c r="BG2477" s="23" t="str">
        <f t="shared" si="378"/>
        <v/>
      </c>
      <c r="BH2477" s="23">
        <f t="shared" si="381"/>
        <v>1</v>
      </c>
      <c r="BK2477" s="2" t="s">
        <v>109</v>
      </c>
      <c r="BO2477" s="2" t="s">
        <v>10120</v>
      </c>
      <c r="BP2477" s="3">
        <v>1</v>
      </c>
      <c r="BQ2477" s="2" t="s">
        <v>10121</v>
      </c>
    </row>
    <row r="2478" spans="1:69" ht="16.149999999999999" customHeight="1" x14ac:dyDescent="0.25">
      <c r="A2478" s="16">
        <v>2477</v>
      </c>
      <c r="B2478" s="17" t="s">
        <v>211</v>
      </c>
      <c r="C2478" s="2" t="s">
        <v>1988</v>
      </c>
      <c r="D2478" s="2" t="s">
        <v>264</v>
      </c>
      <c r="E2478" s="2" t="s">
        <v>10122</v>
      </c>
      <c r="F2478" s="67">
        <v>39607</v>
      </c>
      <c r="G2478" s="3">
        <f t="shared" si="383"/>
        <v>6</v>
      </c>
      <c r="H2478" s="3">
        <f t="shared" si="384"/>
        <v>2008</v>
      </c>
      <c r="I2478" s="19">
        <v>0.64583333333333304</v>
      </c>
      <c r="J2478" s="20">
        <f t="shared" si="382"/>
        <v>15</v>
      </c>
      <c r="K2478" s="5" t="str">
        <f t="shared" si="385"/>
        <v>ja</v>
      </c>
      <c r="L2478" s="5" t="s">
        <v>91</v>
      </c>
      <c r="M2478" s="6" t="s">
        <v>100</v>
      </c>
      <c r="N2478" s="5">
        <v>20</v>
      </c>
      <c r="O2478" s="17" t="s">
        <v>75</v>
      </c>
      <c r="P2478" s="2" t="s">
        <v>10123</v>
      </c>
      <c r="R2478" s="6" t="s">
        <v>10180</v>
      </c>
      <c r="T2478" s="22"/>
      <c r="X2478" s="2">
        <v>25</v>
      </c>
      <c r="Y2478" s="2" t="s">
        <v>81</v>
      </c>
      <c r="Z2478" s="2" t="s">
        <v>84</v>
      </c>
      <c r="AA2478" s="2">
        <v>25</v>
      </c>
      <c r="AB2478" s="2" t="s">
        <v>81</v>
      </c>
      <c r="AC2478" s="2" t="s">
        <v>84</v>
      </c>
      <c r="BE2478" s="23" t="str">
        <f t="shared" si="379"/>
        <v>EMF nein</v>
      </c>
      <c r="BF2478" s="23" t="str">
        <f t="shared" si="380"/>
        <v/>
      </c>
      <c r="BG2478" s="23" t="str">
        <f t="shared" si="378"/>
        <v/>
      </c>
      <c r="BH2478" s="23">
        <f t="shared" si="381"/>
        <v>0</v>
      </c>
      <c r="BO2478" s="2" t="s">
        <v>10124</v>
      </c>
      <c r="BP2478" s="3">
        <v>1</v>
      </c>
      <c r="BQ2478" s="2" t="s">
        <v>10125</v>
      </c>
    </row>
    <row r="2479" spans="1:69" ht="16.149999999999999" customHeight="1" x14ac:dyDescent="0.25">
      <c r="A2479" s="16">
        <v>2478</v>
      </c>
      <c r="B2479" s="17" t="s">
        <v>211</v>
      </c>
      <c r="C2479" s="2" t="s">
        <v>2114</v>
      </c>
      <c r="D2479" s="2" t="s">
        <v>264</v>
      </c>
      <c r="E2479" s="2" t="s">
        <v>5471</v>
      </c>
      <c r="F2479" s="67">
        <v>39607</v>
      </c>
      <c r="G2479" s="3">
        <f t="shared" si="383"/>
        <v>6</v>
      </c>
      <c r="H2479" s="3">
        <f t="shared" si="384"/>
        <v>2008</v>
      </c>
      <c r="I2479" s="19">
        <v>0.625</v>
      </c>
      <c r="J2479" s="20">
        <f t="shared" si="382"/>
        <v>15</v>
      </c>
      <c r="K2479" s="5" t="str">
        <f t="shared" si="385"/>
        <v>ja</v>
      </c>
      <c r="M2479" s="6" t="s">
        <v>74</v>
      </c>
      <c r="O2479" s="17" t="s">
        <v>75</v>
      </c>
      <c r="P2479" s="2" t="s">
        <v>10126</v>
      </c>
      <c r="R2479" s="6" t="s">
        <v>77</v>
      </c>
      <c r="T2479" s="22"/>
      <c r="X2479" s="2">
        <v>90</v>
      </c>
      <c r="Y2479" s="2" t="s">
        <v>81</v>
      </c>
      <c r="Z2479" s="2" t="s">
        <v>161</v>
      </c>
      <c r="AA2479" s="2">
        <v>90</v>
      </c>
      <c r="AB2479" s="2" t="s">
        <v>81</v>
      </c>
      <c r="AC2479" s="2" t="s">
        <v>161</v>
      </c>
      <c r="BE2479" s="23" t="str">
        <f t="shared" si="379"/>
        <v>EMF nein</v>
      </c>
      <c r="BF2479" s="23" t="str">
        <f t="shared" si="380"/>
        <v/>
      </c>
      <c r="BG2479" s="23" t="str">
        <f t="shared" si="378"/>
        <v/>
      </c>
      <c r="BH2479" s="23">
        <f t="shared" si="381"/>
        <v>0</v>
      </c>
      <c r="BO2479" s="2" t="s">
        <v>10127</v>
      </c>
      <c r="BP2479" s="3">
        <v>1</v>
      </c>
      <c r="BQ2479" s="2" t="s">
        <v>10128</v>
      </c>
    </row>
    <row r="2480" spans="1:69" ht="16.149999999999999" customHeight="1" x14ac:dyDescent="0.25">
      <c r="A2480" s="16">
        <v>2479</v>
      </c>
      <c r="B2480" s="17" t="s">
        <v>87</v>
      </c>
      <c r="C2480" s="2" t="s">
        <v>10129</v>
      </c>
      <c r="D2480" s="2" t="s">
        <v>264</v>
      </c>
      <c r="E2480" s="2" t="s">
        <v>8382</v>
      </c>
      <c r="F2480" s="67">
        <v>39606</v>
      </c>
      <c r="G2480" s="3">
        <f t="shared" si="383"/>
        <v>6</v>
      </c>
      <c r="H2480" s="3">
        <f t="shared" si="384"/>
        <v>2008</v>
      </c>
      <c r="I2480" s="19">
        <v>0.69791666666666696</v>
      </c>
      <c r="J2480" s="20">
        <f t="shared" si="382"/>
        <v>16</v>
      </c>
      <c r="K2480" s="5" t="str">
        <f t="shared" si="385"/>
        <v>ja</v>
      </c>
      <c r="L2480" s="21" t="s">
        <v>73</v>
      </c>
      <c r="M2480" s="6" t="s">
        <v>74</v>
      </c>
      <c r="N2480" s="5">
        <v>87</v>
      </c>
      <c r="O2480" s="6" t="s">
        <v>101</v>
      </c>
      <c r="P2480" s="2" t="s">
        <v>10130</v>
      </c>
      <c r="R2480" s="6" t="s">
        <v>77</v>
      </c>
      <c r="T2480" s="22"/>
      <c r="X2480" s="2">
        <v>500</v>
      </c>
      <c r="Y2480" s="2" t="s">
        <v>94</v>
      </c>
      <c r="Z2480" s="2" t="s">
        <v>168</v>
      </c>
      <c r="AA2480" s="2">
        <v>500</v>
      </c>
      <c r="AB2480" s="2" t="s">
        <v>94</v>
      </c>
      <c r="AC2480" s="2" t="s">
        <v>168</v>
      </c>
      <c r="AJ2480" s="2">
        <v>700</v>
      </c>
      <c r="AK2480" s="2" t="s">
        <v>94</v>
      </c>
      <c r="AL2480" s="2" t="s">
        <v>84</v>
      </c>
      <c r="AM2480" s="2">
        <v>700</v>
      </c>
      <c r="AN2480" s="2" t="s">
        <v>94</v>
      </c>
      <c r="AO2480" s="2" t="s">
        <v>84</v>
      </c>
      <c r="BE2480" s="23" t="str">
        <f t="shared" si="379"/>
        <v>EMF nein</v>
      </c>
      <c r="BF2480" s="23" t="str">
        <f t="shared" si="380"/>
        <v/>
      </c>
      <c r="BG2480" s="23" t="str">
        <f t="shared" si="378"/>
        <v/>
      </c>
      <c r="BH2480" s="23">
        <f t="shared" si="381"/>
        <v>0</v>
      </c>
      <c r="BO2480" s="2" t="s">
        <v>10131</v>
      </c>
      <c r="BP2480" s="3">
        <v>1</v>
      </c>
      <c r="BQ2480" s="2" t="s">
        <v>10132</v>
      </c>
    </row>
    <row r="2481" spans="1:69" ht="16.149999999999999" customHeight="1" x14ac:dyDescent="0.25">
      <c r="A2481" s="16">
        <v>2480</v>
      </c>
      <c r="B2481" s="17" t="s">
        <v>211</v>
      </c>
      <c r="C2481" s="2" t="s">
        <v>1988</v>
      </c>
      <c r="D2481" s="2" t="s">
        <v>264</v>
      </c>
      <c r="E2481" s="2" t="s">
        <v>10133</v>
      </c>
      <c r="F2481" s="67">
        <v>39606</v>
      </c>
      <c r="G2481" s="3">
        <f t="shared" si="383"/>
        <v>6</v>
      </c>
      <c r="H2481" s="3">
        <f t="shared" si="384"/>
        <v>2008</v>
      </c>
      <c r="I2481" s="19">
        <v>0.27083333333333298</v>
      </c>
      <c r="J2481" s="20">
        <f t="shared" si="382"/>
        <v>6</v>
      </c>
      <c r="K2481" s="5" t="str">
        <f t="shared" si="385"/>
        <v>ja</v>
      </c>
      <c r="L2481" s="5" t="s">
        <v>91</v>
      </c>
      <c r="M2481" s="6" t="s">
        <v>74</v>
      </c>
      <c r="N2481" s="5">
        <v>49</v>
      </c>
      <c r="O2481" s="17" t="s">
        <v>75</v>
      </c>
      <c r="P2481" s="2" t="s">
        <v>10134</v>
      </c>
      <c r="R2481" s="6" t="s">
        <v>77</v>
      </c>
      <c r="T2481" s="22"/>
      <c r="X2481" s="2">
        <v>299</v>
      </c>
      <c r="Y2481" s="2" t="s">
        <v>81</v>
      </c>
      <c r="Z2481" s="2" t="s">
        <v>82</v>
      </c>
      <c r="AA2481" s="2">
        <v>299</v>
      </c>
      <c r="AB2481" s="2" t="s">
        <v>81</v>
      </c>
      <c r="AC2481" s="2" t="s">
        <v>82</v>
      </c>
      <c r="BE2481" s="23" t="str">
        <f t="shared" si="379"/>
        <v>EMF nein</v>
      </c>
      <c r="BF2481" s="23" t="str">
        <f t="shared" si="380"/>
        <v/>
      </c>
      <c r="BG2481" s="23" t="str">
        <f t="shared" si="378"/>
        <v/>
      </c>
      <c r="BH2481" s="23">
        <f t="shared" si="381"/>
        <v>0</v>
      </c>
      <c r="BO2481" s="2" t="s">
        <v>10135</v>
      </c>
      <c r="BP2481" s="3">
        <v>1</v>
      </c>
      <c r="BQ2481" s="2" t="s">
        <v>10136</v>
      </c>
    </row>
    <row r="2482" spans="1:69" ht="16.149999999999999" customHeight="1" x14ac:dyDescent="0.25">
      <c r="A2482" s="16">
        <v>2481</v>
      </c>
      <c r="B2482" s="17" t="s">
        <v>87</v>
      </c>
      <c r="C2482" s="2" t="s">
        <v>8638</v>
      </c>
      <c r="D2482" s="2" t="s">
        <v>264</v>
      </c>
      <c r="E2482" s="2" t="s">
        <v>10137</v>
      </c>
      <c r="F2482" s="67">
        <v>39603</v>
      </c>
      <c r="G2482" s="3">
        <f t="shared" si="383"/>
        <v>6</v>
      </c>
      <c r="H2482" s="3">
        <f t="shared" si="384"/>
        <v>2008</v>
      </c>
      <c r="I2482" s="19">
        <v>0.69444444444444398</v>
      </c>
      <c r="J2482" s="20">
        <f t="shared" si="382"/>
        <v>16</v>
      </c>
      <c r="K2482" s="5" t="str">
        <f t="shared" si="385"/>
        <v>ja</v>
      </c>
      <c r="L2482" s="21" t="s">
        <v>73</v>
      </c>
      <c r="M2482" s="6" t="s">
        <v>74</v>
      </c>
      <c r="N2482" s="5">
        <v>72</v>
      </c>
      <c r="O2482" s="17" t="s">
        <v>126</v>
      </c>
      <c r="P2482" s="2" t="s">
        <v>10138</v>
      </c>
      <c r="R2482" s="6" t="s">
        <v>3600</v>
      </c>
      <c r="S2482" s="2" t="s">
        <v>132</v>
      </c>
      <c r="T2482" s="22" t="s">
        <v>79</v>
      </c>
      <c r="X2482" s="2">
        <v>1200</v>
      </c>
      <c r="Y2482" s="2" t="s">
        <v>81</v>
      </c>
      <c r="Z2482" s="2" t="s">
        <v>168</v>
      </c>
      <c r="AA2482" s="2">
        <v>1200</v>
      </c>
      <c r="AB2482" s="2" t="s">
        <v>81</v>
      </c>
      <c r="AC2482" s="2" t="s">
        <v>168</v>
      </c>
      <c r="BE2482" s="23" t="str">
        <f t="shared" si="379"/>
        <v>EMF nein</v>
      </c>
      <c r="BF2482" s="23" t="str">
        <f t="shared" si="380"/>
        <v/>
      </c>
      <c r="BG2482" s="23" t="str">
        <f t="shared" si="378"/>
        <v/>
      </c>
      <c r="BH2482" s="23">
        <f t="shared" si="381"/>
        <v>0</v>
      </c>
      <c r="BO2482" s="2" t="s">
        <v>10139</v>
      </c>
      <c r="BP2482" s="3">
        <v>1</v>
      </c>
      <c r="BQ2482" s="2" t="s">
        <v>10140</v>
      </c>
    </row>
    <row r="2483" spans="1:69" ht="16.149999999999999" customHeight="1" x14ac:dyDescent="0.25">
      <c r="A2483" s="16">
        <v>2482</v>
      </c>
      <c r="B2483" s="17" t="s">
        <v>211</v>
      </c>
      <c r="C2483" s="2" t="s">
        <v>284</v>
      </c>
      <c r="D2483" s="2" t="s">
        <v>264</v>
      </c>
      <c r="E2483" s="2" t="s">
        <v>10141</v>
      </c>
      <c r="F2483" s="67">
        <v>39603</v>
      </c>
      <c r="G2483" s="3">
        <f t="shared" si="383"/>
        <v>6</v>
      </c>
      <c r="H2483" s="3">
        <f t="shared" si="384"/>
        <v>2008</v>
      </c>
      <c r="I2483" s="19">
        <v>0.61111111111111105</v>
      </c>
      <c r="J2483" s="20">
        <f t="shared" si="382"/>
        <v>14</v>
      </c>
      <c r="K2483" s="5" t="str">
        <f t="shared" si="385"/>
        <v>ja</v>
      </c>
      <c r="L2483" s="5" t="s">
        <v>91</v>
      </c>
      <c r="M2483" s="6" t="s">
        <v>74</v>
      </c>
      <c r="N2483" s="5">
        <v>66</v>
      </c>
      <c r="O2483" s="17" t="s">
        <v>75</v>
      </c>
      <c r="P2483" s="2" t="s">
        <v>10142</v>
      </c>
      <c r="R2483" s="6" t="s">
        <v>77</v>
      </c>
      <c r="T2483" s="22"/>
      <c r="U2483" s="2" t="s">
        <v>100</v>
      </c>
      <c r="V2483" s="2" t="s">
        <v>80</v>
      </c>
      <c r="X2483" s="2">
        <v>119</v>
      </c>
      <c r="Y2483" s="2" t="s">
        <v>83</v>
      </c>
      <c r="Z2483" s="2" t="s">
        <v>84</v>
      </c>
      <c r="AA2483" s="2">
        <v>119</v>
      </c>
      <c r="AB2483" s="2" t="s">
        <v>83</v>
      </c>
      <c r="AC2483" s="2" t="s">
        <v>84</v>
      </c>
      <c r="BE2483" s="23" t="str">
        <f t="shared" si="379"/>
        <v>EMF nein</v>
      </c>
      <c r="BF2483" s="23" t="str">
        <f t="shared" si="380"/>
        <v/>
      </c>
      <c r="BG2483" s="23" t="str">
        <f t="shared" si="378"/>
        <v/>
      </c>
      <c r="BH2483" s="23">
        <f t="shared" si="381"/>
        <v>0</v>
      </c>
      <c r="BO2483" s="2" t="s">
        <v>10143</v>
      </c>
      <c r="BP2483" s="3">
        <v>1</v>
      </c>
      <c r="BQ2483" s="2" t="s">
        <v>10144</v>
      </c>
    </row>
    <row r="2484" spans="1:69" ht="16.149999999999999" customHeight="1" x14ac:dyDescent="0.25">
      <c r="A2484" s="16">
        <v>2483</v>
      </c>
      <c r="B2484" s="17" t="s">
        <v>211</v>
      </c>
      <c r="C2484" s="2" t="s">
        <v>428</v>
      </c>
      <c r="D2484" s="2" t="s">
        <v>264</v>
      </c>
      <c r="E2484" s="2" t="s">
        <v>247</v>
      </c>
      <c r="F2484" s="67">
        <v>39603</v>
      </c>
      <c r="G2484" s="3">
        <f t="shared" si="383"/>
        <v>6</v>
      </c>
      <c r="H2484" s="3">
        <f t="shared" si="384"/>
        <v>2008</v>
      </c>
      <c r="I2484" s="19">
        <v>5.4166666666666703E-2</v>
      </c>
      <c r="J2484" s="20">
        <f t="shared" si="382"/>
        <v>1</v>
      </c>
      <c r="K2484" s="5" t="str">
        <f t="shared" si="385"/>
        <v>ja</v>
      </c>
      <c r="L2484" s="5" t="s">
        <v>91</v>
      </c>
      <c r="M2484" s="6" t="s">
        <v>100</v>
      </c>
      <c r="N2484" s="5">
        <v>40</v>
      </c>
      <c r="O2484" s="17" t="s">
        <v>75</v>
      </c>
      <c r="P2484" s="2" t="s">
        <v>10145</v>
      </c>
      <c r="R2484" s="6" t="s">
        <v>3600</v>
      </c>
      <c r="S2484" s="2" t="s">
        <v>190</v>
      </c>
      <c r="T2484" s="22"/>
      <c r="X2484" s="2">
        <v>80</v>
      </c>
      <c r="Y2484" s="2" t="s">
        <v>81</v>
      </c>
      <c r="Z2484" s="2" t="s">
        <v>84</v>
      </c>
      <c r="AA2484" s="2">
        <v>80</v>
      </c>
      <c r="AB2484" s="2" t="s">
        <v>81</v>
      </c>
      <c r="AC2484" s="2" t="s">
        <v>84</v>
      </c>
      <c r="BE2484" s="23" t="str">
        <f t="shared" si="379"/>
        <v>EMF nein</v>
      </c>
      <c r="BF2484" s="23" t="str">
        <f t="shared" si="380"/>
        <v/>
      </c>
      <c r="BG2484" s="23" t="str">
        <f t="shared" si="378"/>
        <v/>
      </c>
      <c r="BH2484" s="23">
        <f t="shared" si="381"/>
        <v>0</v>
      </c>
      <c r="BO2484" s="2" t="s">
        <v>10146</v>
      </c>
      <c r="BP2484" s="3">
        <v>1</v>
      </c>
      <c r="BQ2484" s="2" t="s">
        <v>10147</v>
      </c>
    </row>
    <row r="2485" spans="1:69" ht="16.149999999999999" customHeight="1" x14ac:dyDescent="0.25">
      <c r="A2485" s="16">
        <v>2484</v>
      </c>
      <c r="B2485" s="17" t="s">
        <v>87</v>
      </c>
      <c r="C2485" s="2" t="s">
        <v>1988</v>
      </c>
      <c r="D2485" s="2" t="s">
        <v>264</v>
      </c>
      <c r="E2485" s="2" t="s">
        <v>10148</v>
      </c>
      <c r="F2485" s="67">
        <v>39601</v>
      </c>
      <c r="G2485" s="3">
        <f t="shared" si="383"/>
        <v>6</v>
      </c>
      <c r="H2485" s="3">
        <f t="shared" si="384"/>
        <v>2008</v>
      </c>
      <c r="I2485" s="19">
        <v>0.68055555555555503</v>
      </c>
      <c r="J2485" s="20">
        <f t="shared" si="382"/>
        <v>16</v>
      </c>
      <c r="K2485" s="5" t="str">
        <f t="shared" si="385"/>
        <v>ja</v>
      </c>
      <c r="L2485" s="21" t="s">
        <v>73</v>
      </c>
      <c r="M2485" s="6" t="s">
        <v>74</v>
      </c>
      <c r="N2485" s="5">
        <v>79</v>
      </c>
      <c r="O2485" s="17" t="s">
        <v>75</v>
      </c>
      <c r="P2485" s="2" t="s">
        <v>10149</v>
      </c>
      <c r="R2485" s="6" t="s">
        <v>3600</v>
      </c>
      <c r="T2485" s="22"/>
      <c r="X2485" s="2">
        <v>250</v>
      </c>
      <c r="Y2485" s="2" t="s">
        <v>81</v>
      </c>
      <c r="Z2485" s="2" t="s">
        <v>84</v>
      </c>
      <c r="AA2485" s="2">
        <v>250</v>
      </c>
      <c r="AB2485" s="2" t="s">
        <v>81</v>
      </c>
      <c r="AC2485" s="2" t="s">
        <v>84</v>
      </c>
      <c r="AJ2485" s="2">
        <v>250</v>
      </c>
      <c r="AK2485" s="2" t="s">
        <v>81</v>
      </c>
      <c r="AL2485" s="2" t="s">
        <v>84</v>
      </c>
      <c r="AM2485" s="2">
        <v>250</v>
      </c>
      <c r="AN2485" s="2" t="s">
        <v>81</v>
      </c>
      <c r="AO2485" s="2" t="s">
        <v>84</v>
      </c>
      <c r="AV2485" s="2" t="s">
        <v>299</v>
      </c>
      <c r="AW2485" s="2" t="s">
        <v>109</v>
      </c>
      <c r="BE2485" s="23" t="str">
        <f t="shared" si="379"/>
        <v>EMF nein</v>
      </c>
      <c r="BF2485" s="23" t="str">
        <f t="shared" si="380"/>
        <v/>
      </c>
      <c r="BG2485" s="23" t="str">
        <f t="shared" si="378"/>
        <v/>
      </c>
      <c r="BH2485" s="23">
        <f t="shared" si="381"/>
        <v>0</v>
      </c>
      <c r="BO2485" s="2" t="s">
        <v>10150</v>
      </c>
      <c r="BP2485" s="3">
        <v>1</v>
      </c>
      <c r="BQ2485" s="2" t="s">
        <v>10151</v>
      </c>
    </row>
    <row r="2486" spans="1:69" ht="16.149999999999999" customHeight="1" x14ac:dyDescent="0.25">
      <c r="A2486" s="16">
        <v>2485</v>
      </c>
      <c r="B2486" s="17" t="s">
        <v>211</v>
      </c>
      <c r="C2486" s="2" t="s">
        <v>2733</v>
      </c>
      <c r="D2486" s="2" t="s">
        <v>264</v>
      </c>
      <c r="E2486" s="2" t="s">
        <v>10152</v>
      </c>
      <c r="F2486" s="67">
        <v>39600</v>
      </c>
      <c r="G2486" s="3">
        <f t="shared" si="383"/>
        <v>6</v>
      </c>
      <c r="H2486" s="3">
        <f t="shared" si="384"/>
        <v>2008</v>
      </c>
      <c r="I2486" s="19">
        <v>0.17708333333333301</v>
      </c>
      <c r="J2486" s="20">
        <f t="shared" si="382"/>
        <v>4</v>
      </c>
      <c r="K2486" s="5" t="str">
        <f t="shared" si="385"/>
        <v>ja</v>
      </c>
      <c r="L2486" s="5" t="s">
        <v>91</v>
      </c>
      <c r="M2486" s="6" t="s">
        <v>100</v>
      </c>
      <c r="N2486" s="5">
        <v>48</v>
      </c>
      <c r="O2486" s="17" t="s">
        <v>75</v>
      </c>
      <c r="P2486" s="2" t="s">
        <v>10153</v>
      </c>
      <c r="R2486" s="6" t="s">
        <v>77</v>
      </c>
      <c r="T2486" s="22"/>
      <c r="V2486" s="2" t="s">
        <v>80</v>
      </c>
      <c r="X2486" s="2">
        <v>550</v>
      </c>
      <c r="Y2486" s="2" t="s">
        <v>83</v>
      </c>
      <c r="Z2486" s="2" t="s">
        <v>84</v>
      </c>
      <c r="AA2486" s="2">
        <v>550</v>
      </c>
      <c r="AB2486" s="2" t="s">
        <v>81</v>
      </c>
      <c r="AC2486" s="2" t="s">
        <v>84</v>
      </c>
      <c r="BE2486" s="23" t="str">
        <f t="shared" si="379"/>
        <v>EMF nein</v>
      </c>
      <c r="BF2486" s="23" t="str">
        <f t="shared" si="380"/>
        <v/>
      </c>
      <c r="BG2486" s="23" t="str">
        <f t="shared" si="378"/>
        <v/>
      </c>
      <c r="BH2486" s="23">
        <f t="shared" si="381"/>
        <v>0</v>
      </c>
      <c r="BO2486" s="2" t="s">
        <v>10154</v>
      </c>
      <c r="BP2486" s="3">
        <v>1</v>
      </c>
      <c r="BQ2486" s="2" t="s">
        <v>10155</v>
      </c>
    </row>
    <row r="2487" spans="1:69" ht="16.149999999999999" customHeight="1" x14ac:dyDescent="0.25">
      <c r="A2487" s="16">
        <v>2486</v>
      </c>
      <c r="B2487" s="17" t="s">
        <v>87</v>
      </c>
      <c r="C2487" s="2" t="s">
        <v>10156</v>
      </c>
      <c r="D2487" s="2" t="s">
        <v>364</v>
      </c>
      <c r="E2487" s="2" t="s">
        <v>3467</v>
      </c>
      <c r="F2487" s="67">
        <v>43313</v>
      </c>
      <c r="G2487" s="3">
        <f t="shared" si="383"/>
        <v>8</v>
      </c>
      <c r="H2487" s="3">
        <f t="shared" si="384"/>
        <v>2018</v>
      </c>
      <c r="I2487" s="19">
        <v>0.51041666666666696</v>
      </c>
      <c r="J2487" s="20">
        <f t="shared" si="382"/>
        <v>12</v>
      </c>
      <c r="K2487" s="5" t="str">
        <f t="shared" si="385"/>
        <v>ja</v>
      </c>
      <c r="L2487" s="5" t="s">
        <v>91</v>
      </c>
      <c r="M2487" s="6" t="s">
        <v>74</v>
      </c>
      <c r="N2487" s="5">
        <v>84</v>
      </c>
      <c r="O2487" s="17" t="s">
        <v>126</v>
      </c>
      <c r="P2487" s="2" t="s">
        <v>10157</v>
      </c>
      <c r="R2487" s="6" t="s">
        <v>77</v>
      </c>
      <c r="T2487" s="22"/>
      <c r="BE2487" s="23" t="str">
        <f t="shared" si="379"/>
        <v>EMF ja</v>
      </c>
      <c r="BF2487" s="23">
        <f t="shared" si="380"/>
        <v>168</v>
      </c>
      <c r="BG2487" s="23" t="str">
        <f t="shared" si="378"/>
        <v>100-499m</v>
      </c>
      <c r="BH2487" s="23">
        <f t="shared" si="381"/>
        <v>1</v>
      </c>
      <c r="BM2487" s="2" t="s">
        <v>162</v>
      </c>
      <c r="BN2487" s="2">
        <v>168</v>
      </c>
      <c r="BO2487" s="2" t="s">
        <v>10158</v>
      </c>
      <c r="BP2487" s="3">
        <v>1</v>
      </c>
      <c r="BQ2487" s="2" t="s">
        <v>10159</v>
      </c>
    </row>
    <row r="2488" spans="1:69" ht="16.149999999999999" customHeight="1" x14ac:dyDescent="0.25">
      <c r="A2488" s="16">
        <v>2487</v>
      </c>
      <c r="B2488" s="17" t="s">
        <v>211</v>
      </c>
      <c r="C2488" s="2" t="s">
        <v>10160</v>
      </c>
      <c r="D2488" s="2" t="s">
        <v>158</v>
      </c>
      <c r="E2488" s="2" t="s">
        <v>125</v>
      </c>
      <c r="F2488" s="67">
        <v>43091</v>
      </c>
      <c r="G2488" s="3">
        <f t="shared" si="383"/>
        <v>12</v>
      </c>
      <c r="H2488" s="3">
        <f t="shared" si="384"/>
        <v>2017</v>
      </c>
      <c r="I2488" s="19">
        <v>0.71180555555555503</v>
      </c>
      <c r="J2488" s="20">
        <f t="shared" si="382"/>
        <v>17</v>
      </c>
      <c r="K2488" s="5" t="str">
        <f t="shared" si="385"/>
        <v>ja</v>
      </c>
      <c r="L2488" s="5" t="s">
        <v>91</v>
      </c>
      <c r="M2488" s="6" t="s">
        <v>74</v>
      </c>
      <c r="O2488" s="17" t="s">
        <v>126</v>
      </c>
      <c r="P2488" s="2" t="s">
        <v>10161</v>
      </c>
      <c r="R2488" s="6" t="s">
        <v>77</v>
      </c>
      <c r="T2488" s="22" t="s">
        <v>79</v>
      </c>
      <c r="U2488" s="2" t="s">
        <v>74</v>
      </c>
      <c r="V2488" s="2" t="s">
        <v>10162</v>
      </c>
      <c r="X2488" s="2">
        <v>1650</v>
      </c>
      <c r="Y2488" s="2" t="s">
        <v>81</v>
      </c>
      <c r="Z2488" s="2" t="s">
        <v>168</v>
      </c>
      <c r="AA2488" s="2">
        <v>1650</v>
      </c>
      <c r="AB2488" s="2" t="s">
        <v>81</v>
      </c>
      <c r="AC2488" s="2" t="s">
        <v>168</v>
      </c>
      <c r="AD2488" s="2">
        <v>1650</v>
      </c>
      <c r="AE2488" s="2" t="s">
        <v>81</v>
      </c>
      <c r="AF2488" s="2" t="s">
        <v>168</v>
      </c>
      <c r="BE2488" s="23" t="str">
        <f t="shared" si="379"/>
        <v>EMF nein</v>
      </c>
      <c r="BF2488" s="23" t="str">
        <f t="shared" si="380"/>
        <v/>
      </c>
      <c r="BG2488" s="23" t="str">
        <f t="shared" si="378"/>
        <v/>
      </c>
      <c r="BH2488" s="23">
        <f t="shared" si="381"/>
        <v>0</v>
      </c>
      <c r="BO2488" s="2" t="s">
        <v>10163</v>
      </c>
      <c r="BP2488" s="3">
        <v>1</v>
      </c>
      <c r="BQ2488" s="2" t="s">
        <v>10164</v>
      </c>
    </row>
    <row r="2489" spans="1:69" ht="16.149999999999999" customHeight="1" x14ac:dyDescent="0.25">
      <c r="A2489" s="16">
        <v>2488</v>
      </c>
      <c r="B2489" s="17" t="s">
        <v>211</v>
      </c>
      <c r="C2489" s="2" t="s">
        <v>3380</v>
      </c>
      <c r="D2489" s="2" t="s">
        <v>1097</v>
      </c>
      <c r="E2489" s="2" t="s">
        <v>1098</v>
      </c>
      <c r="F2489" s="67">
        <v>43343</v>
      </c>
      <c r="G2489" s="3">
        <f t="shared" si="383"/>
        <v>8</v>
      </c>
      <c r="H2489" s="3">
        <f t="shared" si="384"/>
        <v>2018</v>
      </c>
      <c r="I2489" s="19">
        <v>0.77083333333333304</v>
      </c>
      <c r="J2489" s="20">
        <f t="shared" si="382"/>
        <v>18</v>
      </c>
      <c r="K2489" s="5" t="str">
        <f t="shared" si="385"/>
        <v>ja</v>
      </c>
      <c r="L2489" s="5" t="s">
        <v>91</v>
      </c>
      <c r="M2489" s="6" t="s">
        <v>74</v>
      </c>
      <c r="N2489" s="5">
        <v>54</v>
      </c>
      <c r="O2489" s="2" t="s">
        <v>140</v>
      </c>
      <c r="P2489" s="2" t="s">
        <v>10165</v>
      </c>
      <c r="R2489" s="6" t="s">
        <v>77</v>
      </c>
      <c r="T2489" s="22"/>
      <c r="X2489" s="2">
        <v>50</v>
      </c>
      <c r="Y2489" s="2" t="s">
        <v>94</v>
      </c>
      <c r="Z2489" s="2" t="s">
        <v>84</v>
      </c>
      <c r="AA2489" s="2">
        <v>50</v>
      </c>
      <c r="AB2489" s="2" t="s">
        <v>94</v>
      </c>
      <c r="AC2489" s="2" t="s">
        <v>84</v>
      </c>
      <c r="AD2489" s="2">
        <v>50</v>
      </c>
      <c r="AE2489" s="2" t="s">
        <v>94</v>
      </c>
      <c r="AF2489" s="2" t="s">
        <v>84</v>
      </c>
      <c r="AJ2489" s="2">
        <v>80</v>
      </c>
      <c r="AK2489" s="2" t="s">
        <v>81</v>
      </c>
      <c r="AL2489" s="2" t="s">
        <v>84</v>
      </c>
      <c r="BE2489" s="23" t="str">
        <f t="shared" si="379"/>
        <v>EMF nein</v>
      </c>
      <c r="BF2489" s="23" t="str">
        <f t="shared" si="380"/>
        <v/>
      </c>
      <c r="BG2489" s="23" t="str">
        <f t="shared" ref="BG2489:BG2500" si="386">IF(BF2489="","",IF(BF2489&lt;100,"&lt;100m",IF(AND(BF2489&gt;99, BF2489&lt;500),"100-499m",IF(BF2489&gt;499,"500+m",""))))</f>
        <v/>
      </c>
      <c r="BH2489" s="23">
        <f t="shared" si="381"/>
        <v>0</v>
      </c>
      <c r="BO2489" s="2" t="s">
        <v>10166</v>
      </c>
      <c r="BP2489" s="3">
        <v>1</v>
      </c>
      <c r="BQ2489" s="2" t="s">
        <v>10167</v>
      </c>
    </row>
    <row r="2490" spans="1:69" ht="16.149999999999999" customHeight="1" x14ac:dyDescent="0.25">
      <c r="A2490" s="16">
        <v>2489</v>
      </c>
      <c r="B2490" s="17" t="s">
        <v>211</v>
      </c>
      <c r="C2490" s="2" t="s">
        <v>212</v>
      </c>
      <c r="D2490" s="2" t="s">
        <v>71</v>
      </c>
      <c r="E2490" s="2" t="s">
        <v>10168</v>
      </c>
      <c r="F2490" s="67">
        <v>43343</v>
      </c>
      <c r="G2490" s="3">
        <f t="shared" si="383"/>
        <v>8</v>
      </c>
      <c r="H2490" s="3">
        <f t="shared" si="384"/>
        <v>2018</v>
      </c>
      <c r="I2490" s="19">
        <v>0.58680555555555602</v>
      </c>
      <c r="J2490" s="20">
        <f t="shared" si="382"/>
        <v>14</v>
      </c>
      <c r="K2490" s="5" t="str">
        <f t="shared" si="385"/>
        <v>ja</v>
      </c>
      <c r="L2490" s="5" t="s">
        <v>91</v>
      </c>
      <c r="M2490" s="6" t="s">
        <v>74</v>
      </c>
      <c r="N2490" s="5">
        <v>62</v>
      </c>
      <c r="O2490" s="17" t="s">
        <v>75</v>
      </c>
      <c r="P2490" s="2" t="s">
        <v>10078</v>
      </c>
      <c r="R2490" s="6" t="s">
        <v>77</v>
      </c>
      <c r="T2490" s="22" t="s">
        <v>79</v>
      </c>
      <c r="U2490" s="2" t="s">
        <v>354</v>
      </c>
      <c r="V2490" s="2" t="s">
        <v>80</v>
      </c>
      <c r="X2490" s="2">
        <v>186</v>
      </c>
      <c r="Y2490" s="2" t="s">
        <v>81</v>
      </c>
      <c r="Z2490" s="2" t="s">
        <v>84</v>
      </c>
      <c r="AA2490" s="2">
        <v>186</v>
      </c>
      <c r="AB2490" s="2" t="s">
        <v>94</v>
      </c>
      <c r="AC2490" s="2" t="s">
        <v>84</v>
      </c>
      <c r="AD2490" s="2">
        <v>186</v>
      </c>
      <c r="AE2490" s="2" t="s">
        <v>81</v>
      </c>
      <c r="AF2490" s="2" t="s">
        <v>84</v>
      </c>
      <c r="BE2490" s="23" t="str">
        <f t="shared" ref="BE2490:BE2500" si="387">IF(COUNTA(BI2490,BK2490,BM2490) &gt; 0,"EMF ja","EMF nein")</f>
        <v>EMF nein</v>
      </c>
      <c r="BF2490" s="23" t="str">
        <f t="shared" ref="BF2490:BF2500" si="388">IF(SUM(BJ2490,BL2490,BN2490)=0,"",MIN(BJ2490,BL2490,BN2490))</f>
        <v/>
      </c>
      <c r="BG2490" s="23" t="str">
        <f t="shared" si="386"/>
        <v/>
      </c>
      <c r="BH2490" s="23">
        <f t="shared" ref="BH2490:BH2500" si="389">COUNTA(BI2490,BK2490,BM2490)</f>
        <v>0</v>
      </c>
      <c r="BO2490" s="2" t="s">
        <v>10169</v>
      </c>
      <c r="BP2490" s="3">
        <v>1</v>
      </c>
      <c r="BQ2490" s="2" t="s">
        <v>10170</v>
      </c>
    </row>
    <row r="2491" spans="1:69" ht="16.149999999999999" customHeight="1" x14ac:dyDescent="0.25">
      <c r="A2491" s="16">
        <v>2490</v>
      </c>
      <c r="B2491" s="17" t="s">
        <v>211</v>
      </c>
      <c r="C2491" s="2" t="s">
        <v>1188</v>
      </c>
      <c r="D2491" s="2" t="s">
        <v>124</v>
      </c>
      <c r="E2491" s="2" t="s">
        <v>5471</v>
      </c>
      <c r="F2491" s="67">
        <v>43342</v>
      </c>
      <c r="G2491" s="3">
        <f t="shared" si="383"/>
        <v>8</v>
      </c>
      <c r="H2491" s="3">
        <f t="shared" si="384"/>
        <v>2018</v>
      </c>
      <c r="I2491" s="19">
        <v>0.46180555555555602</v>
      </c>
      <c r="J2491" s="20">
        <f t="shared" si="382"/>
        <v>11</v>
      </c>
      <c r="K2491" s="5" t="str">
        <f t="shared" si="385"/>
        <v>ja</v>
      </c>
      <c r="L2491" s="21" t="s">
        <v>73</v>
      </c>
      <c r="M2491" s="6" t="s">
        <v>115</v>
      </c>
      <c r="N2491" s="5">
        <v>69</v>
      </c>
      <c r="O2491" s="17" t="s">
        <v>75</v>
      </c>
      <c r="P2491" s="2" t="s">
        <v>10171</v>
      </c>
      <c r="R2491" s="6" t="s">
        <v>3600</v>
      </c>
      <c r="T2491" s="22" t="s">
        <v>79</v>
      </c>
      <c r="U2491" s="2" t="s">
        <v>208</v>
      </c>
      <c r="V2491" s="2" t="s">
        <v>80</v>
      </c>
      <c r="X2491" s="2">
        <v>262</v>
      </c>
      <c r="Y2491" s="2" t="s">
        <v>81</v>
      </c>
      <c r="Z2491" s="2" t="s">
        <v>82</v>
      </c>
      <c r="AA2491" s="2">
        <v>262</v>
      </c>
      <c r="AB2491" s="2" t="s">
        <v>81</v>
      </c>
      <c r="AC2491" s="2" t="s">
        <v>82</v>
      </c>
      <c r="AD2491" s="2">
        <v>262</v>
      </c>
      <c r="AE2491" s="2" t="s">
        <v>81</v>
      </c>
      <c r="AF2491" s="2" t="s">
        <v>82</v>
      </c>
      <c r="AJ2491" s="2">
        <v>244</v>
      </c>
      <c r="AK2491" s="2" t="s">
        <v>81</v>
      </c>
      <c r="AL2491" s="2" t="s">
        <v>84</v>
      </c>
      <c r="AM2491" s="2">
        <v>244</v>
      </c>
      <c r="AN2491" s="2" t="s">
        <v>81</v>
      </c>
      <c r="AO2491" s="2" t="s">
        <v>84</v>
      </c>
      <c r="AP2491" s="2">
        <v>244</v>
      </c>
      <c r="AQ2491" s="2" t="s">
        <v>83</v>
      </c>
      <c r="AR2491" s="2" t="s">
        <v>84</v>
      </c>
      <c r="BE2491" s="23" t="str">
        <f t="shared" si="387"/>
        <v>EMF nein</v>
      </c>
      <c r="BF2491" s="23" t="str">
        <f t="shared" si="388"/>
        <v/>
      </c>
      <c r="BG2491" s="23" t="str">
        <f t="shared" si="386"/>
        <v/>
      </c>
      <c r="BH2491" s="23">
        <f t="shared" si="389"/>
        <v>0</v>
      </c>
      <c r="BO2491" s="2" t="s">
        <v>10172</v>
      </c>
      <c r="BP2491" s="3">
        <v>1</v>
      </c>
      <c r="BQ2491" s="2" t="s">
        <v>10173</v>
      </c>
    </row>
    <row r="2492" spans="1:69" ht="16.149999999999999" customHeight="1" x14ac:dyDescent="0.25">
      <c r="A2492" s="16">
        <v>2491</v>
      </c>
      <c r="B2492" s="17" t="s">
        <v>190</v>
      </c>
      <c r="C2492" s="2" t="s">
        <v>10174</v>
      </c>
      <c r="D2492" s="2" t="s">
        <v>124</v>
      </c>
      <c r="E2492" s="2" t="s">
        <v>1675</v>
      </c>
      <c r="F2492" s="67">
        <v>43342</v>
      </c>
      <c r="G2492" s="3">
        <f t="shared" si="383"/>
        <v>8</v>
      </c>
      <c r="H2492" s="3">
        <f t="shared" si="384"/>
        <v>2018</v>
      </c>
      <c r="I2492" s="19">
        <v>0.83333333333333304</v>
      </c>
      <c r="J2492" s="20">
        <f t="shared" si="382"/>
        <v>20</v>
      </c>
      <c r="K2492" s="5" t="str">
        <f t="shared" si="385"/>
        <v>ja</v>
      </c>
      <c r="L2492" s="5" t="s">
        <v>91</v>
      </c>
      <c r="M2492" s="6" t="s">
        <v>74</v>
      </c>
      <c r="N2492" s="5">
        <v>65</v>
      </c>
      <c r="O2492" s="17" t="s">
        <v>75</v>
      </c>
      <c r="P2492" s="2" t="s">
        <v>10175</v>
      </c>
      <c r="R2492" s="6" t="s">
        <v>77</v>
      </c>
      <c r="S2492" s="2" t="s">
        <v>190</v>
      </c>
      <c r="T2492" s="22"/>
      <c r="X2492" s="2">
        <v>370</v>
      </c>
      <c r="Y2492" s="2" t="s">
        <v>83</v>
      </c>
      <c r="Z2492" s="2" t="s">
        <v>168</v>
      </c>
      <c r="AD2492" s="2">
        <v>370</v>
      </c>
      <c r="AE2492" s="2" t="s">
        <v>83</v>
      </c>
      <c r="AF2492" s="2" t="s">
        <v>168</v>
      </c>
      <c r="AJ2492" s="2">
        <v>402</v>
      </c>
      <c r="AK2492" s="2" t="s">
        <v>81</v>
      </c>
      <c r="AL2492" s="2" t="s">
        <v>168</v>
      </c>
      <c r="AM2492" s="2">
        <v>402</v>
      </c>
      <c r="AN2492" s="2" t="s">
        <v>81</v>
      </c>
      <c r="AO2492" s="2" t="s">
        <v>168</v>
      </c>
      <c r="AP2492" s="2">
        <v>402</v>
      </c>
      <c r="AQ2492" s="2" t="s">
        <v>83</v>
      </c>
      <c r="AR2492" s="2" t="s">
        <v>168</v>
      </c>
      <c r="BE2492" s="23" t="str">
        <f t="shared" si="387"/>
        <v>EMF nein</v>
      </c>
      <c r="BF2492" s="23" t="str">
        <f t="shared" si="388"/>
        <v/>
      </c>
      <c r="BG2492" s="23" t="str">
        <f t="shared" si="386"/>
        <v/>
      </c>
      <c r="BH2492" s="23">
        <f t="shared" si="389"/>
        <v>0</v>
      </c>
      <c r="BO2492" s="2" t="s">
        <v>10176</v>
      </c>
      <c r="BP2492" s="3">
        <v>1</v>
      </c>
      <c r="BQ2492" s="2" t="s">
        <v>10177</v>
      </c>
    </row>
    <row r="2493" spans="1:69" ht="16.149999999999999" customHeight="1" x14ac:dyDescent="0.25">
      <c r="A2493" s="16">
        <v>2492</v>
      </c>
      <c r="B2493" s="17" t="s">
        <v>87</v>
      </c>
      <c r="C2493" s="2" t="s">
        <v>10178</v>
      </c>
      <c r="D2493" s="2" t="s">
        <v>264</v>
      </c>
      <c r="E2493" s="2" t="s">
        <v>247</v>
      </c>
      <c r="F2493" s="67">
        <v>43342</v>
      </c>
      <c r="G2493" s="3">
        <f t="shared" si="383"/>
        <v>8</v>
      </c>
      <c r="H2493" s="3">
        <f t="shared" si="384"/>
        <v>2018</v>
      </c>
      <c r="I2493" s="19">
        <v>0.41319444444444398</v>
      </c>
      <c r="J2493" s="20">
        <f t="shared" si="382"/>
        <v>9</v>
      </c>
      <c r="K2493" s="5" t="str">
        <f t="shared" si="385"/>
        <v>ja</v>
      </c>
      <c r="L2493" s="5" t="s">
        <v>91</v>
      </c>
      <c r="M2493" s="6" t="s">
        <v>74</v>
      </c>
      <c r="N2493" s="5">
        <v>71</v>
      </c>
      <c r="O2493" s="17" t="s">
        <v>75</v>
      </c>
      <c r="P2493" s="2" t="s">
        <v>10179</v>
      </c>
      <c r="R2493" s="6" t="s">
        <v>10180</v>
      </c>
      <c r="T2493" s="22" t="s">
        <v>79</v>
      </c>
      <c r="X2493" s="2">
        <v>670</v>
      </c>
      <c r="Y2493" s="2" t="s">
        <v>83</v>
      </c>
      <c r="Z2493" s="2" t="s">
        <v>161</v>
      </c>
      <c r="AA2493" s="2">
        <v>670</v>
      </c>
      <c r="AB2493" s="2" t="s">
        <v>81</v>
      </c>
      <c r="AC2493" s="2" t="s">
        <v>161</v>
      </c>
      <c r="AD2493" s="2">
        <v>670</v>
      </c>
      <c r="AE2493" s="2" t="s">
        <v>83</v>
      </c>
      <c r="AF2493" s="2" t="s">
        <v>161</v>
      </c>
      <c r="BE2493" s="23" t="str">
        <f t="shared" si="387"/>
        <v>EMF ja</v>
      </c>
      <c r="BF2493" s="23">
        <f t="shared" si="388"/>
        <v>830</v>
      </c>
      <c r="BG2493" s="23" t="str">
        <f t="shared" si="386"/>
        <v>500+m</v>
      </c>
      <c r="BH2493" s="23">
        <f t="shared" si="389"/>
        <v>2</v>
      </c>
      <c r="BI2493" s="2" t="s">
        <v>162</v>
      </c>
      <c r="BJ2493" s="2">
        <v>830</v>
      </c>
      <c r="BK2493" s="2" t="s">
        <v>162</v>
      </c>
      <c r="BL2493" s="2">
        <v>1080</v>
      </c>
      <c r="BO2493" s="2" t="s">
        <v>10181</v>
      </c>
      <c r="BP2493" s="3">
        <v>1</v>
      </c>
      <c r="BQ2493" s="2" t="s">
        <v>10182</v>
      </c>
    </row>
    <row r="2494" spans="1:69" ht="16.149999999999999" customHeight="1" x14ac:dyDescent="0.25">
      <c r="A2494" s="16">
        <v>2493</v>
      </c>
      <c r="B2494" s="17" t="s">
        <v>87</v>
      </c>
      <c r="C2494" s="2" t="s">
        <v>263</v>
      </c>
      <c r="D2494" s="2" t="s">
        <v>264</v>
      </c>
      <c r="E2494" s="2" t="s">
        <v>247</v>
      </c>
      <c r="F2494" s="67">
        <v>43342</v>
      </c>
      <c r="G2494" s="3">
        <f t="shared" si="383"/>
        <v>8</v>
      </c>
      <c r="H2494" s="3">
        <f t="shared" si="384"/>
        <v>2018</v>
      </c>
      <c r="I2494" s="19">
        <v>0.66666666666666696</v>
      </c>
      <c r="J2494" s="20">
        <f t="shared" si="382"/>
        <v>16</v>
      </c>
      <c r="K2494" s="5" t="str">
        <f t="shared" si="385"/>
        <v>ja</v>
      </c>
      <c r="L2494" s="21" t="s">
        <v>73</v>
      </c>
      <c r="M2494" s="6" t="s">
        <v>74</v>
      </c>
      <c r="N2494" s="5">
        <v>88</v>
      </c>
      <c r="O2494" s="17" t="s">
        <v>75</v>
      </c>
      <c r="P2494" s="2" t="s">
        <v>10183</v>
      </c>
      <c r="Q2494" s="6" t="s">
        <v>186</v>
      </c>
      <c r="R2494" s="6" t="s">
        <v>10180</v>
      </c>
      <c r="T2494" s="22" t="s">
        <v>79</v>
      </c>
      <c r="X2494" s="2">
        <v>30</v>
      </c>
      <c r="Y2494" s="2" t="s">
        <v>83</v>
      </c>
      <c r="Z2494" s="2" t="s">
        <v>84</v>
      </c>
      <c r="AA2494" s="2">
        <v>30</v>
      </c>
      <c r="AB2494" s="2" t="s">
        <v>81</v>
      </c>
      <c r="AC2494" s="2" t="s">
        <v>84</v>
      </c>
      <c r="AD2494" s="2">
        <v>30</v>
      </c>
      <c r="AE2494" s="2" t="s">
        <v>83</v>
      </c>
      <c r="AF2494" s="2" t="s">
        <v>84</v>
      </c>
      <c r="AJ2494" s="2">
        <v>30</v>
      </c>
      <c r="AK2494" s="2" t="s">
        <v>81</v>
      </c>
      <c r="AL2494" s="2" t="s">
        <v>84</v>
      </c>
      <c r="AP2494" s="2" t="s">
        <v>109</v>
      </c>
      <c r="AQ2494" s="2" t="s">
        <v>81</v>
      </c>
      <c r="AR2494" s="2" t="s">
        <v>109</v>
      </c>
      <c r="BE2494" s="23" t="str">
        <f t="shared" si="387"/>
        <v>EMF nein</v>
      </c>
      <c r="BF2494" s="23" t="str">
        <f t="shared" si="388"/>
        <v/>
      </c>
      <c r="BG2494" s="23" t="str">
        <f t="shared" si="386"/>
        <v/>
      </c>
      <c r="BH2494" s="23">
        <f t="shared" si="389"/>
        <v>0</v>
      </c>
      <c r="BO2494" s="2" t="s">
        <v>10184</v>
      </c>
      <c r="BP2494" s="3">
        <v>1</v>
      </c>
      <c r="BQ2494" s="2" t="s">
        <v>10185</v>
      </c>
    </row>
    <row r="2495" spans="1:69" ht="16.149999999999999" customHeight="1" x14ac:dyDescent="0.25">
      <c r="A2495" s="16">
        <v>2494</v>
      </c>
      <c r="B2495" s="17" t="s">
        <v>87</v>
      </c>
      <c r="C2495" s="2" t="s">
        <v>3247</v>
      </c>
      <c r="D2495" s="2" t="s">
        <v>364</v>
      </c>
      <c r="E2495" s="2" t="s">
        <v>247</v>
      </c>
      <c r="F2495" s="67">
        <v>43333</v>
      </c>
      <c r="G2495" s="3">
        <f t="shared" si="383"/>
        <v>8</v>
      </c>
      <c r="H2495" s="3">
        <f t="shared" si="384"/>
        <v>2018</v>
      </c>
      <c r="I2495" s="19">
        <v>0.65625</v>
      </c>
      <c r="J2495" s="20">
        <f t="shared" ref="J2495:J2501" si="390">IF(I2495&lt;&gt;"",HOUR(I2495),"")</f>
        <v>15</v>
      </c>
      <c r="K2495" s="5" t="str">
        <f t="shared" si="385"/>
        <v>ja</v>
      </c>
      <c r="L2495" s="21" t="s">
        <v>73</v>
      </c>
      <c r="M2495" s="6" t="s">
        <v>74</v>
      </c>
      <c r="N2495" s="5">
        <v>72</v>
      </c>
      <c r="O2495" s="17" t="s">
        <v>126</v>
      </c>
      <c r="P2495" s="2" t="s">
        <v>10186</v>
      </c>
      <c r="Q2495" s="6" t="s">
        <v>109</v>
      </c>
      <c r="R2495" s="6" t="s">
        <v>77</v>
      </c>
      <c r="T2495" s="22"/>
      <c r="X2495" s="2">
        <v>680</v>
      </c>
      <c r="Y2495" s="2" t="s">
        <v>83</v>
      </c>
      <c r="Z2495" s="2" t="s">
        <v>84</v>
      </c>
      <c r="AD2495" s="2">
        <v>680</v>
      </c>
      <c r="AE2495" s="2" t="s">
        <v>81</v>
      </c>
      <c r="AF2495" s="2" t="s">
        <v>84</v>
      </c>
      <c r="BE2495" s="23" t="str">
        <f t="shared" si="387"/>
        <v>EMF nein</v>
      </c>
      <c r="BF2495" s="23" t="str">
        <f t="shared" si="388"/>
        <v/>
      </c>
      <c r="BG2495" s="23" t="str">
        <f t="shared" si="386"/>
        <v/>
      </c>
      <c r="BH2495" s="23">
        <f t="shared" si="389"/>
        <v>0</v>
      </c>
      <c r="BO2495" s="2" t="s">
        <v>10187</v>
      </c>
      <c r="BP2495" s="3">
        <v>1</v>
      </c>
      <c r="BQ2495" s="2" t="s">
        <v>10188</v>
      </c>
    </row>
    <row r="2496" spans="1:69" ht="16.149999999999999" customHeight="1" x14ac:dyDescent="0.25">
      <c r="A2496" s="16">
        <v>2495</v>
      </c>
      <c r="B2496" s="17" t="s">
        <v>135</v>
      </c>
      <c r="C2496" s="2" t="s">
        <v>9503</v>
      </c>
      <c r="D2496" s="2" t="s">
        <v>158</v>
      </c>
      <c r="E2496" s="2" t="s">
        <v>10189</v>
      </c>
      <c r="F2496" s="67">
        <v>43341</v>
      </c>
      <c r="G2496" s="3">
        <f t="shared" si="383"/>
        <v>8</v>
      </c>
      <c r="H2496" s="3">
        <f t="shared" si="384"/>
        <v>2018</v>
      </c>
      <c r="I2496" s="19">
        <v>0.62152777777777801</v>
      </c>
      <c r="J2496" s="20">
        <f t="shared" si="390"/>
        <v>14</v>
      </c>
      <c r="K2496" s="5" t="str">
        <f t="shared" si="385"/>
        <v>ja</v>
      </c>
      <c r="L2496" s="5" t="s">
        <v>91</v>
      </c>
      <c r="M2496" s="6" t="s">
        <v>354</v>
      </c>
      <c r="O2496" s="17" t="s">
        <v>126</v>
      </c>
      <c r="P2496" s="2" t="s">
        <v>10190</v>
      </c>
      <c r="R2496" s="6" t="s">
        <v>77</v>
      </c>
      <c r="T2496" s="22"/>
      <c r="U2496" s="2" t="s">
        <v>9313</v>
      </c>
      <c r="V2496" s="2" t="s">
        <v>80</v>
      </c>
      <c r="BE2496" s="23" t="str">
        <f t="shared" si="387"/>
        <v>EMF nein</v>
      </c>
      <c r="BF2496" s="23" t="str">
        <f t="shared" si="388"/>
        <v/>
      </c>
      <c r="BG2496" s="23" t="str">
        <f t="shared" si="386"/>
        <v/>
      </c>
      <c r="BH2496" s="23">
        <f t="shared" si="389"/>
        <v>0</v>
      </c>
      <c r="BO2496" s="2" t="s">
        <v>10191</v>
      </c>
      <c r="BP2496" s="3">
        <v>1</v>
      </c>
      <c r="BQ2496" s="2" t="s">
        <v>10192</v>
      </c>
    </row>
    <row r="2497" spans="1:70" ht="16.149999999999999" customHeight="1" x14ac:dyDescent="0.25">
      <c r="A2497" s="16">
        <v>2496</v>
      </c>
      <c r="B2497" s="17" t="s">
        <v>87</v>
      </c>
      <c r="C2497" s="2" t="s">
        <v>1371</v>
      </c>
      <c r="D2497" s="2" t="s">
        <v>113</v>
      </c>
      <c r="E2497" s="2" t="s">
        <v>10193</v>
      </c>
      <c r="F2497" s="67">
        <v>43340</v>
      </c>
      <c r="G2497" s="3">
        <f t="shared" si="383"/>
        <v>8</v>
      </c>
      <c r="H2497" s="3">
        <f t="shared" si="384"/>
        <v>2018</v>
      </c>
      <c r="I2497" s="19">
        <v>0.66319444444444398</v>
      </c>
      <c r="J2497" s="20">
        <f t="shared" si="390"/>
        <v>15</v>
      </c>
      <c r="K2497" s="5" t="str">
        <f t="shared" si="385"/>
        <v>ja</v>
      </c>
      <c r="L2497" s="5" t="s">
        <v>91</v>
      </c>
      <c r="M2497" s="6" t="s">
        <v>74</v>
      </c>
      <c r="N2497" s="5">
        <v>76</v>
      </c>
      <c r="O2497" s="17" t="s">
        <v>75</v>
      </c>
      <c r="P2497" s="2" t="s">
        <v>10194</v>
      </c>
      <c r="R2497" s="6" t="s">
        <v>77</v>
      </c>
      <c r="T2497" s="22" t="s">
        <v>79</v>
      </c>
      <c r="U2497" s="2" t="s">
        <v>74</v>
      </c>
      <c r="V2497" s="2" t="s">
        <v>80</v>
      </c>
      <c r="X2497" s="2">
        <v>600</v>
      </c>
      <c r="Y2497" s="2" t="s">
        <v>81</v>
      </c>
      <c r="Z2497" s="2" t="s">
        <v>84</v>
      </c>
      <c r="AD2497" s="2">
        <v>600</v>
      </c>
      <c r="AE2497" s="2" t="s">
        <v>81</v>
      </c>
      <c r="AF2497" s="2" t="s">
        <v>84</v>
      </c>
      <c r="BE2497" s="23" t="str">
        <f t="shared" si="387"/>
        <v>EMF ja</v>
      </c>
      <c r="BF2497" s="23">
        <f t="shared" si="388"/>
        <v>430</v>
      </c>
      <c r="BG2497" s="23" t="str">
        <f t="shared" si="386"/>
        <v>100-499m</v>
      </c>
      <c r="BH2497" s="23">
        <f t="shared" si="389"/>
        <v>1</v>
      </c>
      <c r="BI2497" s="2" t="s">
        <v>162</v>
      </c>
      <c r="BJ2497" s="2">
        <v>430</v>
      </c>
      <c r="BO2497" s="2" t="s">
        <v>10195</v>
      </c>
      <c r="BP2497" s="3">
        <v>1</v>
      </c>
      <c r="BQ2497" s="2" t="s">
        <v>10196</v>
      </c>
    </row>
    <row r="2498" spans="1:70" ht="16.149999999999999" customHeight="1" x14ac:dyDescent="0.25">
      <c r="A2498" s="16">
        <v>2497</v>
      </c>
      <c r="B2498" s="17" t="s">
        <v>211</v>
      </c>
      <c r="C2498" s="2" t="s">
        <v>7643</v>
      </c>
      <c r="D2498" s="2" t="s">
        <v>151</v>
      </c>
      <c r="E2498" s="2" t="s">
        <v>10197</v>
      </c>
      <c r="F2498" s="67">
        <v>43341</v>
      </c>
      <c r="G2498" s="3">
        <f t="shared" si="383"/>
        <v>8</v>
      </c>
      <c r="H2498" s="3">
        <f t="shared" si="384"/>
        <v>2018</v>
      </c>
      <c r="I2498" s="19">
        <v>0.42708333333333298</v>
      </c>
      <c r="J2498" s="20">
        <f t="shared" si="390"/>
        <v>10</v>
      </c>
      <c r="K2498" s="5" t="str">
        <f t="shared" si="385"/>
        <v>ja</v>
      </c>
      <c r="L2498" s="5" t="s">
        <v>91</v>
      </c>
      <c r="M2498" s="6" t="s">
        <v>74</v>
      </c>
      <c r="O2498" s="2" t="s">
        <v>140</v>
      </c>
      <c r="P2498" s="2" t="s">
        <v>10198</v>
      </c>
      <c r="R2498" s="6" t="s">
        <v>77</v>
      </c>
      <c r="T2498" s="6" t="s">
        <v>202</v>
      </c>
      <c r="V2498" s="2" t="s">
        <v>10162</v>
      </c>
      <c r="W2498" s="2" t="s">
        <v>109</v>
      </c>
      <c r="X2498" s="2">
        <v>900</v>
      </c>
      <c r="Y2498" s="2" t="s">
        <v>83</v>
      </c>
      <c r="Z2498" s="2" t="s">
        <v>168</v>
      </c>
      <c r="AA2498" s="2">
        <v>900</v>
      </c>
      <c r="AB2498" s="2" t="s">
        <v>83</v>
      </c>
      <c r="AC2498" s="2" t="s">
        <v>168</v>
      </c>
      <c r="AD2498" s="2">
        <v>900</v>
      </c>
      <c r="AE2498" s="2" t="s">
        <v>83</v>
      </c>
      <c r="AF2498" s="2" t="s">
        <v>168</v>
      </c>
      <c r="BE2498" s="23" t="str">
        <f t="shared" si="387"/>
        <v>EMF nein</v>
      </c>
      <c r="BF2498" s="23" t="str">
        <f t="shared" si="388"/>
        <v/>
      </c>
      <c r="BG2498" s="23" t="str">
        <f t="shared" si="386"/>
        <v/>
      </c>
      <c r="BH2498" s="23">
        <f t="shared" si="389"/>
        <v>0</v>
      </c>
      <c r="BO2498" s="2" t="s">
        <v>10199</v>
      </c>
      <c r="BP2498" s="3">
        <v>1</v>
      </c>
      <c r="BQ2498" s="2" t="s">
        <v>10200</v>
      </c>
    </row>
    <row r="2499" spans="1:70" ht="16.149999999999999" customHeight="1" x14ac:dyDescent="0.25">
      <c r="A2499" s="16">
        <v>2498</v>
      </c>
      <c r="B2499" s="17" t="s">
        <v>211</v>
      </c>
      <c r="C2499" s="2" t="s">
        <v>540</v>
      </c>
      <c r="D2499" s="2" t="s">
        <v>124</v>
      </c>
      <c r="E2499" s="2" t="s">
        <v>10201</v>
      </c>
      <c r="F2499" s="67">
        <v>43340</v>
      </c>
      <c r="G2499" s="3">
        <f t="shared" si="383"/>
        <v>8</v>
      </c>
      <c r="H2499" s="3">
        <f t="shared" si="384"/>
        <v>2018</v>
      </c>
      <c r="I2499" s="19">
        <v>0.3125</v>
      </c>
      <c r="J2499" s="20">
        <f t="shared" si="390"/>
        <v>7</v>
      </c>
      <c r="K2499" s="5" t="str">
        <f t="shared" si="385"/>
        <v>ja</v>
      </c>
      <c r="L2499" s="21" t="s">
        <v>73</v>
      </c>
      <c r="M2499" s="6" t="s">
        <v>74</v>
      </c>
      <c r="N2499" s="5">
        <v>63</v>
      </c>
      <c r="O2499" s="17" t="s">
        <v>75</v>
      </c>
      <c r="P2499" s="2" t="s">
        <v>10202</v>
      </c>
      <c r="Q2499" s="6" t="s">
        <v>186</v>
      </c>
      <c r="R2499" s="6" t="s">
        <v>77</v>
      </c>
      <c r="S2499" s="2" t="s">
        <v>78</v>
      </c>
      <c r="T2499" s="22" t="s">
        <v>79</v>
      </c>
      <c r="U2499" s="2" t="s">
        <v>10049</v>
      </c>
      <c r="X2499" s="2">
        <v>59</v>
      </c>
      <c r="Y2499" s="2" t="s">
        <v>81</v>
      </c>
      <c r="Z2499" s="2" t="s">
        <v>82</v>
      </c>
      <c r="AA2499" s="2">
        <v>59</v>
      </c>
      <c r="AB2499" s="2" t="s">
        <v>81</v>
      </c>
      <c r="AC2499" s="2" t="s">
        <v>82</v>
      </c>
      <c r="AD2499" s="2">
        <v>59</v>
      </c>
      <c r="AE2499" s="2" t="s">
        <v>81</v>
      </c>
      <c r="AF2499" s="2" t="s">
        <v>82</v>
      </c>
      <c r="BE2499" s="23" t="str">
        <f t="shared" si="387"/>
        <v>EMF nein</v>
      </c>
      <c r="BF2499" s="23" t="str">
        <f t="shared" si="388"/>
        <v/>
      </c>
      <c r="BG2499" s="23" t="str">
        <f t="shared" si="386"/>
        <v/>
      </c>
      <c r="BH2499" s="23">
        <f t="shared" si="389"/>
        <v>0</v>
      </c>
      <c r="BO2499" s="2" t="s">
        <v>10203</v>
      </c>
      <c r="BP2499" s="3">
        <v>1</v>
      </c>
      <c r="BQ2499" s="2" t="s">
        <v>10204</v>
      </c>
    </row>
    <row r="2500" spans="1:70" ht="16.149999999999999" customHeight="1" x14ac:dyDescent="0.25">
      <c r="A2500" s="16">
        <v>2499</v>
      </c>
      <c r="B2500" s="17" t="s">
        <v>69</v>
      </c>
      <c r="C2500" s="2" t="s">
        <v>10205</v>
      </c>
      <c r="D2500" s="2" t="s">
        <v>89</v>
      </c>
      <c r="E2500" s="2" t="s">
        <v>8752</v>
      </c>
      <c r="F2500" s="67">
        <v>43337</v>
      </c>
      <c r="G2500" s="3">
        <f t="shared" si="383"/>
        <v>8</v>
      </c>
      <c r="H2500" s="3">
        <f t="shared" si="384"/>
        <v>2018</v>
      </c>
      <c r="I2500" s="19">
        <v>0.41319444444444398</v>
      </c>
      <c r="J2500" s="20">
        <f t="shared" si="390"/>
        <v>9</v>
      </c>
      <c r="K2500" s="5" t="str">
        <f t="shared" si="385"/>
        <v>ja</v>
      </c>
      <c r="L2500" s="5" t="s">
        <v>91</v>
      </c>
      <c r="M2500" s="6" t="s">
        <v>74</v>
      </c>
      <c r="N2500" s="5">
        <v>77</v>
      </c>
      <c r="O2500" s="17" t="s">
        <v>75</v>
      </c>
      <c r="P2500" s="2" t="s">
        <v>10206</v>
      </c>
      <c r="R2500" s="6" t="s">
        <v>77</v>
      </c>
      <c r="T2500" s="6" t="s">
        <v>202</v>
      </c>
      <c r="U2500" s="2" t="s">
        <v>10049</v>
      </c>
      <c r="V2500" s="2" t="s">
        <v>10207</v>
      </c>
      <c r="W2500" s="2" t="s">
        <v>10208</v>
      </c>
      <c r="X2500" s="2">
        <v>60</v>
      </c>
      <c r="Y2500" s="2" t="s">
        <v>81</v>
      </c>
      <c r="Z2500" s="2" t="s">
        <v>84</v>
      </c>
      <c r="AD2500" s="2">
        <v>60</v>
      </c>
      <c r="AE2500" s="2" t="s">
        <v>83</v>
      </c>
      <c r="AF2500" s="2" t="s">
        <v>84</v>
      </c>
      <c r="AM2500" s="2">
        <v>256</v>
      </c>
      <c r="AN2500" s="2" t="s">
        <v>81</v>
      </c>
      <c r="AO2500" s="2" t="s">
        <v>84</v>
      </c>
      <c r="BE2500" s="23" t="str">
        <f t="shared" si="387"/>
        <v>EMF nein</v>
      </c>
      <c r="BF2500" s="23" t="str">
        <f t="shared" si="388"/>
        <v/>
      </c>
      <c r="BG2500" s="23" t="str">
        <f t="shared" si="386"/>
        <v/>
      </c>
      <c r="BH2500" s="23">
        <f t="shared" si="389"/>
        <v>0</v>
      </c>
      <c r="BO2500" s="2" t="s">
        <v>10209</v>
      </c>
      <c r="BP2500" s="3">
        <v>1</v>
      </c>
      <c r="BQ2500" s="2" t="s">
        <v>10210</v>
      </c>
    </row>
    <row r="2501" spans="1:70" ht="16.149999999999999" customHeight="1" x14ac:dyDescent="0.25">
      <c r="A2501" s="16">
        <v>2500</v>
      </c>
      <c r="B2501" s="17" t="s">
        <v>87</v>
      </c>
      <c r="C2501" s="2" t="s">
        <v>10211</v>
      </c>
      <c r="D2501" s="2" t="s">
        <v>264</v>
      </c>
      <c r="E2501" s="2" t="s">
        <v>10212</v>
      </c>
      <c r="F2501" s="67">
        <v>43314</v>
      </c>
      <c r="G2501" s="3">
        <f t="shared" si="383"/>
        <v>8</v>
      </c>
      <c r="H2501" s="3">
        <f t="shared" si="384"/>
        <v>2018</v>
      </c>
      <c r="I2501" s="19">
        <v>0.70486111111111105</v>
      </c>
      <c r="J2501" s="20">
        <f t="shared" si="390"/>
        <v>16</v>
      </c>
      <c r="K2501" s="5" t="str">
        <f t="shared" si="385"/>
        <v>ja</v>
      </c>
      <c r="L2501" s="5" t="s">
        <v>91</v>
      </c>
      <c r="M2501" s="6" t="s">
        <v>74</v>
      </c>
      <c r="N2501" s="5">
        <v>77</v>
      </c>
      <c r="O2501" s="6" t="s">
        <v>10213</v>
      </c>
      <c r="P2501" s="6" t="s">
        <v>10214</v>
      </c>
      <c r="R2501" s="6" t="s">
        <v>77</v>
      </c>
      <c r="X2501" s="2">
        <v>1170</v>
      </c>
      <c r="Y2501" s="2" t="s">
        <v>81</v>
      </c>
      <c r="Z2501" s="2" t="s">
        <v>84</v>
      </c>
      <c r="AA2501" s="2">
        <v>1170</v>
      </c>
      <c r="AB2501" s="2" t="s">
        <v>81</v>
      </c>
      <c r="AC2501" s="2" t="s">
        <v>84</v>
      </c>
      <c r="AD2501" s="2">
        <v>1170</v>
      </c>
      <c r="AE2501" s="2" t="s">
        <v>81</v>
      </c>
      <c r="AF2501" s="2" t="s">
        <v>84</v>
      </c>
      <c r="AJ2501" s="2">
        <v>1170</v>
      </c>
      <c r="AK2501" s="2" t="s">
        <v>81</v>
      </c>
      <c r="AL2501" s="2" t="s">
        <v>84</v>
      </c>
      <c r="AM2501" s="2">
        <v>1170</v>
      </c>
      <c r="AN2501" s="2" t="s">
        <v>81</v>
      </c>
      <c r="AO2501" s="2" t="s">
        <v>84</v>
      </c>
      <c r="AP2501" s="2">
        <v>1170</v>
      </c>
      <c r="AQ2501" s="2" t="s">
        <v>81</v>
      </c>
      <c r="AR2501" s="2" t="s">
        <v>84</v>
      </c>
      <c r="BE2501" s="3" t="s">
        <v>1394</v>
      </c>
      <c r="BO2501" s="2" t="s">
        <v>10215</v>
      </c>
      <c r="BP2501" s="3">
        <v>1</v>
      </c>
      <c r="BQ2501" s="2" t="s">
        <v>10216</v>
      </c>
    </row>
    <row r="2502" spans="1:70" s="426" customFormat="1" ht="16.149999999999999" customHeight="1" x14ac:dyDescent="0.25">
      <c r="A2502" s="425">
        <v>2501</v>
      </c>
      <c r="B2502" s="426" t="s">
        <v>211</v>
      </c>
      <c r="C2502" s="426" t="s">
        <v>165</v>
      </c>
      <c r="D2502" s="426" t="s">
        <v>158</v>
      </c>
      <c r="E2502" s="426" t="s">
        <v>10217</v>
      </c>
      <c r="F2502" s="427">
        <v>43317</v>
      </c>
      <c r="G2502" s="428">
        <f t="shared" ref="G2502:G2514" si="391">IF(F2502&lt;&gt;"",MONTH(F2502),"")</f>
        <v>8</v>
      </c>
      <c r="H2502" s="428">
        <f t="shared" ref="H2502:H2514" si="392">IF(F2502&lt;&gt;"",YEAR(F2502),"")</f>
        <v>2018</v>
      </c>
      <c r="I2502" s="429">
        <v>0.70486111111111105</v>
      </c>
      <c r="J2502" s="430">
        <f t="shared" ref="J2502:J2533" si="393">IF(I2502&lt;&gt;"",HOUR(I2502),"")</f>
        <v>16</v>
      </c>
      <c r="K2502" s="431" t="str">
        <f t="shared" ref="K2502:K2565" si="394">IF(COUNTA(W2502:BN2502)=0,"nein","ja")</f>
        <v>ja</v>
      </c>
      <c r="L2502" s="431" t="s">
        <v>91</v>
      </c>
      <c r="M2502" s="432" t="s">
        <v>74</v>
      </c>
      <c r="N2502" s="431"/>
      <c r="O2502" s="426" t="s">
        <v>75</v>
      </c>
      <c r="P2502" s="426" t="s">
        <v>10218</v>
      </c>
      <c r="Q2502" s="432"/>
      <c r="R2502" s="432" t="s">
        <v>77</v>
      </c>
      <c r="T2502" s="432" t="s">
        <v>79</v>
      </c>
      <c r="U2502" s="426" t="s">
        <v>354</v>
      </c>
      <c r="X2502" s="426">
        <v>110</v>
      </c>
      <c r="Y2502" s="426" t="s">
        <v>81</v>
      </c>
      <c r="Z2502" s="426" t="s">
        <v>82</v>
      </c>
      <c r="AD2502" s="426">
        <v>110</v>
      </c>
      <c r="AE2502" s="426" t="s">
        <v>81</v>
      </c>
      <c r="AF2502" s="426" t="s">
        <v>82</v>
      </c>
      <c r="AP2502" s="426">
        <v>30</v>
      </c>
      <c r="AQ2502" s="426" t="s">
        <v>94</v>
      </c>
      <c r="AR2502" s="426" t="s">
        <v>82</v>
      </c>
      <c r="BE2502" s="428" t="str">
        <f t="shared" ref="BE2502:BE2533" si="395">IF(COUNTA(BI2502,BK2502,BM2502) &gt; 0,"EMF ja","EMF nein")</f>
        <v>EMF nein</v>
      </c>
      <c r="BF2502" s="428" t="str">
        <f t="shared" ref="BF2502:BF2565" si="396">IF(SUM(BJ2502,BL2502,BN2502)=0,"",MIN(BJ2502,BL2502,BN2502))</f>
        <v/>
      </c>
      <c r="BG2502" s="428" t="str">
        <f t="shared" ref="BG2502:BG2565" si="397">IF(BF2502="","",IF(BF2502&lt;100,"&lt;100m",IF(AND(BF2502&gt;99, BF2502&lt;500),"100-499m",IF(BF2502&gt;499,"500+m",""))))</f>
        <v/>
      </c>
      <c r="BH2502" s="428">
        <f t="shared" ref="BH2502:BH2565" si="398">COUNTA(BI2502,BK2502,BM2502)</f>
        <v>0</v>
      </c>
      <c r="BO2502" s="426" t="s">
        <v>10219</v>
      </c>
      <c r="BP2502" s="428">
        <v>1</v>
      </c>
    </row>
    <row r="2503" spans="1:70" ht="16.149999999999999" customHeight="1" x14ac:dyDescent="0.25">
      <c r="A2503" s="16">
        <v>2502</v>
      </c>
      <c r="B2503" s="17" t="s">
        <v>87</v>
      </c>
      <c r="C2503" s="2" t="s">
        <v>10221</v>
      </c>
      <c r="E2503" s="2" t="s">
        <v>10222</v>
      </c>
      <c r="F2503" s="67">
        <v>43314</v>
      </c>
      <c r="G2503" s="3">
        <f t="shared" si="391"/>
        <v>8</v>
      </c>
      <c r="H2503" s="3">
        <f t="shared" si="392"/>
        <v>2018</v>
      </c>
      <c r="I2503" s="19">
        <v>0.67708333333333304</v>
      </c>
      <c r="J2503" s="20">
        <f t="shared" si="393"/>
        <v>16</v>
      </c>
      <c r="K2503" s="5" t="str">
        <f t="shared" si="394"/>
        <v>ja</v>
      </c>
      <c r="L2503" s="5" t="s">
        <v>91</v>
      </c>
      <c r="M2503" s="6" t="s">
        <v>74</v>
      </c>
      <c r="N2503" s="5">
        <v>83</v>
      </c>
      <c r="O2503" s="17" t="s">
        <v>75</v>
      </c>
      <c r="P2503" s="2" t="s">
        <v>10223</v>
      </c>
      <c r="R2503" s="6" t="s">
        <v>77</v>
      </c>
      <c r="T2503" s="6" t="s">
        <v>202</v>
      </c>
      <c r="BE2503" s="23" t="str">
        <f t="shared" si="395"/>
        <v>EMF nein</v>
      </c>
      <c r="BF2503" s="23" t="str">
        <f t="shared" si="396"/>
        <v/>
      </c>
      <c r="BG2503" s="23" t="str">
        <f t="shared" si="397"/>
        <v/>
      </c>
      <c r="BH2503" s="23">
        <f t="shared" si="398"/>
        <v>0</v>
      </c>
      <c r="BO2503" s="2" t="s">
        <v>10224</v>
      </c>
      <c r="BP2503" s="3">
        <v>1</v>
      </c>
      <c r="BQ2503" s="2" t="s">
        <v>10220</v>
      </c>
    </row>
    <row r="2504" spans="1:70" ht="16.149999999999999" customHeight="1" x14ac:dyDescent="0.25">
      <c r="A2504" s="16">
        <v>2503</v>
      </c>
      <c r="B2504" s="17" t="s">
        <v>135</v>
      </c>
      <c r="C2504" s="2" t="s">
        <v>3851</v>
      </c>
      <c r="D2504" s="2" t="s">
        <v>296</v>
      </c>
      <c r="E2504" s="2" t="s">
        <v>10226</v>
      </c>
      <c r="F2504" s="67">
        <v>43315</v>
      </c>
      <c r="G2504" s="3">
        <f t="shared" si="391"/>
        <v>8</v>
      </c>
      <c r="H2504" s="3">
        <f t="shared" si="392"/>
        <v>2018</v>
      </c>
      <c r="I2504" s="19">
        <v>0.60416666666666696</v>
      </c>
      <c r="J2504" s="20">
        <f t="shared" si="393"/>
        <v>14</v>
      </c>
      <c r="K2504" s="5" t="str">
        <f t="shared" si="394"/>
        <v>ja</v>
      </c>
      <c r="M2504" s="6" t="s">
        <v>139</v>
      </c>
      <c r="O2504" s="2" t="s">
        <v>140</v>
      </c>
      <c r="P2504" s="2" t="s">
        <v>10227</v>
      </c>
      <c r="R2504" s="6" t="s">
        <v>77</v>
      </c>
      <c r="T2504" s="22"/>
      <c r="BE2504" s="23" t="str">
        <f t="shared" si="395"/>
        <v>EMF ja</v>
      </c>
      <c r="BF2504" s="23">
        <f t="shared" si="396"/>
        <v>700</v>
      </c>
      <c r="BG2504" s="23" t="str">
        <f t="shared" si="397"/>
        <v>500+m</v>
      </c>
      <c r="BH2504" s="23">
        <f t="shared" si="398"/>
        <v>2</v>
      </c>
      <c r="BI2504" s="2" t="s">
        <v>162</v>
      </c>
      <c r="BJ2504" s="2">
        <v>700</v>
      </c>
      <c r="BK2504" s="2" t="s">
        <v>162</v>
      </c>
      <c r="BL2504" s="2">
        <v>1700</v>
      </c>
      <c r="BO2504" s="2" t="s">
        <v>10228</v>
      </c>
      <c r="BP2504" s="3">
        <v>1</v>
      </c>
      <c r="BQ2504" s="2" t="s">
        <v>10225</v>
      </c>
    </row>
    <row r="2505" spans="1:70" ht="16.149999999999999" customHeight="1" x14ac:dyDescent="0.25">
      <c r="A2505" s="16">
        <v>2504</v>
      </c>
      <c r="B2505" s="17" t="s">
        <v>211</v>
      </c>
      <c r="C2505" s="2" t="s">
        <v>8283</v>
      </c>
      <c r="D2505" s="2" t="s">
        <v>192</v>
      </c>
      <c r="E2505" s="2" t="s">
        <v>10230</v>
      </c>
      <c r="F2505" s="67">
        <v>39662</v>
      </c>
      <c r="G2505" s="3">
        <f t="shared" si="391"/>
        <v>8</v>
      </c>
      <c r="H2505" s="3">
        <f t="shared" si="392"/>
        <v>2008</v>
      </c>
      <c r="I2505" s="19">
        <v>0.49652777777777801</v>
      </c>
      <c r="J2505" s="20">
        <f t="shared" si="393"/>
        <v>11</v>
      </c>
      <c r="K2505" s="5" t="str">
        <f t="shared" si="394"/>
        <v>ja</v>
      </c>
      <c r="L2505" s="5" t="s">
        <v>91</v>
      </c>
      <c r="M2505" s="6" t="s">
        <v>74</v>
      </c>
      <c r="N2505" s="5">
        <v>18</v>
      </c>
      <c r="O2505" s="17" t="s">
        <v>75</v>
      </c>
      <c r="P2505" s="2" t="s">
        <v>10231</v>
      </c>
      <c r="R2505" s="6" t="s">
        <v>77</v>
      </c>
      <c r="T2505" s="22"/>
      <c r="U2505" s="2" t="s">
        <v>74</v>
      </c>
      <c r="X2505" s="2">
        <v>105</v>
      </c>
      <c r="Y2505" s="2" t="s">
        <v>83</v>
      </c>
      <c r="Z2505" s="2" t="s">
        <v>82</v>
      </c>
      <c r="AA2505" s="2">
        <v>105</v>
      </c>
      <c r="AB2505" s="2" t="s">
        <v>83</v>
      </c>
      <c r="AC2505" s="2" t="s">
        <v>82</v>
      </c>
      <c r="AD2505" s="2">
        <v>105</v>
      </c>
      <c r="AE2505" s="2" t="s">
        <v>83</v>
      </c>
      <c r="AF2505" s="2" t="s">
        <v>82</v>
      </c>
      <c r="AJ2505" s="2">
        <v>290</v>
      </c>
      <c r="AK2505" s="2" t="s">
        <v>81</v>
      </c>
      <c r="AL2505" s="2" t="s">
        <v>84</v>
      </c>
      <c r="AM2505" s="2">
        <v>290</v>
      </c>
      <c r="AN2505" s="2" t="s">
        <v>81</v>
      </c>
      <c r="AO2505" s="2" t="s">
        <v>84</v>
      </c>
      <c r="AP2505" s="2">
        <v>290</v>
      </c>
      <c r="AQ2505" s="2" t="s">
        <v>83</v>
      </c>
      <c r="AR2505" s="2" t="s">
        <v>84</v>
      </c>
      <c r="BE2505" s="23" t="str">
        <f t="shared" si="395"/>
        <v>EMF nein</v>
      </c>
      <c r="BF2505" s="23" t="str">
        <f t="shared" si="396"/>
        <v/>
      </c>
      <c r="BG2505" s="23" t="str">
        <f t="shared" si="397"/>
        <v/>
      </c>
      <c r="BH2505" s="23">
        <f t="shared" si="398"/>
        <v>0</v>
      </c>
      <c r="BO2505" s="2" t="s">
        <v>10232</v>
      </c>
      <c r="BP2505" s="3">
        <v>1</v>
      </c>
      <c r="BQ2505" s="2" t="s">
        <v>10229</v>
      </c>
    </row>
    <row r="2506" spans="1:70" ht="16.149999999999999" customHeight="1" x14ac:dyDescent="0.25">
      <c r="A2506" s="16">
        <v>2505</v>
      </c>
      <c r="B2506" s="17" t="s">
        <v>211</v>
      </c>
      <c r="C2506" s="2" t="s">
        <v>861</v>
      </c>
      <c r="D2506" s="2" t="s">
        <v>124</v>
      </c>
      <c r="E2506" s="2" t="s">
        <v>10234</v>
      </c>
      <c r="F2506" s="67">
        <v>41724</v>
      </c>
      <c r="G2506" s="3">
        <f t="shared" si="391"/>
        <v>3</v>
      </c>
      <c r="H2506" s="3">
        <f t="shared" si="392"/>
        <v>2014</v>
      </c>
      <c r="I2506" s="19">
        <v>0.20833333333333301</v>
      </c>
      <c r="J2506" s="20">
        <f t="shared" si="393"/>
        <v>5</v>
      </c>
      <c r="K2506" s="5" t="str">
        <f t="shared" si="394"/>
        <v>ja</v>
      </c>
      <c r="L2506" s="5" t="s">
        <v>91</v>
      </c>
      <c r="M2506" s="6" t="s">
        <v>74</v>
      </c>
      <c r="N2506" s="5">
        <v>28</v>
      </c>
      <c r="O2506" s="17" t="s">
        <v>75</v>
      </c>
      <c r="P2506" s="2" t="s">
        <v>5787</v>
      </c>
      <c r="R2506" s="6" t="s">
        <v>77</v>
      </c>
      <c r="T2506" s="6" t="s">
        <v>202</v>
      </c>
      <c r="X2506" s="2">
        <v>181</v>
      </c>
      <c r="Y2506" s="2" t="s">
        <v>83</v>
      </c>
      <c r="Z2506" s="2" t="s">
        <v>161</v>
      </c>
      <c r="AA2506" s="2">
        <v>181</v>
      </c>
      <c r="AB2506" s="2" t="s">
        <v>83</v>
      </c>
      <c r="AC2506" s="2" t="s">
        <v>161</v>
      </c>
      <c r="AD2506" s="2">
        <v>181</v>
      </c>
      <c r="AE2506" s="2" t="s">
        <v>83</v>
      </c>
      <c r="AF2506" s="2" t="s">
        <v>161</v>
      </c>
      <c r="AJ2506" s="2">
        <v>181</v>
      </c>
      <c r="AK2506" s="2" t="s">
        <v>83</v>
      </c>
      <c r="AL2506" s="2" t="s">
        <v>161</v>
      </c>
      <c r="AM2506" s="2">
        <v>181</v>
      </c>
      <c r="AN2506" s="2" t="s">
        <v>83</v>
      </c>
      <c r="AO2506" s="2" t="s">
        <v>161</v>
      </c>
      <c r="AP2506" s="2">
        <v>181</v>
      </c>
      <c r="AQ2506" s="2" t="s">
        <v>83</v>
      </c>
      <c r="AR2506" s="2" t="s">
        <v>161</v>
      </c>
      <c r="BE2506" s="23" t="str">
        <f t="shared" si="395"/>
        <v>EMF nein</v>
      </c>
      <c r="BF2506" s="23" t="str">
        <f t="shared" si="396"/>
        <v/>
      </c>
      <c r="BG2506" s="23" t="str">
        <f t="shared" si="397"/>
        <v/>
      </c>
      <c r="BH2506" s="23">
        <f t="shared" si="398"/>
        <v>0</v>
      </c>
      <c r="BO2506" s="2" t="s">
        <v>10235</v>
      </c>
      <c r="BP2506" s="3">
        <v>1</v>
      </c>
      <c r="BQ2506" s="2" t="s">
        <v>10233</v>
      </c>
    </row>
    <row r="2507" spans="1:70" ht="16.149999999999999" customHeight="1" x14ac:dyDescent="0.25">
      <c r="A2507" s="16">
        <v>2506</v>
      </c>
      <c r="B2507" s="17" t="s">
        <v>211</v>
      </c>
      <c r="C2507" s="2" t="s">
        <v>456</v>
      </c>
      <c r="D2507" s="2" t="s">
        <v>371</v>
      </c>
      <c r="E2507" s="2" t="s">
        <v>10237</v>
      </c>
      <c r="F2507" s="67">
        <v>42937</v>
      </c>
      <c r="G2507" s="3">
        <f t="shared" si="391"/>
        <v>7</v>
      </c>
      <c r="H2507" s="3">
        <f t="shared" si="392"/>
        <v>2017</v>
      </c>
      <c r="I2507" s="19">
        <v>0.54513888888888895</v>
      </c>
      <c r="J2507" s="20">
        <f t="shared" si="393"/>
        <v>13</v>
      </c>
      <c r="K2507" s="5" t="str">
        <f t="shared" si="394"/>
        <v>ja</v>
      </c>
      <c r="L2507" s="5" t="s">
        <v>91</v>
      </c>
      <c r="M2507" s="6" t="s">
        <v>74</v>
      </c>
      <c r="N2507" s="5">
        <v>64</v>
      </c>
      <c r="O2507" s="17" t="s">
        <v>75</v>
      </c>
      <c r="P2507" s="2" t="s">
        <v>10238</v>
      </c>
      <c r="R2507" s="6" t="s">
        <v>77</v>
      </c>
      <c r="T2507" s="22"/>
      <c r="U2507" s="2" t="s">
        <v>10239</v>
      </c>
      <c r="W2507" s="2" t="s">
        <v>306</v>
      </c>
      <c r="Y2507" s="2" t="s">
        <v>83</v>
      </c>
      <c r="Z2507" s="2" t="s">
        <v>84</v>
      </c>
      <c r="AA2507" s="2">
        <v>158</v>
      </c>
      <c r="AB2507" s="2" t="s">
        <v>81</v>
      </c>
      <c r="AC2507" s="2" t="s">
        <v>84</v>
      </c>
      <c r="AD2507" s="2">
        <v>158</v>
      </c>
      <c r="AE2507" s="2" t="s">
        <v>83</v>
      </c>
      <c r="AF2507" s="2" t="s">
        <v>84</v>
      </c>
      <c r="AJ2507" s="2">
        <v>158</v>
      </c>
      <c r="AL2507" s="2" t="s">
        <v>84</v>
      </c>
      <c r="AM2507" s="2">
        <v>200</v>
      </c>
      <c r="AN2507" s="2" t="s">
        <v>81</v>
      </c>
      <c r="AO2507" s="2" t="s">
        <v>84</v>
      </c>
      <c r="AR2507" s="2" t="s">
        <v>109</v>
      </c>
      <c r="BE2507" s="23" t="str">
        <f t="shared" si="395"/>
        <v>EMF nein</v>
      </c>
      <c r="BF2507" s="23" t="str">
        <f t="shared" si="396"/>
        <v/>
      </c>
      <c r="BG2507" s="23" t="str">
        <f t="shared" si="397"/>
        <v/>
      </c>
      <c r="BH2507" s="23">
        <f t="shared" si="398"/>
        <v>0</v>
      </c>
      <c r="BO2507" s="2" t="s">
        <v>10240</v>
      </c>
      <c r="BP2507" s="3">
        <v>1</v>
      </c>
      <c r="BQ2507" s="2" t="s">
        <v>10236</v>
      </c>
    </row>
    <row r="2508" spans="1:70" ht="16.149999999999999" customHeight="1" x14ac:dyDescent="0.25">
      <c r="A2508" s="16">
        <v>2507</v>
      </c>
      <c r="B2508" s="17" t="s">
        <v>211</v>
      </c>
      <c r="C2508" s="2" t="s">
        <v>1213</v>
      </c>
      <c r="D2508" s="2" t="s">
        <v>896</v>
      </c>
      <c r="E2508" s="2" t="s">
        <v>22083</v>
      </c>
      <c r="F2508" s="67">
        <v>43313</v>
      </c>
      <c r="G2508" s="3">
        <f t="shared" si="391"/>
        <v>8</v>
      </c>
      <c r="H2508" s="3">
        <f t="shared" si="392"/>
        <v>2018</v>
      </c>
      <c r="I2508" s="19">
        <v>0.40277777777777801</v>
      </c>
      <c r="J2508" s="20">
        <f t="shared" si="393"/>
        <v>9</v>
      </c>
      <c r="K2508" s="5" t="str">
        <f t="shared" si="394"/>
        <v>ja</v>
      </c>
      <c r="L2508" s="5" t="s">
        <v>91</v>
      </c>
      <c r="M2508" s="6" t="s">
        <v>115</v>
      </c>
      <c r="N2508" s="5">
        <v>32</v>
      </c>
      <c r="O2508" s="17" t="s">
        <v>75</v>
      </c>
      <c r="P2508" s="2" t="s">
        <v>1027</v>
      </c>
      <c r="T2508" s="22"/>
      <c r="X2508" s="2">
        <v>92</v>
      </c>
      <c r="Y2508" s="2" t="s">
        <v>81</v>
      </c>
      <c r="Z2508" s="2" t="s">
        <v>84</v>
      </c>
      <c r="AA2508" s="2">
        <v>92</v>
      </c>
      <c r="AB2508" s="2" t="s">
        <v>94</v>
      </c>
      <c r="AC2508" s="2" t="s">
        <v>84</v>
      </c>
      <c r="AD2508" s="2">
        <v>92</v>
      </c>
      <c r="AE2508" s="2" t="s">
        <v>81</v>
      </c>
      <c r="AF2508" s="2" t="s">
        <v>84</v>
      </c>
      <c r="BE2508" s="23" t="str">
        <f t="shared" si="395"/>
        <v>EMF nein</v>
      </c>
      <c r="BF2508" s="23" t="str">
        <f t="shared" si="396"/>
        <v/>
      </c>
      <c r="BG2508" s="23" t="str">
        <f t="shared" si="397"/>
        <v/>
      </c>
      <c r="BH2508" s="23">
        <f t="shared" si="398"/>
        <v>0</v>
      </c>
      <c r="BO2508" s="392" t="s">
        <v>22084</v>
      </c>
      <c r="BP2508" s="3">
        <v>1</v>
      </c>
      <c r="BR2508" s="135" t="s">
        <v>10241</v>
      </c>
    </row>
    <row r="2509" spans="1:70" ht="16.149999999999999" customHeight="1" x14ac:dyDescent="0.25">
      <c r="A2509" s="16">
        <v>2508</v>
      </c>
      <c r="B2509" s="17" t="s">
        <v>87</v>
      </c>
      <c r="C2509" s="2" t="s">
        <v>10243</v>
      </c>
      <c r="D2509" s="2" t="s">
        <v>192</v>
      </c>
      <c r="E2509" s="2" t="s">
        <v>10244</v>
      </c>
      <c r="F2509" s="67">
        <v>43309</v>
      </c>
      <c r="G2509" s="3">
        <f t="shared" si="391"/>
        <v>7</v>
      </c>
      <c r="H2509" s="3">
        <f t="shared" si="392"/>
        <v>2018</v>
      </c>
      <c r="I2509" s="19">
        <v>0.66319444444444398</v>
      </c>
      <c r="J2509" s="20">
        <f t="shared" si="393"/>
        <v>15</v>
      </c>
      <c r="K2509" s="5" t="str">
        <f t="shared" si="394"/>
        <v>ja</v>
      </c>
      <c r="L2509" s="5" t="s">
        <v>91</v>
      </c>
      <c r="M2509" s="6" t="s">
        <v>74</v>
      </c>
      <c r="N2509" s="5">
        <v>79</v>
      </c>
      <c r="O2509" s="17" t="s">
        <v>75</v>
      </c>
      <c r="P2509" s="2" t="s">
        <v>10245</v>
      </c>
      <c r="R2509" s="6" t="s">
        <v>77</v>
      </c>
      <c r="T2509" s="22"/>
      <c r="U2509" s="2" t="s">
        <v>100</v>
      </c>
      <c r="V2509" s="2" t="s">
        <v>202</v>
      </c>
      <c r="W2509" s="2" t="s">
        <v>10246</v>
      </c>
      <c r="BE2509" s="23" t="str">
        <f t="shared" si="395"/>
        <v>EMF nein</v>
      </c>
      <c r="BF2509" s="23" t="str">
        <f t="shared" si="396"/>
        <v/>
      </c>
      <c r="BG2509" s="23" t="str">
        <f t="shared" si="397"/>
        <v/>
      </c>
      <c r="BH2509" s="23">
        <f t="shared" si="398"/>
        <v>0</v>
      </c>
      <c r="BO2509" s="2" t="s">
        <v>10247</v>
      </c>
      <c r="BP2509" s="3">
        <v>1</v>
      </c>
      <c r="BQ2509" s="2" t="s">
        <v>10242</v>
      </c>
    </row>
    <row r="2510" spans="1:70" ht="16.149999999999999" customHeight="1" x14ac:dyDescent="0.25">
      <c r="A2510" s="16">
        <v>2509</v>
      </c>
      <c r="B2510" s="17" t="s">
        <v>211</v>
      </c>
      <c r="C2510" s="2" t="s">
        <v>540</v>
      </c>
      <c r="D2510" s="2" t="s">
        <v>124</v>
      </c>
      <c r="E2510" s="2" t="s">
        <v>10249</v>
      </c>
      <c r="F2510" s="67">
        <v>43303</v>
      </c>
      <c r="G2510" s="3">
        <f t="shared" si="391"/>
        <v>7</v>
      </c>
      <c r="H2510" s="3">
        <f t="shared" si="392"/>
        <v>2018</v>
      </c>
      <c r="I2510" s="19">
        <v>0.77083333333333304</v>
      </c>
      <c r="J2510" s="20">
        <f t="shared" si="393"/>
        <v>18</v>
      </c>
      <c r="K2510" s="5" t="str">
        <f t="shared" si="394"/>
        <v>ja</v>
      </c>
      <c r="L2510" s="21" t="s">
        <v>73</v>
      </c>
      <c r="M2510" s="6" t="s">
        <v>74</v>
      </c>
      <c r="N2510" s="5">
        <v>20</v>
      </c>
      <c r="O2510" s="2" t="s">
        <v>140</v>
      </c>
      <c r="P2510" s="2" t="s">
        <v>10250</v>
      </c>
      <c r="R2510" s="6" t="s">
        <v>77</v>
      </c>
      <c r="T2510" s="22" t="s">
        <v>79</v>
      </c>
      <c r="U2510" s="2" t="s">
        <v>74</v>
      </c>
      <c r="V2510" s="2" t="s">
        <v>80</v>
      </c>
      <c r="X2510" s="2">
        <v>229</v>
      </c>
      <c r="Y2510" s="2" t="s">
        <v>81</v>
      </c>
      <c r="Z2510" s="2" t="s">
        <v>168</v>
      </c>
      <c r="AD2510" s="2">
        <v>229</v>
      </c>
      <c r="AE2510" s="2" t="s">
        <v>81</v>
      </c>
      <c r="AF2510" s="2" t="s">
        <v>168</v>
      </c>
      <c r="BE2510" s="23" t="str">
        <f t="shared" si="395"/>
        <v>EMF ja</v>
      </c>
      <c r="BF2510" s="23">
        <f t="shared" si="396"/>
        <v>400</v>
      </c>
      <c r="BG2510" s="23" t="str">
        <f t="shared" si="397"/>
        <v>100-499m</v>
      </c>
      <c r="BH2510" s="23">
        <f t="shared" si="398"/>
        <v>2</v>
      </c>
      <c r="BK2510" s="2" t="s">
        <v>162</v>
      </c>
      <c r="BL2510" s="2">
        <v>400</v>
      </c>
      <c r="BM2510" s="2" t="s">
        <v>162</v>
      </c>
      <c r="BN2510" s="2">
        <v>450</v>
      </c>
      <c r="BO2510" s="2" t="s">
        <v>10251</v>
      </c>
      <c r="BP2510" s="3">
        <v>1</v>
      </c>
      <c r="BQ2510" s="2" t="s">
        <v>10248</v>
      </c>
    </row>
    <row r="2511" spans="1:70" ht="16.149999999999999" customHeight="1" x14ac:dyDescent="0.25">
      <c r="A2511" s="16">
        <v>2510</v>
      </c>
      <c r="B2511" s="17" t="s">
        <v>87</v>
      </c>
      <c r="C2511" s="2" t="s">
        <v>1167</v>
      </c>
      <c r="D2511" s="2" t="s">
        <v>137</v>
      </c>
      <c r="E2511" s="2" t="s">
        <v>247</v>
      </c>
      <c r="F2511" s="67">
        <v>43255</v>
      </c>
      <c r="G2511" s="3">
        <f t="shared" si="391"/>
        <v>6</v>
      </c>
      <c r="H2511" s="3">
        <f t="shared" si="392"/>
        <v>2018</v>
      </c>
      <c r="I2511" s="19">
        <v>0.44791666666666702</v>
      </c>
      <c r="J2511" s="20">
        <f t="shared" si="393"/>
        <v>10</v>
      </c>
      <c r="K2511" s="5" t="str">
        <f t="shared" si="394"/>
        <v>ja</v>
      </c>
      <c r="L2511" s="5" t="s">
        <v>91</v>
      </c>
      <c r="M2511" s="6" t="s">
        <v>115</v>
      </c>
      <c r="N2511" s="5">
        <v>86</v>
      </c>
      <c r="O2511" s="17" t="s">
        <v>75</v>
      </c>
      <c r="P2511" s="2" t="s">
        <v>10253</v>
      </c>
      <c r="R2511" s="6" t="s">
        <v>77</v>
      </c>
      <c r="T2511" s="6" t="s">
        <v>202</v>
      </c>
      <c r="U2511" s="2" t="s">
        <v>74</v>
      </c>
      <c r="X2511" s="2">
        <v>50</v>
      </c>
      <c r="Y2511" s="2" t="s">
        <v>81</v>
      </c>
      <c r="Z2511" s="2" t="s">
        <v>84</v>
      </c>
      <c r="BE2511" s="23" t="str">
        <f t="shared" si="395"/>
        <v>EMF nein</v>
      </c>
      <c r="BF2511" s="23" t="str">
        <f t="shared" si="396"/>
        <v/>
      </c>
      <c r="BG2511" s="23" t="str">
        <f t="shared" si="397"/>
        <v/>
      </c>
      <c r="BH2511" s="23">
        <f t="shared" si="398"/>
        <v>0</v>
      </c>
      <c r="BO2511" s="2" t="s">
        <v>10254</v>
      </c>
      <c r="BP2511" s="3">
        <v>1</v>
      </c>
      <c r="BQ2511" s="2" t="s">
        <v>10255</v>
      </c>
    </row>
    <row r="2512" spans="1:70" ht="16.149999999999999" customHeight="1" x14ac:dyDescent="0.25">
      <c r="A2512" s="16">
        <v>2511</v>
      </c>
      <c r="B2512" s="17" t="s">
        <v>211</v>
      </c>
      <c r="C2512" s="2" t="s">
        <v>1167</v>
      </c>
      <c r="D2512" s="2" t="s">
        <v>137</v>
      </c>
      <c r="E2512" s="2" t="s">
        <v>10256</v>
      </c>
      <c r="F2512" s="67">
        <v>43312</v>
      </c>
      <c r="G2512" s="3">
        <f t="shared" si="391"/>
        <v>7</v>
      </c>
      <c r="H2512" s="3">
        <f t="shared" si="392"/>
        <v>2018</v>
      </c>
      <c r="I2512" s="19">
        <v>0.65625</v>
      </c>
      <c r="J2512" s="20">
        <f t="shared" si="393"/>
        <v>15</v>
      </c>
      <c r="K2512" s="5" t="str">
        <f t="shared" si="394"/>
        <v>ja</v>
      </c>
      <c r="M2512" s="6" t="s">
        <v>74</v>
      </c>
      <c r="O2512" s="2" t="s">
        <v>140</v>
      </c>
      <c r="P2512" s="2" t="s">
        <v>10257</v>
      </c>
      <c r="R2512" s="6" t="s">
        <v>77</v>
      </c>
      <c r="T2512" s="22"/>
      <c r="BE2512" s="23" t="str">
        <f t="shared" si="395"/>
        <v>EMF ja</v>
      </c>
      <c r="BF2512" s="23">
        <f t="shared" si="396"/>
        <v>1000</v>
      </c>
      <c r="BG2512" s="23" t="str">
        <f t="shared" si="397"/>
        <v>500+m</v>
      </c>
      <c r="BH2512" s="23">
        <f t="shared" si="398"/>
        <v>1</v>
      </c>
      <c r="BK2512" s="2" t="s">
        <v>162</v>
      </c>
      <c r="BL2512" s="2">
        <v>1000</v>
      </c>
      <c r="BO2512" s="2" t="s">
        <v>10258</v>
      </c>
      <c r="BP2512" s="3">
        <v>1</v>
      </c>
      <c r="BQ2512" s="2" t="s">
        <v>10259</v>
      </c>
    </row>
    <row r="2513" spans="1:70" ht="16.149999999999999" customHeight="1" x14ac:dyDescent="0.25">
      <c r="A2513" s="16">
        <v>2512</v>
      </c>
      <c r="B2513" s="17" t="s">
        <v>211</v>
      </c>
      <c r="C2513" s="2" t="s">
        <v>5230</v>
      </c>
      <c r="D2513" s="2" t="s">
        <v>71</v>
      </c>
      <c r="E2513" s="2" t="s">
        <v>10260</v>
      </c>
      <c r="F2513" s="67">
        <v>43312</v>
      </c>
      <c r="G2513" s="3">
        <f t="shared" si="391"/>
        <v>7</v>
      </c>
      <c r="H2513" s="3">
        <f t="shared" si="392"/>
        <v>2018</v>
      </c>
      <c r="I2513" s="19">
        <v>0.49652777777777801</v>
      </c>
      <c r="J2513" s="20">
        <f t="shared" si="393"/>
        <v>11</v>
      </c>
      <c r="K2513" s="5" t="str">
        <f t="shared" si="394"/>
        <v>ja</v>
      </c>
      <c r="L2513" s="5" t="s">
        <v>91</v>
      </c>
      <c r="M2513" s="6" t="s">
        <v>74</v>
      </c>
      <c r="N2513" s="5">
        <v>56</v>
      </c>
      <c r="O2513" s="17" t="s">
        <v>126</v>
      </c>
      <c r="P2513" s="2" t="s">
        <v>10261</v>
      </c>
      <c r="S2513" s="6" t="s">
        <v>78</v>
      </c>
      <c r="T2513" s="22" t="s">
        <v>79</v>
      </c>
      <c r="X2513" s="2">
        <v>372</v>
      </c>
      <c r="Y2513" s="2" t="s">
        <v>83</v>
      </c>
      <c r="Z2513" s="2" t="s">
        <v>161</v>
      </c>
      <c r="AA2513" s="2">
        <v>372</v>
      </c>
      <c r="AB2513" s="2" t="s">
        <v>81</v>
      </c>
      <c r="AC2513" s="2" t="s">
        <v>161</v>
      </c>
      <c r="AD2513" s="2">
        <v>372</v>
      </c>
      <c r="AE2513" s="2" t="s">
        <v>83</v>
      </c>
      <c r="AF2513" s="2" t="s">
        <v>161</v>
      </c>
      <c r="BE2513" s="23" t="str">
        <f t="shared" si="395"/>
        <v>EMF ja</v>
      </c>
      <c r="BF2513" s="23">
        <f t="shared" si="396"/>
        <v>100</v>
      </c>
      <c r="BG2513" s="23" t="str">
        <f t="shared" si="397"/>
        <v>100-499m</v>
      </c>
      <c r="BH2513" s="23">
        <f t="shared" si="398"/>
        <v>1</v>
      </c>
      <c r="BM2513" s="2" t="s">
        <v>162</v>
      </c>
      <c r="BN2513" s="2">
        <v>100</v>
      </c>
      <c r="BO2513" s="2" t="s">
        <v>10262</v>
      </c>
      <c r="BP2513" s="3">
        <v>1</v>
      </c>
      <c r="BQ2513" s="2" t="s">
        <v>10263</v>
      </c>
    </row>
    <row r="2514" spans="1:70" ht="16.149999999999999" customHeight="1" x14ac:dyDescent="0.25">
      <c r="A2514" s="16">
        <v>2513</v>
      </c>
      <c r="B2514" s="17" t="s">
        <v>211</v>
      </c>
      <c r="C2514" s="2" t="s">
        <v>390</v>
      </c>
      <c r="D2514" s="2" t="s">
        <v>151</v>
      </c>
      <c r="E2514" s="2" t="s">
        <v>10264</v>
      </c>
      <c r="F2514" s="67">
        <v>43311</v>
      </c>
      <c r="G2514" s="3">
        <f t="shared" si="391"/>
        <v>7</v>
      </c>
      <c r="H2514" s="3">
        <f t="shared" si="392"/>
        <v>2018</v>
      </c>
      <c r="I2514" s="19">
        <v>3.4722222222222199E-3</v>
      </c>
      <c r="J2514" s="20">
        <f t="shared" si="393"/>
        <v>0</v>
      </c>
      <c r="K2514" s="5" t="str">
        <f t="shared" si="394"/>
        <v>ja</v>
      </c>
      <c r="L2514" s="5" t="s">
        <v>91</v>
      </c>
      <c r="M2514" s="6" t="s">
        <v>74</v>
      </c>
      <c r="N2514" s="5">
        <v>36</v>
      </c>
      <c r="O2514" s="2" t="s">
        <v>140</v>
      </c>
      <c r="P2514" s="2" t="s">
        <v>10265</v>
      </c>
      <c r="R2514" s="6" t="s">
        <v>77</v>
      </c>
      <c r="S2514" s="6" t="s">
        <v>78</v>
      </c>
      <c r="T2514" s="22" t="s">
        <v>79</v>
      </c>
      <c r="U2514" s="2" t="s">
        <v>10049</v>
      </c>
      <c r="X2514" s="2">
        <v>650</v>
      </c>
      <c r="Y2514" s="2" t="s">
        <v>83</v>
      </c>
      <c r="Z2514" s="2" t="s">
        <v>168</v>
      </c>
      <c r="AA2514" s="2">
        <v>650</v>
      </c>
      <c r="AB2514" s="2" t="s">
        <v>81</v>
      </c>
      <c r="AC2514" s="2" t="s">
        <v>168</v>
      </c>
      <c r="AD2514" s="2">
        <v>650</v>
      </c>
      <c r="AE2514" s="2" t="s">
        <v>83</v>
      </c>
      <c r="AF2514" s="2" t="s">
        <v>168</v>
      </c>
      <c r="AJ2514" s="2">
        <v>700</v>
      </c>
      <c r="AK2514" s="2" t="s">
        <v>83</v>
      </c>
      <c r="AL2514" s="2" t="s">
        <v>168</v>
      </c>
      <c r="AM2514" s="2">
        <v>700</v>
      </c>
      <c r="AN2514" s="2" t="s">
        <v>81</v>
      </c>
      <c r="AO2514" s="2" t="s">
        <v>168</v>
      </c>
      <c r="AP2514" s="2">
        <v>700</v>
      </c>
      <c r="AQ2514" s="2" t="s">
        <v>83</v>
      </c>
      <c r="AR2514" s="2" t="s">
        <v>168</v>
      </c>
      <c r="AV2514" s="2">
        <v>330</v>
      </c>
      <c r="AW2514" s="2" t="s">
        <v>83</v>
      </c>
      <c r="AX2514" s="2" t="s">
        <v>82</v>
      </c>
      <c r="BB2514" s="2">
        <v>330</v>
      </c>
      <c r="BC2514" s="2" t="s">
        <v>83</v>
      </c>
      <c r="BD2514" s="2" t="s">
        <v>82</v>
      </c>
      <c r="BE2514" s="23" t="str">
        <f t="shared" si="395"/>
        <v>EMF nein</v>
      </c>
      <c r="BF2514" s="23" t="str">
        <f t="shared" si="396"/>
        <v/>
      </c>
      <c r="BG2514" s="23" t="str">
        <f t="shared" si="397"/>
        <v/>
      </c>
      <c r="BH2514" s="23">
        <f t="shared" si="398"/>
        <v>0</v>
      </c>
      <c r="BO2514" s="2" t="s">
        <v>10266</v>
      </c>
      <c r="BP2514" s="3">
        <v>1</v>
      </c>
      <c r="BQ2514" s="2" t="s">
        <v>10267</v>
      </c>
    </row>
    <row r="2515" spans="1:70" ht="16.149999999999999" customHeight="1" x14ac:dyDescent="0.25">
      <c r="A2515" s="16">
        <v>2514</v>
      </c>
      <c r="B2515" s="17" t="s">
        <v>211</v>
      </c>
      <c r="C2515" s="2" t="s">
        <v>2539</v>
      </c>
      <c r="D2515" s="2" t="s">
        <v>124</v>
      </c>
      <c r="E2515" s="2" t="s">
        <v>9948</v>
      </c>
      <c r="F2515" s="67">
        <v>43358</v>
      </c>
      <c r="G2515" s="3">
        <f t="shared" ref="G2515:G2578" si="399">IF(F2515&lt;&gt;"",MONTH(F2515),"")</f>
        <v>9</v>
      </c>
      <c r="H2515" s="3">
        <f t="shared" ref="H2515:H2578" si="400">IF(F2515&lt;&gt;"",YEAR(F2515),"")</f>
        <v>2018</v>
      </c>
      <c r="I2515" s="19">
        <v>0.54513888888888895</v>
      </c>
      <c r="J2515" s="20">
        <f t="shared" si="393"/>
        <v>13</v>
      </c>
      <c r="K2515" s="5" t="str">
        <f t="shared" si="394"/>
        <v>ja</v>
      </c>
      <c r="L2515" s="5" t="s">
        <v>91</v>
      </c>
      <c r="M2515" s="6" t="s">
        <v>100</v>
      </c>
      <c r="N2515" s="5">
        <v>64</v>
      </c>
      <c r="O2515" s="17" t="s">
        <v>126</v>
      </c>
      <c r="P2515" s="2" t="s">
        <v>10268</v>
      </c>
      <c r="R2515" s="6" t="s">
        <v>77</v>
      </c>
      <c r="T2515" s="22" t="s">
        <v>79</v>
      </c>
      <c r="U2515" s="2" t="s">
        <v>74</v>
      </c>
      <c r="X2515" s="2">
        <v>300</v>
      </c>
      <c r="Y2515" s="2" t="s">
        <v>94</v>
      </c>
      <c r="Z2515" s="2" t="s">
        <v>168</v>
      </c>
      <c r="AA2515" s="2">
        <v>300</v>
      </c>
      <c r="AB2515" s="2" t="s">
        <v>94</v>
      </c>
      <c r="AC2515" s="2" t="s">
        <v>168</v>
      </c>
      <c r="AD2515" s="2">
        <v>300</v>
      </c>
      <c r="AE2515" s="2" t="s">
        <v>94</v>
      </c>
      <c r="AF2515" s="2" t="s">
        <v>168</v>
      </c>
      <c r="BE2515" s="23" t="str">
        <f t="shared" si="395"/>
        <v>EMF nein</v>
      </c>
      <c r="BF2515" s="23" t="str">
        <f t="shared" si="396"/>
        <v/>
      </c>
      <c r="BG2515" s="23" t="str">
        <f t="shared" si="397"/>
        <v/>
      </c>
      <c r="BH2515" s="23">
        <f t="shared" si="398"/>
        <v>0</v>
      </c>
      <c r="BO2515" s="2" t="s">
        <v>10269</v>
      </c>
      <c r="BP2515" s="3">
        <v>1</v>
      </c>
      <c r="BQ2515" s="2" t="s">
        <v>10270</v>
      </c>
    </row>
    <row r="2516" spans="1:70" ht="16.149999999999999" customHeight="1" x14ac:dyDescent="0.25">
      <c r="A2516" s="16">
        <v>2515</v>
      </c>
      <c r="B2516" s="17" t="s">
        <v>190</v>
      </c>
      <c r="C2516" s="2" t="s">
        <v>6237</v>
      </c>
      <c r="D2516" s="2" t="s">
        <v>371</v>
      </c>
      <c r="E2516" s="2" t="s">
        <v>10271</v>
      </c>
      <c r="F2516" s="67">
        <v>43311</v>
      </c>
      <c r="G2516" s="3">
        <f t="shared" si="399"/>
        <v>7</v>
      </c>
      <c r="H2516" s="3">
        <f t="shared" si="400"/>
        <v>2018</v>
      </c>
      <c r="I2516" s="19">
        <v>0.87847222222222199</v>
      </c>
      <c r="J2516" s="20">
        <f t="shared" si="393"/>
        <v>21</v>
      </c>
      <c r="K2516" s="5" t="str">
        <f t="shared" si="394"/>
        <v>ja</v>
      </c>
      <c r="L2516" s="5" t="s">
        <v>91</v>
      </c>
      <c r="M2516" s="6" t="s">
        <v>115</v>
      </c>
      <c r="N2516" s="5">
        <v>67</v>
      </c>
      <c r="O2516" s="17" t="s">
        <v>75</v>
      </c>
      <c r="P2516" s="2" t="s">
        <v>1027</v>
      </c>
      <c r="R2516" s="6" t="s">
        <v>77</v>
      </c>
      <c r="S2516" s="6" t="s">
        <v>10272</v>
      </c>
      <c r="T2516" s="22" t="s">
        <v>79</v>
      </c>
      <c r="X2516" s="2">
        <v>101</v>
      </c>
      <c r="Y2516" s="2" t="s">
        <v>94</v>
      </c>
      <c r="Z2516" s="2" t="s">
        <v>82</v>
      </c>
      <c r="AA2516" s="2">
        <v>101</v>
      </c>
      <c r="AB2516" s="2" t="s">
        <v>94</v>
      </c>
      <c r="AC2516" s="2" t="s">
        <v>82</v>
      </c>
      <c r="AD2516" s="2">
        <v>101</v>
      </c>
      <c r="AE2516" s="2" t="s">
        <v>81</v>
      </c>
      <c r="AF2516" s="2" t="s">
        <v>82</v>
      </c>
      <c r="BE2516" s="23" t="str">
        <f t="shared" si="395"/>
        <v>EMF nein</v>
      </c>
      <c r="BF2516" s="23" t="str">
        <f t="shared" si="396"/>
        <v/>
      </c>
      <c r="BG2516" s="23" t="str">
        <f t="shared" si="397"/>
        <v/>
      </c>
      <c r="BH2516" s="23">
        <f t="shared" si="398"/>
        <v>0</v>
      </c>
      <c r="BP2516" s="3">
        <v>1</v>
      </c>
      <c r="BQ2516" s="2" t="s">
        <v>10273</v>
      </c>
    </row>
    <row r="2517" spans="1:70" ht="16.149999999999999" customHeight="1" x14ac:dyDescent="0.25">
      <c r="A2517" s="16">
        <v>2516</v>
      </c>
      <c r="B2517" s="17" t="s">
        <v>211</v>
      </c>
      <c r="C2517" s="2" t="s">
        <v>861</v>
      </c>
      <c r="D2517" s="2" t="s">
        <v>124</v>
      </c>
      <c r="E2517" s="2" t="s">
        <v>1111</v>
      </c>
      <c r="F2517" s="67">
        <v>43312</v>
      </c>
      <c r="G2517" s="3">
        <f t="shared" si="399"/>
        <v>7</v>
      </c>
      <c r="H2517" s="3">
        <f t="shared" si="400"/>
        <v>2018</v>
      </c>
      <c r="I2517" s="19">
        <v>0.69791666666666696</v>
      </c>
      <c r="J2517" s="20">
        <f t="shared" si="393"/>
        <v>16</v>
      </c>
      <c r="K2517" s="5" t="str">
        <f t="shared" si="394"/>
        <v>ja</v>
      </c>
      <c r="L2517" s="21" t="s">
        <v>73</v>
      </c>
      <c r="M2517" s="6" t="s">
        <v>74</v>
      </c>
      <c r="N2517" s="5">
        <v>69</v>
      </c>
      <c r="O2517" s="17" t="s">
        <v>75</v>
      </c>
      <c r="P2517" s="2" t="s">
        <v>10274</v>
      </c>
      <c r="R2517" s="6" t="s">
        <v>77</v>
      </c>
      <c r="T2517" s="22" t="s">
        <v>79</v>
      </c>
      <c r="AA2517" s="2">
        <v>425</v>
      </c>
      <c r="AB2517" s="2" t="s">
        <v>81</v>
      </c>
      <c r="AC2517" s="2" t="s">
        <v>84</v>
      </c>
      <c r="BE2517" s="23" t="str">
        <f t="shared" si="395"/>
        <v>EMF nein</v>
      </c>
      <c r="BF2517" s="23" t="str">
        <f t="shared" si="396"/>
        <v/>
      </c>
      <c r="BG2517" s="23" t="str">
        <f t="shared" si="397"/>
        <v/>
      </c>
      <c r="BH2517" s="23">
        <f t="shared" si="398"/>
        <v>0</v>
      </c>
      <c r="BO2517" s="2" t="s">
        <v>10275</v>
      </c>
      <c r="BP2517" s="3">
        <v>1</v>
      </c>
      <c r="BQ2517" s="2" t="s">
        <v>10276</v>
      </c>
    </row>
    <row r="2518" spans="1:70" ht="16.149999999999999" customHeight="1" x14ac:dyDescent="0.25">
      <c r="A2518" s="16">
        <v>2517</v>
      </c>
      <c r="B2518" s="17" t="s">
        <v>87</v>
      </c>
      <c r="C2518" s="2" t="s">
        <v>1328</v>
      </c>
      <c r="D2518" s="2" t="s">
        <v>113</v>
      </c>
      <c r="E2518" s="2" t="s">
        <v>4952</v>
      </c>
      <c r="F2518" s="67">
        <v>43305</v>
      </c>
      <c r="G2518" s="3">
        <f t="shared" si="399"/>
        <v>7</v>
      </c>
      <c r="H2518" s="3">
        <f t="shared" si="400"/>
        <v>2018</v>
      </c>
      <c r="I2518" s="19">
        <v>0.70486111111111105</v>
      </c>
      <c r="J2518" s="20">
        <f t="shared" si="393"/>
        <v>16</v>
      </c>
      <c r="K2518" s="5" t="str">
        <f t="shared" si="394"/>
        <v>ja</v>
      </c>
      <c r="L2518" s="21" t="s">
        <v>73</v>
      </c>
      <c r="M2518" s="6" t="s">
        <v>74</v>
      </c>
      <c r="N2518" s="5">
        <v>75</v>
      </c>
      <c r="O2518" s="17" t="s">
        <v>75</v>
      </c>
      <c r="P2518" s="2" t="s">
        <v>10277</v>
      </c>
      <c r="T2518" s="22" t="s">
        <v>79</v>
      </c>
      <c r="W2518" s="2" t="s">
        <v>10278</v>
      </c>
      <c r="X2518" s="2">
        <v>250</v>
      </c>
      <c r="Y2518" s="2" t="s">
        <v>83</v>
      </c>
      <c r="Z2518" s="2" t="s">
        <v>161</v>
      </c>
      <c r="AD2518" s="2">
        <v>250</v>
      </c>
      <c r="AE2518" s="2" t="s">
        <v>83</v>
      </c>
      <c r="AF2518" s="2" t="s">
        <v>161</v>
      </c>
      <c r="AJ2518" s="2">
        <v>100</v>
      </c>
      <c r="AK2518" s="2" t="s">
        <v>81</v>
      </c>
      <c r="AL2518" s="2" t="s">
        <v>82</v>
      </c>
      <c r="AM2518" s="2">
        <v>100</v>
      </c>
      <c r="AN2518" s="2" t="s">
        <v>81</v>
      </c>
      <c r="AO2518" s="2" t="s">
        <v>82</v>
      </c>
      <c r="BE2518" s="23" t="str">
        <f t="shared" si="395"/>
        <v>EMF nein</v>
      </c>
      <c r="BF2518" s="23" t="str">
        <f t="shared" si="396"/>
        <v/>
      </c>
      <c r="BG2518" s="23" t="str">
        <f t="shared" si="397"/>
        <v/>
      </c>
      <c r="BH2518" s="23">
        <f t="shared" si="398"/>
        <v>0</v>
      </c>
      <c r="BO2518" s="2" t="s">
        <v>10279</v>
      </c>
      <c r="BP2518" s="3">
        <v>1</v>
      </c>
      <c r="BQ2518" s="2" t="s">
        <v>10280</v>
      </c>
    </row>
    <row r="2519" spans="1:70" ht="16.149999999999999" customHeight="1" x14ac:dyDescent="0.25">
      <c r="A2519" s="16">
        <v>2518</v>
      </c>
      <c r="B2519" s="17" t="s">
        <v>211</v>
      </c>
      <c r="C2519" s="2" t="s">
        <v>10281</v>
      </c>
      <c r="D2519" s="2" t="s">
        <v>124</v>
      </c>
      <c r="E2519" s="2" t="s">
        <v>10282</v>
      </c>
      <c r="F2519" s="67">
        <v>42944</v>
      </c>
      <c r="G2519" s="3">
        <f t="shared" si="399"/>
        <v>7</v>
      </c>
      <c r="H2519" s="3">
        <f t="shared" si="400"/>
        <v>2017</v>
      </c>
      <c r="I2519" s="19">
        <v>0.30208333333333298</v>
      </c>
      <c r="J2519" s="20">
        <f t="shared" si="393"/>
        <v>7</v>
      </c>
      <c r="K2519" s="5" t="str">
        <f t="shared" si="394"/>
        <v>ja</v>
      </c>
      <c r="L2519" s="21" t="s">
        <v>73</v>
      </c>
      <c r="M2519" s="6" t="s">
        <v>74</v>
      </c>
      <c r="N2519" s="5">
        <v>19</v>
      </c>
      <c r="O2519" s="17" t="s">
        <v>126</v>
      </c>
      <c r="P2519" s="5" t="s">
        <v>10283</v>
      </c>
      <c r="R2519" s="6" t="s">
        <v>77</v>
      </c>
      <c r="T2519" s="22" t="s">
        <v>79</v>
      </c>
      <c r="X2519" s="2">
        <v>496</v>
      </c>
      <c r="Y2519" s="2" t="s">
        <v>81</v>
      </c>
      <c r="Z2519" s="2" t="s">
        <v>84</v>
      </c>
      <c r="AA2519" s="2">
        <v>496</v>
      </c>
      <c r="AB2519" s="2" t="s">
        <v>81</v>
      </c>
      <c r="AC2519" s="2" t="s">
        <v>84</v>
      </c>
      <c r="AD2519" s="2">
        <v>496</v>
      </c>
      <c r="AE2519" s="2" t="s">
        <v>83</v>
      </c>
      <c r="AF2519" s="2" t="s">
        <v>84</v>
      </c>
      <c r="BE2519" s="23" t="str">
        <f t="shared" si="395"/>
        <v>EMF nein</v>
      </c>
      <c r="BF2519" s="23" t="str">
        <f t="shared" si="396"/>
        <v/>
      </c>
      <c r="BG2519" s="23" t="str">
        <f t="shared" si="397"/>
        <v/>
      </c>
      <c r="BH2519" s="23">
        <f t="shared" si="398"/>
        <v>0</v>
      </c>
      <c r="BO2519" s="2" t="s">
        <v>10284</v>
      </c>
      <c r="BP2519" s="3">
        <v>1</v>
      </c>
      <c r="BR2519" s="135" t="s">
        <v>10285</v>
      </c>
    </row>
    <row r="2520" spans="1:70" ht="16.149999999999999" customHeight="1" x14ac:dyDescent="0.25">
      <c r="A2520" s="16">
        <v>2519</v>
      </c>
      <c r="B2520" s="17" t="s">
        <v>87</v>
      </c>
      <c r="C2520" s="2" t="s">
        <v>3529</v>
      </c>
      <c r="D2520" s="2" t="s">
        <v>113</v>
      </c>
      <c r="E2520" s="2" t="s">
        <v>7965</v>
      </c>
      <c r="F2520" s="67">
        <v>43308</v>
      </c>
      <c r="G2520" s="3">
        <f t="shared" si="399"/>
        <v>7</v>
      </c>
      <c r="H2520" s="3">
        <f t="shared" si="400"/>
        <v>2018</v>
      </c>
      <c r="I2520" s="19">
        <v>0.35416666666666702</v>
      </c>
      <c r="J2520" s="20">
        <f t="shared" si="393"/>
        <v>8</v>
      </c>
      <c r="K2520" s="5" t="str">
        <f t="shared" si="394"/>
        <v>ja</v>
      </c>
      <c r="L2520" s="21" t="s">
        <v>73</v>
      </c>
      <c r="M2520" s="6" t="s">
        <v>115</v>
      </c>
      <c r="N2520" s="5">
        <v>71</v>
      </c>
      <c r="O2520" s="17" t="s">
        <v>75</v>
      </c>
      <c r="P2520" s="2" t="s">
        <v>1027</v>
      </c>
      <c r="Q2520" s="6" t="s">
        <v>186</v>
      </c>
      <c r="R2520" s="6" t="s">
        <v>77</v>
      </c>
      <c r="T2520" s="6" t="s">
        <v>202</v>
      </c>
      <c r="X2520" s="2">
        <v>1600</v>
      </c>
      <c r="Y2520" s="2" t="s">
        <v>83</v>
      </c>
      <c r="Z2520" s="2" t="s">
        <v>84</v>
      </c>
      <c r="AA2520" s="2">
        <v>1600</v>
      </c>
      <c r="AB2520" s="2" t="s">
        <v>81</v>
      </c>
      <c r="AC2520" s="2" t="s">
        <v>84</v>
      </c>
      <c r="AD2520" s="2">
        <v>1600</v>
      </c>
      <c r="AE2520" s="2" t="s">
        <v>83</v>
      </c>
      <c r="AF2520" s="2" t="s">
        <v>84</v>
      </c>
      <c r="BE2520" s="23" t="str">
        <f t="shared" si="395"/>
        <v>EMF nein</v>
      </c>
      <c r="BF2520" s="23" t="str">
        <f t="shared" si="396"/>
        <v/>
      </c>
      <c r="BG2520" s="23" t="str">
        <f t="shared" si="397"/>
        <v/>
      </c>
      <c r="BH2520" s="23">
        <f t="shared" si="398"/>
        <v>0</v>
      </c>
      <c r="BO2520" s="2" t="s">
        <v>10286</v>
      </c>
      <c r="BP2520" s="3">
        <v>1</v>
      </c>
      <c r="BQ2520" s="2" t="s">
        <v>10287</v>
      </c>
    </row>
    <row r="2521" spans="1:70" ht="16.149999999999999" customHeight="1" x14ac:dyDescent="0.25">
      <c r="A2521" s="16">
        <v>2520</v>
      </c>
      <c r="B2521" s="17" t="s">
        <v>87</v>
      </c>
      <c r="C2521" s="2" t="s">
        <v>7922</v>
      </c>
      <c r="D2521" s="2" t="s">
        <v>113</v>
      </c>
      <c r="E2521" s="2" t="s">
        <v>10288</v>
      </c>
      <c r="F2521" s="67">
        <v>42824</v>
      </c>
      <c r="G2521" s="3">
        <f t="shared" si="399"/>
        <v>3</v>
      </c>
      <c r="H2521" s="3">
        <f t="shared" si="400"/>
        <v>2017</v>
      </c>
      <c r="I2521" s="19">
        <v>0.5625</v>
      </c>
      <c r="J2521" s="20">
        <f t="shared" si="393"/>
        <v>13</v>
      </c>
      <c r="K2521" s="5" t="str">
        <f t="shared" si="394"/>
        <v>ja</v>
      </c>
      <c r="L2521" s="5" t="s">
        <v>91</v>
      </c>
      <c r="M2521" s="6" t="s">
        <v>115</v>
      </c>
      <c r="N2521" s="5">
        <v>79</v>
      </c>
      <c r="O2521" s="17" t="s">
        <v>126</v>
      </c>
      <c r="P2521" s="2" t="s">
        <v>22288</v>
      </c>
      <c r="R2521" s="6" t="s">
        <v>77</v>
      </c>
      <c r="T2521" s="22" t="s">
        <v>80</v>
      </c>
      <c r="X2521" s="2">
        <v>370</v>
      </c>
      <c r="Y2521" s="2" t="s">
        <v>81</v>
      </c>
      <c r="Z2521" s="2" t="s">
        <v>84</v>
      </c>
      <c r="AA2521" s="2">
        <v>370</v>
      </c>
      <c r="AB2521" s="2" t="s">
        <v>81</v>
      </c>
      <c r="AC2521" s="2" t="s">
        <v>84</v>
      </c>
      <c r="AD2521" s="2">
        <v>370</v>
      </c>
      <c r="AE2521" s="2" t="s">
        <v>81</v>
      </c>
      <c r="AF2521" s="2" t="s">
        <v>84</v>
      </c>
      <c r="AJ2521" s="2">
        <v>250</v>
      </c>
      <c r="AK2521" s="2" t="s">
        <v>81</v>
      </c>
      <c r="AL2521" s="2" t="s">
        <v>84</v>
      </c>
      <c r="AV2521" s="2">
        <v>240</v>
      </c>
      <c r="AW2521" s="2" t="s">
        <v>81</v>
      </c>
      <c r="AX2521" s="2" t="s">
        <v>84</v>
      </c>
      <c r="BE2521" s="23" t="str">
        <f t="shared" si="395"/>
        <v>EMF nein</v>
      </c>
      <c r="BF2521" s="23" t="str">
        <f t="shared" si="396"/>
        <v/>
      </c>
      <c r="BG2521" s="23" t="str">
        <f t="shared" si="397"/>
        <v/>
      </c>
      <c r="BH2521" s="23">
        <f t="shared" si="398"/>
        <v>0</v>
      </c>
      <c r="BO2521" s="2" t="s">
        <v>10289</v>
      </c>
      <c r="BP2521" s="3">
        <v>1</v>
      </c>
      <c r="BQ2521" s="2" t="s">
        <v>10290</v>
      </c>
    </row>
    <row r="2522" spans="1:70" ht="16.149999999999999" customHeight="1" x14ac:dyDescent="0.25">
      <c r="A2522" s="16">
        <v>2521</v>
      </c>
      <c r="B2522" s="17" t="s">
        <v>135</v>
      </c>
      <c r="C2522" s="2" t="s">
        <v>1851</v>
      </c>
      <c r="D2522" s="2" t="s">
        <v>89</v>
      </c>
      <c r="E2522" s="2" t="s">
        <v>10291</v>
      </c>
      <c r="F2522" s="67">
        <v>43308</v>
      </c>
      <c r="G2522" s="3">
        <f t="shared" si="399"/>
        <v>7</v>
      </c>
      <c r="H2522" s="3">
        <f t="shared" si="400"/>
        <v>2018</v>
      </c>
      <c r="I2522" s="19">
        <v>0.59375</v>
      </c>
      <c r="J2522" s="20">
        <f t="shared" si="393"/>
        <v>14</v>
      </c>
      <c r="K2522" s="5" t="str">
        <f t="shared" si="394"/>
        <v>ja</v>
      </c>
      <c r="L2522" s="5" t="s">
        <v>91</v>
      </c>
      <c r="M2522" s="6" t="s">
        <v>139</v>
      </c>
      <c r="O2522" s="17" t="s">
        <v>75</v>
      </c>
      <c r="P2522" s="2" t="s">
        <v>10292</v>
      </c>
      <c r="R2522" s="6" t="s">
        <v>77</v>
      </c>
      <c r="T2522" s="6" t="s">
        <v>202</v>
      </c>
      <c r="BE2522" s="23" t="str">
        <f t="shared" si="395"/>
        <v>EMF nein</v>
      </c>
      <c r="BF2522" s="23" t="str">
        <f t="shared" si="396"/>
        <v/>
      </c>
      <c r="BG2522" s="23" t="str">
        <f t="shared" si="397"/>
        <v/>
      </c>
      <c r="BH2522" s="23">
        <f t="shared" si="398"/>
        <v>0</v>
      </c>
      <c r="BP2522" s="3">
        <v>1</v>
      </c>
      <c r="BQ2522" s="2" t="s">
        <v>10293</v>
      </c>
    </row>
    <row r="2523" spans="1:70" ht="16.149999999999999" customHeight="1" x14ac:dyDescent="0.25">
      <c r="A2523" s="16">
        <v>2522</v>
      </c>
      <c r="B2523" s="17" t="s">
        <v>211</v>
      </c>
      <c r="C2523" s="2" t="s">
        <v>10294</v>
      </c>
      <c r="D2523" s="2" t="s">
        <v>158</v>
      </c>
      <c r="E2523" s="2" t="s">
        <v>10295</v>
      </c>
      <c r="F2523" s="67">
        <v>43315</v>
      </c>
      <c r="G2523" s="3">
        <f t="shared" si="399"/>
        <v>8</v>
      </c>
      <c r="H2523" s="3">
        <f t="shared" si="400"/>
        <v>2018</v>
      </c>
      <c r="I2523" s="19">
        <v>0.58333333333333304</v>
      </c>
      <c r="J2523" s="20">
        <f t="shared" si="393"/>
        <v>14</v>
      </c>
      <c r="K2523" s="5" t="str">
        <f t="shared" si="394"/>
        <v>ja</v>
      </c>
      <c r="L2523" s="21" t="s">
        <v>73</v>
      </c>
      <c r="M2523" s="6" t="s">
        <v>115</v>
      </c>
      <c r="N2523" s="5">
        <v>30</v>
      </c>
      <c r="O2523" s="2" t="s">
        <v>140</v>
      </c>
      <c r="P2523" s="2" t="s">
        <v>10296</v>
      </c>
      <c r="R2523" s="6" t="s">
        <v>77</v>
      </c>
      <c r="T2523" s="22"/>
      <c r="X2523" s="2">
        <v>67</v>
      </c>
      <c r="Y2523" s="2" t="s">
        <v>81</v>
      </c>
      <c r="Z2523" s="2" t="s">
        <v>82</v>
      </c>
      <c r="AD2523" s="2">
        <v>67</v>
      </c>
      <c r="AE2523" s="2" t="s">
        <v>81</v>
      </c>
      <c r="AF2523" s="1" t="s">
        <v>82</v>
      </c>
      <c r="AG2523" s="1"/>
      <c r="AH2523" s="1"/>
      <c r="AI2523" s="1"/>
      <c r="BE2523" s="23" t="str">
        <f t="shared" si="395"/>
        <v>EMF nein</v>
      </c>
      <c r="BF2523" s="23" t="str">
        <f t="shared" si="396"/>
        <v/>
      </c>
      <c r="BG2523" s="23" t="str">
        <f t="shared" si="397"/>
        <v/>
      </c>
      <c r="BH2523" s="23">
        <f t="shared" si="398"/>
        <v>0</v>
      </c>
      <c r="BO2523" s="2" t="s">
        <v>10297</v>
      </c>
      <c r="BP2523" s="3">
        <v>1</v>
      </c>
      <c r="BQ2523" s="2" t="s">
        <v>10298</v>
      </c>
    </row>
    <row r="2524" spans="1:70" ht="16.149999999999999" customHeight="1" x14ac:dyDescent="0.25">
      <c r="A2524" s="16">
        <v>2523</v>
      </c>
      <c r="B2524" s="17" t="s">
        <v>211</v>
      </c>
      <c r="C2524" s="2" t="s">
        <v>10299</v>
      </c>
      <c r="D2524" s="2" t="s">
        <v>1097</v>
      </c>
      <c r="E2524" s="2" t="s">
        <v>10300</v>
      </c>
      <c r="F2524" s="67">
        <v>43315</v>
      </c>
      <c r="G2524" s="3">
        <f t="shared" si="399"/>
        <v>8</v>
      </c>
      <c r="H2524" s="3">
        <f t="shared" si="400"/>
        <v>2018</v>
      </c>
      <c r="I2524" s="19">
        <v>0.625</v>
      </c>
      <c r="J2524" s="20">
        <f t="shared" si="393"/>
        <v>15</v>
      </c>
      <c r="K2524" s="5" t="str">
        <f t="shared" si="394"/>
        <v>ja</v>
      </c>
      <c r="L2524" s="5" t="s">
        <v>91</v>
      </c>
      <c r="M2524" s="6" t="s">
        <v>115</v>
      </c>
      <c r="N2524" s="5">
        <v>66</v>
      </c>
      <c r="O2524" s="17" t="s">
        <v>126</v>
      </c>
      <c r="P2524" s="5" t="s">
        <v>10301</v>
      </c>
      <c r="R2524" s="6" t="s">
        <v>77</v>
      </c>
      <c r="T2524" s="6" t="s">
        <v>202</v>
      </c>
      <c r="W2524" s="2" t="s">
        <v>10302</v>
      </c>
      <c r="BE2524" s="23" t="str">
        <f t="shared" si="395"/>
        <v>EMF nein</v>
      </c>
      <c r="BF2524" s="23" t="str">
        <f t="shared" si="396"/>
        <v/>
      </c>
      <c r="BG2524" s="23" t="str">
        <f t="shared" si="397"/>
        <v/>
      </c>
      <c r="BH2524" s="23">
        <f t="shared" si="398"/>
        <v>0</v>
      </c>
      <c r="BO2524" s="2" t="s">
        <v>22449</v>
      </c>
      <c r="BP2524" s="3">
        <v>1</v>
      </c>
      <c r="BQ2524" s="2" t="s">
        <v>10303</v>
      </c>
    </row>
    <row r="2525" spans="1:70" ht="16.149999999999999" customHeight="1" x14ac:dyDescent="0.25">
      <c r="A2525" s="16">
        <v>2524</v>
      </c>
      <c r="B2525" s="17" t="s">
        <v>135</v>
      </c>
      <c r="C2525" s="2" t="s">
        <v>9280</v>
      </c>
      <c r="D2525" s="2" t="s">
        <v>124</v>
      </c>
      <c r="E2525" s="2" t="s">
        <v>10304</v>
      </c>
      <c r="F2525" s="67">
        <v>41389</v>
      </c>
      <c r="G2525" s="3">
        <f t="shared" si="399"/>
        <v>4</v>
      </c>
      <c r="H2525" s="3">
        <f t="shared" si="400"/>
        <v>2013</v>
      </c>
      <c r="I2525" s="19">
        <v>0.16666666666666699</v>
      </c>
      <c r="J2525" s="20">
        <f t="shared" si="393"/>
        <v>4</v>
      </c>
      <c r="K2525" s="5" t="str">
        <f t="shared" si="394"/>
        <v>ja</v>
      </c>
      <c r="L2525" s="5" t="s">
        <v>91</v>
      </c>
      <c r="M2525" s="6" t="s">
        <v>139</v>
      </c>
      <c r="N2525" s="5">
        <v>53</v>
      </c>
      <c r="O2525" s="17" t="s">
        <v>126</v>
      </c>
      <c r="P2525" s="2" t="s">
        <v>10305</v>
      </c>
      <c r="R2525" s="6" t="s">
        <v>77</v>
      </c>
      <c r="T2525" s="22"/>
      <c r="BE2525" s="23" t="str">
        <f t="shared" si="395"/>
        <v>EMF ja</v>
      </c>
      <c r="BF2525" s="23">
        <f t="shared" si="396"/>
        <v>930</v>
      </c>
      <c r="BG2525" s="23" t="str">
        <f t="shared" si="397"/>
        <v>500+m</v>
      </c>
      <c r="BH2525" s="23">
        <f t="shared" si="398"/>
        <v>1</v>
      </c>
      <c r="BM2525" s="2" t="s">
        <v>162</v>
      </c>
      <c r="BN2525" s="2">
        <v>930</v>
      </c>
      <c r="BO2525" s="2" t="s">
        <v>10306</v>
      </c>
      <c r="BP2525" s="3">
        <v>1</v>
      </c>
      <c r="BQ2525" s="2" t="s">
        <v>10307</v>
      </c>
    </row>
    <row r="2526" spans="1:70" ht="16.149999999999999" customHeight="1" x14ac:dyDescent="0.25">
      <c r="A2526" s="16">
        <v>2525</v>
      </c>
      <c r="B2526" s="17" t="s">
        <v>87</v>
      </c>
      <c r="C2526" s="2" t="s">
        <v>390</v>
      </c>
      <c r="D2526" s="2" t="s">
        <v>151</v>
      </c>
      <c r="E2526" s="2" t="s">
        <v>10264</v>
      </c>
      <c r="F2526" s="67">
        <v>43360</v>
      </c>
      <c r="G2526" s="3">
        <f t="shared" si="399"/>
        <v>9</v>
      </c>
      <c r="H2526" s="3">
        <f t="shared" si="400"/>
        <v>2018</v>
      </c>
      <c r="I2526" s="19">
        <v>0.16666666666666699</v>
      </c>
      <c r="J2526" s="20">
        <f t="shared" si="393"/>
        <v>4</v>
      </c>
      <c r="K2526" s="5" t="str">
        <f t="shared" si="394"/>
        <v>ja</v>
      </c>
      <c r="L2526" s="5" t="s">
        <v>91</v>
      </c>
      <c r="M2526" s="6" t="s">
        <v>74</v>
      </c>
      <c r="N2526" s="5">
        <v>78</v>
      </c>
      <c r="O2526" s="2" t="s">
        <v>140</v>
      </c>
      <c r="P2526" s="2" t="s">
        <v>10308</v>
      </c>
      <c r="R2526" s="6" t="s">
        <v>77</v>
      </c>
      <c r="T2526" s="22"/>
      <c r="X2526" s="2">
        <v>388</v>
      </c>
      <c r="Y2526" s="2" t="s">
        <v>81</v>
      </c>
      <c r="Z2526" s="2" t="s">
        <v>84</v>
      </c>
      <c r="AA2526" s="2">
        <v>388</v>
      </c>
      <c r="AB2526" s="2" t="s">
        <v>81</v>
      </c>
      <c r="AC2526" s="2" t="s">
        <v>84</v>
      </c>
      <c r="AD2526" s="2">
        <v>388</v>
      </c>
      <c r="AE2526" s="2" t="s">
        <v>81</v>
      </c>
      <c r="AF2526" s="2" t="s">
        <v>84</v>
      </c>
      <c r="BE2526" s="23" t="str">
        <f t="shared" si="395"/>
        <v>EMF ja</v>
      </c>
      <c r="BF2526" s="23">
        <f t="shared" si="396"/>
        <v>10</v>
      </c>
      <c r="BG2526" s="23" t="str">
        <f t="shared" si="397"/>
        <v>&lt;100m</v>
      </c>
      <c r="BH2526" s="23">
        <f t="shared" si="398"/>
        <v>1</v>
      </c>
      <c r="BI2526" s="2" t="s">
        <v>162</v>
      </c>
      <c r="BJ2526" s="2">
        <v>10</v>
      </c>
      <c r="BO2526" s="2" t="s">
        <v>10309</v>
      </c>
      <c r="BP2526" s="3">
        <v>1</v>
      </c>
      <c r="BQ2526" s="2" t="s">
        <v>10310</v>
      </c>
    </row>
    <row r="2527" spans="1:70" ht="16.149999999999999" customHeight="1" x14ac:dyDescent="0.25">
      <c r="A2527" s="16">
        <v>2526</v>
      </c>
      <c r="B2527" s="17" t="s">
        <v>211</v>
      </c>
      <c r="C2527" s="2" t="s">
        <v>10311</v>
      </c>
      <c r="D2527" s="2" t="s">
        <v>89</v>
      </c>
      <c r="E2527" s="2" t="s">
        <v>10312</v>
      </c>
      <c r="F2527" s="67">
        <v>43360</v>
      </c>
      <c r="G2527" s="3">
        <f t="shared" si="399"/>
        <v>9</v>
      </c>
      <c r="H2527" s="3">
        <f t="shared" si="400"/>
        <v>2018</v>
      </c>
      <c r="I2527" s="19">
        <v>0.78819444444444398</v>
      </c>
      <c r="J2527" s="20">
        <f t="shared" si="393"/>
        <v>18</v>
      </c>
      <c r="K2527" s="5" t="str">
        <f t="shared" si="394"/>
        <v>ja</v>
      </c>
      <c r="L2527" s="5" t="s">
        <v>91</v>
      </c>
      <c r="M2527" s="6" t="s">
        <v>74</v>
      </c>
      <c r="N2527" s="5">
        <v>57</v>
      </c>
      <c r="O2527" s="17" t="s">
        <v>75</v>
      </c>
      <c r="P2527" s="2" t="s">
        <v>10313</v>
      </c>
      <c r="R2527" s="6" t="s">
        <v>77</v>
      </c>
      <c r="T2527" s="22"/>
      <c r="U2527" s="2" t="s">
        <v>100</v>
      </c>
      <c r="V2527" s="2" t="s">
        <v>80</v>
      </c>
      <c r="X2527" s="2">
        <v>132</v>
      </c>
      <c r="Y2527" s="2" t="s">
        <v>81</v>
      </c>
      <c r="Z2527" s="2" t="s">
        <v>82</v>
      </c>
      <c r="AA2527" s="2">
        <v>132</v>
      </c>
      <c r="AB2527" s="2" t="s">
        <v>81</v>
      </c>
      <c r="AC2527" s="2" t="s">
        <v>82</v>
      </c>
      <c r="AD2527" s="2">
        <v>132</v>
      </c>
      <c r="AE2527" s="2" t="s">
        <v>81</v>
      </c>
      <c r="AF2527" s="2" t="s">
        <v>82</v>
      </c>
      <c r="BE2527" s="23" t="str">
        <f t="shared" si="395"/>
        <v>EMF ja</v>
      </c>
      <c r="BF2527" s="23">
        <f t="shared" si="396"/>
        <v>10</v>
      </c>
      <c r="BG2527" s="23" t="str">
        <f t="shared" si="397"/>
        <v>&lt;100m</v>
      </c>
      <c r="BH2527" s="23">
        <f t="shared" si="398"/>
        <v>1</v>
      </c>
      <c r="BM2527" s="2" t="s">
        <v>162</v>
      </c>
      <c r="BN2527" s="2">
        <v>10</v>
      </c>
      <c r="BO2527" s="2" t="s">
        <v>10314</v>
      </c>
      <c r="BP2527" s="3">
        <v>1</v>
      </c>
      <c r="BQ2527" s="2" t="s">
        <v>10315</v>
      </c>
    </row>
    <row r="2528" spans="1:70" ht="16.149999999999999" customHeight="1" x14ac:dyDescent="0.25">
      <c r="A2528" s="16">
        <v>2527</v>
      </c>
      <c r="B2528" s="17" t="s">
        <v>135</v>
      </c>
      <c r="C2528" s="2" t="s">
        <v>9374</v>
      </c>
      <c r="D2528" s="2" t="s">
        <v>151</v>
      </c>
      <c r="E2528" s="2" t="s">
        <v>10316</v>
      </c>
      <c r="F2528" s="67">
        <v>43360</v>
      </c>
      <c r="G2528" s="3">
        <f t="shared" si="399"/>
        <v>9</v>
      </c>
      <c r="H2528" s="3">
        <f t="shared" si="400"/>
        <v>2018</v>
      </c>
      <c r="I2528" s="19">
        <v>0.78125</v>
      </c>
      <c r="J2528" s="20">
        <f t="shared" si="393"/>
        <v>18</v>
      </c>
      <c r="K2528" s="5" t="str">
        <f t="shared" si="394"/>
        <v>ja</v>
      </c>
      <c r="L2528" s="5" t="s">
        <v>91</v>
      </c>
      <c r="M2528" s="6" t="s">
        <v>139</v>
      </c>
      <c r="N2528" s="5">
        <v>46</v>
      </c>
      <c r="O2528" s="17" t="s">
        <v>126</v>
      </c>
      <c r="P2528" s="2" t="s">
        <v>10317</v>
      </c>
      <c r="R2528" s="6" t="s">
        <v>77</v>
      </c>
      <c r="T2528" s="6" t="s">
        <v>202</v>
      </c>
      <c r="X2528" s="2">
        <v>694</v>
      </c>
      <c r="Y2528" s="2" t="s">
        <v>81</v>
      </c>
      <c r="Z2528" s="2" t="s">
        <v>161</v>
      </c>
      <c r="AA2528" s="2">
        <v>694</v>
      </c>
      <c r="AB2528" s="2" t="s">
        <v>81</v>
      </c>
      <c r="AC2528" s="2" t="s">
        <v>161</v>
      </c>
      <c r="AD2528" s="2">
        <v>694</v>
      </c>
      <c r="AE2528" s="2" t="s">
        <v>81</v>
      </c>
      <c r="AF2528" s="2" t="s">
        <v>161</v>
      </c>
      <c r="AJ2528" s="2">
        <v>700</v>
      </c>
      <c r="AK2528" s="2" t="s">
        <v>81</v>
      </c>
      <c r="AL2528" s="2" t="s">
        <v>161</v>
      </c>
      <c r="AP2528" s="2">
        <v>700</v>
      </c>
      <c r="AQ2528" s="2" t="s">
        <v>81</v>
      </c>
      <c r="AR2528" s="2" t="s">
        <v>161</v>
      </c>
      <c r="BE2528" s="23" t="str">
        <f t="shared" si="395"/>
        <v>EMF nein</v>
      </c>
      <c r="BF2528" s="23" t="str">
        <f t="shared" si="396"/>
        <v/>
      </c>
      <c r="BG2528" s="23" t="str">
        <f t="shared" si="397"/>
        <v/>
      </c>
      <c r="BH2528" s="23">
        <f t="shared" si="398"/>
        <v>0</v>
      </c>
      <c r="BO2528" s="2" t="s">
        <v>10318</v>
      </c>
      <c r="BP2528" s="3">
        <v>1</v>
      </c>
      <c r="BQ2528" s="2" t="s">
        <v>10319</v>
      </c>
    </row>
    <row r="2529" spans="1:69" ht="16.149999999999999" customHeight="1" x14ac:dyDescent="0.25">
      <c r="A2529" s="16">
        <v>2528</v>
      </c>
      <c r="B2529" s="17" t="s">
        <v>211</v>
      </c>
      <c r="C2529" s="2" t="s">
        <v>2114</v>
      </c>
      <c r="D2529" s="2" t="s">
        <v>264</v>
      </c>
      <c r="E2529" s="2" t="s">
        <v>10320</v>
      </c>
      <c r="F2529" s="67">
        <v>43361</v>
      </c>
      <c r="G2529" s="3">
        <f t="shared" si="399"/>
        <v>9</v>
      </c>
      <c r="H2529" s="3">
        <f t="shared" si="400"/>
        <v>2018</v>
      </c>
      <c r="I2529" s="19">
        <v>0.27083333333333298</v>
      </c>
      <c r="J2529" s="20">
        <f t="shared" si="393"/>
        <v>6</v>
      </c>
      <c r="K2529" s="5" t="str">
        <f t="shared" si="394"/>
        <v>ja</v>
      </c>
      <c r="L2529" s="5" t="s">
        <v>91</v>
      </c>
      <c r="M2529" s="6" t="s">
        <v>74</v>
      </c>
      <c r="N2529" s="5">
        <v>20</v>
      </c>
      <c r="O2529" s="17" t="s">
        <v>75</v>
      </c>
      <c r="P2529" s="2" t="s">
        <v>10277</v>
      </c>
      <c r="R2529" s="6" t="s">
        <v>3600</v>
      </c>
      <c r="T2529" s="22"/>
      <c r="U2529" s="2" t="s">
        <v>115</v>
      </c>
      <c r="V2529" s="2" t="s">
        <v>80</v>
      </c>
      <c r="X2529" s="2">
        <v>32</v>
      </c>
      <c r="Y2529" s="2" t="s">
        <v>81</v>
      </c>
      <c r="Z2529" s="2" t="s">
        <v>84</v>
      </c>
      <c r="AA2529" s="2">
        <v>32</v>
      </c>
      <c r="AB2529" s="2" t="s">
        <v>81</v>
      </c>
      <c r="AC2529" s="2" t="s">
        <v>84</v>
      </c>
      <c r="AD2529" s="2">
        <v>32</v>
      </c>
      <c r="AE2529" s="2" t="s">
        <v>81</v>
      </c>
      <c r="AF2529" s="2" t="s">
        <v>84</v>
      </c>
      <c r="BE2529" s="23" t="str">
        <f t="shared" si="395"/>
        <v>EMF nein</v>
      </c>
      <c r="BF2529" s="23" t="str">
        <f t="shared" si="396"/>
        <v/>
      </c>
      <c r="BG2529" s="23" t="str">
        <f t="shared" si="397"/>
        <v/>
      </c>
      <c r="BH2529" s="23">
        <f t="shared" si="398"/>
        <v>0</v>
      </c>
      <c r="BP2529" s="3">
        <v>1</v>
      </c>
      <c r="BQ2529" s="2" t="s">
        <v>10321</v>
      </c>
    </row>
    <row r="2530" spans="1:69" ht="16.149999999999999" customHeight="1" x14ac:dyDescent="0.25">
      <c r="A2530" s="16">
        <v>2529</v>
      </c>
      <c r="B2530" s="17" t="s">
        <v>211</v>
      </c>
      <c r="C2530" s="2" t="s">
        <v>2979</v>
      </c>
      <c r="D2530" s="2" t="s">
        <v>113</v>
      </c>
      <c r="E2530" s="2" t="s">
        <v>10322</v>
      </c>
      <c r="F2530" s="67">
        <v>43360</v>
      </c>
      <c r="G2530" s="3">
        <f t="shared" si="399"/>
        <v>9</v>
      </c>
      <c r="H2530" s="3">
        <f t="shared" si="400"/>
        <v>2018</v>
      </c>
      <c r="I2530" s="19">
        <v>0.68402777777777801</v>
      </c>
      <c r="J2530" s="20">
        <f t="shared" si="393"/>
        <v>16</v>
      </c>
      <c r="K2530" s="5" t="str">
        <f t="shared" si="394"/>
        <v>ja</v>
      </c>
      <c r="L2530" s="5" t="s">
        <v>91</v>
      </c>
      <c r="M2530" s="6" t="s">
        <v>115</v>
      </c>
      <c r="N2530" s="5">
        <v>65</v>
      </c>
      <c r="O2530" s="17" t="s">
        <v>75</v>
      </c>
      <c r="P2530" s="2" t="s">
        <v>22289</v>
      </c>
      <c r="R2530" s="6" t="s">
        <v>77</v>
      </c>
      <c r="T2530" s="22"/>
      <c r="X2530" s="2">
        <v>237</v>
      </c>
      <c r="Y2530" s="2" t="s">
        <v>81</v>
      </c>
      <c r="Z2530" s="2" t="s">
        <v>84</v>
      </c>
      <c r="AA2530" s="2">
        <v>237</v>
      </c>
      <c r="AB2530" s="2" t="s">
        <v>81</v>
      </c>
      <c r="AC2530" s="2" t="s">
        <v>84</v>
      </c>
      <c r="AD2530" s="2">
        <v>237</v>
      </c>
      <c r="AE2530" s="2" t="s">
        <v>81</v>
      </c>
      <c r="AF2530" s="2" t="s">
        <v>84</v>
      </c>
      <c r="BE2530" s="23" t="str">
        <f t="shared" si="395"/>
        <v>EMF nein</v>
      </c>
      <c r="BF2530" s="23" t="str">
        <f t="shared" si="396"/>
        <v/>
      </c>
      <c r="BG2530" s="23" t="str">
        <f t="shared" si="397"/>
        <v/>
      </c>
      <c r="BH2530" s="23">
        <f t="shared" si="398"/>
        <v>0</v>
      </c>
      <c r="BO2530" s="2" t="s">
        <v>10323</v>
      </c>
      <c r="BP2530" s="3">
        <v>1</v>
      </c>
      <c r="BQ2530" s="2" t="s">
        <v>10324</v>
      </c>
    </row>
    <row r="2531" spans="1:69" ht="16.149999999999999" customHeight="1" x14ac:dyDescent="0.25">
      <c r="A2531" s="16">
        <v>2530</v>
      </c>
      <c r="B2531" s="17" t="s">
        <v>211</v>
      </c>
      <c r="C2531" s="2" t="s">
        <v>10325</v>
      </c>
      <c r="D2531" s="2" t="s">
        <v>89</v>
      </c>
      <c r="E2531" s="2" t="s">
        <v>10326</v>
      </c>
      <c r="F2531" s="67">
        <v>43363</v>
      </c>
      <c r="G2531" s="3">
        <f t="shared" si="399"/>
        <v>9</v>
      </c>
      <c r="H2531" s="3">
        <f t="shared" si="400"/>
        <v>2018</v>
      </c>
      <c r="I2531" s="19">
        <v>0.92708333333333304</v>
      </c>
      <c r="J2531" s="20">
        <f t="shared" si="393"/>
        <v>22</v>
      </c>
      <c r="K2531" s="5" t="str">
        <f t="shared" si="394"/>
        <v>ja</v>
      </c>
      <c r="L2531" s="5" t="s">
        <v>91</v>
      </c>
      <c r="M2531" s="6" t="s">
        <v>100</v>
      </c>
      <c r="N2531" s="5">
        <v>28</v>
      </c>
      <c r="O2531" s="2" t="s">
        <v>140</v>
      </c>
      <c r="P2531" s="2" t="s">
        <v>1027</v>
      </c>
      <c r="R2531" s="6" t="s">
        <v>77</v>
      </c>
      <c r="T2531" s="22" t="s">
        <v>79</v>
      </c>
      <c r="X2531" s="2">
        <v>480</v>
      </c>
      <c r="Y2531" s="2" t="s">
        <v>81</v>
      </c>
      <c r="Z2531" s="2" t="s">
        <v>84</v>
      </c>
      <c r="AD2531" s="2">
        <v>480</v>
      </c>
      <c r="AE2531" s="2" t="s">
        <v>81</v>
      </c>
      <c r="AF2531" s="2" t="s">
        <v>84</v>
      </c>
      <c r="AJ2531" s="2">
        <v>600</v>
      </c>
      <c r="AK2531" s="2" t="s">
        <v>94</v>
      </c>
      <c r="AL2531" s="2" t="s">
        <v>82</v>
      </c>
      <c r="AM2531" s="2">
        <v>600</v>
      </c>
      <c r="AN2531" s="2" t="s">
        <v>94</v>
      </c>
      <c r="AO2531" s="2" t="s">
        <v>82</v>
      </c>
      <c r="AP2531" s="2">
        <v>600</v>
      </c>
      <c r="AQ2531" s="2" t="s">
        <v>81</v>
      </c>
      <c r="AR2531" s="2" t="s">
        <v>82</v>
      </c>
      <c r="AV2531" s="2">
        <v>800</v>
      </c>
      <c r="AW2531" s="2" t="s">
        <v>81</v>
      </c>
      <c r="AX2531" s="2" t="s">
        <v>168</v>
      </c>
      <c r="AY2531" s="2">
        <v>800</v>
      </c>
      <c r="AZ2531" s="2" t="s">
        <v>81</v>
      </c>
      <c r="BA2531" s="2" t="s">
        <v>168</v>
      </c>
      <c r="BB2531" s="2">
        <v>800</v>
      </c>
      <c r="BC2531" s="2" t="s">
        <v>83</v>
      </c>
      <c r="BD2531" s="2" t="s">
        <v>168</v>
      </c>
      <c r="BE2531" s="23" t="str">
        <f t="shared" si="395"/>
        <v>EMF nein</v>
      </c>
      <c r="BF2531" s="23" t="str">
        <f t="shared" si="396"/>
        <v/>
      </c>
      <c r="BG2531" s="23" t="str">
        <f t="shared" si="397"/>
        <v/>
      </c>
      <c r="BH2531" s="23">
        <f t="shared" si="398"/>
        <v>0</v>
      </c>
      <c r="BO2531" s="2" t="s">
        <v>10327</v>
      </c>
      <c r="BP2531" s="3">
        <v>1</v>
      </c>
      <c r="BQ2531" s="2" t="s">
        <v>10328</v>
      </c>
    </row>
    <row r="2532" spans="1:69" ht="16.149999999999999" customHeight="1" x14ac:dyDescent="0.25">
      <c r="A2532" s="16">
        <v>2531</v>
      </c>
      <c r="B2532" s="17" t="s">
        <v>135</v>
      </c>
      <c r="C2532" s="2" t="s">
        <v>10329</v>
      </c>
      <c r="D2532" s="2" t="s">
        <v>296</v>
      </c>
      <c r="E2532" s="2" t="s">
        <v>10330</v>
      </c>
      <c r="F2532" s="67">
        <v>43364</v>
      </c>
      <c r="G2532" s="3">
        <f t="shared" si="399"/>
        <v>9</v>
      </c>
      <c r="H2532" s="3">
        <f t="shared" si="400"/>
        <v>2018</v>
      </c>
      <c r="I2532" s="19">
        <v>0.72569444444444398</v>
      </c>
      <c r="J2532" s="20">
        <f t="shared" si="393"/>
        <v>17</v>
      </c>
      <c r="K2532" s="5" t="str">
        <f t="shared" si="394"/>
        <v>ja</v>
      </c>
      <c r="L2532" s="5" t="s">
        <v>91</v>
      </c>
      <c r="M2532" s="6" t="s">
        <v>139</v>
      </c>
      <c r="O2532" s="2" t="s">
        <v>140</v>
      </c>
      <c r="P2532" s="2" t="s">
        <v>10331</v>
      </c>
      <c r="R2532" s="6" t="s">
        <v>77</v>
      </c>
      <c r="T2532" s="22"/>
      <c r="U2532" s="2" t="s">
        <v>9621</v>
      </c>
      <c r="V2532" s="2" t="s">
        <v>80</v>
      </c>
      <c r="X2532" s="2">
        <v>17</v>
      </c>
      <c r="Y2532" s="2" t="s">
        <v>94</v>
      </c>
      <c r="Z2532" s="2" t="s">
        <v>82</v>
      </c>
      <c r="AA2532" s="2">
        <v>17</v>
      </c>
      <c r="AB2532" s="2" t="s">
        <v>94</v>
      </c>
      <c r="AC2532" s="2" t="s">
        <v>82</v>
      </c>
      <c r="AD2532" s="2">
        <v>17</v>
      </c>
      <c r="AE2532" s="2" t="s">
        <v>94</v>
      </c>
      <c r="AF2532" s="2" t="s">
        <v>82</v>
      </c>
      <c r="AJ2532" s="2">
        <v>60</v>
      </c>
      <c r="AK2532" s="2" t="s">
        <v>83</v>
      </c>
      <c r="AL2532" s="2" t="s">
        <v>161</v>
      </c>
      <c r="AM2532" s="2">
        <v>60</v>
      </c>
      <c r="AN2532" s="2" t="s">
        <v>81</v>
      </c>
      <c r="AO2532" s="2" t="s">
        <v>161</v>
      </c>
      <c r="AP2532" s="2">
        <v>60</v>
      </c>
      <c r="AQ2532" s="2" t="s">
        <v>83</v>
      </c>
      <c r="AR2532" s="2" t="s">
        <v>161</v>
      </c>
      <c r="BE2532" s="23" t="str">
        <f t="shared" si="395"/>
        <v>EMF nein</v>
      </c>
      <c r="BF2532" s="23" t="str">
        <f t="shared" si="396"/>
        <v/>
      </c>
      <c r="BG2532" s="23" t="str">
        <f t="shared" si="397"/>
        <v/>
      </c>
      <c r="BH2532" s="23">
        <f t="shared" si="398"/>
        <v>0</v>
      </c>
      <c r="BO2532" s="2" t="s">
        <v>10332</v>
      </c>
      <c r="BP2532" s="3">
        <v>1</v>
      </c>
      <c r="BQ2532" s="2" t="s">
        <v>10333</v>
      </c>
    </row>
    <row r="2533" spans="1:69" ht="16.149999999999999" customHeight="1" x14ac:dyDescent="0.25">
      <c r="A2533" s="16">
        <v>2532</v>
      </c>
      <c r="B2533" s="17" t="s">
        <v>87</v>
      </c>
      <c r="C2533" s="48" t="s">
        <v>3198</v>
      </c>
      <c r="D2533" s="2" t="s">
        <v>1097</v>
      </c>
      <c r="E2533" s="48" t="s">
        <v>10334</v>
      </c>
      <c r="F2533" s="67">
        <v>43362</v>
      </c>
      <c r="G2533" s="3">
        <f t="shared" si="399"/>
        <v>9</v>
      </c>
      <c r="H2533" s="3">
        <f t="shared" si="400"/>
        <v>2018</v>
      </c>
      <c r="I2533" s="19">
        <v>0.39583333333333298</v>
      </c>
      <c r="J2533" s="20">
        <f t="shared" si="393"/>
        <v>9</v>
      </c>
      <c r="K2533" s="5" t="str">
        <f t="shared" si="394"/>
        <v>ja</v>
      </c>
      <c r="L2533" s="5" t="s">
        <v>91</v>
      </c>
      <c r="M2533" s="6" t="s">
        <v>74</v>
      </c>
      <c r="N2533" s="5">
        <v>79</v>
      </c>
      <c r="O2533" s="17" t="s">
        <v>75</v>
      </c>
      <c r="P2533" s="17" t="s">
        <v>10335</v>
      </c>
      <c r="R2533" s="6" t="s">
        <v>77</v>
      </c>
      <c r="T2533" s="22"/>
      <c r="X2533" s="2">
        <v>110</v>
      </c>
      <c r="Y2533" s="2" t="s">
        <v>83</v>
      </c>
      <c r="Z2533" s="2" t="s">
        <v>82</v>
      </c>
      <c r="AA2533" s="2">
        <v>110</v>
      </c>
      <c r="AB2533" s="2" t="s">
        <v>81</v>
      </c>
      <c r="AC2533" s="2" t="s">
        <v>82</v>
      </c>
      <c r="AD2533" s="2">
        <v>110</v>
      </c>
      <c r="AE2533" s="2" t="s">
        <v>83</v>
      </c>
      <c r="AF2533" s="2" t="s">
        <v>82</v>
      </c>
      <c r="BE2533" s="23" t="str">
        <f t="shared" si="395"/>
        <v>EMF nein</v>
      </c>
      <c r="BF2533" s="23" t="str">
        <f t="shared" si="396"/>
        <v/>
      </c>
      <c r="BG2533" s="23" t="str">
        <f t="shared" si="397"/>
        <v/>
      </c>
      <c r="BH2533" s="23">
        <f t="shared" si="398"/>
        <v>0</v>
      </c>
      <c r="BO2533" s="2" t="s">
        <v>10336</v>
      </c>
      <c r="BP2533" s="3">
        <v>1</v>
      </c>
      <c r="BQ2533" s="2" t="s">
        <v>10337</v>
      </c>
    </row>
    <row r="2534" spans="1:69" ht="16.149999999999999" customHeight="1" x14ac:dyDescent="0.25">
      <c r="A2534" s="16">
        <v>2533</v>
      </c>
      <c r="B2534" s="17" t="s">
        <v>211</v>
      </c>
      <c r="C2534" s="48" t="s">
        <v>1296</v>
      </c>
      <c r="D2534" s="2" t="s">
        <v>264</v>
      </c>
      <c r="E2534" s="48" t="s">
        <v>10338</v>
      </c>
      <c r="F2534" s="67">
        <v>43363</v>
      </c>
      <c r="G2534" s="3">
        <f t="shared" si="399"/>
        <v>9</v>
      </c>
      <c r="H2534" s="3">
        <f t="shared" si="400"/>
        <v>2018</v>
      </c>
      <c r="I2534" s="19">
        <v>0.3125</v>
      </c>
      <c r="J2534" s="20">
        <f t="shared" ref="J2534:J2557" si="401">IF(I2534&lt;&gt;"",HOUR(I2534),"")</f>
        <v>7</v>
      </c>
      <c r="K2534" s="5" t="str">
        <f t="shared" si="394"/>
        <v>ja</v>
      </c>
      <c r="M2534" s="6" t="s">
        <v>74</v>
      </c>
      <c r="O2534" s="17" t="s">
        <v>75</v>
      </c>
      <c r="P2534" s="17" t="s">
        <v>10339</v>
      </c>
      <c r="Q2534" s="6" t="s">
        <v>109</v>
      </c>
      <c r="R2534" s="6" t="s">
        <v>77</v>
      </c>
      <c r="T2534" s="22"/>
      <c r="U2534" s="2" t="s">
        <v>115</v>
      </c>
      <c r="V2534" s="2" t="s">
        <v>79</v>
      </c>
      <c r="X2534" s="2">
        <v>115</v>
      </c>
      <c r="Y2534" s="2" t="s">
        <v>81</v>
      </c>
      <c r="Z2534" s="2" t="s">
        <v>82</v>
      </c>
      <c r="AA2534" s="2">
        <v>115</v>
      </c>
      <c r="AB2534" s="2" t="s">
        <v>81</v>
      </c>
      <c r="AC2534" s="2" t="s">
        <v>82</v>
      </c>
      <c r="AD2534" s="2">
        <v>115</v>
      </c>
      <c r="AE2534" s="2" t="s">
        <v>83</v>
      </c>
      <c r="AF2534" s="2" t="s">
        <v>82</v>
      </c>
      <c r="BE2534" s="23" t="str">
        <f t="shared" ref="BE2534:BE2552" si="402">IF(COUNTA(BI2534,BK2534,BM2534) &gt; 0,"EMF ja","EMF nein")</f>
        <v>EMF nein</v>
      </c>
      <c r="BF2534" s="23" t="str">
        <f t="shared" si="396"/>
        <v/>
      </c>
      <c r="BG2534" s="23" t="str">
        <f t="shared" si="397"/>
        <v/>
      </c>
      <c r="BH2534" s="23">
        <f t="shared" si="398"/>
        <v>0</v>
      </c>
      <c r="BO2534" s="2" t="s">
        <v>10340</v>
      </c>
      <c r="BP2534" s="3">
        <v>1</v>
      </c>
      <c r="BQ2534" s="2" t="s">
        <v>10341</v>
      </c>
    </row>
    <row r="2535" spans="1:69" ht="16.149999999999999" customHeight="1" x14ac:dyDescent="0.25">
      <c r="A2535" s="16">
        <v>2534</v>
      </c>
      <c r="B2535" s="17" t="s">
        <v>211</v>
      </c>
      <c r="C2535" s="48" t="s">
        <v>491</v>
      </c>
      <c r="D2535" s="2" t="s">
        <v>264</v>
      </c>
      <c r="E2535" s="48" t="s">
        <v>10342</v>
      </c>
      <c r="F2535" s="67">
        <v>43362</v>
      </c>
      <c r="G2535" s="3">
        <f t="shared" si="399"/>
        <v>9</v>
      </c>
      <c r="H2535" s="3">
        <f t="shared" si="400"/>
        <v>2018</v>
      </c>
      <c r="I2535" s="19">
        <v>0.46875</v>
      </c>
      <c r="J2535" s="20">
        <f t="shared" si="401"/>
        <v>11</v>
      </c>
      <c r="K2535" s="5" t="str">
        <f t="shared" si="394"/>
        <v>ja</v>
      </c>
      <c r="L2535" s="21" t="s">
        <v>73</v>
      </c>
      <c r="M2535" s="6" t="s">
        <v>74</v>
      </c>
      <c r="N2535" s="5">
        <v>50</v>
      </c>
      <c r="O2535" s="17" t="s">
        <v>75</v>
      </c>
      <c r="P2535" s="17" t="s">
        <v>10343</v>
      </c>
      <c r="R2535" s="6" t="s">
        <v>77</v>
      </c>
      <c r="T2535" s="22" t="s">
        <v>79</v>
      </c>
      <c r="U2535" s="2" t="s">
        <v>74</v>
      </c>
      <c r="V2535" s="2" t="s">
        <v>10207</v>
      </c>
      <c r="X2535" s="2">
        <v>266</v>
      </c>
      <c r="Y2535" s="2" t="s">
        <v>81</v>
      </c>
      <c r="Z2535" s="2" t="s">
        <v>84</v>
      </c>
      <c r="AA2535" s="2">
        <v>266</v>
      </c>
      <c r="AB2535" s="2" t="s">
        <v>81</v>
      </c>
      <c r="AC2535" s="2" t="s">
        <v>84</v>
      </c>
      <c r="AD2535" s="2">
        <v>266</v>
      </c>
      <c r="AE2535" s="2" t="s">
        <v>83</v>
      </c>
      <c r="AF2535" s="2" t="s">
        <v>84</v>
      </c>
      <c r="BE2535" s="23" t="str">
        <f t="shared" si="402"/>
        <v>EMF nein</v>
      </c>
      <c r="BF2535" s="23" t="str">
        <f t="shared" si="396"/>
        <v/>
      </c>
      <c r="BG2535" s="23" t="str">
        <f t="shared" si="397"/>
        <v/>
      </c>
      <c r="BH2535" s="23">
        <f t="shared" si="398"/>
        <v>0</v>
      </c>
      <c r="BO2535" s="2" t="s">
        <v>10344</v>
      </c>
      <c r="BP2535" s="3">
        <v>1</v>
      </c>
      <c r="BQ2535" s="2" t="s">
        <v>10345</v>
      </c>
    </row>
    <row r="2536" spans="1:69" ht="16.149999999999999" customHeight="1" x14ac:dyDescent="0.25">
      <c r="A2536" s="16">
        <v>2535</v>
      </c>
      <c r="B2536" s="17" t="s">
        <v>211</v>
      </c>
      <c r="C2536" s="48" t="s">
        <v>10346</v>
      </c>
      <c r="D2536" s="2" t="s">
        <v>158</v>
      </c>
      <c r="E2536" s="48" t="s">
        <v>10347</v>
      </c>
      <c r="F2536" s="67">
        <v>43362</v>
      </c>
      <c r="G2536" s="3">
        <f t="shared" si="399"/>
        <v>9</v>
      </c>
      <c r="H2536" s="3">
        <f t="shared" si="400"/>
        <v>2018</v>
      </c>
      <c r="I2536" s="19">
        <v>0.55208333333333304</v>
      </c>
      <c r="J2536" s="20">
        <f t="shared" si="401"/>
        <v>13</v>
      </c>
      <c r="K2536" s="5" t="str">
        <f t="shared" si="394"/>
        <v>ja</v>
      </c>
      <c r="L2536" s="21" t="s">
        <v>73</v>
      </c>
      <c r="M2536" s="6" t="s">
        <v>74</v>
      </c>
      <c r="N2536" s="5">
        <v>53</v>
      </c>
      <c r="O2536" s="17" t="s">
        <v>75</v>
      </c>
      <c r="P2536" s="17" t="s">
        <v>10348</v>
      </c>
      <c r="Q2536" s="6" t="s">
        <v>10349</v>
      </c>
      <c r="R2536" s="6" t="s">
        <v>77</v>
      </c>
      <c r="T2536" s="22" t="s">
        <v>79</v>
      </c>
      <c r="U2536" s="2" t="s">
        <v>74</v>
      </c>
      <c r="V2536" s="2" t="s">
        <v>10162</v>
      </c>
      <c r="X2536" s="2">
        <v>514</v>
      </c>
      <c r="Y2536" s="2" t="s">
        <v>83</v>
      </c>
      <c r="Z2536" s="2" t="s">
        <v>82</v>
      </c>
      <c r="AA2536" s="2">
        <v>514</v>
      </c>
      <c r="AB2536" s="2" t="s">
        <v>81</v>
      </c>
      <c r="AC2536" s="2" t="s">
        <v>82</v>
      </c>
      <c r="AD2536" s="2">
        <v>514</v>
      </c>
      <c r="AE2536" s="2" t="s">
        <v>83</v>
      </c>
      <c r="AF2536" s="2" t="s">
        <v>82</v>
      </c>
      <c r="AJ2536" s="2">
        <v>514</v>
      </c>
      <c r="AK2536" s="2" t="s">
        <v>83</v>
      </c>
      <c r="AL2536" s="2" t="s">
        <v>82</v>
      </c>
      <c r="AM2536" s="2">
        <v>514</v>
      </c>
      <c r="AN2536" s="2" t="s">
        <v>81</v>
      </c>
      <c r="AO2536" s="2" t="s">
        <v>82</v>
      </c>
      <c r="AP2536" s="2">
        <v>514</v>
      </c>
      <c r="AQ2536" s="2" t="s">
        <v>83</v>
      </c>
      <c r="AR2536" s="2" t="s">
        <v>82</v>
      </c>
      <c r="BE2536" s="23" t="str">
        <f t="shared" si="402"/>
        <v>EMF nein</v>
      </c>
      <c r="BF2536" s="23" t="str">
        <f t="shared" si="396"/>
        <v/>
      </c>
      <c r="BG2536" s="23" t="str">
        <f t="shared" si="397"/>
        <v/>
      </c>
      <c r="BH2536" s="23">
        <f t="shared" si="398"/>
        <v>0</v>
      </c>
      <c r="BO2536" s="2" t="s">
        <v>10350</v>
      </c>
      <c r="BP2536" s="3">
        <v>1</v>
      </c>
      <c r="BQ2536" s="2" t="s">
        <v>10351</v>
      </c>
    </row>
    <row r="2537" spans="1:69" ht="16.149999999999999" customHeight="1" x14ac:dyDescent="0.25">
      <c r="A2537" s="16">
        <v>2536</v>
      </c>
      <c r="B2537" s="17" t="s">
        <v>87</v>
      </c>
      <c r="C2537" s="48" t="s">
        <v>212</v>
      </c>
      <c r="D2537" s="2" t="s">
        <v>71</v>
      </c>
      <c r="E2537" s="48" t="s">
        <v>10352</v>
      </c>
      <c r="F2537" s="67">
        <v>43362</v>
      </c>
      <c r="G2537" s="3">
        <f t="shared" si="399"/>
        <v>9</v>
      </c>
      <c r="H2537" s="3">
        <f t="shared" si="400"/>
        <v>2018</v>
      </c>
      <c r="I2537" s="19">
        <v>0.46180555555555602</v>
      </c>
      <c r="J2537" s="20">
        <f t="shared" si="401"/>
        <v>11</v>
      </c>
      <c r="K2537" s="5" t="str">
        <f t="shared" si="394"/>
        <v>ja</v>
      </c>
      <c r="L2537" s="5" t="s">
        <v>91</v>
      </c>
      <c r="M2537" s="6" t="s">
        <v>100</v>
      </c>
      <c r="N2537" s="5">
        <v>80</v>
      </c>
      <c r="O2537" s="17" t="s">
        <v>75</v>
      </c>
      <c r="P2537" s="17" t="s">
        <v>10353</v>
      </c>
      <c r="R2537" s="6" t="s">
        <v>77</v>
      </c>
      <c r="T2537" s="22" t="s">
        <v>79</v>
      </c>
      <c r="X2537" s="2">
        <v>452</v>
      </c>
      <c r="Y2537" s="2" t="s">
        <v>83</v>
      </c>
      <c r="Z2537" s="2" t="s">
        <v>84</v>
      </c>
      <c r="AD2537" s="2">
        <v>452</v>
      </c>
      <c r="AE2537" s="2" t="s">
        <v>83</v>
      </c>
      <c r="AF2537" s="2" t="s">
        <v>84</v>
      </c>
      <c r="BE2537" s="23" t="str">
        <f t="shared" si="402"/>
        <v>EMF nein</v>
      </c>
      <c r="BF2537" s="23" t="str">
        <f t="shared" si="396"/>
        <v/>
      </c>
      <c r="BG2537" s="23" t="str">
        <f t="shared" si="397"/>
        <v/>
      </c>
      <c r="BH2537" s="23">
        <f t="shared" si="398"/>
        <v>0</v>
      </c>
      <c r="BO2537" s="2" t="s">
        <v>10354</v>
      </c>
      <c r="BP2537" s="3">
        <v>1</v>
      </c>
      <c r="BQ2537" s="2" t="s">
        <v>10355</v>
      </c>
    </row>
    <row r="2538" spans="1:69" ht="16.149999999999999" customHeight="1" x14ac:dyDescent="0.25">
      <c r="A2538" s="16">
        <v>2537</v>
      </c>
      <c r="B2538" s="17" t="s">
        <v>211</v>
      </c>
      <c r="C2538" s="48" t="s">
        <v>10356</v>
      </c>
      <c r="D2538" s="2" t="s">
        <v>296</v>
      </c>
      <c r="E2538" s="48" t="s">
        <v>10357</v>
      </c>
      <c r="F2538" s="67">
        <v>43360</v>
      </c>
      <c r="G2538" s="3">
        <f t="shared" si="399"/>
        <v>9</v>
      </c>
      <c r="H2538" s="3">
        <f t="shared" si="400"/>
        <v>2018</v>
      </c>
      <c r="I2538" s="19">
        <v>0.61805555555555602</v>
      </c>
      <c r="J2538" s="20">
        <f t="shared" si="401"/>
        <v>14</v>
      </c>
      <c r="K2538" s="5" t="str">
        <f t="shared" si="394"/>
        <v>ja</v>
      </c>
      <c r="L2538" s="5" t="s">
        <v>91</v>
      </c>
      <c r="M2538" s="6" t="s">
        <v>115</v>
      </c>
      <c r="N2538" s="5">
        <v>41</v>
      </c>
      <c r="O2538" s="17" t="s">
        <v>75</v>
      </c>
      <c r="P2538" s="17" t="s">
        <v>10358</v>
      </c>
      <c r="R2538" s="6" t="s">
        <v>77</v>
      </c>
      <c r="T2538" s="22" t="s">
        <v>79</v>
      </c>
      <c r="AD2538" s="2">
        <v>90</v>
      </c>
      <c r="AE2538" s="2" t="s">
        <v>94</v>
      </c>
      <c r="AF2538" s="2" t="s">
        <v>84</v>
      </c>
      <c r="BE2538" s="23" t="str">
        <f t="shared" si="402"/>
        <v>EMF nein</v>
      </c>
      <c r="BF2538" s="23" t="str">
        <f t="shared" si="396"/>
        <v/>
      </c>
      <c r="BG2538" s="23" t="str">
        <f t="shared" si="397"/>
        <v/>
      </c>
      <c r="BH2538" s="23">
        <f t="shared" si="398"/>
        <v>0</v>
      </c>
      <c r="BO2538" s="2" t="s">
        <v>10359</v>
      </c>
      <c r="BP2538" s="3">
        <v>1</v>
      </c>
      <c r="BQ2538" s="2" t="s">
        <v>10360</v>
      </c>
    </row>
    <row r="2539" spans="1:69" ht="16.149999999999999" customHeight="1" x14ac:dyDescent="0.25">
      <c r="A2539" s="16">
        <v>2538</v>
      </c>
      <c r="B2539" s="17" t="s">
        <v>211</v>
      </c>
      <c r="C2539" s="2" t="s">
        <v>1213</v>
      </c>
      <c r="D2539" s="2" t="s">
        <v>896</v>
      </c>
      <c r="E2539" s="2" t="s">
        <v>10361</v>
      </c>
      <c r="F2539" s="67">
        <v>42962</v>
      </c>
      <c r="G2539" s="3">
        <f t="shared" si="399"/>
        <v>8</v>
      </c>
      <c r="H2539" s="3">
        <f t="shared" si="400"/>
        <v>2017</v>
      </c>
      <c r="I2539" s="19">
        <v>0.65625</v>
      </c>
      <c r="J2539" s="20">
        <f t="shared" si="401"/>
        <v>15</v>
      </c>
      <c r="K2539" s="5" t="str">
        <f t="shared" si="394"/>
        <v>ja</v>
      </c>
      <c r="L2539" s="21" t="s">
        <v>73</v>
      </c>
      <c r="M2539" s="6" t="s">
        <v>74</v>
      </c>
      <c r="N2539" s="5">
        <v>44</v>
      </c>
      <c r="O2539" s="17" t="s">
        <v>75</v>
      </c>
      <c r="P2539" s="2" t="s">
        <v>10362</v>
      </c>
      <c r="R2539" s="6" t="s">
        <v>77</v>
      </c>
      <c r="T2539" s="22"/>
      <c r="BE2539" s="23" t="str">
        <f t="shared" si="402"/>
        <v>EMF nein</v>
      </c>
      <c r="BF2539" s="23" t="str">
        <f t="shared" si="396"/>
        <v/>
      </c>
      <c r="BG2539" s="23" t="str">
        <f t="shared" si="397"/>
        <v/>
      </c>
      <c r="BH2539" s="23">
        <f t="shared" si="398"/>
        <v>0</v>
      </c>
      <c r="BP2539" s="3">
        <v>1</v>
      </c>
      <c r="BQ2539" s="2" t="s">
        <v>10363</v>
      </c>
    </row>
    <row r="2540" spans="1:69" ht="16.149999999999999" customHeight="1" x14ac:dyDescent="0.25">
      <c r="A2540" s="16">
        <v>2539</v>
      </c>
      <c r="B2540" s="17" t="s">
        <v>87</v>
      </c>
      <c r="C2540" s="48" t="s">
        <v>10364</v>
      </c>
      <c r="D2540" s="2" t="s">
        <v>896</v>
      </c>
      <c r="E2540" s="48" t="s">
        <v>10365</v>
      </c>
      <c r="F2540" s="67">
        <v>43342</v>
      </c>
      <c r="G2540" s="3">
        <f t="shared" si="399"/>
        <v>8</v>
      </c>
      <c r="H2540" s="3">
        <f t="shared" si="400"/>
        <v>2018</v>
      </c>
      <c r="I2540" s="19">
        <v>0.55902777777777801</v>
      </c>
      <c r="J2540" s="20">
        <f t="shared" si="401"/>
        <v>13</v>
      </c>
      <c r="K2540" s="5" t="str">
        <f t="shared" si="394"/>
        <v>ja</v>
      </c>
      <c r="L2540" s="5" t="s">
        <v>91</v>
      </c>
      <c r="M2540" s="6" t="s">
        <v>74</v>
      </c>
      <c r="N2540" s="5">
        <v>84</v>
      </c>
      <c r="O2540" s="17" t="s">
        <v>75</v>
      </c>
      <c r="P2540" s="17" t="s">
        <v>10366</v>
      </c>
      <c r="R2540" s="6" t="s">
        <v>77</v>
      </c>
      <c r="T2540" s="22"/>
      <c r="X2540" s="2" t="s">
        <v>109</v>
      </c>
      <c r="AA2540" s="2">
        <v>100</v>
      </c>
      <c r="AB2540" s="2" t="s">
        <v>81</v>
      </c>
      <c r="AC2540" s="2" t="s">
        <v>82</v>
      </c>
      <c r="AD2540" s="2" t="s">
        <v>109</v>
      </c>
      <c r="AE2540" s="2" t="s">
        <v>109</v>
      </c>
      <c r="AF2540" s="2" t="s">
        <v>109</v>
      </c>
      <c r="AJ2540" s="2">
        <v>110</v>
      </c>
      <c r="AK2540" s="2" t="s">
        <v>83</v>
      </c>
      <c r="AL2540" s="2" t="s">
        <v>84</v>
      </c>
      <c r="AP2540" s="2">
        <v>110</v>
      </c>
      <c r="AQ2540" s="2" t="s">
        <v>83</v>
      </c>
      <c r="AR2540" s="2" t="s">
        <v>84</v>
      </c>
      <c r="BE2540" s="23" t="str">
        <f t="shared" si="402"/>
        <v>EMF nein</v>
      </c>
      <c r="BF2540" s="23" t="str">
        <f t="shared" si="396"/>
        <v/>
      </c>
      <c r="BG2540" s="23" t="str">
        <f t="shared" si="397"/>
        <v/>
      </c>
      <c r="BH2540" s="23">
        <f t="shared" si="398"/>
        <v>0</v>
      </c>
      <c r="BO2540" s="2" t="s">
        <v>10367</v>
      </c>
      <c r="BP2540" s="3">
        <v>1</v>
      </c>
      <c r="BQ2540" s="2" t="s">
        <v>10368</v>
      </c>
    </row>
    <row r="2541" spans="1:69" ht="16.149999999999999" customHeight="1" x14ac:dyDescent="0.25">
      <c r="A2541" s="16">
        <v>2540</v>
      </c>
      <c r="B2541" s="17" t="s">
        <v>211</v>
      </c>
      <c r="C2541" s="2" t="s">
        <v>5777</v>
      </c>
      <c r="D2541" s="2" t="s">
        <v>124</v>
      </c>
      <c r="E2541" s="2" t="s">
        <v>10369</v>
      </c>
      <c r="F2541" s="67">
        <v>43315</v>
      </c>
      <c r="G2541" s="3">
        <f t="shared" si="399"/>
        <v>8</v>
      </c>
      <c r="H2541" s="3">
        <f t="shared" si="400"/>
        <v>2018</v>
      </c>
      <c r="I2541" s="19">
        <v>0.88888888888888895</v>
      </c>
      <c r="J2541" s="20">
        <f t="shared" si="401"/>
        <v>21</v>
      </c>
      <c r="K2541" s="5" t="str">
        <f t="shared" si="394"/>
        <v>ja</v>
      </c>
      <c r="L2541" s="5" t="s">
        <v>91</v>
      </c>
      <c r="M2541" s="6" t="s">
        <v>100</v>
      </c>
      <c r="N2541" s="5">
        <v>56</v>
      </c>
      <c r="O2541" s="17" t="s">
        <v>75</v>
      </c>
      <c r="P2541" s="2" t="s">
        <v>10370</v>
      </c>
      <c r="R2541" s="6" t="s">
        <v>77</v>
      </c>
      <c r="T2541" s="22" t="s">
        <v>79</v>
      </c>
      <c r="X2541" s="2">
        <v>158</v>
      </c>
      <c r="Y2541" s="2" t="s">
        <v>83</v>
      </c>
      <c r="Z2541" s="2" t="s">
        <v>84</v>
      </c>
      <c r="AA2541" s="2">
        <v>158</v>
      </c>
      <c r="AB2541" s="2" t="s">
        <v>81</v>
      </c>
      <c r="AC2541" s="2" t="s">
        <v>84</v>
      </c>
      <c r="AD2541" s="2">
        <v>158</v>
      </c>
      <c r="AE2541" s="2" t="s">
        <v>83</v>
      </c>
      <c r="AF2541" s="2" t="s">
        <v>84</v>
      </c>
      <c r="BE2541" s="23" t="str">
        <f t="shared" si="402"/>
        <v>EMF nein</v>
      </c>
      <c r="BF2541" s="23" t="str">
        <f t="shared" si="396"/>
        <v/>
      </c>
      <c r="BG2541" s="23" t="str">
        <f t="shared" si="397"/>
        <v/>
      </c>
      <c r="BH2541" s="23">
        <f t="shared" si="398"/>
        <v>0</v>
      </c>
      <c r="BO2541" s="2" t="s">
        <v>10371</v>
      </c>
      <c r="BP2541" s="3">
        <v>1</v>
      </c>
      <c r="BQ2541" s="2" t="s">
        <v>10372</v>
      </c>
    </row>
    <row r="2542" spans="1:69" ht="16.149999999999999" customHeight="1" x14ac:dyDescent="0.25">
      <c r="A2542" s="16">
        <v>2541</v>
      </c>
      <c r="B2542" s="17" t="s">
        <v>87</v>
      </c>
      <c r="C2542" s="2" t="s">
        <v>10373</v>
      </c>
      <c r="D2542" s="2" t="s">
        <v>896</v>
      </c>
      <c r="E2542" s="2" t="s">
        <v>10374</v>
      </c>
      <c r="F2542" s="67">
        <v>43316</v>
      </c>
      <c r="G2542" s="3">
        <f t="shared" si="399"/>
        <v>8</v>
      </c>
      <c r="H2542" s="3">
        <f t="shared" si="400"/>
        <v>2018</v>
      </c>
      <c r="I2542" s="19">
        <v>0.34722222222222199</v>
      </c>
      <c r="J2542" s="20">
        <f t="shared" si="401"/>
        <v>8</v>
      </c>
      <c r="K2542" s="5" t="str">
        <f t="shared" si="394"/>
        <v>ja</v>
      </c>
      <c r="L2542" s="21" t="s">
        <v>73</v>
      </c>
      <c r="M2542" s="6" t="s">
        <v>74</v>
      </c>
      <c r="N2542" s="5">
        <v>73</v>
      </c>
      <c r="O2542" s="17" t="s">
        <v>126</v>
      </c>
      <c r="P2542" s="2" t="s">
        <v>10375</v>
      </c>
      <c r="R2542" s="6" t="s">
        <v>77</v>
      </c>
      <c r="T2542" s="22"/>
      <c r="X2542" s="2">
        <v>151</v>
      </c>
      <c r="Y2542" s="2" t="s">
        <v>83</v>
      </c>
      <c r="Z2542" s="2" t="s">
        <v>84</v>
      </c>
      <c r="AA2542" s="2">
        <v>151</v>
      </c>
      <c r="AB2542" s="2" t="s">
        <v>81</v>
      </c>
      <c r="AC2542" s="2" t="s">
        <v>84</v>
      </c>
      <c r="AD2542" s="2">
        <v>151</v>
      </c>
      <c r="AE2542" s="2" t="s">
        <v>83</v>
      </c>
      <c r="AF2542" s="2" t="s">
        <v>84</v>
      </c>
      <c r="AJ2542" s="2">
        <v>460</v>
      </c>
      <c r="AK2542" s="2" t="s">
        <v>83</v>
      </c>
      <c r="AL2542" s="2" t="s">
        <v>168</v>
      </c>
      <c r="AM2542" s="2">
        <v>460</v>
      </c>
      <c r="AN2542" s="2" t="s">
        <v>81</v>
      </c>
      <c r="AO2542" s="2" t="s">
        <v>168</v>
      </c>
      <c r="AP2542" s="2">
        <v>460</v>
      </c>
      <c r="AQ2542" s="2" t="s">
        <v>83</v>
      </c>
      <c r="AR2542" s="2" t="s">
        <v>168</v>
      </c>
      <c r="AV2542" s="2">
        <v>220</v>
      </c>
      <c r="AW2542" s="2" t="s">
        <v>94</v>
      </c>
      <c r="AX2542" s="2" t="s">
        <v>82</v>
      </c>
      <c r="AY2542" s="2">
        <v>220</v>
      </c>
      <c r="AZ2542" s="2" t="s">
        <v>94</v>
      </c>
      <c r="BA2542" s="2" t="s">
        <v>82</v>
      </c>
      <c r="BB2542" s="2">
        <v>220</v>
      </c>
      <c r="BC2542" s="2" t="s">
        <v>3284</v>
      </c>
      <c r="BD2542" s="2" t="s">
        <v>82</v>
      </c>
      <c r="BE2542" s="23" t="str">
        <f t="shared" si="402"/>
        <v>EMF nein</v>
      </c>
      <c r="BF2542" s="23" t="str">
        <f t="shared" si="396"/>
        <v/>
      </c>
      <c r="BG2542" s="23" t="str">
        <f t="shared" si="397"/>
        <v/>
      </c>
      <c r="BH2542" s="23">
        <f t="shared" si="398"/>
        <v>0</v>
      </c>
      <c r="BO2542" s="2" t="s">
        <v>10376</v>
      </c>
      <c r="BP2542" s="3">
        <v>1</v>
      </c>
      <c r="BQ2542" s="2" t="s">
        <v>10377</v>
      </c>
    </row>
    <row r="2543" spans="1:69" ht="16.149999999999999" customHeight="1" x14ac:dyDescent="0.25">
      <c r="A2543" s="16">
        <v>2542</v>
      </c>
      <c r="B2543" s="17" t="s">
        <v>211</v>
      </c>
      <c r="C2543" s="2" t="s">
        <v>10378</v>
      </c>
      <c r="D2543" s="2" t="s">
        <v>348</v>
      </c>
      <c r="E2543" s="2" t="s">
        <v>10379</v>
      </c>
      <c r="F2543" s="67">
        <v>43319</v>
      </c>
      <c r="G2543" s="3">
        <f t="shared" si="399"/>
        <v>8</v>
      </c>
      <c r="H2543" s="3">
        <f t="shared" si="400"/>
        <v>2018</v>
      </c>
      <c r="I2543" s="19">
        <v>0.6875</v>
      </c>
      <c r="J2543" s="20">
        <f t="shared" si="401"/>
        <v>16</v>
      </c>
      <c r="K2543" s="5" t="str">
        <f t="shared" si="394"/>
        <v>ja</v>
      </c>
      <c r="L2543" s="5" t="s">
        <v>91</v>
      </c>
      <c r="M2543" s="6" t="s">
        <v>2721</v>
      </c>
      <c r="N2543" s="5">
        <v>56</v>
      </c>
      <c r="O2543" s="17" t="s">
        <v>75</v>
      </c>
      <c r="P2543" s="2" t="s">
        <v>10380</v>
      </c>
      <c r="R2543" s="6" t="s">
        <v>77</v>
      </c>
      <c r="S2543" s="2" t="s">
        <v>10381</v>
      </c>
      <c r="T2543" s="6" t="s">
        <v>202</v>
      </c>
      <c r="X2543" s="2">
        <v>160</v>
      </c>
      <c r="Y2543" s="2" t="s">
        <v>83</v>
      </c>
      <c r="Z2543" s="2" t="s">
        <v>84</v>
      </c>
      <c r="AA2543" s="2">
        <v>160</v>
      </c>
      <c r="AB2543" s="2" t="s">
        <v>94</v>
      </c>
      <c r="AC2543" s="2" t="s">
        <v>84</v>
      </c>
      <c r="AD2543" s="2">
        <v>160</v>
      </c>
      <c r="AE2543" s="2" t="s">
        <v>83</v>
      </c>
      <c r="AF2543" s="2" t="s">
        <v>84</v>
      </c>
      <c r="AJ2543" s="2">
        <v>90</v>
      </c>
      <c r="AK2543" s="2" t="s">
        <v>94</v>
      </c>
      <c r="AL2543" s="2" t="s">
        <v>82</v>
      </c>
      <c r="AM2543" s="2">
        <v>90</v>
      </c>
      <c r="AN2543" s="2" t="s">
        <v>94</v>
      </c>
      <c r="AO2543" s="2" t="s">
        <v>82</v>
      </c>
      <c r="AP2543" s="2">
        <v>90</v>
      </c>
      <c r="AQ2543" s="2" t="s">
        <v>3284</v>
      </c>
      <c r="AR2543" s="2" t="s">
        <v>82</v>
      </c>
      <c r="BE2543" s="23" t="str">
        <f t="shared" si="402"/>
        <v>EMF nein</v>
      </c>
      <c r="BF2543" s="23" t="str">
        <f t="shared" si="396"/>
        <v/>
      </c>
      <c r="BG2543" s="23" t="str">
        <f t="shared" si="397"/>
        <v/>
      </c>
      <c r="BH2543" s="23">
        <f t="shared" si="398"/>
        <v>0</v>
      </c>
      <c r="BO2543" s="2" t="s">
        <v>10382</v>
      </c>
      <c r="BP2543" s="3">
        <v>1</v>
      </c>
      <c r="BQ2543" s="2" t="s">
        <v>10383</v>
      </c>
    </row>
    <row r="2544" spans="1:69" ht="16.149999999999999" customHeight="1" x14ac:dyDescent="0.25">
      <c r="A2544" s="16">
        <v>2543</v>
      </c>
      <c r="B2544" s="17" t="s">
        <v>211</v>
      </c>
      <c r="C2544" s="2" t="s">
        <v>10384</v>
      </c>
      <c r="D2544" s="2" t="s">
        <v>124</v>
      </c>
      <c r="E2544" s="2" t="s">
        <v>6004</v>
      </c>
      <c r="F2544" s="67">
        <v>42590</v>
      </c>
      <c r="G2544" s="3">
        <f t="shared" si="399"/>
        <v>8</v>
      </c>
      <c r="H2544" s="3">
        <f t="shared" si="400"/>
        <v>2016</v>
      </c>
      <c r="I2544" s="19">
        <v>0.87847222222222199</v>
      </c>
      <c r="J2544" s="20">
        <f t="shared" si="401"/>
        <v>21</v>
      </c>
      <c r="K2544" s="5" t="str">
        <f t="shared" si="394"/>
        <v>ja</v>
      </c>
      <c r="L2544" s="5" t="s">
        <v>91</v>
      </c>
      <c r="M2544" s="6" t="s">
        <v>115</v>
      </c>
      <c r="N2544" s="5">
        <v>49</v>
      </c>
      <c r="O2544" s="17" t="s">
        <v>126</v>
      </c>
      <c r="P2544" s="2" t="s">
        <v>10385</v>
      </c>
      <c r="R2544" s="6" t="s">
        <v>77</v>
      </c>
      <c r="T2544" s="6" t="s">
        <v>202</v>
      </c>
      <c r="U2544" s="2" t="s">
        <v>115</v>
      </c>
      <c r="X2544" s="2">
        <v>970</v>
      </c>
      <c r="Y2544" s="2" t="s">
        <v>81</v>
      </c>
      <c r="Z2544" s="2" t="s">
        <v>84</v>
      </c>
      <c r="AA2544" s="2">
        <v>970</v>
      </c>
      <c r="AB2544" s="2" t="s">
        <v>81</v>
      </c>
      <c r="AC2544" s="2" t="s">
        <v>84</v>
      </c>
      <c r="AD2544" s="2">
        <v>970</v>
      </c>
      <c r="AE2544" s="2" t="s">
        <v>81</v>
      </c>
      <c r="AF2544" s="2" t="s">
        <v>84</v>
      </c>
      <c r="AJ2544" s="2">
        <v>970</v>
      </c>
      <c r="AK2544" s="2" t="s">
        <v>81</v>
      </c>
      <c r="AL2544" s="2" t="s">
        <v>84</v>
      </c>
      <c r="AM2544" s="2">
        <v>970</v>
      </c>
      <c r="AN2544" s="2" t="s">
        <v>81</v>
      </c>
      <c r="AO2544" s="2" t="s">
        <v>84</v>
      </c>
      <c r="AP2544" s="2">
        <v>970</v>
      </c>
      <c r="AQ2544" s="2" t="s">
        <v>81</v>
      </c>
      <c r="AR2544" s="2" t="s">
        <v>84</v>
      </c>
      <c r="BE2544" s="23" t="str">
        <f t="shared" si="402"/>
        <v>EMF ja</v>
      </c>
      <c r="BF2544" s="23">
        <f t="shared" si="396"/>
        <v>1150</v>
      </c>
      <c r="BG2544" s="23" t="str">
        <f t="shared" si="397"/>
        <v>500+m</v>
      </c>
      <c r="BH2544" s="23">
        <f t="shared" si="398"/>
        <v>3</v>
      </c>
      <c r="BI2544" s="2" t="s">
        <v>162</v>
      </c>
      <c r="BJ2544" s="2">
        <v>1150</v>
      </c>
      <c r="BK2544" s="2" t="s">
        <v>162</v>
      </c>
      <c r="BL2544" s="2">
        <v>1200</v>
      </c>
      <c r="BM2544" s="2" t="s">
        <v>162</v>
      </c>
      <c r="BN2544" s="2">
        <v>1250</v>
      </c>
      <c r="BO2544" s="2" t="s">
        <v>10386</v>
      </c>
      <c r="BP2544" s="3">
        <v>1</v>
      </c>
      <c r="BQ2544" s="2" t="s">
        <v>10387</v>
      </c>
    </row>
    <row r="2545" spans="1:69" ht="16.149999999999999" customHeight="1" x14ac:dyDescent="0.25">
      <c r="A2545" s="16">
        <v>2544</v>
      </c>
      <c r="B2545" s="17" t="s">
        <v>211</v>
      </c>
      <c r="C2545" s="2" t="s">
        <v>1725</v>
      </c>
      <c r="D2545" s="2" t="s">
        <v>124</v>
      </c>
      <c r="E2545" s="2" t="s">
        <v>10388</v>
      </c>
      <c r="F2545" s="67">
        <v>41456</v>
      </c>
      <c r="G2545" s="3">
        <f t="shared" si="399"/>
        <v>7</v>
      </c>
      <c r="H2545" s="3">
        <f t="shared" si="400"/>
        <v>2013</v>
      </c>
      <c r="I2545" s="19">
        <v>0.39583333333333298</v>
      </c>
      <c r="J2545" s="20">
        <f t="shared" si="401"/>
        <v>9</v>
      </c>
      <c r="K2545" s="5" t="str">
        <f t="shared" si="394"/>
        <v>ja</v>
      </c>
      <c r="L2545" s="5" t="s">
        <v>91</v>
      </c>
      <c r="M2545" s="6" t="s">
        <v>100</v>
      </c>
      <c r="N2545" s="5">
        <v>63</v>
      </c>
      <c r="O2545" s="17" t="s">
        <v>126</v>
      </c>
      <c r="P2545" s="2" t="s">
        <v>10389</v>
      </c>
      <c r="R2545" s="6" t="s">
        <v>77</v>
      </c>
      <c r="T2545" s="6" t="s">
        <v>202</v>
      </c>
      <c r="U2545" s="2" t="s">
        <v>139</v>
      </c>
      <c r="X2545" s="2">
        <v>500</v>
      </c>
      <c r="Y2545" s="2" t="s">
        <v>81</v>
      </c>
      <c r="Z2545" s="2" t="s">
        <v>84</v>
      </c>
      <c r="AA2545" s="2">
        <v>500</v>
      </c>
      <c r="AB2545" s="2" t="s">
        <v>81</v>
      </c>
      <c r="AC2545" s="2" t="s">
        <v>84</v>
      </c>
      <c r="AD2545" s="2">
        <v>500</v>
      </c>
      <c r="AE2545" s="2" t="s">
        <v>81</v>
      </c>
      <c r="AF2545" s="2" t="s">
        <v>84</v>
      </c>
      <c r="BE2545" s="23" t="str">
        <f t="shared" si="402"/>
        <v>EMF ja</v>
      </c>
      <c r="BF2545" s="23">
        <f t="shared" si="396"/>
        <v>250</v>
      </c>
      <c r="BG2545" s="23" t="str">
        <f t="shared" si="397"/>
        <v>100-499m</v>
      </c>
      <c r="BH2545" s="23">
        <f t="shared" si="398"/>
        <v>1</v>
      </c>
      <c r="BK2545" s="2" t="s">
        <v>162</v>
      </c>
      <c r="BL2545" s="2">
        <v>250</v>
      </c>
      <c r="BO2545" s="2" t="s">
        <v>10390</v>
      </c>
      <c r="BP2545" s="3">
        <v>1</v>
      </c>
      <c r="BQ2545" s="2" t="s">
        <v>10391</v>
      </c>
    </row>
    <row r="2546" spans="1:69" ht="16.149999999999999" customHeight="1" x14ac:dyDescent="0.25">
      <c r="A2546" s="69">
        <v>2545</v>
      </c>
      <c r="B2546" s="17" t="s">
        <v>211</v>
      </c>
      <c r="C2546" s="2" t="s">
        <v>10392</v>
      </c>
      <c r="D2546" s="2" t="s">
        <v>151</v>
      </c>
      <c r="E2546" s="2" t="s">
        <v>10393</v>
      </c>
      <c r="F2546" s="67">
        <v>43317</v>
      </c>
      <c r="G2546" s="3">
        <f t="shared" si="399"/>
        <v>8</v>
      </c>
      <c r="H2546" s="3">
        <f t="shared" si="400"/>
        <v>2018</v>
      </c>
      <c r="I2546" s="19">
        <v>0.52777777777777801</v>
      </c>
      <c r="J2546" s="20">
        <f t="shared" si="401"/>
        <v>12</v>
      </c>
      <c r="K2546" s="5" t="str">
        <f t="shared" si="394"/>
        <v>ja</v>
      </c>
      <c r="L2546" s="5" t="s">
        <v>91</v>
      </c>
      <c r="M2546" s="6" t="s">
        <v>100</v>
      </c>
      <c r="N2546" s="5">
        <v>58</v>
      </c>
      <c r="O2546" s="17" t="s">
        <v>126</v>
      </c>
      <c r="P2546" s="2" t="s">
        <v>10394</v>
      </c>
      <c r="R2546" s="6" t="s">
        <v>77</v>
      </c>
      <c r="T2546" s="6" t="s">
        <v>202</v>
      </c>
      <c r="X2546" s="2">
        <v>3470</v>
      </c>
      <c r="Y2546" s="2" t="s">
        <v>83</v>
      </c>
      <c r="Z2546" s="2" t="s">
        <v>84</v>
      </c>
      <c r="AA2546" s="2">
        <v>3470</v>
      </c>
      <c r="AB2546" s="2" t="s">
        <v>81</v>
      </c>
      <c r="AC2546" s="2" t="s">
        <v>84</v>
      </c>
      <c r="AD2546" s="2">
        <v>3470</v>
      </c>
      <c r="AE2546" s="2" t="s">
        <v>83</v>
      </c>
      <c r="AF2546" s="2" t="s">
        <v>84</v>
      </c>
      <c r="AJ2546" s="2">
        <v>3470</v>
      </c>
      <c r="AK2546" s="2" t="s">
        <v>83</v>
      </c>
      <c r="AL2546" s="2" t="s">
        <v>84</v>
      </c>
      <c r="AM2546" s="2">
        <v>3470</v>
      </c>
      <c r="AN2546" s="2" t="s">
        <v>81</v>
      </c>
      <c r="AO2546" s="2" t="s">
        <v>84</v>
      </c>
      <c r="AP2546" s="2">
        <v>3470</v>
      </c>
      <c r="AQ2546" s="2" t="s">
        <v>83</v>
      </c>
      <c r="AR2546" s="2" t="s">
        <v>84</v>
      </c>
      <c r="AV2546" s="2">
        <v>3470</v>
      </c>
      <c r="AW2546" s="2" t="s">
        <v>83</v>
      </c>
      <c r="AX2546" s="2" t="s">
        <v>84</v>
      </c>
      <c r="AY2546" s="2">
        <v>3470</v>
      </c>
      <c r="AZ2546" s="2" t="s">
        <v>81</v>
      </c>
      <c r="BA2546" s="2" t="s">
        <v>84</v>
      </c>
      <c r="BB2546" s="2">
        <v>3470</v>
      </c>
      <c r="BC2546" s="2" t="s">
        <v>83</v>
      </c>
      <c r="BD2546" s="2" t="s">
        <v>84</v>
      </c>
      <c r="BE2546" s="23" t="str">
        <f t="shared" si="402"/>
        <v>EMF nein</v>
      </c>
      <c r="BF2546" s="23" t="str">
        <f t="shared" si="396"/>
        <v/>
      </c>
      <c r="BG2546" s="23" t="str">
        <f t="shared" si="397"/>
        <v/>
      </c>
      <c r="BH2546" s="23">
        <f t="shared" si="398"/>
        <v>0</v>
      </c>
      <c r="BO2546" s="2" t="s">
        <v>10395</v>
      </c>
      <c r="BP2546" s="3">
        <v>1</v>
      </c>
      <c r="BQ2546" s="2" t="s">
        <v>10396</v>
      </c>
    </row>
    <row r="2547" spans="1:69" ht="16.149999999999999" customHeight="1" x14ac:dyDescent="0.25">
      <c r="A2547" s="16">
        <v>2546</v>
      </c>
      <c r="B2547" s="17" t="s">
        <v>135</v>
      </c>
      <c r="C2547" s="2" t="s">
        <v>10397</v>
      </c>
      <c r="D2547" s="2" t="s">
        <v>371</v>
      </c>
      <c r="E2547" s="2" t="s">
        <v>6582</v>
      </c>
      <c r="F2547" s="67">
        <v>43319</v>
      </c>
      <c r="G2547" s="3">
        <f t="shared" si="399"/>
        <v>8</v>
      </c>
      <c r="H2547" s="3">
        <f t="shared" si="400"/>
        <v>2018</v>
      </c>
      <c r="I2547" s="19">
        <v>0.33680555555555602</v>
      </c>
      <c r="J2547" s="20">
        <f t="shared" si="401"/>
        <v>8</v>
      </c>
      <c r="K2547" s="5" t="str">
        <f t="shared" si="394"/>
        <v>ja</v>
      </c>
      <c r="L2547" s="5" t="s">
        <v>91</v>
      </c>
      <c r="M2547" s="6" t="s">
        <v>139</v>
      </c>
      <c r="N2547" s="5">
        <v>47</v>
      </c>
      <c r="O2547" s="17" t="s">
        <v>75</v>
      </c>
      <c r="P2547" s="2" t="s">
        <v>10398</v>
      </c>
      <c r="R2547" s="6" t="s">
        <v>77</v>
      </c>
      <c r="T2547" s="22"/>
      <c r="X2547" s="2">
        <v>1090</v>
      </c>
      <c r="Y2547" s="2" t="s">
        <v>83</v>
      </c>
      <c r="Z2547" s="2" t="s">
        <v>84</v>
      </c>
      <c r="AA2547" s="2">
        <v>1090</v>
      </c>
      <c r="AB2547" s="2" t="s">
        <v>81</v>
      </c>
      <c r="AC2547" s="2" t="s">
        <v>84</v>
      </c>
      <c r="AD2547" s="2">
        <v>1090</v>
      </c>
      <c r="AE2547" s="2" t="s">
        <v>83</v>
      </c>
      <c r="AF2547" s="2" t="s">
        <v>84</v>
      </c>
      <c r="BE2547" s="23" t="str">
        <f t="shared" si="402"/>
        <v>EMF nein</v>
      </c>
      <c r="BF2547" s="23" t="str">
        <f t="shared" si="396"/>
        <v/>
      </c>
      <c r="BG2547" s="23" t="str">
        <f t="shared" si="397"/>
        <v/>
      </c>
      <c r="BH2547" s="23">
        <f t="shared" si="398"/>
        <v>0</v>
      </c>
      <c r="BO2547" s="2" t="s">
        <v>10399</v>
      </c>
      <c r="BP2547" s="3">
        <v>1</v>
      </c>
      <c r="BQ2547" s="2" t="s">
        <v>10400</v>
      </c>
    </row>
    <row r="2548" spans="1:69" ht="16.149999999999999" customHeight="1" x14ac:dyDescent="0.25">
      <c r="A2548" s="16">
        <v>2547</v>
      </c>
      <c r="B2548" s="17" t="s">
        <v>211</v>
      </c>
      <c r="C2548" s="2" t="s">
        <v>10401</v>
      </c>
      <c r="D2548" s="2" t="s">
        <v>124</v>
      </c>
      <c r="E2548" s="2" t="s">
        <v>10402</v>
      </c>
      <c r="F2548" s="67">
        <v>43342</v>
      </c>
      <c r="G2548" s="3">
        <f t="shared" si="399"/>
        <v>8</v>
      </c>
      <c r="H2548" s="3">
        <f t="shared" si="400"/>
        <v>2018</v>
      </c>
      <c r="I2548" s="19">
        <v>0.87152777777777801</v>
      </c>
      <c r="J2548" s="20">
        <f t="shared" si="401"/>
        <v>20</v>
      </c>
      <c r="K2548" s="5" t="str">
        <f t="shared" si="394"/>
        <v>ja</v>
      </c>
      <c r="L2548" s="5" t="s">
        <v>91</v>
      </c>
      <c r="M2548" s="6" t="s">
        <v>115</v>
      </c>
      <c r="N2548" s="5">
        <v>37</v>
      </c>
      <c r="O2548" s="17" t="s">
        <v>126</v>
      </c>
      <c r="P2548" s="2" t="s">
        <v>10403</v>
      </c>
      <c r="Q2548" s="6" t="s">
        <v>186</v>
      </c>
      <c r="R2548" s="6" t="s">
        <v>77</v>
      </c>
      <c r="T2548" s="6" t="s">
        <v>202</v>
      </c>
      <c r="W2548" s="2" t="s">
        <v>10404</v>
      </c>
      <c r="X2548" s="2">
        <v>1700</v>
      </c>
      <c r="Y2548" s="2" t="s">
        <v>83</v>
      </c>
      <c r="Z2548" s="2" t="s">
        <v>84</v>
      </c>
      <c r="AA2548" s="2">
        <v>1700</v>
      </c>
      <c r="AB2548" s="2" t="s">
        <v>83</v>
      </c>
      <c r="AC2548" s="2" t="s">
        <v>84</v>
      </c>
      <c r="AD2548" s="2">
        <v>1700</v>
      </c>
      <c r="AE2548" s="2" t="s">
        <v>83</v>
      </c>
      <c r="AF2548" s="2" t="s">
        <v>84</v>
      </c>
      <c r="BE2548" s="23" t="str">
        <f t="shared" si="402"/>
        <v>EMF ja</v>
      </c>
      <c r="BF2548" s="23">
        <f t="shared" si="396"/>
        <v>775</v>
      </c>
      <c r="BG2548" s="23" t="str">
        <f t="shared" si="397"/>
        <v>500+m</v>
      </c>
      <c r="BH2548" s="23">
        <f t="shared" si="398"/>
        <v>1</v>
      </c>
      <c r="BI2548" s="2" t="s">
        <v>162</v>
      </c>
      <c r="BJ2548" s="2">
        <v>775</v>
      </c>
      <c r="BO2548" s="2" t="s">
        <v>10405</v>
      </c>
      <c r="BP2548" s="3">
        <v>1</v>
      </c>
      <c r="BQ2548" s="2" t="s">
        <v>10406</v>
      </c>
    </row>
    <row r="2549" spans="1:69" ht="16.149999999999999" customHeight="1" x14ac:dyDescent="0.25">
      <c r="A2549" s="16">
        <v>2548</v>
      </c>
      <c r="B2549" s="17" t="s">
        <v>87</v>
      </c>
      <c r="C2549" s="2" t="s">
        <v>635</v>
      </c>
      <c r="D2549" s="2" t="s">
        <v>124</v>
      </c>
      <c r="E2549" s="2" t="s">
        <v>247</v>
      </c>
      <c r="F2549" s="67">
        <v>43319</v>
      </c>
      <c r="G2549" s="3">
        <f t="shared" si="399"/>
        <v>8</v>
      </c>
      <c r="H2549" s="3">
        <f t="shared" si="400"/>
        <v>2018</v>
      </c>
      <c r="I2549" s="19">
        <v>0.66666666666666696</v>
      </c>
      <c r="J2549" s="20">
        <f t="shared" si="401"/>
        <v>16</v>
      </c>
      <c r="K2549" s="5" t="str">
        <f t="shared" si="394"/>
        <v>ja</v>
      </c>
      <c r="L2549" s="21" t="s">
        <v>73</v>
      </c>
      <c r="M2549" s="6" t="s">
        <v>74</v>
      </c>
      <c r="N2549" s="5">
        <v>76</v>
      </c>
      <c r="O2549" s="17" t="s">
        <v>75</v>
      </c>
      <c r="P2549" s="2" t="s">
        <v>10407</v>
      </c>
      <c r="R2549" s="6" t="s">
        <v>77</v>
      </c>
      <c r="T2549" s="6" t="s">
        <v>3264</v>
      </c>
      <c r="X2549" s="2">
        <v>710</v>
      </c>
      <c r="Y2549" s="2" t="s">
        <v>81</v>
      </c>
      <c r="Z2549" s="2" t="s">
        <v>84</v>
      </c>
      <c r="AD2549" s="2">
        <v>710</v>
      </c>
      <c r="AE2549" s="2" t="s">
        <v>81</v>
      </c>
      <c r="AF2549" s="2" t="s">
        <v>84</v>
      </c>
      <c r="BE2549" s="23" t="str">
        <f t="shared" si="402"/>
        <v>EMF nein</v>
      </c>
      <c r="BF2549" s="23" t="str">
        <f t="shared" si="396"/>
        <v/>
      </c>
      <c r="BG2549" s="23" t="str">
        <f t="shared" si="397"/>
        <v/>
      </c>
      <c r="BH2549" s="23">
        <f t="shared" si="398"/>
        <v>0</v>
      </c>
      <c r="BO2549" s="2" t="s">
        <v>10408</v>
      </c>
      <c r="BP2549" s="3">
        <v>1</v>
      </c>
      <c r="BQ2549" s="2" t="s">
        <v>10409</v>
      </c>
    </row>
    <row r="2550" spans="1:69" ht="16.149999999999999" customHeight="1" x14ac:dyDescent="0.25">
      <c r="A2550" s="16">
        <v>2549</v>
      </c>
      <c r="B2550" s="17" t="s">
        <v>87</v>
      </c>
      <c r="C2550" s="2" t="s">
        <v>1851</v>
      </c>
      <c r="D2550" s="2" t="s">
        <v>89</v>
      </c>
      <c r="E2550" s="2" t="s">
        <v>10410</v>
      </c>
      <c r="F2550" s="67">
        <v>43319</v>
      </c>
      <c r="G2550" s="3">
        <f t="shared" si="399"/>
        <v>8</v>
      </c>
      <c r="H2550" s="3">
        <f t="shared" si="400"/>
        <v>2018</v>
      </c>
      <c r="I2550" s="19">
        <v>0.66319444444444398</v>
      </c>
      <c r="J2550" s="20">
        <f t="shared" si="401"/>
        <v>15</v>
      </c>
      <c r="K2550" s="5" t="str">
        <f t="shared" si="394"/>
        <v>ja</v>
      </c>
      <c r="L2550" s="21" t="s">
        <v>73</v>
      </c>
      <c r="M2550" s="6" t="s">
        <v>74</v>
      </c>
      <c r="N2550" s="5">
        <v>75</v>
      </c>
      <c r="O2550" s="17" t="s">
        <v>75</v>
      </c>
      <c r="P2550" s="2" t="s">
        <v>10411</v>
      </c>
      <c r="R2550" s="6" t="s">
        <v>77</v>
      </c>
      <c r="T2550" s="22"/>
      <c r="X2550" s="2">
        <v>283</v>
      </c>
      <c r="Y2550" s="2" t="s">
        <v>81</v>
      </c>
      <c r="Z2550" s="2" t="s">
        <v>82</v>
      </c>
      <c r="AD2550" s="2">
        <v>283</v>
      </c>
      <c r="AE2550" s="2" t="s">
        <v>81</v>
      </c>
      <c r="AF2550" s="2" t="s">
        <v>82</v>
      </c>
      <c r="AJ2550" s="2">
        <v>343</v>
      </c>
      <c r="AK2550" s="2" t="s">
        <v>83</v>
      </c>
      <c r="AL2550" s="2" t="s">
        <v>84</v>
      </c>
      <c r="AM2550" s="2">
        <v>343</v>
      </c>
      <c r="AN2550" s="2" t="s">
        <v>81</v>
      </c>
      <c r="AO2550" s="2" t="s">
        <v>84</v>
      </c>
      <c r="AP2550" s="2">
        <v>343</v>
      </c>
      <c r="AQ2550" s="2" t="s">
        <v>83</v>
      </c>
      <c r="AR2550" s="2" t="s">
        <v>84</v>
      </c>
      <c r="AV2550" s="2">
        <v>283</v>
      </c>
      <c r="AW2550" s="2" t="s">
        <v>94</v>
      </c>
      <c r="AX2550" s="2" t="s">
        <v>84</v>
      </c>
      <c r="AY2550" s="2">
        <v>283</v>
      </c>
      <c r="AZ2550" s="2" t="s">
        <v>94</v>
      </c>
      <c r="BA2550" s="2" t="s">
        <v>84</v>
      </c>
      <c r="BE2550" s="23" t="str">
        <f t="shared" si="402"/>
        <v>EMF nein</v>
      </c>
      <c r="BF2550" s="23" t="str">
        <f t="shared" si="396"/>
        <v/>
      </c>
      <c r="BG2550" s="23" t="str">
        <f t="shared" si="397"/>
        <v/>
      </c>
      <c r="BH2550" s="23">
        <f t="shared" si="398"/>
        <v>0</v>
      </c>
      <c r="BO2550" s="2" t="s">
        <v>10412</v>
      </c>
      <c r="BP2550" s="3">
        <v>1</v>
      </c>
      <c r="BQ2550" s="2" t="s">
        <v>10413</v>
      </c>
    </row>
    <row r="2551" spans="1:69" ht="16.149999999999999" customHeight="1" x14ac:dyDescent="0.25">
      <c r="A2551" s="16">
        <v>2550</v>
      </c>
      <c r="B2551" s="17" t="s">
        <v>211</v>
      </c>
      <c r="C2551" s="2" t="s">
        <v>540</v>
      </c>
      <c r="D2551" s="2" t="s">
        <v>124</v>
      </c>
      <c r="E2551" s="2" t="s">
        <v>10414</v>
      </c>
      <c r="F2551" s="67">
        <v>43318</v>
      </c>
      <c r="G2551" s="3">
        <f t="shared" si="399"/>
        <v>8</v>
      </c>
      <c r="H2551" s="3">
        <f t="shared" si="400"/>
        <v>2018</v>
      </c>
      <c r="I2551" s="19">
        <v>0.66319444444444398</v>
      </c>
      <c r="J2551" s="20">
        <f t="shared" si="401"/>
        <v>15</v>
      </c>
      <c r="K2551" s="5" t="str">
        <f t="shared" si="394"/>
        <v>ja</v>
      </c>
      <c r="L2551" s="21" t="s">
        <v>73</v>
      </c>
      <c r="M2551" s="6" t="s">
        <v>74</v>
      </c>
      <c r="N2551" s="5">
        <v>63</v>
      </c>
      <c r="O2551" s="17" t="s">
        <v>75</v>
      </c>
      <c r="P2551" s="2" t="s">
        <v>10415</v>
      </c>
      <c r="R2551" s="6" t="s">
        <v>77</v>
      </c>
      <c r="T2551" s="22" t="s">
        <v>79</v>
      </c>
      <c r="W2551" s="2" t="s">
        <v>10416</v>
      </c>
      <c r="X2551" s="2">
        <v>60</v>
      </c>
      <c r="Y2551" s="2" t="s">
        <v>83</v>
      </c>
      <c r="Z2551" s="2" t="s">
        <v>168</v>
      </c>
      <c r="AA2551" s="2">
        <v>60</v>
      </c>
      <c r="AB2551" s="2" t="s">
        <v>81</v>
      </c>
      <c r="AC2551" s="2" t="s">
        <v>168</v>
      </c>
      <c r="AD2551" s="2">
        <v>60</v>
      </c>
      <c r="AE2551" s="2" t="s">
        <v>83</v>
      </c>
      <c r="AF2551" s="2" t="s">
        <v>168</v>
      </c>
      <c r="AJ2551" s="2">
        <v>129</v>
      </c>
      <c r="AK2551" s="2" t="s">
        <v>81</v>
      </c>
      <c r="AL2551" s="2" t="s">
        <v>82</v>
      </c>
      <c r="AM2551" s="2" t="s">
        <v>109</v>
      </c>
      <c r="AN2551" s="2" t="s">
        <v>109</v>
      </c>
      <c r="AO2551" s="2" t="s">
        <v>109</v>
      </c>
      <c r="AP2551" s="2">
        <v>129</v>
      </c>
      <c r="AQ2551" s="2" t="s">
        <v>81</v>
      </c>
      <c r="AR2551" s="2" t="s">
        <v>82</v>
      </c>
      <c r="BE2551" s="23" t="str">
        <f t="shared" si="402"/>
        <v>EMF nein</v>
      </c>
      <c r="BF2551" s="23" t="str">
        <f t="shared" si="396"/>
        <v/>
      </c>
      <c r="BG2551" s="23" t="str">
        <f t="shared" si="397"/>
        <v/>
      </c>
      <c r="BH2551" s="23">
        <f t="shared" si="398"/>
        <v>0</v>
      </c>
      <c r="BO2551" s="2" t="s">
        <v>10417</v>
      </c>
      <c r="BP2551" s="3">
        <v>1</v>
      </c>
      <c r="BQ2551" s="2" t="s">
        <v>10418</v>
      </c>
    </row>
    <row r="2552" spans="1:69" ht="16.149999999999999" customHeight="1" x14ac:dyDescent="0.25">
      <c r="A2552" s="16">
        <v>2551</v>
      </c>
      <c r="B2552" s="17" t="s">
        <v>211</v>
      </c>
      <c r="C2552" s="2" t="s">
        <v>8356</v>
      </c>
      <c r="D2552" s="2" t="s">
        <v>151</v>
      </c>
      <c r="E2552" s="2" t="s">
        <v>6790</v>
      </c>
      <c r="F2552" s="67">
        <v>43317</v>
      </c>
      <c r="G2552" s="3">
        <f t="shared" si="399"/>
        <v>8</v>
      </c>
      <c r="H2552" s="3">
        <f t="shared" si="400"/>
        <v>2018</v>
      </c>
      <c r="I2552" s="19">
        <v>0.61458333333333304</v>
      </c>
      <c r="J2552" s="20">
        <f t="shared" si="401"/>
        <v>14</v>
      </c>
      <c r="K2552" s="5" t="str">
        <f t="shared" si="394"/>
        <v>ja</v>
      </c>
      <c r="L2552" s="5" t="s">
        <v>91</v>
      </c>
      <c r="M2552" s="6" t="s">
        <v>100</v>
      </c>
      <c r="N2552" s="5">
        <v>64</v>
      </c>
      <c r="O2552" s="17" t="s">
        <v>126</v>
      </c>
      <c r="P2552" s="2" t="s">
        <v>10419</v>
      </c>
      <c r="R2552" s="6" t="s">
        <v>77</v>
      </c>
      <c r="T2552" s="22" t="s">
        <v>79</v>
      </c>
      <c r="X2552" s="2">
        <v>500</v>
      </c>
      <c r="Y2552" s="2" t="s">
        <v>83</v>
      </c>
      <c r="Z2552" s="2" t="s">
        <v>84</v>
      </c>
      <c r="AA2552" s="2">
        <v>500</v>
      </c>
      <c r="AB2552" s="2" t="s">
        <v>81</v>
      </c>
      <c r="AC2552" s="2" t="s">
        <v>84</v>
      </c>
      <c r="AD2552" s="2">
        <v>500</v>
      </c>
      <c r="AE2552" s="2" t="s">
        <v>83</v>
      </c>
      <c r="AF2552" s="2" t="s">
        <v>84</v>
      </c>
      <c r="BE2552" s="23" t="str">
        <f t="shared" si="402"/>
        <v>EMF nein</v>
      </c>
      <c r="BF2552" s="23" t="str">
        <f t="shared" si="396"/>
        <v/>
      </c>
      <c r="BG2552" s="23" t="str">
        <f t="shared" si="397"/>
        <v/>
      </c>
      <c r="BH2552" s="23">
        <f t="shared" si="398"/>
        <v>0</v>
      </c>
      <c r="BO2552" s="2" t="s">
        <v>10420</v>
      </c>
      <c r="BP2552" s="3">
        <v>1</v>
      </c>
      <c r="BQ2552" s="2" t="s">
        <v>10421</v>
      </c>
    </row>
    <row r="2553" spans="1:69" ht="16.149999999999999" customHeight="1" x14ac:dyDescent="0.25">
      <c r="A2553" s="16">
        <v>2552</v>
      </c>
      <c r="B2553" s="17" t="s">
        <v>211</v>
      </c>
      <c r="C2553" s="2" t="s">
        <v>8154</v>
      </c>
      <c r="D2553" s="2" t="s">
        <v>651</v>
      </c>
      <c r="E2553" s="2" t="s">
        <v>10422</v>
      </c>
      <c r="F2553" s="67">
        <v>42985</v>
      </c>
      <c r="G2553" s="3">
        <f t="shared" si="399"/>
        <v>9</v>
      </c>
      <c r="H2553" s="3">
        <f t="shared" si="400"/>
        <v>2017</v>
      </c>
      <c r="I2553" s="19">
        <v>0.66666666666666696</v>
      </c>
      <c r="J2553" s="20">
        <f t="shared" si="401"/>
        <v>16</v>
      </c>
      <c r="K2553" s="5" t="str">
        <f t="shared" si="394"/>
        <v>ja</v>
      </c>
      <c r="L2553" s="21" t="s">
        <v>73</v>
      </c>
      <c r="M2553" s="6" t="s">
        <v>74</v>
      </c>
      <c r="N2553" s="5">
        <v>62</v>
      </c>
      <c r="O2553" s="2" t="s">
        <v>140</v>
      </c>
      <c r="P2553" s="2" t="s">
        <v>10423</v>
      </c>
      <c r="R2553" s="6" t="s">
        <v>77</v>
      </c>
      <c r="T2553" s="22"/>
      <c r="U2553" s="2" t="s">
        <v>100</v>
      </c>
      <c r="V2553" s="2" t="s">
        <v>202</v>
      </c>
      <c r="X2553" s="2">
        <v>563</v>
      </c>
      <c r="Y2553" s="2" t="s">
        <v>81</v>
      </c>
      <c r="Z2553" s="2" t="s">
        <v>168</v>
      </c>
      <c r="AA2553" s="2">
        <v>563</v>
      </c>
      <c r="AB2553" s="2" t="s">
        <v>81</v>
      </c>
      <c r="AC2553" s="2" t="s">
        <v>168</v>
      </c>
      <c r="AD2553" s="2">
        <v>563</v>
      </c>
      <c r="AE2553" s="2" t="s">
        <v>83</v>
      </c>
      <c r="AF2553" s="2" t="s">
        <v>168</v>
      </c>
      <c r="BE2553" s="23" t="s">
        <v>109</v>
      </c>
      <c r="BF2553" s="23" t="str">
        <f t="shared" si="396"/>
        <v/>
      </c>
      <c r="BG2553" s="23" t="str">
        <f t="shared" si="397"/>
        <v/>
      </c>
      <c r="BH2553" s="23">
        <f t="shared" si="398"/>
        <v>0</v>
      </c>
      <c r="BO2553" s="2" t="s">
        <v>10424</v>
      </c>
      <c r="BP2553" s="3">
        <v>1</v>
      </c>
      <c r="BQ2553" s="2" t="s">
        <v>10425</v>
      </c>
    </row>
    <row r="2554" spans="1:69" ht="16.149999999999999" customHeight="1" x14ac:dyDescent="0.25">
      <c r="A2554" s="16">
        <v>2553</v>
      </c>
      <c r="B2554" s="17" t="s">
        <v>87</v>
      </c>
      <c r="C2554" s="2" t="s">
        <v>1871</v>
      </c>
      <c r="D2554" s="2" t="s">
        <v>348</v>
      </c>
      <c r="E2554" s="2" t="s">
        <v>4940</v>
      </c>
      <c r="F2554" s="67">
        <v>43308</v>
      </c>
      <c r="G2554" s="3">
        <f t="shared" si="399"/>
        <v>7</v>
      </c>
      <c r="H2554" s="3">
        <f t="shared" si="400"/>
        <v>2018</v>
      </c>
      <c r="I2554" s="19">
        <v>0.35069444444444398</v>
      </c>
      <c r="J2554" s="20">
        <f t="shared" si="401"/>
        <v>8</v>
      </c>
      <c r="K2554" s="5" t="str">
        <f t="shared" si="394"/>
        <v>ja</v>
      </c>
      <c r="L2554" s="21" t="s">
        <v>73</v>
      </c>
      <c r="M2554" s="6" t="s">
        <v>74</v>
      </c>
      <c r="N2554" s="5">
        <v>79</v>
      </c>
      <c r="O2554" s="17" t="s">
        <v>75</v>
      </c>
      <c r="P2554" s="2" t="s">
        <v>10426</v>
      </c>
      <c r="R2554" s="6" t="s">
        <v>77</v>
      </c>
      <c r="T2554" s="22"/>
      <c r="U2554" s="2" t="s">
        <v>115</v>
      </c>
      <c r="V2554" s="2" t="s">
        <v>80</v>
      </c>
      <c r="BE2554" s="23" t="str">
        <f t="shared" ref="BE2554:BE2617" si="403">IF(COUNTA(BI2554,BK2554,BM2554) &gt; 0,"EMF ja","EMF nein")</f>
        <v>EMF nein</v>
      </c>
      <c r="BF2554" s="23" t="str">
        <f t="shared" si="396"/>
        <v/>
      </c>
      <c r="BG2554" s="23" t="str">
        <f t="shared" si="397"/>
        <v/>
      </c>
      <c r="BH2554" s="23">
        <f t="shared" si="398"/>
        <v>0</v>
      </c>
      <c r="BP2554" s="3">
        <v>1</v>
      </c>
      <c r="BQ2554" s="2" t="s">
        <v>10427</v>
      </c>
    </row>
    <row r="2555" spans="1:69" ht="16.149999999999999" customHeight="1" x14ac:dyDescent="0.25">
      <c r="A2555" s="16">
        <v>2554</v>
      </c>
      <c r="B2555" s="17" t="s">
        <v>211</v>
      </c>
      <c r="C2555" s="2" t="s">
        <v>10428</v>
      </c>
      <c r="D2555" s="2" t="s">
        <v>151</v>
      </c>
      <c r="E2555" s="2" t="s">
        <v>10429</v>
      </c>
      <c r="F2555" s="67">
        <v>43306</v>
      </c>
      <c r="G2555" s="3">
        <f t="shared" si="399"/>
        <v>7</v>
      </c>
      <c r="H2555" s="3">
        <f t="shared" si="400"/>
        <v>2018</v>
      </c>
      <c r="I2555" s="19">
        <v>0.33333333333333298</v>
      </c>
      <c r="J2555" s="20">
        <f t="shared" si="401"/>
        <v>8</v>
      </c>
      <c r="K2555" s="5" t="str">
        <f t="shared" si="394"/>
        <v>ja</v>
      </c>
      <c r="L2555" s="5" t="s">
        <v>91</v>
      </c>
      <c r="M2555" s="6" t="s">
        <v>2721</v>
      </c>
      <c r="N2555" s="5">
        <v>43</v>
      </c>
      <c r="O2555" s="17" t="s">
        <v>126</v>
      </c>
      <c r="P2555" s="6" t="s">
        <v>10430</v>
      </c>
      <c r="R2555" s="6" t="s">
        <v>77</v>
      </c>
      <c r="T2555" s="6" t="s">
        <v>202</v>
      </c>
      <c r="X2555" s="2">
        <v>353</v>
      </c>
      <c r="Y2555" s="2" t="s">
        <v>81</v>
      </c>
      <c r="Z2555" s="2" t="s">
        <v>84</v>
      </c>
      <c r="AA2555" s="2">
        <v>353</v>
      </c>
      <c r="AB2555" s="2" t="s">
        <v>81</v>
      </c>
      <c r="AC2555" s="2" t="s">
        <v>84</v>
      </c>
      <c r="AD2555" s="2">
        <v>353</v>
      </c>
      <c r="AE2555" s="2" t="s">
        <v>81</v>
      </c>
      <c r="AF2555" s="2" t="s">
        <v>84</v>
      </c>
      <c r="BE2555" s="23" t="str">
        <f t="shared" si="403"/>
        <v>EMF nein</v>
      </c>
      <c r="BF2555" s="23" t="str">
        <f t="shared" si="396"/>
        <v/>
      </c>
      <c r="BG2555" s="23" t="str">
        <f t="shared" si="397"/>
        <v/>
      </c>
      <c r="BH2555" s="23">
        <f t="shared" si="398"/>
        <v>0</v>
      </c>
      <c r="BO2555" s="2" t="s">
        <v>10431</v>
      </c>
      <c r="BP2555" s="3">
        <v>1</v>
      </c>
      <c r="BQ2555" s="2" t="s">
        <v>10432</v>
      </c>
    </row>
    <row r="2556" spans="1:69" ht="16.149999999999999" customHeight="1" x14ac:dyDescent="0.25">
      <c r="A2556" s="16">
        <v>2555</v>
      </c>
      <c r="B2556" s="17" t="s">
        <v>211</v>
      </c>
      <c r="C2556" s="2" t="s">
        <v>1213</v>
      </c>
      <c r="D2556" s="2" t="s">
        <v>896</v>
      </c>
      <c r="E2556" s="2" t="s">
        <v>10433</v>
      </c>
      <c r="F2556" s="67">
        <v>43320</v>
      </c>
      <c r="G2556" s="3">
        <f t="shared" si="399"/>
        <v>8</v>
      </c>
      <c r="H2556" s="3">
        <f t="shared" si="400"/>
        <v>2018</v>
      </c>
      <c r="I2556" s="19">
        <v>0.78472222222222199</v>
      </c>
      <c r="J2556" s="20">
        <f t="shared" si="401"/>
        <v>18</v>
      </c>
      <c r="K2556" s="5" t="str">
        <f t="shared" si="394"/>
        <v>ja</v>
      </c>
      <c r="L2556" s="21" t="s">
        <v>73</v>
      </c>
      <c r="M2556" s="6" t="s">
        <v>115</v>
      </c>
      <c r="N2556" s="5">
        <v>31</v>
      </c>
      <c r="O2556" s="17" t="s">
        <v>75</v>
      </c>
      <c r="P2556" s="6" t="s">
        <v>10434</v>
      </c>
      <c r="R2556" s="6" t="s">
        <v>77</v>
      </c>
      <c r="T2556" s="22" t="s">
        <v>79</v>
      </c>
      <c r="X2556" s="2">
        <v>150</v>
      </c>
      <c r="Y2556" s="2" t="s">
        <v>83</v>
      </c>
      <c r="Z2556" s="2" t="s">
        <v>84</v>
      </c>
      <c r="AA2556" s="2">
        <v>150</v>
      </c>
      <c r="AB2556" s="2" t="s">
        <v>81</v>
      </c>
      <c r="AC2556" s="2" t="s">
        <v>84</v>
      </c>
      <c r="AD2556" s="2">
        <v>150</v>
      </c>
      <c r="AE2556" s="2" t="s">
        <v>83</v>
      </c>
      <c r="AF2556" s="2" t="s">
        <v>84</v>
      </c>
      <c r="BE2556" s="23" t="str">
        <f t="shared" si="403"/>
        <v>EMF nein</v>
      </c>
      <c r="BF2556" s="23" t="str">
        <f t="shared" si="396"/>
        <v/>
      </c>
      <c r="BG2556" s="23" t="str">
        <f t="shared" si="397"/>
        <v/>
      </c>
      <c r="BH2556" s="23">
        <f t="shared" si="398"/>
        <v>0</v>
      </c>
      <c r="BO2556" s="2" t="s">
        <v>10435</v>
      </c>
      <c r="BP2556" s="3">
        <v>1</v>
      </c>
      <c r="BQ2556" s="2" t="s">
        <v>10436</v>
      </c>
    </row>
    <row r="2557" spans="1:69" ht="16.149999999999999" customHeight="1" x14ac:dyDescent="0.25">
      <c r="A2557" s="16">
        <v>2556</v>
      </c>
      <c r="B2557" s="17" t="s">
        <v>211</v>
      </c>
      <c r="C2557" s="2" t="s">
        <v>10437</v>
      </c>
      <c r="D2557" s="2" t="s">
        <v>2334</v>
      </c>
      <c r="E2557" s="2" t="s">
        <v>10438</v>
      </c>
      <c r="F2557" s="67">
        <v>43289</v>
      </c>
      <c r="G2557" s="3">
        <f t="shared" si="399"/>
        <v>7</v>
      </c>
      <c r="H2557" s="3">
        <f t="shared" si="400"/>
        <v>2018</v>
      </c>
      <c r="I2557" s="19">
        <v>0.64583333333333304</v>
      </c>
      <c r="J2557" s="20">
        <f t="shared" si="401"/>
        <v>15</v>
      </c>
      <c r="K2557" s="5" t="str">
        <f t="shared" si="394"/>
        <v>ja</v>
      </c>
      <c r="L2557" s="21" t="s">
        <v>73</v>
      </c>
      <c r="M2557" s="6" t="s">
        <v>74</v>
      </c>
      <c r="N2557" s="5">
        <v>68</v>
      </c>
      <c r="O2557" s="17" t="s">
        <v>75</v>
      </c>
      <c r="P2557" s="6" t="s">
        <v>10439</v>
      </c>
      <c r="R2557" s="6" t="s">
        <v>77</v>
      </c>
      <c r="T2557" s="22" t="s">
        <v>79</v>
      </c>
      <c r="X2557" s="2">
        <v>100</v>
      </c>
      <c r="Y2557" s="2" t="s">
        <v>81</v>
      </c>
      <c r="AA2557" s="2">
        <v>100</v>
      </c>
      <c r="AB2557" s="2" t="s">
        <v>81</v>
      </c>
      <c r="AD2557" s="2">
        <v>100</v>
      </c>
      <c r="AE2557" s="2" t="s">
        <v>83</v>
      </c>
      <c r="BE2557" s="23" t="str">
        <f t="shared" si="403"/>
        <v>EMF nein</v>
      </c>
      <c r="BF2557" s="23" t="str">
        <f t="shared" si="396"/>
        <v/>
      </c>
      <c r="BG2557" s="23" t="str">
        <f t="shared" si="397"/>
        <v/>
      </c>
      <c r="BH2557" s="23">
        <f t="shared" si="398"/>
        <v>0</v>
      </c>
      <c r="BO2557" s="2" t="s">
        <v>10440</v>
      </c>
      <c r="BP2557" s="3">
        <v>1</v>
      </c>
      <c r="BQ2557" s="2" t="s">
        <v>10441</v>
      </c>
    </row>
    <row r="2558" spans="1:69" ht="16.149999999999999" customHeight="1" x14ac:dyDescent="0.25">
      <c r="A2558" s="16">
        <v>2557</v>
      </c>
      <c r="B2558" s="17" t="s">
        <v>211</v>
      </c>
      <c r="C2558" s="2" t="s">
        <v>10442</v>
      </c>
      <c r="D2558" s="2" t="s">
        <v>137</v>
      </c>
      <c r="E2558" s="2" t="s">
        <v>10443</v>
      </c>
      <c r="F2558" s="67">
        <v>43310</v>
      </c>
      <c r="G2558" s="3">
        <f t="shared" si="399"/>
        <v>7</v>
      </c>
      <c r="H2558" s="3">
        <f t="shared" si="400"/>
        <v>2018</v>
      </c>
      <c r="I2558" s="19">
        <v>0.32986111111111099</v>
      </c>
      <c r="J2558" s="20">
        <f t="shared" ref="J2558:J2621" si="404">IF(I2558&lt;&gt;"",HOUR(I2558),"")</f>
        <v>7</v>
      </c>
      <c r="K2558" s="5" t="str">
        <f t="shared" si="394"/>
        <v>ja</v>
      </c>
      <c r="L2558" s="21" t="s">
        <v>73</v>
      </c>
      <c r="M2558" s="6" t="s">
        <v>74</v>
      </c>
      <c r="N2558" s="5">
        <v>39</v>
      </c>
      <c r="O2558" s="2" t="s">
        <v>140</v>
      </c>
      <c r="P2558" s="6" t="s">
        <v>10444</v>
      </c>
      <c r="R2558" s="6" t="s">
        <v>77</v>
      </c>
      <c r="T2558" s="22"/>
      <c r="X2558" s="2">
        <v>380</v>
      </c>
      <c r="Y2558" s="2" t="s">
        <v>81</v>
      </c>
      <c r="Z2558" s="2" t="s">
        <v>84</v>
      </c>
      <c r="AA2558" s="2">
        <v>380</v>
      </c>
      <c r="AB2558" s="2" t="s">
        <v>81</v>
      </c>
      <c r="AC2558" s="2" t="s">
        <v>84</v>
      </c>
      <c r="AD2558" s="2">
        <v>380</v>
      </c>
      <c r="AE2558" s="2" t="s">
        <v>83</v>
      </c>
      <c r="AF2558" s="2" t="s">
        <v>84</v>
      </c>
      <c r="BE2558" s="23" t="str">
        <f t="shared" si="403"/>
        <v>EMF ja</v>
      </c>
      <c r="BF2558" s="23">
        <f t="shared" si="396"/>
        <v>420</v>
      </c>
      <c r="BG2558" s="23" t="str">
        <f t="shared" si="397"/>
        <v>100-499m</v>
      </c>
      <c r="BH2558" s="23">
        <f t="shared" si="398"/>
        <v>2</v>
      </c>
      <c r="BI2558" s="2" t="s">
        <v>162</v>
      </c>
      <c r="BJ2558" s="2">
        <v>420</v>
      </c>
      <c r="BK2558" s="2" t="s">
        <v>162</v>
      </c>
      <c r="BL2558" s="2">
        <v>500</v>
      </c>
      <c r="BO2558" s="2" t="s">
        <v>10445</v>
      </c>
      <c r="BP2558" s="3">
        <v>1</v>
      </c>
      <c r="BQ2558" s="2" t="s">
        <v>10446</v>
      </c>
    </row>
    <row r="2559" spans="1:69" ht="16.149999999999999" customHeight="1" x14ac:dyDescent="0.25">
      <c r="A2559" s="16">
        <v>2558</v>
      </c>
      <c r="B2559" s="17" t="s">
        <v>211</v>
      </c>
      <c r="C2559" s="2" t="s">
        <v>10447</v>
      </c>
      <c r="D2559" s="2" t="s">
        <v>137</v>
      </c>
      <c r="E2559" s="2" t="s">
        <v>10448</v>
      </c>
      <c r="F2559" s="67">
        <v>42926</v>
      </c>
      <c r="G2559" s="3">
        <f t="shared" si="399"/>
        <v>7</v>
      </c>
      <c r="H2559" s="3">
        <f t="shared" si="400"/>
        <v>2017</v>
      </c>
      <c r="I2559" s="19">
        <v>0.54513888888888895</v>
      </c>
      <c r="J2559" s="20">
        <f t="shared" si="404"/>
        <v>13</v>
      </c>
      <c r="K2559" s="5" t="str">
        <f t="shared" si="394"/>
        <v>ja</v>
      </c>
      <c r="L2559" s="21" t="s">
        <v>73</v>
      </c>
      <c r="M2559" s="6" t="s">
        <v>74</v>
      </c>
      <c r="N2559" s="5">
        <v>66</v>
      </c>
      <c r="O2559" s="2" t="s">
        <v>140</v>
      </c>
      <c r="P2559" s="6" t="s">
        <v>10449</v>
      </c>
      <c r="Q2559" s="6" t="s">
        <v>186</v>
      </c>
      <c r="R2559" s="6" t="s">
        <v>77</v>
      </c>
      <c r="T2559" s="22"/>
      <c r="U2559" s="2" t="s">
        <v>139</v>
      </c>
      <c r="V2559" s="2" t="s">
        <v>202</v>
      </c>
      <c r="BE2559" s="23" t="str">
        <f t="shared" si="403"/>
        <v>EMF ja</v>
      </c>
      <c r="BF2559" s="23">
        <f t="shared" si="396"/>
        <v>500</v>
      </c>
      <c r="BG2559" s="23" t="str">
        <f t="shared" si="397"/>
        <v>500+m</v>
      </c>
      <c r="BH2559" s="23">
        <f t="shared" si="398"/>
        <v>2</v>
      </c>
      <c r="BI2559" s="2" t="s">
        <v>162</v>
      </c>
      <c r="BJ2559" s="2">
        <v>500</v>
      </c>
      <c r="BK2559" s="2" t="s">
        <v>162</v>
      </c>
      <c r="BO2559" s="2" t="s">
        <v>10450</v>
      </c>
      <c r="BP2559" s="3">
        <v>1</v>
      </c>
      <c r="BQ2559" s="2" t="s">
        <v>10451</v>
      </c>
    </row>
    <row r="2560" spans="1:69" ht="16.149999999999999" customHeight="1" x14ac:dyDescent="0.25">
      <c r="A2560" s="16">
        <v>2559</v>
      </c>
      <c r="B2560" s="17" t="s">
        <v>211</v>
      </c>
      <c r="C2560" s="2" t="s">
        <v>10442</v>
      </c>
      <c r="D2560" s="2" t="s">
        <v>137</v>
      </c>
      <c r="E2560" s="2" t="s">
        <v>10452</v>
      </c>
      <c r="F2560" s="67">
        <v>41299</v>
      </c>
      <c r="G2560" s="3">
        <f t="shared" si="399"/>
        <v>1</v>
      </c>
      <c r="H2560" s="3">
        <f t="shared" si="400"/>
        <v>2013</v>
      </c>
      <c r="I2560" s="19">
        <v>0.47916666666666702</v>
      </c>
      <c r="J2560" s="20">
        <f t="shared" si="404"/>
        <v>11</v>
      </c>
      <c r="K2560" s="5" t="str">
        <f t="shared" si="394"/>
        <v>ja</v>
      </c>
      <c r="L2560" s="5" t="s">
        <v>73</v>
      </c>
      <c r="M2560" s="6" t="s">
        <v>74</v>
      </c>
      <c r="N2560" s="5">
        <v>63</v>
      </c>
      <c r="O2560" s="17" t="s">
        <v>126</v>
      </c>
      <c r="P2560" s="6" t="s">
        <v>10453</v>
      </c>
      <c r="R2560" s="6" t="s">
        <v>77</v>
      </c>
      <c r="T2560" s="22"/>
      <c r="U2560" s="2" t="s">
        <v>139</v>
      </c>
      <c r="V2560" s="2" t="s">
        <v>202</v>
      </c>
      <c r="BE2560" s="23" t="str">
        <f t="shared" si="403"/>
        <v>EMF ja</v>
      </c>
      <c r="BF2560" s="23">
        <f t="shared" si="396"/>
        <v>20</v>
      </c>
      <c r="BG2560" s="23" t="str">
        <f t="shared" si="397"/>
        <v>&lt;100m</v>
      </c>
      <c r="BH2560" s="23">
        <f t="shared" si="398"/>
        <v>2</v>
      </c>
      <c r="BI2560" s="2" t="s">
        <v>162</v>
      </c>
      <c r="BJ2560" s="2">
        <v>75</v>
      </c>
      <c r="BM2560" s="2" t="s">
        <v>162</v>
      </c>
      <c r="BN2560" s="2">
        <v>20</v>
      </c>
      <c r="BO2560" s="2" t="s">
        <v>10454</v>
      </c>
      <c r="BP2560" s="3">
        <v>1</v>
      </c>
      <c r="BQ2560" s="2" t="s">
        <v>10455</v>
      </c>
    </row>
    <row r="2561" spans="1:69" ht="16.149999999999999" customHeight="1" x14ac:dyDescent="0.25">
      <c r="A2561" s="16">
        <v>2560</v>
      </c>
      <c r="B2561" s="17" t="s">
        <v>211</v>
      </c>
      <c r="C2561" s="2" t="s">
        <v>10456</v>
      </c>
      <c r="D2561" s="2" t="s">
        <v>264</v>
      </c>
      <c r="E2561" s="2" t="s">
        <v>247</v>
      </c>
      <c r="F2561" s="67">
        <v>39605</v>
      </c>
      <c r="G2561" s="3">
        <f t="shared" si="399"/>
        <v>6</v>
      </c>
      <c r="H2561" s="3">
        <f t="shared" si="400"/>
        <v>2008</v>
      </c>
      <c r="I2561" s="19">
        <v>0.40625</v>
      </c>
      <c r="J2561" s="20">
        <f t="shared" si="404"/>
        <v>9</v>
      </c>
      <c r="K2561" s="5" t="str">
        <f t="shared" si="394"/>
        <v>ja</v>
      </c>
      <c r="L2561" s="5" t="s">
        <v>91</v>
      </c>
      <c r="M2561" s="6" t="s">
        <v>74</v>
      </c>
      <c r="N2561" s="5">
        <v>44</v>
      </c>
      <c r="O2561" s="17" t="s">
        <v>126</v>
      </c>
      <c r="P2561" s="2" t="s">
        <v>10457</v>
      </c>
      <c r="R2561" s="6" t="s">
        <v>3600</v>
      </c>
      <c r="T2561" s="22" t="s">
        <v>79</v>
      </c>
      <c r="U2561" s="2" t="s">
        <v>74</v>
      </c>
      <c r="V2561" s="2" t="s">
        <v>80</v>
      </c>
      <c r="BE2561" s="23" t="str">
        <f t="shared" si="403"/>
        <v>EMF ja</v>
      </c>
      <c r="BF2561" s="23" t="str">
        <f t="shared" si="396"/>
        <v/>
      </c>
      <c r="BG2561" s="23" t="str">
        <f t="shared" si="397"/>
        <v/>
      </c>
      <c r="BH2561" s="23">
        <f t="shared" si="398"/>
        <v>1</v>
      </c>
      <c r="BI2561" s="2" t="s">
        <v>109</v>
      </c>
      <c r="BJ2561" s="2" t="s">
        <v>109</v>
      </c>
      <c r="BO2561" s="2" t="s">
        <v>10458</v>
      </c>
      <c r="BP2561" s="3">
        <v>1</v>
      </c>
      <c r="BQ2561" s="2" t="s">
        <v>10459</v>
      </c>
    </row>
    <row r="2562" spans="1:69" ht="16.149999999999999" customHeight="1" x14ac:dyDescent="0.25">
      <c r="A2562" s="16">
        <v>2561</v>
      </c>
      <c r="B2562" s="17" t="s">
        <v>211</v>
      </c>
      <c r="C2562" s="2" t="s">
        <v>779</v>
      </c>
      <c r="D2562" s="2" t="s">
        <v>364</v>
      </c>
      <c r="E2562" s="2" t="s">
        <v>10460</v>
      </c>
      <c r="F2562" s="67">
        <v>43303</v>
      </c>
      <c r="G2562" s="3">
        <f t="shared" si="399"/>
        <v>7</v>
      </c>
      <c r="H2562" s="3">
        <f t="shared" si="400"/>
        <v>2018</v>
      </c>
      <c r="I2562" s="19">
        <v>0.41666666666666702</v>
      </c>
      <c r="J2562" s="20">
        <f t="shared" si="404"/>
        <v>10</v>
      </c>
      <c r="K2562" s="5" t="str">
        <f t="shared" si="394"/>
        <v>ja</v>
      </c>
      <c r="L2562" s="5" t="s">
        <v>91</v>
      </c>
      <c r="M2562" s="6" t="s">
        <v>74</v>
      </c>
      <c r="N2562" s="5">
        <v>64</v>
      </c>
      <c r="O2562" s="17" t="s">
        <v>126</v>
      </c>
      <c r="P2562" s="2" t="s">
        <v>10461</v>
      </c>
      <c r="R2562" s="6" t="s">
        <v>77</v>
      </c>
      <c r="T2562" s="22"/>
      <c r="U2562" s="2" t="s">
        <v>1328</v>
      </c>
      <c r="X2562" s="2">
        <v>400</v>
      </c>
      <c r="Y2562" s="2" t="s">
        <v>83</v>
      </c>
      <c r="Z2562" s="2" t="s">
        <v>168</v>
      </c>
      <c r="AA2562" s="2">
        <v>400</v>
      </c>
      <c r="AB2562" s="2" t="s">
        <v>83</v>
      </c>
      <c r="AC2562" s="2" t="s">
        <v>168</v>
      </c>
      <c r="AD2562" s="2">
        <v>400</v>
      </c>
      <c r="AE2562" s="2" t="s">
        <v>83</v>
      </c>
      <c r="AF2562" s="2" t="s">
        <v>168</v>
      </c>
      <c r="BE2562" s="23" t="str">
        <f t="shared" si="403"/>
        <v>EMF nein</v>
      </c>
      <c r="BF2562" s="23" t="str">
        <f t="shared" si="396"/>
        <v/>
      </c>
      <c r="BG2562" s="23" t="str">
        <f t="shared" si="397"/>
        <v/>
      </c>
      <c r="BH2562" s="23">
        <f t="shared" si="398"/>
        <v>0</v>
      </c>
      <c r="BO2562" s="2" t="s">
        <v>10462</v>
      </c>
      <c r="BP2562" s="3">
        <v>1</v>
      </c>
      <c r="BQ2562" s="2" t="s">
        <v>10463</v>
      </c>
    </row>
    <row r="2563" spans="1:69" ht="16.149999999999999" customHeight="1" x14ac:dyDescent="0.25">
      <c r="A2563" s="16">
        <v>2562</v>
      </c>
      <c r="B2563" s="17" t="s">
        <v>211</v>
      </c>
      <c r="C2563" s="116" t="s">
        <v>881</v>
      </c>
      <c r="D2563" s="2" t="s">
        <v>124</v>
      </c>
      <c r="E2563" s="2" t="s">
        <v>10464</v>
      </c>
      <c r="F2563" s="67">
        <v>43290</v>
      </c>
      <c r="G2563" s="3">
        <f t="shared" si="399"/>
        <v>7</v>
      </c>
      <c r="H2563" s="3">
        <f t="shared" si="400"/>
        <v>2018</v>
      </c>
      <c r="I2563" s="19">
        <v>0.72222222222222199</v>
      </c>
      <c r="J2563" s="20">
        <f t="shared" si="404"/>
        <v>17</v>
      </c>
      <c r="K2563" s="5" t="str">
        <f t="shared" si="394"/>
        <v>ja</v>
      </c>
      <c r="L2563" s="5" t="s">
        <v>91</v>
      </c>
      <c r="M2563" s="6" t="s">
        <v>74</v>
      </c>
      <c r="N2563" s="5">
        <v>21</v>
      </c>
      <c r="O2563" s="2" t="s">
        <v>140</v>
      </c>
      <c r="P2563" s="2" t="s">
        <v>10465</v>
      </c>
      <c r="R2563" s="6" t="s">
        <v>77</v>
      </c>
      <c r="S2563" s="2" t="s">
        <v>132</v>
      </c>
      <c r="T2563" s="22" t="s">
        <v>79</v>
      </c>
      <c r="AA2563" s="2">
        <v>90</v>
      </c>
      <c r="AB2563" s="2" t="s">
        <v>94</v>
      </c>
      <c r="AC2563" s="2" t="s">
        <v>82</v>
      </c>
      <c r="AJ2563" s="2">
        <v>150</v>
      </c>
      <c r="AK2563" s="2" t="s">
        <v>94</v>
      </c>
      <c r="AL2563" s="2" t="s">
        <v>168</v>
      </c>
      <c r="AM2563" s="2">
        <v>150</v>
      </c>
      <c r="AN2563" s="2" t="s">
        <v>94</v>
      </c>
      <c r="AO2563" s="2" t="s">
        <v>168</v>
      </c>
      <c r="AP2563" s="2">
        <v>150</v>
      </c>
      <c r="AQ2563" s="2" t="s">
        <v>3284</v>
      </c>
      <c r="AR2563" s="2" t="s">
        <v>168</v>
      </c>
      <c r="BE2563" s="23" t="str">
        <f t="shared" si="403"/>
        <v>EMF ja</v>
      </c>
      <c r="BF2563" s="23">
        <f t="shared" si="396"/>
        <v>1800</v>
      </c>
      <c r="BG2563" s="23" t="str">
        <f t="shared" si="397"/>
        <v>500+m</v>
      </c>
      <c r="BH2563" s="23">
        <f t="shared" si="398"/>
        <v>1</v>
      </c>
      <c r="BI2563" s="2" t="s">
        <v>162</v>
      </c>
      <c r="BJ2563" s="2">
        <v>1800</v>
      </c>
      <c r="BO2563" s="2" t="s">
        <v>10466</v>
      </c>
      <c r="BP2563" s="3">
        <v>1</v>
      </c>
      <c r="BQ2563" s="2" t="s">
        <v>10467</v>
      </c>
    </row>
    <row r="2564" spans="1:69" ht="16.149999999999999" customHeight="1" x14ac:dyDescent="0.25">
      <c r="A2564" s="16">
        <v>2563</v>
      </c>
      <c r="B2564" s="17" t="s">
        <v>87</v>
      </c>
      <c r="C2564" s="2" t="s">
        <v>212</v>
      </c>
      <c r="D2564" s="2" t="s">
        <v>71</v>
      </c>
      <c r="E2564" s="2" t="s">
        <v>10468</v>
      </c>
      <c r="F2564" s="67">
        <v>43321</v>
      </c>
      <c r="G2564" s="3">
        <f t="shared" si="399"/>
        <v>8</v>
      </c>
      <c r="H2564" s="3">
        <f t="shared" si="400"/>
        <v>2018</v>
      </c>
      <c r="I2564" s="19">
        <v>0.78125</v>
      </c>
      <c r="J2564" s="20">
        <f t="shared" si="404"/>
        <v>18</v>
      </c>
      <c r="K2564" s="5" t="str">
        <f t="shared" si="394"/>
        <v>ja</v>
      </c>
      <c r="L2564" s="21" t="s">
        <v>73</v>
      </c>
      <c r="M2564" s="6" t="s">
        <v>74</v>
      </c>
      <c r="N2564" s="5">
        <v>71</v>
      </c>
      <c r="O2564" s="6" t="s">
        <v>101</v>
      </c>
      <c r="P2564" s="2" t="s">
        <v>10469</v>
      </c>
      <c r="R2564" s="6" t="s">
        <v>77</v>
      </c>
      <c r="T2564" s="22" t="s">
        <v>79</v>
      </c>
      <c r="U2564" s="2" t="s">
        <v>10470</v>
      </c>
      <c r="V2564" s="2" t="s">
        <v>10207</v>
      </c>
      <c r="W2564" s="2" t="s">
        <v>4373</v>
      </c>
      <c r="BE2564" s="23" t="str">
        <f t="shared" si="403"/>
        <v>EMF nein</v>
      </c>
      <c r="BF2564" s="23" t="str">
        <f t="shared" si="396"/>
        <v/>
      </c>
      <c r="BG2564" s="23" t="str">
        <f t="shared" si="397"/>
        <v/>
      </c>
      <c r="BH2564" s="23">
        <f t="shared" si="398"/>
        <v>0</v>
      </c>
      <c r="BO2564" s="2" t="s">
        <v>10471</v>
      </c>
      <c r="BP2564" s="3">
        <v>1</v>
      </c>
      <c r="BQ2564" s="2" t="s">
        <v>10472</v>
      </c>
    </row>
    <row r="2565" spans="1:69" ht="16.149999999999999" customHeight="1" x14ac:dyDescent="0.25">
      <c r="A2565" s="16">
        <v>2564</v>
      </c>
      <c r="B2565" s="17" t="s">
        <v>211</v>
      </c>
      <c r="C2565" s="2" t="s">
        <v>1968</v>
      </c>
      <c r="D2565" s="2" t="s">
        <v>296</v>
      </c>
      <c r="E2565" s="2" t="s">
        <v>10473</v>
      </c>
      <c r="F2565" s="67">
        <v>43329</v>
      </c>
      <c r="G2565" s="3">
        <f t="shared" si="399"/>
        <v>8</v>
      </c>
      <c r="H2565" s="3">
        <f t="shared" si="400"/>
        <v>2018</v>
      </c>
      <c r="I2565" s="19">
        <v>0.28125</v>
      </c>
      <c r="J2565" s="20">
        <f t="shared" si="404"/>
        <v>6</v>
      </c>
      <c r="K2565" s="5" t="str">
        <f t="shared" si="394"/>
        <v>ja</v>
      </c>
      <c r="M2565" s="6" t="s">
        <v>74</v>
      </c>
      <c r="N2565" s="5" t="s">
        <v>109</v>
      </c>
      <c r="O2565" s="6" t="s">
        <v>101</v>
      </c>
      <c r="P2565" s="2" t="s">
        <v>848</v>
      </c>
      <c r="R2565" s="6" t="s">
        <v>77</v>
      </c>
      <c r="T2565" s="22"/>
      <c r="X2565" s="2">
        <v>65</v>
      </c>
      <c r="Y2565" s="2" t="s">
        <v>94</v>
      </c>
      <c r="Z2565" s="2" t="s">
        <v>84</v>
      </c>
      <c r="AD2565" s="2">
        <v>65</v>
      </c>
      <c r="AE2565" s="2" t="s">
        <v>94</v>
      </c>
      <c r="AF2565" s="2" t="s">
        <v>84</v>
      </c>
      <c r="AJ2565" s="392">
        <v>65</v>
      </c>
      <c r="AK2565" s="392" t="s">
        <v>94</v>
      </c>
      <c r="AL2565" s="392" t="s">
        <v>84</v>
      </c>
      <c r="AM2565" s="392"/>
      <c r="AN2565" s="392"/>
      <c r="AO2565" s="392"/>
      <c r="AP2565" s="392">
        <v>65</v>
      </c>
      <c r="AQ2565" s="392" t="s">
        <v>94</v>
      </c>
      <c r="AR2565" s="392" t="s">
        <v>84</v>
      </c>
      <c r="AV2565" s="392">
        <v>65</v>
      </c>
      <c r="AW2565" s="392" t="s">
        <v>94</v>
      </c>
      <c r="AX2565" s="392" t="s">
        <v>84</v>
      </c>
      <c r="AY2565" s="392"/>
      <c r="AZ2565" s="392"/>
      <c r="BA2565" s="392"/>
      <c r="BB2565" s="392">
        <v>65</v>
      </c>
      <c r="BC2565" s="392" t="s">
        <v>94</v>
      </c>
      <c r="BD2565" s="392" t="s">
        <v>84</v>
      </c>
      <c r="BE2565" s="23" t="str">
        <f t="shared" si="403"/>
        <v>EMF nein</v>
      </c>
      <c r="BF2565" s="23" t="str">
        <f t="shared" si="396"/>
        <v/>
      </c>
      <c r="BG2565" s="23" t="str">
        <f t="shared" si="397"/>
        <v/>
      </c>
      <c r="BH2565" s="23">
        <f t="shared" si="398"/>
        <v>0</v>
      </c>
      <c r="BO2565" s="2" t="s">
        <v>10474</v>
      </c>
      <c r="BP2565" s="3">
        <v>1</v>
      </c>
      <c r="BQ2565" s="2" t="s">
        <v>10475</v>
      </c>
    </row>
    <row r="2566" spans="1:69" ht="16.149999999999999" customHeight="1" x14ac:dyDescent="0.25">
      <c r="A2566" s="16">
        <v>2565</v>
      </c>
      <c r="B2566" s="17" t="s">
        <v>211</v>
      </c>
      <c r="C2566" s="2" t="s">
        <v>871</v>
      </c>
      <c r="D2566" s="2" t="s">
        <v>89</v>
      </c>
      <c r="E2566" s="2" t="s">
        <v>1896</v>
      </c>
      <c r="F2566" s="67">
        <v>41458</v>
      </c>
      <c r="G2566" s="3">
        <f t="shared" si="399"/>
        <v>7</v>
      </c>
      <c r="H2566" s="3">
        <f t="shared" si="400"/>
        <v>2013</v>
      </c>
      <c r="I2566" s="19">
        <v>0.29166666666666702</v>
      </c>
      <c r="J2566" s="20">
        <f t="shared" si="404"/>
        <v>7</v>
      </c>
      <c r="K2566" s="5" t="str">
        <f t="shared" ref="K2566:K2629" si="405">IF(COUNTA(W2566:BN2566)=0,"nein","ja")</f>
        <v>ja</v>
      </c>
      <c r="L2566" s="5" t="s">
        <v>91</v>
      </c>
      <c r="M2566" s="6" t="s">
        <v>74</v>
      </c>
      <c r="N2566" s="5">
        <v>21</v>
      </c>
      <c r="O2566" s="17" t="s">
        <v>126</v>
      </c>
      <c r="P2566" s="2" t="s">
        <v>10476</v>
      </c>
      <c r="R2566" s="6" t="s">
        <v>3600</v>
      </c>
      <c r="T2566" s="22" t="s">
        <v>79</v>
      </c>
      <c r="U2566" s="2" t="s">
        <v>74</v>
      </c>
      <c r="V2566" s="2" t="s">
        <v>80</v>
      </c>
      <c r="X2566" s="2">
        <v>500</v>
      </c>
      <c r="Y2566" s="2" t="s">
        <v>83</v>
      </c>
      <c r="Z2566" s="2" t="s">
        <v>84</v>
      </c>
      <c r="AA2566" s="2">
        <v>500</v>
      </c>
      <c r="AB2566" s="2" t="s">
        <v>81</v>
      </c>
      <c r="AC2566" s="2" t="s">
        <v>84</v>
      </c>
      <c r="AM2566" s="2">
        <v>708</v>
      </c>
      <c r="AN2566" s="2" t="s">
        <v>81</v>
      </c>
      <c r="AO2566" s="2" t="s">
        <v>84</v>
      </c>
      <c r="BE2566" s="23" t="str">
        <f t="shared" si="403"/>
        <v>EMF ja</v>
      </c>
      <c r="BF2566" s="23">
        <f t="shared" ref="BF2566:BF2629" si="406">IF(SUM(BJ2566,BL2566,BN2566)=0,"",MIN(BJ2566,BL2566,BN2566))</f>
        <v>30</v>
      </c>
      <c r="BG2566" s="23" t="str">
        <f t="shared" ref="BG2566:BG2629" si="407">IF(BF2566="","",IF(BF2566&lt;100,"&lt;100m",IF(AND(BF2566&gt;99, BF2566&lt;500),"100-499m",IF(BF2566&gt;499,"500+m",""))))</f>
        <v>&lt;100m</v>
      </c>
      <c r="BH2566" s="23">
        <f t="shared" ref="BH2566:BH2629" si="408">COUNTA(BI2566,BK2566,BM2566)</f>
        <v>1</v>
      </c>
      <c r="BM2566" s="2" t="s">
        <v>162</v>
      </c>
      <c r="BN2566" s="2">
        <v>30</v>
      </c>
      <c r="BO2566" s="2" t="s">
        <v>10477</v>
      </c>
      <c r="BP2566" s="3">
        <v>1</v>
      </c>
      <c r="BQ2566" s="2" t="s">
        <v>10478</v>
      </c>
    </row>
    <row r="2567" spans="1:69" ht="16.149999999999999" customHeight="1" x14ac:dyDescent="0.25">
      <c r="A2567" s="16">
        <v>2566</v>
      </c>
      <c r="B2567" s="17" t="s">
        <v>211</v>
      </c>
      <c r="C2567" s="2" t="s">
        <v>10479</v>
      </c>
      <c r="D2567" s="2" t="s">
        <v>172</v>
      </c>
      <c r="E2567" s="2" t="s">
        <v>4107</v>
      </c>
      <c r="F2567" s="67">
        <v>42463</v>
      </c>
      <c r="G2567" s="3">
        <f t="shared" si="399"/>
        <v>4</v>
      </c>
      <c r="H2567" s="3">
        <f t="shared" si="400"/>
        <v>2016</v>
      </c>
      <c r="I2567" s="19">
        <v>3.125E-2</v>
      </c>
      <c r="J2567" s="20">
        <f t="shared" si="404"/>
        <v>0</v>
      </c>
      <c r="K2567" s="5" t="str">
        <f t="shared" si="405"/>
        <v>ja</v>
      </c>
      <c r="L2567" s="21" t="s">
        <v>73</v>
      </c>
      <c r="M2567" s="6" t="s">
        <v>74</v>
      </c>
      <c r="N2567" s="5">
        <v>31</v>
      </c>
      <c r="O2567" s="2" t="s">
        <v>140</v>
      </c>
      <c r="P2567" s="2" t="s">
        <v>2920</v>
      </c>
      <c r="R2567" s="6" t="s">
        <v>77</v>
      </c>
      <c r="S2567" s="2" t="s">
        <v>78</v>
      </c>
      <c r="T2567" s="22" t="s">
        <v>79</v>
      </c>
      <c r="X2567" s="2">
        <v>560</v>
      </c>
      <c r="Y2567" s="2" t="s">
        <v>81</v>
      </c>
      <c r="Z2567" s="2" t="s">
        <v>84</v>
      </c>
      <c r="AA2567" s="2">
        <v>560</v>
      </c>
      <c r="AB2567" s="2" t="s">
        <v>81</v>
      </c>
      <c r="AC2567" s="2" t="s">
        <v>84</v>
      </c>
      <c r="AD2567" s="2">
        <v>560</v>
      </c>
      <c r="AE2567" s="2" t="s">
        <v>81</v>
      </c>
      <c r="AF2567" s="2" t="s">
        <v>84</v>
      </c>
      <c r="AP2567" s="2">
        <v>560</v>
      </c>
      <c r="AQ2567" s="2" t="s">
        <v>81</v>
      </c>
      <c r="AR2567" s="2" t="s">
        <v>84</v>
      </c>
      <c r="AY2567" s="2">
        <v>580</v>
      </c>
      <c r="AZ2567" s="2" t="s">
        <v>81</v>
      </c>
      <c r="BA2567" s="2" t="s">
        <v>84</v>
      </c>
      <c r="BE2567" s="23" t="str">
        <f t="shared" si="403"/>
        <v>EMF ja</v>
      </c>
      <c r="BF2567" s="23">
        <f t="shared" si="406"/>
        <v>329</v>
      </c>
      <c r="BG2567" s="23" t="str">
        <f t="shared" si="407"/>
        <v>100-499m</v>
      </c>
      <c r="BH2567" s="23">
        <f t="shared" si="408"/>
        <v>1</v>
      </c>
      <c r="BI2567" s="2" t="s">
        <v>162</v>
      </c>
      <c r="BJ2567" s="2">
        <v>329</v>
      </c>
      <c r="BO2567" s="2" t="s">
        <v>10480</v>
      </c>
      <c r="BP2567" s="3">
        <v>1</v>
      </c>
      <c r="BQ2567" s="2" t="s">
        <v>10481</v>
      </c>
    </row>
    <row r="2568" spans="1:69" ht="16.149999999999999" customHeight="1" x14ac:dyDescent="0.25">
      <c r="A2568" s="16">
        <v>2567</v>
      </c>
      <c r="B2568" s="17" t="s">
        <v>211</v>
      </c>
      <c r="C2568" s="2" t="s">
        <v>1135</v>
      </c>
      <c r="D2568" s="2" t="s">
        <v>371</v>
      </c>
      <c r="E2568" s="2" t="s">
        <v>10482</v>
      </c>
      <c r="F2568" s="67">
        <v>43324</v>
      </c>
      <c r="G2568" s="3">
        <f t="shared" si="399"/>
        <v>8</v>
      </c>
      <c r="H2568" s="3">
        <f t="shared" si="400"/>
        <v>2018</v>
      </c>
      <c r="I2568" s="19">
        <v>0.96875</v>
      </c>
      <c r="J2568" s="20">
        <f t="shared" si="404"/>
        <v>23</v>
      </c>
      <c r="K2568" s="5" t="str">
        <f t="shared" si="405"/>
        <v>ja</v>
      </c>
      <c r="L2568" s="5" t="s">
        <v>91</v>
      </c>
      <c r="M2568" s="6" t="s">
        <v>74</v>
      </c>
      <c r="N2568" s="5">
        <v>25</v>
      </c>
      <c r="O2568" s="17" t="s">
        <v>75</v>
      </c>
      <c r="P2568" s="2" t="s">
        <v>10483</v>
      </c>
      <c r="R2568" s="6" t="s">
        <v>77</v>
      </c>
      <c r="T2568" s="22" t="s">
        <v>79</v>
      </c>
      <c r="X2568" s="2">
        <v>300</v>
      </c>
      <c r="Y2568" s="2" t="s">
        <v>81</v>
      </c>
      <c r="Z2568" s="2" t="s">
        <v>84</v>
      </c>
      <c r="AA2568" s="2">
        <v>300</v>
      </c>
      <c r="AB2568" s="2" t="s">
        <v>81</v>
      </c>
      <c r="AC2568" s="2" t="s">
        <v>84</v>
      </c>
      <c r="AD2568" s="2">
        <v>300</v>
      </c>
      <c r="AE2568" s="2" t="s">
        <v>81</v>
      </c>
      <c r="AF2568" s="2" t="s">
        <v>84</v>
      </c>
      <c r="BE2568" s="23" t="str">
        <f t="shared" si="403"/>
        <v>EMF nein</v>
      </c>
      <c r="BF2568" s="23" t="str">
        <f t="shared" si="406"/>
        <v/>
      </c>
      <c r="BG2568" s="23" t="str">
        <f t="shared" si="407"/>
        <v/>
      </c>
      <c r="BH2568" s="23">
        <f t="shared" si="408"/>
        <v>0</v>
      </c>
      <c r="BO2568" s="2" t="s">
        <v>10484</v>
      </c>
      <c r="BP2568" s="3">
        <v>1</v>
      </c>
      <c r="BQ2568" s="2" t="s">
        <v>10485</v>
      </c>
    </row>
    <row r="2569" spans="1:69" ht="16.149999999999999" customHeight="1" x14ac:dyDescent="0.25">
      <c r="A2569" s="16">
        <v>2568</v>
      </c>
      <c r="B2569" s="17" t="s">
        <v>211</v>
      </c>
      <c r="C2569" s="2" t="s">
        <v>119</v>
      </c>
      <c r="D2569" s="2" t="s">
        <v>89</v>
      </c>
      <c r="E2569" s="2" t="s">
        <v>4693</v>
      </c>
      <c r="F2569" s="67">
        <v>43325</v>
      </c>
      <c r="G2569" s="3">
        <f t="shared" si="399"/>
        <v>8</v>
      </c>
      <c r="H2569" s="3">
        <f t="shared" si="400"/>
        <v>2018</v>
      </c>
      <c r="I2569" s="19">
        <v>0.55208333333333304</v>
      </c>
      <c r="J2569" s="20">
        <f t="shared" si="404"/>
        <v>13</v>
      </c>
      <c r="K2569" s="5" t="str">
        <f t="shared" si="405"/>
        <v>ja</v>
      </c>
      <c r="L2569" s="5" t="s">
        <v>91</v>
      </c>
      <c r="M2569" s="6" t="s">
        <v>74</v>
      </c>
      <c r="N2569" s="5">
        <v>35</v>
      </c>
      <c r="O2569" s="17" t="s">
        <v>75</v>
      </c>
      <c r="P2569" s="2" t="s">
        <v>10486</v>
      </c>
      <c r="R2569" s="6" t="s">
        <v>77</v>
      </c>
      <c r="T2569" s="22"/>
      <c r="U2569" s="2" t="s">
        <v>115</v>
      </c>
      <c r="V2569" s="2" t="s">
        <v>80</v>
      </c>
      <c r="X2569" s="2">
        <v>361</v>
      </c>
      <c r="Y2569" s="2" t="s">
        <v>81</v>
      </c>
      <c r="Z2569" s="2" t="s">
        <v>82</v>
      </c>
      <c r="AA2569" s="2">
        <v>361</v>
      </c>
      <c r="AB2569" s="2" t="s">
        <v>94</v>
      </c>
      <c r="AC2569" s="2" t="s">
        <v>82</v>
      </c>
      <c r="AD2569" s="2">
        <v>361</v>
      </c>
      <c r="AE2569" s="2" t="s">
        <v>81</v>
      </c>
      <c r="AF2569" s="2" t="s">
        <v>82</v>
      </c>
      <c r="AJ2569" s="2">
        <v>309</v>
      </c>
      <c r="AK2569" s="2" t="s">
        <v>81</v>
      </c>
      <c r="AL2569" s="2" t="s">
        <v>82</v>
      </c>
      <c r="AM2569" s="2">
        <v>309</v>
      </c>
      <c r="AN2569" s="2" t="s">
        <v>81</v>
      </c>
      <c r="AO2569" s="2" t="s">
        <v>82</v>
      </c>
      <c r="AP2569" s="2">
        <v>309</v>
      </c>
      <c r="AQ2569" s="2" t="s">
        <v>81</v>
      </c>
      <c r="AR2569" s="2" t="s">
        <v>82</v>
      </c>
      <c r="BE2569" s="23" t="str">
        <f t="shared" si="403"/>
        <v>EMF nein</v>
      </c>
      <c r="BF2569" s="23" t="str">
        <f t="shared" si="406"/>
        <v/>
      </c>
      <c r="BG2569" s="23" t="str">
        <f t="shared" si="407"/>
        <v/>
      </c>
      <c r="BH2569" s="23">
        <f t="shared" si="408"/>
        <v>0</v>
      </c>
      <c r="BO2569" s="2" t="s">
        <v>10487</v>
      </c>
      <c r="BP2569" s="3">
        <v>1</v>
      </c>
      <c r="BQ2569" s="2" t="s">
        <v>10488</v>
      </c>
    </row>
    <row r="2570" spans="1:69" ht="16.149999999999999" customHeight="1" x14ac:dyDescent="0.25">
      <c r="A2570" s="16">
        <v>2569</v>
      </c>
      <c r="B2570" s="17" t="s">
        <v>211</v>
      </c>
      <c r="C2570" s="2" t="s">
        <v>895</v>
      </c>
      <c r="D2570" s="2" t="s">
        <v>896</v>
      </c>
      <c r="E2570" s="2" t="s">
        <v>10489</v>
      </c>
      <c r="F2570" s="67">
        <v>43325</v>
      </c>
      <c r="G2570" s="3">
        <f t="shared" si="399"/>
        <v>8</v>
      </c>
      <c r="H2570" s="3">
        <f t="shared" si="400"/>
        <v>2018</v>
      </c>
      <c r="I2570" s="19">
        <v>0.131944444444444</v>
      </c>
      <c r="J2570" s="20">
        <f t="shared" si="404"/>
        <v>3</v>
      </c>
      <c r="K2570" s="5" t="str">
        <f t="shared" si="405"/>
        <v>ja</v>
      </c>
      <c r="L2570" s="5" t="s">
        <v>91</v>
      </c>
      <c r="M2570" s="6" t="s">
        <v>74</v>
      </c>
      <c r="N2570" s="5">
        <v>66</v>
      </c>
      <c r="O2570" s="17" t="s">
        <v>126</v>
      </c>
      <c r="P2570" s="2" t="s">
        <v>10490</v>
      </c>
      <c r="R2570" s="6" t="s">
        <v>3600</v>
      </c>
      <c r="T2570" s="22" t="s">
        <v>79</v>
      </c>
      <c r="BE2570" s="23" t="str">
        <f t="shared" si="403"/>
        <v>EMF ja</v>
      </c>
      <c r="BF2570" s="23">
        <f t="shared" si="406"/>
        <v>50</v>
      </c>
      <c r="BG2570" s="23" t="str">
        <f t="shared" si="407"/>
        <v>&lt;100m</v>
      </c>
      <c r="BH2570" s="23">
        <f t="shared" si="408"/>
        <v>1</v>
      </c>
      <c r="BK2570" s="2" t="s">
        <v>162</v>
      </c>
      <c r="BL2570" s="2">
        <v>50</v>
      </c>
      <c r="BO2570" s="2" t="s">
        <v>10491</v>
      </c>
      <c r="BP2570" s="3">
        <v>1</v>
      </c>
      <c r="BQ2570" s="2" t="s">
        <v>10492</v>
      </c>
    </row>
    <row r="2571" spans="1:69" ht="16.149999999999999" customHeight="1" x14ac:dyDescent="0.25">
      <c r="A2571" s="16">
        <v>2570</v>
      </c>
      <c r="B2571" s="17" t="s">
        <v>69</v>
      </c>
      <c r="C2571" s="116" t="s">
        <v>9538</v>
      </c>
      <c r="D2571" s="2" t="s">
        <v>348</v>
      </c>
      <c r="E2571" s="2" t="s">
        <v>10493</v>
      </c>
      <c r="F2571" s="67">
        <v>42152</v>
      </c>
      <c r="G2571" s="3">
        <f t="shared" si="399"/>
        <v>5</v>
      </c>
      <c r="H2571" s="3">
        <f t="shared" si="400"/>
        <v>2015</v>
      </c>
      <c r="I2571" s="19">
        <v>0.3125</v>
      </c>
      <c r="J2571" s="20">
        <f t="shared" si="404"/>
        <v>7</v>
      </c>
      <c r="K2571" s="5" t="str">
        <f t="shared" si="405"/>
        <v>ja</v>
      </c>
      <c r="L2571" s="5" t="s">
        <v>91</v>
      </c>
      <c r="M2571" s="6" t="s">
        <v>10494</v>
      </c>
      <c r="N2571" s="5">
        <v>63</v>
      </c>
      <c r="O2571" s="17" t="s">
        <v>126</v>
      </c>
      <c r="P2571" s="2" t="s">
        <v>10495</v>
      </c>
      <c r="R2571" s="6" t="s">
        <v>77</v>
      </c>
      <c r="S2571" s="2" t="s">
        <v>132</v>
      </c>
      <c r="T2571" s="6" t="s">
        <v>202</v>
      </c>
      <c r="X2571" s="2">
        <v>650</v>
      </c>
      <c r="Y2571" s="2" t="s">
        <v>81</v>
      </c>
      <c r="Z2571" s="2" t="s">
        <v>82</v>
      </c>
      <c r="AA2571" s="2">
        <v>650</v>
      </c>
      <c r="AB2571" s="2" t="s">
        <v>81</v>
      </c>
      <c r="AC2571" s="2" t="s">
        <v>82</v>
      </c>
      <c r="AD2571" s="2">
        <v>650</v>
      </c>
      <c r="AE2571" s="2" t="s">
        <v>81</v>
      </c>
      <c r="AF2571" s="2" t="s">
        <v>82</v>
      </c>
      <c r="BE2571" s="23" t="str">
        <f t="shared" si="403"/>
        <v>EMF nein</v>
      </c>
      <c r="BF2571" s="23" t="str">
        <f t="shared" si="406"/>
        <v/>
      </c>
      <c r="BG2571" s="23" t="str">
        <f t="shared" si="407"/>
        <v/>
      </c>
      <c r="BH2571" s="23">
        <f t="shared" si="408"/>
        <v>0</v>
      </c>
      <c r="BO2571" s="2" t="s">
        <v>10496</v>
      </c>
      <c r="BP2571" s="3">
        <v>1</v>
      </c>
      <c r="BQ2571" s="2" t="s">
        <v>10497</v>
      </c>
    </row>
    <row r="2572" spans="1:69" ht="16.149999999999999" customHeight="1" x14ac:dyDescent="0.25">
      <c r="A2572" s="16">
        <v>2571</v>
      </c>
      <c r="B2572" s="17" t="s">
        <v>87</v>
      </c>
      <c r="C2572" s="2" t="s">
        <v>10498</v>
      </c>
      <c r="D2572" s="2" t="s">
        <v>371</v>
      </c>
      <c r="E2572" s="2" t="s">
        <v>10499</v>
      </c>
      <c r="F2572" s="67">
        <v>43326</v>
      </c>
      <c r="G2572" s="3">
        <f t="shared" si="399"/>
        <v>8</v>
      </c>
      <c r="H2572" s="3">
        <f t="shared" si="400"/>
        <v>2018</v>
      </c>
      <c r="I2572" s="19">
        <v>0.62847222222222199</v>
      </c>
      <c r="J2572" s="20">
        <f t="shared" si="404"/>
        <v>15</v>
      </c>
      <c r="K2572" s="5" t="str">
        <f t="shared" si="405"/>
        <v>ja</v>
      </c>
      <c r="L2572" s="21" t="s">
        <v>73</v>
      </c>
      <c r="M2572" s="6" t="s">
        <v>74</v>
      </c>
      <c r="N2572" s="5">
        <v>76</v>
      </c>
      <c r="O2572" s="17" t="s">
        <v>75</v>
      </c>
      <c r="P2572" s="2" t="s">
        <v>10500</v>
      </c>
      <c r="R2572" s="6" t="s">
        <v>3600</v>
      </c>
      <c r="T2572" s="22"/>
      <c r="BE2572" s="23" t="str">
        <f t="shared" si="403"/>
        <v>EMF nein</v>
      </c>
      <c r="BF2572" s="23" t="str">
        <f t="shared" si="406"/>
        <v/>
      </c>
      <c r="BG2572" s="23" t="str">
        <f t="shared" si="407"/>
        <v/>
      </c>
      <c r="BH2572" s="23">
        <f t="shared" si="408"/>
        <v>0</v>
      </c>
      <c r="BO2572" s="2" t="s">
        <v>10501</v>
      </c>
      <c r="BP2572" s="3">
        <v>1</v>
      </c>
      <c r="BQ2572" s="2" t="s">
        <v>10502</v>
      </c>
    </row>
    <row r="2573" spans="1:69" ht="16.149999999999999" customHeight="1" x14ac:dyDescent="0.25">
      <c r="A2573" s="16">
        <v>2572</v>
      </c>
      <c r="B2573" s="17" t="s">
        <v>211</v>
      </c>
      <c r="C2573" s="2" t="s">
        <v>10503</v>
      </c>
      <c r="D2573" s="2" t="s">
        <v>124</v>
      </c>
      <c r="E2573" s="2" t="s">
        <v>10504</v>
      </c>
      <c r="F2573" s="67">
        <v>43319</v>
      </c>
      <c r="G2573" s="3">
        <f t="shared" si="399"/>
        <v>8</v>
      </c>
      <c r="H2573" s="3">
        <f t="shared" si="400"/>
        <v>2018</v>
      </c>
      <c r="I2573" s="19">
        <v>0.77083333333333304</v>
      </c>
      <c r="J2573" s="20">
        <f t="shared" si="404"/>
        <v>18</v>
      </c>
      <c r="K2573" s="5" t="str">
        <f t="shared" si="405"/>
        <v>ja</v>
      </c>
      <c r="L2573" s="21" t="s">
        <v>73</v>
      </c>
      <c r="M2573" s="6" t="s">
        <v>74</v>
      </c>
      <c r="N2573" s="5">
        <v>42</v>
      </c>
      <c r="O2573" s="17" t="s">
        <v>126</v>
      </c>
      <c r="P2573" s="2" t="s">
        <v>1112</v>
      </c>
      <c r="R2573" s="6" t="s">
        <v>77</v>
      </c>
      <c r="T2573" s="22"/>
      <c r="X2573" s="2">
        <v>256</v>
      </c>
      <c r="Y2573" s="2" t="s">
        <v>81</v>
      </c>
      <c r="Z2573" s="2" t="s">
        <v>84</v>
      </c>
      <c r="AA2573" s="2">
        <v>256</v>
      </c>
      <c r="AB2573" s="2" t="s">
        <v>81</v>
      </c>
      <c r="AC2573" s="2" t="s">
        <v>84</v>
      </c>
      <c r="AD2573" s="2">
        <v>256</v>
      </c>
      <c r="AE2573" s="2" t="s">
        <v>81</v>
      </c>
      <c r="AF2573" s="2" t="s">
        <v>84</v>
      </c>
      <c r="AJ2573" s="2">
        <v>576</v>
      </c>
      <c r="AK2573" s="2" t="s">
        <v>83</v>
      </c>
      <c r="AL2573" s="2" t="s">
        <v>84</v>
      </c>
      <c r="AM2573" s="2">
        <v>576</v>
      </c>
      <c r="AN2573" s="2" t="s">
        <v>81</v>
      </c>
      <c r="AO2573" s="2" t="s">
        <v>84</v>
      </c>
      <c r="AP2573" s="2">
        <v>576</v>
      </c>
      <c r="AQ2573" s="2" t="s">
        <v>83</v>
      </c>
      <c r="AR2573" s="2" t="s">
        <v>84</v>
      </c>
      <c r="AY2573" s="2">
        <v>446</v>
      </c>
      <c r="AZ2573" s="2" t="s">
        <v>81</v>
      </c>
      <c r="BA2573" s="2" t="s">
        <v>84</v>
      </c>
      <c r="BE2573" s="23" t="str">
        <f t="shared" si="403"/>
        <v>EMF nein</v>
      </c>
      <c r="BF2573" s="23" t="str">
        <f t="shared" si="406"/>
        <v/>
      </c>
      <c r="BG2573" s="23" t="str">
        <f t="shared" si="407"/>
        <v/>
      </c>
      <c r="BH2573" s="23">
        <f t="shared" si="408"/>
        <v>0</v>
      </c>
      <c r="BO2573" s="2" t="s">
        <v>10505</v>
      </c>
      <c r="BP2573" s="3">
        <v>1</v>
      </c>
      <c r="BQ2573" s="2" t="s">
        <v>10506</v>
      </c>
    </row>
    <row r="2574" spans="1:69" ht="16.149999999999999" customHeight="1" x14ac:dyDescent="0.25">
      <c r="A2574" s="16">
        <v>2573</v>
      </c>
      <c r="B2574" s="17" t="s">
        <v>211</v>
      </c>
      <c r="C2574" s="2" t="s">
        <v>3615</v>
      </c>
      <c r="D2574" s="2" t="s">
        <v>89</v>
      </c>
      <c r="E2574" s="2" t="s">
        <v>10507</v>
      </c>
      <c r="F2574" s="67">
        <v>43321</v>
      </c>
      <c r="G2574" s="3">
        <f t="shared" si="399"/>
        <v>8</v>
      </c>
      <c r="H2574" s="3">
        <f t="shared" si="400"/>
        <v>2018</v>
      </c>
      <c r="I2574" s="19">
        <v>0.61805555555555602</v>
      </c>
      <c r="J2574" s="20">
        <f t="shared" si="404"/>
        <v>14</v>
      </c>
      <c r="K2574" s="5" t="str">
        <f t="shared" si="405"/>
        <v>ja</v>
      </c>
      <c r="L2574" s="5" t="s">
        <v>91</v>
      </c>
      <c r="M2574" s="6" t="s">
        <v>115</v>
      </c>
      <c r="N2574" s="5">
        <v>66</v>
      </c>
      <c r="O2574" s="17" t="s">
        <v>126</v>
      </c>
      <c r="P2574" s="2" t="s">
        <v>10508</v>
      </c>
      <c r="R2574" s="6" t="s">
        <v>77</v>
      </c>
      <c r="T2574" s="22" t="s">
        <v>80</v>
      </c>
      <c r="X2574" s="2">
        <v>845</v>
      </c>
      <c r="Y2574" s="2" t="s">
        <v>81</v>
      </c>
      <c r="Z2574" s="2" t="s">
        <v>84</v>
      </c>
      <c r="AA2574" s="2">
        <v>845</v>
      </c>
      <c r="AB2574" s="2" t="s">
        <v>81</v>
      </c>
      <c r="AC2574" s="2" t="s">
        <v>84</v>
      </c>
      <c r="AD2574" s="2">
        <v>845</v>
      </c>
      <c r="AE2574" s="2" t="s">
        <v>81</v>
      </c>
      <c r="AF2574" s="2" t="s">
        <v>84</v>
      </c>
      <c r="AJ2574" s="2">
        <v>834</v>
      </c>
      <c r="AK2574" s="2" t="s">
        <v>81</v>
      </c>
      <c r="AL2574" s="2" t="s">
        <v>84</v>
      </c>
      <c r="AM2574" s="2">
        <v>834</v>
      </c>
      <c r="AN2574" s="2" t="s">
        <v>81</v>
      </c>
      <c r="AO2574" s="2" t="s">
        <v>84</v>
      </c>
      <c r="AP2574" s="2">
        <v>834</v>
      </c>
      <c r="AQ2574" s="2" t="s">
        <v>83</v>
      </c>
      <c r="AR2574" s="2" t="s">
        <v>84</v>
      </c>
      <c r="BE2574" s="23" t="str">
        <f t="shared" si="403"/>
        <v>EMF nein</v>
      </c>
      <c r="BF2574" s="23" t="str">
        <f t="shared" si="406"/>
        <v/>
      </c>
      <c r="BG2574" s="23" t="str">
        <f t="shared" si="407"/>
        <v/>
      </c>
      <c r="BH2574" s="23">
        <f t="shared" si="408"/>
        <v>0</v>
      </c>
      <c r="BO2574" s="2" t="s">
        <v>10509</v>
      </c>
      <c r="BP2574" s="3">
        <v>1</v>
      </c>
      <c r="BQ2574" s="2" t="s">
        <v>10510</v>
      </c>
    </row>
    <row r="2575" spans="1:69" ht="16.149999999999999" customHeight="1" x14ac:dyDescent="0.25">
      <c r="A2575" s="16">
        <v>2574</v>
      </c>
      <c r="B2575" s="17" t="s">
        <v>211</v>
      </c>
      <c r="C2575" s="2" t="s">
        <v>10511</v>
      </c>
      <c r="D2575" s="2" t="s">
        <v>113</v>
      </c>
      <c r="E2575" s="2" t="s">
        <v>10512</v>
      </c>
      <c r="F2575" s="67">
        <v>43317</v>
      </c>
      <c r="G2575" s="3">
        <f t="shared" si="399"/>
        <v>8</v>
      </c>
      <c r="H2575" s="3">
        <f t="shared" si="400"/>
        <v>2018</v>
      </c>
      <c r="I2575" s="19">
        <v>0.33333333333333298</v>
      </c>
      <c r="J2575" s="20">
        <f t="shared" si="404"/>
        <v>8</v>
      </c>
      <c r="K2575" s="5" t="str">
        <f t="shared" si="405"/>
        <v>ja</v>
      </c>
      <c r="L2575" s="5" t="s">
        <v>91</v>
      </c>
      <c r="M2575" s="6" t="s">
        <v>115</v>
      </c>
      <c r="N2575" s="5">
        <v>27</v>
      </c>
      <c r="O2575" s="17" t="s">
        <v>75</v>
      </c>
      <c r="P2575" s="2" t="s">
        <v>10513</v>
      </c>
      <c r="R2575" s="6" t="s">
        <v>77</v>
      </c>
      <c r="T2575" s="22" t="s">
        <v>79</v>
      </c>
      <c r="X2575" s="2">
        <v>660</v>
      </c>
      <c r="Y2575" s="2" t="s">
        <v>81</v>
      </c>
      <c r="Z2575" s="2" t="s">
        <v>84</v>
      </c>
      <c r="AA2575" s="2">
        <v>660</v>
      </c>
      <c r="AB2575" s="2" t="s">
        <v>81</v>
      </c>
      <c r="AC2575" s="2" t="s">
        <v>84</v>
      </c>
      <c r="AD2575" s="2">
        <v>660</v>
      </c>
      <c r="AE2575" s="2" t="s">
        <v>81</v>
      </c>
      <c r="AF2575" s="2" t="s">
        <v>84</v>
      </c>
      <c r="AJ2575" s="2">
        <v>500</v>
      </c>
      <c r="AK2575" s="2" t="s">
        <v>83</v>
      </c>
      <c r="AL2575" s="2" t="s">
        <v>84</v>
      </c>
      <c r="AM2575" s="2">
        <v>500</v>
      </c>
      <c r="AN2575" s="2" t="s">
        <v>81</v>
      </c>
      <c r="AO2575" s="2" t="s">
        <v>84</v>
      </c>
      <c r="AP2575" s="2">
        <v>500</v>
      </c>
      <c r="AQ2575" s="2" t="s">
        <v>83</v>
      </c>
      <c r="AR2575" s="2" t="s">
        <v>84</v>
      </c>
      <c r="BE2575" s="23" t="str">
        <f t="shared" si="403"/>
        <v>EMF ja</v>
      </c>
      <c r="BF2575" s="23">
        <f t="shared" si="406"/>
        <v>100</v>
      </c>
      <c r="BG2575" s="23" t="str">
        <f t="shared" si="407"/>
        <v>100-499m</v>
      </c>
      <c r="BH2575" s="23">
        <f t="shared" si="408"/>
        <v>3</v>
      </c>
      <c r="BI2575" s="2" t="s">
        <v>162</v>
      </c>
      <c r="BJ2575" s="2">
        <v>100</v>
      </c>
      <c r="BK2575" s="2" t="s">
        <v>162</v>
      </c>
      <c r="BL2575" s="2">
        <v>150</v>
      </c>
      <c r="BM2575" s="2" t="s">
        <v>162</v>
      </c>
      <c r="BN2575" s="2">
        <v>200</v>
      </c>
      <c r="BO2575" s="2" t="s">
        <v>10514</v>
      </c>
      <c r="BP2575" s="3">
        <v>1</v>
      </c>
      <c r="BQ2575" s="2" t="s">
        <v>10515</v>
      </c>
    </row>
    <row r="2576" spans="1:69" ht="16.149999999999999" customHeight="1" x14ac:dyDescent="0.25">
      <c r="A2576" s="16">
        <v>2575</v>
      </c>
      <c r="B2576" s="17" t="s">
        <v>69</v>
      </c>
      <c r="C2576" s="2" t="s">
        <v>97</v>
      </c>
      <c r="D2576" s="2" t="s">
        <v>98</v>
      </c>
      <c r="E2576" s="2" t="s">
        <v>10516</v>
      </c>
      <c r="F2576" s="67">
        <v>43321</v>
      </c>
      <c r="G2576" s="3">
        <f t="shared" si="399"/>
        <v>8</v>
      </c>
      <c r="H2576" s="3">
        <f t="shared" si="400"/>
        <v>2018</v>
      </c>
      <c r="I2576" s="19">
        <v>5.2083333333333301E-2</v>
      </c>
      <c r="J2576" s="20">
        <f t="shared" si="404"/>
        <v>1</v>
      </c>
      <c r="K2576" s="5" t="str">
        <f t="shared" si="405"/>
        <v>ja</v>
      </c>
      <c r="L2576" s="5" t="s">
        <v>91</v>
      </c>
      <c r="M2576" s="6" t="s">
        <v>74</v>
      </c>
      <c r="O2576" s="6" t="s">
        <v>101</v>
      </c>
      <c r="P2576" s="2" t="s">
        <v>10517</v>
      </c>
      <c r="R2576" s="6" t="s">
        <v>77</v>
      </c>
      <c r="T2576" s="22"/>
      <c r="BE2576" s="23" t="str">
        <f t="shared" si="403"/>
        <v>EMF nein</v>
      </c>
      <c r="BF2576" s="23" t="str">
        <f t="shared" si="406"/>
        <v/>
      </c>
      <c r="BG2576" s="23" t="str">
        <f t="shared" si="407"/>
        <v/>
      </c>
      <c r="BH2576" s="23">
        <f t="shared" si="408"/>
        <v>0</v>
      </c>
      <c r="BO2576" s="392" t="s">
        <v>22432</v>
      </c>
      <c r="BP2576" s="3">
        <v>1</v>
      </c>
      <c r="BQ2576" s="2" t="s">
        <v>10518</v>
      </c>
    </row>
    <row r="2577" spans="1:70" ht="16.149999999999999" customHeight="1" x14ac:dyDescent="0.25">
      <c r="A2577" s="16">
        <v>2576</v>
      </c>
      <c r="B2577" s="17" t="s">
        <v>211</v>
      </c>
      <c r="C2577" s="2" t="s">
        <v>540</v>
      </c>
      <c r="D2577" s="2" t="s">
        <v>124</v>
      </c>
      <c r="E2577" s="2" t="s">
        <v>532</v>
      </c>
      <c r="F2577" s="67">
        <v>43357</v>
      </c>
      <c r="G2577" s="3">
        <f t="shared" si="399"/>
        <v>9</v>
      </c>
      <c r="H2577" s="3">
        <f t="shared" si="400"/>
        <v>2018</v>
      </c>
      <c r="I2577" s="19">
        <v>0.70486111111111105</v>
      </c>
      <c r="J2577" s="20">
        <f t="shared" si="404"/>
        <v>16</v>
      </c>
      <c r="K2577" s="5" t="str">
        <f t="shared" si="405"/>
        <v>ja</v>
      </c>
      <c r="L2577" s="21" t="s">
        <v>73</v>
      </c>
      <c r="M2577" s="6" t="s">
        <v>74</v>
      </c>
      <c r="N2577" s="5">
        <v>35</v>
      </c>
      <c r="O2577" s="17" t="s">
        <v>75</v>
      </c>
      <c r="P2577" s="2" t="s">
        <v>2574</v>
      </c>
      <c r="Q2577" s="6" t="s">
        <v>186</v>
      </c>
      <c r="R2577" s="6" t="s">
        <v>77</v>
      </c>
      <c r="T2577" s="22" t="s">
        <v>79</v>
      </c>
      <c r="U2577" s="2" t="s">
        <v>74</v>
      </c>
      <c r="V2577" s="5" t="s">
        <v>10162</v>
      </c>
      <c r="W2577" s="2" t="s">
        <v>4373</v>
      </c>
      <c r="X2577" s="2">
        <v>100</v>
      </c>
      <c r="Y2577" s="2" t="s">
        <v>81</v>
      </c>
      <c r="Z2577" s="2" t="s">
        <v>82</v>
      </c>
      <c r="AJ2577" s="2">
        <v>132</v>
      </c>
      <c r="AK2577" s="2" t="s">
        <v>83</v>
      </c>
      <c r="AL2577" s="2" t="s">
        <v>168</v>
      </c>
      <c r="AM2577" s="2">
        <v>132</v>
      </c>
      <c r="AN2577" s="2" t="s">
        <v>81</v>
      </c>
      <c r="AO2577" s="2" t="s">
        <v>168</v>
      </c>
      <c r="AP2577" s="2">
        <v>132</v>
      </c>
      <c r="AQ2577" s="2" t="s">
        <v>83</v>
      </c>
      <c r="AR2577" s="2" t="s">
        <v>168</v>
      </c>
      <c r="AV2577" s="2">
        <v>315</v>
      </c>
      <c r="AW2577" s="2" t="s">
        <v>81</v>
      </c>
      <c r="AX2577" s="2" t="s">
        <v>84</v>
      </c>
      <c r="AY2577" s="2">
        <v>315</v>
      </c>
      <c r="AZ2577" s="2" t="s">
        <v>81</v>
      </c>
      <c r="BA2577" s="2" t="s">
        <v>84</v>
      </c>
      <c r="BB2577" s="2">
        <v>315</v>
      </c>
      <c r="BC2577" s="2" t="s">
        <v>81</v>
      </c>
      <c r="BD2577" s="2" t="s">
        <v>84</v>
      </c>
      <c r="BE2577" s="23" t="str">
        <f t="shared" si="403"/>
        <v>EMF nein</v>
      </c>
      <c r="BF2577" s="23" t="str">
        <f t="shared" si="406"/>
        <v/>
      </c>
      <c r="BG2577" s="23" t="str">
        <f t="shared" si="407"/>
        <v/>
      </c>
      <c r="BH2577" s="23">
        <f t="shared" si="408"/>
        <v>0</v>
      </c>
      <c r="BO2577" s="2" t="s">
        <v>10519</v>
      </c>
      <c r="BP2577" s="3">
        <v>1</v>
      </c>
      <c r="BQ2577" s="2" t="s">
        <v>10520</v>
      </c>
    </row>
    <row r="2578" spans="1:70" ht="16.149999999999999" customHeight="1" x14ac:dyDescent="0.25">
      <c r="A2578" s="16">
        <v>2577</v>
      </c>
      <c r="B2578" s="17" t="s">
        <v>135</v>
      </c>
      <c r="C2578" s="2" t="s">
        <v>3463</v>
      </c>
      <c r="D2578" s="2" t="s">
        <v>348</v>
      </c>
      <c r="E2578" s="2" t="s">
        <v>10521</v>
      </c>
      <c r="F2578" s="67">
        <v>43329</v>
      </c>
      <c r="G2578" s="3">
        <f t="shared" si="399"/>
        <v>8</v>
      </c>
      <c r="H2578" s="3">
        <f t="shared" si="400"/>
        <v>2018</v>
      </c>
      <c r="I2578" s="19">
        <v>0.67013888888888895</v>
      </c>
      <c r="J2578" s="20">
        <f t="shared" si="404"/>
        <v>16</v>
      </c>
      <c r="K2578" s="5" t="str">
        <f t="shared" si="405"/>
        <v>ja</v>
      </c>
      <c r="L2578" s="5" t="s">
        <v>91</v>
      </c>
      <c r="M2578" s="6" t="s">
        <v>139</v>
      </c>
      <c r="N2578" s="5">
        <v>59</v>
      </c>
      <c r="O2578" s="17" t="s">
        <v>126</v>
      </c>
      <c r="P2578" s="2" t="s">
        <v>10522</v>
      </c>
      <c r="R2578" s="6" t="s">
        <v>77</v>
      </c>
      <c r="T2578" s="22"/>
      <c r="BE2578" s="23" t="str">
        <f t="shared" si="403"/>
        <v>EMF ja</v>
      </c>
      <c r="BF2578" s="23">
        <f t="shared" si="406"/>
        <v>350</v>
      </c>
      <c r="BG2578" s="23" t="str">
        <f t="shared" si="407"/>
        <v>100-499m</v>
      </c>
      <c r="BH2578" s="23">
        <f t="shared" si="408"/>
        <v>2</v>
      </c>
      <c r="BJ2578" s="2">
        <v>440</v>
      </c>
      <c r="BK2578" s="2" t="s">
        <v>162</v>
      </c>
      <c r="BL2578" s="2">
        <v>350</v>
      </c>
      <c r="BM2578" s="2" t="s">
        <v>162</v>
      </c>
      <c r="BO2578" s="2" t="s">
        <v>10523</v>
      </c>
      <c r="BP2578" s="3">
        <v>1</v>
      </c>
      <c r="BQ2578" s="2" t="s">
        <v>10524</v>
      </c>
    </row>
    <row r="2579" spans="1:70" ht="16.149999999999999" customHeight="1" x14ac:dyDescent="0.25">
      <c r="A2579" s="16">
        <v>2578</v>
      </c>
      <c r="B2579" s="17" t="s">
        <v>211</v>
      </c>
      <c r="C2579" s="2" t="s">
        <v>10525</v>
      </c>
      <c r="D2579" s="2" t="s">
        <v>89</v>
      </c>
      <c r="E2579" s="2" t="s">
        <v>10526</v>
      </c>
      <c r="F2579" s="67">
        <v>43329</v>
      </c>
      <c r="G2579" s="3">
        <f t="shared" ref="G2579:G2642" si="409">IF(F2579&lt;&gt;"",MONTH(F2579),"")</f>
        <v>8</v>
      </c>
      <c r="H2579" s="3">
        <f t="shared" ref="H2579:H2642" si="410">IF(F2579&lt;&gt;"",YEAR(F2579),"")</f>
        <v>2018</v>
      </c>
      <c r="I2579" s="19"/>
      <c r="J2579" s="20" t="str">
        <f t="shared" si="404"/>
        <v/>
      </c>
      <c r="K2579" s="5" t="str">
        <f t="shared" si="405"/>
        <v>ja</v>
      </c>
      <c r="L2579" s="5" t="s">
        <v>91</v>
      </c>
      <c r="M2579" s="6" t="s">
        <v>115</v>
      </c>
      <c r="N2579" s="5">
        <v>54</v>
      </c>
      <c r="O2579" s="17" t="s">
        <v>75</v>
      </c>
      <c r="P2579" s="2" t="s">
        <v>10527</v>
      </c>
      <c r="R2579" s="6" t="s">
        <v>77</v>
      </c>
      <c r="T2579" s="22"/>
      <c r="X2579" s="2">
        <v>320</v>
      </c>
      <c r="Y2579" s="2" t="s">
        <v>81</v>
      </c>
      <c r="Z2579" s="2" t="s">
        <v>84</v>
      </c>
      <c r="AJ2579" s="2">
        <v>320</v>
      </c>
      <c r="AK2579" s="2" t="s">
        <v>81</v>
      </c>
      <c r="AL2579" s="2" t="s">
        <v>84</v>
      </c>
      <c r="BE2579" s="23" t="str">
        <f t="shared" si="403"/>
        <v>EMF nein</v>
      </c>
      <c r="BF2579" s="23" t="str">
        <f t="shared" si="406"/>
        <v/>
      </c>
      <c r="BG2579" s="23" t="str">
        <f t="shared" si="407"/>
        <v/>
      </c>
      <c r="BH2579" s="23">
        <f t="shared" si="408"/>
        <v>0</v>
      </c>
      <c r="BO2579" s="2" t="s">
        <v>10528</v>
      </c>
      <c r="BP2579" s="3">
        <v>1</v>
      </c>
      <c r="BQ2579" s="2" t="s">
        <v>10529</v>
      </c>
    </row>
    <row r="2580" spans="1:70" ht="16.149999999999999" customHeight="1" x14ac:dyDescent="0.25">
      <c r="A2580" s="16">
        <v>2579</v>
      </c>
      <c r="B2580" s="17" t="s">
        <v>211</v>
      </c>
      <c r="C2580" s="2" t="s">
        <v>540</v>
      </c>
      <c r="D2580" s="2" t="s">
        <v>124</v>
      </c>
      <c r="E2580" s="2" t="s">
        <v>2703</v>
      </c>
      <c r="F2580" s="67">
        <v>43301</v>
      </c>
      <c r="G2580" s="3">
        <f t="shared" si="409"/>
        <v>7</v>
      </c>
      <c r="H2580" s="3">
        <f t="shared" si="410"/>
        <v>2018</v>
      </c>
      <c r="I2580" s="19">
        <v>0.64236111111111105</v>
      </c>
      <c r="J2580" s="20">
        <f t="shared" si="404"/>
        <v>15</v>
      </c>
      <c r="K2580" s="5" t="str">
        <f t="shared" si="405"/>
        <v>ja</v>
      </c>
      <c r="L2580" s="21" t="s">
        <v>73</v>
      </c>
      <c r="M2580" s="6" t="s">
        <v>74</v>
      </c>
      <c r="N2580" s="5">
        <v>68</v>
      </c>
      <c r="O2580" s="17" t="s">
        <v>75</v>
      </c>
      <c r="P2580" s="2" t="s">
        <v>10530</v>
      </c>
      <c r="Q2580" s="6" t="s">
        <v>186</v>
      </c>
      <c r="R2580" s="6" t="s">
        <v>77</v>
      </c>
      <c r="T2580" s="22"/>
      <c r="X2580" s="2">
        <v>65</v>
      </c>
      <c r="Y2580" s="2" t="s">
        <v>81</v>
      </c>
      <c r="Z2580" s="2" t="s">
        <v>84</v>
      </c>
      <c r="AA2580" s="2" t="s">
        <v>109</v>
      </c>
      <c r="AB2580" s="2" t="s">
        <v>109</v>
      </c>
      <c r="AC2580" s="2" t="s">
        <v>109</v>
      </c>
      <c r="AD2580" s="2">
        <v>56</v>
      </c>
      <c r="AE2580" s="2" t="s">
        <v>83</v>
      </c>
      <c r="AF2580" s="2" t="s">
        <v>84</v>
      </c>
      <c r="AJ2580" s="2">
        <v>156</v>
      </c>
      <c r="AK2580" s="2" t="s">
        <v>81</v>
      </c>
      <c r="AL2580" s="2" t="s">
        <v>82</v>
      </c>
      <c r="AM2580" s="2">
        <v>156</v>
      </c>
      <c r="AN2580" s="2" t="s">
        <v>81</v>
      </c>
      <c r="AO2580" s="2" t="s">
        <v>82</v>
      </c>
      <c r="AP2580" s="2">
        <v>156</v>
      </c>
      <c r="AQ2580" s="2" t="s">
        <v>81</v>
      </c>
      <c r="AR2580" s="2" t="s">
        <v>82</v>
      </c>
      <c r="AV2580" s="2">
        <v>125</v>
      </c>
      <c r="AW2580" s="2" t="s">
        <v>81</v>
      </c>
      <c r="AX2580" s="2" t="s">
        <v>82</v>
      </c>
      <c r="AY2580" s="2">
        <v>125</v>
      </c>
      <c r="AZ2580" s="2" t="s">
        <v>81</v>
      </c>
      <c r="BA2580" s="2" t="s">
        <v>82</v>
      </c>
      <c r="BB2580" s="2">
        <v>125</v>
      </c>
      <c r="BC2580" s="2" t="s">
        <v>81</v>
      </c>
      <c r="BD2580" s="2" t="s">
        <v>82</v>
      </c>
      <c r="BE2580" s="23" t="str">
        <f t="shared" si="403"/>
        <v>EMF nein</v>
      </c>
      <c r="BF2580" s="23" t="str">
        <f t="shared" si="406"/>
        <v/>
      </c>
      <c r="BG2580" s="23" t="str">
        <f t="shared" si="407"/>
        <v/>
      </c>
      <c r="BH2580" s="23">
        <f t="shared" si="408"/>
        <v>0</v>
      </c>
      <c r="BP2580" s="3">
        <v>1</v>
      </c>
      <c r="BQ2580" s="2" t="s">
        <v>10531</v>
      </c>
    </row>
    <row r="2581" spans="1:70" ht="16.149999999999999" customHeight="1" x14ac:dyDescent="0.25">
      <c r="A2581" s="397">
        <v>2580</v>
      </c>
      <c r="B2581" s="17" t="s">
        <v>211</v>
      </c>
      <c r="C2581" s="2" t="s">
        <v>1851</v>
      </c>
      <c r="D2581" s="2" t="s">
        <v>89</v>
      </c>
      <c r="E2581" s="2" t="s">
        <v>10532</v>
      </c>
      <c r="F2581" s="67">
        <v>43301</v>
      </c>
      <c r="G2581" s="3">
        <f t="shared" si="409"/>
        <v>7</v>
      </c>
      <c r="H2581" s="3">
        <f t="shared" si="410"/>
        <v>2018</v>
      </c>
      <c r="I2581" s="19">
        <v>0.33680555555555602</v>
      </c>
      <c r="J2581" s="20">
        <f t="shared" si="404"/>
        <v>8</v>
      </c>
      <c r="K2581" s="5" t="str">
        <f t="shared" si="405"/>
        <v>ja</v>
      </c>
      <c r="L2581" s="5" t="s">
        <v>91</v>
      </c>
      <c r="M2581" s="6" t="s">
        <v>115</v>
      </c>
      <c r="N2581" s="5">
        <v>65</v>
      </c>
      <c r="O2581" s="17" t="s">
        <v>75</v>
      </c>
      <c r="P2581" s="2" t="s">
        <v>10533</v>
      </c>
      <c r="R2581" s="6" t="s">
        <v>77</v>
      </c>
      <c r="T2581" s="22"/>
      <c r="U2581" s="2" t="s">
        <v>208</v>
      </c>
      <c r="V2581" s="2" t="s">
        <v>202</v>
      </c>
      <c r="BE2581" s="23" t="str">
        <f t="shared" si="403"/>
        <v>EMF nein</v>
      </c>
      <c r="BF2581" s="23" t="str">
        <f t="shared" si="406"/>
        <v/>
      </c>
      <c r="BG2581" s="23" t="str">
        <f t="shared" si="407"/>
        <v/>
      </c>
      <c r="BH2581" s="23">
        <f t="shared" si="408"/>
        <v>0</v>
      </c>
      <c r="BO2581" s="2" t="s">
        <v>22448</v>
      </c>
      <c r="BP2581" s="3">
        <v>1</v>
      </c>
      <c r="BR2581" s="135" t="s">
        <v>10534</v>
      </c>
    </row>
    <row r="2582" spans="1:70" ht="16.149999999999999" customHeight="1" x14ac:dyDescent="0.25">
      <c r="A2582" s="16">
        <v>2581</v>
      </c>
      <c r="B2582" s="17" t="s">
        <v>135</v>
      </c>
      <c r="C2582" s="2" t="s">
        <v>9389</v>
      </c>
      <c r="D2582" s="2" t="s">
        <v>137</v>
      </c>
      <c r="E2582" s="2" t="s">
        <v>4248</v>
      </c>
      <c r="F2582" s="67">
        <v>43287</v>
      </c>
      <c r="G2582" s="3">
        <f t="shared" si="409"/>
        <v>7</v>
      </c>
      <c r="H2582" s="3">
        <f t="shared" si="410"/>
        <v>2018</v>
      </c>
      <c r="I2582" s="19">
        <v>0.67708333333333304</v>
      </c>
      <c r="J2582" s="20">
        <f t="shared" si="404"/>
        <v>16</v>
      </c>
      <c r="K2582" s="5" t="str">
        <f t="shared" si="405"/>
        <v>ja</v>
      </c>
      <c r="L2582" s="5" t="s">
        <v>91</v>
      </c>
      <c r="M2582" s="6" t="s">
        <v>139</v>
      </c>
      <c r="N2582" s="5">
        <v>53</v>
      </c>
      <c r="O2582" s="17" t="s">
        <v>126</v>
      </c>
      <c r="P2582" s="2" t="s">
        <v>2838</v>
      </c>
      <c r="R2582" s="6" t="s">
        <v>77</v>
      </c>
      <c r="T2582" s="22"/>
      <c r="U2582" s="2" t="s">
        <v>208</v>
      </c>
      <c r="V2582" s="2" t="s">
        <v>80</v>
      </c>
      <c r="Y2582" s="2" t="s">
        <v>81</v>
      </c>
      <c r="AB2582" s="2" t="s">
        <v>81</v>
      </c>
      <c r="AE2582" s="2" t="s">
        <v>83</v>
      </c>
      <c r="BE2582" s="23" t="str">
        <f t="shared" si="403"/>
        <v>EMF nein</v>
      </c>
      <c r="BF2582" s="23" t="str">
        <f t="shared" si="406"/>
        <v/>
      </c>
      <c r="BG2582" s="23" t="str">
        <f t="shared" si="407"/>
        <v/>
      </c>
      <c r="BH2582" s="23">
        <f t="shared" si="408"/>
        <v>0</v>
      </c>
      <c r="BO2582" s="2" t="s">
        <v>10535</v>
      </c>
      <c r="BP2582" s="3">
        <v>1</v>
      </c>
      <c r="BQ2582" s="2" t="s">
        <v>10536</v>
      </c>
    </row>
    <row r="2583" spans="1:70" ht="16.149999999999999" customHeight="1" x14ac:dyDescent="0.25">
      <c r="A2583" s="16">
        <v>2582</v>
      </c>
      <c r="B2583" s="17" t="s">
        <v>211</v>
      </c>
      <c r="C2583" s="2" t="s">
        <v>982</v>
      </c>
      <c r="D2583" s="2" t="s">
        <v>113</v>
      </c>
      <c r="E2583" s="2" t="s">
        <v>4956</v>
      </c>
      <c r="F2583" s="67">
        <v>43326</v>
      </c>
      <c r="G2583" s="3">
        <f t="shared" si="409"/>
        <v>8</v>
      </c>
      <c r="H2583" s="3">
        <f t="shared" si="410"/>
        <v>2018</v>
      </c>
      <c r="I2583" s="19">
        <v>0.3125</v>
      </c>
      <c r="J2583" s="20">
        <f t="shared" si="404"/>
        <v>7</v>
      </c>
      <c r="K2583" s="5" t="str">
        <f t="shared" si="405"/>
        <v>ja</v>
      </c>
      <c r="L2583" s="5" t="s">
        <v>91</v>
      </c>
      <c r="M2583" s="6" t="s">
        <v>74</v>
      </c>
      <c r="N2583" s="5">
        <v>50</v>
      </c>
      <c r="O2583" s="17" t="s">
        <v>75</v>
      </c>
      <c r="P2583" s="2" t="s">
        <v>1877</v>
      </c>
      <c r="Q2583" s="6" t="s">
        <v>186</v>
      </c>
      <c r="R2583" s="6" t="s">
        <v>77</v>
      </c>
      <c r="T2583" s="22"/>
      <c r="U2583" s="2" t="s">
        <v>208</v>
      </c>
      <c r="V2583" s="2" t="s">
        <v>80</v>
      </c>
      <c r="X2583" s="2">
        <v>121</v>
      </c>
      <c r="Y2583" s="2" t="s">
        <v>81</v>
      </c>
      <c r="Z2583" s="2" t="s">
        <v>82</v>
      </c>
      <c r="AA2583" s="2">
        <v>121</v>
      </c>
      <c r="AB2583" s="2" t="s">
        <v>94</v>
      </c>
      <c r="AC2583" s="2" t="s">
        <v>82</v>
      </c>
      <c r="AD2583" s="2">
        <v>121</v>
      </c>
      <c r="AE2583" s="2" t="s">
        <v>83</v>
      </c>
      <c r="AF2583" s="2" t="s">
        <v>82</v>
      </c>
      <c r="AJ2583" s="2">
        <v>36</v>
      </c>
      <c r="AK2583" s="2" t="s">
        <v>81</v>
      </c>
      <c r="AL2583" s="2" t="s">
        <v>168</v>
      </c>
      <c r="AM2583" s="2">
        <v>36</v>
      </c>
      <c r="AN2583" s="2" t="s">
        <v>81</v>
      </c>
      <c r="AO2583" s="2" t="s">
        <v>168</v>
      </c>
      <c r="AP2583" s="2">
        <v>36</v>
      </c>
      <c r="AQ2583" s="2" t="s">
        <v>81</v>
      </c>
      <c r="AR2583" s="2" t="s">
        <v>168</v>
      </c>
      <c r="BE2583" s="23" t="str">
        <f t="shared" si="403"/>
        <v>EMF nein</v>
      </c>
      <c r="BF2583" s="23" t="str">
        <f t="shared" si="406"/>
        <v/>
      </c>
      <c r="BG2583" s="23" t="str">
        <f t="shared" si="407"/>
        <v/>
      </c>
      <c r="BH2583" s="23">
        <f t="shared" si="408"/>
        <v>0</v>
      </c>
      <c r="BO2583" s="2" t="s">
        <v>10537</v>
      </c>
      <c r="BP2583" s="3">
        <v>1</v>
      </c>
      <c r="BQ2583" s="2" t="s">
        <v>10538</v>
      </c>
    </row>
    <row r="2584" spans="1:70" ht="16.149999999999999" customHeight="1" x14ac:dyDescent="0.25">
      <c r="A2584" s="16">
        <v>2583</v>
      </c>
      <c r="B2584" s="17" t="s">
        <v>211</v>
      </c>
      <c r="C2584" s="2" t="s">
        <v>2814</v>
      </c>
      <c r="D2584" s="2" t="s">
        <v>124</v>
      </c>
      <c r="E2584" s="2" t="s">
        <v>4940</v>
      </c>
      <c r="F2584" s="67">
        <v>43327</v>
      </c>
      <c r="G2584" s="3">
        <f t="shared" si="409"/>
        <v>8</v>
      </c>
      <c r="H2584" s="3">
        <f t="shared" si="410"/>
        <v>2018</v>
      </c>
      <c r="I2584" s="19">
        <v>0.39930555555555602</v>
      </c>
      <c r="J2584" s="20">
        <f t="shared" si="404"/>
        <v>9</v>
      </c>
      <c r="K2584" s="5" t="str">
        <f t="shared" si="405"/>
        <v>ja</v>
      </c>
      <c r="L2584" s="21" t="s">
        <v>73</v>
      </c>
      <c r="M2584" s="6" t="s">
        <v>74</v>
      </c>
      <c r="N2584" s="5">
        <v>52</v>
      </c>
      <c r="O2584" s="17" t="s">
        <v>75</v>
      </c>
      <c r="P2584" s="2" t="s">
        <v>10539</v>
      </c>
      <c r="R2584" s="6" t="s">
        <v>77</v>
      </c>
      <c r="T2584" s="22"/>
      <c r="U2584" s="2" t="s">
        <v>115</v>
      </c>
      <c r="V2584" s="2" t="s">
        <v>80</v>
      </c>
      <c r="X2584" s="2">
        <v>129</v>
      </c>
      <c r="Y2584" s="2" t="s">
        <v>81</v>
      </c>
      <c r="Z2584" s="2" t="s">
        <v>84</v>
      </c>
      <c r="AA2584" s="2" t="s">
        <v>109</v>
      </c>
      <c r="AC2584" s="2" t="s">
        <v>109</v>
      </c>
      <c r="AD2584" s="2">
        <v>129</v>
      </c>
      <c r="AE2584" s="2" t="s">
        <v>81</v>
      </c>
      <c r="AF2584" s="2" t="s">
        <v>84</v>
      </c>
      <c r="AJ2584" s="2">
        <v>171</v>
      </c>
      <c r="AK2584" s="2" t="s">
        <v>81</v>
      </c>
      <c r="AL2584" s="2" t="s">
        <v>84</v>
      </c>
      <c r="AM2584" s="2">
        <v>171</v>
      </c>
      <c r="AN2584" s="2" t="s">
        <v>94</v>
      </c>
      <c r="AO2584" s="2" t="s">
        <v>84</v>
      </c>
      <c r="AP2584" s="2">
        <v>171</v>
      </c>
      <c r="AQ2584" s="2" t="s">
        <v>83</v>
      </c>
      <c r="AR2584" s="2" t="s">
        <v>84</v>
      </c>
      <c r="BE2584" s="23" t="str">
        <f t="shared" si="403"/>
        <v>EMF nein</v>
      </c>
      <c r="BF2584" s="23" t="str">
        <f t="shared" si="406"/>
        <v/>
      </c>
      <c r="BG2584" s="23" t="str">
        <f t="shared" si="407"/>
        <v/>
      </c>
      <c r="BH2584" s="23">
        <f t="shared" si="408"/>
        <v>0</v>
      </c>
      <c r="BO2584" s="2" t="s">
        <v>10540</v>
      </c>
      <c r="BP2584" s="3">
        <v>1</v>
      </c>
      <c r="BQ2584" s="2" t="s">
        <v>10541</v>
      </c>
    </row>
    <row r="2585" spans="1:70" ht="16.149999999999999" customHeight="1" x14ac:dyDescent="0.25">
      <c r="A2585" s="16">
        <v>2584</v>
      </c>
      <c r="B2585" s="17" t="s">
        <v>211</v>
      </c>
      <c r="C2585" s="2" t="s">
        <v>395</v>
      </c>
      <c r="D2585" s="2" t="s">
        <v>296</v>
      </c>
      <c r="E2585" s="2" t="s">
        <v>10542</v>
      </c>
      <c r="F2585" s="67">
        <v>42870</v>
      </c>
      <c r="G2585" s="3">
        <f t="shared" si="409"/>
        <v>5</v>
      </c>
      <c r="H2585" s="3">
        <f t="shared" si="410"/>
        <v>2017</v>
      </c>
      <c r="I2585" s="19">
        <v>0.4375</v>
      </c>
      <c r="J2585" s="20">
        <f t="shared" si="404"/>
        <v>10</v>
      </c>
      <c r="K2585" s="5" t="str">
        <f t="shared" si="405"/>
        <v>ja</v>
      </c>
      <c r="L2585" s="5" t="s">
        <v>91</v>
      </c>
      <c r="M2585" s="122" t="s">
        <v>74</v>
      </c>
      <c r="N2585" s="5">
        <v>53</v>
      </c>
      <c r="O2585" s="17" t="s">
        <v>126</v>
      </c>
      <c r="P2585" s="2" t="s">
        <v>10543</v>
      </c>
      <c r="Q2585" s="6" t="s">
        <v>186</v>
      </c>
      <c r="R2585" s="6" t="s">
        <v>77</v>
      </c>
      <c r="T2585" s="22"/>
      <c r="X2585" s="2">
        <v>324</v>
      </c>
      <c r="Y2585" s="2" t="s">
        <v>81</v>
      </c>
      <c r="Z2585" s="2" t="s">
        <v>84</v>
      </c>
      <c r="AA2585" s="2">
        <v>324</v>
      </c>
      <c r="AB2585" s="2" t="s">
        <v>81</v>
      </c>
      <c r="AC2585" s="2" t="s">
        <v>84</v>
      </c>
      <c r="AD2585" s="2">
        <v>324</v>
      </c>
      <c r="AE2585" s="2" t="s">
        <v>81</v>
      </c>
      <c r="AF2585" s="2" t="s">
        <v>84</v>
      </c>
      <c r="BE2585" s="23" t="str">
        <f t="shared" si="403"/>
        <v>EMF nein</v>
      </c>
      <c r="BF2585" s="23" t="str">
        <f t="shared" si="406"/>
        <v/>
      </c>
      <c r="BG2585" s="23" t="str">
        <f t="shared" si="407"/>
        <v/>
      </c>
      <c r="BH2585" s="23">
        <f t="shared" si="408"/>
        <v>0</v>
      </c>
      <c r="BO2585" s="2" t="s">
        <v>10544</v>
      </c>
      <c r="BP2585" s="3">
        <v>1</v>
      </c>
      <c r="BQ2585" s="2" t="s">
        <v>10545</v>
      </c>
    </row>
    <row r="2586" spans="1:70" ht="16.149999999999999" customHeight="1" x14ac:dyDescent="0.25">
      <c r="A2586" s="16">
        <v>2585</v>
      </c>
      <c r="B2586" s="17" t="s">
        <v>87</v>
      </c>
      <c r="C2586" s="2" t="s">
        <v>4435</v>
      </c>
      <c r="D2586" s="2" t="s">
        <v>264</v>
      </c>
      <c r="E2586" s="2" t="s">
        <v>10546</v>
      </c>
      <c r="F2586" s="67">
        <v>43327</v>
      </c>
      <c r="G2586" s="3">
        <f t="shared" si="409"/>
        <v>8</v>
      </c>
      <c r="H2586" s="3">
        <f t="shared" si="410"/>
        <v>2018</v>
      </c>
      <c r="I2586" s="19"/>
      <c r="J2586" s="20" t="str">
        <f t="shared" si="404"/>
        <v/>
      </c>
      <c r="K2586" s="5" t="str">
        <f t="shared" si="405"/>
        <v>ja</v>
      </c>
      <c r="L2586" s="21" t="s">
        <v>73</v>
      </c>
      <c r="N2586" s="5">
        <v>76</v>
      </c>
      <c r="O2586" s="17" t="s">
        <v>75</v>
      </c>
      <c r="P2586" s="2" t="s">
        <v>10277</v>
      </c>
      <c r="R2586" s="6" t="s">
        <v>77</v>
      </c>
      <c r="T2586" s="22"/>
      <c r="U2586" s="2" t="s">
        <v>115</v>
      </c>
      <c r="V2586" s="2" t="s">
        <v>80</v>
      </c>
      <c r="AA2586" s="2">
        <v>191</v>
      </c>
      <c r="AB2586" s="2" t="s">
        <v>81</v>
      </c>
      <c r="AD2586" s="2">
        <v>191</v>
      </c>
      <c r="AE2586" s="2" t="s">
        <v>81</v>
      </c>
      <c r="AF2586" s="2" t="s">
        <v>84</v>
      </c>
      <c r="BE2586" s="23" t="str">
        <f t="shared" si="403"/>
        <v>EMF nein</v>
      </c>
      <c r="BF2586" s="23" t="str">
        <f t="shared" si="406"/>
        <v/>
      </c>
      <c r="BG2586" s="23" t="str">
        <f t="shared" si="407"/>
        <v/>
      </c>
      <c r="BH2586" s="23">
        <f t="shared" si="408"/>
        <v>0</v>
      </c>
      <c r="BP2586" s="3">
        <v>1</v>
      </c>
      <c r="BQ2586" s="2" t="s">
        <v>10547</v>
      </c>
    </row>
    <row r="2587" spans="1:70" ht="16.149999999999999" customHeight="1" x14ac:dyDescent="0.25">
      <c r="A2587" s="16">
        <v>2586</v>
      </c>
      <c r="B2587" s="17" t="s">
        <v>87</v>
      </c>
      <c r="C2587" s="2" t="s">
        <v>10548</v>
      </c>
      <c r="D2587" s="2" t="s">
        <v>113</v>
      </c>
      <c r="E2587" s="2" t="s">
        <v>2243</v>
      </c>
      <c r="F2587" s="67">
        <v>43330</v>
      </c>
      <c r="G2587" s="3">
        <f t="shared" si="409"/>
        <v>8</v>
      </c>
      <c r="H2587" s="3">
        <f t="shared" si="410"/>
        <v>2018</v>
      </c>
      <c r="I2587" s="19">
        <v>0.78472222222222199</v>
      </c>
      <c r="J2587" s="20">
        <f t="shared" si="404"/>
        <v>18</v>
      </c>
      <c r="K2587" s="5" t="str">
        <f t="shared" si="405"/>
        <v>ja</v>
      </c>
      <c r="L2587" s="5" t="s">
        <v>91</v>
      </c>
      <c r="N2587" s="5">
        <v>76</v>
      </c>
      <c r="O2587" s="17" t="s">
        <v>126</v>
      </c>
      <c r="P2587" s="2" t="s">
        <v>10549</v>
      </c>
      <c r="R2587" s="6" t="s">
        <v>77</v>
      </c>
      <c r="T2587" s="22" t="s">
        <v>79</v>
      </c>
      <c r="U2587" s="2" t="s">
        <v>74</v>
      </c>
      <c r="V2587" s="2" t="s">
        <v>10207</v>
      </c>
      <c r="X2587" s="2">
        <v>700</v>
      </c>
      <c r="Y2587" s="2" t="s">
        <v>81</v>
      </c>
      <c r="Z2587" s="2" t="s">
        <v>168</v>
      </c>
      <c r="AA2587" s="2">
        <v>700</v>
      </c>
      <c r="AB2587" s="2" t="s">
        <v>94</v>
      </c>
      <c r="AC2587" s="2" t="s">
        <v>168</v>
      </c>
      <c r="AD2587" s="2">
        <v>700</v>
      </c>
      <c r="AE2587" s="2" t="s">
        <v>81</v>
      </c>
      <c r="AF2587" s="2" t="s">
        <v>168</v>
      </c>
      <c r="BE2587" s="23" t="str">
        <f t="shared" si="403"/>
        <v>EMF nein</v>
      </c>
      <c r="BF2587" s="23" t="str">
        <f t="shared" si="406"/>
        <v/>
      </c>
      <c r="BG2587" s="23" t="str">
        <f t="shared" si="407"/>
        <v/>
      </c>
      <c r="BH2587" s="23">
        <f t="shared" si="408"/>
        <v>0</v>
      </c>
      <c r="BO2587" s="2" t="s">
        <v>10550</v>
      </c>
      <c r="BP2587" s="3">
        <v>1</v>
      </c>
      <c r="BQ2587" s="2" t="s">
        <v>10551</v>
      </c>
    </row>
    <row r="2588" spans="1:70" ht="16.149999999999999" customHeight="1" x14ac:dyDescent="0.25">
      <c r="A2588" s="16">
        <v>2587</v>
      </c>
      <c r="B2588" s="17" t="s">
        <v>87</v>
      </c>
      <c r="C2588" s="2" t="s">
        <v>7315</v>
      </c>
      <c r="D2588" s="2" t="s">
        <v>172</v>
      </c>
      <c r="E2588" s="2" t="s">
        <v>8136</v>
      </c>
      <c r="F2588" s="67">
        <v>43325</v>
      </c>
      <c r="G2588" s="3">
        <f t="shared" si="409"/>
        <v>8</v>
      </c>
      <c r="H2588" s="3">
        <f t="shared" si="410"/>
        <v>2018</v>
      </c>
      <c r="I2588" s="19">
        <v>0.40625</v>
      </c>
      <c r="J2588" s="20">
        <f t="shared" si="404"/>
        <v>9</v>
      </c>
      <c r="K2588" s="5" t="str">
        <f t="shared" si="405"/>
        <v>ja</v>
      </c>
      <c r="L2588" s="5" t="s">
        <v>91</v>
      </c>
      <c r="M2588" s="122" t="s">
        <v>74</v>
      </c>
      <c r="N2588" s="5">
        <v>79</v>
      </c>
      <c r="O2588" s="17" t="s">
        <v>75</v>
      </c>
      <c r="P2588" s="2" t="s">
        <v>10552</v>
      </c>
      <c r="R2588" s="6" t="s">
        <v>77</v>
      </c>
      <c r="T2588" s="22"/>
      <c r="U2588" s="2" t="s">
        <v>10553</v>
      </c>
      <c r="V2588" s="2" t="s">
        <v>80</v>
      </c>
      <c r="X2588" s="2">
        <v>164</v>
      </c>
      <c r="Y2588" s="2" t="s">
        <v>81</v>
      </c>
      <c r="Z2588" s="2" t="s">
        <v>82</v>
      </c>
      <c r="AD2588" s="2">
        <v>164</v>
      </c>
      <c r="AE2588" s="2" t="s">
        <v>83</v>
      </c>
      <c r="AF2588" s="2" t="s">
        <v>82</v>
      </c>
      <c r="AJ2588" s="2">
        <v>213</v>
      </c>
      <c r="AK2588" s="2" t="s">
        <v>81</v>
      </c>
      <c r="AL2588" s="2" t="s">
        <v>168</v>
      </c>
      <c r="AP2588" s="2">
        <v>213</v>
      </c>
      <c r="AQ2588" s="2" t="s">
        <v>83</v>
      </c>
      <c r="AR2588" s="2" t="s">
        <v>168</v>
      </c>
      <c r="BE2588" s="23" t="str">
        <f t="shared" si="403"/>
        <v>EMF nein</v>
      </c>
      <c r="BF2588" s="23" t="str">
        <f t="shared" si="406"/>
        <v/>
      </c>
      <c r="BG2588" s="23" t="str">
        <f t="shared" si="407"/>
        <v/>
      </c>
      <c r="BH2588" s="23">
        <f t="shared" si="408"/>
        <v>0</v>
      </c>
      <c r="BO2588" s="2" t="s">
        <v>10554</v>
      </c>
      <c r="BP2588" s="3">
        <v>1</v>
      </c>
      <c r="BQ2588" s="2" t="s">
        <v>10555</v>
      </c>
    </row>
    <row r="2589" spans="1:70" ht="16.149999999999999" customHeight="1" x14ac:dyDescent="0.25">
      <c r="A2589" s="16">
        <v>2588</v>
      </c>
      <c r="B2589" s="17" t="s">
        <v>211</v>
      </c>
      <c r="C2589" s="2" t="s">
        <v>10556</v>
      </c>
      <c r="D2589" s="2" t="s">
        <v>264</v>
      </c>
      <c r="E2589" s="2" t="s">
        <v>247</v>
      </c>
      <c r="F2589" s="67">
        <v>43328</v>
      </c>
      <c r="G2589" s="3">
        <f t="shared" si="409"/>
        <v>8</v>
      </c>
      <c r="H2589" s="3">
        <f t="shared" si="410"/>
        <v>2018</v>
      </c>
      <c r="I2589" s="19">
        <v>0.70486111111111105</v>
      </c>
      <c r="J2589" s="20">
        <f t="shared" si="404"/>
        <v>16</v>
      </c>
      <c r="K2589" s="5" t="str">
        <f t="shared" si="405"/>
        <v>ja</v>
      </c>
      <c r="L2589" s="5" t="s">
        <v>91</v>
      </c>
      <c r="M2589" s="122" t="s">
        <v>74</v>
      </c>
      <c r="N2589" s="5">
        <v>65</v>
      </c>
      <c r="O2589" s="17" t="s">
        <v>75</v>
      </c>
      <c r="P2589" s="2" t="s">
        <v>10557</v>
      </c>
      <c r="R2589" s="6" t="s">
        <v>77</v>
      </c>
      <c r="T2589" s="22"/>
      <c r="X2589" s="2">
        <v>252</v>
      </c>
      <c r="Y2589" s="2" t="s">
        <v>81</v>
      </c>
      <c r="Z2589" s="2" t="s">
        <v>84</v>
      </c>
      <c r="AA2589" s="2">
        <v>252</v>
      </c>
      <c r="AB2589" s="2" t="s">
        <v>81</v>
      </c>
      <c r="AC2589" s="2" t="s">
        <v>84</v>
      </c>
      <c r="AD2589" s="2">
        <v>252</v>
      </c>
      <c r="AE2589" s="2" t="s">
        <v>81</v>
      </c>
      <c r="AF2589" s="2" t="s">
        <v>84</v>
      </c>
      <c r="AJ2589" s="2">
        <v>652</v>
      </c>
      <c r="AK2589" s="2" t="s">
        <v>81</v>
      </c>
      <c r="AL2589" s="2" t="s">
        <v>168</v>
      </c>
      <c r="AM2589" s="2">
        <v>652</v>
      </c>
      <c r="AN2589" s="2" t="s">
        <v>81</v>
      </c>
      <c r="AO2589" s="2" t="s">
        <v>168</v>
      </c>
      <c r="AP2589" s="2">
        <v>652</v>
      </c>
      <c r="AQ2589" s="2" t="s">
        <v>83</v>
      </c>
      <c r="AR2589" s="2" t="s">
        <v>168</v>
      </c>
      <c r="BE2589" s="23" t="str">
        <f t="shared" si="403"/>
        <v>EMF ja</v>
      </c>
      <c r="BF2589" s="23">
        <f t="shared" si="406"/>
        <v>100</v>
      </c>
      <c r="BG2589" s="23" t="str">
        <f t="shared" si="407"/>
        <v>100-499m</v>
      </c>
      <c r="BH2589" s="23">
        <f t="shared" si="408"/>
        <v>1</v>
      </c>
      <c r="BM2589" s="2" t="s">
        <v>162</v>
      </c>
      <c r="BN2589" s="2">
        <v>100</v>
      </c>
      <c r="BO2589" s="2" t="s">
        <v>10558</v>
      </c>
      <c r="BP2589" s="3">
        <v>1</v>
      </c>
      <c r="BQ2589" s="2" t="s">
        <v>10559</v>
      </c>
    </row>
    <row r="2590" spans="1:70" ht="16.149999999999999" customHeight="1" x14ac:dyDescent="0.25">
      <c r="A2590" s="16">
        <v>2589</v>
      </c>
      <c r="B2590" s="17" t="s">
        <v>211</v>
      </c>
      <c r="C2590" s="2" t="s">
        <v>1241</v>
      </c>
      <c r="D2590" s="2" t="s">
        <v>575</v>
      </c>
      <c r="E2590" s="2" t="s">
        <v>10560</v>
      </c>
      <c r="F2590" s="67">
        <v>43331</v>
      </c>
      <c r="G2590" s="3">
        <f t="shared" si="409"/>
        <v>8</v>
      </c>
      <c r="H2590" s="3">
        <f t="shared" si="410"/>
        <v>2018</v>
      </c>
      <c r="I2590" s="19">
        <v>0.91666666666666696</v>
      </c>
      <c r="J2590" s="20">
        <f t="shared" si="404"/>
        <v>22</v>
      </c>
      <c r="K2590" s="5" t="str">
        <f t="shared" si="405"/>
        <v>ja</v>
      </c>
      <c r="L2590" s="21" t="s">
        <v>73</v>
      </c>
      <c r="M2590" s="122" t="s">
        <v>74</v>
      </c>
      <c r="N2590" s="5">
        <v>69</v>
      </c>
      <c r="O2590" s="17" t="s">
        <v>75</v>
      </c>
      <c r="P2590" s="2" t="s">
        <v>10561</v>
      </c>
      <c r="R2590" s="6" t="s">
        <v>77</v>
      </c>
      <c r="T2590" s="6" t="s">
        <v>3264</v>
      </c>
      <c r="U2590" s="2" t="s">
        <v>74</v>
      </c>
      <c r="X2590" s="2">
        <v>484</v>
      </c>
      <c r="Y2590" s="2" t="s">
        <v>83</v>
      </c>
      <c r="Z2590" s="2" t="s">
        <v>82</v>
      </c>
      <c r="AD2590" s="2">
        <v>484</v>
      </c>
      <c r="AE2590" s="2" t="s">
        <v>81</v>
      </c>
      <c r="AF2590" s="2" t="s">
        <v>82</v>
      </c>
      <c r="AJ2590" s="2">
        <v>689</v>
      </c>
      <c r="AK2590" s="2" t="s">
        <v>83</v>
      </c>
      <c r="AL2590" s="2" t="s">
        <v>82</v>
      </c>
      <c r="AM2590" s="2">
        <v>689</v>
      </c>
      <c r="AN2590" s="2" t="s">
        <v>81</v>
      </c>
      <c r="AO2590" s="2" t="s">
        <v>82</v>
      </c>
      <c r="AP2590" s="2">
        <v>689</v>
      </c>
      <c r="AQ2590" s="2" t="s">
        <v>83</v>
      </c>
      <c r="AR2590" s="2" t="s">
        <v>82</v>
      </c>
      <c r="BE2590" s="23" t="str">
        <f t="shared" si="403"/>
        <v>EMF nein</v>
      </c>
      <c r="BF2590" s="23" t="str">
        <f t="shared" si="406"/>
        <v/>
      </c>
      <c r="BG2590" s="23" t="str">
        <f t="shared" si="407"/>
        <v/>
      </c>
      <c r="BH2590" s="23">
        <f t="shared" si="408"/>
        <v>0</v>
      </c>
      <c r="BO2590" s="2" t="s">
        <v>10562</v>
      </c>
      <c r="BP2590" s="3">
        <v>1</v>
      </c>
      <c r="BQ2590" s="2" t="s">
        <v>10563</v>
      </c>
    </row>
    <row r="2591" spans="1:70" ht="16.149999999999999" customHeight="1" x14ac:dyDescent="0.25">
      <c r="A2591" s="16">
        <v>2590</v>
      </c>
      <c r="B2591" s="17" t="s">
        <v>211</v>
      </c>
      <c r="C2591" s="2" t="s">
        <v>10564</v>
      </c>
      <c r="D2591" s="2" t="s">
        <v>89</v>
      </c>
      <c r="E2591" s="2" t="s">
        <v>10565</v>
      </c>
      <c r="F2591" s="67">
        <v>43332</v>
      </c>
      <c r="G2591" s="3">
        <f t="shared" si="409"/>
        <v>8</v>
      </c>
      <c r="H2591" s="3">
        <f t="shared" si="410"/>
        <v>2018</v>
      </c>
      <c r="I2591" s="19">
        <v>0.27777777777777801</v>
      </c>
      <c r="J2591" s="20">
        <f t="shared" si="404"/>
        <v>6</v>
      </c>
      <c r="K2591" s="5" t="str">
        <f t="shared" si="405"/>
        <v>ja</v>
      </c>
      <c r="L2591" s="5" t="s">
        <v>91</v>
      </c>
      <c r="M2591" s="122" t="s">
        <v>74</v>
      </c>
      <c r="N2591" s="5">
        <v>25</v>
      </c>
      <c r="O2591" s="2" t="s">
        <v>140</v>
      </c>
      <c r="P2591" s="2" t="s">
        <v>735</v>
      </c>
      <c r="R2591" s="6" t="s">
        <v>77</v>
      </c>
      <c r="T2591" s="22"/>
      <c r="X2591" s="2">
        <v>350</v>
      </c>
      <c r="Y2591" s="2" t="s">
        <v>83</v>
      </c>
      <c r="Z2591" s="2" t="s">
        <v>84</v>
      </c>
      <c r="AA2591" s="2">
        <v>350</v>
      </c>
      <c r="AB2591" s="2" t="s">
        <v>81</v>
      </c>
      <c r="AC2591" s="2" t="s">
        <v>84</v>
      </c>
      <c r="AD2591" s="2">
        <v>350</v>
      </c>
      <c r="AE2591" s="2" t="s">
        <v>83</v>
      </c>
      <c r="AF2591" s="2" t="s">
        <v>84</v>
      </c>
      <c r="BE2591" s="23" t="str">
        <f t="shared" si="403"/>
        <v>EMF ja</v>
      </c>
      <c r="BF2591" s="23">
        <f t="shared" si="406"/>
        <v>3000</v>
      </c>
      <c r="BG2591" s="23" t="str">
        <f t="shared" si="407"/>
        <v>500+m</v>
      </c>
      <c r="BH2591" s="23">
        <f t="shared" si="408"/>
        <v>2</v>
      </c>
      <c r="BI2591" s="2" t="s">
        <v>162</v>
      </c>
      <c r="BJ2591" s="2">
        <v>3150</v>
      </c>
      <c r="BK2591" s="2" t="s">
        <v>162</v>
      </c>
      <c r="BL2591" s="2">
        <v>3000</v>
      </c>
      <c r="BP2591" s="3">
        <v>1</v>
      </c>
      <c r="BQ2591" s="2" t="s">
        <v>10566</v>
      </c>
    </row>
    <row r="2592" spans="1:70" ht="16.149999999999999" customHeight="1" x14ac:dyDescent="0.25">
      <c r="A2592" s="16">
        <v>2591</v>
      </c>
      <c r="B2592" s="17" t="s">
        <v>87</v>
      </c>
      <c r="C2592" s="2" t="s">
        <v>5867</v>
      </c>
      <c r="D2592" s="2" t="s">
        <v>124</v>
      </c>
      <c r="E2592" s="2" t="s">
        <v>5868</v>
      </c>
      <c r="F2592" s="67">
        <v>43331</v>
      </c>
      <c r="G2592" s="3">
        <f t="shared" si="409"/>
        <v>8</v>
      </c>
      <c r="H2592" s="3">
        <f t="shared" si="410"/>
        <v>2018</v>
      </c>
      <c r="I2592" s="19">
        <v>0.625</v>
      </c>
      <c r="J2592" s="20">
        <f t="shared" si="404"/>
        <v>15</v>
      </c>
      <c r="K2592" s="5" t="str">
        <f t="shared" si="405"/>
        <v>ja</v>
      </c>
      <c r="L2592" s="5" t="s">
        <v>91</v>
      </c>
      <c r="M2592" s="122" t="s">
        <v>74</v>
      </c>
      <c r="N2592" s="5">
        <v>71</v>
      </c>
      <c r="O2592" s="17" t="s">
        <v>126</v>
      </c>
      <c r="P2592" s="2" t="s">
        <v>10567</v>
      </c>
      <c r="R2592" s="6" t="s">
        <v>77</v>
      </c>
      <c r="T2592" s="22" t="s">
        <v>79</v>
      </c>
      <c r="V2592" s="2" t="s">
        <v>80</v>
      </c>
      <c r="X2592" s="2">
        <v>1090</v>
      </c>
      <c r="Y2592" s="2" t="s">
        <v>81</v>
      </c>
      <c r="Z2592" s="2" t="s">
        <v>168</v>
      </c>
      <c r="AD2592" s="2">
        <v>1090</v>
      </c>
      <c r="AE2592" s="2" t="s">
        <v>81</v>
      </c>
      <c r="AF2592" s="2" t="s">
        <v>168</v>
      </c>
      <c r="BE2592" s="23" t="str">
        <f t="shared" si="403"/>
        <v>EMF ja</v>
      </c>
      <c r="BF2592" s="23">
        <f t="shared" si="406"/>
        <v>150</v>
      </c>
      <c r="BG2592" s="23" t="str">
        <f t="shared" si="407"/>
        <v>100-499m</v>
      </c>
      <c r="BH2592" s="23">
        <f t="shared" si="408"/>
        <v>1</v>
      </c>
      <c r="BI2592" s="2" t="s">
        <v>162</v>
      </c>
      <c r="BJ2592" s="2">
        <v>150</v>
      </c>
      <c r="BO2592" s="2" t="s">
        <v>10568</v>
      </c>
      <c r="BP2592" s="3">
        <v>1</v>
      </c>
      <c r="BQ2592" s="2" t="s">
        <v>10569</v>
      </c>
    </row>
    <row r="2593" spans="1:69" ht="16.149999999999999" customHeight="1" x14ac:dyDescent="0.25">
      <c r="A2593" s="16">
        <v>2592</v>
      </c>
      <c r="B2593" s="17" t="s">
        <v>211</v>
      </c>
      <c r="C2593" s="2" t="s">
        <v>2241</v>
      </c>
      <c r="D2593" s="2" t="s">
        <v>151</v>
      </c>
      <c r="E2593" s="2" t="s">
        <v>247</v>
      </c>
      <c r="F2593" s="67">
        <v>43332</v>
      </c>
      <c r="G2593" s="3">
        <f t="shared" si="409"/>
        <v>8</v>
      </c>
      <c r="H2593" s="3">
        <f t="shared" si="410"/>
        <v>2018</v>
      </c>
      <c r="I2593" s="19">
        <v>0.65972222222222199</v>
      </c>
      <c r="J2593" s="20">
        <f t="shared" si="404"/>
        <v>15</v>
      </c>
      <c r="K2593" s="5" t="str">
        <f t="shared" si="405"/>
        <v>ja</v>
      </c>
      <c r="L2593" s="5" t="s">
        <v>91</v>
      </c>
      <c r="M2593" s="6" t="s">
        <v>74</v>
      </c>
      <c r="N2593" s="5">
        <v>43</v>
      </c>
      <c r="O2593" s="17" t="s">
        <v>75</v>
      </c>
      <c r="P2593" s="2" t="s">
        <v>10570</v>
      </c>
      <c r="R2593" s="6" t="s">
        <v>77</v>
      </c>
      <c r="T2593" s="22" t="s">
        <v>79</v>
      </c>
      <c r="U2593" s="2" t="s">
        <v>74</v>
      </c>
      <c r="X2593" s="2">
        <v>1130</v>
      </c>
      <c r="Y2593" s="2" t="s">
        <v>83</v>
      </c>
      <c r="Z2593" s="2" t="s">
        <v>168</v>
      </c>
      <c r="AA2593" s="2">
        <v>1130</v>
      </c>
      <c r="AB2593" s="2" t="s">
        <v>83</v>
      </c>
      <c r="AC2593" s="2" t="s">
        <v>168</v>
      </c>
      <c r="AD2593" s="2">
        <v>1130</v>
      </c>
      <c r="AE2593" s="2" t="s">
        <v>83</v>
      </c>
      <c r="AF2593" s="2" t="s">
        <v>168</v>
      </c>
      <c r="BE2593" s="23" t="str">
        <f t="shared" si="403"/>
        <v>EMF ja</v>
      </c>
      <c r="BF2593" s="23">
        <f t="shared" si="406"/>
        <v>30</v>
      </c>
      <c r="BG2593" s="23" t="str">
        <f t="shared" si="407"/>
        <v>&lt;100m</v>
      </c>
      <c r="BH2593" s="23">
        <f t="shared" si="408"/>
        <v>1</v>
      </c>
      <c r="BM2593" s="2" t="s">
        <v>110</v>
      </c>
      <c r="BN2593" s="2">
        <v>30</v>
      </c>
      <c r="BO2593" s="2" t="s">
        <v>10571</v>
      </c>
      <c r="BP2593" s="3">
        <v>1</v>
      </c>
      <c r="BQ2593" s="2" t="s">
        <v>10572</v>
      </c>
    </row>
    <row r="2594" spans="1:69" ht="16.149999999999999" customHeight="1" x14ac:dyDescent="0.25">
      <c r="A2594" s="16">
        <v>2593</v>
      </c>
      <c r="B2594" s="17" t="s">
        <v>211</v>
      </c>
      <c r="C2594" s="2" t="s">
        <v>6187</v>
      </c>
      <c r="D2594" s="2" t="s">
        <v>192</v>
      </c>
      <c r="E2594" s="2" t="s">
        <v>10573</v>
      </c>
      <c r="F2594" s="67">
        <v>43333</v>
      </c>
      <c r="G2594" s="3">
        <f t="shared" si="409"/>
        <v>8</v>
      </c>
      <c r="H2594" s="3">
        <f t="shared" si="410"/>
        <v>2018</v>
      </c>
      <c r="I2594" s="19">
        <v>0.70138888888888895</v>
      </c>
      <c r="J2594" s="20">
        <f t="shared" si="404"/>
        <v>16</v>
      </c>
      <c r="K2594" s="5" t="str">
        <f t="shared" si="405"/>
        <v>ja</v>
      </c>
      <c r="L2594" s="21" t="s">
        <v>73</v>
      </c>
      <c r="M2594" s="121" t="s">
        <v>74</v>
      </c>
      <c r="N2594" s="5">
        <v>68</v>
      </c>
      <c r="O2594" s="17" t="s">
        <v>75</v>
      </c>
      <c r="P2594" s="2" t="s">
        <v>10574</v>
      </c>
      <c r="R2594" s="6" t="s">
        <v>77</v>
      </c>
      <c r="T2594" s="22"/>
      <c r="U2594" s="2" t="s">
        <v>208</v>
      </c>
      <c r="V2594" s="2" t="s">
        <v>202</v>
      </c>
      <c r="BE2594" s="23" t="str">
        <f t="shared" si="403"/>
        <v>EMF ja</v>
      </c>
      <c r="BF2594" s="23">
        <f t="shared" si="406"/>
        <v>5</v>
      </c>
      <c r="BG2594" s="23" t="str">
        <f t="shared" si="407"/>
        <v>&lt;100m</v>
      </c>
      <c r="BH2594" s="23">
        <f t="shared" si="408"/>
        <v>1</v>
      </c>
      <c r="BM2594" s="2" t="s">
        <v>162</v>
      </c>
      <c r="BN2594" s="2">
        <v>5</v>
      </c>
      <c r="BO2594" s="2" t="s">
        <v>10575</v>
      </c>
      <c r="BP2594" s="3">
        <v>1</v>
      </c>
      <c r="BQ2594" s="2" t="s">
        <v>10576</v>
      </c>
    </row>
    <row r="2595" spans="1:69" ht="16.149999999999999" customHeight="1" x14ac:dyDescent="0.25">
      <c r="A2595" s="16">
        <v>2594</v>
      </c>
      <c r="B2595" s="17" t="s">
        <v>211</v>
      </c>
      <c r="C2595" s="2" t="s">
        <v>10577</v>
      </c>
      <c r="D2595" s="2" t="s">
        <v>158</v>
      </c>
      <c r="E2595" s="2" t="s">
        <v>339</v>
      </c>
      <c r="F2595" s="67">
        <v>43333</v>
      </c>
      <c r="G2595" s="3">
        <f t="shared" si="409"/>
        <v>8</v>
      </c>
      <c r="H2595" s="3">
        <f t="shared" si="410"/>
        <v>2018</v>
      </c>
      <c r="I2595" s="19">
        <v>0.57638888888888895</v>
      </c>
      <c r="J2595" s="20">
        <f t="shared" si="404"/>
        <v>13</v>
      </c>
      <c r="K2595" s="5" t="str">
        <f t="shared" si="405"/>
        <v>ja</v>
      </c>
      <c r="L2595" s="5" t="s">
        <v>91</v>
      </c>
      <c r="M2595" s="122" t="s">
        <v>100</v>
      </c>
      <c r="O2595" s="2" t="s">
        <v>140</v>
      </c>
      <c r="P2595" s="2" t="s">
        <v>10578</v>
      </c>
      <c r="R2595" s="6" t="s">
        <v>77</v>
      </c>
      <c r="T2595" s="22"/>
      <c r="X2595" s="2">
        <v>176</v>
      </c>
      <c r="Y2595" s="2" t="s">
        <v>83</v>
      </c>
      <c r="Z2595" s="2" t="s">
        <v>84</v>
      </c>
      <c r="AA2595" s="2">
        <v>176</v>
      </c>
      <c r="AB2595" s="2" t="s">
        <v>81</v>
      </c>
      <c r="AC2595" s="2" t="s">
        <v>84</v>
      </c>
      <c r="AD2595" s="2">
        <v>176</v>
      </c>
      <c r="AE2595" s="2" t="s">
        <v>83</v>
      </c>
      <c r="AF2595" s="2" t="s">
        <v>84</v>
      </c>
      <c r="AJ2595" s="2">
        <v>134</v>
      </c>
      <c r="AK2595" s="2" t="s">
        <v>94</v>
      </c>
      <c r="AL2595" s="2" t="s">
        <v>168</v>
      </c>
      <c r="AP2595" s="2">
        <v>134</v>
      </c>
      <c r="AQ2595" s="2" t="s">
        <v>81</v>
      </c>
      <c r="AR2595" s="2" t="s">
        <v>168</v>
      </c>
      <c r="BE2595" s="23" t="str">
        <f t="shared" si="403"/>
        <v>EMF ja</v>
      </c>
      <c r="BF2595" s="23">
        <f t="shared" si="406"/>
        <v>350</v>
      </c>
      <c r="BG2595" s="23" t="str">
        <f t="shared" si="407"/>
        <v>100-499m</v>
      </c>
      <c r="BH2595" s="23">
        <f t="shared" si="408"/>
        <v>1</v>
      </c>
      <c r="BI2595" s="2" t="s">
        <v>162</v>
      </c>
      <c r="BJ2595" s="2">
        <v>350</v>
      </c>
      <c r="BP2595" s="3">
        <v>1</v>
      </c>
      <c r="BQ2595" s="2" t="s">
        <v>10579</v>
      </c>
    </row>
    <row r="2596" spans="1:69" ht="16.149999999999999" customHeight="1" x14ac:dyDescent="0.25">
      <c r="A2596" s="16">
        <v>2595</v>
      </c>
      <c r="B2596" s="17" t="s">
        <v>211</v>
      </c>
      <c r="C2596" s="2" t="s">
        <v>10580</v>
      </c>
      <c r="D2596" s="2" t="s">
        <v>206</v>
      </c>
      <c r="E2596" s="2" t="s">
        <v>6956</v>
      </c>
      <c r="F2596" s="67">
        <v>43332</v>
      </c>
      <c r="G2596" s="3">
        <f t="shared" si="409"/>
        <v>8</v>
      </c>
      <c r="H2596" s="3">
        <f t="shared" si="410"/>
        <v>2018</v>
      </c>
      <c r="I2596" s="19">
        <v>0.86111111111111105</v>
      </c>
      <c r="J2596" s="20">
        <f t="shared" si="404"/>
        <v>20</v>
      </c>
      <c r="K2596" s="5" t="str">
        <f t="shared" si="405"/>
        <v>ja</v>
      </c>
      <c r="L2596" s="5" t="s">
        <v>91</v>
      </c>
      <c r="M2596" s="6" t="s">
        <v>74</v>
      </c>
      <c r="N2596" s="5">
        <v>47</v>
      </c>
      <c r="O2596" s="2" t="s">
        <v>140</v>
      </c>
      <c r="P2596" s="2" t="s">
        <v>10581</v>
      </c>
      <c r="R2596" s="6" t="s">
        <v>77</v>
      </c>
      <c r="T2596" s="22" t="s">
        <v>79</v>
      </c>
      <c r="V2596" s="2" t="s">
        <v>202</v>
      </c>
      <c r="X2596" s="2">
        <v>1180</v>
      </c>
      <c r="Y2596" s="2" t="s">
        <v>81</v>
      </c>
      <c r="Z2596" s="2" t="s">
        <v>84</v>
      </c>
      <c r="AA2596" s="2">
        <v>1180</v>
      </c>
      <c r="AB2596" s="2" t="s">
        <v>94</v>
      </c>
      <c r="AC2596" s="2" t="s">
        <v>84</v>
      </c>
      <c r="AD2596" s="2">
        <v>1180</v>
      </c>
      <c r="AE2596" s="2" t="s">
        <v>81</v>
      </c>
      <c r="AF2596" s="2" t="s">
        <v>84</v>
      </c>
      <c r="AJ2596" s="2">
        <v>750</v>
      </c>
      <c r="AK2596" s="2" t="s">
        <v>83</v>
      </c>
      <c r="AL2596" s="2" t="s">
        <v>168</v>
      </c>
      <c r="AM2596" s="2">
        <v>750</v>
      </c>
      <c r="AN2596" s="2" t="s">
        <v>81</v>
      </c>
      <c r="AO2596" s="2" t="s">
        <v>168</v>
      </c>
      <c r="AP2596" s="2">
        <v>750</v>
      </c>
      <c r="AQ2596" s="2" t="s">
        <v>83</v>
      </c>
      <c r="AR2596" s="2" t="s">
        <v>168</v>
      </c>
      <c r="BE2596" s="23" t="str">
        <f t="shared" si="403"/>
        <v>EMF ja</v>
      </c>
      <c r="BF2596" s="23">
        <f t="shared" si="406"/>
        <v>2480</v>
      </c>
      <c r="BG2596" s="23" t="str">
        <f t="shared" si="407"/>
        <v>500+m</v>
      </c>
      <c r="BH2596" s="23">
        <f t="shared" si="408"/>
        <v>1</v>
      </c>
      <c r="BI2596" s="2" t="s">
        <v>162</v>
      </c>
      <c r="BJ2596" s="2">
        <v>2480</v>
      </c>
      <c r="BO2596" s="2" t="s">
        <v>10582</v>
      </c>
      <c r="BP2596" s="3">
        <v>1</v>
      </c>
      <c r="BQ2596" s="2" t="s">
        <v>10583</v>
      </c>
    </row>
    <row r="2597" spans="1:69" ht="16.149999999999999" customHeight="1" x14ac:dyDescent="0.25">
      <c r="A2597" s="41">
        <v>2596</v>
      </c>
      <c r="B2597" s="17" t="s">
        <v>87</v>
      </c>
      <c r="C2597" s="2" t="s">
        <v>2333</v>
      </c>
      <c r="D2597" s="2" t="s">
        <v>2334</v>
      </c>
      <c r="E2597" s="2" t="s">
        <v>10584</v>
      </c>
      <c r="F2597" s="67">
        <v>43274</v>
      </c>
      <c r="G2597" s="3">
        <f t="shared" si="409"/>
        <v>6</v>
      </c>
      <c r="H2597" s="3">
        <f t="shared" si="410"/>
        <v>2018</v>
      </c>
      <c r="I2597" s="19">
        <v>0.58680555555555602</v>
      </c>
      <c r="J2597" s="20">
        <f t="shared" si="404"/>
        <v>14</v>
      </c>
      <c r="K2597" s="5" t="str">
        <f t="shared" si="405"/>
        <v>ja</v>
      </c>
      <c r="L2597" s="21" t="s">
        <v>73</v>
      </c>
      <c r="M2597" s="6" t="s">
        <v>208</v>
      </c>
      <c r="N2597" s="5">
        <v>71</v>
      </c>
      <c r="O2597" s="17" t="s">
        <v>75</v>
      </c>
      <c r="P2597" s="6" t="s">
        <v>10585</v>
      </c>
      <c r="R2597" s="6" t="s">
        <v>77</v>
      </c>
      <c r="T2597" s="6" t="s">
        <v>202</v>
      </c>
      <c r="U2597" s="2" t="s">
        <v>1312</v>
      </c>
      <c r="X2597" s="2">
        <v>34</v>
      </c>
      <c r="Y2597" s="2" t="s">
        <v>94</v>
      </c>
      <c r="Z2597" s="2" t="s">
        <v>84</v>
      </c>
      <c r="AD2597" s="2">
        <v>34</v>
      </c>
      <c r="AE2597" s="2" t="s">
        <v>81</v>
      </c>
      <c r="AF2597" s="2" t="s">
        <v>84</v>
      </c>
      <c r="AJ2597" s="2">
        <v>272</v>
      </c>
      <c r="AK2597" s="2" t="s">
        <v>81</v>
      </c>
      <c r="AL2597" s="2" t="s">
        <v>84</v>
      </c>
      <c r="AP2597" s="2">
        <v>272</v>
      </c>
      <c r="AQ2597" s="2" t="s">
        <v>81</v>
      </c>
      <c r="AR2597" s="2" t="s">
        <v>84</v>
      </c>
      <c r="BE2597" s="23" t="str">
        <f t="shared" si="403"/>
        <v>EMF nein</v>
      </c>
      <c r="BF2597" s="23" t="str">
        <f t="shared" si="406"/>
        <v/>
      </c>
      <c r="BG2597" s="23" t="str">
        <f t="shared" si="407"/>
        <v/>
      </c>
      <c r="BH2597" s="23">
        <f t="shared" si="408"/>
        <v>0</v>
      </c>
      <c r="BO2597" s="2" t="s">
        <v>10586</v>
      </c>
      <c r="BP2597" s="3">
        <v>1</v>
      </c>
      <c r="BQ2597" s="2" t="s">
        <v>10587</v>
      </c>
    </row>
    <row r="2598" spans="1:69" ht="16.149999999999999" customHeight="1" x14ac:dyDescent="0.25">
      <c r="A2598" s="16">
        <v>2597</v>
      </c>
      <c r="B2598" s="17" t="s">
        <v>69</v>
      </c>
      <c r="C2598" s="116" t="s">
        <v>165</v>
      </c>
      <c r="D2598" s="2" t="s">
        <v>158</v>
      </c>
      <c r="E2598" s="2" t="s">
        <v>5380</v>
      </c>
      <c r="F2598" s="67">
        <v>43334</v>
      </c>
      <c r="G2598" s="3">
        <f t="shared" si="409"/>
        <v>8</v>
      </c>
      <c r="H2598" s="3">
        <f t="shared" si="410"/>
        <v>2018</v>
      </c>
      <c r="I2598" s="19">
        <v>0.63888888888888895</v>
      </c>
      <c r="J2598" s="20">
        <f t="shared" si="404"/>
        <v>15</v>
      </c>
      <c r="K2598" s="5" t="str">
        <f t="shared" si="405"/>
        <v>ja</v>
      </c>
      <c r="L2598" s="5" t="s">
        <v>91</v>
      </c>
      <c r="M2598" s="6" t="s">
        <v>208</v>
      </c>
      <c r="N2598" s="5">
        <v>84</v>
      </c>
      <c r="O2598" s="17" t="s">
        <v>75</v>
      </c>
      <c r="P2598" s="2" t="s">
        <v>10588</v>
      </c>
      <c r="Q2598" s="6" t="s">
        <v>186</v>
      </c>
      <c r="R2598" s="6" t="s">
        <v>77</v>
      </c>
      <c r="T2598" s="6" t="s">
        <v>202</v>
      </c>
      <c r="X2598" s="2">
        <v>25</v>
      </c>
      <c r="Y2598" s="2" t="s">
        <v>94</v>
      </c>
      <c r="Z2598" s="2" t="s">
        <v>84</v>
      </c>
      <c r="AA2598" s="2">
        <v>25</v>
      </c>
      <c r="AB2598" s="2" t="s">
        <v>94</v>
      </c>
      <c r="AC2598" s="2" t="s">
        <v>84</v>
      </c>
      <c r="AD2598" s="2">
        <v>25</v>
      </c>
      <c r="AE2598" s="2" t="s">
        <v>94</v>
      </c>
      <c r="AF2598" s="2" t="s">
        <v>84</v>
      </c>
      <c r="AJ2598" s="2">
        <v>35</v>
      </c>
      <c r="AK2598" s="2" t="s">
        <v>94</v>
      </c>
      <c r="AL2598" s="2" t="s">
        <v>84</v>
      </c>
      <c r="AP2598" s="2">
        <v>35</v>
      </c>
      <c r="AQ2598" s="2" t="s">
        <v>94</v>
      </c>
      <c r="AR2598" s="2" t="s">
        <v>84</v>
      </c>
      <c r="AV2598" s="2">
        <v>80</v>
      </c>
      <c r="AW2598" s="2" t="s">
        <v>81</v>
      </c>
      <c r="AX2598" s="2" t="s">
        <v>84</v>
      </c>
      <c r="AY2598" s="2">
        <v>80</v>
      </c>
      <c r="AZ2598" s="2" t="s">
        <v>94</v>
      </c>
      <c r="BA2598" s="2" t="s">
        <v>84</v>
      </c>
      <c r="BB2598" s="2">
        <v>80</v>
      </c>
      <c r="BC2598" s="2" t="s">
        <v>81</v>
      </c>
      <c r="BD2598" s="2" t="s">
        <v>84</v>
      </c>
      <c r="BE2598" s="23" t="str">
        <f t="shared" si="403"/>
        <v>EMF nein</v>
      </c>
      <c r="BF2598" s="23" t="str">
        <f t="shared" si="406"/>
        <v/>
      </c>
      <c r="BG2598" s="23" t="str">
        <f t="shared" si="407"/>
        <v/>
      </c>
      <c r="BH2598" s="23">
        <f t="shared" si="408"/>
        <v>0</v>
      </c>
      <c r="BO2598" s="2" t="s">
        <v>10589</v>
      </c>
      <c r="BP2598" s="3">
        <v>1</v>
      </c>
      <c r="BQ2598" s="2" t="s">
        <v>10590</v>
      </c>
    </row>
    <row r="2599" spans="1:69" ht="16.149999999999999" customHeight="1" x14ac:dyDescent="0.25">
      <c r="A2599" s="16">
        <v>2598</v>
      </c>
      <c r="B2599" s="17" t="s">
        <v>211</v>
      </c>
      <c r="C2599" s="2" t="s">
        <v>3216</v>
      </c>
      <c r="D2599" s="2" t="s">
        <v>104</v>
      </c>
      <c r="E2599" s="2" t="s">
        <v>10591</v>
      </c>
      <c r="F2599" s="67">
        <v>43356</v>
      </c>
      <c r="G2599" s="3">
        <f t="shared" si="409"/>
        <v>9</v>
      </c>
      <c r="H2599" s="3">
        <f t="shared" si="410"/>
        <v>2018</v>
      </c>
      <c r="I2599" s="19">
        <v>0.70486111111111105</v>
      </c>
      <c r="J2599" s="20">
        <f t="shared" si="404"/>
        <v>16</v>
      </c>
      <c r="K2599" s="5" t="str">
        <f t="shared" si="405"/>
        <v>ja</v>
      </c>
      <c r="L2599" s="21" t="s">
        <v>73</v>
      </c>
      <c r="M2599" s="6" t="s">
        <v>74</v>
      </c>
      <c r="N2599" s="5">
        <v>51</v>
      </c>
      <c r="O2599" s="17" t="s">
        <v>75</v>
      </c>
      <c r="P2599" s="2" t="s">
        <v>6385</v>
      </c>
      <c r="R2599" s="6" t="s">
        <v>77</v>
      </c>
      <c r="S2599" s="2" t="s">
        <v>78</v>
      </c>
      <c r="T2599" s="22"/>
      <c r="X2599" s="2">
        <v>60</v>
      </c>
      <c r="Y2599" s="2" t="s">
        <v>83</v>
      </c>
      <c r="Z2599" s="2" t="s">
        <v>84</v>
      </c>
      <c r="AA2599" s="2">
        <v>60</v>
      </c>
      <c r="AB2599" s="2" t="s">
        <v>81</v>
      </c>
      <c r="AC2599" s="2" t="s">
        <v>84</v>
      </c>
      <c r="AD2599" s="2">
        <v>60</v>
      </c>
      <c r="AE2599" s="2" t="s">
        <v>83</v>
      </c>
      <c r="AF2599" s="2" t="s">
        <v>84</v>
      </c>
      <c r="BE2599" s="23" t="str">
        <f t="shared" si="403"/>
        <v>EMF nein</v>
      </c>
      <c r="BF2599" s="23" t="str">
        <f t="shared" si="406"/>
        <v/>
      </c>
      <c r="BG2599" s="23" t="str">
        <f t="shared" si="407"/>
        <v/>
      </c>
      <c r="BH2599" s="23">
        <f t="shared" si="408"/>
        <v>0</v>
      </c>
      <c r="BO2599" s="2" t="s">
        <v>10592</v>
      </c>
      <c r="BP2599" s="3">
        <v>1</v>
      </c>
      <c r="BQ2599" s="2" t="s">
        <v>10593</v>
      </c>
    </row>
    <row r="2600" spans="1:69" ht="16.149999999999999" customHeight="1" x14ac:dyDescent="0.25">
      <c r="A2600" s="16">
        <v>2599</v>
      </c>
      <c r="B2600" s="17" t="s">
        <v>211</v>
      </c>
      <c r="C2600" s="404" t="s">
        <v>10594</v>
      </c>
      <c r="D2600" s="2" t="s">
        <v>89</v>
      </c>
      <c r="E2600" s="2" t="s">
        <v>9931</v>
      </c>
      <c r="F2600" s="67">
        <v>43334</v>
      </c>
      <c r="G2600" s="3">
        <f t="shared" si="409"/>
        <v>8</v>
      </c>
      <c r="H2600" s="3">
        <f t="shared" si="410"/>
        <v>2018</v>
      </c>
      <c r="I2600" s="19">
        <v>0.82986111111111105</v>
      </c>
      <c r="J2600" s="20">
        <f t="shared" si="404"/>
        <v>19</v>
      </c>
      <c r="K2600" s="5" t="str">
        <f t="shared" si="405"/>
        <v>ja</v>
      </c>
      <c r="L2600" s="5" t="s">
        <v>91</v>
      </c>
      <c r="M2600" s="6" t="s">
        <v>100</v>
      </c>
      <c r="N2600" s="5">
        <v>61</v>
      </c>
      <c r="O2600" s="17" t="s">
        <v>75</v>
      </c>
      <c r="P2600" s="2" t="s">
        <v>10595</v>
      </c>
      <c r="R2600" s="6" t="s">
        <v>77</v>
      </c>
      <c r="T2600" s="22"/>
      <c r="BE2600" s="23" t="str">
        <f t="shared" si="403"/>
        <v>EMF ja</v>
      </c>
      <c r="BF2600" s="23">
        <f t="shared" si="406"/>
        <v>20</v>
      </c>
      <c r="BG2600" s="23" t="str">
        <f t="shared" si="407"/>
        <v>&lt;100m</v>
      </c>
      <c r="BH2600" s="23">
        <f t="shared" si="408"/>
        <v>3</v>
      </c>
      <c r="BI2600" s="2" t="s">
        <v>1819</v>
      </c>
      <c r="BJ2600" s="2">
        <v>35</v>
      </c>
      <c r="BK2600" s="2" t="s">
        <v>110</v>
      </c>
      <c r="BL2600" s="2">
        <v>75</v>
      </c>
      <c r="BM2600" s="2" t="s">
        <v>162</v>
      </c>
      <c r="BN2600" s="2">
        <v>20</v>
      </c>
      <c r="BO2600" s="2" t="s">
        <v>10596</v>
      </c>
      <c r="BP2600" s="3">
        <v>1</v>
      </c>
      <c r="BQ2600" s="2" t="s">
        <v>10597</v>
      </c>
    </row>
    <row r="2601" spans="1:69" ht="16.149999999999999" customHeight="1" x14ac:dyDescent="0.25">
      <c r="A2601" s="16">
        <v>2600</v>
      </c>
      <c r="B2601" s="17" t="s">
        <v>211</v>
      </c>
      <c r="C2601" s="2" t="s">
        <v>10598</v>
      </c>
      <c r="D2601" s="2" t="s">
        <v>896</v>
      </c>
      <c r="E2601" s="2" t="s">
        <v>10599</v>
      </c>
      <c r="F2601" s="67">
        <v>43334</v>
      </c>
      <c r="G2601" s="3">
        <f t="shared" si="409"/>
        <v>8</v>
      </c>
      <c r="H2601" s="3">
        <f t="shared" si="410"/>
        <v>2018</v>
      </c>
      <c r="I2601" s="19">
        <v>0.33333333333333298</v>
      </c>
      <c r="J2601" s="20">
        <f t="shared" si="404"/>
        <v>8</v>
      </c>
      <c r="K2601" s="5" t="str">
        <f t="shared" si="405"/>
        <v>ja</v>
      </c>
      <c r="L2601" s="5" t="s">
        <v>91</v>
      </c>
      <c r="M2601" s="6" t="s">
        <v>74</v>
      </c>
      <c r="N2601" s="5">
        <v>60</v>
      </c>
      <c r="O2601" s="2" t="s">
        <v>140</v>
      </c>
      <c r="P2601" s="2" t="s">
        <v>10600</v>
      </c>
      <c r="R2601" s="6" t="s">
        <v>77</v>
      </c>
      <c r="T2601" s="22"/>
      <c r="AD2601" s="2">
        <v>480</v>
      </c>
      <c r="AE2601" s="2" t="s">
        <v>94</v>
      </c>
      <c r="AF2601" s="2" t="s">
        <v>168</v>
      </c>
      <c r="AJ2601" s="2">
        <v>570</v>
      </c>
      <c r="AK2601" s="2" t="s">
        <v>94</v>
      </c>
      <c r="AL2601" s="2" t="s">
        <v>84</v>
      </c>
      <c r="AM2601" s="2">
        <v>570</v>
      </c>
      <c r="AN2601" s="2" t="s">
        <v>94</v>
      </c>
      <c r="AO2601" s="2" t="s">
        <v>84</v>
      </c>
      <c r="AP2601" s="2">
        <v>570</v>
      </c>
      <c r="AQ2601" s="2" t="s">
        <v>3284</v>
      </c>
      <c r="AR2601" s="2" t="s">
        <v>84</v>
      </c>
      <c r="BE2601" s="23" t="str">
        <f t="shared" si="403"/>
        <v>EMF nein</v>
      </c>
      <c r="BF2601" s="23" t="str">
        <f t="shared" si="406"/>
        <v/>
      </c>
      <c r="BG2601" s="23" t="str">
        <f t="shared" si="407"/>
        <v/>
      </c>
      <c r="BH2601" s="23">
        <f t="shared" si="408"/>
        <v>0</v>
      </c>
      <c r="BO2601" s="2" t="s">
        <v>10601</v>
      </c>
      <c r="BP2601" s="3">
        <v>1</v>
      </c>
      <c r="BQ2601" s="2" t="s">
        <v>10602</v>
      </c>
    </row>
    <row r="2602" spans="1:69" ht="16.149999999999999" customHeight="1" x14ac:dyDescent="0.25">
      <c r="A2602" s="16">
        <v>2601</v>
      </c>
      <c r="B2602" s="17" t="s">
        <v>87</v>
      </c>
      <c r="C2602" s="2" t="s">
        <v>212</v>
      </c>
      <c r="D2602" s="2" t="s">
        <v>71</v>
      </c>
      <c r="E2602" s="2" t="s">
        <v>10603</v>
      </c>
      <c r="F2602" s="67">
        <v>43335</v>
      </c>
      <c r="G2602" s="3">
        <f t="shared" si="409"/>
        <v>8</v>
      </c>
      <c r="H2602" s="3">
        <f t="shared" si="410"/>
        <v>2018</v>
      </c>
      <c r="I2602" s="19">
        <v>0.66666666666666696</v>
      </c>
      <c r="J2602" s="20">
        <f t="shared" si="404"/>
        <v>16</v>
      </c>
      <c r="K2602" s="5" t="str">
        <f t="shared" si="405"/>
        <v>ja</v>
      </c>
      <c r="L2602" s="21" t="s">
        <v>73</v>
      </c>
      <c r="M2602" s="6" t="s">
        <v>74</v>
      </c>
      <c r="N2602" s="5">
        <v>78</v>
      </c>
      <c r="O2602" s="17" t="s">
        <v>126</v>
      </c>
      <c r="P2602" s="2" t="s">
        <v>10604</v>
      </c>
      <c r="R2602" s="6" t="s">
        <v>77</v>
      </c>
      <c r="T2602" s="22"/>
      <c r="U2602" s="2" t="s">
        <v>208</v>
      </c>
      <c r="V2602" s="2" t="s">
        <v>10162</v>
      </c>
      <c r="X2602" s="2">
        <v>700</v>
      </c>
      <c r="Y2602" s="2" t="s">
        <v>81</v>
      </c>
      <c r="Z2602" s="2" t="s">
        <v>161</v>
      </c>
      <c r="AA2602" s="2">
        <v>700</v>
      </c>
      <c r="AB2602" s="2" t="s">
        <v>81</v>
      </c>
      <c r="AC2602" s="2" t="s">
        <v>161</v>
      </c>
      <c r="AD2602" s="2">
        <v>700</v>
      </c>
      <c r="AE2602" s="2" t="s">
        <v>81</v>
      </c>
      <c r="AF2602" s="2" t="s">
        <v>161</v>
      </c>
      <c r="BE2602" s="23" t="str">
        <f t="shared" si="403"/>
        <v>EMF nein</v>
      </c>
      <c r="BF2602" s="23" t="str">
        <f t="shared" si="406"/>
        <v/>
      </c>
      <c r="BG2602" s="23" t="str">
        <f t="shared" si="407"/>
        <v/>
      </c>
      <c r="BH2602" s="23">
        <f t="shared" si="408"/>
        <v>0</v>
      </c>
      <c r="BO2602" s="2" t="s">
        <v>10605</v>
      </c>
      <c r="BP2602" s="3">
        <v>1</v>
      </c>
      <c r="BQ2602" s="2" t="s">
        <v>10606</v>
      </c>
    </row>
    <row r="2603" spans="1:69" ht="16.149999999999999" customHeight="1" x14ac:dyDescent="0.25">
      <c r="A2603" s="16">
        <v>2602</v>
      </c>
      <c r="B2603" s="17" t="s">
        <v>135</v>
      </c>
      <c r="C2603" s="2" t="s">
        <v>10607</v>
      </c>
      <c r="D2603" s="2" t="s">
        <v>124</v>
      </c>
      <c r="E2603" s="2" t="s">
        <v>10608</v>
      </c>
      <c r="F2603" s="67">
        <v>43355</v>
      </c>
      <c r="G2603" s="3">
        <f t="shared" si="409"/>
        <v>9</v>
      </c>
      <c r="H2603" s="3">
        <f t="shared" si="410"/>
        <v>2018</v>
      </c>
      <c r="I2603" s="19">
        <v>0.43055555555555602</v>
      </c>
      <c r="J2603" s="20">
        <f t="shared" si="404"/>
        <v>10</v>
      </c>
      <c r="K2603" s="5" t="str">
        <f t="shared" si="405"/>
        <v>ja</v>
      </c>
      <c r="L2603" s="5" t="s">
        <v>91</v>
      </c>
      <c r="M2603" s="6" t="s">
        <v>139</v>
      </c>
      <c r="N2603" s="5">
        <v>25</v>
      </c>
      <c r="O2603" s="2" t="s">
        <v>140</v>
      </c>
      <c r="P2603" s="2" t="s">
        <v>10609</v>
      </c>
      <c r="R2603" s="6" t="s">
        <v>77</v>
      </c>
      <c r="S2603" s="2" t="s">
        <v>190</v>
      </c>
      <c r="T2603" s="22"/>
      <c r="U2603" s="2" t="s">
        <v>139</v>
      </c>
      <c r="X2603" s="2">
        <v>500</v>
      </c>
      <c r="Y2603" s="2" t="s">
        <v>81</v>
      </c>
      <c r="Z2603" s="2" t="s">
        <v>84</v>
      </c>
      <c r="AA2603" s="2">
        <v>500</v>
      </c>
      <c r="AB2603" s="2" t="s">
        <v>81</v>
      </c>
      <c r="AC2603" s="2" t="s">
        <v>84</v>
      </c>
      <c r="AD2603" s="2">
        <v>500</v>
      </c>
      <c r="AE2603" s="2" t="s">
        <v>81</v>
      </c>
      <c r="AF2603" s="2" t="s">
        <v>84</v>
      </c>
      <c r="AJ2603" s="2">
        <v>730</v>
      </c>
      <c r="AK2603" s="2" t="s">
        <v>81</v>
      </c>
      <c r="AL2603" s="2" t="s">
        <v>84</v>
      </c>
      <c r="AM2603" s="2">
        <v>730</v>
      </c>
      <c r="AN2603" s="2" t="s">
        <v>94</v>
      </c>
      <c r="AO2603" s="2" t="s">
        <v>84</v>
      </c>
      <c r="AP2603" s="2">
        <v>730</v>
      </c>
      <c r="AQ2603" s="2" t="s">
        <v>81</v>
      </c>
      <c r="AR2603" s="2" t="s">
        <v>84</v>
      </c>
      <c r="BE2603" s="23" t="str">
        <f t="shared" si="403"/>
        <v>EMF ja</v>
      </c>
      <c r="BF2603" s="23">
        <f t="shared" si="406"/>
        <v>1350</v>
      </c>
      <c r="BG2603" s="23" t="str">
        <f t="shared" si="407"/>
        <v>500+m</v>
      </c>
      <c r="BH2603" s="23">
        <f t="shared" si="408"/>
        <v>3</v>
      </c>
      <c r="BI2603" s="2" t="s">
        <v>162</v>
      </c>
      <c r="BJ2603" s="2">
        <v>2350</v>
      </c>
      <c r="BK2603" s="2" t="s">
        <v>162</v>
      </c>
      <c r="BL2603" s="2">
        <v>1350</v>
      </c>
      <c r="BM2603" s="2" t="s">
        <v>162</v>
      </c>
      <c r="BN2603" s="2">
        <v>4900</v>
      </c>
      <c r="BO2603" s="2" t="s">
        <v>10610</v>
      </c>
      <c r="BP2603" s="3">
        <v>1</v>
      </c>
      <c r="BQ2603" s="2" t="s">
        <v>10611</v>
      </c>
    </row>
    <row r="2604" spans="1:69" ht="16.149999999999999" customHeight="1" x14ac:dyDescent="0.25">
      <c r="A2604" s="16">
        <v>2603</v>
      </c>
      <c r="B2604" s="17" t="s">
        <v>211</v>
      </c>
      <c r="C2604" s="2" t="s">
        <v>289</v>
      </c>
      <c r="D2604" s="2" t="s">
        <v>290</v>
      </c>
      <c r="E2604" s="2" t="s">
        <v>10612</v>
      </c>
      <c r="F2604" s="67">
        <v>43334</v>
      </c>
      <c r="G2604" s="3">
        <f t="shared" si="409"/>
        <v>8</v>
      </c>
      <c r="H2604" s="3">
        <f t="shared" si="410"/>
        <v>2018</v>
      </c>
      <c r="I2604" s="19">
        <v>0.59722222222222199</v>
      </c>
      <c r="J2604" s="20">
        <f t="shared" si="404"/>
        <v>14</v>
      </c>
      <c r="K2604" s="5" t="str">
        <f t="shared" si="405"/>
        <v>ja</v>
      </c>
      <c r="L2604" s="5" t="s">
        <v>91</v>
      </c>
      <c r="M2604" s="6" t="s">
        <v>139</v>
      </c>
      <c r="N2604" s="5">
        <v>43</v>
      </c>
      <c r="O2604" s="17" t="s">
        <v>75</v>
      </c>
      <c r="P2604" s="2" t="s">
        <v>10613</v>
      </c>
      <c r="R2604" s="6" t="s">
        <v>77</v>
      </c>
      <c r="T2604" s="22"/>
      <c r="U2604" s="2" t="s">
        <v>115</v>
      </c>
      <c r="V2604" s="2" t="s">
        <v>202</v>
      </c>
      <c r="X2604" s="2">
        <v>548</v>
      </c>
      <c r="Y2604" s="2" t="s">
        <v>81</v>
      </c>
      <c r="Z2604" s="2" t="s">
        <v>84</v>
      </c>
      <c r="AA2604" s="2">
        <v>548</v>
      </c>
      <c r="AB2604" s="2" t="s">
        <v>81</v>
      </c>
      <c r="AC2604" s="2" t="s">
        <v>84</v>
      </c>
      <c r="AD2604" s="2">
        <v>548</v>
      </c>
      <c r="AE2604" s="2" t="s">
        <v>81</v>
      </c>
      <c r="AF2604" s="2" t="s">
        <v>84</v>
      </c>
      <c r="BE2604" s="23" t="str">
        <f t="shared" si="403"/>
        <v>EMF nein</v>
      </c>
      <c r="BF2604" s="23" t="str">
        <f t="shared" si="406"/>
        <v/>
      </c>
      <c r="BG2604" s="23" t="str">
        <f t="shared" si="407"/>
        <v/>
      </c>
      <c r="BH2604" s="23">
        <f t="shared" si="408"/>
        <v>0</v>
      </c>
      <c r="BO2604" s="2" t="s">
        <v>10614</v>
      </c>
      <c r="BP2604" s="3">
        <v>1</v>
      </c>
      <c r="BQ2604" s="2" t="s">
        <v>10615</v>
      </c>
    </row>
    <row r="2605" spans="1:69" ht="16.149999999999999" customHeight="1" x14ac:dyDescent="0.25">
      <c r="A2605" s="16">
        <v>2604</v>
      </c>
      <c r="B2605" s="17" t="s">
        <v>87</v>
      </c>
      <c r="C2605" s="2" t="s">
        <v>112</v>
      </c>
      <c r="D2605" s="2" t="s">
        <v>113</v>
      </c>
      <c r="E2605" s="2" t="s">
        <v>10616</v>
      </c>
      <c r="F2605" s="67">
        <v>43334</v>
      </c>
      <c r="G2605" s="3">
        <f t="shared" si="409"/>
        <v>8</v>
      </c>
      <c r="H2605" s="3">
        <f t="shared" si="410"/>
        <v>2018</v>
      </c>
      <c r="I2605" s="19">
        <v>0.35416666666666702</v>
      </c>
      <c r="J2605" s="20">
        <f t="shared" si="404"/>
        <v>8</v>
      </c>
      <c r="K2605" s="5" t="str">
        <f t="shared" si="405"/>
        <v>ja</v>
      </c>
      <c r="L2605" s="21" t="s">
        <v>73</v>
      </c>
      <c r="M2605" s="6" t="s">
        <v>74</v>
      </c>
      <c r="N2605" s="5">
        <v>84</v>
      </c>
      <c r="O2605" s="17" t="s">
        <v>126</v>
      </c>
      <c r="P2605" s="2" t="s">
        <v>5951</v>
      </c>
      <c r="R2605" s="6" t="s">
        <v>77</v>
      </c>
      <c r="T2605" s="22" t="s">
        <v>79</v>
      </c>
      <c r="U2605" s="2" t="s">
        <v>10617</v>
      </c>
      <c r="V2605" s="2" t="s">
        <v>80</v>
      </c>
      <c r="X2605" s="2">
        <v>481</v>
      </c>
      <c r="Y2605" s="2" t="s">
        <v>81</v>
      </c>
      <c r="Z2605" s="2" t="s">
        <v>82</v>
      </c>
      <c r="AA2605" s="2">
        <v>481</v>
      </c>
      <c r="AB2605" s="2" t="s">
        <v>81</v>
      </c>
      <c r="AC2605" s="2" t="s">
        <v>82</v>
      </c>
      <c r="AD2605" s="2">
        <v>481</v>
      </c>
      <c r="AE2605" s="2" t="s">
        <v>81</v>
      </c>
      <c r="AF2605" s="2" t="s">
        <v>82</v>
      </c>
      <c r="BE2605" s="23" t="str">
        <f t="shared" si="403"/>
        <v>EMF ja</v>
      </c>
      <c r="BF2605" s="23">
        <f t="shared" si="406"/>
        <v>479</v>
      </c>
      <c r="BG2605" s="23" t="str">
        <f t="shared" si="407"/>
        <v>100-499m</v>
      </c>
      <c r="BH2605" s="23">
        <f t="shared" si="408"/>
        <v>1</v>
      </c>
      <c r="BK2605" s="2" t="s">
        <v>162</v>
      </c>
      <c r="BL2605" s="2">
        <v>479</v>
      </c>
      <c r="BO2605" s="2" t="s">
        <v>10618</v>
      </c>
      <c r="BP2605" s="3">
        <v>1</v>
      </c>
      <c r="BQ2605" s="2" t="s">
        <v>10619</v>
      </c>
    </row>
    <row r="2606" spans="1:69" ht="16.149999999999999" customHeight="1" x14ac:dyDescent="0.25">
      <c r="A2606" s="16">
        <v>2605</v>
      </c>
      <c r="B2606" s="17" t="s">
        <v>211</v>
      </c>
      <c r="C2606" s="2" t="s">
        <v>10620</v>
      </c>
      <c r="D2606" s="2" t="s">
        <v>651</v>
      </c>
      <c r="E2606" s="2" t="s">
        <v>10621</v>
      </c>
      <c r="F2606" s="67">
        <v>43333</v>
      </c>
      <c r="G2606" s="3">
        <f t="shared" si="409"/>
        <v>8</v>
      </c>
      <c r="H2606" s="3">
        <f t="shared" si="410"/>
        <v>2018</v>
      </c>
      <c r="I2606" s="19">
        <v>0.30555555555555503</v>
      </c>
      <c r="J2606" s="20">
        <f t="shared" si="404"/>
        <v>7</v>
      </c>
      <c r="K2606" s="5" t="str">
        <f t="shared" si="405"/>
        <v>ja</v>
      </c>
      <c r="L2606" s="5" t="s">
        <v>91</v>
      </c>
      <c r="M2606" s="6" t="s">
        <v>74</v>
      </c>
      <c r="N2606" s="5">
        <v>37</v>
      </c>
      <c r="O2606" s="17" t="s">
        <v>126</v>
      </c>
      <c r="P2606" s="2" t="s">
        <v>10622</v>
      </c>
      <c r="R2606" s="6" t="s">
        <v>77</v>
      </c>
      <c r="T2606" s="6" t="s">
        <v>202</v>
      </c>
      <c r="U2606" s="2" t="s">
        <v>74</v>
      </c>
      <c r="BE2606" s="23" t="str">
        <f t="shared" si="403"/>
        <v>EMF ja</v>
      </c>
      <c r="BF2606" s="23">
        <f t="shared" si="406"/>
        <v>130</v>
      </c>
      <c r="BG2606" s="23" t="str">
        <f t="shared" si="407"/>
        <v>100-499m</v>
      </c>
      <c r="BH2606" s="23">
        <f t="shared" si="408"/>
        <v>2</v>
      </c>
      <c r="BI2606" s="2" t="s">
        <v>162</v>
      </c>
      <c r="BJ2606" s="2">
        <v>518</v>
      </c>
      <c r="BK2606" s="2" t="s">
        <v>162</v>
      </c>
      <c r="BL2606" s="2">
        <v>130</v>
      </c>
      <c r="BP2606" s="3">
        <v>1</v>
      </c>
      <c r="BQ2606" s="2" t="s">
        <v>10623</v>
      </c>
    </row>
    <row r="2607" spans="1:69" ht="16.149999999999999" customHeight="1" x14ac:dyDescent="0.25">
      <c r="A2607" s="16">
        <v>2606</v>
      </c>
      <c r="B2607" s="17" t="s">
        <v>211</v>
      </c>
      <c r="C2607" s="2" t="s">
        <v>491</v>
      </c>
      <c r="D2607" s="2" t="s">
        <v>264</v>
      </c>
      <c r="E2607" s="2" t="s">
        <v>10624</v>
      </c>
      <c r="F2607" s="67">
        <v>43336</v>
      </c>
      <c r="G2607" s="3">
        <f t="shared" si="409"/>
        <v>8</v>
      </c>
      <c r="H2607" s="3">
        <f t="shared" si="410"/>
        <v>2018</v>
      </c>
      <c r="I2607" s="19">
        <v>0.72916666666666696</v>
      </c>
      <c r="J2607" s="20">
        <f t="shared" si="404"/>
        <v>17</v>
      </c>
      <c r="K2607" s="5" t="str">
        <f t="shared" si="405"/>
        <v>ja</v>
      </c>
      <c r="L2607" s="21" t="s">
        <v>73</v>
      </c>
      <c r="M2607" s="6" t="s">
        <v>208</v>
      </c>
      <c r="N2607" s="5">
        <v>38</v>
      </c>
      <c r="O2607" s="17" t="s">
        <v>75</v>
      </c>
      <c r="P2607" s="2" t="s">
        <v>10625</v>
      </c>
      <c r="R2607" s="6" t="s">
        <v>77</v>
      </c>
      <c r="T2607" s="22" t="s">
        <v>79</v>
      </c>
      <c r="U2607" s="2" t="s">
        <v>74</v>
      </c>
      <c r="V2607" s="2" t="s">
        <v>109</v>
      </c>
      <c r="X2607" s="2">
        <v>28</v>
      </c>
      <c r="Y2607" s="2" t="s">
        <v>81</v>
      </c>
      <c r="Z2607" s="2" t="s">
        <v>84</v>
      </c>
      <c r="AA2607" s="2">
        <v>28</v>
      </c>
      <c r="AB2607" s="2" t="s">
        <v>81</v>
      </c>
      <c r="AC2607" s="2" t="s">
        <v>84</v>
      </c>
      <c r="AD2607" s="2">
        <v>28</v>
      </c>
      <c r="AE2607" s="2" t="s">
        <v>81</v>
      </c>
      <c r="AF2607" s="2" t="s">
        <v>84</v>
      </c>
      <c r="AJ2607" s="2">
        <v>61</v>
      </c>
      <c r="AK2607" s="2" t="s">
        <v>83</v>
      </c>
      <c r="AL2607" s="2" t="s">
        <v>84</v>
      </c>
      <c r="AM2607" s="2">
        <v>61</v>
      </c>
      <c r="AN2607" s="2" t="s">
        <v>81</v>
      </c>
      <c r="AO2607" s="2" t="s">
        <v>84</v>
      </c>
      <c r="AP2607" s="2">
        <v>61</v>
      </c>
      <c r="AQ2607" s="2" t="s">
        <v>83</v>
      </c>
      <c r="AR2607" s="2" t="s">
        <v>84</v>
      </c>
      <c r="BE2607" s="23" t="str">
        <f t="shared" si="403"/>
        <v>EMF nein</v>
      </c>
      <c r="BF2607" s="23" t="str">
        <f t="shared" si="406"/>
        <v/>
      </c>
      <c r="BG2607" s="23" t="str">
        <f t="shared" si="407"/>
        <v/>
      </c>
      <c r="BH2607" s="23">
        <f t="shared" si="408"/>
        <v>0</v>
      </c>
      <c r="BO2607" s="2" t="s">
        <v>10626</v>
      </c>
      <c r="BP2607" s="3">
        <v>1</v>
      </c>
      <c r="BQ2607" s="2" t="s">
        <v>10627</v>
      </c>
    </row>
    <row r="2608" spans="1:69" ht="16.149999999999999" customHeight="1" x14ac:dyDescent="0.25">
      <c r="A2608" s="16">
        <v>2607</v>
      </c>
      <c r="B2608" s="17" t="s">
        <v>211</v>
      </c>
      <c r="C2608" s="2" t="s">
        <v>2783</v>
      </c>
      <c r="D2608" s="2" t="s">
        <v>113</v>
      </c>
      <c r="E2608" s="2" t="s">
        <v>3314</v>
      </c>
      <c r="F2608" s="67">
        <v>43335</v>
      </c>
      <c r="G2608" s="3">
        <f t="shared" si="409"/>
        <v>8</v>
      </c>
      <c r="H2608" s="3">
        <f t="shared" si="410"/>
        <v>2018</v>
      </c>
      <c r="I2608" s="19">
        <v>0.35416666666666702</v>
      </c>
      <c r="J2608" s="20">
        <f t="shared" si="404"/>
        <v>8</v>
      </c>
      <c r="K2608" s="5" t="str">
        <f t="shared" si="405"/>
        <v>ja</v>
      </c>
      <c r="L2608" s="21" t="s">
        <v>73</v>
      </c>
      <c r="M2608" s="6" t="s">
        <v>74</v>
      </c>
      <c r="N2608" s="5">
        <v>22</v>
      </c>
      <c r="O2608" s="17" t="s">
        <v>75</v>
      </c>
      <c r="P2608" s="2" t="s">
        <v>10628</v>
      </c>
      <c r="R2608" s="6" t="s">
        <v>77</v>
      </c>
      <c r="S2608" s="2" t="s">
        <v>78</v>
      </c>
      <c r="T2608" s="22" t="s">
        <v>79</v>
      </c>
      <c r="U2608" s="2" t="s">
        <v>74</v>
      </c>
      <c r="V2608" s="6" t="s">
        <v>10629</v>
      </c>
      <c r="X2608" s="2">
        <v>689</v>
      </c>
      <c r="Y2608" s="2" t="s">
        <v>81</v>
      </c>
      <c r="Z2608" s="2" t="s">
        <v>84</v>
      </c>
      <c r="AA2608" s="2">
        <v>689</v>
      </c>
      <c r="AB2608" s="2" t="s">
        <v>81</v>
      </c>
      <c r="AC2608" s="2" t="s">
        <v>84</v>
      </c>
      <c r="AD2608" s="2">
        <v>689</v>
      </c>
      <c r="AE2608" s="2" t="s">
        <v>81</v>
      </c>
      <c r="AF2608" s="2" t="s">
        <v>84</v>
      </c>
      <c r="BE2608" s="23" t="str">
        <f t="shared" si="403"/>
        <v>EMF nein</v>
      </c>
      <c r="BF2608" s="23" t="str">
        <f t="shared" si="406"/>
        <v/>
      </c>
      <c r="BG2608" s="23" t="str">
        <f t="shared" si="407"/>
        <v/>
      </c>
      <c r="BH2608" s="23">
        <f t="shared" si="408"/>
        <v>0</v>
      </c>
      <c r="BO2608" s="2" t="s">
        <v>10630</v>
      </c>
      <c r="BP2608" s="3">
        <v>1</v>
      </c>
      <c r="BQ2608" s="2" t="s">
        <v>10631</v>
      </c>
    </row>
    <row r="2609" spans="1:69" ht="16.149999999999999" customHeight="1" x14ac:dyDescent="0.25">
      <c r="A2609" s="16">
        <v>2608</v>
      </c>
      <c r="B2609" s="17" t="s">
        <v>135</v>
      </c>
      <c r="C2609" s="2" t="s">
        <v>10632</v>
      </c>
      <c r="D2609" s="2" t="s">
        <v>124</v>
      </c>
      <c r="E2609" s="2" t="s">
        <v>10633</v>
      </c>
      <c r="F2609" s="67">
        <v>43338</v>
      </c>
      <c r="G2609" s="3">
        <f t="shared" si="409"/>
        <v>8</v>
      </c>
      <c r="H2609" s="3">
        <f t="shared" si="410"/>
        <v>2018</v>
      </c>
      <c r="I2609" s="19">
        <v>0.39236111111111099</v>
      </c>
      <c r="J2609" s="20">
        <f t="shared" si="404"/>
        <v>9</v>
      </c>
      <c r="K2609" s="5" t="str">
        <f t="shared" si="405"/>
        <v>ja</v>
      </c>
      <c r="L2609" s="5" t="s">
        <v>91</v>
      </c>
      <c r="M2609" s="6" t="s">
        <v>354</v>
      </c>
      <c r="N2609" s="5">
        <v>63</v>
      </c>
      <c r="O2609" s="17" t="s">
        <v>75</v>
      </c>
      <c r="P2609" s="2" t="s">
        <v>10634</v>
      </c>
      <c r="R2609" s="6" t="s">
        <v>77</v>
      </c>
      <c r="T2609" s="22"/>
      <c r="U2609" s="2" t="s">
        <v>115</v>
      </c>
      <c r="V2609" s="2" t="s">
        <v>80</v>
      </c>
      <c r="X2609" s="2">
        <v>160</v>
      </c>
      <c r="Y2609" s="2" t="s">
        <v>81</v>
      </c>
      <c r="Z2609" s="2" t="s">
        <v>161</v>
      </c>
      <c r="AD2609" s="2">
        <v>160</v>
      </c>
      <c r="AE2609" s="2" t="s">
        <v>81</v>
      </c>
      <c r="AF2609" s="2" t="s">
        <v>161</v>
      </c>
      <c r="BE2609" s="23" t="str">
        <f t="shared" si="403"/>
        <v>EMF nein</v>
      </c>
      <c r="BF2609" s="23" t="str">
        <f t="shared" si="406"/>
        <v/>
      </c>
      <c r="BG2609" s="23" t="str">
        <f t="shared" si="407"/>
        <v/>
      </c>
      <c r="BH2609" s="23">
        <f t="shared" si="408"/>
        <v>0</v>
      </c>
      <c r="BO2609" s="2" t="s">
        <v>10635</v>
      </c>
      <c r="BP2609" s="3">
        <v>1</v>
      </c>
      <c r="BQ2609" s="2" t="s">
        <v>10636</v>
      </c>
    </row>
    <row r="2610" spans="1:69" ht="16.149999999999999" customHeight="1" x14ac:dyDescent="0.25">
      <c r="A2610" s="16">
        <v>2609</v>
      </c>
      <c r="B2610" s="17" t="s">
        <v>211</v>
      </c>
      <c r="C2610" s="2" t="s">
        <v>793</v>
      </c>
      <c r="D2610" s="2" t="s">
        <v>158</v>
      </c>
      <c r="E2610" s="2" t="s">
        <v>10637</v>
      </c>
      <c r="F2610" s="67">
        <v>43336</v>
      </c>
      <c r="G2610" s="3">
        <f t="shared" si="409"/>
        <v>8</v>
      </c>
      <c r="H2610" s="3">
        <f t="shared" si="410"/>
        <v>2018</v>
      </c>
      <c r="I2610" s="19">
        <v>0.30902777777777801</v>
      </c>
      <c r="J2610" s="20">
        <f t="shared" si="404"/>
        <v>7</v>
      </c>
      <c r="K2610" s="5" t="str">
        <f t="shared" si="405"/>
        <v>ja</v>
      </c>
      <c r="M2610" s="6" t="s">
        <v>74</v>
      </c>
      <c r="O2610" s="17" t="s">
        <v>75</v>
      </c>
      <c r="P2610" s="2" t="s">
        <v>10638</v>
      </c>
      <c r="T2610" s="22"/>
      <c r="U2610" s="2" t="s">
        <v>115</v>
      </c>
      <c r="V2610" s="2" t="s">
        <v>80</v>
      </c>
      <c r="X2610" s="2">
        <v>20</v>
      </c>
      <c r="Y2610" s="2" t="s">
        <v>81</v>
      </c>
      <c r="Z2610" s="2" t="s">
        <v>82</v>
      </c>
      <c r="AA2610" s="2">
        <v>20</v>
      </c>
      <c r="AB2610" s="2" t="s">
        <v>94</v>
      </c>
      <c r="AC2610" s="2" t="s">
        <v>82</v>
      </c>
      <c r="AD2610" s="2">
        <v>20</v>
      </c>
      <c r="AE2610" s="2" t="s">
        <v>81</v>
      </c>
      <c r="AF2610" s="2" t="s">
        <v>82</v>
      </c>
      <c r="BE2610" s="23" t="str">
        <f t="shared" si="403"/>
        <v>EMF nein</v>
      </c>
      <c r="BF2610" s="23" t="str">
        <f t="shared" si="406"/>
        <v/>
      </c>
      <c r="BG2610" s="23" t="str">
        <f t="shared" si="407"/>
        <v/>
      </c>
      <c r="BH2610" s="23">
        <f t="shared" si="408"/>
        <v>0</v>
      </c>
      <c r="BO2610" s="2" t="s">
        <v>2964</v>
      </c>
      <c r="BP2610" s="3">
        <v>1</v>
      </c>
      <c r="BQ2610" s="2" t="s">
        <v>10639</v>
      </c>
    </row>
    <row r="2611" spans="1:69" ht="16.149999999999999" customHeight="1" x14ac:dyDescent="0.25">
      <c r="A2611" s="16">
        <v>2610</v>
      </c>
      <c r="B2611" s="17" t="s">
        <v>87</v>
      </c>
      <c r="C2611" s="2" t="s">
        <v>10640</v>
      </c>
      <c r="D2611" s="2" t="s">
        <v>158</v>
      </c>
      <c r="E2611" s="2" t="s">
        <v>10641</v>
      </c>
      <c r="F2611" s="67">
        <v>43340</v>
      </c>
      <c r="G2611" s="3">
        <f t="shared" si="409"/>
        <v>8</v>
      </c>
      <c r="H2611" s="3">
        <f t="shared" si="410"/>
        <v>2018</v>
      </c>
      <c r="I2611" s="19">
        <v>0.5625</v>
      </c>
      <c r="J2611" s="20">
        <f t="shared" si="404"/>
        <v>13</v>
      </c>
      <c r="K2611" s="5" t="str">
        <f t="shared" si="405"/>
        <v>ja</v>
      </c>
      <c r="L2611" s="5" t="s">
        <v>91</v>
      </c>
      <c r="M2611" s="6" t="s">
        <v>74</v>
      </c>
      <c r="N2611" s="5">
        <v>74</v>
      </c>
      <c r="O2611" s="17" t="s">
        <v>126</v>
      </c>
      <c r="P2611" s="2" t="s">
        <v>10642</v>
      </c>
      <c r="R2611" s="6" t="s">
        <v>77</v>
      </c>
      <c r="T2611" s="22" t="s">
        <v>79</v>
      </c>
      <c r="BE2611" s="23" t="str">
        <f t="shared" si="403"/>
        <v>EMF ja</v>
      </c>
      <c r="BF2611" s="23">
        <f t="shared" si="406"/>
        <v>1125</v>
      </c>
      <c r="BG2611" s="23" t="str">
        <f t="shared" si="407"/>
        <v>500+m</v>
      </c>
      <c r="BH2611" s="23">
        <f t="shared" si="408"/>
        <v>1</v>
      </c>
      <c r="BK2611" s="2" t="s">
        <v>162</v>
      </c>
      <c r="BL2611" s="2">
        <v>1125</v>
      </c>
      <c r="BO2611" s="2" t="s">
        <v>10643</v>
      </c>
      <c r="BP2611" s="3">
        <v>1</v>
      </c>
      <c r="BQ2611" s="2" t="s">
        <v>10644</v>
      </c>
    </row>
    <row r="2612" spans="1:69" ht="16.149999999999999" customHeight="1" x14ac:dyDescent="0.25">
      <c r="A2612" s="16">
        <v>2611</v>
      </c>
      <c r="B2612" s="17" t="s">
        <v>211</v>
      </c>
      <c r="C2612" s="2" t="s">
        <v>8820</v>
      </c>
      <c r="D2612" s="2" t="s">
        <v>89</v>
      </c>
      <c r="E2612" s="2" t="s">
        <v>10645</v>
      </c>
      <c r="F2612" s="67">
        <v>43338</v>
      </c>
      <c r="G2612" s="3">
        <f t="shared" si="409"/>
        <v>8</v>
      </c>
      <c r="H2612" s="3">
        <f t="shared" si="410"/>
        <v>2018</v>
      </c>
      <c r="I2612" s="19">
        <v>0.29513888888888901</v>
      </c>
      <c r="J2612" s="20">
        <f t="shared" si="404"/>
        <v>7</v>
      </c>
      <c r="K2612" s="5" t="str">
        <f t="shared" si="405"/>
        <v>ja</v>
      </c>
      <c r="L2612" s="5" t="s">
        <v>91</v>
      </c>
      <c r="M2612" s="6" t="s">
        <v>100</v>
      </c>
      <c r="N2612" s="5">
        <v>68</v>
      </c>
      <c r="O2612" s="2" t="s">
        <v>140</v>
      </c>
      <c r="P2612" s="2" t="s">
        <v>10646</v>
      </c>
      <c r="R2612" s="6" t="s">
        <v>77</v>
      </c>
      <c r="S2612" s="2" t="s">
        <v>78</v>
      </c>
      <c r="T2612" s="22" t="s">
        <v>79</v>
      </c>
      <c r="X2612" s="2">
        <v>580</v>
      </c>
      <c r="Y2612" s="2" t="s">
        <v>83</v>
      </c>
      <c r="Z2612" s="2" t="s">
        <v>84</v>
      </c>
      <c r="AA2612" s="2">
        <v>580</v>
      </c>
      <c r="AB2612" s="2" t="s">
        <v>81</v>
      </c>
      <c r="AC2612" s="2" t="s">
        <v>84</v>
      </c>
      <c r="AD2612" s="2">
        <v>580</v>
      </c>
      <c r="AE2612" s="2" t="s">
        <v>83</v>
      </c>
      <c r="AF2612" s="2" t="s">
        <v>84</v>
      </c>
      <c r="AJ2612" s="2">
        <v>650</v>
      </c>
      <c r="AK2612" s="2" t="s">
        <v>81</v>
      </c>
      <c r="AL2612" s="2" t="s">
        <v>84</v>
      </c>
      <c r="AM2612" s="2">
        <v>650</v>
      </c>
      <c r="AN2612" s="2" t="s">
        <v>81</v>
      </c>
      <c r="AO2612" s="2" t="s">
        <v>84</v>
      </c>
      <c r="AP2612" s="2">
        <v>650</v>
      </c>
      <c r="AQ2612" s="2" t="s">
        <v>83</v>
      </c>
      <c r="AR2612" s="2" t="s">
        <v>84</v>
      </c>
      <c r="BE2612" s="23" t="str">
        <f t="shared" si="403"/>
        <v>EMF nein</v>
      </c>
      <c r="BF2612" s="23" t="str">
        <f t="shared" si="406"/>
        <v/>
      </c>
      <c r="BG2612" s="23" t="str">
        <f t="shared" si="407"/>
        <v/>
      </c>
      <c r="BH2612" s="23">
        <f t="shared" si="408"/>
        <v>0</v>
      </c>
      <c r="BO2612" s="2" t="s">
        <v>10647</v>
      </c>
      <c r="BP2612" s="3">
        <v>1</v>
      </c>
      <c r="BQ2612" s="2" t="s">
        <v>10648</v>
      </c>
    </row>
    <row r="2613" spans="1:69" ht="16.149999999999999" customHeight="1" x14ac:dyDescent="0.25">
      <c r="A2613" s="16">
        <v>2612</v>
      </c>
      <c r="B2613" s="17" t="s">
        <v>211</v>
      </c>
      <c r="C2613" s="2" t="s">
        <v>2356</v>
      </c>
      <c r="D2613" s="2" t="s">
        <v>896</v>
      </c>
      <c r="E2613" s="2" t="s">
        <v>10649</v>
      </c>
      <c r="F2613" s="67">
        <v>43325</v>
      </c>
      <c r="G2613" s="3">
        <f t="shared" si="409"/>
        <v>8</v>
      </c>
      <c r="H2613" s="3">
        <f t="shared" si="410"/>
        <v>2018</v>
      </c>
      <c r="I2613" s="19">
        <v>0.359722222222222</v>
      </c>
      <c r="J2613" s="20">
        <f t="shared" si="404"/>
        <v>8</v>
      </c>
      <c r="K2613" s="5" t="str">
        <f t="shared" si="405"/>
        <v>ja</v>
      </c>
      <c r="L2613" s="5" t="s">
        <v>91</v>
      </c>
      <c r="M2613" s="6" t="s">
        <v>74</v>
      </c>
      <c r="N2613" s="5">
        <v>76</v>
      </c>
      <c r="O2613" s="2" t="s">
        <v>140</v>
      </c>
      <c r="P2613" s="2" t="s">
        <v>10650</v>
      </c>
      <c r="R2613" s="6" t="s">
        <v>77</v>
      </c>
      <c r="T2613" s="22"/>
      <c r="U2613" s="2" t="s">
        <v>100</v>
      </c>
      <c r="V2613" s="2" t="s">
        <v>80</v>
      </c>
      <c r="BE2613" s="23" t="str">
        <f t="shared" si="403"/>
        <v>EMF nein</v>
      </c>
      <c r="BF2613" s="23" t="str">
        <f t="shared" si="406"/>
        <v/>
      </c>
      <c r="BG2613" s="23" t="str">
        <f t="shared" si="407"/>
        <v/>
      </c>
      <c r="BH2613" s="23">
        <f t="shared" si="408"/>
        <v>0</v>
      </c>
      <c r="BO2613" s="2" t="s">
        <v>10651</v>
      </c>
      <c r="BP2613" s="3">
        <v>1</v>
      </c>
      <c r="BQ2613" s="2" t="s">
        <v>10652</v>
      </c>
    </row>
    <row r="2614" spans="1:69" ht="16.149999999999999" customHeight="1" x14ac:dyDescent="0.25">
      <c r="A2614" s="16">
        <v>2613</v>
      </c>
      <c r="B2614" s="17" t="s">
        <v>211</v>
      </c>
      <c r="C2614" s="2" t="s">
        <v>10653</v>
      </c>
      <c r="D2614" s="2" t="s">
        <v>206</v>
      </c>
      <c r="E2614" s="2" t="s">
        <v>2667</v>
      </c>
      <c r="F2614" s="67">
        <v>43338</v>
      </c>
      <c r="G2614" s="3">
        <f t="shared" si="409"/>
        <v>8</v>
      </c>
      <c r="H2614" s="3">
        <f t="shared" si="410"/>
        <v>2018</v>
      </c>
      <c r="I2614" s="19">
        <v>0.32986111111111099</v>
      </c>
      <c r="J2614" s="20">
        <f t="shared" si="404"/>
        <v>7</v>
      </c>
      <c r="K2614" s="5" t="str">
        <f t="shared" si="405"/>
        <v>ja</v>
      </c>
      <c r="L2614" s="5" t="s">
        <v>91</v>
      </c>
      <c r="M2614" s="6" t="s">
        <v>74</v>
      </c>
      <c r="N2614" s="5">
        <v>31</v>
      </c>
      <c r="O2614" s="2" t="s">
        <v>140</v>
      </c>
      <c r="P2614" s="2" t="s">
        <v>10654</v>
      </c>
      <c r="R2614" s="6" t="s">
        <v>3600</v>
      </c>
      <c r="S2614" s="2" t="s">
        <v>78</v>
      </c>
      <c r="T2614" s="22" t="s">
        <v>79</v>
      </c>
      <c r="V2614" s="6" t="s">
        <v>80</v>
      </c>
      <c r="X2614" s="2">
        <v>560</v>
      </c>
      <c r="Y2614" s="2" t="s">
        <v>83</v>
      </c>
      <c r="Z2614" s="2" t="s">
        <v>82</v>
      </c>
      <c r="AA2614" s="2">
        <v>560</v>
      </c>
      <c r="AB2614" s="2" t="s">
        <v>81</v>
      </c>
      <c r="AC2614" s="2" t="s">
        <v>82</v>
      </c>
      <c r="AD2614" s="2">
        <v>560</v>
      </c>
      <c r="AE2614" s="2" t="s">
        <v>83</v>
      </c>
      <c r="AF2614" s="2" t="s">
        <v>82</v>
      </c>
      <c r="BE2614" s="23" t="str">
        <f t="shared" si="403"/>
        <v>EMF ja</v>
      </c>
      <c r="BF2614" s="23">
        <f t="shared" si="406"/>
        <v>960</v>
      </c>
      <c r="BG2614" s="23" t="str">
        <f t="shared" si="407"/>
        <v>500+m</v>
      </c>
      <c r="BH2614" s="23">
        <f t="shared" si="408"/>
        <v>2</v>
      </c>
      <c r="BK2614" s="2" t="s">
        <v>3361</v>
      </c>
      <c r="BL2614" s="2">
        <v>960</v>
      </c>
      <c r="BM2614" s="2" t="s">
        <v>162</v>
      </c>
      <c r="BN2614" s="2">
        <v>1500</v>
      </c>
      <c r="BO2614" s="2" t="s">
        <v>10655</v>
      </c>
      <c r="BP2614" s="3">
        <v>1</v>
      </c>
      <c r="BQ2614" s="2" t="s">
        <v>10656</v>
      </c>
    </row>
    <row r="2615" spans="1:69" ht="16.149999999999999" customHeight="1" x14ac:dyDescent="0.25">
      <c r="A2615" s="16">
        <v>2614</v>
      </c>
      <c r="B2615" s="17" t="s">
        <v>211</v>
      </c>
      <c r="C2615" s="2" t="s">
        <v>779</v>
      </c>
      <c r="D2615" s="2" t="s">
        <v>575</v>
      </c>
      <c r="E2615" s="2" t="s">
        <v>10657</v>
      </c>
      <c r="F2615" s="67">
        <v>43335</v>
      </c>
      <c r="G2615" s="3">
        <f t="shared" si="409"/>
        <v>8</v>
      </c>
      <c r="H2615" s="3">
        <f t="shared" si="410"/>
        <v>2018</v>
      </c>
      <c r="I2615" s="19">
        <v>0.66666666666666696</v>
      </c>
      <c r="J2615" s="20">
        <f t="shared" si="404"/>
        <v>16</v>
      </c>
      <c r="K2615" s="5" t="str">
        <f t="shared" si="405"/>
        <v>ja</v>
      </c>
      <c r="L2615" s="21" t="s">
        <v>73</v>
      </c>
      <c r="M2615" s="6" t="s">
        <v>74</v>
      </c>
      <c r="N2615" s="5">
        <v>61</v>
      </c>
      <c r="O2615" s="17" t="s">
        <v>126</v>
      </c>
      <c r="P2615" s="2" t="s">
        <v>10658</v>
      </c>
      <c r="R2615" s="6" t="s">
        <v>77</v>
      </c>
      <c r="T2615" s="22" t="s">
        <v>79</v>
      </c>
      <c r="U2615" s="2" t="s">
        <v>1328</v>
      </c>
      <c r="X2615" s="2">
        <v>1450</v>
      </c>
      <c r="Y2615" s="2" t="s">
        <v>83</v>
      </c>
      <c r="Z2615" s="2" t="s">
        <v>82</v>
      </c>
      <c r="AA2615" s="2">
        <v>1450</v>
      </c>
      <c r="AB2615" s="2" t="s">
        <v>83</v>
      </c>
      <c r="AC2615" s="2" t="s">
        <v>82</v>
      </c>
      <c r="AD2615" s="2">
        <v>1450</v>
      </c>
      <c r="AE2615" s="2" t="s">
        <v>83</v>
      </c>
      <c r="AF2615" s="2" t="s">
        <v>82</v>
      </c>
      <c r="AJ2615" s="2">
        <v>1050</v>
      </c>
      <c r="AK2615" s="2" t="s">
        <v>83</v>
      </c>
      <c r="AL2615" s="2" t="s">
        <v>161</v>
      </c>
      <c r="AM2615" s="2">
        <v>1050</v>
      </c>
      <c r="AN2615" s="2" t="s">
        <v>83</v>
      </c>
      <c r="AO2615" s="2" t="s">
        <v>161</v>
      </c>
      <c r="AP2615" s="2">
        <v>1050</v>
      </c>
      <c r="AQ2615" s="2" t="s">
        <v>83</v>
      </c>
      <c r="AR2615" s="2" t="s">
        <v>161</v>
      </c>
      <c r="BE2615" s="23" t="str">
        <f t="shared" si="403"/>
        <v>EMF nein</v>
      </c>
      <c r="BF2615" s="23" t="str">
        <f t="shared" si="406"/>
        <v/>
      </c>
      <c r="BG2615" s="23" t="str">
        <f t="shared" si="407"/>
        <v/>
      </c>
      <c r="BH2615" s="23">
        <f t="shared" si="408"/>
        <v>0</v>
      </c>
      <c r="BO2615" s="2" t="s">
        <v>10659</v>
      </c>
      <c r="BP2615" s="3">
        <v>1</v>
      </c>
      <c r="BQ2615" s="2" t="s">
        <v>10660</v>
      </c>
    </row>
    <row r="2616" spans="1:69" ht="16.149999999999999" customHeight="1" x14ac:dyDescent="0.25">
      <c r="A2616" s="93">
        <v>2615</v>
      </c>
      <c r="B2616" s="17" t="s">
        <v>87</v>
      </c>
      <c r="C2616" s="2" t="s">
        <v>1241</v>
      </c>
      <c r="D2616" s="2" t="s">
        <v>575</v>
      </c>
      <c r="E2616" s="2" t="s">
        <v>1158</v>
      </c>
      <c r="F2616" s="67">
        <v>43337</v>
      </c>
      <c r="G2616" s="3">
        <f t="shared" si="409"/>
        <v>8</v>
      </c>
      <c r="H2616" s="3">
        <f t="shared" si="410"/>
        <v>2018</v>
      </c>
      <c r="I2616" s="19">
        <v>0.41666666666666702</v>
      </c>
      <c r="J2616" s="20">
        <f t="shared" si="404"/>
        <v>10</v>
      </c>
      <c r="K2616" s="5" t="str">
        <f t="shared" si="405"/>
        <v>ja</v>
      </c>
      <c r="L2616" s="5" t="s">
        <v>91</v>
      </c>
      <c r="M2616" s="6" t="s">
        <v>100</v>
      </c>
      <c r="N2616" s="5">
        <v>82</v>
      </c>
      <c r="O2616" s="17" t="s">
        <v>75</v>
      </c>
      <c r="P2616" s="2" t="s">
        <v>10661</v>
      </c>
      <c r="R2616" s="6" t="s">
        <v>77</v>
      </c>
      <c r="T2616" s="22" t="s">
        <v>80</v>
      </c>
      <c r="U2616" s="2" t="s">
        <v>74</v>
      </c>
      <c r="W2616" s="2" t="s">
        <v>4373</v>
      </c>
      <c r="X2616" s="2">
        <v>2300</v>
      </c>
      <c r="Y2616" s="2" t="s">
        <v>83</v>
      </c>
      <c r="Z2616" s="2" t="s">
        <v>84</v>
      </c>
      <c r="AA2616" s="2">
        <v>2300</v>
      </c>
      <c r="AB2616" s="2" t="s">
        <v>83</v>
      </c>
      <c r="AC2616" s="2" t="s">
        <v>84</v>
      </c>
      <c r="AD2616" s="2">
        <v>2300</v>
      </c>
      <c r="AE2616" s="2" t="s">
        <v>83</v>
      </c>
      <c r="AF2616" s="2" t="s">
        <v>84</v>
      </c>
      <c r="AJ2616" s="2">
        <v>2300</v>
      </c>
      <c r="AK2616" s="2" t="s">
        <v>83</v>
      </c>
      <c r="AL2616" s="2" t="s">
        <v>84</v>
      </c>
      <c r="AM2616" s="2">
        <v>2300</v>
      </c>
      <c r="AN2616" s="2" t="s">
        <v>83</v>
      </c>
      <c r="AO2616" s="2" t="s">
        <v>84</v>
      </c>
      <c r="AP2616" s="2">
        <v>2300</v>
      </c>
      <c r="AQ2616" s="2" t="s">
        <v>83</v>
      </c>
      <c r="AR2616" s="2" t="s">
        <v>84</v>
      </c>
      <c r="AV2616" s="2">
        <v>2300</v>
      </c>
      <c r="AW2616" s="2" t="s">
        <v>83</v>
      </c>
      <c r="AX2616" s="2" t="s">
        <v>84</v>
      </c>
      <c r="AY2616" s="2">
        <v>2300</v>
      </c>
      <c r="AZ2616" s="2" t="s">
        <v>83</v>
      </c>
      <c r="BA2616" s="2" t="s">
        <v>84</v>
      </c>
      <c r="BB2616" s="2">
        <v>2300</v>
      </c>
      <c r="BC2616" s="2" t="s">
        <v>83</v>
      </c>
      <c r="BD2616" s="2" t="s">
        <v>84</v>
      </c>
      <c r="BE2616" s="23" t="str">
        <f t="shared" si="403"/>
        <v>EMF nein</v>
      </c>
      <c r="BF2616" s="23" t="str">
        <f t="shared" si="406"/>
        <v/>
      </c>
      <c r="BG2616" s="23" t="str">
        <f t="shared" si="407"/>
        <v/>
      </c>
      <c r="BH2616" s="23">
        <f t="shared" si="408"/>
        <v>0</v>
      </c>
      <c r="BO2616" s="2" t="s">
        <v>10662</v>
      </c>
      <c r="BP2616" s="3">
        <v>1</v>
      </c>
      <c r="BQ2616" s="2" t="s">
        <v>10663</v>
      </c>
    </row>
    <row r="2617" spans="1:69" ht="16.149999999999999" customHeight="1" x14ac:dyDescent="0.25">
      <c r="A2617" s="16">
        <v>2616</v>
      </c>
      <c r="B2617" s="17" t="s">
        <v>211</v>
      </c>
      <c r="C2617" s="2" t="s">
        <v>8382</v>
      </c>
      <c r="D2617" s="2" t="s">
        <v>264</v>
      </c>
      <c r="E2617" s="2" t="s">
        <v>101</v>
      </c>
      <c r="F2617" s="67">
        <v>43339</v>
      </c>
      <c r="G2617" s="3">
        <f t="shared" si="409"/>
        <v>8</v>
      </c>
      <c r="H2617" s="3">
        <f t="shared" si="410"/>
        <v>2018</v>
      </c>
      <c r="I2617" s="19">
        <v>0.28125</v>
      </c>
      <c r="J2617" s="20">
        <f t="shared" si="404"/>
        <v>6</v>
      </c>
      <c r="K2617" s="5" t="str">
        <f t="shared" si="405"/>
        <v>ja</v>
      </c>
      <c r="L2617" s="5" t="s">
        <v>91</v>
      </c>
      <c r="M2617" s="6" t="s">
        <v>74</v>
      </c>
      <c r="O2617" s="6" t="s">
        <v>101</v>
      </c>
      <c r="P2617" s="2" t="s">
        <v>735</v>
      </c>
      <c r="R2617" s="6" t="s">
        <v>77</v>
      </c>
      <c r="T2617" s="22"/>
      <c r="U2617" s="2" t="s">
        <v>139</v>
      </c>
      <c r="X2617" s="2">
        <v>85</v>
      </c>
      <c r="Y2617" s="2" t="s">
        <v>94</v>
      </c>
      <c r="Z2617" s="2" t="s">
        <v>84</v>
      </c>
      <c r="AA2617" s="2">
        <v>85</v>
      </c>
      <c r="AB2617" s="2" t="s">
        <v>94</v>
      </c>
      <c r="AC2617" s="2" t="s">
        <v>84</v>
      </c>
      <c r="AD2617" s="2">
        <v>85</v>
      </c>
      <c r="AE2617" s="2" t="s">
        <v>94</v>
      </c>
      <c r="AF2617" s="2" t="s">
        <v>84</v>
      </c>
      <c r="AJ2617" s="392">
        <v>85</v>
      </c>
      <c r="AK2617" s="392" t="s">
        <v>94</v>
      </c>
      <c r="AL2617" s="392" t="s">
        <v>84</v>
      </c>
      <c r="AM2617" s="392">
        <v>85</v>
      </c>
      <c r="AN2617" s="392" t="s">
        <v>94</v>
      </c>
      <c r="AO2617" s="392" t="s">
        <v>84</v>
      </c>
      <c r="AP2617" s="392">
        <v>85</v>
      </c>
      <c r="AQ2617" s="392" t="s">
        <v>94</v>
      </c>
      <c r="AR2617" s="392" t="s">
        <v>84</v>
      </c>
      <c r="AV2617" s="392">
        <v>85</v>
      </c>
      <c r="AW2617" s="392" t="s">
        <v>94</v>
      </c>
      <c r="AX2617" s="392" t="s">
        <v>84</v>
      </c>
      <c r="AY2617" s="392">
        <v>85</v>
      </c>
      <c r="AZ2617" s="392" t="s">
        <v>94</v>
      </c>
      <c r="BA2617" s="392" t="s">
        <v>84</v>
      </c>
      <c r="BB2617" s="392">
        <v>85</v>
      </c>
      <c r="BC2617" s="392" t="s">
        <v>94</v>
      </c>
      <c r="BD2617" s="392" t="s">
        <v>84</v>
      </c>
      <c r="BE2617" s="23" t="str">
        <f t="shared" si="403"/>
        <v>EMF nein</v>
      </c>
      <c r="BF2617" s="23" t="str">
        <f t="shared" si="406"/>
        <v/>
      </c>
      <c r="BG2617" s="23" t="str">
        <f t="shared" si="407"/>
        <v/>
      </c>
      <c r="BH2617" s="23">
        <f t="shared" si="408"/>
        <v>0</v>
      </c>
      <c r="BO2617" s="2" t="s">
        <v>10664</v>
      </c>
      <c r="BP2617" s="3">
        <v>1</v>
      </c>
      <c r="BQ2617" s="2" t="s">
        <v>10665</v>
      </c>
    </row>
    <row r="2618" spans="1:69" ht="16.149999999999999" customHeight="1" x14ac:dyDescent="0.25">
      <c r="A2618" s="16">
        <v>2617</v>
      </c>
      <c r="B2618" s="17" t="s">
        <v>87</v>
      </c>
      <c r="C2618" s="2" t="s">
        <v>1241</v>
      </c>
      <c r="D2618" s="2" t="s">
        <v>575</v>
      </c>
      <c r="E2618" s="2" t="s">
        <v>10666</v>
      </c>
      <c r="F2618" s="67">
        <v>43340</v>
      </c>
      <c r="G2618" s="3">
        <f t="shared" si="409"/>
        <v>8</v>
      </c>
      <c r="H2618" s="3">
        <f t="shared" si="410"/>
        <v>2018</v>
      </c>
      <c r="I2618" s="19">
        <v>0.41666666666666702</v>
      </c>
      <c r="J2618" s="20">
        <f t="shared" si="404"/>
        <v>10</v>
      </c>
      <c r="K2618" s="5" t="str">
        <f t="shared" si="405"/>
        <v>ja</v>
      </c>
      <c r="L2618" s="21" t="s">
        <v>73</v>
      </c>
      <c r="M2618" s="6" t="s">
        <v>74</v>
      </c>
      <c r="N2618" s="5">
        <v>86</v>
      </c>
      <c r="O2618" s="17" t="s">
        <v>75</v>
      </c>
      <c r="P2618" s="2" t="s">
        <v>10667</v>
      </c>
      <c r="Q2618" s="6" t="s">
        <v>186</v>
      </c>
      <c r="R2618" s="6" t="s">
        <v>77</v>
      </c>
      <c r="T2618" s="22" t="s">
        <v>79</v>
      </c>
      <c r="W2618" s="2" t="s">
        <v>10668</v>
      </c>
      <c r="X2618" s="2">
        <v>100</v>
      </c>
      <c r="Y2618" s="2" t="s">
        <v>81</v>
      </c>
      <c r="Z2618" s="2" t="s">
        <v>84</v>
      </c>
      <c r="BE2618" s="23" t="str">
        <f t="shared" ref="BE2618:BE2681" si="411">IF(COUNTA(BI2618,BK2618,BM2618) &gt; 0,"EMF ja","EMF nein")</f>
        <v>EMF nein</v>
      </c>
      <c r="BF2618" s="23" t="str">
        <f t="shared" si="406"/>
        <v/>
      </c>
      <c r="BG2618" s="23" t="str">
        <f t="shared" si="407"/>
        <v/>
      </c>
      <c r="BH2618" s="23">
        <f t="shared" si="408"/>
        <v>0</v>
      </c>
      <c r="BO2618" s="2" t="s">
        <v>10669</v>
      </c>
      <c r="BP2618" s="3">
        <v>1</v>
      </c>
      <c r="BQ2618" s="2" t="s">
        <v>10670</v>
      </c>
    </row>
    <row r="2619" spans="1:69" ht="16.149999999999999" customHeight="1" x14ac:dyDescent="0.25">
      <c r="A2619" s="16">
        <v>2618</v>
      </c>
      <c r="B2619" s="17" t="s">
        <v>87</v>
      </c>
      <c r="C2619" s="2" t="s">
        <v>212</v>
      </c>
      <c r="D2619" s="2" t="s">
        <v>71</v>
      </c>
      <c r="E2619" s="2" t="s">
        <v>9907</v>
      </c>
      <c r="F2619" s="67">
        <v>43338</v>
      </c>
      <c r="G2619" s="3">
        <f t="shared" si="409"/>
        <v>8</v>
      </c>
      <c r="H2619" s="3">
        <f t="shared" si="410"/>
        <v>2018</v>
      </c>
      <c r="I2619" s="19">
        <v>0.79166666666666696</v>
      </c>
      <c r="J2619" s="20">
        <f t="shared" si="404"/>
        <v>19</v>
      </c>
      <c r="K2619" s="5" t="str">
        <f t="shared" si="405"/>
        <v>ja</v>
      </c>
      <c r="L2619" s="5" t="s">
        <v>91</v>
      </c>
      <c r="M2619" s="6" t="s">
        <v>74</v>
      </c>
      <c r="N2619" s="5">
        <v>75</v>
      </c>
      <c r="O2619" s="17" t="s">
        <v>75</v>
      </c>
      <c r="P2619" s="2" t="s">
        <v>10671</v>
      </c>
      <c r="R2619" s="6" t="s">
        <v>77</v>
      </c>
      <c r="T2619" s="22"/>
      <c r="X2619" s="2">
        <v>366</v>
      </c>
      <c r="Y2619" s="2" t="s">
        <v>81</v>
      </c>
      <c r="Z2619" s="2" t="s">
        <v>84</v>
      </c>
      <c r="AA2619" s="2">
        <v>366</v>
      </c>
      <c r="AC2619" s="2" t="s">
        <v>84</v>
      </c>
      <c r="AD2619" s="2">
        <v>366</v>
      </c>
      <c r="AF2619" s="2" t="s">
        <v>84</v>
      </c>
      <c r="BE2619" s="23" t="str">
        <f t="shared" si="411"/>
        <v>EMF nein</v>
      </c>
      <c r="BF2619" s="23" t="str">
        <f t="shared" si="406"/>
        <v/>
      </c>
      <c r="BG2619" s="23" t="str">
        <f t="shared" si="407"/>
        <v/>
      </c>
      <c r="BH2619" s="23">
        <f t="shared" si="408"/>
        <v>0</v>
      </c>
      <c r="BO2619" s="2" t="s">
        <v>10672</v>
      </c>
      <c r="BP2619" s="3">
        <v>1</v>
      </c>
      <c r="BQ2619" s="2" t="s">
        <v>10673</v>
      </c>
    </row>
    <row r="2620" spans="1:69" ht="16.149999999999999" customHeight="1" x14ac:dyDescent="0.25">
      <c r="A2620" s="16">
        <v>2619</v>
      </c>
      <c r="B2620" s="17" t="s">
        <v>87</v>
      </c>
      <c r="C2620" s="2" t="s">
        <v>3503</v>
      </c>
      <c r="D2620" s="2" t="s">
        <v>124</v>
      </c>
      <c r="E2620" s="2" t="s">
        <v>10674</v>
      </c>
      <c r="F2620" s="67">
        <v>43340</v>
      </c>
      <c r="G2620" s="3">
        <f t="shared" si="409"/>
        <v>8</v>
      </c>
      <c r="H2620" s="3">
        <f t="shared" si="410"/>
        <v>2018</v>
      </c>
      <c r="I2620" s="19">
        <v>0.70486111111111105</v>
      </c>
      <c r="J2620" s="20">
        <f t="shared" si="404"/>
        <v>16</v>
      </c>
      <c r="K2620" s="5" t="str">
        <f t="shared" si="405"/>
        <v>ja</v>
      </c>
      <c r="L2620" s="5" t="s">
        <v>91</v>
      </c>
      <c r="M2620" s="6" t="s">
        <v>74</v>
      </c>
      <c r="N2620" s="5">
        <v>84</v>
      </c>
      <c r="O2620" s="17" t="s">
        <v>75</v>
      </c>
      <c r="P2620" s="2" t="s">
        <v>10675</v>
      </c>
      <c r="R2620" s="6" t="s">
        <v>77</v>
      </c>
      <c r="T2620" s="22"/>
      <c r="X2620" s="2">
        <v>580</v>
      </c>
      <c r="Y2620" s="2" t="s">
        <v>83</v>
      </c>
      <c r="Z2620" s="2" t="s">
        <v>168</v>
      </c>
      <c r="AA2620" s="2">
        <v>580</v>
      </c>
      <c r="AB2620" s="2" t="s">
        <v>94</v>
      </c>
      <c r="AC2620" s="2" t="s">
        <v>168</v>
      </c>
      <c r="AD2620" s="2">
        <v>580</v>
      </c>
      <c r="AE2620" s="2" t="s">
        <v>83</v>
      </c>
      <c r="AF2620" s="2" t="s">
        <v>168</v>
      </c>
      <c r="AJ2620" s="2">
        <v>270</v>
      </c>
      <c r="AK2620" s="2" t="s">
        <v>81</v>
      </c>
      <c r="AL2620" s="2" t="s">
        <v>161</v>
      </c>
      <c r="AM2620" s="2">
        <v>270</v>
      </c>
      <c r="AN2620" s="2" t="s">
        <v>81</v>
      </c>
      <c r="AO2620" s="2" t="s">
        <v>161</v>
      </c>
      <c r="AP2620" s="2">
        <v>270</v>
      </c>
      <c r="AQ2620" s="2" t="s">
        <v>83</v>
      </c>
      <c r="AR2620" s="2" t="s">
        <v>161</v>
      </c>
      <c r="BE2620" s="23" t="str">
        <f t="shared" si="411"/>
        <v>EMF nein</v>
      </c>
      <c r="BF2620" s="23" t="str">
        <f t="shared" si="406"/>
        <v/>
      </c>
      <c r="BG2620" s="23" t="str">
        <f t="shared" si="407"/>
        <v/>
      </c>
      <c r="BH2620" s="23">
        <f t="shared" si="408"/>
        <v>0</v>
      </c>
      <c r="BO2620" s="2" t="s">
        <v>10676</v>
      </c>
      <c r="BP2620" s="3">
        <v>1</v>
      </c>
      <c r="BQ2620" s="2" t="s">
        <v>10677</v>
      </c>
    </row>
    <row r="2621" spans="1:69" ht="16.149999999999999" customHeight="1" x14ac:dyDescent="0.25">
      <c r="A2621" s="16">
        <v>2620</v>
      </c>
      <c r="B2621" s="17" t="s">
        <v>87</v>
      </c>
      <c r="C2621" s="2" t="s">
        <v>829</v>
      </c>
      <c r="D2621" s="2" t="s">
        <v>89</v>
      </c>
      <c r="E2621" s="2" t="s">
        <v>10678</v>
      </c>
      <c r="F2621" s="67">
        <v>43338</v>
      </c>
      <c r="G2621" s="3">
        <f t="shared" si="409"/>
        <v>8</v>
      </c>
      <c r="H2621" s="3">
        <f t="shared" si="410"/>
        <v>2018</v>
      </c>
      <c r="I2621" s="19">
        <v>0.52777777777777801</v>
      </c>
      <c r="J2621" s="20">
        <f t="shared" si="404"/>
        <v>12</v>
      </c>
      <c r="K2621" s="5" t="str">
        <f t="shared" si="405"/>
        <v>ja</v>
      </c>
      <c r="L2621" s="5" t="s">
        <v>91</v>
      </c>
      <c r="M2621" s="6" t="s">
        <v>115</v>
      </c>
      <c r="N2621" s="5">
        <v>78</v>
      </c>
      <c r="O2621" s="17" t="s">
        <v>75</v>
      </c>
      <c r="P2621" s="2" t="s">
        <v>10679</v>
      </c>
      <c r="R2621" s="6" t="s">
        <v>77</v>
      </c>
      <c r="T2621" s="22"/>
      <c r="X2621" s="2">
        <v>80</v>
      </c>
      <c r="Y2621" s="2" t="s">
        <v>81</v>
      </c>
      <c r="Z2621" s="2" t="s">
        <v>84</v>
      </c>
      <c r="BE2621" s="23" t="str">
        <f t="shared" si="411"/>
        <v>EMF nein</v>
      </c>
      <c r="BF2621" s="23" t="str">
        <f t="shared" si="406"/>
        <v/>
      </c>
      <c r="BG2621" s="23" t="str">
        <f t="shared" si="407"/>
        <v/>
      </c>
      <c r="BH2621" s="23">
        <f t="shared" si="408"/>
        <v>0</v>
      </c>
      <c r="BO2621" s="2" t="s">
        <v>10680</v>
      </c>
      <c r="BP2621" s="3">
        <v>1</v>
      </c>
      <c r="BQ2621" s="2" t="s">
        <v>10681</v>
      </c>
    </row>
    <row r="2622" spans="1:69" ht="16.149999999999999" customHeight="1" x14ac:dyDescent="0.25">
      <c r="A2622" s="16">
        <v>2621</v>
      </c>
      <c r="B2622" s="17" t="s">
        <v>69</v>
      </c>
      <c r="C2622" s="2" t="s">
        <v>10682</v>
      </c>
      <c r="D2622" s="2" t="s">
        <v>89</v>
      </c>
      <c r="E2622" s="2" t="s">
        <v>22345</v>
      </c>
      <c r="F2622" s="67">
        <v>43338</v>
      </c>
      <c r="G2622" s="3">
        <f t="shared" si="409"/>
        <v>8</v>
      </c>
      <c r="H2622" s="3">
        <f t="shared" si="410"/>
        <v>2018</v>
      </c>
      <c r="I2622" s="19">
        <v>0.67708333333333304</v>
      </c>
      <c r="J2622" s="20">
        <f t="shared" ref="J2622:J2685" si="412">IF(I2622&lt;&gt;"",HOUR(I2622),"")</f>
        <v>16</v>
      </c>
      <c r="K2622" s="5" t="str">
        <f t="shared" si="405"/>
        <v>ja</v>
      </c>
      <c r="L2622" s="5" t="s">
        <v>91</v>
      </c>
      <c r="M2622" s="6" t="s">
        <v>115</v>
      </c>
      <c r="N2622" s="5">
        <v>55</v>
      </c>
      <c r="O2622" s="17" t="s">
        <v>75</v>
      </c>
      <c r="P2622" s="2" t="s">
        <v>10683</v>
      </c>
      <c r="Q2622" s="6" t="s">
        <v>10684</v>
      </c>
      <c r="R2622" s="6" t="s">
        <v>77</v>
      </c>
      <c r="T2622" s="22"/>
      <c r="X2622" s="2">
        <v>240</v>
      </c>
      <c r="Y2622" s="2" t="s">
        <v>94</v>
      </c>
      <c r="Z2622" s="2" t="s">
        <v>84</v>
      </c>
      <c r="AD2622" s="2">
        <v>240</v>
      </c>
      <c r="AE2622" s="2" t="s">
        <v>94</v>
      </c>
      <c r="AF2622" s="2" t="s">
        <v>84</v>
      </c>
      <c r="BE2622" s="23" t="str">
        <f t="shared" si="411"/>
        <v>EMF nein</v>
      </c>
      <c r="BF2622" s="23" t="str">
        <f t="shared" si="406"/>
        <v/>
      </c>
      <c r="BG2622" s="23" t="str">
        <f t="shared" si="407"/>
        <v/>
      </c>
      <c r="BH2622" s="23">
        <f t="shared" si="408"/>
        <v>0</v>
      </c>
      <c r="BO2622" s="2" t="s">
        <v>10685</v>
      </c>
      <c r="BP2622" s="3">
        <v>1</v>
      </c>
      <c r="BQ2622" s="2" t="s">
        <v>10686</v>
      </c>
    </row>
    <row r="2623" spans="1:69" ht="16.149999999999999" customHeight="1" x14ac:dyDescent="0.25">
      <c r="A2623" s="16">
        <v>2622</v>
      </c>
      <c r="B2623" s="17" t="s">
        <v>87</v>
      </c>
      <c r="C2623" s="2" t="s">
        <v>10687</v>
      </c>
      <c r="D2623" s="2" t="s">
        <v>89</v>
      </c>
      <c r="E2623" s="2" t="s">
        <v>10688</v>
      </c>
      <c r="F2623" s="67">
        <v>43305</v>
      </c>
      <c r="G2623" s="3">
        <f t="shared" si="409"/>
        <v>7</v>
      </c>
      <c r="H2623" s="3">
        <f t="shared" si="410"/>
        <v>2018</v>
      </c>
      <c r="I2623" s="19">
        <v>0.65277777777777801</v>
      </c>
      <c r="J2623" s="20">
        <f t="shared" si="412"/>
        <v>15</v>
      </c>
      <c r="K2623" s="5" t="str">
        <f t="shared" si="405"/>
        <v>ja</v>
      </c>
      <c r="L2623" s="5" t="s">
        <v>91</v>
      </c>
      <c r="M2623" s="6" t="s">
        <v>115</v>
      </c>
      <c r="N2623" s="5">
        <v>86</v>
      </c>
      <c r="O2623" s="17" t="s">
        <v>126</v>
      </c>
      <c r="P2623" s="2" t="s">
        <v>10689</v>
      </c>
      <c r="R2623" s="6" t="s">
        <v>77</v>
      </c>
      <c r="T2623" s="22"/>
      <c r="BE2623" s="23" t="str">
        <f t="shared" si="411"/>
        <v>EMF nein</v>
      </c>
      <c r="BF2623" s="23" t="str">
        <f t="shared" si="406"/>
        <v/>
      </c>
      <c r="BG2623" s="23" t="str">
        <f t="shared" si="407"/>
        <v/>
      </c>
      <c r="BH2623" s="23">
        <f t="shared" si="408"/>
        <v>0</v>
      </c>
      <c r="BO2623" s="2" t="s">
        <v>10690</v>
      </c>
      <c r="BP2623" s="3">
        <v>1</v>
      </c>
      <c r="BQ2623" s="2" t="s">
        <v>10691</v>
      </c>
    </row>
    <row r="2624" spans="1:69" ht="16.149999999999999" customHeight="1" x14ac:dyDescent="0.25">
      <c r="A2624" s="16">
        <v>2623</v>
      </c>
      <c r="B2624" s="17" t="s">
        <v>211</v>
      </c>
      <c r="C2624" s="2" t="s">
        <v>1948</v>
      </c>
      <c r="D2624" s="2" t="s">
        <v>124</v>
      </c>
      <c r="E2624" s="2" t="s">
        <v>7511</v>
      </c>
      <c r="F2624" s="67">
        <v>43345</v>
      </c>
      <c r="G2624" s="3">
        <f t="shared" si="409"/>
        <v>9</v>
      </c>
      <c r="H2624" s="3">
        <f t="shared" si="410"/>
        <v>2018</v>
      </c>
      <c r="I2624" s="19">
        <v>0.104166666666667</v>
      </c>
      <c r="J2624" s="20">
        <f t="shared" si="412"/>
        <v>2</v>
      </c>
      <c r="K2624" s="5" t="str">
        <f t="shared" si="405"/>
        <v>ja</v>
      </c>
      <c r="L2624" s="5" t="s">
        <v>91</v>
      </c>
      <c r="M2624" s="6" t="s">
        <v>74</v>
      </c>
      <c r="N2624" s="5">
        <v>45</v>
      </c>
      <c r="O2624" s="2" t="s">
        <v>140</v>
      </c>
      <c r="P2624" s="2" t="s">
        <v>10692</v>
      </c>
      <c r="R2624" s="6" t="s">
        <v>3600</v>
      </c>
      <c r="S2624" s="2" t="s">
        <v>190</v>
      </c>
      <c r="T2624" s="22"/>
      <c r="X2624" s="2">
        <v>263</v>
      </c>
      <c r="Y2624" s="2" t="s">
        <v>83</v>
      </c>
      <c r="Z2624" s="2" t="s">
        <v>84</v>
      </c>
      <c r="AA2624" s="2">
        <v>263</v>
      </c>
      <c r="AB2624" s="2" t="s">
        <v>81</v>
      </c>
      <c r="AC2624" s="2" t="s">
        <v>84</v>
      </c>
      <c r="AD2624" s="2">
        <v>263</v>
      </c>
      <c r="AE2624" s="2" t="s">
        <v>81</v>
      </c>
      <c r="AF2624" s="2" t="s">
        <v>84</v>
      </c>
      <c r="AJ2624" s="2">
        <v>320</v>
      </c>
      <c r="AK2624" s="2" t="s">
        <v>81</v>
      </c>
      <c r="AL2624" s="2" t="s">
        <v>84</v>
      </c>
      <c r="AM2624" s="2">
        <v>320</v>
      </c>
      <c r="AN2624" s="2" t="s">
        <v>81</v>
      </c>
      <c r="AO2624" s="2" t="s">
        <v>84</v>
      </c>
      <c r="AP2624" s="2">
        <v>320</v>
      </c>
      <c r="AQ2624" s="2" t="s">
        <v>81</v>
      </c>
      <c r="AR2624" s="2" t="s">
        <v>84</v>
      </c>
      <c r="BE2624" s="23" t="str">
        <f t="shared" si="411"/>
        <v>EMF nein</v>
      </c>
      <c r="BF2624" s="23" t="str">
        <f t="shared" si="406"/>
        <v/>
      </c>
      <c r="BG2624" s="23" t="str">
        <f t="shared" si="407"/>
        <v/>
      </c>
      <c r="BH2624" s="23">
        <f t="shared" si="408"/>
        <v>0</v>
      </c>
      <c r="BO2624" s="2" t="s">
        <v>10693</v>
      </c>
      <c r="BP2624" s="3">
        <v>1</v>
      </c>
      <c r="BQ2624" s="2" t="s">
        <v>10694</v>
      </c>
    </row>
    <row r="2625" spans="1:69" ht="16.149999999999999" customHeight="1" x14ac:dyDescent="0.25">
      <c r="A2625" s="69">
        <v>2624</v>
      </c>
      <c r="B2625" s="17" t="s">
        <v>211</v>
      </c>
      <c r="C2625" s="116" t="s">
        <v>4893</v>
      </c>
      <c r="D2625" s="2" t="s">
        <v>151</v>
      </c>
      <c r="E2625" s="2" t="s">
        <v>10695</v>
      </c>
      <c r="F2625" s="67">
        <v>43345</v>
      </c>
      <c r="G2625" s="3">
        <f t="shared" si="409"/>
        <v>9</v>
      </c>
      <c r="H2625" s="3">
        <f t="shared" si="410"/>
        <v>2018</v>
      </c>
      <c r="I2625" s="19">
        <v>0.63888888888888895</v>
      </c>
      <c r="J2625" s="20">
        <f t="shared" si="412"/>
        <v>15</v>
      </c>
      <c r="K2625" s="5" t="str">
        <f t="shared" si="405"/>
        <v>ja</v>
      </c>
      <c r="L2625" s="5" t="s">
        <v>91</v>
      </c>
      <c r="M2625" s="6" t="s">
        <v>100</v>
      </c>
      <c r="N2625" s="5">
        <v>65</v>
      </c>
      <c r="O2625" s="17" t="s">
        <v>126</v>
      </c>
      <c r="P2625" s="2" t="s">
        <v>9747</v>
      </c>
      <c r="Q2625" s="6" t="s">
        <v>186</v>
      </c>
      <c r="R2625" s="6" t="s">
        <v>3600</v>
      </c>
      <c r="T2625" s="6" t="s">
        <v>202</v>
      </c>
      <c r="U2625" s="2" t="s">
        <v>100</v>
      </c>
      <c r="V2625" s="2" t="s">
        <v>10162</v>
      </c>
      <c r="X2625" s="2">
        <v>500</v>
      </c>
      <c r="Y2625" s="2" t="s">
        <v>83</v>
      </c>
      <c r="Z2625" s="2" t="s">
        <v>84</v>
      </c>
      <c r="AA2625" s="2">
        <v>500</v>
      </c>
      <c r="AB2625" s="2" t="s">
        <v>81</v>
      </c>
      <c r="AC2625" s="2" t="s">
        <v>84</v>
      </c>
      <c r="AD2625" s="2">
        <v>500</v>
      </c>
      <c r="AE2625" s="2" t="s">
        <v>83</v>
      </c>
      <c r="AF2625" s="2" t="s">
        <v>84</v>
      </c>
      <c r="BE2625" s="23" t="str">
        <f t="shared" si="411"/>
        <v>EMF nein</v>
      </c>
      <c r="BF2625" s="23" t="str">
        <f t="shared" si="406"/>
        <v/>
      </c>
      <c r="BG2625" s="23" t="str">
        <f t="shared" si="407"/>
        <v/>
      </c>
      <c r="BH2625" s="23">
        <f t="shared" si="408"/>
        <v>0</v>
      </c>
      <c r="BO2625" s="2" t="s">
        <v>10696</v>
      </c>
      <c r="BP2625" s="3">
        <v>1</v>
      </c>
      <c r="BQ2625" s="2" t="s">
        <v>10697</v>
      </c>
    </row>
    <row r="2626" spans="1:69" ht="16.149999999999999" customHeight="1" x14ac:dyDescent="0.25">
      <c r="A2626" s="16">
        <v>2625</v>
      </c>
      <c r="B2626" s="17" t="s">
        <v>211</v>
      </c>
      <c r="C2626" s="2" t="s">
        <v>165</v>
      </c>
      <c r="D2626" s="2" t="s">
        <v>158</v>
      </c>
      <c r="E2626" s="2" t="s">
        <v>10698</v>
      </c>
      <c r="F2626" s="67">
        <v>43344</v>
      </c>
      <c r="G2626" s="3">
        <f t="shared" si="409"/>
        <v>9</v>
      </c>
      <c r="H2626" s="3">
        <f t="shared" si="410"/>
        <v>2018</v>
      </c>
      <c r="I2626" s="19">
        <v>0.36458333333333298</v>
      </c>
      <c r="J2626" s="20">
        <f t="shared" si="412"/>
        <v>8</v>
      </c>
      <c r="K2626" s="5" t="str">
        <f t="shared" si="405"/>
        <v>ja</v>
      </c>
      <c r="L2626" s="5" t="s">
        <v>91</v>
      </c>
      <c r="M2626" s="6" t="s">
        <v>100</v>
      </c>
      <c r="O2626" s="17" t="s">
        <v>75</v>
      </c>
      <c r="P2626" s="2" t="s">
        <v>10699</v>
      </c>
      <c r="R2626" s="6" t="s">
        <v>3600</v>
      </c>
      <c r="T2626" s="22" t="s">
        <v>80</v>
      </c>
      <c r="W2626" s="2" t="s">
        <v>10700</v>
      </c>
      <c r="X2626" s="2">
        <v>112</v>
      </c>
      <c r="Y2626" s="2" t="s">
        <v>81</v>
      </c>
      <c r="Z2626" s="2" t="s">
        <v>82</v>
      </c>
      <c r="AD2626" s="2">
        <v>112</v>
      </c>
      <c r="AE2626" s="2" t="s">
        <v>81</v>
      </c>
      <c r="AF2626" s="2" t="s">
        <v>82</v>
      </c>
      <c r="BE2626" s="23" t="str">
        <f t="shared" si="411"/>
        <v>EMF nein</v>
      </c>
      <c r="BF2626" s="23" t="str">
        <f t="shared" si="406"/>
        <v/>
      </c>
      <c r="BG2626" s="23" t="str">
        <f t="shared" si="407"/>
        <v/>
      </c>
      <c r="BH2626" s="23">
        <f t="shared" si="408"/>
        <v>0</v>
      </c>
      <c r="BO2626" s="2" t="s">
        <v>10701</v>
      </c>
      <c r="BP2626" s="3">
        <v>1</v>
      </c>
      <c r="BQ2626" s="2" t="s">
        <v>10702</v>
      </c>
    </row>
    <row r="2627" spans="1:69" ht="16.149999999999999" customHeight="1" x14ac:dyDescent="0.25">
      <c r="A2627" s="16">
        <v>2626</v>
      </c>
      <c r="B2627" s="17" t="s">
        <v>87</v>
      </c>
      <c r="C2627" s="2" t="s">
        <v>1009</v>
      </c>
      <c r="D2627" s="2" t="s">
        <v>264</v>
      </c>
      <c r="E2627" s="2" t="s">
        <v>10703</v>
      </c>
      <c r="F2627" s="67">
        <v>43343</v>
      </c>
      <c r="G2627" s="3">
        <f t="shared" si="409"/>
        <v>8</v>
      </c>
      <c r="H2627" s="3">
        <f t="shared" si="410"/>
        <v>2018</v>
      </c>
      <c r="I2627" s="19">
        <v>0.62847222222222199</v>
      </c>
      <c r="J2627" s="20">
        <f t="shared" si="412"/>
        <v>15</v>
      </c>
      <c r="K2627" s="5" t="str">
        <f t="shared" si="405"/>
        <v>ja</v>
      </c>
      <c r="L2627" s="5" t="s">
        <v>91</v>
      </c>
      <c r="M2627" s="6" t="s">
        <v>74</v>
      </c>
      <c r="N2627" s="5">
        <v>72</v>
      </c>
      <c r="O2627" s="17" t="s">
        <v>126</v>
      </c>
      <c r="P2627" s="2" t="s">
        <v>10704</v>
      </c>
      <c r="R2627" s="6" t="s">
        <v>3600</v>
      </c>
      <c r="T2627" s="22" t="s">
        <v>79</v>
      </c>
      <c r="BE2627" s="23" t="str">
        <f t="shared" si="411"/>
        <v>EMF ja</v>
      </c>
      <c r="BF2627" s="23">
        <f t="shared" si="406"/>
        <v>430</v>
      </c>
      <c r="BG2627" s="23" t="str">
        <f t="shared" si="407"/>
        <v>100-499m</v>
      </c>
      <c r="BH2627" s="23">
        <f t="shared" si="408"/>
        <v>3</v>
      </c>
      <c r="BI2627" s="2" t="s">
        <v>162</v>
      </c>
      <c r="BJ2627" s="2">
        <v>460</v>
      </c>
      <c r="BK2627" s="2" t="s">
        <v>162</v>
      </c>
      <c r="BL2627" s="2">
        <v>430</v>
      </c>
      <c r="BM2627" s="2" t="s">
        <v>162</v>
      </c>
      <c r="BN2627" s="2">
        <v>580</v>
      </c>
      <c r="BO2627" s="2" t="s">
        <v>10705</v>
      </c>
      <c r="BP2627" s="3">
        <v>1</v>
      </c>
      <c r="BQ2627" s="2" t="s">
        <v>10706</v>
      </c>
    </row>
    <row r="2628" spans="1:69" ht="16.149999999999999" customHeight="1" x14ac:dyDescent="0.25">
      <c r="A2628" s="16">
        <v>2627</v>
      </c>
      <c r="B2628" s="17" t="s">
        <v>135</v>
      </c>
      <c r="C2628" s="2" t="s">
        <v>1119</v>
      </c>
      <c r="D2628" s="2" t="s">
        <v>137</v>
      </c>
      <c r="E2628" s="2" t="s">
        <v>4300</v>
      </c>
      <c r="F2628" s="67">
        <v>43343</v>
      </c>
      <c r="G2628" s="3">
        <f t="shared" si="409"/>
        <v>8</v>
      </c>
      <c r="H2628" s="3">
        <f t="shared" si="410"/>
        <v>2018</v>
      </c>
      <c r="I2628" s="19">
        <v>0.64583333333333304</v>
      </c>
      <c r="J2628" s="20">
        <f t="shared" si="412"/>
        <v>15</v>
      </c>
      <c r="K2628" s="5" t="str">
        <f t="shared" si="405"/>
        <v>ja</v>
      </c>
      <c r="L2628" s="5" t="s">
        <v>91</v>
      </c>
      <c r="M2628" s="6" t="s">
        <v>139</v>
      </c>
      <c r="N2628" s="5">
        <v>31</v>
      </c>
      <c r="O2628" s="17" t="s">
        <v>75</v>
      </c>
      <c r="P2628" s="2" t="s">
        <v>10707</v>
      </c>
      <c r="R2628" s="6" t="s">
        <v>77</v>
      </c>
      <c r="T2628" s="22"/>
      <c r="X2628" s="2">
        <v>75</v>
      </c>
      <c r="Y2628" s="2" t="s">
        <v>81</v>
      </c>
      <c r="Z2628" s="2" t="s">
        <v>82</v>
      </c>
      <c r="AJ2628" s="2">
        <v>75</v>
      </c>
      <c r="AK2628" s="2" t="s">
        <v>81</v>
      </c>
      <c r="AL2628" s="2" t="s">
        <v>82</v>
      </c>
      <c r="BE2628" s="23" t="str">
        <f t="shared" si="411"/>
        <v>EMF nein</v>
      </c>
      <c r="BF2628" s="23" t="str">
        <f t="shared" si="406"/>
        <v/>
      </c>
      <c r="BG2628" s="23" t="str">
        <f t="shared" si="407"/>
        <v/>
      </c>
      <c r="BH2628" s="23">
        <f t="shared" si="408"/>
        <v>0</v>
      </c>
      <c r="BO2628" s="2" t="s">
        <v>10708</v>
      </c>
      <c r="BP2628" s="3">
        <v>1</v>
      </c>
      <c r="BQ2628" s="2" t="s">
        <v>10709</v>
      </c>
    </row>
    <row r="2629" spans="1:69" ht="16.149999999999999" customHeight="1" x14ac:dyDescent="0.25">
      <c r="A2629" s="69">
        <v>2628</v>
      </c>
      <c r="B2629" s="17" t="s">
        <v>211</v>
      </c>
      <c r="C2629" s="2" t="s">
        <v>10710</v>
      </c>
      <c r="D2629" s="2" t="s">
        <v>113</v>
      </c>
      <c r="E2629" s="2" t="s">
        <v>8019</v>
      </c>
      <c r="F2629" s="67">
        <v>43344</v>
      </c>
      <c r="G2629" s="3">
        <f t="shared" si="409"/>
        <v>9</v>
      </c>
      <c r="H2629" s="3">
        <f t="shared" si="410"/>
        <v>2018</v>
      </c>
      <c r="I2629" s="19">
        <v>0.1875</v>
      </c>
      <c r="J2629" s="20">
        <f t="shared" si="412"/>
        <v>4</v>
      </c>
      <c r="K2629" s="5" t="str">
        <f t="shared" si="405"/>
        <v>ja</v>
      </c>
      <c r="L2629" s="5" t="s">
        <v>91</v>
      </c>
      <c r="M2629" s="6" t="s">
        <v>74</v>
      </c>
      <c r="N2629" s="5">
        <v>51</v>
      </c>
      <c r="O2629" s="2" t="s">
        <v>140</v>
      </c>
      <c r="P2629" s="2" t="s">
        <v>6385</v>
      </c>
      <c r="R2629" s="6" t="s">
        <v>77</v>
      </c>
      <c r="S2629" s="2" t="s">
        <v>78</v>
      </c>
      <c r="T2629" s="22" t="s">
        <v>79</v>
      </c>
      <c r="X2629" s="2">
        <v>390</v>
      </c>
      <c r="Y2629" s="2" t="s">
        <v>83</v>
      </c>
      <c r="Z2629" s="2" t="s">
        <v>84</v>
      </c>
      <c r="AD2629" s="2">
        <v>390</v>
      </c>
      <c r="AE2629" s="2" t="s">
        <v>83</v>
      </c>
      <c r="AF2629" s="2" t="s">
        <v>84</v>
      </c>
      <c r="AJ2629" s="2">
        <v>390</v>
      </c>
      <c r="AK2629" s="2" t="s">
        <v>83</v>
      </c>
      <c r="AL2629" s="2" t="s">
        <v>84</v>
      </c>
      <c r="AP2629" s="2">
        <v>390</v>
      </c>
      <c r="AQ2629" s="2" t="s">
        <v>83</v>
      </c>
      <c r="AR2629" s="2" t="s">
        <v>84</v>
      </c>
      <c r="BE2629" s="23" t="str">
        <f t="shared" si="411"/>
        <v>EMF ja</v>
      </c>
      <c r="BF2629" s="23">
        <f t="shared" si="406"/>
        <v>420</v>
      </c>
      <c r="BG2629" s="23" t="str">
        <f t="shared" si="407"/>
        <v>100-499m</v>
      </c>
      <c r="BH2629" s="23">
        <f t="shared" si="408"/>
        <v>1</v>
      </c>
      <c r="BI2629" s="2" t="s">
        <v>162</v>
      </c>
      <c r="BJ2629" s="2">
        <v>420</v>
      </c>
      <c r="BO2629" s="2" t="s">
        <v>930</v>
      </c>
      <c r="BP2629" s="3">
        <v>1</v>
      </c>
      <c r="BQ2629" s="2" t="s">
        <v>10711</v>
      </c>
    </row>
    <row r="2630" spans="1:69" ht="16.149999999999999" customHeight="1" x14ac:dyDescent="0.25">
      <c r="A2630" s="16">
        <v>2629</v>
      </c>
      <c r="B2630" s="17" t="s">
        <v>69</v>
      </c>
      <c r="C2630" s="2" t="s">
        <v>1674</v>
      </c>
      <c r="D2630" s="2" t="s">
        <v>124</v>
      </c>
      <c r="E2630" s="2" t="s">
        <v>10712</v>
      </c>
      <c r="F2630" s="67">
        <v>43317</v>
      </c>
      <c r="G2630" s="3">
        <f t="shared" si="409"/>
        <v>8</v>
      </c>
      <c r="H2630" s="3">
        <f t="shared" si="410"/>
        <v>2018</v>
      </c>
      <c r="I2630" s="19">
        <v>0.3125</v>
      </c>
      <c r="J2630" s="20">
        <f t="shared" si="412"/>
        <v>7</v>
      </c>
      <c r="K2630" s="5" t="str">
        <f t="shared" ref="K2630:K2693" si="413">IF(COUNTA(W2630:BN2630)=0,"nein","ja")</f>
        <v>ja</v>
      </c>
      <c r="L2630" s="5" t="s">
        <v>91</v>
      </c>
      <c r="M2630" s="6" t="s">
        <v>74</v>
      </c>
      <c r="N2630" s="5">
        <v>45</v>
      </c>
      <c r="O2630" s="17" t="s">
        <v>75</v>
      </c>
      <c r="P2630" s="2" t="s">
        <v>10713</v>
      </c>
      <c r="R2630" s="6" t="s">
        <v>77</v>
      </c>
      <c r="S2630" s="2" t="s">
        <v>107</v>
      </c>
      <c r="T2630" s="6" t="s">
        <v>202</v>
      </c>
      <c r="X2630" s="2">
        <v>95</v>
      </c>
      <c r="Z2630" s="2" t="s">
        <v>84</v>
      </c>
      <c r="BE2630" s="23" t="str">
        <f t="shared" si="411"/>
        <v>EMF nein</v>
      </c>
      <c r="BF2630" s="23" t="str">
        <f t="shared" ref="BF2630:BF2693" si="414">IF(SUM(BJ2630,BL2630,BN2630)=0,"",MIN(BJ2630,BL2630,BN2630))</f>
        <v/>
      </c>
      <c r="BG2630" s="23" t="str">
        <f t="shared" ref="BG2630:BG2693" si="415">IF(BF2630="","",IF(BF2630&lt;100,"&lt;100m",IF(AND(BF2630&gt;99, BF2630&lt;500),"100-499m",IF(BF2630&gt;499,"500+m",""))))</f>
        <v/>
      </c>
      <c r="BH2630" s="23">
        <f t="shared" ref="BH2630:BH2693" si="416">COUNTA(BI2630,BK2630,BM2630)</f>
        <v>0</v>
      </c>
      <c r="BP2630" s="3">
        <v>1</v>
      </c>
      <c r="BQ2630" s="2" t="s">
        <v>10714</v>
      </c>
    </row>
    <row r="2631" spans="1:69" ht="16.149999999999999" customHeight="1" x14ac:dyDescent="0.25">
      <c r="A2631" s="16">
        <v>2630</v>
      </c>
      <c r="B2631" s="17" t="s">
        <v>211</v>
      </c>
      <c r="C2631" s="2" t="s">
        <v>10715</v>
      </c>
      <c r="D2631" s="2" t="s">
        <v>371</v>
      </c>
      <c r="E2631" s="2" t="s">
        <v>10716</v>
      </c>
      <c r="F2631" s="67">
        <v>43337</v>
      </c>
      <c r="G2631" s="3">
        <f t="shared" si="409"/>
        <v>8</v>
      </c>
      <c r="H2631" s="3">
        <f t="shared" si="410"/>
        <v>2018</v>
      </c>
      <c r="I2631" s="19">
        <v>0.83680555555555503</v>
      </c>
      <c r="J2631" s="20">
        <f t="shared" si="412"/>
        <v>20</v>
      </c>
      <c r="K2631" s="5" t="str">
        <f t="shared" si="413"/>
        <v>ja</v>
      </c>
      <c r="L2631" s="5" t="s">
        <v>91</v>
      </c>
      <c r="M2631" s="6" t="s">
        <v>74</v>
      </c>
      <c r="N2631" s="5">
        <v>52</v>
      </c>
      <c r="O2631" s="2" t="s">
        <v>140</v>
      </c>
      <c r="P2631" s="2" t="s">
        <v>10717</v>
      </c>
      <c r="R2631" s="6" t="s">
        <v>77</v>
      </c>
      <c r="S2631" s="2" t="s">
        <v>78</v>
      </c>
      <c r="T2631" s="22" t="s">
        <v>79</v>
      </c>
      <c r="X2631" s="2">
        <v>1200</v>
      </c>
      <c r="Y2631" s="2" t="s">
        <v>81</v>
      </c>
      <c r="Z2631" s="2" t="s">
        <v>168</v>
      </c>
      <c r="AA2631" s="2">
        <v>1200</v>
      </c>
      <c r="AB2631" s="2" t="s">
        <v>81</v>
      </c>
      <c r="AC2631" s="2" t="s">
        <v>168</v>
      </c>
      <c r="AD2631" s="2">
        <v>1200</v>
      </c>
      <c r="AE2631" s="2" t="s">
        <v>81</v>
      </c>
      <c r="AF2631" s="2" t="s">
        <v>168</v>
      </c>
      <c r="BE2631" s="23" t="str">
        <f t="shared" si="411"/>
        <v>EMF nein</v>
      </c>
      <c r="BF2631" s="23" t="str">
        <f t="shared" si="414"/>
        <v/>
      </c>
      <c r="BG2631" s="23" t="str">
        <f t="shared" si="415"/>
        <v/>
      </c>
      <c r="BH2631" s="23">
        <f t="shared" si="416"/>
        <v>0</v>
      </c>
      <c r="BO2631" s="2" t="s">
        <v>10718</v>
      </c>
      <c r="BP2631" s="3">
        <v>1</v>
      </c>
      <c r="BQ2631" s="2" t="s">
        <v>10719</v>
      </c>
    </row>
    <row r="2632" spans="1:69" ht="16.149999999999999" customHeight="1" x14ac:dyDescent="0.25">
      <c r="A2632" s="16">
        <v>2631</v>
      </c>
      <c r="B2632" s="17" t="s">
        <v>211</v>
      </c>
      <c r="C2632" s="2" t="s">
        <v>2767</v>
      </c>
      <c r="D2632" s="2" t="s">
        <v>371</v>
      </c>
      <c r="E2632" s="2" t="s">
        <v>10720</v>
      </c>
      <c r="F2632" s="67">
        <v>43345</v>
      </c>
      <c r="G2632" s="3">
        <f t="shared" si="409"/>
        <v>9</v>
      </c>
      <c r="H2632" s="3">
        <f t="shared" si="410"/>
        <v>2018</v>
      </c>
      <c r="I2632" s="19">
        <v>0.58680555555555602</v>
      </c>
      <c r="J2632" s="20">
        <f t="shared" si="412"/>
        <v>14</v>
      </c>
      <c r="K2632" s="5" t="str">
        <f t="shared" si="413"/>
        <v>ja</v>
      </c>
      <c r="L2632" s="5" t="s">
        <v>91</v>
      </c>
      <c r="M2632" s="6" t="s">
        <v>100</v>
      </c>
      <c r="N2632" s="5">
        <v>61</v>
      </c>
      <c r="O2632" s="17" t="s">
        <v>126</v>
      </c>
      <c r="P2632" s="6" t="s">
        <v>22290</v>
      </c>
      <c r="R2632" s="6" t="s">
        <v>77</v>
      </c>
      <c r="T2632" s="22" t="s">
        <v>79</v>
      </c>
      <c r="X2632" s="2">
        <v>40</v>
      </c>
      <c r="Y2632" s="2" t="s">
        <v>81</v>
      </c>
      <c r="Z2632" s="2" t="s">
        <v>84</v>
      </c>
      <c r="AA2632" s="2">
        <v>40</v>
      </c>
      <c r="AB2632" s="2" t="s">
        <v>81</v>
      </c>
      <c r="AC2632" s="2" t="s">
        <v>84</v>
      </c>
      <c r="AD2632" s="2">
        <v>40</v>
      </c>
      <c r="AE2632" s="2" t="s">
        <v>81</v>
      </c>
      <c r="AF2632" s="2" t="s">
        <v>84</v>
      </c>
      <c r="BE2632" s="23" t="str">
        <f t="shared" si="411"/>
        <v>EMF nein</v>
      </c>
      <c r="BF2632" s="23" t="str">
        <f t="shared" si="414"/>
        <v/>
      </c>
      <c r="BG2632" s="23" t="str">
        <f t="shared" si="415"/>
        <v/>
      </c>
      <c r="BH2632" s="23">
        <f t="shared" si="416"/>
        <v>0</v>
      </c>
      <c r="BO2632" s="2" t="s">
        <v>10721</v>
      </c>
      <c r="BP2632" s="3">
        <v>1</v>
      </c>
      <c r="BQ2632" s="2" t="s">
        <v>10722</v>
      </c>
    </row>
    <row r="2633" spans="1:69" ht="16.149999999999999" customHeight="1" x14ac:dyDescent="0.25">
      <c r="A2633" s="16">
        <v>2632</v>
      </c>
      <c r="B2633" s="17" t="s">
        <v>211</v>
      </c>
      <c r="C2633" s="116" t="s">
        <v>540</v>
      </c>
      <c r="D2633" s="2" t="s">
        <v>124</v>
      </c>
      <c r="E2633" s="2" t="s">
        <v>10723</v>
      </c>
      <c r="F2633" s="67">
        <v>43347</v>
      </c>
      <c r="G2633" s="3">
        <f t="shared" si="409"/>
        <v>9</v>
      </c>
      <c r="H2633" s="3">
        <f t="shared" si="410"/>
        <v>2018</v>
      </c>
      <c r="I2633" s="19">
        <v>0.30208333333333298</v>
      </c>
      <c r="J2633" s="20">
        <f t="shared" si="412"/>
        <v>7</v>
      </c>
      <c r="K2633" s="5" t="str">
        <f t="shared" si="413"/>
        <v>ja</v>
      </c>
      <c r="L2633" s="21" t="s">
        <v>73</v>
      </c>
      <c r="M2633" s="6" t="s">
        <v>115</v>
      </c>
      <c r="N2633" s="5">
        <v>53</v>
      </c>
      <c r="O2633" s="17" t="s">
        <v>75</v>
      </c>
      <c r="P2633" s="6" t="s">
        <v>10724</v>
      </c>
      <c r="R2633" s="6" t="s">
        <v>77</v>
      </c>
      <c r="T2633" s="22" t="s">
        <v>79</v>
      </c>
      <c r="W2633" s="2" t="s">
        <v>9354</v>
      </c>
      <c r="X2633" s="2">
        <v>188</v>
      </c>
      <c r="Y2633" s="2" t="s">
        <v>81</v>
      </c>
      <c r="Z2633" s="2" t="s">
        <v>82</v>
      </c>
      <c r="AA2633" s="2">
        <v>188</v>
      </c>
      <c r="AB2633" s="2" t="s">
        <v>81</v>
      </c>
      <c r="AC2633" s="2" t="s">
        <v>82</v>
      </c>
      <c r="AD2633" s="2">
        <v>188</v>
      </c>
      <c r="AE2633" s="2" t="s">
        <v>81</v>
      </c>
      <c r="AF2633" s="2" t="s">
        <v>82</v>
      </c>
      <c r="AJ2633" s="2">
        <v>155</v>
      </c>
      <c r="AK2633" s="2" t="s">
        <v>81</v>
      </c>
      <c r="AL2633" s="2" t="s">
        <v>84</v>
      </c>
      <c r="BE2633" s="23" t="str">
        <f t="shared" si="411"/>
        <v>EMF nein</v>
      </c>
      <c r="BF2633" s="23" t="str">
        <f t="shared" si="414"/>
        <v/>
      </c>
      <c r="BG2633" s="23" t="str">
        <f t="shared" si="415"/>
        <v/>
      </c>
      <c r="BH2633" s="23">
        <f t="shared" si="416"/>
        <v>0</v>
      </c>
      <c r="BO2633" s="2" t="s">
        <v>10725</v>
      </c>
      <c r="BP2633" s="3">
        <v>1</v>
      </c>
      <c r="BQ2633" s="2" t="s">
        <v>10726</v>
      </c>
    </row>
    <row r="2634" spans="1:69" ht="16.149999999999999" customHeight="1" x14ac:dyDescent="0.25">
      <c r="A2634" s="16">
        <v>2633</v>
      </c>
      <c r="B2634" s="17" t="s">
        <v>87</v>
      </c>
      <c r="C2634" s="2" t="s">
        <v>10727</v>
      </c>
      <c r="D2634" s="2" t="s">
        <v>651</v>
      </c>
      <c r="E2634" s="2" t="s">
        <v>10728</v>
      </c>
      <c r="F2634" s="67">
        <v>43347</v>
      </c>
      <c r="G2634" s="3">
        <f t="shared" si="409"/>
        <v>9</v>
      </c>
      <c r="H2634" s="3">
        <f t="shared" si="410"/>
        <v>2018</v>
      </c>
      <c r="I2634" s="19">
        <v>0.55902777777777801</v>
      </c>
      <c r="J2634" s="20">
        <f t="shared" si="412"/>
        <v>13</v>
      </c>
      <c r="K2634" s="5" t="str">
        <f t="shared" si="413"/>
        <v>ja</v>
      </c>
      <c r="L2634" s="5" t="s">
        <v>91</v>
      </c>
      <c r="M2634" s="6" t="s">
        <v>100</v>
      </c>
      <c r="N2634" s="5">
        <v>72</v>
      </c>
      <c r="O2634" s="17" t="s">
        <v>126</v>
      </c>
      <c r="P2634" s="6" t="s">
        <v>10729</v>
      </c>
      <c r="Q2634" s="6" t="s">
        <v>10730</v>
      </c>
      <c r="R2634" s="6" t="s">
        <v>77</v>
      </c>
      <c r="T2634" s="6" t="s">
        <v>202</v>
      </c>
      <c r="U2634" s="2" t="s">
        <v>139</v>
      </c>
      <c r="X2634" s="2">
        <v>1030</v>
      </c>
      <c r="Y2634" s="2" t="s">
        <v>81</v>
      </c>
      <c r="Z2634" s="2" t="s">
        <v>84</v>
      </c>
      <c r="AA2634" s="2">
        <v>1030</v>
      </c>
      <c r="AB2634" s="2" t="s">
        <v>94</v>
      </c>
      <c r="AC2634" s="2" t="s">
        <v>84</v>
      </c>
      <c r="BE2634" s="23" t="str">
        <f t="shared" si="411"/>
        <v>EMF ja</v>
      </c>
      <c r="BF2634" s="23">
        <f t="shared" si="414"/>
        <v>50</v>
      </c>
      <c r="BG2634" s="23" t="str">
        <f t="shared" si="415"/>
        <v>&lt;100m</v>
      </c>
      <c r="BH2634" s="23">
        <f t="shared" si="416"/>
        <v>2</v>
      </c>
      <c r="BI2634" s="2" t="s">
        <v>162</v>
      </c>
      <c r="BJ2634" s="2">
        <v>50</v>
      </c>
      <c r="BK2634" s="2" t="s">
        <v>110</v>
      </c>
      <c r="BL2634" s="2">
        <v>50</v>
      </c>
      <c r="BO2634" s="2" t="s">
        <v>10731</v>
      </c>
      <c r="BP2634" s="3">
        <v>1</v>
      </c>
      <c r="BQ2634" s="2" t="s">
        <v>10732</v>
      </c>
    </row>
    <row r="2635" spans="1:69" ht="16.149999999999999" customHeight="1" x14ac:dyDescent="0.25">
      <c r="A2635" s="16">
        <v>2634</v>
      </c>
      <c r="B2635" s="17" t="s">
        <v>135</v>
      </c>
      <c r="C2635" s="2" t="s">
        <v>550</v>
      </c>
      <c r="D2635" s="2" t="s">
        <v>124</v>
      </c>
      <c r="E2635" s="2" t="s">
        <v>10733</v>
      </c>
      <c r="F2635" s="67">
        <v>43348</v>
      </c>
      <c r="G2635" s="3">
        <f t="shared" si="409"/>
        <v>9</v>
      </c>
      <c r="H2635" s="3">
        <f t="shared" si="410"/>
        <v>2018</v>
      </c>
      <c r="I2635" s="19">
        <v>0.65625</v>
      </c>
      <c r="J2635" s="20">
        <f t="shared" si="412"/>
        <v>15</v>
      </c>
      <c r="K2635" s="5" t="str">
        <f t="shared" si="413"/>
        <v>ja</v>
      </c>
      <c r="L2635" s="5" t="s">
        <v>91</v>
      </c>
      <c r="M2635" s="6" t="s">
        <v>139</v>
      </c>
      <c r="N2635" s="5">
        <v>64</v>
      </c>
      <c r="O2635" s="17" t="s">
        <v>75</v>
      </c>
      <c r="P2635" s="6" t="s">
        <v>10734</v>
      </c>
      <c r="R2635" s="6" t="s">
        <v>77</v>
      </c>
      <c r="T2635" s="22"/>
      <c r="U2635" s="2" t="s">
        <v>115</v>
      </c>
      <c r="V2635" s="2" t="s">
        <v>80</v>
      </c>
      <c r="X2635" s="2">
        <v>77</v>
      </c>
      <c r="Y2635" s="2" t="s">
        <v>81</v>
      </c>
      <c r="Z2635" s="2" t="s">
        <v>84</v>
      </c>
      <c r="AA2635" s="2">
        <v>77</v>
      </c>
      <c r="AB2635" s="2" t="s">
        <v>94</v>
      </c>
      <c r="AC2635" s="2" t="s">
        <v>84</v>
      </c>
      <c r="AD2635" s="2">
        <v>77</v>
      </c>
      <c r="AE2635" s="2" t="s">
        <v>81</v>
      </c>
      <c r="AF2635" s="2" t="s">
        <v>84</v>
      </c>
      <c r="AJ2635" s="2">
        <v>317</v>
      </c>
      <c r="AK2635" s="2" t="s">
        <v>81</v>
      </c>
      <c r="AL2635" s="2" t="s">
        <v>82</v>
      </c>
      <c r="AP2635" s="2">
        <v>317</v>
      </c>
      <c r="AQ2635" s="2" t="s">
        <v>81</v>
      </c>
      <c r="AR2635" s="2" t="s">
        <v>82</v>
      </c>
      <c r="BE2635" s="23" t="str">
        <f t="shared" si="411"/>
        <v>EMF nein</v>
      </c>
      <c r="BF2635" s="23" t="str">
        <f t="shared" si="414"/>
        <v/>
      </c>
      <c r="BG2635" s="23" t="str">
        <f t="shared" si="415"/>
        <v/>
      </c>
      <c r="BH2635" s="23">
        <f t="shared" si="416"/>
        <v>0</v>
      </c>
      <c r="BO2635" s="2" t="s">
        <v>10735</v>
      </c>
      <c r="BP2635" s="3">
        <v>1</v>
      </c>
      <c r="BQ2635" s="2" t="s">
        <v>10736</v>
      </c>
    </row>
    <row r="2636" spans="1:69" ht="16.149999999999999" customHeight="1" x14ac:dyDescent="0.25">
      <c r="A2636" s="16">
        <v>2635</v>
      </c>
      <c r="B2636" s="17" t="s">
        <v>87</v>
      </c>
      <c r="C2636" s="2" t="s">
        <v>5143</v>
      </c>
      <c r="D2636" s="2" t="s">
        <v>348</v>
      </c>
      <c r="E2636" s="2" t="s">
        <v>10737</v>
      </c>
      <c r="F2636" s="67">
        <v>43348</v>
      </c>
      <c r="G2636" s="3">
        <f t="shared" si="409"/>
        <v>9</v>
      </c>
      <c r="H2636" s="3">
        <f t="shared" si="410"/>
        <v>2018</v>
      </c>
      <c r="I2636" s="19">
        <v>0.66666666666666696</v>
      </c>
      <c r="J2636" s="20">
        <f t="shared" si="412"/>
        <v>16</v>
      </c>
      <c r="K2636" s="5" t="str">
        <f t="shared" si="413"/>
        <v>ja</v>
      </c>
      <c r="L2636" s="5" t="s">
        <v>91</v>
      </c>
      <c r="M2636" s="6" t="s">
        <v>74</v>
      </c>
      <c r="N2636" s="5">
        <v>74</v>
      </c>
      <c r="O2636" s="17" t="s">
        <v>126</v>
      </c>
      <c r="P2636" s="6" t="s">
        <v>10738</v>
      </c>
      <c r="R2636" s="6" t="s">
        <v>77</v>
      </c>
      <c r="T2636" s="22" t="s">
        <v>79</v>
      </c>
      <c r="V2636" s="2" t="s">
        <v>80</v>
      </c>
      <c r="BE2636" s="23" t="str">
        <f t="shared" si="411"/>
        <v>EMF ja</v>
      </c>
      <c r="BF2636" s="23">
        <f t="shared" si="414"/>
        <v>2100</v>
      </c>
      <c r="BG2636" s="23" t="str">
        <f t="shared" si="415"/>
        <v>500+m</v>
      </c>
      <c r="BH2636" s="23">
        <f t="shared" si="416"/>
        <v>1</v>
      </c>
      <c r="BM2636" s="2" t="s">
        <v>162</v>
      </c>
      <c r="BN2636" s="2">
        <v>2100</v>
      </c>
      <c r="BO2636" s="2" t="s">
        <v>10739</v>
      </c>
      <c r="BP2636" s="3">
        <v>1</v>
      </c>
      <c r="BQ2636" s="2" t="s">
        <v>10740</v>
      </c>
    </row>
    <row r="2637" spans="1:69" ht="16.149999999999999" customHeight="1" x14ac:dyDescent="0.25">
      <c r="A2637" s="16">
        <v>2636</v>
      </c>
      <c r="B2637" s="17" t="s">
        <v>211</v>
      </c>
      <c r="C2637" s="2" t="s">
        <v>3238</v>
      </c>
      <c r="D2637" s="2" t="s">
        <v>124</v>
      </c>
      <c r="E2637" s="2" t="s">
        <v>10741</v>
      </c>
      <c r="F2637" s="67">
        <v>43348</v>
      </c>
      <c r="G2637" s="3">
        <f t="shared" si="409"/>
        <v>9</v>
      </c>
      <c r="H2637" s="3">
        <f t="shared" si="410"/>
        <v>2018</v>
      </c>
      <c r="I2637" s="19">
        <v>0.57291666666666696</v>
      </c>
      <c r="J2637" s="20">
        <f t="shared" si="412"/>
        <v>13</v>
      </c>
      <c r="K2637" s="5" t="str">
        <f t="shared" si="413"/>
        <v>ja</v>
      </c>
      <c r="L2637" s="5" t="s">
        <v>91</v>
      </c>
      <c r="M2637" s="6" t="s">
        <v>74</v>
      </c>
      <c r="N2637" s="5">
        <v>23</v>
      </c>
      <c r="O2637" s="17" t="s">
        <v>75</v>
      </c>
      <c r="P2637" s="6" t="s">
        <v>5951</v>
      </c>
      <c r="R2637" s="6" t="s">
        <v>77</v>
      </c>
      <c r="T2637" s="22"/>
      <c r="U2637" s="2" t="s">
        <v>115</v>
      </c>
      <c r="V2637" s="2" t="s">
        <v>79</v>
      </c>
      <c r="X2637" s="2">
        <v>328</v>
      </c>
      <c r="Y2637" s="2" t="s">
        <v>81</v>
      </c>
      <c r="Z2637" s="2" t="s">
        <v>84</v>
      </c>
      <c r="AA2637" s="2">
        <v>328</v>
      </c>
      <c r="AB2637" s="2" t="s">
        <v>81</v>
      </c>
      <c r="AC2637" s="2" t="s">
        <v>84</v>
      </c>
      <c r="AD2637" s="2">
        <v>328</v>
      </c>
      <c r="AE2637" s="2" t="s">
        <v>81</v>
      </c>
      <c r="AF2637" s="2" t="s">
        <v>84</v>
      </c>
      <c r="BE2637" s="23" t="str">
        <f t="shared" si="411"/>
        <v>EMF nein</v>
      </c>
      <c r="BF2637" s="23" t="str">
        <f t="shared" si="414"/>
        <v/>
      </c>
      <c r="BG2637" s="23" t="str">
        <f t="shared" si="415"/>
        <v/>
      </c>
      <c r="BH2637" s="23">
        <f t="shared" si="416"/>
        <v>0</v>
      </c>
      <c r="BP2637" s="3">
        <v>1</v>
      </c>
      <c r="BQ2637" s="2" t="s">
        <v>10742</v>
      </c>
    </row>
    <row r="2638" spans="1:69" ht="16.149999999999999" customHeight="1" x14ac:dyDescent="0.25">
      <c r="A2638" s="16">
        <v>2637</v>
      </c>
      <c r="B2638" s="17" t="s">
        <v>211</v>
      </c>
      <c r="C2638" s="2" t="s">
        <v>540</v>
      </c>
      <c r="D2638" s="2" t="s">
        <v>124</v>
      </c>
      <c r="E2638" s="2" t="s">
        <v>10743</v>
      </c>
      <c r="F2638" s="67">
        <v>43312</v>
      </c>
      <c r="G2638" s="3">
        <f t="shared" si="409"/>
        <v>7</v>
      </c>
      <c r="H2638" s="3">
        <f t="shared" si="410"/>
        <v>2018</v>
      </c>
      <c r="I2638" s="19">
        <v>0.35416666666666702</v>
      </c>
      <c r="J2638" s="20">
        <f t="shared" si="412"/>
        <v>8</v>
      </c>
      <c r="K2638" s="5" t="str">
        <f t="shared" si="413"/>
        <v>ja</v>
      </c>
      <c r="L2638" s="5" t="s">
        <v>91</v>
      </c>
      <c r="M2638" s="6" t="s">
        <v>74</v>
      </c>
      <c r="O2638" s="17" t="s">
        <v>75</v>
      </c>
      <c r="P2638" s="6" t="s">
        <v>10744</v>
      </c>
      <c r="R2638" s="6" t="s">
        <v>77</v>
      </c>
      <c r="T2638" s="22" t="s">
        <v>79</v>
      </c>
      <c r="U2638" s="2" t="s">
        <v>74</v>
      </c>
      <c r="W2638" s="2" t="s">
        <v>10745</v>
      </c>
      <c r="X2638" s="2">
        <v>194</v>
      </c>
      <c r="Y2638" s="2" t="s">
        <v>81</v>
      </c>
      <c r="Z2638" s="2" t="s">
        <v>168</v>
      </c>
      <c r="AD2638" s="2">
        <v>194</v>
      </c>
      <c r="AE2638" s="2" t="s">
        <v>81</v>
      </c>
      <c r="AF2638" s="2" t="s">
        <v>168</v>
      </c>
      <c r="AJ2638" s="2">
        <v>491</v>
      </c>
      <c r="AK2638" s="2" t="s">
        <v>81</v>
      </c>
      <c r="AL2638" s="2" t="s">
        <v>84</v>
      </c>
      <c r="AM2638" s="2">
        <v>491</v>
      </c>
      <c r="AN2638" s="2" t="s">
        <v>81</v>
      </c>
      <c r="AO2638" s="2" t="s">
        <v>84</v>
      </c>
      <c r="AP2638" s="2">
        <v>491</v>
      </c>
      <c r="AQ2638" s="2" t="s">
        <v>81</v>
      </c>
      <c r="AR2638" s="2" t="s">
        <v>84</v>
      </c>
      <c r="BE2638" s="23" t="str">
        <f t="shared" si="411"/>
        <v>EMF nein</v>
      </c>
      <c r="BF2638" s="23" t="str">
        <f t="shared" si="414"/>
        <v/>
      </c>
      <c r="BG2638" s="23" t="str">
        <f t="shared" si="415"/>
        <v/>
      </c>
      <c r="BH2638" s="23">
        <f t="shared" si="416"/>
        <v>0</v>
      </c>
      <c r="BP2638" s="3">
        <v>1</v>
      </c>
      <c r="BQ2638" s="2" t="s">
        <v>10746</v>
      </c>
    </row>
    <row r="2639" spans="1:69" ht="16.149999999999999" customHeight="1" x14ac:dyDescent="0.25">
      <c r="A2639" s="16">
        <v>2638</v>
      </c>
      <c r="B2639" s="17" t="s">
        <v>87</v>
      </c>
      <c r="C2639" s="2" t="s">
        <v>9844</v>
      </c>
      <c r="D2639" s="2" t="s">
        <v>151</v>
      </c>
      <c r="E2639" s="2" t="s">
        <v>10747</v>
      </c>
      <c r="F2639" s="67">
        <v>43348</v>
      </c>
      <c r="G2639" s="3">
        <f t="shared" si="409"/>
        <v>9</v>
      </c>
      <c r="H2639" s="3">
        <f t="shared" si="410"/>
        <v>2018</v>
      </c>
      <c r="I2639" s="19">
        <v>0.61458333333333304</v>
      </c>
      <c r="J2639" s="20">
        <f t="shared" si="412"/>
        <v>14</v>
      </c>
      <c r="K2639" s="5" t="str">
        <f t="shared" si="413"/>
        <v>ja</v>
      </c>
      <c r="L2639" s="5" t="s">
        <v>91</v>
      </c>
      <c r="M2639" s="6" t="s">
        <v>74</v>
      </c>
      <c r="N2639" s="5">
        <v>85</v>
      </c>
      <c r="O2639" s="17" t="s">
        <v>126</v>
      </c>
      <c r="P2639" s="6" t="s">
        <v>10748</v>
      </c>
      <c r="R2639" s="6" t="s">
        <v>77</v>
      </c>
      <c r="T2639" s="22"/>
      <c r="U2639" s="2" t="s">
        <v>100</v>
      </c>
      <c r="V2639" s="2" t="s">
        <v>10162</v>
      </c>
      <c r="X2639" s="2">
        <v>1290</v>
      </c>
      <c r="Y2639" s="2" t="s">
        <v>81</v>
      </c>
      <c r="Z2639" s="2" t="s">
        <v>168</v>
      </c>
      <c r="AA2639" s="2">
        <v>1290</v>
      </c>
      <c r="AB2639" s="2" t="s">
        <v>81</v>
      </c>
      <c r="AC2639" s="2" t="s">
        <v>168</v>
      </c>
      <c r="AD2639" s="2">
        <v>1290</v>
      </c>
      <c r="AE2639" s="2" t="s">
        <v>83</v>
      </c>
      <c r="AF2639" s="2" t="s">
        <v>168</v>
      </c>
      <c r="AJ2639" s="2">
        <v>1000</v>
      </c>
      <c r="AK2639" s="2" t="s">
        <v>83</v>
      </c>
      <c r="AL2639" s="2" t="s">
        <v>168</v>
      </c>
      <c r="AM2639" s="2">
        <v>1000</v>
      </c>
      <c r="AN2639" s="2" t="s">
        <v>81</v>
      </c>
      <c r="AO2639" s="2" t="s">
        <v>168</v>
      </c>
      <c r="AP2639" s="2">
        <v>1000</v>
      </c>
      <c r="AQ2639" s="2" t="s">
        <v>83</v>
      </c>
      <c r="AR2639" s="2" t="s">
        <v>168</v>
      </c>
      <c r="BE2639" s="23" t="str">
        <f t="shared" si="411"/>
        <v>EMF nein</v>
      </c>
      <c r="BF2639" s="23" t="str">
        <f t="shared" si="414"/>
        <v/>
      </c>
      <c r="BG2639" s="23" t="str">
        <f t="shared" si="415"/>
        <v/>
      </c>
      <c r="BH2639" s="23">
        <f t="shared" si="416"/>
        <v>0</v>
      </c>
      <c r="BO2639" s="2" t="s">
        <v>10749</v>
      </c>
      <c r="BP2639" s="3">
        <v>1</v>
      </c>
      <c r="BQ2639" s="2" t="s">
        <v>10750</v>
      </c>
    </row>
    <row r="2640" spans="1:69" ht="16.149999999999999" customHeight="1" x14ac:dyDescent="0.25">
      <c r="A2640" s="16">
        <v>2639</v>
      </c>
      <c r="B2640" s="17" t="s">
        <v>211</v>
      </c>
      <c r="C2640" s="2" t="s">
        <v>9503</v>
      </c>
      <c r="D2640" s="2" t="s">
        <v>158</v>
      </c>
      <c r="E2640" s="2" t="s">
        <v>10751</v>
      </c>
      <c r="F2640" s="67">
        <v>43348</v>
      </c>
      <c r="G2640" s="3">
        <f t="shared" si="409"/>
        <v>9</v>
      </c>
      <c r="H2640" s="3">
        <f t="shared" si="410"/>
        <v>2018</v>
      </c>
      <c r="I2640" s="19">
        <v>0.44791666666666702</v>
      </c>
      <c r="J2640" s="20">
        <f t="shared" si="412"/>
        <v>10</v>
      </c>
      <c r="K2640" s="5" t="str">
        <f t="shared" si="413"/>
        <v>ja</v>
      </c>
      <c r="L2640" s="5" t="s">
        <v>91</v>
      </c>
      <c r="M2640" s="6" t="s">
        <v>100</v>
      </c>
      <c r="N2640" s="5">
        <v>57</v>
      </c>
      <c r="O2640" s="17" t="s">
        <v>126</v>
      </c>
      <c r="P2640" s="6" t="s">
        <v>10407</v>
      </c>
      <c r="R2640" s="6" t="s">
        <v>77</v>
      </c>
      <c r="T2640" s="22" t="s">
        <v>79</v>
      </c>
      <c r="U2640" s="2" t="s">
        <v>10494</v>
      </c>
      <c r="BE2640" s="23" t="str">
        <f t="shared" si="411"/>
        <v>EMF nein</v>
      </c>
      <c r="BF2640" s="23" t="str">
        <f t="shared" si="414"/>
        <v/>
      </c>
      <c r="BG2640" s="23" t="str">
        <f t="shared" si="415"/>
        <v/>
      </c>
      <c r="BH2640" s="23">
        <f t="shared" si="416"/>
        <v>0</v>
      </c>
      <c r="BO2640" s="2" t="s">
        <v>10752</v>
      </c>
      <c r="BP2640" s="3">
        <v>1</v>
      </c>
      <c r="BQ2640" s="2" t="s">
        <v>10753</v>
      </c>
    </row>
    <row r="2641" spans="1:70" ht="16.149999999999999" customHeight="1" x14ac:dyDescent="0.25">
      <c r="A2641" s="16">
        <v>2640</v>
      </c>
      <c r="B2641" s="17" t="s">
        <v>87</v>
      </c>
      <c r="C2641" s="2" t="s">
        <v>5320</v>
      </c>
      <c r="D2641" s="2" t="s">
        <v>264</v>
      </c>
      <c r="E2641" s="2" t="s">
        <v>4915</v>
      </c>
      <c r="F2641" s="67">
        <v>43349</v>
      </c>
      <c r="G2641" s="3">
        <f t="shared" si="409"/>
        <v>9</v>
      </c>
      <c r="H2641" s="3">
        <f t="shared" si="410"/>
        <v>2018</v>
      </c>
      <c r="I2641" s="19">
        <v>0.4375</v>
      </c>
      <c r="J2641" s="20">
        <f t="shared" si="412"/>
        <v>10</v>
      </c>
      <c r="K2641" s="5" t="str">
        <f t="shared" si="413"/>
        <v>ja</v>
      </c>
      <c r="L2641" s="5" t="s">
        <v>91</v>
      </c>
      <c r="M2641" s="6" t="s">
        <v>74</v>
      </c>
      <c r="N2641" s="5">
        <v>84</v>
      </c>
      <c r="O2641" s="17" t="s">
        <v>75</v>
      </c>
      <c r="P2641" s="6" t="s">
        <v>10754</v>
      </c>
      <c r="Q2641" s="6" t="s">
        <v>186</v>
      </c>
      <c r="R2641" s="6" t="s">
        <v>77</v>
      </c>
      <c r="T2641" s="22" t="s">
        <v>79</v>
      </c>
      <c r="X2641" s="2">
        <v>30</v>
      </c>
      <c r="Y2641" s="2" t="s">
        <v>81</v>
      </c>
      <c r="Z2641" s="2" t="s">
        <v>84</v>
      </c>
      <c r="AA2641" s="2">
        <v>30</v>
      </c>
      <c r="AB2641" s="2" t="s">
        <v>81</v>
      </c>
      <c r="AC2641" s="2" t="s">
        <v>84</v>
      </c>
      <c r="AD2641" s="2">
        <v>30</v>
      </c>
      <c r="AE2641" s="2" t="s">
        <v>83</v>
      </c>
      <c r="AF2641" s="2" t="s">
        <v>84</v>
      </c>
      <c r="AJ2641" s="2">
        <v>112</v>
      </c>
      <c r="AK2641" s="2" t="s">
        <v>81</v>
      </c>
      <c r="AL2641" s="2" t="s">
        <v>84</v>
      </c>
      <c r="AM2641" s="2">
        <v>112</v>
      </c>
      <c r="AN2641" s="2" t="s">
        <v>81</v>
      </c>
      <c r="AO2641" s="2" t="s">
        <v>84</v>
      </c>
      <c r="AP2641" s="2">
        <v>112</v>
      </c>
      <c r="AQ2641" s="2" t="s">
        <v>81</v>
      </c>
      <c r="AR2641" s="2" t="s">
        <v>84</v>
      </c>
      <c r="BE2641" s="23" t="str">
        <f t="shared" si="411"/>
        <v>EMF nein</v>
      </c>
      <c r="BF2641" s="23" t="str">
        <f t="shared" si="414"/>
        <v/>
      </c>
      <c r="BG2641" s="23" t="str">
        <f t="shared" si="415"/>
        <v/>
      </c>
      <c r="BH2641" s="23">
        <f t="shared" si="416"/>
        <v>0</v>
      </c>
      <c r="BO2641" s="2" t="s">
        <v>10755</v>
      </c>
      <c r="BP2641" s="3">
        <v>1</v>
      </c>
      <c r="BQ2641" s="2" t="s">
        <v>10756</v>
      </c>
    </row>
    <row r="2642" spans="1:70" ht="16.149999999999999" customHeight="1" x14ac:dyDescent="0.25">
      <c r="A2642" s="16">
        <v>2641</v>
      </c>
      <c r="B2642" s="17" t="s">
        <v>211</v>
      </c>
      <c r="C2642" s="2" t="s">
        <v>97</v>
      </c>
      <c r="D2642" s="2" t="s">
        <v>3859</v>
      </c>
      <c r="E2642" s="2" t="s">
        <v>10757</v>
      </c>
      <c r="F2642" s="67">
        <v>43349</v>
      </c>
      <c r="G2642" s="3">
        <f t="shared" si="409"/>
        <v>9</v>
      </c>
      <c r="H2642" s="3">
        <f t="shared" si="410"/>
        <v>2018</v>
      </c>
      <c r="I2642" s="19">
        <v>0.73611111111111105</v>
      </c>
      <c r="J2642" s="20">
        <f t="shared" si="412"/>
        <v>17</v>
      </c>
      <c r="K2642" s="5" t="str">
        <f t="shared" si="413"/>
        <v>ja</v>
      </c>
      <c r="L2642" s="21" t="s">
        <v>73</v>
      </c>
      <c r="M2642" s="6" t="s">
        <v>74</v>
      </c>
      <c r="O2642" s="6" t="s">
        <v>101</v>
      </c>
      <c r="P2642" s="6" t="s">
        <v>224</v>
      </c>
      <c r="R2642" s="6" t="s">
        <v>77</v>
      </c>
      <c r="T2642" s="22"/>
      <c r="BE2642" s="23" t="str">
        <f t="shared" si="411"/>
        <v>EMF nein</v>
      </c>
      <c r="BF2642" s="23" t="str">
        <f t="shared" si="414"/>
        <v/>
      </c>
      <c r="BG2642" s="23" t="str">
        <f t="shared" si="415"/>
        <v/>
      </c>
      <c r="BH2642" s="23">
        <f t="shared" si="416"/>
        <v>0</v>
      </c>
      <c r="BO2642" s="2" t="s">
        <v>10758</v>
      </c>
      <c r="BP2642" s="3">
        <v>1</v>
      </c>
      <c r="BQ2642" s="2" t="s">
        <v>10759</v>
      </c>
    </row>
    <row r="2643" spans="1:70" ht="16.149999999999999" customHeight="1" x14ac:dyDescent="0.25">
      <c r="A2643" s="16">
        <v>2642</v>
      </c>
      <c r="B2643" s="17" t="s">
        <v>69</v>
      </c>
      <c r="C2643" s="2" t="s">
        <v>289</v>
      </c>
      <c r="D2643" s="2" t="s">
        <v>290</v>
      </c>
      <c r="E2643" s="2" t="s">
        <v>10760</v>
      </c>
      <c r="F2643" s="67">
        <v>43353</v>
      </c>
      <c r="G2643" s="3">
        <f t="shared" ref="G2643:G2706" si="417">IF(F2643&lt;&gt;"",MONTH(F2643),"")</f>
        <v>9</v>
      </c>
      <c r="H2643" s="3">
        <f t="shared" ref="H2643:H2706" si="418">IF(F2643&lt;&gt;"",YEAR(F2643),"")</f>
        <v>2018</v>
      </c>
      <c r="I2643" s="19">
        <v>0.60416666666666696</v>
      </c>
      <c r="J2643" s="20">
        <f t="shared" si="412"/>
        <v>14</v>
      </c>
      <c r="K2643" s="5" t="str">
        <f t="shared" si="413"/>
        <v>ja</v>
      </c>
      <c r="L2643" s="5" t="s">
        <v>91</v>
      </c>
      <c r="M2643" s="6" t="s">
        <v>74</v>
      </c>
      <c r="N2643" s="5">
        <v>54</v>
      </c>
      <c r="O2643" s="6" t="s">
        <v>101</v>
      </c>
      <c r="P2643" s="6" t="s">
        <v>10761</v>
      </c>
      <c r="R2643" s="6" t="s">
        <v>77</v>
      </c>
      <c r="S2643" s="2" t="s">
        <v>132</v>
      </c>
      <c r="T2643" s="22" t="s">
        <v>79</v>
      </c>
      <c r="X2643" s="2">
        <v>45</v>
      </c>
      <c r="Y2643" s="2" t="s">
        <v>94</v>
      </c>
      <c r="Z2643" s="2" t="s">
        <v>84</v>
      </c>
      <c r="AA2643" s="2">
        <v>45</v>
      </c>
      <c r="AB2643" s="2" t="s">
        <v>94</v>
      </c>
      <c r="AC2643" s="2" t="s">
        <v>84</v>
      </c>
      <c r="AJ2643" s="392">
        <v>45</v>
      </c>
      <c r="AK2643" s="392" t="s">
        <v>94</v>
      </c>
      <c r="AL2643" s="392" t="s">
        <v>84</v>
      </c>
      <c r="AM2643" s="392">
        <v>45</v>
      </c>
      <c r="AN2643" s="392" t="s">
        <v>94</v>
      </c>
      <c r="AO2643" s="392" t="s">
        <v>84</v>
      </c>
      <c r="AV2643" s="392">
        <v>45</v>
      </c>
      <c r="AW2643" s="392" t="s">
        <v>94</v>
      </c>
      <c r="AX2643" s="392" t="s">
        <v>84</v>
      </c>
      <c r="AY2643" s="392">
        <v>45</v>
      </c>
      <c r="AZ2643" s="392" t="s">
        <v>94</v>
      </c>
      <c r="BA2643" s="392" t="s">
        <v>84</v>
      </c>
      <c r="BE2643" s="23" t="str">
        <f t="shared" si="411"/>
        <v>EMF nein</v>
      </c>
      <c r="BF2643" s="23" t="str">
        <f t="shared" si="414"/>
        <v/>
      </c>
      <c r="BG2643" s="23" t="str">
        <f t="shared" si="415"/>
        <v/>
      </c>
      <c r="BH2643" s="23">
        <f t="shared" si="416"/>
        <v>0</v>
      </c>
      <c r="BO2643" s="2" t="s">
        <v>10762</v>
      </c>
      <c r="BP2643" s="3">
        <v>1</v>
      </c>
      <c r="BQ2643" s="2" t="s">
        <v>10763</v>
      </c>
    </row>
    <row r="2644" spans="1:70" ht="16.149999999999999" customHeight="1" x14ac:dyDescent="0.25">
      <c r="A2644" s="16">
        <v>2643</v>
      </c>
      <c r="B2644" s="17" t="s">
        <v>211</v>
      </c>
      <c r="C2644" s="2" t="s">
        <v>540</v>
      </c>
      <c r="D2644" s="2" t="s">
        <v>124</v>
      </c>
      <c r="E2644" s="2" t="s">
        <v>10764</v>
      </c>
      <c r="F2644" s="67">
        <v>43357</v>
      </c>
      <c r="G2644" s="3">
        <f t="shared" si="417"/>
        <v>9</v>
      </c>
      <c r="H2644" s="3">
        <f t="shared" si="418"/>
        <v>2018</v>
      </c>
      <c r="I2644" s="19">
        <v>8.6805555555555594E-2</v>
      </c>
      <c r="J2644" s="20">
        <f t="shared" si="412"/>
        <v>2</v>
      </c>
      <c r="K2644" s="5" t="str">
        <f t="shared" si="413"/>
        <v>ja</v>
      </c>
      <c r="L2644" s="21" t="s">
        <v>73</v>
      </c>
      <c r="M2644" s="6" t="s">
        <v>74</v>
      </c>
      <c r="N2644" s="5">
        <v>23</v>
      </c>
      <c r="O2644" s="17" t="s">
        <v>75</v>
      </c>
      <c r="P2644" s="6" t="s">
        <v>10765</v>
      </c>
      <c r="R2644" s="6" t="s">
        <v>3600</v>
      </c>
      <c r="T2644" s="22" t="s">
        <v>79</v>
      </c>
      <c r="U2644" s="2" t="s">
        <v>109</v>
      </c>
      <c r="V2644" s="2" t="s">
        <v>109</v>
      </c>
      <c r="X2644" s="2">
        <v>130</v>
      </c>
      <c r="Y2644" s="2" t="s">
        <v>81</v>
      </c>
      <c r="Z2644" s="2" t="s">
        <v>84</v>
      </c>
      <c r="AB2644" s="2" t="s">
        <v>109</v>
      </c>
      <c r="AD2644" s="2">
        <v>130</v>
      </c>
      <c r="AE2644" s="2" t="s">
        <v>81</v>
      </c>
      <c r="AF2644" s="2" t="s">
        <v>84</v>
      </c>
      <c r="BE2644" s="23" t="str">
        <f t="shared" si="411"/>
        <v>EMF nein</v>
      </c>
      <c r="BF2644" s="23" t="str">
        <f t="shared" si="414"/>
        <v/>
      </c>
      <c r="BG2644" s="23" t="str">
        <f t="shared" si="415"/>
        <v/>
      </c>
      <c r="BH2644" s="23">
        <f t="shared" si="416"/>
        <v>0</v>
      </c>
      <c r="BO2644" s="2" t="s">
        <v>10766</v>
      </c>
      <c r="BP2644" s="3">
        <v>1</v>
      </c>
      <c r="BQ2644" s="2" t="s">
        <v>10767</v>
      </c>
    </row>
    <row r="2645" spans="1:70" ht="16.149999999999999" customHeight="1" x14ac:dyDescent="0.25">
      <c r="A2645" s="16">
        <v>2644</v>
      </c>
      <c r="B2645" s="17" t="s">
        <v>211</v>
      </c>
      <c r="C2645" s="2" t="s">
        <v>10768</v>
      </c>
      <c r="D2645" s="2" t="s">
        <v>89</v>
      </c>
      <c r="E2645" s="2" t="s">
        <v>10769</v>
      </c>
      <c r="F2645" s="67">
        <v>43351</v>
      </c>
      <c r="G2645" s="3">
        <f t="shared" si="417"/>
        <v>9</v>
      </c>
      <c r="H2645" s="3">
        <f t="shared" si="418"/>
        <v>2018</v>
      </c>
      <c r="I2645" s="19">
        <v>6.25E-2</v>
      </c>
      <c r="J2645" s="20">
        <f t="shared" si="412"/>
        <v>1</v>
      </c>
      <c r="K2645" s="5" t="str">
        <f t="shared" si="413"/>
        <v>ja</v>
      </c>
      <c r="L2645" s="5" t="s">
        <v>91</v>
      </c>
      <c r="M2645" s="6" t="s">
        <v>74</v>
      </c>
      <c r="N2645" s="5">
        <v>23</v>
      </c>
      <c r="O2645" s="17" t="s">
        <v>75</v>
      </c>
      <c r="P2645" s="6" t="s">
        <v>10770</v>
      </c>
      <c r="R2645" s="6" t="s">
        <v>77</v>
      </c>
      <c r="T2645" s="6" t="s">
        <v>202</v>
      </c>
      <c r="X2645" s="2">
        <v>550</v>
      </c>
      <c r="Y2645" s="2" t="s">
        <v>81</v>
      </c>
      <c r="Z2645" s="2" t="s">
        <v>168</v>
      </c>
      <c r="AA2645" s="2">
        <v>550</v>
      </c>
      <c r="AB2645" s="2" t="s">
        <v>81</v>
      </c>
      <c r="AC2645" s="2" t="s">
        <v>168</v>
      </c>
      <c r="AD2645" s="2">
        <v>550</v>
      </c>
      <c r="AE2645" s="2" t="s">
        <v>83</v>
      </c>
      <c r="AF2645" s="2" t="s">
        <v>168</v>
      </c>
      <c r="BE2645" s="23" t="str">
        <f t="shared" si="411"/>
        <v>EMF nein</v>
      </c>
      <c r="BF2645" s="23" t="str">
        <f t="shared" si="414"/>
        <v/>
      </c>
      <c r="BG2645" s="23" t="str">
        <f t="shared" si="415"/>
        <v/>
      </c>
      <c r="BH2645" s="23">
        <f t="shared" si="416"/>
        <v>0</v>
      </c>
      <c r="BO2645" s="2" t="s">
        <v>10771</v>
      </c>
      <c r="BP2645" s="3">
        <v>1</v>
      </c>
      <c r="BQ2645" s="2" t="s">
        <v>10772</v>
      </c>
    </row>
    <row r="2646" spans="1:70" ht="16.149999999999999" customHeight="1" x14ac:dyDescent="0.25">
      <c r="A2646" s="16">
        <v>2645</v>
      </c>
      <c r="B2646" s="17" t="s">
        <v>211</v>
      </c>
      <c r="C2646" s="2" t="s">
        <v>10773</v>
      </c>
      <c r="D2646" s="2" t="s">
        <v>137</v>
      </c>
      <c r="E2646" s="2" t="s">
        <v>10774</v>
      </c>
      <c r="F2646" s="67">
        <v>43349</v>
      </c>
      <c r="G2646" s="3">
        <f t="shared" si="417"/>
        <v>9</v>
      </c>
      <c r="H2646" s="3">
        <f t="shared" si="418"/>
        <v>2018</v>
      </c>
      <c r="I2646" s="19">
        <v>0.60416666666666696</v>
      </c>
      <c r="J2646" s="20">
        <f t="shared" si="412"/>
        <v>14</v>
      </c>
      <c r="K2646" s="5" t="str">
        <f t="shared" si="413"/>
        <v>ja</v>
      </c>
      <c r="L2646" s="21" t="s">
        <v>73</v>
      </c>
      <c r="M2646" s="6" t="s">
        <v>74</v>
      </c>
      <c r="N2646" s="5">
        <v>28</v>
      </c>
      <c r="O2646" s="17" t="s">
        <v>126</v>
      </c>
      <c r="P2646" s="6" t="s">
        <v>10775</v>
      </c>
      <c r="R2646" s="6" t="s">
        <v>77</v>
      </c>
      <c r="T2646" s="22"/>
      <c r="U2646" s="2" t="s">
        <v>74</v>
      </c>
      <c r="V2646" s="2">
        <v>2</v>
      </c>
      <c r="X2646" s="2">
        <v>400</v>
      </c>
      <c r="Y2646" s="2" t="s">
        <v>81</v>
      </c>
      <c r="Z2646" s="2" t="s">
        <v>168</v>
      </c>
      <c r="BE2646" s="23" t="str">
        <f t="shared" si="411"/>
        <v>EMF ja</v>
      </c>
      <c r="BF2646" s="23">
        <f t="shared" si="414"/>
        <v>75</v>
      </c>
      <c r="BG2646" s="23" t="str">
        <f t="shared" si="415"/>
        <v>&lt;100m</v>
      </c>
      <c r="BH2646" s="23">
        <f t="shared" si="416"/>
        <v>3</v>
      </c>
      <c r="BI2646" s="2" t="s">
        <v>162</v>
      </c>
      <c r="BJ2646" s="2">
        <v>400</v>
      </c>
      <c r="BK2646" s="2" t="s">
        <v>162</v>
      </c>
      <c r="BL2646" s="2">
        <v>300</v>
      </c>
      <c r="BM2646" s="2" t="s">
        <v>162</v>
      </c>
      <c r="BN2646" s="2">
        <v>75</v>
      </c>
      <c r="BO2646" s="2" t="s">
        <v>10776</v>
      </c>
      <c r="BP2646" s="3">
        <v>1</v>
      </c>
      <c r="BQ2646" s="2" t="s">
        <v>10777</v>
      </c>
    </row>
    <row r="2647" spans="1:70" ht="16.149999999999999" customHeight="1" x14ac:dyDescent="0.25">
      <c r="A2647" s="16">
        <v>2646</v>
      </c>
      <c r="B2647" s="17" t="s">
        <v>211</v>
      </c>
      <c r="C2647" s="48" t="s">
        <v>6624</v>
      </c>
      <c r="D2647" s="2" t="s">
        <v>151</v>
      </c>
      <c r="E2647" s="48" t="s">
        <v>10778</v>
      </c>
      <c r="F2647" s="67">
        <v>43301</v>
      </c>
      <c r="G2647" s="3">
        <f t="shared" si="417"/>
        <v>7</v>
      </c>
      <c r="H2647" s="3">
        <f t="shared" si="418"/>
        <v>2018</v>
      </c>
      <c r="I2647" s="19">
        <v>0.65277777777777801</v>
      </c>
      <c r="J2647" s="20">
        <f t="shared" si="412"/>
        <v>15</v>
      </c>
      <c r="K2647" s="5" t="str">
        <f t="shared" si="413"/>
        <v>ja</v>
      </c>
      <c r="L2647" s="5" t="s">
        <v>91</v>
      </c>
      <c r="M2647" s="6" t="s">
        <v>74</v>
      </c>
      <c r="N2647" s="5">
        <v>35</v>
      </c>
      <c r="O2647" s="6" t="s">
        <v>101</v>
      </c>
      <c r="P2647" s="22" t="s">
        <v>9747</v>
      </c>
      <c r="R2647" s="6" t="s">
        <v>77</v>
      </c>
      <c r="T2647" s="22" t="s">
        <v>79</v>
      </c>
      <c r="U2647" s="2" t="s">
        <v>10049</v>
      </c>
      <c r="V2647" s="2" t="s">
        <v>80</v>
      </c>
      <c r="X2647" s="2">
        <v>160</v>
      </c>
      <c r="Y2647" s="2" t="s">
        <v>81</v>
      </c>
      <c r="Z2647" s="2" t="s">
        <v>168</v>
      </c>
      <c r="AA2647" s="2">
        <v>160</v>
      </c>
      <c r="AB2647" s="2" t="s">
        <v>94</v>
      </c>
      <c r="AC2647" s="2" t="s">
        <v>168</v>
      </c>
      <c r="AD2647" s="2">
        <v>160</v>
      </c>
      <c r="AE2647" s="2" t="s">
        <v>81</v>
      </c>
      <c r="AF2647" s="2" t="s">
        <v>168</v>
      </c>
      <c r="AJ2647" s="392">
        <v>160</v>
      </c>
      <c r="AK2647" s="392" t="s">
        <v>81</v>
      </c>
      <c r="AL2647" s="392" t="s">
        <v>168</v>
      </c>
      <c r="AM2647" s="392">
        <v>160</v>
      </c>
      <c r="AN2647" s="392" t="s">
        <v>94</v>
      </c>
      <c r="AO2647" s="392" t="s">
        <v>168</v>
      </c>
      <c r="AP2647" s="392">
        <v>160</v>
      </c>
      <c r="AQ2647" s="392" t="s">
        <v>81</v>
      </c>
      <c r="AR2647" s="392" t="s">
        <v>168</v>
      </c>
      <c r="AV2647" s="392">
        <v>160</v>
      </c>
      <c r="AW2647" s="392" t="s">
        <v>81</v>
      </c>
      <c r="AX2647" s="392" t="s">
        <v>168</v>
      </c>
      <c r="AY2647" s="392">
        <v>160</v>
      </c>
      <c r="AZ2647" s="392" t="s">
        <v>94</v>
      </c>
      <c r="BA2647" s="392" t="s">
        <v>168</v>
      </c>
      <c r="BB2647" s="392">
        <v>160</v>
      </c>
      <c r="BC2647" s="392" t="s">
        <v>81</v>
      </c>
      <c r="BD2647" s="392" t="s">
        <v>168</v>
      </c>
      <c r="BE2647" s="23" t="str">
        <f t="shared" si="411"/>
        <v>EMF nein</v>
      </c>
      <c r="BF2647" s="23" t="str">
        <f t="shared" si="414"/>
        <v/>
      </c>
      <c r="BG2647" s="23" t="str">
        <f t="shared" si="415"/>
        <v/>
      </c>
      <c r="BH2647" s="23">
        <f t="shared" si="416"/>
        <v>0</v>
      </c>
      <c r="BO2647" s="2" t="s">
        <v>10779</v>
      </c>
      <c r="BP2647" s="3">
        <v>1</v>
      </c>
      <c r="BQ2647" s="2" t="s">
        <v>10780</v>
      </c>
    </row>
    <row r="2648" spans="1:70" ht="16.149999999999999" customHeight="1" x14ac:dyDescent="0.25">
      <c r="A2648" s="16">
        <v>2647</v>
      </c>
      <c r="B2648" s="17" t="s">
        <v>211</v>
      </c>
      <c r="C2648" s="2" t="s">
        <v>119</v>
      </c>
      <c r="D2648" s="2" t="s">
        <v>89</v>
      </c>
      <c r="E2648" s="2" t="s">
        <v>10781</v>
      </c>
      <c r="F2648" s="67">
        <v>43348</v>
      </c>
      <c r="G2648" s="3">
        <f t="shared" si="417"/>
        <v>9</v>
      </c>
      <c r="H2648" s="3">
        <f t="shared" si="418"/>
        <v>2018</v>
      </c>
      <c r="I2648" s="19">
        <v>0.22916666666666699</v>
      </c>
      <c r="J2648" s="20">
        <f t="shared" si="412"/>
        <v>5</v>
      </c>
      <c r="K2648" s="5" t="str">
        <f t="shared" si="413"/>
        <v>ja</v>
      </c>
      <c r="L2648" s="5" t="s">
        <v>91</v>
      </c>
      <c r="M2648" s="6" t="s">
        <v>74</v>
      </c>
      <c r="N2648" s="5">
        <v>23</v>
      </c>
      <c r="O2648" s="17" t="s">
        <v>75</v>
      </c>
      <c r="P2648" s="6" t="s">
        <v>10782</v>
      </c>
      <c r="R2648" s="6" t="s">
        <v>77</v>
      </c>
      <c r="T2648" s="22" t="s">
        <v>80</v>
      </c>
      <c r="X2648" s="2">
        <v>380</v>
      </c>
      <c r="Y2648" s="2" t="s">
        <v>81</v>
      </c>
      <c r="Z2648" s="2" t="s">
        <v>84</v>
      </c>
      <c r="AA2648" s="2">
        <v>380</v>
      </c>
      <c r="AB2648" s="2" t="s">
        <v>81</v>
      </c>
      <c r="AC2648" s="2" t="s">
        <v>84</v>
      </c>
      <c r="AD2648" s="2">
        <v>380</v>
      </c>
      <c r="AE2648" s="2" t="s">
        <v>83</v>
      </c>
      <c r="AF2648" s="2" t="s">
        <v>84</v>
      </c>
      <c r="AJ2648" s="2">
        <v>300</v>
      </c>
      <c r="AK2648" s="2" t="s">
        <v>81</v>
      </c>
      <c r="AL2648" s="2" t="s">
        <v>84</v>
      </c>
      <c r="AP2648" s="2">
        <v>300</v>
      </c>
      <c r="AQ2648" s="2" t="s">
        <v>83</v>
      </c>
      <c r="AR2648" s="2" t="s">
        <v>84</v>
      </c>
      <c r="AV2648" s="2">
        <v>220</v>
      </c>
      <c r="AW2648" s="2" t="s">
        <v>81</v>
      </c>
      <c r="AX2648" s="2" t="s">
        <v>168</v>
      </c>
      <c r="AY2648" s="2">
        <v>220</v>
      </c>
      <c r="AZ2648" s="2" t="s">
        <v>81</v>
      </c>
      <c r="BA2648" s="2" t="s">
        <v>168</v>
      </c>
      <c r="BB2648" s="2">
        <v>220</v>
      </c>
      <c r="BC2648" s="2" t="s">
        <v>81</v>
      </c>
      <c r="BD2648" s="2" t="s">
        <v>168</v>
      </c>
      <c r="BE2648" s="23" t="str">
        <f t="shared" si="411"/>
        <v>EMF ja</v>
      </c>
      <c r="BF2648" s="23">
        <f t="shared" si="414"/>
        <v>450</v>
      </c>
      <c r="BG2648" s="23" t="str">
        <f t="shared" si="415"/>
        <v>100-499m</v>
      </c>
      <c r="BH2648" s="23">
        <f t="shared" si="416"/>
        <v>3</v>
      </c>
      <c r="BI2648" s="2" t="s">
        <v>162</v>
      </c>
      <c r="BJ2648" s="2">
        <v>1500</v>
      </c>
      <c r="BK2648" s="2" t="s">
        <v>162</v>
      </c>
      <c r="BL2648" s="2">
        <v>450</v>
      </c>
      <c r="BM2648" s="2" t="s">
        <v>162</v>
      </c>
      <c r="BN2648" s="2">
        <v>1500</v>
      </c>
      <c r="BO2648" s="2" t="s">
        <v>10783</v>
      </c>
      <c r="BP2648" s="3">
        <v>1</v>
      </c>
      <c r="BQ2648" s="2" t="s">
        <v>10784</v>
      </c>
    </row>
    <row r="2649" spans="1:70" ht="16.149999999999999" customHeight="1" x14ac:dyDescent="0.25">
      <c r="A2649" s="69">
        <v>2648</v>
      </c>
      <c r="B2649" s="17" t="s">
        <v>87</v>
      </c>
      <c r="C2649" s="2" t="s">
        <v>10785</v>
      </c>
      <c r="D2649" s="2" t="s">
        <v>296</v>
      </c>
      <c r="E2649" s="2" t="s">
        <v>10786</v>
      </c>
      <c r="F2649" s="67">
        <v>43352</v>
      </c>
      <c r="G2649" s="3">
        <f t="shared" si="417"/>
        <v>9</v>
      </c>
      <c r="H2649" s="3">
        <f t="shared" si="418"/>
        <v>2018</v>
      </c>
      <c r="I2649" s="19">
        <v>0.86458333333333304</v>
      </c>
      <c r="J2649" s="20">
        <f t="shared" si="412"/>
        <v>20</v>
      </c>
      <c r="K2649" s="5" t="str">
        <f t="shared" si="413"/>
        <v>ja</v>
      </c>
      <c r="L2649" s="5" t="s">
        <v>91</v>
      </c>
      <c r="M2649" s="6" t="s">
        <v>10494</v>
      </c>
      <c r="N2649" s="5">
        <v>75</v>
      </c>
      <c r="O2649" s="17" t="s">
        <v>126</v>
      </c>
      <c r="P2649" s="6" t="s">
        <v>5951</v>
      </c>
      <c r="R2649" s="6" t="s">
        <v>77</v>
      </c>
      <c r="T2649" s="6" t="s">
        <v>202</v>
      </c>
      <c r="U2649" s="2" t="s">
        <v>74</v>
      </c>
      <c r="X2649" s="2">
        <v>660</v>
      </c>
      <c r="Y2649" s="2" t="s">
        <v>81</v>
      </c>
      <c r="Z2649" s="2" t="s">
        <v>82</v>
      </c>
      <c r="AA2649" s="2">
        <v>660</v>
      </c>
      <c r="AB2649" s="2" t="s">
        <v>81</v>
      </c>
      <c r="AC2649" s="2" t="s">
        <v>82</v>
      </c>
      <c r="AD2649" s="2">
        <v>660</v>
      </c>
      <c r="AE2649" s="2" t="s">
        <v>83</v>
      </c>
      <c r="AF2649" s="2" t="s">
        <v>82</v>
      </c>
      <c r="BE2649" s="23" t="str">
        <f t="shared" si="411"/>
        <v>EMF nein</v>
      </c>
      <c r="BF2649" s="23" t="str">
        <f t="shared" si="414"/>
        <v/>
      </c>
      <c r="BG2649" s="23" t="str">
        <f t="shared" si="415"/>
        <v/>
      </c>
      <c r="BH2649" s="23">
        <f t="shared" si="416"/>
        <v>0</v>
      </c>
      <c r="BO2649" s="2" t="s">
        <v>10787</v>
      </c>
      <c r="BP2649" s="3">
        <v>1</v>
      </c>
      <c r="BQ2649" s="2" t="s">
        <v>10788</v>
      </c>
    </row>
    <row r="2650" spans="1:70" ht="16.149999999999999" customHeight="1" x14ac:dyDescent="0.25">
      <c r="A2650" s="16">
        <v>2649</v>
      </c>
      <c r="B2650" s="17" t="s">
        <v>87</v>
      </c>
      <c r="C2650" s="2" t="s">
        <v>540</v>
      </c>
      <c r="D2650" s="2" t="s">
        <v>124</v>
      </c>
      <c r="E2650" s="2" t="s">
        <v>2467</v>
      </c>
      <c r="F2650" s="67">
        <v>43279</v>
      </c>
      <c r="G2650" s="3">
        <f t="shared" si="417"/>
        <v>6</v>
      </c>
      <c r="H2650" s="3">
        <f t="shared" si="418"/>
        <v>2018</v>
      </c>
      <c r="I2650" s="19">
        <v>0.50347222222222199</v>
      </c>
      <c r="J2650" s="20">
        <f t="shared" si="412"/>
        <v>12</v>
      </c>
      <c r="K2650" s="5" t="str">
        <f t="shared" si="413"/>
        <v>ja</v>
      </c>
      <c r="L2650" s="5" t="s">
        <v>91</v>
      </c>
      <c r="M2650" s="6" t="s">
        <v>74</v>
      </c>
      <c r="N2650" s="5">
        <v>83</v>
      </c>
      <c r="O2650" s="17" t="s">
        <v>75</v>
      </c>
      <c r="P2650" s="6" t="s">
        <v>3460</v>
      </c>
      <c r="R2650" s="6" t="s">
        <v>77</v>
      </c>
      <c r="T2650" s="22"/>
      <c r="W2650" s="2" t="s">
        <v>9354</v>
      </c>
      <c r="X2650" s="2">
        <v>220</v>
      </c>
      <c r="Y2650" s="2" t="s">
        <v>81</v>
      </c>
      <c r="Z2650" s="2" t="s">
        <v>82</v>
      </c>
      <c r="AA2650" s="2">
        <v>220</v>
      </c>
      <c r="AB2650" s="2" t="s">
        <v>81</v>
      </c>
      <c r="AC2650" s="2" t="s">
        <v>82</v>
      </c>
      <c r="AD2650" s="2">
        <v>220</v>
      </c>
      <c r="AE2650" s="2" t="s">
        <v>81</v>
      </c>
      <c r="AF2650" s="2" t="s">
        <v>82</v>
      </c>
      <c r="AJ2650" s="2">
        <v>220</v>
      </c>
      <c r="AK2650" s="2" t="s">
        <v>81</v>
      </c>
      <c r="AL2650" s="2" t="s">
        <v>84</v>
      </c>
      <c r="AM2650" s="2">
        <v>220</v>
      </c>
      <c r="AN2650" s="2" t="s">
        <v>81</v>
      </c>
      <c r="AO2650" s="2" t="s">
        <v>84</v>
      </c>
      <c r="AP2650" s="2">
        <v>220</v>
      </c>
      <c r="AQ2650" s="2" t="s">
        <v>81</v>
      </c>
      <c r="AR2650" s="2" t="s">
        <v>84</v>
      </c>
      <c r="BE2650" s="23" t="str">
        <f t="shared" si="411"/>
        <v>EMF nein</v>
      </c>
      <c r="BF2650" s="23" t="str">
        <f t="shared" si="414"/>
        <v/>
      </c>
      <c r="BG2650" s="23" t="str">
        <f t="shared" si="415"/>
        <v/>
      </c>
      <c r="BH2650" s="23">
        <f t="shared" si="416"/>
        <v>0</v>
      </c>
      <c r="BO2650" s="2" t="s">
        <v>10789</v>
      </c>
      <c r="BP2650" s="3">
        <v>1</v>
      </c>
      <c r="BQ2650" s="2" t="s">
        <v>10790</v>
      </c>
    </row>
    <row r="2651" spans="1:70" ht="16.149999999999999" customHeight="1" x14ac:dyDescent="0.25">
      <c r="A2651" s="16">
        <v>2650</v>
      </c>
      <c r="B2651" s="17" t="s">
        <v>135</v>
      </c>
      <c r="C2651" s="2" t="s">
        <v>834</v>
      </c>
      <c r="D2651" s="2" t="s">
        <v>296</v>
      </c>
      <c r="E2651" s="2" t="s">
        <v>101</v>
      </c>
      <c r="F2651" s="67">
        <v>43213</v>
      </c>
      <c r="G2651" s="3">
        <f t="shared" si="417"/>
        <v>4</v>
      </c>
      <c r="H2651" s="3">
        <f t="shared" si="418"/>
        <v>2018</v>
      </c>
      <c r="I2651" s="19">
        <v>0.79166666666666696</v>
      </c>
      <c r="J2651" s="20">
        <f t="shared" si="412"/>
        <v>19</v>
      </c>
      <c r="K2651" s="5" t="str">
        <f t="shared" si="413"/>
        <v>ja</v>
      </c>
      <c r="L2651" s="5" t="s">
        <v>91</v>
      </c>
      <c r="M2651" s="6" t="s">
        <v>139</v>
      </c>
      <c r="O2651" s="6" t="s">
        <v>101</v>
      </c>
      <c r="P2651" s="6" t="s">
        <v>10791</v>
      </c>
      <c r="R2651" s="6" t="s">
        <v>77</v>
      </c>
      <c r="T2651" s="22"/>
      <c r="U2651" s="2" t="s">
        <v>139</v>
      </c>
      <c r="V2651" s="2">
        <v>3</v>
      </c>
      <c r="X2651" s="2">
        <v>120</v>
      </c>
      <c r="Y2651" s="2" t="s">
        <v>94</v>
      </c>
      <c r="Z2651" s="2" t="s">
        <v>168</v>
      </c>
      <c r="AA2651" s="2">
        <v>120</v>
      </c>
      <c r="AB2651" s="2" t="s">
        <v>94</v>
      </c>
      <c r="AC2651" s="2" t="s">
        <v>168</v>
      </c>
      <c r="AD2651" s="2">
        <v>120</v>
      </c>
      <c r="AE2651" s="2" t="s">
        <v>94</v>
      </c>
      <c r="AF2651" s="2" t="s">
        <v>168</v>
      </c>
      <c r="AJ2651" s="392">
        <v>120</v>
      </c>
      <c r="AK2651" s="392" t="s">
        <v>94</v>
      </c>
      <c r="AL2651" s="392" t="s">
        <v>168</v>
      </c>
      <c r="AM2651" s="392">
        <v>120</v>
      </c>
      <c r="AN2651" s="392" t="s">
        <v>94</v>
      </c>
      <c r="AO2651" s="392" t="s">
        <v>168</v>
      </c>
      <c r="AP2651" s="392">
        <v>120</v>
      </c>
      <c r="AQ2651" s="392" t="s">
        <v>94</v>
      </c>
      <c r="AR2651" s="392" t="s">
        <v>168</v>
      </c>
      <c r="AV2651" s="392">
        <v>120</v>
      </c>
      <c r="AW2651" s="392" t="s">
        <v>94</v>
      </c>
      <c r="AX2651" s="392" t="s">
        <v>168</v>
      </c>
      <c r="AY2651" s="392">
        <v>120</v>
      </c>
      <c r="AZ2651" s="392" t="s">
        <v>94</v>
      </c>
      <c r="BA2651" s="392" t="s">
        <v>168</v>
      </c>
      <c r="BB2651" s="392">
        <v>120</v>
      </c>
      <c r="BC2651" s="392" t="s">
        <v>94</v>
      </c>
      <c r="BD2651" s="392" t="s">
        <v>168</v>
      </c>
      <c r="BE2651" s="23" t="str">
        <f t="shared" si="411"/>
        <v>EMF nein</v>
      </c>
      <c r="BF2651" s="23" t="str">
        <f t="shared" si="414"/>
        <v/>
      </c>
      <c r="BG2651" s="23" t="str">
        <f t="shared" si="415"/>
        <v/>
      </c>
      <c r="BH2651" s="23">
        <f t="shared" si="416"/>
        <v>0</v>
      </c>
      <c r="BO2651" s="2" t="s">
        <v>22555</v>
      </c>
      <c r="BP2651" s="3">
        <v>1</v>
      </c>
      <c r="BR2651" s="135" t="s">
        <v>22548</v>
      </c>
    </row>
    <row r="2652" spans="1:70" ht="16.149999999999999" customHeight="1" x14ac:dyDescent="0.25">
      <c r="A2652" s="16">
        <v>2651</v>
      </c>
      <c r="B2652" s="17" t="s">
        <v>211</v>
      </c>
      <c r="C2652" s="2" t="s">
        <v>10792</v>
      </c>
      <c r="D2652" s="2" t="s">
        <v>172</v>
      </c>
      <c r="E2652" s="2" t="s">
        <v>10793</v>
      </c>
      <c r="F2652" s="67">
        <v>43351</v>
      </c>
      <c r="G2652" s="3">
        <f t="shared" si="417"/>
        <v>9</v>
      </c>
      <c r="H2652" s="3">
        <f t="shared" si="418"/>
        <v>2018</v>
      </c>
      <c r="I2652" s="19">
        <v>0.48611111111111099</v>
      </c>
      <c r="J2652" s="20">
        <f t="shared" si="412"/>
        <v>11</v>
      </c>
      <c r="K2652" s="5" t="str">
        <f t="shared" si="413"/>
        <v>ja</v>
      </c>
      <c r="L2652" s="5" t="s">
        <v>91</v>
      </c>
      <c r="M2652" s="6" t="s">
        <v>74</v>
      </c>
      <c r="O2652" s="17" t="s">
        <v>75</v>
      </c>
      <c r="P2652" s="2" t="s">
        <v>5951</v>
      </c>
      <c r="R2652" s="6" t="s">
        <v>77</v>
      </c>
      <c r="T2652" s="22"/>
      <c r="U2652" s="2" t="s">
        <v>115</v>
      </c>
      <c r="V2652" s="2" t="s">
        <v>80</v>
      </c>
      <c r="X2652" s="2">
        <v>814</v>
      </c>
      <c r="Y2652" s="2" t="s">
        <v>81</v>
      </c>
      <c r="Z2652" s="2" t="s">
        <v>161</v>
      </c>
      <c r="AA2652" s="2">
        <v>814</v>
      </c>
      <c r="AB2652" s="2" t="s">
        <v>81</v>
      </c>
      <c r="AC2652" s="2" t="s">
        <v>161</v>
      </c>
      <c r="AD2652" s="2">
        <v>814</v>
      </c>
      <c r="AE2652" s="2" t="s">
        <v>83</v>
      </c>
      <c r="AF2652" s="2" t="s">
        <v>161</v>
      </c>
      <c r="AJ2652" s="2">
        <v>833</v>
      </c>
      <c r="AK2652" s="2" t="s">
        <v>81</v>
      </c>
      <c r="AL2652" s="2" t="s">
        <v>161</v>
      </c>
      <c r="AM2652" s="2">
        <v>833</v>
      </c>
      <c r="AN2652" s="2" t="s">
        <v>81</v>
      </c>
      <c r="AO2652" s="2" t="s">
        <v>161</v>
      </c>
      <c r="AP2652" s="2">
        <v>833</v>
      </c>
      <c r="AQ2652" s="2" t="s">
        <v>81</v>
      </c>
      <c r="AR2652" s="2" t="s">
        <v>161</v>
      </c>
      <c r="AV2652" s="2">
        <v>1130</v>
      </c>
      <c r="AW2652" s="2" t="s">
        <v>81</v>
      </c>
      <c r="AX2652" s="2" t="s">
        <v>161</v>
      </c>
      <c r="AY2652" s="2">
        <v>1130</v>
      </c>
      <c r="AZ2652" s="2" t="s">
        <v>94</v>
      </c>
      <c r="BA2652" s="2" t="s">
        <v>161</v>
      </c>
      <c r="BB2652" s="2">
        <v>1130</v>
      </c>
      <c r="BC2652" s="2" t="s">
        <v>81</v>
      </c>
      <c r="BD2652" s="2" t="s">
        <v>161</v>
      </c>
      <c r="BE2652" s="23" t="str">
        <f t="shared" si="411"/>
        <v>EMF nein</v>
      </c>
      <c r="BF2652" s="23" t="str">
        <f t="shared" si="414"/>
        <v/>
      </c>
      <c r="BG2652" s="23" t="str">
        <f t="shared" si="415"/>
        <v/>
      </c>
      <c r="BH2652" s="23">
        <f t="shared" si="416"/>
        <v>0</v>
      </c>
      <c r="BO2652" s="2" t="s">
        <v>10794</v>
      </c>
      <c r="BP2652" s="3">
        <v>1</v>
      </c>
      <c r="BQ2652" s="2" t="s">
        <v>10795</v>
      </c>
    </row>
    <row r="2653" spans="1:70" ht="16.149999999999999" customHeight="1" x14ac:dyDescent="0.25">
      <c r="A2653" s="16">
        <v>2652</v>
      </c>
      <c r="B2653" s="17" t="s">
        <v>135</v>
      </c>
      <c r="C2653" s="2" t="s">
        <v>4044</v>
      </c>
      <c r="D2653" s="2" t="s">
        <v>137</v>
      </c>
      <c r="E2653" s="2" t="s">
        <v>10796</v>
      </c>
      <c r="F2653" s="67">
        <v>43352</v>
      </c>
      <c r="G2653" s="3">
        <f t="shared" si="417"/>
        <v>9</v>
      </c>
      <c r="H2653" s="3">
        <f t="shared" si="418"/>
        <v>2018</v>
      </c>
      <c r="I2653" s="19">
        <v>0.66319444444444398</v>
      </c>
      <c r="J2653" s="20">
        <f t="shared" si="412"/>
        <v>15</v>
      </c>
      <c r="K2653" s="5" t="str">
        <f t="shared" si="413"/>
        <v>ja</v>
      </c>
      <c r="L2653" s="5" t="s">
        <v>91</v>
      </c>
      <c r="M2653" s="6" t="s">
        <v>139</v>
      </c>
      <c r="N2653" s="5">
        <v>35</v>
      </c>
      <c r="O2653" s="2" t="s">
        <v>140</v>
      </c>
      <c r="P2653" s="2" t="s">
        <v>10797</v>
      </c>
      <c r="R2653" s="6" t="s">
        <v>77</v>
      </c>
      <c r="T2653" s="22" t="s">
        <v>79</v>
      </c>
      <c r="U2653" s="2" t="s">
        <v>139</v>
      </c>
      <c r="X2653" s="2">
        <v>150</v>
      </c>
      <c r="Y2653" s="2" t="s">
        <v>81</v>
      </c>
      <c r="Z2653" s="2" t="s">
        <v>82</v>
      </c>
      <c r="AA2653" s="2">
        <v>150</v>
      </c>
      <c r="AB2653" s="2" t="s">
        <v>81</v>
      </c>
      <c r="AC2653" s="2" t="s">
        <v>82</v>
      </c>
      <c r="AD2653" s="2">
        <v>150</v>
      </c>
      <c r="AE2653" s="2" t="s">
        <v>83</v>
      </c>
      <c r="AF2653" s="2" t="s">
        <v>82</v>
      </c>
      <c r="BE2653" s="23" t="str">
        <f t="shared" si="411"/>
        <v>EMF ja</v>
      </c>
      <c r="BF2653" s="23">
        <f t="shared" si="414"/>
        <v>400</v>
      </c>
      <c r="BG2653" s="23" t="str">
        <f t="shared" si="415"/>
        <v>100-499m</v>
      </c>
      <c r="BH2653" s="23">
        <f t="shared" si="416"/>
        <v>1</v>
      </c>
      <c r="BM2653" s="2" t="s">
        <v>162</v>
      </c>
      <c r="BN2653" s="2">
        <v>400</v>
      </c>
      <c r="BO2653" s="2" t="s">
        <v>10798</v>
      </c>
      <c r="BP2653" s="3">
        <v>1</v>
      </c>
      <c r="BQ2653" s="2" t="s">
        <v>10799</v>
      </c>
    </row>
    <row r="2654" spans="1:70" ht="16.149999999999999" customHeight="1" x14ac:dyDescent="0.25">
      <c r="A2654" s="16">
        <v>2653</v>
      </c>
      <c r="B2654" s="17" t="s">
        <v>87</v>
      </c>
      <c r="C2654" s="2" t="s">
        <v>10800</v>
      </c>
      <c r="D2654" s="2" t="s">
        <v>192</v>
      </c>
      <c r="E2654" s="2" t="s">
        <v>10801</v>
      </c>
      <c r="F2654" s="67">
        <v>43351</v>
      </c>
      <c r="G2654" s="3">
        <f t="shared" si="417"/>
        <v>9</v>
      </c>
      <c r="H2654" s="3">
        <f t="shared" si="418"/>
        <v>2018</v>
      </c>
      <c r="I2654" s="19">
        <v>0.57986111111111105</v>
      </c>
      <c r="J2654" s="20">
        <f t="shared" si="412"/>
        <v>13</v>
      </c>
      <c r="K2654" s="5" t="str">
        <f t="shared" si="413"/>
        <v>ja</v>
      </c>
      <c r="L2654" s="5" t="s">
        <v>91</v>
      </c>
      <c r="M2654" s="6" t="s">
        <v>74</v>
      </c>
      <c r="N2654" s="5">
        <v>84</v>
      </c>
      <c r="O2654" s="17" t="s">
        <v>126</v>
      </c>
      <c r="P2654" s="2" t="s">
        <v>10802</v>
      </c>
      <c r="R2654" s="6" t="s">
        <v>77</v>
      </c>
      <c r="T2654" s="22"/>
      <c r="BE2654" s="23" t="str">
        <f t="shared" si="411"/>
        <v>EMF nein</v>
      </c>
      <c r="BF2654" s="23" t="str">
        <f t="shared" si="414"/>
        <v/>
      </c>
      <c r="BG2654" s="23" t="str">
        <f t="shared" si="415"/>
        <v/>
      </c>
      <c r="BH2654" s="23">
        <f t="shared" si="416"/>
        <v>0</v>
      </c>
      <c r="BO2654" s="2" t="s">
        <v>10803</v>
      </c>
      <c r="BP2654" s="3">
        <v>1</v>
      </c>
      <c r="BQ2654" s="2" t="s">
        <v>10804</v>
      </c>
    </row>
    <row r="2655" spans="1:70" ht="16.149999999999999" customHeight="1" x14ac:dyDescent="0.25">
      <c r="A2655" s="16">
        <v>2654</v>
      </c>
      <c r="B2655" s="124" t="s">
        <v>211</v>
      </c>
      <c r="C2655" s="2" t="s">
        <v>10805</v>
      </c>
      <c r="D2655" s="2" t="s">
        <v>2334</v>
      </c>
      <c r="E2655" s="2" t="s">
        <v>10806</v>
      </c>
      <c r="F2655" s="67">
        <v>43354</v>
      </c>
      <c r="G2655" s="3">
        <f t="shared" si="417"/>
        <v>9</v>
      </c>
      <c r="H2655" s="3">
        <f t="shared" si="418"/>
        <v>2018</v>
      </c>
      <c r="I2655" s="19">
        <v>0.5</v>
      </c>
      <c r="J2655" s="20">
        <f t="shared" si="412"/>
        <v>12</v>
      </c>
      <c r="K2655" s="5" t="str">
        <f t="shared" si="413"/>
        <v>ja</v>
      </c>
      <c r="L2655" s="5" t="s">
        <v>91</v>
      </c>
      <c r="M2655" s="6" t="s">
        <v>208</v>
      </c>
      <c r="N2655" s="5">
        <v>46</v>
      </c>
      <c r="O2655" s="17" t="s">
        <v>75</v>
      </c>
      <c r="P2655" s="2" t="s">
        <v>3460</v>
      </c>
      <c r="Q2655" s="6" t="s">
        <v>186</v>
      </c>
      <c r="R2655" s="6" t="s">
        <v>77</v>
      </c>
      <c r="T2655" s="6" t="s">
        <v>202</v>
      </c>
      <c r="U2655" s="2" t="s">
        <v>1312</v>
      </c>
      <c r="X2655" s="2">
        <v>104</v>
      </c>
      <c r="Y2655" s="2" t="s">
        <v>81</v>
      </c>
      <c r="Z2655" s="2" t="s">
        <v>84</v>
      </c>
      <c r="AA2655" s="2" t="s">
        <v>109</v>
      </c>
      <c r="AB2655" s="2" t="s">
        <v>109</v>
      </c>
      <c r="AC2655" s="2" t="s">
        <v>109</v>
      </c>
      <c r="AD2655" s="2">
        <v>104</v>
      </c>
      <c r="AE2655" s="2" t="s">
        <v>81</v>
      </c>
      <c r="AF2655" s="2" t="s">
        <v>84</v>
      </c>
      <c r="AJ2655" s="2">
        <v>145</v>
      </c>
      <c r="AK2655" s="2" t="s">
        <v>81</v>
      </c>
      <c r="AL2655" s="2" t="s">
        <v>82</v>
      </c>
      <c r="AP2655" s="2">
        <v>145</v>
      </c>
      <c r="AQ2655" s="2" t="s">
        <v>81</v>
      </c>
      <c r="AR2655" s="2" t="s">
        <v>82</v>
      </c>
      <c r="AY2655" s="2">
        <v>114</v>
      </c>
      <c r="AZ2655" s="2" t="s">
        <v>81</v>
      </c>
      <c r="BA2655" s="2" t="s">
        <v>82</v>
      </c>
      <c r="BE2655" s="23" t="str">
        <f t="shared" si="411"/>
        <v>EMF nein</v>
      </c>
      <c r="BF2655" s="23" t="str">
        <f t="shared" si="414"/>
        <v/>
      </c>
      <c r="BG2655" s="23" t="str">
        <f t="shared" si="415"/>
        <v/>
      </c>
      <c r="BH2655" s="23">
        <f t="shared" si="416"/>
        <v>0</v>
      </c>
      <c r="BO2655" s="2" t="s">
        <v>10807</v>
      </c>
      <c r="BP2655" s="3">
        <v>1</v>
      </c>
      <c r="BQ2655" s="2" t="s">
        <v>10808</v>
      </c>
      <c r="BR2655" s="123"/>
    </row>
    <row r="2656" spans="1:70" ht="16.149999999999999" customHeight="1" x14ac:dyDescent="0.25">
      <c r="A2656" s="16">
        <v>2655</v>
      </c>
      <c r="B2656" s="17" t="s">
        <v>211</v>
      </c>
      <c r="C2656" s="2" t="s">
        <v>10809</v>
      </c>
      <c r="D2656" s="2" t="s">
        <v>124</v>
      </c>
      <c r="E2656" s="2" t="s">
        <v>10810</v>
      </c>
      <c r="F2656" s="67">
        <v>43320</v>
      </c>
      <c r="G2656" s="3">
        <f t="shared" si="417"/>
        <v>8</v>
      </c>
      <c r="H2656" s="3">
        <f t="shared" si="418"/>
        <v>2018</v>
      </c>
      <c r="I2656" s="19">
        <v>0.63541666666666696</v>
      </c>
      <c r="J2656" s="20">
        <f t="shared" si="412"/>
        <v>15</v>
      </c>
      <c r="K2656" s="5" t="str">
        <f t="shared" si="413"/>
        <v>ja</v>
      </c>
      <c r="L2656" s="5" t="s">
        <v>91</v>
      </c>
      <c r="M2656" s="6" t="s">
        <v>115</v>
      </c>
      <c r="N2656" s="5">
        <v>64</v>
      </c>
      <c r="O2656" s="17" t="s">
        <v>126</v>
      </c>
      <c r="P2656" s="2" t="s">
        <v>10811</v>
      </c>
      <c r="R2656" s="6" t="s">
        <v>77</v>
      </c>
      <c r="T2656" s="22" t="s">
        <v>79</v>
      </c>
      <c r="X2656" s="2">
        <v>282</v>
      </c>
      <c r="Y2656" s="2" t="s">
        <v>81</v>
      </c>
      <c r="Z2656" s="2" t="s">
        <v>82</v>
      </c>
      <c r="AA2656" s="2">
        <v>282</v>
      </c>
      <c r="AB2656" s="2" t="s">
        <v>81</v>
      </c>
      <c r="AC2656" s="2" t="s">
        <v>82</v>
      </c>
      <c r="AD2656" s="2">
        <v>282</v>
      </c>
      <c r="AE2656" s="2" t="s">
        <v>81</v>
      </c>
      <c r="AF2656" s="2" t="s">
        <v>82</v>
      </c>
      <c r="AJ2656" s="2">
        <v>271</v>
      </c>
      <c r="AK2656" s="2" t="s">
        <v>81</v>
      </c>
      <c r="AL2656" s="2" t="s">
        <v>84</v>
      </c>
      <c r="AM2656" s="2">
        <v>271</v>
      </c>
      <c r="AN2656" s="2" t="s">
        <v>81</v>
      </c>
      <c r="AO2656" s="2" t="s">
        <v>84</v>
      </c>
      <c r="AP2656" s="2">
        <v>271</v>
      </c>
      <c r="AQ2656" s="2" t="s">
        <v>83</v>
      </c>
      <c r="AR2656" s="2" t="s">
        <v>84</v>
      </c>
      <c r="BE2656" s="23" t="str">
        <f t="shared" si="411"/>
        <v>EMF ja</v>
      </c>
      <c r="BF2656" s="23">
        <f t="shared" si="414"/>
        <v>30</v>
      </c>
      <c r="BG2656" s="23" t="str">
        <f t="shared" si="415"/>
        <v>&lt;100m</v>
      </c>
      <c r="BH2656" s="23">
        <f t="shared" si="416"/>
        <v>1</v>
      </c>
      <c r="BK2656" s="2" t="s">
        <v>162</v>
      </c>
      <c r="BL2656" s="2">
        <v>30</v>
      </c>
      <c r="BO2656" s="2" t="s">
        <v>10812</v>
      </c>
      <c r="BP2656" s="3">
        <v>1</v>
      </c>
      <c r="BQ2656" s="2" t="s">
        <v>10813</v>
      </c>
    </row>
    <row r="2657" spans="1:69" ht="16.149999999999999" customHeight="1" x14ac:dyDescent="0.25">
      <c r="A2657" s="16">
        <v>2656</v>
      </c>
      <c r="B2657" s="17" t="s">
        <v>135</v>
      </c>
      <c r="C2657" s="2" t="s">
        <v>10577</v>
      </c>
      <c r="D2657" s="2" t="s">
        <v>158</v>
      </c>
      <c r="E2657" s="2" t="s">
        <v>339</v>
      </c>
      <c r="F2657" s="67">
        <v>43351</v>
      </c>
      <c r="G2657" s="3">
        <f t="shared" si="417"/>
        <v>9</v>
      </c>
      <c r="H2657" s="3">
        <f t="shared" si="418"/>
        <v>2018</v>
      </c>
      <c r="I2657" s="19">
        <v>0.63888888888888895</v>
      </c>
      <c r="J2657" s="20">
        <f t="shared" si="412"/>
        <v>15</v>
      </c>
      <c r="K2657" s="5" t="str">
        <f t="shared" si="413"/>
        <v>ja</v>
      </c>
      <c r="L2657" s="5" t="s">
        <v>91</v>
      </c>
      <c r="M2657" s="6" t="s">
        <v>139</v>
      </c>
      <c r="O2657" s="2" t="s">
        <v>140</v>
      </c>
      <c r="P2657" s="2" t="s">
        <v>10814</v>
      </c>
      <c r="R2657" s="6" t="s">
        <v>77</v>
      </c>
      <c r="T2657" s="22"/>
      <c r="U2657" s="2" t="s">
        <v>74</v>
      </c>
      <c r="X2657" s="2">
        <v>454</v>
      </c>
      <c r="Y2657" s="2" t="s">
        <v>83</v>
      </c>
      <c r="Z2657" s="2" t="s">
        <v>161</v>
      </c>
      <c r="AA2657" s="2">
        <v>454</v>
      </c>
      <c r="AB2657" s="2" t="s">
        <v>81</v>
      </c>
      <c r="AC2657" s="2" t="s">
        <v>161</v>
      </c>
      <c r="AD2657" s="2">
        <v>454</v>
      </c>
      <c r="AE2657" s="2" t="s">
        <v>83</v>
      </c>
      <c r="AF2657" s="2" t="s">
        <v>161</v>
      </c>
      <c r="BE2657" s="23" t="str">
        <f t="shared" si="411"/>
        <v>EMF ja</v>
      </c>
      <c r="BF2657" s="23">
        <f t="shared" si="414"/>
        <v>2600</v>
      </c>
      <c r="BG2657" s="23" t="str">
        <f t="shared" si="415"/>
        <v>500+m</v>
      </c>
      <c r="BH2657" s="23">
        <f t="shared" si="416"/>
        <v>1</v>
      </c>
      <c r="BI2657" s="2" t="s">
        <v>162</v>
      </c>
      <c r="BJ2657" s="2">
        <v>2600</v>
      </c>
      <c r="BO2657" s="2" t="s">
        <v>10815</v>
      </c>
      <c r="BP2657" s="3">
        <v>1</v>
      </c>
      <c r="BQ2657" s="2" t="s">
        <v>10816</v>
      </c>
    </row>
    <row r="2658" spans="1:69" ht="16.149999999999999" customHeight="1" x14ac:dyDescent="0.25">
      <c r="A2658" s="16">
        <v>2657</v>
      </c>
      <c r="B2658" s="17" t="s">
        <v>211</v>
      </c>
      <c r="C2658" s="2" t="s">
        <v>802</v>
      </c>
      <c r="D2658" s="2" t="s">
        <v>158</v>
      </c>
      <c r="E2658" s="2" t="s">
        <v>5471</v>
      </c>
      <c r="F2658" s="67">
        <v>43287</v>
      </c>
      <c r="G2658" s="3">
        <f t="shared" si="417"/>
        <v>7</v>
      </c>
      <c r="H2658" s="3">
        <f t="shared" si="418"/>
        <v>2018</v>
      </c>
      <c r="I2658" s="19"/>
      <c r="J2658" s="20" t="str">
        <f t="shared" si="412"/>
        <v/>
      </c>
      <c r="K2658" s="5" t="str">
        <f t="shared" si="413"/>
        <v>ja</v>
      </c>
      <c r="L2658" s="5" t="s">
        <v>91</v>
      </c>
      <c r="M2658" s="6" t="s">
        <v>74</v>
      </c>
      <c r="O2658" s="17" t="s">
        <v>75</v>
      </c>
      <c r="P2658" s="2" t="s">
        <v>10817</v>
      </c>
      <c r="Q2658" s="6" t="s">
        <v>186</v>
      </c>
      <c r="R2658" s="6" t="s">
        <v>77</v>
      </c>
      <c r="T2658" s="22"/>
      <c r="X2658" s="2">
        <v>80</v>
      </c>
      <c r="Y2658" s="2" t="s">
        <v>81</v>
      </c>
      <c r="Z2658" s="2" t="s">
        <v>84</v>
      </c>
      <c r="AA2658" s="2">
        <v>80</v>
      </c>
      <c r="AB2658" s="2" t="s">
        <v>94</v>
      </c>
      <c r="AC2658" s="2" t="s">
        <v>84</v>
      </c>
      <c r="AD2658" s="2">
        <v>80</v>
      </c>
      <c r="AE2658" s="2" t="s">
        <v>81</v>
      </c>
      <c r="AF2658" s="2" t="s">
        <v>84</v>
      </c>
      <c r="AJ2658" s="2">
        <v>70</v>
      </c>
      <c r="AK2658" s="2" t="s">
        <v>81</v>
      </c>
      <c r="AL2658" s="2" t="s">
        <v>84</v>
      </c>
      <c r="AP2658" s="2">
        <v>70</v>
      </c>
      <c r="AQ2658" s="2" t="s">
        <v>81</v>
      </c>
      <c r="AR2658" s="2" t="s">
        <v>84</v>
      </c>
      <c r="BE2658" s="23" t="str">
        <f t="shared" si="411"/>
        <v>EMF nein</v>
      </c>
      <c r="BF2658" s="23" t="str">
        <f t="shared" si="414"/>
        <v/>
      </c>
      <c r="BG2658" s="23" t="str">
        <f t="shared" si="415"/>
        <v/>
      </c>
      <c r="BH2658" s="23">
        <f t="shared" si="416"/>
        <v>0</v>
      </c>
      <c r="BO2658" s="2" t="s">
        <v>10818</v>
      </c>
      <c r="BP2658" s="3">
        <v>1</v>
      </c>
      <c r="BQ2658" s="2" t="s">
        <v>10819</v>
      </c>
    </row>
    <row r="2659" spans="1:69" ht="16.149999999999999" customHeight="1" x14ac:dyDescent="0.25">
      <c r="A2659" s="16">
        <v>2658</v>
      </c>
      <c r="B2659" s="17" t="s">
        <v>211</v>
      </c>
      <c r="C2659" s="2" t="s">
        <v>10820</v>
      </c>
      <c r="D2659" s="2" t="s">
        <v>98</v>
      </c>
      <c r="E2659" s="2" t="s">
        <v>10821</v>
      </c>
      <c r="F2659" s="67">
        <v>41141</v>
      </c>
      <c r="G2659" s="3">
        <f t="shared" si="417"/>
        <v>8</v>
      </c>
      <c r="H2659" s="3">
        <f t="shared" si="418"/>
        <v>2012</v>
      </c>
      <c r="I2659" s="19">
        <v>0.96875</v>
      </c>
      <c r="J2659" s="20">
        <f t="shared" si="412"/>
        <v>23</v>
      </c>
      <c r="K2659" s="5" t="str">
        <f t="shared" si="413"/>
        <v>ja</v>
      </c>
      <c r="L2659" s="5" t="s">
        <v>91</v>
      </c>
      <c r="M2659" s="6" t="s">
        <v>74</v>
      </c>
      <c r="O2659" s="6" t="s">
        <v>101</v>
      </c>
      <c r="P2659" s="2" t="s">
        <v>10822</v>
      </c>
      <c r="R2659" s="6" t="s">
        <v>77</v>
      </c>
      <c r="T2659" s="22"/>
      <c r="X2659" s="2">
        <v>100</v>
      </c>
      <c r="Y2659" s="2" t="s">
        <v>94</v>
      </c>
      <c r="Z2659" s="2" t="s">
        <v>168</v>
      </c>
      <c r="AA2659" s="2">
        <v>100</v>
      </c>
      <c r="AB2659" s="2" t="s">
        <v>94</v>
      </c>
      <c r="AC2659" s="2" t="s">
        <v>168</v>
      </c>
      <c r="AD2659" s="2">
        <v>100</v>
      </c>
      <c r="AE2659" s="2" t="s">
        <v>94</v>
      </c>
      <c r="AF2659" s="2" t="s">
        <v>168</v>
      </c>
      <c r="AJ2659" s="392">
        <v>100</v>
      </c>
      <c r="AK2659" s="392" t="s">
        <v>94</v>
      </c>
      <c r="AL2659" s="392" t="s">
        <v>168</v>
      </c>
      <c r="AM2659" s="392">
        <v>100</v>
      </c>
      <c r="AN2659" s="392" t="s">
        <v>94</v>
      </c>
      <c r="AO2659" s="392" t="s">
        <v>168</v>
      </c>
      <c r="AP2659" s="392">
        <v>100</v>
      </c>
      <c r="AQ2659" s="392" t="s">
        <v>94</v>
      </c>
      <c r="AR2659" s="392" t="s">
        <v>168</v>
      </c>
      <c r="AV2659" s="392">
        <v>100</v>
      </c>
      <c r="AW2659" s="392" t="s">
        <v>94</v>
      </c>
      <c r="AX2659" s="392" t="s">
        <v>168</v>
      </c>
      <c r="AY2659" s="392">
        <v>100</v>
      </c>
      <c r="AZ2659" s="392" t="s">
        <v>94</v>
      </c>
      <c r="BA2659" s="392" t="s">
        <v>168</v>
      </c>
      <c r="BB2659" s="392">
        <v>100</v>
      </c>
      <c r="BC2659" s="392" t="s">
        <v>94</v>
      </c>
      <c r="BD2659" s="392" t="s">
        <v>168</v>
      </c>
      <c r="BE2659" s="23" t="str">
        <f t="shared" si="411"/>
        <v>EMF nein</v>
      </c>
      <c r="BF2659" s="23" t="str">
        <f t="shared" si="414"/>
        <v/>
      </c>
      <c r="BG2659" s="23" t="str">
        <f t="shared" si="415"/>
        <v/>
      </c>
      <c r="BH2659" s="23">
        <f t="shared" si="416"/>
        <v>0</v>
      </c>
      <c r="BO2659" s="2" t="s">
        <v>10823</v>
      </c>
      <c r="BP2659" s="3">
        <v>1</v>
      </c>
      <c r="BQ2659" s="2" t="s">
        <v>10824</v>
      </c>
    </row>
    <row r="2660" spans="1:69" ht="16.149999999999999" customHeight="1" x14ac:dyDescent="0.25">
      <c r="A2660" s="16">
        <v>2659</v>
      </c>
      <c r="B2660" s="17" t="s">
        <v>211</v>
      </c>
      <c r="C2660" s="2" t="s">
        <v>10820</v>
      </c>
      <c r="D2660" s="2" t="s">
        <v>98</v>
      </c>
      <c r="E2660" s="2" t="s">
        <v>10821</v>
      </c>
      <c r="F2660" s="67">
        <v>41088</v>
      </c>
      <c r="G2660" s="3">
        <f t="shared" si="417"/>
        <v>6</v>
      </c>
      <c r="H2660" s="3">
        <f t="shared" si="418"/>
        <v>2012</v>
      </c>
      <c r="I2660" s="19">
        <v>0.27083333333333298</v>
      </c>
      <c r="J2660" s="20">
        <f t="shared" si="412"/>
        <v>6</v>
      </c>
      <c r="K2660" s="5" t="str">
        <f t="shared" si="413"/>
        <v>ja</v>
      </c>
      <c r="L2660" s="5" t="s">
        <v>91</v>
      </c>
      <c r="M2660" s="6" t="s">
        <v>74</v>
      </c>
      <c r="N2660" s="5">
        <v>43</v>
      </c>
      <c r="O2660" s="6" t="s">
        <v>3288</v>
      </c>
      <c r="P2660" s="2" t="s">
        <v>10825</v>
      </c>
      <c r="R2660" s="6" t="s">
        <v>77</v>
      </c>
      <c r="T2660" s="22"/>
      <c r="X2660" s="2">
        <v>20</v>
      </c>
      <c r="Y2660" s="2" t="s">
        <v>94</v>
      </c>
      <c r="Z2660" s="2" t="s">
        <v>84</v>
      </c>
      <c r="AA2660" s="2">
        <v>20</v>
      </c>
      <c r="AB2660" s="2" t="s">
        <v>94</v>
      </c>
      <c r="AC2660" s="2" t="s">
        <v>84</v>
      </c>
      <c r="AD2660" s="2">
        <v>20</v>
      </c>
      <c r="AE2660" s="2" t="s">
        <v>94</v>
      </c>
      <c r="AF2660" s="2" t="s">
        <v>84</v>
      </c>
      <c r="AJ2660" s="392">
        <v>20</v>
      </c>
      <c r="AK2660" s="392" t="s">
        <v>94</v>
      </c>
      <c r="AL2660" s="392" t="s">
        <v>84</v>
      </c>
      <c r="AM2660" s="392">
        <v>20</v>
      </c>
      <c r="AN2660" s="392" t="s">
        <v>94</v>
      </c>
      <c r="AO2660" s="392" t="s">
        <v>84</v>
      </c>
      <c r="AP2660" s="392">
        <v>20</v>
      </c>
      <c r="AQ2660" s="392" t="s">
        <v>94</v>
      </c>
      <c r="AR2660" s="392" t="s">
        <v>84</v>
      </c>
      <c r="AV2660" s="392">
        <v>20</v>
      </c>
      <c r="AW2660" s="392" t="s">
        <v>94</v>
      </c>
      <c r="AX2660" s="392" t="s">
        <v>84</v>
      </c>
      <c r="AY2660" s="392">
        <v>20</v>
      </c>
      <c r="AZ2660" s="392" t="s">
        <v>94</v>
      </c>
      <c r="BA2660" s="392" t="s">
        <v>84</v>
      </c>
      <c r="BB2660" s="392">
        <v>20</v>
      </c>
      <c r="BC2660" s="392" t="s">
        <v>94</v>
      </c>
      <c r="BD2660" s="392" t="s">
        <v>84</v>
      </c>
      <c r="BE2660" s="23" t="str">
        <f t="shared" si="411"/>
        <v>EMF nein</v>
      </c>
      <c r="BF2660" s="23" t="str">
        <f t="shared" si="414"/>
        <v/>
      </c>
      <c r="BG2660" s="23" t="str">
        <f t="shared" si="415"/>
        <v/>
      </c>
      <c r="BH2660" s="23">
        <f t="shared" si="416"/>
        <v>0</v>
      </c>
      <c r="BO2660" s="2" t="s">
        <v>10826</v>
      </c>
      <c r="BP2660" s="3">
        <v>1</v>
      </c>
      <c r="BQ2660" s="2" t="s">
        <v>10827</v>
      </c>
    </row>
    <row r="2661" spans="1:69" ht="16.149999999999999" customHeight="1" x14ac:dyDescent="0.25">
      <c r="A2661" s="69">
        <v>2660</v>
      </c>
      <c r="B2661" s="17" t="s">
        <v>87</v>
      </c>
      <c r="C2661" s="2" t="s">
        <v>2329</v>
      </c>
      <c r="D2661" s="2" t="s">
        <v>296</v>
      </c>
      <c r="E2661" s="2" t="s">
        <v>10828</v>
      </c>
      <c r="F2661" s="67">
        <v>43355</v>
      </c>
      <c r="G2661" s="3">
        <f t="shared" si="417"/>
        <v>9</v>
      </c>
      <c r="H2661" s="3">
        <f t="shared" si="418"/>
        <v>2018</v>
      </c>
      <c r="I2661" s="19">
        <v>0.46875</v>
      </c>
      <c r="J2661" s="20">
        <f t="shared" si="412"/>
        <v>11</v>
      </c>
      <c r="K2661" s="5" t="str">
        <f t="shared" si="413"/>
        <v>ja</v>
      </c>
      <c r="L2661" s="21" t="s">
        <v>73</v>
      </c>
      <c r="M2661" s="6" t="s">
        <v>74</v>
      </c>
      <c r="N2661" s="5">
        <v>77</v>
      </c>
      <c r="O2661" s="17" t="s">
        <v>75</v>
      </c>
      <c r="P2661" s="2" t="s">
        <v>10829</v>
      </c>
      <c r="R2661" s="6" t="s">
        <v>77</v>
      </c>
      <c r="T2661" s="22"/>
      <c r="X2661" s="2">
        <v>281</v>
      </c>
      <c r="Y2661" s="2" t="s">
        <v>81</v>
      </c>
      <c r="Z2661" s="2" t="s">
        <v>84</v>
      </c>
      <c r="AD2661" s="2">
        <v>281</v>
      </c>
      <c r="AE2661" s="2" t="s">
        <v>81</v>
      </c>
      <c r="AF2661" s="2" t="s">
        <v>84</v>
      </c>
      <c r="AJ2661" s="2">
        <v>279</v>
      </c>
      <c r="AK2661" s="2" t="s">
        <v>81</v>
      </c>
      <c r="AL2661" s="2" t="s">
        <v>168</v>
      </c>
      <c r="AP2661" s="2">
        <v>279</v>
      </c>
      <c r="AQ2661" s="2" t="s">
        <v>81</v>
      </c>
      <c r="AR2661" s="2" t="s">
        <v>168</v>
      </c>
      <c r="BE2661" s="23" t="str">
        <f t="shared" si="411"/>
        <v>EMF nein</v>
      </c>
      <c r="BF2661" s="23" t="str">
        <f t="shared" si="414"/>
        <v/>
      </c>
      <c r="BG2661" s="23" t="str">
        <f t="shared" si="415"/>
        <v/>
      </c>
      <c r="BH2661" s="23">
        <f t="shared" si="416"/>
        <v>0</v>
      </c>
      <c r="BO2661" s="2" t="s">
        <v>10830</v>
      </c>
      <c r="BP2661" s="3">
        <v>1</v>
      </c>
      <c r="BQ2661" s="2" t="s">
        <v>10831</v>
      </c>
    </row>
    <row r="2662" spans="1:69" ht="16.149999999999999" customHeight="1" x14ac:dyDescent="0.25">
      <c r="A2662" s="16">
        <v>2661</v>
      </c>
      <c r="B2662" s="17" t="s">
        <v>211</v>
      </c>
      <c r="C2662" s="2" t="s">
        <v>10832</v>
      </c>
      <c r="D2662" s="2" t="s">
        <v>89</v>
      </c>
      <c r="E2662" s="2" t="s">
        <v>1896</v>
      </c>
      <c r="F2662" s="67">
        <v>43355</v>
      </c>
      <c r="G2662" s="3">
        <f t="shared" si="417"/>
        <v>9</v>
      </c>
      <c r="H2662" s="3">
        <f t="shared" si="418"/>
        <v>2018</v>
      </c>
      <c r="I2662" s="19">
        <v>0.28819444444444398</v>
      </c>
      <c r="J2662" s="20">
        <f t="shared" si="412"/>
        <v>6</v>
      </c>
      <c r="K2662" s="5" t="str">
        <f t="shared" si="413"/>
        <v>ja</v>
      </c>
      <c r="L2662" s="5" t="s">
        <v>91</v>
      </c>
      <c r="M2662" s="6" t="s">
        <v>74</v>
      </c>
      <c r="N2662" s="5">
        <v>38</v>
      </c>
      <c r="O2662" s="17" t="s">
        <v>126</v>
      </c>
      <c r="P2662" s="2" t="s">
        <v>10833</v>
      </c>
      <c r="R2662" s="6" t="s">
        <v>77</v>
      </c>
      <c r="T2662" s="22" t="s">
        <v>79</v>
      </c>
      <c r="U2662" s="2" t="s">
        <v>74</v>
      </c>
      <c r="V2662" s="5" t="s">
        <v>80</v>
      </c>
      <c r="X2662" s="2">
        <v>250</v>
      </c>
      <c r="Y2662" s="2" t="s">
        <v>81</v>
      </c>
      <c r="Z2662" s="2" t="s">
        <v>161</v>
      </c>
      <c r="AA2662" s="2">
        <v>250</v>
      </c>
      <c r="AB2662" s="2" t="s">
        <v>81</v>
      </c>
      <c r="AC2662" s="2" t="s">
        <v>161</v>
      </c>
      <c r="AD2662" s="2">
        <v>250</v>
      </c>
      <c r="AE2662" s="2" t="s">
        <v>83</v>
      </c>
      <c r="AF2662" s="2" t="s">
        <v>161</v>
      </c>
      <c r="BE2662" s="23" t="str">
        <f t="shared" si="411"/>
        <v>EMF nein</v>
      </c>
      <c r="BF2662" s="23" t="str">
        <f t="shared" si="414"/>
        <v/>
      </c>
      <c r="BG2662" s="23" t="str">
        <f t="shared" si="415"/>
        <v/>
      </c>
      <c r="BH2662" s="23">
        <f t="shared" si="416"/>
        <v>0</v>
      </c>
      <c r="BO2662" s="2" t="s">
        <v>10834</v>
      </c>
      <c r="BP2662" s="3">
        <v>1</v>
      </c>
      <c r="BQ2662" s="2" t="s">
        <v>10835</v>
      </c>
    </row>
    <row r="2663" spans="1:69" ht="16.149999999999999" customHeight="1" x14ac:dyDescent="0.25">
      <c r="A2663" s="69">
        <v>2662</v>
      </c>
      <c r="B2663" s="17" t="s">
        <v>69</v>
      </c>
      <c r="C2663" s="2" t="s">
        <v>2635</v>
      </c>
      <c r="D2663" s="2" t="s">
        <v>124</v>
      </c>
      <c r="E2663" s="2" t="s">
        <v>1675</v>
      </c>
      <c r="F2663" s="67">
        <v>43356</v>
      </c>
      <c r="G2663" s="3">
        <f t="shared" si="417"/>
        <v>9</v>
      </c>
      <c r="H2663" s="3">
        <f t="shared" si="418"/>
        <v>2018</v>
      </c>
      <c r="I2663" s="19">
        <v>0.65625</v>
      </c>
      <c r="J2663" s="20">
        <f t="shared" si="412"/>
        <v>15</v>
      </c>
      <c r="K2663" s="5" t="str">
        <f t="shared" si="413"/>
        <v>ja</v>
      </c>
      <c r="L2663" s="5" t="s">
        <v>91</v>
      </c>
      <c r="M2663" s="6" t="s">
        <v>74</v>
      </c>
      <c r="N2663" s="5">
        <v>66</v>
      </c>
      <c r="O2663" s="17" t="s">
        <v>75</v>
      </c>
      <c r="P2663" s="2" t="s">
        <v>10836</v>
      </c>
      <c r="Q2663" s="6" t="s">
        <v>186</v>
      </c>
      <c r="R2663" s="6" t="s">
        <v>77</v>
      </c>
      <c r="T2663" s="22"/>
      <c r="X2663" s="2">
        <v>380</v>
      </c>
      <c r="Y2663" s="2" t="s">
        <v>83</v>
      </c>
      <c r="Z2663" s="2" t="s">
        <v>161</v>
      </c>
      <c r="AA2663" s="2">
        <v>380</v>
      </c>
      <c r="AB2663" s="2" t="s">
        <v>81</v>
      </c>
      <c r="AC2663" s="2" t="s">
        <v>161</v>
      </c>
      <c r="AD2663" s="2">
        <v>380</v>
      </c>
      <c r="AE2663" s="2" t="s">
        <v>83</v>
      </c>
      <c r="AF2663" s="2" t="s">
        <v>161</v>
      </c>
      <c r="AJ2663" s="2">
        <v>380</v>
      </c>
      <c r="AK2663" s="2" t="s">
        <v>83</v>
      </c>
      <c r="AL2663" s="2" t="s">
        <v>161</v>
      </c>
      <c r="AM2663" s="2">
        <v>380</v>
      </c>
      <c r="AN2663" s="2" t="s">
        <v>81</v>
      </c>
      <c r="AO2663" s="2" t="s">
        <v>161</v>
      </c>
      <c r="AP2663" s="2">
        <v>380</v>
      </c>
      <c r="AQ2663" s="2" t="s">
        <v>83</v>
      </c>
      <c r="AR2663" s="2" t="s">
        <v>161</v>
      </c>
      <c r="AV2663" s="2">
        <v>380</v>
      </c>
      <c r="AW2663" s="2" t="s">
        <v>83</v>
      </c>
      <c r="AX2663" s="2" t="s">
        <v>161</v>
      </c>
      <c r="AY2663" s="2">
        <v>380</v>
      </c>
      <c r="AZ2663" s="2" t="s">
        <v>81</v>
      </c>
      <c r="BA2663" s="2" t="s">
        <v>161</v>
      </c>
      <c r="BB2663" s="2">
        <v>380</v>
      </c>
      <c r="BC2663" s="2" t="s">
        <v>83</v>
      </c>
      <c r="BD2663" s="2" t="s">
        <v>161</v>
      </c>
      <c r="BE2663" s="23" t="str">
        <f t="shared" si="411"/>
        <v>EMF nein</v>
      </c>
      <c r="BF2663" s="23" t="str">
        <f t="shared" si="414"/>
        <v/>
      </c>
      <c r="BG2663" s="23" t="str">
        <f t="shared" si="415"/>
        <v/>
      </c>
      <c r="BH2663" s="23">
        <f t="shared" si="416"/>
        <v>0</v>
      </c>
      <c r="BO2663" s="2" t="s">
        <v>10837</v>
      </c>
      <c r="BP2663" s="3">
        <v>1</v>
      </c>
      <c r="BQ2663" s="2" t="s">
        <v>10838</v>
      </c>
    </row>
    <row r="2664" spans="1:69" ht="16.149999999999999" customHeight="1" x14ac:dyDescent="0.25">
      <c r="A2664" s="16">
        <v>2663</v>
      </c>
      <c r="B2664" s="17" t="s">
        <v>211</v>
      </c>
      <c r="C2664" s="2" t="s">
        <v>21885</v>
      </c>
      <c r="D2664" s="2" t="s">
        <v>10839</v>
      </c>
      <c r="E2664" s="2" t="s">
        <v>10840</v>
      </c>
      <c r="F2664" s="67">
        <v>43104</v>
      </c>
      <c r="G2664" s="3">
        <f t="shared" si="417"/>
        <v>1</v>
      </c>
      <c r="H2664" s="3">
        <f t="shared" si="418"/>
        <v>2018</v>
      </c>
      <c r="I2664" s="19">
        <v>0.625</v>
      </c>
      <c r="J2664" s="20">
        <f t="shared" si="412"/>
        <v>15</v>
      </c>
      <c r="K2664" s="5" t="str">
        <f t="shared" si="413"/>
        <v>ja</v>
      </c>
      <c r="L2664" s="5" t="s">
        <v>91</v>
      </c>
      <c r="M2664" s="6" t="s">
        <v>74</v>
      </c>
      <c r="O2664" s="6" t="s">
        <v>101</v>
      </c>
      <c r="P2664" s="2" t="s">
        <v>21887</v>
      </c>
      <c r="Q2664" s="6" t="s">
        <v>186</v>
      </c>
      <c r="R2664" s="6" t="s">
        <v>77</v>
      </c>
      <c r="T2664" s="22"/>
      <c r="X2664" s="2">
        <v>30</v>
      </c>
      <c r="Y2664" s="2" t="s">
        <v>81</v>
      </c>
      <c r="Z2664" s="2" t="s">
        <v>168</v>
      </c>
      <c r="AA2664" s="2">
        <v>30</v>
      </c>
      <c r="AB2664" s="2" t="s">
        <v>94</v>
      </c>
      <c r="AC2664" s="2" t="s">
        <v>168</v>
      </c>
      <c r="AD2664" s="2">
        <v>30</v>
      </c>
      <c r="AE2664" s="2" t="s">
        <v>81</v>
      </c>
      <c r="AF2664" s="2" t="s">
        <v>168</v>
      </c>
      <c r="AJ2664" s="392">
        <v>30</v>
      </c>
      <c r="AK2664" s="392" t="s">
        <v>81</v>
      </c>
      <c r="AL2664" s="392" t="s">
        <v>168</v>
      </c>
      <c r="AM2664" s="392">
        <v>30</v>
      </c>
      <c r="AN2664" s="392" t="s">
        <v>94</v>
      </c>
      <c r="AO2664" s="392" t="s">
        <v>168</v>
      </c>
      <c r="AP2664" s="392">
        <v>30</v>
      </c>
      <c r="AQ2664" s="392" t="s">
        <v>81</v>
      </c>
      <c r="AR2664" s="392" t="s">
        <v>168</v>
      </c>
      <c r="AV2664" s="392">
        <v>30</v>
      </c>
      <c r="AW2664" s="392" t="s">
        <v>81</v>
      </c>
      <c r="AX2664" s="392" t="s">
        <v>168</v>
      </c>
      <c r="AY2664" s="392">
        <v>30</v>
      </c>
      <c r="AZ2664" s="392" t="s">
        <v>94</v>
      </c>
      <c r="BA2664" s="392" t="s">
        <v>168</v>
      </c>
      <c r="BB2664" s="392">
        <v>30</v>
      </c>
      <c r="BC2664" s="392" t="s">
        <v>81</v>
      </c>
      <c r="BD2664" s="392" t="s">
        <v>168</v>
      </c>
      <c r="BE2664" s="23" t="str">
        <f t="shared" si="411"/>
        <v>EMF nein</v>
      </c>
      <c r="BF2664" s="23" t="str">
        <f t="shared" si="414"/>
        <v/>
      </c>
      <c r="BG2664" s="23" t="str">
        <f t="shared" si="415"/>
        <v/>
      </c>
      <c r="BH2664" s="23">
        <f t="shared" si="416"/>
        <v>0</v>
      </c>
      <c r="BO2664" s="2" t="s">
        <v>10841</v>
      </c>
      <c r="BP2664" s="3">
        <v>1</v>
      </c>
      <c r="BQ2664" s="2" t="s">
        <v>10842</v>
      </c>
    </row>
    <row r="2665" spans="1:69" ht="16.149999999999999" customHeight="1" x14ac:dyDescent="0.25">
      <c r="A2665" s="16">
        <v>2664</v>
      </c>
      <c r="B2665" s="17" t="s">
        <v>211</v>
      </c>
      <c r="C2665" s="2" t="s">
        <v>1036</v>
      </c>
      <c r="D2665" s="2" t="s">
        <v>104</v>
      </c>
      <c r="E2665" s="2" t="s">
        <v>10843</v>
      </c>
      <c r="F2665" s="67">
        <v>43357</v>
      </c>
      <c r="G2665" s="3">
        <f t="shared" si="417"/>
        <v>9</v>
      </c>
      <c r="H2665" s="3">
        <f t="shared" si="418"/>
        <v>2018</v>
      </c>
      <c r="I2665" s="19">
        <v>0.58680555555555602</v>
      </c>
      <c r="J2665" s="20">
        <f t="shared" si="412"/>
        <v>14</v>
      </c>
      <c r="K2665" s="5" t="str">
        <f t="shared" si="413"/>
        <v>ja</v>
      </c>
      <c r="L2665" s="5" t="s">
        <v>91</v>
      </c>
      <c r="M2665" s="6" t="s">
        <v>74</v>
      </c>
      <c r="O2665" s="6" t="s">
        <v>101</v>
      </c>
      <c r="P2665" s="2" t="s">
        <v>10844</v>
      </c>
      <c r="R2665" s="6" t="s">
        <v>77</v>
      </c>
      <c r="T2665" s="22"/>
      <c r="W2665" s="2" t="s">
        <v>4373</v>
      </c>
      <c r="X2665" s="2">
        <v>125</v>
      </c>
      <c r="Y2665" s="2" t="s">
        <v>81</v>
      </c>
      <c r="Z2665" s="2" t="s">
        <v>168</v>
      </c>
      <c r="AA2665" s="2">
        <v>125</v>
      </c>
      <c r="AB2665" s="2" t="s">
        <v>94</v>
      </c>
      <c r="AC2665" s="2" t="s">
        <v>168</v>
      </c>
      <c r="AD2665" s="2">
        <v>125</v>
      </c>
      <c r="AE2665" s="2" t="s">
        <v>81</v>
      </c>
      <c r="AF2665" s="2" t="s">
        <v>168</v>
      </c>
      <c r="AJ2665" s="392">
        <v>125</v>
      </c>
      <c r="AK2665" s="392" t="s">
        <v>81</v>
      </c>
      <c r="AL2665" s="392" t="s">
        <v>168</v>
      </c>
      <c r="AM2665" s="392">
        <v>125</v>
      </c>
      <c r="AN2665" s="392" t="s">
        <v>94</v>
      </c>
      <c r="AO2665" s="392" t="s">
        <v>168</v>
      </c>
      <c r="AP2665" s="392">
        <v>125</v>
      </c>
      <c r="AQ2665" s="392" t="s">
        <v>81</v>
      </c>
      <c r="AR2665" s="392" t="s">
        <v>168</v>
      </c>
      <c r="AV2665" s="392">
        <v>125</v>
      </c>
      <c r="AW2665" s="392" t="s">
        <v>81</v>
      </c>
      <c r="AX2665" s="392" t="s">
        <v>168</v>
      </c>
      <c r="AY2665" s="392">
        <v>125</v>
      </c>
      <c r="AZ2665" s="392" t="s">
        <v>94</v>
      </c>
      <c r="BA2665" s="392" t="s">
        <v>168</v>
      </c>
      <c r="BB2665" s="392">
        <v>125</v>
      </c>
      <c r="BC2665" s="392" t="s">
        <v>81</v>
      </c>
      <c r="BD2665" s="392" t="s">
        <v>168</v>
      </c>
      <c r="BE2665" s="23" t="str">
        <f t="shared" si="411"/>
        <v>EMF nein</v>
      </c>
      <c r="BF2665" s="23" t="str">
        <f t="shared" si="414"/>
        <v/>
      </c>
      <c r="BG2665" s="23" t="str">
        <f t="shared" si="415"/>
        <v/>
      </c>
      <c r="BH2665" s="23">
        <f t="shared" si="416"/>
        <v>0</v>
      </c>
      <c r="BO2665" s="2" t="s">
        <v>10845</v>
      </c>
      <c r="BP2665" s="3">
        <v>1</v>
      </c>
      <c r="BQ2665" s="2" t="s">
        <v>10846</v>
      </c>
    </row>
    <row r="2666" spans="1:69" ht="16.149999999999999" customHeight="1" x14ac:dyDescent="0.25">
      <c r="A2666" s="16">
        <v>2665</v>
      </c>
      <c r="B2666" s="17" t="s">
        <v>211</v>
      </c>
      <c r="C2666" s="2" t="s">
        <v>191</v>
      </c>
      <c r="D2666" s="2" t="s">
        <v>192</v>
      </c>
      <c r="E2666" s="2" t="s">
        <v>10847</v>
      </c>
      <c r="F2666" s="67">
        <v>43320</v>
      </c>
      <c r="G2666" s="3">
        <f t="shared" si="417"/>
        <v>8</v>
      </c>
      <c r="H2666" s="3">
        <f t="shared" si="418"/>
        <v>2018</v>
      </c>
      <c r="I2666" s="19">
        <v>0.6875</v>
      </c>
      <c r="J2666" s="20">
        <f t="shared" si="412"/>
        <v>16</v>
      </c>
      <c r="K2666" s="5" t="str">
        <f t="shared" si="413"/>
        <v>ja</v>
      </c>
      <c r="L2666" s="5" t="s">
        <v>91</v>
      </c>
      <c r="M2666" s="6" t="s">
        <v>74</v>
      </c>
      <c r="N2666" s="5">
        <v>54</v>
      </c>
      <c r="O2666" s="6" t="s">
        <v>101</v>
      </c>
      <c r="P2666" s="2" t="s">
        <v>10848</v>
      </c>
      <c r="R2666" s="6" t="s">
        <v>77</v>
      </c>
      <c r="T2666" s="22"/>
      <c r="W2666" s="2" t="s">
        <v>4373</v>
      </c>
      <c r="X2666" s="2">
        <v>300</v>
      </c>
      <c r="Y2666" s="2" t="s">
        <v>81</v>
      </c>
      <c r="Z2666" s="2" t="s">
        <v>84</v>
      </c>
      <c r="AA2666" s="2">
        <v>300</v>
      </c>
      <c r="AB2666" s="2" t="s">
        <v>94</v>
      </c>
      <c r="AC2666" s="2" t="s">
        <v>84</v>
      </c>
      <c r="AD2666" s="2">
        <v>300</v>
      </c>
      <c r="AE2666" s="2" t="s">
        <v>81</v>
      </c>
      <c r="AF2666" s="2" t="s">
        <v>84</v>
      </c>
      <c r="AJ2666" s="392">
        <v>300</v>
      </c>
      <c r="AK2666" s="392" t="s">
        <v>81</v>
      </c>
      <c r="AL2666" s="392" t="s">
        <v>84</v>
      </c>
      <c r="AM2666" s="392">
        <v>300</v>
      </c>
      <c r="AN2666" s="392" t="s">
        <v>94</v>
      </c>
      <c r="AO2666" s="392" t="s">
        <v>84</v>
      </c>
      <c r="AP2666" s="392">
        <v>300</v>
      </c>
      <c r="AQ2666" s="392" t="s">
        <v>81</v>
      </c>
      <c r="AR2666" s="392" t="s">
        <v>84</v>
      </c>
      <c r="AV2666" s="392">
        <v>300</v>
      </c>
      <c r="AW2666" s="392" t="s">
        <v>81</v>
      </c>
      <c r="AX2666" s="392" t="s">
        <v>84</v>
      </c>
      <c r="AY2666" s="392">
        <v>300</v>
      </c>
      <c r="AZ2666" s="392" t="s">
        <v>94</v>
      </c>
      <c r="BA2666" s="392" t="s">
        <v>84</v>
      </c>
      <c r="BB2666" s="392">
        <v>300</v>
      </c>
      <c r="BC2666" s="392" t="s">
        <v>81</v>
      </c>
      <c r="BD2666" s="392" t="s">
        <v>84</v>
      </c>
      <c r="BE2666" s="23" t="str">
        <f t="shared" si="411"/>
        <v>EMF nein</v>
      </c>
      <c r="BF2666" s="23" t="str">
        <f t="shared" si="414"/>
        <v/>
      </c>
      <c r="BG2666" s="23" t="str">
        <f t="shared" si="415"/>
        <v/>
      </c>
      <c r="BH2666" s="23">
        <f t="shared" si="416"/>
        <v>0</v>
      </c>
      <c r="BO2666" s="2" t="s">
        <v>10849</v>
      </c>
      <c r="BP2666" s="3">
        <v>1</v>
      </c>
      <c r="BQ2666" s="2" t="s">
        <v>10850</v>
      </c>
    </row>
    <row r="2667" spans="1:69" ht="15.75" customHeight="1" x14ac:dyDescent="0.25">
      <c r="A2667" s="16">
        <v>2666</v>
      </c>
      <c r="B2667" s="17" t="s">
        <v>87</v>
      </c>
      <c r="C2667" s="2" t="s">
        <v>212</v>
      </c>
      <c r="D2667" s="2" t="s">
        <v>71</v>
      </c>
      <c r="E2667" s="2" t="s">
        <v>10468</v>
      </c>
      <c r="F2667" s="67">
        <v>43321</v>
      </c>
      <c r="G2667" s="3">
        <f t="shared" si="417"/>
        <v>8</v>
      </c>
      <c r="H2667" s="3">
        <f t="shared" si="418"/>
        <v>2018</v>
      </c>
      <c r="I2667" s="19">
        <v>0.78125</v>
      </c>
      <c r="J2667" s="20">
        <f t="shared" si="412"/>
        <v>18</v>
      </c>
      <c r="K2667" s="5" t="str">
        <f t="shared" si="413"/>
        <v>ja</v>
      </c>
      <c r="L2667" s="21" t="s">
        <v>73</v>
      </c>
      <c r="M2667" s="6" t="s">
        <v>74</v>
      </c>
      <c r="N2667" s="5">
        <v>71</v>
      </c>
      <c r="O2667" s="6" t="s">
        <v>101</v>
      </c>
      <c r="P2667" s="2" t="s">
        <v>10851</v>
      </c>
      <c r="Q2667" s="6" t="s">
        <v>186</v>
      </c>
      <c r="R2667" s="6" t="s">
        <v>77</v>
      </c>
      <c r="T2667" s="22"/>
      <c r="BE2667" s="23" t="str">
        <f t="shared" si="411"/>
        <v>EMF nein</v>
      </c>
      <c r="BF2667" s="23" t="str">
        <f t="shared" si="414"/>
        <v/>
      </c>
      <c r="BG2667" s="23" t="str">
        <f t="shared" si="415"/>
        <v/>
      </c>
      <c r="BH2667" s="23">
        <f t="shared" si="416"/>
        <v>0</v>
      </c>
      <c r="BO2667" s="2" t="s">
        <v>10852</v>
      </c>
      <c r="BP2667" s="3">
        <v>1</v>
      </c>
      <c r="BQ2667" s="2" t="s">
        <v>10853</v>
      </c>
    </row>
    <row r="2668" spans="1:69" ht="16.149999999999999" customHeight="1" x14ac:dyDescent="0.25">
      <c r="A2668" s="16">
        <v>2667</v>
      </c>
      <c r="B2668" s="17" t="s">
        <v>211</v>
      </c>
      <c r="C2668" s="2" t="s">
        <v>191</v>
      </c>
      <c r="D2668" s="2" t="s">
        <v>192</v>
      </c>
      <c r="E2668" s="2" t="s">
        <v>7528</v>
      </c>
      <c r="F2668" s="67">
        <v>43195</v>
      </c>
      <c r="G2668" s="3">
        <f t="shared" si="417"/>
        <v>4</v>
      </c>
      <c r="H2668" s="3">
        <f t="shared" si="418"/>
        <v>2018</v>
      </c>
      <c r="I2668" s="19">
        <v>0.15625</v>
      </c>
      <c r="J2668" s="20">
        <f t="shared" si="412"/>
        <v>3</v>
      </c>
      <c r="K2668" s="5" t="str">
        <f t="shared" si="413"/>
        <v>ja</v>
      </c>
      <c r="L2668" s="5" t="s">
        <v>91</v>
      </c>
      <c r="M2668" s="6" t="s">
        <v>74</v>
      </c>
      <c r="N2668" s="5">
        <v>41</v>
      </c>
      <c r="O2668" s="6" t="s">
        <v>101</v>
      </c>
      <c r="P2668" s="2" t="s">
        <v>10854</v>
      </c>
      <c r="R2668" s="6" t="s">
        <v>77</v>
      </c>
      <c r="T2668" s="22"/>
      <c r="W2668" s="2" t="s">
        <v>10855</v>
      </c>
      <c r="X2668" s="2">
        <v>400</v>
      </c>
      <c r="Y2668" s="2" t="s">
        <v>81</v>
      </c>
      <c r="Z2668" s="2" t="s">
        <v>84</v>
      </c>
      <c r="AA2668" s="2">
        <v>400</v>
      </c>
      <c r="AB2668" s="2" t="s">
        <v>94</v>
      </c>
      <c r="AC2668" s="2" t="s">
        <v>84</v>
      </c>
      <c r="AD2668" s="2">
        <v>400</v>
      </c>
      <c r="AE2668" s="2" t="s">
        <v>81</v>
      </c>
      <c r="AF2668" s="2" t="s">
        <v>84</v>
      </c>
      <c r="BE2668" s="23" t="str">
        <f t="shared" si="411"/>
        <v>EMF nein</v>
      </c>
      <c r="BF2668" s="23" t="str">
        <f t="shared" si="414"/>
        <v/>
      </c>
      <c r="BG2668" s="23" t="str">
        <f t="shared" si="415"/>
        <v/>
      </c>
      <c r="BH2668" s="23">
        <f t="shared" si="416"/>
        <v>0</v>
      </c>
      <c r="BO2668" s="2" t="s">
        <v>10856</v>
      </c>
      <c r="BP2668" s="3">
        <v>1</v>
      </c>
      <c r="BQ2668" s="2" t="s">
        <v>10857</v>
      </c>
    </row>
    <row r="2669" spans="1:69" ht="16.149999999999999" customHeight="1" x14ac:dyDescent="0.25">
      <c r="A2669" s="16">
        <v>2668</v>
      </c>
      <c r="B2669" s="17" t="s">
        <v>87</v>
      </c>
      <c r="C2669" s="2" t="s">
        <v>2783</v>
      </c>
      <c r="D2669" s="2" t="s">
        <v>113</v>
      </c>
      <c r="E2669" s="2" t="s">
        <v>1801</v>
      </c>
      <c r="F2669" s="67">
        <v>43357</v>
      </c>
      <c r="G2669" s="3">
        <f t="shared" si="417"/>
        <v>9</v>
      </c>
      <c r="H2669" s="3">
        <f t="shared" si="418"/>
        <v>2018</v>
      </c>
      <c r="I2669" s="19">
        <v>0.63541666666666696</v>
      </c>
      <c r="J2669" s="20">
        <f t="shared" si="412"/>
        <v>15</v>
      </c>
      <c r="K2669" s="5" t="str">
        <f t="shared" si="413"/>
        <v>ja</v>
      </c>
      <c r="L2669" s="21" t="s">
        <v>73</v>
      </c>
      <c r="M2669" s="6" t="s">
        <v>115</v>
      </c>
      <c r="N2669" s="5">
        <v>77</v>
      </c>
      <c r="O2669" s="2" t="s">
        <v>140</v>
      </c>
      <c r="P2669" s="6" t="s">
        <v>10858</v>
      </c>
      <c r="R2669" s="6" t="s">
        <v>77</v>
      </c>
      <c r="T2669" s="22"/>
      <c r="X2669" s="2">
        <v>815</v>
      </c>
      <c r="Y2669" s="2" t="s">
        <v>83</v>
      </c>
      <c r="Z2669" s="2" t="s">
        <v>84</v>
      </c>
      <c r="AA2669" s="2">
        <v>815</v>
      </c>
      <c r="AB2669" s="2" t="s">
        <v>81</v>
      </c>
      <c r="AC2669" s="2" t="s">
        <v>84</v>
      </c>
      <c r="AD2669" s="2">
        <v>816</v>
      </c>
      <c r="AE2669" s="2" t="s">
        <v>83</v>
      </c>
      <c r="AF2669" s="2" t="s">
        <v>84</v>
      </c>
      <c r="BE2669" s="23" t="str">
        <f t="shared" si="411"/>
        <v>EMF ja</v>
      </c>
      <c r="BF2669" s="23">
        <f t="shared" si="414"/>
        <v>5</v>
      </c>
      <c r="BG2669" s="23" t="str">
        <f t="shared" si="415"/>
        <v>&lt;100m</v>
      </c>
      <c r="BH2669" s="23">
        <f t="shared" si="416"/>
        <v>2</v>
      </c>
      <c r="BI2669" s="2" t="s">
        <v>162</v>
      </c>
      <c r="BJ2669" s="2">
        <v>5</v>
      </c>
      <c r="BK2669" s="2" t="s">
        <v>162</v>
      </c>
      <c r="BL2669" s="2">
        <v>5</v>
      </c>
      <c r="BO2669" s="2" t="s">
        <v>10859</v>
      </c>
      <c r="BP2669" s="3">
        <v>1</v>
      </c>
      <c r="BQ2669" s="2" t="s">
        <v>10860</v>
      </c>
    </row>
    <row r="2670" spans="1:69" ht="16.149999999999999" customHeight="1" x14ac:dyDescent="0.25">
      <c r="A2670" s="16">
        <v>2669</v>
      </c>
      <c r="B2670" s="17" t="s">
        <v>211</v>
      </c>
      <c r="C2670" s="2" t="s">
        <v>10710</v>
      </c>
      <c r="D2670" s="2" t="s">
        <v>113</v>
      </c>
      <c r="E2670" s="2" t="s">
        <v>10322</v>
      </c>
      <c r="F2670" s="67">
        <v>43360</v>
      </c>
      <c r="G2670" s="3">
        <f t="shared" si="417"/>
        <v>9</v>
      </c>
      <c r="H2670" s="3">
        <f t="shared" si="418"/>
        <v>2018</v>
      </c>
      <c r="I2670" s="19">
        <v>0.6875</v>
      </c>
      <c r="J2670" s="20">
        <f t="shared" si="412"/>
        <v>16</v>
      </c>
      <c r="K2670" s="5" t="str">
        <f t="shared" si="413"/>
        <v>ja</v>
      </c>
      <c r="L2670" s="5" t="s">
        <v>91</v>
      </c>
      <c r="M2670" s="6" t="s">
        <v>115</v>
      </c>
      <c r="N2670" s="5">
        <v>65</v>
      </c>
      <c r="O2670" s="17" t="s">
        <v>75</v>
      </c>
      <c r="P2670" s="6" t="s">
        <v>10861</v>
      </c>
      <c r="R2670" s="6" t="s">
        <v>77</v>
      </c>
      <c r="T2670" s="22" t="s">
        <v>79</v>
      </c>
      <c r="X2670" s="2">
        <v>250</v>
      </c>
      <c r="Y2670" s="2" t="s">
        <v>81</v>
      </c>
      <c r="Z2670" s="2" t="s">
        <v>84</v>
      </c>
      <c r="AA2670" s="2">
        <v>250</v>
      </c>
      <c r="AB2670" s="2" t="s">
        <v>81</v>
      </c>
      <c r="AC2670" s="2" t="s">
        <v>84</v>
      </c>
      <c r="AD2670" s="2">
        <v>250</v>
      </c>
      <c r="AE2670" s="2" t="s">
        <v>81</v>
      </c>
      <c r="AF2670" s="2" t="s">
        <v>84</v>
      </c>
      <c r="BE2670" s="23" t="str">
        <f t="shared" si="411"/>
        <v>EMF nein</v>
      </c>
      <c r="BF2670" s="23" t="str">
        <f t="shared" si="414"/>
        <v/>
      </c>
      <c r="BG2670" s="23" t="str">
        <f t="shared" si="415"/>
        <v/>
      </c>
      <c r="BH2670" s="23">
        <f t="shared" si="416"/>
        <v>0</v>
      </c>
      <c r="BP2670" s="3">
        <v>1</v>
      </c>
      <c r="BQ2670" s="2" t="s">
        <v>10862</v>
      </c>
    </row>
    <row r="2671" spans="1:69" ht="16.149999999999999" customHeight="1" x14ac:dyDescent="0.25">
      <c r="A2671" s="16">
        <v>2670</v>
      </c>
      <c r="B2671" s="17" t="s">
        <v>69</v>
      </c>
      <c r="C2671" s="2" t="s">
        <v>5302</v>
      </c>
      <c r="D2671" s="2" t="s">
        <v>124</v>
      </c>
      <c r="E2671" s="2" t="s">
        <v>10863</v>
      </c>
      <c r="F2671" s="67">
        <v>41377</v>
      </c>
      <c r="G2671" s="3">
        <f t="shared" si="417"/>
        <v>4</v>
      </c>
      <c r="H2671" s="3">
        <f t="shared" si="418"/>
        <v>2013</v>
      </c>
      <c r="I2671" s="19">
        <v>0.51041666666666696</v>
      </c>
      <c r="J2671" s="20">
        <f t="shared" si="412"/>
        <v>12</v>
      </c>
      <c r="K2671" s="5" t="str">
        <f t="shared" si="413"/>
        <v>ja</v>
      </c>
      <c r="L2671" s="5" t="s">
        <v>91</v>
      </c>
      <c r="M2671" s="6" t="s">
        <v>115</v>
      </c>
      <c r="N2671" s="5">
        <v>61</v>
      </c>
      <c r="O2671" s="17" t="s">
        <v>126</v>
      </c>
      <c r="P2671" s="6" t="s">
        <v>10864</v>
      </c>
      <c r="R2671" s="6" t="s">
        <v>77</v>
      </c>
      <c r="T2671" s="6" t="s">
        <v>202</v>
      </c>
      <c r="Y2671" s="2" t="s">
        <v>81</v>
      </c>
      <c r="Z2671" s="2" t="s">
        <v>84</v>
      </c>
      <c r="AB2671" s="2" t="s">
        <v>81</v>
      </c>
      <c r="AC2671" s="2" t="s">
        <v>84</v>
      </c>
      <c r="AE2671" s="2" t="s">
        <v>81</v>
      </c>
      <c r="AF2671" s="2" t="s">
        <v>84</v>
      </c>
      <c r="BE2671" s="23" t="str">
        <f t="shared" si="411"/>
        <v>EMF ja</v>
      </c>
      <c r="BF2671" s="23">
        <f t="shared" si="414"/>
        <v>500</v>
      </c>
      <c r="BG2671" s="23" t="str">
        <f t="shared" si="415"/>
        <v>500+m</v>
      </c>
      <c r="BH2671" s="23">
        <f t="shared" si="416"/>
        <v>1</v>
      </c>
      <c r="BI2671" s="2" t="s">
        <v>162</v>
      </c>
      <c r="BJ2671" s="2">
        <v>500</v>
      </c>
      <c r="BO2671" s="2" t="s">
        <v>10865</v>
      </c>
      <c r="BP2671" s="3">
        <v>1</v>
      </c>
      <c r="BQ2671" s="2" t="s">
        <v>10866</v>
      </c>
    </row>
    <row r="2672" spans="1:69" ht="16.149999999999999" customHeight="1" x14ac:dyDescent="0.25">
      <c r="A2672" s="69">
        <v>2671</v>
      </c>
      <c r="B2672" s="17" t="s">
        <v>211</v>
      </c>
      <c r="C2672" s="2" t="s">
        <v>10867</v>
      </c>
      <c r="D2672" s="2" t="s">
        <v>158</v>
      </c>
      <c r="E2672" s="2" t="s">
        <v>10868</v>
      </c>
      <c r="F2672" s="67">
        <v>43360</v>
      </c>
      <c r="G2672" s="3">
        <f t="shared" si="417"/>
        <v>9</v>
      </c>
      <c r="H2672" s="3">
        <f t="shared" si="418"/>
        <v>2018</v>
      </c>
      <c r="I2672" s="19">
        <v>0.57986111111111105</v>
      </c>
      <c r="J2672" s="20">
        <f t="shared" si="412"/>
        <v>13</v>
      </c>
      <c r="K2672" s="5" t="str">
        <f t="shared" si="413"/>
        <v>ja</v>
      </c>
      <c r="L2672" s="5" t="s">
        <v>91</v>
      </c>
      <c r="M2672" s="6" t="s">
        <v>74</v>
      </c>
      <c r="N2672" s="5">
        <v>29</v>
      </c>
      <c r="O2672" s="17" t="s">
        <v>75</v>
      </c>
      <c r="P2672" s="6" t="s">
        <v>10869</v>
      </c>
      <c r="R2672" s="6" t="s">
        <v>77</v>
      </c>
      <c r="T2672" s="22" t="s">
        <v>79</v>
      </c>
      <c r="U2672" s="2" t="s">
        <v>9313</v>
      </c>
      <c r="V2672" s="2" t="s">
        <v>202</v>
      </c>
      <c r="X2672" s="2">
        <v>280</v>
      </c>
      <c r="Y2672" s="2" t="s">
        <v>81</v>
      </c>
      <c r="Z2672" s="2" t="s">
        <v>84</v>
      </c>
      <c r="AD2672" s="2">
        <v>280</v>
      </c>
      <c r="AE2672" s="2" t="s">
        <v>81</v>
      </c>
      <c r="AF2672" s="2" t="s">
        <v>84</v>
      </c>
      <c r="BE2672" s="23" t="str">
        <f t="shared" si="411"/>
        <v>EMF nein</v>
      </c>
      <c r="BF2672" s="23" t="str">
        <f t="shared" si="414"/>
        <v/>
      </c>
      <c r="BG2672" s="23" t="str">
        <f t="shared" si="415"/>
        <v/>
      </c>
      <c r="BH2672" s="23">
        <f t="shared" si="416"/>
        <v>0</v>
      </c>
      <c r="BO2672" s="2" t="s">
        <v>10870</v>
      </c>
      <c r="BP2672" s="3">
        <v>1</v>
      </c>
      <c r="BQ2672" s="2" t="s">
        <v>10871</v>
      </c>
    </row>
    <row r="2673" spans="1:69" ht="16.149999999999999" customHeight="1" x14ac:dyDescent="0.25">
      <c r="A2673" s="16">
        <v>2672</v>
      </c>
      <c r="B2673" s="17" t="s">
        <v>211</v>
      </c>
      <c r="C2673" s="2" t="s">
        <v>10872</v>
      </c>
      <c r="D2673" s="2" t="s">
        <v>104</v>
      </c>
      <c r="E2673" s="2" t="s">
        <v>10873</v>
      </c>
      <c r="F2673" s="67">
        <v>43364</v>
      </c>
      <c r="G2673" s="3">
        <f t="shared" si="417"/>
        <v>9</v>
      </c>
      <c r="H2673" s="3">
        <f t="shared" si="418"/>
        <v>2018</v>
      </c>
      <c r="I2673" s="19">
        <v>0.44791666666666702</v>
      </c>
      <c r="J2673" s="20">
        <f t="shared" si="412"/>
        <v>10</v>
      </c>
      <c r="K2673" s="5" t="str">
        <f t="shared" si="413"/>
        <v>ja</v>
      </c>
      <c r="L2673" s="5" t="s">
        <v>91</v>
      </c>
      <c r="M2673" s="6" t="s">
        <v>100</v>
      </c>
      <c r="N2673" s="5">
        <v>61</v>
      </c>
      <c r="O2673" s="17" t="s">
        <v>126</v>
      </c>
      <c r="P2673" s="6" t="s">
        <v>10874</v>
      </c>
      <c r="Q2673" s="6" t="s">
        <v>10875</v>
      </c>
      <c r="R2673" s="6" t="s">
        <v>77</v>
      </c>
      <c r="T2673" s="22" t="s">
        <v>80</v>
      </c>
      <c r="X2673" s="2">
        <v>425</v>
      </c>
      <c r="Y2673" s="2" t="s">
        <v>81</v>
      </c>
      <c r="Z2673" s="2" t="s">
        <v>84</v>
      </c>
      <c r="AA2673" s="2">
        <v>425</v>
      </c>
      <c r="AB2673" s="2" t="s">
        <v>81</v>
      </c>
      <c r="AC2673" s="2" t="s">
        <v>84</v>
      </c>
      <c r="AD2673" s="2">
        <v>425</v>
      </c>
      <c r="AE2673" s="2" t="s">
        <v>83</v>
      </c>
      <c r="AF2673" s="2" t="s">
        <v>84</v>
      </c>
      <c r="AJ2673" s="2">
        <v>245</v>
      </c>
      <c r="AK2673" s="2" t="s">
        <v>94</v>
      </c>
      <c r="AL2673" s="2" t="s">
        <v>84</v>
      </c>
      <c r="AM2673" s="2">
        <v>425</v>
      </c>
      <c r="AN2673" s="2" t="s">
        <v>3284</v>
      </c>
      <c r="AO2673" s="2" t="s">
        <v>84</v>
      </c>
      <c r="AV2673" s="2" t="s">
        <v>109</v>
      </c>
      <c r="AW2673" s="2" t="s">
        <v>299</v>
      </c>
      <c r="AX2673" s="2" t="s">
        <v>109</v>
      </c>
      <c r="AY2673" s="2" t="s">
        <v>109</v>
      </c>
      <c r="AZ2673" s="2" t="s">
        <v>109</v>
      </c>
      <c r="BA2673" s="2" t="s">
        <v>299</v>
      </c>
      <c r="BB2673" s="2" t="s">
        <v>109</v>
      </c>
      <c r="BC2673" s="2" t="s">
        <v>109</v>
      </c>
      <c r="BD2673" s="2" t="s">
        <v>109</v>
      </c>
      <c r="BE2673" s="23" t="str">
        <f t="shared" si="411"/>
        <v>EMF nein</v>
      </c>
      <c r="BF2673" s="23" t="str">
        <f t="shared" si="414"/>
        <v/>
      </c>
      <c r="BG2673" s="23" t="str">
        <f t="shared" si="415"/>
        <v/>
      </c>
      <c r="BH2673" s="23">
        <f t="shared" si="416"/>
        <v>0</v>
      </c>
      <c r="BO2673" s="2" t="s">
        <v>10876</v>
      </c>
      <c r="BP2673" s="3">
        <v>1</v>
      </c>
      <c r="BQ2673" s="2" t="s">
        <v>10877</v>
      </c>
    </row>
    <row r="2674" spans="1:69" ht="16.149999999999999" customHeight="1" x14ac:dyDescent="0.25">
      <c r="A2674" s="16">
        <v>2673</v>
      </c>
      <c r="B2674" s="17" t="s">
        <v>87</v>
      </c>
      <c r="C2674" s="2" t="s">
        <v>1096</v>
      </c>
      <c r="D2674" s="2" t="s">
        <v>1097</v>
      </c>
      <c r="E2674" s="2" t="s">
        <v>10878</v>
      </c>
      <c r="F2674" s="67">
        <v>43364</v>
      </c>
      <c r="G2674" s="3">
        <f t="shared" si="417"/>
        <v>9</v>
      </c>
      <c r="H2674" s="3">
        <f t="shared" si="418"/>
        <v>2018</v>
      </c>
      <c r="I2674" s="19">
        <v>0.77083333333333304</v>
      </c>
      <c r="J2674" s="20">
        <f t="shared" si="412"/>
        <v>18</v>
      </c>
      <c r="K2674" s="5" t="str">
        <f t="shared" si="413"/>
        <v>ja</v>
      </c>
      <c r="L2674" s="5" t="s">
        <v>91</v>
      </c>
      <c r="M2674" s="6" t="s">
        <v>74</v>
      </c>
      <c r="N2674" s="5">
        <v>77</v>
      </c>
      <c r="O2674" s="17" t="s">
        <v>126</v>
      </c>
      <c r="P2674" s="6" t="s">
        <v>10879</v>
      </c>
      <c r="R2674" s="6" t="s">
        <v>3600</v>
      </c>
      <c r="T2674" s="22"/>
      <c r="U2674" s="2" t="s">
        <v>74</v>
      </c>
      <c r="X2674" s="2">
        <v>40</v>
      </c>
      <c r="Y2674" s="2" t="s">
        <v>83</v>
      </c>
      <c r="Z2674" s="2" t="s">
        <v>84</v>
      </c>
      <c r="AA2674" s="2">
        <v>40</v>
      </c>
      <c r="AB2674" s="2" t="s">
        <v>81</v>
      </c>
      <c r="AC2674" s="2" t="s">
        <v>84</v>
      </c>
      <c r="AD2674" s="2">
        <v>40</v>
      </c>
      <c r="AE2674" s="2" t="s">
        <v>83</v>
      </c>
      <c r="AF2674" s="2" t="s">
        <v>84</v>
      </c>
      <c r="AJ2674" s="2">
        <v>335</v>
      </c>
      <c r="AK2674" s="2" t="s">
        <v>81</v>
      </c>
      <c r="AL2674" s="2" t="s">
        <v>161</v>
      </c>
      <c r="AM2674" s="2">
        <v>335</v>
      </c>
      <c r="AN2674" s="2" t="s">
        <v>81</v>
      </c>
      <c r="AO2674" s="2" t="s">
        <v>161</v>
      </c>
      <c r="AP2674" s="2">
        <v>335</v>
      </c>
      <c r="AQ2674" s="2" t="s">
        <v>81</v>
      </c>
      <c r="AR2674" s="2" t="s">
        <v>161</v>
      </c>
      <c r="BE2674" s="23" t="str">
        <f t="shared" si="411"/>
        <v>EMF ja</v>
      </c>
      <c r="BF2674" s="23">
        <f t="shared" si="414"/>
        <v>1</v>
      </c>
      <c r="BG2674" s="23" t="str">
        <f t="shared" si="415"/>
        <v>&lt;100m</v>
      </c>
      <c r="BH2674" s="23">
        <f t="shared" si="416"/>
        <v>1</v>
      </c>
      <c r="BK2674" s="2" t="s">
        <v>162</v>
      </c>
      <c r="BL2674" s="2">
        <v>1</v>
      </c>
      <c r="BO2674" s="2" t="s">
        <v>10880</v>
      </c>
      <c r="BP2674" s="3">
        <v>1</v>
      </c>
      <c r="BQ2674" s="2" t="s">
        <v>10881</v>
      </c>
    </row>
    <row r="2675" spans="1:69" ht="16.149999999999999" customHeight="1" x14ac:dyDescent="0.25">
      <c r="A2675" s="16">
        <v>2674</v>
      </c>
      <c r="B2675" s="17" t="s">
        <v>211</v>
      </c>
      <c r="C2675" s="2" t="s">
        <v>1180</v>
      </c>
      <c r="D2675" s="2" t="s">
        <v>151</v>
      </c>
      <c r="E2675" s="2" t="s">
        <v>10882</v>
      </c>
      <c r="F2675" s="67">
        <v>43364</v>
      </c>
      <c r="G2675" s="3">
        <f t="shared" si="417"/>
        <v>9</v>
      </c>
      <c r="H2675" s="3">
        <f t="shared" si="418"/>
        <v>2018</v>
      </c>
      <c r="I2675" s="19">
        <v>0.53125</v>
      </c>
      <c r="J2675" s="20">
        <f t="shared" si="412"/>
        <v>12</v>
      </c>
      <c r="K2675" s="5" t="str">
        <f t="shared" si="413"/>
        <v>ja</v>
      </c>
      <c r="L2675" s="5" t="s">
        <v>91</v>
      </c>
      <c r="M2675" s="6" t="s">
        <v>100</v>
      </c>
      <c r="N2675" s="5">
        <v>46</v>
      </c>
      <c r="O2675" s="17" t="s">
        <v>126</v>
      </c>
      <c r="P2675" s="6" t="s">
        <v>10883</v>
      </c>
      <c r="R2675" s="6" t="s">
        <v>77</v>
      </c>
      <c r="T2675" s="22" t="s">
        <v>79</v>
      </c>
      <c r="X2675" s="2">
        <v>479</v>
      </c>
      <c r="Y2675" s="2" t="s">
        <v>81</v>
      </c>
      <c r="Z2675" s="2" t="s">
        <v>82</v>
      </c>
      <c r="AA2675" s="2">
        <v>479</v>
      </c>
      <c r="AB2675" s="2" t="s">
        <v>81</v>
      </c>
      <c r="AC2675" s="2" t="s">
        <v>82</v>
      </c>
      <c r="AD2675" s="2">
        <v>479</v>
      </c>
      <c r="AE2675" s="2" t="s">
        <v>81</v>
      </c>
      <c r="AF2675" s="2" t="s">
        <v>82</v>
      </c>
      <c r="BE2675" s="23" t="str">
        <f t="shared" si="411"/>
        <v>EMF nein</v>
      </c>
      <c r="BF2675" s="23" t="str">
        <f t="shared" si="414"/>
        <v/>
      </c>
      <c r="BG2675" s="23" t="str">
        <f t="shared" si="415"/>
        <v/>
      </c>
      <c r="BH2675" s="23">
        <f t="shared" si="416"/>
        <v>0</v>
      </c>
      <c r="BO2675" s="2" t="s">
        <v>10884</v>
      </c>
      <c r="BP2675" s="3">
        <v>1</v>
      </c>
      <c r="BQ2675" s="2" t="s">
        <v>10885</v>
      </c>
    </row>
    <row r="2676" spans="1:69" ht="16.149999999999999" customHeight="1" x14ac:dyDescent="0.25">
      <c r="A2676" s="16">
        <v>2675</v>
      </c>
      <c r="B2676" s="17" t="s">
        <v>211</v>
      </c>
      <c r="C2676" s="2" t="s">
        <v>10886</v>
      </c>
      <c r="D2676" s="2" t="s">
        <v>896</v>
      </c>
      <c r="E2676" s="2" t="s">
        <v>10887</v>
      </c>
      <c r="F2676" s="67">
        <v>43364</v>
      </c>
      <c r="G2676" s="3">
        <f t="shared" si="417"/>
        <v>9</v>
      </c>
      <c r="H2676" s="3">
        <f t="shared" si="418"/>
        <v>2018</v>
      </c>
      <c r="I2676" s="19">
        <v>0.36458333333333298</v>
      </c>
      <c r="J2676" s="20">
        <f t="shared" si="412"/>
        <v>8</v>
      </c>
      <c r="K2676" s="5" t="str">
        <f t="shared" si="413"/>
        <v>ja</v>
      </c>
      <c r="L2676" s="21" t="s">
        <v>73</v>
      </c>
      <c r="M2676" s="6" t="s">
        <v>74</v>
      </c>
      <c r="N2676" s="5">
        <v>21</v>
      </c>
      <c r="O2676" s="2" t="s">
        <v>140</v>
      </c>
      <c r="P2676" s="6" t="s">
        <v>10888</v>
      </c>
      <c r="R2676" s="6" t="s">
        <v>77</v>
      </c>
      <c r="T2676" s="22"/>
      <c r="U2676" s="2" t="s">
        <v>139</v>
      </c>
      <c r="X2676" s="2">
        <v>79</v>
      </c>
      <c r="Y2676" s="2" t="s">
        <v>81</v>
      </c>
      <c r="Z2676" s="2" t="s">
        <v>84</v>
      </c>
      <c r="AA2676" s="2">
        <v>70</v>
      </c>
      <c r="AB2676" s="2" t="s">
        <v>81</v>
      </c>
      <c r="AC2676" s="2" t="s">
        <v>84</v>
      </c>
      <c r="AD2676" s="2">
        <v>70</v>
      </c>
      <c r="AE2676" s="2" t="s">
        <v>81</v>
      </c>
      <c r="AF2676" s="2" t="s">
        <v>84</v>
      </c>
      <c r="AJ2676" s="2">
        <v>70</v>
      </c>
      <c r="AK2676" s="2" t="s">
        <v>81</v>
      </c>
      <c r="AL2676" s="2" t="s">
        <v>84</v>
      </c>
      <c r="AP2676" s="2">
        <v>70</v>
      </c>
      <c r="AQ2676" s="2" t="s">
        <v>81</v>
      </c>
      <c r="AR2676" s="2" t="s">
        <v>84</v>
      </c>
      <c r="BE2676" s="23" t="str">
        <f t="shared" si="411"/>
        <v>EMF nein</v>
      </c>
      <c r="BF2676" s="23" t="str">
        <f t="shared" si="414"/>
        <v/>
      </c>
      <c r="BG2676" s="23" t="str">
        <f t="shared" si="415"/>
        <v/>
      </c>
      <c r="BH2676" s="23">
        <f t="shared" si="416"/>
        <v>0</v>
      </c>
      <c r="BO2676" s="2" t="s">
        <v>10889</v>
      </c>
      <c r="BP2676" s="3">
        <v>1</v>
      </c>
      <c r="BQ2676" s="2" t="s">
        <v>10890</v>
      </c>
    </row>
    <row r="2677" spans="1:69" ht="16.149999999999999" customHeight="1" x14ac:dyDescent="0.25">
      <c r="A2677" s="16">
        <v>2676</v>
      </c>
      <c r="B2677" s="17" t="s">
        <v>211</v>
      </c>
      <c r="C2677" s="116" t="s">
        <v>1851</v>
      </c>
      <c r="D2677" s="2" t="s">
        <v>89</v>
      </c>
      <c r="E2677" s="2" t="s">
        <v>10891</v>
      </c>
      <c r="F2677" s="67">
        <v>43363</v>
      </c>
      <c r="G2677" s="3">
        <f t="shared" si="417"/>
        <v>9</v>
      </c>
      <c r="H2677" s="3">
        <f t="shared" si="418"/>
        <v>2018</v>
      </c>
      <c r="I2677" s="19">
        <v>0.95486111111111105</v>
      </c>
      <c r="J2677" s="20">
        <f t="shared" si="412"/>
        <v>22</v>
      </c>
      <c r="K2677" s="5" t="str">
        <f t="shared" si="413"/>
        <v>ja</v>
      </c>
      <c r="L2677" s="5" t="s">
        <v>91</v>
      </c>
      <c r="M2677" s="6" t="s">
        <v>100</v>
      </c>
      <c r="N2677" s="5">
        <v>18</v>
      </c>
      <c r="O2677" s="17" t="s">
        <v>75</v>
      </c>
      <c r="P2677" s="6" t="s">
        <v>10892</v>
      </c>
      <c r="R2677" s="6" t="s">
        <v>77</v>
      </c>
      <c r="T2677" s="22" t="s">
        <v>79</v>
      </c>
      <c r="X2677" s="2">
        <v>137</v>
      </c>
      <c r="Y2677" s="2" t="s">
        <v>81</v>
      </c>
      <c r="Z2677" s="2" t="s">
        <v>84</v>
      </c>
      <c r="AJ2677" s="2">
        <v>210</v>
      </c>
      <c r="AK2677" s="2" t="s">
        <v>81</v>
      </c>
      <c r="AL2677" s="2" t="s">
        <v>84</v>
      </c>
      <c r="AV2677" s="2">
        <v>210</v>
      </c>
      <c r="AW2677" s="2" t="s">
        <v>81</v>
      </c>
      <c r="AX2677" s="2" t="s">
        <v>84</v>
      </c>
      <c r="BE2677" s="23" t="str">
        <f t="shared" si="411"/>
        <v>EMF nein</v>
      </c>
      <c r="BF2677" s="23" t="str">
        <f t="shared" si="414"/>
        <v/>
      </c>
      <c r="BG2677" s="23" t="str">
        <f t="shared" si="415"/>
        <v/>
      </c>
      <c r="BH2677" s="23">
        <f t="shared" si="416"/>
        <v>0</v>
      </c>
      <c r="BO2677" s="2" t="s">
        <v>10893</v>
      </c>
      <c r="BP2677" s="3">
        <v>1</v>
      </c>
      <c r="BQ2677" s="2" t="s">
        <v>10894</v>
      </c>
    </row>
    <row r="2678" spans="1:69" ht="16.149999999999999" customHeight="1" x14ac:dyDescent="0.25">
      <c r="A2678" s="16">
        <v>2677</v>
      </c>
      <c r="B2678" s="17" t="s">
        <v>211</v>
      </c>
      <c r="C2678" s="2" t="s">
        <v>509</v>
      </c>
      <c r="D2678" s="2" t="s">
        <v>364</v>
      </c>
      <c r="E2678" s="2" t="s">
        <v>10895</v>
      </c>
      <c r="F2678" s="67">
        <v>43366</v>
      </c>
      <c r="G2678" s="3">
        <f t="shared" si="417"/>
        <v>9</v>
      </c>
      <c r="H2678" s="3">
        <f t="shared" si="418"/>
        <v>2018</v>
      </c>
      <c r="I2678" s="19">
        <v>0.66666666666666696</v>
      </c>
      <c r="J2678" s="20">
        <f t="shared" si="412"/>
        <v>16</v>
      </c>
      <c r="K2678" s="5" t="str">
        <f t="shared" si="413"/>
        <v>ja</v>
      </c>
      <c r="L2678" s="5" t="s">
        <v>91</v>
      </c>
      <c r="M2678" s="6" t="s">
        <v>100</v>
      </c>
      <c r="N2678" s="5">
        <v>35</v>
      </c>
      <c r="O2678" s="17" t="s">
        <v>126</v>
      </c>
      <c r="P2678" s="6" t="s">
        <v>10896</v>
      </c>
      <c r="R2678" s="6" t="s">
        <v>77</v>
      </c>
      <c r="T2678" s="22"/>
      <c r="V2678" s="2" t="s">
        <v>109</v>
      </c>
      <c r="X2678" s="2">
        <v>278</v>
      </c>
      <c r="Y2678" s="2" t="s">
        <v>83</v>
      </c>
      <c r="Z2678" s="2" t="s">
        <v>84</v>
      </c>
      <c r="AA2678" s="2">
        <v>278</v>
      </c>
      <c r="AB2678" s="2" t="s">
        <v>81</v>
      </c>
      <c r="AC2678" s="2" t="s">
        <v>84</v>
      </c>
      <c r="AD2678" s="2">
        <v>278</v>
      </c>
      <c r="AE2678" s="2" t="s">
        <v>83</v>
      </c>
      <c r="AF2678" s="2" t="s">
        <v>84</v>
      </c>
      <c r="BE2678" s="23" t="str">
        <f t="shared" si="411"/>
        <v>EMF nein</v>
      </c>
      <c r="BF2678" s="23" t="str">
        <f t="shared" si="414"/>
        <v/>
      </c>
      <c r="BG2678" s="23" t="str">
        <f t="shared" si="415"/>
        <v/>
      </c>
      <c r="BH2678" s="23">
        <f t="shared" si="416"/>
        <v>0</v>
      </c>
      <c r="BO2678" s="2" t="s">
        <v>10897</v>
      </c>
      <c r="BP2678" s="3">
        <v>1</v>
      </c>
      <c r="BQ2678" s="2" t="s">
        <v>10898</v>
      </c>
    </row>
    <row r="2679" spans="1:69" ht="16.149999999999999" customHeight="1" x14ac:dyDescent="0.25">
      <c r="A2679" s="16">
        <v>2678</v>
      </c>
      <c r="B2679" s="17" t="s">
        <v>87</v>
      </c>
      <c r="C2679" s="2" t="s">
        <v>10899</v>
      </c>
      <c r="D2679" s="2" t="s">
        <v>89</v>
      </c>
      <c r="E2679" s="2" t="s">
        <v>10900</v>
      </c>
      <c r="F2679" s="67">
        <v>43366</v>
      </c>
      <c r="G2679" s="3">
        <f t="shared" si="417"/>
        <v>9</v>
      </c>
      <c r="H2679" s="3">
        <f t="shared" si="418"/>
        <v>2018</v>
      </c>
      <c r="I2679" s="19">
        <v>0.69444444444444398</v>
      </c>
      <c r="J2679" s="20">
        <f t="shared" si="412"/>
        <v>16</v>
      </c>
      <c r="K2679" s="5" t="str">
        <f t="shared" si="413"/>
        <v>ja</v>
      </c>
      <c r="L2679" s="5" t="s">
        <v>91</v>
      </c>
      <c r="M2679" s="6" t="s">
        <v>74</v>
      </c>
      <c r="N2679" s="5">
        <v>75</v>
      </c>
      <c r="O2679" s="17" t="s">
        <v>75</v>
      </c>
      <c r="P2679" s="6" t="s">
        <v>10901</v>
      </c>
      <c r="R2679" s="6" t="s">
        <v>77</v>
      </c>
      <c r="S2679" s="2" t="s">
        <v>10902</v>
      </c>
      <c r="T2679" s="22" t="s">
        <v>79</v>
      </c>
      <c r="U2679" s="2" t="s">
        <v>208</v>
      </c>
      <c r="V2679" s="2" t="s">
        <v>80</v>
      </c>
      <c r="X2679" s="2">
        <v>493</v>
      </c>
      <c r="Y2679" s="2" t="s">
        <v>81</v>
      </c>
      <c r="Z2679" s="2" t="s">
        <v>82</v>
      </c>
      <c r="AA2679" s="2">
        <v>493</v>
      </c>
      <c r="AB2679" s="2" t="s">
        <v>81</v>
      </c>
      <c r="AC2679" s="2" t="s">
        <v>82</v>
      </c>
      <c r="AD2679" s="2">
        <v>493</v>
      </c>
      <c r="AE2679" s="2" t="s">
        <v>81</v>
      </c>
      <c r="AF2679" s="2" t="s">
        <v>82</v>
      </c>
      <c r="BE2679" s="23" t="str">
        <f t="shared" si="411"/>
        <v>EMF nein</v>
      </c>
      <c r="BF2679" s="23" t="str">
        <f t="shared" si="414"/>
        <v/>
      </c>
      <c r="BG2679" s="23" t="str">
        <f t="shared" si="415"/>
        <v/>
      </c>
      <c r="BH2679" s="23">
        <f t="shared" si="416"/>
        <v>0</v>
      </c>
      <c r="BO2679" s="2" t="s">
        <v>10903</v>
      </c>
      <c r="BP2679" s="3">
        <v>1</v>
      </c>
      <c r="BQ2679" s="2" t="s">
        <v>10904</v>
      </c>
    </row>
    <row r="2680" spans="1:69" ht="16.149999999999999" customHeight="1" x14ac:dyDescent="0.25">
      <c r="A2680" s="16">
        <v>2679</v>
      </c>
      <c r="B2680" s="17" t="s">
        <v>87</v>
      </c>
      <c r="C2680" s="2" t="s">
        <v>1213</v>
      </c>
      <c r="D2680" s="2" t="s">
        <v>896</v>
      </c>
      <c r="E2680" s="2" t="s">
        <v>10905</v>
      </c>
      <c r="F2680" s="67">
        <v>42524</v>
      </c>
      <c r="G2680" s="3">
        <f t="shared" si="417"/>
        <v>6</v>
      </c>
      <c r="H2680" s="3">
        <f t="shared" si="418"/>
        <v>2016</v>
      </c>
      <c r="I2680" s="19">
        <v>0.69444444444444398</v>
      </c>
      <c r="J2680" s="20">
        <f t="shared" si="412"/>
        <v>16</v>
      </c>
      <c r="K2680" s="5" t="str">
        <f t="shared" si="413"/>
        <v>ja</v>
      </c>
      <c r="L2680" s="21" t="s">
        <v>73</v>
      </c>
      <c r="M2680" s="6" t="s">
        <v>115</v>
      </c>
      <c r="N2680" s="5">
        <v>77</v>
      </c>
      <c r="O2680" s="17" t="s">
        <v>75</v>
      </c>
      <c r="P2680" s="6" t="s">
        <v>10906</v>
      </c>
      <c r="R2680" s="6" t="s">
        <v>3600</v>
      </c>
      <c r="T2680" s="22" t="s">
        <v>79</v>
      </c>
      <c r="BE2680" s="23" t="str">
        <f t="shared" si="411"/>
        <v>EMF nein</v>
      </c>
      <c r="BF2680" s="23" t="str">
        <f t="shared" si="414"/>
        <v/>
      </c>
      <c r="BG2680" s="23" t="str">
        <f t="shared" si="415"/>
        <v/>
      </c>
      <c r="BH2680" s="23">
        <f t="shared" si="416"/>
        <v>0</v>
      </c>
      <c r="BO2680" s="2" t="s">
        <v>10907</v>
      </c>
      <c r="BP2680" s="3">
        <v>1</v>
      </c>
      <c r="BQ2680" s="2" t="s">
        <v>10908</v>
      </c>
    </row>
    <row r="2681" spans="1:69" ht="16.149999999999999" customHeight="1" x14ac:dyDescent="0.25">
      <c r="A2681" s="16">
        <v>2680</v>
      </c>
      <c r="B2681" s="17" t="s">
        <v>87</v>
      </c>
      <c r="C2681" s="2" t="s">
        <v>2539</v>
      </c>
      <c r="D2681" s="2" t="s">
        <v>124</v>
      </c>
      <c r="E2681" s="2" t="s">
        <v>10909</v>
      </c>
      <c r="F2681" s="67">
        <v>42613</v>
      </c>
      <c r="G2681" s="3">
        <f t="shared" si="417"/>
        <v>8</v>
      </c>
      <c r="H2681" s="3">
        <f t="shared" si="418"/>
        <v>2016</v>
      </c>
      <c r="I2681" s="19">
        <v>0.54166666666666696</v>
      </c>
      <c r="J2681" s="20">
        <f t="shared" si="412"/>
        <v>13</v>
      </c>
      <c r="K2681" s="5" t="str">
        <f t="shared" si="413"/>
        <v>ja</v>
      </c>
      <c r="L2681" s="5" t="s">
        <v>91</v>
      </c>
      <c r="M2681" s="6" t="s">
        <v>74</v>
      </c>
      <c r="N2681" s="5">
        <v>80</v>
      </c>
      <c r="O2681" s="17" t="s">
        <v>126</v>
      </c>
      <c r="P2681" s="6" t="s">
        <v>10910</v>
      </c>
      <c r="R2681" s="6" t="s">
        <v>77</v>
      </c>
      <c r="T2681" s="22"/>
      <c r="U2681" s="2" t="s">
        <v>10911</v>
      </c>
      <c r="V2681" s="2" t="s">
        <v>80</v>
      </c>
      <c r="BE2681" s="23" t="str">
        <f t="shared" si="411"/>
        <v>EMF ja</v>
      </c>
      <c r="BF2681" s="23">
        <f t="shared" si="414"/>
        <v>580</v>
      </c>
      <c r="BG2681" s="23" t="str">
        <f t="shared" si="415"/>
        <v>500+m</v>
      </c>
      <c r="BH2681" s="23">
        <f t="shared" si="416"/>
        <v>1</v>
      </c>
      <c r="BK2681" s="2" t="s">
        <v>162</v>
      </c>
      <c r="BL2681" s="2">
        <v>580</v>
      </c>
      <c r="BO2681" s="2" t="s">
        <v>10912</v>
      </c>
      <c r="BP2681" s="3">
        <v>1</v>
      </c>
      <c r="BQ2681" s="2" t="s">
        <v>10913</v>
      </c>
    </row>
    <row r="2682" spans="1:69" ht="16.149999999999999" customHeight="1" x14ac:dyDescent="0.25">
      <c r="A2682" s="16">
        <v>2681</v>
      </c>
      <c r="B2682" s="17" t="s">
        <v>87</v>
      </c>
      <c r="C2682" s="2" t="s">
        <v>10914</v>
      </c>
      <c r="D2682" s="2" t="s">
        <v>124</v>
      </c>
      <c r="E2682" s="2" t="s">
        <v>10915</v>
      </c>
      <c r="F2682" s="67">
        <v>42622</v>
      </c>
      <c r="G2682" s="3">
        <f t="shared" si="417"/>
        <v>9</v>
      </c>
      <c r="H2682" s="3">
        <f t="shared" si="418"/>
        <v>2016</v>
      </c>
      <c r="I2682" s="19">
        <v>0.4375</v>
      </c>
      <c r="J2682" s="20">
        <f t="shared" si="412"/>
        <v>10</v>
      </c>
      <c r="K2682" s="5" t="str">
        <f t="shared" si="413"/>
        <v>ja</v>
      </c>
      <c r="L2682" s="5" t="s">
        <v>91</v>
      </c>
      <c r="M2682" s="6" t="s">
        <v>74</v>
      </c>
      <c r="N2682" s="5">
        <v>79</v>
      </c>
      <c r="O2682" s="2" t="s">
        <v>140</v>
      </c>
      <c r="P2682" s="6" t="s">
        <v>10916</v>
      </c>
      <c r="R2682" s="6" t="s">
        <v>77</v>
      </c>
      <c r="T2682" s="22" t="s">
        <v>79</v>
      </c>
      <c r="U2682" s="2" t="s">
        <v>74</v>
      </c>
      <c r="X2682" s="2">
        <v>740</v>
      </c>
      <c r="Y2682" s="2" t="s">
        <v>83</v>
      </c>
      <c r="Z2682" s="2" t="s">
        <v>82</v>
      </c>
      <c r="AA2682" s="2">
        <v>740</v>
      </c>
      <c r="AB2682" s="2" t="s">
        <v>81</v>
      </c>
      <c r="AC2682" s="2" t="s">
        <v>82</v>
      </c>
      <c r="AD2682" s="2">
        <v>740</v>
      </c>
      <c r="AE2682" s="2" t="s">
        <v>83</v>
      </c>
      <c r="AF2682" s="2" t="s">
        <v>82</v>
      </c>
      <c r="AJ2682" s="2">
        <v>740</v>
      </c>
      <c r="AK2682" s="2" t="s">
        <v>83</v>
      </c>
      <c r="AL2682" s="2" t="s">
        <v>82</v>
      </c>
      <c r="AM2682" s="2">
        <v>740</v>
      </c>
      <c r="AN2682" s="2" t="s">
        <v>81</v>
      </c>
      <c r="AO2682" s="2" t="s">
        <v>82</v>
      </c>
      <c r="AP2682" s="2">
        <v>740</v>
      </c>
      <c r="AQ2682" s="2" t="s">
        <v>83</v>
      </c>
      <c r="AR2682" s="2" t="s">
        <v>82</v>
      </c>
      <c r="BE2682" s="23" t="str">
        <f t="shared" ref="BE2682:BE2745" si="419">IF(COUNTA(BI2682,BK2682,BM2682) &gt; 0,"EMF ja","EMF nein")</f>
        <v>EMF ja</v>
      </c>
      <c r="BF2682" s="23">
        <f t="shared" si="414"/>
        <v>1</v>
      </c>
      <c r="BG2682" s="23" t="str">
        <f t="shared" si="415"/>
        <v>&lt;100m</v>
      </c>
      <c r="BH2682" s="23">
        <f t="shared" si="416"/>
        <v>1</v>
      </c>
      <c r="BK2682" s="2" t="s">
        <v>162</v>
      </c>
      <c r="BL2682" s="2">
        <v>1</v>
      </c>
      <c r="BO2682" s="2" t="s">
        <v>10917</v>
      </c>
      <c r="BP2682" s="3">
        <v>1</v>
      </c>
      <c r="BQ2682" s="2" t="s">
        <v>10918</v>
      </c>
    </row>
    <row r="2683" spans="1:69" ht="16.149999999999999" customHeight="1" x14ac:dyDescent="0.25">
      <c r="A2683" s="16">
        <v>2682</v>
      </c>
      <c r="B2683" s="17" t="s">
        <v>211</v>
      </c>
      <c r="C2683" s="2" t="s">
        <v>10919</v>
      </c>
      <c r="D2683" s="2" t="s">
        <v>151</v>
      </c>
      <c r="E2683" s="2" t="s">
        <v>5471</v>
      </c>
      <c r="F2683" s="67">
        <v>43365</v>
      </c>
      <c r="G2683" s="3">
        <f t="shared" si="417"/>
        <v>9</v>
      </c>
      <c r="H2683" s="3">
        <f t="shared" si="418"/>
        <v>2018</v>
      </c>
      <c r="I2683" s="19">
        <v>0.60833333333333295</v>
      </c>
      <c r="J2683" s="20">
        <f t="shared" si="412"/>
        <v>14</v>
      </c>
      <c r="K2683" s="5" t="str">
        <f t="shared" si="413"/>
        <v>ja</v>
      </c>
      <c r="L2683" s="21" t="s">
        <v>73</v>
      </c>
      <c r="M2683" s="6" t="s">
        <v>74</v>
      </c>
      <c r="N2683" s="5">
        <v>61</v>
      </c>
      <c r="O2683" s="17" t="s">
        <v>75</v>
      </c>
      <c r="P2683" s="6" t="s">
        <v>10920</v>
      </c>
      <c r="R2683" s="6" t="s">
        <v>77</v>
      </c>
      <c r="T2683" s="22"/>
      <c r="U2683" s="2" t="s">
        <v>9313</v>
      </c>
      <c r="V2683" s="2" t="s">
        <v>80</v>
      </c>
      <c r="X2683" s="2">
        <v>515</v>
      </c>
      <c r="Y2683" s="2" t="s">
        <v>83</v>
      </c>
      <c r="Z2683" s="2" t="s">
        <v>82</v>
      </c>
      <c r="AA2683" s="2">
        <v>515</v>
      </c>
      <c r="AB2683" s="2" t="s">
        <v>81</v>
      </c>
      <c r="AC2683" s="2" t="s">
        <v>82</v>
      </c>
      <c r="AD2683" s="2">
        <v>515</v>
      </c>
      <c r="AE2683" s="2" t="s">
        <v>83</v>
      </c>
      <c r="AF2683" s="2" t="s">
        <v>82</v>
      </c>
      <c r="BE2683" s="23" t="str">
        <f t="shared" si="419"/>
        <v>EMF nein</v>
      </c>
      <c r="BF2683" s="23" t="str">
        <f t="shared" si="414"/>
        <v/>
      </c>
      <c r="BG2683" s="23" t="str">
        <f t="shared" si="415"/>
        <v/>
      </c>
      <c r="BH2683" s="23">
        <f t="shared" si="416"/>
        <v>0</v>
      </c>
      <c r="BO2683" s="2" t="s">
        <v>10921</v>
      </c>
      <c r="BP2683" s="3">
        <v>1</v>
      </c>
      <c r="BQ2683" s="2" t="s">
        <v>10922</v>
      </c>
    </row>
    <row r="2684" spans="1:69" ht="16.149999999999999" customHeight="1" x14ac:dyDescent="0.25">
      <c r="A2684" s="16">
        <v>2683</v>
      </c>
      <c r="B2684" s="17" t="s">
        <v>211</v>
      </c>
      <c r="C2684" s="2" t="s">
        <v>289</v>
      </c>
      <c r="D2684" s="2" t="s">
        <v>290</v>
      </c>
      <c r="E2684" s="2" t="s">
        <v>10923</v>
      </c>
      <c r="F2684" s="67">
        <v>43366</v>
      </c>
      <c r="G2684" s="3">
        <f t="shared" si="417"/>
        <v>9</v>
      </c>
      <c r="H2684" s="3">
        <f t="shared" si="418"/>
        <v>2018</v>
      </c>
      <c r="I2684" s="19">
        <v>0.27083333333333298</v>
      </c>
      <c r="J2684" s="20">
        <f t="shared" si="412"/>
        <v>6</v>
      </c>
      <c r="K2684" s="5" t="str">
        <f t="shared" si="413"/>
        <v>ja</v>
      </c>
      <c r="L2684" s="5" t="s">
        <v>91</v>
      </c>
      <c r="M2684" s="6" t="s">
        <v>74</v>
      </c>
      <c r="N2684" s="5">
        <v>34</v>
      </c>
      <c r="O2684" s="17" t="s">
        <v>75</v>
      </c>
      <c r="P2684" s="6" t="s">
        <v>10924</v>
      </c>
      <c r="R2684" s="6" t="s">
        <v>77</v>
      </c>
      <c r="T2684" s="22" t="s">
        <v>79</v>
      </c>
      <c r="X2684" s="2">
        <v>371</v>
      </c>
      <c r="Y2684" s="2" t="s">
        <v>81</v>
      </c>
      <c r="Z2684" s="2" t="s">
        <v>84</v>
      </c>
      <c r="AA2684" s="2">
        <v>371</v>
      </c>
      <c r="AB2684" s="2" t="s">
        <v>81</v>
      </c>
      <c r="AC2684" s="2" t="s">
        <v>84</v>
      </c>
      <c r="AD2684" s="2">
        <v>371</v>
      </c>
      <c r="AE2684" s="2" t="s">
        <v>81</v>
      </c>
      <c r="AF2684" s="2" t="s">
        <v>84</v>
      </c>
      <c r="AJ2684" s="2">
        <v>528</v>
      </c>
      <c r="AK2684" s="2" t="s">
        <v>81</v>
      </c>
      <c r="AL2684" s="2" t="s">
        <v>84</v>
      </c>
      <c r="AM2684" s="2">
        <v>528</v>
      </c>
      <c r="AN2684" s="2" t="s">
        <v>94</v>
      </c>
      <c r="AO2684" s="2" t="s">
        <v>84</v>
      </c>
      <c r="AP2684" s="2">
        <v>528</v>
      </c>
      <c r="AQ2684" s="2" t="s">
        <v>81</v>
      </c>
      <c r="AR2684" s="2" t="s">
        <v>84</v>
      </c>
      <c r="AV2684" s="2">
        <v>675</v>
      </c>
      <c r="AW2684" s="2" t="s">
        <v>81</v>
      </c>
      <c r="AX2684" s="2" t="s">
        <v>168</v>
      </c>
      <c r="BB2684" s="2">
        <v>675</v>
      </c>
      <c r="BC2684" s="2" t="s">
        <v>81</v>
      </c>
      <c r="BD2684" s="2" t="s">
        <v>168</v>
      </c>
      <c r="BE2684" s="23" t="str">
        <f t="shared" si="419"/>
        <v>EMF nein</v>
      </c>
      <c r="BF2684" s="23" t="str">
        <f t="shared" si="414"/>
        <v/>
      </c>
      <c r="BG2684" s="23" t="str">
        <f t="shared" si="415"/>
        <v/>
      </c>
      <c r="BH2684" s="23">
        <f t="shared" si="416"/>
        <v>0</v>
      </c>
      <c r="BO2684" s="2" t="s">
        <v>10925</v>
      </c>
      <c r="BP2684" s="3">
        <v>1</v>
      </c>
      <c r="BQ2684" s="2" t="s">
        <v>10926</v>
      </c>
    </row>
    <row r="2685" spans="1:69" ht="16.149999999999999" customHeight="1" x14ac:dyDescent="0.25">
      <c r="A2685" s="16">
        <v>2684</v>
      </c>
      <c r="B2685" s="17" t="s">
        <v>87</v>
      </c>
      <c r="C2685" s="2" t="s">
        <v>119</v>
      </c>
      <c r="D2685" s="2" t="s">
        <v>89</v>
      </c>
      <c r="E2685" s="2" t="s">
        <v>10927</v>
      </c>
      <c r="F2685" s="67">
        <v>43363</v>
      </c>
      <c r="G2685" s="3">
        <f t="shared" si="417"/>
        <v>9</v>
      </c>
      <c r="H2685" s="3">
        <f t="shared" si="418"/>
        <v>2018</v>
      </c>
      <c r="I2685" s="19">
        <v>0.46875</v>
      </c>
      <c r="J2685" s="20">
        <f t="shared" si="412"/>
        <v>11</v>
      </c>
      <c r="K2685" s="5" t="str">
        <f t="shared" si="413"/>
        <v>ja</v>
      </c>
      <c r="L2685" s="21" t="s">
        <v>73</v>
      </c>
      <c r="M2685" s="6" t="s">
        <v>115</v>
      </c>
      <c r="N2685" s="5">
        <v>91</v>
      </c>
      <c r="O2685" s="17" t="s">
        <v>75</v>
      </c>
      <c r="P2685" s="6" t="s">
        <v>10928</v>
      </c>
      <c r="R2685" s="6" t="s">
        <v>77</v>
      </c>
      <c r="T2685" s="22" t="s">
        <v>79</v>
      </c>
      <c r="U2685" s="2" t="s">
        <v>139</v>
      </c>
      <c r="X2685" s="2">
        <v>60</v>
      </c>
      <c r="Y2685" s="2" t="s">
        <v>81</v>
      </c>
      <c r="Z2685" s="2" t="s">
        <v>84</v>
      </c>
      <c r="AA2685" s="2">
        <v>60</v>
      </c>
      <c r="AB2685" s="2" t="s">
        <v>81</v>
      </c>
      <c r="AC2685" s="2" t="s">
        <v>84</v>
      </c>
      <c r="AD2685" s="2">
        <v>60</v>
      </c>
      <c r="AE2685" s="2" t="s">
        <v>81</v>
      </c>
      <c r="AF2685" s="2" t="s">
        <v>84</v>
      </c>
      <c r="BE2685" s="23" t="str">
        <f t="shared" si="419"/>
        <v>EMF nein</v>
      </c>
      <c r="BF2685" s="23" t="str">
        <f t="shared" si="414"/>
        <v/>
      </c>
      <c r="BG2685" s="23" t="str">
        <f t="shared" si="415"/>
        <v/>
      </c>
      <c r="BH2685" s="23">
        <f t="shared" si="416"/>
        <v>0</v>
      </c>
      <c r="BP2685" s="3">
        <v>1</v>
      </c>
      <c r="BQ2685" s="2" t="s">
        <v>10929</v>
      </c>
    </row>
    <row r="2686" spans="1:69" ht="16.149999999999999" customHeight="1" x14ac:dyDescent="0.25">
      <c r="A2686" s="16">
        <v>2685</v>
      </c>
      <c r="B2686" s="17" t="s">
        <v>87</v>
      </c>
      <c r="C2686" s="2" t="s">
        <v>1213</v>
      </c>
      <c r="D2686" s="2" t="s">
        <v>896</v>
      </c>
      <c r="E2686" s="2" t="s">
        <v>10930</v>
      </c>
      <c r="F2686" s="67">
        <v>43365</v>
      </c>
      <c r="G2686" s="3">
        <f t="shared" si="417"/>
        <v>9</v>
      </c>
      <c r="H2686" s="3">
        <f t="shared" si="418"/>
        <v>2018</v>
      </c>
      <c r="I2686" s="19">
        <v>0.58680555555555602</v>
      </c>
      <c r="J2686" s="20">
        <f t="shared" ref="J2686:J2749" si="420">IF(I2686&lt;&gt;"",HOUR(I2686),"")</f>
        <v>14</v>
      </c>
      <c r="K2686" s="5" t="str">
        <f t="shared" si="413"/>
        <v>ja</v>
      </c>
      <c r="L2686" s="5" t="s">
        <v>91</v>
      </c>
      <c r="M2686" s="6" t="s">
        <v>74</v>
      </c>
      <c r="N2686" s="5">
        <v>81</v>
      </c>
      <c r="O2686" s="17" t="s">
        <v>75</v>
      </c>
      <c r="P2686" s="6" t="s">
        <v>10931</v>
      </c>
      <c r="R2686" s="6" t="s">
        <v>77</v>
      </c>
      <c r="T2686" s="22" t="s">
        <v>79</v>
      </c>
      <c r="U2686" s="2" t="s">
        <v>354</v>
      </c>
      <c r="X2686" s="2">
        <v>91</v>
      </c>
      <c r="Y2686" s="2" t="s">
        <v>81</v>
      </c>
      <c r="Z2686" s="2" t="s">
        <v>82</v>
      </c>
      <c r="AA2686" s="2">
        <v>91</v>
      </c>
      <c r="AB2686" s="2" t="s">
        <v>81</v>
      </c>
      <c r="AC2686" s="2" t="s">
        <v>82</v>
      </c>
      <c r="AD2686" s="2">
        <v>91</v>
      </c>
      <c r="AE2686" s="2" t="s">
        <v>81</v>
      </c>
      <c r="AF2686" s="2" t="s">
        <v>82</v>
      </c>
      <c r="BE2686" s="23" t="str">
        <f t="shared" si="419"/>
        <v>EMF nein</v>
      </c>
      <c r="BF2686" s="23" t="str">
        <f t="shared" si="414"/>
        <v/>
      </c>
      <c r="BG2686" s="23" t="str">
        <f t="shared" si="415"/>
        <v/>
      </c>
      <c r="BH2686" s="23">
        <f t="shared" si="416"/>
        <v>0</v>
      </c>
      <c r="BO2686" s="2" t="s">
        <v>10932</v>
      </c>
      <c r="BP2686" s="3">
        <v>1</v>
      </c>
      <c r="BQ2686" s="2" t="s">
        <v>10933</v>
      </c>
    </row>
    <row r="2687" spans="1:69" ht="16.149999999999999" customHeight="1" x14ac:dyDescent="0.25">
      <c r="A2687" s="16">
        <v>2686</v>
      </c>
      <c r="B2687" s="17" t="s">
        <v>211</v>
      </c>
      <c r="C2687" s="2" t="s">
        <v>7774</v>
      </c>
      <c r="D2687" s="2" t="s">
        <v>178</v>
      </c>
      <c r="E2687" s="2" t="s">
        <v>10934</v>
      </c>
      <c r="F2687" s="67">
        <v>43366</v>
      </c>
      <c r="G2687" s="3">
        <f t="shared" si="417"/>
        <v>9</v>
      </c>
      <c r="H2687" s="3">
        <f t="shared" si="418"/>
        <v>2018</v>
      </c>
      <c r="I2687" s="19">
        <v>0.64583333333333304</v>
      </c>
      <c r="J2687" s="20">
        <f t="shared" si="420"/>
        <v>15</v>
      </c>
      <c r="K2687" s="5" t="str">
        <f t="shared" si="413"/>
        <v>ja</v>
      </c>
      <c r="L2687" s="21" t="s">
        <v>73</v>
      </c>
      <c r="M2687" s="6" t="s">
        <v>74</v>
      </c>
      <c r="O2687" s="6" t="s">
        <v>101</v>
      </c>
      <c r="P2687" s="6" t="s">
        <v>10935</v>
      </c>
      <c r="R2687" s="6" t="s">
        <v>77</v>
      </c>
      <c r="T2687" s="22"/>
      <c r="BE2687" s="23" t="str">
        <f t="shared" si="419"/>
        <v>EMF nein</v>
      </c>
      <c r="BF2687" s="23" t="str">
        <f t="shared" si="414"/>
        <v/>
      </c>
      <c r="BG2687" s="23" t="str">
        <f t="shared" si="415"/>
        <v/>
      </c>
      <c r="BH2687" s="23">
        <f t="shared" si="416"/>
        <v>0</v>
      </c>
      <c r="BO2687" s="2" t="s">
        <v>10936</v>
      </c>
      <c r="BP2687" s="3">
        <v>1</v>
      </c>
      <c r="BQ2687" s="2" t="s">
        <v>10937</v>
      </c>
    </row>
    <row r="2688" spans="1:69" ht="16.149999999999999" customHeight="1" x14ac:dyDescent="0.25">
      <c r="A2688" s="16">
        <v>2687</v>
      </c>
      <c r="B2688" s="17" t="s">
        <v>211</v>
      </c>
      <c r="C2688" s="2" t="s">
        <v>6960</v>
      </c>
      <c r="D2688" s="2" t="s">
        <v>172</v>
      </c>
      <c r="E2688" s="2" t="s">
        <v>10443</v>
      </c>
      <c r="F2688" s="67">
        <v>43366</v>
      </c>
      <c r="G2688" s="3">
        <f t="shared" si="417"/>
        <v>9</v>
      </c>
      <c r="H2688" s="3">
        <f t="shared" si="418"/>
        <v>2018</v>
      </c>
      <c r="I2688" s="19">
        <v>0.46527777777777801</v>
      </c>
      <c r="J2688" s="20">
        <f t="shared" si="420"/>
        <v>11</v>
      </c>
      <c r="K2688" s="5" t="str">
        <f t="shared" si="413"/>
        <v>ja</v>
      </c>
      <c r="L2688" s="5" t="s">
        <v>91</v>
      </c>
      <c r="M2688" s="6" t="s">
        <v>74</v>
      </c>
      <c r="O2688" s="2" t="s">
        <v>140</v>
      </c>
      <c r="P2688" s="6" t="s">
        <v>10938</v>
      </c>
      <c r="R2688" s="6" t="s">
        <v>77</v>
      </c>
      <c r="T2688" s="22"/>
      <c r="X2688" s="2">
        <v>1420</v>
      </c>
      <c r="Y2688" s="2" t="s">
        <v>83</v>
      </c>
      <c r="Z2688" s="2" t="s">
        <v>84</v>
      </c>
      <c r="AA2688" s="2">
        <v>1420</v>
      </c>
      <c r="AB2688" s="2" t="s">
        <v>81</v>
      </c>
      <c r="AC2688" s="2" t="s">
        <v>84</v>
      </c>
      <c r="AD2688" s="2">
        <v>1420</v>
      </c>
      <c r="AE2688" s="2" t="s">
        <v>83</v>
      </c>
      <c r="AF2688" s="2" t="s">
        <v>84</v>
      </c>
      <c r="AJ2688" s="2">
        <v>1420</v>
      </c>
      <c r="AK2688" s="2" t="s">
        <v>83</v>
      </c>
      <c r="AL2688" s="2" t="s">
        <v>84</v>
      </c>
      <c r="AM2688" s="2">
        <v>1420</v>
      </c>
      <c r="AN2688" s="2" t="s">
        <v>81</v>
      </c>
      <c r="AO2688" s="2" t="s">
        <v>84</v>
      </c>
      <c r="AP2688" s="2">
        <v>1420</v>
      </c>
      <c r="AQ2688" s="2" t="s">
        <v>83</v>
      </c>
      <c r="AR2688" s="2" t="s">
        <v>84</v>
      </c>
      <c r="BE2688" s="23" t="str">
        <f t="shared" si="419"/>
        <v>EMF ja</v>
      </c>
      <c r="BF2688" s="23">
        <f t="shared" si="414"/>
        <v>970</v>
      </c>
      <c r="BG2688" s="23" t="str">
        <f t="shared" si="415"/>
        <v>500+m</v>
      </c>
      <c r="BH2688" s="23">
        <f t="shared" si="416"/>
        <v>2</v>
      </c>
      <c r="BI2688" s="2" t="s">
        <v>162</v>
      </c>
      <c r="BJ2688" s="2">
        <v>970</v>
      </c>
      <c r="BK2688" s="2" t="s">
        <v>162</v>
      </c>
      <c r="BL2688" s="2">
        <v>1050</v>
      </c>
      <c r="BO2688" s="2" t="s">
        <v>10939</v>
      </c>
      <c r="BP2688" s="3">
        <v>1</v>
      </c>
      <c r="BQ2688" s="2" t="s">
        <v>10940</v>
      </c>
    </row>
    <row r="2689" spans="1:70" ht="16.149999999999999" customHeight="1" x14ac:dyDescent="0.25">
      <c r="A2689" s="16">
        <v>2688</v>
      </c>
      <c r="B2689" s="17" t="s">
        <v>211</v>
      </c>
      <c r="C2689" s="2" t="s">
        <v>5230</v>
      </c>
      <c r="D2689" s="2" t="s">
        <v>71</v>
      </c>
      <c r="E2689" s="2" t="s">
        <v>9543</v>
      </c>
      <c r="F2689" s="67">
        <v>43369</v>
      </c>
      <c r="G2689" s="3">
        <f t="shared" si="417"/>
        <v>9</v>
      </c>
      <c r="H2689" s="3">
        <f t="shared" si="418"/>
        <v>2018</v>
      </c>
      <c r="I2689" s="19">
        <v>0.29513888888888901</v>
      </c>
      <c r="J2689" s="20">
        <f t="shared" si="420"/>
        <v>7</v>
      </c>
      <c r="K2689" s="5" t="str">
        <f t="shared" si="413"/>
        <v>ja</v>
      </c>
      <c r="M2689" s="6" t="s">
        <v>74</v>
      </c>
      <c r="O2689" s="17" t="s">
        <v>75</v>
      </c>
      <c r="P2689" s="6" t="s">
        <v>10941</v>
      </c>
      <c r="R2689" s="6" t="s">
        <v>77</v>
      </c>
      <c r="T2689" s="22"/>
      <c r="U2689" s="2" t="s">
        <v>100</v>
      </c>
      <c r="V2689" s="2" t="s">
        <v>80</v>
      </c>
      <c r="X2689" s="2">
        <v>181</v>
      </c>
      <c r="Y2689" s="2" t="s">
        <v>81</v>
      </c>
      <c r="Z2689" s="2" t="s">
        <v>84</v>
      </c>
      <c r="AA2689" s="2">
        <v>181</v>
      </c>
      <c r="AB2689" s="2" t="s">
        <v>81</v>
      </c>
      <c r="AC2689" s="2" t="s">
        <v>84</v>
      </c>
      <c r="AD2689" s="2">
        <v>181</v>
      </c>
      <c r="AE2689" s="2" t="s">
        <v>83</v>
      </c>
      <c r="AF2689" s="2" t="s">
        <v>84</v>
      </c>
      <c r="AJ2689" s="2">
        <v>60</v>
      </c>
      <c r="AK2689" s="2" t="s">
        <v>81</v>
      </c>
      <c r="AL2689" s="2" t="s">
        <v>161</v>
      </c>
      <c r="AP2689" s="2">
        <v>60</v>
      </c>
      <c r="AQ2689" s="2" t="s">
        <v>81</v>
      </c>
      <c r="AR2689" s="2" t="s">
        <v>161</v>
      </c>
      <c r="BE2689" s="23" t="str">
        <f t="shared" si="419"/>
        <v>EMF nein</v>
      </c>
      <c r="BF2689" s="23" t="str">
        <f t="shared" si="414"/>
        <v/>
      </c>
      <c r="BG2689" s="23" t="str">
        <f t="shared" si="415"/>
        <v/>
      </c>
      <c r="BH2689" s="23">
        <f t="shared" si="416"/>
        <v>0</v>
      </c>
      <c r="BO2689" s="2" t="s">
        <v>10942</v>
      </c>
      <c r="BP2689" s="3">
        <v>1</v>
      </c>
      <c r="BQ2689" s="2" t="s">
        <v>10943</v>
      </c>
    </row>
    <row r="2690" spans="1:70" ht="16.149999999999999" customHeight="1" x14ac:dyDescent="0.25">
      <c r="A2690" s="16">
        <v>2689</v>
      </c>
      <c r="B2690" s="17" t="s">
        <v>211</v>
      </c>
      <c r="C2690" s="2" t="s">
        <v>2057</v>
      </c>
      <c r="D2690" s="2" t="s">
        <v>137</v>
      </c>
      <c r="E2690" s="2" t="s">
        <v>10443</v>
      </c>
      <c r="F2690" s="67">
        <v>43367</v>
      </c>
      <c r="G2690" s="3">
        <f t="shared" si="417"/>
        <v>9</v>
      </c>
      <c r="H2690" s="3">
        <f t="shared" si="418"/>
        <v>2018</v>
      </c>
      <c r="I2690" s="19"/>
      <c r="J2690" s="20" t="str">
        <f t="shared" si="420"/>
        <v/>
      </c>
      <c r="K2690" s="5" t="str">
        <f t="shared" si="413"/>
        <v>ja</v>
      </c>
      <c r="L2690" s="5" t="s">
        <v>91</v>
      </c>
      <c r="M2690" s="6" t="s">
        <v>74</v>
      </c>
      <c r="N2690" s="5">
        <v>43</v>
      </c>
      <c r="O2690" s="2" t="s">
        <v>140</v>
      </c>
      <c r="P2690" s="6" t="s">
        <v>10944</v>
      </c>
      <c r="R2690" s="6" t="s">
        <v>77</v>
      </c>
      <c r="T2690" s="22" t="s">
        <v>202</v>
      </c>
      <c r="X2690" s="2">
        <v>1410</v>
      </c>
      <c r="Y2690" s="2" t="s">
        <v>83</v>
      </c>
      <c r="Z2690" s="2" t="s">
        <v>84</v>
      </c>
      <c r="AA2690" s="2">
        <v>1410</v>
      </c>
      <c r="AB2690" s="2" t="s">
        <v>81</v>
      </c>
      <c r="AC2690" s="2" t="s">
        <v>84</v>
      </c>
      <c r="AD2690" s="2">
        <v>1410</v>
      </c>
      <c r="AE2690" s="2" t="s">
        <v>83</v>
      </c>
      <c r="AF2690" s="2" t="s">
        <v>84</v>
      </c>
      <c r="AJ2690" s="2">
        <v>1360</v>
      </c>
      <c r="AK2690" s="2" t="s">
        <v>81</v>
      </c>
      <c r="AL2690" s="2" t="s">
        <v>84</v>
      </c>
      <c r="AM2690" s="2">
        <v>1360</v>
      </c>
      <c r="AN2690" s="2" t="s">
        <v>81</v>
      </c>
      <c r="AO2690" s="2" t="s">
        <v>84</v>
      </c>
      <c r="AP2690" s="2">
        <v>1360</v>
      </c>
      <c r="AQ2690" s="2" t="s">
        <v>81</v>
      </c>
      <c r="AR2690" s="2" t="s">
        <v>84</v>
      </c>
      <c r="AV2690" s="2" t="s">
        <v>109</v>
      </c>
      <c r="BE2690" s="23" t="str">
        <f t="shared" si="419"/>
        <v>EMF ja</v>
      </c>
      <c r="BF2690" s="23">
        <f t="shared" si="414"/>
        <v>480</v>
      </c>
      <c r="BG2690" s="23" t="str">
        <f t="shared" si="415"/>
        <v>100-499m</v>
      </c>
      <c r="BH2690" s="23">
        <f t="shared" si="416"/>
        <v>1</v>
      </c>
      <c r="BI2690" s="2" t="s">
        <v>162</v>
      </c>
      <c r="BJ2690" s="2">
        <v>480</v>
      </c>
      <c r="BO2690" s="2" t="s">
        <v>10945</v>
      </c>
      <c r="BP2690" s="3">
        <v>1</v>
      </c>
      <c r="BQ2690" s="2" t="s">
        <v>10946</v>
      </c>
    </row>
    <row r="2691" spans="1:70" ht="16.149999999999999" customHeight="1" x14ac:dyDescent="0.25">
      <c r="A2691" s="16">
        <v>2690</v>
      </c>
      <c r="B2691" s="17" t="s">
        <v>211</v>
      </c>
      <c r="C2691" s="2" t="s">
        <v>123</v>
      </c>
      <c r="D2691" s="2" t="s">
        <v>124</v>
      </c>
      <c r="E2691" s="2" t="s">
        <v>10947</v>
      </c>
      <c r="F2691" s="67">
        <v>43367</v>
      </c>
      <c r="G2691" s="3">
        <f t="shared" si="417"/>
        <v>9</v>
      </c>
      <c r="H2691" s="3">
        <f t="shared" si="418"/>
        <v>2018</v>
      </c>
      <c r="I2691" s="19">
        <v>0.65277777777777801</v>
      </c>
      <c r="J2691" s="20">
        <f t="shared" si="420"/>
        <v>15</v>
      </c>
      <c r="K2691" s="5" t="str">
        <f t="shared" si="413"/>
        <v>ja</v>
      </c>
      <c r="L2691" s="21" t="s">
        <v>73</v>
      </c>
      <c r="M2691" s="6" t="s">
        <v>74</v>
      </c>
      <c r="N2691" s="5">
        <v>25</v>
      </c>
      <c r="O2691" s="17" t="s">
        <v>75</v>
      </c>
      <c r="P2691" s="6" t="s">
        <v>10948</v>
      </c>
      <c r="R2691" s="6" t="s">
        <v>77</v>
      </c>
      <c r="T2691" s="22"/>
      <c r="U2691" s="2" t="s">
        <v>9313</v>
      </c>
      <c r="V2691" s="2" t="s">
        <v>80</v>
      </c>
      <c r="X2691" s="2">
        <v>102</v>
      </c>
      <c r="Y2691" s="2" t="s">
        <v>81</v>
      </c>
      <c r="Z2691" s="2" t="s">
        <v>84</v>
      </c>
      <c r="AD2691" s="2">
        <v>102</v>
      </c>
      <c r="AE2691" s="2" t="s">
        <v>81</v>
      </c>
      <c r="AF2691" s="2" t="s">
        <v>84</v>
      </c>
      <c r="BE2691" s="23" t="str">
        <f t="shared" si="419"/>
        <v>EMF nein</v>
      </c>
      <c r="BF2691" s="23" t="str">
        <f t="shared" si="414"/>
        <v/>
      </c>
      <c r="BG2691" s="23" t="str">
        <f t="shared" si="415"/>
        <v/>
      </c>
      <c r="BH2691" s="23">
        <f t="shared" si="416"/>
        <v>0</v>
      </c>
      <c r="BO2691" s="2" t="s">
        <v>10949</v>
      </c>
      <c r="BP2691" s="3">
        <v>1</v>
      </c>
      <c r="BQ2691" s="2" t="s">
        <v>10950</v>
      </c>
    </row>
    <row r="2692" spans="1:70" ht="16.149999999999999" customHeight="1" x14ac:dyDescent="0.25">
      <c r="A2692" s="16">
        <v>2691</v>
      </c>
      <c r="B2692" s="17" t="s">
        <v>211</v>
      </c>
      <c r="C2692" s="2" t="s">
        <v>10951</v>
      </c>
      <c r="D2692" s="2" t="s">
        <v>206</v>
      </c>
      <c r="E2692" s="2" t="s">
        <v>10952</v>
      </c>
      <c r="F2692" s="67">
        <v>42297</v>
      </c>
      <c r="G2692" s="3">
        <f t="shared" si="417"/>
        <v>10</v>
      </c>
      <c r="H2692" s="3">
        <f t="shared" si="418"/>
        <v>2015</v>
      </c>
      <c r="I2692" s="19">
        <v>0.6875</v>
      </c>
      <c r="J2692" s="20">
        <f t="shared" si="420"/>
        <v>16</v>
      </c>
      <c r="K2692" s="5" t="str">
        <f t="shared" si="413"/>
        <v>ja</v>
      </c>
      <c r="L2692" s="5" t="s">
        <v>91</v>
      </c>
      <c r="M2692" s="6" t="s">
        <v>100</v>
      </c>
      <c r="O2692" s="17" t="s">
        <v>126</v>
      </c>
      <c r="P2692" s="6" t="s">
        <v>10953</v>
      </c>
      <c r="R2692" s="6" t="s">
        <v>77</v>
      </c>
      <c r="T2692" s="22" t="s">
        <v>79</v>
      </c>
      <c r="U2692" s="2" t="s">
        <v>74</v>
      </c>
      <c r="X2692" s="2">
        <v>1630</v>
      </c>
      <c r="Y2692" s="2" t="s">
        <v>83</v>
      </c>
      <c r="Z2692" s="2" t="s">
        <v>168</v>
      </c>
      <c r="AA2692" s="2">
        <v>1630</v>
      </c>
      <c r="AB2692" s="2" t="s">
        <v>81</v>
      </c>
      <c r="AC2692" s="2" t="s">
        <v>168</v>
      </c>
      <c r="AD2692" s="2">
        <v>1630</v>
      </c>
      <c r="AE2692" s="2" t="s">
        <v>81</v>
      </c>
      <c r="AF2692" s="2" t="s">
        <v>168</v>
      </c>
      <c r="AJ2692" s="2">
        <v>1720</v>
      </c>
      <c r="AK2692" s="2" t="s">
        <v>10954</v>
      </c>
      <c r="AL2692" s="2" t="s">
        <v>168</v>
      </c>
      <c r="AM2692" s="2">
        <v>1720</v>
      </c>
      <c r="AN2692" s="2" t="s">
        <v>81</v>
      </c>
      <c r="AO2692" s="2" t="s">
        <v>168</v>
      </c>
      <c r="AP2692" s="2">
        <v>1720</v>
      </c>
      <c r="AQ2692" s="2" t="s">
        <v>83</v>
      </c>
      <c r="AR2692" s="2" t="s">
        <v>168</v>
      </c>
      <c r="BE2692" s="23" t="str">
        <f t="shared" si="419"/>
        <v>EMF ja</v>
      </c>
      <c r="BF2692" s="23">
        <f t="shared" si="414"/>
        <v>1950</v>
      </c>
      <c r="BG2692" s="23" t="str">
        <f t="shared" si="415"/>
        <v>500+m</v>
      </c>
      <c r="BH2692" s="23">
        <f t="shared" si="416"/>
        <v>2</v>
      </c>
      <c r="BI2692" s="2" t="s">
        <v>162</v>
      </c>
      <c r="BJ2692" s="2">
        <v>1950</v>
      </c>
      <c r="BK2692" s="2" t="s">
        <v>162</v>
      </c>
      <c r="BL2692" s="2">
        <v>2100</v>
      </c>
      <c r="BO2692" s="2" t="s">
        <v>10955</v>
      </c>
      <c r="BP2692" s="3">
        <v>1</v>
      </c>
      <c r="BQ2692" s="2" t="s">
        <v>10956</v>
      </c>
    </row>
    <row r="2693" spans="1:70" ht="16.149999999999999" customHeight="1" x14ac:dyDescent="0.25">
      <c r="A2693" s="69">
        <v>2692</v>
      </c>
      <c r="B2693" s="17" t="s">
        <v>211</v>
      </c>
      <c r="C2693" s="2" t="s">
        <v>10957</v>
      </c>
      <c r="D2693" s="2" t="s">
        <v>158</v>
      </c>
      <c r="E2693" s="2" t="s">
        <v>1075</v>
      </c>
      <c r="F2693" s="66">
        <v>43367</v>
      </c>
      <c r="G2693" s="3">
        <f t="shared" si="417"/>
        <v>9</v>
      </c>
      <c r="H2693" s="3">
        <f t="shared" si="418"/>
        <v>2018</v>
      </c>
      <c r="I2693" s="19">
        <v>0.79513888888888895</v>
      </c>
      <c r="J2693" s="20">
        <f t="shared" si="420"/>
        <v>19</v>
      </c>
      <c r="K2693" s="5" t="str">
        <f t="shared" si="413"/>
        <v>ja</v>
      </c>
      <c r="L2693" s="5" t="s">
        <v>91</v>
      </c>
      <c r="M2693" s="6" t="s">
        <v>100</v>
      </c>
      <c r="N2693" s="5">
        <v>54</v>
      </c>
      <c r="O2693" s="17" t="s">
        <v>75</v>
      </c>
      <c r="P2693" s="2" t="s">
        <v>22291</v>
      </c>
      <c r="Q2693" s="6" t="s">
        <v>186</v>
      </c>
      <c r="R2693" s="6" t="s">
        <v>77</v>
      </c>
      <c r="S2693" s="2" t="s">
        <v>132</v>
      </c>
      <c r="T2693" s="6" t="s">
        <v>202</v>
      </c>
      <c r="X2693" s="2">
        <v>281</v>
      </c>
      <c r="Y2693" s="2" t="s">
        <v>81</v>
      </c>
      <c r="Z2693" s="2" t="s">
        <v>84</v>
      </c>
      <c r="AA2693" s="2">
        <v>281</v>
      </c>
      <c r="AB2693" s="2" t="s">
        <v>81</v>
      </c>
      <c r="AC2693" s="2" t="s">
        <v>84</v>
      </c>
      <c r="AD2693" s="2">
        <v>281</v>
      </c>
      <c r="AE2693" s="2" t="s">
        <v>81</v>
      </c>
      <c r="AF2693" s="2" t="s">
        <v>84</v>
      </c>
      <c r="AJ2693" s="2">
        <v>360</v>
      </c>
      <c r="AK2693" s="2" t="s">
        <v>83</v>
      </c>
      <c r="AL2693" s="2" t="s">
        <v>84</v>
      </c>
      <c r="AM2693" s="2">
        <v>360</v>
      </c>
      <c r="AN2693" s="2" t="s">
        <v>81</v>
      </c>
      <c r="AO2693" s="2" t="s">
        <v>84</v>
      </c>
      <c r="AP2693" s="2">
        <v>360</v>
      </c>
      <c r="AQ2693" s="2" t="s">
        <v>83</v>
      </c>
      <c r="AR2693" s="2" t="s">
        <v>84</v>
      </c>
      <c r="AY2693" s="2">
        <v>661</v>
      </c>
      <c r="AZ2693" s="2" t="s">
        <v>81</v>
      </c>
      <c r="BA2693" s="2" t="s">
        <v>82</v>
      </c>
      <c r="BE2693" s="23" t="str">
        <f t="shared" si="419"/>
        <v>EMF nein</v>
      </c>
      <c r="BF2693" s="23" t="str">
        <f t="shared" si="414"/>
        <v/>
      </c>
      <c r="BG2693" s="23" t="str">
        <f t="shared" si="415"/>
        <v/>
      </c>
      <c r="BH2693" s="23">
        <f t="shared" si="416"/>
        <v>0</v>
      </c>
      <c r="BO2693" s="2" t="s">
        <v>10958</v>
      </c>
      <c r="BP2693" s="3">
        <v>1</v>
      </c>
      <c r="BQ2693" s="2" t="s">
        <v>10959</v>
      </c>
    </row>
    <row r="2694" spans="1:70" ht="16.149999999999999" customHeight="1" x14ac:dyDescent="0.25">
      <c r="A2694" s="16">
        <v>2693</v>
      </c>
      <c r="B2694" s="17" t="s">
        <v>211</v>
      </c>
      <c r="C2694" s="2" t="s">
        <v>10960</v>
      </c>
      <c r="D2694" s="2" t="s">
        <v>651</v>
      </c>
      <c r="E2694" s="2" t="s">
        <v>10961</v>
      </c>
      <c r="F2694" s="66">
        <v>43367</v>
      </c>
      <c r="G2694" s="3">
        <f t="shared" si="417"/>
        <v>9</v>
      </c>
      <c r="H2694" s="3">
        <f t="shared" si="418"/>
        <v>2018</v>
      </c>
      <c r="I2694" s="19">
        <v>0.74305555555555503</v>
      </c>
      <c r="J2694" s="20">
        <f t="shared" si="420"/>
        <v>17</v>
      </c>
      <c r="K2694" s="5" t="str">
        <f t="shared" ref="K2694:K2757" si="421">IF(COUNTA(W2694:BN2694)=0,"nein","ja")</f>
        <v>ja</v>
      </c>
      <c r="L2694" s="5" t="s">
        <v>91</v>
      </c>
      <c r="M2694" s="6" t="s">
        <v>74</v>
      </c>
      <c r="N2694" s="5">
        <v>43</v>
      </c>
      <c r="O2694" s="17" t="s">
        <v>75</v>
      </c>
      <c r="P2694" s="6" t="s">
        <v>10962</v>
      </c>
      <c r="R2694" s="6" t="s">
        <v>77</v>
      </c>
      <c r="T2694" s="22"/>
      <c r="U2694" s="2" t="s">
        <v>100</v>
      </c>
      <c r="V2694" s="2" t="s">
        <v>80</v>
      </c>
      <c r="X2694" s="2">
        <v>266</v>
      </c>
      <c r="Y2694" s="2" t="s">
        <v>81</v>
      </c>
      <c r="Z2694" s="2" t="s">
        <v>84</v>
      </c>
      <c r="AA2694" s="2">
        <v>266</v>
      </c>
      <c r="AB2694" s="2" t="s">
        <v>81</v>
      </c>
      <c r="AC2694" s="2" t="s">
        <v>84</v>
      </c>
      <c r="AD2694" s="2">
        <v>266</v>
      </c>
      <c r="AE2694" s="2" t="s">
        <v>83</v>
      </c>
      <c r="AF2694" s="2" t="s">
        <v>84</v>
      </c>
      <c r="AJ2694" s="2">
        <v>343</v>
      </c>
      <c r="AK2694" s="2" t="s">
        <v>81</v>
      </c>
      <c r="AL2694" s="2" t="s">
        <v>82</v>
      </c>
      <c r="AM2694" s="2">
        <v>343</v>
      </c>
      <c r="AN2694" s="2" t="s">
        <v>81</v>
      </c>
      <c r="AO2694" s="2" t="s">
        <v>82</v>
      </c>
      <c r="AP2694" s="2">
        <v>343</v>
      </c>
      <c r="AQ2694" s="2" t="s">
        <v>83</v>
      </c>
      <c r="AR2694" s="2" t="s">
        <v>82</v>
      </c>
      <c r="AV2694" s="2">
        <v>341</v>
      </c>
      <c r="AW2694" s="2" t="s">
        <v>81</v>
      </c>
      <c r="AX2694" s="2" t="s">
        <v>82</v>
      </c>
      <c r="BB2694" s="2">
        <v>341</v>
      </c>
      <c r="BC2694" s="2" t="s">
        <v>81</v>
      </c>
      <c r="BD2694" s="2" t="s">
        <v>82</v>
      </c>
      <c r="BE2694" s="23" t="str">
        <f t="shared" si="419"/>
        <v>EMF nein</v>
      </c>
      <c r="BF2694" s="23" t="str">
        <f t="shared" ref="BF2694:BF2757" si="422">IF(SUM(BJ2694,BL2694,BN2694)=0,"",MIN(BJ2694,BL2694,BN2694))</f>
        <v/>
      </c>
      <c r="BG2694" s="23" t="str">
        <f t="shared" ref="BG2694:BG2757" si="423">IF(BF2694="","",IF(BF2694&lt;100,"&lt;100m",IF(AND(BF2694&gt;99, BF2694&lt;500),"100-499m",IF(BF2694&gt;499,"500+m",""))))</f>
        <v/>
      </c>
      <c r="BH2694" s="23">
        <f t="shared" ref="BH2694:BH2757" si="424">COUNTA(BI2694,BK2694,BM2694)</f>
        <v>0</v>
      </c>
      <c r="BO2694" s="2" t="s">
        <v>10963</v>
      </c>
      <c r="BP2694" s="3">
        <v>1</v>
      </c>
      <c r="BQ2694" s="2" t="s">
        <v>10964</v>
      </c>
    </row>
    <row r="2695" spans="1:70" ht="16.149999999999999" customHeight="1" x14ac:dyDescent="0.25">
      <c r="A2695" s="16">
        <v>2694</v>
      </c>
      <c r="B2695" s="17" t="s">
        <v>135</v>
      </c>
      <c r="C2695" s="116" t="s">
        <v>540</v>
      </c>
      <c r="D2695" s="2" t="s">
        <v>124</v>
      </c>
      <c r="E2695" s="2" t="s">
        <v>1809</v>
      </c>
      <c r="F2695" s="66">
        <v>41161</v>
      </c>
      <c r="G2695" s="3">
        <f t="shared" si="417"/>
        <v>9</v>
      </c>
      <c r="H2695" s="3">
        <f t="shared" si="418"/>
        <v>2012</v>
      </c>
      <c r="I2695" s="19">
        <v>0.43125000000000002</v>
      </c>
      <c r="J2695" s="20">
        <f t="shared" si="420"/>
        <v>10</v>
      </c>
      <c r="K2695" s="5" t="str">
        <f t="shared" si="421"/>
        <v>ja</v>
      </c>
      <c r="L2695" s="5" t="s">
        <v>91</v>
      </c>
      <c r="M2695" s="6" t="s">
        <v>354</v>
      </c>
      <c r="N2695" s="5">
        <v>41</v>
      </c>
      <c r="O2695" s="17" t="s">
        <v>75</v>
      </c>
      <c r="P2695" s="6" t="s">
        <v>10966</v>
      </c>
      <c r="R2695" s="6" t="s">
        <v>77</v>
      </c>
      <c r="S2695" s="2" t="s">
        <v>9442</v>
      </c>
      <c r="T2695" s="22"/>
      <c r="W2695" s="2" t="s">
        <v>10967</v>
      </c>
      <c r="X2695" s="2">
        <v>220</v>
      </c>
      <c r="Y2695" s="2" t="s">
        <v>83</v>
      </c>
      <c r="Z2695" s="2" t="s">
        <v>84</v>
      </c>
      <c r="AA2695" s="2">
        <v>220</v>
      </c>
      <c r="AB2695" s="2" t="s">
        <v>83</v>
      </c>
      <c r="AC2695" s="2" t="s">
        <v>84</v>
      </c>
      <c r="AD2695" s="2">
        <v>220</v>
      </c>
      <c r="AE2695" s="2" t="s">
        <v>83</v>
      </c>
      <c r="AF2695" s="2" t="s">
        <v>84</v>
      </c>
      <c r="AJ2695" s="2">
        <v>255</v>
      </c>
      <c r="AK2695" s="2" t="s">
        <v>81</v>
      </c>
      <c r="AL2695" s="2" t="s">
        <v>84</v>
      </c>
      <c r="AP2695" s="2">
        <v>255</v>
      </c>
      <c r="AQ2695" s="2" t="s">
        <v>81</v>
      </c>
      <c r="AR2695" s="2" t="s">
        <v>84</v>
      </c>
      <c r="BE2695" s="23" t="str">
        <f t="shared" si="419"/>
        <v>EMF nein</v>
      </c>
      <c r="BF2695" s="23" t="str">
        <f t="shared" si="422"/>
        <v/>
      </c>
      <c r="BG2695" s="23" t="str">
        <f t="shared" si="423"/>
        <v/>
      </c>
      <c r="BH2695" s="23">
        <f t="shared" si="424"/>
        <v>0</v>
      </c>
      <c r="BO2695" s="2" t="s">
        <v>10968</v>
      </c>
      <c r="BP2695" s="3">
        <v>1</v>
      </c>
      <c r="BQ2695" s="2" t="s">
        <v>10969</v>
      </c>
    </row>
    <row r="2696" spans="1:70" ht="16.149999999999999" customHeight="1" x14ac:dyDescent="0.25">
      <c r="A2696" s="16">
        <v>2695</v>
      </c>
      <c r="B2696" s="17" t="s">
        <v>135</v>
      </c>
      <c r="C2696" s="2" t="s">
        <v>2572</v>
      </c>
      <c r="D2696" s="2" t="s">
        <v>348</v>
      </c>
      <c r="E2696" s="2" t="s">
        <v>10970</v>
      </c>
      <c r="F2696" s="66">
        <v>43363</v>
      </c>
      <c r="G2696" s="3">
        <f t="shared" si="417"/>
        <v>9</v>
      </c>
      <c r="H2696" s="3">
        <f t="shared" si="418"/>
        <v>2018</v>
      </c>
      <c r="I2696" s="19"/>
      <c r="J2696" s="20" t="str">
        <f t="shared" si="420"/>
        <v/>
      </c>
      <c r="K2696" s="5" t="str">
        <f t="shared" si="421"/>
        <v>ja</v>
      </c>
      <c r="L2696" s="5" t="s">
        <v>91</v>
      </c>
      <c r="M2696" s="6" t="s">
        <v>139</v>
      </c>
      <c r="O2696" s="6" t="s">
        <v>101</v>
      </c>
      <c r="P2696" s="6" t="s">
        <v>10971</v>
      </c>
      <c r="R2696" s="6" t="s">
        <v>77</v>
      </c>
      <c r="T2696" s="22"/>
      <c r="BE2696" s="23" t="str">
        <f t="shared" si="419"/>
        <v>EMF nein</v>
      </c>
      <c r="BF2696" s="23" t="str">
        <f t="shared" si="422"/>
        <v/>
      </c>
      <c r="BG2696" s="23" t="str">
        <f t="shared" si="423"/>
        <v/>
      </c>
      <c r="BH2696" s="23">
        <f t="shared" si="424"/>
        <v>0</v>
      </c>
      <c r="BO2696" s="2" t="s">
        <v>22547</v>
      </c>
      <c r="BP2696" s="3">
        <v>1</v>
      </c>
      <c r="BQ2696" s="2" t="s">
        <v>10972</v>
      </c>
    </row>
    <row r="2697" spans="1:70" ht="16.149999999999999" customHeight="1" x14ac:dyDescent="0.25">
      <c r="A2697" s="69">
        <v>2696</v>
      </c>
      <c r="B2697" s="17" t="s">
        <v>211</v>
      </c>
      <c r="C2697" s="2" t="s">
        <v>10973</v>
      </c>
      <c r="D2697" s="2" t="s">
        <v>158</v>
      </c>
      <c r="E2697" s="2" t="s">
        <v>10974</v>
      </c>
      <c r="F2697" s="66">
        <v>43369</v>
      </c>
      <c r="G2697" s="3">
        <f t="shared" si="417"/>
        <v>9</v>
      </c>
      <c r="H2697" s="3">
        <f t="shared" si="418"/>
        <v>2018</v>
      </c>
      <c r="I2697" s="19">
        <v>0.49652777777777801</v>
      </c>
      <c r="J2697" s="20">
        <f t="shared" si="420"/>
        <v>11</v>
      </c>
      <c r="K2697" s="5" t="str">
        <f t="shared" si="421"/>
        <v>ja</v>
      </c>
      <c r="L2697" s="21" t="s">
        <v>73</v>
      </c>
      <c r="M2697" s="6" t="s">
        <v>74</v>
      </c>
      <c r="O2697" s="17" t="s">
        <v>75</v>
      </c>
      <c r="P2697" s="6" t="s">
        <v>3460</v>
      </c>
      <c r="Q2697" s="6" t="s">
        <v>186</v>
      </c>
      <c r="R2697" s="6" t="s">
        <v>77</v>
      </c>
      <c r="T2697" s="22" t="s">
        <v>79</v>
      </c>
      <c r="U2697" s="2" t="s">
        <v>354</v>
      </c>
      <c r="X2697" s="2">
        <v>56</v>
      </c>
      <c r="Y2697" s="2" t="s">
        <v>83</v>
      </c>
      <c r="Z2697" s="2" t="s">
        <v>84</v>
      </c>
      <c r="AA2697" s="2">
        <v>56</v>
      </c>
      <c r="AB2697" s="2" t="s">
        <v>81</v>
      </c>
      <c r="AC2697" s="2" t="s">
        <v>84</v>
      </c>
      <c r="AD2697" s="2">
        <v>56</v>
      </c>
      <c r="AE2697" s="2" t="s">
        <v>83</v>
      </c>
      <c r="AF2697" s="2" t="s">
        <v>84</v>
      </c>
      <c r="AJ2697" s="2">
        <v>56</v>
      </c>
      <c r="AK2697" s="2" t="s">
        <v>83</v>
      </c>
      <c r="AL2697" s="2" t="s">
        <v>84</v>
      </c>
      <c r="AM2697" s="2">
        <v>56</v>
      </c>
      <c r="AN2697" s="2" t="s">
        <v>81</v>
      </c>
      <c r="AO2697" s="2" t="s">
        <v>84</v>
      </c>
      <c r="AP2697" s="2">
        <v>56</v>
      </c>
      <c r="AQ2697" s="2" t="s">
        <v>83</v>
      </c>
      <c r="AR2697" s="2" t="s">
        <v>84</v>
      </c>
      <c r="BE2697" s="23" t="str">
        <f t="shared" si="419"/>
        <v>EMF nein</v>
      </c>
      <c r="BF2697" s="23" t="str">
        <f t="shared" si="422"/>
        <v/>
      </c>
      <c r="BG2697" s="23" t="str">
        <f t="shared" si="423"/>
        <v/>
      </c>
      <c r="BH2697" s="23">
        <f t="shared" si="424"/>
        <v>0</v>
      </c>
      <c r="BO2697" s="2" t="s">
        <v>10975</v>
      </c>
      <c r="BP2697" s="3">
        <v>1</v>
      </c>
      <c r="BQ2697" s="2" t="s">
        <v>10976</v>
      </c>
    </row>
    <row r="2698" spans="1:70" ht="16.149999999999999" customHeight="1" x14ac:dyDescent="0.25">
      <c r="A2698" s="16">
        <v>2697</v>
      </c>
      <c r="B2698" s="17" t="s">
        <v>87</v>
      </c>
      <c r="C2698" s="2" t="s">
        <v>5605</v>
      </c>
      <c r="D2698" s="2" t="s">
        <v>98</v>
      </c>
      <c r="E2698" s="2" t="s">
        <v>10977</v>
      </c>
      <c r="F2698" s="67">
        <v>43373</v>
      </c>
      <c r="G2698" s="3">
        <f t="shared" si="417"/>
        <v>9</v>
      </c>
      <c r="H2698" s="3">
        <f t="shared" si="418"/>
        <v>2018</v>
      </c>
      <c r="I2698" s="19">
        <v>0.41319444444444398</v>
      </c>
      <c r="J2698" s="20">
        <f t="shared" si="420"/>
        <v>9</v>
      </c>
      <c r="K2698" s="5" t="str">
        <f t="shared" si="421"/>
        <v>ja</v>
      </c>
      <c r="L2698" s="21" t="s">
        <v>73</v>
      </c>
      <c r="M2698" s="6" t="s">
        <v>74</v>
      </c>
      <c r="N2698" s="5">
        <v>82</v>
      </c>
      <c r="O2698" s="17" t="s">
        <v>75</v>
      </c>
      <c r="P2698" s="6" t="s">
        <v>10978</v>
      </c>
      <c r="R2698" s="6" t="s">
        <v>77</v>
      </c>
      <c r="T2698" s="22"/>
      <c r="U2698" s="2" t="s">
        <v>74</v>
      </c>
      <c r="X2698" s="2">
        <v>467</v>
      </c>
      <c r="Y2698" s="2" t="s">
        <v>94</v>
      </c>
      <c r="Z2698" s="2" t="s">
        <v>161</v>
      </c>
      <c r="AA2698" s="2">
        <v>467</v>
      </c>
      <c r="AB2698" s="2" t="s">
        <v>81</v>
      </c>
      <c r="AC2698" s="2" t="s">
        <v>161</v>
      </c>
      <c r="BE2698" s="23" t="str">
        <f t="shared" si="419"/>
        <v>EMF nein</v>
      </c>
      <c r="BF2698" s="23" t="str">
        <f t="shared" si="422"/>
        <v/>
      </c>
      <c r="BG2698" s="23" t="str">
        <f t="shared" si="423"/>
        <v/>
      </c>
      <c r="BH2698" s="23">
        <f t="shared" si="424"/>
        <v>0</v>
      </c>
      <c r="BO2698" s="2" t="s">
        <v>10979</v>
      </c>
      <c r="BP2698" s="3">
        <v>1</v>
      </c>
      <c r="BQ2698" s="2" t="s">
        <v>10980</v>
      </c>
    </row>
    <row r="2699" spans="1:70" ht="16.149999999999999" customHeight="1" x14ac:dyDescent="0.25">
      <c r="A2699" s="16">
        <v>2698</v>
      </c>
      <c r="B2699" s="17" t="s">
        <v>87</v>
      </c>
      <c r="C2699" s="2" t="s">
        <v>540</v>
      </c>
      <c r="D2699" s="2" t="s">
        <v>124</v>
      </c>
      <c r="E2699" s="2" t="s">
        <v>10981</v>
      </c>
      <c r="F2699" s="67">
        <v>43369</v>
      </c>
      <c r="G2699" s="3">
        <f t="shared" si="417"/>
        <v>9</v>
      </c>
      <c r="H2699" s="3">
        <f t="shared" si="418"/>
        <v>2018</v>
      </c>
      <c r="I2699" s="19">
        <v>0.5625</v>
      </c>
      <c r="J2699" s="20">
        <f t="shared" si="420"/>
        <v>13</v>
      </c>
      <c r="K2699" s="5" t="str">
        <f t="shared" si="421"/>
        <v>ja</v>
      </c>
      <c r="L2699" s="5" t="s">
        <v>91</v>
      </c>
      <c r="M2699" s="6" t="s">
        <v>74</v>
      </c>
      <c r="N2699" s="5">
        <v>76</v>
      </c>
      <c r="O2699" s="17" t="s">
        <v>75</v>
      </c>
      <c r="P2699" s="2" t="s">
        <v>10982</v>
      </c>
      <c r="R2699" s="6" t="s">
        <v>77</v>
      </c>
      <c r="T2699" s="22"/>
      <c r="U2699" s="2" t="s">
        <v>139</v>
      </c>
      <c r="X2699" s="2">
        <v>71</v>
      </c>
      <c r="Y2699" s="2" t="s">
        <v>81</v>
      </c>
      <c r="Z2699" s="2" t="s">
        <v>168</v>
      </c>
      <c r="AD2699" s="2">
        <v>71</v>
      </c>
      <c r="AE2699" s="2" t="s">
        <v>81</v>
      </c>
      <c r="AF2699" s="2" t="s">
        <v>168</v>
      </c>
      <c r="BE2699" s="23" t="str">
        <f t="shared" si="419"/>
        <v>EMF nein</v>
      </c>
      <c r="BF2699" s="23" t="str">
        <f t="shared" si="422"/>
        <v/>
      </c>
      <c r="BG2699" s="23" t="str">
        <f t="shared" si="423"/>
        <v/>
      </c>
      <c r="BH2699" s="23">
        <f t="shared" si="424"/>
        <v>0</v>
      </c>
      <c r="BO2699" s="2" t="s">
        <v>10983</v>
      </c>
      <c r="BP2699" s="3">
        <v>1</v>
      </c>
      <c r="BQ2699" s="2" t="s">
        <v>10984</v>
      </c>
    </row>
    <row r="2700" spans="1:70" ht="16.149999999999999" customHeight="1" x14ac:dyDescent="0.25">
      <c r="A2700" s="311">
        <v>2699</v>
      </c>
      <c r="B2700" s="312" t="s">
        <v>211</v>
      </c>
      <c r="C2700" s="322" t="s">
        <v>2280</v>
      </c>
      <c r="D2700" s="314" t="s">
        <v>104</v>
      </c>
      <c r="E2700" s="314" t="s">
        <v>10985</v>
      </c>
      <c r="F2700" s="315">
        <v>43365</v>
      </c>
      <c r="G2700" s="3">
        <f t="shared" si="417"/>
        <v>9</v>
      </c>
      <c r="H2700" s="3">
        <f t="shared" si="418"/>
        <v>2018</v>
      </c>
      <c r="I2700" s="316">
        <v>0.37152777777777801</v>
      </c>
      <c r="J2700" s="20">
        <f t="shared" si="420"/>
        <v>8</v>
      </c>
      <c r="K2700" s="318" t="str">
        <f t="shared" si="421"/>
        <v>ja</v>
      </c>
      <c r="L2700" s="318" t="s">
        <v>91</v>
      </c>
      <c r="M2700" s="319" t="s">
        <v>100</v>
      </c>
      <c r="N2700" s="318">
        <v>18</v>
      </c>
      <c r="O2700" s="319" t="s">
        <v>101</v>
      </c>
      <c r="P2700" s="314" t="s">
        <v>848</v>
      </c>
      <c r="Q2700" s="319"/>
      <c r="R2700" s="319" t="s">
        <v>77</v>
      </c>
      <c r="S2700" s="314"/>
      <c r="T2700" s="320"/>
      <c r="U2700" s="314"/>
      <c r="V2700" s="314"/>
      <c r="W2700" s="314"/>
      <c r="X2700" s="314">
        <v>90</v>
      </c>
      <c r="Y2700" s="314" t="s">
        <v>94</v>
      </c>
      <c r="Z2700" s="314" t="s">
        <v>84</v>
      </c>
      <c r="AA2700" s="314">
        <v>90</v>
      </c>
      <c r="AB2700" s="314" t="s">
        <v>94</v>
      </c>
      <c r="AC2700" s="314" t="s">
        <v>84</v>
      </c>
      <c r="AD2700" s="314">
        <v>90</v>
      </c>
      <c r="AE2700" s="314" t="s">
        <v>94</v>
      </c>
      <c r="AF2700" s="314" t="s">
        <v>84</v>
      </c>
      <c r="AG2700" s="314"/>
      <c r="AH2700" s="314"/>
      <c r="AI2700" s="314"/>
      <c r="AJ2700" s="314">
        <v>90</v>
      </c>
      <c r="AK2700" s="314" t="s">
        <v>94</v>
      </c>
      <c r="AL2700" s="314" t="s">
        <v>84</v>
      </c>
      <c r="AM2700" s="314">
        <v>90</v>
      </c>
      <c r="AN2700" s="314" t="s">
        <v>94</v>
      </c>
      <c r="AO2700" s="314" t="s">
        <v>84</v>
      </c>
      <c r="AP2700" s="314">
        <v>90</v>
      </c>
      <c r="AQ2700" s="314" t="s">
        <v>94</v>
      </c>
      <c r="AR2700" s="314" t="s">
        <v>84</v>
      </c>
      <c r="AS2700" s="314"/>
      <c r="AT2700" s="314"/>
      <c r="AU2700" s="314"/>
      <c r="AV2700" s="314"/>
      <c r="AW2700" s="314"/>
      <c r="AX2700" s="314"/>
      <c r="AY2700" s="314"/>
      <c r="AZ2700" s="314"/>
      <c r="BA2700" s="314"/>
      <c r="BB2700" s="314"/>
      <c r="BC2700" s="314"/>
      <c r="BD2700" s="314"/>
      <c r="BE2700" s="312" t="str">
        <f t="shared" si="419"/>
        <v>EMF nein</v>
      </c>
      <c r="BF2700" s="312" t="str">
        <f t="shared" si="422"/>
        <v/>
      </c>
      <c r="BG2700" s="312" t="str">
        <f t="shared" si="423"/>
        <v/>
      </c>
      <c r="BH2700" s="312">
        <f t="shared" si="424"/>
        <v>0</v>
      </c>
      <c r="BI2700" s="314"/>
      <c r="BJ2700" s="314"/>
      <c r="BK2700" s="314"/>
      <c r="BL2700" s="314"/>
      <c r="BM2700" s="314"/>
      <c r="BN2700" s="314"/>
      <c r="BO2700" s="314" t="s">
        <v>21749</v>
      </c>
      <c r="BP2700" s="314">
        <v>1</v>
      </c>
      <c r="BR2700" s="472" t="s">
        <v>21748</v>
      </c>
    </row>
    <row r="2701" spans="1:70" s="321" customFormat="1" ht="16.149999999999999" customHeight="1" x14ac:dyDescent="0.25">
      <c r="A2701" s="16">
        <v>2700</v>
      </c>
      <c r="B2701" s="17" t="s">
        <v>135</v>
      </c>
      <c r="C2701" s="2" t="s">
        <v>1851</v>
      </c>
      <c r="D2701" s="2" t="s">
        <v>89</v>
      </c>
      <c r="E2701" s="2" t="s">
        <v>10986</v>
      </c>
      <c r="F2701" s="67">
        <v>42551</v>
      </c>
      <c r="G2701" s="3">
        <f t="shared" si="417"/>
        <v>6</v>
      </c>
      <c r="H2701" s="3">
        <f t="shared" si="418"/>
        <v>2016</v>
      </c>
      <c r="I2701" s="19">
        <v>0.42708333333333298</v>
      </c>
      <c r="J2701" s="20">
        <f t="shared" si="420"/>
        <v>10</v>
      </c>
      <c r="K2701" s="5" t="str">
        <f t="shared" si="421"/>
        <v>ja</v>
      </c>
      <c r="L2701" s="5" t="s">
        <v>91</v>
      </c>
      <c r="M2701" s="6" t="s">
        <v>139</v>
      </c>
      <c r="N2701" s="5">
        <v>58</v>
      </c>
      <c r="O2701" s="17" t="s">
        <v>75</v>
      </c>
      <c r="P2701" s="2" t="s">
        <v>5022</v>
      </c>
      <c r="Q2701" s="6"/>
      <c r="R2701" s="6" t="s">
        <v>77</v>
      </c>
      <c r="S2701" s="2"/>
      <c r="T2701" s="22"/>
      <c r="U2701" s="2" t="s">
        <v>1312</v>
      </c>
      <c r="V2701" s="2" t="s">
        <v>80</v>
      </c>
      <c r="W2701" s="2"/>
      <c r="X2701" s="2">
        <v>207</v>
      </c>
      <c r="Y2701" s="2" t="s">
        <v>81</v>
      </c>
      <c r="Z2701" s="2" t="s">
        <v>84</v>
      </c>
      <c r="AA2701" s="2"/>
      <c r="AB2701" s="2"/>
      <c r="AC2701" s="2"/>
      <c r="AD2701" s="2">
        <v>207</v>
      </c>
      <c r="AE2701" s="2" t="s">
        <v>81</v>
      </c>
      <c r="AF2701" s="2" t="s">
        <v>84</v>
      </c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3" t="str">
        <f t="shared" si="419"/>
        <v>EMF nein</v>
      </c>
      <c r="BF2701" s="23" t="str">
        <f t="shared" si="422"/>
        <v/>
      </c>
      <c r="BG2701" s="23" t="str">
        <f t="shared" si="423"/>
        <v/>
      </c>
      <c r="BH2701" s="23">
        <f t="shared" si="424"/>
        <v>0</v>
      </c>
      <c r="BI2701" s="2"/>
      <c r="BJ2701" s="2"/>
      <c r="BK2701" s="2"/>
      <c r="BL2701" s="2"/>
      <c r="BM2701" s="2"/>
      <c r="BN2701" s="2"/>
      <c r="BO2701" s="2" t="s">
        <v>10987</v>
      </c>
      <c r="BP2701" s="3">
        <v>1</v>
      </c>
      <c r="BQ2701" s="2" t="s">
        <v>10988</v>
      </c>
      <c r="BR2701" s="314"/>
    </row>
    <row r="2702" spans="1:70" ht="16.149999999999999" customHeight="1" x14ac:dyDescent="0.25">
      <c r="A2702" s="16">
        <v>2701</v>
      </c>
      <c r="B2702" s="17" t="s">
        <v>211</v>
      </c>
      <c r="C2702" s="2" t="s">
        <v>6652</v>
      </c>
      <c r="D2702" s="2" t="s">
        <v>124</v>
      </c>
      <c r="E2702" s="2" t="s">
        <v>5471</v>
      </c>
      <c r="F2702" s="67">
        <v>43370</v>
      </c>
      <c r="G2702" s="3">
        <f t="shared" si="417"/>
        <v>9</v>
      </c>
      <c r="H2702" s="3">
        <f t="shared" si="418"/>
        <v>2018</v>
      </c>
      <c r="I2702" s="19">
        <v>0.55555555555555602</v>
      </c>
      <c r="J2702" s="20">
        <f t="shared" si="420"/>
        <v>13</v>
      </c>
      <c r="K2702" s="5" t="str">
        <f t="shared" si="421"/>
        <v>ja</v>
      </c>
      <c r="L2702" s="5" t="s">
        <v>91</v>
      </c>
      <c r="M2702" s="6" t="s">
        <v>115</v>
      </c>
      <c r="N2702" s="5">
        <v>61</v>
      </c>
      <c r="O2702" s="17" t="s">
        <v>75</v>
      </c>
      <c r="P2702" s="6" t="s">
        <v>10989</v>
      </c>
      <c r="R2702" s="6" t="s">
        <v>77</v>
      </c>
      <c r="T2702" s="6" t="s">
        <v>202</v>
      </c>
      <c r="U2702" s="2" t="s">
        <v>100</v>
      </c>
      <c r="X2702" s="2">
        <v>265</v>
      </c>
      <c r="Y2702" s="2" t="s">
        <v>83</v>
      </c>
      <c r="Z2702" s="2" t="s">
        <v>84</v>
      </c>
      <c r="AA2702" s="2">
        <v>264</v>
      </c>
      <c r="AB2702" s="2" t="s">
        <v>81</v>
      </c>
      <c r="AC2702" s="2" t="s">
        <v>84</v>
      </c>
      <c r="AD2702" s="2">
        <v>265</v>
      </c>
      <c r="AE2702" s="2" t="s">
        <v>83</v>
      </c>
      <c r="AF2702" s="2" t="s">
        <v>84</v>
      </c>
      <c r="AJ2702" s="2">
        <v>291</v>
      </c>
      <c r="AK2702" s="2" t="s">
        <v>81</v>
      </c>
      <c r="AL2702" s="2" t="s">
        <v>84</v>
      </c>
      <c r="AM2702" s="2">
        <v>291</v>
      </c>
      <c r="AN2702" s="2" t="s">
        <v>81</v>
      </c>
      <c r="AO2702" s="2" t="s">
        <v>84</v>
      </c>
      <c r="AP2702" s="2">
        <v>291</v>
      </c>
      <c r="AQ2702" s="2" t="s">
        <v>81</v>
      </c>
      <c r="AR2702" s="2" t="s">
        <v>84</v>
      </c>
      <c r="AY2702" s="2">
        <v>50</v>
      </c>
      <c r="AZ2702" s="2" t="s">
        <v>94</v>
      </c>
      <c r="BA2702" s="2" t="s">
        <v>168</v>
      </c>
      <c r="BE2702" s="23" t="str">
        <f t="shared" si="419"/>
        <v>EMF nein</v>
      </c>
      <c r="BF2702" s="23" t="str">
        <f t="shared" si="422"/>
        <v/>
      </c>
      <c r="BG2702" s="23" t="str">
        <f t="shared" si="423"/>
        <v/>
      </c>
      <c r="BH2702" s="23">
        <f t="shared" si="424"/>
        <v>0</v>
      </c>
      <c r="BO2702" s="2" t="s">
        <v>10990</v>
      </c>
      <c r="BP2702" s="3">
        <v>1</v>
      </c>
      <c r="BQ2702" s="2" t="s">
        <v>10991</v>
      </c>
    </row>
    <row r="2703" spans="1:70" ht="16.149999999999999" customHeight="1" x14ac:dyDescent="0.25">
      <c r="A2703" s="16">
        <v>2702</v>
      </c>
      <c r="B2703" s="17" t="s">
        <v>211</v>
      </c>
      <c r="C2703" s="2" t="s">
        <v>10992</v>
      </c>
      <c r="D2703" s="2" t="s">
        <v>896</v>
      </c>
      <c r="E2703" s="2" t="s">
        <v>10993</v>
      </c>
      <c r="F2703" s="67">
        <v>43369</v>
      </c>
      <c r="G2703" s="3">
        <f t="shared" si="417"/>
        <v>9</v>
      </c>
      <c r="H2703" s="3">
        <f t="shared" si="418"/>
        <v>2018</v>
      </c>
      <c r="I2703" s="19">
        <v>0.63541666666666696</v>
      </c>
      <c r="J2703" s="20">
        <f t="shared" si="420"/>
        <v>15</v>
      </c>
      <c r="K2703" s="5" t="str">
        <f t="shared" si="421"/>
        <v>ja</v>
      </c>
      <c r="L2703" s="5" t="s">
        <v>91</v>
      </c>
      <c r="M2703" s="6" t="s">
        <v>74</v>
      </c>
      <c r="N2703" s="5">
        <v>55</v>
      </c>
      <c r="O2703" s="2" t="s">
        <v>140</v>
      </c>
      <c r="P2703" s="6" t="s">
        <v>10994</v>
      </c>
      <c r="R2703" s="6" t="s">
        <v>77</v>
      </c>
      <c r="T2703" s="22" t="s">
        <v>79</v>
      </c>
      <c r="U2703" s="2" t="s">
        <v>74</v>
      </c>
      <c r="X2703" s="2">
        <v>201</v>
      </c>
      <c r="Y2703" s="2" t="s">
        <v>81</v>
      </c>
      <c r="Z2703" s="2" t="s">
        <v>82</v>
      </c>
      <c r="AA2703" s="2">
        <v>201</v>
      </c>
      <c r="AB2703" s="2" t="s">
        <v>81</v>
      </c>
      <c r="AC2703" s="2" t="s">
        <v>82</v>
      </c>
      <c r="AD2703" s="2">
        <v>201</v>
      </c>
      <c r="AE2703" s="2" t="s">
        <v>83</v>
      </c>
      <c r="AF2703" s="2" t="s">
        <v>82</v>
      </c>
      <c r="AJ2703" s="2">
        <v>150</v>
      </c>
      <c r="AK2703" s="2" t="s">
        <v>94</v>
      </c>
      <c r="AL2703" s="2" t="s">
        <v>84</v>
      </c>
      <c r="AM2703" s="2">
        <v>150</v>
      </c>
      <c r="AN2703" s="2" t="s">
        <v>3284</v>
      </c>
      <c r="AO2703" s="2" t="s">
        <v>84</v>
      </c>
      <c r="BE2703" s="23" t="str">
        <f t="shared" si="419"/>
        <v>EMF nein</v>
      </c>
      <c r="BF2703" s="23" t="str">
        <f t="shared" si="422"/>
        <v/>
      </c>
      <c r="BG2703" s="23" t="str">
        <f t="shared" si="423"/>
        <v/>
      </c>
      <c r="BH2703" s="23">
        <f t="shared" si="424"/>
        <v>0</v>
      </c>
      <c r="BO2703" s="2" t="s">
        <v>1881</v>
      </c>
      <c r="BP2703" s="3">
        <v>1</v>
      </c>
      <c r="BQ2703" s="2" t="s">
        <v>10995</v>
      </c>
    </row>
    <row r="2704" spans="1:70" ht="16.149999999999999" customHeight="1" x14ac:dyDescent="0.25">
      <c r="A2704" s="16">
        <v>2703</v>
      </c>
      <c r="B2704" s="17" t="s">
        <v>211</v>
      </c>
      <c r="C2704" s="2" t="s">
        <v>263</v>
      </c>
      <c r="D2704" s="2" t="s">
        <v>264</v>
      </c>
      <c r="E2704" s="2" t="s">
        <v>10996</v>
      </c>
      <c r="F2704" s="67">
        <v>43370</v>
      </c>
      <c r="G2704" s="3">
        <f t="shared" si="417"/>
        <v>9</v>
      </c>
      <c r="H2704" s="3">
        <f t="shared" si="418"/>
        <v>2018</v>
      </c>
      <c r="I2704" s="19">
        <v>0.47916666666666702</v>
      </c>
      <c r="J2704" s="20">
        <f t="shared" si="420"/>
        <v>11</v>
      </c>
      <c r="K2704" s="5" t="str">
        <f t="shared" si="421"/>
        <v>ja</v>
      </c>
      <c r="L2704" s="5" t="s">
        <v>91</v>
      </c>
      <c r="M2704" s="6" t="s">
        <v>74</v>
      </c>
      <c r="N2704" s="5">
        <v>65</v>
      </c>
      <c r="O2704" s="17" t="s">
        <v>75</v>
      </c>
      <c r="P2704" s="5" t="s">
        <v>10997</v>
      </c>
      <c r="Q2704" s="6" t="s">
        <v>186</v>
      </c>
      <c r="R2704" s="6" t="s">
        <v>77</v>
      </c>
      <c r="T2704" s="22"/>
      <c r="U2704" s="2" t="s">
        <v>100</v>
      </c>
      <c r="X2704" s="2">
        <v>218</v>
      </c>
      <c r="Y2704" s="2" t="s">
        <v>81</v>
      </c>
      <c r="Z2704" s="2" t="s">
        <v>84</v>
      </c>
      <c r="AD2704" s="2">
        <v>218</v>
      </c>
      <c r="AE2704" s="2" t="s">
        <v>81</v>
      </c>
      <c r="AF2704" s="2" t="s">
        <v>84</v>
      </c>
      <c r="AJ2704" s="2">
        <v>150</v>
      </c>
      <c r="AK2704" s="2" t="s">
        <v>83</v>
      </c>
      <c r="AL2704" s="2" t="s">
        <v>168</v>
      </c>
      <c r="AM2704" s="2">
        <v>150</v>
      </c>
      <c r="AN2704" s="2" t="s">
        <v>81</v>
      </c>
      <c r="AO2704" s="2" t="s">
        <v>168</v>
      </c>
      <c r="AP2704" s="2">
        <v>150</v>
      </c>
      <c r="AQ2704" s="2" t="s">
        <v>83</v>
      </c>
      <c r="AR2704" s="2" t="s">
        <v>168</v>
      </c>
      <c r="BE2704" s="23" t="str">
        <f t="shared" si="419"/>
        <v>EMF nein</v>
      </c>
      <c r="BF2704" s="23" t="str">
        <f t="shared" si="422"/>
        <v/>
      </c>
      <c r="BG2704" s="23" t="str">
        <f t="shared" si="423"/>
        <v/>
      </c>
      <c r="BH2704" s="23">
        <f t="shared" si="424"/>
        <v>0</v>
      </c>
      <c r="BO2704" s="2" t="s">
        <v>930</v>
      </c>
      <c r="BP2704" s="3">
        <v>1</v>
      </c>
      <c r="BQ2704" s="2" t="s">
        <v>10998</v>
      </c>
    </row>
    <row r="2705" spans="1:69" ht="16.149999999999999" customHeight="1" x14ac:dyDescent="0.25">
      <c r="A2705" s="16">
        <v>2704</v>
      </c>
      <c r="B2705" s="17" t="s">
        <v>135</v>
      </c>
      <c r="C2705" s="2" t="s">
        <v>9322</v>
      </c>
      <c r="D2705" s="2" t="s">
        <v>151</v>
      </c>
      <c r="E2705" s="2" t="s">
        <v>9250</v>
      </c>
      <c r="F2705" s="67">
        <v>43371</v>
      </c>
      <c r="G2705" s="3">
        <f t="shared" si="417"/>
        <v>9</v>
      </c>
      <c r="H2705" s="3">
        <f t="shared" si="418"/>
        <v>2018</v>
      </c>
      <c r="I2705" s="19">
        <v>0.5625</v>
      </c>
      <c r="J2705" s="20">
        <f t="shared" si="420"/>
        <v>13</v>
      </c>
      <c r="K2705" s="5" t="str">
        <f t="shared" si="421"/>
        <v>ja</v>
      </c>
      <c r="L2705" s="5" t="s">
        <v>91</v>
      </c>
      <c r="M2705" s="6" t="s">
        <v>139</v>
      </c>
      <c r="N2705" s="5">
        <v>54</v>
      </c>
      <c r="O2705" s="17" t="s">
        <v>126</v>
      </c>
      <c r="P2705" s="6" t="s">
        <v>10999</v>
      </c>
      <c r="Q2705" s="6" t="s">
        <v>186</v>
      </c>
      <c r="R2705" s="6" t="s">
        <v>77</v>
      </c>
      <c r="T2705" s="22"/>
      <c r="U2705" s="2" t="s">
        <v>100</v>
      </c>
      <c r="V2705" s="2" t="s">
        <v>10162</v>
      </c>
      <c r="W2705" s="2" t="s">
        <v>109</v>
      </c>
      <c r="BE2705" s="23" t="str">
        <f t="shared" si="419"/>
        <v>EMF ja</v>
      </c>
      <c r="BF2705" s="23">
        <f t="shared" si="422"/>
        <v>1</v>
      </c>
      <c r="BG2705" s="23" t="str">
        <f t="shared" si="423"/>
        <v>&lt;100m</v>
      </c>
      <c r="BH2705" s="23">
        <f t="shared" si="424"/>
        <v>3</v>
      </c>
      <c r="BI2705" s="2" t="s">
        <v>162</v>
      </c>
      <c r="BJ2705" s="2">
        <v>1</v>
      </c>
      <c r="BK2705" s="2" t="s">
        <v>162</v>
      </c>
      <c r="BL2705" s="2">
        <v>50</v>
      </c>
      <c r="BM2705" s="2" t="s">
        <v>162</v>
      </c>
      <c r="BN2705" s="2">
        <v>80</v>
      </c>
      <c r="BO2705" s="2" t="s">
        <v>930</v>
      </c>
      <c r="BP2705" s="3">
        <v>1</v>
      </c>
      <c r="BQ2705" s="2" t="s">
        <v>11000</v>
      </c>
    </row>
    <row r="2706" spans="1:69" ht="16.149999999999999" customHeight="1" x14ac:dyDescent="0.25">
      <c r="A2706" s="16">
        <v>2705</v>
      </c>
      <c r="B2706" s="17" t="s">
        <v>211</v>
      </c>
      <c r="C2706" s="2" t="s">
        <v>119</v>
      </c>
      <c r="D2706" s="2" t="s">
        <v>89</v>
      </c>
      <c r="E2706" s="2" t="s">
        <v>11001</v>
      </c>
      <c r="F2706" s="67">
        <v>43371</v>
      </c>
      <c r="G2706" s="3">
        <f t="shared" si="417"/>
        <v>9</v>
      </c>
      <c r="H2706" s="3">
        <f t="shared" si="418"/>
        <v>2018</v>
      </c>
      <c r="I2706" s="19">
        <v>0.27777777777777801</v>
      </c>
      <c r="J2706" s="20">
        <f t="shared" si="420"/>
        <v>6</v>
      </c>
      <c r="K2706" s="5" t="str">
        <f t="shared" si="421"/>
        <v>ja</v>
      </c>
      <c r="L2706" s="5" t="s">
        <v>91</v>
      </c>
      <c r="M2706" s="6" t="s">
        <v>74</v>
      </c>
      <c r="N2706" s="5">
        <v>22</v>
      </c>
      <c r="O2706" s="17" t="s">
        <v>75</v>
      </c>
      <c r="P2706" s="6" t="s">
        <v>5951</v>
      </c>
      <c r="R2706" s="6" t="s">
        <v>77</v>
      </c>
      <c r="T2706" s="22" t="s">
        <v>79</v>
      </c>
      <c r="U2706" s="2" t="s">
        <v>354</v>
      </c>
      <c r="X2706" s="2">
        <v>357</v>
      </c>
      <c r="Y2706" s="2" t="s">
        <v>81</v>
      </c>
      <c r="Z2706" s="2" t="s">
        <v>82</v>
      </c>
      <c r="AA2706" s="2">
        <v>357</v>
      </c>
      <c r="AB2706" s="2" t="s">
        <v>81</v>
      </c>
      <c r="AC2706" s="2" t="s">
        <v>82</v>
      </c>
      <c r="AD2706" s="2">
        <v>357</v>
      </c>
      <c r="AE2706" s="2" t="s">
        <v>83</v>
      </c>
      <c r="AF2706" s="2" t="s">
        <v>82</v>
      </c>
      <c r="AJ2706" s="2">
        <v>487</v>
      </c>
      <c r="AK2706" s="2" t="s">
        <v>81</v>
      </c>
      <c r="AL2706" s="2" t="s">
        <v>84</v>
      </c>
      <c r="AP2706" s="2">
        <v>487</v>
      </c>
      <c r="AQ2706" s="2" t="s">
        <v>83</v>
      </c>
      <c r="AR2706" s="2" t="s">
        <v>84</v>
      </c>
      <c r="BE2706" s="23" t="str">
        <f t="shared" si="419"/>
        <v>EMF nein</v>
      </c>
      <c r="BF2706" s="23" t="str">
        <f t="shared" si="422"/>
        <v/>
      </c>
      <c r="BG2706" s="23" t="str">
        <f t="shared" si="423"/>
        <v/>
      </c>
      <c r="BH2706" s="23">
        <f t="shared" si="424"/>
        <v>0</v>
      </c>
      <c r="BO2706" s="2" t="s">
        <v>11002</v>
      </c>
      <c r="BP2706" s="3">
        <v>1</v>
      </c>
      <c r="BQ2706" s="2" t="s">
        <v>11003</v>
      </c>
    </row>
    <row r="2707" spans="1:69" ht="16.149999999999999" customHeight="1" x14ac:dyDescent="0.25">
      <c r="A2707" s="16">
        <v>2706</v>
      </c>
      <c r="B2707" s="17" t="s">
        <v>211</v>
      </c>
      <c r="C2707" s="44" t="s">
        <v>1851</v>
      </c>
      <c r="D2707" s="2" t="s">
        <v>89</v>
      </c>
      <c r="E2707" s="2" t="s">
        <v>11004</v>
      </c>
      <c r="F2707" s="67">
        <v>43369</v>
      </c>
      <c r="G2707" s="3">
        <f t="shared" ref="G2707:G2770" si="425">IF(F2707&lt;&gt;"",MONTH(F2707),"")</f>
        <v>9</v>
      </c>
      <c r="H2707" s="3">
        <f t="shared" ref="H2707:H2770" si="426">IF(F2707&lt;&gt;"",YEAR(F2707),"")</f>
        <v>2018</v>
      </c>
      <c r="I2707" s="19">
        <v>0.75347222222222199</v>
      </c>
      <c r="J2707" s="20">
        <f t="shared" si="420"/>
        <v>18</v>
      </c>
      <c r="K2707" s="5" t="str">
        <f t="shared" si="421"/>
        <v>ja</v>
      </c>
      <c r="L2707" s="21" t="s">
        <v>73</v>
      </c>
      <c r="M2707" s="6" t="s">
        <v>115</v>
      </c>
      <c r="N2707" s="5">
        <v>25</v>
      </c>
      <c r="O2707" s="17" t="s">
        <v>75</v>
      </c>
      <c r="P2707" s="6" t="s">
        <v>11005</v>
      </c>
      <c r="R2707" s="6" t="s">
        <v>77</v>
      </c>
      <c r="T2707" s="6" t="s">
        <v>202</v>
      </c>
      <c r="U2707" s="2" t="s">
        <v>74</v>
      </c>
      <c r="BE2707" s="23" t="str">
        <f t="shared" si="419"/>
        <v>EMF nein</v>
      </c>
      <c r="BF2707" s="23" t="str">
        <f t="shared" si="422"/>
        <v/>
      </c>
      <c r="BG2707" s="23" t="str">
        <f t="shared" si="423"/>
        <v/>
      </c>
      <c r="BH2707" s="23">
        <f t="shared" si="424"/>
        <v>0</v>
      </c>
      <c r="BO2707" s="2" t="s">
        <v>11006</v>
      </c>
      <c r="BP2707" s="3">
        <v>1</v>
      </c>
      <c r="BQ2707" s="2" t="s">
        <v>11007</v>
      </c>
    </row>
    <row r="2708" spans="1:69" ht="16.149999999999999" customHeight="1" x14ac:dyDescent="0.25">
      <c r="A2708" s="16">
        <v>2707</v>
      </c>
      <c r="B2708" s="17" t="s">
        <v>211</v>
      </c>
      <c r="C2708" s="2" t="s">
        <v>2767</v>
      </c>
      <c r="D2708" s="2" t="s">
        <v>371</v>
      </c>
      <c r="E2708" s="2" t="s">
        <v>11008</v>
      </c>
      <c r="F2708" s="67">
        <v>43279</v>
      </c>
      <c r="G2708" s="3">
        <f t="shared" si="425"/>
        <v>6</v>
      </c>
      <c r="H2708" s="3">
        <f t="shared" si="426"/>
        <v>2018</v>
      </c>
      <c r="I2708" s="19">
        <v>0.70486111111111105</v>
      </c>
      <c r="J2708" s="20">
        <f t="shared" si="420"/>
        <v>16</v>
      </c>
      <c r="K2708" s="5" t="str">
        <f t="shared" si="421"/>
        <v>ja</v>
      </c>
      <c r="L2708" s="5" t="s">
        <v>91</v>
      </c>
      <c r="M2708" s="6" t="s">
        <v>74</v>
      </c>
      <c r="N2708" s="5">
        <v>36</v>
      </c>
      <c r="O2708" s="2" t="s">
        <v>140</v>
      </c>
      <c r="P2708" s="6" t="s">
        <v>11009</v>
      </c>
      <c r="R2708" s="6" t="s">
        <v>77</v>
      </c>
      <c r="T2708" s="22" t="s">
        <v>79</v>
      </c>
      <c r="V2708" s="2" t="s">
        <v>80</v>
      </c>
      <c r="X2708" s="2">
        <v>500</v>
      </c>
      <c r="Y2708" s="2" t="s">
        <v>83</v>
      </c>
      <c r="Z2708" s="2" t="s">
        <v>84</v>
      </c>
      <c r="AA2708" s="2">
        <v>500</v>
      </c>
      <c r="AB2708" s="2" t="s">
        <v>81</v>
      </c>
      <c r="AC2708" s="2" t="s">
        <v>84</v>
      </c>
      <c r="AD2708" s="2">
        <v>500</v>
      </c>
      <c r="AE2708" s="2" t="s">
        <v>81</v>
      </c>
      <c r="AF2708" s="2" t="s">
        <v>84</v>
      </c>
      <c r="AJ2708" s="2">
        <v>163</v>
      </c>
      <c r="AK2708" s="2" t="s">
        <v>81</v>
      </c>
      <c r="AL2708" s="2" t="s">
        <v>84</v>
      </c>
      <c r="AM2708" s="2">
        <v>163</v>
      </c>
      <c r="AN2708" s="2" t="s">
        <v>81</v>
      </c>
      <c r="AO2708" s="2" t="s">
        <v>84</v>
      </c>
      <c r="AP2708" s="2">
        <v>163</v>
      </c>
      <c r="AQ2708" s="2" t="s">
        <v>81</v>
      </c>
      <c r="AR2708" s="2" t="s">
        <v>84</v>
      </c>
      <c r="AV2708" s="2">
        <v>324</v>
      </c>
      <c r="AW2708" s="2" t="s">
        <v>81</v>
      </c>
      <c r="AX2708" s="2" t="s">
        <v>161</v>
      </c>
      <c r="AY2708" s="2">
        <v>324</v>
      </c>
      <c r="AZ2708" s="2" t="s">
        <v>81</v>
      </c>
      <c r="BA2708" s="2" t="s">
        <v>161</v>
      </c>
      <c r="BB2708" s="2">
        <v>324</v>
      </c>
      <c r="BC2708" s="2" t="s">
        <v>81</v>
      </c>
      <c r="BD2708" s="2" t="s">
        <v>161</v>
      </c>
      <c r="BE2708" s="23" t="str">
        <f t="shared" si="419"/>
        <v>EMF ja</v>
      </c>
      <c r="BF2708" s="23">
        <f t="shared" si="422"/>
        <v>1750</v>
      </c>
      <c r="BG2708" s="23" t="str">
        <f t="shared" si="423"/>
        <v>500+m</v>
      </c>
      <c r="BH2708" s="23">
        <f t="shared" si="424"/>
        <v>1</v>
      </c>
      <c r="BK2708" s="2" t="s">
        <v>162</v>
      </c>
      <c r="BL2708" s="2">
        <v>1750</v>
      </c>
      <c r="BO2708" s="2" t="s">
        <v>11010</v>
      </c>
      <c r="BP2708" s="3">
        <v>1</v>
      </c>
      <c r="BQ2708" s="2" t="s">
        <v>11011</v>
      </c>
    </row>
    <row r="2709" spans="1:69" ht="16.149999999999999" customHeight="1" x14ac:dyDescent="0.25">
      <c r="A2709" s="41">
        <v>2708</v>
      </c>
      <c r="B2709" s="17" t="s">
        <v>135</v>
      </c>
      <c r="C2709" s="2" t="s">
        <v>540</v>
      </c>
      <c r="D2709" s="2" t="s">
        <v>124</v>
      </c>
      <c r="E2709" s="2" t="s">
        <v>11012</v>
      </c>
      <c r="F2709" s="67">
        <v>43306</v>
      </c>
      <c r="G2709" s="3">
        <f t="shared" si="425"/>
        <v>7</v>
      </c>
      <c r="H2709" s="3">
        <f t="shared" si="426"/>
        <v>2018</v>
      </c>
      <c r="I2709" s="19"/>
      <c r="J2709" s="20" t="str">
        <f t="shared" si="420"/>
        <v/>
      </c>
      <c r="K2709" s="5" t="str">
        <f t="shared" si="421"/>
        <v>ja</v>
      </c>
      <c r="L2709" s="5" t="s">
        <v>91</v>
      </c>
      <c r="M2709" s="6" t="s">
        <v>354</v>
      </c>
      <c r="O2709" s="17" t="s">
        <v>75</v>
      </c>
      <c r="P2709" s="47" t="s">
        <v>11013</v>
      </c>
      <c r="R2709" s="6" t="s">
        <v>77</v>
      </c>
      <c r="T2709" s="22"/>
      <c r="U2709" s="2" t="s">
        <v>80</v>
      </c>
      <c r="X2709" s="2">
        <v>183</v>
      </c>
      <c r="Y2709" s="2" t="s">
        <v>81</v>
      </c>
      <c r="Z2709" s="2" t="s">
        <v>84</v>
      </c>
      <c r="AA2709" s="2">
        <v>183</v>
      </c>
      <c r="AB2709" s="2" t="s">
        <v>81</v>
      </c>
      <c r="AC2709" s="2" t="s">
        <v>84</v>
      </c>
      <c r="AD2709" s="2">
        <v>183</v>
      </c>
      <c r="AE2709" s="2" t="s">
        <v>81</v>
      </c>
      <c r="AF2709" s="2" t="s">
        <v>84</v>
      </c>
      <c r="BE2709" s="23" t="str">
        <f t="shared" si="419"/>
        <v>EMF nein</v>
      </c>
      <c r="BF2709" s="23" t="str">
        <f t="shared" si="422"/>
        <v/>
      </c>
      <c r="BG2709" s="23" t="str">
        <f t="shared" si="423"/>
        <v/>
      </c>
      <c r="BH2709" s="23">
        <f t="shared" si="424"/>
        <v>0</v>
      </c>
      <c r="BO2709" s="2" t="s">
        <v>11014</v>
      </c>
      <c r="BP2709" s="3">
        <v>1</v>
      </c>
      <c r="BQ2709" s="2" t="s">
        <v>11015</v>
      </c>
    </row>
    <row r="2710" spans="1:69" ht="16.149999999999999" customHeight="1" x14ac:dyDescent="0.25">
      <c r="A2710" s="16">
        <v>2709</v>
      </c>
      <c r="B2710" s="17" t="s">
        <v>211</v>
      </c>
      <c r="C2710" s="2" t="s">
        <v>10498</v>
      </c>
      <c r="D2710" s="2" t="s">
        <v>371</v>
      </c>
      <c r="E2710" s="2" t="s">
        <v>6582</v>
      </c>
      <c r="F2710" s="67">
        <v>42882</v>
      </c>
      <c r="G2710" s="3">
        <f t="shared" si="425"/>
        <v>5</v>
      </c>
      <c r="H2710" s="3">
        <f t="shared" si="426"/>
        <v>2017</v>
      </c>
      <c r="I2710" s="19">
        <v>0.58680555555555602</v>
      </c>
      <c r="J2710" s="20">
        <f t="shared" si="420"/>
        <v>14</v>
      </c>
      <c r="K2710" s="5" t="str">
        <f t="shared" si="421"/>
        <v>ja</v>
      </c>
      <c r="L2710" s="21" t="s">
        <v>73</v>
      </c>
      <c r="M2710" s="6" t="s">
        <v>74</v>
      </c>
      <c r="N2710" s="5">
        <v>20</v>
      </c>
      <c r="O2710" s="17" t="s">
        <v>75</v>
      </c>
      <c r="P2710" s="6" t="s">
        <v>10313</v>
      </c>
      <c r="R2710" s="6" t="s">
        <v>77</v>
      </c>
      <c r="T2710" s="22" t="s">
        <v>79</v>
      </c>
      <c r="U2710" s="2" t="s">
        <v>354</v>
      </c>
      <c r="V2710" s="2" t="s">
        <v>80</v>
      </c>
      <c r="BE2710" s="23" t="str">
        <f t="shared" si="419"/>
        <v>EMF nein</v>
      </c>
      <c r="BF2710" s="23" t="str">
        <f t="shared" si="422"/>
        <v/>
      </c>
      <c r="BG2710" s="23" t="str">
        <f t="shared" si="423"/>
        <v/>
      </c>
      <c r="BH2710" s="23">
        <f t="shared" si="424"/>
        <v>0</v>
      </c>
      <c r="BP2710" s="3">
        <v>1</v>
      </c>
      <c r="BQ2710" s="2" t="s">
        <v>11016</v>
      </c>
    </row>
    <row r="2711" spans="1:69" ht="16.149999999999999" customHeight="1" x14ac:dyDescent="0.25">
      <c r="A2711" s="16">
        <v>2710</v>
      </c>
      <c r="B2711" s="17" t="s">
        <v>211</v>
      </c>
      <c r="C2711" s="2" t="s">
        <v>1241</v>
      </c>
      <c r="D2711" s="2" t="s">
        <v>575</v>
      </c>
      <c r="E2711" s="2" t="s">
        <v>11017</v>
      </c>
      <c r="F2711" s="67">
        <v>43370</v>
      </c>
      <c r="G2711" s="3">
        <f t="shared" si="425"/>
        <v>9</v>
      </c>
      <c r="H2711" s="3">
        <f t="shared" si="426"/>
        <v>2018</v>
      </c>
      <c r="I2711" s="19">
        <v>0.29166666666666702</v>
      </c>
      <c r="J2711" s="20">
        <f t="shared" si="420"/>
        <v>7</v>
      </c>
      <c r="K2711" s="5" t="str">
        <f t="shared" si="421"/>
        <v>ja</v>
      </c>
      <c r="L2711" s="5" t="s">
        <v>91</v>
      </c>
      <c r="M2711" s="6" t="s">
        <v>74</v>
      </c>
      <c r="N2711" s="5">
        <v>23</v>
      </c>
      <c r="O2711" s="17" t="s">
        <v>126</v>
      </c>
      <c r="P2711" s="6" t="s">
        <v>11018</v>
      </c>
      <c r="R2711" s="6" t="s">
        <v>77</v>
      </c>
      <c r="T2711" s="22" t="s">
        <v>79</v>
      </c>
      <c r="U2711" s="2" t="s">
        <v>74</v>
      </c>
      <c r="BE2711" s="23" t="str">
        <f t="shared" si="419"/>
        <v>EMF ja</v>
      </c>
      <c r="BF2711" s="23">
        <f t="shared" si="422"/>
        <v>85</v>
      </c>
      <c r="BG2711" s="23" t="str">
        <f t="shared" si="423"/>
        <v>&lt;100m</v>
      </c>
      <c r="BH2711" s="23">
        <f t="shared" si="424"/>
        <v>1</v>
      </c>
      <c r="BM2711" s="2" t="s">
        <v>162</v>
      </c>
      <c r="BN2711" s="2">
        <v>85</v>
      </c>
      <c r="BO2711" s="2" t="s">
        <v>11019</v>
      </c>
      <c r="BP2711" s="3">
        <v>1</v>
      </c>
      <c r="BQ2711" s="2" t="s">
        <v>11020</v>
      </c>
    </row>
    <row r="2712" spans="1:69" ht="16.149999999999999" customHeight="1" x14ac:dyDescent="0.25">
      <c r="A2712" s="69">
        <v>2711</v>
      </c>
      <c r="B2712" s="44" t="s">
        <v>87</v>
      </c>
      <c r="C2712" s="2" t="s">
        <v>1213</v>
      </c>
      <c r="D2712" s="2" t="s">
        <v>896</v>
      </c>
      <c r="E2712" s="2" t="s">
        <v>11021</v>
      </c>
      <c r="F2712" s="67">
        <v>43369</v>
      </c>
      <c r="G2712" s="3">
        <f t="shared" si="425"/>
        <v>9</v>
      </c>
      <c r="H2712" s="3">
        <f t="shared" si="426"/>
        <v>2018</v>
      </c>
      <c r="I2712" s="19">
        <v>0.46527777777777801</v>
      </c>
      <c r="J2712" s="20">
        <f t="shared" si="420"/>
        <v>11</v>
      </c>
      <c r="K2712" s="5" t="str">
        <f t="shared" si="421"/>
        <v>ja</v>
      </c>
      <c r="L2712" s="5" t="s">
        <v>91</v>
      </c>
      <c r="M2712" s="6" t="s">
        <v>74</v>
      </c>
      <c r="N2712" s="5">
        <v>85</v>
      </c>
      <c r="O2712" s="17" t="s">
        <v>75</v>
      </c>
      <c r="P2712" s="6" t="s">
        <v>11022</v>
      </c>
      <c r="R2712" s="6" t="s">
        <v>77</v>
      </c>
      <c r="T2712" s="22" t="s">
        <v>202</v>
      </c>
      <c r="BE2712" s="23" t="str">
        <f t="shared" si="419"/>
        <v>EMF nein</v>
      </c>
      <c r="BF2712" s="23" t="str">
        <f t="shared" si="422"/>
        <v/>
      </c>
      <c r="BG2712" s="23" t="str">
        <f t="shared" si="423"/>
        <v/>
      </c>
      <c r="BH2712" s="23">
        <f t="shared" si="424"/>
        <v>0</v>
      </c>
      <c r="BO2712" s="2" t="s">
        <v>11023</v>
      </c>
      <c r="BP2712" s="3">
        <v>1</v>
      </c>
      <c r="BQ2712" s="2" t="s">
        <v>11024</v>
      </c>
    </row>
    <row r="2713" spans="1:69" ht="16.149999999999999" customHeight="1" x14ac:dyDescent="0.25">
      <c r="A2713" s="16">
        <v>2712</v>
      </c>
      <c r="B2713" s="17" t="s">
        <v>135</v>
      </c>
      <c r="C2713" s="2" t="s">
        <v>1213</v>
      </c>
      <c r="D2713" s="2" t="s">
        <v>896</v>
      </c>
      <c r="E2713" s="2" t="s">
        <v>11025</v>
      </c>
      <c r="F2713" s="67">
        <v>43369</v>
      </c>
      <c r="G2713" s="3">
        <f t="shared" si="425"/>
        <v>9</v>
      </c>
      <c r="H2713" s="3">
        <f t="shared" si="426"/>
        <v>2018</v>
      </c>
      <c r="I2713" s="19">
        <v>0.46875</v>
      </c>
      <c r="J2713" s="20">
        <f t="shared" si="420"/>
        <v>11</v>
      </c>
      <c r="K2713" s="5" t="str">
        <f t="shared" si="421"/>
        <v>ja</v>
      </c>
      <c r="L2713" s="5" t="s">
        <v>91</v>
      </c>
      <c r="M2713" s="6" t="s">
        <v>139</v>
      </c>
      <c r="N2713" s="5">
        <v>40</v>
      </c>
      <c r="O2713" s="17" t="s">
        <v>75</v>
      </c>
      <c r="P2713" s="6" t="s">
        <v>11026</v>
      </c>
      <c r="R2713" s="6" t="s">
        <v>77</v>
      </c>
      <c r="T2713" s="22"/>
      <c r="BE2713" s="23" t="str">
        <f t="shared" si="419"/>
        <v>EMF nein</v>
      </c>
      <c r="BF2713" s="23" t="str">
        <f t="shared" si="422"/>
        <v/>
      </c>
      <c r="BG2713" s="23" t="str">
        <f t="shared" si="423"/>
        <v/>
      </c>
      <c r="BH2713" s="23">
        <f t="shared" si="424"/>
        <v>0</v>
      </c>
      <c r="BO2713" s="2" t="s">
        <v>11027</v>
      </c>
      <c r="BP2713" s="3">
        <v>1</v>
      </c>
      <c r="BQ2713" s="2" t="s">
        <v>11028</v>
      </c>
    </row>
    <row r="2714" spans="1:69" ht="16.149999999999999" customHeight="1" x14ac:dyDescent="0.25">
      <c r="A2714" s="16">
        <v>2713</v>
      </c>
      <c r="B2714" s="17" t="s">
        <v>211</v>
      </c>
      <c r="C2714" s="2" t="s">
        <v>540</v>
      </c>
      <c r="D2714" s="2" t="s">
        <v>124</v>
      </c>
      <c r="E2714" s="2" t="s">
        <v>11029</v>
      </c>
      <c r="F2714" s="67">
        <v>43370</v>
      </c>
      <c r="G2714" s="3">
        <f t="shared" si="425"/>
        <v>9</v>
      </c>
      <c r="H2714" s="3">
        <f t="shared" si="426"/>
        <v>2018</v>
      </c>
      <c r="I2714" s="19">
        <v>0.51041666666666696</v>
      </c>
      <c r="J2714" s="20">
        <f t="shared" si="420"/>
        <v>12</v>
      </c>
      <c r="K2714" s="5" t="str">
        <f t="shared" si="421"/>
        <v>ja</v>
      </c>
      <c r="L2714" s="5" t="s">
        <v>91</v>
      </c>
      <c r="M2714" s="6" t="s">
        <v>74</v>
      </c>
      <c r="N2714" s="5">
        <v>25</v>
      </c>
      <c r="O2714" s="2" t="s">
        <v>140</v>
      </c>
      <c r="P2714" s="6" t="s">
        <v>11030</v>
      </c>
      <c r="R2714" s="6" t="s">
        <v>77</v>
      </c>
      <c r="T2714" s="22"/>
      <c r="X2714" s="2">
        <v>310</v>
      </c>
      <c r="Y2714" s="2" t="s">
        <v>81</v>
      </c>
      <c r="Z2714" s="2" t="s">
        <v>84</v>
      </c>
      <c r="AA2714" s="2">
        <v>310</v>
      </c>
      <c r="AB2714" s="2" t="s">
        <v>94</v>
      </c>
      <c r="AC2714" s="2" t="s">
        <v>84</v>
      </c>
      <c r="AD2714" s="2">
        <v>310</v>
      </c>
      <c r="AE2714" s="2" t="s">
        <v>81</v>
      </c>
      <c r="AF2714" s="2" t="s">
        <v>84</v>
      </c>
      <c r="AJ2714" s="2">
        <v>588</v>
      </c>
      <c r="AK2714" s="2" t="s">
        <v>81</v>
      </c>
      <c r="AL2714" s="2" t="s">
        <v>84</v>
      </c>
      <c r="AM2714" s="2">
        <v>588</v>
      </c>
      <c r="AN2714" s="2" t="s">
        <v>81</v>
      </c>
      <c r="AO2714" s="2" t="s">
        <v>84</v>
      </c>
      <c r="AP2714" s="2">
        <v>588</v>
      </c>
      <c r="AQ2714" s="2" t="s">
        <v>83</v>
      </c>
      <c r="AR2714" s="2" t="s">
        <v>84</v>
      </c>
      <c r="BE2714" s="23" t="str">
        <f t="shared" si="419"/>
        <v>EMF nein</v>
      </c>
      <c r="BF2714" s="23" t="str">
        <f t="shared" si="422"/>
        <v/>
      </c>
      <c r="BG2714" s="23" t="str">
        <f t="shared" si="423"/>
        <v/>
      </c>
      <c r="BH2714" s="23">
        <f t="shared" si="424"/>
        <v>0</v>
      </c>
      <c r="BO2714" s="2" t="s">
        <v>11031</v>
      </c>
      <c r="BP2714" s="3">
        <v>1</v>
      </c>
      <c r="BQ2714" s="2" t="s">
        <v>11032</v>
      </c>
    </row>
    <row r="2715" spans="1:69" ht="16.149999999999999" customHeight="1" x14ac:dyDescent="0.25">
      <c r="A2715" s="16">
        <v>2714</v>
      </c>
      <c r="B2715" s="17" t="s">
        <v>211</v>
      </c>
      <c r="C2715" s="2" t="s">
        <v>11033</v>
      </c>
      <c r="D2715" s="2" t="s">
        <v>145</v>
      </c>
      <c r="E2715" s="2" t="s">
        <v>247</v>
      </c>
      <c r="F2715" s="67">
        <v>43363</v>
      </c>
      <c r="G2715" s="3">
        <f t="shared" si="425"/>
        <v>9</v>
      </c>
      <c r="H2715" s="3">
        <f t="shared" si="426"/>
        <v>2018</v>
      </c>
      <c r="I2715" s="19">
        <v>0.72916666666666696</v>
      </c>
      <c r="J2715" s="20">
        <f t="shared" si="420"/>
        <v>17</v>
      </c>
      <c r="K2715" s="5" t="str">
        <f t="shared" si="421"/>
        <v>ja</v>
      </c>
      <c r="L2715" s="21" t="s">
        <v>73</v>
      </c>
      <c r="M2715" s="6" t="s">
        <v>115</v>
      </c>
      <c r="N2715" s="5">
        <v>57</v>
      </c>
      <c r="O2715" s="17" t="s">
        <v>126</v>
      </c>
      <c r="P2715" s="6" t="s">
        <v>11034</v>
      </c>
      <c r="R2715" s="6" t="s">
        <v>77</v>
      </c>
      <c r="T2715" s="22"/>
      <c r="BE2715" s="23" t="str">
        <f t="shared" si="419"/>
        <v>EMF ja</v>
      </c>
      <c r="BF2715" s="23" t="str">
        <f t="shared" si="422"/>
        <v/>
      </c>
      <c r="BG2715" s="23" t="str">
        <f t="shared" si="423"/>
        <v/>
      </c>
      <c r="BH2715" s="23">
        <f t="shared" si="424"/>
        <v>2</v>
      </c>
      <c r="BK2715" s="2" t="s">
        <v>162</v>
      </c>
      <c r="BM2715" s="2" t="s">
        <v>162</v>
      </c>
      <c r="BO2715" s="2" t="s">
        <v>11035</v>
      </c>
      <c r="BP2715" s="3">
        <v>1</v>
      </c>
      <c r="BQ2715" s="2" t="s">
        <v>11036</v>
      </c>
    </row>
    <row r="2716" spans="1:69" ht="16.149999999999999" customHeight="1" x14ac:dyDescent="0.25">
      <c r="A2716" s="16">
        <v>2715</v>
      </c>
      <c r="B2716" s="17" t="s">
        <v>211</v>
      </c>
      <c r="C2716" s="2" t="s">
        <v>327</v>
      </c>
      <c r="D2716" s="2" t="s">
        <v>124</v>
      </c>
      <c r="E2716" s="2" t="s">
        <v>11037</v>
      </c>
      <c r="F2716" s="67">
        <v>43371</v>
      </c>
      <c r="G2716" s="3">
        <f t="shared" si="425"/>
        <v>9</v>
      </c>
      <c r="H2716" s="3">
        <f t="shared" si="426"/>
        <v>2018</v>
      </c>
      <c r="I2716" s="19">
        <v>0.77083333333333304</v>
      </c>
      <c r="J2716" s="20">
        <f t="shared" si="420"/>
        <v>18</v>
      </c>
      <c r="K2716" s="5" t="str">
        <f t="shared" si="421"/>
        <v>ja</v>
      </c>
      <c r="L2716" s="21" t="s">
        <v>73</v>
      </c>
      <c r="M2716" s="6" t="s">
        <v>74</v>
      </c>
      <c r="N2716" s="5">
        <v>68</v>
      </c>
      <c r="O2716" s="17" t="s">
        <v>75</v>
      </c>
      <c r="P2716" s="6" t="s">
        <v>11038</v>
      </c>
      <c r="R2716" s="6" t="s">
        <v>77</v>
      </c>
      <c r="T2716" s="22"/>
      <c r="U2716" s="2" t="s">
        <v>115</v>
      </c>
      <c r="V2716" s="2" t="s">
        <v>80</v>
      </c>
      <c r="X2716" s="2">
        <v>154</v>
      </c>
      <c r="Y2716" s="2" t="s">
        <v>81</v>
      </c>
      <c r="Z2716" s="2" t="s">
        <v>168</v>
      </c>
      <c r="AA2716" s="2">
        <v>154</v>
      </c>
      <c r="AB2716" s="2" t="s">
        <v>81</v>
      </c>
      <c r="AC2716" s="2" t="s">
        <v>168</v>
      </c>
      <c r="AD2716" s="2">
        <v>154</v>
      </c>
      <c r="AE2716" s="2" t="s">
        <v>81</v>
      </c>
      <c r="AF2716" s="2" t="s">
        <v>168</v>
      </c>
      <c r="AJ2716" s="2">
        <v>210</v>
      </c>
      <c r="AK2716" s="2" t="s">
        <v>83</v>
      </c>
      <c r="AL2716" s="2" t="s">
        <v>168</v>
      </c>
      <c r="AM2716" s="2">
        <v>210</v>
      </c>
      <c r="AN2716" s="2" t="s">
        <v>81</v>
      </c>
      <c r="AO2716" s="2" t="s">
        <v>168</v>
      </c>
      <c r="AP2716" s="2">
        <v>210</v>
      </c>
      <c r="AQ2716" s="2" t="s">
        <v>83</v>
      </c>
      <c r="AR2716" s="2" t="s">
        <v>168</v>
      </c>
      <c r="AV2716" s="2">
        <v>250</v>
      </c>
      <c r="AW2716" s="2" t="s">
        <v>81</v>
      </c>
      <c r="AX2716" s="2" t="s">
        <v>82</v>
      </c>
      <c r="AY2716" s="2">
        <v>250</v>
      </c>
      <c r="AZ2716" s="2" t="s">
        <v>81</v>
      </c>
      <c r="BA2716" s="2" t="s">
        <v>82</v>
      </c>
      <c r="BB2716" s="2">
        <v>250</v>
      </c>
      <c r="BC2716" s="2" t="s">
        <v>81</v>
      </c>
      <c r="BD2716" s="2" t="s">
        <v>82</v>
      </c>
      <c r="BE2716" s="23" t="str">
        <f t="shared" si="419"/>
        <v>EMF nein</v>
      </c>
      <c r="BF2716" s="23" t="str">
        <f t="shared" si="422"/>
        <v/>
      </c>
      <c r="BG2716" s="23" t="str">
        <f t="shared" si="423"/>
        <v/>
      </c>
      <c r="BH2716" s="23">
        <f t="shared" si="424"/>
        <v>0</v>
      </c>
      <c r="BO2716" s="2" t="s">
        <v>11039</v>
      </c>
      <c r="BP2716" s="3">
        <v>1</v>
      </c>
      <c r="BQ2716" s="2" t="s">
        <v>11040</v>
      </c>
    </row>
    <row r="2717" spans="1:69" ht="16.149999999999999" customHeight="1" x14ac:dyDescent="0.25">
      <c r="A2717" s="16">
        <v>2716</v>
      </c>
      <c r="B2717" s="17" t="s">
        <v>135</v>
      </c>
      <c r="C2717" s="2" t="s">
        <v>1000</v>
      </c>
      <c r="D2717" s="2" t="s">
        <v>206</v>
      </c>
      <c r="E2717" s="2" t="s">
        <v>11041</v>
      </c>
      <c r="F2717" s="67">
        <v>43322</v>
      </c>
      <c r="G2717" s="3">
        <f t="shared" si="425"/>
        <v>8</v>
      </c>
      <c r="H2717" s="3">
        <f t="shared" si="426"/>
        <v>2018</v>
      </c>
      <c r="I2717" s="19">
        <v>0.39583333333333298</v>
      </c>
      <c r="J2717" s="20">
        <f t="shared" si="420"/>
        <v>9</v>
      </c>
      <c r="K2717" s="5" t="str">
        <f t="shared" si="421"/>
        <v>ja</v>
      </c>
      <c r="L2717" s="5" t="s">
        <v>91</v>
      </c>
      <c r="M2717" s="6" t="s">
        <v>139</v>
      </c>
      <c r="O2717" s="2" t="s">
        <v>140</v>
      </c>
      <c r="P2717" s="6" t="s">
        <v>11042</v>
      </c>
      <c r="R2717" s="6" t="s">
        <v>77</v>
      </c>
      <c r="T2717" s="22"/>
      <c r="X2717" s="2">
        <v>1170</v>
      </c>
      <c r="Y2717" s="2" t="s">
        <v>83</v>
      </c>
      <c r="Z2717" s="2" t="s">
        <v>84</v>
      </c>
      <c r="AA2717" s="2">
        <v>1170</v>
      </c>
      <c r="AB2717" s="2" t="s">
        <v>81</v>
      </c>
      <c r="AC2717" s="2" t="s">
        <v>84</v>
      </c>
      <c r="AD2717" s="2">
        <v>1170</v>
      </c>
      <c r="AE2717" s="2" t="s">
        <v>81</v>
      </c>
      <c r="AF2717" s="2" t="s">
        <v>84</v>
      </c>
      <c r="AJ2717" s="2">
        <v>500</v>
      </c>
      <c r="AK2717" s="2" t="s">
        <v>81</v>
      </c>
      <c r="AL2717" s="2" t="s">
        <v>82</v>
      </c>
      <c r="AM2717" s="2">
        <v>500</v>
      </c>
      <c r="AN2717" s="2" t="s">
        <v>81</v>
      </c>
      <c r="AO2717" s="2" t="s">
        <v>82</v>
      </c>
      <c r="AP2717" s="2">
        <v>500</v>
      </c>
      <c r="AQ2717" s="2" t="s">
        <v>81</v>
      </c>
      <c r="AR2717" s="2" t="s">
        <v>82</v>
      </c>
      <c r="BE2717" s="23" t="str">
        <f t="shared" si="419"/>
        <v>EMF ja</v>
      </c>
      <c r="BF2717" s="23">
        <f t="shared" si="422"/>
        <v>4650</v>
      </c>
      <c r="BG2717" s="23" t="str">
        <f t="shared" si="423"/>
        <v>500+m</v>
      </c>
      <c r="BH2717" s="23">
        <f t="shared" si="424"/>
        <v>3</v>
      </c>
      <c r="BI2717" s="2" t="s">
        <v>162</v>
      </c>
      <c r="BJ2717" s="2">
        <v>4800</v>
      </c>
      <c r="BK2717" s="2" t="s">
        <v>162</v>
      </c>
      <c r="BL2717" s="2">
        <v>4650</v>
      </c>
      <c r="BM2717" s="2" t="s">
        <v>162</v>
      </c>
      <c r="BN2717" s="2">
        <v>4700</v>
      </c>
      <c r="BO2717" s="2" t="s">
        <v>11043</v>
      </c>
      <c r="BP2717" s="3">
        <v>1</v>
      </c>
      <c r="BQ2717" s="2" t="s">
        <v>11044</v>
      </c>
    </row>
    <row r="2718" spans="1:69" ht="16.149999999999999" customHeight="1" x14ac:dyDescent="0.25">
      <c r="A2718" s="16">
        <v>2717</v>
      </c>
      <c r="B2718" s="17" t="s">
        <v>262</v>
      </c>
      <c r="C2718" s="48" t="s">
        <v>10456</v>
      </c>
      <c r="D2718" s="2" t="s">
        <v>264</v>
      </c>
      <c r="E2718" s="48" t="s">
        <v>11045</v>
      </c>
      <c r="F2718" s="67">
        <v>42509</v>
      </c>
      <c r="G2718" s="3">
        <f t="shared" si="425"/>
        <v>5</v>
      </c>
      <c r="H2718" s="3">
        <f t="shared" si="426"/>
        <v>2016</v>
      </c>
      <c r="I2718" s="19">
        <v>0.53472222222222199</v>
      </c>
      <c r="J2718" s="20">
        <f t="shared" si="420"/>
        <v>12</v>
      </c>
      <c r="K2718" s="5" t="str">
        <f t="shared" si="421"/>
        <v>ja</v>
      </c>
      <c r="L2718" s="5" t="s">
        <v>91</v>
      </c>
      <c r="M2718" s="6" t="s">
        <v>74</v>
      </c>
      <c r="N2718" s="5">
        <v>43</v>
      </c>
      <c r="O2718" s="17" t="s">
        <v>75</v>
      </c>
      <c r="P2718" s="17" t="s">
        <v>3185</v>
      </c>
      <c r="R2718" s="6" t="s">
        <v>335</v>
      </c>
      <c r="T2718" s="22"/>
      <c r="X2718" s="2">
        <v>910</v>
      </c>
      <c r="Y2718" s="2" t="s">
        <v>81</v>
      </c>
      <c r="Z2718" s="2" t="s">
        <v>84</v>
      </c>
      <c r="AA2718" s="2" t="s">
        <v>109</v>
      </c>
      <c r="AD2718" s="2">
        <v>910</v>
      </c>
      <c r="AF2718" s="2" t="s">
        <v>84</v>
      </c>
      <c r="AJ2718" s="2">
        <v>1020</v>
      </c>
      <c r="AK2718" s="2" t="s">
        <v>83</v>
      </c>
      <c r="AL2718" s="2" t="s">
        <v>84</v>
      </c>
      <c r="AM2718" s="2">
        <v>1020</v>
      </c>
      <c r="AN2718" s="2" t="s">
        <v>81</v>
      </c>
      <c r="AO2718" s="2" t="s">
        <v>84</v>
      </c>
      <c r="AP2718" s="2">
        <v>1020</v>
      </c>
      <c r="AQ2718" s="2" t="s">
        <v>83</v>
      </c>
      <c r="AR2718" s="2" t="s">
        <v>84</v>
      </c>
      <c r="BE2718" s="23" t="str">
        <f t="shared" si="419"/>
        <v>EMF nein</v>
      </c>
      <c r="BF2718" s="23" t="str">
        <f t="shared" si="422"/>
        <v/>
      </c>
      <c r="BG2718" s="23" t="str">
        <f t="shared" si="423"/>
        <v/>
      </c>
      <c r="BH2718" s="23">
        <f t="shared" si="424"/>
        <v>0</v>
      </c>
      <c r="BO2718" s="2" t="s">
        <v>11046</v>
      </c>
      <c r="BP2718" s="3">
        <v>1</v>
      </c>
      <c r="BQ2718" s="2" t="s">
        <v>11047</v>
      </c>
    </row>
    <row r="2719" spans="1:69" ht="16.149999999999999" customHeight="1" x14ac:dyDescent="0.25">
      <c r="A2719" s="16">
        <v>2718</v>
      </c>
      <c r="B2719" s="17" t="s">
        <v>211</v>
      </c>
      <c r="C2719" s="2" t="s">
        <v>1499</v>
      </c>
      <c r="D2719" s="2" t="s">
        <v>89</v>
      </c>
      <c r="E2719" s="2" t="s">
        <v>11048</v>
      </c>
      <c r="F2719" s="67">
        <v>41564</v>
      </c>
      <c r="G2719" s="3">
        <f t="shared" si="425"/>
        <v>10</v>
      </c>
      <c r="H2719" s="3">
        <f t="shared" si="426"/>
        <v>2013</v>
      </c>
      <c r="I2719" s="19">
        <v>0.82291666666666696</v>
      </c>
      <c r="J2719" s="20">
        <f t="shared" si="420"/>
        <v>19</v>
      </c>
      <c r="K2719" s="5" t="str">
        <f t="shared" si="421"/>
        <v>ja</v>
      </c>
      <c r="L2719" s="5" t="s">
        <v>91</v>
      </c>
      <c r="M2719" s="6" t="s">
        <v>74</v>
      </c>
      <c r="O2719" s="17" t="s">
        <v>75</v>
      </c>
      <c r="P2719" s="6" t="s">
        <v>11049</v>
      </c>
      <c r="R2719" s="6" t="s">
        <v>77</v>
      </c>
      <c r="T2719" s="22" t="s">
        <v>79</v>
      </c>
      <c r="U2719" s="2" t="s">
        <v>1312</v>
      </c>
      <c r="V2719" s="6" t="s">
        <v>80</v>
      </c>
      <c r="X2719" s="2">
        <v>40</v>
      </c>
      <c r="Y2719" s="2" t="s">
        <v>81</v>
      </c>
      <c r="Z2719" s="2" t="s">
        <v>161</v>
      </c>
      <c r="AA2719" s="2">
        <v>40</v>
      </c>
      <c r="AB2719" s="2" t="s">
        <v>81</v>
      </c>
      <c r="AC2719" s="2" t="s">
        <v>161</v>
      </c>
      <c r="AD2719" s="2">
        <v>40</v>
      </c>
      <c r="AE2719" s="2" t="s">
        <v>81</v>
      </c>
      <c r="AF2719" s="2" t="s">
        <v>161</v>
      </c>
      <c r="AJ2719" s="2">
        <v>100</v>
      </c>
      <c r="AK2719" s="2" t="s">
        <v>81</v>
      </c>
      <c r="AL2719" s="2" t="s">
        <v>168</v>
      </c>
      <c r="AP2719" s="2">
        <v>100</v>
      </c>
      <c r="AQ2719" s="2" t="s">
        <v>81</v>
      </c>
      <c r="AR2719" s="2" t="s">
        <v>168</v>
      </c>
      <c r="BE2719" s="23" t="str">
        <f t="shared" si="419"/>
        <v>EMF nein</v>
      </c>
      <c r="BF2719" s="23" t="str">
        <f t="shared" si="422"/>
        <v/>
      </c>
      <c r="BG2719" s="23" t="str">
        <f t="shared" si="423"/>
        <v/>
      </c>
      <c r="BH2719" s="23">
        <f t="shared" si="424"/>
        <v>0</v>
      </c>
      <c r="BO2719" s="2" t="s">
        <v>11050</v>
      </c>
      <c r="BP2719" s="3">
        <v>1</v>
      </c>
      <c r="BQ2719" s="2" t="s">
        <v>11051</v>
      </c>
    </row>
    <row r="2720" spans="1:69" ht="16.149999999999999" customHeight="1" x14ac:dyDescent="0.25">
      <c r="A2720" s="16">
        <v>2719</v>
      </c>
      <c r="B2720" s="17" t="s">
        <v>135</v>
      </c>
      <c r="C2720" s="2" t="s">
        <v>6574</v>
      </c>
      <c r="D2720" s="2" t="s">
        <v>371</v>
      </c>
      <c r="E2720" s="2" t="s">
        <v>11052</v>
      </c>
      <c r="F2720" s="67">
        <v>43360</v>
      </c>
      <c r="G2720" s="3">
        <f t="shared" si="425"/>
        <v>9</v>
      </c>
      <c r="H2720" s="3">
        <f t="shared" si="426"/>
        <v>2018</v>
      </c>
      <c r="I2720" s="19">
        <v>0.44791666666666702</v>
      </c>
      <c r="J2720" s="20">
        <f t="shared" si="420"/>
        <v>10</v>
      </c>
      <c r="K2720" s="5" t="str">
        <f t="shared" si="421"/>
        <v>ja</v>
      </c>
      <c r="L2720" s="5" t="s">
        <v>91</v>
      </c>
      <c r="M2720" s="6" t="s">
        <v>139</v>
      </c>
      <c r="N2720" s="5">
        <v>67</v>
      </c>
      <c r="O2720" s="17" t="s">
        <v>75</v>
      </c>
      <c r="P2720" s="2" t="s">
        <v>11053</v>
      </c>
      <c r="R2720" s="6" t="s">
        <v>77</v>
      </c>
      <c r="T2720" s="22" t="s">
        <v>79</v>
      </c>
      <c r="X2720" s="2">
        <v>272</v>
      </c>
      <c r="Y2720" s="2" t="s">
        <v>81</v>
      </c>
      <c r="Z2720" s="2" t="s">
        <v>84</v>
      </c>
      <c r="AA2720" s="2">
        <v>272</v>
      </c>
      <c r="AB2720" s="2" t="s">
        <v>81</v>
      </c>
      <c r="AC2720" s="2" t="s">
        <v>84</v>
      </c>
      <c r="AD2720" s="2">
        <v>272</v>
      </c>
      <c r="AE2720" s="2" t="s">
        <v>81</v>
      </c>
      <c r="AF2720" s="2" t="s">
        <v>84</v>
      </c>
      <c r="BE2720" s="23" t="str">
        <f t="shared" si="419"/>
        <v>EMF ja</v>
      </c>
      <c r="BF2720" s="23">
        <f t="shared" si="422"/>
        <v>500</v>
      </c>
      <c r="BG2720" s="23" t="str">
        <f t="shared" si="423"/>
        <v>500+m</v>
      </c>
      <c r="BH2720" s="23">
        <f t="shared" si="424"/>
        <v>2</v>
      </c>
      <c r="BI2720" s="2" t="s">
        <v>162</v>
      </c>
      <c r="BK2720" s="2" t="s">
        <v>162</v>
      </c>
      <c r="BL2720" s="2">
        <v>500</v>
      </c>
      <c r="BO2720" s="2" t="s">
        <v>11054</v>
      </c>
      <c r="BP2720" s="3">
        <v>1</v>
      </c>
      <c r="BQ2720" s="2" t="s">
        <v>11055</v>
      </c>
    </row>
    <row r="2721" spans="1:69" ht="16.149999999999999" customHeight="1" x14ac:dyDescent="0.25">
      <c r="A2721" s="16">
        <v>2720</v>
      </c>
      <c r="B2721" s="17" t="s">
        <v>87</v>
      </c>
      <c r="C2721" s="2" t="s">
        <v>540</v>
      </c>
      <c r="D2721" s="2" t="s">
        <v>124</v>
      </c>
      <c r="E2721" s="2" t="s">
        <v>4915</v>
      </c>
      <c r="F2721" s="67">
        <v>42231</v>
      </c>
      <c r="G2721" s="3">
        <f t="shared" si="425"/>
        <v>8</v>
      </c>
      <c r="H2721" s="3">
        <f t="shared" si="426"/>
        <v>2015</v>
      </c>
      <c r="I2721" s="19">
        <v>0.58333333333333304</v>
      </c>
      <c r="J2721" s="20">
        <f t="shared" si="420"/>
        <v>14</v>
      </c>
      <c r="K2721" s="5" t="str">
        <f t="shared" si="421"/>
        <v>ja</v>
      </c>
      <c r="L2721" s="5" t="s">
        <v>91</v>
      </c>
      <c r="M2721" s="6" t="s">
        <v>74</v>
      </c>
      <c r="N2721" s="5">
        <v>85</v>
      </c>
      <c r="O2721" s="17" t="s">
        <v>75</v>
      </c>
      <c r="P2721" s="2" t="s">
        <v>11056</v>
      </c>
      <c r="R2721" s="6" t="s">
        <v>77</v>
      </c>
      <c r="T2721" s="22"/>
      <c r="X2721" s="2">
        <v>107</v>
      </c>
      <c r="Y2721" s="2" t="s">
        <v>81</v>
      </c>
      <c r="Z2721" s="2" t="s">
        <v>84</v>
      </c>
      <c r="AA2721" s="2">
        <v>107</v>
      </c>
      <c r="AB2721" s="2" t="s">
        <v>81</v>
      </c>
      <c r="AC2721" s="2" t="s">
        <v>84</v>
      </c>
      <c r="AD2721" s="2">
        <v>107</v>
      </c>
      <c r="AE2721" s="2" t="s">
        <v>81</v>
      </c>
      <c r="AF2721" s="2" t="s">
        <v>84</v>
      </c>
      <c r="BE2721" s="23" t="str">
        <f t="shared" si="419"/>
        <v>EMF nein</v>
      </c>
      <c r="BF2721" s="23" t="str">
        <f t="shared" si="422"/>
        <v/>
      </c>
      <c r="BG2721" s="23" t="str">
        <f t="shared" si="423"/>
        <v/>
      </c>
      <c r="BH2721" s="23">
        <f t="shared" si="424"/>
        <v>0</v>
      </c>
      <c r="BO2721" s="2" t="s">
        <v>11057</v>
      </c>
      <c r="BP2721" s="3">
        <v>1</v>
      </c>
      <c r="BQ2721" s="2" t="s">
        <v>11058</v>
      </c>
    </row>
    <row r="2722" spans="1:69" ht="16.149999999999999" customHeight="1" x14ac:dyDescent="0.25">
      <c r="A2722" s="69">
        <v>2721</v>
      </c>
      <c r="B2722" s="17" t="s">
        <v>135</v>
      </c>
      <c r="C2722" s="2" t="s">
        <v>540</v>
      </c>
      <c r="D2722" s="2" t="s">
        <v>124</v>
      </c>
      <c r="E2722" s="2" t="s">
        <v>9353</v>
      </c>
      <c r="F2722" s="67">
        <v>43376</v>
      </c>
      <c r="G2722" s="3">
        <f t="shared" si="425"/>
        <v>10</v>
      </c>
      <c r="H2722" s="3">
        <f t="shared" si="426"/>
        <v>2018</v>
      </c>
      <c r="I2722" s="19">
        <v>0.22916666666666699</v>
      </c>
      <c r="J2722" s="20">
        <f t="shared" si="420"/>
        <v>5</v>
      </c>
      <c r="K2722" s="5" t="str">
        <f t="shared" si="421"/>
        <v>ja</v>
      </c>
      <c r="L2722" s="5" t="s">
        <v>91</v>
      </c>
      <c r="M2722" s="6" t="s">
        <v>139</v>
      </c>
      <c r="N2722" s="5">
        <v>56</v>
      </c>
      <c r="O2722" s="6" t="s">
        <v>101</v>
      </c>
      <c r="P2722" s="2" t="s">
        <v>11059</v>
      </c>
      <c r="R2722" s="6" t="s">
        <v>77</v>
      </c>
      <c r="S2722" s="2" t="s">
        <v>132</v>
      </c>
      <c r="T2722" s="22" t="s">
        <v>79</v>
      </c>
      <c r="U2722" s="2" t="s">
        <v>74</v>
      </c>
      <c r="W2722" s="2" t="s">
        <v>9354</v>
      </c>
      <c r="X2722" s="2">
        <v>50</v>
      </c>
      <c r="Y2722" s="2" t="s">
        <v>94</v>
      </c>
      <c r="Z2722" s="2" t="s">
        <v>168</v>
      </c>
      <c r="AA2722" s="2">
        <v>50</v>
      </c>
      <c r="AB2722" s="2" t="s">
        <v>94</v>
      </c>
      <c r="AC2722" s="2" t="s">
        <v>168</v>
      </c>
      <c r="AD2722" s="2">
        <v>50</v>
      </c>
      <c r="AE2722" s="2" t="s">
        <v>3284</v>
      </c>
      <c r="AF2722" s="2" t="s">
        <v>168</v>
      </c>
      <c r="AJ2722" s="2">
        <v>550</v>
      </c>
      <c r="AK2722" s="2" t="s">
        <v>94</v>
      </c>
      <c r="AL2722" s="2" t="s">
        <v>168</v>
      </c>
      <c r="AM2722" s="2">
        <v>550</v>
      </c>
      <c r="AN2722" s="2" t="s">
        <v>94</v>
      </c>
      <c r="AO2722" s="2" t="s">
        <v>168</v>
      </c>
      <c r="AP2722" s="2">
        <v>550</v>
      </c>
      <c r="AQ2722" s="2" t="s">
        <v>94</v>
      </c>
      <c r="AR2722" s="2" t="s">
        <v>168</v>
      </c>
      <c r="AV2722" s="2">
        <v>600</v>
      </c>
      <c r="AW2722" s="2" t="s">
        <v>81</v>
      </c>
      <c r="AX2722" s="2" t="s">
        <v>168</v>
      </c>
      <c r="AY2722" s="2">
        <v>600</v>
      </c>
      <c r="AZ2722" s="2" t="s">
        <v>81</v>
      </c>
      <c r="BA2722" s="2" t="s">
        <v>168</v>
      </c>
      <c r="BB2722" s="2">
        <v>600</v>
      </c>
      <c r="BC2722" s="2" t="s">
        <v>81</v>
      </c>
      <c r="BD2722" s="2" t="s">
        <v>168</v>
      </c>
      <c r="BE2722" s="23" t="str">
        <f t="shared" si="419"/>
        <v>EMF nein</v>
      </c>
      <c r="BF2722" s="23" t="str">
        <f t="shared" si="422"/>
        <v/>
      </c>
      <c r="BG2722" s="23" t="str">
        <f t="shared" si="423"/>
        <v/>
      </c>
      <c r="BH2722" s="23">
        <f t="shared" si="424"/>
        <v>0</v>
      </c>
      <c r="BO2722" s="2" t="s">
        <v>11060</v>
      </c>
      <c r="BP2722" s="3">
        <v>1</v>
      </c>
      <c r="BQ2722" s="2" t="s">
        <v>11061</v>
      </c>
    </row>
    <row r="2723" spans="1:69" ht="16.149999999999999" customHeight="1" x14ac:dyDescent="0.25">
      <c r="A2723" s="16">
        <v>2722</v>
      </c>
      <c r="B2723" s="17" t="s">
        <v>211</v>
      </c>
      <c r="C2723" s="2" t="s">
        <v>1366</v>
      </c>
      <c r="D2723" s="2" t="s">
        <v>137</v>
      </c>
      <c r="E2723" s="2" t="s">
        <v>11062</v>
      </c>
      <c r="F2723" s="67">
        <v>43377</v>
      </c>
      <c r="G2723" s="3">
        <f t="shared" si="425"/>
        <v>10</v>
      </c>
      <c r="H2723" s="3">
        <f t="shared" si="426"/>
        <v>2018</v>
      </c>
      <c r="I2723" s="19">
        <v>0.34722222222222199</v>
      </c>
      <c r="J2723" s="20">
        <f t="shared" si="420"/>
        <v>8</v>
      </c>
      <c r="K2723" s="5" t="str">
        <f t="shared" si="421"/>
        <v>ja</v>
      </c>
      <c r="L2723" s="5" t="s">
        <v>91</v>
      </c>
      <c r="M2723" s="6" t="s">
        <v>74</v>
      </c>
      <c r="N2723" s="5">
        <v>62</v>
      </c>
      <c r="O2723" s="17" t="s">
        <v>126</v>
      </c>
      <c r="P2723" s="2" t="s">
        <v>11063</v>
      </c>
      <c r="R2723" s="6" t="s">
        <v>77</v>
      </c>
      <c r="T2723" s="22" t="s">
        <v>79</v>
      </c>
      <c r="BE2723" s="23" t="str">
        <f t="shared" si="419"/>
        <v>EMF ja</v>
      </c>
      <c r="BF2723" s="23">
        <f t="shared" si="422"/>
        <v>780</v>
      </c>
      <c r="BG2723" s="23" t="str">
        <f t="shared" si="423"/>
        <v>500+m</v>
      </c>
      <c r="BH2723" s="23">
        <f t="shared" si="424"/>
        <v>2</v>
      </c>
      <c r="BI2723" s="2" t="s">
        <v>162</v>
      </c>
      <c r="BJ2723" s="2">
        <v>805</v>
      </c>
      <c r="BK2723" s="2" t="s">
        <v>162</v>
      </c>
      <c r="BL2723" s="2">
        <v>780</v>
      </c>
      <c r="BO2723" s="2" t="s">
        <v>11064</v>
      </c>
      <c r="BP2723" s="3">
        <v>1</v>
      </c>
      <c r="BQ2723" s="2" t="s">
        <v>11065</v>
      </c>
    </row>
    <row r="2724" spans="1:69" ht="16.149999999999999" customHeight="1" x14ac:dyDescent="0.25">
      <c r="A2724" s="16">
        <v>2723</v>
      </c>
      <c r="B2724" s="17" t="s">
        <v>87</v>
      </c>
      <c r="C2724" s="2" t="s">
        <v>7616</v>
      </c>
      <c r="D2724" s="2" t="s">
        <v>151</v>
      </c>
      <c r="E2724" s="2" t="s">
        <v>11066</v>
      </c>
      <c r="F2724" s="67">
        <v>43376</v>
      </c>
      <c r="G2724" s="3">
        <f t="shared" si="425"/>
        <v>10</v>
      </c>
      <c r="H2724" s="3">
        <f t="shared" si="426"/>
        <v>2018</v>
      </c>
      <c r="I2724" s="19">
        <v>0.70138888888888895</v>
      </c>
      <c r="J2724" s="20">
        <f t="shared" si="420"/>
        <v>16</v>
      </c>
      <c r="K2724" s="5" t="str">
        <f t="shared" si="421"/>
        <v>ja</v>
      </c>
      <c r="L2724" s="5" t="s">
        <v>91</v>
      </c>
      <c r="M2724" s="6" t="s">
        <v>74</v>
      </c>
      <c r="N2724" s="5">
        <v>75</v>
      </c>
      <c r="O2724" s="17" t="s">
        <v>126</v>
      </c>
      <c r="P2724" s="6" t="s">
        <v>11067</v>
      </c>
      <c r="R2724" s="6" t="s">
        <v>77</v>
      </c>
      <c r="T2724" s="22" t="s">
        <v>79</v>
      </c>
      <c r="X2724" s="2">
        <v>20</v>
      </c>
      <c r="Y2724" s="2" t="s">
        <v>81</v>
      </c>
      <c r="Z2724" s="2" t="s">
        <v>84</v>
      </c>
      <c r="AA2724" s="2">
        <v>20</v>
      </c>
      <c r="AB2724" s="2" t="s">
        <v>81</v>
      </c>
      <c r="AC2724" s="2" t="s">
        <v>84</v>
      </c>
      <c r="AD2724" s="2">
        <v>20</v>
      </c>
      <c r="AE2724" s="2" t="s">
        <v>81</v>
      </c>
      <c r="AF2724" s="2" t="s">
        <v>84</v>
      </c>
      <c r="BE2724" s="23" t="str">
        <f t="shared" si="419"/>
        <v>EMF nein</v>
      </c>
      <c r="BF2724" s="23" t="str">
        <f t="shared" si="422"/>
        <v/>
      </c>
      <c r="BG2724" s="23" t="str">
        <f t="shared" si="423"/>
        <v/>
      </c>
      <c r="BH2724" s="23">
        <f t="shared" si="424"/>
        <v>0</v>
      </c>
      <c r="BO2724" s="2" t="s">
        <v>11068</v>
      </c>
      <c r="BP2724" s="3">
        <v>1</v>
      </c>
      <c r="BQ2724" s="2" t="s">
        <v>11069</v>
      </c>
    </row>
    <row r="2725" spans="1:69" ht="16.149999999999999" customHeight="1" x14ac:dyDescent="0.25">
      <c r="A2725" s="16">
        <v>2724</v>
      </c>
      <c r="B2725" s="17" t="s">
        <v>87</v>
      </c>
      <c r="C2725" s="2" t="s">
        <v>3659</v>
      </c>
      <c r="D2725" s="2" t="s">
        <v>896</v>
      </c>
      <c r="E2725" s="2" t="s">
        <v>11070</v>
      </c>
      <c r="F2725" s="67">
        <v>43366</v>
      </c>
      <c r="G2725" s="3">
        <f t="shared" si="425"/>
        <v>9</v>
      </c>
      <c r="H2725" s="3">
        <f t="shared" si="426"/>
        <v>2018</v>
      </c>
      <c r="I2725" s="19">
        <v>0.71180555555555503</v>
      </c>
      <c r="J2725" s="20">
        <f t="shared" si="420"/>
        <v>17</v>
      </c>
      <c r="K2725" s="5" t="str">
        <f t="shared" si="421"/>
        <v>ja</v>
      </c>
      <c r="L2725" s="5" t="s">
        <v>91</v>
      </c>
      <c r="M2725" s="6" t="s">
        <v>74</v>
      </c>
      <c r="N2725" s="5">
        <v>75</v>
      </c>
      <c r="O2725" s="17" t="s">
        <v>126</v>
      </c>
      <c r="P2725" s="2" t="s">
        <v>11071</v>
      </c>
      <c r="R2725" s="6" t="s">
        <v>77</v>
      </c>
      <c r="T2725" s="22"/>
      <c r="BE2725" s="23" t="str">
        <f t="shared" si="419"/>
        <v>EMF nein</v>
      </c>
      <c r="BF2725" s="23" t="str">
        <f t="shared" si="422"/>
        <v/>
      </c>
      <c r="BG2725" s="23" t="str">
        <f t="shared" si="423"/>
        <v/>
      </c>
      <c r="BH2725" s="23">
        <f t="shared" si="424"/>
        <v>0</v>
      </c>
      <c r="BO2725" s="2" t="s">
        <v>11072</v>
      </c>
      <c r="BP2725" s="3">
        <v>1</v>
      </c>
      <c r="BQ2725" s="2" t="s">
        <v>11073</v>
      </c>
    </row>
    <row r="2726" spans="1:69" ht="16.149999999999999" customHeight="1" x14ac:dyDescent="0.25">
      <c r="A2726" s="16">
        <v>2725</v>
      </c>
      <c r="B2726" s="17" t="s">
        <v>211</v>
      </c>
      <c r="C2726" s="2" t="s">
        <v>1371</v>
      </c>
      <c r="D2726" s="2" t="s">
        <v>113</v>
      </c>
      <c r="E2726" s="2" t="s">
        <v>11074</v>
      </c>
      <c r="F2726" s="67">
        <v>43348</v>
      </c>
      <c r="G2726" s="3">
        <f t="shared" si="425"/>
        <v>9</v>
      </c>
      <c r="H2726" s="3">
        <f t="shared" si="426"/>
        <v>2018</v>
      </c>
      <c r="I2726" s="19">
        <v>0.55208333333333304</v>
      </c>
      <c r="J2726" s="20">
        <f t="shared" si="420"/>
        <v>13</v>
      </c>
      <c r="K2726" s="5" t="str">
        <f t="shared" si="421"/>
        <v>ja</v>
      </c>
      <c r="L2726" s="5" t="s">
        <v>91</v>
      </c>
      <c r="M2726" s="6" t="s">
        <v>100</v>
      </c>
      <c r="N2726" s="5">
        <v>38</v>
      </c>
      <c r="O2726" s="17" t="s">
        <v>75</v>
      </c>
      <c r="P2726" s="2" t="s">
        <v>1027</v>
      </c>
      <c r="Q2726" s="6" t="s">
        <v>186</v>
      </c>
      <c r="R2726" s="6" t="s">
        <v>77</v>
      </c>
      <c r="T2726" s="22" t="s">
        <v>80</v>
      </c>
      <c r="X2726" s="2">
        <v>128</v>
      </c>
      <c r="Y2726" s="2" t="s">
        <v>81</v>
      </c>
      <c r="Z2726" s="2" t="s">
        <v>84</v>
      </c>
      <c r="AA2726" s="2">
        <v>128</v>
      </c>
      <c r="AB2726" s="2" t="s">
        <v>94</v>
      </c>
      <c r="AC2726" s="2" t="s">
        <v>84</v>
      </c>
      <c r="AD2726" s="2">
        <v>128</v>
      </c>
      <c r="AE2726" s="2" t="s">
        <v>83</v>
      </c>
      <c r="AF2726" s="2" t="s">
        <v>84</v>
      </c>
      <c r="AJ2726" s="2">
        <v>326</v>
      </c>
      <c r="AK2726" s="2" t="s">
        <v>81</v>
      </c>
      <c r="AL2726" s="2" t="s">
        <v>82</v>
      </c>
      <c r="AM2726" s="2">
        <v>326</v>
      </c>
      <c r="AN2726" s="2" t="s">
        <v>81</v>
      </c>
      <c r="AO2726" s="2" t="s">
        <v>82</v>
      </c>
      <c r="AP2726" s="2">
        <v>326</v>
      </c>
      <c r="AQ2726" s="2" t="s">
        <v>81</v>
      </c>
      <c r="AR2726" s="2" t="s">
        <v>82</v>
      </c>
      <c r="BE2726" s="23" t="str">
        <f t="shared" si="419"/>
        <v>EMF nein</v>
      </c>
      <c r="BF2726" s="23" t="str">
        <f t="shared" si="422"/>
        <v/>
      </c>
      <c r="BG2726" s="23" t="str">
        <f t="shared" si="423"/>
        <v/>
      </c>
      <c r="BH2726" s="23">
        <f t="shared" si="424"/>
        <v>0</v>
      </c>
      <c r="BO2726" s="2" t="s">
        <v>11075</v>
      </c>
      <c r="BP2726" s="3">
        <v>1</v>
      </c>
      <c r="BQ2726" s="2" t="s">
        <v>11076</v>
      </c>
    </row>
    <row r="2727" spans="1:69" ht="16.149999999999999" customHeight="1" x14ac:dyDescent="0.25">
      <c r="A2727" s="16">
        <v>2726</v>
      </c>
      <c r="B2727" s="17" t="s">
        <v>211</v>
      </c>
      <c r="C2727" s="2" t="s">
        <v>10114</v>
      </c>
      <c r="D2727" s="2" t="s">
        <v>89</v>
      </c>
      <c r="E2727" s="2" t="s">
        <v>11077</v>
      </c>
      <c r="F2727" s="67">
        <v>43380</v>
      </c>
      <c r="G2727" s="3">
        <f t="shared" si="425"/>
        <v>10</v>
      </c>
      <c r="H2727" s="3">
        <f t="shared" si="426"/>
        <v>2018</v>
      </c>
      <c r="I2727" s="19">
        <v>0.29166666666666702</v>
      </c>
      <c r="J2727" s="20">
        <f t="shared" si="420"/>
        <v>7</v>
      </c>
      <c r="K2727" s="5" t="str">
        <f t="shared" si="421"/>
        <v>ja</v>
      </c>
      <c r="L2727" s="5" t="s">
        <v>91</v>
      </c>
      <c r="M2727" s="6" t="s">
        <v>74</v>
      </c>
      <c r="N2727" s="5">
        <v>28</v>
      </c>
      <c r="O2727" s="2" t="s">
        <v>126</v>
      </c>
      <c r="P2727" s="2" t="s">
        <v>11078</v>
      </c>
      <c r="R2727" s="6" t="s">
        <v>77</v>
      </c>
      <c r="S2727" s="2" t="s">
        <v>109</v>
      </c>
      <c r="T2727" s="6" t="s">
        <v>80</v>
      </c>
      <c r="BE2727" s="23" t="str">
        <f t="shared" si="419"/>
        <v>EMF ja</v>
      </c>
      <c r="BF2727" s="23">
        <f t="shared" si="422"/>
        <v>150</v>
      </c>
      <c r="BG2727" s="23" t="str">
        <f t="shared" si="423"/>
        <v>100-499m</v>
      </c>
      <c r="BH2727" s="23">
        <f t="shared" si="424"/>
        <v>2</v>
      </c>
      <c r="BI2727" s="2" t="s">
        <v>162</v>
      </c>
      <c r="BJ2727" s="2">
        <v>610</v>
      </c>
      <c r="BM2727" s="2" t="s">
        <v>162</v>
      </c>
      <c r="BN2727" s="2">
        <v>150</v>
      </c>
      <c r="BP2727" s="3">
        <v>1</v>
      </c>
      <c r="BQ2727" s="2" t="s">
        <v>11079</v>
      </c>
    </row>
    <row r="2728" spans="1:69" ht="16.149999999999999" customHeight="1" x14ac:dyDescent="0.25">
      <c r="A2728" s="16">
        <v>2727</v>
      </c>
      <c r="B2728" s="17" t="s">
        <v>211</v>
      </c>
      <c r="C2728" s="2" t="s">
        <v>620</v>
      </c>
      <c r="D2728" s="2" t="s">
        <v>264</v>
      </c>
      <c r="E2728" s="2" t="s">
        <v>666</v>
      </c>
      <c r="F2728" s="67">
        <v>43377</v>
      </c>
      <c r="G2728" s="3">
        <f t="shared" si="425"/>
        <v>10</v>
      </c>
      <c r="H2728" s="3">
        <f t="shared" si="426"/>
        <v>2018</v>
      </c>
      <c r="I2728" s="19">
        <v>0.78819444444444398</v>
      </c>
      <c r="J2728" s="20">
        <f t="shared" si="420"/>
        <v>18</v>
      </c>
      <c r="K2728" s="5" t="str">
        <f t="shared" si="421"/>
        <v>ja</v>
      </c>
      <c r="L2728" s="5" t="s">
        <v>73</v>
      </c>
      <c r="M2728" s="6" t="s">
        <v>115</v>
      </c>
      <c r="N2728" s="5">
        <v>33</v>
      </c>
      <c r="O2728" s="2" t="s">
        <v>75</v>
      </c>
      <c r="P2728" s="2" t="s">
        <v>1027</v>
      </c>
      <c r="R2728" s="6" t="s">
        <v>77</v>
      </c>
      <c r="T2728" s="6" t="s">
        <v>80</v>
      </c>
      <c r="X2728" s="2">
        <v>112</v>
      </c>
      <c r="Y2728" s="2" t="s">
        <v>83</v>
      </c>
      <c r="Z2728" s="2" t="s">
        <v>161</v>
      </c>
      <c r="AD2728" s="2">
        <v>112</v>
      </c>
      <c r="AE2728" s="2" t="s">
        <v>83</v>
      </c>
      <c r="AF2728" s="2" t="s">
        <v>161</v>
      </c>
      <c r="BE2728" s="23" t="str">
        <f t="shared" si="419"/>
        <v>EMF nein</v>
      </c>
      <c r="BF2728" s="23" t="str">
        <f t="shared" si="422"/>
        <v/>
      </c>
      <c r="BG2728" s="23" t="str">
        <f t="shared" si="423"/>
        <v/>
      </c>
      <c r="BH2728" s="23">
        <f t="shared" si="424"/>
        <v>0</v>
      </c>
      <c r="BO2728" s="2" t="s">
        <v>11080</v>
      </c>
      <c r="BP2728" s="3">
        <v>1</v>
      </c>
      <c r="BQ2728" s="2" t="s">
        <v>11081</v>
      </c>
    </row>
    <row r="2729" spans="1:69" ht="16.149999999999999" customHeight="1" x14ac:dyDescent="0.25">
      <c r="A2729" s="16">
        <v>2728</v>
      </c>
      <c r="B2729" s="17" t="s">
        <v>211</v>
      </c>
      <c r="C2729" s="2" t="s">
        <v>2329</v>
      </c>
      <c r="D2729" s="2" t="s">
        <v>296</v>
      </c>
      <c r="E2729" s="2" t="s">
        <v>11082</v>
      </c>
      <c r="F2729" s="67">
        <v>42601</v>
      </c>
      <c r="G2729" s="3">
        <f t="shared" si="425"/>
        <v>8</v>
      </c>
      <c r="H2729" s="3">
        <f t="shared" si="426"/>
        <v>2016</v>
      </c>
      <c r="I2729" s="19">
        <v>0.55902777777777801</v>
      </c>
      <c r="J2729" s="20">
        <f t="shared" si="420"/>
        <v>13</v>
      </c>
      <c r="K2729" s="5" t="str">
        <f t="shared" si="421"/>
        <v>ja</v>
      </c>
      <c r="M2729" s="6" t="s">
        <v>2774</v>
      </c>
      <c r="O2729" s="17" t="s">
        <v>2775</v>
      </c>
      <c r="P2729" s="2" t="s">
        <v>11083</v>
      </c>
      <c r="R2729" s="6" t="s">
        <v>77</v>
      </c>
      <c r="BE2729" s="23" t="str">
        <f t="shared" si="419"/>
        <v>EMF nein</v>
      </c>
      <c r="BF2729" s="23" t="str">
        <f t="shared" si="422"/>
        <v/>
      </c>
      <c r="BG2729" s="23" t="str">
        <f t="shared" si="423"/>
        <v/>
      </c>
      <c r="BH2729" s="23">
        <f t="shared" si="424"/>
        <v>0</v>
      </c>
      <c r="BO2729" s="2" t="s">
        <v>11084</v>
      </c>
      <c r="BP2729" s="3">
        <v>1</v>
      </c>
      <c r="BQ2729" s="2" t="s">
        <v>11085</v>
      </c>
    </row>
    <row r="2730" spans="1:69" ht="16.149999999999999" customHeight="1" x14ac:dyDescent="0.25">
      <c r="A2730" s="16">
        <v>2729</v>
      </c>
      <c r="B2730" s="17" t="s">
        <v>211</v>
      </c>
      <c r="C2730" s="2" t="s">
        <v>11086</v>
      </c>
      <c r="D2730" s="2" t="s">
        <v>124</v>
      </c>
      <c r="E2730" s="2" t="s">
        <v>2460</v>
      </c>
      <c r="F2730" s="67">
        <v>43378</v>
      </c>
      <c r="G2730" s="3">
        <f t="shared" si="425"/>
        <v>10</v>
      </c>
      <c r="H2730" s="3">
        <f t="shared" si="426"/>
        <v>2018</v>
      </c>
      <c r="I2730" s="19">
        <v>0.60416666666666696</v>
      </c>
      <c r="J2730" s="20">
        <f t="shared" si="420"/>
        <v>14</v>
      </c>
      <c r="K2730" s="5" t="str">
        <f t="shared" si="421"/>
        <v>ja</v>
      </c>
      <c r="L2730" s="5" t="s">
        <v>73</v>
      </c>
      <c r="M2730" s="6" t="s">
        <v>74</v>
      </c>
      <c r="N2730" s="5">
        <v>26</v>
      </c>
      <c r="O2730" s="2" t="s">
        <v>140</v>
      </c>
      <c r="P2730" s="2" t="s">
        <v>224</v>
      </c>
      <c r="R2730" s="6" t="s">
        <v>77</v>
      </c>
      <c r="BE2730" s="23" t="str">
        <f t="shared" si="419"/>
        <v>EMF ja</v>
      </c>
      <c r="BF2730" s="23">
        <f t="shared" si="422"/>
        <v>138</v>
      </c>
      <c r="BG2730" s="23" t="str">
        <f t="shared" si="423"/>
        <v>100-499m</v>
      </c>
      <c r="BH2730" s="23">
        <f t="shared" si="424"/>
        <v>1</v>
      </c>
      <c r="BI2730" s="2" t="s">
        <v>162</v>
      </c>
      <c r="BJ2730" s="2">
        <v>138</v>
      </c>
      <c r="BO2730" s="2" t="s">
        <v>11087</v>
      </c>
      <c r="BP2730" s="3">
        <v>1</v>
      </c>
      <c r="BQ2730" s="2" t="s">
        <v>11088</v>
      </c>
    </row>
    <row r="2731" spans="1:69" ht="16.149999999999999" customHeight="1" x14ac:dyDescent="0.25">
      <c r="A2731" s="16">
        <v>2730</v>
      </c>
      <c r="B2731" s="17" t="s">
        <v>87</v>
      </c>
      <c r="C2731" s="2" t="s">
        <v>390</v>
      </c>
      <c r="D2731" s="2" t="s">
        <v>151</v>
      </c>
      <c r="E2731" s="2" t="s">
        <v>11089</v>
      </c>
      <c r="F2731" s="67">
        <v>43376</v>
      </c>
      <c r="G2731" s="3">
        <f t="shared" si="425"/>
        <v>10</v>
      </c>
      <c r="H2731" s="3">
        <f t="shared" si="426"/>
        <v>2018</v>
      </c>
      <c r="I2731" s="19">
        <v>0.625</v>
      </c>
      <c r="J2731" s="20">
        <f t="shared" si="420"/>
        <v>15</v>
      </c>
      <c r="K2731" s="5" t="str">
        <f t="shared" si="421"/>
        <v>ja</v>
      </c>
      <c r="L2731" s="5" t="s">
        <v>91</v>
      </c>
      <c r="M2731" s="6" t="s">
        <v>74</v>
      </c>
      <c r="N2731" s="5">
        <v>88</v>
      </c>
      <c r="O2731" s="2" t="s">
        <v>75</v>
      </c>
      <c r="P2731" s="2" t="s">
        <v>11090</v>
      </c>
      <c r="R2731" s="6" t="s">
        <v>77</v>
      </c>
      <c r="S2731" s="2" t="s">
        <v>10902</v>
      </c>
      <c r="W2731" s="2" t="s">
        <v>11091</v>
      </c>
      <c r="X2731" s="2">
        <v>25</v>
      </c>
      <c r="Y2731" s="2" t="s">
        <v>94</v>
      </c>
      <c r="Z2731" s="2" t="s">
        <v>84</v>
      </c>
      <c r="BE2731" s="23" t="str">
        <f t="shared" si="419"/>
        <v>EMF nein</v>
      </c>
      <c r="BF2731" s="23" t="str">
        <f t="shared" si="422"/>
        <v/>
      </c>
      <c r="BG2731" s="23" t="str">
        <f t="shared" si="423"/>
        <v/>
      </c>
      <c r="BH2731" s="23">
        <f t="shared" si="424"/>
        <v>0</v>
      </c>
      <c r="BO2731" s="2" t="s">
        <v>11092</v>
      </c>
      <c r="BP2731" s="3">
        <v>1</v>
      </c>
      <c r="BQ2731" s="2" t="s">
        <v>11093</v>
      </c>
    </row>
    <row r="2732" spans="1:69" ht="16.149999999999999" customHeight="1" x14ac:dyDescent="0.25">
      <c r="A2732" s="16">
        <v>2731</v>
      </c>
      <c r="B2732" s="17" t="s">
        <v>211</v>
      </c>
      <c r="C2732" s="2" t="s">
        <v>11094</v>
      </c>
      <c r="D2732" s="2" t="s">
        <v>172</v>
      </c>
      <c r="E2732" s="2" t="s">
        <v>11095</v>
      </c>
      <c r="F2732" s="67">
        <v>43379</v>
      </c>
      <c r="G2732" s="3">
        <f t="shared" si="425"/>
        <v>10</v>
      </c>
      <c r="H2732" s="3">
        <f t="shared" si="426"/>
        <v>2018</v>
      </c>
      <c r="I2732" s="19">
        <v>0.5625</v>
      </c>
      <c r="J2732" s="20">
        <f t="shared" si="420"/>
        <v>13</v>
      </c>
      <c r="K2732" s="5" t="str">
        <f t="shared" si="421"/>
        <v>ja</v>
      </c>
      <c r="M2732" s="6" t="s">
        <v>74</v>
      </c>
      <c r="O2732" s="2" t="s">
        <v>126</v>
      </c>
      <c r="P2732" s="2" t="s">
        <v>11096</v>
      </c>
      <c r="R2732" s="6" t="s">
        <v>77</v>
      </c>
      <c r="BE2732" s="23" t="str">
        <f t="shared" si="419"/>
        <v>EMF ja</v>
      </c>
      <c r="BF2732" s="23">
        <f t="shared" si="422"/>
        <v>100</v>
      </c>
      <c r="BG2732" s="23" t="str">
        <f t="shared" si="423"/>
        <v>100-499m</v>
      </c>
      <c r="BH2732" s="23">
        <f t="shared" si="424"/>
        <v>1</v>
      </c>
      <c r="BI2732" s="2" t="s">
        <v>162</v>
      </c>
      <c r="BJ2732" s="2">
        <v>100</v>
      </c>
      <c r="BO2732" s="2" t="s">
        <v>11097</v>
      </c>
      <c r="BP2732" s="3">
        <v>1</v>
      </c>
      <c r="BQ2732" s="2" t="s">
        <v>11098</v>
      </c>
    </row>
    <row r="2733" spans="1:69" ht="16.149999999999999" customHeight="1" x14ac:dyDescent="0.25">
      <c r="A2733" s="16">
        <v>2732</v>
      </c>
      <c r="B2733" s="17" t="s">
        <v>135</v>
      </c>
      <c r="C2733" s="2" t="s">
        <v>11099</v>
      </c>
      <c r="D2733" s="2" t="s">
        <v>3859</v>
      </c>
      <c r="E2733" s="2" t="s">
        <v>11100</v>
      </c>
      <c r="F2733" s="67">
        <v>39139</v>
      </c>
      <c r="G2733" s="3">
        <f t="shared" si="425"/>
        <v>2</v>
      </c>
      <c r="H2733" s="3">
        <f t="shared" si="426"/>
        <v>2007</v>
      </c>
      <c r="I2733" s="19">
        <v>0.70138888888888895</v>
      </c>
      <c r="J2733" s="20">
        <f t="shared" si="420"/>
        <v>16</v>
      </c>
      <c r="K2733" s="5" t="str">
        <f t="shared" si="421"/>
        <v>ja</v>
      </c>
      <c r="L2733" s="5" t="s">
        <v>91</v>
      </c>
      <c r="M2733" s="6" t="s">
        <v>139</v>
      </c>
      <c r="O2733" s="6" t="s">
        <v>101</v>
      </c>
      <c r="P2733" s="2" t="s">
        <v>11101</v>
      </c>
      <c r="R2733" s="6" t="s">
        <v>77</v>
      </c>
      <c r="AJ2733" s="2">
        <v>230</v>
      </c>
      <c r="AK2733" s="2" t="s">
        <v>94</v>
      </c>
      <c r="AL2733" s="2" t="s">
        <v>168</v>
      </c>
      <c r="AM2733" s="2">
        <v>230</v>
      </c>
      <c r="AN2733" s="2" t="s">
        <v>94</v>
      </c>
      <c r="AO2733" s="2" t="s">
        <v>168</v>
      </c>
      <c r="AP2733" s="2" t="s">
        <v>109</v>
      </c>
      <c r="BE2733" s="23" t="str">
        <f t="shared" si="419"/>
        <v>EMF nein</v>
      </c>
      <c r="BF2733" s="23" t="str">
        <f t="shared" si="422"/>
        <v/>
      </c>
      <c r="BG2733" s="23" t="str">
        <f t="shared" si="423"/>
        <v/>
      </c>
      <c r="BH2733" s="23">
        <f t="shared" si="424"/>
        <v>0</v>
      </c>
      <c r="BP2733" s="3">
        <v>1</v>
      </c>
      <c r="BQ2733" s="2" t="s">
        <v>11102</v>
      </c>
    </row>
    <row r="2734" spans="1:69" ht="16.149999999999999" customHeight="1" x14ac:dyDescent="0.25">
      <c r="A2734" s="16">
        <v>2733</v>
      </c>
      <c r="B2734" s="17" t="s">
        <v>211</v>
      </c>
      <c r="C2734" s="2" t="s">
        <v>11103</v>
      </c>
      <c r="D2734" s="2" t="s">
        <v>158</v>
      </c>
      <c r="E2734" s="2" t="s">
        <v>11104</v>
      </c>
      <c r="F2734" s="67">
        <v>43379</v>
      </c>
      <c r="G2734" s="3">
        <f t="shared" si="425"/>
        <v>10</v>
      </c>
      <c r="H2734" s="3">
        <f t="shared" si="426"/>
        <v>2018</v>
      </c>
      <c r="I2734" s="19">
        <v>0.62152777777777801</v>
      </c>
      <c r="J2734" s="20">
        <f t="shared" si="420"/>
        <v>14</v>
      </c>
      <c r="K2734" s="5" t="str">
        <f t="shared" si="421"/>
        <v>ja</v>
      </c>
      <c r="L2734" s="5" t="s">
        <v>11105</v>
      </c>
      <c r="M2734" s="6" t="s">
        <v>10494</v>
      </c>
      <c r="O2734" s="2" t="s">
        <v>126</v>
      </c>
      <c r="P2734" s="2" t="s">
        <v>11106</v>
      </c>
      <c r="R2734" s="6" t="s">
        <v>77</v>
      </c>
      <c r="X2734" s="2">
        <v>110</v>
      </c>
      <c r="Y2734" s="2" t="s">
        <v>81</v>
      </c>
      <c r="Z2734" s="2" t="s">
        <v>84</v>
      </c>
      <c r="AA2734" s="2">
        <v>110</v>
      </c>
      <c r="AB2734" s="2" t="s">
        <v>81</v>
      </c>
      <c r="AC2734" s="2" t="s">
        <v>84</v>
      </c>
      <c r="AD2734" s="2">
        <v>110</v>
      </c>
      <c r="AE2734" s="2" t="s">
        <v>81</v>
      </c>
      <c r="AF2734" s="2" t="s">
        <v>84</v>
      </c>
      <c r="BE2734" s="23" t="str">
        <f t="shared" si="419"/>
        <v>EMF ja</v>
      </c>
      <c r="BF2734" s="23">
        <f t="shared" si="422"/>
        <v>175</v>
      </c>
      <c r="BG2734" s="23" t="str">
        <f t="shared" si="423"/>
        <v>100-499m</v>
      </c>
      <c r="BH2734" s="23">
        <f t="shared" si="424"/>
        <v>1</v>
      </c>
      <c r="BI2734" s="2" t="s">
        <v>162</v>
      </c>
      <c r="BJ2734" s="2">
        <v>175</v>
      </c>
      <c r="BO2734" s="2" t="s">
        <v>11107</v>
      </c>
      <c r="BP2734" s="3">
        <v>1</v>
      </c>
      <c r="BQ2734" s="2" t="s">
        <v>11108</v>
      </c>
    </row>
    <row r="2735" spans="1:69" ht="16.149999999999999" customHeight="1" x14ac:dyDescent="0.25">
      <c r="A2735" s="16">
        <v>2734</v>
      </c>
      <c r="B2735" s="17" t="s">
        <v>135</v>
      </c>
      <c r="C2735" s="2" t="s">
        <v>1956</v>
      </c>
      <c r="D2735" s="2" t="s">
        <v>172</v>
      </c>
      <c r="E2735" s="2" t="s">
        <v>11109</v>
      </c>
      <c r="F2735" s="67">
        <v>43381</v>
      </c>
      <c r="G2735" s="3">
        <f t="shared" si="425"/>
        <v>10</v>
      </c>
      <c r="H2735" s="3">
        <f t="shared" si="426"/>
        <v>2018</v>
      </c>
      <c r="I2735" s="19">
        <v>0.1875</v>
      </c>
      <c r="J2735" s="20">
        <f t="shared" si="420"/>
        <v>4</v>
      </c>
      <c r="K2735" s="5" t="str">
        <f t="shared" si="421"/>
        <v>ja</v>
      </c>
      <c r="L2735" s="5" t="s">
        <v>73</v>
      </c>
      <c r="M2735" s="6" t="s">
        <v>74</v>
      </c>
      <c r="N2735" s="5">
        <v>74</v>
      </c>
      <c r="O2735" s="2" t="s">
        <v>140</v>
      </c>
      <c r="P2735" s="2" t="s">
        <v>11110</v>
      </c>
      <c r="R2735" s="6" t="s">
        <v>77</v>
      </c>
      <c r="S2735" s="2" t="s">
        <v>11111</v>
      </c>
      <c r="T2735" s="6" t="s">
        <v>202</v>
      </c>
      <c r="X2735" s="2">
        <v>163</v>
      </c>
      <c r="Y2735" s="2" t="s">
        <v>81</v>
      </c>
      <c r="Z2735" s="2" t="s">
        <v>161</v>
      </c>
      <c r="AA2735" s="2">
        <v>163</v>
      </c>
      <c r="AC2735" s="2" t="s">
        <v>161</v>
      </c>
      <c r="AD2735" s="2">
        <v>163</v>
      </c>
      <c r="AE2735" s="2" t="s">
        <v>83</v>
      </c>
      <c r="AF2735" s="2" t="s">
        <v>161</v>
      </c>
      <c r="AJ2735" s="2">
        <v>124</v>
      </c>
      <c r="AK2735" s="2" t="s">
        <v>81</v>
      </c>
      <c r="AL2735" s="2" t="s">
        <v>84</v>
      </c>
      <c r="AM2735" s="2">
        <v>124</v>
      </c>
      <c r="AN2735" s="2" t="s">
        <v>81</v>
      </c>
      <c r="AO2735" s="2" t="s">
        <v>84</v>
      </c>
      <c r="AP2735" s="2">
        <v>124</v>
      </c>
      <c r="AQ2735" s="2" t="s">
        <v>81</v>
      </c>
      <c r="AR2735" s="2" t="s">
        <v>84</v>
      </c>
      <c r="BE2735" s="23" t="str">
        <f t="shared" si="419"/>
        <v>EMF ja</v>
      </c>
      <c r="BF2735" s="23">
        <f t="shared" si="422"/>
        <v>790</v>
      </c>
      <c r="BG2735" s="23" t="str">
        <f t="shared" si="423"/>
        <v>500+m</v>
      </c>
      <c r="BH2735" s="23">
        <f t="shared" si="424"/>
        <v>2</v>
      </c>
      <c r="BI2735" s="2" t="s">
        <v>162</v>
      </c>
      <c r="BJ2735" s="2">
        <v>790</v>
      </c>
      <c r="BK2735" s="2" t="s">
        <v>162</v>
      </c>
      <c r="BL2735" s="2">
        <v>2840</v>
      </c>
      <c r="BO2735" s="2" t="s">
        <v>11112</v>
      </c>
      <c r="BP2735" s="3">
        <v>1</v>
      </c>
      <c r="BQ2735" s="2" t="s">
        <v>11113</v>
      </c>
    </row>
    <row r="2736" spans="1:69" ht="16.149999999999999" customHeight="1" x14ac:dyDescent="0.25">
      <c r="A2736" s="16">
        <v>2735</v>
      </c>
      <c r="B2736" s="17" t="s">
        <v>211</v>
      </c>
      <c r="C2736" s="2" t="s">
        <v>1851</v>
      </c>
      <c r="D2736" s="2" t="s">
        <v>89</v>
      </c>
      <c r="E2736" s="2" t="s">
        <v>11114</v>
      </c>
      <c r="F2736" s="67">
        <v>43381</v>
      </c>
      <c r="G2736" s="3">
        <f t="shared" si="425"/>
        <v>10</v>
      </c>
      <c r="H2736" s="3">
        <f t="shared" si="426"/>
        <v>2018</v>
      </c>
      <c r="I2736" s="19">
        <v>0.4375</v>
      </c>
      <c r="J2736" s="20">
        <f t="shared" si="420"/>
        <v>10</v>
      </c>
      <c r="K2736" s="5" t="str">
        <f t="shared" si="421"/>
        <v>ja</v>
      </c>
      <c r="L2736" s="5" t="s">
        <v>91</v>
      </c>
      <c r="M2736" s="6" t="s">
        <v>74</v>
      </c>
      <c r="N2736" s="5">
        <v>57</v>
      </c>
      <c r="O2736" s="2" t="s">
        <v>75</v>
      </c>
      <c r="P2736" s="2" t="s">
        <v>11115</v>
      </c>
      <c r="R2736" s="6" t="s">
        <v>77</v>
      </c>
      <c r="S2736" s="2" t="s">
        <v>11111</v>
      </c>
      <c r="T2736" s="6" t="s">
        <v>80</v>
      </c>
      <c r="X2736" s="2">
        <v>130</v>
      </c>
      <c r="Y2736" s="2" t="s">
        <v>81</v>
      </c>
      <c r="Z2736" s="2" t="s">
        <v>84</v>
      </c>
      <c r="AA2736" s="2">
        <v>130</v>
      </c>
      <c r="AB2736" s="2" t="s">
        <v>81</v>
      </c>
      <c r="AC2736" s="2" t="s">
        <v>84</v>
      </c>
      <c r="AD2736" s="2">
        <v>130</v>
      </c>
      <c r="AE2736" s="2" t="s">
        <v>81</v>
      </c>
      <c r="AF2736" s="2" t="s">
        <v>84</v>
      </c>
      <c r="AJ2736" s="2">
        <v>181</v>
      </c>
      <c r="AK2736" s="2" t="s">
        <v>81</v>
      </c>
      <c r="AL2736" s="2" t="s">
        <v>82</v>
      </c>
      <c r="AP2736" s="2">
        <v>181</v>
      </c>
      <c r="AQ2736" s="2" t="s">
        <v>81</v>
      </c>
      <c r="AR2736" s="2" t="s">
        <v>82</v>
      </c>
      <c r="AV2736" s="2">
        <v>60</v>
      </c>
      <c r="AW2736" s="2" t="s">
        <v>94</v>
      </c>
      <c r="AX2736" s="2" t="s">
        <v>84</v>
      </c>
      <c r="BB2736" s="2">
        <v>60</v>
      </c>
      <c r="BC2736" s="2" t="s">
        <v>94</v>
      </c>
      <c r="BD2736" s="2" t="s">
        <v>84</v>
      </c>
      <c r="BE2736" s="23" t="str">
        <f t="shared" si="419"/>
        <v>EMF nein</v>
      </c>
      <c r="BF2736" s="23" t="str">
        <f t="shared" si="422"/>
        <v/>
      </c>
      <c r="BG2736" s="23" t="str">
        <f t="shared" si="423"/>
        <v/>
      </c>
      <c r="BH2736" s="23">
        <f t="shared" si="424"/>
        <v>0</v>
      </c>
      <c r="BO2736" s="2" t="s">
        <v>11116</v>
      </c>
      <c r="BP2736" s="3">
        <v>1</v>
      </c>
      <c r="BQ2736" s="2" t="s">
        <v>11117</v>
      </c>
    </row>
    <row r="2737" spans="1:69" ht="16.149999999999999" customHeight="1" x14ac:dyDescent="0.25">
      <c r="A2737" s="16">
        <v>2736</v>
      </c>
      <c r="B2737" s="17" t="s">
        <v>211</v>
      </c>
      <c r="C2737" s="2" t="s">
        <v>2959</v>
      </c>
      <c r="D2737" s="2" t="s">
        <v>371</v>
      </c>
      <c r="E2737" s="2" t="s">
        <v>5471</v>
      </c>
      <c r="F2737" s="67">
        <v>43380</v>
      </c>
      <c r="G2737" s="3">
        <f t="shared" si="425"/>
        <v>10</v>
      </c>
      <c r="H2737" s="3">
        <f t="shared" si="426"/>
        <v>2018</v>
      </c>
      <c r="I2737" s="19">
        <v>0.77083333333333304</v>
      </c>
      <c r="J2737" s="20">
        <f t="shared" si="420"/>
        <v>18</v>
      </c>
      <c r="K2737" s="5" t="str">
        <f t="shared" si="421"/>
        <v>ja</v>
      </c>
      <c r="L2737" s="5" t="s">
        <v>91</v>
      </c>
      <c r="M2737" s="6" t="s">
        <v>74</v>
      </c>
      <c r="N2737" s="5">
        <v>20</v>
      </c>
      <c r="O2737" s="2" t="s">
        <v>75</v>
      </c>
      <c r="P2737" s="2" t="s">
        <v>11118</v>
      </c>
      <c r="R2737" s="6" t="s">
        <v>77</v>
      </c>
      <c r="X2737" s="2">
        <v>17</v>
      </c>
      <c r="Y2737" s="2" t="s">
        <v>81</v>
      </c>
      <c r="Z2737" s="2" t="s">
        <v>84</v>
      </c>
      <c r="AA2737" s="2">
        <v>17</v>
      </c>
      <c r="AB2737" s="2" t="s">
        <v>81</v>
      </c>
      <c r="AC2737" s="2" t="s">
        <v>84</v>
      </c>
      <c r="AD2737" s="2">
        <v>17</v>
      </c>
      <c r="AE2737" s="2" t="s">
        <v>81</v>
      </c>
      <c r="AF2737" s="2" t="s">
        <v>84</v>
      </c>
      <c r="BE2737" s="23" t="str">
        <f t="shared" si="419"/>
        <v>EMF nein</v>
      </c>
      <c r="BF2737" s="23" t="str">
        <f t="shared" si="422"/>
        <v/>
      </c>
      <c r="BG2737" s="23" t="str">
        <f t="shared" si="423"/>
        <v/>
      </c>
      <c r="BH2737" s="23">
        <f t="shared" si="424"/>
        <v>0</v>
      </c>
      <c r="BO2737" s="2" t="s">
        <v>11119</v>
      </c>
      <c r="BP2737" s="3">
        <v>1</v>
      </c>
      <c r="BQ2737" s="2" t="s">
        <v>11120</v>
      </c>
    </row>
    <row r="2738" spans="1:69" ht="16.149999999999999" customHeight="1" x14ac:dyDescent="0.25">
      <c r="A2738" s="16">
        <v>2737</v>
      </c>
      <c r="B2738" s="17" t="s">
        <v>87</v>
      </c>
      <c r="C2738" s="2" t="s">
        <v>4903</v>
      </c>
      <c r="D2738" s="2" t="s">
        <v>264</v>
      </c>
      <c r="E2738" s="2" t="s">
        <v>11121</v>
      </c>
      <c r="F2738" s="67">
        <v>43382</v>
      </c>
      <c r="G2738" s="3">
        <f t="shared" si="425"/>
        <v>10</v>
      </c>
      <c r="H2738" s="3">
        <f t="shared" si="426"/>
        <v>2018</v>
      </c>
      <c r="I2738" s="19">
        <v>0.38541666666666702</v>
      </c>
      <c r="J2738" s="20">
        <f t="shared" si="420"/>
        <v>9</v>
      </c>
      <c r="K2738" s="5" t="str">
        <f t="shared" si="421"/>
        <v>ja</v>
      </c>
      <c r="L2738" s="5" t="s">
        <v>91</v>
      </c>
      <c r="M2738" s="6" t="s">
        <v>115</v>
      </c>
      <c r="N2738" s="5">
        <v>92</v>
      </c>
      <c r="O2738" s="2" t="s">
        <v>75</v>
      </c>
      <c r="P2738" s="6" t="s">
        <v>5029</v>
      </c>
      <c r="R2738" s="6" t="s">
        <v>77</v>
      </c>
      <c r="T2738" s="6" t="s">
        <v>202</v>
      </c>
      <c r="X2738" s="2">
        <v>360</v>
      </c>
      <c r="Y2738" s="2" t="s">
        <v>81</v>
      </c>
      <c r="Z2738" s="2" t="s">
        <v>84</v>
      </c>
      <c r="AA2738" s="2">
        <v>360</v>
      </c>
      <c r="AB2738" s="2" t="s">
        <v>81</v>
      </c>
      <c r="AC2738" s="2" t="s">
        <v>84</v>
      </c>
      <c r="AD2738" s="2">
        <v>360</v>
      </c>
      <c r="AE2738" s="2" t="s">
        <v>83</v>
      </c>
      <c r="AF2738" s="2" t="s">
        <v>84</v>
      </c>
      <c r="AJ2738" s="2" t="s">
        <v>109</v>
      </c>
      <c r="AK2738" s="2" t="s">
        <v>109</v>
      </c>
      <c r="AL2738" s="2" t="s">
        <v>109</v>
      </c>
      <c r="AM2738" s="2" t="s">
        <v>109</v>
      </c>
      <c r="AN2738" s="2" t="s">
        <v>109</v>
      </c>
      <c r="AO2738" s="2" t="s">
        <v>109</v>
      </c>
      <c r="AP2738" s="2" t="s">
        <v>109</v>
      </c>
      <c r="AQ2738" s="2" t="s">
        <v>109</v>
      </c>
      <c r="AR2738" s="2" t="s">
        <v>109</v>
      </c>
      <c r="BE2738" s="23" t="str">
        <f t="shared" si="419"/>
        <v>EMF nein</v>
      </c>
      <c r="BF2738" s="23" t="str">
        <f t="shared" si="422"/>
        <v/>
      </c>
      <c r="BG2738" s="23" t="str">
        <f t="shared" si="423"/>
        <v/>
      </c>
      <c r="BH2738" s="23">
        <f t="shared" si="424"/>
        <v>0</v>
      </c>
      <c r="BO2738" s="2" t="s">
        <v>11122</v>
      </c>
      <c r="BP2738" s="3">
        <v>1</v>
      </c>
      <c r="BQ2738" s="2" t="s">
        <v>11123</v>
      </c>
    </row>
    <row r="2739" spans="1:69" ht="16.149999999999999" customHeight="1" x14ac:dyDescent="0.25">
      <c r="A2739" s="16">
        <v>2738</v>
      </c>
      <c r="B2739" s="17" t="s">
        <v>211</v>
      </c>
      <c r="C2739" s="2" t="s">
        <v>1564</v>
      </c>
      <c r="D2739" s="2" t="s">
        <v>296</v>
      </c>
      <c r="E2739" s="2" t="s">
        <v>4197</v>
      </c>
      <c r="F2739" s="67">
        <v>40609</v>
      </c>
      <c r="G2739" s="3">
        <f t="shared" si="425"/>
        <v>3</v>
      </c>
      <c r="H2739" s="3">
        <f t="shared" si="426"/>
        <v>2011</v>
      </c>
      <c r="I2739" s="19">
        <v>0.39583333333333298</v>
      </c>
      <c r="J2739" s="20">
        <f t="shared" si="420"/>
        <v>9</v>
      </c>
      <c r="K2739" s="5" t="str">
        <f t="shared" si="421"/>
        <v>ja</v>
      </c>
      <c r="L2739" s="5" t="s">
        <v>91</v>
      </c>
      <c r="M2739" s="6" t="s">
        <v>74</v>
      </c>
      <c r="N2739" s="5">
        <v>61</v>
      </c>
      <c r="O2739" s="2" t="s">
        <v>140</v>
      </c>
      <c r="P2739" s="6" t="s">
        <v>11124</v>
      </c>
      <c r="R2739" s="6" t="s">
        <v>77</v>
      </c>
      <c r="S2739" s="6"/>
      <c r="T2739" s="6" t="s">
        <v>80</v>
      </c>
      <c r="U2739" s="6" t="s">
        <v>202</v>
      </c>
      <c r="X2739" s="2">
        <v>75</v>
      </c>
      <c r="Y2739" s="2" t="s">
        <v>94</v>
      </c>
      <c r="Z2739" s="2" t="s">
        <v>84</v>
      </c>
      <c r="AA2739" s="2">
        <v>75</v>
      </c>
      <c r="AB2739" s="2" t="s">
        <v>94</v>
      </c>
      <c r="AC2739" s="2" t="s">
        <v>84</v>
      </c>
      <c r="BE2739" s="23" t="str">
        <f t="shared" si="419"/>
        <v>EMF nein</v>
      </c>
      <c r="BF2739" s="23" t="str">
        <f t="shared" si="422"/>
        <v/>
      </c>
      <c r="BG2739" s="23" t="str">
        <f t="shared" si="423"/>
        <v/>
      </c>
      <c r="BH2739" s="23">
        <f t="shared" si="424"/>
        <v>0</v>
      </c>
      <c r="BO2739" s="2" t="s">
        <v>11125</v>
      </c>
      <c r="BP2739" s="3">
        <v>1</v>
      </c>
      <c r="BQ2739" s="2" t="s">
        <v>11126</v>
      </c>
    </row>
    <row r="2740" spans="1:69" ht="16.149999999999999" customHeight="1" x14ac:dyDescent="0.25">
      <c r="A2740" s="44">
        <v>2739</v>
      </c>
      <c r="B2740" s="17" t="s">
        <v>211</v>
      </c>
      <c r="C2740" s="2" t="s">
        <v>11127</v>
      </c>
      <c r="D2740" s="2" t="s">
        <v>158</v>
      </c>
      <c r="E2740" s="2" t="s">
        <v>11128</v>
      </c>
      <c r="F2740" s="67">
        <v>42938</v>
      </c>
      <c r="G2740" s="3">
        <f t="shared" si="425"/>
        <v>7</v>
      </c>
      <c r="H2740" s="3">
        <f t="shared" si="426"/>
        <v>2017</v>
      </c>
      <c r="I2740" s="19">
        <v>0.64583333333333304</v>
      </c>
      <c r="J2740" s="20">
        <f t="shared" si="420"/>
        <v>15</v>
      </c>
      <c r="K2740" s="5" t="str">
        <f t="shared" si="421"/>
        <v>ja</v>
      </c>
      <c r="L2740" s="5" t="s">
        <v>91</v>
      </c>
      <c r="M2740" s="6" t="s">
        <v>115</v>
      </c>
      <c r="N2740" s="5">
        <v>51</v>
      </c>
      <c r="O2740" s="2" t="s">
        <v>75</v>
      </c>
      <c r="P2740" s="6" t="s">
        <v>5029</v>
      </c>
      <c r="R2740" s="6" t="s">
        <v>335</v>
      </c>
      <c r="S2740" s="6"/>
      <c r="T2740" s="6" t="s">
        <v>202</v>
      </c>
      <c r="U2740" s="2" t="s">
        <v>1312</v>
      </c>
      <c r="X2740" s="2">
        <v>73</v>
      </c>
      <c r="Y2740" s="2" t="s">
        <v>83</v>
      </c>
      <c r="Z2740" s="2" t="s">
        <v>84</v>
      </c>
      <c r="AD2740" s="2">
        <v>73</v>
      </c>
      <c r="AE2740" s="2" t="s">
        <v>81</v>
      </c>
      <c r="AF2740" s="2" t="s">
        <v>84</v>
      </c>
      <c r="AJ2740" s="2">
        <v>171</v>
      </c>
      <c r="AK2740" s="2" t="s">
        <v>81</v>
      </c>
      <c r="AL2740" s="2" t="s">
        <v>84</v>
      </c>
      <c r="AM2740" s="2">
        <v>171</v>
      </c>
      <c r="AN2740" s="2" t="s">
        <v>81</v>
      </c>
      <c r="AO2740" s="2" t="s">
        <v>84</v>
      </c>
      <c r="AP2740" s="2">
        <v>171</v>
      </c>
      <c r="AQ2740" s="2" t="s">
        <v>81</v>
      </c>
      <c r="AR2740" s="2" t="s">
        <v>84</v>
      </c>
      <c r="BE2740" s="23" t="str">
        <f t="shared" si="419"/>
        <v>EMF nein</v>
      </c>
      <c r="BF2740" s="23" t="str">
        <f t="shared" si="422"/>
        <v/>
      </c>
      <c r="BG2740" s="23" t="str">
        <f t="shared" si="423"/>
        <v/>
      </c>
      <c r="BH2740" s="23">
        <f t="shared" si="424"/>
        <v>0</v>
      </c>
      <c r="BO2740" s="2" t="s">
        <v>11129</v>
      </c>
      <c r="BP2740" s="3">
        <v>1</v>
      </c>
      <c r="BQ2740" s="2" t="s">
        <v>11130</v>
      </c>
    </row>
    <row r="2741" spans="1:69" ht="16.149999999999999" customHeight="1" x14ac:dyDescent="0.25">
      <c r="A2741" s="16">
        <v>2740</v>
      </c>
      <c r="B2741" s="17" t="s">
        <v>211</v>
      </c>
      <c r="C2741" s="2" t="s">
        <v>9503</v>
      </c>
      <c r="D2741" s="2" t="s">
        <v>158</v>
      </c>
      <c r="E2741" s="2" t="s">
        <v>4077</v>
      </c>
      <c r="F2741" s="67">
        <v>43148</v>
      </c>
      <c r="G2741" s="3">
        <f t="shared" si="425"/>
        <v>2</v>
      </c>
      <c r="H2741" s="3">
        <f t="shared" si="426"/>
        <v>2018</v>
      </c>
      <c r="I2741" s="19">
        <v>7.9861111111111105E-2</v>
      </c>
      <c r="J2741" s="20">
        <f t="shared" si="420"/>
        <v>1</v>
      </c>
      <c r="K2741" s="5" t="str">
        <f t="shared" si="421"/>
        <v>ja</v>
      </c>
      <c r="L2741" s="5" t="s">
        <v>91</v>
      </c>
      <c r="M2741" s="6" t="s">
        <v>74</v>
      </c>
      <c r="N2741" s="5">
        <v>34</v>
      </c>
      <c r="O2741" s="2" t="s">
        <v>126</v>
      </c>
      <c r="P2741" s="6" t="s">
        <v>11131</v>
      </c>
      <c r="R2741" s="6" t="s">
        <v>77</v>
      </c>
      <c r="T2741" s="6" t="s">
        <v>202</v>
      </c>
      <c r="BE2741" s="23" t="str">
        <f t="shared" si="419"/>
        <v>EMF nein</v>
      </c>
      <c r="BF2741" s="23" t="str">
        <f t="shared" si="422"/>
        <v/>
      </c>
      <c r="BG2741" s="23" t="str">
        <f t="shared" si="423"/>
        <v/>
      </c>
      <c r="BH2741" s="23">
        <f t="shared" si="424"/>
        <v>0</v>
      </c>
      <c r="BO2741" s="2" t="s">
        <v>11132</v>
      </c>
      <c r="BP2741" s="3">
        <v>1</v>
      </c>
      <c r="BQ2741" s="2" t="s">
        <v>11133</v>
      </c>
    </row>
    <row r="2742" spans="1:69" ht="16.149999999999999" customHeight="1" x14ac:dyDescent="0.25">
      <c r="A2742" s="16">
        <v>2741</v>
      </c>
      <c r="B2742" s="17" t="s">
        <v>211</v>
      </c>
      <c r="C2742" s="2" t="s">
        <v>11134</v>
      </c>
      <c r="D2742" s="2" t="s">
        <v>151</v>
      </c>
      <c r="E2742" s="2" t="s">
        <v>1934</v>
      </c>
      <c r="F2742" s="67">
        <v>42776</v>
      </c>
      <c r="G2742" s="3">
        <f t="shared" si="425"/>
        <v>2</v>
      </c>
      <c r="H2742" s="3">
        <f t="shared" si="426"/>
        <v>2017</v>
      </c>
      <c r="I2742" s="19">
        <v>0.27083333333333298</v>
      </c>
      <c r="J2742" s="20">
        <f t="shared" si="420"/>
        <v>6</v>
      </c>
      <c r="K2742" s="5" t="str">
        <f t="shared" si="421"/>
        <v>ja</v>
      </c>
      <c r="L2742" s="5" t="s">
        <v>73</v>
      </c>
      <c r="M2742" s="6" t="s">
        <v>74</v>
      </c>
      <c r="N2742" s="5">
        <v>29</v>
      </c>
      <c r="O2742" s="2" t="s">
        <v>126</v>
      </c>
      <c r="P2742" s="6" t="s">
        <v>11135</v>
      </c>
      <c r="R2742" s="6" t="s">
        <v>77</v>
      </c>
      <c r="T2742" s="6" t="s">
        <v>80</v>
      </c>
      <c r="U2742" s="2" t="s">
        <v>74</v>
      </c>
      <c r="V2742" s="6" t="s">
        <v>10162</v>
      </c>
      <c r="BE2742" s="23" t="str">
        <f t="shared" si="419"/>
        <v>EMF nein</v>
      </c>
      <c r="BF2742" s="23">
        <f t="shared" si="422"/>
        <v>30</v>
      </c>
      <c r="BG2742" s="23" t="str">
        <f t="shared" si="423"/>
        <v>&lt;100m</v>
      </c>
      <c r="BH2742" s="23">
        <f t="shared" si="424"/>
        <v>0</v>
      </c>
      <c r="BJ2742" s="2">
        <v>30</v>
      </c>
      <c r="BO2742" s="2" t="s">
        <v>11136</v>
      </c>
      <c r="BP2742" s="3">
        <v>1</v>
      </c>
      <c r="BQ2742" s="2" t="s">
        <v>11137</v>
      </c>
    </row>
    <row r="2743" spans="1:69" ht="16.149999999999999" customHeight="1" x14ac:dyDescent="0.25">
      <c r="A2743" s="16">
        <v>2742</v>
      </c>
      <c r="B2743" s="17" t="s">
        <v>211</v>
      </c>
      <c r="C2743" s="2" t="s">
        <v>1250</v>
      </c>
      <c r="D2743" s="2" t="s">
        <v>348</v>
      </c>
      <c r="E2743" s="2" t="s">
        <v>11138</v>
      </c>
      <c r="F2743" s="67">
        <v>43001</v>
      </c>
      <c r="G2743" s="3">
        <f t="shared" si="425"/>
        <v>9</v>
      </c>
      <c r="H2743" s="3">
        <f t="shared" si="426"/>
        <v>2017</v>
      </c>
      <c r="I2743" s="19">
        <v>0.163194444444444</v>
      </c>
      <c r="J2743" s="20">
        <f t="shared" si="420"/>
        <v>3</v>
      </c>
      <c r="K2743" s="5" t="str">
        <f t="shared" si="421"/>
        <v>ja</v>
      </c>
      <c r="L2743" s="5" t="s">
        <v>73</v>
      </c>
      <c r="M2743" s="6" t="s">
        <v>74</v>
      </c>
      <c r="N2743" s="5">
        <v>19</v>
      </c>
      <c r="O2743" s="2" t="s">
        <v>75</v>
      </c>
      <c r="P2743" s="6" t="s">
        <v>11139</v>
      </c>
      <c r="R2743" s="6" t="s">
        <v>77</v>
      </c>
      <c r="S2743" s="2" t="s">
        <v>78</v>
      </c>
      <c r="T2743" s="6" t="s">
        <v>80</v>
      </c>
      <c r="V2743" s="6"/>
      <c r="X2743" s="2">
        <v>826</v>
      </c>
      <c r="Y2743" s="2" t="s">
        <v>81</v>
      </c>
      <c r="Z2743" s="2" t="s">
        <v>84</v>
      </c>
      <c r="AA2743" s="2">
        <v>826</v>
      </c>
      <c r="AB2743" s="2" t="s">
        <v>81</v>
      </c>
      <c r="AC2743" s="2" t="s">
        <v>84</v>
      </c>
      <c r="AD2743" s="2">
        <v>826</v>
      </c>
      <c r="AE2743" s="2" t="s">
        <v>81</v>
      </c>
      <c r="AF2743" s="2" t="s">
        <v>84</v>
      </c>
      <c r="BE2743" s="23" t="str">
        <f t="shared" si="419"/>
        <v>EMF ja</v>
      </c>
      <c r="BF2743" s="23">
        <f t="shared" si="422"/>
        <v>2000</v>
      </c>
      <c r="BG2743" s="23" t="str">
        <f t="shared" si="423"/>
        <v>500+m</v>
      </c>
      <c r="BH2743" s="23">
        <f t="shared" si="424"/>
        <v>1</v>
      </c>
      <c r="BK2743" s="2" t="s">
        <v>162</v>
      </c>
      <c r="BL2743" s="2">
        <v>2000</v>
      </c>
      <c r="BO2743" s="2" t="s">
        <v>11140</v>
      </c>
      <c r="BP2743" s="3">
        <v>1</v>
      </c>
      <c r="BQ2743" s="2" t="s">
        <v>11141</v>
      </c>
    </row>
    <row r="2744" spans="1:69" ht="16.149999999999999" customHeight="1" x14ac:dyDescent="0.25">
      <c r="A2744" s="16">
        <v>2743</v>
      </c>
      <c r="B2744" s="17" t="s">
        <v>211</v>
      </c>
      <c r="C2744" s="2" t="s">
        <v>5272</v>
      </c>
      <c r="D2744" s="2" t="s">
        <v>137</v>
      </c>
      <c r="E2744" s="2" t="s">
        <v>11142</v>
      </c>
      <c r="F2744" s="67">
        <v>42908</v>
      </c>
      <c r="G2744" s="3">
        <f t="shared" si="425"/>
        <v>6</v>
      </c>
      <c r="H2744" s="3">
        <f t="shared" si="426"/>
        <v>2017</v>
      </c>
      <c r="I2744" s="19">
        <v>0.35416666666666702</v>
      </c>
      <c r="J2744" s="20">
        <f t="shared" si="420"/>
        <v>8</v>
      </c>
      <c r="K2744" s="5" t="str">
        <f t="shared" si="421"/>
        <v>ja</v>
      </c>
      <c r="L2744" s="5" t="s">
        <v>91</v>
      </c>
      <c r="M2744" s="6" t="s">
        <v>74</v>
      </c>
      <c r="O2744" s="2" t="s">
        <v>126</v>
      </c>
      <c r="P2744" s="6" t="s">
        <v>11143</v>
      </c>
      <c r="R2744" s="6" t="s">
        <v>77</v>
      </c>
      <c r="T2744" s="6" t="s">
        <v>80</v>
      </c>
      <c r="V2744" s="6"/>
      <c r="X2744" s="2">
        <v>100</v>
      </c>
      <c r="Y2744" s="2" t="s">
        <v>83</v>
      </c>
      <c r="Z2744" s="2" t="s">
        <v>161</v>
      </c>
      <c r="AA2744" s="2">
        <v>100</v>
      </c>
      <c r="AB2744" s="2" t="s">
        <v>81</v>
      </c>
      <c r="AC2744" s="2" t="s">
        <v>161</v>
      </c>
      <c r="AD2744" s="2">
        <v>100</v>
      </c>
      <c r="AE2744" s="2" t="s">
        <v>83</v>
      </c>
      <c r="AF2744" s="2" t="s">
        <v>161</v>
      </c>
      <c r="BE2744" s="23" t="str">
        <f t="shared" si="419"/>
        <v>EMF ja</v>
      </c>
      <c r="BF2744" s="23" t="str">
        <f t="shared" si="422"/>
        <v/>
      </c>
      <c r="BG2744" s="23" t="str">
        <f t="shared" si="423"/>
        <v/>
      </c>
      <c r="BH2744" s="23">
        <f t="shared" si="424"/>
        <v>2</v>
      </c>
      <c r="BI2744" s="2" t="s">
        <v>109</v>
      </c>
      <c r="BJ2744" s="2" t="s">
        <v>109</v>
      </c>
      <c r="BM2744" s="2" t="s">
        <v>109</v>
      </c>
      <c r="BN2744" s="2" t="s">
        <v>109</v>
      </c>
      <c r="BO2744" s="2" t="s">
        <v>11144</v>
      </c>
      <c r="BP2744" s="3">
        <v>1</v>
      </c>
      <c r="BQ2744" s="2" t="s">
        <v>11145</v>
      </c>
    </row>
    <row r="2745" spans="1:69" ht="16.149999999999999" customHeight="1" x14ac:dyDescent="0.25">
      <c r="A2745" s="16">
        <v>2744</v>
      </c>
      <c r="B2745" s="17" t="s">
        <v>87</v>
      </c>
      <c r="C2745" s="2" t="s">
        <v>1555</v>
      </c>
      <c r="D2745" s="2" t="s">
        <v>145</v>
      </c>
      <c r="E2745" s="2" t="s">
        <v>11146</v>
      </c>
      <c r="F2745" s="67">
        <v>43384</v>
      </c>
      <c r="G2745" s="3">
        <f t="shared" si="425"/>
        <v>10</v>
      </c>
      <c r="H2745" s="3">
        <f t="shared" si="426"/>
        <v>2018</v>
      </c>
      <c r="I2745" s="19">
        <v>0.73958333333333304</v>
      </c>
      <c r="J2745" s="20">
        <f t="shared" si="420"/>
        <v>17</v>
      </c>
      <c r="K2745" s="5" t="str">
        <f t="shared" si="421"/>
        <v>ja</v>
      </c>
      <c r="L2745" s="5" t="s">
        <v>91</v>
      </c>
      <c r="M2745" s="6" t="s">
        <v>74</v>
      </c>
      <c r="N2745" s="5">
        <v>87</v>
      </c>
      <c r="O2745" s="2" t="s">
        <v>126</v>
      </c>
      <c r="P2745" s="6" t="s">
        <v>11147</v>
      </c>
      <c r="R2745" s="6" t="s">
        <v>77</v>
      </c>
      <c r="U2745" s="2" t="s">
        <v>208</v>
      </c>
      <c r="V2745" s="6" t="s">
        <v>202</v>
      </c>
      <c r="X2745" s="2">
        <v>525</v>
      </c>
      <c r="Y2745" s="2" t="s">
        <v>81</v>
      </c>
      <c r="Z2745" s="2" t="s">
        <v>161</v>
      </c>
      <c r="AA2745" s="2">
        <v>526</v>
      </c>
      <c r="AB2745" s="2" t="s">
        <v>81</v>
      </c>
      <c r="AC2745" s="2" t="s">
        <v>161</v>
      </c>
      <c r="AD2745" s="2">
        <v>526</v>
      </c>
      <c r="AE2745" s="2" t="s">
        <v>83</v>
      </c>
      <c r="AF2745" s="2" t="s">
        <v>161</v>
      </c>
      <c r="BE2745" s="23" t="str">
        <f t="shared" si="419"/>
        <v>EMF nein</v>
      </c>
      <c r="BF2745" s="23" t="str">
        <f t="shared" si="422"/>
        <v/>
      </c>
      <c r="BG2745" s="23" t="str">
        <f t="shared" si="423"/>
        <v/>
      </c>
      <c r="BH2745" s="23">
        <f t="shared" si="424"/>
        <v>0</v>
      </c>
      <c r="BO2745" s="2" t="s">
        <v>11148</v>
      </c>
      <c r="BP2745" s="3">
        <v>1</v>
      </c>
      <c r="BQ2745" s="2" t="s">
        <v>11149</v>
      </c>
    </row>
    <row r="2746" spans="1:69" ht="16.149999999999999" customHeight="1" x14ac:dyDescent="0.25">
      <c r="A2746" s="16">
        <v>2745</v>
      </c>
      <c r="B2746" s="17" t="s">
        <v>87</v>
      </c>
      <c r="C2746" s="2" t="s">
        <v>11150</v>
      </c>
      <c r="D2746" s="2" t="s">
        <v>264</v>
      </c>
      <c r="E2746" s="2" t="s">
        <v>11151</v>
      </c>
      <c r="F2746" s="67">
        <v>43385</v>
      </c>
      <c r="G2746" s="3">
        <f t="shared" si="425"/>
        <v>10</v>
      </c>
      <c r="H2746" s="3">
        <f t="shared" si="426"/>
        <v>2018</v>
      </c>
      <c r="I2746" s="19">
        <v>0.64583333333333304</v>
      </c>
      <c r="J2746" s="20">
        <f t="shared" si="420"/>
        <v>15</v>
      </c>
      <c r="K2746" s="5" t="str">
        <f t="shared" si="421"/>
        <v>ja</v>
      </c>
      <c r="L2746" s="5" t="s">
        <v>91</v>
      </c>
      <c r="M2746" s="6" t="s">
        <v>74</v>
      </c>
      <c r="N2746" s="5">
        <v>89</v>
      </c>
      <c r="O2746" s="2" t="s">
        <v>75</v>
      </c>
      <c r="P2746" s="6" t="s">
        <v>11152</v>
      </c>
      <c r="R2746" s="6" t="s">
        <v>77</v>
      </c>
      <c r="T2746" s="6" t="s">
        <v>80</v>
      </c>
      <c r="U2746" s="2" t="s">
        <v>74</v>
      </c>
      <c r="V2746" s="6" t="s">
        <v>80</v>
      </c>
      <c r="X2746" s="2">
        <v>813</v>
      </c>
      <c r="Y2746" s="2" t="s">
        <v>83</v>
      </c>
      <c r="Z2746" s="2" t="s">
        <v>161</v>
      </c>
      <c r="AA2746" s="2">
        <v>813</v>
      </c>
      <c r="AB2746" s="2" t="s">
        <v>81</v>
      </c>
      <c r="AC2746" s="2" t="s">
        <v>161</v>
      </c>
      <c r="AD2746" s="2">
        <v>813</v>
      </c>
      <c r="AE2746" s="2" t="s">
        <v>83</v>
      </c>
      <c r="AF2746" s="2" t="s">
        <v>161</v>
      </c>
      <c r="BE2746" s="23" t="str">
        <f t="shared" ref="BE2746:BE2809" si="427">IF(COUNTA(BI2746,BK2746,BM2746) &gt; 0,"EMF ja","EMF nein")</f>
        <v>EMF ja</v>
      </c>
      <c r="BF2746" s="23" t="str">
        <f t="shared" si="422"/>
        <v/>
      </c>
      <c r="BG2746" s="23" t="str">
        <f t="shared" si="423"/>
        <v/>
      </c>
      <c r="BH2746" s="23">
        <f t="shared" si="424"/>
        <v>1</v>
      </c>
      <c r="BI2746" s="2" t="s">
        <v>162</v>
      </c>
      <c r="BO2746" s="2" t="s">
        <v>11153</v>
      </c>
      <c r="BP2746" s="3">
        <v>1</v>
      </c>
      <c r="BQ2746" s="2" t="s">
        <v>11154</v>
      </c>
    </row>
    <row r="2747" spans="1:69" ht="16.149999999999999" customHeight="1" x14ac:dyDescent="0.25">
      <c r="A2747" s="16">
        <v>2746</v>
      </c>
      <c r="B2747" s="17" t="s">
        <v>211</v>
      </c>
      <c r="C2747" s="2" t="s">
        <v>11155</v>
      </c>
      <c r="D2747" s="2" t="s">
        <v>158</v>
      </c>
      <c r="E2747" s="2" t="s">
        <v>710</v>
      </c>
      <c r="F2747" s="67">
        <v>43384</v>
      </c>
      <c r="G2747" s="3">
        <f t="shared" si="425"/>
        <v>10</v>
      </c>
      <c r="H2747" s="3">
        <f t="shared" si="426"/>
        <v>2018</v>
      </c>
      <c r="I2747" s="19">
        <v>0.63888888888888895</v>
      </c>
      <c r="J2747" s="20">
        <f t="shared" si="420"/>
        <v>15</v>
      </c>
      <c r="K2747" s="5" t="str">
        <f t="shared" si="421"/>
        <v>ja</v>
      </c>
      <c r="M2747" s="6" t="s">
        <v>74</v>
      </c>
      <c r="O2747" s="2" t="s">
        <v>75</v>
      </c>
      <c r="P2747" s="6" t="s">
        <v>11156</v>
      </c>
      <c r="R2747" s="6" t="s">
        <v>77</v>
      </c>
      <c r="U2747" s="2" t="s">
        <v>115</v>
      </c>
      <c r="V2747" s="2" t="s">
        <v>202</v>
      </c>
      <c r="X2747" s="2">
        <v>425</v>
      </c>
      <c r="Y2747" s="2" t="s">
        <v>81</v>
      </c>
      <c r="Z2747" s="2" t="s">
        <v>84</v>
      </c>
      <c r="AA2747" s="2">
        <v>425</v>
      </c>
      <c r="AB2747" s="2" t="s">
        <v>81</v>
      </c>
      <c r="AC2747" s="2" t="s">
        <v>84</v>
      </c>
      <c r="AD2747" s="2">
        <v>425</v>
      </c>
      <c r="AE2747" s="2" t="s">
        <v>81</v>
      </c>
      <c r="AF2747" s="2" t="s">
        <v>84</v>
      </c>
      <c r="BE2747" s="23" t="str">
        <f t="shared" si="427"/>
        <v>EMF nein</v>
      </c>
      <c r="BF2747" s="23" t="str">
        <f t="shared" si="422"/>
        <v/>
      </c>
      <c r="BG2747" s="23" t="str">
        <f t="shared" si="423"/>
        <v/>
      </c>
      <c r="BH2747" s="23">
        <f t="shared" si="424"/>
        <v>0</v>
      </c>
      <c r="BO2747" s="2" t="s">
        <v>11157</v>
      </c>
      <c r="BP2747" s="3">
        <v>1</v>
      </c>
      <c r="BQ2747" s="2" t="s">
        <v>11158</v>
      </c>
    </row>
    <row r="2748" spans="1:69" ht="16.149999999999999" customHeight="1" x14ac:dyDescent="0.25">
      <c r="A2748" s="93">
        <v>2747</v>
      </c>
      <c r="B2748" s="17" t="s">
        <v>87</v>
      </c>
      <c r="C2748" s="116" t="s">
        <v>1328</v>
      </c>
      <c r="D2748" s="2" t="s">
        <v>113</v>
      </c>
      <c r="E2748" s="2" t="s">
        <v>11159</v>
      </c>
      <c r="F2748" s="67">
        <v>43378</v>
      </c>
      <c r="G2748" s="3">
        <f t="shared" si="425"/>
        <v>10</v>
      </c>
      <c r="H2748" s="3">
        <f t="shared" si="426"/>
        <v>2018</v>
      </c>
      <c r="I2748" s="19">
        <v>0.6875</v>
      </c>
      <c r="J2748" s="20">
        <f t="shared" si="420"/>
        <v>16</v>
      </c>
      <c r="K2748" s="5" t="str">
        <f t="shared" si="421"/>
        <v>ja</v>
      </c>
      <c r="L2748" s="5" t="s">
        <v>91</v>
      </c>
      <c r="M2748" s="6" t="s">
        <v>74</v>
      </c>
      <c r="N2748" s="125">
        <v>86</v>
      </c>
      <c r="O2748" s="6" t="s">
        <v>75</v>
      </c>
      <c r="P2748" s="2" t="s">
        <v>11160</v>
      </c>
      <c r="R2748" s="6" t="s">
        <v>77</v>
      </c>
      <c r="S2748" s="116" t="s">
        <v>11111</v>
      </c>
      <c r="T2748" s="6" t="s">
        <v>80</v>
      </c>
      <c r="U2748" s="2" t="s">
        <v>74</v>
      </c>
      <c r="X2748" s="2">
        <v>145</v>
      </c>
      <c r="Y2748" s="2" t="s">
        <v>81</v>
      </c>
      <c r="Z2748" s="2" t="s">
        <v>84</v>
      </c>
      <c r="AA2748" s="2">
        <v>145</v>
      </c>
      <c r="AB2748" s="2" t="s">
        <v>81</v>
      </c>
      <c r="AC2748" s="2" t="s">
        <v>84</v>
      </c>
      <c r="AD2748" s="2">
        <v>145</v>
      </c>
      <c r="AE2748" s="2" t="s">
        <v>81</v>
      </c>
      <c r="AF2748" s="2" t="s">
        <v>84</v>
      </c>
      <c r="AJ2748" s="2">
        <v>481</v>
      </c>
      <c r="AK2748" s="2" t="s">
        <v>83</v>
      </c>
      <c r="AL2748" s="2" t="s">
        <v>82</v>
      </c>
      <c r="AP2748" s="2">
        <v>481</v>
      </c>
      <c r="AQ2748" s="2" t="s">
        <v>83</v>
      </c>
      <c r="AR2748" s="2" t="s">
        <v>82</v>
      </c>
      <c r="AV2748" s="2">
        <v>481</v>
      </c>
      <c r="AW2748" s="2" t="s">
        <v>81</v>
      </c>
      <c r="AX2748" s="2" t="s">
        <v>82</v>
      </c>
      <c r="BB2748" s="2">
        <v>481</v>
      </c>
      <c r="BC2748" s="2" t="s">
        <v>81</v>
      </c>
      <c r="BD2748" s="2" t="s">
        <v>82</v>
      </c>
      <c r="BE2748" s="23" t="str">
        <f t="shared" si="427"/>
        <v>EMF nein</v>
      </c>
      <c r="BF2748" s="23" t="str">
        <f t="shared" si="422"/>
        <v/>
      </c>
      <c r="BG2748" s="23" t="str">
        <f t="shared" si="423"/>
        <v/>
      </c>
      <c r="BH2748" s="23">
        <f t="shared" si="424"/>
        <v>0</v>
      </c>
      <c r="BO2748" s="2" t="s">
        <v>11161</v>
      </c>
      <c r="BP2748" s="3">
        <v>1</v>
      </c>
      <c r="BQ2748" s="2" t="s">
        <v>11162</v>
      </c>
    </row>
    <row r="2749" spans="1:69" ht="16.149999999999999" customHeight="1" x14ac:dyDescent="0.25">
      <c r="A2749" s="16">
        <v>2748</v>
      </c>
      <c r="B2749" s="17" t="s">
        <v>211</v>
      </c>
      <c r="C2749" s="2" t="s">
        <v>11163</v>
      </c>
      <c r="D2749" s="2" t="s">
        <v>151</v>
      </c>
      <c r="E2749" s="2" t="s">
        <v>11164</v>
      </c>
      <c r="F2749" s="67">
        <v>43385</v>
      </c>
      <c r="G2749" s="3">
        <f t="shared" si="425"/>
        <v>10</v>
      </c>
      <c r="H2749" s="3">
        <f t="shared" si="426"/>
        <v>2018</v>
      </c>
      <c r="I2749" s="19">
        <v>0.50138888888888899</v>
      </c>
      <c r="J2749" s="20">
        <f t="shared" si="420"/>
        <v>12</v>
      </c>
      <c r="K2749" s="5" t="str">
        <f t="shared" si="421"/>
        <v>ja</v>
      </c>
      <c r="L2749" s="5" t="s">
        <v>91</v>
      </c>
      <c r="M2749" s="6" t="s">
        <v>100</v>
      </c>
      <c r="N2749" s="5">
        <v>16</v>
      </c>
      <c r="O2749" s="2" t="s">
        <v>75</v>
      </c>
      <c r="P2749" s="6" t="s">
        <v>11165</v>
      </c>
      <c r="R2749" s="6" t="s">
        <v>77</v>
      </c>
      <c r="T2749" s="6" t="s">
        <v>80</v>
      </c>
      <c r="U2749" s="2" t="s">
        <v>74</v>
      </c>
      <c r="X2749" s="2">
        <v>137</v>
      </c>
      <c r="Y2749" s="2" t="s">
        <v>81</v>
      </c>
      <c r="Z2749" s="2" t="s">
        <v>84</v>
      </c>
      <c r="AA2749" s="2">
        <v>137</v>
      </c>
      <c r="AB2749" s="2" t="s">
        <v>81</v>
      </c>
      <c r="AC2749" s="2" t="s">
        <v>84</v>
      </c>
      <c r="AD2749" s="2">
        <v>137</v>
      </c>
      <c r="AE2749" s="2" t="s">
        <v>81</v>
      </c>
      <c r="AF2749" s="2" t="s">
        <v>84</v>
      </c>
      <c r="AJ2749" s="2">
        <v>137</v>
      </c>
      <c r="AK2749" s="2" t="s">
        <v>81</v>
      </c>
      <c r="AL2749" s="2" t="s">
        <v>84</v>
      </c>
      <c r="BE2749" s="23" t="str">
        <f t="shared" si="427"/>
        <v>EMF nein</v>
      </c>
      <c r="BF2749" s="23" t="str">
        <f t="shared" si="422"/>
        <v/>
      </c>
      <c r="BG2749" s="23" t="str">
        <f t="shared" si="423"/>
        <v/>
      </c>
      <c r="BH2749" s="23">
        <f t="shared" si="424"/>
        <v>0</v>
      </c>
      <c r="BO2749" s="2" t="s">
        <v>11166</v>
      </c>
      <c r="BP2749" s="3">
        <v>1</v>
      </c>
      <c r="BQ2749" s="2" t="s">
        <v>11167</v>
      </c>
    </row>
    <row r="2750" spans="1:69" ht="16.149999999999999" customHeight="1" x14ac:dyDescent="0.25">
      <c r="A2750" s="16">
        <v>2749</v>
      </c>
      <c r="B2750" s="17" t="s">
        <v>211</v>
      </c>
      <c r="C2750" s="2" t="s">
        <v>1180</v>
      </c>
      <c r="D2750" s="2" t="s">
        <v>151</v>
      </c>
      <c r="E2750" s="2" t="s">
        <v>11168</v>
      </c>
      <c r="F2750" s="67">
        <v>43387</v>
      </c>
      <c r="G2750" s="3">
        <f t="shared" si="425"/>
        <v>10</v>
      </c>
      <c r="H2750" s="3">
        <f t="shared" si="426"/>
        <v>2018</v>
      </c>
      <c r="I2750" s="19">
        <v>0.66319444444444398</v>
      </c>
      <c r="J2750" s="20">
        <f t="shared" ref="J2750:J2813" si="428">IF(I2750&lt;&gt;"",HOUR(I2750),"")</f>
        <v>15</v>
      </c>
      <c r="K2750" s="5" t="str">
        <f t="shared" si="421"/>
        <v>ja</v>
      </c>
      <c r="L2750" s="5" t="s">
        <v>73</v>
      </c>
      <c r="M2750" s="6" t="s">
        <v>100</v>
      </c>
      <c r="N2750" s="5">
        <v>55</v>
      </c>
      <c r="O2750" s="2" t="s">
        <v>126</v>
      </c>
      <c r="P2750" s="2" t="s">
        <v>11169</v>
      </c>
      <c r="R2750" s="6" t="s">
        <v>77</v>
      </c>
      <c r="T2750" s="6" t="s">
        <v>80</v>
      </c>
      <c r="U2750" s="2" t="s">
        <v>74</v>
      </c>
      <c r="X2750" s="2">
        <v>245</v>
      </c>
      <c r="Y2750" s="2" t="s">
        <v>81</v>
      </c>
      <c r="Z2750" s="2" t="s">
        <v>84</v>
      </c>
      <c r="AA2750" s="2">
        <v>245</v>
      </c>
      <c r="AB2750" s="2" t="s">
        <v>81</v>
      </c>
      <c r="AC2750" s="2" t="s">
        <v>84</v>
      </c>
      <c r="BE2750" s="23" t="str">
        <f t="shared" si="427"/>
        <v>EMF nein</v>
      </c>
      <c r="BF2750" s="23" t="str">
        <f t="shared" si="422"/>
        <v/>
      </c>
      <c r="BG2750" s="23" t="str">
        <f t="shared" si="423"/>
        <v/>
      </c>
      <c r="BH2750" s="23">
        <f t="shared" si="424"/>
        <v>0</v>
      </c>
      <c r="BO2750" s="2" t="s">
        <v>11170</v>
      </c>
      <c r="BP2750" s="3">
        <v>1</v>
      </c>
      <c r="BQ2750" s="2" t="s">
        <v>11171</v>
      </c>
    </row>
    <row r="2751" spans="1:69" ht="16.149999999999999" customHeight="1" x14ac:dyDescent="0.25">
      <c r="A2751" s="16">
        <v>2750</v>
      </c>
      <c r="B2751" s="17" t="s">
        <v>211</v>
      </c>
      <c r="C2751" s="2" t="s">
        <v>11172</v>
      </c>
      <c r="D2751" s="2" t="s">
        <v>124</v>
      </c>
      <c r="E2751" s="2" t="s">
        <v>974</v>
      </c>
      <c r="F2751" s="67">
        <v>42831</v>
      </c>
      <c r="G2751" s="3">
        <f t="shared" si="425"/>
        <v>4</v>
      </c>
      <c r="H2751" s="3">
        <f t="shared" si="426"/>
        <v>2017</v>
      </c>
      <c r="I2751" s="19">
        <v>0.51388888888888895</v>
      </c>
      <c r="J2751" s="20">
        <f t="shared" si="428"/>
        <v>12</v>
      </c>
      <c r="K2751" s="5" t="str">
        <f t="shared" si="421"/>
        <v>ja</v>
      </c>
      <c r="L2751" s="5" t="s">
        <v>91</v>
      </c>
      <c r="M2751" s="6" t="s">
        <v>74</v>
      </c>
      <c r="N2751" s="5">
        <v>59</v>
      </c>
      <c r="O2751" s="2" t="s">
        <v>126</v>
      </c>
      <c r="P2751" s="2" t="s">
        <v>11173</v>
      </c>
      <c r="R2751" s="6" t="s">
        <v>77</v>
      </c>
      <c r="S2751" s="2" t="s">
        <v>78</v>
      </c>
      <c r="T2751" s="6" t="s">
        <v>80</v>
      </c>
      <c r="X2751" s="2">
        <v>1680</v>
      </c>
      <c r="Y2751" s="2" t="s">
        <v>83</v>
      </c>
      <c r="Z2751" s="2" t="s">
        <v>161</v>
      </c>
      <c r="AA2751" s="2">
        <v>1680</v>
      </c>
      <c r="AB2751" s="2" t="s">
        <v>81</v>
      </c>
      <c r="AC2751" s="2" t="s">
        <v>161</v>
      </c>
      <c r="AD2751" s="2">
        <v>1680</v>
      </c>
      <c r="AE2751" s="2" t="s">
        <v>83</v>
      </c>
      <c r="AF2751" s="2" t="s">
        <v>161</v>
      </c>
      <c r="BE2751" s="23" t="str">
        <f t="shared" si="427"/>
        <v>EMF ja</v>
      </c>
      <c r="BF2751" s="23">
        <f t="shared" si="422"/>
        <v>900</v>
      </c>
      <c r="BG2751" s="23" t="str">
        <f t="shared" si="423"/>
        <v>500+m</v>
      </c>
      <c r="BH2751" s="23">
        <f t="shared" si="424"/>
        <v>1</v>
      </c>
      <c r="BK2751" s="2" t="s">
        <v>162</v>
      </c>
      <c r="BL2751" s="2">
        <v>900</v>
      </c>
      <c r="BO2751" s="2" t="s">
        <v>11174</v>
      </c>
      <c r="BP2751" s="3">
        <v>1</v>
      </c>
      <c r="BQ2751" s="2" t="s">
        <v>11175</v>
      </c>
    </row>
    <row r="2752" spans="1:69" ht="16.149999999999999" customHeight="1" x14ac:dyDescent="0.25">
      <c r="A2752" s="16">
        <v>2751</v>
      </c>
      <c r="B2752" s="17" t="s">
        <v>211</v>
      </c>
      <c r="C2752" s="2" t="s">
        <v>4955</v>
      </c>
      <c r="D2752" s="2" t="s">
        <v>113</v>
      </c>
      <c r="E2752" s="2" t="s">
        <v>4956</v>
      </c>
      <c r="F2752" s="67">
        <v>43384</v>
      </c>
      <c r="G2752" s="3">
        <f t="shared" si="425"/>
        <v>10</v>
      </c>
      <c r="H2752" s="3">
        <f t="shared" si="426"/>
        <v>2018</v>
      </c>
      <c r="I2752" s="19">
        <v>0.83680555555555503</v>
      </c>
      <c r="J2752" s="20">
        <f t="shared" si="428"/>
        <v>20</v>
      </c>
      <c r="K2752" s="5" t="str">
        <f t="shared" si="421"/>
        <v>ja</v>
      </c>
      <c r="L2752" s="5" t="s">
        <v>73</v>
      </c>
      <c r="M2752" s="6" t="s">
        <v>74</v>
      </c>
      <c r="N2752" s="5">
        <v>27</v>
      </c>
      <c r="O2752" s="2" t="s">
        <v>126</v>
      </c>
      <c r="P2752" s="2" t="s">
        <v>11176</v>
      </c>
      <c r="R2752" s="6" t="s">
        <v>77</v>
      </c>
      <c r="T2752" s="6" t="s">
        <v>11177</v>
      </c>
      <c r="X2752" s="2">
        <v>440</v>
      </c>
      <c r="Y2752" s="2" t="s">
        <v>81</v>
      </c>
      <c r="Z2752" s="2" t="s">
        <v>84</v>
      </c>
      <c r="AA2752" s="2">
        <v>440</v>
      </c>
      <c r="AB2752" s="2" t="s">
        <v>81</v>
      </c>
      <c r="AC2752" s="2" t="s">
        <v>84</v>
      </c>
      <c r="AD2752" s="2">
        <v>440</v>
      </c>
      <c r="AE2752" s="2" t="s">
        <v>81</v>
      </c>
      <c r="AF2752" s="2" t="s">
        <v>84</v>
      </c>
      <c r="BE2752" s="23" t="str">
        <f t="shared" si="427"/>
        <v>EMF nein</v>
      </c>
      <c r="BF2752" s="23" t="str">
        <f t="shared" si="422"/>
        <v/>
      </c>
      <c r="BG2752" s="23" t="str">
        <f t="shared" si="423"/>
        <v/>
      </c>
      <c r="BH2752" s="23">
        <f t="shared" si="424"/>
        <v>0</v>
      </c>
      <c r="BO2752" s="2" t="s">
        <v>11178</v>
      </c>
      <c r="BP2752" s="3">
        <v>1</v>
      </c>
      <c r="BQ2752" s="2" t="s">
        <v>11179</v>
      </c>
    </row>
    <row r="2753" spans="1:69" ht="16.149999999999999" customHeight="1" x14ac:dyDescent="0.25">
      <c r="A2753" s="16">
        <v>2752</v>
      </c>
      <c r="B2753" s="17" t="s">
        <v>211</v>
      </c>
      <c r="C2753" s="2" t="s">
        <v>9158</v>
      </c>
      <c r="D2753" s="2" t="s">
        <v>896</v>
      </c>
      <c r="E2753" s="2" t="s">
        <v>11180</v>
      </c>
      <c r="F2753" s="67">
        <v>43361</v>
      </c>
      <c r="G2753" s="3">
        <f t="shared" si="425"/>
        <v>9</v>
      </c>
      <c r="H2753" s="3">
        <f t="shared" si="426"/>
        <v>2018</v>
      </c>
      <c r="I2753" s="19">
        <v>0.70486111111111105</v>
      </c>
      <c r="J2753" s="20">
        <f t="shared" si="428"/>
        <v>16</v>
      </c>
      <c r="K2753" s="5" t="str">
        <f t="shared" si="421"/>
        <v>ja</v>
      </c>
      <c r="L2753" s="5" t="s">
        <v>91</v>
      </c>
      <c r="M2753" s="6" t="s">
        <v>74</v>
      </c>
      <c r="O2753" s="6" t="s">
        <v>101</v>
      </c>
      <c r="P2753" s="2" t="s">
        <v>11181</v>
      </c>
      <c r="R2753" s="6" t="s">
        <v>77</v>
      </c>
      <c r="U2753" s="2" t="s">
        <v>74</v>
      </c>
      <c r="BE2753" s="23" t="str">
        <f t="shared" si="427"/>
        <v>EMF ja</v>
      </c>
      <c r="BF2753" s="23">
        <f t="shared" si="422"/>
        <v>5</v>
      </c>
      <c r="BG2753" s="23" t="str">
        <f t="shared" si="423"/>
        <v>&lt;100m</v>
      </c>
      <c r="BH2753" s="23">
        <f t="shared" si="424"/>
        <v>1</v>
      </c>
      <c r="BK2753" s="2" t="s">
        <v>162</v>
      </c>
      <c r="BL2753" s="2">
        <v>5</v>
      </c>
      <c r="BO2753" s="2" t="s">
        <v>11182</v>
      </c>
      <c r="BP2753" s="3">
        <v>1</v>
      </c>
      <c r="BQ2753" s="2" t="s">
        <v>11183</v>
      </c>
    </row>
    <row r="2754" spans="1:69" ht="16.149999999999999" customHeight="1" x14ac:dyDescent="0.25">
      <c r="A2754" s="16">
        <v>2753</v>
      </c>
      <c r="B2754" s="17" t="s">
        <v>211</v>
      </c>
      <c r="C2754" s="2" t="s">
        <v>2329</v>
      </c>
      <c r="D2754" s="2" t="s">
        <v>296</v>
      </c>
      <c r="E2754" s="2" t="s">
        <v>11184</v>
      </c>
      <c r="F2754" s="67">
        <v>43362</v>
      </c>
      <c r="G2754" s="3">
        <f t="shared" si="425"/>
        <v>9</v>
      </c>
      <c r="H2754" s="3">
        <f t="shared" si="426"/>
        <v>2018</v>
      </c>
      <c r="I2754" s="19">
        <v>0.76041666666666696</v>
      </c>
      <c r="J2754" s="20">
        <f t="shared" si="428"/>
        <v>18</v>
      </c>
      <c r="K2754" s="5" t="str">
        <f t="shared" si="421"/>
        <v>ja</v>
      </c>
      <c r="L2754" s="5" t="s">
        <v>73</v>
      </c>
      <c r="M2754" s="6" t="s">
        <v>74</v>
      </c>
      <c r="O2754" s="6" t="s">
        <v>101</v>
      </c>
      <c r="P2754" s="2" t="s">
        <v>11185</v>
      </c>
      <c r="R2754" s="6" t="s">
        <v>77</v>
      </c>
      <c r="U2754" s="2" t="s">
        <v>139</v>
      </c>
      <c r="X2754" s="2">
        <v>10</v>
      </c>
      <c r="Y2754" s="2" t="s">
        <v>94</v>
      </c>
      <c r="Z2754" s="2" t="s">
        <v>168</v>
      </c>
      <c r="AD2754" s="2">
        <v>10</v>
      </c>
      <c r="AE2754" s="2" t="s">
        <v>94</v>
      </c>
      <c r="AF2754" s="2" t="s">
        <v>168</v>
      </c>
      <c r="BE2754" s="23" t="str">
        <f t="shared" si="427"/>
        <v>EMF nein</v>
      </c>
      <c r="BF2754" s="23" t="str">
        <f t="shared" si="422"/>
        <v/>
      </c>
      <c r="BG2754" s="23" t="str">
        <f t="shared" si="423"/>
        <v/>
      </c>
      <c r="BH2754" s="23">
        <f t="shared" si="424"/>
        <v>0</v>
      </c>
      <c r="BO2754" s="2" t="s">
        <v>11186</v>
      </c>
      <c r="BP2754" s="3">
        <v>1</v>
      </c>
      <c r="BQ2754" s="2" t="s">
        <v>11187</v>
      </c>
    </row>
    <row r="2755" spans="1:69" ht="16.149999999999999" customHeight="1" x14ac:dyDescent="0.25">
      <c r="A2755" s="16">
        <v>2754</v>
      </c>
      <c r="B2755" s="17" t="s">
        <v>87</v>
      </c>
      <c r="C2755" s="2" t="s">
        <v>11188</v>
      </c>
      <c r="D2755" s="2" t="s">
        <v>364</v>
      </c>
      <c r="E2755" s="2" t="s">
        <v>11189</v>
      </c>
      <c r="F2755" s="67">
        <v>43387</v>
      </c>
      <c r="G2755" s="3">
        <f t="shared" si="425"/>
        <v>10</v>
      </c>
      <c r="H2755" s="3">
        <f t="shared" si="426"/>
        <v>2018</v>
      </c>
      <c r="I2755" s="19">
        <v>0.74305555555555503</v>
      </c>
      <c r="J2755" s="20">
        <f t="shared" si="428"/>
        <v>17</v>
      </c>
      <c r="K2755" s="5" t="str">
        <f t="shared" si="421"/>
        <v>ja</v>
      </c>
      <c r="L2755" s="5" t="s">
        <v>73</v>
      </c>
      <c r="M2755" s="6" t="s">
        <v>74</v>
      </c>
      <c r="N2755" s="5">
        <v>86</v>
      </c>
      <c r="O2755" s="2" t="s">
        <v>126</v>
      </c>
      <c r="P2755" s="2" t="s">
        <v>11190</v>
      </c>
      <c r="R2755" s="6" t="s">
        <v>77</v>
      </c>
      <c r="T2755" s="6" t="s">
        <v>80</v>
      </c>
      <c r="U2755" s="2" t="s">
        <v>1328</v>
      </c>
      <c r="X2755" s="2">
        <v>560</v>
      </c>
      <c r="Y2755" s="2" t="s">
        <v>83</v>
      </c>
      <c r="Z2755" s="2" t="s">
        <v>82</v>
      </c>
      <c r="AA2755" s="2">
        <v>560</v>
      </c>
      <c r="AB2755" s="2" t="s">
        <v>83</v>
      </c>
      <c r="AC2755" s="2" t="s">
        <v>82</v>
      </c>
      <c r="AD2755" s="2">
        <v>560</v>
      </c>
      <c r="AE2755" s="2" t="s">
        <v>83</v>
      </c>
      <c r="AF2755" s="2" t="s">
        <v>82</v>
      </c>
      <c r="BE2755" s="23" t="str">
        <f t="shared" si="427"/>
        <v>EMF nein</v>
      </c>
      <c r="BF2755" s="23" t="str">
        <f t="shared" si="422"/>
        <v/>
      </c>
      <c r="BG2755" s="23" t="str">
        <f t="shared" si="423"/>
        <v/>
      </c>
      <c r="BH2755" s="23">
        <f t="shared" si="424"/>
        <v>0</v>
      </c>
      <c r="BO2755" s="2" t="s">
        <v>11191</v>
      </c>
      <c r="BP2755" s="3">
        <v>1</v>
      </c>
      <c r="BQ2755" s="2" t="s">
        <v>11192</v>
      </c>
    </row>
    <row r="2756" spans="1:69" ht="16.149999999999999" customHeight="1" x14ac:dyDescent="0.25">
      <c r="A2756" s="126">
        <v>2755</v>
      </c>
      <c r="B2756" s="17" t="s">
        <v>211</v>
      </c>
      <c r="C2756" s="2" t="s">
        <v>11193</v>
      </c>
      <c r="D2756" s="2" t="s">
        <v>145</v>
      </c>
      <c r="E2756" s="2" t="s">
        <v>11194</v>
      </c>
      <c r="F2756" s="67">
        <v>43385</v>
      </c>
      <c r="G2756" s="3">
        <f t="shared" si="425"/>
        <v>10</v>
      </c>
      <c r="H2756" s="3">
        <f t="shared" si="426"/>
        <v>2018</v>
      </c>
      <c r="I2756" s="19">
        <v>0.27083333333333298</v>
      </c>
      <c r="J2756" s="20">
        <f t="shared" si="428"/>
        <v>6</v>
      </c>
      <c r="K2756" s="5" t="str">
        <f t="shared" si="421"/>
        <v>ja</v>
      </c>
      <c r="L2756" s="5" t="s">
        <v>73</v>
      </c>
      <c r="M2756" s="6" t="s">
        <v>74</v>
      </c>
      <c r="N2756" s="5">
        <v>60</v>
      </c>
      <c r="O2756" s="2" t="s">
        <v>126</v>
      </c>
      <c r="P2756" s="2" t="s">
        <v>6376</v>
      </c>
      <c r="R2756" s="6" t="s">
        <v>77</v>
      </c>
      <c r="U2756" s="2" t="s">
        <v>115</v>
      </c>
      <c r="V2756" s="2" t="s">
        <v>202</v>
      </c>
      <c r="X2756" s="2">
        <v>78</v>
      </c>
      <c r="Y2756" s="2" t="s">
        <v>81</v>
      </c>
      <c r="Z2756" s="2" t="s">
        <v>161</v>
      </c>
      <c r="AA2756" s="2">
        <v>78</v>
      </c>
      <c r="AB2756" s="2" t="s">
        <v>81</v>
      </c>
      <c r="AC2756" s="2" t="s">
        <v>161</v>
      </c>
      <c r="AD2756" s="2">
        <v>78</v>
      </c>
      <c r="AE2756" s="2" t="s">
        <v>81</v>
      </c>
      <c r="AF2756" s="2" t="s">
        <v>161</v>
      </c>
      <c r="AJ2756" s="2">
        <v>65</v>
      </c>
      <c r="AK2756" s="2" t="s">
        <v>81</v>
      </c>
      <c r="AL2756" s="2" t="s">
        <v>82</v>
      </c>
      <c r="BE2756" s="23" t="str">
        <f t="shared" si="427"/>
        <v>EMF nein</v>
      </c>
      <c r="BF2756" s="23" t="str">
        <f t="shared" si="422"/>
        <v/>
      </c>
      <c r="BG2756" s="23" t="str">
        <f t="shared" si="423"/>
        <v/>
      </c>
      <c r="BH2756" s="23">
        <f t="shared" si="424"/>
        <v>0</v>
      </c>
      <c r="BO2756" s="2" t="s">
        <v>11195</v>
      </c>
      <c r="BP2756" s="3">
        <v>1</v>
      </c>
      <c r="BQ2756" s="2" t="s">
        <v>11196</v>
      </c>
    </row>
    <row r="2757" spans="1:69" ht="16.149999999999999" customHeight="1" x14ac:dyDescent="0.25">
      <c r="A2757" s="16">
        <v>2756</v>
      </c>
      <c r="B2757" s="17" t="s">
        <v>87</v>
      </c>
      <c r="C2757" s="2" t="s">
        <v>11197</v>
      </c>
      <c r="D2757" s="2" t="s">
        <v>1097</v>
      </c>
      <c r="E2757" s="2" t="s">
        <v>247</v>
      </c>
      <c r="F2757" s="67">
        <v>43388</v>
      </c>
      <c r="G2757" s="3">
        <f t="shared" si="425"/>
        <v>10</v>
      </c>
      <c r="H2757" s="3">
        <f t="shared" si="426"/>
        <v>2018</v>
      </c>
      <c r="I2757" s="19">
        <v>0.48611111111111099</v>
      </c>
      <c r="J2757" s="20">
        <f t="shared" si="428"/>
        <v>11</v>
      </c>
      <c r="K2757" s="5" t="str">
        <f t="shared" si="421"/>
        <v>ja</v>
      </c>
      <c r="L2757" s="5" t="s">
        <v>91</v>
      </c>
      <c r="M2757" s="6" t="s">
        <v>74</v>
      </c>
      <c r="N2757" s="5">
        <v>86</v>
      </c>
      <c r="O2757" s="2" t="s">
        <v>126</v>
      </c>
      <c r="P2757" s="2" t="s">
        <v>11198</v>
      </c>
      <c r="Q2757" s="6" t="s">
        <v>186</v>
      </c>
      <c r="R2757" s="6" t="s">
        <v>77</v>
      </c>
      <c r="S2757" s="2" t="s">
        <v>78</v>
      </c>
      <c r="T2757" s="6" t="s">
        <v>79</v>
      </c>
      <c r="U2757" s="2" t="s">
        <v>10617</v>
      </c>
      <c r="V2757" s="2" t="s">
        <v>10207</v>
      </c>
      <c r="X2757" s="2">
        <v>805</v>
      </c>
      <c r="Y2757" s="2" t="s">
        <v>83</v>
      </c>
      <c r="Z2757" s="2" t="s">
        <v>168</v>
      </c>
      <c r="AA2757" s="2">
        <v>805</v>
      </c>
      <c r="AB2757" s="2" t="s">
        <v>81</v>
      </c>
      <c r="AC2757" s="2" t="s">
        <v>168</v>
      </c>
      <c r="AD2757" s="2">
        <v>805</v>
      </c>
      <c r="AE2757" s="2" t="s">
        <v>81</v>
      </c>
      <c r="AF2757" s="2" t="s">
        <v>168</v>
      </c>
      <c r="BE2757" s="23" t="str">
        <f t="shared" si="427"/>
        <v>EMF ja</v>
      </c>
      <c r="BF2757" s="23">
        <f t="shared" si="422"/>
        <v>735</v>
      </c>
      <c r="BG2757" s="23" t="str">
        <f t="shared" si="423"/>
        <v>500+m</v>
      </c>
      <c r="BH2757" s="23">
        <f t="shared" si="424"/>
        <v>1</v>
      </c>
      <c r="BI2757" s="2" t="s">
        <v>162</v>
      </c>
      <c r="BJ2757" s="2">
        <v>735</v>
      </c>
      <c r="BO2757" s="2" t="s">
        <v>11199</v>
      </c>
      <c r="BP2757" s="3">
        <v>1</v>
      </c>
      <c r="BQ2757" s="2" t="s">
        <v>11200</v>
      </c>
    </row>
    <row r="2758" spans="1:69" ht="16.149999999999999" customHeight="1" x14ac:dyDescent="0.25">
      <c r="A2758" s="16">
        <v>2757</v>
      </c>
      <c r="B2758" s="17" t="s">
        <v>211</v>
      </c>
      <c r="C2758" s="2" t="s">
        <v>3051</v>
      </c>
      <c r="D2758" s="2" t="s">
        <v>137</v>
      </c>
      <c r="E2758" s="2" t="s">
        <v>11201</v>
      </c>
      <c r="F2758" s="67">
        <v>43388</v>
      </c>
      <c r="G2758" s="3">
        <f t="shared" si="425"/>
        <v>10</v>
      </c>
      <c r="H2758" s="3">
        <f t="shared" si="426"/>
        <v>2018</v>
      </c>
      <c r="I2758" s="19">
        <v>0.37847222222222199</v>
      </c>
      <c r="J2758" s="20">
        <f t="shared" si="428"/>
        <v>9</v>
      </c>
      <c r="K2758" s="5" t="str">
        <f t="shared" ref="K2758:K2821" si="429">IF(COUNTA(W2758:BN2758)=0,"nein","ja")</f>
        <v>ja</v>
      </c>
      <c r="L2758" s="5" t="s">
        <v>91</v>
      </c>
      <c r="M2758" s="6" t="s">
        <v>74</v>
      </c>
      <c r="N2758" s="5">
        <v>66</v>
      </c>
      <c r="O2758" s="2" t="s">
        <v>5139</v>
      </c>
      <c r="P2758" s="2" t="s">
        <v>11202</v>
      </c>
      <c r="R2758" s="6" t="s">
        <v>77</v>
      </c>
      <c r="U2758" s="2" t="s">
        <v>115</v>
      </c>
      <c r="V2758" s="2" t="s">
        <v>202</v>
      </c>
      <c r="X2758" s="2">
        <v>121</v>
      </c>
      <c r="Y2758" s="2" t="s">
        <v>81</v>
      </c>
      <c r="Z2758" s="2" t="s">
        <v>168</v>
      </c>
      <c r="AA2758" s="2">
        <v>121</v>
      </c>
      <c r="AB2758" s="2" t="s">
        <v>94</v>
      </c>
      <c r="AC2758" s="2" t="s">
        <v>168</v>
      </c>
      <c r="AD2758" s="2">
        <v>121</v>
      </c>
      <c r="AE2758" s="2" t="s">
        <v>83</v>
      </c>
      <c r="AF2758" s="2" t="s">
        <v>168</v>
      </c>
      <c r="BE2758" s="23" t="str">
        <f t="shared" si="427"/>
        <v>EMF nein</v>
      </c>
      <c r="BF2758" s="23" t="str">
        <f t="shared" ref="BF2758:BF2821" si="430">IF(SUM(BJ2758,BL2758,BN2758)=0,"",MIN(BJ2758,BL2758,BN2758))</f>
        <v/>
      </c>
      <c r="BG2758" s="23" t="str">
        <f t="shared" ref="BG2758:BG2821" si="431">IF(BF2758="","",IF(BF2758&lt;100,"&lt;100m",IF(AND(BF2758&gt;99, BF2758&lt;500),"100-499m",IF(BF2758&gt;499,"500+m",""))))</f>
        <v/>
      </c>
      <c r="BH2758" s="23">
        <f t="shared" ref="BH2758:BH2821" si="432">COUNTA(BI2758,BK2758,BM2758)</f>
        <v>0</v>
      </c>
      <c r="BO2758" s="2" t="s">
        <v>11039</v>
      </c>
      <c r="BP2758" s="3">
        <v>1</v>
      </c>
      <c r="BQ2758" s="2" t="s">
        <v>11203</v>
      </c>
    </row>
    <row r="2759" spans="1:69" ht="16.149999999999999" customHeight="1" x14ac:dyDescent="0.25">
      <c r="A2759" s="41">
        <v>2758</v>
      </c>
      <c r="B2759" s="17" t="s">
        <v>87</v>
      </c>
      <c r="C2759" s="2" t="s">
        <v>2914</v>
      </c>
      <c r="D2759" s="2" t="s">
        <v>89</v>
      </c>
      <c r="E2759" s="2" t="s">
        <v>11204</v>
      </c>
      <c r="F2759" s="67">
        <v>43385</v>
      </c>
      <c r="G2759" s="3">
        <f t="shared" si="425"/>
        <v>10</v>
      </c>
      <c r="H2759" s="3">
        <f t="shared" si="426"/>
        <v>2018</v>
      </c>
      <c r="I2759" s="19">
        <v>0.33680555555555602</v>
      </c>
      <c r="J2759" s="20">
        <f t="shared" si="428"/>
        <v>8</v>
      </c>
      <c r="K2759" s="5" t="str">
        <f t="shared" si="429"/>
        <v>ja</v>
      </c>
      <c r="L2759" s="5" t="s">
        <v>91</v>
      </c>
      <c r="M2759" s="6" t="s">
        <v>74</v>
      </c>
      <c r="N2759" s="5">
        <v>80</v>
      </c>
      <c r="O2759" s="2" t="s">
        <v>75</v>
      </c>
      <c r="P2759" s="2" t="s">
        <v>11205</v>
      </c>
      <c r="R2759" s="6" t="s">
        <v>77</v>
      </c>
      <c r="U2759" s="2" t="s">
        <v>74</v>
      </c>
      <c r="X2759" s="2">
        <v>285</v>
      </c>
      <c r="Y2759" s="2" t="s">
        <v>81</v>
      </c>
      <c r="Z2759" s="2" t="s">
        <v>82</v>
      </c>
      <c r="AA2759" s="2">
        <v>285</v>
      </c>
      <c r="AB2759" s="2" t="s">
        <v>81</v>
      </c>
      <c r="AC2759" s="2" t="s">
        <v>82</v>
      </c>
      <c r="AD2759" s="2">
        <v>285</v>
      </c>
      <c r="AE2759" s="2" t="s">
        <v>83</v>
      </c>
      <c r="AF2759" s="2" t="s">
        <v>82</v>
      </c>
      <c r="AJ2759" s="2">
        <v>350</v>
      </c>
      <c r="AK2759" s="2" t="s">
        <v>81</v>
      </c>
      <c r="AL2759" s="2" t="s">
        <v>82</v>
      </c>
      <c r="AM2759" s="2">
        <v>350</v>
      </c>
      <c r="AN2759" s="2" t="s">
        <v>94</v>
      </c>
      <c r="AO2759" s="2" t="s">
        <v>82</v>
      </c>
      <c r="AP2759" s="2">
        <v>350</v>
      </c>
      <c r="AQ2759" s="2" t="s">
        <v>81</v>
      </c>
      <c r="AR2759" s="2" t="s">
        <v>82</v>
      </c>
      <c r="AV2759" s="2">
        <v>406</v>
      </c>
      <c r="AW2759" s="2" t="s">
        <v>81</v>
      </c>
      <c r="AX2759" s="2" t="s">
        <v>82</v>
      </c>
      <c r="AY2759" s="2">
        <v>406</v>
      </c>
      <c r="AZ2759" s="2" t="s">
        <v>94</v>
      </c>
      <c r="BA2759" s="2" t="s">
        <v>82</v>
      </c>
      <c r="BB2759" s="2">
        <v>406</v>
      </c>
      <c r="BC2759" s="2" t="s">
        <v>81</v>
      </c>
      <c r="BD2759" s="2" t="s">
        <v>82</v>
      </c>
      <c r="BE2759" s="23" t="str">
        <f t="shared" si="427"/>
        <v>EMF nein</v>
      </c>
      <c r="BF2759" s="23" t="str">
        <f t="shared" si="430"/>
        <v/>
      </c>
      <c r="BG2759" s="23" t="str">
        <f t="shared" si="431"/>
        <v/>
      </c>
      <c r="BH2759" s="23">
        <f t="shared" si="432"/>
        <v>0</v>
      </c>
      <c r="BO2759" s="2" t="s">
        <v>11206</v>
      </c>
      <c r="BP2759" s="3">
        <v>1</v>
      </c>
      <c r="BQ2759" s="2" t="s">
        <v>11207</v>
      </c>
    </row>
    <row r="2760" spans="1:69" ht="16.149999999999999" customHeight="1" x14ac:dyDescent="0.25">
      <c r="A2760" s="17">
        <v>2759</v>
      </c>
      <c r="B2760" s="17" t="s">
        <v>211</v>
      </c>
      <c r="C2760" s="2" t="s">
        <v>1610</v>
      </c>
      <c r="D2760" s="2" t="s">
        <v>89</v>
      </c>
      <c r="E2760" s="2" t="s">
        <v>11208</v>
      </c>
      <c r="F2760" s="67">
        <v>43390</v>
      </c>
      <c r="G2760" s="3">
        <f t="shared" si="425"/>
        <v>10</v>
      </c>
      <c r="H2760" s="3">
        <f t="shared" si="426"/>
        <v>2018</v>
      </c>
      <c r="I2760" s="19">
        <v>0.85416666666666696</v>
      </c>
      <c r="J2760" s="20">
        <f t="shared" si="428"/>
        <v>20</v>
      </c>
      <c r="K2760" s="5" t="str">
        <f t="shared" si="429"/>
        <v>ja</v>
      </c>
      <c r="L2760" s="5" t="s">
        <v>91</v>
      </c>
      <c r="M2760" s="6" t="s">
        <v>74</v>
      </c>
      <c r="N2760" s="5">
        <v>29</v>
      </c>
      <c r="O2760" s="2" t="s">
        <v>126</v>
      </c>
      <c r="P2760" s="2" t="s">
        <v>11209</v>
      </c>
      <c r="T2760" s="22" t="s">
        <v>80</v>
      </c>
      <c r="U2760" s="65"/>
      <c r="V2760" s="65"/>
      <c r="BE2760" s="23" t="str">
        <f t="shared" si="427"/>
        <v>EMF ja</v>
      </c>
      <c r="BF2760" s="23">
        <f t="shared" si="430"/>
        <v>5</v>
      </c>
      <c r="BG2760" s="23" t="str">
        <f t="shared" si="431"/>
        <v>&lt;100m</v>
      </c>
      <c r="BH2760" s="23">
        <f t="shared" si="432"/>
        <v>2</v>
      </c>
      <c r="BI2760" s="2" t="s">
        <v>162</v>
      </c>
      <c r="BJ2760" s="2">
        <v>440</v>
      </c>
      <c r="BM2760" s="2" t="s">
        <v>162</v>
      </c>
      <c r="BN2760" s="2">
        <v>5</v>
      </c>
      <c r="BO2760" s="2" t="s">
        <v>11210</v>
      </c>
      <c r="BP2760" s="3">
        <v>1</v>
      </c>
      <c r="BQ2760" s="2" t="s">
        <v>11211</v>
      </c>
    </row>
    <row r="2761" spans="1:69" ht="16.149999999999999" customHeight="1" x14ac:dyDescent="0.25">
      <c r="A2761" s="16">
        <v>2760</v>
      </c>
      <c r="B2761" s="17" t="s">
        <v>211</v>
      </c>
      <c r="C2761" s="2" t="s">
        <v>1767</v>
      </c>
      <c r="D2761" s="2" t="s">
        <v>124</v>
      </c>
      <c r="E2761" s="2" t="s">
        <v>11212</v>
      </c>
      <c r="F2761" s="67">
        <v>43388</v>
      </c>
      <c r="G2761" s="3">
        <f t="shared" si="425"/>
        <v>10</v>
      </c>
      <c r="H2761" s="3">
        <f t="shared" si="426"/>
        <v>2018</v>
      </c>
      <c r="I2761" s="19">
        <v>0.65625</v>
      </c>
      <c r="J2761" s="20">
        <f t="shared" si="428"/>
        <v>15</v>
      </c>
      <c r="K2761" s="5" t="str">
        <f t="shared" si="429"/>
        <v>ja</v>
      </c>
      <c r="L2761" s="5" t="s">
        <v>91</v>
      </c>
      <c r="M2761" s="6" t="s">
        <v>74</v>
      </c>
      <c r="N2761" s="5">
        <v>71</v>
      </c>
      <c r="O2761" s="2" t="s">
        <v>126</v>
      </c>
      <c r="P2761" s="2" t="s">
        <v>11213</v>
      </c>
      <c r="R2761" s="6" t="s">
        <v>77</v>
      </c>
      <c r="U2761" s="2" t="s">
        <v>115</v>
      </c>
      <c r="V2761" s="2" t="s">
        <v>80</v>
      </c>
      <c r="X2761" s="2">
        <v>165</v>
      </c>
      <c r="Y2761" s="2" t="s">
        <v>81</v>
      </c>
      <c r="Z2761" s="2" t="s">
        <v>168</v>
      </c>
      <c r="AA2761" s="2">
        <v>165</v>
      </c>
      <c r="AB2761" s="2" t="s">
        <v>81</v>
      </c>
      <c r="AC2761" s="2" t="s">
        <v>168</v>
      </c>
      <c r="AD2761" s="2">
        <v>165</v>
      </c>
      <c r="AE2761" s="2" t="s">
        <v>81</v>
      </c>
      <c r="AF2761" s="2" t="s">
        <v>168</v>
      </c>
      <c r="AJ2761" s="2">
        <v>1300</v>
      </c>
      <c r="AK2761" s="2" t="s">
        <v>81</v>
      </c>
      <c r="AL2761" s="2" t="s">
        <v>82</v>
      </c>
      <c r="AM2761" s="2">
        <v>1300</v>
      </c>
      <c r="AN2761" s="2" t="s">
        <v>81</v>
      </c>
      <c r="AO2761" s="2" t="s">
        <v>82</v>
      </c>
      <c r="AP2761" s="2">
        <v>1300</v>
      </c>
      <c r="AQ2761" s="2" t="s">
        <v>83</v>
      </c>
      <c r="AR2761" s="2" t="s">
        <v>82</v>
      </c>
      <c r="BE2761" s="23" t="str">
        <f t="shared" si="427"/>
        <v>EMF nein</v>
      </c>
      <c r="BF2761" s="23" t="str">
        <f t="shared" si="430"/>
        <v/>
      </c>
      <c r="BG2761" s="23" t="str">
        <f t="shared" si="431"/>
        <v/>
      </c>
      <c r="BH2761" s="23">
        <f t="shared" si="432"/>
        <v>0</v>
      </c>
      <c r="BO2761" s="2" t="s">
        <v>11214</v>
      </c>
      <c r="BP2761" s="3">
        <v>1</v>
      </c>
      <c r="BQ2761" s="2" t="s">
        <v>11215</v>
      </c>
    </row>
    <row r="2762" spans="1:69" ht="16.149999999999999" customHeight="1" x14ac:dyDescent="0.25">
      <c r="A2762" s="16">
        <v>2761</v>
      </c>
      <c r="B2762" s="17" t="s">
        <v>69</v>
      </c>
      <c r="C2762" s="2" t="s">
        <v>5494</v>
      </c>
      <c r="D2762" s="2" t="s">
        <v>137</v>
      </c>
      <c r="E2762" s="2" t="s">
        <v>2311</v>
      </c>
      <c r="F2762" s="67">
        <v>43389</v>
      </c>
      <c r="G2762" s="3">
        <f t="shared" si="425"/>
        <v>10</v>
      </c>
      <c r="H2762" s="3">
        <f t="shared" si="426"/>
        <v>2018</v>
      </c>
      <c r="I2762" s="19">
        <v>0.22916666666666699</v>
      </c>
      <c r="J2762" s="20">
        <f t="shared" si="428"/>
        <v>5</v>
      </c>
      <c r="K2762" s="5" t="str">
        <f t="shared" si="429"/>
        <v>ja</v>
      </c>
      <c r="L2762" s="5" t="s">
        <v>91</v>
      </c>
      <c r="M2762" s="6" t="s">
        <v>74</v>
      </c>
      <c r="N2762" s="5">
        <v>40</v>
      </c>
      <c r="O2762" s="2" t="s">
        <v>75</v>
      </c>
      <c r="P2762" s="2" t="s">
        <v>11216</v>
      </c>
      <c r="R2762" s="6" t="s">
        <v>77</v>
      </c>
      <c r="S2762" s="2" t="s">
        <v>11111</v>
      </c>
      <c r="T2762" s="6" t="s">
        <v>80</v>
      </c>
      <c r="AA2762" s="2">
        <v>180</v>
      </c>
      <c r="AB2762" s="2" t="s">
        <v>81</v>
      </c>
      <c r="AC2762" s="2" t="s">
        <v>82</v>
      </c>
      <c r="AJ2762" s="2">
        <v>1220</v>
      </c>
      <c r="AK2762" s="2" t="s">
        <v>83</v>
      </c>
      <c r="AL2762" s="2" t="s">
        <v>84</v>
      </c>
      <c r="AM2762" s="2">
        <v>1220</v>
      </c>
      <c r="AN2762" s="2" t="s">
        <v>83</v>
      </c>
      <c r="AO2762" s="2" t="s">
        <v>84</v>
      </c>
      <c r="AP2762" s="2">
        <v>1220</v>
      </c>
      <c r="AQ2762" s="2" t="s">
        <v>83</v>
      </c>
      <c r="AR2762" s="2" t="s">
        <v>84</v>
      </c>
      <c r="AV2762" s="2">
        <v>1000</v>
      </c>
      <c r="AW2762" s="2" t="s">
        <v>81</v>
      </c>
      <c r="AX2762" s="2" t="s">
        <v>84</v>
      </c>
      <c r="AY2762" s="2">
        <v>1000</v>
      </c>
      <c r="AZ2762" s="2" t="s">
        <v>81</v>
      </c>
      <c r="BA2762" s="2" t="s">
        <v>84</v>
      </c>
      <c r="BB2762" s="2">
        <v>1000</v>
      </c>
      <c r="BC2762" s="2" t="s">
        <v>81</v>
      </c>
      <c r="BD2762" s="2" t="s">
        <v>84</v>
      </c>
      <c r="BE2762" s="23" t="str">
        <f t="shared" si="427"/>
        <v>EMF nein</v>
      </c>
      <c r="BF2762" s="23" t="str">
        <f t="shared" si="430"/>
        <v/>
      </c>
      <c r="BG2762" s="23" t="str">
        <f t="shared" si="431"/>
        <v/>
      </c>
      <c r="BH2762" s="23">
        <f t="shared" si="432"/>
        <v>0</v>
      </c>
      <c r="BO2762" s="2" t="s">
        <v>11217</v>
      </c>
      <c r="BP2762" s="3">
        <v>1</v>
      </c>
      <c r="BQ2762" s="2" t="s">
        <v>11218</v>
      </c>
    </row>
    <row r="2763" spans="1:69" ht="16.149999999999999" customHeight="1" x14ac:dyDescent="0.25">
      <c r="A2763" s="16">
        <v>2762</v>
      </c>
      <c r="B2763" s="17" t="s">
        <v>135</v>
      </c>
      <c r="C2763" s="2" t="s">
        <v>856</v>
      </c>
      <c r="D2763" s="2" t="s">
        <v>124</v>
      </c>
      <c r="E2763" s="2" t="s">
        <v>11219</v>
      </c>
      <c r="F2763" s="67">
        <v>43384</v>
      </c>
      <c r="G2763" s="3">
        <f t="shared" si="425"/>
        <v>10</v>
      </c>
      <c r="H2763" s="3">
        <f t="shared" si="426"/>
        <v>2018</v>
      </c>
      <c r="I2763" s="19">
        <v>0.36458333333333298</v>
      </c>
      <c r="J2763" s="20">
        <f t="shared" si="428"/>
        <v>8</v>
      </c>
      <c r="K2763" s="5" t="str">
        <f t="shared" si="429"/>
        <v>ja</v>
      </c>
      <c r="M2763" s="6" t="s">
        <v>139</v>
      </c>
      <c r="O2763" s="2" t="s">
        <v>5139</v>
      </c>
      <c r="P2763" s="2" t="s">
        <v>11220</v>
      </c>
      <c r="BE2763" s="23" t="str">
        <f t="shared" si="427"/>
        <v>EMF nein</v>
      </c>
      <c r="BF2763" s="23" t="str">
        <f t="shared" si="430"/>
        <v/>
      </c>
      <c r="BG2763" s="23" t="str">
        <f t="shared" si="431"/>
        <v/>
      </c>
      <c r="BH2763" s="23">
        <f t="shared" si="432"/>
        <v>0</v>
      </c>
      <c r="BO2763" s="2" t="s">
        <v>11221</v>
      </c>
      <c r="BP2763" s="3">
        <v>1</v>
      </c>
      <c r="BQ2763" s="2" t="s">
        <v>11222</v>
      </c>
    </row>
    <row r="2764" spans="1:69" ht="16.149999999999999" customHeight="1" x14ac:dyDescent="0.25">
      <c r="A2764" s="16">
        <v>2763</v>
      </c>
      <c r="B2764" s="17" t="s">
        <v>211</v>
      </c>
      <c r="C2764" s="404" t="s">
        <v>2214</v>
      </c>
      <c r="D2764" s="2" t="s">
        <v>89</v>
      </c>
      <c r="E2764" s="2" t="s">
        <v>1158</v>
      </c>
      <c r="F2764" s="67">
        <v>43389</v>
      </c>
      <c r="G2764" s="3">
        <f t="shared" si="425"/>
        <v>10</v>
      </c>
      <c r="H2764" s="3">
        <f t="shared" si="426"/>
        <v>2018</v>
      </c>
      <c r="I2764" s="19">
        <v>0.72916666666666696</v>
      </c>
      <c r="J2764" s="20">
        <f t="shared" si="428"/>
        <v>17</v>
      </c>
      <c r="K2764" s="5" t="str">
        <f t="shared" si="429"/>
        <v>ja</v>
      </c>
      <c r="L2764" s="5" t="s">
        <v>91</v>
      </c>
      <c r="M2764" s="6" t="s">
        <v>100</v>
      </c>
      <c r="N2764" s="5">
        <v>54</v>
      </c>
      <c r="O2764" s="2" t="s">
        <v>75</v>
      </c>
      <c r="P2764" s="2" t="s">
        <v>11223</v>
      </c>
      <c r="R2764" s="6" t="s">
        <v>77</v>
      </c>
      <c r="S2764" s="2" t="s">
        <v>9442</v>
      </c>
      <c r="T2764" s="6" t="s">
        <v>80</v>
      </c>
      <c r="X2764" s="2">
        <v>234</v>
      </c>
      <c r="Y2764" s="2" t="s">
        <v>81</v>
      </c>
      <c r="Z2764" s="2" t="s">
        <v>84</v>
      </c>
      <c r="AD2764" s="2">
        <v>234</v>
      </c>
      <c r="AE2764" s="2" t="s">
        <v>83</v>
      </c>
      <c r="AF2764" s="2" t="s">
        <v>84</v>
      </c>
      <c r="AJ2764" s="2">
        <v>380</v>
      </c>
      <c r="AK2764" s="2" t="s">
        <v>81</v>
      </c>
      <c r="AL2764" s="2" t="s">
        <v>84</v>
      </c>
      <c r="AM2764" s="2">
        <v>380</v>
      </c>
      <c r="AN2764" s="2" t="s">
        <v>81</v>
      </c>
      <c r="AO2764" s="2" t="s">
        <v>84</v>
      </c>
      <c r="AP2764" s="2">
        <v>380</v>
      </c>
      <c r="AQ2764" s="2" t="s">
        <v>81</v>
      </c>
      <c r="AR2764" s="2" t="s">
        <v>84</v>
      </c>
      <c r="BE2764" s="23" t="str">
        <f t="shared" si="427"/>
        <v>EMF nein</v>
      </c>
      <c r="BF2764" s="23" t="str">
        <f t="shared" si="430"/>
        <v/>
      </c>
      <c r="BG2764" s="23" t="str">
        <f t="shared" si="431"/>
        <v/>
      </c>
      <c r="BH2764" s="23">
        <f t="shared" si="432"/>
        <v>0</v>
      </c>
      <c r="BO2764" s="2" t="s">
        <v>11224</v>
      </c>
      <c r="BP2764" s="3">
        <v>1</v>
      </c>
      <c r="BQ2764" s="2" t="s">
        <v>11225</v>
      </c>
    </row>
    <row r="2765" spans="1:69" ht="16.149999999999999" customHeight="1" x14ac:dyDescent="0.25">
      <c r="A2765" s="16">
        <v>2764</v>
      </c>
      <c r="B2765" s="17" t="s">
        <v>211</v>
      </c>
      <c r="C2765" s="2" t="s">
        <v>165</v>
      </c>
      <c r="D2765" s="2" t="s">
        <v>158</v>
      </c>
      <c r="E2765" s="2" t="s">
        <v>11226</v>
      </c>
      <c r="F2765" s="67">
        <v>43385</v>
      </c>
      <c r="G2765" s="3">
        <f t="shared" si="425"/>
        <v>10</v>
      </c>
      <c r="H2765" s="3">
        <f t="shared" si="426"/>
        <v>2018</v>
      </c>
      <c r="I2765" s="19">
        <v>0.50347222222222199</v>
      </c>
      <c r="J2765" s="20">
        <f t="shared" si="428"/>
        <v>12</v>
      </c>
      <c r="K2765" s="5" t="str">
        <f t="shared" si="429"/>
        <v>ja</v>
      </c>
      <c r="L2765" s="5" t="s">
        <v>91</v>
      </c>
      <c r="M2765" s="6" t="s">
        <v>74</v>
      </c>
      <c r="O2765" s="2" t="s">
        <v>5139</v>
      </c>
      <c r="P2765" s="2" t="s">
        <v>11227</v>
      </c>
      <c r="R2765" s="6" t="s">
        <v>77</v>
      </c>
      <c r="U2765" s="2" t="s">
        <v>115</v>
      </c>
      <c r="V2765" s="2" t="s">
        <v>11228</v>
      </c>
      <c r="X2765" s="2">
        <v>100</v>
      </c>
      <c r="Y2765" s="2" t="s">
        <v>83</v>
      </c>
      <c r="Z2765" s="2" t="s">
        <v>161</v>
      </c>
      <c r="AA2765" s="2">
        <v>100</v>
      </c>
      <c r="AB2765" s="2" t="s">
        <v>81</v>
      </c>
      <c r="AC2765" s="2" t="s">
        <v>161</v>
      </c>
      <c r="AD2765" s="2">
        <v>100</v>
      </c>
      <c r="AE2765" s="2" t="s">
        <v>83</v>
      </c>
      <c r="AF2765" s="2" t="s">
        <v>161</v>
      </c>
      <c r="BE2765" s="23" t="str">
        <f t="shared" si="427"/>
        <v>EMF nein</v>
      </c>
      <c r="BF2765" s="23" t="str">
        <f t="shared" si="430"/>
        <v/>
      </c>
      <c r="BG2765" s="23" t="str">
        <f t="shared" si="431"/>
        <v/>
      </c>
      <c r="BH2765" s="23">
        <f t="shared" si="432"/>
        <v>0</v>
      </c>
      <c r="BO2765" s="2" t="s">
        <v>11229</v>
      </c>
      <c r="BP2765" s="3">
        <v>1</v>
      </c>
      <c r="BQ2765" s="2" t="s">
        <v>11230</v>
      </c>
    </row>
    <row r="2766" spans="1:69" ht="16.149999999999999" customHeight="1" x14ac:dyDescent="0.25">
      <c r="A2766" s="16">
        <v>2765</v>
      </c>
      <c r="B2766" s="17" t="s">
        <v>211</v>
      </c>
      <c r="C2766" s="2" t="s">
        <v>1851</v>
      </c>
      <c r="D2766" s="2" t="s">
        <v>89</v>
      </c>
      <c r="E2766" s="2" t="s">
        <v>11231</v>
      </c>
      <c r="F2766" s="67">
        <v>43390</v>
      </c>
      <c r="G2766" s="3">
        <f t="shared" si="425"/>
        <v>10</v>
      </c>
      <c r="H2766" s="3">
        <f t="shared" si="426"/>
        <v>2018</v>
      </c>
      <c r="I2766" s="19">
        <v>0.5625</v>
      </c>
      <c r="J2766" s="20">
        <f t="shared" si="428"/>
        <v>13</v>
      </c>
      <c r="K2766" s="5" t="str">
        <f t="shared" si="429"/>
        <v>ja</v>
      </c>
      <c r="L2766" s="5" t="s">
        <v>91</v>
      </c>
      <c r="M2766" s="6" t="s">
        <v>100</v>
      </c>
      <c r="N2766" s="5">
        <v>52</v>
      </c>
      <c r="O2766" s="2" t="s">
        <v>75</v>
      </c>
      <c r="P2766" s="2" t="s">
        <v>11232</v>
      </c>
      <c r="R2766" s="6" t="s">
        <v>77</v>
      </c>
      <c r="T2766" s="6" t="s">
        <v>80</v>
      </c>
      <c r="U2766" s="2" t="s">
        <v>10617</v>
      </c>
      <c r="X2766" s="2">
        <v>244</v>
      </c>
      <c r="Y2766" s="2" t="s">
        <v>81</v>
      </c>
      <c r="Z2766" s="2" t="s">
        <v>84</v>
      </c>
      <c r="AD2766" s="2">
        <v>244</v>
      </c>
      <c r="AE2766" s="2" t="s">
        <v>81</v>
      </c>
      <c r="AF2766" s="2" t="s">
        <v>84</v>
      </c>
      <c r="BE2766" s="23" t="str">
        <f t="shared" si="427"/>
        <v>EMF nein</v>
      </c>
      <c r="BF2766" s="23" t="str">
        <f t="shared" si="430"/>
        <v/>
      </c>
      <c r="BG2766" s="23" t="str">
        <f t="shared" si="431"/>
        <v/>
      </c>
      <c r="BH2766" s="23">
        <f t="shared" si="432"/>
        <v>0</v>
      </c>
      <c r="BO2766" s="2" t="s">
        <v>11233</v>
      </c>
      <c r="BP2766" s="3">
        <v>1</v>
      </c>
      <c r="BQ2766" s="2" t="s">
        <v>11234</v>
      </c>
    </row>
    <row r="2767" spans="1:69" ht="16.149999999999999" customHeight="1" x14ac:dyDescent="0.25">
      <c r="A2767" s="16">
        <v>2766</v>
      </c>
      <c r="B2767" s="17" t="s">
        <v>135</v>
      </c>
      <c r="C2767" s="2" t="s">
        <v>540</v>
      </c>
      <c r="D2767" s="2" t="s">
        <v>124</v>
      </c>
      <c r="E2767" s="2" t="s">
        <v>1809</v>
      </c>
      <c r="F2767" s="67">
        <v>43379</v>
      </c>
      <c r="G2767" s="3">
        <f t="shared" si="425"/>
        <v>10</v>
      </c>
      <c r="H2767" s="3">
        <f t="shared" si="426"/>
        <v>2018</v>
      </c>
      <c r="I2767" s="19">
        <v>0.85416666666666696</v>
      </c>
      <c r="J2767" s="20">
        <f t="shared" si="428"/>
        <v>20</v>
      </c>
      <c r="K2767" s="5" t="str">
        <f t="shared" si="429"/>
        <v>ja</v>
      </c>
      <c r="L2767" s="5" t="s">
        <v>91</v>
      </c>
      <c r="M2767" s="6" t="s">
        <v>354</v>
      </c>
      <c r="O2767" s="2" t="s">
        <v>75</v>
      </c>
      <c r="P2767" s="2" t="s">
        <v>11235</v>
      </c>
      <c r="Q2767" s="6" t="s">
        <v>186</v>
      </c>
      <c r="R2767" s="6" t="s">
        <v>77</v>
      </c>
      <c r="U2767" s="2" t="s">
        <v>354</v>
      </c>
      <c r="V2767" s="2" t="s">
        <v>10207</v>
      </c>
      <c r="X2767" s="2">
        <v>82</v>
      </c>
      <c r="Y2767" s="2" t="s">
        <v>81</v>
      </c>
      <c r="Z2767" s="2" t="s">
        <v>82</v>
      </c>
      <c r="AD2767" s="2">
        <v>82</v>
      </c>
      <c r="AE2767" s="2" t="s">
        <v>83</v>
      </c>
      <c r="AF2767" s="2" t="s">
        <v>82</v>
      </c>
      <c r="AJ2767" s="2">
        <v>120</v>
      </c>
      <c r="AK2767" s="2" t="s">
        <v>81</v>
      </c>
      <c r="AL2767" s="2" t="s">
        <v>84</v>
      </c>
      <c r="AP2767" s="2">
        <v>120</v>
      </c>
      <c r="AQ2767" s="2" t="s">
        <v>83</v>
      </c>
      <c r="AR2767" s="2" t="s">
        <v>84</v>
      </c>
      <c r="BE2767" s="23" t="str">
        <f t="shared" si="427"/>
        <v>EMF nein</v>
      </c>
      <c r="BF2767" s="23" t="str">
        <f t="shared" si="430"/>
        <v/>
      </c>
      <c r="BG2767" s="23" t="str">
        <f t="shared" si="431"/>
        <v/>
      </c>
      <c r="BH2767" s="23">
        <f t="shared" si="432"/>
        <v>0</v>
      </c>
      <c r="BO2767" s="2" t="s">
        <v>11236</v>
      </c>
      <c r="BP2767" s="3">
        <v>1</v>
      </c>
      <c r="BQ2767" s="2" t="s">
        <v>11237</v>
      </c>
    </row>
    <row r="2768" spans="1:69" ht="16.149999999999999" customHeight="1" x14ac:dyDescent="0.25">
      <c r="A2768" s="16">
        <v>2767</v>
      </c>
      <c r="B2768" s="17" t="s">
        <v>87</v>
      </c>
      <c r="C2768" s="2" t="s">
        <v>2534</v>
      </c>
      <c r="D2768" s="2" t="s">
        <v>89</v>
      </c>
      <c r="E2768" s="2" t="s">
        <v>11238</v>
      </c>
      <c r="F2768" s="67">
        <v>42564</v>
      </c>
      <c r="G2768" s="3">
        <f t="shared" si="425"/>
        <v>7</v>
      </c>
      <c r="H2768" s="3">
        <f t="shared" si="426"/>
        <v>2016</v>
      </c>
      <c r="I2768" s="19">
        <v>0.41666666666666702</v>
      </c>
      <c r="J2768" s="20">
        <f t="shared" si="428"/>
        <v>10</v>
      </c>
      <c r="K2768" s="5" t="str">
        <f t="shared" si="429"/>
        <v>ja</v>
      </c>
      <c r="L2768" s="5" t="s">
        <v>91</v>
      </c>
      <c r="M2768" s="6" t="s">
        <v>74</v>
      </c>
      <c r="N2768" s="5">
        <v>77</v>
      </c>
      <c r="O2768" s="2" t="s">
        <v>126</v>
      </c>
      <c r="P2768" s="2" t="s">
        <v>11239</v>
      </c>
      <c r="R2768" s="6" t="s">
        <v>77</v>
      </c>
      <c r="T2768" s="6" t="s">
        <v>80</v>
      </c>
      <c r="U2768" s="2" t="s">
        <v>139</v>
      </c>
      <c r="X2768" s="2">
        <v>1340</v>
      </c>
      <c r="Y2768" s="2" t="s">
        <v>81</v>
      </c>
      <c r="Z2768" s="2" t="s">
        <v>84</v>
      </c>
      <c r="AA2768" s="2">
        <v>1340</v>
      </c>
      <c r="AB2768" s="2" t="s">
        <v>81</v>
      </c>
      <c r="AC2768" s="2" t="s">
        <v>84</v>
      </c>
      <c r="AD2768" s="2">
        <v>1340</v>
      </c>
      <c r="AE2768" s="2" t="s">
        <v>81</v>
      </c>
      <c r="AF2768" s="2" t="s">
        <v>84</v>
      </c>
      <c r="BE2768" s="23" t="str">
        <f t="shared" si="427"/>
        <v>EMF ja</v>
      </c>
      <c r="BF2768" s="23">
        <f t="shared" si="430"/>
        <v>70</v>
      </c>
      <c r="BG2768" s="23" t="str">
        <f t="shared" si="431"/>
        <v>&lt;100m</v>
      </c>
      <c r="BH2768" s="23">
        <f t="shared" si="432"/>
        <v>1</v>
      </c>
      <c r="BI2768" s="2" t="s">
        <v>162</v>
      </c>
      <c r="BJ2768" s="2">
        <v>70</v>
      </c>
      <c r="BP2768" s="3">
        <v>1</v>
      </c>
      <c r="BQ2768" s="2" t="s">
        <v>11240</v>
      </c>
    </row>
    <row r="2769" spans="1:69" ht="16.149999999999999" customHeight="1" x14ac:dyDescent="0.25">
      <c r="A2769" s="16">
        <v>2768</v>
      </c>
      <c r="B2769" s="17" t="s">
        <v>211</v>
      </c>
      <c r="C2769" s="2" t="s">
        <v>11241</v>
      </c>
      <c r="D2769" s="2" t="s">
        <v>89</v>
      </c>
      <c r="E2769" s="2" t="s">
        <v>11242</v>
      </c>
      <c r="F2769" s="67">
        <v>42624</v>
      </c>
      <c r="G2769" s="3">
        <f t="shared" si="425"/>
        <v>9</v>
      </c>
      <c r="H2769" s="3">
        <f t="shared" si="426"/>
        <v>2016</v>
      </c>
      <c r="I2769" s="19">
        <v>0.47916666666666702</v>
      </c>
      <c r="J2769" s="20">
        <f t="shared" si="428"/>
        <v>11</v>
      </c>
      <c r="K2769" s="5" t="str">
        <f t="shared" si="429"/>
        <v>ja</v>
      </c>
      <c r="L2769" s="5" t="s">
        <v>73</v>
      </c>
      <c r="M2769" s="6" t="s">
        <v>115</v>
      </c>
      <c r="N2769" s="5">
        <v>48</v>
      </c>
      <c r="O2769" s="2" t="s">
        <v>126</v>
      </c>
      <c r="P2769" s="2" t="s">
        <v>11243</v>
      </c>
      <c r="Q2769" s="6" t="s">
        <v>186</v>
      </c>
      <c r="R2769" s="6" t="s">
        <v>77</v>
      </c>
      <c r="T2769" s="6" t="s">
        <v>202</v>
      </c>
      <c r="X2769" s="2">
        <v>812</v>
      </c>
      <c r="Y2769" s="2" t="s">
        <v>81</v>
      </c>
      <c r="Z2769" s="2" t="s">
        <v>84</v>
      </c>
      <c r="AA2769" s="2">
        <v>812</v>
      </c>
      <c r="AB2769" s="2" t="s">
        <v>81</v>
      </c>
      <c r="AC2769" s="2" t="s">
        <v>84</v>
      </c>
      <c r="AD2769" s="2">
        <v>812</v>
      </c>
      <c r="AE2769" s="2" t="s">
        <v>81</v>
      </c>
      <c r="AF2769" s="2" t="s">
        <v>84</v>
      </c>
      <c r="AJ2769" s="2">
        <v>812</v>
      </c>
      <c r="AK2769" s="2" t="s">
        <v>81</v>
      </c>
      <c r="AL2769" s="2" t="s">
        <v>84</v>
      </c>
      <c r="AM2769" s="2">
        <v>812</v>
      </c>
      <c r="AN2769" s="2" t="s">
        <v>81</v>
      </c>
      <c r="AO2769" s="2" t="s">
        <v>84</v>
      </c>
      <c r="AP2769" s="2">
        <v>812</v>
      </c>
      <c r="AQ2769" s="2" t="s">
        <v>81</v>
      </c>
      <c r="AR2769" s="2" t="s">
        <v>84</v>
      </c>
      <c r="BE2769" s="23" t="str">
        <f t="shared" si="427"/>
        <v>EMF nein</v>
      </c>
      <c r="BF2769" s="23" t="str">
        <f t="shared" si="430"/>
        <v/>
      </c>
      <c r="BG2769" s="23" t="str">
        <f t="shared" si="431"/>
        <v/>
      </c>
      <c r="BH2769" s="23">
        <f t="shared" si="432"/>
        <v>0</v>
      </c>
      <c r="BO2769" s="2" t="s">
        <v>11244</v>
      </c>
      <c r="BP2769" s="3">
        <v>1</v>
      </c>
      <c r="BQ2769" s="2" t="s">
        <v>11245</v>
      </c>
    </row>
    <row r="2770" spans="1:69" ht="16.149999999999999" customHeight="1" x14ac:dyDescent="0.25">
      <c r="A2770" s="126">
        <v>2769</v>
      </c>
      <c r="B2770" s="17" t="s">
        <v>135</v>
      </c>
      <c r="C2770" s="2" t="s">
        <v>7253</v>
      </c>
      <c r="D2770" s="2" t="s">
        <v>137</v>
      </c>
      <c r="E2770" s="2" t="s">
        <v>1075</v>
      </c>
      <c r="F2770" s="67">
        <v>43392</v>
      </c>
      <c r="G2770" s="3">
        <f t="shared" si="425"/>
        <v>10</v>
      </c>
      <c r="H2770" s="3">
        <f t="shared" si="426"/>
        <v>2018</v>
      </c>
      <c r="I2770" s="19">
        <v>0.30208333333333298</v>
      </c>
      <c r="J2770" s="20">
        <f t="shared" si="428"/>
        <v>7</v>
      </c>
      <c r="K2770" s="5" t="str">
        <f t="shared" si="429"/>
        <v>ja</v>
      </c>
      <c r="L2770" s="5" t="s">
        <v>91</v>
      </c>
      <c r="M2770" s="6" t="s">
        <v>139</v>
      </c>
      <c r="N2770" s="5">
        <v>50</v>
      </c>
      <c r="O2770" s="2" t="s">
        <v>75</v>
      </c>
      <c r="P2770" s="2" t="s">
        <v>8340</v>
      </c>
      <c r="R2770" s="6" t="s">
        <v>77</v>
      </c>
      <c r="T2770" s="6" t="s">
        <v>80</v>
      </c>
      <c r="U2770" s="2" t="s">
        <v>1328</v>
      </c>
      <c r="V2770" s="2" t="s">
        <v>11246</v>
      </c>
      <c r="W2770" s="2" t="s">
        <v>11247</v>
      </c>
      <c r="X2770" s="2">
        <v>85</v>
      </c>
      <c r="Y2770" s="2" t="s">
        <v>81</v>
      </c>
      <c r="Z2770" s="2" t="s">
        <v>84</v>
      </c>
      <c r="AA2770" s="2">
        <v>85</v>
      </c>
      <c r="AB2770" s="2" t="s">
        <v>81</v>
      </c>
      <c r="AC2770" s="2" t="s">
        <v>84</v>
      </c>
      <c r="AD2770" s="2">
        <v>85</v>
      </c>
      <c r="AE2770" s="2" t="s">
        <v>81</v>
      </c>
      <c r="AF2770" s="2" t="s">
        <v>84</v>
      </c>
      <c r="AJ2770" s="2">
        <v>103</v>
      </c>
      <c r="AK2770" s="2" t="s">
        <v>81</v>
      </c>
      <c r="AL2770" s="2" t="s">
        <v>161</v>
      </c>
      <c r="AP2770" s="2">
        <v>103</v>
      </c>
      <c r="AQ2770" s="2" t="s">
        <v>81</v>
      </c>
      <c r="AR2770" s="2" t="s">
        <v>161</v>
      </c>
      <c r="BE2770" s="23" t="str">
        <f t="shared" si="427"/>
        <v>EMF nein</v>
      </c>
      <c r="BF2770" s="23" t="str">
        <f t="shared" si="430"/>
        <v/>
      </c>
      <c r="BG2770" s="23" t="str">
        <f t="shared" si="431"/>
        <v/>
      </c>
      <c r="BH2770" s="23">
        <f t="shared" si="432"/>
        <v>0</v>
      </c>
      <c r="BO2770" s="2" t="s">
        <v>11248</v>
      </c>
      <c r="BP2770" s="3">
        <v>1</v>
      </c>
      <c r="BQ2770" s="2" t="s">
        <v>11249</v>
      </c>
    </row>
    <row r="2771" spans="1:69" ht="16.149999999999999" customHeight="1" x14ac:dyDescent="0.25">
      <c r="A2771" s="16">
        <v>2770</v>
      </c>
      <c r="B2771" s="17" t="s">
        <v>211</v>
      </c>
      <c r="C2771" s="2" t="s">
        <v>4951</v>
      </c>
      <c r="D2771" s="2" t="s">
        <v>89</v>
      </c>
      <c r="E2771" s="2" t="s">
        <v>11250</v>
      </c>
      <c r="F2771" s="67">
        <v>43386</v>
      </c>
      <c r="G2771" s="3">
        <f t="shared" ref="G2771:G2834" si="433">IF(F2771&lt;&gt;"",MONTH(F2771),"")</f>
        <v>10</v>
      </c>
      <c r="H2771" s="3">
        <f t="shared" ref="H2771:H2834" si="434">IF(F2771&lt;&gt;"",YEAR(F2771),"")</f>
        <v>2018</v>
      </c>
      <c r="I2771" s="19">
        <v>0.5625</v>
      </c>
      <c r="J2771" s="20">
        <f t="shared" si="428"/>
        <v>13</v>
      </c>
      <c r="K2771" s="5" t="str">
        <f t="shared" si="429"/>
        <v>ja</v>
      </c>
      <c r="L2771" s="5" t="s">
        <v>73</v>
      </c>
      <c r="M2771" s="6" t="s">
        <v>74</v>
      </c>
      <c r="N2771" s="5">
        <v>47</v>
      </c>
      <c r="O2771" s="2" t="s">
        <v>5139</v>
      </c>
      <c r="P2771" s="2" t="s">
        <v>11251</v>
      </c>
      <c r="R2771" s="6" t="s">
        <v>77</v>
      </c>
      <c r="U2771" s="2" t="s">
        <v>208</v>
      </c>
      <c r="V2771" s="2" t="s">
        <v>202</v>
      </c>
      <c r="X2771" s="2">
        <v>327</v>
      </c>
      <c r="Y2771" s="2" t="s">
        <v>81</v>
      </c>
      <c r="Z2771" s="2" t="s">
        <v>168</v>
      </c>
      <c r="AD2771" s="2">
        <v>327</v>
      </c>
      <c r="AE2771" s="2" t="s">
        <v>83</v>
      </c>
      <c r="AF2771" s="2" t="s">
        <v>168</v>
      </c>
      <c r="BE2771" s="23" t="str">
        <f t="shared" si="427"/>
        <v>EMF nein</v>
      </c>
      <c r="BF2771" s="23" t="str">
        <f t="shared" si="430"/>
        <v/>
      </c>
      <c r="BG2771" s="23" t="str">
        <f t="shared" si="431"/>
        <v/>
      </c>
      <c r="BH2771" s="23">
        <f t="shared" si="432"/>
        <v>0</v>
      </c>
      <c r="BO2771" s="2" t="s">
        <v>11252</v>
      </c>
      <c r="BP2771" s="3">
        <v>1</v>
      </c>
      <c r="BQ2771" s="2" t="s">
        <v>11253</v>
      </c>
    </row>
    <row r="2772" spans="1:69" ht="16.149999999999999" customHeight="1" x14ac:dyDescent="0.25">
      <c r="A2772" s="16">
        <v>2771</v>
      </c>
      <c r="B2772" s="17" t="s">
        <v>211</v>
      </c>
      <c r="C2772" s="2" t="s">
        <v>1851</v>
      </c>
      <c r="D2772" s="2" t="s">
        <v>89</v>
      </c>
      <c r="E2772" s="2" t="s">
        <v>11254</v>
      </c>
      <c r="F2772" s="67">
        <v>43392</v>
      </c>
      <c r="G2772" s="3">
        <f t="shared" si="433"/>
        <v>10</v>
      </c>
      <c r="H2772" s="3">
        <f t="shared" si="434"/>
        <v>2018</v>
      </c>
      <c r="I2772" s="19">
        <v>6.25E-2</v>
      </c>
      <c r="J2772" s="20">
        <f t="shared" si="428"/>
        <v>1</v>
      </c>
      <c r="K2772" s="5" t="str">
        <f t="shared" si="429"/>
        <v>ja</v>
      </c>
      <c r="L2772" s="5" t="s">
        <v>91</v>
      </c>
      <c r="M2772" s="6" t="s">
        <v>74</v>
      </c>
      <c r="N2772" s="5">
        <v>66</v>
      </c>
      <c r="O2772" s="2" t="s">
        <v>5139</v>
      </c>
      <c r="P2772" s="2" t="s">
        <v>304</v>
      </c>
      <c r="R2772" s="6" t="s">
        <v>77</v>
      </c>
      <c r="T2772" s="6" t="s">
        <v>202</v>
      </c>
      <c r="X2772" s="2">
        <v>120</v>
      </c>
      <c r="Y2772" s="2" t="s">
        <v>81</v>
      </c>
      <c r="Z2772" s="2" t="s">
        <v>82</v>
      </c>
      <c r="AA2772" s="2">
        <v>120</v>
      </c>
      <c r="AB2772" s="2" t="s">
        <v>81</v>
      </c>
      <c r="AC2772" s="2" t="s">
        <v>82</v>
      </c>
      <c r="AD2772" s="2">
        <v>120</v>
      </c>
      <c r="AE2772" s="2" t="s">
        <v>81</v>
      </c>
      <c r="AF2772" s="2" t="s">
        <v>82</v>
      </c>
      <c r="BE2772" s="23" t="str">
        <f t="shared" si="427"/>
        <v>EMF nein</v>
      </c>
      <c r="BF2772" s="23" t="str">
        <f t="shared" si="430"/>
        <v/>
      </c>
      <c r="BG2772" s="23" t="str">
        <f t="shared" si="431"/>
        <v/>
      </c>
      <c r="BH2772" s="23">
        <f t="shared" si="432"/>
        <v>0</v>
      </c>
      <c r="BO2772" s="2" t="s">
        <v>11255</v>
      </c>
      <c r="BP2772" s="3">
        <v>1</v>
      </c>
      <c r="BQ2772" s="2" t="s">
        <v>11256</v>
      </c>
    </row>
    <row r="2773" spans="1:69" ht="16.149999999999999" customHeight="1" x14ac:dyDescent="0.25">
      <c r="A2773" s="16">
        <v>2772</v>
      </c>
      <c r="B2773" s="17" t="s">
        <v>211</v>
      </c>
      <c r="C2773" s="116" t="s">
        <v>11257</v>
      </c>
      <c r="D2773" s="2" t="s">
        <v>192</v>
      </c>
      <c r="E2773" s="2" t="s">
        <v>4528</v>
      </c>
      <c r="F2773" s="67">
        <v>43391</v>
      </c>
      <c r="G2773" s="3">
        <f t="shared" si="433"/>
        <v>10</v>
      </c>
      <c r="H2773" s="3">
        <f t="shared" si="434"/>
        <v>2018</v>
      </c>
      <c r="I2773" s="19">
        <v>0.64583333333333304</v>
      </c>
      <c r="J2773" s="20">
        <f t="shared" si="428"/>
        <v>15</v>
      </c>
      <c r="K2773" s="5" t="str">
        <f t="shared" si="429"/>
        <v>ja</v>
      </c>
      <c r="L2773" s="5" t="s">
        <v>91</v>
      </c>
      <c r="M2773" s="6" t="s">
        <v>100</v>
      </c>
      <c r="N2773" s="5">
        <v>54</v>
      </c>
      <c r="O2773" s="2" t="s">
        <v>5139</v>
      </c>
      <c r="P2773" s="2" t="s">
        <v>11258</v>
      </c>
      <c r="Q2773" s="6" t="s">
        <v>186</v>
      </c>
      <c r="R2773" s="6" t="s">
        <v>77</v>
      </c>
      <c r="T2773" s="6" t="s">
        <v>202</v>
      </c>
      <c r="U2773" s="2" t="s">
        <v>354</v>
      </c>
      <c r="V2773" s="2" t="s">
        <v>202</v>
      </c>
      <c r="W2773" s="2" t="s">
        <v>11259</v>
      </c>
      <c r="X2773" s="2">
        <v>2420</v>
      </c>
      <c r="Y2773" s="2" t="s">
        <v>83</v>
      </c>
      <c r="Z2773" s="2" t="s">
        <v>84</v>
      </c>
      <c r="AA2773" s="2">
        <v>2420</v>
      </c>
      <c r="AB2773" s="2" t="s">
        <v>81</v>
      </c>
      <c r="AC2773" s="2" t="s">
        <v>84</v>
      </c>
      <c r="AD2773" s="2">
        <v>2420</v>
      </c>
      <c r="AE2773" s="2" t="s">
        <v>83</v>
      </c>
      <c r="AF2773" s="2" t="s">
        <v>84</v>
      </c>
      <c r="AJ2773" s="2">
        <v>6370</v>
      </c>
      <c r="AK2773" s="2" t="s">
        <v>83</v>
      </c>
      <c r="AL2773" s="2" t="s">
        <v>84</v>
      </c>
      <c r="AM2773" s="2">
        <v>6370</v>
      </c>
      <c r="AN2773" s="2" t="s">
        <v>81</v>
      </c>
      <c r="AO2773" s="2" t="s">
        <v>84</v>
      </c>
      <c r="AP2773" s="2">
        <v>6370</v>
      </c>
      <c r="AQ2773" s="2" t="s">
        <v>83</v>
      </c>
      <c r="AR2773" s="2" t="s">
        <v>84</v>
      </c>
      <c r="AV2773" s="2">
        <v>6370</v>
      </c>
      <c r="AW2773" s="2" t="s">
        <v>83</v>
      </c>
      <c r="AX2773" s="2" t="s">
        <v>84</v>
      </c>
      <c r="AY2773" s="2">
        <v>6370</v>
      </c>
      <c r="AZ2773" s="2" t="s">
        <v>81</v>
      </c>
      <c r="BA2773" s="2" t="s">
        <v>84</v>
      </c>
      <c r="BB2773" s="2">
        <v>6370</v>
      </c>
      <c r="BC2773" s="2" t="s">
        <v>83</v>
      </c>
      <c r="BD2773" s="2" t="s">
        <v>84</v>
      </c>
      <c r="BE2773" s="23" t="str">
        <f t="shared" si="427"/>
        <v>EMF nein</v>
      </c>
      <c r="BF2773" s="23" t="str">
        <f t="shared" si="430"/>
        <v/>
      </c>
      <c r="BG2773" s="23" t="str">
        <f t="shared" si="431"/>
        <v/>
      </c>
      <c r="BH2773" s="23">
        <f t="shared" si="432"/>
        <v>0</v>
      </c>
      <c r="BO2773" s="2" t="s">
        <v>11260</v>
      </c>
      <c r="BP2773" s="3">
        <v>1</v>
      </c>
      <c r="BQ2773" s="2" t="s">
        <v>11261</v>
      </c>
    </row>
    <row r="2774" spans="1:69" ht="16.149999999999999" customHeight="1" x14ac:dyDescent="0.25">
      <c r="A2774" s="16">
        <v>2773</v>
      </c>
      <c r="B2774" s="17" t="s">
        <v>211</v>
      </c>
      <c r="C2774" s="2" t="s">
        <v>11262</v>
      </c>
      <c r="D2774" s="2" t="s">
        <v>137</v>
      </c>
      <c r="E2774" s="2" t="s">
        <v>11263</v>
      </c>
      <c r="F2774" s="67">
        <v>43393</v>
      </c>
      <c r="G2774" s="3">
        <f t="shared" si="433"/>
        <v>10</v>
      </c>
      <c r="H2774" s="3">
        <f t="shared" si="434"/>
        <v>2018</v>
      </c>
      <c r="I2774" s="19">
        <v>0.71180555555555503</v>
      </c>
      <c r="J2774" s="20">
        <f t="shared" si="428"/>
        <v>17</v>
      </c>
      <c r="K2774" s="5" t="str">
        <f t="shared" si="429"/>
        <v>ja</v>
      </c>
      <c r="L2774" s="5" t="s">
        <v>73</v>
      </c>
      <c r="M2774" s="6" t="s">
        <v>74</v>
      </c>
      <c r="N2774" s="5">
        <v>33</v>
      </c>
      <c r="O2774" s="2" t="s">
        <v>5139</v>
      </c>
      <c r="P2774" s="2" t="s">
        <v>11264</v>
      </c>
      <c r="R2774" s="6" t="s">
        <v>77</v>
      </c>
      <c r="X2774" s="2">
        <v>330</v>
      </c>
      <c r="Y2774" s="2" t="s">
        <v>81</v>
      </c>
      <c r="Z2774" s="2" t="s">
        <v>84</v>
      </c>
      <c r="AA2774" s="2">
        <v>330</v>
      </c>
      <c r="AB2774" s="2" t="s">
        <v>81</v>
      </c>
      <c r="AC2774" s="2" t="s">
        <v>84</v>
      </c>
      <c r="AD2774" s="2">
        <v>330</v>
      </c>
      <c r="AE2774" s="2" t="s">
        <v>83</v>
      </c>
      <c r="AF2774" s="2" t="s">
        <v>84</v>
      </c>
      <c r="AJ2774" s="2">
        <v>90</v>
      </c>
      <c r="AK2774" s="2" t="s">
        <v>81</v>
      </c>
      <c r="AL2774" s="2" t="s">
        <v>168</v>
      </c>
      <c r="BE2774" s="23" t="str">
        <f t="shared" si="427"/>
        <v>EMF nein</v>
      </c>
      <c r="BF2774" s="23" t="str">
        <f t="shared" si="430"/>
        <v/>
      </c>
      <c r="BG2774" s="23" t="str">
        <f t="shared" si="431"/>
        <v/>
      </c>
      <c r="BH2774" s="23">
        <f t="shared" si="432"/>
        <v>0</v>
      </c>
      <c r="BO2774" s="2" t="s">
        <v>11265</v>
      </c>
      <c r="BP2774" s="3">
        <v>1</v>
      </c>
      <c r="BQ2774" s="2" t="s">
        <v>11266</v>
      </c>
    </row>
    <row r="2775" spans="1:69" ht="16.149999999999999" customHeight="1" x14ac:dyDescent="0.25">
      <c r="A2775" s="126">
        <v>2774</v>
      </c>
      <c r="B2775" s="17" t="s">
        <v>135</v>
      </c>
      <c r="C2775" s="2" t="s">
        <v>323</v>
      </c>
      <c r="D2775" s="2" t="s">
        <v>124</v>
      </c>
      <c r="E2775" s="2" t="s">
        <v>140</v>
      </c>
      <c r="F2775" s="67">
        <v>43392</v>
      </c>
      <c r="G2775" s="3">
        <f t="shared" si="433"/>
        <v>10</v>
      </c>
      <c r="H2775" s="3">
        <f t="shared" si="434"/>
        <v>2018</v>
      </c>
      <c r="I2775" s="19">
        <v>7.2916666666666699E-2</v>
      </c>
      <c r="J2775" s="20">
        <f t="shared" si="428"/>
        <v>1</v>
      </c>
      <c r="K2775" s="5" t="str">
        <f t="shared" si="429"/>
        <v>ja</v>
      </c>
      <c r="L2775" s="5" t="s">
        <v>91</v>
      </c>
      <c r="M2775" s="6" t="s">
        <v>139</v>
      </c>
      <c r="N2775" s="5">
        <v>49</v>
      </c>
      <c r="O2775" s="2" t="s">
        <v>140</v>
      </c>
      <c r="P2775" s="2" t="s">
        <v>11267</v>
      </c>
      <c r="R2775" s="6" t="s">
        <v>77</v>
      </c>
      <c r="U2775" s="2" t="s">
        <v>74</v>
      </c>
      <c r="X2775" s="2">
        <v>600</v>
      </c>
      <c r="Y2775" s="2" t="s">
        <v>81</v>
      </c>
      <c r="Z2775" s="2" t="s">
        <v>84</v>
      </c>
      <c r="AA2775" s="2">
        <v>600</v>
      </c>
      <c r="AB2775" s="2" t="s">
        <v>81</v>
      </c>
      <c r="AC2775" s="2" t="s">
        <v>84</v>
      </c>
      <c r="AD2775" s="2">
        <v>600</v>
      </c>
      <c r="AE2775" s="2" t="s">
        <v>81</v>
      </c>
      <c r="AF2775" s="2" t="s">
        <v>84</v>
      </c>
      <c r="BE2775" s="23" t="str">
        <f t="shared" si="427"/>
        <v>EMF ja</v>
      </c>
      <c r="BF2775" s="23">
        <f t="shared" si="430"/>
        <v>2320</v>
      </c>
      <c r="BG2775" s="23" t="str">
        <f t="shared" si="431"/>
        <v>500+m</v>
      </c>
      <c r="BH2775" s="23">
        <f t="shared" si="432"/>
        <v>2</v>
      </c>
      <c r="BK2775" s="2" t="s">
        <v>162</v>
      </c>
      <c r="BL2775" s="2">
        <v>2400</v>
      </c>
      <c r="BM2775" s="2" t="s">
        <v>162</v>
      </c>
      <c r="BN2775" s="2">
        <v>2320</v>
      </c>
      <c r="BO2775" s="2" t="s">
        <v>11268</v>
      </c>
      <c r="BP2775" s="3">
        <v>1</v>
      </c>
      <c r="BQ2775" s="2" t="s">
        <v>11269</v>
      </c>
    </row>
    <row r="2776" spans="1:69" ht="16.149999999999999" customHeight="1" x14ac:dyDescent="0.25">
      <c r="A2776" s="16">
        <v>2775</v>
      </c>
      <c r="B2776" s="17" t="s">
        <v>211</v>
      </c>
      <c r="C2776" s="2" t="s">
        <v>11270</v>
      </c>
      <c r="D2776" s="2" t="s">
        <v>71</v>
      </c>
      <c r="E2776" s="2" t="s">
        <v>11271</v>
      </c>
      <c r="F2776" s="67">
        <v>41732</v>
      </c>
      <c r="G2776" s="3">
        <f t="shared" si="433"/>
        <v>4</v>
      </c>
      <c r="H2776" s="3">
        <f t="shared" si="434"/>
        <v>2014</v>
      </c>
      <c r="I2776" s="19">
        <v>0.70138888888888895</v>
      </c>
      <c r="J2776" s="20">
        <f t="shared" si="428"/>
        <v>16</v>
      </c>
      <c r="K2776" s="5" t="str">
        <f t="shared" si="429"/>
        <v>ja</v>
      </c>
      <c r="L2776" s="5" t="s">
        <v>91</v>
      </c>
      <c r="M2776" s="6" t="s">
        <v>74</v>
      </c>
      <c r="O2776" s="6" t="s">
        <v>101</v>
      </c>
      <c r="P2776" s="2" t="s">
        <v>11272</v>
      </c>
      <c r="R2776" s="6" t="s">
        <v>77</v>
      </c>
      <c r="T2776" s="6" t="s">
        <v>109</v>
      </c>
      <c r="U2776" s="2" t="s">
        <v>74</v>
      </c>
      <c r="V2776" s="2" t="s">
        <v>202</v>
      </c>
      <c r="W2776" s="2" t="s">
        <v>2037</v>
      </c>
      <c r="X2776" s="2">
        <v>175</v>
      </c>
      <c r="Y2776" s="2" t="s">
        <v>94</v>
      </c>
      <c r="Z2776" s="2" t="s">
        <v>168</v>
      </c>
      <c r="AA2776" s="2">
        <v>175</v>
      </c>
      <c r="AB2776" s="2" t="s">
        <v>94</v>
      </c>
      <c r="AC2776" s="2" t="s">
        <v>168</v>
      </c>
      <c r="AJ2776" s="2">
        <v>375</v>
      </c>
      <c r="AK2776" s="2" t="s">
        <v>94</v>
      </c>
      <c r="AL2776" s="2" t="s">
        <v>84</v>
      </c>
      <c r="AM2776" s="2">
        <v>375</v>
      </c>
      <c r="AN2776" s="2" t="s">
        <v>94</v>
      </c>
      <c r="AO2776" s="2" t="s">
        <v>84</v>
      </c>
      <c r="BE2776" s="23" t="str">
        <f t="shared" si="427"/>
        <v>EMF nein</v>
      </c>
      <c r="BF2776" s="23" t="str">
        <f t="shared" si="430"/>
        <v/>
      </c>
      <c r="BG2776" s="23" t="str">
        <f t="shared" si="431"/>
        <v/>
      </c>
      <c r="BH2776" s="23">
        <f t="shared" si="432"/>
        <v>0</v>
      </c>
      <c r="BO2776" s="2" t="s">
        <v>11273</v>
      </c>
      <c r="BP2776" s="3">
        <v>1</v>
      </c>
      <c r="BQ2776" s="2" t="s">
        <v>11274</v>
      </c>
    </row>
    <row r="2777" spans="1:69" ht="16.149999999999999" customHeight="1" x14ac:dyDescent="0.25">
      <c r="A2777" s="16">
        <v>2776</v>
      </c>
      <c r="B2777" s="17" t="s">
        <v>211</v>
      </c>
      <c r="C2777" s="2" t="s">
        <v>793</v>
      </c>
      <c r="D2777" s="2" t="s">
        <v>158</v>
      </c>
      <c r="E2777" s="2" t="s">
        <v>11275</v>
      </c>
      <c r="F2777" s="67">
        <v>43372</v>
      </c>
      <c r="G2777" s="3">
        <f t="shared" si="433"/>
        <v>9</v>
      </c>
      <c r="H2777" s="3">
        <f t="shared" si="434"/>
        <v>2018</v>
      </c>
      <c r="I2777" s="19">
        <v>0.70486111111111105</v>
      </c>
      <c r="J2777" s="20">
        <f t="shared" si="428"/>
        <v>16</v>
      </c>
      <c r="K2777" s="5" t="str">
        <f t="shared" si="429"/>
        <v>ja</v>
      </c>
      <c r="L2777" s="5" t="s">
        <v>73</v>
      </c>
      <c r="M2777" s="6" t="s">
        <v>74</v>
      </c>
      <c r="N2777" s="5">
        <v>73</v>
      </c>
      <c r="O2777" s="2" t="s">
        <v>126</v>
      </c>
      <c r="P2777" s="2" t="s">
        <v>11276</v>
      </c>
      <c r="R2777" s="6" t="s">
        <v>77</v>
      </c>
      <c r="U2777" s="2" t="s">
        <v>115</v>
      </c>
      <c r="V2777" s="2" t="s">
        <v>80</v>
      </c>
      <c r="W2777" s="2" t="s">
        <v>4373</v>
      </c>
      <c r="BE2777" s="23" t="str">
        <f t="shared" si="427"/>
        <v>EMF nein</v>
      </c>
      <c r="BF2777" s="23" t="str">
        <f t="shared" si="430"/>
        <v/>
      </c>
      <c r="BG2777" s="23" t="str">
        <f t="shared" si="431"/>
        <v/>
      </c>
      <c r="BH2777" s="23">
        <f t="shared" si="432"/>
        <v>0</v>
      </c>
      <c r="BO2777" s="2" t="s">
        <v>11277</v>
      </c>
      <c r="BP2777" s="3">
        <v>1</v>
      </c>
      <c r="BQ2777" s="2" t="s">
        <v>11278</v>
      </c>
    </row>
    <row r="2778" spans="1:69" ht="16.149999999999999" customHeight="1" x14ac:dyDescent="0.25">
      <c r="A2778" s="16">
        <v>2777</v>
      </c>
      <c r="B2778" s="17" t="s">
        <v>87</v>
      </c>
      <c r="C2778" s="2" t="s">
        <v>7788</v>
      </c>
      <c r="D2778" s="2" t="s">
        <v>896</v>
      </c>
      <c r="E2778" s="2" t="s">
        <v>11279</v>
      </c>
      <c r="F2778" s="67">
        <v>43392</v>
      </c>
      <c r="G2778" s="3">
        <f t="shared" si="433"/>
        <v>10</v>
      </c>
      <c r="H2778" s="3">
        <f t="shared" si="434"/>
        <v>2018</v>
      </c>
      <c r="I2778" s="19">
        <v>0.60416666666666696</v>
      </c>
      <c r="J2778" s="20">
        <f t="shared" si="428"/>
        <v>14</v>
      </c>
      <c r="K2778" s="5" t="str">
        <f t="shared" si="429"/>
        <v>ja</v>
      </c>
      <c r="L2778" s="5" t="s">
        <v>91</v>
      </c>
      <c r="M2778" s="6" t="s">
        <v>74</v>
      </c>
      <c r="N2778" s="5">
        <v>77</v>
      </c>
      <c r="O2778" s="2" t="s">
        <v>75</v>
      </c>
      <c r="P2778" s="2" t="s">
        <v>11280</v>
      </c>
      <c r="R2778" s="6" t="s">
        <v>77</v>
      </c>
      <c r="U2778" s="2" t="s">
        <v>100</v>
      </c>
      <c r="V2778" s="2" t="s">
        <v>80</v>
      </c>
      <c r="X2778" s="2">
        <v>180</v>
      </c>
      <c r="Y2778" s="2" t="s">
        <v>3284</v>
      </c>
      <c r="Z2778" s="2" t="s">
        <v>161</v>
      </c>
      <c r="BE2778" s="23" t="str">
        <f t="shared" si="427"/>
        <v>EMF nein</v>
      </c>
      <c r="BF2778" s="23" t="str">
        <f t="shared" si="430"/>
        <v/>
      </c>
      <c r="BG2778" s="23" t="str">
        <f t="shared" si="431"/>
        <v/>
      </c>
      <c r="BH2778" s="23">
        <f t="shared" si="432"/>
        <v>0</v>
      </c>
      <c r="BO2778" s="2" t="s">
        <v>11281</v>
      </c>
      <c r="BP2778" s="3">
        <v>1</v>
      </c>
      <c r="BQ2778" s="2" t="s">
        <v>11282</v>
      </c>
    </row>
    <row r="2779" spans="1:69" ht="16.149999999999999" customHeight="1" x14ac:dyDescent="0.25">
      <c r="A2779" s="16">
        <v>2778</v>
      </c>
      <c r="B2779" s="17" t="s">
        <v>135</v>
      </c>
      <c r="C2779" s="2" t="s">
        <v>11283</v>
      </c>
      <c r="D2779" s="2" t="s">
        <v>192</v>
      </c>
      <c r="E2779" s="2" t="s">
        <v>11284</v>
      </c>
      <c r="F2779" s="67">
        <v>43387</v>
      </c>
      <c r="G2779" s="3">
        <f t="shared" si="433"/>
        <v>10</v>
      </c>
      <c r="H2779" s="3">
        <f t="shared" si="434"/>
        <v>2018</v>
      </c>
      <c r="I2779" s="19">
        <v>0.32986111111111099</v>
      </c>
      <c r="J2779" s="20">
        <f t="shared" si="428"/>
        <v>7</v>
      </c>
      <c r="K2779" s="5" t="str">
        <f t="shared" si="429"/>
        <v>ja</v>
      </c>
      <c r="L2779" s="5" t="s">
        <v>91</v>
      </c>
      <c r="M2779" s="6" t="s">
        <v>354</v>
      </c>
      <c r="O2779" s="2" t="s">
        <v>140</v>
      </c>
      <c r="P2779" s="6" t="s">
        <v>11285</v>
      </c>
      <c r="Q2779" s="6" t="s">
        <v>186</v>
      </c>
      <c r="R2779" s="6" t="s">
        <v>77</v>
      </c>
      <c r="T2779" s="6" t="s">
        <v>80</v>
      </c>
      <c r="V2779" s="2" t="s">
        <v>202</v>
      </c>
      <c r="W2779" s="2" t="s">
        <v>11286</v>
      </c>
      <c r="X2779" s="2">
        <v>927</v>
      </c>
      <c r="Y2779" s="2" t="s">
        <v>83</v>
      </c>
      <c r="Z2779" s="2" t="s">
        <v>84</v>
      </c>
      <c r="AA2779" s="2">
        <v>927</v>
      </c>
      <c r="AB2779" s="2" t="s">
        <v>81</v>
      </c>
      <c r="AC2779" s="2" t="s">
        <v>84</v>
      </c>
      <c r="AD2779" s="2">
        <v>927</v>
      </c>
      <c r="AE2779" s="2" t="s">
        <v>83</v>
      </c>
      <c r="AF2779" s="2" t="s">
        <v>84</v>
      </c>
      <c r="AJ2779" s="2">
        <v>250</v>
      </c>
      <c r="AK2779" s="2" t="s">
        <v>81</v>
      </c>
      <c r="AL2779" s="2" t="s">
        <v>84</v>
      </c>
      <c r="AV2779" s="2">
        <v>250</v>
      </c>
      <c r="AW2779" s="2" t="s">
        <v>81</v>
      </c>
      <c r="AX2779" s="2" t="s">
        <v>82</v>
      </c>
      <c r="BE2779" s="23" t="str">
        <f t="shared" si="427"/>
        <v>EMF nein</v>
      </c>
      <c r="BF2779" s="23" t="str">
        <f t="shared" si="430"/>
        <v/>
      </c>
      <c r="BG2779" s="23" t="str">
        <f t="shared" si="431"/>
        <v/>
      </c>
      <c r="BH2779" s="23">
        <f t="shared" si="432"/>
        <v>0</v>
      </c>
      <c r="BO2779" s="2" t="s">
        <v>11287</v>
      </c>
      <c r="BP2779" s="3">
        <v>1</v>
      </c>
      <c r="BQ2779" s="2" t="s">
        <v>11288</v>
      </c>
    </row>
    <row r="2780" spans="1:69" ht="15.75" customHeight="1" x14ac:dyDescent="0.25">
      <c r="A2780" s="69">
        <v>2779</v>
      </c>
      <c r="B2780" s="17" t="s">
        <v>211</v>
      </c>
      <c r="C2780" s="2" t="s">
        <v>1328</v>
      </c>
      <c r="D2780" s="2" t="s">
        <v>113</v>
      </c>
      <c r="E2780" s="2" t="s">
        <v>11289</v>
      </c>
      <c r="F2780" s="67">
        <v>43392</v>
      </c>
      <c r="G2780" s="3">
        <f t="shared" si="433"/>
        <v>10</v>
      </c>
      <c r="H2780" s="3">
        <f t="shared" si="434"/>
        <v>2018</v>
      </c>
      <c r="I2780" s="19">
        <v>0.71875</v>
      </c>
      <c r="J2780" s="20">
        <f t="shared" si="428"/>
        <v>17</v>
      </c>
      <c r="K2780" s="5" t="str">
        <f t="shared" si="429"/>
        <v>ja</v>
      </c>
      <c r="L2780" s="5" t="s">
        <v>73</v>
      </c>
      <c r="M2780" s="6" t="s">
        <v>100</v>
      </c>
      <c r="N2780" s="5">
        <v>24</v>
      </c>
      <c r="O2780" s="2" t="s">
        <v>75</v>
      </c>
      <c r="P2780" s="6" t="s">
        <v>1027</v>
      </c>
      <c r="R2780" s="6" t="s">
        <v>77</v>
      </c>
      <c r="T2780" s="6" t="s">
        <v>80</v>
      </c>
      <c r="U2780" s="2" t="s">
        <v>10049</v>
      </c>
      <c r="V2780" s="2" t="s">
        <v>10207</v>
      </c>
      <c r="W2780" s="2" t="s">
        <v>11290</v>
      </c>
      <c r="X2780" s="2">
        <v>257</v>
      </c>
      <c r="Y2780" s="2" t="s">
        <v>83</v>
      </c>
      <c r="Z2780" s="2" t="s">
        <v>84</v>
      </c>
      <c r="AA2780" s="2" t="s">
        <v>109</v>
      </c>
      <c r="AB2780" s="2" t="s">
        <v>109</v>
      </c>
      <c r="AC2780" s="2" t="s">
        <v>109</v>
      </c>
      <c r="AD2780" s="2">
        <v>257</v>
      </c>
      <c r="AE2780" s="2" t="s">
        <v>83</v>
      </c>
      <c r="AF2780" s="2" t="s">
        <v>84</v>
      </c>
      <c r="AJ2780" s="2">
        <v>234</v>
      </c>
      <c r="AK2780" s="2" t="s">
        <v>83</v>
      </c>
      <c r="AL2780" s="2" t="s">
        <v>82</v>
      </c>
      <c r="AM2780" s="2">
        <v>234</v>
      </c>
      <c r="AN2780" s="2" t="s">
        <v>81</v>
      </c>
      <c r="AO2780" s="2" t="s">
        <v>82</v>
      </c>
      <c r="AP2780" s="2">
        <v>234</v>
      </c>
      <c r="AQ2780" s="2" t="s">
        <v>83</v>
      </c>
      <c r="AR2780" s="2" t="s">
        <v>82</v>
      </c>
      <c r="BE2780" s="23" t="str">
        <f t="shared" si="427"/>
        <v>EMF nein</v>
      </c>
      <c r="BF2780" s="23" t="str">
        <f t="shared" si="430"/>
        <v/>
      </c>
      <c r="BG2780" s="23" t="str">
        <f t="shared" si="431"/>
        <v/>
      </c>
      <c r="BH2780" s="23">
        <f t="shared" si="432"/>
        <v>0</v>
      </c>
      <c r="BO2780" s="2" t="s">
        <v>11291</v>
      </c>
      <c r="BP2780" s="3">
        <v>1</v>
      </c>
      <c r="BQ2780" s="2" t="s">
        <v>11292</v>
      </c>
    </row>
    <row r="2781" spans="1:69" ht="16.149999999999999" customHeight="1" x14ac:dyDescent="0.25">
      <c r="A2781" s="16">
        <v>2780</v>
      </c>
      <c r="B2781" s="17" t="s">
        <v>211</v>
      </c>
      <c r="C2781" s="2" t="s">
        <v>11270</v>
      </c>
      <c r="D2781" s="2" t="s">
        <v>71</v>
      </c>
      <c r="E2781" s="2" t="s">
        <v>11293</v>
      </c>
      <c r="F2781" s="67">
        <v>43392</v>
      </c>
      <c r="G2781" s="3">
        <f t="shared" si="433"/>
        <v>10</v>
      </c>
      <c r="H2781" s="3">
        <f t="shared" si="434"/>
        <v>2018</v>
      </c>
      <c r="I2781" s="19">
        <v>0.625</v>
      </c>
      <c r="J2781" s="20">
        <f t="shared" si="428"/>
        <v>15</v>
      </c>
      <c r="K2781" s="5" t="str">
        <f t="shared" si="429"/>
        <v>ja</v>
      </c>
      <c r="M2781" s="6" t="s">
        <v>74</v>
      </c>
      <c r="O2781" s="6" t="s">
        <v>101</v>
      </c>
      <c r="P2781" s="6" t="s">
        <v>11294</v>
      </c>
      <c r="R2781" s="6" t="s">
        <v>77</v>
      </c>
      <c r="BE2781" s="23" t="str">
        <f t="shared" si="427"/>
        <v>EMF nein</v>
      </c>
      <c r="BF2781" s="23" t="str">
        <f t="shared" si="430"/>
        <v/>
      </c>
      <c r="BG2781" s="23" t="str">
        <f t="shared" si="431"/>
        <v/>
      </c>
      <c r="BH2781" s="23">
        <f t="shared" si="432"/>
        <v>0</v>
      </c>
      <c r="BO2781" s="2" t="s">
        <v>11295</v>
      </c>
      <c r="BP2781" s="3">
        <v>1</v>
      </c>
      <c r="BQ2781" s="2" t="s">
        <v>11296</v>
      </c>
    </row>
    <row r="2782" spans="1:69" ht="16.149999999999999" customHeight="1" x14ac:dyDescent="0.25">
      <c r="A2782" s="16">
        <v>2781</v>
      </c>
      <c r="B2782" s="17" t="s">
        <v>211</v>
      </c>
      <c r="C2782" s="2" t="s">
        <v>11297</v>
      </c>
      <c r="D2782" s="2" t="s">
        <v>145</v>
      </c>
      <c r="E2782" s="2" t="s">
        <v>11298</v>
      </c>
      <c r="F2782" s="67">
        <v>43394</v>
      </c>
      <c r="G2782" s="3">
        <f t="shared" si="433"/>
        <v>10</v>
      </c>
      <c r="H2782" s="3">
        <f t="shared" si="434"/>
        <v>2018</v>
      </c>
      <c r="I2782" s="19">
        <v>0.64583333333333304</v>
      </c>
      <c r="J2782" s="20">
        <f t="shared" si="428"/>
        <v>15</v>
      </c>
      <c r="K2782" s="5" t="str">
        <f t="shared" si="429"/>
        <v>ja</v>
      </c>
      <c r="L2782" s="5" t="s">
        <v>91</v>
      </c>
      <c r="M2782" s="6" t="s">
        <v>74</v>
      </c>
      <c r="N2782" s="5">
        <v>55</v>
      </c>
      <c r="O2782" s="2" t="s">
        <v>126</v>
      </c>
      <c r="P2782" s="6" t="s">
        <v>11299</v>
      </c>
      <c r="R2782" s="6" t="s">
        <v>77</v>
      </c>
      <c r="T2782" s="6" t="s">
        <v>80</v>
      </c>
      <c r="V2782" s="2" t="s">
        <v>202</v>
      </c>
      <c r="X2782" s="2">
        <v>915</v>
      </c>
      <c r="Y2782" s="2" t="s">
        <v>83</v>
      </c>
      <c r="Z2782" s="2" t="s">
        <v>168</v>
      </c>
      <c r="AA2782" s="2">
        <v>915</v>
      </c>
      <c r="AB2782" s="2" t="s">
        <v>81</v>
      </c>
      <c r="AC2782" s="2" t="s">
        <v>168</v>
      </c>
      <c r="AD2782" s="2">
        <v>915</v>
      </c>
      <c r="AE2782" s="2" t="s">
        <v>83</v>
      </c>
      <c r="AF2782" s="2" t="s">
        <v>168</v>
      </c>
      <c r="AJ2782" s="2">
        <v>1500</v>
      </c>
      <c r="AK2782" s="2" t="s">
        <v>81</v>
      </c>
      <c r="AL2782" s="2" t="s">
        <v>82</v>
      </c>
      <c r="AM2782" s="2">
        <v>1500</v>
      </c>
      <c r="AN2782" s="2" t="s">
        <v>81</v>
      </c>
      <c r="AO2782" s="2" t="s">
        <v>82</v>
      </c>
      <c r="AP2782" s="2">
        <v>1500</v>
      </c>
      <c r="AQ2782" s="2" t="s">
        <v>83</v>
      </c>
      <c r="AR2782" s="2" t="s">
        <v>82</v>
      </c>
      <c r="BE2782" s="23" t="str">
        <f t="shared" si="427"/>
        <v>EMF nein</v>
      </c>
      <c r="BF2782" s="23" t="str">
        <f t="shared" si="430"/>
        <v/>
      </c>
      <c r="BG2782" s="23" t="str">
        <f t="shared" si="431"/>
        <v/>
      </c>
      <c r="BH2782" s="23">
        <f t="shared" si="432"/>
        <v>0</v>
      </c>
      <c r="BO2782" s="2" t="s">
        <v>11300</v>
      </c>
      <c r="BP2782" s="3">
        <v>1</v>
      </c>
      <c r="BQ2782" s="2" t="s">
        <v>11301</v>
      </c>
    </row>
    <row r="2783" spans="1:69" ht="16.149999999999999" customHeight="1" x14ac:dyDescent="0.25">
      <c r="A2783" s="16">
        <v>2782</v>
      </c>
      <c r="B2783" s="17" t="s">
        <v>211</v>
      </c>
      <c r="C2783" s="2" t="s">
        <v>11302</v>
      </c>
      <c r="D2783" s="2" t="s">
        <v>124</v>
      </c>
      <c r="E2783" s="2" t="s">
        <v>11303</v>
      </c>
      <c r="F2783" s="67">
        <v>43394</v>
      </c>
      <c r="G2783" s="3">
        <f t="shared" si="433"/>
        <v>10</v>
      </c>
      <c r="H2783" s="3">
        <f t="shared" si="434"/>
        <v>2018</v>
      </c>
      <c r="I2783" s="19">
        <v>0.81944444444444398</v>
      </c>
      <c r="J2783" s="20">
        <f t="shared" si="428"/>
        <v>19</v>
      </c>
      <c r="K2783" s="5" t="str">
        <f t="shared" si="429"/>
        <v>ja</v>
      </c>
      <c r="L2783" s="5" t="s">
        <v>91</v>
      </c>
      <c r="M2783" s="6" t="s">
        <v>115</v>
      </c>
      <c r="N2783" s="5">
        <v>54</v>
      </c>
      <c r="O2783" s="2" t="s">
        <v>126</v>
      </c>
      <c r="P2783" s="6" t="s">
        <v>7108</v>
      </c>
      <c r="R2783" s="6" t="s">
        <v>77</v>
      </c>
      <c r="T2783" s="6" t="s">
        <v>11177</v>
      </c>
      <c r="U2783" s="2" t="s">
        <v>208</v>
      </c>
      <c r="V2783" s="2" t="s">
        <v>202</v>
      </c>
      <c r="BE2783" s="23" t="str">
        <f t="shared" si="427"/>
        <v>EMF nein</v>
      </c>
      <c r="BF2783" s="23" t="str">
        <f t="shared" si="430"/>
        <v/>
      </c>
      <c r="BG2783" s="23" t="str">
        <f t="shared" si="431"/>
        <v/>
      </c>
      <c r="BH2783" s="23">
        <f t="shared" si="432"/>
        <v>0</v>
      </c>
      <c r="BO2783" s="2" t="s">
        <v>11304</v>
      </c>
      <c r="BP2783" s="3">
        <v>1</v>
      </c>
      <c r="BQ2783" s="2" t="s">
        <v>11305</v>
      </c>
    </row>
    <row r="2784" spans="1:69" ht="16.149999999999999" customHeight="1" x14ac:dyDescent="0.25">
      <c r="A2784" s="16">
        <v>2783</v>
      </c>
      <c r="B2784" s="17" t="s">
        <v>211</v>
      </c>
      <c r="C2784" s="2" t="s">
        <v>8104</v>
      </c>
      <c r="D2784" s="2" t="s">
        <v>158</v>
      </c>
      <c r="E2784" s="2" t="s">
        <v>11306</v>
      </c>
      <c r="F2784" s="67">
        <v>43393</v>
      </c>
      <c r="G2784" s="3">
        <f t="shared" si="433"/>
        <v>10</v>
      </c>
      <c r="H2784" s="3">
        <f t="shared" si="434"/>
        <v>2018</v>
      </c>
      <c r="I2784" s="19">
        <v>0.91666666666666696</v>
      </c>
      <c r="J2784" s="20">
        <f t="shared" si="428"/>
        <v>22</v>
      </c>
      <c r="K2784" s="5" t="str">
        <f t="shared" si="429"/>
        <v>ja</v>
      </c>
      <c r="M2784" s="6" t="s">
        <v>74</v>
      </c>
      <c r="O2784" s="2" t="s">
        <v>126</v>
      </c>
      <c r="P2784" s="6" t="s">
        <v>11307</v>
      </c>
      <c r="R2784" s="6" t="s">
        <v>77</v>
      </c>
      <c r="U2784" s="2" t="s">
        <v>9313</v>
      </c>
      <c r="V2784" s="2" t="s">
        <v>80</v>
      </c>
      <c r="X2784" s="2">
        <v>50</v>
      </c>
      <c r="Y2784" s="2" t="s">
        <v>81</v>
      </c>
      <c r="Z2784" s="2" t="s">
        <v>84</v>
      </c>
      <c r="AA2784" s="2">
        <v>50</v>
      </c>
      <c r="AB2784" s="2" t="s">
        <v>81</v>
      </c>
      <c r="AC2784" s="2" t="s">
        <v>84</v>
      </c>
      <c r="AD2784" s="2">
        <v>50</v>
      </c>
      <c r="AE2784" s="2" t="s">
        <v>83</v>
      </c>
      <c r="AF2784" s="2" t="s">
        <v>84</v>
      </c>
      <c r="BE2784" s="23" t="str">
        <f t="shared" si="427"/>
        <v>EMF nein</v>
      </c>
      <c r="BF2784" s="23" t="str">
        <f t="shared" si="430"/>
        <v/>
      </c>
      <c r="BG2784" s="23" t="str">
        <f t="shared" si="431"/>
        <v/>
      </c>
      <c r="BH2784" s="23">
        <f t="shared" si="432"/>
        <v>0</v>
      </c>
      <c r="BO2784" s="2" t="s">
        <v>11308</v>
      </c>
      <c r="BP2784" s="3">
        <v>1</v>
      </c>
      <c r="BQ2784" s="2" t="s">
        <v>11309</v>
      </c>
    </row>
    <row r="2785" spans="1:69" ht="16.149999999999999" customHeight="1" x14ac:dyDescent="0.25">
      <c r="A2785" s="16">
        <v>2784</v>
      </c>
      <c r="B2785" s="17" t="s">
        <v>211</v>
      </c>
      <c r="C2785" s="2" t="s">
        <v>540</v>
      </c>
      <c r="D2785" s="2" t="s">
        <v>124</v>
      </c>
      <c r="E2785" s="2" t="s">
        <v>11310</v>
      </c>
      <c r="F2785" s="67">
        <v>43391</v>
      </c>
      <c r="G2785" s="3">
        <f t="shared" si="433"/>
        <v>10</v>
      </c>
      <c r="H2785" s="3">
        <f t="shared" si="434"/>
        <v>2018</v>
      </c>
      <c r="I2785" s="19">
        <v>0.6875</v>
      </c>
      <c r="J2785" s="20">
        <f t="shared" si="428"/>
        <v>16</v>
      </c>
      <c r="K2785" s="5" t="str">
        <f t="shared" si="429"/>
        <v>ja</v>
      </c>
      <c r="L2785" s="5" t="s">
        <v>91</v>
      </c>
      <c r="M2785" s="6" t="s">
        <v>100</v>
      </c>
      <c r="O2785" s="2" t="s">
        <v>5139</v>
      </c>
      <c r="P2785" s="6" t="s">
        <v>1027</v>
      </c>
      <c r="R2785" s="6" t="s">
        <v>77</v>
      </c>
      <c r="T2785" s="6" t="s">
        <v>80</v>
      </c>
      <c r="X2785" s="2">
        <v>107</v>
      </c>
      <c r="Y2785" s="2" t="s">
        <v>81</v>
      </c>
      <c r="Z2785" s="2" t="s">
        <v>82</v>
      </c>
      <c r="AD2785" s="2">
        <v>107</v>
      </c>
      <c r="AE2785" s="2" t="s">
        <v>83</v>
      </c>
      <c r="AF2785" s="2" t="s">
        <v>82</v>
      </c>
      <c r="BE2785" s="23" t="str">
        <f t="shared" si="427"/>
        <v>EMF nein</v>
      </c>
      <c r="BF2785" s="23" t="str">
        <f t="shared" si="430"/>
        <v/>
      </c>
      <c r="BG2785" s="23" t="str">
        <f t="shared" si="431"/>
        <v/>
      </c>
      <c r="BH2785" s="23">
        <f t="shared" si="432"/>
        <v>0</v>
      </c>
      <c r="BO2785" s="2" t="s">
        <v>11311</v>
      </c>
      <c r="BP2785" s="3">
        <v>1</v>
      </c>
      <c r="BQ2785" s="2" t="s">
        <v>11312</v>
      </c>
    </row>
    <row r="2786" spans="1:69" ht="16.149999999999999" customHeight="1" x14ac:dyDescent="0.25">
      <c r="A2786" s="16">
        <v>2785</v>
      </c>
      <c r="B2786" s="17" t="s">
        <v>211</v>
      </c>
      <c r="C2786" s="2" t="s">
        <v>10205</v>
      </c>
      <c r="D2786" s="2" t="s">
        <v>89</v>
      </c>
      <c r="E2786" s="2" t="s">
        <v>90</v>
      </c>
      <c r="F2786" s="67">
        <v>43386</v>
      </c>
      <c r="G2786" s="3">
        <f t="shared" si="433"/>
        <v>10</v>
      </c>
      <c r="H2786" s="3">
        <f t="shared" si="434"/>
        <v>2018</v>
      </c>
      <c r="I2786" s="19">
        <v>0.46527777777777801</v>
      </c>
      <c r="J2786" s="20">
        <f t="shared" si="428"/>
        <v>11</v>
      </c>
      <c r="K2786" s="5" t="str">
        <f t="shared" si="429"/>
        <v>ja</v>
      </c>
      <c r="L2786" s="5" t="s">
        <v>91</v>
      </c>
      <c r="M2786" s="6" t="s">
        <v>74</v>
      </c>
      <c r="N2786" s="5">
        <v>44</v>
      </c>
      <c r="O2786" s="2" t="s">
        <v>5139</v>
      </c>
      <c r="P2786" s="6" t="s">
        <v>11313</v>
      </c>
      <c r="R2786" s="6" t="s">
        <v>77</v>
      </c>
      <c r="BE2786" s="23" t="str">
        <f t="shared" si="427"/>
        <v>EMF nein</v>
      </c>
      <c r="BF2786" s="23" t="str">
        <f t="shared" si="430"/>
        <v/>
      </c>
      <c r="BG2786" s="23" t="str">
        <f t="shared" si="431"/>
        <v/>
      </c>
      <c r="BH2786" s="23">
        <f t="shared" si="432"/>
        <v>0</v>
      </c>
      <c r="BO2786" s="2" t="s">
        <v>11314</v>
      </c>
      <c r="BP2786" s="3">
        <v>1</v>
      </c>
      <c r="BQ2786" s="2" t="s">
        <v>11315</v>
      </c>
    </row>
    <row r="2787" spans="1:69" ht="16.149999999999999" customHeight="1" x14ac:dyDescent="0.25">
      <c r="A2787" s="16">
        <v>2786</v>
      </c>
      <c r="B2787" s="17" t="s">
        <v>211</v>
      </c>
      <c r="C2787" s="2" t="s">
        <v>11316</v>
      </c>
      <c r="D2787" s="2" t="s">
        <v>137</v>
      </c>
      <c r="E2787" s="2" t="s">
        <v>247</v>
      </c>
      <c r="F2787" s="67">
        <v>43395</v>
      </c>
      <c r="G2787" s="3">
        <f t="shared" si="433"/>
        <v>10</v>
      </c>
      <c r="H2787" s="3">
        <f t="shared" si="434"/>
        <v>2018</v>
      </c>
      <c r="I2787" s="19"/>
      <c r="J2787" s="20" t="str">
        <f t="shared" si="428"/>
        <v/>
      </c>
      <c r="K2787" s="5" t="str">
        <f t="shared" si="429"/>
        <v>ja</v>
      </c>
      <c r="L2787" s="5" t="s">
        <v>91</v>
      </c>
      <c r="M2787" s="6" t="s">
        <v>74</v>
      </c>
      <c r="N2787" s="5">
        <v>47</v>
      </c>
      <c r="O2787" s="5" t="s">
        <v>126</v>
      </c>
      <c r="P2787" s="6" t="s">
        <v>11317</v>
      </c>
      <c r="R2787" s="6" t="s">
        <v>77</v>
      </c>
      <c r="X2787" s="2">
        <v>650</v>
      </c>
      <c r="Y2787" s="2" t="s">
        <v>10954</v>
      </c>
      <c r="Z2787" s="2" t="s">
        <v>161</v>
      </c>
      <c r="AA2787" s="2">
        <v>650</v>
      </c>
      <c r="AB2787" s="2" t="s">
        <v>81</v>
      </c>
      <c r="AC2787" s="2" t="s">
        <v>161</v>
      </c>
      <c r="AD2787" s="2">
        <v>650</v>
      </c>
      <c r="AE2787" s="2" t="s">
        <v>83</v>
      </c>
      <c r="AF2787" s="2" t="s">
        <v>161</v>
      </c>
      <c r="AJ2787" s="2">
        <v>650</v>
      </c>
      <c r="AK2787" s="2" t="s">
        <v>83</v>
      </c>
      <c r="AL2787" s="2" t="s">
        <v>161</v>
      </c>
      <c r="AM2787" s="2">
        <v>650</v>
      </c>
      <c r="AN2787" s="2" t="s">
        <v>83</v>
      </c>
      <c r="AO2787" s="2" t="s">
        <v>161</v>
      </c>
      <c r="AP2787" s="2">
        <v>650</v>
      </c>
      <c r="AQ2787" s="2" t="s">
        <v>83</v>
      </c>
      <c r="AR2787" s="2" t="s">
        <v>161</v>
      </c>
      <c r="BE2787" s="23" t="str">
        <f t="shared" si="427"/>
        <v>EMF ja</v>
      </c>
      <c r="BF2787" s="23">
        <f t="shared" si="430"/>
        <v>60</v>
      </c>
      <c r="BG2787" s="23" t="str">
        <f t="shared" si="431"/>
        <v>&lt;100m</v>
      </c>
      <c r="BH2787" s="23">
        <f t="shared" si="432"/>
        <v>1</v>
      </c>
      <c r="BI2787" s="2" t="s">
        <v>162</v>
      </c>
      <c r="BJ2787" s="2">
        <v>60</v>
      </c>
      <c r="BO2787" s="2" t="s">
        <v>11318</v>
      </c>
      <c r="BP2787" s="3">
        <v>1</v>
      </c>
      <c r="BQ2787" s="2" t="s">
        <v>11319</v>
      </c>
    </row>
    <row r="2788" spans="1:69" ht="16.149999999999999" customHeight="1" x14ac:dyDescent="0.25">
      <c r="A2788" s="16">
        <v>2787</v>
      </c>
      <c r="B2788" s="17" t="s">
        <v>211</v>
      </c>
      <c r="C2788" s="2" t="s">
        <v>11197</v>
      </c>
      <c r="D2788" s="2" t="s">
        <v>1097</v>
      </c>
      <c r="E2788" s="2" t="s">
        <v>11320</v>
      </c>
      <c r="F2788" s="67">
        <v>43396</v>
      </c>
      <c r="G2788" s="3">
        <f t="shared" si="433"/>
        <v>10</v>
      </c>
      <c r="H2788" s="3">
        <f t="shared" si="434"/>
        <v>2018</v>
      </c>
      <c r="I2788" s="19">
        <v>0.29166666666666702</v>
      </c>
      <c r="J2788" s="20">
        <f t="shared" si="428"/>
        <v>7</v>
      </c>
      <c r="K2788" s="5" t="str">
        <f t="shared" si="429"/>
        <v>ja</v>
      </c>
      <c r="L2788" s="5" t="s">
        <v>91</v>
      </c>
      <c r="M2788" s="6" t="s">
        <v>74</v>
      </c>
      <c r="N2788" s="5">
        <v>26</v>
      </c>
      <c r="O2788" s="2" t="s">
        <v>126</v>
      </c>
      <c r="P2788" s="6" t="s">
        <v>11321</v>
      </c>
      <c r="R2788" s="6" t="s">
        <v>77</v>
      </c>
      <c r="S2788" s="2" t="s">
        <v>78</v>
      </c>
      <c r="T2788" s="6" t="s">
        <v>80</v>
      </c>
      <c r="U2788" s="2" t="s">
        <v>74</v>
      </c>
      <c r="V2788" s="2" t="s">
        <v>80</v>
      </c>
      <c r="X2788" s="2">
        <v>470</v>
      </c>
      <c r="Y2788" s="2" t="s">
        <v>10954</v>
      </c>
      <c r="Z2788" s="2" t="s">
        <v>168</v>
      </c>
      <c r="AA2788" s="2">
        <v>470</v>
      </c>
      <c r="AB2788" s="2" t="s">
        <v>81</v>
      </c>
      <c r="AC2788" s="2" t="s">
        <v>168</v>
      </c>
      <c r="AD2788" s="2">
        <v>470</v>
      </c>
      <c r="AE2788" s="2" t="s">
        <v>81</v>
      </c>
      <c r="AF2788" s="2" t="s">
        <v>168</v>
      </c>
      <c r="BE2788" s="23" t="str">
        <f t="shared" si="427"/>
        <v>EMF ja</v>
      </c>
      <c r="BF2788" s="23">
        <f t="shared" si="430"/>
        <v>360</v>
      </c>
      <c r="BG2788" s="23" t="str">
        <f t="shared" si="431"/>
        <v>100-499m</v>
      </c>
      <c r="BH2788" s="23">
        <f t="shared" si="432"/>
        <v>1</v>
      </c>
      <c r="BI2788" s="2" t="s">
        <v>162</v>
      </c>
      <c r="BJ2788" s="2">
        <v>360</v>
      </c>
      <c r="BO2788" s="2" t="s">
        <v>11322</v>
      </c>
      <c r="BP2788" s="3">
        <v>1</v>
      </c>
      <c r="BQ2788" s="2" t="s">
        <v>11323</v>
      </c>
    </row>
    <row r="2789" spans="1:69" ht="16.149999999999999" customHeight="1" x14ac:dyDescent="0.25">
      <c r="A2789" s="16">
        <v>2788</v>
      </c>
      <c r="B2789" s="17" t="s">
        <v>211</v>
      </c>
      <c r="C2789" s="2" t="s">
        <v>1328</v>
      </c>
      <c r="D2789" s="2" t="s">
        <v>113</v>
      </c>
      <c r="E2789" s="2" t="s">
        <v>11324</v>
      </c>
      <c r="F2789" s="67">
        <v>43395</v>
      </c>
      <c r="G2789" s="3">
        <f t="shared" si="433"/>
        <v>10</v>
      </c>
      <c r="H2789" s="3">
        <f t="shared" si="434"/>
        <v>2018</v>
      </c>
      <c r="I2789" s="19">
        <v>0.65625</v>
      </c>
      <c r="J2789" s="20">
        <f t="shared" si="428"/>
        <v>15</v>
      </c>
      <c r="K2789" s="5" t="str">
        <f t="shared" si="429"/>
        <v>ja</v>
      </c>
      <c r="L2789" s="5" t="s">
        <v>73</v>
      </c>
      <c r="M2789" s="6" t="s">
        <v>74</v>
      </c>
      <c r="N2789" s="5">
        <v>33</v>
      </c>
      <c r="O2789" s="2" t="s">
        <v>75</v>
      </c>
      <c r="P2789" s="6" t="s">
        <v>11325</v>
      </c>
      <c r="R2789" s="6" t="s">
        <v>77</v>
      </c>
      <c r="S2789" s="2" t="s">
        <v>11326</v>
      </c>
      <c r="X2789" s="2">
        <v>218</v>
      </c>
      <c r="Y2789" s="2" t="s">
        <v>81</v>
      </c>
      <c r="Z2789" s="2" t="s">
        <v>82</v>
      </c>
      <c r="AA2789" s="2">
        <v>218</v>
      </c>
      <c r="AB2789" s="2" t="s">
        <v>94</v>
      </c>
      <c r="AC2789" s="2" t="s">
        <v>82</v>
      </c>
      <c r="AD2789" s="2">
        <v>218</v>
      </c>
      <c r="AE2789" s="2" t="s">
        <v>81</v>
      </c>
      <c r="AF2789" s="2" t="s">
        <v>82</v>
      </c>
      <c r="AJ2789" s="2">
        <v>267</v>
      </c>
      <c r="AK2789" s="2" t="s">
        <v>81</v>
      </c>
      <c r="AL2789" s="2" t="s">
        <v>168</v>
      </c>
      <c r="AO2789" s="2" t="s">
        <v>109</v>
      </c>
      <c r="AP2789" s="2">
        <v>267</v>
      </c>
      <c r="AQ2789" s="2" t="s">
        <v>81</v>
      </c>
      <c r="AR2789" s="2" t="s">
        <v>168</v>
      </c>
      <c r="BE2789" s="23" t="str">
        <f t="shared" si="427"/>
        <v>EMF nein</v>
      </c>
      <c r="BF2789" s="23" t="str">
        <f t="shared" si="430"/>
        <v/>
      </c>
      <c r="BG2789" s="23" t="str">
        <f t="shared" si="431"/>
        <v/>
      </c>
      <c r="BH2789" s="23">
        <f t="shared" si="432"/>
        <v>0</v>
      </c>
      <c r="BO2789" s="2" t="s">
        <v>11327</v>
      </c>
      <c r="BP2789" s="3">
        <v>1</v>
      </c>
      <c r="BQ2789" s="2" t="s">
        <v>11328</v>
      </c>
    </row>
    <row r="2790" spans="1:69" ht="16.149999999999999" customHeight="1" x14ac:dyDescent="0.25">
      <c r="A2790" s="16">
        <v>2789</v>
      </c>
      <c r="B2790" s="17" t="s">
        <v>211</v>
      </c>
      <c r="C2790" s="2" t="s">
        <v>11329</v>
      </c>
      <c r="D2790" s="2" t="s">
        <v>89</v>
      </c>
      <c r="E2790" s="2" t="s">
        <v>11330</v>
      </c>
      <c r="F2790" s="67">
        <v>43395</v>
      </c>
      <c r="G2790" s="3">
        <f t="shared" si="433"/>
        <v>10</v>
      </c>
      <c r="H2790" s="3">
        <f t="shared" si="434"/>
        <v>2018</v>
      </c>
      <c r="I2790" s="19">
        <v>0.99513888888888902</v>
      </c>
      <c r="J2790" s="20">
        <f t="shared" si="428"/>
        <v>23</v>
      </c>
      <c r="K2790" s="5" t="str">
        <f t="shared" si="429"/>
        <v>ja</v>
      </c>
      <c r="L2790" s="5" t="s">
        <v>91</v>
      </c>
      <c r="M2790" s="6" t="s">
        <v>2721</v>
      </c>
      <c r="N2790" s="5">
        <v>60</v>
      </c>
      <c r="O2790" s="2" t="s">
        <v>75</v>
      </c>
      <c r="P2790" s="6" t="s">
        <v>11331</v>
      </c>
      <c r="R2790" s="6" t="s">
        <v>77</v>
      </c>
      <c r="U2790" s="2" t="s">
        <v>208</v>
      </c>
      <c r="V2790" s="2" t="s">
        <v>202</v>
      </c>
      <c r="X2790" s="2">
        <v>169</v>
      </c>
      <c r="Y2790" s="2" t="s">
        <v>81</v>
      </c>
      <c r="Z2790" s="2" t="s">
        <v>168</v>
      </c>
      <c r="AA2790" s="2">
        <v>169</v>
      </c>
      <c r="AB2790" s="2" t="s">
        <v>81</v>
      </c>
      <c r="AC2790" s="2" t="s">
        <v>168</v>
      </c>
      <c r="AD2790" s="2">
        <v>169</v>
      </c>
      <c r="AE2790" s="2" t="s">
        <v>81</v>
      </c>
      <c r="AF2790" s="2" t="s">
        <v>168</v>
      </c>
      <c r="AJ2790" s="2">
        <v>594</v>
      </c>
      <c r="AK2790" s="2" t="s">
        <v>83</v>
      </c>
      <c r="AL2790" s="2" t="s">
        <v>84</v>
      </c>
      <c r="AM2790" s="2">
        <v>594</v>
      </c>
      <c r="AN2790" s="2" t="s">
        <v>81</v>
      </c>
      <c r="AO2790" s="2" t="s">
        <v>84</v>
      </c>
      <c r="AP2790" s="2">
        <v>594</v>
      </c>
      <c r="AQ2790" s="2" t="s">
        <v>83</v>
      </c>
      <c r="AR2790" s="2" t="s">
        <v>84</v>
      </c>
      <c r="BE2790" s="23" t="str">
        <f t="shared" si="427"/>
        <v>EMF nein</v>
      </c>
      <c r="BF2790" s="23" t="str">
        <f t="shared" si="430"/>
        <v/>
      </c>
      <c r="BG2790" s="23" t="str">
        <f t="shared" si="431"/>
        <v/>
      </c>
      <c r="BH2790" s="23">
        <f t="shared" si="432"/>
        <v>0</v>
      </c>
      <c r="BO2790" s="2" t="s">
        <v>11332</v>
      </c>
      <c r="BP2790" s="3">
        <v>1</v>
      </c>
      <c r="BQ2790" s="2" t="s">
        <v>11333</v>
      </c>
    </row>
    <row r="2791" spans="1:69" ht="16.149999999999999" customHeight="1" x14ac:dyDescent="0.25">
      <c r="A2791" s="16">
        <v>2790</v>
      </c>
      <c r="B2791" s="17" t="s">
        <v>135</v>
      </c>
      <c r="C2791" s="2" t="s">
        <v>6889</v>
      </c>
      <c r="D2791" s="2" t="s">
        <v>296</v>
      </c>
      <c r="E2791" s="2" t="s">
        <v>11334</v>
      </c>
      <c r="F2791" s="67">
        <v>43398</v>
      </c>
      <c r="G2791" s="3">
        <f t="shared" si="433"/>
        <v>10</v>
      </c>
      <c r="H2791" s="3">
        <f t="shared" si="434"/>
        <v>2018</v>
      </c>
      <c r="I2791" s="19">
        <v>0.29166666666666702</v>
      </c>
      <c r="J2791" s="20">
        <f t="shared" si="428"/>
        <v>7</v>
      </c>
      <c r="K2791" s="5" t="str">
        <f t="shared" si="429"/>
        <v>ja</v>
      </c>
      <c r="L2791" s="5" t="s">
        <v>91</v>
      </c>
      <c r="M2791" s="6" t="s">
        <v>139</v>
      </c>
      <c r="O2791" s="2" t="s">
        <v>126</v>
      </c>
      <c r="P2791" s="6" t="s">
        <v>11335</v>
      </c>
      <c r="R2791" s="6" t="s">
        <v>77</v>
      </c>
      <c r="U2791" s="2" t="s">
        <v>354</v>
      </c>
      <c r="V2791" s="2" t="s">
        <v>80</v>
      </c>
      <c r="BE2791" s="23" t="str">
        <f t="shared" si="427"/>
        <v>EMF nein</v>
      </c>
      <c r="BF2791" s="23" t="str">
        <f t="shared" si="430"/>
        <v/>
      </c>
      <c r="BG2791" s="23" t="str">
        <f t="shared" si="431"/>
        <v/>
      </c>
      <c r="BH2791" s="23">
        <f t="shared" si="432"/>
        <v>0</v>
      </c>
      <c r="BO2791" s="2" t="s">
        <v>11336</v>
      </c>
      <c r="BP2791" s="3">
        <v>1</v>
      </c>
      <c r="BQ2791" s="2" t="s">
        <v>11337</v>
      </c>
    </row>
    <row r="2792" spans="1:69" ht="16.149999999999999" customHeight="1" x14ac:dyDescent="0.25">
      <c r="A2792" s="16">
        <v>2791</v>
      </c>
      <c r="B2792" s="17" t="s">
        <v>211</v>
      </c>
      <c r="C2792" s="2" t="s">
        <v>191</v>
      </c>
      <c r="D2792" s="2" t="s">
        <v>151</v>
      </c>
      <c r="E2792" s="2" t="s">
        <v>11338</v>
      </c>
      <c r="F2792" s="67">
        <v>41884</v>
      </c>
      <c r="G2792" s="3">
        <f t="shared" si="433"/>
        <v>9</v>
      </c>
      <c r="H2792" s="3">
        <f t="shared" si="434"/>
        <v>2014</v>
      </c>
      <c r="I2792" s="19">
        <v>0.67013888888888895</v>
      </c>
      <c r="J2792" s="20">
        <f t="shared" si="428"/>
        <v>16</v>
      </c>
      <c r="K2792" s="5" t="str">
        <f t="shared" si="429"/>
        <v>ja</v>
      </c>
      <c r="L2792" s="5" t="s">
        <v>91</v>
      </c>
      <c r="M2792" s="6" t="s">
        <v>74</v>
      </c>
      <c r="O2792" s="6" t="s">
        <v>101</v>
      </c>
      <c r="P2792" s="6" t="s">
        <v>11339</v>
      </c>
      <c r="R2792" s="6" t="s">
        <v>77</v>
      </c>
      <c r="T2792" s="6" t="s">
        <v>202</v>
      </c>
      <c r="U2792" s="2" t="s">
        <v>139</v>
      </c>
      <c r="X2792" s="2">
        <v>235</v>
      </c>
      <c r="Y2792" s="2" t="s">
        <v>81</v>
      </c>
      <c r="Z2792" s="2" t="s">
        <v>84</v>
      </c>
      <c r="AA2792" s="2">
        <v>235</v>
      </c>
      <c r="AB2792" s="2" t="s">
        <v>94</v>
      </c>
      <c r="AC2792" s="2" t="s">
        <v>84</v>
      </c>
      <c r="AD2792" s="2">
        <v>235</v>
      </c>
      <c r="AE2792" s="2" t="s">
        <v>81</v>
      </c>
      <c r="AF2792" s="2" t="s">
        <v>84</v>
      </c>
      <c r="BE2792" s="23" t="str">
        <f t="shared" si="427"/>
        <v>EMF nein</v>
      </c>
      <c r="BF2792" s="23" t="str">
        <f t="shared" si="430"/>
        <v/>
      </c>
      <c r="BG2792" s="23" t="str">
        <f t="shared" si="431"/>
        <v/>
      </c>
      <c r="BH2792" s="23">
        <f t="shared" si="432"/>
        <v>0</v>
      </c>
      <c r="BO2792" s="2" t="s">
        <v>11340</v>
      </c>
      <c r="BP2792" s="3">
        <v>1</v>
      </c>
      <c r="BQ2792" s="2" t="s">
        <v>11341</v>
      </c>
    </row>
    <row r="2793" spans="1:69" s="65" customFormat="1" ht="16.149999999999999" customHeight="1" x14ac:dyDescent="0.25">
      <c r="A2793" s="44">
        <v>2792</v>
      </c>
      <c r="B2793" s="65" t="s">
        <v>87</v>
      </c>
      <c r="C2793" s="65" t="s">
        <v>11342</v>
      </c>
      <c r="D2793" s="65" t="s">
        <v>137</v>
      </c>
      <c r="E2793" s="65" t="s">
        <v>11343</v>
      </c>
      <c r="F2793" s="112">
        <v>43398</v>
      </c>
      <c r="G2793" s="3">
        <f t="shared" si="433"/>
        <v>10</v>
      </c>
      <c r="H2793" s="3">
        <f t="shared" si="434"/>
        <v>2018</v>
      </c>
      <c r="I2793" s="114">
        <v>0.20833333333333301</v>
      </c>
      <c r="J2793" s="20">
        <f t="shared" si="428"/>
        <v>5</v>
      </c>
      <c r="K2793" s="133" t="str">
        <f t="shared" si="429"/>
        <v>ja</v>
      </c>
      <c r="L2793" s="133" t="s">
        <v>91</v>
      </c>
      <c r="M2793" s="134" t="s">
        <v>100</v>
      </c>
      <c r="N2793" s="133">
        <v>70</v>
      </c>
      <c r="O2793" s="65" t="s">
        <v>126</v>
      </c>
      <c r="P2793" s="134" t="s">
        <v>22292</v>
      </c>
      <c r="Q2793" s="134"/>
      <c r="R2793" s="134" t="s">
        <v>77</v>
      </c>
      <c r="T2793" s="134" t="s">
        <v>80</v>
      </c>
      <c r="X2793" s="65">
        <v>1590</v>
      </c>
      <c r="Y2793" s="65" t="s">
        <v>83</v>
      </c>
      <c r="Z2793" s="65" t="s">
        <v>84</v>
      </c>
      <c r="AA2793" s="65">
        <v>1590</v>
      </c>
      <c r="AB2793" s="65" t="s">
        <v>81</v>
      </c>
      <c r="AC2793" s="65" t="s">
        <v>84</v>
      </c>
      <c r="AD2793" s="65">
        <v>1590</v>
      </c>
      <c r="AE2793" s="65" t="s">
        <v>83</v>
      </c>
      <c r="AF2793" s="65" t="s">
        <v>84</v>
      </c>
      <c r="BE2793" s="23" t="str">
        <f t="shared" si="427"/>
        <v>EMF nein</v>
      </c>
      <c r="BF2793" s="23" t="str">
        <f t="shared" si="430"/>
        <v/>
      </c>
      <c r="BG2793" s="23" t="str">
        <f t="shared" si="431"/>
        <v/>
      </c>
      <c r="BH2793" s="23">
        <f t="shared" si="432"/>
        <v>0</v>
      </c>
      <c r="BO2793" s="65" t="s">
        <v>22293</v>
      </c>
      <c r="BP2793" s="113">
        <v>1</v>
      </c>
      <c r="BQ2793" s="65" t="s">
        <v>11344</v>
      </c>
    </row>
    <row r="2794" spans="1:69" ht="16.149999999999999" customHeight="1" x14ac:dyDescent="0.25">
      <c r="A2794" s="16">
        <v>2793</v>
      </c>
      <c r="B2794" s="17" t="s">
        <v>211</v>
      </c>
      <c r="C2794" s="2" t="s">
        <v>212</v>
      </c>
      <c r="D2794" s="2" t="s">
        <v>71</v>
      </c>
      <c r="E2794" s="2" t="s">
        <v>11345</v>
      </c>
      <c r="F2794" s="67">
        <v>43398</v>
      </c>
      <c r="G2794" s="3">
        <f t="shared" si="433"/>
        <v>10</v>
      </c>
      <c r="H2794" s="3">
        <f t="shared" si="434"/>
        <v>2018</v>
      </c>
      <c r="I2794" s="19">
        <v>0.68055555555555503</v>
      </c>
      <c r="J2794" s="20">
        <f t="shared" si="428"/>
        <v>16</v>
      </c>
      <c r="K2794" s="5" t="str">
        <f t="shared" si="429"/>
        <v>ja</v>
      </c>
      <c r="L2794" s="5" t="s">
        <v>73</v>
      </c>
      <c r="M2794" s="6" t="s">
        <v>74</v>
      </c>
      <c r="N2794" s="5">
        <v>25</v>
      </c>
      <c r="O2794" s="2" t="s">
        <v>75</v>
      </c>
      <c r="P2794" s="6" t="s">
        <v>5590</v>
      </c>
      <c r="R2794" s="6" t="s">
        <v>77</v>
      </c>
      <c r="U2794" s="2" t="s">
        <v>115</v>
      </c>
      <c r="V2794" s="2" t="s">
        <v>80</v>
      </c>
      <c r="X2794" s="2">
        <v>124</v>
      </c>
      <c r="Y2794" s="2" t="s">
        <v>81</v>
      </c>
      <c r="Z2794" s="2" t="s">
        <v>84</v>
      </c>
      <c r="AA2794" s="2">
        <v>124</v>
      </c>
      <c r="AB2794" s="2" t="s">
        <v>81</v>
      </c>
      <c r="AC2794" s="2" t="s">
        <v>3191</v>
      </c>
      <c r="AD2794" s="2">
        <v>124</v>
      </c>
      <c r="AE2794" s="2" t="s">
        <v>81</v>
      </c>
      <c r="AF2794" s="2" t="s">
        <v>84</v>
      </c>
      <c r="AJ2794" s="2">
        <v>720</v>
      </c>
      <c r="AK2794" s="2" t="s">
        <v>81</v>
      </c>
      <c r="AL2794" s="2" t="s">
        <v>82</v>
      </c>
      <c r="AM2794" s="2">
        <v>720</v>
      </c>
      <c r="AN2794" s="2" t="s">
        <v>81</v>
      </c>
      <c r="AO2794" s="2" t="s">
        <v>82</v>
      </c>
      <c r="AP2794" s="2">
        <v>720</v>
      </c>
      <c r="AQ2794" s="2" t="s">
        <v>81</v>
      </c>
      <c r="AR2794" s="2" t="s">
        <v>82</v>
      </c>
      <c r="BE2794" s="23" t="str">
        <f t="shared" si="427"/>
        <v>EMF nein</v>
      </c>
      <c r="BF2794" s="23" t="str">
        <f t="shared" si="430"/>
        <v/>
      </c>
      <c r="BG2794" s="23" t="str">
        <f t="shared" si="431"/>
        <v/>
      </c>
      <c r="BH2794" s="23">
        <f t="shared" si="432"/>
        <v>0</v>
      </c>
      <c r="BO2794" s="2" t="s">
        <v>11346</v>
      </c>
      <c r="BP2794" s="3">
        <v>1</v>
      </c>
      <c r="BQ2794" s="2" t="s">
        <v>11347</v>
      </c>
    </row>
    <row r="2795" spans="1:69" ht="16.149999999999999" customHeight="1" x14ac:dyDescent="0.25">
      <c r="A2795" s="16">
        <v>2794</v>
      </c>
      <c r="B2795" s="17" t="s">
        <v>211</v>
      </c>
      <c r="C2795" s="2" t="s">
        <v>212</v>
      </c>
      <c r="D2795" s="2" t="s">
        <v>71</v>
      </c>
      <c r="E2795" s="2" t="s">
        <v>11348</v>
      </c>
      <c r="F2795" s="67">
        <v>38269</v>
      </c>
      <c r="G2795" s="3">
        <f t="shared" si="433"/>
        <v>10</v>
      </c>
      <c r="H2795" s="3">
        <f t="shared" si="434"/>
        <v>2004</v>
      </c>
      <c r="I2795" s="19"/>
      <c r="J2795" s="20" t="str">
        <f t="shared" si="428"/>
        <v/>
      </c>
      <c r="K2795" s="5" t="str">
        <f t="shared" si="429"/>
        <v>ja</v>
      </c>
      <c r="M2795" s="6" t="s">
        <v>74</v>
      </c>
      <c r="O2795" s="6" t="s">
        <v>101</v>
      </c>
      <c r="P2795" s="6" t="s">
        <v>11349</v>
      </c>
      <c r="R2795" s="6" t="s">
        <v>77</v>
      </c>
      <c r="W2795" s="2" t="s">
        <v>9354</v>
      </c>
      <c r="X2795" s="2">
        <v>20</v>
      </c>
      <c r="Y2795" s="2" t="s">
        <v>94</v>
      </c>
      <c r="Z2795" s="2" t="s">
        <v>84</v>
      </c>
      <c r="AA2795" s="2">
        <v>10</v>
      </c>
      <c r="AB2795" s="2" t="s">
        <v>94</v>
      </c>
      <c r="AC2795" s="2" t="s">
        <v>84</v>
      </c>
      <c r="BE2795" s="23" t="str">
        <f t="shared" si="427"/>
        <v>EMF nein</v>
      </c>
      <c r="BF2795" s="23" t="str">
        <f t="shared" si="430"/>
        <v/>
      </c>
      <c r="BG2795" s="23" t="str">
        <f t="shared" si="431"/>
        <v/>
      </c>
      <c r="BH2795" s="23">
        <f t="shared" si="432"/>
        <v>0</v>
      </c>
      <c r="BO2795" s="2" t="s">
        <v>11350</v>
      </c>
      <c r="BP2795" s="3">
        <v>1</v>
      </c>
      <c r="BQ2795" s="2" t="s">
        <v>11351</v>
      </c>
    </row>
    <row r="2796" spans="1:69" ht="16.149999999999999" customHeight="1" x14ac:dyDescent="0.25">
      <c r="A2796" s="16">
        <v>2795</v>
      </c>
      <c r="B2796" s="17" t="s">
        <v>211</v>
      </c>
      <c r="C2796" s="2" t="s">
        <v>347</v>
      </c>
      <c r="D2796" s="2" t="s">
        <v>89</v>
      </c>
      <c r="E2796" s="2" t="s">
        <v>11352</v>
      </c>
      <c r="F2796" s="67">
        <v>40681</v>
      </c>
      <c r="G2796" s="3">
        <f t="shared" si="433"/>
        <v>5</v>
      </c>
      <c r="H2796" s="3">
        <f t="shared" si="434"/>
        <v>2011</v>
      </c>
      <c r="I2796" s="19">
        <v>0.27083333333333298</v>
      </c>
      <c r="J2796" s="20">
        <f t="shared" si="428"/>
        <v>6</v>
      </c>
      <c r="K2796" s="5" t="str">
        <f t="shared" si="429"/>
        <v>ja</v>
      </c>
      <c r="L2796" s="5" t="s">
        <v>91</v>
      </c>
      <c r="M2796" s="6" t="s">
        <v>74</v>
      </c>
      <c r="N2796" s="5">
        <v>37</v>
      </c>
      <c r="O2796" s="2" t="s">
        <v>75</v>
      </c>
      <c r="P2796" s="6" t="s">
        <v>11353</v>
      </c>
      <c r="R2796" s="6" t="s">
        <v>77</v>
      </c>
      <c r="T2796" s="6" t="s">
        <v>80</v>
      </c>
      <c r="U2796" s="2" t="s">
        <v>354</v>
      </c>
      <c r="V2796" s="2" t="s">
        <v>11354</v>
      </c>
      <c r="X2796" s="2">
        <v>433</v>
      </c>
      <c r="Y2796" s="2" t="s">
        <v>81</v>
      </c>
      <c r="Z2796" s="2" t="s">
        <v>84</v>
      </c>
      <c r="AJ2796" s="2">
        <v>550</v>
      </c>
      <c r="AK2796" s="2" t="s">
        <v>81</v>
      </c>
      <c r="AL2796" s="2" t="s">
        <v>84</v>
      </c>
      <c r="AV2796" s="2">
        <v>433</v>
      </c>
      <c r="AW2796" s="2" t="s">
        <v>81</v>
      </c>
      <c r="AX2796" s="2" t="s">
        <v>84</v>
      </c>
      <c r="BE2796" s="23" t="str">
        <f t="shared" si="427"/>
        <v>EMF ja</v>
      </c>
      <c r="BF2796" s="23">
        <f t="shared" si="430"/>
        <v>2100</v>
      </c>
      <c r="BG2796" s="23" t="str">
        <f t="shared" si="431"/>
        <v>500+m</v>
      </c>
      <c r="BH2796" s="23">
        <f t="shared" si="432"/>
        <v>1</v>
      </c>
      <c r="BI2796" s="2" t="s">
        <v>162</v>
      </c>
      <c r="BJ2796" s="2">
        <v>2100</v>
      </c>
      <c r="BO2796" s="2" t="s">
        <v>11355</v>
      </c>
      <c r="BP2796" s="3">
        <v>1</v>
      </c>
      <c r="BQ2796" s="2" t="s">
        <v>11356</v>
      </c>
    </row>
    <row r="2797" spans="1:69" ht="16.149999999999999" customHeight="1" x14ac:dyDescent="0.25">
      <c r="A2797" s="16">
        <v>2796</v>
      </c>
      <c r="B2797" s="17" t="s">
        <v>211</v>
      </c>
      <c r="C2797" s="2" t="s">
        <v>9374</v>
      </c>
      <c r="D2797" s="2" t="s">
        <v>151</v>
      </c>
      <c r="E2797" s="2" t="s">
        <v>11357</v>
      </c>
      <c r="F2797" s="67">
        <v>43396</v>
      </c>
      <c r="G2797" s="3">
        <f t="shared" si="433"/>
        <v>10</v>
      </c>
      <c r="H2797" s="3">
        <f t="shared" si="434"/>
        <v>2018</v>
      </c>
      <c r="I2797" s="19">
        <v>0.71180555555555503</v>
      </c>
      <c r="J2797" s="20">
        <f t="shared" si="428"/>
        <v>17</v>
      </c>
      <c r="K2797" s="5" t="str">
        <f t="shared" si="429"/>
        <v>ja</v>
      </c>
      <c r="L2797" s="5" t="s">
        <v>73</v>
      </c>
      <c r="M2797" s="6" t="s">
        <v>74</v>
      </c>
      <c r="N2797" s="5">
        <v>42</v>
      </c>
      <c r="O2797" s="2" t="s">
        <v>126</v>
      </c>
      <c r="P2797" s="6" t="s">
        <v>10261</v>
      </c>
      <c r="R2797" s="6" t="s">
        <v>77</v>
      </c>
      <c r="X2797" s="2">
        <v>719</v>
      </c>
      <c r="Y2797" s="2" t="s">
        <v>81</v>
      </c>
      <c r="Z2797" s="2" t="s">
        <v>161</v>
      </c>
      <c r="AA2797" s="2">
        <v>719</v>
      </c>
      <c r="AB2797" s="2" t="s">
        <v>94</v>
      </c>
      <c r="AC2797" s="2" t="s">
        <v>161</v>
      </c>
      <c r="AD2797" s="2">
        <v>719</v>
      </c>
      <c r="AE2797" s="2" t="s">
        <v>81</v>
      </c>
      <c r="AF2797" s="2" t="s">
        <v>161</v>
      </c>
      <c r="BE2797" s="23" t="str">
        <f t="shared" si="427"/>
        <v>EMF nein</v>
      </c>
      <c r="BF2797" s="23" t="str">
        <f t="shared" si="430"/>
        <v/>
      </c>
      <c r="BG2797" s="23" t="str">
        <f t="shared" si="431"/>
        <v/>
      </c>
      <c r="BH2797" s="23">
        <f t="shared" si="432"/>
        <v>0</v>
      </c>
      <c r="BO2797" s="2" t="s">
        <v>11358</v>
      </c>
      <c r="BP2797" s="3">
        <v>1</v>
      </c>
      <c r="BQ2797" s="2" t="s">
        <v>11359</v>
      </c>
    </row>
    <row r="2798" spans="1:69" ht="16.149999999999999" customHeight="1" x14ac:dyDescent="0.25">
      <c r="A2798" s="16">
        <v>2797</v>
      </c>
      <c r="B2798" s="17" t="s">
        <v>135</v>
      </c>
      <c r="C2798" s="2" t="s">
        <v>1328</v>
      </c>
      <c r="D2798" s="2" t="s">
        <v>113</v>
      </c>
      <c r="E2798" s="2" t="s">
        <v>105</v>
      </c>
      <c r="F2798" s="67">
        <v>43398</v>
      </c>
      <c r="G2798" s="3">
        <f t="shared" si="433"/>
        <v>10</v>
      </c>
      <c r="H2798" s="3">
        <f t="shared" si="434"/>
        <v>2018</v>
      </c>
      <c r="I2798" s="19">
        <v>0.64583333333333304</v>
      </c>
      <c r="J2798" s="20">
        <f t="shared" si="428"/>
        <v>15</v>
      </c>
      <c r="K2798" s="5" t="str">
        <f t="shared" si="429"/>
        <v>ja</v>
      </c>
      <c r="L2798" s="5" t="s">
        <v>91</v>
      </c>
      <c r="M2798" s="6" t="s">
        <v>139</v>
      </c>
      <c r="N2798" s="5">
        <v>35</v>
      </c>
      <c r="O2798" s="2" t="s">
        <v>75</v>
      </c>
      <c r="P2798" s="6" t="s">
        <v>11360</v>
      </c>
      <c r="X2798" s="2">
        <v>97</v>
      </c>
      <c r="Y2798" s="2" t="s">
        <v>81</v>
      </c>
      <c r="Z2798" s="2" t="s">
        <v>82</v>
      </c>
      <c r="AA2798" s="2">
        <v>98</v>
      </c>
      <c r="AB2798" s="2" t="s">
        <v>81</v>
      </c>
      <c r="AC2798" s="2" t="s">
        <v>82</v>
      </c>
      <c r="AD2798" s="2">
        <v>97</v>
      </c>
      <c r="AE2798" s="2" t="s">
        <v>81</v>
      </c>
      <c r="AF2798" s="2" t="s">
        <v>82</v>
      </c>
      <c r="AJ2798" s="2">
        <v>116</v>
      </c>
      <c r="AK2798" s="2" t="s">
        <v>81</v>
      </c>
      <c r="AL2798" s="2" t="s">
        <v>84</v>
      </c>
      <c r="AM2798" s="2">
        <v>116</v>
      </c>
      <c r="AN2798" s="2" t="s">
        <v>94</v>
      </c>
      <c r="AO2798" s="2" t="s">
        <v>84</v>
      </c>
      <c r="AP2798" s="2">
        <v>116</v>
      </c>
      <c r="AQ2798" s="2" t="s">
        <v>83</v>
      </c>
      <c r="AR2798" s="2" t="s">
        <v>84</v>
      </c>
      <c r="BE2798" s="23" t="str">
        <f t="shared" si="427"/>
        <v>EMF nein</v>
      </c>
      <c r="BF2798" s="23" t="str">
        <f t="shared" si="430"/>
        <v/>
      </c>
      <c r="BG2798" s="23" t="str">
        <f t="shared" si="431"/>
        <v/>
      </c>
      <c r="BH2798" s="23">
        <f t="shared" si="432"/>
        <v>0</v>
      </c>
      <c r="BO2798" s="2" t="s">
        <v>11361</v>
      </c>
      <c r="BP2798" s="3">
        <v>1</v>
      </c>
      <c r="BQ2798" s="2" t="s">
        <v>11362</v>
      </c>
    </row>
    <row r="2799" spans="1:69" ht="16.149999999999999" customHeight="1" x14ac:dyDescent="0.25">
      <c r="A2799" s="16">
        <v>2798</v>
      </c>
      <c r="B2799" s="17" t="s">
        <v>87</v>
      </c>
      <c r="C2799" s="2" t="s">
        <v>347</v>
      </c>
      <c r="D2799" s="2" t="s">
        <v>89</v>
      </c>
      <c r="E2799" s="2" t="s">
        <v>11352</v>
      </c>
      <c r="F2799" s="85">
        <v>42552</v>
      </c>
      <c r="G2799" s="3">
        <f t="shared" si="433"/>
        <v>7</v>
      </c>
      <c r="H2799" s="3">
        <f t="shared" si="434"/>
        <v>2016</v>
      </c>
      <c r="I2799" s="19"/>
      <c r="J2799" s="20" t="str">
        <f t="shared" si="428"/>
        <v/>
      </c>
      <c r="K2799" s="5" t="str">
        <f t="shared" si="429"/>
        <v>ja</v>
      </c>
      <c r="L2799" s="5" t="s">
        <v>73</v>
      </c>
      <c r="M2799" s="6" t="s">
        <v>115</v>
      </c>
      <c r="N2799" s="5">
        <v>75</v>
      </c>
      <c r="O2799" s="2" t="s">
        <v>75</v>
      </c>
      <c r="P2799" s="6" t="s">
        <v>22295</v>
      </c>
      <c r="R2799" s="6" t="s">
        <v>77</v>
      </c>
      <c r="W2799" s="2" t="s">
        <v>9354</v>
      </c>
      <c r="BE2799" s="23" t="str">
        <f t="shared" si="427"/>
        <v>EMF nein</v>
      </c>
      <c r="BF2799" s="23" t="str">
        <f t="shared" si="430"/>
        <v/>
      </c>
      <c r="BG2799" s="23" t="str">
        <f t="shared" si="431"/>
        <v/>
      </c>
      <c r="BH2799" s="23">
        <f t="shared" si="432"/>
        <v>0</v>
      </c>
      <c r="BO2799" s="2" t="s">
        <v>2717</v>
      </c>
      <c r="BP2799" s="3">
        <v>1</v>
      </c>
      <c r="BQ2799" s="2" t="s">
        <v>11363</v>
      </c>
    </row>
    <row r="2800" spans="1:69" ht="16.149999999999999" customHeight="1" x14ac:dyDescent="0.25">
      <c r="A2800" s="16">
        <v>2799</v>
      </c>
      <c r="B2800" s="17" t="s">
        <v>87</v>
      </c>
      <c r="C2800" s="2" t="s">
        <v>1349</v>
      </c>
      <c r="D2800" s="2" t="s">
        <v>137</v>
      </c>
      <c r="E2800" s="2" t="s">
        <v>10452</v>
      </c>
      <c r="F2800" s="67">
        <v>43399</v>
      </c>
      <c r="G2800" s="3">
        <f t="shared" si="433"/>
        <v>10</v>
      </c>
      <c r="H2800" s="3">
        <f t="shared" si="434"/>
        <v>2018</v>
      </c>
      <c r="I2800" s="19">
        <v>0.5625</v>
      </c>
      <c r="J2800" s="20">
        <f t="shared" si="428"/>
        <v>13</v>
      </c>
      <c r="K2800" s="5" t="str">
        <f t="shared" si="429"/>
        <v>ja</v>
      </c>
      <c r="L2800" s="5" t="s">
        <v>73</v>
      </c>
      <c r="M2800" s="6" t="s">
        <v>74</v>
      </c>
      <c r="N2800" s="5">
        <v>70</v>
      </c>
      <c r="O2800" s="2" t="s">
        <v>11364</v>
      </c>
      <c r="P2800" s="6" t="s">
        <v>11365</v>
      </c>
      <c r="R2800" s="6" t="s">
        <v>77</v>
      </c>
      <c r="X2800" s="2">
        <v>952</v>
      </c>
      <c r="Y2800" s="2" t="s">
        <v>83</v>
      </c>
      <c r="Z2800" s="2" t="s">
        <v>84</v>
      </c>
      <c r="AA2800" s="2">
        <v>952</v>
      </c>
      <c r="AB2800" s="2" t="s">
        <v>81</v>
      </c>
      <c r="AC2800" s="2" t="s">
        <v>84</v>
      </c>
      <c r="AD2800" s="2">
        <v>952</v>
      </c>
      <c r="AE2800" s="2" t="s">
        <v>83</v>
      </c>
      <c r="AF2800" s="2" t="s">
        <v>84</v>
      </c>
      <c r="AJ2800" s="2">
        <v>952</v>
      </c>
      <c r="AK2800" s="2" t="s">
        <v>83</v>
      </c>
      <c r="AL2800" s="2" t="s">
        <v>84</v>
      </c>
      <c r="AM2800" s="2">
        <v>952</v>
      </c>
      <c r="AN2800" s="2" t="s">
        <v>81</v>
      </c>
      <c r="AO2800" s="2" t="s">
        <v>84</v>
      </c>
      <c r="AP2800" s="2">
        <v>952</v>
      </c>
      <c r="AQ2800" s="2" t="s">
        <v>83</v>
      </c>
      <c r="AR2800" s="2" t="s">
        <v>84</v>
      </c>
      <c r="BE2800" s="23" t="str">
        <f t="shared" si="427"/>
        <v>EMF ja</v>
      </c>
      <c r="BF2800" s="23">
        <f t="shared" si="430"/>
        <v>1290</v>
      </c>
      <c r="BG2800" s="23" t="str">
        <f t="shared" si="431"/>
        <v>500+m</v>
      </c>
      <c r="BH2800" s="23">
        <f t="shared" si="432"/>
        <v>2</v>
      </c>
      <c r="BK2800" s="2" t="s">
        <v>162</v>
      </c>
      <c r="BL2800" s="2">
        <v>1300</v>
      </c>
      <c r="BM2800" s="2" t="s">
        <v>11366</v>
      </c>
      <c r="BN2800" s="2">
        <v>1290</v>
      </c>
      <c r="BO2800" s="2" t="s">
        <v>11367</v>
      </c>
      <c r="BP2800" s="3">
        <v>1</v>
      </c>
      <c r="BQ2800" s="2" t="s">
        <v>11368</v>
      </c>
    </row>
    <row r="2801" spans="1:69" ht="16.149999999999999" customHeight="1" x14ac:dyDescent="0.25">
      <c r="A2801" s="16">
        <v>2800</v>
      </c>
      <c r="B2801" s="17" t="s">
        <v>211</v>
      </c>
      <c r="C2801" s="2" t="s">
        <v>1231</v>
      </c>
      <c r="D2801" s="2" t="s">
        <v>158</v>
      </c>
      <c r="E2801" s="2" t="s">
        <v>11369</v>
      </c>
      <c r="F2801" s="67">
        <v>43401</v>
      </c>
      <c r="G2801" s="3">
        <f t="shared" si="433"/>
        <v>10</v>
      </c>
      <c r="H2801" s="3">
        <f t="shared" si="434"/>
        <v>2018</v>
      </c>
      <c r="I2801" s="19">
        <v>0.77777777777777801</v>
      </c>
      <c r="J2801" s="20">
        <f t="shared" si="428"/>
        <v>18</v>
      </c>
      <c r="K2801" s="5" t="str">
        <f t="shared" si="429"/>
        <v>ja</v>
      </c>
      <c r="L2801" s="5" t="s">
        <v>91</v>
      </c>
      <c r="M2801" s="6" t="s">
        <v>74</v>
      </c>
      <c r="N2801" s="5">
        <v>65</v>
      </c>
      <c r="O2801" s="2" t="s">
        <v>126</v>
      </c>
      <c r="P2801" s="6" t="s">
        <v>11370</v>
      </c>
      <c r="Q2801" s="6" t="s">
        <v>186</v>
      </c>
      <c r="R2801" s="6" t="s">
        <v>3600</v>
      </c>
      <c r="T2801" s="6" t="s">
        <v>80</v>
      </c>
      <c r="X2801" s="2">
        <v>202</v>
      </c>
      <c r="Y2801" s="2" t="s">
        <v>81</v>
      </c>
      <c r="Z2801" s="2" t="s">
        <v>84</v>
      </c>
      <c r="AA2801" s="2">
        <v>202</v>
      </c>
      <c r="AB2801" s="2" t="s">
        <v>81</v>
      </c>
      <c r="AC2801" s="2" t="s">
        <v>84</v>
      </c>
      <c r="AD2801" s="2">
        <v>202</v>
      </c>
      <c r="AE2801" s="2" t="s">
        <v>83</v>
      </c>
      <c r="AF2801" s="2" t="s">
        <v>84</v>
      </c>
      <c r="AJ2801" s="2">
        <v>202</v>
      </c>
      <c r="AK2801" s="2" t="s">
        <v>81</v>
      </c>
      <c r="AL2801" s="2" t="s">
        <v>84</v>
      </c>
      <c r="AM2801" s="2">
        <v>202</v>
      </c>
      <c r="AN2801" s="2" t="s">
        <v>81</v>
      </c>
      <c r="AO2801" s="2" t="s">
        <v>84</v>
      </c>
      <c r="AP2801" s="2">
        <v>202</v>
      </c>
      <c r="AQ2801" s="2" t="s">
        <v>81</v>
      </c>
      <c r="AR2801" s="2" t="s">
        <v>84</v>
      </c>
      <c r="BE2801" s="23" t="str">
        <f t="shared" si="427"/>
        <v>EMF nein</v>
      </c>
      <c r="BF2801" s="23" t="str">
        <f t="shared" si="430"/>
        <v/>
      </c>
      <c r="BG2801" s="23" t="str">
        <f t="shared" si="431"/>
        <v/>
      </c>
      <c r="BH2801" s="23">
        <f t="shared" si="432"/>
        <v>0</v>
      </c>
      <c r="BO2801" s="2" t="s">
        <v>11371</v>
      </c>
      <c r="BP2801" s="3">
        <v>1</v>
      </c>
      <c r="BQ2801" s="2" t="s">
        <v>11372</v>
      </c>
    </row>
    <row r="2802" spans="1:69" ht="16.149999999999999" customHeight="1" x14ac:dyDescent="0.25">
      <c r="A2802" s="16">
        <v>2801</v>
      </c>
      <c r="B2802" s="17" t="s">
        <v>211</v>
      </c>
      <c r="C2802" s="2" t="s">
        <v>332</v>
      </c>
      <c r="D2802" s="2" t="s">
        <v>296</v>
      </c>
      <c r="E2802" s="2" t="s">
        <v>11373</v>
      </c>
      <c r="F2802" s="67">
        <v>43399</v>
      </c>
      <c r="G2802" s="3">
        <f t="shared" si="433"/>
        <v>10</v>
      </c>
      <c r="H2802" s="3">
        <f t="shared" si="434"/>
        <v>2018</v>
      </c>
      <c r="I2802" s="19">
        <v>0.75347222222222199</v>
      </c>
      <c r="J2802" s="20">
        <f t="shared" si="428"/>
        <v>18</v>
      </c>
      <c r="K2802" s="5" t="str">
        <f t="shared" si="429"/>
        <v>ja</v>
      </c>
      <c r="L2802" s="5" t="s">
        <v>73</v>
      </c>
      <c r="M2802" s="6" t="s">
        <v>115</v>
      </c>
      <c r="O2802" s="2" t="s">
        <v>75</v>
      </c>
      <c r="P2802" s="6" t="s">
        <v>11374</v>
      </c>
      <c r="R2802" s="6" t="s">
        <v>77</v>
      </c>
      <c r="T2802" s="6" t="s">
        <v>80</v>
      </c>
      <c r="U2802" s="2" t="s">
        <v>74</v>
      </c>
      <c r="X2802" s="2">
        <v>52</v>
      </c>
      <c r="Y2802" s="2" t="s">
        <v>81</v>
      </c>
      <c r="Z2802" s="2" t="s">
        <v>84</v>
      </c>
      <c r="AD2802" s="2">
        <v>52</v>
      </c>
      <c r="AE2802" s="2" t="s">
        <v>83</v>
      </c>
      <c r="AF2802" s="2" t="s">
        <v>84</v>
      </c>
      <c r="BE2802" s="23" t="str">
        <f t="shared" si="427"/>
        <v>EMF nein</v>
      </c>
      <c r="BF2802" s="23" t="str">
        <f t="shared" si="430"/>
        <v/>
      </c>
      <c r="BG2802" s="23" t="str">
        <f t="shared" si="431"/>
        <v/>
      </c>
      <c r="BH2802" s="23">
        <f t="shared" si="432"/>
        <v>0</v>
      </c>
      <c r="BP2802" s="3">
        <v>1</v>
      </c>
      <c r="BQ2802" s="2" t="s">
        <v>11375</v>
      </c>
    </row>
    <row r="2803" spans="1:69" ht="16.149999999999999" customHeight="1" x14ac:dyDescent="0.25">
      <c r="A2803" s="16">
        <v>2802</v>
      </c>
      <c r="B2803" s="17" t="s">
        <v>211</v>
      </c>
      <c r="C2803" s="2" t="s">
        <v>11376</v>
      </c>
      <c r="D2803" s="2" t="s">
        <v>158</v>
      </c>
      <c r="E2803" s="2" t="s">
        <v>11377</v>
      </c>
      <c r="F2803" s="67">
        <v>43401</v>
      </c>
      <c r="G2803" s="3">
        <f t="shared" si="433"/>
        <v>10</v>
      </c>
      <c r="H2803" s="3">
        <f t="shared" si="434"/>
        <v>2018</v>
      </c>
      <c r="I2803" s="19">
        <v>0.46180555555555602</v>
      </c>
      <c r="J2803" s="20">
        <f t="shared" si="428"/>
        <v>11</v>
      </c>
      <c r="K2803" s="5" t="str">
        <f t="shared" si="429"/>
        <v>ja</v>
      </c>
      <c r="L2803" s="5" t="s">
        <v>73</v>
      </c>
      <c r="M2803" s="6" t="s">
        <v>74</v>
      </c>
      <c r="O2803" s="6" t="s">
        <v>101</v>
      </c>
      <c r="P2803" s="6" t="s">
        <v>11378</v>
      </c>
      <c r="R2803" s="6" t="s">
        <v>77</v>
      </c>
      <c r="BE2803" s="23" t="str">
        <f t="shared" si="427"/>
        <v>EMF nein</v>
      </c>
      <c r="BF2803" s="23" t="str">
        <f t="shared" si="430"/>
        <v/>
      </c>
      <c r="BG2803" s="23" t="str">
        <f t="shared" si="431"/>
        <v/>
      </c>
      <c r="BH2803" s="23">
        <f t="shared" si="432"/>
        <v>0</v>
      </c>
      <c r="BO2803" s="2" t="s">
        <v>11379</v>
      </c>
      <c r="BP2803" s="3">
        <v>1</v>
      </c>
      <c r="BQ2803" s="2" t="s">
        <v>11380</v>
      </c>
    </row>
    <row r="2804" spans="1:69" ht="16.149999999999999" customHeight="1" x14ac:dyDescent="0.25">
      <c r="A2804" s="16">
        <v>2803</v>
      </c>
      <c r="B2804" s="17" t="s">
        <v>87</v>
      </c>
      <c r="C2804" s="2" t="s">
        <v>150</v>
      </c>
      <c r="D2804" s="2" t="s">
        <v>151</v>
      </c>
      <c r="E2804" s="2" t="s">
        <v>11381</v>
      </c>
      <c r="F2804" s="67">
        <v>43399</v>
      </c>
      <c r="G2804" s="3">
        <f t="shared" si="433"/>
        <v>10</v>
      </c>
      <c r="H2804" s="3">
        <f t="shared" si="434"/>
        <v>2018</v>
      </c>
      <c r="I2804" s="19"/>
      <c r="J2804" s="20" t="str">
        <f t="shared" si="428"/>
        <v/>
      </c>
      <c r="K2804" s="5" t="str">
        <f t="shared" si="429"/>
        <v>ja</v>
      </c>
      <c r="L2804" s="5" t="s">
        <v>91</v>
      </c>
      <c r="M2804" s="6" t="s">
        <v>115</v>
      </c>
      <c r="N2804" s="5">
        <v>75</v>
      </c>
      <c r="O2804" s="2" t="s">
        <v>75</v>
      </c>
      <c r="P2804" s="6" t="s">
        <v>11382</v>
      </c>
      <c r="Q2804" s="6" t="s">
        <v>186</v>
      </c>
      <c r="R2804" s="6" t="s">
        <v>77</v>
      </c>
      <c r="T2804" s="6" t="s">
        <v>202</v>
      </c>
      <c r="U2804" s="2" t="s">
        <v>74</v>
      </c>
      <c r="X2804" s="2">
        <v>413</v>
      </c>
      <c r="Y2804" s="2" t="s">
        <v>83</v>
      </c>
      <c r="Z2804" s="2" t="s">
        <v>84</v>
      </c>
      <c r="AA2804" s="2">
        <v>413</v>
      </c>
      <c r="AB2804" s="2" t="s">
        <v>83</v>
      </c>
      <c r="AC2804" s="2" t="s">
        <v>84</v>
      </c>
      <c r="AD2804" s="2">
        <v>413</v>
      </c>
      <c r="AE2804" s="2" t="s">
        <v>83</v>
      </c>
      <c r="AF2804" s="2" t="s">
        <v>84</v>
      </c>
      <c r="AJ2804" s="2">
        <v>413</v>
      </c>
      <c r="AK2804" s="2" t="s">
        <v>83</v>
      </c>
      <c r="AL2804" s="2" t="s">
        <v>84</v>
      </c>
      <c r="AM2804" s="2">
        <v>413</v>
      </c>
      <c r="AN2804" s="2" t="s">
        <v>83</v>
      </c>
      <c r="AO2804" s="2" t="s">
        <v>84</v>
      </c>
      <c r="AP2804" s="2">
        <v>413</v>
      </c>
      <c r="AQ2804" s="2" t="s">
        <v>83</v>
      </c>
      <c r="AR2804" s="2" t="s">
        <v>84</v>
      </c>
      <c r="BE2804" s="23" t="str">
        <f t="shared" si="427"/>
        <v>EMF nein</v>
      </c>
      <c r="BF2804" s="23" t="str">
        <f t="shared" si="430"/>
        <v/>
      </c>
      <c r="BG2804" s="23" t="str">
        <f t="shared" si="431"/>
        <v/>
      </c>
      <c r="BH2804" s="23">
        <f t="shared" si="432"/>
        <v>0</v>
      </c>
      <c r="BO2804" s="2" t="s">
        <v>11383</v>
      </c>
      <c r="BP2804" s="3">
        <v>1</v>
      </c>
      <c r="BQ2804" s="2" t="s">
        <v>11384</v>
      </c>
    </row>
    <row r="2805" spans="1:69" ht="16.149999999999999" customHeight="1" x14ac:dyDescent="0.25">
      <c r="A2805" s="16">
        <v>2804</v>
      </c>
      <c r="B2805" s="17" t="s">
        <v>211</v>
      </c>
      <c r="C2805" s="2" t="s">
        <v>390</v>
      </c>
      <c r="D2805" s="2" t="s">
        <v>151</v>
      </c>
      <c r="E2805" s="2" t="s">
        <v>11385</v>
      </c>
      <c r="F2805" s="67">
        <v>43399</v>
      </c>
      <c r="G2805" s="3">
        <f t="shared" si="433"/>
        <v>10</v>
      </c>
      <c r="H2805" s="3">
        <f t="shared" si="434"/>
        <v>2018</v>
      </c>
      <c r="I2805" s="19">
        <v>0.82986111111111105</v>
      </c>
      <c r="J2805" s="20">
        <f t="shared" si="428"/>
        <v>19</v>
      </c>
      <c r="K2805" s="5" t="str">
        <f t="shared" si="429"/>
        <v>ja</v>
      </c>
      <c r="L2805" s="5" t="s">
        <v>91</v>
      </c>
      <c r="M2805" s="6" t="s">
        <v>74</v>
      </c>
      <c r="N2805" s="5">
        <v>47</v>
      </c>
      <c r="O2805" s="2" t="s">
        <v>75</v>
      </c>
      <c r="P2805" s="2" t="s">
        <v>11386</v>
      </c>
      <c r="R2805" s="6" t="s">
        <v>77</v>
      </c>
      <c r="BE2805" s="23" t="str">
        <f t="shared" si="427"/>
        <v>EMF nein</v>
      </c>
      <c r="BF2805" s="23" t="str">
        <f t="shared" si="430"/>
        <v/>
      </c>
      <c r="BG2805" s="23" t="str">
        <f t="shared" si="431"/>
        <v/>
      </c>
      <c r="BH2805" s="23">
        <f t="shared" si="432"/>
        <v>0</v>
      </c>
      <c r="BP2805" s="3">
        <v>1</v>
      </c>
      <c r="BQ2805" s="2" t="s">
        <v>11387</v>
      </c>
    </row>
    <row r="2806" spans="1:69" ht="16.149999999999999" customHeight="1" x14ac:dyDescent="0.25">
      <c r="A2806" s="16">
        <v>2805</v>
      </c>
      <c r="B2806" s="17" t="s">
        <v>87</v>
      </c>
      <c r="C2806" s="2" t="s">
        <v>2141</v>
      </c>
      <c r="D2806" s="2" t="s">
        <v>137</v>
      </c>
      <c r="E2806" s="2" t="s">
        <v>11388</v>
      </c>
      <c r="F2806" s="67">
        <v>43400</v>
      </c>
      <c r="G2806" s="3">
        <f t="shared" si="433"/>
        <v>10</v>
      </c>
      <c r="H2806" s="3">
        <f t="shared" si="434"/>
        <v>2018</v>
      </c>
      <c r="I2806" s="19">
        <v>0.80208333333333304</v>
      </c>
      <c r="J2806" s="20">
        <f t="shared" si="428"/>
        <v>19</v>
      </c>
      <c r="K2806" s="5" t="str">
        <f t="shared" si="429"/>
        <v>ja</v>
      </c>
      <c r="L2806" s="5" t="s">
        <v>91</v>
      </c>
      <c r="M2806" s="6" t="s">
        <v>74</v>
      </c>
      <c r="N2806" s="5">
        <v>72</v>
      </c>
      <c r="O2806" s="2" t="s">
        <v>75</v>
      </c>
      <c r="P2806" s="2" t="s">
        <v>11389</v>
      </c>
      <c r="R2806" s="6" t="s">
        <v>3600</v>
      </c>
      <c r="S2806" s="2" t="s">
        <v>190</v>
      </c>
      <c r="X2806" s="2">
        <v>670</v>
      </c>
      <c r="Y2806" s="2" t="s">
        <v>81</v>
      </c>
      <c r="Z2806" s="2" t="s">
        <v>84</v>
      </c>
      <c r="AD2806" s="2">
        <v>670</v>
      </c>
      <c r="AE2806" s="2" t="s">
        <v>83</v>
      </c>
      <c r="AF2806" s="2" t="s">
        <v>84</v>
      </c>
      <c r="BE2806" s="23" t="str">
        <f t="shared" si="427"/>
        <v>EMF ja</v>
      </c>
      <c r="BF2806" s="23">
        <f t="shared" si="430"/>
        <v>800</v>
      </c>
      <c r="BG2806" s="23" t="str">
        <f t="shared" si="431"/>
        <v>500+m</v>
      </c>
      <c r="BH2806" s="23">
        <f t="shared" si="432"/>
        <v>1</v>
      </c>
      <c r="BK2806" s="2" t="s">
        <v>162</v>
      </c>
      <c r="BL2806" s="2">
        <v>800</v>
      </c>
      <c r="BO2806" s="2" t="s">
        <v>11390</v>
      </c>
      <c r="BP2806" s="3">
        <v>1</v>
      </c>
      <c r="BQ2806" s="2" t="s">
        <v>11391</v>
      </c>
    </row>
    <row r="2807" spans="1:69" ht="16.149999999999999" customHeight="1" x14ac:dyDescent="0.25">
      <c r="A2807" s="16">
        <v>2806</v>
      </c>
      <c r="B2807" s="17" t="s">
        <v>211</v>
      </c>
      <c r="C2807" s="2" t="s">
        <v>540</v>
      </c>
      <c r="D2807" s="2" t="s">
        <v>124</v>
      </c>
      <c r="E2807" s="2" t="s">
        <v>11392</v>
      </c>
      <c r="F2807" s="67">
        <v>43312</v>
      </c>
      <c r="G2807" s="3">
        <f t="shared" si="433"/>
        <v>7</v>
      </c>
      <c r="H2807" s="3">
        <f t="shared" si="434"/>
        <v>2018</v>
      </c>
      <c r="I2807" s="19">
        <v>0.60416666666666696</v>
      </c>
      <c r="J2807" s="20">
        <f t="shared" si="428"/>
        <v>14</v>
      </c>
      <c r="K2807" s="5" t="str">
        <f t="shared" si="429"/>
        <v>ja</v>
      </c>
      <c r="L2807" s="5" t="s">
        <v>73</v>
      </c>
      <c r="M2807" s="6" t="s">
        <v>74</v>
      </c>
      <c r="N2807" s="5">
        <v>24</v>
      </c>
      <c r="O2807" s="2" t="s">
        <v>126</v>
      </c>
      <c r="P2807" s="2" t="s">
        <v>11393</v>
      </c>
      <c r="R2807" s="6" t="s">
        <v>77</v>
      </c>
      <c r="T2807" s="6" t="s">
        <v>3264</v>
      </c>
      <c r="X2807" s="2">
        <v>200</v>
      </c>
      <c r="Y2807" s="2" t="s">
        <v>83</v>
      </c>
      <c r="Z2807" s="2" t="s">
        <v>84</v>
      </c>
      <c r="AA2807" s="2">
        <v>200</v>
      </c>
      <c r="AB2807" s="2" t="s">
        <v>81</v>
      </c>
      <c r="AC2807" s="2" t="s">
        <v>84</v>
      </c>
      <c r="AD2807" s="2">
        <v>200</v>
      </c>
      <c r="AE2807" s="2" t="s">
        <v>83</v>
      </c>
      <c r="AF2807" s="2" t="s">
        <v>84</v>
      </c>
      <c r="AJ2807" s="2">
        <v>366</v>
      </c>
      <c r="AK2807" s="2" t="s">
        <v>83</v>
      </c>
      <c r="AL2807" s="2" t="s">
        <v>168</v>
      </c>
      <c r="AM2807" s="2">
        <v>366</v>
      </c>
      <c r="AN2807" s="2" t="s">
        <v>94</v>
      </c>
      <c r="AO2807" s="2" t="s">
        <v>168</v>
      </c>
      <c r="AP2807" s="2">
        <v>366</v>
      </c>
      <c r="AQ2807" s="2" t="s">
        <v>83</v>
      </c>
      <c r="AR2807" s="2" t="s">
        <v>168</v>
      </c>
      <c r="BE2807" s="23" t="str">
        <f t="shared" si="427"/>
        <v>EMF nein</v>
      </c>
      <c r="BF2807" s="23" t="str">
        <f t="shared" si="430"/>
        <v/>
      </c>
      <c r="BG2807" s="23" t="str">
        <f t="shared" si="431"/>
        <v/>
      </c>
      <c r="BH2807" s="23">
        <f t="shared" si="432"/>
        <v>0</v>
      </c>
      <c r="BP2807" s="3">
        <v>1</v>
      </c>
      <c r="BQ2807" s="2" t="s">
        <v>11394</v>
      </c>
    </row>
    <row r="2808" spans="1:69" ht="16.149999999999999" customHeight="1" x14ac:dyDescent="0.25">
      <c r="A2808" s="44">
        <v>2807</v>
      </c>
      <c r="B2808" s="65" t="s">
        <v>211</v>
      </c>
      <c r="C2808" s="44" t="s">
        <v>1838</v>
      </c>
      <c r="D2808" s="65" t="s">
        <v>896</v>
      </c>
      <c r="E2808" s="65" t="s">
        <v>11395</v>
      </c>
      <c r="F2808" s="112">
        <v>43401</v>
      </c>
      <c r="G2808" s="3">
        <f t="shared" si="433"/>
        <v>10</v>
      </c>
      <c r="H2808" s="3">
        <f t="shared" si="434"/>
        <v>2018</v>
      </c>
      <c r="I2808" s="19">
        <v>0.45833333333333298</v>
      </c>
      <c r="J2808" s="20">
        <f t="shared" si="428"/>
        <v>11</v>
      </c>
      <c r="K2808" s="5" t="str">
        <f t="shared" si="429"/>
        <v>ja</v>
      </c>
      <c r="L2808" s="5" t="s">
        <v>73</v>
      </c>
      <c r="M2808" s="6" t="s">
        <v>74</v>
      </c>
      <c r="N2808" s="5">
        <v>31</v>
      </c>
      <c r="O2808" s="2" t="s">
        <v>140</v>
      </c>
      <c r="P2808" s="2" t="s">
        <v>11396</v>
      </c>
      <c r="Q2808" s="6" t="s">
        <v>186</v>
      </c>
      <c r="R2808" s="6" t="s">
        <v>3600</v>
      </c>
      <c r="T2808" s="6" t="s">
        <v>3264</v>
      </c>
      <c r="BE2808" s="23" t="str">
        <f t="shared" si="427"/>
        <v>EMF ja</v>
      </c>
      <c r="BF2808" s="23">
        <f t="shared" si="430"/>
        <v>20</v>
      </c>
      <c r="BG2808" s="23" t="str">
        <f t="shared" si="431"/>
        <v>&lt;100m</v>
      </c>
      <c r="BH2808" s="23">
        <f t="shared" si="432"/>
        <v>2</v>
      </c>
      <c r="BK2808" s="2" t="s">
        <v>162</v>
      </c>
      <c r="BL2808" s="2">
        <v>20</v>
      </c>
      <c r="BM2808" s="2" t="s">
        <v>162</v>
      </c>
      <c r="BN2808" s="2">
        <v>80</v>
      </c>
      <c r="BO2808" s="2" t="s">
        <v>11397</v>
      </c>
      <c r="BP2808" s="3">
        <v>1</v>
      </c>
      <c r="BQ2808" s="2" t="s">
        <v>11398</v>
      </c>
    </row>
    <row r="2809" spans="1:69" ht="16.149999999999999" customHeight="1" x14ac:dyDescent="0.25">
      <c r="A2809" s="16">
        <v>2808</v>
      </c>
      <c r="B2809" s="17" t="s">
        <v>135</v>
      </c>
      <c r="C2809" s="2" t="s">
        <v>446</v>
      </c>
      <c r="D2809" s="2" t="s">
        <v>89</v>
      </c>
      <c r="E2809" s="2" t="s">
        <v>11399</v>
      </c>
      <c r="F2809" s="67">
        <v>42066</v>
      </c>
      <c r="G2809" s="3">
        <f t="shared" si="433"/>
        <v>3</v>
      </c>
      <c r="H2809" s="3">
        <f t="shared" si="434"/>
        <v>2015</v>
      </c>
      <c r="I2809" s="19">
        <v>0.63541666666666696</v>
      </c>
      <c r="J2809" s="20">
        <f t="shared" si="428"/>
        <v>15</v>
      </c>
      <c r="K2809" s="5" t="str">
        <f t="shared" si="429"/>
        <v>ja</v>
      </c>
      <c r="L2809" s="5" t="s">
        <v>91</v>
      </c>
      <c r="M2809" s="6" t="s">
        <v>139</v>
      </c>
      <c r="N2809" s="5">
        <v>39</v>
      </c>
      <c r="O2809" s="2" t="s">
        <v>126</v>
      </c>
      <c r="P2809" s="2" t="s">
        <v>11400</v>
      </c>
      <c r="R2809" s="6" t="s">
        <v>77</v>
      </c>
      <c r="T2809" s="6" t="s">
        <v>80</v>
      </c>
      <c r="X2809" s="2">
        <v>600</v>
      </c>
      <c r="Y2809" s="2" t="s">
        <v>81</v>
      </c>
      <c r="Z2809" s="2" t="s">
        <v>84</v>
      </c>
      <c r="AD2809" s="2">
        <v>600</v>
      </c>
      <c r="AE2809" s="2" t="s">
        <v>83</v>
      </c>
      <c r="AF2809" s="2" t="s">
        <v>84</v>
      </c>
      <c r="AJ2809" s="2">
        <v>1050</v>
      </c>
      <c r="AK2809" s="2" t="s">
        <v>81</v>
      </c>
      <c r="AL2809" s="2" t="s">
        <v>82</v>
      </c>
      <c r="AM2809" s="2">
        <v>1050</v>
      </c>
      <c r="AN2809" s="2" t="s">
        <v>81</v>
      </c>
      <c r="AO2809" s="2" t="s">
        <v>82</v>
      </c>
      <c r="AP2809" s="2">
        <v>1050</v>
      </c>
      <c r="AQ2809" s="2" t="s">
        <v>81</v>
      </c>
      <c r="AR2809" s="2" t="s">
        <v>82</v>
      </c>
      <c r="BE2809" s="23" t="str">
        <f t="shared" si="427"/>
        <v>EMF nein</v>
      </c>
      <c r="BF2809" s="23" t="str">
        <f t="shared" si="430"/>
        <v/>
      </c>
      <c r="BG2809" s="23" t="str">
        <f t="shared" si="431"/>
        <v/>
      </c>
      <c r="BH2809" s="23">
        <f t="shared" si="432"/>
        <v>0</v>
      </c>
      <c r="BO2809" s="2" t="s">
        <v>11401</v>
      </c>
      <c r="BP2809" s="3">
        <v>1</v>
      </c>
      <c r="BQ2809" s="2" t="s">
        <v>11402</v>
      </c>
    </row>
    <row r="2810" spans="1:69" ht="16.149999999999999" customHeight="1" x14ac:dyDescent="0.25">
      <c r="A2810" s="93">
        <v>2809</v>
      </c>
      <c r="B2810" s="17" t="s">
        <v>211</v>
      </c>
      <c r="C2810" s="44" t="s">
        <v>1838</v>
      </c>
      <c r="D2810" s="2" t="s">
        <v>896</v>
      </c>
      <c r="E2810" s="2" t="s">
        <v>11403</v>
      </c>
      <c r="F2810" s="67">
        <v>43401</v>
      </c>
      <c r="G2810" s="3">
        <f t="shared" si="433"/>
        <v>10</v>
      </c>
      <c r="H2810" s="3">
        <f t="shared" si="434"/>
        <v>2018</v>
      </c>
      <c r="I2810" s="19">
        <v>0.40625</v>
      </c>
      <c r="J2810" s="20">
        <f t="shared" si="428"/>
        <v>9</v>
      </c>
      <c r="K2810" s="5" t="str">
        <f t="shared" si="429"/>
        <v>ja</v>
      </c>
      <c r="L2810" s="5" t="s">
        <v>91</v>
      </c>
      <c r="M2810" s="6" t="s">
        <v>74</v>
      </c>
      <c r="N2810" s="5">
        <v>23</v>
      </c>
      <c r="O2810" s="2" t="s">
        <v>140</v>
      </c>
      <c r="P2810" s="2" t="s">
        <v>11404</v>
      </c>
      <c r="Q2810" s="6" t="s">
        <v>186</v>
      </c>
      <c r="R2810" s="6" t="s">
        <v>3600</v>
      </c>
      <c r="BE2810" s="23" t="str">
        <f t="shared" ref="BE2810:BE2841" si="435">IF(COUNTA(BI2810,BK2810,BM2810) &gt; 0,"EMF ja","EMF nein")</f>
        <v>EMF ja</v>
      </c>
      <c r="BF2810" s="23">
        <f t="shared" si="430"/>
        <v>40</v>
      </c>
      <c r="BG2810" s="23" t="str">
        <f t="shared" si="431"/>
        <v>&lt;100m</v>
      </c>
      <c r="BH2810" s="23">
        <f t="shared" si="432"/>
        <v>2</v>
      </c>
      <c r="BK2810" s="2" t="s">
        <v>162</v>
      </c>
      <c r="BL2810" s="2">
        <v>40</v>
      </c>
      <c r="BM2810" s="2" t="s">
        <v>162</v>
      </c>
      <c r="BN2810" s="2">
        <v>120</v>
      </c>
      <c r="BO2810" s="2" t="s">
        <v>11405</v>
      </c>
      <c r="BP2810" s="3">
        <v>1</v>
      </c>
      <c r="BQ2810" s="2" t="s">
        <v>11406</v>
      </c>
    </row>
    <row r="2811" spans="1:69" ht="16.149999999999999" customHeight="1" x14ac:dyDescent="0.25">
      <c r="A2811" s="1">
        <v>2810</v>
      </c>
      <c r="B2811" s="2" t="s">
        <v>135</v>
      </c>
      <c r="C2811" s="17" t="s">
        <v>11407</v>
      </c>
      <c r="E2811" s="2" t="s">
        <v>11408</v>
      </c>
      <c r="F2811" s="67">
        <v>43402</v>
      </c>
      <c r="G2811" s="3">
        <f t="shared" si="433"/>
        <v>10</v>
      </c>
      <c r="H2811" s="3">
        <f t="shared" si="434"/>
        <v>2018</v>
      </c>
      <c r="I2811" s="19">
        <v>0.5625</v>
      </c>
      <c r="J2811" s="20">
        <f t="shared" si="428"/>
        <v>13</v>
      </c>
      <c r="K2811" s="5" t="str">
        <f t="shared" si="429"/>
        <v>ja</v>
      </c>
      <c r="L2811" s="5" t="s">
        <v>91</v>
      </c>
      <c r="M2811" s="6" t="s">
        <v>139</v>
      </c>
      <c r="N2811" s="5">
        <v>50</v>
      </c>
      <c r="O2811" s="2" t="s">
        <v>126</v>
      </c>
      <c r="P2811" s="2" t="s">
        <v>11409</v>
      </c>
      <c r="R2811" s="6" t="s">
        <v>77</v>
      </c>
      <c r="X2811" s="2">
        <v>430</v>
      </c>
      <c r="Y2811" s="2" t="s">
        <v>81</v>
      </c>
      <c r="Z2811" s="2" t="s">
        <v>161</v>
      </c>
      <c r="AA2811" s="2">
        <v>430</v>
      </c>
      <c r="AB2811" s="2" t="s">
        <v>81</v>
      </c>
      <c r="AC2811" s="2" t="s">
        <v>161</v>
      </c>
      <c r="AD2811" s="2">
        <v>430</v>
      </c>
      <c r="AE2811" s="2" t="s">
        <v>83</v>
      </c>
      <c r="AF2811" s="2" t="s">
        <v>161</v>
      </c>
      <c r="BE2811" s="23" t="str">
        <f t="shared" si="435"/>
        <v>EMF ja</v>
      </c>
      <c r="BF2811" s="23">
        <f t="shared" si="430"/>
        <v>900</v>
      </c>
      <c r="BG2811" s="23" t="str">
        <f t="shared" si="431"/>
        <v>500+m</v>
      </c>
      <c r="BH2811" s="23">
        <f t="shared" si="432"/>
        <v>2</v>
      </c>
      <c r="BK2811" s="2" t="s">
        <v>162</v>
      </c>
      <c r="BL2811" s="2">
        <v>900</v>
      </c>
      <c r="BM2811" s="2" t="s">
        <v>162</v>
      </c>
      <c r="BN2811" s="2">
        <v>1700</v>
      </c>
      <c r="BO2811" s="2" t="s">
        <v>11410</v>
      </c>
      <c r="BP2811" s="3">
        <v>1</v>
      </c>
      <c r="BQ2811" s="2" t="s">
        <v>11411</v>
      </c>
    </row>
    <row r="2812" spans="1:69" ht="16.149999999999999" customHeight="1" x14ac:dyDescent="0.25">
      <c r="A2812" s="16">
        <v>2811</v>
      </c>
      <c r="B2812" s="2" t="s">
        <v>211</v>
      </c>
      <c r="C2812" s="2" t="s">
        <v>11412</v>
      </c>
      <c r="D2812" s="2" t="s">
        <v>98</v>
      </c>
      <c r="E2812" s="2" t="s">
        <v>11413</v>
      </c>
      <c r="F2812" s="67">
        <v>43400</v>
      </c>
      <c r="G2812" s="3">
        <f t="shared" si="433"/>
        <v>10</v>
      </c>
      <c r="H2812" s="3">
        <f t="shared" si="434"/>
        <v>2018</v>
      </c>
      <c r="I2812" s="19">
        <v>0.38541666666666702</v>
      </c>
      <c r="J2812" s="20">
        <f t="shared" si="428"/>
        <v>9</v>
      </c>
      <c r="K2812" s="5" t="str">
        <f t="shared" si="429"/>
        <v>ja</v>
      </c>
      <c r="L2812" s="5" t="s">
        <v>91</v>
      </c>
      <c r="M2812" s="6" t="s">
        <v>74</v>
      </c>
      <c r="O2812" s="2" t="s">
        <v>126</v>
      </c>
      <c r="P2812" s="2" t="s">
        <v>11414</v>
      </c>
      <c r="R2812" s="6" t="s">
        <v>3600</v>
      </c>
      <c r="X2812" s="2">
        <v>55</v>
      </c>
      <c r="Y2812" s="2" t="s">
        <v>83</v>
      </c>
      <c r="Z2812" s="2" t="s">
        <v>84</v>
      </c>
      <c r="AA2812" s="2">
        <v>55</v>
      </c>
      <c r="AB2812" s="2" t="s">
        <v>81</v>
      </c>
      <c r="AC2812" s="2" t="s">
        <v>84</v>
      </c>
      <c r="AD2812" s="2">
        <v>55</v>
      </c>
      <c r="AE2812" s="2" t="s">
        <v>83</v>
      </c>
      <c r="AF2812" s="2" t="s">
        <v>84</v>
      </c>
      <c r="AJ2812" s="2">
        <v>175</v>
      </c>
      <c r="AK2812" s="2" t="s">
        <v>81</v>
      </c>
      <c r="AL2812" s="2" t="s">
        <v>84</v>
      </c>
      <c r="AM2812" s="2">
        <v>175</v>
      </c>
      <c r="AN2812" s="2" t="s">
        <v>94</v>
      </c>
      <c r="AO2812" s="2" t="s">
        <v>84</v>
      </c>
      <c r="AP2812" s="2">
        <v>175</v>
      </c>
      <c r="AQ2812" s="2" t="s">
        <v>83</v>
      </c>
      <c r="AR2812" s="2" t="s">
        <v>84</v>
      </c>
      <c r="AV2812" s="2">
        <v>140</v>
      </c>
      <c r="AW2812" s="2" t="s">
        <v>81</v>
      </c>
      <c r="AX2812" s="2" t="s">
        <v>84</v>
      </c>
      <c r="AY2812" s="2">
        <v>140</v>
      </c>
      <c r="AZ2812" s="2" t="s">
        <v>94</v>
      </c>
      <c r="BA2812" s="2" t="s">
        <v>84</v>
      </c>
      <c r="BE2812" s="23" t="str">
        <f t="shared" si="435"/>
        <v>EMF nein</v>
      </c>
      <c r="BF2812" s="23" t="str">
        <f t="shared" si="430"/>
        <v/>
      </c>
      <c r="BG2812" s="23" t="str">
        <f t="shared" si="431"/>
        <v/>
      </c>
      <c r="BH2812" s="23">
        <f t="shared" si="432"/>
        <v>0</v>
      </c>
      <c r="BO2812" s="2" t="s">
        <v>11415</v>
      </c>
      <c r="BP2812" s="3">
        <v>1</v>
      </c>
      <c r="BQ2812" s="2" t="s">
        <v>11416</v>
      </c>
    </row>
    <row r="2813" spans="1:69" ht="16.149999999999999" customHeight="1" x14ac:dyDescent="0.25">
      <c r="A2813" s="1">
        <v>2812</v>
      </c>
      <c r="B2813" s="2" t="s">
        <v>211</v>
      </c>
      <c r="C2813" s="2" t="s">
        <v>2329</v>
      </c>
      <c r="D2813" s="2" t="s">
        <v>296</v>
      </c>
      <c r="E2813" s="2" t="s">
        <v>11417</v>
      </c>
      <c r="F2813" s="67">
        <v>43402</v>
      </c>
      <c r="G2813" s="3">
        <f t="shared" si="433"/>
        <v>10</v>
      </c>
      <c r="H2813" s="3">
        <f t="shared" si="434"/>
        <v>2018</v>
      </c>
      <c r="I2813" s="19">
        <v>0.69791666666666696</v>
      </c>
      <c r="J2813" s="20">
        <f t="shared" si="428"/>
        <v>16</v>
      </c>
      <c r="K2813" s="5" t="str">
        <f t="shared" si="429"/>
        <v>ja</v>
      </c>
      <c r="L2813" s="5" t="s">
        <v>91</v>
      </c>
      <c r="M2813" s="6" t="s">
        <v>74</v>
      </c>
      <c r="O2813" s="6" t="s">
        <v>101</v>
      </c>
      <c r="P2813" s="2" t="s">
        <v>11418</v>
      </c>
      <c r="R2813" s="6" t="s">
        <v>77</v>
      </c>
      <c r="AD2813" s="2">
        <v>10</v>
      </c>
      <c r="AE2813" s="2" t="s">
        <v>94</v>
      </c>
      <c r="AF2813" s="2" t="s">
        <v>82</v>
      </c>
      <c r="BE2813" s="23" t="str">
        <f t="shared" si="435"/>
        <v>EMF nein</v>
      </c>
      <c r="BF2813" s="23" t="str">
        <f t="shared" si="430"/>
        <v/>
      </c>
      <c r="BG2813" s="23" t="str">
        <f t="shared" si="431"/>
        <v/>
      </c>
      <c r="BH2813" s="23">
        <f t="shared" si="432"/>
        <v>0</v>
      </c>
      <c r="BO2813" s="2" t="s">
        <v>11419</v>
      </c>
      <c r="BP2813" s="3">
        <v>1</v>
      </c>
      <c r="BQ2813" s="2" t="s">
        <v>11420</v>
      </c>
    </row>
    <row r="2814" spans="1:69" ht="16.149999999999999" customHeight="1" x14ac:dyDescent="0.25">
      <c r="A2814" s="1">
        <v>2813</v>
      </c>
      <c r="B2814" s="2" t="s">
        <v>211</v>
      </c>
      <c r="C2814" s="2" t="s">
        <v>1515</v>
      </c>
      <c r="D2814" s="2" t="s">
        <v>104</v>
      </c>
      <c r="E2814" s="2" t="s">
        <v>11421</v>
      </c>
      <c r="F2814" s="67">
        <v>43402</v>
      </c>
      <c r="G2814" s="3">
        <f t="shared" si="433"/>
        <v>10</v>
      </c>
      <c r="H2814" s="3">
        <f t="shared" si="434"/>
        <v>2018</v>
      </c>
      <c r="I2814" s="19"/>
      <c r="J2814" s="20" t="str">
        <f t="shared" ref="J2814:J2877" si="436">IF(I2814&lt;&gt;"",HOUR(I2814),"")</f>
        <v/>
      </c>
      <c r="K2814" s="5" t="str">
        <f t="shared" si="429"/>
        <v>ja</v>
      </c>
      <c r="L2814" s="5" t="s">
        <v>91</v>
      </c>
      <c r="M2814" s="6" t="s">
        <v>74</v>
      </c>
      <c r="N2814" s="5">
        <v>21</v>
      </c>
      <c r="O2814" s="2" t="s">
        <v>5139</v>
      </c>
      <c r="P2814" s="2" t="s">
        <v>11422</v>
      </c>
      <c r="R2814" s="6" t="s">
        <v>77</v>
      </c>
      <c r="X2814" s="2">
        <v>700</v>
      </c>
      <c r="Y2814" s="2" t="s">
        <v>81</v>
      </c>
      <c r="Z2814" s="2" t="s">
        <v>84</v>
      </c>
      <c r="BE2814" s="23" t="str">
        <f t="shared" si="435"/>
        <v>EMF ja</v>
      </c>
      <c r="BF2814" s="23">
        <f t="shared" si="430"/>
        <v>590</v>
      </c>
      <c r="BG2814" s="23" t="str">
        <f t="shared" si="431"/>
        <v>500+m</v>
      </c>
      <c r="BH2814" s="23">
        <f t="shared" si="432"/>
        <v>2</v>
      </c>
      <c r="BI2814" s="2" t="s">
        <v>162</v>
      </c>
      <c r="BJ2814" s="2">
        <v>600</v>
      </c>
      <c r="BK2814" s="2" t="s">
        <v>162</v>
      </c>
      <c r="BL2814" s="2">
        <v>590</v>
      </c>
      <c r="BO2814" s="2" t="s">
        <v>11423</v>
      </c>
      <c r="BP2814" s="3">
        <v>1</v>
      </c>
      <c r="BQ2814" s="2" t="s">
        <v>11424</v>
      </c>
    </row>
    <row r="2815" spans="1:69" ht="16.149999999999999" customHeight="1" x14ac:dyDescent="0.25">
      <c r="A2815" s="1">
        <v>2814</v>
      </c>
      <c r="B2815" s="2" t="s">
        <v>211</v>
      </c>
      <c r="C2815" s="2" t="s">
        <v>11425</v>
      </c>
      <c r="D2815" s="2" t="s">
        <v>172</v>
      </c>
      <c r="E2815" s="2" t="s">
        <v>11426</v>
      </c>
      <c r="F2815" s="67">
        <v>43403</v>
      </c>
      <c r="G2815" s="3">
        <f t="shared" si="433"/>
        <v>10</v>
      </c>
      <c r="H2815" s="3">
        <f t="shared" si="434"/>
        <v>2018</v>
      </c>
      <c r="I2815" s="19">
        <v>0.52083333333333304</v>
      </c>
      <c r="J2815" s="20">
        <f t="shared" si="436"/>
        <v>12</v>
      </c>
      <c r="K2815" s="5" t="str">
        <f t="shared" si="429"/>
        <v>ja</v>
      </c>
      <c r="L2815" s="5" t="s">
        <v>91</v>
      </c>
      <c r="M2815" s="6" t="s">
        <v>74</v>
      </c>
      <c r="N2815" s="5">
        <v>21</v>
      </c>
      <c r="O2815" s="2" t="s">
        <v>140</v>
      </c>
      <c r="P2815" s="2" t="s">
        <v>11427</v>
      </c>
      <c r="R2815" s="6" t="s">
        <v>77</v>
      </c>
      <c r="T2815" s="6" t="s">
        <v>80</v>
      </c>
      <c r="X2815" s="2">
        <v>150</v>
      </c>
      <c r="Y2815" s="2" t="s">
        <v>81</v>
      </c>
      <c r="Z2815" s="2" t="s">
        <v>82</v>
      </c>
      <c r="AA2815" s="2">
        <v>150</v>
      </c>
      <c r="AB2815" s="2" t="s">
        <v>81</v>
      </c>
      <c r="AC2815" s="2" t="s">
        <v>82</v>
      </c>
      <c r="AD2815" s="2">
        <v>150</v>
      </c>
      <c r="AE2815" s="2" t="s">
        <v>81</v>
      </c>
      <c r="AF2815" s="2" t="s">
        <v>82</v>
      </c>
      <c r="BE2815" s="23" t="str">
        <f t="shared" si="435"/>
        <v>EMF ja</v>
      </c>
      <c r="BF2815" s="23">
        <f t="shared" si="430"/>
        <v>1600</v>
      </c>
      <c r="BG2815" s="23" t="str">
        <f t="shared" si="431"/>
        <v>500+m</v>
      </c>
      <c r="BH2815" s="23">
        <f t="shared" si="432"/>
        <v>3</v>
      </c>
      <c r="BI2815" s="2" t="s">
        <v>162</v>
      </c>
      <c r="BJ2815" s="2">
        <v>1600</v>
      </c>
      <c r="BK2815" s="2" t="s">
        <v>162</v>
      </c>
      <c r="BL2815" s="2">
        <v>3600</v>
      </c>
      <c r="BM2815" s="2" t="s">
        <v>162</v>
      </c>
      <c r="BN2815" s="2">
        <v>2900</v>
      </c>
      <c r="BO2815" s="2" t="s">
        <v>11428</v>
      </c>
      <c r="BP2815" s="3">
        <v>1</v>
      </c>
      <c r="BQ2815" s="2" t="s">
        <v>11429</v>
      </c>
    </row>
    <row r="2816" spans="1:69" ht="16.149999999999999" customHeight="1" x14ac:dyDescent="0.25">
      <c r="A2816" s="1">
        <v>2815</v>
      </c>
      <c r="B2816" s="2" t="s">
        <v>87</v>
      </c>
      <c r="C2816" s="2" t="s">
        <v>2119</v>
      </c>
      <c r="D2816" s="2" t="s">
        <v>137</v>
      </c>
      <c r="E2816" s="2" t="s">
        <v>11430</v>
      </c>
      <c r="F2816" s="67">
        <v>41850</v>
      </c>
      <c r="G2816" s="3">
        <f t="shared" si="433"/>
        <v>7</v>
      </c>
      <c r="H2816" s="3">
        <f t="shared" si="434"/>
        <v>2014</v>
      </c>
      <c r="I2816" s="19">
        <v>0.47916666666666702</v>
      </c>
      <c r="J2816" s="20">
        <f t="shared" si="436"/>
        <v>11</v>
      </c>
      <c r="K2816" s="5" t="str">
        <f t="shared" si="429"/>
        <v>ja</v>
      </c>
      <c r="L2816" s="5" t="s">
        <v>73</v>
      </c>
      <c r="M2816" s="6" t="s">
        <v>74</v>
      </c>
      <c r="N2816" s="5">
        <v>75</v>
      </c>
      <c r="O2816" s="2" t="s">
        <v>140</v>
      </c>
      <c r="P2816" s="2" t="s">
        <v>11431</v>
      </c>
      <c r="R2816" s="6" t="s">
        <v>77</v>
      </c>
      <c r="T2816" s="6" t="s">
        <v>202</v>
      </c>
      <c r="X2816" s="2">
        <v>780</v>
      </c>
      <c r="Y2816" s="2" t="s">
        <v>81</v>
      </c>
      <c r="Z2816" s="2" t="s">
        <v>82</v>
      </c>
      <c r="AA2816" s="2">
        <v>780</v>
      </c>
      <c r="AB2816" s="2" t="s">
        <v>81</v>
      </c>
      <c r="AC2816" s="2" t="s">
        <v>82</v>
      </c>
      <c r="AD2816" s="2">
        <v>780</v>
      </c>
      <c r="AE2816" s="2" t="s">
        <v>81</v>
      </c>
      <c r="AF2816" s="2" t="s">
        <v>82</v>
      </c>
      <c r="AJ2816" s="2">
        <v>200</v>
      </c>
      <c r="AK2816" s="2" t="s">
        <v>94</v>
      </c>
      <c r="AL2816" s="2" t="s">
        <v>82</v>
      </c>
      <c r="AM2816" s="2">
        <v>200</v>
      </c>
      <c r="AN2816" s="2" t="s">
        <v>3284</v>
      </c>
      <c r="AO2816" s="2" t="s">
        <v>82</v>
      </c>
      <c r="BE2816" s="23" t="str">
        <f t="shared" si="435"/>
        <v>EMF nein</v>
      </c>
      <c r="BF2816" s="23" t="str">
        <f t="shared" si="430"/>
        <v/>
      </c>
      <c r="BG2816" s="23" t="str">
        <f t="shared" si="431"/>
        <v/>
      </c>
      <c r="BH2816" s="23">
        <f t="shared" si="432"/>
        <v>0</v>
      </c>
      <c r="BO2816" s="2" t="s">
        <v>11432</v>
      </c>
      <c r="BP2816" s="3">
        <v>1</v>
      </c>
      <c r="BQ2816" s="2" t="s">
        <v>11433</v>
      </c>
    </row>
    <row r="2817" spans="1:69" ht="16.149999999999999" customHeight="1" x14ac:dyDescent="0.25">
      <c r="A2817" s="1">
        <v>2816</v>
      </c>
      <c r="B2817" s="2" t="s">
        <v>87</v>
      </c>
      <c r="C2817" s="2" t="s">
        <v>5425</v>
      </c>
      <c r="D2817" s="2" t="s">
        <v>124</v>
      </c>
      <c r="E2817" s="2" t="s">
        <v>5426</v>
      </c>
      <c r="F2817" s="67">
        <v>43403</v>
      </c>
      <c r="G2817" s="3">
        <f t="shared" si="433"/>
        <v>10</v>
      </c>
      <c r="H2817" s="3">
        <f t="shared" si="434"/>
        <v>2018</v>
      </c>
      <c r="I2817" s="19">
        <v>0.4375</v>
      </c>
      <c r="J2817" s="20">
        <f t="shared" si="436"/>
        <v>10</v>
      </c>
      <c r="K2817" s="5" t="str">
        <f t="shared" si="429"/>
        <v>ja</v>
      </c>
      <c r="L2817" s="5" t="s">
        <v>91</v>
      </c>
      <c r="M2817" s="6" t="s">
        <v>74</v>
      </c>
      <c r="N2817" s="5">
        <v>76</v>
      </c>
      <c r="O2817" s="2" t="s">
        <v>75</v>
      </c>
      <c r="P2817" s="2" t="s">
        <v>11434</v>
      </c>
      <c r="Q2817" s="6" t="s">
        <v>186</v>
      </c>
      <c r="R2817" s="6" t="s">
        <v>77</v>
      </c>
      <c r="X2817" s="2">
        <v>400</v>
      </c>
      <c r="Y2817" s="2" t="s">
        <v>81</v>
      </c>
      <c r="Z2817" s="2" t="s">
        <v>168</v>
      </c>
      <c r="AA2817" s="2">
        <v>400</v>
      </c>
      <c r="AB2817" s="2" t="s">
        <v>81</v>
      </c>
      <c r="AC2817" s="2" t="s">
        <v>168</v>
      </c>
      <c r="AD2817" s="2">
        <v>400</v>
      </c>
      <c r="AE2817" s="2" t="s">
        <v>83</v>
      </c>
      <c r="AF2817" s="2" t="s">
        <v>168</v>
      </c>
      <c r="BE2817" s="23" t="str">
        <f t="shared" si="435"/>
        <v>EMF nein</v>
      </c>
      <c r="BF2817" s="23" t="str">
        <f t="shared" si="430"/>
        <v/>
      </c>
      <c r="BG2817" s="23" t="str">
        <f t="shared" si="431"/>
        <v/>
      </c>
      <c r="BH2817" s="23">
        <f t="shared" si="432"/>
        <v>0</v>
      </c>
      <c r="BO2817" s="2" t="s">
        <v>11435</v>
      </c>
      <c r="BP2817" s="3">
        <v>1</v>
      </c>
      <c r="BQ2817" s="2" t="s">
        <v>11436</v>
      </c>
    </row>
    <row r="2818" spans="1:69" ht="16.149999999999999" customHeight="1" x14ac:dyDescent="0.25">
      <c r="A2818" s="1">
        <v>2817</v>
      </c>
      <c r="B2818" s="2" t="s">
        <v>211</v>
      </c>
      <c r="C2818" s="2" t="s">
        <v>5130</v>
      </c>
      <c r="D2818" s="2" t="s">
        <v>192</v>
      </c>
      <c r="E2818" s="2" t="s">
        <v>11437</v>
      </c>
      <c r="F2818" s="67">
        <v>43403</v>
      </c>
      <c r="G2818" s="3">
        <f t="shared" si="433"/>
        <v>10</v>
      </c>
      <c r="H2818" s="3">
        <f t="shared" si="434"/>
        <v>2018</v>
      </c>
      <c r="I2818" s="19">
        <v>0.4375</v>
      </c>
      <c r="J2818" s="20">
        <f t="shared" si="436"/>
        <v>10</v>
      </c>
      <c r="K2818" s="5" t="str">
        <f t="shared" si="429"/>
        <v>ja</v>
      </c>
      <c r="L2818" s="5" t="s">
        <v>91</v>
      </c>
      <c r="M2818" s="6" t="s">
        <v>74</v>
      </c>
      <c r="N2818" s="5">
        <v>68</v>
      </c>
      <c r="O2818" s="2" t="s">
        <v>75</v>
      </c>
      <c r="P2818" s="2" t="s">
        <v>11438</v>
      </c>
      <c r="R2818" s="6" t="s">
        <v>3600</v>
      </c>
      <c r="U2818" s="2" t="s">
        <v>208</v>
      </c>
      <c r="V2818" s="2" t="s">
        <v>80</v>
      </c>
      <c r="W2818" s="2" t="s">
        <v>11439</v>
      </c>
      <c r="X2818" s="2">
        <v>30</v>
      </c>
      <c r="Y2818" s="2" t="s">
        <v>81</v>
      </c>
      <c r="Z2818" s="2" t="s">
        <v>84</v>
      </c>
      <c r="AA2818" s="2">
        <v>30</v>
      </c>
      <c r="AB2818" s="2" t="s">
        <v>81</v>
      </c>
      <c r="AC2818" s="2" t="s">
        <v>84</v>
      </c>
      <c r="AD2818" s="2">
        <v>30</v>
      </c>
      <c r="AE2818" s="2" t="s">
        <v>83</v>
      </c>
      <c r="AF2818" s="2" t="s">
        <v>84</v>
      </c>
      <c r="AM2818" s="2">
        <v>28</v>
      </c>
      <c r="AN2818" s="2" t="s">
        <v>94</v>
      </c>
      <c r="AO2818" s="2" t="s">
        <v>82</v>
      </c>
      <c r="BE2818" s="23" t="str">
        <f t="shared" si="435"/>
        <v>EMF nein</v>
      </c>
      <c r="BF2818" s="23" t="str">
        <f t="shared" si="430"/>
        <v/>
      </c>
      <c r="BG2818" s="23" t="str">
        <f t="shared" si="431"/>
        <v/>
      </c>
      <c r="BH2818" s="23">
        <f t="shared" si="432"/>
        <v>0</v>
      </c>
      <c r="BO2818" s="2" t="s">
        <v>11440</v>
      </c>
      <c r="BP2818" s="3">
        <v>1</v>
      </c>
      <c r="BQ2818" s="2" t="s">
        <v>11441</v>
      </c>
    </row>
    <row r="2819" spans="1:69" ht="16.149999999999999" customHeight="1" x14ac:dyDescent="0.25">
      <c r="A2819" s="16">
        <v>2818</v>
      </c>
      <c r="B2819" s="2" t="s">
        <v>211</v>
      </c>
      <c r="C2819" s="2" t="s">
        <v>2747</v>
      </c>
      <c r="D2819" s="2" t="s">
        <v>124</v>
      </c>
      <c r="E2819" s="2" t="s">
        <v>7612</v>
      </c>
      <c r="F2819" s="67">
        <v>43403</v>
      </c>
      <c r="G2819" s="3">
        <f t="shared" si="433"/>
        <v>10</v>
      </c>
      <c r="H2819" s="3">
        <f t="shared" si="434"/>
        <v>2018</v>
      </c>
      <c r="I2819" s="19"/>
      <c r="J2819" s="20" t="str">
        <f t="shared" si="436"/>
        <v/>
      </c>
      <c r="K2819" s="5" t="str">
        <f t="shared" si="429"/>
        <v>ja</v>
      </c>
      <c r="M2819" s="6" t="s">
        <v>74</v>
      </c>
      <c r="N2819" s="5">
        <v>34</v>
      </c>
      <c r="O2819" s="2" t="s">
        <v>75</v>
      </c>
      <c r="P2819" s="2" t="s">
        <v>11442</v>
      </c>
      <c r="R2819" s="6" t="s">
        <v>77</v>
      </c>
      <c r="U2819" s="2" t="s">
        <v>100</v>
      </c>
      <c r="V2819" s="2" t="s">
        <v>80</v>
      </c>
      <c r="W2819" s="2" t="s">
        <v>11443</v>
      </c>
      <c r="BE2819" s="23" t="str">
        <f t="shared" si="435"/>
        <v>EMF nein</v>
      </c>
      <c r="BF2819" s="23" t="str">
        <f t="shared" si="430"/>
        <v/>
      </c>
      <c r="BG2819" s="23" t="str">
        <f t="shared" si="431"/>
        <v/>
      </c>
      <c r="BH2819" s="23">
        <f t="shared" si="432"/>
        <v>0</v>
      </c>
      <c r="BP2819" s="3">
        <v>1</v>
      </c>
      <c r="BQ2819" s="2" t="s">
        <v>11444</v>
      </c>
    </row>
    <row r="2820" spans="1:69" ht="16.149999999999999" customHeight="1" x14ac:dyDescent="0.25">
      <c r="A2820" s="1">
        <v>2819</v>
      </c>
      <c r="B2820" s="2" t="s">
        <v>211</v>
      </c>
      <c r="C2820" s="2" t="s">
        <v>540</v>
      </c>
      <c r="D2820" s="2" t="s">
        <v>124</v>
      </c>
      <c r="E2820" s="2" t="s">
        <v>1809</v>
      </c>
      <c r="F2820" s="67">
        <v>43401</v>
      </c>
      <c r="G2820" s="3">
        <f t="shared" si="433"/>
        <v>10</v>
      </c>
      <c r="H2820" s="3">
        <f t="shared" si="434"/>
        <v>2018</v>
      </c>
      <c r="I2820" s="19">
        <v>0.8125</v>
      </c>
      <c r="J2820" s="20">
        <f t="shared" si="436"/>
        <v>19</v>
      </c>
      <c r="K2820" s="5" t="str">
        <f t="shared" si="429"/>
        <v>ja</v>
      </c>
      <c r="L2820" s="5" t="s">
        <v>91</v>
      </c>
      <c r="M2820" s="6" t="s">
        <v>74</v>
      </c>
      <c r="O2820" s="2" t="s">
        <v>5139</v>
      </c>
      <c r="P2820" s="2" t="s">
        <v>11445</v>
      </c>
      <c r="R2820" s="6" t="s">
        <v>3600</v>
      </c>
      <c r="W2820" s="2" t="s">
        <v>10967</v>
      </c>
      <c r="X2820" s="2">
        <v>200</v>
      </c>
      <c r="Y2820" s="2" t="s">
        <v>83</v>
      </c>
      <c r="Z2820" s="2" t="s">
        <v>168</v>
      </c>
      <c r="AA2820" s="2">
        <v>200</v>
      </c>
      <c r="AB2820" s="2" t="s">
        <v>83</v>
      </c>
      <c r="AC2820" s="2" t="s">
        <v>168</v>
      </c>
      <c r="AD2820" s="2">
        <v>200</v>
      </c>
      <c r="AE2820" s="2" t="s">
        <v>83</v>
      </c>
      <c r="AF2820" s="2" t="s">
        <v>168</v>
      </c>
      <c r="BE2820" s="23" t="str">
        <f t="shared" si="435"/>
        <v>EMF nein</v>
      </c>
      <c r="BF2820" s="23" t="str">
        <f t="shared" si="430"/>
        <v/>
      </c>
      <c r="BG2820" s="23" t="str">
        <f t="shared" si="431"/>
        <v/>
      </c>
      <c r="BH2820" s="23">
        <f t="shared" si="432"/>
        <v>0</v>
      </c>
      <c r="BP2820" s="3">
        <v>1</v>
      </c>
      <c r="BQ2820" s="2" t="s">
        <v>11446</v>
      </c>
    </row>
    <row r="2821" spans="1:69" ht="16.149999999999999" customHeight="1" x14ac:dyDescent="0.25">
      <c r="A2821" s="1">
        <v>2820</v>
      </c>
      <c r="B2821" s="2" t="s">
        <v>135</v>
      </c>
      <c r="C2821" s="2" t="s">
        <v>2119</v>
      </c>
      <c r="D2821" s="2" t="s">
        <v>137</v>
      </c>
      <c r="E2821" s="2" t="s">
        <v>10443</v>
      </c>
      <c r="F2821" s="67">
        <v>41827</v>
      </c>
      <c r="G2821" s="3">
        <f t="shared" si="433"/>
        <v>7</v>
      </c>
      <c r="H2821" s="3">
        <f t="shared" si="434"/>
        <v>2014</v>
      </c>
      <c r="I2821" s="19">
        <v>0.80902777777777801</v>
      </c>
      <c r="J2821" s="20">
        <f t="shared" si="436"/>
        <v>19</v>
      </c>
      <c r="K2821" s="5" t="str">
        <f t="shared" si="429"/>
        <v>ja</v>
      </c>
      <c r="L2821" s="5" t="s">
        <v>91</v>
      </c>
      <c r="M2821" s="6" t="s">
        <v>139</v>
      </c>
      <c r="N2821" s="5">
        <v>40</v>
      </c>
      <c r="O2821" s="2" t="s">
        <v>140</v>
      </c>
      <c r="P2821" s="2" t="s">
        <v>11447</v>
      </c>
      <c r="R2821" s="6" t="s">
        <v>3600</v>
      </c>
      <c r="T2821" s="6" t="s">
        <v>80</v>
      </c>
      <c r="X2821" s="2">
        <v>680</v>
      </c>
      <c r="Y2821" s="2" t="s">
        <v>81</v>
      </c>
      <c r="Z2821" s="2" t="s">
        <v>161</v>
      </c>
      <c r="AA2821" s="2">
        <v>680</v>
      </c>
      <c r="AB2821" s="2" t="s">
        <v>81</v>
      </c>
      <c r="AC2821" s="2" t="s">
        <v>161</v>
      </c>
      <c r="AD2821" s="2">
        <v>680</v>
      </c>
      <c r="AE2821" s="2" t="s">
        <v>81</v>
      </c>
      <c r="AF2821" s="2" t="s">
        <v>161</v>
      </c>
      <c r="AJ2821" s="2">
        <v>680</v>
      </c>
      <c r="AK2821" s="2" t="s">
        <v>81</v>
      </c>
      <c r="AL2821" s="2" t="s">
        <v>161</v>
      </c>
      <c r="AM2821" s="2">
        <v>680</v>
      </c>
      <c r="AN2821" s="2" t="s">
        <v>81</v>
      </c>
      <c r="AO2821" s="2" t="s">
        <v>161</v>
      </c>
      <c r="AP2821" s="2">
        <v>680</v>
      </c>
      <c r="AQ2821" s="2" t="s">
        <v>81</v>
      </c>
      <c r="AR2821" s="2" t="s">
        <v>161</v>
      </c>
      <c r="BE2821" s="23" t="str">
        <f t="shared" si="435"/>
        <v>EMF nein</v>
      </c>
      <c r="BF2821" s="23" t="str">
        <f t="shared" si="430"/>
        <v/>
      </c>
      <c r="BG2821" s="23" t="str">
        <f t="shared" si="431"/>
        <v/>
      </c>
      <c r="BH2821" s="23">
        <f t="shared" si="432"/>
        <v>0</v>
      </c>
      <c r="BO2821" s="2" t="s">
        <v>11448</v>
      </c>
      <c r="BP2821" s="3">
        <v>1</v>
      </c>
      <c r="BQ2821" s="2" t="s">
        <v>11449</v>
      </c>
    </row>
    <row r="2822" spans="1:69" ht="16.149999999999999" customHeight="1" x14ac:dyDescent="0.25">
      <c r="A2822" s="1">
        <v>2821</v>
      </c>
      <c r="B2822" s="2" t="s">
        <v>211</v>
      </c>
      <c r="C2822" s="2" t="s">
        <v>347</v>
      </c>
      <c r="D2822" s="2" t="s">
        <v>89</v>
      </c>
      <c r="E2822" s="2" t="s">
        <v>11450</v>
      </c>
      <c r="F2822" s="67">
        <v>43403</v>
      </c>
      <c r="G2822" s="3">
        <f t="shared" si="433"/>
        <v>10</v>
      </c>
      <c r="H2822" s="3">
        <f t="shared" si="434"/>
        <v>2018</v>
      </c>
      <c r="I2822" s="19">
        <v>0.49652777777777801</v>
      </c>
      <c r="J2822" s="20">
        <f t="shared" si="436"/>
        <v>11</v>
      </c>
      <c r="K2822" s="5" t="str">
        <f t="shared" ref="K2822:K2885" si="437">IF(COUNTA(W2822:BN2822)=0,"nein","ja")</f>
        <v>ja</v>
      </c>
      <c r="L2822" s="5" t="s">
        <v>91</v>
      </c>
      <c r="M2822" s="6" t="s">
        <v>74</v>
      </c>
      <c r="N2822" s="5">
        <v>23</v>
      </c>
      <c r="O2822" s="2" t="s">
        <v>5139</v>
      </c>
      <c r="P2822" s="2" t="s">
        <v>11438</v>
      </c>
      <c r="R2822" s="6" t="s">
        <v>3600</v>
      </c>
      <c r="U2822" s="2" t="s">
        <v>208</v>
      </c>
      <c r="V2822" s="2" t="s">
        <v>80</v>
      </c>
      <c r="X2822" s="2">
        <v>387</v>
      </c>
      <c r="Y2822" s="2" t="s">
        <v>83</v>
      </c>
      <c r="Z2822" s="2" t="s">
        <v>84</v>
      </c>
      <c r="AA2822" s="2">
        <v>380</v>
      </c>
      <c r="AB2822" s="2" t="s">
        <v>83</v>
      </c>
      <c r="AC2822" s="2" t="s">
        <v>84</v>
      </c>
      <c r="AD2822" s="2">
        <v>387</v>
      </c>
      <c r="AE2822" s="2" t="s">
        <v>83</v>
      </c>
      <c r="AF2822" s="2" t="s">
        <v>84</v>
      </c>
      <c r="AJ2822" s="2">
        <v>144</v>
      </c>
      <c r="AK2822" s="2" t="s">
        <v>81</v>
      </c>
      <c r="AL2822" s="2" t="s">
        <v>168</v>
      </c>
      <c r="AP2822" s="2">
        <v>144</v>
      </c>
      <c r="AQ2822" s="2" t="s">
        <v>81</v>
      </c>
      <c r="AR2822" s="2" t="s">
        <v>168</v>
      </c>
      <c r="BE2822" s="23" t="str">
        <f t="shared" si="435"/>
        <v>EMF nein</v>
      </c>
      <c r="BF2822" s="23" t="str">
        <f t="shared" ref="BF2822:BF2841" si="438">IF(SUM(BJ2822,BL2822,BN2822)=0,"",MIN(BJ2822,BL2822,BN2822))</f>
        <v/>
      </c>
      <c r="BG2822" s="23" t="str">
        <f t="shared" ref="BG2822:BG2841" si="439">IF(BF2822="","",IF(BF2822&lt;100,"&lt;100m",IF(AND(BF2822&gt;99, BF2822&lt;500),"100-499m",IF(BF2822&gt;499,"500+m",""))))</f>
        <v/>
      </c>
      <c r="BH2822" s="23">
        <f t="shared" ref="BH2822:BH2841" si="440">COUNTA(BI2822,BK2822,BM2822)</f>
        <v>0</v>
      </c>
      <c r="BO2822" s="2" t="s">
        <v>11451</v>
      </c>
      <c r="BP2822" s="3">
        <v>1</v>
      </c>
      <c r="BQ2822" s="2" t="s">
        <v>11452</v>
      </c>
    </row>
    <row r="2823" spans="1:69" ht="16.149999999999999" customHeight="1" x14ac:dyDescent="0.25">
      <c r="A2823" s="1">
        <v>2822</v>
      </c>
      <c r="B2823" s="2" t="s">
        <v>211</v>
      </c>
      <c r="C2823" s="116" t="s">
        <v>11453</v>
      </c>
      <c r="D2823" s="2" t="s">
        <v>192</v>
      </c>
      <c r="E2823" s="2" t="s">
        <v>11454</v>
      </c>
      <c r="F2823" s="67">
        <v>43403</v>
      </c>
      <c r="G2823" s="3">
        <f t="shared" si="433"/>
        <v>10</v>
      </c>
      <c r="H2823" s="3">
        <f t="shared" si="434"/>
        <v>2018</v>
      </c>
      <c r="I2823" s="19">
        <v>0.4375</v>
      </c>
      <c r="J2823" s="20">
        <f t="shared" si="436"/>
        <v>10</v>
      </c>
      <c r="K2823" s="5" t="str">
        <f t="shared" si="437"/>
        <v>ja</v>
      </c>
      <c r="L2823" s="5" t="s">
        <v>73</v>
      </c>
      <c r="M2823" s="6" t="s">
        <v>74</v>
      </c>
      <c r="N2823" s="5">
        <v>59</v>
      </c>
      <c r="O2823" s="2" t="s">
        <v>75</v>
      </c>
      <c r="P2823" s="2" t="s">
        <v>11455</v>
      </c>
      <c r="R2823" s="6" t="s">
        <v>3600</v>
      </c>
      <c r="S2823" s="2" t="s">
        <v>11456</v>
      </c>
      <c r="T2823" s="6" t="s">
        <v>80</v>
      </c>
      <c r="W2823" s="2" t="s">
        <v>11457</v>
      </c>
      <c r="X2823" s="2">
        <v>2500</v>
      </c>
      <c r="Y2823" s="2" t="s">
        <v>83</v>
      </c>
      <c r="Z2823" s="2" t="s">
        <v>84</v>
      </c>
      <c r="AA2823" s="2">
        <v>2500</v>
      </c>
      <c r="AB2823" s="2" t="s">
        <v>83</v>
      </c>
      <c r="AC2823" s="2" t="s">
        <v>84</v>
      </c>
      <c r="AD2823" s="2">
        <v>2500</v>
      </c>
      <c r="AE2823" s="2" t="s">
        <v>83</v>
      </c>
      <c r="AF2823" s="2" t="s">
        <v>84</v>
      </c>
      <c r="AJ2823" s="2">
        <v>30</v>
      </c>
      <c r="AK2823" s="2" t="s">
        <v>94</v>
      </c>
      <c r="AL2823" s="2" t="s">
        <v>82</v>
      </c>
      <c r="BE2823" s="23" t="str">
        <f t="shared" si="435"/>
        <v>EMF nein</v>
      </c>
      <c r="BF2823" s="23" t="str">
        <f t="shared" si="438"/>
        <v/>
      </c>
      <c r="BG2823" s="23" t="str">
        <f t="shared" si="439"/>
        <v/>
      </c>
      <c r="BH2823" s="23">
        <f t="shared" si="440"/>
        <v>0</v>
      </c>
      <c r="BO2823" s="2" t="s">
        <v>11458</v>
      </c>
      <c r="BP2823" s="3">
        <v>1</v>
      </c>
      <c r="BQ2823" s="2" t="s">
        <v>11459</v>
      </c>
    </row>
    <row r="2824" spans="1:69" ht="16.149999999999999" customHeight="1" x14ac:dyDescent="0.25">
      <c r="A2824" s="44">
        <v>2823</v>
      </c>
      <c r="B2824" s="2" t="s">
        <v>69</v>
      </c>
      <c r="C2824" s="44" t="s">
        <v>11460</v>
      </c>
      <c r="D2824" s="392" t="s">
        <v>137</v>
      </c>
      <c r="E2824" s="2" t="s">
        <v>11461</v>
      </c>
      <c r="F2824" s="67">
        <v>41837</v>
      </c>
      <c r="G2824" s="3">
        <f t="shared" si="433"/>
        <v>7</v>
      </c>
      <c r="H2824" s="3">
        <f t="shared" si="434"/>
        <v>2014</v>
      </c>
      <c r="I2824" s="19">
        <v>0.37847222222222199</v>
      </c>
      <c r="J2824" s="20">
        <f t="shared" si="436"/>
        <v>9</v>
      </c>
      <c r="K2824" s="5" t="str">
        <f t="shared" si="437"/>
        <v>ja</v>
      </c>
      <c r="L2824" s="5" t="s">
        <v>91</v>
      </c>
      <c r="M2824" s="6" t="s">
        <v>115</v>
      </c>
      <c r="N2824" s="5">
        <v>68</v>
      </c>
      <c r="O2824" s="2" t="s">
        <v>126</v>
      </c>
      <c r="P2824" s="2" t="s">
        <v>11462</v>
      </c>
      <c r="R2824" s="6" t="s">
        <v>77</v>
      </c>
      <c r="T2824" s="6" t="s">
        <v>202</v>
      </c>
      <c r="X2824" s="2" t="s">
        <v>22294</v>
      </c>
      <c r="BE2824" s="23" t="str">
        <f t="shared" si="435"/>
        <v>EMF ja</v>
      </c>
      <c r="BF2824" s="23">
        <f t="shared" si="438"/>
        <v>1400</v>
      </c>
      <c r="BG2824" s="23" t="str">
        <f t="shared" si="439"/>
        <v>500+m</v>
      </c>
      <c r="BH2824" s="23">
        <f t="shared" si="440"/>
        <v>1</v>
      </c>
      <c r="BK2824" s="2" t="s">
        <v>162</v>
      </c>
      <c r="BL2824" s="2">
        <v>1400</v>
      </c>
      <c r="BO2824" s="2" t="s">
        <v>11463</v>
      </c>
      <c r="BP2824" s="3">
        <v>1</v>
      </c>
      <c r="BQ2824" s="2" t="s">
        <v>11464</v>
      </c>
    </row>
    <row r="2825" spans="1:69" ht="16.149999999999999" customHeight="1" x14ac:dyDescent="0.25">
      <c r="A2825" s="1">
        <v>2824</v>
      </c>
      <c r="B2825" s="2" t="s">
        <v>211</v>
      </c>
      <c r="C2825" s="2" t="s">
        <v>7713</v>
      </c>
      <c r="D2825" s="2" t="s">
        <v>651</v>
      </c>
      <c r="E2825" s="2" t="s">
        <v>11465</v>
      </c>
      <c r="F2825" s="67">
        <v>43405</v>
      </c>
      <c r="G2825" s="3">
        <f t="shared" si="433"/>
        <v>11</v>
      </c>
      <c r="H2825" s="3">
        <f t="shared" si="434"/>
        <v>2018</v>
      </c>
      <c r="I2825" s="19">
        <v>0.9375</v>
      </c>
      <c r="J2825" s="20">
        <f t="shared" si="436"/>
        <v>22</v>
      </c>
      <c r="K2825" s="5" t="str">
        <f t="shared" si="437"/>
        <v>ja</v>
      </c>
      <c r="L2825" s="5" t="s">
        <v>91</v>
      </c>
      <c r="M2825" s="6" t="s">
        <v>74</v>
      </c>
      <c r="N2825" s="5">
        <v>54</v>
      </c>
      <c r="O2825" s="2" t="s">
        <v>140</v>
      </c>
      <c r="P2825" s="2" t="s">
        <v>11466</v>
      </c>
      <c r="R2825" s="6" t="s">
        <v>77</v>
      </c>
      <c r="T2825" s="6" t="s">
        <v>202</v>
      </c>
      <c r="U2825" s="2" t="s">
        <v>74</v>
      </c>
      <c r="V2825" s="2" t="s">
        <v>80</v>
      </c>
      <c r="X2825" s="2">
        <v>381</v>
      </c>
      <c r="Y2825" s="2" t="s">
        <v>81</v>
      </c>
      <c r="Z2825" s="2" t="s">
        <v>161</v>
      </c>
      <c r="AA2825" s="2">
        <v>381</v>
      </c>
      <c r="AB2825" s="2" t="s">
        <v>81</v>
      </c>
      <c r="AC2825" s="2" t="s">
        <v>161</v>
      </c>
      <c r="BE2825" s="23" t="str">
        <f t="shared" si="435"/>
        <v>EMF ja</v>
      </c>
      <c r="BF2825" s="23">
        <f t="shared" si="438"/>
        <v>930</v>
      </c>
      <c r="BG2825" s="23" t="str">
        <f t="shared" si="439"/>
        <v>500+m</v>
      </c>
      <c r="BH2825" s="23">
        <f t="shared" si="440"/>
        <v>2</v>
      </c>
      <c r="BI2825" s="2" t="s">
        <v>162</v>
      </c>
      <c r="BJ2825" s="2">
        <v>2870</v>
      </c>
      <c r="BK2825" s="2" t="s">
        <v>162</v>
      </c>
      <c r="BL2825" s="2">
        <v>930</v>
      </c>
      <c r="BO2825" s="2" t="s">
        <v>11467</v>
      </c>
      <c r="BP2825" s="3">
        <v>1</v>
      </c>
      <c r="BQ2825" s="2" t="s">
        <v>11468</v>
      </c>
    </row>
    <row r="2826" spans="1:69" ht="16.149999999999999" customHeight="1" x14ac:dyDescent="0.25">
      <c r="A2826" s="1">
        <v>2825</v>
      </c>
      <c r="B2826" s="2" t="s">
        <v>211</v>
      </c>
      <c r="C2826" s="2" t="s">
        <v>890</v>
      </c>
      <c r="D2826" s="2" t="s">
        <v>158</v>
      </c>
      <c r="E2826" s="2" t="s">
        <v>11469</v>
      </c>
      <c r="F2826" s="67">
        <v>43402</v>
      </c>
      <c r="G2826" s="3">
        <f t="shared" si="433"/>
        <v>10</v>
      </c>
      <c r="H2826" s="3">
        <f t="shared" si="434"/>
        <v>2018</v>
      </c>
      <c r="I2826" s="19">
        <v>0.72569444444444398</v>
      </c>
      <c r="J2826" s="20">
        <f t="shared" si="436"/>
        <v>17</v>
      </c>
      <c r="K2826" s="5" t="str">
        <f t="shared" si="437"/>
        <v>ja</v>
      </c>
      <c r="L2826" s="5" t="s">
        <v>91</v>
      </c>
      <c r="M2826" s="6" t="s">
        <v>74</v>
      </c>
      <c r="O2826" s="2" t="s">
        <v>126</v>
      </c>
      <c r="P2826" s="2" t="s">
        <v>11470</v>
      </c>
      <c r="R2826" s="6" t="s">
        <v>77</v>
      </c>
      <c r="U2826" s="2" t="s">
        <v>208</v>
      </c>
      <c r="V2826" s="2" t="s">
        <v>202</v>
      </c>
      <c r="X2826" s="2">
        <v>227</v>
      </c>
      <c r="Y2826" s="2" t="s">
        <v>81</v>
      </c>
      <c r="Z2826" s="2" t="s">
        <v>82</v>
      </c>
      <c r="AA2826" s="2">
        <v>227</v>
      </c>
      <c r="AB2826" s="2" t="s">
        <v>81</v>
      </c>
      <c r="AC2826" s="2" t="s">
        <v>82</v>
      </c>
      <c r="AD2826" s="2">
        <v>227</v>
      </c>
      <c r="AE2826" s="2" t="s">
        <v>83</v>
      </c>
      <c r="AF2826" s="2" t="s">
        <v>82</v>
      </c>
      <c r="BE2826" s="23" t="str">
        <f t="shared" si="435"/>
        <v>EMF ja</v>
      </c>
      <c r="BF2826" s="23">
        <f t="shared" si="438"/>
        <v>600</v>
      </c>
      <c r="BG2826" s="23" t="str">
        <f t="shared" si="439"/>
        <v>500+m</v>
      </c>
      <c r="BH2826" s="23">
        <f t="shared" si="440"/>
        <v>1</v>
      </c>
      <c r="BK2826" s="2" t="s">
        <v>162</v>
      </c>
      <c r="BL2826" s="2">
        <v>600</v>
      </c>
      <c r="BO2826" s="2" t="s">
        <v>11471</v>
      </c>
      <c r="BP2826" s="3">
        <v>1</v>
      </c>
      <c r="BQ2826" s="2" t="s">
        <v>11472</v>
      </c>
    </row>
    <row r="2827" spans="1:69" ht="16.149999999999999" customHeight="1" x14ac:dyDescent="0.25">
      <c r="A2827" s="1">
        <v>2826</v>
      </c>
      <c r="B2827" s="2" t="s">
        <v>211</v>
      </c>
      <c r="C2827" s="2" t="s">
        <v>11473</v>
      </c>
      <c r="D2827" s="2" t="s">
        <v>264</v>
      </c>
      <c r="E2827" s="2" t="s">
        <v>11474</v>
      </c>
      <c r="F2827" s="67">
        <v>43405</v>
      </c>
      <c r="G2827" s="3">
        <f t="shared" si="433"/>
        <v>11</v>
      </c>
      <c r="H2827" s="3">
        <f t="shared" si="434"/>
        <v>2018</v>
      </c>
      <c r="I2827" s="19">
        <v>1.0416666666666701E-2</v>
      </c>
      <c r="J2827" s="20">
        <f t="shared" si="436"/>
        <v>0</v>
      </c>
      <c r="K2827" s="5" t="str">
        <f t="shared" si="437"/>
        <v>ja</v>
      </c>
      <c r="L2827" s="5" t="s">
        <v>91</v>
      </c>
      <c r="M2827" s="6" t="s">
        <v>74</v>
      </c>
      <c r="N2827" s="5">
        <v>27</v>
      </c>
      <c r="O2827" s="2" t="s">
        <v>140</v>
      </c>
      <c r="P2827" s="2" t="s">
        <v>11475</v>
      </c>
      <c r="R2827" s="6" t="s">
        <v>77</v>
      </c>
      <c r="U2827" s="2" t="s">
        <v>139</v>
      </c>
      <c r="X2827" s="2">
        <v>206</v>
      </c>
      <c r="Y2827" s="2" t="s">
        <v>81</v>
      </c>
      <c r="Z2827" s="2" t="s">
        <v>84</v>
      </c>
      <c r="AA2827" s="2">
        <v>206</v>
      </c>
      <c r="AB2827" s="2" t="s">
        <v>94</v>
      </c>
      <c r="AC2827" s="2" t="s">
        <v>84</v>
      </c>
      <c r="AD2827" s="2">
        <v>206</v>
      </c>
      <c r="AE2827" s="2" t="s">
        <v>81</v>
      </c>
      <c r="AF2827" s="2" t="s">
        <v>84</v>
      </c>
      <c r="BE2827" s="23" t="str">
        <f t="shared" si="435"/>
        <v>EMF nein</v>
      </c>
      <c r="BF2827" s="23" t="str">
        <f t="shared" si="438"/>
        <v/>
      </c>
      <c r="BG2827" s="23" t="str">
        <f t="shared" si="439"/>
        <v/>
      </c>
      <c r="BH2827" s="23">
        <f t="shared" si="440"/>
        <v>0</v>
      </c>
      <c r="BO2827" s="2" t="s">
        <v>11476</v>
      </c>
      <c r="BP2827" s="3">
        <v>1</v>
      </c>
      <c r="BQ2827" s="2" t="s">
        <v>11477</v>
      </c>
    </row>
    <row r="2828" spans="1:69" ht="16.149999999999999" customHeight="1" x14ac:dyDescent="0.25">
      <c r="A2828" s="1">
        <v>2827</v>
      </c>
      <c r="B2828" s="2" t="s">
        <v>211</v>
      </c>
      <c r="C2828" s="2" t="s">
        <v>11478</v>
      </c>
      <c r="D2828" s="2" t="s">
        <v>137</v>
      </c>
      <c r="E2828" s="2" t="s">
        <v>11479</v>
      </c>
      <c r="F2828" s="67">
        <v>43403</v>
      </c>
      <c r="G2828" s="3">
        <f t="shared" si="433"/>
        <v>10</v>
      </c>
      <c r="H2828" s="3">
        <f t="shared" si="434"/>
        <v>2018</v>
      </c>
      <c r="I2828" s="92">
        <v>0.53125</v>
      </c>
      <c r="J2828" s="20">
        <f t="shared" si="436"/>
        <v>12</v>
      </c>
      <c r="K2828" s="5" t="str">
        <f t="shared" si="437"/>
        <v>ja</v>
      </c>
      <c r="L2828" s="5" t="s">
        <v>73</v>
      </c>
      <c r="M2828" s="6" t="s">
        <v>115</v>
      </c>
      <c r="N2828" s="5">
        <v>39</v>
      </c>
      <c r="O2828" s="2" t="s">
        <v>75</v>
      </c>
      <c r="P2828" s="2" t="s">
        <v>11480</v>
      </c>
      <c r="R2828" s="6" t="s">
        <v>77</v>
      </c>
      <c r="T2828" s="6" t="s">
        <v>80</v>
      </c>
      <c r="U2828" s="2" t="s">
        <v>139</v>
      </c>
      <c r="V2828" s="2" t="s">
        <v>109</v>
      </c>
      <c r="X2828" s="2">
        <v>250</v>
      </c>
      <c r="Y2828" s="2" t="s">
        <v>83</v>
      </c>
      <c r="Z2828" s="2" t="s">
        <v>84</v>
      </c>
      <c r="AA2828" s="2">
        <v>250</v>
      </c>
      <c r="AB2828" s="2" t="s">
        <v>81</v>
      </c>
      <c r="AC2828" s="2" t="s">
        <v>84</v>
      </c>
      <c r="AD2828" s="2">
        <v>250</v>
      </c>
      <c r="AE2828" s="2" t="s">
        <v>83</v>
      </c>
      <c r="AF2828" s="2" t="s">
        <v>84</v>
      </c>
      <c r="AJ2828" s="2">
        <v>250</v>
      </c>
      <c r="AK2828" s="2" t="s">
        <v>83</v>
      </c>
      <c r="AL2828" s="2" t="s">
        <v>84</v>
      </c>
      <c r="AM2828" s="2">
        <v>250</v>
      </c>
      <c r="AN2828" s="2" t="s">
        <v>81</v>
      </c>
      <c r="AO2828" s="2" t="s">
        <v>84</v>
      </c>
      <c r="AP2828" s="2">
        <v>250</v>
      </c>
      <c r="AQ2828" s="2" t="s">
        <v>83</v>
      </c>
      <c r="AR2828" s="2" t="s">
        <v>84</v>
      </c>
      <c r="BE2828" s="23" t="str">
        <f t="shared" si="435"/>
        <v>EMF nein</v>
      </c>
      <c r="BF2828" s="23" t="str">
        <f t="shared" si="438"/>
        <v/>
      </c>
      <c r="BG2828" s="23" t="str">
        <f t="shared" si="439"/>
        <v/>
      </c>
      <c r="BH2828" s="23">
        <f t="shared" si="440"/>
        <v>0</v>
      </c>
      <c r="BO2828" s="2" t="s">
        <v>11481</v>
      </c>
      <c r="BP2828" s="3">
        <v>1</v>
      </c>
      <c r="BQ2828" s="2" t="s">
        <v>11482</v>
      </c>
    </row>
    <row r="2829" spans="1:69" ht="16.149999999999999" customHeight="1" x14ac:dyDescent="0.25">
      <c r="A2829" s="1">
        <v>2828</v>
      </c>
      <c r="B2829" s="2" t="s">
        <v>211</v>
      </c>
      <c r="C2829" s="2" t="s">
        <v>5908</v>
      </c>
      <c r="D2829" s="2" t="s">
        <v>158</v>
      </c>
      <c r="E2829" s="2" t="s">
        <v>10443</v>
      </c>
      <c r="F2829" s="67">
        <v>42446</v>
      </c>
      <c r="G2829" s="3">
        <f t="shared" si="433"/>
        <v>3</v>
      </c>
      <c r="H2829" s="3">
        <f t="shared" si="434"/>
        <v>2016</v>
      </c>
      <c r="I2829" s="92">
        <v>0.44097222222222199</v>
      </c>
      <c r="J2829" s="20">
        <f t="shared" si="436"/>
        <v>10</v>
      </c>
      <c r="K2829" s="5" t="str">
        <f t="shared" si="437"/>
        <v>ja</v>
      </c>
      <c r="L2829" s="5" t="s">
        <v>91</v>
      </c>
      <c r="M2829" s="6" t="s">
        <v>74</v>
      </c>
      <c r="O2829" s="2" t="s">
        <v>140</v>
      </c>
      <c r="P2829" s="2" t="s">
        <v>10609</v>
      </c>
      <c r="R2829" s="6" t="s">
        <v>77</v>
      </c>
      <c r="U2829" s="2" t="s">
        <v>139</v>
      </c>
      <c r="X2829" s="2">
        <v>567</v>
      </c>
      <c r="Y2829" s="2" t="s">
        <v>83</v>
      </c>
      <c r="Z2829" s="2" t="s">
        <v>84</v>
      </c>
      <c r="AA2829" s="2">
        <v>567</v>
      </c>
      <c r="AB2829" s="2" t="s">
        <v>81</v>
      </c>
      <c r="AC2829" s="2" t="s">
        <v>84</v>
      </c>
      <c r="AD2829" s="2">
        <v>567</v>
      </c>
      <c r="AE2829" s="2" t="s">
        <v>83</v>
      </c>
      <c r="AF2829" s="2" t="s">
        <v>84</v>
      </c>
      <c r="AJ2829" s="2">
        <v>580</v>
      </c>
      <c r="AK2829" s="2" t="s">
        <v>81</v>
      </c>
      <c r="AL2829" s="2" t="s">
        <v>84</v>
      </c>
      <c r="AM2829" s="2">
        <v>580</v>
      </c>
      <c r="AN2829" s="2" t="s">
        <v>81</v>
      </c>
      <c r="AO2829" s="2" t="s">
        <v>84</v>
      </c>
      <c r="AP2829" s="2">
        <v>580</v>
      </c>
      <c r="AQ2829" s="2" t="s">
        <v>81</v>
      </c>
      <c r="AR2829" s="2" t="s">
        <v>84</v>
      </c>
      <c r="AV2829" s="2">
        <v>400</v>
      </c>
      <c r="AW2829" s="2" t="s">
        <v>83</v>
      </c>
      <c r="AX2829" s="2" t="s">
        <v>168</v>
      </c>
      <c r="AY2829" s="2">
        <v>400</v>
      </c>
      <c r="AZ2829" s="2" t="s">
        <v>81</v>
      </c>
      <c r="BA2829" s="2" t="s">
        <v>168</v>
      </c>
      <c r="BB2829" s="2">
        <v>400</v>
      </c>
      <c r="BC2829" s="2" t="s">
        <v>81</v>
      </c>
      <c r="BD2829" s="2" t="s">
        <v>168</v>
      </c>
      <c r="BE2829" s="23" t="str">
        <f t="shared" si="435"/>
        <v>EMF nein</v>
      </c>
      <c r="BF2829" s="23" t="str">
        <f t="shared" si="438"/>
        <v/>
      </c>
      <c r="BG2829" s="23" t="str">
        <f t="shared" si="439"/>
        <v/>
      </c>
      <c r="BH2829" s="23">
        <f t="shared" si="440"/>
        <v>0</v>
      </c>
      <c r="BO2829" s="2" t="s">
        <v>11483</v>
      </c>
      <c r="BP2829" s="3">
        <v>1</v>
      </c>
      <c r="BQ2829" s="2" t="s">
        <v>11484</v>
      </c>
    </row>
    <row r="2830" spans="1:69" ht="16.149999999999999" customHeight="1" x14ac:dyDescent="0.25">
      <c r="A2830" s="1">
        <v>2829</v>
      </c>
      <c r="B2830" s="2" t="s">
        <v>211</v>
      </c>
      <c r="C2830" s="2" t="s">
        <v>11485</v>
      </c>
      <c r="D2830" s="2" t="s">
        <v>151</v>
      </c>
      <c r="E2830" s="2" t="s">
        <v>11486</v>
      </c>
      <c r="F2830" s="67">
        <v>42939</v>
      </c>
      <c r="G2830" s="3">
        <f t="shared" si="433"/>
        <v>7</v>
      </c>
      <c r="H2830" s="3">
        <f t="shared" si="434"/>
        <v>2017</v>
      </c>
      <c r="I2830" s="92">
        <v>0.42708333333333298</v>
      </c>
      <c r="J2830" s="20">
        <f t="shared" si="436"/>
        <v>10</v>
      </c>
      <c r="K2830" s="5" t="str">
        <f t="shared" si="437"/>
        <v>ja</v>
      </c>
      <c r="L2830" s="5" t="s">
        <v>73</v>
      </c>
      <c r="M2830" s="6" t="s">
        <v>100</v>
      </c>
      <c r="N2830" s="5">
        <v>29</v>
      </c>
      <c r="O2830" s="2" t="s">
        <v>126</v>
      </c>
      <c r="P2830" s="2" t="s">
        <v>11487</v>
      </c>
      <c r="R2830" s="6" t="s">
        <v>77</v>
      </c>
      <c r="T2830" s="6" t="s">
        <v>202</v>
      </c>
      <c r="X2830" s="2">
        <v>900</v>
      </c>
      <c r="Y2830" s="2" t="s">
        <v>83</v>
      </c>
      <c r="Z2830" s="2" t="s">
        <v>84</v>
      </c>
      <c r="AA2830" s="2">
        <v>900</v>
      </c>
      <c r="AB2830" s="2" t="s">
        <v>81</v>
      </c>
      <c r="AC2830" s="2" t="s">
        <v>84</v>
      </c>
      <c r="AD2830" s="2">
        <v>900</v>
      </c>
      <c r="AE2830" s="2" t="s">
        <v>83</v>
      </c>
      <c r="AF2830" s="2" t="s">
        <v>84</v>
      </c>
      <c r="BE2830" s="23" t="str">
        <f t="shared" si="435"/>
        <v>EMF nein</v>
      </c>
      <c r="BF2830" s="23" t="str">
        <f t="shared" si="438"/>
        <v/>
      </c>
      <c r="BG2830" s="23" t="str">
        <f t="shared" si="439"/>
        <v/>
      </c>
      <c r="BH2830" s="23">
        <f t="shared" si="440"/>
        <v>0</v>
      </c>
      <c r="BO2830" s="2" t="s">
        <v>11488</v>
      </c>
      <c r="BP2830" s="3">
        <v>1</v>
      </c>
      <c r="BQ2830" s="2" t="s">
        <v>11489</v>
      </c>
    </row>
    <row r="2831" spans="1:69" ht="16.149999999999999" customHeight="1" x14ac:dyDescent="0.25">
      <c r="A2831" s="1">
        <v>2830</v>
      </c>
      <c r="B2831" s="2" t="s">
        <v>69</v>
      </c>
      <c r="C2831" s="2" t="s">
        <v>7917</v>
      </c>
      <c r="D2831" s="2" t="s">
        <v>113</v>
      </c>
      <c r="E2831" s="2" t="s">
        <v>2775</v>
      </c>
      <c r="F2831" s="67">
        <v>43400</v>
      </c>
      <c r="G2831" s="3">
        <f t="shared" si="433"/>
        <v>10</v>
      </c>
      <c r="H2831" s="3">
        <f t="shared" si="434"/>
        <v>2018</v>
      </c>
      <c r="I2831" s="92">
        <v>0.4375</v>
      </c>
      <c r="J2831" s="20">
        <f t="shared" si="436"/>
        <v>10</v>
      </c>
      <c r="K2831" s="5" t="str">
        <f t="shared" si="437"/>
        <v>ja</v>
      </c>
      <c r="L2831" s="5" t="s">
        <v>91</v>
      </c>
      <c r="M2831" s="6" t="s">
        <v>2774</v>
      </c>
      <c r="O2831" s="17" t="s">
        <v>2775</v>
      </c>
      <c r="P2831" s="2" t="s">
        <v>11490</v>
      </c>
      <c r="R2831" s="6" t="s">
        <v>77</v>
      </c>
      <c r="S2831" s="2" t="s">
        <v>132</v>
      </c>
      <c r="T2831" s="6" t="s">
        <v>202</v>
      </c>
      <c r="X2831" s="2">
        <v>300</v>
      </c>
      <c r="Y2831" s="2" t="s">
        <v>81</v>
      </c>
      <c r="Z2831" s="2" t="s">
        <v>84</v>
      </c>
      <c r="AA2831" s="2">
        <v>300</v>
      </c>
      <c r="AB2831" s="2" t="s">
        <v>81</v>
      </c>
      <c r="AC2831" s="2" t="s">
        <v>84</v>
      </c>
      <c r="AD2831" s="2">
        <v>300</v>
      </c>
      <c r="AE2831" s="2" t="s">
        <v>83</v>
      </c>
      <c r="AF2831" s="2" t="s">
        <v>84</v>
      </c>
      <c r="BE2831" s="23" t="str">
        <f t="shared" si="435"/>
        <v>EMF nein</v>
      </c>
      <c r="BF2831" s="23" t="str">
        <f t="shared" si="438"/>
        <v/>
      </c>
      <c r="BG2831" s="23" t="str">
        <f t="shared" si="439"/>
        <v/>
      </c>
      <c r="BH2831" s="23">
        <f t="shared" si="440"/>
        <v>0</v>
      </c>
      <c r="BO2831" s="2" t="s">
        <v>11491</v>
      </c>
      <c r="BP2831" s="3">
        <v>1</v>
      </c>
      <c r="BQ2831" s="2" t="s">
        <v>11492</v>
      </c>
    </row>
    <row r="2832" spans="1:69" ht="16.149999999999999" customHeight="1" x14ac:dyDescent="0.25">
      <c r="A2832" s="1">
        <v>2831</v>
      </c>
      <c r="B2832" s="2" t="s">
        <v>87</v>
      </c>
      <c r="C2832" s="2" t="s">
        <v>540</v>
      </c>
      <c r="D2832" s="2" t="s">
        <v>124</v>
      </c>
      <c r="E2832" s="2" t="s">
        <v>11493</v>
      </c>
      <c r="F2832" s="67">
        <v>43074</v>
      </c>
      <c r="G2832" s="3">
        <f t="shared" si="433"/>
        <v>12</v>
      </c>
      <c r="H2832" s="3">
        <f t="shared" si="434"/>
        <v>2017</v>
      </c>
      <c r="I2832" s="92">
        <v>0.73263888888888895</v>
      </c>
      <c r="J2832" s="20">
        <f t="shared" si="436"/>
        <v>17</v>
      </c>
      <c r="K2832" s="5" t="str">
        <f t="shared" si="437"/>
        <v>ja</v>
      </c>
      <c r="L2832" s="5" t="s">
        <v>73</v>
      </c>
      <c r="M2832" s="6" t="s">
        <v>74</v>
      </c>
      <c r="N2832" s="5">
        <v>86</v>
      </c>
      <c r="O2832" s="2" t="s">
        <v>5139</v>
      </c>
      <c r="P2832" s="2" t="s">
        <v>11438</v>
      </c>
      <c r="R2832" s="6" t="s">
        <v>77</v>
      </c>
      <c r="T2832" s="6" t="s">
        <v>80</v>
      </c>
      <c r="BE2832" s="23" t="str">
        <f t="shared" si="435"/>
        <v>EMF nein</v>
      </c>
      <c r="BF2832" s="23" t="str">
        <f t="shared" si="438"/>
        <v/>
      </c>
      <c r="BG2832" s="23" t="str">
        <f t="shared" si="439"/>
        <v/>
      </c>
      <c r="BH2832" s="23">
        <f t="shared" si="440"/>
        <v>0</v>
      </c>
      <c r="BO2832" s="2" t="s">
        <v>11494</v>
      </c>
      <c r="BP2832" s="3">
        <v>1</v>
      </c>
      <c r="BQ2832" s="2" t="s">
        <v>11495</v>
      </c>
    </row>
    <row r="2833" spans="1:70" ht="16.149999999999999" customHeight="1" x14ac:dyDescent="0.25">
      <c r="A2833" s="1">
        <v>2832</v>
      </c>
      <c r="B2833" s="2" t="s">
        <v>87</v>
      </c>
      <c r="C2833" s="2" t="s">
        <v>540</v>
      </c>
      <c r="D2833" s="2" t="s">
        <v>124</v>
      </c>
      <c r="E2833" s="2" t="s">
        <v>11493</v>
      </c>
      <c r="F2833" s="67">
        <v>42492</v>
      </c>
      <c r="G2833" s="3">
        <f t="shared" si="433"/>
        <v>5</v>
      </c>
      <c r="H2833" s="3">
        <f t="shared" si="434"/>
        <v>2016</v>
      </c>
      <c r="I2833" s="92">
        <v>0.4375</v>
      </c>
      <c r="J2833" s="20">
        <f t="shared" si="436"/>
        <v>10</v>
      </c>
      <c r="K2833" s="5" t="str">
        <f t="shared" si="437"/>
        <v>ja</v>
      </c>
      <c r="L2833" s="5" t="s">
        <v>91</v>
      </c>
      <c r="M2833" s="6" t="s">
        <v>74</v>
      </c>
      <c r="N2833" s="5">
        <v>70</v>
      </c>
      <c r="O2833" s="2" t="s">
        <v>5139</v>
      </c>
      <c r="P2833" s="2" t="s">
        <v>11438</v>
      </c>
      <c r="R2833" s="6" t="s">
        <v>77</v>
      </c>
      <c r="T2833" s="6" t="s">
        <v>80</v>
      </c>
      <c r="BE2833" s="23" t="str">
        <f t="shared" si="435"/>
        <v>EMF nein</v>
      </c>
      <c r="BF2833" s="23" t="str">
        <f t="shared" si="438"/>
        <v/>
      </c>
      <c r="BG2833" s="23" t="str">
        <f t="shared" si="439"/>
        <v/>
      </c>
      <c r="BH2833" s="23">
        <f t="shared" si="440"/>
        <v>0</v>
      </c>
      <c r="BO2833" s="2" t="s">
        <v>11496</v>
      </c>
      <c r="BP2833" s="3">
        <v>1</v>
      </c>
      <c r="BQ2833" s="2" t="s">
        <v>11497</v>
      </c>
    </row>
    <row r="2834" spans="1:70" ht="16.149999999999999" customHeight="1" x14ac:dyDescent="0.25">
      <c r="A2834" s="1">
        <v>2833</v>
      </c>
      <c r="B2834" s="2" t="s">
        <v>211</v>
      </c>
      <c r="C2834" s="2" t="s">
        <v>540</v>
      </c>
      <c r="D2834" s="2" t="s">
        <v>124</v>
      </c>
      <c r="E2834" s="2" t="s">
        <v>11498</v>
      </c>
      <c r="F2834" s="67">
        <v>43407</v>
      </c>
      <c r="G2834" s="3">
        <f t="shared" si="433"/>
        <v>11</v>
      </c>
      <c r="H2834" s="3">
        <f t="shared" si="434"/>
        <v>2018</v>
      </c>
      <c r="I2834" s="92">
        <v>0.27083333333333298</v>
      </c>
      <c r="J2834" s="20">
        <f t="shared" si="436"/>
        <v>6</v>
      </c>
      <c r="K2834" s="5" t="str">
        <f t="shared" si="437"/>
        <v>ja</v>
      </c>
      <c r="L2834" s="5" t="s">
        <v>91</v>
      </c>
      <c r="M2834" s="6" t="s">
        <v>74</v>
      </c>
      <c r="N2834" s="5">
        <v>35</v>
      </c>
      <c r="O2834" s="2" t="s">
        <v>75</v>
      </c>
      <c r="P2834" s="2" t="s">
        <v>11499</v>
      </c>
      <c r="Q2834" s="6" t="s">
        <v>186</v>
      </c>
      <c r="R2834" s="6" t="s">
        <v>77</v>
      </c>
      <c r="S2834" s="2" t="s">
        <v>78</v>
      </c>
      <c r="W2834" s="2" t="s">
        <v>4373</v>
      </c>
      <c r="BE2834" s="23" t="str">
        <f t="shared" si="435"/>
        <v>EMF nein</v>
      </c>
      <c r="BF2834" s="23" t="str">
        <f t="shared" si="438"/>
        <v/>
      </c>
      <c r="BG2834" s="23" t="str">
        <f t="shared" si="439"/>
        <v/>
      </c>
      <c r="BH2834" s="23">
        <f t="shared" si="440"/>
        <v>0</v>
      </c>
      <c r="BO2834" s="2" t="s">
        <v>11500</v>
      </c>
      <c r="BP2834" s="3">
        <v>1</v>
      </c>
      <c r="BQ2834" s="2" t="s">
        <v>11501</v>
      </c>
    </row>
    <row r="2835" spans="1:70" ht="16.149999999999999" customHeight="1" x14ac:dyDescent="0.25">
      <c r="A2835" s="1">
        <v>2834</v>
      </c>
      <c r="B2835" s="2" t="s">
        <v>211</v>
      </c>
      <c r="C2835" s="2" t="s">
        <v>1422</v>
      </c>
      <c r="D2835" s="2" t="s">
        <v>172</v>
      </c>
      <c r="E2835" s="2" t="s">
        <v>9643</v>
      </c>
      <c r="F2835" s="67">
        <v>43407</v>
      </c>
      <c r="G2835" s="3">
        <f t="shared" ref="G2835:G2898" si="441">IF(F2835&lt;&gt;"",MONTH(F2835),"")</f>
        <v>11</v>
      </c>
      <c r="H2835" s="3">
        <f t="shared" ref="H2835:H2898" si="442">IF(F2835&lt;&gt;"",YEAR(F2835),"")</f>
        <v>2018</v>
      </c>
      <c r="I2835" s="92">
        <v>6.25E-2</v>
      </c>
      <c r="J2835" s="20">
        <f t="shared" si="436"/>
        <v>1</v>
      </c>
      <c r="K2835" s="5" t="str">
        <f t="shared" si="437"/>
        <v>ja</v>
      </c>
      <c r="L2835" s="5" t="s">
        <v>73</v>
      </c>
      <c r="M2835" s="6" t="s">
        <v>74</v>
      </c>
      <c r="O2835" s="2" t="s">
        <v>5139</v>
      </c>
      <c r="P2835" s="2" t="s">
        <v>6079</v>
      </c>
      <c r="R2835" s="6" t="s">
        <v>77</v>
      </c>
      <c r="S2835" s="2" t="s">
        <v>78</v>
      </c>
      <c r="T2835" s="6" t="s">
        <v>80</v>
      </c>
      <c r="U2835" s="2" t="s">
        <v>74</v>
      </c>
      <c r="V2835" s="2" t="s">
        <v>80</v>
      </c>
      <c r="X2835" s="2">
        <v>526</v>
      </c>
      <c r="Y2835" s="2" t="s">
        <v>83</v>
      </c>
      <c r="Z2835" s="2" t="s">
        <v>168</v>
      </c>
      <c r="AA2835" s="2">
        <v>526</v>
      </c>
      <c r="AB2835" s="2" t="s">
        <v>83</v>
      </c>
      <c r="AC2835" s="2" t="s">
        <v>168</v>
      </c>
      <c r="AD2835" s="2">
        <v>526</v>
      </c>
      <c r="AE2835" s="2" t="s">
        <v>83</v>
      </c>
      <c r="AF2835" s="2" t="s">
        <v>168</v>
      </c>
      <c r="AJ2835" s="2">
        <v>790</v>
      </c>
      <c r="AK2835" s="2" t="s">
        <v>81</v>
      </c>
      <c r="AL2835" s="2" t="s">
        <v>168</v>
      </c>
      <c r="AP2835" s="2">
        <v>790</v>
      </c>
      <c r="AQ2835" s="2" t="s">
        <v>81</v>
      </c>
      <c r="AR2835" s="2" t="s">
        <v>168</v>
      </c>
      <c r="AV2835" s="2">
        <v>1090</v>
      </c>
      <c r="AW2835" s="2" t="s">
        <v>81</v>
      </c>
      <c r="AX2835" s="2" t="s">
        <v>168</v>
      </c>
      <c r="BB2835" s="2">
        <v>1090</v>
      </c>
      <c r="BC2835" s="2" t="s">
        <v>83</v>
      </c>
      <c r="BD2835" s="2" t="s">
        <v>168</v>
      </c>
      <c r="BE2835" s="23" t="str">
        <f t="shared" si="435"/>
        <v>EMF nein</v>
      </c>
      <c r="BF2835" s="23" t="str">
        <f t="shared" si="438"/>
        <v/>
      </c>
      <c r="BG2835" s="23" t="str">
        <f t="shared" si="439"/>
        <v/>
      </c>
      <c r="BH2835" s="23">
        <f t="shared" si="440"/>
        <v>0</v>
      </c>
      <c r="BO2835" s="2" t="s">
        <v>11502</v>
      </c>
      <c r="BP2835" s="3">
        <v>1</v>
      </c>
      <c r="BQ2835" s="2" t="s">
        <v>11503</v>
      </c>
    </row>
    <row r="2836" spans="1:70" ht="16.149999999999999" customHeight="1" x14ac:dyDescent="0.25">
      <c r="A2836" s="1">
        <v>2835</v>
      </c>
      <c r="B2836" s="2" t="s">
        <v>87</v>
      </c>
      <c r="C2836" s="2" t="s">
        <v>540</v>
      </c>
      <c r="D2836" s="2" t="s">
        <v>124</v>
      </c>
      <c r="E2836" s="2" t="s">
        <v>11504</v>
      </c>
      <c r="F2836" s="67">
        <v>42768</v>
      </c>
      <c r="G2836" s="3">
        <f t="shared" si="441"/>
        <v>2</v>
      </c>
      <c r="H2836" s="3">
        <f t="shared" si="442"/>
        <v>2017</v>
      </c>
      <c r="I2836" s="92">
        <v>0.70486111111111105</v>
      </c>
      <c r="J2836" s="20">
        <f t="shared" si="436"/>
        <v>16</v>
      </c>
      <c r="K2836" s="5" t="str">
        <f t="shared" si="437"/>
        <v>ja</v>
      </c>
      <c r="L2836" s="5" t="s">
        <v>73</v>
      </c>
      <c r="M2836" s="6" t="s">
        <v>74</v>
      </c>
      <c r="N2836" s="5">
        <v>75</v>
      </c>
      <c r="O2836" s="2" t="s">
        <v>5139</v>
      </c>
      <c r="P2836" s="2" t="s">
        <v>11505</v>
      </c>
      <c r="Q2836" s="6" t="s">
        <v>186</v>
      </c>
      <c r="R2836" s="6" t="s">
        <v>77</v>
      </c>
      <c r="S2836" s="2" t="s">
        <v>9459</v>
      </c>
      <c r="T2836" s="6" t="s">
        <v>80</v>
      </c>
      <c r="W2836" s="2" t="s">
        <v>4373</v>
      </c>
      <c r="X2836" s="2">
        <v>334</v>
      </c>
      <c r="Y2836" s="2" t="s">
        <v>81</v>
      </c>
      <c r="Z2836" s="2" t="s">
        <v>84</v>
      </c>
      <c r="AA2836" s="2">
        <v>334</v>
      </c>
      <c r="AB2836" s="2" t="s">
        <v>81</v>
      </c>
      <c r="AC2836" s="2" t="s">
        <v>84</v>
      </c>
      <c r="AD2836" s="2">
        <v>334</v>
      </c>
      <c r="AE2836" s="2" t="s">
        <v>83</v>
      </c>
      <c r="AF2836" s="2" t="s">
        <v>84</v>
      </c>
      <c r="AJ2836" s="2">
        <v>422</v>
      </c>
      <c r="AK2836" s="2" t="s">
        <v>81</v>
      </c>
      <c r="AL2836" s="2" t="s">
        <v>84</v>
      </c>
      <c r="AM2836" s="2">
        <v>422</v>
      </c>
      <c r="AN2836" s="2" t="s">
        <v>81</v>
      </c>
      <c r="AO2836" s="2" t="s">
        <v>84</v>
      </c>
      <c r="AP2836" s="2">
        <v>422</v>
      </c>
      <c r="AQ2836" s="2" t="s">
        <v>81</v>
      </c>
      <c r="AR2836" s="2" t="s">
        <v>84</v>
      </c>
      <c r="AV2836" s="2">
        <v>348</v>
      </c>
      <c r="AW2836" s="2" t="s">
        <v>81</v>
      </c>
      <c r="AX2836" s="2" t="s">
        <v>84</v>
      </c>
      <c r="AY2836" s="2">
        <v>348</v>
      </c>
      <c r="AZ2836" s="2" t="s">
        <v>94</v>
      </c>
      <c r="BA2836" s="2" t="s">
        <v>84</v>
      </c>
      <c r="BB2836" s="2">
        <v>348</v>
      </c>
      <c r="BC2836" s="2" t="s">
        <v>81</v>
      </c>
      <c r="BD2836" s="2" t="s">
        <v>84</v>
      </c>
      <c r="BE2836" s="23" t="str">
        <f t="shared" si="435"/>
        <v>EMF nein</v>
      </c>
      <c r="BF2836" s="23" t="str">
        <f t="shared" si="438"/>
        <v/>
      </c>
      <c r="BG2836" s="23" t="str">
        <f t="shared" si="439"/>
        <v/>
      </c>
      <c r="BH2836" s="23">
        <f t="shared" si="440"/>
        <v>0</v>
      </c>
      <c r="BO2836" s="2" t="s">
        <v>11506</v>
      </c>
      <c r="BP2836" s="3">
        <v>1</v>
      </c>
      <c r="BQ2836" s="2" t="s">
        <v>11507</v>
      </c>
    </row>
    <row r="2837" spans="1:70" ht="16.149999999999999" customHeight="1" x14ac:dyDescent="0.25">
      <c r="A2837" s="1">
        <v>2836</v>
      </c>
      <c r="B2837" s="2" t="s">
        <v>211</v>
      </c>
      <c r="C2837" s="2" t="s">
        <v>540</v>
      </c>
      <c r="D2837" s="2" t="s">
        <v>124</v>
      </c>
      <c r="E2837" s="2" t="s">
        <v>11508</v>
      </c>
      <c r="F2837" s="67">
        <v>42437</v>
      </c>
      <c r="G2837" s="3">
        <f t="shared" si="441"/>
        <v>3</v>
      </c>
      <c r="H2837" s="3">
        <f t="shared" si="442"/>
        <v>2016</v>
      </c>
      <c r="I2837" s="92">
        <v>0.50347222222222199</v>
      </c>
      <c r="J2837" s="20">
        <f t="shared" si="436"/>
        <v>12</v>
      </c>
      <c r="K2837" s="5" t="str">
        <f t="shared" si="437"/>
        <v>ja</v>
      </c>
      <c r="L2837" s="5" t="s">
        <v>91</v>
      </c>
      <c r="M2837" s="6" t="s">
        <v>74</v>
      </c>
      <c r="N2837" s="5">
        <v>51</v>
      </c>
      <c r="O2837" s="2" t="s">
        <v>5139</v>
      </c>
      <c r="P2837" s="2" t="s">
        <v>11509</v>
      </c>
      <c r="R2837" s="6" t="s">
        <v>77</v>
      </c>
      <c r="T2837" s="6" t="s">
        <v>80</v>
      </c>
      <c r="V2837" s="2" t="s">
        <v>80</v>
      </c>
      <c r="X2837" s="2">
        <v>273</v>
      </c>
      <c r="Y2837" s="2" t="s">
        <v>81</v>
      </c>
      <c r="Z2837" s="2" t="s">
        <v>82</v>
      </c>
      <c r="AA2837" s="2">
        <v>273</v>
      </c>
      <c r="AB2837" s="2" t="s">
        <v>81</v>
      </c>
      <c r="AC2837" s="2" t="s">
        <v>82</v>
      </c>
      <c r="AD2837" s="2">
        <v>273</v>
      </c>
      <c r="AE2837" s="2" t="s">
        <v>81</v>
      </c>
      <c r="AF2837" s="2" t="s">
        <v>82</v>
      </c>
      <c r="AJ2837" s="2">
        <v>206</v>
      </c>
      <c r="AK2837" s="2" t="s">
        <v>81</v>
      </c>
      <c r="AL2837" s="2" t="s">
        <v>82</v>
      </c>
      <c r="AM2837" s="2">
        <v>206</v>
      </c>
      <c r="AN2837" s="2" t="s">
        <v>81</v>
      </c>
      <c r="AO2837" s="2" t="s">
        <v>82</v>
      </c>
      <c r="AP2837" s="2">
        <v>205</v>
      </c>
      <c r="AQ2837" s="2" t="s">
        <v>81</v>
      </c>
      <c r="AR2837" s="2" t="s">
        <v>82</v>
      </c>
      <c r="AV2837" s="2">
        <v>112</v>
      </c>
      <c r="AW2837" s="2" t="s">
        <v>81</v>
      </c>
      <c r="AX2837" s="2" t="s">
        <v>168</v>
      </c>
      <c r="AY2837" s="2" t="s">
        <v>109</v>
      </c>
      <c r="BB2837" s="2">
        <v>112</v>
      </c>
      <c r="BC2837" s="2" t="s">
        <v>81</v>
      </c>
      <c r="BD2837" s="2" t="s">
        <v>168</v>
      </c>
      <c r="BE2837" s="23" t="str">
        <f t="shared" si="435"/>
        <v>EMF nein</v>
      </c>
      <c r="BF2837" s="23" t="str">
        <f t="shared" si="438"/>
        <v/>
      </c>
      <c r="BG2837" s="23" t="str">
        <f t="shared" si="439"/>
        <v/>
      </c>
      <c r="BH2837" s="23">
        <f t="shared" si="440"/>
        <v>0</v>
      </c>
      <c r="BO2837" s="2" t="s">
        <v>11510</v>
      </c>
      <c r="BP2837" s="3">
        <v>1</v>
      </c>
      <c r="BQ2837" s="2" t="s">
        <v>11511</v>
      </c>
    </row>
    <row r="2838" spans="1:70" ht="16.149999999999999" customHeight="1" x14ac:dyDescent="0.25">
      <c r="A2838" s="1">
        <v>2837</v>
      </c>
      <c r="B2838" s="2" t="s">
        <v>211</v>
      </c>
      <c r="C2838" s="2" t="s">
        <v>540</v>
      </c>
      <c r="D2838" s="2" t="s">
        <v>124</v>
      </c>
      <c r="E2838" s="2" t="s">
        <v>11512</v>
      </c>
      <c r="F2838" s="67">
        <v>42092</v>
      </c>
      <c r="G2838" s="3">
        <f t="shared" si="441"/>
        <v>3</v>
      </c>
      <c r="H2838" s="3">
        <f t="shared" si="442"/>
        <v>2015</v>
      </c>
      <c r="I2838" s="92">
        <v>0.41666666666666702</v>
      </c>
      <c r="J2838" s="20">
        <f t="shared" si="436"/>
        <v>10</v>
      </c>
      <c r="K2838" s="5" t="str">
        <f t="shared" si="437"/>
        <v>ja</v>
      </c>
      <c r="L2838" s="5" t="s">
        <v>73</v>
      </c>
      <c r="M2838" s="6" t="s">
        <v>74</v>
      </c>
      <c r="N2838" s="5">
        <v>34</v>
      </c>
      <c r="O2838" s="2" t="s">
        <v>5139</v>
      </c>
      <c r="P2838" s="2" t="s">
        <v>11513</v>
      </c>
      <c r="R2838" s="6" t="s">
        <v>77</v>
      </c>
      <c r="S2838" s="2" t="s">
        <v>9459</v>
      </c>
      <c r="T2838" s="6" t="s">
        <v>80</v>
      </c>
      <c r="X2838" s="2">
        <v>78</v>
      </c>
      <c r="Y2838" s="2" t="s">
        <v>81</v>
      </c>
      <c r="Z2838" s="2" t="s">
        <v>84</v>
      </c>
      <c r="AA2838" s="2">
        <v>78</v>
      </c>
      <c r="AB2838" s="2" t="s">
        <v>81</v>
      </c>
      <c r="AC2838" s="2" t="s">
        <v>84</v>
      </c>
      <c r="AD2838" s="2">
        <v>78</v>
      </c>
      <c r="AE2838" s="2" t="s">
        <v>83</v>
      </c>
      <c r="AF2838" s="2" t="s">
        <v>84</v>
      </c>
      <c r="BE2838" s="23" t="str">
        <f t="shared" si="435"/>
        <v>EMF nein</v>
      </c>
      <c r="BF2838" s="23" t="str">
        <f t="shared" si="438"/>
        <v/>
      </c>
      <c r="BG2838" s="23" t="str">
        <f t="shared" si="439"/>
        <v/>
      </c>
      <c r="BH2838" s="23">
        <f t="shared" si="440"/>
        <v>0</v>
      </c>
      <c r="BO2838" s="2" t="s">
        <v>11514</v>
      </c>
      <c r="BP2838" s="3">
        <v>1</v>
      </c>
      <c r="BQ2838" s="2" t="s">
        <v>11515</v>
      </c>
      <c r="BR2838" s="422" t="s">
        <v>109</v>
      </c>
    </row>
    <row r="2839" spans="1:70" ht="16.149999999999999" customHeight="1" x14ac:dyDescent="0.25">
      <c r="A2839" s="1">
        <v>2838</v>
      </c>
      <c r="B2839" s="2" t="s">
        <v>211</v>
      </c>
      <c r="C2839" s="2" t="s">
        <v>2611</v>
      </c>
      <c r="D2839" s="2" t="s">
        <v>124</v>
      </c>
      <c r="E2839" s="2" t="s">
        <v>11516</v>
      </c>
      <c r="F2839" s="67">
        <v>43409</v>
      </c>
      <c r="G2839" s="3">
        <f t="shared" si="441"/>
        <v>11</v>
      </c>
      <c r="H2839" s="3">
        <f t="shared" si="442"/>
        <v>2018</v>
      </c>
      <c r="I2839" s="92">
        <v>0.46875</v>
      </c>
      <c r="J2839" s="20">
        <f t="shared" si="436"/>
        <v>11</v>
      </c>
      <c r="K2839" s="5" t="str">
        <f t="shared" si="437"/>
        <v>ja</v>
      </c>
      <c r="L2839" s="5" t="s">
        <v>91</v>
      </c>
      <c r="M2839" s="6" t="s">
        <v>74</v>
      </c>
      <c r="N2839" s="5">
        <v>59</v>
      </c>
      <c r="O2839" s="2" t="s">
        <v>126</v>
      </c>
      <c r="P2839" s="2" t="s">
        <v>11517</v>
      </c>
      <c r="R2839" s="6" t="s">
        <v>77</v>
      </c>
      <c r="T2839" s="6" t="s">
        <v>80</v>
      </c>
      <c r="U2839" s="2" t="s">
        <v>139</v>
      </c>
      <c r="X2839" s="2">
        <v>528</v>
      </c>
      <c r="Y2839" s="2" t="s">
        <v>81</v>
      </c>
      <c r="Z2839" s="2" t="s">
        <v>84</v>
      </c>
      <c r="AA2839" s="2">
        <v>528</v>
      </c>
      <c r="AB2839" s="2" t="s">
        <v>81</v>
      </c>
      <c r="AC2839" s="2" t="s">
        <v>84</v>
      </c>
      <c r="AD2839" s="2">
        <v>528</v>
      </c>
      <c r="AE2839" s="2" t="s">
        <v>81</v>
      </c>
      <c r="AF2839" s="2" t="s">
        <v>84</v>
      </c>
      <c r="AJ2839" s="2">
        <v>388</v>
      </c>
      <c r="AK2839" s="2" t="s">
        <v>81</v>
      </c>
      <c r="AL2839" s="2" t="s">
        <v>82</v>
      </c>
      <c r="AM2839" s="2">
        <v>388</v>
      </c>
      <c r="AN2839" s="2" t="s">
        <v>81</v>
      </c>
      <c r="AO2839" s="2" t="s">
        <v>82</v>
      </c>
      <c r="AP2839" s="2">
        <v>388</v>
      </c>
      <c r="AQ2839" s="2" t="s">
        <v>81</v>
      </c>
      <c r="AR2839" s="2" t="s">
        <v>82</v>
      </c>
      <c r="BE2839" s="23" t="str">
        <f t="shared" si="435"/>
        <v>EMF nein</v>
      </c>
      <c r="BF2839" s="23" t="str">
        <f t="shared" si="438"/>
        <v/>
      </c>
      <c r="BG2839" s="23" t="str">
        <f t="shared" si="439"/>
        <v/>
      </c>
      <c r="BH2839" s="23">
        <f t="shared" si="440"/>
        <v>0</v>
      </c>
      <c r="BO2839" s="2" t="s">
        <v>11518</v>
      </c>
      <c r="BP2839" s="3">
        <v>1</v>
      </c>
      <c r="BQ2839" s="2" t="s">
        <v>11519</v>
      </c>
    </row>
    <row r="2840" spans="1:70" ht="16.149999999999999" customHeight="1" x14ac:dyDescent="0.25">
      <c r="A2840" s="1">
        <v>2839</v>
      </c>
      <c r="B2840" s="2" t="s">
        <v>211</v>
      </c>
      <c r="C2840" s="2" t="s">
        <v>11520</v>
      </c>
      <c r="D2840" s="2" t="s">
        <v>137</v>
      </c>
      <c r="E2840" s="2" t="s">
        <v>247</v>
      </c>
      <c r="F2840" s="67">
        <v>43407</v>
      </c>
      <c r="G2840" s="3">
        <f t="shared" si="441"/>
        <v>11</v>
      </c>
      <c r="H2840" s="3">
        <f t="shared" si="442"/>
        <v>2018</v>
      </c>
      <c r="I2840" s="92">
        <v>0.22916666666666699</v>
      </c>
      <c r="J2840" s="20">
        <f t="shared" si="436"/>
        <v>5</v>
      </c>
      <c r="K2840" s="5" t="str">
        <f t="shared" si="437"/>
        <v>ja</v>
      </c>
      <c r="L2840" s="5" t="s">
        <v>91</v>
      </c>
      <c r="M2840" s="6" t="s">
        <v>74</v>
      </c>
      <c r="N2840" s="5">
        <v>50</v>
      </c>
      <c r="O2840" s="2" t="s">
        <v>75</v>
      </c>
      <c r="P2840" s="2" t="s">
        <v>11521</v>
      </c>
      <c r="R2840" s="6" t="s">
        <v>77</v>
      </c>
      <c r="T2840" s="6" t="s">
        <v>80</v>
      </c>
      <c r="V2840" s="2" t="s">
        <v>80</v>
      </c>
      <c r="X2840" s="2">
        <v>400</v>
      </c>
      <c r="Y2840" s="2" t="s">
        <v>81</v>
      </c>
      <c r="Z2840" s="2" t="s">
        <v>84</v>
      </c>
      <c r="AA2840" s="2">
        <v>400</v>
      </c>
      <c r="AB2840" s="2" t="s">
        <v>81</v>
      </c>
      <c r="AC2840" s="2" t="s">
        <v>84</v>
      </c>
      <c r="AD2840" s="2">
        <v>400</v>
      </c>
      <c r="AE2840" s="2" t="s">
        <v>81</v>
      </c>
      <c r="AF2840" s="2" t="s">
        <v>84</v>
      </c>
      <c r="AJ2840" s="2">
        <v>750</v>
      </c>
      <c r="AK2840" s="2" t="s">
        <v>81</v>
      </c>
      <c r="AL2840" s="2" t="s">
        <v>168</v>
      </c>
      <c r="AM2840" s="2">
        <v>750</v>
      </c>
      <c r="AN2840" s="2" t="s">
        <v>81</v>
      </c>
      <c r="AO2840" s="2" t="s">
        <v>168</v>
      </c>
      <c r="AP2840" s="2">
        <v>750</v>
      </c>
      <c r="AQ2840" s="2" t="s">
        <v>81</v>
      </c>
      <c r="AR2840" s="2" t="s">
        <v>82</v>
      </c>
      <c r="BE2840" s="23" t="str">
        <f t="shared" si="435"/>
        <v>EMF ja</v>
      </c>
      <c r="BF2840" s="23">
        <f t="shared" si="438"/>
        <v>3275</v>
      </c>
      <c r="BG2840" s="23" t="str">
        <f t="shared" si="439"/>
        <v>500+m</v>
      </c>
      <c r="BH2840" s="23">
        <f t="shared" si="440"/>
        <v>1</v>
      </c>
      <c r="BM2840" s="2" t="s">
        <v>162</v>
      </c>
      <c r="BN2840" s="2">
        <v>3275</v>
      </c>
      <c r="BO2840" s="2" t="s">
        <v>11522</v>
      </c>
      <c r="BP2840" s="3">
        <v>1</v>
      </c>
      <c r="BQ2840" s="2" t="s">
        <v>11523</v>
      </c>
    </row>
    <row r="2841" spans="1:70" ht="16.149999999999999" customHeight="1" x14ac:dyDescent="0.25">
      <c r="A2841" s="69">
        <v>2840</v>
      </c>
      <c r="B2841" s="2" t="s">
        <v>211</v>
      </c>
      <c r="C2841" s="116" t="s">
        <v>550</v>
      </c>
      <c r="D2841" s="2" t="s">
        <v>124</v>
      </c>
      <c r="E2841" s="2" t="s">
        <v>11524</v>
      </c>
      <c r="F2841" s="67">
        <v>43411</v>
      </c>
      <c r="G2841" s="3">
        <f t="shared" si="441"/>
        <v>11</v>
      </c>
      <c r="H2841" s="3">
        <f t="shared" si="442"/>
        <v>2018</v>
      </c>
      <c r="I2841" s="92">
        <v>0.91666666666666696</v>
      </c>
      <c r="J2841" s="20">
        <f t="shared" si="436"/>
        <v>22</v>
      </c>
      <c r="K2841" s="5" t="str">
        <f t="shared" si="437"/>
        <v>ja</v>
      </c>
      <c r="L2841" s="5" t="s">
        <v>91</v>
      </c>
      <c r="M2841" s="6" t="s">
        <v>74</v>
      </c>
      <c r="N2841" s="5">
        <v>51</v>
      </c>
      <c r="O2841" s="2" t="s">
        <v>140</v>
      </c>
      <c r="P2841" s="2" t="s">
        <v>11525</v>
      </c>
      <c r="R2841" s="6" t="s">
        <v>77</v>
      </c>
      <c r="T2841" s="6" t="s">
        <v>202</v>
      </c>
      <c r="U2841" s="2" t="s">
        <v>139</v>
      </c>
      <c r="X2841" s="2">
        <v>160</v>
      </c>
      <c r="Y2841" s="2" t="s">
        <v>81</v>
      </c>
      <c r="Z2841" s="2" t="s">
        <v>84</v>
      </c>
      <c r="AA2841" s="2">
        <v>160</v>
      </c>
      <c r="AB2841" s="2" t="s">
        <v>81</v>
      </c>
      <c r="AC2841" s="2" t="s">
        <v>84</v>
      </c>
      <c r="AD2841" s="2">
        <v>160</v>
      </c>
      <c r="AE2841" s="2" t="s">
        <v>83</v>
      </c>
      <c r="AF2841" s="2" t="s">
        <v>84</v>
      </c>
      <c r="AJ2841" s="2">
        <v>160</v>
      </c>
      <c r="AK2841" s="2" t="s">
        <v>81</v>
      </c>
      <c r="AL2841" s="2" t="s">
        <v>84</v>
      </c>
      <c r="AM2841" s="2">
        <v>160</v>
      </c>
      <c r="AN2841" s="2" t="s">
        <v>81</v>
      </c>
      <c r="AO2841" s="2" t="s">
        <v>84</v>
      </c>
      <c r="AP2841" s="2">
        <v>160</v>
      </c>
      <c r="AQ2841" s="2" t="s">
        <v>81</v>
      </c>
      <c r="AR2841" s="2" t="s">
        <v>84</v>
      </c>
      <c r="BE2841" s="23" t="str">
        <f t="shared" si="435"/>
        <v>EMF ja</v>
      </c>
      <c r="BF2841" s="23">
        <f t="shared" si="438"/>
        <v>3450</v>
      </c>
      <c r="BG2841" s="23" t="str">
        <f t="shared" si="439"/>
        <v>500+m</v>
      </c>
      <c r="BH2841" s="23">
        <f t="shared" si="440"/>
        <v>2</v>
      </c>
      <c r="BK2841" s="2" t="s">
        <v>162</v>
      </c>
      <c r="BL2841" s="2">
        <v>5000</v>
      </c>
      <c r="BM2841" s="2" t="s">
        <v>162</v>
      </c>
      <c r="BN2841" s="2">
        <v>3450</v>
      </c>
      <c r="BO2841" s="2" t="s">
        <v>11526</v>
      </c>
      <c r="BP2841" s="3">
        <v>1</v>
      </c>
      <c r="BQ2841" s="2" t="s">
        <v>11527</v>
      </c>
    </row>
    <row r="2842" spans="1:70" ht="16.149999999999999" customHeight="1" x14ac:dyDescent="0.25">
      <c r="A2842" s="1">
        <v>2841</v>
      </c>
      <c r="B2842" s="2" t="s">
        <v>211</v>
      </c>
      <c r="C2842" s="2" t="s">
        <v>11528</v>
      </c>
      <c r="D2842" s="2" t="s">
        <v>192</v>
      </c>
      <c r="E2842" s="2" t="s">
        <v>11529</v>
      </c>
      <c r="F2842" s="67">
        <v>43115</v>
      </c>
      <c r="G2842" s="3">
        <f t="shared" si="441"/>
        <v>1</v>
      </c>
      <c r="H2842" s="3">
        <f t="shared" si="442"/>
        <v>2018</v>
      </c>
      <c r="I2842" s="92">
        <v>0.43055555555555602</v>
      </c>
      <c r="J2842" s="20">
        <f t="shared" si="436"/>
        <v>10</v>
      </c>
      <c r="K2842" s="5" t="str">
        <f t="shared" si="437"/>
        <v>ja</v>
      </c>
      <c r="L2842" s="5" t="s">
        <v>91</v>
      </c>
      <c r="M2842" s="6" t="s">
        <v>100</v>
      </c>
      <c r="N2842" s="5">
        <v>59</v>
      </c>
      <c r="O2842" s="6" t="s">
        <v>101</v>
      </c>
      <c r="P2842" s="5" t="s">
        <v>11530</v>
      </c>
      <c r="R2842" s="6" t="s">
        <v>77</v>
      </c>
      <c r="T2842" s="6" t="s">
        <v>202</v>
      </c>
      <c r="X2842" s="2">
        <v>80</v>
      </c>
      <c r="Y2842" s="2" t="s">
        <v>81</v>
      </c>
      <c r="Z2842" s="2" t="s">
        <v>84</v>
      </c>
      <c r="AA2842" s="2">
        <v>80</v>
      </c>
      <c r="AB2842" s="2" t="s">
        <v>81</v>
      </c>
      <c r="AC2842" s="2" t="s">
        <v>84</v>
      </c>
      <c r="AD2842" s="2">
        <v>80</v>
      </c>
      <c r="AE2842" s="2" t="s">
        <v>81</v>
      </c>
      <c r="AF2842" s="2" t="s">
        <v>84</v>
      </c>
      <c r="BO2842" s="2" t="s">
        <v>11531</v>
      </c>
      <c r="BQ2842" s="2" t="s">
        <v>11532</v>
      </c>
    </row>
    <row r="2843" spans="1:70" ht="16.149999999999999" customHeight="1" x14ac:dyDescent="0.25">
      <c r="A2843" s="1">
        <v>2842</v>
      </c>
      <c r="B2843" s="2" t="s">
        <v>211</v>
      </c>
      <c r="C2843" s="2" t="s">
        <v>2822</v>
      </c>
      <c r="D2843" s="2" t="s">
        <v>89</v>
      </c>
      <c r="E2843" s="2" t="s">
        <v>11533</v>
      </c>
      <c r="F2843" s="67">
        <v>43411</v>
      </c>
      <c r="G2843" s="3">
        <f t="shared" si="441"/>
        <v>11</v>
      </c>
      <c r="H2843" s="3">
        <f t="shared" si="442"/>
        <v>2018</v>
      </c>
      <c r="I2843" s="92">
        <v>0.40625</v>
      </c>
      <c r="J2843" s="20">
        <f t="shared" si="436"/>
        <v>9</v>
      </c>
      <c r="K2843" s="5" t="str">
        <f t="shared" si="437"/>
        <v>ja</v>
      </c>
      <c r="L2843" s="5" t="s">
        <v>73</v>
      </c>
      <c r="M2843" s="6" t="s">
        <v>74</v>
      </c>
      <c r="N2843" s="5">
        <v>45</v>
      </c>
      <c r="O2843" s="2" t="s">
        <v>5139</v>
      </c>
      <c r="P2843" s="2" t="s">
        <v>11534</v>
      </c>
      <c r="R2843" s="6" t="s">
        <v>77</v>
      </c>
      <c r="U2843" s="2" t="s">
        <v>208</v>
      </c>
      <c r="V2843" s="2" t="s">
        <v>202</v>
      </c>
      <c r="X2843" s="2">
        <v>585</v>
      </c>
      <c r="Y2843" s="2" t="s">
        <v>81</v>
      </c>
      <c r="Z2843" s="2" t="s">
        <v>82</v>
      </c>
      <c r="AA2843" s="2">
        <v>585</v>
      </c>
      <c r="AB2843" s="2" t="s">
        <v>81</v>
      </c>
      <c r="AC2843" s="2" t="s">
        <v>82</v>
      </c>
      <c r="AD2843" s="2">
        <v>585</v>
      </c>
      <c r="AE2843" s="2" t="s">
        <v>83</v>
      </c>
      <c r="AF2843" s="2" t="s">
        <v>82</v>
      </c>
      <c r="AJ2843" s="2">
        <v>450</v>
      </c>
      <c r="AK2843" s="2" t="s">
        <v>81</v>
      </c>
      <c r="AL2843" s="2" t="s">
        <v>82</v>
      </c>
      <c r="AP2843" s="2">
        <v>450</v>
      </c>
      <c r="AQ2843" s="2" t="s">
        <v>81</v>
      </c>
      <c r="AR2843" s="2" t="s">
        <v>82</v>
      </c>
      <c r="BE2843" s="23" t="str">
        <f t="shared" ref="BE2843:BE2874" si="443">IF(COUNTA(BI2843,BK2843,BM2843) &gt; 0,"EMF ja","EMF nein")</f>
        <v>EMF ja</v>
      </c>
      <c r="BF2843" s="23">
        <f t="shared" ref="BF2843:BF2874" si="444">IF(SUM(BJ2843,BL2843,BN2843)=0,"",MIN(BJ2843,BL2843,BN2843))</f>
        <v>700</v>
      </c>
      <c r="BG2843" s="23" t="str">
        <f t="shared" ref="BG2843:BG2874" si="445">IF(BF2843="","",IF(BF2843&lt;100,"&lt;100m",IF(AND(BF2843&gt;99, BF2843&lt;500),"100-499m",IF(BF2843&gt;499,"500+m",""))))</f>
        <v>500+m</v>
      </c>
      <c r="BH2843" s="23">
        <f t="shared" ref="BH2843:BH2874" si="446">COUNTA(BI2843,BK2843,BM2843)</f>
        <v>3</v>
      </c>
      <c r="BI2843" s="2" t="s">
        <v>162</v>
      </c>
      <c r="BJ2843" s="2">
        <v>700</v>
      </c>
      <c r="BK2843" s="2" t="s">
        <v>162</v>
      </c>
      <c r="BL2843" s="2">
        <v>780</v>
      </c>
      <c r="BM2843" s="2" t="s">
        <v>162</v>
      </c>
      <c r="BN2843" s="2">
        <v>860</v>
      </c>
      <c r="BO2843" s="2" t="s">
        <v>11535</v>
      </c>
      <c r="BP2843" s="3">
        <v>1</v>
      </c>
      <c r="BQ2843" s="2" t="s">
        <v>11536</v>
      </c>
    </row>
    <row r="2844" spans="1:70" ht="16.149999999999999" customHeight="1" x14ac:dyDescent="0.25">
      <c r="A2844" s="1">
        <v>2843</v>
      </c>
      <c r="B2844" s="2" t="s">
        <v>211</v>
      </c>
      <c r="C2844" s="2" t="s">
        <v>442</v>
      </c>
      <c r="D2844" s="2" t="s">
        <v>264</v>
      </c>
      <c r="E2844" s="2" t="s">
        <v>11537</v>
      </c>
      <c r="F2844" s="67">
        <v>39660</v>
      </c>
      <c r="G2844" s="3">
        <f t="shared" si="441"/>
        <v>7</v>
      </c>
      <c r="H2844" s="3">
        <f t="shared" si="442"/>
        <v>2008</v>
      </c>
      <c r="I2844" s="92">
        <v>0.62152777777777801</v>
      </c>
      <c r="J2844" s="20">
        <f t="shared" si="436"/>
        <v>14</v>
      </c>
      <c r="K2844" s="5" t="str">
        <f t="shared" si="437"/>
        <v>ja</v>
      </c>
      <c r="L2844" s="5" t="s">
        <v>91</v>
      </c>
      <c r="M2844" s="6" t="s">
        <v>74</v>
      </c>
      <c r="O2844" s="2" t="s">
        <v>5139</v>
      </c>
      <c r="P2844" s="2" t="s">
        <v>11538</v>
      </c>
      <c r="R2844" s="6" t="s">
        <v>77</v>
      </c>
      <c r="U2844" s="2" t="s">
        <v>100</v>
      </c>
      <c r="V2844" s="2" t="s">
        <v>80</v>
      </c>
      <c r="Y2844" s="2" t="s">
        <v>81</v>
      </c>
      <c r="Z2844" s="2" t="s">
        <v>82</v>
      </c>
      <c r="AB2844" s="2" t="s">
        <v>81</v>
      </c>
      <c r="AC2844" s="2" t="s">
        <v>82</v>
      </c>
      <c r="AE2844" s="2" t="s">
        <v>83</v>
      </c>
      <c r="AF2844" s="2" t="s">
        <v>82</v>
      </c>
      <c r="BE2844" s="23" t="str">
        <f t="shared" si="443"/>
        <v>EMF nein</v>
      </c>
      <c r="BF2844" s="23" t="str">
        <f t="shared" si="444"/>
        <v/>
      </c>
      <c r="BG2844" s="23" t="str">
        <f t="shared" si="445"/>
        <v/>
      </c>
      <c r="BH2844" s="23">
        <f t="shared" si="446"/>
        <v>0</v>
      </c>
      <c r="BO2844" s="2" t="s">
        <v>11539</v>
      </c>
      <c r="BP2844" s="3">
        <v>1</v>
      </c>
      <c r="BQ2844" s="2" t="s">
        <v>11540</v>
      </c>
    </row>
    <row r="2845" spans="1:70" ht="16.149999999999999" customHeight="1" x14ac:dyDescent="0.25">
      <c r="A2845" s="1">
        <v>2844</v>
      </c>
      <c r="B2845" s="2" t="s">
        <v>87</v>
      </c>
      <c r="C2845" s="404" t="s">
        <v>3008</v>
      </c>
      <c r="D2845" s="2" t="s">
        <v>296</v>
      </c>
      <c r="E2845" s="2" t="s">
        <v>11541</v>
      </c>
      <c r="F2845" s="67">
        <v>43411</v>
      </c>
      <c r="G2845" s="3">
        <f t="shared" si="441"/>
        <v>11</v>
      </c>
      <c r="H2845" s="3">
        <f t="shared" si="442"/>
        <v>2018</v>
      </c>
      <c r="I2845" s="92">
        <v>0.4375</v>
      </c>
      <c r="J2845" s="20">
        <f t="shared" si="436"/>
        <v>10</v>
      </c>
      <c r="K2845" s="5" t="str">
        <f t="shared" si="437"/>
        <v>ja</v>
      </c>
      <c r="L2845" s="5" t="s">
        <v>91</v>
      </c>
      <c r="M2845" s="6" t="s">
        <v>115</v>
      </c>
      <c r="N2845" s="5">
        <v>72</v>
      </c>
      <c r="O2845" s="2" t="s">
        <v>126</v>
      </c>
      <c r="P2845" s="2" t="s">
        <v>22296</v>
      </c>
      <c r="R2845" s="6" t="s">
        <v>77</v>
      </c>
      <c r="T2845" s="6" t="s">
        <v>202</v>
      </c>
      <c r="X2845" s="2">
        <v>483</v>
      </c>
      <c r="Y2845" s="2" t="s">
        <v>81</v>
      </c>
      <c r="Z2845" s="2" t="s">
        <v>84</v>
      </c>
      <c r="AA2845" s="2">
        <v>483</v>
      </c>
      <c r="AB2845" s="2" t="s">
        <v>81</v>
      </c>
      <c r="AC2845" s="2" t="s">
        <v>84</v>
      </c>
      <c r="AD2845" s="2">
        <v>483</v>
      </c>
      <c r="AE2845" s="2" t="s">
        <v>81</v>
      </c>
      <c r="AF2845" s="2" t="s">
        <v>84</v>
      </c>
      <c r="AJ2845" s="2">
        <v>408</v>
      </c>
      <c r="AK2845" s="2" t="s">
        <v>83</v>
      </c>
      <c r="AL2845" s="2" t="s">
        <v>84</v>
      </c>
      <c r="AM2845" s="2">
        <v>408</v>
      </c>
      <c r="AN2845" s="2" t="s">
        <v>81</v>
      </c>
      <c r="AO2845" s="2" t="s">
        <v>84</v>
      </c>
      <c r="AP2845" s="2">
        <v>408</v>
      </c>
      <c r="AQ2845" s="2" t="s">
        <v>83</v>
      </c>
      <c r="AR2845" s="2" t="s">
        <v>84</v>
      </c>
      <c r="AY2845" s="2">
        <v>483</v>
      </c>
      <c r="AZ2845" s="2" t="s">
        <v>81</v>
      </c>
      <c r="BE2845" s="23" t="str">
        <f t="shared" si="443"/>
        <v>EMF ja</v>
      </c>
      <c r="BF2845" s="23">
        <f t="shared" si="444"/>
        <v>5</v>
      </c>
      <c r="BG2845" s="23" t="str">
        <f t="shared" si="445"/>
        <v>&lt;100m</v>
      </c>
      <c r="BH2845" s="23">
        <f t="shared" si="446"/>
        <v>2</v>
      </c>
      <c r="BI2845" s="2" t="s">
        <v>162</v>
      </c>
      <c r="BJ2845" s="2">
        <v>5</v>
      </c>
      <c r="BM2845" s="2" t="s">
        <v>162</v>
      </c>
      <c r="BN2845" s="2">
        <v>490</v>
      </c>
      <c r="BO2845" s="2" t="s">
        <v>11542</v>
      </c>
      <c r="BP2845" s="3">
        <v>1</v>
      </c>
      <c r="BQ2845" s="2" t="s">
        <v>11543</v>
      </c>
    </row>
    <row r="2846" spans="1:70" ht="16.149999999999999" customHeight="1" x14ac:dyDescent="0.25">
      <c r="A2846" s="1">
        <v>2845</v>
      </c>
      <c r="B2846" s="2" t="s">
        <v>211</v>
      </c>
      <c r="C2846" s="2" t="s">
        <v>11544</v>
      </c>
      <c r="D2846" s="2" t="s">
        <v>371</v>
      </c>
      <c r="E2846" s="2" t="s">
        <v>611</v>
      </c>
      <c r="F2846" s="67">
        <v>43413</v>
      </c>
      <c r="G2846" s="3">
        <f t="shared" si="441"/>
        <v>11</v>
      </c>
      <c r="H2846" s="3">
        <f t="shared" si="442"/>
        <v>2018</v>
      </c>
      <c r="I2846" s="92">
        <v>0.53472222222222199</v>
      </c>
      <c r="J2846" s="20">
        <f t="shared" si="436"/>
        <v>12</v>
      </c>
      <c r="K2846" s="5" t="str">
        <f t="shared" si="437"/>
        <v>ja</v>
      </c>
      <c r="L2846" s="5" t="s">
        <v>73</v>
      </c>
      <c r="M2846" s="6" t="s">
        <v>74</v>
      </c>
      <c r="N2846" s="5">
        <v>18</v>
      </c>
      <c r="O2846" s="2" t="s">
        <v>126</v>
      </c>
      <c r="P2846" s="2" t="s">
        <v>4520</v>
      </c>
      <c r="R2846" s="6" t="s">
        <v>77</v>
      </c>
      <c r="U2846" s="2" t="s">
        <v>100</v>
      </c>
      <c r="V2846" s="2" t="s">
        <v>202</v>
      </c>
      <c r="BE2846" s="23" t="str">
        <f t="shared" si="443"/>
        <v>EMF ja</v>
      </c>
      <c r="BF2846" s="23">
        <f t="shared" si="444"/>
        <v>400</v>
      </c>
      <c r="BG2846" s="23" t="str">
        <f t="shared" si="445"/>
        <v>100-499m</v>
      </c>
      <c r="BH2846" s="23">
        <f t="shared" si="446"/>
        <v>1</v>
      </c>
      <c r="BM2846" s="2" t="s">
        <v>162</v>
      </c>
      <c r="BN2846" s="2">
        <v>400</v>
      </c>
      <c r="BO2846" s="2" t="s">
        <v>11545</v>
      </c>
      <c r="BP2846" s="3">
        <v>1</v>
      </c>
      <c r="BQ2846" s="2" t="s">
        <v>11546</v>
      </c>
    </row>
    <row r="2847" spans="1:70" ht="16.149999999999999" customHeight="1" x14ac:dyDescent="0.25">
      <c r="A2847" s="1">
        <v>2846</v>
      </c>
      <c r="B2847" s="2" t="s">
        <v>87</v>
      </c>
      <c r="C2847" s="2" t="s">
        <v>11547</v>
      </c>
      <c r="D2847" s="2" t="s">
        <v>151</v>
      </c>
      <c r="E2847" s="2" t="s">
        <v>11548</v>
      </c>
      <c r="F2847" s="67">
        <v>43411</v>
      </c>
      <c r="G2847" s="3">
        <f t="shared" si="441"/>
        <v>11</v>
      </c>
      <c r="H2847" s="3">
        <f t="shared" si="442"/>
        <v>2018</v>
      </c>
      <c r="I2847" s="92">
        <v>0.72916666666666696</v>
      </c>
      <c r="J2847" s="20">
        <f t="shared" si="436"/>
        <v>17</v>
      </c>
      <c r="K2847" s="5" t="str">
        <f t="shared" si="437"/>
        <v>ja</v>
      </c>
      <c r="L2847" s="5" t="s">
        <v>91</v>
      </c>
      <c r="M2847" s="6" t="s">
        <v>74</v>
      </c>
      <c r="N2847" s="5">
        <v>81</v>
      </c>
      <c r="O2847" s="2" t="s">
        <v>126</v>
      </c>
      <c r="P2847" s="2" t="s">
        <v>11549</v>
      </c>
      <c r="R2847" s="6" t="s">
        <v>77</v>
      </c>
      <c r="T2847" s="6" t="s">
        <v>80</v>
      </c>
      <c r="V2847" s="2" t="s">
        <v>80</v>
      </c>
      <c r="X2847" s="2">
        <v>528</v>
      </c>
      <c r="Y2847" s="2" t="s">
        <v>81</v>
      </c>
      <c r="Z2847" s="2" t="s">
        <v>161</v>
      </c>
      <c r="AA2847" s="2">
        <v>528</v>
      </c>
      <c r="AB2847" s="2" t="s">
        <v>81</v>
      </c>
      <c r="AC2847" s="2" t="s">
        <v>161</v>
      </c>
      <c r="AD2847" s="2">
        <v>528</v>
      </c>
      <c r="AE2847" s="2" t="s">
        <v>81</v>
      </c>
      <c r="AF2847" s="2" t="s">
        <v>161</v>
      </c>
      <c r="AJ2847" s="2">
        <v>3140</v>
      </c>
      <c r="AK2847" s="2" t="s">
        <v>83</v>
      </c>
      <c r="AL2847" s="2" t="s">
        <v>168</v>
      </c>
      <c r="AM2847" s="2">
        <v>3140</v>
      </c>
      <c r="AN2847" s="2" t="s">
        <v>81</v>
      </c>
      <c r="AO2847" s="2" t="s">
        <v>168</v>
      </c>
      <c r="AP2847" s="2">
        <v>3140</v>
      </c>
      <c r="AQ2847" s="2" t="s">
        <v>81</v>
      </c>
      <c r="AR2847" s="2" t="s">
        <v>168</v>
      </c>
      <c r="BE2847" s="23" t="str">
        <f t="shared" si="443"/>
        <v>EMF nein</v>
      </c>
      <c r="BF2847" s="23" t="str">
        <f t="shared" si="444"/>
        <v/>
      </c>
      <c r="BG2847" s="23" t="str">
        <f t="shared" si="445"/>
        <v/>
      </c>
      <c r="BH2847" s="23">
        <f t="shared" si="446"/>
        <v>0</v>
      </c>
      <c r="BO2847" s="2" t="s">
        <v>11550</v>
      </c>
      <c r="BP2847" s="3">
        <v>1</v>
      </c>
      <c r="BQ2847" s="2" t="s">
        <v>11551</v>
      </c>
    </row>
    <row r="2848" spans="1:70" ht="16.149999999999999" customHeight="1" x14ac:dyDescent="0.25">
      <c r="A2848" s="1">
        <v>2847</v>
      </c>
      <c r="B2848" s="2" t="s">
        <v>87</v>
      </c>
      <c r="C2848" s="2" t="s">
        <v>545</v>
      </c>
      <c r="D2848" s="2" t="s">
        <v>348</v>
      </c>
      <c r="E2848" s="2" t="s">
        <v>11552</v>
      </c>
      <c r="F2848" s="67">
        <v>43413</v>
      </c>
      <c r="G2848" s="3">
        <f t="shared" si="441"/>
        <v>11</v>
      </c>
      <c r="H2848" s="3">
        <f t="shared" si="442"/>
        <v>2018</v>
      </c>
      <c r="I2848" s="92">
        <v>0.57986111111111105</v>
      </c>
      <c r="J2848" s="20">
        <f t="shared" si="436"/>
        <v>13</v>
      </c>
      <c r="K2848" s="5" t="str">
        <f t="shared" si="437"/>
        <v>ja</v>
      </c>
      <c r="L2848" s="5" t="s">
        <v>91</v>
      </c>
      <c r="M2848" s="6" t="s">
        <v>74</v>
      </c>
      <c r="N2848" s="5">
        <v>85</v>
      </c>
      <c r="O2848" s="2" t="s">
        <v>126</v>
      </c>
      <c r="P2848" s="2" t="s">
        <v>11553</v>
      </c>
      <c r="R2848" s="6" t="s">
        <v>77</v>
      </c>
      <c r="T2848" s="6" t="s">
        <v>80</v>
      </c>
      <c r="U2848" s="2" t="s">
        <v>11554</v>
      </c>
      <c r="X2848" s="2">
        <v>333</v>
      </c>
      <c r="Y2848" s="2" t="s">
        <v>81</v>
      </c>
      <c r="Z2848" s="2" t="s">
        <v>82</v>
      </c>
      <c r="AA2848" s="2">
        <v>333</v>
      </c>
      <c r="AB2848" s="2" t="s">
        <v>81</v>
      </c>
      <c r="AC2848" s="2" t="s">
        <v>161</v>
      </c>
      <c r="AD2848" s="2">
        <v>333</v>
      </c>
      <c r="AE2848" s="2" t="s">
        <v>81</v>
      </c>
      <c r="AF2848" s="2" t="s">
        <v>161</v>
      </c>
      <c r="AJ2848" s="2">
        <v>455</v>
      </c>
      <c r="AK2848" s="2" t="s">
        <v>81</v>
      </c>
      <c r="AL2848" s="2" t="s">
        <v>161</v>
      </c>
      <c r="AM2848" s="2">
        <v>455</v>
      </c>
      <c r="AN2848" s="2" t="s">
        <v>81</v>
      </c>
      <c r="AO2848" s="2" t="s">
        <v>161</v>
      </c>
      <c r="AP2848" s="2">
        <v>455</v>
      </c>
      <c r="AQ2848" s="2" t="s">
        <v>81</v>
      </c>
      <c r="AR2848" s="2" t="s">
        <v>161</v>
      </c>
      <c r="BE2848" s="23" t="str">
        <f t="shared" si="443"/>
        <v>EMF ja</v>
      </c>
      <c r="BF2848" s="23">
        <f t="shared" si="444"/>
        <v>400</v>
      </c>
      <c r="BG2848" s="23" t="str">
        <f t="shared" si="445"/>
        <v>100-499m</v>
      </c>
      <c r="BH2848" s="23">
        <f t="shared" si="446"/>
        <v>1</v>
      </c>
      <c r="BM2848" s="2" t="s">
        <v>162</v>
      </c>
      <c r="BN2848" s="2">
        <v>400</v>
      </c>
      <c r="BO2848" s="2" t="s">
        <v>11555</v>
      </c>
      <c r="BP2848" s="3">
        <v>1</v>
      </c>
      <c r="BQ2848" s="2" t="s">
        <v>11556</v>
      </c>
    </row>
    <row r="2849" spans="1:69" ht="16.149999999999999" customHeight="1" x14ac:dyDescent="0.25">
      <c r="A2849" s="1">
        <v>2848</v>
      </c>
      <c r="B2849" s="2" t="s">
        <v>87</v>
      </c>
      <c r="C2849" s="116" t="s">
        <v>2772</v>
      </c>
      <c r="D2849" s="2" t="s">
        <v>371</v>
      </c>
      <c r="E2849" s="2" t="s">
        <v>11557</v>
      </c>
      <c r="F2849" s="67">
        <v>43414</v>
      </c>
      <c r="G2849" s="3">
        <f t="shared" si="441"/>
        <v>11</v>
      </c>
      <c r="H2849" s="3">
        <f t="shared" si="442"/>
        <v>2018</v>
      </c>
      <c r="I2849" s="92">
        <v>0.84375</v>
      </c>
      <c r="J2849" s="20">
        <f t="shared" si="436"/>
        <v>20</v>
      </c>
      <c r="K2849" s="5" t="str">
        <f t="shared" si="437"/>
        <v>ja</v>
      </c>
      <c r="L2849" s="5" t="s">
        <v>73</v>
      </c>
      <c r="M2849" s="6" t="s">
        <v>115</v>
      </c>
      <c r="N2849" s="5">
        <v>74</v>
      </c>
      <c r="O2849" s="2" t="s">
        <v>75</v>
      </c>
      <c r="P2849" s="2" t="s">
        <v>22297</v>
      </c>
      <c r="Q2849" s="6" t="s">
        <v>186</v>
      </c>
      <c r="R2849" s="6" t="s">
        <v>77</v>
      </c>
      <c r="T2849" s="6" t="s">
        <v>80</v>
      </c>
      <c r="W2849" s="2" t="s">
        <v>4373</v>
      </c>
      <c r="X2849" s="2">
        <v>609</v>
      </c>
      <c r="Y2849" s="2" t="s">
        <v>81</v>
      </c>
      <c r="Z2849" s="2" t="s">
        <v>82</v>
      </c>
      <c r="AA2849" s="2">
        <v>609</v>
      </c>
      <c r="AB2849" s="2" t="s">
        <v>81</v>
      </c>
      <c r="AC2849" s="2" t="s">
        <v>82</v>
      </c>
      <c r="AD2849" s="2">
        <v>609</v>
      </c>
      <c r="AE2849" s="2" t="s">
        <v>81</v>
      </c>
      <c r="AF2849" s="2" t="s">
        <v>82</v>
      </c>
      <c r="BE2849" s="23" t="str">
        <f t="shared" si="443"/>
        <v>EMF nein</v>
      </c>
      <c r="BF2849" s="23" t="str">
        <f t="shared" si="444"/>
        <v/>
      </c>
      <c r="BG2849" s="23" t="str">
        <f t="shared" si="445"/>
        <v/>
      </c>
      <c r="BH2849" s="23">
        <f t="shared" si="446"/>
        <v>0</v>
      </c>
      <c r="BO2849" s="2" t="s">
        <v>11558</v>
      </c>
      <c r="BP2849" s="3">
        <v>1</v>
      </c>
      <c r="BQ2849" s="2" t="s">
        <v>11559</v>
      </c>
    </row>
    <row r="2850" spans="1:69" ht="16.149999999999999" customHeight="1" x14ac:dyDescent="0.25">
      <c r="A2850" s="1">
        <v>2849</v>
      </c>
      <c r="B2850" s="2" t="s">
        <v>87</v>
      </c>
      <c r="C2850" s="2" t="s">
        <v>5777</v>
      </c>
      <c r="D2850" s="2" t="s">
        <v>124</v>
      </c>
      <c r="E2850" s="2" t="s">
        <v>11560</v>
      </c>
      <c r="F2850" s="67">
        <v>43415</v>
      </c>
      <c r="G2850" s="3">
        <f t="shared" si="441"/>
        <v>11</v>
      </c>
      <c r="H2850" s="3">
        <f t="shared" si="442"/>
        <v>2018</v>
      </c>
      <c r="I2850" s="92">
        <v>0.54861111111111105</v>
      </c>
      <c r="J2850" s="20">
        <f t="shared" si="436"/>
        <v>13</v>
      </c>
      <c r="K2850" s="5" t="str">
        <f t="shared" si="437"/>
        <v>ja</v>
      </c>
      <c r="L2850" s="5" t="s">
        <v>91</v>
      </c>
      <c r="M2850" s="6" t="s">
        <v>74</v>
      </c>
      <c r="N2850" s="5">
        <v>67</v>
      </c>
      <c r="O2850" s="2" t="s">
        <v>75</v>
      </c>
      <c r="P2850" s="2" t="s">
        <v>11561</v>
      </c>
      <c r="R2850" s="6" t="s">
        <v>77</v>
      </c>
      <c r="U2850" s="2" t="s">
        <v>115</v>
      </c>
      <c r="V2850" s="2" t="s">
        <v>80</v>
      </c>
      <c r="X2850" s="2">
        <v>30</v>
      </c>
      <c r="Y2850" s="2" t="s">
        <v>81</v>
      </c>
      <c r="Z2850" s="2" t="s">
        <v>161</v>
      </c>
      <c r="BE2850" s="23" t="str">
        <f t="shared" si="443"/>
        <v>EMF nein</v>
      </c>
      <c r="BF2850" s="23" t="str">
        <f t="shared" si="444"/>
        <v/>
      </c>
      <c r="BG2850" s="23" t="str">
        <f t="shared" si="445"/>
        <v/>
      </c>
      <c r="BH2850" s="23">
        <f t="shared" si="446"/>
        <v>0</v>
      </c>
      <c r="BO2850" s="2" t="s">
        <v>11562</v>
      </c>
      <c r="BP2850" s="3">
        <v>1</v>
      </c>
      <c r="BQ2850" s="2" t="s">
        <v>11563</v>
      </c>
    </row>
    <row r="2851" spans="1:69" ht="16.149999999999999" customHeight="1" x14ac:dyDescent="0.25">
      <c r="A2851" s="1">
        <v>2850</v>
      </c>
      <c r="B2851" s="2" t="s">
        <v>87</v>
      </c>
      <c r="C2851" s="2" t="s">
        <v>11564</v>
      </c>
      <c r="D2851" s="2" t="s">
        <v>89</v>
      </c>
      <c r="E2851" s="2" t="s">
        <v>2703</v>
      </c>
      <c r="F2851" s="67">
        <v>43415</v>
      </c>
      <c r="G2851" s="3">
        <f t="shared" si="441"/>
        <v>11</v>
      </c>
      <c r="H2851" s="3">
        <f t="shared" si="442"/>
        <v>2018</v>
      </c>
      <c r="I2851" s="92">
        <v>0.75</v>
      </c>
      <c r="J2851" s="20">
        <f t="shared" si="436"/>
        <v>18</v>
      </c>
      <c r="K2851" s="5" t="str">
        <f t="shared" si="437"/>
        <v>ja</v>
      </c>
      <c r="L2851" s="5" t="s">
        <v>91</v>
      </c>
      <c r="M2851" s="6" t="s">
        <v>74</v>
      </c>
      <c r="N2851" s="5">
        <v>79</v>
      </c>
      <c r="O2851" s="2" t="s">
        <v>5139</v>
      </c>
      <c r="P2851" s="2" t="s">
        <v>11565</v>
      </c>
      <c r="R2851" s="6" t="s">
        <v>77</v>
      </c>
      <c r="S2851" s="2" t="s">
        <v>9459</v>
      </c>
      <c r="T2851" s="6" t="s">
        <v>80</v>
      </c>
      <c r="X2851" s="2">
        <v>650</v>
      </c>
      <c r="Y2851" s="2" t="s">
        <v>81</v>
      </c>
      <c r="Z2851" s="2" t="s">
        <v>82</v>
      </c>
      <c r="AD2851" s="2">
        <v>650</v>
      </c>
      <c r="AE2851" s="2" t="s">
        <v>81</v>
      </c>
      <c r="AF2851" s="2" t="s">
        <v>82</v>
      </c>
      <c r="BE2851" s="23" t="str">
        <f t="shared" si="443"/>
        <v>EMF nein</v>
      </c>
      <c r="BF2851" s="23" t="str">
        <f t="shared" si="444"/>
        <v/>
      </c>
      <c r="BG2851" s="23" t="str">
        <f t="shared" si="445"/>
        <v/>
      </c>
      <c r="BH2851" s="23">
        <f t="shared" si="446"/>
        <v>0</v>
      </c>
      <c r="BO2851" s="2" t="s">
        <v>11566</v>
      </c>
      <c r="BP2851" s="3">
        <v>1</v>
      </c>
      <c r="BQ2851" s="2" t="s">
        <v>11567</v>
      </c>
    </row>
    <row r="2852" spans="1:69" ht="16.149999999999999" customHeight="1" x14ac:dyDescent="0.25">
      <c r="A2852" s="1">
        <v>2851</v>
      </c>
      <c r="B2852" s="2" t="s">
        <v>211</v>
      </c>
      <c r="C2852" s="2" t="s">
        <v>11568</v>
      </c>
      <c r="D2852" s="2" t="s">
        <v>151</v>
      </c>
      <c r="E2852" s="2" t="s">
        <v>1934</v>
      </c>
      <c r="F2852" s="67">
        <v>43414</v>
      </c>
      <c r="G2852" s="3">
        <f t="shared" si="441"/>
        <v>11</v>
      </c>
      <c r="H2852" s="3">
        <f t="shared" si="442"/>
        <v>2018</v>
      </c>
      <c r="I2852" s="92">
        <v>0.73611111111111105</v>
      </c>
      <c r="J2852" s="20">
        <f t="shared" si="436"/>
        <v>17</v>
      </c>
      <c r="K2852" s="5" t="str">
        <f t="shared" si="437"/>
        <v>ja</v>
      </c>
      <c r="L2852" s="5" t="s">
        <v>91</v>
      </c>
      <c r="M2852" s="6" t="s">
        <v>74</v>
      </c>
      <c r="N2852" s="5">
        <v>58</v>
      </c>
      <c r="O2852" s="2" t="s">
        <v>126</v>
      </c>
      <c r="P2852" s="2" t="s">
        <v>11569</v>
      </c>
      <c r="R2852" s="6" t="s">
        <v>77</v>
      </c>
      <c r="T2852" s="6" t="s">
        <v>80</v>
      </c>
      <c r="X2852" s="2">
        <v>680</v>
      </c>
      <c r="Y2852" s="2" t="s">
        <v>81</v>
      </c>
      <c r="Z2852" s="2" t="s">
        <v>84</v>
      </c>
      <c r="AA2852" s="2">
        <v>680</v>
      </c>
      <c r="AB2852" s="2" t="s">
        <v>81</v>
      </c>
      <c r="AC2852" s="2" t="s">
        <v>84</v>
      </c>
      <c r="AD2852" s="2">
        <v>680</v>
      </c>
      <c r="AE2852" s="2" t="s">
        <v>81</v>
      </c>
      <c r="AF2852" s="2" t="s">
        <v>84</v>
      </c>
      <c r="BE2852" s="23" t="str">
        <f t="shared" si="443"/>
        <v>EMF nein</v>
      </c>
      <c r="BF2852" s="23" t="str">
        <f t="shared" si="444"/>
        <v/>
      </c>
      <c r="BG2852" s="23" t="str">
        <f t="shared" si="445"/>
        <v/>
      </c>
      <c r="BH2852" s="23">
        <f t="shared" si="446"/>
        <v>0</v>
      </c>
      <c r="BO2852" s="2" t="s">
        <v>11570</v>
      </c>
      <c r="BP2852" s="3">
        <v>1</v>
      </c>
      <c r="BQ2852" s="2" t="s">
        <v>11571</v>
      </c>
    </row>
    <row r="2853" spans="1:69" ht="16.149999999999999" customHeight="1" x14ac:dyDescent="0.25">
      <c r="A2853" s="1">
        <v>2852</v>
      </c>
      <c r="B2853" s="2" t="s">
        <v>135</v>
      </c>
      <c r="C2853" s="2" t="s">
        <v>11134</v>
      </c>
      <c r="D2853" s="2" t="s">
        <v>158</v>
      </c>
      <c r="E2853" s="2" t="s">
        <v>11572</v>
      </c>
      <c r="F2853" s="67">
        <v>43413</v>
      </c>
      <c r="G2853" s="3">
        <f t="shared" si="441"/>
        <v>11</v>
      </c>
      <c r="H2853" s="3">
        <f t="shared" si="442"/>
        <v>2018</v>
      </c>
      <c r="I2853" s="92">
        <v>0.59722222222222199</v>
      </c>
      <c r="J2853" s="20">
        <f t="shared" si="436"/>
        <v>14</v>
      </c>
      <c r="K2853" s="5" t="str">
        <f t="shared" si="437"/>
        <v>ja</v>
      </c>
      <c r="L2853" s="5" t="s">
        <v>91</v>
      </c>
      <c r="M2853" s="6" t="s">
        <v>139</v>
      </c>
      <c r="O2853" s="6" t="s">
        <v>101</v>
      </c>
      <c r="P2853" s="2" t="s">
        <v>11573</v>
      </c>
      <c r="R2853" s="6" t="s">
        <v>77</v>
      </c>
      <c r="U2853" s="2" t="s">
        <v>354</v>
      </c>
      <c r="V2853" s="2" t="s">
        <v>80</v>
      </c>
      <c r="X2853" s="2">
        <v>20</v>
      </c>
      <c r="Y2853" s="2" t="s">
        <v>81</v>
      </c>
      <c r="Z2853" s="2" t="s">
        <v>84</v>
      </c>
      <c r="AA2853" s="2">
        <v>20</v>
      </c>
      <c r="AB2853" s="2" t="s">
        <v>81</v>
      </c>
      <c r="AC2853" s="2" t="s">
        <v>84</v>
      </c>
      <c r="AD2853" s="2">
        <v>20</v>
      </c>
      <c r="AE2853" s="2" t="s">
        <v>81</v>
      </c>
      <c r="AF2853" s="2" t="s">
        <v>84</v>
      </c>
      <c r="AJ2853" s="2">
        <v>20</v>
      </c>
      <c r="AK2853" s="2" t="s">
        <v>81</v>
      </c>
      <c r="AL2853" s="2" t="s">
        <v>84</v>
      </c>
      <c r="AP2853" s="2">
        <v>20</v>
      </c>
      <c r="AQ2853" s="2" t="s">
        <v>83</v>
      </c>
      <c r="AR2853" s="2" t="s">
        <v>84</v>
      </c>
      <c r="AY2853" s="2">
        <v>5</v>
      </c>
      <c r="AZ2853" s="2" t="s">
        <v>81</v>
      </c>
      <c r="BA2853" s="2" t="s">
        <v>84</v>
      </c>
      <c r="BE2853" s="23" t="str">
        <f t="shared" si="443"/>
        <v>EMF nein</v>
      </c>
      <c r="BF2853" s="23" t="str">
        <f t="shared" si="444"/>
        <v/>
      </c>
      <c r="BG2853" s="23" t="str">
        <f t="shared" si="445"/>
        <v/>
      </c>
      <c r="BH2853" s="23">
        <f t="shared" si="446"/>
        <v>0</v>
      </c>
      <c r="BO2853" s="2" t="s">
        <v>11574</v>
      </c>
      <c r="BP2853" s="3">
        <v>1</v>
      </c>
      <c r="BQ2853" s="2" t="s">
        <v>11575</v>
      </c>
    </row>
    <row r="2854" spans="1:69" ht="16.149999999999999" customHeight="1" x14ac:dyDescent="0.25">
      <c r="A2854" s="1">
        <v>2853</v>
      </c>
      <c r="B2854" s="2" t="s">
        <v>211</v>
      </c>
      <c r="C2854" s="2" t="s">
        <v>895</v>
      </c>
      <c r="D2854" s="2" t="s">
        <v>896</v>
      </c>
      <c r="E2854" s="2" t="s">
        <v>11576</v>
      </c>
      <c r="F2854" s="67">
        <v>43383</v>
      </c>
      <c r="G2854" s="3">
        <f t="shared" si="441"/>
        <v>10</v>
      </c>
      <c r="H2854" s="3">
        <f t="shared" si="442"/>
        <v>2018</v>
      </c>
      <c r="I2854" s="92">
        <v>0.97916666666666696</v>
      </c>
      <c r="J2854" s="20">
        <f t="shared" si="436"/>
        <v>23</v>
      </c>
      <c r="K2854" s="5" t="str">
        <f t="shared" si="437"/>
        <v>ja</v>
      </c>
      <c r="L2854" s="5" t="s">
        <v>73</v>
      </c>
      <c r="M2854" s="6" t="s">
        <v>74</v>
      </c>
      <c r="N2854" s="5">
        <v>22</v>
      </c>
      <c r="O2854" s="2" t="s">
        <v>126</v>
      </c>
      <c r="P2854" s="2" t="s">
        <v>11577</v>
      </c>
      <c r="R2854" s="6" t="s">
        <v>3600</v>
      </c>
      <c r="T2854" s="6" t="s">
        <v>80</v>
      </c>
      <c r="BE2854" s="23" t="str">
        <f t="shared" si="443"/>
        <v>EMF ja</v>
      </c>
      <c r="BF2854" s="23">
        <f t="shared" si="444"/>
        <v>10</v>
      </c>
      <c r="BG2854" s="23" t="str">
        <f t="shared" si="445"/>
        <v>&lt;100m</v>
      </c>
      <c r="BH2854" s="23">
        <f t="shared" si="446"/>
        <v>2</v>
      </c>
      <c r="BI2854" s="2" t="s">
        <v>162</v>
      </c>
      <c r="BJ2854" s="2">
        <v>50</v>
      </c>
      <c r="BK2854" s="2" t="s">
        <v>162</v>
      </c>
      <c r="BL2854" s="2">
        <v>10</v>
      </c>
      <c r="BO2854" s="2" t="s">
        <v>11578</v>
      </c>
      <c r="BP2854" s="3">
        <v>1</v>
      </c>
      <c r="BQ2854" s="2" t="s">
        <v>11579</v>
      </c>
    </row>
    <row r="2855" spans="1:69" ht="16.149999999999999" customHeight="1" x14ac:dyDescent="0.25">
      <c r="A2855" s="1">
        <v>2854</v>
      </c>
      <c r="B2855" s="2" t="s">
        <v>211</v>
      </c>
      <c r="C2855" s="2" t="s">
        <v>11580</v>
      </c>
      <c r="D2855" s="2" t="s">
        <v>178</v>
      </c>
      <c r="E2855" s="2" t="s">
        <v>11581</v>
      </c>
      <c r="F2855" s="67">
        <v>43415</v>
      </c>
      <c r="G2855" s="3">
        <f t="shared" si="441"/>
        <v>11</v>
      </c>
      <c r="H2855" s="3">
        <f t="shared" si="442"/>
        <v>2018</v>
      </c>
      <c r="I2855" s="19">
        <v>0.41666666666666702</v>
      </c>
      <c r="J2855" s="20">
        <f t="shared" si="436"/>
        <v>10</v>
      </c>
      <c r="K2855" s="5" t="str">
        <f t="shared" si="437"/>
        <v>ja</v>
      </c>
      <c r="L2855" s="5" t="s">
        <v>73</v>
      </c>
      <c r="M2855" s="6" t="s">
        <v>74</v>
      </c>
      <c r="O2855" s="2" t="s">
        <v>126</v>
      </c>
      <c r="P2855" s="2" t="s">
        <v>11582</v>
      </c>
      <c r="R2855" s="6" t="s">
        <v>3600</v>
      </c>
      <c r="S2855" s="2" t="s">
        <v>78</v>
      </c>
      <c r="T2855" s="6" t="s">
        <v>109</v>
      </c>
      <c r="X2855" s="2">
        <v>175</v>
      </c>
      <c r="Y2855" s="2" t="s">
        <v>81</v>
      </c>
      <c r="Z2855" s="2" t="s">
        <v>168</v>
      </c>
      <c r="AA2855" s="2">
        <v>175</v>
      </c>
      <c r="AB2855" s="2" t="s">
        <v>81</v>
      </c>
      <c r="AC2855" s="2" t="s">
        <v>168</v>
      </c>
      <c r="AD2855" s="2">
        <v>175</v>
      </c>
      <c r="AE2855" s="2" t="s">
        <v>83</v>
      </c>
      <c r="AF2855" s="2" t="s">
        <v>168</v>
      </c>
      <c r="BE2855" s="23" t="str">
        <f t="shared" si="443"/>
        <v>EMF nein</v>
      </c>
      <c r="BF2855" s="23" t="str">
        <f t="shared" si="444"/>
        <v/>
      </c>
      <c r="BG2855" s="23" t="str">
        <f t="shared" si="445"/>
        <v/>
      </c>
      <c r="BH2855" s="23">
        <f t="shared" si="446"/>
        <v>0</v>
      </c>
      <c r="BO2855" s="2" t="s">
        <v>11583</v>
      </c>
      <c r="BP2855" s="3">
        <v>1</v>
      </c>
      <c r="BQ2855" s="2" t="s">
        <v>11584</v>
      </c>
    </row>
    <row r="2856" spans="1:69" ht="16.149999999999999" customHeight="1" x14ac:dyDescent="0.25">
      <c r="A2856" s="69">
        <v>2855</v>
      </c>
      <c r="B2856" s="2" t="s">
        <v>211</v>
      </c>
      <c r="C2856" s="2" t="s">
        <v>2329</v>
      </c>
      <c r="D2856" s="2" t="s">
        <v>296</v>
      </c>
      <c r="E2856" s="2" t="s">
        <v>11585</v>
      </c>
      <c r="F2856" s="67">
        <v>43407</v>
      </c>
      <c r="G2856" s="3">
        <f t="shared" si="441"/>
        <v>11</v>
      </c>
      <c r="H2856" s="3">
        <f t="shared" si="442"/>
        <v>2018</v>
      </c>
      <c r="I2856" s="19">
        <v>0.125</v>
      </c>
      <c r="J2856" s="20">
        <f t="shared" si="436"/>
        <v>3</v>
      </c>
      <c r="K2856" s="5" t="str">
        <f t="shared" si="437"/>
        <v>ja</v>
      </c>
      <c r="L2856" s="5" t="s">
        <v>91</v>
      </c>
      <c r="M2856" s="6" t="s">
        <v>115</v>
      </c>
      <c r="O2856" s="2" t="s">
        <v>75</v>
      </c>
      <c r="P2856" s="2" t="s">
        <v>22298</v>
      </c>
      <c r="R2856" s="6" t="s">
        <v>11586</v>
      </c>
      <c r="S2856" s="2" t="s">
        <v>190</v>
      </c>
      <c r="T2856" s="6" t="s">
        <v>80</v>
      </c>
      <c r="BE2856" s="23" t="str">
        <f t="shared" si="443"/>
        <v>EMF nein</v>
      </c>
      <c r="BF2856" s="23" t="str">
        <f t="shared" si="444"/>
        <v/>
      </c>
      <c r="BG2856" s="23" t="str">
        <f t="shared" si="445"/>
        <v/>
      </c>
      <c r="BH2856" s="23">
        <f t="shared" si="446"/>
        <v>0</v>
      </c>
      <c r="BP2856" s="3">
        <v>1</v>
      </c>
      <c r="BQ2856" s="2" t="s">
        <v>11587</v>
      </c>
    </row>
    <row r="2857" spans="1:69" ht="16.149999999999999" customHeight="1" x14ac:dyDescent="0.25">
      <c r="A2857" s="1">
        <v>2856</v>
      </c>
      <c r="B2857" s="2" t="s">
        <v>211</v>
      </c>
      <c r="C2857" s="2" t="s">
        <v>428</v>
      </c>
      <c r="D2857" s="2" t="s">
        <v>290</v>
      </c>
      <c r="E2857" s="2" t="s">
        <v>11588</v>
      </c>
      <c r="F2857" s="67">
        <v>43415</v>
      </c>
      <c r="G2857" s="3">
        <f t="shared" si="441"/>
        <v>11</v>
      </c>
      <c r="H2857" s="3">
        <f t="shared" si="442"/>
        <v>2018</v>
      </c>
      <c r="I2857" s="19"/>
      <c r="J2857" s="20" t="str">
        <f t="shared" si="436"/>
        <v/>
      </c>
      <c r="K2857" s="5" t="str">
        <f t="shared" si="437"/>
        <v>ja</v>
      </c>
      <c r="O2857" s="2" t="s">
        <v>75</v>
      </c>
      <c r="P2857" s="2" t="s">
        <v>11589</v>
      </c>
      <c r="R2857" s="6" t="s">
        <v>77</v>
      </c>
      <c r="S2857" s="2" t="s">
        <v>93</v>
      </c>
      <c r="AJ2857" s="2">
        <v>755</v>
      </c>
      <c r="AK2857" s="2" t="s">
        <v>81</v>
      </c>
      <c r="AL2857" s="2" t="s">
        <v>168</v>
      </c>
      <c r="AM2857" s="2">
        <v>755</v>
      </c>
      <c r="AN2857" s="2" t="s">
        <v>81</v>
      </c>
      <c r="AO2857" s="2" t="s">
        <v>168</v>
      </c>
      <c r="AP2857" s="2">
        <v>755</v>
      </c>
      <c r="AQ2857" s="2" t="s">
        <v>83</v>
      </c>
      <c r="AR2857" s="2" t="s">
        <v>168</v>
      </c>
      <c r="AV2857" s="2">
        <v>605</v>
      </c>
      <c r="AW2857" s="2" t="s">
        <v>83</v>
      </c>
      <c r="AX2857" s="2" t="s">
        <v>82</v>
      </c>
      <c r="AY2857" s="2">
        <v>605</v>
      </c>
      <c r="AZ2857" s="2" t="s">
        <v>81</v>
      </c>
      <c r="BA2857" s="2" t="s">
        <v>82</v>
      </c>
      <c r="BB2857" s="2">
        <v>605</v>
      </c>
      <c r="BC2857" s="2" t="s">
        <v>83</v>
      </c>
      <c r="BD2857" s="2" t="s">
        <v>82</v>
      </c>
      <c r="BE2857" s="23" t="str">
        <f t="shared" si="443"/>
        <v>EMF nein</v>
      </c>
      <c r="BF2857" s="23" t="str">
        <f t="shared" si="444"/>
        <v/>
      </c>
      <c r="BG2857" s="23" t="str">
        <f t="shared" si="445"/>
        <v/>
      </c>
      <c r="BH2857" s="23">
        <f t="shared" si="446"/>
        <v>0</v>
      </c>
      <c r="BO2857" s="2" t="s">
        <v>11590</v>
      </c>
      <c r="BP2857" s="3">
        <v>1</v>
      </c>
      <c r="BQ2857" s="2" t="s">
        <v>11591</v>
      </c>
    </row>
    <row r="2858" spans="1:69" ht="16.149999999999999" customHeight="1" x14ac:dyDescent="0.25">
      <c r="A2858" s="1">
        <v>2857</v>
      </c>
      <c r="B2858" s="2" t="s">
        <v>211</v>
      </c>
      <c r="C2858" s="2" t="s">
        <v>4955</v>
      </c>
      <c r="D2858" s="2" t="s">
        <v>113</v>
      </c>
      <c r="E2858" s="2" t="s">
        <v>4956</v>
      </c>
      <c r="F2858" s="67">
        <v>43416</v>
      </c>
      <c r="G2858" s="3">
        <f t="shared" si="441"/>
        <v>11</v>
      </c>
      <c r="H2858" s="3">
        <f t="shared" si="442"/>
        <v>2018</v>
      </c>
      <c r="I2858" s="19">
        <v>0.39583333333333298</v>
      </c>
      <c r="J2858" s="20">
        <f t="shared" si="436"/>
        <v>9</v>
      </c>
      <c r="K2858" s="5" t="str">
        <f t="shared" si="437"/>
        <v>ja</v>
      </c>
      <c r="L2858" s="5" t="s">
        <v>91</v>
      </c>
      <c r="M2858" s="6" t="s">
        <v>74</v>
      </c>
      <c r="N2858" s="5">
        <v>68</v>
      </c>
      <c r="O2858" s="2" t="s">
        <v>126</v>
      </c>
      <c r="P2858" s="2" t="s">
        <v>11592</v>
      </c>
      <c r="R2858" s="6" t="s">
        <v>77</v>
      </c>
      <c r="T2858" s="6" t="s">
        <v>80</v>
      </c>
      <c r="U2858" s="2" t="s">
        <v>74</v>
      </c>
      <c r="V2858" s="2" t="s">
        <v>80</v>
      </c>
      <c r="BE2858" s="23" t="str">
        <f t="shared" si="443"/>
        <v>EMF nein</v>
      </c>
      <c r="BF2858" s="23" t="str">
        <f t="shared" si="444"/>
        <v/>
      </c>
      <c r="BG2858" s="23" t="str">
        <f t="shared" si="445"/>
        <v/>
      </c>
      <c r="BH2858" s="23">
        <f t="shared" si="446"/>
        <v>0</v>
      </c>
      <c r="BP2858" s="3">
        <v>1</v>
      </c>
      <c r="BQ2858" s="2" t="s">
        <v>11593</v>
      </c>
    </row>
    <row r="2859" spans="1:69" ht="16.149999999999999" customHeight="1" x14ac:dyDescent="0.25">
      <c r="A2859" s="1">
        <v>2858</v>
      </c>
      <c r="B2859" s="2" t="s">
        <v>87</v>
      </c>
      <c r="C2859" s="2" t="s">
        <v>2544</v>
      </c>
      <c r="D2859" s="67" t="s">
        <v>348</v>
      </c>
      <c r="E2859" s="2" t="s">
        <v>11594</v>
      </c>
      <c r="F2859" s="67">
        <v>43416</v>
      </c>
      <c r="G2859" s="3">
        <f t="shared" si="441"/>
        <v>11</v>
      </c>
      <c r="H2859" s="3">
        <f t="shared" si="442"/>
        <v>2018</v>
      </c>
      <c r="I2859" s="19">
        <v>0.53125</v>
      </c>
      <c r="J2859" s="20">
        <f t="shared" si="436"/>
        <v>12</v>
      </c>
      <c r="K2859" s="5" t="str">
        <f t="shared" si="437"/>
        <v>ja</v>
      </c>
      <c r="L2859" s="5" t="s">
        <v>91</v>
      </c>
      <c r="M2859" s="6" t="s">
        <v>100</v>
      </c>
      <c r="N2859" s="5">
        <v>83</v>
      </c>
      <c r="O2859" s="2" t="s">
        <v>75</v>
      </c>
      <c r="P2859" s="2" t="s">
        <v>11595</v>
      </c>
      <c r="R2859" s="6" t="s">
        <v>77</v>
      </c>
      <c r="T2859" s="6" t="s">
        <v>80</v>
      </c>
      <c r="BE2859" s="23" t="str">
        <f t="shared" si="443"/>
        <v>EMF nein</v>
      </c>
      <c r="BF2859" s="23" t="str">
        <f t="shared" si="444"/>
        <v/>
      </c>
      <c r="BG2859" s="23" t="str">
        <f t="shared" si="445"/>
        <v/>
      </c>
      <c r="BH2859" s="23">
        <f t="shared" si="446"/>
        <v>0</v>
      </c>
      <c r="BP2859" s="3">
        <v>1</v>
      </c>
      <c r="BQ2859" s="2" t="s">
        <v>11596</v>
      </c>
    </row>
    <row r="2860" spans="1:69" ht="16.149999999999999" customHeight="1" x14ac:dyDescent="0.25">
      <c r="A2860" s="1">
        <v>2859</v>
      </c>
      <c r="B2860" s="2" t="s">
        <v>211</v>
      </c>
      <c r="C2860" s="2" t="s">
        <v>793</v>
      </c>
      <c r="D2860" s="2" t="s">
        <v>158</v>
      </c>
      <c r="E2860" s="2" t="s">
        <v>11597</v>
      </c>
      <c r="F2860" s="67">
        <v>43414</v>
      </c>
      <c r="G2860" s="3">
        <f t="shared" si="441"/>
        <v>11</v>
      </c>
      <c r="H2860" s="3">
        <f t="shared" si="442"/>
        <v>2018</v>
      </c>
      <c r="I2860" s="19">
        <v>0.67361111111111105</v>
      </c>
      <c r="J2860" s="20">
        <f t="shared" si="436"/>
        <v>16</v>
      </c>
      <c r="K2860" s="5" t="str">
        <f t="shared" si="437"/>
        <v>ja</v>
      </c>
      <c r="L2860" s="5" t="s">
        <v>109</v>
      </c>
      <c r="M2860" s="6" t="s">
        <v>74</v>
      </c>
      <c r="O2860" s="2" t="s">
        <v>5139</v>
      </c>
      <c r="P2860" s="2" t="s">
        <v>11598</v>
      </c>
      <c r="R2860" s="6" t="s">
        <v>77</v>
      </c>
      <c r="T2860" s="6" t="s">
        <v>109</v>
      </c>
      <c r="U2860" s="2" t="s">
        <v>115</v>
      </c>
      <c r="V2860" s="2" t="s">
        <v>80</v>
      </c>
      <c r="X2860" s="2">
        <v>20</v>
      </c>
      <c r="Y2860" s="2" t="s">
        <v>81</v>
      </c>
      <c r="Z2860" s="2" t="s">
        <v>82</v>
      </c>
      <c r="AA2860" s="2">
        <v>20</v>
      </c>
      <c r="AB2860" s="2" t="s">
        <v>94</v>
      </c>
      <c r="AC2860" s="2" t="s">
        <v>82</v>
      </c>
      <c r="AD2860" s="2">
        <v>20</v>
      </c>
      <c r="AE2860" s="2" t="s">
        <v>81</v>
      </c>
      <c r="AF2860" s="2" t="s">
        <v>82</v>
      </c>
      <c r="BE2860" s="23" t="str">
        <f t="shared" si="443"/>
        <v>EMF nein</v>
      </c>
      <c r="BF2860" s="23" t="str">
        <f t="shared" si="444"/>
        <v/>
      </c>
      <c r="BG2860" s="23" t="str">
        <f t="shared" si="445"/>
        <v/>
      </c>
      <c r="BH2860" s="23">
        <f t="shared" si="446"/>
        <v>0</v>
      </c>
      <c r="BO2860" s="2" t="s">
        <v>11599</v>
      </c>
      <c r="BP2860" s="3">
        <v>1</v>
      </c>
      <c r="BQ2860" s="2" t="s">
        <v>11600</v>
      </c>
    </row>
    <row r="2861" spans="1:69" ht="16.149999999999999" customHeight="1" x14ac:dyDescent="0.25">
      <c r="A2861" s="1">
        <v>2860</v>
      </c>
      <c r="B2861" s="2" t="s">
        <v>135</v>
      </c>
      <c r="C2861" s="2" t="s">
        <v>2174</v>
      </c>
      <c r="D2861" s="2" t="s">
        <v>124</v>
      </c>
      <c r="E2861" s="2" t="s">
        <v>11601</v>
      </c>
      <c r="F2861" s="67">
        <v>43418</v>
      </c>
      <c r="G2861" s="3">
        <f t="shared" si="441"/>
        <v>11</v>
      </c>
      <c r="H2861" s="3">
        <f t="shared" si="442"/>
        <v>2018</v>
      </c>
      <c r="I2861" s="19">
        <v>0.66666666666666696</v>
      </c>
      <c r="J2861" s="20">
        <f t="shared" si="436"/>
        <v>16</v>
      </c>
      <c r="K2861" s="5" t="str">
        <f t="shared" si="437"/>
        <v>ja</v>
      </c>
      <c r="L2861" s="5" t="s">
        <v>91</v>
      </c>
      <c r="M2861" s="6" t="s">
        <v>139</v>
      </c>
      <c r="N2861" s="5">
        <v>39</v>
      </c>
      <c r="O2861" s="2" t="s">
        <v>75</v>
      </c>
      <c r="P2861" s="2" t="s">
        <v>11602</v>
      </c>
      <c r="Q2861" s="6" t="s">
        <v>299</v>
      </c>
      <c r="R2861" s="6" t="s">
        <v>77</v>
      </c>
      <c r="U2861" s="2" t="s">
        <v>1328</v>
      </c>
      <c r="V2861" s="2" t="s">
        <v>109</v>
      </c>
      <c r="X2861" s="2">
        <v>756</v>
      </c>
      <c r="Y2861" s="2" t="s">
        <v>81</v>
      </c>
      <c r="Z2861" s="2" t="s">
        <v>161</v>
      </c>
      <c r="AA2861" s="2">
        <v>756</v>
      </c>
      <c r="AB2861" s="2" t="s">
        <v>81</v>
      </c>
      <c r="AC2861" s="2" t="s">
        <v>161</v>
      </c>
      <c r="AD2861" s="2">
        <v>756</v>
      </c>
      <c r="AE2861" s="2" t="s">
        <v>83</v>
      </c>
      <c r="AF2861" s="2" t="s">
        <v>161</v>
      </c>
      <c r="AJ2861" s="2">
        <v>815</v>
      </c>
      <c r="AK2861" s="2" t="s">
        <v>81</v>
      </c>
      <c r="AL2861" s="2" t="s">
        <v>161</v>
      </c>
      <c r="AP2861" s="2">
        <v>815</v>
      </c>
      <c r="AQ2861" s="2" t="s">
        <v>81</v>
      </c>
      <c r="AR2861" s="2" t="s">
        <v>161</v>
      </c>
      <c r="BE2861" s="23" t="str">
        <f t="shared" si="443"/>
        <v>EMF nein</v>
      </c>
      <c r="BF2861" s="23" t="str">
        <f t="shared" si="444"/>
        <v/>
      </c>
      <c r="BG2861" s="23" t="str">
        <f t="shared" si="445"/>
        <v/>
      </c>
      <c r="BH2861" s="23">
        <f t="shared" si="446"/>
        <v>0</v>
      </c>
      <c r="BO2861" s="2" t="s">
        <v>11603</v>
      </c>
      <c r="BP2861" s="3">
        <v>1</v>
      </c>
      <c r="BQ2861" s="2" t="s">
        <v>11604</v>
      </c>
    </row>
    <row r="2862" spans="1:69" ht="16.149999999999999" customHeight="1" x14ac:dyDescent="0.25">
      <c r="A2862" s="1">
        <v>2861</v>
      </c>
      <c r="B2862" s="2" t="s">
        <v>211</v>
      </c>
      <c r="C2862" s="2" t="s">
        <v>540</v>
      </c>
      <c r="D2862" s="2" t="s">
        <v>124</v>
      </c>
      <c r="E2862" s="2" t="s">
        <v>1809</v>
      </c>
      <c r="F2862" s="67">
        <v>42923</v>
      </c>
      <c r="G2862" s="3">
        <f t="shared" si="441"/>
        <v>7</v>
      </c>
      <c r="H2862" s="3">
        <f t="shared" si="442"/>
        <v>2017</v>
      </c>
      <c r="I2862" s="19">
        <v>0.6875</v>
      </c>
      <c r="J2862" s="20">
        <f t="shared" si="436"/>
        <v>16</v>
      </c>
      <c r="K2862" s="5" t="str">
        <f t="shared" si="437"/>
        <v>ja</v>
      </c>
      <c r="L2862" s="5" t="s">
        <v>91</v>
      </c>
      <c r="M2862" s="6" t="s">
        <v>74</v>
      </c>
      <c r="N2862" s="5">
        <v>36</v>
      </c>
      <c r="O2862" s="2" t="s">
        <v>5139</v>
      </c>
      <c r="P2862" s="2" t="s">
        <v>11605</v>
      </c>
      <c r="R2862" s="6" t="s">
        <v>77</v>
      </c>
      <c r="W2862" s="2" t="s">
        <v>4373</v>
      </c>
      <c r="X2862" s="2">
        <v>220</v>
      </c>
      <c r="Y2862" s="2" t="s">
        <v>81</v>
      </c>
      <c r="Z2862" s="2" t="s">
        <v>168</v>
      </c>
      <c r="AA2862" s="2">
        <v>220</v>
      </c>
      <c r="AB2862" s="2" t="s">
        <v>81</v>
      </c>
      <c r="AC2862" s="2" t="s">
        <v>168</v>
      </c>
      <c r="AD2862" s="2">
        <v>220</v>
      </c>
      <c r="AE2862" s="2" t="s">
        <v>81</v>
      </c>
      <c r="AF2862" s="2" t="s">
        <v>168</v>
      </c>
      <c r="AJ2862" s="2">
        <v>175</v>
      </c>
      <c r="AK2862" s="2" t="s">
        <v>81</v>
      </c>
      <c r="AL2862" s="2" t="s">
        <v>168</v>
      </c>
      <c r="AP2862" s="2">
        <v>175</v>
      </c>
      <c r="AQ2862" s="2" t="s">
        <v>81</v>
      </c>
      <c r="AR2862" s="2" t="s">
        <v>168</v>
      </c>
      <c r="AV2862" s="2">
        <v>550</v>
      </c>
      <c r="AW2862" s="2" t="s">
        <v>83</v>
      </c>
      <c r="AX2862" s="2" t="s">
        <v>161</v>
      </c>
      <c r="BB2862" s="2">
        <v>550</v>
      </c>
      <c r="BC2862" s="2" t="s">
        <v>83</v>
      </c>
      <c r="BD2862" s="2" t="s">
        <v>161</v>
      </c>
      <c r="BE2862" s="23" t="str">
        <f t="shared" si="443"/>
        <v>EMF nein</v>
      </c>
      <c r="BF2862" s="23" t="str">
        <f t="shared" si="444"/>
        <v/>
      </c>
      <c r="BG2862" s="23" t="str">
        <f t="shared" si="445"/>
        <v/>
      </c>
      <c r="BH2862" s="23">
        <f t="shared" si="446"/>
        <v>0</v>
      </c>
      <c r="BO2862" s="2" t="s">
        <v>11606</v>
      </c>
      <c r="BP2862" s="3">
        <v>1</v>
      </c>
      <c r="BQ2862" s="2" t="s">
        <v>11607</v>
      </c>
    </row>
    <row r="2863" spans="1:69" ht="16.149999999999999" customHeight="1" x14ac:dyDescent="0.25">
      <c r="A2863" s="16">
        <v>2862</v>
      </c>
      <c r="B2863" s="2" t="s">
        <v>135</v>
      </c>
      <c r="C2863" s="2" t="s">
        <v>11608</v>
      </c>
      <c r="D2863" s="2" t="s">
        <v>264</v>
      </c>
      <c r="E2863" s="2" t="s">
        <v>4451</v>
      </c>
      <c r="F2863" s="67">
        <v>43418</v>
      </c>
      <c r="G2863" s="3">
        <f t="shared" si="441"/>
        <v>11</v>
      </c>
      <c r="H2863" s="3">
        <f t="shared" si="442"/>
        <v>2018</v>
      </c>
      <c r="I2863" s="19">
        <v>0.33333333333333298</v>
      </c>
      <c r="J2863" s="20">
        <f t="shared" si="436"/>
        <v>8</v>
      </c>
      <c r="K2863" s="5" t="str">
        <f t="shared" si="437"/>
        <v>ja</v>
      </c>
      <c r="L2863" s="5" t="s">
        <v>91</v>
      </c>
      <c r="M2863" s="6" t="s">
        <v>139</v>
      </c>
      <c r="O2863" s="2" t="s">
        <v>140</v>
      </c>
      <c r="P2863" s="2" t="s">
        <v>11609</v>
      </c>
      <c r="R2863" s="6" t="s">
        <v>77</v>
      </c>
      <c r="S2863" s="2" t="s">
        <v>11610</v>
      </c>
      <c r="T2863" s="6" t="s">
        <v>202</v>
      </c>
      <c r="X2863" s="2">
        <v>180</v>
      </c>
      <c r="Y2863" s="2" t="s">
        <v>83</v>
      </c>
      <c r="Z2863" s="2" t="s">
        <v>84</v>
      </c>
      <c r="AA2863" s="2">
        <v>180</v>
      </c>
      <c r="AB2863" s="2" t="s">
        <v>81</v>
      </c>
      <c r="AC2863" s="2" t="s">
        <v>84</v>
      </c>
      <c r="AD2863" s="2">
        <v>180</v>
      </c>
      <c r="AE2863" s="2" t="s">
        <v>83</v>
      </c>
      <c r="AF2863" s="2" t="s">
        <v>84</v>
      </c>
      <c r="AJ2863" s="2">
        <v>170</v>
      </c>
      <c r="AK2863" s="2" t="s">
        <v>81</v>
      </c>
      <c r="AL2863" s="2" t="s">
        <v>84</v>
      </c>
      <c r="AM2863" s="2">
        <v>170</v>
      </c>
      <c r="AN2863" s="2" t="s">
        <v>94</v>
      </c>
      <c r="AO2863" s="2" t="s">
        <v>84</v>
      </c>
      <c r="AP2863" s="2">
        <v>170</v>
      </c>
      <c r="AQ2863" s="2" t="s">
        <v>83</v>
      </c>
      <c r="AR2863" s="2" t="s">
        <v>84</v>
      </c>
      <c r="BE2863" s="23" t="str">
        <f t="shared" si="443"/>
        <v>EMF nein</v>
      </c>
      <c r="BF2863" s="23" t="str">
        <f t="shared" si="444"/>
        <v/>
      </c>
      <c r="BG2863" s="23" t="str">
        <f t="shared" si="445"/>
        <v/>
      </c>
      <c r="BH2863" s="23">
        <f t="shared" si="446"/>
        <v>0</v>
      </c>
      <c r="BO2863" s="2" t="s">
        <v>11611</v>
      </c>
      <c r="BP2863" s="3">
        <v>1</v>
      </c>
      <c r="BQ2863" s="2" t="s">
        <v>11612</v>
      </c>
    </row>
    <row r="2864" spans="1:69" ht="16.149999999999999" customHeight="1" x14ac:dyDescent="0.25">
      <c r="A2864" s="69">
        <v>2863</v>
      </c>
      <c r="B2864" s="2" t="s">
        <v>211</v>
      </c>
      <c r="C2864" s="2" t="s">
        <v>11613</v>
      </c>
      <c r="D2864" s="2" t="s">
        <v>113</v>
      </c>
      <c r="E2864" s="2" t="s">
        <v>11614</v>
      </c>
      <c r="F2864" s="67">
        <v>43417</v>
      </c>
      <c r="G2864" s="3">
        <f t="shared" si="441"/>
        <v>11</v>
      </c>
      <c r="H2864" s="3">
        <f t="shared" si="442"/>
        <v>2018</v>
      </c>
      <c r="I2864" s="19">
        <v>0.50347222222222199</v>
      </c>
      <c r="J2864" s="20">
        <f t="shared" si="436"/>
        <v>12</v>
      </c>
      <c r="K2864" s="5" t="str">
        <f t="shared" si="437"/>
        <v>ja</v>
      </c>
      <c r="L2864" s="5" t="s">
        <v>73</v>
      </c>
      <c r="M2864" s="6" t="s">
        <v>115</v>
      </c>
      <c r="N2864" s="5">
        <v>64</v>
      </c>
      <c r="O2864" s="2" t="s">
        <v>75</v>
      </c>
      <c r="P2864" s="2" t="s">
        <v>22299</v>
      </c>
      <c r="R2864" s="6" t="s">
        <v>77</v>
      </c>
      <c r="T2864" s="6" t="s">
        <v>80</v>
      </c>
      <c r="AA2864" s="2">
        <v>5</v>
      </c>
      <c r="AB2864" s="2" t="s">
        <v>94</v>
      </c>
      <c r="AC2864" s="2" t="s">
        <v>84</v>
      </c>
      <c r="BE2864" s="23" t="str">
        <f t="shared" si="443"/>
        <v>EMF nein</v>
      </c>
      <c r="BF2864" s="23" t="str">
        <f t="shared" si="444"/>
        <v/>
      </c>
      <c r="BG2864" s="23" t="str">
        <f t="shared" si="445"/>
        <v/>
      </c>
      <c r="BH2864" s="23">
        <f t="shared" si="446"/>
        <v>0</v>
      </c>
      <c r="BO2864" s="2" t="s">
        <v>11615</v>
      </c>
      <c r="BP2864" s="3">
        <v>1</v>
      </c>
      <c r="BQ2864" s="2" t="s">
        <v>11616</v>
      </c>
    </row>
    <row r="2865" spans="1:69" ht="16.149999999999999" customHeight="1" x14ac:dyDescent="0.25">
      <c r="A2865" s="1">
        <v>2864</v>
      </c>
      <c r="B2865" s="2" t="s">
        <v>87</v>
      </c>
      <c r="C2865" s="2" t="s">
        <v>11617</v>
      </c>
      <c r="D2865" s="2" t="s">
        <v>113</v>
      </c>
      <c r="E2865" s="2" t="s">
        <v>11618</v>
      </c>
      <c r="F2865" s="67">
        <v>43417</v>
      </c>
      <c r="G2865" s="3">
        <f t="shared" si="441"/>
        <v>11</v>
      </c>
      <c r="H2865" s="3">
        <f t="shared" si="442"/>
        <v>2018</v>
      </c>
      <c r="I2865" s="19">
        <v>0.70486111111111105</v>
      </c>
      <c r="J2865" s="20">
        <f t="shared" si="436"/>
        <v>16</v>
      </c>
      <c r="K2865" s="5" t="str">
        <f t="shared" si="437"/>
        <v>ja</v>
      </c>
      <c r="L2865" s="5" t="s">
        <v>91</v>
      </c>
      <c r="M2865" s="6" t="s">
        <v>74</v>
      </c>
      <c r="N2865" s="5">
        <v>87</v>
      </c>
      <c r="O2865" s="2" t="s">
        <v>140</v>
      </c>
      <c r="P2865" s="2" t="s">
        <v>11619</v>
      </c>
      <c r="R2865" s="6" t="s">
        <v>3600</v>
      </c>
      <c r="S2865" s="2" t="s">
        <v>78</v>
      </c>
      <c r="T2865" s="6" t="s">
        <v>80</v>
      </c>
      <c r="U2865" s="2" t="s">
        <v>74</v>
      </c>
      <c r="V2865" s="2" t="s">
        <v>80</v>
      </c>
      <c r="X2865" s="2">
        <v>480</v>
      </c>
      <c r="Y2865" s="2" t="s">
        <v>81</v>
      </c>
      <c r="Z2865" s="2" t="s">
        <v>84</v>
      </c>
      <c r="AA2865" s="2">
        <v>480</v>
      </c>
      <c r="AB2865" s="2" t="s">
        <v>81</v>
      </c>
      <c r="AC2865" s="2" t="s">
        <v>84</v>
      </c>
      <c r="AD2865" s="2">
        <v>480</v>
      </c>
      <c r="AE2865" s="2" t="s">
        <v>81</v>
      </c>
      <c r="AF2865" s="2" t="s">
        <v>84</v>
      </c>
      <c r="AN2865" s="2" t="s">
        <v>81</v>
      </c>
      <c r="AO2865" s="2" t="s">
        <v>82</v>
      </c>
      <c r="BE2865" s="23" t="str">
        <f t="shared" si="443"/>
        <v>EMF ja</v>
      </c>
      <c r="BF2865" s="23">
        <f t="shared" si="444"/>
        <v>330</v>
      </c>
      <c r="BG2865" s="23" t="str">
        <f t="shared" si="445"/>
        <v>100-499m</v>
      </c>
      <c r="BH2865" s="23">
        <f t="shared" si="446"/>
        <v>3</v>
      </c>
      <c r="BI2865" s="2" t="s">
        <v>162</v>
      </c>
      <c r="BJ2865" s="2">
        <v>330</v>
      </c>
      <c r="BK2865" s="2" t="s">
        <v>162</v>
      </c>
      <c r="BL2865" s="2">
        <v>530</v>
      </c>
      <c r="BM2865" s="2" t="s">
        <v>162</v>
      </c>
      <c r="BN2865" s="2">
        <v>830</v>
      </c>
      <c r="BO2865" s="2" t="s">
        <v>11620</v>
      </c>
      <c r="BP2865" s="3">
        <v>1</v>
      </c>
      <c r="BQ2865" s="2" t="s">
        <v>11621</v>
      </c>
    </row>
    <row r="2866" spans="1:69" ht="16.149999999999999" customHeight="1" x14ac:dyDescent="0.25">
      <c r="A2866" s="1">
        <v>2865</v>
      </c>
      <c r="B2866" s="2" t="s">
        <v>211</v>
      </c>
      <c r="C2866" s="2" t="s">
        <v>540</v>
      </c>
      <c r="D2866" s="2" t="s">
        <v>124</v>
      </c>
      <c r="E2866" s="2" t="s">
        <v>11622</v>
      </c>
      <c r="F2866" s="67">
        <v>43411</v>
      </c>
      <c r="G2866" s="3">
        <f t="shared" si="441"/>
        <v>11</v>
      </c>
      <c r="H2866" s="3">
        <f t="shared" si="442"/>
        <v>2018</v>
      </c>
      <c r="I2866" s="19">
        <v>0.64583333333333304</v>
      </c>
      <c r="J2866" s="20">
        <f t="shared" si="436"/>
        <v>15</v>
      </c>
      <c r="K2866" s="5" t="str">
        <f t="shared" si="437"/>
        <v>ja</v>
      </c>
      <c r="L2866" s="5" t="s">
        <v>91</v>
      </c>
      <c r="M2866" s="6" t="s">
        <v>74</v>
      </c>
      <c r="O2866" s="2" t="s">
        <v>75</v>
      </c>
      <c r="P2866" s="2" t="s">
        <v>5951</v>
      </c>
      <c r="R2866" s="6" t="s">
        <v>77</v>
      </c>
      <c r="U2866" s="2" t="s">
        <v>100</v>
      </c>
      <c r="V2866" s="2" t="s">
        <v>80</v>
      </c>
      <c r="X2866" s="2">
        <v>547</v>
      </c>
      <c r="Y2866" s="2" t="s">
        <v>81</v>
      </c>
      <c r="Z2866" s="2" t="s">
        <v>82</v>
      </c>
      <c r="AA2866" s="2">
        <v>547</v>
      </c>
      <c r="AB2866" s="2" t="s">
        <v>81</v>
      </c>
      <c r="AC2866" s="2" t="s">
        <v>82</v>
      </c>
      <c r="AD2866" s="2">
        <v>547</v>
      </c>
      <c r="AE2866" s="2" t="s">
        <v>83</v>
      </c>
      <c r="AF2866" s="2" t="s">
        <v>11623</v>
      </c>
      <c r="AJ2866" s="2">
        <v>586</v>
      </c>
      <c r="AK2866" s="2" t="s">
        <v>81</v>
      </c>
      <c r="AL2866" s="2" t="s">
        <v>82</v>
      </c>
      <c r="AM2866" s="2">
        <v>547</v>
      </c>
      <c r="AN2866" s="2" t="s">
        <v>81</v>
      </c>
      <c r="AO2866" s="2" t="s">
        <v>82</v>
      </c>
      <c r="AP2866" s="2">
        <v>547</v>
      </c>
      <c r="AQ2866" s="2" t="s">
        <v>81</v>
      </c>
      <c r="AR2866" s="2" t="s">
        <v>82</v>
      </c>
      <c r="BE2866" s="23" t="str">
        <f t="shared" si="443"/>
        <v>EMF nein</v>
      </c>
      <c r="BF2866" s="23" t="str">
        <f t="shared" si="444"/>
        <v/>
      </c>
      <c r="BG2866" s="23" t="str">
        <f t="shared" si="445"/>
        <v/>
      </c>
      <c r="BH2866" s="23">
        <f t="shared" si="446"/>
        <v>0</v>
      </c>
      <c r="BO2866" s="2" t="s">
        <v>11624</v>
      </c>
      <c r="BP2866" s="3">
        <v>1</v>
      </c>
      <c r="BQ2866" s="2" t="s">
        <v>11625</v>
      </c>
    </row>
    <row r="2867" spans="1:69" ht="16.149999999999999" customHeight="1" x14ac:dyDescent="0.25">
      <c r="A2867" s="16">
        <v>2866</v>
      </c>
      <c r="B2867" s="2" t="s">
        <v>135</v>
      </c>
      <c r="C2867" s="2" t="s">
        <v>119</v>
      </c>
      <c r="D2867" s="2" t="s">
        <v>89</v>
      </c>
      <c r="E2867" s="2" t="s">
        <v>11626</v>
      </c>
      <c r="F2867" s="67">
        <v>43417</v>
      </c>
      <c r="G2867" s="3">
        <f t="shared" si="441"/>
        <v>11</v>
      </c>
      <c r="H2867" s="3">
        <f t="shared" si="442"/>
        <v>2018</v>
      </c>
      <c r="I2867" s="19">
        <v>0.37152777777777801</v>
      </c>
      <c r="J2867" s="20">
        <f t="shared" si="436"/>
        <v>8</v>
      </c>
      <c r="K2867" s="5" t="str">
        <f t="shared" si="437"/>
        <v>ja</v>
      </c>
      <c r="L2867" s="5" t="s">
        <v>91</v>
      </c>
      <c r="M2867" s="6" t="s">
        <v>139</v>
      </c>
      <c r="N2867" s="5">
        <v>41</v>
      </c>
      <c r="O2867" s="2" t="s">
        <v>75</v>
      </c>
      <c r="P2867" s="2" t="s">
        <v>11627</v>
      </c>
      <c r="R2867" s="6" t="s">
        <v>77</v>
      </c>
      <c r="S2867" s="2" t="s">
        <v>109</v>
      </c>
      <c r="U2867" s="2" t="s">
        <v>208</v>
      </c>
      <c r="V2867" s="2" t="s">
        <v>202</v>
      </c>
      <c r="W2867" s="2" t="s">
        <v>11628</v>
      </c>
      <c r="X2867" s="2">
        <v>71</v>
      </c>
      <c r="Y2867" s="2" t="s">
        <v>81</v>
      </c>
      <c r="Z2867" s="2" t="s">
        <v>82</v>
      </c>
      <c r="AA2867" s="2">
        <v>71</v>
      </c>
      <c r="AB2867" s="2" t="s">
        <v>94</v>
      </c>
      <c r="AC2867" s="2" t="s">
        <v>82</v>
      </c>
      <c r="AD2867" s="2">
        <v>71</v>
      </c>
      <c r="AE2867" s="2" t="s">
        <v>81</v>
      </c>
      <c r="AF2867" s="2" t="s">
        <v>82</v>
      </c>
      <c r="BE2867" s="23" t="str">
        <f t="shared" si="443"/>
        <v>EMF nein</v>
      </c>
      <c r="BF2867" s="23" t="str">
        <f t="shared" si="444"/>
        <v/>
      </c>
      <c r="BG2867" s="23" t="str">
        <f t="shared" si="445"/>
        <v/>
      </c>
      <c r="BH2867" s="23">
        <f t="shared" si="446"/>
        <v>0</v>
      </c>
      <c r="BO2867" s="2" t="s">
        <v>11629</v>
      </c>
      <c r="BP2867" s="3">
        <v>1</v>
      </c>
      <c r="BQ2867" s="2" t="s">
        <v>11630</v>
      </c>
    </row>
    <row r="2868" spans="1:69" ht="16.149999999999999" customHeight="1" x14ac:dyDescent="0.25">
      <c r="A2868" s="69">
        <v>2867</v>
      </c>
      <c r="B2868" s="2" t="s">
        <v>87</v>
      </c>
      <c r="C2868" s="2" t="s">
        <v>11631</v>
      </c>
      <c r="D2868" s="2" t="s">
        <v>192</v>
      </c>
      <c r="E2868" s="2" t="s">
        <v>11632</v>
      </c>
      <c r="F2868" s="67">
        <v>42556</v>
      </c>
      <c r="G2868" s="3">
        <f t="shared" si="441"/>
        <v>7</v>
      </c>
      <c r="H2868" s="3">
        <f t="shared" si="442"/>
        <v>2016</v>
      </c>
      <c r="I2868" s="19">
        <v>0.45833333333333298</v>
      </c>
      <c r="J2868" s="20">
        <f t="shared" si="436"/>
        <v>11</v>
      </c>
      <c r="K2868" s="5" t="str">
        <f t="shared" si="437"/>
        <v>ja</v>
      </c>
      <c r="L2868" s="5" t="s">
        <v>91</v>
      </c>
      <c r="M2868" s="6" t="s">
        <v>10494</v>
      </c>
      <c r="N2868" s="5">
        <v>79</v>
      </c>
      <c r="O2868" s="2" t="s">
        <v>126</v>
      </c>
      <c r="P2868" s="2" t="s">
        <v>11633</v>
      </c>
      <c r="R2868" s="6" t="s">
        <v>77</v>
      </c>
      <c r="T2868" s="6" t="s">
        <v>80</v>
      </c>
      <c r="BE2868" s="23" t="str">
        <f t="shared" si="443"/>
        <v>EMF nein</v>
      </c>
      <c r="BF2868" s="23" t="str">
        <f t="shared" si="444"/>
        <v/>
      </c>
      <c r="BG2868" s="23" t="str">
        <f t="shared" si="445"/>
        <v/>
      </c>
      <c r="BH2868" s="23">
        <f t="shared" si="446"/>
        <v>0</v>
      </c>
      <c r="BO2868" s="2" t="s">
        <v>11634</v>
      </c>
      <c r="BP2868" s="3">
        <v>1</v>
      </c>
      <c r="BQ2868" s="2" t="s">
        <v>11635</v>
      </c>
    </row>
    <row r="2869" spans="1:69" ht="16.149999999999999" customHeight="1" x14ac:dyDescent="0.25">
      <c r="A2869" s="1">
        <v>2868</v>
      </c>
      <c r="B2869" s="2" t="s">
        <v>211</v>
      </c>
      <c r="C2869" s="2" t="s">
        <v>11636</v>
      </c>
      <c r="D2869" s="2" t="s">
        <v>364</v>
      </c>
      <c r="E2869" s="2" t="s">
        <v>11637</v>
      </c>
      <c r="F2869" s="67">
        <v>42231</v>
      </c>
      <c r="G2869" s="3">
        <f t="shared" si="441"/>
        <v>8</v>
      </c>
      <c r="H2869" s="3">
        <f t="shared" si="442"/>
        <v>2015</v>
      </c>
      <c r="I2869" s="19">
        <v>2.0833333333333301E-2</v>
      </c>
      <c r="J2869" s="20">
        <f t="shared" si="436"/>
        <v>0</v>
      </c>
      <c r="K2869" s="5" t="str">
        <f t="shared" si="437"/>
        <v>ja</v>
      </c>
      <c r="L2869" s="5" t="s">
        <v>91</v>
      </c>
      <c r="M2869" s="6" t="s">
        <v>208</v>
      </c>
      <c r="N2869" s="5">
        <v>15</v>
      </c>
      <c r="O2869" s="2" t="s">
        <v>75</v>
      </c>
      <c r="P2869" s="2" t="s">
        <v>11638</v>
      </c>
      <c r="R2869" s="6" t="s">
        <v>77</v>
      </c>
      <c r="T2869" s="6" t="s">
        <v>202</v>
      </c>
      <c r="U2869" s="2" t="s">
        <v>109</v>
      </c>
      <c r="W2869" s="2" t="s">
        <v>11639</v>
      </c>
      <c r="X2869" s="2" t="s">
        <v>109</v>
      </c>
      <c r="Y2869" s="2" t="s">
        <v>109</v>
      </c>
      <c r="Z2869" s="2" t="s">
        <v>109</v>
      </c>
      <c r="AA2869" s="2" t="s">
        <v>109</v>
      </c>
      <c r="AB2869" s="2" t="s">
        <v>109</v>
      </c>
      <c r="AC2869" s="2" t="s">
        <v>109</v>
      </c>
      <c r="AD2869" s="2" t="s">
        <v>109</v>
      </c>
      <c r="AE2869" s="2" t="s">
        <v>109</v>
      </c>
      <c r="AF2869" s="2" t="s">
        <v>109</v>
      </c>
      <c r="BE2869" s="23" t="str">
        <f t="shared" si="443"/>
        <v>EMF nein</v>
      </c>
      <c r="BF2869" s="23" t="str">
        <f t="shared" si="444"/>
        <v/>
      </c>
      <c r="BG2869" s="23" t="str">
        <f t="shared" si="445"/>
        <v/>
      </c>
      <c r="BH2869" s="23">
        <f t="shared" si="446"/>
        <v>0</v>
      </c>
      <c r="BO2869" s="2" t="s">
        <v>11640</v>
      </c>
      <c r="BP2869" s="3">
        <v>1</v>
      </c>
      <c r="BQ2869" s="2" t="s">
        <v>11641</v>
      </c>
    </row>
    <row r="2870" spans="1:69" ht="16.149999999999999" customHeight="1" x14ac:dyDescent="0.25">
      <c r="A2870" s="1">
        <v>2869</v>
      </c>
      <c r="B2870" s="2" t="s">
        <v>211</v>
      </c>
      <c r="C2870" s="2" t="s">
        <v>1345</v>
      </c>
      <c r="D2870" s="2" t="s">
        <v>348</v>
      </c>
      <c r="E2870" s="2" t="s">
        <v>11642</v>
      </c>
      <c r="F2870" s="67">
        <v>43420</v>
      </c>
      <c r="G2870" s="3">
        <f t="shared" si="441"/>
        <v>11</v>
      </c>
      <c r="H2870" s="3">
        <f t="shared" si="442"/>
        <v>2018</v>
      </c>
      <c r="I2870" s="19">
        <v>0.57986111111111105</v>
      </c>
      <c r="J2870" s="20">
        <f t="shared" si="436"/>
        <v>13</v>
      </c>
      <c r="K2870" s="5" t="str">
        <f t="shared" si="437"/>
        <v>ja</v>
      </c>
      <c r="L2870" s="5" t="s">
        <v>91</v>
      </c>
      <c r="M2870" s="6" t="s">
        <v>74</v>
      </c>
      <c r="N2870" s="5">
        <v>66</v>
      </c>
      <c r="O2870" s="6" t="s">
        <v>101</v>
      </c>
      <c r="P2870" s="2" t="s">
        <v>11643</v>
      </c>
      <c r="R2870" s="6" t="s">
        <v>77</v>
      </c>
      <c r="T2870" s="6" t="s">
        <v>80</v>
      </c>
      <c r="X2870" s="2">
        <v>20</v>
      </c>
      <c r="Y2870" s="2" t="s">
        <v>94</v>
      </c>
      <c r="Z2870" s="2" t="s">
        <v>84</v>
      </c>
      <c r="AA2870" s="2">
        <v>20</v>
      </c>
      <c r="AB2870" s="2" t="s">
        <v>94</v>
      </c>
      <c r="AC2870" s="2" t="s">
        <v>84</v>
      </c>
      <c r="AD2870" s="2">
        <v>20</v>
      </c>
      <c r="AE2870" s="2" t="s">
        <v>3284</v>
      </c>
      <c r="AF2870" s="2" t="s">
        <v>84</v>
      </c>
      <c r="BE2870" s="23" t="str">
        <f t="shared" si="443"/>
        <v>EMF nein</v>
      </c>
      <c r="BF2870" s="23" t="str">
        <f t="shared" si="444"/>
        <v/>
      </c>
      <c r="BG2870" s="23" t="str">
        <f t="shared" si="445"/>
        <v/>
      </c>
      <c r="BH2870" s="23">
        <f t="shared" si="446"/>
        <v>0</v>
      </c>
      <c r="BO2870" s="2" t="s">
        <v>11644</v>
      </c>
      <c r="BP2870" s="3">
        <v>1</v>
      </c>
      <c r="BQ2870" s="2" t="s">
        <v>11645</v>
      </c>
    </row>
    <row r="2871" spans="1:69" ht="16.149999999999999" customHeight="1" x14ac:dyDescent="0.25">
      <c r="A2871" s="1">
        <v>2870</v>
      </c>
      <c r="B2871" s="2" t="s">
        <v>5048</v>
      </c>
      <c r="C2871" s="2" t="s">
        <v>8309</v>
      </c>
      <c r="D2871" s="2" t="s">
        <v>371</v>
      </c>
      <c r="E2871" s="2" t="s">
        <v>11646</v>
      </c>
      <c r="F2871" s="67">
        <v>43420</v>
      </c>
      <c r="G2871" s="3">
        <f t="shared" si="441"/>
        <v>11</v>
      </c>
      <c r="H2871" s="3">
        <f t="shared" si="442"/>
        <v>2018</v>
      </c>
      <c r="I2871" s="19">
        <v>0.30208333333333298</v>
      </c>
      <c r="J2871" s="20">
        <f t="shared" si="436"/>
        <v>7</v>
      </c>
      <c r="K2871" s="5" t="str">
        <f t="shared" si="437"/>
        <v>ja</v>
      </c>
      <c r="L2871" s="5" t="s">
        <v>91</v>
      </c>
      <c r="M2871" s="6" t="s">
        <v>74</v>
      </c>
      <c r="N2871" s="5">
        <v>62</v>
      </c>
      <c r="O2871" s="2" t="s">
        <v>126</v>
      </c>
      <c r="P2871" s="2" t="s">
        <v>11647</v>
      </c>
      <c r="R2871" s="6" t="s">
        <v>77</v>
      </c>
      <c r="S2871" s="2" t="s">
        <v>132</v>
      </c>
      <c r="T2871" s="6" t="s">
        <v>202</v>
      </c>
      <c r="BE2871" s="23" t="str">
        <f t="shared" si="443"/>
        <v>EMF nein</v>
      </c>
      <c r="BF2871" s="23" t="str">
        <f t="shared" si="444"/>
        <v/>
      </c>
      <c r="BG2871" s="23" t="str">
        <f t="shared" si="445"/>
        <v/>
      </c>
      <c r="BH2871" s="23">
        <f t="shared" si="446"/>
        <v>0</v>
      </c>
      <c r="BO2871" s="2" t="s">
        <v>11648</v>
      </c>
      <c r="BP2871" s="3">
        <v>1</v>
      </c>
      <c r="BQ2871" s="2" t="s">
        <v>11649</v>
      </c>
    </row>
    <row r="2872" spans="1:69" ht="16.149999999999999" customHeight="1" x14ac:dyDescent="0.25">
      <c r="A2872" s="1">
        <v>2871</v>
      </c>
      <c r="B2872" s="2" t="s">
        <v>211</v>
      </c>
      <c r="C2872" s="2" t="s">
        <v>690</v>
      </c>
      <c r="D2872" s="2" t="s">
        <v>124</v>
      </c>
      <c r="E2872" s="2" t="s">
        <v>11650</v>
      </c>
      <c r="F2872" s="67">
        <v>40909</v>
      </c>
      <c r="G2872" s="3">
        <f t="shared" si="441"/>
        <v>1</v>
      </c>
      <c r="H2872" s="3">
        <f t="shared" si="442"/>
        <v>2012</v>
      </c>
      <c r="I2872" s="19">
        <v>0.23958333333333301</v>
      </c>
      <c r="J2872" s="20">
        <f t="shared" si="436"/>
        <v>5</v>
      </c>
      <c r="K2872" s="5" t="str">
        <f t="shared" si="437"/>
        <v>ja</v>
      </c>
      <c r="L2872" s="5" t="s">
        <v>91</v>
      </c>
      <c r="M2872" s="6" t="s">
        <v>208</v>
      </c>
      <c r="N2872" s="5">
        <v>30</v>
      </c>
      <c r="O2872" s="2" t="s">
        <v>5139</v>
      </c>
      <c r="P2872" s="2" t="s">
        <v>11651</v>
      </c>
      <c r="R2872" s="6" t="s">
        <v>77</v>
      </c>
      <c r="S2872" s="2" t="s">
        <v>190</v>
      </c>
      <c r="T2872" s="6" t="s">
        <v>202</v>
      </c>
      <c r="U2872" s="2" t="s">
        <v>74</v>
      </c>
      <c r="X2872" s="2">
        <v>473</v>
      </c>
      <c r="Y2872" s="2" t="s">
        <v>81</v>
      </c>
      <c r="Z2872" s="2" t="s">
        <v>84</v>
      </c>
      <c r="AA2872" s="2">
        <v>473</v>
      </c>
      <c r="AB2872" s="2" t="s">
        <v>81</v>
      </c>
      <c r="AC2872" s="2" t="s">
        <v>84</v>
      </c>
      <c r="AJ2872" s="2">
        <v>473</v>
      </c>
      <c r="AK2872" s="2" t="s">
        <v>81</v>
      </c>
      <c r="AL2872" s="2" t="s">
        <v>84</v>
      </c>
      <c r="AM2872" s="2">
        <v>473</v>
      </c>
      <c r="AN2872" s="2" t="s">
        <v>81</v>
      </c>
      <c r="AO2872" s="2" t="s">
        <v>84</v>
      </c>
      <c r="BE2872" s="23" t="str">
        <f t="shared" si="443"/>
        <v>EMF nein</v>
      </c>
      <c r="BF2872" s="23" t="str">
        <f t="shared" si="444"/>
        <v/>
      </c>
      <c r="BG2872" s="23" t="str">
        <f t="shared" si="445"/>
        <v/>
      </c>
      <c r="BH2872" s="23">
        <f t="shared" si="446"/>
        <v>0</v>
      </c>
      <c r="BP2872" s="3">
        <v>1</v>
      </c>
      <c r="BQ2872" s="2" t="s">
        <v>11652</v>
      </c>
    </row>
    <row r="2873" spans="1:69" ht="16.149999999999999" customHeight="1" x14ac:dyDescent="0.25">
      <c r="A2873" s="1">
        <v>2872</v>
      </c>
      <c r="B2873" s="2" t="s">
        <v>211</v>
      </c>
      <c r="C2873" s="2" t="s">
        <v>11653</v>
      </c>
      <c r="D2873" s="2" t="s">
        <v>1097</v>
      </c>
      <c r="E2873" s="2" t="s">
        <v>328</v>
      </c>
      <c r="F2873" s="67">
        <v>43417</v>
      </c>
      <c r="G2873" s="3">
        <f t="shared" si="441"/>
        <v>11</v>
      </c>
      <c r="H2873" s="3">
        <f t="shared" si="442"/>
        <v>2018</v>
      </c>
      <c r="I2873" s="19">
        <v>5.2083333333333301E-2</v>
      </c>
      <c r="J2873" s="20">
        <f t="shared" si="436"/>
        <v>1</v>
      </c>
      <c r="K2873" s="5" t="str">
        <f t="shared" si="437"/>
        <v>ja</v>
      </c>
      <c r="L2873" s="5" t="s">
        <v>91</v>
      </c>
      <c r="M2873" s="6" t="s">
        <v>74</v>
      </c>
      <c r="N2873" s="5">
        <v>32</v>
      </c>
      <c r="O2873" s="2" t="s">
        <v>140</v>
      </c>
      <c r="P2873" s="2" t="s">
        <v>11654</v>
      </c>
      <c r="R2873" s="6" t="s">
        <v>77</v>
      </c>
      <c r="S2873" s="2" t="s">
        <v>78</v>
      </c>
      <c r="X2873" s="2">
        <v>750</v>
      </c>
      <c r="Y2873" s="2" t="s">
        <v>83</v>
      </c>
      <c r="Z2873" s="2" t="s">
        <v>168</v>
      </c>
      <c r="AA2873" s="2">
        <v>750</v>
      </c>
      <c r="AB2873" s="2" t="s">
        <v>81</v>
      </c>
      <c r="AC2873" s="2" t="s">
        <v>168</v>
      </c>
      <c r="AD2873" s="2">
        <v>750</v>
      </c>
      <c r="AE2873" s="2" t="s">
        <v>83</v>
      </c>
      <c r="AF2873" s="2" t="s">
        <v>168</v>
      </c>
      <c r="AJ2873" s="2">
        <v>890</v>
      </c>
      <c r="AK2873" s="2" t="s">
        <v>83</v>
      </c>
      <c r="AL2873" s="2" t="s">
        <v>168</v>
      </c>
      <c r="AM2873" s="2">
        <v>890</v>
      </c>
      <c r="AN2873" s="2" t="s">
        <v>83</v>
      </c>
      <c r="AO2873" s="2" t="s">
        <v>168</v>
      </c>
      <c r="AP2873" s="2">
        <v>890</v>
      </c>
      <c r="AQ2873" s="2" t="s">
        <v>83</v>
      </c>
      <c r="AR2873" s="2" t="s">
        <v>168</v>
      </c>
      <c r="BE2873" s="23" t="str">
        <f t="shared" si="443"/>
        <v>EMF ja</v>
      </c>
      <c r="BF2873" s="23">
        <f t="shared" si="444"/>
        <v>1</v>
      </c>
      <c r="BG2873" s="23" t="str">
        <f t="shared" si="445"/>
        <v>&lt;100m</v>
      </c>
      <c r="BH2873" s="23">
        <f t="shared" si="446"/>
        <v>2</v>
      </c>
      <c r="BI2873" s="2" t="s">
        <v>162</v>
      </c>
      <c r="BJ2873" s="2">
        <v>1</v>
      </c>
      <c r="BK2873" s="2" t="s">
        <v>162</v>
      </c>
      <c r="BL2873" s="2">
        <v>1000</v>
      </c>
      <c r="BO2873" s="2" t="s">
        <v>11655</v>
      </c>
      <c r="BP2873" s="3">
        <v>1</v>
      </c>
      <c r="BQ2873" s="2" t="s">
        <v>11656</v>
      </c>
    </row>
    <row r="2874" spans="1:69" ht="16.149999999999999" customHeight="1" x14ac:dyDescent="0.25">
      <c r="A2874" s="1">
        <v>2873</v>
      </c>
      <c r="B2874" s="2" t="s">
        <v>211</v>
      </c>
      <c r="C2874" s="2" t="s">
        <v>3380</v>
      </c>
      <c r="D2874" s="2" t="s">
        <v>1097</v>
      </c>
      <c r="E2874" s="2" t="s">
        <v>11657</v>
      </c>
      <c r="F2874" s="67">
        <v>43420</v>
      </c>
      <c r="G2874" s="3">
        <f t="shared" si="441"/>
        <v>11</v>
      </c>
      <c r="H2874" s="3">
        <f t="shared" si="442"/>
        <v>2018</v>
      </c>
      <c r="I2874" s="19">
        <v>0.55208333333333304</v>
      </c>
      <c r="J2874" s="20">
        <f t="shared" si="436"/>
        <v>13</v>
      </c>
      <c r="K2874" s="5" t="str">
        <f t="shared" si="437"/>
        <v>ja</v>
      </c>
      <c r="L2874" s="5" t="s">
        <v>91</v>
      </c>
      <c r="M2874" s="6" t="s">
        <v>74</v>
      </c>
      <c r="N2874" s="5">
        <v>31</v>
      </c>
      <c r="O2874" s="2" t="s">
        <v>140</v>
      </c>
      <c r="P2874" s="2" t="s">
        <v>11658</v>
      </c>
      <c r="R2874" s="6" t="s">
        <v>77</v>
      </c>
      <c r="S2874" s="2" t="s">
        <v>78</v>
      </c>
      <c r="BE2874" s="23" t="str">
        <f t="shared" si="443"/>
        <v>EMF ja</v>
      </c>
      <c r="BF2874" s="23">
        <f t="shared" si="444"/>
        <v>300</v>
      </c>
      <c r="BG2874" s="23" t="str">
        <f t="shared" si="445"/>
        <v>100-499m</v>
      </c>
      <c r="BH2874" s="23">
        <f t="shared" si="446"/>
        <v>1</v>
      </c>
      <c r="BM2874" s="2" t="s">
        <v>162</v>
      </c>
      <c r="BN2874" s="2">
        <v>300</v>
      </c>
      <c r="BO2874" s="2" t="s">
        <v>11659</v>
      </c>
      <c r="BP2874" s="3">
        <v>1</v>
      </c>
      <c r="BQ2874" s="2" t="s">
        <v>11660</v>
      </c>
    </row>
    <row r="2875" spans="1:69" ht="16.149999999999999" customHeight="1" x14ac:dyDescent="0.25">
      <c r="A2875" s="1">
        <v>2874</v>
      </c>
      <c r="B2875" s="2" t="s">
        <v>87</v>
      </c>
      <c r="C2875" s="387" t="s">
        <v>8026</v>
      </c>
      <c r="D2875" s="2" t="s">
        <v>896</v>
      </c>
      <c r="E2875" s="2" t="s">
        <v>11661</v>
      </c>
      <c r="F2875" s="67">
        <v>43416</v>
      </c>
      <c r="G2875" s="3">
        <f t="shared" si="441"/>
        <v>11</v>
      </c>
      <c r="H2875" s="3">
        <f t="shared" si="442"/>
        <v>2018</v>
      </c>
      <c r="I2875" s="19">
        <v>0.44791666666666702</v>
      </c>
      <c r="J2875" s="20">
        <f t="shared" si="436"/>
        <v>10</v>
      </c>
      <c r="K2875" s="5" t="str">
        <f t="shared" si="437"/>
        <v>ja</v>
      </c>
      <c r="L2875" s="5" t="s">
        <v>91</v>
      </c>
      <c r="M2875" s="6" t="s">
        <v>74</v>
      </c>
      <c r="N2875" s="5">
        <v>79</v>
      </c>
      <c r="O2875" s="2" t="s">
        <v>75</v>
      </c>
      <c r="P2875" s="2" t="s">
        <v>3460</v>
      </c>
      <c r="R2875" s="6" t="s">
        <v>77</v>
      </c>
      <c r="U2875" s="2" t="s">
        <v>74</v>
      </c>
      <c r="X2875" s="2">
        <v>125</v>
      </c>
      <c r="Y2875" s="2" t="s">
        <v>81</v>
      </c>
      <c r="Z2875" s="2" t="s">
        <v>168</v>
      </c>
      <c r="AA2875" s="2">
        <v>125</v>
      </c>
      <c r="AB2875" s="2" t="s">
        <v>94</v>
      </c>
      <c r="AC2875" s="2" t="s">
        <v>168</v>
      </c>
      <c r="AD2875" s="2">
        <v>125</v>
      </c>
      <c r="AE2875" s="2" t="s">
        <v>83</v>
      </c>
      <c r="AF2875" s="2" t="s">
        <v>168</v>
      </c>
      <c r="BE2875" s="23" t="str">
        <f t="shared" ref="BE2875:BE2891" si="447">IF(COUNTA(BI2875,BK2875,BM2875) &gt; 0,"EMF ja","EMF nein")</f>
        <v>EMF nein</v>
      </c>
      <c r="BF2875" s="23" t="str">
        <f t="shared" ref="BF2875:BF2891" si="448">IF(SUM(BJ2875,BL2875,BN2875)=0,"",MIN(BJ2875,BL2875,BN2875))</f>
        <v/>
      </c>
      <c r="BG2875" s="23" t="str">
        <f t="shared" ref="BG2875:BG2906" si="449">IF(BF2875="","",IF(BF2875&lt;100,"&lt;100m",IF(AND(BF2875&gt;99, BF2875&lt;500),"100-499m",IF(BF2875&gt;499,"500+m",""))))</f>
        <v/>
      </c>
      <c r="BH2875" s="23">
        <f t="shared" ref="BH2875:BH2891" si="450">COUNTA(BI2875,BK2875,BM2875)</f>
        <v>0</v>
      </c>
      <c r="BO2875" s="2" t="s">
        <v>11662</v>
      </c>
      <c r="BP2875" s="3">
        <v>1</v>
      </c>
      <c r="BQ2875" s="2" t="s">
        <v>11663</v>
      </c>
    </row>
    <row r="2876" spans="1:69" ht="16.149999999999999" customHeight="1" x14ac:dyDescent="0.25">
      <c r="A2876" s="41">
        <v>2875</v>
      </c>
      <c r="B2876" s="2" t="s">
        <v>5048</v>
      </c>
      <c r="C2876" s="116" t="s">
        <v>165</v>
      </c>
      <c r="D2876" s="2" t="s">
        <v>158</v>
      </c>
      <c r="E2876" s="2" t="s">
        <v>11664</v>
      </c>
      <c r="F2876" s="67">
        <v>43420</v>
      </c>
      <c r="G2876" s="3">
        <f t="shared" si="441"/>
        <v>11</v>
      </c>
      <c r="H2876" s="3">
        <f t="shared" si="442"/>
        <v>2018</v>
      </c>
      <c r="I2876" s="19">
        <v>0.375</v>
      </c>
      <c r="J2876" s="20">
        <f t="shared" si="436"/>
        <v>9</v>
      </c>
      <c r="K2876" s="5" t="str">
        <f t="shared" si="437"/>
        <v>ja</v>
      </c>
      <c r="L2876" s="5" t="s">
        <v>91</v>
      </c>
      <c r="M2876" s="6" t="s">
        <v>208</v>
      </c>
      <c r="N2876" s="5">
        <v>70</v>
      </c>
      <c r="O2876" s="2" t="s">
        <v>5139</v>
      </c>
      <c r="P2876" s="5" t="s">
        <v>11665</v>
      </c>
      <c r="R2876" s="6" t="s">
        <v>77</v>
      </c>
      <c r="S2876" s="127" t="s">
        <v>11666</v>
      </c>
      <c r="U2876" s="2" t="s">
        <v>1328</v>
      </c>
      <c r="W2876" s="2" t="s">
        <v>11667</v>
      </c>
      <c r="BE2876" s="23" t="str">
        <f t="shared" si="447"/>
        <v>EMF nein</v>
      </c>
      <c r="BF2876" s="23" t="str">
        <f t="shared" si="448"/>
        <v/>
      </c>
      <c r="BG2876" s="23" t="str">
        <f t="shared" si="449"/>
        <v/>
      </c>
      <c r="BH2876" s="23">
        <f t="shared" si="450"/>
        <v>0</v>
      </c>
      <c r="BO2876" s="2" t="s">
        <v>11668</v>
      </c>
      <c r="BP2876" s="3">
        <v>1</v>
      </c>
      <c r="BQ2876" s="2" t="s">
        <v>11669</v>
      </c>
    </row>
    <row r="2877" spans="1:69" ht="16.149999999999999" customHeight="1" x14ac:dyDescent="0.25">
      <c r="A2877" s="1">
        <v>2876</v>
      </c>
      <c r="B2877" s="2" t="s">
        <v>211</v>
      </c>
      <c r="C2877" s="2" t="s">
        <v>11670</v>
      </c>
      <c r="D2877" s="2" t="s">
        <v>71</v>
      </c>
      <c r="E2877" s="2" t="s">
        <v>11671</v>
      </c>
      <c r="F2877" s="67">
        <v>43419</v>
      </c>
      <c r="G2877" s="3">
        <f t="shared" si="441"/>
        <v>11</v>
      </c>
      <c r="H2877" s="3">
        <f t="shared" si="442"/>
        <v>2018</v>
      </c>
      <c r="I2877" s="19">
        <v>0.76388888888888895</v>
      </c>
      <c r="J2877" s="20">
        <f t="shared" si="436"/>
        <v>18</v>
      </c>
      <c r="K2877" s="5" t="str">
        <f t="shared" si="437"/>
        <v>ja</v>
      </c>
      <c r="L2877" s="5" t="s">
        <v>73</v>
      </c>
      <c r="M2877" s="6" t="s">
        <v>74</v>
      </c>
      <c r="N2877" s="5">
        <v>43</v>
      </c>
      <c r="O2877" s="2" t="s">
        <v>126</v>
      </c>
      <c r="P2877" s="2" t="s">
        <v>11672</v>
      </c>
      <c r="R2877" s="6" t="s">
        <v>77</v>
      </c>
      <c r="U2877" s="2" t="s">
        <v>74</v>
      </c>
      <c r="V2877" s="2" t="s">
        <v>109</v>
      </c>
      <c r="X2877" s="2">
        <v>1250</v>
      </c>
      <c r="Y2877" s="2" t="s">
        <v>83</v>
      </c>
      <c r="Z2877" s="2" t="s">
        <v>84</v>
      </c>
      <c r="AA2877" s="2">
        <v>1250</v>
      </c>
      <c r="AB2877" s="2" t="s">
        <v>81</v>
      </c>
      <c r="AC2877" s="2" t="s">
        <v>84</v>
      </c>
      <c r="AD2877" s="2">
        <v>1250</v>
      </c>
      <c r="AE2877" s="2" t="s">
        <v>81</v>
      </c>
      <c r="AF2877" s="2" t="s">
        <v>84</v>
      </c>
      <c r="BE2877" s="23" t="str">
        <f t="shared" si="447"/>
        <v>EMF nein</v>
      </c>
      <c r="BF2877" s="23" t="str">
        <f t="shared" si="448"/>
        <v/>
      </c>
      <c r="BG2877" s="23" t="str">
        <f t="shared" si="449"/>
        <v/>
      </c>
      <c r="BH2877" s="23">
        <f t="shared" si="450"/>
        <v>0</v>
      </c>
      <c r="BP2877" s="3">
        <v>1</v>
      </c>
      <c r="BQ2877" s="2" t="s">
        <v>11673</v>
      </c>
    </row>
    <row r="2878" spans="1:69" ht="16.149999999999999" customHeight="1" x14ac:dyDescent="0.25">
      <c r="A2878" s="69">
        <v>2877</v>
      </c>
      <c r="B2878" s="2" t="s">
        <v>211</v>
      </c>
      <c r="C2878" s="2" t="s">
        <v>2071</v>
      </c>
      <c r="D2878" s="2" t="s">
        <v>113</v>
      </c>
      <c r="E2878" s="2" t="s">
        <v>5471</v>
      </c>
      <c r="F2878" s="67">
        <v>43421</v>
      </c>
      <c r="G2878" s="3">
        <f t="shared" si="441"/>
        <v>11</v>
      </c>
      <c r="H2878" s="3">
        <f t="shared" si="442"/>
        <v>2018</v>
      </c>
      <c r="I2878" s="19">
        <v>0.211805555555556</v>
      </c>
      <c r="J2878" s="20">
        <f t="shared" ref="J2878:J2941" si="451">IF(I2878&lt;&gt;"",HOUR(I2878),"")</f>
        <v>5</v>
      </c>
      <c r="K2878" s="5" t="str">
        <f t="shared" si="437"/>
        <v>ja</v>
      </c>
      <c r="L2878" s="5" t="s">
        <v>91</v>
      </c>
      <c r="M2878" s="6" t="s">
        <v>74</v>
      </c>
      <c r="N2878" s="5">
        <v>32</v>
      </c>
      <c r="O2878" s="2" t="s">
        <v>75</v>
      </c>
      <c r="P2878" s="2" t="s">
        <v>5693</v>
      </c>
      <c r="Q2878" s="6" t="s">
        <v>11674</v>
      </c>
      <c r="R2878" s="6" t="s">
        <v>77</v>
      </c>
      <c r="S2878" s="2" t="s">
        <v>190</v>
      </c>
      <c r="X2878" s="2" t="s">
        <v>109</v>
      </c>
      <c r="Y2878" s="2" t="s">
        <v>109</v>
      </c>
      <c r="Z2878" s="2" t="s">
        <v>109</v>
      </c>
      <c r="AA2878" s="2">
        <v>175</v>
      </c>
      <c r="AB2878" s="2" t="s">
        <v>81</v>
      </c>
      <c r="AC2878" s="2" t="s">
        <v>168</v>
      </c>
      <c r="AD2878" s="2" t="s">
        <v>109</v>
      </c>
      <c r="AE2878" s="2" t="s">
        <v>109</v>
      </c>
      <c r="AF2878" s="2" t="s">
        <v>109</v>
      </c>
      <c r="AG2878" s="2" t="s">
        <v>109</v>
      </c>
      <c r="AJ2878" s="2">
        <v>75</v>
      </c>
      <c r="AK2878" s="2" t="s">
        <v>83</v>
      </c>
      <c r="AL2878" s="2" t="s">
        <v>82</v>
      </c>
      <c r="AM2878" s="2">
        <v>75</v>
      </c>
      <c r="AN2878" s="2" t="s">
        <v>81</v>
      </c>
      <c r="AO2878" s="2" t="s">
        <v>82</v>
      </c>
      <c r="AP2878" s="2">
        <v>75</v>
      </c>
      <c r="AQ2878" s="2" t="s">
        <v>83</v>
      </c>
      <c r="AR2878" s="2" t="s">
        <v>82</v>
      </c>
      <c r="BE2878" s="23" t="str">
        <f t="shared" si="447"/>
        <v>EMF nein</v>
      </c>
      <c r="BF2878" s="23" t="str">
        <f t="shared" si="448"/>
        <v/>
      </c>
      <c r="BG2878" s="23" t="str">
        <f t="shared" si="449"/>
        <v/>
      </c>
      <c r="BH2878" s="23">
        <f t="shared" si="450"/>
        <v>0</v>
      </c>
      <c r="BO2878" s="2" t="s">
        <v>11675</v>
      </c>
      <c r="BP2878" s="3">
        <v>1</v>
      </c>
      <c r="BQ2878" s="2" t="s">
        <v>11676</v>
      </c>
    </row>
    <row r="2879" spans="1:69" ht="16.149999999999999" customHeight="1" x14ac:dyDescent="0.25">
      <c r="A2879" s="69">
        <v>2878</v>
      </c>
      <c r="B2879" s="2" t="s">
        <v>211</v>
      </c>
      <c r="C2879" s="2" t="s">
        <v>1529</v>
      </c>
      <c r="D2879" s="67" t="s">
        <v>11677</v>
      </c>
      <c r="E2879" s="2" t="s">
        <v>11678</v>
      </c>
      <c r="F2879" s="67">
        <v>42231</v>
      </c>
      <c r="G2879" s="3">
        <f t="shared" si="441"/>
        <v>8</v>
      </c>
      <c r="H2879" s="3">
        <f t="shared" si="442"/>
        <v>2015</v>
      </c>
      <c r="I2879" s="19">
        <v>0.104166666666667</v>
      </c>
      <c r="J2879" s="20">
        <f t="shared" si="451"/>
        <v>2</v>
      </c>
      <c r="K2879" s="5" t="str">
        <f t="shared" si="437"/>
        <v>ja</v>
      </c>
      <c r="L2879" s="5" t="s">
        <v>91</v>
      </c>
      <c r="M2879" s="6" t="s">
        <v>74</v>
      </c>
      <c r="N2879" s="5">
        <v>21</v>
      </c>
      <c r="O2879" s="2" t="s">
        <v>126</v>
      </c>
      <c r="P2879" s="2" t="s">
        <v>11679</v>
      </c>
      <c r="R2879" s="6" t="s">
        <v>77</v>
      </c>
      <c r="T2879" s="6" t="s">
        <v>202</v>
      </c>
      <c r="X2879" s="2">
        <v>465</v>
      </c>
      <c r="Y2879" s="2" t="s">
        <v>83</v>
      </c>
      <c r="Z2879" s="2" t="s">
        <v>82</v>
      </c>
      <c r="AA2879" s="2">
        <v>465</v>
      </c>
      <c r="AB2879" s="2" t="s">
        <v>81</v>
      </c>
      <c r="AC2879" s="2" t="s">
        <v>82</v>
      </c>
      <c r="AD2879" s="2">
        <v>465</v>
      </c>
      <c r="AE2879" s="2" t="s">
        <v>83</v>
      </c>
      <c r="AF2879" s="2" t="s">
        <v>82</v>
      </c>
      <c r="BE2879" s="23" t="str">
        <f t="shared" si="447"/>
        <v>EMF nein</v>
      </c>
      <c r="BF2879" s="23" t="str">
        <f t="shared" si="448"/>
        <v/>
      </c>
      <c r="BG2879" s="23" t="str">
        <f t="shared" si="449"/>
        <v/>
      </c>
      <c r="BH2879" s="23">
        <f t="shared" si="450"/>
        <v>0</v>
      </c>
      <c r="BO2879" s="2" t="s">
        <v>11680</v>
      </c>
      <c r="BP2879" s="3">
        <v>1</v>
      </c>
      <c r="BQ2879" s="2" t="s">
        <v>11681</v>
      </c>
    </row>
    <row r="2880" spans="1:69" ht="16.149999999999999" customHeight="1" x14ac:dyDescent="0.25">
      <c r="A2880" s="1">
        <v>2879</v>
      </c>
      <c r="B2880" s="2" t="s">
        <v>87</v>
      </c>
      <c r="C2880" s="17" t="s">
        <v>540</v>
      </c>
      <c r="D2880" s="2" t="s">
        <v>124</v>
      </c>
      <c r="E2880" s="2" t="s">
        <v>11682</v>
      </c>
      <c r="F2880" s="67">
        <v>43300</v>
      </c>
      <c r="G2880" s="3">
        <f t="shared" si="441"/>
        <v>7</v>
      </c>
      <c r="H2880" s="3">
        <f t="shared" si="442"/>
        <v>2018</v>
      </c>
      <c r="I2880" s="19">
        <v>0.67708333333333304</v>
      </c>
      <c r="J2880" s="20">
        <f t="shared" si="451"/>
        <v>16</v>
      </c>
      <c r="K2880" s="5" t="str">
        <f t="shared" si="437"/>
        <v>ja</v>
      </c>
      <c r="L2880" s="5" t="s">
        <v>91</v>
      </c>
      <c r="M2880" s="6" t="s">
        <v>115</v>
      </c>
      <c r="N2880" s="5">
        <v>75</v>
      </c>
      <c r="O2880" s="2" t="s">
        <v>75</v>
      </c>
      <c r="P2880" s="2" t="s">
        <v>22298</v>
      </c>
      <c r="R2880" s="6" t="s">
        <v>77</v>
      </c>
      <c r="T2880" s="6" t="s">
        <v>80</v>
      </c>
      <c r="X2880" s="2">
        <v>175</v>
      </c>
      <c r="Y2880" s="2" t="s">
        <v>81</v>
      </c>
      <c r="Z2880" s="2" t="s">
        <v>161</v>
      </c>
      <c r="AA2880" s="2">
        <v>175</v>
      </c>
      <c r="AB2880" s="2" t="s">
        <v>81</v>
      </c>
      <c r="AC2880" s="2" t="s">
        <v>161</v>
      </c>
      <c r="AD2880" s="2">
        <v>175</v>
      </c>
      <c r="AE2880" s="2" t="s">
        <v>83</v>
      </c>
      <c r="AF2880" s="2" t="s">
        <v>161</v>
      </c>
      <c r="AJ2880" s="2">
        <v>342</v>
      </c>
      <c r="AK2880" s="2" t="s">
        <v>83</v>
      </c>
      <c r="AL2880" s="2" t="s">
        <v>161</v>
      </c>
      <c r="AM2880" s="2">
        <v>342</v>
      </c>
      <c r="AN2880" s="2" t="s">
        <v>83</v>
      </c>
      <c r="AO2880" s="2" t="s">
        <v>161</v>
      </c>
      <c r="AP2880" s="2">
        <v>342</v>
      </c>
      <c r="AQ2880" s="2" t="s">
        <v>83</v>
      </c>
      <c r="AR2880" s="2" t="s">
        <v>161</v>
      </c>
      <c r="BE2880" s="23" t="str">
        <f t="shared" si="447"/>
        <v>EMF nein</v>
      </c>
      <c r="BF2880" s="23" t="str">
        <f t="shared" si="448"/>
        <v/>
      </c>
      <c r="BG2880" s="23" t="str">
        <f t="shared" si="449"/>
        <v/>
      </c>
      <c r="BH2880" s="23">
        <f t="shared" si="450"/>
        <v>0</v>
      </c>
      <c r="BO2880" s="2" t="s">
        <v>11683</v>
      </c>
      <c r="BP2880" s="3">
        <v>1</v>
      </c>
      <c r="BQ2880" s="2" t="s">
        <v>11684</v>
      </c>
    </row>
    <row r="2881" spans="1:69" ht="16.149999999999999" customHeight="1" x14ac:dyDescent="0.25">
      <c r="A2881" s="1">
        <v>2880</v>
      </c>
      <c r="B2881" s="2" t="s">
        <v>5048</v>
      </c>
      <c r="C2881" s="2" t="s">
        <v>212</v>
      </c>
      <c r="D2881" s="2" t="s">
        <v>71</v>
      </c>
      <c r="E2881" s="2" t="s">
        <v>11685</v>
      </c>
      <c r="F2881" s="67">
        <v>43421</v>
      </c>
      <c r="G2881" s="3">
        <f t="shared" si="441"/>
        <v>11</v>
      </c>
      <c r="H2881" s="3">
        <f t="shared" si="442"/>
        <v>2018</v>
      </c>
      <c r="I2881" s="19">
        <v>0.34722222222222199</v>
      </c>
      <c r="J2881" s="20">
        <f t="shared" si="451"/>
        <v>8</v>
      </c>
      <c r="K2881" s="5" t="str">
        <f t="shared" si="437"/>
        <v>ja</v>
      </c>
      <c r="L2881" s="5" t="s">
        <v>91</v>
      </c>
      <c r="M2881" s="6" t="s">
        <v>74</v>
      </c>
      <c r="N2881" s="5">
        <v>82</v>
      </c>
      <c r="O2881" s="2" t="s">
        <v>75</v>
      </c>
      <c r="P2881" s="2" t="s">
        <v>11686</v>
      </c>
      <c r="R2881" s="6" t="s">
        <v>77</v>
      </c>
      <c r="T2881" s="6" t="s">
        <v>80</v>
      </c>
      <c r="X2881" s="2">
        <v>845</v>
      </c>
      <c r="Y2881" s="2" t="s">
        <v>81</v>
      </c>
      <c r="Z2881" s="2" t="s">
        <v>84</v>
      </c>
      <c r="AA2881" s="2">
        <v>845</v>
      </c>
      <c r="AB2881" s="2" t="s">
        <v>81</v>
      </c>
      <c r="AC2881" s="2" t="s">
        <v>84</v>
      </c>
      <c r="AD2881" s="2">
        <v>845</v>
      </c>
      <c r="AE2881" s="2" t="s">
        <v>83</v>
      </c>
      <c r="AF2881" s="2" t="s">
        <v>84</v>
      </c>
      <c r="AJ2881" s="2">
        <v>990</v>
      </c>
      <c r="AK2881" s="2" t="s">
        <v>83</v>
      </c>
      <c r="AL2881" s="2" t="s">
        <v>84</v>
      </c>
      <c r="AM2881" s="2">
        <v>999</v>
      </c>
      <c r="AN2881" s="2" t="s">
        <v>81</v>
      </c>
      <c r="AO2881" s="2" t="s">
        <v>84</v>
      </c>
      <c r="AP2881" s="2">
        <v>999</v>
      </c>
      <c r="AQ2881" s="2" t="s">
        <v>83</v>
      </c>
      <c r="AR2881" s="2" t="s">
        <v>84</v>
      </c>
      <c r="BE2881" s="23" t="str">
        <f t="shared" si="447"/>
        <v>EMF nein</v>
      </c>
      <c r="BF2881" s="23" t="str">
        <f t="shared" si="448"/>
        <v/>
      </c>
      <c r="BG2881" s="23" t="str">
        <f t="shared" si="449"/>
        <v/>
      </c>
      <c r="BH2881" s="23">
        <f t="shared" si="450"/>
        <v>0</v>
      </c>
      <c r="BO2881" s="2" t="s">
        <v>11687</v>
      </c>
      <c r="BP2881" s="3">
        <v>1</v>
      </c>
      <c r="BQ2881" s="2" t="s">
        <v>11688</v>
      </c>
    </row>
    <row r="2882" spans="1:69" ht="16.149999999999999" customHeight="1" x14ac:dyDescent="0.25">
      <c r="A2882" s="1">
        <v>2881</v>
      </c>
      <c r="B2882" s="2" t="s">
        <v>87</v>
      </c>
      <c r="C2882" s="2" t="s">
        <v>1674</v>
      </c>
      <c r="D2882" s="2" t="s">
        <v>124</v>
      </c>
      <c r="E2882" s="2" t="s">
        <v>7612</v>
      </c>
      <c r="F2882" s="67">
        <v>41990</v>
      </c>
      <c r="G2882" s="3">
        <f t="shared" si="441"/>
        <v>12</v>
      </c>
      <c r="H2882" s="3">
        <f t="shared" si="442"/>
        <v>2014</v>
      </c>
      <c r="I2882" s="19">
        <v>0.72222222222222199</v>
      </c>
      <c r="J2882" s="20">
        <f t="shared" si="451"/>
        <v>17</v>
      </c>
      <c r="K2882" s="5" t="str">
        <f t="shared" si="437"/>
        <v>ja</v>
      </c>
      <c r="L2882" s="5" t="s">
        <v>91</v>
      </c>
      <c r="M2882" s="6" t="s">
        <v>74</v>
      </c>
      <c r="N2882" s="5">
        <v>79</v>
      </c>
      <c r="O2882" s="2" t="s">
        <v>75</v>
      </c>
      <c r="P2882" s="2" t="s">
        <v>11438</v>
      </c>
      <c r="R2882" s="6" t="s">
        <v>77</v>
      </c>
      <c r="X2882" s="2">
        <v>281</v>
      </c>
      <c r="Y2882" s="2" t="s">
        <v>81</v>
      </c>
      <c r="Z2882" s="2" t="s">
        <v>161</v>
      </c>
      <c r="AA2882" s="2">
        <v>281</v>
      </c>
      <c r="AB2882" s="2" t="s">
        <v>81</v>
      </c>
      <c r="AC2882" s="2" t="s">
        <v>161</v>
      </c>
      <c r="AD2882" s="2">
        <v>281</v>
      </c>
      <c r="AE2882" s="2" t="s">
        <v>83</v>
      </c>
      <c r="AF2882" s="2" t="s">
        <v>161</v>
      </c>
      <c r="BE2882" s="23" t="str">
        <f t="shared" si="447"/>
        <v>EMF nein</v>
      </c>
      <c r="BF2882" s="23" t="str">
        <f t="shared" si="448"/>
        <v/>
      </c>
      <c r="BG2882" s="23" t="str">
        <f t="shared" si="449"/>
        <v/>
      </c>
      <c r="BH2882" s="23">
        <f t="shared" si="450"/>
        <v>0</v>
      </c>
      <c r="BO2882" s="2" t="s">
        <v>11689</v>
      </c>
      <c r="BP2882" s="3">
        <v>1</v>
      </c>
      <c r="BQ2882" s="2" t="s">
        <v>11690</v>
      </c>
    </row>
    <row r="2883" spans="1:69" ht="16.149999999999999" customHeight="1" x14ac:dyDescent="0.25">
      <c r="A2883" s="1">
        <v>2882</v>
      </c>
      <c r="B2883" s="2" t="s">
        <v>135</v>
      </c>
      <c r="C2883" s="2" t="s">
        <v>8145</v>
      </c>
      <c r="D2883" s="2" t="s">
        <v>172</v>
      </c>
      <c r="E2883" s="2" t="s">
        <v>10443</v>
      </c>
      <c r="F2883" s="67">
        <v>43420</v>
      </c>
      <c r="G2883" s="3">
        <f t="shared" si="441"/>
        <v>11</v>
      </c>
      <c r="H2883" s="3">
        <f t="shared" si="442"/>
        <v>2018</v>
      </c>
      <c r="I2883" s="19">
        <v>0.44791666666666702</v>
      </c>
      <c r="J2883" s="20">
        <f t="shared" si="451"/>
        <v>10</v>
      </c>
      <c r="K2883" s="5" t="str">
        <f t="shared" si="437"/>
        <v>ja</v>
      </c>
      <c r="L2883" s="5" t="s">
        <v>91</v>
      </c>
      <c r="M2883" s="6" t="s">
        <v>139</v>
      </c>
      <c r="O2883" s="2" t="s">
        <v>140</v>
      </c>
      <c r="P2883" s="2" t="s">
        <v>11691</v>
      </c>
      <c r="R2883" s="6" t="s">
        <v>77</v>
      </c>
      <c r="X2883" s="2">
        <v>965</v>
      </c>
      <c r="Y2883" s="2" t="s">
        <v>81</v>
      </c>
      <c r="Z2883" s="2" t="s">
        <v>84</v>
      </c>
      <c r="AA2883" s="2">
        <v>965</v>
      </c>
      <c r="AB2883" s="2" t="s">
        <v>81</v>
      </c>
      <c r="AC2883" s="2" t="s">
        <v>84</v>
      </c>
      <c r="AD2883" s="2">
        <v>965</v>
      </c>
      <c r="AE2883" s="2" t="s">
        <v>81</v>
      </c>
      <c r="AF2883" s="2" t="s">
        <v>84</v>
      </c>
      <c r="AJ2883" s="2" t="s">
        <v>109</v>
      </c>
      <c r="AK2883" s="2" t="s">
        <v>109</v>
      </c>
      <c r="AL2883" s="2" t="s">
        <v>109</v>
      </c>
      <c r="AM2883" s="2" t="s">
        <v>109</v>
      </c>
      <c r="AN2883" s="2" t="s">
        <v>109</v>
      </c>
      <c r="AO2883" s="2" t="s">
        <v>109</v>
      </c>
      <c r="AP2883" s="2" t="s">
        <v>109</v>
      </c>
      <c r="AQ2883" s="2" t="s">
        <v>109</v>
      </c>
      <c r="AR2883" s="2" t="s">
        <v>109</v>
      </c>
      <c r="BE2883" s="23" t="str">
        <f t="shared" si="447"/>
        <v>EMF ja</v>
      </c>
      <c r="BF2883" s="23">
        <f t="shared" si="448"/>
        <v>4200</v>
      </c>
      <c r="BG2883" s="23" t="str">
        <f t="shared" si="449"/>
        <v>500+m</v>
      </c>
      <c r="BH2883" s="23">
        <f t="shared" si="450"/>
        <v>2</v>
      </c>
      <c r="BI2883" s="2" t="s">
        <v>162</v>
      </c>
      <c r="BJ2883" s="2">
        <v>4200</v>
      </c>
      <c r="BK2883" s="2" t="s">
        <v>162</v>
      </c>
      <c r="BL2883" s="2">
        <v>4500</v>
      </c>
      <c r="BO2883" s="2" t="s">
        <v>11692</v>
      </c>
      <c r="BP2883" s="3">
        <v>1</v>
      </c>
      <c r="BQ2883" s="2" t="s">
        <v>11693</v>
      </c>
    </row>
    <row r="2884" spans="1:69" ht="16.149999999999999" customHeight="1" x14ac:dyDescent="0.25">
      <c r="A2884" s="1">
        <v>2883</v>
      </c>
      <c r="B2884" s="2" t="s">
        <v>135</v>
      </c>
      <c r="C2884" s="2" t="s">
        <v>11694</v>
      </c>
      <c r="D2884" s="2" t="s">
        <v>104</v>
      </c>
      <c r="E2884" s="2" t="s">
        <v>11695</v>
      </c>
      <c r="F2884" s="67">
        <v>43423</v>
      </c>
      <c r="G2884" s="3">
        <f t="shared" si="441"/>
        <v>11</v>
      </c>
      <c r="H2884" s="3">
        <f t="shared" si="442"/>
        <v>2018</v>
      </c>
      <c r="I2884" s="19">
        <v>0.34375</v>
      </c>
      <c r="J2884" s="20">
        <f t="shared" si="451"/>
        <v>8</v>
      </c>
      <c r="K2884" s="5" t="str">
        <f t="shared" si="437"/>
        <v>ja</v>
      </c>
      <c r="L2884" s="5" t="s">
        <v>91</v>
      </c>
      <c r="M2884" s="6" t="s">
        <v>139</v>
      </c>
      <c r="N2884" s="5">
        <v>54</v>
      </c>
      <c r="O2884" s="2" t="s">
        <v>140</v>
      </c>
      <c r="P2884" s="2" t="s">
        <v>11696</v>
      </c>
      <c r="R2884" s="6" t="s">
        <v>77</v>
      </c>
      <c r="T2884" s="6" t="s">
        <v>80</v>
      </c>
      <c r="BE2884" s="23" t="str">
        <f t="shared" si="447"/>
        <v>EMF ja</v>
      </c>
      <c r="BF2884" s="23">
        <f t="shared" si="448"/>
        <v>580</v>
      </c>
      <c r="BG2884" s="23" t="str">
        <f t="shared" si="449"/>
        <v>500+m</v>
      </c>
      <c r="BH2884" s="23">
        <f t="shared" si="450"/>
        <v>1</v>
      </c>
      <c r="BI2884" s="2" t="s">
        <v>162</v>
      </c>
      <c r="BJ2884" s="2">
        <v>580</v>
      </c>
      <c r="BO2884" s="2" t="s">
        <v>11697</v>
      </c>
      <c r="BP2884" s="3">
        <v>1</v>
      </c>
      <c r="BQ2884" s="2" t="s">
        <v>11698</v>
      </c>
    </row>
    <row r="2885" spans="1:69" ht="16.149999999999999" customHeight="1" x14ac:dyDescent="0.25">
      <c r="A2885" s="93">
        <v>2884</v>
      </c>
      <c r="B2885" s="2" t="s">
        <v>211</v>
      </c>
      <c r="C2885" s="2" t="s">
        <v>11699</v>
      </c>
      <c r="D2885" s="2" t="s">
        <v>172</v>
      </c>
      <c r="E2885" s="2" t="s">
        <v>11700</v>
      </c>
      <c r="F2885" s="67">
        <v>43423</v>
      </c>
      <c r="G2885" s="3">
        <f t="shared" si="441"/>
        <v>11</v>
      </c>
      <c r="H2885" s="3">
        <f t="shared" si="442"/>
        <v>2018</v>
      </c>
      <c r="I2885" s="19"/>
      <c r="J2885" s="20" t="str">
        <f t="shared" si="451"/>
        <v/>
      </c>
      <c r="K2885" s="5" t="str">
        <f t="shared" si="437"/>
        <v>ja</v>
      </c>
      <c r="M2885" s="6" t="s">
        <v>208</v>
      </c>
      <c r="O2885" s="2" t="s">
        <v>75</v>
      </c>
      <c r="P2885" s="2" t="s">
        <v>11701</v>
      </c>
      <c r="R2885" s="6" t="s">
        <v>77</v>
      </c>
      <c r="T2885" s="6" t="s">
        <v>202</v>
      </c>
      <c r="W2885" s="2" t="s">
        <v>11667</v>
      </c>
      <c r="X2885" s="2">
        <v>110</v>
      </c>
      <c r="Y2885" s="2" t="s">
        <v>81</v>
      </c>
      <c r="Z2885" s="2" t="s">
        <v>84</v>
      </c>
      <c r="AA2885" s="2">
        <v>110</v>
      </c>
      <c r="AB2885" s="2" t="s">
        <v>81</v>
      </c>
      <c r="AC2885" s="2" t="s">
        <v>84</v>
      </c>
      <c r="AD2885" s="2">
        <v>110</v>
      </c>
      <c r="AE2885" s="2" t="s">
        <v>81</v>
      </c>
      <c r="AF2885" s="2" t="s">
        <v>84</v>
      </c>
      <c r="AJ2885" s="2">
        <v>190</v>
      </c>
      <c r="AK2885" s="2" t="s">
        <v>81</v>
      </c>
      <c r="AL2885" s="2" t="s">
        <v>84</v>
      </c>
      <c r="AM2885" s="2">
        <v>190</v>
      </c>
      <c r="AN2885" s="2" t="s">
        <v>81</v>
      </c>
      <c r="AO2885" s="2" t="s">
        <v>84</v>
      </c>
      <c r="AP2885" s="2">
        <v>190</v>
      </c>
      <c r="AQ2885" s="2" t="s">
        <v>81</v>
      </c>
      <c r="AR2885" s="2" t="s">
        <v>84</v>
      </c>
      <c r="BE2885" s="23" t="str">
        <f t="shared" si="447"/>
        <v>EMF nein</v>
      </c>
      <c r="BF2885" s="23" t="str">
        <f t="shared" si="448"/>
        <v/>
      </c>
      <c r="BG2885" s="23" t="str">
        <f t="shared" si="449"/>
        <v/>
      </c>
      <c r="BH2885" s="23">
        <f t="shared" si="450"/>
        <v>0</v>
      </c>
      <c r="BO2885" s="2" t="s">
        <v>11702</v>
      </c>
      <c r="BP2885" s="3">
        <v>1</v>
      </c>
      <c r="BQ2885" s="2" t="s">
        <v>11703</v>
      </c>
    </row>
    <row r="2886" spans="1:69" ht="16.149999999999999" customHeight="1" x14ac:dyDescent="0.25">
      <c r="A2886" s="16">
        <v>2885</v>
      </c>
      <c r="B2886" s="2" t="s">
        <v>87</v>
      </c>
      <c r="C2886" s="2" t="s">
        <v>165</v>
      </c>
      <c r="D2886" s="2" t="s">
        <v>158</v>
      </c>
      <c r="E2886" s="2" t="s">
        <v>11704</v>
      </c>
      <c r="F2886" s="67">
        <v>43298</v>
      </c>
      <c r="G2886" s="3">
        <f t="shared" si="441"/>
        <v>7</v>
      </c>
      <c r="H2886" s="3">
        <f t="shared" si="442"/>
        <v>2018</v>
      </c>
      <c r="I2886" s="19"/>
      <c r="J2886" s="20" t="str">
        <f t="shared" si="451"/>
        <v/>
      </c>
      <c r="K2886" s="5" t="str">
        <f t="shared" ref="K2886:K2949" si="452">IF(COUNTA(W2886:BN2886)=0,"nein","ja")</f>
        <v>ja</v>
      </c>
      <c r="L2886" s="5" t="s">
        <v>91</v>
      </c>
      <c r="M2886" s="6" t="s">
        <v>115</v>
      </c>
      <c r="N2886" s="5">
        <v>73</v>
      </c>
      <c r="O2886" s="2" t="s">
        <v>5139</v>
      </c>
      <c r="P2886" s="2" t="s">
        <v>11705</v>
      </c>
      <c r="R2886" s="6" t="s">
        <v>77</v>
      </c>
      <c r="T2886" s="6" t="s">
        <v>202</v>
      </c>
      <c r="X2886" s="2">
        <v>355</v>
      </c>
      <c r="Y2886" s="2" t="s">
        <v>81</v>
      </c>
      <c r="Z2886" s="2" t="s">
        <v>84</v>
      </c>
      <c r="AA2886" s="2">
        <v>355</v>
      </c>
      <c r="AB2886" s="2" t="s">
        <v>3284</v>
      </c>
      <c r="AC2886" s="2" t="s">
        <v>84</v>
      </c>
      <c r="AD2886" s="2">
        <v>355</v>
      </c>
      <c r="AE2886" s="2" t="s">
        <v>81</v>
      </c>
      <c r="AF2886" s="2" t="s">
        <v>84</v>
      </c>
      <c r="AJ2886" s="2">
        <v>453</v>
      </c>
      <c r="AK2886" s="2" t="s">
        <v>81</v>
      </c>
      <c r="AL2886" s="2" t="s">
        <v>84</v>
      </c>
      <c r="AM2886" s="2">
        <v>453</v>
      </c>
      <c r="AN2886" s="2" t="s">
        <v>81</v>
      </c>
      <c r="AO2886" s="2" t="s">
        <v>84</v>
      </c>
      <c r="AP2886" s="2">
        <v>453</v>
      </c>
      <c r="AQ2886" s="2" t="s">
        <v>83</v>
      </c>
      <c r="AR2886" s="2" t="s">
        <v>84</v>
      </c>
      <c r="AV2886" s="2">
        <v>580</v>
      </c>
      <c r="AW2886" s="2" t="s">
        <v>81</v>
      </c>
      <c r="AX2886" s="2" t="s">
        <v>84</v>
      </c>
      <c r="BB2886" s="2">
        <v>580</v>
      </c>
      <c r="BC2886" s="2" t="s">
        <v>83</v>
      </c>
      <c r="BD2886" s="2" t="s">
        <v>84</v>
      </c>
      <c r="BE2886" s="23" t="str">
        <f t="shared" si="447"/>
        <v>EMF nein</v>
      </c>
      <c r="BF2886" s="23" t="str">
        <f t="shared" si="448"/>
        <v/>
      </c>
      <c r="BG2886" s="23" t="str">
        <f t="shared" si="449"/>
        <v/>
      </c>
      <c r="BH2886" s="23">
        <f t="shared" si="450"/>
        <v>0</v>
      </c>
      <c r="BO2886" s="2" t="s">
        <v>11706</v>
      </c>
      <c r="BP2886" s="3">
        <v>1</v>
      </c>
      <c r="BQ2886" s="2" t="s">
        <v>11707</v>
      </c>
    </row>
    <row r="2887" spans="1:69" ht="16.149999999999999" customHeight="1" x14ac:dyDescent="0.25">
      <c r="A2887" s="16">
        <v>2886</v>
      </c>
      <c r="B2887" s="2" t="s">
        <v>87</v>
      </c>
      <c r="C2887" s="2" t="s">
        <v>289</v>
      </c>
      <c r="D2887" s="2" t="s">
        <v>290</v>
      </c>
      <c r="E2887" s="2" t="s">
        <v>11708</v>
      </c>
      <c r="F2887" s="67">
        <v>43422</v>
      </c>
      <c r="G2887" s="3">
        <f t="shared" si="441"/>
        <v>11</v>
      </c>
      <c r="H2887" s="3">
        <f t="shared" si="442"/>
        <v>2018</v>
      </c>
      <c r="I2887" s="19">
        <v>0.85416666666666696</v>
      </c>
      <c r="J2887" s="20">
        <f t="shared" si="451"/>
        <v>20</v>
      </c>
      <c r="K2887" s="5" t="str">
        <f t="shared" si="452"/>
        <v>ja</v>
      </c>
      <c r="L2887" s="5" t="s">
        <v>91</v>
      </c>
      <c r="M2887" s="6" t="s">
        <v>74</v>
      </c>
      <c r="N2887" s="5">
        <v>87</v>
      </c>
      <c r="O2887" s="2" t="s">
        <v>5139</v>
      </c>
      <c r="P2887" s="2" t="s">
        <v>11709</v>
      </c>
      <c r="R2887" s="6" t="s">
        <v>77</v>
      </c>
      <c r="T2887" s="6" t="s">
        <v>80</v>
      </c>
      <c r="BE2887" s="23" t="str">
        <f t="shared" si="447"/>
        <v>EMF nein</v>
      </c>
      <c r="BF2887" s="23" t="str">
        <f t="shared" si="448"/>
        <v/>
      </c>
      <c r="BG2887" s="23" t="str">
        <f t="shared" si="449"/>
        <v/>
      </c>
      <c r="BH2887" s="23">
        <f t="shared" si="450"/>
        <v>0</v>
      </c>
      <c r="BO2887" s="2" t="s">
        <v>11710</v>
      </c>
      <c r="BP2887" s="3">
        <v>1</v>
      </c>
      <c r="BQ2887" s="2" t="s">
        <v>11711</v>
      </c>
    </row>
    <row r="2888" spans="1:69" ht="16.149999999999999" customHeight="1" x14ac:dyDescent="0.25">
      <c r="A2888" s="16">
        <v>2887</v>
      </c>
      <c r="B2888" s="2" t="s">
        <v>211</v>
      </c>
      <c r="C2888" s="2" t="s">
        <v>4233</v>
      </c>
      <c r="D2888" s="2" t="s">
        <v>192</v>
      </c>
      <c r="E2888" s="2" t="s">
        <v>11330</v>
      </c>
      <c r="F2888" s="67">
        <v>43209</v>
      </c>
      <c r="G2888" s="3">
        <f t="shared" si="441"/>
        <v>4</v>
      </c>
      <c r="H2888" s="3">
        <f t="shared" si="442"/>
        <v>2018</v>
      </c>
      <c r="I2888" s="19">
        <v>0.63541666666666696</v>
      </c>
      <c r="J2888" s="20">
        <f t="shared" si="451"/>
        <v>15</v>
      </c>
      <c r="K2888" s="5" t="str">
        <f t="shared" si="452"/>
        <v>ja</v>
      </c>
      <c r="L2888" s="5" t="s">
        <v>91</v>
      </c>
      <c r="M2888" s="6" t="s">
        <v>208</v>
      </c>
      <c r="N2888" s="5">
        <v>18</v>
      </c>
      <c r="O2888" s="2" t="s">
        <v>5139</v>
      </c>
      <c r="P2888" s="2" t="s">
        <v>11712</v>
      </c>
      <c r="R2888" s="6" t="s">
        <v>77</v>
      </c>
      <c r="T2888" s="6" t="s">
        <v>202</v>
      </c>
      <c r="X2888" s="2">
        <v>172</v>
      </c>
      <c r="Y2888" s="2" t="s">
        <v>83</v>
      </c>
      <c r="Z2888" s="2" t="s">
        <v>84</v>
      </c>
      <c r="AA2888" s="2">
        <v>172</v>
      </c>
      <c r="AB2888" s="2" t="s">
        <v>81</v>
      </c>
      <c r="AC2888" s="2" t="s">
        <v>84</v>
      </c>
      <c r="AD2888" s="2">
        <v>172</v>
      </c>
      <c r="AE2888" s="2" t="s">
        <v>83</v>
      </c>
      <c r="AF2888" s="2" t="s">
        <v>84</v>
      </c>
      <c r="AJ2888" s="2">
        <v>164</v>
      </c>
      <c r="AK2888" s="2" t="s">
        <v>83</v>
      </c>
      <c r="AL2888" s="2" t="s">
        <v>84</v>
      </c>
      <c r="AM2888" s="2">
        <v>164</v>
      </c>
      <c r="AN2888" s="2" t="s">
        <v>81</v>
      </c>
      <c r="AO2888" s="2" t="s">
        <v>84</v>
      </c>
      <c r="AP2888" s="2">
        <v>164</v>
      </c>
      <c r="AQ2888" s="2" t="s">
        <v>81</v>
      </c>
      <c r="AR2888" s="2" t="s">
        <v>84</v>
      </c>
      <c r="AV2888" s="2">
        <v>173</v>
      </c>
      <c r="AW2888" s="2" t="s">
        <v>83</v>
      </c>
      <c r="AX2888" s="2" t="s">
        <v>84</v>
      </c>
      <c r="AY2888" s="2">
        <v>173</v>
      </c>
      <c r="AZ2888" s="2" t="s">
        <v>81</v>
      </c>
      <c r="BA2888" s="2" t="s">
        <v>84</v>
      </c>
      <c r="BB2888" s="2">
        <v>173</v>
      </c>
      <c r="BC2888" s="2" t="s">
        <v>81</v>
      </c>
      <c r="BD2888" s="2" t="s">
        <v>84</v>
      </c>
      <c r="BE2888" s="23" t="str">
        <f t="shared" si="447"/>
        <v>EMF nein</v>
      </c>
      <c r="BF2888" s="23" t="str">
        <f t="shared" si="448"/>
        <v/>
      </c>
      <c r="BG2888" s="23" t="str">
        <f t="shared" si="449"/>
        <v/>
      </c>
      <c r="BH2888" s="23">
        <f t="shared" si="450"/>
        <v>0</v>
      </c>
      <c r="BO2888" s="2" t="s">
        <v>21903</v>
      </c>
      <c r="BP2888" s="3">
        <v>1</v>
      </c>
      <c r="BQ2888" s="2" t="s">
        <v>11713</v>
      </c>
    </row>
    <row r="2889" spans="1:69" ht="16.149999999999999" customHeight="1" x14ac:dyDescent="0.25">
      <c r="A2889" s="16">
        <v>2888</v>
      </c>
      <c r="B2889" s="2" t="s">
        <v>211</v>
      </c>
      <c r="C2889" s="2" t="s">
        <v>165</v>
      </c>
      <c r="D2889" s="2" t="s">
        <v>158</v>
      </c>
      <c r="E2889" s="2" t="s">
        <v>11714</v>
      </c>
      <c r="F2889" s="67">
        <v>43168</v>
      </c>
      <c r="G2889" s="3">
        <f t="shared" si="441"/>
        <v>3</v>
      </c>
      <c r="H2889" s="3">
        <f t="shared" si="442"/>
        <v>2018</v>
      </c>
      <c r="I2889" s="19">
        <v>0.52777777777777801</v>
      </c>
      <c r="J2889" s="20">
        <f t="shared" si="451"/>
        <v>12</v>
      </c>
      <c r="K2889" s="5" t="str">
        <f t="shared" si="452"/>
        <v>ja</v>
      </c>
      <c r="L2889" s="5" t="s">
        <v>91</v>
      </c>
      <c r="M2889" s="6" t="s">
        <v>208</v>
      </c>
      <c r="N2889" s="5">
        <v>33</v>
      </c>
      <c r="O2889" s="2" t="s">
        <v>5139</v>
      </c>
      <c r="P2889" s="2" t="s">
        <v>11715</v>
      </c>
      <c r="R2889" s="6" t="s">
        <v>77</v>
      </c>
      <c r="T2889" s="6" t="s">
        <v>202</v>
      </c>
      <c r="U2889" s="2" t="s">
        <v>354</v>
      </c>
      <c r="AA2889" s="2">
        <v>100</v>
      </c>
      <c r="AB2889" s="2" t="s">
        <v>94</v>
      </c>
      <c r="AC2889" s="2" t="s">
        <v>84</v>
      </c>
      <c r="AD2889" s="2">
        <v>100</v>
      </c>
      <c r="AE2889" s="2" t="s">
        <v>81</v>
      </c>
      <c r="AF2889" s="2" t="s">
        <v>84</v>
      </c>
      <c r="BE2889" s="23" t="str">
        <f t="shared" si="447"/>
        <v>EMF nein</v>
      </c>
      <c r="BF2889" s="23" t="str">
        <f t="shared" si="448"/>
        <v/>
      </c>
      <c r="BG2889" s="23" t="str">
        <f t="shared" si="449"/>
        <v/>
      </c>
      <c r="BH2889" s="23">
        <f t="shared" si="450"/>
        <v>0</v>
      </c>
      <c r="BO2889" s="2" t="s">
        <v>11716</v>
      </c>
      <c r="BP2889" s="3">
        <v>1</v>
      </c>
      <c r="BQ2889" s="2" t="s">
        <v>11717</v>
      </c>
    </row>
    <row r="2890" spans="1:69" ht="16.149999999999999" customHeight="1" x14ac:dyDescent="0.25">
      <c r="A2890" s="16">
        <v>2889</v>
      </c>
      <c r="B2890" s="2" t="s">
        <v>211</v>
      </c>
      <c r="C2890" s="2" t="s">
        <v>793</v>
      </c>
      <c r="D2890" s="2" t="s">
        <v>158</v>
      </c>
      <c r="E2890" s="2" t="s">
        <v>11718</v>
      </c>
      <c r="F2890" s="67">
        <v>43295</v>
      </c>
      <c r="G2890" s="3">
        <f t="shared" si="441"/>
        <v>7</v>
      </c>
      <c r="H2890" s="3">
        <f t="shared" si="442"/>
        <v>2018</v>
      </c>
      <c r="I2890" s="19">
        <v>0.48958333333333298</v>
      </c>
      <c r="J2890" s="20">
        <f t="shared" si="451"/>
        <v>11</v>
      </c>
      <c r="K2890" s="5" t="str">
        <f t="shared" si="452"/>
        <v>ja</v>
      </c>
      <c r="L2890" s="5" t="s">
        <v>73</v>
      </c>
      <c r="M2890" s="6" t="s">
        <v>115</v>
      </c>
      <c r="O2890" s="2" t="s">
        <v>5139</v>
      </c>
      <c r="P2890" s="2" t="s">
        <v>11719</v>
      </c>
      <c r="R2890" s="6" t="s">
        <v>77</v>
      </c>
      <c r="T2890" s="6" t="s">
        <v>80</v>
      </c>
      <c r="U2890" s="2" t="s">
        <v>100</v>
      </c>
      <c r="X2890" s="2">
        <v>50</v>
      </c>
      <c r="Y2890" s="2" t="s">
        <v>81</v>
      </c>
      <c r="Z2890" s="2" t="s">
        <v>84</v>
      </c>
      <c r="AD2890" s="2">
        <v>50</v>
      </c>
      <c r="AE2890" s="2" t="s">
        <v>81</v>
      </c>
      <c r="AF2890" s="2" t="s">
        <v>84</v>
      </c>
      <c r="AJ2890" s="2">
        <v>50</v>
      </c>
      <c r="AK2890" s="2" t="s">
        <v>94</v>
      </c>
      <c r="AL2890" s="2" t="s">
        <v>84</v>
      </c>
      <c r="AP2890" s="2">
        <v>50</v>
      </c>
      <c r="AQ2890" s="2" t="s">
        <v>94</v>
      </c>
      <c r="AR2890" s="2" t="s">
        <v>84</v>
      </c>
      <c r="BE2890" s="23" t="str">
        <f t="shared" si="447"/>
        <v>EMF nein</v>
      </c>
      <c r="BF2890" s="23" t="str">
        <f t="shared" si="448"/>
        <v/>
      </c>
      <c r="BG2890" s="23" t="str">
        <f t="shared" si="449"/>
        <v/>
      </c>
      <c r="BH2890" s="23">
        <f t="shared" si="450"/>
        <v>0</v>
      </c>
      <c r="BO2890" s="2" t="s">
        <v>11720</v>
      </c>
      <c r="BP2890" s="3">
        <v>1</v>
      </c>
      <c r="BQ2890" s="2" t="s">
        <v>11721</v>
      </c>
    </row>
    <row r="2891" spans="1:69" ht="16.149999999999999" customHeight="1" x14ac:dyDescent="0.25">
      <c r="A2891" s="16">
        <v>2890</v>
      </c>
      <c r="B2891" s="2" t="s">
        <v>211</v>
      </c>
      <c r="C2891" s="2" t="s">
        <v>1943</v>
      </c>
      <c r="D2891" s="2" t="s">
        <v>192</v>
      </c>
      <c r="E2891" s="2" t="s">
        <v>11722</v>
      </c>
      <c r="F2891" s="67">
        <v>43209</v>
      </c>
      <c r="G2891" s="3">
        <f t="shared" si="441"/>
        <v>4</v>
      </c>
      <c r="H2891" s="3">
        <f t="shared" si="442"/>
        <v>2018</v>
      </c>
      <c r="I2891" s="19">
        <v>0.39583333333333298</v>
      </c>
      <c r="J2891" s="20">
        <f t="shared" si="451"/>
        <v>9</v>
      </c>
      <c r="K2891" s="5" t="str">
        <f t="shared" si="452"/>
        <v>ja</v>
      </c>
      <c r="M2891" s="6" t="s">
        <v>208</v>
      </c>
      <c r="O2891" s="2" t="s">
        <v>5139</v>
      </c>
      <c r="P2891" s="2" t="s">
        <v>11723</v>
      </c>
      <c r="R2891" s="6" t="s">
        <v>77</v>
      </c>
      <c r="X2891" s="2">
        <v>521</v>
      </c>
      <c r="Y2891" s="2" t="s">
        <v>83</v>
      </c>
      <c r="Z2891" s="2" t="s">
        <v>84</v>
      </c>
      <c r="AA2891" s="2">
        <v>521</v>
      </c>
      <c r="AB2891" s="2" t="s">
        <v>83</v>
      </c>
      <c r="AC2891" s="2" t="s">
        <v>84</v>
      </c>
      <c r="AD2891" s="2">
        <v>521</v>
      </c>
      <c r="AE2891" s="2" t="s">
        <v>83</v>
      </c>
      <c r="AF2891" s="2" t="s">
        <v>84</v>
      </c>
      <c r="BE2891" s="23" t="str">
        <f t="shared" si="447"/>
        <v>EMF nein</v>
      </c>
      <c r="BF2891" s="23" t="str">
        <f t="shared" si="448"/>
        <v/>
      </c>
      <c r="BG2891" s="23" t="str">
        <f t="shared" si="449"/>
        <v/>
      </c>
      <c r="BH2891" s="23">
        <f t="shared" si="450"/>
        <v>0</v>
      </c>
      <c r="BO2891" s="2" t="s">
        <v>11724</v>
      </c>
      <c r="BP2891" s="3">
        <v>1</v>
      </c>
      <c r="BQ2891" s="2" t="s">
        <v>11725</v>
      </c>
    </row>
    <row r="2892" spans="1:69" ht="16.149999999999999" customHeight="1" x14ac:dyDescent="0.25">
      <c r="A2892" s="69">
        <v>2891</v>
      </c>
      <c r="B2892" s="2" t="s">
        <v>211</v>
      </c>
      <c r="C2892" s="2" t="s">
        <v>6574</v>
      </c>
      <c r="D2892" s="2" t="s">
        <v>104</v>
      </c>
      <c r="E2892" s="2" t="s">
        <v>309</v>
      </c>
      <c r="F2892" s="67">
        <v>43026</v>
      </c>
      <c r="G2892" s="3">
        <f t="shared" si="441"/>
        <v>10</v>
      </c>
      <c r="H2892" s="3">
        <f t="shared" si="442"/>
        <v>2017</v>
      </c>
      <c r="I2892" s="19">
        <v>0.53819444444444398</v>
      </c>
      <c r="J2892" s="20">
        <f t="shared" si="451"/>
        <v>12</v>
      </c>
      <c r="K2892" s="5" t="str">
        <f t="shared" si="452"/>
        <v>ja</v>
      </c>
      <c r="L2892" s="5" t="s">
        <v>91</v>
      </c>
      <c r="M2892" s="6" t="s">
        <v>74</v>
      </c>
      <c r="N2892" s="5">
        <v>49</v>
      </c>
      <c r="O2892" s="2" t="s">
        <v>75</v>
      </c>
      <c r="P2892" s="2" t="s">
        <v>2664</v>
      </c>
      <c r="R2892" s="6" t="s">
        <v>77</v>
      </c>
      <c r="X2892" s="2">
        <v>320</v>
      </c>
      <c r="Y2892" s="2" t="s">
        <v>81</v>
      </c>
      <c r="Z2892" s="2" t="s">
        <v>84</v>
      </c>
      <c r="AA2892" s="2">
        <v>320</v>
      </c>
      <c r="AB2892" s="2" t="s">
        <v>81</v>
      </c>
      <c r="AC2892" s="2" t="s">
        <v>84</v>
      </c>
      <c r="AD2892" s="2">
        <v>320</v>
      </c>
      <c r="AE2892" s="2" t="s">
        <v>81</v>
      </c>
      <c r="AF2892" s="2" t="s">
        <v>84</v>
      </c>
      <c r="BE2892" s="23" t="str">
        <f>IF(COUNTA(#REF!,BI2892,BK2892) &gt; 0,"EMF ja","EMF nein")</f>
        <v>EMF ja</v>
      </c>
      <c r="BF2892" s="23">
        <v>1400</v>
      </c>
      <c r="BG2892" s="23" t="str">
        <f t="shared" si="449"/>
        <v>500+m</v>
      </c>
      <c r="BH2892" s="23">
        <f>COUNTA(#REF!,BI2892,BK2892)</f>
        <v>3</v>
      </c>
      <c r="BI2892" s="2" t="s">
        <v>162</v>
      </c>
      <c r="BJ2892" s="2">
        <v>1400</v>
      </c>
      <c r="BK2892" s="2" t="s">
        <v>3361</v>
      </c>
      <c r="BL2892" s="2">
        <v>1700</v>
      </c>
      <c r="BO2892" s="2" t="s">
        <v>11726</v>
      </c>
      <c r="BP2892" s="3">
        <v>1</v>
      </c>
      <c r="BQ2892" s="2" t="s">
        <v>11727</v>
      </c>
    </row>
    <row r="2893" spans="1:69" ht="16.149999999999999" customHeight="1" x14ac:dyDescent="0.25">
      <c r="A2893" s="16">
        <v>2892</v>
      </c>
      <c r="B2893" s="2" t="s">
        <v>211</v>
      </c>
      <c r="C2893" s="2" t="s">
        <v>793</v>
      </c>
      <c r="D2893" s="2" t="s">
        <v>158</v>
      </c>
      <c r="E2893" s="2" t="s">
        <v>11728</v>
      </c>
      <c r="F2893" s="67">
        <v>43423</v>
      </c>
      <c r="G2893" s="3">
        <f t="shared" si="441"/>
        <v>11</v>
      </c>
      <c r="H2893" s="3">
        <f t="shared" si="442"/>
        <v>2018</v>
      </c>
      <c r="I2893" s="19">
        <v>0.94791666666666696</v>
      </c>
      <c r="J2893" s="20">
        <f t="shared" si="451"/>
        <v>22</v>
      </c>
      <c r="K2893" s="5" t="str">
        <f t="shared" si="452"/>
        <v>ja</v>
      </c>
      <c r="L2893" s="5" t="s">
        <v>73</v>
      </c>
      <c r="M2893" s="6" t="s">
        <v>74</v>
      </c>
      <c r="O2893" s="2" t="s">
        <v>75</v>
      </c>
      <c r="P2893" s="2" t="s">
        <v>9081</v>
      </c>
      <c r="R2893" s="6" t="s">
        <v>77</v>
      </c>
      <c r="T2893" s="6" t="s">
        <v>80</v>
      </c>
      <c r="U2893" s="2" t="s">
        <v>208</v>
      </c>
      <c r="X2893" s="2">
        <v>75</v>
      </c>
      <c r="Y2893" s="2" t="s">
        <v>81</v>
      </c>
      <c r="Z2893" s="2" t="s">
        <v>82</v>
      </c>
      <c r="AD2893" s="2">
        <v>75</v>
      </c>
      <c r="AE2893" s="2" t="s">
        <v>81</v>
      </c>
      <c r="AF2893" s="2" t="s">
        <v>82</v>
      </c>
      <c r="BE2893" s="23" t="str">
        <f t="shared" ref="BE2893:BE2924" si="453">IF(COUNTA(BI2893,BK2893,BM2893) &gt; 0,"EMF ja","EMF nein")</f>
        <v>EMF nein</v>
      </c>
      <c r="BF2893" s="23" t="str">
        <f t="shared" ref="BF2893:BF2924" si="454">IF(SUM(BJ2893,BL2893,BN2893)=0,"",MIN(BJ2893,BL2893,BN2893))</f>
        <v/>
      </c>
      <c r="BG2893" s="23" t="str">
        <f t="shared" si="449"/>
        <v/>
      </c>
      <c r="BH2893" s="23">
        <f t="shared" ref="BH2893:BH2924" si="455">COUNTA(BI2893,BK2893,BM2893)</f>
        <v>0</v>
      </c>
      <c r="BO2893" s="2" t="s">
        <v>11729</v>
      </c>
      <c r="BP2893" s="3">
        <v>1</v>
      </c>
      <c r="BQ2893" s="2" t="s">
        <v>11730</v>
      </c>
    </row>
    <row r="2894" spans="1:69" ht="16.149999999999999" customHeight="1" x14ac:dyDescent="0.25">
      <c r="A2894" s="16">
        <v>2893</v>
      </c>
      <c r="B2894" s="2" t="s">
        <v>211</v>
      </c>
      <c r="C2894" s="48" t="s">
        <v>11731</v>
      </c>
      <c r="D2894" s="2" t="s">
        <v>364</v>
      </c>
      <c r="E2894" s="48" t="s">
        <v>11732</v>
      </c>
      <c r="F2894" s="67">
        <v>43188</v>
      </c>
      <c r="G2894" s="3">
        <f t="shared" si="441"/>
        <v>3</v>
      </c>
      <c r="H2894" s="3">
        <f t="shared" si="442"/>
        <v>2018</v>
      </c>
      <c r="I2894" s="19">
        <v>0.50347222222222199</v>
      </c>
      <c r="J2894" s="20">
        <f t="shared" si="451"/>
        <v>12</v>
      </c>
      <c r="K2894" s="5" t="str">
        <f t="shared" si="452"/>
        <v>ja</v>
      </c>
      <c r="L2894" s="5" t="s">
        <v>91</v>
      </c>
      <c r="M2894" s="6" t="s">
        <v>74</v>
      </c>
      <c r="N2894" s="5">
        <v>60</v>
      </c>
      <c r="O2894" s="17" t="s">
        <v>75</v>
      </c>
      <c r="P2894" s="17" t="s">
        <v>11733</v>
      </c>
      <c r="R2894" s="6" t="s">
        <v>77</v>
      </c>
      <c r="T2894" s="6" t="s">
        <v>154</v>
      </c>
      <c r="U2894" s="2" t="s">
        <v>100</v>
      </c>
      <c r="V2894" s="2" t="s">
        <v>79</v>
      </c>
      <c r="BE2894" s="23" t="str">
        <f t="shared" si="453"/>
        <v>EMF nein</v>
      </c>
      <c r="BF2894" s="23" t="str">
        <f t="shared" si="454"/>
        <v/>
      </c>
      <c r="BG2894" s="23" t="str">
        <f t="shared" si="449"/>
        <v/>
      </c>
      <c r="BH2894" s="23">
        <f t="shared" si="455"/>
        <v>0</v>
      </c>
      <c r="BO2894" s="2" t="s">
        <v>11734</v>
      </c>
      <c r="BP2894" s="3">
        <v>1</v>
      </c>
      <c r="BQ2894" s="2" t="s">
        <v>11735</v>
      </c>
    </row>
    <row r="2895" spans="1:69" ht="16.149999999999999" customHeight="1" x14ac:dyDescent="0.25">
      <c r="A2895" s="16">
        <v>2894</v>
      </c>
      <c r="B2895" s="2" t="s">
        <v>135</v>
      </c>
      <c r="C2895" s="2" t="s">
        <v>1851</v>
      </c>
      <c r="D2895" s="2" t="s">
        <v>89</v>
      </c>
      <c r="E2895" s="2" t="s">
        <v>11736</v>
      </c>
      <c r="F2895" s="67">
        <v>43378</v>
      </c>
      <c r="G2895" s="3">
        <f t="shared" si="441"/>
        <v>10</v>
      </c>
      <c r="H2895" s="3">
        <f t="shared" si="442"/>
        <v>2018</v>
      </c>
      <c r="I2895" s="19">
        <v>0.64583333333333304</v>
      </c>
      <c r="J2895" s="20">
        <f t="shared" si="451"/>
        <v>15</v>
      </c>
      <c r="K2895" s="5" t="str">
        <f t="shared" si="452"/>
        <v>ja</v>
      </c>
      <c r="L2895" s="5" t="s">
        <v>91</v>
      </c>
      <c r="M2895" s="6" t="s">
        <v>139</v>
      </c>
      <c r="O2895" s="2" t="s">
        <v>75</v>
      </c>
      <c r="P2895" s="2" t="s">
        <v>11737</v>
      </c>
      <c r="R2895" s="6" t="s">
        <v>77</v>
      </c>
      <c r="U2895" s="2" t="s">
        <v>208</v>
      </c>
      <c r="V2895" s="2" t="s">
        <v>79</v>
      </c>
      <c r="X2895" s="2">
        <v>50</v>
      </c>
      <c r="Y2895" s="2" t="s">
        <v>81</v>
      </c>
      <c r="Z2895" s="2" t="s">
        <v>84</v>
      </c>
      <c r="AD2895" s="2">
        <v>50</v>
      </c>
      <c r="AE2895" s="2" t="s">
        <v>94</v>
      </c>
      <c r="AF2895" s="2" t="s">
        <v>84</v>
      </c>
      <c r="BE2895" s="23" t="str">
        <f t="shared" si="453"/>
        <v>EMF nein</v>
      </c>
      <c r="BF2895" s="23" t="str">
        <f t="shared" si="454"/>
        <v/>
      </c>
      <c r="BG2895" s="23" t="str">
        <f t="shared" si="449"/>
        <v/>
      </c>
      <c r="BH2895" s="23">
        <f t="shared" si="455"/>
        <v>0</v>
      </c>
      <c r="BO2895" s="2" t="s">
        <v>11738</v>
      </c>
      <c r="BP2895" s="3">
        <v>1</v>
      </c>
      <c r="BQ2895" s="2" t="s">
        <v>11739</v>
      </c>
    </row>
    <row r="2896" spans="1:69" ht="16.149999999999999" customHeight="1" x14ac:dyDescent="0.25">
      <c r="A2896" s="16">
        <v>2895</v>
      </c>
      <c r="B2896" s="2" t="s">
        <v>211</v>
      </c>
      <c r="C2896" s="2" t="s">
        <v>11740</v>
      </c>
      <c r="D2896" s="2" t="s">
        <v>113</v>
      </c>
      <c r="E2896" s="2" t="s">
        <v>11741</v>
      </c>
      <c r="F2896" s="67">
        <v>42599</v>
      </c>
      <c r="G2896" s="3">
        <f t="shared" si="441"/>
        <v>8</v>
      </c>
      <c r="H2896" s="3">
        <f t="shared" si="442"/>
        <v>2016</v>
      </c>
      <c r="I2896" s="19">
        <v>0.66319444444444398</v>
      </c>
      <c r="J2896" s="20">
        <f t="shared" si="451"/>
        <v>15</v>
      </c>
      <c r="K2896" s="5" t="str">
        <f t="shared" si="452"/>
        <v>ja</v>
      </c>
      <c r="L2896" s="5" t="s">
        <v>91</v>
      </c>
      <c r="M2896" s="6" t="s">
        <v>115</v>
      </c>
      <c r="N2896" s="5">
        <v>20</v>
      </c>
      <c r="O2896" s="2" t="s">
        <v>126</v>
      </c>
      <c r="P2896" s="2" t="s">
        <v>11742</v>
      </c>
      <c r="R2896" s="6" t="s">
        <v>77</v>
      </c>
      <c r="U2896" s="2" t="s">
        <v>115</v>
      </c>
      <c r="V2896" s="2" t="s">
        <v>202</v>
      </c>
      <c r="X2896" s="2">
        <v>401</v>
      </c>
      <c r="Y2896" s="2" t="s">
        <v>81</v>
      </c>
      <c r="Z2896" s="2" t="s">
        <v>82</v>
      </c>
      <c r="AA2896" s="2">
        <v>401</v>
      </c>
      <c r="AB2896" s="2" t="s">
        <v>81</v>
      </c>
      <c r="AC2896" s="2" t="s">
        <v>82</v>
      </c>
      <c r="AD2896" s="2">
        <v>401</v>
      </c>
      <c r="AE2896" s="2" t="s">
        <v>81</v>
      </c>
      <c r="AF2896" s="2" t="s">
        <v>82</v>
      </c>
      <c r="AJ2896" s="2">
        <v>799</v>
      </c>
      <c r="AK2896" s="2" t="s">
        <v>81</v>
      </c>
      <c r="AL2896" s="2" t="s">
        <v>84</v>
      </c>
      <c r="AM2896" s="2">
        <v>799</v>
      </c>
      <c r="AN2896" s="2" t="s">
        <v>81</v>
      </c>
      <c r="AO2896" s="2" t="s">
        <v>84</v>
      </c>
      <c r="AP2896" s="2">
        <v>799</v>
      </c>
      <c r="AQ2896" s="2" t="s">
        <v>81</v>
      </c>
      <c r="AR2896" s="2" t="s">
        <v>84</v>
      </c>
      <c r="BE2896" s="23" t="str">
        <f t="shared" si="453"/>
        <v>EMF nein</v>
      </c>
      <c r="BF2896" s="23" t="str">
        <f t="shared" si="454"/>
        <v/>
      </c>
      <c r="BG2896" s="23" t="str">
        <f t="shared" si="449"/>
        <v/>
      </c>
      <c r="BH2896" s="23">
        <f t="shared" si="455"/>
        <v>0</v>
      </c>
      <c r="BO2896" s="2" t="s">
        <v>11743</v>
      </c>
      <c r="BP2896" s="3">
        <v>1</v>
      </c>
      <c r="BQ2896" s="2" t="s">
        <v>11744</v>
      </c>
    </row>
    <row r="2897" spans="1:70" ht="16.149999999999999" customHeight="1" x14ac:dyDescent="0.25">
      <c r="A2897" s="69">
        <v>2896</v>
      </c>
      <c r="B2897" s="2" t="s">
        <v>211</v>
      </c>
      <c r="C2897" s="2" t="s">
        <v>2329</v>
      </c>
      <c r="D2897" s="2" t="s">
        <v>296</v>
      </c>
      <c r="E2897" s="2" t="s">
        <v>11745</v>
      </c>
      <c r="F2897" s="67">
        <v>43424</v>
      </c>
      <c r="G2897" s="3">
        <f t="shared" si="441"/>
        <v>11</v>
      </c>
      <c r="H2897" s="3">
        <f t="shared" si="442"/>
        <v>2018</v>
      </c>
      <c r="I2897" s="19">
        <v>0.64583333333333304</v>
      </c>
      <c r="J2897" s="20">
        <f t="shared" si="451"/>
        <v>15</v>
      </c>
      <c r="K2897" s="5" t="str">
        <f t="shared" si="452"/>
        <v>ja</v>
      </c>
      <c r="L2897" s="5" t="s">
        <v>91</v>
      </c>
      <c r="M2897" s="6" t="s">
        <v>115</v>
      </c>
      <c r="O2897" s="2" t="s">
        <v>75</v>
      </c>
      <c r="P2897" s="2" t="s">
        <v>22300</v>
      </c>
      <c r="Q2897" s="6" t="s">
        <v>109</v>
      </c>
      <c r="R2897" s="6" t="s">
        <v>77</v>
      </c>
      <c r="S2897" s="2" t="s">
        <v>11746</v>
      </c>
      <c r="T2897" s="6" t="s">
        <v>80</v>
      </c>
      <c r="X2897" s="2">
        <v>403</v>
      </c>
      <c r="Y2897" s="2" t="s">
        <v>81</v>
      </c>
      <c r="Z2897" s="2" t="s">
        <v>84</v>
      </c>
      <c r="AA2897" s="2">
        <v>403</v>
      </c>
      <c r="AB2897" s="2" t="s">
        <v>81</v>
      </c>
      <c r="AC2897" s="2" t="s">
        <v>84</v>
      </c>
      <c r="AD2897" s="2">
        <v>403</v>
      </c>
      <c r="AE2897" s="2" t="s">
        <v>83</v>
      </c>
      <c r="AF2897" s="2" t="s">
        <v>84</v>
      </c>
      <c r="AJ2897" s="2">
        <v>403</v>
      </c>
      <c r="AK2897" s="2" t="s">
        <v>83</v>
      </c>
      <c r="AL2897" s="2" t="s">
        <v>84</v>
      </c>
      <c r="AM2897" s="2">
        <v>403</v>
      </c>
      <c r="AN2897" s="2" t="s">
        <v>81</v>
      </c>
      <c r="AO2897" s="2" t="s">
        <v>84</v>
      </c>
      <c r="AP2897" s="2">
        <v>403</v>
      </c>
      <c r="AQ2897" s="2" t="s">
        <v>83</v>
      </c>
      <c r="AR2897" s="2" t="s">
        <v>84</v>
      </c>
      <c r="AV2897" s="2">
        <v>403</v>
      </c>
      <c r="AW2897" s="2" t="s">
        <v>83</v>
      </c>
      <c r="AX2897" s="2" t="s">
        <v>84</v>
      </c>
      <c r="AY2897" s="2">
        <v>403</v>
      </c>
      <c r="AZ2897" s="2" t="s">
        <v>81</v>
      </c>
      <c r="BA2897" s="2" t="s">
        <v>84</v>
      </c>
      <c r="BB2897" s="2">
        <v>403</v>
      </c>
      <c r="BC2897" s="2" t="s">
        <v>83</v>
      </c>
      <c r="BD2897" s="2" t="s">
        <v>84</v>
      </c>
      <c r="BE2897" s="23" t="str">
        <f t="shared" si="453"/>
        <v>EMF nein</v>
      </c>
      <c r="BF2897" s="23" t="str">
        <f t="shared" si="454"/>
        <v/>
      </c>
      <c r="BG2897" s="23" t="str">
        <f t="shared" si="449"/>
        <v/>
      </c>
      <c r="BH2897" s="23">
        <f t="shared" si="455"/>
        <v>0</v>
      </c>
      <c r="BO2897" s="2" t="s">
        <v>11747</v>
      </c>
      <c r="BP2897" s="3">
        <v>1</v>
      </c>
      <c r="BQ2897" s="2" t="s">
        <v>11748</v>
      </c>
    </row>
    <row r="2898" spans="1:70" ht="16.149999999999999" customHeight="1" x14ac:dyDescent="0.25">
      <c r="A2898" s="16">
        <v>2897</v>
      </c>
      <c r="B2898" s="2" t="s">
        <v>211</v>
      </c>
      <c r="C2898" s="2" t="s">
        <v>2653</v>
      </c>
      <c r="D2898" s="2" t="s">
        <v>11749</v>
      </c>
      <c r="E2898" s="2" t="s">
        <v>11750</v>
      </c>
      <c r="F2898" s="67">
        <v>43426</v>
      </c>
      <c r="G2898" s="3">
        <f t="shared" si="441"/>
        <v>11</v>
      </c>
      <c r="H2898" s="3">
        <f t="shared" si="442"/>
        <v>2018</v>
      </c>
      <c r="I2898" s="19">
        <v>0.33333333333333298</v>
      </c>
      <c r="J2898" s="20">
        <f t="shared" si="451"/>
        <v>8</v>
      </c>
      <c r="K2898" s="5" t="str">
        <f t="shared" si="452"/>
        <v>ja</v>
      </c>
      <c r="L2898" s="5" t="s">
        <v>91</v>
      </c>
      <c r="M2898" s="6" t="s">
        <v>74</v>
      </c>
      <c r="N2898" s="5">
        <v>33</v>
      </c>
      <c r="O2898" s="2" t="s">
        <v>126</v>
      </c>
      <c r="P2898" s="2" t="s">
        <v>11751</v>
      </c>
      <c r="R2898" s="6" t="s">
        <v>77</v>
      </c>
      <c r="X2898" s="2">
        <v>180</v>
      </c>
      <c r="Y2898" s="2" t="s">
        <v>83</v>
      </c>
      <c r="Z2898" s="2" t="s">
        <v>168</v>
      </c>
      <c r="AA2898" s="2">
        <v>180</v>
      </c>
      <c r="AB2898" s="2" t="s">
        <v>81</v>
      </c>
      <c r="AC2898" s="2" t="s">
        <v>168</v>
      </c>
      <c r="AD2898" s="2">
        <v>180</v>
      </c>
      <c r="AE2898" s="2" t="s">
        <v>83</v>
      </c>
      <c r="AF2898" s="2" t="s">
        <v>168</v>
      </c>
      <c r="AJ2898" s="2">
        <v>190</v>
      </c>
      <c r="AK2898" s="2" t="s">
        <v>81</v>
      </c>
      <c r="AL2898" s="2" t="s">
        <v>82</v>
      </c>
      <c r="AM2898" s="2">
        <v>190</v>
      </c>
      <c r="AN2898" s="2" t="s">
        <v>94</v>
      </c>
      <c r="AO2898" s="2" t="s">
        <v>82</v>
      </c>
      <c r="AP2898" s="2">
        <v>190</v>
      </c>
      <c r="AQ2898" s="2" t="s">
        <v>81</v>
      </c>
      <c r="AR2898" s="2" t="s">
        <v>82</v>
      </c>
      <c r="AV2898" s="2">
        <v>240</v>
      </c>
      <c r="AW2898" s="2" t="s">
        <v>81</v>
      </c>
      <c r="AX2898" s="2" t="s">
        <v>168</v>
      </c>
      <c r="AY2898" s="2">
        <v>240</v>
      </c>
      <c r="AZ2898" s="2" t="s">
        <v>3284</v>
      </c>
      <c r="BA2898" s="2" t="s">
        <v>168</v>
      </c>
      <c r="BE2898" s="23" t="str">
        <f t="shared" si="453"/>
        <v>EMF nein</v>
      </c>
      <c r="BF2898" s="23" t="str">
        <f t="shared" si="454"/>
        <v/>
      </c>
      <c r="BG2898" s="23" t="str">
        <f t="shared" si="449"/>
        <v/>
      </c>
      <c r="BH2898" s="23">
        <f t="shared" si="455"/>
        <v>0</v>
      </c>
      <c r="BO2898" s="2" t="s">
        <v>11752</v>
      </c>
      <c r="BP2898" s="3">
        <v>1</v>
      </c>
      <c r="BQ2898" s="2" t="s">
        <v>11753</v>
      </c>
    </row>
    <row r="2899" spans="1:70" ht="16.149999999999999" customHeight="1" x14ac:dyDescent="0.25">
      <c r="A2899" s="16">
        <v>2898</v>
      </c>
      <c r="B2899" s="2" t="s">
        <v>87</v>
      </c>
      <c r="C2899" s="2" t="s">
        <v>11754</v>
      </c>
      <c r="D2899" s="6" t="s">
        <v>151</v>
      </c>
      <c r="E2899" s="2" t="s">
        <v>11755</v>
      </c>
      <c r="F2899" s="67">
        <v>43427</v>
      </c>
      <c r="G2899" s="3">
        <f t="shared" ref="G2899:G2962" si="456">IF(F2899&lt;&gt;"",MONTH(F2899),"")</f>
        <v>11</v>
      </c>
      <c r="H2899" s="3">
        <f t="shared" ref="H2899:H2962" si="457">IF(F2899&lt;&gt;"",YEAR(F2899),"")</f>
        <v>2018</v>
      </c>
      <c r="I2899" s="19">
        <v>0.57986111111111105</v>
      </c>
      <c r="J2899" s="20">
        <f t="shared" si="451"/>
        <v>13</v>
      </c>
      <c r="K2899" s="5" t="str">
        <f t="shared" si="452"/>
        <v>ja</v>
      </c>
      <c r="L2899" s="5" t="s">
        <v>73</v>
      </c>
      <c r="M2899" s="6" t="s">
        <v>74</v>
      </c>
      <c r="N2899" s="5">
        <v>79</v>
      </c>
      <c r="O2899" s="6" t="s">
        <v>101</v>
      </c>
      <c r="P2899" s="2" t="s">
        <v>11756</v>
      </c>
      <c r="R2899" s="6" t="s">
        <v>77</v>
      </c>
      <c r="X2899" s="2">
        <v>250</v>
      </c>
      <c r="Y2899" s="2" t="s">
        <v>81</v>
      </c>
      <c r="Z2899" s="2" t="s">
        <v>84</v>
      </c>
      <c r="AA2899" s="2">
        <v>250</v>
      </c>
      <c r="AB2899" s="2" t="s">
        <v>81</v>
      </c>
      <c r="AC2899" s="2" t="s">
        <v>84</v>
      </c>
      <c r="AD2899" s="2">
        <v>250</v>
      </c>
      <c r="AE2899" s="2" t="s">
        <v>81</v>
      </c>
      <c r="AF2899" s="2" t="s">
        <v>84</v>
      </c>
      <c r="BE2899" s="23" t="str">
        <f t="shared" si="453"/>
        <v>EMF nein</v>
      </c>
      <c r="BF2899" s="23" t="str">
        <f t="shared" si="454"/>
        <v/>
      </c>
      <c r="BG2899" s="23" t="str">
        <f t="shared" si="449"/>
        <v/>
      </c>
      <c r="BH2899" s="23">
        <f t="shared" si="455"/>
        <v>0</v>
      </c>
      <c r="BO2899" s="2" t="s">
        <v>11757</v>
      </c>
      <c r="BP2899" s="3">
        <v>1</v>
      </c>
      <c r="BQ2899" s="2" t="s">
        <v>11758</v>
      </c>
    </row>
    <row r="2900" spans="1:70" ht="16.149999999999999" customHeight="1" x14ac:dyDescent="0.25">
      <c r="A2900" s="16">
        <v>2899</v>
      </c>
      <c r="B2900" s="2" t="s">
        <v>211</v>
      </c>
      <c r="C2900" s="2" t="s">
        <v>6560</v>
      </c>
      <c r="D2900" s="6" t="s">
        <v>206</v>
      </c>
      <c r="E2900" s="2" t="s">
        <v>101</v>
      </c>
      <c r="F2900" s="67">
        <v>42654</v>
      </c>
      <c r="G2900" s="3">
        <f t="shared" si="456"/>
        <v>10</v>
      </c>
      <c r="H2900" s="3">
        <f t="shared" si="457"/>
        <v>2016</v>
      </c>
      <c r="I2900" s="19">
        <v>0.22916666666666699</v>
      </c>
      <c r="J2900" s="20">
        <f t="shared" si="451"/>
        <v>5</v>
      </c>
      <c r="K2900" s="5" t="str">
        <f t="shared" si="452"/>
        <v>ja</v>
      </c>
      <c r="M2900" s="6" t="s">
        <v>74</v>
      </c>
      <c r="O2900" s="6" t="s">
        <v>101</v>
      </c>
      <c r="P2900" s="2" t="s">
        <v>11759</v>
      </c>
      <c r="Q2900" s="6" t="s">
        <v>186</v>
      </c>
      <c r="R2900" s="6" t="s">
        <v>77</v>
      </c>
      <c r="T2900" s="6" t="s">
        <v>80</v>
      </c>
      <c r="X2900" s="2">
        <v>10</v>
      </c>
      <c r="Y2900" s="2" t="s">
        <v>94</v>
      </c>
      <c r="Z2900" s="2" t="s">
        <v>84</v>
      </c>
      <c r="AA2900" s="2">
        <v>10</v>
      </c>
      <c r="AB2900" s="2" t="s">
        <v>94</v>
      </c>
      <c r="AC2900" s="2" t="s">
        <v>84</v>
      </c>
      <c r="AD2900" s="2">
        <v>10</v>
      </c>
      <c r="AE2900" s="2" t="s">
        <v>94</v>
      </c>
      <c r="AF2900" s="2" t="s">
        <v>84</v>
      </c>
      <c r="AJ2900" s="2">
        <v>10</v>
      </c>
      <c r="AK2900" s="2" t="s">
        <v>94</v>
      </c>
      <c r="AL2900" s="2" t="s">
        <v>84</v>
      </c>
      <c r="AM2900" s="2">
        <v>10</v>
      </c>
      <c r="AN2900" s="2" t="s">
        <v>94</v>
      </c>
      <c r="AO2900" s="2" t="s">
        <v>84</v>
      </c>
      <c r="AP2900" s="2">
        <v>10</v>
      </c>
      <c r="AQ2900" s="2" t="s">
        <v>94</v>
      </c>
      <c r="AR2900" s="2" t="s">
        <v>84</v>
      </c>
      <c r="AV2900" s="2">
        <v>10</v>
      </c>
      <c r="AW2900" s="2" t="s">
        <v>94</v>
      </c>
      <c r="AX2900" s="2" t="s">
        <v>84</v>
      </c>
      <c r="AY2900" s="2">
        <v>10</v>
      </c>
      <c r="AZ2900" s="2" t="s">
        <v>94</v>
      </c>
      <c r="BA2900" s="2" t="s">
        <v>84</v>
      </c>
      <c r="BB2900" s="2">
        <v>10</v>
      </c>
      <c r="BC2900" s="2" t="s">
        <v>94</v>
      </c>
      <c r="BD2900" s="2" t="s">
        <v>84</v>
      </c>
      <c r="BE2900" s="23" t="str">
        <f t="shared" si="453"/>
        <v>EMF nein</v>
      </c>
      <c r="BF2900" s="23" t="str">
        <f t="shared" si="454"/>
        <v/>
      </c>
      <c r="BG2900" s="23" t="str">
        <f t="shared" si="449"/>
        <v/>
      </c>
      <c r="BH2900" s="23">
        <f t="shared" si="455"/>
        <v>0</v>
      </c>
      <c r="BO2900" s="2" t="s">
        <v>11760</v>
      </c>
      <c r="BP2900" s="3">
        <v>1</v>
      </c>
      <c r="BQ2900" s="2" t="s">
        <v>11761</v>
      </c>
    </row>
    <row r="2901" spans="1:70" ht="16.149999999999999" customHeight="1" x14ac:dyDescent="0.25">
      <c r="A2901" s="16">
        <v>2900</v>
      </c>
      <c r="B2901" s="2" t="s">
        <v>87</v>
      </c>
      <c r="C2901" s="2" t="s">
        <v>3051</v>
      </c>
      <c r="D2901" s="2" t="s">
        <v>124</v>
      </c>
      <c r="E2901" s="2" t="s">
        <v>11762</v>
      </c>
      <c r="F2901" s="67">
        <v>43423</v>
      </c>
      <c r="G2901" s="3">
        <f t="shared" si="456"/>
        <v>11</v>
      </c>
      <c r="H2901" s="3">
        <f t="shared" si="457"/>
        <v>2018</v>
      </c>
      <c r="I2901" s="19">
        <v>0.79166666666666696</v>
      </c>
      <c r="J2901" s="20">
        <f t="shared" si="451"/>
        <v>19</v>
      </c>
      <c r="K2901" s="5" t="str">
        <f t="shared" si="452"/>
        <v>ja</v>
      </c>
      <c r="L2901" s="5" t="s">
        <v>73</v>
      </c>
      <c r="M2901" s="6" t="s">
        <v>74</v>
      </c>
      <c r="N2901" s="5">
        <v>72</v>
      </c>
      <c r="O2901" s="2" t="s">
        <v>75</v>
      </c>
      <c r="P2901" s="2" t="s">
        <v>11763</v>
      </c>
      <c r="R2901" s="6" t="s">
        <v>77</v>
      </c>
      <c r="S2901" s="2" t="s">
        <v>93</v>
      </c>
      <c r="X2901" s="2">
        <v>490</v>
      </c>
      <c r="Y2901" s="2" t="s">
        <v>83</v>
      </c>
      <c r="Z2901" s="2" t="s">
        <v>82</v>
      </c>
      <c r="AA2901" s="2">
        <v>490</v>
      </c>
      <c r="AB2901" s="2" t="s">
        <v>83</v>
      </c>
      <c r="AC2901" s="2" t="s">
        <v>82</v>
      </c>
      <c r="AD2901" s="2">
        <v>490</v>
      </c>
      <c r="AE2901" s="2" t="s">
        <v>83</v>
      </c>
      <c r="AF2901" s="2" t="s">
        <v>82</v>
      </c>
      <c r="BE2901" s="23" t="str">
        <f t="shared" si="453"/>
        <v>EMF nein</v>
      </c>
      <c r="BF2901" s="23" t="str">
        <f t="shared" si="454"/>
        <v/>
      </c>
      <c r="BG2901" s="23" t="str">
        <f t="shared" si="449"/>
        <v/>
      </c>
      <c r="BH2901" s="23">
        <f t="shared" si="455"/>
        <v>0</v>
      </c>
      <c r="BO2901" s="2" t="s">
        <v>11764</v>
      </c>
      <c r="BP2901" s="3">
        <v>1</v>
      </c>
      <c r="BQ2901" s="2" t="s">
        <v>11765</v>
      </c>
    </row>
    <row r="2902" spans="1:70" ht="16.149999999999999" customHeight="1" x14ac:dyDescent="0.25">
      <c r="A2902" s="16">
        <v>2901</v>
      </c>
      <c r="B2902" s="2" t="s">
        <v>211</v>
      </c>
      <c r="C2902" s="2" t="s">
        <v>2476</v>
      </c>
      <c r="D2902" s="2" t="s">
        <v>89</v>
      </c>
      <c r="E2902" s="2" t="s">
        <v>2477</v>
      </c>
      <c r="F2902" s="67">
        <v>43289</v>
      </c>
      <c r="G2902" s="3">
        <f t="shared" si="456"/>
        <v>7</v>
      </c>
      <c r="H2902" s="3">
        <f t="shared" si="457"/>
        <v>2018</v>
      </c>
      <c r="I2902" s="19">
        <v>0.53125</v>
      </c>
      <c r="J2902" s="20">
        <f t="shared" si="451"/>
        <v>12</v>
      </c>
      <c r="K2902" s="5" t="str">
        <f t="shared" si="452"/>
        <v>ja</v>
      </c>
      <c r="L2902" s="5" t="s">
        <v>73</v>
      </c>
      <c r="M2902" s="6" t="s">
        <v>74</v>
      </c>
      <c r="N2902" s="5">
        <v>55</v>
      </c>
      <c r="O2902" s="2" t="s">
        <v>75</v>
      </c>
      <c r="P2902" s="2" t="s">
        <v>11766</v>
      </c>
      <c r="R2902" s="6" t="s">
        <v>77</v>
      </c>
      <c r="U2902" s="2" t="s">
        <v>115</v>
      </c>
      <c r="V2902" s="2" t="s">
        <v>80</v>
      </c>
      <c r="X2902" s="2">
        <v>1680</v>
      </c>
      <c r="Y2902" s="2" t="s">
        <v>81</v>
      </c>
      <c r="Z2902" s="2" t="s">
        <v>82</v>
      </c>
      <c r="AA2902" s="2">
        <v>1680</v>
      </c>
      <c r="AB2902" s="2" t="s">
        <v>81</v>
      </c>
      <c r="AC2902" s="2" t="s">
        <v>82</v>
      </c>
      <c r="AD2902" s="2">
        <v>1680</v>
      </c>
      <c r="AE2902" s="2" t="s">
        <v>81</v>
      </c>
      <c r="AF2902" s="2" t="s">
        <v>82</v>
      </c>
      <c r="BE2902" s="23" t="str">
        <f t="shared" si="453"/>
        <v>EMF nein</v>
      </c>
      <c r="BF2902" s="23" t="str">
        <f t="shared" si="454"/>
        <v/>
      </c>
      <c r="BG2902" s="23" t="str">
        <f t="shared" si="449"/>
        <v/>
      </c>
      <c r="BH2902" s="23">
        <f t="shared" si="455"/>
        <v>0</v>
      </c>
      <c r="BO2902" s="2" t="s">
        <v>11767</v>
      </c>
      <c r="BP2902" s="3">
        <v>1</v>
      </c>
      <c r="BQ2902" s="2" t="s">
        <v>11768</v>
      </c>
    </row>
    <row r="2903" spans="1:70" ht="16.149999999999999" customHeight="1" x14ac:dyDescent="0.25">
      <c r="A2903" s="16">
        <v>2902</v>
      </c>
      <c r="B2903" s="2" t="s">
        <v>211</v>
      </c>
      <c r="C2903" s="116" t="s">
        <v>1851</v>
      </c>
      <c r="D2903" s="2" t="s">
        <v>89</v>
      </c>
      <c r="E2903" s="2" t="s">
        <v>11769</v>
      </c>
      <c r="F2903" s="67">
        <v>43311</v>
      </c>
      <c r="G2903" s="3">
        <f t="shared" si="456"/>
        <v>7</v>
      </c>
      <c r="H2903" s="3">
        <f t="shared" si="457"/>
        <v>2018</v>
      </c>
      <c r="I2903" s="19">
        <v>0.45833333333333298</v>
      </c>
      <c r="J2903" s="20">
        <f t="shared" si="451"/>
        <v>11</v>
      </c>
      <c r="K2903" s="5" t="str">
        <f t="shared" si="452"/>
        <v>ja</v>
      </c>
      <c r="L2903" s="5" t="s">
        <v>73</v>
      </c>
      <c r="M2903" s="6" t="s">
        <v>115</v>
      </c>
      <c r="N2903" s="5">
        <v>69</v>
      </c>
      <c r="O2903" s="2" t="s">
        <v>75</v>
      </c>
      <c r="P2903" s="2" t="s">
        <v>1027</v>
      </c>
      <c r="R2903" s="6" t="s">
        <v>77</v>
      </c>
      <c r="T2903" s="6" t="s">
        <v>80</v>
      </c>
      <c r="X2903" s="2">
        <v>242</v>
      </c>
      <c r="Y2903" s="2" t="s">
        <v>81</v>
      </c>
      <c r="Z2903" s="2" t="s">
        <v>84</v>
      </c>
      <c r="AD2903" s="2">
        <v>242</v>
      </c>
      <c r="AE2903" s="2" t="s">
        <v>81</v>
      </c>
      <c r="AF2903" s="2" t="s">
        <v>84</v>
      </c>
      <c r="BE2903" s="23" t="str">
        <f t="shared" si="453"/>
        <v>EMF nein</v>
      </c>
      <c r="BF2903" s="23" t="str">
        <f t="shared" si="454"/>
        <v/>
      </c>
      <c r="BG2903" s="23" t="str">
        <f t="shared" si="449"/>
        <v/>
      </c>
      <c r="BH2903" s="23">
        <f t="shared" si="455"/>
        <v>0</v>
      </c>
      <c r="BO2903" s="2" t="s">
        <v>11770</v>
      </c>
      <c r="BP2903" s="3">
        <v>1</v>
      </c>
      <c r="BQ2903" s="2" t="s">
        <v>11771</v>
      </c>
    </row>
    <row r="2904" spans="1:70" ht="16.149999999999999" customHeight="1" x14ac:dyDescent="0.25">
      <c r="A2904" s="93">
        <v>2903</v>
      </c>
      <c r="B2904" s="17" t="s">
        <v>211</v>
      </c>
      <c r="C2904" s="17" t="s">
        <v>327</v>
      </c>
      <c r="D2904" s="17" t="s">
        <v>124</v>
      </c>
      <c r="E2904" s="17" t="s">
        <v>328</v>
      </c>
      <c r="F2904" s="18">
        <v>43246</v>
      </c>
      <c r="G2904" s="3">
        <f t="shared" si="456"/>
        <v>5</v>
      </c>
      <c r="H2904" s="3">
        <f t="shared" si="457"/>
        <v>2018</v>
      </c>
      <c r="I2904" s="19">
        <v>3.4722222222222199E-3</v>
      </c>
      <c r="J2904" s="20">
        <f t="shared" si="451"/>
        <v>0</v>
      </c>
      <c r="K2904" s="5" t="str">
        <f t="shared" si="452"/>
        <v>ja</v>
      </c>
      <c r="L2904" s="21" t="s">
        <v>73</v>
      </c>
      <c r="M2904" s="22" t="s">
        <v>74</v>
      </c>
      <c r="N2904" s="21">
        <v>63</v>
      </c>
      <c r="O2904" s="17" t="s">
        <v>140</v>
      </c>
      <c r="P2904" s="17" t="s">
        <v>11772</v>
      </c>
      <c r="Q2904" s="22"/>
      <c r="R2904" s="22" t="s">
        <v>77</v>
      </c>
      <c r="S2904" s="17" t="s">
        <v>78</v>
      </c>
      <c r="T2904" s="22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  <c r="AT2904" s="17"/>
      <c r="AU2904" s="17"/>
      <c r="AV2904" s="17"/>
      <c r="AW2904" s="17"/>
      <c r="AX2904" s="17"/>
      <c r="AY2904" s="17"/>
      <c r="AZ2904" s="17"/>
      <c r="BA2904" s="17"/>
      <c r="BB2904" s="17"/>
      <c r="BC2904" s="17"/>
      <c r="BD2904" s="17"/>
      <c r="BE2904" s="23" t="str">
        <f t="shared" si="453"/>
        <v>EMF ja</v>
      </c>
      <c r="BF2904" s="23">
        <f t="shared" si="454"/>
        <v>850</v>
      </c>
      <c r="BG2904" s="23" t="str">
        <f t="shared" si="449"/>
        <v>500+m</v>
      </c>
      <c r="BH2904" s="23">
        <f t="shared" si="455"/>
        <v>2</v>
      </c>
      <c r="BI2904" s="17"/>
      <c r="BJ2904" s="17"/>
      <c r="BK2904" s="17" t="s">
        <v>162</v>
      </c>
      <c r="BL2904" s="17">
        <v>880</v>
      </c>
      <c r="BM2904" s="17" t="s">
        <v>162</v>
      </c>
      <c r="BN2904" s="17">
        <v>850</v>
      </c>
      <c r="BO2904" s="17" t="s">
        <v>11773</v>
      </c>
      <c r="BP2904" s="3">
        <v>1</v>
      </c>
      <c r="BQ2904" s="2" t="s">
        <v>11774</v>
      </c>
    </row>
    <row r="2905" spans="1:70" ht="16.149999999999999" customHeight="1" x14ac:dyDescent="0.25">
      <c r="A2905" s="118">
        <v>2904</v>
      </c>
      <c r="B2905" s="2" t="s">
        <v>211</v>
      </c>
      <c r="C2905" s="2" t="s">
        <v>11775</v>
      </c>
      <c r="D2905" s="2" t="s">
        <v>172</v>
      </c>
      <c r="E2905" s="2" t="s">
        <v>11776</v>
      </c>
      <c r="F2905" s="67">
        <v>43426</v>
      </c>
      <c r="G2905" s="3">
        <f t="shared" si="456"/>
        <v>11</v>
      </c>
      <c r="H2905" s="3">
        <f t="shared" si="457"/>
        <v>2018</v>
      </c>
      <c r="I2905" s="19">
        <v>0.65277777777777801</v>
      </c>
      <c r="J2905" s="20">
        <f t="shared" si="451"/>
        <v>15</v>
      </c>
      <c r="K2905" s="5" t="str">
        <f t="shared" si="452"/>
        <v>ja</v>
      </c>
      <c r="L2905" s="5" t="s">
        <v>91</v>
      </c>
      <c r="M2905" s="6" t="s">
        <v>115</v>
      </c>
      <c r="N2905" s="5">
        <v>44</v>
      </c>
      <c r="O2905" s="2" t="s">
        <v>126</v>
      </c>
      <c r="P2905" s="2" t="s">
        <v>11777</v>
      </c>
      <c r="R2905" s="6" t="s">
        <v>77</v>
      </c>
      <c r="T2905" s="6" t="s">
        <v>80</v>
      </c>
      <c r="BE2905" s="23" t="str">
        <f t="shared" si="453"/>
        <v>EMF nein</v>
      </c>
      <c r="BF2905" s="23" t="str">
        <f t="shared" si="454"/>
        <v/>
      </c>
      <c r="BG2905" s="23" t="str">
        <f t="shared" si="449"/>
        <v/>
      </c>
      <c r="BH2905" s="23">
        <f t="shared" si="455"/>
        <v>0</v>
      </c>
      <c r="BO2905" s="2" t="s">
        <v>11778</v>
      </c>
      <c r="BP2905" s="3">
        <v>1</v>
      </c>
      <c r="BQ2905" s="2" t="s">
        <v>11779</v>
      </c>
      <c r="BR2905" s="17"/>
    </row>
    <row r="2906" spans="1:70" ht="16.149999999999999" customHeight="1" x14ac:dyDescent="0.25">
      <c r="A2906" s="16">
        <v>2905</v>
      </c>
      <c r="B2906" s="2" t="s">
        <v>211</v>
      </c>
      <c r="C2906" s="116" t="s">
        <v>1851</v>
      </c>
      <c r="D2906" s="2" t="s">
        <v>89</v>
      </c>
      <c r="E2906" s="2" t="s">
        <v>11780</v>
      </c>
      <c r="F2906" s="67">
        <v>43428</v>
      </c>
      <c r="G2906" s="3">
        <f t="shared" si="456"/>
        <v>11</v>
      </c>
      <c r="H2906" s="3">
        <f t="shared" si="457"/>
        <v>2018</v>
      </c>
      <c r="I2906" s="19">
        <v>0.41319444444444398</v>
      </c>
      <c r="J2906" s="20">
        <f t="shared" si="451"/>
        <v>9</v>
      </c>
      <c r="K2906" s="5" t="str">
        <f t="shared" si="452"/>
        <v>ja</v>
      </c>
      <c r="L2906" s="5" t="s">
        <v>91</v>
      </c>
      <c r="M2906" s="6" t="s">
        <v>100</v>
      </c>
      <c r="N2906" s="5">
        <v>26</v>
      </c>
      <c r="O2906" s="2" t="s">
        <v>75</v>
      </c>
      <c r="P2906" s="2" t="s">
        <v>1027</v>
      </c>
      <c r="Q2906" s="6" t="s">
        <v>186</v>
      </c>
      <c r="R2906" s="6" t="s">
        <v>77</v>
      </c>
      <c r="T2906" s="6" t="s">
        <v>80</v>
      </c>
      <c r="W2906" s="116" t="s">
        <v>11781</v>
      </c>
      <c r="X2906" s="2">
        <v>150</v>
      </c>
      <c r="Y2906" s="2" t="s">
        <v>81</v>
      </c>
      <c r="Z2906" s="2" t="s">
        <v>84</v>
      </c>
      <c r="AA2906" s="2">
        <v>150</v>
      </c>
      <c r="AB2906" s="2" t="s">
        <v>94</v>
      </c>
      <c r="AC2906" s="2" t="s">
        <v>84</v>
      </c>
      <c r="AD2906" s="2">
        <v>150</v>
      </c>
      <c r="AE2906" s="2" t="s">
        <v>81</v>
      </c>
      <c r="AF2906" s="2" t="s">
        <v>84</v>
      </c>
      <c r="BE2906" s="23" t="str">
        <f t="shared" si="453"/>
        <v>EMF nein</v>
      </c>
      <c r="BF2906" s="23" t="str">
        <f t="shared" si="454"/>
        <v/>
      </c>
      <c r="BG2906" s="23" t="str">
        <f t="shared" si="449"/>
        <v/>
      </c>
      <c r="BH2906" s="23">
        <f t="shared" si="455"/>
        <v>0</v>
      </c>
      <c r="BO2906" s="2" t="s">
        <v>11782</v>
      </c>
      <c r="BP2906" s="3">
        <v>1</v>
      </c>
      <c r="BQ2906" s="2" t="s">
        <v>11783</v>
      </c>
    </row>
    <row r="2907" spans="1:70" ht="16.149999999999999" customHeight="1" x14ac:dyDescent="0.25">
      <c r="A2907" s="1">
        <v>2906</v>
      </c>
      <c r="B2907" s="2" t="s">
        <v>211</v>
      </c>
      <c r="C2907" s="116" t="s">
        <v>540</v>
      </c>
      <c r="D2907" s="2" t="s">
        <v>124</v>
      </c>
      <c r="E2907" s="2" t="s">
        <v>11310</v>
      </c>
      <c r="F2907" s="67">
        <v>43424</v>
      </c>
      <c r="G2907" s="3">
        <f t="shared" si="456"/>
        <v>11</v>
      </c>
      <c r="H2907" s="3">
        <f t="shared" si="457"/>
        <v>2018</v>
      </c>
      <c r="I2907" s="19">
        <v>0.70486111111111105</v>
      </c>
      <c r="J2907" s="20">
        <f t="shared" si="451"/>
        <v>16</v>
      </c>
      <c r="K2907" s="5" t="str">
        <f t="shared" si="452"/>
        <v>ja</v>
      </c>
      <c r="L2907" s="5" t="s">
        <v>91</v>
      </c>
      <c r="M2907" s="6" t="s">
        <v>100</v>
      </c>
      <c r="O2907" s="2" t="s">
        <v>126</v>
      </c>
      <c r="P2907" s="2" t="s">
        <v>11784</v>
      </c>
      <c r="R2907" s="6" t="s">
        <v>77</v>
      </c>
      <c r="T2907" s="6" t="s">
        <v>80</v>
      </c>
      <c r="X2907" s="2">
        <v>96</v>
      </c>
      <c r="Y2907" s="2" t="s">
        <v>83</v>
      </c>
      <c r="Z2907" s="2" t="s">
        <v>84</v>
      </c>
      <c r="AA2907" s="2">
        <v>96</v>
      </c>
      <c r="AB2907" s="2" t="s">
        <v>81</v>
      </c>
      <c r="AC2907" s="2" t="s">
        <v>84</v>
      </c>
      <c r="AD2907" s="2">
        <v>96</v>
      </c>
      <c r="AE2907" s="2" t="s">
        <v>83</v>
      </c>
      <c r="AF2907" s="2" t="s">
        <v>84</v>
      </c>
      <c r="BE2907" s="23" t="str">
        <f t="shared" si="453"/>
        <v>EMF ja</v>
      </c>
      <c r="BF2907" s="23">
        <f t="shared" si="454"/>
        <v>76</v>
      </c>
      <c r="BG2907" s="23" t="str">
        <f t="shared" ref="BG2907:BG2938" si="458">IF(BF2907="","",IF(BF2907&lt;100,"&lt;100m",IF(AND(BF2907&gt;99, BF2907&lt;500),"100-499m",IF(BF2907&gt;499,"500+m",""))))</f>
        <v>&lt;100m</v>
      </c>
      <c r="BH2907" s="23">
        <f t="shared" si="455"/>
        <v>3</v>
      </c>
      <c r="BI2907" s="2" t="s">
        <v>162</v>
      </c>
      <c r="BJ2907" s="2">
        <v>76</v>
      </c>
      <c r="BK2907" s="2" t="s">
        <v>162</v>
      </c>
      <c r="BL2907" s="2">
        <v>96</v>
      </c>
      <c r="BM2907" s="2" t="s">
        <v>109</v>
      </c>
      <c r="BO2907" s="2" t="s">
        <v>11785</v>
      </c>
      <c r="BP2907" s="3">
        <v>1</v>
      </c>
      <c r="BQ2907" s="2" t="s">
        <v>11786</v>
      </c>
    </row>
    <row r="2908" spans="1:70" ht="16.149999999999999" customHeight="1" x14ac:dyDescent="0.25">
      <c r="A2908" s="1">
        <v>2907</v>
      </c>
      <c r="B2908" s="2" t="s">
        <v>211</v>
      </c>
      <c r="C2908" s="2" t="s">
        <v>770</v>
      </c>
      <c r="D2908" s="2" t="s">
        <v>371</v>
      </c>
      <c r="E2908" s="2" t="s">
        <v>11787</v>
      </c>
      <c r="F2908" s="67">
        <v>43427</v>
      </c>
      <c r="G2908" s="3">
        <f t="shared" si="456"/>
        <v>11</v>
      </c>
      <c r="H2908" s="3">
        <f t="shared" si="457"/>
        <v>2018</v>
      </c>
      <c r="I2908" s="19">
        <v>0.78819444444444398</v>
      </c>
      <c r="J2908" s="20">
        <f t="shared" si="451"/>
        <v>18</v>
      </c>
      <c r="K2908" s="5" t="str">
        <f t="shared" si="452"/>
        <v>ja</v>
      </c>
      <c r="L2908" s="5" t="s">
        <v>73</v>
      </c>
      <c r="M2908" s="6" t="s">
        <v>74</v>
      </c>
      <c r="N2908" s="5">
        <v>32</v>
      </c>
      <c r="O2908" s="2" t="s">
        <v>126</v>
      </c>
      <c r="P2908" s="2" t="s">
        <v>11788</v>
      </c>
      <c r="R2908" s="6" t="s">
        <v>77</v>
      </c>
      <c r="T2908" s="6" t="s">
        <v>80</v>
      </c>
      <c r="X2908" s="2">
        <v>45</v>
      </c>
      <c r="Y2908" s="2" t="s">
        <v>81</v>
      </c>
      <c r="Z2908" s="2" t="s">
        <v>161</v>
      </c>
      <c r="AA2908" s="2">
        <v>45</v>
      </c>
      <c r="AB2908" s="2" t="s">
        <v>81</v>
      </c>
      <c r="AC2908" s="2" t="s">
        <v>161</v>
      </c>
      <c r="AD2908" s="2">
        <v>45</v>
      </c>
      <c r="AE2908" s="2" t="s">
        <v>81</v>
      </c>
      <c r="AF2908" s="2" t="s">
        <v>161</v>
      </c>
      <c r="BE2908" s="23" t="str">
        <f t="shared" si="453"/>
        <v>EMF ja</v>
      </c>
      <c r="BF2908" s="23">
        <f t="shared" si="454"/>
        <v>60</v>
      </c>
      <c r="BG2908" s="23" t="str">
        <f t="shared" si="458"/>
        <v>&lt;100m</v>
      </c>
      <c r="BH2908" s="23">
        <f t="shared" si="455"/>
        <v>2</v>
      </c>
      <c r="BK2908" s="2" t="s">
        <v>162</v>
      </c>
      <c r="BL2908" s="2">
        <v>60</v>
      </c>
      <c r="BM2908" s="2" t="s">
        <v>162</v>
      </c>
      <c r="BN2908" s="2">
        <v>180</v>
      </c>
      <c r="BO2908" s="2" t="s">
        <v>11789</v>
      </c>
      <c r="BP2908" s="3">
        <v>1</v>
      </c>
      <c r="BQ2908" s="2" t="s">
        <v>11790</v>
      </c>
    </row>
    <row r="2909" spans="1:70" ht="16.149999999999999" customHeight="1" x14ac:dyDescent="0.25">
      <c r="A2909" s="1">
        <v>2908</v>
      </c>
      <c r="B2909" s="2" t="s">
        <v>211</v>
      </c>
      <c r="C2909" s="2" t="s">
        <v>11791</v>
      </c>
      <c r="D2909" s="2" t="s">
        <v>296</v>
      </c>
      <c r="E2909" s="2" t="s">
        <v>11792</v>
      </c>
      <c r="F2909" s="67">
        <v>43429</v>
      </c>
      <c r="G2909" s="3">
        <f t="shared" si="456"/>
        <v>11</v>
      </c>
      <c r="H2909" s="3">
        <f t="shared" si="457"/>
        <v>2018</v>
      </c>
      <c r="I2909" s="19">
        <v>0.25</v>
      </c>
      <c r="J2909" s="20">
        <f t="shared" si="451"/>
        <v>6</v>
      </c>
      <c r="K2909" s="5" t="str">
        <f t="shared" si="452"/>
        <v>ja</v>
      </c>
      <c r="L2909" s="5" t="s">
        <v>91</v>
      </c>
      <c r="M2909" s="6" t="s">
        <v>74</v>
      </c>
      <c r="N2909" s="5">
        <v>29</v>
      </c>
      <c r="O2909" s="2" t="s">
        <v>140</v>
      </c>
      <c r="P2909" s="2" t="s">
        <v>11793</v>
      </c>
      <c r="R2909" s="6" t="s">
        <v>77</v>
      </c>
      <c r="T2909" s="6" t="s">
        <v>202</v>
      </c>
      <c r="X2909" s="2">
        <v>150</v>
      </c>
      <c r="Y2909" s="2" t="s">
        <v>83</v>
      </c>
      <c r="Z2909" s="2" t="s">
        <v>84</v>
      </c>
      <c r="AA2909" s="2">
        <v>150</v>
      </c>
      <c r="AB2909" s="2" t="s">
        <v>83</v>
      </c>
      <c r="AC2909" s="2" t="s">
        <v>84</v>
      </c>
      <c r="AD2909" s="2">
        <v>150</v>
      </c>
      <c r="AE2909" s="2" t="s">
        <v>83</v>
      </c>
      <c r="AF2909" s="2" t="s">
        <v>84</v>
      </c>
      <c r="BE2909" s="23" t="str">
        <f t="shared" si="453"/>
        <v>EMF nein</v>
      </c>
      <c r="BF2909" s="23" t="str">
        <f t="shared" si="454"/>
        <v/>
      </c>
      <c r="BG2909" s="23" t="str">
        <f t="shared" si="458"/>
        <v/>
      </c>
      <c r="BH2909" s="23">
        <f t="shared" si="455"/>
        <v>0</v>
      </c>
      <c r="BO2909" s="2" t="s">
        <v>11794</v>
      </c>
      <c r="BP2909" s="3">
        <v>1</v>
      </c>
      <c r="BQ2909" s="2" t="s">
        <v>11795</v>
      </c>
    </row>
    <row r="2910" spans="1:70" ht="16.149999999999999" customHeight="1" x14ac:dyDescent="0.25">
      <c r="A2910" s="1">
        <v>2909</v>
      </c>
      <c r="B2910" s="2" t="s">
        <v>135</v>
      </c>
      <c r="C2910" s="2" t="s">
        <v>8081</v>
      </c>
      <c r="D2910" s="2" t="s">
        <v>137</v>
      </c>
      <c r="E2910" s="2" t="s">
        <v>2873</v>
      </c>
      <c r="F2910" s="67">
        <v>43403</v>
      </c>
      <c r="G2910" s="3">
        <f t="shared" si="456"/>
        <v>10</v>
      </c>
      <c r="H2910" s="3">
        <f t="shared" si="457"/>
        <v>2018</v>
      </c>
      <c r="I2910" s="19">
        <v>0.4375</v>
      </c>
      <c r="J2910" s="20">
        <f t="shared" si="451"/>
        <v>10</v>
      </c>
      <c r="K2910" s="5" t="str">
        <f t="shared" si="452"/>
        <v>ja</v>
      </c>
      <c r="L2910" s="5" t="s">
        <v>91</v>
      </c>
      <c r="M2910" s="6" t="s">
        <v>139</v>
      </c>
      <c r="N2910" s="5">
        <v>54</v>
      </c>
      <c r="O2910" s="2" t="s">
        <v>75</v>
      </c>
      <c r="P2910" s="2" t="s">
        <v>11796</v>
      </c>
      <c r="R2910" s="6" t="s">
        <v>3600</v>
      </c>
      <c r="U2910" s="2" t="s">
        <v>208</v>
      </c>
      <c r="V2910" s="2" t="s">
        <v>202</v>
      </c>
      <c r="X2910" s="2">
        <v>65</v>
      </c>
      <c r="Y2910" s="2" t="s">
        <v>83</v>
      </c>
      <c r="Z2910" s="2" t="s">
        <v>82</v>
      </c>
      <c r="AA2910" s="2">
        <v>65</v>
      </c>
      <c r="AB2910" s="2" t="s">
        <v>83</v>
      </c>
      <c r="AC2910" s="2" t="s">
        <v>82</v>
      </c>
      <c r="AD2910" s="2">
        <v>65</v>
      </c>
      <c r="AE2910" s="2" t="s">
        <v>81</v>
      </c>
      <c r="AF2910" s="2" t="s">
        <v>82</v>
      </c>
      <c r="BE2910" s="23" t="str">
        <f t="shared" si="453"/>
        <v>EMF nein</v>
      </c>
      <c r="BF2910" s="23" t="str">
        <f t="shared" si="454"/>
        <v/>
      </c>
      <c r="BG2910" s="23" t="str">
        <f t="shared" si="458"/>
        <v/>
      </c>
      <c r="BH2910" s="23">
        <f t="shared" si="455"/>
        <v>0</v>
      </c>
      <c r="BO2910" s="2" t="s">
        <v>11797</v>
      </c>
      <c r="BP2910" s="3">
        <v>1</v>
      </c>
      <c r="BQ2910" s="2" t="s">
        <v>11798</v>
      </c>
    </row>
    <row r="2911" spans="1:70" ht="16.149999999999999" customHeight="1" x14ac:dyDescent="0.25">
      <c r="A2911" s="44">
        <v>2910</v>
      </c>
      <c r="B2911" s="2" t="s">
        <v>211</v>
      </c>
      <c r="C2911" s="2" t="s">
        <v>165</v>
      </c>
      <c r="D2911" s="2" t="s">
        <v>158</v>
      </c>
      <c r="E2911" s="2" t="s">
        <v>11799</v>
      </c>
      <c r="F2911" s="67">
        <v>43399</v>
      </c>
      <c r="G2911" s="3">
        <f t="shared" si="456"/>
        <v>10</v>
      </c>
      <c r="H2911" s="3">
        <f t="shared" si="457"/>
        <v>2018</v>
      </c>
      <c r="I2911" s="19">
        <v>0.121527777777778</v>
      </c>
      <c r="J2911" s="20">
        <f t="shared" si="451"/>
        <v>2</v>
      </c>
      <c r="K2911" s="5" t="str">
        <f t="shared" si="452"/>
        <v>ja</v>
      </c>
      <c r="L2911" s="5" t="s">
        <v>91</v>
      </c>
      <c r="M2911" s="6" t="s">
        <v>115</v>
      </c>
      <c r="O2911" s="2" t="s">
        <v>75</v>
      </c>
      <c r="P2911" s="6" t="s">
        <v>1027</v>
      </c>
      <c r="R2911" s="128" t="s">
        <v>789</v>
      </c>
      <c r="T2911" s="6" t="s">
        <v>80</v>
      </c>
      <c r="X2911" s="2">
        <v>105</v>
      </c>
      <c r="Y2911" s="2" t="s">
        <v>81</v>
      </c>
      <c r="Z2911" s="2" t="s">
        <v>84</v>
      </c>
      <c r="AD2911" s="2">
        <v>105</v>
      </c>
      <c r="AE2911" s="2" t="s">
        <v>81</v>
      </c>
      <c r="AF2911" s="2" t="s">
        <v>84</v>
      </c>
      <c r="AJ2911" s="2">
        <v>110</v>
      </c>
      <c r="AK2911" s="2" t="s">
        <v>81</v>
      </c>
      <c r="AL2911" s="2" t="s">
        <v>84</v>
      </c>
      <c r="AP2911" s="2">
        <v>110</v>
      </c>
      <c r="AQ2911" s="2" t="s">
        <v>81</v>
      </c>
      <c r="AR2911" s="2" t="s">
        <v>84</v>
      </c>
      <c r="BE2911" s="23" t="str">
        <f t="shared" si="453"/>
        <v>EMF nein</v>
      </c>
      <c r="BF2911" s="23" t="str">
        <f t="shared" si="454"/>
        <v/>
      </c>
      <c r="BG2911" s="23" t="str">
        <f t="shared" si="458"/>
        <v/>
      </c>
      <c r="BH2911" s="23">
        <f t="shared" si="455"/>
        <v>0</v>
      </c>
      <c r="BO2911" s="2" t="s">
        <v>11800</v>
      </c>
      <c r="BP2911" s="3">
        <v>1</v>
      </c>
      <c r="BQ2911" s="2" t="s">
        <v>11801</v>
      </c>
    </row>
    <row r="2912" spans="1:70" ht="16.149999999999999" customHeight="1" x14ac:dyDescent="0.25">
      <c r="A2912" s="93">
        <v>2911</v>
      </c>
      <c r="B2912" s="2" t="s">
        <v>211</v>
      </c>
      <c r="C2912" s="2" t="s">
        <v>363</v>
      </c>
      <c r="D2912" s="2" t="s">
        <v>364</v>
      </c>
      <c r="E2912" s="2" t="s">
        <v>11802</v>
      </c>
      <c r="F2912" s="67">
        <v>43314</v>
      </c>
      <c r="G2912" s="3">
        <f t="shared" si="456"/>
        <v>8</v>
      </c>
      <c r="H2912" s="3">
        <f t="shared" si="457"/>
        <v>2018</v>
      </c>
      <c r="I2912" s="19">
        <v>0.29513888888888901</v>
      </c>
      <c r="J2912" s="20">
        <f t="shared" si="451"/>
        <v>7</v>
      </c>
      <c r="K2912" s="5" t="str">
        <f t="shared" si="452"/>
        <v>ja</v>
      </c>
      <c r="L2912" s="5" t="s">
        <v>73</v>
      </c>
      <c r="M2912" s="6" t="s">
        <v>115</v>
      </c>
      <c r="N2912" s="5">
        <v>30</v>
      </c>
      <c r="O2912" s="2" t="s">
        <v>75</v>
      </c>
      <c r="P2912" s="6" t="s">
        <v>11803</v>
      </c>
      <c r="R2912" s="6" t="s">
        <v>77</v>
      </c>
      <c r="S2912" s="127" t="s">
        <v>11804</v>
      </c>
      <c r="T2912" s="6" t="s">
        <v>80</v>
      </c>
      <c r="U2912" s="127" t="s">
        <v>115</v>
      </c>
      <c r="X2912" s="2" t="s">
        <v>109</v>
      </c>
      <c r="Y2912" s="2" t="s">
        <v>109</v>
      </c>
      <c r="Z2912" s="2" t="s">
        <v>109</v>
      </c>
      <c r="AD2912" s="2" t="s">
        <v>109</v>
      </c>
      <c r="AE2912" s="2" t="s">
        <v>109</v>
      </c>
      <c r="AF2912" s="2" t="s">
        <v>109</v>
      </c>
      <c r="BE2912" s="23" t="str">
        <f t="shared" si="453"/>
        <v>EMF nein</v>
      </c>
      <c r="BF2912" s="23" t="str">
        <f t="shared" si="454"/>
        <v/>
      </c>
      <c r="BG2912" s="23" t="str">
        <f t="shared" si="458"/>
        <v/>
      </c>
      <c r="BH2912" s="23">
        <f t="shared" si="455"/>
        <v>0</v>
      </c>
      <c r="BO2912" s="2" t="s">
        <v>11805</v>
      </c>
      <c r="BP2912" s="3">
        <v>1</v>
      </c>
      <c r="BQ2912" s="2" t="s">
        <v>11806</v>
      </c>
    </row>
    <row r="2913" spans="1:69" ht="16.149999999999999" customHeight="1" x14ac:dyDescent="0.25">
      <c r="A2913" s="69">
        <v>2912</v>
      </c>
      <c r="B2913" s="2" t="s">
        <v>5048</v>
      </c>
      <c r="C2913" s="129" t="s">
        <v>11807</v>
      </c>
      <c r="D2913" s="2" t="s">
        <v>137</v>
      </c>
      <c r="E2913" s="2" t="s">
        <v>11808</v>
      </c>
      <c r="F2913" s="67">
        <v>43429</v>
      </c>
      <c r="G2913" s="3">
        <f t="shared" si="456"/>
        <v>11</v>
      </c>
      <c r="H2913" s="3">
        <f t="shared" si="457"/>
        <v>2018</v>
      </c>
      <c r="I2913" s="19">
        <v>0.64583333333333304</v>
      </c>
      <c r="J2913" s="20">
        <f t="shared" si="451"/>
        <v>15</v>
      </c>
      <c r="K2913" s="5" t="str">
        <f t="shared" si="452"/>
        <v>ja</v>
      </c>
      <c r="L2913" s="5" t="s">
        <v>91</v>
      </c>
      <c r="M2913" s="6" t="s">
        <v>74</v>
      </c>
      <c r="N2913" s="5">
        <v>50</v>
      </c>
      <c r="O2913" s="2" t="s">
        <v>10213</v>
      </c>
      <c r="P2913" s="6" t="s">
        <v>11809</v>
      </c>
      <c r="R2913" s="6" t="s">
        <v>464</v>
      </c>
      <c r="T2913" s="6" t="s">
        <v>202</v>
      </c>
      <c r="X2913" s="2">
        <v>332</v>
      </c>
      <c r="Y2913" s="2" t="s">
        <v>81</v>
      </c>
      <c r="Z2913" s="2" t="s">
        <v>161</v>
      </c>
      <c r="AA2913" s="2">
        <v>332</v>
      </c>
      <c r="AB2913" s="2" t="s">
        <v>81</v>
      </c>
      <c r="AC2913" s="2" t="s">
        <v>161</v>
      </c>
      <c r="AD2913" s="2">
        <v>332</v>
      </c>
      <c r="AE2913" s="2" t="s">
        <v>83</v>
      </c>
      <c r="AF2913" s="2" t="s">
        <v>161</v>
      </c>
      <c r="BE2913" s="23" t="str">
        <f t="shared" si="453"/>
        <v>EMF ja</v>
      </c>
      <c r="BF2913" s="23">
        <f t="shared" si="454"/>
        <v>193</v>
      </c>
      <c r="BG2913" s="23" t="str">
        <f t="shared" si="458"/>
        <v>100-499m</v>
      </c>
      <c r="BH2913" s="23">
        <f t="shared" si="455"/>
        <v>1</v>
      </c>
      <c r="BM2913" s="2" t="s">
        <v>162</v>
      </c>
      <c r="BN2913" s="2">
        <v>193</v>
      </c>
      <c r="BO2913" s="2" t="s">
        <v>11810</v>
      </c>
      <c r="BP2913" s="3">
        <v>1</v>
      </c>
      <c r="BQ2913" s="2" t="s">
        <v>11811</v>
      </c>
    </row>
    <row r="2914" spans="1:69" ht="16.149999999999999" customHeight="1" x14ac:dyDescent="0.25">
      <c r="A2914" s="93">
        <v>2913</v>
      </c>
      <c r="B2914" s="2" t="s">
        <v>211</v>
      </c>
      <c r="C2914" s="2" t="s">
        <v>1213</v>
      </c>
      <c r="D2914" s="6" t="s">
        <v>896</v>
      </c>
      <c r="E2914" s="2" t="s">
        <v>11812</v>
      </c>
      <c r="F2914" s="67">
        <v>43346</v>
      </c>
      <c r="G2914" s="3">
        <f t="shared" si="456"/>
        <v>9</v>
      </c>
      <c r="H2914" s="3">
        <f t="shared" si="457"/>
        <v>2018</v>
      </c>
      <c r="I2914" s="19"/>
      <c r="J2914" s="20" t="str">
        <f t="shared" si="451"/>
        <v/>
      </c>
      <c r="K2914" s="5" t="str">
        <f t="shared" si="452"/>
        <v>ja</v>
      </c>
      <c r="M2914" s="6" t="s">
        <v>139</v>
      </c>
      <c r="O2914" s="6" t="s">
        <v>101</v>
      </c>
      <c r="P2914" s="6" t="s">
        <v>11813</v>
      </c>
      <c r="R2914" s="6" t="s">
        <v>77</v>
      </c>
      <c r="BE2914" s="23" t="str">
        <f t="shared" si="453"/>
        <v>EMF nein</v>
      </c>
      <c r="BF2914" s="23" t="str">
        <f t="shared" si="454"/>
        <v/>
      </c>
      <c r="BG2914" s="23" t="str">
        <f t="shared" si="458"/>
        <v/>
      </c>
      <c r="BH2914" s="23">
        <f t="shared" si="455"/>
        <v>0</v>
      </c>
      <c r="BO2914" s="2" t="s">
        <v>11814</v>
      </c>
      <c r="BP2914" s="3">
        <v>1</v>
      </c>
      <c r="BQ2914" s="2" t="s">
        <v>11815</v>
      </c>
    </row>
    <row r="2915" spans="1:69" ht="16.149999999999999" customHeight="1" x14ac:dyDescent="0.25">
      <c r="A2915" s="1">
        <v>2914</v>
      </c>
      <c r="B2915" s="2" t="s">
        <v>211</v>
      </c>
      <c r="C2915" s="2" t="s">
        <v>580</v>
      </c>
      <c r="D2915" s="2" t="s">
        <v>145</v>
      </c>
      <c r="E2915" s="2" t="s">
        <v>7518</v>
      </c>
      <c r="F2915" s="67">
        <v>43330</v>
      </c>
      <c r="G2915" s="3">
        <f t="shared" si="456"/>
        <v>8</v>
      </c>
      <c r="H2915" s="3">
        <f t="shared" si="457"/>
        <v>2018</v>
      </c>
      <c r="I2915" s="19">
        <v>0.64236111111111105</v>
      </c>
      <c r="J2915" s="20">
        <f t="shared" si="451"/>
        <v>15</v>
      </c>
      <c r="K2915" s="5" t="str">
        <f t="shared" si="452"/>
        <v>ja</v>
      </c>
      <c r="L2915" s="5" t="s">
        <v>73</v>
      </c>
      <c r="M2915" s="6" t="s">
        <v>74</v>
      </c>
      <c r="N2915" s="5">
        <v>24</v>
      </c>
      <c r="O2915" s="2" t="s">
        <v>75</v>
      </c>
      <c r="P2915" s="6" t="s">
        <v>11816</v>
      </c>
      <c r="R2915" s="6" t="s">
        <v>77</v>
      </c>
      <c r="S2915" s="2" t="s">
        <v>93</v>
      </c>
      <c r="X2915" s="2">
        <v>860</v>
      </c>
      <c r="Y2915" s="2" t="s">
        <v>83</v>
      </c>
      <c r="Z2915" s="2" t="s">
        <v>161</v>
      </c>
      <c r="AA2915" s="2">
        <v>860</v>
      </c>
      <c r="AB2915" s="2" t="s">
        <v>81</v>
      </c>
      <c r="AC2915" s="2" t="s">
        <v>161</v>
      </c>
      <c r="AD2915" s="2">
        <v>860</v>
      </c>
      <c r="AE2915" s="2" t="s">
        <v>83</v>
      </c>
      <c r="AF2915" s="2" t="s">
        <v>161</v>
      </c>
      <c r="AJ2915" s="2">
        <v>860</v>
      </c>
      <c r="AK2915" s="2" t="s">
        <v>83</v>
      </c>
      <c r="AL2915" s="2" t="s">
        <v>161</v>
      </c>
      <c r="AM2915" s="2">
        <v>806</v>
      </c>
      <c r="AN2915" s="2" t="s">
        <v>81</v>
      </c>
      <c r="AO2915" s="2" t="s">
        <v>161</v>
      </c>
      <c r="AP2915" s="2">
        <v>860</v>
      </c>
      <c r="AQ2915" s="2" t="s">
        <v>83</v>
      </c>
      <c r="AR2915" s="2" t="s">
        <v>161</v>
      </c>
      <c r="BE2915" s="23" t="str">
        <f t="shared" si="453"/>
        <v>EMF nein</v>
      </c>
      <c r="BF2915" s="23" t="str">
        <f t="shared" si="454"/>
        <v/>
      </c>
      <c r="BG2915" s="23" t="str">
        <f t="shared" si="458"/>
        <v/>
      </c>
      <c r="BH2915" s="23">
        <f t="shared" si="455"/>
        <v>0</v>
      </c>
      <c r="BO2915" s="2" t="s">
        <v>11817</v>
      </c>
      <c r="BP2915" s="3">
        <v>1</v>
      </c>
      <c r="BQ2915" s="2" t="s">
        <v>11818</v>
      </c>
    </row>
    <row r="2916" spans="1:69" ht="16.149999999999999" customHeight="1" x14ac:dyDescent="0.25">
      <c r="A2916" s="69">
        <v>2915</v>
      </c>
      <c r="B2916" s="2" t="s">
        <v>211</v>
      </c>
      <c r="C2916" s="2" t="s">
        <v>11819</v>
      </c>
      <c r="D2916" s="2" t="s">
        <v>371</v>
      </c>
      <c r="E2916" s="2" t="s">
        <v>11820</v>
      </c>
      <c r="F2916" s="67">
        <v>43333</v>
      </c>
      <c r="G2916" s="3">
        <f t="shared" si="456"/>
        <v>8</v>
      </c>
      <c r="H2916" s="3">
        <f t="shared" si="457"/>
        <v>2018</v>
      </c>
      <c r="I2916" s="19">
        <v>0.77083333333333304</v>
      </c>
      <c r="J2916" s="20">
        <f t="shared" si="451"/>
        <v>18</v>
      </c>
      <c r="K2916" s="5" t="str">
        <f t="shared" si="452"/>
        <v>ja</v>
      </c>
      <c r="L2916" s="5" t="s">
        <v>73</v>
      </c>
      <c r="M2916" s="6" t="s">
        <v>100</v>
      </c>
      <c r="N2916" s="5">
        <v>56</v>
      </c>
      <c r="O2916" s="2" t="s">
        <v>75</v>
      </c>
      <c r="P2916" s="6" t="s">
        <v>11821</v>
      </c>
      <c r="R2916" s="6" t="s">
        <v>77</v>
      </c>
      <c r="T2916" s="6" t="s">
        <v>80</v>
      </c>
      <c r="X2916" s="2" t="s">
        <v>109</v>
      </c>
      <c r="Y2916" s="2" t="s">
        <v>109</v>
      </c>
      <c r="Z2916" s="2" t="s">
        <v>109</v>
      </c>
      <c r="AA2916" s="2" t="s">
        <v>109</v>
      </c>
      <c r="AB2916" s="2" t="s">
        <v>109</v>
      </c>
      <c r="AC2916" s="2" t="s">
        <v>109</v>
      </c>
      <c r="AD2916" s="2" t="s">
        <v>109</v>
      </c>
      <c r="AE2916" s="2" t="s">
        <v>109</v>
      </c>
      <c r="AF2916" s="2" t="s">
        <v>109</v>
      </c>
      <c r="BE2916" s="23" t="str">
        <f t="shared" si="453"/>
        <v>EMF ja</v>
      </c>
      <c r="BF2916" s="23">
        <f t="shared" si="454"/>
        <v>770</v>
      </c>
      <c r="BG2916" s="23" t="str">
        <f t="shared" si="458"/>
        <v>500+m</v>
      </c>
      <c r="BH2916" s="23">
        <f t="shared" si="455"/>
        <v>1</v>
      </c>
      <c r="BM2916" s="2" t="s">
        <v>162</v>
      </c>
      <c r="BN2916" s="2">
        <v>770</v>
      </c>
      <c r="BO2916" s="2" t="s">
        <v>11822</v>
      </c>
      <c r="BP2916" s="3">
        <v>1</v>
      </c>
      <c r="BQ2916" s="2" t="s">
        <v>11823</v>
      </c>
    </row>
    <row r="2917" spans="1:69" ht="16.149999999999999" customHeight="1" x14ac:dyDescent="0.25">
      <c r="A2917" s="1">
        <v>2441</v>
      </c>
      <c r="B2917" s="2" t="s">
        <v>211</v>
      </c>
      <c r="C2917" s="2" t="s">
        <v>7531</v>
      </c>
      <c r="D2917" s="2" t="s">
        <v>151</v>
      </c>
      <c r="E2917" s="2" t="s">
        <v>11824</v>
      </c>
      <c r="F2917" s="67">
        <v>42219</v>
      </c>
      <c r="G2917" s="3">
        <f t="shared" si="456"/>
        <v>8</v>
      </c>
      <c r="H2917" s="3">
        <f t="shared" si="457"/>
        <v>2015</v>
      </c>
      <c r="I2917" s="19">
        <v>0.70833333333333304</v>
      </c>
      <c r="J2917" s="20">
        <f t="shared" si="451"/>
        <v>17</v>
      </c>
      <c r="K2917" s="5" t="str">
        <f t="shared" si="452"/>
        <v>ja</v>
      </c>
      <c r="L2917" s="5" t="s">
        <v>91</v>
      </c>
      <c r="M2917" s="6" t="s">
        <v>100</v>
      </c>
      <c r="N2917" s="5">
        <v>19</v>
      </c>
      <c r="O2917" s="2" t="s">
        <v>140</v>
      </c>
      <c r="P2917" s="2" t="s">
        <v>11825</v>
      </c>
      <c r="R2917" s="6" t="s">
        <v>77</v>
      </c>
      <c r="T2917" s="6" t="s">
        <v>202</v>
      </c>
      <c r="X2917" s="2">
        <v>3400</v>
      </c>
      <c r="Y2917" s="2" t="s">
        <v>81</v>
      </c>
      <c r="Z2917" s="2" t="s">
        <v>84</v>
      </c>
      <c r="AA2917" s="2">
        <v>3400</v>
      </c>
      <c r="AB2917" s="2" t="s">
        <v>81</v>
      </c>
      <c r="AC2917" s="2" t="s">
        <v>84</v>
      </c>
      <c r="AD2917" s="2">
        <v>3400</v>
      </c>
      <c r="AE2917" s="2" t="s">
        <v>83</v>
      </c>
      <c r="AF2917" s="2" t="s">
        <v>84</v>
      </c>
      <c r="BE2917" s="23" t="str">
        <f t="shared" si="453"/>
        <v>EMF ja</v>
      </c>
      <c r="BF2917" s="23">
        <f t="shared" si="454"/>
        <v>850</v>
      </c>
      <c r="BG2917" s="23" t="str">
        <f t="shared" si="458"/>
        <v>500+m</v>
      </c>
      <c r="BH2917" s="23">
        <f t="shared" si="455"/>
        <v>1</v>
      </c>
      <c r="BK2917" s="2" t="s">
        <v>162</v>
      </c>
      <c r="BL2917" s="2">
        <v>850</v>
      </c>
      <c r="BO2917" s="2" t="s">
        <v>11826</v>
      </c>
      <c r="BP2917" s="3">
        <v>1</v>
      </c>
      <c r="BQ2917" s="2" t="s">
        <v>9999</v>
      </c>
    </row>
    <row r="2918" spans="1:69" ht="16.149999999999999" customHeight="1" x14ac:dyDescent="0.25">
      <c r="A2918" s="1">
        <v>2917</v>
      </c>
      <c r="B2918" s="2" t="s">
        <v>211</v>
      </c>
      <c r="C2918" s="2" t="s">
        <v>829</v>
      </c>
      <c r="D2918" s="2" t="s">
        <v>9930</v>
      </c>
      <c r="E2918" s="2" t="s">
        <v>4248</v>
      </c>
      <c r="F2918" s="67">
        <v>42943</v>
      </c>
      <c r="G2918" s="3">
        <f t="shared" si="456"/>
        <v>7</v>
      </c>
      <c r="H2918" s="3">
        <f t="shared" si="457"/>
        <v>2017</v>
      </c>
      <c r="I2918" s="19">
        <v>0.89583333333333304</v>
      </c>
      <c r="J2918" s="20">
        <f t="shared" si="451"/>
        <v>21</v>
      </c>
      <c r="K2918" s="5" t="str">
        <f t="shared" si="452"/>
        <v>ja</v>
      </c>
      <c r="L2918" s="5" t="s">
        <v>91</v>
      </c>
      <c r="M2918" s="6" t="s">
        <v>100</v>
      </c>
      <c r="N2918" s="5">
        <v>69</v>
      </c>
      <c r="O2918" s="2" t="s">
        <v>75</v>
      </c>
      <c r="P2918" s="6" t="s">
        <v>11827</v>
      </c>
      <c r="R2918" s="6" t="s">
        <v>77</v>
      </c>
      <c r="T2918" s="6" t="s">
        <v>80</v>
      </c>
      <c r="X2918" s="2">
        <v>94</v>
      </c>
      <c r="Y2918" s="2" t="s">
        <v>81</v>
      </c>
      <c r="Z2918" s="2" t="s">
        <v>84</v>
      </c>
      <c r="AD2918" s="2">
        <v>94</v>
      </c>
      <c r="AE2918" s="2" t="s">
        <v>83</v>
      </c>
      <c r="AF2918" s="2" t="s">
        <v>84</v>
      </c>
      <c r="BE2918" s="23" t="str">
        <f t="shared" si="453"/>
        <v>EMF ja</v>
      </c>
      <c r="BF2918" s="23">
        <f t="shared" si="454"/>
        <v>300</v>
      </c>
      <c r="BG2918" s="23" t="str">
        <f t="shared" si="458"/>
        <v>100-499m</v>
      </c>
      <c r="BH2918" s="23">
        <f t="shared" si="455"/>
        <v>1</v>
      </c>
      <c r="BK2918" s="2" t="s">
        <v>162</v>
      </c>
      <c r="BL2918" s="2">
        <v>300</v>
      </c>
      <c r="BO2918" s="2" t="s">
        <v>11828</v>
      </c>
      <c r="BP2918" s="3">
        <v>1</v>
      </c>
      <c r="BQ2918" s="2" t="s">
        <v>11829</v>
      </c>
    </row>
    <row r="2919" spans="1:69" ht="15.75" customHeight="1" x14ac:dyDescent="0.25">
      <c r="A2919" s="1">
        <v>2918</v>
      </c>
      <c r="B2919" s="2" t="s">
        <v>211</v>
      </c>
      <c r="C2919" s="2" t="s">
        <v>4393</v>
      </c>
      <c r="D2919" s="2" t="s">
        <v>113</v>
      </c>
      <c r="E2919" s="2" t="s">
        <v>11830</v>
      </c>
      <c r="F2919" s="67">
        <v>43376</v>
      </c>
      <c r="G2919" s="3">
        <f t="shared" si="456"/>
        <v>10</v>
      </c>
      <c r="H2919" s="3">
        <f t="shared" si="457"/>
        <v>2018</v>
      </c>
      <c r="I2919" s="19">
        <v>0.57291666666666696</v>
      </c>
      <c r="J2919" s="20">
        <f t="shared" si="451"/>
        <v>13</v>
      </c>
      <c r="K2919" s="5" t="str">
        <f t="shared" si="452"/>
        <v>ja</v>
      </c>
      <c r="L2919" s="5" t="s">
        <v>91</v>
      </c>
      <c r="M2919" s="6" t="s">
        <v>115</v>
      </c>
      <c r="N2919" s="5">
        <v>38</v>
      </c>
      <c r="O2919" s="2" t="s">
        <v>10213</v>
      </c>
      <c r="P2919" s="6" t="s">
        <v>1027</v>
      </c>
      <c r="R2919" s="6" t="s">
        <v>77</v>
      </c>
      <c r="T2919" s="6" t="s">
        <v>80</v>
      </c>
      <c r="X2919" s="2">
        <v>250</v>
      </c>
      <c r="Y2919" s="2" t="s">
        <v>83</v>
      </c>
      <c r="Z2919" s="2" t="s">
        <v>84</v>
      </c>
      <c r="AA2919" s="2">
        <v>250</v>
      </c>
      <c r="AB2919" s="2" t="s">
        <v>81</v>
      </c>
      <c r="AC2919" s="2" t="s">
        <v>84</v>
      </c>
      <c r="AD2919" s="2">
        <v>250</v>
      </c>
      <c r="AE2919" s="2" t="s">
        <v>83</v>
      </c>
      <c r="AF2919" s="2" t="s">
        <v>84</v>
      </c>
      <c r="BE2919" s="23" t="str">
        <f t="shared" si="453"/>
        <v>EMF nein</v>
      </c>
      <c r="BF2919" s="23" t="str">
        <f t="shared" si="454"/>
        <v/>
      </c>
      <c r="BG2919" s="23" t="str">
        <f t="shared" si="458"/>
        <v/>
      </c>
      <c r="BH2919" s="23">
        <f t="shared" si="455"/>
        <v>0</v>
      </c>
      <c r="BO2919" s="2" t="s">
        <v>21774</v>
      </c>
      <c r="BP2919" s="3">
        <v>1</v>
      </c>
      <c r="BQ2919" s="2" t="s">
        <v>11831</v>
      </c>
    </row>
    <row r="2920" spans="1:69" ht="16.149999999999999" customHeight="1" x14ac:dyDescent="0.25">
      <c r="A2920" s="69">
        <v>2919</v>
      </c>
      <c r="B2920" s="2" t="s">
        <v>211</v>
      </c>
      <c r="C2920" s="2" t="s">
        <v>540</v>
      </c>
      <c r="D2920" s="2" t="s">
        <v>124</v>
      </c>
      <c r="E2920" s="2" t="s">
        <v>11832</v>
      </c>
      <c r="F2920" s="67">
        <v>43367</v>
      </c>
      <c r="G2920" s="3">
        <f t="shared" si="456"/>
        <v>9</v>
      </c>
      <c r="H2920" s="3">
        <f t="shared" si="457"/>
        <v>2018</v>
      </c>
      <c r="I2920" s="19">
        <v>0.73958333333333304</v>
      </c>
      <c r="J2920" s="20">
        <f t="shared" si="451"/>
        <v>17</v>
      </c>
      <c r="K2920" s="5" t="str">
        <f t="shared" si="452"/>
        <v>ja</v>
      </c>
      <c r="L2920" s="5" t="s">
        <v>91</v>
      </c>
      <c r="M2920" s="6" t="s">
        <v>208</v>
      </c>
      <c r="N2920" s="5">
        <v>63</v>
      </c>
      <c r="O2920" s="2" t="s">
        <v>5139</v>
      </c>
      <c r="P2920" s="6" t="s">
        <v>11833</v>
      </c>
      <c r="R2920" s="6" t="s">
        <v>77</v>
      </c>
      <c r="T2920" s="6" t="s">
        <v>80</v>
      </c>
      <c r="U2920" s="2" t="s">
        <v>354</v>
      </c>
      <c r="W2920" s="2" t="s">
        <v>9354</v>
      </c>
      <c r="X2920" s="2">
        <v>109</v>
      </c>
      <c r="Y2920" s="2" t="s">
        <v>81</v>
      </c>
      <c r="Z2920" s="2" t="s">
        <v>82</v>
      </c>
      <c r="AA2920" s="2">
        <v>109</v>
      </c>
      <c r="AB2920" s="2" t="s">
        <v>81</v>
      </c>
      <c r="AC2920" s="2" t="s">
        <v>82</v>
      </c>
      <c r="AD2920" s="2">
        <v>109</v>
      </c>
      <c r="AE2920" s="2" t="s">
        <v>81</v>
      </c>
      <c r="AF2920" s="2" t="s">
        <v>82</v>
      </c>
      <c r="BE2920" s="23" t="str">
        <f t="shared" si="453"/>
        <v>EMF nein</v>
      </c>
      <c r="BF2920" s="23" t="str">
        <f t="shared" si="454"/>
        <v/>
      </c>
      <c r="BG2920" s="23" t="str">
        <f t="shared" si="458"/>
        <v/>
      </c>
      <c r="BH2920" s="23">
        <f t="shared" si="455"/>
        <v>0</v>
      </c>
      <c r="BO2920" s="2" t="s">
        <v>11834</v>
      </c>
      <c r="BP2920" s="3">
        <v>1</v>
      </c>
      <c r="BQ2920" s="2" t="s">
        <v>11835</v>
      </c>
    </row>
    <row r="2921" spans="1:69" ht="16.149999999999999" customHeight="1" x14ac:dyDescent="0.25">
      <c r="A2921" s="93">
        <v>2920</v>
      </c>
      <c r="B2921" s="2" t="s">
        <v>211</v>
      </c>
      <c r="C2921" s="39" t="s">
        <v>4981</v>
      </c>
      <c r="D2921" s="2" t="s">
        <v>158</v>
      </c>
      <c r="E2921" s="2" t="s">
        <v>11836</v>
      </c>
      <c r="F2921" s="67">
        <v>43431</v>
      </c>
      <c r="G2921" s="3">
        <f t="shared" si="456"/>
        <v>11</v>
      </c>
      <c r="H2921" s="3">
        <f t="shared" si="457"/>
        <v>2018</v>
      </c>
      <c r="I2921" s="19">
        <v>0.49652777777777801</v>
      </c>
      <c r="J2921" s="20">
        <f t="shared" si="451"/>
        <v>11</v>
      </c>
      <c r="K2921" s="5" t="str">
        <f t="shared" si="452"/>
        <v>ja</v>
      </c>
      <c r="L2921" s="5" t="s">
        <v>91</v>
      </c>
      <c r="M2921" s="6" t="s">
        <v>74</v>
      </c>
      <c r="O2921" s="2" t="s">
        <v>126</v>
      </c>
      <c r="P2921" s="6" t="s">
        <v>11837</v>
      </c>
      <c r="R2921" s="128" t="s">
        <v>789</v>
      </c>
      <c r="T2921" s="6" t="s">
        <v>80</v>
      </c>
      <c r="U2921" s="2" t="s">
        <v>74</v>
      </c>
      <c r="V2921" s="5" t="s">
        <v>202</v>
      </c>
      <c r="X2921" s="2">
        <v>30</v>
      </c>
      <c r="Y2921" s="2" t="s">
        <v>94</v>
      </c>
      <c r="Z2921" s="2" t="s">
        <v>84</v>
      </c>
      <c r="AA2921" s="2">
        <v>30</v>
      </c>
      <c r="AB2921" s="2" t="s">
        <v>94</v>
      </c>
      <c r="AC2921" s="2" t="s">
        <v>84</v>
      </c>
      <c r="AD2921" s="2">
        <v>30</v>
      </c>
      <c r="AE2921" s="2" t="s">
        <v>3284</v>
      </c>
      <c r="AF2921" s="2" t="s">
        <v>84</v>
      </c>
      <c r="BE2921" s="23" t="str">
        <f t="shared" si="453"/>
        <v>EMF nein</v>
      </c>
      <c r="BF2921" s="23" t="str">
        <f t="shared" si="454"/>
        <v/>
      </c>
      <c r="BG2921" s="23" t="str">
        <f t="shared" si="458"/>
        <v/>
      </c>
      <c r="BH2921" s="23">
        <f t="shared" si="455"/>
        <v>0</v>
      </c>
      <c r="BO2921" s="44" t="s">
        <v>11838</v>
      </c>
      <c r="BP2921" s="3">
        <v>1</v>
      </c>
      <c r="BQ2921" s="2" t="s">
        <v>11839</v>
      </c>
    </row>
    <row r="2922" spans="1:69" ht="16.149999999999999" customHeight="1" x14ac:dyDescent="0.25">
      <c r="A2922" s="1">
        <v>2921</v>
      </c>
      <c r="B2922" s="2" t="s">
        <v>211</v>
      </c>
      <c r="C2922" s="2" t="s">
        <v>620</v>
      </c>
      <c r="D2922" s="2" t="s">
        <v>264</v>
      </c>
      <c r="E2922" s="2" t="s">
        <v>11840</v>
      </c>
      <c r="F2922" s="67">
        <v>40579</v>
      </c>
      <c r="G2922" s="3">
        <f t="shared" si="456"/>
        <v>2</v>
      </c>
      <c r="H2922" s="3">
        <f t="shared" si="457"/>
        <v>2011</v>
      </c>
      <c r="I2922" s="19">
        <v>0.6875</v>
      </c>
      <c r="J2922" s="20">
        <f t="shared" si="451"/>
        <v>16</v>
      </c>
      <c r="K2922" s="5" t="str">
        <f t="shared" si="452"/>
        <v>ja</v>
      </c>
      <c r="L2922" s="5" t="s">
        <v>91</v>
      </c>
      <c r="M2922" s="6" t="s">
        <v>74</v>
      </c>
      <c r="N2922" s="5">
        <v>36</v>
      </c>
      <c r="O2922" s="2" t="s">
        <v>5139</v>
      </c>
      <c r="P2922" s="6" t="s">
        <v>11841</v>
      </c>
      <c r="R2922" s="6" t="s">
        <v>77</v>
      </c>
      <c r="U2922" s="2" t="s">
        <v>74</v>
      </c>
      <c r="X2922" s="2">
        <v>446</v>
      </c>
      <c r="Y2922" s="2" t="s">
        <v>168</v>
      </c>
      <c r="AA2922" s="2">
        <v>446</v>
      </c>
      <c r="AB2922" s="2" t="s">
        <v>168</v>
      </c>
      <c r="BE2922" s="23" t="str">
        <f t="shared" si="453"/>
        <v>EMF ja</v>
      </c>
      <c r="BF2922" s="23">
        <f t="shared" si="454"/>
        <v>500</v>
      </c>
      <c r="BG2922" s="23" t="str">
        <f t="shared" si="458"/>
        <v>500+m</v>
      </c>
      <c r="BH2922" s="23">
        <f t="shared" si="455"/>
        <v>1</v>
      </c>
      <c r="BI2922" s="2" t="s">
        <v>162</v>
      </c>
      <c r="BJ2922" s="2">
        <v>500</v>
      </c>
      <c r="BP2922" s="3">
        <v>1</v>
      </c>
      <c r="BQ2922" s="2" t="s">
        <v>11842</v>
      </c>
    </row>
    <row r="2923" spans="1:69" ht="16.149999999999999" customHeight="1" x14ac:dyDescent="0.25">
      <c r="A2923" s="1">
        <v>2922</v>
      </c>
      <c r="B2923" s="2" t="s">
        <v>87</v>
      </c>
      <c r="C2923" s="2" t="s">
        <v>1988</v>
      </c>
      <c r="D2923" s="2" t="s">
        <v>264</v>
      </c>
      <c r="E2923" s="2" t="s">
        <v>11843</v>
      </c>
      <c r="F2923" s="67">
        <v>43427</v>
      </c>
      <c r="G2923" s="3">
        <f t="shared" si="456"/>
        <v>11</v>
      </c>
      <c r="H2923" s="3">
        <f t="shared" si="457"/>
        <v>2018</v>
      </c>
      <c r="I2923" s="19">
        <v>0.46875</v>
      </c>
      <c r="J2923" s="20">
        <f t="shared" si="451"/>
        <v>11</v>
      </c>
      <c r="K2923" s="5" t="str">
        <f t="shared" si="452"/>
        <v>ja</v>
      </c>
      <c r="L2923" s="5" t="s">
        <v>91</v>
      </c>
      <c r="M2923" s="6" t="s">
        <v>74</v>
      </c>
      <c r="N2923" s="5">
        <v>72</v>
      </c>
      <c r="O2923" s="2" t="s">
        <v>5139</v>
      </c>
      <c r="P2923" s="6" t="s">
        <v>11844</v>
      </c>
      <c r="R2923" s="6" t="s">
        <v>77</v>
      </c>
      <c r="T2923" s="6" t="s">
        <v>80</v>
      </c>
      <c r="X2923" s="2">
        <v>272</v>
      </c>
      <c r="Y2923" s="2" t="s">
        <v>81</v>
      </c>
      <c r="Z2923" s="2" t="s">
        <v>84</v>
      </c>
      <c r="AA2923" s="2">
        <v>272</v>
      </c>
      <c r="AB2923" s="2" t="s">
        <v>81</v>
      </c>
      <c r="AC2923" s="2" t="s">
        <v>84</v>
      </c>
      <c r="AD2923" s="2">
        <v>272</v>
      </c>
      <c r="AE2923" s="2" t="s">
        <v>83</v>
      </c>
      <c r="AF2923" s="2" t="s">
        <v>84</v>
      </c>
      <c r="BE2923" s="23" t="str">
        <f t="shared" si="453"/>
        <v>EMF ja</v>
      </c>
      <c r="BF2923" s="23">
        <f t="shared" si="454"/>
        <v>300</v>
      </c>
      <c r="BG2923" s="23" t="str">
        <f t="shared" si="458"/>
        <v>100-499m</v>
      </c>
      <c r="BH2923" s="23">
        <f t="shared" si="455"/>
        <v>2</v>
      </c>
      <c r="BI2923" s="2" t="s">
        <v>162</v>
      </c>
      <c r="BJ2923" s="2">
        <v>600</v>
      </c>
      <c r="BK2923" s="2" t="s">
        <v>162</v>
      </c>
      <c r="BL2923" s="2">
        <v>300</v>
      </c>
      <c r="BP2923" s="3">
        <v>1</v>
      </c>
      <c r="BQ2923" s="2" t="s">
        <v>11845</v>
      </c>
    </row>
    <row r="2924" spans="1:69" ht="16.149999999999999" customHeight="1" x14ac:dyDescent="0.25">
      <c r="A2924" s="1">
        <v>2923</v>
      </c>
      <c r="B2924" s="2" t="s">
        <v>211</v>
      </c>
      <c r="C2924" s="2" t="s">
        <v>2085</v>
      </c>
      <c r="D2924" s="2" t="s">
        <v>896</v>
      </c>
      <c r="E2924" s="2" t="s">
        <v>7775</v>
      </c>
      <c r="F2924" s="67">
        <v>42847</v>
      </c>
      <c r="G2924" s="3">
        <f t="shared" si="456"/>
        <v>4</v>
      </c>
      <c r="H2924" s="3">
        <f t="shared" si="457"/>
        <v>2017</v>
      </c>
      <c r="I2924" s="19">
        <v>0.62847222222222199</v>
      </c>
      <c r="J2924" s="20">
        <f t="shared" si="451"/>
        <v>15</v>
      </c>
      <c r="K2924" s="5" t="str">
        <f t="shared" si="452"/>
        <v>ja</v>
      </c>
      <c r="L2924" s="5" t="s">
        <v>73</v>
      </c>
      <c r="M2924" s="6" t="s">
        <v>74</v>
      </c>
      <c r="N2924" s="5">
        <v>31</v>
      </c>
      <c r="O2924" s="2" t="s">
        <v>126</v>
      </c>
      <c r="P2924" s="6" t="s">
        <v>22148</v>
      </c>
      <c r="R2924" s="6" t="s">
        <v>77</v>
      </c>
      <c r="T2924" s="6" t="s">
        <v>80</v>
      </c>
      <c r="U2924" s="2" t="s">
        <v>74</v>
      </c>
      <c r="V2924" s="2" t="s">
        <v>80</v>
      </c>
      <c r="X2924" s="2">
        <v>25</v>
      </c>
      <c r="Y2924" s="2" t="s">
        <v>94</v>
      </c>
      <c r="Z2924" s="2" t="s">
        <v>84</v>
      </c>
      <c r="AD2924" s="2">
        <v>25</v>
      </c>
      <c r="AE2924" s="2" t="s">
        <v>94</v>
      </c>
      <c r="AF2924" s="2" t="s">
        <v>84</v>
      </c>
      <c r="BE2924" s="23" t="str">
        <f t="shared" si="453"/>
        <v>EMF nein</v>
      </c>
      <c r="BF2924" s="23" t="str">
        <f t="shared" si="454"/>
        <v/>
      </c>
      <c r="BG2924" s="23" t="str">
        <f t="shared" si="458"/>
        <v/>
      </c>
      <c r="BH2924" s="23">
        <f t="shared" si="455"/>
        <v>0</v>
      </c>
      <c r="BO2924" s="2" t="s">
        <v>11846</v>
      </c>
      <c r="BP2924" s="3">
        <v>1</v>
      </c>
      <c r="BQ2924" s="2" t="s">
        <v>11847</v>
      </c>
    </row>
    <row r="2925" spans="1:69" ht="16.149999999999999" customHeight="1" x14ac:dyDescent="0.25">
      <c r="A2925" s="1">
        <v>2924</v>
      </c>
      <c r="B2925" s="2" t="s">
        <v>211</v>
      </c>
      <c r="C2925" s="2" t="s">
        <v>11848</v>
      </c>
      <c r="D2925" s="2" t="s">
        <v>896</v>
      </c>
      <c r="E2925" s="2" t="s">
        <v>11849</v>
      </c>
      <c r="F2925" s="67">
        <v>43429</v>
      </c>
      <c r="G2925" s="3">
        <f t="shared" si="456"/>
        <v>11</v>
      </c>
      <c r="H2925" s="3">
        <f t="shared" si="457"/>
        <v>2018</v>
      </c>
      <c r="I2925" s="19"/>
      <c r="J2925" s="20" t="str">
        <f t="shared" si="451"/>
        <v/>
      </c>
      <c r="K2925" s="5" t="str">
        <f t="shared" si="452"/>
        <v>ja</v>
      </c>
      <c r="L2925" s="5" t="s">
        <v>91</v>
      </c>
      <c r="M2925" s="6" t="s">
        <v>74</v>
      </c>
      <c r="N2925" s="5">
        <v>84</v>
      </c>
      <c r="O2925" s="2" t="s">
        <v>126</v>
      </c>
      <c r="P2925" s="6" t="s">
        <v>11850</v>
      </c>
      <c r="R2925" s="6" t="s">
        <v>77</v>
      </c>
      <c r="T2925" s="6" t="s">
        <v>80</v>
      </c>
      <c r="X2925" s="2">
        <v>1425</v>
      </c>
      <c r="Y2925" s="2" t="s">
        <v>83</v>
      </c>
      <c r="Z2925" s="2" t="s">
        <v>168</v>
      </c>
      <c r="AA2925" s="2">
        <v>1425</v>
      </c>
      <c r="AB2925" s="2" t="s">
        <v>83</v>
      </c>
      <c r="AC2925" s="2" t="s">
        <v>168</v>
      </c>
      <c r="AD2925" s="2">
        <v>1425</v>
      </c>
      <c r="AE2925" s="2" t="s">
        <v>83</v>
      </c>
      <c r="AF2925" s="2" t="s">
        <v>168</v>
      </c>
      <c r="BE2925" s="23" t="str">
        <f t="shared" ref="BE2925:BE2944" si="459">IF(COUNTA(BI2925,BK2925,BM2925) &gt; 0,"EMF ja","EMF nein")</f>
        <v>EMF nein</v>
      </c>
      <c r="BF2925" s="23" t="str">
        <f t="shared" ref="BF2925:BF2944" si="460">IF(SUM(BJ2925,BL2925,BN2925)=0,"",MIN(BJ2925,BL2925,BN2925))</f>
        <v/>
      </c>
      <c r="BG2925" s="23" t="str">
        <f t="shared" si="458"/>
        <v/>
      </c>
      <c r="BH2925" s="23">
        <f t="shared" ref="BH2925:BH2944" si="461">COUNTA(BI2925,BK2925,BM2925)</f>
        <v>0</v>
      </c>
      <c r="BO2925" s="2" t="s">
        <v>11851</v>
      </c>
      <c r="BP2925" s="3">
        <v>1</v>
      </c>
      <c r="BQ2925" s="2" t="s">
        <v>11852</v>
      </c>
    </row>
    <row r="2926" spans="1:69" ht="16.149999999999999" customHeight="1" x14ac:dyDescent="0.25">
      <c r="A2926" s="1">
        <v>2925</v>
      </c>
      <c r="B2926" s="2" t="s">
        <v>135</v>
      </c>
      <c r="C2926" s="2" t="s">
        <v>11853</v>
      </c>
      <c r="D2926" s="2" t="s">
        <v>158</v>
      </c>
      <c r="E2926" s="2" t="s">
        <v>11854</v>
      </c>
      <c r="F2926" s="67">
        <v>43431</v>
      </c>
      <c r="G2926" s="3">
        <f t="shared" si="456"/>
        <v>11</v>
      </c>
      <c r="H2926" s="3">
        <f t="shared" si="457"/>
        <v>2018</v>
      </c>
      <c r="I2926" s="19">
        <v>0.81597222222222199</v>
      </c>
      <c r="J2926" s="20">
        <f t="shared" si="451"/>
        <v>19</v>
      </c>
      <c r="K2926" s="5" t="str">
        <f t="shared" si="452"/>
        <v>ja</v>
      </c>
      <c r="L2926" s="5" t="s">
        <v>91</v>
      </c>
      <c r="M2926" s="6" t="s">
        <v>354</v>
      </c>
      <c r="O2926" s="2" t="s">
        <v>75</v>
      </c>
      <c r="P2926" s="2" t="s">
        <v>11855</v>
      </c>
      <c r="R2926" s="6" t="s">
        <v>3600</v>
      </c>
      <c r="U2926" s="2" t="s">
        <v>115</v>
      </c>
      <c r="V2926" s="2" t="s">
        <v>202</v>
      </c>
      <c r="X2926" s="2">
        <v>199</v>
      </c>
      <c r="Y2926" s="2" t="s">
        <v>81</v>
      </c>
      <c r="Z2926" s="2" t="s">
        <v>84</v>
      </c>
      <c r="AA2926" s="2">
        <v>199</v>
      </c>
      <c r="AB2926" s="2" t="s">
        <v>81</v>
      </c>
      <c r="AC2926" s="2" t="s">
        <v>84</v>
      </c>
      <c r="AD2926" s="2">
        <v>199</v>
      </c>
      <c r="AE2926" s="2" t="s">
        <v>83</v>
      </c>
      <c r="AF2926" s="2" t="s">
        <v>84</v>
      </c>
      <c r="BE2926" s="23" t="str">
        <f t="shared" si="459"/>
        <v>EMF nein</v>
      </c>
      <c r="BF2926" s="23" t="str">
        <f t="shared" si="460"/>
        <v/>
      </c>
      <c r="BG2926" s="23" t="str">
        <f t="shared" si="458"/>
        <v/>
      </c>
      <c r="BH2926" s="23">
        <f t="shared" si="461"/>
        <v>0</v>
      </c>
      <c r="BO2926" s="2" t="s">
        <v>11856</v>
      </c>
      <c r="BP2926" s="3">
        <v>1</v>
      </c>
      <c r="BQ2926" s="2" t="s">
        <v>11857</v>
      </c>
    </row>
    <row r="2927" spans="1:69" ht="16.149999999999999" customHeight="1" x14ac:dyDescent="0.25">
      <c r="A2927" s="1">
        <v>2926</v>
      </c>
      <c r="B2927" s="2" t="s">
        <v>211</v>
      </c>
      <c r="C2927" s="2" t="s">
        <v>1777</v>
      </c>
      <c r="D2927" s="2" t="s">
        <v>98</v>
      </c>
      <c r="E2927" s="2" t="s">
        <v>11858</v>
      </c>
      <c r="F2927" s="67">
        <v>43431</v>
      </c>
      <c r="G2927" s="3">
        <f t="shared" si="456"/>
        <v>11</v>
      </c>
      <c r="H2927" s="3">
        <f t="shared" si="457"/>
        <v>2018</v>
      </c>
      <c r="I2927" s="19">
        <v>0.62152777777777801</v>
      </c>
      <c r="J2927" s="20">
        <f t="shared" si="451"/>
        <v>14</v>
      </c>
      <c r="K2927" s="5" t="str">
        <f t="shared" si="452"/>
        <v>ja</v>
      </c>
      <c r="L2927" s="5" t="s">
        <v>91</v>
      </c>
      <c r="M2927" s="6" t="s">
        <v>74</v>
      </c>
      <c r="N2927" s="5">
        <v>65</v>
      </c>
      <c r="O2927" s="6" t="s">
        <v>101</v>
      </c>
      <c r="P2927" s="2" t="s">
        <v>11859</v>
      </c>
      <c r="R2927" s="6" t="s">
        <v>77</v>
      </c>
      <c r="X2927" s="2">
        <v>10</v>
      </c>
      <c r="Y2927" s="2" t="s">
        <v>94</v>
      </c>
      <c r="Z2927" s="2" t="s">
        <v>84</v>
      </c>
      <c r="AA2927" s="2">
        <v>10</v>
      </c>
      <c r="AB2927" s="2" t="s">
        <v>94</v>
      </c>
      <c r="AC2927" s="2" t="s">
        <v>84</v>
      </c>
      <c r="AD2927" s="2">
        <v>10</v>
      </c>
      <c r="AE2927" s="2" t="s">
        <v>94</v>
      </c>
      <c r="AF2927" s="1" t="s">
        <v>84</v>
      </c>
      <c r="AG2927" s="1"/>
      <c r="AH2927" s="1"/>
      <c r="AI2927" s="1"/>
      <c r="BE2927" s="23" t="str">
        <f t="shared" si="459"/>
        <v>EMF nein</v>
      </c>
      <c r="BF2927" s="23" t="str">
        <f t="shared" si="460"/>
        <v/>
      </c>
      <c r="BG2927" s="23" t="str">
        <f t="shared" si="458"/>
        <v/>
      </c>
      <c r="BH2927" s="23">
        <f t="shared" si="461"/>
        <v>0</v>
      </c>
      <c r="BO2927" s="2" t="s">
        <v>11860</v>
      </c>
      <c r="BP2927" s="3">
        <v>1</v>
      </c>
      <c r="BQ2927" s="2" t="s">
        <v>11861</v>
      </c>
    </row>
    <row r="2928" spans="1:69" ht="16.149999999999999" customHeight="1" x14ac:dyDescent="0.25">
      <c r="A2928" s="1">
        <v>2927</v>
      </c>
      <c r="B2928" s="2" t="s">
        <v>135</v>
      </c>
      <c r="C2928" s="2" t="s">
        <v>11862</v>
      </c>
      <c r="D2928" s="2" t="s">
        <v>151</v>
      </c>
      <c r="E2928" s="2" t="s">
        <v>11324</v>
      </c>
      <c r="F2928" s="67">
        <v>43431</v>
      </c>
      <c r="G2928" s="3">
        <f t="shared" si="456"/>
        <v>11</v>
      </c>
      <c r="H2928" s="3">
        <f t="shared" si="457"/>
        <v>2018</v>
      </c>
      <c r="I2928" s="19">
        <v>0.41319444444444398</v>
      </c>
      <c r="J2928" s="20">
        <f t="shared" si="451"/>
        <v>9</v>
      </c>
      <c r="K2928" s="5" t="str">
        <f t="shared" si="452"/>
        <v>ja</v>
      </c>
      <c r="L2928" s="5" t="s">
        <v>91</v>
      </c>
      <c r="M2928" s="6" t="s">
        <v>139</v>
      </c>
      <c r="N2928" s="5">
        <v>51</v>
      </c>
      <c r="O2928" s="2" t="s">
        <v>5139</v>
      </c>
      <c r="P2928" s="2" t="s">
        <v>11863</v>
      </c>
      <c r="R2928" s="6" t="s">
        <v>77</v>
      </c>
      <c r="T2928" s="6" t="s">
        <v>80</v>
      </c>
      <c r="X2928" s="2">
        <v>50</v>
      </c>
      <c r="Y2928" s="2" t="s">
        <v>81</v>
      </c>
      <c r="Z2928" s="2" t="s">
        <v>84</v>
      </c>
      <c r="AA2928" s="2">
        <v>50</v>
      </c>
      <c r="AB2928" s="2" t="s">
        <v>81</v>
      </c>
      <c r="AC2928" s="2" t="s">
        <v>84</v>
      </c>
      <c r="AD2928" s="2">
        <v>50</v>
      </c>
      <c r="AE2928" s="2" t="s">
        <v>81</v>
      </c>
      <c r="AF2928" s="2" t="s">
        <v>84</v>
      </c>
      <c r="AJ2928" s="2">
        <v>384</v>
      </c>
      <c r="AK2928" s="2" t="s">
        <v>83</v>
      </c>
      <c r="AL2928" s="2" t="s">
        <v>84</v>
      </c>
      <c r="AM2928" s="2">
        <v>384</v>
      </c>
      <c r="AN2928" s="2" t="s">
        <v>81</v>
      </c>
      <c r="AO2928" s="2" t="s">
        <v>84</v>
      </c>
      <c r="AP2928" s="2">
        <v>384</v>
      </c>
      <c r="AQ2928" s="2" t="s">
        <v>83</v>
      </c>
      <c r="AR2928" s="2" t="s">
        <v>84</v>
      </c>
      <c r="BE2928" s="23" t="str">
        <f t="shared" si="459"/>
        <v>EMF nein</v>
      </c>
      <c r="BF2928" s="23" t="str">
        <f t="shared" si="460"/>
        <v/>
      </c>
      <c r="BG2928" s="23" t="str">
        <f t="shared" si="458"/>
        <v/>
      </c>
      <c r="BH2928" s="23">
        <f t="shared" si="461"/>
        <v>0</v>
      </c>
      <c r="BO2928" s="2" t="s">
        <v>11864</v>
      </c>
      <c r="BP2928" s="3">
        <v>1</v>
      </c>
      <c r="BQ2928" s="2" t="s">
        <v>11865</v>
      </c>
    </row>
    <row r="2929" spans="1:70" ht="16.149999999999999" customHeight="1" x14ac:dyDescent="0.25">
      <c r="A2929" s="1">
        <v>2928</v>
      </c>
      <c r="B2929" s="2" t="s">
        <v>211</v>
      </c>
      <c r="C2929" s="2" t="s">
        <v>2319</v>
      </c>
      <c r="D2929" s="2" t="s">
        <v>158</v>
      </c>
      <c r="E2929" s="2" t="s">
        <v>11866</v>
      </c>
      <c r="F2929" s="67">
        <v>43431</v>
      </c>
      <c r="G2929" s="3">
        <f t="shared" si="456"/>
        <v>11</v>
      </c>
      <c r="H2929" s="3">
        <f t="shared" si="457"/>
        <v>2018</v>
      </c>
      <c r="I2929" s="19">
        <v>0.71875</v>
      </c>
      <c r="J2929" s="20">
        <f t="shared" si="451"/>
        <v>17</v>
      </c>
      <c r="K2929" s="5" t="str">
        <f t="shared" si="452"/>
        <v>ja</v>
      </c>
      <c r="L2929" s="5" t="s">
        <v>91</v>
      </c>
      <c r="M2929" s="6" t="s">
        <v>100</v>
      </c>
      <c r="N2929" s="5">
        <v>33</v>
      </c>
      <c r="O2929" s="2" t="s">
        <v>5139</v>
      </c>
      <c r="P2929" s="2" t="s">
        <v>11438</v>
      </c>
      <c r="R2929" s="6" t="s">
        <v>3600</v>
      </c>
      <c r="U2929" s="2" t="s">
        <v>208</v>
      </c>
      <c r="V2929" s="2" t="s">
        <v>80</v>
      </c>
      <c r="X2929" s="2">
        <v>342</v>
      </c>
      <c r="Y2929" s="2" t="s">
        <v>81</v>
      </c>
      <c r="Z2929" s="2" t="s">
        <v>84</v>
      </c>
      <c r="AA2929" s="2">
        <v>342</v>
      </c>
      <c r="AB2929" s="2" t="s">
        <v>81</v>
      </c>
      <c r="AC2929" s="2" t="s">
        <v>84</v>
      </c>
      <c r="AD2929" s="2">
        <v>342</v>
      </c>
      <c r="AE2929" s="2" t="s">
        <v>81</v>
      </c>
      <c r="AF2929" s="2" t="s">
        <v>84</v>
      </c>
      <c r="AJ2929" s="2">
        <v>300</v>
      </c>
      <c r="AK2929" s="2" t="s">
        <v>81</v>
      </c>
      <c r="AL2929" s="2" t="s">
        <v>84</v>
      </c>
      <c r="BE2929" s="23" t="str">
        <f t="shared" si="459"/>
        <v>EMF nein</v>
      </c>
      <c r="BF2929" s="23" t="str">
        <f t="shared" si="460"/>
        <v/>
      </c>
      <c r="BG2929" s="23" t="str">
        <f t="shared" si="458"/>
        <v/>
      </c>
      <c r="BH2929" s="23">
        <f t="shared" si="461"/>
        <v>0</v>
      </c>
      <c r="BO2929" s="2" t="s">
        <v>11867</v>
      </c>
      <c r="BP2929" s="3">
        <v>1</v>
      </c>
      <c r="BQ2929" s="312" t="s">
        <v>11868</v>
      </c>
    </row>
    <row r="2930" spans="1:70" ht="15.75" customHeight="1" x14ac:dyDescent="0.25">
      <c r="A2930" s="1">
        <v>2929</v>
      </c>
      <c r="B2930" s="2" t="s">
        <v>211</v>
      </c>
      <c r="C2930" s="2" t="s">
        <v>3529</v>
      </c>
      <c r="D2930" s="2" t="s">
        <v>113</v>
      </c>
      <c r="E2930" s="2" t="s">
        <v>21781</v>
      </c>
      <c r="F2930" s="67">
        <v>43432</v>
      </c>
      <c r="G2930" s="3">
        <f t="shared" si="456"/>
        <v>11</v>
      </c>
      <c r="H2930" s="3">
        <f t="shared" si="457"/>
        <v>2018</v>
      </c>
      <c r="I2930" s="19">
        <v>0.90972222222222199</v>
      </c>
      <c r="J2930" s="20">
        <f t="shared" si="451"/>
        <v>21</v>
      </c>
      <c r="K2930" s="5" t="str">
        <f t="shared" si="452"/>
        <v>ja</v>
      </c>
      <c r="L2930" s="5" t="s">
        <v>73</v>
      </c>
      <c r="M2930" s="6" t="s">
        <v>74</v>
      </c>
      <c r="N2930" s="5">
        <v>18</v>
      </c>
      <c r="O2930" s="2" t="s">
        <v>5139</v>
      </c>
      <c r="P2930" s="2" t="s">
        <v>11869</v>
      </c>
      <c r="R2930" s="6" t="s">
        <v>77</v>
      </c>
      <c r="X2930" s="2">
        <v>241</v>
      </c>
      <c r="Y2930" s="2" t="s">
        <v>81</v>
      </c>
      <c r="Z2930" s="2" t="s">
        <v>84</v>
      </c>
      <c r="AD2930" s="2">
        <v>241</v>
      </c>
      <c r="AE2930" s="2" t="s">
        <v>81</v>
      </c>
      <c r="AF2930" s="2" t="s">
        <v>84</v>
      </c>
      <c r="BE2930" s="23" t="str">
        <f t="shared" si="459"/>
        <v>EMF nein</v>
      </c>
      <c r="BF2930" s="23" t="str">
        <f t="shared" si="460"/>
        <v/>
      </c>
      <c r="BG2930" s="23" t="str">
        <f t="shared" si="458"/>
        <v/>
      </c>
      <c r="BH2930" s="23">
        <f t="shared" si="461"/>
        <v>0</v>
      </c>
      <c r="BO2930" s="2" t="s">
        <v>11870</v>
      </c>
      <c r="BP2930" s="3">
        <v>1</v>
      </c>
      <c r="BQ2930" s="312" t="s">
        <v>21782</v>
      </c>
    </row>
    <row r="2931" spans="1:70" ht="16.149999999999999" customHeight="1" x14ac:dyDescent="0.25">
      <c r="A2931" s="1">
        <v>2930</v>
      </c>
      <c r="B2931" s="2" t="s">
        <v>87</v>
      </c>
      <c r="C2931" s="2" t="s">
        <v>363</v>
      </c>
      <c r="D2931" s="2" t="s">
        <v>364</v>
      </c>
      <c r="E2931" s="2" t="s">
        <v>11872</v>
      </c>
      <c r="F2931" s="67">
        <v>43430</v>
      </c>
      <c r="G2931" s="3">
        <f t="shared" si="456"/>
        <v>11</v>
      </c>
      <c r="H2931" s="3">
        <f t="shared" si="457"/>
        <v>2018</v>
      </c>
      <c r="I2931" s="19">
        <v>0.71875</v>
      </c>
      <c r="J2931" s="20">
        <f t="shared" si="451"/>
        <v>17</v>
      </c>
      <c r="K2931" s="5" t="str">
        <f t="shared" si="452"/>
        <v>ja</v>
      </c>
      <c r="L2931" s="5" t="s">
        <v>73</v>
      </c>
      <c r="M2931" s="6" t="s">
        <v>74</v>
      </c>
      <c r="N2931" s="5">
        <v>72</v>
      </c>
      <c r="O2931" s="2" t="s">
        <v>5139</v>
      </c>
      <c r="P2931" s="2" t="s">
        <v>11873</v>
      </c>
      <c r="R2931" s="6" t="s">
        <v>77</v>
      </c>
      <c r="U2931" s="2" t="s">
        <v>74</v>
      </c>
      <c r="X2931" s="2">
        <v>115</v>
      </c>
      <c r="Y2931" s="2" t="s">
        <v>81</v>
      </c>
      <c r="Z2931" s="2" t="s">
        <v>168</v>
      </c>
      <c r="AA2931" s="2">
        <v>115</v>
      </c>
      <c r="AB2931" s="2" t="s">
        <v>81</v>
      </c>
      <c r="AC2931" s="2" t="s">
        <v>168</v>
      </c>
      <c r="AD2931" s="2">
        <v>115</v>
      </c>
      <c r="AE2931" s="2" t="s">
        <v>83</v>
      </c>
      <c r="AF2931" s="2" t="s">
        <v>168</v>
      </c>
      <c r="AJ2931" s="2">
        <v>250</v>
      </c>
      <c r="AK2931" s="2" t="s">
        <v>81</v>
      </c>
      <c r="AL2931" s="2" t="s">
        <v>82</v>
      </c>
      <c r="AM2931" s="2">
        <v>250</v>
      </c>
      <c r="AN2931" s="2" t="s">
        <v>81</v>
      </c>
      <c r="AO2931" s="2" t="s">
        <v>82</v>
      </c>
      <c r="AP2931" s="2">
        <v>250</v>
      </c>
      <c r="AQ2931" s="2" t="s">
        <v>81</v>
      </c>
      <c r="AR2931" s="2" t="s">
        <v>82</v>
      </c>
      <c r="BE2931" s="23" t="str">
        <f t="shared" si="459"/>
        <v>EMF nein</v>
      </c>
      <c r="BF2931" s="23" t="str">
        <f t="shared" si="460"/>
        <v/>
      </c>
      <c r="BG2931" s="23" t="str">
        <f t="shared" si="458"/>
        <v/>
      </c>
      <c r="BH2931" s="23">
        <f t="shared" si="461"/>
        <v>0</v>
      </c>
      <c r="BO2931" s="2" t="s">
        <v>11874</v>
      </c>
      <c r="BP2931" s="3">
        <v>1</v>
      </c>
      <c r="BQ2931" s="2" t="s">
        <v>11871</v>
      </c>
    </row>
    <row r="2932" spans="1:70" ht="16.149999999999999" customHeight="1" x14ac:dyDescent="0.25">
      <c r="A2932" s="1">
        <v>2931</v>
      </c>
      <c r="B2932" s="2" t="s">
        <v>211</v>
      </c>
      <c r="C2932" s="2" t="s">
        <v>11876</v>
      </c>
      <c r="D2932" s="2" t="s">
        <v>896</v>
      </c>
      <c r="E2932" s="2" t="s">
        <v>11877</v>
      </c>
      <c r="F2932" s="67">
        <v>43431</v>
      </c>
      <c r="G2932" s="3">
        <f t="shared" si="456"/>
        <v>11</v>
      </c>
      <c r="H2932" s="3">
        <f t="shared" si="457"/>
        <v>2018</v>
      </c>
      <c r="I2932" s="19">
        <v>0.97916666666666696</v>
      </c>
      <c r="J2932" s="20">
        <f t="shared" si="451"/>
        <v>23</v>
      </c>
      <c r="K2932" s="5" t="str">
        <f t="shared" si="452"/>
        <v>ja</v>
      </c>
      <c r="L2932" s="5" t="s">
        <v>91</v>
      </c>
      <c r="M2932" s="6" t="s">
        <v>74</v>
      </c>
      <c r="N2932" s="5">
        <v>55</v>
      </c>
      <c r="O2932" s="2" t="s">
        <v>140</v>
      </c>
      <c r="P2932" s="2" t="s">
        <v>11878</v>
      </c>
      <c r="R2932" s="6" t="s">
        <v>77</v>
      </c>
      <c r="X2932" s="2">
        <v>45</v>
      </c>
      <c r="Y2932" s="2" t="s">
        <v>81</v>
      </c>
      <c r="Z2932" s="2" t="s">
        <v>84</v>
      </c>
      <c r="AA2932" s="2">
        <v>45</v>
      </c>
      <c r="AB2932" s="2" t="s">
        <v>94</v>
      </c>
      <c r="AC2932" s="2" t="s">
        <v>84</v>
      </c>
      <c r="AD2932" s="2">
        <v>45</v>
      </c>
      <c r="AE2932" s="2" t="s">
        <v>81</v>
      </c>
      <c r="AF2932" s="2" t="s">
        <v>84</v>
      </c>
      <c r="BE2932" s="23" t="str">
        <f t="shared" si="459"/>
        <v>EMF nein</v>
      </c>
      <c r="BF2932" s="23" t="str">
        <f t="shared" si="460"/>
        <v/>
      </c>
      <c r="BG2932" s="23" t="str">
        <f t="shared" si="458"/>
        <v/>
      </c>
      <c r="BH2932" s="23">
        <f t="shared" si="461"/>
        <v>0</v>
      </c>
      <c r="BO2932" s="2" t="s">
        <v>11879</v>
      </c>
      <c r="BP2932" s="3">
        <v>1</v>
      </c>
      <c r="BQ2932" s="2" t="s">
        <v>11875</v>
      </c>
    </row>
    <row r="2933" spans="1:70" ht="16.149999999999999" customHeight="1" x14ac:dyDescent="0.25">
      <c r="A2933" s="1">
        <v>2932</v>
      </c>
      <c r="B2933" s="2" t="s">
        <v>211</v>
      </c>
      <c r="C2933" s="2" t="s">
        <v>6272</v>
      </c>
      <c r="D2933" s="2" t="s">
        <v>172</v>
      </c>
      <c r="E2933" s="2" t="s">
        <v>11881</v>
      </c>
      <c r="F2933" s="67">
        <v>43428</v>
      </c>
      <c r="G2933" s="3">
        <f t="shared" si="456"/>
        <v>11</v>
      </c>
      <c r="H2933" s="3">
        <f t="shared" si="457"/>
        <v>2018</v>
      </c>
      <c r="I2933" s="19">
        <v>0.66666666666666696</v>
      </c>
      <c r="J2933" s="20">
        <f t="shared" si="451"/>
        <v>16</v>
      </c>
      <c r="K2933" s="5" t="str">
        <f t="shared" si="452"/>
        <v>ja</v>
      </c>
      <c r="L2933" s="5" t="s">
        <v>91</v>
      </c>
      <c r="M2933" s="6" t="s">
        <v>74</v>
      </c>
      <c r="N2933" s="5">
        <v>35</v>
      </c>
      <c r="O2933" s="2" t="s">
        <v>126</v>
      </c>
      <c r="P2933" s="2" t="s">
        <v>2912</v>
      </c>
      <c r="R2933" s="6" t="s">
        <v>77</v>
      </c>
      <c r="X2933" s="2">
        <v>940</v>
      </c>
      <c r="Y2933" s="2" t="s">
        <v>83</v>
      </c>
      <c r="Z2933" s="2" t="s">
        <v>82</v>
      </c>
      <c r="AA2933" s="2">
        <v>940</v>
      </c>
      <c r="AB2933" s="2" t="s">
        <v>83</v>
      </c>
      <c r="AC2933" s="2" t="s">
        <v>82</v>
      </c>
      <c r="AD2933" s="2">
        <v>940</v>
      </c>
      <c r="AE2933" s="2" t="s">
        <v>83</v>
      </c>
      <c r="AF2933" s="2" t="s">
        <v>82</v>
      </c>
      <c r="AJ2933" s="2">
        <v>11</v>
      </c>
      <c r="BE2933" s="23" t="str">
        <f t="shared" si="459"/>
        <v>EMF nein</v>
      </c>
      <c r="BF2933" s="23" t="str">
        <f t="shared" si="460"/>
        <v/>
      </c>
      <c r="BG2933" s="23" t="str">
        <f t="shared" si="458"/>
        <v/>
      </c>
      <c r="BH2933" s="23">
        <f t="shared" si="461"/>
        <v>0</v>
      </c>
      <c r="BO2933" s="2" t="s">
        <v>11882</v>
      </c>
      <c r="BP2933" s="3">
        <v>1</v>
      </c>
      <c r="BQ2933" s="2" t="s">
        <v>11880</v>
      </c>
    </row>
    <row r="2934" spans="1:70" ht="16.149999999999999" customHeight="1" x14ac:dyDescent="0.25">
      <c r="A2934" s="1">
        <v>2933</v>
      </c>
      <c r="B2934" s="2" t="s">
        <v>211</v>
      </c>
      <c r="C2934" s="2" t="s">
        <v>531</v>
      </c>
      <c r="D2934" s="2" t="s">
        <v>124</v>
      </c>
      <c r="E2934" s="2" t="s">
        <v>6428</v>
      </c>
      <c r="F2934" s="67">
        <v>43431</v>
      </c>
      <c r="G2934" s="3">
        <f t="shared" si="456"/>
        <v>11</v>
      </c>
      <c r="H2934" s="3">
        <f t="shared" si="457"/>
        <v>2018</v>
      </c>
      <c r="I2934" s="19">
        <v>0.83333333333333304</v>
      </c>
      <c r="J2934" s="20">
        <f t="shared" si="451"/>
        <v>20</v>
      </c>
      <c r="K2934" s="5" t="str">
        <f t="shared" si="452"/>
        <v>ja</v>
      </c>
      <c r="L2934" s="5" t="s">
        <v>73</v>
      </c>
      <c r="M2934" s="6" t="s">
        <v>74</v>
      </c>
      <c r="N2934" s="5">
        <v>33</v>
      </c>
      <c r="O2934" s="2" t="s">
        <v>75</v>
      </c>
      <c r="P2934" s="2" t="s">
        <v>11884</v>
      </c>
      <c r="R2934" s="6" t="s">
        <v>335</v>
      </c>
      <c r="U2934" s="2" t="s">
        <v>9313</v>
      </c>
      <c r="V2934" s="2" t="s">
        <v>80</v>
      </c>
      <c r="W2934" s="2" t="s">
        <v>1770</v>
      </c>
      <c r="X2934" s="2">
        <v>120</v>
      </c>
      <c r="Y2934" s="2" t="s">
        <v>81</v>
      </c>
      <c r="Z2934" s="2" t="s">
        <v>84</v>
      </c>
      <c r="AJ2934" s="2">
        <v>196</v>
      </c>
      <c r="AK2934" s="2" t="s">
        <v>94</v>
      </c>
      <c r="AL2934" s="2" t="s">
        <v>82</v>
      </c>
      <c r="AM2934" s="2">
        <v>196</v>
      </c>
      <c r="AN2934" s="2" t="s">
        <v>94</v>
      </c>
      <c r="AO2934" s="2" t="s">
        <v>82</v>
      </c>
      <c r="AP2934" s="2">
        <v>196</v>
      </c>
      <c r="AQ2934" s="2" t="s">
        <v>94</v>
      </c>
      <c r="AR2934" s="2" t="s">
        <v>82</v>
      </c>
      <c r="BE2934" s="23" t="str">
        <f t="shared" si="459"/>
        <v>EMF nein</v>
      </c>
      <c r="BF2934" s="23" t="str">
        <f t="shared" si="460"/>
        <v/>
      </c>
      <c r="BG2934" s="23" t="str">
        <f t="shared" si="458"/>
        <v/>
      </c>
      <c r="BH2934" s="23">
        <f t="shared" si="461"/>
        <v>0</v>
      </c>
      <c r="BO2934" s="2" t="s">
        <v>11885</v>
      </c>
      <c r="BP2934" s="3">
        <v>1</v>
      </c>
      <c r="BQ2934" s="2" t="s">
        <v>11883</v>
      </c>
    </row>
    <row r="2935" spans="1:70" ht="16.149999999999999" customHeight="1" x14ac:dyDescent="0.25">
      <c r="A2935" s="1">
        <v>2934</v>
      </c>
      <c r="B2935" s="2" t="s">
        <v>135</v>
      </c>
      <c r="C2935" s="2" t="s">
        <v>289</v>
      </c>
      <c r="D2935" s="2" t="s">
        <v>290</v>
      </c>
      <c r="E2935" s="2" t="s">
        <v>11887</v>
      </c>
      <c r="F2935" s="67">
        <v>43426</v>
      </c>
      <c r="G2935" s="3">
        <f t="shared" si="456"/>
        <v>11</v>
      </c>
      <c r="H2935" s="3">
        <f t="shared" si="457"/>
        <v>2018</v>
      </c>
      <c r="I2935" s="19">
        <v>0.6875</v>
      </c>
      <c r="J2935" s="20">
        <f t="shared" si="451"/>
        <v>16</v>
      </c>
      <c r="K2935" s="5" t="str">
        <f t="shared" si="452"/>
        <v>ja</v>
      </c>
      <c r="L2935" s="5" t="s">
        <v>91</v>
      </c>
      <c r="M2935" s="6" t="s">
        <v>139</v>
      </c>
      <c r="N2935" s="5">
        <v>54</v>
      </c>
      <c r="O2935" s="2" t="s">
        <v>75</v>
      </c>
      <c r="P2935" s="2" t="s">
        <v>5022</v>
      </c>
      <c r="R2935" s="6" t="s">
        <v>77</v>
      </c>
      <c r="U2935" s="2" t="s">
        <v>1312</v>
      </c>
      <c r="X2935" s="2">
        <v>45</v>
      </c>
      <c r="Y2935" s="2" t="s">
        <v>81</v>
      </c>
      <c r="Z2935" s="2" t="s">
        <v>82</v>
      </c>
      <c r="AD2935" s="2">
        <v>45</v>
      </c>
      <c r="AE2935" s="2" t="s">
        <v>81</v>
      </c>
      <c r="AF2935" s="2" t="s">
        <v>82</v>
      </c>
      <c r="AJ2935" s="2">
        <v>80</v>
      </c>
      <c r="AK2935" s="2" t="s">
        <v>81</v>
      </c>
      <c r="AL2935" s="2" t="s">
        <v>84</v>
      </c>
      <c r="AP2935" s="2">
        <v>80</v>
      </c>
      <c r="AQ2935" s="2" t="s">
        <v>81</v>
      </c>
      <c r="AR2935" s="2" t="s">
        <v>84</v>
      </c>
      <c r="AV2935" s="2" t="s">
        <v>109</v>
      </c>
      <c r="BE2935" s="23" t="str">
        <f t="shared" si="459"/>
        <v>EMF nein</v>
      </c>
      <c r="BF2935" s="23" t="str">
        <f t="shared" si="460"/>
        <v/>
      </c>
      <c r="BG2935" s="23" t="str">
        <f t="shared" si="458"/>
        <v/>
      </c>
      <c r="BH2935" s="23">
        <f t="shared" si="461"/>
        <v>0</v>
      </c>
      <c r="BO2935" s="2" t="s">
        <v>11888</v>
      </c>
      <c r="BP2935" s="3">
        <v>1</v>
      </c>
      <c r="BQ2935" s="2" t="s">
        <v>11886</v>
      </c>
    </row>
    <row r="2936" spans="1:70" ht="16.149999999999999" customHeight="1" x14ac:dyDescent="0.25">
      <c r="A2936" s="69">
        <v>2935</v>
      </c>
      <c r="B2936" s="2" t="s">
        <v>87</v>
      </c>
      <c r="C2936" s="2" t="s">
        <v>802</v>
      </c>
      <c r="D2936" s="2" t="s">
        <v>158</v>
      </c>
      <c r="E2936" s="2" t="s">
        <v>11890</v>
      </c>
      <c r="F2936" s="67">
        <v>43433</v>
      </c>
      <c r="G2936" s="3">
        <f t="shared" si="456"/>
        <v>11</v>
      </c>
      <c r="H2936" s="3">
        <f t="shared" si="457"/>
        <v>2018</v>
      </c>
      <c r="I2936" s="19">
        <v>0.37152777777777801</v>
      </c>
      <c r="J2936" s="20">
        <f t="shared" si="451"/>
        <v>8</v>
      </c>
      <c r="K2936" s="5" t="str">
        <f t="shared" si="452"/>
        <v>ja</v>
      </c>
      <c r="L2936" s="5" t="s">
        <v>73</v>
      </c>
      <c r="M2936" s="6" t="s">
        <v>208</v>
      </c>
      <c r="N2936" s="5">
        <v>86</v>
      </c>
      <c r="O2936" s="2" t="s">
        <v>75</v>
      </c>
      <c r="P2936" s="2" t="s">
        <v>11891</v>
      </c>
      <c r="R2936" s="6" t="s">
        <v>77</v>
      </c>
      <c r="T2936" s="6" t="s">
        <v>202</v>
      </c>
      <c r="U2936" s="2" t="s">
        <v>74</v>
      </c>
      <c r="X2936" s="2">
        <v>626</v>
      </c>
      <c r="Y2936" s="2" t="s">
        <v>81</v>
      </c>
      <c r="Z2936" s="2" t="s">
        <v>84</v>
      </c>
      <c r="AA2936" s="2">
        <v>626</v>
      </c>
      <c r="AB2936" s="2" t="s">
        <v>81</v>
      </c>
      <c r="AC2936" s="2" t="s">
        <v>84</v>
      </c>
      <c r="AD2936" s="2">
        <v>626</v>
      </c>
      <c r="AE2936" s="2" t="s">
        <v>81</v>
      </c>
      <c r="AF2936" s="2" t="s">
        <v>84</v>
      </c>
      <c r="BE2936" s="23" t="str">
        <f t="shared" si="459"/>
        <v>EMF nein</v>
      </c>
      <c r="BF2936" s="23" t="str">
        <f t="shared" si="460"/>
        <v/>
      </c>
      <c r="BG2936" s="23" t="str">
        <f t="shared" si="458"/>
        <v/>
      </c>
      <c r="BH2936" s="23">
        <f t="shared" si="461"/>
        <v>0</v>
      </c>
      <c r="BO2936" s="2" t="s">
        <v>11892</v>
      </c>
      <c r="BP2936" s="3">
        <v>1</v>
      </c>
      <c r="BQ2936" s="2" t="s">
        <v>11889</v>
      </c>
    </row>
    <row r="2937" spans="1:70" ht="16.149999999999999" customHeight="1" x14ac:dyDescent="0.25">
      <c r="A2937" s="69">
        <v>2936</v>
      </c>
      <c r="B2937" s="2" t="s">
        <v>87</v>
      </c>
      <c r="C2937" s="2" t="s">
        <v>11894</v>
      </c>
      <c r="D2937" s="2" t="s">
        <v>158</v>
      </c>
      <c r="E2937" s="2" t="s">
        <v>11895</v>
      </c>
      <c r="F2937" s="67">
        <v>43433</v>
      </c>
      <c r="G2937" s="3">
        <f t="shared" si="456"/>
        <v>11</v>
      </c>
      <c r="H2937" s="3">
        <f t="shared" si="457"/>
        <v>2018</v>
      </c>
      <c r="I2937" s="19">
        <v>0.43402777777777801</v>
      </c>
      <c r="J2937" s="20">
        <f t="shared" si="451"/>
        <v>10</v>
      </c>
      <c r="K2937" s="5" t="str">
        <f t="shared" si="452"/>
        <v>ja</v>
      </c>
      <c r="L2937" s="5" t="s">
        <v>91</v>
      </c>
      <c r="M2937" s="6" t="s">
        <v>100</v>
      </c>
      <c r="N2937" s="5">
        <v>80</v>
      </c>
      <c r="O2937" s="2" t="s">
        <v>75</v>
      </c>
      <c r="P2937" s="2" t="s">
        <v>11896</v>
      </c>
      <c r="R2937" s="6" t="s">
        <v>77</v>
      </c>
      <c r="T2937" s="6" t="s">
        <v>80</v>
      </c>
      <c r="U2937" s="2" t="s">
        <v>74</v>
      </c>
      <c r="X2937" s="2">
        <v>80</v>
      </c>
      <c r="Y2937" s="2" t="s">
        <v>83</v>
      </c>
      <c r="Z2937" s="2" t="s">
        <v>84</v>
      </c>
      <c r="AA2937" s="2">
        <v>80</v>
      </c>
      <c r="AB2937" s="2" t="s">
        <v>81</v>
      </c>
      <c r="AC2937" s="2" t="s">
        <v>84</v>
      </c>
      <c r="AD2937" s="2">
        <v>80</v>
      </c>
      <c r="AE2937" s="2" t="s">
        <v>83</v>
      </c>
      <c r="AF2937" s="2" t="s">
        <v>84</v>
      </c>
      <c r="AJ2937" s="2">
        <v>80</v>
      </c>
      <c r="AK2937" s="2" t="s">
        <v>83</v>
      </c>
      <c r="AL2937" s="2" t="s">
        <v>84</v>
      </c>
      <c r="AM2937" s="2">
        <v>80</v>
      </c>
      <c r="AN2937" s="2" t="s">
        <v>81</v>
      </c>
      <c r="AO2937" s="2" t="s">
        <v>84</v>
      </c>
      <c r="AP2937" s="2">
        <v>80</v>
      </c>
      <c r="AQ2937" s="2" t="s">
        <v>83</v>
      </c>
      <c r="AR2937" s="2" t="s">
        <v>84</v>
      </c>
      <c r="BE2937" s="23" t="str">
        <f t="shared" si="459"/>
        <v>EMF nein</v>
      </c>
      <c r="BF2937" s="23" t="str">
        <f t="shared" si="460"/>
        <v/>
      </c>
      <c r="BG2937" s="23" t="str">
        <f t="shared" si="458"/>
        <v/>
      </c>
      <c r="BH2937" s="23">
        <f t="shared" si="461"/>
        <v>0</v>
      </c>
      <c r="BO2937" s="2" t="s">
        <v>11897</v>
      </c>
      <c r="BP2937" s="3">
        <v>1</v>
      </c>
      <c r="BR2937" s="135" t="s">
        <v>11893</v>
      </c>
    </row>
    <row r="2938" spans="1:70" ht="16.149999999999999" customHeight="1" x14ac:dyDescent="0.25">
      <c r="A2938" s="1">
        <v>2937</v>
      </c>
      <c r="B2938" s="2" t="s">
        <v>211</v>
      </c>
      <c r="C2938" s="2" t="s">
        <v>358</v>
      </c>
      <c r="D2938" s="2" t="s">
        <v>178</v>
      </c>
      <c r="E2938" s="2" t="s">
        <v>10934</v>
      </c>
      <c r="F2938" s="67">
        <v>43422</v>
      </c>
      <c r="G2938" s="3">
        <f t="shared" si="456"/>
        <v>11</v>
      </c>
      <c r="H2938" s="3">
        <f t="shared" si="457"/>
        <v>2018</v>
      </c>
      <c r="I2938" s="19">
        <v>0.70486111111111105</v>
      </c>
      <c r="J2938" s="20">
        <f t="shared" si="451"/>
        <v>16</v>
      </c>
      <c r="K2938" s="5" t="str">
        <f t="shared" si="452"/>
        <v>ja</v>
      </c>
      <c r="L2938" s="5" t="s">
        <v>91</v>
      </c>
      <c r="M2938" s="6" t="s">
        <v>74</v>
      </c>
      <c r="O2938" s="6" t="s">
        <v>101</v>
      </c>
      <c r="P2938" s="2" t="s">
        <v>11899</v>
      </c>
      <c r="R2938" s="6" t="s">
        <v>77</v>
      </c>
      <c r="X2938" s="2">
        <v>50</v>
      </c>
      <c r="Y2938" s="2" t="s">
        <v>94</v>
      </c>
      <c r="Z2938" s="2" t="s">
        <v>84</v>
      </c>
      <c r="BE2938" s="23" t="str">
        <f t="shared" si="459"/>
        <v>EMF nein</v>
      </c>
      <c r="BF2938" s="23" t="str">
        <f t="shared" si="460"/>
        <v/>
      </c>
      <c r="BG2938" s="23" t="str">
        <f t="shared" si="458"/>
        <v/>
      </c>
      <c r="BH2938" s="23">
        <f t="shared" si="461"/>
        <v>0</v>
      </c>
      <c r="BO2938" s="2" t="s">
        <v>11900</v>
      </c>
      <c r="BP2938" s="3">
        <v>1</v>
      </c>
      <c r="BQ2938" s="2" t="s">
        <v>11898</v>
      </c>
    </row>
    <row r="2939" spans="1:70" ht="16.149999999999999" customHeight="1" x14ac:dyDescent="0.25">
      <c r="A2939" s="1">
        <v>2938</v>
      </c>
      <c r="B2939" s="2" t="s">
        <v>135</v>
      </c>
      <c r="C2939" s="2" t="s">
        <v>323</v>
      </c>
      <c r="D2939" s="2" t="s">
        <v>124</v>
      </c>
      <c r="E2939" s="2" t="s">
        <v>11902</v>
      </c>
      <c r="F2939" s="67">
        <v>43434</v>
      </c>
      <c r="G2939" s="3">
        <f t="shared" si="456"/>
        <v>11</v>
      </c>
      <c r="H2939" s="3">
        <f t="shared" si="457"/>
        <v>2018</v>
      </c>
      <c r="I2939" s="19">
        <v>8.6805555555555594E-2</v>
      </c>
      <c r="J2939" s="20">
        <f t="shared" si="451"/>
        <v>2</v>
      </c>
      <c r="K2939" s="5" t="str">
        <f t="shared" si="452"/>
        <v>ja</v>
      </c>
      <c r="L2939" s="5" t="s">
        <v>11105</v>
      </c>
      <c r="M2939" s="6" t="s">
        <v>74</v>
      </c>
      <c r="N2939" s="5">
        <v>39</v>
      </c>
      <c r="O2939" s="2" t="s">
        <v>140</v>
      </c>
      <c r="P2939" s="2" t="s">
        <v>11903</v>
      </c>
      <c r="R2939" s="6" t="s">
        <v>335</v>
      </c>
      <c r="X2939" s="2">
        <v>497</v>
      </c>
      <c r="Y2939" s="2" t="s">
        <v>83</v>
      </c>
      <c r="Z2939" s="2" t="s">
        <v>168</v>
      </c>
      <c r="AA2939" s="2">
        <v>497</v>
      </c>
      <c r="AB2939" s="2" t="s">
        <v>81</v>
      </c>
      <c r="AC2939" s="2" t="s">
        <v>168</v>
      </c>
      <c r="AD2939" s="2">
        <v>497</v>
      </c>
      <c r="AE2939" s="2" t="s">
        <v>83</v>
      </c>
      <c r="AF2939" s="2" t="s">
        <v>168</v>
      </c>
      <c r="BE2939" s="23" t="str">
        <f t="shared" si="459"/>
        <v>EMF ja</v>
      </c>
      <c r="BF2939" s="23">
        <f t="shared" si="460"/>
        <v>1800</v>
      </c>
      <c r="BG2939" s="23" t="str">
        <f t="shared" ref="BG2939:BG2944" si="462">IF(BF2939="","",IF(BF2939&lt;100,"&lt;100m",IF(AND(BF2939&gt;99, BF2939&lt;500),"100-499m",IF(BF2939&gt;499,"500+m",""))))</f>
        <v>500+m</v>
      </c>
      <c r="BH2939" s="23">
        <f t="shared" si="461"/>
        <v>1</v>
      </c>
      <c r="BM2939" s="2" t="s">
        <v>162</v>
      </c>
      <c r="BN2939" s="2">
        <v>1800</v>
      </c>
      <c r="BO2939" s="2" t="s">
        <v>11904</v>
      </c>
      <c r="BP2939" s="3">
        <v>1</v>
      </c>
      <c r="BQ2939" s="2" t="s">
        <v>11901</v>
      </c>
    </row>
    <row r="2940" spans="1:70" ht="16.149999999999999" customHeight="1" x14ac:dyDescent="0.25">
      <c r="A2940" s="1">
        <v>2939</v>
      </c>
      <c r="B2940" s="2" t="s">
        <v>87</v>
      </c>
      <c r="C2940" s="2" t="s">
        <v>8351</v>
      </c>
      <c r="D2940" s="2" t="s">
        <v>264</v>
      </c>
      <c r="E2940" s="2" t="s">
        <v>11906</v>
      </c>
      <c r="F2940" s="67">
        <v>43434</v>
      </c>
      <c r="G2940" s="3">
        <f t="shared" si="456"/>
        <v>11</v>
      </c>
      <c r="H2940" s="3">
        <f t="shared" si="457"/>
        <v>2018</v>
      </c>
      <c r="I2940" s="19">
        <v>0.45833333333333298</v>
      </c>
      <c r="J2940" s="20">
        <f t="shared" si="451"/>
        <v>11</v>
      </c>
      <c r="K2940" s="5" t="str">
        <f t="shared" si="452"/>
        <v>ja</v>
      </c>
      <c r="L2940" s="5" t="s">
        <v>91</v>
      </c>
      <c r="M2940" s="6" t="s">
        <v>74</v>
      </c>
      <c r="N2940" s="5">
        <v>94</v>
      </c>
      <c r="O2940" s="2" t="s">
        <v>75</v>
      </c>
      <c r="P2940" s="2" t="s">
        <v>11505</v>
      </c>
      <c r="R2940" s="6" t="s">
        <v>77</v>
      </c>
      <c r="S2940" s="2" t="s">
        <v>93</v>
      </c>
      <c r="X2940" s="2">
        <v>477</v>
      </c>
      <c r="Y2940" s="2" t="s">
        <v>81</v>
      </c>
      <c r="Z2940" s="2" t="s">
        <v>84</v>
      </c>
      <c r="AD2940" s="2">
        <v>477</v>
      </c>
      <c r="AE2940" s="2" t="s">
        <v>81</v>
      </c>
      <c r="AF2940" s="2" t="s">
        <v>84</v>
      </c>
      <c r="BE2940" s="23" t="str">
        <f t="shared" si="459"/>
        <v>EMF nein</v>
      </c>
      <c r="BF2940" s="23" t="str">
        <f t="shared" si="460"/>
        <v/>
      </c>
      <c r="BG2940" s="23" t="str">
        <f t="shared" si="462"/>
        <v/>
      </c>
      <c r="BH2940" s="23">
        <f t="shared" si="461"/>
        <v>0</v>
      </c>
      <c r="BO2940" s="2" t="s">
        <v>11907</v>
      </c>
      <c r="BP2940" s="3">
        <v>1</v>
      </c>
      <c r="BQ2940" s="2" t="s">
        <v>11905</v>
      </c>
    </row>
    <row r="2941" spans="1:70" ht="16.149999999999999" customHeight="1" x14ac:dyDescent="0.25">
      <c r="A2941" s="1">
        <v>2940</v>
      </c>
      <c r="B2941" s="2" t="s">
        <v>211</v>
      </c>
      <c r="C2941" s="2" t="s">
        <v>11909</v>
      </c>
      <c r="D2941" s="2" t="s">
        <v>1097</v>
      </c>
      <c r="E2941" s="2" t="s">
        <v>11910</v>
      </c>
      <c r="F2941" s="67">
        <v>43431</v>
      </c>
      <c r="G2941" s="3">
        <f t="shared" si="456"/>
        <v>11</v>
      </c>
      <c r="H2941" s="3">
        <f t="shared" si="457"/>
        <v>2018</v>
      </c>
      <c r="I2941" s="19">
        <v>0.79513888888888895</v>
      </c>
      <c r="J2941" s="20">
        <f t="shared" si="451"/>
        <v>19</v>
      </c>
      <c r="K2941" s="5" t="str">
        <f t="shared" si="452"/>
        <v>ja</v>
      </c>
      <c r="L2941" s="5" t="s">
        <v>91</v>
      </c>
      <c r="M2941" s="6" t="s">
        <v>74</v>
      </c>
      <c r="N2941" s="5">
        <v>36</v>
      </c>
      <c r="O2941" s="2" t="s">
        <v>75</v>
      </c>
      <c r="P2941" s="2" t="s">
        <v>11911</v>
      </c>
      <c r="R2941" s="6" t="s">
        <v>3600</v>
      </c>
      <c r="X2941" s="2">
        <v>354</v>
      </c>
      <c r="Y2941" s="2" t="s">
        <v>81</v>
      </c>
      <c r="Z2941" s="2" t="s">
        <v>84</v>
      </c>
      <c r="AA2941" s="2">
        <v>354</v>
      </c>
      <c r="AB2941" s="2" t="s">
        <v>81</v>
      </c>
      <c r="AC2941" s="2" t="s">
        <v>84</v>
      </c>
      <c r="AD2941" s="2">
        <v>354</v>
      </c>
      <c r="AE2941" s="2" t="s">
        <v>81</v>
      </c>
      <c r="AF2941" s="2" t="s">
        <v>84</v>
      </c>
      <c r="BE2941" s="23" t="str">
        <f t="shared" si="459"/>
        <v>EMF nein</v>
      </c>
      <c r="BF2941" s="23" t="str">
        <f t="shared" si="460"/>
        <v/>
      </c>
      <c r="BG2941" s="23" t="str">
        <f t="shared" si="462"/>
        <v/>
      </c>
      <c r="BH2941" s="23">
        <f t="shared" si="461"/>
        <v>0</v>
      </c>
      <c r="BO2941" s="2" t="s">
        <v>11912</v>
      </c>
      <c r="BP2941" s="3">
        <v>1</v>
      </c>
      <c r="BQ2941" s="2" t="s">
        <v>11908</v>
      </c>
    </row>
    <row r="2942" spans="1:70" ht="16.149999999999999" customHeight="1" x14ac:dyDescent="0.25">
      <c r="A2942" s="1">
        <v>2941</v>
      </c>
      <c r="B2942" s="2" t="s">
        <v>211</v>
      </c>
      <c r="C2942" s="2" t="s">
        <v>11914</v>
      </c>
      <c r="D2942" s="2" t="s">
        <v>151</v>
      </c>
      <c r="E2942" s="2" t="s">
        <v>11915</v>
      </c>
      <c r="F2942" s="67">
        <v>43429</v>
      </c>
      <c r="G2942" s="3">
        <f t="shared" si="456"/>
        <v>11</v>
      </c>
      <c r="H2942" s="3">
        <f t="shared" si="457"/>
        <v>2018</v>
      </c>
      <c r="I2942" s="19">
        <v>0.64583333333333304</v>
      </c>
      <c r="J2942" s="20">
        <f t="shared" ref="J2942:J3005" si="463">IF(I2942&lt;&gt;"",HOUR(I2942),"")</f>
        <v>15</v>
      </c>
      <c r="K2942" s="5" t="str">
        <f t="shared" si="452"/>
        <v>ja</v>
      </c>
      <c r="L2942" s="5" t="s">
        <v>91</v>
      </c>
      <c r="M2942" s="6" t="s">
        <v>208</v>
      </c>
      <c r="N2942" s="5">
        <v>49</v>
      </c>
      <c r="O2942" s="2" t="s">
        <v>126</v>
      </c>
      <c r="P2942" s="2" t="s">
        <v>11916</v>
      </c>
      <c r="R2942" s="6" t="s">
        <v>77</v>
      </c>
      <c r="T2942" s="6" t="s">
        <v>80</v>
      </c>
      <c r="X2942" s="2">
        <v>130</v>
      </c>
      <c r="Y2942" s="2" t="s">
        <v>81</v>
      </c>
      <c r="Z2942" s="2" t="s">
        <v>84</v>
      </c>
      <c r="AA2942" s="2">
        <v>130</v>
      </c>
      <c r="AB2942" s="2" t="s">
        <v>81</v>
      </c>
      <c r="AC2942" s="2" t="s">
        <v>84</v>
      </c>
      <c r="AD2942" s="2">
        <v>130</v>
      </c>
      <c r="AE2942" s="2" t="s">
        <v>81</v>
      </c>
      <c r="AF2942" s="2" t="s">
        <v>84</v>
      </c>
      <c r="BE2942" s="23" t="str">
        <f t="shared" si="459"/>
        <v>EMF ja</v>
      </c>
      <c r="BF2942" s="23">
        <f t="shared" si="460"/>
        <v>150</v>
      </c>
      <c r="BG2942" s="23" t="str">
        <f t="shared" si="462"/>
        <v>100-499m</v>
      </c>
      <c r="BH2942" s="23">
        <f t="shared" si="461"/>
        <v>2</v>
      </c>
      <c r="BI2942" s="2" t="s">
        <v>162</v>
      </c>
      <c r="BJ2942" s="2">
        <v>200</v>
      </c>
      <c r="BK2942" s="2" t="s">
        <v>162</v>
      </c>
      <c r="BL2942" s="2">
        <v>150</v>
      </c>
      <c r="BO2942" s="2" t="s">
        <v>11917</v>
      </c>
      <c r="BP2942" s="3">
        <v>1</v>
      </c>
      <c r="BQ2942" s="2" t="s">
        <v>11913</v>
      </c>
    </row>
    <row r="2943" spans="1:70" ht="16.149999999999999" customHeight="1" x14ac:dyDescent="0.25">
      <c r="A2943" s="93">
        <v>2942</v>
      </c>
      <c r="B2943" s="2" t="s">
        <v>211</v>
      </c>
      <c r="C2943" s="2" t="s">
        <v>11919</v>
      </c>
      <c r="D2943" s="2" t="s">
        <v>1097</v>
      </c>
      <c r="E2943" s="2" t="s">
        <v>7038</v>
      </c>
      <c r="F2943" s="67">
        <v>43430</v>
      </c>
      <c r="G2943" s="3">
        <f t="shared" si="456"/>
        <v>11</v>
      </c>
      <c r="H2943" s="3">
        <f t="shared" si="457"/>
        <v>2018</v>
      </c>
      <c r="I2943" s="19">
        <v>0.50347222222222199</v>
      </c>
      <c r="J2943" s="20">
        <f t="shared" si="463"/>
        <v>12</v>
      </c>
      <c r="K2943" s="5" t="str">
        <f t="shared" si="452"/>
        <v>ja</v>
      </c>
      <c r="L2943" s="5" t="s">
        <v>91</v>
      </c>
      <c r="M2943" s="6" t="s">
        <v>74</v>
      </c>
      <c r="N2943" s="5">
        <v>64</v>
      </c>
      <c r="O2943" s="2" t="s">
        <v>140</v>
      </c>
      <c r="P2943" s="2" t="s">
        <v>11920</v>
      </c>
      <c r="R2943" s="6" t="s">
        <v>77</v>
      </c>
      <c r="BE2943" s="23" t="str">
        <f t="shared" si="459"/>
        <v>EMF ja</v>
      </c>
      <c r="BF2943" s="23">
        <f t="shared" si="460"/>
        <v>740</v>
      </c>
      <c r="BG2943" s="23" t="str">
        <f t="shared" si="462"/>
        <v>500+m</v>
      </c>
      <c r="BH2943" s="23">
        <f t="shared" si="461"/>
        <v>1</v>
      </c>
      <c r="BM2943" s="2" t="s">
        <v>162</v>
      </c>
      <c r="BN2943" s="2">
        <v>740</v>
      </c>
      <c r="BO2943" s="2" t="s">
        <v>11921</v>
      </c>
      <c r="BP2943" s="3">
        <v>1</v>
      </c>
      <c r="BQ2943" s="2" t="s">
        <v>11918</v>
      </c>
    </row>
    <row r="2944" spans="1:70" ht="16.149999999999999" customHeight="1" x14ac:dyDescent="0.25">
      <c r="A2944" s="1">
        <v>2943</v>
      </c>
      <c r="B2944" s="2" t="s">
        <v>211</v>
      </c>
      <c r="C2944" s="2" t="s">
        <v>11923</v>
      </c>
      <c r="D2944" s="2" t="s">
        <v>192</v>
      </c>
      <c r="E2944" s="2" t="s">
        <v>11924</v>
      </c>
      <c r="F2944" s="67">
        <v>43393</v>
      </c>
      <c r="G2944" s="3">
        <f t="shared" si="456"/>
        <v>10</v>
      </c>
      <c r="H2944" s="3">
        <f t="shared" si="457"/>
        <v>2018</v>
      </c>
      <c r="I2944" s="19">
        <v>0.43402777777777801</v>
      </c>
      <c r="J2944" s="20">
        <f t="shared" si="463"/>
        <v>10</v>
      </c>
      <c r="K2944" s="5" t="str">
        <f t="shared" si="452"/>
        <v>ja</v>
      </c>
      <c r="L2944" s="5" t="s">
        <v>91</v>
      </c>
      <c r="M2944" s="6" t="s">
        <v>74</v>
      </c>
      <c r="N2944" s="5">
        <v>33</v>
      </c>
      <c r="O2944" s="6" t="s">
        <v>101</v>
      </c>
      <c r="P2944" s="2" t="s">
        <v>11925</v>
      </c>
      <c r="Q2944" s="6" t="s">
        <v>186</v>
      </c>
      <c r="R2944" s="6" t="s">
        <v>77</v>
      </c>
      <c r="X2944" s="2">
        <v>10</v>
      </c>
      <c r="Y2944" s="2" t="s">
        <v>94</v>
      </c>
      <c r="Z2944" s="2" t="s">
        <v>84</v>
      </c>
      <c r="AD2944" s="2">
        <v>10</v>
      </c>
      <c r="AE2944" s="2" t="s">
        <v>94</v>
      </c>
      <c r="AF2944" s="2" t="s">
        <v>84</v>
      </c>
      <c r="BE2944" s="23" t="str">
        <f t="shared" si="459"/>
        <v>EMF nein</v>
      </c>
      <c r="BF2944" s="23" t="str">
        <f t="shared" si="460"/>
        <v/>
      </c>
      <c r="BG2944" s="23" t="str">
        <f t="shared" si="462"/>
        <v/>
      </c>
      <c r="BH2944" s="23">
        <f t="shared" si="461"/>
        <v>0</v>
      </c>
      <c r="BO2944" s="2" t="s">
        <v>11926</v>
      </c>
      <c r="BP2944" s="3">
        <v>1</v>
      </c>
      <c r="BQ2944" s="2" t="s">
        <v>11922</v>
      </c>
    </row>
    <row r="2945" spans="1:69" ht="16.149999999999999" customHeight="1" x14ac:dyDescent="0.25">
      <c r="A2945" s="93">
        <v>2944</v>
      </c>
      <c r="B2945" s="2" t="s">
        <v>211</v>
      </c>
      <c r="C2945" s="65" t="s">
        <v>1196</v>
      </c>
      <c r="D2945" s="2" t="s">
        <v>89</v>
      </c>
      <c r="E2945" s="2" t="s">
        <v>9971</v>
      </c>
      <c r="F2945" s="67">
        <v>43515</v>
      </c>
      <c r="G2945" s="3">
        <f t="shared" si="456"/>
        <v>2</v>
      </c>
      <c r="H2945" s="3">
        <f t="shared" si="457"/>
        <v>2019</v>
      </c>
      <c r="I2945" s="92">
        <v>0.87152777777777801</v>
      </c>
      <c r="J2945" s="20">
        <f t="shared" si="463"/>
        <v>20</v>
      </c>
      <c r="K2945" s="5" t="str">
        <f t="shared" si="452"/>
        <v>ja</v>
      </c>
      <c r="L2945" s="5" t="s">
        <v>91</v>
      </c>
      <c r="M2945" s="6" t="s">
        <v>100</v>
      </c>
      <c r="N2945" s="5">
        <v>28</v>
      </c>
      <c r="O2945" s="6" t="s">
        <v>126</v>
      </c>
      <c r="P2945" s="2" t="s">
        <v>11928</v>
      </c>
      <c r="R2945" s="6" t="s">
        <v>77</v>
      </c>
      <c r="T2945" s="6" t="s">
        <v>202</v>
      </c>
      <c r="AA2945" s="2">
        <v>824</v>
      </c>
      <c r="AB2945" s="2" t="s">
        <v>81</v>
      </c>
      <c r="AC2945" s="2" t="s">
        <v>168</v>
      </c>
      <c r="BM2945" s="2" t="s">
        <v>162</v>
      </c>
      <c r="BN2945" s="2">
        <v>1750</v>
      </c>
      <c r="BO2945" s="2" t="s">
        <v>11929</v>
      </c>
      <c r="BP2945" s="3">
        <v>1</v>
      </c>
      <c r="BQ2945" s="2" t="s">
        <v>11927</v>
      </c>
    </row>
    <row r="2946" spans="1:69" ht="16.149999999999999" customHeight="1" x14ac:dyDescent="0.25">
      <c r="A2946" s="1">
        <v>2945</v>
      </c>
      <c r="B2946" s="2" t="s">
        <v>211</v>
      </c>
      <c r="C2946" s="2" t="s">
        <v>540</v>
      </c>
      <c r="D2946" s="2" t="s">
        <v>124</v>
      </c>
      <c r="E2946" s="2" t="s">
        <v>11931</v>
      </c>
      <c r="F2946" s="67">
        <v>43432</v>
      </c>
      <c r="G2946" s="3">
        <f t="shared" si="456"/>
        <v>11</v>
      </c>
      <c r="H2946" s="3">
        <f t="shared" si="457"/>
        <v>2018</v>
      </c>
      <c r="I2946" s="19">
        <v>2.0833333333333301E-2</v>
      </c>
      <c r="J2946" s="20">
        <f t="shared" si="463"/>
        <v>0</v>
      </c>
      <c r="K2946" s="5" t="str">
        <f t="shared" si="452"/>
        <v>ja</v>
      </c>
      <c r="L2946" s="5" t="s">
        <v>91</v>
      </c>
      <c r="M2946" s="6" t="s">
        <v>115</v>
      </c>
      <c r="N2946" s="5">
        <v>39</v>
      </c>
      <c r="O2946" s="2" t="s">
        <v>75</v>
      </c>
      <c r="P2946" s="2" t="s">
        <v>1027</v>
      </c>
      <c r="Q2946" s="6" t="s">
        <v>11932</v>
      </c>
      <c r="R2946" s="6" t="s">
        <v>77</v>
      </c>
      <c r="S2946" s="2" t="s">
        <v>132</v>
      </c>
      <c r="T2946" s="6" t="s">
        <v>80</v>
      </c>
      <c r="X2946" s="2">
        <v>48</v>
      </c>
      <c r="Y2946" s="2" t="s">
        <v>81</v>
      </c>
      <c r="Z2946" s="2" t="s">
        <v>84</v>
      </c>
      <c r="AD2946" s="2">
        <v>48</v>
      </c>
      <c r="AE2946" s="2" t="s">
        <v>81</v>
      </c>
      <c r="AF2946" s="2" t="s">
        <v>84</v>
      </c>
      <c r="BE2946" s="23" t="str">
        <f t="shared" ref="BE2946:BE2968" si="464">IF(COUNTA(BI2946,BK2946,BM2946) &gt; 0,"EMF ja","EMF nein")</f>
        <v>EMF nein</v>
      </c>
      <c r="BF2946" s="23" t="str">
        <f t="shared" ref="BF2946:BF3009" si="465">IF(SUM(BJ2946,BL2946,BN2946)=0,"",MIN(BJ2946,BL2946,BN2946))</f>
        <v/>
      </c>
      <c r="BG2946" s="23" t="str">
        <f t="shared" ref="BG2946:BG3009" si="466">IF(BF2946="","",IF(BF2946&lt;100,"&lt;100m",IF(AND(BF2946&gt;99, BF2946&lt;500),"100-499m",IF(BF2946&gt;499,"500+m",""))))</f>
        <v/>
      </c>
      <c r="BH2946" s="23">
        <f t="shared" ref="BH2946:BH2968" si="467">COUNTA(BI2946,BK2946,BM2946)</f>
        <v>0</v>
      </c>
      <c r="BO2946" s="2" t="s">
        <v>11933</v>
      </c>
      <c r="BP2946" s="3">
        <v>1</v>
      </c>
      <c r="BQ2946" s="2" t="s">
        <v>11930</v>
      </c>
    </row>
    <row r="2947" spans="1:69" ht="16.149999999999999" customHeight="1" x14ac:dyDescent="0.25">
      <c r="A2947" s="1">
        <v>2946</v>
      </c>
      <c r="B2947" s="2" t="s">
        <v>135</v>
      </c>
      <c r="C2947" s="2" t="s">
        <v>4147</v>
      </c>
      <c r="D2947" s="2" t="s">
        <v>158</v>
      </c>
      <c r="E2947" s="2" t="s">
        <v>4148</v>
      </c>
      <c r="F2947" s="67">
        <v>42922</v>
      </c>
      <c r="G2947" s="3">
        <f t="shared" si="456"/>
        <v>7</v>
      </c>
      <c r="H2947" s="3">
        <f t="shared" si="457"/>
        <v>2017</v>
      </c>
      <c r="I2947" s="19">
        <v>0.70138888888888895</v>
      </c>
      <c r="J2947" s="20">
        <f t="shared" si="463"/>
        <v>16</v>
      </c>
      <c r="K2947" s="5" t="str">
        <f t="shared" si="452"/>
        <v>ja</v>
      </c>
      <c r="L2947" s="5" t="s">
        <v>91</v>
      </c>
      <c r="M2947" s="6" t="s">
        <v>139</v>
      </c>
      <c r="O2947" s="2" t="s">
        <v>75</v>
      </c>
      <c r="P2947" s="2" t="s">
        <v>11935</v>
      </c>
      <c r="Q2947" s="6" t="s">
        <v>186</v>
      </c>
      <c r="R2947" s="6" t="s">
        <v>77</v>
      </c>
      <c r="U2947" s="2" t="s">
        <v>9313</v>
      </c>
      <c r="V2947" s="2" t="s">
        <v>108</v>
      </c>
      <c r="X2947" s="2">
        <v>145</v>
      </c>
      <c r="Y2947" s="2" t="s">
        <v>83</v>
      </c>
      <c r="Z2947" s="2" t="s">
        <v>161</v>
      </c>
      <c r="AD2947" s="2">
        <v>145</v>
      </c>
      <c r="AE2947" s="2" t="s">
        <v>83</v>
      </c>
      <c r="AF2947" s="2" t="s">
        <v>161</v>
      </c>
      <c r="AJ2947" s="2">
        <v>292</v>
      </c>
      <c r="AK2947" s="2" t="s">
        <v>83</v>
      </c>
      <c r="AL2947" s="2" t="s">
        <v>84</v>
      </c>
      <c r="AM2947" s="2">
        <v>292</v>
      </c>
      <c r="AN2947" s="2" t="s">
        <v>81</v>
      </c>
      <c r="AO2947" s="2" t="s">
        <v>84</v>
      </c>
      <c r="AP2947" s="2">
        <v>292</v>
      </c>
      <c r="AQ2947" s="2" t="s">
        <v>83</v>
      </c>
      <c r="AR2947" s="2" t="s">
        <v>84</v>
      </c>
      <c r="BE2947" s="23" t="str">
        <f t="shared" si="464"/>
        <v>EMF ja</v>
      </c>
      <c r="BF2947" s="23">
        <f t="shared" si="465"/>
        <v>40</v>
      </c>
      <c r="BG2947" s="23" t="str">
        <f t="shared" si="466"/>
        <v>&lt;100m</v>
      </c>
      <c r="BH2947" s="23">
        <f t="shared" si="467"/>
        <v>2</v>
      </c>
      <c r="BK2947" s="2" t="s">
        <v>162</v>
      </c>
      <c r="BL2947" s="2">
        <v>40</v>
      </c>
      <c r="BM2947" s="2" t="s">
        <v>162</v>
      </c>
      <c r="BN2947" s="2">
        <v>80</v>
      </c>
      <c r="BO2947" s="2" t="s">
        <v>11936</v>
      </c>
      <c r="BP2947" s="3">
        <v>1</v>
      </c>
      <c r="BQ2947" s="2" t="s">
        <v>11934</v>
      </c>
    </row>
    <row r="2948" spans="1:69" ht="16.149999999999999" customHeight="1" x14ac:dyDescent="0.25">
      <c r="A2948" s="1">
        <v>2947</v>
      </c>
      <c r="B2948" s="2" t="s">
        <v>211</v>
      </c>
      <c r="C2948" s="2" t="s">
        <v>2747</v>
      </c>
      <c r="D2948" s="2" t="s">
        <v>124</v>
      </c>
      <c r="E2948" s="2" t="s">
        <v>11938</v>
      </c>
      <c r="F2948" s="67">
        <v>43403</v>
      </c>
      <c r="G2948" s="3">
        <f t="shared" si="456"/>
        <v>10</v>
      </c>
      <c r="H2948" s="3">
        <f t="shared" si="457"/>
        <v>2018</v>
      </c>
      <c r="I2948" s="19">
        <v>0.28125</v>
      </c>
      <c r="J2948" s="20">
        <f t="shared" si="463"/>
        <v>6</v>
      </c>
      <c r="K2948" s="5" t="str">
        <f t="shared" si="452"/>
        <v>ja</v>
      </c>
      <c r="L2948" s="5" t="s">
        <v>73</v>
      </c>
      <c r="M2948" s="6" t="s">
        <v>74</v>
      </c>
      <c r="N2948" s="5">
        <v>54</v>
      </c>
      <c r="O2948" s="2" t="s">
        <v>5139</v>
      </c>
      <c r="P2948" s="2" t="s">
        <v>11939</v>
      </c>
      <c r="R2948" s="6" t="s">
        <v>77</v>
      </c>
      <c r="U2948" s="2" t="s">
        <v>100</v>
      </c>
      <c r="V2948" s="2" t="s">
        <v>80</v>
      </c>
      <c r="W2948" s="2" t="s">
        <v>4373</v>
      </c>
      <c r="X2948" s="2">
        <v>470</v>
      </c>
      <c r="Y2948" s="2" t="s">
        <v>83</v>
      </c>
      <c r="Z2948" s="2" t="s">
        <v>82</v>
      </c>
      <c r="AA2948" s="2">
        <v>470</v>
      </c>
      <c r="AB2948" s="2" t="s">
        <v>81</v>
      </c>
      <c r="AC2948" s="2" t="s">
        <v>82</v>
      </c>
      <c r="AD2948" s="2">
        <v>470</v>
      </c>
      <c r="AE2948" s="2" t="s">
        <v>83</v>
      </c>
      <c r="AF2948" s="2" t="s">
        <v>82</v>
      </c>
      <c r="BE2948" s="23" t="str">
        <f t="shared" si="464"/>
        <v>EMF nein</v>
      </c>
      <c r="BF2948" s="23" t="str">
        <f t="shared" si="465"/>
        <v/>
      </c>
      <c r="BG2948" s="23" t="str">
        <f t="shared" si="466"/>
        <v/>
      </c>
      <c r="BH2948" s="23">
        <f t="shared" si="467"/>
        <v>0</v>
      </c>
      <c r="BO2948" s="2" t="s">
        <v>11940</v>
      </c>
      <c r="BP2948" s="3">
        <v>1</v>
      </c>
      <c r="BQ2948" s="2" t="s">
        <v>11937</v>
      </c>
    </row>
    <row r="2949" spans="1:69" ht="16.149999999999999" customHeight="1" x14ac:dyDescent="0.25">
      <c r="A2949" s="1">
        <v>2948</v>
      </c>
      <c r="B2949" s="2" t="s">
        <v>87</v>
      </c>
      <c r="C2949" s="2" t="s">
        <v>3238</v>
      </c>
      <c r="D2949" s="2" t="s">
        <v>124</v>
      </c>
      <c r="E2949" s="2" t="s">
        <v>10741</v>
      </c>
      <c r="F2949" s="67">
        <v>43437</v>
      </c>
      <c r="G2949" s="3">
        <f t="shared" si="456"/>
        <v>12</v>
      </c>
      <c r="H2949" s="3">
        <f t="shared" si="457"/>
        <v>2018</v>
      </c>
      <c r="I2949" s="19">
        <v>0.78472222222222199</v>
      </c>
      <c r="J2949" s="20">
        <f t="shared" si="463"/>
        <v>18</v>
      </c>
      <c r="K2949" s="5" t="str">
        <f t="shared" si="452"/>
        <v>ja</v>
      </c>
      <c r="L2949" s="5" t="s">
        <v>73</v>
      </c>
      <c r="M2949" s="6" t="s">
        <v>74</v>
      </c>
      <c r="N2949" s="5">
        <v>80</v>
      </c>
      <c r="O2949" s="2" t="s">
        <v>75</v>
      </c>
      <c r="P2949" s="2" t="s">
        <v>11942</v>
      </c>
      <c r="R2949" s="6" t="s">
        <v>335</v>
      </c>
      <c r="T2949" s="6" t="s">
        <v>80</v>
      </c>
      <c r="X2949" s="2">
        <v>372</v>
      </c>
      <c r="Y2949" s="2" t="s">
        <v>83</v>
      </c>
      <c r="Z2949" s="2" t="s">
        <v>84</v>
      </c>
      <c r="AA2949" s="2">
        <v>372</v>
      </c>
      <c r="AB2949" s="2" t="s">
        <v>81</v>
      </c>
      <c r="AC2949" s="2" t="s">
        <v>84</v>
      </c>
      <c r="AD2949" s="2">
        <v>372</v>
      </c>
      <c r="AE2949" s="2" t="s">
        <v>83</v>
      </c>
      <c r="AF2949" s="2" t="s">
        <v>84</v>
      </c>
      <c r="BE2949" s="23" t="str">
        <f t="shared" si="464"/>
        <v>EMF ja</v>
      </c>
      <c r="BF2949" s="23">
        <f t="shared" si="465"/>
        <v>40</v>
      </c>
      <c r="BG2949" s="23" t="str">
        <f t="shared" si="466"/>
        <v>&lt;100m</v>
      </c>
      <c r="BH2949" s="23">
        <f t="shared" si="467"/>
        <v>1</v>
      </c>
      <c r="BJ2949" s="2">
        <v>40</v>
      </c>
      <c r="BK2949" s="2" t="s">
        <v>162</v>
      </c>
      <c r="BO2949" s="2" t="s">
        <v>11943</v>
      </c>
      <c r="BP2949" s="3">
        <v>1</v>
      </c>
      <c r="BQ2949" s="2" t="s">
        <v>11941</v>
      </c>
    </row>
    <row r="2950" spans="1:69" ht="16.149999999999999" customHeight="1" x14ac:dyDescent="0.25">
      <c r="A2950" s="1">
        <v>2949</v>
      </c>
      <c r="B2950" s="2" t="s">
        <v>211</v>
      </c>
      <c r="C2950" s="2" t="s">
        <v>531</v>
      </c>
      <c r="D2950" s="2" t="s">
        <v>124</v>
      </c>
      <c r="E2950" s="2" t="s">
        <v>532</v>
      </c>
      <c r="F2950" s="67">
        <v>43436</v>
      </c>
      <c r="G2950" s="3">
        <f t="shared" si="456"/>
        <v>12</v>
      </c>
      <c r="H2950" s="3">
        <f t="shared" si="457"/>
        <v>2018</v>
      </c>
      <c r="I2950" s="19"/>
      <c r="J2950" s="20" t="str">
        <f t="shared" si="463"/>
        <v/>
      </c>
      <c r="K2950" s="5" t="str">
        <f t="shared" ref="K2950:K3013" si="468">IF(COUNTA(W2950:BN2950)=0,"nein","ja")</f>
        <v>ja</v>
      </c>
      <c r="L2950" s="5" t="s">
        <v>73</v>
      </c>
      <c r="M2950" s="6" t="s">
        <v>74</v>
      </c>
      <c r="N2950" s="5">
        <v>64</v>
      </c>
      <c r="O2950" s="2" t="s">
        <v>126</v>
      </c>
      <c r="P2950" s="2" t="s">
        <v>11945</v>
      </c>
      <c r="R2950" s="6" t="s">
        <v>77</v>
      </c>
      <c r="T2950" s="6" t="s">
        <v>80</v>
      </c>
      <c r="BE2950" s="23" t="str">
        <f t="shared" si="464"/>
        <v>EMF nein</v>
      </c>
      <c r="BF2950" s="23" t="str">
        <f t="shared" si="465"/>
        <v/>
      </c>
      <c r="BG2950" s="23" t="str">
        <f t="shared" si="466"/>
        <v/>
      </c>
      <c r="BH2950" s="23">
        <f t="shared" si="467"/>
        <v>0</v>
      </c>
      <c r="BP2950" s="3">
        <v>1</v>
      </c>
      <c r="BQ2950" s="2" t="s">
        <v>11944</v>
      </c>
    </row>
    <row r="2951" spans="1:69" ht="16.149999999999999" customHeight="1" x14ac:dyDescent="0.25">
      <c r="A2951" s="1">
        <v>2950</v>
      </c>
      <c r="B2951" s="2" t="s">
        <v>211</v>
      </c>
      <c r="C2951" s="2" t="s">
        <v>540</v>
      </c>
      <c r="D2951" s="2" t="s">
        <v>124</v>
      </c>
      <c r="E2951" s="2" t="s">
        <v>9543</v>
      </c>
      <c r="F2951" s="67">
        <v>43431</v>
      </c>
      <c r="G2951" s="3">
        <f t="shared" si="456"/>
        <v>11</v>
      </c>
      <c r="H2951" s="3">
        <f t="shared" si="457"/>
        <v>2018</v>
      </c>
      <c r="I2951" s="19">
        <v>0.77777777777777801</v>
      </c>
      <c r="J2951" s="20">
        <f t="shared" si="463"/>
        <v>18</v>
      </c>
      <c r="K2951" s="5" t="str">
        <f t="shared" si="468"/>
        <v>ja</v>
      </c>
      <c r="L2951" s="5" t="s">
        <v>73</v>
      </c>
      <c r="M2951" s="6" t="s">
        <v>74</v>
      </c>
      <c r="N2951" s="5">
        <v>22</v>
      </c>
      <c r="O2951" s="2" t="s">
        <v>75</v>
      </c>
      <c r="P2951" s="2" t="s">
        <v>11947</v>
      </c>
      <c r="R2951" s="6" t="s">
        <v>335</v>
      </c>
      <c r="X2951" s="2">
        <v>413</v>
      </c>
      <c r="Y2951" s="2" t="s">
        <v>81</v>
      </c>
      <c r="Z2951" s="2" t="s">
        <v>84</v>
      </c>
      <c r="AA2951" s="2">
        <v>413</v>
      </c>
      <c r="AB2951" s="2" t="s">
        <v>94</v>
      </c>
      <c r="AC2951" s="2" t="s">
        <v>84</v>
      </c>
      <c r="AD2951" s="2">
        <v>413</v>
      </c>
      <c r="AE2951" s="2" t="s">
        <v>81</v>
      </c>
      <c r="AF2951" s="2" t="s">
        <v>84</v>
      </c>
      <c r="AJ2951" s="2">
        <v>180</v>
      </c>
      <c r="AK2951" s="2" t="s">
        <v>81</v>
      </c>
      <c r="AL2951" s="2" t="s">
        <v>84</v>
      </c>
      <c r="BE2951" s="23" t="str">
        <f t="shared" si="464"/>
        <v>EMF nein</v>
      </c>
      <c r="BF2951" s="23" t="str">
        <f t="shared" si="465"/>
        <v/>
      </c>
      <c r="BG2951" s="23" t="str">
        <f t="shared" si="466"/>
        <v/>
      </c>
      <c r="BH2951" s="23">
        <f t="shared" si="467"/>
        <v>0</v>
      </c>
      <c r="BO2951" s="2" t="s">
        <v>11948</v>
      </c>
      <c r="BP2951" s="3">
        <v>1</v>
      </c>
      <c r="BQ2951" s="2" t="s">
        <v>11946</v>
      </c>
    </row>
    <row r="2952" spans="1:69" ht="16.149999999999999" customHeight="1" x14ac:dyDescent="0.25">
      <c r="A2952" s="1">
        <v>2951</v>
      </c>
      <c r="B2952" s="2" t="s">
        <v>211</v>
      </c>
      <c r="C2952" s="2" t="s">
        <v>6424</v>
      </c>
      <c r="D2952" s="2" t="s">
        <v>172</v>
      </c>
      <c r="E2952" s="2" t="s">
        <v>11950</v>
      </c>
      <c r="F2952" s="67">
        <v>43176</v>
      </c>
      <c r="G2952" s="3">
        <f t="shared" si="456"/>
        <v>3</v>
      </c>
      <c r="H2952" s="3">
        <f t="shared" si="457"/>
        <v>2018</v>
      </c>
      <c r="I2952" s="19"/>
      <c r="J2952" s="20" t="str">
        <f t="shared" si="463"/>
        <v/>
      </c>
      <c r="K2952" s="5" t="str">
        <f t="shared" si="468"/>
        <v>ja</v>
      </c>
      <c r="L2952" s="5" t="s">
        <v>91</v>
      </c>
      <c r="M2952" s="6" t="s">
        <v>208</v>
      </c>
      <c r="N2952" s="5">
        <v>51</v>
      </c>
      <c r="O2952" s="2" t="s">
        <v>5139</v>
      </c>
      <c r="P2952" s="2" t="s">
        <v>11951</v>
      </c>
      <c r="R2952" s="6" t="s">
        <v>77</v>
      </c>
      <c r="T2952" s="6" t="s">
        <v>80</v>
      </c>
      <c r="X2952" s="2">
        <v>150</v>
      </c>
      <c r="Y2952" s="2" t="s">
        <v>81</v>
      </c>
      <c r="Z2952" s="2" t="s">
        <v>84</v>
      </c>
      <c r="AD2952" s="2">
        <v>150</v>
      </c>
      <c r="AE2952" s="2" t="s">
        <v>81</v>
      </c>
      <c r="AF2952" s="2" t="s">
        <v>84</v>
      </c>
      <c r="AJ2952" s="2">
        <v>150</v>
      </c>
      <c r="AK2952" s="2" t="s">
        <v>81</v>
      </c>
      <c r="AL2952" s="2" t="s">
        <v>84</v>
      </c>
      <c r="BE2952" s="23" t="str">
        <f t="shared" si="464"/>
        <v>EMF nein</v>
      </c>
      <c r="BF2952" s="23" t="str">
        <f t="shared" si="465"/>
        <v/>
      </c>
      <c r="BG2952" s="23" t="str">
        <f t="shared" si="466"/>
        <v/>
      </c>
      <c r="BH2952" s="23">
        <f t="shared" si="467"/>
        <v>0</v>
      </c>
      <c r="BO2952" s="2" t="s">
        <v>11952</v>
      </c>
      <c r="BP2952" s="3">
        <v>1</v>
      </c>
      <c r="BQ2952" s="2" t="s">
        <v>11949</v>
      </c>
    </row>
    <row r="2953" spans="1:69" ht="16.149999999999999" customHeight="1" x14ac:dyDescent="0.25">
      <c r="A2953" s="1">
        <v>2952</v>
      </c>
      <c r="B2953" s="2" t="s">
        <v>211</v>
      </c>
      <c r="C2953" s="2" t="s">
        <v>630</v>
      </c>
      <c r="D2953" s="2" t="s">
        <v>172</v>
      </c>
      <c r="E2953" s="2" t="s">
        <v>11954</v>
      </c>
      <c r="F2953" s="67">
        <v>43374</v>
      </c>
      <c r="G2953" s="3">
        <f t="shared" si="456"/>
        <v>10</v>
      </c>
      <c r="H2953" s="3">
        <f t="shared" si="457"/>
        <v>2018</v>
      </c>
      <c r="I2953" s="19">
        <v>2.0833333333333301E-2</v>
      </c>
      <c r="J2953" s="20">
        <f t="shared" si="463"/>
        <v>0</v>
      </c>
      <c r="K2953" s="5" t="str">
        <f t="shared" si="468"/>
        <v>ja</v>
      </c>
      <c r="L2953" s="5" t="s">
        <v>91</v>
      </c>
      <c r="M2953" s="6" t="s">
        <v>74</v>
      </c>
      <c r="O2953" s="2" t="s">
        <v>75</v>
      </c>
      <c r="P2953" s="2" t="s">
        <v>3185</v>
      </c>
      <c r="R2953" s="6" t="s">
        <v>335</v>
      </c>
      <c r="T2953" s="6" t="s">
        <v>80</v>
      </c>
      <c r="U2953" s="2" t="s">
        <v>354</v>
      </c>
      <c r="V2953" s="2" t="s">
        <v>80</v>
      </c>
      <c r="W2953" s="2" t="s">
        <v>11955</v>
      </c>
      <c r="X2953" s="2">
        <v>130</v>
      </c>
      <c r="Y2953" s="2" t="s">
        <v>81</v>
      </c>
      <c r="Z2953" s="2" t="s">
        <v>82</v>
      </c>
      <c r="AA2953" s="2">
        <v>130</v>
      </c>
      <c r="AB2953" s="2" t="s">
        <v>81</v>
      </c>
      <c r="AC2953" s="2" t="s">
        <v>82</v>
      </c>
      <c r="AD2953" s="2">
        <v>130</v>
      </c>
      <c r="AE2953" s="2" t="s">
        <v>83</v>
      </c>
      <c r="AF2953" s="2" t="s">
        <v>82</v>
      </c>
      <c r="BE2953" s="23" t="str">
        <f t="shared" si="464"/>
        <v>EMF nein</v>
      </c>
      <c r="BF2953" s="23" t="str">
        <f t="shared" si="465"/>
        <v/>
      </c>
      <c r="BG2953" s="23" t="str">
        <f t="shared" si="466"/>
        <v/>
      </c>
      <c r="BH2953" s="23">
        <f t="shared" si="467"/>
        <v>0</v>
      </c>
      <c r="BO2953" s="2" t="s">
        <v>11956</v>
      </c>
      <c r="BP2953" s="3">
        <v>1</v>
      </c>
      <c r="BQ2953" s="2" t="s">
        <v>11953</v>
      </c>
    </row>
    <row r="2954" spans="1:69" ht="16.149999999999999" customHeight="1" x14ac:dyDescent="0.25">
      <c r="A2954" s="1">
        <v>2953</v>
      </c>
      <c r="B2954" s="2" t="s">
        <v>211</v>
      </c>
      <c r="C2954" s="2" t="s">
        <v>21892</v>
      </c>
      <c r="D2954" s="2" t="s">
        <v>71</v>
      </c>
      <c r="E2954" s="2" t="s">
        <v>101</v>
      </c>
      <c r="F2954" s="67">
        <v>41732</v>
      </c>
      <c r="G2954" s="3">
        <f t="shared" si="456"/>
        <v>4</v>
      </c>
      <c r="H2954" s="3">
        <f t="shared" si="457"/>
        <v>2014</v>
      </c>
      <c r="I2954" s="19">
        <v>0.70138888888888895</v>
      </c>
      <c r="J2954" s="20">
        <f t="shared" si="463"/>
        <v>16</v>
      </c>
      <c r="K2954" s="5" t="str">
        <f t="shared" si="468"/>
        <v>ja</v>
      </c>
      <c r="L2954" s="5" t="s">
        <v>91</v>
      </c>
      <c r="M2954" s="6" t="s">
        <v>74</v>
      </c>
      <c r="O2954" s="6" t="s">
        <v>101</v>
      </c>
      <c r="P2954" s="2" t="s">
        <v>11958</v>
      </c>
      <c r="Q2954" s="6" t="s">
        <v>186</v>
      </c>
      <c r="R2954" s="6" t="s">
        <v>77</v>
      </c>
      <c r="U2954" s="2" t="s">
        <v>74</v>
      </c>
      <c r="V2954" s="2" t="s">
        <v>202</v>
      </c>
      <c r="W2954" s="2" t="s">
        <v>4373</v>
      </c>
      <c r="X2954" s="2">
        <v>180</v>
      </c>
      <c r="Y2954" s="2" t="s">
        <v>94</v>
      </c>
      <c r="Z2954" s="2" t="s">
        <v>168</v>
      </c>
      <c r="AA2954" s="2">
        <v>180</v>
      </c>
      <c r="AB2954" s="2" t="s">
        <v>94</v>
      </c>
      <c r="AC2954" s="2" t="s">
        <v>168</v>
      </c>
      <c r="AD2954" s="2">
        <v>180</v>
      </c>
      <c r="AE2954" s="2" t="s">
        <v>3284</v>
      </c>
      <c r="AF2954" s="2" t="s">
        <v>11959</v>
      </c>
      <c r="BE2954" s="23" t="str">
        <f t="shared" si="464"/>
        <v>EMF nein</v>
      </c>
      <c r="BF2954" s="23" t="str">
        <f t="shared" si="465"/>
        <v/>
      </c>
      <c r="BG2954" s="23" t="str">
        <f t="shared" si="466"/>
        <v/>
      </c>
      <c r="BH2954" s="23">
        <f t="shared" si="467"/>
        <v>0</v>
      </c>
      <c r="BO2954" s="2" t="s">
        <v>11960</v>
      </c>
      <c r="BP2954" s="3">
        <v>1</v>
      </c>
      <c r="BQ2954" s="2" t="s">
        <v>11957</v>
      </c>
    </row>
    <row r="2955" spans="1:69" ht="16.149999999999999" customHeight="1" x14ac:dyDescent="0.25">
      <c r="A2955" s="1">
        <v>2954</v>
      </c>
      <c r="B2955" s="2" t="s">
        <v>87</v>
      </c>
      <c r="C2955" s="2" t="s">
        <v>212</v>
      </c>
      <c r="D2955" s="2" t="s">
        <v>71</v>
      </c>
      <c r="E2955" s="2" t="s">
        <v>11961</v>
      </c>
      <c r="F2955" s="67">
        <v>41745</v>
      </c>
      <c r="G2955" s="3">
        <f t="shared" si="456"/>
        <v>4</v>
      </c>
      <c r="H2955" s="3">
        <f t="shared" si="457"/>
        <v>2014</v>
      </c>
      <c r="I2955" s="19">
        <v>0.65625</v>
      </c>
      <c r="J2955" s="20">
        <f t="shared" si="463"/>
        <v>15</v>
      </c>
      <c r="K2955" s="5" t="str">
        <f t="shared" si="468"/>
        <v>ja</v>
      </c>
      <c r="L2955" s="5" t="s">
        <v>91</v>
      </c>
      <c r="M2955" s="6" t="s">
        <v>74</v>
      </c>
      <c r="N2955" s="5">
        <v>86</v>
      </c>
      <c r="O2955" s="2" t="s">
        <v>75</v>
      </c>
      <c r="P2955" s="2" t="s">
        <v>11962</v>
      </c>
      <c r="R2955" s="6" t="s">
        <v>77</v>
      </c>
      <c r="S2955" s="2" t="s">
        <v>93</v>
      </c>
      <c r="AD2955" s="2">
        <v>30</v>
      </c>
      <c r="AE2955" s="2" t="s">
        <v>94</v>
      </c>
      <c r="AF2955" s="2" t="s">
        <v>84</v>
      </c>
      <c r="BE2955" s="23" t="str">
        <f t="shared" si="464"/>
        <v>EMF nein</v>
      </c>
      <c r="BF2955" s="23" t="str">
        <f t="shared" si="465"/>
        <v/>
      </c>
      <c r="BG2955" s="23" t="str">
        <f t="shared" si="466"/>
        <v/>
      </c>
      <c r="BH2955" s="23">
        <f t="shared" si="467"/>
        <v>0</v>
      </c>
      <c r="BO2955" s="2" t="s">
        <v>11963</v>
      </c>
      <c r="BP2955" s="3">
        <v>1</v>
      </c>
      <c r="BQ2955" s="2" t="s">
        <v>11964</v>
      </c>
    </row>
    <row r="2956" spans="1:69" ht="15.75" customHeight="1" x14ac:dyDescent="0.25">
      <c r="A2956" s="69">
        <v>2955</v>
      </c>
      <c r="B2956" s="2" t="s">
        <v>211</v>
      </c>
      <c r="C2956" s="2" t="s">
        <v>212</v>
      </c>
      <c r="D2956" s="2" t="s">
        <v>124</v>
      </c>
      <c r="E2956" s="2" t="s">
        <v>5654</v>
      </c>
      <c r="F2956" s="67">
        <v>41740</v>
      </c>
      <c r="G2956" s="3">
        <f t="shared" si="456"/>
        <v>4</v>
      </c>
      <c r="H2956" s="3">
        <f t="shared" si="457"/>
        <v>2014</v>
      </c>
      <c r="I2956" s="19">
        <v>0.29166666666666702</v>
      </c>
      <c r="J2956" s="20">
        <f t="shared" si="463"/>
        <v>7</v>
      </c>
      <c r="K2956" s="5" t="str">
        <f t="shared" si="468"/>
        <v>ja</v>
      </c>
      <c r="L2956" s="5" t="s">
        <v>91</v>
      </c>
      <c r="M2956" s="6" t="s">
        <v>74</v>
      </c>
      <c r="O2956" s="6" t="s">
        <v>101</v>
      </c>
      <c r="P2956" s="2" t="s">
        <v>11965</v>
      </c>
      <c r="R2956" s="6" t="s">
        <v>77</v>
      </c>
      <c r="W2956" s="2" t="s">
        <v>9354</v>
      </c>
      <c r="BE2956" s="23" t="str">
        <f t="shared" si="464"/>
        <v>EMF nein</v>
      </c>
      <c r="BF2956" s="23" t="str">
        <f t="shared" si="465"/>
        <v/>
      </c>
      <c r="BG2956" s="23" t="str">
        <f t="shared" si="466"/>
        <v/>
      </c>
      <c r="BH2956" s="23">
        <f t="shared" si="467"/>
        <v>0</v>
      </c>
      <c r="BO2956" s="2" t="s">
        <v>11966</v>
      </c>
      <c r="BP2956" s="3">
        <v>1</v>
      </c>
      <c r="BQ2956" s="2" t="s">
        <v>11967</v>
      </c>
    </row>
    <row r="2957" spans="1:69" ht="15.75" customHeight="1" x14ac:dyDescent="0.25">
      <c r="A2957" s="69">
        <v>2956</v>
      </c>
      <c r="B2957" s="2" t="s">
        <v>211</v>
      </c>
      <c r="C2957" s="2" t="s">
        <v>212</v>
      </c>
      <c r="D2957" s="6" t="s">
        <v>71</v>
      </c>
      <c r="E2957" s="2" t="s">
        <v>11968</v>
      </c>
      <c r="F2957" s="67">
        <v>42602</v>
      </c>
      <c r="G2957" s="3">
        <f t="shared" si="456"/>
        <v>8</v>
      </c>
      <c r="H2957" s="3">
        <f t="shared" si="457"/>
        <v>2016</v>
      </c>
      <c r="I2957" s="19">
        <v>0.58680555555555602</v>
      </c>
      <c r="J2957" s="20">
        <f t="shared" si="463"/>
        <v>14</v>
      </c>
      <c r="K2957" s="5" t="str">
        <f t="shared" si="468"/>
        <v>ja</v>
      </c>
      <c r="L2957" s="5" t="s">
        <v>73</v>
      </c>
      <c r="M2957" s="6" t="s">
        <v>74</v>
      </c>
      <c r="O2957" s="6" t="s">
        <v>101</v>
      </c>
      <c r="P2957" s="2" t="s">
        <v>11969</v>
      </c>
      <c r="R2957" s="6" t="s">
        <v>77</v>
      </c>
      <c r="W2957" s="2" t="s">
        <v>9354</v>
      </c>
      <c r="BE2957" s="23" t="str">
        <f t="shared" si="464"/>
        <v>EMF nein</v>
      </c>
      <c r="BF2957" s="23" t="str">
        <f t="shared" si="465"/>
        <v/>
      </c>
      <c r="BG2957" s="23" t="str">
        <f t="shared" si="466"/>
        <v/>
      </c>
      <c r="BH2957" s="23">
        <f t="shared" si="467"/>
        <v>0</v>
      </c>
      <c r="BO2957" s="2" t="s">
        <v>11970</v>
      </c>
      <c r="BP2957" s="3">
        <v>1</v>
      </c>
      <c r="BQ2957" s="2" t="s">
        <v>11971</v>
      </c>
    </row>
    <row r="2958" spans="1:69" ht="16.149999999999999" customHeight="1" x14ac:dyDescent="0.25">
      <c r="A2958" s="1">
        <v>2957</v>
      </c>
      <c r="B2958" s="2" t="s">
        <v>135</v>
      </c>
      <c r="C2958" s="2" t="s">
        <v>212</v>
      </c>
      <c r="D2958" s="2" t="s">
        <v>71</v>
      </c>
      <c r="E2958" s="2" t="s">
        <v>5568</v>
      </c>
      <c r="F2958" s="67">
        <v>41740</v>
      </c>
      <c r="G2958" s="3">
        <f t="shared" si="456"/>
        <v>4</v>
      </c>
      <c r="H2958" s="3">
        <f t="shared" si="457"/>
        <v>2014</v>
      </c>
      <c r="I2958" s="19">
        <v>0.39583333333333298</v>
      </c>
      <c r="J2958" s="20">
        <f t="shared" si="463"/>
        <v>9</v>
      </c>
      <c r="K2958" s="5" t="str">
        <f t="shared" si="468"/>
        <v>ja</v>
      </c>
      <c r="L2958" s="5" t="s">
        <v>91</v>
      </c>
      <c r="M2958" s="6" t="s">
        <v>354</v>
      </c>
      <c r="O2958" s="2" t="s">
        <v>75</v>
      </c>
      <c r="P2958" s="2" t="s">
        <v>11972</v>
      </c>
      <c r="R2958" s="6" t="s">
        <v>77</v>
      </c>
      <c r="U2958" s="2" t="s">
        <v>74</v>
      </c>
      <c r="AA2958" s="2">
        <v>163</v>
      </c>
      <c r="AB2958" s="2" t="s">
        <v>81</v>
      </c>
      <c r="AC2958" s="2" t="s">
        <v>82</v>
      </c>
      <c r="BE2958" s="23" t="str">
        <f t="shared" si="464"/>
        <v>EMF nein</v>
      </c>
      <c r="BF2958" s="23" t="str">
        <f t="shared" si="465"/>
        <v/>
      </c>
      <c r="BG2958" s="23" t="str">
        <f t="shared" si="466"/>
        <v/>
      </c>
      <c r="BH2958" s="23">
        <f t="shared" si="467"/>
        <v>0</v>
      </c>
      <c r="BO2958" s="2" t="s">
        <v>11973</v>
      </c>
      <c r="BP2958" s="3">
        <v>1</v>
      </c>
      <c r="BQ2958" s="2" t="s">
        <v>11974</v>
      </c>
    </row>
    <row r="2959" spans="1:69" ht="16.149999999999999" customHeight="1" x14ac:dyDescent="0.25">
      <c r="A2959" s="1">
        <v>2958</v>
      </c>
      <c r="B2959" s="2" t="s">
        <v>135</v>
      </c>
      <c r="C2959" s="2" t="s">
        <v>212</v>
      </c>
      <c r="D2959" s="2" t="s">
        <v>71</v>
      </c>
      <c r="E2959" s="2" t="s">
        <v>2219</v>
      </c>
      <c r="F2959" s="67">
        <v>41732</v>
      </c>
      <c r="G2959" s="3">
        <f t="shared" si="456"/>
        <v>4</v>
      </c>
      <c r="H2959" s="3">
        <f t="shared" si="457"/>
        <v>2014</v>
      </c>
      <c r="I2959" s="19">
        <v>0.71875</v>
      </c>
      <c r="J2959" s="20">
        <f t="shared" si="463"/>
        <v>17</v>
      </c>
      <c r="K2959" s="5" t="str">
        <f t="shared" si="468"/>
        <v>ja</v>
      </c>
      <c r="L2959" s="5" t="s">
        <v>91</v>
      </c>
      <c r="M2959" s="6" t="s">
        <v>354</v>
      </c>
      <c r="O2959" s="2" t="s">
        <v>75</v>
      </c>
      <c r="P2959" s="2" t="s">
        <v>11975</v>
      </c>
      <c r="R2959" s="6" t="s">
        <v>77</v>
      </c>
      <c r="U2959" s="2" t="s">
        <v>74</v>
      </c>
      <c r="X2959" s="2">
        <v>458</v>
      </c>
      <c r="Y2959" s="2" t="s">
        <v>81</v>
      </c>
      <c r="Z2959" s="2" t="s">
        <v>168</v>
      </c>
      <c r="AA2959" s="2">
        <v>458</v>
      </c>
      <c r="AB2959" s="2" t="s">
        <v>81</v>
      </c>
      <c r="AC2959" s="2" t="s">
        <v>168</v>
      </c>
      <c r="AD2959" s="2">
        <v>458</v>
      </c>
      <c r="AE2959" s="2" t="s">
        <v>81</v>
      </c>
      <c r="AF2959" s="2" t="s">
        <v>168</v>
      </c>
      <c r="BE2959" s="23" t="str">
        <f t="shared" si="464"/>
        <v>EMF nein</v>
      </c>
      <c r="BF2959" s="23" t="str">
        <f t="shared" si="465"/>
        <v/>
      </c>
      <c r="BG2959" s="23" t="str">
        <f t="shared" si="466"/>
        <v/>
      </c>
      <c r="BH2959" s="23">
        <f t="shared" si="467"/>
        <v>0</v>
      </c>
      <c r="BO2959" s="2" t="s">
        <v>11976</v>
      </c>
      <c r="BP2959" s="3">
        <v>1</v>
      </c>
      <c r="BQ2959" s="2" t="s">
        <v>11977</v>
      </c>
    </row>
    <row r="2960" spans="1:69" ht="16.149999999999999" customHeight="1" x14ac:dyDescent="0.25">
      <c r="A2960" s="1">
        <v>2959</v>
      </c>
      <c r="B2960" s="2" t="s">
        <v>135</v>
      </c>
      <c r="C2960" s="2" t="s">
        <v>13378</v>
      </c>
      <c r="D2960" s="2" t="s">
        <v>89</v>
      </c>
      <c r="E2960" s="2" t="s">
        <v>11978</v>
      </c>
      <c r="F2960" s="67">
        <v>41977</v>
      </c>
      <c r="G2960" s="3">
        <f t="shared" si="456"/>
        <v>12</v>
      </c>
      <c r="H2960" s="3">
        <f t="shared" si="457"/>
        <v>2014</v>
      </c>
      <c r="I2960" s="19">
        <v>0.49652777777777801</v>
      </c>
      <c r="J2960" s="20">
        <f t="shared" si="463"/>
        <v>11</v>
      </c>
      <c r="K2960" s="5" t="str">
        <f t="shared" si="468"/>
        <v>ja</v>
      </c>
      <c r="L2960" s="5" t="s">
        <v>91</v>
      </c>
      <c r="M2960" s="6" t="s">
        <v>139</v>
      </c>
      <c r="N2960" s="5">
        <v>19</v>
      </c>
      <c r="O2960" s="2" t="s">
        <v>75</v>
      </c>
      <c r="P2960" s="2" t="s">
        <v>11979</v>
      </c>
      <c r="R2960" s="6" t="s">
        <v>77</v>
      </c>
      <c r="U2960" s="2" t="s">
        <v>208</v>
      </c>
      <c r="V2960" s="2" t="s">
        <v>202</v>
      </c>
      <c r="X2960" s="2">
        <v>70</v>
      </c>
      <c r="Y2960" s="2" t="s">
        <v>81</v>
      </c>
      <c r="Z2960" s="2" t="s">
        <v>84</v>
      </c>
      <c r="AA2960" s="2">
        <v>70</v>
      </c>
      <c r="AB2960" s="2" t="s">
        <v>81</v>
      </c>
      <c r="AC2960" s="2" t="s">
        <v>84</v>
      </c>
      <c r="AD2960" s="2">
        <v>70</v>
      </c>
      <c r="AE2960" s="2" t="s">
        <v>81</v>
      </c>
      <c r="AF2960" s="2" t="s">
        <v>84</v>
      </c>
      <c r="BE2960" s="23" t="str">
        <f t="shared" si="464"/>
        <v>EMF ja</v>
      </c>
      <c r="BF2960" s="23">
        <f t="shared" si="465"/>
        <v>170</v>
      </c>
      <c r="BG2960" s="23" t="str">
        <f t="shared" si="466"/>
        <v>100-499m</v>
      </c>
      <c r="BH2960" s="23">
        <f t="shared" si="467"/>
        <v>1</v>
      </c>
      <c r="BM2960" s="2" t="s">
        <v>162</v>
      </c>
      <c r="BN2960" s="2">
        <v>170</v>
      </c>
      <c r="BO2960" s="2" t="s">
        <v>11980</v>
      </c>
      <c r="BP2960" s="3">
        <v>1</v>
      </c>
      <c r="BQ2960" s="2" t="s">
        <v>11981</v>
      </c>
    </row>
    <row r="2961" spans="1:70" ht="16.149999999999999" customHeight="1" x14ac:dyDescent="0.25">
      <c r="A2961" s="16">
        <v>2960</v>
      </c>
      <c r="B2961" s="17" t="s">
        <v>87</v>
      </c>
      <c r="C2961" s="17" t="s">
        <v>890</v>
      </c>
      <c r="D2961" s="2" t="s">
        <v>158</v>
      </c>
      <c r="E2961" s="2" t="s">
        <v>11982</v>
      </c>
      <c r="F2961" s="67">
        <v>43437</v>
      </c>
      <c r="G2961" s="3">
        <f t="shared" si="456"/>
        <v>12</v>
      </c>
      <c r="H2961" s="3">
        <f t="shared" si="457"/>
        <v>2018</v>
      </c>
      <c r="I2961" s="19">
        <v>0.70833333333333304</v>
      </c>
      <c r="J2961" s="20">
        <f t="shared" si="463"/>
        <v>17</v>
      </c>
      <c r="K2961" s="5" t="str">
        <f t="shared" si="468"/>
        <v>ja</v>
      </c>
      <c r="L2961" s="5" t="s">
        <v>91</v>
      </c>
      <c r="M2961" s="6" t="s">
        <v>74</v>
      </c>
      <c r="N2961" s="5">
        <v>56</v>
      </c>
      <c r="O2961" s="2" t="s">
        <v>5139</v>
      </c>
      <c r="P2961" s="2" t="s">
        <v>11983</v>
      </c>
      <c r="R2961" s="6" t="s">
        <v>77</v>
      </c>
      <c r="U2961" s="2" t="s">
        <v>208</v>
      </c>
      <c r="V2961" s="2" t="s">
        <v>202</v>
      </c>
      <c r="X2961" s="2">
        <v>334</v>
      </c>
      <c r="Y2961" s="2" t="s">
        <v>83</v>
      </c>
      <c r="Z2961" s="2" t="s">
        <v>168</v>
      </c>
      <c r="AA2961" s="2">
        <v>334</v>
      </c>
      <c r="AB2961" s="2" t="s">
        <v>81</v>
      </c>
      <c r="AC2961" s="2" t="s">
        <v>168</v>
      </c>
      <c r="AD2961" s="2">
        <v>334</v>
      </c>
      <c r="AE2961" s="2" t="s">
        <v>83</v>
      </c>
      <c r="AF2961" s="2" t="s">
        <v>168</v>
      </c>
      <c r="AP2961" s="2">
        <v>10</v>
      </c>
      <c r="AQ2961" s="2" t="s">
        <v>3284</v>
      </c>
      <c r="AR2961" s="2" t="s">
        <v>161</v>
      </c>
      <c r="BE2961" s="23" t="str">
        <f t="shared" si="464"/>
        <v>EMF nein</v>
      </c>
      <c r="BF2961" s="23" t="str">
        <f t="shared" si="465"/>
        <v/>
      </c>
      <c r="BG2961" s="23" t="str">
        <f t="shared" si="466"/>
        <v/>
      </c>
      <c r="BH2961" s="23">
        <f t="shared" si="467"/>
        <v>0</v>
      </c>
      <c r="BO2961" s="2" t="s">
        <v>11984</v>
      </c>
      <c r="BP2961" s="3">
        <v>1</v>
      </c>
      <c r="BQ2961" s="2" t="s">
        <v>11985</v>
      </c>
    </row>
    <row r="2962" spans="1:70" ht="15.75" customHeight="1" x14ac:dyDescent="0.25">
      <c r="A2962" s="69">
        <v>2961</v>
      </c>
      <c r="B2962" s="17" t="s">
        <v>87</v>
      </c>
      <c r="C2962" s="17" t="s">
        <v>11986</v>
      </c>
      <c r="D2962" s="2" t="s">
        <v>896</v>
      </c>
      <c r="E2962" s="2" t="s">
        <v>6311</v>
      </c>
      <c r="F2962" s="67">
        <v>43435</v>
      </c>
      <c r="G2962" s="3">
        <f t="shared" si="456"/>
        <v>12</v>
      </c>
      <c r="H2962" s="3">
        <f t="shared" si="457"/>
        <v>2018</v>
      </c>
      <c r="I2962" s="19">
        <v>0.62847222222222199</v>
      </c>
      <c r="J2962" s="20">
        <f t="shared" si="463"/>
        <v>15</v>
      </c>
      <c r="K2962" s="5" t="str">
        <f t="shared" si="468"/>
        <v>ja</v>
      </c>
      <c r="L2962" s="5" t="s">
        <v>73</v>
      </c>
      <c r="M2962" s="6" t="s">
        <v>74</v>
      </c>
      <c r="N2962" s="5">
        <v>74</v>
      </c>
      <c r="O2962" s="2" t="s">
        <v>140</v>
      </c>
      <c r="P2962" s="6" t="s">
        <v>11987</v>
      </c>
      <c r="R2962" s="6" t="s">
        <v>77</v>
      </c>
      <c r="U2962" s="2" t="s">
        <v>74</v>
      </c>
      <c r="BE2962" s="23" t="str">
        <f t="shared" si="464"/>
        <v>EMF nein</v>
      </c>
      <c r="BF2962" s="23" t="str">
        <f t="shared" si="465"/>
        <v/>
      </c>
      <c r="BG2962" s="23" t="str">
        <f t="shared" si="466"/>
        <v/>
      </c>
      <c r="BH2962" s="23">
        <f t="shared" si="467"/>
        <v>0</v>
      </c>
      <c r="BO2962" s="2" t="s">
        <v>11988</v>
      </c>
      <c r="BP2962" s="3">
        <v>1</v>
      </c>
      <c r="BQ2962" s="2" t="s">
        <v>11989</v>
      </c>
    </row>
    <row r="2963" spans="1:70" ht="16.149999999999999" customHeight="1" x14ac:dyDescent="0.25">
      <c r="A2963" s="16">
        <v>2962</v>
      </c>
      <c r="B2963" s="17" t="s">
        <v>211</v>
      </c>
      <c r="C2963" s="17" t="s">
        <v>6624</v>
      </c>
      <c r="D2963" s="2" t="s">
        <v>151</v>
      </c>
      <c r="E2963" s="2" t="s">
        <v>11990</v>
      </c>
      <c r="F2963" s="67">
        <v>42673</v>
      </c>
      <c r="G2963" s="3">
        <f t="shared" ref="G2963:G3026" si="469">IF(F2963&lt;&gt;"",MONTH(F2963),"")</f>
        <v>10</v>
      </c>
      <c r="H2963" s="3">
        <f t="shared" ref="H2963:H3026" si="470">IF(F2963&lt;&gt;"",YEAR(F2963),"")</f>
        <v>2016</v>
      </c>
      <c r="I2963" s="19">
        <v>0.6875</v>
      </c>
      <c r="J2963" s="20">
        <f t="shared" si="463"/>
        <v>16</v>
      </c>
      <c r="K2963" s="5" t="str">
        <f t="shared" si="468"/>
        <v>ja</v>
      </c>
      <c r="L2963" s="5" t="s">
        <v>91</v>
      </c>
      <c r="M2963" s="6" t="s">
        <v>100</v>
      </c>
      <c r="N2963" s="5">
        <v>49</v>
      </c>
      <c r="O2963" s="2" t="s">
        <v>126</v>
      </c>
      <c r="P2963" s="2" t="s">
        <v>22301</v>
      </c>
      <c r="R2963" s="6" t="s">
        <v>77</v>
      </c>
      <c r="T2963" s="6" t="s">
        <v>202</v>
      </c>
      <c r="V2963" s="2" t="s">
        <v>109</v>
      </c>
      <c r="X2963" s="2">
        <v>537</v>
      </c>
      <c r="Y2963" s="2" t="s">
        <v>83</v>
      </c>
      <c r="Z2963" s="2" t="s">
        <v>84</v>
      </c>
      <c r="AA2963" s="2">
        <v>537</v>
      </c>
      <c r="AB2963" s="2" t="s">
        <v>81</v>
      </c>
      <c r="AC2963" s="2" t="s">
        <v>84</v>
      </c>
      <c r="AD2963" s="2">
        <v>537</v>
      </c>
      <c r="AE2963" s="2" t="s">
        <v>83</v>
      </c>
      <c r="AF2963" s="2" t="s">
        <v>84</v>
      </c>
      <c r="BE2963" s="23" t="str">
        <f t="shared" si="464"/>
        <v>EMF ja</v>
      </c>
      <c r="BF2963" s="23">
        <f t="shared" si="465"/>
        <v>270</v>
      </c>
      <c r="BG2963" s="23" t="str">
        <f t="shared" si="466"/>
        <v>100-499m</v>
      </c>
      <c r="BH2963" s="23">
        <f t="shared" si="467"/>
        <v>1</v>
      </c>
      <c r="BM2963" s="2" t="s">
        <v>162</v>
      </c>
      <c r="BN2963" s="2">
        <v>270</v>
      </c>
      <c r="BO2963" s="2" t="s">
        <v>11991</v>
      </c>
      <c r="BP2963" s="3">
        <v>1</v>
      </c>
      <c r="BR2963" s="363" t="s">
        <v>11992</v>
      </c>
    </row>
    <row r="2964" spans="1:70" ht="16.149999999999999" customHeight="1" x14ac:dyDescent="0.25">
      <c r="A2964" s="44">
        <v>2963</v>
      </c>
      <c r="B2964" s="17" t="s">
        <v>87</v>
      </c>
      <c r="C2964" s="124" t="s">
        <v>3680</v>
      </c>
      <c r="D2964" s="2" t="s">
        <v>89</v>
      </c>
      <c r="E2964" s="2" t="s">
        <v>11993</v>
      </c>
      <c r="F2964" s="67">
        <v>43439</v>
      </c>
      <c r="G2964" s="3">
        <f t="shared" si="469"/>
        <v>12</v>
      </c>
      <c r="H2964" s="3">
        <f t="shared" si="470"/>
        <v>2018</v>
      </c>
      <c r="I2964" s="19"/>
      <c r="J2964" s="20" t="str">
        <f t="shared" si="463"/>
        <v/>
      </c>
      <c r="K2964" s="5" t="str">
        <f t="shared" si="468"/>
        <v>ja</v>
      </c>
      <c r="L2964" s="5" t="s">
        <v>11994</v>
      </c>
      <c r="M2964" s="6" t="s">
        <v>208</v>
      </c>
      <c r="N2964" s="5">
        <v>70</v>
      </c>
      <c r="O2964" s="2" t="s">
        <v>75</v>
      </c>
      <c r="P2964" s="2" t="s">
        <v>11995</v>
      </c>
      <c r="R2964" s="6" t="s">
        <v>77</v>
      </c>
      <c r="U2964" s="2" t="s">
        <v>109</v>
      </c>
      <c r="V2964" s="2" t="s">
        <v>80</v>
      </c>
      <c r="BE2964" s="23" t="str">
        <f t="shared" si="464"/>
        <v>EMF nein</v>
      </c>
      <c r="BF2964" s="23" t="str">
        <f t="shared" si="465"/>
        <v/>
      </c>
      <c r="BG2964" s="23" t="str">
        <f t="shared" si="466"/>
        <v/>
      </c>
      <c r="BH2964" s="23">
        <f t="shared" si="467"/>
        <v>0</v>
      </c>
      <c r="BO2964" s="2" t="s">
        <v>11996</v>
      </c>
      <c r="BP2964" s="3">
        <v>1</v>
      </c>
      <c r="BQ2964" s="2" t="s">
        <v>11997</v>
      </c>
    </row>
    <row r="2965" spans="1:70" ht="16.149999999999999" customHeight="1" x14ac:dyDescent="0.25">
      <c r="A2965" s="16">
        <v>2964</v>
      </c>
      <c r="B2965" s="17" t="s">
        <v>211</v>
      </c>
      <c r="C2965" s="17" t="s">
        <v>363</v>
      </c>
      <c r="D2965" s="2" t="s">
        <v>364</v>
      </c>
      <c r="E2965" s="2" t="s">
        <v>2365</v>
      </c>
      <c r="F2965" s="67">
        <v>43437</v>
      </c>
      <c r="G2965" s="3">
        <f t="shared" si="469"/>
        <v>12</v>
      </c>
      <c r="H2965" s="3">
        <f t="shared" si="470"/>
        <v>2018</v>
      </c>
      <c r="I2965" s="19">
        <v>0.72916666666666696</v>
      </c>
      <c r="J2965" s="20">
        <f t="shared" si="463"/>
        <v>17</v>
      </c>
      <c r="K2965" s="5" t="str">
        <f t="shared" si="468"/>
        <v>ja</v>
      </c>
      <c r="L2965" s="5" t="s">
        <v>91</v>
      </c>
      <c r="M2965" s="6" t="s">
        <v>74</v>
      </c>
      <c r="N2965" s="5">
        <v>31</v>
      </c>
      <c r="O2965" s="2" t="s">
        <v>5139</v>
      </c>
      <c r="P2965" s="2" t="s">
        <v>11998</v>
      </c>
      <c r="R2965" s="6" t="s">
        <v>77</v>
      </c>
      <c r="T2965" s="6" t="s">
        <v>80</v>
      </c>
      <c r="U2965" s="2" t="s">
        <v>9313</v>
      </c>
      <c r="V2965" s="2" t="s">
        <v>109</v>
      </c>
      <c r="X2965" s="2">
        <v>244</v>
      </c>
      <c r="Y2965" s="2" t="s">
        <v>83</v>
      </c>
      <c r="Z2965" s="2" t="s">
        <v>168</v>
      </c>
      <c r="AA2965" s="2">
        <v>244</v>
      </c>
      <c r="AB2965" s="2" t="s">
        <v>81</v>
      </c>
      <c r="AC2965" s="2" t="s">
        <v>168</v>
      </c>
      <c r="AD2965" s="2">
        <v>244</v>
      </c>
      <c r="AE2965" s="2" t="s">
        <v>83</v>
      </c>
      <c r="AF2965" s="2" t="s">
        <v>168</v>
      </c>
      <c r="BE2965" s="23" t="str">
        <f t="shared" si="464"/>
        <v>EMF nein</v>
      </c>
      <c r="BF2965" s="23" t="str">
        <f t="shared" si="465"/>
        <v/>
      </c>
      <c r="BG2965" s="23" t="str">
        <f t="shared" si="466"/>
        <v/>
      </c>
      <c r="BH2965" s="23">
        <f t="shared" si="467"/>
        <v>0</v>
      </c>
      <c r="BO2965" s="2" t="s">
        <v>11999</v>
      </c>
      <c r="BP2965" s="3">
        <v>1</v>
      </c>
      <c r="BQ2965" s="2" t="s">
        <v>12000</v>
      </c>
    </row>
    <row r="2966" spans="1:70" ht="16.149999999999999" customHeight="1" x14ac:dyDescent="0.25">
      <c r="A2966" s="69">
        <v>2965</v>
      </c>
      <c r="B2966" s="17" t="s">
        <v>211</v>
      </c>
      <c r="C2966" s="17" t="s">
        <v>9090</v>
      </c>
      <c r="D2966" s="2" t="s">
        <v>151</v>
      </c>
      <c r="E2966" s="2" t="s">
        <v>10778</v>
      </c>
      <c r="F2966" s="72">
        <v>36892</v>
      </c>
      <c r="G2966" s="3">
        <f t="shared" si="469"/>
        <v>1</v>
      </c>
      <c r="H2966" s="3">
        <f t="shared" si="470"/>
        <v>2001</v>
      </c>
      <c r="I2966" s="19">
        <v>0.70833333333333304</v>
      </c>
      <c r="J2966" s="20">
        <f t="shared" si="463"/>
        <v>17</v>
      </c>
      <c r="K2966" s="5" t="str">
        <f t="shared" si="468"/>
        <v>ja</v>
      </c>
      <c r="L2966" s="5" t="s">
        <v>91</v>
      </c>
      <c r="M2966" s="6" t="s">
        <v>74</v>
      </c>
      <c r="O2966" s="6" t="s">
        <v>101</v>
      </c>
      <c r="P2966" s="2" t="s">
        <v>12001</v>
      </c>
      <c r="R2966" s="6" t="s">
        <v>77</v>
      </c>
      <c r="T2966" s="6" t="s">
        <v>202</v>
      </c>
      <c r="U2966" s="2" t="s">
        <v>74</v>
      </c>
      <c r="V2966" s="2" t="s">
        <v>80</v>
      </c>
      <c r="X2966" s="2">
        <v>250</v>
      </c>
      <c r="Y2966" s="2" t="s">
        <v>94</v>
      </c>
      <c r="Z2966" s="2" t="s">
        <v>168</v>
      </c>
      <c r="AA2966" s="2">
        <v>250</v>
      </c>
      <c r="AB2966" s="2" t="s">
        <v>94</v>
      </c>
      <c r="AC2966" s="2" t="s">
        <v>168</v>
      </c>
      <c r="BE2966" s="23" t="str">
        <f t="shared" si="464"/>
        <v>EMF ja</v>
      </c>
      <c r="BF2966" s="23">
        <f t="shared" si="465"/>
        <v>2400</v>
      </c>
      <c r="BG2966" s="23" t="str">
        <f t="shared" si="466"/>
        <v>500+m</v>
      </c>
      <c r="BH2966" s="23">
        <f t="shared" si="467"/>
        <v>3</v>
      </c>
      <c r="BI2966" s="2" t="s">
        <v>162</v>
      </c>
      <c r="BJ2966" s="2">
        <v>2450</v>
      </c>
      <c r="BK2966" s="2" t="s">
        <v>109</v>
      </c>
      <c r="BM2966" s="2" t="s">
        <v>162</v>
      </c>
      <c r="BN2966" s="2">
        <v>2400</v>
      </c>
      <c r="BO2966" s="2" t="s">
        <v>12002</v>
      </c>
      <c r="BP2966" s="3">
        <v>1</v>
      </c>
      <c r="BQ2966" s="2" t="s">
        <v>12003</v>
      </c>
    </row>
    <row r="2967" spans="1:70" ht="16.149999999999999" customHeight="1" x14ac:dyDescent="0.25">
      <c r="A2967" s="16">
        <v>2966</v>
      </c>
      <c r="B2967" s="17" t="s">
        <v>87</v>
      </c>
      <c r="C2967" s="459" t="s">
        <v>295</v>
      </c>
      <c r="D2967" s="2" t="s">
        <v>296</v>
      </c>
      <c r="E2967" s="2" t="s">
        <v>12004</v>
      </c>
      <c r="F2967" s="67">
        <v>42635</v>
      </c>
      <c r="G2967" s="3">
        <f t="shared" si="469"/>
        <v>9</v>
      </c>
      <c r="H2967" s="3">
        <f t="shared" si="470"/>
        <v>2016</v>
      </c>
      <c r="I2967" s="19">
        <v>0.53819444444444398</v>
      </c>
      <c r="J2967" s="20">
        <f t="shared" si="463"/>
        <v>12</v>
      </c>
      <c r="K2967" s="5" t="str">
        <f t="shared" si="468"/>
        <v>ja</v>
      </c>
      <c r="L2967" s="5" t="s">
        <v>91</v>
      </c>
      <c r="M2967" s="6" t="s">
        <v>100</v>
      </c>
      <c r="N2967" s="5">
        <v>76</v>
      </c>
      <c r="O2967" s="2" t="s">
        <v>126</v>
      </c>
      <c r="P2967" s="6" t="s">
        <v>12005</v>
      </c>
      <c r="R2967" s="6" t="s">
        <v>77</v>
      </c>
      <c r="T2967" s="6" t="s">
        <v>80</v>
      </c>
      <c r="X2967" s="2">
        <v>1010</v>
      </c>
      <c r="Y2967" s="2" t="s">
        <v>81</v>
      </c>
      <c r="Z2967" s="2" t="s">
        <v>82</v>
      </c>
      <c r="AD2967" s="2">
        <v>1010</v>
      </c>
      <c r="AE2967" s="2" t="s">
        <v>81</v>
      </c>
      <c r="AF2967" s="2" t="s">
        <v>82</v>
      </c>
      <c r="BE2967" s="23" t="str">
        <f t="shared" si="464"/>
        <v>EMF nein</v>
      </c>
      <c r="BF2967" s="23" t="str">
        <f t="shared" si="465"/>
        <v/>
      </c>
      <c r="BG2967" s="23" t="str">
        <f t="shared" si="466"/>
        <v/>
      </c>
      <c r="BH2967" s="23">
        <f t="shared" si="467"/>
        <v>0</v>
      </c>
      <c r="BO2967" s="2" t="s">
        <v>12006</v>
      </c>
      <c r="BP2967" s="3">
        <v>1</v>
      </c>
      <c r="BQ2967" s="2" t="s">
        <v>12007</v>
      </c>
    </row>
    <row r="2968" spans="1:70" ht="16.149999999999999" customHeight="1" x14ac:dyDescent="0.25">
      <c r="A2968" s="16">
        <v>2967</v>
      </c>
      <c r="B2968" s="17" t="s">
        <v>211</v>
      </c>
      <c r="C2968" s="17" t="s">
        <v>165</v>
      </c>
      <c r="D2968" s="2" t="s">
        <v>158</v>
      </c>
      <c r="E2968" s="2" t="s">
        <v>12008</v>
      </c>
      <c r="F2968" s="67">
        <v>43413</v>
      </c>
      <c r="G2968" s="3">
        <f t="shared" si="469"/>
        <v>11</v>
      </c>
      <c r="H2968" s="3">
        <f t="shared" si="470"/>
        <v>2018</v>
      </c>
      <c r="I2968" s="19"/>
      <c r="J2968" s="20" t="str">
        <f t="shared" si="463"/>
        <v/>
      </c>
      <c r="K2968" s="5" t="str">
        <f t="shared" si="468"/>
        <v>ja</v>
      </c>
      <c r="L2968" s="5" t="s">
        <v>73</v>
      </c>
      <c r="M2968" s="6" t="s">
        <v>115</v>
      </c>
      <c r="O2968" s="2" t="s">
        <v>75</v>
      </c>
      <c r="P2968" s="6" t="s">
        <v>12009</v>
      </c>
      <c r="R2968" s="6" t="s">
        <v>77</v>
      </c>
      <c r="T2968" s="6" t="s">
        <v>80</v>
      </c>
      <c r="U2968" s="2" t="s">
        <v>115</v>
      </c>
      <c r="X2968" s="2">
        <v>215</v>
      </c>
      <c r="Y2968" s="2" t="s">
        <v>81</v>
      </c>
      <c r="Z2968" s="2" t="s">
        <v>84</v>
      </c>
      <c r="AD2968" s="2">
        <v>215</v>
      </c>
      <c r="AE2968" s="2" t="s">
        <v>81</v>
      </c>
      <c r="AF2968" s="2" t="s">
        <v>84</v>
      </c>
      <c r="AJ2968" s="2">
        <v>78</v>
      </c>
      <c r="AK2968" s="2" t="s">
        <v>81</v>
      </c>
      <c r="AL2968" s="2" t="s">
        <v>84</v>
      </c>
      <c r="AP2968" s="2">
        <v>78</v>
      </c>
      <c r="AQ2968" s="2" t="s">
        <v>83</v>
      </c>
      <c r="AR2968" s="2" t="s">
        <v>84</v>
      </c>
      <c r="BE2968" s="23" t="str">
        <f t="shared" si="464"/>
        <v>EMF nein</v>
      </c>
      <c r="BF2968" s="23" t="str">
        <f t="shared" si="465"/>
        <v/>
      </c>
      <c r="BG2968" s="23" t="str">
        <f t="shared" si="466"/>
        <v/>
      </c>
      <c r="BH2968" s="23">
        <f t="shared" si="467"/>
        <v>0</v>
      </c>
      <c r="BO2968" s="2" t="s">
        <v>12010</v>
      </c>
      <c r="BP2968" s="3">
        <v>1</v>
      </c>
      <c r="BQ2968" s="2" t="s">
        <v>12011</v>
      </c>
    </row>
    <row r="2969" spans="1:70" ht="16.149999999999999" customHeight="1" x14ac:dyDescent="0.25">
      <c r="A2969" s="69">
        <v>2968</v>
      </c>
      <c r="B2969" s="17" t="s">
        <v>135</v>
      </c>
      <c r="C2969" s="17" t="s">
        <v>3426</v>
      </c>
      <c r="D2969" s="17" t="s">
        <v>158</v>
      </c>
      <c r="E2969" s="17" t="s">
        <v>415</v>
      </c>
      <c r="F2969" s="18">
        <v>43413</v>
      </c>
      <c r="G2969" s="3">
        <f t="shared" si="469"/>
        <v>11</v>
      </c>
      <c r="H2969" s="3">
        <f t="shared" si="470"/>
        <v>2018</v>
      </c>
      <c r="I2969" s="19">
        <v>0.46875</v>
      </c>
      <c r="J2969" s="20">
        <f t="shared" si="463"/>
        <v>11</v>
      </c>
      <c r="K2969" s="5" t="str">
        <f t="shared" si="468"/>
        <v>ja</v>
      </c>
      <c r="L2969" s="21" t="s">
        <v>91</v>
      </c>
      <c r="M2969" s="22" t="s">
        <v>139</v>
      </c>
      <c r="N2969" s="21"/>
      <c r="O2969" s="17" t="s">
        <v>75</v>
      </c>
      <c r="P2969" s="17" t="s">
        <v>12012</v>
      </c>
      <c r="Q2969" s="22"/>
      <c r="R2969" s="22" t="s">
        <v>77</v>
      </c>
      <c r="S2969" s="17"/>
      <c r="T2969" s="22"/>
      <c r="U2969" s="17" t="s">
        <v>208</v>
      </c>
      <c r="V2969" s="17" t="s">
        <v>202</v>
      </c>
      <c r="W2969" s="17"/>
      <c r="X2969" s="17">
        <v>384</v>
      </c>
      <c r="Y2969" s="17" t="s">
        <v>81</v>
      </c>
      <c r="Z2969" s="17" t="s">
        <v>82</v>
      </c>
      <c r="AA2969" s="17">
        <v>384</v>
      </c>
      <c r="AB2969" s="17" t="s">
        <v>81</v>
      </c>
      <c r="AC2969" s="17" t="s">
        <v>82</v>
      </c>
      <c r="AD2969" s="17">
        <v>384</v>
      </c>
      <c r="AE2969" s="17" t="s">
        <v>83</v>
      </c>
      <c r="AF2969" s="17" t="s">
        <v>82</v>
      </c>
      <c r="AG2969" s="17"/>
      <c r="AH2969" s="17"/>
      <c r="AI2969" s="17"/>
      <c r="AJ2969" s="17">
        <v>1820</v>
      </c>
      <c r="AK2969" s="17" t="s">
        <v>83</v>
      </c>
      <c r="AL2969" s="17" t="s">
        <v>84</v>
      </c>
      <c r="AM2969" s="17">
        <v>1820</v>
      </c>
      <c r="AN2969" s="17" t="s">
        <v>83</v>
      </c>
      <c r="AO2969" s="17" t="s">
        <v>84</v>
      </c>
      <c r="AP2969" s="17">
        <v>1820</v>
      </c>
      <c r="AQ2969" s="17" t="s">
        <v>83</v>
      </c>
      <c r="AR2969" s="17" t="s">
        <v>84</v>
      </c>
      <c r="AS2969" s="17"/>
      <c r="AT2969" s="39"/>
      <c r="AU2969" s="39"/>
      <c r="AV2969" s="16">
        <v>1820</v>
      </c>
      <c r="AW2969" s="16" t="s">
        <v>83</v>
      </c>
      <c r="AX2969" s="16" t="s">
        <v>84</v>
      </c>
      <c r="AY2969" s="16">
        <v>1820</v>
      </c>
      <c r="AZ2969" s="16" t="s">
        <v>83</v>
      </c>
      <c r="BA2969" s="16" t="s">
        <v>84</v>
      </c>
      <c r="BB2969" s="16">
        <v>1820</v>
      </c>
      <c r="BC2969" s="16" t="s">
        <v>83</v>
      </c>
      <c r="BD2969" s="16" t="s">
        <v>84</v>
      </c>
      <c r="BE2969" s="23" t="s">
        <v>1394</v>
      </c>
      <c r="BF2969" s="130" t="str">
        <f t="shared" si="465"/>
        <v/>
      </c>
      <c r="BG2969" s="130" t="str">
        <f t="shared" si="466"/>
        <v/>
      </c>
      <c r="BH2969" s="23">
        <v>1</v>
      </c>
      <c r="BI2969" s="39"/>
      <c r="BJ2969" s="39"/>
      <c r="BK2969" s="39"/>
      <c r="BL2969" s="39"/>
      <c r="BM2969" s="39"/>
      <c r="BN2969" s="39"/>
      <c r="BO2969" s="17" t="s">
        <v>12013</v>
      </c>
      <c r="BP2969" s="3">
        <v>1</v>
      </c>
      <c r="BQ2969" s="2" t="s">
        <v>12014</v>
      </c>
    </row>
    <row r="2970" spans="1:70" ht="16.149999999999999" customHeight="1" x14ac:dyDescent="0.25">
      <c r="A2970" s="16">
        <v>2969</v>
      </c>
      <c r="B2970" s="17" t="s">
        <v>135</v>
      </c>
      <c r="C2970" s="17" t="s">
        <v>165</v>
      </c>
      <c r="D2970" s="2" t="s">
        <v>158</v>
      </c>
      <c r="E2970" s="2" t="s">
        <v>11128</v>
      </c>
      <c r="F2970" s="67">
        <v>41229</v>
      </c>
      <c r="G2970" s="3">
        <f t="shared" si="469"/>
        <v>11</v>
      </c>
      <c r="H2970" s="3">
        <f t="shared" si="470"/>
        <v>2012</v>
      </c>
      <c r="I2970" s="19">
        <v>0.77777777777777801</v>
      </c>
      <c r="J2970" s="20">
        <f t="shared" si="463"/>
        <v>18</v>
      </c>
      <c r="K2970" s="5" t="str">
        <f t="shared" si="468"/>
        <v>ja</v>
      </c>
      <c r="L2970" s="5" t="s">
        <v>91</v>
      </c>
      <c r="M2970" s="6" t="s">
        <v>139</v>
      </c>
      <c r="O2970" s="2" t="s">
        <v>75</v>
      </c>
      <c r="P2970" s="2" t="s">
        <v>10486</v>
      </c>
      <c r="R2970" s="6" t="s">
        <v>464</v>
      </c>
      <c r="U2970" s="2" t="s">
        <v>115</v>
      </c>
      <c r="V2970" s="2" t="s">
        <v>202</v>
      </c>
      <c r="X2970" s="2">
        <v>198</v>
      </c>
      <c r="Y2970" s="2" t="s">
        <v>81</v>
      </c>
      <c r="Z2970" s="2" t="s">
        <v>161</v>
      </c>
      <c r="AD2970" s="2">
        <v>198</v>
      </c>
      <c r="AE2970" s="2" t="s">
        <v>81</v>
      </c>
      <c r="AF2970" s="2" t="s">
        <v>161</v>
      </c>
      <c r="AJ2970" s="2">
        <v>231</v>
      </c>
      <c r="AK2970" s="2" t="s">
        <v>81</v>
      </c>
      <c r="AL2970" s="2" t="s">
        <v>161</v>
      </c>
      <c r="AP2970" s="2">
        <v>231</v>
      </c>
      <c r="AQ2970" s="2" t="s">
        <v>81</v>
      </c>
      <c r="AR2970" s="2" t="s">
        <v>161</v>
      </c>
      <c r="BE2970" s="23" t="str">
        <f t="shared" ref="BE2970:BE3033" si="471">IF(COUNTA(BI2970,BK2970,BM2970) &gt; 0,"EMF ja","EMF nein")</f>
        <v>EMF ja</v>
      </c>
      <c r="BF2970" s="23">
        <f t="shared" si="465"/>
        <v>9</v>
      </c>
      <c r="BG2970" s="23" t="str">
        <f t="shared" si="466"/>
        <v>&lt;100m</v>
      </c>
      <c r="BH2970" s="23">
        <f t="shared" ref="BH2970:BH3033" si="472">COUNTA(BI2970,BK2970,BM2970)</f>
        <v>1</v>
      </c>
      <c r="BI2970" s="2" t="s">
        <v>162</v>
      </c>
      <c r="BJ2970" s="2">
        <v>9</v>
      </c>
      <c r="BO2970" s="2" t="s">
        <v>12015</v>
      </c>
      <c r="BP2970" s="3">
        <v>1</v>
      </c>
      <c r="BQ2970" s="2" t="s">
        <v>12016</v>
      </c>
      <c r="BR2970" s="39"/>
    </row>
    <row r="2971" spans="1:70" ht="16.149999999999999" customHeight="1" x14ac:dyDescent="0.25">
      <c r="A2971" s="16">
        <v>2970</v>
      </c>
      <c r="B2971" s="17" t="s">
        <v>211</v>
      </c>
      <c r="C2971" s="17" t="s">
        <v>165</v>
      </c>
      <c r="D2971" s="2" t="s">
        <v>158</v>
      </c>
      <c r="E2971" s="2" t="s">
        <v>12017</v>
      </c>
      <c r="F2971" s="67">
        <v>43439</v>
      </c>
      <c r="G2971" s="3">
        <f t="shared" si="469"/>
        <v>12</v>
      </c>
      <c r="H2971" s="3">
        <f t="shared" si="470"/>
        <v>2018</v>
      </c>
      <c r="I2971" s="19">
        <v>0.62847222222222199</v>
      </c>
      <c r="J2971" s="20">
        <f t="shared" si="463"/>
        <v>15</v>
      </c>
      <c r="K2971" s="5" t="str">
        <f t="shared" si="468"/>
        <v>ja</v>
      </c>
      <c r="L2971" s="5" t="s">
        <v>91</v>
      </c>
      <c r="M2971" s="6" t="s">
        <v>74</v>
      </c>
      <c r="O2971" s="2" t="s">
        <v>75</v>
      </c>
      <c r="P2971" s="2" t="s">
        <v>12018</v>
      </c>
      <c r="R2971" s="6" t="s">
        <v>77</v>
      </c>
      <c r="T2971" s="6" t="s">
        <v>80</v>
      </c>
      <c r="BE2971" s="23" t="str">
        <f t="shared" si="471"/>
        <v>EMF nein</v>
      </c>
      <c r="BF2971" s="23" t="str">
        <f t="shared" si="465"/>
        <v/>
      </c>
      <c r="BG2971" s="23" t="str">
        <f t="shared" si="466"/>
        <v/>
      </c>
      <c r="BH2971" s="23">
        <f t="shared" si="472"/>
        <v>0</v>
      </c>
      <c r="BO2971" s="2" t="s">
        <v>12019</v>
      </c>
      <c r="BP2971" s="3">
        <v>1</v>
      </c>
      <c r="BQ2971" s="2" t="s">
        <v>12020</v>
      </c>
    </row>
    <row r="2972" spans="1:70" ht="15" customHeight="1" x14ac:dyDescent="0.25">
      <c r="A2972" s="16">
        <v>2971</v>
      </c>
      <c r="B2972" s="17" t="s">
        <v>211</v>
      </c>
      <c r="C2972" s="17" t="s">
        <v>12021</v>
      </c>
      <c r="D2972" s="2" t="s">
        <v>158</v>
      </c>
      <c r="E2972" s="2" t="s">
        <v>2311</v>
      </c>
      <c r="F2972" s="67">
        <v>43435</v>
      </c>
      <c r="G2972" s="3">
        <f t="shared" si="469"/>
        <v>12</v>
      </c>
      <c r="H2972" s="3">
        <f t="shared" si="470"/>
        <v>2018</v>
      </c>
      <c r="I2972" s="19"/>
      <c r="J2972" s="20" t="str">
        <f t="shared" si="463"/>
        <v/>
      </c>
      <c r="K2972" s="5" t="str">
        <f t="shared" si="468"/>
        <v>ja</v>
      </c>
      <c r="L2972" s="5" t="s">
        <v>73</v>
      </c>
      <c r="M2972" s="6" t="s">
        <v>208</v>
      </c>
      <c r="O2972" s="2" t="s">
        <v>5139</v>
      </c>
      <c r="P2972" s="2" t="s">
        <v>12022</v>
      </c>
      <c r="R2972" s="6" t="s">
        <v>77</v>
      </c>
      <c r="T2972" s="6" t="s">
        <v>202</v>
      </c>
      <c r="X2972" s="2">
        <v>250</v>
      </c>
      <c r="Y2972" s="2" t="s">
        <v>81</v>
      </c>
      <c r="Z2972" s="2" t="s">
        <v>82</v>
      </c>
      <c r="AA2972" s="2">
        <v>250</v>
      </c>
      <c r="AB2972" s="2" t="s">
        <v>81</v>
      </c>
      <c r="AC2972" s="2" t="s">
        <v>82</v>
      </c>
      <c r="AD2972" s="2">
        <v>250</v>
      </c>
      <c r="AE2972" s="2" t="s">
        <v>81</v>
      </c>
      <c r="AF2972" s="2" t="s">
        <v>82</v>
      </c>
      <c r="BE2972" s="23" t="str">
        <f t="shared" si="471"/>
        <v>EMF nein</v>
      </c>
      <c r="BF2972" s="23" t="str">
        <f t="shared" si="465"/>
        <v/>
      </c>
      <c r="BG2972" s="23" t="str">
        <f t="shared" si="466"/>
        <v/>
      </c>
      <c r="BH2972" s="23">
        <f t="shared" si="472"/>
        <v>0</v>
      </c>
      <c r="BO2972" s="2" t="s">
        <v>12023</v>
      </c>
      <c r="BP2972" s="3">
        <v>1</v>
      </c>
      <c r="BQ2972" s="2" t="s">
        <v>12024</v>
      </c>
    </row>
    <row r="2973" spans="1:70" ht="16.149999999999999" customHeight="1" x14ac:dyDescent="0.25">
      <c r="A2973" s="16">
        <v>2972</v>
      </c>
      <c r="B2973" s="17" t="s">
        <v>211</v>
      </c>
      <c r="C2973" s="17" t="s">
        <v>12025</v>
      </c>
      <c r="D2973" s="2" t="s">
        <v>89</v>
      </c>
      <c r="E2973" s="2" t="s">
        <v>3847</v>
      </c>
      <c r="F2973" s="67">
        <v>43438</v>
      </c>
      <c r="G2973" s="3">
        <f t="shared" si="469"/>
        <v>12</v>
      </c>
      <c r="H2973" s="3">
        <f t="shared" si="470"/>
        <v>2018</v>
      </c>
      <c r="I2973" s="19">
        <v>0.14583333333333301</v>
      </c>
      <c r="J2973" s="20">
        <f t="shared" si="463"/>
        <v>3</v>
      </c>
      <c r="K2973" s="5" t="str">
        <f t="shared" si="468"/>
        <v>ja</v>
      </c>
      <c r="L2973" s="5" t="s">
        <v>73</v>
      </c>
      <c r="M2973" s="6" t="s">
        <v>74</v>
      </c>
      <c r="N2973" s="5">
        <v>33</v>
      </c>
      <c r="O2973" s="2" t="s">
        <v>140</v>
      </c>
      <c r="P2973" s="2" t="s">
        <v>12026</v>
      </c>
      <c r="R2973" s="6" t="s">
        <v>335</v>
      </c>
      <c r="S2973" s="2" t="s">
        <v>190</v>
      </c>
      <c r="BE2973" s="23" t="str">
        <f t="shared" si="471"/>
        <v>EMF nein</v>
      </c>
      <c r="BF2973" s="23" t="str">
        <f t="shared" si="465"/>
        <v/>
      </c>
      <c r="BG2973" s="23" t="str">
        <f t="shared" si="466"/>
        <v/>
      </c>
      <c r="BH2973" s="23">
        <f t="shared" si="472"/>
        <v>0</v>
      </c>
      <c r="BO2973" s="2" t="s">
        <v>12027</v>
      </c>
      <c r="BP2973" s="3">
        <v>1</v>
      </c>
      <c r="BQ2973" s="2" t="s">
        <v>12028</v>
      </c>
    </row>
    <row r="2974" spans="1:70" ht="16.149999999999999" customHeight="1" x14ac:dyDescent="0.25">
      <c r="A2974" s="69">
        <v>2973</v>
      </c>
      <c r="B2974" s="17" t="s">
        <v>211</v>
      </c>
      <c r="C2974" s="17" t="s">
        <v>680</v>
      </c>
      <c r="D2974" s="2" t="s">
        <v>651</v>
      </c>
      <c r="E2974" s="2" t="s">
        <v>12029</v>
      </c>
      <c r="F2974" s="67">
        <v>43439</v>
      </c>
      <c r="G2974" s="3">
        <f t="shared" si="469"/>
        <v>12</v>
      </c>
      <c r="H2974" s="3">
        <f t="shared" si="470"/>
        <v>2018</v>
      </c>
      <c r="I2974" s="19">
        <v>0.53472222222222199</v>
      </c>
      <c r="J2974" s="20">
        <f t="shared" si="463"/>
        <v>12</v>
      </c>
      <c r="K2974" s="5" t="str">
        <f t="shared" si="468"/>
        <v>ja</v>
      </c>
      <c r="L2974" s="5" t="s">
        <v>91</v>
      </c>
      <c r="M2974" s="6" t="s">
        <v>100</v>
      </c>
      <c r="N2974" s="5">
        <v>65</v>
      </c>
      <c r="O2974" s="5" t="s">
        <v>5139</v>
      </c>
      <c r="P2974" s="6" t="s">
        <v>12030</v>
      </c>
      <c r="R2974" s="6" t="s">
        <v>77</v>
      </c>
      <c r="S2974" s="5" t="s">
        <v>1033</v>
      </c>
      <c r="T2974" s="6" t="s">
        <v>202</v>
      </c>
      <c r="U2974" s="2" t="s">
        <v>100</v>
      </c>
      <c r="X2974" s="2">
        <v>60</v>
      </c>
      <c r="Y2974" s="2" t="s">
        <v>81</v>
      </c>
      <c r="Z2974" s="2" t="s">
        <v>161</v>
      </c>
      <c r="AA2974" s="2">
        <v>60</v>
      </c>
      <c r="AB2974" s="2" t="s">
        <v>81</v>
      </c>
      <c r="AC2974" s="2" t="s">
        <v>161</v>
      </c>
      <c r="AD2974" s="2">
        <v>60</v>
      </c>
      <c r="AE2974" s="2" t="s">
        <v>81</v>
      </c>
      <c r="AF2974" s="2" t="s">
        <v>161</v>
      </c>
      <c r="AJ2974" s="2">
        <v>60</v>
      </c>
      <c r="AK2974" s="2" t="s">
        <v>81</v>
      </c>
      <c r="AL2974" s="2" t="s">
        <v>161</v>
      </c>
      <c r="AM2974" s="2">
        <v>60</v>
      </c>
      <c r="AN2974" s="2" t="s">
        <v>81</v>
      </c>
      <c r="AO2974" s="2" t="s">
        <v>161</v>
      </c>
      <c r="AP2974" s="2">
        <v>60</v>
      </c>
      <c r="AQ2974" s="2" t="s">
        <v>81</v>
      </c>
      <c r="AR2974" s="2" t="s">
        <v>161</v>
      </c>
      <c r="AV2974" s="2">
        <v>60</v>
      </c>
      <c r="AW2974" s="2" t="s">
        <v>81</v>
      </c>
      <c r="AX2974" s="2" t="s">
        <v>161</v>
      </c>
      <c r="AY2974" s="2">
        <v>60</v>
      </c>
      <c r="AZ2974" s="2" t="s">
        <v>81</v>
      </c>
      <c r="BA2974" s="2" t="s">
        <v>161</v>
      </c>
      <c r="BB2974" s="2">
        <v>60</v>
      </c>
      <c r="BC2974" s="2" t="s">
        <v>81</v>
      </c>
      <c r="BD2974" s="2" t="s">
        <v>161</v>
      </c>
      <c r="BE2974" s="23" t="str">
        <f t="shared" si="471"/>
        <v>EMF nein</v>
      </c>
      <c r="BF2974" s="23" t="str">
        <f t="shared" si="465"/>
        <v/>
      </c>
      <c r="BG2974" s="23" t="str">
        <f t="shared" si="466"/>
        <v/>
      </c>
      <c r="BH2974" s="23">
        <f t="shared" si="472"/>
        <v>0</v>
      </c>
      <c r="BO2974" s="2" t="s">
        <v>12031</v>
      </c>
      <c r="BP2974" s="3">
        <v>1</v>
      </c>
      <c r="BQ2974" s="2" t="s">
        <v>12032</v>
      </c>
    </row>
    <row r="2975" spans="1:70" ht="16.149999999999999" customHeight="1" x14ac:dyDescent="0.25">
      <c r="A2975" s="69">
        <v>2974</v>
      </c>
      <c r="B2975" s="17" t="s">
        <v>87</v>
      </c>
      <c r="C2975" s="17" t="s">
        <v>1403</v>
      </c>
      <c r="D2975" s="2" t="s">
        <v>137</v>
      </c>
      <c r="E2975" s="2" t="s">
        <v>12033</v>
      </c>
      <c r="F2975" s="67">
        <v>43438</v>
      </c>
      <c r="G2975" s="3">
        <f t="shared" si="469"/>
        <v>12</v>
      </c>
      <c r="H2975" s="3">
        <f t="shared" si="470"/>
        <v>2018</v>
      </c>
      <c r="I2975" s="19">
        <v>0.70486111111111105</v>
      </c>
      <c r="J2975" s="20">
        <f t="shared" si="463"/>
        <v>16</v>
      </c>
      <c r="K2975" s="5" t="str">
        <f t="shared" si="468"/>
        <v>ja</v>
      </c>
      <c r="L2975" s="5" t="s">
        <v>73</v>
      </c>
      <c r="M2975" s="6" t="s">
        <v>74</v>
      </c>
      <c r="N2975" s="5">
        <v>77</v>
      </c>
      <c r="O2975" s="2" t="s">
        <v>126</v>
      </c>
      <c r="P2975" s="2" t="s">
        <v>12034</v>
      </c>
      <c r="R2975" s="6" t="s">
        <v>335</v>
      </c>
      <c r="X2975" s="2">
        <v>680</v>
      </c>
      <c r="Y2975" s="2" t="s">
        <v>81</v>
      </c>
      <c r="Z2975" s="2" t="s">
        <v>84</v>
      </c>
      <c r="AA2975" s="2">
        <v>680</v>
      </c>
      <c r="AB2975" s="2" t="s">
        <v>94</v>
      </c>
      <c r="AC2975" s="2" t="s">
        <v>84</v>
      </c>
      <c r="AD2975" s="2">
        <v>680</v>
      </c>
      <c r="AE2975" s="2" t="s">
        <v>81</v>
      </c>
      <c r="AF2975" s="2" t="s">
        <v>84</v>
      </c>
      <c r="AJ2975" s="2">
        <v>680</v>
      </c>
      <c r="AK2975" s="2" t="s">
        <v>81</v>
      </c>
      <c r="AL2975" s="2" t="s">
        <v>84</v>
      </c>
      <c r="AM2975" s="2">
        <v>680</v>
      </c>
      <c r="AN2975" s="2" t="s">
        <v>94</v>
      </c>
      <c r="AO2975" s="2" t="s">
        <v>84</v>
      </c>
      <c r="AP2975" s="2">
        <v>680</v>
      </c>
      <c r="AQ2975" s="2" t="s">
        <v>81</v>
      </c>
      <c r="AR2975" s="2" t="s">
        <v>84</v>
      </c>
      <c r="BE2975" s="23" t="str">
        <f t="shared" si="471"/>
        <v>EMF ja</v>
      </c>
      <c r="BF2975" s="23">
        <f t="shared" si="465"/>
        <v>1650</v>
      </c>
      <c r="BG2975" s="23" t="str">
        <f t="shared" si="466"/>
        <v>500+m</v>
      </c>
      <c r="BH2975" s="23">
        <f t="shared" si="472"/>
        <v>1</v>
      </c>
      <c r="BI2975" s="2" t="s">
        <v>162</v>
      </c>
      <c r="BJ2975" s="2">
        <v>1650</v>
      </c>
      <c r="BO2975" s="2" t="s">
        <v>12035</v>
      </c>
      <c r="BP2975" s="3">
        <v>1</v>
      </c>
      <c r="BQ2975" s="2" t="s">
        <v>12036</v>
      </c>
    </row>
    <row r="2976" spans="1:70" ht="16.149999999999999" customHeight="1" x14ac:dyDescent="0.25">
      <c r="A2976" s="16">
        <v>2975</v>
      </c>
      <c r="B2976" s="17" t="s">
        <v>211</v>
      </c>
      <c r="C2976" s="17" t="s">
        <v>12037</v>
      </c>
      <c r="D2976" s="2" t="s">
        <v>264</v>
      </c>
      <c r="E2976" s="2" t="s">
        <v>12038</v>
      </c>
      <c r="F2976" s="67">
        <v>43441</v>
      </c>
      <c r="G2976" s="3">
        <f t="shared" si="469"/>
        <v>12</v>
      </c>
      <c r="H2976" s="3">
        <f t="shared" si="470"/>
        <v>2018</v>
      </c>
      <c r="I2976" s="19">
        <v>0.27083333333333298</v>
      </c>
      <c r="J2976" s="20">
        <f t="shared" si="463"/>
        <v>6</v>
      </c>
      <c r="K2976" s="5" t="str">
        <f t="shared" si="468"/>
        <v>ja</v>
      </c>
      <c r="L2976" s="5" t="s">
        <v>91</v>
      </c>
      <c r="M2976" s="6" t="s">
        <v>74</v>
      </c>
      <c r="N2976" s="5">
        <v>32</v>
      </c>
      <c r="O2976" s="2" t="s">
        <v>126</v>
      </c>
      <c r="P2976" s="2" t="s">
        <v>12039</v>
      </c>
      <c r="R2976" s="6" t="s">
        <v>335</v>
      </c>
      <c r="S2976" s="2" t="s">
        <v>190</v>
      </c>
      <c r="T2976" s="6" t="s">
        <v>80</v>
      </c>
      <c r="X2976" s="2">
        <v>726</v>
      </c>
      <c r="Y2976" s="2" t="s">
        <v>81</v>
      </c>
      <c r="Z2976" s="2" t="s">
        <v>168</v>
      </c>
      <c r="AA2976" s="2">
        <v>726</v>
      </c>
      <c r="AB2976" s="2" t="s">
        <v>81</v>
      </c>
      <c r="AC2976" s="2" t="s">
        <v>168</v>
      </c>
      <c r="AD2976" s="2">
        <v>726</v>
      </c>
      <c r="AE2976" s="2" t="s">
        <v>83</v>
      </c>
      <c r="AF2976" s="2" t="s">
        <v>168</v>
      </c>
      <c r="BE2976" s="23" t="str">
        <f t="shared" si="471"/>
        <v>EMF nein</v>
      </c>
      <c r="BF2976" s="23" t="str">
        <f t="shared" si="465"/>
        <v/>
      </c>
      <c r="BG2976" s="23" t="str">
        <f t="shared" si="466"/>
        <v/>
      </c>
      <c r="BH2976" s="23">
        <f t="shared" si="472"/>
        <v>0</v>
      </c>
      <c r="BO2976" s="2" t="s">
        <v>12040</v>
      </c>
      <c r="BP2976" s="3">
        <v>1</v>
      </c>
      <c r="BQ2976" s="2" t="s">
        <v>12041</v>
      </c>
    </row>
    <row r="2977" spans="1:69" ht="16.149999999999999" customHeight="1" x14ac:dyDescent="0.25">
      <c r="A2977" s="1">
        <v>2976</v>
      </c>
      <c r="B2977" s="2" t="s">
        <v>211</v>
      </c>
      <c r="C2977" s="2" t="s">
        <v>289</v>
      </c>
      <c r="D2977" s="2" t="s">
        <v>290</v>
      </c>
      <c r="E2977" s="2" t="s">
        <v>12042</v>
      </c>
      <c r="F2977" s="67">
        <v>43440</v>
      </c>
      <c r="G2977" s="3">
        <f t="shared" si="469"/>
        <v>12</v>
      </c>
      <c r="H2977" s="3">
        <f t="shared" si="470"/>
        <v>2018</v>
      </c>
      <c r="I2977" s="19">
        <v>0.91666666666666696</v>
      </c>
      <c r="J2977" s="20">
        <f t="shared" si="463"/>
        <v>22</v>
      </c>
      <c r="K2977" s="5" t="str">
        <f t="shared" si="468"/>
        <v>ja</v>
      </c>
      <c r="L2977" s="5" t="s">
        <v>91</v>
      </c>
      <c r="M2977" s="6" t="s">
        <v>74</v>
      </c>
      <c r="N2977" s="5">
        <v>35</v>
      </c>
      <c r="O2977" s="2" t="s">
        <v>75</v>
      </c>
      <c r="P2977" s="6" t="s">
        <v>12043</v>
      </c>
      <c r="R2977" s="6" t="s">
        <v>335</v>
      </c>
      <c r="X2977" s="2">
        <v>60</v>
      </c>
      <c r="Y2977" s="2" t="s">
        <v>81</v>
      </c>
      <c r="Z2977" s="2" t="s">
        <v>82</v>
      </c>
      <c r="AD2977" s="2">
        <v>60</v>
      </c>
      <c r="AE2977" s="2" t="s">
        <v>9448</v>
      </c>
      <c r="AF2977" s="2" t="s">
        <v>82</v>
      </c>
      <c r="AJ2977" s="2">
        <v>90</v>
      </c>
      <c r="AK2977" s="2" t="s">
        <v>81</v>
      </c>
      <c r="AL2977" s="2" t="s">
        <v>168</v>
      </c>
      <c r="AM2977" s="2">
        <v>90</v>
      </c>
      <c r="AN2977" s="2" t="s">
        <v>81</v>
      </c>
      <c r="AO2977" s="2" t="s">
        <v>168</v>
      </c>
      <c r="AP2977" s="2">
        <v>90</v>
      </c>
      <c r="AQ2977" s="2" t="s">
        <v>9448</v>
      </c>
      <c r="AR2977" s="2" t="s">
        <v>168</v>
      </c>
      <c r="BE2977" s="23" t="str">
        <f t="shared" si="471"/>
        <v>EMF nein</v>
      </c>
      <c r="BF2977" s="23" t="str">
        <f t="shared" si="465"/>
        <v/>
      </c>
      <c r="BG2977" s="23" t="str">
        <f t="shared" si="466"/>
        <v/>
      </c>
      <c r="BH2977" s="23">
        <f t="shared" si="472"/>
        <v>0</v>
      </c>
      <c r="BO2977" s="2" t="s">
        <v>12044</v>
      </c>
      <c r="BP2977" s="3">
        <v>1</v>
      </c>
      <c r="BQ2977" s="2" t="s">
        <v>12045</v>
      </c>
    </row>
    <row r="2978" spans="1:69" ht="16.149999999999999" customHeight="1" x14ac:dyDescent="0.25">
      <c r="A2978" s="1">
        <v>2977</v>
      </c>
      <c r="B2978" s="2" t="s">
        <v>135</v>
      </c>
      <c r="C2978" s="2" t="s">
        <v>1851</v>
      </c>
      <c r="D2978" s="2" t="s">
        <v>89</v>
      </c>
      <c r="E2978" s="2" t="s">
        <v>12046</v>
      </c>
      <c r="F2978" s="67">
        <v>43437</v>
      </c>
      <c r="G2978" s="3">
        <f t="shared" si="469"/>
        <v>12</v>
      </c>
      <c r="H2978" s="3">
        <f t="shared" si="470"/>
        <v>2018</v>
      </c>
      <c r="I2978" s="19">
        <v>0.4375</v>
      </c>
      <c r="J2978" s="20">
        <f t="shared" si="463"/>
        <v>10</v>
      </c>
      <c r="K2978" s="5" t="str">
        <f t="shared" si="468"/>
        <v>ja</v>
      </c>
      <c r="L2978" s="5" t="s">
        <v>91</v>
      </c>
      <c r="M2978" s="6" t="s">
        <v>74</v>
      </c>
      <c r="O2978" s="2" t="s">
        <v>75</v>
      </c>
      <c r="P2978" s="6" t="s">
        <v>12047</v>
      </c>
      <c r="U2978" s="2" t="s">
        <v>208</v>
      </c>
      <c r="V2978" s="2" t="s">
        <v>202</v>
      </c>
      <c r="BE2978" s="23" t="str">
        <f t="shared" si="471"/>
        <v>EMF nein</v>
      </c>
      <c r="BF2978" s="23" t="str">
        <f t="shared" si="465"/>
        <v/>
      </c>
      <c r="BG2978" s="23" t="str">
        <f t="shared" si="466"/>
        <v/>
      </c>
      <c r="BH2978" s="23">
        <f t="shared" si="472"/>
        <v>0</v>
      </c>
      <c r="BP2978" s="3">
        <v>1</v>
      </c>
      <c r="BQ2978" s="2" t="s">
        <v>12048</v>
      </c>
    </row>
    <row r="2979" spans="1:69" ht="16.149999999999999" customHeight="1" x14ac:dyDescent="0.25">
      <c r="A2979" s="1">
        <v>2978</v>
      </c>
      <c r="B2979" s="2" t="s">
        <v>211</v>
      </c>
      <c r="C2979" s="2" t="s">
        <v>806</v>
      </c>
      <c r="D2979" s="2" t="s">
        <v>264</v>
      </c>
      <c r="E2979" s="2" t="s">
        <v>12049</v>
      </c>
      <c r="F2979" s="67">
        <v>43436</v>
      </c>
      <c r="G2979" s="3">
        <f t="shared" si="469"/>
        <v>12</v>
      </c>
      <c r="H2979" s="3">
        <f t="shared" si="470"/>
        <v>2018</v>
      </c>
      <c r="I2979" s="19">
        <v>0.15625</v>
      </c>
      <c r="J2979" s="20">
        <f t="shared" si="463"/>
        <v>3</v>
      </c>
      <c r="K2979" s="5" t="str">
        <f t="shared" si="468"/>
        <v>ja</v>
      </c>
      <c r="L2979" s="5" t="s">
        <v>91</v>
      </c>
      <c r="M2979" s="6" t="s">
        <v>74</v>
      </c>
      <c r="N2979" s="5">
        <v>26</v>
      </c>
      <c r="O2979" s="2" t="s">
        <v>4536</v>
      </c>
      <c r="P2979" s="6" t="s">
        <v>12050</v>
      </c>
      <c r="S2979" s="2" t="s">
        <v>190</v>
      </c>
      <c r="BE2979" s="23" t="str">
        <f t="shared" si="471"/>
        <v>EMF ja</v>
      </c>
      <c r="BF2979" s="23">
        <f t="shared" si="465"/>
        <v>300</v>
      </c>
      <c r="BG2979" s="23" t="str">
        <f t="shared" si="466"/>
        <v>100-499m</v>
      </c>
      <c r="BH2979" s="23">
        <f t="shared" si="472"/>
        <v>1</v>
      </c>
      <c r="BK2979" s="2" t="s">
        <v>162</v>
      </c>
      <c r="BL2979" s="2">
        <v>300</v>
      </c>
      <c r="BO2979" s="2" t="s">
        <v>12051</v>
      </c>
      <c r="BP2979" s="3">
        <v>1</v>
      </c>
      <c r="BQ2979" s="2" t="s">
        <v>12052</v>
      </c>
    </row>
    <row r="2980" spans="1:69" ht="16.149999999999999" customHeight="1" x14ac:dyDescent="0.25">
      <c r="A2980" s="1">
        <v>2979</v>
      </c>
      <c r="B2980" s="2" t="s">
        <v>87</v>
      </c>
      <c r="C2980" s="2" t="s">
        <v>12053</v>
      </c>
      <c r="D2980" s="2" t="s">
        <v>137</v>
      </c>
      <c r="E2980" s="2" t="s">
        <v>12054</v>
      </c>
      <c r="F2980" s="67">
        <v>43442</v>
      </c>
      <c r="G2980" s="3">
        <f t="shared" si="469"/>
        <v>12</v>
      </c>
      <c r="H2980" s="3">
        <f t="shared" si="470"/>
        <v>2018</v>
      </c>
      <c r="I2980" s="19">
        <v>0.57986111111111105</v>
      </c>
      <c r="J2980" s="20">
        <f t="shared" si="463"/>
        <v>13</v>
      </c>
      <c r="K2980" s="5" t="str">
        <f t="shared" si="468"/>
        <v>ja</v>
      </c>
      <c r="L2980" s="5" t="s">
        <v>91</v>
      </c>
      <c r="M2980" s="6" t="s">
        <v>74</v>
      </c>
      <c r="N2980" s="5">
        <v>71</v>
      </c>
      <c r="O2980" s="2" t="s">
        <v>75</v>
      </c>
      <c r="P2980" s="6" t="s">
        <v>12055</v>
      </c>
      <c r="R2980" s="6" t="s">
        <v>335</v>
      </c>
      <c r="S2980" s="2" t="s">
        <v>1033</v>
      </c>
      <c r="T2980" s="6" t="s">
        <v>80</v>
      </c>
      <c r="U2980" s="2" t="s">
        <v>208</v>
      </c>
      <c r="V2980" s="5" t="s">
        <v>202</v>
      </c>
      <c r="X2980" s="2">
        <v>60</v>
      </c>
      <c r="Y2980" s="2" t="s">
        <v>81</v>
      </c>
      <c r="Z2980" s="2" t="s">
        <v>161</v>
      </c>
      <c r="AA2980" s="2">
        <v>60</v>
      </c>
      <c r="AB2980" s="2" t="s">
        <v>81</v>
      </c>
      <c r="AC2980" s="2" t="s">
        <v>161</v>
      </c>
      <c r="AD2980" s="2">
        <v>60</v>
      </c>
      <c r="AE2980" s="2" t="s">
        <v>81</v>
      </c>
      <c r="AF2980" s="2" t="s">
        <v>161</v>
      </c>
      <c r="AJ2980" s="2">
        <v>120</v>
      </c>
      <c r="AK2980" s="2" t="s">
        <v>81</v>
      </c>
      <c r="AL2980" s="2" t="s">
        <v>168</v>
      </c>
      <c r="AM2980" s="2">
        <v>120</v>
      </c>
      <c r="AN2980" s="2" t="s">
        <v>81</v>
      </c>
      <c r="AO2980" s="2" t="s">
        <v>168</v>
      </c>
      <c r="AP2980" s="2">
        <v>120</v>
      </c>
      <c r="AQ2980" s="2" t="s">
        <v>81</v>
      </c>
      <c r="AR2980" s="2" t="s">
        <v>168</v>
      </c>
      <c r="AV2980" s="2">
        <v>180</v>
      </c>
      <c r="AW2980" s="2" t="s">
        <v>83</v>
      </c>
      <c r="AX2980" s="2" t="s">
        <v>168</v>
      </c>
      <c r="BB2980" s="2">
        <v>180</v>
      </c>
      <c r="BC2980" s="2" t="s">
        <v>83</v>
      </c>
      <c r="BD2980" s="2" t="s">
        <v>168</v>
      </c>
      <c r="BE2980" s="23" t="str">
        <f t="shared" si="471"/>
        <v>EMF nein</v>
      </c>
      <c r="BF2980" s="23" t="str">
        <f t="shared" si="465"/>
        <v/>
      </c>
      <c r="BG2980" s="23" t="str">
        <f t="shared" si="466"/>
        <v/>
      </c>
      <c r="BH2980" s="23">
        <f t="shared" si="472"/>
        <v>0</v>
      </c>
      <c r="BO2980" s="2" t="s">
        <v>12056</v>
      </c>
      <c r="BP2980" s="3">
        <v>1</v>
      </c>
      <c r="BQ2980" s="2" t="s">
        <v>12057</v>
      </c>
    </row>
    <row r="2981" spans="1:69" ht="16.149999999999999" customHeight="1" x14ac:dyDescent="0.25">
      <c r="A2981" s="1">
        <v>2980</v>
      </c>
      <c r="B2981" s="2" t="s">
        <v>135</v>
      </c>
      <c r="C2981" s="2" t="s">
        <v>540</v>
      </c>
      <c r="D2981" s="2" t="s">
        <v>124</v>
      </c>
      <c r="E2981" s="2" t="s">
        <v>12058</v>
      </c>
      <c r="F2981" s="67">
        <v>42144</v>
      </c>
      <c r="G2981" s="3">
        <f t="shared" si="469"/>
        <v>5</v>
      </c>
      <c r="H2981" s="3">
        <f t="shared" si="470"/>
        <v>2015</v>
      </c>
      <c r="I2981" s="19">
        <v>0.375</v>
      </c>
      <c r="J2981" s="20">
        <f t="shared" si="463"/>
        <v>9</v>
      </c>
      <c r="K2981" s="5" t="str">
        <f t="shared" si="468"/>
        <v>ja</v>
      </c>
      <c r="L2981" s="5" t="s">
        <v>91</v>
      </c>
      <c r="M2981" s="6" t="s">
        <v>74</v>
      </c>
      <c r="N2981" s="5">
        <v>47</v>
      </c>
      <c r="O2981" s="2" t="s">
        <v>75</v>
      </c>
      <c r="P2981" s="6" t="s">
        <v>12047</v>
      </c>
      <c r="R2981" s="6" t="s">
        <v>335</v>
      </c>
      <c r="U2981" s="2" t="s">
        <v>208</v>
      </c>
      <c r="V2981" s="2" t="s">
        <v>202</v>
      </c>
      <c r="X2981" s="2">
        <v>97</v>
      </c>
      <c r="Y2981" s="2" t="s">
        <v>81</v>
      </c>
      <c r="Z2981" s="2" t="s">
        <v>82</v>
      </c>
      <c r="AA2981" s="2">
        <v>97</v>
      </c>
      <c r="AB2981" s="2" t="s">
        <v>81</v>
      </c>
      <c r="AC2981" s="2" t="s">
        <v>82</v>
      </c>
      <c r="AD2981" s="2">
        <v>97</v>
      </c>
      <c r="AE2981" s="2" t="s">
        <v>81</v>
      </c>
      <c r="AF2981" s="2" t="s">
        <v>82</v>
      </c>
      <c r="BE2981" s="23" t="str">
        <f t="shared" si="471"/>
        <v>EMF nein</v>
      </c>
      <c r="BF2981" s="23" t="str">
        <f t="shared" si="465"/>
        <v/>
      </c>
      <c r="BG2981" s="23" t="str">
        <f t="shared" si="466"/>
        <v/>
      </c>
      <c r="BH2981" s="23">
        <f t="shared" si="472"/>
        <v>0</v>
      </c>
      <c r="BO2981" s="2" t="s">
        <v>12059</v>
      </c>
      <c r="BP2981" s="3">
        <v>1</v>
      </c>
      <c r="BQ2981" s="2" t="s">
        <v>12060</v>
      </c>
    </row>
    <row r="2982" spans="1:69" ht="16.149999999999999" customHeight="1" x14ac:dyDescent="0.25">
      <c r="A2982" s="1">
        <v>2981</v>
      </c>
      <c r="B2982" s="2" t="s">
        <v>5048</v>
      </c>
      <c r="C2982" s="2" t="s">
        <v>12061</v>
      </c>
      <c r="D2982" s="2" t="s">
        <v>158</v>
      </c>
      <c r="E2982" s="2" t="s">
        <v>12062</v>
      </c>
      <c r="F2982" s="67">
        <v>43443</v>
      </c>
      <c r="G2982" s="3">
        <f t="shared" si="469"/>
        <v>12</v>
      </c>
      <c r="H2982" s="3">
        <f t="shared" si="470"/>
        <v>2018</v>
      </c>
      <c r="I2982" s="19">
        <v>0.70833333333333304</v>
      </c>
      <c r="J2982" s="20">
        <f t="shared" si="463"/>
        <v>17</v>
      </c>
      <c r="K2982" s="5" t="str">
        <f t="shared" si="468"/>
        <v>ja</v>
      </c>
      <c r="L2982" s="5" t="s">
        <v>91</v>
      </c>
      <c r="M2982" s="6" t="s">
        <v>74</v>
      </c>
      <c r="N2982" s="5">
        <v>71</v>
      </c>
      <c r="O2982" s="2" t="s">
        <v>75</v>
      </c>
      <c r="P2982" s="6" t="s">
        <v>12063</v>
      </c>
      <c r="R2982" s="6" t="s">
        <v>335</v>
      </c>
      <c r="S2982" s="2" t="s">
        <v>1033</v>
      </c>
      <c r="T2982" s="6" t="s">
        <v>202</v>
      </c>
      <c r="X2982" s="2">
        <v>650</v>
      </c>
      <c r="Y2982" s="2" t="s">
        <v>83</v>
      </c>
      <c r="Z2982" s="2" t="s">
        <v>168</v>
      </c>
      <c r="AD2982" s="2">
        <v>650</v>
      </c>
      <c r="AE2982" s="2" t="s">
        <v>83</v>
      </c>
      <c r="AF2982" s="2" t="s">
        <v>168</v>
      </c>
      <c r="BE2982" s="23" t="str">
        <f t="shared" si="471"/>
        <v>EMF nein</v>
      </c>
      <c r="BF2982" s="23" t="str">
        <f t="shared" si="465"/>
        <v/>
      </c>
      <c r="BG2982" s="23" t="str">
        <f t="shared" si="466"/>
        <v/>
      </c>
      <c r="BH2982" s="23">
        <f t="shared" si="472"/>
        <v>0</v>
      </c>
      <c r="BO2982" s="2" t="s">
        <v>12064</v>
      </c>
      <c r="BP2982" s="3">
        <v>1</v>
      </c>
      <c r="BQ2982" s="2" t="s">
        <v>12065</v>
      </c>
    </row>
    <row r="2983" spans="1:69" ht="16.149999999999999" customHeight="1" x14ac:dyDescent="0.25">
      <c r="A2983" s="1">
        <v>2982</v>
      </c>
      <c r="B2983" s="2" t="s">
        <v>87</v>
      </c>
      <c r="C2983" s="2" t="s">
        <v>1213</v>
      </c>
      <c r="D2983" s="2" t="s">
        <v>896</v>
      </c>
      <c r="E2983" s="2" t="s">
        <v>12066</v>
      </c>
      <c r="F2983" s="67">
        <v>43443</v>
      </c>
      <c r="G2983" s="3">
        <f t="shared" si="469"/>
        <v>12</v>
      </c>
      <c r="H2983" s="3">
        <f t="shared" si="470"/>
        <v>2018</v>
      </c>
      <c r="I2983" s="19">
        <v>0.70833333333333304</v>
      </c>
      <c r="J2983" s="20">
        <f t="shared" si="463"/>
        <v>17</v>
      </c>
      <c r="K2983" s="5" t="str">
        <f t="shared" si="468"/>
        <v>ja</v>
      </c>
      <c r="L2983" s="5" t="s">
        <v>73</v>
      </c>
      <c r="M2983" s="6" t="s">
        <v>74</v>
      </c>
      <c r="N2983" s="5">
        <v>77</v>
      </c>
      <c r="O2983" s="2" t="s">
        <v>75</v>
      </c>
      <c r="P2983" s="6" t="s">
        <v>12067</v>
      </c>
      <c r="R2983" s="6" t="s">
        <v>77</v>
      </c>
      <c r="X2983" s="2">
        <v>150</v>
      </c>
      <c r="Y2983" s="2" t="s">
        <v>81</v>
      </c>
      <c r="Z2983" s="2" t="s">
        <v>168</v>
      </c>
      <c r="AD2983" s="2">
        <v>150</v>
      </c>
      <c r="AE2983" s="2" t="s">
        <v>81</v>
      </c>
      <c r="AF2983" s="2" t="s">
        <v>168</v>
      </c>
      <c r="AJ2983" s="2">
        <v>200</v>
      </c>
      <c r="AK2983" s="2" t="s">
        <v>81</v>
      </c>
      <c r="AL2983" s="2" t="s">
        <v>168</v>
      </c>
      <c r="AP2983" s="2">
        <v>200</v>
      </c>
      <c r="AQ2983" s="2" t="s">
        <v>81</v>
      </c>
      <c r="AR2983" s="2" t="s">
        <v>168</v>
      </c>
      <c r="AV2983" s="2">
        <v>50</v>
      </c>
      <c r="AW2983" s="2" t="s">
        <v>81</v>
      </c>
      <c r="AX2983" s="2" t="s">
        <v>82</v>
      </c>
      <c r="BE2983" s="23" t="str">
        <f t="shared" si="471"/>
        <v>EMF nein</v>
      </c>
      <c r="BF2983" s="23" t="str">
        <f t="shared" si="465"/>
        <v/>
      </c>
      <c r="BG2983" s="23" t="str">
        <f t="shared" si="466"/>
        <v/>
      </c>
      <c r="BH2983" s="23">
        <f t="shared" si="472"/>
        <v>0</v>
      </c>
      <c r="BO2983" s="2" t="s">
        <v>12068</v>
      </c>
      <c r="BP2983" s="3">
        <v>1</v>
      </c>
      <c r="BQ2983" s="2" t="s">
        <v>12069</v>
      </c>
    </row>
    <row r="2984" spans="1:69" ht="16.149999999999999" customHeight="1" x14ac:dyDescent="0.25">
      <c r="A2984" s="1">
        <v>2983</v>
      </c>
      <c r="B2984" s="2" t="s">
        <v>5048</v>
      </c>
      <c r="C2984" s="2" t="s">
        <v>3281</v>
      </c>
      <c r="D2984" s="2" t="s">
        <v>296</v>
      </c>
      <c r="E2984" s="2" t="s">
        <v>12070</v>
      </c>
      <c r="F2984" s="66">
        <v>43441</v>
      </c>
      <c r="G2984" s="3">
        <f t="shared" si="469"/>
        <v>12</v>
      </c>
      <c r="H2984" s="3">
        <f t="shared" si="470"/>
        <v>2018</v>
      </c>
      <c r="I2984" s="19">
        <v>0.25416666666666698</v>
      </c>
      <c r="J2984" s="20">
        <f t="shared" si="463"/>
        <v>6</v>
      </c>
      <c r="K2984" s="5" t="str">
        <f t="shared" si="468"/>
        <v>ja</v>
      </c>
      <c r="L2984" s="5" t="s">
        <v>91</v>
      </c>
      <c r="M2984" s="6" t="s">
        <v>74</v>
      </c>
      <c r="N2984" s="5">
        <v>56</v>
      </c>
      <c r="O2984" s="6" t="s">
        <v>140</v>
      </c>
      <c r="P2984" s="6" t="s">
        <v>12071</v>
      </c>
      <c r="R2984" s="6" t="s">
        <v>77</v>
      </c>
      <c r="S2984" s="2" t="s">
        <v>1033</v>
      </c>
      <c r="T2984" s="6" t="s">
        <v>80</v>
      </c>
      <c r="U2984" s="2" t="s">
        <v>139</v>
      </c>
      <c r="X2984" s="2">
        <v>730</v>
      </c>
      <c r="Y2984" s="2" t="s">
        <v>81</v>
      </c>
      <c r="Z2984" s="2" t="s">
        <v>168</v>
      </c>
      <c r="AA2984" s="2">
        <v>730</v>
      </c>
      <c r="AB2984" s="2" t="s">
        <v>81</v>
      </c>
      <c r="AC2984" s="2" t="s">
        <v>168</v>
      </c>
      <c r="AD2984" s="2">
        <v>730</v>
      </c>
      <c r="AE2984" s="2" t="s">
        <v>83</v>
      </c>
      <c r="AF2984" s="2" t="s">
        <v>168</v>
      </c>
      <c r="BE2984" s="23" t="str">
        <f t="shared" si="471"/>
        <v>EMF ja</v>
      </c>
      <c r="BF2984" s="23">
        <f t="shared" si="465"/>
        <v>2300</v>
      </c>
      <c r="BG2984" s="23" t="str">
        <f t="shared" si="466"/>
        <v>500+m</v>
      </c>
      <c r="BH2984" s="23">
        <f t="shared" si="472"/>
        <v>2</v>
      </c>
      <c r="BK2984" s="2" t="s">
        <v>162</v>
      </c>
      <c r="BL2984" s="2">
        <v>6000</v>
      </c>
      <c r="BM2984" s="2" t="s">
        <v>162</v>
      </c>
      <c r="BN2984" s="2">
        <v>2300</v>
      </c>
      <c r="BO2984" s="2" t="s">
        <v>12072</v>
      </c>
      <c r="BP2984" s="3">
        <v>1</v>
      </c>
      <c r="BQ2984" s="2" t="s">
        <v>12073</v>
      </c>
    </row>
    <row r="2985" spans="1:69" ht="16.149999999999999" customHeight="1" x14ac:dyDescent="0.25">
      <c r="A2985" s="1">
        <v>2984</v>
      </c>
      <c r="B2985" s="2" t="s">
        <v>211</v>
      </c>
      <c r="C2985" s="2" t="s">
        <v>12074</v>
      </c>
      <c r="D2985" s="2" t="s">
        <v>151</v>
      </c>
      <c r="E2985" s="2" t="s">
        <v>2460</v>
      </c>
      <c r="F2985" s="66">
        <v>43385</v>
      </c>
      <c r="G2985" s="3">
        <f t="shared" si="469"/>
        <v>10</v>
      </c>
      <c r="H2985" s="3">
        <f t="shared" si="470"/>
        <v>2018</v>
      </c>
      <c r="I2985" s="19">
        <v>0.38194444444444398</v>
      </c>
      <c r="J2985" s="20">
        <f t="shared" si="463"/>
        <v>9</v>
      </c>
      <c r="K2985" s="5" t="str">
        <f t="shared" si="468"/>
        <v>ja</v>
      </c>
      <c r="L2985" s="5" t="s">
        <v>91</v>
      </c>
      <c r="M2985" s="6" t="s">
        <v>74</v>
      </c>
      <c r="N2985" s="5">
        <v>68</v>
      </c>
      <c r="O2985" s="6" t="s">
        <v>140</v>
      </c>
      <c r="P2985" s="6" t="s">
        <v>12075</v>
      </c>
      <c r="R2985" s="6" t="s">
        <v>77</v>
      </c>
      <c r="T2985" s="6" t="s">
        <v>80</v>
      </c>
      <c r="BE2985" s="23" t="str">
        <f t="shared" si="471"/>
        <v>EMF ja</v>
      </c>
      <c r="BF2985" s="23">
        <f t="shared" si="465"/>
        <v>100</v>
      </c>
      <c r="BG2985" s="23" t="str">
        <f t="shared" si="466"/>
        <v>100-499m</v>
      </c>
      <c r="BH2985" s="23">
        <f t="shared" si="472"/>
        <v>1</v>
      </c>
      <c r="BM2985" s="2" t="s">
        <v>162</v>
      </c>
      <c r="BN2985" s="2">
        <v>100</v>
      </c>
      <c r="BO2985" s="2" t="s">
        <v>12076</v>
      </c>
      <c r="BP2985" s="3">
        <v>1</v>
      </c>
      <c r="BQ2985" s="2" t="s">
        <v>12077</v>
      </c>
    </row>
    <row r="2986" spans="1:69" ht="16.149999999999999" customHeight="1" x14ac:dyDescent="0.25">
      <c r="A2986" s="1">
        <v>2985</v>
      </c>
      <c r="B2986" s="2" t="s">
        <v>211</v>
      </c>
      <c r="C2986" s="2" t="s">
        <v>12074</v>
      </c>
      <c r="D2986" s="2" t="s">
        <v>151</v>
      </c>
      <c r="E2986" s="2" t="s">
        <v>2460</v>
      </c>
      <c r="F2986" s="66">
        <v>42159</v>
      </c>
      <c r="G2986" s="3">
        <f t="shared" si="469"/>
        <v>6</v>
      </c>
      <c r="H2986" s="3">
        <f t="shared" si="470"/>
        <v>2015</v>
      </c>
      <c r="I2986" s="19">
        <v>0.8125</v>
      </c>
      <c r="J2986" s="20">
        <f t="shared" si="463"/>
        <v>19</v>
      </c>
      <c r="K2986" s="5" t="str">
        <f t="shared" si="468"/>
        <v>ja</v>
      </c>
      <c r="L2986" s="5" t="s">
        <v>91</v>
      </c>
      <c r="M2986" s="6" t="s">
        <v>74</v>
      </c>
      <c r="N2986" s="5">
        <v>36</v>
      </c>
      <c r="O2986" s="6" t="s">
        <v>140</v>
      </c>
      <c r="P2986" s="6" t="s">
        <v>12078</v>
      </c>
      <c r="R2986" s="6" t="s">
        <v>77</v>
      </c>
      <c r="T2986" s="6" t="s">
        <v>202</v>
      </c>
      <c r="BE2986" s="23" t="str">
        <f t="shared" si="471"/>
        <v>EMF ja</v>
      </c>
      <c r="BF2986" s="23">
        <f t="shared" si="465"/>
        <v>50</v>
      </c>
      <c r="BG2986" s="23" t="str">
        <f t="shared" si="466"/>
        <v>&lt;100m</v>
      </c>
      <c r="BH2986" s="23">
        <f t="shared" si="472"/>
        <v>1</v>
      </c>
      <c r="BM2986" s="2" t="s">
        <v>162</v>
      </c>
      <c r="BN2986" s="2">
        <v>50</v>
      </c>
      <c r="BO2986" s="2" t="s">
        <v>12079</v>
      </c>
      <c r="BP2986" s="3">
        <v>1</v>
      </c>
      <c r="BQ2986" s="2" t="s">
        <v>12080</v>
      </c>
    </row>
    <row r="2987" spans="1:69" ht="16.149999999999999" customHeight="1" x14ac:dyDescent="0.25">
      <c r="A2987" s="1">
        <v>2986</v>
      </c>
      <c r="B2987" s="2" t="s">
        <v>211</v>
      </c>
      <c r="C2987" s="2" t="s">
        <v>645</v>
      </c>
      <c r="D2987" s="2" t="s">
        <v>71</v>
      </c>
      <c r="E2987" s="2" t="s">
        <v>12081</v>
      </c>
      <c r="F2987" s="66">
        <v>43439</v>
      </c>
      <c r="G2987" s="3">
        <f t="shared" si="469"/>
        <v>12</v>
      </c>
      <c r="H2987" s="3">
        <f t="shared" si="470"/>
        <v>2018</v>
      </c>
      <c r="I2987" s="19">
        <v>0.82638888888888895</v>
      </c>
      <c r="J2987" s="20">
        <f t="shared" si="463"/>
        <v>19</v>
      </c>
      <c r="K2987" s="5" t="str">
        <f t="shared" si="468"/>
        <v>ja</v>
      </c>
      <c r="L2987" s="5" t="s">
        <v>91</v>
      </c>
      <c r="M2987" s="6" t="s">
        <v>74</v>
      </c>
      <c r="O2987" s="6" t="s">
        <v>126</v>
      </c>
      <c r="P2987" s="6" t="s">
        <v>12082</v>
      </c>
      <c r="R2987" s="6" t="s">
        <v>77</v>
      </c>
      <c r="S2987" s="2" t="s">
        <v>1033</v>
      </c>
      <c r="T2987" s="6" t="s">
        <v>80</v>
      </c>
      <c r="X2987" s="2">
        <v>1007</v>
      </c>
      <c r="Y2987" s="2" t="s">
        <v>81</v>
      </c>
      <c r="Z2987" s="2" t="s">
        <v>84</v>
      </c>
      <c r="AA2987" s="2">
        <v>1007</v>
      </c>
      <c r="AB2987" s="2" t="s">
        <v>81</v>
      </c>
      <c r="AC2987" s="2" t="s">
        <v>82</v>
      </c>
      <c r="AD2987" s="2">
        <v>1007</v>
      </c>
      <c r="AE2987" s="2" t="s">
        <v>83</v>
      </c>
      <c r="AF2987" s="2" t="s">
        <v>84</v>
      </c>
      <c r="AJ2987" s="2">
        <v>1007</v>
      </c>
      <c r="AK2987" s="2" t="s">
        <v>81</v>
      </c>
      <c r="AL2987" s="2" t="s">
        <v>84</v>
      </c>
      <c r="AM2987" s="2">
        <v>1007</v>
      </c>
      <c r="AN2987" s="2" t="s">
        <v>81</v>
      </c>
      <c r="AO2987" s="2" t="s">
        <v>82</v>
      </c>
      <c r="AP2987" s="2">
        <v>1007</v>
      </c>
      <c r="AQ2987" s="2" t="s">
        <v>83</v>
      </c>
      <c r="AR2987" s="2" t="s">
        <v>84</v>
      </c>
      <c r="BE2987" s="23" t="str">
        <f t="shared" si="471"/>
        <v>EMF nein</v>
      </c>
      <c r="BF2987" s="23" t="str">
        <f t="shared" si="465"/>
        <v/>
      </c>
      <c r="BG2987" s="23" t="str">
        <f t="shared" si="466"/>
        <v/>
      </c>
      <c r="BH2987" s="23">
        <f t="shared" si="472"/>
        <v>0</v>
      </c>
      <c r="BO2987" s="2" t="s">
        <v>12083</v>
      </c>
      <c r="BP2987" s="3">
        <v>1</v>
      </c>
      <c r="BQ2987" s="2" t="s">
        <v>12084</v>
      </c>
    </row>
    <row r="2988" spans="1:69" ht="16.149999999999999" customHeight="1" x14ac:dyDescent="0.25">
      <c r="A2988" s="1">
        <v>2987</v>
      </c>
      <c r="B2988" s="2" t="s">
        <v>211</v>
      </c>
      <c r="C2988" s="2" t="s">
        <v>765</v>
      </c>
      <c r="D2988" s="2" t="s">
        <v>371</v>
      </c>
      <c r="E2988" s="2" t="s">
        <v>12085</v>
      </c>
      <c r="F2988" s="66">
        <v>43440</v>
      </c>
      <c r="G2988" s="3">
        <f t="shared" si="469"/>
        <v>12</v>
      </c>
      <c r="H2988" s="3">
        <f t="shared" si="470"/>
        <v>2018</v>
      </c>
      <c r="I2988" s="19">
        <v>0.30208333333333298</v>
      </c>
      <c r="J2988" s="20">
        <f t="shared" si="463"/>
        <v>7</v>
      </c>
      <c r="K2988" s="5" t="str">
        <f t="shared" si="468"/>
        <v>ja</v>
      </c>
      <c r="L2988" s="5" t="s">
        <v>91</v>
      </c>
      <c r="M2988" s="6" t="s">
        <v>115</v>
      </c>
      <c r="N2988" s="5">
        <v>57</v>
      </c>
      <c r="O2988" s="6" t="s">
        <v>5139</v>
      </c>
      <c r="P2988" s="6" t="s">
        <v>12086</v>
      </c>
      <c r="R2988" s="6" t="s">
        <v>335</v>
      </c>
      <c r="T2988" s="6" t="s">
        <v>80</v>
      </c>
      <c r="U2988" s="2" t="s">
        <v>9313</v>
      </c>
      <c r="V2988" s="2" t="s">
        <v>80</v>
      </c>
      <c r="X2988" s="2">
        <v>193</v>
      </c>
      <c r="Y2988" s="2" t="s">
        <v>81</v>
      </c>
      <c r="Z2988" s="2" t="s">
        <v>84</v>
      </c>
      <c r="AD2988" s="2">
        <v>193</v>
      </c>
      <c r="AE2988" s="2" t="s">
        <v>81</v>
      </c>
      <c r="AF2988" s="2" t="s">
        <v>84</v>
      </c>
      <c r="BE2988" s="23" t="str">
        <f t="shared" si="471"/>
        <v>EMF ja</v>
      </c>
      <c r="BF2988" s="23" t="str">
        <f t="shared" si="465"/>
        <v/>
      </c>
      <c r="BG2988" s="23" t="str">
        <f t="shared" si="466"/>
        <v/>
      </c>
      <c r="BH2988" s="23">
        <f t="shared" si="472"/>
        <v>2</v>
      </c>
      <c r="BI2988" s="2" t="s">
        <v>162</v>
      </c>
      <c r="BK2988" s="2" t="s">
        <v>162</v>
      </c>
      <c r="BO2988" s="2" t="s">
        <v>12087</v>
      </c>
      <c r="BP2988" s="3">
        <v>1</v>
      </c>
      <c r="BQ2988" s="2" t="s">
        <v>12088</v>
      </c>
    </row>
    <row r="2989" spans="1:69" ht="16.149999999999999" customHeight="1" x14ac:dyDescent="0.25">
      <c r="A2989" s="1">
        <v>2988</v>
      </c>
      <c r="B2989" s="2" t="s">
        <v>211</v>
      </c>
      <c r="C2989" s="2" t="s">
        <v>3851</v>
      </c>
      <c r="D2989" s="2" t="s">
        <v>296</v>
      </c>
      <c r="E2989" s="2" t="s">
        <v>12089</v>
      </c>
      <c r="F2989" s="66">
        <v>43441</v>
      </c>
      <c r="G2989" s="3">
        <f t="shared" si="469"/>
        <v>12</v>
      </c>
      <c r="H2989" s="3">
        <f t="shared" si="470"/>
        <v>2018</v>
      </c>
      <c r="I2989" s="19">
        <v>0.28125</v>
      </c>
      <c r="J2989" s="20">
        <f t="shared" si="463"/>
        <v>6</v>
      </c>
      <c r="K2989" s="5" t="str">
        <f t="shared" si="468"/>
        <v>ja</v>
      </c>
      <c r="L2989" s="5" t="s">
        <v>91</v>
      </c>
      <c r="M2989" s="6" t="s">
        <v>74</v>
      </c>
      <c r="O2989" s="6" t="s">
        <v>140</v>
      </c>
      <c r="P2989" s="6" t="s">
        <v>12090</v>
      </c>
      <c r="R2989" s="6" t="s">
        <v>77</v>
      </c>
      <c r="T2989" s="6" t="s">
        <v>80</v>
      </c>
      <c r="U2989" s="2" t="s">
        <v>74</v>
      </c>
      <c r="V2989" s="2" t="s">
        <v>80</v>
      </c>
      <c r="BE2989" s="23" t="str">
        <f t="shared" si="471"/>
        <v>EMF ja</v>
      </c>
      <c r="BF2989" s="23">
        <f t="shared" si="465"/>
        <v>350</v>
      </c>
      <c r="BG2989" s="23" t="str">
        <f t="shared" si="466"/>
        <v>100-499m</v>
      </c>
      <c r="BH2989" s="23">
        <f t="shared" si="472"/>
        <v>2</v>
      </c>
      <c r="BI2989" s="2" t="s">
        <v>162</v>
      </c>
      <c r="BJ2989" s="2">
        <v>420</v>
      </c>
      <c r="BK2989" s="2" t="s">
        <v>162</v>
      </c>
      <c r="BL2989" s="2">
        <v>350</v>
      </c>
      <c r="BO2989" s="2" t="s">
        <v>12091</v>
      </c>
      <c r="BP2989" s="3">
        <v>1</v>
      </c>
      <c r="BQ2989" s="2" t="s">
        <v>12092</v>
      </c>
    </row>
    <row r="2990" spans="1:69" ht="16.149999999999999" customHeight="1" x14ac:dyDescent="0.25">
      <c r="A2990" s="1">
        <v>2989</v>
      </c>
      <c r="B2990" s="2" t="s">
        <v>211</v>
      </c>
      <c r="C2990" s="2" t="s">
        <v>4450</v>
      </c>
      <c r="D2990" s="2" t="s">
        <v>264</v>
      </c>
      <c r="E2990" s="2" t="s">
        <v>4451</v>
      </c>
      <c r="F2990" s="66">
        <v>43445</v>
      </c>
      <c r="G2990" s="3">
        <f t="shared" si="469"/>
        <v>12</v>
      </c>
      <c r="H2990" s="3">
        <f t="shared" si="470"/>
        <v>2018</v>
      </c>
      <c r="I2990" s="19">
        <v>0.20833333333333301</v>
      </c>
      <c r="J2990" s="20">
        <f t="shared" si="463"/>
        <v>5</v>
      </c>
      <c r="K2990" s="5" t="str">
        <f t="shared" si="468"/>
        <v>ja</v>
      </c>
      <c r="L2990" s="5" t="s">
        <v>91</v>
      </c>
      <c r="M2990" s="6" t="s">
        <v>74</v>
      </c>
      <c r="N2990" s="5">
        <v>59</v>
      </c>
      <c r="O2990" s="6" t="s">
        <v>140</v>
      </c>
      <c r="P2990" s="6" t="s">
        <v>12093</v>
      </c>
      <c r="R2990" s="6" t="s">
        <v>77</v>
      </c>
      <c r="S2990" s="2" t="s">
        <v>109</v>
      </c>
      <c r="T2990" s="6" t="s">
        <v>80</v>
      </c>
      <c r="X2990" s="2">
        <v>350</v>
      </c>
      <c r="Y2990" s="2" t="s">
        <v>81</v>
      </c>
      <c r="Z2990" s="2" t="s">
        <v>84</v>
      </c>
      <c r="AA2990" s="2">
        <v>350</v>
      </c>
      <c r="AB2990" s="2" t="s">
        <v>81</v>
      </c>
      <c r="AC2990" s="2" t="s">
        <v>84</v>
      </c>
      <c r="AD2990" s="2">
        <v>350</v>
      </c>
      <c r="AE2990" s="2" t="s">
        <v>83</v>
      </c>
      <c r="AF2990" s="2" t="s">
        <v>84</v>
      </c>
      <c r="BE2990" s="23" t="str">
        <f t="shared" si="471"/>
        <v>EMF ja</v>
      </c>
      <c r="BF2990" s="23">
        <f t="shared" si="465"/>
        <v>4350</v>
      </c>
      <c r="BG2990" s="23" t="str">
        <f t="shared" si="466"/>
        <v>500+m</v>
      </c>
      <c r="BH2990" s="23">
        <f t="shared" si="472"/>
        <v>1</v>
      </c>
      <c r="BK2990" s="2" t="s">
        <v>162</v>
      </c>
      <c r="BL2990" s="2">
        <v>4350</v>
      </c>
      <c r="BO2990" s="2" t="s">
        <v>12094</v>
      </c>
      <c r="BP2990" s="3">
        <v>1</v>
      </c>
      <c r="BQ2990" s="2" t="s">
        <v>12095</v>
      </c>
    </row>
    <row r="2991" spans="1:69" ht="16.149999999999999" customHeight="1" x14ac:dyDescent="0.25">
      <c r="A2991" s="1">
        <v>2990</v>
      </c>
      <c r="B2991" s="2" t="s">
        <v>211</v>
      </c>
      <c r="C2991" s="2" t="s">
        <v>11670</v>
      </c>
      <c r="D2991" s="2" t="s">
        <v>71</v>
      </c>
      <c r="E2991" s="2" t="s">
        <v>7300</v>
      </c>
      <c r="F2991" s="66">
        <v>43442</v>
      </c>
      <c r="G2991" s="3">
        <f t="shared" si="469"/>
        <v>12</v>
      </c>
      <c r="H2991" s="3">
        <f t="shared" si="470"/>
        <v>2018</v>
      </c>
      <c r="I2991" s="19">
        <v>0.46527777777777801</v>
      </c>
      <c r="J2991" s="20">
        <f t="shared" si="463"/>
        <v>11</v>
      </c>
      <c r="K2991" s="5" t="str">
        <f t="shared" si="468"/>
        <v>ja</v>
      </c>
      <c r="L2991" s="5" t="s">
        <v>91</v>
      </c>
      <c r="M2991" s="6" t="s">
        <v>74</v>
      </c>
      <c r="N2991" s="5">
        <v>67</v>
      </c>
      <c r="O2991" s="6" t="s">
        <v>126</v>
      </c>
      <c r="P2991" s="6" t="s">
        <v>12096</v>
      </c>
      <c r="R2991" s="6" t="s">
        <v>335</v>
      </c>
      <c r="X2991" s="2">
        <v>1118</v>
      </c>
      <c r="Y2991" s="2" t="s">
        <v>81</v>
      </c>
      <c r="Z2991" s="2" t="s">
        <v>84</v>
      </c>
      <c r="AA2991" s="2">
        <v>1118</v>
      </c>
      <c r="AB2991" s="2" t="s">
        <v>81</v>
      </c>
      <c r="AC2991" s="2" t="s">
        <v>84</v>
      </c>
      <c r="AD2991" s="2">
        <v>1118</v>
      </c>
      <c r="AE2991" s="2" t="s">
        <v>83</v>
      </c>
      <c r="AF2991" s="2" t="s">
        <v>84</v>
      </c>
      <c r="BE2991" s="23" t="str">
        <f t="shared" si="471"/>
        <v>EMF ja</v>
      </c>
      <c r="BF2991" s="23">
        <f t="shared" si="465"/>
        <v>2000</v>
      </c>
      <c r="BG2991" s="23" t="str">
        <f t="shared" si="466"/>
        <v>500+m</v>
      </c>
      <c r="BH2991" s="23">
        <f t="shared" si="472"/>
        <v>1</v>
      </c>
      <c r="BM2991" s="2" t="s">
        <v>162</v>
      </c>
      <c r="BN2991" s="2">
        <v>2000</v>
      </c>
      <c r="BO2991" s="2" t="s">
        <v>12097</v>
      </c>
      <c r="BP2991" s="3">
        <v>1</v>
      </c>
      <c r="BQ2991" s="2" t="s">
        <v>12098</v>
      </c>
    </row>
    <row r="2992" spans="1:69" ht="16.149999999999999" customHeight="1" x14ac:dyDescent="0.25">
      <c r="A2992" s="1">
        <v>2991</v>
      </c>
      <c r="B2992" s="2" t="s">
        <v>87</v>
      </c>
      <c r="C2992" s="2" t="s">
        <v>10055</v>
      </c>
      <c r="D2992" s="2" t="s">
        <v>264</v>
      </c>
      <c r="E2992" s="2" t="s">
        <v>5471</v>
      </c>
      <c r="F2992" s="66">
        <v>43445</v>
      </c>
      <c r="G2992" s="3">
        <f t="shared" si="469"/>
        <v>12</v>
      </c>
      <c r="H2992" s="3">
        <f t="shared" si="470"/>
        <v>2018</v>
      </c>
      <c r="I2992" s="19">
        <v>0.47916666666666702</v>
      </c>
      <c r="J2992" s="20">
        <f t="shared" si="463"/>
        <v>11</v>
      </c>
      <c r="K2992" s="5" t="str">
        <f t="shared" si="468"/>
        <v>ja</v>
      </c>
      <c r="L2992" s="5" t="s">
        <v>73</v>
      </c>
      <c r="M2992" s="6" t="s">
        <v>74</v>
      </c>
      <c r="N2992" s="5">
        <v>73</v>
      </c>
      <c r="O2992" s="6" t="s">
        <v>75</v>
      </c>
      <c r="P2992" s="6" t="s">
        <v>11438</v>
      </c>
      <c r="R2992" s="6" t="s">
        <v>77</v>
      </c>
      <c r="U2992" s="2" t="s">
        <v>208</v>
      </c>
      <c r="V2992" s="2" t="s">
        <v>80</v>
      </c>
      <c r="X2992" s="2">
        <v>80</v>
      </c>
      <c r="Y2992" s="2" t="s">
        <v>83</v>
      </c>
      <c r="Z2992" s="2" t="s">
        <v>82</v>
      </c>
      <c r="AA2992" s="2">
        <v>80</v>
      </c>
      <c r="AB2992" s="2" t="s">
        <v>81</v>
      </c>
      <c r="AC2992" s="2" t="s">
        <v>82</v>
      </c>
      <c r="AD2992" s="2">
        <v>80</v>
      </c>
      <c r="AE2992" s="2" t="s">
        <v>83</v>
      </c>
      <c r="AF2992" s="2" t="s">
        <v>82</v>
      </c>
      <c r="BE2992" s="23" t="str">
        <f t="shared" si="471"/>
        <v>EMF nein</v>
      </c>
      <c r="BF2992" s="23" t="str">
        <f t="shared" si="465"/>
        <v/>
      </c>
      <c r="BG2992" s="23" t="str">
        <f t="shared" si="466"/>
        <v/>
      </c>
      <c r="BH2992" s="23">
        <f t="shared" si="472"/>
        <v>0</v>
      </c>
      <c r="BO2992" s="2" t="s">
        <v>12099</v>
      </c>
      <c r="BP2992" s="3">
        <v>1</v>
      </c>
      <c r="BQ2992" s="2" t="s">
        <v>12100</v>
      </c>
    </row>
    <row r="2993" spans="1:69" ht="16.149999999999999" customHeight="1" x14ac:dyDescent="0.25">
      <c r="A2993" s="1">
        <v>2992</v>
      </c>
      <c r="B2993" s="2" t="s">
        <v>87</v>
      </c>
      <c r="C2993" s="2" t="s">
        <v>263</v>
      </c>
      <c r="D2993" s="2" t="s">
        <v>264</v>
      </c>
      <c r="E2993" s="2" t="s">
        <v>4173</v>
      </c>
      <c r="F2993" s="66">
        <v>43445</v>
      </c>
      <c r="G2993" s="3">
        <f t="shared" si="469"/>
        <v>12</v>
      </c>
      <c r="H2993" s="3">
        <f t="shared" si="470"/>
        <v>2018</v>
      </c>
      <c r="I2993" s="19">
        <v>0.72916666666666696</v>
      </c>
      <c r="J2993" s="20">
        <f t="shared" si="463"/>
        <v>17</v>
      </c>
      <c r="K2993" s="5" t="str">
        <f t="shared" si="468"/>
        <v>ja</v>
      </c>
      <c r="L2993" s="5" t="s">
        <v>91</v>
      </c>
      <c r="M2993" s="6" t="s">
        <v>74</v>
      </c>
      <c r="N2993" s="5">
        <v>77</v>
      </c>
      <c r="O2993" s="6" t="s">
        <v>75</v>
      </c>
      <c r="P2993" s="6" t="s">
        <v>11438</v>
      </c>
      <c r="Q2993" s="6" t="s">
        <v>186</v>
      </c>
      <c r="R2993" s="6" t="s">
        <v>77</v>
      </c>
      <c r="U2993" s="2" t="s">
        <v>208</v>
      </c>
      <c r="V2993" s="2" t="s">
        <v>80</v>
      </c>
      <c r="X2993" s="2">
        <v>353</v>
      </c>
      <c r="Y2993" s="2" t="s">
        <v>81</v>
      </c>
      <c r="Z2993" s="2" t="s">
        <v>168</v>
      </c>
      <c r="AA2993" s="2">
        <v>353</v>
      </c>
      <c r="AB2993" s="2" t="s">
        <v>81</v>
      </c>
      <c r="AC2993" s="2" t="s">
        <v>168</v>
      </c>
      <c r="AD2993" s="2">
        <v>353</v>
      </c>
      <c r="AE2993" s="2" t="s">
        <v>81</v>
      </c>
      <c r="AF2993" s="2" t="s">
        <v>168</v>
      </c>
      <c r="AJ2993" s="2">
        <v>580</v>
      </c>
      <c r="AK2993" s="2" t="s">
        <v>81</v>
      </c>
      <c r="AL2993" s="2" t="s">
        <v>82</v>
      </c>
      <c r="AP2993" s="2">
        <v>580</v>
      </c>
      <c r="AQ2993" s="2" t="s">
        <v>81</v>
      </c>
      <c r="AR2993" s="2" t="s">
        <v>82</v>
      </c>
      <c r="AV2993" s="2">
        <v>80</v>
      </c>
      <c r="AW2993" s="2" t="s">
        <v>81</v>
      </c>
      <c r="AX2993" s="2" t="s">
        <v>84</v>
      </c>
      <c r="BE2993" s="23" t="str">
        <f t="shared" si="471"/>
        <v>EMF nein</v>
      </c>
      <c r="BF2993" s="23" t="str">
        <f t="shared" si="465"/>
        <v/>
      </c>
      <c r="BG2993" s="23" t="str">
        <f t="shared" si="466"/>
        <v/>
      </c>
      <c r="BH2993" s="23">
        <f t="shared" si="472"/>
        <v>0</v>
      </c>
      <c r="BO2993" s="2" t="s">
        <v>12101</v>
      </c>
      <c r="BP2993" s="3">
        <v>1</v>
      </c>
      <c r="BQ2993" s="2" t="s">
        <v>12102</v>
      </c>
    </row>
    <row r="2994" spans="1:69" ht="16.149999999999999" customHeight="1" x14ac:dyDescent="0.25">
      <c r="A2994" s="1">
        <v>2993</v>
      </c>
      <c r="B2994" s="2" t="s">
        <v>87</v>
      </c>
      <c r="C2994" s="2" t="s">
        <v>5230</v>
      </c>
      <c r="D2994" s="2" t="s">
        <v>71</v>
      </c>
      <c r="E2994" s="2" t="s">
        <v>9543</v>
      </c>
      <c r="F2994" s="66">
        <v>43445</v>
      </c>
      <c r="G2994" s="3">
        <f t="shared" si="469"/>
        <v>12</v>
      </c>
      <c r="H2994" s="3">
        <f t="shared" si="470"/>
        <v>2018</v>
      </c>
      <c r="I2994" s="19">
        <v>0.49652777777777801</v>
      </c>
      <c r="J2994" s="20">
        <f t="shared" si="463"/>
        <v>11</v>
      </c>
      <c r="K2994" s="5" t="str">
        <f t="shared" si="468"/>
        <v>ja</v>
      </c>
      <c r="L2994" s="5" t="s">
        <v>91</v>
      </c>
      <c r="M2994" s="6" t="s">
        <v>74</v>
      </c>
      <c r="N2994" s="5">
        <v>75</v>
      </c>
      <c r="O2994" s="6" t="s">
        <v>75</v>
      </c>
      <c r="P2994" s="6" t="s">
        <v>12103</v>
      </c>
      <c r="R2994" s="6" t="s">
        <v>77</v>
      </c>
      <c r="U2994" s="2" t="s">
        <v>208</v>
      </c>
      <c r="V2994" s="2" t="s">
        <v>80</v>
      </c>
      <c r="X2994" s="2">
        <v>130</v>
      </c>
      <c r="Y2994" s="2" t="s">
        <v>81</v>
      </c>
      <c r="Z2994" s="2" t="s">
        <v>84</v>
      </c>
      <c r="AD2994" s="2">
        <v>130</v>
      </c>
      <c r="AE2994" s="2" t="s">
        <v>83</v>
      </c>
      <c r="AF2994" s="2" t="s">
        <v>84</v>
      </c>
      <c r="BE2994" s="23" t="str">
        <f t="shared" si="471"/>
        <v>EMF nein</v>
      </c>
      <c r="BF2994" s="23" t="str">
        <f t="shared" si="465"/>
        <v/>
      </c>
      <c r="BG2994" s="23" t="str">
        <f t="shared" si="466"/>
        <v/>
      </c>
      <c r="BH2994" s="23">
        <f t="shared" si="472"/>
        <v>0</v>
      </c>
      <c r="BO2994" s="2" t="s">
        <v>12104</v>
      </c>
      <c r="BP2994" s="3">
        <v>1</v>
      </c>
      <c r="BQ2994" s="2" t="s">
        <v>12105</v>
      </c>
    </row>
    <row r="2995" spans="1:69" ht="16.149999999999999" customHeight="1" x14ac:dyDescent="0.25">
      <c r="A2995" s="1">
        <v>2994</v>
      </c>
      <c r="B2995" s="2" t="s">
        <v>211</v>
      </c>
      <c r="C2995" s="2" t="s">
        <v>12106</v>
      </c>
      <c r="D2995" s="2" t="s">
        <v>348</v>
      </c>
      <c r="E2995" s="2" t="s">
        <v>12107</v>
      </c>
      <c r="F2995" s="66">
        <v>43447</v>
      </c>
      <c r="G2995" s="3">
        <f t="shared" si="469"/>
        <v>12</v>
      </c>
      <c r="H2995" s="3">
        <f t="shared" si="470"/>
        <v>2018</v>
      </c>
      <c r="I2995" s="19">
        <v>0.39583333333333298</v>
      </c>
      <c r="J2995" s="20">
        <f t="shared" si="463"/>
        <v>9</v>
      </c>
      <c r="K2995" s="5" t="str">
        <f t="shared" si="468"/>
        <v>ja</v>
      </c>
      <c r="L2995" s="5" t="s">
        <v>73</v>
      </c>
      <c r="M2995" s="6" t="s">
        <v>74</v>
      </c>
      <c r="N2995" s="5">
        <v>59</v>
      </c>
      <c r="O2995" s="6" t="s">
        <v>126</v>
      </c>
      <c r="P2995" s="6" t="s">
        <v>10313</v>
      </c>
      <c r="R2995" s="6" t="s">
        <v>77</v>
      </c>
      <c r="T2995" s="6" t="s">
        <v>80</v>
      </c>
      <c r="U2995" s="2" t="s">
        <v>74</v>
      </c>
      <c r="V2995" s="2" t="s">
        <v>80</v>
      </c>
      <c r="BE2995" s="23" t="str">
        <f t="shared" si="471"/>
        <v>EMF ja</v>
      </c>
      <c r="BF2995" s="23">
        <f t="shared" si="465"/>
        <v>950</v>
      </c>
      <c r="BG2995" s="23" t="str">
        <f t="shared" si="466"/>
        <v>500+m</v>
      </c>
      <c r="BH2995" s="23">
        <f t="shared" si="472"/>
        <v>1</v>
      </c>
      <c r="BI2995" s="2" t="s">
        <v>162</v>
      </c>
      <c r="BJ2995" s="2">
        <v>950</v>
      </c>
      <c r="BO2995" s="2" t="s">
        <v>12108</v>
      </c>
      <c r="BP2995" s="3">
        <v>1</v>
      </c>
      <c r="BQ2995" s="2" t="s">
        <v>12109</v>
      </c>
    </row>
    <row r="2996" spans="1:69" ht="16.149999999999999" customHeight="1" x14ac:dyDescent="0.25">
      <c r="A2996" s="1">
        <v>2995</v>
      </c>
      <c r="B2996" s="2" t="s">
        <v>211</v>
      </c>
      <c r="C2996" s="2" t="s">
        <v>4323</v>
      </c>
      <c r="D2996" s="2" t="s">
        <v>172</v>
      </c>
      <c r="E2996" s="2" t="s">
        <v>10443</v>
      </c>
      <c r="F2996" s="66">
        <v>43446</v>
      </c>
      <c r="G2996" s="3">
        <f t="shared" si="469"/>
        <v>12</v>
      </c>
      <c r="H2996" s="3">
        <f t="shared" si="470"/>
        <v>2018</v>
      </c>
      <c r="I2996" s="19">
        <v>0.3125</v>
      </c>
      <c r="J2996" s="20">
        <f t="shared" si="463"/>
        <v>7</v>
      </c>
      <c r="K2996" s="5" t="str">
        <f t="shared" si="468"/>
        <v>ja</v>
      </c>
      <c r="L2996" s="5" t="s">
        <v>91</v>
      </c>
      <c r="M2996" s="6" t="s">
        <v>74</v>
      </c>
      <c r="O2996" s="6" t="s">
        <v>140</v>
      </c>
      <c r="P2996" s="6" t="s">
        <v>848</v>
      </c>
      <c r="R2996" s="6" t="s">
        <v>77</v>
      </c>
      <c r="T2996" s="6" t="s">
        <v>80</v>
      </c>
      <c r="U2996" s="2" t="s">
        <v>74</v>
      </c>
      <c r="V2996" s="2" t="s">
        <v>80</v>
      </c>
      <c r="BE2996" s="23" t="str">
        <f t="shared" si="471"/>
        <v>EMF ja</v>
      </c>
      <c r="BF2996" s="23">
        <f t="shared" si="465"/>
        <v>150</v>
      </c>
      <c r="BG2996" s="23" t="str">
        <f t="shared" si="466"/>
        <v>100-499m</v>
      </c>
      <c r="BH2996" s="23">
        <f t="shared" si="472"/>
        <v>1</v>
      </c>
      <c r="BI2996" s="2" t="s">
        <v>162</v>
      </c>
      <c r="BJ2996" s="2">
        <v>150</v>
      </c>
      <c r="BO2996" s="2" t="s">
        <v>12110</v>
      </c>
      <c r="BP2996" s="3">
        <v>1</v>
      </c>
      <c r="BQ2996" s="2" t="s">
        <v>12111</v>
      </c>
    </row>
    <row r="2997" spans="1:69" ht="16.149999999999999" customHeight="1" x14ac:dyDescent="0.25">
      <c r="A2997" s="1">
        <v>2996</v>
      </c>
      <c r="B2997" s="2" t="s">
        <v>87</v>
      </c>
      <c r="C2997" s="2" t="s">
        <v>5949</v>
      </c>
      <c r="D2997" s="2" t="s">
        <v>364</v>
      </c>
      <c r="E2997" s="2" t="s">
        <v>10560</v>
      </c>
      <c r="F2997" s="66">
        <v>43446</v>
      </c>
      <c r="G2997" s="3">
        <f t="shared" si="469"/>
        <v>12</v>
      </c>
      <c r="H2997" s="3">
        <f t="shared" si="470"/>
        <v>2018</v>
      </c>
      <c r="I2997" s="19"/>
      <c r="J2997" s="20" t="str">
        <f t="shared" si="463"/>
        <v/>
      </c>
      <c r="K2997" s="5" t="str">
        <f t="shared" si="468"/>
        <v>ja</v>
      </c>
      <c r="L2997" s="5" t="s">
        <v>73</v>
      </c>
      <c r="M2997" s="6" t="s">
        <v>74</v>
      </c>
      <c r="N2997" s="5">
        <v>80</v>
      </c>
      <c r="O2997" s="6" t="s">
        <v>126</v>
      </c>
      <c r="P2997" s="6" t="s">
        <v>12112</v>
      </c>
      <c r="R2997" s="6" t="s">
        <v>77</v>
      </c>
      <c r="T2997" s="6" t="s">
        <v>80</v>
      </c>
      <c r="X2997" s="2">
        <v>299</v>
      </c>
      <c r="Y2997" s="2" t="s">
        <v>83</v>
      </c>
      <c r="Z2997" s="2" t="s">
        <v>84</v>
      </c>
      <c r="AA2997" s="2">
        <v>299</v>
      </c>
      <c r="AB2997" s="2" t="s">
        <v>81</v>
      </c>
      <c r="AC2997" s="2" t="s">
        <v>84</v>
      </c>
      <c r="AD2997" s="2">
        <v>299</v>
      </c>
      <c r="AE2997" s="2" t="s">
        <v>83</v>
      </c>
      <c r="AF2997" s="2" t="s">
        <v>84</v>
      </c>
      <c r="BE2997" s="23" t="str">
        <f t="shared" si="471"/>
        <v>EMF ja</v>
      </c>
      <c r="BF2997" s="23">
        <f t="shared" si="465"/>
        <v>85</v>
      </c>
      <c r="BG2997" s="23" t="str">
        <f t="shared" si="466"/>
        <v>&lt;100m</v>
      </c>
      <c r="BH2997" s="23">
        <f t="shared" si="472"/>
        <v>1</v>
      </c>
      <c r="BM2997" s="2" t="s">
        <v>162</v>
      </c>
      <c r="BN2997" s="2">
        <v>85</v>
      </c>
      <c r="BO2997" s="2" t="s">
        <v>12113</v>
      </c>
      <c r="BP2997" s="3">
        <v>1</v>
      </c>
      <c r="BQ2997" s="2" t="s">
        <v>12114</v>
      </c>
    </row>
    <row r="2998" spans="1:69" ht="16.149999999999999" customHeight="1" x14ac:dyDescent="0.25">
      <c r="A2998" s="1">
        <v>2997</v>
      </c>
      <c r="B2998" s="2" t="s">
        <v>211</v>
      </c>
      <c r="C2998" s="2" t="s">
        <v>2057</v>
      </c>
      <c r="D2998" s="2" t="s">
        <v>137</v>
      </c>
      <c r="E2998" s="2" t="s">
        <v>12115</v>
      </c>
      <c r="F2998" s="66">
        <v>41923</v>
      </c>
      <c r="G2998" s="3">
        <f t="shared" si="469"/>
        <v>10</v>
      </c>
      <c r="H2998" s="3">
        <f t="shared" si="470"/>
        <v>2014</v>
      </c>
      <c r="I2998" s="19">
        <v>0.37152777777777801</v>
      </c>
      <c r="J2998" s="20">
        <f t="shared" si="463"/>
        <v>8</v>
      </c>
      <c r="K2998" s="5" t="str">
        <f t="shared" si="468"/>
        <v>ja</v>
      </c>
      <c r="L2998" s="5" t="s">
        <v>91</v>
      </c>
      <c r="M2998" s="6" t="s">
        <v>74</v>
      </c>
      <c r="N2998" s="5">
        <v>22</v>
      </c>
      <c r="O2998" s="6" t="s">
        <v>126</v>
      </c>
      <c r="P2998" s="6" t="s">
        <v>12116</v>
      </c>
      <c r="R2998" s="6" t="s">
        <v>335</v>
      </c>
      <c r="T2998" s="6" t="s">
        <v>202</v>
      </c>
      <c r="U2998" s="2" t="s">
        <v>74</v>
      </c>
      <c r="V2998" s="2" t="s">
        <v>80</v>
      </c>
      <c r="X2998" s="2">
        <v>619</v>
      </c>
      <c r="Y2998" s="2" t="s">
        <v>81</v>
      </c>
      <c r="Z2998" s="2" t="s">
        <v>82</v>
      </c>
      <c r="BE2998" s="23" t="str">
        <f t="shared" si="471"/>
        <v>EMF ja</v>
      </c>
      <c r="BF2998" s="23">
        <f t="shared" si="465"/>
        <v>100</v>
      </c>
      <c r="BG2998" s="23" t="str">
        <f t="shared" si="466"/>
        <v>100-499m</v>
      </c>
      <c r="BH2998" s="23">
        <f t="shared" si="472"/>
        <v>1</v>
      </c>
      <c r="BM2998" s="2" t="s">
        <v>162</v>
      </c>
      <c r="BN2998" s="2">
        <v>100</v>
      </c>
      <c r="BO2998" s="2" t="s">
        <v>12117</v>
      </c>
      <c r="BP2998" s="3">
        <v>1</v>
      </c>
      <c r="BQ2998" s="2" t="s">
        <v>12118</v>
      </c>
    </row>
    <row r="2999" spans="1:69" ht="16.149999999999999" customHeight="1" x14ac:dyDescent="0.25">
      <c r="A2999" s="1">
        <v>2998</v>
      </c>
      <c r="B2999" s="2" t="s">
        <v>87</v>
      </c>
      <c r="C2999" s="2" t="s">
        <v>1096</v>
      </c>
      <c r="D2999" s="2" t="s">
        <v>1097</v>
      </c>
      <c r="E2999" s="2" t="s">
        <v>247</v>
      </c>
      <c r="F2999" s="66">
        <v>43447</v>
      </c>
      <c r="G2999" s="3">
        <f t="shared" si="469"/>
        <v>12</v>
      </c>
      <c r="H2999" s="3">
        <f t="shared" si="470"/>
        <v>2018</v>
      </c>
      <c r="I2999" s="19">
        <v>0.625</v>
      </c>
      <c r="J2999" s="20">
        <f t="shared" si="463"/>
        <v>15</v>
      </c>
      <c r="K2999" s="5" t="str">
        <f t="shared" si="468"/>
        <v>ja</v>
      </c>
      <c r="L2999" s="5" t="s">
        <v>73</v>
      </c>
      <c r="M2999" s="6" t="s">
        <v>74</v>
      </c>
      <c r="N2999" s="5">
        <v>72</v>
      </c>
      <c r="O2999" s="6" t="s">
        <v>126</v>
      </c>
      <c r="P2999" s="6" t="s">
        <v>12119</v>
      </c>
      <c r="R2999" s="6" t="s">
        <v>77</v>
      </c>
      <c r="X2999" s="2">
        <v>1670</v>
      </c>
      <c r="Y2999" s="2" t="s">
        <v>83</v>
      </c>
      <c r="Z2999" s="2" t="s">
        <v>84</v>
      </c>
      <c r="AD2999" s="2">
        <v>1670</v>
      </c>
      <c r="AE2999" s="2" t="s">
        <v>81</v>
      </c>
      <c r="AF2999" s="2" t="s">
        <v>84</v>
      </c>
      <c r="BE2999" s="23" t="str">
        <f t="shared" si="471"/>
        <v>EMF nein</v>
      </c>
      <c r="BF2999" s="23" t="str">
        <f t="shared" si="465"/>
        <v/>
      </c>
      <c r="BG2999" s="23" t="str">
        <f t="shared" si="466"/>
        <v/>
      </c>
      <c r="BH2999" s="23">
        <f t="shared" si="472"/>
        <v>0</v>
      </c>
      <c r="BO2999" s="2" t="s">
        <v>12120</v>
      </c>
      <c r="BP2999" s="3">
        <v>1</v>
      </c>
      <c r="BQ2999" s="2" t="s">
        <v>12121</v>
      </c>
    </row>
    <row r="3000" spans="1:69" ht="16.149999999999999" customHeight="1" x14ac:dyDescent="0.25">
      <c r="A3000" s="1">
        <v>2999</v>
      </c>
      <c r="B3000" s="2" t="s">
        <v>211</v>
      </c>
      <c r="C3000" s="2" t="s">
        <v>12122</v>
      </c>
      <c r="D3000" s="2" t="s">
        <v>158</v>
      </c>
      <c r="E3000" s="2" t="s">
        <v>12123</v>
      </c>
      <c r="F3000" s="66">
        <v>43447</v>
      </c>
      <c r="G3000" s="3">
        <f t="shared" si="469"/>
        <v>12</v>
      </c>
      <c r="H3000" s="3">
        <f t="shared" si="470"/>
        <v>2018</v>
      </c>
      <c r="I3000" s="19">
        <v>0.6875</v>
      </c>
      <c r="J3000" s="20">
        <f t="shared" si="463"/>
        <v>16</v>
      </c>
      <c r="K3000" s="5" t="str">
        <f t="shared" si="468"/>
        <v>ja</v>
      </c>
      <c r="L3000" s="5" t="s">
        <v>91</v>
      </c>
      <c r="M3000" s="6" t="s">
        <v>115</v>
      </c>
      <c r="N3000" s="5">
        <v>16</v>
      </c>
      <c r="O3000" s="6" t="s">
        <v>75</v>
      </c>
      <c r="P3000" s="6" t="s">
        <v>8877</v>
      </c>
      <c r="R3000" s="6" t="s">
        <v>77</v>
      </c>
      <c r="T3000" s="6" t="s">
        <v>202</v>
      </c>
      <c r="U3000" s="2" t="s">
        <v>139</v>
      </c>
      <c r="X3000" s="2">
        <v>240</v>
      </c>
      <c r="Y3000" s="2" t="s">
        <v>83</v>
      </c>
      <c r="Z3000" s="2" t="s">
        <v>84</v>
      </c>
      <c r="AA3000" s="2">
        <v>240</v>
      </c>
      <c r="AB3000" s="2" t="s">
        <v>81</v>
      </c>
      <c r="AC3000" s="2" t="s">
        <v>84</v>
      </c>
      <c r="AD3000" s="2">
        <v>240</v>
      </c>
      <c r="AE3000" s="2" t="s">
        <v>83</v>
      </c>
      <c r="AF3000" s="2" t="s">
        <v>84</v>
      </c>
      <c r="AJ3000" s="2">
        <v>35</v>
      </c>
      <c r="AK3000" s="2" t="s">
        <v>81</v>
      </c>
      <c r="AL3000" s="2" t="s">
        <v>84</v>
      </c>
      <c r="BE3000" s="23" t="str">
        <f t="shared" si="471"/>
        <v>EMF nein</v>
      </c>
      <c r="BF3000" s="23" t="str">
        <f t="shared" si="465"/>
        <v/>
      </c>
      <c r="BG3000" s="23" t="str">
        <f t="shared" si="466"/>
        <v/>
      </c>
      <c r="BH3000" s="23">
        <f t="shared" si="472"/>
        <v>0</v>
      </c>
      <c r="BO3000" s="2" t="s">
        <v>12124</v>
      </c>
      <c r="BP3000" s="3">
        <v>1</v>
      </c>
      <c r="BQ3000" s="2" t="s">
        <v>12125</v>
      </c>
    </row>
    <row r="3001" spans="1:69" ht="16.149999999999999" customHeight="1" x14ac:dyDescent="0.25">
      <c r="A3001" s="1">
        <v>3000</v>
      </c>
      <c r="B3001" s="2" t="s">
        <v>87</v>
      </c>
      <c r="C3001" s="2" t="s">
        <v>491</v>
      </c>
      <c r="D3001" s="2" t="s">
        <v>264</v>
      </c>
      <c r="E3001" s="2" t="s">
        <v>2347</v>
      </c>
      <c r="F3001" s="66">
        <v>41926</v>
      </c>
      <c r="G3001" s="3">
        <f t="shared" si="469"/>
        <v>10</v>
      </c>
      <c r="H3001" s="3">
        <f t="shared" si="470"/>
        <v>2014</v>
      </c>
      <c r="I3001" s="19">
        <v>0.56597222222222199</v>
      </c>
      <c r="J3001" s="20">
        <f t="shared" si="463"/>
        <v>13</v>
      </c>
      <c r="K3001" s="5" t="str">
        <f t="shared" si="468"/>
        <v>ja</v>
      </c>
      <c r="L3001" s="5" t="s">
        <v>91</v>
      </c>
      <c r="M3001" s="6" t="s">
        <v>74</v>
      </c>
      <c r="N3001" s="5">
        <v>91</v>
      </c>
      <c r="O3001" s="6" t="s">
        <v>75</v>
      </c>
      <c r="P3001" s="6" t="s">
        <v>12126</v>
      </c>
      <c r="Q3001" s="6" t="s">
        <v>186</v>
      </c>
      <c r="R3001" s="6" t="s">
        <v>77</v>
      </c>
      <c r="U3001" s="2" t="s">
        <v>115</v>
      </c>
      <c r="V3001" s="2" t="s">
        <v>202</v>
      </c>
      <c r="X3001" s="2">
        <v>47</v>
      </c>
      <c r="Y3001" s="2" t="s">
        <v>83</v>
      </c>
      <c r="Z3001" s="2" t="s">
        <v>84</v>
      </c>
      <c r="AA3001" s="2">
        <v>47</v>
      </c>
      <c r="AB3001" s="2" t="s">
        <v>81</v>
      </c>
      <c r="AC3001" s="2" t="s">
        <v>84</v>
      </c>
      <c r="AD3001" s="2">
        <v>47</v>
      </c>
      <c r="AE3001" s="2" t="s">
        <v>83</v>
      </c>
      <c r="AF3001" s="2" t="s">
        <v>84</v>
      </c>
      <c r="BE3001" s="23" t="str">
        <f t="shared" si="471"/>
        <v>EMF ja</v>
      </c>
      <c r="BF3001" s="23">
        <f t="shared" si="465"/>
        <v>10</v>
      </c>
      <c r="BG3001" s="23" t="str">
        <f t="shared" si="466"/>
        <v>&lt;100m</v>
      </c>
      <c r="BH3001" s="23">
        <f t="shared" si="472"/>
        <v>1</v>
      </c>
      <c r="BI3001" s="2" t="s">
        <v>162</v>
      </c>
      <c r="BJ3001" s="2">
        <v>10</v>
      </c>
      <c r="BO3001" s="2" t="s">
        <v>12127</v>
      </c>
      <c r="BP3001" s="3">
        <v>1</v>
      </c>
      <c r="BQ3001" s="2" t="s">
        <v>12128</v>
      </c>
    </row>
    <row r="3002" spans="1:69" ht="16.149999999999999" customHeight="1" x14ac:dyDescent="0.25">
      <c r="A3002" s="1">
        <v>3001</v>
      </c>
      <c r="B3002" s="2" t="s">
        <v>135</v>
      </c>
      <c r="C3002" s="2" t="s">
        <v>6697</v>
      </c>
      <c r="D3002" s="2" t="s">
        <v>371</v>
      </c>
      <c r="E3002" s="2" t="s">
        <v>6582</v>
      </c>
      <c r="F3002" s="66">
        <v>43448</v>
      </c>
      <c r="G3002" s="3">
        <f t="shared" si="469"/>
        <v>12</v>
      </c>
      <c r="H3002" s="3">
        <f t="shared" si="470"/>
        <v>2018</v>
      </c>
      <c r="I3002" s="19">
        <v>0.61805555555555602</v>
      </c>
      <c r="J3002" s="20">
        <f t="shared" si="463"/>
        <v>14</v>
      </c>
      <c r="K3002" s="5" t="str">
        <f t="shared" si="468"/>
        <v>ja</v>
      </c>
      <c r="L3002" s="5" t="s">
        <v>91</v>
      </c>
      <c r="M3002" s="6" t="s">
        <v>139</v>
      </c>
      <c r="N3002" s="5">
        <v>40</v>
      </c>
      <c r="O3002" s="6" t="s">
        <v>75</v>
      </c>
      <c r="P3002" s="6" t="s">
        <v>11438</v>
      </c>
      <c r="R3002" s="6" t="s">
        <v>77</v>
      </c>
      <c r="W3002" s="2" t="s">
        <v>9354</v>
      </c>
      <c r="BE3002" s="23" t="str">
        <f t="shared" si="471"/>
        <v>EMF nein</v>
      </c>
      <c r="BF3002" s="23" t="str">
        <f t="shared" si="465"/>
        <v/>
      </c>
      <c r="BG3002" s="23" t="str">
        <f t="shared" si="466"/>
        <v/>
      </c>
      <c r="BH3002" s="23">
        <f t="shared" si="472"/>
        <v>0</v>
      </c>
      <c r="BO3002" s="2" t="s">
        <v>12129</v>
      </c>
      <c r="BP3002" s="3">
        <v>1</v>
      </c>
      <c r="BQ3002" s="2" t="s">
        <v>12130</v>
      </c>
    </row>
    <row r="3003" spans="1:69" ht="16.149999999999999" customHeight="1" x14ac:dyDescent="0.25">
      <c r="A3003" s="1">
        <v>3002</v>
      </c>
      <c r="B3003" s="2" t="s">
        <v>135</v>
      </c>
      <c r="C3003" s="2" t="s">
        <v>1213</v>
      </c>
      <c r="D3003" s="2" t="s">
        <v>896</v>
      </c>
      <c r="E3003" s="2" t="s">
        <v>6311</v>
      </c>
      <c r="F3003" s="66">
        <v>43448</v>
      </c>
      <c r="G3003" s="3">
        <f t="shared" si="469"/>
        <v>12</v>
      </c>
      <c r="H3003" s="3">
        <f t="shared" si="470"/>
        <v>2018</v>
      </c>
      <c r="I3003" s="19">
        <v>0.58680555555555602</v>
      </c>
      <c r="J3003" s="20">
        <f t="shared" si="463"/>
        <v>14</v>
      </c>
      <c r="K3003" s="5" t="str">
        <f t="shared" si="468"/>
        <v>ja</v>
      </c>
      <c r="L3003" s="5" t="s">
        <v>91</v>
      </c>
      <c r="M3003" s="6" t="s">
        <v>139</v>
      </c>
      <c r="N3003" s="5">
        <v>51</v>
      </c>
      <c r="O3003" s="6" t="s">
        <v>101</v>
      </c>
      <c r="P3003" s="6" t="s">
        <v>12131</v>
      </c>
      <c r="R3003" s="6" t="s">
        <v>77</v>
      </c>
      <c r="U3003" s="2" t="s">
        <v>74</v>
      </c>
      <c r="X3003" s="2">
        <v>50</v>
      </c>
      <c r="Y3003" s="2" t="s">
        <v>94</v>
      </c>
      <c r="Z3003" s="2" t="s">
        <v>84</v>
      </c>
      <c r="AD3003" s="2">
        <v>50</v>
      </c>
      <c r="AE3003" s="2" t="s">
        <v>94</v>
      </c>
      <c r="AF3003" s="2" t="s">
        <v>84</v>
      </c>
      <c r="BE3003" s="23" t="str">
        <f t="shared" si="471"/>
        <v>EMF nein</v>
      </c>
      <c r="BF3003" s="23" t="str">
        <f t="shared" si="465"/>
        <v/>
      </c>
      <c r="BG3003" s="23" t="str">
        <f t="shared" si="466"/>
        <v/>
      </c>
      <c r="BH3003" s="23">
        <f t="shared" si="472"/>
        <v>0</v>
      </c>
      <c r="BO3003" s="2" t="s">
        <v>12132</v>
      </c>
      <c r="BP3003" s="3">
        <v>1</v>
      </c>
      <c r="BQ3003" s="2" t="s">
        <v>12133</v>
      </c>
    </row>
    <row r="3004" spans="1:69" ht="16.149999999999999" customHeight="1" x14ac:dyDescent="0.25">
      <c r="A3004" s="69">
        <v>3003</v>
      </c>
      <c r="B3004" s="2" t="s">
        <v>135</v>
      </c>
      <c r="C3004" s="2" t="s">
        <v>1851</v>
      </c>
      <c r="D3004" s="2" t="s">
        <v>89</v>
      </c>
      <c r="E3004" s="2" t="s">
        <v>12134</v>
      </c>
      <c r="F3004" s="66">
        <v>43450</v>
      </c>
      <c r="G3004" s="3">
        <f t="shared" si="469"/>
        <v>12</v>
      </c>
      <c r="H3004" s="3">
        <f t="shared" si="470"/>
        <v>2018</v>
      </c>
      <c r="I3004" s="19">
        <v>0.17708333333333301</v>
      </c>
      <c r="J3004" s="20">
        <f t="shared" si="463"/>
        <v>4</v>
      </c>
      <c r="K3004" s="5" t="str">
        <f t="shared" si="468"/>
        <v>ja</v>
      </c>
      <c r="L3004" s="5" t="s">
        <v>91</v>
      </c>
      <c r="M3004" s="6" t="s">
        <v>354</v>
      </c>
      <c r="N3004" s="5">
        <v>57</v>
      </c>
      <c r="O3004" s="6" t="s">
        <v>140</v>
      </c>
      <c r="P3004" s="6" t="s">
        <v>12135</v>
      </c>
      <c r="Q3004" s="6" t="s">
        <v>186</v>
      </c>
      <c r="R3004" s="6" t="s">
        <v>77</v>
      </c>
      <c r="T3004" s="6" t="s">
        <v>202</v>
      </c>
      <c r="V3004" s="2" t="s">
        <v>80</v>
      </c>
      <c r="BE3004" s="23" t="str">
        <f t="shared" si="471"/>
        <v>EMF ja</v>
      </c>
      <c r="BF3004" s="23">
        <f t="shared" si="465"/>
        <v>2900</v>
      </c>
      <c r="BG3004" s="23" t="str">
        <f t="shared" si="466"/>
        <v>500+m</v>
      </c>
      <c r="BH3004" s="23">
        <f t="shared" si="472"/>
        <v>2</v>
      </c>
      <c r="BI3004" s="2" t="s">
        <v>162</v>
      </c>
      <c r="BJ3004" s="2">
        <v>3800</v>
      </c>
      <c r="BK3004" s="2" t="s">
        <v>162</v>
      </c>
      <c r="BL3004" s="2">
        <v>2900</v>
      </c>
      <c r="BO3004" s="2" t="s">
        <v>12136</v>
      </c>
      <c r="BP3004" s="3">
        <v>1</v>
      </c>
      <c r="BQ3004" s="2" t="s">
        <v>12137</v>
      </c>
    </row>
    <row r="3005" spans="1:69" ht="16.149999999999999" customHeight="1" x14ac:dyDescent="0.25">
      <c r="A3005" s="1">
        <v>3004</v>
      </c>
      <c r="B3005" s="2" t="s">
        <v>87</v>
      </c>
      <c r="C3005" s="2" t="s">
        <v>12138</v>
      </c>
      <c r="D3005" s="2" t="s">
        <v>264</v>
      </c>
      <c r="E3005" s="2" t="s">
        <v>12139</v>
      </c>
      <c r="F3005" s="66">
        <v>43449</v>
      </c>
      <c r="G3005" s="3">
        <f t="shared" si="469"/>
        <v>12</v>
      </c>
      <c r="H3005" s="3">
        <f t="shared" si="470"/>
        <v>2018</v>
      </c>
      <c r="I3005" s="19">
        <v>0.62847222222222199</v>
      </c>
      <c r="J3005" s="20">
        <f t="shared" si="463"/>
        <v>15</v>
      </c>
      <c r="K3005" s="5" t="str">
        <f t="shared" si="468"/>
        <v>ja</v>
      </c>
      <c r="L3005" s="5" t="s">
        <v>91</v>
      </c>
      <c r="M3005" s="6" t="s">
        <v>74</v>
      </c>
      <c r="N3005" s="5">
        <v>70</v>
      </c>
      <c r="O3005" s="6" t="s">
        <v>5139</v>
      </c>
      <c r="P3005" s="6" t="s">
        <v>12140</v>
      </c>
      <c r="R3005" s="6" t="s">
        <v>77</v>
      </c>
      <c r="U3005" s="2" t="s">
        <v>74</v>
      </c>
      <c r="X3005" s="2">
        <v>160</v>
      </c>
      <c r="Y3005" s="2" t="s">
        <v>83</v>
      </c>
      <c r="Z3005" s="2" t="s">
        <v>82</v>
      </c>
      <c r="AA3005" s="2">
        <v>160</v>
      </c>
      <c r="AB3005" s="2" t="s">
        <v>81</v>
      </c>
      <c r="AC3005" s="2" t="s">
        <v>82</v>
      </c>
      <c r="AD3005" s="2">
        <v>160</v>
      </c>
      <c r="AE3005" s="2" t="s">
        <v>83</v>
      </c>
      <c r="AF3005" s="2" t="s">
        <v>82</v>
      </c>
      <c r="AJ3005" s="2">
        <v>160</v>
      </c>
      <c r="AK3005" s="2" t="s">
        <v>83</v>
      </c>
      <c r="AL3005" s="2" t="s">
        <v>82</v>
      </c>
      <c r="AM3005" s="2">
        <v>160</v>
      </c>
      <c r="AN3005" s="2" t="s">
        <v>81</v>
      </c>
      <c r="AO3005" s="2" t="s">
        <v>82</v>
      </c>
      <c r="AP3005" s="2">
        <v>160</v>
      </c>
      <c r="AQ3005" s="2" t="s">
        <v>83</v>
      </c>
      <c r="AR3005" s="2" t="s">
        <v>82</v>
      </c>
      <c r="BE3005" s="23" t="str">
        <f t="shared" si="471"/>
        <v>EMF nein</v>
      </c>
      <c r="BF3005" s="23" t="str">
        <f t="shared" si="465"/>
        <v/>
      </c>
      <c r="BG3005" s="23" t="str">
        <f t="shared" si="466"/>
        <v/>
      </c>
      <c r="BH3005" s="23">
        <f t="shared" si="472"/>
        <v>0</v>
      </c>
      <c r="BO3005" s="2" t="s">
        <v>12141</v>
      </c>
      <c r="BP3005" s="3">
        <v>1</v>
      </c>
      <c r="BQ3005" s="2" t="s">
        <v>12142</v>
      </c>
    </row>
    <row r="3006" spans="1:69" ht="16.149999999999999" customHeight="1" x14ac:dyDescent="0.25">
      <c r="A3006" s="1">
        <v>3005</v>
      </c>
      <c r="B3006" s="2" t="s">
        <v>211</v>
      </c>
      <c r="C3006" s="2" t="s">
        <v>3242</v>
      </c>
      <c r="D3006" s="2" t="s">
        <v>124</v>
      </c>
      <c r="E3006" s="2" t="s">
        <v>12143</v>
      </c>
      <c r="F3006" s="66">
        <v>43449</v>
      </c>
      <c r="G3006" s="3">
        <f t="shared" si="469"/>
        <v>12</v>
      </c>
      <c r="H3006" s="3">
        <f t="shared" si="470"/>
        <v>2018</v>
      </c>
      <c r="I3006" s="19">
        <v>0.72916666666666696</v>
      </c>
      <c r="J3006" s="20">
        <f t="shared" ref="J3006:J3069" si="473">IF(I3006&lt;&gt;"",HOUR(I3006),"")</f>
        <v>17</v>
      </c>
      <c r="K3006" s="5" t="str">
        <f t="shared" si="468"/>
        <v>ja</v>
      </c>
      <c r="L3006" s="5" t="s">
        <v>91</v>
      </c>
      <c r="M3006" s="6" t="s">
        <v>74</v>
      </c>
      <c r="N3006" s="5">
        <v>30</v>
      </c>
      <c r="O3006" s="6" t="s">
        <v>101</v>
      </c>
      <c r="P3006" s="6" t="s">
        <v>12144</v>
      </c>
      <c r="R3006" s="6" t="s">
        <v>77</v>
      </c>
      <c r="X3006" s="2">
        <v>150</v>
      </c>
      <c r="Y3006" s="2" t="s">
        <v>94</v>
      </c>
      <c r="Z3006" s="2" t="s">
        <v>168</v>
      </c>
      <c r="AA3006" s="2">
        <v>150</v>
      </c>
      <c r="AB3006" s="2" t="s">
        <v>94</v>
      </c>
      <c r="AC3006" s="2" t="s">
        <v>168</v>
      </c>
      <c r="AD3006" s="2">
        <v>150</v>
      </c>
      <c r="AE3006" s="2" t="s">
        <v>94</v>
      </c>
      <c r="AF3006" s="2" t="s">
        <v>168</v>
      </c>
      <c r="AJ3006" s="2">
        <v>250</v>
      </c>
      <c r="AK3006" s="2" t="s">
        <v>81</v>
      </c>
      <c r="AL3006" s="2" t="s">
        <v>168</v>
      </c>
      <c r="AM3006" s="2">
        <v>150</v>
      </c>
      <c r="AN3006" s="2" t="s">
        <v>81</v>
      </c>
      <c r="AO3006" s="2" t="s">
        <v>168</v>
      </c>
      <c r="AP3006" s="2">
        <v>150</v>
      </c>
      <c r="AQ3006" s="2" t="s">
        <v>81</v>
      </c>
      <c r="AR3006" s="2" t="s">
        <v>168</v>
      </c>
      <c r="BE3006" s="23" t="str">
        <f t="shared" si="471"/>
        <v>EMF ja</v>
      </c>
      <c r="BF3006" s="23">
        <f t="shared" si="465"/>
        <v>1300</v>
      </c>
      <c r="BG3006" s="23" t="str">
        <f t="shared" si="466"/>
        <v>500+m</v>
      </c>
      <c r="BH3006" s="23">
        <f t="shared" si="472"/>
        <v>2</v>
      </c>
      <c r="BK3006" s="2" t="s">
        <v>109</v>
      </c>
      <c r="BL3006" s="2" t="s">
        <v>109</v>
      </c>
      <c r="BM3006" s="2" t="s">
        <v>162</v>
      </c>
      <c r="BN3006" s="2">
        <v>1300</v>
      </c>
      <c r="BO3006" s="2" t="s">
        <v>12145</v>
      </c>
      <c r="BP3006" s="3">
        <v>1</v>
      </c>
      <c r="BQ3006" s="2" t="s">
        <v>12146</v>
      </c>
    </row>
    <row r="3007" spans="1:69" ht="16.149999999999999" customHeight="1" x14ac:dyDescent="0.25">
      <c r="A3007" s="69">
        <v>3006</v>
      </c>
      <c r="B3007" s="2" t="s">
        <v>211</v>
      </c>
      <c r="C3007" s="95" t="s">
        <v>119</v>
      </c>
      <c r="D3007" s="2" t="s">
        <v>89</v>
      </c>
      <c r="E3007" s="2" t="s">
        <v>12147</v>
      </c>
      <c r="F3007" s="66">
        <v>43449</v>
      </c>
      <c r="G3007" s="3">
        <f t="shared" si="469"/>
        <v>12</v>
      </c>
      <c r="H3007" s="3">
        <f t="shared" si="470"/>
        <v>2018</v>
      </c>
      <c r="I3007" s="19">
        <v>0.29513888888888901</v>
      </c>
      <c r="J3007" s="20">
        <f t="shared" si="473"/>
        <v>7</v>
      </c>
      <c r="K3007" s="5" t="str">
        <f t="shared" si="468"/>
        <v>ja</v>
      </c>
      <c r="L3007" s="5" t="s">
        <v>91</v>
      </c>
      <c r="M3007" s="6" t="s">
        <v>74</v>
      </c>
      <c r="N3007" s="5">
        <v>35</v>
      </c>
      <c r="O3007" s="6" t="s">
        <v>126</v>
      </c>
      <c r="P3007" s="6" t="s">
        <v>12148</v>
      </c>
      <c r="R3007" s="6" t="s">
        <v>77</v>
      </c>
      <c r="T3007" s="6" t="s">
        <v>80</v>
      </c>
      <c r="BE3007" s="23" t="str">
        <f t="shared" si="471"/>
        <v>EMF ja</v>
      </c>
      <c r="BF3007" s="23" t="str">
        <f t="shared" si="465"/>
        <v/>
      </c>
      <c r="BG3007" s="23" t="str">
        <f t="shared" si="466"/>
        <v/>
      </c>
      <c r="BH3007" s="23">
        <f t="shared" si="472"/>
        <v>1</v>
      </c>
      <c r="BM3007" s="2" t="s">
        <v>162</v>
      </c>
      <c r="BN3007" s="2" t="s">
        <v>12149</v>
      </c>
      <c r="BO3007" s="2" t="s">
        <v>12150</v>
      </c>
      <c r="BP3007" s="3">
        <v>1</v>
      </c>
      <c r="BQ3007" s="2" t="s">
        <v>12151</v>
      </c>
    </row>
    <row r="3008" spans="1:69" ht="16.149999999999999" customHeight="1" x14ac:dyDescent="0.25">
      <c r="A3008" s="1">
        <v>3007</v>
      </c>
      <c r="B3008" s="2" t="s">
        <v>211</v>
      </c>
      <c r="C3008" s="2" t="s">
        <v>8410</v>
      </c>
      <c r="D3008" s="2" t="s">
        <v>158</v>
      </c>
      <c r="E3008" s="2" t="s">
        <v>12152</v>
      </c>
      <c r="F3008" s="66">
        <v>43447</v>
      </c>
      <c r="G3008" s="3">
        <f t="shared" si="469"/>
        <v>12</v>
      </c>
      <c r="H3008" s="3">
        <f t="shared" si="470"/>
        <v>2018</v>
      </c>
      <c r="I3008" s="19">
        <v>0.6875</v>
      </c>
      <c r="J3008" s="20">
        <f t="shared" si="473"/>
        <v>16</v>
      </c>
      <c r="K3008" s="5" t="str">
        <f t="shared" si="468"/>
        <v>ja</v>
      </c>
      <c r="L3008" s="5" t="s">
        <v>73</v>
      </c>
      <c r="M3008" s="6" t="s">
        <v>115</v>
      </c>
      <c r="N3008" s="5">
        <v>12</v>
      </c>
      <c r="O3008" s="6" t="s">
        <v>75</v>
      </c>
      <c r="P3008" s="6" t="s">
        <v>12153</v>
      </c>
      <c r="R3008" s="6" t="s">
        <v>77</v>
      </c>
      <c r="T3008" s="6" t="s">
        <v>80</v>
      </c>
      <c r="U3008" s="2" t="s">
        <v>74</v>
      </c>
      <c r="X3008" s="2">
        <v>75</v>
      </c>
      <c r="Y3008" s="2" t="s">
        <v>81</v>
      </c>
      <c r="Z3008" s="2" t="s">
        <v>84</v>
      </c>
      <c r="AA3008" s="2">
        <v>75</v>
      </c>
      <c r="AB3008" s="2" t="s">
        <v>81</v>
      </c>
      <c r="AC3008" s="2" t="s">
        <v>84</v>
      </c>
      <c r="AD3008" s="2">
        <v>75</v>
      </c>
      <c r="AE3008" s="2" t="s">
        <v>81</v>
      </c>
      <c r="AF3008" s="2" t="s">
        <v>84</v>
      </c>
      <c r="AJ3008" s="2">
        <v>72</v>
      </c>
      <c r="AK3008" s="2" t="s">
        <v>81</v>
      </c>
      <c r="AL3008" s="2" t="s">
        <v>84</v>
      </c>
      <c r="AP3008" s="2">
        <v>72</v>
      </c>
      <c r="AQ3008" s="2" t="s">
        <v>81</v>
      </c>
      <c r="AR3008" s="2" t="s">
        <v>84</v>
      </c>
      <c r="BE3008" s="23" t="str">
        <f t="shared" si="471"/>
        <v>EMF nein</v>
      </c>
      <c r="BF3008" s="23" t="str">
        <f t="shared" si="465"/>
        <v/>
      </c>
      <c r="BG3008" s="23" t="str">
        <f t="shared" si="466"/>
        <v/>
      </c>
      <c r="BH3008" s="23">
        <f t="shared" si="472"/>
        <v>0</v>
      </c>
      <c r="BO3008" s="2" t="s">
        <v>12154</v>
      </c>
      <c r="BP3008" s="3">
        <v>1</v>
      </c>
      <c r="BQ3008" s="2" t="s">
        <v>12155</v>
      </c>
    </row>
    <row r="3009" spans="1:70" ht="16.149999999999999" customHeight="1" x14ac:dyDescent="0.25">
      <c r="A3009" s="1">
        <v>3008</v>
      </c>
      <c r="B3009" s="2" t="s">
        <v>5048</v>
      </c>
      <c r="C3009" s="116" t="s">
        <v>119</v>
      </c>
      <c r="D3009" s="2" t="s">
        <v>89</v>
      </c>
      <c r="E3009" s="2" t="s">
        <v>12156</v>
      </c>
      <c r="F3009" s="66">
        <v>43450</v>
      </c>
      <c r="G3009" s="3">
        <f t="shared" si="469"/>
        <v>12</v>
      </c>
      <c r="H3009" s="3">
        <f t="shared" si="470"/>
        <v>2018</v>
      </c>
      <c r="I3009" s="19">
        <v>0.70486111111111105</v>
      </c>
      <c r="J3009" s="20">
        <f t="shared" si="473"/>
        <v>16</v>
      </c>
      <c r="K3009" s="5" t="str">
        <f t="shared" si="468"/>
        <v>ja</v>
      </c>
      <c r="L3009" s="5" t="s">
        <v>91</v>
      </c>
      <c r="M3009" s="6" t="s">
        <v>74</v>
      </c>
      <c r="N3009" s="5">
        <v>78</v>
      </c>
      <c r="O3009" s="6" t="s">
        <v>5139</v>
      </c>
      <c r="P3009" s="2" t="s">
        <v>12157</v>
      </c>
      <c r="R3009" s="6" t="s">
        <v>77</v>
      </c>
      <c r="S3009" s="2" t="s">
        <v>109</v>
      </c>
      <c r="U3009" s="2" t="s">
        <v>74</v>
      </c>
      <c r="V3009" s="2" t="s">
        <v>80</v>
      </c>
      <c r="X3009" s="2">
        <v>50</v>
      </c>
      <c r="Y3009" s="2" t="s">
        <v>81</v>
      </c>
      <c r="Z3009" s="2" t="s">
        <v>84</v>
      </c>
      <c r="AA3009" s="2">
        <v>50</v>
      </c>
      <c r="AB3009" s="2" t="s">
        <v>81</v>
      </c>
      <c r="AC3009" s="2" t="s">
        <v>84</v>
      </c>
      <c r="AD3009" s="2">
        <v>50</v>
      </c>
      <c r="AE3009" s="2" t="s">
        <v>81</v>
      </c>
      <c r="AF3009" s="2" t="s">
        <v>84</v>
      </c>
      <c r="AJ3009" s="2">
        <v>120</v>
      </c>
      <c r="AK3009" s="2" t="s">
        <v>81</v>
      </c>
      <c r="AL3009" s="2" t="s">
        <v>82</v>
      </c>
      <c r="AM3009" s="2">
        <v>120</v>
      </c>
      <c r="AN3009" s="2" t="s">
        <v>81</v>
      </c>
      <c r="AO3009" s="2" t="s">
        <v>82</v>
      </c>
      <c r="AP3009" s="2">
        <v>120</v>
      </c>
      <c r="AQ3009" s="2" t="s">
        <v>81</v>
      </c>
      <c r="AR3009" s="2" t="s">
        <v>82</v>
      </c>
      <c r="BE3009" s="23" t="str">
        <f t="shared" si="471"/>
        <v>EMF nein</v>
      </c>
      <c r="BF3009" s="23" t="str">
        <f t="shared" si="465"/>
        <v/>
      </c>
      <c r="BG3009" s="23" t="str">
        <f t="shared" si="466"/>
        <v/>
      </c>
      <c r="BH3009" s="23">
        <f t="shared" si="472"/>
        <v>0</v>
      </c>
      <c r="BO3009" s="2" t="s">
        <v>12158</v>
      </c>
      <c r="BP3009" s="3">
        <v>1</v>
      </c>
      <c r="BQ3009" s="2" t="s">
        <v>12159</v>
      </c>
    </row>
    <row r="3010" spans="1:70" ht="16.149999999999999" customHeight="1" x14ac:dyDescent="0.25">
      <c r="A3010" s="1">
        <v>3009</v>
      </c>
      <c r="B3010" s="2" t="s">
        <v>211</v>
      </c>
      <c r="C3010" s="2" t="s">
        <v>12160</v>
      </c>
      <c r="D3010" s="2" t="s">
        <v>651</v>
      </c>
      <c r="E3010" s="2" t="s">
        <v>12161</v>
      </c>
      <c r="F3010" s="66">
        <v>43451</v>
      </c>
      <c r="G3010" s="3">
        <f t="shared" si="469"/>
        <v>12</v>
      </c>
      <c r="H3010" s="3">
        <f t="shared" si="470"/>
        <v>2018</v>
      </c>
      <c r="I3010" s="19">
        <v>0.27083333333333298</v>
      </c>
      <c r="J3010" s="20">
        <f t="shared" si="473"/>
        <v>6</v>
      </c>
      <c r="K3010" s="5" t="str">
        <f t="shared" si="468"/>
        <v>ja</v>
      </c>
      <c r="L3010" s="5" t="s">
        <v>91</v>
      </c>
      <c r="M3010" s="6" t="s">
        <v>74</v>
      </c>
      <c r="O3010" s="6" t="s">
        <v>75</v>
      </c>
      <c r="P3010" s="2" t="s">
        <v>12162</v>
      </c>
      <c r="R3010" s="6" t="s">
        <v>77</v>
      </c>
      <c r="U3010" s="2" t="s">
        <v>115</v>
      </c>
      <c r="V3010" s="2" t="s">
        <v>80</v>
      </c>
      <c r="BE3010" s="23" t="str">
        <f t="shared" si="471"/>
        <v>EMF nein</v>
      </c>
      <c r="BF3010" s="23" t="str">
        <f t="shared" ref="BF3010:BF3073" si="474">IF(SUM(BJ3010,BL3010,BN3010)=0,"",MIN(BJ3010,BL3010,BN3010))</f>
        <v/>
      </c>
      <c r="BG3010" s="23" t="str">
        <f t="shared" ref="BG3010:BG3073" si="475">IF(BF3010="","",IF(BF3010&lt;100,"&lt;100m",IF(AND(BF3010&gt;99, BF3010&lt;500),"100-499m",IF(BF3010&gt;499,"500+m",""))))</f>
        <v/>
      </c>
      <c r="BH3010" s="23">
        <f t="shared" si="472"/>
        <v>0</v>
      </c>
      <c r="BO3010" s="2" t="s">
        <v>12163</v>
      </c>
      <c r="BP3010" s="3">
        <v>1</v>
      </c>
      <c r="BQ3010" s="2" t="s">
        <v>12164</v>
      </c>
    </row>
    <row r="3011" spans="1:70" ht="16.149999999999999" customHeight="1" x14ac:dyDescent="0.25">
      <c r="A3011" s="1">
        <v>3010</v>
      </c>
      <c r="B3011" s="2" t="s">
        <v>211</v>
      </c>
      <c r="C3011" s="2" t="s">
        <v>385</v>
      </c>
      <c r="D3011" s="2" t="s">
        <v>172</v>
      </c>
      <c r="E3011" s="2" t="s">
        <v>339</v>
      </c>
      <c r="F3011" s="66">
        <v>43450</v>
      </c>
      <c r="G3011" s="3">
        <f t="shared" si="469"/>
        <v>12</v>
      </c>
      <c r="H3011" s="3">
        <f t="shared" si="470"/>
        <v>2018</v>
      </c>
      <c r="I3011" s="19">
        <v>0.375</v>
      </c>
      <c r="J3011" s="20">
        <f t="shared" si="473"/>
        <v>9</v>
      </c>
      <c r="K3011" s="5" t="str">
        <f t="shared" si="468"/>
        <v>ja</v>
      </c>
      <c r="L3011" s="5" t="s">
        <v>91</v>
      </c>
      <c r="M3011" s="6" t="s">
        <v>74</v>
      </c>
      <c r="O3011" s="6" t="s">
        <v>140</v>
      </c>
      <c r="P3011" s="6" t="s">
        <v>12165</v>
      </c>
      <c r="R3011" s="6" t="s">
        <v>77</v>
      </c>
      <c r="X3011" s="2">
        <v>900</v>
      </c>
      <c r="Y3011" s="2" t="s">
        <v>81</v>
      </c>
      <c r="Z3011" s="2" t="s">
        <v>84</v>
      </c>
      <c r="AA3011" s="2">
        <v>900</v>
      </c>
      <c r="AB3011" s="2" t="s">
        <v>81</v>
      </c>
      <c r="AC3011" s="2" t="s">
        <v>84</v>
      </c>
      <c r="AD3011" s="2">
        <v>900</v>
      </c>
      <c r="AE3011" s="2" t="s">
        <v>81</v>
      </c>
      <c r="AF3011" s="2" t="s">
        <v>84</v>
      </c>
      <c r="BE3011" s="23" t="str">
        <f t="shared" si="471"/>
        <v>EMF ja</v>
      </c>
      <c r="BF3011" s="23">
        <f t="shared" si="474"/>
        <v>400</v>
      </c>
      <c r="BG3011" s="23" t="str">
        <f t="shared" si="475"/>
        <v>100-499m</v>
      </c>
      <c r="BH3011" s="23">
        <f t="shared" si="472"/>
        <v>3</v>
      </c>
      <c r="BI3011" s="2" t="s">
        <v>162</v>
      </c>
      <c r="BJ3011" s="2">
        <v>1050</v>
      </c>
      <c r="BK3011" s="2" t="s">
        <v>162</v>
      </c>
      <c r="BL3011" s="2">
        <v>510</v>
      </c>
      <c r="BM3011" s="2" t="s">
        <v>162</v>
      </c>
      <c r="BN3011" s="2">
        <v>400</v>
      </c>
      <c r="BO3011" s="2" t="s">
        <v>12166</v>
      </c>
      <c r="BP3011" s="3">
        <v>1</v>
      </c>
      <c r="BQ3011" s="2" t="s">
        <v>12167</v>
      </c>
    </row>
    <row r="3012" spans="1:70" ht="16.149999999999999" customHeight="1" x14ac:dyDescent="0.25">
      <c r="A3012" s="1">
        <v>3011</v>
      </c>
      <c r="B3012" s="2" t="s">
        <v>135</v>
      </c>
      <c r="C3012" s="2" t="s">
        <v>390</v>
      </c>
      <c r="D3012" s="2" t="s">
        <v>151</v>
      </c>
      <c r="E3012" s="2" t="s">
        <v>12168</v>
      </c>
      <c r="F3012" s="66">
        <v>43451</v>
      </c>
      <c r="G3012" s="3">
        <f t="shared" si="469"/>
        <v>12</v>
      </c>
      <c r="H3012" s="3">
        <f t="shared" si="470"/>
        <v>2018</v>
      </c>
      <c r="I3012" s="19">
        <v>0.49652777777777801</v>
      </c>
      <c r="J3012" s="20">
        <f t="shared" si="473"/>
        <v>11</v>
      </c>
      <c r="K3012" s="5" t="str">
        <f t="shared" si="468"/>
        <v>ja</v>
      </c>
      <c r="L3012" s="5" t="s">
        <v>91</v>
      </c>
      <c r="M3012" s="6" t="s">
        <v>354</v>
      </c>
      <c r="O3012" s="6" t="s">
        <v>75</v>
      </c>
      <c r="P3012" s="2" t="s">
        <v>12169</v>
      </c>
      <c r="Q3012" s="6" t="s">
        <v>186</v>
      </c>
      <c r="R3012" s="6" t="s">
        <v>77</v>
      </c>
      <c r="U3012" s="2" t="s">
        <v>139</v>
      </c>
      <c r="X3012" s="2">
        <v>140</v>
      </c>
      <c r="Y3012" s="2" t="s">
        <v>83</v>
      </c>
      <c r="Z3012" s="2" t="s">
        <v>82</v>
      </c>
      <c r="AA3012" s="2">
        <v>140</v>
      </c>
      <c r="AB3012" s="2" t="s">
        <v>81</v>
      </c>
      <c r="AC3012" s="2" t="s">
        <v>82</v>
      </c>
      <c r="AD3012" s="2">
        <v>140</v>
      </c>
      <c r="AE3012" s="2" t="s">
        <v>81</v>
      </c>
      <c r="AF3012" s="2" t="s">
        <v>82</v>
      </c>
      <c r="AJ3012" s="2">
        <v>253</v>
      </c>
      <c r="AK3012" s="2" t="s">
        <v>81</v>
      </c>
      <c r="AL3012" s="2" t="s">
        <v>82</v>
      </c>
      <c r="AM3012" s="2">
        <v>253</v>
      </c>
      <c r="AN3012" s="2" t="s">
        <v>81</v>
      </c>
      <c r="AO3012" s="2" t="s">
        <v>82</v>
      </c>
      <c r="AP3012" s="2">
        <v>253</v>
      </c>
      <c r="AQ3012" s="2" t="s">
        <v>81</v>
      </c>
      <c r="AR3012" s="2" t="s">
        <v>82</v>
      </c>
      <c r="BE3012" s="23" t="str">
        <f t="shared" si="471"/>
        <v>EMF nein</v>
      </c>
      <c r="BF3012" s="23" t="str">
        <f t="shared" si="474"/>
        <v/>
      </c>
      <c r="BG3012" s="23" t="str">
        <f t="shared" si="475"/>
        <v/>
      </c>
      <c r="BH3012" s="23">
        <f t="shared" si="472"/>
        <v>0</v>
      </c>
      <c r="BO3012" s="2" t="s">
        <v>12170</v>
      </c>
      <c r="BP3012" s="3">
        <v>1</v>
      </c>
      <c r="BQ3012" s="2" t="s">
        <v>12171</v>
      </c>
    </row>
    <row r="3013" spans="1:70" ht="16.149999999999999" customHeight="1" x14ac:dyDescent="0.25">
      <c r="A3013" s="69">
        <v>3012</v>
      </c>
      <c r="B3013" s="2" t="s">
        <v>87</v>
      </c>
      <c r="C3013" s="74" t="s">
        <v>12172</v>
      </c>
      <c r="D3013" s="2" t="s">
        <v>89</v>
      </c>
      <c r="E3013" s="2" t="s">
        <v>611</v>
      </c>
      <c r="F3013" s="66">
        <v>43449</v>
      </c>
      <c r="G3013" s="3">
        <f t="shared" si="469"/>
        <v>12</v>
      </c>
      <c r="H3013" s="3">
        <f t="shared" si="470"/>
        <v>2018</v>
      </c>
      <c r="I3013" s="19">
        <v>0.58333333333333304</v>
      </c>
      <c r="J3013" s="20">
        <f t="shared" si="473"/>
        <v>14</v>
      </c>
      <c r="K3013" s="5" t="str">
        <f t="shared" si="468"/>
        <v>ja</v>
      </c>
      <c r="L3013" s="5" t="s">
        <v>73</v>
      </c>
      <c r="M3013" s="6" t="s">
        <v>74</v>
      </c>
      <c r="N3013" s="5">
        <v>79</v>
      </c>
      <c r="O3013" s="6" t="s">
        <v>5139</v>
      </c>
      <c r="P3013" s="5" t="s">
        <v>12173</v>
      </c>
      <c r="R3013" s="6" t="s">
        <v>77</v>
      </c>
      <c r="T3013" s="6" t="s">
        <v>80</v>
      </c>
      <c r="BE3013" s="23" t="str">
        <f t="shared" si="471"/>
        <v>EMF ja</v>
      </c>
      <c r="BF3013" s="23">
        <f t="shared" si="474"/>
        <v>900</v>
      </c>
      <c r="BG3013" s="23" t="str">
        <f t="shared" si="475"/>
        <v>500+m</v>
      </c>
      <c r="BH3013" s="23">
        <f t="shared" si="472"/>
        <v>1</v>
      </c>
      <c r="BM3013" s="2" t="s">
        <v>162</v>
      </c>
      <c r="BN3013" s="2">
        <v>900</v>
      </c>
      <c r="BO3013" s="2" t="s">
        <v>12174</v>
      </c>
      <c r="BP3013" s="3">
        <v>1</v>
      </c>
      <c r="BQ3013" s="2" t="s">
        <v>12175</v>
      </c>
    </row>
    <row r="3014" spans="1:70" ht="16.149999999999999" customHeight="1" x14ac:dyDescent="0.25">
      <c r="A3014" s="1">
        <v>3013</v>
      </c>
      <c r="B3014" s="2" t="s">
        <v>211</v>
      </c>
      <c r="C3014" s="2" t="s">
        <v>8410</v>
      </c>
      <c r="D3014" s="2" t="s">
        <v>158</v>
      </c>
      <c r="E3014" s="2" t="s">
        <v>1075</v>
      </c>
      <c r="F3014" s="66">
        <v>42965</v>
      </c>
      <c r="G3014" s="3">
        <f t="shared" si="469"/>
        <v>8</v>
      </c>
      <c r="H3014" s="3">
        <f t="shared" si="470"/>
        <v>2017</v>
      </c>
      <c r="I3014" s="19">
        <v>0.243055555555556</v>
      </c>
      <c r="J3014" s="20">
        <f t="shared" si="473"/>
        <v>5</v>
      </c>
      <c r="K3014" s="5" t="str">
        <f t="shared" ref="K3014:K3077" si="476">IF(COUNTA(W3014:BN3014)=0,"nein","ja")</f>
        <v>ja</v>
      </c>
      <c r="L3014" s="5" t="s">
        <v>91</v>
      </c>
      <c r="M3014" s="6" t="s">
        <v>100</v>
      </c>
      <c r="N3014" s="5">
        <v>41</v>
      </c>
      <c r="O3014" s="6" t="s">
        <v>126</v>
      </c>
      <c r="P3014" s="6" t="s">
        <v>12176</v>
      </c>
      <c r="R3014" s="6" t="s">
        <v>77</v>
      </c>
      <c r="T3014" s="6" t="s">
        <v>202</v>
      </c>
      <c r="X3014" s="2">
        <v>600</v>
      </c>
      <c r="Y3014" s="2" t="s">
        <v>81</v>
      </c>
      <c r="Z3014" s="2" t="s">
        <v>168</v>
      </c>
      <c r="AA3014" s="2">
        <v>600</v>
      </c>
      <c r="AB3014" s="2" t="s">
        <v>81</v>
      </c>
      <c r="AC3014" s="2" t="s">
        <v>168</v>
      </c>
      <c r="AD3014" s="2">
        <v>600</v>
      </c>
      <c r="AE3014" s="2" t="s">
        <v>81</v>
      </c>
      <c r="AF3014" s="2" t="s">
        <v>168</v>
      </c>
      <c r="AJ3014" s="2">
        <v>580</v>
      </c>
      <c r="AK3014" s="2" t="s">
        <v>81</v>
      </c>
      <c r="AL3014" s="2" t="s">
        <v>168</v>
      </c>
      <c r="AP3014" s="2">
        <v>580</v>
      </c>
      <c r="AQ3014" s="2" t="s">
        <v>81</v>
      </c>
      <c r="AR3014" s="2" t="s">
        <v>168</v>
      </c>
      <c r="AV3014" s="2">
        <v>1060</v>
      </c>
      <c r="AW3014" s="2" t="s">
        <v>81</v>
      </c>
      <c r="AX3014" s="2" t="s">
        <v>84</v>
      </c>
      <c r="AY3014" s="2">
        <v>1060</v>
      </c>
      <c r="AZ3014" s="2" t="s">
        <v>81</v>
      </c>
      <c r="BA3014" s="2" t="s">
        <v>84</v>
      </c>
      <c r="BB3014" s="2">
        <v>1060</v>
      </c>
      <c r="BC3014" s="2" t="s">
        <v>81</v>
      </c>
      <c r="BD3014" s="2" t="s">
        <v>84</v>
      </c>
      <c r="BE3014" s="23" t="str">
        <f t="shared" si="471"/>
        <v>EMF nein</v>
      </c>
      <c r="BF3014" s="23" t="str">
        <f t="shared" si="474"/>
        <v/>
      </c>
      <c r="BG3014" s="23" t="str">
        <f t="shared" si="475"/>
        <v/>
      </c>
      <c r="BH3014" s="23">
        <f t="shared" si="472"/>
        <v>0</v>
      </c>
      <c r="BO3014" s="2" t="s">
        <v>12177</v>
      </c>
      <c r="BP3014" s="3">
        <v>1</v>
      </c>
      <c r="BQ3014" s="2" t="s">
        <v>12178</v>
      </c>
    </row>
    <row r="3015" spans="1:70" ht="16.149999999999999" customHeight="1" x14ac:dyDescent="0.25">
      <c r="A3015" s="1">
        <v>3014</v>
      </c>
      <c r="B3015" s="2" t="s">
        <v>211</v>
      </c>
      <c r="C3015" s="2" t="s">
        <v>747</v>
      </c>
      <c r="D3015" s="2" t="s">
        <v>348</v>
      </c>
      <c r="E3015" s="2" t="s">
        <v>12179</v>
      </c>
      <c r="F3015" s="66">
        <v>43440</v>
      </c>
      <c r="G3015" s="3">
        <f t="shared" si="469"/>
        <v>12</v>
      </c>
      <c r="H3015" s="3">
        <f t="shared" si="470"/>
        <v>2018</v>
      </c>
      <c r="I3015" s="19">
        <v>0.32986111111111099</v>
      </c>
      <c r="J3015" s="20">
        <f t="shared" si="473"/>
        <v>7</v>
      </c>
      <c r="K3015" s="5" t="str">
        <f t="shared" si="476"/>
        <v>ja</v>
      </c>
      <c r="L3015" s="5" t="s">
        <v>91</v>
      </c>
      <c r="M3015" s="6" t="s">
        <v>100</v>
      </c>
      <c r="N3015" s="5">
        <v>17</v>
      </c>
      <c r="O3015" s="6" t="s">
        <v>126</v>
      </c>
      <c r="P3015" s="6" t="s">
        <v>12180</v>
      </c>
      <c r="R3015" s="6" t="s">
        <v>77</v>
      </c>
      <c r="T3015" s="6" t="s">
        <v>80</v>
      </c>
      <c r="X3015" s="2">
        <v>1170</v>
      </c>
      <c r="Y3015" s="2" t="s">
        <v>81</v>
      </c>
      <c r="Z3015" s="2" t="s">
        <v>82</v>
      </c>
      <c r="AA3015" s="2">
        <v>1170</v>
      </c>
      <c r="AB3015" s="2" t="s">
        <v>94</v>
      </c>
      <c r="AC3015" s="2" t="s">
        <v>82</v>
      </c>
      <c r="AD3015" s="2">
        <v>1170</v>
      </c>
      <c r="AE3015" s="2" t="s">
        <v>81</v>
      </c>
      <c r="AF3015" s="2" t="s">
        <v>82</v>
      </c>
      <c r="BE3015" s="23" t="str">
        <f t="shared" si="471"/>
        <v>EMF nein</v>
      </c>
      <c r="BF3015" s="23" t="str">
        <f t="shared" si="474"/>
        <v/>
      </c>
      <c r="BG3015" s="23" t="str">
        <f t="shared" si="475"/>
        <v/>
      </c>
      <c r="BH3015" s="23">
        <f t="shared" si="472"/>
        <v>0</v>
      </c>
      <c r="BP3015" s="3">
        <v>1</v>
      </c>
      <c r="BQ3015" s="2" t="s">
        <v>12181</v>
      </c>
    </row>
    <row r="3016" spans="1:70" ht="16.149999999999999" customHeight="1" x14ac:dyDescent="0.25">
      <c r="A3016" s="16">
        <v>3015</v>
      </c>
      <c r="B3016" s="2" t="s">
        <v>87</v>
      </c>
      <c r="C3016" s="2" t="s">
        <v>2822</v>
      </c>
      <c r="D3016" s="2" t="s">
        <v>89</v>
      </c>
      <c r="E3016" s="2" t="s">
        <v>12182</v>
      </c>
      <c r="F3016" s="66">
        <v>43451</v>
      </c>
      <c r="G3016" s="3">
        <f t="shared" si="469"/>
        <v>12</v>
      </c>
      <c r="H3016" s="3">
        <f t="shared" si="470"/>
        <v>2018</v>
      </c>
      <c r="I3016" s="19">
        <v>0.5625</v>
      </c>
      <c r="J3016" s="20">
        <f t="shared" si="473"/>
        <v>13</v>
      </c>
      <c r="K3016" s="5" t="str">
        <f t="shared" si="476"/>
        <v>ja</v>
      </c>
      <c r="L3016" s="5" t="s">
        <v>91</v>
      </c>
      <c r="M3016" s="6" t="s">
        <v>74</v>
      </c>
      <c r="N3016" s="5">
        <v>79</v>
      </c>
      <c r="O3016" s="2" t="s">
        <v>75</v>
      </c>
      <c r="P3016" s="2" t="s">
        <v>12183</v>
      </c>
      <c r="R3016" s="6" t="s">
        <v>77</v>
      </c>
      <c r="U3016" s="2" t="s">
        <v>208</v>
      </c>
      <c r="V3016" s="2" t="s">
        <v>80</v>
      </c>
      <c r="X3016" s="2">
        <v>195</v>
      </c>
      <c r="Y3016" s="2" t="s">
        <v>81</v>
      </c>
      <c r="Z3016" s="2" t="s">
        <v>84</v>
      </c>
      <c r="AA3016" s="2">
        <v>195</v>
      </c>
      <c r="AB3016" s="2" t="s">
        <v>81</v>
      </c>
      <c r="AC3016" s="2" t="s">
        <v>84</v>
      </c>
      <c r="AD3016" s="2">
        <v>195</v>
      </c>
      <c r="AE3016" s="2" t="s">
        <v>81</v>
      </c>
      <c r="AF3016" s="2" t="s">
        <v>84</v>
      </c>
      <c r="AP3016" s="2">
        <v>75</v>
      </c>
      <c r="AQ3016" s="2" t="s">
        <v>81</v>
      </c>
      <c r="AR3016" s="2" t="s">
        <v>82</v>
      </c>
      <c r="AV3016" s="2">
        <v>248</v>
      </c>
      <c r="AW3016" s="2" t="s">
        <v>81</v>
      </c>
      <c r="AX3016" s="2" t="s">
        <v>161</v>
      </c>
      <c r="BB3016" s="2">
        <v>248</v>
      </c>
      <c r="BC3016" s="2" t="s">
        <v>83</v>
      </c>
      <c r="BD3016" s="2" t="s">
        <v>161</v>
      </c>
      <c r="BE3016" s="23" t="str">
        <f t="shared" si="471"/>
        <v>EMF nein</v>
      </c>
      <c r="BF3016" s="23" t="str">
        <f t="shared" si="474"/>
        <v/>
      </c>
      <c r="BG3016" s="23" t="str">
        <f t="shared" si="475"/>
        <v/>
      </c>
      <c r="BH3016" s="23">
        <f t="shared" si="472"/>
        <v>0</v>
      </c>
      <c r="BO3016" s="2" t="s">
        <v>12184</v>
      </c>
      <c r="BP3016" s="3">
        <v>1</v>
      </c>
      <c r="BQ3016" s="2" t="s">
        <v>12185</v>
      </c>
    </row>
    <row r="3017" spans="1:70" ht="16.149999999999999" customHeight="1" x14ac:dyDescent="0.25">
      <c r="A3017" s="1">
        <v>3016</v>
      </c>
      <c r="B3017" s="2" t="s">
        <v>5048</v>
      </c>
      <c r="C3017" s="2" t="s">
        <v>212</v>
      </c>
      <c r="D3017" s="2" t="s">
        <v>71</v>
      </c>
      <c r="E3017" s="2" t="s">
        <v>12186</v>
      </c>
      <c r="F3017" s="67">
        <v>43452</v>
      </c>
      <c r="G3017" s="3">
        <f t="shared" si="469"/>
        <v>12</v>
      </c>
      <c r="H3017" s="3">
        <f t="shared" si="470"/>
        <v>2018</v>
      </c>
      <c r="I3017" s="19">
        <v>0.48611111111111099</v>
      </c>
      <c r="J3017" s="20">
        <f t="shared" si="473"/>
        <v>11</v>
      </c>
      <c r="K3017" s="5" t="str">
        <f t="shared" si="476"/>
        <v>ja</v>
      </c>
      <c r="L3017" s="5" t="s">
        <v>91</v>
      </c>
      <c r="M3017" s="6" t="s">
        <v>74</v>
      </c>
      <c r="N3017" s="5">
        <v>45</v>
      </c>
      <c r="O3017" s="6" t="s">
        <v>5139</v>
      </c>
      <c r="P3017" s="5" t="s">
        <v>12187</v>
      </c>
      <c r="R3017" s="6" t="s">
        <v>77</v>
      </c>
      <c r="S3017" s="2" t="s">
        <v>1033</v>
      </c>
      <c r="X3017" s="2">
        <v>160</v>
      </c>
      <c r="Y3017" s="2" t="s">
        <v>81</v>
      </c>
      <c r="Z3017" s="2" t="s">
        <v>82</v>
      </c>
      <c r="AA3017" s="2">
        <v>160</v>
      </c>
      <c r="AB3017" s="2" t="s">
        <v>81</v>
      </c>
      <c r="AC3017" s="2" t="s">
        <v>82</v>
      </c>
      <c r="AD3017" s="2">
        <v>160</v>
      </c>
      <c r="AE3017" s="2" t="s">
        <v>83</v>
      </c>
      <c r="AF3017" s="2" t="s">
        <v>82</v>
      </c>
      <c r="AJ3017" s="2">
        <v>170</v>
      </c>
      <c r="AK3017" s="2" t="s">
        <v>81</v>
      </c>
      <c r="AL3017" s="2" t="s">
        <v>82</v>
      </c>
      <c r="AM3017" s="2">
        <v>170</v>
      </c>
      <c r="AN3017" s="2" t="s">
        <v>81</v>
      </c>
      <c r="AO3017" s="2" t="s">
        <v>82</v>
      </c>
      <c r="AP3017" s="2">
        <v>170</v>
      </c>
      <c r="AQ3017" s="2" t="s">
        <v>83</v>
      </c>
      <c r="AR3017" s="2" t="s">
        <v>82</v>
      </c>
      <c r="AV3017" s="2">
        <v>595</v>
      </c>
      <c r="AW3017" s="2" t="s">
        <v>81</v>
      </c>
      <c r="AX3017" s="2" t="s">
        <v>84</v>
      </c>
      <c r="AY3017" s="2">
        <v>595</v>
      </c>
      <c r="AZ3017" s="2" t="s">
        <v>81</v>
      </c>
      <c r="BA3017" s="2" t="s">
        <v>84</v>
      </c>
      <c r="BB3017" s="2">
        <v>595</v>
      </c>
      <c r="BC3017" s="2" t="s">
        <v>81</v>
      </c>
      <c r="BD3017" s="2" t="s">
        <v>84</v>
      </c>
      <c r="BE3017" s="23" t="str">
        <f t="shared" si="471"/>
        <v>EMF nein</v>
      </c>
      <c r="BF3017" s="23" t="str">
        <f t="shared" si="474"/>
        <v/>
      </c>
      <c r="BG3017" s="23" t="str">
        <f t="shared" si="475"/>
        <v/>
      </c>
      <c r="BH3017" s="23">
        <f t="shared" si="472"/>
        <v>0</v>
      </c>
      <c r="BO3017" s="2" t="s">
        <v>12188</v>
      </c>
      <c r="BP3017" s="3">
        <v>1</v>
      </c>
      <c r="BQ3017" s="2" t="s">
        <v>12189</v>
      </c>
    </row>
    <row r="3018" spans="1:70" ht="16.149999999999999" customHeight="1" x14ac:dyDescent="0.25">
      <c r="A3018" s="16">
        <v>3017</v>
      </c>
      <c r="B3018" s="17" t="s">
        <v>211</v>
      </c>
      <c r="C3018" s="2" t="s">
        <v>540</v>
      </c>
      <c r="D3018" s="2" t="s">
        <v>124</v>
      </c>
      <c r="E3018" s="2" t="s">
        <v>1809</v>
      </c>
      <c r="F3018" s="67">
        <v>43452</v>
      </c>
      <c r="G3018" s="3">
        <f t="shared" si="469"/>
        <v>12</v>
      </c>
      <c r="H3018" s="3">
        <f t="shared" si="470"/>
        <v>2018</v>
      </c>
      <c r="I3018" s="19">
        <v>0.27430555555555503</v>
      </c>
      <c r="J3018" s="20">
        <f t="shared" si="473"/>
        <v>6</v>
      </c>
      <c r="K3018" s="5" t="str">
        <f t="shared" si="476"/>
        <v>ja</v>
      </c>
      <c r="L3018" s="5" t="s">
        <v>91</v>
      </c>
      <c r="M3018" s="6" t="s">
        <v>74</v>
      </c>
      <c r="N3018" s="5">
        <v>19</v>
      </c>
      <c r="O3018" s="6" t="s">
        <v>75</v>
      </c>
      <c r="P3018" s="2" t="s">
        <v>12190</v>
      </c>
      <c r="R3018" s="6" t="s">
        <v>77</v>
      </c>
      <c r="U3018" s="2" t="s">
        <v>208</v>
      </c>
      <c r="V3018" s="2" t="s">
        <v>80</v>
      </c>
      <c r="W3018" s="116" t="s">
        <v>9097</v>
      </c>
      <c r="X3018" s="2">
        <v>130</v>
      </c>
      <c r="Y3018" s="2" t="s">
        <v>83</v>
      </c>
      <c r="Z3018" s="2" t="s">
        <v>82</v>
      </c>
      <c r="AA3018" s="2">
        <v>130</v>
      </c>
      <c r="AB3018" s="2" t="s">
        <v>83</v>
      </c>
      <c r="AC3018" s="2" t="s">
        <v>82</v>
      </c>
      <c r="AD3018" s="2">
        <v>130</v>
      </c>
      <c r="AE3018" s="2" t="s">
        <v>83</v>
      </c>
      <c r="AF3018" s="2" t="s">
        <v>82</v>
      </c>
      <c r="BE3018" s="23" t="str">
        <f t="shared" si="471"/>
        <v>EMF nein</v>
      </c>
      <c r="BF3018" s="23" t="str">
        <f t="shared" si="474"/>
        <v/>
      </c>
      <c r="BG3018" s="23" t="str">
        <f t="shared" si="475"/>
        <v/>
      </c>
      <c r="BH3018" s="23">
        <f t="shared" si="472"/>
        <v>0</v>
      </c>
      <c r="BO3018" s="2" t="s">
        <v>12191</v>
      </c>
      <c r="BP3018" s="3">
        <v>1</v>
      </c>
      <c r="BQ3018" s="2" t="s">
        <v>12192</v>
      </c>
    </row>
    <row r="3019" spans="1:70" ht="16.149999999999999" customHeight="1" x14ac:dyDescent="0.25">
      <c r="A3019" s="1">
        <v>3018</v>
      </c>
      <c r="B3019" s="2" t="s">
        <v>190</v>
      </c>
      <c r="C3019" s="2" t="s">
        <v>284</v>
      </c>
      <c r="D3019" s="2" t="s">
        <v>264</v>
      </c>
      <c r="E3019" s="2" t="s">
        <v>10141</v>
      </c>
      <c r="F3019" s="67">
        <v>43452</v>
      </c>
      <c r="G3019" s="3">
        <f t="shared" si="469"/>
        <v>12</v>
      </c>
      <c r="H3019" s="3">
        <f t="shared" si="470"/>
        <v>2018</v>
      </c>
      <c r="I3019" s="19">
        <v>0.54166666666666696</v>
      </c>
      <c r="J3019" s="20">
        <f t="shared" si="473"/>
        <v>13</v>
      </c>
      <c r="K3019" s="5" t="str">
        <f t="shared" si="476"/>
        <v>ja</v>
      </c>
      <c r="L3019" s="5" t="s">
        <v>91</v>
      </c>
      <c r="M3019" s="6" t="s">
        <v>100</v>
      </c>
      <c r="O3019" s="6" t="s">
        <v>5139</v>
      </c>
      <c r="P3019" s="6" t="s">
        <v>12193</v>
      </c>
      <c r="R3019" s="6" t="s">
        <v>77</v>
      </c>
      <c r="T3019" s="6" t="s">
        <v>80</v>
      </c>
      <c r="X3019" s="2">
        <v>112</v>
      </c>
      <c r="Y3019" s="2" t="s">
        <v>81</v>
      </c>
      <c r="Z3019" s="2" t="s">
        <v>161</v>
      </c>
      <c r="AD3019" s="2">
        <v>112</v>
      </c>
      <c r="AE3019" s="2" t="s">
        <v>81</v>
      </c>
      <c r="AF3019" s="2" t="s">
        <v>161</v>
      </c>
      <c r="AJ3019" s="2">
        <v>124</v>
      </c>
      <c r="AK3019" s="2" t="s">
        <v>81</v>
      </c>
      <c r="AL3019" s="2" t="s">
        <v>168</v>
      </c>
      <c r="AP3019" s="2">
        <v>124</v>
      </c>
      <c r="AQ3019" s="2" t="s">
        <v>81</v>
      </c>
      <c r="AR3019" s="2" t="s">
        <v>168</v>
      </c>
      <c r="AV3019" s="2">
        <v>385</v>
      </c>
      <c r="AW3019" s="2" t="s">
        <v>81</v>
      </c>
      <c r="AX3019" s="2" t="s">
        <v>82</v>
      </c>
      <c r="AY3019" s="2">
        <v>385</v>
      </c>
      <c r="AZ3019" s="2" t="s">
        <v>94</v>
      </c>
      <c r="BA3019" s="2" t="s">
        <v>82</v>
      </c>
      <c r="BB3019" s="2">
        <v>385</v>
      </c>
      <c r="BC3019" s="2" t="s">
        <v>81</v>
      </c>
      <c r="BD3019" s="2" t="s">
        <v>82</v>
      </c>
      <c r="BE3019" s="23" t="str">
        <f t="shared" si="471"/>
        <v>EMF nein</v>
      </c>
      <c r="BF3019" s="23" t="str">
        <f t="shared" si="474"/>
        <v/>
      </c>
      <c r="BG3019" s="23" t="str">
        <f t="shared" si="475"/>
        <v/>
      </c>
      <c r="BH3019" s="23">
        <f t="shared" si="472"/>
        <v>0</v>
      </c>
      <c r="BO3019" s="2" t="s">
        <v>12194</v>
      </c>
      <c r="BP3019" s="3">
        <v>1</v>
      </c>
      <c r="BQ3019" s="2" t="s">
        <v>12195</v>
      </c>
    </row>
    <row r="3020" spans="1:70" ht="16.149999999999999" customHeight="1" x14ac:dyDescent="0.25">
      <c r="A3020" s="1">
        <v>3019</v>
      </c>
      <c r="B3020" s="2" t="s">
        <v>87</v>
      </c>
      <c r="C3020" s="2" t="s">
        <v>2329</v>
      </c>
      <c r="D3020" s="2" t="s">
        <v>296</v>
      </c>
      <c r="E3020" s="2" t="s">
        <v>12196</v>
      </c>
      <c r="F3020" s="66">
        <v>43453</v>
      </c>
      <c r="G3020" s="3">
        <f t="shared" si="469"/>
        <v>12</v>
      </c>
      <c r="H3020" s="3">
        <f t="shared" si="470"/>
        <v>2018</v>
      </c>
      <c r="I3020" s="19">
        <v>0.69097222222222199</v>
      </c>
      <c r="J3020" s="20">
        <f t="shared" si="473"/>
        <v>16</v>
      </c>
      <c r="K3020" s="5" t="str">
        <f t="shared" si="476"/>
        <v>ja</v>
      </c>
      <c r="L3020" s="5" t="s">
        <v>91</v>
      </c>
      <c r="M3020" s="6" t="s">
        <v>74</v>
      </c>
      <c r="N3020" s="5">
        <v>100</v>
      </c>
      <c r="O3020" s="6" t="s">
        <v>5139</v>
      </c>
      <c r="P3020" s="2" t="s">
        <v>12197</v>
      </c>
      <c r="R3020" s="6" t="s">
        <v>77</v>
      </c>
      <c r="U3020" s="2" t="s">
        <v>74</v>
      </c>
      <c r="X3020" s="2">
        <v>490</v>
      </c>
      <c r="Y3020" s="2" t="s">
        <v>81</v>
      </c>
      <c r="Z3020" s="2" t="s">
        <v>82</v>
      </c>
      <c r="AD3020" s="2">
        <v>490</v>
      </c>
      <c r="AE3020" s="2" t="s">
        <v>83</v>
      </c>
      <c r="AF3020" s="2" t="s">
        <v>82</v>
      </c>
      <c r="BE3020" s="23" t="str">
        <f t="shared" si="471"/>
        <v>EMF nein</v>
      </c>
      <c r="BF3020" s="23" t="str">
        <f t="shared" si="474"/>
        <v/>
      </c>
      <c r="BG3020" s="23" t="str">
        <f t="shared" si="475"/>
        <v/>
      </c>
      <c r="BH3020" s="23">
        <f t="shared" si="472"/>
        <v>0</v>
      </c>
      <c r="BO3020" s="2" t="s">
        <v>12198</v>
      </c>
      <c r="BP3020" s="3">
        <v>1</v>
      </c>
      <c r="BQ3020" s="2" t="s">
        <v>12199</v>
      </c>
    </row>
    <row r="3021" spans="1:70" ht="16.149999999999999" customHeight="1" x14ac:dyDescent="0.25">
      <c r="A3021" s="1">
        <v>3020</v>
      </c>
      <c r="B3021" s="2" t="s">
        <v>211</v>
      </c>
      <c r="C3021" s="2" t="s">
        <v>12200</v>
      </c>
      <c r="D3021" s="2" t="s">
        <v>651</v>
      </c>
      <c r="E3021" s="2" t="s">
        <v>12201</v>
      </c>
      <c r="F3021" s="66">
        <v>43044</v>
      </c>
      <c r="G3021" s="3">
        <f t="shared" si="469"/>
        <v>11</v>
      </c>
      <c r="H3021" s="3">
        <f t="shared" si="470"/>
        <v>2017</v>
      </c>
      <c r="I3021" s="19">
        <v>0.16666666666666699</v>
      </c>
      <c r="J3021" s="20">
        <f t="shared" si="473"/>
        <v>4</v>
      </c>
      <c r="K3021" s="5" t="str">
        <f t="shared" si="476"/>
        <v>ja</v>
      </c>
      <c r="L3021" s="5" t="s">
        <v>91</v>
      </c>
      <c r="M3021" s="6" t="s">
        <v>74</v>
      </c>
      <c r="O3021" s="6" t="s">
        <v>126</v>
      </c>
      <c r="P3021" s="2" t="s">
        <v>12202</v>
      </c>
      <c r="Q3021" s="6" t="s">
        <v>186</v>
      </c>
      <c r="R3021" s="6" t="s">
        <v>464</v>
      </c>
      <c r="T3021" s="6" t="s">
        <v>202</v>
      </c>
      <c r="V3021" s="2" t="s">
        <v>80</v>
      </c>
      <c r="X3021" s="2">
        <v>170</v>
      </c>
      <c r="Y3021" s="2" t="s">
        <v>81</v>
      </c>
      <c r="Z3021" s="2" t="s">
        <v>84</v>
      </c>
      <c r="AA3021" s="2">
        <v>170</v>
      </c>
      <c r="AB3021" s="2" t="s">
        <v>81</v>
      </c>
      <c r="AC3021" s="2" t="s">
        <v>84</v>
      </c>
      <c r="AD3021" s="2">
        <v>170</v>
      </c>
      <c r="AE3021" s="2" t="s">
        <v>83</v>
      </c>
      <c r="AF3021" s="2" t="s">
        <v>84</v>
      </c>
      <c r="AJ3021" s="2">
        <v>170</v>
      </c>
      <c r="AK3021" s="2" t="s">
        <v>81</v>
      </c>
      <c r="AL3021" s="2" t="s">
        <v>84</v>
      </c>
      <c r="AM3021" s="2">
        <v>170</v>
      </c>
      <c r="AN3021" s="2" t="s">
        <v>81</v>
      </c>
      <c r="AO3021" s="2" t="s">
        <v>84</v>
      </c>
      <c r="AP3021" s="2">
        <v>170</v>
      </c>
      <c r="AQ3021" s="2" t="s">
        <v>83</v>
      </c>
      <c r="AR3021" s="2" t="s">
        <v>84</v>
      </c>
      <c r="AV3021" s="2">
        <v>170</v>
      </c>
      <c r="AW3021" s="2" t="s">
        <v>81</v>
      </c>
      <c r="AX3021" s="2" t="s">
        <v>84</v>
      </c>
      <c r="BE3021" s="23" t="str">
        <f t="shared" si="471"/>
        <v>EMF nein</v>
      </c>
      <c r="BF3021" s="23" t="str">
        <f t="shared" si="474"/>
        <v/>
      </c>
      <c r="BG3021" s="23" t="str">
        <f t="shared" si="475"/>
        <v/>
      </c>
      <c r="BH3021" s="23">
        <f t="shared" si="472"/>
        <v>0</v>
      </c>
      <c r="BO3021" s="2" t="s">
        <v>12203</v>
      </c>
      <c r="BP3021" s="3">
        <v>1</v>
      </c>
      <c r="BQ3021" s="2" t="s">
        <v>12204</v>
      </c>
    </row>
    <row r="3022" spans="1:70" ht="16.149999999999999" customHeight="1" x14ac:dyDescent="0.25">
      <c r="A3022" s="69">
        <v>3021</v>
      </c>
      <c r="B3022" s="2" t="s">
        <v>211</v>
      </c>
      <c r="C3022" s="74" t="s">
        <v>556</v>
      </c>
      <c r="D3022" s="2" t="s">
        <v>124</v>
      </c>
      <c r="E3022" s="2" t="s">
        <v>12205</v>
      </c>
      <c r="F3022" s="66">
        <v>42614</v>
      </c>
      <c r="G3022" s="3">
        <f t="shared" si="469"/>
        <v>9</v>
      </c>
      <c r="H3022" s="3">
        <f t="shared" si="470"/>
        <v>2016</v>
      </c>
      <c r="I3022" s="19">
        <v>0.59027777777777801</v>
      </c>
      <c r="J3022" s="20">
        <f t="shared" si="473"/>
        <v>14</v>
      </c>
      <c r="K3022" s="5" t="str">
        <f t="shared" si="476"/>
        <v>ja</v>
      </c>
      <c r="L3022" s="5" t="s">
        <v>73</v>
      </c>
      <c r="M3022" s="6" t="s">
        <v>115</v>
      </c>
      <c r="N3022" s="5">
        <v>56</v>
      </c>
      <c r="O3022" s="6" t="s">
        <v>5139</v>
      </c>
      <c r="P3022" s="6" t="s">
        <v>12206</v>
      </c>
      <c r="R3022" s="6" t="s">
        <v>77</v>
      </c>
      <c r="T3022" s="6" t="s">
        <v>80</v>
      </c>
      <c r="BE3022" s="23" t="str">
        <f t="shared" si="471"/>
        <v>EMF nein</v>
      </c>
      <c r="BF3022" s="23" t="str">
        <f t="shared" si="474"/>
        <v/>
      </c>
      <c r="BG3022" s="23" t="str">
        <f t="shared" si="475"/>
        <v/>
      </c>
      <c r="BH3022" s="23">
        <f t="shared" si="472"/>
        <v>0</v>
      </c>
      <c r="BO3022" s="2" t="s">
        <v>12207</v>
      </c>
      <c r="BP3022" s="3">
        <v>1</v>
      </c>
      <c r="BR3022" s="65" t="s">
        <v>12208</v>
      </c>
    </row>
    <row r="3023" spans="1:70" ht="16.149999999999999" customHeight="1" x14ac:dyDescent="0.25">
      <c r="A3023" s="1">
        <v>3022</v>
      </c>
      <c r="B3023" s="2" t="s">
        <v>211</v>
      </c>
      <c r="C3023" s="2" t="s">
        <v>12209</v>
      </c>
      <c r="D3023" s="2" t="s">
        <v>151</v>
      </c>
      <c r="E3023" s="2" t="s">
        <v>12210</v>
      </c>
      <c r="F3023" s="66">
        <v>38871</v>
      </c>
      <c r="G3023" s="3">
        <f t="shared" si="469"/>
        <v>6</v>
      </c>
      <c r="H3023" s="3">
        <f t="shared" si="470"/>
        <v>2006</v>
      </c>
      <c r="I3023" s="19">
        <v>0.45486111111111099</v>
      </c>
      <c r="J3023" s="20">
        <f t="shared" si="473"/>
        <v>10</v>
      </c>
      <c r="K3023" s="5" t="str">
        <f t="shared" si="476"/>
        <v>ja</v>
      </c>
      <c r="L3023" s="5" t="s">
        <v>91</v>
      </c>
      <c r="M3023" s="6" t="s">
        <v>74</v>
      </c>
      <c r="O3023" s="6" t="s">
        <v>101</v>
      </c>
      <c r="P3023" s="6" t="s">
        <v>21862</v>
      </c>
      <c r="R3023" s="6" t="s">
        <v>77</v>
      </c>
      <c r="S3023" s="2" t="s">
        <v>78</v>
      </c>
      <c r="T3023" s="6" t="s">
        <v>80</v>
      </c>
      <c r="U3023" s="2" t="s">
        <v>74</v>
      </c>
      <c r="V3023" s="2" t="s">
        <v>80</v>
      </c>
      <c r="X3023" s="2">
        <v>50</v>
      </c>
      <c r="Y3023" s="2" t="s">
        <v>94</v>
      </c>
      <c r="Z3023" s="2" t="s">
        <v>84</v>
      </c>
      <c r="AA3023" s="2">
        <v>50</v>
      </c>
      <c r="AB3023" s="2" t="s">
        <v>94</v>
      </c>
      <c r="AC3023" s="2" t="s">
        <v>84</v>
      </c>
      <c r="AJ3023" s="2">
        <v>50</v>
      </c>
      <c r="AK3023" s="2" t="s">
        <v>94</v>
      </c>
      <c r="AL3023" s="2" t="s">
        <v>84</v>
      </c>
      <c r="AM3023" s="2">
        <v>50</v>
      </c>
      <c r="AN3023" s="2" t="s">
        <v>94</v>
      </c>
      <c r="AO3023" s="2" t="s">
        <v>84</v>
      </c>
      <c r="AV3023" s="2">
        <v>50</v>
      </c>
      <c r="AW3023" s="2" t="s">
        <v>94</v>
      </c>
      <c r="AX3023" s="2" t="s">
        <v>84</v>
      </c>
      <c r="AY3023" s="2">
        <v>50</v>
      </c>
      <c r="AZ3023" s="2" t="s">
        <v>94</v>
      </c>
      <c r="BA3023" s="2" t="s">
        <v>84</v>
      </c>
      <c r="BE3023" s="23" t="str">
        <f t="shared" si="471"/>
        <v>EMF nein</v>
      </c>
      <c r="BF3023" s="23" t="str">
        <f t="shared" si="474"/>
        <v/>
      </c>
      <c r="BG3023" s="23" t="str">
        <f t="shared" si="475"/>
        <v/>
      </c>
      <c r="BH3023" s="23">
        <f t="shared" si="472"/>
        <v>0</v>
      </c>
      <c r="BO3023" s="2" t="s">
        <v>12211</v>
      </c>
      <c r="BP3023" s="3">
        <v>1</v>
      </c>
      <c r="BQ3023" s="65" t="s">
        <v>12212</v>
      </c>
    </row>
    <row r="3024" spans="1:70" ht="16.149999999999999" customHeight="1" x14ac:dyDescent="0.25">
      <c r="A3024" s="1">
        <v>3023</v>
      </c>
      <c r="B3024" s="2" t="s">
        <v>87</v>
      </c>
      <c r="C3024" s="2" t="s">
        <v>212</v>
      </c>
      <c r="D3024" s="2" t="s">
        <v>71</v>
      </c>
      <c r="E3024" s="2" t="s">
        <v>5471</v>
      </c>
      <c r="F3024" s="66">
        <v>42868</v>
      </c>
      <c r="G3024" s="3">
        <f t="shared" si="469"/>
        <v>5</v>
      </c>
      <c r="H3024" s="3">
        <f t="shared" si="470"/>
        <v>2017</v>
      </c>
      <c r="I3024" s="19">
        <v>0.67222222222222205</v>
      </c>
      <c r="J3024" s="20">
        <f t="shared" si="473"/>
        <v>16</v>
      </c>
      <c r="K3024" s="5" t="str">
        <f t="shared" si="476"/>
        <v>ja</v>
      </c>
      <c r="L3024" s="5" t="s">
        <v>91</v>
      </c>
      <c r="M3024" s="6" t="s">
        <v>74</v>
      </c>
      <c r="N3024" s="5">
        <v>75</v>
      </c>
      <c r="O3024" s="6" t="s">
        <v>75</v>
      </c>
      <c r="P3024" s="6" t="s">
        <v>12213</v>
      </c>
      <c r="R3024" s="6" t="s">
        <v>77</v>
      </c>
      <c r="U3024" s="2" t="s">
        <v>354</v>
      </c>
      <c r="X3024" s="2">
        <v>91</v>
      </c>
      <c r="Y3024" s="2" t="s">
        <v>81</v>
      </c>
      <c r="Z3024" s="2" t="s">
        <v>84</v>
      </c>
      <c r="AA3024" s="2">
        <v>91</v>
      </c>
      <c r="AB3024" s="2" t="s">
        <v>81</v>
      </c>
      <c r="AC3024" s="2" t="s">
        <v>84</v>
      </c>
      <c r="AD3024" s="2">
        <v>91</v>
      </c>
      <c r="AE3024" s="2" t="s">
        <v>81</v>
      </c>
      <c r="AF3024" s="2" t="s">
        <v>84</v>
      </c>
      <c r="BE3024" s="23" t="str">
        <f t="shared" si="471"/>
        <v>EMF nein</v>
      </c>
      <c r="BF3024" s="23" t="str">
        <f t="shared" si="474"/>
        <v/>
      </c>
      <c r="BG3024" s="23" t="str">
        <f t="shared" si="475"/>
        <v/>
      </c>
      <c r="BH3024" s="23">
        <f t="shared" si="472"/>
        <v>0</v>
      </c>
      <c r="BO3024" s="2" t="s">
        <v>12214</v>
      </c>
      <c r="BP3024" s="3">
        <v>1</v>
      </c>
      <c r="BQ3024" s="65" t="s">
        <v>12219</v>
      </c>
    </row>
    <row r="3025" spans="1:69" ht="16.149999999999999" customHeight="1" x14ac:dyDescent="0.25">
      <c r="A3025" s="1">
        <v>3024</v>
      </c>
      <c r="B3025" s="2" t="s">
        <v>87</v>
      </c>
      <c r="C3025" s="2" t="s">
        <v>12215</v>
      </c>
      <c r="D3025" s="2" t="s">
        <v>896</v>
      </c>
      <c r="E3025" s="2" t="s">
        <v>12216</v>
      </c>
      <c r="F3025" s="67">
        <v>42909</v>
      </c>
      <c r="G3025" s="3">
        <f t="shared" si="469"/>
        <v>6</v>
      </c>
      <c r="H3025" s="3">
        <f t="shared" si="470"/>
        <v>2017</v>
      </c>
      <c r="I3025" s="19">
        <v>0.50347222222222199</v>
      </c>
      <c r="J3025" s="20">
        <f t="shared" si="473"/>
        <v>12</v>
      </c>
      <c r="K3025" s="5" t="str">
        <f t="shared" si="476"/>
        <v>ja</v>
      </c>
      <c r="L3025" s="5" t="s">
        <v>73</v>
      </c>
      <c r="M3025" s="6" t="s">
        <v>74</v>
      </c>
      <c r="N3025" s="5">
        <v>78</v>
      </c>
      <c r="O3025" s="6" t="s">
        <v>5139</v>
      </c>
      <c r="P3025" s="6" t="s">
        <v>12217</v>
      </c>
      <c r="T3025" s="6" t="s">
        <v>80</v>
      </c>
      <c r="X3025" s="2">
        <v>170</v>
      </c>
      <c r="Y3025" s="2" t="s">
        <v>81</v>
      </c>
      <c r="Z3025" s="2" t="s">
        <v>82</v>
      </c>
      <c r="AA3025" s="2">
        <v>170</v>
      </c>
      <c r="AB3025" s="2" t="s">
        <v>81</v>
      </c>
      <c r="AC3025" s="2" t="s">
        <v>82</v>
      </c>
      <c r="AD3025" s="2">
        <v>170</v>
      </c>
      <c r="AE3025" s="2" t="s">
        <v>81</v>
      </c>
      <c r="AF3025" s="2" t="s">
        <v>82</v>
      </c>
      <c r="AJ3025" s="2">
        <v>580</v>
      </c>
      <c r="AK3025" s="2" t="s">
        <v>83</v>
      </c>
      <c r="AL3025" s="2" t="s">
        <v>84</v>
      </c>
      <c r="AM3025" s="2">
        <v>580</v>
      </c>
      <c r="AN3025" s="2" t="s">
        <v>81</v>
      </c>
      <c r="AO3025" s="2" t="s">
        <v>84</v>
      </c>
      <c r="BE3025" s="23" t="str">
        <f t="shared" si="471"/>
        <v>EMF nein</v>
      </c>
      <c r="BF3025" s="23" t="str">
        <f t="shared" si="474"/>
        <v/>
      </c>
      <c r="BG3025" s="23" t="str">
        <f t="shared" si="475"/>
        <v/>
      </c>
      <c r="BH3025" s="23">
        <f t="shared" si="472"/>
        <v>0</v>
      </c>
      <c r="BO3025" s="2" t="s">
        <v>12218</v>
      </c>
      <c r="BP3025" s="3">
        <v>1</v>
      </c>
      <c r="BQ3025" s="65" t="s">
        <v>12222</v>
      </c>
    </row>
    <row r="3026" spans="1:69" ht="16.149999999999999" customHeight="1" x14ac:dyDescent="0.25">
      <c r="A3026" s="1">
        <v>3025</v>
      </c>
      <c r="B3026" s="2" t="s">
        <v>135</v>
      </c>
      <c r="C3026" s="2" t="s">
        <v>834</v>
      </c>
      <c r="D3026" s="2" t="s">
        <v>296</v>
      </c>
      <c r="E3026" s="2" t="s">
        <v>297</v>
      </c>
      <c r="F3026" s="67">
        <v>43027</v>
      </c>
      <c r="G3026" s="3">
        <f t="shared" si="469"/>
        <v>10</v>
      </c>
      <c r="H3026" s="3">
        <f t="shared" si="470"/>
        <v>2017</v>
      </c>
      <c r="I3026" s="19">
        <v>0.39583333333333298</v>
      </c>
      <c r="J3026" s="20">
        <f t="shared" si="473"/>
        <v>9</v>
      </c>
      <c r="K3026" s="5" t="str">
        <f t="shared" si="476"/>
        <v>ja</v>
      </c>
      <c r="L3026" s="5" t="s">
        <v>91</v>
      </c>
      <c r="M3026" s="6" t="s">
        <v>139</v>
      </c>
      <c r="N3026" s="5">
        <v>54</v>
      </c>
      <c r="O3026" s="6" t="s">
        <v>140</v>
      </c>
      <c r="P3026" s="6" t="s">
        <v>12220</v>
      </c>
      <c r="R3026" s="6" t="s">
        <v>77</v>
      </c>
      <c r="T3026" s="6" t="s">
        <v>80</v>
      </c>
      <c r="U3026" s="2" t="s">
        <v>139</v>
      </c>
      <c r="X3026" s="2">
        <v>238</v>
      </c>
      <c r="Y3026" s="2" t="s">
        <v>83</v>
      </c>
      <c r="Z3026" s="2" t="s">
        <v>82</v>
      </c>
      <c r="AA3026" s="2">
        <v>238</v>
      </c>
      <c r="AB3026" s="2" t="s">
        <v>81</v>
      </c>
      <c r="AC3026" s="2" t="s">
        <v>82</v>
      </c>
      <c r="AD3026" s="2">
        <v>238</v>
      </c>
      <c r="AE3026" s="2" t="s">
        <v>83</v>
      </c>
      <c r="AF3026" s="2" t="s">
        <v>82</v>
      </c>
      <c r="AJ3026" s="2">
        <v>238</v>
      </c>
      <c r="AK3026" s="2" t="s">
        <v>83</v>
      </c>
      <c r="AL3026" s="2" t="s">
        <v>82</v>
      </c>
      <c r="AM3026" s="2">
        <v>238</v>
      </c>
      <c r="AN3026" s="2" t="s">
        <v>81</v>
      </c>
      <c r="AO3026" s="2" t="s">
        <v>82</v>
      </c>
      <c r="AP3026" s="2">
        <v>238</v>
      </c>
      <c r="AQ3026" s="2" t="s">
        <v>83</v>
      </c>
      <c r="AR3026" s="2" t="s">
        <v>82</v>
      </c>
      <c r="BE3026" s="23" t="str">
        <f t="shared" si="471"/>
        <v>EMF nein</v>
      </c>
      <c r="BF3026" s="23" t="str">
        <f t="shared" si="474"/>
        <v/>
      </c>
      <c r="BG3026" s="23" t="str">
        <f t="shared" si="475"/>
        <v/>
      </c>
      <c r="BH3026" s="23">
        <f t="shared" si="472"/>
        <v>0</v>
      </c>
      <c r="BO3026" s="2" t="s">
        <v>12221</v>
      </c>
      <c r="BP3026" s="3">
        <v>1</v>
      </c>
      <c r="BQ3026" s="65" t="s">
        <v>12226</v>
      </c>
    </row>
    <row r="3027" spans="1:69" ht="16.149999999999999" customHeight="1" x14ac:dyDescent="0.25">
      <c r="A3027" s="1">
        <v>3026</v>
      </c>
      <c r="B3027" s="2" t="s">
        <v>87</v>
      </c>
      <c r="C3027" s="2" t="s">
        <v>12223</v>
      </c>
      <c r="D3027" s="2" t="s">
        <v>124</v>
      </c>
      <c r="E3027" s="2" t="s">
        <v>6375</v>
      </c>
      <c r="F3027" s="67">
        <v>41911</v>
      </c>
      <c r="G3027" s="3">
        <f t="shared" ref="G3027:G3090" si="477">IF(F3027&lt;&gt;"",MONTH(F3027),"")</f>
        <v>9</v>
      </c>
      <c r="H3027" s="3">
        <f t="shared" ref="H3027:H3090" si="478">IF(F3027&lt;&gt;"",YEAR(F3027),"")</f>
        <v>2014</v>
      </c>
      <c r="I3027" s="19">
        <v>0.55902777777777801</v>
      </c>
      <c r="J3027" s="20">
        <f t="shared" si="473"/>
        <v>13</v>
      </c>
      <c r="K3027" s="5" t="str">
        <f t="shared" si="476"/>
        <v>ja</v>
      </c>
      <c r="L3027" s="5" t="s">
        <v>73</v>
      </c>
      <c r="M3027" s="6" t="s">
        <v>74</v>
      </c>
      <c r="N3027" s="5">
        <v>81</v>
      </c>
      <c r="O3027" s="6" t="s">
        <v>75</v>
      </c>
      <c r="P3027" s="6" t="s">
        <v>12224</v>
      </c>
      <c r="R3027" s="6" t="s">
        <v>77</v>
      </c>
      <c r="U3027" s="2" t="s">
        <v>115</v>
      </c>
      <c r="V3027" s="2" t="s">
        <v>80</v>
      </c>
      <c r="X3027" s="2">
        <v>552</v>
      </c>
      <c r="Y3027" s="2" t="s">
        <v>81</v>
      </c>
      <c r="Z3027" s="2" t="s">
        <v>84</v>
      </c>
      <c r="AD3027" s="2">
        <v>552</v>
      </c>
      <c r="AE3027" s="2" t="s">
        <v>81</v>
      </c>
      <c r="AF3027" s="2" t="s">
        <v>84</v>
      </c>
      <c r="AJ3027" s="2">
        <v>691</v>
      </c>
      <c r="AK3027" s="2" t="s">
        <v>81</v>
      </c>
      <c r="AL3027" s="2" t="s">
        <v>84</v>
      </c>
      <c r="AM3027" s="2">
        <v>691</v>
      </c>
      <c r="AN3027" s="2" t="s">
        <v>81</v>
      </c>
      <c r="AO3027" s="2" t="s">
        <v>84</v>
      </c>
      <c r="AP3027" s="2">
        <v>691</v>
      </c>
      <c r="AQ3027" s="2" t="s">
        <v>81</v>
      </c>
      <c r="AR3027" s="2" t="s">
        <v>84</v>
      </c>
      <c r="BE3027" s="23" t="str">
        <f t="shared" si="471"/>
        <v>EMF nein</v>
      </c>
      <c r="BF3027" s="23" t="str">
        <f t="shared" si="474"/>
        <v/>
      </c>
      <c r="BG3027" s="23" t="str">
        <f t="shared" si="475"/>
        <v/>
      </c>
      <c r="BH3027" s="23">
        <f t="shared" si="472"/>
        <v>0</v>
      </c>
      <c r="BO3027" s="2" t="s">
        <v>12225</v>
      </c>
      <c r="BP3027" s="3">
        <v>1</v>
      </c>
      <c r="BQ3027" s="65" t="s">
        <v>12230</v>
      </c>
    </row>
    <row r="3028" spans="1:69" ht="16.149999999999999" customHeight="1" x14ac:dyDescent="0.25">
      <c r="A3028" s="1">
        <v>3027</v>
      </c>
      <c r="B3028" s="2" t="s">
        <v>211</v>
      </c>
      <c r="C3028" s="2" t="s">
        <v>1025</v>
      </c>
      <c r="D3028" s="2" t="s">
        <v>113</v>
      </c>
      <c r="E3028" s="2" t="s">
        <v>12227</v>
      </c>
      <c r="F3028" s="67">
        <v>43180</v>
      </c>
      <c r="G3028" s="3">
        <f t="shared" si="477"/>
        <v>3</v>
      </c>
      <c r="H3028" s="3">
        <f t="shared" si="478"/>
        <v>2018</v>
      </c>
      <c r="I3028" s="19">
        <v>0.95833333333333304</v>
      </c>
      <c r="J3028" s="20">
        <f t="shared" si="473"/>
        <v>23</v>
      </c>
      <c r="K3028" s="5" t="str">
        <f t="shared" si="476"/>
        <v>ja</v>
      </c>
      <c r="L3028" s="5" t="s">
        <v>73</v>
      </c>
      <c r="M3028" s="6" t="s">
        <v>74</v>
      </c>
      <c r="N3028" s="5">
        <v>38</v>
      </c>
      <c r="O3028" s="6" t="s">
        <v>75</v>
      </c>
      <c r="P3028" s="6" t="s">
        <v>12228</v>
      </c>
      <c r="R3028" s="6" t="s">
        <v>77</v>
      </c>
      <c r="S3028" s="2" t="s">
        <v>190</v>
      </c>
      <c r="X3028" s="2">
        <v>280</v>
      </c>
      <c r="Y3028" s="2" t="s">
        <v>81</v>
      </c>
      <c r="Z3028" s="2" t="s">
        <v>84</v>
      </c>
      <c r="AA3028" s="2">
        <v>280</v>
      </c>
      <c r="AB3028" s="2" t="s">
        <v>81</v>
      </c>
      <c r="AC3028" s="2" t="s">
        <v>84</v>
      </c>
      <c r="AD3028" s="2">
        <v>280</v>
      </c>
      <c r="AE3028" s="2" t="s">
        <v>83</v>
      </c>
      <c r="AF3028" s="2" t="s">
        <v>84</v>
      </c>
      <c r="AJ3028" s="2">
        <v>330</v>
      </c>
      <c r="AK3028" s="2" t="s">
        <v>81</v>
      </c>
      <c r="AL3028" s="2" t="s">
        <v>84</v>
      </c>
      <c r="AM3028" s="2">
        <v>330</v>
      </c>
      <c r="AN3028" s="2" t="s">
        <v>81</v>
      </c>
      <c r="AO3028" s="2" t="s">
        <v>84</v>
      </c>
      <c r="AP3028" s="2">
        <v>330</v>
      </c>
      <c r="AQ3028" s="2" t="s">
        <v>81</v>
      </c>
      <c r="AR3028" s="2" t="s">
        <v>84</v>
      </c>
      <c r="BE3028" s="23" t="str">
        <f t="shared" si="471"/>
        <v>EMF nein</v>
      </c>
      <c r="BF3028" s="23" t="str">
        <f t="shared" si="474"/>
        <v/>
      </c>
      <c r="BG3028" s="23" t="str">
        <f t="shared" si="475"/>
        <v/>
      </c>
      <c r="BH3028" s="23">
        <f t="shared" si="472"/>
        <v>0</v>
      </c>
      <c r="BO3028" s="2" t="s">
        <v>12229</v>
      </c>
      <c r="BP3028" s="3">
        <v>1</v>
      </c>
      <c r="BQ3028" s="65" t="s">
        <v>12234</v>
      </c>
    </row>
    <row r="3029" spans="1:69" ht="16.149999999999999" customHeight="1" x14ac:dyDescent="0.25">
      <c r="A3029" s="1">
        <v>3028</v>
      </c>
      <c r="B3029" s="2" t="s">
        <v>211</v>
      </c>
      <c r="C3029" s="2" t="s">
        <v>7774</v>
      </c>
      <c r="D3029" s="2" t="s">
        <v>178</v>
      </c>
      <c r="E3029" s="2" t="s">
        <v>12231</v>
      </c>
      <c r="F3029" s="67">
        <v>42348</v>
      </c>
      <c r="G3029" s="3">
        <f t="shared" si="477"/>
        <v>12</v>
      </c>
      <c r="H3029" s="3">
        <f t="shared" si="478"/>
        <v>2015</v>
      </c>
      <c r="I3029" s="19">
        <v>0.47916666666666702</v>
      </c>
      <c r="J3029" s="20">
        <f t="shared" si="473"/>
        <v>11</v>
      </c>
      <c r="K3029" s="5" t="str">
        <f t="shared" si="476"/>
        <v>ja</v>
      </c>
      <c r="L3029" s="5" t="s">
        <v>91</v>
      </c>
      <c r="M3029" s="6" t="s">
        <v>74</v>
      </c>
      <c r="O3029" s="6" t="s">
        <v>101</v>
      </c>
      <c r="P3029" s="6" t="s">
        <v>12232</v>
      </c>
      <c r="R3029" s="6" t="s">
        <v>77</v>
      </c>
      <c r="T3029" s="6" t="s">
        <v>80</v>
      </c>
      <c r="U3029" s="2" t="s">
        <v>74</v>
      </c>
      <c r="V3029" s="2" t="s">
        <v>202</v>
      </c>
      <c r="X3029" s="2">
        <v>850</v>
      </c>
      <c r="Y3029" s="2" t="s">
        <v>94</v>
      </c>
      <c r="Z3029" s="2" t="s">
        <v>84</v>
      </c>
      <c r="AA3029" s="2">
        <v>850</v>
      </c>
      <c r="AB3029" s="2" t="s">
        <v>94</v>
      </c>
      <c r="AC3029" s="2" t="s">
        <v>168</v>
      </c>
      <c r="AD3029" s="2">
        <v>850</v>
      </c>
      <c r="AE3029" s="2" t="s">
        <v>94</v>
      </c>
      <c r="AF3029" s="2" t="s">
        <v>168</v>
      </c>
      <c r="BE3029" s="23" t="str">
        <f t="shared" si="471"/>
        <v>EMF nein</v>
      </c>
      <c r="BF3029" s="23" t="str">
        <f t="shared" si="474"/>
        <v/>
      </c>
      <c r="BG3029" s="23" t="str">
        <f t="shared" si="475"/>
        <v/>
      </c>
      <c r="BH3029" s="23">
        <f t="shared" si="472"/>
        <v>0</v>
      </c>
      <c r="BO3029" s="2" t="s">
        <v>12233</v>
      </c>
      <c r="BP3029" s="3">
        <v>1</v>
      </c>
      <c r="BQ3029" s="65" t="s">
        <v>12238</v>
      </c>
    </row>
    <row r="3030" spans="1:69" ht="16.149999999999999" customHeight="1" x14ac:dyDescent="0.25">
      <c r="A3030" s="1">
        <v>3029</v>
      </c>
      <c r="B3030" s="2" t="s">
        <v>87</v>
      </c>
      <c r="C3030" s="2" t="s">
        <v>881</v>
      </c>
      <c r="D3030" s="2" t="s">
        <v>124</v>
      </c>
      <c r="E3030" s="2" t="s">
        <v>12235</v>
      </c>
      <c r="F3030" s="67">
        <v>43327</v>
      </c>
      <c r="G3030" s="3">
        <f t="shared" si="477"/>
        <v>8</v>
      </c>
      <c r="H3030" s="3">
        <f t="shared" si="478"/>
        <v>2018</v>
      </c>
      <c r="I3030" s="19">
        <v>0.42361111111111099</v>
      </c>
      <c r="J3030" s="20">
        <f t="shared" si="473"/>
        <v>10</v>
      </c>
      <c r="K3030" s="5" t="str">
        <f t="shared" si="476"/>
        <v>ja</v>
      </c>
      <c r="L3030" s="5" t="s">
        <v>91</v>
      </c>
      <c r="M3030" s="6" t="s">
        <v>115</v>
      </c>
      <c r="N3030" s="5">
        <v>71</v>
      </c>
      <c r="O3030" s="6" t="s">
        <v>5139</v>
      </c>
      <c r="P3030" s="6" t="s">
        <v>12236</v>
      </c>
      <c r="Q3030" s="6" t="s">
        <v>186</v>
      </c>
      <c r="R3030" s="6" t="s">
        <v>77</v>
      </c>
      <c r="T3030" s="6" t="s">
        <v>80</v>
      </c>
      <c r="X3030" s="2">
        <v>180</v>
      </c>
      <c r="Y3030" s="2" t="s">
        <v>81</v>
      </c>
      <c r="Z3030" s="2" t="s">
        <v>84</v>
      </c>
      <c r="AA3030" s="2">
        <v>180</v>
      </c>
      <c r="AB3030" s="2" t="s">
        <v>81</v>
      </c>
      <c r="AC3030" s="2" t="s">
        <v>84</v>
      </c>
      <c r="AD3030" s="2">
        <v>180</v>
      </c>
      <c r="AE3030" s="2" t="s">
        <v>81</v>
      </c>
      <c r="AF3030" s="2" t="s">
        <v>84</v>
      </c>
      <c r="AJ3030" s="2">
        <v>175</v>
      </c>
      <c r="AK3030" s="2" t="s">
        <v>81</v>
      </c>
      <c r="AL3030" s="2" t="s">
        <v>84</v>
      </c>
      <c r="AM3030" s="2">
        <v>175</v>
      </c>
      <c r="AN3030" s="2" t="s">
        <v>94</v>
      </c>
      <c r="AO3030" s="2" t="s">
        <v>84</v>
      </c>
      <c r="AP3030" s="2">
        <v>175</v>
      </c>
      <c r="AQ3030" s="2" t="s">
        <v>81</v>
      </c>
      <c r="AR3030" s="2" t="s">
        <v>84</v>
      </c>
      <c r="AV3030" s="2">
        <v>200</v>
      </c>
      <c r="AW3030" s="2" t="s">
        <v>81</v>
      </c>
      <c r="AX3030" s="2" t="s">
        <v>84</v>
      </c>
      <c r="BB3030" s="2">
        <v>200</v>
      </c>
      <c r="BC3030" s="2" t="s">
        <v>81</v>
      </c>
      <c r="BD3030" s="2" t="s">
        <v>84</v>
      </c>
      <c r="BE3030" s="23" t="str">
        <f t="shared" si="471"/>
        <v>EMF nein</v>
      </c>
      <c r="BF3030" s="23" t="str">
        <f t="shared" si="474"/>
        <v/>
      </c>
      <c r="BG3030" s="23" t="str">
        <f t="shared" si="475"/>
        <v/>
      </c>
      <c r="BH3030" s="23">
        <f t="shared" si="472"/>
        <v>0</v>
      </c>
      <c r="BO3030" s="2" t="s">
        <v>12237</v>
      </c>
      <c r="BP3030" s="3">
        <v>1</v>
      </c>
      <c r="BQ3030" s="65" t="s">
        <v>12242</v>
      </c>
    </row>
    <row r="3031" spans="1:69" ht="16.149999999999999" customHeight="1" x14ac:dyDescent="0.25">
      <c r="A3031" s="1">
        <v>3030</v>
      </c>
      <c r="B3031" s="2" t="s">
        <v>87</v>
      </c>
      <c r="C3031" s="2" t="s">
        <v>901</v>
      </c>
      <c r="D3031" s="2" t="s">
        <v>192</v>
      </c>
      <c r="E3031" s="2" t="s">
        <v>12239</v>
      </c>
      <c r="F3031" s="67">
        <v>43375</v>
      </c>
      <c r="G3031" s="3">
        <f t="shared" si="477"/>
        <v>10</v>
      </c>
      <c r="H3031" s="3">
        <f t="shared" si="478"/>
        <v>2018</v>
      </c>
      <c r="I3031" s="19">
        <v>0.4375</v>
      </c>
      <c r="J3031" s="20">
        <f t="shared" si="473"/>
        <v>10</v>
      </c>
      <c r="K3031" s="5" t="str">
        <f t="shared" si="476"/>
        <v>ja</v>
      </c>
      <c r="L3031" s="5" t="s">
        <v>73</v>
      </c>
      <c r="M3031" s="6" t="s">
        <v>74</v>
      </c>
      <c r="N3031" s="5">
        <v>80</v>
      </c>
      <c r="O3031" s="6" t="s">
        <v>5139</v>
      </c>
      <c r="P3031" s="6" t="s">
        <v>12240</v>
      </c>
      <c r="R3031" s="6" t="s">
        <v>77</v>
      </c>
      <c r="S3031" s="6" t="s">
        <v>1033</v>
      </c>
      <c r="T3031" s="6" t="s">
        <v>80</v>
      </c>
      <c r="U3031" s="2" t="s">
        <v>74</v>
      </c>
      <c r="X3031" s="2">
        <v>294</v>
      </c>
      <c r="Y3031" s="2" t="s">
        <v>83</v>
      </c>
      <c r="Z3031" s="2" t="s">
        <v>84</v>
      </c>
      <c r="AA3031" s="2">
        <v>294</v>
      </c>
      <c r="AB3031" s="2" t="s">
        <v>81</v>
      </c>
      <c r="AC3031" s="2" t="s">
        <v>84</v>
      </c>
      <c r="AD3031" s="2">
        <v>294</v>
      </c>
      <c r="AE3031" s="2" t="s">
        <v>83</v>
      </c>
      <c r="AF3031" s="2" t="s">
        <v>84</v>
      </c>
      <c r="AJ3031" s="2">
        <v>294</v>
      </c>
      <c r="AK3031" s="2" t="s">
        <v>83</v>
      </c>
      <c r="AL3031" s="2" t="s">
        <v>84</v>
      </c>
      <c r="AM3031" s="2">
        <v>294</v>
      </c>
      <c r="AN3031" s="2" t="s">
        <v>81</v>
      </c>
      <c r="AO3031" s="2" t="s">
        <v>84</v>
      </c>
      <c r="AP3031" s="2">
        <v>294</v>
      </c>
      <c r="AQ3031" s="2" t="s">
        <v>83</v>
      </c>
      <c r="AR3031" s="2" t="s">
        <v>84</v>
      </c>
      <c r="BE3031" s="23" t="str">
        <f t="shared" si="471"/>
        <v>EMF ja</v>
      </c>
      <c r="BF3031" s="23">
        <f t="shared" si="474"/>
        <v>240</v>
      </c>
      <c r="BG3031" s="23" t="str">
        <f t="shared" si="475"/>
        <v>100-499m</v>
      </c>
      <c r="BH3031" s="23">
        <f t="shared" si="472"/>
        <v>1</v>
      </c>
      <c r="BK3031" s="2" t="s">
        <v>162</v>
      </c>
      <c r="BL3031" s="2">
        <v>240</v>
      </c>
      <c r="BO3031" s="2" t="s">
        <v>12241</v>
      </c>
      <c r="BP3031" s="3">
        <v>1</v>
      </c>
      <c r="BQ3031" s="65" t="s">
        <v>12246</v>
      </c>
    </row>
    <row r="3032" spans="1:69" ht="16.149999999999999" customHeight="1" x14ac:dyDescent="0.25">
      <c r="A3032" s="1">
        <v>3031</v>
      </c>
      <c r="B3032" s="2" t="s">
        <v>211</v>
      </c>
      <c r="C3032" s="2" t="s">
        <v>165</v>
      </c>
      <c r="D3032" s="2" t="s">
        <v>158</v>
      </c>
      <c r="E3032" s="2" t="s">
        <v>12243</v>
      </c>
      <c r="F3032" s="67">
        <v>42496</v>
      </c>
      <c r="G3032" s="3">
        <f t="shared" si="477"/>
        <v>5</v>
      </c>
      <c r="H3032" s="3">
        <f t="shared" si="478"/>
        <v>2016</v>
      </c>
      <c r="I3032" s="19">
        <v>0.8125</v>
      </c>
      <c r="J3032" s="20">
        <f t="shared" si="473"/>
        <v>19</v>
      </c>
      <c r="K3032" s="5" t="str">
        <f t="shared" si="476"/>
        <v>ja</v>
      </c>
      <c r="L3032" s="5" t="s">
        <v>73</v>
      </c>
      <c r="M3032" s="6" t="s">
        <v>74</v>
      </c>
      <c r="N3032" s="5">
        <v>65</v>
      </c>
      <c r="O3032" s="6" t="s">
        <v>5139</v>
      </c>
      <c r="P3032" s="6" t="s">
        <v>12244</v>
      </c>
      <c r="R3032" s="6" t="s">
        <v>77</v>
      </c>
      <c r="T3032" s="6" t="s">
        <v>80</v>
      </c>
      <c r="U3032" s="2" t="s">
        <v>1312</v>
      </c>
      <c r="X3032" s="2">
        <v>50</v>
      </c>
      <c r="Y3032" s="2" t="s">
        <v>83</v>
      </c>
      <c r="Z3032" s="2" t="s">
        <v>168</v>
      </c>
      <c r="AA3032" s="2">
        <v>50</v>
      </c>
      <c r="AB3032" s="2" t="s">
        <v>81</v>
      </c>
      <c r="AC3032" s="2" t="s">
        <v>168</v>
      </c>
      <c r="AD3032" s="2">
        <v>50</v>
      </c>
      <c r="AE3032" s="2" t="s">
        <v>83</v>
      </c>
      <c r="AF3032" s="2" t="s">
        <v>168</v>
      </c>
      <c r="AJ3032" s="2">
        <v>30</v>
      </c>
      <c r="AK3032" s="2" t="s">
        <v>81</v>
      </c>
      <c r="AL3032" s="2" t="s">
        <v>161</v>
      </c>
      <c r="AM3032" s="2">
        <v>30</v>
      </c>
      <c r="AN3032" s="2" t="s">
        <v>81</v>
      </c>
      <c r="AO3032" s="2" t="s">
        <v>161</v>
      </c>
      <c r="AP3032" s="2">
        <v>30</v>
      </c>
      <c r="AQ3032" s="2" t="s">
        <v>81</v>
      </c>
      <c r="AR3032" s="2" t="s">
        <v>161</v>
      </c>
      <c r="BE3032" s="23" t="str">
        <f t="shared" si="471"/>
        <v>EMF nein</v>
      </c>
      <c r="BF3032" s="23" t="str">
        <f t="shared" si="474"/>
        <v/>
      </c>
      <c r="BG3032" s="23" t="str">
        <f t="shared" si="475"/>
        <v/>
      </c>
      <c r="BH3032" s="23">
        <f t="shared" si="472"/>
        <v>0</v>
      </c>
      <c r="BO3032" s="2" t="s">
        <v>12245</v>
      </c>
      <c r="BP3032" s="3">
        <v>1</v>
      </c>
      <c r="BQ3032" s="65" t="s">
        <v>12250</v>
      </c>
    </row>
    <row r="3033" spans="1:69" ht="16.149999999999999" customHeight="1" x14ac:dyDescent="0.25">
      <c r="A3033" s="1">
        <v>3032</v>
      </c>
      <c r="B3033" s="2" t="s">
        <v>5048</v>
      </c>
      <c r="C3033" s="2" t="s">
        <v>6379</v>
      </c>
      <c r="D3033" s="2" t="s">
        <v>172</v>
      </c>
      <c r="E3033" s="2" t="s">
        <v>12247</v>
      </c>
      <c r="F3033" s="67">
        <v>43454</v>
      </c>
      <c r="G3033" s="3">
        <f t="shared" si="477"/>
        <v>12</v>
      </c>
      <c r="H3033" s="3">
        <f t="shared" si="478"/>
        <v>2018</v>
      </c>
      <c r="I3033" s="19">
        <v>0.6875</v>
      </c>
      <c r="J3033" s="20">
        <f t="shared" si="473"/>
        <v>16</v>
      </c>
      <c r="K3033" s="5" t="str">
        <f t="shared" si="476"/>
        <v>ja</v>
      </c>
      <c r="L3033" s="5" t="s">
        <v>91</v>
      </c>
      <c r="M3033" s="6" t="s">
        <v>74</v>
      </c>
      <c r="N3033" s="5">
        <v>65</v>
      </c>
      <c r="O3033" s="6" t="s">
        <v>75</v>
      </c>
      <c r="P3033" s="6" t="s">
        <v>12248</v>
      </c>
      <c r="Q3033" s="6" t="s">
        <v>186</v>
      </c>
      <c r="R3033" s="6" t="s">
        <v>77</v>
      </c>
      <c r="S3033" s="6" t="s">
        <v>1033</v>
      </c>
      <c r="T3033" s="6" t="s">
        <v>202</v>
      </c>
      <c r="X3033" s="2">
        <v>652</v>
      </c>
      <c r="Y3033" s="2" t="s">
        <v>81</v>
      </c>
      <c r="Z3033" s="2" t="s">
        <v>82</v>
      </c>
      <c r="AA3033" s="2">
        <v>652</v>
      </c>
      <c r="AB3033" s="2" t="s">
        <v>81</v>
      </c>
      <c r="AC3033" s="2" t="s">
        <v>82</v>
      </c>
      <c r="AD3033" s="2">
        <v>652</v>
      </c>
      <c r="AE3033" s="2" t="s">
        <v>81</v>
      </c>
      <c r="AF3033" s="2" t="s">
        <v>82</v>
      </c>
      <c r="AJ3033" s="2">
        <v>1070</v>
      </c>
      <c r="AK3033" s="2" t="s">
        <v>81</v>
      </c>
      <c r="AL3033" s="2" t="s">
        <v>168</v>
      </c>
      <c r="AM3033" s="2">
        <v>1070</v>
      </c>
      <c r="AN3033" s="2" t="s">
        <v>81</v>
      </c>
      <c r="AO3033" s="2" t="s">
        <v>168</v>
      </c>
      <c r="AP3033" s="2">
        <v>1070</v>
      </c>
      <c r="AQ3033" s="2" t="s">
        <v>81</v>
      </c>
      <c r="AR3033" s="2" t="s">
        <v>168</v>
      </c>
      <c r="BE3033" s="23" t="str">
        <f t="shared" si="471"/>
        <v>EMF nein</v>
      </c>
      <c r="BF3033" s="23" t="str">
        <f t="shared" si="474"/>
        <v/>
      </c>
      <c r="BG3033" s="23" t="str">
        <f t="shared" si="475"/>
        <v/>
      </c>
      <c r="BH3033" s="23">
        <f t="shared" si="472"/>
        <v>0</v>
      </c>
      <c r="BO3033" s="2" t="s">
        <v>12249</v>
      </c>
      <c r="BP3033" s="3">
        <v>1</v>
      </c>
      <c r="BQ3033" s="2" t="s">
        <v>22206</v>
      </c>
    </row>
    <row r="3034" spans="1:69" ht="16.149999999999999" customHeight="1" x14ac:dyDescent="0.25">
      <c r="A3034" s="1">
        <v>3033</v>
      </c>
      <c r="B3034" s="2" t="s">
        <v>87</v>
      </c>
      <c r="C3034" s="2" t="s">
        <v>8646</v>
      </c>
      <c r="D3034" s="2" t="s">
        <v>264</v>
      </c>
      <c r="E3034" s="2" t="s">
        <v>12251</v>
      </c>
      <c r="F3034" s="67">
        <v>43453</v>
      </c>
      <c r="G3034" s="3">
        <f t="shared" si="477"/>
        <v>12</v>
      </c>
      <c r="H3034" s="3">
        <f t="shared" si="478"/>
        <v>2018</v>
      </c>
      <c r="I3034" s="19">
        <v>0.67708333333333304</v>
      </c>
      <c r="J3034" s="20">
        <f t="shared" si="473"/>
        <v>16</v>
      </c>
      <c r="K3034" s="5" t="str">
        <f t="shared" si="476"/>
        <v>ja</v>
      </c>
      <c r="L3034" s="5" t="s">
        <v>73</v>
      </c>
      <c r="M3034" s="6" t="s">
        <v>74</v>
      </c>
      <c r="N3034" s="5">
        <v>78</v>
      </c>
      <c r="O3034" s="6" t="s">
        <v>5139</v>
      </c>
      <c r="P3034" s="6" t="s">
        <v>10389</v>
      </c>
      <c r="R3034" s="6" t="s">
        <v>335</v>
      </c>
      <c r="T3034" s="6" t="s">
        <v>80</v>
      </c>
      <c r="U3034" s="2" t="s">
        <v>74</v>
      </c>
      <c r="V3034" s="6" t="s">
        <v>80</v>
      </c>
      <c r="X3034" s="2">
        <v>230</v>
      </c>
      <c r="Y3034" s="2" t="s">
        <v>81</v>
      </c>
      <c r="Z3034" s="2" t="s">
        <v>84</v>
      </c>
      <c r="AA3034" s="2">
        <v>230</v>
      </c>
      <c r="AB3034" s="2" t="s">
        <v>94</v>
      </c>
      <c r="AC3034" s="2" t="s">
        <v>84</v>
      </c>
      <c r="AD3034" s="2">
        <v>230</v>
      </c>
      <c r="AE3034" s="2" t="s">
        <v>83</v>
      </c>
      <c r="AF3034" s="2" t="s">
        <v>84</v>
      </c>
      <c r="BE3034" s="23" t="str">
        <f t="shared" ref="BE3034:BE3097" si="479">IF(COUNTA(BI3034,BK3034,BM3034) &gt; 0,"EMF ja","EMF nein")</f>
        <v>EMF nein</v>
      </c>
      <c r="BF3034" s="23" t="str">
        <f t="shared" si="474"/>
        <v/>
      </c>
      <c r="BG3034" s="23" t="str">
        <f t="shared" si="475"/>
        <v/>
      </c>
      <c r="BH3034" s="23">
        <f t="shared" ref="BH3034:BH3097" si="480">COUNTA(BI3034,BK3034,BM3034)</f>
        <v>0</v>
      </c>
      <c r="BO3034" s="2" t="s">
        <v>12252</v>
      </c>
      <c r="BP3034" s="3">
        <v>1</v>
      </c>
      <c r="BQ3034" s="2" t="s">
        <v>12253</v>
      </c>
    </row>
    <row r="3035" spans="1:69" ht="16.149999999999999" customHeight="1" x14ac:dyDescent="0.25">
      <c r="A3035" s="1">
        <v>3034</v>
      </c>
      <c r="B3035" s="2" t="s">
        <v>5048</v>
      </c>
      <c r="C3035" s="2" t="s">
        <v>12254</v>
      </c>
      <c r="D3035" s="2" t="s">
        <v>158</v>
      </c>
      <c r="E3035" s="2" t="s">
        <v>12255</v>
      </c>
      <c r="F3035" s="67">
        <v>42452</v>
      </c>
      <c r="G3035" s="3">
        <f t="shared" si="477"/>
        <v>3</v>
      </c>
      <c r="H3035" s="3">
        <f t="shared" si="478"/>
        <v>2016</v>
      </c>
      <c r="I3035" s="19">
        <v>0.3125</v>
      </c>
      <c r="J3035" s="20">
        <f t="shared" si="473"/>
        <v>7</v>
      </c>
      <c r="K3035" s="5" t="str">
        <f t="shared" si="476"/>
        <v>ja</v>
      </c>
      <c r="L3035" s="5" t="s">
        <v>91</v>
      </c>
      <c r="M3035" s="6" t="s">
        <v>74</v>
      </c>
      <c r="N3035" s="5">
        <v>56</v>
      </c>
      <c r="O3035" s="6" t="s">
        <v>5139</v>
      </c>
      <c r="P3035" s="6" t="s">
        <v>12256</v>
      </c>
      <c r="R3035" s="6" t="s">
        <v>77</v>
      </c>
      <c r="S3035" s="6" t="s">
        <v>1033</v>
      </c>
      <c r="T3035" s="6" t="s">
        <v>202</v>
      </c>
      <c r="X3035" s="2">
        <v>130</v>
      </c>
      <c r="Y3035" s="2" t="s">
        <v>81</v>
      </c>
      <c r="Z3035" s="2" t="s">
        <v>84</v>
      </c>
      <c r="AJ3035" s="2">
        <v>940</v>
      </c>
      <c r="AK3035" s="2" t="s">
        <v>81</v>
      </c>
      <c r="AL3035" s="2" t="s">
        <v>84</v>
      </c>
      <c r="AM3035" s="2">
        <v>940</v>
      </c>
      <c r="AN3035" s="2" t="s">
        <v>81</v>
      </c>
      <c r="AO3035" s="2" t="s">
        <v>84</v>
      </c>
      <c r="AP3035" s="2">
        <v>940</v>
      </c>
      <c r="AQ3035" s="2" t="s">
        <v>83</v>
      </c>
      <c r="AR3035" s="2" t="s">
        <v>84</v>
      </c>
      <c r="BE3035" s="23" t="str">
        <f t="shared" si="479"/>
        <v>EMF ja</v>
      </c>
      <c r="BF3035" s="23">
        <f t="shared" si="474"/>
        <v>600</v>
      </c>
      <c r="BG3035" s="23" t="str">
        <f t="shared" si="475"/>
        <v>500+m</v>
      </c>
      <c r="BH3035" s="23">
        <f t="shared" si="480"/>
        <v>2</v>
      </c>
      <c r="BK3035" s="2" t="s">
        <v>162</v>
      </c>
      <c r="BL3035" s="2">
        <v>940</v>
      </c>
      <c r="BM3035" s="2" t="s">
        <v>162</v>
      </c>
      <c r="BN3035" s="2">
        <v>600</v>
      </c>
      <c r="BO3035" s="2" t="s">
        <v>12257</v>
      </c>
      <c r="BP3035" s="3">
        <v>1</v>
      </c>
      <c r="BQ3035" s="2" t="s">
        <v>12258</v>
      </c>
    </row>
    <row r="3036" spans="1:69" ht="16.149999999999999" customHeight="1" x14ac:dyDescent="0.25">
      <c r="A3036" s="1">
        <v>3035</v>
      </c>
      <c r="B3036" s="2" t="s">
        <v>211</v>
      </c>
      <c r="C3036" s="2" t="s">
        <v>540</v>
      </c>
      <c r="D3036" s="2" t="s">
        <v>124</v>
      </c>
      <c r="E3036" s="2" t="s">
        <v>12259</v>
      </c>
      <c r="F3036" s="67">
        <v>43455</v>
      </c>
      <c r="G3036" s="3">
        <f t="shared" si="477"/>
        <v>12</v>
      </c>
      <c r="H3036" s="3">
        <f t="shared" si="478"/>
        <v>2018</v>
      </c>
      <c r="I3036" s="19">
        <v>0.16666666666666699</v>
      </c>
      <c r="J3036" s="20">
        <f t="shared" si="473"/>
        <v>4</v>
      </c>
      <c r="K3036" s="5" t="str">
        <f t="shared" si="476"/>
        <v>ja</v>
      </c>
      <c r="L3036" s="5" t="s">
        <v>91</v>
      </c>
      <c r="M3036" s="6" t="s">
        <v>74</v>
      </c>
      <c r="N3036" s="5">
        <v>27</v>
      </c>
      <c r="O3036" s="6" t="s">
        <v>5139</v>
      </c>
      <c r="P3036" s="6" t="s">
        <v>12260</v>
      </c>
      <c r="R3036" s="6" t="s">
        <v>77</v>
      </c>
      <c r="S3036" s="6" t="s">
        <v>190</v>
      </c>
      <c r="U3036" s="6" t="s">
        <v>74</v>
      </c>
      <c r="X3036" s="2">
        <v>214</v>
      </c>
      <c r="Y3036" s="2" t="s">
        <v>81</v>
      </c>
      <c r="Z3036" s="2" t="s">
        <v>84</v>
      </c>
      <c r="AA3036" s="2">
        <v>214</v>
      </c>
      <c r="AB3036" s="2" t="s">
        <v>81</v>
      </c>
      <c r="AC3036" s="2" t="s">
        <v>84</v>
      </c>
      <c r="AD3036" s="2">
        <v>214</v>
      </c>
      <c r="AE3036" s="2" t="s">
        <v>83</v>
      </c>
      <c r="AF3036" s="2" t="s">
        <v>84</v>
      </c>
      <c r="BE3036" s="23" t="str">
        <f t="shared" si="479"/>
        <v>EMF nein</v>
      </c>
      <c r="BF3036" s="23" t="str">
        <f t="shared" si="474"/>
        <v/>
      </c>
      <c r="BG3036" s="23" t="str">
        <f t="shared" si="475"/>
        <v/>
      </c>
      <c r="BH3036" s="23">
        <f t="shared" si="480"/>
        <v>0</v>
      </c>
      <c r="BO3036" s="2" t="s">
        <v>12261</v>
      </c>
      <c r="BP3036" s="3">
        <v>1</v>
      </c>
      <c r="BQ3036" s="2" t="s">
        <v>12262</v>
      </c>
    </row>
    <row r="3037" spans="1:69" ht="16.149999999999999" customHeight="1" x14ac:dyDescent="0.25">
      <c r="A3037" s="69">
        <v>3036</v>
      </c>
      <c r="B3037" s="2" t="s">
        <v>211</v>
      </c>
      <c r="C3037" s="2" t="s">
        <v>12263</v>
      </c>
      <c r="D3037" s="2" t="s">
        <v>137</v>
      </c>
      <c r="E3037" s="2" t="s">
        <v>12264</v>
      </c>
      <c r="F3037" s="67">
        <v>43454</v>
      </c>
      <c r="G3037" s="3">
        <f t="shared" si="477"/>
        <v>12</v>
      </c>
      <c r="H3037" s="3">
        <f t="shared" si="478"/>
        <v>2018</v>
      </c>
      <c r="I3037" s="19">
        <v>0.30208333333333298</v>
      </c>
      <c r="J3037" s="20">
        <f t="shared" si="473"/>
        <v>7</v>
      </c>
      <c r="K3037" s="5" t="str">
        <f t="shared" si="476"/>
        <v>ja</v>
      </c>
      <c r="L3037" s="5" t="s">
        <v>91</v>
      </c>
      <c r="M3037" s="6" t="s">
        <v>74</v>
      </c>
      <c r="N3037" s="5">
        <v>35</v>
      </c>
      <c r="O3037" s="6" t="s">
        <v>126</v>
      </c>
      <c r="P3037" s="6" t="s">
        <v>8913</v>
      </c>
      <c r="R3037" s="6" t="s">
        <v>77</v>
      </c>
      <c r="T3037" s="6" t="s">
        <v>202</v>
      </c>
      <c r="BE3037" s="23" t="str">
        <f t="shared" si="479"/>
        <v>EMF ja</v>
      </c>
      <c r="BF3037" s="23">
        <f t="shared" si="474"/>
        <v>1350</v>
      </c>
      <c r="BG3037" s="23" t="str">
        <f t="shared" si="475"/>
        <v>500+m</v>
      </c>
      <c r="BH3037" s="23">
        <f t="shared" si="480"/>
        <v>1</v>
      </c>
      <c r="BI3037" s="2" t="s">
        <v>162</v>
      </c>
      <c r="BJ3037" s="2">
        <v>1350</v>
      </c>
      <c r="BO3037" s="2" t="s">
        <v>12265</v>
      </c>
      <c r="BP3037" s="3">
        <v>1</v>
      </c>
      <c r="BQ3037" s="2" t="s">
        <v>12266</v>
      </c>
    </row>
    <row r="3038" spans="1:69" ht="16.149999999999999" customHeight="1" x14ac:dyDescent="0.25">
      <c r="A3038" s="69">
        <v>3037</v>
      </c>
      <c r="B3038" s="2" t="s">
        <v>87</v>
      </c>
      <c r="C3038" s="2" t="s">
        <v>752</v>
      </c>
      <c r="D3038" s="2" t="s">
        <v>124</v>
      </c>
      <c r="E3038" s="2" t="s">
        <v>12267</v>
      </c>
      <c r="F3038" s="67">
        <v>42564</v>
      </c>
      <c r="G3038" s="3">
        <f t="shared" si="477"/>
        <v>7</v>
      </c>
      <c r="H3038" s="3">
        <f t="shared" si="478"/>
        <v>2016</v>
      </c>
      <c r="I3038" s="19">
        <v>0.39583333333333298</v>
      </c>
      <c r="J3038" s="20">
        <f t="shared" si="473"/>
        <v>9</v>
      </c>
      <c r="K3038" s="5" t="str">
        <f t="shared" si="476"/>
        <v>ja</v>
      </c>
      <c r="L3038" s="5" t="s">
        <v>91</v>
      </c>
      <c r="M3038" s="6" t="s">
        <v>74</v>
      </c>
      <c r="N3038" s="5">
        <v>76</v>
      </c>
      <c r="O3038" s="6" t="s">
        <v>140</v>
      </c>
      <c r="P3038" s="6" t="s">
        <v>12268</v>
      </c>
      <c r="R3038" s="6" t="s">
        <v>77</v>
      </c>
      <c r="T3038" s="6" t="s">
        <v>80</v>
      </c>
      <c r="X3038" s="2">
        <v>120</v>
      </c>
      <c r="Y3038" s="2" t="s">
        <v>81</v>
      </c>
      <c r="Z3038" s="2" t="s">
        <v>84</v>
      </c>
      <c r="BE3038" s="23" t="str">
        <f t="shared" si="479"/>
        <v>EMF ja</v>
      </c>
      <c r="BF3038" s="23">
        <f t="shared" si="474"/>
        <v>480</v>
      </c>
      <c r="BG3038" s="23" t="str">
        <f t="shared" si="475"/>
        <v>100-499m</v>
      </c>
      <c r="BH3038" s="23">
        <f t="shared" si="480"/>
        <v>1</v>
      </c>
      <c r="BK3038" s="2" t="s">
        <v>162</v>
      </c>
      <c r="BL3038" s="2">
        <v>480</v>
      </c>
      <c r="BO3038" s="75" t="s">
        <v>12269</v>
      </c>
      <c r="BP3038" s="3">
        <v>1</v>
      </c>
      <c r="BQ3038" s="2" t="s">
        <v>12270</v>
      </c>
    </row>
    <row r="3039" spans="1:69" ht="16.149999999999999" customHeight="1" x14ac:dyDescent="0.25">
      <c r="A3039" s="1">
        <v>3038</v>
      </c>
      <c r="B3039" s="2" t="s">
        <v>87</v>
      </c>
      <c r="C3039" s="2" t="s">
        <v>690</v>
      </c>
      <c r="D3039" s="2" t="s">
        <v>124</v>
      </c>
      <c r="E3039" s="2" t="s">
        <v>4248</v>
      </c>
      <c r="F3039" s="67">
        <v>43456</v>
      </c>
      <c r="G3039" s="3">
        <f t="shared" si="477"/>
        <v>12</v>
      </c>
      <c r="H3039" s="3">
        <f t="shared" si="478"/>
        <v>2018</v>
      </c>
      <c r="I3039" s="19">
        <v>0.51388888888888895</v>
      </c>
      <c r="J3039" s="20">
        <f t="shared" si="473"/>
        <v>12</v>
      </c>
      <c r="K3039" s="5" t="str">
        <f t="shared" si="476"/>
        <v>ja</v>
      </c>
      <c r="L3039" s="5" t="s">
        <v>73</v>
      </c>
      <c r="M3039" s="6" t="s">
        <v>74</v>
      </c>
      <c r="N3039" s="5">
        <v>76</v>
      </c>
      <c r="O3039" s="6" t="s">
        <v>126</v>
      </c>
      <c r="P3039" s="6" t="s">
        <v>12271</v>
      </c>
      <c r="R3039" s="6" t="s">
        <v>77</v>
      </c>
      <c r="U3039" s="2" t="s">
        <v>74</v>
      </c>
      <c r="V3039" s="2" t="s">
        <v>80</v>
      </c>
      <c r="X3039" s="2">
        <v>1020</v>
      </c>
      <c r="Y3039" s="2" t="s">
        <v>81</v>
      </c>
      <c r="Z3039" s="2" t="s">
        <v>84</v>
      </c>
      <c r="AA3039" s="2">
        <v>1020</v>
      </c>
      <c r="AB3039" s="2" t="s">
        <v>81</v>
      </c>
      <c r="AC3039" s="2" t="s">
        <v>84</v>
      </c>
      <c r="AD3039" s="2">
        <v>1020</v>
      </c>
      <c r="AE3039" s="2" t="s">
        <v>83</v>
      </c>
      <c r="AF3039" s="2" t="s">
        <v>84</v>
      </c>
      <c r="AJ3039" s="2">
        <v>780</v>
      </c>
      <c r="AK3039" s="2" t="s">
        <v>83</v>
      </c>
      <c r="AL3039" s="2" t="s">
        <v>161</v>
      </c>
      <c r="AM3039" s="2">
        <v>780</v>
      </c>
      <c r="AN3039" s="2" t="s">
        <v>81</v>
      </c>
      <c r="AO3039" s="2" t="s">
        <v>161</v>
      </c>
      <c r="AP3039" s="2">
        <v>780</v>
      </c>
      <c r="AQ3039" s="2" t="s">
        <v>83</v>
      </c>
      <c r="AR3039" s="2" t="s">
        <v>161</v>
      </c>
      <c r="BE3039" s="23" t="str">
        <f t="shared" si="479"/>
        <v>EMF ja</v>
      </c>
      <c r="BF3039" s="23">
        <f t="shared" si="474"/>
        <v>15</v>
      </c>
      <c r="BG3039" s="23" t="str">
        <f t="shared" si="475"/>
        <v>&lt;100m</v>
      </c>
      <c r="BH3039" s="23">
        <f t="shared" si="480"/>
        <v>1</v>
      </c>
      <c r="BM3039" s="2" t="s">
        <v>162</v>
      </c>
      <c r="BN3039" s="2">
        <v>15</v>
      </c>
      <c r="BO3039" s="2" t="s">
        <v>12272</v>
      </c>
      <c r="BP3039" s="3">
        <v>1</v>
      </c>
      <c r="BQ3039" s="2" t="s">
        <v>12273</v>
      </c>
    </row>
    <row r="3040" spans="1:69" ht="16.149999999999999" customHeight="1" x14ac:dyDescent="0.25">
      <c r="A3040" s="16">
        <v>3039</v>
      </c>
      <c r="B3040" s="17" t="s">
        <v>135</v>
      </c>
      <c r="C3040" s="17" t="s">
        <v>1851</v>
      </c>
      <c r="D3040" s="17" t="s">
        <v>89</v>
      </c>
      <c r="E3040" s="17" t="s">
        <v>12274</v>
      </c>
      <c r="F3040" s="18">
        <v>42628</v>
      </c>
      <c r="G3040" s="3">
        <f t="shared" si="477"/>
        <v>9</v>
      </c>
      <c r="H3040" s="3">
        <f t="shared" si="478"/>
        <v>2016</v>
      </c>
      <c r="I3040" s="19">
        <v>0.34375</v>
      </c>
      <c r="J3040" s="20">
        <f t="shared" si="473"/>
        <v>8</v>
      </c>
      <c r="K3040" s="5" t="str">
        <f t="shared" si="476"/>
        <v>ja</v>
      </c>
      <c r="L3040" s="5" t="s">
        <v>91</v>
      </c>
      <c r="M3040" s="6" t="s">
        <v>12275</v>
      </c>
      <c r="N3040" s="5">
        <v>56</v>
      </c>
      <c r="O3040" s="6" t="s">
        <v>5139</v>
      </c>
      <c r="P3040" s="6" t="s">
        <v>12276</v>
      </c>
      <c r="Q3040" s="6" t="s">
        <v>186</v>
      </c>
      <c r="R3040" s="6" t="s">
        <v>77</v>
      </c>
      <c r="U3040" s="2" t="s">
        <v>115</v>
      </c>
      <c r="V3040" s="6" t="s">
        <v>80</v>
      </c>
      <c r="X3040" s="2">
        <v>105</v>
      </c>
      <c r="Y3040" s="2" t="s">
        <v>81</v>
      </c>
      <c r="Z3040" s="2" t="s">
        <v>84</v>
      </c>
      <c r="AA3040" s="2">
        <v>105</v>
      </c>
      <c r="AB3040" s="2" t="s">
        <v>81</v>
      </c>
      <c r="AC3040" s="2" t="s">
        <v>84</v>
      </c>
      <c r="AD3040" s="2">
        <v>105</v>
      </c>
      <c r="AE3040" s="2" t="s">
        <v>83</v>
      </c>
      <c r="AF3040" s="2" t="s">
        <v>84</v>
      </c>
      <c r="BE3040" s="23" t="str">
        <f t="shared" si="479"/>
        <v>EMF nein</v>
      </c>
      <c r="BF3040" s="23" t="str">
        <f t="shared" si="474"/>
        <v/>
      </c>
      <c r="BG3040" s="23" t="str">
        <f t="shared" si="475"/>
        <v/>
      </c>
      <c r="BH3040" s="23">
        <f t="shared" si="480"/>
        <v>0</v>
      </c>
      <c r="BO3040" s="2" t="s">
        <v>12277</v>
      </c>
      <c r="BP3040" s="3">
        <v>1</v>
      </c>
      <c r="BQ3040" s="2" t="s">
        <v>12278</v>
      </c>
    </row>
    <row r="3041" spans="1:70" ht="16.149999999999999" customHeight="1" x14ac:dyDescent="0.25">
      <c r="A3041" s="1">
        <v>3040</v>
      </c>
      <c r="B3041" s="2" t="s">
        <v>135</v>
      </c>
      <c r="C3041" s="116" t="s">
        <v>1851</v>
      </c>
      <c r="D3041" s="2" t="s">
        <v>89</v>
      </c>
      <c r="E3041" s="2" t="s">
        <v>12279</v>
      </c>
      <c r="F3041" s="66">
        <v>42629</v>
      </c>
      <c r="G3041" s="3">
        <f t="shared" si="477"/>
        <v>9</v>
      </c>
      <c r="H3041" s="3">
        <f t="shared" si="478"/>
        <v>2016</v>
      </c>
      <c r="I3041" s="19">
        <v>0.28125</v>
      </c>
      <c r="J3041" s="20">
        <f t="shared" si="473"/>
        <v>6</v>
      </c>
      <c r="K3041" s="5" t="str">
        <f t="shared" si="476"/>
        <v>ja</v>
      </c>
      <c r="L3041" s="5" t="s">
        <v>91</v>
      </c>
      <c r="M3041" s="6" t="s">
        <v>139</v>
      </c>
      <c r="O3041" s="6" t="s">
        <v>5139</v>
      </c>
      <c r="P3041" s="6" t="s">
        <v>12280</v>
      </c>
      <c r="Q3041" s="6" t="s">
        <v>186</v>
      </c>
      <c r="R3041" s="6" t="s">
        <v>77</v>
      </c>
      <c r="U3041" s="2" t="s">
        <v>115</v>
      </c>
      <c r="V3041" s="2" t="s">
        <v>80</v>
      </c>
      <c r="X3041" s="2">
        <v>217</v>
      </c>
      <c r="Y3041" s="2" t="s">
        <v>81</v>
      </c>
      <c r="Z3041" s="2" t="s">
        <v>84</v>
      </c>
      <c r="AA3041" s="2">
        <v>217</v>
      </c>
      <c r="AB3041" s="2" t="s">
        <v>81</v>
      </c>
      <c r="AC3041" s="2" t="s">
        <v>84</v>
      </c>
      <c r="AD3041" s="2">
        <v>217</v>
      </c>
      <c r="AE3041" s="2" t="s">
        <v>83</v>
      </c>
      <c r="AF3041" s="2" t="s">
        <v>84</v>
      </c>
      <c r="BE3041" s="23" t="str">
        <f t="shared" si="479"/>
        <v>EMF nein</v>
      </c>
      <c r="BF3041" s="23" t="str">
        <f t="shared" si="474"/>
        <v/>
      </c>
      <c r="BG3041" s="23" t="str">
        <f t="shared" si="475"/>
        <v/>
      </c>
      <c r="BH3041" s="23">
        <f t="shared" si="480"/>
        <v>0</v>
      </c>
      <c r="BO3041" s="2" t="s">
        <v>12281</v>
      </c>
      <c r="BP3041" s="3">
        <v>1</v>
      </c>
      <c r="BQ3041" s="2" t="s">
        <v>12282</v>
      </c>
    </row>
    <row r="3042" spans="1:70" ht="16.149999999999999" customHeight="1" x14ac:dyDescent="0.25">
      <c r="A3042" s="1">
        <v>3041</v>
      </c>
      <c r="B3042" s="2" t="s">
        <v>87</v>
      </c>
      <c r="C3042" s="2" t="s">
        <v>3918</v>
      </c>
      <c r="D3042" s="2" t="s">
        <v>364</v>
      </c>
      <c r="E3042" s="2" t="s">
        <v>3919</v>
      </c>
      <c r="F3042" s="66">
        <v>43105</v>
      </c>
      <c r="G3042" s="3">
        <f t="shared" si="477"/>
        <v>1</v>
      </c>
      <c r="H3042" s="3">
        <f t="shared" si="478"/>
        <v>2018</v>
      </c>
      <c r="I3042" s="19">
        <v>0.65277777777777801</v>
      </c>
      <c r="J3042" s="20">
        <f t="shared" si="473"/>
        <v>15</v>
      </c>
      <c r="K3042" s="5" t="str">
        <f t="shared" si="476"/>
        <v>ja</v>
      </c>
      <c r="L3042" s="5" t="s">
        <v>91</v>
      </c>
      <c r="M3042" s="6" t="s">
        <v>74</v>
      </c>
      <c r="N3042" s="5">
        <v>84</v>
      </c>
      <c r="O3042" s="6" t="s">
        <v>5139</v>
      </c>
      <c r="P3042" s="6" t="s">
        <v>12283</v>
      </c>
      <c r="R3042" s="6" t="s">
        <v>77</v>
      </c>
      <c r="X3042" s="2">
        <v>100</v>
      </c>
      <c r="Y3042" s="2" t="s">
        <v>83</v>
      </c>
      <c r="Z3042" s="2" t="s">
        <v>82</v>
      </c>
      <c r="AA3042" s="2">
        <v>100</v>
      </c>
      <c r="AB3042" s="2" t="s">
        <v>81</v>
      </c>
      <c r="AC3042" s="2" t="s">
        <v>82</v>
      </c>
      <c r="AD3042" s="2">
        <v>100</v>
      </c>
      <c r="AE3042" s="2" t="s">
        <v>83</v>
      </c>
      <c r="AF3042" s="2" t="s">
        <v>82</v>
      </c>
      <c r="BE3042" s="23" t="str">
        <f t="shared" si="479"/>
        <v>EMF nein</v>
      </c>
      <c r="BF3042" s="23" t="str">
        <f t="shared" si="474"/>
        <v/>
      </c>
      <c r="BG3042" s="23" t="str">
        <f t="shared" si="475"/>
        <v/>
      </c>
      <c r="BH3042" s="23">
        <f t="shared" si="480"/>
        <v>0</v>
      </c>
      <c r="BO3042" s="2" t="s">
        <v>12284</v>
      </c>
      <c r="BP3042" s="3">
        <v>1</v>
      </c>
      <c r="BQ3042" s="2" t="s">
        <v>12285</v>
      </c>
    </row>
    <row r="3043" spans="1:70" ht="16.149999999999999" customHeight="1" x14ac:dyDescent="0.25">
      <c r="A3043" s="1">
        <v>3042</v>
      </c>
      <c r="B3043" s="2" t="s">
        <v>135</v>
      </c>
      <c r="C3043" s="2" t="s">
        <v>323</v>
      </c>
      <c r="D3043" s="2" t="s">
        <v>124</v>
      </c>
      <c r="E3043" s="2" t="s">
        <v>7612</v>
      </c>
      <c r="F3043" s="66">
        <v>42927</v>
      </c>
      <c r="G3043" s="3">
        <f t="shared" si="477"/>
        <v>7</v>
      </c>
      <c r="H3043" s="3">
        <f t="shared" si="478"/>
        <v>2017</v>
      </c>
      <c r="I3043" s="19">
        <v>0.75347222222222199</v>
      </c>
      <c r="J3043" s="20">
        <f t="shared" si="473"/>
        <v>18</v>
      </c>
      <c r="K3043" s="5" t="str">
        <f t="shared" si="476"/>
        <v>ja</v>
      </c>
      <c r="L3043" s="5" t="s">
        <v>91</v>
      </c>
      <c r="M3043" s="6" t="s">
        <v>139</v>
      </c>
      <c r="N3043" s="5">
        <v>21</v>
      </c>
      <c r="O3043" s="6" t="s">
        <v>5139</v>
      </c>
      <c r="P3043" s="6" t="s">
        <v>12286</v>
      </c>
      <c r="R3043" s="6" t="s">
        <v>77</v>
      </c>
      <c r="U3043" s="2" t="s">
        <v>74</v>
      </c>
      <c r="X3043" s="2">
        <v>322</v>
      </c>
      <c r="Y3043" s="2" t="s">
        <v>81</v>
      </c>
      <c r="Z3043" s="2" t="s">
        <v>84</v>
      </c>
      <c r="AD3043" s="2">
        <v>322</v>
      </c>
      <c r="AE3043" s="2" t="s">
        <v>83</v>
      </c>
      <c r="AF3043" s="2" t="s">
        <v>84</v>
      </c>
      <c r="BE3043" s="23" t="str">
        <f t="shared" si="479"/>
        <v>EMF nein</v>
      </c>
      <c r="BF3043" s="23" t="str">
        <f t="shared" si="474"/>
        <v/>
      </c>
      <c r="BG3043" s="23" t="str">
        <f t="shared" si="475"/>
        <v/>
      </c>
      <c r="BH3043" s="23">
        <f t="shared" si="480"/>
        <v>0</v>
      </c>
      <c r="BO3043" s="2" t="s">
        <v>12287</v>
      </c>
      <c r="BP3043" s="3">
        <v>1</v>
      </c>
      <c r="BQ3043" s="2" t="s">
        <v>12288</v>
      </c>
    </row>
    <row r="3044" spans="1:70" ht="16.149999999999999" customHeight="1" x14ac:dyDescent="0.25">
      <c r="A3044" s="1">
        <v>3043</v>
      </c>
      <c r="B3044" s="2" t="s">
        <v>135</v>
      </c>
      <c r="C3044" s="2" t="s">
        <v>165</v>
      </c>
      <c r="D3044" s="2" t="s">
        <v>158</v>
      </c>
      <c r="E3044" s="2" t="s">
        <v>12289</v>
      </c>
      <c r="F3044" s="66">
        <v>42915</v>
      </c>
      <c r="G3044" s="3">
        <f t="shared" si="477"/>
        <v>6</v>
      </c>
      <c r="H3044" s="3">
        <f t="shared" si="478"/>
        <v>2017</v>
      </c>
      <c r="I3044" s="19">
        <v>0.3125</v>
      </c>
      <c r="J3044" s="20">
        <f t="shared" si="473"/>
        <v>7</v>
      </c>
      <c r="K3044" s="5" t="str">
        <f t="shared" si="476"/>
        <v>ja</v>
      </c>
      <c r="L3044" s="5" t="s">
        <v>91</v>
      </c>
      <c r="M3044" s="6" t="s">
        <v>139</v>
      </c>
      <c r="O3044" s="6" t="s">
        <v>140</v>
      </c>
      <c r="P3044" s="6" t="s">
        <v>12290</v>
      </c>
      <c r="R3044" s="6" t="s">
        <v>77</v>
      </c>
      <c r="U3044" s="2" t="s">
        <v>74</v>
      </c>
      <c r="X3044" s="2">
        <v>360</v>
      </c>
      <c r="Y3044" s="2" t="s">
        <v>83</v>
      </c>
      <c r="Z3044" s="2" t="s">
        <v>84</v>
      </c>
      <c r="AA3044" s="2">
        <v>360</v>
      </c>
      <c r="AB3044" s="2" t="s">
        <v>81</v>
      </c>
      <c r="AC3044" s="2" t="s">
        <v>84</v>
      </c>
      <c r="AD3044" s="2">
        <v>360</v>
      </c>
      <c r="AE3044" s="2" t="s">
        <v>83</v>
      </c>
      <c r="AF3044" s="2" t="s">
        <v>84</v>
      </c>
      <c r="AJ3044" s="2">
        <v>500</v>
      </c>
      <c r="AK3044" s="2" t="s">
        <v>83</v>
      </c>
      <c r="AL3044" s="2" t="s">
        <v>161</v>
      </c>
      <c r="AP3044" s="2">
        <v>500</v>
      </c>
      <c r="AQ3044" s="2" t="s">
        <v>83</v>
      </c>
      <c r="AR3044" s="2" t="s">
        <v>161</v>
      </c>
      <c r="BE3044" s="23" t="str">
        <f t="shared" si="479"/>
        <v>EMF nein</v>
      </c>
      <c r="BF3044" s="23" t="str">
        <f t="shared" si="474"/>
        <v/>
      </c>
      <c r="BG3044" s="23" t="str">
        <f t="shared" si="475"/>
        <v/>
      </c>
      <c r="BH3044" s="23">
        <f t="shared" si="480"/>
        <v>0</v>
      </c>
      <c r="BO3044" s="2" t="s">
        <v>12291</v>
      </c>
      <c r="BP3044" s="3">
        <v>1</v>
      </c>
      <c r="BQ3044" s="2" t="s">
        <v>12292</v>
      </c>
    </row>
    <row r="3045" spans="1:70" ht="16.149999999999999" customHeight="1" x14ac:dyDescent="0.25">
      <c r="A3045" s="1">
        <v>3044</v>
      </c>
      <c r="B3045" s="2" t="s">
        <v>135</v>
      </c>
      <c r="C3045" s="2" t="s">
        <v>165</v>
      </c>
      <c r="D3045" s="2" t="s">
        <v>158</v>
      </c>
      <c r="E3045" s="2" t="s">
        <v>12293</v>
      </c>
      <c r="F3045" s="67">
        <v>41156</v>
      </c>
      <c r="G3045" s="3">
        <f t="shared" si="477"/>
        <v>9</v>
      </c>
      <c r="H3045" s="3">
        <f t="shared" si="478"/>
        <v>2012</v>
      </c>
      <c r="I3045" s="19">
        <v>0.26736111111111099</v>
      </c>
      <c r="J3045" s="20">
        <f t="shared" si="473"/>
        <v>6</v>
      </c>
      <c r="K3045" s="5" t="str">
        <f t="shared" si="476"/>
        <v>ja</v>
      </c>
      <c r="L3045" s="5" t="s">
        <v>91</v>
      </c>
      <c r="M3045" s="6" t="s">
        <v>139</v>
      </c>
      <c r="O3045" s="6" t="s">
        <v>140</v>
      </c>
      <c r="P3045" s="6" t="s">
        <v>12294</v>
      </c>
      <c r="R3045" s="6" t="s">
        <v>77</v>
      </c>
      <c r="U3045" s="2" t="s">
        <v>74</v>
      </c>
      <c r="V3045" s="2" t="s">
        <v>80</v>
      </c>
      <c r="X3045" s="2">
        <v>200</v>
      </c>
      <c r="Y3045" s="2" t="s">
        <v>81</v>
      </c>
      <c r="Z3045" s="2" t="s">
        <v>84</v>
      </c>
      <c r="AA3045" s="2">
        <v>200</v>
      </c>
      <c r="AB3045" s="2" t="s">
        <v>81</v>
      </c>
      <c r="AC3045" s="2" t="s">
        <v>84</v>
      </c>
      <c r="BE3045" s="23" t="str">
        <f t="shared" si="479"/>
        <v>EMF nein</v>
      </c>
      <c r="BF3045" s="23" t="str">
        <f t="shared" si="474"/>
        <v/>
      </c>
      <c r="BG3045" s="23" t="str">
        <f t="shared" si="475"/>
        <v/>
      </c>
      <c r="BH3045" s="23">
        <f t="shared" si="480"/>
        <v>0</v>
      </c>
      <c r="BO3045" s="2" t="s">
        <v>12295</v>
      </c>
      <c r="BP3045" s="3">
        <v>1</v>
      </c>
      <c r="BQ3045" s="2" t="s">
        <v>12296</v>
      </c>
    </row>
    <row r="3046" spans="1:70" ht="16.149999999999999" customHeight="1" x14ac:dyDescent="0.25">
      <c r="A3046" s="1">
        <v>3045</v>
      </c>
      <c r="B3046" s="2" t="s">
        <v>211</v>
      </c>
      <c r="C3046" s="2" t="s">
        <v>802</v>
      </c>
      <c r="D3046" s="2" t="s">
        <v>158</v>
      </c>
      <c r="E3046" s="2" t="s">
        <v>8601</v>
      </c>
      <c r="F3046" s="67">
        <v>41170</v>
      </c>
      <c r="G3046" s="3">
        <f t="shared" si="477"/>
        <v>9</v>
      </c>
      <c r="H3046" s="3">
        <f t="shared" si="478"/>
        <v>2012</v>
      </c>
      <c r="I3046" s="19">
        <v>0.66319444444444398</v>
      </c>
      <c r="J3046" s="20">
        <f t="shared" si="473"/>
        <v>15</v>
      </c>
      <c r="K3046" s="5" t="str">
        <f t="shared" si="476"/>
        <v>ja</v>
      </c>
      <c r="L3046" s="5" t="s">
        <v>91</v>
      </c>
      <c r="M3046" s="6" t="s">
        <v>115</v>
      </c>
      <c r="N3046" s="5">
        <v>76</v>
      </c>
      <c r="O3046" s="6" t="s">
        <v>126</v>
      </c>
      <c r="P3046" s="6" t="s">
        <v>12297</v>
      </c>
      <c r="R3046" s="6" t="s">
        <v>335</v>
      </c>
      <c r="T3046" s="6" t="s">
        <v>202</v>
      </c>
      <c r="U3046" s="2" t="s">
        <v>74</v>
      </c>
      <c r="X3046" s="2">
        <v>369</v>
      </c>
      <c r="Y3046" s="2" t="s">
        <v>81</v>
      </c>
      <c r="Z3046" s="2" t="s">
        <v>82</v>
      </c>
      <c r="AA3046" s="2">
        <v>369</v>
      </c>
      <c r="AB3046" s="2" t="s">
        <v>81</v>
      </c>
      <c r="AC3046" s="2" t="s">
        <v>82</v>
      </c>
      <c r="AJ3046" s="2">
        <v>509</v>
      </c>
      <c r="AK3046" s="2" t="s">
        <v>83</v>
      </c>
      <c r="AL3046" s="2" t="s">
        <v>82</v>
      </c>
      <c r="AM3046" s="2">
        <v>509</v>
      </c>
      <c r="AN3046" s="2" t="s">
        <v>83</v>
      </c>
      <c r="AO3046" s="2" t="s">
        <v>82</v>
      </c>
      <c r="BE3046" s="23" t="str">
        <f t="shared" si="479"/>
        <v>EMF ja</v>
      </c>
      <c r="BF3046" s="23">
        <f t="shared" si="474"/>
        <v>35</v>
      </c>
      <c r="BG3046" s="23" t="str">
        <f t="shared" si="475"/>
        <v>&lt;100m</v>
      </c>
      <c r="BH3046" s="23">
        <f t="shared" si="480"/>
        <v>1</v>
      </c>
      <c r="BM3046" s="2" t="s">
        <v>162</v>
      </c>
      <c r="BN3046" s="2">
        <v>35</v>
      </c>
      <c r="BO3046" s="2" t="s">
        <v>12298</v>
      </c>
      <c r="BP3046" s="3">
        <v>1</v>
      </c>
      <c r="BQ3046" s="2" t="s">
        <v>12299</v>
      </c>
    </row>
    <row r="3047" spans="1:70" ht="16.149999999999999" customHeight="1" x14ac:dyDescent="0.25">
      <c r="A3047" s="1">
        <v>3046</v>
      </c>
      <c r="B3047" s="2" t="s">
        <v>87</v>
      </c>
      <c r="C3047" s="2" t="s">
        <v>770</v>
      </c>
      <c r="D3047" s="2" t="s">
        <v>371</v>
      </c>
      <c r="E3047" s="2" t="s">
        <v>6375</v>
      </c>
      <c r="F3047" s="67">
        <v>43461</v>
      </c>
      <c r="G3047" s="3">
        <f t="shared" si="477"/>
        <v>12</v>
      </c>
      <c r="H3047" s="3">
        <f t="shared" si="478"/>
        <v>2018</v>
      </c>
      <c r="I3047" s="19">
        <v>0.67013888888888895</v>
      </c>
      <c r="J3047" s="20">
        <f t="shared" si="473"/>
        <v>16</v>
      </c>
      <c r="K3047" s="5" t="str">
        <f t="shared" si="476"/>
        <v>ja</v>
      </c>
      <c r="L3047" s="5" t="s">
        <v>91</v>
      </c>
      <c r="M3047" s="6" t="s">
        <v>74</v>
      </c>
      <c r="N3047" s="5">
        <v>84</v>
      </c>
      <c r="O3047" s="6" t="s">
        <v>5139</v>
      </c>
      <c r="P3047" s="6" t="s">
        <v>12300</v>
      </c>
      <c r="R3047" s="6" t="s">
        <v>77</v>
      </c>
      <c r="T3047" s="6" t="s">
        <v>80</v>
      </c>
      <c r="U3047" s="2" t="s">
        <v>74</v>
      </c>
      <c r="V3047" s="6" t="s">
        <v>80</v>
      </c>
      <c r="W3047" s="2" t="s">
        <v>109</v>
      </c>
      <c r="X3047" s="2">
        <v>517</v>
      </c>
      <c r="Y3047" s="2" t="s">
        <v>81</v>
      </c>
      <c r="Z3047" s="2" t="s">
        <v>84</v>
      </c>
      <c r="AA3047" s="2">
        <v>517</v>
      </c>
      <c r="AB3047" s="2" t="s">
        <v>81</v>
      </c>
      <c r="AC3047" s="2" t="s">
        <v>84</v>
      </c>
      <c r="AD3047" s="2">
        <v>517</v>
      </c>
      <c r="AE3047" s="2" t="s">
        <v>81</v>
      </c>
      <c r="AF3047" s="2" t="s">
        <v>84</v>
      </c>
      <c r="AJ3047" s="2">
        <v>768</v>
      </c>
      <c r="AK3047" s="2" t="s">
        <v>83</v>
      </c>
      <c r="AL3047" s="2" t="s">
        <v>84</v>
      </c>
      <c r="AM3047" s="2">
        <v>768</v>
      </c>
      <c r="AN3047" s="2" t="s">
        <v>81</v>
      </c>
      <c r="AO3047" s="2" t="s">
        <v>84</v>
      </c>
      <c r="AP3047" s="2">
        <v>768</v>
      </c>
      <c r="AQ3047" s="2" t="s">
        <v>83</v>
      </c>
      <c r="AR3047" s="2" t="s">
        <v>84</v>
      </c>
      <c r="BE3047" s="23" t="str">
        <f t="shared" si="479"/>
        <v>EMF nein</v>
      </c>
      <c r="BF3047" s="23" t="str">
        <f t="shared" si="474"/>
        <v/>
      </c>
      <c r="BG3047" s="23" t="str">
        <f t="shared" si="475"/>
        <v/>
      </c>
      <c r="BH3047" s="23">
        <f t="shared" si="480"/>
        <v>0</v>
      </c>
      <c r="BO3047" s="2" t="s">
        <v>12301</v>
      </c>
      <c r="BP3047" s="3">
        <v>1</v>
      </c>
      <c r="BR3047" s="65" t="s">
        <v>22487</v>
      </c>
    </row>
    <row r="3048" spans="1:70" ht="16.149999999999999" customHeight="1" x14ac:dyDescent="0.25">
      <c r="A3048" s="1">
        <v>3047</v>
      </c>
      <c r="B3048" s="2" t="s">
        <v>211</v>
      </c>
      <c r="C3048" s="2" t="s">
        <v>540</v>
      </c>
      <c r="D3048" s="2" t="s">
        <v>124</v>
      </c>
      <c r="E3048" s="2" t="s">
        <v>12303</v>
      </c>
      <c r="F3048" s="67">
        <v>43453</v>
      </c>
      <c r="G3048" s="3">
        <f t="shared" si="477"/>
        <v>12</v>
      </c>
      <c r="H3048" s="3">
        <f t="shared" si="478"/>
        <v>2018</v>
      </c>
      <c r="I3048" s="19">
        <v>0.92083333333333295</v>
      </c>
      <c r="J3048" s="20">
        <f t="shared" si="473"/>
        <v>22</v>
      </c>
      <c r="K3048" s="5" t="str">
        <f t="shared" si="476"/>
        <v>ja</v>
      </c>
      <c r="L3048" s="5" t="s">
        <v>91</v>
      </c>
      <c r="M3048" s="6" t="s">
        <v>74</v>
      </c>
      <c r="N3048" s="5">
        <v>59</v>
      </c>
      <c r="O3048" s="6" t="s">
        <v>5139</v>
      </c>
      <c r="P3048" s="6" t="s">
        <v>12304</v>
      </c>
      <c r="R3048" s="6" t="s">
        <v>335</v>
      </c>
      <c r="S3048" s="6" t="s">
        <v>190</v>
      </c>
      <c r="U3048" s="2" t="s">
        <v>208</v>
      </c>
      <c r="V3048" s="2" t="s">
        <v>80</v>
      </c>
      <c r="X3048" s="2">
        <v>40</v>
      </c>
      <c r="Y3048" s="2" t="s">
        <v>81</v>
      </c>
      <c r="Z3048" s="2" t="s">
        <v>84</v>
      </c>
      <c r="AD3048" s="2">
        <v>40</v>
      </c>
      <c r="AE3048" s="2" t="s">
        <v>81</v>
      </c>
      <c r="AF3048" s="2" t="s">
        <v>84</v>
      </c>
      <c r="BE3048" s="23" t="str">
        <f t="shared" si="479"/>
        <v>EMF nein</v>
      </c>
      <c r="BF3048" s="23" t="str">
        <f t="shared" si="474"/>
        <v/>
      </c>
      <c r="BG3048" s="23" t="str">
        <f t="shared" si="475"/>
        <v/>
      </c>
      <c r="BH3048" s="23">
        <f t="shared" si="480"/>
        <v>0</v>
      </c>
      <c r="BO3048" s="2" t="s">
        <v>12305</v>
      </c>
      <c r="BP3048" s="3">
        <v>1</v>
      </c>
      <c r="BR3048" s="65" t="s">
        <v>12302</v>
      </c>
    </row>
    <row r="3049" spans="1:70" ht="16.149999999999999" customHeight="1" x14ac:dyDescent="0.25">
      <c r="A3049" s="1">
        <v>3048</v>
      </c>
      <c r="B3049" s="2" t="s">
        <v>211</v>
      </c>
      <c r="C3049" s="2" t="s">
        <v>1157</v>
      </c>
      <c r="D3049" s="2" t="s">
        <v>371</v>
      </c>
      <c r="E3049" s="2" t="s">
        <v>12307</v>
      </c>
      <c r="F3049" s="67">
        <v>43458</v>
      </c>
      <c r="G3049" s="3">
        <f t="shared" si="477"/>
        <v>12</v>
      </c>
      <c r="H3049" s="3">
        <f t="shared" si="478"/>
        <v>2018</v>
      </c>
      <c r="I3049" s="19">
        <v>0.92013888888888895</v>
      </c>
      <c r="J3049" s="20">
        <f t="shared" si="473"/>
        <v>22</v>
      </c>
      <c r="K3049" s="5" t="str">
        <f t="shared" si="476"/>
        <v>ja</v>
      </c>
      <c r="L3049" s="5" t="s">
        <v>91</v>
      </c>
      <c r="M3049" s="6" t="s">
        <v>74</v>
      </c>
      <c r="N3049" s="5">
        <v>40</v>
      </c>
      <c r="O3049" s="6" t="s">
        <v>5139</v>
      </c>
      <c r="P3049" s="6" t="s">
        <v>12308</v>
      </c>
      <c r="R3049" s="6" t="s">
        <v>77</v>
      </c>
      <c r="S3049" s="2" t="s">
        <v>78</v>
      </c>
      <c r="X3049" s="2">
        <v>655</v>
      </c>
      <c r="Y3049" s="2" t="s">
        <v>83</v>
      </c>
      <c r="Z3049" s="2" t="s">
        <v>84</v>
      </c>
      <c r="AA3049" s="2">
        <v>655</v>
      </c>
      <c r="AB3049" s="2" t="s">
        <v>81</v>
      </c>
      <c r="AC3049" s="2" t="s">
        <v>84</v>
      </c>
      <c r="AD3049" s="2">
        <v>655</v>
      </c>
      <c r="AE3049" s="2" t="s">
        <v>83</v>
      </c>
      <c r="AF3049" s="2" t="s">
        <v>84</v>
      </c>
      <c r="BE3049" s="23" t="str">
        <f t="shared" si="479"/>
        <v>EMF nein</v>
      </c>
      <c r="BF3049" s="23" t="str">
        <f t="shared" si="474"/>
        <v/>
      </c>
      <c r="BG3049" s="23" t="str">
        <f t="shared" si="475"/>
        <v/>
      </c>
      <c r="BH3049" s="23">
        <f t="shared" si="480"/>
        <v>0</v>
      </c>
      <c r="BO3049" s="2" t="s">
        <v>12309</v>
      </c>
      <c r="BP3049" s="3">
        <v>1</v>
      </c>
      <c r="BR3049" s="65" t="s">
        <v>12306</v>
      </c>
    </row>
    <row r="3050" spans="1:70" ht="16.149999999999999" customHeight="1" x14ac:dyDescent="0.25">
      <c r="A3050" s="1">
        <v>3049</v>
      </c>
      <c r="B3050" s="2" t="s">
        <v>211</v>
      </c>
      <c r="C3050" s="2" t="s">
        <v>540</v>
      </c>
      <c r="D3050" s="2" t="s">
        <v>124</v>
      </c>
      <c r="E3050" s="2" t="s">
        <v>12310</v>
      </c>
      <c r="F3050" s="67">
        <v>43456</v>
      </c>
      <c r="G3050" s="3">
        <f t="shared" si="477"/>
        <v>12</v>
      </c>
      <c r="H3050" s="3">
        <f t="shared" si="478"/>
        <v>2018</v>
      </c>
      <c r="I3050" s="19">
        <v>0.57986111111111105</v>
      </c>
      <c r="J3050" s="20">
        <f t="shared" si="473"/>
        <v>13</v>
      </c>
      <c r="K3050" s="5" t="str">
        <f t="shared" si="476"/>
        <v>ja</v>
      </c>
      <c r="L3050" s="5" t="s">
        <v>91</v>
      </c>
      <c r="M3050" s="6" t="s">
        <v>74</v>
      </c>
      <c r="O3050" s="6" t="s">
        <v>5139</v>
      </c>
      <c r="P3050" s="6" t="s">
        <v>11442</v>
      </c>
      <c r="R3050" s="6" t="s">
        <v>77</v>
      </c>
      <c r="U3050" s="2" t="s">
        <v>100</v>
      </c>
      <c r="V3050" s="2" t="s">
        <v>80</v>
      </c>
      <c r="X3050" s="2">
        <v>96</v>
      </c>
      <c r="Y3050" s="2" t="s">
        <v>81</v>
      </c>
      <c r="Z3050" s="2" t="s">
        <v>161</v>
      </c>
      <c r="AA3050" s="2">
        <v>96</v>
      </c>
      <c r="AB3050" s="2" t="s">
        <v>81</v>
      </c>
      <c r="AC3050" s="2" t="s">
        <v>161</v>
      </c>
      <c r="AD3050" s="2">
        <v>96</v>
      </c>
      <c r="AE3050" s="2" t="s">
        <v>81</v>
      </c>
      <c r="AF3050" s="2" t="s">
        <v>161</v>
      </c>
      <c r="AJ3050" s="2">
        <v>96</v>
      </c>
      <c r="AK3050" s="2" t="s">
        <v>81</v>
      </c>
      <c r="AL3050" s="2" t="s">
        <v>161</v>
      </c>
      <c r="AM3050" s="2">
        <v>96</v>
      </c>
      <c r="AN3050" s="2" t="s">
        <v>81</v>
      </c>
      <c r="AO3050" s="2" t="s">
        <v>161</v>
      </c>
      <c r="AP3050" s="2">
        <v>96</v>
      </c>
      <c r="AQ3050" s="2" t="s">
        <v>81</v>
      </c>
      <c r="AR3050" s="2" t="s">
        <v>161</v>
      </c>
      <c r="BE3050" s="23" t="str">
        <f t="shared" si="479"/>
        <v>EMF nein</v>
      </c>
      <c r="BF3050" s="23" t="str">
        <f t="shared" si="474"/>
        <v/>
      </c>
      <c r="BG3050" s="23" t="str">
        <f t="shared" si="475"/>
        <v/>
      </c>
      <c r="BH3050" s="23">
        <f t="shared" si="480"/>
        <v>0</v>
      </c>
      <c r="BO3050" s="2" t="s">
        <v>12311</v>
      </c>
      <c r="BP3050" s="3">
        <v>1</v>
      </c>
      <c r="BQ3050" s="2" t="s">
        <v>12312</v>
      </c>
    </row>
    <row r="3051" spans="1:70" ht="16.149999999999999" customHeight="1" x14ac:dyDescent="0.25">
      <c r="A3051" s="1">
        <v>3050</v>
      </c>
      <c r="B3051" s="2" t="s">
        <v>211</v>
      </c>
      <c r="C3051" s="2" t="s">
        <v>212</v>
      </c>
      <c r="D3051" s="2" t="s">
        <v>71</v>
      </c>
      <c r="E3051" s="2" t="s">
        <v>3475</v>
      </c>
      <c r="F3051" s="67">
        <v>43465</v>
      </c>
      <c r="G3051" s="3">
        <f t="shared" si="477"/>
        <v>12</v>
      </c>
      <c r="H3051" s="3">
        <f t="shared" si="478"/>
        <v>2018</v>
      </c>
      <c r="I3051" s="19">
        <v>0.52083333333333304</v>
      </c>
      <c r="J3051" s="20">
        <f t="shared" si="473"/>
        <v>12</v>
      </c>
      <c r="K3051" s="5" t="str">
        <f t="shared" si="476"/>
        <v>ja</v>
      </c>
      <c r="L3051" s="5" t="s">
        <v>73</v>
      </c>
      <c r="M3051" s="6" t="s">
        <v>74</v>
      </c>
      <c r="N3051" s="5">
        <v>32</v>
      </c>
      <c r="O3051" s="6" t="s">
        <v>126</v>
      </c>
      <c r="P3051" s="6" t="s">
        <v>12313</v>
      </c>
      <c r="R3051" s="6" t="s">
        <v>77</v>
      </c>
      <c r="T3051" s="6" t="s">
        <v>80</v>
      </c>
      <c r="U3051" s="2" t="s">
        <v>9604</v>
      </c>
      <c r="X3051" s="2">
        <v>242</v>
      </c>
      <c r="Y3051" s="2" t="s">
        <v>81</v>
      </c>
      <c r="Z3051" s="2" t="s">
        <v>84</v>
      </c>
      <c r="AA3051" s="2">
        <v>242</v>
      </c>
      <c r="AB3051" s="2" t="s">
        <v>81</v>
      </c>
      <c r="AC3051" s="2" t="s">
        <v>84</v>
      </c>
      <c r="AD3051" s="2">
        <v>242</v>
      </c>
      <c r="AE3051" s="2" t="s">
        <v>83</v>
      </c>
      <c r="AF3051" s="2" t="s">
        <v>84</v>
      </c>
      <c r="AM3051" s="2">
        <v>170</v>
      </c>
      <c r="AN3051" s="2" t="s">
        <v>81</v>
      </c>
      <c r="AO3051" s="2" t="s">
        <v>168</v>
      </c>
      <c r="BE3051" s="23" t="str">
        <f t="shared" si="479"/>
        <v>EMF nein</v>
      </c>
      <c r="BF3051" s="23" t="str">
        <f t="shared" si="474"/>
        <v/>
      </c>
      <c r="BG3051" s="23" t="str">
        <f t="shared" si="475"/>
        <v/>
      </c>
      <c r="BH3051" s="23">
        <f t="shared" si="480"/>
        <v>0</v>
      </c>
      <c r="BO3051" s="2" t="s">
        <v>12314</v>
      </c>
      <c r="BP3051" s="3">
        <v>1</v>
      </c>
      <c r="BQ3051" s="2" t="s">
        <v>12315</v>
      </c>
    </row>
    <row r="3052" spans="1:70" ht="16.149999999999999" customHeight="1" x14ac:dyDescent="0.25">
      <c r="A3052" s="1">
        <v>3051</v>
      </c>
      <c r="B3052" s="2" t="s">
        <v>135</v>
      </c>
      <c r="C3052" s="2" t="s">
        <v>11568</v>
      </c>
      <c r="D3052" s="2" t="s">
        <v>151</v>
      </c>
      <c r="E3052" s="2" t="s">
        <v>12316</v>
      </c>
      <c r="F3052" s="67">
        <v>43465</v>
      </c>
      <c r="G3052" s="3">
        <f t="shared" si="477"/>
        <v>12</v>
      </c>
      <c r="H3052" s="3">
        <f t="shared" si="478"/>
        <v>2018</v>
      </c>
      <c r="I3052" s="19">
        <v>0.49652777777777801</v>
      </c>
      <c r="J3052" s="20">
        <f t="shared" si="473"/>
        <v>11</v>
      </c>
      <c r="K3052" s="5" t="str">
        <f t="shared" si="476"/>
        <v>ja</v>
      </c>
      <c r="L3052" s="5" t="s">
        <v>91</v>
      </c>
      <c r="M3052" s="6" t="s">
        <v>139</v>
      </c>
      <c r="O3052" s="6" t="s">
        <v>126</v>
      </c>
      <c r="P3052" s="6" t="s">
        <v>12317</v>
      </c>
      <c r="R3052" s="6" t="s">
        <v>77</v>
      </c>
      <c r="X3052" s="2">
        <v>408</v>
      </c>
      <c r="Y3052" s="2" t="s">
        <v>83</v>
      </c>
      <c r="Z3052" s="2" t="s">
        <v>84</v>
      </c>
      <c r="AA3052" s="2">
        <v>408</v>
      </c>
      <c r="AB3052" s="2" t="s">
        <v>81</v>
      </c>
      <c r="AC3052" s="2" t="s">
        <v>84</v>
      </c>
      <c r="AD3052" s="2">
        <v>408</v>
      </c>
      <c r="AE3052" s="2" t="s">
        <v>81</v>
      </c>
      <c r="AF3052" s="2" t="s">
        <v>84</v>
      </c>
      <c r="BE3052" s="23" t="str">
        <f t="shared" si="479"/>
        <v>EMF nein</v>
      </c>
      <c r="BF3052" s="23" t="str">
        <f t="shared" si="474"/>
        <v/>
      </c>
      <c r="BG3052" s="23" t="str">
        <f t="shared" si="475"/>
        <v/>
      </c>
      <c r="BH3052" s="23">
        <f t="shared" si="480"/>
        <v>0</v>
      </c>
      <c r="BO3052" s="2" t="s">
        <v>12318</v>
      </c>
      <c r="BP3052" s="3">
        <v>1</v>
      </c>
      <c r="BQ3052" s="2" t="s">
        <v>12319</v>
      </c>
    </row>
    <row r="3053" spans="1:70" ht="16.149999999999999" customHeight="1" x14ac:dyDescent="0.25">
      <c r="A3053" s="1">
        <v>3052</v>
      </c>
      <c r="B3053" s="2" t="s">
        <v>211</v>
      </c>
      <c r="C3053" s="2" t="s">
        <v>12320</v>
      </c>
      <c r="D3053" s="2" t="s">
        <v>651</v>
      </c>
      <c r="E3053" s="2" t="s">
        <v>12321</v>
      </c>
      <c r="F3053" s="67">
        <v>43456</v>
      </c>
      <c r="G3053" s="3">
        <f t="shared" si="477"/>
        <v>12</v>
      </c>
      <c r="H3053" s="3">
        <f t="shared" si="478"/>
        <v>2018</v>
      </c>
      <c r="I3053" s="19">
        <v>0.9375</v>
      </c>
      <c r="J3053" s="20">
        <f t="shared" si="473"/>
        <v>22</v>
      </c>
      <c r="K3053" s="5" t="str">
        <f t="shared" si="476"/>
        <v>ja</v>
      </c>
      <c r="L3053" s="5" t="s">
        <v>73</v>
      </c>
      <c r="M3053" s="6" t="s">
        <v>74</v>
      </c>
      <c r="N3053" s="5">
        <v>19</v>
      </c>
      <c r="O3053" s="6" t="s">
        <v>10213</v>
      </c>
      <c r="P3053" s="6" t="s">
        <v>12322</v>
      </c>
      <c r="R3053" s="6" t="s">
        <v>77</v>
      </c>
      <c r="T3053" s="6" t="s">
        <v>80</v>
      </c>
      <c r="V3053" s="2" t="s">
        <v>80</v>
      </c>
      <c r="X3053" s="2">
        <v>100</v>
      </c>
      <c r="Y3053" s="2" t="s">
        <v>94</v>
      </c>
      <c r="Z3053" s="2" t="s">
        <v>84</v>
      </c>
      <c r="BE3053" s="23" t="str">
        <f t="shared" si="479"/>
        <v>EMF ja</v>
      </c>
      <c r="BF3053" s="23">
        <f t="shared" si="474"/>
        <v>100</v>
      </c>
      <c r="BG3053" s="23" t="str">
        <f t="shared" si="475"/>
        <v>100-499m</v>
      </c>
      <c r="BH3053" s="23">
        <f t="shared" si="480"/>
        <v>2</v>
      </c>
      <c r="BI3053" s="2" t="s">
        <v>162</v>
      </c>
      <c r="BJ3053" s="2">
        <v>100</v>
      </c>
      <c r="BK3053" s="2" t="s">
        <v>162</v>
      </c>
      <c r="BL3053" s="2">
        <v>170</v>
      </c>
      <c r="BO3053" s="2" t="s">
        <v>12323</v>
      </c>
      <c r="BP3053" s="3">
        <v>1</v>
      </c>
      <c r="BQ3053" s="2" t="s">
        <v>12324</v>
      </c>
    </row>
    <row r="3054" spans="1:70" ht="16.149999999999999" customHeight="1" x14ac:dyDescent="0.25">
      <c r="A3054" s="1">
        <v>3053</v>
      </c>
      <c r="B3054" s="2" t="s">
        <v>87</v>
      </c>
      <c r="C3054" s="388" t="s">
        <v>8026</v>
      </c>
      <c r="D3054" s="2" t="s">
        <v>896</v>
      </c>
      <c r="E3054" s="2" t="s">
        <v>12325</v>
      </c>
      <c r="F3054" s="67">
        <v>43465</v>
      </c>
      <c r="G3054" s="3">
        <f t="shared" si="477"/>
        <v>12</v>
      </c>
      <c r="H3054" s="3">
        <f t="shared" si="478"/>
        <v>2018</v>
      </c>
      <c r="I3054" s="19">
        <v>0.64583333333333304</v>
      </c>
      <c r="J3054" s="20">
        <f t="shared" si="473"/>
        <v>15</v>
      </c>
      <c r="K3054" s="5" t="str">
        <f t="shared" si="476"/>
        <v>ja</v>
      </c>
      <c r="L3054" s="5" t="s">
        <v>73</v>
      </c>
      <c r="M3054" s="6" t="s">
        <v>74</v>
      </c>
      <c r="N3054" s="5">
        <v>81</v>
      </c>
      <c r="O3054" s="6" t="s">
        <v>5139</v>
      </c>
      <c r="P3054" s="6" t="s">
        <v>12326</v>
      </c>
      <c r="R3054" s="6" t="s">
        <v>77</v>
      </c>
      <c r="U3054" s="2" t="s">
        <v>208</v>
      </c>
      <c r="V3054" s="2" t="s">
        <v>80</v>
      </c>
      <c r="X3054" s="2">
        <v>168</v>
      </c>
      <c r="Y3054" s="2" t="s">
        <v>83</v>
      </c>
      <c r="Z3054" s="2" t="s">
        <v>84</v>
      </c>
      <c r="AA3054" s="2">
        <v>168</v>
      </c>
      <c r="AB3054" s="2" t="s">
        <v>81</v>
      </c>
      <c r="AC3054" s="2" t="s">
        <v>84</v>
      </c>
      <c r="AD3054" s="2">
        <v>168</v>
      </c>
      <c r="AE3054" s="2" t="s">
        <v>83</v>
      </c>
      <c r="AF3054" s="2" t="s">
        <v>84</v>
      </c>
      <c r="AJ3054" s="2">
        <v>20</v>
      </c>
      <c r="AK3054" s="2" t="s">
        <v>94</v>
      </c>
      <c r="AL3054" s="2" t="s">
        <v>82</v>
      </c>
      <c r="BE3054" s="23" t="str">
        <f t="shared" si="479"/>
        <v>EMF nein</v>
      </c>
      <c r="BF3054" s="23" t="str">
        <f t="shared" si="474"/>
        <v/>
      </c>
      <c r="BG3054" s="23" t="str">
        <f t="shared" si="475"/>
        <v/>
      </c>
      <c r="BH3054" s="23">
        <f t="shared" si="480"/>
        <v>0</v>
      </c>
      <c r="BO3054" s="2" t="s">
        <v>12327</v>
      </c>
      <c r="BP3054" s="3">
        <v>1</v>
      </c>
      <c r="BQ3054" s="2" t="s">
        <v>12328</v>
      </c>
    </row>
    <row r="3055" spans="1:70" ht="16.149999999999999" customHeight="1" x14ac:dyDescent="0.25">
      <c r="A3055" s="1">
        <v>3054</v>
      </c>
      <c r="B3055" s="2" t="s">
        <v>211</v>
      </c>
      <c r="C3055" s="2" t="s">
        <v>12329</v>
      </c>
      <c r="D3055" s="2" t="s">
        <v>158</v>
      </c>
      <c r="E3055" s="2" t="s">
        <v>12330</v>
      </c>
      <c r="F3055" s="67">
        <v>43462</v>
      </c>
      <c r="G3055" s="3">
        <f t="shared" si="477"/>
        <v>12</v>
      </c>
      <c r="H3055" s="3">
        <f t="shared" si="478"/>
        <v>2018</v>
      </c>
      <c r="I3055" s="19">
        <v>0.58680555555555602</v>
      </c>
      <c r="J3055" s="20">
        <f t="shared" si="473"/>
        <v>14</v>
      </c>
      <c r="K3055" s="5" t="str">
        <f t="shared" si="476"/>
        <v>ja</v>
      </c>
      <c r="L3055" s="5" t="s">
        <v>91</v>
      </c>
      <c r="M3055" s="6" t="s">
        <v>74</v>
      </c>
      <c r="O3055" s="6" t="s">
        <v>140</v>
      </c>
      <c r="P3055" s="6" t="s">
        <v>12331</v>
      </c>
      <c r="R3055" s="6" t="s">
        <v>77</v>
      </c>
      <c r="T3055" s="6" t="s">
        <v>80</v>
      </c>
      <c r="V3055" s="2" t="s">
        <v>80</v>
      </c>
      <c r="X3055" s="2">
        <v>600</v>
      </c>
      <c r="Y3055" s="2" t="s">
        <v>83</v>
      </c>
      <c r="Z3055" s="2" t="s">
        <v>84</v>
      </c>
      <c r="AA3055" s="2">
        <v>600</v>
      </c>
      <c r="AB3055" s="2" t="s">
        <v>81</v>
      </c>
      <c r="AC3055" s="2" t="s">
        <v>84</v>
      </c>
      <c r="AD3055" s="2">
        <v>600</v>
      </c>
      <c r="AE3055" s="2" t="s">
        <v>83</v>
      </c>
      <c r="AF3055" s="2" t="s">
        <v>84</v>
      </c>
      <c r="AJ3055" s="2">
        <v>480</v>
      </c>
      <c r="AK3055" s="2" t="s">
        <v>81</v>
      </c>
      <c r="AL3055" s="2" t="s">
        <v>168</v>
      </c>
      <c r="AM3055" s="2">
        <v>480</v>
      </c>
      <c r="AN3055" s="2" t="s">
        <v>81</v>
      </c>
      <c r="AO3055" s="2" t="s">
        <v>168</v>
      </c>
      <c r="AP3055" s="2">
        <v>480</v>
      </c>
      <c r="AQ3055" s="2" t="s">
        <v>83</v>
      </c>
      <c r="AR3055" s="2" t="s">
        <v>168</v>
      </c>
      <c r="BE3055" s="23" t="str">
        <f t="shared" si="479"/>
        <v>EMF ja</v>
      </c>
      <c r="BF3055" s="23">
        <f t="shared" si="474"/>
        <v>100</v>
      </c>
      <c r="BG3055" s="23" t="str">
        <f t="shared" si="475"/>
        <v>100-499m</v>
      </c>
      <c r="BH3055" s="23">
        <f t="shared" si="480"/>
        <v>3</v>
      </c>
      <c r="BI3055" s="2" t="s">
        <v>162</v>
      </c>
      <c r="BJ3055" s="2">
        <v>600</v>
      </c>
      <c r="BK3055" s="2" t="s">
        <v>162</v>
      </c>
      <c r="BL3055" s="2">
        <v>450</v>
      </c>
      <c r="BM3055" s="2" t="s">
        <v>162</v>
      </c>
      <c r="BN3055" s="2">
        <v>100</v>
      </c>
      <c r="BO3055" s="2" t="s">
        <v>12332</v>
      </c>
      <c r="BP3055" s="3">
        <v>1</v>
      </c>
      <c r="BQ3055" s="2" t="s">
        <v>12333</v>
      </c>
    </row>
    <row r="3056" spans="1:70" ht="16.149999999999999" customHeight="1" x14ac:dyDescent="0.25">
      <c r="A3056" s="1">
        <v>3055</v>
      </c>
      <c r="B3056" s="2" t="s">
        <v>211</v>
      </c>
      <c r="C3056" s="2" t="s">
        <v>1213</v>
      </c>
      <c r="D3056" s="2" t="s">
        <v>896</v>
      </c>
      <c r="E3056" s="2" t="s">
        <v>12334</v>
      </c>
      <c r="F3056" s="67">
        <v>43463</v>
      </c>
      <c r="G3056" s="3">
        <f t="shared" si="477"/>
        <v>12</v>
      </c>
      <c r="H3056" s="3">
        <f t="shared" si="478"/>
        <v>2018</v>
      </c>
      <c r="I3056" s="19">
        <v>2.7777777777777801E-2</v>
      </c>
      <c r="J3056" s="20">
        <f t="shared" si="473"/>
        <v>0</v>
      </c>
      <c r="K3056" s="5" t="str">
        <f t="shared" si="476"/>
        <v>ja</v>
      </c>
      <c r="L3056" s="5" t="s">
        <v>91</v>
      </c>
      <c r="M3056" s="6" t="s">
        <v>74</v>
      </c>
      <c r="N3056" s="5">
        <v>48</v>
      </c>
      <c r="O3056" s="6" t="s">
        <v>75</v>
      </c>
      <c r="P3056" s="6" t="s">
        <v>12335</v>
      </c>
      <c r="R3056" s="6" t="s">
        <v>77</v>
      </c>
      <c r="U3056" s="2" t="s">
        <v>74</v>
      </c>
      <c r="X3056" s="2">
        <v>200</v>
      </c>
      <c r="Y3056" s="2" t="s">
        <v>81</v>
      </c>
      <c r="Z3056" s="2" t="s">
        <v>82</v>
      </c>
      <c r="AA3056" s="2">
        <v>200</v>
      </c>
      <c r="AB3056" s="2" t="s">
        <v>94</v>
      </c>
      <c r="AC3056" s="2" t="s">
        <v>82</v>
      </c>
      <c r="AD3056" s="2">
        <v>200</v>
      </c>
      <c r="AE3056" s="2" t="s">
        <v>81</v>
      </c>
      <c r="AF3056" s="2" t="s">
        <v>82</v>
      </c>
      <c r="BE3056" s="23" t="str">
        <f t="shared" si="479"/>
        <v>EMF nein</v>
      </c>
      <c r="BF3056" s="23" t="str">
        <f t="shared" si="474"/>
        <v/>
      </c>
      <c r="BG3056" s="23" t="str">
        <f t="shared" si="475"/>
        <v/>
      </c>
      <c r="BH3056" s="23">
        <f t="shared" si="480"/>
        <v>0</v>
      </c>
      <c r="BO3056" s="2" t="s">
        <v>12336</v>
      </c>
      <c r="BP3056" s="3">
        <v>1</v>
      </c>
      <c r="BQ3056" s="2" t="s">
        <v>12337</v>
      </c>
    </row>
    <row r="3057" spans="1:69" ht="16.149999999999999" customHeight="1" x14ac:dyDescent="0.25">
      <c r="A3057" s="1">
        <v>3056</v>
      </c>
      <c r="B3057" s="2" t="s">
        <v>211</v>
      </c>
      <c r="C3057" s="2" t="s">
        <v>1213</v>
      </c>
      <c r="D3057" s="2" t="s">
        <v>896</v>
      </c>
      <c r="E3057" s="2" t="s">
        <v>12338</v>
      </c>
      <c r="F3057" s="67">
        <v>43462</v>
      </c>
      <c r="G3057" s="3">
        <f t="shared" si="477"/>
        <v>12</v>
      </c>
      <c r="H3057" s="3">
        <f t="shared" si="478"/>
        <v>2018</v>
      </c>
      <c r="I3057" s="19">
        <v>0.76597222222222205</v>
      </c>
      <c r="J3057" s="20">
        <f t="shared" si="473"/>
        <v>18</v>
      </c>
      <c r="K3057" s="5" t="str">
        <f t="shared" si="476"/>
        <v>ja</v>
      </c>
      <c r="L3057" s="5" t="s">
        <v>91</v>
      </c>
      <c r="M3057" s="6" t="s">
        <v>115</v>
      </c>
      <c r="N3057" s="5">
        <v>18</v>
      </c>
      <c r="O3057" s="6" t="s">
        <v>5139</v>
      </c>
      <c r="P3057" s="6" t="s">
        <v>12339</v>
      </c>
      <c r="R3057" s="6" t="s">
        <v>77</v>
      </c>
      <c r="X3057" s="2">
        <v>156</v>
      </c>
      <c r="Y3057" s="2" t="s">
        <v>81</v>
      </c>
      <c r="Z3057" s="2" t="s">
        <v>82</v>
      </c>
      <c r="AD3057" s="2">
        <v>156</v>
      </c>
      <c r="AE3057" s="2" t="s">
        <v>81</v>
      </c>
      <c r="AF3057" s="2" t="s">
        <v>82</v>
      </c>
      <c r="AJ3057" s="2">
        <v>225</v>
      </c>
      <c r="AK3057" s="2" t="s">
        <v>81</v>
      </c>
      <c r="AL3057" s="2" t="s">
        <v>82</v>
      </c>
      <c r="AM3057" s="2">
        <v>225</v>
      </c>
      <c r="AN3057" s="2" t="s">
        <v>94</v>
      </c>
      <c r="AO3057" s="2" t="s">
        <v>82</v>
      </c>
      <c r="AP3057" s="2">
        <v>225</v>
      </c>
      <c r="AQ3057" s="2" t="s">
        <v>81</v>
      </c>
      <c r="AR3057" s="2" t="s">
        <v>82</v>
      </c>
      <c r="BE3057" s="23" t="str">
        <f t="shared" si="479"/>
        <v>EMF nein</v>
      </c>
      <c r="BF3057" s="23" t="str">
        <f t="shared" si="474"/>
        <v/>
      </c>
      <c r="BG3057" s="23" t="str">
        <f t="shared" si="475"/>
        <v/>
      </c>
      <c r="BH3057" s="23">
        <f t="shared" si="480"/>
        <v>0</v>
      </c>
      <c r="BO3057" s="2" t="s">
        <v>12340</v>
      </c>
      <c r="BP3057" s="3">
        <v>1</v>
      </c>
      <c r="BQ3057" s="2" t="s">
        <v>12341</v>
      </c>
    </row>
    <row r="3058" spans="1:69" ht="16.149999999999999" customHeight="1" x14ac:dyDescent="0.25">
      <c r="A3058" s="1">
        <v>3057</v>
      </c>
      <c r="B3058" s="2" t="s">
        <v>87</v>
      </c>
      <c r="C3058" s="2" t="s">
        <v>12342</v>
      </c>
      <c r="D3058" s="2" t="s">
        <v>896</v>
      </c>
      <c r="E3058" s="2" t="s">
        <v>12343</v>
      </c>
      <c r="F3058" s="67">
        <v>43454</v>
      </c>
      <c r="G3058" s="3">
        <f t="shared" si="477"/>
        <v>12</v>
      </c>
      <c r="H3058" s="3">
        <f t="shared" si="478"/>
        <v>2018</v>
      </c>
      <c r="I3058" s="19">
        <v>0.4375</v>
      </c>
      <c r="J3058" s="20">
        <f t="shared" si="473"/>
        <v>10</v>
      </c>
      <c r="K3058" s="5" t="str">
        <f t="shared" si="476"/>
        <v>ja</v>
      </c>
      <c r="L3058" s="5" t="s">
        <v>73</v>
      </c>
      <c r="M3058" s="6" t="s">
        <v>74</v>
      </c>
      <c r="N3058" s="5">
        <v>71</v>
      </c>
      <c r="O3058" s="6" t="s">
        <v>5139</v>
      </c>
      <c r="P3058" s="6" t="s">
        <v>12344</v>
      </c>
      <c r="R3058" s="6" t="s">
        <v>77</v>
      </c>
      <c r="U3058" s="2" t="s">
        <v>208</v>
      </c>
      <c r="V3058" s="2" t="s">
        <v>80</v>
      </c>
      <c r="X3058" s="2">
        <v>275</v>
      </c>
      <c r="Y3058" s="2" t="s">
        <v>83</v>
      </c>
      <c r="Z3058" s="2" t="s">
        <v>168</v>
      </c>
      <c r="AA3058" s="2">
        <v>275</v>
      </c>
      <c r="AB3058" s="2" t="s">
        <v>81</v>
      </c>
      <c r="AC3058" s="2" t="s">
        <v>168</v>
      </c>
      <c r="AD3058" s="2">
        <v>275</v>
      </c>
      <c r="AE3058" s="2" t="s">
        <v>83</v>
      </c>
      <c r="AF3058" s="2" t="s">
        <v>168</v>
      </c>
      <c r="BE3058" s="23" t="str">
        <f t="shared" si="479"/>
        <v>EMF nein</v>
      </c>
      <c r="BF3058" s="23" t="str">
        <f t="shared" si="474"/>
        <v/>
      </c>
      <c r="BG3058" s="23" t="str">
        <f t="shared" si="475"/>
        <v/>
      </c>
      <c r="BH3058" s="23">
        <f t="shared" si="480"/>
        <v>0</v>
      </c>
      <c r="BO3058" s="2" t="s">
        <v>12345</v>
      </c>
      <c r="BP3058" s="3">
        <v>1</v>
      </c>
      <c r="BQ3058" s="2" t="s">
        <v>12346</v>
      </c>
    </row>
    <row r="3059" spans="1:69" ht="16.149999999999999" customHeight="1" x14ac:dyDescent="0.25">
      <c r="A3059" s="1">
        <v>3058</v>
      </c>
      <c r="B3059" s="2" t="s">
        <v>211</v>
      </c>
      <c r="C3059" s="2" t="s">
        <v>1851</v>
      </c>
      <c r="D3059" s="2" t="s">
        <v>89</v>
      </c>
      <c r="E3059" s="2" t="s">
        <v>12347</v>
      </c>
      <c r="F3059" s="67">
        <v>43472</v>
      </c>
      <c r="G3059" s="3">
        <f t="shared" si="477"/>
        <v>1</v>
      </c>
      <c r="H3059" s="3">
        <f t="shared" si="478"/>
        <v>2019</v>
      </c>
      <c r="I3059" s="19">
        <v>0.69444444444444398</v>
      </c>
      <c r="J3059" s="20">
        <f t="shared" si="473"/>
        <v>16</v>
      </c>
      <c r="K3059" s="5" t="str">
        <f t="shared" si="476"/>
        <v>ja</v>
      </c>
      <c r="L3059" s="5" t="s">
        <v>91</v>
      </c>
      <c r="M3059" s="6" t="s">
        <v>100</v>
      </c>
      <c r="N3059" s="5">
        <v>35</v>
      </c>
      <c r="O3059" s="6" t="s">
        <v>101</v>
      </c>
      <c r="P3059" s="6" t="s">
        <v>12348</v>
      </c>
      <c r="R3059" s="6" t="s">
        <v>77</v>
      </c>
      <c r="T3059" s="6" t="s">
        <v>80</v>
      </c>
      <c r="U3059" s="2" t="s">
        <v>74</v>
      </c>
      <c r="X3059" s="2">
        <v>100</v>
      </c>
      <c r="Y3059" s="2" t="s">
        <v>94</v>
      </c>
      <c r="Z3059" s="2" t="s">
        <v>168</v>
      </c>
      <c r="AA3059" s="2">
        <v>100</v>
      </c>
      <c r="AB3059" s="2" t="s">
        <v>94</v>
      </c>
      <c r="AC3059" s="2" t="s">
        <v>168</v>
      </c>
      <c r="AD3059" s="2">
        <v>100</v>
      </c>
      <c r="AE3059" s="2" t="s">
        <v>94</v>
      </c>
      <c r="AF3059" s="2" t="s">
        <v>168</v>
      </c>
      <c r="BE3059" s="23" t="str">
        <f t="shared" si="479"/>
        <v>EMF nein</v>
      </c>
      <c r="BF3059" s="23" t="str">
        <f t="shared" si="474"/>
        <v/>
      </c>
      <c r="BG3059" s="23" t="str">
        <f t="shared" si="475"/>
        <v/>
      </c>
      <c r="BH3059" s="23">
        <f t="shared" si="480"/>
        <v>0</v>
      </c>
      <c r="BO3059" s="2" t="s">
        <v>12349</v>
      </c>
      <c r="BP3059" s="3">
        <v>1</v>
      </c>
      <c r="BQ3059" s="2" t="s">
        <v>12350</v>
      </c>
    </row>
    <row r="3060" spans="1:69" ht="16.149999999999999" customHeight="1" x14ac:dyDescent="0.25">
      <c r="A3060" s="16">
        <v>3059</v>
      </c>
      <c r="B3060" s="2" t="s">
        <v>87</v>
      </c>
      <c r="C3060" s="131" t="s">
        <v>540</v>
      </c>
      <c r="D3060" s="2" t="s">
        <v>124</v>
      </c>
      <c r="E3060" s="2" t="s">
        <v>8790</v>
      </c>
      <c r="F3060" s="67">
        <v>42459</v>
      </c>
      <c r="G3060" s="3">
        <f t="shared" si="477"/>
        <v>3</v>
      </c>
      <c r="H3060" s="3">
        <f t="shared" si="478"/>
        <v>2016</v>
      </c>
      <c r="I3060" s="19">
        <v>0.60416666666666696</v>
      </c>
      <c r="J3060" s="20">
        <f t="shared" si="473"/>
        <v>14</v>
      </c>
      <c r="K3060" s="5" t="str">
        <f t="shared" si="476"/>
        <v>ja</v>
      </c>
      <c r="L3060" s="5" t="s">
        <v>91</v>
      </c>
      <c r="M3060" s="6" t="s">
        <v>74</v>
      </c>
      <c r="N3060" s="5">
        <v>85</v>
      </c>
      <c r="O3060" s="6" t="s">
        <v>75</v>
      </c>
      <c r="P3060" s="6" t="s">
        <v>12351</v>
      </c>
      <c r="R3060" s="6" t="s">
        <v>77</v>
      </c>
      <c r="T3060" s="6" t="s">
        <v>80</v>
      </c>
      <c r="U3060" s="2" t="s">
        <v>354</v>
      </c>
      <c r="BE3060" s="23" t="str">
        <f t="shared" si="479"/>
        <v>EMF nein</v>
      </c>
      <c r="BF3060" s="23" t="str">
        <f t="shared" si="474"/>
        <v/>
      </c>
      <c r="BG3060" s="23" t="str">
        <f t="shared" si="475"/>
        <v/>
      </c>
      <c r="BH3060" s="23">
        <f t="shared" si="480"/>
        <v>0</v>
      </c>
      <c r="BO3060" s="2" t="s">
        <v>12352</v>
      </c>
      <c r="BP3060" s="3">
        <v>1</v>
      </c>
      <c r="BQ3060" s="2" t="s">
        <v>12353</v>
      </c>
    </row>
    <row r="3061" spans="1:69" ht="16.149999999999999" customHeight="1" x14ac:dyDescent="0.25">
      <c r="A3061" s="1">
        <v>3060</v>
      </c>
      <c r="B3061" s="2" t="s">
        <v>87</v>
      </c>
      <c r="C3061" s="2" t="s">
        <v>97</v>
      </c>
      <c r="D3061" s="2" t="s">
        <v>98</v>
      </c>
      <c r="E3061" s="2" t="s">
        <v>12354</v>
      </c>
      <c r="F3061" s="67">
        <v>43469</v>
      </c>
      <c r="G3061" s="3">
        <f t="shared" si="477"/>
        <v>1</v>
      </c>
      <c r="H3061" s="3">
        <f t="shared" si="478"/>
        <v>2019</v>
      </c>
      <c r="I3061" s="19">
        <v>0.34375</v>
      </c>
      <c r="J3061" s="20">
        <f t="shared" si="473"/>
        <v>8</v>
      </c>
      <c r="K3061" s="5" t="str">
        <f t="shared" si="476"/>
        <v>ja</v>
      </c>
      <c r="L3061" s="5" t="s">
        <v>91</v>
      </c>
      <c r="M3061" s="6" t="s">
        <v>74</v>
      </c>
      <c r="N3061" s="5">
        <v>75</v>
      </c>
      <c r="O3061" s="6" t="s">
        <v>140</v>
      </c>
      <c r="P3061" s="6" t="s">
        <v>12355</v>
      </c>
      <c r="R3061" s="6" t="s">
        <v>77</v>
      </c>
      <c r="T3061" s="6" t="s">
        <v>80</v>
      </c>
      <c r="X3061" s="2">
        <v>94</v>
      </c>
      <c r="Y3061" s="2" t="s">
        <v>83</v>
      </c>
      <c r="Z3061" s="2" t="s">
        <v>84</v>
      </c>
      <c r="AA3061" s="2">
        <v>94</v>
      </c>
      <c r="AB3061" s="2" t="s">
        <v>83</v>
      </c>
      <c r="AC3061" s="2" t="s">
        <v>84</v>
      </c>
      <c r="AD3061" s="2">
        <v>94</v>
      </c>
      <c r="AE3061" s="2" t="s">
        <v>83</v>
      </c>
      <c r="AF3061" s="2" t="s">
        <v>84</v>
      </c>
      <c r="BE3061" s="23" t="str">
        <f t="shared" si="479"/>
        <v>EMF nein</v>
      </c>
      <c r="BF3061" s="23" t="str">
        <f t="shared" si="474"/>
        <v/>
      </c>
      <c r="BG3061" s="23" t="str">
        <f t="shared" si="475"/>
        <v/>
      </c>
      <c r="BH3061" s="23">
        <f t="shared" si="480"/>
        <v>0</v>
      </c>
      <c r="BO3061" s="2" t="s">
        <v>12356</v>
      </c>
      <c r="BP3061" s="3">
        <v>1</v>
      </c>
      <c r="BQ3061" s="2" t="s">
        <v>12357</v>
      </c>
    </row>
    <row r="3062" spans="1:69" ht="16.149999999999999" customHeight="1" x14ac:dyDescent="0.25">
      <c r="A3062" s="16">
        <v>3061</v>
      </c>
      <c r="B3062" s="17" t="s">
        <v>211</v>
      </c>
      <c r="C3062" s="2" t="s">
        <v>2698</v>
      </c>
      <c r="D3062" s="2" t="s">
        <v>89</v>
      </c>
      <c r="E3062" s="2" t="s">
        <v>12358</v>
      </c>
      <c r="F3062" s="67">
        <v>43118</v>
      </c>
      <c r="G3062" s="3">
        <f t="shared" si="477"/>
        <v>1</v>
      </c>
      <c r="H3062" s="3">
        <f t="shared" si="478"/>
        <v>2018</v>
      </c>
      <c r="I3062" s="19">
        <v>0.5625</v>
      </c>
      <c r="J3062" s="20">
        <f t="shared" si="473"/>
        <v>13</v>
      </c>
      <c r="K3062" s="5" t="str">
        <f t="shared" si="476"/>
        <v>ja</v>
      </c>
      <c r="L3062" s="5" t="s">
        <v>73</v>
      </c>
      <c r="M3062" s="6" t="s">
        <v>115</v>
      </c>
      <c r="N3062" s="5">
        <v>15</v>
      </c>
      <c r="O3062" s="6" t="s">
        <v>126</v>
      </c>
      <c r="P3062" s="6" t="s">
        <v>12359</v>
      </c>
      <c r="R3062" s="6" t="s">
        <v>77</v>
      </c>
      <c r="T3062" s="6" t="s">
        <v>80</v>
      </c>
      <c r="X3062" s="2">
        <v>1000</v>
      </c>
      <c r="Y3062" s="2" t="s">
        <v>83</v>
      </c>
      <c r="Z3062" s="2" t="s">
        <v>84</v>
      </c>
      <c r="AA3062" s="2">
        <v>1000</v>
      </c>
      <c r="AB3062" s="2" t="s">
        <v>81</v>
      </c>
      <c r="AC3062" s="2" t="s">
        <v>84</v>
      </c>
      <c r="AD3062" s="2">
        <v>1000</v>
      </c>
      <c r="AE3062" s="2" t="s">
        <v>81</v>
      </c>
      <c r="AF3062" s="2" t="s">
        <v>84</v>
      </c>
      <c r="AJ3062" s="2">
        <v>986</v>
      </c>
      <c r="AK3062" s="2" t="s">
        <v>81</v>
      </c>
      <c r="AL3062" s="2" t="s">
        <v>84</v>
      </c>
      <c r="AM3062" s="2">
        <v>986</v>
      </c>
      <c r="AN3062" s="2" t="s">
        <v>81</v>
      </c>
      <c r="AO3062" s="2" t="s">
        <v>84</v>
      </c>
      <c r="AP3062" s="2">
        <v>986</v>
      </c>
      <c r="AQ3062" s="2" t="s">
        <v>81</v>
      </c>
      <c r="AR3062" s="2" t="s">
        <v>84</v>
      </c>
      <c r="BE3062" s="23" t="str">
        <f t="shared" si="479"/>
        <v>EMF ja</v>
      </c>
      <c r="BF3062" s="23">
        <f t="shared" si="474"/>
        <v>400</v>
      </c>
      <c r="BG3062" s="23" t="str">
        <f t="shared" si="475"/>
        <v>100-499m</v>
      </c>
      <c r="BH3062" s="23">
        <f t="shared" si="480"/>
        <v>1</v>
      </c>
      <c r="BM3062" s="2" t="s">
        <v>162</v>
      </c>
      <c r="BN3062" s="2">
        <v>400</v>
      </c>
      <c r="BO3062" s="2" t="s">
        <v>12360</v>
      </c>
      <c r="BP3062" s="3">
        <v>1</v>
      </c>
      <c r="BQ3062" s="2" t="s">
        <v>12361</v>
      </c>
    </row>
    <row r="3063" spans="1:69" ht="16.149999999999999" customHeight="1" x14ac:dyDescent="0.25">
      <c r="A3063" s="16">
        <v>3062</v>
      </c>
      <c r="B3063" s="17" t="s">
        <v>5048</v>
      </c>
      <c r="C3063" s="2" t="s">
        <v>165</v>
      </c>
      <c r="D3063" s="2" t="s">
        <v>158</v>
      </c>
      <c r="E3063" s="2" t="s">
        <v>12362</v>
      </c>
      <c r="F3063" s="67">
        <v>43476</v>
      </c>
      <c r="G3063" s="3">
        <f t="shared" si="477"/>
        <v>1</v>
      </c>
      <c r="H3063" s="3">
        <f t="shared" si="478"/>
        <v>2019</v>
      </c>
      <c r="I3063" s="19">
        <v>0.51041666666666696</v>
      </c>
      <c r="J3063" s="20">
        <f t="shared" si="473"/>
        <v>12</v>
      </c>
      <c r="K3063" s="5" t="str">
        <f t="shared" si="476"/>
        <v>ja</v>
      </c>
      <c r="L3063" s="5" t="s">
        <v>91</v>
      </c>
      <c r="M3063" s="6" t="s">
        <v>354</v>
      </c>
      <c r="O3063" s="6" t="s">
        <v>75</v>
      </c>
      <c r="P3063" s="6" t="s">
        <v>12363</v>
      </c>
      <c r="R3063" s="6" t="s">
        <v>77</v>
      </c>
      <c r="S3063" s="6" t="s">
        <v>1033</v>
      </c>
      <c r="T3063" s="6" t="s">
        <v>80</v>
      </c>
      <c r="X3063" s="2">
        <v>60</v>
      </c>
      <c r="Y3063" s="2" t="s">
        <v>81</v>
      </c>
      <c r="Z3063" s="2" t="s">
        <v>82</v>
      </c>
      <c r="AA3063" s="2" t="s">
        <v>109</v>
      </c>
      <c r="AB3063" s="2" t="s">
        <v>109</v>
      </c>
      <c r="AC3063" s="2" t="s">
        <v>109</v>
      </c>
      <c r="AD3063" s="2">
        <v>60</v>
      </c>
      <c r="AE3063" s="2" t="s">
        <v>81</v>
      </c>
      <c r="AF3063" s="2" t="s">
        <v>82</v>
      </c>
      <c r="AJ3063" s="2">
        <v>207</v>
      </c>
      <c r="AK3063" s="2" t="s">
        <v>83</v>
      </c>
      <c r="AL3063" s="2" t="s">
        <v>82</v>
      </c>
      <c r="AM3063" s="2">
        <v>207</v>
      </c>
      <c r="AN3063" s="2" t="s">
        <v>81</v>
      </c>
      <c r="AO3063" s="2" t="s">
        <v>82</v>
      </c>
      <c r="AP3063" s="2">
        <v>207</v>
      </c>
      <c r="AQ3063" s="2" t="s">
        <v>83</v>
      </c>
      <c r="AR3063" s="2" t="s">
        <v>82</v>
      </c>
      <c r="AV3063" s="2">
        <v>270</v>
      </c>
      <c r="AW3063" s="2" t="s">
        <v>81</v>
      </c>
      <c r="AX3063" s="2" t="s">
        <v>84</v>
      </c>
      <c r="BB3063" s="2">
        <v>270</v>
      </c>
      <c r="BC3063" s="2" t="s">
        <v>83</v>
      </c>
      <c r="BD3063" s="2" t="s">
        <v>84</v>
      </c>
      <c r="BE3063" s="23" t="str">
        <f t="shared" si="479"/>
        <v>EMF nein</v>
      </c>
      <c r="BF3063" s="23" t="str">
        <f t="shared" si="474"/>
        <v/>
      </c>
      <c r="BG3063" s="23" t="str">
        <f t="shared" si="475"/>
        <v/>
      </c>
      <c r="BH3063" s="23">
        <f t="shared" si="480"/>
        <v>0</v>
      </c>
      <c r="BO3063" s="2" t="s">
        <v>12364</v>
      </c>
      <c r="BP3063" s="3">
        <v>1</v>
      </c>
      <c r="BQ3063" s="2" t="s">
        <v>12365</v>
      </c>
    </row>
    <row r="3064" spans="1:69" ht="16.149999999999999" customHeight="1" x14ac:dyDescent="0.25">
      <c r="A3064" s="16">
        <v>3063</v>
      </c>
      <c r="B3064" s="17" t="s">
        <v>5048</v>
      </c>
      <c r="C3064" s="2" t="s">
        <v>12366</v>
      </c>
      <c r="D3064" s="2" t="s">
        <v>137</v>
      </c>
      <c r="E3064" s="2" t="s">
        <v>12367</v>
      </c>
      <c r="F3064" s="67">
        <v>43462</v>
      </c>
      <c r="G3064" s="3">
        <f t="shared" si="477"/>
        <v>12</v>
      </c>
      <c r="H3064" s="3">
        <f t="shared" si="478"/>
        <v>2018</v>
      </c>
      <c r="I3064" s="19">
        <v>0.32986111111111099</v>
      </c>
      <c r="J3064" s="20">
        <f t="shared" si="473"/>
        <v>7</v>
      </c>
      <c r="K3064" s="5" t="str">
        <f t="shared" si="476"/>
        <v>ja</v>
      </c>
      <c r="L3064" s="5" t="s">
        <v>91</v>
      </c>
      <c r="M3064" s="6" t="s">
        <v>74</v>
      </c>
      <c r="N3064" s="5">
        <v>76</v>
      </c>
      <c r="O3064" s="6" t="s">
        <v>126</v>
      </c>
      <c r="P3064" s="6" t="s">
        <v>12368</v>
      </c>
      <c r="R3064" s="6" t="s">
        <v>77</v>
      </c>
      <c r="S3064" s="6" t="s">
        <v>1033</v>
      </c>
      <c r="T3064" s="6" t="s">
        <v>202</v>
      </c>
      <c r="X3064" s="2">
        <v>730</v>
      </c>
      <c r="Y3064" s="2" t="s">
        <v>81</v>
      </c>
      <c r="Z3064" s="2" t="s">
        <v>82</v>
      </c>
      <c r="AD3064" s="2">
        <v>730</v>
      </c>
      <c r="AE3064" s="2" t="s">
        <v>83</v>
      </c>
      <c r="AF3064" s="2" t="s">
        <v>82</v>
      </c>
      <c r="BE3064" s="23" t="str">
        <f t="shared" si="479"/>
        <v>EMF nein</v>
      </c>
      <c r="BF3064" s="23" t="str">
        <f t="shared" si="474"/>
        <v/>
      </c>
      <c r="BG3064" s="23" t="str">
        <f t="shared" si="475"/>
        <v/>
      </c>
      <c r="BH3064" s="23">
        <f t="shared" si="480"/>
        <v>0</v>
      </c>
      <c r="BO3064" s="2" t="s">
        <v>12369</v>
      </c>
      <c r="BP3064" s="3">
        <v>1</v>
      </c>
      <c r="BQ3064" s="2" t="s">
        <v>12370</v>
      </c>
    </row>
    <row r="3065" spans="1:69" ht="16.149999999999999" customHeight="1" x14ac:dyDescent="0.25">
      <c r="A3065" s="16">
        <v>3064</v>
      </c>
      <c r="B3065" s="17" t="s">
        <v>5048</v>
      </c>
      <c r="C3065" s="404" t="s">
        <v>8684</v>
      </c>
      <c r="D3065" s="2" t="s">
        <v>172</v>
      </c>
      <c r="E3065" s="2" t="s">
        <v>12371</v>
      </c>
      <c r="F3065" s="67">
        <v>43208</v>
      </c>
      <c r="G3065" s="3">
        <f t="shared" si="477"/>
        <v>4</v>
      </c>
      <c r="H3065" s="3">
        <f t="shared" si="478"/>
        <v>2018</v>
      </c>
      <c r="I3065" s="19">
        <v>0.72916666666666696</v>
      </c>
      <c r="J3065" s="20">
        <f t="shared" si="473"/>
        <v>17</v>
      </c>
      <c r="K3065" s="5" t="str">
        <f t="shared" si="476"/>
        <v>ja</v>
      </c>
      <c r="L3065" s="5" t="s">
        <v>91</v>
      </c>
      <c r="M3065" s="6" t="s">
        <v>115</v>
      </c>
      <c r="N3065" s="5">
        <v>56</v>
      </c>
      <c r="O3065" s="6" t="s">
        <v>126</v>
      </c>
      <c r="P3065" s="6" t="s">
        <v>22302</v>
      </c>
      <c r="R3065" s="6" t="s">
        <v>77</v>
      </c>
      <c r="S3065" s="6" t="s">
        <v>1033</v>
      </c>
      <c r="T3065" s="6" t="s">
        <v>202</v>
      </c>
      <c r="X3065" s="2">
        <v>800</v>
      </c>
      <c r="Y3065" s="2" t="s">
        <v>81</v>
      </c>
      <c r="Z3065" s="2" t="s">
        <v>84</v>
      </c>
      <c r="AA3065" s="2">
        <v>800</v>
      </c>
      <c r="AB3065" s="2" t="s">
        <v>81</v>
      </c>
      <c r="AC3065" s="2" t="s">
        <v>84</v>
      </c>
      <c r="AD3065" s="2">
        <v>800</v>
      </c>
      <c r="AE3065" s="2" t="s">
        <v>81</v>
      </c>
      <c r="AF3065" s="2" t="s">
        <v>84</v>
      </c>
      <c r="AJ3065" s="2">
        <v>1070</v>
      </c>
      <c r="AK3065" s="2" t="s">
        <v>81</v>
      </c>
      <c r="AL3065" s="2" t="s">
        <v>84</v>
      </c>
      <c r="AM3065" s="2">
        <v>1070</v>
      </c>
      <c r="AN3065" s="2" t="s">
        <v>81</v>
      </c>
      <c r="AO3065" s="2" t="s">
        <v>84</v>
      </c>
      <c r="AP3065" s="2">
        <v>1070</v>
      </c>
      <c r="AQ3065" s="2" t="s">
        <v>81</v>
      </c>
      <c r="AR3065" s="2" t="s">
        <v>84</v>
      </c>
      <c r="BE3065" s="23" t="str">
        <f t="shared" si="479"/>
        <v>EMF ja</v>
      </c>
      <c r="BF3065" s="23">
        <f t="shared" si="474"/>
        <v>20</v>
      </c>
      <c r="BG3065" s="23" t="str">
        <f t="shared" si="475"/>
        <v>&lt;100m</v>
      </c>
      <c r="BH3065" s="23">
        <f t="shared" si="480"/>
        <v>1</v>
      </c>
      <c r="BM3065" s="2" t="s">
        <v>162</v>
      </c>
      <c r="BN3065" s="2">
        <v>20</v>
      </c>
      <c r="BO3065" s="2" t="s">
        <v>12372</v>
      </c>
      <c r="BP3065" s="3">
        <v>1</v>
      </c>
      <c r="BQ3065" s="2" t="s">
        <v>12373</v>
      </c>
    </row>
    <row r="3066" spans="1:69" ht="16.149999999999999" customHeight="1" x14ac:dyDescent="0.25">
      <c r="A3066" s="16">
        <v>3065</v>
      </c>
      <c r="B3066" s="17" t="s">
        <v>211</v>
      </c>
      <c r="C3066" s="2" t="s">
        <v>12374</v>
      </c>
      <c r="D3066" s="2" t="s">
        <v>113</v>
      </c>
      <c r="E3066" s="2" t="s">
        <v>12375</v>
      </c>
      <c r="F3066" s="67">
        <v>43432</v>
      </c>
      <c r="G3066" s="3">
        <f t="shared" si="477"/>
        <v>11</v>
      </c>
      <c r="H3066" s="3">
        <f t="shared" si="478"/>
        <v>2018</v>
      </c>
      <c r="I3066" s="19">
        <v>0.60416666666666696</v>
      </c>
      <c r="J3066" s="20">
        <f t="shared" si="473"/>
        <v>14</v>
      </c>
      <c r="K3066" s="5" t="str">
        <f t="shared" si="476"/>
        <v>ja</v>
      </c>
      <c r="L3066" s="5" t="s">
        <v>91</v>
      </c>
      <c r="M3066" s="6" t="s">
        <v>2721</v>
      </c>
      <c r="O3066" s="6" t="s">
        <v>75</v>
      </c>
      <c r="P3066" s="6" t="s">
        <v>12376</v>
      </c>
      <c r="R3066" s="6" t="s">
        <v>77</v>
      </c>
      <c r="S3066" s="6"/>
      <c r="U3066" s="2" t="s">
        <v>208</v>
      </c>
      <c r="V3066" s="2" t="s">
        <v>202</v>
      </c>
      <c r="X3066" s="2">
        <v>218</v>
      </c>
      <c r="Y3066" s="2" t="s">
        <v>81</v>
      </c>
      <c r="Z3066" s="2" t="s">
        <v>84</v>
      </c>
      <c r="AA3066" s="2">
        <v>218</v>
      </c>
      <c r="AB3066" s="2" t="s">
        <v>81</v>
      </c>
      <c r="AC3066" s="2" t="s">
        <v>84</v>
      </c>
      <c r="AD3066" s="2">
        <v>218</v>
      </c>
      <c r="AE3066" s="2" t="s">
        <v>83</v>
      </c>
      <c r="AF3066" s="2" t="s">
        <v>84</v>
      </c>
      <c r="AJ3066" s="2">
        <v>224</v>
      </c>
      <c r="AK3066" s="2" t="s">
        <v>81</v>
      </c>
      <c r="AL3066" s="2" t="s">
        <v>84</v>
      </c>
      <c r="AM3066" s="2">
        <v>224</v>
      </c>
      <c r="AN3066" s="2" t="s">
        <v>81</v>
      </c>
      <c r="AO3066" s="2" t="s">
        <v>84</v>
      </c>
      <c r="AP3066" s="2">
        <v>224</v>
      </c>
      <c r="AQ3066" s="2" t="s">
        <v>81</v>
      </c>
      <c r="AR3066" s="2" t="s">
        <v>84</v>
      </c>
      <c r="AV3066" s="2">
        <v>228</v>
      </c>
      <c r="AW3066" s="2" t="s">
        <v>81</v>
      </c>
      <c r="AX3066" s="2" t="s">
        <v>84</v>
      </c>
      <c r="AY3066" s="2">
        <v>228</v>
      </c>
      <c r="AZ3066" s="2" t="s">
        <v>81</v>
      </c>
      <c r="BA3066" s="2" t="s">
        <v>84</v>
      </c>
      <c r="BB3066" s="2">
        <v>228</v>
      </c>
      <c r="BC3066" s="2" t="s">
        <v>81</v>
      </c>
      <c r="BD3066" s="2" t="s">
        <v>84</v>
      </c>
      <c r="BE3066" s="23" t="str">
        <f t="shared" si="479"/>
        <v>EMF nein</v>
      </c>
      <c r="BF3066" s="23" t="str">
        <f t="shared" si="474"/>
        <v/>
      </c>
      <c r="BG3066" s="23" t="str">
        <f t="shared" si="475"/>
        <v/>
      </c>
      <c r="BH3066" s="23">
        <f t="shared" si="480"/>
        <v>0</v>
      </c>
      <c r="BO3066" s="2" t="s">
        <v>12377</v>
      </c>
      <c r="BP3066" s="3">
        <v>1</v>
      </c>
      <c r="BQ3066" s="2" t="s">
        <v>12378</v>
      </c>
    </row>
    <row r="3067" spans="1:69" ht="16.149999999999999" customHeight="1" x14ac:dyDescent="0.25">
      <c r="A3067" s="16">
        <v>3066</v>
      </c>
      <c r="B3067" s="17" t="s">
        <v>211</v>
      </c>
      <c r="C3067" s="2" t="s">
        <v>4688</v>
      </c>
      <c r="D3067" s="2" t="s">
        <v>89</v>
      </c>
      <c r="E3067" s="2" t="s">
        <v>6582</v>
      </c>
      <c r="F3067" s="67">
        <v>43481</v>
      </c>
      <c r="G3067" s="3">
        <f t="shared" si="477"/>
        <v>1</v>
      </c>
      <c r="H3067" s="3">
        <f t="shared" si="478"/>
        <v>2019</v>
      </c>
      <c r="I3067" s="19">
        <v>0.55208333333333304</v>
      </c>
      <c r="J3067" s="20">
        <f t="shared" si="473"/>
        <v>13</v>
      </c>
      <c r="K3067" s="5" t="str">
        <f t="shared" si="476"/>
        <v>ja</v>
      </c>
      <c r="L3067" s="5" t="s">
        <v>73</v>
      </c>
      <c r="M3067" s="6" t="s">
        <v>74</v>
      </c>
      <c r="N3067" s="5">
        <v>43</v>
      </c>
      <c r="O3067" s="6" t="s">
        <v>126</v>
      </c>
      <c r="P3067" s="6" t="s">
        <v>12379</v>
      </c>
      <c r="R3067" s="6" t="s">
        <v>77</v>
      </c>
      <c r="S3067" s="6"/>
      <c r="T3067" s="6" t="s">
        <v>202</v>
      </c>
      <c r="U3067" s="6" t="s">
        <v>139</v>
      </c>
      <c r="X3067" s="2">
        <v>420</v>
      </c>
      <c r="Y3067" s="2" t="s">
        <v>83</v>
      </c>
      <c r="Z3067" s="2" t="s">
        <v>168</v>
      </c>
      <c r="AA3067" s="2">
        <v>420</v>
      </c>
      <c r="AB3067" s="2" t="s">
        <v>94</v>
      </c>
      <c r="AC3067" s="2" t="s">
        <v>168</v>
      </c>
      <c r="AD3067" s="2">
        <v>420</v>
      </c>
      <c r="AE3067" s="2" t="s">
        <v>81</v>
      </c>
      <c r="AF3067" s="2" t="s">
        <v>168</v>
      </c>
      <c r="AJ3067" s="2">
        <v>420</v>
      </c>
      <c r="AK3067" s="2" t="s">
        <v>83</v>
      </c>
      <c r="AL3067" s="2" t="s">
        <v>168</v>
      </c>
      <c r="AM3067" s="2">
        <v>420</v>
      </c>
      <c r="AN3067" s="2" t="s">
        <v>94</v>
      </c>
      <c r="AO3067" s="2" t="s">
        <v>168</v>
      </c>
      <c r="AP3067" s="2">
        <v>420</v>
      </c>
      <c r="AQ3067" s="2" t="s">
        <v>81</v>
      </c>
      <c r="AR3067" s="2" t="s">
        <v>168</v>
      </c>
      <c r="AV3067" s="2">
        <v>830</v>
      </c>
      <c r="AW3067" s="2" t="s">
        <v>81</v>
      </c>
      <c r="AX3067" s="2" t="s">
        <v>84</v>
      </c>
      <c r="AY3067" s="2">
        <v>830</v>
      </c>
      <c r="AZ3067" s="2" t="s">
        <v>94</v>
      </c>
      <c r="BA3067" s="2" t="s">
        <v>84</v>
      </c>
      <c r="BB3067" s="2">
        <v>830</v>
      </c>
      <c r="BC3067" s="2" t="s">
        <v>81</v>
      </c>
      <c r="BD3067" s="2" t="s">
        <v>84</v>
      </c>
      <c r="BE3067" s="23" t="str">
        <f t="shared" si="479"/>
        <v>EMF nein</v>
      </c>
      <c r="BF3067" s="23" t="str">
        <f t="shared" si="474"/>
        <v/>
      </c>
      <c r="BG3067" s="23" t="str">
        <f t="shared" si="475"/>
        <v/>
      </c>
      <c r="BH3067" s="23">
        <f t="shared" si="480"/>
        <v>0</v>
      </c>
      <c r="BO3067" s="2" t="s">
        <v>12380</v>
      </c>
      <c r="BP3067" s="3">
        <v>1</v>
      </c>
      <c r="BQ3067" s="2" t="s">
        <v>12381</v>
      </c>
    </row>
    <row r="3068" spans="1:69" ht="16.149999999999999" customHeight="1" x14ac:dyDescent="0.25">
      <c r="A3068" s="16">
        <v>3067</v>
      </c>
      <c r="B3068" s="17" t="s">
        <v>211</v>
      </c>
      <c r="C3068" s="2" t="s">
        <v>1345</v>
      </c>
      <c r="D3068" s="2" t="s">
        <v>124</v>
      </c>
      <c r="E3068" s="2" t="s">
        <v>11642</v>
      </c>
      <c r="F3068" s="67">
        <v>43481</v>
      </c>
      <c r="G3068" s="3">
        <f t="shared" si="477"/>
        <v>1</v>
      </c>
      <c r="H3068" s="3">
        <f t="shared" si="478"/>
        <v>2019</v>
      </c>
      <c r="I3068" s="19">
        <v>0.17013888888888901</v>
      </c>
      <c r="J3068" s="20">
        <f t="shared" si="473"/>
        <v>4</v>
      </c>
      <c r="K3068" s="5" t="str">
        <f t="shared" si="476"/>
        <v>ja</v>
      </c>
      <c r="L3068" s="5" t="s">
        <v>73</v>
      </c>
      <c r="M3068" s="6" t="s">
        <v>74</v>
      </c>
      <c r="N3068" s="5">
        <v>26</v>
      </c>
      <c r="O3068" s="6" t="s">
        <v>101</v>
      </c>
      <c r="P3068" s="6" t="s">
        <v>12382</v>
      </c>
      <c r="R3068" s="6" t="s">
        <v>77</v>
      </c>
      <c r="T3068" s="6" t="s">
        <v>80</v>
      </c>
      <c r="X3068" s="2">
        <v>20</v>
      </c>
      <c r="Y3068" s="2" t="s">
        <v>94</v>
      </c>
      <c r="Z3068" s="2" t="s">
        <v>84</v>
      </c>
      <c r="AA3068" s="2">
        <v>29</v>
      </c>
      <c r="AB3068" s="2" t="s">
        <v>94</v>
      </c>
      <c r="AC3068" s="2" t="s">
        <v>84</v>
      </c>
      <c r="AD3068" s="2">
        <v>20</v>
      </c>
      <c r="AE3068" s="2" t="s">
        <v>94</v>
      </c>
      <c r="AF3068" s="2" t="s">
        <v>84</v>
      </c>
      <c r="BE3068" s="23" t="str">
        <f t="shared" si="479"/>
        <v>EMF nein</v>
      </c>
      <c r="BF3068" s="23" t="str">
        <f t="shared" si="474"/>
        <v/>
      </c>
      <c r="BG3068" s="23" t="str">
        <f t="shared" si="475"/>
        <v/>
      </c>
      <c r="BH3068" s="23">
        <f t="shared" si="480"/>
        <v>0</v>
      </c>
      <c r="BO3068" s="2" t="s">
        <v>12383</v>
      </c>
      <c r="BP3068" s="3">
        <v>1</v>
      </c>
      <c r="BQ3068" s="2" t="s">
        <v>12384</v>
      </c>
    </row>
    <row r="3069" spans="1:69" ht="16.149999999999999" customHeight="1" x14ac:dyDescent="0.25">
      <c r="A3069" s="93">
        <v>3068</v>
      </c>
      <c r="B3069" s="17" t="s">
        <v>211</v>
      </c>
      <c r="C3069" s="2" t="s">
        <v>881</v>
      </c>
      <c r="D3069" s="2" t="s">
        <v>124</v>
      </c>
      <c r="E3069" s="2" t="s">
        <v>12385</v>
      </c>
      <c r="F3069" s="67">
        <v>42587</v>
      </c>
      <c r="G3069" s="3">
        <f t="shared" si="477"/>
        <v>8</v>
      </c>
      <c r="H3069" s="3">
        <f t="shared" si="478"/>
        <v>2016</v>
      </c>
      <c r="I3069" s="19">
        <v>0.65972222222222199</v>
      </c>
      <c r="J3069" s="20">
        <f t="shared" si="473"/>
        <v>15</v>
      </c>
      <c r="K3069" s="5" t="str">
        <f t="shared" si="476"/>
        <v>ja</v>
      </c>
      <c r="L3069" s="5" t="s">
        <v>91</v>
      </c>
      <c r="M3069" s="6" t="s">
        <v>2721</v>
      </c>
      <c r="N3069" s="5">
        <v>20</v>
      </c>
      <c r="O3069" s="6" t="s">
        <v>5139</v>
      </c>
      <c r="P3069" s="6" t="s">
        <v>12386</v>
      </c>
      <c r="R3069" s="6" t="s">
        <v>77</v>
      </c>
      <c r="U3069" s="2" t="s">
        <v>208</v>
      </c>
      <c r="V3069" s="2" t="s">
        <v>80</v>
      </c>
      <c r="BE3069" s="23" t="str">
        <f t="shared" si="479"/>
        <v>EMF nein</v>
      </c>
      <c r="BF3069" s="23" t="str">
        <f t="shared" si="474"/>
        <v/>
      </c>
      <c r="BG3069" s="23" t="str">
        <f t="shared" si="475"/>
        <v/>
      </c>
      <c r="BH3069" s="23">
        <f t="shared" si="480"/>
        <v>0</v>
      </c>
      <c r="BO3069" s="2" t="s">
        <v>12387</v>
      </c>
      <c r="BP3069" s="3">
        <v>1</v>
      </c>
      <c r="BQ3069" s="2" t="s">
        <v>12388</v>
      </c>
    </row>
    <row r="3070" spans="1:69" ht="16.149999999999999" customHeight="1" x14ac:dyDescent="0.25">
      <c r="A3070" s="16">
        <v>3069</v>
      </c>
      <c r="B3070" s="17" t="s">
        <v>211</v>
      </c>
      <c r="C3070" s="2" t="s">
        <v>793</v>
      </c>
      <c r="D3070" s="2" t="s">
        <v>158</v>
      </c>
      <c r="E3070" s="2" t="s">
        <v>12389</v>
      </c>
      <c r="F3070" s="67">
        <v>42587</v>
      </c>
      <c r="G3070" s="3">
        <f t="shared" si="477"/>
        <v>8</v>
      </c>
      <c r="H3070" s="3">
        <f t="shared" si="478"/>
        <v>2016</v>
      </c>
      <c r="I3070" s="19">
        <v>0.41666666666666702</v>
      </c>
      <c r="J3070" s="20">
        <f t="shared" ref="J3070:J3133" si="481">IF(I3070&lt;&gt;"",HOUR(I3070),"")</f>
        <v>10</v>
      </c>
      <c r="K3070" s="5" t="str">
        <f t="shared" si="476"/>
        <v>ja</v>
      </c>
      <c r="L3070" s="5" t="s">
        <v>91</v>
      </c>
      <c r="M3070" s="6" t="s">
        <v>74</v>
      </c>
      <c r="O3070" s="6" t="s">
        <v>5139</v>
      </c>
      <c r="P3070" s="6" t="s">
        <v>12390</v>
      </c>
      <c r="R3070" s="6" t="s">
        <v>77</v>
      </c>
      <c r="U3070" s="2" t="s">
        <v>9313</v>
      </c>
      <c r="V3070" s="2" t="s">
        <v>80</v>
      </c>
      <c r="X3070" s="2">
        <v>152</v>
      </c>
      <c r="Y3070" s="2" t="s">
        <v>81</v>
      </c>
      <c r="Z3070" s="2" t="s">
        <v>161</v>
      </c>
      <c r="AA3070" s="2">
        <v>152</v>
      </c>
      <c r="AB3070" s="2" t="s">
        <v>81</v>
      </c>
      <c r="AC3070" s="2" t="s">
        <v>161</v>
      </c>
      <c r="AD3070" s="2">
        <v>152</v>
      </c>
      <c r="AE3070" s="2" t="s">
        <v>81</v>
      </c>
      <c r="AF3070" s="2" t="s">
        <v>161</v>
      </c>
      <c r="BE3070" s="23" t="str">
        <f t="shared" si="479"/>
        <v>EMF nein</v>
      </c>
      <c r="BF3070" s="23" t="str">
        <f t="shared" si="474"/>
        <v/>
      </c>
      <c r="BG3070" s="23" t="str">
        <f t="shared" si="475"/>
        <v/>
      </c>
      <c r="BH3070" s="23">
        <f t="shared" si="480"/>
        <v>0</v>
      </c>
      <c r="BO3070" s="2" t="s">
        <v>12391</v>
      </c>
      <c r="BP3070" s="3">
        <v>1</v>
      </c>
      <c r="BQ3070" s="2" t="s">
        <v>12392</v>
      </c>
    </row>
    <row r="3071" spans="1:69" ht="16.149999999999999" customHeight="1" x14ac:dyDescent="0.25">
      <c r="A3071" s="16">
        <v>3070</v>
      </c>
      <c r="B3071" s="17" t="s">
        <v>211</v>
      </c>
      <c r="C3071" s="2" t="s">
        <v>284</v>
      </c>
      <c r="D3071" s="2" t="s">
        <v>264</v>
      </c>
      <c r="E3071" s="2" t="s">
        <v>12393</v>
      </c>
      <c r="F3071" s="67">
        <v>43256</v>
      </c>
      <c r="G3071" s="3">
        <f t="shared" si="477"/>
        <v>6</v>
      </c>
      <c r="H3071" s="3">
        <f t="shared" si="478"/>
        <v>2018</v>
      </c>
      <c r="I3071" s="19">
        <v>0.35416666666666702</v>
      </c>
      <c r="J3071" s="20">
        <f t="shared" si="481"/>
        <v>8</v>
      </c>
      <c r="K3071" s="5" t="str">
        <f t="shared" si="476"/>
        <v>ja</v>
      </c>
      <c r="L3071" s="5" t="s">
        <v>73</v>
      </c>
      <c r="M3071" s="6" t="s">
        <v>115</v>
      </c>
      <c r="N3071" s="5">
        <v>14</v>
      </c>
      <c r="O3071" s="6" t="s">
        <v>5139</v>
      </c>
      <c r="P3071" s="6" t="s">
        <v>22303</v>
      </c>
      <c r="R3071" s="6" t="s">
        <v>77</v>
      </c>
      <c r="T3071" s="6" t="s">
        <v>80</v>
      </c>
      <c r="X3071" s="2">
        <v>170</v>
      </c>
      <c r="Y3071" s="2" t="s">
        <v>81</v>
      </c>
      <c r="Z3071" s="2" t="s">
        <v>84</v>
      </c>
      <c r="AD3071" s="2">
        <v>170</v>
      </c>
      <c r="AE3071" s="2" t="s">
        <v>81</v>
      </c>
      <c r="AF3071" s="2" t="s">
        <v>84</v>
      </c>
      <c r="AJ3071" s="2">
        <v>329</v>
      </c>
      <c r="AK3071" s="2" t="s">
        <v>81</v>
      </c>
      <c r="AL3071" s="2" t="s">
        <v>84</v>
      </c>
      <c r="AM3071" s="2">
        <v>329</v>
      </c>
      <c r="AN3071" s="2" t="s">
        <v>94</v>
      </c>
      <c r="AO3071" s="2" t="s">
        <v>84</v>
      </c>
      <c r="AP3071" s="2">
        <v>329</v>
      </c>
      <c r="AQ3071" s="2" t="s">
        <v>81</v>
      </c>
      <c r="AR3071" s="2" t="s">
        <v>84</v>
      </c>
      <c r="BE3071" s="23" t="str">
        <f t="shared" si="479"/>
        <v>EMF nein</v>
      </c>
      <c r="BF3071" s="23" t="str">
        <f t="shared" si="474"/>
        <v/>
      </c>
      <c r="BG3071" s="23" t="str">
        <f t="shared" si="475"/>
        <v/>
      </c>
      <c r="BH3071" s="23">
        <f t="shared" si="480"/>
        <v>0</v>
      </c>
      <c r="BO3071" s="2" t="s">
        <v>12394</v>
      </c>
      <c r="BP3071" s="3">
        <v>1</v>
      </c>
      <c r="BQ3071" s="2" t="s">
        <v>12395</v>
      </c>
    </row>
    <row r="3072" spans="1:69" ht="16.149999999999999" customHeight="1" x14ac:dyDescent="0.25">
      <c r="A3072" s="16">
        <v>3071</v>
      </c>
      <c r="B3072" s="17" t="s">
        <v>211</v>
      </c>
      <c r="C3072" s="2" t="s">
        <v>7030</v>
      </c>
      <c r="D3072" s="2" t="s">
        <v>137</v>
      </c>
      <c r="E3072" s="2" t="s">
        <v>12396</v>
      </c>
      <c r="F3072" s="67">
        <v>43494</v>
      </c>
      <c r="G3072" s="3">
        <f t="shared" si="477"/>
        <v>1</v>
      </c>
      <c r="H3072" s="3">
        <f t="shared" si="478"/>
        <v>2019</v>
      </c>
      <c r="I3072" s="19">
        <v>0.39236111111111099</v>
      </c>
      <c r="J3072" s="20">
        <f t="shared" si="481"/>
        <v>9</v>
      </c>
      <c r="K3072" s="5" t="str">
        <f t="shared" si="476"/>
        <v>ja</v>
      </c>
      <c r="L3072" s="5" t="s">
        <v>91</v>
      </c>
      <c r="M3072" s="6" t="s">
        <v>74</v>
      </c>
      <c r="N3072" s="5">
        <v>56</v>
      </c>
      <c r="O3072" s="6" t="s">
        <v>101</v>
      </c>
      <c r="P3072" s="6" t="s">
        <v>10848</v>
      </c>
      <c r="R3072" s="6" t="s">
        <v>77</v>
      </c>
      <c r="T3072" s="6" t="s">
        <v>80</v>
      </c>
      <c r="U3072" s="2" t="s">
        <v>139</v>
      </c>
      <c r="X3072" s="2">
        <v>70</v>
      </c>
      <c r="Y3072" s="2" t="s">
        <v>81</v>
      </c>
      <c r="Z3072" s="2" t="s">
        <v>168</v>
      </c>
      <c r="AA3072" s="2">
        <v>70</v>
      </c>
      <c r="AB3072" s="2" t="s">
        <v>94</v>
      </c>
      <c r="AC3072" s="2" t="s">
        <v>168</v>
      </c>
      <c r="AD3072" s="2">
        <v>70</v>
      </c>
      <c r="AE3072" s="2" t="s">
        <v>83</v>
      </c>
      <c r="AF3072" s="2" t="s">
        <v>168</v>
      </c>
      <c r="AJ3072" s="2">
        <v>40</v>
      </c>
      <c r="AK3072" s="2" t="s">
        <v>94</v>
      </c>
      <c r="AL3072" s="2" t="s">
        <v>84</v>
      </c>
      <c r="AM3072" s="2">
        <v>40</v>
      </c>
      <c r="AN3072" s="2" t="s">
        <v>94</v>
      </c>
      <c r="AO3072" s="2" t="s">
        <v>84</v>
      </c>
      <c r="AP3072" s="2">
        <v>40</v>
      </c>
      <c r="AQ3072" s="2" t="s">
        <v>94</v>
      </c>
      <c r="AR3072" s="2" t="s">
        <v>84</v>
      </c>
      <c r="BE3072" s="23" t="str">
        <f t="shared" si="479"/>
        <v>EMF nein</v>
      </c>
      <c r="BF3072" s="23" t="str">
        <f t="shared" si="474"/>
        <v/>
      </c>
      <c r="BG3072" s="23" t="str">
        <f t="shared" si="475"/>
        <v/>
      </c>
      <c r="BH3072" s="23">
        <f t="shared" si="480"/>
        <v>0</v>
      </c>
      <c r="BO3072" s="2" t="s">
        <v>12397</v>
      </c>
      <c r="BP3072" s="3">
        <v>1</v>
      </c>
      <c r="BQ3072" s="2" t="s">
        <v>12398</v>
      </c>
    </row>
    <row r="3073" spans="1:70" ht="16.149999999999999" customHeight="1" x14ac:dyDescent="0.25">
      <c r="A3073" s="16">
        <v>3072</v>
      </c>
      <c r="B3073" s="17" t="s">
        <v>211</v>
      </c>
      <c r="C3073" s="2" t="s">
        <v>1096</v>
      </c>
      <c r="D3073" s="2" t="s">
        <v>1097</v>
      </c>
      <c r="E3073" s="2" t="s">
        <v>12399</v>
      </c>
      <c r="F3073" s="67">
        <v>43497</v>
      </c>
      <c r="G3073" s="3">
        <f t="shared" si="477"/>
        <v>2</v>
      </c>
      <c r="H3073" s="3">
        <f t="shared" si="478"/>
        <v>2019</v>
      </c>
      <c r="I3073" s="19">
        <v>0.33333333333333298</v>
      </c>
      <c r="J3073" s="20">
        <f t="shared" si="481"/>
        <v>8</v>
      </c>
      <c r="K3073" s="5" t="str">
        <f t="shared" si="476"/>
        <v>ja</v>
      </c>
      <c r="L3073" s="5" t="s">
        <v>91</v>
      </c>
      <c r="M3073" s="6" t="s">
        <v>74</v>
      </c>
      <c r="N3073" s="5">
        <v>45</v>
      </c>
      <c r="O3073" s="6" t="s">
        <v>140</v>
      </c>
      <c r="P3073" s="6" t="s">
        <v>12400</v>
      </c>
      <c r="R3073" s="6" t="s">
        <v>77</v>
      </c>
      <c r="V3073" s="6" t="s">
        <v>80</v>
      </c>
      <c r="X3073" s="2">
        <v>430</v>
      </c>
      <c r="Y3073" s="2" t="s">
        <v>83</v>
      </c>
      <c r="Z3073" s="2" t="s">
        <v>84</v>
      </c>
      <c r="AA3073" s="2">
        <v>430</v>
      </c>
      <c r="AB3073" s="2" t="s">
        <v>81</v>
      </c>
      <c r="AC3073" s="2" t="s">
        <v>84</v>
      </c>
      <c r="AD3073" s="2">
        <v>430</v>
      </c>
      <c r="AE3073" s="2" t="s">
        <v>81</v>
      </c>
      <c r="AF3073" s="2" t="s">
        <v>84</v>
      </c>
      <c r="BE3073" s="23" t="str">
        <f t="shared" si="479"/>
        <v>EMF ja</v>
      </c>
      <c r="BF3073" s="23">
        <f t="shared" si="474"/>
        <v>200</v>
      </c>
      <c r="BG3073" s="23" t="str">
        <f t="shared" si="475"/>
        <v>100-499m</v>
      </c>
      <c r="BH3073" s="23">
        <f t="shared" si="480"/>
        <v>1</v>
      </c>
      <c r="BM3073" s="2" t="s">
        <v>162</v>
      </c>
      <c r="BN3073" s="2">
        <v>200</v>
      </c>
      <c r="BO3073" s="2" t="s">
        <v>12401</v>
      </c>
      <c r="BP3073" s="3">
        <v>1</v>
      </c>
      <c r="BQ3073" s="2" t="s">
        <v>12402</v>
      </c>
    </row>
    <row r="3074" spans="1:70" ht="16.149999999999999" customHeight="1" x14ac:dyDescent="0.25">
      <c r="A3074" s="16">
        <v>3073</v>
      </c>
      <c r="B3074" s="17" t="s">
        <v>87</v>
      </c>
      <c r="C3074" s="2" t="s">
        <v>4414</v>
      </c>
      <c r="D3074" s="2" t="s">
        <v>71</v>
      </c>
      <c r="E3074" s="2" t="s">
        <v>12403</v>
      </c>
      <c r="F3074" s="67">
        <v>43495</v>
      </c>
      <c r="G3074" s="3">
        <f t="shared" si="477"/>
        <v>1</v>
      </c>
      <c r="H3074" s="3">
        <f t="shared" si="478"/>
        <v>2019</v>
      </c>
      <c r="I3074" s="19">
        <v>0.26041666666666702</v>
      </c>
      <c r="J3074" s="20">
        <f t="shared" si="481"/>
        <v>6</v>
      </c>
      <c r="K3074" s="5" t="str">
        <f t="shared" si="476"/>
        <v>ja</v>
      </c>
      <c r="L3074" s="5" t="s">
        <v>73</v>
      </c>
      <c r="M3074" s="6" t="s">
        <v>74</v>
      </c>
      <c r="N3074" s="5">
        <v>75</v>
      </c>
      <c r="O3074" s="6" t="s">
        <v>75</v>
      </c>
      <c r="P3074" s="2" t="s">
        <v>12404</v>
      </c>
      <c r="R3074" s="6" t="s">
        <v>77</v>
      </c>
      <c r="BE3074" s="23" t="str">
        <f t="shared" si="479"/>
        <v>EMF nein</v>
      </c>
      <c r="BF3074" s="23" t="str">
        <f t="shared" ref="BF3074:BF3137" si="482">IF(SUM(BJ3074,BL3074,BN3074)=0,"",MIN(BJ3074,BL3074,BN3074))</f>
        <v/>
      </c>
      <c r="BG3074" s="23" t="str">
        <f t="shared" ref="BG3074:BG3137" si="483">IF(BF3074="","",IF(BF3074&lt;100,"&lt;100m",IF(AND(BF3074&gt;99, BF3074&lt;500),"100-499m",IF(BF3074&gt;499,"500+m",""))))</f>
        <v/>
      </c>
      <c r="BH3074" s="23">
        <f t="shared" si="480"/>
        <v>0</v>
      </c>
      <c r="BO3074" s="2" t="s">
        <v>12405</v>
      </c>
      <c r="BP3074" s="3">
        <v>1</v>
      </c>
      <c r="BQ3074" s="2" t="s">
        <v>12406</v>
      </c>
    </row>
    <row r="3075" spans="1:70" ht="16.149999999999999" customHeight="1" x14ac:dyDescent="0.25">
      <c r="A3075" s="16">
        <v>3074</v>
      </c>
      <c r="B3075" s="17" t="s">
        <v>135</v>
      </c>
      <c r="C3075" s="2" t="s">
        <v>4464</v>
      </c>
      <c r="D3075" s="2" t="s">
        <v>264</v>
      </c>
      <c r="E3075" s="2" t="s">
        <v>12407</v>
      </c>
      <c r="F3075" s="67">
        <v>43255</v>
      </c>
      <c r="G3075" s="3">
        <f t="shared" si="477"/>
        <v>6</v>
      </c>
      <c r="H3075" s="3">
        <f t="shared" si="478"/>
        <v>2018</v>
      </c>
      <c r="I3075" s="19">
        <v>0.41666666666666702</v>
      </c>
      <c r="J3075" s="20">
        <f t="shared" si="481"/>
        <v>10</v>
      </c>
      <c r="K3075" s="5" t="str">
        <f t="shared" si="476"/>
        <v>ja</v>
      </c>
      <c r="L3075" s="5" t="s">
        <v>91</v>
      </c>
      <c r="M3075" s="6" t="s">
        <v>139</v>
      </c>
      <c r="N3075" s="5">
        <v>32</v>
      </c>
      <c r="O3075" s="6" t="s">
        <v>5139</v>
      </c>
      <c r="P3075" s="6" t="s">
        <v>12408</v>
      </c>
      <c r="R3075" s="6" t="s">
        <v>77</v>
      </c>
      <c r="U3075" s="2" t="s">
        <v>74</v>
      </c>
      <c r="X3075" s="2">
        <v>311</v>
      </c>
      <c r="Y3075" s="2" t="s">
        <v>83</v>
      </c>
      <c r="Z3075" s="2" t="s">
        <v>84</v>
      </c>
      <c r="AA3075" s="2">
        <v>311</v>
      </c>
      <c r="AB3075" s="2" t="s">
        <v>81</v>
      </c>
      <c r="AC3075" s="2" t="s">
        <v>84</v>
      </c>
      <c r="AD3075" s="2">
        <v>311</v>
      </c>
      <c r="AE3075" s="2" t="s">
        <v>83</v>
      </c>
      <c r="AF3075" s="2" t="s">
        <v>84</v>
      </c>
      <c r="BE3075" s="23" t="str">
        <f t="shared" si="479"/>
        <v>EMF nein</v>
      </c>
      <c r="BF3075" s="23" t="str">
        <f t="shared" si="482"/>
        <v/>
      </c>
      <c r="BG3075" s="23" t="str">
        <f t="shared" si="483"/>
        <v/>
      </c>
      <c r="BH3075" s="23">
        <f t="shared" si="480"/>
        <v>0</v>
      </c>
      <c r="BO3075" s="2" t="s">
        <v>12409</v>
      </c>
      <c r="BP3075" s="3">
        <v>1</v>
      </c>
      <c r="BQ3075" s="2" t="s">
        <v>12410</v>
      </c>
    </row>
    <row r="3076" spans="1:70" ht="16.149999999999999" customHeight="1" x14ac:dyDescent="0.25">
      <c r="A3076" s="16">
        <v>3075</v>
      </c>
      <c r="B3076" s="17" t="s">
        <v>135</v>
      </c>
      <c r="C3076" s="2" t="s">
        <v>2141</v>
      </c>
      <c r="D3076" s="2" t="s">
        <v>137</v>
      </c>
      <c r="E3076" s="2" t="s">
        <v>12411</v>
      </c>
      <c r="F3076" s="67">
        <v>43488</v>
      </c>
      <c r="G3076" s="3">
        <f t="shared" si="477"/>
        <v>1</v>
      </c>
      <c r="H3076" s="3">
        <f t="shared" si="478"/>
        <v>2019</v>
      </c>
      <c r="I3076" s="19">
        <v>0.56597222222222199</v>
      </c>
      <c r="J3076" s="20">
        <f t="shared" si="481"/>
        <v>13</v>
      </c>
      <c r="K3076" s="5" t="str">
        <f t="shared" si="476"/>
        <v>ja</v>
      </c>
      <c r="L3076" s="5" t="s">
        <v>91</v>
      </c>
      <c r="M3076" s="6" t="s">
        <v>139</v>
      </c>
      <c r="O3076" s="6" t="s">
        <v>126</v>
      </c>
      <c r="P3076" s="6" t="s">
        <v>8340</v>
      </c>
      <c r="R3076" s="6" t="s">
        <v>77</v>
      </c>
      <c r="U3076" s="2" t="s">
        <v>74</v>
      </c>
      <c r="V3076" s="2" t="s">
        <v>80</v>
      </c>
      <c r="X3076" s="2">
        <v>877</v>
      </c>
      <c r="Y3076" s="2" t="s">
        <v>83</v>
      </c>
      <c r="Z3076" s="2" t="s">
        <v>84</v>
      </c>
      <c r="AA3076" s="2">
        <v>877</v>
      </c>
      <c r="AB3076" s="2" t="s">
        <v>81</v>
      </c>
      <c r="AC3076" s="2" t="s">
        <v>84</v>
      </c>
      <c r="AD3076" s="2">
        <v>877</v>
      </c>
      <c r="AE3076" s="2" t="s">
        <v>83</v>
      </c>
      <c r="AF3076" s="2" t="s">
        <v>84</v>
      </c>
      <c r="AJ3076" s="2">
        <v>877</v>
      </c>
      <c r="AK3076" s="2" t="s">
        <v>83</v>
      </c>
      <c r="AL3076" s="2" t="s">
        <v>84</v>
      </c>
      <c r="AM3076" s="2">
        <v>877</v>
      </c>
      <c r="AN3076" s="2" t="s">
        <v>81</v>
      </c>
      <c r="AO3076" s="2" t="s">
        <v>84</v>
      </c>
      <c r="AP3076" s="2">
        <v>877</v>
      </c>
      <c r="AQ3076" s="2" t="s">
        <v>83</v>
      </c>
      <c r="AR3076" s="2" t="s">
        <v>84</v>
      </c>
      <c r="BE3076" s="23" t="str">
        <f t="shared" si="479"/>
        <v>EMF ja</v>
      </c>
      <c r="BF3076" s="23">
        <f t="shared" si="482"/>
        <v>130</v>
      </c>
      <c r="BG3076" s="23" t="str">
        <f t="shared" si="483"/>
        <v>100-499m</v>
      </c>
      <c r="BH3076" s="23">
        <f t="shared" si="480"/>
        <v>1</v>
      </c>
      <c r="BK3076" s="2" t="s">
        <v>162</v>
      </c>
      <c r="BL3076" s="2">
        <v>130</v>
      </c>
      <c r="BO3076" s="2" t="s">
        <v>12412</v>
      </c>
      <c r="BP3076" s="3">
        <v>1</v>
      </c>
      <c r="BQ3076" s="2" t="s">
        <v>12413</v>
      </c>
    </row>
    <row r="3077" spans="1:70" ht="16.149999999999999" customHeight="1" x14ac:dyDescent="0.25">
      <c r="A3077" s="16">
        <v>3076</v>
      </c>
      <c r="B3077" s="17" t="s">
        <v>5048</v>
      </c>
      <c r="C3077" s="116" t="s">
        <v>1851</v>
      </c>
      <c r="D3077" s="2" t="s">
        <v>89</v>
      </c>
      <c r="E3077" s="2" t="s">
        <v>12414</v>
      </c>
      <c r="F3077" s="67">
        <v>42107</v>
      </c>
      <c r="G3077" s="3">
        <f t="shared" si="477"/>
        <v>4</v>
      </c>
      <c r="H3077" s="3">
        <f t="shared" si="478"/>
        <v>2015</v>
      </c>
      <c r="I3077" s="19">
        <v>0.6875</v>
      </c>
      <c r="J3077" s="20">
        <f t="shared" si="481"/>
        <v>16</v>
      </c>
      <c r="K3077" s="5" t="str">
        <f t="shared" si="476"/>
        <v>ja</v>
      </c>
      <c r="M3077" s="6" t="s">
        <v>208</v>
      </c>
      <c r="N3077" s="5" t="s">
        <v>109</v>
      </c>
      <c r="O3077" s="6" t="s">
        <v>5139</v>
      </c>
      <c r="P3077" s="6" t="s">
        <v>12415</v>
      </c>
      <c r="R3077" s="6" t="s">
        <v>77</v>
      </c>
      <c r="S3077" s="2" t="s">
        <v>12416</v>
      </c>
      <c r="T3077" s="6" t="s">
        <v>202</v>
      </c>
      <c r="W3077" s="116" t="s">
        <v>12417</v>
      </c>
      <c r="X3077" s="2">
        <v>117</v>
      </c>
      <c r="Y3077" s="2" t="s">
        <v>81</v>
      </c>
      <c r="Z3077" s="2" t="s">
        <v>84</v>
      </c>
      <c r="AA3077" s="2">
        <v>117</v>
      </c>
      <c r="AB3077" s="2" t="s">
        <v>81</v>
      </c>
      <c r="AC3077" s="2" t="s">
        <v>84</v>
      </c>
      <c r="AD3077" s="2">
        <v>117</v>
      </c>
      <c r="AE3077" s="2" t="s">
        <v>81</v>
      </c>
      <c r="AF3077" s="2" t="s">
        <v>84</v>
      </c>
      <c r="AJ3077" s="2">
        <v>85</v>
      </c>
      <c r="AK3077" s="2" t="s">
        <v>81</v>
      </c>
      <c r="AL3077" s="2" t="s">
        <v>84</v>
      </c>
      <c r="AP3077" s="2">
        <v>85</v>
      </c>
      <c r="AQ3077" s="2" t="s">
        <v>81</v>
      </c>
      <c r="AR3077" s="2" t="s">
        <v>84</v>
      </c>
      <c r="AV3077" s="2">
        <v>100</v>
      </c>
      <c r="AW3077" s="2" t="s">
        <v>83</v>
      </c>
      <c r="AX3077" s="2" t="s">
        <v>84</v>
      </c>
      <c r="BE3077" s="23" t="str">
        <f t="shared" si="479"/>
        <v>EMF nein</v>
      </c>
      <c r="BF3077" s="23" t="str">
        <f t="shared" si="482"/>
        <v/>
      </c>
      <c r="BG3077" s="23" t="str">
        <f t="shared" si="483"/>
        <v/>
      </c>
      <c r="BH3077" s="23">
        <f t="shared" si="480"/>
        <v>0</v>
      </c>
      <c r="BO3077" s="2" t="s">
        <v>12418</v>
      </c>
      <c r="BP3077" s="3">
        <v>1</v>
      </c>
      <c r="BQ3077" s="2" t="s">
        <v>12419</v>
      </c>
    </row>
    <row r="3078" spans="1:70" ht="16.149999999999999" customHeight="1" x14ac:dyDescent="0.25">
      <c r="A3078" s="16">
        <v>3077</v>
      </c>
      <c r="B3078" s="2" t="s">
        <v>87</v>
      </c>
      <c r="C3078" s="2" t="s">
        <v>1988</v>
      </c>
      <c r="D3078" s="2" t="s">
        <v>264</v>
      </c>
      <c r="E3078" s="2" t="s">
        <v>12420</v>
      </c>
      <c r="F3078" s="67">
        <v>42908</v>
      </c>
      <c r="G3078" s="3">
        <f t="shared" si="477"/>
        <v>6</v>
      </c>
      <c r="H3078" s="3">
        <f t="shared" si="478"/>
        <v>2017</v>
      </c>
      <c r="I3078" s="19">
        <v>0.66666666666666696</v>
      </c>
      <c r="J3078" s="20">
        <f t="shared" si="481"/>
        <v>16</v>
      </c>
      <c r="K3078" s="5" t="str">
        <f t="shared" ref="K3078:K3141" si="484">IF(COUNTA(W3078:BN3078)=0,"nein","ja")</f>
        <v>ja</v>
      </c>
      <c r="L3078" s="5" t="s">
        <v>91</v>
      </c>
      <c r="M3078" s="6" t="s">
        <v>100</v>
      </c>
      <c r="N3078" s="5">
        <v>76</v>
      </c>
      <c r="O3078" s="6" t="s">
        <v>5139</v>
      </c>
      <c r="P3078" s="6" t="s">
        <v>12421</v>
      </c>
      <c r="R3078" s="6" t="s">
        <v>77</v>
      </c>
      <c r="U3078" s="2" t="s">
        <v>208</v>
      </c>
      <c r="V3078" s="2" t="s">
        <v>80</v>
      </c>
      <c r="X3078" s="2">
        <v>385</v>
      </c>
      <c r="Y3078" s="2" t="s">
        <v>81</v>
      </c>
      <c r="Z3078" s="2" t="s">
        <v>84</v>
      </c>
      <c r="AD3078" s="2">
        <v>385</v>
      </c>
      <c r="AE3078" s="2" t="s">
        <v>81</v>
      </c>
      <c r="AF3078" s="2" t="s">
        <v>84</v>
      </c>
      <c r="BE3078" s="23" t="str">
        <f t="shared" si="479"/>
        <v>EMF nein</v>
      </c>
      <c r="BF3078" s="23" t="str">
        <f t="shared" si="482"/>
        <v/>
      </c>
      <c r="BG3078" s="23" t="str">
        <f t="shared" si="483"/>
        <v/>
      </c>
      <c r="BH3078" s="23">
        <f t="shared" si="480"/>
        <v>0</v>
      </c>
      <c r="BO3078" s="2" t="s">
        <v>12422</v>
      </c>
      <c r="BP3078" s="3">
        <v>1</v>
      </c>
      <c r="BQ3078" s="2" t="s">
        <v>12423</v>
      </c>
    </row>
    <row r="3079" spans="1:70" ht="16.149999999999999" customHeight="1" x14ac:dyDescent="0.25">
      <c r="A3079" s="93">
        <v>3078</v>
      </c>
      <c r="B3079" s="65" t="s">
        <v>135</v>
      </c>
      <c r="C3079" s="124" t="s">
        <v>5320</v>
      </c>
      <c r="D3079" s="65" t="s">
        <v>264</v>
      </c>
      <c r="E3079" s="65" t="s">
        <v>12424</v>
      </c>
      <c r="F3079" s="112">
        <v>42905</v>
      </c>
      <c r="G3079" s="113">
        <f t="shared" si="477"/>
        <v>6</v>
      </c>
      <c r="H3079" s="113">
        <f t="shared" si="478"/>
        <v>2017</v>
      </c>
      <c r="I3079" s="114">
        <v>0.25347222222222199</v>
      </c>
      <c r="J3079" s="132">
        <f t="shared" si="481"/>
        <v>6</v>
      </c>
      <c r="K3079" s="133" t="str">
        <f t="shared" si="484"/>
        <v>ja</v>
      </c>
      <c r="L3079" s="133" t="s">
        <v>91</v>
      </c>
      <c r="M3079" s="134" t="s">
        <v>139</v>
      </c>
      <c r="N3079" s="133"/>
      <c r="O3079" s="134" t="s">
        <v>75</v>
      </c>
      <c r="P3079" s="134" t="s">
        <v>5951</v>
      </c>
      <c r="Q3079" s="134"/>
      <c r="R3079" s="134" t="s">
        <v>77</v>
      </c>
      <c r="S3079" s="65"/>
      <c r="T3079" s="134"/>
      <c r="U3079" s="65" t="s">
        <v>115</v>
      </c>
      <c r="V3079" s="65" t="s">
        <v>202</v>
      </c>
      <c r="W3079" s="65"/>
      <c r="X3079" s="65">
        <v>55</v>
      </c>
      <c r="Y3079" s="65" t="s">
        <v>81</v>
      </c>
      <c r="Z3079" s="65" t="s">
        <v>84</v>
      </c>
      <c r="AA3079" s="65"/>
      <c r="AB3079" s="65"/>
      <c r="AC3079" s="65"/>
      <c r="AD3079" s="65">
        <v>55</v>
      </c>
      <c r="AE3079" s="65" t="s">
        <v>83</v>
      </c>
      <c r="AF3079" s="65" t="s">
        <v>84</v>
      </c>
      <c r="AG3079" s="65"/>
      <c r="AH3079" s="65"/>
      <c r="AI3079" s="65"/>
      <c r="AJ3079" s="65"/>
      <c r="AK3079" s="65"/>
      <c r="AL3079" s="65"/>
      <c r="AM3079" s="65"/>
      <c r="AN3079" s="65"/>
      <c r="AO3079" s="65"/>
      <c r="AP3079" s="65"/>
      <c r="AQ3079" s="65"/>
      <c r="AR3079" s="65"/>
      <c r="AS3079" s="65"/>
      <c r="AT3079" s="65"/>
      <c r="AU3079" s="65"/>
      <c r="AV3079" s="65"/>
      <c r="AW3079" s="65"/>
      <c r="AX3079" s="65"/>
      <c r="AY3079" s="65"/>
      <c r="AZ3079" s="65"/>
      <c r="BA3079" s="65"/>
      <c r="BB3079" s="65"/>
      <c r="BC3079" s="65"/>
      <c r="BD3079" s="65"/>
      <c r="BE3079" s="113" t="str">
        <f t="shared" si="479"/>
        <v>EMF nein</v>
      </c>
      <c r="BF3079" s="113" t="str">
        <f t="shared" si="482"/>
        <v/>
      </c>
      <c r="BG3079" s="113" t="str">
        <f t="shared" si="483"/>
        <v/>
      </c>
      <c r="BH3079" s="113">
        <f t="shared" si="480"/>
        <v>0</v>
      </c>
      <c r="BI3079" s="65"/>
      <c r="BJ3079" s="65"/>
      <c r="BK3079" s="65"/>
      <c r="BL3079" s="65"/>
      <c r="BM3079" s="65"/>
      <c r="BN3079" s="65"/>
      <c r="BO3079" s="65" t="s">
        <v>12425</v>
      </c>
      <c r="BP3079" s="113">
        <v>1</v>
      </c>
      <c r="BQ3079" s="2" t="s">
        <v>12426</v>
      </c>
    </row>
    <row r="3080" spans="1:70" ht="16.149999999999999" customHeight="1" x14ac:dyDescent="0.25">
      <c r="A3080" s="16">
        <v>3079</v>
      </c>
      <c r="B3080" s="2" t="s">
        <v>135</v>
      </c>
      <c r="C3080" s="2" t="s">
        <v>289</v>
      </c>
      <c r="D3080" s="2" t="s">
        <v>290</v>
      </c>
      <c r="E3080" s="2" t="s">
        <v>12427</v>
      </c>
      <c r="F3080" s="67">
        <v>43495</v>
      </c>
      <c r="G3080" s="3">
        <f t="shared" si="477"/>
        <v>1</v>
      </c>
      <c r="H3080" s="3">
        <f t="shared" si="478"/>
        <v>2019</v>
      </c>
      <c r="I3080" s="19"/>
      <c r="J3080" s="20" t="str">
        <f t="shared" si="481"/>
        <v/>
      </c>
      <c r="K3080" s="5" t="str">
        <f t="shared" si="484"/>
        <v>ja</v>
      </c>
      <c r="L3080" s="5" t="s">
        <v>91</v>
      </c>
      <c r="M3080" s="6" t="s">
        <v>139</v>
      </c>
      <c r="N3080" s="5">
        <v>55</v>
      </c>
      <c r="O3080" s="6" t="s">
        <v>75</v>
      </c>
      <c r="P3080" s="6" t="s">
        <v>10486</v>
      </c>
      <c r="R3080" s="6" t="s">
        <v>77</v>
      </c>
      <c r="U3080" s="2" t="s">
        <v>115</v>
      </c>
      <c r="V3080" s="2" t="s">
        <v>80</v>
      </c>
      <c r="AD3080" s="2">
        <v>25</v>
      </c>
      <c r="AE3080" s="2" t="s">
        <v>94</v>
      </c>
      <c r="AF3080" s="2" t="s">
        <v>84</v>
      </c>
      <c r="BE3080" s="23" t="str">
        <f t="shared" si="479"/>
        <v>EMF nein</v>
      </c>
      <c r="BF3080" s="23" t="str">
        <f t="shared" si="482"/>
        <v/>
      </c>
      <c r="BG3080" s="23" t="str">
        <f t="shared" si="483"/>
        <v/>
      </c>
      <c r="BH3080" s="23">
        <f t="shared" si="480"/>
        <v>0</v>
      </c>
      <c r="BO3080" s="2" t="s">
        <v>12428</v>
      </c>
      <c r="BP3080" s="3">
        <v>1</v>
      </c>
      <c r="BQ3080" s="2" t="s">
        <v>12429</v>
      </c>
      <c r="BR3080" s="65"/>
    </row>
    <row r="3081" spans="1:70" ht="16.149999999999999" customHeight="1" x14ac:dyDescent="0.25">
      <c r="A3081" s="1">
        <v>3080</v>
      </c>
      <c r="B3081" s="17" t="s">
        <v>69</v>
      </c>
      <c r="C3081" s="48" t="s">
        <v>1054</v>
      </c>
      <c r="D3081" s="2" t="s">
        <v>158</v>
      </c>
      <c r="E3081" s="48" t="s">
        <v>12430</v>
      </c>
      <c r="F3081" s="67">
        <v>42864</v>
      </c>
      <c r="G3081" s="3">
        <f t="shared" si="477"/>
        <v>5</v>
      </c>
      <c r="H3081" s="3">
        <f t="shared" si="478"/>
        <v>2017</v>
      </c>
      <c r="I3081" s="19">
        <v>0.33680555555555602</v>
      </c>
      <c r="J3081" s="20">
        <f t="shared" si="481"/>
        <v>8</v>
      </c>
      <c r="K3081" s="5" t="str">
        <f t="shared" si="484"/>
        <v>ja</v>
      </c>
      <c r="L3081" s="5" t="s">
        <v>91</v>
      </c>
      <c r="M3081" s="6" t="s">
        <v>74</v>
      </c>
      <c r="N3081" s="5">
        <v>50</v>
      </c>
      <c r="O3081" s="2" t="s">
        <v>140</v>
      </c>
      <c r="P3081" s="17" t="s">
        <v>12431</v>
      </c>
      <c r="R3081" s="6" t="s">
        <v>77</v>
      </c>
      <c r="S3081" s="2" t="s">
        <v>132</v>
      </c>
      <c r="T3081" s="22"/>
      <c r="BE3081" s="23" t="str">
        <f t="shared" si="479"/>
        <v>EMF nein</v>
      </c>
      <c r="BF3081" s="23" t="str">
        <f t="shared" si="482"/>
        <v/>
      </c>
      <c r="BG3081" s="23" t="str">
        <f t="shared" si="483"/>
        <v/>
      </c>
      <c r="BH3081" s="23">
        <f t="shared" si="480"/>
        <v>0</v>
      </c>
      <c r="BO3081" s="93" t="s">
        <v>12432</v>
      </c>
      <c r="BP3081" s="3">
        <v>1</v>
      </c>
      <c r="BQ3081" s="2" t="s">
        <v>12433</v>
      </c>
    </row>
    <row r="3082" spans="1:70" ht="16.149999999999999" customHeight="1" x14ac:dyDescent="0.25">
      <c r="A3082" s="1">
        <v>3081</v>
      </c>
      <c r="B3082" s="2" t="s">
        <v>211</v>
      </c>
      <c r="C3082" s="2" t="s">
        <v>9389</v>
      </c>
      <c r="D3082" s="2" t="s">
        <v>137</v>
      </c>
      <c r="E3082" s="2" t="s">
        <v>4816</v>
      </c>
      <c r="F3082" s="67">
        <v>43500</v>
      </c>
      <c r="G3082" s="3">
        <f t="shared" si="477"/>
        <v>2</v>
      </c>
      <c r="H3082" s="3">
        <f t="shared" si="478"/>
        <v>2019</v>
      </c>
      <c r="I3082" s="19">
        <v>0.60416666666666696</v>
      </c>
      <c r="J3082" s="20">
        <f t="shared" si="481"/>
        <v>14</v>
      </c>
      <c r="K3082" s="5" t="str">
        <f t="shared" si="484"/>
        <v>ja</v>
      </c>
      <c r="L3082" s="5" t="s">
        <v>91</v>
      </c>
      <c r="M3082" s="6" t="s">
        <v>74</v>
      </c>
      <c r="N3082" s="5">
        <v>54</v>
      </c>
      <c r="O3082" s="6" t="s">
        <v>140</v>
      </c>
      <c r="P3082" s="6" t="s">
        <v>12434</v>
      </c>
      <c r="R3082" s="6" t="s">
        <v>77</v>
      </c>
      <c r="T3082" s="6" t="s">
        <v>80</v>
      </c>
      <c r="U3082" s="2" t="s">
        <v>74</v>
      </c>
      <c r="X3082" s="2">
        <v>580</v>
      </c>
      <c r="Y3082" s="2" t="s">
        <v>81</v>
      </c>
      <c r="Z3082" s="2" t="s">
        <v>82</v>
      </c>
      <c r="AD3082" s="2">
        <v>580</v>
      </c>
      <c r="AE3082" s="2" t="s">
        <v>83</v>
      </c>
      <c r="AF3082" s="2" t="s">
        <v>82</v>
      </c>
      <c r="AJ3082" s="2">
        <v>690</v>
      </c>
      <c r="AK3082" s="2" t="s">
        <v>81</v>
      </c>
      <c r="AL3082" s="2" t="s">
        <v>82</v>
      </c>
      <c r="AP3082" s="2">
        <v>690</v>
      </c>
      <c r="AQ3082" s="2" t="s">
        <v>83</v>
      </c>
      <c r="AR3082" s="2" t="s">
        <v>82</v>
      </c>
      <c r="BE3082" s="23" t="str">
        <f t="shared" si="479"/>
        <v>EMF ja</v>
      </c>
      <c r="BF3082" s="23">
        <f t="shared" si="482"/>
        <v>200</v>
      </c>
      <c r="BG3082" s="23" t="str">
        <f t="shared" si="483"/>
        <v>100-499m</v>
      </c>
      <c r="BH3082" s="23">
        <f t="shared" si="480"/>
        <v>1</v>
      </c>
      <c r="BI3082" s="2" t="s">
        <v>162</v>
      </c>
      <c r="BJ3082" s="2">
        <v>200</v>
      </c>
      <c r="BO3082" s="2" t="s">
        <v>12435</v>
      </c>
      <c r="BP3082" s="3">
        <v>1</v>
      </c>
      <c r="BQ3082" s="2" t="s">
        <v>12436</v>
      </c>
    </row>
    <row r="3083" spans="1:70" ht="16.149999999999999" customHeight="1" x14ac:dyDescent="0.25">
      <c r="A3083" s="1">
        <v>3082</v>
      </c>
      <c r="B3083" s="2" t="s">
        <v>87</v>
      </c>
      <c r="C3083" s="2" t="s">
        <v>3918</v>
      </c>
      <c r="D3083" s="2" t="s">
        <v>364</v>
      </c>
      <c r="E3083" s="2" t="s">
        <v>12437</v>
      </c>
      <c r="F3083" s="67">
        <v>43349</v>
      </c>
      <c r="G3083" s="3">
        <f t="shared" si="477"/>
        <v>9</v>
      </c>
      <c r="H3083" s="3">
        <f t="shared" si="478"/>
        <v>2018</v>
      </c>
      <c r="I3083" s="19">
        <v>0.57638888888888895</v>
      </c>
      <c r="J3083" s="20">
        <f t="shared" si="481"/>
        <v>13</v>
      </c>
      <c r="K3083" s="5" t="str">
        <f t="shared" si="484"/>
        <v>ja</v>
      </c>
      <c r="L3083" s="5" t="s">
        <v>91</v>
      </c>
      <c r="M3083" s="6" t="s">
        <v>74</v>
      </c>
      <c r="N3083" s="5">
        <v>74</v>
      </c>
      <c r="O3083" s="6" t="s">
        <v>5139</v>
      </c>
      <c r="P3083" s="6" t="s">
        <v>12438</v>
      </c>
      <c r="R3083" s="6" t="s">
        <v>77</v>
      </c>
      <c r="S3083" s="2" t="s">
        <v>190</v>
      </c>
      <c r="U3083" s="2" t="s">
        <v>74</v>
      </c>
      <c r="X3083" s="2">
        <v>43</v>
      </c>
      <c r="Y3083" s="2" t="s">
        <v>81</v>
      </c>
      <c r="Z3083" s="2" t="s">
        <v>84</v>
      </c>
      <c r="AA3083" s="2">
        <v>43</v>
      </c>
      <c r="AB3083" s="2" t="s">
        <v>81</v>
      </c>
      <c r="AC3083" s="2" t="s">
        <v>84</v>
      </c>
      <c r="AD3083" s="2">
        <v>43</v>
      </c>
      <c r="AE3083" s="2" t="s">
        <v>83</v>
      </c>
      <c r="AF3083" s="2" t="s">
        <v>84</v>
      </c>
      <c r="BE3083" s="23" t="str">
        <f t="shared" si="479"/>
        <v>EMF nein</v>
      </c>
      <c r="BF3083" s="23" t="str">
        <f t="shared" si="482"/>
        <v/>
      </c>
      <c r="BG3083" s="23" t="str">
        <f t="shared" si="483"/>
        <v/>
      </c>
      <c r="BH3083" s="23">
        <f t="shared" si="480"/>
        <v>0</v>
      </c>
      <c r="BO3083" s="2" t="s">
        <v>12439</v>
      </c>
      <c r="BP3083" s="3">
        <v>1</v>
      </c>
      <c r="BQ3083" s="2" t="s">
        <v>12440</v>
      </c>
    </row>
    <row r="3084" spans="1:70" ht="16.149999999999999" customHeight="1" x14ac:dyDescent="0.25">
      <c r="A3084" s="1">
        <v>3083</v>
      </c>
      <c r="B3084" s="2" t="s">
        <v>211</v>
      </c>
      <c r="C3084" s="2" t="s">
        <v>363</v>
      </c>
      <c r="D3084" s="2" t="s">
        <v>364</v>
      </c>
      <c r="E3084" s="2" t="s">
        <v>12441</v>
      </c>
      <c r="F3084" s="67">
        <v>43349</v>
      </c>
      <c r="G3084" s="3">
        <f t="shared" si="477"/>
        <v>9</v>
      </c>
      <c r="H3084" s="3">
        <f t="shared" si="478"/>
        <v>2018</v>
      </c>
      <c r="I3084" s="19">
        <v>0.73958333333333304</v>
      </c>
      <c r="J3084" s="20">
        <f t="shared" si="481"/>
        <v>17</v>
      </c>
      <c r="K3084" s="5" t="str">
        <f t="shared" si="484"/>
        <v>ja</v>
      </c>
      <c r="L3084" s="5" t="s">
        <v>91</v>
      </c>
      <c r="M3084" s="6" t="s">
        <v>74</v>
      </c>
      <c r="O3084" s="6" t="s">
        <v>75</v>
      </c>
      <c r="P3084" s="6" t="s">
        <v>12442</v>
      </c>
      <c r="R3084" s="6" t="s">
        <v>77</v>
      </c>
      <c r="X3084" s="2">
        <v>475</v>
      </c>
      <c r="Y3084" s="2" t="s">
        <v>81</v>
      </c>
      <c r="Z3084" s="2" t="s">
        <v>82</v>
      </c>
      <c r="AA3084" s="2">
        <v>475</v>
      </c>
      <c r="AB3084" s="2" t="s">
        <v>81</v>
      </c>
      <c r="AC3084" s="2" t="s">
        <v>82</v>
      </c>
      <c r="AD3084" s="2">
        <v>475</v>
      </c>
      <c r="AE3084" s="2" t="s">
        <v>83</v>
      </c>
      <c r="AF3084" s="2" t="s">
        <v>82</v>
      </c>
      <c r="BE3084" s="23" t="str">
        <f t="shared" si="479"/>
        <v>EMF nein</v>
      </c>
      <c r="BF3084" s="23" t="str">
        <f t="shared" si="482"/>
        <v/>
      </c>
      <c r="BG3084" s="23" t="str">
        <f t="shared" si="483"/>
        <v/>
      </c>
      <c r="BH3084" s="23">
        <f t="shared" si="480"/>
        <v>0</v>
      </c>
      <c r="BO3084" s="2" t="s">
        <v>12443</v>
      </c>
      <c r="BP3084" s="3">
        <v>1</v>
      </c>
      <c r="BQ3084" s="2" t="s">
        <v>12444</v>
      </c>
    </row>
    <row r="3085" spans="1:70" ht="16.149999999999999" customHeight="1" x14ac:dyDescent="0.25">
      <c r="A3085" s="1">
        <v>3084</v>
      </c>
      <c r="B3085" s="2" t="s">
        <v>87</v>
      </c>
      <c r="C3085" s="2" t="s">
        <v>7009</v>
      </c>
      <c r="D3085" s="2" t="s">
        <v>364</v>
      </c>
      <c r="E3085" s="2" t="s">
        <v>12445</v>
      </c>
      <c r="F3085" s="67">
        <v>43332</v>
      </c>
      <c r="G3085" s="3">
        <f t="shared" si="477"/>
        <v>8</v>
      </c>
      <c r="H3085" s="3">
        <f t="shared" si="478"/>
        <v>2018</v>
      </c>
      <c r="I3085" s="19">
        <v>0.63541666666666696</v>
      </c>
      <c r="J3085" s="20">
        <f t="shared" si="481"/>
        <v>15</v>
      </c>
      <c r="K3085" s="5" t="str">
        <f t="shared" si="484"/>
        <v>ja</v>
      </c>
      <c r="L3085" s="5" t="s">
        <v>91</v>
      </c>
      <c r="M3085" s="6" t="s">
        <v>115</v>
      </c>
      <c r="N3085" s="5">
        <v>74</v>
      </c>
      <c r="O3085" s="6" t="s">
        <v>126</v>
      </c>
      <c r="P3085" s="6" t="s">
        <v>12446</v>
      </c>
      <c r="R3085" s="6" t="s">
        <v>77</v>
      </c>
      <c r="T3085" s="6" t="s">
        <v>80</v>
      </c>
      <c r="X3085" s="2">
        <v>1570</v>
      </c>
      <c r="Y3085" s="2" t="s">
        <v>81</v>
      </c>
      <c r="Z3085" s="2" t="s">
        <v>84</v>
      </c>
      <c r="AA3085" s="2">
        <v>1570</v>
      </c>
      <c r="AB3085" s="2" t="s">
        <v>81</v>
      </c>
      <c r="AC3085" s="2" t="s">
        <v>84</v>
      </c>
      <c r="AD3085" s="2">
        <v>1570</v>
      </c>
      <c r="AE3085" s="2" t="s">
        <v>81</v>
      </c>
      <c r="AF3085" s="2" t="s">
        <v>84</v>
      </c>
      <c r="BE3085" s="23" t="str">
        <f t="shared" si="479"/>
        <v>EMF nein</v>
      </c>
      <c r="BF3085" s="23" t="str">
        <f t="shared" si="482"/>
        <v/>
      </c>
      <c r="BG3085" s="23" t="str">
        <f t="shared" si="483"/>
        <v/>
      </c>
      <c r="BH3085" s="23">
        <f t="shared" si="480"/>
        <v>0</v>
      </c>
      <c r="BO3085" s="2" t="s">
        <v>12447</v>
      </c>
      <c r="BP3085" s="3">
        <v>1</v>
      </c>
      <c r="BQ3085" s="2" t="s">
        <v>12448</v>
      </c>
    </row>
    <row r="3086" spans="1:70" ht="16.149999999999999" customHeight="1" x14ac:dyDescent="0.25">
      <c r="A3086" s="1">
        <v>3085</v>
      </c>
      <c r="B3086" s="2" t="s">
        <v>211</v>
      </c>
      <c r="C3086" s="2" t="s">
        <v>12449</v>
      </c>
      <c r="D3086" s="2" t="s">
        <v>364</v>
      </c>
      <c r="E3086" s="2" t="s">
        <v>12441</v>
      </c>
      <c r="F3086" s="67">
        <v>43290</v>
      </c>
      <c r="G3086" s="3">
        <f t="shared" si="477"/>
        <v>7</v>
      </c>
      <c r="H3086" s="3">
        <f t="shared" si="478"/>
        <v>2018</v>
      </c>
      <c r="I3086" s="19"/>
      <c r="J3086" s="20" t="str">
        <f t="shared" si="481"/>
        <v/>
      </c>
      <c r="K3086" s="5" t="str">
        <f t="shared" si="484"/>
        <v>ja</v>
      </c>
      <c r="L3086" s="5" t="s">
        <v>91</v>
      </c>
      <c r="M3086" s="6" t="s">
        <v>100</v>
      </c>
      <c r="N3086" s="5">
        <v>46</v>
      </c>
      <c r="O3086" s="6" t="s">
        <v>126</v>
      </c>
      <c r="P3086" s="6" t="s">
        <v>12450</v>
      </c>
      <c r="R3086" s="6" t="s">
        <v>77</v>
      </c>
      <c r="T3086" s="6" t="s">
        <v>202</v>
      </c>
      <c r="X3086" s="2">
        <v>2460</v>
      </c>
      <c r="Y3086" s="2" t="s">
        <v>81</v>
      </c>
      <c r="Z3086" s="2" t="s">
        <v>84</v>
      </c>
      <c r="AA3086" s="2">
        <v>2460</v>
      </c>
      <c r="AB3086" s="2" t="s">
        <v>81</v>
      </c>
      <c r="AC3086" s="2" t="s">
        <v>84</v>
      </c>
      <c r="AD3086" s="2">
        <v>2460</v>
      </c>
      <c r="AE3086" s="2" t="s">
        <v>8720</v>
      </c>
      <c r="AF3086" s="2" t="s">
        <v>84</v>
      </c>
      <c r="AJ3086" s="2">
        <v>2460</v>
      </c>
      <c r="AK3086" s="2" t="s">
        <v>81</v>
      </c>
      <c r="AL3086" s="2" t="s">
        <v>84</v>
      </c>
      <c r="AM3086" s="2">
        <v>2460</v>
      </c>
      <c r="AN3086" s="2" t="s">
        <v>81</v>
      </c>
      <c r="AO3086" s="2" t="s">
        <v>84</v>
      </c>
      <c r="AP3086" s="2">
        <v>2460</v>
      </c>
      <c r="AQ3086" s="2" t="s">
        <v>83</v>
      </c>
      <c r="AR3086" s="2" t="s">
        <v>84</v>
      </c>
      <c r="BE3086" s="23" t="str">
        <f t="shared" si="479"/>
        <v>EMF nein</v>
      </c>
      <c r="BF3086" s="23" t="str">
        <f t="shared" si="482"/>
        <v/>
      </c>
      <c r="BG3086" s="23" t="str">
        <f t="shared" si="483"/>
        <v/>
      </c>
      <c r="BH3086" s="23">
        <f t="shared" si="480"/>
        <v>0</v>
      </c>
      <c r="BO3086" s="2" t="s">
        <v>12451</v>
      </c>
      <c r="BP3086" s="3">
        <v>1</v>
      </c>
      <c r="BQ3086" s="2" t="s">
        <v>12452</v>
      </c>
    </row>
    <row r="3087" spans="1:70" ht="16.149999999999999" customHeight="1" x14ac:dyDescent="0.25">
      <c r="A3087" s="93">
        <v>3086</v>
      </c>
      <c r="B3087" s="135" t="s">
        <v>87</v>
      </c>
      <c r="C3087" s="135" t="s">
        <v>12453</v>
      </c>
      <c r="D3087" s="135" t="s">
        <v>364</v>
      </c>
      <c r="E3087" s="135" t="s">
        <v>12454</v>
      </c>
      <c r="F3087" s="136">
        <v>43284</v>
      </c>
      <c r="G3087" s="3">
        <f t="shared" si="477"/>
        <v>7</v>
      </c>
      <c r="H3087" s="3">
        <f t="shared" si="478"/>
        <v>2018</v>
      </c>
      <c r="I3087" s="137">
        <v>0.72222222222222199</v>
      </c>
      <c r="J3087" s="20">
        <f t="shared" si="481"/>
        <v>17</v>
      </c>
      <c r="K3087" s="5" t="str">
        <f t="shared" si="484"/>
        <v>ja</v>
      </c>
      <c r="L3087" s="138" t="s">
        <v>91</v>
      </c>
      <c r="M3087" s="139" t="s">
        <v>11554</v>
      </c>
      <c r="N3087" s="138">
        <v>78</v>
      </c>
      <c r="O3087" s="139" t="s">
        <v>75</v>
      </c>
      <c r="P3087" s="139" t="s">
        <v>12455</v>
      </c>
      <c r="Q3087" s="139"/>
      <c r="R3087" s="139" t="s">
        <v>77</v>
      </c>
      <c r="S3087" s="135"/>
      <c r="T3087" s="139"/>
      <c r="U3087" s="135"/>
      <c r="V3087" s="135"/>
      <c r="W3087" s="135" t="s">
        <v>109</v>
      </c>
      <c r="X3087" s="135"/>
      <c r="Y3087" s="135"/>
      <c r="Z3087" s="135"/>
      <c r="AA3087" s="135"/>
      <c r="AB3087" s="135"/>
      <c r="AC3087" s="135"/>
      <c r="AD3087" s="135"/>
      <c r="AE3087" s="135"/>
      <c r="AF3087" s="135"/>
      <c r="AG3087" s="135"/>
      <c r="AH3087" s="135"/>
      <c r="AI3087" s="135"/>
      <c r="AJ3087" s="135"/>
      <c r="AK3087" s="135"/>
      <c r="AL3087" s="135"/>
      <c r="AM3087" s="135"/>
      <c r="AN3087" s="135"/>
      <c r="AO3087" s="135"/>
      <c r="AP3087" s="135"/>
      <c r="AQ3087" s="135"/>
      <c r="AR3087" s="135"/>
      <c r="AS3087" s="135"/>
      <c r="AT3087" s="135"/>
      <c r="AU3087" s="135"/>
      <c r="AV3087" s="135"/>
      <c r="AW3087" s="135"/>
      <c r="AX3087" s="135"/>
      <c r="AY3087" s="135"/>
      <c r="AZ3087" s="135"/>
      <c r="BA3087" s="135"/>
      <c r="BB3087" s="135"/>
      <c r="BC3087" s="135"/>
      <c r="BD3087" s="135"/>
      <c r="BE3087" s="23" t="str">
        <f t="shared" si="479"/>
        <v>EMF nein</v>
      </c>
      <c r="BF3087" s="23" t="str">
        <f t="shared" si="482"/>
        <v/>
      </c>
      <c r="BG3087" s="23" t="str">
        <f t="shared" si="483"/>
        <v/>
      </c>
      <c r="BH3087" s="23">
        <f t="shared" si="480"/>
        <v>0</v>
      </c>
      <c r="BI3087" s="135"/>
      <c r="BJ3087" s="135"/>
      <c r="BK3087" s="135"/>
      <c r="BL3087" s="135"/>
      <c r="BM3087" s="135"/>
      <c r="BN3087" s="135"/>
      <c r="BO3087" s="135" t="s">
        <v>12456</v>
      </c>
      <c r="BP3087" s="3">
        <v>1</v>
      </c>
      <c r="BQ3087" s="2" t="s">
        <v>12457</v>
      </c>
    </row>
    <row r="3088" spans="1:70" ht="16.149999999999999" customHeight="1" x14ac:dyDescent="0.25">
      <c r="A3088" s="1">
        <v>3087</v>
      </c>
      <c r="B3088" s="2" t="s">
        <v>211</v>
      </c>
      <c r="C3088" s="2" t="s">
        <v>363</v>
      </c>
      <c r="D3088" s="2" t="s">
        <v>364</v>
      </c>
      <c r="E3088" s="2" t="s">
        <v>12458</v>
      </c>
      <c r="F3088" s="67">
        <v>41961</v>
      </c>
      <c r="G3088" s="3">
        <f t="shared" si="477"/>
        <v>11</v>
      </c>
      <c r="H3088" s="3">
        <f t="shared" si="478"/>
        <v>2014</v>
      </c>
      <c r="I3088" s="19">
        <v>0.6875</v>
      </c>
      <c r="J3088" s="20">
        <f t="shared" si="481"/>
        <v>16</v>
      </c>
      <c r="K3088" s="5" t="str">
        <f t="shared" si="484"/>
        <v>ja</v>
      </c>
      <c r="L3088" s="5" t="s">
        <v>73</v>
      </c>
      <c r="M3088" s="6" t="s">
        <v>74</v>
      </c>
      <c r="N3088" s="5">
        <v>68</v>
      </c>
      <c r="O3088" s="6" t="s">
        <v>75</v>
      </c>
      <c r="P3088" s="6" t="s">
        <v>12459</v>
      </c>
      <c r="R3088" s="6" t="s">
        <v>77</v>
      </c>
      <c r="U3088" s="2" t="s">
        <v>74</v>
      </c>
      <c r="X3088" s="2">
        <v>195</v>
      </c>
      <c r="Y3088" s="2" t="s">
        <v>81</v>
      </c>
      <c r="Z3088" s="2" t="s">
        <v>84</v>
      </c>
      <c r="AA3088" s="2">
        <v>195</v>
      </c>
      <c r="AB3088" s="2" t="s">
        <v>81</v>
      </c>
      <c r="AC3088" s="2" t="s">
        <v>84</v>
      </c>
      <c r="AD3088" s="2">
        <v>195</v>
      </c>
      <c r="AE3088" s="2" t="s">
        <v>83</v>
      </c>
      <c r="AF3088" s="2" t="s">
        <v>84</v>
      </c>
      <c r="BE3088" s="23" t="str">
        <f t="shared" si="479"/>
        <v>EMF nein</v>
      </c>
      <c r="BF3088" s="23" t="str">
        <f t="shared" si="482"/>
        <v/>
      </c>
      <c r="BG3088" s="23" t="str">
        <f t="shared" si="483"/>
        <v/>
      </c>
      <c r="BH3088" s="23">
        <f t="shared" si="480"/>
        <v>0</v>
      </c>
      <c r="BO3088" s="2" t="s">
        <v>12460</v>
      </c>
      <c r="BP3088" s="3">
        <v>1</v>
      </c>
      <c r="BQ3088" s="2" t="s">
        <v>12461</v>
      </c>
      <c r="BR3088" s="135"/>
    </row>
    <row r="3089" spans="1:70" ht="16.149999999999999" customHeight="1" x14ac:dyDescent="0.25">
      <c r="A3089" s="1">
        <v>3088</v>
      </c>
      <c r="B3089" s="2" t="s">
        <v>211</v>
      </c>
      <c r="C3089" s="2" t="s">
        <v>363</v>
      </c>
      <c r="D3089" s="2" t="s">
        <v>364</v>
      </c>
      <c r="E3089" s="2" t="s">
        <v>12462</v>
      </c>
      <c r="F3089" s="67">
        <v>42490</v>
      </c>
      <c r="G3089" s="3">
        <f t="shared" si="477"/>
        <v>4</v>
      </c>
      <c r="H3089" s="3">
        <f t="shared" si="478"/>
        <v>2016</v>
      </c>
      <c r="I3089" s="19">
        <v>0.42013888888888901</v>
      </c>
      <c r="J3089" s="20">
        <f t="shared" si="481"/>
        <v>10</v>
      </c>
      <c r="K3089" s="5" t="str">
        <f t="shared" si="484"/>
        <v>ja</v>
      </c>
      <c r="L3089" s="5" t="s">
        <v>73</v>
      </c>
      <c r="M3089" s="6" t="s">
        <v>74</v>
      </c>
      <c r="N3089" s="5">
        <v>65</v>
      </c>
      <c r="O3089" s="6" t="s">
        <v>75</v>
      </c>
      <c r="P3089" s="6" t="s">
        <v>2366</v>
      </c>
      <c r="R3089" s="6" t="s">
        <v>77</v>
      </c>
      <c r="U3089" s="2" t="s">
        <v>74</v>
      </c>
      <c r="X3089" s="2">
        <v>195</v>
      </c>
      <c r="Y3089" s="2" t="s">
        <v>81</v>
      </c>
      <c r="Z3089" s="2" t="s">
        <v>84</v>
      </c>
      <c r="AA3089" s="2">
        <v>195</v>
      </c>
      <c r="AB3089" s="2" t="s">
        <v>81</v>
      </c>
      <c r="AC3089" s="2" t="s">
        <v>84</v>
      </c>
      <c r="AD3089" s="2">
        <v>195</v>
      </c>
      <c r="AE3089" s="2" t="s">
        <v>83</v>
      </c>
      <c r="AF3089" s="2" t="s">
        <v>84</v>
      </c>
      <c r="BE3089" s="23" t="str">
        <f t="shared" si="479"/>
        <v>EMF nein</v>
      </c>
      <c r="BF3089" s="23" t="str">
        <f t="shared" si="482"/>
        <v/>
      </c>
      <c r="BG3089" s="23" t="str">
        <f t="shared" si="483"/>
        <v/>
      </c>
      <c r="BH3089" s="23">
        <f t="shared" si="480"/>
        <v>0</v>
      </c>
      <c r="BO3089" s="2" t="s">
        <v>12463</v>
      </c>
      <c r="BP3089" s="3">
        <v>1</v>
      </c>
      <c r="BQ3089" s="2" t="s">
        <v>12464</v>
      </c>
    </row>
    <row r="3090" spans="1:70" ht="16.149999999999999" customHeight="1" x14ac:dyDescent="0.25">
      <c r="A3090" s="1">
        <v>3089</v>
      </c>
      <c r="B3090" s="2" t="s">
        <v>211</v>
      </c>
      <c r="C3090" s="2" t="s">
        <v>363</v>
      </c>
      <c r="D3090" s="2" t="s">
        <v>364</v>
      </c>
      <c r="E3090" s="2" t="s">
        <v>12462</v>
      </c>
      <c r="F3090" s="67">
        <v>42638</v>
      </c>
      <c r="G3090" s="3">
        <f t="shared" si="477"/>
        <v>9</v>
      </c>
      <c r="H3090" s="3">
        <f t="shared" si="478"/>
        <v>2016</v>
      </c>
      <c r="I3090" s="19"/>
      <c r="J3090" s="20" t="str">
        <f t="shared" si="481"/>
        <v/>
      </c>
      <c r="K3090" s="5" t="str">
        <f t="shared" si="484"/>
        <v>ja</v>
      </c>
      <c r="L3090" s="5" t="s">
        <v>91</v>
      </c>
      <c r="M3090" s="6" t="s">
        <v>74</v>
      </c>
      <c r="N3090" s="5">
        <v>50</v>
      </c>
      <c r="O3090" s="2" t="s">
        <v>75</v>
      </c>
      <c r="P3090" s="5" t="s">
        <v>12465</v>
      </c>
      <c r="R3090" s="6" t="s">
        <v>77</v>
      </c>
      <c r="U3090" s="2" t="s">
        <v>9313</v>
      </c>
      <c r="V3090" s="2" t="s">
        <v>80</v>
      </c>
      <c r="X3090" s="2">
        <v>195</v>
      </c>
      <c r="Y3090" s="2" t="s">
        <v>81</v>
      </c>
      <c r="Z3090" s="2" t="s">
        <v>84</v>
      </c>
      <c r="AA3090" s="2">
        <v>195</v>
      </c>
      <c r="AB3090" s="2" t="s">
        <v>81</v>
      </c>
      <c r="AC3090" s="2" t="s">
        <v>84</v>
      </c>
      <c r="AD3090" s="2">
        <v>195</v>
      </c>
      <c r="AE3090" s="2" t="s">
        <v>83</v>
      </c>
      <c r="AF3090" s="2" t="s">
        <v>84</v>
      </c>
      <c r="BE3090" s="23" t="str">
        <f t="shared" si="479"/>
        <v>EMF nein</v>
      </c>
      <c r="BF3090" s="23" t="str">
        <f t="shared" si="482"/>
        <v/>
      </c>
      <c r="BG3090" s="23" t="str">
        <f t="shared" si="483"/>
        <v/>
      </c>
      <c r="BH3090" s="23">
        <f t="shared" si="480"/>
        <v>0</v>
      </c>
      <c r="BO3090" s="2" t="s">
        <v>12463</v>
      </c>
      <c r="BP3090" s="3">
        <v>1</v>
      </c>
      <c r="BQ3090" s="2" t="s">
        <v>12466</v>
      </c>
    </row>
    <row r="3091" spans="1:70" ht="16.149999999999999" customHeight="1" x14ac:dyDescent="0.25">
      <c r="A3091" s="16">
        <v>3090</v>
      </c>
      <c r="B3091" s="2" t="s">
        <v>87</v>
      </c>
      <c r="C3091" s="2" t="s">
        <v>540</v>
      </c>
      <c r="D3091" s="2" t="s">
        <v>124</v>
      </c>
      <c r="E3091" s="2" t="s">
        <v>12467</v>
      </c>
      <c r="F3091" s="67">
        <v>43502</v>
      </c>
      <c r="G3091" s="3">
        <f t="shared" ref="G3091:G3154" si="485">IF(F3091&lt;&gt;"",MONTH(F3091),"")</f>
        <v>2</v>
      </c>
      <c r="H3091" s="3">
        <f t="shared" ref="H3091:H3154" si="486">IF(F3091&lt;&gt;"",YEAR(F3091),"")</f>
        <v>2019</v>
      </c>
      <c r="I3091" s="19">
        <v>0.76388888888888895</v>
      </c>
      <c r="J3091" s="20">
        <f t="shared" si="481"/>
        <v>18</v>
      </c>
      <c r="K3091" s="5" t="str">
        <f t="shared" si="484"/>
        <v>ja</v>
      </c>
      <c r="L3091" s="5" t="s">
        <v>91</v>
      </c>
      <c r="M3091" s="6" t="s">
        <v>74</v>
      </c>
      <c r="N3091" s="5">
        <v>78</v>
      </c>
      <c r="O3091" s="6" t="s">
        <v>5139</v>
      </c>
      <c r="P3091" s="6" t="s">
        <v>12468</v>
      </c>
      <c r="R3091" s="6" t="s">
        <v>77</v>
      </c>
      <c r="S3091" s="2" t="s">
        <v>93</v>
      </c>
      <c r="W3091" s="2" t="s">
        <v>12469</v>
      </c>
      <c r="X3091" s="2">
        <v>111</v>
      </c>
      <c r="Y3091" s="2" t="s">
        <v>81</v>
      </c>
      <c r="Z3091" s="2" t="s">
        <v>82</v>
      </c>
      <c r="AA3091" s="2">
        <v>111</v>
      </c>
      <c r="AB3091" s="2" t="s">
        <v>81</v>
      </c>
      <c r="AC3091" s="2" t="s">
        <v>82</v>
      </c>
      <c r="AD3091" s="2">
        <v>111</v>
      </c>
      <c r="AE3091" s="2" t="s">
        <v>83</v>
      </c>
      <c r="AF3091" s="2" t="s">
        <v>82</v>
      </c>
      <c r="AJ3091" s="2">
        <v>120</v>
      </c>
      <c r="AK3091" s="2" t="s">
        <v>81</v>
      </c>
      <c r="AL3091" s="2" t="s">
        <v>82</v>
      </c>
      <c r="AM3091" s="2">
        <v>120</v>
      </c>
      <c r="AN3091" s="2" t="s">
        <v>81</v>
      </c>
      <c r="AO3091" s="2" t="s">
        <v>82</v>
      </c>
      <c r="AP3091" s="2">
        <v>120</v>
      </c>
      <c r="AQ3091" s="2" t="s">
        <v>83</v>
      </c>
      <c r="AR3091" s="2" t="s">
        <v>82</v>
      </c>
      <c r="AV3091" s="2">
        <v>233</v>
      </c>
      <c r="AW3091" s="2" t="s">
        <v>81</v>
      </c>
      <c r="AX3091" s="2" t="s">
        <v>84</v>
      </c>
      <c r="BE3091" s="23" t="str">
        <f t="shared" si="479"/>
        <v>EMF nein</v>
      </c>
      <c r="BF3091" s="23" t="str">
        <f t="shared" si="482"/>
        <v/>
      </c>
      <c r="BG3091" s="23" t="str">
        <f t="shared" si="483"/>
        <v/>
      </c>
      <c r="BH3091" s="23">
        <f t="shared" si="480"/>
        <v>0</v>
      </c>
      <c r="BO3091" s="2" t="s">
        <v>12470</v>
      </c>
      <c r="BP3091" s="3">
        <v>1</v>
      </c>
      <c r="BQ3091" s="2" t="s">
        <v>12471</v>
      </c>
    </row>
    <row r="3092" spans="1:70" ht="16.149999999999999" customHeight="1" x14ac:dyDescent="0.25">
      <c r="A3092" s="1">
        <v>3091</v>
      </c>
      <c r="B3092" s="2" t="s">
        <v>5048</v>
      </c>
      <c r="C3092" s="2" t="s">
        <v>165</v>
      </c>
      <c r="D3092" s="2" t="s">
        <v>158</v>
      </c>
      <c r="E3092" s="2" t="s">
        <v>12472</v>
      </c>
      <c r="F3092" s="67">
        <v>43501</v>
      </c>
      <c r="G3092" s="3">
        <f t="shared" si="485"/>
        <v>2</v>
      </c>
      <c r="H3092" s="3">
        <f t="shared" si="486"/>
        <v>2019</v>
      </c>
      <c r="I3092" s="19">
        <v>0.71180555555555503</v>
      </c>
      <c r="J3092" s="20">
        <f t="shared" si="481"/>
        <v>17</v>
      </c>
      <c r="K3092" s="5" t="str">
        <f t="shared" si="484"/>
        <v>ja</v>
      </c>
      <c r="L3092" s="5" t="s">
        <v>91</v>
      </c>
      <c r="M3092" s="6" t="s">
        <v>74</v>
      </c>
      <c r="N3092" s="5">
        <v>49</v>
      </c>
      <c r="O3092" s="6" t="s">
        <v>75</v>
      </c>
      <c r="P3092" s="6" t="s">
        <v>12473</v>
      </c>
      <c r="R3092" s="6" t="s">
        <v>77</v>
      </c>
      <c r="S3092" s="6" t="s">
        <v>1033</v>
      </c>
      <c r="T3092" s="6" t="s">
        <v>202</v>
      </c>
      <c r="X3092" s="2">
        <v>266</v>
      </c>
      <c r="Y3092" s="2" t="s">
        <v>81</v>
      </c>
      <c r="Z3092" s="2" t="s">
        <v>82</v>
      </c>
      <c r="AD3092" s="2">
        <v>266</v>
      </c>
      <c r="AE3092" s="2" t="s">
        <v>83</v>
      </c>
      <c r="AF3092" s="2" t="s">
        <v>82</v>
      </c>
      <c r="AJ3092" s="2">
        <v>398</v>
      </c>
      <c r="AK3092" s="2" t="s">
        <v>81</v>
      </c>
      <c r="AL3092" s="2" t="s">
        <v>82</v>
      </c>
      <c r="AM3092" s="2">
        <v>398</v>
      </c>
      <c r="AN3092" s="2" t="s">
        <v>81</v>
      </c>
      <c r="AO3092" s="2" t="s">
        <v>82</v>
      </c>
      <c r="AP3092" s="2">
        <v>398</v>
      </c>
      <c r="AQ3092" s="2" t="s">
        <v>83</v>
      </c>
      <c r="AR3092" s="2" t="s">
        <v>82</v>
      </c>
      <c r="AV3092" s="2">
        <v>398</v>
      </c>
      <c r="AW3092" s="2" t="s">
        <v>81</v>
      </c>
      <c r="AX3092" s="2" t="s">
        <v>82</v>
      </c>
      <c r="AY3092" s="2">
        <v>398</v>
      </c>
      <c r="AZ3092" s="2" t="s">
        <v>81</v>
      </c>
      <c r="BA3092" s="2" t="s">
        <v>82</v>
      </c>
      <c r="BB3092" s="2">
        <v>398</v>
      </c>
      <c r="BC3092" s="2" t="s">
        <v>83</v>
      </c>
      <c r="BD3092" s="2" t="s">
        <v>82</v>
      </c>
      <c r="BE3092" s="23" t="str">
        <f t="shared" si="479"/>
        <v>EMF nein</v>
      </c>
      <c r="BF3092" s="23" t="str">
        <f t="shared" si="482"/>
        <v/>
      </c>
      <c r="BG3092" s="23" t="str">
        <f t="shared" si="483"/>
        <v/>
      </c>
      <c r="BH3092" s="23">
        <f t="shared" si="480"/>
        <v>0</v>
      </c>
      <c r="BO3092" s="2" t="s">
        <v>12474</v>
      </c>
      <c r="BP3092" s="3">
        <v>1</v>
      </c>
      <c r="BQ3092" s="2" t="s">
        <v>12475</v>
      </c>
    </row>
    <row r="3093" spans="1:70" ht="16.149999999999999" customHeight="1" x14ac:dyDescent="0.25">
      <c r="A3093" s="1">
        <v>3092</v>
      </c>
      <c r="B3093" s="2" t="s">
        <v>135</v>
      </c>
      <c r="C3093" s="2" t="s">
        <v>1851</v>
      </c>
      <c r="D3093" s="2" t="s">
        <v>89</v>
      </c>
      <c r="E3093" s="2" t="s">
        <v>12476</v>
      </c>
      <c r="F3093" s="67">
        <v>43504</v>
      </c>
      <c r="G3093" s="3">
        <f t="shared" si="485"/>
        <v>2</v>
      </c>
      <c r="H3093" s="3">
        <f t="shared" si="486"/>
        <v>2019</v>
      </c>
      <c r="I3093" s="19">
        <v>0.59375</v>
      </c>
      <c r="J3093" s="20">
        <f t="shared" si="481"/>
        <v>14</v>
      </c>
      <c r="K3093" s="5" t="str">
        <f t="shared" si="484"/>
        <v>ja</v>
      </c>
      <c r="L3093" s="5" t="s">
        <v>91</v>
      </c>
      <c r="M3093" s="6" t="s">
        <v>354</v>
      </c>
      <c r="O3093" s="6" t="s">
        <v>5139</v>
      </c>
      <c r="P3093" s="6" t="s">
        <v>12477</v>
      </c>
      <c r="R3093" s="6" t="s">
        <v>77</v>
      </c>
      <c r="U3093" s="2" t="s">
        <v>208</v>
      </c>
      <c r="V3093" s="6" t="s">
        <v>80</v>
      </c>
      <c r="X3093" s="2">
        <v>83</v>
      </c>
      <c r="Y3093" s="2" t="s">
        <v>81</v>
      </c>
      <c r="Z3093" s="2" t="s">
        <v>84</v>
      </c>
      <c r="AA3093" s="2">
        <v>83</v>
      </c>
      <c r="AB3093" s="2" t="s">
        <v>81</v>
      </c>
      <c r="AC3093" s="2" t="s">
        <v>84</v>
      </c>
      <c r="AD3093" s="2">
        <v>83</v>
      </c>
      <c r="AE3093" s="2" t="s">
        <v>81</v>
      </c>
      <c r="AF3093" s="2" t="s">
        <v>84</v>
      </c>
      <c r="BE3093" s="23" t="str">
        <f t="shared" si="479"/>
        <v>EMF nein</v>
      </c>
      <c r="BF3093" s="23" t="str">
        <f t="shared" si="482"/>
        <v/>
      </c>
      <c r="BG3093" s="23" t="str">
        <f t="shared" si="483"/>
        <v/>
      </c>
      <c r="BH3093" s="23">
        <f t="shared" si="480"/>
        <v>0</v>
      </c>
      <c r="BO3093" s="2" t="s">
        <v>12478</v>
      </c>
      <c r="BP3093" s="3">
        <v>1</v>
      </c>
      <c r="BQ3093" s="2" t="s">
        <v>12479</v>
      </c>
    </row>
    <row r="3094" spans="1:70" ht="16.149999999999999" customHeight="1" x14ac:dyDescent="0.25">
      <c r="A3094" s="1">
        <v>3093</v>
      </c>
      <c r="B3094" s="2" t="s">
        <v>87</v>
      </c>
      <c r="C3094" s="2" t="s">
        <v>12480</v>
      </c>
      <c r="D3094" s="2" t="s">
        <v>89</v>
      </c>
      <c r="E3094" s="2" t="s">
        <v>12481</v>
      </c>
      <c r="F3094" s="67">
        <v>43504</v>
      </c>
      <c r="G3094" s="3">
        <f t="shared" si="485"/>
        <v>2</v>
      </c>
      <c r="H3094" s="3">
        <f t="shared" si="486"/>
        <v>2019</v>
      </c>
      <c r="I3094" s="19">
        <v>0.64583333333333304</v>
      </c>
      <c r="J3094" s="20">
        <f t="shared" si="481"/>
        <v>15</v>
      </c>
      <c r="K3094" s="5" t="str">
        <f t="shared" si="484"/>
        <v>ja</v>
      </c>
      <c r="L3094" s="5" t="s">
        <v>91</v>
      </c>
      <c r="M3094" s="6" t="s">
        <v>74</v>
      </c>
      <c r="N3094" s="5">
        <v>81</v>
      </c>
      <c r="O3094" s="6" t="s">
        <v>126</v>
      </c>
      <c r="P3094" s="6" t="s">
        <v>12482</v>
      </c>
      <c r="R3094" s="6" t="s">
        <v>77</v>
      </c>
      <c r="V3094" s="6" t="s">
        <v>80</v>
      </c>
      <c r="X3094" s="2">
        <v>520</v>
      </c>
      <c r="Y3094" s="2" t="s">
        <v>83</v>
      </c>
      <c r="Z3094" s="2" t="s">
        <v>82</v>
      </c>
      <c r="AA3094" s="2">
        <v>520</v>
      </c>
      <c r="AB3094" s="2" t="s">
        <v>81</v>
      </c>
      <c r="AC3094" s="2" t="s">
        <v>82</v>
      </c>
      <c r="AD3094" s="2">
        <v>520</v>
      </c>
      <c r="AE3094" s="2" t="s">
        <v>83</v>
      </c>
      <c r="AF3094" s="2" t="s">
        <v>82</v>
      </c>
      <c r="AJ3094" s="2">
        <v>520</v>
      </c>
      <c r="AK3094" s="2" t="s">
        <v>83</v>
      </c>
      <c r="AL3094" s="2" t="s">
        <v>82</v>
      </c>
      <c r="AM3094" s="2">
        <v>520</v>
      </c>
      <c r="AN3094" s="2" t="s">
        <v>81</v>
      </c>
      <c r="AO3094" s="2" t="s">
        <v>82</v>
      </c>
      <c r="AP3094" s="2">
        <v>520</v>
      </c>
      <c r="AQ3094" s="2" t="s">
        <v>83</v>
      </c>
      <c r="AR3094" s="2" t="s">
        <v>82</v>
      </c>
      <c r="AV3094" s="2">
        <v>520</v>
      </c>
      <c r="AW3094" s="2" t="s">
        <v>83</v>
      </c>
      <c r="AX3094" s="2" t="s">
        <v>82</v>
      </c>
      <c r="AY3094" s="2">
        <v>520</v>
      </c>
      <c r="AZ3094" s="2" t="s">
        <v>81</v>
      </c>
      <c r="BA3094" s="2" t="s">
        <v>82</v>
      </c>
      <c r="BB3094" s="2">
        <v>520</v>
      </c>
      <c r="BC3094" s="2" t="s">
        <v>83</v>
      </c>
      <c r="BD3094" s="2" t="s">
        <v>82</v>
      </c>
      <c r="BE3094" s="23" t="str">
        <f t="shared" si="479"/>
        <v>EMF nein</v>
      </c>
      <c r="BF3094" s="23" t="str">
        <f t="shared" si="482"/>
        <v/>
      </c>
      <c r="BG3094" s="23" t="str">
        <f t="shared" si="483"/>
        <v/>
      </c>
      <c r="BH3094" s="23">
        <f t="shared" si="480"/>
        <v>0</v>
      </c>
      <c r="BO3094" s="2" t="s">
        <v>12483</v>
      </c>
      <c r="BP3094" s="3">
        <v>1</v>
      </c>
      <c r="BQ3094" s="2" t="s">
        <v>12484</v>
      </c>
    </row>
    <row r="3095" spans="1:70" ht="16.149999999999999" customHeight="1" x14ac:dyDescent="0.25">
      <c r="A3095" s="1">
        <v>3094</v>
      </c>
      <c r="B3095" s="2" t="s">
        <v>211</v>
      </c>
      <c r="C3095" s="2" t="s">
        <v>12485</v>
      </c>
      <c r="D3095" s="2" t="s">
        <v>192</v>
      </c>
      <c r="E3095" s="2" t="s">
        <v>12486</v>
      </c>
      <c r="F3095" s="67">
        <v>43501</v>
      </c>
      <c r="G3095" s="3">
        <f t="shared" si="485"/>
        <v>2</v>
      </c>
      <c r="H3095" s="3">
        <f t="shared" si="486"/>
        <v>2019</v>
      </c>
      <c r="I3095" s="19">
        <v>0.37152777777777801</v>
      </c>
      <c r="J3095" s="20">
        <f t="shared" si="481"/>
        <v>8</v>
      </c>
      <c r="K3095" s="5" t="str">
        <f t="shared" si="484"/>
        <v>ja</v>
      </c>
      <c r="L3095" s="5" t="s">
        <v>91</v>
      </c>
      <c r="M3095" s="6" t="s">
        <v>208</v>
      </c>
      <c r="O3095" s="6" t="s">
        <v>5139</v>
      </c>
      <c r="P3095" s="6" t="s">
        <v>12487</v>
      </c>
      <c r="R3095" s="6" t="s">
        <v>77</v>
      </c>
      <c r="T3095" s="6" t="s">
        <v>202</v>
      </c>
      <c r="U3095" s="2" t="s">
        <v>208</v>
      </c>
      <c r="V3095" s="6" t="s">
        <v>80</v>
      </c>
      <c r="W3095" s="2" t="s">
        <v>12488</v>
      </c>
      <c r="BE3095" s="23" t="str">
        <f t="shared" si="479"/>
        <v>EMF nein</v>
      </c>
      <c r="BF3095" s="23" t="str">
        <f t="shared" si="482"/>
        <v/>
      </c>
      <c r="BG3095" s="23" t="str">
        <f t="shared" si="483"/>
        <v/>
      </c>
      <c r="BH3095" s="23">
        <f t="shared" si="480"/>
        <v>0</v>
      </c>
      <c r="BO3095" s="2" t="s">
        <v>12489</v>
      </c>
      <c r="BP3095" s="3">
        <v>1</v>
      </c>
      <c r="BQ3095" s="2" t="s">
        <v>12490</v>
      </c>
    </row>
    <row r="3096" spans="1:70" ht="16.149999999999999" customHeight="1" x14ac:dyDescent="0.25">
      <c r="A3096" s="1">
        <v>3095</v>
      </c>
      <c r="B3096" s="2" t="s">
        <v>211</v>
      </c>
      <c r="C3096" s="2" t="s">
        <v>12491</v>
      </c>
      <c r="D3096" s="2" t="s">
        <v>371</v>
      </c>
      <c r="E3096" s="2" t="s">
        <v>12492</v>
      </c>
      <c r="F3096" s="67">
        <v>42720</v>
      </c>
      <c r="G3096" s="3">
        <f t="shared" si="485"/>
        <v>12</v>
      </c>
      <c r="H3096" s="3">
        <f t="shared" si="486"/>
        <v>2016</v>
      </c>
      <c r="I3096" s="19"/>
      <c r="J3096" s="20" t="str">
        <f t="shared" si="481"/>
        <v/>
      </c>
      <c r="K3096" s="5" t="str">
        <f t="shared" si="484"/>
        <v>ja</v>
      </c>
      <c r="L3096" s="5" t="s">
        <v>91</v>
      </c>
      <c r="M3096" s="6" t="s">
        <v>74</v>
      </c>
      <c r="O3096" s="6" t="s">
        <v>126</v>
      </c>
      <c r="P3096" s="6" t="s">
        <v>12493</v>
      </c>
      <c r="R3096" s="6" t="s">
        <v>77</v>
      </c>
      <c r="T3096" s="6" t="s">
        <v>80</v>
      </c>
      <c r="U3096" s="2" t="s">
        <v>139</v>
      </c>
      <c r="V3096" s="6" t="s">
        <v>109</v>
      </c>
      <c r="W3096" s="2" t="s">
        <v>12494</v>
      </c>
      <c r="X3096" s="2">
        <v>50</v>
      </c>
      <c r="Y3096" s="2" t="s">
        <v>8720</v>
      </c>
      <c r="Z3096" s="2" t="s">
        <v>82</v>
      </c>
      <c r="BE3096" s="23" t="str">
        <f t="shared" si="479"/>
        <v>EMF nein</v>
      </c>
      <c r="BF3096" s="23" t="str">
        <f t="shared" si="482"/>
        <v/>
      </c>
      <c r="BG3096" s="23" t="str">
        <f t="shared" si="483"/>
        <v/>
      </c>
      <c r="BH3096" s="23">
        <f t="shared" si="480"/>
        <v>0</v>
      </c>
      <c r="BO3096" s="2" t="s">
        <v>12495</v>
      </c>
      <c r="BP3096" s="3">
        <v>1</v>
      </c>
      <c r="BQ3096" s="2" t="s">
        <v>12496</v>
      </c>
    </row>
    <row r="3097" spans="1:70" ht="16.149999999999999" customHeight="1" x14ac:dyDescent="0.25">
      <c r="A3097" s="1">
        <v>3096</v>
      </c>
      <c r="B3097" s="2" t="s">
        <v>211</v>
      </c>
      <c r="C3097" s="2" t="s">
        <v>12497</v>
      </c>
      <c r="D3097" s="2" t="s">
        <v>145</v>
      </c>
      <c r="E3097" s="2" t="s">
        <v>12498</v>
      </c>
      <c r="F3097" s="67">
        <v>43505</v>
      </c>
      <c r="G3097" s="3">
        <f t="shared" si="485"/>
        <v>2</v>
      </c>
      <c r="H3097" s="3">
        <f t="shared" si="486"/>
        <v>2019</v>
      </c>
      <c r="I3097" s="19">
        <v>3.4722222222222199E-3</v>
      </c>
      <c r="J3097" s="20">
        <f t="shared" si="481"/>
        <v>0</v>
      </c>
      <c r="K3097" s="5" t="str">
        <f t="shared" si="484"/>
        <v>ja</v>
      </c>
      <c r="L3097" s="5" t="s">
        <v>73</v>
      </c>
      <c r="M3097" s="6" t="s">
        <v>74</v>
      </c>
      <c r="O3097" s="6" t="s">
        <v>140</v>
      </c>
      <c r="P3097" s="6" t="s">
        <v>12499</v>
      </c>
      <c r="R3097" s="6" t="s">
        <v>77</v>
      </c>
      <c r="U3097" s="2" t="s">
        <v>74</v>
      </c>
      <c r="V3097" s="6"/>
      <c r="X3097" s="2">
        <v>1000</v>
      </c>
      <c r="Y3097" s="2" t="s">
        <v>81</v>
      </c>
      <c r="Z3097" s="2" t="s">
        <v>84</v>
      </c>
      <c r="AA3097" s="2">
        <v>1000</v>
      </c>
      <c r="AB3097" s="2" t="s">
        <v>81</v>
      </c>
      <c r="AC3097" s="2" t="s">
        <v>84</v>
      </c>
      <c r="AD3097" s="2">
        <v>1000</v>
      </c>
      <c r="AE3097" s="2" t="s">
        <v>83</v>
      </c>
      <c r="AF3097" s="2" t="s">
        <v>84</v>
      </c>
      <c r="BE3097" s="23" t="str">
        <f t="shared" si="479"/>
        <v>EMF ja</v>
      </c>
      <c r="BF3097" s="23">
        <f t="shared" si="482"/>
        <v>250</v>
      </c>
      <c r="BG3097" s="23" t="str">
        <f t="shared" si="483"/>
        <v>100-499m</v>
      </c>
      <c r="BH3097" s="23">
        <f t="shared" si="480"/>
        <v>1</v>
      </c>
      <c r="BI3097" s="2" t="s">
        <v>162</v>
      </c>
      <c r="BJ3097" s="2">
        <v>250</v>
      </c>
      <c r="BO3097" s="2" t="s">
        <v>12500</v>
      </c>
      <c r="BP3097" s="3">
        <v>1</v>
      </c>
      <c r="BQ3097" s="2" t="s">
        <v>12501</v>
      </c>
    </row>
    <row r="3098" spans="1:70" ht="16.149999999999999" customHeight="1" x14ac:dyDescent="0.25">
      <c r="A3098" s="16">
        <v>3097</v>
      </c>
      <c r="B3098" s="2" t="s">
        <v>211</v>
      </c>
      <c r="C3098" s="2" t="s">
        <v>12502</v>
      </c>
      <c r="D3098" s="2" t="s">
        <v>206</v>
      </c>
      <c r="E3098" s="2" t="s">
        <v>12503</v>
      </c>
      <c r="F3098" s="67">
        <v>43413</v>
      </c>
      <c r="G3098" s="3">
        <f t="shared" si="485"/>
        <v>11</v>
      </c>
      <c r="H3098" s="3">
        <f t="shared" si="486"/>
        <v>2018</v>
      </c>
      <c r="I3098" s="92">
        <v>0.77777777777777801</v>
      </c>
      <c r="J3098" s="20">
        <f t="shared" si="481"/>
        <v>18</v>
      </c>
      <c r="K3098" s="5" t="str">
        <f t="shared" si="484"/>
        <v>ja</v>
      </c>
      <c r="L3098" s="5" t="s">
        <v>91</v>
      </c>
      <c r="M3098" s="6" t="s">
        <v>115</v>
      </c>
      <c r="O3098" s="6" t="s">
        <v>126</v>
      </c>
      <c r="P3098" s="6" t="s">
        <v>12504</v>
      </c>
      <c r="R3098" s="6" t="s">
        <v>77</v>
      </c>
      <c r="T3098" s="6" t="s">
        <v>202</v>
      </c>
      <c r="V3098" s="6"/>
      <c r="X3098" s="2">
        <v>914</v>
      </c>
      <c r="Y3098" s="2" t="s">
        <v>81</v>
      </c>
      <c r="Z3098" s="2" t="s">
        <v>84</v>
      </c>
      <c r="AA3098" s="2">
        <v>914</v>
      </c>
      <c r="AB3098" s="2" t="s">
        <v>81</v>
      </c>
      <c r="AC3098" s="2" t="s">
        <v>84</v>
      </c>
      <c r="AD3098" s="2">
        <v>914</v>
      </c>
      <c r="AE3098" s="2" t="s">
        <v>83</v>
      </c>
      <c r="AF3098" s="2" t="s">
        <v>84</v>
      </c>
      <c r="AJ3098" s="2">
        <v>914</v>
      </c>
      <c r="AK3098" s="2" t="s">
        <v>83</v>
      </c>
      <c r="AL3098" s="2" t="s">
        <v>84</v>
      </c>
      <c r="AM3098" s="2">
        <v>914</v>
      </c>
      <c r="AN3098" s="2" t="s">
        <v>81</v>
      </c>
      <c r="AO3098" s="2" t="s">
        <v>84</v>
      </c>
      <c r="AP3098" s="2">
        <v>914</v>
      </c>
      <c r="AQ3098" s="2" t="s">
        <v>83</v>
      </c>
      <c r="AR3098" s="2" t="s">
        <v>84</v>
      </c>
      <c r="BE3098" s="23" t="str">
        <f t="shared" ref="BE3098:BE3161" si="487">IF(COUNTA(BI3098,BK3098,BM3098) &gt; 0,"EMF ja","EMF nein")</f>
        <v>EMF ja</v>
      </c>
      <c r="BF3098" s="23">
        <f t="shared" si="482"/>
        <v>150</v>
      </c>
      <c r="BG3098" s="23" t="str">
        <f t="shared" si="483"/>
        <v>100-499m</v>
      </c>
      <c r="BH3098" s="23">
        <f t="shared" ref="BH3098:BH3161" si="488">COUNTA(BI3098,BK3098,BM3098)</f>
        <v>1</v>
      </c>
      <c r="BM3098" s="2" t="s">
        <v>3361</v>
      </c>
      <c r="BN3098" s="2">
        <v>150</v>
      </c>
      <c r="BO3098" s="2" t="s">
        <v>12505</v>
      </c>
      <c r="BP3098" s="3">
        <v>1</v>
      </c>
      <c r="BQ3098" s="2" t="s">
        <v>12506</v>
      </c>
    </row>
    <row r="3099" spans="1:70" ht="16.149999999999999" customHeight="1" x14ac:dyDescent="0.25">
      <c r="A3099" s="16">
        <v>3098</v>
      </c>
      <c r="B3099" s="2" t="s">
        <v>87</v>
      </c>
      <c r="C3099" s="2" t="s">
        <v>5454</v>
      </c>
      <c r="D3099" s="2" t="s">
        <v>206</v>
      </c>
      <c r="E3099" s="2" t="s">
        <v>12507</v>
      </c>
      <c r="F3099" s="67">
        <v>43375</v>
      </c>
      <c r="G3099" s="3">
        <f t="shared" si="485"/>
        <v>10</v>
      </c>
      <c r="H3099" s="3">
        <f t="shared" si="486"/>
        <v>2018</v>
      </c>
      <c r="I3099" s="92">
        <v>0.58333333333333304</v>
      </c>
      <c r="J3099" s="20">
        <f t="shared" si="481"/>
        <v>14</v>
      </c>
      <c r="K3099" s="5" t="str">
        <f t="shared" si="484"/>
        <v>ja</v>
      </c>
      <c r="L3099" s="5" t="s">
        <v>91</v>
      </c>
      <c r="M3099" s="6" t="s">
        <v>2721</v>
      </c>
      <c r="N3099" s="5">
        <v>86</v>
      </c>
      <c r="O3099" s="6" t="s">
        <v>75</v>
      </c>
      <c r="P3099" s="6" t="s">
        <v>12508</v>
      </c>
      <c r="R3099" s="6" t="s">
        <v>77</v>
      </c>
      <c r="T3099" s="6" t="s">
        <v>202</v>
      </c>
      <c r="V3099" s="6"/>
      <c r="X3099" s="2">
        <v>450</v>
      </c>
      <c r="Y3099" s="2" t="s">
        <v>81</v>
      </c>
      <c r="Z3099" s="2" t="s">
        <v>84</v>
      </c>
      <c r="AA3099" s="2">
        <v>450</v>
      </c>
      <c r="AB3099" s="2" t="s">
        <v>81</v>
      </c>
      <c r="AC3099" s="2" t="s">
        <v>84</v>
      </c>
      <c r="AD3099" s="2">
        <v>450</v>
      </c>
      <c r="AE3099" s="2" t="s">
        <v>81</v>
      </c>
      <c r="AF3099" s="2" t="s">
        <v>84</v>
      </c>
      <c r="AJ3099" s="2">
        <v>650</v>
      </c>
      <c r="AK3099" s="2" t="s">
        <v>81</v>
      </c>
      <c r="AL3099" s="2" t="s">
        <v>84</v>
      </c>
      <c r="AM3099" s="2">
        <v>650</v>
      </c>
      <c r="AN3099" s="2" t="s">
        <v>94</v>
      </c>
      <c r="AO3099" s="2" t="s">
        <v>84</v>
      </c>
      <c r="AP3099" s="2">
        <v>650</v>
      </c>
      <c r="AQ3099" s="2" t="s">
        <v>81</v>
      </c>
      <c r="AR3099" s="2" t="s">
        <v>84</v>
      </c>
      <c r="AV3099" s="2">
        <v>850</v>
      </c>
      <c r="AW3099" s="2" t="s">
        <v>83</v>
      </c>
      <c r="AX3099" s="2" t="s">
        <v>84</v>
      </c>
      <c r="AY3099" s="2">
        <v>850</v>
      </c>
      <c r="AZ3099" s="2" t="s">
        <v>81</v>
      </c>
      <c r="BA3099" s="2" t="s">
        <v>84</v>
      </c>
      <c r="BB3099" s="2">
        <v>850</v>
      </c>
      <c r="BC3099" s="2" t="s">
        <v>83</v>
      </c>
      <c r="BD3099" s="2" t="s">
        <v>84</v>
      </c>
      <c r="BE3099" s="23" t="str">
        <f t="shared" si="487"/>
        <v>EMF nein</v>
      </c>
      <c r="BF3099" s="23" t="str">
        <f t="shared" si="482"/>
        <v/>
      </c>
      <c r="BG3099" s="23" t="str">
        <f t="shared" si="483"/>
        <v/>
      </c>
      <c r="BH3099" s="23">
        <f t="shared" si="488"/>
        <v>0</v>
      </c>
      <c r="BO3099" s="2" t="s">
        <v>12509</v>
      </c>
      <c r="BP3099" s="3">
        <v>1</v>
      </c>
      <c r="BQ3099" s="2" t="s">
        <v>12510</v>
      </c>
    </row>
    <row r="3100" spans="1:70" ht="16.149999999999999" customHeight="1" x14ac:dyDescent="0.25">
      <c r="A3100" s="16">
        <v>3099</v>
      </c>
      <c r="B3100" s="2" t="s">
        <v>211</v>
      </c>
      <c r="C3100" s="2" t="s">
        <v>6955</v>
      </c>
      <c r="D3100" s="2" t="s">
        <v>206</v>
      </c>
      <c r="E3100" s="2" t="s">
        <v>12511</v>
      </c>
      <c r="F3100" s="67">
        <v>43757</v>
      </c>
      <c r="G3100" s="3">
        <f t="shared" si="485"/>
        <v>10</v>
      </c>
      <c r="H3100" s="3">
        <f t="shared" si="486"/>
        <v>2019</v>
      </c>
      <c r="I3100" s="92">
        <v>0.29861111111111099</v>
      </c>
      <c r="J3100" s="20">
        <f t="shared" si="481"/>
        <v>7</v>
      </c>
      <c r="K3100" s="5" t="str">
        <f t="shared" si="484"/>
        <v>ja</v>
      </c>
      <c r="L3100" s="5" t="s">
        <v>91</v>
      </c>
      <c r="M3100" s="6" t="s">
        <v>100</v>
      </c>
      <c r="O3100" s="2" t="s">
        <v>140</v>
      </c>
      <c r="P3100" s="6" t="s">
        <v>12512</v>
      </c>
      <c r="R3100" s="6" t="s">
        <v>77</v>
      </c>
      <c r="T3100" s="6" t="s">
        <v>202</v>
      </c>
      <c r="U3100" s="2" t="s">
        <v>74</v>
      </c>
      <c r="V3100" s="6"/>
      <c r="X3100" s="2">
        <v>400</v>
      </c>
      <c r="Y3100" s="2" t="s">
        <v>81</v>
      </c>
      <c r="Z3100" s="2" t="s">
        <v>84</v>
      </c>
      <c r="AD3100" s="2">
        <v>400</v>
      </c>
      <c r="AE3100" s="2" t="s">
        <v>81</v>
      </c>
      <c r="AF3100" s="2" t="s">
        <v>84</v>
      </c>
      <c r="BE3100" s="23" t="str">
        <f t="shared" si="487"/>
        <v>EMF ja</v>
      </c>
      <c r="BF3100" s="23">
        <f t="shared" si="482"/>
        <v>200</v>
      </c>
      <c r="BG3100" s="23" t="str">
        <f t="shared" si="483"/>
        <v>100-499m</v>
      </c>
      <c r="BH3100" s="23">
        <f t="shared" si="488"/>
        <v>1</v>
      </c>
      <c r="BM3100" s="2" t="s">
        <v>162</v>
      </c>
      <c r="BN3100" s="2">
        <v>200</v>
      </c>
      <c r="BO3100" s="2" t="s">
        <v>12513</v>
      </c>
      <c r="BP3100" s="3">
        <v>1</v>
      </c>
      <c r="BQ3100" s="2" t="s">
        <v>12514</v>
      </c>
    </row>
    <row r="3101" spans="1:70" ht="16.149999999999999" customHeight="1" x14ac:dyDescent="0.25">
      <c r="A3101" s="93">
        <v>3100</v>
      </c>
      <c r="B3101" s="135" t="s">
        <v>211</v>
      </c>
      <c r="C3101" s="135" t="s">
        <v>289</v>
      </c>
      <c r="D3101" s="135" t="s">
        <v>290</v>
      </c>
      <c r="E3101" s="135" t="s">
        <v>12515</v>
      </c>
      <c r="F3101" s="136">
        <v>43504</v>
      </c>
      <c r="G3101" s="3">
        <f t="shared" si="485"/>
        <v>2</v>
      </c>
      <c r="H3101" s="3">
        <f t="shared" si="486"/>
        <v>2019</v>
      </c>
      <c r="I3101" s="137">
        <v>0.27083333333333298</v>
      </c>
      <c r="J3101" s="20">
        <f t="shared" si="481"/>
        <v>6</v>
      </c>
      <c r="K3101" s="5" t="str">
        <f t="shared" si="484"/>
        <v>ja</v>
      </c>
      <c r="L3101" s="138" t="s">
        <v>91</v>
      </c>
      <c r="M3101" s="139" t="s">
        <v>74</v>
      </c>
      <c r="N3101" s="138">
        <v>48</v>
      </c>
      <c r="O3101" s="135" t="s">
        <v>75</v>
      </c>
      <c r="P3101" s="139" t="s">
        <v>12516</v>
      </c>
      <c r="Q3101" s="139"/>
      <c r="R3101" s="139" t="s">
        <v>77</v>
      </c>
      <c r="S3101" s="135"/>
      <c r="T3101" s="139" t="s">
        <v>80</v>
      </c>
      <c r="U3101" s="135" t="s">
        <v>1312</v>
      </c>
      <c r="V3101" s="139"/>
      <c r="W3101" s="135"/>
      <c r="X3101" s="135">
        <v>65</v>
      </c>
      <c r="Y3101" s="135" t="s">
        <v>81</v>
      </c>
      <c r="Z3101" s="135" t="s">
        <v>84</v>
      </c>
      <c r="AA3101" s="135" t="s">
        <v>109</v>
      </c>
      <c r="AB3101" s="135" t="s">
        <v>109</v>
      </c>
      <c r="AC3101" s="135" t="s">
        <v>109</v>
      </c>
      <c r="AD3101" s="135" t="s">
        <v>109</v>
      </c>
      <c r="AE3101" s="135" t="s">
        <v>109</v>
      </c>
      <c r="AF3101" s="135" t="s">
        <v>109</v>
      </c>
      <c r="AG3101" s="135"/>
      <c r="AH3101" s="135"/>
      <c r="AI3101" s="135"/>
      <c r="AJ3101" s="135"/>
      <c r="AK3101" s="135"/>
      <c r="AL3101" s="135"/>
      <c r="AM3101" s="135"/>
      <c r="AN3101" s="135"/>
      <c r="AO3101" s="135"/>
      <c r="AP3101" s="135"/>
      <c r="AQ3101" s="135"/>
      <c r="AR3101" s="135"/>
      <c r="AS3101" s="135"/>
      <c r="AT3101" s="135"/>
      <c r="AU3101" s="135"/>
      <c r="AV3101" s="135"/>
      <c r="AW3101" s="135"/>
      <c r="AX3101" s="135"/>
      <c r="AY3101" s="135"/>
      <c r="AZ3101" s="135"/>
      <c r="BA3101" s="135"/>
      <c r="BB3101" s="135"/>
      <c r="BC3101" s="135"/>
      <c r="BD3101" s="135"/>
      <c r="BE3101" s="23" t="str">
        <f t="shared" si="487"/>
        <v>EMF nein</v>
      </c>
      <c r="BF3101" s="23" t="str">
        <f t="shared" si="482"/>
        <v/>
      </c>
      <c r="BG3101" s="23" t="str">
        <f t="shared" si="483"/>
        <v/>
      </c>
      <c r="BH3101" s="23">
        <f t="shared" si="488"/>
        <v>0</v>
      </c>
      <c r="BI3101" s="135"/>
      <c r="BJ3101" s="135"/>
      <c r="BK3101" s="135"/>
      <c r="BL3101" s="135"/>
      <c r="BM3101" s="135"/>
      <c r="BN3101" s="135"/>
      <c r="BO3101" s="135"/>
      <c r="BP3101" s="3">
        <v>1</v>
      </c>
      <c r="BQ3101" s="2" t="s">
        <v>12517</v>
      </c>
    </row>
    <row r="3102" spans="1:70" ht="16.149999999999999" customHeight="1" x14ac:dyDescent="0.25">
      <c r="A3102" s="93">
        <v>3101</v>
      </c>
      <c r="B3102" s="2" t="s">
        <v>211</v>
      </c>
      <c r="C3102" s="2" t="s">
        <v>12518</v>
      </c>
      <c r="D3102" s="2" t="s">
        <v>371</v>
      </c>
      <c r="E3102" s="2" t="s">
        <v>12519</v>
      </c>
      <c r="F3102" s="67">
        <v>43506</v>
      </c>
      <c r="G3102" s="3">
        <f t="shared" si="485"/>
        <v>2</v>
      </c>
      <c r="H3102" s="3">
        <f t="shared" si="486"/>
        <v>2019</v>
      </c>
      <c r="I3102" s="92">
        <v>0.48958333333333298</v>
      </c>
      <c r="J3102" s="20">
        <f t="shared" si="481"/>
        <v>11</v>
      </c>
      <c r="K3102" s="5" t="str">
        <f t="shared" si="484"/>
        <v>ja</v>
      </c>
      <c r="L3102" s="5" t="s">
        <v>91</v>
      </c>
      <c r="M3102" s="6" t="s">
        <v>74</v>
      </c>
      <c r="N3102" s="5">
        <v>67</v>
      </c>
      <c r="O3102" s="2" t="s">
        <v>126</v>
      </c>
      <c r="P3102" s="6" t="s">
        <v>12520</v>
      </c>
      <c r="R3102" s="6" t="s">
        <v>77</v>
      </c>
      <c r="V3102" s="6" t="s">
        <v>80</v>
      </c>
      <c r="W3102" s="2" t="s">
        <v>12521</v>
      </c>
      <c r="BE3102" s="23" t="str">
        <f t="shared" si="487"/>
        <v>EMF nein</v>
      </c>
      <c r="BF3102" s="23" t="str">
        <f t="shared" si="482"/>
        <v/>
      </c>
      <c r="BG3102" s="23" t="str">
        <f t="shared" si="483"/>
        <v/>
      </c>
      <c r="BH3102" s="23">
        <f t="shared" si="488"/>
        <v>0</v>
      </c>
      <c r="BO3102" s="2" t="s">
        <v>12522</v>
      </c>
      <c r="BP3102" s="3">
        <v>1</v>
      </c>
      <c r="BQ3102" s="2" t="s">
        <v>12523</v>
      </c>
      <c r="BR3102" s="135"/>
    </row>
    <row r="3103" spans="1:70" ht="16.149999999999999" customHeight="1" x14ac:dyDescent="0.25">
      <c r="A3103" s="16">
        <v>3102</v>
      </c>
      <c r="B3103" s="2" t="s">
        <v>211</v>
      </c>
      <c r="C3103" s="2" t="s">
        <v>1000</v>
      </c>
      <c r="D3103" s="2" t="s">
        <v>206</v>
      </c>
      <c r="E3103" s="2" t="s">
        <v>12524</v>
      </c>
      <c r="F3103" s="67">
        <v>43511</v>
      </c>
      <c r="G3103" s="3">
        <f t="shared" si="485"/>
        <v>2</v>
      </c>
      <c r="H3103" s="3">
        <f t="shared" si="486"/>
        <v>2019</v>
      </c>
      <c r="I3103" s="92">
        <v>3.4722222222222203E-2</v>
      </c>
      <c r="J3103" s="20">
        <f t="shared" si="481"/>
        <v>0</v>
      </c>
      <c r="K3103" s="5" t="str">
        <f t="shared" si="484"/>
        <v>ja</v>
      </c>
      <c r="L3103" s="5" t="s">
        <v>91</v>
      </c>
      <c r="M3103" s="6" t="s">
        <v>74</v>
      </c>
      <c r="N3103" s="5">
        <v>47</v>
      </c>
      <c r="O3103" s="2" t="s">
        <v>75</v>
      </c>
      <c r="P3103" s="5" t="s">
        <v>12525</v>
      </c>
      <c r="R3103" s="6" t="s">
        <v>77</v>
      </c>
      <c r="T3103" s="6" t="s">
        <v>202</v>
      </c>
      <c r="U3103" s="2" t="s">
        <v>109</v>
      </c>
      <c r="V3103" s="6" t="s">
        <v>109</v>
      </c>
      <c r="BE3103" s="23" t="str">
        <f t="shared" si="487"/>
        <v>EMF nein</v>
      </c>
      <c r="BF3103" s="23" t="str">
        <f t="shared" si="482"/>
        <v/>
      </c>
      <c r="BG3103" s="23" t="str">
        <f t="shared" si="483"/>
        <v/>
      </c>
      <c r="BH3103" s="23">
        <f t="shared" si="488"/>
        <v>0</v>
      </c>
      <c r="BO3103" s="2" t="s">
        <v>12526</v>
      </c>
      <c r="BP3103" s="3">
        <v>1</v>
      </c>
      <c r="BQ3103" s="2" t="s">
        <v>12527</v>
      </c>
    </row>
    <row r="3104" spans="1:70" ht="16.149999999999999" customHeight="1" x14ac:dyDescent="0.25">
      <c r="A3104" s="16">
        <v>3103</v>
      </c>
      <c r="B3104" s="2" t="s">
        <v>87</v>
      </c>
      <c r="C3104" s="2" t="s">
        <v>1054</v>
      </c>
      <c r="D3104" s="2" t="s">
        <v>172</v>
      </c>
      <c r="E3104" s="2" t="s">
        <v>12528</v>
      </c>
      <c r="F3104" s="67">
        <v>42913</v>
      </c>
      <c r="G3104" s="3">
        <f t="shared" si="485"/>
        <v>6</v>
      </c>
      <c r="H3104" s="3">
        <f t="shared" si="486"/>
        <v>2017</v>
      </c>
      <c r="I3104" s="92">
        <v>0.82638888888888895</v>
      </c>
      <c r="J3104" s="20">
        <f t="shared" si="481"/>
        <v>19</v>
      </c>
      <c r="K3104" s="5" t="str">
        <f t="shared" si="484"/>
        <v>ja</v>
      </c>
      <c r="L3104" s="5" t="s">
        <v>91</v>
      </c>
      <c r="M3104" s="6" t="s">
        <v>74</v>
      </c>
      <c r="N3104" s="5">
        <v>89</v>
      </c>
      <c r="O3104" s="2" t="s">
        <v>126</v>
      </c>
      <c r="P3104" s="6" t="s">
        <v>12529</v>
      </c>
      <c r="R3104" s="6" t="s">
        <v>77</v>
      </c>
      <c r="U3104" s="2" t="s">
        <v>74</v>
      </c>
      <c r="V3104" s="6"/>
      <c r="X3104" s="2">
        <v>916</v>
      </c>
      <c r="Y3104" s="2" t="s">
        <v>83</v>
      </c>
      <c r="Z3104" s="2" t="s">
        <v>82</v>
      </c>
      <c r="AA3104" s="2">
        <v>916</v>
      </c>
      <c r="AB3104" s="2" t="s">
        <v>81</v>
      </c>
      <c r="AC3104" s="2" t="s">
        <v>82</v>
      </c>
      <c r="AD3104" s="2">
        <v>916</v>
      </c>
      <c r="AE3104" s="2" t="s">
        <v>83</v>
      </c>
      <c r="AF3104" s="2" t="s">
        <v>82</v>
      </c>
      <c r="BE3104" s="23" t="str">
        <f t="shared" si="487"/>
        <v>EMF ja</v>
      </c>
      <c r="BF3104" s="23">
        <f t="shared" si="482"/>
        <v>12</v>
      </c>
      <c r="BG3104" s="23" t="str">
        <f t="shared" si="483"/>
        <v>&lt;100m</v>
      </c>
      <c r="BH3104" s="23">
        <f t="shared" si="488"/>
        <v>2</v>
      </c>
      <c r="BI3104" s="2" t="s">
        <v>162</v>
      </c>
      <c r="BJ3104" s="2">
        <v>240</v>
      </c>
      <c r="BK3104" s="2" t="s">
        <v>162</v>
      </c>
      <c r="BL3104" s="2">
        <v>12</v>
      </c>
      <c r="BO3104" s="2" t="s">
        <v>12530</v>
      </c>
      <c r="BP3104" s="3">
        <v>1</v>
      </c>
      <c r="BQ3104" s="2" t="s">
        <v>12531</v>
      </c>
    </row>
    <row r="3105" spans="1:70" ht="16.149999999999999" customHeight="1" x14ac:dyDescent="0.25">
      <c r="A3105" s="16">
        <v>3104</v>
      </c>
      <c r="B3105" s="2" t="s">
        <v>211</v>
      </c>
      <c r="C3105" s="2" t="s">
        <v>12532</v>
      </c>
      <c r="D3105" s="2" t="s">
        <v>104</v>
      </c>
      <c r="E3105" s="2" t="s">
        <v>12533</v>
      </c>
      <c r="F3105" s="67">
        <v>43508</v>
      </c>
      <c r="G3105" s="3">
        <f t="shared" si="485"/>
        <v>2</v>
      </c>
      <c r="H3105" s="3">
        <f t="shared" si="486"/>
        <v>2019</v>
      </c>
      <c r="I3105" s="92">
        <v>0.52083333333333304</v>
      </c>
      <c r="J3105" s="20">
        <f t="shared" si="481"/>
        <v>12</v>
      </c>
      <c r="K3105" s="5" t="str">
        <f t="shared" si="484"/>
        <v>ja</v>
      </c>
      <c r="L3105" s="5" t="s">
        <v>91</v>
      </c>
      <c r="M3105" s="6" t="s">
        <v>74</v>
      </c>
      <c r="N3105" s="5">
        <v>85</v>
      </c>
      <c r="O3105" s="6" t="s">
        <v>101</v>
      </c>
      <c r="P3105" s="6" t="s">
        <v>12534</v>
      </c>
      <c r="R3105" s="6" t="s">
        <v>77</v>
      </c>
      <c r="U3105" s="2" t="s">
        <v>74</v>
      </c>
      <c r="V3105" s="6"/>
      <c r="X3105" s="2">
        <v>350</v>
      </c>
      <c r="Y3105" s="2" t="s">
        <v>81</v>
      </c>
      <c r="Z3105" s="2" t="s">
        <v>168</v>
      </c>
      <c r="AA3105" s="2">
        <v>350</v>
      </c>
      <c r="AB3105" s="2" t="s">
        <v>81</v>
      </c>
      <c r="AC3105" s="2" t="s">
        <v>168</v>
      </c>
      <c r="AD3105" s="2">
        <v>350</v>
      </c>
      <c r="AE3105" s="2" t="s">
        <v>81</v>
      </c>
      <c r="AF3105" s="2" t="s">
        <v>168</v>
      </c>
      <c r="BE3105" s="23" t="str">
        <f t="shared" si="487"/>
        <v>EMF nein</v>
      </c>
      <c r="BF3105" s="23" t="str">
        <f t="shared" si="482"/>
        <v/>
      </c>
      <c r="BG3105" s="23" t="str">
        <f t="shared" si="483"/>
        <v/>
      </c>
      <c r="BH3105" s="23">
        <f t="shared" si="488"/>
        <v>0</v>
      </c>
      <c r="BO3105" s="2" t="s">
        <v>12535</v>
      </c>
      <c r="BP3105" s="3">
        <v>1</v>
      </c>
      <c r="BQ3105" s="2" t="s">
        <v>12536</v>
      </c>
    </row>
    <row r="3106" spans="1:70" ht="16.149999999999999" customHeight="1" x14ac:dyDescent="0.25">
      <c r="A3106" s="16">
        <v>3105</v>
      </c>
      <c r="B3106" s="2" t="s">
        <v>211</v>
      </c>
      <c r="C3106" s="2" t="s">
        <v>752</v>
      </c>
      <c r="D3106" s="2" t="s">
        <v>124</v>
      </c>
      <c r="E3106" s="2" t="s">
        <v>12537</v>
      </c>
      <c r="F3106" s="67">
        <v>43508</v>
      </c>
      <c r="G3106" s="3">
        <f t="shared" si="485"/>
        <v>2</v>
      </c>
      <c r="H3106" s="3">
        <f t="shared" si="486"/>
        <v>2019</v>
      </c>
      <c r="I3106" s="92">
        <v>0.27430555555555503</v>
      </c>
      <c r="J3106" s="20">
        <f t="shared" si="481"/>
        <v>6</v>
      </c>
      <c r="K3106" s="5" t="str">
        <f t="shared" si="484"/>
        <v>ja</v>
      </c>
      <c r="L3106" s="5" t="s">
        <v>91</v>
      </c>
      <c r="M3106" s="6" t="s">
        <v>74</v>
      </c>
      <c r="N3106" s="5">
        <v>33</v>
      </c>
      <c r="O3106" s="2" t="s">
        <v>126</v>
      </c>
      <c r="P3106" s="6" t="s">
        <v>12538</v>
      </c>
      <c r="R3106" s="6" t="s">
        <v>77</v>
      </c>
      <c r="U3106" s="2" t="s">
        <v>208</v>
      </c>
      <c r="V3106" s="6" t="s">
        <v>80</v>
      </c>
      <c r="X3106" s="2">
        <v>452</v>
      </c>
      <c r="Y3106" s="2" t="s">
        <v>81</v>
      </c>
      <c r="Z3106" s="2" t="s">
        <v>161</v>
      </c>
      <c r="AA3106" s="2">
        <v>452</v>
      </c>
      <c r="AB3106" s="2" t="s">
        <v>81</v>
      </c>
      <c r="AC3106" s="2" t="s">
        <v>161</v>
      </c>
      <c r="AD3106" s="2">
        <v>452</v>
      </c>
      <c r="AE3106" s="2" t="s">
        <v>83</v>
      </c>
      <c r="AF3106" s="2" t="s">
        <v>161</v>
      </c>
      <c r="AJ3106" s="2">
        <v>452</v>
      </c>
      <c r="AK3106" s="2" t="s">
        <v>81</v>
      </c>
      <c r="AL3106" s="2" t="s">
        <v>161</v>
      </c>
      <c r="AM3106" s="2">
        <v>452</v>
      </c>
      <c r="AN3106" s="2" t="s">
        <v>81</v>
      </c>
      <c r="AO3106" s="2" t="s">
        <v>161</v>
      </c>
      <c r="AP3106" s="2">
        <v>452</v>
      </c>
      <c r="AQ3106" s="2" t="s">
        <v>83</v>
      </c>
      <c r="AR3106" s="2" t="s">
        <v>161</v>
      </c>
      <c r="BE3106" s="23" t="str">
        <f t="shared" si="487"/>
        <v>EMF ja</v>
      </c>
      <c r="BF3106" s="23">
        <f t="shared" si="482"/>
        <v>20</v>
      </c>
      <c r="BG3106" s="23" t="str">
        <f t="shared" si="483"/>
        <v>&lt;100m</v>
      </c>
      <c r="BH3106" s="23">
        <f t="shared" si="488"/>
        <v>2</v>
      </c>
      <c r="BI3106" s="2" t="s">
        <v>162</v>
      </c>
      <c r="BJ3106" s="2">
        <v>40</v>
      </c>
      <c r="BK3106" s="2" t="s">
        <v>162</v>
      </c>
      <c r="BL3106" s="2">
        <v>20</v>
      </c>
      <c r="BO3106" s="2" t="s">
        <v>12539</v>
      </c>
      <c r="BP3106" s="3">
        <v>1</v>
      </c>
      <c r="BQ3106" s="2" t="s">
        <v>12540</v>
      </c>
    </row>
    <row r="3107" spans="1:70" ht="16.149999999999999" customHeight="1" x14ac:dyDescent="0.25">
      <c r="A3107" s="16">
        <v>3106</v>
      </c>
      <c r="B3107" s="2" t="s">
        <v>211</v>
      </c>
      <c r="C3107" s="2" t="s">
        <v>12541</v>
      </c>
      <c r="D3107" s="2" t="s">
        <v>89</v>
      </c>
      <c r="E3107" s="2" t="s">
        <v>12542</v>
      </c>
      <c r="F3107" s="67">
        <v>42178</v>
      </c>
      <c r="G3107" s="3">
        <f t="shared" si="485"/>
        <v>6</v>
      </c>
      <c r="H3107" s="3">
        <f t="shared" si="486"/>
        <v>2015</v>
      </c>
      <c r="I3107" s="92">
        <v>0.51041666666666696</v>
      </c>
      <c r="J3107" s="20">
        <f t="shared" si="481"/>
        <v>12</v>
      </c>
      <c r="K3107" s="5" t="str">
        <f t="shared" si="484"/>
        <v>ja</v>
      </c>
      <c r="L3107" s="5" t="s">
        <v>73</v>
      </c>
      <c r="M3107" s="6" t="s">
        <v>208</v>
      </c>
      <c r="N3107" s="5">
        <v>34</v>
      </c>
      <c r="O3107" s="2" t="s">
        <v>75</v>
      </c>
      <c r="P3107" s="6" t="s">
        <v>12543</v>
      </c>
      <c r="R3107" s="6" t="s">
        <v>77</v>
      </c>
      <c r="T3107" s="6" t="s">
        <v>202</v>
      </c>
      <c r="V3107" s="6"/>
      <c r="W3107" s="2" t="s">
        <v>4373</v>
      </c>
      <c r="X3107" s="2">
        <v>150</v>
      </c>
      <c r="Y3107" s="2" t="s">
        <v>81</v>
      </c>
      <c r="Z3107" s="2" t="s">
        <v>84</v>
      </c>
      <c r="AA3107" s="2">
        <v>150</v>
      </c>
      <c r="AB3107" s="2" t="s">
        <v>81</v>
      </c>
      <c r="AC3107" s="2" t="s">
        <v>84</v>
      </c>
      <c r="AD3107" s="2">
        <v>150</v>
      </c>
      <c r="AE3107" s="2" t="s">
        <v>81</v>
      </c>
      <c r="AF3107" s="2" t="s">
        <v>84</v>
      </c>
      <c r="BE3107" s="23" t="str">
        <f t="shared" si="487"/>
        <v>EMF nein</v>
      </c>
      <c r="BF3107" s="23" t="str">
        <f t="shared" si="482"/>
        <v/>
      </c>
      <c r="BG3107" s="23" t="str">
        <f t="shared" si="483"/>
        <v/>
      </c>
      <c r="BH3107" s="23">
        <f t="shared" si="488"/>
        <v>0</v>
      </c>
      <c r="BO3107" s="2" t="s">
        <v>12544</v>
      </c>
      <c r="BP3107" s="3">
        <v>1</v>
      </c>
      <c r="BQ3107" s="2" t="s">
        <v>12545</v>
      </c>
    </row>
    <row r="3108" spans="1:70" ht="16.149999999999999" customHeight="1" x14ac:dyDescent="0.25">
      <c r="A3108" s="16">
        <v>3107</v>
      </c>
      <c r="B3108" s="2" t="s">
        <v>5048</v>
      </c>
      <c r="C3108" s="2" t="s">
        <v>12546</v>
      </c>
      <c r="D3108" s="2" t="s">
        <v>124</v>
      </c>
      <c r="E3108" s="2" t="s">
        <v>12547</v>
      </c>
      <c r="F3108" s="67">
        <v>43511</v>
      </c>
      <c r="G3108" s="3">
        <f t="shared" si="485"/>
        <v>2</v>
      </c>
      <c r="H3108" s="3">
        <f t="shared" si="486"/>
        <v>2019</v>
      </c>
      <c r="I3108" s="92">
        <v>0.61805555555555602</v>
      </c>
      <c r="J3108" s="20">
        <f t="shared" si="481"/>
        <v>14</v>
      </c>
      <c r="K3108" s="5" t="str">
        <f t="shared" si="484"/>
        <v>ja</v>
      </c>
      <c r="L3108" s="5" t="s">
        <v>91</v>
      </c>
      <c r="M3108" s="6" t="s">
        <v>74</v>
      </c>
      <c r="N3108" s="5">
        <v>78</v>
      </c>
      <c r="O3108" s="2" t="s">
        <v>75</v>
      </c>
      <c r="P3108" s="6" t="s">
        <v>12548</v>
      </c>
      <c r="R3108" s="6" t="s">
        <v>77</v>
      </c>
      <c r="S3108" s="6" t="s">
        <v>1033</v>
      </c>
      <c r="T3108" s="6" t="s">
        <v>80</v>
      </c>
      <c r="V3108" s="6" t="s">
        <v>80</v>
      </c>
      <c r="X3108" s="2">
        <v>311</v>
      </c>
      <c r="Y3108" s="2" t="s">
        <v>81</v>
      </c>
      <c r="Z3108" s="2" t="s">
        <v>168</v>
      </c>
      <c r="AA3108" s="2">
        <v>311</v>
      </c>
      <c r="AB3108" s="2" t="s">
        <v>81</v>
      </c>
      <c r="AC3108" s="2" t="s">
        <v>168</v>
      </c>
      <c r="AD3108" s="2">
        <v>311</v>
      </c>
      <c r="AE3108" s="2" t="s">
        <v>81</v>
      </c>
      <c r="AF3108" s="2" t="s">
        <v>168</v>
      </c>
      <c r="BE3108" s="23" t="str">
        <f t="shared" si="487"/>
        <v>EMF nein</v>
      </c>
      <c r="BF3108" s="23" t="str">
        <f t="shared" si="482"/>
        <v/>
      </c>
      <c r="BG3108" s="23" t="str">
        <f t="shared" si="483"/>
        <v/>
      </c>
      <c r="BH3108" s="23">
        <f t="shared" si="488"/>
        <v>0</v>
      </c>
      <c r="BO3108" s="2" t="s">
        <v>12549</v>
      </c>
      <c r="BP3108" s="3">
        <v>1</v>
      </c>
      <c r="BQ3108" s="2" t="s">
        <v>12550</v>
      </c>
    </row>
    <row r="3109" spans="1:70" ht="16.149999999999999" customHeight="1" x14ac:dyDescent="0.25">
      <c r="A3109" s="16">
        <v>3108</v>
      </c>
      <c r="B3109" s="2" t="s">
        <v>135</v>
      </c>
      <c r="C3109" s="2" t="s">
        <v>212</v>
      </c>
      <c r="D3109" s="2" t="s">
        <v>71</v>
      </c>
      <c r="E3109" s="2" t="s">
        <v>12551</v>
      </c>
      <c r="F3109" s="67">
        <v>43509</v>
      </c>
      <c r="G3109" s="3">
        <f t="shared" si="485"/>
        <v>2</v>
      </c>
      <c r="H3109" s="3">
        <f t="shared" si="486"/>
        <v>2019</v>
      </c>
      <c r="J3109" s="20" t="str">
        <f t="shared" si="481"/>
        <v/>
      </c>
      <c r="K3109" s="5" t="str">
        <f t="shared" si="484"/>
        <v>ja</v>
      </c>
      <c r="L3109" s="5" t="s">
        <v>91</v>
      </c>
      <c r="M3109" s="6" t="s">
        <v>139</v>
      </c>
      <c r="O3109" s="2" t="s">
        <v>75</v>
      </c>
      <c r="P3109" s="6" t="s">
        <v>831</v>
      </c>
      <c r="R3109" s="6" t="s">
        <v>77</v>
      </c>
      <c r="T3109" s="6" t="s">
        <v>109</v>
      </c>
      <c r="U3109" s="2" t="s">
        <v>12552</v>
      </c>
      <c r="V3109" s="6" t="s">
        <v>202</v>
      </c>
      <c r="X3109" s="2">
        <v>73</v>
      </c>
      <c r="Y3109" s="2" t="s">
        <v>81</v>
      </c>
      <c r="Z3109" s="2" t="s">
        <v>84</v>
      </c>
      <c r="AA3109" s="2">
        <v>73</v>
      </c>
      <c r="AB3109" s="2" t="s">
        <v>81</v>
      </c>
      <c r="AC3109" s="2" t="s">
        <v>84</v>
      </c>
      <c r="AD3109" s="2">
        <v>73</v>
      </c>
      <c r="AE3109" s="2" t="s">
        <v>81</v>
      </c>
      <c r="AF3109" s="2" t="s">
        <v>84</v>
      </c>
      <c r="AJ3109" s="2">
        <v>92</v>
      </c>
      <c r="AK3109" s="2" t="s">
        <v>81</v>
      </c>
      <c r="AL3109" s="2" t="s">
        <v>82</v>
      </c>
      <c r="AM3109" s="2">
        <v>92</v>
      </c>
      <c r="AN3109" s="2" t="s">
        <v>81</v>
      </c>
      <c r="AO3109" s="2" t="s">
        <v>82</v>
      </c>
      <c r="AP3109" s="2">
        <v>92</v>
      </c>
      <c r="AQ3109" s="2" t="s">
        <v>81</v>
      </c>
      <c r="AR3109" s="2" t="s">
        <v>82</v>
      </c>
      <c r="AV3109" s="2">
        <v>40</v>
      </c>
      <c r="AW3109" s="2" t="s">
        <v>81</v>
      </c>
      <c r="AX3109" s="2" t="s">
        <v>84</v>
      </c>
      <c r="AY3109" s="2">
        <v>40</v>
      </c>
      <c r="AZ3109" s="2" t="s">
        <v>81</v>
      </c>
      <c r="BA3109" s="2" t="s">
        <v>84</v>
      </c>
      <c r="BE3109" s="23" t="str">
        <f t="shared" si="487"/>
        <v>EMF nein</v>
      </c>
      <c r="BF3109" s="23" t="str">
        <f t="shared" si="482"/>
        <v/>
      </c>
      <c r="BG3109" s="23" t="str">
        <f t="shared" si="483"/>
        <v/>
      </c>
      <c r="BH3109" s="23">
        <f t="shared" si="488"/>
        <v>0</v>
      </c>
      <c r="BO3109" s="2" t="s">
        <v>12553</v>
      </c>
      <c r="BP3109" s="3">
        <v>1</v>
      </c>
      <c r="BQ3109" s="2" t="s">
        <v>12554</v>
      </c>
    </row>
    <row r="3110" spans="1:70" ht="16.149999999999999" customHeight="1" x14ac:dyDescent="0.25">
      <c r="A3110" s="16">
        <v>3109</v>
      </c>
      <c r="B3110" s="2" t="s">
        <v>211</v>
      </c>
      <c r="C3110" s="2" t="s">
        <v>289</v>
      </c>
      <c r="D3110" s="2" t="s">
        <v>290</v>
      </c>
      <c r="E3110" s="2" t="s">
        <v>12555</v>
      </c>
      <c r="F3110" s="67">
        <v>43509</v>
      </c>
      <c r="G3110" s="3">
        <f t="shared" si="485"/>
        <v>2</v>
      </c>
      <c r="H3110" s="3">
        <f t="shared" si="486"/>
        <v>2019</v>
      </c>
      <c r="I3110" s="92">
        <v>0.80208333333333304</v>
      </c>
      <c r="J3110" s="20">
        <f t="shared" si="481"/>
        <v>19</v>
      </c>
      <c r="K3110" s="5" t="str">
        <f t="shared" si="484"/>
        <v>ja</v>
      </c>
      <c r="L3110" s="5" t="s">
        <v>91</v>
      </c>
      <c r="M3110" s="6" t="s">
        <v>74</v>
      </c>
      <c r="N3110" s="5">
        <v>20</v>
      </c>
      <c r="O3110" s="2" t="s">
        <v>75</v>
      </c>
      <c r="P3110" s="6" t="s">
        <v>12556</v>
      </c>
      <c r="R3110" s="6" t="s">
        <v>77</v>
      </c>
      <c r="V3110" s="6"/>
      <c r="X3110" s="2">
        <v>150</v>
      </c>
      <c r="Y3110" s="2" t="s">
        <v>81</v>
      </c>
      <c r="Z3110" s="2" t="s">
        <v>84</v>
      </c>
      <c r="AA3110" s="2">
        <v>150</v>
      </c>
      <c r="AB3110" s="2" t="s">
        <v>6084</v>
      </c>
      <c r="AC3110" s="2" t="s">
        <v>84</v>
      </c>
      <c r="AD3110" s="2">
        <v>150</v>
      </c>
      <c r="AE3110" s="2" t="s">
        <v>81</v>
      </c>
      <c r="AF3110" s="2" t="s">
        <v>84</v>
      </c>
      <c r="AJ3110" s="2">
        <v>260</v>
      </c>
      <c r="AK3110" s="2" t="s">
        <v>81</v>
      </c>
      <c r="AL3110" s="2" t="s">
        <v>161</v>
      </c>
      <c r="AM3110" s="2">
        <v>260</v>
      </c>
      <c r="AN3110" s="2" t="s">
        <v>81</v>
      </c>
      <c r="AO3110" s="2" t="s">
        <v>161</v>
      </c>
      <c r="AP3110" s="2">
        <v>260</v>
      </c>
      <c r="AQ3110" s="2" t="s">
        <v>83</v>
      </c>
      <c r="AR3110" s="2" t="s">
        <v>161</v>
      </c>
      <c r="BE3110" s="23" t="str">
        <f t="shared" si="487"/>
        <v>EMF nein</v>
      </c>
      <c r="BF3110" s="23" t="str">
        <f t="shared" si="482"/>
        <v/>
      </c>
      <c r="BG3110" s="23" t="str">
        <f t="shared" si="483"/>
        <v/>
      </c>
      <c r="BH3110" s="23">
        <f t="shared" si="488"/>
        <v>0</v>
      </c>
      <c r="BO3110" s="2" t="s">
        <v>12557</v>
      </c>
      <c r="BP3110" s="3">
        <v>1</v>
      </c>
      <c r="BQ3110" s="2" t="s">
        <v>12558</v>
      </c>
    </row>
    <row r="3111" spans="1:70" ht="16.149999999999999" customHeight="1" x14ac:dyDescent="0.25">
      <c r="A3111" s="16">
        <v>3110</v>
      </c>
      <c r="B3111" s="2" t="s">
        <v>135</v>
      </c>
      <c r="C3111" s="116" t="s">
        <v>11653</v>
      </c>
      <c r="D3111" s="2" t="s">
        <v>124</v>
      </c>
      <c r="E3111" s="17" t="s">
        <v>12559</v>
      </c>
      <c r="F3111" s="67">
        <v>43254</v>
      </c>
      <c r="G3111" s="3">
        <f t="shared" si="485"/>
        <v>6</v>
      </c>
      <c r="H3111" s="3">
        <f t="shared" si="486"/>
        <v>2018</v>
      </c>
      <c r="I3111" s="92">
        <v>0.63541666666666696</v>
      </c>
      <c r="J3111" s="20">
        <f t="shared" si="481"/>
        <v>15</v>
      </c>
      <c r="K3111" s="5" t="str">
        <f t="shared" si="484"/>
        <v>ja</v>
      </c>
      <c r="L3111" s="5" t="s">
        <v>91</v>
      </c>
      <c r="M3111" s="6" t="s">
        <v>2774</v>
      </c>
      <c r="N3111" s="5">
        <v>52</v>
      </c>
      <c r="O3111" s="2" t="s">
        <v>2775</v>
      </c>
      <c r="P3111" s="6" t="s">
        <v>12560</v>
      </c>
      <c r="R3111" s="6" t="s">
        <v>77</v>
      </c>
      <c r="V3111" s="6"/>
      <c r="X3111" s="2">
        <v>586</v>
      </c>
      <c r="Y3111" s="2" t="s">
        <v>81</v>
      </c>
      <c r="Z3111" s="2" t="s">
        <v>82</v>
      </c>
      <c r="AA3111" s="2">
        <v>586</v>
      </c>
      <c r="AB3111" s="2" t="s">
        <v>81</v>
      </c>
      <c r="AC3111" s="2" t="s">
        <v>82</v>
      </c>
      <c r="AD3111" s="2">
        <v>586</v>
      </c>
      <c r="AE3111" s="2" t="s">
        <v>81</v>
      </c>
      <c r="AF3111" s="2" t="s">
        <v>82</v>
      </c>
      <c r="BE3111" s="23" t="str">
        <f t="shared" si="487"/>
        <v>EMF nein</v>
      </c>
      <c r="BF3111" s="23" t="str">
        <f t="shared" si="482"/>
        <v/>
      </c>
      <c r="BG3111" s="23" t="str">
        <f t="shared" si="483"/>
        <v/>
      </c>
      <c r="BH3111" s="23">
        <f t="shared" si="488"/>
        <v>0</v>
      </c>
      <c r="BO3111" s="2" t="s">
        <v>12561</v>
      </c>
      <c r="BP3111" s="3">
        <v>1</v>
      </c>
      <c r="BQ3111" s="2" t="s">
        <v>12562</v>
      </c>
    </row>
    <row r="3112" spans="1:70" ht="16.149999999999999" customHeight="1" x14ac:dyDescent="0.25">
      <c r="A3112" s="16">
        <v>3111</v>
      </c>
      <c r="B3112" s="2" t="s">
        <v>5048</v>
      </c>
      <c r="C3112" s="2" t="s">
        <v>531</v>
      </c>
      <c r="D3112" s="2" t="s">
        <v>124</v>
      </c>
      <c r="E3112" s="2" t="s">
        <v>532</v>
      </c>
      <c r="F3112" s="67">
        <v>43512</v>
      </c>
      <c r="G3112" s="3">
        <f t="shared" si="485"/>
        <v>2</v>
      </c>
      <c r="H3112" s="3">
        <f t="shared" si="486"/>
        <v>2019</v>
      </c>
      <c r="J3112" s="20" t="str">
        <f t="shared" si="481"/>
        <v/>
      </c>
      <c r="K3112" s="5" t="str">
        <f t="shared" si="484"/>
        <v>ja</v>
      </c>
      <c r="L3112" s="5" t="s">
        <v>91</v>
      </c>
      <c r="M3112" s="6" t="s">
        <v>74</v>
      </c>
      <c r="N3112" s="5">
        <v>69</v>
      </c>
      <c r="O3112" s="2" t="s">
        <v>126</v>
      </c>
      <c r="P3112" s="6" t="s">
        <v>12563</v>
      </c>
      <c r="R3112" s="6" t="s">
        <v>77</v>
      </c>
      <c r="T3112" s="6" t="s">
        <v>80</v>
      </c>
      <c r="V3112" s="6"/>
      <c r="X3112" s="2">
        <v>733</v>
      </c>
      <c r="Y3112" s="2" t="s">
        <v>81</v>
      </c>
      <c r="Z3112" s="2" t="s">
        <v>161</v>
      </c>
      <c r="AA3112" s="2">
        <v>733</v>
      </c>
      <c r="AB3112" s="2" t="s">
        <v>81</v>
      </c>
      <c r="AC3112" s="2" t="s">
        <v>161</v>
      </c>
      <c r="AD3112" s="2">
        <v>733</v>
      </c>
      <c r="AE3112" s="2" t="s">
        <v>81</v>
      </c>
      <c r="AF3112" s="2" t="s">
        <v>161</v>
      </c>
      <c r="BE3112" s="23" t="str">
        <f t="shared" si="487"/>
        <v>EMF ja</v>
      </c>
      <c r="BF3112" s="23" t="str">
        <f t="shared" si="482"/>
        <v/>
      </c>
      <c r="BG3112" s="23" t="str">
        <f t="shared" si="483"/>
        <v/>
      </c>
      <c r="BH3112" s="23">
        <f t="shared" si="488"/>
        <v>1</v>
      </c>
      <c r="BK3112" s="2">
        <v>740</v>
      </c>
      <c r="BL3112" s="2" t="s">
        <v>162</v>
      </c>
      <c r="BO3112" s="2" t="s">
        <v>12564</v>
      </c>
      <c r="BP3112" s="3">
        <v>1</v>
      </c>
      <c r="BQ3112" s="2" t="s">
        <v>12565</v>
      </c>
    </row>
    <row r="3113" spans="1:70" ht="16.149999999999999" customHeight="1" x14ac:dyDescent="0.25">
      <c r="A3113" s="16">
        <v>3112</v>
      </c>
      <c r="B3113" s="2" t="s">
        <v>87</v>
      </c>
      <c r="C3113" s="2" t="s">
        <v>491</v>
      </c>
      <c r="D3113" s="2" t="s">
        <v>290</v>
      </c>
      <c r="E3113" s="2" t="s">
        <v>12566</v>
      </c>
      <c r="F3113" s="67">
        <v>43512</v>
      </c>
      <c r="G3113" s="3">
        <f t="shared" si="485"/>
        <v>2</v>
      </c>
      <c r="H3113" s="3">
        <f t="shared" si="486"/>
        <v>2019</v>
      </c>
      <c r="I3113" s="92">
        <v>0.95138888888888895</v>
      </c>
      <c r="J3113" s="20">
        <f t="shared" si="481"/>
        <v>22</v>
      </c>
      <c r="K3113" s="5" t="str">
        <f t="shared" si="484"/>
        <v>ja</v>
      </c>
      <c r="L3113" s="5" t="s">
        <v>73</v>
      </c>
      <c r="M3113" s="6" t="s">
        <v>74</v>
      </c>
      <c r="N3113" s="5">
        <v>72</v>
      </c>
      <c r="O3113" s="2" t="s">
        <v>75</v>
      </c>
      <c r="P3113" s="6" t="s">
        <v>12567</v>
      </c>
      <c r="R3113" s="6" t="s">
        <v>77</v>
      </c>
      <c r="V3113" s="6"/>
      <c r="X3113" s="2">
        <v>175</v>
      </c>
      <c r="Y3113" s="2" t="s">
        <v>83</v>
      </c>
      <c r="Z3113" s="2" t="s">
        <v>84</v>
      </c>
      <c r="AA3113" s="2">
        <v>175</v>
      </c>
      <c r="AB3113" s="2" t="s">
        <v>81</v>
      </c>
      <c r="AC3113" s="2" t="s">
        <v>84</v>
      </c>
      <c r="AD3113" s="2">
        <v>175</v>
      </c>
      <c r="AE3113" s="2" t="s">
        <v>83</v>
      </c>
      <c r="AF3113" s="2" t="s">
        <v>84</v>
      </c>
      <c r="AJ3113" s="2">
        <v>480</v>
      </c>
      <c r="AK3113" s="2" t="s">
        <v>83</v>
      </c>
      <c r="AL3113" s="2" t="s">
        <v>168</v>
      </c>
      <c r="AM3113" s="2">
        <v>480</v>
      </c>
      <c r="AN3113" s="2" t="s">
        <v>81</v>
      </c>
      <c r="AO3113" s="2" t="s">
        <v>168</v>
      </c>
      <c r="AP3113" s="2">
        <v>480</v>
      </c>
      <c r="AQ3113" s="2" t="s">
        <v>83</v>
      </c>
      <c r="AR3113" s="2" t="s">
        <v>168</v>
      </c>
      <c r="BE3113" s="23" t="str">
        <f t="shared" si="487"/>
        <v>EMF nein</v>
      </c>
      <c r="BF3113" s="23" t="str">
        <f t="shared" si="482"/>
        <v/>
      </c>
      <c r="BG3113" s="23" t="str">
        <f t="shared" si="483"/>
        <v/>
      </c>
      <c r="BH3113" s="23">
        <f t="shared" si="488"/>
        <v>0</v>
      </c>
      <c r="BO3113" s="2" t="s">
        <v>12568</v>
      </c>
      <c r="BP3113" s="3">
        <v>1</v>
      </c>
      <c r="BQ3113" s="2" t="s">
        <v>12569</v>
      </c>
    </row>
    <row r="3114" spans="1:70" ht="16.149999999999999" customHeight="1" x14ac:dyDescent="0.25">
      <c r="A3114" s="16">
        <v>3113</v>
      </c>
      <c r="B3114" s="2" t="s">
        <v>211</v>
      </c>
      <c r="C3114" s="2" t="s">
        <v>1691</v>
      </c>
      <c r="D3114" s="2" t="s">
        <v>158</v>
      </c>
      <c r="E3114" s="2" t="s">
        <v>12570</v>
      </c>
      <c r="F3114" s="67">
        <v>43512</v>
      </c>
      <c r="G3114" s="3">
        <f t="shared" si="485"/>
        <v>2</v>
      </c>
      <c r="H3114" s="3">
        <f t="shared" si="486"/>
        <v>2019</v>
      </c>
      <c r="I3114" s="92">
        <v>0.59027777777777801</v>
      </c>
      <c r="J3114" s="20">
        <f t="shared" si="481"/>
        <v>14</v>
      </c>
      <c r="K3114" s="5" t="str">
        <f t="shared" si="484"/>
        <v>ja</v>
      </c>
      <c r="L3114" s="5" t="s">
        <v>91</v>
      </c>
      <c r="M3114" s="6" t="s">
        <v>115</v>
      </c>
      <c r="N3114" s="5">
        <v>43</v>
      </c>
      <c r="O3114" s="2" t="s">
        <v>126</v>
      </c>
      <c r="P3114" s="6" t="s">
        <v>12571</v>
      </c>
      <c r="R3114" s="6" t="s">
        <v>77</v>
      </c>
      <c r="T3114" s="6" t="s">
        <v>80</v>
      </c>
      <c r="V3114" s="6"/>
      <c r="X3114" s="2">
        <v>477</v>
      </c>
      <c r="Y3114" s="2" t="s">
        <v>81</v>
      </c>
      <c r="Z3114" s="2" t="s">
        <v>82</v>
      </c>
      <c r="AA3114" s="2">
        <v>477</v>
      </c>
      <c r="AB3114" s="2" t="s">
        <v>81</v>
      </c>
      <c r="AC3114" s="2" t="s">
        <v>82</v>
      </c>
      <c r="AD3114" s="2">
        <v>477</v>
      </c>
      <c r="AE3114" s="2" t="s">
        <v>83</v>
      </c>
      <c r="AF3114" s="2" t="s">
        <v>82</v>
      </c>
      <c r="BE3114" s="23" t="str">
        <f t="shared" si="487"/>
        <v>EMF ja</v>
      </c>
      <c r="BF3114" s="23">
        <f t="shared" si="482"/>
        <v>20</v>
      </c>
      <c r="BG3114" s="23" t="str">
        <f t="shared" si="483"/>
        <v>&lt;100m</v>
      </c>
      <c r="BH3114" s="23">
        <f t="shared" si="488"/>
        <v>1</v>
      </c>
      <c r="BK3114" s="2" t="s">
        <v>162</v>
      </c>
      <c r="BL3114" s="2">
        <v>20</v>
      </c>
      <c r="BO3114" s="2" t="s">
        <v>12572</v>
      </c>
      <c r="BP3114" s="3">
        <v>1</v>
      </c>
      <c r="BQ3114" s="2" t="s">
        <v>12573</v>
      </c>
    </row>
    <row r="3115" spans="1:70" ht="16.149999999999999" customHeight="1" x14ac:dyDescent="0.25">
      <c r="A3115" s="16">
        <v>3114</v>
      </c>
      <c r="B3115" s="2" t="s">
        <v>5048</v>
      </c>
      <c r="C3115" s="116" t="s">
        <v>540</v>
      </c>
      <c r="D3115" s="2" t="s">
        <v>124</v>
      </c>
      <c r="E3115" s="2" t="s">
        <v>2703</v>
      </c>
      <c r="F3115" s="67">
        <v>42312</v>
      </c>
      <c r="G3115" s="3">
        <f t="shared" si="485"/>
        <v>11</v>
      </c>
      <c r="H3115" s="3">
        <f t="shared" si="486"/>
        <v>2015</v>
      </c>
      <c r="I3115" s="92">
        <v>0.49652777777777801</v>
      </c>
      <c r="J3115" s="20">
        <f t="shared" si="481"/>
        <v>11</v>
      </c>
      <c r="K3115" s="5" t="str">
        <f t="shared" si="484"/>
        <v>ja</v>
      </c>
      <c r="L3115" s="5" t="s">
        <v>91</v>
      </c>
      <c r="M3115" s="6" t="s">
        <v>74</v>
      </c>
      <c r="N3115" s="5">
        <v>62</v>
      </c>
      <c r="O3115" s="2" t="s">
        <v>5139</v>
      </c>
      <c r="P3115" s="6" t="s">
        <v>12574</v>
      </c>
      <c r="R3115" s="6" t="s">
        <v>77</v>
      </c>
      <c r="U3115" s="2" t="s">
        <v>74</v>
      </c>
      <c r="V3115" s="6"/>
      <c r="W3115" s="2" t="s">
        <v>4373</v>
      </c>
      <c r="X3115" s="2">
        <v>505</v>
      </c>
      <c r="Y3115" s="2" t="s">
        <v>83</v>
      </c>
      <c r="Z3115" s="2" t="s">
        <v>82</v>
      </c>
      <c r="AD3115" s="2">
        <v>505</v>
      </c>
      <c r="AE3115" s="2" t="s">
        <v>83</v>
      </c>
      <c r="AF3115" s="2" t="s">
        <v>82</v>
      </c>
      <c r="AJ3115" s="2">
        <v>180</v>
      </c>
      <c r="AK3115" s="2" t="s">
        <v>83</v>
      </c>
      <c r="AL3115" s="2" t="s">
        <v>168</v>
      </c>
      <c r="AM3115" s="2">
        <v>137</v>
      </c>
      <c r="AN3115" s="2" t="s">
        <v>81</v>
      </c>
      <c r="AO3115" s="2" t="s">
        <v>161</v>
      </c>
      <c r="AP3115" s="2">
        <v>180</v>
      </c>
      <c r="AQ3115" s="2" t="s">
        <v>83</v>
      </c>
      <c r="AR3115" s="2" t="s">
        <v>168</v>
      </c>
      <c r="AV3115" s="2">
        <v>360</v>
      </c>
      <c r="AW3115" s="2" t="s">
        <v>81</v>
      </c>
      <c r="AX3115" s="2" t="s">
        <v>168</v>
      </c>
      <c r="AY3115" s="2">
        <v>495</v>
      </c>
      <c r="AZ3115" s="2" t="s">
        <v>83</v>
      </c>
      <c r="BA3115" s="2" t="s">
        <v>168</v>
      </c>
      <c r="BB3115" s="2">
        <v>495</v>
      </c>
      <c r="BC3115" s="2" t="s">
        <v>81</v>
      </c>
      <c r="BD3115" s="2" t="s">
        <v>168</v>
      </c>
      <c r="BE3115" s="23" t="str">
        <f t="shared" si="487"/>
        <v>EMF nein</v>
      </c>
      <c r="BF3115" s="23" t="str">
        <f t="shared" si="482"/>
        <v/>
      </c>
      <c r="BG3115" s="23" t="str">
        <f t="shared" si="483"/>
        <v/>
      </c>
      <c r="BH3115" s="23">
        <f t="shared" si="488"/>
        <v>0</v>
      </c>
      <c r="BO3115" s="2" t="s">
        <v>12575</v>
      </c>
      <c r="BP3115" s="3">
        <v>1</v>
      </c>
      <c r="BR3115" s="65" t="s">
        <v>12576</v>
      </c>
    </row>
    <row r="3116" spans="1:70" ht="16.149999999999999" customHeight="1" x14ac:dyDescent="0.25">
      <c r="A3116" s="16">
        <v>3115</v>
      </c>
      <c r="B3116" s="2" t="s">
        <v>211</v>
      </c>
      <c r="C3116" s="2" t="s">
        <v>540</v>
      </c>
      <c r="D3116" s="2" t="s">
        <v>124</v>
      </c>
      <c r="E3116" s="2" t="s">
        <v>11392</v>
      </c>
      <c r="F3116" s="67">
        <v>42599</v>
      </c>
      <c r="G3116" s="3">
        <f t="shared" si="485"/>
        <v>8</v>
      </c>
      <c r="H3116" s="3">
        <f t="shared" si="486"/>
        <v>2016</v>
      </c>
      <c r="I3116" s="92">
        <v>0.70833333333333304</v>
      </c>
      <c r="J3116" s="20">
        <f t="shared" si="481"/>
        <v>17</v>
      </c>
      <c r="K3116" s="5" t="str">
        <f t="shared" si="484"/>
        <v>ja</v>
      </c>
      <c r="L3116" s="5" t="s">
        <v>73</v>
      </c>
      <c r="M3116" s="6" t="s">
        <v>74</v>
      </c>
      <c r="N3116" s="5">
        <v>54</v>
      </c>
      <c r="O3116" s="2" t="s">
        <v>126</v>
      </c>
      <c r="P3116" s="6" t="s">
        <v>4520</v>
      </c>
      <c r="R3116" s="6" t="s">
        <v>77</v>
      </c>
      <c r="U3116" s="2" t="s">
        <v>74</v>
      </c>
      <c r="V3116" s="6"/>
      <c r="X3116" s="2">
        <v>198</v>
      </c>
      <c r="Y3116" s="2" t="s">
        <v>81</v>
      </c>
      <c r="Z3116" s="2" t="s">
        <v>168</v>
      </c>
      <c r="AA3116" s="2">
        <v>198</v>
      </c>
      <c r="AB3116" s="2" t="s">
        <v>81</v>
      </c>
      <c r="AC3116" s="2" t="s">
        <v>168</v>
      </c>
      <c r="AD3116" s="2">
        <v>198</v>
      </c>
      <c r="AE3116" s="2" t="s">
        <v>81</v>
      </c>
      <c r="AF3116" s="2" t="s">
        <v>168</v>
      </c>
      <c r="BE3116" s="23" t="str">
        <f t="shared" si="487"/>
        <v>EMF ja</v>
      </c>
      <c r="BF3116" s="23">
        <f t="shared" si="482"/>
        <v>160</v>
      </c>
      <c r="BG3116" s="23" t="str">
        <f t="shared" si="483"/>
        <v>100-499m</v>
      </c>
      <c r="BH3116" s="23">
        <f t="shared" si="488"/>
        <v>3</v>
      </c>
      <c r="BI3116" s="2" t="s">
        <v>162</v>
      </c>
      <c r="BJ3116" s="2">
        <v>190</v>
      </c>
      <c r="BK3116" s="2" t="s">
        <v>162</v>
      </c>
      <c r="BL3116" s="2">
        <v>160</v>
      </c>
      <c r="BM3116" s="2" t="s">
        <v>162</v>
      </c>
      <c r="BN3116" s="2">
        <v>210</v>
      </c>
      <c r="BO3116" s="2" t="s">
        <v>12577</v>
      </c>
      <c r="BP3116" s="3">
        <v>1</v>
      </c>
      <c r="BQ3116" s="2" t="s">
        <v>12578</v>
      </c>
    </row>
    <row r="3117" spans="1:70" ht="16.149999999999999" customHeight="1" x14ac:dyDescent="0.25">
      <c r="A3117" s="16">
        <v>3116</v>
      </c>
      <c r="B3117" s="2" t="s">
        <v>87</v>
      </c>
      <c r="C3117" s="2" t="s">
        <v>4615</v>
      </c>
      <c r="D3117" s="2" t="s">
        <v>145</v>
      </c>
      <c r="E3117" s="2" t="s">
        <v>12579</v>
      </c>
      <c r="F3117" s="67">
        <v>42600</v>
      </c>
      <c r="G3117" s="3">
        <f t="shared" si="485"/>
        <v>8</v>
      </c>
      <c r="H3117" s="3">
        <f t="shared" si="486"/>
        <v>2016</v>
      </c>
      <c r="I3117" s="92">
        <v>0.81944444444444398</v>
      </c>
      <c r="J3117" s="20">
        <f t="shared" si="481"/>
        <v>19</v>
      </c>
      <c r="K3117" s="5" t="str">
        <f t="shared" si="484"/>
        <v>ja</v>
      </c>
      <c r="L3117" s="5" t="s">
        <v>91</v>
      </c>
      <c r="M3117" s="6" t="s">
        <v>74</v>
      </c>
      <c r="N3117" s="5">
        <v>94</v>
      </c>
      <c r="O3117" s="2" t="s">
        <v>75</v>
      </c>
      <c r="P3117" s="6" t="s">
        <v>12580</v>
      </c>
      <c r="R3117" s="6" t="s">
        <v>77</v>
      </c>
      <c r="U3117" s="2" t="s">
        <v>74</v>
      </c>
      <c r="V3117" s="6" t="s">
        <v>80</v>
      </c>
      <c r="X3117" s="2">
        <v>120</v>
      </c>
      <c r="Y3117" s="2" t="s">
        <v>81</v>
      </c>
      <c r="Z3117" s="2" t="s">
        <v>84</v>
      </c>
      <c r="AA3117" s="2">
        <v>120</v>
      </c>
      <c r="AB3117" s="2" t="s">
        <v>81</v>
      </c>
      <c r="AC3117" s="2" t="s">
        <v>84</v>
      </c>
      <c r="AD3117" s="2">
        <v>120</v>
      </c>
      <c r="AE3117" s="2" t="s">
        <v>83</v>
      </c>
      <c r="AF3117" s="2" t="s">
        <v>84</v>
      </c>
      <c r="AJ3117" s="2">
        <v>170</v>
      </c>
      <c r="AK3117" s="2" t="s">
        <v>81</v>
      </c>
      <c r="AL3117" s="2" t="s">
        <v>84</v>
      </c>
      <c r="AP3117" s="2">
        <v>170</v>
      </c>
      <c r="AQ3117" s="2" t="s">
        <v>81</v>
      </c>
      <c r="AR3117" s="2" t="s">
        <v>84</v>
      </c>
      <c r="AV3117" s="2">
        <v>326</v>
      </c>
      <c r="BE3117" s="23" t="str">
        <f t="shared" si="487"/>
        <v>EMF nein</v>
      </c>
      <c r="BF3117" s="23" t="str">
        <f t="shared" si="482"/>
        <v/>
      </c>
      <c r="BG3117" s="23" t="str">
        <f t="shared" si="483"/>
        <v/>
      </c>
      <c r="BH3117" s="23">
        <f t="shared" si="488"/>
        <v>0</v>
      </c>
      <c r="BO3117" s="2" t="s">
        <v>12581</v>
      </c>
      <c r="BP3117" s="3">
        <v>1</v>
      </c>
      <c r="BQ3117" s="2" t="s">
        <v>12582</v>
      </c>
    </row>
    <row r="3118" spans="1:70" ht="16.149999999999999" customHeight="1" x14ac:dyDescent="0.25">
      <c r="A3118" s="16">
        <v>3117</v>
      </c>
      <c r="B3118" s="2" t="s">
        <v>211</v>
      </c>
      <c r="C3118" s="2" t="s">
        <v>540</v>
      </c>
      <c r="D3118" s="2" t="s">
        <v>124</v>
      </c>
      <c r="E3118" s="2" t="s">
        <v>12583</v>
      </c>
      <c r="F3118" s="67">
        <v>42004</v>
      </c>
      <c r="G3118" s="3">
        <f t="shared" si="485"/>
        <v>12</v>
      </c>
      <c r="H3118" s="3">
        <f t="shared" si="486"/>
        <v>2014</v>
      </c>
      <c r="I3118" s="92">
        <v>0.29166666666666702</v>
      </c>
      <c r="J3118" s="20">
        <f t="shared" si="481"/>
        <v>7</v>
      </c>
      <c r="K3118" s="5" t="str">
        <f t="shared" si="484"/>
        <v>ja</v>
      </c>
      <c r="L3118" s="5" t="s">
        <v>91</v>
      </c>
      <c r="M3118" s="6" t="s">
        <v>74</v>
      </c>
      <c r="O3118" s="2" t="s">
        <v>75</v>
      </c>
      <c r="P3118" s="6" t="s">
        <v>12026</v>
      </c>
      <c r="R3118" s="6" t="s">
        <v>77</v>
      </c>
      <c r="U3118" s="2" t="s">
        <v>74</v>
      </c>
      <c r="V3118" s="6"/>
      <c r="X3118" s="2">
        <v>188</v>
      </c>
      <c r="Y3118" s="2" t="s">
        <v>81</v>
      </c>
      <c r="Z3118" s="2" t="s">
        <v>84</v>
      </c>
      <c r="AA3118" s="2">
        <v>188</v>
      </c>
      <c r="AB3118" s="2" t="s">
        <v>81</v>
      </c>
      <c r="AC3118" s="2" t="s">
        <v>84</v>
      </c>
      <c r="AD3118" s="2">
        <v>188</v>
      </c>
      <c r="AE3118" s="2" t="s">
        <v>81</v>
      </c>
      <c r="AF3118" s="2" t="s">
        <v>84</v>
      </c>
      <c r="AJ3118" s="2">
        <v>188</v>
      </c>
      <c r="AK3118" s="2" t="s">
        <v>81</v>
      </c>
      <c r="AL3118" s="2" t="s">
        <v>84</v>
      </c>
      <c r="AM3118" s="2">
        <v>188</v>
      </c>
      <c r="AN3118" s="2" t="s">
        <v>81</v>
      </c>
      <c r="AO3118" s="2" t="s">
        <v>84</v>
      </c>
      <c r="AP3118" s="2">
        <v>188</v>
      </c>
      <c r="AQ3118" s="2" t="s">
        <v>81</v>
      </c>
      <c r="AR3118" s="2" t="s">
        <v>84</v>
      </c>
      <c r="AV3118" s="2">
        <v>188</v>
      </c>
      <c r="AW3118" s="2" t="s">
        <v>81</v>
      </c>
      <c r="AX3118" s="2" t="s">
        <v>84</v>
      </c>
      <c r="AY3118" s="2">
        <v>188</v>
      </c>
      <c r="AZ3118" s="2" t="s">
        <v>81</v>
      </c>
      <c r="BA3118" s="2" t="s">
        <v>84</v>
      </c>
      <c r="BB3118" s="2">
        <v>188</v>
      </c>
      <c r="BC3118" s="2" t="s">
        <v>81</v>
      </c>
      <c r="BD3118" s="2" t="s">
        <v>84</v>
      </c>
      <c r="BE3118" s="23" t="str">
        <f t="shared" si="487"/>
        <v>EMF nein</v>
      </c>
      <c r="BF3118" s="23" t="str">
        <f t="shared" si="482"/>
        <v/>
      </c>
      <c r="BG3118" s="23" t="str">
        <f t="shared" si="483"/>
        <v/>
      </c>
      <c r="BH3118" s="23">
        <f t="shared" si="488"/>
        <v>0</v>
      </c>
      <c r="BO3118" s="2" t="s">
        <v>12584</v>
      </c>
      <c r="BP3118" s="3">
        <v>1</v>
      </c>
      <c r="BQ3118" s="2" t="s">
        <v>12585</v>
      </c>
    </row>
    <row r="3119" spans="1:70" ht="16.149999999999999" customHeight="1" x14ac:dyDescent="0.25">
      <c r="A3119" s="16">
        <v>3118</v>
      </c>
      <c r="B3119" s="2" t="s">
        <v>211</v>
      </c>
      <c r="C3119" s="2" t="s">
        <v>680</v>
      </c>
      <c r="D3119" s="2" t="s">
        <v>651</v>
      </c>
      <c r="E3119" s="2" t="s">
        <v>12586</v>
      </c>
      <c r="F3119" s="67">
        <v>39291</v>
      </c>
      <c r="G3119" s="3">
        <f t="shared" si="485"/>
        <v>7</v>
      </c>
      <c r="H3119" s="3">
        <f t="shared" si="486"/>
        <v>2007</v>
      </c>
      <c r="I3119" s="92">
        <v>0.4375</v>
      </c>
      <c r="J3119" s="20">
        <f t="shared" si="481"/>
        <v>10</v>
      </c>
      <c r="K3119" s="5" t="str">
        <f t="shared" si="484"/>
        <v>ja</v>
      </c>
      <c r="L3119" s="5" t="s">
        <v>73</v>
      </c>
      <c r="M3119" s="6" t="s">
        <v>74</v>
      </c>
      <c r="N3119" s="5">
        <v>22</v>
      </c>
      <c r="O3119" s="2" t="s">
        <v>126</v>
      </c>
      <c r="P3119" s="6" t="s">
        <v>12587</v>
      </c>
      <c r="R3119" s="6" t="s">
        <v>77</v>
      </c>
      <c r="T3119" s="6" t="s">
        <v>202</v>
      </c>
      <c r="U3119" s="2" t="s">
        <v>74</v>
      </c>
      <c r="V3119" s="6" t="s">
        <v>80</v>
      </c>
      <c r="X3119" s="2">
        <v>635</v>
      </c>
      <c r="Y3119" s="2" t="s">
        <v>81</v>
      </c>
      <c r="Z3119" s="2" t="s">
        <v>161</v>
      </c>
      <c r="AA3119" s="2">
        <v>630</v>
      </c>
      <c r="AB3119" s="2" t="s">
        <v>81</v>
      </c>
      <c r="AC3119" s="2" t="s">
        <v>161</v>
      </c>
      <c r="BE3119" s="23" t="str">
        <f t="shared" si="487"/>
        <v>EMF ja</v>
      </c>
      <c r="BF3119" s="23">
        <f t="shared" si="482"/>
        <v>50</v>
      </c>
      <c r="BG3119" s="23" t="str">
        <f t="shared" si="483"/>
        <v>&lt;100m</v>
      </c>
      <c r="BH3119" s="23">
        <f t="shared" si="488"/>
        <v>2</v>
      </c>
      <c r="BI3119" s="2" t="s">
        <v>162</v>
      </c>
      <c r="BJ3119" s="2">
        <v>1700</v>
      </c>
      <c r="BK3119" s="2" t="s">
        <v>162</v>
      </c>
      <c r="BL3119" s="2">
        <v>50</v>
      </c>
      <c r="BO3119" s="2" t="s">
        <v>12588</v>
      </c>
      <c r="BP3119" s="3">
        <v>1</v>
      </c>
      <c r="BQ3119" s="2" t="s">
        <v>12589</v>
      </c>
    </row>
    <row r="3120" spans="1:70" ht="16.149999999999999" customHeight="1" x14ac:dyDescent="0.25">
      <c r="A3120" s="16">
        <v>3119</v>
      </c>
      <c r="B3120" s="2" t="s">
        <v>211</v>
      </c>
      <c r="C3120" s="2" t="s">
        <v>12590</v>
      </c>
      <c r="D3120" s="2" t="s">
        <v>178</v>
      </c>
      <c r="E3120" s="2" t="s">
        <v>12591</v>
      </c>
      <c r="F3120" s="67">
        <v>43241</v>
      </c>
      <c r="G3120" s="3">
        <f t="shared" si="485"/>
        <v>5</v>
      </c>
      <c r="H3120" s="3">
        <f t="shared" si="486"/>
        <v>2018</v>
      </c>
      <c r="I3120" s="92">
        <v>0.100694444444444</v>
      </c>
      <c r="J3120" s="20">
        <f t="shared" si="481"/>
        <v>2</v>
      </c>
      <c r="K3120" s="5" t="str">
        <f t="shared" si="484"/>
        <v>ja</v>
      </c>
      <c r="L3120" s="5" t="s">
        <v>91</v>
      </c>
      <c r="M3120" s="6" t="s">
        <v>74</v>
      </c>
      <c r="N3120" s="5">
        <v>25</v>
      </c>
      <c r="O3120" s="2" t="s">
        <v>126</v>
      </c>
      <c r="P3120" s="6" t="s">
        <v>12592</v>
      </c>
      <c r="R3120" s="6" t="s">
        <v>77</v>
      </c>
      <c r="T3120" s="6" t="s">
        <v>12593</v>
      </c>
      <c r="V3120" s="6" t="s">
        <v>80</v>
      </c>
      <c r="X3120" s="2">
        <v>336</v>
      </c>
      <c r="Y3120" s="2" t="s">
        <v>81</v>
      </c>
      <c r="Z3120" s="2" t="s">
        <v>168</v>
      </c>
      <c r="AA3120" s="2">
        <v>336</v>
      </c>
      <c r="AB3120" s="2" t="s">
        <v>81</v>
      </c>
      <c r="AC3120" s="2" t="s">
        <v>168</v>
      </c>
      <c r="AD3120" s="2">
        <v>336</v>
      </c>
      <c r="AE3120" s="2" t="s">
        <v>83</v>
      </c>
      <c r="AF3120" s="2" t="s">
        <v>168</v>
      </c>
      <c r="AJ3120" s="2">
        <v>590</v>
      </c>
      <c r="AK3120" s="2" t="s">
        <v>81</v>
      </c>
      <c r="AL3120" s="2" t="s">
        <v>161</v>
      </c>
      <c r="AP3120" s="2">
        <v>590</v>
      </c>
      <c r="AQ3120" s="2" t="s">
        <v>81</v>
      </c>
      <c r="AR3120" s="2" t="s">
        <v>161</v>
      </c>
      <c r="BE3120" s="23" t="str">
        <f t="shared" si="487"/>
        <v>EMF ja</v>
      </c>
      <c r="BF3120" s="23">
        <f t="shared" si="482"/>
        <v>500</v>
      </c>
      <c r="BG3120" s="23" t="str">
        <f t="shared" si="483"/>
        <v>500+m</v>
      </c>
      <c r="BH3120" s="23">
        <f t="shared" si="488"/>
        <v>3</v>
      </c>
      <c r="BI3120" s="2" t="s">
        <v>162</v>
      </c>
      <c r="BJ3120" s="2">
        <v>500</v>
      </c>
      <c r="BK3120" s="2" t="s">
        <v>162</v>
      </c>
      <c r="BL3120" s="2">
        <v>900</v>
      </c>
      <c r="BM3120" s="2" t="s">
        <v>162</v>
      </c>
      <c r="BN3120" s="2">
        <v>1000</v>
      </c>
      <c r="BO3120" s="2" t="s">
        <v>12594</v>
      </c>
      <c r="BP3120" s="3">
        <v>1</v>
      </c>
      <c r="BQ3120" s="2" t="s">
        <v>12595</v>
      </c>
    </row>
    <row r="3121" spans="1:69" ht="16.149999999999999" customHeight="1" x14ac:dyDescent="0.25">
      <c r="A3121" s="69">
        <v>3120</v>
      </c>
      <c r="B3121" s="2" t="s">
        <v>211</v>
      </c>
      <c r="C3121" s="2" t="s">
        <v>12596</v>
      </c>
      <c r="D3121" s="2" t="s">
        <v>151</v>
      </c>
      <c r="E3121" s="2" t="s">
        <v>12597</v>
      </c>
      <c r="F3121" s="67">
        <v>43514</v>
      </c>
      <c r="G3121" s="3">
        <f t="shared" si="485"/>
        <v>2</v>
      </c>
      <c r="H3121" s="3">
        <f t="shared" si="486"/>
        <v>2019</v>
      </c>
      <c r="I3121" s="92">
        <v>0.91666666666666696</v>
      </c>
      <c r="J3121" s="20">
        <f t="shared" si="481"/>
        <v>22</v>
      </c>
      <c r="K3121" s="5" t="str">
        <f t="shared" si="484"/>
        <v>ja</v>
      </c>
      <c r="L3121" s="5" t="s">
        <v>73</v>
      </c>
      <c r="M3121" s="6" t="s">
        <v>208</v>
      </c>
      <c r="N3121" s="5">
        <v>17</v>
      </c>
      <c r="O3121" s="6" t="s">
        <v>75</v>
      </c>
      <c r="P3121" s="6" t="s">
        <v>12598</v>
      </c>
      <c r="R3121" s="6" t="s">
        <v>77</v>
      </c>
      <c r="T3121" s="6" t="s">
        <v>80</v>
      </c>
      <c r="U3121" s="2" t="s">
        <v>1328</v>
      </c>
      <c r="X3121" s="2">
        <v>140</v>
      </c>
      <c r="Y3121" s="2" t="s">
        <v>83</v>
      </c>
      <c r="Z3121" s="2" t="s">
        <v>84</v>
      </c>
      <c r="AA3121" s="2">
        <v>140</v>
      </c>
      <c r="AB3121" s="2" t="s">
        <v>81</v>
      </c>
      <c r="AC3121" s="2" t="s">
        <v>84</v>
      </c>
      <c r="AD3121" s="2">
        <v>140</v>
      </c>
      <c r="AE3121" s="2" t="s">
        <v>83</v>
      </c>
      <c r="AF3121" s="2" t="s">
        <v>84</v>
      </c>
      <c r="AJ3121" s="2">
        <v>60</v>
      </c>
      <c r="AK3121" s="2" t="s">
        <v>81</v>
      </c>
      <c r="AL3121" s="2" t="s">
        <v>84</v>
      </c>
      <c r="BE3121" s="23" t="str">
        <f t="shared" si="487"/>
        <v>EMF nein</v>
      </c>
      <c r="BF3121" s="23" t="str">
        <f t="shared" si="482"/>
        <v/>
      </c>
      <c r="BG3121" s="23" t="str">
        <f t="shared" si="483"/>
        <v/>
      </c>
      <c r="BH3121" s="23">
        <f t="shared" si="488"/>
        <v>0</v>
      </c>
      <c r="BO3121" s="2" t="s">
        <v>12599</v>
      </c>
      <c r="BP3121" s="3">
        <v>1</v>
      </c>
      <c r="BQ3121" s="2" t="s">
        <v>12600</v>
      </c>
    </row>
    <row r="3122" spans="1:69" ht="16.149999999999999" customHeight="1" x14ac:dyDescent="0.25">
      <c r="A3122" s="16">
        <v>3121</v>
      </c>
      <c r="B3122" s="2" t="s">
        <v>211</v>
      </c>
      <c r="C3122" s="2" t="s">
        <v>3491</v>
      </c>
      <c r="D3122" s="6" t="s">
        <v>124</v>
      </c>
      <c r="E3122" s="2" t="s">
        <v>12601</v>
      </c>
      <c r="F3122" s="67">
        <v>42555</v>
      </c>
      <c r="G3122" s="3">
        <f t="shared" si="485"/>
        <v>7</v>
      </c>
      <c r="H3122" s="3">
        <f t="shared" si="486"/>
        <v>2016</v>
      </c>
      <c r="I3122" s="92">
        <v>0.22916666666666699</v>
      </c>
      <c r="J3122" s="20">
        <f t="shared" si="481"/>
        <v>5</v>
      </c>
      <c r="K3122" s="5" t="str">
        <f t="shared" si="484"/>
        <v>ja</v>
      </c>
      <c r="L3122" s="5" t="s">
        <v>91</v>
      </c>
      <c r="M3122" s="6" t="s">
        <v>74</v>
      </c>
      <c r="N3122" s="5">
        <v>26</v>
      </c>
      <c r="O3122" s="6" t="s">
        <v>101</v>
      </c>
      <c r="P3122" s="2" t="s">
        <v>12602</v>
      </c>
      <c r="R3122" s="6" t="s">
        <v>77</v>
      </c>
      <c r="T3122" s="6" t="s">
        <v>202</v>
      </c>
      <c r="BE3122" s="23" t="str">
        <f t="shared" si="487"/>
        <v>EMF ja</v>
      </c>
      <c r="BF3122" s="23">
        <f t="shared" si="482"/>
        <v>520</v>
      </c>
      <c r="BG3122" s="23" t="str">
        <f t="shared" si="483"/>
        <v>500+m</v>
      </c>
      <c r="BH3122" s="23">
        <f t="shared" si="488"/>
        <v>1</v>
      </c>
      <c r="BK3122" s="2" t="s">
        <v>162</v>
      </c>
      <c r="BL3122" s="2">
        <v>520</v>
      </c>
      <c r="BO3122" s="2" t="s">
        <v>12603</v>
      </c>
      <c r="BP3122" s="3">
        <v>1</v>
      </c>
      <c r="BQ3122" s="2" t="s">
        <v>12604</v>
      </c>
    </row>
    <row r="3123" spans="1:69" ht="16.149999999999999" customHeight="1" x14ac:dyDescent="0.25">
      <c r="A3123" s="16">
        <v>3122</v>
      </c>
      <c r="B3123" s="2" t="s">
        <v>211</v>
      </c>
      <c r="C3123" s="2" t="s">
        <v>12223</v>
      </c>
      <c r="D3123" s="2" t="s">
        <v>124</v>
      </c>
      <c r="E3123" s="2" t="s">
        <v>7612</v>
      </c>
      <c r="F3123" s="67">
        <v>43515</v>
      </c>
      <c r="G3123" s="3">
        <f t="shared" si="485"/>
        <v>2</v>
      </c>
      <c r="H3123" s="3">
        <f t="shared" si="486"/>
        <v>2019</v>
      </c>
      <c r="I3123" s="92">
        <v>0.72916666666666696</v>
      </c>
      <c r="J3123" s="20">
        <f t="shared" si="481"/>
        <v>17</v>
      </c>
      <c r="K3123" s="5" t="str">
        <f t="shared" si="484"/>
        <v>ja</v>
      </c>
      <c r="L3123" s="5" t="s">
        <v>91</v>
      </c>
      <c r="M3123" s="6" t="s">
        <v>115</v>
      </c>
      <c r="N3123" s="5">
        <v>31</v>
      </c>
      <c r="O3123" s="6" t="s">
        <v>75</v>
      </c>
      <c r="P3123" s="2" t="s">
        <v>7757</v>
      </c>
      <c r="R3123" s="6" t="s">
        <v>77</v>
      </c>
      <c r="T3123" s="6" t="s">
        <v>80</v>
      </c>
      <c r="X3123" s="2">
        <v>189</v>
      </c>
      <c r="Y3123" s="2" t="s">
        <v>81</v>
      </c>
      <c r="Z3123" s="2" t="s">
        <v>84</v>
      </c>
      <c r="AA3123" s="2">
        <v>189</v>
      </c>
      <c r="AB3123" s="2" t="s">
        <v>81</v>
      </c>
      <c r="AC3123" s="2" t="s">
        <v>84</v>
      </c>
      <c r="AD3123" s="2">
        <v>189</v>
      </c>
      <c r="AE3123" s="2" t="s">
        <v>81</v>
      </c>
      <c r="AF3123" s="2" t="s">
        <v>84</v>
      </c>
      <c r="BE3123" s="23" t="str">
        <f t="shared" si="487"/>
        <v>EMF nein</v>
      </c>
      <c r="BF3123" s="23" t="str">
        <f t="shared" si="482"/>
        <v/>
      </c>
      <c r="BG3123" s="23" t="str">
        <f t="shared" si="483"/>
        <v/>
      </c>
      <c r="BH3123" s="23">
        <f t="shared" si="488"/>
        <v>0</v>
      </c>
      <c r="BO3123" s="2" t="s">
        <v>12605</v>
      </c>
      <c r="BP3123" s="3">
        <v>1</v>
      </c>
      <c r="BQ3123" s="2" t="s">
        <v>12606</v>
      </c>
    </row>
    <row r="3124" spans="1:69" ht="16.149999999999999" customHeight="1" x14ac:dyDescent="0.25">
      <c r="A3124" s="16">
        <v>3123</v>
      </c>
      <c r="B3124" s="2" t="s">
        <v>87</v>
      </c>
      <c r="C3124" s="2" t="s">
        <v>12607</v>
      </c>
      <c r="D3124" s="2" t="s">
        <v>371</v>
      </c>
      <c r="E3124" s="2" t="s">
        <v>12608</v>
      </c>
      <c r="F3124" s="67">
        <v>43514</v>
      </c>
      <c r="G3124" s="3">
        <f t="shared" si="485"/>
        <v>2</v>
      </c>
      <c r="H3124" s="3">
        <f t="shared" si="486"/>
        <v>2019</v>
      </c>
      <c r="I3124" s="92">
        <v>0.37847222222222199</v>
      </c>
      <c r="J3124" s="20">
        <f t="shared" si="481"/>
        <v>9</v>
      </c>
      <c r="K3124" s="5" t="str">
        <f t="shared" si="484"/>
        <v>ja</v>
      </c>
      <c r="L3124" s="5" t="s">
        <v>91</v>
      </c>
      <c r="M3124" s="6" t="s">
        <v>74</v>
      </c>
      <c r="N3124" s="5">
        <v>84</v>
      </c>
      <c r="O3124" s="6" t="s">
        <v>75</v>
      </c>
      <c r="P3124" s="2" t="s">
        <v>3460</v>
      </c>
      <c r="R3124" s="6" t="s">
        <v>77</v>
      </c>
      <c r="T3124" s="6" t="s">
        <v>80</v>
      </c>
      <c r="U3124" s="2" t="s">
        <v>74</v>
      </c>
      <c r="V3124" s="2" t="s">
        <v>80</v>
      </c>
      <c r="X3124" s="2">
        <v>1580</v>
      </c>
      <c r="Y3124" s="2" t="s">
        <v>81</v>
      </c>
      <c r="Z3124" s="2" t="s">
        <v>82</v>
      </c>
      <c r="AA3124" s="2">
        <v>1580</v>
      </c>
      <c r="AB3124" s="2" t="s">
        <v>81</v>
      </c>
      <c r="AC3124" s="2" t="s">
        <v>82</v>
      </c>
      <c r="AD3124" s="2">
        <v>1580</v>
      </c>
      <c r="AE3124" s="2" t="s">
        <v>81</v>
      </c>
      <c r="AF3124" s="2" t="s">
        <v>82</v>
      </c>
      <c r="BE3124" s="23" t="str">
        <f t="shared" si="487"/>
        <v>EMF nein</v>
      </c>
      <c r="BF3124" s="23" t="str">
        <f t="shared" si="482"/>
        <v/>
      </c>
      <c r="BG3124" s="23" t="str">
        <f t="shared" si="483"/>
        <v/>
      </c>
      <c r="BH3124" s="23">
        <f t="shared" si="488"/>
        <v>0</v>
      </c>
      <c r="BO3124" s="2" t="s">
        <v>12609</v>
      </c>
      <c r="BP3124" s="3">
        <v>1</v>
      </c>
      <c r="BQ3124" s="2" t="s">
        <v>12610</v>
      </c>
    </row>
    <row r="3125" spans="1:69" ht="16.149999999999999" customHeight="1" x14ac:dyDescent="0.25">
      <c r="A3125" s="16">
        <v>3124</v>
      </c>
      <c r="B3125" s="2" t="s">
        <v>87</v>
      </c>
      <c r="C3125" s="2" t="s">
        <v>2966</v>
      </c>
      <c r="D3125" s="2" t="s">
        <v>137</v>
      </c>
      <c r="E3125" s="2" t="s">
        <v>12611</v>
      </c>
      <c r="F3125" s="67">
        <v>42026</v>
      </c>
      <c r="G3125" s="3">
        <f t="shared" si="485"/>
        <v>1</v>
      </c>
      <c r="H3125" s="3">
        <f t="shared" si="486"/>
        <v>2015</v>
      </c>
      <c r="I3125" s="92">
        <v>0.55902777777777801</v>
      </c>
      <c r="J3125" s="20">
        <f t="shared" si="481"/>
        <v>13</v>
      </c>
      <c r="K3125" s="5" t="str">
        <f t="shared" si="484"/>
        <v>ja</v>
      </c>
      <c r="L3125" s="5" t="s">
        <v>73</v>
      </c>
      <c r="M3125" s="6" t="s">
        <v>74</v>
      </c>
      <c r="N3125" s="5">
        <v>77</v>
      </c>
      <c r="O3125" s="6" t="s">
        <v>75</v>
      </c>
      <c r="P3125" s="6" t="s">
        <v>12612</v>
      </c>
      <c r="Q3125" s="6" t="s">
        <v>186</v>
      </c>
      <c r="R3125" s="6" t="s">
        <v>77</v>
      </c>
      <c r="U3125" s="2" t="s">
        <v>208</v>
      </c>
      <c r="V3125" s="2" t="s">
        <v>80</v>
      </c>
      <c r="AD3125" s="2">
        <v>188</v>
      </c>
      <c r="AE3125" s="2" t="s">
        <v>81</v>
      </c>
      <c r="AF3125" s="2" t="s">
        <v>84</v>
      </c>
      <c r="AJ3125" s="2">
        <v>558</v>
      </c>
      <c r="AK3125" s="2" t="s">
        <v>10954</v>
      </c>
      <c r="AL3125" s="2" t="s">
        <v>168</v>
      </c>
      <c r="AM3125" s="2">
        <v>558</v>
      </c>
      <c r="AN3125" s="2" t="s">
        <v>81</v>
      </c>
      <c r="AO3125" s="2" t="s">
        <v>168</v>
      </c>
      <c r="AP3125" s="2">
        <v>558</v>
      </c>
      <c r="AQ3125" s="2" t="s">
        <v>83</v>
      </c>
      <c r="AR3125" s="2" t="s">
        <v>168</v>
      </c>
      <c r="BE3125" s="23" t="str">
        <f t="shared" si="487"/>
        <v>EMF nein</v>
      </c>
      <c r="BF3125" s="23" t="str">
        <f t="shared" si="482"/>
        <v/>
      </c>
      <c r="BG3125" s="23" t="str">
        <f t="shared" si="483"/>
        <v/>
      </c>
      <c r="BH3125" s="23">
        <f t="shared" si="488"/>
        <v>0</v>
      </c>
      <c r="BO3125" s="2" t="s">
        <v>12613</v>
      </c>
      <c r="BP3125" s="3">
        <v>1</v>
      </c>
      <c r="BQ3125" s="2" t="s">
        <v>12614</v>
      </c>
    </row>
    <row r="3126" spans="1:69" ht="16.149999999999999" customHeight="1" x14ac:dyDescent="0.25">
      <c r="A3126" s="16">
        <v>3125</v>
      </c>
      <c r="B3126" s="2" t="s">
        <v>211</v>
      </c>
      <c r="C3126" s="2" t="s">
        <v>9446</v>
      </c>
      <c r="D3126" s="2" t="s">
        <v>192</v>
      </c>
      <c r="E3126" s="2" t="s">
        <v>12615</v>
      </c>
      <c r="F3126" s="67">
        <v>43509</v>
      </c>
      <c r="G3126" s="3">
        <f t="shared" si="485"/>
        <v>2</v>
      </c>
      <c r="H3126" s="3">
        <f t="shared" si="486"/>
        <v>2019</v>
      </c>
      <c r="I3126" s="92">
        <v>0.49652777777777801</v>
      </c>
      <c r="J3126" s="20">
        <f t="shared" si="481"/>
        <v>11</v>
      </c>
      <c r="K3126" s="5" t="str">
        <f t="shared" si="484"/>
        <v>ja</v>
      </c>
      <c r="L3126" s="5" t="s">
        <v>91</v>
      </c>
      <c r="M3126" s="6" t="s">
        <v>74</v>
      </c>
      <c r="N3126" s="5">
        <v>23</v>
      </c>
      <c r="O3126" s="6" t="s">
        <v>75</v>
      </c>
      <c r="P3126" s="6" t="s">
        <v>12616</v>
      </c>
      <c r="R3126" s="6" t="s">
        <v>77</v>
      </c>
      <c r="U3126" s="2" t="s">
        <v>115</v>
      </c>
      <c r="V3126" s="2" t="s">
        <v>80</v>
      </c>
      <c r="X3126" s="2">
        <v>300</v>
      </c>
      <c r="Y3126" s="2" t="s">
        <v>81</v>
      </c>
      <c r="Z3126" s="2" t="s">
        <v>161</v>
      </c>
      <c r="AD3126" s="2">
        <v>300</v>
      </c>
      <c r="AE3126" s="2" t="s">
        <v>81</v>
      </c>
      <c r="AF3126" s="2" t="s">
        <v>161</v>
      </c>
      <c r="BE3126" s="23" t="str">
        <f t="shared" si="487"/>
        <v>EMF nein</v>
      </c>
      <c r="BF3126" s="23" t="str">
        <f t="shared" si="482"/>
        <v/>
      </c>
      <c r="BG3126" s="23" t="str">
        <f t="shared" si="483"/>
        <v/>
      </c>
      <c r="BH3126" s="23">
        <f t="shared" si="488"/>
        <v>0</v>
      </c>
      <c r="BO3126" s="2" t="s">
        <v>12617</v>
      </c>
      <c r="BP3126" s="3">
        <v>1</v>
      </c>
      <c r="BQ3126" s="2" t="s">
        <v>12618</v>
      </c>
    </row>
    <row r="3127" spans="1:69" ht="16.149999999999999" customHeight="1" x14ac:dyDescent="0.25">
      <c r="A3127" s="16">
        <v>3126</v>
      </c>
      <c r="B3127" s="2" t="s">
        <v>211</v>
      </c>
      <c r="C3127" s="2" t="s">
        <v>12619</v>
      </c>
      <c r="D3127" s="2" t="s">
        <v>206</v>
      </c>
      <c r="E3127" s="2" t="s">
        <v>10952</v>
      </c>
      <c r="F3127" s="67">
        <v>43515</v>
      </c>
      <c r="G3127" s="3">
        <f t="shared" si="485"/>
        <v>2</v>
      </c>
      <c r="H3127" s="3">
        <f t="shared" si="486"/>
        <v>2019</v>
      </c>
      <c r="I3127" s="92">
        <v>0.65972222222222199</v>
      </c>
      <c r="J3127" s="20">
        <f t="shared" si="481"/>
        <v>15</v>
      </c>
      <c r="K3127" s="5" t="str">
        <f t="shared" si="484"/>
        <v>ja</v>
      </c>
      <c r="L3127" s="5" t="s">
        <v>91</v>
      </c>
      <c r="M3127" s="6" t="s">
        <v>74</v>
      </c>
      <c r="N3127" s="5">
        <v>65</v>
      </c>
      <c r="O3127" s="6" t="s">
        <v>75</v>
      </c>
      <c r="P3127" s="6" t="s">
        <v>12620</v>
      </c>
      <c r="R3127" s="6" t="s">
        <v>77</v>
      </c>
      <c r="T3127" s="6" t="s">
        <v>202</v>
      </c>
      <c r="U3127" s="2" t="s">
        <v>74</v>
      </c>
      <c r="V3127" s="2" t="s">
        <v>80</v>
      </c>
      <c r="X3127" s="2">
        <v>747</v>
      </c>
      <c r="Y3127" s="2" t="s">
        <v>81</v>
      </c>
      <c r="Z3127" s="2" t="s">
        <v>84</v>
      </c>
      <c r="AA3127" s="2">
        <v>747</v>
      </c>
      <c r="AB3127" s="2" t="s">
        <v>81</v>
      </c>
      <c r="AC3127" s="2" t="s">
        <v>84</v>
      </c>
      <c r="AD3127" s="2">
        <v>747</v>
      </c>
      <c r="AE3127" s="2" t="s">
        <v>83</v>
      </c>
      <c r="AF3127" s="2" t="s">
        <v>84</v>
      </c>
      <c r="AJ3127" s="2">
        <v>747</v>
      </c>
      <c r="AK3127" s="2" t="s">
        <v>81</v>
      </c>
      <c r="AL3127" s="2" t="s">
        <v>84</v>
      </c>
      <c r="AM3127" s="2">
        <v>747</v>
      </c>
      <c r="AN3127" s="2" t="s">
        <v>81</v>
      </c>
      <c r="AO3127" s="2" t="s">
        <v>84</v>
      </c>
      <c r="AP3127" s="2">
        <v>747</v>
      </c>
      <c r="AQ3127" s="2" t="s">
        <v>83</v>
      </c>
      <c r="AR3127" s="2" t="s">
        <v>84</v>
      </c>
      <c r="BE3127" s="23" t="str">
        <f t="shared" si="487"/>
        <v>EMF nein</v>
      </c>
      <c r="BF3127" s="23" t="str">
        <f t="shared" si="482"/>
        <v/>
      </c>
      <c r="BG3127" s="23" t="str">
        <f t="shared" si="483"/>
        <v/>
      </c>
      <c r="BH3127" s="23">
        <f t="shared" si="488"/>
        <v>0</v>
      </c>
      <c r="BO3127" s="2" t="s">
        <v>12621</v>
      </c>
      <c r="BP3127" s="3">
        <v>1</v>
      </c>
      <c r="BQ3127" s="2" t="s">
        <v>12622</v>
      </c>
    </row>
    <row r="3128" spans="1:69" ht="16.149999999999999" customHeight="1" x14ac:dyDescent="0.25">
      <c r="A3128" s="16">
        <v>3127</v>
      </c>
      <c r="B3128" s="2" t="s">
        <v>87</v>
      </c>
      <c r="C3128" s="2" t="s">
        <v>1851</v>
      </c>
      <c r="D3128" s="2" t="s">
        <v>89</v>
      </c>
      <c r="E3128" s="2" t="s">
        <v>12623</v>
      </c>
      <c r="F3128" s="67">
        <v>43518</v>
      </c>
      <c r="G3128" s="3">
        <f t="shared" si="485"/>
        <v>2</v>
      </c>
      <c r="H3128" s="3">
        <f t="shared" si="486"/>
        <v>2019</v>
      </c>
      <c r="I3128" s="92">
        <v>0.47916666666666702</v>
      </c>
      <c r="J3128" s="20">
        <f t="shared" si="481"/>
        <v>11</v>
      </c>
      <c r="K3128" s="5" t="str">
        <f t="shared" si="484"/>
        <v>ja</v>
      </c>
      <c r="L3128" s="5" t="s">
        <v>91</v>
      </c>
      <c r="M3128" s="6" t="s">
        <v>74</v>
      </c>
      <c r="N3128" s="5">
        <v>75</v>
      </c>
      <c r="O3128" s="6" t="s">
        <v>75</v>
      </c>
      <c r="P3128" s="6" t="s">
        <v>12624</v>
      </c>
      <c r="R3128" s="6" t="s">
        <v>77</v>
      </c>
      <c r="T3128" s="6" t="s">
        <v>80</v>
      </c>
      <c r="U3128" s="2" t="s">
        <v>208</v>
      </c>
      <c r="V3128" s="2" t="s">
        <v>80</v>
      </c>
      <c r="W3128" s="2" t="s">
        <v>109</v>
      </c>
      <c r="X3128" s="2">
        <v>130</v>
      </c>
      <c r="Y3128" s="2" t="s">
        <v>81</v>
      </c>
      <c r="Z3128" s="2" t="s">
        <v>84</v>
      </c>
      <c r="AA3128" s="2">
        <v>130</v>
      </c>
      <c r="AB3128" s="2" t="s">
        <v>81</v>
      </c>
      <c r="AC3128" s="2" t="s">
        <v>84</v>
      </c>
      <c r="AD3128" s="2">
        <v>130</v>
      </c>
      <c r="AE3128" s="2" t="s">
        <v>81</v>
      </c>
      <c r="AF3128" s="2" t="s">
        <v>84</v>
      </c>
      <c r="AJ3128" s="2">
        <v>228</v>
      </c>
      <c r="AK3128" s="2" t="s">
        <v>81</v>
      </c>
      <c r="AL3128" s="2" t="s">
        <v>82</v>
      </c>
      <c r="AM3128" s="2">
        <v>228</v>
      </c>
      <c r="AN3128" s="2" t="s">
        <v>81</v>
      </c>
      <c r="AO3128" s="2" t="s">
        <v>82</v>
      </c>
      <c r="AP3128" s="2">
        <v>228</v>
      </c>
      <c r="AQ3128" s="2" t="s">
        <v>81</v>
      </c>
      <c r="AR3128" s="2" t="s">
        <v>82</v>
      </c>
      <c r="AV3128" s="2">
        <v>228</v>
      </c>
      <c r="AW3128" s="2" t="s">
        <v>81</v>
      </c>
      <c r="AX3128" s="2" t="s">
        <v>82</v>
      </c>
      <c r="AY3128" s="2">
        <v>228</v>
      </c>
      <c r="AZ3128" s="2" t="s">
        <v>81</v>
      </c>
      <c r="BA3128" s="2" t="s">
        <v>82</v>
      </c>
      <c r="BB3128" s="2">
        <v>228</v>
      </c>
      <c r="BC3128" s="2" t="s">
        <v>81</v>
      </c>
      <c r="BD3128" s="2" t="s">
        <v>82</v>
      </c>
      <c r="BE3128" s="23" t="str">
        <f t="shared" si="487"/>
        <v>EMF nein</v>
      </c>
      <c r="BF3128" s="23" t="str">
        <f t="shared" si="482"/>
        <v/>
      </c>
      <c r="BG3128" s="23" t="str">
        <f t="shared" si="483"/>
        <v/>
      </c>
      <c r="BH3128" s="23">
        <f t="shared" si="488"/>
        <v>0</v>
      </c>
      <c r="BO3128" s="2" t="s">
        <v>12625</v>
      </c>
      <c r="BP3128" s="3">
        <v>1</v>
      </c>
      <c r="BQ3128" s="2" t="s">
        <v>12626</v>
      </c>
    </row>
    <row r="3129" spans="1:69" ht="16.149999999999999" customHeight="1" x14ac:dyDescent="0.25">
      <c r="A3129" s="16">
        <v>3128</v>
      </c>
      <c r="B3129" s="2" t="s">
        <v>87</v>
      </c>
      <c r="C3129" s="2" t="s">
        <v>8465</v>
      </c>
      <c r="D3129" s="2" t="s">
        <v>89</v>
      </c>
      <c r="E3129" s="2" t="s">
        <v>2739</v>
      </c>
      <c r="F3129" s="67">
        <v>43518</v>
      </c>
      <c r="G3129" s="3">
        <f t="shared" si="485"/>
        <v>2</v>
      </c>
      <c r="H3129" s="3">
        <f t="shared" si="486"/>
        <v>2019</v>
      </c>
      <c r="I3129" s="92">
        <v>0.28125</v>
      </c>
      <c r="J3129" s="20">
        <f t="shared" si="481"/>
        <v>6</v>
      </c>
      <c r="K3129" s="5" t="str">
        <f t="shared" si="484"/>
        <v>ja</v>
      </c>
      <c r="L3129" s="5" t="s">
        <v>91</v>
      </c>
      <c r="M3129" s="6" t="s">
        <v>74</v>
      </c>
      <c r="N3129" s="5">
        <v>73</v>
      </c>
      <c r="O3129" s="6" t="s">
        <v>5139</v>
      </c>
      <c r="P3129" s="6" t="s">
        <v>12627</v>
      </c>
      <c r="R3129" s="6" t="s">
        <v>77</v>
      </c>
      <c r="U3129" s="2" t="s">
        <v>208</v>
      </c>
      <c r="V3129" s="2" t="s">
        <v>80</v>
      </c>
      <c r="X3129" s="2">
        <v>809</v>
      </c>
      <c r="Y3129" s="2" t="s">
        <v>81</v>
      </c>
      <c r="Z3129" s="2" t="s">
        <v>84</v>
      </c>
      <c r="AD3129" s="2">
        <v>809</v>
      </c>
      <c r="AE3129" s="2" t="s">
        <v>81</v>
      </c>
      <c r="AF3129" s="2" t="s">
        <v>84</v>
      </c>
      <c r="AJ3129" s="2">
        <v>700</v>
      </c>
      <c r="AK3129" s="2" t="s">
        <v>81</v>
      </c>
      <c r="AL3129" s="2" t="s">
        <v>84</v>
      </c>
      <c r="AV3129" s="2">
        <v>774</v>
      </c>
      <c r="AW3129" s="2" t="s">
        <v>81</v>
      </c>
      <c r="AX3129" s="2" t="s">
        <v>161</v>
      </c>
      <c r="BB3129" s="2">
        <v>774</v>
      </c>
      <c r="BC3129" s="2" t="s">
        <v>83</v>
      </c>
      <c r="BD3129" s="2" t="s">
        <v>161</v>
      </c>
      <c r="BE3129" s="23" t="str">
        <f t="shared" si="487"/>
        <v>EMF nein</v>
      </c>
      <c r="BF3129" s="23" t="str">
        <f t="shared" si="482"/>
        <v/>
      </c>
      <c r="BG3129" s="23" t="str">
        <f t="shared" si="483"/>
        <v/>
      </c>
      <c r="BH3129" s="23">
        <f t="shared" si="488"/>
        <v>0</v>
      </c>
      <c r="BO3129" s="2" t="s">
        <v>12628</v>
      </c>
      <c r="BP3129" s="3">
        <v>1</v>
      </c>
      <c r="BQ3129" s="2" t="s">
        <v>12629</v>
      </c>
    </row>
    <row r="3130" spans="1:69" ht="16.149999999999999" customHeight="1" x14ac:dyDescent="0.25">
      <c r="A3130" s="16">
        <v>3129</v>
      </c>
      <c r="B3130" s="2" t="s">
        <v>5048</v>
      </c>
      <c r="C3130" s="2" t="s">
        <v>1114</v>
      </c>
      <c r="D3130" s="2" t="s">
        <v>89</v>
      </c>
      <c r="E3130" s="2" t="s">
        <v>1916</v>
      </c>
      <c r="F3130" s="67">
        <v>43519</v>
      </c>
      <c r="G3130" s="3">
        <f t="shared" si="485"/>
        <v>2</v>
      </c>
      <c r="H3130" s="3">
        <f t="shared" si="486"/>
        <v>2019</v>
      </c>
      <c r="I3130" s="92">
        <v>0.74652777777777801</v>
      </c>
      <c r="J3130" s="20">
        <f t="shared" si="481"/>
        <v>17</v>
      </c>
      <c r="K3130" s="5" t="str">
        <f t="shared" si="484"/>
        <v>ja</v>
      </c>
      <c r="L3130" s="5" t="s">
        <v>91</v>
      </c>
      <c r="M3130" s="6" t="s">
        <v>74</v>
      </c>
      <c r="N3130" s="5">
        <v>36</v>
      </c>
      <c r="O3130" s="6" t="s">
        <v>126</v>
      </c>
      <c r="P3130" s="6" t="s">
        <v>12630</v>
      </c>
      <c r="R3130" s="6" t="s">
        <v>77</v>
      </c>
      <c r="S3130" s="6" t="s">
        <v>1033</v>
      </c>
      <c r="T3130" s="6" t="s">
        <v>202</v>
      </c>
      <c r="X3130" s="2">
        <v>690</v>
      </c>
      <c r="Y3130" s="2" t="s">
        <v>81</v>
      </c>
      <c r="Z3130" s="2" t="s">
        <v>84</v>
      </c>
      <c r="AD3130" s="2">
        <v>690</v>
      </c>
      <c r="AE3130" s="2" t="s">
        <v>81</v>
      </c>
      <c r="AF3130" s="2" t="s">
        <v>84</v>
      </c>
      <c r="BE3130" s="23" t="str">
        <f t="shared" si="487"/>
        <v>EMF nein</v>
      </c>
      <c r="BF3130" s="23" t="str">
        <f t="shared" si="482"/>
        <v/>
      </c>
      <c r="BG3130" s="23" t="str">
        <f t="shared" si="483"/>
        <v/>
      </c>
      <c r="BH3130" s="23">
        <f t="shared" si="488"/>
        <v>0</v>
      </c>
      <c r="BO3130" s="2" t="s">
        <v>12631</v>
      </c>
      <c r="BP3130" s="3">
        <v>1</v>
      </c>
      <c r="BQ3130" s="2" t="s">
        <v>12632</v>
      </c>
    </row>
    <row r="3131" spans="1:69" ht="16.149999999999999" customHeight="1" x14ac:dyDescent="0.25">
      <c r="A3131" s="16">
        <v>3130</v>
      </c>
      <c r="B3131" s="2" t="s">
        <v>211</v>
      </c>
      <c r="C3131" s="2" t="s">
        <v>2767</v>
      </c>
      <c r="D3131" s="2" t="s">
        <v>371</v>
      </c>
      <c r="E3131" s="2" t="s">
        <v>12633</v>
      </c>
      <c r="F3131" s="67">
        <v>43520</v>
      </c>
      <c r="G3131" s="3">
        <f t="shared" si="485"/>
        <v>2</v>
      </c>
      <c r="H3131" s="3">
        <f t="shared" si="486"/>
        <v>2019</v>
      </c>
      <c r="I3131" s="92">
        <v>0.21875</v>
      </c>
      <c r="J3131" s="20">
        <f t="shared" si="481"/>
        <v>5</v>
      </c>
      <c r="K3131" s="5" t="str">
        <f t="shared" si="484"/>
        <v>ja</v>
      </c>
      <c r="L3131" s="5" t="s">
        <v>91</v>
      </c>
      <c r="M3131" s="6" t="s">
        <v>74</v>
      </c>
      <c r="N3131" s="5">
        <v>23</v>
      </c>
      <c r="O3131" s="6" t="s">
        <v>140</v>
      </c>
      <c r="P3131" s="6" t="s">
        <v>12634</v>
      </c>
      <c r="R3131" s="6" t="s">
        <v>77</v>
      </c>
      <c r="S3131" s="2" t="s">
        <v>78</v>
      </c>
      <c r="T3131" s="6" t="s">
        <v>80</v>
      </c>
      <c r="X3131" s="2">
        <v>70</v>
      </c>
      <c r="Y3131" s="2" t="s">
        <v>83</v>
      </c>
      <c r="Z3131" s="2" t="s">
        <v>84</v>
      </c>
      <c r="AA3131" s="2">
        <v>70</v>
      </c>
      <c r="AB3131" s="2" t="s">
        <v>81</v>
      </c>
      <c r="AC3131" s="2" t="s">
        <v>84</v>
      </c>
      <c r="AD3131" s="2">
        <v>70</v>
      </c>
      <c r="AE3131" s="2" t="s">
        <v>81</v>
      </c>
      <c r="AF3131" s="2" t="s">
        <v>84</v>
      </c>
      <c r="AJ3131" s="2">
        <v>287</v>
      </c>
      <c r="AK3131" s="2" t="s">
        <v>81</v>
      </c>
      <c r="AL3131" s="2" t="s">
        <v>168</v>
      </c>
      <c r="AM3131" s="2">
        <v>187</v>
      </c>
      <c r="AN3131" s="2" t="s">
        <v>81</v>
      </c>
      <c r="AO3131" s="2" t="s">
        <v>168</v>
      </c>
      <c r="AP3131" s="2">
        <v>287</v>
      </c>
      <c r="AQ3131" s="2" t="s">
        <v>81</v>
      </c>
      <c r="AR3131" s="2" t="s">
        <v>168</v>
      </c>
      <c r="AV3131" s="2">
        <v>270</v>
      </c>
      <c r="AW3131" s="2" t="s">
        <v>81</v>
      </c>
      <c r="AX3131" s="2" t="s">
        <v>161</v>
      </c>
      <c r="AY3131" s="2">
        <v>270</v>
      </c>
      <c r="AZ3131" s="2" t="s">
        <v>81</v>
      </c>
      <c r="BA3131" s="2" t="s">
        <v>161</v>
      </c>
      <c r="BB3131" s="2">
        <v>270</v>
      </c>
      <c r="BC3131" s="2" t="s">
        <v>81</v>
      </c>
      <c r="BD3131" s="2" t="s">
        <v>161</v>
      </c>
      <c r="BE3131" s="23" t="str">
        <f t="shared" si="487"/>
        <v>EMF ja</v>
      </c>
      <c r="BF3131" s="23">
        <f t="shared" si="482"/>
        <v>1900</v>
      </c>
      <c r="BG3131" s="23" t="str">
        <f t="shared" si="483"/>
        <v>500+m</v>
      </c>
      <c r="BH3131" s="23">
        <f t="shared" si="488"/>
        <v>2</v>
      </c>
      <c r="BK3131" s="2" t="s">
        <v>3361</v>
      </c>
      <c r="BL3131" s="2">
        <v>2000</v>
      </c>
      <c r="BM3131" s="2" t="s">
        <v>162</v>
      </c>
      <c r="BN3131" s="2">
        <v>1900</v>
      </c>
      <c r="BO3131" s="2" t="s">
        <v>12635</v>
      </c>
      <c r="BP3131" s="3">
        <v>1</v>
      </c>
      <c r="BQ3131" s="2" t="s">
        <v>12636</v>
      </c>
    </row>
    <row r="3132" spans="1:69" ht="16.149999999999999" customHeight="1" x14ac:dyDescent="0.25">
      <c r="A3132" s="16">
        <v>3131</v>
      </c>
      <c r="B3132" s="2" t="s">
        <v>5048</v>
      </c>
      <c r="C3132" s="2" t="s">
        <v>12637</v>
      </c>
      <c r="D3132" s="2" t="s">
        <v>192</v>
      </c>
      <c r="E3132" s="2" t="s">
        <v>4528</v>
      </c>
      <c r="F3132" s="67">
        <v>43511</v>
      </c>
      <c r="G3132" s="3">
        <f t="shared" si="485"/>
        <v>2</v>
      </c>
      <c r="H3132" s="3">
        <f t="shared" si="486"/>
        <v>2019</v>
      </c>
      <c r="I3132" s="92">
        <v>0.50347222222222199</v>
      </c>
      <c r="J3132" s="20">
        <f t="shared" si="481"/>
        <v>12</v>
      </c>
      <c r="K3132" s="5" t="str">
        <f t="shared" si="484"/>
        <v>ja</v>
      </c>
      <c r="L3132" s="5" t="s">
        <v>73</v>
      </c>
      <c r="M3132" s="6" t="s">
        <v>74</v>
      </c>
      <c r="N3132" s="5">
        <v>60</v>
      </c>
      <c r="O3132" s="6" t="s">
        <v>126</v>
      </c>
      <c r="P3132" s="6" t="s">
        <v>5463</v>
      </c>
      <c r="R3132" s="6" t="s">
        <v>77</v>
      </c>
      <c r="S3132" s="2" t="s">
        <v>132</v>
      </c>
      <c r="T3132" s="6" t="s">
        <v>80</v>
      </c>
      <c r="X3132" s="2">
        <v>1007</v>
      </c>
      <c r="Y3132" s="2" t="s">
        <v>83</v>
      </c>
      <c r="Z3132" s="2" t="s">
        <v>84</v>
      </c>
      <c r="AA3132" s="2">
        <v>1007</v>
      </c>
      <c r="AB3132" s="2" t="s">
        <v>81</v>
      </c>
      <c r="AC3132" s="2" t="s">
        <v>84</v>
      </c>
      <c r="AD3132" s="2">
        <v>1007</v>
      </c>
      <c r="AE3132" s="2" t="s">
        <v>83</v>
      </c>
      <c r="AF3132" s="2" t="s">
        <v>84</v>
      </c>
      <c r="AJ3132" s="2">
        <v>1111</v>
      </c>
      <c r="AK3132" s="2" t="s">
        <v>81</v>
      </c>
      <c r="AL3132" s="2" t="s">
        <v>84</v>
      </c>
      <c r="AM3132" s="2">
        <v>1111</v>
      </c>
      <c r="AN3132" s="2" t="s">
        <v>81</v>
      </c>
      <c r="AO3132" s="2" t="s">
        <v>84</v>
      </c>
      <c r="AP3132" s="2">
        <v>1111</v>
      </c>
      <c r="AQ3132" s="2" t="s">
        <v>81</v>
      </c>
      <c r="AR3132" s="2" t="s">
        <v>84</v>
      </c>
      <c r="BE3132" s="23" t="str">
        <f t="shared" si="487"/>
        <v>EMF nein</v>
      </c>
      <c r="BF3132" s="23" t="str">
        <f t="shared" si="482"/>
        <v/>
      </c>
      <c r="BG3132" s="23" t="str">
        <f t="shared" si="483"/>
        <v/>
      </c>
      <c r="BH3132" s="23">
        <f t="shared" si="488"/>
        <v>0</v>
      </c>
      <c r="BO3132" s="2" t="s">
        <v>12638</v>
      </c>
      <c r="BP3132" s="3">
        <v>1</v>
      </c>
      <c r="BQ3132" s="2" t="s">
        <v>12639</v>
      </c>
    </row>
    <row r="3133" spans="1:69" ht="16.149999999999999" customHeight="1" x14ac:dyDescent="0.25">
      <c r="A3133" s="16">
        <v>3132</v>
      </c>
      <c r="B3133" s="2" t="s">
        <v>87</v>
      </c>
      <c r="C3133" s="2" t="s">
        <v>765</v>
      </c>
      <c r="D3133" s="2" t="s">
        <v>371</v>
      </c>
      <c r="E3133" s="2" t="s">
        <v>12640</v>
      </c>
      <c r="F3133" s="67">
        <v>43520</v>
      </c>
      <c r="G3133" s="3">
        <f t="shared" si="485"/>
        <v>2</v>
      </c>
      <c r="H3133" s="3">
        <f t="shared" si="486"/>
        <v>2019</v>
      </c>
      <c r="I3133" s="92">
        <v>0.74652777777777801</v>
      </c>
      <c r="J3133" s="20">
        <f t="shared" si="481"/>
        <v>17</v>
      </c>
      <c r="K3133" s="5" t="str">
        <f t="shared" si="484"/>
        <v>ja</v>
      </c>
      <c r="L3133" s="5" t="s">
        <v>73</v>
      </c>
      <c r="M3133" s="6" t="s">
        <v>74</v>
      </c>
      <c r="N3133" s="5">
        <v>83</v>
      </c>
      <c r="O3133" s="6" t="s">
        <v>75</v>
      </c>
      <c r="P3133" s="6" t="s">
        <v>12641</v>
      </c>
      <c r="R3133" s="6" t="s">
        <v>77</v>
      </c>
      <c r="T3133" s="6" t="s">
        <v>80</v>
      </c>
      <c r="U3133" s="2" t="s">
        <v>74</v>
      </c>
      <c r="V3133" s="5" t="s">
        <v>80</v>
      </c>
      <c r="W3133" s="2" t="s">
        <v>12642</v>
      </c>
      <c r="X3133" s="2">
        <v>68</v>
      </c>
      <c r="Y3133" s="2" t="s">
        <v>81</v>
      </c>
      <c r="Z3133" s="2" t="s">
        <v>82</v>
      </c>
      <c r="AD3133" s="2">
        <v>68</v>
      </c>
      <c r="AE3133" s="2" t="s">
        <v>81</v>
      </c>
      <c r="AF3133" s="2" t="s">
        <v>82</v>
      </c>
      <c r="BE3133" s="23" t="str">
        <f t="shared" si="487"/>
        <v>EMF nein</v>
      </c>
      <c r="BF3133" s="23" t="str">
        <f t="shared" si="482"/>
        <v/>
      </c>
      <c r="BG3133" s="23" t="str">
        <f t="shared" si="483"/>
        <v/>
      </c>
      <c r="BH3133" s="23">
        <f t="shared" si="488"/>
        <v>0</v>
      </c>
      <c r="BO3133" s="2" t="s">
        <v>12643</v>
      </c>
      <c r="BP3133" s="3">
        <v>1</v>
      </c>
      <c r="BQ3133" s="2" t="s">
        <v>12644</v>
      </c>
    </row>
    <row r="3134" spans="1:69" ht="16.149999999999999" customHeight="1" x14ac:dyDescent="0.25">
      <c r="A3134" s="16">
        <v>3133</v>
      </c>
      <c r="B3134" s="2" t="s">
        <v>211</v>
      </c>
      <c r="C3134" s="2" t="s">
        <v>11694</v>
      </c>
      <c r="D3134" s="2" t="s">
        <v>158</v>
      </c>
      <c r="E3134" s="2" t="s">
        <v>12645</v>
      </c>
      <c r="F3134" s="67">
        <v>43521</v>
      </c>
      <c r="G3134" s="3">
        <f t="shared" si="485"/>
        <v>2</v>
      </c>
      <c r="H3134" s="3">
        <f t="shared" si="486"/>
        <v>2019</v>
      </c>
      <c r="I3134" s="92">
        <v>0.28125</v>
      </c>
      <c r="J3134" s="20">
        <f t="shared" ref="J3134:J3197" si="489">IF(I3134&lt;&gt;"",HOUR(I3134),"")</f>
        <v>6</v>
      </c>
      <c r="K3134" s="5" t="str">
        <f t="shared" si="484"/>
        <v>ja</v>
      </c>
      <c r="L3134" s="5" t="s">
        <v>91</v>
      </c>
      <c r="M3134" s="6" t="s">
        <v>74</v>
      </c>
      <c r="O3134" s="6" t="s">
        <v>140</v>
      </c>
      <c r="P3134" s="6" t="s">
        <v>12646</v>
      </c>
      <c r="R3134" s="6" t="s">
        <v>77</v>
      </c>
      <c r="X3134" s="2">
        <v>497</v>
      </c>
      <c r="Y3134" s="2" t="s">
        <v>83</v>
      </c>
      <c r="Z3134" s="2" t="s">
        <v>168</v>
      </c>
      <c r="AA3134" s="2">
        <v>497</v>
      </c>
      <c r="AB3134" s="2" t="s">
        <v>81</v>
      </c>
      <c r="AC3134" s="2" t="s">
        <v>168</v>
      </c>
      <c r="AD3134" s="2">
        <v>497</v>
      </c>
      <c r="AE3134" s="2" t="s">
        <v>83</v>
      </c>
      <c r="AF3134" s="2" t="s">
        <v>168</v>
      </c>
      <c r="AJ3134" s="2">
        <v>497</v>
      </c>
      <c r="AK3134" s="2" t="s">
        <v>83</v>
      </c>
      <c r="AL3134" s="2" t="s">
        <v>168</v>
      </c>
      <c r="AM3134" s="2">
        <v>497</v>
      </c>
      <c r="AN3134" s="2" t="s">
        <v>81</v>
      </c>
      <c r="AO3134" s="2" t="s">
        <v>168</v>
      </c>
      <c r="AP3134" s="2">
        <v>497</v>
      </c>
      <c r="AQ3134" s="2" t="s">
        <v>83</v>
      </c>
      <c r="AR3134" s="2" t="s">
        <v>168</v>
      </c>
      <c r="BE3134" s="23" t="str">
        <f t="shared" si="487"/>
        <v>EMF ja</v>
      </c>
      <c r="BF3134" s="23">
        <f t="shared" si="482"/>
        <v>350</v>
      </c>
      <c r="BG3134" s="23" t="str">
        <f t="shared" si="483"/>
        <v>100-499m</v>
      </c>
      <c r="BH3134" s="23">
        <f t="shared" si="488"/>
        <v>1</v>
      </c>
      <c r="BM3134" s="2" t="s">
        <v>162</v>
      </c>
      <c r="BN3134" s="2">
        <v>350</v>
      </c>
      <c r="BO3134" s="2" t="s">
        <v>12647</v>
      </c>
      <c r="BP3134" s="3">
        <v>1</v>
      </c>
      <c r="BQ3134" s="2" t="s">
        <v>12648</v>
      </c>
    </row>
    <row r="3135" spans="1:69" ht="16.149999999999999" customHeight="1" x14ac:dyDescent="0.25">
      <c r="A3135" s="16">
        <v>3134</v>
      </c>
      <c r="B3135" s="2" t="s">
        <v>5048</v>
      </c>
      <c r="C3135" s="2" t="s">
        <v>119</v>
      </c>
      <c r="D3135" s="2" t="s">
        <v>89</v>
      </c>
      <c r="E3135" s="2" t="s">
        <v>7612</v>
      </c>
      <c r="F3135" s="67">
        <v>43523</v>
      </c>
      <c r="G3135" s="3">
        <f t="shared" si="485"/>
        <v>2</v>
      </c>
      <c r="H3135" s="3">
        <f t="shared" si="486"/>
        <v>2019</v>
      </c>
      <c r="I3135" s="92">
        <v>0.46180555555555602</v>
      </c>
      <c r="J3135" s="20">
        <f t="shared" si="489"/>
        <v>11</v>
      </c>
      <c r="K3135" s="5" t="str">
        <f t="shared" si="484"/>
        <v>ja</v>
      </c>
      <c r="L3135" s="5" t="s">
        <v>91</v>
      </c>
      <c r="M3135" s="6" t="s">
        <v>354</v>
      </c>
      <c r="N3135" s="5">
        <v>57</v>
      </c>
      <c r="O3135" s="6" t="s">
        <v>5139</v>
      </c>
      <c r="P3135" s="6" t="s">
        <v>12649</v>
      </c>
      <c r="R3135" s="6" t="s">
        <v>77</v>
      </c>
      <c r="T3135" s="6" t="s">
        <v>80</v>
      </c>
      <c r="U3135" s="2" t="s">
        <v>208</v>
      </c>
      <c r="V3135" s="2" t="s">
        <v>80</v>
      </c>
      <c r="X3135" s="2">
        <v>667</v>
      </c>
      <c r="Y3135" s="2" t="s">
        <v>81</v>
      </c>
      <c r="Z3135" s="2" t="s">
        <v>84</v>
      </c>
      <c r="AA3135" s="2">
        <v>667</v>
      </c>
      <c r="AB3135" s="2" t="s">
        <v>81</v>
      </c>
      <c r="AC3135" s="2" t="s">
        <v>84</v>
      </c>
      <c r="AD3135" s="2">
        <v>667</v>
      </c>
      <c r="AE3135" s="2" t="s">
        <v>81</v>
      </c>
      <c r="AF3135" s="2" t="s">
        <v>84</v>
      </c>
      <c r="AJ3135" s="2">
        <v>673</v>
      </c>
      <c r="AK3135" s="2" t="s">
        <v>81</v>
      </c>
      <c r="AL3135" s="2" t="s">
        <v>84</v>
      </c>
      <c r="AM3135" s="2">
        <v>673</v>
      </c>
      <c r="AN3135" s="2" t="s">
        <v>81</v>
      </c>
      <c r="AO3135" s="2" t="s">
        <v>84</v>
      </c>
      <c r="AP3135" s="2">
        <v>673</v>
      </c>
      <c r="AQ3135" s="2" t="s">
        <v>81</v>
      </c>
      <c r="AR3135" s="2" t="s">
        <v>84</v>
      </c>
      <c r="BE3135" s="23" t="str">
        <f t="shared" si="487"/>
        <v>EMF nein</v>
      </c>
      <c r="BF3135" s="23" t="str">
        <f t="shared" si="482"/>
        <v/>
      </c>
      <c r="BG3135" s="23" t="str">
        <f t="shared" si="483"/>
        <v/>
      </c>
      <c r="BH3135" s="23">
        <f t="shared" si="488"/>
        <v>0</v>
      </c>
      <c r="BO3135" s="2" t="s">
        <v>12650</v>
      </c>
      <c r="BP3135" s="3">
        <v>1</v>
      </c>
      <c r="BQ3135" s="2" t="s">
        <v>12651</v>
      </c>
    </row>
    <row r="3136" spans="1:69" ht="16.149999999999999" customHeight="1" x14ac:dyDescent="0.25">
      <c r="A3136" s="16">
        <v>3135</v>
      </c>
      <c r="B3136" s="2" t="s">
        <v>135</v>
      </c>
      <c r="C3136" s="2" t="s">
        <v>540</v>
      </c>
      <c r="D3136" s="2" t="s">
        <v>124</v>
      </c>
      <c r="E3136" s="2" t="s">
        <v>2703</v>
      </c>
      <c r="F3136" s="67">
        <v>43523</v>
      </c>
      <c r="G3136" s="3">
        <f t="shared" si="485"/>
        <v>2</v>
      </c>
      <c r="H3136" s="3">
        <f t="shared" si="486"/>
        <v>2019</v>
      </c>
      <c r="I3136" s="92">
        <v>0.64236111111111105</v>
      </c>
      <c r="J3136" s="20">
        <f t="shared" si="489"/>
        <v>15</v>
      </c>
      <c r="K3136" s="5" t="str">
        <f t="shared" si="484"/>
        <v>ja</v>
      </c>
      <c r="L3136" s="5" t="s">
        <v>91</v>
      </c>
      <c r="M3136" s="6" t="s">
        <v>12275</v>
      </c>
      <c r="N3136" s="5">
        <v>39</v>
      </c>
      <c r="O3136" s="6" t="s">
        <v>75</v>
      </c>
      <c r="P3136" s="6" t="s">
        <v>12652</v>
      </c>
      <c r="R3136" s="6" t="s">
        <v>77</v>
      </c>
      <c r="X3136" s="2">
        <v>179</v>
      </c>
      <c r="Y3136" s="2" t="s">
        <v>81</v>
      </c>
      <c r="Z3136" s="2" t="s">
        <v>12653</v>
      </c>
      <c r="AA3136" s="2">
        <v>179</v>
      </c>
      <c r="AB3136" s="2" t="s">
        <v>81</v>
      </c>
      <c r="AC3136" s="2" t="s">
        <v>82</v>
      </c>
      <c r="AD3136" s="2">
        <v>179</v>
      </c>
      <c r="AE3136" s="2" t="s">
        <v>81</v>
      </c>
      <c r="AF3136" s="2" t="s">
        <v>82</v>
      </c>
      <c r="AJ3136" s="2">
        <v>188</v>
      </c>
      <c r="AK3136" s="2" t="s">
        <v>81</v>
      </c>
      <c r="AL3136" s="2" t="s">
        <v>84</v>
      </c>
      <c r="AM3136" s="2">
        <v>188</v>
      </c>
      <c r="AN3136" s="2" t="s">
        <v>81</v>
      </c>
      <c r="AO3136" s="2" t="s">
        <v>84</v>
      </c>
      <c r="AP3136" s="2">
        <v>188</v>
      </c>
      <c r="AQ3136" s="2" t="s">
        <v>81</v>
      </c>
      <c r="AR3136" s="2" t="s">
        <v>84</v>
      </c>
      <c r="AV3136" s="2">
        <v>188</v>
      </c>
      <c r="AW3136" s="2" t="s">
        <v>81</v>
      </c>
      <c r="AX3136" s="2" t="s">
        <v>84</v>
      </c>
      <c r="AY3136" s="2">
        <v>188</v>
      </c>
      <c r="AZ3136" s="2" t="s">
        <v>81</v>
      </c>
      <c r="BA3136" s="2" t="s">
        <v>84</v>
      </c>
      <c r="BB3136" s="2">
        <v>188</v>
      </c>
      <c r="BC3136" s="2" t="s">
        <v>81</v>
      </c>
      <c r="BD3136" s="2" t="s">
        <v>84</v>
      </c>
      <c r="BE3136" s="23" t="str">
        <f t="shared" si="487"/>
        <v>EMF nein</v>
      </c>
      <c r="BF3136" s="23" t="str">
        <f t="shared" si="482"/>
        <v/>
      </c>
      <c r="BG3136" s="23" t="str">
        <f t="shared" si="483"/>
        <v/>
      </c>
      <c r="BH3136" s="23">
        <f t="shared" si="488"/>
        <v>0</v>
      </c>
      <c r="BP3136" s="3">
        <v>1</v>
      </c>
      <c r="BQ3136" s="2" t="s">
        <v>12654</v>
      </c>
    </row>
    <row r="3137" spans="1:69" ht="16.149999999999999" customHeight="1" x14ac:dyDescent="0.25">
      <c r="A3137" s="16">
        <v>3136</v>
      </c>
      <c r="B3137" s="2" t="s">
        <v>211</v>
      </c>
      <c r="C3137" s="2" t="s">
        <v>6819</v>
      </c>
      <c r="D3137" s="2" t="s">
        <v>348</v>
      </c>
      <c r="E3137" s="2" t="s">
        <v>5471</v>
      </c>
      <c r="F3137" s="67">
        <v>43524</v>
      </c>
      <c r="G3137" s="3">
        <f t="shared" si="485"/>
        <v>2</v>
      </c>
      <c r="H3137" s="3">
        <f t="shared" si="486"/>
        <v>2019</v>
      </c>
      <c r="I3137" s="92">
        <v>0.22916666666666699</v>
      </c>
      <c r="J3137" s="20">
        <f t="shared" si="489"/>
        <v>5</v>
      </c>
      <c r="K3137" s="5" t="str">
        <f t="shared" si="484"/>
        <v>ja</v>
      </c>
      <c r="L3137" s="5" t="s">
        <v>73</v>
      </c>
      <c r="M3137" s="6" t="s">
        <v>74</v>
      </c>
      <c r="N3137" s="5">
        <v>42</v>
      </c>
      <c r="O3137" s="6" t="s">
        <v>75</v>
      </c>
      <c r="P3137" s="6" t="s">
        <v>12655</v>
      </c>
      <c r="R3137" s="6" t="s">
        <v>77</v>
      </c>
      <c r="S3137" s="2" t="s">
        <v>132</v>
      </c>
      <c r="T3137" s="6" t="s">
        <v>80</v>
      </c>
      <c r="AA3137" s="2">
        <v>250</v>
      </c>
      <c r="AB3137" s="2" t="s">
        <v>81</v>
      </c>
      <c r="AC3137" s="2" t="s">
        <v>84</v>
      </c>
      <c r="AJ3137" s="2">
        <v>220</v>
      </c>
      <c r="AK3137" s="2" t="s">
        <v>81</v>
      </c>
      <c r="AL3137" s="2" t="s">
        <v>168</v>
      </c>
      <c r="AM3137" s="2">
        <v>220</v>
      </c>
      <c r="AN3137" s="2" t="s">
        <v>81</v>
      </c>
      <c r="AO3137" s="2" t="s">
        <v>168</v>
      </c>
      <c r="AP3137" s="2">
        <v>220</v>
      </c>
      <c r="AQ3137" s="2" t="s">
        <v>81</v>
      </c>
      <c r="AR3137" s="2" t="s">
        <v>168</v>
      </c>
      <c r="BE3137" s="23" t="str">
        <f t="shared" si="487"/>
        <v>EMF nein</v>
      </c>
      <c r="BF3137" s="23" t="str">
        <f t="shared" si="482"/>
        <v/>
      </c>
      <c r="BG3137" s="23" t="str">
        <f t="shared" si="483"/>
        <v/>
      </c>
      <c r="BH3137" s="23">
        <f t="shared" si="488"/>
        <v>0</v>
      </c>
      <c r="BP3137" s="3">
        <v>1</v>
      </c>
      <c r="BQ3137" s="2" t="s">
        <v>12656</v>
      </c>
    </row>
    <row r="3138" spans="1:69" ht="16.149999999999999" customHeight="1" x14ac:dyDescent="0.25">
      <c r="A3138" s="16">
        <v>3137</v>
      </c>
      <c r="B3138" s="2" t="s">
        <v>87</v>
      </c>
      <c r="C3138" s="2" t="s">
        <v>12657</v>
      </c>
      <c r="D3138" s="2" t="s">
        <v>113</v>
      </c>
      <c r="E3138" s="2" t="s">
        <v>12658</v>
      </c>
      <c r="F3138" s="67">
        <v>43519</v>
      </c>
      <c r="G3138" s="3">
        <f t="shared" si="485"/>
        <v>2</v>
      </c>
      <c r="H3138" s="3">
        <f t="shared" si="486"/>
        <v>2019</v>
      </c>
      <c r="I3138" s="92">
        <v>0.73958333333333304</v>
      </c>
      <c r="J3138" s="20">
        <f t="shared" si="489"/>
        <v>17</v>
      </c>
      <c r="K3138" s="5" t="str">
        <f t="shared" si="484"/>
        <v>ja</v>
      </c>
      <c r="L3138" s="5" t="s">
        <v>73</v>
      </c>
      <c r="M3138" s="6" t="s">
        <v>74</v>
      </c>
      <c r="N3138" s="5">
        <v>76</v>
      </c>
      <c r="O3138" s="6" t="s">
        <v>75</v>
      </c>
      <c r="P3138" s="6" t="s">
        <v>12659</v>
      </c>
      <c r="R3138" s="6" t="s">
        <v>77</v>
      </c>
      <c r="S3138" s="2" t="s">
        <v>109</v>
      </c>
      <c r="T3138" s="6" t="s">
        <v>80</v>
      </c>
      <c r="X3138" s="2">
        <v>70</v>
      </c>
      <c r="Y3138" s="2" t="s">
        <v>81</v>
      </c>
      <c r="Z3138" s="2" t="s">
        <v>161</v>
      </c>
      <c r="AA3138" s="2">
        <v>70</v>
      </c>
      <c r="AB3138" s="2" t="s">
        <v>94</v>
      </c>
      <c r="AC3138" s="2" t="s">
        <v>161</v>
      </c>
      <c r="AD3138" s="2">
        <v>70</v>
      </c>
      <c r="AE3138" s="2" t="s">
        <v>81</v>
      </c>
      <c r="AF3138" s="2" t="s">
        <v>161</v>
      </c>
      <c r="BE3138" s="23" t="str">
        <f t="shared" si="487"/>
        <v>EMF nein</v>
      </c>
      <c r="BF3138" s="23" t="str">
        <f t="shared" ref="BF3138:BF3201" si="490">IF(SUM(BJ3138,BL3138,BN3138)=0,"",MIN(BJ3138,BL3138,BN3138))</f>
        <v/>
      </c>
      <c r="BG3138" s="23" t="str">
        <f t="shared" ref="BG3138:BG3201" si="491">IF(BF3138="","",IF(BF3138&lt;100,"&lt;100m",IF(AND(BF3138&gt;99, BF3138&lt;500),"100-499m",IF(BF3138&gt;499,"500+m",""))))</f>
        <v/>
      </c>
      <c r="BH3138" s="23">
        <f t="shared" si="488"/>
        <v>0</v>
      </c>
      <c r="BO3138" s="2" t="s">
        <v>12660</v>
      </c>
      <c r="BP3138" s="3">
        <v>1</v>
      </c>
      <c r="BQ3138" s="2" t="s">
        <v>12661</v>
      </c>
    </row>
    <row r="3139" spans="1:69" ht="16.149999999999999" customHeight="1" x14ac:dyDescent="0.25">
      <c r="A3139" s="16">
        <v>3138</v>
      </c>
      <c r="B3139" s="2" t="s">
        <v>5048</v>
      </c>
      <c r="C3139" s="2" t="s">
        <v>347</v>
      </c>
      <c r="D3139" s="2" t="s">
        <v>348</v>
      </c>
      <c r="E3139" s="2" t="s">
        <v>12662</v>
      </c>
      <c r="F3139" s="67">
        <v>43523</v>
      </c>
      <c r="G3139" s="3">
        <f t="shared" si="485"/>
        <v>2</v>
      </c>
      <c r="H3139" s="3">
        <f t="shared" si="486"/>
        <v>2019</v>
      </c>
      <c r="I3139" s="92">
        <v>0.5625</v>
      </c>
      <c r="J3139" s="20">
        <f t="shared" si="489"/>
        <v>13</v>
      </c>
      <c r="K3139" s="5" t="str">
        <f t="shared" si="484"/>
        <v>ja</v>
      </c>
      <c r="L3139" s="5" t="s">
        <v>73</v>
      </c>
      <c r="M3139" s="6" t="s">
        <v>74</v>
      </c>
      <c r="N3139" s="5">
        <v>32</v>
      </c>
      <c r="O3139" s="6" t="s">
        <v>5139</v>
      </c>
      <c r="P3139" s="6" t="s">
        <v>12663</v>
      </c>
      <c r="R3139" s="6" t="s">
        <v>77</v>
      </c>
      <c r="S3139" s="6" t="s">
        <v>1033</v>
      </c>
      <c r="T3139" s="6" t="s">
        <v>80</v>
      </c>
      <c r="X3139" s="2">
        <v>417</v>
      </c>
      <c r="Y3139" s="2" t="s">
        <v>81</v>
      </c>
      <c r="Z3139" s="2" t="s">
        <v>84</v>
      </c>
      <c r="AA3139" s="2">
        <v>417</v>
      </c>
      <c r="AB3139" s="2" t="s">
        <v>81</v>
      </c>
      <c r="AC3139" s="2" t="s">
        <v>84</v>
      </c>
      <c r="AD3139" s="2">
        <v>417</v>
      </c>
      <c r="AE3139" s="2" t="s">
        <v>81</v>
      </c>
      <c r="AF3139" s="2" t="s">
        <v>84</v>
      </c>
      <c r="AJ3139" s="2" t="s">
        <v>299</v>
      </c>
      <c r="AK3139" s="2" t="s">
        <v>109</v>
      </c>
      <c r="AL3139" s="2" t="s">
        <v>109</v>
      </c>
      <c r="AM3139" s="2" t="s">
        <v>109</v>
      </c>
      <c r="AN3139" s="2" t="s">
        <v>109</v>
      </c>
      <c r="AO3139" s="2" t="s">
        <v>109</v>
      </c>
      <c r="AP3139" s="2" t="s">
        <v>109</v>
      </c>
      <c r="AQ3139" s="2" t="s">
        <v>109</v>
      </c>
      <c r="AR3139" s="2" t="s">
        <v>109</v>
      </c>
      <c r="BE3139" s="23" t="str">
        <f t="shared" si="487"/>
        <v>EMF ja</v>
      </c>
      <c r="BF3139" s="23">
        <f t="shared" si="490"/>
        <v>2700</v>
      </c>
      <c r="BG3139" s="23" t="str">
        <f t="shared" si="491"/>
        <v>500+m</v>
      </c>
      <c r="BH3139" s="23">
        <f t="shared" si="488"/>
        <v>2</v>
      </c>
      <c r="BI3139" s="2" t="s">
        <v>162</v>
      </c>
      <c r="BJ3139" s="2">
        <v>2900</v>
      </c>
      <c r="BK3139" s="2" t="s">
        <v>162</v>
      </c>
      <c r="BL3139" s="2">
        <v>2700</v>
      </c>
      <c r="BO3139" s="2" t="s">
        <v>12664</v>
      </c>
      <c r="BP3139" s="3">
        <v>1</v>
      </c>
      <c r="BQ3139" s="2" t="s">
        <v>12665</v>
      </c>
    </row>
    <row r="3140" spans="1:69" ht="16.149999999999999" customHeight="1" x14ac:dyDescent="0.25">
      <c r="A3140" s="16">
        <v>3139</v>
      </c>
      <c r="B3140" s="2" t="s">
        <v>211</v>
      </c>
      <c r="C3140" s="2" t="s">
        <v>12666</v>
      </c>
      <c r="D3140" s="2" t="s">
        <v>151</v>
      </c>
      <c r="E3140" s="2" t="s">
        <v>7510</v>
      </c>
      <c r="F3140" s="67">
        <v>43524</v>
      </c>
      <c r="G3140" s="3">
        <f t="shared" si="485"/>
        <v>2</v>
      </c>
      <c r="H3140" s="3">
        <f t="shared" si="486"/>
        <v>2019</v>
      </c>
      <c r="I3140" s="92">
        <v>0.47916666666666702</v>
      </c>
      <c r="J3140" s="20">
        <f t="shared" si="489"/>
        <v>11</v>
      </c>
      <c r="K3140" s="5" t="str">
        <f t="shared" si="484"/>
        <v>ja</v>
      </c>
      <c r="L3140" s="5" t="s">
        <v>91</v>
      </c>
      <c r="M3140" s="6" t="s">
        <v>74</v>
      </c>
      <c r="N3140" s="5">
        <v>55</v>
      </c>
      <c r="O3140" s="6" t="s">
        <v>101</v>
      </c>
      <c r="P3140" s="6" t="s">
        <v>12667</v>
      </c>
      <c r="R3140" s="6" t="s">
        <v>77</v>
      </c>
      <c r="U3140" s="2" t="s">
        <v>74</v>
      </c>
      <c r="V3140" s="2" t="s">
        <v>80</v>
      </c>
      <c r="X3140" s="2">
        <v>10</v>
      </c>
      <c r="Y3140" s="2" t="s">
        <v>94</v>
      </c>
      <c r="Z3140" s="2" t="s">
        <v>84</v>
      </c>
      <c r="AA3140" s="2">
        <v>10</v>
      </c>
      <c r="AB3140" s="2" t="s">
        <v>94</v>
      </c>
      <c r="AC3140" s="2" t="s">
        <v>84</v>
      </c>
      <c r="AD3140" s="2">
        <v>10</v>
      </c>
      <c r="AE3140" s="2" t="s">
        <v>94</v>
      </c>
      <c r="AF3140" s="2" t="s">
        <v>84</v>
      </c>
      <c r="AJ3140" s="2">
        <v>150</v>
      </c>
      <c r="AK3140" s="2" t="s">
        <v>94</v>
      </c>
      <c r="AL3140" s="2" t="s">
        <v>168</v>
      </c>
      <c r="AM3140" s="2">
        <v>150</v>
      </c>
      <c r="AN3140" s="2" t="s">
        <v>94</v>
      </c>
      <c r="AO3140" s="2" t="s">
        <v>168</v>
      </c>
      <c r="AP3140" s="2">
        <v>150</v>
      </c>
      <c r="AQ3140" s="2" t="s">
        <v>94</v>
      </c>
      <c r="AR3140" s="2" t="s">
        <v>168</v>
      </c>
      <c r="AV3140" s="2">
        <v>150</v>
      </c>
      <c r="AW3140" s="2" t="s">
        <v>94</v>
      </c>
      <c r="AX3140" s="2" t="s">
        <v>168</v>
      </c>
      <c r="AY3140" s="2">
        <v>150</v>
      </c>
      <c r="AZ3140" s="2" t="s">
        <v>94</v>
      </c>
      <c r="BA3140" s="2" t="s">
        <v>168</v>
      </c>
      <c r="BB3140" s="2">
        <v>150</v>
      </c>
      <c r="BC3140" s="2" t="s">
        <v>94</v>
      </c>
      <c r="BD3140" s="2" t="s">
        <v>168</v>
      </c>
      <c r="BE3140" s="23" t="str">
        <f t="shared" si="487"/>
        <v>EMF nein</v>
      </c>
      <c r="BF3140" s="23" t="str">
        <f t="shared" si="490"/>
        <v/>
      </c>
      <c r="BG3140" s="23" t="str">
        <f t="shared" si="491"/>
        <v/>
      </c>
      <c r="BH3140" s="23">
        <f t="shared" si="488"/>
        <v>0</v>
      </c>
      <c r="BO3140" s="2" t="s">
        <v>12668</v>
      </c>
      <c r="BP3140" s="3">
        <v>1</v>
      </c>
      <c r="BQ3140" s="2" t="s">
        <v>12669</v>
      </c>
    </row>
    <row r="3141" spans="1:69" ht="16.149999999999999" customHeight="1" x14ac:dyDescent="0.25">
      <c r="A3141" s="16">
        <v>3140</v>
      </c>
      <c r="B3141" s="2" t="s">
        <v>5048</v>
      </c>
      <c r="C3141" s="2" t="s">
        <v>959</v>
      </c>
      <c r="D3141" s="2" t="s">
        <v>158</v>
      </c>
      <c r="E3141" s="2" t="s">
        <v>247</v>
      </c>
      <c r="F3141" s="67">
        <v>43524</v>
      </c>
      <c r="G3141" s="3">
        <f t="shared" si="485"/>
        <v>2</v>
      </c>
      <c r="H3141" s="3">
        <f t="shared" si="486"/>
        <v>2019</v>
      </c>
      <c r="I3141" s="92">
        <v>0.66319444444444398</v>
      </c>
      <c r="J3141" s="20">
        <f t="shared" si="489"/>
        <v>15</v>
      </c>
      <c r="K3141" s="5" t="str">
        <f t="shared" si="484"/>
        <v>ja</v>
      </c>
      <c r="L3141" s="5" t="s">
        <v>73</v>
      </c>
      <c r="M3141" s="6" t="s">
        <v>74</v>
      </c>
      <c r="O3141" s="6" t="s">
        <v>75</v>
      </c>
      <c r="P3141" s="6" t="s">
        <v>12670</v>
      </c>
      <c r="R3141" s="6" t="s">
        <v>77</v>
      </c>
      <c r="S3141" s="2" t="s">
        <v>1033</v>
      </c>
      <c r="T3141" s="6" t="s">
        <v>80</v>
      </c>
      <c r="X3141" s="2">
        <v>450</v>
      </c>
      <c r="Y3141" s="2" t="s">
        <v>83</v>
      </c>
      <c r="Z3141" s="2" t="s">
        <v>84</v>
      </c>
      <c r="AA3141" s="2">
        <v>450</v>
      </c>
      <c r="AB3141" s="2" t="s">
        <v>81</v>
      </c>
      <c r="AC3141" s="2" t="s">
        <v>84</v>
      </c>
      <c r="AD3141" s="2">
        <v>450</v>
      </c>
      <c r="AE3141" s="2" t="s">
        <v>83</v>
      </c>
      <c r="AF3141" s="2" t="s">
        <v>84</v>
      </c>
      <c r="BE3141" s="23" t="str">
        <f t="shared" si="487"/>
        <v>EMF nein</v>
      </c>
      <c r="BF3141" s="23" t="str">
        <f t="shared" si="490"/>
        <v/>
      </c>
      <c r="BG3141" s="23" t="str">
        <f t="shared" si="491"/>
        <v/>
      </c>
      <c r="BH3141" s="23">
        <f t="shared" si="488"/>
        <v>0</v>
      </c>
      <c r="BO3141" s="2" t="s">
        <v>12671</v>
      </c>
      <c r="BP3141" s="3">
        <v>1</v>
      </c>
      <c r="BQ3141" s="2" t="s">
        <v>12672</v>
      </c>
    </row>
    <row r="3142" spans="1:69" ht="16.149999999999999" customHeight="1" x14ac:dyDescent="0.25">
      <c r="A3142" s="16">
        <v>3141</v>
      </c>
      <c r="B3142" s="2" t="s">
        <v>5048</v>
      </c>
      <c r="C3142" s="2" t="s">
        <v>4932</v>
      </c>
      <c r="D3142" s="2" t="s">
        <v>137</v>
      </c>
      <c r="E3142" s="2" t="s">
        <v>12367</v>
      </c>
      <c r="F3142" s="67">
        <v>43523</v>
      </c>
      <c r="G3142" s="3">
        <f t="shared" si="485"/>
        <v>2</v>
      </c>
      <c r="H3142" s="3">
        <f t="shared" si="486"/>
        <v>2019</v>
      </c>
      <c r="I3142" s="92">
        <v>0.58680555555555602</v>
      </c>
      <c r="J3142" s="20">
        <f t="shared" si="489"/>
        <v>14</v>
      </c>
      <c r="K3142" s="5" t="str">
        <f t="shared" ref="K3142:K3205" si="492">IF(COUNTA(W3142:BN3142)=0,"nein","ja")</f>
        <v>ja</v>
      </c>
      <c r="L3142" s="5" t="s">
        <v>91</v>
      </c>
      <c r="M3142" s="6" t="s">
        <v>208</v>
      </c>
      <c r="N3142" s="5">
        <v>71</v>
      </c>
      <c r="O3142" s="6" t="s">
        <v>75</v>
      </c>
      <c r="P3142" s="6" t="s">
        <v>12673</v>
      </c>
      <c r="R3142" s="6" t="s">
        <v>77</v>
      </c>
      <c r="S3142" s="2" t="s">
        <v>1033</v>
      </c>
      <c r="T3142" s="6" t="s">
        <v>80</v>
      </c>
      <c r="U3142" s="2" t="s">
        <v>109</v>
      </c>
      <c r="X3142" s="2">
        <v>347</v>
      </c>
      <c r="Y3142" s="2" t="s">
        <v>81</v>
      </c>
      <c r="Z3142" s="2" t="s">
        <v>161</v>
      </c>
      <c r="AD3142" s="2">
        <v>347</v>
      </c>
      <c r="AE3142" s="2" t="s">
        <v>83</v>
      </c>
      <c r="AF3142" s="2" t="s">
        <v>161</v>
      </c>
      <c r="AJ3142" s="2">
        <v>370</v>
      </c>
      <c r="AK3142" s="2" t="s">
        <v>81</v>
      </c>
      <c r="AL3142" s="2" t="s">
        <v>161</v>
      </c>
      <c r="AM3142" s="2">
        <v>370</v>
      </c>
      <c r="AN3142" s="2" t="s">
        <v>81</v>
      </c>
      <c r="AO3142" s="2" t="s">
        <v>161</v>
      </c>
      <c r="AP3142" s="2">
        <v>370</v>
      </c>
      <c r="AQ3142" s="2" t="s">
        <v>81</v>
      </c>
      <c r="AR3142" s="2" t="s">
        <v>161</v>
      </c>
      <c r="BE3142" s="23" t="str">
        <f t="shared" si="487"/>
        <v>EMF nein</v>
      </c>
      <c r="BF3142" s="23" t="str">
        <f t="shared" si="490"/>
        <v/>
      </c>
      <c r="BG3142" s="23" t="str">
        <f t="shared" si="491"/>
        <v/>
      </c>
      <c r="BH3142" s="23">
        <f t="shared" si="488"/>
        <v>0</v>
      </c>
      <c r="BO3142" s="2" t="s">
        <v>12674</v>
      </c>
      <c r="BP3142" s="3">
        <v>1</v>
      </c>
      <c r="BQ3142" s="2" t="s">
        <v>12675</v>
      </c>
    </row>
    <row r="3143" spans="1:69" ht="16.149999999999999" customHeight="1" x14ac:dyDescent="0.25">
      <c r="A3143" s="16">
        <v>3142</v>
      </c>
      <c r="B3143" s="2" t="s">
        <v>135</v>
      </c>
      <c r="C3143" s="2" t="s">
        <v>12676</v>
      </c>
      <c r="D3143" s="2" t="s">
        <v>158</v>
      </c>
      <c r="E3143" s="2" t="s">
        <v>247</v>
      </c>
      <c r="F3143" s="67">
        <v>43524</v>
      </c>
      <c r="G3143" s="3">
        <f t="shared" si="485"/>
        <v>2</v>
      </c>
      <c r="H3143" s="3">
        <f t="shared" si="486"/>
        <v>2019</v>
      </c>
      <c r="I3143" s="92">
        <v>0.60763888888888895</v>
      </c>
      <c r="J3143" s="20">
        <f t="shared" si="489"/>
        <v>14</v>
      </c>
      <c r="K3143" s="5" t="str">
        <f t="shared" si="492"/>
        <v>ja</v>
      </c>
      <c r="L3143" s="5" t="s">
        <v>91</v>
      </c>
      <c r="M3143" s="6" t="s">
        <v>139</v>
      </c>
      <c r="O3143" s="6" t="s">
        <v>75</v>
      </c>
      <c r="P3143" s="6" t="s">
        <v>12677</v>
      </c>
      <c r="R3143" s="6" t="s">
        <v>77</v>
      </c>
      <c r="U3143" s="2" t="s">
        <v>115</v>
      </c>
      <c r="V3143" s="2" t="s">
        <v>80</v>
      </c>
      <c r="X3143" s="2">
        <v>80</v>
      </c>
      <c r="Y3143" s="2" t="s">
        <v>83</v>
      </c>
      <c r="Z3143" s="2" t="s">
        <v>84</v>
      </c>
      <c r="AA3143" s="2">
        <v>80</v>
      </c>
      <c r="AB3143" s="2" t="s">
        <v>81</v>
      </c>
      <c r="AC3143" s="2" t="s">
        <v>84</v>
      </c>
      <c r="AD3143" s="2">
        <v>80</v>
      </c>
      <c r="AE3143" s="2" t="s">
        <v>83</v>
      </c>
      <c r="AF3143" s="2" t="s">
        <v>84</v>
      </c>
      <c r="AJ3143" s="2">
        <v>80</v>
      </c>
      <c r="AK3143" s="2" t="s">
        <v>83</v>
      </c>
      <c r="AL3143" s="2" t="s">
        <v>84</v>
      </c>
      <c r="AM3143" s="2">
        <v>80</v>
      </c>
      <c r="AN3143" s="2" t="s">
        <v>81</v>
      </c>
      <c r="AO3143" s="2" t="s">
        <v>84</v>
      </c>
      <c r="AP3143" s="2">
        <v>80</v>
      </c>
      <c r="AQ3143" s="2" t="s">
        <v>83</v>
      </c>
      <c r="AR3143" s="2" t="s">
        <v>84</v>
      </c>
      <c r="BE3143" s="23" t="str">
        <f t="shared" si="487"/>
        <v>EMF nein</v>
      </c>
      <c r="BF3143" s="23" t="str">
        <f t="shared" si="490"/>
        <v/>
      </c>
      <c r="BG3143" s="23" t="str">
        <f t="shared" si="491"/>
        <v/>
      </c>
      <c r="BH3143" s="23">
        <f t="shared" si="488"/>
        <v>0</v>
      </c>
      <c r="BO3143" s="2" t="s">
        <v>12678</v>
      </c>
      <c r="BP3143" s="3">
        <v>1</v>
      </c>
      <c r="BQ3143" s="2" t="s">
        <v>12679</v>
      </c>
    </row>
    <row r="3144" spans="1:69" ht="16.149999999999999" customHeight="1" x14ac:dyDescent="0.25">
      <c r="A3144" s="16">
        <v>3143</v>
      </c>
      <c r="B3144" s="2" t="s">
        <v>211</v>
      </c>
      <c r="C3144" s="2" t="s">
        <v>12680</v>
      </c>
      <c r="D3144" s="2" t="s">
        <v>158</v>
      </c>
      <c r="E3144" s="2" t="s">
        <v>611</v>
      </c>
      <c r="F3144" s="67">
        <v>43524</v>
      </c>
      <c r="G3144" s="3">
        <f t="shared" si="485"/>
        <v>2</v>
      </c>
      <c r="H3144" s="3">
        <f t="shared" si="486"/>
        <v>2019</v>
      </c>
      <c r="J3144" s="20" t="str">
        <f t="shared" si="489"/>
        <v/>
      </c>
      <c r="K3144" s="5" t="str">
        <f t="shared" si="492"/>
        <v>ja</v>
      </c>
      <c r="L3144" s="5" t="s">
        <v>73</v>
      </c>
      <c r="M3144" s="6" t="s">
        <v>74</v>
      </c>
      <c r="O3144" s="6" t="s">
        <v>75</v>
      </c>
      <c r="P3144" s="6" t="s">
        <v>12681</v>
      </c>
      <c r="R3144" s="6" t="s">
        <v>77</v>
      </c>
      <c r="T3144" s="6" t="s">
        <v>80</v>
      </c>
      <c r="U3144" s="2" t="s">
        <v>74</v>
      </c>
      <c r="V3144" s="6" t="s">
        <v>80</v>
      </c>
      <c r="X3144" s="2">
        <v>930</v>
      </c>
      <c r="Y3144" s="2" t="s">
        <v>81</v>
      </c>
      <c r="Z3144" s="2" t="s">
        <v>84</v>
      </c>
      <c r="AA3144" s="2">
        <v>930</v>
      </c>
      <c r="AB3144" s="2" t="s">
        <v>81</v>
      </c>
      <c r="AC3144" s="2" t="s">
        <v>84</v>
      </c>
      <c r="AD3144" s="2">
        <v>930</v>
      </c>
      <c r="AE3144" s="2" t="s">
        <v>81</v>
      </c>
      <c r="AF3144" s="2" t="s">
        <v>84</v>
      </c>
      <c r="BE3144" s="23" t="str">
        <f t="shared" si="487"/>
        <v>EMF nein</v>
      </c>
      <c r="BF3144" s="23" t="str">
        <f t="shared" si="490"/>
        <v/>
      </c>
      <c r="BG3144" s="23" t="str">
        <f t="shared" si="491"/>
        <v/>
      </c>
      <c r="BH3144" s="23">
        <f t="shared" si="488"/>
        <v>0</v>
      </c>
      <c r="BP3144" s="3">
        <v>1</v>
      </c>
      <c r="BQ3144" s="2" t="s">
        <v>12682</v>
      </c>
    </row>
    <row r="3145" spans="1:69" ht="16.149999999999999" customHeight="1" x14ac:dyDescent="0.25">
      <c r="A3145" s="16">
        <v>3144</v>
      </c>
      <c r="B3145" s="2" t="s">
        <v>211</v>
      </c>
      <c r="C3145" s="2" t="s">
        <v>2611</v>
      </c>
      <c r="D3145" s="2" t="s">
        <v>124</v>
      </c>
      <c r="E3145" s="2" t="s">
        <v>12683</v>
      </c>
      <c r="F3145" s="67">
        <v>43644</v>
      </c>
      <c r="G3145" s="3">
        <f t="shared" si="485"/>
        <v>6</v>
      </c>
      <c r="H3145" s="3">
        <f t="shared" si="486"/>
        <v>2019</v>
      </c>
      <c r="I3145" s="92">
        <v>0.36458333333333298</v>
      </c>
      <c r="J3145" s="20">
        <f t="shared" si="489"/>
        <v>8</v>
      </c>
      <c r="K3145" s="5" t="str">
        <f t="shared" si="492"/>
        <v>ja</v>
      </c>
      <c r="L3145" s="5" t="s">
        <v>73</v>
      </c>
      <c r="M3145" s="6" t="s">
        <v>74</v>
      </c>
      <c r="N3145" s="5">
        <v>22</v>
      </c>
      <c r="O3145" s="6" t="s">
        <v>5139</v>
      </c>
      <c r="P3145" s="6" t="s">
        <v>12684</v>
      </c>
      <c r="R3145" s="6" t="s">
        <v>77</v>
      </c>
      <c r="T3145" s="6" t="s">
        <v>80</v>
      </c>
      <c r="U3145" s="2" t="s">
        <v>354</v>
      </c>
      <c r="X3145" s="2">
        <v>271</v>
      </c>
      <c r="Y3145" s="2" t="s">
        <v>81</v>
      </c>
      <c r="Z3145" s="2" t="s">
        <v>84</v>
      </c>
      <c r="AA3145" s="2">
        <v>271</v>
      </c>
      <c r="AB3145" s="2" t="s">
        <v>81</v>
      </c>
      <c r="AC3145" s="2" t="s">
        <v>84</v>
      </c>
      <c r="AD3145" s="2">
        <v>271</v>
      </c>
      <c r="AE3145" s="2" t="s">
        <v>81</v>
      </c>
      <c r="AF3145" s="2" t="s">
        <v>84</v>
      </c>
      <c r="AJ3145" s="2">
        <v>557</v>
      </c>
      <c r="AK3145" s="2" t="s">
        <v>81</v>
      </c>
      <c r="AL3145" s="2" t="s">
        <v>84</v>
      </c>
      <c r="AM3145" s="2">
        <v>557</v>
      </c>
      <c r="AN3145" s="2" t="s">
        <v>81</v>
      </c>
      <c r="AO3145" s="2" t="s">
        <v>84</v>
      </c>
      <c r="AP3145" s="2">
        <v>557</v>
      </c>
      <c r="AQ3145" s="2" t="s">
        <v>81</v>
      </c>
      <c r="AR3145" s="2" t="s">
        <v>84</v>
      </c>
      <c r="BE3145" s="23" t="str">
        <f t="shared" si="487"/>
        <v>EMF nein</v>
      </c>
      <c r="BF3145" s="23" t="str">
        <f t="shared" si="490"/>
        <v/>
      </c>
      <c r="BG3145" s="23" t="str">
        <f t="shared" si="491"/>
        <v/>
      </c>
      <c r="BH3145" s="23">
        <f t="shared" si="488"/>
        <v>0</v>
      </c>
      <c r="BP3145" s="3">
        <v>1</v>
      </c>
      <c r="BQ3145" s="2" t="s">
        <v>12685</v>
      </c>
    </row>
    <row r="3146" spans="1:69" ht="16.149999999999999" customHeight="1" x14ac:dyDescent="0.25">
      <c r="A3146" s="44">
        <v>3145</v>
      </c>
      <c r="B3146" s="2" t="s">
        <v>211</v>
      </c>
      <c r="C3146" s="2" t="s">
        <v>540</v>
      </c>
      <c r="D3146" s="2" t="s">
        <v>124</v>
      </c>
      <c r="E3146" s="65" t="s">
        <v>8627</v>
      </c>
      <c r="F3146" s="67">
        <v>39661</v>
      </c>
      <c r="G3146" s="3">
        <f t="shared" si="485"/>
        <v>8</v>
      </c>
      <c r="H3146" s="3">
        <f t="shared" si="486"/>
        <v>2008</v>
      </c>
      <c r="I3146" s="92">
        <v>0.49305555555555602</v>
      </c>
      <c r="J3146" s="20">
        <f t="shared" si="489"/>
        <v>11</v>
      </c>
      <c r="K3146" s="5" t="str">
        <f t="shared" si="492"/>
        <v>ja</v>
      </c>
      <c r="L3146" s="5" t="s">
        <v>73</v>
      </c>
      <c r="M3146" s="6" t="s">
        <v>115</v>
      </c>
      <c r="N3146" s="5">
        <v>64</v>
      </c>
      <c r="O3146" s="2" t="s">
        <v>5139</v>
      </c>
      <c r="P3146" s="6" t="s">
        <v>3185</v>
      </c>
      <c r="Q3146" s="6" t="s">
        <v>109</v>
      </c>
      <c r="R3146" s="6" t="s">
        <v>77</v>
      </c>
      <c r="U3146" s="2" t="s">
        <v>354</v>
      </c>
      <c r="V3146" s="2" t="s">
        <v>80</v>
      </c>
      <c r="W3146" s="2" t="s">
        <v>9097</v>
      </c>
      <c r="X3146" s="2">
        <v>30</v>
      </c>
      <c r="Y3146" s="2" t="s">
        <v>81</v>
      </c>
      <c r="Z3146" s="2" t="s">
        <v>84</v>
      </c>
      <c r="AA3146" s="2">
        <v>30</v>
      </c>
      <c r="AB3146" s="2" t="s">
        <v>81</v>
      </c>
      <c r="AC3146" s="2" t="s">
        <v>84</v>
      </c>
      <c r="AJ3146" s="2">
        <v>178</v>
      </c>
      <c r="AK3146" s="2" t="s">
        <v>81</v>
      </c>
      <c r="AL3146" s="2" t="s">
        <v>84</v>
      </c>
      <c r="AM3146" s="2">
        <v>180</v>
      </c>
      <c r="AN3146" s="2" t="s">
        <v>81</v>
      </c>
      <c r="AO3146" s="2" t="s">
        <v>84</v>
      </c>
      <c r="AV3146" s="2">
        <v>30</v>
      </c>
      <c r="AW3146" s="2" t="s">
        <v>81</v>
      </c>
      <c r="AX3146" s="2" t="s">
        <v>84</v>
      </c>
      <c r="AY3146" s="2">
        <v>30</v>
      </c>
      <c r="AZ3146" s="2" t="s">
        <v>81</v>
      </c>
      <c r="BA3146" s="2" t="s">
        <v>84</v>
      </c>
      <c r="BE3146" s="23" t="str">
        <f t="shared" si="487"/>
        <v>EMF nein</v>
      </c>
      <c r="BF3146" s="23" t="str">
        <f t="shared" si="490"/>
        <v/>
      </c>
      <c r="BG3146" s="23" t="str">
        <f t="shared" si="491"/>
        <v/>
      </c>
      <c r="BH3146" s="23">
        <f t="shared" si="488"/>
        <v>0</v>
      </c>
      <c r="BO3146" s="2" t="s">
        <v>12686</v>
      </c>
      <c r="BP3146" s="3">
        <v>1</v>
      </c>
      <c r="BQ3146" s="2" t="s">
        <v>12687</v>
      </c>
    </row>
    <row r="3147" spans="1:69" ht="16.149999999999999" customHeight="1" x14ac:dyDescent="0.25">
      <c r="A3147" s="16">
        <v>3146</v>
      </c>
      <c r="B3147" s="2" t="s">
        <v>135</v>
      </c>
      <c r="C3147" s="2" t="s">
        <v>540</v>
      </c>
      <c r="D3147" s="2" t="s">
        <v>124</v>
      </c>
      <c r="E3147" s="2" t="s">
        <v>12688</v>
      </c>
      <c r="F3147" s="67">
        <v>36526</v>
      </c>
      <c r="G3147" s="3">
        <f t="shared" si="485"/>
        <v>1</v>
      </c>
      <c r="H3147" s="3">
        <f t="shared" si="486"/>
        <v>2000</v>
      </c>
      <c r="I3147" s="92">
        <v>0.49652777777777801</v>
      </c>
      <c r="J3147" s="20">
        <f t="shared" si="489"/>
        <v>11</v>
      </c>
      <c r="K3147" s="5" t="str">
        <f t="shared" si="492"/>
        <v>ja</v>
      </c>
      <c r="L3147" s="5" t="s">
        <v>91</v>
      </c>
      <c r="M3147" s="6" t="s">
        <v>2721</v>
      </c>
      <c r="N3147" s="5">
        <v>64</v>
      </c>
      <c r="O3147" s="2" t="s">
        <v>75</v>
      </c>
      <c r="P3147" s="6" t="s">
        <v>12689</v>
      </c>
      <c r="R3147" s="6" t="s">
        <v>77</v>
      </c>
      <c r="T3147" s="6" t="s">
        <v>202</v>
      </c>
      <c r="X3147" s="2">
        <v>110</v>
      </c>
      <c r="Y3147" s="2" t="s">
        <v>83</v>
      </c>
      <c r="Z3147" s="2" t="s">
        <v>84</v>
      </c>
      <c r="AA3147" s="2">
        <v>110</v>
      </c>
      <c r="AB3147" s="2" t="s">
        <v>81</v>
      </c>
      <c r="AC3147" s="2" t="s">
        <v>84</v>
      </c>
      <c r="AJ3147" s="2">
        <v>110</v>
      </c>
      <c r="AK3147" s="2" t="s">
        <v>83</v>
      </c>
      <c r="AL3147" s="2" t="s">
        <v>84</v>
      </c>
      <c r="AM3147" s="2">
        <v>110</v>
      </c>
      <c r="AN3147" s="2" t="s">
        <v>81</v>
      </c>
      <c r="AO3147" s="2" t="s">
        <v>84</v>
      </c>
      <c r="AV3147" s="2">
        <v>180</v>
      </c>
      <c r="AW3147" s="2" t="s">
        <v>83</v>
      </c>
      <c r="AX3147" s="2" t="s">
        <v>84</v>
      </c>
      <c r="AY3147" s="2">
        <v>180</v>
      </c>
      <c r="AZ3147" s="2" t="s">
        <v>81</v>
      </c>
      <c r="BA3147" s="2" t="s">
        <v>84</v>
      </c>
      <c r="BE3147" s="23" t="str">
        <f t="shared" si="487"/>
        <v>EMF nein</v>
      </c>
      <c r="BF3147" s="23" t="str">
        <f t="shared" si="490"/>
        <v/>
      </c>
      <c r="BG3147" s="23" t="str">
        <f t="shared" si="491"/>
        <v/>
      </c>
      <c r="BH3147" s="23">
        <f t="shared" si="488"/>
        <v>0</v>
      </c>
      <c r="BO3147" s="2" t="s">
        <v>12690</v>
      </c>
      <c r="BP3147" s="3">
        <v>1</v>
      </c>
      <c r="BQ3147" s="2" t="s">
        <v>12691</v>
      </c>
    </row>
    <row r="3148" spans="1:69" ht="16.149999999999999" customHeight="1" x14ac:dyDescent="0.25">
      <c r="A3148" s="16">
        <v>3147</v>
      </c>
      <c r="B3148" s="2" t="s">
        <v>211</v>
      </c>
      <c r="C3148" s="2" t="s">
        <v>12692</v>
      </c>
      <c r="D3148" s="2" t="s">
        <v>137</v>
      </c>
      <c r="E3148" s="2" t="s">
        <v>1757</v>
      </c>
      <c r="F3148" s="67">
        <v>42917</v>
      </c>
      <c r="G3148" s="3">
        <f t="shared" si="485"/>
        <v>7</v>
      </c>
      <c r="H3148" s="3">
        <f t="shared" si="486"/>
        <v>2017</v>
      </c>
      <c r="I3148" s="92">
        <v>0.70486111111111105</v>
      </c>
      <c r="J3148" s="20">
        <f t="shared" si="489"/>
        <v>16</v>
      </c>
      <c r="K3148" s="5" t="str">
        <f t="shared" si="492"/>
        <v>ja</v>
      </c>
      <c r="L3148" s="5" t="s">
        <v>91</v>
      </c>
      <c r="M3148" s="6" t="s">
        <v>74</v>
      </c>
      <c r="N3148" s="5">
        <v>39</v>
      </c>
      <c r="O3148" s="6" t="s">
        <v>101</v>
      </c>
      <c r="P3148" s="6" t="s">
        <v>12693</v>
      </c>
      <c r="R3148" s="6" t="s">
        <v>77</v>
      </c>
      <c r="X3148" s="2">
        <v>311</v>
      </c>
      <c r="Y3148" s="2" t="s">
        <v>94</v>
      </c>
      <c r="Z3148" s="2" t="s">
        <v>84</v>
      </c>
      <c r="AA3148" s="2">
        <v>311</v>
      </c>
      <c r="AB3148" s="2" t="s">
        <v>94</v>
      </c>
      <c r="AC3148" s="2" t="s">
        <v>84</v>
      </c>
      <c r="AD3148" s="2">
        <v>311</v>
      </c>
      <c r="AE3148" s="2" t="s">
        <v>94</v>
      </c>
      <c r="AF3148" s="2" t="s">
        <v>84</v>
      </c>
      <c r="BE3148" s="23" t="str">
        <f t="shared" si="487"/>
        <v>EMF nein</v>
      </c>
      <c r="BF3148" s="23" t="str">
        <f t="shared" si="490"/>
        <v/>
      </c>
      <c r="BG3148" s="23" t="str">
        <f t="shared" si="491"/>
        <v/>
      </c>
      <c r="BH3148" s="23">
        <f t="shared" si="488"/>
        <v>0</v>
      </c>
      <c r="BO3148" s="2" t="s">
        <v>12694</v>
      </c>
      <c r="BP3148" s="3">
        <v>1</v>
      </c>
      <c r="BQ3148" s="2" t="s">
        <v>12695</v>
      </c>
    </row>
    <row r="3149" spans="1:69" ht="16.149999999999999" customHeight="1" x14ac:dyDescent="0.25">
      <c r="A3149" s="16">
        <v>3148</v>
      </c>
      <c r="B3149" s="2" t="s">
        <v>211</v>
      </c>
      <c r="C3149" s="116" t="s">
        <v>309</v>
      </c>
      <c r="D3149" s="2" t="s">
        <v>104</v>
      </c>
      <c r="E3149" s="2" t="s">
        <v>12696</v>
      </c>
      <c r="F3149" s="67">
        <v>43503</v>
      </c>
      <c r="G3149" s="3">
        <f t="shared" si="485"/>
        <v>2</v>
      </c>
      <c r="H3149" s="3">
        <f t="shared" si="486"/>
        <v>2019</v>
      </c>
      <c r="I3149" s="92">
        <v>0.47916666666666702</v>
      </c>
      <c r="J3149" s="20">
        <f t="shared" si="489"/>
        <v>11</v>
      </c>
      <c r="K3149" s="5" t="str">
        <f t="shared" si="492"/>
        <v>ja</v>
      </c>
      <c r="L3149" s="5" t="s">
        <v>91</v>
      </c>
      <c r="M3149" s="6" t="s">
        <v>74</v>
      </c>
      <c r="N3149" s="5">
        <v>53</v>
      </c>
      <c r="O3149" s="2" t="s">
        <v>75</v>
      </c>
      <c r="P3149" s="6" t="s">
        <v>12697</v>
      </c>
      <c r="R3149" s="6" t="s">
        <v>77</v>
      </c>
      <c r="W3149" s="2" t="s">
        <v>4373</v>
      </c>
      <c r="BE3149" s="23" t="str">
        <f t="shared" si="487"/>
        <v>EMF nein</v>
      </c>
      <c r="BF3149" s="23" t="str">
        <f t="shared" si="490"/>
        <v/>
      </c>
      <c r="BG3149" s="23" t="str">
        <f t="shared" si="491"/>
        <v/>
      </c>
      <c r="BH3149" s="23">
        <f t="shared" si="488"/>
        <v>0</v>
      </c>
      <c r="BO3149" s="2" t="s">
        <v>12698</v>
      </c>
      <c r="BP3149" s="3">
        <v>1</v>
      </c>
      <c r="BQ3149" s="2" t="s">
        <v>12699</v>
      </c>
    </row>
    <row r="3150" spans="1:69" ht="16.149999999999999" customHeight="1" x14ac:dyDescent="0.25">
      <c r="A3150" s="16">
        <v>3149</v>
      </c>
      <c r="B3150" s="2" t="s">
        <v>211</v>
      </c>
      <c r="C3150" s="2" t="s">
        <v>6347</v>
      </c>
      <c r="D3150" s="2" t="s">
        <v>348</v>
      </c>
      <c r="E3150" s="2" t="s">
        <v>12700</v>
      </c>
      <c r="F3150" s="67">
        <v>43524</v>
      </c>
      <c r="G3150" s="3">
        <f t="shared" si="485"/>
        <v>2</v>
      </c>
      <c r="H3150" s="3">
        <f t="shared" si="486"/>
        <v>2019</v>
      </c>
      <c r="I3150" s="92">
        <v>0.59375</v>
      </c>
      <c r="J3150" s="20">
        <f t="shared" si="489"/>
        <v>14</v>
      </c>
      <c r="K3150" s="5" t="str">
        <f t="shared" si="492"/>
        <v>ja</v>
      </c>
      <c r="L3150" s="5" t="s">
        <v>73</v>
      </c>
      <c r="M3150" s="6" t="s">
        <v>74</v>
      </c>
      <c r="N3150" s="5">
        <v>52</v>
      </c>
      <c r="O3150" s="2" t="s">
        <v>5139</v>
      </c>
      <c r="P3150" s="2" t="s">
        <v>12701</v>
      </c>
      <c r="R3150" s="6" t="s">
        <v>77</v>
      </c>
      <c r="S3150" s="6"/>
      <c r="U3150" s="2" t="s">
        <v>115</v>
      </c>
      <c r="V3150" s="2" t="s">
        <v>80</v>
      </c>
      <c r="X3150" s="2">
        <v>229</v>
      </c>
      <c r="Y3150" s="2" t="s">
        <v>81</v>
      </c>
      <c r="Z3150" s="2" t="s">
        <v>168</v>
      </c>
      <c r="AA3150" s="2">
        <v>229</v>
      </c>
      <c r="AB3150" s="2" t="s">
        <v>81</v>
      </c>
      <c r="AC3150" s="2" t="s">
        <v>168</v>
      </c>
      <c r="AD3150" s="2">
        <v>229</v>
      </c>
      <c r="AE3150" s="2" t="s">
        <v>81</v>
      </c>
      <c r="AF3150" s="2" t="s">
        <v>168</v>
      </c>
      <c r="BE3150" s="23" t="str">
        <f t="shared" si="487"/>
        <v>EMF nein</v>
      </c>
      <c r="BF3150" s="23" t="str">
        <f t="shared" si="490"/>
        <v/>
      </c>
      <c r="BG3150" s="23" t="str">
        <f t="shared" si="491"/>
        <v/>
      </c>
      <c r="BH3150" s="23">
        <f t="shared" si="488"/>
        <v>0</v>
      </c>
      <c r="BO3150" s="2" t="s">
        <v>12702</v>
      </c>
      <c r="BP3150" s="3">
        <v>1</v>
      </c>
      <c r="BQ3150" s="2" t="s">
        <v>12703</v>
      </c>
    </row>
    <row r="3151" spans="1:69" ht="16.149999999999999" customHeight="1" x14ac:dyDescent="0.25">
      <c r="A3151" s="16">
        <v>3150</v>
      </c>
      <c r="B3151" s="2" t="s">
        <v>87</v>
      </c>
      <c r="C3151" s="2" t="s">
        <v>12704</v>
      </c>
      <c r="D3151" s="2" t="s">
        <v>151</v>
      </c>
      <c r="E3151" s="2" t="s">
        <v>12705</v>
      </c>
      <c r="F3151" s="67">
        <v>43525</v>
      </c>
      <c r="G3151" s="3">
        <f t="shared" si="485"/>
        <v>3</v>
      </c>
      <c r="H3151" s="3">
        <f t="shared" si="486"/>
        <v>2019</v>
      </c>
      <c r="I3151" s="92">
        <v>0.71597222222222201</v>
      </c>
      <c r="J3151" s="20">
        <f t="shared" si="489"/>
        <v>17</v>
      </c>
      <c r="K3151" s="5" t="str">
        <f t="shared" si="492"/>
        <v>ja</v>
      </c>
      <c r="L3151" s="5" t="s">
        <v>91</v>
      </c>
      <c r="M3151" s="6" t="s">
        <v>74</v>
      </c>
      <c r="N3151" s="5">
        <v>91</v>
      </c>
      <c r="O3151" s="6" t="s">
        <v>101</v>
      </c>
      <c r="P3151" s="2" t="s">
        <v>11135</v>
      </c>
      <c r="R3151" s="6" t="s">
        <v>77</v>
      </c>
      <c r="S3151" s="6"/>
      <c r="T3151" s="6" t="s">
        <v>109</v>
      </c>
      <c r="U3151" s="2" t="s">
        <v>74</v>
      </c>
      <c r="V3151" s="6" t="s">
        <v>80</v>
      </c>
      <c r="X3151" s="2">
        <v>300</v>
      </c>
      <c r="Y3151" s="2" t="s">
        <v>94</v>
      </c>
      <c r="Z3151" s="2" t="s">
        <v>168</v>
      </c>
      <c r="AA3151" s="2">
        <v>300</v>
      </c>
      <c r="AB3151" s="2" t="s">
        <v>94</v>
      </c>
      <c r="AC3151" s="2" t="s">
        <v>168</v>
      </c>
      <c r="AD3151" s="2">
        <v>300</v>
      </c>
      <c r="AE3151" s="2" t="s">
        <v>94</v>
      </c>
      <c r="AF3151" s="2" t="s">
        <v>168</v>
      </c>
      <c r="AJ3151" s="2">
        <v>500</v>
      </c>
      <c r="AK3151" s="2" t="s">
        <v>83</v>
      </c>
      <c r="AL3151" s="2" t="s">
        <v>168</v>
      </c>
      <c r="AM3151" s="2">
        <v>500</v>
      </c>
      <c r="AN3151" s="2" t="s">
        <v>83</v>
      </c>
      <c r="AO3151" s="2" t="s">
        <v>168</v>
      </c>
      <c r="AP3151" s="2">
        <v>500</v>
      </c>
      <c r="AQ3151" s="2" t="s">
        <v>83</v>
      </c>
      <c r="AR3151" s="2" t="s">
        <v>168</v>
      </c>
      <c r="BE3151" s="23" t="str">
        <f t="shared" si="487"/>
        <v>EMF ja</v>
      </c>
      <c r="BF3151" s="23">
        <f t="shared" si="490"/>
        <v>1800</v>
      </c>
      <c r="BG3151" s="23" t="str">
        <f t="shared" si="491"/>
        <v>500+m</v>
      </c>
      <c r="BH3151" s="23">
        <f t="shared" si="488"/>
        <v>2</v>
      </c>
      <c r="BI3151" s="2" t="s">
        <v>162</v>
      </c>
      <c r="BJ3151" s="2">
        <v>3600</v>
      </c>
      <c r="BM3151" s="2" t="s">
        <v>162</v>
      </c>
      <c r="BN3151" s="2">
        <v>1800</v>
      </c>
      <c r="BO3151" s="2" t="s">
        <v>12706</v>
      </c>
      <c r="BP3151" s="3">
        <v>1</v>
      </c>
      <c r="BQ3151" s="2" t="s">
        <v>12707</v>
      </c>
    </row>
    <row r="3152" spans="1:69" ht="16.149999999999999" customHeight="1" x14ac:dyDescent="0.25">
      <c r="A3152" s="16">
        <v>3151</v>
      </c>
      <c r="B3152" s="2" t="s">
        <v>87</v>
      </c>
      <c r="C3152" s="2" t="s">
        <v>1669</v>
      </c>
      <c r="D3152" s="2" t="s">
        <v>124</v>
      </c>
      <c r="E3152" s="2" t="s">
        <v>247</v>
      </c>
      <c r="F3152" s="67">
        <v>43526</v>
      </c>
      <c r="G3152" s="3">
        <f t="shared" si="485"/>
        <v>3</v>
      </c>
      <c r="H3152" s="3">
        <f t="shared" si="486"/>
        <v>2019</v>
      </c>
      <c r="I3152" s="92">
        <v>0.61458333333333304</v>
      </c>
      <c r="J3152" s="20">
        <f t="shared" si="489"/>
        <v>14</v>
      </c>
      <c r="K3152" s="5" t="str">
        <f t="shared" si="492"/>
        <v>ja</v>
      </c>
      <c r="L3152" s="5" t="s">
        <v>91</v>
      </c>
      <c r="M3152" s="6" t="s">
        <v>74</v>
      </c>
      <c r="N3152" s="5">
        <v>76</v>
      </c>
      <c r="O3152" s="2" t="s">
        <v>126</v>
      </c>
      <c r="P3152" s="2" t="s">
        <v>12708</v>
      </c>
      <c r="R3152" s="6" t="s">
        <v>77</v>
      </c>
      <c r="S3152" s="6"/>
      <c r="T3152" s="6" t="s">
        <v>80</v>
      </c>
      <c r="X3152" s="2">
        <v>660</v>
      </c>
      <c r="Y3152" s="2" t="s">
        <v>83</v>
      </c>
      <c r="Z3152" s="2" t="s">
        <v>84</v>
      </c>
      <c r="AA3152" s="2">
        <v>660</v>
      </c>
      <c r="AB3152" s="2" t="s">
        <v>81</v>
      </c>
      <c r="AC3152" s="2" t="s">
        <v>84</v>
      </c>
      <c r="AD3152" s="2">
        <v>660</v>
      </c>
      <c r="AE3152" s="2" t="s">
        <v>83</v>
      </c>
      <c r="AF3152" s="2" t="s">
        <v>84</v>
      </c>
      <c r="AJ3152" s="2">
        <v>1120</v>
      </c>
      <c r="AK3152" s="2" t="s">
        <v>81</v>
      </c>
      <c r="AL3152" s="2" t="s">
        <v>84</v>
      </c>
      <c r="AM3152" s="2">
        <v>1120</v>
      </c>
      <c r="AN3152" s="2" t="s">
        <v>81</v>
      </c>
      <c r="AO3152" s="2" t="s">
        <v>84</v>
      </c>
      <c r="AP3152" s="2">
        <v>1120</v>
      </c>
      <c r="AQ3152" s="2" t="s">
        <v>83</v>
      </c>
      <c r="AR3152" s="2" t="s">
        <v>84</v>
      </c>
      <c r="AV3152" s="2">
        <v>1360</v>
      </c>
      <c r="AW3152" s="2" t="s">
        <v>81</v>
      </c>
      <c r="AX3152" s="2" t="s">
        <v>82</v>
      </c>
      <c r="AY3152" s="2">
        <v>1360</v>
      </c>
      <c r="AZ3152" s="2" t="s">
        <v>81</v>
      </c>
      <c r="BA3152" s="2" t="s">
        <v>82</v>
      </c>
      <c r="BB3152" s="2">
        <v>1360</v>
      </c>
      <c r="BC3152" s="2" t="s">
        <v>81</v>
      </c>
      <c r="BD3152" s="2" t="s">
        <v>82</v>
      </c>
      <c r="BE3152" s="23" t="str">
        <f t="shared" si="487"/>
        <v>EMF ja</v>
      </c>
      <c r="BF3152" s="23">
        <f t="shared" si="490"/>
        <v>1650</v>
      </c>
      <c r="BG3152" s="23" t="str">
        <f t="shared" si="491"/>
        <v>500+m</v>
      </c>
      <c r="BH3152" s="23">
        <f t="shared" si="488"/>
        <v>1</v>
      </c>
      <c r="BM3152" s="2" t="s">
        <v>162</v>
      </c>
      <c r="BN3152" s="2">
        <v>1650</v>
      </c>
      <c r="BO3152" s="2" t="s">
        <v>12709</v>
      </c>
      <c r="BP3152" s="3">
        <v>1</v>
      </c>
      <c r="BQ3152" s="2" t="s">
        <v>12710</v>
      </c>
    </row>
    <row r="3153" spans="1:69" ht="16.149999999999999" customHeight="1" x14ac:dyDescent="0.25">
      <c r="A3153" s="16">
        <v>3152</v>
      </c>
      <c r="B3153" s="2" t="s">
        <v>87</v>
      </c>
      <c r="C3153" s="2" t="s">
        <v>12711</v>
      </c>
      <c r="D3153" s="2" t="s">
        <v>296</v>
      </c>
      <c r="E3153" s="2" t="s">
        <v>12712</v>
      </c>
      <c r="F3153" s="67">
        <v>40923</v>
      </c>
      <c r="G3153" s="3">
        <f t="shared" si="485"/>
        <v>1</v>
      </c>
      <c r="H3153" s="3">
        <f t="shared" si="486"/>
        <v>2012</v>
      </c>
      <c r="J3153" s="20" t="str">
        <f t="shared" si="489"/>
        <v/>
      </c>
      <c r="K3153" s="5" t="str">
        <f t="shared" si="492"/>
        <v>ja</v>
      </c>
      <c r="L3153" s="5" t="s">
        <v>91</v>
      </c>
      <c r="M3153" s="6" t="s">
        <v>208</v>
      </c>
      <c r="O3153" s="2" t="s">
        <v>75</v>
      </c>
      <c r="P3153" s="2" t="s">
        <v>12713</v>
      </c>
      <c r="S3153" s="6" t="s">
        <v>1033</v>
      </c>
      <c r="BE3153" s="23" t="str">
        <f t="shared" si="487"/>
        <v>EMF nein</v>
      </c>
      <c r="BF3153" s="23" t="str">
        <f t="shared" si="490"/>
        <v/>
      </c>
      <c r="BG3153" s="23" t="str">
        <f t="shared" si="491"/>
        <v/>
      </c>
      <c r="BH3153" s="23">
        <f t="shared" si="488"/>
        <v>0</v>
      </c>
      <c r="BO3153" s="2" t="s">
        <v>12714</v>
      </c>
      <c r="BP3153" s="3">
        <v>1</v>
      </c>
      <c r="BQ3153" s="2" t="s">
        <v>12715</v>
      </c>
    </row>
    <row r="3154" spans="1:69" ht="16.149999999999999" customHeight="1" x14ac:dyDescent="0.25">
      <c r="A3154" s="16">
        <v>3153</v>
      </c>
      <c r="B3154" s="2" t="s">
        <v>135</v>
      </c>
      <c r="C3154" s="2" t="s">
        <v>1851</v>
      </c>
      <c r="D3154" s="2" t="s">
        <v>89</v>
      </c>
      <c r="E3154" s="2" t="s">
        <v>12716</v>
      </c>
      <c r="F3154" s="67">
        <v>40433</v>
      </c>
      <c r="G3154" s="3">
        <f t="shared" si="485"/>
        <v>9</v>
      </c>
      <c r="H3154" s="3">
        <f t="shared" si="486"/>
        <v>2010</v>
      </c>
      <c r="I3154" s="92">
        <v>0.60416666666666696</v>
      </c>
      <c r="J3154" s="20">
        <f t="shared" si="489"/>
        <v>14</v>
      </c>
      <c r="K3154" s="5" t="str">
        <f t="shared" si="492"/>
        <v>ja</v>
      </c>
      <c r="L3154" s="5" t="s">
        <v>91</v>
      </c>
      <c r="M3154" s="6" t="s">
        <v>354</v>
      </c>
      <c r="O3154" s="2" t="s">
        <v>75</v>
      </c>
      <c r="P3154" s="2" t="s">
        <v>12717</v>
      </c>
      <c r="R3154" s="6" t="s">
        <v>77</v>
      </c>
      <c r="S3154" s="6" t="s">
        <v>1033</v>
      </c>
      <c r="T3154" s="6" t="s">
        <v>80</v>
      </c>
      <c r="U3154" s="2" t="s">
        <v>208</v>
      </c>
      <c r="V3154" s="2" t="s">
        <v>80</v>
      </c>
      <c r="X3154" s="2">
        <v>245</v>
      </c>
      <c r="Y3154" s="2" t="s">
        <v>81</v>
      </c>
      <c r="Z3154" s="2" t="s">
        <v>84</v>
      </c>
      <c r="AA3154" s="2">
        <v>245</v>
      </c>
      <c r="AB3154" s="2" t="s">
        <v>81</v>
      </c>
      <c r="AC3154" s="2" t="s">
        <v>84</v>
      </c>
      <c r="AM3154" s="2">
        <v>252</v>
      </c>
      <c r="AN3154" s="2" t="s">
        <v>81</v>
      </c>
      <c r="AO3154" s="2" t="s">
        <v>82</v>
      </c>
      <c r="BE3154" s="23" t="str">
        <f t="shared" si="487"/>
        <v>EMF nein</v>
      </c>
      <c r="BF3154" s="23" t="str">
        <f t="shared" si="490"/>
        <v/>
      </c>
      <c r="BG3154" s="23" t="str">
        <f t="shared" si="491"/>
        <v/>
      </c>
      <c r="BH3154" s="23">
        <f t="shared" si="488"/>
        <v>0</v>
      </c>
      <c r="BO3154" s="2" t="s">
        <v>12718</v>
      </c>
      <c r="BP3154" s="3">
        <v>1</v>
      </c>
      <c r="BQ3154" s="2" t="s">
        <v>12719</v>
      </c>
    </row>
    <row r="3155" spans="1:69" ht="16.149999999999999" customHeight="1" x14ac:dyDescent="0.25">
      <c r="A3155" s="16">
        <v>3154</v>
      </c>
      <c r="B3155" s="2" t="s">
        <v>211</v>
      </c>
      <c r="C3155" s="2" t="s">
        <v>540</v>
      </c>
      <c r="D3155" s="2" t="s">
        <v>124</v>
      </c>
      <c r="E3155" s="2" t="s">
        <v>2755</v>
      </c>
      <c r="F3155" s="67">
        <v>43527</v>
      </c>
      <c r="G3155" s="3">
        <f t="shared" ref="G3155:G3218" si="493">IF(F3155&lt;&gt;"",MONTH(F3155),"")</f>
        <v>3</v>
      </c>
      <c r="H3155" s="3">
        <f t="shared" ref="H3155:H3218" si="494">IF(F3155&lt;&gt;"",YEAR(F3155),"")</f>
        <v>2019</v>
      </c>
      <c r="I3155" s="92">
        <v>0.27083333333333298</v>
      </c>
      <c r="J3155" s="20">
        <f t="shared" si="489"/>
        <v>6</v>
      </c>
      <c r="K3155" s="5" t="str">
        <f t="shared" si="492"/>
        <v>ja</v>
      </c>
      <c r="L3155" s="5" t="s">
        <v>91</v>
      </c>
      <c r="M3155" s="6" t="s">
        <v>74</v>
      </c>
      <c r="N3155" s="5">
        <v>34</v>
      </c>
      <c r="O3155" s="2" t="s">
        <v>75</v>
      </c>
      <c r="P3155" s="2" t="s">
        <v>12720</v>
      </c>
      <c r="R3155" s="6" t="s">
        <v>77</v>
      </c>
      <c r="S3155" s="6" t="s">
        <v>12721</v>
      </c>
      <c r="W3155" s="2" t="s">
        <v>12722</v>
      </c>
      <c r="X3155" s="2">
        <v>50</v>
      </c>
      <c r="Y3155" s="2" t="s">
        <v>81</v>
      </c>
      <c r="Z3155" s="2" t="s">
        <v>84</v>
      </c>
      <c r="AD3155" s="2">
        <v>50</v>
      </c>
      <c r="AE3155" s="2" t="s">
        <v>81</v>
      </c>
      <c r="AF3155" s="2" t="s">
        <v>84</v>
      </c>
      <c r="AJ3155" s="2">
        <v>79</v>
      </c>
      <c r="AK3155" s="2" t="s">
        <v>81</v>
      </c>
      <c r="AL3155" s="2" t="s">
        <v>82</v>
      </c>
      <c r="AP3155" s="2">
        <v>79</v>
      </c>
      <c r="AQ3155" s="2" t="s">
        <v>81</v>
      </c>
      <c r="AR3155" s="2" t="s">
        <v>82</v>
      </c>
      <c r="AV3155" s="2">
        <v>50</v>
      </c>
      <c r="AW3155" s="2" t="s">
        <v>81</v>
      </c>
      <c r="AX3155" s="2" t="s">
        <v>84</v>
      </c>
      <c r="AY3155" s="2">
        <v>50</v>
      </c>
      <c r="AZ3155" s="2" t="s">
        <v>81</v>
      </c>
      <c r="BA3155" s="2" t="s">
        <v>84</v>
      </c>
      <c r="BB3155" s="2">
        <v>50</v>
      </c>
      <c r="BC3155" s="2" t="s">
        <v>83</v>
      </c>
      <c r="BD3155" s="2" t="s">
        <v>84</v>
      </c>
      <c r="BE3155" s="23" t="str">
        <f t="shared" si="487"/>
        <v>EMF nein</v>
      </c>
      <c r="BF3155" s="23" t="str">
        <f t="shared" si="490"/>
        <v/>
      </c>
      <c r="BG3155" s="23" t="str">
        <f t="shared" si="491"/>
        <v/>
      </c>
      <c r="BH3155" s="23">
        <f t="shared" si="488"/>
        <v>0</v>
      </c>
      <c r="BO3155" s="2" t="s">
        <v>12723</v>
      </c>
      <c r="BP3155" s="3">
        <v>1</v>
      </c>
      <c r="BQ3155" s="2" t="s">
        <v>12724</v>
      </c>
    </row>
    <row r="3156" spans="1:69" ht="16.149999999999999" customHeight="1" x14ac:dyDescent="0.25">
      <c r="A3156" s="93">
        <v>3155</v>
      </c>
      <c r="B3156" s="2" t="s">
        <v>211</v>
      </c>
      <c r="C3156" s="2" t="s">
        <v>7499</v>
      </c>
      <c r="D3156" s="2" t="s">
        <v>172</v>
      </c>
      <c r="E3156" s="2" t="s">
        <v>12725</v>
      </c>
      <c r="F3156" s="67">
        <v>43522</v>
      </c>
      <c r="G3156" s="3">
        <f t="shared" si="493"/>
        <v>2</v>
      </c>
      <c r="H3156" s="3">
        <f t="shared" si="494"/>
        <v>2019</v>
      </c>
      <c r="I3156" s="92">
        <v>0.3125</v>
      </c>
      <c r="J3156" s="20">
        <f t="shared" si="489"/>
        <v>7</v>
      </c>
      <c r="K3156" s="5" t="str">
        <f t="shared" si="492"/>
        <v>ja</v>
      </c>
      <c r="L3156" s="5" t="s">
        <v>91</v>
      </c>
      <c r="M3156" s="6" t="s">
        <v>74</v>
      </c>
      <c r="O3156" s="2" t="s">
        <v>126</v>
      </c>
      <c r="P3156" s="2" t="s">
        <v>12726</v>
      </c>
      <c r="R3156" s="6" t="s">
        <v>77</v>
      </c>
      <c r="S3156" s="6"/>
      <c r="U3156" s="2" t="s">
        <v>74</v>
      </c>
      <c r="V3156" s="2" t="s">
        <v>80</v>
      </c>
      <c r="BE3156" s="23" t="str">
        <f t="shared" si="487"/>
        <v>EMF ja</v>
      </c>
      <c r="BF3156" s="23">
        <f t="shared" si="490"/>
        <v>180</v>
      </c>
      <c r="BG3156" s="23" t="str">
        <f t="shared" si="491"/>
        <v>100-499m</v>
      </c>
      <c r="BH3156" s="23">
        <f t="shared" si="488"/>
        <v>2</v>
      </c>
      <c r="BK3156" s="2" t="s">
        <v>162</v>
      </c>
      <c r="BL3156" s="2">
        <v>180</v>
      </c>
      <c r="BM3156" s="2" t="s">
        <v>162</v>
      </c>
      <c r="BN3156" s="2">
        <v>220</v>
      </c>
      <c r="BO3156" s="2" t="s">
        <v>12727</v>
      </c>
      <c r="BP3156" s="3">
        <v>1</v>
      </c>
      <c r="BQ3156" s="2" t="s">
        <v>12728</v>
      </c>
    </row>
    <row r="3157" spans="1:69" ht="16.149999999999999" customHeight="1" x14ac:dyDescent="0.25">
      <c r="A3157" s="16">
        <v>3156</v>
      </c>
      <c r="B3157" s="2" t="s">
        <v>211</v>
      </c>
      <c r="C3157" s="2" t="s">
        <v>7227</v>
      </c>
      <c r="D3157" s="2" t="s">
        <v>296</v>
      </c>
      <c r="E3157" s="2" t="s">
        <v>12729</v>
      </c>
      <c r="F3157" s="67">
        <v>42933</v>
      </c>
      <c r="G3157" s="3">
        <f t="shared" si="493"/>
        <v>7</v>
      </c>
      <c r="H3157" s="3">
        <f t="shared" si="494"/>
        <v>2017</v>
      </c>
      <c r="I3157" s="92">
        <v>0.40625</v>
      </c>
      <c r="J3157" s="20">
        <f t="shared" si="489"/>
        <v>9</v>
      </c>
      <c r="K3157" s="5" t="str">
        <f t="shared" si="492"/>
        <v>ja</v>
      </c>
      <c r="L3157" s="5" t="s">
        <v>73</v>
      </c>
      <c r="M3157" s="6" t="s">
        <v>115</v>
      </c>
      <c r="N3157" s="5">
        <v>68</v>
      </c>
      <c r="O3157" s="2" t="s">
        <v>75</v>
      </c>
      <c r="P3157" s="2" t="s">
        <v>12730</v>
      </c>
      <c r="R3157" s="6" t="s">
        <v>77</v>
      </c>
      <c r="S3157" s="6"/>
      <c r="T3157" s="6" t="s">
        <v>80</v>
      </c>
      <c r="AA3157" s="2">
        <v>92</v>
      </c>
      <c r="AB3157" s="2" t="s">
        <v>81</v>
      </c>
      <c r="AC3157" s="2" t="s">
        <v>82</v>
      </c>
      <c r="AJ3157" s="2">
        <v>391</v>
      </c>
      <c r="AK3157" s="2" t="s">
        <v>83</v>
      </c>
      <c r="AL3157" s="2" t="s">
        <v>82</v>
      </c>
      <c r="AM3157" s="2">
        <v>391</v>
      </c>
      <c r="AN3157" s="2" t="s">
        <v>81</v>
      </c>
      <c r="AO3157" s="2" t="s">
        <v>82</v>
      </c>
      <c r="AP3157" s="2">
        <v>391</v>
      </c>
      <c r="AQ3157" s="2" t="s">
        <v>83</v>
      </c>
      <c r="AR3157" s="2" t="s">
        <v>82</v>
      </c>
      <c r="AV3157" s="2">
        <v>391</v>
      </c>
      <c r="AW3157" s="2" t="s">
        <v>83</v>
      </c>
      <c r="AX3157" s="2" t="s">
        <v>82</v>
      </c>
      <c r="AY3157" s="2">
        <v>391</v>
      </c>
      <c r="AZ3157" s="2" t="s">
        <v>81</v>
      </c>
      <c r="BA3157" s="2" t="s">
        <v>82</v>
      </c>
      <c r="BB3157" s="2">
        <v>391</v>
      </c>
      <c r="BC3157" s="2" t="s">
        <v>83</v>
      </c>
      <c r="BD3157" s="2" t="s">
        <v>82</v>
      </c>
      <c r="BE3157" s="23" t="str">
        <f t="shared" si="487"/>
        <v>EMF ja</v>
      </c>
      <c r="BF3157" s="23">
        <f t="shared" si="490"/>
        <v>10</v>
      </c>
      <c r="BG3157" s="23" t="str">
        <f t="shared" si="491"/>
        <v>&lt;100m</v>
      </c>
      <c r="BH3157" s="23">
        <f t="shared" si="488"/>
        <v>1</v>
      </c>
      <c r="BM3157" s="2" t="s">
        <v>162</v>
      </c>
      <c r="BN3157" s="2">
        <v>10</v>
      </c>
      <c r="BO3157" s="2" t="s">
        <v>12731</v>
      </c>
      <c r="BP3157" s="3">
        <v>1</v>
      </c>
      <c r="BQ3157" s="2" t="s">
        <v>12732</v>
      </c>
    </row>
    <row r="3158" spans="1:69" ht="16.149999999999999" customHeight="1" x14ac:dyDescent="0.25">
      <c r="A3158" s="16">
        <v>3157</v>
      </c>
      <c r="B3158" s="2" t="s">
        <v>87</v>
      </c>
      <c r="C3158" s="2" t="s">
        <v>7227</v>
      </c>
      <c r="D3158" s="2" t="s">
        <v>296</v>
      </c>
      <c r="E3158" s="2" t="s">
        <v>11201</v>
      </c>
      <c r="F3158" s="67">
        <v>43525</v>
      </c>
      <c r="G3158" s="3">
        <f t="shared" si="493"/>
        <v>3</v>
      </c>
      <c r="H3158" s="3">
        <f t="shared" si="494"/>
        <v>2019</v>
      </c>
      <c r="I3158" s="92">
        <v>0.45833333333333298</v>
      </c>
      <c r="J3158" s="20">
        <f t="shared" si="489"/>
        <v>11</v>
      </c>
      <c r="K3158" s="5" t="str">
        <f t="shared" si="492"/>
        <v>ja</v>
      </c>
      <c r="L3158" s="5" t="s">
        <v>91</v>
      </c>
      <c r="M3158" s="6" t="s">
        <v>74</v>
      </c>
      <c r="N3158" s="5">
        <v>74</v>
      </c>
      <c r="O3158" s="6" t="s">
        <v>5139</v>
      </c>
      <c r="P3158" s="2" t="s">
        <v>12733</v>
      </c>
      <c r="R3158" s="6" t="s">
        <v>789</v>
      </c>
      <c r="T3158" s="6" t="s">
        <v>80</v>
      </c>
      <c r="BE3158" s="23" t="str">
        <f t="shared" si="487"/>
        <v>EMF nein</v>
      </c>
      <c r="BF3158" s="23" t="str">
        <f t="shared" si="490"/>
        <v/>
      </c>
      <c r="BG3158" s="23" t="str">
        <f t="shared" si="491"/>
        <v/>
      </c>
      <c r="BH3158" s="23">
        <f t="shared" si="488"/>
        <v>0</v>
      </c>
      <c r="BO3158" s="2" t="s">
        <v>12734</v>
      </c>
      <c r="BP3158" s="3">
        <v>1</v>
      </c>
      <c r="BQ3158" s="2" t="s">
        <v>12735</v>
      </c>
    </row>
    <row r="3159" spans="1:69" ht="16.149999999999999" customHeight="1" x14ac:dyDescent="0.25">
      <c r="A3159" s="16">
        <v>3158</v>
      </c>
      <c r="B3159" s="2" t="s">
        <v>211</v>
      </c>
      <c r="C3159" s="2" t="s">
        <v>504</v>
      </c>
      <c r="D3159" s="2" t="s">
        <v>172</v>
      </c>
      <c r="E3159" s="2" t="s">
        <v>8748</v>
      </c>
      <c r="F3159" s="67">
        <v>43524</v>
      </c>
      <c r="G3159" s="3">
        <f t="shared" si="493"/>
        <v>2</v>
      </c>
      <c r="H3159" s="3">
        <f t="shared" si="494"/>
        <v>2019</v>
      </c>
      <c r="I3159" s="92">
        <v>0.66319444444444398</v>
      </c>
      <c r="J3159" s="20">
        <f t="shared" si="489"/>
        <v>15</v>
      </c>
      <c r="K3159" s="5" t="str">
        <f t="shared" si="492"/>
        <v>ja</v>
      </c>
      <c r="L3159" s="5" t="s">
        <v>91</v>
      </c>
      <c r="M3159" s="6" t="s">
        <v>115</v>
      </c>
      <c r="N3159" s="5">
        <v>47</v>
      </c>
      <c r="O3159" s="6" t="s">
        <v>5139</v>
      </c>
      <c r="P3159" s="6" t="s">
        <v>12736</v>
      </c>
      <c r="R3159" s="6" t="s">
        <v>77</v>
      </c>
      <c r="T3159" s="6" t="s">
        <v>80</v>
      </c>
      <c r="X3159" s="2">
        <v>237</v>
      </c>
      <c r="Y3159" s="2" t="s">
        <v>81</v>
      </c>
      <c r="Z3159" s="2" t="s">
        <v>82</v>
      </c>
      <c r="AA3159" s="2">
        <v>237</v>
      </c>
      <c r="AB3159" s="2" t="s">
        <v>81</v>
      </c>
      <c r="AC3159" s="2" t="s">
        <v>82</v>
      </c>
      <c r="AD3159" s="2">
        <v>237</v>
      </c>
      <c r="AE3159" s="2" t="s">
        <v>83</v>
      </c>
      <c r="AF3159" s="2" t="s">
        <v>82</v>
      </c>
      <c r="AJ3159" s="2">
        <v>532</v>
      </c>
      <c r="AK3159" s="2" t="s">
        <v>81</v>
      </c>
      <c r="AL3159" s="2" t="s">
        <v>161</v>
      </c>
      <c r="AM3159" s="2">
        <v>532</v>
      </c>
      <c r="AN3159" s="2" t="s">
        <v>81</v>
      </c>
      <c r="AO3159" s="2" t="s">
        <v>161</v>
      </c>
      <c r="AP3159" s="2">
        <v>532</v>
      </c>
      <c r="AQ3159" s="2" t="s">
        <v>83</v>
      </c>
      <c r="AR3159" s="2" t="s">
        <v>161</v>
      </c>
      <c r="BE3159" s="23" t="str">
        <f t="shared" si="487"/>
        <v>EMF ja</v>
      </c>
      <c r="BF3159" s="23">
        <f t="shared" si="490"/>
        <v>30</v>
      </c>
      <c r="BG3159" s="23" t="str">
        <f t="shared" si="491"/>
        <v>&lt;100m</v>
      </c>
      <c r="BH3159" s="23">
        <f t="shared" si="488"/>
        <v>1</v>
      </c>
      <c r="BM3159" s="2" t="s">
        <v>162</v>
      </c>
      <c r="BN3159" s="2">
        <v>30</v>
      </c>
      <c r="BO3159" s="2" t="s">
        <v>12737</v>
      </c>
      <c r="BP3159" s="3">
        <v>1</v>
      </c>
      <c r="BQ3159" s="2" t="s">
        <v>12738</v>
      </c>
    </row>
    <row r="3160" spans="1:69" ht="16.149999999999999" customHeight="1" x14ac:dyDescent="0.25">
      <c r="A3160" s="16">
        <v>3159</v>
      </c>
      <c r="B3160" s="2" t="s">
        <v>211</v>
      </c>
      <c r="C3160" s="2" t="s">
        <v>2114</v>
      </c>
      <c r="D3160" s="2" t="s">
        <v>264</v>
      </c>
      <c r="E3160" s="2" t="s">
        <v>4197</v>
      </c>
      <c r="F3160" s="67">
        <v>43524</v>
      </c>
      <c r="G3160" s="3">
        <f t="shared" si="493"/>
        <v>2</v>
      </c>
      <c r="H3160" s="3">
        <f t="shared" si="494"/>
        <v>2019</v>
      </c>
      <c r="I3160" s="92">
        <v>0.75</v>
      </c>
      <c r="J3160" s="20">
        <f t="shared" si="489"/>
        <v>18</v>
      </c>
      <c r="K3160" s="5" t="str">
        <f t="shared" si="492"/>
        <v>ja</v>
      </c>
      <c r="L3160" s="5" t="s">
        <v>73</v>
      </c>
      <c r="M3160" s="6" t="s">
        <v>74</v>
      </c>
      <c r="N3160" s="5">
        <v>55</v>
      </c>
      <c r="O3160" s="6" t="s">
        <v>140</v>
      </c>
      <c r="P3160" s="6" t="s">
        <v>12739</v>
      </c>
      <c r="R3160" s="6" t="s">
        <v>77</v>
      </c>
      <c r="S3160" s="5" t="s">
        <v>109</v>
      </c>
      <c r="T3160" s="6" t="s">
        <v>80</v>
      </c>
      <c r="X3160" s="2">
        <v>72</v>
      </c>
      <c r="Y3160" s="2" t="s">
        <v>81</v>
      </c>
      <c r="Z3160" s="2" t="s">
        <v>161</v>
      </c>
      <c r="AA3160" s="2">
        <v>72</v>
      </c>
      <c r="AB3160" s="2" t="s">
        <v>81</v>
      </c>
      <c r="AC3160" s="2" t="s">
        <v>161</v>
      </c>
      <c r="AD3160" s="2">
        <v>72</v>
      </c>
      <c r="AE3160" s="2" t="s">
        <v>83</v>
      </c>
      <c r="AF3160" s="2" t="s">
        <v>161</v>
      </c>
      <c r="AJ3160" s="2">
        <v>312</v>
      </c>
      <c r="AK3160" s="2" t="s">
        <v>83</v>
      </c>
      <c r="AL3160" s="2" t="s">
        <v>161</v>
      </c>
      <c r="AM3160" s="2">
        <v>312</v>
      </c>
      <c r="AN3160" s="2" t="s">
        <v>81</v>
      </c>
      <c r="AO3160" s="2" t="s">
        <v>161</v>
      </c>
      <c r="AP3160" s="2">
        <v>312</v>
      </c>
      <c r="AQ3160" s="2" t="s">
        <v>83</v>
      </c>
      <c r="AR3160" s="2" t="s">
        <v>161</v>
      </c>
      <c r="BE3160" s="23" t="str">
        <f t="shared" si="487"/>
        <v>EMF nein</v>
      </c>
      <c r="BF3160" s="23" t="str">
        <f t="shared" si="490"/>
        <v/>
      </c>
      <c r="BG3160" s="23" t="str">
        <f t="shared" si="491"/>
        <v/>
      </c>
      <c r="BH3160" s="23">
        <f t="shared" si="488"/>
        <v>0</v>
      </c>
      <c r="BO3160" s="2" t="s">
        <v>12740</v>
      </c>
      <c r="BP3160" s="3">
        <v>1</v>
      </c>
      <c r="BQ3160" s="2" t="s">
        <v>12741</v>
      </c>
    </row>
    <row r="3161" spans="1:69" ht="16.149999999999999" customHeight="1" x14ac:dyDescent="0.25">
      <c r="A3161" s="16">
        <v>3160</v>
      </c>
      <c r="B3161" s="2" t="s">
        <v>87</v>
      </c>
      <c r="C3161" s="2" t="s">
        <v>289</v>
      </c>
      <c r="D3161" s="2" t="s">
        <v>290</v>
      </c>
      <c r="E3161" s="2" t="s">
        <v>2743</v>
      </c>
      <c r="F3161" s="67">
        <v>43524</v>
      </c>
      <c r="G3161" s="3">
        <f t="shared" si="493"/>
        <v>2</v>
      </c>
      <c r="H3161" s="3">
        <f t="shared" si="494"/>
        <v>2019</v>
      </c>
      <c r="I3161" s="92">
        <v>0.71180555555555503</v>
      </c>
      <c r="J3161" s="20">
        <f t="shared" si="489"/>
        <v>17</v>
      </c>
      <c r="K3161" s="5" t="str">
        <f t="shared" si="492"/>
        <v>ja</v>
      </c>
      <c r="L3161" s="5" t="s">
        <v>91</v>
      </c>
      <c r="M3161" s="6" t="s">
        <v>74</v>
      </c>
      <c r="N3161" s="5">
        <v>80</v>
      </c>
      <c r="O3161" s="6" t="s">
        <v>5139</v>
      </c>
      <c r="P3161" s="6" t="s">
        <v>5029</v>
      </c>
      <c r="R3161" s="6" t="s">
        <v>77</v>
      </c>
      <c r="T3161" s="6" t="s">
        <v>80</v>
      </c>
      <c r="U3161" s="2" t="s">
        <v>1312</v>
      </c>
      <c r="X3161" s="2">
        <v>102</v>
      </c>
      <c r="Y3161" s="2" t="s">
        <v>81</v>
      </c>
      <c r="Z3161" s="2" t="s">
        <v>82</v>
      </c>
      <c r="AA3161" s="2">
        <v>102</v>
      </c>
      <c r="AB3161" s="2" t="s">
        <v>81</v>
      </c>
      <c r="AC3161" s="2" t="s">
        <v>82</v>
      </c>
      <c r="AD3161" s="2">
        <v>102</v>
      </c>
      <c r="AE3161" s="2" t="s">
        <v>81</v>
      </c>
      <c r="AF3161" s="2" t="s">
        <v>82</v>
      </c>
      <c r="BE3161" s="23" t="str">
        <f t="shared" si="487"/>
        <v>EMF nein</v>
      </c>
      <c r="BF3161" s="23" t="str">
        <f t="shared" si="490"/>
        <v/>
      </c>
      <c r="BG3161" s="23" t="str">
        <f t="shared" si="491"/>
        <v/>
      </c>
      <c r="BH3161" s="23">
        <f t="shared" si="488"/>
        <v>0</v>
      </c>
      <c r="BP3161" s="3">
        <v>1</v>
      </c>
      <c r="BQ3161" s="2" t="s">
        <v>12742</v>
      </c>
    </row>
    <row r="3162" spans="1:69" ht="16.149999999999999" customHeight="1" x14ac:dyDescent="0.25">
      <c r="A3162" s="16">
        <v>3161</v>
      </c>
      <c r="B3162" s="2" t="s">
        <v>211</v>
      </c>
      <c r="C3162" s="2" t="s">
        <v>12743</v>
      </c>
      <c r="D3162" s="2" t="s">
        <v>89</v>
      </c>
      <c r="E3162" s="2" t="s">
        <v>12744</v>
      </c>
      <c r="F3162" s="67">
        <v>43526</v>
      </c>
      <c r="G3162" s="3">
        <f t="shared" si="493"/>
        <v>3</v>
      </c>
      <c r="H3162" s="3">
        <f t="shared" si="494"/>
        <v>2019</v>
      </c>
      <c r="I3162" s="92">
        <v>0.5</v>
      </c>
      <c r="J3162" s="20">
        <f t="shared" si="489"/>
        <v>12</v>
      </c>
      <c r="K3162" s="5" t="str">
        <f t="shared" si="492"/>
        <v>ja</v>
      </c>
      <c r="M3162" s="6" t="s">
        <v>74</v>
      </c>
      <c r="O3162" s="6" t="s">
        <v>5139</v>
      </c>
      <c r="P3162" s="6" t="s">
        <v>12745</v>
      </c>
      <c r="R3162" s="6" t="s">
        <v>77</v>
      </c>
      <c r="X3162" s="2">
        <v>227</v>
      </c>
      <c r="Y3162" s="2" t="s">
        <v>83</v>
      </c>
      <c r="Z3162" s="2" t="s">
        <v>161</v>
      </c>
      <c r="AA3162" s="2">
        <v>227</v>
      </c>
      <c r="AB3162" s="2" t="s">
        <v>81</v>
      </c>
      <c r="AC3162" s="2" t="s">
        <v>161</v>
      </c>
      <c r="AD3162" s="2">
        <v>227</v>
      </c>
      <c r="AE3162" s="2" t="s">
        <v>83</v>
      </c>
      <c r="AF3162" s="2" t="s">
        <v>161</v>
      </c>
      <c r="BE3162" s="23" t="str">
        <f t="shared" ref="BE3162:BE3225" si="495">IF(COUNTA(BI3162,BK3162,BM3162) &gt; 0,"EMF ja","EMF nein")</f>
        <v>EMF ja</v>
      </c>
      <c r="BF3162" s="23">
        <f t="shared" si="490"/>
        <v>10</v>
      </c>
      <c r="BG3162" s="23" t="str">
        <f t="shared" si="491"/>
        <v>&lt;100m</v>
      </c>
      <c r="BH3162" s="23">
        <f t="shared" ref="BH3162:BH3225" si="496">COUNTA(BI3162,BK3162,BM3162)</f>
        <v>2</v>
      </c>
      <c r="BK3162" s="2" t="s">
        <v>109</v>
      </c>
      <c r="BM3162" s="2" t="s">
        <v>162</v>
      </c>
      <c r="BN3162" s="2">
        <v>10</v>
      </c>
      <c r="BO3162" s="2" t="s">
        <v>12746</v>
      </c>
      <c r="BP3162" s="3">
        <v>1</v>
      </c>
      <c r="BQ3162" s="2" t="s">
        <v>12747</v>
      </c>
    </row>
    <row r="3163" spans="1:69" ht="16.149999999999999" customHeight="1" x14ac:dyDescent="0.25">
      <c r="A3163" s="16">
        <v>3162</v>
      </c>
      <c r="B3163" s="2" t="s">
        <v>211</v>
      </c>
      <c r="C3163" s="2" t="s">
        <v>8510</v>
      </c>
      <c r="D3163" s="2" t="s">
        <v>89</v>
      </c>
      <c r="E3163" s="2" t="s">
        <v>2703</v>
      </c>
      <c r="F3163" s="67">
        <v>43528</v>
      </c>
      <c r="G3163" s="3">
        <f t="shared" si="493"/>
        <v>3</v>
      </c>
      <c r="H3163" s="3">
        <f t="shared" si="494"/>
        <v>2019</v>
      </c>
      <c r="I3163" s="92">
        <v>0.79166666666666696</v>
      </c>
      <c r="J3163" s="20">
        <f t="shared" si="489"/>
        <v>19</v>
      </c>
      <c r="K3163" s="5" t="str">
        <f t="shared" si="492"/>
        <v>ja</v>
      </c>
      <c r="L3163" s="5" t="s">
        <v>91</v>
      </c>
      <c r="M3163" s="6" t="s">
        <v>74</v>
      </c>
      <c r="N3163" s="5">
        <v>34</v>
      </c>
      <c r="O3163" s="6" t="s">
        <v>126</v>
      </c>
      <c r="P3163" s="6" t="s">
        <v>12748</v>
      </c>
      <c r="R3163" s="6" t="s">
        <v>77</v>
      </c>
      <c r="T3163" s="6" t="s">
        <v>80</v>
      </c>
      <c r="U3163" s="2" t="s">
        <v>74</v>
      </c>
      <c r="V3163" s="2" t="s">
        <v>80</v>
      </c>
      <c r="X3163" s="2">
        <v>148</v>
      </c>
      <c r="Y3163" s="2" t="s">
        <v>81</v>
      </c>
      <c r="Z3163" s="2" t="s">
        <v>84</v>
      </c>
      <c r="AA3163" s="2">
        <v>148</v>
      </c>
      <c r="AB3163" s="2" t="s">
        <v>81</v>
      </c>
      <c r="AC3163" s="2" t="s">
        <v>84</v>
      </c>
      <c r="AD3163" s="2">
        <v>148</v>
      </c>
      <c r="AE3163" s="2" t="s">
        <v>81</v>
      </c>
      <c r="AF3163" s="2" t="s">
        <v>84</v>
      </c>
      <c r="BE3163" s="23" t="str">
        <f t="shared" si="495"/>
        <v>EMF nein</v>
      </c>
      <c r="BF3163" s="23" t="str">
        <f t="shared" si="490"/>
        <v/>
      </c>
      <c r="BG3163" s="23" t="str">
        <f t="shared" si="491"/>
        <v/>
      </c>
      <c r="BH3163" s="23">
        <f t="shared" si="496"/>
        <v>0</v>
      </c>
      <c r="BO3163" s="2" t="s">
        <v>12749</v>
      </c>
      <c r="BP3163" s="3">
        <v>1</v>
      </c>
      <c r="BQ3163" s="2" t="s">
        <v>12750</v>
      </c>
    </row>
    <row r="3164" spans="1:69" ht="16.149999999999999" customHeight="1" x14ac:dyDescent="0.25">
      <c r="A3164" s="16">
        <v>3163</v>
      </c>
      <c r="B3164" s="2" t="s">
        <v>69</v>
      </c>
      <c r="C3164" s="2" t="s">
        <v>2329</v>
      </c>
      <c r="D3164" s="2" t="s">
        <v>296</v>
      </c>
      <c r="E3164" s="2" t="s">
        <v>12751</v>
      </c>
      <c r="F3164" s="67">
        <v>43530</v>
      </c>
      <c r="G3164" s="3">
        <f t="shared" si="493"/>
        <v>3</v>
      </c>
      <c r="H3164" s="3">
        <f t="shared" si="494"/>
        <v>2019</v>
      </c>
      <c r="I3164" s="92">
        <v>0.78819444444444398</v>
      </c>
      <c r="J3164" s="20">
        <f t="shared" si="489"/>
        <v>18</v>
      </c>
      <c r="K3164" s="5" t="str">
        <f t="shared" si="492"/>
        <v>ja</v>
      </c>
      <c r="L3164" s="5" t="s">
        <v>91</v>
      </c>
      <c r="M3164" s="6" t="s">
        <v>139</v>
      </c>
      <c r="N3164" s="5">
        <v>43</v>
      </c>
      <c r="O3164" s="6" t="s">
        <v>101</v>
      </c>
      <c r="P3164" s="6" t="s">
        <v>12752</v>
      </c>
      <c r="R3164" s="6" t="s">
        <v>77</v>
      </c>
      <c r="S3164" s="2" t="s">
        <v>1033</v>
      </c>
      <c r="T3164" s="6" t="s">
        <v>80</v>
      </c>
      <c r="X3164" s="2">
        <v>220</v>
      </c>
      <c r="Y3164" s="2" t="s">
        <v>94</v>
      </c>
      <c r="Z3164" s="2" t="s">
        <v>82</v>
      </c>
      <c r="AD3164" s="2">
        <v>220</v>
      </c>
      <c r="AE3164" s="2" t="s">
        <v>94</v>
      </c>
      <c r="AF3164" s="2" t="s">
        <v>82</v>
      </c>
      <c r="BE3164" s="23" t="str">
        <f t="shared" si="495"/>
        <v>EMF ja</v>
      </c>
      <c r="BF3164" s="23">
        <f t="shared" si="490"/>
        <v>200</v>
      </c>
      <c r="BG3164" s="23" t="str">
        <f t="shared" si="491"/>
        <v>100-499m</v>
      </c>
      <c r="BH3164" s="23">
        <f t="shared" si="496"/>
        <v>1</v>
      </c>
      <c r="BM3164" s="2" t="s">
        <v>162</v>
      </c>
      <c r="BN3164" s="2">
        <v>200</v>
      </c>
      <c r="BO3164" s="2" t="s">
        <v>12753</v>
      </c>
      <c r="BP3164" s="3">
        <v>1</v>
      </c>
      <c r="BQ3164" s="2" t="s">
        <v>12754</v>
      </c>
    </row>
    <row r="3165" spans="1:69" ht="16.149999999999999" customHeight="1" x14ac:dyDescent="0.25">
      <c r="A3165" s="16">
        <v>3164</v>
      </c>
      <c r="B3165" s="2" t="s">
        <v>211</v>
      </c>
      <c r="C3165" s="2" t="s">
        <v>1968</v>
      </c>
      <c r="D3165" s="2" t="s">
        <v>296</v>
      </c>
      <c r="E3165" s="2" t="s">
        <v>12755</v>
      </c>
      <c r="F3165" s="67">
        <v>43531</v>
      </c>
      <c r="G3165" s="3">
        <f t="shared" si="493"/>
        <v>3</v>
      </c>
      <c r="H3165" s="3">
        <f t="shared" si="494"/>
        <v>2019</v>
      </c>
      <c r="I3165" s="92">
        <v>0.78125</v>
      </c>
      <c r="J3165" s="20">
        <f t="shared" si="489"/>
        <v>18</v>
      </c>
      <c r="K3165" s="5" t="str">
        <f t="shared" si="492"/>
        <v>ja</v>
      </c>
      <c r="L3165" s="5" t="s">
        <v>73</v>
      </c>
      <c r="M3165" s="6" t="s">
        <v>74</v>
      </c>
      <c r="O3165" s="6" t="s">
        <v>5139</v>
      </c>
      <c r="P3165" s="6" t="s">
        <v>12756</v>
      </c>
      <c r="R3165" s="6" t="s">
        <v>77</v>
      </c>
      <c r="U3165" s="2" t="s">
        <v>100</v>
      </c>
      <c r="V3165" s="2" t="s">
        <v>80</v>
      </c>
      <c r="X3165" s="2">
        <v>145</v>
      </c>
      <c r="Y3165" s="2" t="s">
        <v>83</v>
      </c>
      <c r="Z3165" s="2" t="s">
        <v>161</v>
      </c>
      <c r="AA3165" s="2">
        <v>145</v>
      </c>
      <c r="AB3165" s="2" t="s">
        <v>81</v>
      </c>
      <c r="AC3165" s="2" t="s">
        <v>161</v>
      </c>
      <c r="AD3165" s="2">
        <v>145</v>
      </c>
      <c r="AE3165" s="2" t="s">
        <v>83</v>
      </c>
      <c r="AF3165" s="2" t="s">
        <v>161</v>
      </c>
      <c r="BE3165" s="23" t="str">
        <f t="shared" si="495"/>
        <v>EMF nein</v>
      </c>
      <c r="BF3165" s="23" t="str">
        <f t="shared" si="490"/>
        <v/>
      </c>
      <c r="BG3165" s="23" t="str">
        <f t="shared" si="491"/>
        <v/>
      </c>
      <c r="BH3165" s="23">
        <f t="shared" si="496"/>
        <v>0</v>
      </c>
      <c r="BO3165" s="2" t="s">
        <v>12757</v>
      </c>
      <c r="BP3165" s="3">
        <v>1</v>
      </c>
      <c r="BQ3165" s="2" t="s">
        <v>12758</v>
      </c>
    </row>
    <row r="3166" spans="1:69" ht="16.149999999999999" customHeight="1" x14ac:dyDescent="0.25">
      <c r="A3166" s="16">
        <v>3165</v>
      </c>
      <c r="B3166" s="2" t="s">
        <v>211</v>
      </c>
      <c r="C3166" s="2" t="s">
        <v>13378</v>
      </c>
      <c r="D3166" s="2" t="s">
        <v>89</v>
      </c>
      <c r="E3166" s="2" t="s">
        <v>12759</v>
      </c>
      <c r="F3166" s="67">
        <v>43532</v>
      </c>
      <c r="G3166" s="3">
        <f t="shared" si="493"/>
        <v>3</v>
      </c>
      <c r="H3166" s="3">
        <f t="shared" si="494"/>
        <v>2019</v>
      </c>
      <c r="I3166" s="92">
        <v>0.3125</v>
      </c>
      <c r="J3166" s="20">
        <f t="shared" si="489"/>
        <v>7</v>
      </c>
      <c r="K3166" s="5" t="str">
        <f t="shared" si="492"/>
        <v>ja</v>
      </c>
      <c r="L3166" s="5" t="s">
        <v>91</v>
      </c>
      <c r="M3166" s="6" t="s">
        <v>74</v>
      </c>
      <c r="N3166" s="5">
        <v>47</v>
      </c>
      <c r="O3166" s="6" t="s">
        <v>5139</v>
      </c>
      <c r="P3166" s="6" t="s">
        <v>12760</v>
      </c>
      <c r="R3166" s="6" t="s">
        <v>789</v>
      </c>
      <c r="U3166" s="2" t="s">
        <v>208</v>
      </c>
      <c r="V3166" s="2" t="s">
        <v>80</v>
      </c>
      <c r="X3166" s="2">
        <v>107</v>
      </c>
      <c r="Y3166" s="2" t="s">
        <v>81</v>
      </c>
      <c r="Z3166" s="2" t="s">
        <v>84</v>
      </c>
      <c r="AA3166" s="2">
        <v>107</v>
      </c>
      <c r="AB3166" s="2" t="s">
        <v>81</v>
      </c>
      <c r="AC3166" s="2" t="s">
        <v>84</v>
      </c>
      <c r="AD3166" s="2">
        <v>107</v>
      </c>
      <c r="AE3166" s="2" t="s">
        <v>83</v>
      </c>
      <c r="AF3166" s="2" t="s">
        <v>84</v>
      </c>
      <c r="AJ3166" s="2">
        <v>308</v>
      </c>
      <c r="AK3166" s="2" t="s">
        <v>83</v>
      </c>
      <c r="AL3166" s="2" t="s">
        <v>84</v>
      </c>
      <c r="AM3166" s="2">
        <v>308</v>
      </c>
      <c r="AN3166" s="2" t="s">
        <v>81</v>
      </c>
      <c r="AO3166" s="2" t="s">
        <v>84</v>
      </c>
      <c r="AP3166" s="2">
        <v>308</v>
      </c>
      <c r="AQ3166" s="2" t="s">
        <v>83</v>
      </c>
      <c r="AR3166" s="2" t="s">
        <v>84</v>
      </c>
      <c r="BE3166" s="23" t="str">
        <f t="shared" si="495"/>
        <v>EMF nein</v>
      </c>
      <c r="BF3166" s="23" t="str">
        <f t="shared" si="490"/>
        <v/>
      </c>
      <c r="BG3166" s="23" t="str">
        <f t="shared" si="491"/>
        <v/>
      </c>
      <c r="BH3166" s="23">
        <f t="shared" si="496"/>
        <v>0</v>
      </c>
      <c r="BO3166" s="2" t="s">
        <v>12761</v>
      </c>
      <c r="BP3166" s="3">
        <v>1</v>
      </c>
      <c r="BQ3166" s="2" t="s">
        <v>12762</v>
      </c>
    </row>
    <row r="3167" spans="1:69" ht="16.149999999999999" customHeight="1" x14ac:dyDescent="0.25">
      <c r="A3167" s="16">
        <v>3166</v>
      </c>
      <c r="B3167" s="2" t="s">
        <v>211</v>
      </c>
      <c r="C3167" s="2" t="s">
        <v>6347</v>
      </c>
      <c r="D3167" s="2" t="s">
        <v>348</v>
      </c>
      <c r="E3167" s="2" t="s">
        <v>11271</v>
      </c>
      <c r="F3167" s="67">
        <v>43533</v>
      </c>
      <c r="G3167" s="3">
        <f t="shared" si="493"/>
        <v>3</v>
      </c>
      <c r="H3167" s="3">
        <f t="shared" si="494"/>
        <v>2019</v>
      </c>
      <c r="I3167" s="92">
        <v>0.73958333333333304</v>
      </c>
      <c r="J3167" s="20">
        <f t="shared" si="489"/>
        <v>17</v>
      </c>
      <c r="K3167" s="5" t="str">
        <f t="shared" si="492"/>
        <v>ja</v>
      </c>
      <c r="L3167" s="5" t="s">
        <v>91</v>
      </c>
      <c r="M3167" s="6" t="s">
        <v>11554</v>
      </c>
      <c r="N3167" s="5">
        <v>26</v>
      </c>
      <c r="O3167" s="6" t="s">
        <v>140</v>
      </c>
      <c r="P3167" s="6" t="s">
        <v>12763</v>
      </c>
      <c r="R3167" s="6" t="s">
        <v>77</v>
      </c>
      <c r="T3167" s="6" t="s">
        <v>80</v>
      </c>
      <c r="X3167" s="2">
        <v>131</v>
      </c>
      <c r="Y3167" s="2" t="s">
        <v>81</v>
      </c>
      <c r="Z3167" s="2" t="s">
        <v>82</v>
      </c>
      <c r="AA3167" s="2">
        <v>131</v>
      </c>
      <c r="AB3167" s="2" t="s">
        <v>94</v>
      </c>
      <c r="AC3167" s="2" t="s">
        <v>82</v>
      </c>
      <c r="AD3167" s="2">
        <v>131</v>
      </c>
      <c r="AE3167" s="2" t="s">
        <v>81</v>
      </c>
      <c r="AF3167" s="2" t="s">
        <v>82</v>
      </c>
      <c r="AJ3167" s="2">
        <v>576</v>
      </c>
      <c r="AK3167" s="2" t="s">
        <v>81</v>
      </c>
      <c r="AL3167" s="2" t="s">
        <v>168</v>
      </c>
      <c r="AP3167" s="2">
        <v>576</v>
      </c>
      <c r="AQ3167" s="2" t="s">
        <v>81</v>
      </c>
      <c r="AR3167" s="2" t="s">
        <v>168</v>
      </c>
      <c r="AV3167" s="2">
        <v>893</v>
      </c>
      <c r="AW3167" s="2" t="s">
        <v>81</v>
      </c>
      <c r="AX3167" s="2" t="s">
        <v>168</v>
      </c>
      <c r="AY3167" s="2">
        <v>893</v>
      </c>
      <c r="AZ3167" s="2" t="s">
        <v>81</v>
      </c>
      <c r="BA3167" s="2" t="s">
        <v>168</v>
      </c>
      <c r="BB3167" s="2">
        <v>893</v>
      </c>
      <c r="BC3167" s="2" t="s">
        <v>81</v>
      </c>
      <c r="BD3167" s="2" t="s">
        <v>168</v>
      </c>
      <c r="BE3167" s="23" t="str">
        <f t="shared" si="495"/>
        <v>EMF ja</v>
      </c>
      <c r="BF3167" s="23">
        <f t="shared" si="490"/>
        <v>750</v>
      </c>
      <c r="BG3167" s="23" t="str">
        <f t="shared" si="491"/>
        <v>500+m</v>
      </c>
      <c r="BH3167" s="23">
        <f t="shared" si="496"/>
        <v>2</v>
      </c>
      <c r="BK3167" s="2" t="s">
        <v>162</v>
      </c>
      <c r="BL3167" s="2">
        <v>1000</v>
      </c>
      <c r="BM3167" s="2" t="s">
        <v>162</v>
      </c>
      <c r="BN3167" s="2">
        <v>750</v>
      </c>
      <c r="BO3167" s="2" t="s">
        <v>12764</v>
      </c>
      <c r="BP3167" s="3">
        <v>1</v>
      </c>
      <c r="BQ3167" s="2" t="s">
        <v>12765</v>
      </c>
    </row>
    <row r="3168" spans="1:69" ht="16.149999999999999" customHeight="1" x14ac:dyDescent="0.25">
      <c r="A3168" s="16">
        <v>3167</v>
      </c>
      <c r="B3168" s="2" t="s">
        <v>135</v>
      </c>
      <c r="C3168" s="2" t="s">
        <v>10653</v>
      </c>
      <c r="D3168" s="2" t="s">
        <v>206</v>
      </c>
      <c r="E3168" s="2" t="s">
        <v>12766</v>
      </c>
      <c r="F3168" s="67">
        <v>43528</v>
      </c>
      <c r="G3168" s="3">
        <f t="shared" si="493"/>
        <v>3</v>
      </c>
      <c r="H3168" s="3">
        <f t="shared" si="494"/>
        <v>2019</v>
      </c>
      <c r="I3168" s="92">
        <v>0.54166666666666696</v>
      </c>
      <c r="J3168" s="20">
        <f t="shared" si="489"/>
        <v>13</v>
      </c>
      <c r="K3168" s="5" t="str">
        <f t="shared" si="492"/>
        <v>ja</v>
      </c>
      <c r="L3168" s="5" t="s">
        <v>91</v>
      </c>
      <c r="M3168" s="6" t="s">
        <v>139</v>
      </c>
      <c r="O3168" s="6" t="s">
        <v>140</v>
      </c>
      <c r="P3168" s="6" t="s">
        <v>12767</v>
      </c>
      <c r="R3168" s="6" t="s">
        <v>789</v>
      </c>
      <c r="X3168" s="2">
        <v>300</v>
      </c>
      <c r="Y3168" s="2" t="s">
        <v>81</v>
      </c>
      <c r="Z3168" s="2" t="s">
        <v>168</v>
      </c>
      <c r="AA3168" s="2">
        <v>300</v>
      </c>
      <c r="AB3168" s="2" t="s">
        <v>81</v>
      </c>
      <c r="AC3168" s="2" t="s">
        <v>168</v>
      </c>
      <c r="AD3168" s="2">
        <v>300</v>
      </c>
      <c r="AE3168" s="2" t="s">
        <v>81</v>
      </c>
      <c r="AF3168" s="2" t="s">
        <v>168</v>
      </c>
      <c r="AJ3168" s="2">
        <v>380</v>
      </c>
      <c r="AK3168" s="2" t="s">
        <v>81</v>
      </c>
      <c r="AL3168" s="2" t="s">
        <v>12768</v>
      </c>
      <c r="AM3168" s="2">
        <v>380</v>
      </c>
      <c r="AN3168" s="2" t="s">
        <v>81</v>
      </c>
      <c r="AO3168" s="2" t="s">
        <v>168</v>
      </c>
      <c r="AP3168" s="2">
        <v>380</v>
      </c>
      <c r="AQ3168" s="2" t="s">
        <v>83</v>
      </c>
      <c r="AR3168" s="2" t="s">
        <v>168</v>
      </c>
      <c r="BE3168" s="23" t="str">
        <f t="shared" si="495"/>
        <v>EMF ja</v>
      </c>
      <c r="BF3168" s="23">
        <f t="shared" si="490"/>
        <v>300</v>
      </c>
      <c r="BG3168" s="23" t="str">
        <f t="shared" si="491"/>
        <v>100-499m</v>
      </c>
      <c r="BH3168" s="23">
        <f t="shared" si="496"/>
        <v>2</v>
      </c>
      <c r="BI3168" s="2" t="s">
        <v>162</v>
      </c>
      <c r="BJ3168" s="2">
        <v>300</v>
      </c>
      <c r="BK3168" s="2" t="s">
        <v>162</v>
      </c>
      <c r="BL3168" s="2">
        <v>550</v>
      </c>
      <c r="BO3168" s="2" t="s">
        <v>12769</v>
      </c>
      <c r="BP3168" s="3">
        <v>1</v>
      </c>
      <c r="BQ3168" s="2" t="s">
        <v>12770</v>
      </c>
    </row>
    <row r="3169" spans="1:69" ht="16.149999999999999" customHeight="1" x14ac:dyDescent="0.25">
      <c r="A3169" s="16">
        <v>3168</v>
      </c>
      <c r="B3169" s="2" t="s">
        <v>87</v>
      </c>
      <c r="C3169" s="2" t="s">
        <v>2223</v>
      </c>
      <c r="D3169" s="2" t="s">
        <v>296</v>
      </c>
      <c r="E3169" s="2" t="s">
        <v>8780</v>
      </c>
      <c r="F3169" s="67">
        <v>43534</v>
      </c>
      <c r="G3169" s="3">
        <f t="shared" si="493"/>
        <v>3</v>
      </c>
      <c r="H3169" s="3">
        <f t="shared" si="494"/>
        <v>2019</v>
      </c>
      <c r="J3169" s="20" t="str">
        <f t="shared" si="489"/>
        <v/>
      </c>
      <c r="K3169" s="5" t="str">
        <f t="shared" si="492"/>
        <v>ja</v>
      </c>
      <c r="L3169" s="5" t="s">
        <v>91</v>
      </c>
      <c r="M3169" s="6" t="s">
        <v>74</v>
      </c>
      <c r="N3169" s="5">
        <v>70</v>
      </c>
      <c r="O3169" s="6" t="s">
        <v>126</v>
      </c>
      <c r="P3169" s="6" t="s">
        <v>12771</v>
      </c>
      <c r="R3169" s="6" t="s">
        <v>77</v>
      </c>
      <c r="T3169" s="6" t="s">
        <v>80</v>
      </c>
      <c r="X3169" s="2">
        <v>829</v>
      </c>
      <c r="Y3169" s="2" t="s">
        <v>81</v>
      </c>
      <c r="Z3169" s="2" t="s">
        <v>168</v>
      </c>
      <c r="AA3169" s="2">
        <v>829</v>
      </c>
      <c r="AB3169" s="2" t="s">
        <v>81</v>
      </c>
      <c r="AC3169" s="2" t="s">
        <v>168</v>
      </c>
      <c r="AD3169" s="2">
        <v>829</v>
      </c>
      <c r="AE3169" s="2" t="s">
        <v>83</v>
      </c>
      <c r="AF3169" s="2" t="s">
        <v>168</v>
      </c>
      <c r="AJ3169" s="2">
        <v>829</v>
      </c>
      <c r="AK3169" s="2" t="s">
        <v>81</v>
      </c>
      <c r="AL3169" s="2" t="s">
        <v>168</v>
      </c>
      <c r="AM3169" s="2">
        <v>829</v>
      </c>
      <c r="AN3169" s="2" t="s">
        <v>81</v>
      </c>
      <c r="AO3169" s="2" t="s">
        <v>168</v>
      </c>
      <c r="AP3169" s="2">
        <v>829</v>
      </c>
      <c r="AQ3169" s="2" t="s">
        <v>83</v>
      </c>
      <c r="AR3169" s="2" t="s">
        <v>168</v>
      </c>
      <c r="BE3169" s="23" t="str">
        <f t="shared" si="495"/>
        <v>EMF ja</v>
      </c>
      <c r="BF3169" s="23">
        <f t="shared" si="490"/>
        <v>1580</v>
      </c>
      <c r="BG3169" s="23" t="str">
        <f t="shared" si="491"/>
        <v>500+m</v>
      </c>
      <c r="BH3169" s="23">
        <f t="shared" si="496"/>
        <v>1</v>
      </c>
      <c r="BK3169" s="2" t="s">
        <v>162</v>
      </c>
      <c r="BL3169" s="2">
        <v>1580</v>
      </c>
      <c r="BO3169" s="2" t="s">
        <v>12772</v>
      </c>
      <c r="BP3169" s="3">
        <v>1</v>
      </c>
      <c r="BQ3169" s="2" t="s">
        <v>12773</v>
      </c>
    </row>
    <row r="3170" spans="1:69" ht="16.149999999999999" customHeight="1" x14ac:dyDescent="0.25">
      <c r="A3170" s="16">
        <v>3169</v>
      </c>
      <c r="B3170" s="2" t="s">
        <v>211</v>
      </c>
      <c r="C3170" s="2" t="s">
        <v>323</v>
      </c>
      <c r="D3170" s="2" t="s">
        <v>124</v>
      </c>
      <c r="E3170" s="2" t="s">
        <v>4856</v>
      </c>
      <c r="F3170" s="67">
        <v>43535</v>
      </c>
      <c r="G3170" s="3">
        <f t="shared" si="493"/>
        <v>3</v>
      </c>
      <c r="H3170" s="3">
        <f t="shared" si="494"/>
        <v>2019</v>
      </c>
      <c r="J3170" s="20" t="str">
        <f t="shared" si="489"/>
        <v/>
      </c>
      <c r="K3170" s="5" t="str">
        <f t="shared" si="492"/>
        <v>ja</v>
      </c>
      <c r="L3170" s="5" t="s">
        <v>73</v>
      </c>
      <c r="M3170" s="6" t="s">
        <v>74</v>
      </c>
      <c r="N3170" s="5">
        <v>35</v>
      </c>
      <c r="O3170" s="6" t="s">
        <v>140</v>
      </c>
      <c r="P3170" s="6" t="s">
        <v>12774</v>
      </c>
      <c r="R3170" s="6" t="s">
        <v>789</v>
      </c>
      <c r="X3170" s="2">
        <v>60</v>
      </c>
      <c r="Y3170" s="2" t="s">
        <v>83</v>
      </c>
      <c r="Z3170" s="2" t="s">
        <v>84</v>
      </c>
      <c r="AD3170" s="2">
        <v>60</v>
      </c>
      <c r="AE3170" s="2" t="s">
        <v>83</v>
      </c>
      <c r="AF3170" s="2" t="s">
        <v>84</v>
      </c>
      <c r="BE3170" s="23" t="str">
        <f t="shared" si="495"/>
        <v>EMF nein</v>
      </c>
      <c r="BF3170" s="23" t="str">
        <f t="shared" si="490"/>
        <v/>
      </c>
      <c r="BG3170" s="23" t="str">
        <f t="shared" si="491"/>
        <v/>
      </c>
      <c r="BH3170" s="23">
        <f t="shared" si="496"/>
        <v>0</v>
      </c>
      <c r="BO3170" s="2" t="s">
        <v>12775</v>
      </c>
      <c r="BP3170" s="3">
        <v>1</v>
      </c>
      <c r="BQ3170" s="2" t="s">
        <v>12776</v>
      </c>
    </row>
    <row r="3171" spans="1:69" ht="16.149999999999999" customHeight="1" x14ac:dyDescent="0.25">
      <c r="A3171" s="16">
        <v>3170</v>
      </c>
      <c r="B3171" s="2" t="s">
        <v>5048</v>
      </c>
      <c r="C3171" s="2" t="s">
        <v>165</v>
      </c>
      <c r="D3171" s="2" t="s">
        <v>158</v>
      </c>
      <c r="E3171" s="2" t="s">
        <v>9547</v>
      </c>
      <c r="F3171" s="67">
        <v>43535</v>
      </c>
      <c r="G3171" s="3">
        <f t="shared" si="493"/>
        <v>3</v>
      </c>
      <c r="H3171" s="3">
        <f t="shared" si="494"/>
        <v>2019</v>
      </c>
      <c r="I3171" s="92">
        <v>0.38541666666666702</v>
      </c>
      <c r="J3171" s="20">
        <f t="shared" si="489"/>
        <v>9</v>
      </c>
      <c r="K3171" s="5" t="str">
        <f t="shared" si="492"/>
        <v>ja</v>
      </c>
      <c r="L3171" s="5" t="s">
        <v>91</v>
      </c>
      <c r="M3171" s="6" t="s">
        <v>74</v>
      </c>
      <c r="N3171" s="5">
        <v>59</v>
      </c>
      <c r="O3171" s="6" t="s">
        <v>75</v>
      </c>
      <c r="P3171" s="6" t="s">
        <v>12777</v>
      </c>
      <c r="R3171" s="6" t="s">
        <v>77</v>
      </c>
      <c r="S3171" s="2" t="s">
        <v>1033</v>
      </c>
      <c r="T3171" s="6" t="s">
        <v>80</v>
      </c>
      <c r="X3171" s="2" t="s">
        <v>109</v>
      </c>
      <c r="AD3171" s="2">
        <v>14</v>
      </c>
      <c r="AE3171" s="2" t="s">
        <v>94</v>
      </c>
      <c r="AF3171" s="2" t="s">
        <v>82</v>
      </c>
      <c r="BE3171" s="23" t="str">
        <f t="shared" si="495"/>
        <v>EMF nein</v>
      </c>
      <c r="BF3171" s="23" t="str">
        <f t="shared" si="490"/>
        <v/>
      </c>
      <c r="BG3171" s="23" t="str">
        <f t="shared" si="491"/>
        <v/>
      </c>
      <c r="BH3171" s="23">
        <f t="shared" si="496"/>
        <v>0</v>
      </c>
      <c r="BO3171" s="2" t="s">
        <v>12778</v>
      </c>
      <c r="BP3171" s="3">
        <v>1</v>
      </c>
      <c r="BQ3171" s="2" t="s">
        <v>12779</v>
      </c>
    </row>
    <row r="3172" spans="1:69" ht="16.149999999999999" customHeight="1" x14ac:dyDescent="0.25">
      <c r="A3172" s="16">
        <v>3171</v>
      </c>
      <c r="B3172" s="2" t="s">
        <v>211</v>
      </c>
      <c r="C3172" s="2" t="s">
        <v>9389</v>
      </c>
      <c r="D3172" s="2" t="s">
        <v>137</v>
      </c>
      <c r="E3172" s="2" t="s">
        <v>12780</v>
      </c>
      <c r="F3172" s="67">
        <v>43535</v>
      </c>
      <c r="G3172" s="3">
        <f t="shared" si="493"/>
        <v>3</v>
      </c>
      <c r="H3172" s="3">
        <f t="shared" si="494"/>
        <v>2019</v>
      </c>
      <c r="I3172" s="92">
        <v>0.83680555555555503</v>
      </c>
      <c r="J3172" s="20">
        <f t="shared" si="489"/>
        <v>20</v>
      </c>
      <c r="K3172" s="5" t="str">
        <f t="shared" si="492"/>
        <v>ja</v>
      </c>
      <c r="L3172" s="5" t="s">
        <v>91</v>
      </c>
      <c r="M3172" s="6" t="s">
        <v>100</v>
      </c>
      <c r="N3172" s="5">
        <v>55</v>
      </c>
      <c r="O3172" s="6" t="s">
        <v>5139</v>
      </c>
      <c r="P3172" s="6" t="s">
        <v>12781</v>
      </c>
      <c r="R3172" s="6" t="s">
        <v>77</v>
      </c>
      <c r="T3172" s="6" t="s">
        <v>80</v>
      </c>
      <c r="X3172" s="2">
        <v>74</v>
      </c>
      <c r="Y3172" s="2" t="s">
        <v>81</v>
      </c>
      <c r="Z3172" s="2" t="s">
        <v>84</v>
      </c>
      <c r="AD3172" s="2">
        <v>74</v>
      </c>
      <c r="AE3172" s="2" t="s">
        <v>81</v>
      </c>
      <c r="AF3172" s="2" t="s">
        <v>84</v>
      </c>
      <c r="AJ3172" s="2">
        <v>231</v>
      </c>
      <c r="AK3172" s="2" t="s">
        <v>81</v>
      </c>
      <c r="AL3172" s="2" t="s">
        <v>84</v>
      </c>
      <c r="AM3172" s="2">
        <v>231</v>
      </c>
      <c r="AN3172" s="2" t="s">
        <v>81</v>
      </c>
      <c r="AO3172" s="2" t="s">
        <v>84</v>
      </c>
      <c r="AP3172" s="2">
        <v>231</v>
      </c>
      <c r="AQ3172" s="2" t="s">
        <v>81</v>
      </c>
      <c r="AR3172" s="2" t="s">
        <v>84</v>
      </c>
      <c r="AV3172" s="2">
        <v>518</v>
      </c>
      <c r="AW3172" s="2" t="s">
        <v>81</v>
      </c>
      <c r="AX3172" s="2" t="s">
        <v>168</v>
      </c>
      <c r="BB3172" s="2">
        <v>518</v>
      </c>
      <c r="BC3172" s="2" t="s">
        <v>81</v>
      </c>
      <c r="BD3172" s="2" t="s">
        <v>168</v>
      </c>
      <c r="BE3172" s="23" t="str">
        <f t="shared" si="495"/>
        <v>EMF nein</v>
      </c>
      <c r="BF3172" s="23" t="str">
        <f t="shared" si="490"/>
        <v/>
      </c>
      <c r="BG3172" s="23" t="str">
        <f t="shared" si="491"/>
        <v/>
      </c>
      <c r="BH3172" s="23">
        <f t="shared" si="496"/>
        <v>0</v>
      </c>
      <c r="BO3172" s="2" t="s">
        <v>12782</v>
      </c>
      <c r="BP3172" s="3">
        <v>1</v>
      </c>
      <c r="BQ3172" s="2" t="s">
        <v>12783</v>
      </c>
    </row>
    <row r="3173" spans="1:69" ht="16.149999999999999" customHeight="1" x14ac:dyDescent="0.25">
      <c r="A3173" s="16">
        <v>3172</v>
      </c>
      <c r="B3173" s="2" t="s">
        <v>87</v>
      </c>
      <c r="C3173" s="2" t="s">
        <v>540</v>
      </c>
      <c r="D3173" s="2" t="s">
        <v>124</v>
      </c>
      <c r="E3173" s="2" t="s">
        <v>11310</v>
      </c>
      <c r="F3173" s="67">
        <v>43535</v>
      </c>
      <c r="G3173" s="3">
        <f t="shared" si="493"/>
        <v>3</v>
      </c>
      <c r="H3173" s="3">
        <f t="shared" si="494"/>
        <v>2019</v>
      </c>
      <c r="J3173" s="20" t="str">
        <f t="shared" si="489"/>
        <v/>
      </c>
      <c r="K3173" s="5" t="str">
        <f t="shared" si="492"/>
        <v>ja</v>
      </c>
      <c r="L3173" s="5" t="s">
        <v>91</v>
      </c>
      <c r="M3173" s="6" t="s">
        <v>74</v>
      </c>
      <c r="N3173" s="5">
        <v>75</v>
      </c>
      <c r="O3173" s="6" t="s">
        <v>126</v>
      </c>
      <c r="P3173" s="6" t="s">
        <v>12784</v>
      </c>
      <c r="R3173" s="6" t="s">
        <v>77</v>
      </c>
      <c r="T3173" s="6" t="s">
        <v>109</v>
      </c>
      <c r="U3173" s="2" t="s">
        <v>74</v>
      </c>
      <c r="X3173" s="2">
        <v>202</v>
      </c>
      <c r="Y3173" s="2" t="s">
        <v>83</v>
      </c>
      <c r="Z3173" s="2" t="s">
        <v>161</v>
      </c>
      <c r="AA3173" s="2">
        <v>202</v>
      </c>
      <c r="AB3173" s="2" t="s">
        <v>81</v>
      </c>
      <c r="AC3173" s="2" t="s">
        <v>161</v>
      </c>
      <c r="AD3173" s="2">
        <v>202</v>
      </c>
      <c r="AE3173" s="2" t="s">
        <v>83</v>
      </c>
      <c r="AF3173" s="2" t="s">
        <v>161</v>
      </c>
      <c r="BE3173" s="23" t="str">
        <f t="shared" si="495"/>
        <v>EMF nein</v>
      </c>
      <c r="BF3173" s="23" t="str">
        <f t="shared" si="490"/>
        <v/>
      </c>
      <c r="BG3173" s="23" t="str">
        <f t="shared" si="491"/>
        <v/>
      </c>
      <c r="BH3173" s="23">
        <f t="shared" si="496"/>
        <v>0</v>
      </c>
      <c r="BO3173" s="2" t="s">
        <v>12785</v>
      </c>
      <c r="BP3173" s="3">
        <v>1</v>
      </c>
      <c r="BQ3173" s="2" t="s">
        <v>12786</v>
      </c>
    </row>
    <row r="3174" spans="1:69" ht="16.149999999999999" customHeight="1" x14ac:dyDescent="0.25">
      <c r="A3174" s="16">
        <v>3173</v>
      </c>
      <c r="B3174" s="2" t="s">
        <v>211</v>
      </c>
      <c r="C3174" s="2" t="s">
        <v>7638</v>
      </c>
      <c r="D3174" s="2" t="s">
        <v>2334</v>
      </c>
      <c r="E3174" s="2" t="s">
        <v>12787</v>
      </c>
      <c r="F3174" s="67">
        <v>43536</v>
      </c>
      <c r="G3174" s="3">
        <f t="shared" si="493"/>
        <v>3</v>
      </c>
      <c r="H3174" s="3">
        <f t="shared" si="494"/>
        <v>2019</v>
      </c>
      <c r="I3174" s="92">
        <v>3.4722222222222199E-3</v>
      </c>
      <c r="J3174" s="20">
        <f t="shared" si="489"/>
        <v>0</v>
      </c>
      <c r="K3174" s="5" t="str">
        <f t="shared" si="492"/>
        <v>ja</v>
      </c>
      <c r="L3174" s="5" t="s">
        <v>91</v>
      </c>
      <c r="M3174" s="6" t="s">
        <v>74</v>
      </c>
      <c r="O3174" s="6" t="s">
        <v>140</v>
      </c>
      <c r="P3174" s="6" t="s">
        <v>12788</v>
      </c>
      <c r="T3174" s="6" t="s">
        <v>202</v>
      </c>
      <c r="V3174" s="2" t="s">
        <v>202</v>
      </c>
      <c r="X3174" s="2">
        <v>820</v>
      </c>
      <c r="Y3174" s="2" t="s">
        <v>83</v>
      </c>
      <c r="Z3174" s="2" t="s">
        <v>84</v>
      </c>
      <c r="AA3174" s="2">
        <v>820</v>
      </c>
      <c r="AB3174" s="2" t="s">
        <v>81</v>
      </c>
      <c r="AC3174" s="2" t="s">
        <v>84</v>
      </c>
      <c r="AD3174" s="2">
        <v>820</v>
      </c>
      <c r="AE3174" s="2" t="s">
        <v>83</v>
      </c>
      <c r="AF3174" s="2" t="s">
        <v>84</v>
      </c>
      <c r="AJ3174" s="2">
        <v>820</v>
      </c>
      <c r="AK3174" s="2" t="s">
        <v>83</v>
      </c>
      <c r="AL3174" s="2" t="s">
        <v>84</v>
      </c>
      <c r="AM3174" s="2">
        <v>820</v>
      </c>
      <c r="AN3174" s="2" t="s">
        <v>81</v>
      </c>
      <c r="AO3174" s="2" t="s">
        <v>84</v>
      </c>
      <c r="AP3174" s="2">
        <v>820</v>
      </c>
      <c r="AQ3174" s="2" t="s">
        <v>83</v>
      </c>
      <c r="AR3174" s="2" t="s">
        <v>84</v>
      </c>
      <c r="BE3174" s="23" t="str">
        <f t="shared" si="495"/>
        <v>EMF ja</v>
      </c>
      <c r="BF3174" s="23">
        <f t="shared" si="490"/>
        <v>4250</v>
      </c>
      <c r="BG3174" s="23" t="str">
        <f t="shared" si="491"/>
        <v>500+m</v>
      </c>
      <c r="BH3174" s="23">
        <f t="shared" si="496"/>
        <v>2</v>
      </c>
      <c r="BK3174" s="2" t="s">
        <v>162</v>
      </c>
      <c r="BL3174" s="2">
        <v>4600</v>
      </c>
      <c r="BM3174" s="2" t="s">
        <v>162</v>
      </c>
      <c r="BN3174" s="2">
        <v>4250</v>
      </c>
      <c r="BO3174" s="2" t="s">
        <v>12789</v>
      </c>
      <c r="BP3174" s="3">
        <v>1</v>
      </c>
      <c r="BQ3174" s="2" t="s">
        <v>12790</v>
      </c>
    </row>
    <row r="3175" spans="1:69" ht="16.149999999999999" customHeight="1" x14ac:dyDescent="0.25">
      <c r="A3175" s="16">
        <v>3174</v>
      </c>
      <c r="B3175" s="2" t="s">
        <v>211</v>
      </c>
      <c r="C3175" s="2" t="s">
        <v>540</v>
      </c>
      <c r="D3175" s="2" t="s">
        <v>124</v>
      </c>
      <c r="E3175" s="2" t="s">
        <v>2467</v>
      </c>
      <c r="F3175" s="67">
        <v>43531</v>
      </c>
      <c r="G3175" s="3">
        <f t="shared" si="493"/>
        <v>3</v>
      </c>
      <c r="H3175" s="3">
        <f t="shared" si="494"/>
        <v>2019</v>
      </c>
      <c r="I3175" s="92">
        <v>0.69791666666666696</v>
      </c>
      <c r="J3175" s="20">
        <f t="shared" si="489"/>
        <v>16</v>
      </c>
      <c r="K3175" s="5" t="str">
        <f t="shared" si="492"/>
        <v>ja</v>
      </c>
      <c r="L3175" s="5" t="s">
        <v>91</v>
      </c>
      <c r="M3175" s="6" t="s">
        <v>74</v>
      </c>
      <c r="N3175" s="5">
        <v>75</v>
      </c>
      <c r="O3175" s="6" t="s">
        <v>5139</v>
      </c>
      <c r="P3175" s="6" t="s">
        <v>12791</v>
      </c>
      <c r="R3175" s="6" t="s">
        <v>77</v>
      </c>
      <c r="S3175" s="2" t="s">
        <v>12792</v>
      </c>
      <c r="U3175" s="2" t="s">
        <v>74</v>
      </c>
      <c r="X3175" s="2">
        <v>294</v>
      </c>
      <c r="Y3175" s="2" t="s">
        <v>81</v>
      </c>
      <c r="Z3175" s="2" t="s">
        <v>84</v>
      </c>
      <c r="AA3175" s="2">
        <v>294</v>
      </c>
      <c r="AB3175" s="2" t="s">
        <v>81</v>
      </c>
      <c r="AC3175" s="2" t="s">
        <v>84</v>
      </c>
      <c r="AD3175" s="2">
        <v>294</v>
      </c>
      <c r="AE3175" s="2" t="s">
        <v>81</v>
      </c>
      <c r="AF3175" s="2" t="s">
        <v>84</v>
      </c>
      <c r="BE3175" s="23" t="str">
        <f t="shared" si="495"/>
        <v>EMF nein</v>
      </c>
      <c r="BF3175" s="23" t="str">
        <f t="shared" si="490"/>
        <v/>
      </c>
      <c r="BG3175" s="23" t="str">
        <f t="shared" si="491"/>
        <v/>
      </c>
      <c r="BH3175" s="23">
        <f t="shared" si="496"/>
        <v>0</v>
      </c>
      <c r="BO3175" s="2" t="s">
        <v>12793</v>
      </c>
      <c r="BP3175" s="3">
        <v>1</v>
      </c>
      <c r="BQ3175" s="2" t="s">
        <v>12794</v>
      </c>
    </row>
    <row r="3176" spans="1:69" ht="16.149999999999999" customHeight="1" x14ac:dyDescent="0.25">
      <c r="A3176" s="16">
        <v>3175</v>
      </c>
      <c r="B3176" s="2" t="s">
        <v>211</v>
      </c>
      <c r="C3176" s="2" t="s">
        <v>150</v>
      </c>
      <c r="D3176" s="2" t="s">
        <v>151</v>
      </c>
      <c r="E3176" s="2" t="s">
        <v>7511</v>
      </c>
      <c r="F3176" s="67">
        <v>43536</v>
      </c>
      <c r="G3176" s="3">
        <f t="shared" si="493"/>
        <v>3</v>
      </c>
      <c r="H3176" s="3">
        <f t="shared" si="494"/>
        <v>2019</v>
      </c>
      <c r="I3176" s="92">
        <v>0.75</v>
      </c>
      <c r="J3176" s="20">
        <f t="shared" si="489"/>
        <v>18</v>
      </c>
      <c r="K3176" s="5" t="str">
        <f t="shared" si="492"/>
        <v>ja</v>
      </c>
      <c r="L3176" s="5" t="s">
        <v>91</v>
      </c>
      <c r="M3176" s="6" t="s">
        <v>74</v>
      </c>
      <c r="N3176" s="5">
        <v>58</v>
      </c>
      <c r="O3176" s="6" t="s">
        <v>140</v>
      </c>
      <c r="P3176" s="6" t="s">
        <v>12795</v>
      </c>
      <c r="R3176" s="6" t="s">
        <v>77</v>
      </c>
      <c r="X3176" s="2">
        <v>520</v>
      </c>
      <c r="Y3176" s="2" t="s">
        <v>81</v>
      </c>
      <c r="Z3176" s="2" t="s">
        <v>168</v>
      </c>
      <c r="AA3176" s="2">
        <v>520</v>
      </c>
      <c r="AB3176" s="2" t="s">
        <v>81</v>
      </c>
      <c r="AC3176" s="2" t="s">
        <v>168</v>
      </c>
      <c r="AD3176" s="2">
        <v>520</v>
      </c>
      <c r="AE3176" s="2" t="s">
        <v>81</v>
      </c>
      <c r="AF3176" s="2" t="s">
        <v>168</v>
      </c>
      <c r="AJ3176" s="2">
        <v>520</v>
      </c>
      <c r="AK3176" s="2" t="s">
        <v>81</v>
      </c>
      <c r="AL3176" s="2" t="s">
        <v>168</v>
      </c>
      <c r="AM3176" s="2">
        <v>520</v>
      </c>
      <c r="AN3176" s="2" t="s">
        <v>81</v>
      </c>
      <c r="AO3176" s="2" t="s">
        <v>168</v>
      </c>
      <c r="AP3176" s="2">
        <v>520</v>
      </c>
      <c r="AQ3176" s="2" t="s">
        <v>81</v>
      </c>
      <c r="AR3176" s="2" t="s">
        <v>168</v>
      </c>
      <c r="BE3176" s="23" t="str">
        <f t="shared" si="495"/>
        <v>EMF ja</v>
      </c>
      <c r="BF3176" s="23">
        <f t="shared" si="490"/>
        <v>600</v>
      </c>
      <c r="BG3176" s="23" t="str">
        <f t="shared" si="491"/>
        <v>500+m</v>
      </c>
      <c r="BH3176" s="23">
        <f t="shared" si="496"/>
        <v>1</v>
      </c>
      <c r="BK3176" s="2" t="s">
        <v>162</v>
      </c>
      <c r="BL3176" s="2">
        <v>600</v>
      </c>
      <c r="BP3176" s="3">
        <v>1</v>
      </c>
      <c r="BQ3176" s="2" t="s">
        <v>12796</v>
      </c>
    </row>
    <row r="3177" spans="1:69" ht="16.149999999999999" customHeight="1" x14ac:dyDescent="0.25">
      <c r="A3177" s="16">
        <v>3176</v>
      </c>
      <c r="B3177" s="2" t="s">
        <v>87</v>
      </c>
      <c r="C3177" s="2" t="s">
        <v>1096</v>
      </c>
      <c r="D3177" s="2" t="s">
        <v>1097</v>
      </c>
      <c r="E3177" s="2" t="s">
        <v>12797</v>
      </c>
      <c r="F3177" s="67">
        <v>43537</v>
      </c>
      <c r="G3177" s="3">
        <f t="shared" si="493"/>
        <v>3</v>
      </c>
      <c r="H3177" s="3">
        <f t="shared" si="494"/>
        <v>2019</v>
      </c>
      <c r="I3177" s="92">
        <v>0.46527777777777801</v>
      </c>
      <c r="J3177" s="20">
        <f t="shared" si="489"/>
        <v>11</v>
      </c>
      <c r="K3177" s="5" t="str">
        <f t="shared" si="492"/>
        <v>ja</v>
      </c>
      <c r="L3177" s="5" t="s">
        <v>73</v>
      </c>
      <c r="M3177" s="6" t="s">
        <v>74</v>
      </c>
      <c r="N3177" s="5">
        <v>71</v>
      </c>
      <c r="O3177" s="6" t="s">
        <v>126</v>
      </c>
      <c r="P3177" s="6" t="s">
        <v>12798</v>
      </c>
      <c r="R3177" s="6" t="s">
        <v>77</v>
      </c>
      <c r="X3177" s="2">
        <v>72</v>
      </c>
      <c r="Y3177" s="2" t="s">
        <v>81</v>
      </c>
      <c r="Z3177" s="2" t="s">
        <v>82</v>
      </c>
      <c r="AA3177" s="2">
        <v>72</v>
      </c>
      <c r="AB3177" s="2" t="s">
        <v>81</v>
      </c>
      <c r="AC3177" s="2" t="s">
        <v>82</v>
      </c>
      <c r="AD3177" s="2">
        <v>72</v>
      </c>
      <c r="AE3177" s="2" t="s">
        <v>83</v>
      </c>
      <c r="AF3177" s="2" t="s">
        <v>82</v>
      </c>
      <c r="AJ3177" s="2">
        <v>431</v>
      </c>
      <c r="AK3177" s="2" t="s">
        <v>81</v>
      </c>
      <c r="AL3177" s="2" t="s">
        <v>82</v>
      </c>
      <c r="AM3177" s="2">
        <v>431</v>
      </c>
      <c r="AN3177" s="2" t="s">
        <v>81</v>
      </c>
      <c r="AO3177" s="2" t="s">
        <v>82</v>
      </c>
      <c r="AP3177" s="2">
        <v>431</v>
      </c>
      <c r="AQ3177" s="2" t="s">
        <v>81</v>
      </c>
      <c r="AR3177" s="2" t="s">
        <v>82</v>
      </c>
      <c r="BE3177" s="23" t="str">
        <f t="shared" si="495"/>
        <v>EMF ja</v>
      </c>
      <c r="BF3177" s="23" t="str">
        <f t="shared" si="490"/>
        <v/>
      </c>
      <c r="BG3177" s="23" t="str">
        <f t="shared" si="491"/>
        <v/>
      </c>
      <c r="BH3177" s="23">
        <f t="shared" si="496"/>
        <v>1</v>
      </c>
      <c r="BK3177" s="2" t="s">
        <v>162</v>
      </c>
      <c r="BP3177" s="3">
        <v>1</v>
      </c>
      <c r="BQ3177" s="2" t="s">
        <v>12799</v>
      </c>
    </row>
    <row r="3178" spans="1:69" ht="16.149999999999999" customHeight="1" x14ac:dyDescent="0.25">
      <c r="A3178" s="69">
        <v>3177</v>
      </c>
      <c r="B3178" s="2" t="s">
        <v>211</v>
      </c>
      <c r="C3178" s="2" t="s">
        <v>11163</v>
      </c>
      <c r="D3178" s="2" t="s">
        <v>151</v>
      </c>
      <c r="E3178" s="2" t="s">
        <v>12800</v>
      </c>
      <c r="F3178" s="67">
        <v>43538</v>
      </c>
      <c r="G3178" s="3">
        <f t="shared" si="493"/>
        <v>3</v>
      </c>
      <c r="H3178" s="3">
        <f t="shared" si="494"/>
        <v>2019</v>
      </c>
      <c r="I3178" s="92">
        <v>0.27083333333333298</v>
      </c>
      <c r="J3178" s="20">
        <f t="shared" si="489"/>
        <v>6</v>
      </c>
      <c r="K3178" s="5" t="str">
        <f t="shared" si="492"/>
        <v>ja</v>
      </c>
      <c r="L3178" s="5" t="s">
        <v>91</v>
      </c>
      <c r="M3178" s="6" t="s">
        <v>74</v>
      </c>
      <c r="N3178" s="5">
        <v>37</v>
      </c>
      <c r="O3178" s="6" t="s">
        <v>126</v>
      </c>
      <c r="P3178" s="6" t="s">
        <v>12801</v>
      </c>
      <c r="R3178" s="6" t="s">
        <v>781</v>
      </c>
      <c r="T3178" s="6" t="s">
        <v>80</v>
      </c>
      <c r="U3178" s="2" t="s">
        <v>74</v>
      </c>
      <c r="V3178" s="5" t="s">
        <v>80</v>
      </c>
      <c r="X3178" s="2">
        <v>561</v>
      </c>
      <c r="Y3178" s="2" t="s">
        <v>81</v>
      </c>
      <c r="Z3178" s="2" t="s">
        <v>168</v>
      </c>
      <c r="AD3178" s="2">
        <v>561</v>
      </c>
      <c r="AE3178" s="2" t="s">
        <v>83</v>
      </c>
      <c r="AF3178" s="2" t="s">
        <v>168</v>
      </c>
      <c r="BE3178" s="23" t="str">
        <f t="shared" si="495"/>
        <v>EMF ja</v>
      </c>
      <c r="BF3178" s="23">
        <f t="shared" si="490"/>
        <v>1950</v>
      </c>
      <c r="BG3178" s="23" t="str">
        <f t="shared" si="491"/>
        <v>500+m</v>
      </c>
      <c r="BH3178" s="23">
        <f t="shared" si="496"/>
        <v>1</v>
      </c>
      <c r="BI3178" s="2" t="s">
        <v>162</v>
      </c>
      <c r="BJ3178" s="2">
        <v>1950</v>
      </c>
      <c r="BO3178" s="2" t="s">
        <v>12802</v>
      </c>
      <c r="BP3178" s="3">
        <v>1</v>
      </c>
      <c r="BQ3178" s="2" t="s">
        <v>12803</v>
      </c>
    </row>
    <row r="3179" spans="1:69" ht="16.149999999999999" customHeight="1" x14ac:dyDescent="0.25">
      <c r="A3179" s="16">
        <v>3178</v>
      </c>
      <c r="B3179" s="2" t="s">
        <v>211</v>
      </c>
      <c r="C3179" s="2" t="s">
        <v>1973</v>
      </c>
      <c r="D3179" s="2" t="s">
        <v>137</v>
      </c>
      <c r="E3179" s="2" t="s">
        <v>12804</v>
      </c>
      <c r="F3179" s="67">
        <v>43537</v>
      </c>
      <c r="G3179" s="3">
        <f t="shared" si="493"/>
        <v>3</v>
      </c>
      <c r="H3179" s="3">
        <f t="shared" si="494"/>
        <v>2019</v>
      </c>
      <c r="I3179" s="92">
        <v>0.88888888888888895</v>
      </c>
      <c r="J3179" s="20">
        <f t="shared" si="489"/>
        <v>21</v>
      </c>
      <c r="K3179" s="5" t="str">
        <f t="shared" si="492"/>
        <v>ja</v>
      </c>
      <c r="L3179" s="5" t="s">
        <v>91</v>
      </c>
      <c r="M3179" s="6" t="s">
        <v>74</v>
      </c>
      <c r="N3179" s="5">
        <v>31</v>
      </c>
      <c r="O3179" s="6" t="s">
        <v>101</v>
      </c>
      <c r="P3179" s="6" t="s">
        <v>12805</v>
      </c>
      <c r="R3179" s="6" t="s">
        <v>77</v>
      </c>
      <c r="T3179" s="6" t="s">
        <v>80</v>
      </c>
      <c r="U3179" s="2" t="s">
        <v>74</v>
      </c>
      <c r="X3179" s="2">
        <v>2010</v>
      </c>
      <c r="Y3179" s="2" t="s">
        <v>81</v>
      </c>
      <c r="Z3179" s="2" t="s">
        <v>168</v>
      </c>
      <c r="AA3179" s="2">
        <v>210</v>
      </c>
      <c r="AB3179" s="2" t="s">
        <v>94</v>
      </c>
      <c r="AC3179" s="2" t="s">
        <v>168</v>
      </c>
      <c r="AD3179" s="2">
        <v>2010</v>
      </c>
      <c r="AE3179" s="2" t="s">
        <v>81</v>
      </c>
      <c r="AF3179" s="2" t="s">
        <v>168</v>
      </c>
      <c r="BE3179" s="23" t="str">
        <f t="shared" si="495"/>
        <v>EMF nein</v>
      </c>
      <c r="BF3179" s="23" t="str">
        <f t="shared" si="490"/>
        <v/>
      </c>
      <c r="BG3179" s="23" t="str">
        <f t="shared" si="491"/>
        <v/>
      </c>
      <c r="BH3179" s="23">
        <f t="shared" si="496"/>
        <v>0</v>
      </c>
      <c r="BO3179" s="2" t="s">
        <v>12806</v>
      </c>
      <c r="BP3179" s="3">
        <v>1</v>
      </c>
      <c r="BQ3179" s="2" t="s">
        <v>12807</v>
      </c>
    </row>
    <row r="3180" spans="1:69" ht="16.149999999999999" customHeight="1" x14ac:dyDescent="0.25">
      <c r="A3180" s="16">
        <v>3179</v>
      </c>
      <c r="B3180" s="2" t="s">
        <v>87</v>
      </c>
      <c r="C3180" s="2" t="s">
        <v>12808</v>
      </c>
      <c r="D3180" s="2" t="s">
        <v>151</v>
      </c>
      <c r="E3180" s="2" t="s">
        <v>12809</v>
      </c>
      <c r="F3180" s="67">
        <v>43537</v>
      </c>
      <c r="G3180" s="3">
        <f t="shared" si="493"/>
        <v>3</v>
      </c>
      <c r="H3180" s="3">
        <f t="shared" si="494"/>
        <v>2019</v>
      </c>
      <c r="I3180" s="92">
        <v>0.625</v>
      </c>
      <c r="J3180" s="20">
        <f t="shared" si="489"/>
        <v>15</v>
      </c>
      <c r="K3180" s="5" t="str">
        <f t="shared" si="492"/>
        <v>ja</v>
      </c>
      <c r="L3180" s="5" t="s">
        <v>73</v>
      </c>
      <c r="M3180" s="6" t="s">
        <v>74</v>
      </c>
      <c r="N3180" s="5">
        <v>77</v>
      </c>
      <c r="O3180" s="6" t="s">
        <v>140</v>
      </c>
      <c r="P3180" s="6" t="s">
        <v>12810</v>
      </c>
      <c r="Q3180" s="6" t="s">
        <v>10684</v>
      </c>
      <c r="R3180" s="6" t="s">
        <v>77</v>
      </c>
      <c r="X3180" s="2">
        <v>550</v>
      </c>
      <c r="Y3180" s="2" t="s">
        <v>83</v>
      </c>
      <c r="Z3180" s="2" t="s">
        <v>168</v>
      </c>
      <c r="AA3180" s="2">
        <v>550</v>
      </c>
      <c r="AB3180" s="2" t="s">
        <v>81</v>
      </c>
      <c r="AC3180" s="2" t="s">
        <v>168</v>
      </c>
      <c r="AD3180" s="2">
        <v>550</v>
      </c>
      <c r="AE3180" s="2" t="s">
        <v>83</v>
      </c>
      <c r="AF3180" s="2" t="s">
        <v>168</v>
      </c>
      <c r="AJ3180" s="2">
        <v>550</v>
      </c>
      <c r="AK3180" s="2" t="s">
        <v>83</v>
      </c>
      <c r="AL3180" s="2" t="s">
        <v>168</v>
      </c>
      <c r="AM3180" s="2">
        <v>550</v>
      </c>
      <c r="AN3180" s="2" t="s">
        <v>81</v>
      </c>
      <c r="AO3180" s="2" t="s">
        <v>168</v>
      </c>
      <c r="AP3180" s="2">
        <v>550</v>
      </c>
      <c r="AQ3180" s="2" t="s">
        <v>83</v>
      </c>
      <c r="AR3180" s="2" t="s">
        <v>168</v>
      </c>
      <c r="BE3180" s="23" t="str">
        <f t="shared" si="495"/>
        <v>EMF nein</v>
      </c>
      <c r="BF3180" s="23" t="str">
        <f t="shared" si="490"/>
        <v/>
      </c>
      <c r="BG3180" s="23" t="str">
        <f t="shared" si="491"/>
        <v/>
      </c>
      <c r="BH3180" s="23">
        <f t="shared" si="496"/>
        <v>0</v>
      </c>
      <c r="BO3180" s="2" t="s">
        <v>12811</v>
      </c>
      <c r="BP3180" s="3">
        <v>1</v>
      </c>
      <c r="BQ3180" s="2" t="s">
        <v>12812</v>
      </c>
    </row>
    <row r="3181" spans="1:69" ht="16.149999999999999" customHeight="1" x14ac:dyDescent="0.25">
      <c r="A3181" s="16">
        <v>3180</v>
      </c>
      <c r="B3181" s="2" t="s">
        <v>87</v>
      </c>
      <c r="C3181" s="2" t="s">
        <v>1328</v>
      </c>
      <c r="D3181" s="2" t="s">
        <v>113</v>
      </c>
      <c r="E3181" s="2" t="s">
        <v>1867</v>
      </c>
      <c r="F3181" s="67">
        <v>43538</v>
      </c>
      <c r="G3181" s="3">
        <f t="shared" si="493"/>
        <v>3</v>
      </c>
      <c r="H3181" s="3">
        <f t="shared" si="494"/>
        <v>2019</v>
      </c>
      <c r="I3181" s="92">
        <v>0.58680555555555602</v>
      </c>
      <c r="J3181" s="20">
        <f t="shared" si="489"/>
        <v>14</v>
      </c>
      <c r="K3181" s="5" t="str">
        <f t="shared" si="492"/>
        <v>ja</v>
      </c>
      <c r="L3181" s="5" t="s">
        <v>91</v>
      </c>
      <c r="M3181" s="6" t="s">
        <v>74</v>
      </c>
      <c r="N3181" s="5">
        <v>85</v>
      </c>
      <c r="O3181" s="6" t="s">
        <v>5139</v>
      </c>
      <c r="P3181" s="6" t="s">
        <v>12813</v>
      </c>
      <c r="R3181" s="6" t="s">
        <v>77</v>
      </c>
      <c r="S3181" s="2" t="s">
        <v>93</v>
      </c>
      <c r="X3181" s="2">
        <v>219</v>
      </c>
      <c r="Y3181" s="2" t="s">
        <v>81</v>
      </c>
      <c r="Z3181" s="2" t="s">
        <v>82</v>
      </c>
      <c r="AA3181" s="2">
        <v>219</v>
      </c>
      <c r="AB3181" s="2" t="s">
        <v>81</v>
      </c>
      <c r="AC3181" s="2" t="s">
        <v>82</v>
      </c>
      <c r="AD3181" s="2">
        <v>219</v>
      </c>
      <c r="AE3181" s="2" t="s">
        <v>81</v>
      </c>
      <c r="AF3181" s="2" t="s">
        <v>82</v>
      </c>
      <c r="BE3181" s="23" t="str">
        <f t="shared" si="495"/>
        <v>EMF nein</v>
      </c>
      <c r="BF3181" s="23" t="str">
        <f t="shared" si="490"/>
        <v/>
      </c>
      <c r="BG3181" s="23" t="str">
        <f t="shared" si="491"/>
        <v/>
      </c>
      <c r="BH3181" s="23">
        <f t="shared" si="496"/>
        <v>0</v>
      </c>
      <c r="BO3181" s="2" t="s">
        <v>12814</v>
      </c>
      <c r="BP3181" s="3">
        <v>1</v>
      </c>
      <c r="BQ3181" s="2" t="s">
        <v>12815</v>
      </c>
    </row>
    <row r="3182" spans="1:69" ht="16.149999999999999" customHeight="1" x14ac:dyDescent="0.25">
      <c r="A3182" s="16">
        <v>3181</v>
      </c>
      <c r="B3182" s="2" t="s">
        <v>87</v>
      </c>
      <c r="C3182" s="2" t="s">
        <v>12816</v>
      </c>
      <c r="D3182" s="2" t="s">
        <v>296</v>
      </c>
      <c r="E3182" s="2" t="s">
        <v>12817</v>
      </c>
      <c r="F3182" s="67">
        <v>43538</v>
      </c>
      <c r="G3182" s="3">
        <f t="shared" si="493"/>
        <v>3</v>
      </c>
      <c r="H3182" s="3">
        <f t="shared" si="494"/>
        <v>2019</v>
      </c>
      <c r="I3182" s="92">
        <v>0.37152777777777801</v>
      </c>
      <c r="J3182" s="20">
        <f t="shared" si="489"/>
        <v>8</v>
      </c>
      <c r="K3182" s="5" t="str">
        <f t="shared" si="492"/>
        <v>ja</v>
      </c>
      <c r="L3182" s="5" t="s">
        <v>91</v>
      </c>
      <c r="M3182" s="6" t="s">
        <v>74</v>
      </c>
      <c r="N3182" s="5">
        <v>70</v>
      </c>
      <c r="O3182" s="6" t="s">
        <v>126</v>
      </c>
      <c r="P3182" s="2" t="s">
        <v>5164</v>
      </c>
      <c r="R3182" s="6" t="s">
        <v>789</v>
      </c>
      <c r="T3182" s="6" t="s">
        <v>202</v>
      </c>
      <c r="U3182" s="2" t="s">
        <v>139</v>
      </c>
      <c r="X3182" s="2">
        <v>790</v>
      </c>
      <c r="Y3182" s="2" t="s">
        <v>81</v>
      </c>
      <c r="Z3182" s="2" t="s">
        <v>84</v>
      </c>
      <c r="AA3182" s="2">
        <v>790</v>
      </c>
      <c r="AB3182" s="2" t="s">
        <v>81</v>
      </c>
      <c r="AC3182" s="2" t="s">
        <v>84</v>
      </c>
      <c r="AD3182" s="2">
        <v>790</v>
      </c>
      <c r="AE3182" s="2" t="s">
        <v>81</v>
      </c>
      <c r="AF3182" s="2" t="s">
        <v>84</v>
      </c>
      <c r="BE3182" s="23" t="str">
        <f t="shared" si="495"/>
        <v>EMF ja</v>
      </c>
      <c r="BF3182" s="23">
        <f t="shared" si="490"/>
        <v>1100</v>
      </c>
      <c r="BG3182" s="23" t="str">
        <f t="shared" si="491"/>
        <v>500+m</v>
      </c>
      <c r="BH3182" s="23">
        <f t="shared" si="496"/>
        <v>1</v>
      </c>
      <c r="BK3182" s="2" t="s">
        <v>162</v>
      </c>
      <c r="BL3182" s="2">
        <v>1100</v>
      </c>
      <c r="BO3182" s="2" t="s">
        <v>12818</v>
      </c>
      <c r="BP3182" s="3">
        <v>1</v>
      </c>
      <c r="BQ3182" s="2" t="s">
        <v>12819</v>
      </c>
    </row>
    <row r="3183" spans="1:69" ht="16.149999999999999" customHeight="1" x14ac:dyDescent="0.25">
      <c r="A3183" s="16">
        <v>3182</v>
      </c>
      <c r="B3183" s="17" t="s">
        <v>211</v>
      </c>
      <c r="C3183" s="17" t="s">
        <v>1851</v>
      </c>
      <c r="D3183" s="2" t="s">
        <v>89</v>
      </c>
      <c r="E3183" s="2" t="s">
        <v>2739</v>
      </c>
      <c r="F3183" s="67">
        <v>43541</v>
      </c>
      <c r="G3183" s="3">
        <f t="shared" si="493"/>
        <v>3</v>
      </c>
      <c r="H3183" s="3">
        <f t="shared" si="494"/>
        <v>2019</v>
      </c>
      <c r="I3183" s="92">
        <v>0.211805555555556</v>
      </c>
      <c r="J3183" s="20">
        <f t="shared" si="489"/>
        <v>5</v>
      </c>
      <c r="K3183" s="5" t="str">
        <f t="shared" si="492"/>
        <v>ja</v>
      </c>
      <c r="L3183" s="5" t="s">
        <v>91</v>
      </c>
      <c r="M3183" s="6" t="s">
        <v>74</v>
      </c>
      <c r="N3183" s="5">
        <v>21</v>
      </c>
      <c r="O3183" s="6" t="s">
        <v>75</v>
      </c>
      <c r="P3183" s="6" t="s">
        <v>12820</v>
      </c>
      <c r="R3183" s="6" t="s">
        <v>77</v>
      </c>
      <c r="X3183" s="2">
        <v>82</v>
      </c>
      <c r="Y3183" s="2" t="s">
        <v>81</v>
      </c>
      <c r="Z3183" s="2" t="s">
        <v>84</v>
      </c>
      <c r="AA3183" s="2">
        <v>82</v>
      </c>
      <c r="AB3183" s="2" t="s">
        <v>81</v>
      </c>
      <c r="AC3183" s="2" t="s">
        <v>84</v>
      </c>
      <c r="AD3183" s="2">
        <v>82</v>
      </c>
      <c r="AE3183" s="2" t="s">
        <v>81</v>
      </c>
      <c r="AF3183" s="2" t="s">
        <v>84</v>
      </c>
      <c r="AJ3183" s="2">
        <v>226</v>
      </c>
      <c r="AK3183" s="2" t="s">
        <v>81</v>
      </c>
      <c r="AL3183" s="2" t="s">
        <v>84</v>
      </c>
      <c r="AM3183" s="2">
        <v>226</v>
      </c>
      <c r="AN3183" s="2" t="s">
        <v>81</v>
      </c>
      <c r="AO3183" s="2" t="s">
        <v>84</v>
      </c>
      <c r="AP3183" s="2">
        <v>226</v>
      </c>
      <c r="AQ3183" s="2" t="s">
        <v>81</v>
      </c>
      <c r="AR3183" s="2" t="s">
        <v>84</v>
      </c>
      <c r="BE3183" s="23" t="str">
        <f t="shared" si="495"/>
        <v>EMF nein</v>
      </c>
      <c r="BF3183" s="23" t="str">
        <f t="shared" si="490"/>
        <v/>
      </c>
      <c r="BG3183" s="23" t="str">
        <f t="shared" si="491"/>
        <v/>
      </c>
      <c r="BH3183" s="23">
        <f t="shared" si="496"/>
        <v>0</v>
      </c>
      <c r="BO3183" s="2" t="s">
        <v>12821</v>
      </c>
      <c r="BP3183" s="3">
        <v>1</v>
      </c>
      <c r="BQ3183" s="2" t="s">
        <v>12822</v>
      </c>
    </row>
    <row r="3184" spans="1:69" ht="15.75" customHeight="1" x14ac:dyDescent="0.25">
      <c r="A3184" s="93">
        <v>3183</v>
      </c>
      <c r="B3184" s="2" t="s">
        <v>135</v>
      </c>
      <c r="C3184" s="2" t="s">
        <v>1481</v>
      </c>
      <c r="D3184" s="2" t="s">
        <v>89</v>
      </c>
      <c r="E3184" s="2" t="s">
        <v>6607</v>
      </c>
      <c r="F3184" s="67">
        <v>43539</v>
      </c>
      <c r="G3184" s="3">
        <f t="shared" si="493"/>
        <v>3</v>
      </c>
      <c r="H3184" s="3">
        <f t="shared" si="494"/>
        <v>2019</v>
      </c>
      <c r="I3184" s="92">
        <v>0.35416666666666702</v>
      </c>
      <c r="J3184" s="20">
        <f t="shared" si="489"/>
        <v>8</v>
      </c>
      <c r="K3184" s="5" t="str">
        <f t="shared" si="492"/>
        <v>ja</v>
      </c>
      <c r="L3184" s="5" t="s">
        <v>91</v>
      </c>
      <c r="M3184" s="6" t="s">
        <v>139</v>
      </c>
      <c r="O3184" s="6" t="s">
        <v>75</v>
      </c>
      <c r="P3184" s="6" t="s">
        <v>12477</v>
      </c>
      <c r="R3184" s="6" t="s">
        <v>77</v>
      </c>
      <c r="U3184" s="2" t="s">
        <v>208</v>
      </c>
      <c r="V3184" s="2" t="s">
        <v>80</v>
      </c>
      <c r="X3184" s="2">
        <v>112</v>
      </c>
      <c r="Y3184" s="2" t="s">
        <v>81</v>
      </c>
      <c r="Z3184" s="2" t="s">
        <v>84</v>
      </c>
      <c r="AD3184" s="2">
        <v>112</v>
      </c>
      <c r="AE3184" s="2" t="s">
        <v>81</v>
      </c>
      <c r="AF3184" s="2" t="s">
        <v>84</v>
      </c>
      <c r="BE3184" s="23" t="str">
        <f t="shared" si="495"/>
        <v>EMF ja</v>
      </c>
      <c r="BF3184" s="23">
        <f t="shared" si="490"/>
        <v>10</v>
      </c>
      <c r="BG3184" s="23" t="str">
        <f t="shared" si="491"/>
        <v>&lt;100m</v>
      </c>
      <c r="BH3184" s="23">
        <f t="shared" si="496"/>
        <v>1</v>
      </c>
      <c r="BK3184" s="2" t="s">
        <v>162</v>
      </c>
      <c r="BL3184" s="2">
        <v>10</v>
      </c>
      <c r="BO3184" s="2" t="s">
        <v>12823</v>
      </c>
      <c r="BP3184" s="3">
        <v>1</v>
      </c>
      <c r="BQ3184" s="2" t="s">
        <v>12824</v>
      </c>
    </row>
    <row r="3185" spans="1:70" ht="16.149999999999999" customHeight="1" x14ac:dyDescent="0.25">
      <c r="A3185" s="16">
        <v>3184</v>
      </c>
      <c r="B3185" s="2" t="s">
        <v>135</v>
      </c>
      <c r="C3185" s="17" t="s">
        <v>1241</v>
      </c>
      <c r="D3185" s="2" t="s">
        <v>575</v>
      </c>
      <c r="E3185" s="2" t="s">
        <v>247</v>
      </c>
      <c r="F3185" s="67">
        <v>43539</v>
      </c>
      <c r="G3185" s="3">
        <f t="shared" si="493"/>
        <v>3</v>
      </c>
      <c r="H3185" s="3">
        <f t="shared" si="494"/>
        <v>2019</v>
      </c>
      <c r="I3185" s="92">
        <v>0.41666666666666702</v>
      </c>
      <c r="J3185" s="20">
        <f t="shared" si="489"/>
        <v>10</v>
      </c>
      <c r="K3185" s="5" t="str">
        <f t="shared" si="492"/>
        <v>ja</v>
      </c>
      <c r="L3185" s="5" t="s">
        <v>91</v>
      </c>
      <c r="M3185" s="6" t="s">
        <v>139</v>
      </c>
      <c r="O3185" s="6" t="s">
        <v>75</v>
      </c>
      <c r="P3185" s="6" t="s">
        <v>12825</v>
      </c>
      <c r="R3185" s="6" t="s">
        <v>77</v>
      </c>
      <c r="U3185" s="2" t="s">
        <v>9313</v>
      </c>
      <c r="V3185" s="2" t="s">
        <v>80</v>
      </c>
      <c r="X3185" s="2">
        <v>499</v>
      </c>
      <c r="Y3185" s="2" t="s">
        <v>81</v>
      </c>
      <c r="Z3185" s="2" t="s">
        <v>84</v>
      </c>
      <c r="AD3185" s="2">
        <v>499</v>
      </c>
      <c r="AE3185" s="2" t="s">
        <v>83</v>
      </c>
      <c r="AF3185" s="2" t="s">
        <v>84</v>
      </c>
      <c r="BE3185" s="23" t="str">
        <f t="shared" si="495"/>
        <v>EMF nein</v>
      </c>
      <c r="BF3185" s="23" t="str">
        <f t="shared" si="490"/>
        <v/>
      </c>
      <c r="BG3185" s="23" t="str">
        <f t="shared" si="491"/>
        <v/>
      </c>
      <c r="BH3185" s="23">
        <f t="shared" si="496"/>
        <v>0</v>
      </c>
      <c r="BO3185" s="2" t="s">
        <v>12826</v>
      </c>
      <c r="BP3185" s="3">
        <v>1</v>
      </c>
      <c r="BQ3185" s="2" t="s">
        <v>12827</v>
      </c>
    </row>
    <row r="3186" spans="1:70" ht="16.149999999999999" customHeight="1" x14ac:dyDescent="0.25">
      <c r="A3186" s="16">
        <v>3185</v>
      </c>
      <c r="B3186" s="2" t="s">
        <v>211</v>
      </c>
      <c r="C3186" s="2" t="s">
        <v>212</v>
      </c>
      <c r="D3186" s="2" t="s">
        <v>12828</v>
      </c>
      <c r="E3186" s="2" t="s">
        <v>12829</v>
      </c>
      <c r="F3186" s="67">
        <v>43541</v>
      </c>
      <c r="G3186" s="3">
        <f t="shared" si="493"/>
        <v>3</v>
      </c>
      <c r="H3186" s="3">
        <f t="shared" si="494"/>
        <v>2019</v>
      </c>
      <c r="I3186" s="92">
        <v>0.3125</v>
      </c>
      <c r="J3186" s="20">
        <f t="shared" si="489"/>
        <v>7</v>
      </c>
      <c r="K3186" s="5" t="str">
        <f t="shared" si="492"/>
        <v>ja</v>
      </c>
      <c r="M3186" s="6" t="s">
        <v>74</v>
      </c>
      <c r="O3186" s="6" t="s">
        <v>101</v>
      </c>
      <c r="P3186" s="6" t="s">
        <v>12830</v>
      </c>
      <c r="R3186" s="6" t="s">
        <v>77</v>
      </c>
      <c r="T3186" s="6" t="s">
        <v>80</v>
      </c>
      <c r="V3186" s="2" t="s">
        <v>80</v>
      </c>
      <c r="W3186" s="2" t="s">
        <v>10092</v>
      </c>
      <c r="X3186" s="2">
        <v>50</v>
      </c>
      <c r="Y3186" s="2" t="s">
        <v>94</v>
      </c>
      <c r="Z3186" s="2" t="s">
        <v>84</v>
      </c>
      <c r="AA3186" s="2">
        <v>50</v>
      </c>
      <c r="AB3186" s="2" t="s">
        <v>94</v>
      </c>
      <c r="AC3186" s="2" t="s">
        <v>84</v>
      </c>
      <c r="AD3186" s="2">
        <v>50</v>
      </c>
      <c r="AE3186" s="2" t="s">
        <v>94</v>
      </c>
      <c r="AF3186" s="2" t="s">
        <v>84</v>
      </c>
      <c r="BE3186" s="23" t="str">
        <f t="shared" si="495"/>
        <v>EMF nein</v>
      </c>
      <c r="BF3186" s="23" t="str">
        <f t="shared" si="490"/>
        <v/>
      </c>
      <c r="BG3186" s="23" t="str">
        <f t="shared" si="491"/>
        <v/>
      </c>
      <c r="BH3186" s="23">
        <f t="shared" si="496"/>
        <v>0</v>
      </c>
      <c r="BO3186" s="2" t="s">
        <v>12831</v>
      </c>
      <c r="BP3186" s="3">
        <v>1</v>
      </c>
      <c r="BQ3186" s="2" t="s">
        <v>12832</v>
      </c>
    </row>
    <row r="3187" spans="1:70" ht="16.149999999999999" customHeight="1" x14ac:dyDescent="0.25">
      <c r="A3187" s="16">
        <v>3186</v>
      </c>
      <c r="B3187" s="2" t="s">
        <v>5048</v>
      </c>
      <c r="C3187" s="2" t="s">
        <v>381</v>
      </c>
      <c r="D3187" s="2" t="s">
        <v>172</v>
      </c>
      <c r="E3187" s="2" t="s">
        <v>12833</v>
      </c>
      <c r="F3187" s="67">
        <v>43541</v>
      </c>
      <c r="G3187" s="3">
        <f t="shared" si="493"/>
        <v>3</v>
      </c>
      <c r="H3187" s="3">
        <f t="shared" si="494"/>
        <v>2019</v>
      </c>
      <c r="I3187" s="92">
        <v>0.3125</v>
      </c>
      <c r="J3187" s="20">
        <f t="shared" si="489"/>
        <v>7</v>
      </c>
      <c r="K3187" s="5" t="str">
        <f t="shared" si="492"/>
        <v>ja</v>
      </c>
      <c r="L3187" s="5" t="s">
        <v>91</v>
      </c>
      <c r="M3187" s="6" t="s">
        <v>74</v>
      </c>
      <c r="O3187" s="2" t="s">
        <v>5139</v>
      </c>
      <c r="P3187" s="6" t="s">
        <v>12834</v>
      </c>
      <c r="R3187" s="6" t="s">
        <v>77</v>
      </c>
      <c r="S3187" s="2" t="s">
        <v>1033</v>
      </c>
      <c r="T3187" s="6" t="s">
        <v>80</v>
      </c>
      <c r="U3187" s="2" t="s">
        <v>74</v>
      </c>
      <c r="X3187" s="2">
        <v>26</v>
      </c>
      <c r="Y3187" s="2" t="s">
        <v>81</v>
      </c>
      <c r="Z3187" s="2" t="s">
        <v>168</v>
      </c>
      <c r="AA3187" s="2">
        <v>26</v>
      </c>
      <c r="AB3187" s="2" t="s">
        <v>81</v>
      </c>
      <c r="AC3187" s="2" t="s">
        <v>168</v>
      </c>
      <c r="AD3187" s="2">
        <v>26</v>
      </c>
      <c r="AE3187" s="2" t="s">
        <v>81</v>
      </c>
      <c r="AF3187" s="2" t="s">
        <v>168</v>
      </c>
      <c r="AJ3187" s="2">
        <v>196</v>
      </c>
      <c r="AK3187" s="2" t="s">
        <v>81</v>
      </c>
      <c r="AL3187" s="2" t="s">
        <v>84</v>
      </c>
      <c r="AP3187" s="2">
        <v>196</v>
      </c>
      <c r="AQ3187" s="2" t="s">
        <v>81</v>
      </c>
      <c r="AR3187" s="2" t="s">
        <v>84</v>
      </c>
      <c r="AY3187" s="2">
        <v>90</v>
      </c>
      <c r="AZ3187" s="2" t="s">
        <v>81</v>
      </c>
      <c r="BA3187" s="2" t="s">
        <v>161</v>
      </c>
      <c r="BE3187" s="23" t="str">
        <f t="shared" si="495"/>
        <v>EMF nein</v>
      </c>
      <c r="BF3187" s="23" t="str">
        <f t="shared" si="490"/>
        <v/>
      </c>
      <c r="BG3187" s="23" t="str">
        <f t="shared" si="491"/>
        <v/>
      </c>
      <c r="BH3187" s="23">
        <f t="shared" si="496"/>
        <v>0</v>
      </c>
      <c r="BO3187" s="2" t="s">
        <v>12835</v>
      </c>
      <c r="BP3187" s="3">
        <v>1</v>
      </c>
      <c r="BQ3187" s="2" t="s">
        <v>12836</v>
      </c>
    </row>
    <row r="3188" spans="1:70" ht="16.149999999999999" customHeight="1" x14ac:dyDescent="0.25">
      <c r="A3188" s="1">
        <v>3187</v>
      </c>
      <c r="B3188" s="2" t="s">
        <v>211</v>
      </c>
      <c r="C3188" s="2" t="s">
        <v>2822</v>
      </c>
      <c r="D3188" s="2" t="s">
        <v>89</v>
      </c>
      <c r="E3188" s="2" t="s">
        <v>12837</v>
      </c>
      <c r="F3188" s="67">
        <v>43539</v>
      </c>
      <c r="G3188" s="3">
        <f t="shared" si="493"/>
        <v>3</v>
      </c>
      <c r="H3188" s="3">
        <f t="shared" si="494"/>
        <v>2019</v>
      </c>
      <c r="I3188" s="92">
        <v>0.66666666666666696</v>
      </c>
      <c r="J3188" s="20">
        <f t="shared" si="489"/>
        <v>16</v>
      </c>
      <c r="K3188" s="5" t="str">
        <f t="shared" si="492"/>
        <v>ja</v>
      </c>
      <c r="L3188" s="5" t="s">
        <v>91</v>
      </c>
      <c r="M3188" s="6" t="s">
        <v>74</v>
      </c>
      <c r="N3188" s="5">
        <v>22</v>
      </c>
      <c r="O3188" s="6" t="s">
        <v>5139</v>
      </c>
      <c r="P3188" s="6" t="s">
        <v>12838</v>
      </c>
      <c r="R3188" s="6" t="s">
        <v>789</v>
      </c>
      <c r="T3188" s="6" t="s">
        <v>80</v>
      </c>
      <c r="V3188" s="2" t="s">
        <v>80</v>
      </c>
      <c r="X3188" s="2">
        <v>238</v>
      </c>
      <c r="Y3188" s="2" t="s">
        <v>81</v>
      </c>
      <c r="Z3188" s="2" t="s">
        <v>168</v>
      </c>
      <c r="AA3188" s="2" t="s">
        <v>109</v>
      </c>
      <c r="AC3188" s="2" t="s">
        <v>109</v>
      </c>
      <c r="AD3188" s="2" t="s">
        <v>109</v>
      </c>
      <c r="AE3188" s="2" t="s">
        <v>109</v>
      </c>
      <c r="AF3188" s="2" t="s">
        <v>109</v>
      </c>
      <c r="AJ3188" s="2">
        <v>156</v>
      </c>
      <c r="AK3188" s="2" t="s">
        <v>81</v>
      </c>
      <c r="AL3188" s="2" t="s">
        <v>84</v>
      </c>
      <c r="AM3188" s="2">
        <v>156</v>
      </c>
      <c r="AN3188" s="2" t="s">
        <v>81</v>
      </c>
      <c r="AO3188" s="2" t="s">
        <v>84</v>
      </c>
      <c r="AP3188" s="2">
        <v>156</v>
      </c>
      <c r="AQ3188" s="2" t="s">
        <v>81</v>
      </c>
      <c r="AR3188" s="2" t="s">
        <v>84</v>
      </c>
      <c r="AV3188" s="2">
        <v>449</v>
      </c>
      <c r="AW3188" s="2" t="s">
        <v>81</v>
      </c>
      <c r="AX3188" s="2" t="s">
        <v>161</v>
      </c>
      <c r="AY3188" s="2">
        <v>449</v>
      </c>
      <c r="AZ3188" s="2" t="s">
        <v>81</v>
      </c>
      <c r="BA3188" s="2" t="s">
        <v>161</v>
      </c>
      <c r="BB3188" s="2">
        <v>449</v>
      </c>
      <c r="BC3188" s="2" t="s">
        <v>83</v>
      </c>
      <c r="BD3188" s="2" t="s">
        <v>161</v>
      </c>
      <c r="BE3188" s="23" t="str">
        <f t="shared" si="495"/>
        <v>EMF nein</v>
      </c>
      <c r="BF3188" s="23" t="str">
        <f t="shared" si="490"/>
        <v/>
      </c>
      <c r="BG3188" s="23" t="str">
        <f t="shared" si="491"/>
        <v/>
      </c>
      <c r="BH3188" s="23">
        <f t="shared" si="496"/>
        <v>0</v>
      </c>
      <c r="BO3188" s="2" t="s">
        <v>12839</v>
      </c>
      <c r="BP3188" s="3">
        <v>1</v>
      </c>
      <c r="BQ3188" s="2" t="s">
        <v>12840</v>
      </c>
    </row>
    <row r="3189" spans="1:70" ht="16.149999999999999" customHeight="1" x14ac:dyDescent="0.25">
      <c r="A3189" s="93">
        <v>3188</v>
      </c>
      <c r="B3189" s="2" t="s">
        <v>211</v>
      </c>
      <c r="C3189" s="2" t="s">
        <v>1096</v>
      </c>
      <c r="D3189" s="2" t="s">
        <v>1097</v>
      </c>
      <c r="E3189" s="2" t="s">
        <v>12841</v>
      </c>
      <c r="F3189" s="67">
        <v>43540</v>
      </c>
      <c r="G3189" s="3">
        <f t="shared" si="493"/>
        <v>3</v>
      </c>
      <c r="H3189" s="3">
        <f t="shared" si="494"/>
        <v>2019</v>
      </c>
      <c r="I3189" s="92">
        <v>0.52083333333333304</v>
      </c>
      <c r="J3189" s="20">
        <f t="shared" si="489"/>
        <v>12</v>
      </c>
      <c r="K3189" s="5" t="str">
        <f t="shared" si="492"/>
        <v>ja</v>
      </c>
      <c r="L3189" s="5" t="s">
        <v>8298</v>
      </c>
      <c r="M3189" s="6" t="s">
        <v>74</v>
      </c>
      <c r="N3189" s="5">
        <v>27</v>
      </c>
      <c r="O3189" s="6" t="s">
        <v>126</v>
      </c>
      <c r="P3189" s="6" t="s">
        <v>12842</v>
      </c>
      <c r="R3189" s="6" t="s">
        <v>77</v>
      </c>
      <c r="U3189" s="2" t="s">
        <v>74</v>
      </c>
      <c r="X3189" s="2">
        <v>70</v>
      </c>
      <c r="Y3189" s="2" t="s">
        <v>81</v>
      </c>
      <c r="Z3189" s="2" t="s">
        <v>82</v>
      </c>
      <c r="AA3189" s="2">
        <v>70</v>
      </c>
      <c r="AB3189" s="2" t="s">
        <v>81</v>
      </c>
      <c r="AC3189" s="2" t="s">
        <v>82</v>
      </c>
      <c r="AD3189" s="2">
        <v>70</v>
      </c>
      <c r="AE3189" s="2" t="s">
        <v>83</v>
      </c>
      <c r="AF3189" s="2" t="s">
        <v>82</v>
      </c>
      <c r="AJ3189" s="2">
        <v>429</v>
      </c>
      <c r="AK3189" s="2" t="s">
        <v>81</v>
      </c>
      <c r="AL3189" s="2" t="s">
        <v>82</v>
      </c>
      <c r="AM3189" s="2">
        <v>429</v>
      </c>
      <c r="AN3189" s="2" t="s">
        <v>81</v>
      </c>
      <c r="AO3189" s="2" t="s">
        <v>82</v>
      </c>
      <c r="AP3189" s="2">
        <v>429</v>
      </c>
      <c r="AQ3189" s="2" t="s">
        <v>83</v>
      </c>
      <c r="AR3189" s="2" t="s">
        <v>82</v>
      </c>
      <c r="AV3189" s="2">
        <v>536</v>
      </c>
      <c r="AW3189" s="2" t="s">
        <v>81</v>
      </c>
      <c r="AX3189" s="2" t="s">
        <v>161</v>
      </c>
      <c r="BB3189" s="2">
        <v>536</v>
      </c>
      <c r="BC3189" s="2" t="s">
        <v>83</v>
      </c>
      <c r="BD3189" s="2" t="s">
        <v>161</v>
      </c>
      <c r="BE3189" s="23" t="str">
        <f t="shared" si="495"/>
        <v>EMF nein</v>
      </c>
      <c r="BF3189" s="23" t="str">
        <f t="shared" si="490"/>
        <v/>
      </c>
      <c r="BG3189" s="23" t="str">
        <f t="shared" si="491"/>
        <v/>
      </c>
      <c r="BH3189" s="23">
        <f t="shared" si="496"/>
        <v>0</v>
      </c>
      <c r="BO3189" s="2" t="s">
        <v>12843</v>
      </c>
      <c r="BP3189" s="3">
        <v>1</v>
      </c>
      <c r="BQ3189" s="2" t="s">
        <v>12844</v>
      </c>
    </row>
    <row r="3190" spans="1:70" ht="16.149999999999999" customHeight="1" x14ac:dyDescent="0.25">
      <c r="A3190" s="1">
        <v>3189</v>
      </c>
      <c r="B3190" s="2" t="s">
        <v>211</v>
      </c>
      <c r="C3190" s="2" t="s">
        <v>12845</v>
      </c>
      <c r="D3190" s="2" t="s">
        <v>158</v>
      </c>
      <c r="E3190" s="2" t="s">
        <v>12846</v>
      </c>
      <c r="F3190" s="67">
        <v>43537</v>
      </c>
      <c r="G3190" s="3">
        <f t="shared" si="493"/>
        <v>3</v>
      </c>
      <c r="H3190" s="3">
        <f t="shared" si="494"/>
        <v>2019</v>
      </c>
      <c r="I3190" s="92">
        <v>0.13541666666666699</v>
      </c>
      <c r="J3190" s="20">
        <f t="shared" si="489"/>
        <v>3</v>
      </c>
      <c r="K3190" s="5" t="str">
        <f t="shared" si="492"/>
        <v>ja</v>
      </c>
      <c r="L3190" s="5" t="s">
        <v>91</v>
      </c>
      <c r="M3190" s="6" t="s">
        <v>208</v>
      </c>
      <c r="N3190" s="5">
        <v>60</v>
      </c>
      <c r="O3190" s="2" t="s">
        <v>126</v>
      </c>
      <c r="P3190" s="6" t="s">
        <v>12847</v>
      </c>
      <c r="R3190" s="6" t="s">
        <v>77</v>
      </c>
      <c r="T3190" s="6" t="s">
        <v>202</v>
      </c>
      <c r="X3190" s="2">
        <v>230</v>
      </c>
      <c r="Y3190" s="2" t="s">
        <v>81</v>
      </c>
      <c r="Z3190" s="2" t="s">
        <v>84</v>
      </c>
      <c r="AD3190" s="2">
        <v>210</v>
      </c>
      <c r="AE3190" s="2" t="s">
        <v>83</v>
      </c>
      <c r="AF3190" s="2" t="s">
        <v>84</v>
      </c>
      <c r="AV3190" s="74"/>
      <c r="AW3190" s="74"/>
      <c r="AX3190" s="74"/>
      <c r="AY3190" s="74"/>
      <c r="AZ3190" s="74"/>
      <c r="BA3190" s="74"/>
      <c r="BB3190" s="74"/>
      <c r="BC3190" s="74"/>
      <c r="BD3190" s="74"/>
      <c r="BE3190" s="23" t="str">
        <f t="shared" si="495"/>
        <v>EMF nein</v>
      </c>
      <c r="BF3190" s="23" t="str">
        <f t="shared" si="490"/>
        <v/>
      </c>
      <c r="BG3190" s="23" t="str">
        <f t="shared" si="491"/>
        <v/>
      </c>
      <c r="BH3190" s="23">
        <f t="shared" si="496"/>
        <v>0</v>
      </c>
      <c r="BO3190" s="2" t="s">
        <v>12848</v>
      </c>
      <c r="BP3190" s="3">
        <v>1</v>
      </c>
      <c r="BQ3190" s="2" t="s">
        <v>12849</v>
      </c>
    </row>
    <row r="3191" spans="1:70" ht="16.149999999999999" customHeight="1" x14ac:dyDescent="0.25">
      <c r="A3191" s="16">
        <v>3190</v>
      </c>
      <c r="B3191" s="17" t="s">
        <v>211</v>
      </c>
      <c r="C3191" s="17" t="s">
        <v>6550</v>
      </c>
      <c r="D3191" s="17" t="s">
        <v>89</v>
      </c>
      <c r="E3191" s="17" t="s">
        <v>7612</v>
      </c>
      <c r="F3191" s="18">
        <v>43541</v>
      </c>
      <c r="G3191" s="3">
        <f t="shared" si="493"/>
        <v>3</v>
      </c>
      <c r="H3191" s="3">
        <f t="shared" si="494"/>
        <v>2019</v>
      </c>
      <c r="I3191" s="19">
        <v>0.60416666666666696</v>
      </c>
      <c r="J3191" s="20">
        <f t="shared" si="489"/>
        <v>14</v>
      </c>
      <c r="K3191" s="5" t="str">
        <f t="shared" si="492"/>
        <v>ja</v>
      </c>
      <c r="L3191" s="21" t="s">
        <v>91</v>
      </c>
      <c r="M3191" s="22" t="s">
        <v>12850</v>
      </c>
      <c r="N3191" s="21">
        <v>64</v>
      </c>
      <c r="O3191" s="22" t="s">
        <v>5139</v>
      </c>
      <c r="P3191" s="22" t="s">
        <v>12851</v>
      </c>
      <c r="Q3191" s="22"/>
      <c r="R3191" s="22" t="s">
        <v>77</v>
      </c>
      <c r="S3191" s="17"/>
      <c r="T3191" s="22" t="s">
        <v>80</v>
      </c>
      <c r="U3191" s="17"/>
      <c r="V3191" s="17"/>
      <c r="W3191" s="17"/>
      <c r="X3191" s="17">
        <v>322</v>
      </c>
      <c r="Y3191" s="17" t="s">
        <v>81</v>
      </c>
      <c r="Z3191" s="17" t="s">
        <v>84</v>
      </c>
      <c r="AA3191" s="17">
        <v>50</v>
      </c>
      <c r="AB3191" s="17" t="s">
        <v>81</v>
      </c>
      <c r="AC3191" s="17" t="s">
        <v>84</v>
      </c>
      <c r="AD3191" s="17">
        <v>322</v>
      </c>
      <c r="AE3191" s="17" t="s">
        <v>83</v>
      </c>
      <c r="AF3191" s="17" t="s">
        <v>161</v>
      </c>
      <c r="AG3191" s="17"/>
      <c r="AH3191" s="17"/>
      <c r="AI3191" s="17"/>
      <c r="AJ3191" s="17">
        <v>226</v>
      </c>
      <c r="AK3191" s="17" t="s">
        <v>81</v>
      </c>
      <c r="AL3191" s="17" t="s">
        <v>84</v>
      </c>
      <c r="AM3191" s="17">
        <v>226</v>
      </c>
      <c r="AN3191" s="17" t="s">
        <v>81</v>
      </c>
      <c r="AO3191" s="17" t="s">
        <v>84</v>
      </c>
      <c r="AP3191" s="17">
        <v>226</v>
      </c>
      <c r="AQ3191" s="17" t="s">
        <v>81</v>
      </c>
      <c r="AR3191" s="17" t="s">
        <v>84</v>
      </c>
      <c r="AS3191" s="17"/>
      <c r="AT3191" s="17"/>
      <c r="AU3191" s="17"/>
      <c r="AV3191" s="17">
        <v>293</v>
      </c>
      <c r="AW3191" s="17" t="s">
        <v>83</v>
      </c>
      <c r="AX3191" s="17" t="s">
        <v>168</v>
      </c>
      <c r="AY3191" s="17">
        <v>293</v>
      </c>
      <c r="AZ3191" s="17" t="s">
        <v>81</v>
      </c>
      <c r="BA3191" s="17" t="s">
        <v>168</v>
      </c>
      <c r="BB3191" s="17">
        <v>293</v>
      </c>
      <c r="BC3191" s="17" t="s">
        <v>83</v>
      </c>
      <c r="BD3191" s="17" t="s">
        <v>168</v>
      </c>
      <c r="BE3191" s="23" t="str">
        <f t="shared" si="495"/>
        <v>EMF nein</v>
      </c>
      <c r="BF3191" s="23" t="str">
        <f t="shared" si="490"/>
        <v/>
      </c>
      <c r="BG3191" s="23" t="str">
        <f t="shared" si="491"/>
        <v/>
      </c>
      <c r="BH3191" s="23">
        <f t="shared" si="496"/>
        <v>0</v>
      </c>
      <c r="BI3191" s="17"/>
      <c r="BJ3191" s="17"/>
      <c r="BK3191" s="17"/>
      <c r="BL3191" s="17"/>
      <c r="BM3191" s="17"/>
      <c r="BN3191" s="17"/>
      <c r="BO3191" s="17" t="s">
        <v>12852</v>
      </c>
      <c r="BP3191" s="3">
        <v>1</v>
      </c>
      <c r="BQ3191" s="2" t="s">
        <v>12853</v>
      </c>
    </row>
    <row r="3192" spans="1:70" ht="16.149999999999999" customHeight="1" x14ac:dyDescent="0.25">
      <c r="A3192" s="69">
        <v>3191</v>
      </c>
      <c r="B3192" s="17" t="s">
        <v>211</v>
      </c>
      <c r="C3192" s="2" t="s">
        <v>10577</v>
      </c>
      <c r="D3192" s="2" t="s">
        <v>158</v>
      </c>
      <c r="E3192" s="2" t="s">
        <v>12854</v>
      </c>
      <c r="F3192" s="67">
        <v>43587</v>
      </c>
      <c r="G3192" s="3">
        <f t="shared" si="493"/>
        <v>5</v>
      </c>
      <c r="H3192" s="3">
        <f t="shared" si="494"/>
        <v>2019</v>
      </c>
      <c r="I3192" s="92">
        <v>0.67361111111111105</v>
      </c>
      <c r="J3192" s="20">
        <f t="shared" si="489"/>
        <v>16</v>
      </c>
      <c r="K3192" s="5" t="str">
        <f t="shared" si="492"/>
        <v>ja</v>
      </c>
      <c r="L3192" s="5" t="s">
        <v>8298</v>
      </c>
      <c r="M3192" s="6" t="s">
        <v>74</v>
      </c>
      <c r="O3192" s="127" t="s">
        <v>5139</v>
      </c>
      <c r="P3192" s="127" t="s">
        <v>12855</v>
      </c>
      <c r="Q3192" s="6" t="s">
        <v>186</v>
      </c>
      <c r="R3192" s="6" t="s">
        <v>77</v>
      </c>
      <c r="T3192" s="6" t="s">
        <v>80</v>
      </c>
      <c r="U3192" s="127" t="s">
        <v>208</v>
      </c>
      <c r="V3192" s="127" t="s">
        <v>80</v>
      </c>
      <c r="X3192" s="2">
        <v>90</v>
      </c>
      <c r="Y3192" s="2" t="s">
        <v>81</v>
      </c>
      <c r="Z3192" s="2" t="s">
        <v>84</v>
      </c>
      <c r="AD3192" s="2">
        <v>90</v>
      </c>
      <c r="AE3192" s="2" t="s">
        <v>81</v>
      </c>
      <c r="AF3192" s="2" t="s">
        <v>83</v>
      </c>
      <c r="BE3192" s="23" t="str">
        <f t="shared" si="495"/>
        <v>EMF nein</v>
      </c>
      <c r="BF3192" s="23" t="str">
        <f t="shared" si="490"/>
        <v/>
      </c>
      <c r="BG3192" s="23" t="str">
        <f t="shared" si="491"/>
        <v/>
      </c>
      <c r="BH3192" s="23">
        <f t="shared" si="496"/>
        <v>0</v>
      </c>
      <c r="BO3192" s="2" t="s">
        <v>12856</v>
      </c>
      <c r="BP3192" s="3">
        <v>1</v>
      </c>
      <c r="BQ3192" s="2" t="s">
        <v>12857</v>
      </c>
      <c r="BR3192" s="17"/>
    </row>
    <row r="3193" spans="1:70" ht="16.149999999999999" customHeight="1" x14ac:dyDescent="0.25">
      <c r="A3193" s="1">
        <v>3192</v>
      </c>
      <c r="B3193" s="2" t="s">
        <v>211</v>
      </c>
      <c r="C3193" s="2" t="s">
        <v>9174</v>
      </c>
      <c r="D3193" s="2" t="s">
        <v>158</v>
      </c>
      <c r="E3193" s="2" t="s">
        <v>12858</v>
      </c>
      <c r="F3193" s="67">
        <v>43697</v>
      </c>
      <c r="G3193" s="3">
        <f t="shared" si="493"/>
        <v>8</v>
      </c>
      <c r="H3193" s="3">
        <f t="shared" si="494"/>
        <v>2019</v>
      </c>
      <c r="I3193" s="92">
        <v>0.72916666666666696</v>
      </c>
      <c r="J3193" s="20">
        <f t="shared" si="489"/>
        <v>17</v>
      </c>
      <c r="K3193" s="5" t="str">
        <f t="shared" si="492"/>
        <v>ja</v>
      </c>
      <c r="L3193" s="5" t="s">
        <v>91</v>
      </c>
      <c r="M3193" s="6" t="s">
        <v>74</v>
      </c>
      <c r="O3193" s="2" t="s">
        <v>126</v>
      </c>
      <c r="P3193" s="6" t="s">
        <v>12859</v>
      </c>
      <c r="R3193" s="6" t="s">
        <v>335</v>
      </c>
      <c r="T3193" s="6" t="s">
        <v>80</v>
      </c>
      <c r="X3193" s="2">
        <v>235</v>
      </c>
      <c r="Y3193" s="2" t="s">
        <v>81</v>
      </c>
      <c r="Z3193" s="2" t="s">
        <v>82</v>
      </c>
      <c r="AA3193" s="2">
        <v>235</v>
      </c>
      <c r="AB3193" s="2" t="s">
        <v>81</v>
      </c>
      <c r="AC3193" s="2" t="s">
        <v>82</v>
      </c>
      <c r="AD3193" s="2">
        <v>235</v>
      </c>
      <c r="AE3193" s="2" t="s">
        <v>81</v>
      </c>
      <c r="AF3193" s="2" t="s">
        <v>82</v>
      </c>
      <c r="AJ3193" s="2">
        <v>235</v>
      </c>
      <c r="AK3193" s="2" t="s">
        <v>81</v>
      </c>
      <c r="AL3193" s="2" t="s">
        <v>82</v>
      </c>
      <c r="AM3193" s="2">
        <v>235</v>
      </c>
      <c r="AN3193" s="2" t="s">
        <v>81</v>
      </c>
      <c r="AO3193" s="2" t="s">
        <v>82</v>
      </c>
      <c r="AP3193" s="2">
        <v>235</v>
      </c>
      <c r="AQ3193" s="2" t="s">
        <v>81</v>
      </c>
      <c r="AR3193" s="2" t="s">
        <v>82</v>
      </c>
      <c r="AV3193" s="2">
        <v>220</v>
      </c>
      <c r="AW3193" s="2" t="s">
        <v>83</v>
      </c>
      <c r="AX3193" s="2" t="s">
        <v>168</v>
      </c>
      <c r="AY3193" s="2">
        <v>220</v>
      </c>
      <c r="AZ3193" s="2" t="s">
        <v>81</v>
      </c>
      <c r="BA3193" s="2" t="s">
        <v>168</v>
      </c>
      <c r="BB3193" s="2">
        <v>220</v>
      </c>
      <c r="BC3193" s="2" t="s">
        <v>83</v>
      </c>
      <c r="BD3193" s="2" t="s">
        <v>168</v>
      </c>
      <c r="BE3193" s="23" t="str">
        <f t="shared" si="495"/>
        <v>EMF nein</v>
      </c>
      <c r="BF3193" s="23" t="str">
        <f t="shared" si="490"/>
        <v/>
      </c>
      <c r="BG3193" s="23" t="str">
        <f t="shared" si="491"/>
        <v/>
      </c>
      <c r="BH3193" s="23">
        <f t="shared" si="496"/>
        <v>0</v>
      </c>
      <c r="BO3193" s="2" t="s">
        <v>12860</v>
      </c>
      <c r="BP3193" s="3">
        <v>1</v>
      </c>
      <c r="BQ3193" s="2" t="s">
        <v>12861</v>
      </c>
    </row>
    <row r="3194" spans="1:70" ht="16.149999999999999" customHeight="1" x14ac:dyDescent="0.25">
      <c r="A3194" s="1">
        <v>3193</v>
      </c>
      <c r="B3194" s="2" t="s">
        <v>87</v>
      </c>
      <c r="C3194" s="2" t="s">
        <v>442</v>
      </c>
      <c r="D3194" s="2" t="s">
        <v>113</v>
      </c>
      <c r="E3194" s="2" t="s">
        <v>11722</v>
      </c>
      <c r="F3194" s="67">
        <v>43260</v>
      </c>
      <c r="G3194" s="3">
        <f t="shared" si="493"/>
        <v>6</v>
      </c>
      <c r="H3194" s="3">
        <f t="shared" si="494"/>
        <v>2018</v>
      </c>
      <c r="I3194" s="92">
        <v>0.47916666666666702</v>
      </c>
      <c r="J3194" s="20">
        <f t="shared" si="489"/>
        <v>11</v>
      </c>
      <c r="K3194" s="5" t="str">
        <f t="shared" si="492"/>
        <v>ja</v>
      </c>
      <c r="L3194" s="5" t="s">
        <v>73</v>
      </c>
      <c r="M3194" s="6" t="s">
        <v>208</v>
      </c>
      <c r="N3194" s="5">
        <v>78</v>
      </c>
      <c r="O3194" s="2" t="s">
        <v>5139</v>
      </c>
      <c r="P3194" s="6" t="s">
        <v>12862</v>
      </c>
      <c r="R3194" s="6" t="s">
        <v>77</v>
      </c>
      <c r="T3194" s="6" t="s">
        <v>202</v>
      </c>
      <c r="AA3194" s="2">
        <v>340</v>
      </c>
      <c r="AB3194" s="2" t="s">
        <v>94</v>
      </c>
      <c r="AC3194" s="2" t="s">
        <v>84</v>
      </c>
      <c r="AD3194" s="75" t="s">
        <v>109</v>
      </c>
      <c r="BE3194" s="23" t="str">
        <f t="shared" si="495"/>
        <v>EMF nein</v>
      </c>
      <c r="BF3194" s="23" t="str">
        <f t="shared" si="490"/>
        <v/>
      </c>
      <c r="BG3194" s="23" t="str">
        <f t="shared" si="491"/>
        <v/>
      </c>
      <c r="BH3194" s="23">
        <f t="shared" si="496"/>
        <v>0</v>
      </c>
      <c r="BO3194" s="2" t="s">
        <v>12863</v>
      </c>
      <c r="BP3194" s="3">
        <v>1</v>
      </c>
      <c r="BQ3194" s="2" t="s">
        <v>12864</v>
      </c>
    </row>
    <row r="3195" spans="1:70" ht="16.149999999999999" customHeight="1" x14ac:dyDescent="0.25">
      <c r="A3195" s="93">
        <v>3194</v>
      </c>
      <c r="B3195" s="2" t="s">
        <v>87</v>
      </c>
      <c r="C3195" s="2" t="s">
        <v>3479</v>
      </c>
      <c r="D3195" s="2" t="s">
        <v>89</v>
      </c>
      <c r="E3195" s="2" t="s">
        <v>12865</v>
      </c>
      <c r="F3195" s="67">
        <v>43542</v>
      </c>
      <c r="G3195" s="3">
        <f t="shared" si="493"/>
        <v>3</v>
      </c>
      <c r="H3195" s="3">
        <f t="shared" si="494"/>
        <v>2019</v>
      </c>
      <c r="I3195" s="92">
        <v>0.69791666666666696</v>
      </c>
      <c r="J3195" s="20">
        <f t="shared" si="489"/>
        <v>16</v>
      </c>
      <c r="K3195" s="5" t="str">
        <f t="shared" si="492"/>
        <v>ja</v>
      </c>
      <c r="L3195" s="5" t="s">
        <v>73</v>
      </c>
      <c r="M3195" s="6" t="s">
        <v>74</v>
      </c>
      <c r="N3195" s="5">
        <v>75</v>
      </c>
      <c r="O3195" s="2" t="s">
        <v>75</v>
      </c>
      <c r="P3195" s="6" t="s">
        <v>12866</v>
      </c>
      <c r="R3195" s="6" t="s">
        <v>77</v>
      </c>
      <c r="T3195" s="6" t="s">
        <v>80</v>
      </c>
      <c r="W3195" s="2" t="s">
        <v>12867</v>
      </c>
      <c r="X3195" s="2">
        <v>720</v>
      </c>
      <c r="Y3195" s="2" t="s">
        <v>83</v>
      </c>
      <c r="Z3195" s="2" t="s">
        <v>84</v>
      </c>
      <c r="AA3195" s="2">
        <v>720</v>
      </c>
      <c r="AB3195" s="2" t="s">
        <v>83</v>
      </c>
      <c r="AC3195" s="2" t="s">
        <v>84</v>
      </c>
      <c r="AD3195" s="2">
        <v>720</v>
      </c>
      <c r="AE3195" s="2" t="s">
        <v>83</v>
      </c>
      <c r="AF3195" s="2" t="s">
        <v>84</v>
      </c>
      <c r="AJ3195" s="2">
        <v>720</v>
      </c>
      <c r="AK3195" s="2" t="s">
        <v>83</v>
      </c>
      <c r="AL3195" s="2" t="s">
        <v>84</v>
      </c>
      <c r="AM3195" s="2">
        <v>720</v>
      </c>
      <c r="AN3195" s="2" t="s">
        <v>83</v>
      </c>
      <c r="AO3195" s="2" t="s">
        <v>84</v>
      </c>
      <c r="AP3195" s="2">
        <v>720</v>
      </c>
      <c r="AQ3195" s="2" t="s">
        <v>83</v>
      </c>
      <c r="AR3195" s="2" t="s">
        <v>84</v>
      </c>
      <c r="BE3195" s="23" t="str">
        <f t="shared" si="495"/>
        <v>EMF nein</v>
      </c>
      <c r="BF3195" s="23" t="str">
        <f t="shared" si="490"/>
        <v/>
      </c>
      <c r="BG3195" s="23" t="str">
        <f t="shared" si="491"/>
        <v/>
      </c>
      <c r="BH3195" s="23">
        <f t="shared" si="496"/>
        <v>0</v>
      </c>
      <c r="BO3195" s="2" t="s">
        <v>12868</v>
      </c>
      <c r="BP3195" s="3">
        <v>1</v>
      </c>
      <c r="BQ3195" s="2" t="s">
        <v>12869</v>
      </c>
    </row>
    <row r="3196" spans="1:70" ht="15.75" customHeight="1" x14ac:dyDescent="0.25">
      <c r="A3196" s="1">
        <v>3195</v>
      </c>
      <c r="B3196" s="2" t="s">
        <v>87</v>
      </c>
      <c r="C3196" s="2" t="s">
        <v>414</v>
      </c>
      <c r="D3196" s="2" t="s">
        <v>124</v>
      </c>
      <c r="E3196" s="2" t="s">
        <v>12251</v>
      </c>
      <c r="F3196" s="67">
        <v>43542</v>
      </c>
      <c r="G3196" s="3">
        <f t="shared" si="493"/>
        <v>3</v>
      </c>
      <c r="H3196" s="3">
        <f t="shared" si="494"/>
        <v>2019</v>
      </c>
      <c r="I3196" s="92">
        <v>0.54513888888888895</v>
      </c>
      <c r="J3196" s="20">
        <f t="shared" si="489"/>
        <v>13</v>
      </c>
      <c r="K3196" s="5" t="str">
        <f t="shared" si="492"/>
        <v>ja</v>
      </c>
      <c r="L3196" s="5" t="s">
        <v>91</v>
      </c>
      <c r="M3196" s="6" t="s">
        <v>74</v>
      </c>
      <c r="N3196" s="5">
        <v>86</v>
      </c>
      <c r="O3196" s="2" t="s">
        <v>5139</v>
      </c>
      <c r="P3196" s="2" t="s">
        <v>12870</v>
      </c>
      <c r="R3196" s="6" t="s">
        <v>77</v>
      </c>
      <c r="T3196" s="6" t="s">
        <v>80</v>
      </c>
      <c r="U3196" s="2" t="s">
        <v>74</v>
      </c>
      <c r="V3196" s="5" t="s">
        <v>80</v>
      </c>
      <c r="X3196" s="2">
        <v>889</v>
      </c>
      <c r="Y3196" s="2" t="s">
        <v>81</v>
      </c>
      <c r="Z3196" s="2" t="s">
        <v>84</v>
      </c>
      <c r="AA3196" s="2">
        <v>889</v>
      </c>
      <c r="AB3196" s="2" t="s">
        <v>81</v>
      </c>
      <c r="AC3196" s="2" t="s">
        <v>84</v>
      </c>
      <c r="AD3196" s="2">
        <v>889</v>
      </c>
      <c r="AE3196" s="2" t="s">
        <v>83</v>
      </c>
      <c r="AF3196" s="2" t="s">
        <v>84</v>
      </c>
      <c r="AJ3196" s="2">
        <v>889</v>
      </c>
      <c r="AK3196" s="2" t="s">
        <v>81</v>
      </c>
      <c r="AL3196" s="2" t="s">
        <v>84</v>
      </c>
      <c r="AM3196" s="2">
        <v>889</v>
      </c>
      <c r="AN3196" s="2" t="s">
        <v>81</v>
      </c>
      <c r="AO3196" s="2" t="s">
        <v>84</v>
      </c>
      <c r="AP3196" s="2">
        <v>889</v>
      </c>
      <c r="AQ3196" s="2" t="s">
        <v>83</v>
      </c>
      <c r="AR3196" s="2" t="s">
        <v>84</v>
      </c>
      <c r="AV3196" s="2">
        <v>1330</v>
      </c>
      <c r="AW3196" s="2" t="s">
        <v>12871</v>
      </c>
      <c r="AX3196" s="2" t="s">
        <v>161</v>
      </c>
      <c r="AY3196" s="2">
        <v>1330</v>
      </c>
      <c r="AZ3196" s="2" t="s">
        <v>81</v>
      </c>
      <c r="BA3196" s="2" t="s">
        <v>161</v>
      </c>
      <c r="BB3196" s="2">
        <v>1330</v>
      </c>
      <c r="BC3196" s="2" t="s">
        <v>83</v>
      </c>
      <c r="BD3196" s="2" t="s">
        <v>161</v>
      </c>
      <c r="BE3196" s="23" t="str">
        <f t="shared" si="495"/>
        <v>EMF nein</v>
      </c>
      <c r="BF3196" s="23" t="str">
        <f t="shared" si="490"/>
        <v/>
      </c>
      <c r="BG3196" s="23" t="str">
        <f t="shared" si="491"/>
        <v/>
      </c>
      <c r="BH3196" s="23">
        <f t="shared" si="496"/>
        <v>0</v>
      </c>
      <c r="BO3196" s="2" t="s">
        <v>12872</v>
      </c>
      <c r="BP3196" s="3">
        <v>1</v>
      </c>
      <c r="BQ3196" s="2" t="s">
        <v>12873</v>
      </c>
    </row>
    <row r="3197" spans="1:70" ht="16.149999999999999" customHeight="1" x14ac:dyDescent="0.25">
      <c r="A3197" s="1">
        <v>3196</v>
      </c>
      <c r="B3197" s="2" t="s">
        <v>211</v>
      </c>
      <c r="C3197" s="2" t="s">
        <v>12874</v>
      </c>
      <c r="D3197" s="2" t="s">
        <v>113</v>
      </c>
      <c r="E3197" s="2" t="s">
        <v>12875</v>
      </c>
      <c r="F3197" s="67">
        <v>43544</v>
      </c>
      <c r="G3197" s="3">
        <f t="shared" si="493"/>
        <v>3</v>
      </c>
      <c r="H3197" s="3">
        <f t="shared" si="494"/>
        <v>2019</v>
      </c>
      <c r="I3197" s="92">
        <v>0.4375</v>
      </c>
      <c r="J3197" s="20">
        <f t="shared" si="489"/>
        <v>10</v>
      </c>
      <c r="K3197" s="5" t="str">
        <f t="shared" si="492"/>
        <v>ja</v>
      </c>
      <c r="L3197" s="5" t="s">
        <v>91</v>
      </c>
      <c r="M3197" s="140" t="s">
        <v>100</v>
      </c>
      <c r="N3197" s="5">
        <v>51</v>
      </c>
      <c r="O3197" s="2" t="s">
        <v>126</v>
      </c>
      <c r="P3197" s="2" t="s">
        <v>12876</v>
      </c>
      <c r="R3197" s="6" t="s">
        <v>77</v>
      </c>
      <c r="T3197" s="6" t="s">
        <v>80</v>
      </c>
      <c r="U3197" s="2" t="s">
        <v>139</v>
      </c>
      <c r="X3197" s="2">
        <v>229</v>
      </c>
      <c r="Y3197" s="2" t="s">
        <v>83</v>
      </c>
      <c r="Z3197" s="2" t="s">
        <v>82</v>
      </c>
      <c r="AA3197" s="2">
        <v>229</v>
      </c>
      <c r="AB3197" s="2" t="s">
        <v>81</v>
      </c>
      <c r="AC3197" s="2" t="s">
        <v>82</v>
      </c>
      <c r="AD3197" s="2">
        <v>229</v>
      </c>
      <c r="AE3197" s="2" t="s">
        <v>83</v>
      </c>
      <c r="AF3197" s="2" t="s">
        <v>82</v>
      </c>
      <c r="BE3197" s="23" t="str">
        <f t="shared" si="495"/>
        <v>EMF nein</v>
      </c>
      <c r="BF3197" s="23" t="str">
        <f t="shared" si="490"/>
        <v/>
      </c>
      <c r="BG3197" s="23" t="str">
        <f t="shared" si="491"/>
        <v/>
      </c>
      <c r="BH3197" s="23">
        <f t="shared" si="496"/>
        <v>0</v>
      </c>
      <c r="BP3197" s="3">
        <v>1</v>
      </c>
      <c r="BQ3197" s="2" t="s">
        <v>12877</v>
      </c>
    </row>
    <row r="3198" spans="1:70" ht="16.149999999999999" customHeight="1" x14ac:dyDescent="0.25">
      <c r="A3198" s="1">
        <v>3197</v>
      </c>
      <c r="B3198" s="2" t="s">
        <v>135</v>
      </c>
      <c r="C3198" s="2" t="s">
        <v>2914</v>
      </c>
      <c r="D3198" s="2" t="s">
        <v>89</v>
      </c>
      <c r="E3198" s="2" t="s">
        <v>12878</v>
      </c>
      <c r="F3198" s="67">
        <v>41218</v>
      </c>
      <c r="G3198" s="3">
        <f t="shared" si="493"/>
        <v>11</v>
      </c>
      <c r="H3198" s="3">
        <f t="shared" si="494"/>
        <v>2012</v>
      </c>
      <c r="I3198" s="92">
        <v>0.70138888888888895</v>
      </c>
      <c r="J3198" s="20">
        <f t="shared" ref="J3198:J3261" si="497">IF(I3198&lt;&gt;"",HOUR(I3198),"")</f>
        <v>16</v>
      </c>
      <c r="K3198" s="5" t="str">
        <f t="shared" si="492"/>
        <v>ja</v>
      </c>
      <c r="L3198" s="5" t="s">
        <v>91</v>
      </c>
      <c r="M3198" s="6" t="s">
        <v>354</v>
      </c>
      <c r="O3198" s="2" t="s">
        <v>75</v>
      </c>
      <c r="P3198" s="6" t="s">
        <v>12879</v>
      </c>
      <c r="R3198" s="6" t="s">
        <v>77</v>
      </c>
      <c r="S3198" s="2" t="s">
        <v>1033</v>
      </c>
      <c r="T3198" s="6" t="s">
        <v>80</v>
      </c>
      <c r="X3198" s="2">
        <v>215</v>
      </c>
      <c r="Y3198" s="2" t="s">
        <v>81</v>
      </c>
      <c r="Z3198" s="2" t="s">
        <v>82</v>
      </c>
      <c r="AA3198" s="2">
        <v>215</v>
      </c>
      <c r="AB3198" s="2" t="s">
        <v>81</v>
      </c>
      <c r="AC3198" s="2" t="s">
        <v>82</v>
      </c>
      <c r="AJ3198" s="2">
        <v>48</v>
      </c>
      <c r="AK3198" s="2" t="s">
        <v>81</v>
      </c>
      <c r="AL3198" s="2" t="s">
        <v>161</v>
      </c>
      <c r="AM3198" s="2">
        <v>48</v>
      </c>
      <c r="AN3198" s="2" t="s">
        <v>81</v>
      </c>
      <c r="AO3198" s="2" t="s">
        <v>161</v>
      </c>
      <c r="BE3198" s="23" t="str">
        <f t="shared" si="495"/>
        <v>EMF nein</v>
      </c>
      <c r="BF3198" s="23" t="str">
        <f t="shared" si="490"/>
        <v/>
      </c>
      <c r="BG3198" s="23" t="str">
        <f t="shared" si="491"/>
        <v/>
      </c>
      <c r="BH3198" s="23">
        <f t="shared" si="496"/>
        <v>0</v>
      </c>
      <c r="BO3198" s="2" t="s">
        <v>12880</v>
      </c>
      <c r="BP3198" s="3">
        <v>1</v>
      </c>
      <c r="BQ3198" s="2" t="s">
        <v>12881</v>
      </c>
    </row>
    <row r="3199" spans="1:70" ht="16.149999999999999" customHeight="1" x14ac:dyDescent="0.25">
      <c r="A3199" s="1">
        <v>3198</v>
      </c>
      <c r="B3199" s="2" t="s">
        <v>5048</v>
      </c>
      <c r="C3199" s="2" t="s">
        <v>347</v>
      </c>
      <c r="D3199" s="2" t="s">
        <v>89</v>
      </c>
      <c r="E3199" s="2" t="s">
        <v>9931</v>
      </c>
      <c r="F3199" s="67">
        <v>40412</v>
      </c>
      <c r="G3199" s="3">
        <f t="shared" si="493"/>
        <v>8</v>
      </c>
      <c r="H3199" s="3">
        <f t="shared" si="494"/>
        <v>2010</v>
      </c>
      <c r="I3199" s="92">
        <v>0.625</v>
      </c>
      <c r="J3199" s="20">
        <f t="shared" si="497"/>
        <v>15</v>
      </c>
      <c r="K3199" s="5" t="str">
        <f t="shared" si="492"/>
        <v>ja</v>
      </c>
      <c r="L3199" s="5" t="s">
        <v>91</v>
      </c>
      <c r="M3199" s="6" t="s">
        <v>74</v>
      </c>
      <c r="N3199" s="5">
        <v>68</v>
      </c>
      <c r="O3199" s="2" t="s">
        <v>126</v>
      </c>
      <c r="P3199" s="6" t="s">
        <v>12882</v>
      </c>
      <c r="R3199" s="6" t="s">
        <v>77</v>
      </c>
      <c r="S3199" s="2" t="s">
        <v>1033</v>
      </c>
      <c r="X3199" s="2">
        <v>547</v>
      </c>
      <c r="Y3199" s="2" t="s">
        <v>81</v>
      </c>
      <c r="Z3199" s="2" t="s">
        <v>82</v>
      </c>
      <c r="AA3199" s="2">
        <v>547</v>
      </c>
      <c r="AB3199" s="2" t="s">
        <v>81</v>
      </c>
      <c r="AC3199" s="2" t="s">
        <v>82</v>
      </c>
      <c r="AJ3199" s="2">
        <v>580</v>
      </c>
      <c r="AK3199" s="2" t="s">
        <v>81</v>
      </c>
      <c r="AL3199" s="2" t="s">
        <v>82</v>
      </c>
      <c r="AM3199" s="2">
        <v>580</v>
      </c>
      <c r="AN3199" s="2" t="s">
        <v>81</v>
      </c>
      <c r="AO3199" s="2" t="s">
        <v>82</v>
      </c>
      <c r="BE3199" s="23" t="str">
        <f t="shared" si="495"/>
        <v>EMF ja</v>
      </c>
      <c r="BF3199" s="23">
        <f t="shared" si="490"/>
        <v>540</v>
      </c>
      <c r="BG3199" s="23" t="str">
        <f t="shared" si="491"/>
        <v>500+m</v>
      </c>
      <c r="BH3199" s="23">
        <f t="shared" si="496"/>
        <v>3</v>
      </c>
      <c r="BI3199" s="2" t="s">
        <v>162</v>
      </c>
      <c r="BJ3199" s="2">
        <v>580</v>
      </c>
      <c r="BK3199" s="2" t="s">
        <v>162</v>
      </c>
      <c r="BL3199" s="2">
        <v>540</v>
      </c>
      <c r="BM3199" s="2" t="s">
        <v>162</v>
      </c>
      <c r="BN3199" s="2">
        <v>600</v>
      </c>
      <c r="BO3199" s="2" t="s">
        <v>12883</v>
      </c>
      <c r="BP3199" s="3">
        <v>1</v>
      </c>
      <c r="BQ3199" s="2" t="s">
        <v>12884</v>
      </c>
    </row>
    <row r="3200" spans="1:70" ht="16.149999999999999" customHeight="1" x14ac:dyDescent="0.25">
      <c r="A3200" s="1">
        <v>3199</v>
      </c>
      <c r="B3200" s="2" t="s">
        <v>135</v>
      </c>
      <c r="C3200" s="2" t="s">
        <v>1851</v>
      </c>
      <c r="D3200" s="2" t="s">
        <v>89</v>
      </c>
      <c r="E3200" s="2" t="s">
        <v>12885</v>
      </c>
      <c r="F3200" s="67">
        <v>40694</v>
      </c>
      <c r="G3200" s="3">
        <f t="shared" si="493"/>
        <v>5</v>
      </c>
      <c r="H3200" s="3">
        <f t="shared" si="494"/>
        <v>2011</v>
      </c>
      <c r="I3200" s="92">
        <v>0.32638888888888901</v>
      </c>
      <c r="J3200" s="20">
        <f t="shared" si="497"/>
        <v>7</v>
      </c>
      <c r="K3200" s="5" t="str">
        <f t="shared" si="492"/>
        <v>ja</v>
      </c>
      <c r="L3200" s="5" t="s">
        <v>91</v>
      </c>
      <c r="M3200" s="6" t="s">
        <v>139</v>
      </c>
      <c r="O3200" s="2" t="s">
        <v>75</v>
      </c>
      <c r="P3200" s="6" t="s">
        <v>12886</v>
      </c>
      <c r="R3200" s="6" t="s">
        <v>77</v>
      </c>
      <c r="T3200" s="6" t="s">
        <v>80</v>
      </c>
      <c r="U3200" s="2" t="s">
        <v>354</v>
      </c>
      <c r="V3200" s="5" t="s">
        <v>80</v>
      </c>
      <c r="X3200" s="2">
        <v>80</v>
      </c>
      <c r="Y3200" s="2" t="s">
        <v>83</v>
      </c>
      <c r="Z3200" s="2" t="s">
        <v>82</v>
      </c>
      <c r="AA3200" s="2">
        <v>80</v>
      </c>
      <c r="AB3200" s="2" t="s">
        <v>83</v>
      </c>
      <c r="AC3200" s="2" t="s">
        <v>82</v>
      </c>
      <c r="AJ3200" s="2">
        <v>390</v>
      </c>
      <c r="AK3200" s="2" t="s">
        <v>83</v>
      </c>
      <c r="AL3200" s="2" t="s">
        <v>84</v>
      </c>
      <c r="AM3200" s="2">
        <v>390</v>
      </c>
      <c r="AN3200" s="2" t="s">
        <v>83</v>
      </c>
      <c r="AO3200" s="2" t="s">
        <v>84</v>
      </c>
      <c r="BE3200" s="23" t="str">
        <f t="shared" si="495"/>
        <v>EMF nein</v>
      </c>
      <c r="BF3200" s="23" t="str">
        <f t="shared" si="490"/>
        <v/>
      </c>
      <c r="BG3200" s="23" t="str">
        <f t="shared" si="491"/>
        <v/>
      </c>
      <c r="BH3200" s="23">
        <f t="shared" si="496"/>
        <v>0</v>
      </c>
      <c r="BP3200" s="3">
        <v>1</v>
      </c>
      <c r="BQ3200" s="2" t="s">
        <v>12887</v>
      </c>
    </row>
    <row r="3201" spans="1:69" ht="16.149999999999999" customHeight="1" x14ac:dyDescent="0.25">
      <c r="A3201" s="1">
        <v>3200</v>
      </c>
      <c r="B3201" s="2" t="s">
        <v>87</v>
      </c>
      <c r="C3201" s="2" t="s">
        <v>12888</v>
      </c>
      <c r="D3201" s="2" t="s">
        <v>206</v>
      </c>
      <c r="E3201" s="2" t="s">
        <v>12889</v>
      </c>
      <c r="F3201" s="67">
        <v>43541</v>
      </c>
      <c r="G3201" s="3">
        <f t="shared" si="493"/>
        <v>3</v>
      </c>
      <c r="H3201" s="3">
        <f t="shared" si="494"/>
        <v>2019</v>
      </c>
      <c r="I3201" s="92">
        <v>0.60416666666666696</v>
      </c>
      <c r="J3201" s="20">
        <f t="shared" si="497"/>
        <v>14</v>
      </c>
      <c r="K3201" s="5" t="str">
        <f t="shared" si="492"/>
        <v>ja</v>
      </c>
      <c r="L3201" s="5" t="s">
        <v>73</v>
      </c>
      <c r="M3201" s="6" t="s">
        <v>208</v>
      </c>
      <c r="N3201" s="5">
        <v>61</v>
      </c>
      <c r="O3201" s="6" t="s">
        <v>75</v>
      </c>
      <c r="P3201" s="5" t="s">
        <v>12890</v>
      </c>
      <c r="R3201" s="6" t="s">
        <v>77</v>
      </c>
      <c r="T3201" s="6" t="s">
        <v>202</v>
      </c>
      <c r="U3201" s="2" t="s">
        <v>208</v>
      </c>
      <c r="V3201" s="2" t="s">
        <v>202</v>
      </c>
      <c r="X3201" s="2">
        <v>240</v>
      </c>
      <c r="Y3201" s="2" t="s">
        <v>81</v>
      </c>
      <c r="Z3201" s="2" t="s">
        <v>84</v>
      </c>
      <c r="AA3201" s="2">
        <v>240</v>
      </c>
      <c r="AB3201" s="2" t="s">
        <v>81</v>
      </c>
      <c r="AC3201" s="2" t="s">
        <v>84</v>
      </c>
      <c r="AD3201" s="2">
        <v>240</v>
      </c>
      <c r="AE3201" s="2" t="s">
        <v>83</v>
      </c>
      <c r="AF3201" s="2" t="s">
        <v>84</v>
      </c>
      <c r="AJ3201" s="2">
        <v>440</v>
      </c>
      <c r="AK3201" s="2" t="s">
        <v>83</v>
      </c>
      <c r="AL3201" s="2" t="s">
        <v>84</v>
      </c>
      <c r="AM3201" s="2">
        <v>440</v>
      </c>
      <c r="AN3201" s="2" t="s">
        <v>81</v>
      </c>
      <c r="AO3201" s="2" t="s">
        <v>84</v>
      </c>
      <c r="AP3201" s="2">
        <v>440</v>
      </c>
      <c r="AQ3201" s="2" t="s">
        <v>83</v>
      </c>
      <c r="AR3201" s="2" t="s">
        <v>84</v>
      </c>
      <c r="AV3201" s="2">
        <v>634</v>
      </c>
      <c r="AW3201" s="2" t="s">
        <v>81</v>
      </c>
      <c r="AX3201" s="2" t="s">
        <v>84</v>
      </c>
      <c r="AY3201" s="2">
        <v>634</v>
      </c>
      <c r="AZ3201" s="2" t="s">
        <v>81</v>
      </c>
      <c r="BA3201" s="2" t="s">
        <v>84</v>
      </c>
      <c r="BB3201" s="2">
        <v>634</v>
      </c>
      <c r="BC3201" s="2" t="s">
        <v>83</v>
      </c>
      <c r="BD3201" s="2" t="s">
        <v>84</v>
      </c>
      <c r="BE3201" s="23" t="str">
        <f t="shared" si="495"/>
        <v>EMF nein</v>
      </c>
      <c r="BF3201" s="23" t="str">
        <f t="shared" si="490"/>
        <v/>
      </c>
      <c r="BG3201" s="23" t="str">
        <f t="shared" si="491"/>
        <v/>
      </c>
      <c r="BH3201" s="23">
        <f t="shared" si="496"/>
        <v>0</v>
      </c>
      <c r="BP3201" s="3">
        <v>1</v>
      </c>
      <c r="BQ3201" s="2" t="s">
        <v>12891</v>
      </c>
    </row>
    <row r="3202" spans="1:69" ht="16.149999999999999" customHeight="1" x14ac:dyDescent="0.25">
      <c r="A3202" s="1">
        <v>3201</v>
      </c>
      <c r="B3202" s="2" t="s">
        <v>211</v>
      </c>
      <c r="C3202" s="2" t="s">
        <v>12892</v>
      </c>
      <c r="D3202" s="2" t="s">
        <v>264</v>
      </c>
      <c r="E3202" s="2" t="s">
        <v>247</v>
      </c>
      <c r="F3202" s="67">
        <v>43546</v>
      </c>
      <c r="G3202" s="3">
        <f t="shared" si="493"/>
        <v>3</v>
      </c>
      <c r="H3202" s="3">
        <f t="shared" si="494"/>
        <v>2019</v>
      </c>
      <c r="I3202" s="92">
        <v>0.49652777777777801</v>
      </c>
      <c r="J3202" s="20">
        <f t="shared" si="497"/>
        <v>11</v>
      </c>
      <c r="K3202" s="5" t="str">
        <f t="shared" si="492"/>
        <v>ja</v>
      </c>
      <c r="L3202" s="5" t="s">
        <v>91</v>
      </c>
      <c r="M3202" s="140" t="s">
        <v>100</v>
      </c>
      <c r="N3202" s="5">
        <v>53</v>
      </c>
      <c r="O3202" s="6" t="s">
        <v>126</v>
      </c>
      <c r="P3202" s="6" t="s">
        <v>12893</v>
      </c>
      <c r="R3202" s="6" t="s">
        <v>77</v>
      </c>
      <c r="T3202" s="6" t="s">
        <v>80</v>
      </c>
      <c r="X3202" s="2">
        <v>1080</v>
      </c>
      <c r="Y3202" s="2" t="s">
        <v>81</v>
      </c>
      <c r="Z3202" s="2" t="s">
        <v>84</v>
      </c>
      <c r="AA3202" s="2">
        <v>1080</v>
      </c>
      <c r="AB3202" s="2" t="s">
        <v>81</v>
      </c>
      <c r="AC3202" s="2" t="s">
        <v>84</v>
      </c>
      <c r="AD3202" s="2">
        <v>1080</v>
      </c>
      <c r="AE3202" s="2" t="s">
        <v>83</v>
      </c>
      <c r="AF3202" s="2" t="s">
        <v>84</v>
      </c>
      <c r="BE3202" s="23" t="str">
        <f t="shared" si="495"/>
        <v>EMF ja</v>
      </c>
      <c r="BF3202" s="23">
        <f t="shared" ref="BF3202:BF3265" si="498">IF(SUM(BJ3202,BL3202,BN3202)=0,"",MIN(BJ3202,BL3202,BN3202))</f>
        <v>30</v>
      </c>
      <c r="BG3202" s="23" t="str">
        <f t="shared" ref="BG3202:BG3265" si="499">IF(BF3202="","",IF(BF3202&lt;100,"&lt;100m",IF(AND(BF3202&gt;99, BF3202&lt;500),"100-499m",IF(BF3202&gt;499,"500+m",""))))</f>
        <v>&lt;100m</v>
      </c>
      <c r="BH3202" s="23">
        <f t="shared" si="496"/>
        <v>1</v>
      </c>
      <c r="BJ3202" s="2">
        <v>30</v>
      </c>
      <c r="BK3202" s="2" t="s">
        <v>162</v>
      </c>
      <c r="BO3202" s="2" t="s">
        <v>12894</v>
      </c>
      <c r="BP3202" s="3">
        <v>1</v>
      </c>
      <c r="BQ3202" s="2" t="s">
        <v>12895</v>
      </c>
    </row>
    <row r="3203" spans="1:69" ht="16.149999999999999" customHeight="1" x14ac:dyDescent="0.25">
      <c r="A3203" s="1">
        <v>3202</v>
      </c>
      <c r="B3203" s="2" t="s">
        <v>211</v>
      </c>
      <c r="C3203" s="2" t="s">
        <v>10957</v>
      </c>
      <c r="D3203" s="2" t="s">
        <v>158</v>
      </c>
      <c r="E3203" s="2" t="s">
        <v>1075</v>
      </c>
      <c r="F3203" s="67">
        <v>43546</v>
      </c>
      <c r="G3203" s="3">
        <f t="shared" si="493"/>
        <v>3</v>
      </c>
      <c r="H3203" s="3">
        <f t="shared" si="494"/>
        <v>2019</v>
      </c>
      <c r="I3203" s="92">
        <v>0.8125</v>
      </c>
      <c r="J3203" s="20">
        <f t="shared" si="497"/>
        <v>19</v>
      </c>
      <c r="K3203" s="5" t="str">
        <f t="shared" si="492"/>
        <v>ja</v>
      </c>
      <c r="M3203" s="6" t="s">
        <v>74</v>
      </c>
      <c r="O3203" s="6" t="s">
        <v>75</v>
      </c>
      <c r="P3203" s="6" t="s">
        <v>12896</v>
      </c>
      <c r="R3203" s="6" t="s">
        <v>77</v>
      </c>
      <c r="U3203" s="2" t="s">
        <v>100</v>
      </c>
      <c r="V3203" s="2" t="s">
        <v>80</v>
      </c>
      <c r="X3203" s="2">
        <v>150</v>
      </c>
      <c r="Y3203" s="2" t="s">
        <v>81</v>
      </c>
      <c r="Z3203" s="2" t="s">
        <v>84</v>
      </c>
      <c r="AA3203" s="2">
        <v>150</v>
      </c>
      <c r="AB3203" s="2" t="s">
        <v>81</v>
      </c>
      <c r="AC3203" s="2" t="s">
        <v>84</v>
      </c>
      <c r="AD3203" s="2">
        <v>150</v>
      </c>
      <c r="AE3203" s="2" t="s">
        <v>81</v>
      </c>
      <c r="AF3203" s="2" t="s">
        <v>84</v>
      </c>
      <c r="AJ3203" s="2">
        <v>500</v>
      </c>
      <c r="AK3203" s="2" t="s">
        <v>83</v>
      </c>
      <c r="AL3203" s="2" t="s">
        <v>168</v>
      </c>
      <c r="AM3203" s="2">
        <v>500</v>
      </c>
      <c r="AN3203" s="2" t="s">
        <v>81</v>
      </c>
      <c r="AO3203" s="2" t="s">
        <v>168</v>
      </c>
      <c r="AP3203" s="2">
        <v>500</v>
      </c>
      <c r="AQ3203" s="2" t="s">
        <v>81</v>
      </c>
      <c r="AR3203" s="2" t="s">
        <v>168</v>
      </c>
      <c r="AV3203" s="2">
        <v>150</v>
      </c>
      <c r="AW3203" s="2" t="s">
        <v>81</v>
      </c>
      <c r="AX3203" s="2" t="s">
        <v>84</v>
      </c>
      <c r="AY3203" s="2">
        <v>150</v>
      </c>
      <c r="AZ3203" s="2" t="s">
        <v>81</v>
      </c>
      <c r="BA3203" s="2" t="s">
        <v>84</v>
      </c>
      <c r="BB3203" s="2">
        <v>150</v>
      </c>
      <c r="BC3203" s="2" t="s">
        <v>81</v>
      </c>
      <c r="BD3203" s="2" t="s">
        <v>84</v>
      </c>
      <c r="BE3203" s="23" t="str">
        <f t="shared" si="495"/>
        <v>EMF nein</v>
      </c>
      <c r="BF3203" s="23" t="str">
        <f t="shared" si="498"/>
        <v/>
      </c>
      <c r="BG3203" s="23" t="str">
        <f t="shared" si="499"/>
        <v/>
      </c>
      <c r="BH3203" s="23">
        <f t="shared" si="496"/>
        <v>0</v>
      </c>
      <c r="BO3203" s="2" t="s">
        <v>12897</v>
      </c>
      <c r="BP3203" s="3">
        <v>1</v>
      </c>
      <c r="BQ3203" s="2" t="s">
        <v>12898</v>
      </c>
    </row>
    <row r="3204" spans="1:69" ht="16.149999999999999" customHeight="1" x14ac:dyDescent="0.25">
      <c r="A3204" s="1">
        <v>3203</v>
      </c>
      <c r="B3204" s="2" t="s">
        <v>211</v>
      </c>
      <c r="C3204" s="2" t="s">
        <v>10442</v>
      </c>
      <c r="D3204" s="2" t="s">
        <v>137</v>
      </c>
      <c r="E3204" s="2" t="s">
        <v>12264</v>
      </c>
      <c r="F3204" s="67">
        <v>43362</v>
      </c>
      <c r="G3204" s="3">
        <f t="shared" si="493"/>
        <v>9</v>
      </c>
      <c r="H3204" s="3">
        <f t="shared" si="494"/>
        <v>2018</v>
      </c>
      <c r="I3204" s="92">
        <v>0.29166666666666702</v>
      </c>
      <c r="J3204" s="20">
        <f t="shared" si="497"/>
        <v>7</v>
      </c>
      <c r="K3204" s="5" t="str">
        <f t="shared" si="492"/>
        <v>ja</v>
      </c>
      <c r="L3204" s="5" t="s">
        <v>12899</v>
      </c>
      <c r="M3204" s="6" t="s">
        <v>115</v>
      </c>
      <c r="N3204" s="5">
        <v>55</v>
      </c>
      <c r="O3204" s="6" t="s">
        <v>5139</v>
      </c>
      <c r="P3204" s="6" t="s">
        <v>12900</v>
      </c>
      <c r="R3204" s="6" t="s">
        <v>77</v>
      </c>
      <c r="T3204" s="6" t="s">
        <v>80</v>
      </c>
      <c r="U3204" s="2" t="s">
        <v>115</v>
      </c>
      <c r="X3204" s="2">
        <v>60</v>
      </c>
      <c r="Y3204" s="2" t="s">
        <v>81</v>
      </c>
      <c r="Z3204" s="2" t="s">
        <v>84</v>
      </c>
      <c r="AA3204" s="2">
        <v>60</v>
      </c>
      <c r="AB3204" s="2" t="s">
        <v>81</v>
      </c>
      <c r="AC3204" s="2" t="s">
        <v>84</v>
      </c>
      <c r="AD3204" s="2">
        <v>60</v>
      </c>
      <c r="AE3204" s="2" t="s">
        <v>81</v>
      </c>
      <c r="AF3204" s="2" t="s">
        <v>84</v>
      </c>
      <c r="AJ3204" s="2">
        <v>70</v>
      </c>
      <c r="AK3204" s="2" t="s">
        <v>81</v>
      </c>
      <c r="AL3204" s="2" t="s">
        <v>84</v>
      </c>
      <c r="AM3204" s="2">
        <v>70</v>
      </c>
      <c r="AN3204" s="2" t="s">
        <v>81</v>
      </c>
      <c r="AO3204" s="2" t="s">
        <v>84</v>
      </c>
      <c r="AP3204" s="2">
        <v>70</v>
      </c>
      <c r="AQ3204" s="2" t="s">
        <v>81</v>
      </c>
      <c r="AR3204" s="2" t="s">
        <v>84</v>
      </c>
      <c r="BE3204" s="23" t="str">
        <f t="shared" si="495"/>
        <v>EMF nein</v>
      </c>
      <c r="BF3204" s="23" t="str">
        <f t="shared" si="498"/>
        <v/>
      </c>
      <c r="BG3204" s="23" t="str">
        <f t="shared" si="499"/>
        <v/>
      </c>
      <c r="BH3204" s="23">
        <f t="shared" si="496"/>
        <v>0</v>
      </c>
      <c r="BO3204" s="2" t="s">
        <v>12901</v>
      </c>
      <c r="BP3204" s="3">
        <v>1</v>
      </c>
      <c r="BQ3204" s="2" t="s">
        <v>12902</v>
      </c>
    </row>
    <row r="3205" spans="1:69" ht="16.149999999999999" customHeight="1" x14ac:dyDescent="0.25">
      <c r="A3205" s="1">
        <v>3204</v>
      </c>
      <c r="B3205" s="2" t="s">
        <v>87</v>
      </c>
      <c r="C3205" s="2" t="s">
        <v>540</v>
      </c>
      <c r="D3205" s="2" t="s">
        <v>124</v>
      </c>
      <c r="E3205" s="2" t="s">
        <v>12583</v>
      </c>
      <c r="F3205" s="67">
        <v>43546</v>
      </c>
      <c r="G3205" s="3">
        <f t="shared" si="493"/>
        <v>3</v>
      </c>
      <c r="H3205" s="3">
        <f t="shared" si="494"/>
        <v>2019</v>
      </c>
      <c r="I3205" s="92">
        <v>0.49305555555555602</v>
      </c>
      <c r="J3205" s="20">
        <f t="shared" si="497"/>
        <v>11</v>
      </c>
      <c r="K3205" s="5" t="str">
        <f t="shared" si="492"/>
        <v>ja</v>
      </c>
      <c r="L3205" s="5" t="s">
        <v>73</v>
      </c>
      <c r="M3205" s="6" t="s">
        <v>74</v>
      </c>
      <c r="N3205" s="5">
        <v>78</v>
      </c>
      <c r="O3205" s="6" t="s">
        <v>140</v>
      </c>
      <c r="P3205" s="6" t="s">
        <v>12903</v>
      </c>
      <c r="R3205" s="6" t="s">
        <v>77</v>
      </c>
      <c r="T3205" s="6" t="s">
        <v>109</v>
      </c>
      <c r="U3205" s="2" t="s">
        <v>74</v>
      </c>
      <c r="V3205" s="2" t="s">
        <v>80</v>
      </c>
      <c r="X3205" s="2">
        <v>290</v>
      </c>
      <c r="Y3205" s="2" t="s">
        <v>81</v>
      </c>
      <c r="Z3205" s="2" t="s">
        <v>168</v>
      </c>
      <c r="AA3205" s="2">
        <v>290</v>
      </c>
      <c r="AB3205" s="2" t="s">
        <v>81</v>
      </c>
      <c r="AC3205" s="2" t="s">
        <v>168</v>
      </c>
      <c r="AD3205" s="2">
        <v>290</v>
      </c>
      <c r="AE3205" s="2" t="s">
        <v>83</v>
      </c>
      <c r="AF3205" s="2" t="s">
        <v>168</v>
      </c>
      <c r="AJ3205" s="2">
        <v>235</v>
      </c>
      <c r="AK3205" s="2" t="s">
        <v>81</v>
      </c>
      <c r="AL3205" s="2" t="s">
        <v>168</v>
      </c>
      <c r="AM3205" s="2">
        <v>235</v>
      </c>
      <c r="AN3205" s="2" t="s">
        <v>81</v>
      </c>
      <c r="AO3205" s="2" t="s">
        <v>168</v>
      </c>
      <c r="AP3205" s="2">
        <v>235</v>
      </c>
      <c r="AQ3205" s="2" t="s">
        <v>81</v>
      </c>
      <c r="AR3205" s="2" t="s">
        <v>168</v>
      </c>
      <c r="BE3205" s="23" t="str">
        <f t="shared" si="495"/>
        <v>EMF nein</v>
      </c>
      <c r="BF3205" s="23" t="str">
        <f t="shared" si="498"/>
        <v/>
      </c>
      <c r="BG3205" s="23" t="str">
        <f t="shared" si="499"/>
        <v/>
      </c>
      <c r="BH3205" s="23">
        <f t="shared" si="496"/>
        <v>0</v>
      </c>
      <c r="BO3205" s="2" t="s">
        <v>12904</v>
      </c>
      <c r="BP3205" s="3">
        <v>1</v>
      </c>
      <c r="BQ3205" s="2" t="s">
        <v>12905</v>
      </c>
    </row>
    <row r="3206" spans="1:69" ht="16.149999999999999" customHeight="1" x14ac:dyDescent="0.25">
      <c r="A3206" s="74">
        <v>3205</v>
      </c>
      <c r="B3206" s="74" t="s">
        <v>211</v>
      </c>
      <c r="C3206" s="74" t="s">
        <v>12906</v>
      </c>
      <c r="D3206" s="2" t="s">
        <v>192</v>
      </c>
      <c r="E3206" s="74" t="s">
        <v>12907</v>
      </c>
      <c r="F3206" s="67">
        <v>43547</v>
      </c>
      <c r="G3206" s="3">
        <f t="shared" si="493"/>
        <v>3</v>
      </c>
      <c r="H3206" s="3">
        <f t="shared" si="494"/>
        <v>2019</v>
      </c>
      <c r="I3206" s="92">
        <v>0.66319444444444398</v>
      </c>
      <c r="J3206" s="20">
        <f t="shared" si="497"/>
        <v>15</v>
      </c>
      <c r="K3206" s="5" t="str">
        <f t="shared" ref="K3206:K3269" si="500">IF(COUNTA(W3206:BN3206)=0,"nein","ja")</f>
        <v>ja</v>
      </c>
      <c r="L3206" s="5" t="s">
        <v>91</v>
      </c>
      <c r="M3206" s="6" t="s">
        <v>115</v>
      </c>
      <c r="N3206" s="5">
        <v>52</v>
      </c>
      <c r="O3206" s="6" t="s">
        <v>126</v>
      </c>
      <c r="P3206" s="6" t="s">
        <v>12908</v>
      </c>
      <c r="R3206" s="6" t="s">
        <v>77</v>
      </c>
      <c r="T3206" s="6" t="s">
        <v>202</v>
      </c>
      <c r="X3206" s="2">
        <v>460</v>
      </c>
      <c r="Y3206" s="2" t="s">
        <v>81</v>
      </c>
      <c r="Z3206" s="2" t="s">
        <v>168</v>
      </c>
      <c r="AA3206" s="2">
        <v>460</v>
      </c>
      <c r="AB3206" s="2" t="s">
        <v>83</v>
      </c>
      <c r="AC3206" s="2" t="s">
        <v>168</v>
      </c>
      <c r="AD3206" s="2">
        <v>460</v>
      </c>
      <c r="AE3206" s="2" t="s">
        <v>81</v>
      </c>
      <c r="AF3206" s="2" t="s">
        <v>168</v>
      </c>
      <c r="BE3206" s="23" t="str">
        <f t="shared" si="495"/>
        <v>EMF ja</v>
      </c>
      <c r="BF3206" s="23">
        <f t="shared" si="498"/>
        <v>500</v>
      </c>
      <c r="BG3206" s="23" t="str">
        <f t="shared" si="499"/>
        <v>500+m</v>
      </c>
      <c r="BH3206" s="23">
        <f t="shared" si="496"/>
        <v>1</v>
      </c>
      <c r="BI3206" s="2" t="s">
        <v>162</v>
      </c>
      <c r="BJ3206" s="2">
        <v>500</v>
      </c>
      <c r="BO3206" s="2" t="s">
        <v>12909</v>
      </c>
      <c r="BP3206" s="3">
        <v>1</v>
      </c>
      <c r="BQ3206" s="2" t="s">
        <v>12910</v>
      </c>
    </row>
    <row r="3207" spans="1:69" ht="16.149999999999999" customHeight="1" x14ac:dyDescent="0.25">
      <c r="A3207" s="1">
        <v>3206</v>
      </c>
      <c r="B3207" s="2" t="s">
        <v>211</v>
      </c>
      <c r="C3207" s="2" t="s">
        <v>11862</v>
      </c>
      <c r="D3207" s="2" t="s">
        <v>151</v>
      </c>
      <c r="E3207" s="2" t="s">
        <v>12911</v>
      </c>
      <c r="F3207" s="67">
        <v>43545</v>
      </c>
      <c r="G3207" s="3">
        <f t="shared" si="493"/>
        <v>3</v>
      </c>
      <c r="H3207" s="3">
        <f t="shared" si="494"/>
        <v>2019</v>
      </c>
      <c r="I3207" s="92">
        <v>0.75347222222222199</v>
      </c>
      <c r="J3207" s="20">
        <f t="shared" si="497"/>
        <v>18</v>
      </c>
      <c r="K3207" s="5" t="str">
        <f t="shared" si="500"/>
        <v>ja</v>
      </c>
      <c r="L3207" s="5" t="s">
        <v>73</v>
      </c>
      <c r="M3207" s="6" t="s">
        <v>74</v>
      </c>
      <c r="N3207" s="5">
        <v>21</v>
      </c>
      <c r="O3207" s="6" t="s">
        <v>5139</v>
      </c>
      <c r="P3207" s="6" t="s">
        <v>12912</v>
      </c>
      <c r="R3207" s="6" t="s">
        <v>77</v>
      </c>
      <c r="S3207" s="2" t="s">
        <v>190</v>
      </c>
      <c r="T3207" s="6" t="s">
        <v>80</v>
      </c>
      <c r="V3207" s="2" t="s">
        <v>80</v>
      </c>
      <c r="X3207" s="2">
        <v>911</v>
      </c>
      <c r="Y3207" s="2" t="s">
        <v>83</v>
      </c>
      <c r="Z3207" s="2" t="s">
        <v>161</v>
      </c>
      <c r="AA3207" s="2">
        <v>911</v>
      </c>
      <c r="AB3207" s="2" t="s">
        <v>83</v>
      </c>
      <c r="AC3207" s="2" t="s">
        <v>161</v>
      </c>
      <c r="AD3207" s="2">
        <v>911</v>
      </c>
      <c r="AE3207" s="2" t="s">
        <v>83</v>
      </c>
      <c r="AF3207" s="2" t="s">
        <v>161</v>
      </c>
      <c r="BE3207" s="23" t="str">
        <f t="shared" si="495"/>
        <v>EMF nein</v>
      </c>
      <c r="BF3207" s="23" t="str">
        <f t="shared" si="498"/>
        <v/>
      </c>
      <c r="BG3207" s="23" t="str">
        <f t="shared" si="499"/>
        <v/>
      </c>
      <c r="BH3207" s="23">
        <f t="shared" si="496"/>
        <v>0</v>
      </c>
      <c r="BO3207" s="2" t="s">
        <v>12913</v>
      </c>
      <c r="BP3207" s="3">
        <v>1</v>
      </c>
      <c r="BQ3207" s="2" t="s">
        <v>12914</v>
      </c>
    </row>
    <row r="3208" spans="1:69" ht="16.149999999999999" customHeight="1" x14ac:dyDescent="0.25">
      <c r="A3208" s="1">
        <v>3207</v>
      </c>
      <c r="B3208" s="2" t="s">
        <v>211</v>
      </c>
      <c r="C3208" s="2" t="s">
        <v>12915</v>
      </c>
      <c r="D3208" s="2" t="s">
        <v>264</v>
      </c>
      <c r="E3208" s="2" t="s">
        <v>2743</v>
      </c>
      <c r="F3208" s="67">
        <v>43546</v>
      </c>
      <c r="G3208" s="3">
        <f t="shared" si="493"/>
        <v>3</v>
      </c>
      <c r="H3208" s="3">
        <f t="shared" si="494"/>
        <v>2019</v>
      </c>
      <c r="I3208" s="92">
        <v>0.8125</v>
      </c>
      <c r="J3208" s="20">
        <f t="shared" si="497"/>
        <v>19</v>
      </c>
      <c r="K3208" s="5" t="str">
        <f t="shared" si="500"/>
        <v>ja</v>
      </c>
      <c r="L3208" s="5" t="s">
        <v>91</v>
      </c>
      <c r="M3208" s="6" t="s">
        <v>74</v>
      </c>
      <c r="N3208" s="5">
        <v>60</v>
      </c>
      <c r="O3208" s="6" t="s">
        <v>5139</v>
      </c>
      <c r="P3208" s="5" t="s">
        <v>12916</v>
      </c>
      <c r="R3208" s="6" t="s">
        <v>77</v>
      </c>
      <c r="T3208" s="6" t="s">
        <v>80</v>
      </c>
      <c r="U3208" s="2" t="s">
        <v>74</v>
      </c>
      <c r="X3208" s="2">
        <v>220</v>
      </c>
      <c r="Y3208" s="2" t="s">
        <v>81</v>
      </c>
      <c r="Z3208" s="2" t="s">
        <v>84</v>
      </c>
      <c r="AA3208" s="2">
        <v>220</v>
      </c>
      <c r="AB3208" s="2" t="s">
        <v>81</v>
      </c>
      <c r="AC3208" s="2" t="s">
        <v>84</v>
      </c>
      <c r="AD3208" s="2">
        <v>220</v>
      </c>
      <c r="AE3208" s="2" t="s">
        <v>81</v>
      </c>
      <c r="AF3208" s="2" t="s">
        <v>84</v>
      </c>
      <c r="BE3208" s="23" t="str">
        <f t="shared" si="495"/>
        <v>EMF nein</v>
      </c>
      <c r="BF3208" s="23" t="str">
        <f t="shared" si="498"/>
        <v/>
      </c>
      <c r="BG3208" s="23" t="str">
        <f t="shared" si="499"/>
        <v/>
      </c>
      <c r="BH3208" s="23">
        <f t="shared" si="496"/>
        <v>0</v>
      </c>
      <c r="BP3208" s="3">
        <v>1</v>
      </c>
      <c r="BQ3208" s="2" t="s">
        <v>12917</v>
      </c>
    </row>
    <row r="3209" spans="1:69" ht="16.149999999999999" customHeight="1" x14ac:dyDescent="0.25">
      <c r="A3209" s="1">
        <v>3208</v>
      </c>
      <c r="B3209" s="2" t="s">
        <v>211</v>
      </c>
      <c r="C3209" s="2" t="s">
        <v>4088</v>
      </c>
      <c r="D3209" s="2" t="s">
        <v>371</v>
      </c>
      <c r="E3209" s="2" t="s">
        <v>12918</v>
      </c>
      <c r="F3209" s="67">
        <v>43546</v>
      </c>
      <c r="G3209" s="3">
        <f t="shared" si="493"/>
        <v>3</v>
      </c>
      <c r="H3209" s="3">
        <f t="shared" si="494"/>
        <v>2019</v>
      </c>
      <c r="I3209" s="92">
        <v>0.45486111111111099</v>
      </c>
      <c r="J3209" s="20">
        <f t="shared" si="497"/>
        <v>10</v>
      </c>
      <c r="K3209" s="5" t="str">
        <f t="shared" si="500"/>
        <v>ja</v>
      </c>
      <c r="L3209" s="5" t="s">
        <v>73</v>
      </c>
      <c r="M3209" s="6" t="s">
        <v>74</v>
      </c>
      <c r="N3209" s="5">
        <v>29</v>
      </c>
      <c r="O3209" s="6" t="s">
        <v>140</v>
      </c>
      <c r="P3209" s="6" t="s">
        <v>12919</v>
      </c>
      <c r="R3209" s="6" t="s">
        <v>77</v>
      </c>
      <c r="T3209" s="6" t="s">
        <v>80</v>
      </c>
      <c r="X3209" s="2">
        <v>584</v>
      </c>
      <c r="Y3209" s="2" t="s">
        <v>81</v>
      </c>
      <c r="Z3209" s="2" t="s">
        <v>84</v>
      </c>
      <c r="AA3209" s="2">
        <v>584</v>
      </c>
      <c r="AB3209" s="2" t="s">
        <v>81</v>
      </c>
      <c r="AC3209" s="2" t="s">
        <v>84</v>
      </c>
      <c r="AD3209" s="2">
        <v>584</v>
      </c>
      <c r="AE3209" s="2" t="s">
        <v>83</v>
      </c>
      <c r="AF3209" s="2" t="s">
        <v>84</v>
      </c>
      <c r="AJ3209" s="2">
        <v>584</v>
      </c>
      <c r="AK3209" s="2" t="s">
        <v>81</v>
      </c>
      <c r="AL3209" s="2" t="s">
        <v>84</v>
      </c>
      <c r="AM3209" s="2">
        <v>584</v>
      </c>
      <c r="AN3209" s="2" t="s">
        <v>81</v>
      </c>
      <c r="AO3209" s="2" t="s">
        <v>84</v>
      </c>
      <c r="AP3209" s="2">
        <v>584</v>
      </c>
      <c r="AQ3209" s="2" t="s">
        <v>83</v>
      </c>
      <c r="AR3209" s="2" t="s">
        <v>84</v>
      </c>
      <c r="BE3209" s="23" t="str">
        <f t="shared" si="495"/>
        <v>EMF nein</v>
      </c>
      <c r="BF3209" s="23" t="str">
        <f t="shared" si="498"/>
        <v/>
      </c>
      <c r="BG3209" s="23" t="str">
        <f t="shared" si="499"/>
        <v/>
      </c>
      <c r="BH3209" s="23">
        <f t="shared" si="496"/>
        <v>0</v>
      </c>
      <c r="BO3209" s="2" t="s">
        <v>12920</v>
      </c>
      <c r="BP3209" s="3">
        <v>1</v>
      </c>
      <c r="BQ3209" s="2" t="s">
        <v>12921</v>
      </c>
    </row>
    <row r="3210" spans="1:69" ht="16.149999999999999" customHeight="1" x14ac:dyDescent="0.25">
      <c r="A3210" s="1">
        <v>3209</v>
      </c>
      <c r="B3210" s="2" t="s">
        <v>135</v>
      </c>
      <c r="C3210" s="2" t="s">
        <v>289</v>
      </c>
      <c r="D3210" s="2" t="s">
        <v>290</v>
      </c>
      <c r="E3210" s="6" t="s">
        <v>12922</v>
      </c>
      <c r="F3210" s="67">
        <v>43546</v>
      </c>
      <c r="G3210" s="3">
        <f t="shared" si="493"/>
        <v>3</v>
      </c>
      <c r="H3210" s="3">
        <f t="shared" si="494"/>
        <v>2019</v>
      </c>
      <c r="I3210" s="92">
        <v>0.60416666666666696</v>
      </c>
      <c r="J3210" s="20">
        <f t="shared" si="497"/>
        <v>14</v>
      </c>
      <c r="K3210" s="5" t="str">
        <f t="shared" si="500"/>
        <v>ja</v>
      </c>
      <c r="L3210" s="5" t="s">
        <v>91</v>
      </c>
      <c r="M3210" s="6" t="s">
        <v>12275</v>
      </c>
      <c r="O3210" s="6" t="s">
        <v>75</v>
      </c>
      <c r="P3210" s="6" t="s">
        <v>12923</v>
      </c>
      <c r="R3210" s="6" t="s">
        <v>77</v>
      </c>
      <c r="U3210" s="2" t="s">
        <v>115</v>
      </c>
      <c r="V3210" s="2" t="s">
        <v>80</v>
      </c>
      <c r="X3210" s="2">
        <v>261</v>
      </c>
      <c r="Y3210" s="2" t="s">
        <v>81</v>
      </c>
      <c r="Z3210" s="2" t="s">
        <v>12924</v>
      </c>
      <c r="AD3210" s="2">
        <v>261</v>
      </c>
      <c r="AE3210" s="2" t="s">
        <v>81</v>
      </c>
      <c r="AF3210" s="2" t="s">
        <v>84</v>
      </c>
      <c r="BE3210" s="23" t="str">
        <f t="shared" si="495"/>
        <v>EMF nein</v>
      </c>
      <c r="BF3210" s="23" t="str">
        <f t="shared" si="498"/>
        <v/>
      </c>
      <c r="BG3210" s="23" t="str">
        <f t="shared" si="499"/>
        <v/>
      </c>
      <c r="BH3210" s="23">
        <f t="shared" si="496"/>
        <v>0</v>
      </c>
      <c r="BO3210" s="2" t="s">
        <v>12925</v>
      </c>
      <c r="BP3210" s="3">
        <v>1</v>
      </c>
      <c r="BQ3210" s="2" t="s">
        <v>12926</v>
      </c>
    </row>
    <row r="3211" spans="1:69" ht="16.149999999999999" customHeight="1" x14ac:dyDescent="0.25">
      <c r="A3211" s="1">
        <v>3210</v>
      </c>
      <c r="B3211" s="2" t="s">
        <v>211</v>
      </c>
      <c r="C3211" s="2" t="s">
        <v>881</v>
      </c>
      <c r="D3211" s="2" t="s">
        <v>124</v>
      </c>
      <c r="E3211" s="2" t="s">
        <v>247</v>
      </c>
      <c r="F3211" s="67">
        <v>43545</v>
      </c>
      <c r="G3211" s="3">
        <f t="shared" si="493"/>
        <v>3</v>
      </c>
      <c r="H3211" s="3">
        <f t="shared" si="494"/>
        <v>2019</v>
      </c>
      <c r="I3211" s="92">
        <v>0.77430555555555503</v>
      </c>
      <c r="J3211" s="20">
        <f t="shared" si="497"/>
        <v>18</v>
      </c>
      <c r="K3211" s="5" t="str">
        <f t="shared" si="500"/>
        <v>ja</v>
      </c>
      <c r="L3211" s="5" t="s">
        <v>91</v>
      </c>
      <c r="M3211" s="6" t="s">
        <v>74</v>
      </c>
      <c r="N3211" s="5">
        <v>32</v>
      </c>
      <c r="O3211" s="6" t="s">
        <v>75</v>
      </c>
      <c r="P3211" s="6" t="s">
        <v>12927</v>
      </c>
      <c r="R3211" s="6" t="s">
        <v>77</v>
      </c>
      <c r="S3211" s="2" t="s">
        <v>10272</v>
      </c>
      <c r="X3211" s="2">
        <v>30</v>
      </c>
      <c r="Y3211" s="2" t="s">
        <v>81</v>
      </c>
      <c r="Z3211" s="2" t="s">
        <v>161</v>
      </c>
      <c r="AJ3211" s="2">
        <v>514</v>
      </c>
      <c r="AK3211" s="2" t="s">
        <v>81</v>
      </c>
      <c r="AL3211" s="2" t="s">
        <v>84</v>
      </c>
      <c r="AP3211" s="2">
        <v>514</v>
      </c>
      <c r="AQ3211" s="2" t="s">
        <v>83</v>
      </c>
      <c r="AR3211" s="2" t="s">
        <v>84</v>
      </c>
      <c r="BE3211" s="23" t="str">
        <f t="shared" si="495"/>
        <v>EMF nein</v>
      </c>
      <c r="BF3211" s="23" t="str">
        <f t="shared" si="498"/>
        <v/>
      </c>
      <c r="BG3211" s="23" t="str">
        <f t="shared" si="499"/>
        <v/>
      </c>
      <c r="BH3211" s="23">
        <f t="shared" si="496"/>
        <v>0</v>
      </c>
      <c r="BO3211" s="2" t="s">
        <v>12928</v>
      </c>
      <c r="BP3211" s="3">
        <v>1</v>
      </c>
      <c r="BQ3211" s="2" t="s">
        <v>12929</v>
      </c>
    </row>
    <row r="3212" spans="1:69" ht="16.149999999999999" customHeight="1" x14ac:dyDescent="0.25">
      <c r="A3212" s="93">
        <v>3211</v>
      </c>
      <c r="B3212" s="2" t="s">
        <v>211</v>
      </c>
      <c r="C3212" s="2" t="s">
        <v>842</v>
      </c>
      <c r="D3212" s="2" t="s">
        <v>137</v>
      </c>
      <c r="E3212" s="6" t="s">
        <v>12930</v>
      </c>
      <c r="F3212" s="67">
        <v>43545</v>
      </c>
      <c r="G3212" s="3">
        <f t="shared" si="493"/>
        <v>3</v>
      </c>
      <c r="H3212" s="3">
        <f t="shared" si="494"/>
        <v>2019</v>
      </c>
      <c r="I3212" s="92">
        <v>0.625</v>
      </c>
      <c r="J3212" s="20">
        <f t="shared" si="497"/>
        <v>15</v>
      </c>
      <c r="K3212" s="5" t="str">
        <f t="shared" si="500"/>
        <v>ja</v>
      </c>
      <c r="L3212" s="5" t="s">
        <v>91</v>
      </c>
      <c r="M3212" s="140" t="s">
        <v>115</v>
      </c>
      <c r="N3212" s="5">
        <v>59</v>
      </c>
      <c r="O3212" s="2" t="s">
        <v>126</v>
      </c>
      <c r="P3212" s="6" t="s">
        <v>12931</v>
      </c>
      <c r="R3212" s="6" t="s">
        <v>77</v>
      </c>
      <c r="T3212" s="6" t="s">
        <v>80</v>
      </c>
      <c r="BE3212" s="23" t="str">
        <f t="shared" si="495"/>
        <v>EMF ja</v>
      </c>
      <c r="BF3212" s="23">
        <f t="shared" si="498"/>
        <v>280</v>
      </c>
      <c r="BG3212" s="23" t="str">
        <f t="shared" si="499"/>
        <v>100-499m</v>
      </c>
      <c r="BH3212" s="23">
        <f t="shared" si="496"/>
        <v>1</v>
      </c>
      <c r="BI3212" s="2" t="s">
        <v>162</v>
      </c>
      <c r="BJ3212" s="2">
        <v>280</v>
      </c>
      <c r="BO3212" s="2" t="s">
        <v>12932</v>
      </c>
      <c r="BP3212" s="3">
        <v>1</v>
      </c>
      <c r="BQ3212" s="2" t="s">
        <v>12933</v>
      </c>
    </row>
    <row r="3213" spans="1:69" ht="16.149999999999999" customHeight="1" x14ac:dyDescent="0.25">
      <c r="A3213" s="1">
        <v>3212</v>
      </c>
      <c r="B3213" s="2" t="s">
        <v>211</v>
      </c>
      <c r="C3213" s="2" t="s">
        <v>1371</v>
      </c>
      <c r="D3213" s="2" t="s">
        <v>113</v>
      </c>
      <c r="E3213" s="2" t="s">
        <v>12934</v>
      </c>
      <c r="F3213" s="67">
        <v>43548</v>
      </c>
      <c r="G3213" s="3">
        <f t="shared" si="493"/>
        <v>3</v>
      </c>
      <c r="H3213" s="3">
        <f t="shared" si="494"/>
        <v>2019</v>
      </c>
      <c r="I3213" s="92">
        <v>8.3333333333333301E-2</v>
      </c>
      <c r="J3213" s="20">
        <f t="shared" si="497"/>
        <v>2</v>
      </c>
      <c r="K3213" s="5" t="str">
        <f t="shared" si="500"/>
        <v>ja</v>
      </c>
      <c r="L3213" s="5" t="s">
        <v>91</v>
      </c>
      <c r="M3213" s="140" t="s">
        <v>100</v>
      </c>
      <c r="N3213" s="5">
        <v>37</v>
      </c>
      <c r="O3213" s="6" t="s">
        <v>126</v>
      </c>
      <c r="P3213" s="6" t="s">
        <v>12935</v>
      </c>
      <c r="R3213" s="6" t="s">
        <v>77</v>
      </c>
      <c r="T3213" s="6" t="s">
        <v>202</v>
      </c>
      <c r="X3213" s="2">
        <v>1340</v>
      </c>
      <c r="Y3213" s="2" t="s">
        <v>81</v>
      </c>
      <c r="Z3213" s="2" t="s">
        <v>84</v>
      </c>
      <c r="AA3213" s="2">
        <v>1340</v>
      </c>
      <c r="AB3213" s="2" t="s">
        <v>81</v>
      </c>
      <c r="AC3213" s="2" t="s">
        <v>84</v>
      </c>
      <c r="AD3213" s="2">
        <v>1340</v>
      </c>
      <c r="AE3213" s="2" t="s">
        <v>81</v>
      </c>
      <c r="AF3213" s="2" t="s">
        <v>84</v>
      </c>
      <c r="BE3213" s="23" t="str">
        <f t="shared" si="495"/>
        <v>EMF nein</v>
      </c>
      <c r="BF3213" s="23" t="str">
        <f t="shared" si="498"/>
        <v/>
      </c>
      <c r="BG3213" s="23" t="str">
        <f t="shared" si="499"/>
        <v/>
      </c>
      <c r="BH3213" s="23">
        <f t="shared" si="496"/>
        <v>0</v>
      </c>
      <c r="BP3213" s="3">
        <v>1</v>
      </c>
      <c r="BQ3213" s="2" t="s">
        <v>12936</v>
      </c>
    </row>
    <row r="3214" spans="1:69" ht="16.149999999999999" customHeight="1" x14ac:dyDescent="0.25">
      <c r="A3214" s="1">
        <v>3213</v>
      </c>
      <c r="B3214" s="2" t="s">
        <v>135</v>
      </c>
      <c r="C3214" s="2" t="s">
        <v>395</v>
      </c>
      <c r="D3214" s="2" t="s">
        <v>296</v>
      </c>
      <c r="E3214" s="2" t="s">
        <v>12937</v>
      </c>
      <c r="F3214" s="67">
        <v>43546</v>
      </c>
      <c r="G3214" s="3">
        <f t="shared" si="493"/>
        <v>3</v>
      </c>
      <c r="H3214" s="3">
        <f t="shared" si="494"/>
        <v>2019</v>
      </c>
      <c r="J3214" s="20" t="str">
        <f t="shared" si="497"/>
        <v/>
      </c>
      <c r="K3214" s="5" t="str">
        <f t="shared" si="500"/>
        <v>ja</v>
      </c>
      <c r="L3214" s="5" t="s">
        <v>91</v>
      </c>
      <c r="M3214" s="6" t="s">
        <v>139</v>
      </c>
      <c r="N3214" s="5">
        <v>55</v>
      </c>
      <c r="O3214" s="2" t="s">
        <v>126</v>
      </c>
      <c r="P3214" s="6" t="s">
        <v>12938</v>
      </c>
      <c r="R3214" s="6" t="s">
        <v>77</v>
      </c>
      <c r="S3214" s="2" t="s">
        <v>109</v>
      </c>
      <c r="T3214" s="6" t="s">
        <v>202</v>
      </c>
      <c r="X3214" s="2">
        <v>915</v>
      </c>
      <c r="Y3214" s="2" t="s">
        <v>81</v>
      </c>
      <c r="Z3214" s="2" t="s">
        <v>84</v>
      </c>
      <c r="AA3214" s="2">
        <v>915</v>
      </c>
      <c r="AB3214" s="2" t="s">
        <v>81</v>
      </c>
      <c r="AC3214" s="2" t="s">
        <v>84</v>
      </c>
      <c r="AD3214" s="2">
        <v>915</v>
      </c>
      <c r="AE3214" s="2" t="s">
        <v>81</v>
      </c>
      <c r="AF3214" s="2" t="s">
        <v>84</v>
      </c>
      <c r="AJ3214" s="2">
        <v>915</v>
      </c>
      <c r="AK3214" s="2" t="s">
        <v>81</v>
      </c>
      <c r="AL3214" s="2" t="s">
        <v>84</v>
      </c>
      <c r="AM3214" s="2">
        <v>915</v>
      </c>
      <c r="AN3214" s="2" t="s">
        <v>81</v>
      </c>
      <c r="AO3214" s="2" t="s">
        <v>84</v>
      </c>
      <c r="AP3214" s="2">
        <v>1000</v>
      </c>
      <c r="AQ3214" s="2" t="s">
        <v>81</v>
      </c>
      <c r="AR3214" s="2" t="s">
        <v>84</v>
      </c>
      <c r="AV3214" s="2">
        <v>1000</v>
      </c>
      <c r="AW3214" s="2" t="s">
        <v>81</v>
      </c>
      <c r="AX3214" s="2" t="s">
        <v>84</v>
      </c>
      <c r="AY3214" s="2">
        <v>1000</v>
      </c>
      <c r="AZ3214" s="2" t="s">
        <v>83</v>
      </c>
      <c r="BA3214" s="2" t="s">
        <v>84</v>
      </c>
      <c r="BE3214" s="23" t="str">
        <f t="shared" si="495"/>
        <v>EMF nein</v>
      </c>
      <c r="BF3214" s="23" t="str">
        <f t="shared" si="498"/>
        <v/>
      </c>
      <c r="BG3214" s="23" t="str">
        <f t="shared" si="499"/>
        <v/>
      </c>
      <c r="BH3214" s="23">
        <f t="shared" si="496"/>
        <v>0</v>
      </c>
      <c r="BO3214" s="2" t="s">
        <v>12939</v>
      </c>
      <c r="BP3214" s="3">
        <v>1</v>
      </c>
      <c r="BQ3214" s="2" t="s">
        <v>12940</v>
      </c>
    </row>
    <row r="3215" spans="1:69" ht="16.149999999999999" customHeight="1" x14ac:dyDescent="0.25">
      <c r="A3215" s="1">
        <v>3214</v>
      </c>
      <c r="B3215" s="2" t="s">
        <v>87</v>
      </c>
      <c r="C3215" s="2" t="s">
        <v>6638</v>
      </c>
      <c r="D3215" s="2" t="s">
        <v>296</v>
      </c>
      <c r="E3215" s="2" t="s">
        <v>247</v>
      </c>
      <c r="F3215" s="67">
        <v>43545</v>
      </c>
      <c r="G3215" s="3">
        <f t="shared" si="493"/>
        <v>3</v>
      </c>
      <c r="H3215" s="3">
        <f t="shared" si="494"/>
        <v>2019</v>
      </c>
      <c r="I3215" s="92">
        <v>0.66319444444444398</v>
      </c>
      <c r="J3215" s="20">
        <f t="shared" si="497"/>
        <v>15</v>
      </c>
      <c r="K3215" s="5" t="str">
        <f t="shared" si="500"/>
        <v>ja</v>
      </c>
      <c r="L3215" s="5" t="s">
        <v>91</v>
      </c>
      <c r="M3215" s="6" t="s">
        <v>74</v>
      </c>
      <c r="N3215" s="5">
        <v>71</v>
      </c>
      <c r="O3215" s="6" t="s">
        <v>5139</v>
      </c>
      <c r="P3215" s="6" t="s">
        <v>1877</v>
      </c>
      <c r="R3215" s="6" t="s">
        <v>77</v>
      </c>
      <c r="U3215" s="2" t="s">
        <v>208</v>
      </c>
      <c r="V3215" s="2" t="s">
        <v>80</v>
      </c>
      <c r="X3215" s="2">
        <v>240</v>
      </c>
      <c r="Y3215" s="2" t="s">
        <v>83</v>
      </c>
      <c r="Z3215" s="2" t="s">
        <v>84</v>
      </c>
      <c r="AA3215" s="2">
        <v>240</v>
      </c>
      <c r="AB3215" s="2" t="s">
        <v>81</v>
      </c>
      <c r="AC3215" s="2" t="s">
        <v>84</v>
      </c>
      <c r="AD3215" s="2">
        <v>240</v>
      </c>
      <c r="AE3215" s="2" t="s">
        <v>83</v>
      </c>
      <c r="AF3215" s="2" t="s">
        <v>84</v>
      </c>
      <c r="BE3215" s="23" t="str">
        <f t="shared" si="495"/>
        <v>EMF nein</v>
      </c>
      <c r="BF3215" s="23" t="str">
        <f t="shared" si="498"/>
        <v/>
      </c>
      <c r="BG3215" s="23" t="str">
        <f t="shared" si="499"/>
        <v/>
      </c>
      <c r="BH3215" s="23">
        <f t="shared" si="496"/>
        <v>0</v>
      </c>
      <c r="BO3215" s="2" t="s">
        <v>12941</v>
      </c>
      <c r="BP3215" s="3">
        <v>1</v>
      </c>
      <c r="BQ3215" s="2" t="s">
        <v>12942</v>
      </c>
    </row>
    <row r="3216" spans="1:69" ht="16.149999999999999" customHeight="1" x14ac:dyDescent="0.25">
      <c r="A3216" s="1">
        <v>3215</v>
      </c>
      <c r="B3216" s="2" t="s">
        <v>211</v>
      </c>
      <c r="C3216" s="2" t="s">
        <v>212</v>
      </c>
      <c r="D3216" s="2" t="s">
        <v>71</v>
      </c>
      <c r="E3216" s="2" t="s">
        <v>12943</v>
      </c>
      <c r="F3216" s="67">
        <v>43545</v>
      </c>
      <c r="G3216" s="3">
        <f t="shared" si="493"/>
        <v>3</v>
      </c>
      <c r="H3216" s="3">
        <f t="shared" si="494"/>
        <v>2019</v>
      </c>
      <c r="I3216" s="92">
        <v>0.67361111111111105</v>
      </c>
      <c r="J3216" s="20">
        <f t="shared" si="497"/>
        <v>16</v>
      </c>
      <c r="K3216" s="5" t="str">
        <f t="shared" si="500"/>
        <v>ja</v>
      </c>
      <c r="L3216" s="5" t="s">
        <v>8298</v>
      </c>
      <c r="M3216" s="6" t="s">
        <v>74</v>
      </c>
      <c r="N3216" s="5">
        <v>61</v>
      </c>
      <c r="O3216" s="2" t="s">
        <v>5139</v>
      </c>
      <c r="P3216" s="6" t="s">
        <v>5590</v>
      </c>
      <c r="R3216" s="6" t="s">
        <v>77</v>
      </c>
      <c r="U3216" s="2" t="s">
        <v>115</v>
      </c>
      <c r="V3216" s="2" t="s">
        <v>80</v>
      </c>
      <c r="X3216" s="2">
        <v>119</v>
      </c>
      <c r="Y3216" s="2" t="s">
        <v>81</v>
      </c>
      <c r="Z3216" s="2" t="s">
        <v>84</v>
      </c>
      <c r="AA3216" s="2">
        <v>119</v>
      </c>
      <c r="AB3216" s="2" t="s">
        <v>81</v>
      </c>
      <c r="AC3216" s="2" t="s">
        <v>84</v>
      </c>
      <c r="AD3216" s="2">
        <v>119</v>
      </c>
      <c r="AE3216" s="2" t="s">
        <v>81</v>
      </c>
      <c r="AF3216" s="2" t="s">
        <v>84</v>
      </c>
      <c r="BE3216" s="23" t="str">
        <f t="shared" si="495"/>
        <v>EMF nein</v>
      </c>
      <c r="BF3216" s="23" t="str">
        <f t="shared" si="498"/>
        <v/>
      </c>
      <c r="BG3216" s="23" t="str">
        <f t="shared" si="499"/>
        <v/>
      </c>
      <c r="BH3216" s="23">
        <f t="shared" si="496"/>
        <v>0</v>
      </c>
      <c r="BO3216" s="2" t="s">
        <v>12944</v>
      </c>
      <c r="BP3216" s="3">
        <v>1</v>
      </c>
      <c r="BQ3216" s="2" t="s">
        <v>12945</v>
      </c>
    </row>
    <row r="3217" spans="1:69" ht="16.149999999999999" customHeight="1" x14ac:dyDescent="0.25">
      <c r="A3217" s="1">
        <v>3216</v>
      </c>
      <c r="B3217" s="2" t="s">
        <v>135</v>
      </c>
      <c r="C3217" s="2" t="s">
        <v>9719</v>
      </c>
      <c r="D3217" s="2" t="s">
        <v>89</v>
      </c>
      <c r="E3217" s="2" t="s">
        <v>8492</v>
      </c>
      <c r="F3217" s="67">
        <v>43552</v>
      </c>
      <c r="G3217" s="3">
        <f t="shared" si="493"/>
        <v>3</v>
      </c>
      <c r="H3217" s="3">
        <f t="shared" si="494"/>
        <v>2019</v>
      </c>
      <c r="I3217" s="92">
        <v>0.70833333333333304</v>
      </c>
      <c r="J3217" s="20">
        <f t="shared" si="497"/>
        <v>17</v>
      </c>
      <c r="K3217" s="5" t="str">
        <f t="shared" si="500"/>
        <v>ja</v>
      </c>
      <c r="L3217" s="5" t="s">
        <v>91</v>
      </c>
      <c r="M3217" s="6" t="s">
        <v>139</v>
      </c>
      <c r="N3217" s="5">
        <v>60</v>
      </c>
      <c r="O3217" s="6" t="s">
        <v>140</v>
      </c>
      <c r="P3217" s="6" t="s">
        <v>12946</v>
      </c>
      <c r="R3217" s="6" t="s">
        <v>77</v>
      </c>
      <c r="S3217" s="2" t="s">
        <v>1033</v>
      </c>
      <c r="W3217" s="2" t="s">
        <v>4373</v>
      </c>
      <c r="X3217" s="2">
        <v>480</v>
      </c>
      <c r="Y3217" s="2" t="s">
        <v>81</v>
      </c>
      <c r="Z3217" s="2" t="s">
        <v>84</v>
      </c>
      <c r="AA3217" s="2">
        <v>480</v>
      </c>
      <c r="AB3217" s="2" t="s">
        <v>81</v>
      </c>
      <c r="AC3217" s="2" t="s">
        <v>84</v>
      </c>
      <c r="AD3217" s="2">
        <v>480</v>
      </c>
      <c r="AE3217" s="2" t="s">
        <v>83</v>
      </c>
      <c r="AF3217" s="2" t="s">
        <v>84</v>
      </c>
      <c r="BE3217" s="23" t="str">
        <f t="shared" si="495"/>
        <v>EMF ja</v>
      </c>
      <c r="BF3217" s="23">
        <f t="shared" si="498"/>
        <v>480</v>
      </c>
      <c r="BG3217" s="23" t="str">
        <f t="shared" si="499"/>
        <v>100-499m</v>
      </c>
      <c r="BH3217" s="23">
        <f t="shared" si="496"/>
        <v>1</v>
      </c>
      <c r="BM3217" s="2" t="s">
        <v>162</v>
      </c>
      <c r="BN3217" s="2">
        <v>480</v>
      </c>
      <c r="BO3217" s="2" t="s">
        <v>12947</v>
      </c>
      <c r="BP3217" s="3">
        <v>1</v>
      </c>
      <c r="BQ3217" s="2" t="s">
        <v>12948</v>
      </c>
    </row>
    <row r="3218" spans="1:69" ht="16.149999999999999" customHeight="1" x14ac:dyDescent="0.25">
      <c r="A3218" s="1">
        <v>3217</v>
      </c>
      <c r="B3218" s="2" t="s">
        <v>135</v>
      </c>
      <c r="C3218" s="2" t="s">
        <v>1515</v>
      </c>
      <c r="D3218" s="2" t="s">
        <v>104</v>
      </c>
      <c r="E3218" s="2" t="s">
        <v>12949</v>
      </c>
      <c r="F3218" s="67">
        <v>43553</v>
      </c>
      <c r="G3218" s="3">
        <f t="shared" si="493"/>
        <v>3</v>
      </c>
      <c r="H3218" s="3">
        <f t="shared" si="494"/>
        <v>2019</v>
      </c>
      <c r="I3218" s="92">
        <v>0.3125</v>
      </c>
      <c r="J3218" s="20">
        <f t="shared" si="497"/>
        <v>7</v>
      </c>
      <c r="K3218" s="5" t="str">
        <f t="shared" si="500"/>
        <v>ja</v>
      </c>
      <c r="L3218" s="5" t="s">
        <v>91</v>
      </c>
      <c r="M3218" s="6" t="s">
        <v>139</v>
      </c>
      <c r="O3218" s="2" t="s">
        <v>4536</v>
      </c>
      <c r="P3218" s="6" t="s">
        <v>2920</v>
      </c>
      <c r="R3218" s="6" t="s">
        <v>77</v>
      </c>
      <c r="S3218" s="2" t="s">
        <v>78</v>
      </c>
      <c r="X3218" s="2">
        <v>690</v>
      </c>
      <c r="Y3218" s="2" t="s">
        <v>81</v>
      </c>
      <c r="Z3218" s="2" t="s">
        <v>84</v>
      </c>
      <c r="AA3218" s="2">
        <v>693</v>
      </c>
      <c r="AB3218" s="2" t="s">
        <v>81</v>
      </c>
      <c r="AC3218" s="2" t="s">
        <v>84</v>
      </c>
      <c r="AD3218" s="2">
        <v>693</v>
      </c>
      <c r="AE3218" s="2" t="s">
        <v>83</v>
      </c>
      <c r="AF3218" s="2" t="s">
        <v>84</v>
      </c>
      <c r="AJ3218" s="2">
        <v>690</v>
      </c>
      <c r="AK3218" s="2" t="s">
        <v>81</v>
      </c>
      <c r="AL3218" s="2" t="s">
        <v>84</v>
      </c>
      <c r="AM3218" s="2">
        <v>693</v>
      </c>
      <c r="AN3218" s="2" t="s">
        <v>81</v>
      </c>
      <c r="AO3218" s="2" t="s">
        <v>84</v>
      </c>
      <c r="AP3218" s="2">
        <v>693</v>
      </c>
      <c r="AQ3218" s="2" t="s">
        <v>83</v>
      </c>
      <c r="AR3218" s="2" t="s">
        <v>84</v>
      </c>
      <c r="BE3218" s="23" t="str">
        <f t="shared" si="495"/>
        <v>EMF ja</v>
      </c>
      <c r="BF3218" s="23">
        <f t="shared" si="498"/>
        <v>50</v>
      </c>
      <c r="BG3218" s="23" t="str">
        <f t="shared" si="499"/>
        <v>&lt;100m</v>
      </c>
      <c r="BH3218" s="23">
        <f t="shared" si="496"/>
        <v>2</v>
      </c>
      <c r="BI3218" s="2" t="s">
        <v>162</v>
      </c>
      <c r="BJ3218" s="2">
        <v>50</v>
      </c>
      <c r="BK3218" s="2" t="s">
        <v>162</v>
      </c>
      <c r="BL3218" s="2">
        <v>200</v>
      </c>
      <c r="BO3218" s="2" t="s">
        <v>12950</v>
      </c>
      <c r="BP3218" s="3">
        <v>1</v>
      </c>
      <c r="BQ3218" s="2" t="s">
        <v>12951</v>
      </c>
    </row>
    <row r="3219" spans="1:69" ht="16.149999999999999" customHeight="1" x14ac:dyDescent="0.25">
      <c r="A3219" s="1">
        <v>3218</v>
      </c>
      <c r="B3219" s="2" t="s">
        <v>211</v>
      </c>
      <c r="C3219" s="2" t="s">
        <v>3252</v>
      </c>
      <c r="D3219" s="2" t="s">
        <v>137</v>
      </c>
      <c r="E3219" s="2" t="s">
        <v>12952</v>
      </c>
      <c r="F3219" s="67">
        <v>43553</v>
      </c>
      <c r="G3219" s="3">
        <f t="shared" ref="G3219:G3282" si="501">IF(F3219&lt;&gt;"",MONTH(F3219),"")</f>
        <v>3</v>
      </c>
      <c r="H3219" s="3">
        <f t="shared" ref="H3219:H3282" si="502">IF(F3219&lt;&gt;"",YEAR(F3219),"")</f>
        <v>2019</v>
      </c>
      <c r="I3219" s="92">
        <v>0.79166666666666696</v>
      </c>
      <c r="J3219" s="20">
        <f t="shared" si="497"/>
        <v>19</v>
      </c>
      <c r="K3219" s="5" t="str">
        <f t="shared" si="500"/>
        <v>ja</v>
      </c>
      <c r="L3219" s="5" t="s">
        <v>73</v>
      </c>
      <c r="M3219" s="6" t="s">
        <v>74</v>
      </c>
      <c r="O3219" s="2" t="s">
        <v>5139</v>
      </c>
      <c r="P3219" s="6" t="s">
        <v>12953</v>
      </c>
      <c r="R3219" s="6" t="s">
        <v>77</v>
      </c>
      <c r="U3219" s="2" t="s">
        <v>115</v>
      </c>
      <c r="V3219" s="2" t="s">
        <v>80</v>
      </c>
      <c r="X3219" s="2">
        <v>509</v>
      </c>
      <c r="Y3219" s="2" t="s">
        <v>81</v>
      </c>
      <c r="Z3219" s="2" t="s">
        <v>82</v>
      </c>
      <c r="AA3219" s="2">
        <v>509</v>
      </c>
      <c r="AB3219" s="2" t="s">
        <v>81</v>
      </c>
      <c r="AC3219" s="2" t="s">
        <v>82</v>
      </c>
      <c r="AD3219" s="2">
        <v>509</v>
      </c>
      <c r="AE3219" s="2" t="s">
        <v>83</v>
      </c>
      <c r="AF3219" s="2" t="s">
        <v>82</v>
      </c>
      <c r="BE3219" s="23" t="str">
        <f t="shared" si="495"/>
        <v>EMF nein</v>
      </c>
      <c r="BF3219" s="23" t="str">
        <f t="shared" si="498"/>
        <v/>
      </c>
      <c r="BG3219" s="23" t="str">
        <f t="shared" si="499"/>
        <v/>
      </c>
      <c r="BH3219" s="23">
        <f t="shared" si="496"/>
        <v>0</v>
      </c>
      <c r="BO3219" s="2" t="s">
        <v>12954</v>
      </c>
      <c r="BP3219" s="3">
        <v>1</v>
      </c>
      <c r="BQ3219" s="2" t="s">
        <v>12955</v>
      </c>
    </row>
    <row r="3220" spans="1:69" ht="16.149999999999999" customHeight="1" x14ac:dyDescent="0.25">
      <c r="A3220" s="1">
        <v>3219</v>
      </c>
      <c r="B3220" s="2" t="s">
        <v>211</v>
      </c>
      <c r="C3220" s="116" t="s">
        <v>1851</v>
      </c>
      <c r="D3220" s="2" t="s">
        <v>89</v>
      </c>
      <c r="E3220" s="2" t="s">
        <v>12956</v>
      </c>
      <c r="F3220" s="67">
        <v>40641</v>
      </c>
      <c r="G3220" s="3">
        <f t="shared" si="501"/>
        <v>4</v>
      </c>
      <c r="H3220" s="3">
        <f t="shared" si="502"/>
        <v>2011</v>
      </c>
      <c r="I3220" s="92">
        <v>0.47916666666666702</v>
      </c>
      <c r="J3220" s="20">
        <f t="shared" si="497"/>
        <v>11</v>
      </c>
      <c r="K3220" s="5" t="str">
        <f t="shared" si="500"/>
        <v>ja</v>
      </c>
      <c r="L3220" s="5" t="s">
        <v>73</v>
      </c>
      <c r="M3220" s="6" t="s">
        <v>115</v>
      </c>
      <c r="N3220" s="5">
        <v>45</v>
      </c>
      <c r="O3220" s="6" t="s">
        <v>5139</v>
      </c>
      <c r="P3220" s="6" t="s">
        <v>12957</v>
      </c>
      <c r="T3220" s="6" t="s">
        <v>109</v>
      </c>
      <c r="U3220" s="2" t="s">
        <v>115</v>
      </c>
      <c r="V3220" s="2" t="s">
        <v>202</v>
      </c>
      <c r="X3220" s="2">
        <v>226</v>
      </c>
      <c r="Y3220" s="2" t="s">
        <v>83</v>
      </c>
      <c r="Z3220" s="2" t="s">
        <v>161</v>
      </c>
      <c r="AA3220" s="2">
        <v>226</v>
      </c>
      <c r="AB3220" s="2" t="s">
        <v>83</v>
      </c>
      <c r="AC3220" s="2" t="s">
        <v>161</v>
      </c>
      <c r="AJ3220" s="2">
        <v>395</v>
      </c>
      <c r="AK3220" s="2" t="s">
        <v>83</v>
      </c>
      <c r="AL3220" s="2" t="s">
        <v>84</v>
      </c>
      <c r="AM3220" s="2">
        <v>395</v>
      </c>
      <c r="AN3220" s="2" t="s">
        <v>83</v>
      </c>
      <c r="AO3220" s="2" t="s">
        <v>84</v>
      </c>
      <c r="BE3220" s="23" t="str">
        <f t="shared" si="495"/>
        <v>EMF nein</v>
      </c>
      <c r="BF3220" s="23" t="str">
        <f t="shared" si="498"/>
        <v/>
      </c>
      <c r="BG3220" s="23" t="str">
        <f t="shared" si="499"/>
        <v/>
      </c>
      <c r="BH3220" s="23">
        <f t="shared" si="496"/>
        <v>0</v>
      </c>
      <c r="BO3220" s="2" t="s">
        <v>12958</v>
      </c>
      <c r="BP3220" s="3">
        <v>1</v>
      </c>
      <c r="BQ3220" s="2" t="s">
        <v>12959</v>
      </c>
    </row>
    <row r="3221" spans="1:69" ht="16.149999999999999" customHeight="1" x14ac:dyDescent="0.25">
      <c r="A3221" s="1">
        <v>3220</v>
      </c>
      <c r="B3221" s="2" t="s">
        <v>211</v>
      </c>
      <c r="C3221" s="2" t="s">
        <v>2653</v>
      </c>
      <c r="E3221" s="2" t="s">
        <v>12960</v>
      </c>
      <c r="F3221" s="67">
        <v>43555</v>
      </c>
      <c r="G3221" s="3">
        <f t="shared" si="501"/>
        <v>3</v>
      </c>
      <c r="H3221" s="3">
        <f t="shared" si="502"/>
        <v>2019</v>
      </c>
      <c r="I3221" s="92">
        <v>0.42361111111111099</v>
      </c>
      <c r="J3221" s="20">
        <f t="shared" si="497"/>
        <v>10</v>
      </c>
      <c r="K3221" s="5" t="str">
        <f t="shared" si="500"/>
        <v>ja</v>
      </c>
      <c r="L3221" s="5" t="s">
        <v>91</v>
      </c>
      <c r="M3221" s="6" t="s">
        <v>115</v>
      </c>
      <c r="N3221" s="5">
        <v>30</v>
      </c>
      <c r="O3221" s="2" t="s">
        <v>5139</v>
      </c>
      <c r="P3221" s="6" t="s">
        <v>12961</v>
      </c>
      <c r="R3221" s="6" t="s">
        <v>77</v>
      </c>
      <c r="U3221" s="2" t="s">
        <v>115</v>
      </c>
      <c r="V3221" s="2" t="s">
        <v>80</v>
      </c>
      <c r="X3221" s="2">
        <v>80</v>
      </c>
      <c r="Y3221" s="2" t="s">
        <v>81</v>
      </c>
      <c r="Z3221" s="2" t="s">
        <v>84</v>
      </c>
      <c r="AA3221" s="2">
        <v>80</v>
      </c>
      <c r="AB3221" s="2" t="s">
        <v>94</v>
      </c>
      <c r="AC3221" s="2" t="s">
        <v>84</v>
      </c>
      <c r="AD3221" s="2">
        <v>80</v>
      </c>
      <c r="AE3221" s="2" t="s">
        <v>81</v>
      </c>
      <c r="AF3221" s="2" t="s">
        <v>84</v>
      </c>
      <c r="AJ3221" s="2">
        <v>192</v>
      </c>
      <c r="AK3221" s="2" t="s">
        <v>83</v>
      </c>
      <c r="AL3221" s="2" t="s">
        <v>84</v>
      </c>
      <c r="AM3221" s="2">
        <v>192</v>
      </c>
      <c r="AN3221" s="2" t="s">
        <v>81</v>
      </c>
      <c r="AO3221" s="2" t="s">
        <v>84</v>
      </c>
      <c r="AP3221" s="2">
        <v>192</v>
      </c>
      <c r="AQ3221" s="2" t="s">
        <v>83</v>
      </c>
      <c r="AR3221" s="2" t="s">
        <v>84</v>
      </c>
      <c r="AY3221" s="2">
        <v>160</v>
      </c>
      <c r="AZ3221" s="2" t="s">
        <v>94</v>
      </c>
      <c r="BA3221" s="2" t="s">
        <v>84</v>
      </c>
      <c r="BE3221" s="23" t="str">
        <f t="shared" si="495"/>
        <v>EMF nein</v>
      </c>
      <c r="BF3221" s="23" t="str">
        <f t="shared" si="498"/>
        <v/>
      </c>
      <c r="BG3221" s="23" t="str">
        <f t="shared" si="499"/>
        <v/>
      </c>
      <c r="BH3221" s="23">
        <f t="shared" si="496"/>
        <v>0</v>
      </c>
      <c r="BO3221" s="2" t="s">
        <v>12962</v>
      </c>
      <c r="BP3221" s="3">
        <v>1</v>
      </c>
      <c r="BQ3221" s="2" t="s">
        <v>12963</v>
      </c>
    </row>
    <row r="3222" spans="1:69" ht="16.149999999999999" customHeight="1" x14ac:dyDescent="0.25">
      <c r="A3222" s="1">
        <v>3221</v>
      </c>
      <c r="B3222" s="2" t="s">
        <v>211</v>
      </c>
      <c r="C3222" s="2" t="s">
        <v>1371</v>
      </c>
      <c r="D3222" s="2" t="s">
        <v>113</v>
      </c>
      <c r="E3222" s="2" t="s">
        <v>12964</v>
      </c>
      <c r="F3222" s="67">
        <v>43551</v>
      </c>
      <c r="G3222" s="3">
        <f t="shared" si="501"/>
        <v>3</v>
      </c>
      <c r="H3222" s="3">
        <f t="shared" si="502"/>
        <v>2019</v>
      </c>
      <c r="I3222" s="92">
        <v>0.37152777777777801</v>
      </c>
      <c r="J3222" s="20">
        <f t="shared" si="497"/>
        <v>8</v>
      </c>
      <c r="K3222" s="5" t="str">
        <f t="shared" si="500"/>
        <v>ja</v>
      </c>
      <c r="L3222" s="5" t="s">
        <v>91</v>
      </c>
      <c r="M3222" s="6" t="s">
        <v>74</v>
      </c>
      <c r="N3222" s="5">
        <v>33</v>
      </c>
      <c r="O3222" s="6" t="s">
        <v>126</v>
      </c>
      <c r="P3222" s="6" t="s">
        <v>12965</v>
      </c>
      <c r="R3222" s="6" t="s">
        <v>77</v>
      </c>
      <c r="S3222" s="2" t="s">
        <v>1337</v>
      </c>
      <c r="X3222" s="2">
        <v>165</v>
      </c>
      <c r="Y3222" s="2" t="s">
        <v>81</v>
      </c>
      <c r="Z3222" s="2" t="s">
        <v>82</v>
      </c>
      <c r="AA3222" s="2">
        <v>165</v>
      </c>
      <c r="AB3222" s="2" t="s">
        <v>83</v>
      </c>
      <c r="AC3222" s="2" t="s">
        <v>82</v>
      </c>
      <c r="AD3222" s="2">
        <v>165</v>
      </c>
      <c r="AE3222" s="2" t="s">
        <v>83</v>
      </c>
      <c r="AF3222" s="2" t="s">
        <v>82</v>
      </c>
      <c r="BE3222" s="23" t="str">
        <f t="shared" si="495"/>
        <v>EMF nein</v>
      </c>
      <c r="BF3222" s="23" t="str">
        <f t="shared" si="498"/>
        <v/>
      </c>
      <c r="BG3222" s="23" t="str">
        <f t="shared" si="499"/>
        <v/>
      </c>
      <c r="BH3222" s="23">
        <f t="shared" si="496"/>
        <v>0</v>
      </c>
      <c r="BP3222" s="3">
        <v>1</v>
      </c>
      <c r="BQ3222" s="2" t="s">
        <v>12966</v>
      </c>
    </row>
    <row r="3223" spans="1:69" ht="16.149999999999999" customHeight="1" x14ac:dyDescent="0.25">
      <c r="A3223" s="1">
        <v>3222</v>
      </c>
      <c r="B3223" s="2" t="s">
        <v>87</v>
      </c>
      <c r="C3223" s="2" t="s">
        <v>5101</v>
      </c>
      <c r="D3223" s="2" t="s">
        <v>137</v>
      </c>
      <c r="E3223" s="2" t="s">
        <v>12967</v>
      </c>
      <c r="F3223" s="67">
        <v>43551</v>
      </c>
      <c r="G3223" s="3">
        <f t="shared" si="501"/>
        <v>3</v>
      </c>
      <c r="H3223" s="3">
        <f t="shared" si="502"/>
        <v>2019</v>
      </c>
      <c r="I3223" s="92">
        <v>0.74652777777777801</v>
      </c>
      <c r="J3223" s="20">
        <f t="shared" si="497"/>
        <v>17</v>
      </c>
      <c r="K3223" s="5" t="str">
        <f t="shared" si="500"/>
        <v>ja</v>
      </c>
      <c r="L3223" s="5" t="s">
        <v>91</v>
      </c>
      <c r="M3223" s="6" t="s">
        <v>74</v>
      </c>
      <c r="N3223" s="5">
        <v>73</v>
      </c>
      <c r="O3223" s="6" t="s">
        <v>140</v>
      </c>
      <c r="P3223" s="5" t="s">
        <v>12968</v>
      </c>
      <c r="R3223" s="6" t="s">
        <v>77</v>
      </c>
      <c r="U3223" s="2" t="s">
        <v>139</v>
      </c>
      <c r="X3223" s="2">
        <v>357</v>
      </c>
      <c r="Y3223" s="2" t="s">
        <v>83</v>
      </c>
      <c r="Z3223" s="2" t="s">
        <v>168</v>
      </c>
      <c r="AA3223" s="2">
        <v>357</v>
      </c>
      <c r="AB3223" s="2" t="s">
        <v>81</v>
      </c>
      <c r="AC3223" s="2" t="s">
        <v>168</v>
      </c>
      <c r="AD3223" s="2">
        <v>357</v>
      </c>
      <c r="AE3223" s="2" t="s">
        <v>83</v>
      </c>
      <c r="AF3223" s="2" t="s">
        <v>168</v>
      </c>
      <c r="AJ3223" s="2">
        <v>485</v>
      </c>
      <c r="AK3223" s="2" t="s">
        <v>81</v>
      </c>
      <c r="AL3223" s="2" t="s">
        <v>84</v>
      </c>
      <c r="AM3223" s="2">
        <v>485</v>
      </c>
      <c r="AN3223" s="2" t="s">
        <v>81</v>
      </c>
      <c r="AO3223" s="2" t="s">
        <v>84</v>
      </c>
      <c r="AP3223" s="2">
        <v>485</v>
      </c>
      <c r="AQ3223" s="2" t="s">
        <v>83</v>
      </c>
      <c r="AR3223" s="2" t="s">
        <v>84</v>
      </c>
      <c r="AV3223" s="2">
        <v>713</v>
      </c>
      <c r="AW3223" s="2" t="s">
        <v>81</v>
      </c>
      <c r="AX3223" s="2" t="s">
        <v>84</v>
      </c>
      <c r="AY3223" s="2">
        <v>713</v>
      </c>
      <c r="AZ3223" s="2" t="s">
        <v>81</v>
      </c>
      <c r="BA3223" s="2" t="s">
        <v>84</v>
      </c>
      <c r="BB3223" s="2">
        <v>713</v>
      </c>
      <c r="BC3223" s="2" t="s">
        <v>83</v>
      </c>
      <c r="BD3223" s="2" t="s">
        <v>84</v>
      </c>
      <c r="BE3223" s="23" t="str">
        <f t="shared" si="495"/>
        <v>EMF ja</v>
      </c>
      <c r="BF3223" s="23">
        <f t="shared" si="498"/>
        <v>1160</v>
      </c>
      <c r="BG3223" s="23" t="str">
        <f t="shared" si="499"/>
        <v>500+m</v>
      </c>
      <c r="BH3223" s="23">
        <f t="shared" si="496"/>
        <v>2</v>
      </c>
      <c r="BK3223" s="2" t="s">
        <v>9411</v>
      </c>
      <c r="BL3223" s="2">
        <v>1160</v>
      </c>
      <c r="BM3223" s="2" t="s">
        <v>162</v>
      </c>
      <c r="BN3223" s="2" t="s">
        <v>109</v>
      </c>
      <c r="BO3223" s="2" t="s">
        <v>12969</v>
      </c>
      <c r="BP3223" s="3">
        <v>1</v>
      </c>
      <c r="BQ3223" s="2" t="s">
        <v>12970</v>
      </c>
    </row>
    <row r="3224" spans="1:69" ht="16.149999999999999" customHeight="1" x14ac:dyDescent="0.25">
      <c r="A3224" s="74">
        <v>3223</v>
      </c>
      <c r="B3224" s="2" t="s">
        <v>87</v>
      </c>
      <c r="C3224" s="2" t="s">
        <v>363</v>
      </c>
      <c r="D3224" s="2" t="s">
        <v>364</v>
      </c>
      <c r="E3224" s="2" t="s">
        <v>3905</v>
      </c>
      <c r="F3224" s="67">
        <v>43556</v>
      </c>
      <c r="G3224" s="3">
        <f t="shared" si="501"/>
        <v>4</v>
      </c>
      <c r="H3224" s="3">
        <f t="shared" si="502"/>
        <v>2019</v>
      </c>
      <c r="I3224" s="92">
        <v>0.71875</v>
      </c>
      <c r="J3224" s="20">
        <f t="shared" si="497"/>
        <v>17</v>
      </c>
      <c r="K3224" s="5" t="str">
        <f t="shared" si="500"/>
        <v>ja</v>
      </c>
      <c r="L3224" s="5" t="s">
        <v>91</v>
      </c>
      <c r="M3224" s="6" t="s">
        <v>74</v>
      </c>
      <c r="N3224" s="5">
        <v>71</v>
      </c>
      <c r="O3224" s="6" t="s">
        <v>75</v>
      </c>
      <c r="P3224" s="6" t="s">
        <v>12971</v>
      </c>
      <c r="R3224" s="6" t="s">
        <v>77</v>
      </c>
      <c r="U3224" s="2" t="s">
        <v>74</v>
      </c>
      <c r="X3224" s="2">
        <v>36</v>
      </c>
      <c r="Y3224" s="2" t="s">
        <v>81</v>
      </c>
      <c r="Z3224" s="2" t="s">
        <v>82</v>
      </c>
      <c r="AA3224" s="2">
        <v>36</v>
      </c>
      <c r="AB3224" s="2" t="s">
        <v>81</v>
      </c>
      <c r="AC3224" s="2" t="s">
        <v>82</v>
      </c>
      <c r="AD3224" s="2">
        <v>36</v>
      </c>
      <c r="AE3224" s="2" t="s">
        <v>83</v>
      </c>
      <c r="AF3224" s="2" t="s">
        <v>82</v>
      </c>
      <c r="BE3224" s="23" t="str">
        <f t="shared" si="495"/>
        <v>EMF nein</v>
      </c>
      <c r="BF3224" s="23" t="str">
        <f t="shared" si="498"/>
        <v/>
      </c>
      <c r="BG3224" s="23" t="str">
        <f t="shared" si="499"/>
        <v/>
      </c>
      <c r="BH3224" s="23">
        <f t="shared" si="496"/>
        <v>0</v>
      </c>
      <c r="BO3224" s="2" t="s">
        <v>12972</v>
      </c>
      <c r="BP3224" s="3">
        <v>1</v>
      </c>
      <c r="BQ3224" s="2" t="s">
        <v>12973</v>
      </c>
    </row>
    <row r="3225" spans="1:69" ht="16.149999999999999" customHeight="1" x14ac:dyDescent="0.25">
      <c r="A3225" s="1">
        <v>3224</v>
      </c>
      <c r="B3225" s="2" t="s">
        <v>211</v>
      </c>
      <c r="C3225" s="2" t="s">
        <v>4955</v>
      </c>
      <c r="D3225" s="2" t="s">
        <v>113</v>
      </c>
      <c r="E3225" s="2" t="s">
        <v>12974</v>
      </c>
      <c r="F3225" s="67">
        <v>43561</v>
      </c>
      <c r="G3225" s="3">
        <f t="shared" si="501"/>
        <v>4</v>
      </c>
      <c r="H3225" s="3">
        <f t="shared" si="502"/>
        <v>2019</v>
      </c>
      <c r="I3225" s="92">
        <v>0.73958333333333304</v>
      </c>
      <c r="J3225" s="20">
        <f t="shared" si="497"/>
        <v>17</v>
      </c>
      <c r="K3225" s="5" t="str">
        <f t="shared" si="500"/>
        <v>ja</v>
      </c>
      <c r="L3225" s="5" t="s">
        <v>91</v>
      </c>
      <c r="M3225" s="6" t="s">
        <v>100</v>
      </c>
      <c r="N3225" s="5">
        <v>57</v>
      </c>
      <c r="O3225" s="6" t="s">
        <v>126</v>
      </c>
      <c r="P3225" s="6" t="s">
        <v>12975</v>
      </c>
      <c r="R3225" s="6" t="s">
        <v>77</v>
      </c>
      <c r="T3225" s="6" t="s">
        <v>80</v>
      </c>
      <c r="U3225" s="2" t="s">
        <v>354</v>
      </c>
      <c r="X3225" s="2">
        <v>940</v>
      </c>
      <c r="Y3225" s="2" t="s">
        <v>81</v>
      </c>
      <c r="Z3225" s="2" t="s">
        <v>84</v>
      </c>
      <c r="AA3225" s="2">
        <v>940</v>
      </c>
      <c r="AB3225" s="2" t="s">
        <v>81</v>
      </c>
      <c r="AC3225" s="2" t="s">
        <v>84</v>
      </c>
      <c r="AD3225" s="2">
        <v>940</v>
      </c>
      <c r="AE3225" s="2" t="s">
        <v>83</v>
      </c>
      <c r="AF3225" s="2" t="s">
        <v>84</v>
      </c>
      <c r="BE3225" s="23" t="str">
        <f t="shared" si="495"/>
        <v>EMF nein</v>
      </c>
      <c r="BF3225" s="23" t="str">
        <f t="shared" si="498"/>
        <v/>
      </c>
      <c r="BG3225" s="23" t="str">
        <f t="shared" si="499"/>
        <v/>
      </c>
      <c r="BH3225" s="23">
        <f t="shared" si="496"/>
        <v>0</v>
      </c>
      <c r="BO3225" s="2" t="s">
        <v>12976</v>
      </c>
      <c r="BP3225" s="3">
        <v>1</v>
      </c>
      <c r="BQ3225" s="2" t="s">
        <v>12977</v>
      </c>
    </row>
    <row r="3226" spans="1:69" ht="16.149999999999999" customHeight="1" x14ac:dyDescent="0.25">
      <c r="A3226" s="1">
        <v>3225</v>
      </c>
      <c r="B3226" s="2" t="s">
        <v>211</v>
      </c>
      <c r="C3226" s="2" t="s">
        <v>2333</v>
      </c>
      <c r="D3226" s="2" t="s">
        <v>2334</v>
      </c>
      <c r="E3226" s="2" t="s">
        <v>12978</v>
      </c>
      <c r="F3226" s="67">
        <v>43470</v>
      </c>
      <c r="G3226" s="3">
        <f t="shared" si="501"/>
        <v>1</v>
      </c>
      <c r="H3226" s="3">
        <f t="shared" si="502"/>
        <v>2019</v>
      </c>
      <c r="I3226" s="92">
        <v>0.99652777777777801</v>
      </c>
      <c r="J3226" s="20">
        <f t="shared" si="497"/>
        <v>23</v>
      </c>
      <c r="K3226" s="5" t="str">
        <f t="shared" si="500"/>
        <v>ja</v>
      </c>
      <c r="L3226" s="5" t="s">
        <v>91</v>
      </c>
      <c r="M3226" s="6" t="s">
        <v>74</v>
      </c>
      <c r="N3226" s="5">
        <v>43</v>
      </c>
      <c r="O3226" s="6" t="s">
        <v>5139</v>
      </c>
      <c r="P3226" s="6" t="s">
        <v>12979</v>
      </c>
      <c r="R3226" s="6" t="s">
        <v>77</v>
      </c>
      <c r="T3226" s="6" t="s">
        <v>202</v>
      </c>
      <c r="U3226" s="2" t="s">
        <v>74</v>
      </c>
      <c r="V3226" s="6" t="s">
        <v>12980</v>
      </c>
      <c r="X3226" s="2">
        <v>280</v>
      </c>
      <c r="Y3226" s="2" t="s">
        <v>81</v>
      </c>
      <c r="Z3226" s="2" t="s">
        <v>168</v>
      </c>
      <c r="AA3226" s="2">
        <v>280</v>
      </c>
      <c r="AB3226" s="2" t="s">
        <v>81</v>
      </c>
      <c r="AC3226" s="2" t="s">
        <v>168</v>
      </c>
      <c r="AD3226" s="2">
        <v>280</v>
      </c>
      <c r="AE3226" s="2" t="s">
        <v>81</v>
      </c>
      <c r="AF3226" s="2" t="s">
        <v>168</v>
      </c>
      <c r="AJ3226" s="2">
        <v>229</v>
      </c>
      <c r="AK3226" s="2" t="s">
        <v>81</v>
      </c>
      <c r="AL3226" s="2" t="s">
        <v>168</v>
      </c>
      <c r="AP3226" s="2">
        <v>229</v>
      </c>
      <c r="AQ3226" s="2" t="s">
        <v>81</v>
      </c>
      <c r="AR3226" s="2" t="s">
        <v>168</v>
      </c>
      <c r="BE3226" s="23" t="str">
        <f t="shared" ref="BE3226:BE3289" si="503">IF(COUNTA(BI3226,BK3226,BM3226) &gt; 0,"EMF ja","EMF nein")</f>
        <v>EMF nein</v>
      </c>
      <c r="BF3226" s="23" t="str">
        <f t="shared" si="498"/>
        <v/>
      </c>
      <c r="BG3226" s="23" t="str">
        <f t="shared" si="499"/>
        <v/>
      </c>
      <c r="BH3226" s="23">
        <f t="shared" ref="BH3226:BH3289" si="504">COUNTA(BI3226,BK3226,BM3226)</f>
        <v>0</v>
      </c>
      <c r="BO3226" s="2" t="s">
        <v>12981</v>
      </c>
      <c r="BP3226" s="3">
        <v>1</v>
      </c>
      <c r="BQ3226" s="2" t="s">
        <v>12982</v>
      </c>
    </row>
    <row r="3227" spans="1:69" ht="16.149999999999999" customHeight="1" x14ac:dyDescent="0.25">
      <c r="A3227" s="93">
        <v>3226</v>
      </c>
      <c r="B3227" s="2" t="s">
        <v>211</v>
      </c>
      <c r="C3227" s="2" t="s">
        <v>212</v>
      </c>
      <c r="D3227" s="2" t="s">
        <v>71</v>
      </c>
      <c r="E3227" s="2" t="s">
        <v>9511</v>
      </c>
      <c r="F3227" s="67">
        <v>43554</v>
      </c>
      <c r="G3227" s="3">
        <f t="shared" si="501"/>
        <v>3</v>
      </c>
      <c r="H3227" s="3">
        <f t="shared" si="502"/>
        <v>2019</v>
      </c>
      <c r="I3227" s="92">
        <v>4.1666666666666699E-2</v>
      </c>
      <c r="J3227" s="20">
        <f t="shared" si="497"/>
        <v>1</v>
      </c>
      <c r="K3227" s="5" t="str">
        <f t="shared" si="500"/>
        <v>ja</v>
      </c>
      <c r="L3227" s="5" t="s">
        <v>91</v>
      </c>
      <c r="M3227" s="6" t="s">
        <v>74</v>
      </c>
      <c r="N3227" s="5">
        <v>47</v>
      </c>
      <c r="O3227" s="6" t="s">
        <v>126</v>
      </c>
      <c r="P3227" s="6" t="s">
        <v>12983</v>
      </c>
      <c r="R3227" s="6" t="s">
        <v>77</v>
      </c>
      <c r="S3227" s="6" t="s">
        <v>12984</v>
      </c>
      <c r="BE3227" s="23" t="str">
        <f t="shared" si="503"/>
        <v>EMF nein</v>
      </c>
      <c r="BF3227" s="23" t="str">
        <f t="shared" si="498"/>
        <v/>
      </c>
      <c r="BG3227" s="23" t="str">
        <f t="shared" si="499"/>
        <v/>
      </c>
      <c r="BH3227" s="23">
        <f t="shared" si="504"/>
        <v>0</v>
      </c>
      <c r="BO3227" s="2" t="s">
        <v>12985</v>
      </c>
      <c r="BP3227" s="3">
        <v>1</v>
      </c>
      <c r="BQ3227" s="2" t="s">
        <v>12986</v>
      </c>
    </row>
    <row r="3228" spans="1:69" ht="16.149999999999999" customHeight="1" x14ac:dyDescent="0.25">
      <c r="A3228" s="1">
        <v>3227</v>
      </c>
      <c r="B3228" s="2" t="s">
        <v>211</v>
      </c>
      <c r="C3228" s="2" t="s">
        <v>1494</v>
      </c>
      <c r="D3228" s="2" t="s">
        <v>158</v>
      </c>
      <c r="E3228" s="2" t="s">
        <v>12987</v>
      </c>
      <c r="F3228" s="67">
        <v>43365</v>
      </c>
      <c r="G3228" s="3">
        <f t="shared" si="501"/>
        <v>9</v>
      </c>
      <c r="H3228" s="3">
        <f t="shared" si="502"/>
        <v>2018</v>
      </c>
      <c r="I3228" s="92">
        <v>0.67013888888888895</v>
      </c>
      <c r="J3228" s="20">
        <f t="shared" si="497"/>
        <v>16</v>
      </c>
      <c r="K3228" s="5" t="str">
        <f t="shared" si="500"/>
        <v>ja</v>
      </c>
      <c r="L3228" s="5" t="s">
        <v>91</v>
      </c>
      <c r="M3228" s="6" t="s">
        <v>74</v>
      </c>
      <c r="O3228" s="6" t="s">
        <v>126</v>
      </c>
      <c r="P3228" s="6" t="s">
        <v>12988</v>
      </c>
      <c r="R3228" s="6" t="s">
        <v>77</v>
      </c>
      <c r="X3228" s="2">
        <v>30</v>
      </c>
      <c r="Y3228" s="2" t="s">
        <v>94</v>
      </c>
      <c r="Z3228" s="2" t="s">
        <v>168</v>
      </c>
      <c r="AA3228" s="2">
        <v>30</v>
      </c>
      <c r="AB3228" s="2" t="s">
        <v>94</v>
      </c>
      <c r="AC3228" s="2" t="s">
        <v>168</v>
      </c>
      <c r="AD3228" s="2">
        <v>30</v>
      </c>
      <c r="AE3228" s="2" t="s">
        <v>3284</v>
      </c>
      <c r="AF3228" s="2" t="s">
        <v>168</v>
      </c>
      <c r="BE3228" s="23" t="str">
        <f t="shared" si="503"/>
        <v>EMF nein</v>
      </c>
      <c r="BF3228" s="23" t="str">
        <f t="shared" si="498"/>
        <v/>
      </c>
      <c r="BG3228" s="23" t="str">
        <f t="shared" si="499"/>
        <v/>
      </c>
      <c r="BH3228" s="23">
        <f t="shared" si="504"/>
        <v>0</v>
      </c>
      <c r="BO3228" s="2" t="s">
        <v>12989</v>
      </c>
      <c r="BP3228" s="3">
        <v>1</v>
      </c>
      <c r="BQ3228" s="2" t="s">
        <v>12990</v>
      </c>
    </row>
    <row r="3229" spans="1:69" ht="16.149999999999999" customHeight="1" x14ac:dyDescent="0.25">
      <c r="A3229" s="1">
        <v>3228</v>
      </c>
      <c r="B3229" s="2" t="s">
        <v>211</v>
      </c>
      <c r="C3229" s="2" t="s">
        <v>12991</v>
      </c>
      <c r="D3229" s="2" t="s">
        <v>151</v>
      </c>
      <c r="E3229" s="2" t="s">
        <v>12992</v>
      </c>
      <c r="F3229" s="67">
        <v>43550</v>
      </c>
      <c r="G3229" s="3">
        <f t="shared" si="501"/>
        <v>3</v>
      </c>
      <c r="H3229" s="3">
        <f t="shared" si="502"/>
        <v>2019</v>
      </c>
      <c r="I3229" s="92">
        <v>0.72916666666666696</v>
      </c>
      <c r="J3229" s="20">
        <f t="shared" si="497"/>
        <v>17</v>
      </c>
      <c r="K3229" s="5" t="str">
        <f t="shared" si="500"/>
        <v>ja</v>
      </c>
      <c r="L3229" s="5" t="s">
        <v>8298</v>
      </c>
      <c r="M3229" s="6" t="s">
        <v>74</v>
      </c>
      <c r="N3229" s="5">
        <v>59</v>
      </c>
      <c r="O3229" s="6" t="s">
        <v>126</v>
      </c>
      <c r="P3229" s="6" t="s">
        <v>12993</v>
      </c>
      <c r="R3229" s="6" t="s">
        <v>77</v>
      </c>
      <c r="T3229" s="6" t="s">
        <v>80</v>
      </c>
      <c r="X3229" s="2">
        <v>1800</v>
      </c>
      <c r="Y3229" s="2" t="s">
        <v>81</v>
      </c>
      <c r="Z3229" s="2" t="s">
        <v>161</v>
      </c>
      <c r="AA3229" s="2">
        <v>1800</v>
      </c>
      <c r="AB3229" s="2" t="s">
        <v>81</v>
      </c>
      <c r="AC3229" s="2" t="s">
        <v>161</v>
      </c>
      <c r="AD3229" s="2">
        <v>1800</v>
      </c>
      <c r="AE3229" s="2" t="s">
        <v>12871</v>
      </c>
      <c r="AF3229" s="2" t="s">
        <v>161</v>
      </c>
      <c r="BE3229" s="23" t="str">
        <f t="shared" si="503"/>
        <v>EMF nein</v>
      </c>
      <c r="BF3229" s="23" t="str">
        <f t="shared" si="498"/>
        <v/>
      </c>
      <c r="BG3229" s="23" t="str">
        <f t="shared" si="499"/>
        <v/>
      </c>
      <c r="BH3229" s="23">
        <f t="shared" si="504"/>
        <v>0</v>
      </c>
      <c r="BO3229" s="2" t="s">
        <v>12994</v>
      </c>
      <c r="BP3229" s="3">
        <v>1</v>
      </c>
      <c r="BQ3229" s="2" t="s">
        <v>12995</v>
      </c>
    </row>
    <row r="3230" spans="1:69" ht="16.149999999999999" customHeight="1" x14ac:dyDescent="0.25">
      <c r="A3230" s="1">
        <v>3229</v>
      </c>
      <c r="B3230" s="2" t="s">
        <v>211</v>
      </c>
      <c r="C3230" s="2" t="s">
        <v>4932</v>
      </c>
      <c r="D3230" s="2" t="s">
        <v>137</v>
      </c>
      <c r="E3230" s="2" t="s">
        <v>5975</v>
      </c>
      <c r="F3230" s="67">
        <v>42942</v>
      </c>
      <c r="G3230" s="3">
        <f t="shared" si="501"/>
        <v>7</v>
      </c>
      <c r="H3230" s="3">
        <f t="shared" si="502"/>
        <v>2017</v>
      </c>
      <c r="I3230" s="92">
        <v>0.71180555555555503</v>
      </c>
      <c r="J3230" s="20">
        <f t="shared" si="497"/>
        <v>17</v>
      </c>
      <c r="K3230" s="5" t="str">
        <f t="shared" si="500"/>
        <v>ja</v>
      </c>
      <c r="L3230" s="5" t="s">
        <v>91</v>
      </c>
      <c r="M3230" s="6" t="s">
        <v>115</v>
      </c>
      <c r="N3230" s="5">
        <v>56</v>
      </c>
      <c r="O3230" s="6" t="s">
        <v>75</v>
      </c>
      <c r="P3230" s="6" t="s">
        <v>12996</v>
      </c>
      <c r="R3230" s="6" t="s">
        <v>77</v>
      </c>
      <c r="T3230" s="6" t="s">
        <v>202</v>
      </c>
      <c r="U3230" s="2" t="s">
        <v>139</v>
      </c>
      <c r="X3230" s="2">
        <v>390</v>
      </c>
      <c r="Y3230" s="2" t="s">
        <v>81</v>
      </c>
      <c r="Z3230" s="2" t="s">
        <v>84</v>
      </c>
      <c r="AA3230" s="2">
        <v>390</v>
      </c>
      <c r="AB3230" s="2" t="s">
        <v>81</v>
      </c>
      <c r="AC3230" s="2" t="s">
        <v>84</v>
      </c>
      <c r="AD3230" s="2">
        <v>390</v>
      </c>
      <c r="AE3230" s="2" t="s">
        <v>83</v>
      </c>
      <c r="AF3230" s="2" t="s">
        <v>84</v>
      </c>
      <c r="AJ3230" s="2">
        <v>420</v>
      </c>
      <c r="AK3230" s="2" t="s">
        <v>81</v>
      </c>
      <c r="AL3230" s="2" t="s">
        <v>84</v>
      </c>
      <c r="AM3230" s="2">
        <v>420</v>
      </c>
      <c r="AN3230" s="2" t="s">
        <v>81</v>
      </c>
      <c r="AO3230" s="2" t="s">
        <v>84</v>
      </c>
      <c r="AP3230" s="2">
        <v>420</v>
      </c>
      <c r="AQ3230" s="2" t="s">
        <v>10954</v>
      </c>
      <c r="AR3230" s="2" t="s">
        <v>84</v>
      </c>
      <c r="BE3230" s="23" t="str">
        <f t="shared" si="503"/>
        <v>EMF nein</v>
      </c>
      <c r="BF3230" s="23" t="str">
        <f t="shared" si="498"/>
        <v/>
      </c>
      <c r="BG3230" s="23" t="str">
        <f t="shared" si="499"/>
        <v/>
      </c>
      <c r="BH3230" s="23">
        <f t="shared" si="504"/>
        <v>0</v>
      </c>
      <c r="BO3230" s="2" t="s">
        <v>12997</v>
      </c>
      <c r="BP3230" s="3">
        <v>1</v>
      </c>
      <c r="BQ3230" s="2" t="s">
        <v>12998</v>
      </c>
    </row>
    <row r="3231" spans="1:69" ht="16.149999999999999" customHeight="1" x14ac:dyDescent="0.25">
      <c r="A3231" s="1">
        <v>3230</v>
      </c>
      <c r="B3231" s="2" t="s">
        <v>211</v>
      </c>
      <c r="C3231" s="2" t="s">
        <v>9914</v>
      </c>
      <c r="D3231" s="2" t="s">
        <v>151</v>
      </c>
      <c r="E3231" s="2" t="s">
        <v>12999</v>
      </c>
      <c r="F3231" s="67">
        <v>43561</v>
      </c>
      <c r="G3231" s="3">
        <f t="shared" si="501"/>
        <v>4</v>
      </c>
      <c r="H3231" s="3">
        <f t="shared" si="502"/>
        <v>2019</v>
      </c>
      <c r="I3231" s="92">
        <v>0.5</v>
      </c>
      <c r="J3231" s="20">
        <f t="shared" si="497"/>
        <v>12</v>
      </c>
      <c r="K3231" s="5" t="str">
        <f t="shared" si="500"/>
        <v>ja</v>
      </c>
      <c r="L3231" s="5" t="s">
        <v>73</v>
      </c>
      <c r="M3231" s="6" t="s">
        <v>208</v>
      </c>
      <c r="N3231" s="5">
        <v>65</v>
      </c>
      <c r="O3231" s="6" t="s">
        <v>126</v>
      </c>
      <c r="P3231" s="6" t="s">
        <v>13000</v>
      </c>
      <c r="R3231" s="6" t="s">
        <v>77</v>
      </c>
      <c r="S3231" s="6" t="s">
        <v>1033</v>
      </c>
      <c r="T3231" s="6" t="s">
        <v>80</v>
      </c>
      <c r="X3231" s="2">
        <v>548</v>
      </c>
      <c r="Y3231" s="2" t="s">
        <v>81</v>
      </c>
      <c r="Z3231" s="2" t="s">
        <v>84</v>
      </c>
      <c r="AA3231" s="2">
        <v>548</v>
      </c>
      <c r="AB3231" s="2" t="s">
        <v>81</v>
      </c>
      <c r="AC3231" s="2" t="s">
        <v>84</v>
      </c>
      <c r="AD3231" s="2">
        <v>548</v>
      </c>
      <c r="AE3231" s="2" t="s">
        <v>81</v>
      </c>
      <c r="AF3231" s="2" t="s">
        <v>84</v>
      </c>
      <c r="AJ3231" s="2">
        <v>635</v>
      </c>
      <c r="AK3231" s="2" t="s">
        <v>81</v>
      </c>
      <c r="AL3231" s="2" t="s">
        <v>84</v>
      </c>
      <c r="AM3231" s="2">
        <v>635</v>
      </c>
      <c r="AN3231" s="2" t="s">
        <v>81</v>
      </c>
      <c r="AO3231" s="2" t="s">
        <v>84</v>
      </c>
      <c r="AP3231" s="2">
        <v>635</v>
      </c>
      <c r="AQ3231" s="2" t="s">
        <v>81</v>
      </c>
      <c r="AR3231" s="2" t="s">
        <v>84</v>
      </c>
      <c r="AV3231" s="2">
        <v>681</v>
      </c>
      <c r="AW3231" s="2" t="s">
        <v>81</v>
      </c>
      <c r="AX3231" s="2" t="s">
        <v>84</v>
      </c>
      <c r="AY3231" s="2">
        <v>681</v>
      </c>
      <c r="AZ3231" s="2" t="s">
        <v>81</v>
      </c>
      <c r="BA3231" s="2" t="s">
        <v>84</v>
      </c>
      <c r="BB3231" s="2">
        <v>681</v>
      </c>
      <c r="BC3231" s="2" t="s">
        <v>81</v>
      </c>
      <c r="BD3231" s="2" t="s">
        <v>84</v>
      </c>
      <c r="BE3231" s="23" t="str">
        <f t="shared" si="503"/>
        <v>EMF nein</v>
      </c>
      <c r="BF3231" s="23" t="str">
        <f t="shared" si="498"/>
        <v/>
      </c>
      <c r="BG3231" s="23" t="str">
        <f t="shared" si="499"/>
        <v/>
      </c>
      <c r="BH3231" s="23">
        <f t="shared" si="504"/>
        <v>0</v>
      </c>
      <c r="BO3231" s="2" t="s">
        <v>13001</v>
      </c>
      <c r="BP3231" s="3">
        <v>1</v>
      </c>
      <c r="BQ3231" s="2" t="s">
        <v>13002</v>
      </c>
    </row>
    <row r="3232" spans="1:69" ht="16.149999999999999" customHeight="1" x14ac:dyDescent="0.25">
      <c r="A3232" s="1">
        <v>3231</v>
      </c>
      <c r="B3232" s="2" t="s">
        <v>211</v>
      </c>
      <c r="C3232" s="2" t="s">
        <v>3851</v>
      </c>
      <c r="D3232" s="2" t="s">
        <v>113</v>
      </c>
      <c r="E3232" s="2" t="s">
        <v>12089</v>
      </c>
      <c r="F3232" s="67">
        <v>43543</v>
      </c>
      <c r="G3232" s="3">
        <f t="shared" si="501"/>
        <v>3</v>
      </c>
      <c r="H3232" s="3">
        <f t="shared" si="502"/>
        <v>2019</v>
      </c>
      <c r="I3232" s="92">
        <v>0.77083333333333304</v>
      </c>
      <c r="J3232" s="20">
        <f t="shared" si="497"/>
        <v>18</v>
      </c>
      <c r="K3232" s="5" t="str">
        <f t="shared" si="500"/>
        <v>ja</v>
      </c>
      <c r="L3232" s="5" t="s">
        <v>73</v>
      </c>
      <c r="M3232" s="6" t="s">
        <v>74</v>
      </c>
      <c r="N3232" s="5">
        <v>58</v>
      </c>
      <c r="O3232" s="6" t="s">
        <v>140</v>
      </c>
      <c r="P3232" s="6" t="s">
        <v>13003</v>
      </c>
      <c r="R3232" s="6" t="s">
        <v>77</v>
      </c>
      <c r="X3232" s="2">
        <v>780</v>
      </c>
      <c r="Y3232" s="2" t="s">
        <v>83</v>
      </c>
      <c r="Z3232" s="2" t="s">
        <v>84</v>
      </c>
      <c r="AA3232" s="2">
        <v>780</v>
      </c>
      <c r="AB3232" s="2" t="s">
        <v>81</v>
      </c>
      <c r="AC3232" s="2" t="s">
        <v>84</v>
      </c>
      <c r="AD3232" s="2">
        <v>780</v>
      </c>
      <c r="AE3232" s="2" t="s">
        <v>83</v>
      </c>
      <c r="AF3232" s="2" t="s">
        <v>83</v>
      </c>
      <c r="BE3232" s="23" t="str">
        <f t="shared" si="503"/>
        <v>EMF ja</v>
      </c>
      <c r="BF3232" s="23">
        <f t="shared" si="498"/>
        <v>700</v>
      </c>
      <c r="BG3232" s="23" t="str">
        <f t="shared" si="499"/>
        <v>500+m</v>
      </c>
      <c r="BH3232" s="23">
        <f t="shared" si="504"/>
        <v>2</v>
      </c>
      <c r="BI3232" s="2" t="s">
        <v>162</v>
      </c>
      <c r="BJ3232" s="2">
        <v>700</v>
      </c>
      <c r="BK3232" s="2" t="s">
        <v>162</v>
      </c>
      <c r="BL3232" s="2">
        <v>780</v>
      </c>
      <c r="BO3232" s="2" t="s">
        <v>13004</v>
      </c>
      <c r="BP3232" s="3">
        <v>1</v>
      </c>
      <c r="BQ3232" s="2" t="s">
        <v>13005</v>
      </c>
    </row>
    <row r="3233" spans="1:70" ht="16.149999999999999" customHeight="1" x14ac:dyDescent="0.25">
      <c r="A3233" s="93">
        <v>3232</v>
      </c>
      <c r="B3233" s="2" t="s">
        <v>211</v>
      </c>
      <c r="C3233" s="2" t="s">
        <v>13006</v>
      </c>
      <c r="D3233" s="2" t="s">
        <v>151</v>
      </c>
      <c r="E3233" s="2" t="s">
        <v>13007</v>
      </c>
      <c r="F3233" s="67">
        <v>43571</v>
      </c>
      <c r="G3233" s="3">
        <f t="shared" si="501"/>
        <v>4</v>
      </c>
      <c r="H3233" s="3">
        <f t="shared" si="502"/>
        <v>2019</v>
      </c>
      <c r="I3233" s="92">
        <v>0.41666666666666702</v>
      </c>
      <c r="J3233" s="20">
        <f t="shared" si="497"/>
        <v>10</v>
      </c>
      <c r="K3233" s="5" t="str">
        <f t="shared" si="500"/>
        <v>ja</v>
      </c>
      <c r="L3233" s="5" t="s">
        <v>13008</v>
      </c>
      <c r="M3233" s="6" t="s">
        <v>2721</v>
      </c>
      <c r="N3233" s="5">
        <v>52</v>
      </c>
      <c r="O3233" s="6" t="s">
        <v>126</v>
      </c>
      <c r="P3233" s="6" t="s">
        <v>13009</v>
      </c>
      <c r="R3233" s="6" t="s">
        <v>77</v>
      </c>
      <c r="S3233" s="2" t="s">
        <v>11666</v>
      </c>
      <c r="T3233" s="6" t="s">
        <v>202</v>
      </c>
      <c r="X3233" s="2">
        <v>740</v>
      </c>
      <c r="Y3233" s="2" t="s">
        <v>81</v>
      </c>
      <c r="Z3233" s="2" t="s">
        <v>82</v>
      </c>
      <c r="AA3233" s="2">
        <v>740</v>
      </c>
      <c r="AB3233" s="2" t="s">
        <v>81</v>
      </c>
      <c r="AC3233" s="2" t="s">
        <v>82</v>
      </c>
      <c r="AD3233" s="2">
        <v>740</v>
      </c>
      <c r="AE3233" s="2" t="s">
        <v>81</v>
      </c>
      <c r="AF3233" s="2" t="s">
        <v>82</v>
      </c>
      <c r="AJ3233" s="2">
        <v>740</v>
      </c>
      <c r="AK3233" s="2" t="s">
        <v>81</v>
      </c>
      <c r="AL3233" s="2" t="s">
        <v>82</v>
      </c>
      <c r="AM3233" s="2">
        <v>740</v>
      </c>
      <c r="AN3233" s="2" t="s">
        <v>81</v>
      </c>
      <c r="AO3233" s="2" t="s">
        <v>82</v>
      </c>
      <c r="AP3233" s="2">
        <v>740</v>
      </c>
      <c r="AQ3233" s="2" t="s">
        <v>81</v>
      </c>
      <c r="AR3233" s="2" t="s">
        <v>82</v>
      </c>
      <c r="BE3233" s="23" t="str">
        <f t="shared" si="503"/>
        <v>EMF nein</v>
      </c>
      <c r="BF3233" s="23" t="str">
        <f t="shared" si="498"/>
        <v/>
      </c>
      <c r="BG3233" s="23" t="str">
        <f t="shared" si="499"/>
        <v/>
      </c>
      <c r="BH3233" s="23">
        <f t="shared" si="504"/>
        <v>0</v>
      </c>
      <c r="BO3233" s="2" t="s">
        <v>13010</v>
      </c>
      <c r="BP3233" s="3">
        <v>1</v>
      </c>
      <c r="BQ3233" s="2" t="s">
        <v>13011</v>
      </c>
    </row>
    <row r="3234" spans="1:70" ht="16.149999999999999" customHeight="1" x14ac:dyDescent="0.25">
      <c r="A3234" s="93">
        <v>3233</v>
      </c>
      <c r="B3234" s="2" t="s">
        <v>87</v>
      </c>
      <c r="C3234" s="116" t="s">
        <v>3051</v>
      </c>
      <c r="D3234" s="17" t="s">
        <v>124</v>
      </c>
      <c r="E3234" s="17" t="s">
        <v>13012</v>
      </c>
      <c r="F3234" s="67">
        <v>43573</v>
      </c>
      <c r="G3234" s="3">
        <f t="shared" si="501"/>
        <v>4</v>
      </c>
      <c r="H3234" s="3">
        <f t="shared" si="502"/>
        <v>2019</v>
      </c>
      <c r="I3234" s="92">
        <v>0.40277777777777801</v>
      </c>
      <c r="J3234" s="20">
        <f t="shared" si="497"/>
        <v>9</v>
      </c>
      <c r="K3234" s="5" t="str">
        <f t="shared" si="500"/>
        <v>ja</v>
      </c>
      <c r="L3234" s="5" t="s">
        <v>73</v>
      </c>
      <c r="M3234" s="6" t="s">
        <v>74</v>
      </c>
      <c r="N3234" s="5">
        <v>86</v>
      </c>
      <c r="O3234" s="6" t="s">
        <v>75</v>
      </c>
      <c r="P3234" s="6" t="s">
        <v>13013</v>
      </c>
      <c r="Q3234" s="6" t="s">
        <v>109</v>
      </c>
      <c r="R3234" s="6" t="s">
        <v>77</v>
      </c>
      <c r="T3234" s="6" t="s">
        <v>80</v>
      </c>
      <c r="W3234" s="2" t="s">
        <v>4373</v>
      </c>
      <c r="X3234" s="2">
        <v>95</v>
      </c>
      <c r="Y3234" s="2" t="s">
        <v>81</v>
      </c>
      <c r="Z3234" s="2" t="s">
        <v>84</v>
      </c>
      <c r="BE3234" s="23" t="str">
        <f t="shared" si="503"/>
        <v>EMF nein</v>
      </c>
      <c r="BF3234" s="23" t="str">
        <f t="shared" si="498"/>
        <v/>
      </c>
      <c r="BG3234" s="23" t="str">
        <f t="shared" si="499"/>
        <v/>
      </c>
      <c r="BH3234" s="23">
        <f t="shared" si="504"/>
        <v>0</v>
      </c>
      <c r="BO3234" s="2" t="s">
        <v>13014</v>
      </c>
      <c r="BP3234" s="3">
        <v>1</v>
      </c>
      <c r="BQ3234" s="2" t="s">
        <v>13015</v>
      </c>
    </row>
    <row r="3235" spans="1:70" ht="16.149999999999999" customHeight="1" x14ac:dyDescent="0.25">
      <c r="A3235" s="1">
        <v>3234</v>
      </c>
      <c r="B3235" s="2" t="s">
        <v>87</v>
      </c>
      <c r="C3235" s="2" t="s">
        <v>1851</v>
      </c>
      <c r="D3235" s="2" t="s">
        <v>89</v>
      </c>
      <c r="E3235" s="2" t="s">
        <v>13016</v>
      </c>
      <c r="F3235" s="67">
        <v>43563</v>
      </c>
      <c r="G3235" s="3">
        <f t="shared" si="501"/>
        <v>4</v>
      </c>
      <c r="H3235" s="3">
        <f t="shared" si="502"/>
        <v>2019</v>
      </c>
      <c r="J3235" s="20" t="str">
        <f t="shared" si="497"/>
        <v/>
      </c>
      <c r="K3235" s="5" t="str">
        <f t="shared" si="500"/>
        <v>ja</v>
      </c>
      <c r="L3235" s="5" t="s">
        <v>73</v>
      </c>
      <c r="M3235" s="6" t="s">
        <v>208</v>
      </c>
      <c r="N3235" s="5">
        <v>72</v>
      </c>
      <c r="O3235" s="6" t="s">
        <v>75</v>
      </c>
      <c r="P3235" s="6" t="s">
        <v>13017</v>
      </c>
      <c r="R3235" s="6" t="s">
        <v>77</v>
      </c>
      <c r="S3235" s="6" t="s">
        <v>11666</v>
      </c>
      <c r="T3235" s="6" t="s">
        <v>202</v>
      </c>
      <c r="BE3235" s="23" t="str">
        <f t="shared" si="503"/>
        <v>EMF nein</v>
      </c>
      <c r="BF3235" s="23" t="str">
        <f t="shared" si="498"/>
        <v/>
      </c>
      <c r="BG3235" s="23" t="str">
        <f t="shared" si="499"/>
        <v/>
      </c>
      <c r="BH3235" s="23">
        <f t="shared" si="504"/>
        <v>0</v>
      </c>
      <c r="BO3235" s="2" t="s">
        <v>13018</v>
      </c>
      <c r="BP3235" s="3">
        <v>1</v>
      </c>
      <c r="BQ3235" s="2" t="s">
        <v>13019</v>
      </c>
    </row>
    <row r="3236" spans="1:70" ht="16.149999999999999" customHeight="1" x14ac:dyDescent="0.25">
      <c r="A3236" s="1">
        <v>3235</v>
      </c>
      <c r="B3236" s="2" t="s">
        <v>87</v>
      </c>
      <c r="C3236" s="2" t="s">
        <v>982</v>
      </c>
      <c r="D3236" s="2" t="s">
        <v>113</v>
      </c>
      <c r="E3236" s="2" t="s">
        <v>13020</v>
      </c>
      <c r="F3236" s="67">
        <v>43576</v>
      </c>
      <c r="G3236" s="3">
        <f t="shared" si="501"/>
        <v>4</v>
      </c>
      <c r="H3236" s="3">
        <f t="shared" si="502"/>
        <v>2019</v>
      </c>
      <c r="I3236" s="92">
        <v>0.66319444444444398</v>
      </c>
      <c r="J3236" s="20">
        <f t="shared" si="497"/>
        <v>15</v>
      </c>
      <c r="K3236" s="5" t="str">
        <f t="shared" si="500"/>
        <v>ja</v>
      </c>
      <c r="L3236" s="5" t="s">
        <v>91</v>
      </c>
      <c r="M3236" s="6" t="s">
        <v>74</v>
      </c>
      <c r="N3236" s="5">
        <v>72</v>
      </c>
      <c r="O3236" s="6" t="s">
        <v>126</v>
      </c>
      <c r="P3236" s="6" t="s">
        <v>13021</v>
      </c>
      <c r="Q3236" s="6" t="s">
        <v>109</v>
      </c>
      <c r="R3236" s="6" t="s">
        <v>77</v>
      </c>
      <c r="T3236" s="6" t="s">
        <v>80</v>
      </c>
      <c r="V3236" s="6" t="s">
        <v>80</v>
      </c>
      <c r="X3236" s="2">
        <v>95</v>
      </c>
      <c r="Y3236" s="2" t="s">
        <v>81</v>
      </c>
      <c r="Z3236" s="2" t="s">
        <v>168</v>
      </c>
      <c r="AA3236" s="2">
        <v>95</v>
      </c>
      <c r="AB3236" s="2" t="s">
        <v>81</v>
      </c>
      <c r="AC3236" s="2" t="s">
        <v>168</v>
      </c>
      <c r="AD3236" s="2">
        <v>95</v>
      </c>
      <c r="AE3236" s="2" t="s">
        <v>81</v>
      </c>
      <c r="AF3236" s="2" t="s">
        <v>168</v>
      </c>
      <c r="BE3236" s="23" t="str">
        <f t="shared" si="503"/>
        <v>EMF ja</v>
      </c>
      <c r="BF3236" s="23">
        <f t="shared" si="498"/>
        <v>600</v>
      </c>
      <c r="BG3236" s="23" t="str">
        <f t="shared" si="499"/>
        <v>500+m</v>
      </c>
      <c r="BH3236" s="23">
        <f t="shared" si="504"/>
        <v>1</v>
      </c>
      <c r="BI3236" s="2" t="s">
        <v>162</v>
      </c>
      <c r="BJ3236" s="2">
        <v>600</v>
      </c>
      <c r="BO3236" s="2" t="s">
        <v>13022</v>
      </c>
      <c r="BP3236" s="3">
        <v>1</v>
      </c>
      <c r="BQ3236" s="2" t="s">
        <v>13023</v>
      </c>
    </row>
    <row r="3237" spans="1:70" ht="16.149999999999999" customHeight="1" x14ac:dyDescent="0.25">
      <c r="A3237" s="1">
        <v>3236</v>
      </c>
      <c r="B3237" s="2" t="s">
        <v>211</v>
      </c>
      <c r="C3237" s="2" t="s">
        <v>1851</v>
      </c>
      <c r="D3237" s="2" t="s">
        <v>89</v>
      </c>
      <c r="E3237" s="2" t="s">
        <v>13024</v>
      </c>
      <c r="F3237" s="141" t="s">
        <v>13025</v>
      </c>
      <c r="G3237" s="3">
        <v>11</v>
      </c>
      <c r="H3237" s="3">
        <v>2018</v>
      </c>
      <c r="I3237" s="92">
        <v>0.72916666666666696</v>
      </c>
      <c r="J3237" s="20">
        <f t="shared" si="497"/>
        <v>17</v>
      </c>
      <c r="K3237" s="5" t="str">
        <f t="shared" si="500"/>
        <v>ja</v>
      </c>
      <c r="L3237" s="5" t="s">
        <v>91</v>
      </c>
      <c r="M3237" s="6" t="s">
        <v>115</v>
      </c>
      <c r="O3237" s="6" t="s">
        <v>75</v>
      </c>
      <c r="P3237" s="6" t="s">
        <v>13026</v>
      </c>
      <c r="R3237" s="6" t="s">
        <v>77</v>
      </c>
      <c r="T3237" s="6" t="s">
        <v>80</v>
      </c>
      <c r="X3237" s="2">
        <v>260</v>
      </c>
      <c r="Y3237" s="2" t="s">
        <v>81</v>
      </c>
      <c r="Z3237" s="2" t="s">
        <v>82</v>
      </c>
      <c r="AA3237" s="2">
        <v>260</v>
      </c>
      <c r="AB3237" s="2" t="s">
        <v>94</v>
      </c>
      <c r="AC3237" s="2" t="s">
        <v>82</v>
      </c>
      <c r="AD3237" s="2">
        <v>260</v>
      </c>
      <c r="AE3237" s="2" t="s">
        <v>81</v>
      </c>
      <c r="AF3237" s="2" t="s">
        <v>82</v>
      </c>
      <c r="BE3237" s="23" t="str">
        <f t="shared" si="503"/>
        <v>EMF nein</v>
      </c>
      <c r="BF3237" s="23" t="str">
        <f t="shared" si="498"/>
        <v/>
      </c>
      <c r="BG3237" s="23" t="str">
        <f t="shared" si="499"/>
        <v/>
      </c>
      <c r="BH3237" s="23">
        <f t="shared" si="504"/>
        <v>0</v>
      </c>
      <c r="BO3237" s="2" t="s">
        <v>13027</v>
      </c>
      <c r="BP3237" s="3">
        <v>1</v>
      </c>
      <c r="BQ3237" s="2" t="s">
        <v>13028</v>
      </c>
    </row>
    <row r="3238" spans="1:70" ht="16.149999999999999" customHeight="1" x14ac:dyDescent="0.25">
      <c r="A3238" s="1">
        <v>3237</v>
      </c>
      <c r="B3238" s="2" t="s">
        <v>87</v>
      </c>
      <c r="C3238" s="2" t="s">
        <v>531</v>
      </c>
      <c r="D3238" s="2" t="s">
        <v>124</v>
      </c>
      <c r="E3238" s="2" t="s">
        <v>9381</v>
      </c>
      <c r="F3238" s="67">
        <v>43579</v>
      </c>
      <c r="G3238" s="3">
        <f t="shared" si="501"/>
        <v>4</v>
      </c>
      <c r="H3238" s="3">
        <f t="shared" si="502"/>
        <v>2019</v>
      </c>
      <c r="I3238" s="92">
        <v>0.875</v>
      </c>
      <c r="J3238" s="20">
        <f t="shared" si="497"/>
        <v>21</v>
      </c>
      <c r="K3238" s="5" t="str">
        <f t="shared" si="500"/>
        <v>ja</v>
      </c>
      <c r="L3238" s="5" t="s">
        <v>91</v>
      </c>
      <c r="M3238" s="6" t="s">
        <v>100</v>
      </c>
      <c r="N3238" s="5">
        <v>72</v>
      </c>
      <c r="O3238" s="6" t="s">
        <v>140</v>
      </c>
      <c r="P3238" s="6" t="s">
        <v>11821</v>
      </c>
      <c r="R3238" s="6" t="s">
        <v>77</v>
      </c>
      <c r="T3238" s="6" t="s">
        <v>80</v>
      </c>
      <c r="X3238" s="2">
        <v>165</v>
      </c>
      <c r="Y3238" s="2" t="s">
        <v>81</v>
      </c>
      <c r="Z3238" s="2" t="s">
        <v>82</v>
      </c>
      <c r="AA3238" s="2">
        <v>165</v>
      </c>
      <c r="AB3238" s="2" t="s">
        <v>81</v>
      </c>
      <c r="AC3238" s="2" t="s">
        <v>82</v>
      </c>
      <c r="AD3238" s="2">
        <v>165</v>
      </c>
      <c r="AE3238" s="2" t="s">
        <v>81</v>
      </c>
      <c r="AF3238" s="2" t="s">
        <v>82</v>
      </c>
      <c r="AJ3238" s="2">
        <v>327</v>
      </c>
      <c r="AK3238" s="2" t="s">
        <v>81</v>
      </c>
      <c r="AL3238" s="2" t="s">
        <v>168</v>
      </c>
      <c r="AP3238" s="2">
        <v>327</v>
      </c>
      <c r="AQ3238" s="2" t="s">
        <v>81</v>
      </c>
      <c r="AR3238" s="2" t="s">
        <v>168</v>
      </c>
      <c r="AV3238" s="2">
        <v>269</v>
      </c>
      <c r="AW3238" s="2" t="s">
        <v>81</v>
      </c>
      <c r="AX3238" s="2" t="s">
        <v>84</v>
      </c>
      <c r="BB3238" s="2">
        <v>269</v>
      </c>
      <c r="BC3238" s="2" t="s">
        <v>81</v>
      </c>
      <c r="BD3238" s="2" t="s">
        <v>84</v>
      </c>
      <c r="BE3238" s="23" t="str">
        <f t="shared" si="503"/>
        <v>EMF nein</v>
      </c>
      <c r="BF3238" s="23" t="str">
        <f t="shared" si="498"/>
        <v/>
      </c>
      <c r="BG3238" s="23" t="str">
        <f t="shared" si="499"/>
        <v/>
      </c>
      <c r="BH3238" s="23">
        <f t="shared" si="504"/>
        <v>0</v>
      </c>
      <c r="BP3238" s="3">
        <v>1</v>
      </c>
      <c r="BQ3238" s="2" t="s">
        <v>13029</v>
      </c>
    </row>
    <row r="3239" spans="1:70" ht="16.149999999999999" customHeight="1" x14ac:dyDescent="0.25">
      <c r="A3239" s="323">
        <v>3238</v>
      </c>
      <c r="B3239" s="314" t="s">
        <v>135</v>
      </c>
      <c r="C3239" s="314" t="s">
        <v>13030</v>
      </c>
      <c r="D3239" s="314" t="s">
        <v>172</v>
      </c>
      <c r="E3239" s="314" t="s">
        <v>13031</v>
      </c>
      <c r="F3239" s="315">
        <v>41195</v>
      </c>
      <c r="G3239" s="3">
        <f t="shared" si="501"/>
        <v>10</v>
      </c>
      <c r="H3239" s="3">
        <f t="shared" si="502"/>
        <v>2012</v>
      </c>
      <c r="I3239" s="324">
        <v>0.5625</v>
      </c>
      <c r="J3239" s="20">
        <f t="shared" si="497"/>
        <v>13</v>
      </c>
      <c r="K3239" s="318" t="s">
        <v>1392</v>
      </c>
      <c r="L3239" s="318" t="s">
        <v>91</v>
      </c>
      <c r="M3239" s="319" t="s">
        <v>354</v>
      </c>
      <c r="N3239" s="318"/>
      <c r="O3239" s="314" t="s">
        <v>75</v>
      </c>
      <c r="P3239" s="319" t="s">
        <v>13032</v>
      </c>
      <c r="Q3239" s="319">
        <v>3</v>
      </c>
      <c r="R3239" s="319" t="s">
        <v>77</v>
      </c>
      <c r="S3239" s="314"/>
      <c r="T3239" s="319"/>
      <c r="U3239" s="314"/>
      <c r="V3239" s="314"/>
      <c r="W3239" s="314"/>
      <c r="X3239" s="314">
        <v>63</v>
      </c>
      <c r="Y3239" s="314" t="s">
        <v>83</v>
      </c>
      <c r="Z3239" s="314" t="s">
        <v>84</v>
      </c>
      <c r="AA3239" s="314">
        <v>63</v>
      </c>
      <c r="AB3239" s="314" t="s">
        <v>83</v>
      </c>
      <c r="AC3239" s="314" t="s">
        <v>84</v>
      </c>
      <c r="AD3239" s="314"/>
      <c r="AE3239" s="314"/>
      <c r="AF3239" s="314"/>
      <c r="AG3239" s="314"/>
      <c r="AH3239" s="314"/>
      <c r="AI3239" s="314"/>
      <c r="AJ3239" s="314">
        <v>60</v>
      </c>
      <c r="AK3239" s="314" t="s">
        <v>83</v>
      </c>
      <c r="AL3239" s="314" t="s">
        <v>84</v>
      </c>
      <c r="AM3239" s="314">
        <v>60</v>
      </c>
      <c r="AN3239" s="314" t="s">
        <v>83</v>
      </c>
      <c r="AO3239" s="314" t="s">
        <v>84</v>
      </c>
      <c r="AP3239" s="314"/>
      <c r="AQ3239" s="314"/>
      <c r="AR3239" s="314"/>
      <c r="AS3239" s="314"/>
      <c r="AT3239" s="314"/>
      <c r="AU3239" s="314"/>
      <c r="AV3239" s="314"/>
      <c r="AW3239" s="314"/>
      <c r="AX3239" s="314"/>
      <c r="AY3239" s="314"/>
      <c r="AZ3239" s="314"/>
      <c r="BA3239" s="314"/>
      <c r="BB3239" s="314"/>
      <c r="BC3239" s="314"/>
      <c r="BD3239" s="314"/>
      <c r="BE3239" s="312" t="str">
        <f t="shared" si="503"/>
        <v>EMF nein</v>
      </c>
      <c r="BF3239" s="312" t="str">
        <f t="shared" si="498"/>
        <v/>
      </c>
      <c r="BG3239" s="312" t="str">
        <f t="shared" si="499"/>
        <v/>
      </c>
      <c r="BH3239" s="312">
        <f t="shared" si="504"/>
        <v>0</v>
      </c>
      <c r="BI3239" s="314"/>
      <c r="BJ3239" s="314"/>
      <c r="BK3239" s="314"/>
      <c r="BL3239" s="314"/>
      <c r="BM3239" s="314"/>
      <c r="BN3239" s="314"/>
      <c r="BO3239" s="314" t="s">
        <v>22490</v>
      </c>
      <c r="BP3239" s="314">
        <v>1</v>
      </c>
      <c r="BQ3239" s="314" t="s">
        <v>21770</v>
      </c>
    </row>
    <row r="3240" spans="1:70" s="321" customFormat="1" ht="16.149999999999999" customHeight="1" x14ac:dyDescent="0.25">
      <c r="A3240" s="1">
        <v>3239</v>
      </c>
      <c r="B3240" s="2" t="s">
        <v>87</v>
      </c>
      <c r="C3240" s="2" t="s">
        <v>13033</v>
      </c>
      <c r="D3240" s="2" t="s">
        <v>158</v>
      </c>
      <c r="E3240" s="2" t="s">
        <v>13034</v>
      </c>
      <c r="F3240" s="67">
        <v>43577</v>
      </c>
      <c r="G3240" s="3">
        <f t="shared" si="501"/>
        <v>4</v>
      </c>
      <c r="H3240" s="3">
        <f t="shared" si="502"/>
        <v>2019</v>
      </c>
      <c r="I3240" s="92">
        <v>0.51041666666666696</v>
      </c>
      <c r="J3240" s="20">
        <f t="shared" si="497"/>
        <v>12</v>
      </c>
      <c r="K3240" s="5" t="str">
        <f t="shared" si="500"/>
        <v>ja</v>
      </c>
      <c r="L3240" s="5" t="s">
        <v>91</v>
      </c>
      <c r="M3240" s="6" t="s">
        <v>115</v>
      </c>
      <c r="N3240" s="5">
        <v>77</v>
      </c>
      <c r="O3240" s="6" t="s">
        <v>75</v>
      </c>
      <c r="P3240" s="127" t="s">
        <v>13035</v>
      </c>
      <c r="Q3240" s="6"/>
      <c r="R3240" s="6" t="s">
        <v>77</v>
      </c>
      <c r="S3240" s="6" t="s">
        <v>11666</v>
      </c>
      <c r="T3240" s="6" t="s">
        <v>202</v>
      </c>
      <c r="U3240" s="2"/>
      <c r="V3240" s="2"/>
      <c r="W3240" s="2"/>
      <c r="X3240" s="2">
        <v>495</v>
      </c>
      <c r="Y3240" s="2" t="s">
        <v>81</v>
      </c>
      <c r="Z3240" s="2" t="s">
        <v>84</v>
      </c>
      <c r="AA3240" s="2">
        <v>495</v>
      </c>
      <c r="AB3240" s="2" t="s">
        <v>81</v>
      </c>
      <c r="AC3240" s="2" t="s">
        <v>84</v>
      </c>
      <c r="AD3240" s="2">
        <v>495</v>
      </c>
      <c r="AE3240" s="2" t="s">
        <v>81</v>
      </c>
      <c r="AF3240" s="2" t="s">
        <v>84</v>
      </c>
      <c r="AG3240" s="2"/>
      <c r="AH3240" s="2"/>
      <c r="AI3240" s="2"/>
      <c r="AJ3240" s="2">
        <v>550</v>
      </c>
      <c r="AK3240" s="2" t="s">
        <v>81</v>
      </c>
      <c r="AL3240" s="2" t="s">
        <v>84</v>
      </c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3" t="str">
        <f t="shared" si="503"/>
        <v>EMF nein</v>
      </c>
      <c r="BF3240" s="23" t="str">
        <f t="shared" si="498"/>
        <v/>
      </c>
      <c r="BG3240" s="23" t="str">
        <f t="shared" si="499"/>
        <v/>
      </c>
      <c r="BH3240" s="23">
        <f t="shared" si="504"/>
        <v>0</v>
      </c>
      <c r="BI3240" s="2"/>
      <c r="BJ3240" s="2"/>
      <c r="BK3240" s="2"/>
      <c r="BL3240" s="2"/>
      <c r="BM3240" s="2"/>
      <c r="BN3240" s="2"/>
      <c r="BO3240" s="2" t="s">
        <v>13036</v>
      </c>
      <c r="BP3240" s="3">
        <v>1</v>
      </c>
      <c r="BQ3240" s="2" t="s">
        <v>13037</v>
      </c>
      <c r="BR3240" s="314"/>
    </row>
    <row r="3241" spans="1:70" ht="16.149999999999999" customHeight="1" x14ac:dyDescent="0.25">
      <c r="A3241" s="44">
        <v>3240</v>
      </c>
      <c r="B3241" s="2" t="s">
        <v>87</v>
      </c>
      <c r="C3241" s="2" t="s">
        <v>1610</v>
      </c>
      <c r="D3241" s="2" t="s">
        <v>89</v>
      </c>
      <c r="E3241" s="65" t="s">
        <v>13012</v>
      </c>
      <c r="F3241" s="67">
        <v>43578</v>
      </c>
      <c r="G3241" s="3">
        <f t="shared" si="501"/>
        <v>4</v>
      </c>
      <c r="H3241" s="3">
        <f t="shared" si="502"/>
        <v>2019</v>
      </c>
      <c r="J3241" s="20" t="str">
        <f t="shared" si="497"/>
        <v/>
      </c>
      <c r="K3241" s="5" t="str">
        <f t="shared" si="500"/>
        <v>ja</v>
      </c>
      <c r="L3241" s="5" t="s">
        <v>91</v>
      </c>
      <c r="M3241" s="6" t="s">
        <v>115</v>
      </c>
      <c r="N3241" s="5">
        <v>89</v>
      </c>
      <c r="O3241" s="2" t="s">
        <v>75</v>
      </c>
      <c r="P3241" s="127" t="s">
        <v>13038</v>
      </c>
      <c r="R3241" s="6" t="s">
        <v>77</v>
      </c>
      <c r="T3241" s="6" t="s">
        <v>80</v>
      </c>
      <c r="X3241" s="2">
        <v>272</v>
      </c>
      <c r="Y3241" s="2" t="s">
        <v>81</v>
      </c>
      <c r="Z3241" s="2" t="s">
        <v>84</v>
      </c>
      <c r="AA3241" s="2">
        <v>272</v>
      </c>
      <c r="AB3241" s="2" t="s">
        <v>81</v>
      </c>
      <c r="AC3241" s="2" t="s">
        <v>84</v>
      </c>
      <c r="AD3241" s="2">
        <v>272</v>
      </c>
      <c r="AE3241" s="2" t="s">
        <v>81</v>
      </c>
      <c r="AF3241" s="2" t="s">
        <v>84</v>
      </c>
      <c r="BE3241" s="23" t="str">
        <f t="shared" si="503"/>
        <v>EMF ja</v>
      </c>
      <c r="BF3241" s="23">
        <f t="shared" si="498"/>
        <v>1960</v>
      </c>
      <c r="BG3241" s="23" t="str">
        <f t="shared" si="499"/>
        <v>500+m</v>
      </c>
      <c r="BH3241" s="23">
        <f t="shared" si="504"/>
        <v>1</v>
      </c>
      <c r="BI3241" s="2" t="s">
        <v>162</v>
      </c>
      <c r="BJ3241" s="2">
        <v>1960</v>
      </c>
      <c r="BP3241" s="3">
        <v>1</v>
      </c>
      <c r="BQ3241" s="2" t="s">
        <v>13039</v>
      </c>
    </row>
    <row r="3242" spans="1:70" ht="16.149999999999999" customHeight="1" x14ac:dyDescent="0.25">
      <c r="A3242" s="1">
        <v>3241</v>
      </c>
      <c r="B3242" s="2" t="s">
        <v>211</v>
      </c>
      <c r="C3242" s="2" t="s">
        <v>793</v>
      </c>
      <c r="D3242" s="2" t="s">
        <v>158</v>
      </c>
      <c r="E3242" s="2" t="s">
        <v>13040</v>
      </c>
      <c r="F3242" s="67">
        <v>43577</v>
      </c>
      <c r="G3242" s="3">
        <f t="shared" si="501"/>
        <v>4</v>
      </c>
      <c r="H3242" s="3">
        <f t="shared" si="502"/>
        <v>2019</v>
      </c>
      <c r="I3242" s="92">
        <v>0.875</v>
      </c>
      <c r="J3242" s="20">
        <f t="shared" si="497"/>
        <v>21</v>
      </c>
      <c r="K3242" s="5" t="str">
        <f t="shared" si="500"/>
        <v>ja</v>
      </c>
      <c r="L3242" s="5" t="s">
        <v>91</v>
      </c>
      <c r="M3242" s="6" t="s">
        <v>100</v>
      </c>
      <c r="O3242" s="6" t="s">
        <v>75</v>
      </c>
      <c r="P3242" s="127" t="s">
        <v>13041</v>
      </c>
      <c r="R3242" s="6" t="s">
        <v>77</v>
      </c>
      <c r="T3242" s="6" t="s">
        <v>80</v>
      </c>
      <c r="X3242" s="2">
        <v>160</v>
      </c>
      <c r="Y3242" s="2" t="s">
        <v>81</v>
      </c>
      <c r="Z3242" s="2" t="s">
        <v>82</v>
      </c>
      <c r="AD3242" s="2">
        <v>160</v>
      </c>
      <c r="AE3242" s="2" t="s">
        <v>81</v>
      </c>
      <c r="AF3242" s="2" t="s">
        <v>82</v>
      </c>
      <c r="AJ3242" s="2">
        <v>50</v>
      </c>
      <c r="AK3242" s="2" t="s">
        <v>81</v>
      </c>
      <c r="AL3242" s="2" t="s">
        <v>82</v>
      </c>
      <c r="BE3242" s="23" t="str">
        <f t="shared" si="503"/>
        <v>EMF nein</v>
      </c>
      <c r="BF3242" s="23" t="str">
        <f t="shared" si="498"/>
        <v/>
      </c>
      <c r="BG3242" s="23" t="str">
        <f t="shared" si="499"/>
        <v/>
      </c>
      <c r="BH3242" s="23">
        <f t="shared" si="504"/>
        <v>0</v>
      </c>
      <c r="BO3242" s="2" t="s">
        <v>13042</v>
      </c>
      <c r="BP3242" s="3">
        <v>1</v>
      </c>
      <c r="BQ3242" s="2" t="s">
        <v>13043</v>
      </c>
    </row>
    <row r="3243" spans="1:70" ht="16.149999999999999" customHeight="1" x14ac:dyDescent="0.25">
      <c r="A3243" s="93">
        <v>3242</v>
      </c>
      <c r="B3243" s="2" t="s">
        <v>135</v>
      </c>
      <c r="C3243" s="2" t="s">
        <v>4450</v>
      </c>
      <c r="D3243" s="2" t="s">
        <v>264</v>
      </c>
      <c r="E3243" s="2" t="s">
        <v>13044</v>
      </c>
      <c r="F3243" s="67">
        <v>43578</v>
      </c>
      <c r="G3243" s="3">
        <f t="shared" si="501"/>
        <v>4</v>
      </c>
      <c r="H3243" s="3">
        <f t="shared" si="502"/>
        <v>2019</v>
      </c>
      <c r="I3243" s="92">
        <v>0.61458333333333304</v>
      </c>
      <c r="J3243" s="20">
        <f t="shared" si="497"/>
        <v>14</v>
      </c>
      <c r="K3243" s="5" t="str">
        <f t="shared" si="500"/>
        <v>ja</v>
      </c>
      <c r="L3243" s="5" t="s">
        <v>91</v>
      </c>
      <c r="M3243" s="6" t="s">
        <v>139</v>
      </c>
      <c r="O3243" s="6" t="s">
        <v>101</v>
      </c>
      <c r="P3243" s="127" t="s">
        <v>13045</v>
      </c>
      <c r="R3243" s="6" t="s">
        <v>77</v>
      </c>
      <c r="T3243" s="6" t="s">
        <v>109</v>
      </c>
      <c r="X3243" s="2" t="s">
        <v>109</v>
      </c>
      <c r="Y3243" s="2" t="s">
        <v>109</v>
      </c>
      <c r="AD3243" s="2">
        <v>200</v>
      </c>
      <c r="AE3243" s="2" t="s">
        <v>3284</v>
      </c>
      <c r="AF3243" s="2" t="s">
        <v>84</v>
      </c>
      <c r="BE3243" s="23" t="str">
        <f t="shared" si="503"/>
        <v>EMF ja</v>
      </c>
      <c r="BF3243" s="23">
        <f t="shared" si="498"/>
        <v>1700</v>
      </c>
      <c r="BG3243" s="23" t="str">
        <f t="shared" si="499"/>
        <v>500+m</v>
      </c>
      <c r="BH3243" s="23">
        <f t="shared" si="504"/>
        <v>2</v>
      </c>
      <c r="BI3243" s="2" t="s">
        <v>162</v>
      </c>
      <c r="BJ3243" s="2">
        <v>1700</v>
      </c>
      <c r="BK3243" s="2" t="s">
        <v>162</v>
      </c>
      <c r="BL3243" s="2">
        <v>1800</v>
      </c>
      <c r="BO3243" s="2" t="s">
        <v>13046</v>
      </c>
      <c r="BP3243" s="3">
        <v>1</v>
      </c>
      <c r="BQ3243" s="2" t="s">
        <v>13047</v>
      </c>
    </row>
    <row r="3244" spans="1:70" ht="16.149999999999999" customHeight="1" x14ac:dyDescent="0.25">
      <c r="A3244" s="1">
        <v>3243</v>
      </c>
      <c r="B3244" s="2" t="s">
        <v>135</v>
      </c>
      <c r="C3244" s="2" t="s">
        <v>212</v>
      </c>
      <c r="D3244" s="2" t="s">
        <v>71</v>
      </c>
      <c r="E3244" s="2" t="s">
        <v>5654</v>
      </c>
      <c r="F3244" s="67">
        <v>43580</v>
      </c>
      <c r="G3244" s="3">
        <f t="shared" si="501"/>
        <v>4</v>
      </c>
      <c r="H3244" s="3">
        <f t="shared" si="502"/>
        <v>2019</v>
      </c>
      <c r="I3244" s="92">
        <v>0.23958333333333301</v>
      </c>
      <c r="J3244" s="20">
        <f t="shared" si="497"/>
        <v>5</v>
      </c>
      <c r="K3244" s="5" t="str">
        <f t="shared" si="500"/>
        <v>ja</v>
      </c>
      <c r="L3244" s="5" t="s">
        <v>91</v>
      </c>
      <c r="M3244" s="6" t="s">
        <v>74</v>
      </c>
      <c r="N3244" s="5">
        <v>26</v>
      </c>
      <c r="O3244" s="6" t="s">
        <v>101</v>
      </c>
      <c r="P3244" s="127" t="s">
        <v>13048</v>
      </c>
      <c r="R3244" s="6" t="s">
        <v>77</v>
      </c>
      <c r="W3244" s="2" t="s">
        <v>4373</v>
      </c>
      <c r="X3244" s="2">
        <v>135</v>
      </c>
      <c r="Y3244" s="2" t="s">
        <v>81</v>
      </c>
      <c r="Z3244" s="2" t="s">
        <v>82</v>
      </c>
      <c r="AA3244" s="2">
        <v>135</v>
      </c>
      <c r="AB3244" s="2" t="s">
        <v>81</v>
      </c>
      <c r="AC3244" s="2" t="s">
        <v>82</v>
      </c>
      <c r="AD3244" s="2">
        <v>135</v>
      </c>
      <c r="AE3244" s="2" t="s">
        <v>81</v>
      </c>
      <c r="AF3244" s="2" t="s">
        <v>82</v>
      </c>
      <c r="BE3244" s="23" t="str">
        <f t="shared" si="503"/>
        <v>EMF nein</v>
      </c>
      <c r="BF3244" s="23" t="str">
        <f t="shared" si="498"/>
        <v/>
      </c>
      <c r="BG3244" s="23" t="str">
        <f t="shared" si="499"/>
        <v/>
      </c>
      <c r="BH3244" s="23">
        <f t="shared" si="504"/>
        <v>0</v>
      </c>
      <c r="BO3244" s="2" t="s">
        <v>13049</v>
      </c>
      <c r="BP3244" s="3">
        <v>1</v>
      </c>
      <c r="BQ3244" s="2" t="s">
        <v>13050</v>
      </c>
    </row>
    <row r="3245" spans="1:70" ht="16.149999999999999" customHeight="1" x14ac:dyDescent="0.25">
      <c r="A3245" s="93">
        <v>3244</v>
      </c>
      <c r="B3245" s="2" t="s">
        <v>211</v>
      </c>
      <c r="C3245" s="2" t="s">
        <v>13051</v>
      </c>
      <c r="D3245" s="2" t="s">
        <v>151</v>
      </c>
      <c r="E3245" s="2" t="s">
        <v>13052</v>
      </c>
      <c r="F3245" s="67">
        <v>43366</v>
      </c>
      <c r="G3245" s="3">
        <f t="shared" si="501"/>
        <v>9</v>
      </c>
      <c r="H3245" s="3">
        <f t="shared" si="502"/>
        <v>2018</v>
      </c>
      <c r="J3245" s="20" t="str">
        <f t="shared" si="497"/>
        <v/>
      </c>
      <c r="K3245" s="5" t="str">
        <f t="shared" si="500"/>
        <v>ja</v>
      </c>
      <c r="L3245" s="5" t="s">
        <v>91</v>
      </c>
      <c r="M3245" s="6" t="s">
        <v>100</v>
      </c>
      <c r="O3245" s="127" t="s">
        <v>126</v>
      </c>
      <c r="P3245" s="127" t="s">
        <v>13053</v>
      </c>
      <c r="R3245" s="6" t="s">
        <v>789</v>
      </c>
      <c r="T3245" s="6" t="s">
        <v>109</v>
      </c>
      <c r="X3245" s="2">
        <v>621</v>
      </c>
      <c r="Y3245" s="2" t="s">
        <v>81</v>
      </c>
      <c r="Z3245" s="2" t="s">
        <v>13054</v>
      </c>
      <c r="AA3245" s="2">
        <v>621</v>
      </c>
      <c r="AB3245" s="2" t="s">
        <v>81</v>
      </c>
      <c r="AC3245" s="2" t="s">
        <v>84</v>
      </c>
      <c r="AD3245" s="2">
        <v>621</v>
      </c>
      <c r="AE3245" s="2" t="s">
        <v>83</v>
      </c>
      <c r="AF3245" s="2" t="s">
        <v>84</v>
      </c>
      <c r="AJ3245" s="2">
        <v>621</v>
      </c>
      <c r="AK3245" s="2" t="s">
        <v>81</v>
      </c>
      <c r="AL3245" s="2" t="s">
        <v>13054</v>
      </c>
      <c r="AM3245" s="2">
        <v>621</v>
      </c>
      <c r="AN3245" s="2" t="s">
        <v>81</v>
      </c>
      <c r="AO3245" s="2" t="s">
        <v>84</v>
      </c>
      <c r="AP3245" s="2">
        <v>621</v>
      </c>
      <c r="AQ3245" s="2" t="s">
        <v>83</v>
      </c>
      <c r="AR3245" s="2" t="s">
        <v>84</v>
      </c>
      <c r="BE3245" s="23" t="str">
        <f t="shared" si="503"/>
        <v>EMF nein</v>
      </c>
      <c r="BF3245" s="23" t="str">
        <f t="shared" si="498"/>
        <v/>
      </c>
      <c r="BG3245" s="23" t="str">
        <f t="shared" si="499"/>
        <v/>
      </c>
      <c r="BH3245" s="23">
        <f t="shared" si="504"/>
        <v>0</v>
      </c>
      <c r="BO3245" s="2" t="s">
        <v>13055</v>
      </c>
      <c r="BP3245" s="3">
        <v>1</v>
      </c>
      <c r="BQ3245" s="2" t="s">
        <v>13056</v>
      </c>
    </row>
    <row r="3246" spans="1:70" ht="16.149999999999999" customHeight="1" x14ac:dyDescent="0.25">
      <c r="A3246" s="93">
        <v>3245</v>
      </c>
      <c r="B3246" s="2" t="s">
        <v>87</v>
      </c>
      <c r="C3246" s="2" t="s">
        <v>6889</v>
      </c>
      <c r="D3246" s="2" t="s">
        <v>296</v>
      </c>
      <c r="E3246" s="2" t="s">
        <v>247</v>
      </c>
      <c r="F3246" s="67">
        <v>43732</v>
      </c>
      <c r="G3246" s="3">
        <f t="shared" si="501"/>
        <v>9</v>
      </c>
      <c r="H3246" s="3">
        <f t="shared" si="502"/>
        <v>2019</v>
      </c>
      <c r="I3246" s="92">
        <v>0.64583333333333304</v>
      </c>
      <c r="J3246" s="20">
        <f t="shared" si="497"/>
        <v>15</v>
      </c>
      <c r="K3246" s="5" t="str">
        <f t="shared" si="500"/>
        <v>ja</v>
      </c>
      <c r="L3246" s="5" t="s">
        <v>91</v>
      </c>
      <c r="M3246" s="6" t="s">
        <v>74</v>
      </c>
      <c r="N3246" s="5">
        <v>81</v>
      </c>
      <c r="O3246" s="127" t="s">
        <v>126</v>
      </c>
      <c r="P3246" s="127" t="s">
        <v>13057</v>
      </c>
      <c r="R3246" s="6" t="s">
        <v>77</v>
      </c>
      <c r="U3246" s="2" t="s">
        <v>100</v>
      </c>
      <c r="V3246" s="2" t="s">
        <v>108</v>
      </c>
      <c r="X3246" s="2">
        <v>360</v>
      </c>
      <c r="Y3246" s="2" t="s">
        <v>81</v>
      </c>
      <c r="Z3246" s="2" t="s">
        <v>161</v>
      </c>
      <c r="AA3246" s="2">
        <v>360</v>
      </c>
      <c r="AB3246" s="2" t="s">
        <v>81</v>
      </c>
      <c r="AC3246" s="2" t="s">
        <v>161</v>
      </c>
      <c r="AD3246" s="2">
        <v>360</v>
      </c>
      <c r="AE3246" s="2" t="s">
        <v>83</v>
      </c>
      <c r="AF3246" s="2" t="s">
        <v>161</v>
      </c>
      <c r="AJ3246" s="2">
        <v>360</v>
      </c>
      <c r="AK3246" s="2" t="s">
        <v>81</v>
      </c>
      <c r="AL3246" s="2" t="s">
        <v>161</v>
      </c>
      <c r="AM3246" s="2">
        <v>360</v>
      </c>
      <c r="AN3246" s="2" t="s">
        <v>81</v>
      </c>
      <c r="AO3246" s="2" t="s">
        <v>161</v>
      </c>
      <c r="AP3246" s="2">
        <v>360</v>
      </c>
      <c r="AQ3246" s="2" t="s">
        <v>83</v>
      </c>
      <c r="AR3246" s="2" t="s">
        <v>161</v>
      </c>
      <c r="BE3246" s="23" t="str">
        <f t="shared" si="503"/>
        <v>EMF nein</v>
      </c>
      <c r="BF3246" s="23" t="str">
        <f t="shared" si="498"/>
        <v/>
      </c>
      <c r="BG3246" s="23" t="str">
        <f t="shared" si="499"/>
        <v/>
      </c>
      <c r="BH3246" s="23">
        <f t="shared" si="504"/>
        <v>0</v>
      </c>
      <c r="BO3246" s="2" t="s">
        <v>13058</v>
      </c>
      <c r="BP3246" s="3">
        <v>1</v>
      </c>
      <c r="BQ3246" s="2" t="s">
        <v>13059</v>
      </c>
    </row>
    <row r="3247" spans="1:70" ht="16.149999999999999" customHeight="1" x14ac:dyDescent="0.25">
      <c r="A3247" s="69">
        <v>3246</v>
      </c>
      <c r="B3247" s="39" t="s">
        <v>69</v>
      </c>
      <c r="C3247" s="2" t="s">
        <v>13060</v>
      </c>
      <c r="D3247" s="2" t="s">
        <v>348</v>
      </c>
      <c r="E3247" s="2" t="s">
        <v>13061</v>
      </c>
      <c r="F3247" s="67">
        <v>42170</v>
      </c>
      <c r="G3247" s="3">
        <f t="shared" si="501"/>
        <v>6</v>
      </c>
      <c r="H3247" s="3">
        <f t="shared" si="502"/>
        <v>2015</v>
      </c>
      <c r="I3247" s="92">
        <v>0.42708333333333298</v>
      </c>
      <c r="J3247" s="20">
        <f t="shared" si="497"/>
        <v>10</v>
      </c>
      <c r="K3247" s="5" t="str">
        <f t="shared" si="500"/>
        <v>ja</v>
      </c>
      <c r="L3247" s="5" t="s">
        <v>91</v>
      </c>
      <c r="M3247" s="6" t="s">
        <v>74</v>
      </c>
      <c r="N3247" s="5">
        <v>75</v>
      </c>
      <c r="O3247" s="127" t="s">
        <v>126</v>
      </c>
      <c r="P3247" s="127" t="s">
        <v>13062</v>
      </c>
      <c r="R3247" s="6" t="s">
        <v>77</v>
      </c>
      <c r="S3247" s="2" t="s">
        <v>11666</v>
      </c>
      <c r="T3247" s="6" t="s">
        <v>202</v>
      </c>
      <c r="X3247" s="2">
        <v>1480</v>
      </c>
      <c r="Y3247" s="2" t="s">
        <v>81</v>
      </c>
      <c r="Z3247" s="2" t="s">
        <v>161</v>
      </c>
      <c r="AA3247" s="2">
        <v>1480</v>
      </c>
      <c r="AB3247" s="2" t="s">
        <v>81</v>
      </c>
      <c r="AC3247" s="2" t="s">
        <v>161</v>
      </c>
      <c r="AD3247" s="2">
        <v>1480</v>
      </c>
      <c r="AE3247" s="2" t="s">
        <v>81</v>
      </c>
      <c r="AF3247" s="2" t="s">
        <v>161</v>
      </c>
      <c r="AJ3247" s="2">
        <v>3350</v>
      </c>
      <c r="AK3247" s="2" t="s">
        <v>83</v>
      </c>
      <c r="AL3247" s="2" t="s">
        <v>161</v>
      </c>
      <c r="AM3247" s="2">
        <v>3350</v>
      </c>
      <c r="AN3247" s="2" t="s">
        <v>83</v>
      </c>
      <c r="AO3247" s="2" t="s">
        <v>161</v>
      </c>
      <c r="AP3247" s="2">
        <v>3350</v>
      </c>
      <c r="AQ3247" s="2" t="s">
        <v>83</v>
      </c>
      <c r="AR3247" s="2" t="s">
        <v>161</v>
      </c>
      <c r="AV3247" s="2">
        <v>3350</v>
      </c>
      <c r="AW3247" s="2" t="s">
        <v>83</v>
      </c>
      <c r="AX3247" s="2" t="s">
        <v>161</v>
      </c>
      <c r="AY3247" s="2">
        <v>3350</v>
      </c>
      <c r="AZ3247" s="2" t="s">
        <v>83</v>
      </c>
      <c r="BA3247" s="2" t="s">
        <v>161</v>
      </c>
      <c r="BB3247" s="2">
        <v>3350</v>
      </c>
      <c r="BC3247" s="2" t="s">
        <v>83</v>
      </c>
      <c r="BD3247" s="2" t="s">
        <v>161</v>
      </c>
      <c r="BE3247" s="23" t="str">
        <f t="shared" si="503"/>
        <v>EMF nein</v>
      </c>
      <c r="BF3247" s="23" t="str">
        <f t="shared" si="498"/>
        <v/>
      </c>
      <c r="BG3247" s="23" t="str">
        <f t="shared" si="499"/>
        <v/>
      </c>
      <c r="BH3247" s="23">
        <f t="shared" si="504"/>
        <v>0</v>
      </c>
      <c r="BO3247" s="2" t="s">
        <v>13063</v>
      </c>
      <c r="BP3247" s="3">
        <v>1</v>
      </c>
      <c r="BQ3247" s="2" t="s">
        <v>13064</v>
      </c>
    </row>
    <row r="3248" spans="1:70" ht="16.149999999999999" customHeight="1" x14ac:dyDescent="0.25">
      <c r="A3248" s="93">
        <v>3247</v>
      </c>
      <c r="B3248" s="2" t="s">
        <v>135</v>
      </c>
      <c r="C3248" s="2" t="s">
        <v>13065</v>
      </c>
      <c r="D3248" s="2" t="s">
        <v>290</v>
      </c>
      <c r="E3248" s="2" t="s">
        <v>13066</v>
      </c>
      <c r="F3248" s="67">
        <v>43579</v>
      </c>
      <c r="G3248" s="3">
        <f t="shared" si="501"/>
        <v>4</v>
      </c>
      <c r="H3248" s="3">
        <f t="shared" si="502"/>
        <v>2019</v>
      </c>
      <c r="I3248" s="92">
        <v>0.66666666666666696</v>
      </c>
      <c r="J3248" s="20">
        <f t="shared" si="497"/>
        <v>16</v>
      </c>
      <c r="K3248" s="5" t="str">
        <f t="shared" si="500"/>
        <v>ja</v>
      </c>
      <c r="L3248" s="5" t="s">
        <v>91</v>
      </c>
      <c r="M3248" s="6" t="s">
        <v>139</v>
      </c>
      <c r="N3248" s="5">
        <v>35</v>
      </c>
      <c r="O3248" s="127" t="s">
        <v>75</v>
      </c>
      <c r="P3248" s="127" t="s">
        <v>13067</v>
      </c>
      <c r="R3248" s="6" t="s">
        <v>77</v>
      </c>
      <c r="T3248" s="6" t="s">
        <v>80</v>
      </c>
      <c r="U3248" s="2" t="s">
        <v>74</v>
      </c>
      <c r="BE3248" s="23" t="str">
        <f t="shared" si="503"/>
        <v>EMF ja</v>
      </c>
      <c r="BF3248" s="23">
        <f t="shared" si="498"/>
        <v>2700</v>
      </c>
      <c r="BG3248" s="23" t="str">
        <f t="shared" si="499"/>
        <v>500+m</v>
      </c>
      <c r="BH3248" s="23">
        <f t="shared" si="504"/>
        <v>2</v>
      </c>
      <c r="BI3248" s="2" t="s">
        <v>162</v>
      </c>
      <c r="BJ3248" s="2">
        <v>2800</v>
      </c>
      <c r="BK3248" s="2" t="s">
        <v>3244</v>
      </c>
      <c r="BL3248" s="2">
        <v>2700</v>
      </c>
      <c r="BO3248" s="2" t="s">
        <v>13068</v>
      </c>
      <c r="BP3248" s="3">
        <v>1</v>
      </c>
      <c r="BQ3248" s="2" t="s">
        <v>13069</v>
      </c>
    </row>
    <row r="3249" spans="1:69" ht="16.149999999999999" customHeight="1" x14ac:dyDescent="0.25">
      <c r="A3249" s="93">
        <v>3248</v>
      </c>
      <c r="B3249" s="2" t="s">
        <v>69</v>
      </c>
      <c r="C3249" s="2" t="s">
        <v>13070</v>
      </c>
      <c r="D3249" s="2" t="s">
        <v>192</v>
      </c>
      <c r="E3249" s="2" t="s">
        <v>13071</v>
      </c>
      <c r="F3249" s="67">
        <v>43581</v>
      </c>
      <c r="G3249" s="3">
        <f t="shared" si="501"/>
        <v>4</v>
      </c>
      <c r="H3249" s="3">
        <f t="shared" si="502"/>
        <v>2019</v>
      </c>
      <c r="I3249" s="92">
        <v>0.49652777777777801</v>
      </c>
      <c r="J3249" s="20">
        <f t="shared" si="497"/>
        <v>11</v>
      </c>
      <c r="K3249" s="5" t="str">
        <f t="shared" si="500"/>
        <v>ja</v>
      </c>
      <c r="L3249" s="5" t="s">
        <v>91</v>
      </c>
      <c r="M3249" s="6" t="s">
        <v>74</v>
      </c>
      <c r="N3249" s="5">
        <v>64</v>
      </c>
      <c r="O3249" s="5" t="s">
        <v>75</v>
      </c>
      <c r="P3249" s="127" t="s">
        <v>13072</v>
      </c>
      <c r="R3249" s="6" t="s">
        <v>77</v>
      </c>
      <c r="S3249" s="5" t="s">
        <v>11666</v>
      </c>
      <c r="T3249" s="6" t="s">
        <v>202</v>
      </c>
      <c r="X3249" s="2">
        <v>229</v>
      </c>
      <c r="Y3249" s="2" t="s">
        <v>81</v>
      </c>
      <c r="Z3249" s="2" t="s">
        <v>161</v>
      </c>
      <c r="AA3249" s="2">
        <v>229</v>
      </c>
      <c r="AB3249" s="2" t="s">
        <v>81</v>
      </c>
      <c r="AC3249" s="2" t="s">
        <v>161</v>
      </c>
      <c r="AD3249" s="2">
        <v>229</v>
      </c>
      <c r="AE3249" s="2" t="s">
        <v>81</v>
      </c>
      <c r="AF3249" s="2" t="s">
        <v>161</v>
      </c>
      <c r="AJ3249" s="2">
        <v>538</v>
      </c>
      <c r="AK3249" s="2" t="s">
        <v>83</v>
      </c>
      <c r="AL3249" s="2" t="s">
        <v>161</v>
      </c>
      <c r="AM3249" s="2">
        <v>538</v>
      </c>
      <c r="AN3249" s="2" t="s">
        <v>81</v>
      </c>
      <c r="AO3249" s="2" t="s">
        <v>161</v>
      </c>
      <c r="AP3249" s="2">
        <v>538</v>
      </c>
      <c r="AQ3249" s="2" t="s">
        <v>83</v>
      </c>
      <c r="AR3249" s="2" t="s">
        <v>161</v>
      </c>
      <c r="BE3249" s="23" t="str">
        <f t="shared" si="503"/>
        <v>EMF nein</v>
      </c>
      <c r="BF3249" s="23" t="str">
        <f t="shared" si="498"/>
        <v/>
      </c>
      <c r="BG3249" s="23" t="str">
        <f t="shared" si="499"/>
        <v/>
      </c>
      <c r="BH3249" s="23">
        <f t="shared" si="504"/>
        <v>0</v>
      </c>
      <c r="BO3249" s="2" t="s">
        <v>13073</v>
      </c>
      <c r="BP3249" s="3">
        <v>1</v>
      </c>
      <c r="BQ3249" s="2" t="s">
        <v>13074</v>
      </c>
    </row>
    <row r="3250" spans="1:69" ht="16.149999999999999" customHeight="1" x14ac:dyDescent="0.25">
      <c r="A3250" s="93">
        <v>3249</v>
      </c>
      <c r="B3250" s="2" t="s">
        <v>211</v>
      </c>
      <c r="C3250" s="2" t="s">
        <v>13075</v>
      </c>
      <c r="D3250" s="2" t="s">
        <v>206</v>
      </c>
      <c r="E3250" s="2" t="s">
        <v>13076</v>
      </c>
      <c r="F3250" s="67">
        <v>43581</v>
      </c>
      <c r="G3250" s="3">
        <f t="shared" si="501"/>
        <v>4</v>
      </c>
      <c r="H3250" s="3">
        <f t="shared" si="502"/>
        <v>2019</v>
      </c>
      <c r="I3250" s="92">
        <v>0.8125</v>
      </c>
      <c r="J3250" s="20">
        <f t="shared" si="497"/>
        <v>19</v>
      </c>
      <c r="K3250" s="5" t="str">
        <f t="shared" si="500"/>
        <v>ja</v>
      </c>
      <c r="L3250" s="5" t="s">
        <v>91</v>
      </c>
      <c r="M3250" s="6" t="s">
        <v>74</v>
      </c>
      <c r="N3250" s="5">
        <v>61</v>
      </c>
      <c r="O3250" s="127" t="s">
        <v>126</v>
      </c>
      <c r="P3250" s="127" t="s">
        <v>13077</v>
      </c>
      <c r="R3250" s="6" t="s">
        <v>77</v>
      </c>
      <c r="T3250" s="6" t="s">
        <v>202</v>
      </c>
      <c r="X3250" s="2">
        <v>320</v>
      </c>
      <c r="Y3250" s="2" t="s">
        <v>81</v>
      </c>
      <c r="Z3250" s="2" t="s">
        <v>84</v>
      </c>
      <c r="AA3250" s="2">
        <v>320</v>
      </c>
      <c r="AB3250" s="2" t="s">
        <v>81</v>
      </c>
      <c r="AC3250" s="2" t="s">
        <v>84</v>
      </c>
      <c r="AD3250" s="2">
        <v>320</v>
      </c>
      <c r="AE3250" s="2" t="s">
        <v>83</v>
      </c>
      <c r="AF3250" s="2" t="s">
        <v>84</v>
      </c>
      <c r="AJ3250" s="2">
        <v>320</v>
      </c>
      <c r="AK3250" s="2" t="s">
        <v>81</v>
      </c>
      <c r="AL3250" s="2" t="s">
        <v>84</v>
      </c>
      <c r="AM3250" s="2">
        <v>320</v>
      </c>
      <c r="AN3250" s="2" t="s">
        <v>94</v>
      </c>
      <c r="AO3250" s="2" t="s">
        <v>84</v>
      </c>
      <c r="AP3250" s="2">
        <v>320</v>
      </c>
      <c r="AQ3250" s="2" t="s">
        <v>81</v>
      </c>
      <c r="AR3250" s="2" t="s">
        <v>84</v>
      </c>
      <c r="BE3250" s="23" t="str">
        <f t="shared" si="503"/>
        <v>EMF ja</v>
      </c>
      <c r="BF3250" s="23">
        <f t="shared" si="498"/>
        <v>2700</v>
      </c>
      <c r="BG3250" s="23" t="str">
        <f t="shared" si="499"/>
        <v>500+m</v>
      </c>
      <c r="BH3250" s="23">
        <f t="shared" si="504"/>
        <v>2</v>
      </c>
      <c r="BI3250" s="2" t="s">
        <v>162</v>
      </c>
      <c r="BJ3250" s="2">
        <v>2800</v>
      </c>
      <c r="BK3250" s="2" t="s">
        <v>162</v>
      </c>
      <c r="BL3250" s="2">
        <v>2700</v>
      </c>
      <c r="BO3250" s="2" t="s">
        <v>13078</v>
      </c>
      <c r="BP3250" s="3">
        <v>1</v>
      </c>
      <c r="BQ3250" s="2" t="s">
        <v>13079</v>
      </c>
    </row>
    <row r="3251" spans="1:69" ht="16.149999999999999" customHeight="1" x14ac:dyDescent="0.25">
      <c r="A3251" s="93">
        <v>3250</v>
      </c>
      <c r="B3251" s="2" t="s">
        <v>211</v>
      </c>
      <c r="C3251" s="2" t="s">
        <v>13080</v>
      </c>
      <c r="D3251" s="2" t="s">
        <v>158</v>
      </c>
      <c r="E3251" s="2" t="s">
        <v>13081</v>
      </c>
      <c r="F3251" s="67">
        <v>43584</v>
      </c>
      <c r="G3251" s="3">
        <f t="shared" si="501"/>
        <v>4</v>
      </c>
      <c r="H3251" s="3">
        <f t="shared" si="502"/>
        <v>2019</v>
      </c>
      <c r="I3251" s="92">
        <v>0.68055555555555503</v>
      </c>
      <c r="J3251" s="20">
        <f t="shared" si="497"/>
        <v>16</v>
      </c>
      <c r="K3251" s="5" t="str">
        <f t="shared" si="500"/>
        <v>ja</v>
      </c>
      <c r="L3251" s="5" t="s">
        <v>91</v>
      </c>
      <c r="M3251" s="6" t="s">
        <v>74</v>
      </c>
      <c r="O3251" s="127" t="s">
        <v>75</v>
      </c>
      <c r="P3251" s="127" t="s">
        <v>13082</v>
      </c>
      <c r="T3251" s="6" t="s">
        <v>80</v>
      </c>
      <c r="U3251" s="2" t="s">
        <v>139</v>
      </c>
      <c r="V3251" s="2" t="s">
        <v>80</v>
      </c>
      <c r="X3251" s="2">
        <v>110</v>
      </c>
      <c r="Y3251" s="2" t="s">
        <v>81</v>
      </c>
      <c r="Z3251" s="2" t="s">
        <v>168</v>
      </c>
      <c r="AA3251" s="2">
        <v>110</v>
      </c>
      <c r="AB3251" s="2" t="s">
        <v>81</v>
      </c>
      <c r="AC3251" s="2" t="s">
        <v>168</v>
      </c>
      <c r="AD3251" s="2">
        <v>110</v>
      </c>
      <c r="AE3251" s="2" t="s">
        <v>81</v>
      </c>
      <c r="AF3251" s="2" t="s">
        <v>168</v>
      </c>
      <c r="BE3251" s="23" t="str">
        <f t="shared" si="503"/>
        <v>EMF ja</v>
      </c>
      <c r="BF3251" s="23">
        <f t="shared" si="498"/>
        <v>10</v>
      </c>
      <c r="BG3251" s="23" t="str">
        <f t="shared" si="499"/>
        <v>&lt;100m</v>
      </c>
      <c r="BH3251" s="23">
        <f t="shared" si="504"/>
        <v>2</v>
      </c>
      <c r="BI3251" s="2" t="s">
        <v>162</v>
      </c>
      <c r="BJ3251" s="2">
        <v>10</v>
      </c>
      <c r="BK3251" s="2" t="s">
        <v>162</v>
      </c>
      <c r="BL3251" s="2">
        <v>720</v>
      </c>
      <c r="BO3251" s="2" t="s">
        <v>13083</v>
      </c>
      <c r="BP3251" s="3">
        <v>1</v>
      </c>
      <c r="BQ3251" s="2" t="s">
        <v>13084</v>
      </c>
    </row>
    <row r="3252" spans="1:69" ht="16.149999999999999" customHeight="1" x14ac:dyDescent="0.25">
      <c r="A3252" s="93">
        <v>3251</v>
      </c>
      <c r="B3252" s="2" t="s">
        <v>87</v>
      </c>
      <c r="C3252" s="116" t="s">
        <v>7391</v>
      </c>
      <c r="D3252" s="2" t="s">
        <v>1097</v>
      </c>
      <c r="E3252" s="2" t="s">
        <v>13085</v>
      </c>
      <c r="F3252" s="67">
        <v>43586</v>
      </c>
      <c r="G3252" s="3">
        <f t="shared" si="501"/>
        <v>5</v>
      </c>
      <c r="H3252" s="3">
        <f t="shared" si="502"/>
        <v>2019</v>
      </c>
      <c r="I3252" s="92">
        <v>0.625</v>
      </c>
      <c r="J3252" s="20">
        <f t="shared" si="497"/>
        <v>15</v>
      </c>
      <c r="K3252" s="5" t="str">
        <f t="shared" si="500"/>
        <v>ja</v>
      </c>
      <c r="L3252" s="5" t="s">
        <v>91</v>
      </c>
      <c r="M3252" s="6" t="s">
        <v>115</v>
      </c>
      <c r="N3252" s="5">
        <v>77</v>
      </c>
      <c r="O3252" s="6" t="s">
        <v>101</v>
      </c>
      <c r="P3252" s="127" t="s">
        <v>13086</v>
      </c>
      <c r="R3252" s="6" t="s">
        <v>77</v>
      </c>
      <c r="T3252" s="6" t="s">
        <v>80</v>
      </c>
      <c r="X3252" s="2">
        <v>40</v>
      </c>
      <c r="Y3252" s="2" t="s">
        <v>94</v>
      </c>
      <c r="Z3252" s="2" t="s">
        <v>82</v>
      </c>
      <c r="AA3252" s="2">
        <v>40</v>
      </c>
      <c r="AB3252" s="2" t="s">
        <v>94</v>
      </c>
      <c r="AC3252" s="2" t="s">
        <v>82</v>
      </c>
      <c r="AD3252" s="2">
        <v>40</v>
      </c>
      <c r="AE3252" s="2" t="s">
        <v>81</v>
      </c>
      <c r="AF3252" s="2" t="s">
        <v>82</v>
      </c>
      <c r="BE3252" s="23" t="str">
        <f t="shared" si="503"/>
        <v>EMF nein</v>
      </c>
      <c r="BF3252" s="23" t="str">
        <f t="shared" si="498"/>
        <v/>
      </c>
      <c r="BG3252" s="23" t="str">
        <f t="shared" si="499"/>
        <v/>
      </c>
      <c r="BH3252" s="23">
        <f t="shared" si="504"/>
        <v>0</v>
      </c>
      <c r="BO3252" s="2" t="s">
        <v>13087</v>
      </c>
      <c r="BP3252" s="3">
        <v>1</v>
      </c>
      <c r="BQ3252" s="2" t="s">
        <v>13088</v>
      </c>
    </row>
    <row r="3253" spans="1:69" ht="16.149999999999999" customHeight="1" x14ac:dyDescent="0.25">
      <c r="A3253" s="93">
        <v>3252</v>
      </c>
      <c r="B3253" s="2" t="s">
        <v>211</v>
      </c>
      <c r="C3253" s="2" t="s">
        <v>13089</v>
      </c>
      <c r="D3253" s="2" t="s">
        <v>178</v>
      </c>
      <c r="E3253" s="2" t="s">
        <v>13090</v>
      </c>
      <c r="F3253" s="67">
        <v>43561</v>
      </c>
      <c r="G3253" s="3">
        <f t="shared" si="501"/>
        <v>4</v>
      </c>
      <c r="H3253" s="3">
        <f t="shared" si="502"/>
        <v>2019</v>
      </c>
      <c r="I3253" s="92">
        <v>0.89583333333333304</v>
      </c>
      <c r="J3253" s="20">
        <f t="shared" si="497"/>
        <v>21</v>
      </c>
      <c r="K3253" s="5" t="str">
        <f t="shared" si="500"/>
        <v>ja</v>
      </c>
      <c r="L3253" s="5" t="s">
        <v>91</v>
      </c>
      <c r="M3253" s="6" t="s">
        <v>74</v>
      </c>
      <c r="O3253" s="127" t="s">
        <v>75</v>
      </c>
      <c r="P3253" s="127" t="s">
        <v>13091</v>
      </c>
      <c r="R3253" s="6" t="s">
        <v>77</v>
      </c>
      <c r="T3253" s="6" t="s">
        <v>80</v>
      </c>
      <c r="X3253" s="2">
        <v>808</v>
      </c>
      <c r="Y3253" s="2" t="s">
        <v>83</v>
      </c>
      <c r="Z3253" s="2" t="s">
        <v>161</v>
      </c>
      <c r="AA3253" s="2">
        <v>808</v>
      </c>
      <c r="AB3253" s="2" t="s">
        <v>81</v>
      </c>
      <c r="AC3253" s="2" t="s">
        <v>161</v>
      </c>
      <c r="AD3253" s="2">
        <v>808</v>
      </c>
      <c r="AE3253" s="2" t="s">
        <v>83</v>
      </c>
      <c r="AF3253" s="2" t="s">
        <v>161</v>
      </c>
      <c r="AG3253" s="2">
        <v>1640</v>
      </c>
      <c r="AH3253" s="2" t="s">
        <v>81</v>
      </c>
      <c r="AI3253" s="2" t="s">
        <v>84</v>
      </c>
      <c r="AJ3253" s="2">
        <v>808</v>
      </c>
      <c r="AK3253" s="2" t="s">
        <v>83</v>
      </c>
      <c r="AL3253" s="2" t="s">
        <v>161</v>
      </c>
      <c r="AM3253" s="2">
        <v>808</v>
      </c>
      <c r="AN3253" s="2" t="s">
        <v>81</v>
      </c>
      <c r="AO3253" s="2" t="s">
        <v>161</v>
      </c>
      <c r="AP3253" s="2">
        <v>808</v>
      </c>
      <c r="AQ3253" s="2" t="s">
        <v>83</v>
      </c>
      <c r="AR3253" s="2" t="s">
        <v>161</v>
      </c>
      <c r="AS3253" s="2" t="s">
        <v>109</v>
      </c>
      <c r="AT3253" s="2" t="s">
        <v>109</v>
      </c>
      <c r="AU3253" s="2" t="s">
        <v>109</v>
      </c>
      <c r="AV3253" s="2">
        <v>808</v>
      </c>
      <c r="AW3253" s="2" t="s">
        <v>83</v>
      </c>
      <c r="AX3253" s="2" t="s">
        <v>161</v>
      </c>
      <c r="AY3253" s="2">
        <v>808</v>
      </c>
      <c r="AZ3253" s="2" t="s">
        <v>81</v>
      </c>
      <c r="BA3253" s="2" t="s">
        <v>161</v>
      </c>
      <c r="BB3253" s="2">
        <v>808</v>
      </c>
      <c r="BC3253" s="2" t="s">
        <v>83</v>
      </c>
      <c r="BD3253" s="2" t="s">
        <v>161</v>
      </c>
      <c r="BE3253" s="23" t="str">
        <f t="shared" si="503"/>
        <v>EMF nein</v>
      </c>
      <c r="BF3253" s="23" t="str">
        <f t="shared" si="498"/>
        <v/>
      </c>
      <c r="BG3253" s="23" t="str">
        <f t="shared" si="499"/>
        <v/>
      </c>
      <c r="BH3253" s="23">
        <f t="shared" si="504"/>
        <v>0</v>
      </c>
      <c r="BO3253" s="74" t="s">
        <v>13092</v>
      </c>
      <c r="BP3253" s="3">
        <v>1</v>
      </c>
      <c r="BQ3253" s="2" t="s">
        <v>13093</v>
      </c>
    </row>
    <row r="3254" spans="1:69" ht="16.149999999999999" customHeight="1" x14ac:dyDescent="0.25">
      <c r="A3254" s="93">
        <v>3253</v>
      </c>
      <c r="B3254" s="74" t="s">
        <v>135</v>
      </c>
      <c r="C3254" s="2" t="s">
        <v>6237</v>
      </c>
      <c r="E3254" s="2" t="s">
        <v>13094</v>
      </c>
      <c r="F3254" s="67">
        <v>41360</v>
      </c>
      <c r="G3254" s="3">
        <f t="shared" si="501"/>
        <v>3</v>
      </c>
      <c r="H3254" s="3">
        <f t="shared" si="502"/>
        <v>2013</v>
      </c>
      <c r="I3254" s="92">
        <v>0.67708333333333304</v>
      </c>
      <c r="J3254" s="20">
        <f t="shared" si="497"/>
        <v>16</v>
      </c>
      <c r="K3254" s="5" t="str">
        <f t="shared" si="500"/>
        <v>ja</v>
      </c>
      <c r="L3254" s="5" t="s">
        <v>91</v>
      </c>
      <c r="M3254" s="6" t="s">
        <v>139</v>
      </c>
      <c r="O3254" s="5" t="s">
        <v>5139</v>
      </c>
      <c r="P3254" s="127" t="s">
        <v>13095</v>
      </c>
      <c r="R3254" s="6" t="s">
        <v>77</v>
      </c>
      <c r="AQ3254" s="2" t="s">
        <v>109</v>
      </c>
      <c r="BE3254" s="23" t="str">
        <f t="shared" si="503"/>
        <v>EMF nein</v>
      </c>
      <c r="BF3254" s="23" t="str">
        <f t="shared" si="498"/>
        <v/>
      </c>
      <c r="BG3254" s="23" t="str">
        <f t="shared" si="499"/>
        <v/>
      </c>
      <c r="BH3254" s="23">
        <f t="shared" si="504"/>
        <v>0</v>
      </c>
      <c r="BP3254" s="3">
        <v>1</v>
      </c>
      <c r="BQ3254" s="2" t="s">
        <v>13096</v>
      </c>
    </row>
    <row r="3255" spans="1:69" ht="16.149999999999999" customHeight="1" x14ac:dyDescent="0.25">
      <c r="A3255" s="93">
        <v>3254</v>
      </c>
      <c r="B3255" s="74" t="s">
        <v>87</v>
      </c>
      <c r="C3255" s="2" t="s">
        <v>2767</v>
      </c>
      <c r="D3255" s="2" t="s">
        <v>371</v>
      </c>
      <c r="E3255" s="2" t="s">
        <v>7612</v>
      </c>
      <c r="F3255" s="67">
        <v>43588</v>
      </c>
      <c r="G3255" s="3">
        <f t="shared" si="501"/>
        <v>5</v>
      </c>
      <c r="H3255" s="3">
        <f t="shared" si="502"/>
        <v>2019</v>
      </c>
      <c r="I3255" s="92">
        <v>0.82291666666666696</v>
      </c>
      <c r="J3255" s="20">
        <f t="shared" si="497"/>
        <v>19</v>
      </c>
      <c r="K3255" s="5" t="str">
        <f t="shared" si="500"/>
        <v>ja</v>
      </c>
      <c r="L3255" s="5" t="s">
        <v>91</v>
      </c>
      <c r="M3255" s="6" t="s">
        <v>74</v>
      </c>
      <c r="N3255" s="5">
        <v>76</v>
      </c>
      <c r="O3255" s="5" t="s">
        <v>126</v>
      </c>
      <c r="P3255" s="127" t="s">
        <v>13097</v>
      </c>
      <c r="R3255" s="6" t="s">
        <v>77</v>
      </c>
      <c r="X3255" s="2">
        <v>250</v>
      </c>
      <c r="Y3255" s="2" t="s">
        <v>83</v>
      </c>
      <c r="Z3255" s="2" t="s">
        <v>84</v>
      </c>
      <c r="AA3255" s="2">
        <v>250</v>
      </c>
      <c r="AB3255" s="2" t="s">
        <v>81</v>
      </c>
      <c r="AC3255" s="2" t="s">
        <v>84</v>
      </c>
      <c r="AD3255" s="2">
        <v>250</v>
      </c>
      <c r="AE3255" s="2" t="s">
        <v>83</v>
      </c>
      <c r="AF3255" s="2" t="s">
        <v>84</v>
      </c>
      <c r="AJ3255" s="2">
        <v>180</v>
      </c>
      <c r="AK3255" s="2" t="s">
        <v>81</v>
      </c>
      <c r="AL3255" s="2" t="s">
        <v>84</v>
      </c>
      <c r="AM3255" s="2">
        <v>180</v>
      </c>
      <c r="AN3255" s="2" t="s">
        <v>81</v>
      </c>
      <c r="AO3255" s="2" t="s">
        <v>84</v>
      </c>
      <c r="AP3255" s="2">
        <v>180</v>
      </c>
      <c r="AQ3255" s="2" t="s">
        <v>83</v>
      </c>
      <c r="AR3255" s="2" t="s">
        <v>84</v>
      </c>
      <c r="AV3255" s="2">
        <v>220</v>
      </c>
      <c r="AW3255" s="2" t="s">
        <v>81</v>
      </c>
      <c r="AX3255" s="2" t="s">
        <v>84</v>
      </c>
      <c r="AY3255" s="2">
        <v>220</v>
      </c>
      <c r="AZ3255" s="2" t="s">
        <v>81</v>
      </c>
      <c r="BA3255" s="2" t="s">
        <v>84</v>
      </c>
      <c r="BB3255" s="2">
        <v>220</v>
      </c>
      <c r="BC3255" s="2" t="s">
        <v>81</v>
      </c>
      <c r="BD3255" s="2" t="s">
        <v>84</v>
      </c>
      <c r="BE3255" s="23" t="str">
        <f t="shared" si="503"/>
        <v>EMF nein</v>
      </c>
      <c r="BF3255" s="23" t="str">
        <f t="shared" si="498"/>
        <v/>
      </c>
      <c r="BG3255" s="23" t="str">
        <f t="shared" si="499"/>
        <v/>
      </c>
      <c r="BH3255" s="23">
        <f t="shared" si="504"/>
        <v>0</v>
      </c>
      <c r="BO3255" s="2" t="s">
        <v>13098</v>
      </c>
      <c r="BP3255" s="3">
        <v>1</v>
      </c>
      <c r="BQ3255" s="2" t="s">
        <v>13099</v>
      </c>
    </row>
    <row r="3256" spans="1:69" ht="16.149999999999999" customHeight="1" x14ac:dyDescent="0.25">
      <c r="A3256" s="93">
        <v>3255</v>
      </c>
      <c r="B3256" s="2" t="s">
        <v>87</v>
      </c>
      <c r="C3256" s="2" t="s">
        <v>13100</v>
      </c>
      <c r="D3256" s="2" t="s">
        <v>364</v>
      </c>
      <c r="E3256" s="2" t="s">
        <v>13101</v>
      </c>
      <c r="F3256" s="67">
        <v>43589</v>
      </c>
      <c r="G3256" s="3">
        <f t="shared" si="501"/>
        <v>5</v>
      </c>
      <c r="H3256" s="3">
        <f t="shared" si="502"/>
        <v>2019</v>
      </c>
      <c r="J3256" s="20" t="str">
        <f t="shared" si="497"/>
        <v/>
      </c>
      <c r="K3256" s="5" t="str">
        <f t="shared" si="500"/>
        <v>ja</v>
      </c>
      <c r="L3256" s="5" t="s">
        <v>91</v>
      </c>
      <c r="M3256" s="6" t="s">
        <v>74</v>
      </c>
      <c r="N3256" s="5">
        <v>82</v>
      </c>
      <c r="O3256" s="127" t="s">
        <v>75</v>
      </c>
      <c r="P3256" s="127" t="s">
        <v>13102</v>
      </c>
      <c r="R3256" s="6" t="s">
        <v>77</v>
      </c>
      <c r="X3256" s="2">
        <v>651</v>
      </c>
      <c r="Y3256" s="2" t="s">
        <v>94</v>
      </c>
      <c r="Z3256" s="2" t="s">
        <v>84</v>
      </c>
      <c r="AA3256" s="2">
        <v>651</v>
      </c>
      <c r="AB3256" s="2" t="s">
        <v>3284</v>
      </c>
      <c r="AC3256" s="2" t="s">
        <v>84</v>
      </c>
      <c r="AD3256" s="2">
        <v>651</v>
      </c>
      <c r="AE3256" s="2" t="s">
        <v>81</v>
      </c>
      <c r="AF3256" s="2" t="s">
        <v>84</v>
      </c>
      <c r="BE3256" s="23" t="str">
        <f t="shared" si="503"/>
        <v>EMF nein</v>
      </c>
      <c r="BF3256" s="23" t="str">
        <f t="shared" si="498"/>
        <v/>
      </c>
      <c r="BG3256" s="23" t="str">
        <f t="shared" si="499"/>
        <v/>
      </c>
      <c r="BH3256" s="23">
        <f t="shared" si="504"/>
        <v>0</v>
      </c>
      <c r="BO3256" s="2" t="s">
        <v>13103</v>
      </c>
      <c r="BP3256" s="3">
        <v>1</v>
      </c>
      <c r="BQ3256" s="2" t="s">
        <v>13104</v>
      </c>
    </row>
    <row r="3257" spans="1:69" ht="16.149999999999999" customHeight="1" x14ac:dyDescent="0.25">
      <c r="A3257" s="93">
        <v>3256</v>
      </c>
      <c r="B3257" s="2" t="s">
        <v>87</v>
      </c>
      <c r="C3257" s="2" t="s">
        <v>531</v>
      </c>
      <c r="D3257" s="2" t="s">
        <v>124</v>
      </c>
      <c r="E3257" s="2" t="s">
        <v>7260</v>
      </c>
      <c r="F3257" s="67">
        <v>43589</v>
      </c>
      <c r="G3257" s="3">
        <f t="shared" si="501"/>
        <v>5</v>
      </c>
      <c r="H3257" s="3">
        <f t="shared" si="502"/>
        <v>2019</v>
      </c>
      <c r="I3257" s="92">
        <v>0.60416666666666696</v>
      </c>
      <c r="J3257" s="20">
        <f t="shared" si="497"/>
        <v>14</v>
      </c>
      <c r="K3257" s="5" t="str">
        <f t="shared" si="500"/>
        <v>ja</v>
      </c>
      <c r="L3257" s="5" t="s">
        <v>91</v>
      </c>
      <c r="M3257" s="6" t="s">
        <v>74</v>
      </c>
      <c r="N3257" s="5">
        <v>77</v>
      </c>
      <c r="O3257" s="127" t="s">
        <v>140</v>
      </c>
      <c r="P3257" s="127" t="s">
        <v>13105</v>
      </c>
      <c r="R3257" s="6" t="s">
        <v>77</v>
      </c>
      <c r="U3257" s="2" t="s">
        <v>139</v>
      </c>
      <c r="V3257" s="2" t="s">
        <v>80</v>
      </c>
      <c r="X3257" s="1">
        <v>197</v>
      </c>
      <c r="Y3257" s="1" t="s">
        <v>81</v>
      </c>
      <c r="Z3257" s="1" t="s">
        <v>82</v>
      </c>
      <c r="AA3257" s="1">
        <v>197</v>
      </c>
      <c r="AB3257" s="1" t="s">
        <v>81</v>
      </c>
      <c r="AC3257" s="1" t="s">
        <v>82</v>
      </c>
      <c r="AD3257" s="1">
        <v>197</v>
      </c>
      <c r="AE3257" s="1" t="s">
        <v>81</v>
      </c>
      <c r="AF3257" s="1" t="s">
        <v>82</v>
      </c>
      <c r="AJ3257" s="2">
        <v>630</v>
      </c>
      <c r="AK3257" s="2" t="s">
        <v>81</v>
      </c>
      <c r="AL3257" s="2" t="s">
        <v>84</v>
      </c>
      <c r="AM3257" s="2">
        <v>630</v>
      </c>
      <c r="AN3257" s="2" t="s">
        <v>81</v>
      </c>
      <c r="AO3257" s="2" t="s">
        <v>84</v>
      </c>
      <c r="AP3257" s="2">
        <v>630</v>
      </c>
      <c r="AQ3257" s="2" t="s">
        <v>81</v>
      </c>
      <c r="AR3257" s="2" t="s">
        <v>84</v>
      </c>
      <c r="AV3257" s="2">
        <v>632</v>
      </c>
      <c r="AW3257" s="2" t="s">
        <v>81</v>
      </c>
      <c r="AX3257" s="2" t="s">
        <v>84</v>
      </c>
      <c r="BB3257" s="2">
        <v>632</v>
      </c>
      <c r="BC3257" s="2" t="s">
        <v>81</v>
      </c>
      <c r="BD3257" s="2" t="s">
        <v>84</v>
      </c>
      <c r="BE3257" s="23" t="str">
        <f t="shared" si="503"/>
        <v>EMF nein</v>
      </c>
      <c r="BF3257" s="23" t="str">
        <f t="shared" si="498"/>
        <v/>
      </c>
      <c r="BG3257" s="23" t="str">
        <f t="shared" si="499"/>
        <v/>
      </c>
      <c r="BH3257" s="23">
        <f t="shared" si="504"/>
        <v>0</v>
      </c>
      <c r="BO3257" s="2" t="s">
        <v>13106</v>
      </c>
      <c r="BP3257" s="3">
        <v>1</v>
      </c>
      <c r="BQ3257" s="2" t="s">
        <v>13107</v>
      </c>
    </row>
    <row r="3258" spans="1:69" ht="16.149999999999999" customHeight="1" x14ac:dyDescent="0.25">
      <c r="A3258" s="1">
        <v>3257</v>
      </c>
      <c r="B3258" s="2" t="s">
        <v>87</v>
      </c>
      <c r="C3258" s="2" t="s">
        <v>13108</v>
      </c>
      <c r="D3258" s="2" t="s">
        <v>71</v>
      </c>
      <c r="E3258" s="2" t="s">
        <v>5230</v>
      </c>
      <c r="F3258" s="67">
        <v>43589</v>
      </c>
      <c r="G3258" s="3">
        <f t="shared" si="501"/>
        <v>5</v>
      </c>
      <c r="H3258" s="3">
        <f t="shared" si="502"/>
        <v>2019</v>
      </c>
      <c r="I3258" s="92">
        <v>0.6875</v>
      </c>
      <c r="J3258" s="20">
        <f t="shared" si="497"/>
        <v>16</v>
      </c>
      <c r="K3258" s="5" t="str">
        <f t="shared" si="500"/>
        <v>ja</v>
      </c>
      <c r="L3258" s="5" t="s">
        <v>91</v>
      </c>
      <c r="M3258" s="6" t="s">
        <v>74</v>
      </c>
      <c r="N3258" s="5">
        <v>73</v>
      </c>
      <c r="O3258" s="127" t="s">
        <v>5139</v>
      </c>
      <c r="P3258" s="127" t="s">
        <v>13109</v>
      </c>
      <c r="R3258" s="6" t="s">
        <v>789</v>
      </c>
      <c r="U3258" s="2" t="s">
        <v>74</v>
      </c>
      <c r="AA3258" s="2">
        <v>108</v>
      </c>
      <c r="AB3258" s="2" t="s">
        <v>81</v>
      </c>
      <c r="AC3258" s="2" t="s">
        <v>168</v>
      </c>
      <c r="AJ3258" s="2">
        <v>120</v>
      </c>
      <c r="AK3258" s="2" t="s">
        <v>81</v>
      </c>
      <c r="AL3258" s="2" t="s">
        <v>84</v>
      </c>
      <c r="AM3258" s="2">
        <v>120</v>
      </c>
      <c r="AN3258" s="2" t="s">
        <v>81</v>
      </c>
      <c r="AO3258" s="2" t="s">
        <v>84</v>
      </c>
      <c r="AP3258" s="2">
        <v>120</v>
      </c>
      <c r="AQ3258" s="2" t="s">
        <v>81</v>
      </c>
      <c r="AR3258" s="2" t="s">
        <v>84</v>
      </c>
      <c r="BE3258" s="23" t="str">
        <f t="shared" si="503"/>
        <v>EMF nein</v>
      </c>
      <c r="BF3258" s="23" t="str">
        <f t="shared" si="498"/>
        <v/>
      </c>
      <c r="BG3258" s="23" t="str">
        <f t="shared" si="499"/>
        <v/>
      </c>
      <c r="BH3258" s="23">
        <f t="shared" si="504"/>
        <v>0</v>
      </c>
      <c r="BO3258" s="2" t="s">
        <v>13110</v>
      </c>
      <c r="BP3258" s="3">
        <v>1</v>
      </c>
      <c r="BQ3258" s="2" t="s">
        <v>13111</v>
      </c>
    </row>
    <row r="3259" spans="1:69" ht="16.149999999999999" customHeight="1" x14ac:dyDescent="0.25">
      <c r="A3259" s="16">
        <v>3258</v>
      </c>
      <c r="B3259" s="17" t="s">
        <v>211</v>
      </c>
      <c r="C3259" s="17" t="s">
        <v>7121</v>
      </c>
      <c r="D3259" s="2" t="s">
        <v>151</v>
      </c>
      <c r="E3259" s="2" t="s">
        <v>13112</v>
      </c>
      <c r="F3259" s="67">
        <v>43589</v>
      </c>
      <c r="G3259" s="3">
        <f t="shared" si="501"/>
        <v>5</v>
      </c>
      <c r="H3259" s="3">
        <f t="shared" si="502"/>
        <v>2019</v>
      </c>
      <c r="I3259" s="92">
        <v>0.54166666666666696</v>
      </c>
      <c r="J3259" s="20">
        <f t="shared" si="497"/>
        <v>13</v>
      </c>
      <c r="K3259" s="5" t="str">
        <f t="shared" si="500"/>
        <v>ja</v>
      </c>
      <c r="L3259" s="5" t="s">
        <v>91</v>
      </c>
      <c r="M3259" s="6" t="s">
        <v>100</v>
      </c>
      <c r="N3259" s="5">
        <v>31</v>
      </c>
      <c r="O3259" s="127" t="s">
        <v>5139</v>
      </c>
      <c r="P3259" s="127" t="s">
        <v>13113</v>
      </c>
      <c r="R3259" s="6" t="s">
        <v>77</v>
      </c>
      <c r="T3259" s="6" t="s">
        <v>80</v>
      </c>
      <c r="X3259" s="2">
        <v>1140</v>
      </c>
      <c r="Y3259" s="2" t="s">
        <v>81</v>
      </c>
      <c r="Z3259" s="2" t="s">
        <v>84</v>
      </c>
      <c r="AA3259" s="2">
        <v>1140</v>
      </c>
      <c r="AB3259" s="2" t="s">
        <v>81</v>
      </c>
      <c r="AC3259" s="2" t="s">
        <v>84</v>
      </c>
      <c r="AD3259" s="2">
        <v>1140</v>
      </c>
      <c r="AE3259" s="2" t="s">
        <v>81</v>
      </c>
      <c r="AF3259" s="2" t="s">
        <v>84</v>
      </c>
      <c r="AJ3259" s="2">
        <v>1140</v>
      </c>
      <c r="AK3259" s="2" t="s">
        <v>81</v>
      </c>
      <c r="AL3259" s="2" t="s">
        <v>84</v>
      </c>
      <c r="AM3259" s="2">
        <v>1140</v>
      </c>
      <c r="AN3259" s="2" t="s">
        <v>81</v>
      </c>
      <c r="AO3259" s="2" t="s">
        <v>84</v>
      </c>
      <c r="AP3259" s="2">
        <v>1140</v>
      </c>
      <c r="AQ3259" s="2" t="s">
        <v>81</v>
      </c>
      <c r="AR3259" s="2" t="s">
        <v>84</v>
      </c>
      <c r="AV3259" s="2">
        <v>1240</v>
      </c>
      <c r="AW3259" s="2" t="s">
        <v>81</v>
      </c>
      <c r="AX3259" s="2" t="s">
        <v>84</v>
      </c>
      <c r="AY3259" s="2">
        <v>1240</v>
      </c>
      <c r="AZ3259" s="2" t="s">
        <v>81</v>
      </c>
      <c r="BA3259" s="2" t="s">
        <v>84</v>
      </c>
      <c r="BB3259" s="2">
        <v>1240</v>
      </c>
      <c r="BC3259" s="2" t="s">
        <v>83</v>
      </c>
      <c r="BD3259" s="2" t="s">
        <v>84</v>
      </c>
      <c r="BE3259" s="23" t="str">
        <f t="shared" si="503"/>
        <v>EMF nein</v>
      </c>
      <c r="BF3259" s="23" t="str">
        <f t="shared" si="498"/>
        <v/>
      </c>
      <c r="BG3259" s="23" t="str">
        <f t="shared" si="499"/>
        <v/>
      </c>
      <c r="BH3259" s="23">
        <f t="shared" si="504"/>
        <v>0</v>
      </c>
      <c r="BO3259" s="2" t="s">
        <v>13114</v>
      </c>
      <c r="BP3259" s="3">
        <v>1</v>
      </c>
      <c r="BQ3259" s="2" t="s">
        <v>13115</v>
      </c>
    </row>
    <row r="3260" spans="1:69" ht="16.149999999999999" customHeight="1" x14ac:dyDescent="0.25">
      <c r="A3260" s="93">
        <v>3259</v>
      </c>
      <c r="B3260" s="17" t="s">
        <v>211</v>
      </c>
      <c r="C3260" s="17" t="s">
        <v>802</v>
      </c>
      <c r="D3260" s="2" t="s">
        <v>158</v>
      </c>
      <c r="E3260" s="2" t="s">
        <v>13116</v>
      </c>
      <c r="F3260" s="67">
        <v>43590</v>
      </c>
      <c r="G3260" s="3">
        <f t="shared" si="501"/>
        <v>5</v>
      </c>
      <c r="H3260" s="3">
        <f t="shared" si="502"/>
        <v>2019</v>
      </c>
      <c r="I3260" s="92">
        <v>0.88541666666666696</v>
      </c>
      <c r="J3260" s="20">
        <f t="shared" si="497"/>
        <v>21</v>
      </c>
      <c r="K3260" s="5" t="str">
        <f t="shared" si="500"/>
        <v>ja</v>
      </c>
      <c r="L3260" s="5" t="s">
        <v>91</v>
      </c>
      <c r="M3260" s="6" t="s">
        <v>115</v>
      </c>
      <c r="O3260" s="127" t="s">
        <v>5139</v>
      </c>
      <c r="P3260" s="127" t="s">
        <v>13117</v>
      </c>
      <c r="R3260" s="6" t="s">
        <v>77</v>
      </c>
      <c r="T3260" s="6" t="s">
        <v>80</v>
      </c>
      <c r="W3260" s="2" t="s">
        <v>109</v>
      </c>
      <c r="X3260" s="2">
        <v>228</v>
      </c>
      <c r="Y3260" s="2" t="s">
        <v>81</v>
      </c>
      <c r="Z3260" s="2" t="s">
        <v>161</v>
      </c>
      <c r="AD3260" s="2">
        <v>228</v>
      </c>
      <c r="AE3260" s="2" t="s">
        <v>81</v>
      </c>
      <c r="AF3260" s="2" t="s">
        <v>161</v>
      </c>
      <c r="BE3260" s="23" t="str">
        <f t="shared" si="503"/>
        <v>EMF nein</v>
      </c>
      <c r="BF3260" s="23" t="str">
        <f t="shared" si="498"/>
        <v/>
      </c>
      <c r="BG3260" s="23" t="str">
        <f t="shared" si="499"/>
        <v/>
      </c>
      <c r="BH3260" s="23">
        <f t="shared" si="504"/>
        <v>0</v>
      </c>
      <c r="BO3260" s="2" t="s">
        <v>13118</v>
      </c>
      <c r="BP3260" s="3">
        <v>1</v>
      </c>
      <c r="BQ3260" s="2" t="s">
        <v>13119</v>
      </c>
    </row>
    <row r="3261" spans="1:69" ht="16.149999999999999" customHeight="1" x14ac:dyDescent="0.25">
      <c r="A3261" s="93">
        <v>3260</v>
      </c>
      <c r="B3261" s="135" t="s">
        <v>211</v>
      </c>
      <c r="C3261" s="135" t="s">
        <v>5096</v>
      </c>
      <c r="D3261" s="2" t="s">
        <v>158</v>
      </c>
      <c r="E3261" s="2" t="s">
        <v>13120</v>
      </c>
      <c r="F3261" s="67">
        <v>43591</v>
      </c>
      <c r="G3261" s="3">
        <f t="shared" si="501"/>
        <v>5</v>
      </c>
      <c r="H3261" s="3">
        <f t="shared" si="502"/>
        <v>2019</v>
      </c>
      <c r="I3261" s="92">
        <v>0.75347222222222199</v>
      </c>
      <c r="J3261" s="20">
        <f t="shared" si="497"/>
        <v>18</v>
      </c>
      <c r="K3261" s="5" t="str">
        <f t="shared" si="500"/>
        <v>ja</v>
      </c>
      <c r="L3261" s="5" t="s">
        <v>91</v>
      </c>
      <c r="M3261" s="6" t="s">
        <v>74</v>
      </c>
      <c r="N3261" s="5">
        <v>47</v>
      </c>
      <c r="O3261" s="127" t="s">
        <v>126</v>
      </c>
      <c r="P3261" s="127" t="s">
        <v>13121</v>
      </c>
      <c r="R3261" s="6" t="s">
        <v>77</v>
      </c>
      <c r="X3261" s="2">
        <v>783</v>
      </c>
      <c r="Y3261" s="2" t="s">
        <v>81</v>
      </c>
      <c r="Z3261" s="2" t="s">
        <v>161</v>
      </c>
      <c r="AA3261" s="2">
        <v>783</v>
      </c>
      <c r="AB3261" s="2" t="s">
        <v>81</v>
      </c>
      <c r="AC3261" s="2" t="s">
        <v>161</v>
      </c>
      <c r="AD3261" s="2">
        <v>783</v>
      </c>
      <c r="AE3261" s="2" t="s">
        <v>83</v>
      </c>
      <c r="AF3261" s="2" t="s">
        <v>161</v>
      </c>
      <c r="AJ3261" s="2" t="s">
        <v>109</v>
      </c>
      <c r="AK3261" s="2" t="s">
        <v>109</v>
      </c>
      <c r="AL3261" s="2" t="s">
        <v>109</v>
      </c>
      <c r="AM3261" s="2" t="s">
        <v>109</v>
      </c>
      <c r="AN3261" s="2" t="s">
        <v>109</v>
      </c>
      <c r="AO3261" s="2" t="s">
        <v>109</v>
      </c>
      <c r="AP3261" s="2" t="s">
        <v>299</v>
      </c>
      <c r="AQ3261" s="2" t="s">
        <v>109</v>
      </c>
      <c r="AR3261" s="2" t="s">
        <v>109</v>
      </c>
      <c r="AV3261" s="2" t="s">
        <v>109</v>
      </c>
      <c r="BE3261" s="23" t="str">
        <f t="shared" si="503"/>
        <v>EMF nein</v>
      </c>
      <c r="BF3261" s="23" t="str">
        <f t="shared" si="498"/>
        <v/>
      </c>
      <c r="BG3261" s="23" t="str">
        <f t="shared" si="499"/>
        <v/>
      </c>
      <c r="BH3261" s="23">
        <f t="shared" si="504"/>
        <v>0</v>
      </c>
      <c r="BO3261" s="2" t="s">
        <v>13122</v>
      </c>
      <c r="BP3261" s="3">
        <v>1</v>
      </c>
      <c r="BQ3261" s="2" t="s">
        <v>13123</v>
      </c>
    </row>
    <row r="3262" spans="1:69" ht="16.149999999999999" customHeight="1" x14ac:dyDescent="0.25">
      <c r="A3262" s="93">
        <v>3261</v>
      </c>
      <c r="B3262" s="2" t="s">
        <v>211</v>
      </c>
      <c r="C3262" s="2" t="s">
        <v>13124</v>
      </c>
      <c r="D3262" s="2" t="s">
        <v>158</v>
      </c>
      <c r="E3262" s="2" t="s">
        <v>13125</v>
      </c>
      <c r="F3262" s="67">
        <v>43591</v>
      </c>
      <c r="G3262" s="3">
        <f t="shared" si="501"/>
        <v>5</v>
      </c>
      <c r="H3262" s="3">
        <f t="shared" si="502"/>
        <v>2019</v>
      </c>
      <c r="I3262" s="92">
        <v>0.75347222222222199</v>
      </c>
      <c r="J3262" s="20">
        <f t="shared" ref="J3262:J3325" si="505">IF(I3262&lt;&gt;"",HOUR(I3262),"")</f>
        <v>18</v>
      </c>
      <c r="K3262" s="5" t="str">
        <f t="shared" si="500"/>
        <v>ja</v>
      </c>
      <c r="L3262" s="5" t="s">
        <v>91</v>
      </c>
      <c r="M3262" s="6" t="s">
        <v>100</v>
      </c>
      <c r="N3262" s="5">
        <v>25</v>
      </c>
      <c r="O3262" s="127" t="s">
        <v>5139</v>
      </c>
      <c r="P3262" s="127" t="s">
        <v>13126</v>
      </c>
      <c r="R3262" s="6" t="s">
        <v>77</v>
      </c>
      <c r="T3262" s="6" t="s">
        <v>80</v>
      </c>
      <c r="V3262" s="127"/>
      <c r="X3262" s="2">
        <v>798</v>
      </c>
      <c r="Y3262" s="2" t="s">
        <v>83</v>
      </c>
      <c r="Z3262" s="2" t="s">
        <v>82</v>
      </c>
      <c r="AA3262" s="2">
        <v>789</v>
      </c>
      <c r="AB3262" s="2" t="s">
        <v>81</v>
      </c>
      <c r="AC3262" s="2" t="s">
        <v>82</v>
      </c>
      <c r="AD3262" s="2">
        <v>798</v>
      </c>
      <c r="AE3262" s="2" t="s">
        <v>83</v>
      </c>
      <c r="AF3262" s="2" t="s">
        <v>82</v>
      </c>
      <c r="AJ3262" s="2">
        <v>798</v>
      </c>
      <c r="AK3262" s="2" t="s">
        <v>83</v>
      </c>
      <c r="AL3262" s="2" t="s">
        <v>82</v>
      </c>
      <c r="AM3262" s="2">
        <v>789</v>
      </c>
      <c r="AN3262" s="2" t="s">
        <v>81</v>
      </c>
      <c r="AO3262" s="2" t="s">
        <v>82</v>
      </c>
      <c r="AP3262" s="2">
        <v>798</v>
      </c>
      <c r="AQ3262" s="2" t="s">
        <v>83</v>
      </c>
      <c r="AR3262" s="2" t="s">
        <v>82</v>
      </c>
      <c r="AV3262" s="2" t="s">
        <v>109</v>
      </c>
      <c r="AW3262" s="2" t="s">
        <v>109</v>
      </c>
      <c r="AX3262" s="2" t="s">
        <v>109</v>
      </c>
      <c r="AY3262" s="2" t="s">
        <v>109</v>
      </c>
      <c r="AZ3262" s="2" t="s">
        <v>109</v>
      </c>
      <c r="BA3262" s="2" t="s">
        <v>109</v>
      </c>
      <c r="BB3262" s="2" t="s">
        <v>109</v>
      </c>
      <c r="BC3262" s="2" t="s">
        <v>109</v>
      </c>
      <c r="BD3262" s="2" t="s">
        <v>109</v>
      </c>
      <c r="BE3262" s="23" t="str">
        <f t="shared" si="503"/>
        <v>EMF nein</v>
      </c>
      <c r="BF3262" s="23" t="str">
        <f t="shared" si="498"/>
        <v/>
      </c>
      <c r="BG3262" s="23" t="str">
        <f t="shared" si="499"/>
        <v/>
      </c>
      <c r="BH3262" s="23">
        <f t="shared" si="504"/>
        <v>0</v>
      </c>
      <c r="BO3262" s="2" t="s">
        <v>13127</v>
      </c>
      <c r="BP3262" s="3">
        <v>1</v>
      </c>
      <c r="BQ3262" s="2" t="s">
        <v>13128</v>
      </c>
    </row>
    <row r="3263" spans="1:69" ht="16.149999999999999" customHeight="1" x14ac:dyDescent="0.25">
      <c r="A3263" s="93">
        <v>3262</v>
      </c>
      <c r="B3263" s="2" t="s">
        <v>211</v>
      </c>
      <c r="C3263" s="2" t="s">
        <v>119</v>
      </c>
      <c r="D3263" s="2" t="s">
        <v>89</v>
      </c>
      <c r="E3263" s="2" t="s">
        <v>6582</v>
      </c>
      <c r="F3263" s="67">
        <v>43591</v>
      </c>
      <c r="G3263" s="3">
        <f t="shared" si="501"/>
        <v>5</v>
      </c>
      <c r="H3263" s="3">
        <f t="shared" si="502"/>
        <v>2019</v>
      </c>
      <c r="I3263" s="92">
        <v>0.22916666666666699</v>
      </c>
      <c r="J3263" s="20">
        <f t="shared" si="505"/>
        <v>5</v>
      </c>
      <c r="K3263" s="5" t="str">
        <f t="shared" si="500"/>
        <v>ja</v>
      </c>
      <c r="M3263" s="6" t="s">
        <v>74</v>
      </c>
      <c r="O3263" s="2" t="s">
        <v>5139</v>
      </c>
      <c r="P3263" s="127" t="s">
        <v>13129</v>
      </c>
      <c r="R3263" s="6" t="s">
        <v>77</v>
      </c>
      <c r="U3263" s="2" t="s">
        <v>115</v>
      </c>
      <c r="V3263" s="127" t="s">
        <v>80</v>
      </c>
      <c r="X3263" s="2">
        <v>60</v>
      </c>
      <c r="Y3263" s="2" t="s">
        <v>83</v>
      </c>
      <c r="Z3263" s="2" t="s">
        <v>168</v>
      </c>
      <c r="AA3263" s="2">
        <v>60</v>
      </c>
      <c r="AB3263" s="2" t="s">
        <v>81</v>
      </c>
      <c r="AC3263" s="2" t="s">
        <v>168</v>
      </c>
      <c r="AD3263" s="2">
        <v>60</v>
      </c>
      <c r="AE3263" s="2" t="s">
        <v>83</v>
      </c>
      <c r="AF3263" s="2" t="s">
        <v>168</v>
      </c>
      <c r="AJ3263" s="2">
        <v>82</v>
      </c>
      <c r="AK3263" s="2" t="s">
        <v>83</v>
      </c>
      <c r="AL3263" s="2" t="s">
        <v>82</v>
      </c>
      <c r="AM3263" s="2">
        <v>82</v>
      </c>
      <c r="AN3263" s="2" t="s">
        <v>81</v>
      </c>
      <c r="AO3263" s="2" t="s">
        <v>82</v>
      </c>
      <c r="AP3263" s="2">
        <v>82</v>
      </c>
      <c r="AQ3263" s="2" t="s">
        <v>83</v>
      </c>
      <c r="AR3263" s="2" t="s">
        <v>82</v>
      </c>
      <c r="BE3263" s="23" t="str">
        <f t="shared" si="503"/>
        <v>EMF nein</v>
      </c>
      <c r="BF3263" s="23" t="str">
        <f t="shared" si="498"/>
        <v/>
      </c>
      <c r="BG3263" s="23" t="str">
        <f t="shared" si="499"/>
        <v/>
      </c>
      <c r="BH3263" s="23">
        <f t="shared" si="504"/>
        <v>0</v>
      </c>
      <c r="BO3263" s="2" t="s">
        <v>13130</v>
      </c>
      <c r="BP3263" s="3">
        <v>1</v>
      </c>
      <c r="BQ3263" s="2" t="s">
        <v>13131</v>
      </c>
    </row>
    <row r="3264" spans="1:69" ht="16.149999999999999" customHeight="1" x14ac:dyDescent="0.25">
      <c r="A3264" s="93">
        <v>3263</v>
      </c>
      <c r="B3264" s="2" t="s">
        <v>87</v>
      </c>
      <c r="C3264" s="2" t="s">
        <v>2437</v>
      </c>
      <c r="D3264" s="2" t="s">
        <v>137</v>
      </c>
      <c r="E3264" s="2" t="s">
        <v>3566</v>
      </c>
      <c r="F3264" s="67">
        <v>43591</v>
      </c>
      <c r="G3264" s="3">
        <f t="shared" si="501"/>
        <v>5</v>
      </c>
      <c r="H3264" s="3">
        <f t="shared" si="502"/>
        <v>2019</v>
      </c>
      <c r="I3264" s="92">
        <v>0.38541666666666702</v>
      </c>
      <c r="J3264" s="20">
        <f t="shared" si="505"/>
        <v>9</v>
      </c>
      <c r="K3264" s="5" t="str">
        <f t="shared" si="500"/>
        <v>ja</v>
      </c>
      <c r="L3264" s="5" t="s">
        <v>91</v>
      </c>
      <c r="M3264" s="6" t="s">
        <v>74</v>
      </c>
      <c r="N3264" s="5">
        <v>88</v>
      </c>
      <c r="O3264" s="2" t="s">
        <v>5139</v>
      </c>
      <c r="P3264" s="127" t="s">
        <v>13129</v>
      </c>
      <c r="R3264" s="6" t="s">
        <v>77</v>
      </c>
      <c r="U3264" s="2" t="s">
        <v>115</v>
      </c>
      <c r="V3264" s="127" t="s">
        <v>80</v>
      </c>
      <c r="X3264" s="2">
        <v>229</v>
      </c>
      <c r="Y3264" s="2" t="s">
        <v>81</v>
      </c>
      <c r="Z3264" s="2" t="s">
        <v>82</v>
      </c>
      <c r="AA3264" s="2">
        <v>229</v>
      </c>
      <c r="AB3264" s="2" t="s">
        <v>81</v>
      </c>
      <c r="AC3264" s="2" t="s">
        <v>82</v>
      </c>
      <c r="AD3264" s="2">
        <v>229</v>
      </c>
      <c r="AE3264" s="2" t="s">
        <v>83</v>
      </c>
      <c r="AF3264" s="2" t="s">
        <v>82</v>
      </c>
      <c r="BE3264" s="23" t="str">
        <f t="shared" si="503"/>
        <v>EMF nein</v>
      </c>
      <c r="BF3264" s="23" t="str">
        <f t="shared" si="498"/>
        <v/>
      </c>
      <c r="BG3264" s="23" t="str">
        <f t="shared" si="499"/>
        <v/>
      </c>
      <c r="BH3264" s="23">
        <f t="shared" si="504"/>
        <v>0</v>
      </c>
      <c r="BO3264" s="2" t="s">
        <v>13132</v>
      </c>
      <c r="BP3264" s="3">
        <v>1</v>
      </c>
      <c r="BQ3264" s="2" t="s">
        <v>13133</v>
      </c>
    </row>
    <row r="3265" spans="1:69" ht="16.149999999999999" customHeight="1" x14ac:dyDescent="0.25">
      <c r="A3265" s="44">
        <v>3264</v>
      </c>
      <c r="B3265" s="2" t="s">
        <v>211</v>
      </c>
      <c r="C3265" s="2" t="s">
        <v>1851</v>
      </c>
      <c r="D3265" s="2" t="s">
        <v>89</v>
      </c>
      <c r="E3265" s="2" t="s">
        <v>13134</v>
      </c>
      <c r="F3265" s="67">
        <v>43591</v>
      </c>
      <c r="G3265" s="3">
        <f t="shared" si="501"/>
        <v>5</v>
      </c>
      <c r="H3265" s="3">
        <f t="shared" si="502"/>
        <v>2019</v>
      </c>
      <c r="J3265" s="20" t="str">
        <f t="shared" si="505"/>
        <v/>
      </c>
      <c r="K3265" s="5" t="str">
        <f t="shared" si="500"/>
        <v>ja</v>
      </c>
      <c r="L3265" s="5" t="s">
        <v>91</v>
      </c>
      <c r="M3265" s="6" t="s">
        <v>100</v>
      </c>
      <c r="N3265" s="5">
        <v>55</v>
      </c>
      <c r="O3265" s="2" t="s">
        <v>5139</v>
      </c>
      <c r="P3265" s="127" t="s">
        <v>2664</v>
      </c>
      <c r="R3265" s="6" t="s">
        <v>77</v>
      </c>
      <c r="T3265" s="6" t="s">
        <v>80</v>
      </c>
      <c r="U3265" s="2" t="s">
        <v>9604</v>
      </c>
      <c r="V3265" s="127"/>
      <c r="BE3265" s="23" t="str">
        <f t="shared" si="503"/>
        <v>EMF nein</v>
      </c>
      <c r="BF3265" s="23" t="str">
        <f t="shared" si="498"/>
        <v/>
      </c>
      <c r="BG3265" s="23" t="str">
        <f t="shared" si="499"/>
        <v/>
      </c>
      <c r="BH3265" s="23">
        <f t="shared" si="504"/>
        <v>0</v>
      </c>
      <c r="BO3265" s="2" t="s">
        <v>13135</v>
      </c>
      <c r="BP3265" s="3">
        <v>1</v>
      </c>
      <c r="BQ3265" s="2" t="s">
        <v>13136</v>
      </c>
    </row>
    <row r="3266" spans="1:69" ht="16.149999999999999" customHeight="1" x14ac:dyDescent="0.25">
      <c r="A3266" s="1">
        <v>3265</v>
      </c>
      <c r="B3266" s="2" t="s">
        <v>211</v>
      </c>
      <c r="C3266" s="2" t="s">
        <v>13137</v>
      </c>
      <c r="D3266" s="2" t="s">
        <v>104</v>
      </c>
      <c r="E3266" s="2" t="s">
        <v>13138</v>
      </c>
      <c r="F3266" s="67">
        <v>43591</v>
      </c>
      <c r="G3266" s="3">
        <f t="shared" si="501"/>
        <v>5</v>
      </c>
      <c r="H3266" s="3">
        <f t="shared" si="502"/>
        <v>2019</v>
      </c>
      <c r="J3266" s="20" t="str">
        <f t="shared" si="505"/>
        <v/>
      </c>
      <c r="K3266" s="5" t="str">
        <f t="shared" si="500"/>
        <v>ja</v>
      </c>
      <c r="M3266" s="6" t="s">
        <v>74</v>
      </c>
      <c r="P3266" s="127" t="s">
        <v>13139</v>
      </c>
      <c r="R3266" s="6" t="s">
        <v>77</v>
      </c>
      <c r="S3266" s="2" t="s">
        <v>78</v>
      </c>
      <c r="U3266" s="2" t="s">
        <v>139</v>
      </c>
      <c r="V3266" s="127"/>
      <c r="BE3266" s="23" t="str">
        <f t="shared" si="503"/>
        <v>EMF ja</v>
      </c>
      <c r="BF3266" s="23">
        <f t="shared" ref="BF3266:BF3329" si="506">IF(SUM(BJ3266,BL3266,BN3266)=0,"",MIN(BJ3266,BL3266,BN3266))</f>
        <v>1550</v>
      </c>
      <c r="BG3266" s="23" t="str">
        <f t="shared" ref="BG3266:BG3329" si="507">IF(BF3266="","",IF(BF3266&lt;100,"&lt;100m",IF(AND(BF3266&gt;99, BF3266&lt;500),"100-499m",IF(BF3266&gt;499,"500+m",""))))</f>
        <v>500+m</v>
      </c>
      <c r="BH3266" s="23">
        <f t="shared" si="504"/>
        <v>1</v>
      </c>
      <c r="BI3266" s="2" t="s">
        <v>162</v>
      </c>
      <c r="BJ3266" s="2">
        <v>1550</v>
      </c>
      <c r="BO3266" s="2" t="s">
        <v>13140</v>
      </c>
      <c r="BP3266" s="3">
        <v>1</v>
      </c>
      <c r="BQ3266" s="2" t="s">
        <v>13141</v>
      </c>
    </row>
    <row r="3267" spans="1:69" ht="16.149999999999999" customHeight="1" x14ac:dyDescent="0.25">
      <c r="A3267" s="93">
        <v>3266</v>
      </c>
      <c r="B3267" s="2" t="s">
        <v>135</v>
      </c>
      <c r="C3267" s="2" t="s">
        <v>6173</v>
      </c>
      <c r="D3267" s="2" t="s">
        <v>98</v>
      </c>
      <c r="E3267" s="2" t="s">
        <v>13142</v>
      </c>
      <c r="F3267" s="67">
        <v>43592</v>
      </c>
      <c r="G3267" s="3">
        <f t="shared" si="501"/>
        <v>5</v>
      </c>
      <c r="H3267" s="3">
        <f t="shared" si="502"/>
        <v>2019</v>
      </c>
      <c r="I3267" s="92">
        <v>0.1875</v>
      </c>
      <c r="J3267" s="20">
        <f t="shared" si="505"/>
        <v>4</v>
      </c>
      <c r="K3267" s="5" t="str">
        <f t="shared" si="500"/>
        <v>ja</v>
      </c>
      <c r="L3267" s="5" t="s">
        <v>91</v>
      </c>
      <c r="M3267" s="6" t="s">
        <v>354</v>
      </c>
      <c r="O3267" s="6" t="s">
        <v>101</v>
      </c>
      <c r="P3267" s="127" t="s">
        <v>13143</v>
      </c>
      <c r="R3267" s="6" t="s">
        <v>77</v>
      </c>
      <c r="V3267" s="127"/>
      <c r="W3267" s="2" t="s">
        <v>9354</v>
      </c>
      <c r="X3267" s="2">
        <v>280</v>
      </c>
      <c r="Y3267" s="2" t="s">
        <v>94</v>
      </c>
      <c r="Z3267" s="2" t="s">
        <v>84</v>
      </c>
      <c r="AD3267" s="2">
        <v>280</v>
      </c>
      <c r="AE3267" s="2" t="s">
        <v>94</v>
      </c>
      <c r="AF3267" s="2" t="s">
        <v>84</v>
      </c>
      <c r="AJ3267" s="2">
        <v>280</v>
      </c>
      <c r="AK3267" s="2" t="s">
        <v>94</v>
      </c>
      <c r="AL3267" s="2" t="s">
        <v>84</v>
      </c>
      <c r="AP3267" s="2">
        <v>280</v>
      </c>
      <c r="AQ3267" s="2" t="s">
        <v>94</v>
      </c>
      <c r="AR3267" s="2" t="s">
        <v>84</v>
      </c>
      <c r="BE3267" s="23" t="str">
        <f t="shared" si="503"/>
        <v>EMF nein</v>
      </c>
      <c r="BF3267" s="23" t="str">
        <f t="shared" si="506"/>
        <v/>
      </c>
      <c r="BG3267" s="23" t="str">
        <f t="shared" si="507"/>
        <v/>
      </c>
      <c r="BH3267" s="23">
        <f t="shared" si="504"/>
        <v>0</v>
      </c>
      <c r="BO3267" s="2" t="s">
        <v>13144</v>
      </c>
      <c r="BP3267" s="3">
        <v>1</v>
      </c>
      <c r="BQ3267" s="2" t="s">
        <v>13145</v>
      </c>
    </row>
    <row r="3268" spans="1:69" ht="16.149999999999999" customHeight="1" x14ac:dyDescent="0.25">
      <c r="A3268" s="93">
        <v>3267</v>
      </c>
      <c r="B3268" s="2" t="s">
        <v>69</v>
      </c>
      <c r="C3268" s="2" t="s">
        <v>13146</v>
      </c>
      <c r="D3268" s="2" t="s">
        <v>3927</v>
      </c>
      <c r="E3268" s="2" t="s">
        <v>13147</v>
      </c>
      <c r="F3268" s="67">
        <v>43592</v>
      </c>
      <c r="G3268" s="3">
        <f t="shared" si="501"/>
        <v>5</v>
      </c>
      <c r="H3268" s="3">
        <f t="shared" si="502"/>
        <v>2019</v>
      </c>
      <c r="J3268" s="20" t="str">
        <f t="shared" si="505"/>
        <v/>
      </c>
      <c r="K3268" s="5" t="str">
        <f t="shared" si="500"/>
        <v>ja</v>
      </c>
      <c r="L3268" s="5" t="s">
        <v>91</v>
      </c>
      <c r="M3268" s="6" t="s">
        <v>115</v>
      </c>
      <c r="N3268" s="5">
        <v>59</v>
      </c>
      <c r="O3268" s="2" t="s">
        <v>126</v>
      </c>
      <c r="P3268" s="127" t="s">
        <v>13117</v>
      </c>
      <c r="R3268" s="6" t="s">
        <v>77</v>
      </c>
      <c r="S3268" s="2" t="s">
        <v>13148</v>
      </c>
      <c r="T3268" s="6" t="s">
        <v>202</v>
      </c>
      <c r="V3268" s="127"/>
      <c r="X3268" s="2">
        <v>1130</v>
      </c>
      <c r="Y3268" s="2" t="s">
        <v>81</v>
      </c>
      <c r="Z3268" s="2" t="s">
        <v>84</v>
      </c>
      <c r="AA3268" s="2">
        <v>1130</v>
      </c>
      <c r="AB3268" s="2" t="s">
        <v>81</v>
      </c>
      <c r="AC3268" s="2" t="s">
        <v>84</v>
      </c>
      <c r="AD3268" s="2">
        <v>1130</v>
      </c>
      <c r="AE3268" s="2" t="s">
        <v>81</v>
      </c>
      <c r="AF3268" s="2" t="s">
        <v>84</v>
      </c>
      <c r="BE3268" s="23" t="str">
        <f t="shared" si="503"/>
        <v>EMF nein</v>
      </c>
      <c r="BF3268" s="23" t="str">
        <f t="shared" si="506"/>
        <v/>
      </c>
      <c r="BG3268" s="23" t="str">
        <f t="shared" si="507"/>
        <v/>
      </c>
      <c r="BH3268" s="23">
        <f t="shared" si="504"/>
        <v>0</v>
      </c>
      <c r="BO3268" s="2" t="s">
        <v>13149</v>
      </c>
      <c r="BP3268" s="3">
        <v>1</v>
      </c>
      <c r="BQ3268" s="2" t="s">
        <v>13150</v>
      </c>
    </row>
    <row r="3269" spans="1:69" ht="16.149999999999999" customHeight="1" x14ac:dyDescent="0.25">
      <c r="A3269" s="1">
        <v>3268</v>
      </c>
      <c r="B3269" s="2" t="s">
        <v>211</v>
      </c>
      <c r="C3269" s="2" t="s">
        <v>13151</v>
      </c>
      <c r="D3269" s="2" t="s">
        <v>10839</v>
      </c>
      <c r="E3269" s="2" t="s">
        <v>13152</v>
      </c>
      <c r="F3269" s="67">
        <v>43590</v>
      </c>
      <c r="G3269" s="3">
        <f t="shared" si="501"/>
        <v>5</v>
      </c>
      <c r="H3269" s="3">
        <f t="shared" si="502"/>
        <v>2019</v>
      </c>
      <c r="I3269" s="92">
        <v>0.65972222222222199</v>
      </c>
      <c r="J3269" s="20">
        <f t="shared" si="505"/>
        <v>15</v>
      </c>
      <c r="K3269" s="5" t="str">
        <f t="shared" si="500"/>
        <v>ja</v>
      </c>
      <c r="L3269" s="5" t="s">
        <v>91</v>
      </c>
      <c r="M3269" s="6" t="s">
        <v>115</v>
      </c>
      <c r="N3269" s="5">
        <v>60</v>
      </c>
      <c r="O3269" s="2" t="s">
        <v>126</v>
      </c>
      <c r="P3269" s="127" t="s">
        <v>13153</v>
      </c>
      <c r="R3269" s="6" t="s">
        <v>77</v>
      </c>
      <c r="T3269" s="6" t="s">
        <v>80</v>
      </c>
      <c r="V3269" s="127"/>
      <c r="X3269" s="2">
        <v>1480</v>
      </c>
      <c r="Y3269" s="2" t="s">
        <v>81</v>
      </c>
      <c r="Z3269" s="2" t="s">
        <v>84</v>
      </c>
      <c r="AA3269" s="2">
        <v>1480</v>
      </c>
      <c r="AB3269" s="2" t="s">
        <v>81</v>
      </c>
      <c r="AC3269" s="2" t="s">
        <v>84</v>
      </c>
      <c r="AD3269" s="2">
        <v>1480</v>
      </c>
      <c r="AE3269" s="2" t="s">
        <v>81</v>
      </c>
      <c r="AF3269" s="2" t="s">
        <v>84</v>
      </c>
      <c r="AJ3269" s="2">
        <v>1440</v>
      </c>
      <c r="AK3269" s="2" t="s">
        <v>83</v>
      </c>
      <c r="AL3269" s="2" t="s">
        <v>84</v>
      </c>
      <c r="AM3269" s="2">
        <v>1440</v>
      </c>
      <c r="AN3269" s="2" t="s">
        <v>81</v>
      </c>
      <c r="AO3269" s="2" t="s">
        <v>84</v>
      </c>
      <c r="AP3269" s="2">
        <v>1440</v>
      </c>
      <c r="AQ3269" s="2" t="s">
        <v>83</v>
      </c>
      <c r="AR3269" s="2" t="s">
        <v>84</v>
      </c>
      <c r="BE3269" s="23" t="str">
        <f t="shared" si="503"/>
        <v>EMF nein</v>
      </c>
      <c r="BF3269" s="23" t="str">
        <f t="shared" si="506"/>
        <v/>
      </c>
      <c r="BG3269" s="23" t="str">
        <f t="shared" si="507"/>
        <v/>
      </c>
      <c r="BH3269" s="23">
        <f t="shared" si="504"/>
        <v>0</v>
      </c>
      <c r="BO3269" s="2" t="s">
        <v>13154</v>
      </c>
      <c r="BP3269" s="3">
        <v>1</v>
      </c>
      <c r="BQ3269" s="2" t="s">
        <v>13155</v>
      </c>
    </row>
    <row r="3270" spans="1:69" ht="16.149999999999999" customHeight="1" x14ac:dyDescent="0.25">
      <c r="A3270" s="93">
        <v>3269</v>
      </c>
      <c r="B3270" s="2" t="s">
        <v>135</v>
      </c>
      <c r="C3270" s="2" t="s">
        <v>8465</v>
      </c>
      <c r="D3270" s="2" t="s">
        <v>89</v>
      </c>
      <c r="E3270" s="2" t="s">
        <v>2739</v>
      </c>
      <c r="F3270" s="67">
        <v>43592</v>
      </c>
      <c r="G3270" s="3">
        <f t="shared" si="501"/>
        <v>5</v>
      </c>
      <c r="H3270" s="3">
        <f t="shared" si="502"/>
        <v>2019</v>
      </c>
      <c r="I3270" s="92">
        <v>0.64583333333333304</v>
      </c>
      <c r="J3270" s="20">
        <f t="shared" si="505"/>
        <v>15</v>
      </c>
      <c r="K3270" s="5" t="str">
        <f t="shared" ref="K3270:K3333" si="508">IF(COUNTA(W3270:BN3270)=0,"nein","ja")</f>
        <v>ja</v>
      </c>
      <c r="L3270" s="5" t="s">
        <v>91</v>
      </c>
      <c r="M3270" s="6" t="s">
        <v>139</v>
      </c>
      <c r="N3270" s="5">
        <v>39</v>
      </c>
      <c r="O3270" s="127" t="s">
        <v>75</v>
      </c>
      <c r="P3270" s="127" t="s">
        <v>13156</v>
      </c>
      <c r="R3270" s="6" t="s">
        <v>77</v>
      </c>
      <c r="U3270" s="2" t="s">
        <v>100</v>
      </c>
      <c r="V3270" s="127" t="s">
        <v>13157</v>
      </c>
      <c r="X3270" s="2">
        <v>798</v>
      </c>
      <c r="Y3270" s="2" t="s">
        <v>94</v>
      </c>
      <c r="Z3270" s="2" t="s">
        <v>82</v>
      </c>
      <c r="AD3270" s="2">
        <v>798</v>
      </c>
      <c r="AE3270" s="2" t="s">
        <v>81</v>
      </c>
      <c r="AF3270" s="2" t="s">
        <v>82</v>
      </c>
      <c r="AJ3270" s="2">
        <v>769</v>
      </c>
      <c r="AK3270" s="2" t="s">
        <v>81</v>
      </c>
      <c r="AL3270" s="2" t="s">
        <v>161</v>
      </c>
      <c r="AM3270" s="2">
        <v>769</v>
      </c>
      <c r="AN3270" s="2" t="s">
        <v>81</v>
      </c>
      <c r="AO3270" s="2" t="s">
        <v>161</v>
      </c>
      <c r="AP3270" s="2">
        <v>769</v>
      </c>
      <c r="AQ3270" s="2" t="s">
        <v>81</v>
      </c>
      <c r="AR3270" s="2" t="s">
        <v>161</v>
      </c>
      <c r="BE3270" s="23" t="str">
        <f t="shared" si="503"/>
        <v>EMF ja</v>
      </c>
      <c r="BF3270" s="23">
        <f t="shared" si="506"/>
        <v>1980</v>
      </c>
      <c r="BG3270" s="23" t="str">
        <f t="shared" si="507"/>
        <v>500+m</v>
      </c>
      <c r="BH3270" s="23">
        <f t="shared" si="504"/>
        <v>1</v>
      </c>
      <c r="BI3270" s="2" t="s">
        <v>162</v>
      </c>
      <c r="BJ3270" s="2">
        <v>1980</v>
      </c>
      <c r="BO3270" s="2" t="s">
        <v>13158</v>
      </c>
      <c r="BP3270" s="3">
        <v>1</v>
      </c>
      <c r="BQ3270" s="2" t="s">
        <v>13159</v>
      </c>
    </row>
    <row r="3271" spans="1:69" ht="16.149999999999999" customHeight="1" x14ac:dyDescent="0.25">
      <c r="A3271" s="1">
        <v>3270</v>
      </c>
      <c r="B3271" s="2" t="s">
        <v>211</v>
      </c>
      <c r="C3271" s="2" t="s">
        <v>13160</v>
      </c>
      <c r="D3271" s="2" t="s">
        <v>158</v>
      </c>
      <c r="E3271" s="2" t="s">
        <v>247</v>
      </c>
      <c r="F3271" s="67">
        <v>43592</v>
      </c>
      <c r="G3271" s="3">
        <f t="shared" si="501"/>
        <v>5</v>
      </c>
      <c r="H3271" s="3">
        <f t="shared" si="502"/>
        <v>2019</v>
      </c>
      <c r="J3271" s="20" t="str">
        <f t="shared" si="505"/>
        <v/>
      </c>
      <c r="K3271" s="5" t="str">
        <f t="shared" si="508"/>
        <v>ja</v>
      </c>
      <c r="L3271" s="5" t="s">
        <v>91</v>
      </c>
      <c r="M3271" s="6" t="s">
        <v>100</v>
      </c>
      <c r="O3271" s="127" t="s">
        <v>10213</v>
      </c>
      <c r="P3271" s="127" t="s">
        <v>13161</v>
      </c>
      <c r="R3271" s="6" t="s">
        <v>77</v>
      </c>
      <c r="T3271" s="6" t="s">
        <v>80</v>
      </c>
      <c r="V3271" s="127"/>
      <c r="X3271" s="2">
        <v>292</v>
      </c>
      <c r="Y3271" s="2" t="s">
        <v>81</v>
      </c>
      <c r="Z3271" s="2" t="s">
        <v>84</v>
      </c>
      <c r="AA3271" s="2">
        <v>291</v>
      </c>
      <c r="AB3271" s="2" t="s">
        <v>81</v>
      </c>
      <c r="AC3271" s="2" t="s">
        <v>84</v>
      </c>
      <c r="AD3271" s="2">
        <v>291</v>
      </c>
      <c r="AE3271" s="2" t="s">
        <v>83</v>
      </c>
      <c r="AF3271" s="2" t="s">
        <v>84</v>
      </c>
      <c r="BE3271" s="23" t="str">
        <f t="shared" si="503"/>
        <v>EMF ja</v>
      </c>
      <c r="BF3271" s="23">
        <f t="shared" si="506"/>
        <v>167</v>
      </c>
      <c r="BG3271" s="23" t="str">
        <f t="shared" si="507"/>
        <v>100-499m</v>
      </c>
      <c r="BH3271" s="23">
        <f t="shared" si="504"/>
        <v>1</v>
      </c>
      <c r="BI3271" s="2" t="s">
        <v>162</v>
      </c>
      <c r="BJ3271" s="2">
        <v>167</v>
      </c>
      <c r="BP3271" s="3">
        <v>1</v>
      </c>
      <c r="BQ3271" s="2" t="s">
        <v>13162</v>
      </c>
    </row>
    <row r="3272" spans="1:69" ht="16.149999999999999" customHeight="1" x14ac:dyDescent="0.25">
      <c r="A3272" s="93">
        <v>3271</v>
      </c>
      <c r="B3272" s="2" t="s">
        <v>135</v>
      </c>
      <c r="C3272" s="2" t="s">
        <v>8242</v>
      </c>
      <c r="D3272" s="2" t="s">
        <v>124</v>
      </c>
      <c r="E3272" s="2" t="s">
        <v>13163</v>
      </c>
      <c r="F3272" s="67">
        <v>43594</v>
      </c>
      <c r="G3272" s="3">
        <f t="shared" si="501"/>
        <v>5</v>
      </c>
      <c r="H3272" s="3">
        <f t="shared" si="502"/>
        <v>2019</v>
      </c>
      <c r="I3272" s="92">
        <v>0.41666666666666702</v>
      </c>
      <c r="J3272" s="20">
        <f t="shared" si="505"/>
        <v>10</v>
      </c>
      <c r="K3272" s="5" t="str">
        <f t="shared" si="508"/>
        <v>ja</v>
      </c>
      <c r="L3272" s="5" t="s">
        <v>91</v>
      </c>
      <c r="M3272" s="6" t="s">
        <v>139</v>
      </c>
      <c r="N3272" s="5">
        <v>33</v>
      </c>
      <c r="O3272" s="127" t="s">
        <v>75</v>
      </c>
      <c r="P3272" s="127" t="s">
        <v>13164</v>
      </c>
      <c r="R3272" s="6" t="s">
        <v>77</v>
      </c>
      <c r="V3272" s="127"/>
      <c r="X3272" s="2">
        <v>606</v>
      </c>
      <c r="Y3272" s="2" t="s">
        <v>81</v>
      </c>
      <c r="Z3272" s="2" t="s">
        <v>161</v>
      </c>
      <c r="AA3272" s="2">
        <v>606</v>
      </c>
      <c r="AB3272" s="2" t="s">
        <v>81</v>
      </c>
      <c r="AC3272" s="2" t="s">
        <v>161</v>
      </c>
      <c r="AD3272" s="2">
        <v>606</v>
      </c>
      <c r="AE3272" s="2" t="s">
        <v>81</v>
      </c>
      <c r="AF3272" s="2" t="s">
        <v>161</v>
      </c>
      <c r="AJ3272" s="2">
        <v>606</v>
      </c>
      <c r="AK3272" s="2" t="s">
        <v>81</v>
      </c>
      <c r="AL3272" s="2" t="s">
        <v>161</v>
      </c>
      <c r="AM3272" s="2">
        <v>606</v>
      </c>
      <c r="AN3272" s="2" t="s">
        <v>81</v>
      </c>
      <c r="AO3272" s="2" t="s">
        <v>161</v>
      </c>
      <c r="AP3272" s="2">
        <v>606</v>
      </c>
      <c r="AQ3272" s="2" t="s">
        <v>81</v>
      </c>
      <c r="AR3272" s="2" t="s">
        <v>161</v>
      </c>
      <c r="AV3272" s="2">
        <v>808</v>
      </c>
      <c r="AW3272" s="2" t="s">
        <v>81</v>
      </c>
      <c r="AX3272" s="2" t="s">
        <v>161</v>
      </c>
      <c r="AY3272" s="2">
        <v>808</v>
      </c>
      <c r="AZ3272" s="2" t="s">
        <v>81</v>
      </c>
      <c r="BA3272" s="2" t="s">
        <v>161</v>
      </c>
      <c r="BB3272" s="2">
        <v>808</v>
      </c>
      <c r="BD3272" s="2" t="s">
        <v>83</v>
      </c>
      <c r="BE3272" s="23" t="str">
        <f t="shared" si="503"/>
        <v>EMF nein</v>
      </c>
      <c r="BF3272" s="23" t="str">
        <f t="shared" si="506"/>
        <v/>
      </c>
      <c r="BG3272" s="23" t="str">
        <f t="shared" si="507"/>
        <v/>
      </c>
      <c r="BH3272" s="23">
        <f t="shared" si="504"/>
        <v>0</v>
      </c>
      <c r="BO3272" s="2" t="s">
        <v>13165</v>
      </c>
      <c r="BP3272" s="3">
        <v>1</v>
      </c>
      <c r="BQ3272" s="2" t="s">
        <v>13166</v>
      </c>
    </row>
    <row r="3273" spans="1:69" ht="16.149999999999999" customHeight="1" x14ac:dyDescent="0.25">
      <c r="A3273" s="93">
        <v>3272</v>
      </c>
      <c r="B3273" s="2" t="s">
        <v>211</v>
      </c>
      <c r="C3273" s="2" t="s">
        <v>1305</v>
      </c>
      <c r="D3273" s="2" t="s">
        <v>89</v>
      </c>
      <c r="E3273" s="2" t="s">
        <v>13167</v>
      </c>
      <c r="F3273" s="67">
        <v>43597</v>
      </c>
      <c r="G3273" s="3">
        <f t="shared" si="501"/>
        <v>5</v>
      </c>
      <c r="H3273" s="3">
        <f t="shared" si="502"/>
        <v>2019</v>
      </c>
      <c r="I3273" s="92">
        <v>0.15625</v>
      </c>
      <c r="J3273" s="20">
        <f t="shared" si="505"/>
        <v>3</v>
      </c>
      <c r="K3273" s="5" t="str">
        <f t="shared" si="508"/>
        <v>ja</v>
      </c>
      <c r="L3273" s="5" t="s">
        <v>91</v>
      </c>
      <c r="M3273" s="6" t="s">
        <v>100</v>
      </c>
      <c r="N3273" s="5">
        <v>35</v>
      </c>
      <c r="O3273" s="127" t="s">
        <v>5139</v>
      </c>
      <c r="P3273" s="127" t="s">
        <v>13168</v>
      </c>
      <c r="R3273" s="6" t="s">
        <v>77</v>
      </c>
      <c r="V3273" s="127"/>
      <c r="BE3273" s="23" t="str">
        <f t="shared" si="503"/>
        <v>EMF nein</v>
      </c>
      <c r="BF3273" s="23" t="str">
        <f t="shared" si="506"/>
        <v/>
      </c>
      <c r="BG3273" s="23" t="str">
        <f t="shared" si="507"/>
        <v/>
      </c>
      <c r="BH3273" s="23">
        <f t="shared" si="504"/>
        <v>0</v>
      </c>
      <c r="BO3273" s="2" t="s">
        <v>13169</v>
      </c>
      <c r="BP3273" s="3">
        <v>1</v>
      </c>
      <c r="BQ3273" s="2" t="s">
        <v>13170</v>
      </c>
    </row>
    <row r="3274" spans="1:69" ht="16.149999999999999" customHeight="1" x14ac:dyDescent="0.25">
      <c r="A3274" s="93">
        <v>3273</v>
      </c>
      <c r="B3274" s="2" t="s">
        <v>211</v>
      </c>
      <c r="C3274" s="2" t="s">
        <v>7670</v>
      </c>
      <c r="D3274" s="2" t="s">
        <v>296</v>
      </c>
      <c r="E3274" s="2" t="s">
        <v>13031</v>
      </c>
      <c r="F3274" s="67">
        <v>43596</v>
      </c>
      <c r="G3274" s="3">
        <f t="shared" si="501"/>
        <v>5</v>
      </c>
      <c r="H3274" s="3">
        <f t="shared" si="502"/>
        <v>2019</v>
      </c>
      <c r="I3274" s="92">
        <v>0.20833333333333301</v>
      </c>
      <c r="J3274" s="20">
        <f t="shared" si="505"/>
        <v>5</v>
      </c>
      <c r="K3274" s="5" t="str">
        <f t="shared" si="508"/>
        <v>ja</v>
      </c>
      <c r="L3274" s="5" t="s">
        <v>91</v>
      </c>
      <c r="M3274" s="6" t="s">
        <v>74</v>
      </c>
      <c r="O3274" s="127" t="s">
        <v>126</v>
      </c>
      <c r="P3274" s="127" t="s">
        <v>13171</v>
      </c>
      <c r="R3274" s="6" t="s">
        <v>77</v>
      </c>
      <c r="T3274" s="6" t="s">
        <v>80</v>
      </c>
      <c r="V3274" s="127"/>
      <c r="BE3274" s="23" t="str">
        <f t="shared" si="503"/>
        <v>EMF ja</v>
      </c>
      <c r="BF3274" s="23">
        <f t="shared" si="506"/>
        <v>408</v>
      </c>
      <c r="BG3274" s="23" t="str">
        <f t="shared" si="507"/>
        <v>100-499m</v>
      </c>
      <c r="BH3274" s="23">
        <f t="shared" si="504"/>
        <v>1</v>
      </c>
      <c r="BI3274" s="2" t="s">
        <v>162</v>
      </c>
      <c r="BJ3274" s="2">
        <v>408</v>
      </c>
      <c r="BO3274" s="2" t="s">
        <v>13172</v>
      </c>
      <c r="BP3274" s="3">
        <v>1</v>
      </c>
      <c r="BQ3274" s="2" t="s">
        <v>13173</v>
      </c>
    </row>
    <row r="3275" spans="1:69" ht="16.149999999999999" customHeight="1" x14ac:dyDescent="0.25">
      <c r="A3275" s="93">
        <v>3274</v>
      </c>
      <c r="B3275" s="2" t="s">
        <v>211</v>
      </c>
      <c r="C3275" s="2" t="s">
        <v>7764</v>
      </c>
      <c r="D3275" s="2" t="s">
        <v>896</v>
      </c>
      <c r="E3275" s="2" t="s">
        <v>13174</v>
      </c>
      <c r="F3275" s="67">
        <v>43593</v>
      </c>
      <c r="G3275" s="3">
        <f t="shared" si="501"/>
        <v>5</v>
      </c>
      <c r="H3275" s="3">
        <f t="shared" si="502"/>
        <v>2019</v>
      </c>
      <c r="I3275" s="92">
        <v>0.53472222222222199</v>
      </c>
      <c r="J3275" s="20">
        <f t="shared" si="505"/>
        <v>12</v>
      </c>
      <c r="K3275" s="5" t="str">
        <f t="shared" si="508"/>
        <v>ja</v>
      </c>
      <c r="L3275" s="5" t="s">
        <v>91</v>
      </c>
      <c r="M3275" s="6" t="s">
        <v>74</v>
      </c>
      <c r="N3275" s="5">
        <v>45</v>
      </c>
      <c r="O3275" s="127" t="s">
        <v>140</v>
      </c>
      <c r="P3275" s="127" t="s">
        <v>13175</v>
      </c>
      <c r="R3275" s="6" t="s">
        <v>789</v>
      </c>
      <c r="V3275" s="127"/>
      <c r="X3275" s="2">
        <v>300</v>
      </c>
      <c r="Y3275" s="2" t="s">
        <v>83</v>
      </c>
      <c r="Z3275" s="2" t="s">
        <v>82</v>
      </c>
      <c r="AA3275" s="2">
        <v>300</v>
      </c>
      <c r="AB3275" s="2" t="s">
        <v>81</v>
      </c>
      <c r="AC3275" s="2" t="s">
        <v>82</v>
      </c>
      <c r="AD3275" s="2">
        <v>300</v>
      </c>
      <c r="AE3275" s="2" t="s">
        <v>83</v>
      </c>
      <c r="AF3275" s="2" t="s">
        <v>82</v>
      </c>
      <c r="BE3275" s="23" t="str">
        <f t="shared" si="503"/>
        <v>EMF nein</v>
      </c>
      <c r="BF3275" s="23" t="str">
        <f t="shared" si="506"/>
        <v/>
      </c>
      <c r="BG3275" s="23" t="str">
        <f t="shared" si="507"/>
        <v/>
      </c>
      <c r="BH3275" s="23">
        <f t="shared" si="504"/>
        <v>0</v>
      </c>
      <c r="BO3275" s="2" t="s">
        <v>13176</v>
      </c>
      <c r="BP3275" s="3">
        <v>1</v>
      </c>
      <c r="BQ3275" s="2" t="s">
        <v>13177</v>
      </c>
    </row>
    <row r="3276" spans="1:69" ht="16.149999999999999" customHeight="1" x14ac:dyDescent="0.25">
      <c r="A3276" s="93">
        <v>3275</v>
      </c>
      <c r="B3276" s="2" t="s">
        <v>5048</v>
      </c>
      <c r="C3276" s="129" t="s">
        <v>323</v>
      </c>
      <c r="D3276" s="2" t="s">
        <v>89</v>
      </c>
      <c r="E3276" s="2" t="s">
        <v>13178</v>
      </c>
      <c r="F3276" s="67">
        <v>43596</v>
      </c>
      <c r="G3276" s="3">
        <f t="shared" si="501"/>
        <v>5</v>
      </c>
      <c r="H3276" s="3">
        <f t="shared" si="502"/>
        <v>2019</v>
      </c>
      <c r="I3276" s="92">
        <v>0.57291666666666696</v>
      </c>
      <c r="J3276" s="20">
        <f t="shared" si="505"/>
        <v>13</v>
      </c>
      <c r="K3276" s="5" t="str">
        <f t="shared" si="508"/>
        <v>ja</v>
      </c>
      <c r="L3276" s="5" t="s">
        <v>91</v>
      </c>
      <c r="M3276" s="6" t="s">
        <v>74</v>
      </c>
      <c r="N3276" s="5">
        <v>38</v>
      </c>
      <c r="O3276" s="127" t="s">
        <v>75</v>
      </c>
      <c r="P3276" s="127" t="s">
        <v>13179</v>
      </c>
      <c r="R3276" s="6" t="s">
        <v>77</v>
      </c>
      <c r="S3276" s="2" t="s">
        <v>11666</v>
      </c>
      <c r="T3276" s="6" t="s">
        <v>80</v>
      </c>
      <c r="U3276" s="2" t="s">
        <v>74</v>
      </c>
      <c r="V3276" s="127" t="s">
        <v>80</v>
      </c>
      <c r="BE3276" s="23" t="str">
        <f t="shared" si="503"/>
        <v>EMF ja</v>
      </c>
      <c r="BF3276" s="23">
        <f t="shared" si="506"/>
        <v>740</v>
      </c>
      <c r="BG3276" s="23" t="str">
        <f t="shared" si="507"/>
        <v>500+m</v>
      </c>
      <c r="BH3276" s="23">
        <f t="shared" si="504"/>
        <v>1</v>
      </c>
      <c r="BI3276" s="2" t="s">
        <v>162</v>
      </c>
      <c r="BJ3276" s="2">
        <v>740</v>
      </c>
      <c r="BO3276" s="2" t="s">
        <v>13180</v>
      </c>
      <c r="BP3276" s="3">
        <v>1</v>
      </c>
      <c r="BQ3276" s="2" t="s">
        <v>13181</v>
      </c>
    </row>
    <row r="3277" spans="1:69" ht="16.149999999999999" customHeight="1" x14ac:dyDescent="0.25">
      <c r="A3277" s="93">
        <v>3276</v>
      </c>
      <c r="B3277" s="2" t="s">
        <v>87</v>
      </c>
      <c r="C3277" s="2" t="s">
        <v>13182</v>
      </c>
      <c r="D3277" s="2" t="s">
        <v>124</v>
      </c>
      <c r="E3277" s="2" t="s">
        <v>13183</v>
      </c>
      <c r="F3277" s="67">
        <v>43596</v>
      </c>
      <c r="G3277" s="3">
        <f t="shared" si="501"/>
        <v>5</v>
      </c>
      <c r="H3277" s="3">
        <f t="shared" si="502"/>
        <v>2019</v>
      </c>
      <c r="J3277" s="20" t="str">
        <f t="shared" si="505"/>
        <v/>
      </c>
      <c r="K3277" s="5" t="str">
        <f t="shared" si="508"/>
        <v>ja</v>
      </c>
      <c r="L3277" s="5" t="s">
        <v>91</v>
      </c>
      <c r="M3277" s="6" t="s">
        <v>115</v>
      </c>
      <c r="N3277" s="5">
        <v>77</v>
      </c>
      <c r="O3277" s="127" t="s">
        <v>5139</v>
      </c>
      <c r="P3277" s="127" t="s">
        <v>13184</v>
      </c>
      <c r="R3277" s="6" t="s">
        <v>77</v>
      </c>
      <c r="T3277" s="6" t="s">
        <v>80</v>
      </c>
      <c r="V3277" s="127"/>
      <c r="X3277" s="2">
        <v>597</v>
      </c>
      <c r="Y3277" s="2" t="s">
        <v>81</v>
      </c>
      <c r="Z3277" s="2" t="s">
        <v>168</v>
      </c>
      <c r="AA3277" s="2">
        <v>597</v>
      </c>
      <c r="AB3277" s="2" t="s">
        <v>81</v>
      </c>
      <c r="AC3277" s="2" t="s">
        <v>168</v>
      </c>
      <c r="AD3277" s="2">
        <v>597</v>
      </c>
      <c r="AE3277" s="2" t="s">
        <v>81</v>
      </c>
      <c r="AF3277" s="2" t="s">
        <v>168</v>
      </c>
      <c r="BE3277" s="23" t="str">
        <f t="shared" si="503"/>
        <v>EMF nein</v>
      </c>
      <c r="BF3277" s="23" t="str">
        <f t="shared" si="506"/>
        <v/>
      </c>
      <c r="BG3277" s="23" t="str">
        <f t="shared" si="507"/>
        <v/>
      </c>
      <c r="BH3277" s="23">
        <f t="shared" si="504"/>
        <v>0</v>
      </c>
      <c r="BO3277" s="2" t="s">
        <v>13185</v>
      </c>
      <c r="BP3277" s="3">
        <v>1</v>
      </c>
      <c r="BQ3277" s="2" t="s">
        <v>13186</v>
      </c>
    </row>
    <row r="3278" spans="1:69" ht="16.149999999999999" customHeight="1" x14ac:dyDescent="0.25">
      <c r="A3278" s="1">
        <v>3277</v>
      </c>
      <c r="B3278" s="2" t="s">
        <v>87</v>
      </c>
      <c r="C3278" s="2" t="s">
        <v>3051</v>
      </c>
      <c r="D3278" s="2" t="s">
        <v>124</v>
      </c>
      <c r="E3278" s="2" t="s">
        <v>8631</v>
      </c>
      <c r="F3278" s="67">
        <v>43596</v>
      </c>
      <c r="G3278" s="3">
        <f t="shared" si="501"/>
        <v>5</v>
      </c>
      <c r="H3278" s="3">
        <f t="shared" si="502"/>
        <v>2019</v>
      </c>
      <c r="I3278" s="92">
        <v>0.41666666666666702</v>
      </c>
      <c r="J3278" s="20">
        <f t="shared" si="505"/>
        <v>10</v>
      </c>
      <c r="K3278" s="5" t="str">
        <f t="shared" si="508"/>
        <v>ja</v>
      </c>
      <c r="L3278" s="5" t="s">
        <v>91</v>
      </c>
      <c r="M3278" s="6" t="s">
        <v>74</v>
      </c>
      <c r="N3278" s="5">
        <v>79</v>
      </c>
      <c r="O3278" s="127" t="s">
        <v>126</v>
      </c>
      <c r="P3278" s="127" t="s">
        <v>13187</v>
      </c>
      <c r="R3278" s="6" t="s">
        <v>77</v>
      </c>
      <c r="T3278" s="6" t="s">
        <v>80</v>
      </c>
      <c r="U3278" s="2" t="s">
        <v>74</v>
      </c>
      <c r="V3278" s="127" t="s">
        <v>80</v>
      </c>
      <c r="X3278" s="2">
        <v>107</v>
      </c>
      <c r="Y3278" s="2" t="s">
        <v>81</v>
      </c>
      <c r="Z3278" s="2" t="s">
        <v>82</v>
      </c>
      <c r="AA3278" s="2">
        <v>107</v>
      </c>
      <c r="AB3278" s="2" t="s">
        <v>81</v>
      </c>
      <c r="AC3278" s="2" t="s">
        <v>82</v>
      </c>
      <c r="AD3278" s="2">
        <v>107</v>
      </c>
      <c r="AE3278" s="2" t="s">
        <v>83</v>
      </c>
      <c r="AF3278" s="2" t="s">
        <v>82</v>
      </c>
      <c r="BE3278" s="23" t="str">
        <f t="shared" si="503"/>
        <v>EMF nein</v>
      </c>
      <c r="BF3278" s="23" t="str">
        <f t="shared" si="506"/>
        <v/>
      </c>
      <c r="BG3278" s="23" t="str">
        <f t="shared" si="507"/>
        <v/>
      </c>
      <c r="BH3278" s="23">
        <f t="shared" si="504"/>
        <v>0</v>
      </c>
      <c r="BP3278" s="3">
        <v>1</v>
      </c>
      <c r="BQ3278" s="2" t="s">
        <v>13188</v>
      </c>
    </row>
    <row r="3279" spans="1:69" ht="16.149999999999999" customHeight="1" x14ac:dyDescent="0.25">
      <c r="A3279" s="1">
        <v>3278</v>
      </c>
      <c r="B3279" s="2" t="s">
        <v>211</v>
      </c>
      <c r="C3279" s="2" t="s">
        <v>13189</v>
      </c>
      <c r="D3279" s="2" t="s">
        <v>206</v>
      </c>
      <c r="E3279" s="2" t="s">
        <v>6872</v>
      </c>
      <c r="F3279" s="67">
        <v>43589</v>
      </c>
      <c r="G3279" s="3">
        <f t="shared" si="501"/>
        <v>5</v>
      </c>
      <c r="H3279" s="3">
        <f t="shared" si="502"/>
        <v>2019</v>
      </c>
      <c r="I3279" s="92">
        <v>0.61805555555555602</v>
      </c>
      <c r="J3279" s="20">
        <f t="shared" si="505"/>
        <v>14</v>
      </c>
      <c r="K3279" s="5" t="str">
        <f t="shared" si="508"/>
        <v>ja</v>
      </c>
      <c r="L3279" s="5" t="s">
        <v>91</v>
      </c>
      <c r="M3279" s="6" t="s">
        <v>100</v>
      </c>
      <c r="N3279" s="5">
        <v>23</v>
      </c>
      <c r="O3279" s="127" t="s">
        <v>126</v>
      </c>
      <c r="P3279" s="127" t="s">
        <v>13190</v>
      </c>
      <c r="R3279" s="6" t="s">
        <v>77</v>
      </c>
      <c r="T3279" s="6" t="s">
        <v>202</v>
      </c>
      <c r="V3279" s="127"/>
      <c r="X3279" s="2">
        <v>440</v>
      </c>
      <c r="Y3279" s="2" t="s">
        <v>81</v>
      </c>
      <c r="Z3279" s="2" t="s">
        <v>84</v>
      </c>
      <c r="AA3279" s="2">
        <v>440</v>
      </c>
      <c r="AB3279" s="2" t="s">
        <v>81</v>
      </c>
      <c r="AC3279" s="2" t="s">
        <v>84</v>
      </c>
      <c r="AD3279" s="2">
        <v>440</v>
      </c>
      <c r="AE3279" s="2" t="s">
        <v>83</v>
      </c>
      <c r="AF3279" s="2" t="s">
        <v>84</v>
      </c>
      <c r="BE3279" s="23" t="str">
        <f t="shared" si="503"/>
        <v>EMF nein</v>
      </c>
      <c r="BF3279" s="23" t="str">
        <f t="shared" si="506"/>
        <v/>
      </c>
      <c r="BG3279" s="23" t="str">
        <f t="shared" si="507"/>
        <v/>
      </c>
      <c r="BH3279" s="23">
        <f t="shared" si="504"/>
        <v>0</v>
      </c>
      <c r="BO3279" s="2" t="s">
        <v>13191</v>
      </c>
      <c r="BP3279" s="3">
        <v>1</v>
      </c>
      <c r="BQ3279" s="2" t="s">
        <v>13192</v>
      </c>
    </row>
    <row r="3280" spans="1:69" ht="16.149999999999999" customHeight="1" x14ac:dyDescent="0.25">
      <c r="A3280" s="1">
        <v>3279</v>
      </c>
      <c r="B3280" s="2" t="s">
        <v>135</v>
      </c>
      <c r="C3280" s="2" t="s">
        <v>1851</v>
      </c>
      <c r="D3280" s="2" t="s">
        <v>89</v>
      </c>
      <c r="E3280" s="2" t="s">
        <v>13193</v>
      </c>
      <c r="F3280" s="67">
        <v>40426</v>
      </c>
      <c r="G3280" s="3">
        <f t="shared" si="501"/>
        <v>9</v>
      </c>
      <c r="H3280" s="3">
        <f t="shared" si="502"/>
        <v>2010</v>
      </c>
      <c r="J3280" s="20" t="str">
        <f t="shared" si="505"/>
        <v/>
      </c>
      <c r="K3280" s="5" t="str">
        <f t="shared" si="508"/>
        <v>ja</v>
      </c>
      <c r="L3280" s="5" t="s">
        <v>91</v>
      </c>
      <c r="M3280" s="6" t="s">
        <v>354</v>
      </c>
      <c r="O3280" s="127" t="s">
        <v>75</v>
      </c>
      <c r="P3280" s="127" t="s">
        <v>13194</v>
      </c>
      <c r="R3280" s="6" t="s">
        <v>77</v>
      </c>
      <c r="U3280" s="2" t="s">
        <v>208</v>
      </c>
      <c r="V3280" s="127" t="s">
        <v>80</v>
      </c>
      <c r="X3280" s="2">
        <v>220</v>
      </c>
      <c r="Y3280" s="2" t="s">
        <v>81</v>
      </c>
      <c r="Z3280" s="2" t="s">
        <v>82</v>
      </c>
      <c r="AA3280" s="2">
        <v>220</v>
      </c>
      <c r="AB3280" s="2" t="s">
        <v>81</v>
      </c>
      <c r="AC3280" s="2" t="s">
        <v>82</v>
      </c>
      <c r="BE3280" s="23" t="str">
        <f t="shared" si="503"/>
        <v>EMF nein</v>
      </c>
      <c r="BF3280" s="23" t="str">
        <f t="shared" si="506"/>
        <v/>
      </c>
      <c r="BG3280" s="23" t="str">
        <f t="shared" si="507"/>
        <v/>
      </c>
      <c r="BH3280" s="23">
        <f t="shared" si="504"/>
        <v>0</v>
      </c>
      <c r="BP3280" s="3">
        <v>1</v>
      </c>
      <c r="BQ3280" s="2" t="s">
        <v>13195</v>
      </c>
    </row>
    <row r="3281" spans="1:70" s="321" customFormat="1" ht="16.149999999999999" customHeight="1" x14ac:dyDescent="0.25">
      <c r="A3281" s="323">
        <v>3280</v>
      </c>
      <c r="B3281" s="314" t="s">
        <v>87</v>
      </c>
      <c r="C3281" s="314" t="s">
        <v>1851</v>
      </c>
      <c r="D3281" s="314" t="s">
        <v>89</v>
      </c>
      <c r="E3281" s="314" t="s">
        <v>13196</v>
      </c>
      <c r="F3281" s="315">
        <v>37949</v>
      </c>
      <c r="G3281" s="314">
        <f t="shared" si="501"/>
        <v>11</v>
      </c>
      <c r="H3281" s="314">
        <f t="shared" si="502"/>
        <v>2003</v>
      </c>
      <c r="I3281" s="324">
        <v>0.57986111111111105</v>
      </c>
      <c r="J3281" s="317">
        <f t="shared" si="505"/>
        <v>13</v>
      </c>
      <c r="K3281" s="318" t="str">
        <f t="shared" si="508"/>
        <v>ja</v>
      </c>
      <c r="L3281" s="318" t="s">
        <v>91</v>
      </c>
      <c r="M3281" s="319" t="s">
        <v>74</v>
      </c>
      <c r="N3281" s="318">
        <v>70</v>
      </c>
      <c r="O3281" s="341" t="s">
        <v>5139</v>
      </c>
      <c r="P3281" s="341" t="s">
        <v>13197</v>
      </c>
      <c r="Q3281" s="319"/>
      <c r="R3281" s="319" t="s">
        <v>77</v>
      </c>
      <c r="S3281" s="314" t="s">
        <v>13198</v>
      </c>
      <c r="T3281" s="319" t="s">
        <v>80</v>
      </c>
      <c r="U3281" s="314" t="s">
        <v>208</v>
      </c>
      <c r="V3281" s="341" t="s">
        <v>202</v>
      </c>
      <c r="W3281" s="314"/>
      <c r="X3281" s="314"/>
      <c r="Y3281" s="314"/>
      <c r="Z3281" s="314"/>
      <c r="AA3281" s="314"/>
      <c r="AB3281" s="314"/>
      <c r="AC3281" s="314"/>
      <c r="AD3281" s="314"/>
      <c r="AE3281" s="314"/>
      <c r="AF3281" s="314"/>
      <c r="AG3281" s="314"/>
      <c r="AH3281" s="314"/>
      <c r="AI3281" s="314"/>
      <c r="AJ3281" s="314"/>
      <c r="AK3281" s="314"/>
      <c r="AL3281" s="314"/>
      <c r="AM3281" s="314"/>
      <c r="AN3281" s="314"/>
      <c r="AO3281" s="314"/>
      <c r="AP3281" s="314"/>
      <c r="AQ3281" s="314"/>
      <c r="AR3281" s="314"/>
      <c r="AS3281" s="314"/>
      <c r="AT3281" s="314"/>
      <c r="AU3281" s="314"/>
      <c r="AV3281" s="314"/>
      <c r="AW3281" s="314"/>
      <c r="AX3281" s="314"/>
      <c r="AY3281" s="314"/>
      <c r="AZ3281" s="314"/>
      <c r="BA3281" s="314"/>
      <c r="BB3281" s="314"/>
      <c r="BC3281" s="314"/>
      <c r="BD3281" s="314"/>
      <c r="BE3281" s="312" t="str">
        <f t="shared" si="503"/>
        <v>EMF nein</v>
      </c>
      <c r="BF3281" s="312" t="str">
        <f t="shared" si="506"/>
        <v/>
      </c>
      <c r="BG3281" s="312" t="str">
        <f t="shared" si="507"/>
        <v/>
      </c>
      <c r="BH3281" s="312">
        <f t="shared" si="504"/>
        <v>0</v>
      </c>
      <c r="BI3281" s="314"/>
      <c r="BJ3281" s="314"/>
      <c r="BK3281" s="314"/>
      <c r="BL3281" s="314"/>
      <c r="BM3281" s="314"/>
      <c r="BN3281" s="314"/>
      <c r="BO3281" s="314" t="s">
        <v>21864</v>
      </c>
      <c r="BP3281" s="314">
        <v>1</v>
      </c>
      <c r="BR3281" s="314" t="s">
        <v>13199</v>
      </c>
    </row>
    <row r="3282" spans="1:70" ht="16.149999999999999" customHeight="1" x14ac:dyDescent="0.25">
      <c r="A3282" s="93">
        <v>3281</v>
      </c>
      <c r="B3282" s="2" t="s">
        <v>87</v>
      </c>
      <c r="C3282" s="2" t="s">
        <v>13200</v>
      </c>
      <c r="D3282" s="2" t="s">
        <v>371</v>
      </c>
      <c r="E3282" s="2" t="s">
        <v>247</v>
      </c>
      <c r="F3282" s="67">
        <v>43599</v>
      </c>
      <c r="G3282" s="3">
        <f t="shared" si="501"/>
        <v>5</v>
      </c>
      <c r="H3282" s="3">
        <f t="shared" si="502"/>
        <v>2019</v>
      </c>
      <c r="I3282" s="92">
        <v>0.81944444444444398</v>
      </c>
      <c r="J3282" s="20">
        <f t="shared" si="505"/>
        <v>19</v>
      </c>
      <c r="K3282" s="5" t="str">
        <f t="shared" si="508"/>
        <v>ja</v>
      </c>
      <c r="L3282" s="5" t="s">
        <v>91</v>
      </c>
      <c r="M3282" s="6" t="s">
        <v>74</v>
      </c>
      <c r="N3282" s="5">
        <v>71</v>
      </c>
      <c r="O3282" s="127" t="s">
        <v>5139</v>
      </c>
      <c r="P3282" s="127" t="s">
        <v>13201</v>
      </c>
      <c r="R3282" s="6" t="s">
        <v>77</v>
      </c>
      <c r="U3282" s="2" t="s">
        <v>9313</v>
      </c>
      <c r="V3282" s="127" t="s">
        <v>80</v>
      </c>
      <c r="X3282" s="2">
        <v>571</v>
      </c>
      <c r="Y3282" s="2" t="s">
        <v>83</v>
      </c>
      <c r="Z3282" s="2" t="s">
        <v>161</v>
      </c>
      <c r="AA3282" s="2">
        <v>571</v>
      </c>
      <c r="AB3282" s="2" t="s">
        <v>81</v>
      </c>
      <c r="AC3282" s="2" t="s">
        <v>82</v>
      </c>
      <c r="AD3282" s="2">
        <v>571</v>
      </c>
      <c r="AE3282" s="2" t="s">
        <v>83</v>
      </c>
      <c r="AF3282" s="2" t="s">
        <v>161</v>
      </c>
      <c r="AJ3282" s="2">
        <v>744</v>
      </c>
      <c r="AK3282" s="2" t="s">
        <v>81</v>
      </c>
      <c r="AL3282" s="2" t="s">
        <v>82</v>
      </c>
      <c r="AM3282" s="2">
        <v>744</v>
      </c>
      <c r="AN3282" s="2" t="s">
        <v>81</v>
      </c>
      <c r="AO3282" s="2" t="s">
        <v>82</v>
      </c>
      <c r="AP3282" s="2">
        <v>744</v>
      </c>
      <c r="AQ3282" s="2" t="s">
        <v>81</v>
      </c>
      <c r="AR3282" s="2" t="s">
        <v>82</v>
      </c>
      <c r="BE3282" s="23" t="str">
        <f t="shared" si="503"/>
        <v>EMF nein</v>
      </c>
      <c r="BF3282" s="23" t="str">
        <f t="shared" si="506"/>
        <v/>
      </c>
      <c r="BG3282" s="23" t="str">
        <f t="shared" si="507"/>
        <v/>
      </c>
      <c r="BH3282" s="23">
        <f t="shared" si="504"/>
        <v>0</v>
      </c>
      <c r="BO3282" s="2" t="s">
        <v>21863</v>
      </c>
      <c r="BP3282" s="3">
        <v>1</v>
      </c>
      <c r="BR3282" s="2" t="s">
        <v>13202</v>
      </c>
    </row>
    <row r="3283" spans="1:70" ht="16.149999999999999" customHeight="1" x14ac:dyDescent="0.25">
      <c r="A3283" s="93">
        <v>3282</v>
      </c>
      <c r="B3283" s="2" t="s">
        <v>87</v>
      </c>
      <c r="C3283" s="2" t="s">
        <v>212</v>
      </c>
      <c r="D3283" s="2" t="s">
        <v>71</v>
      </c>
      <c r="E3283" s="2" t="s">
        <v>12551</v>
      </c>
      <c r="F3283" s="67">
        <v>43600</v>
      </c>
      <c r="G3283" s="3">
        <f t="shared" ref="G3283:G3346" si="509">IF(F3283&lt;&gt;"",MONTH(F3283),"")</f>
        <v>5</v>
      </c>
      <c r="H3283" s="3">
        <f t="shared" ref="H3283:H3346" si="510">IF(F3283&lt;&gt;"",YEAR(F3283),"")</f>
        <v>2019</v>
      </c>
      <c r="I3283" s="92">
        <v>0.4375</v>
      </c>
      <c r="J3283" s="20">
        <f t="shared" si="505"/>
        <v>10</v>
      </c>
      <c r="K3283" s="5" t="str">
        <f t="shared" si="508"/>
        <v>ja</v>
      </c>
      <c r="L3283" s="5" t="s">
        <v>91</v>
      </c>
      <c r="M3283" s="6" t="s">
        <v>74</v>
      </c>
      <c r="N3283" s="5">
        <v>80</v>
      </c>
      <c r="O3283" s="127" t="s">
        <v>5139</v>
      </c>
      <c r="P3283" s="127" t="s">
        <v>13203</v>
      </c>
      <c r="R3283" s="6" t="s">
        <v>77</v>
      </c>
      <c r="U3283" s="2" t="s">
        <v>100</v>
      </c>
      <c r="V3283" s="127" t="s">
        <v>80</v>
      </c>
      <c r="X3283" s="2">
        <v>52</v>
      </c>
      <c r="Y3283" s="2" t="s">
        <v>81</v>
      </c>
      <c r="Z3283" s="2" t="s">
        <v>84</v>
      </c>
      <c r="AA3283" s="2">
        <v>52</v>
      </c>
      <c r="AB3283" s="2" t="s">
        <v>94</v>
      </c>
      <c r="AC3283" s="2" t="s">
        <v>84</v>
      </c>
      <c r="AD3283" s="2">
        <v>52</v>
      </c>
      <c r="AE3283" s="2" t="s">
        <v>83</v>
      </c>
      <c r="AF3283" s="2" t="s">
        <v>84</v>
      </c>
      <c r="AJ3283" s="2">
        <v>42</v>
      </c>
      <c r="AK3283" s="2" t="s">
        <v>81</v>
      </c>
      <c r="AL3283" s="2" t="s">
        <v>168</v>
      </c>
      <c r="AM3283" s="2">
        <v>42</v>
      </c>
      <c r="AN3283" s="2" t="s">
        <v>81</v>
      </c>
      <c r="AO3283" s="2" t="s">
        <v>168</v>
      </c>
      <c r="AP3283" s="2">
        <v>42</v>
      </c>
      <c r="AQ3283" s="2" t="s">
        <v>81</v>
      </c>
      <c r="AR3283" s="2" t="s">
        <v>168</v>
      </c>
      <c r="BE3283" s="23" t="str">
        <f t="shared" si="503"/>
        <v>EMF nein</v>
      </c>
      <c r="BF3283" s="23" t="str">
        <f t="shared" si="506"/>
        <v/>
      </c>
      <c r="BG3283" s="23" t="str">
        <f t="shared" si="507"/>
        <v/>
      </c>
      <c r="BH3283" s="23">
        <f t="shared" si="504"/>
        <v>0</v>
      </c>
      <c r="BO3283" s="2" t="s">
        <v>13204</v>
      </c>
      <c r="BP3283" s="3">
        <v>1</v>
      </c>
      <c r="BQ3283" s="2" t="s">
        <v>13205</v>
      </c>
    </row>
    <row r="3284" spans="1:70" ht="16.149999999999999" customHeight="1" x14ac:dyDescent="0.25">
      <c r="A3284" s="93">
        <v>3283</v>
      </c>
      <c r="B3284" s="2" t="s">
        <v>87</v>
      </c>
      <c r="C3284" s="2" t="s">
        <v>13206</v>
      </c>
      <c r="D3284" s="2" t="s">
        <v>158</v>
      </c>
      <c r="E3284" s="2" t="s">
        <v>4148</v>
      </c>
      <c r="F3284" s="67">
        <v>43476</v>
      </c>
      <c r="G3284" s="3">
        <f t="shared" si="509"/>
        <v>1</v>
      </c>
      <c r="H3284" s="3">
        <f t="shared" si="510"/>
        <v>2019</v>
      </c>
      <c r="I3284" s="92">
        <v>0.67013888888888895</v>
      </c>
      <c r="J3284" s="20">
        <f t="shared" si="505"/>
        <v>16</v>
      </c>
      <c r="K3284" s="5" t="str">
        <f t="shared" si="508"/>
        <v>ja</v>
      </c>
      <c r="L3284" s="5" t="s">
        <v>73</v>
      </c>
      <c r="M3284" s="6" t="s">
        <v>74</v>
      </c>
      <c r="N3284" s="5">
        <v>81</v>
      </c>
      <c r="O3284" s="127" t="s">
        <v>126</v>
      </c>
      <c r="P3284" s="127" t="s">
        <v>13207</v>
      </c>
      <c r="R3284" s="6" t="s">
        <v>77</v>
      </c>
      <c r="T3284" s="6" t="s">
        <v>202</v>
      </c>
      <c r="U3284" s="2" t="s">
        <v>74</v>
      </c>
      <c r="V3284" s="5" t="s">
        <v>80</v>
      </c>
      <c r="X3284" s="2">
        <v>318</v>
      </c>
      <c r="Y3284" s="2" t="s">
        <v>81</v>
      </c>
      <c r="Z3284" s="2" t="s">
        <v>82</v>
      </c>
      <c r="AA3284" s="2">
        <v>318</v>
      </c>
      <c r="AB3284" s="2" t="s">
        <v>81</v>
      </c>
      <c r="AC3284" s="2" t="s">
        <v>82</v>
      </c>
      <c r="AD3284" s="2">
        <v>318</v>
      </c>
      <c r="AE3284" s="2" t="s">
        <v>83</v>
      </c>
      <c r="AF3284" s="2" t="s">
        <v>82</v>
      </c>
      <c r="AJ3284" s="2">
        <v>318</v>
      </c>
      <c r="AK3284" s="2" t="s">
        <v>81</v>
      </c>
      <c r="AL3284" s="2" t="s">
        <v>82</v>
      </c>
      <c r="AM3284" s="2">
        <v>318</v>
      </c>
      <c r="AN3284" s="2" t="s">
        <v>81</v>
      </c>
      <c r="AO3284" s="2" t="s">
        <v>82</v>
      </c>
      <c r="AP3284" s="2">
        <v>318</v>
      </c>
      <c r="AQ3284" s="2" t="s">
        <v>83</v>
      </c>
      <c r="AR3284" s="2" t="s">
        <v>82</v>
      </c>
      <c r="AV3284" s="2">
        <v>586</v>
      </c>
      <c r="AW3284" s="2" t="s">
        <v>83</v>
      </c>
      <c r="AX3284" s="2" t="s">
        <v>168</v>
      </c>
      <c r="AY3284" s="2">
        <v>586</v>
      </c>
      <c r="AZ3284" s="2" t="s">
        <v>81</v>
      </c>
      <c r="BA3284" s="2" t="s">
        <v>168</v>
      </c>
      <c r="BB3284" s="2">
        <v>586</v>
      </c>
      <c r="BC3284" s="2" t="s">
        <v>81</v>
      </c>
      <c r="BD3284" s="2" t="s">
        <v>168</v>
      </c>
      <c r="BE3284" s="23" t="str">
        <f t="shared" si="503"/>
        <v>EMF ja</v>
      </c>
      <c r="BF3284" s="23">
        <f t="shared" si="506"/>
        <v>2100</v>
      </c>
      <c r="BG3284" s="23" t="str">
        <f t="shared" si="507"/>
        <v>500+m</v>
      </c>
      <c r="BH3284" s="23">
        <f t="shared" si="504"/>
        <v>1</v>
      </c>
      <c r="BI3284" s="2" t="s">
        <v>162</v>
      </c>
      <c r="BJ3284" s="2">
        <v>2100</v>
      </c>
      <c r="BO3284" s="2" t="s">
        <v>13208</v>
      </c>
      <c r="BP3284" s="3">
        <v>1</v>
      </c>
      <c r="BQ3284" s="2" t="s">
        <v>13209</v>
      </c>
    </row>
    <row r="3285" spans="1:70" ht="16.149999999999999" customHeight="1" x14ac:dyDescent="0.25">
      <c r="A3285" s="69">
        <v>3284</v>
      </c>
      <c r="B3285" s="2" t="s">
        <v>211</v>
      </c>
      <c r="C3285" s="135" t="s">
        <v>6574</v>
      </c>
      <c r="D3285" s="2" t="s">
        <v>104</v>
      </c>
      <c r="E3285" s="2" t="s">
        <v>13210</v>
      </c>
      <c r="F3285" s="67">
        <v>43600</v>
      </c>
      <c r="G3285" s="3">
        <f t="shared" si="509"/>
        <v>5</v>
      </c>
      <c r="H3285" s="3">
        <f t="shared" si="510"/>
        <v>2019</v>
      </c>
      <c r="I3285" s="92">
        <v>0.58680555555555602</v>
      </c>
      <c r="J3285" s="20">
        <f t="shared" si="505"/>
        <v>14</v>
      </c>
      <c r="K3285" s="5" t="str">
        <f t="shared" si="508"/>
        <v>ja</v>
      </c>
      <c r="L3285" s="5" t="s">
        <v>91</v>
      </c>
      <c r="M3285" s="6" t="s">
        <v>100</v>
      </c>
      <c r="N3285" s="5">
        <v>50</v>
      </c>
      <c r="O3285" s="127" t="s">
        <v>5139</v>
      </c>
      <c r="P3285" s="127" t="s">
        <v>7757</v>
      </c>
      <c r="R3285" s="6" t="s">
        <v>77</v>
      </c>
      <c r="T3285" s="6" t="s">
        <v>80</v>
      </c>
      <c r="V3285" s="127"/>
      <c r="W3285" s="2" t="s">
        <v>12469</v>
      </c>
      <c r="X3285" s="2">
        <v>735</v>
      </c>
      <c r="Y3285" s="2" t="s">
        <v>81</v>
      </c>
      <c r="Z3285" s="2" t="s">
        <v>82</v>
      </c>
      <c r="AD3285" s="2">
        <v>735</v>
      </c>
      <c r="AE3285" s="2" t="s">
        <v>81</v>
      </c>
      <c r="AF3285" s="2" t="s">
        <v>82</v>
      </c>
      <c r="BE3285" s="23" t="str">
        <f t="shared" si="503"/>
        <v>EMF ja</v>
      </c>
      <c r="BF3285" s="23">
        <f t="shared" si="506"/>
        <v>1400</v>
      </c>
      <c r="BG3285" s="23" t="str">
        <f t="shared" si="507"/>
        <v>500+m</v>
      </c>
      <c r="BH3285" s="23">
        <f t="shared" si="504"/>
        <v>2</v>
      </c>
      <c r="BI3285" s="2" t="s">
        <v>162</v>
      </c>
      <c r="BJ3285" s="2">
        <v>1400</v>
      </c>
      <c r="BK3285" s="2" t="s">
        <v>162</v>
      </c>
      <c r="BL3285" s="2">
        <v>1700</v>
      </c>
      <c r="BO3285" s="2" t="s">
        <v>13211</v>
      </c>
      <c r="BP3285" s="3">
        <v>1</v>
      </c>
      <c r="BQ3285" s="2" t="s">
        <v>13212</v>
      </c>
    </row>
    <row r="3286" spans="1:70" ht="16.149999999999999" customHeight="1" x14ac:dyDescent="0.25">
      <c r="A3286" s="93">
        <v>3285</v>
      </c>
      <c r="B3286" s="2" t="s">
        <v>211</v>
      </c>
      <c r="C3286" s="2" t="s">
        <v>363</v>
      </c>
      <c r="D3286" s="2" t="s">
        <v>364</v>
      </c>
      <c r="E3286" s="2" t="s">
        <v>13213</v>
      </c>
      <c r="F3286" s="67">
        <v>43579</v>
      </c>
      <c r="G3286" s="3">
        <f t="shared" si="509"/>
        <v>4</v>
      </c>
      <c r="H3286" s="3">
        <f t="shared" si="510"/>
        <v>2019</v>
      </c>
      <c r="I3286" s="92">
        <v>0.8125</v>
      </c>
      <c r="J3286" s="20">
        <f t="shared" si="505"/>
        <v>19</v>
      </c>
      <c r="K3286" s="5" t="str">
        <f t="shared" si="508"/>
        <v>ja</v>
      </c>
      <c r="L3286" s="5" t="s">
        <v>91</v>
      </c>
      <c r="M3286" s="6" t="s">
        <v>100</v>
      </c>
      <c r="N3286" s="5">
        <v>44</v>
      </c>
      <c r="O3286" s="127" t="s">
        <v>126</v>
      </c>
      <c r="P3286" s="127" t="s">
        <v>13214</v>
      </c>
      <c r="R3286" s="6" t="s">
        <v>77</v>
      </c>
      <c r="T3286" s="6" t="s">
        <v>80</v>
      </c>
      <c r="V3286" s="127"/>
      <c r="X3286" s="2">
        <v>190</v>
      </c>
      <c r="Y3286" s="2" t="s">
        <v>81</v>
      </c>
      <c r="Z3286" s="2" t="s">
        <v>82</v>
      </c>
      <c r="AA3286" s="2">
        <v>190</v>
      </c>
      <c r="AB3286" s="2" t="s">
        <v>81</v>
      </c>
      <c r="AC3286" s="2" t="s">
        <v>82</v>
      </c>
      <c r="AD3286" s="2">
        <v>190</v>
      </c>
      <c r="AE3286" s="2" t="s">
        <v>81</v>
      </c>
      <c r="AF3286" s="2" t="s">
        <v>82</v>
      </c>
      <c r="AJ3286" s="2">
        <v>190</v>
      </c>
      <c r="AK3286" s="2" t="s">
        <v>81</v>
      </c>
      <c r="AL3286" s="2" t="s">
        <v>82</v>
      </c>
      <c r="AM3286" s="2">
        <v>190</v>
      </c>
      <c r="AN3286" s="2" t="s">
        <v>81</v>
      </c>
      <c r="AO3286" s="2" t="s">
        <v>82</v>
      </c>
      <c r="AP3286" s="2">
        <v>190</v>
      </c>
      <c r="AQ3286" s="2" t="s">
        <v>81</v>
      </c>
      <c r="AR3286" s="2" t="s">
        <v>82</v>
      </c>
      <c r="AV3286" s="2">
        <v>190</v>
      </c>
      <c r="AW3286" s="2" t="s">
        <v>81</v>
      </c>
      <c r="AX3286" s="2" t="s">
        <v>82</v>
      </c>
      <c r="BE3286" s="23" t="str">
        <f t="shared" si="503"/>
        <v>EMF nein</v>
      </c>
      <c r="BF3286" s="23" t="str">
        <f t="shared" si="506"/>
        <v/>
      </c>
      <c r="BG3286" s="23" t="str">
        <f t="shared" si="507"/>
        <v/>
      </c>
      <c r="BH3286" s="23">
        <f t="shared" si="504"/>
        <v>0</v>
      </c>
      <c r="BO3286" s="2" t="s">
        <v>13215</v>
      </c>
      <c r="BP3286" s="3">
        <v>1</v>
      </c>
      <c r="BQ3286" s="2" t="s">
        <v>13216</v>
      </c>
    </row>
    <row r="3287" spans="1:70" ht="16.149999999999999" customHeight="1" x14ac:dyDescent="0.25">
      <c r="A3287" s="93">
        <v>3286</v>
      </c>
      <c r="B3287" s="2" t="s">
        <v>87</v>
      </c>
      <c r="C3287" s="2" t="s">
        <v>3247</v>
      </c>
      <c r="D3287" s="2" t="s">
        <v>364</v>
      </c>
      <c r="E3287" s="2" t="s">
        <v>13217</v>
      </c>
      <c r="F3287" s="67">
        <v>43597</v>
      </c>
      <c r="G3287" s="3">
        <f t="shared" si="509"/>
        <v>5</v>
      </c>
      <c r="H3287" s="3">
        <f t="shared" si="510"/>
        <v>2019</v>
      </c>
      <c r="I3287" s="92">
        <v>0.72222222222222199</v>
      </c>
      <c r="J3287" s="20">
        <f t="shared" si="505"/>
        <v>17</v>
      </c>
      <c r="K3287" s="5" t="str">
        <f t="shared" si="508"/>
        <v>ja</v>
      </c>
      <c r="L3287" s="5" t="s">
        <v>91</v>
      </c>
      <c r="M3287" s="6" t="s">
        <v>74</v>
      </c>
      <c r="N3287" s="5">
        <v>82</v>
      </c>
      <c r="O3287" s="2" t="s">
        <v>126</v>
      </c>
      <c r="P3287" s="127" t="s">
        <v>13218</v>
      </c>
      <c r="R3287" s="6" t="s">
        <v>77</v>
      </c>
      <c r="S3287" s="2" t="s">
        <v>78</v>
      </c>
      <c r="V3287" s="127"/>
      <c r="X3287" s="2">
        <v>856</v>
      </c>
      <c r="Y3287" s="2" t="s">
        <v>81</v>
      </c>
      <c r="Z3287" s="2" t="s">
        <v>82</v>
      </c>
      <c r="AD3287" s="2">
        <v>856</v>
      </c>
      <c r="AE3287" s="2" t="s">
        <v>81</v>
      </c>
      <c r="AF3287" s="2" t="s">
        <v>82</v>
      </c>
      <c r="AJ3287" s="2">
        <v>860</v>
      </c>
      <c r="AK3287" s="2" t="s">
        <v>81</v>
      </c>
      <c r="AL3287" s="2" t="s">
        <v>84</v>
      </c>
      <c r="AM3287" s="2">
        <v>860</v>
      </c>
      <c r="AN3287" s="2" t="s">
        <v>81</v>
      </c>
      <c r="AO3287" s="2" t="s">
        <v>84</v>
      </c>
      <c r="AP3287" s="2">
        <v>860</v>
      </c>
      <c r="AQ3287" s="2" t="s">
        <v>81</v>
      </c>
      <c r="AR3287" s="2" t="s">
        <v>84</v>
      </c>
      <c r="BE3287" s="23" t="str">
        <f t="shared" si="503"/>
        <v>EMF nein</v>
      </c>
      <c r="BF3287" s="23" t="str">
        <f t="shared" si="506"/>
        <v/>
      </c>
      <c r="BG3287" s="23" t="str">
        <f t="shared" si="507"/>
        <v/>
      </c>
      <c r="BH3287" s="23">
        <f t="shared" si="504"/>
        <v>0</v>
      </c>
      <c r="BO3287" s="2" t="s">
        <v>13219</v>
      </c>
      <c r="BP3287" s="3">
        <v>1</v>
      </c>
      <c r="BQ3287" s="2" t="s">
        <v>13220</v>
      </c>
    </row>
    <row r="3288" spans="1:70" ht="16.149999999999999" customHeight="1" x14ac:dyDescent="0.25">
      <c r="A3288" s="1">
        <v>3287</v>
      </c>
      <c r="B3288" s="2" t="s">
        <v>211</v>
      </c>
      <c r="C3288" s="2" t="s">
        <v>6616</v>
      </c>
      <c r="D3288" s="2" t="s">
        <v>364</v>
      </c>
      <c r="E3288" s="2" t="s">
        <v>13221</v>
      </c>
      <c r="F3288" s="67">
        <v>43600</v>
      </c>
      <c r="G3288" s="3">
        <f t="shared" si="509"/>
        <v>5</v>
      </c>
      <c r="H3288" s="3">
        <f t="shared" si="510"/>
        <v>2019</v>
      </c>
      <c r="I3288" s="92">
        <v>0.58680555555555602</v>
      </c>
      <c r="J3288" s="20">
        <f t="shared" si="505"/>
        <v>14</v>
      </c>
      <c r="K3288" s="5" t="str">
        <f t="shared" si="508"/>
        <v>ja</v>
      </c>
      <c r="L3288" s="5" t="s">
        <v>91</v>
      </c>
      <c r="M3288" s="6" t="s">
        <v>74</v>
      </c>
      <c r="N3288" s="5">
        <v>70</v>
      </c>
      <c r="O3288" s="2" t="s">
        <v>126</v>
      </c>
      <c r="P3288" s="127" t="s">
        <v>13222</v>
      </c>
      <c r="R3288" s="6" t="s">
        <v>77</v>
      </c>
      <c r="V3288" s="127"/>
      <c r="X3288" s="2">
        <v>1140</v>
      </c>
      <c r="Y3288" s="2" t="s">
        <v>83</v>
      </c>
      <c r="Z3288" s="2" t="s">
        <v>168</v>
      </c>
      <c r="AA3288" s="2">
        <v>1140</v>
      </c>
      <c r="AB3288" s="2" t="s">
        <v>83</v>
      </c>
      <c r="AC3288" s="2" t="s">
        <v>168</v>
      </c>
      <c r="AD3288" s="2">
        <v>1140</v>
      </c>
      <c r="AE3288" s="2" t="s">
        <v>83</v>
      </c>
      <c r="AF3288" s="2" t="s">
        <v>168</v>
      </c>
      <c r="AJ3288" s="2">
        <v>1140</v>
      </c>
      <c r="AK3288" s="2" t="s">
        <v>83</v>
      </c>
      <c r="AL3288" s="2" t="s">
        <v>168</v>
      </c>
      <c r="AM3288" s="2">
        <v>1140</v>
      </c>
      <c r="AN3288" s="2" t="s">
        <v>83</v>
      </c>
      <c r="AO3288" s="2" t="s">
        <v>168</v>
      </c>
      <c r="AP3288" s="2">
        <v>1140</v>
      </c>
      <c r="AQ3288" s="2" t="s">
        <v>83</v>
      </c>
      <c r="AR3288" s="2" t="s">
        <v>168</v>
      </c>
      <c r="AV3288" s="2">
        <v>1140</v>
      </c>
      <c r="AW3288" s="2" t="s">
        <v>83</v>
      </c>
      <c r="AX3288" s="2" t="s">
        <v>168</v>
      </c>
      <c r="AY3288" s="2">
        <v>1140</v>
      </c>
      <c r="AZ3288" s="2" t="s">
        <v>83</v>
      </c>
      <c r="BA3288" s="2" t="s">
        <v>168</v>
      </c>
      <c r="BB3288" s="2">
        <v>1140</v>
      </c>
      <c r="BC3288" s="2" t="s">
        <v>83</v>
      </c>
      <c r="BD3288" s="2" t="s">
        <v>168</v>
      </c>
      <c r="BE3288" s="23" t="str">
        <f t="shared" si="503"/>
        <v>EMF ja</v>
      </c>
      <c r="BF3288" s="23">
        <f t="shared" si="506"/>
        <v>460</v>
      </c>
      <c r="BG3288" s="23" t="str">
        <f t="shared" si="507"/>
        <v>100-499m</v>
      </c>
      <c r="BH3288" s="23">
        <f t="shared" si="504"/>
        <v>1</v>
      </c>
      <c r="BM3288" s="2" t="s">
        <v>162</v>
      </c>
      <c r="BN3288" s="2">
        <v>460</v>
      </c>
      <c r="BO3288" s="2" t="s">
        <v>13223</v>
      </c>
      <c r="BP3288" s="3">
        <v>1</v>
      </c>
      <c r="BQ3288" s="2" t="s">
        <v>13224</v>
      </c>
    </row>
    <row r="3289" spans="1:70" ht="16.149999999999999" customHeight="1" x14ac:dyDescent="0.25">
      <c r="A3289" s="1">
        <v>3288</v>
      </c>
      <c r="B3289" s="2" t="s">
        <v>211</v>
      </c>
      <c r="C3289" s="2" t="s">
        <v>741</v>
      </c>
      <c r="D3289" s="2" t="s">
        <v>98</v>
      </c>
      <c r="E3289" s="2" t="s">
        <v>297</v>
      </c>
      <c r="F3289" s="67">
        <v>43602</v>
      </c>
      <c r="G3289" s="3">
        <f t="shared" si="509"/>
        <v>5</v>
      </c>
      <c r="H3289" s="3">
        <f t="shared" si="510"/>
        <v>2019</v>
      </c>
      <c r="I3289" s="92">
        <v>10</v>
      </c>
      <c r="J3289" s="20">
        <f t="shared" si="505"/>
        <v>0</v>
      </c>
      <c r="K3289" s="5" t="str">
        <f t="shared" si="508"/>
        <v>ja</v>
      </c>
      <c r="L3289" s="5" t="s">
        <v>73</v>
      </c>
      <c r="M3289" s="6" t="s">
        <v>74</v>
      </c>
      <c r="N3289" s="5">
        <v>67</v>
      </c>
      <c r="O3289" s="2" t="s">
        <v>140</v>
      </c>
      <c r="P3289" s="127" t="s">
        <v>13225</v>
      </c>
      <c r="R3289" s="6" t="s">
        <v>77</v>
      </c>
      <c r="V3289" s="127"/>
      <c r="BE3289" s="23" t="str">
        <f t="shared" si="503"/>
        <v>EMF nein</v>
      </c>
      <c r="BF3289" s="23" t="str">
        <f t="shared" si="506"/>
        <v/>
      </c>
      <c r="BG3289" s="23" t="str">
        <f t="shared" si="507"/>
        <v/>
      </c>
      <c r="BH3289" s="23">
        <f t="shared" si="504"/>
        <v>0</v>
      </c>
      <c r="BO3289" s="2" t="s">
        <v>13226</v>
      </c>
      <c r="BP3289" s="3">
        <v>1</v>
      </c>
      <c r="BQ3289" s="2" t="s">
        <v>13227</v>
      </c>
    </row>
    <row r="3290" spans="1:70" ht="16.149999999999999" customHeight="1" x14ac:dyDescent="0.25">
      <c r="A3290" s="1">
        <v>3289</v>
      </c>
      <c r="B3290" s="2" t="s">
        <v>87</v>
      </c>
      <c r="C3290" s="2" t="s">
        <v>1236</v>
      </c>
      <c r="D3290" s="2" t="s">
        <v>89</v>
      </c>
      <c r="E3290" s="2" t="s">
        <v>611</v>
      </c>
      <c r="F3290" s="67">
        <v>43603</v>
      </c>
      <c r="G3290" s="3">
        <f t="shared" si="509"/>
        <v>5</v>
      </c>
      <c r="H3290" s="3">
        <f t="shared" si="510"/>
        <v>2019</v>
      </c>
      <c r="I3290" s="92">
        <v>0.73611111111111105</v>
      </c>
      <c r="J3290" s="20">
        <f t="shared" si="505"/>
        <v>17</v>
      </c>
      <c r="K3290" s="5" t="str">
        <f t="shared" si="508"/>
        <v>ja</v>
      </c>
      <c r="L3290" s="5" t="s">
        <v>91</v>
      </c>
      <c r="M3290" s="6" t="s">
        <v>74</v>
      </c>
      <c r="N3290" s="5">
        <v>74</v>
      </c>
      <c r="O3290" s="2" t="s">
        <v>75</v>
      </c>
      <c r="P3290" s="127" t="s">
        <v>13129</v>
      </c>
      <c r="R3290" s="6" t="s">
        <v>77</v>
      </c>
      <c r="U3290" s="2" t="s">
        <v>115</v>
      </c>
      <c r="V3290" s="127" t="s">
        <v>80</v>
      </c>
      <c r="X3290" s="2">
        <v>25</v>
      </c>
      <c r="Y3290" s="2" t="s">
        <v>94</v>
      </c>
      <c r="Z3290" s="2" t="s">
        <v>161</v>
      </c>
      <c r="AA3290" s="2">
        <v>25</v>
      </c>
      <c r="AB3290" s="2" t="s">
        <v>94</v>
      </c>
      <c r="AC3290" s="2" t="s">
        <v>161</v>
      </c>
      <c r="AD3290" s="2">
        <v>25</v>
      </c>
      <c r="AE3290" s="2" t="s">
        <v>94</v>
      </c>
      <c r="AF3290" s="2" t="s">
        <v>161</v>
      </c>
      <c r="AJ3290" s="2">
        <v>544</v>
      </c>
      <c r="AK3290" s="2" t="s">
        <v>81</v>
      </c>
      <c r="AL3290" s="2" t="s">
        <v>168</v>
      </c>
      <c r="AM3290" s="2">
        <v>544</v>
      </c>
      <c r="AN3290" s="2" t="s">
        <v>81</v>
      </c>
      <c r="AO3290" s="2" t="s">
        <v>168</v>
      </c>
      <c r="AP3290" s="2">
        <v>544</v>
      </c>
      <c r="AQ3290" s="2" t="s">
        <v>81</v>
      </c>
      <c r="AR3290" s="2" t="s">
        <v>168</v>
      </c>
      <c r="BE3290" s="23" t="str">
        <f t="shared" ref="BE3290:BE3353" si="511">IF(COUNTA(BI3290,BK3290,BM3290) &gt; 0,"EMF ja","EMF nein")</f>
        <v>EMF nein</v>
      </c>
      <c r="BF3290" s="23" t="str">
        <f t="shared" si="506"/>
        <v/>
      </c>
      <c r="BG3290" s="23" t="str">
        <f t="shared" si="507"/>
        <v/>
      </c>
      <c r="BH3290" s="23">
        <f t="shared" ref="BH3290:BH3353" si="512">COUNTA(BI3290,BK3290,BM3290)</f>
        <v>0</v>
      </c>
      <c r="BO3290" s="2" t="s">
        <v>13228</v>
      </c>
      <c r="BP3290" s="3">
        <v>1</v>
      </c>
      <c r="BQ3290" s="2" t="s">
        <v>13229</v>
      </c>
    </row>
    <row r="3291" spans="1:70" ht="16.149999999999999" customHeight="1" x14ac:dyDescent="0.25">
      <c r="A3291" s="93">
        <v>3290</v>
      </c>
      <c r="B3291" s="2" t="s">
        <v>5048</v>
      </c>
      <c r="C3291" s="2" t="s">
        <v>13230</v>
      </c>
      <c r="D3291" s="2" t="s">
        <v>896</v>
      </c>
      <c r="E3291" s="2" t="s">
        <v>13231</v>
      </c>
      <c r="F3291" s="67">
        <v>43603</v>
      </c>
      <c r="G3291" s="3">
        <f t="shared" si="509"/>
        <v>5</v>
      </c>
      <c r="H3291" s="3">
        <f t="shared" si="510"/>
        <v>2019</v>
      </c>
      <c r="J3291" s="20" t="str">
        <f t="shared" si="505"/>
        <v/>
      </c>
      <c r="K3291" s="5" t="str">
        <f t="shared" si="508"/>
        <v>ja</v>
      </c>
      <c r="L3291" s="5" t="s">
        <v>91</v>
      </c>
      <c r="M3291" s="6" t="s">
        <v>208</v>
      </c>
      <c r="N3291" s="5">
        <v>37</v>
      </c>
      <c r="O3291" s="2" t="s">
        <v>75</v>
      </c>
      <c r="P3291" s="5" t="s">
        <v>13232</v>
      </c>
      <c r="R3291" s="6" t="s">
        <v>77</v>
      </c>
      <c r="S3291" s="127" t="s">
        <v>11111</v>
      </c>
      <c r="U3291" s="127" t="s">
        <v>208</v>
      </c>
      <c r="V3291" s="127"/>
      <c r="X3291" s="2">
        <v>150</v>
      </c>
      <c r="Y3291" s="2" t="s">
        <v>81</v>
      </c>
      <c r="Z3291" s="2" t="s">
        <v>84</v>
      </c>
      <c r="AA3291" s="2">
        <v>150</v>
      </c>
      <c r="AB3291" s="2" t="s">
        <v>94</v>
      </c>
      <c r="AC3291" s="2" t="s">
        <v>84</v>
      </c>
      <c r="AD3291" s="2">
        <v>150</v>
      </c>
      <c r="AE3291" s="2" t="s">
        <v>83</v>
      </c>
      <c r="AF3291" s="2" t="s">
        <v>84</v>
      </c>
      <c r="AJ3291" s="2">
        <v>150</v>
      </c>
      <c r="AK3291" s="2" t="s">
        <v>81</v>
      </c>
      <c r="AL3291" s="2" t="s">
        <v>84</v>
      </c>
      <c r="AM3291" s="2">
        <v>150</v>
      </c>
      <c r="AN3291" s="2" t="s">
        <v>94</v>
      </c>
      <c r="AO3291" s="2" t="s">
        <v>84</v>
      </c>
      <c r="AP3291" s="2">
        <v>150</v>
      </c>
      <c r="AQ3291" s="2" t="s">
        <v>83</v>
      </c>
      <c r="AR3291" s="2" t="s">
        <v>84</v>
      </c>
      <c r="AV3291" s="2">
        <v>520</v>
      </c>
      <c r="AW3291" s="2" t="s">
        <v>83</v>
      </c>
      <c r="AX3291" s="2" t="s">
        <v>84</v>
      </c>
      <c r="AY3291" s="2">
        <v>530</v>
      </c>
      <c r="AZ3291" s="2" t="s">
        <v>81</v>
      </c>
      <c r="BA3291" s="2" t="s">
        <v>84</v>
      </c>
      <c r="BB3291" s="2">
        <v>530</v>
      </c>
      <c r="BC3291" s="2" t="s">
        <v>83</v>
      </c>
      <c r="BD3291" s="2" t="s">
        <v>84</v>
      </c>
      <c r="BE3291" s="23" t="str">
        <f t="shared" si="511"/>
        <v>EMF nein</v>
      </c>
      <c r="BF3291" s="23" t="str">
        <f t="shared" si="506"/>
        <v/>
      </c>
      <c r="BG3291" s="23" t="str">
        <f t="shared" si="507"/>
        <v/>
      </c>
      <c r="BH3291" s="23">
        <f t="shared" si="512"/>
        <v>0</v>
      </c>
      <c r="BO3291" s="2" t="s">
        <v>13233</v>
      </c>
      <c r="BP3291" s="3">
        <v>1</v>
      </c>
      <c r="BQ3291" s="2" t="s">
        <v>13234</v>
      </c>
    </row>
    <row r="3292" spans="1:70" ht="16.149999999999999" customHeight="1" x14ac:dyDescent="0.25">
      <c r="A3292" s="93">
        <v>3291</v>
      </c>
      <c r="B3292" s="2" t="s">
        <v>211</v>
      </c>
      <c r="C3292" s="2" t="s">
        <v>793</v>
      </c>
      <c r="D3292" s="2" t="s">
        <v>158</v>
      </c>
      <c r="E3292" s="2" t="s">
        <v>13235</v>
      </c>
      <c r="F3292" s="67">
        <v>43226</v>
      </c>
      <c r="G3292" s="3">
        <f t="shared" si="509"/>
        <v>5</v>
      </c>
      <c r="H3292" s="3">
        <f t="shared" si="510"/>
        <v>2018</v>
      </c>
      <c r="I3292" s="92">
        <v>0.57638888888888895</v>
      </c>
      <c r="J3292" s="20">
        <f t="shared" si="505"/>
        <v>13</v>
      </c>
      <c r="K3292" s="5" t="str">
        <f t="shared" si="508"/>
        <v>ja</v>
      </c>
      <c r="L3292" s="5" t="s">
        <v>91</v>
      </c>
      <c r="M3292" s="6" t="s">
        <v>74</v>
      </c>
      <c r="O3292" s="2" t="s">
        <v>5139</v>
      </c>
      <c r="P3292" s="127" t="s">
        <v>12390</v>
      </c>
      <c r="R3292" s="6" t="s">
        <v>77</v>
      </c>
      <c r="U3292" s="2" t="s">
        <v>115</v>
      </c>
      <c r="V3292" s="127"/>
      <c r="X3292" s="2">
        <v>206</v>
      </c>
      <c r="Y3292" s="2" t="s">
        <v>81</v>
      </c>
      <c r="Z3292" s="2" t="s">
        <v>168</v>
      </c>
      <c r="AA3292" s="2">
        <v>206</v>
      </c>
      <c r="AB3292" s="2" t="s">
        <v>13236</v>
      </c>
      <c r="AC3292" s="2" t="s">
        <v>168</v>
      </c>
      <c r="AD3292" s="2">
        <v>206</v>
      </c>
      <c r="AE3292" s="2" t="s">
        <v>81</v>
      </c>
      <c r="AF3292" s="2" t="s">
        <v>168</v>
      </c>
      <c r="AJ3292" s="2">
        <v>206</v>
      </c>
      <c r="AK3292" s="2" t="s">
        <v>81</v>
      </c>
      <c r="AL3292" s="2" t="s">
        <v>168</v>
      </c>
      <c r="AM3292" s="2">
        <v>206</v>
      </c>
      <c r="AN3292" s="2" t="s">
        <v>13236</v>
      </c>
      <c r="AO3292" s="2" t="s">
        <v>168</v>
      </c>
      <c r="AP3292" s="2">
        <v>206</v>
      </c>
      <c r="AQ3292" s="2" t="s">
        <v>81</v>
      </c>
      <c r="AR3292" s="2" t="s">
        <v>168</v>
      </c>
      <c r="AV3292" s="2">
        <v>213</v>
      </c>
      <c r="AW3292" s="2" t="s">
        <v>81</v>
      </c>
      <c r="AX3292" s="2" t="s">
        <v>82</v>
      </c>
      <c r="AY3292" s="2">
        <v>213</v>
      </c>
      <c r="AZ3292" s="2" t="s">
        <v>81</v>
      </c>
      <c r="BA3292" s="2" t="s">
        <v>82</v>
      </c>
      <c r="BB3292" s="2">
        <v>213</v>
      </c>
      <c r="BC3292" s="2" t="s">
        <v>81</v>
      </c>
      <c r="BD3292" s="2" t="s">
        <v>82</v>
      </c>
      <c r="BE3292" s="23" t="str">
        <f t="shared" si="511"/>
        <v>EMF nein</v>
      </c>
      <c r="BF3292" s="23" t="str">
        <f t="shared" si="506"/>
        <v/>
      </c>
      <c r="BG3292" s="23" t="str">
        <f t="shared" si="507"/>
        <v/>
      </c>
      <c r="BH3292" s="23">
        <f t="shared" si="512"/>
        <v>0</v>
      </c>
      <c r="BP3292" s="3">
        <v>1</v>
      </c>
      <c r="BQ3292" s="2" t="s">
        <v>13237</v>
      </c>
    </row>
    <row r="3293" spans="1:70" ht="16.149999999999999" customHeight="1" x14ac:dyDescent="0.25">
      <c r="A3293" s="1">
        <v>3292</v>
      </c>
      <c r="B3293" s="2" t="s">
        <v>69</v>
      </c>
      <c r="C3293" s="116" t="s">
        <v>165</v>
      </c>
      <c r="D3293" s="2" t="s">
        <v>158</v>
      </c>
      <c r="E3293" s="2" t="s">
        <v>13238</v>
      </c>
      <c r="F3293" s="67">
        <v>43596</v>
      </c>
      <c r="G3293" s="3">
        <f t="shared" si="509"/>
        <v>5</v>
      </c>
      <c r="H3293" s="3">
        <f t="shared" si="510"/>
        <v>2019</v>
      </c>
      <c r="J3293" s="20" t="str">
        <f t="shared" si="505"/>
        <v/>
      </c>
      <c r="K3293" s="5" t="str">
        <f t="shared" si="508"/>
        <v>ja</v>
      </c>
      <c r="L3293" s="5" t="s">
        <v>11105</v>
      </c>
      <c r="M3293" s="6" t="s">
        <v>208</v>
      </c>
      <c r="N3293" s="5">
        <v>41</v>
      </c>
      <c r="O3293" s="2" t="s">
        <v>5139</v>
      </c>
      <c r="P3293" s="127" t="s">
        <v>13239</v>
      </c>
      <c r="R3293" s="6" t="s">
        <v>77</v>
      </c>
      <c r="T3293" s="6" t="s">
        <v>202</v>
      </c>
      <c r="X3293" s="2">
        <v>164</v>
      </c>
      <c r="Y3293" s="2" t="s">
        <v>81</v>
      </c>
      <c r="Z3293" s="2" t="s">
        <v>161</v>
      </c>
      <c r="AA3293" s="2">
        <v>164</v>
      </c>
      <c r="AB3293" s="2" t="s">
        <v>81</v>
      </c>
      <c r="AC3293" s="2" t="s">
        <v>161</v>
      </c>
      <c r="AD3293" s="2">
        <v>164</v>
      </c>
      <c r="AE3293" s="2" t="s">
        <v>83</v>
      </c>
      <c r="AF3293" s="2" t="s">
        <v>161</v>
      </c>
      <c r="AJ3293" s="2">
        <v>160</v>
      </c>
      <c r="AK3293" s="2" t="s">
        <v>81</v>
      </c>
      <c r="AL3293" s="2" t="s">
        <v>84</v>
      </c>
      <c r="AM3293" s="2">
        <v>362</v>
      </c>
      <c r="AN3293" s="2" t="s">
        <v>81</v>
      </c>
      <c r="AO3293" s="2" t="s">
        <v>82</v>
      </c>
      <c r="AP3293" s="2">
        <v>160</v>
      </c>
      <c r="AQ3293" s="2" t="s">
        <v>81</v>
      </c>
      <c r="AR3293" s="2" t="s">
        <v>84</v>
      </c>
      <c r="AV3293" s="2">
        <v>362</v>
      </c>
      <c r="AW3293" s="2" t="s">
        <v>83</v>
      </c>
      <c r="AX3293" s="2" t="s">
        <v>82</v>
      </c>
      <c r="AY3293" s="2">
        <v>362</v>
      </c>
      <c r="AZ3293" s="2" t="s">
        <v>83</v>
      </c>
      <c r="BA3293" s="2" t="s">
        <v>82</v>
      </c>
      <c r="BB3293" s="2">
        <v>362</v>
      </c>
      <c r="BC3293" s="2" t="s">
        <v>83</v>
      </c>
      <c r="BD3293" s="2" t="s">
        <v>82</v>
      </c>
      <c r="BE3293" s="23" t="str">
        <f t="shared" si="511"/>
        <v>EMF nein</v>
      </c>
      <c r="BF3293" s="23" t="str">
        <f t="shared" si="506"/>
        <v/>
      </c>
      <c r="BG3293" s="23" t="str">
        <f t="shared" si="507"/>
        <v/>
      </c>
      <c r="BH3293" s="23">
        <f t="shared" si="512"/>
        <v>0</v>
      </c>
      <c r="BO3293" s="2" t="s">
        <v>13240</v>
      </c>
      <c r="BP3293" s="3">
        <v>1</v>
      </c>
      <c r="BQ3293" s="2" t="s">
        <v>13241</v>
      </c>
    </row>
    <row r="3294" spans="1:70" ht="16.149999999999999" customHeight="1" x14ac:dyDescent="0.25">
      <c r="A3294" s="93">
        <v>3293</v>
      </c>
      <c r="B3294" s="2" t="s">
        <v>211</v>
      </c>
      <c r="C3294" s="2" t="s">
        <v>2611</v>
      </c>
      <c r="D3294" s="2" t="s">
        <v>124</v>
      </c>
      <c r="E3294" s="2" t="s">
        <v>5466</v>
      </c>
      <c r="F3294" s="67">
        <v>43693</v>
      </c>
      <c r="G3294" s="3">
        <f t="shared" si="509"/>
        <v>8</v>
      </c>
      <c r="H3294" s="3">
        <f t="shared" si="510"/>
        <v>2019</v>
      </c>
      <c r="I3294" s="92">
        <v>0.73958333333333304</v>
      </c>
      <c r="J3294" s="20">
        <f t="shared" si="505"/>
        <v>17</v>
      </c>
      <c r="K3294" s="5" t="str">
        <f t="shared" si="508"/>
        <v>ja</v>
      </c>
      <c r="L3294" s="5" t="s">
        <v>73</v>
      </c>
      <c r="M3294" s="6" t="s">
        <v>74</v>
      </c>
      <c r="N3294" s="5">
        <v>54</v>
      </c>
      <c r="O3294" s="2" t="s">
        <v>5139</v>
      </c>
      <c r="P3294" s="5" t="s">
        <v>13242</v>
      </c>
      <c r="R3294" s="6" t="s">
        <v>77</v>
      </c>
      <c r="U3294" s="2" t="s">
        <v>100</v>
      </c>
      <c r="V3294" s="2" t="s">
        <v>80</v>
      </c>
      <c r="X3294" s="2">
        <v>260</v>
      </c>
      <c r="Y3294" s="2" t="s">
        <v>81</v>
      </c>
      <c r="Z3294" s="2" t="s">
        <v>82</v>
      </c>
      <c r="AD3294" s="2">
        <v>260</v>
      </c>
      <c r="AE3294" s="2" t="s">
        <v>81</v>
      </c>
      <c r="AF3294" s="2" t="s">
        <v>82</v>
      </c>
      <c r="BE3294" s="23" t="str">
        <f t="shared" si="511"/>
        <v>EMF nein</v>
      </c>
      <c r="BF3294" s="23" t="str">
        <f t="shared" si="506"/>
        <v/>
      </c>
      <c r="BG3294" s="23" t="str">
        <f t="shared" si="507"/>
        <v/>
      </c>
      <c r="BH3294" s="23">
        <f t="shared" si="512"/>
        <v>0</v>
      </c>
      <c r="BO3294" s="2" t="s">
        <v>13243</v>
      </c>
      <c r="BP3294" s="3">
        <v>1</v>
      </c>
      <c r="BQ3294" s="2" t="s">
        <v>13244</v>
      </c>
    </row>
    <row r="3295" spans="1:70" ht="16.149999999999999" customHeight="1" x14ac:dyDescent="0.25">
      <c r="A3295" s="93">
        <v>3294</v>
      </c>
      <c r="B3295" s="2" t="s">
        <v>211</v>
      </c>
      <c r="C3295" s="116" t="s">
        <v>13245</v>
      </c>
      <c r="D3295" s="2" t="s">
        <v>348</v>
      </c>
      <c r="E3295" s="2" t="s">
        <v>13246</v>
      </c>
      <c r="F3295" s="67">
        <v>43602</v>
      </c>
      <c r="G3295" s="3">
        <f t="shared" si="509"/>
        <v>5</v>
      </c>
      <c r="H3295" s="3">
        <f t="shared" si="510"/>
        <v>2019</v>
      </c>
      <c r="I3295" s="92">
        <v>0.79513888888888895</v>
      </c>
      <c r="J3295" s="20">
        <f t="shared" si="505"/>
        <v>19</v>
      </c>
      <c r="K3295" s="5" t="str">
        <f t="shared" si="508"/>
        <v>ja</v>
      </c>
      <c r="L3295" s="5" t="s">
        <v>91</v>
      </c>
      <c r="M3295" s="6" t="s">
        <v>100</v>
      </c>
      <c r="N3295" s="5">
        <v>58</v>
      </c>
      <c r="O3295" s="2" t="s">
        <v>126</v>
      </c>
      <c r="P3295" s="127" t="s">
        <v>13247</v>
      </c>
      <c r="R3295" s="6" t="s">
        <v>77</v>
      </c>
      <c r="T3295" s="6" t="s">
        <v>202</v>
      </c>
      <c r="X3295" s="2">
        <v>1007</v>
      </c>
      <c r="Y3295" s="2" t="s">
        <v>94</v>
      </c>
      <c r="Z3295" s="2" t="s">
        <v>82</v>
      </c>
      <c r="AA3295" s="2">
        <v>1007</v>
      </c>
      <c r="AB3295" s="2" t="s">
        <v>94</v>
      </c>
      <c r="AC3295" s="2" t="s">
        <v>82</v>
      </c>
      <c r="AD3295" s="2">
        <v>1007</v>
      </c>
      <c r="AE3295" s="2" t="s">
        <v>81</v>
      </c>
      <c r="AF3295" s="2" t="s">
        <v>82</v>
      </c>
      <c r="BE3295" s="23" t="str">
        <f t="shared" si="511"/>
        <v>EMF ja</v>
      </c>
      <c r="BF3295" s="23">
        <f t="shared" si="506"/>
        <v>2000</v>
      </c>
      <c r="BG3295" s="23" t="str">
        <f t="shared" si="507"/>
        <v>500+m</v>
      </c>
      <c r="BH3295" s="23">
        <f t="shared" si="512"/>
        <v>1</v>
      </c>
      <c r="BM3295" s="2" t="s">
        <v>162</v>
      </c>
      <c r="BN3295" s="2">
        <v>2000</v>
      </c>
      <c r="BO3295" s="2" t="s">
        <v>13248</v>
      </c>
      <c r="BP3295" s="3">
        <v>1</v>
      </c>
      <c r="BQ3295" s="2" t="s">
        <v>13249</v>
      </c>
    </row>
    <row r="3296" spans="1:70" ht="16.149999999999999" customHeight="1" x14ac:dyDescent="0.25">
      <c r="A3296" s="93">
        <v>3295</v>
      </c>
      <c r="B3296" s="2" t="s">
        <v>211</v>
      </c>
      <c r="C3296" s="2" t="s">
        <v>793</v>
      </c>
      <c r="D3296" s="2" t="s">
        <v>158</v>
      </c>
      <c r="E3296" s="2" t="s">
        <v>8748</v>
      </c>
      <c r="F3296" s="67">
        <v>43170</v>
      </c>
      <c r="G3296" s="3">
        <f t="shared" si="509"/>
        <v>3</v>
      </c>
      <c r="H3296" s="3">
        <f t="shared" si="510"/>
        <v>2018</v>
      </c>
      <c r="J3296" s="20" t="str">
        <f t="shared" si="505"/>
        <v/>
      </c>
      <c r="K3296" s="5" t="str">
        <f t="shared" si="508"/>
        <v>ja</v>
      </c>
      <c r="L3296" s="5" t="s">
        <v>8298</v>
      </c>
      <c r="M3296" s="6" t="s">
        <v>115</v>
      </c>
      <c r="N3296" s="5">
        <v>46</v>
      </c>
      <c r="O3296" s="2" t="s">
        <v>5139</v>
      </c>
      <c r="P3296" s="127" t="s">
        <v>13250</v>
      </c>
      <c r="R3296" s="6" t="s">
        <v>335</v>
      </c>
      <c r="U3296" s="2" t="s">
        <v>115</v>
      </c>
      <c r="BE3296" s="23" t="str">
        <f t="shared" si="511"/>
        <v>EMF nein</v>
      </c>
      <c r="BF3296" s="23" t="str">
        <f t="shared" si="506"/>
        <v/>
      </c>
      <c r="BG3296" s="23" t="str">
        <f t="shared" si="507"/>
        <v/>
      </c>
      <c r="BH3296" s="23">
        <f t="shared" si="512"/>
        <v>0</v>
      </c>
      <c r="BO3296" s="2" t="s">
        <v>13251</v>
      </c>
      <c r="BP3296" s="3">
        <v>1</v>
      </c>
      <c r="BR3296" s="2" t="s">
        <v>13252</v>
      </c>
    </row>
    <row r="3297" spans="1:71" ht="16.149999999999999" customHeight="1" x14ac:dyDescent="0.25">
      <c r="A3297" s="93">
        <v>3296</v>
      </c>
      <c r="B3297" s="2" t="s">
        <v>87</v>
      </c>
      <c r="C3297" s="2" t="s">
        <v>1188</v>
      </c>
      <c r="D3297" s="2" t="s">
        <v>124</v>
      </c>
      <c r="E3297" s="2" t="s">
        <v>13253</v>
      </c>
      <c r="F3297" s="67">
        <v>43611</v>
      </c>
      <c r="G3297" s="3">
        <f t="shared" si="509"/>
        <v>5</v>
      </c>
      <c r="H3297" s="3">
        <f t="shared" si="510"/>
        <v>2019</v>
      </c>
      <c r="I3297" s="92">
        <v>0.46875</v>
      </c>
      <c r="J3297" s="20">
        <f t="shared" si="505"/>
        <v>11</v>
      </c>
      <c r="K3297" s="5" t="str">
        <f t="shared" si="508"/>
        <v>ja</v>
      </c>
      <c r="L3297" s="5" t="s">
        <v>91</v>
      </c>
      <c r="M3297" s="6" t="s">
        <v>115</v>
      </c>
      <c r="N3297" s="5">
        <v>83</v>
      </c>
      <c r="O3297" s="2" t="s">
        <v>126</v>
      </c>
      <c r="P3297" s="6" t="s">
        <v>13254</v>
      </c>
      <c r="R3297" s="6" t="s">
        <v>77</v>
      </c>
      <c r="T3297" s="6" t="s">
        <v>202</v>
      </c>
      <c r="U3297" s="2" t="s">
        <v>139</v>
      </c>
      <c r="W3297" s="2" t="s">
        <v>13255</v>
      </c>
      <c r="X3297" s="2">
        <v>1960</v>
      </c>
      <c r="Y3297" s="2" t="s">
        <v>83</v>
      </c>
      <c r="Z3297" s="2" t="s">
        <v>82</v>
      </c>
      <c r="AA3297" s="2">
        <v>1960</v>
      </c>
      <c r="AB3297" s="2" t="s">
        <v>81</v>
      </c>
      <c r="AC3297" s="2" t="s">
        <v>82</v>
      </c>
      <c r="AD3297" s="2">
        <v>1960</v>
      </c>
      <c r="AE3297" s="2" t="s">
        <v>83</v>
      </c>
      <c r="AF3297" s="2" t="s">
        <v>82</v>
      </c>
      <c r="BE3297" s="23" t="str">
        <f t="shared" si="511"/>
        <v>EMF ja</v>
      </c>
      <c r="BF3297" s="23">
        <f t="shared" si="506"/>
        <v>500</v>
      </c>
      <c r="BG3297" s="23" t="str">
        <f t="shared" si="507"/>
        <v>500+m</v>
      </c>
      <c r="BH3297" s="23">
        <f t="shared" si="512"/>
        <v>1</v>
      </c>
      <c r="BM3297" s="2" t="s">
        <v>162</v>
      </c>
      <c r="BN3297" s="2">
        <v>500</v>
      </c>
      <c r="BO3297" s="2" t="s">
        <v>13256</v>
      </c>
      <c r="BP3297" s="3">
        <v>1</v>
      </c>
      <c r="BQ3297" s="2" t="s">
        <v>13257</v>
      </c>
    </row>
    <row r="3298" spans="1:71" ht="16.149999999999999" customHeight="1" x14ac:dyDescent="0.25">
      <c r="A3298" s="93">
        <v>3297</v>
      </c>
      <c r="B3298" s="2" t="s">
        <v>211</v>
      </c>
      <c r="C3298" s="2" t="s">
        <v>1231</v>
      </c>
      <c r="D3298" s="2" t="s">
        <v>158</v>
      </c>
      <c r="E3298" s="2" t="s">
        <v>1675</v>
      </c>
      <c r="F3298" s="67">
        <v>43169</v>
      </c>
      <c r="G3298" s="3">
        <f t="shared" si="509"/>
        <v>3</v>
      </c>
      <c r="H3298" s="3">
        <f t="shared" si="510"/>
        <v>2018</v>
      </c>
      <c r="I3298" s="92">
        <v>5.2083333333333301E-2</v>
      </c>
      <c r="J3298" s="20">
        <f t="shared" si="505"/>
        <v>1</v>
      </c>
      <c r="K3298" s="5" t="str">
        <f t="shared" si="508"/>
        <v>ja</v>
      </c>
      <c r="L3298" s="5" t="s">
        <v>91</v>
      </c>
      <c r="M3298" s="6" t="s">
        <v>74</v>
      </c>
      <c r="N3298" s="5">
        <v>39</v>
      </c>
      <c r="O3298" s="2" t="s">
        <v>126</v>
      </c>
      <c r="P3298" s="127" t="s">
        <v>13258</v>
      </c>
      <c r="R3298" s="6" t="s">
        <v>77</v>
      </c>
      <c r="U3298" s="2" t="s">
        <v>74</v>
      </c>
      <c r="V3298" s="127" t="s">
        <v>108</v>
      </c>
      <c r="X3298" s="2">
        <v>357</v>
      </c>
      <c r="Y3298" s="2" t="s">
        <v>81</v>
      </c>
      <c r="Z3298" s="2" t="s">
        <v>84</v>
      </c>
      <c r="AA3298" s="2">
        <v>357</v>
      </c>
      <c r="AB3298" s="2" t="s">
        <v>81</v>
      </c>
      <c r="AC3298" s="2" t="s">
        <v>84</v>
      </c>
      <c r="AD3298" s="2">
        <v>357</v>
      </c>
      <c r="AE3298" s="2" t="s">
        <v>81</v>
      </c>
      <c r="AF3298" s="2" t="s">
        <v>84</v>
      </c>
      <c r="AJ3298" s="2">
        <v>357</v>
      </c>
      <c r="AK3298" s="2" t="s">
        <v>81</v>
      </c>
      <c r="AL3298" s="2" t="s">
        <v>84</v>
      </c>
      <c r="AM3298" s="2">
        <v>357</v>
      </c>
      <c r="AN3298" s="2" t="s">
        <v>81</v>
      </c>
      <c r="AO3298" s="2" t="s">
        <v>84</v>
      </c>
      <c r="AP3298" s="2">
        <v>357</v>
      </c>
      <c r="AQ3298" s="2" t="s">
        <v>81</v>
      </c>
      <c r="AR3298" s="2" t="s">
        <v>84</v>
      </c>
      <c r="BE3298" s="23" t="str">
        <f t="shared" si="511"/>
        <v>EMF nein</v>
      </c>
      <c r="BF3298" s="23" t="str">
        <f t="shared" si="506"/>
        <v/>
      </c>
      <c r="BG3298" s="23" t="str">
        <f t="shared" si="507"/>
        <v/>
      </c>
      <c r="BH3298" s="23">
        <f t="shared" si="512"/>
        <v>0</v>
      </c>
      <c r="BO3298" s="2" t="s">
        <v>13259</v>
      </c>
      <c r="BP3298" s="3">
        <v>1</v>
      </c>
      <c r="BQ3298" s="2" t="s">
        <v>13260</v>
      </c>
    </row>
    <row r="3299" spans="1:71" ht="16.149999999999999" customHeight="1" x14ac:dyDescent="0.25">
      <c r="A3299" s="93">
        <v>3298</v>
      </c>
      <c r="B3299" s="116" t="s">
        <v>135</v>
      </c>
      <c r="C3299" s="116" t="s">
        <v>9389</v>
      </c>
      <c r="D3299" s="2" t="s">
        <v>264</v>
      </c>
      <c r="E3299" s="2" t="s">
        <v>13261</v>
      </c>
      <c r="F3299" s="106">
        <v>43605</v>
      </c>
      <c r="G3299" s="3">
        <f t="shared" si="509"/>
        <v>5</v>
      </c>
      <c r="H3299" s="3">
        <f t="shared" si="510"/>
        <v>2019</v>
      </c>
      <c r="I3299" s="92">
        <v>0.29513888888888901</v>
      </c>
      <c r="J3299" s="20">
        <f t="shared" si="505"/>
        <v>7</v>
      </c>
      <c r="K3299" s="5" t="str">
        <f t="shared" si="508"/>
        <v>ja</v>
      </c>
      <c r="L3299" s="5" t="s">
        <v>91</v>
      </c>
      <c r="M3299" s="6" t="s">
        <v>139</v>
      </c>
      <c r="N3299" s="5">
        <v>38</v>
      </c>
      <c r="O3299" s="2" t="s">
        <v>140</v>
      </c>
      <c r="P3299" s="127" t="s">
        <v>13262</v>
      </c>
      <c r="R3299" s="6" t="s">
        <v>77</v>
      </c>
      <c r="V3299" s="127"/>
      <c r="X3299" s="2">
        <v>551</v>
      </c>
      <c r="Y3299" s="2" t="s">
        <v>81</v>
      </c>
      <c r="Z3299" s="2" t="s">
        <v>82</v>
      </c>
      <c r="AD3299" s="2">
        <v>551</v>
      </c>
      <c r="AE3299" s="2" t="s">
        <v>83</v>
      </c>
      <c r="AF3299" s="2" t="s">
        <v>13263</v>
      </c>
      <c r="AJ3299" s="2">
        <v>652</v>
      </c>
      <c r="AK3299" s="2" t="s">
        <v>81</v>
      </c>
      <c r="AL3299" s="2" t="s">
        <v>82</v>
      </c>
      <c r="AP3299" s="2">
        <v>652</v>
      </c>
      <c r="AQ3299" s="2" t="s">
        <v>81</v>
      </c>
      <c r="AR3299" s="2" t="s">
        <v>82</v>
      </c>
      <c r="BE3299" s="23" t="str">
        <f t="shared" si="511"/>
        <v>EMF ja</v>
      </c>
      <c r="BF3299" s="23">
        <f t="shared" si="506"/>
        <v>10</v>
      </c>
      <c r="BG3299" s="23" t="str">
        <f t="shared" si="507"/>
        <v>&lt;100m</v>
      </c>
      <c r="BH3299" s="23">
        <f t="shared" si="512"/>
        <v>3</v>
      </c>
      <c r="BI3299" s="116" t="s">
        <v>162</v>
      </c>
      <c r="BJ3299" s="116">
        <v>10</v>
      </c>
      <c r="BK3299" s="116" t="s">
        <v>162</v>
      </c>
      <c r="BL3299" s="116">
        <v>3700</v>
      </c>
      <c r="BM3299" s="2" t="s">
        <v>162</v>
      </c>
      <c r="BN3299" s="2">
        <v>4000</v>
      </c>
      <c r="BO3299" s="39" t="s">
        <v>13264</v>
      </c>
      <c r="BP3299" s="3">
        <v>1</v>
      </c>
      <c r="BQ3299" s="2" t="s">
        <v>13265</v>
      </c>
    </row>
    <row r="3300" spans="1:71" ht="16.149999999999999" customHeight="1" x14ac:dyDescent="0.25">
      <c r="A3300" s="93">
        <v>3299</v>
      </c>
      <c r="B3300" s="2" t="s">
        <v>211</v>
      </c>
      <c r="C3300" s="2" t="s">
        <v>165</v>
      </c>
      <c r="D3300" s="2" t="s">
        <v>158</v>
      </c>
      <c r="E3300" s="2" t="s">
        <v>13266</v>
      </c>
      <c r="F3300" s="67">
        <v>43606</v>
      </c>
      <c r="G3300" s="3">
        <f t="shared" si="509"/>
        <v>5</v>
      </c>
      <c r="H3300" s="3">
        <f t="shared" si="510"/>
        <v>2019</v>
      </c>
      <c r="I3300" s="92">
        <v>0.3125</v>
      </c>
      <c r="J3300" s="20">
        <f t="shared" si="505"/>
        <v>7</v>
      </c>
      <c r="K3300" s="5" t="str">
        <f t="shared" si="508"/>
        <v>ja</v>
      </c>
      <c r="M3300" s="6" t="s">
        <v>74</v>
      </c>
      <c r="O3300" s="2" t="s">
        <v>5139</v>
      </c>
      <c r="P3300" s="127" t="s">
        <v>13267</v>
      </c>
      <c r="R3300" s="6" t="s">
        <v>789</v>
      </c>
      <c r="U3300" s="2" t="s">
        <v>115</v>
      </c>
      <c r="V3300" s="127" t="s">
        <v>80</v>
      </c>
      <c r="X3300" s="2">
        <v>50</v>
      </c>
      <c r="Y3300" s="2" t="s">
        <v>81</v>
      </c>
      <c r="Z3300" s="2" t="s">
        <v>84</v>
      </c>
      <c r="AA3300" s="2">
        <v>50</v>
      </c>
      <c r="AB3300" s="2" t="s">
        <v>94</v>
      </c>
      <c r="AC3300" s="2" t="s">
        <v>84</v>
      </c>
      <c r="AD3300" s="2">
        <v>50</v>
      </c>
      <c r="AE3300" s="2" t="s">
        <v>81</v>
      </c>
      <c r="AF3300" s="2" t="s">
        <v>84</v>
      </c>
      <c r="BE3300" s="23" t="str">
        <f t="shared" si="511"/>
        <v>EMF nein</v>
      </c>
      <c r="BF3300" s="23" t="str">
        <f t="shared" si="506"/>
        <v/>
      </c>
      <c r="BG3300" s="23" t="str">
        <f t="shared" si="507"/>
        <v/>
      </c>
      <c r="BH3300" s="23">
        <f t="shared" si="512"/>
        <v>0</v>
      </c>
      <c r="BO3300" s="2" t="s">
        <v>13268</v>
      </c>
      <c r="BP3300" s="3">
        <v>1</v>
      </c>
      <c r="BQ3300" s="2" t="s">
        <v>13269</v>
      </c>
    </row>
    <row r="3301" spans="1:71" ht="16.149999999999999" customHeight="1" x14ac:dyDescent="0.25">
      <c r="A3301" s="93">
        <v>3300</v>
      </c>
      <c r="B3301" s="2" t="s">
        <v>211</v>
      </c>
      <c r="C3301" s="2" t="s">
        <v>6408</v>
      </c>
      <c r="D3301" s="2" t="s">
        <v>296</v>
      </c>
      <c r="E3301" s="2" t="s">
        <v>13270</v>
      </c>
      <c r="F3301" s="67">
        <v>43601</v>
      </c>
      <c r="G3301" s="3">
        <f t="shared" si="509"/>
        <v>5</v>
      </c>
      <c r="H3301" s="3">
        <f t="shared" si="510"/>
        <v>2019</v>
      </c>
      <c r="I3301" s="92">
        <v>0.8125</v>
      </c>
      <c r="J3301" s="20">
        <f t="shared" si="505"/>
        <v>19</v>
      </c>
      <c r="K3301" s="5" t="str">
        <f t="shared" si="508"/>
        <v>ja</v>
      </c>
      <c r="L3301" s="5" t="s">
        <v>91</v>
      </c>
      <c r="M3301" s="6" t="s">
        <v>74</v>
      </c>
      <c r="N3301" s="5">
        <v>39</v>
      </c>
      <c r="O3301" s="2" t="s">
        <v>140</v>
      </c>
      <c r="P3301" s="5" t="s">
        <v>13271</v>
      </c>
      <c r="R3301" s="6" t="s">
        <v>77</v>
      </c>
      <c r="V3301" s="127"/>
      <c r="X3301" s="2">
        <v>50</v>
      </c>
      <c r="Y3301" s="2" t="s">
        <v>83</v>
      </c>
      <c r="Z3301" s="2" t="s">
        <v>13272</v>
      </c>
      <c r="AA3301" s="2">
        <v>50</v>
      </c>
      <c r="AB3301" s="2" t="s">
        <v>81</v>
      </c>
      <c r="AC3301" s="2" t="s">
        <v>84</v>
      </c>
      <c r="AD3301" s="2">
        <v>50</v>
      </c>
      <c r="AE3301" s="2" t="s">
        <v>83</v>
      </c>
      <c r="AF3301" s="2" t="s">
        <v>84</v>
      </c>
      <c r="AJ3301" s="2">
        <v>60</v>
      </c>
      <c r="AK3301" s="2" t="s">
        <v>83</v>
      </c>
      <c r="AL3301" s="2" t="s">
        <v>84</v>
      </c>
      <c r="AM3301" s="2">
        <v>60</v>
      </c>
      <c r="AN3301" s="2" t="s">
        <v>81</v>
      </c>
      <c r="AO3301" s="2" t="s">
        <v>84</v>
      </c>
      <c r="AP3301" s="2">
        <v>60</v>
      </c>
      <c r="AQ3301" s="2" t="s">
        <v>83</v>
      </c>
      <c r="AR3301" s="2" t="s">
        <v>84</v>
      </c>
      <c r="BE3301" s="23" t="str">
        <f t="shared" si="511"/>
        <v>EMF nein</v>
      </c>
      <c r="BF3301" s="23" t="str">
        <f t="shared" si="506"/>
        <v/>
      </c>
      <c r="BG3301" s="23" t="str">
        <f t="shared" si="507"/>
        <v/>
      </c>
      <c r="BH3301" s="23">
        <f t="shared" si="512"/>
        <v>0</v>
      </c>
      <c r="BO3301" s="2" t="s">
        <v>13273</v>
      </c>
      <c r="BP3301" s="3">
        <v>1</v>
      </c>
      <c r="BQ3301" s="2" t="s">
        <v>13274</v>
      </c>
    </row>
    <row r="3302" spans="1:71" ht="16.149999999999999" customHeight="1" x14ac:dyDescent="0.25">
      <c r="A3302" s="1">
        <v>3301</v>
      </c>
      <c r="B3302" s="2" t="s">
        <v>211</v>
      </c>
      <c r="C3302" s="2" t="s">
        <v>7783</v>
      </c>
      <c r="D3302" s="2" t="s">
        <v>124</v>
      </c>
      <c r="E3302" s="2" t="s">
        <v>5474</v>
      </c>
      <c r="F3302" s="67">
        <v>43606</v>
      </c>
      <c r="G3302" s="3">
        <f t="shared" si="509"/>
        <v>5</v>
      </c>
      <c r="H3302" s="3">
        <f t="shared" si="510"/>
        <v>2019</v>
      </c>
      <c r="I3302" s="92">
        <v>0.66666666666666696</v>
      </c>
      <c r="J3302" s="20">
        <f t="shared" si="505"/>
        <v>16</v>
      </c>
      <c r="K3302" s="5" t="str">
        <f t="shared" si="508"/>
        <v>ja</v>
      </c>
      <c r="L3302" s="5" t="s">
        <v>73</v>
      </c>
      <c r="M3302" s="6" t="s">
        <v>74</v>
      </c>
      <c r="N3302" s="5">
        <v>24</v>
      </c>
      <c r="O3302" s="2" t="s">
        <v>140</v>
      </c>
      <c r="P3302" s="127" t="s">
        <v>13275</v>
      </c>
      <c r="R3302" s="6" t="s">
        <v>789</v>
      </c>
      <c r="V3302" s="127"/>
      <c r="X3302" s="2">
        <v>420</v>
      </c>
      <c r="Y3302" s="2" t="s">
        <v>81</v>
      </c>
      <c r="Z3302" s="2" t="s">
        <v>84</v>
      </c>
      <c r="AA3302" s="2">
        <v>420</v>
      </c>
      <c r="AB3302" s="2" t="s">
        <v>81</v>
      </c>
      <c r="AC3302" s="2" t="s">
        <v>84</v>
      </c>
      <c r="AD3302" s="2">
        <v>420</v>
      </c>
      <c r="AE3302" s="2" t="s">
        <v>83</v>
      </c>
      <c r="AF3302" s="2" t="s">
        <v>84</v>
      </c>
      <c r="BE3302" s="23" t="str">
        <f t="shared" si="511"/>
        <v>EMF ja</v>
      </c>
      <c r="BF3302" s="23" t="str">
        <f t="shared" si="506"/>
        <v/>
      </c>
      <c r="BG3302" s="23" t="str">
        <f t="shared" si="507"/>
        <v/>
      </c>
      <c r="BH3302" s="23">
        <f t="shared" si="512"/>
        <v>1</v>
      </c>
      <c r="BI3302" s="2" t="s">
        <v>109</v>
      </c>
      <c r="BO3302" s="2" t="s">
        <v>13276</v>
      </c>
      <c r="BP3302" s="3">
        <v>1</v>
      </c>
      <c r="BQ3302" s="2" t="s">
        <v>13277</v>
      </c>
    </row>
    <row r="3303" spans="1:71" ht="16.149999999999999" customHeight="1" x14ac:dyDescent="0.25">
      <c r="A3303" s="1">
        <v>3302</v>
      </c>
      <c r="B3303" s="2" t="s">
        <v>87</v>
      </c>
      <c r="C3303" s="2" t="s">
        <v>5130</v>
      </c>
      <c r="D3303" s="2" t="s">
        <v>192</v>
      </c>
      <c r="E3303" s="2" t="s">
        <v>13278</v>
      </c>
      <c r="F3303" s="67">
        <v>43606</v>
      </c>
      <c r="G3303" s="3">
        <f t="shared" si="509"/>
        <v>5</v>
      </c>
      <c r="H3303" s="3">
        <f t="shared" si="510"/>
        <v>2019</v>
      </c>
      <c r="I3303" s="92">
        <v>0.52083333333333304</v>
      </c>
      <c r="J3303" s="20">
        <f t="shared" si="505"/>
        <v>12</v>
      </c>
      <c r="K3303" s="5" t="str">
        <f t="shared" si="508"/>
        <v>ja</v>
      </c>
      <c r="L3303" s="5" t="s">
        <v>91</v>
      </c>
      <c r="M3303" s="6" t="s">
        <v>115</v>
      </c>
      <c r="N3303" s="5">
        <v>83</v>
      </c>
      <c r="O3303" s="2" t="s">
        <v>5139</v>
      </c>
      <c r="P3303" s="6" t="s">
        <v>13279</v>
      </c>
      <c r="V3303" s="127"/>
      <c r="W3303" s="2" t="s">
        <v>9354</v>
      </c>
      <c r="X3303" s="2">
        <v>223</v>
      </c>
      <c r="Y3303" s="2" t="s">
        <v>94</v>
      </c>
      <c r="Z3303" s="2" t="s">
        <v>168</v>
      </c>
      <c r="AA3303" s="2">
        <v>223</v>
      </c>
      <c r="AB3303" s="2" t="s">
        <v>94</v>
      </c>
      <c r="AC3303" s="2" t="s">
        <v>168</v>
      </c>
      <c r="AD3303" s="2">
        <v>223</v>
      </c>
      <c r="AE3303" s="2" t="s">
        <v>94</v>
      </c>
      <c r="AF3303" s="2" t="s">
        <v>168</v>
      </c>
      <c r="BE3303" s="23" t="str">
        <f t="shared" si="511"/>
        <v>EMF nein</v>
      </c>
      <c r="BF3303" s="23" t="str">
        <f t="shared" si="506"/>
        <v/>
      </c>
      <c r="BG3303" s="23" t="str">
        <f t="shared" si="507"/>
        <v/>
      </c>
      <c r="BH3303" s="23">
        <f t="shared" si="512"/>
        <v>0</v>
      </c>
      <c r="BP3303" s="3">
        <v>1</v>
      </c>
      <c r="BQ3303" s="2" t="s">
        <v>13280</v>
      </c>
    </row>
    <row r="3304" spans="1:71" ht="16.149999999999999" customHeight="1" x14ac:dyDescent="0.25">
      <c r="A3304" s="1">
        <v>3303</v>
      </c>
      <c r="B3304" s="2" t="s">
        <v>135</v>
      </c>
      <c r="C3304" s="2" t="s">
        <v>13281</v>
      </c>
      <c r="D3304" s="2" t="s">
        <v>651</v>
      </c>
      <c r="E3304" s="2" t="s">
        <v>13282</v>
      </c>
      <c r="F3304" s="142">
        <v>43605</v>
      </c>
      <c r="G3304" s="3">
        <f t="shared" si="509"/>
        <v>5</v>
      </c>
      <c r="H3304" s="3">
        <f t="shared" si="510"/>
        <v>2019</v>
      </c>
      <c r="I3304" s="92">
        <v>0.68402777777777801</v>
      </c>
      <c r="J3304" s="20">
        <f t="shared" si="505"/>
        <v>16</v>
      </c>
      <c r="K3304" s="5" t="str">
        <f t="shared" si="508"/>
        <v>ja</v>
      </c>
      <c r="L3304" s="5" t="s">
        <v>91</v>
      </c>
      <c r="M3304" s="6" t="s">
        <v>139</v>
      </c>
      <c r="O3304" s="2" t="s">
        <v>126</v>
      </c>
      <c r="P3304" s="127" t="s">
        <v>13283</v>
      </c>
      <c r="R3304" s="6" t="s">
        <v>789</v>
      </c>
      <c r="V3304" s="127"/>
      <c r="BE3304" s="23" t="str">
        <f t="shared" si="511"/>
        <v>EMF ja</v>
      </c>
      <c r="BF3304" s="23">
        <f t="shared" si="506"/>
        <v>20</v>
      </c>
      <c r="BG3304" s="23" t="str">
        <f t="shared" si="507"/>
        <v>&lt;100m</v>
      </c>
      <c r="BH3304" s="23">
        <f t="shared" si="512"/>
        <v>1</v>
      </c>
      <c r="BK3304" s="116" t="s">
        <v>162</v>
      </c>
      <c r="BL3304" s="116">
        <v>20</v>
      </c>
      <c r="BO3304" s="2" t="s">
        <v>13284</v>
      </c>
      <c r="BP3304" s="3">
        <v>1</v>
      </c>
      <c r="BQ3304" s="2" t="s">
        <v>13285</v>
      </c>
    </row>
    <row r="3305" spans="1:71" ht="16.149999999999999" customHeight="1" x14ac:dyDescent="0.25">
      <c r="A3305" s="93">
        <v>3304</v>
      </c>
      <c r="B3305" s="2" t="s">
        <v>211</v>
      </c>
      <c r="C3305" s="2" t="s">
        <v>119</v>
      </c>
      <c r="D3305" s="2" t="s">
        <v>89</v>
      </c>
      <c r="E3305" s="2" t="s">
        <v>13286</v>
      </c>
      <c r="F3305" s="67">
        <v>43607</v>
      </c>
      <c r="G3305" s="3">
        <f t="shared" si="509"/>
        <v>5</v>
      </c>
      <c r="H3305" s="3">
        <f t="shared" si="510"/>
        <v>2019</v>
      </c>
      <c r="I3305" s="92">
        <v>0.5</v>
      </c>
      <c r="J3305" s="20">
        <f t="shared" si="505"/>
        <v>12</v>
      </c>
      <c r="K3305" s="5" t="str">
        <f t="shared" si="508"/>
        <v>ja</v>
      </c>
      <c r="L3305" s="5" t="s">
        <v>73</v>
      </c>
      <c r="M3305" s="6" t="s">
        <v>115</v>
      </c>
      <c r="N3305" s="5">
        <v>69</v>
      </c>
      <c r="O3305" s="2" t="s">
        <v>5139</v>
      </c>
      <c r="P3305" s="6" t="s">
        <v>12730</v>
      </c>
      <c r="R3305" s="6" t="s">
        <v>77</v>
      </c>
      <c r="V3305" s="127"/>
      <c r="W3305" s="2" t="s">
        <v>9354</v>
      </c>
      <c r="X3305" s="2">
        <v>90</v>
      </c>
      <c r="Y3305" s="2" t="s">
        <v>81</v>
      </c>
      <c r="Z3305" s="2" t="s">
        <v>84</v>
      </c>
      <c r="AA3305" s="2">
        <v>90</v>
      </c>
      <c r="AB3305" s="2" t="s">
        <v>94</v>
      </c>
      <c r="AC3305" s="2" t="s">
        <v>84</v>
      </c>
      <c r="AD3305" s="2">
        <v>90</v>
      </c>
      <c r="AE3305" s="2" t="s">
        <v>83</v>
      </c>
      <c r="AF3305" s="2" t="s">
        <v>84</v>
      </c>
      <c r="AJ3305" s="2">
        <v>100</v>
      </c>
      <c r="AK3305" s="2" t="s">
        <v>81</v>
      </c>
      <c r="AL3305" s="2" t="s">
        <v>84</v>
      </c>
      <c r="AP3305" s="2">
        <v>100</v>
      </c>
      <c r="AQ3305" s="2" t="s">
        <v>81</v>
      </c>
      <c r="AR3305" s="2" t="s">
        <v>84</v>
      </c>
      <c r="BE3305" s="23" t="str">
        <f t="shared" si="511"/>
        <v>EMF nein</v>
      </c>
      <c r="BF3305" s="23" t="str">
        <f t="shared" si="506"/>
        <v/>
      </c>
      <c r="BG3305" s="23" t="str">
        <f t="shared" si="507"/>
        <v/>
      </c>
      <c r="BH3305" s="23">
        <f t="shared" si="512"/>
        <v>0</v>
      </c>
      <c r="BO3305" s="2" t="s">
        <v>13287</v>
      </c>
      <c r="BP3305" s="3">
        <v>1</v>
      </c>
      <c r="BQ3305" s="2" t="s">
        <v>13288</v>
      </c>
    </row>
    <row r="3306" spans="1:71" ht="16.149999999999999" customHeight="1" x14ac:dyDescent="0.25">
      <c r="A3306" s="93">
        <v>3305</v>
      </c>
      <c r="B3306" s="2" t="s">
        <v>87</v>
      </c>
      <c r="C3306" s="2" t="s">
        <v>3963</v>
      </c>
      <c r="D3306" s="2" t="s">
        <v>124</v>
      </c>
      <c r="E3306" s="2" t="s">
        <v>13289</v>
      </c>
      <c r="F3306" s="67">
        <v>43607</v>
      </c>
      <c r="G3306" s="3">
        <f t="shared" si="509"/>
        <v>5</v>
      </c>
      <c r="H3306" s="3">
        <f t="shared" si="510"/>
        <v>2019</v>
      </c>
      <c r="I3306" s="92">
        <v>0.625</v>
      </c>
      <c r="J3306" s="20">
        <f t="shared" si="505"/>
        <v>15</v>
      </c>
      <c r="K3306" s="5" t="str">
        <f t="shared" si="508"/>
        <v>ja</v>
      </c>
      <c r="L3306" s="5" t="s">
        <v>73</v>
      </c>
      <c r="M3306" s="6" t="s">
        <v>74</v>
      </c>
      <c r="N3306" s="5">
        <v>86</v>
      </c>
      <c r="O3306" s="2" t="s">
        <v>5139</v>
      </c>
      <c r="P3306" s="127" t="s">
        <v>13290</v>
      </c>
      <c r="R3306" s="6" t="s">
        <v>77</v>
      </c>
      <c r="U3306" s="2" t="s">
        <v>74</v>
      </c>
      <c r="V3306" s="127"/>
      <c r="X3306" s="2">
        <v>284</v>
      </c>
      <c r="Y3306" s="2" t="s">
        <v>81</v>
      </c>
      <c r="Z3306" s="2" t="s">
        <v>82</v>
      </c>
      <c r="AA3306" s="2">
        <v>284</v>
      </c>
      <c r="AB3306" s="2" t="s">
        <v>81</v>
      </c>
      <c r="AC3306" s="2" t="s">
        <v>82</v>
      </c>
      <c r="AD3306" s="2">
        <v>284</v>
      </c>
      <c r="AE3306" s="2" t="s">
        <v>83</v>
      </c>
      <c r="AF3306" s="2" t="s">
        <v>82</v>
      </c>
      <c r="AJ3306" s="2">
        <v>284</v>
      </c>
      <c r="AK3306" s="2" t="s">
        <v>81</v>
      </c>
      <c r="AL3306" s="2" t="s">
        <v>82</v>
      </c>
      <c r="AM3306" s="2">
        <v>284</v>
      </c>
      <c r="AN3306" s="2" t="s">
        <v>81</v>
      </c>
      <c r="AO3306" s="2" t="s">
        <v>82</v>
      </c>
      <c r="AP3306" s="2">
        <v>284</v>
      </c>
      <c r="AQ3306" s="2" t="s">
        <v>83</v>
      </c>
      <c r="AR3306" s="2" t="s">
        <v>82</v>
      </c>
      <c r="BE3306" s="23" t="str">
        <f t="shared" si="511"/>
        <v>EMF nein</v>
      </c>
      <c r="BF3306" s="23" t="str">
        <f t="shared" si="506"/>
        <v/>
      </c>
      <c r="BG3306" s="23" t="str">
        <f t="shared" si="507"/>
        <v/>
      </c>
      <c r="BH3306" s="23">
        <f t="shared" si="512"/>
        <v>0</v>
      </c>
      <c r="BO3306" s="2" t="s">
        <v>13291</v>
      </c>
      <c r="BP3306" s="3">
        <v>1</v>
      </c>
      <c r="BQ3306" s="2" t="s">
        <v>13292</v>
      </c>
    </row>
    <row r="3307" spans="1:71" ht="16.149999999999999" customHeight="1" x14ac:dyDescent="0.25">
      <c r="A3307" s="1">
        <v>3306</v>
      </c>
      <c r="B3307" s="2" t="s">
        <v>211</v>
      </c>
      <c r="C3307" s="2" t="s">
        <v>3731</v>
      </c>
      <c r="D3307" s="2" t="s">
        <v>104</v>
      </c>
      <c r="E3307" s="2" t="s">
        <v>13293</v>
      </c>
      <c r="F3307" s="67">
        <v>43608</v>
      </c>
      <c r="G3307" s="3">
        <f t="shared" si="509"/>
        <v>5</v>
      </c>
      <c r="H3307" s="3">
        <f t="shared" si="510"/>
        <v>2019</v>
      </c>
      <c r="I3307" s="92">
        <v>0.30208333333333298</v>
      </c>
      <c r="J3307" s="20">
        <f t="shared" si="505"/>
        <v>7</v>
      </c>
      <c r="K3307" s="5" t="str">
        <f t="shared" si="508"/>
        <v>ja</v>
      </c>
      <c r="L3307" s="5" t="s">
        <v>91</v>
      </c>
      <c r="M3307" s="6" t="s">
        <v>74</v>
      </c>
      <c r="O3307" s="2" t="s">
        <v>140</v>
      </c>
      <c r="P3307" s="127" t="s">
        <v>13294</v>
      </c>
      <c r="R3307" s="6" t="s">
        <v>77</v>
      </c>
      <c r="V3307" s="127"/>
      <c r="BE3307" s="23" t="str">
        <f t="shared" si="511"/>
        <v>EMF nein</v>
      </c>
      <c r="BF3307" s="23" t="str">
        <f t="shared" si="506"/>
        <v/>
      </c>
      <c r="BG3307" s="23" t="str">
        <f t="shared" si="507"/>
        <v/>
      </c>
      <c r="BH3307" s="23">
        <f t="shared" si="512"/>
        <v>0</v>
      </c>
      <c r="BP3307" s="3">
        <v>1</v>
      </c>
      <c r="BR3307" s="336" t="s">
        <v>22488</v>
      </c>
      <c r="BS3307" s="2" t="s">
        <v>13295</v>
      </c>
    </row>
    <row r="3308" spans="1:71" ht="16.149999999999999" customHeight="1" x14ac:dyDescent="0.25">
      <c r="A3308" s="1">
        <v>3307</v>
      </c>
      <c r="B3308" s="2" t="s">
        <v>211</v>
      </c>
      <c r="C3308" s="2" t="s">
        <v>363</v>
      </c>
      <c r="D3308" s="2" t="s">
        <v>364</v>
      </c>
      <c r="E3308" s="2" t="s">
        <v>13296</v>
      </c>
      <c r="F3308" s="67">
        <v>43546</v>
      </c>
      <c r="G3308" s="3">
        <f t="shared" si="509"/>
        <v>3</v>
      </c>
      <c r="H3308" s="3">
        <f t="shared" si="510"/>
        <v>2019</v>
      </c>
      <c r="I3308" s="92">
        <v>0.104166666666667</v>
      </c>
      <c r="J3308" s="20">
        <f t="shared" si="505"/>
        <v>2</v>
      </c>
      <c r="K3308" s="5" t="str">
        <f t="shared" si="508"/>
        <v>ja</v>
      </c>
      <c r="L3308" s="5" t="s">
        <v>73</v>
      </c>
      <c r="M3308" s="6" t="s">
        <v>74</v>
      </c>
      <c r="N3308" s="5">
        <v>69</v>
      </c>
      <c r="O3308" s="2" t="s">
        <v>5139</v>
      </c>
      <c r="P3308" s="127" t="s">
        <v>13297</v>
      </c>
      <c r="V3308" s="127"/>
      <c r="BE3308" s="23" t="str">
        <f t="shared" si="511"/>
        <v>EMF nein</v>
      </c>
      <c r="BF3308" s="23" t="str">
        <f t="shared" si="506"/>
        <v/>
      </c>
      <c r="BG3308" s="23" t="str">
        <f t="shared" si="507"/>
        <v/>
      </c>
      <c r="BH3308" s="23">
        <f t="shared" si="512"/>
        <v>0</v>
      </c>
      <c r="BO3308" s="2" t="s">
        <v>13298</v>
      </c>
      <c r="BP3308" s="3">
        <v>1</v>
      </c>
      <c r="BQ3308" s="2" t="s">
        <v>13299</v>
      </c>
    </row>
    <row r="3309" spans="1:71" ht="16.149999999999999" customHeight="1" x14ac:dyDescent="0.25">
      <c r="A3309" s="93">
        <v>3308</v>
      </c>
      <c r="B3309" s="17" t="s">
        <v>87</v>
      </c>
      <c r="C3309" s="2" t="s">
        <v>3918</v>
      </c>
      <c r="D3309" s="2" t="s">
        <v>364</v>
      </c>
      <c r="E3309" s="2" t="s">
        <v>13300</v>
      </c>
      <c r="F3309" s="67">
        <v>43537</v>
      </c>
      <c r="G3309" s="3">
        <f t="shared" si="509"/>
        <v>3</v>
      </c>
      <c r="H3309" s="3">
        <f t="shared" si="510"/>
        <v>2019</v>
      </c>
      <c r="I3309" s="92">
        <v>0.60416666666666696</v>
      </c>
      <c r="J3309" s="20">
        <f t="shared" si="505"/>
        <v>14</v>
      </c>
      <c r="K3309" s="5" t="str">
        <f t="shared" si="508"/>
        <v>ja</v>
      </c>
      <c r="L3309" s="5" t="s">
        <v>73</v>
      </c>
      <c r="M3309" s="6" t="s">
        <v>74</v>
      </c>
      <c r="N3309" s="5">
        <v>75</v>
      </c>
      <c r="O3309" s="2" t="s">
        <v>5139</v>
      </c>
      <c r="P3309" s="127" t="s">
        <v>13301</v>
      </c>
      <c r="R3309" s="6" t="s">
        <v>789</v>
      </c>
      <c r="V3309" s="127"/>
      <c r="W3309" s="2" t="s">
        <v>13302</v>
      </c>
      <c r="X3309" s="2" t="s">
        <v>109</v>
      </c>
      <c r="Y3309" s="2" t="s">
        <v>109</v>
      </c>
      <c r="Z3309" s="2" t="s">
        <v>109</v>
      </c>
      <c r="AA3309" s="2" t="s">
        <v>109</v>
      </c>
      <c r="AB3309" s="2" t="s">
        <v>109</v>
      </c>
      <c r="AC3309" s="2" t="s">
        <v>109</v>
      </c>
      <c r="AD3309" s="2" t="s">
        <v>109</v>
      </c>
      <c r="AE3309" s="2" t="s">
        <v>109</v>
      </c>
      <c r="AF3309" s="2" t="s">
        <v>109</v>
      </c>
      <c r="BE3309" s="23" t="str">
        <f t="shared" si="511"/>
        <v>EMF nein</v>
      </c>
      <c r="BF3309" s="23" t="str">
        <f t="shared" si="506"/>
        <v/>
      </c>
      <c r="BG3309" s="23" t="str">
        <f t="shared" si="507"/>
        <v/>
      </c>
      <c r="BH3309" s="23">
        <f t="shared" si="512"/>
        <v>0</v>
      </c>
      <c r="BO3309" s="2" t="s">
        <v>13303</v>
      </c>
      <c r="BP3309" s="3">
        <v>1</v>
      </c>
      <c r="BQ3309" s="2" t="s">
        <v>13304</v>
      </c>
    </row>
    <row r="3310" spans="1:71" ht="0.75" customHeight="1" x14ac:dyDescent="0.25">
      <c r="A3310" s="1">
        <v>3309</v>
      </c>
      <c r="B3310" s="2" t="s">
        <v>135</v>
      </c>
      <c r="C3310" s="2" t="s">
        <v>13305</v>
      </c>
      <c r="D3310" s="2" t="s">
        <v>178</v>
      </c>
      <c r="E3310" s="2" t="s">
        <v>13306</v>
      </c>
      <c r="F3310" s="67">
        <v>43544</v>
      </c>
      <c r="G3310" s="3">
        <f t="shared" si="509"/>
        <v>3</v>
      </c>
      <c r="H3310" s="3">
        <f t="shared" si="510"/>
        <v>2019</v>
      </c>
      <c r="I3310" s="92">
        <v>0.42708333333333298</v>
      </c>
      <c r="J3310" s="20">
        <f t="shared" si="505"/>
        <v>10</v>
      </c>
      <c r="K3310" s="5" t="str">
        <f t="shared" si="508"/>
        <v>ja</v>
      </c>
      <c r="L3310" s="5" t="s">
        <v>91</v>
      </c>
      <c r="M3310" s="6" t="s">
        <v>139</v>
      </c>
      <c r="O3310" s="2" t="s">
        <v>126</v>
      </c>
      <c r="P3310" s="127" t="s">
        <v>13307</v>
      </c>
      <c r="R3310" s="6" t="s">
        <v>789</v>
      </c>
      <c r="V3310" s="127"/>
      <c r="BE3310" s="23" t="str">
        <f t="shared" si="511"/>
        <v>EMF ja</v>
      </c>
      <c r="BF3310" s="23">
        <f t="shared" si="506"/>
        <v>1600</v>
      </c>
      <c r="BG3310" s="23" t="str">
        <f t="shared" si="507"/>
        <v>500+m</v>
      </c>
      <c r="BH3310" s="23">
        <f t="shared" si="512"/>
        <v>1</v>
      </c>
      <c r="BM3310" s="2" t="s">
        <v>162</v>
      </c>
      <c r="BN3310" s="2">
        <v>1600</v>
      </c>
      <c r="BO3310" s="2" t="s">
        <v>13308</v>
      </c>
      <c r="BP3310" s="3">
        <v>1</v>
      </c>
      <c r="BQ3310" s="2" t="s">
        <v>13309</v>
      </c>
    </row>
    <row r="3311" spans="1:71" ht="16.149999999999999" customHeight="1" x14ac:dyDescent="0.25">
      <c r="A3311" s="93">
        <v>3310</v>
      </c>
      <c r="B3311" s="2" t="s">
        <v>211</v>
      </c>
      <c r="C3311" s="2" t="s">
        <v>280</v>
      </c>
      <c r="D3311" s="2" t="s">
        <v>137</v>
      </c>
      <c r="E3311" s="2" t="s">
        <v>13310</v>
      </c>
      <c r="F3311" s="67">
        <v>43607</v>
      </c>
      <c r="G3311" s="3">
        <f t="shared" si="509"/>
        <v>5</v>
      </c>
      <c r="H3311" s="3">
        <f t="shared" si="510"/>
        <v>2019</v>
      </c>
      <c r="I3311" s="92">
        <v>0.71875</v>
      </c>
      <c r="J3311" s="20">
        <f t="shared" si="505"/>
        <v>17</v>
      </c>
      <c r="K3311" s="5" t="str">
        <f t="shared" si="508"/>
        <v>ja</v>
      </c>
      <c r="L3311" s="5" t="s">
        <v>91</v>
      </c>
      <c r="M3311" s="6" t="s">
        <v>74</v>
      </c>
      <c r="N3311" s="5">
        <v>67</v>
      </c>
      <c r="O3311" s="2" t="s">
        <v>75</v>
      </c>
      <c r="P3311" s="127" t="s">
        <v>13311</v>
      </c>
      <c r="R3311" s="6" t="s">
        <v>77</v>
      </c>
      <c r="U3311" s="2" t="s">
        <v>208</v>
      </c>
      <c r="V3311" s="127" t="s">
        <v>80</v>
      </c>
      <c r="X3311" s="2">
        <v>90</v>
      </c>
      <c r="Y3311" s="2" t="s">
        <v>81</v>
      </c>
      <c r="Z3311" s="2" t="s">
        <v>82</v>
      </c>
      <c r="AA3311" s="2">
        <v>90</v>
      </c>
      <c r="AB3311" s="2" t="s">
        <v>81</v>
      </c>
      <c r="AC3311" s="2" t="s">
        <v>82</v>
      </c>
      <c r="AD3311" s="2">
        <v>90</v>
      </c>
      <c r="AE3311" s="2" t="s">
        <v>81</v>
      </c>
      <c r="AF3311" s="2" t="s">
        <v>82</v>
      </c>
      <c r="AJ3311" s="2">
        <v>50</v>
      </c>
      <c r="AK3311" s="2" t="s">
        <v>81</v>
      </c>
      <c r="AL3311" s="2" t="s">
        <v>82</v>
      </c>
      <c r="AM3311" s="2">
        <v>50</v>
      </c>
      <c r="AN3311" s="2" t="s">
        <v>94</v>
      </c>
      <c r="AO3311" s="2" t="s">
        <v>82</v>
      </c>
      <c r="AP3311" s="2">
        <v>50</v>
      </c>
      <c r="AQ3311" s="2" t="s">
        <v>81</v>
      </c>
      <c r="AR3311" s="2" t="s">
        <v>82</v>
      </c>
      <c r="BE3311" s="23" t="str">
        <f t="shared" si="511"/>
        <v>EMF nein</v>
      </c>
      <c r="BF3311" s="23" t="str">
        <f t="shared" si="506"/>
        <v/>
      </c>
      <c r="BG3311" s="23" t="str">
        <f t="shared" si="507"/>
        <v/>
      </c>
      <c r="BH3311" s="23">
        <f t="shared" si="512"/>
        <v>0</v>
      </c>
      <c r="BO3311" s="2" t="s">
        <v>13312</v>
      </c>
      <c r="BP3311" s="3">
        <v>1</v>
      </c>
      <c r="BQ3311" s="2" t="s">
        <v>13313</v>
      </c>
    </row>
    <row r="3312" spans="1:71" ht="16.149999999999999" customHeight="1" x14ac:dyDescent="0.25">
      <c r="A3312" s="1">
        <v>3311</v>
      </c>
      <c r="B3312" s="2" t="s">
        <v>211</v>
      </c>
      <c r="C3312" s="2" t="s">
        <v>13314</v>
      </c>
      <c r="D3312" s="2" t="s">
        <v>264</v>
      </c>
      <c r="E3312" s="2" t="s">
        <v>8938</v>
      </c>
      <c r="F3312" s="67">
        <v>43606</v>
      </c>
      <c r="G3312" s="3">
        <f t="shared" si="509"/>
        <v>5</v>
      </c>
      <c r="H3312" s="3">
        <f t="shared" si="510"/>
        <v>2019</v>
      </c>
      <c r="I3312" s="92">
        <v>0.41666666666666702</v>
      </c>
      <c r="J3312" s="20">
        <f t="shared" si="505"/>
        <v>10</v>
      </c>
      <c r="K3312" s="5" t="str">
        <f t="shared" si="508"/>
        <v>ja</v>
      </c>
      <c r="L3312" s="5" t="s">
        <v>91</v>
      </c>
      <c r="M3312" s="6" t="s">
        <v>74</v>
      </c>
      <c r="N3312" s="5">
        <v>50</v>
      </c>
      <c r="O3312" s="2" t="s">
        <v>126</v>
      </c>
      <c r="P3312" s="127" t="s">
        <v>13315</v>
      </c>
      <c r="R3312" s="6" t="s">
        <v>77</v>
      </c>
      <c r="U3312" s="2" t="s">
        <v>74</v>
      </c>
      <c r="V3312" s="127"/>
      <c r="X3312" s="2">
        <v>1070</v>
      </c>
      <c r="Y3312" s="2" t="s">
        <v>81</v>
      </c>
      <c r="Z3312" s="2" t="s">
        <v>84</v>
      </c>
      <c r="AA3312" s="2">
        <v>1070</v>
      </c>
      <c r="AB3312" s="2" t="s">
        <v>81</v>
      </c>
      <c r="AC3312" s="2" t="s">
        <v>84</v>
      </c>
      <c r="AD3312" s="2">
        <v>1070</v>
      </c>
      <c r="AE3312" s="2" t="s">
        <v>83</v>
      </c>
      <c r="AF3312" s="2" t="s">
        <v>84</v>
      </c>
      <c r="BE3312" s="23" t="str">
        <f t="shared" si="511"/>
        <v>EMF nein</v>
      </c>
      <c r="BF3312" s="23" t="str">
        <f t="shared" si="506"/>
        <v/>
      </c>
      <c r="BG3312" s="23" t="str">
        <f t="shared" si="507"/>
        <v/>
      </c>
      <c r="BH3312" s="23">
        <f t="shared" si="512"/>
        <v>0</v>
      </c>
      <c r="BO3312" s="2" t="s">
        <v>13316</v>
      </c>
      <c r="BP3312" s="3">
        <v>1</v>
      </c>
      <c r="BQ3312" s="2" t="s">
        <v>13317</v>
      </c>
    </row>
    <row r="3313" spans="1:69" ht="16.149999999999999" customHeight="1" x14ac:dyDescent="0.25">
      <c r="A3313" s="93">
        <v>3312</v>
      </c>
      <c r="B3313" s="2" t="s">
        <v>211</v>
      </c>
      <c r="C3313" s="2" t="s">
        <v>6578</v>
      </c>
      <c r="D3313" s="2" t="s">
        <v>124</v>
      </c>
      <c r="E3313" s="2" t="s">
        <v>9316</v>
      </c>
      <c r="F3313" s="67">
        <v>43608</v>
      </c>
      <c r="G3313" s="3">
        <f t="shared" si="509"/>
        <v>5</v>
      </c>
      <c r="H3313" s="3">
        <f t="shared" si="510"/>
        <v>2019</v>
      </c>
      <c r="I3313" s="92">
        <v>0.5</v>
      </c>
      <c r="J3313" s="20">
        <f t="shared" si="505"/>
        <v>12</v>
      </c>
      <c r="K3313" s="5" t="str">
        <f t="shared" si="508"/>
        <v>ja</v>
      </c>
      <c r="L3313" s="5" t="s">
        <v>73</v>
      </c>
      <c r="M3313" s="6" t="s">
        <v>100</v>
      </c>
      <c r="N3313" s="5">
        <v>16</v>
      </c>
      <c r="O3313" s="2" t="s">
        <v>5139</v>
      </c>
      <c r="P3313" s="6" t="s">
        <v>13318</v>
      </c>
      <c r="R3313" s="6" t="s">
        <v>77</v>
      </c>
      <c r="T3313" s="6" t="s">
        <v>80</v>
      </c>
      <c r="U3313" s="2" t="s">
        <v>74</v>
      </c>
      <c r="V3313" s="127"/>
      <c r="X3313" s="2">
        <v>307</v>
      </c>
      <c r="Y3313" s="2" t="s">
        <v>81</v>
      </c>
      <c r="Z3313" s="2" t="s">
        <v>161</v>
      </c>
      <c r="AD3313" s="2">
        <v>307</v>
      </c>
      <c r="AE3313" s="2" t="s">
        <v>81</v>
      </c>
      <c r="AF3313" s="2" t="s">
        <v>161</v>
      </c>
      <c r="BE3313" s="23" t="str">
        <f t="shared" si="511"/>
        <v>EMF nein</v>
      </c>
      <c r="BF3313" s="23" t="str">
        <f t="shared" si="506"/>
        <v/>
      </c>
      <c r="BG3313" s="23" t="str">
        <f t="shared" si="507"/>
        <v/>
      </c>
      <c r="BH3313" s="23">
        <f t="shared" si="512"/>
        <v>0</v>
      </c>
      <c r="BO3313" s="2" t="s">
        <v>13319</v>
      </c>
      <c r="BP3313" s="3">
        <v>1</v>
      </c>
      <c r="BQ3313" s="2" t="s">
        <v>13320</v>
      </c>
    </row>
    <row r="3314" spans="1:69" ht="16.149999999999999" customHeight="1" x14ac:dyDescent="0.25">
      <c r="A3314" s="1">
        <v>3313</v>
      </c>
      <c r="B3314" s="2" t="s">
        <v>87</v>
      </c>
      <c r="C3314" s="2" t="s">
        <v>540</v>
      </c>
      <c r="D3314" s="2" t="s">
        <v>124</v>
      </c>
      <c r="E3314" s="2" t="s">
        <v>140</v>
      </c>
      <c r="F3314" s="67">
        <v>43655</v>
      </c>
      <c r="G3314" s="3">
        <f t="shared" si="509"/>
        <v>7</v>
      </c>
      <c r="H3314" s="3">
        <f t="shared" si="510"/>
        <v>2019</v>
      </c>
      <c r="I3314" s="92">
        <v>0.63541666666666696</v>
      </c>
      <c r="J3314" s="20">
        <f t="shared" si="505"/>
        <v>15</v>
      </c>
      <c r="K3314" s="5" t="str">
        <f t="shared" si="508"/>
        <v>ja</v>
      </c>
      <c r="L3314" s="5" t="s">
        <v>91</v>
      </c>
      <c r="M3314" s="6" t="s">
        <v>11554</v>
      </c>
      <c r="N3314" s="5">
        <v>83</v>
      </c>
      <c r="O3314" s="6" t="s">
        <v>101</v>
      </c>
      <c r="P3314" s="127" t="s">
        <v>13321</v>
      </c>
      <c r="R3314" s="6" t="s">
        <v>77</v>
      </c>
      <c r="U3314" s="2" t="s">
        <v>139</v>
      </c>
      <c r="V3314" s="127"/>
      <c r="AD3314" s="2">
        <v>100</v>
      </c>
      <c r="AE3314" s="2" t="s">
        <v>94</v>
      </c>
      <c r="AF3314" s="2" t="s">
        <v>82</v>
      </c>
      <c r="BE3314" s="23" t="str">
        <f t="shared" si="511"/>
        <v>EMF nein</v>
      </c>
      <c r="BF3314" s="23" t="str">
        <f t="shared" si="506"/>
        <v/>
      </c>
      <c r="BG3314" s="23" t="str">
        <f t="shared" si="507"/>
        <v/>
      </c>
      <c r="BH3314" s="23">
        <f t="shared" si="512"/>
        <v>0</v>
      </c>
      <c r="BO3314" s="2" t="s">
        <v>13322</v>
      </c>
      <c r="BP3314" s="3">
        <v>1</v>
      </c>
      <c r="BQ3314" s="2" t="s">
        <v>13323</v>
      </c>
    </row>
    <row r="3315" spans="1:69" ht="16.149999999999999" customHeight="1" x14ac:dyDescent="0.25">
      <c r="A3315" s="93">
        <v>3314</v>
      </c>
      <c r="B3315" s="2" t="s">
        <v>211</v>
      </c>
      <c r="C3315" s="2" t="s">
        <v>3491</v>
      </c>
      <c r="D3315" s="2" t="s">
        <v>124</v>
      </c>
      <c r="E3315" s="2" t="s">
        <v>12547</v>
      </c>
      <c r="F3315" s="67">
        <v>43608</v>
      </c>
      <c r="G3315" s="3">
        <f t="shared" si="509"/>
        <v>5</v>
      </c>
      <c r="H3315" s="3">
        <f t="shared" si="510"/>
        <v>2019</v>
      </c>
      <c r="I3315" s="92">
        <v>0.27083333333333298</v>
      </c>
      <c r="J3315" s="20">
        <f t="shared" si="505"/>
        <v>6</v>
      </c>
      <c r="K3315" s="5" t="str">
        <f t="shared" si="508"/>
        <v>ja</v>
      </c>
      <c r="L3315" s="5" t="s">
        <v>91</v>
      </c>
      <c r="M3315" s="6" t="s">
        <v>74</v>
      </c>
      <c r="N3315" s="5">
        <v>36</v>
      </c>
      <c r="O3315" s="2" t="s">
        <v>5139</v>
      </c>
      <c r="P3315" s="127" t="s">
        <v>13324</v>
      </c>
      <c r="R3315" s="6" t="s">
        <v>77</v>
      </c>
      <c r="T3315" s="6" t="s">
        <v>80</v>
      </c>
      <c r="U3315" s="2" t="s">
        <v>208</v>
      </c>
      <c r="V3315" s="127" t="s">
        <v>202</v>
      </c>
      <c r="X3315" s="2">
        <v>225</v>
      </c>
      <c r="Y3315" s="2" t="s">
        <v>81</v>
      </c>
      <c r="Z3315" s="2" t="s">
        <v>82</v>
      </c>
      <c r="AA3315" s="2">
        <v>225</v>
      </c>
      <c r="AB3315" s="2" t="s">
        <v>81</v>
      </c>
      <c r="AC3315" s="2" t="s">
        <v>82</v>
      </c>
      <c r="AD3315" s="2">
        <v>225</v>
      </c>
      <c r="AE3315" s="2" t="s">
        <v>81</v>
      </c>
      <c r="AF3315" s="2" t="s">
        <v>82</v>
      </c>
      <c r="BE3315" s="23" t="str">
        <f t="shared" si="511"/>
        <v>EMF nein</v>
      </c>
      <c r="BF3315" s="23" t="str">
        <f t="shared" si="506"/>
        <v/>
      </c>
      <c r="BG3315" s="23" t="str">
        <f t="shared" si="507"/>
        <v/>
      </c>
      <c r="BH3315" s="23">
        <f t="shared" si="512"/>
        <v>0</v>
      </c>
      <c r="BO3315" s="2" t="s">
        <v>13325</v>
      </c>
      <c r="BP3315" s="3">
        <v>1</v>
      </c>
      <c r="BQ3315" s="2" t="s">
        <v>13326</v>
      </c>
    </row>
    <row r="3316" spans="1:69" ht="16.149999999999999" customHeight="1" x14ac:dyDescent="0.25">
      <c r="A3316" s="93">
        <v>3315</v>
      </c>
      <c r="B3316" s="2" t="s">
        <v>135</v>
      </c>
      <c r="C3316" s="2" t="s">
        <v>13327</v>
      </c>
      <c r="D3316" s="2" t="s">
        <v>348</v>
      </c>
      <c r="E3316" s="2" t="s">
        <v>13328</v>
      </c>
      <c r="F3316" s="67">
        <v>43608</v>
      </c>
      <c r="G3316" s="3">
        <f t="shared" si="509"/>
        <v>5</v>
      </c>
      <c r="H3316" s="3">
        <f t="shared" si="510"/>
        <v>2019</v>
      </c>
      <c r="J3316" s="20" t="str">
        <f t="shared" si="505"/>
        <v/>
      </c>
      <c r="K3316" s="5" t="str">
        <f t="shared" si="508"/>
        <v>ja</v>
      </c>
      <c r="O3316" s="2" t="s">
        <v>140</v>
      </c>
      <c r="P3316" s="127" t="s">
        <v>13329</v>
      </c>
      <c r="R3316" s="6" t="s">
        <v>77</v>
      </c>
      <c r="U3316" s="2" t="s">
        <v>74</v>
      </c>
      <c r="V3316" s="127"/>
      <c r="X3316" s="2">
        <v>95</v>
      </c>
      <c r="Y3316" s="2" t="s">
        <v>81</v>
      </c>
      <c r="Z3316" s="2" t="s">
        <v>82</v>
      </c>
      <c r="AA3316" s="2">
        <v>95</v>
      </c>
      <c r="AB3316" s="2" t="s">
        <v>81</v>
      </c>
      <c r="AC3316" s="2" t="s">
        <v>82</v>
      </c>
      <c r="AD3316" s="2">
        <v>95</v>
      </c>
      <c r="AE3316" s="2" t="s">
        <v>81</v>
      </c>
      <c r="AF3316" s="2" t="s">
        <v>82</v>
      </c>
      <c r="BE3316" s="23" t="str">
        <f t="shared" si="511"/>
        <v>EMF ja</v>
      </c>
      <c r="BF3316" s="23">
        <f t="shared" si="506"/>
        <v>1750</v>
      </c>
      <c r="BG3316" s="23" t="str">
        <f t="shared" si="507"/>
        <v>500+m</v>
      </c>
      <c r="BH3316" s="23">
        <f t="shared" si="512"/>
        <v>3</v>
      </c>
      <c r="BI3316" s="2" t="s">
        <v>162</v>
      </c>
      <c r="BJ3316" s="2">
        <v>1750</v>
      </c>
      <c r="BK3316" s="2" t="s">
        <v>162</v>
      </c>
      <c r="BL3316" s="2">
        <v>1830</v>
      </c>
      <c r="BM3316" s="2" t="s">
        <v>162</v>
      </c>
      <c r="BN3316" s="2">
        <v>1890</v>
      </c>
      <c r="BO3316" s="2" t="s">
        <v>13330</v>
      </c>
      <c r="BP3316" s="3">
        <v>1</v>
      </c>
      <c r="BQ3316" s="2" t="s">
        <v>13331</v>
      </c>
    </row>
    <row r="3317" spans="1:69" ht="16.149999999999999" customHeight="1" x14ac:dyDescent="0.25">
      <c r="A3317" s="1">
        <v>3316</v>
      </c>
      <c r="B3317" s="2" t="s">
        <v>211</v>
      </c>
      <c r="C3317" s="2" t="s">
        <v>13332</v>
      </c>
      <c r="D3317" s="2" t="s">
        <v>13333</v>
      </c>
      <c r="E3317" s="2" t="s">
        <v>4197</v>
      </c>
      <c r="F3317" s="106">
        <v>43605</v>
      </c>
      <c r="G3317" s="3">
        <f t="shared" si="509"/>
        <v>5</v>
      </c>
      <c r="H3317" s="3">
        <f t="shared" si="510"/>
        <v>2019</v>
      </c>
      <c r="J3317" s="20" t="str">
        <f t="shared" si="505"/>
        <v/>
      </c>
      <c r="K3317" s="5" t="str">
        <f t="shared" si="508"/>
        <v>ja</v>
      </c>
      <c r="O3317" s="2" t="s">
        <v>140</v>
      </c>
      <c r="P3317" s="127" t="s">
        <v>13334</v>
      </c>
      <c r="R3317" s="6" t="s">
        <v>77</v>
      </c>
      <c r="V3317" s="127"/>
      <c r="X3317" s="2">
        <v>70</v>
      </c>
      <c r="Y3317" s="2" t="s">
        <v>81</v>
      </c>
      <c r="Z3317" s="2" t="s">
        <v>161</v>
      </c>
      <c r="AA3317" s="2">
        <v>70</v>
      </c>
      <c r="AB3317" s="2" t="s">
        <v>94</v>
      </c>
      <c r="AC3317" s="2" t="s">
        <v>161</v>
      </c>
      <c r="AD3317" s="2">
        <v>70</v>
      </c>
      <c r="AE3317" s="2" t="s">
        <v>81</v>
      </c>
      <c r="AF3317" s="2" t="s">
        <v>161</v>
      </c>
      <c r="AJ3317" s="2">
        <v>309</v>
      </c>
      <c r="AK3317" s="2" t="s">
        <v>81</v>
      </c>
      <c r="AL3317" s="2" t="s">
        <v>82</v>
      </c>
      <c r="AM3317" s="2">
        <v>309</v>
      </c>
      <c r="AN3317" s="2" t="s">
        <v>81</v>
      </c>
      <c r="AO3317" s="2" t="s">
        <v>82</v>
      </c>
      <c r="AP3317" s="2">
        <v>309</v>
      </c>
      <c r="AQ3317" s="2" t="s">
        <v>81</v>
      </c>
      <c r="AR3317" s="2" t="s">
        <v>82</v>
      </c>
      <c r="AV3317" s="2">
        <v>465</v>
      </c>
      <c r="AW3317" s="2" t="s">
        <v>81</v>
      </c>
      <c r="AX3317" s="2" t="s">
        <v>84</v>
      </c>
      <c r="AY3317" s="2">
        <v>465</v>
      </c>
      <c r="AZ3317" s="2" t="s">
        <v>81</v>
      </c>
      <c r="BA3317" s="2" t="s">
        <v>84</v>
      </c>
      <c r="BB3317" s="2">
        <v>465</v>
      </c>
      <c r="BC3317" s="2" t="s">
        <v>81</v>
      </c>
      <c r="BD3317" s="2" t="s">
        <v>84</v>
      </c>
      <c r="BE3317" s="23" t="str">
        <f t="shared" si="511"/>
        <v>EMF ja</v>
      </c>
      <c r="BF3317" s="23">
        <f t="shared" si="506"/>
        <v>160</v>
      </c>
      <c r="BG3317" s="23" t="str">
        <f t="shared" si="507"/>
        <v>100-499m</v>
      </c>
      <c r="BH3317" s="23">
        <f t="shared" si="512"/>
        <v>1</v>
      </c>
      <c r="BK3317" s="116" t="s">
        <v>162</v>
      </c>
      <c r="BL3317" s="116">
        <v>160</v>
      </c>
      <c r="BO3317" s="2" t="s">
        <v>13335</v>
      </c>
      <c r="BP3317" s="3">
        <v>1</v>
      </c>
      <c r="BQ3317" s="2" t="s">
        <v>13336</v>
      </c>
    </row>
    <row r="3318" spans="1:69" ht="16.149999999999999" customHeight="1" x14ac:dyDescent="0.25">
      <c r="A3318" s="93">
        <v>3317</v>
      </c>
      <c r="B3318" s="2" t="s">
        <v>211</v>
      </c>
      <c r="C3318" s="2" t="s">
        <v>3581</v>
      </c>
      <c r="E3318" s="2" t="s">
        <v>13337</v>
      </c>
      <c r="F3318" s="67">
        <v>43608</v>
      </c>
      <c r="G3318" s="3">
        <f t="shared" si="509"/>
        <v>5</v>
      </c>
      <c r="H3318" s="3">
        <f t="shared" si="510"/>
        <v>2019</v>
      </c>
      <c r="I3318" s="92">
        <v>0.5625</v>
      </c>
      <c r="J3318" s="20">
        <f t="shared" si="505"/>
        <v>13</v>
      </c>
      <c r="K3318" s="5" t="str">
        <f t="shared" si="508"/>
        <v>ja</v>
      </c>
      <c r="M3318" s="6" t="s">
        <v>74</v>
      </c>
      <c r="O3318" s="2" t="s">
        <v>140</v>
      </c>
      <c r="P3318" s="127" t="s">
        <v>13338</v>
      </c>
      <c r="R3318" s="6" t="s">
        <v>77</v>
      </c>
      <c r="V3318" s="127"/>
      <c r="BE3318" s="23" t="str">
        <f t="shared" si="511"/>
        <v>EMF nein</v>
      </c>
      <c r="BF3318" s="23" t="str">
        <f t="shared" si="506"/>
        <v/>
      </c>
      <c r="BG3318" s="23" t="str">
        <f t="shared" si="507"/>
        <v/>
      </c>
      <c r="BH3318" s="23">
        <f t="shared" si="512"/>
        <v>0</v>
      </c>
      <c r="BO3318" s="2" t="s">
        <v>13339</v>
      </c>
      <c r="BP3318" s="3">
        <v>1</v>
      </c>
      <c r="BQ3318" s="2" t="s">
        <v>13340</v>
      </c>
    </row>
    <row r="3319" spans="1:69" ht="16.149999999999999" customHeight="1" x14ac:dyDescent="0.25">
      <c r="A3319" s="93">
        <v>3318</v>
      </c>
      <c r="B3319" s="2" t="s">
        <v>211</v>
      </c>
      <c r="C3319" s="2" t="s">
        <v>10023</v>
      </c>
      <c r="D3319" s="2" t="s">
        <v>145</v>
      </c>
      <c r="E3319" s="2" t="s">
        <v>13341</v>
      </c>
      <c r="F3319" s="67">
        <v>43607</v>
      </c>
      <c r="G3319" s="3">
        <f t="shared" si="509"/>
        <v>5</v>
      </c>
      <c r="H3319" s="3">
        <f t="shared" si="510"/>
        <v>2019</v>
      </c>
      <c r="I3319" s="92">
        <v>0.60069444444444398</v>
      </c>
      <c r="J3319" s="20">
        <f t="shared" si="505"/>
        <v>14</v>
      </c>
      <c r="K3319" s="5" t="str">
        <f t="shared" si="508"/>
        <v>ja</v>
      </c>
      <c r="L3319" s="5" t="s">
        <v>91</v>
      </c>
      <c r="M3319" s="6" t="s">
        <v>100</v>
      </c>
      <c r="N3319" s="5">
        <v>18</v>
      </c>
      <c r="O3319" s="2" t="s">
        <v>126</v>
      </c>
      <c r="P3319" s="6" t="s">
        <v>13342</v>
      </c>
      <c r="R3319" s="6" t="s">
        <v>77</v>
      </c>
      <c r="T3319" s="6" t="s">
        <v>80</v>
      </c>
      <c r="V3319" s="127"/>
      <c r="X3319" s="2">
        <v>490</v>
      </c>
      <c r="Y3319" s="2" t="s">
        <v>83</v>
      </c>
      <c r="Z3319" s="2" t="s">
        <v>168</v>
      </c>
      <c r="AA3319" s="2">
        <v>490</v>
      </c>
      <c r="AB3319" s="2" t="s">
        <v>81</v>
      </c>
      <c r="AC3319" s="2" t="s">
        <v>168</v>
      </c>
      <c r="AD3319" s="2">
        <v>490</v>
      </c>
      <c r="AE3319" s="2" t="s">
        <v>81</v>
      </c>
      <c r="AF3319" s="2" t="s">
        <v>168</v>
      </c>
      <c r="BE3319" s="23" t="str">
        <f t="shared" si="511"/>
        <v>EMF ja</v>
      </c>
      <c r="BF3319" s="23">
        <f t="shared" si="506"/>
        <v>5</v>
      </c>
      <c r="BG3319" s="23" t="str">
        <f t="shared" si="507"/>
        <v>&lt;100m</v>
      </c>
      <c r="BH3319" s="23">
        <f t="shared" si="512"/>
        <v>2</v>
      </c>
      <c r="BI3319" s="2" t="s">
        <v>162</v>
      </c>
      <c r="BJ3319" s="2">
        <v>5</v>
      </c>
      <c r="BK3319" s="2" t="s">
        <v>162</v>
      </c>
      <c r="BL3319" s="2">
        <v>100</v>
      </c>
      <c r="BO3319" s="2" t="s">
        <v>13343</v>
      </c>
      <c r="BP3319" s="3">
        <v>1</v>
      </c>
      <c r="BQ3319" s="2" t="s">
        <v>13344</v>
      </c>
    </row>
    <row r="3320" spans="1:69" ht="16.149999999999999" customHeight="1" x14ac:dyDescent="0.25">
      <c r="A3320" s="1">
        <v>3319</v>
      </c>
      <c r="B3320" s="2" t="s">
        <v>211</v>
      </c>
      <c r="C3320" s="2" t="s">
        <v>13345</v>
      </c>
      <c r="D3320" s="2" t="s">
        <v>137</v>
      </c>
      <c r="E3320" s="2" t="s">
        <v>13346</v>
      </c>
      <c r="F3320" s="67">
        <v>43608</v>
      </c>
      <c r="G3320" s="3">
        <f t="shared" si="509"/>
        <v>5</v>
      </c>
      <c r="H3320" s="3">
        <f t="shared" si="510"/>
        <v>2019</v>
      </c>
      <c r="J3320" s="20" t="str">
        <f t="shared" si="505"/>
        <v/>
      </c>
      <c r="K3320" s="5" t="str">
        <f t="shared" si="508"/>
        <v>ja</v>
      </c>
      <c r="L3320" s="5" t="s">
        <v>91</v>
      </c>
      <c r="M3320" s="6" t="s">
        <v>11554</v>
      </c>
      <c r="N3320" s="5">
        <v>66</v>
      </c>
      <c r="O3320" s="2" t="s">
        <v>126</v>
      </c>
      <c r="P3320" s="127" t="s">
        <v>1112</v>
      </c>
      <c r="R3320" s="6" t="s">
        <v>77</v>
      </c>
      <c r="U3320" s="2" t="s">
        <v>100</v>
      </c>
      <c r="V3320" s="127" t="s">
        <v>80</v>
      </c>
      <c r="X3320" s="2">
        <v>1030</v>
      </c>
      <c r="Y3320" s="2" t="s">
        <v>81</v>
      </c>
      <c r="Z3320" s="2" t="s">
        <v>168</v>
      </c>
      <c r="AA3320" s="2">
        <v>1030</v>
      </c>
      <c r="AB3320" s="2" t="s">
        <v>81</v>
      </c>
      <c r="AC3320" s="2" t="s">
        <v>168</v>
      </c>
      <c r="AD3320" s="2">
        <v>1030</v>
      </c>
      <c r="AE3320" s="2" t="s">
        <v>81</v>
      </c>
      <c r="AF3320" s="2" t="s">
        <v>83</v>
      </c>
      <c r="BE3320" s="23" t="str">
        <f t="shared" si="511"/>
        <v>EMF ja</v>
      </c>
      <c r="BF3320" s="23">
        <f t="shared" si="506"/>
        <v>61</v>
      </c>
      <c r="BG3320" s="23" t="str">
        <f t="shared" si="507"/>
        <v>&lt;100m</v>
      </c>
      <c r="BH3320" s="23">
        <f t="shared" si="512"/>
        <v>2</v>
      </c>
      <c r="BI3320" s="2" t="s">
        <v>162</v>
      </c>
      <c r="BJ3320" s="2">
        <v>460</v>
      </c>
      <c r="BM3320" s="2" t="s">
        <v>162</v>
      </c>
      <c r="BN3320" s="2">
        <v>61</v>
      </c>
      <c r="BO3320" s="1" t="s">
        <v>13347</v>
      </c>
      <c r="BP3320" s="3">
        <v>1</v>
      </c>
      <c r="BQ3320" s="2" t="s">
        <v>13348</v>
      </c>
    </row>
    <row r="3321" spans="1:69" ht="16.149999999999999" customHeight="1" x14ac:dyDescent="0.25">
      <c r="A3321" s="93">
        <v>3320</v>
      </c>
      <c r="B3321" s="2" t="s">
        <v>211</v>
      </c>
      <c r="C3321" s="2" t="s">
        <v>3650</v>
      </c>
      <c r="D3321" s="2" t="s">
        <v>137</v>
      </c>
      <c r="E3321" s="2" t="s">
        <v>8212</v>
      </c>
      <c r="F3321" s="67">
        <v>43605</v>
      </c>
      <c r="G3321" s="3">
        <f t="shared" si="509"/>
        <v>5</v>
      </c>
      <c r="H3321" s="3">
        <f t="shared" si="510"/>
        <v>2019</v>
      </c>
      <c r="I3321" s="92">
        <v>0.5625</v>
      </c>
      <c r="J3321" s="20">
        <f t="shared" si="505"/>
        <v>13</v>
      </c>
      <c r="K3321" s="5" t="str">
        <f t="shared" si="508"/>
        <v>ja</v>
      </c>
      <c r="L3321" s="5" t="s">
        <v>73</v>
      </c>
      <c r="M3321" s="6" t="s">
        <v>74</v>
      </c>
      <c r="N3321" s="5">
        <v>37</v>
      </c>
      <c r="O3321" s="2" t="s">
        <v>126</v>
      </c>
      <c r="P3321" s="127" t="s">
        <v>13349</v>
      </c>
      <c r="R3321" s="6" t="s">
        <v>789</v>
      </c>
      <c r="T3321" s="6" t="s">
        <v>80</v>
      </c>
      <c r="U3321" s="2" t="s">
        <v>74</v>
      </c>
      <c r="V3321" s="127" t="s">
        <v>80</v>
      </c>
      <c r="X3321" s="2" t="s">
        <v>109</v>
      </c>
      <c r="Y3321" s="2" t="s">
        <v>109</v>
      </c>
      <c r="Z3321" s="2" t="s">
        <v>109</v>
      </c>
      <c r="AA3321" s="2" t="s">
        <v>109</v>
      </c>
      <c r="AB3321" s="2" t="s">
        <v>109</v>
      </c>
      <c r="AC3321" s="2" t="s">
        <v>109</v>
      </c>
      <c r="AD3321" s="2" t="s">
        <v>109</v>
      </c>
      <c r="AE3321" s="2" t="s">
        <v>299</v>
      </c>
      <c r="AF3321" s="2" t="s">
        <v>109</v>
      </c>
      <c r="AJ3321" s="2" t="s">
        <v>109</v>
      </c>
      <c r="AK3321" s="2" t="s">
        <v>109</v>
      </c>
      <c r="AL3321" s="2" t="s">
        <v>299</v>
      </c>
      <c r="AM3321" s="2" t="s">
        <v>109</v>
      </c>
      <c r="AN3321" s="2" t="s">
        <v>109</v>
      </c>
      <c r="AO3321" s="2" t="s">
        <v>109</v>
      </c>
      <c r="AP3321" s="2" t="s">
        <v>109</v>
      </c>
      <c r="AQ3321" s="2" t="s">
        <v>109</v>
      </c>
      <c r="AR3321" s="2" t="s">
        <v>109</v>
      </c>
      <c r="BE3321" s="23" t="str">
        <f t="shared" si="511"/>
        <v>EMF nein</v>
      </c>
      <c r="BF3321" s="23" t="str">
        <f t="shared" si="506"/>
        <v/>
      </c>
      <c r="BG3321" s="23" t="str">
        <f t="shared" si="507"/>
        <v/>
      </c>
      <c r="BH3321" s="23">
        <f t="shared" si="512"/>
        <v>0</v>
      </c>
      <c r="BO3321" s="2" t="s">
        <v>13350</v>
      </c>
      <c r="BP3321" s="3">
        <v>1</v>
      </c>
      <c r="BQ3321" s="2" t="s">
        <v>13351</v>
      </c>
    </row>
    <row r="3322" spans="1:69" ht="16.149999999999999" customHeight="1" x14ac:dyDescent="0.25">
      <c r="A3322" s="1">
        <v>3321</v>
      </c>
      <c r="B3322" s="2" t="s">
        <v>211</v>
      </c>
      <c r="C3322" s="2" t="s">
        <v>13352</v>
      </c>
      <c r="D3322" s="2" t="s">
        <v>158</v>
      </c>
      <c r="E3322" s="2" t="s">
        <v>13353</v>
      </c>
      <c r="F3322" s="67">
        <v>43609</v>
      </c>
      <c r="G3322" s="3">
        <f t="shared" si="509"/>
        <v>5</v>
      </c>
      <c r="H3322" s="3">
        <f t="shared" si="510"/>
        <v>2019</v>
      </c>
      <c r="J3322" s="20" t="str">
        <f t="shared" si="505"/>
        <v/>
      </c>
      <c r="K3322" s="5" t="str">
        <f t="shared" si="508"/>
        <v>ja</v>
      </c>
      <c r="L3322" s="5" t="s">
        <v>73</v>
      </c>
      <c r="M3322" s="6" t="s">
        <v>115</v>
      </c>
      <c r="O3322" s="2" t="s">
        <v>5139</v>
      </c>
      <c r="P3322" s="6" t="s">
        <v>13354</v>
      </c>
      <c r="R3322" s="6" t="s">
        <v>77</v>
      </c>
      <c r="T3322" s="6" t="s">
        <v>80</v>
      </c>
      <c r="V3322" s="127"/>
      <c r="AD3322" s="2">
        <v>30</v>
      </c>
      <c r="AE3322" s="2" t="s">
        <v>81</v>
      </c>
      <c r="AF3322" s="2" t="s">
        <v>84</v>
      </c>
      <c r="AJ3322" s="2">
        <v>104</v>
      </c>
      <c r="AK3322" s="2" t="s">
        <v>81</v>
      </c>
      <c r="AL3322" s="2" t="s">
        <v>84</v>
      </c>
      <c r="AM3322" s="2">
        <v>104</v>
      </c>
      <c r="AN3322" s="2" t="s">
        <v>94</v>
      </c>
      <c r="AO3322" s="2" t="s">
        <v>84</v>
      </c>
      <c r="AP3322" s="2">
        <v>104</v>
      </c>
      <c r="AQ3322" s="2" t="s">
        <v>81</v>
      </c>
      <c r="AR3322" s="2" t="s">
        <v>84</v>
      </c>
      <c r="BE3322" s="23" t="str">
        <f t="shared" si="511"/>
        <v>EMF nein</v>
      </c>
      <c r="BF3322" s="23" t="str">
        <f t="shared" si="506"/>
        <v/>
      </c>
      <c r="BG3322" s="23" t="str">
        <f t="shared" si="507"/>
        <v/>
      </c>
      <c r="BH3322" s="23">
        <f t="shared" si="512"/>
        <v>0</v>
      </c>
      <c r="BO3322" s="2" t="s">
        <v>13355</v>
      </c>
      <c r="BP3322" s="3">
        <v>1</v>
      </c>
      <c r="BQ3322" s="2" t="s">
        <v>13356</v>
      </c>
    </row>
    <row r="3323" spans="1:69" ht="16.149999999999999" customHeight="1" x14ac:dyDescent="0.25">
      <c r="A3323" s="93">
        <v>3322</v>
      </c>
      <c r="B3323" s="2" t="s">
        <v>211</v>
      </c>
      <c r="C3323" s="2" t="s">
        <v>13357</v>
      </c>
      <c r="D3323" s="2" t="s">
        <v>172</v>
      </c>
      <c r="E3323" s="2" t="s">
        <v>13358</v>
      </c>
      <c r="F3323" s="67">
        <v>43607</v>
      </c>
      <c r="G3323" s="3">
        <f t="shared" si="509"/>
        <v>5</v>
      </c>
      <c r="H3323" s="3">
        <f t="shared" si="510"/>
        <v>2019</v>
      </c>
      <c r="I3323" s="92">
        <v>0.27083333333333298</v>
      </c>
      <c r="J3323" s="20">
        <f t="shared" si="505"/>
        <v>6</v>
      </c>
      <c r="K3323" s="5" t="str">
        <f t="shared" si="508"/>
        <v>ja</v>
      </c>
      <c r="L3323" s="5" t="s">
        <v>91</v>
      </c>
      <c r="M3323" s="6" t="s">
        <v>74</v>
      </c>
      <c r="O3323" s="2" t="s">
        <v>5139</v>
      </c>
      <c r="P3323" s="127" t="s">
        <v>3460</v>
      </c>
      <c r="R3323" s="6" t="s">
        <v>77</v>
      </c>
      <c r="U3323" s="2" t="s">
        <v>115</v>
      </c>
      <c r="V3323" s="127" t="s">
        <v>80</v>
      </c>
      <c r="X3323" s="2">
        <v>755</v>
      </c>
      <c r="Y3323" s="2" t="s">
        <v>81</v>
      </c>
      <c r="Z3323" s="2" t="s">
        <v>161</v>
      </c>
      <c r="AA3323" s="2">
        <v>755</v>
      </c>
      <c r="AB3323" s="2" t="s">
        <v>81</v>
      </c>
      <c r="AC3323" s="2" t="s">
        <v>161</v>
      </c>
      <c r="AD3323" s="2">
        <v>755</v>
      </c>
      <c r="AE3323" s="2" t="s">
        <v>81</v>
      </c>
      <c r="AF3323" s="2" t="s">
        <v>161</v>
      </c>
      <c r="AJ3323" s="2">
        <v>934</v>
      </c>
      <c r="AK3323" s="2" t="s">
        <v>81</v>
      </c>
      <c r="AL3323" s="2" t="s">
        <v>161</v>
      </c>
      <c r="AM3323" s="2">
        <v>934</v>
      </c>
      <c r="AN3323" s="2" t="s">
        <v>94</v>
      </c>
      <c r="AO3323" s="2" t="s">
        <v>161</v>
      </c>
      <c r="AP3323" s="2">
        <v>934</v>
      </c>
      <c r="AQ3323" s="2" t="s">
        <v>83</v>
      </c>
      <c r="AR3323" s="2" t="s">
        <v>161</v>
      </c>
      <c r="BE3323" s="23" t="str">
        <f t="shared" si="511"/>
        <v>EMF nein</v>
      </c>
      <c r="BF3323" s="23" t="str">
        <f t="shared" si="506"/>
        <v/>
      </c>
      <c r="BG3323" s="23" t="str">
        <f t="shared" si="507"/>
        <v/>
      </c>
      <c r="BH3323" s="23">
        <f t="shared" si="512"/>
        <v>0</v>
      </c>
      <c r="BO3323" s="1" t="s">
        <v>13359</v>
      </c>
      <c r="BP3323" s="3">
        <v>1</v>
      </c>
      <c r="BQ3323" s="2" t="s">
        <v>13360</v>
      </c>
    </row>
    <row r="3324" spans="1:69" ht="16.149999999999999" customHeight="1" x14ac:dyDescent="0.25">
      <c r="A3324" s="1">
        <v>3323</v>
      </c>
      <c r="B3324" s="2" t="s">
        <v>87</v>
      </c>
      <c r="C3324" s="2" t="s">
        <v>509</v>
      </c>
      <c r="D3324" s="2" t="s">
        <v>364</v>
      </c>
      <c r="E3324" s="2" t="s">
        <v>510</v>
      </c>
      <c r="F3324" s="67">
        <v>43603</v>
      </c>
      <c r="G3324" s="3">
        <f t="shared" si="509"/>
        <v>5</v>
      </c>
      <c r="H3324" s="3">
        <f t="shared" si="510"/>
        <v>2019</v>
      </c>
      <c r="I3324" s="92">
        <v>0.5625</v>
      </c>
      <c r="J3324" s="20">
        <f t="shared" si="505"/>
        <v>13</v>
      </c>
      <c r="K3324" s="5" t="str">
        <f t="shared" si="508"/>
        <v>ja</v>
      </c>
      <c r="L3324" s="5" t="s">
        <v>91</v>
      </c>
      <c r="M3324" s="6" t="s">
        <v>74</v>
      </c>
      <c r="N3324" s="5">
        <v>86</v>
      </c>
      <c r="O3324" s="2" t="s">
        <v>126</v>
      </c>
      <c r="P3324" s="127" t="s">
        <v>13361</v>
      </c>
      <c r="R3324" s="6" t="s">
        <v>77</v>
      </c>
      <c r="U3324" s="2" t="s">
        <v>100</v>
      </c>
      <c r="V3324" s="127" t="s">
        <v>80</v>
      </c>
      <c r="X3324" s="2">
        <v>330</v>
      </c>
      <c r="Y3324" s="2" t="s">
        <v>83</v>
      </c>
      <c r="Z3324" s="2" t="s">
        <v>84</v>
      </c>
      <c r="AA3324" s="2">
        <v>320</v>
      </c>
      <c r="AB3324" s="2" t="s">
        <v>81</v>
      </c>
      <c r="AC3324" s="2" t="s">
        <v>84</v>
      </c>
      <c r="AD3324" s="2">
        <v>320</v>
      </c>
      <c r="AE3324" s="2" t="s">
        <v>83</v>
      </c>
      <c r="AF3324" s="2" t="s">
        <v>84</v>
      </c>
      <c r="BE3324" s="23" t="str">
        <f t="shared" si="511"/>
        <v>EMF nein</v>
      </c>
      <c r="BF3324" s="23" t="str">
        <f t="shared" si="506"/>
        <v/>
      </c>
      <c r="BG3324" s="23" t="str">
        <f t="shared" si="507"/>
        <v/>
      </c>
      <c r="BH3324" s="23">
        <f t="shared" si="512"/>
        <v>0</v>
      </c>
      <c r="BO3324" s="2" t="s">
        <v>13362</v>
      </c>
      <c r="BP3324" s="3">
        <v>1</v>
      </c>
      <c r="BQ3324" s="2" t="s">
        <v>13363</v>
      </c>
    </row>
    <row r="3325" spans="1:69" ht="16.149999999999999" customHeight="1" x14ac:dyDescent="0.25">
      <c r="A3325" s="1">
        <v>3324</v>
      </c>
      <c r="B3325" s="2" t="s">
        <v>87</v>
      </c>
      <c r="C3325" s="2" t="s">
        <v>2241</v>
      </c>
      <c r="D3325" s="2" t="s">
        <v>151</v>
      </c>
      <c r="E3325" s="2" t="s">
        <v>13364</v>
      </c>
      <c r="F3325" s="67">
        <v>43610</v>
      </c>
      <c r="G3325" s="3">
        <f t="shared" si="509"/>
        <v>5</v>
      </c>
      <c r="H3325" s="3">
        <f t="shared" si="510"/>
        <v>2019</v>
      </c>
      <c r="J3325" s="20" t="str">
        <f t="shared" si="505"/>
        <v/>
      </c>
      <c r="K3325" s="5" t="str">
        <f t="shared" si="508"/>
        <v>ja</v>
      </c>
      <c r="L3325" s="5" t="s">
        <v>91</v>
      </c>
      <c r="M3325" s="6" t="s">
        <v>74</v>
      </c>
      <c r="N3325" s="5">
        <v>70</v>
      </c>
      <c r="O3325" s="2" t="s">
        <v>126</v>
      </c>
      <c r="P3325" s="127" t="s">
        <v>13365</v>
      </c>
      <c r="R3325" s="6" t="s">
        <v>789</v>
      </c>
      <c r="T3325" s="6" t="s">
        <v>80</v>
      </c>
      <c r="U3325" s="2" t="s">
        <v>74</v>
      </c>
      <c r="V3325" s="127" t="s">
        <v>109</v>
      </c>
      <c r="X3325" s="2">
        <v>425</v>
      </c>
      <c r="Y3325" s="2" t="s">
        <v>81</v>
      </c>
      <c r="Z3325" s="2" t="s">
        <v>82</v>
      </c>
      <c r="AA3325" s="2">
        <v>425</v>
      </c>
      <c r="AB3325" s="2" t="s">
        <v>94</v>
      </c>
      <c r="AC3325" s="2" t="s">
        <v>82</v>
      </c>
      <c r="AJ3325" s="2">
        <v>201</v>
      </c>
      <c r="AK3325" s="2" t="s">
        <v>94</v>
      </c>
      <c r="AL3325" s="2" t="s">
        <v>82</v>
      </c>
      <c r="AM3325" s="2">
        <v>201</v>
      </c>
      <c r="AN3325" s="2" t="s">
        <v>3284</v>
      </c>
      <c r="AO3325" s="2" t="s">
        <v>82</v>
      </c>
      <c r="AP3325" s="2">
        <v>201</v>
      </c>
      <c r="AQ3325" s="2" t="s">
        <v>81</v>
      </c>
      <c r="AR3325" s="2" t="s">
        <v>82</v>
      </c>
      <c r="BE3325" s="23" t="str">
        <f t="shared" si="511"/>
        <v>EMF nein</v>
      </c>
      <c r="BF3325" s="23" t="str">
        <f t="shared" si="506"/>
        <v/>
      </c>
      <c r="BG3325" s="23" t="str">
        <f t="shared" si="507"/>
        <v/>
      </c>
      <c r="BH3325" s="23">
        <f t="shared" si="512"/>
        <v>0</v>
      </c>
      <c r="BO3325" s="2" t="s">
        <v>13366</v>
      </c>
      <c r="BP3325" s="3">
        <v>1</v>
      </c>
      <c r="BQ3325" s="2" t="s">
        <v>13367</v>
      </c>
    </row>
    <row r="3326" spans="1:69" ht="16.149999999999999" customHeight="1" x14ac:dyDescent="0.25">
      <c r="A3326" s="1">
        <v>3325</v>
      </c>
      <c r="B3326" s="2" t="s">
        <v>211</v>
      </c>
      <c r="C3326" s="2" t="s">
        <v>289</v>
      </c>
      <c r="D3326" s="2" t="s">
        <v>290</v>
      </c>
      <c r="E3326" s="2" t="s">
        <v>377</v>
      </c>
      <c r="F3326" s="67">
        <v>43610</v>
      </c>
      <c r="G3326" s="3">
        <f t="shared" si="509"/>
        <v>5</v>
      </c>
      <c r="H3326" s="3">
        <f t="shared" si="510"/>
        <v>2019</v>
      </c>
      <c r="I3326" s="92">
        <v>0.9375</v>
      </c>
      <c r="J3326" s="20">
        <f t="shared" ref="J3326:J3354" si="513">IF(I3326&lt;&gt;"",HOUR(I3326),"")</f>
        <v>22</v>
      </c>
      <c r="K3326" s="5" t="str">
        <f t="shared" si="508"/>
        <v>ja</v>
      </c>
      <c r="L3326" s="5" t="s">
        <v>91</v>
      </c>
      <c r="M3326" s="6" t="s">
        <v>115</v>
      </c>
      <c r="N3326" s="5">
        <v>21</v>
      </c>
      <c r="O3326" s="2" t="s">
        <v>5139</v>
      </c>
      <c r="P3326" s="6" t="s">
        <v>13368</v>
      </c>
      <c r="R3326" s="6" t="s">
        <v>77</v>
      </c>
      <c r="S3326" s="2" t="s">
        <v>190</v>
      </c>
      <c r="T3326" s="6" t="s">
        <v>80</v>
      </c>
      <c r="V3326" s="127"/>
      <c r="X3326" s="2">
        <v>264</v>
      </c>
      <c r="Y3326" s="2" t="s">
        <v>81</v>
      </c>
      <c r="Z3326" s="2" t="s">
        <v>84</v>
      </c>
      <c r="AA3326" s="2">
        <v>264</v>
      </c>
      <c r="AB3326" s="2" t="s">
        <v>94</v>
      </c>
      <c r="AC3326" s="2" t="s">
        <v>84</v>
      </c>
      <c r="AD3326" s="2">
        <v>264</v>
      </c>
      <c r="AE3326" s="2" t="s">
        <v>81</v>
      </c>
      <c r="AF3326" s="2" t="s">
        <v>84</v>
      </c>
      <c r="AJ3326" s="2">
        <v>209</v>
      </c>
      <c r="AK3326" s="2" t="s">
        <v>81</v>
      </c>
      <c r="AL3326" s="2" t="s">
        <v>84</v>
      </c>
      <c r="AP3326" s="2">
        <v>209</v>
      </c>
      <c r="AQ3326" s="2" t="s">
        <v>81</v>
      </c>
      <c r="AR3326" s="2" t="s">
        <v>84</v>
      </c>
      <c r="AV3326" s="2">
        <v>261</v>
      </c>
      <c r="AW3326" s="2" t="s">
        <v>81</v>
      </c>
      <c r="AX3326" s="2" t="s">
        <v>84</v>
      </c>
      <c r="BB3326" s="2">
        <v>261</v>
      </c>
      <c r="BC3326" s="2" t="s">
        <v>81</v>
      </c>
      <c r="BD3326" s="2" t="s">
        <v>84</v>
      </c>
      <c r="BE3326" s="23" t="str">
        <f t="shared" si="511"/>
        <v>EMF nein</v>
      </c>
      <c r="BF3326" s="23" t="str">
        <f t="shared" si="506"/>
        <v/>
      </c>
      <c r="BG3326" s="23" t="str">
        <f t="shared" si="507"/>
        <v/>
      </c>
      <c r="BH3326" s="23">
        <f t="shared" si="512"/>
        <v>0</v>
      </c>
      <c r="BO3326" s="2" t="s">
        <v>13369</v>
      </c>
      <c r="BP3326" s="3">
        <v>1</v>
      </c>
      <c r="BQ3326" s="2" t="s">
        <v>13370</v>
      </c>
    </row>
    <row r="3327" spans="1:69" ht="16.149999999999999" customHeight="1" x14ac:dyDescent="0.25">
      <c r="A3327" s="1">
        <v>3326</v>
      </c>
      <c r="B3327" s="2" t="s">
        <v>211</v>
      </c>
      <c r="C3327" s="2" t="s">
        <v>8302</v>
      </c>
      <c r="D3327" s="2" t="s">
        <v>104</v>
      </c>
      <c r="E3327" s="2" t="s">
        <v>297</v>
      </c>
      <c r="F3327" s="67">
        <v>43610</v>
      </c>
      <c r="G3327" s="3">
        <f t="shared" si="509"/>
        <v>5</v>
      </c>
      <c r="H3327" s="3">
        <f t="shared" si="510"/>
        <v>2019</v>
      </c>
      <c r="I3327" s="92">
        <v>0.64583333333333304</v>
      </c>
      <c r="J3327" s="20">
        <f t="shared" si="513"/>
        <v>15</v>
      </c>
      <c r="K3327" s="5" t="str">
        <f t="shared" si="508"/>
        <v>ja</v>
      </c>
      <c r="L3327" s="5" t="s">
        <v>91</v>
      </c>
      <c r="M3327" s="6" t="s">
        <v>11554</v>
      </c>
      <c r="O3327" s="2" t="s">
        <v>140</v>
      </c>
      <c r="P3327" s="127" t="s">
        <v>13371</v>
      </c>
      <c r="R3327" s="6" t="s">
        <v>77</v>
      </c>
      <c r="V3327" s="127"/>
      <c r="X3327" s="2">
        <v>140</v>
      </c>
      <c r="Y3327" s="2" t="s">
        <v>81</v>
      </c>
      <c r="Z3327" s="2" t="s">
        <v>84</v>
      </c>
      <c r="AA3327" s="2">
        <v>140</v>
      </c>
      <c r="AB3327" s="2" t="s">
        <v>81</v>
      </c>
      <c r="AC3327" s="2" t="s">
        <v>84</v>
      </c>
      <c r="AD3327" s="2">
        <v>140</v>
      </c>
      <c r="AE3327" s="2" t="s">
        <v>83</v>
      </c>
      <c r="AF3327" s="2" t="s">
        <v>84</v>
      </c>
      <c r="BE3327" s="23" t="str">
        <f t="shared" si="511"/>
        <v>EMF ja</v>
      </c>
      <c r="BF3327" s="23">
        <f t="shared" si="506"/>
        <v>390</v>
      </c>
      <c r="BG3327" s="23" t="str">
        <f t="shared" si="507"/>
        <v>100-499m</v>
      </c>
      <c r="BH3327" s="23">
        <f t="shared" si="512"/>
        <v>3</v>
      </c>
      <c r="BI3327" s="2" t="s">
        <v>162</v>
      </c>
      <c r="BJ3327" s="2">
        <v>390</v>
      </c>
      <c r="BK3327" s="2" t="s">
        <v>162</v>
      </c>
      <c r="BL3327" s="2">
        <v>500</v>
      </c>
      <c r="BM3327" s="2" t="s">
        <v>162</v>
      </c>
      <c r="BN3327" s="2">
        <v>1140</v>
      </c>
      <c r="BO3327" s="2" t="s">
        <v>13372</v>
      </c>
      <c r="BP3327" s="3">
        <v>1</v>
      </c>
      <c r="BQ3327" s="2" t="s">
        <v>13373</v>
      </c>
    </row>
    <row r="3328" spans="1:69" ht="16.149999999999999" customHeight="1" x14ac:dyDescent="0.25">
      <c r="A3328" s="1">
        <v>3327</v>
      </c>
      <c r="B3328" s="2" t="s">
        <v>211</v>
      </c>
      <c r="C3328" s="2" t="s">
        <v>550</v>
      </c>
      <c r="D3328" s="2" t="s">
        <v>124</v>
      </c>
      <c r="E3328" s="2" t="s">
        <v>13374</v>
      </c>
      <c r="F3328" s="67">
        <v>43610</v>
      </c>
      <c r="G3328" s="3">
        <f t="shared" si="509"/>
        <v>5</v>
      </c>
      <c r="H3328" s="3">
        <f t="shared" si="510"/>
        <v>2019</v>
      </c>
      <c r="J3328" s="20" t="str">
        <f t="shared" si="513"/>
        <v/>
      </c>
      <c r="K3328" s="5" t="str">
        <f t="shared" si="508"/>
        <v>ja</v>
      </c>
      <c r="L3328" s="5" t="s">
        <v>73</v>
      </c>
      <c r="M3328" s="6" t="s">
        <v>74</v>
      </c>
      <c r="N3328" s="5">
        <v>19</v>
      </c>
      <c r="O3328" s="2" t="s">
        <v>10213</v>
      </c>
      <c r="P3328" s="127" t="s">
        <v>13375</v>
      </c>
      <c r="R3328" s="6" t="s">
        <v>789</v>
      </c>
      <c r="T3328" s="6" t="s">
        <v>80</v>
      </c>
      <c r="U3328" s="2" t="s">
        <v>74</v>
      </c>
      <c r="V3328" s="127" t="s">
        <v>80</v>
      </c>
      <c r="BE3328" s="23" t="str">
        <f t="shared" si="511"/>
        <v>EMF ja</v>
      </c>
      <c r="BF3328" s="23">
        <f t="shared" si="506"/>
        <v>1</v>
      </c>
      <c r="BG3328" s="23" t="str">
        <f t="shared" si="507"/>
        <v>&lt;100m</v>
      </c>
      <c r="BH3328" s="23">
        <f t="shared" si="512"/>
        <v>3</v>
      </c>
      <c r="BI3328" s="2" t="s">
        <v>109</v>
      </c>
      <c r="BJ3328" s="2" t="s">
        <v>109</v>
      </c>
      <c r="BK3328" s="2" t="s">
        <v>162</v>
      </c>
      <c r="BL3328" s="2">
        <v>11</v>
      </c>
      <c r="BM3328" s="2" t="s">
        <v>162</v>
      </c>
      <c r="BN3328" s="2">
        <v>1</v>
      </c>
      <c r="BO3328" s="2" t="s">
        <v>13376</v>
      </c>
      <c r="BP3328" s="3">
        <v>1</v>
      </c>
      <c r="BQ3328" s="2" t="s">
        <v>13377</v>
      </c>
    </row>
    <row r="3329" spans="1:69" ht="16.149999999999999" customHeight="1" x14ac:dyDescent="0.25">
      <c r="A3329" s="1">
        <v>3328</v>
      </c>
      <c r="B3329" s="2" t="s">
        <v>211</v>
      </c>
      <c r="C3329" s="2" t="s">
        <v>13378</v>
      </c>
      <c r="D3329" s="2" t="s">
        <v>89</v>
      </c>
      <c r="E3329" s="2" t="s">
        <v>13379</v>
      </c>
      <c r="F3329" s="67">
        <v>43610</v>
      </c>
      <c r="G3329" s="3">
        <f t="shared" si="509"/>
        <v>5</v>
      </c>
      <c r="H3329" s="3">
        <f t="shared" si="510"/>
        <v>2019</v>
      </c>
      <c r="I3329" s="92">
        <v>0.70486111111111105</v>
      </c>
      <c r="J3329" s="20">
        <f t="shared" si="513"/>
        <v>16</v>
      </c>
      <c r="K3329" s="5" t="str">
        <f t="shared" si="508"/>
        <v>ja</v>
      </c>
      <c r="L3329" s="5" t="s">
        <v>73</v>
      </c>
      <c r="M3329" s="6" t="s">
        <v>74</v>
      </c>
      <c r="N3329" s="5">
        <v>60</v>
      </c>
      <c r="O3329" s="2" t="s">
        <v>10213</v>
      </c>
      <c r="P3329" s="127" t="s">
        <v>13380</v>
      </c>
      <c r="R3329" s="6" t="s">
        <v>789</v>
      </c>
      <c r="U3329" s="2" t="s">
        <v>115</v>
      </c>
      <c r="V3329" s="127" t="s">
        <v>80</v>
      </c>
      <c r="BE3329" s="23" t="str">
        <f t="shared" si="511"/>
        <v>EMF ja</v>
      </c>
      <c r="BF3329" s="23">
        <f t="shared" si="506"/>
        <v>350</v>
      </c>
      <c r="BG3329" s="23" t="str">
        <f t="shared" si="507"/>
        <v>100-499m</v>
      </c>
      <c r="BH3329" s="23">
        <f t="shared" si="512"/>
        <v>1</v>
      </c>
      <c r="BI3329" s="2" t="s">
        <v>162</v>
      </c>
      <c r="BJ3329" s="2">
        <v>350</v>
      </c>
      <c r="BO3329" s="2" t="s">
        <v>13381</v>
      </c>
      <c r="BP3329" s="3">
        <v>1</v>
      </c>
      <c r="BQ3329" s="2" t="s">
        <v>13382</v>
      </c>
    </row>
    <row r="3330" spans="1:69" ht="16.149999999999999" customHeight="1" x14ac:dyDescent="0.25">
      <c r="A3330" s="1">
        <v>3329</v>
      </c>
      <c r="B3330" s="2" t="s">
        <v>211</v>
      </c>
      <c r="C3330" s="2" t="s">
        <v>2822</v>
      </c>
      <c r="D3330" s="2" t="s">
        <v>89</v>
      </c>
      <c r="E3330" s="2" t="s">
        <v>13383</v>
      </c>
      <c r="F3330" s="67">
        <v>43610</v>
      </c>
      <c r="G3330" s="3">
        <f t="shared" si="509"/>
        <v>5</v>
      </c>
      <c r="H3330" s="3">
        <f t="shared" si="510"/>
        <v>2019</v>
      </c>
      <c r="J3330" s="20" t="str">
        <f t="shared" si="513"/>
        <v/>
      </c>
      <c r="K3330" s="5" t="str">
        <f t="shared" si="508"/>
        <v>ja</v>
      </c>
      <c r="P3330" s="127" t="s">
        <v>13384</v>
      </c>
      <c r="R3330" s="6" t="s">
        <v>77</v>
      </c>
      <c r="U3330" s="2" t="s">
        <v>4938</v>
      </c>
      <c r="V3330" s="127" t="s">
        <v>80</v>
      </c>
      <c r="X3330" s="2">
        <v>119</v>
      </c>
      <c r="Y3330" s="2" t="s">
        <v>81</v>
      </c>
      <c r="Z3330" s="2" t="s">
        <v>82</v>
      </c>
      <c r="AD3330" s="2">
        <v>119</v>
      </c>
      <c r="AE3330" s="2" t="s">
        <v>81</v>
      </c>
      <c r="AF3330" s="2" t="s">
        <v>82</v>
      </c>
      <c r="BE3330" s="23" t="str">
        <f t="shared" si="511"/>
        <v>EMF nein</v>
      </c>
      <c r="BF3330" s="23" t="str">
        <f t="shared" ref="BF3330:BF3354" si="514">IF(SUM(BJ3330,BL3330,BN3330)=0,"",MIN(BJ3330,BL3330,BN3330))</f>
        <v/>
      </c>
      <c r="BG3330" s="23" t="str">
        <f t="shared" ref="BG3330:BG3354" si="515">IF(BF3330="","",IF(BF3330&lt;100,"&lt;100m",IF(AND(BF3330&gt;99, BF3330&lt;500),"100-499m",IF(BF3330&gt;499,"500+m",""))))</f>
        <v/>
      </c>
      <c r="BH3330" s="23">
        <f t="shared" si="512"/>
        <v>0</v>
      </c>
      <c r="BO3330" s="2" t="s">
        <v>13385</v>
      </c>
      <c r="BP3330" s="3">
        <v>1</v>
      </c>
      <c r="BQ3330" s="2" t="s">
        <v>13386</v>
      </c>
    </row>
    <row r="3331" spans="1:69" ht="16.149999999999999" customHeight="1" x14ac:dyDescent="0.25">
      <c r="A3331" s="1">
        <v>3330</v>
      </c>
      <c r="B3331" s="2" t="s">
        <v>211</v>
      </c>
      <c r="C3331" s="2" t="s">
        <v>13387</v>
      </c>
      <c r="D3331" s="2" t="s">
        <v>151</v>
      </c>
      <c r="E3331" s="2" t="s">
        <v>13388</v>
      </c>
      <c r="F3331" s="67">
        <v>43611</v>
      </c>
      <c r="G3331" s="3">
        <f t="shared" si="509"/>
        <v>5</v>
      </c>
      <c r="H3331" s="3">
        <f t="shared" si="510"/>
        <v>2019</v>
      </c>
      <c r="I3331" s="92">
        <v>0.56944444444444442</v>
      </c>
      <c r="J3331" s="20">
        <f t="shared" si="513"/>
        <v>13</v>
      </c>
      <c r="K3331" s="5" t="str">
        <f t="shared" si="508"/>
        <v>ja</v>
      </c>
      <c r="L3331" s="5" t="s">
        <v>91</v>
      </c>
      <c r="M3331" s="6" t="s">
        <v>100</v>
      </c>
      <c r="N3331" s="5">
        <v>34</v>
      </c>
      <c r="O3331" s="2" t="s">
        <v>10213</v>
      </c>
      <c r="P3331" s="6" t="s">
        <v>1027</v>
      </c>
      <c r="R3331" s="6" t="s">
        <v>77</v>
      </c>
      <c r="T3331" s="6" t="s">
        <v>80</v>
      </c>
      <c r="U3331" s="2" t="s">
        <v>109</v>
      </c>
      <c r="V3331" s="127" t="s">
        <v>109</v>
      </c>
      <c r="X3331" s="2">
        <v>550</v>
      </c>
      <c r="Y3331" s="2" t="s">
        <v>83</v>
      </c>
      <c r="Z3331" s="2" t="s">
        <v>161</v>
      </c>
      <c r="AA3331" s="2">
        <v>550</v>
      </c>
      <c r="AB3331" s="2" t="s">
        <v>81</v>
      </c>
      <c r="AC3331" s="2" t="s">
        <v>161</v>
      </c>
      <c r="AD3331" s="2">
        <v>550</v>
      </c>
      <c r="AE3331" s="2" t="s">
        <v>83</v>
      </c>
      <c r="AF3331" s="2" t="s">
        <v>161</v>
      </c>
      <c r="BE3331" s="23" t="str">
        <f t="shared" si="511"/>
        <v>EMF ja</v>
      </c>
      <c r="BF3331" s="23">
        <f t="shared" si="514"/>
        <v>430</v>
      </c>
      <c r="BG3331" s="23" t="str">
        <f t="shared" si="515"/>
        <v>100-499m</v>
      </c>
      <c r="BH3331" s="23">
        <f t="shared" si="512"/>
        <v>2</v>
      </c>
      <c r="BI3331" s="2" t="s">
        <v>162</v>
      </c>
      <c r="BJ3331" s="2">
        <v>430</v>
      </c>
      <c r="BK3331" s="2" t="s">
        <v>162</v>
      </c>
      <c r="BL3331" s="2">
        <v>530</v>
      </c>
      <c r="BO3331" s="2" t="s">
        <v>13389</v>
      </c>
      <c r="BP3331" s="3">
        <v>1</v>
      </c>
      <c r="BQ3331" s="2" t="s">
        <v>13390</v>
      </c>
    </row>
    <row r="3332" spans="1:69" ht="16.149999999999999" customHeight="1" x14ac:dyDescent="0.25">
      <c r="A3332" s="93">
        <v>3331</v>
      </c>
      <c r="B3332" s="2" t="s">
        <v>69</v>
      </c>
      <c r="C3332" s="2" t="s">
        <v>540</v>
      </c>
      <c r="D3332" s="2" t="s">
        <v>124</v>
      </c>
      <c r="E3332" s="2" t="s">
        <v>13391</v>
      </c>
      <c r="F3332" s="67">
        <v>43607</v>
      </c>
      <c r="G3332" s="3">
        <f t="shared" si="509"/>
        <v>5</v>
      </c>
      <c r="H3332" s="3">
        <f t="shared" si="510"/>
        <v>2019</v>
      </c>
      <c r="I3332" s="92">
        <v>0.70833333333333304</v>
      </c>
      <c r="J3332" s="20">
        <f t="shared" si="513"/>
        <v>17</v>
      </c>
      <c r="K3332" s="5" t="str">
        <f t="shared" si="508"/>
        <v>ja</v>
      </c>
      <c r="L3332" s="5" t="s">
        <v>73</v>
      </c>
      <c r="M3332" s="6" t="s">
        <v>74</v>
      </c>
      <c r="N3332" s="5">
        <v>46</v>
      </c>
      <c r="O3332" s="2" t="s">
        <v>75</v>
      </c>
      <c r="P3332" s="127" t="s">
        <v>13392</v>
      </c>
      <c r="R3332" s="6" t="s">
        <v>77</v>
      </c>
      <c r="S3332" s="2" t="s">
        <v>9442</v>
      </c>
      <c r="U3332" s="2" t="s">
        <v>74</v>
      </c>
      <c r="X3332" s="2">
        <v>69</v>
      </c>
      <c r="Y3332" s="2" t="s">
        <v>81</v>
      </c>
      <c r="Z3332" s="2" t="s">
        <v>82</v>
      </c>
      <c r="AA3332" s="2">
        <v>69</v>
      </c>
      <c r="AB3332" s="2" t="s">
        <v>81</v>
      </c>
      <c r="AC3332" s="2" t="s">
        <v>82</v>
      </c>
      <c r="AD3332" s="2">
        <v>69</v>
      </c>
      <c r="AE3332" s="2" t="s">
        <v>83</v>
      </c>
      <c r="AF3332" s="2" t="s">
        <v>82</v>
      </c>
      <c r="AJ3332" s="2">
        <v>110</v>
      </c>
      <c r="AK3332" s="2" t="s">
        <v>81</v>
      </c>
      <c r="AL3332" s="2" t="s">
        <v>161</v>
      </c>
      <c r="AM3332" s="2">
        <v>110</v>
      </c>
      <c r="AN3332" s="2" t="s">
        <v>81</v>
      </c>
      <c r="AO3332" s="2" t="s">
        <v>161</v>
      </c>
      <c r="AP3332" s="2">
        <v>110</v>
      </c>
      <c r="AQ3332" s="2" t="s">
        <v>83</v>
      </c>
      <c r="AR3332" s="2" t="s">
        <v>161</v>
      </c>
      <c r="AV3332" s="2">
        <v>110</v>
      </c>
      <c r="AW3332" s="2" t="s">
        <v>81</v>
      </c>
      <c r="AX3332" s="2" t="s">
        <v>168</v>
      </c>
      <c r="AY3332" s="2">
        <v>110</v>
      </c>
      <c r="AZ3332" s="2" t="s">
        <v>81</v>
      </c>
      <c r="BA3332" s="2" t="s">
        <v>168</v>
      </c>
      <c r="BB3332" s="2">
        <v>110</v>
      </c>
      <c r="BC3332" s="2" t="s">
        <v>83</v>
      </c>
      <c r="BD3332" s="2" t="s">
        <v>168</v>
      </c>
      <c r="BE3332" s="23" t="str">
        <f t="shared" si="511"/>
        <v>EMF nein</v>
      </c>
      <c r="BF3332" s="23" t="str">
        <f t="shared" si="514"/>
        <v/>
      </c>
      <c r="BG3332" s="23" t="str">
        <f t="shared" si="515"/>
        <v/>
      </c>
      <c r="BH3332" s="23">
        <f t="shared" si="512"/>
        <v>0</v>
      </c>
      <c r="BO3332" s="2" t="s">
        <v>13393</v>
      </c>
      <c r="BP3332" s="3">
        <v>1</v>
      </c>
      <c r="BQ3332" s="2" t="s">
        <v>13394</v>
      </c>
    </row>
    <row r="3333" spans="1:69" ht="16.149999999999999" customHeight="1" x14ac:dyDescent="0.25">
      <c r="A3333" s="1">
        <v>3332</v>
      </c>
      <c r="B3333" s="2" t="s">
        <v>135</v>
      </c>
      <c r="C3333" s="2" t="s">
        <v>8684</v>
      </c>
      <c r="E3333" s="2" t="s">
        <v>13395</v>
      </c>
      <c r="F3333" s="67">
        <v>43612</v>
      </c>
      <c r="G3333" s="3">
        <f t="shared" si="509"/>
        <v>5</v>
      </c>
      <c r="H3333" s="3">
        <f t="shared" si="510"/>
        <v>2019</v>
      </c>
      <c r="I3333" s="92">
        <v>0.54513888888888895</v>
      </c>
      <c r="J3333" s="20">
        <f t="shared" si="513"/>
        <v>13</v>
      </c>
      <c r="K3333" s="5" t="str">
        <f t="shared" si="508"/>
        <v>ja</v>
      </c>
      <c r="L3333" s="5" t="s">
        <v>91</v>
      </c>
      <c r="M3333" s="6" t="s">
        <v>139</v>
      </c>
      <c r="N3333" s="5">
        <v>31</v>
      </c>
      <c r="O3333" s="2" t="s">
        <v>75</v>
      </c>
      <c r="P3333" s="127" t="s">
        <v>13396</v>
      </c>
      <c r="R3333" s="6" t="s">
        <v>77</v>
      </c>
      <c r="U3333" s="2" t="s">
        <v>9739</v>
      </c>
      <c r="BE3333" s="23" t="str">
        <f t="shared" si="511"/>
        <v>EMF nein</v>
      </c>
      <c r="BF3333" s="23" t="str">
        <f t="shared" si="514"/>
        <v/>
      </c>
      <c r="BG3333" s="23" t="str">
        <f t="shared" si="515"/>
        <v/>
      </c>
      <c r="BH3333" s="23">
        <f t="shared" si="512"/>
        <v>0</v>
      </c>
      <c r="BP3333" s="3">
        <v>1</v>
      </c>
      <c r="BQ3333" s="2" t="s">
        <v>13397</v>
      </c>
    </row>
    <row r="3334" spans="1:69" ht="16.149999999999999" customHeight="1" x14ac:dyDescent="0.25">
      <c r="A3334" s="1">
        <v>3333</v>
      </c>
      <c r="B3334" s="2" t="s">
        <v>135</v>
      </c>
      <c r="C3334" s="2" t="s">
        <v>13398</v>
      </c>
      <c r="D3334" s="2" t="s">
        <v>151</v>
      </c>
      <c r="E3334" s="2" t="s">
        <v>2755</v>
      </c>
      <c r="F3334" s="67">
        <v>43613</v>
      </c>
      <c r="G3334" s="3">
        <f t="shared" si="509"/>
        <v>5</v>
      </c>
      <c r="H3334" s="3">
        <f t="shared" si="510"/>
        <v>2019</v>
      </c>
      <c r="I3334" s="92">
        <v>0.4375</v>
      </c>
      <c r="J3334" s="20">
        <f t="shared" si="513"/>
        <v>10</v>
      </c>
      <c r="K3334" s="5" t="str">
        <f t="shared" ref="K3334:K3354" si="516">IF(COUNTA(W3334:BN3334)=0,"nein","ja")</f>
        <v>ja</v>
      </c>
      <c r="L3334" s="5" t="s">
        <v>91</v>
      </c>
      <c r="M3334" s="6" t="s">
        <v>139</v>
      </c>
      <c r="N3334" s="5">
        <v>49</v>
      </c>
      <c r="O3334" s="2" t="s">
        <v>5139</v>
      </c>
      <c r="P3334" s="127" t="s">
        <v>13399</v>
      </c>
      <c r="R3334" s="6" t="s">
        <v>77</v>
      </c>
      <c r="U3334" s="2" t="s">
        <v>9739</v>
      </c>
      <c r="V3334" s="2" t="s">
        <v>80</v>
      </c>
      <c r="X3334" s="2">
        <v>1500</v>
      </c>
      <c r="Y3334" s="2" t="s">
        <v>83</v>
      </c>
      <c r="Z3334" s="2" t="s">
        <v>84</v>
      </c>
      <c r="AA3334" s="2">
        <v>1500</v>
      </c>
      <c r="AB3334" s="2" t="s">
        <v>83</v>
      </c>
      <c r="AC3334" s="2" t="s">
        <v>84</v>
      </c>
      <c r="AD3334" s="2">
        <v>1500</v>
      </c>
      <c r="AE3334" s="2" t="s">
        <v>83</v>
      </c>
      <c r="AF3334" s="2" t="s">
        <v>13054</v>
      </c>
      <c r="AJ3334" s="2">
        <v>1500</v>
      </c>
      <c r="AK3334" s="2" t="s">
        <v>83</v>
      </c>
      <c r="AL3334" s="2" t="s">
        <v>84</v>
      </c>
      <c r="AM3334" s="2">
        <v>1500</v>
      </c>
      <c r="AN3334" s="2" t="s">
        <v>83</v>
      </c>
      <c r="AO3334" s="2" t="s">
        <v>84</v>
      </c>
      <c r="AP3334" s="2">
        <v>1500</v>
      </c>
      <c r="AQ3334" s="2" t="s">
        <v>83</v>
      </c>
      <c r="AR3334" s="2" t="s">
        <v>84</v>
      </c>
      <c r="AV3334" s="2">
        <v>1500</v>
      </c>
      <c r="AW3334" s="2" t="s">
        <v>83</v>
      </c>
      <c r="AX3334" s="2" t="s">
        <v>84</v>
      </c>
      <c r="AY3334" s="2">
        <v>1500</v>
      </c>
      <c r="AZ3334" s="2" t="s">
        <v>83</v>
      </c>
      <c r="BA3334" s="2" t="s">
        <v>84</v>
      </c>
      <c r="BB3334" s="2">
        <v>1500</v>
      </c>
      <c r="BC3334" s="2" t="s">
        <v>83</v>
      </c>
      <c r="BD3334" s="2" t="s">
        <v>84</v>
      </c>
      <c r="BE3334" s="23" t="str">
        <f t="shared" si="511"/>
        <v>EMF nein</v>
      </c>
      <c r="BF3334" s="23" t="str">
        <f t="shared" si="514"/>
        <v/>
      </c>
      <c r="BG3334" s="23" t="str">
        <f t="shared" si="515"/>
        <v/>
      </c>
      <c r="BH3334" s="23">
        <f t="shared" si="512"/>
        <v>0</v>
      </c>
      <c r="BO3334" s="2" t="s">
        <v>13400</v>
      </c>
      <c r="BP3334" s="3">
        <v>1</v>
      </c>
      <c r="BQ3334" s="2" t="s">
        <v>13401</v>
      </c>
    </row>
    <row r="3335" spans="1:69" ht="16.149999999999999" customHeight="1" x14ac:dyDescent="0.25">
      <c r="A3335" s="93">
        <v>3334</v>
      </c>
      <c r="B3335" s="2" t="s">
        <v>87</v>
      </c>
      <c r="C3335" s="2" t="s">
        <v>13402</v>
      </c>
      <c r="D3335" s="2" t="s">
        <v>206</v>
      </c>
      <c r="E3335" s="2" t="s">
        <v>6872</v>
      </c>
      <c r="F3335" s="67">
        <v>43609</v>
      </c>
      <c r="G3335" s="3">
        <f t="shared" si="509"/>
        <v>5</v>
      </c>
      <c r="H3335" s="3">
        <f t="shared" si="510"/>
        <v>2019</v>
      </c>
      <c r="I3335" s="92">
        <v>0.45486111111111099</v>
      </c>
      <c r="J3335" s="20">
        <f t="shared" si="513"/>
        <v>10</v>
      </c>
      <c r="K3335" s="5" t="str">
        <f t="shared" si="516"/>
        <v>ja</v>
      </c>
      <c r="L3335" s="5" t="s">
        <v>73</v>
      </c>
      <c r="M3335" s="6" t="s">
        <v>74</v>
      </c>
      <c r="N3335" s="5">
        <v>71</v>
      </c>
      <c r="O3335" s="2" t="s">
        <v>5139</v>
      </c>
      <c r="P3335" s="127" t="s">
        <v>13403</v>
      </c>
      <c r="R3335" s="6" t="s">
        <v>77</v>
      </c>
      <c r="U3335" s="2" t="s">
        <v>74</v>
      </c>
      <c r="V3335" s="2" t="s">
        <v>80</v>
      </c>
      <c r="X3335" s="2">
        <v>725</v>
      </c>
      <c r="Y3335" s="2" t="s">
        <v>81</v>
      </c>
      <c r="Z3335" s="2" t="s">
        <v>168</v>
      </c>
      <c r="AA3335" s="2">
        <v>725</v>
      </c>
      <c r="AB3335" s="2" t="s">
        <v>81</v>
      </c>
      <c r="AC3335" s="2" t="s">
        <v>168</v>
      </c>
      <c r="AD3335" s="2">
        <v>725</v>
      </c>
      <c r="AE3335" s="2" t="s">
        <v>83</v>
      </c>
      <c r="AF3335" s="2" t="s">
        <v>168</v>
      </c>
      <c r="BE3335" s="23" t="str">
        <f t="shared" si="511"/>
        <v>EMF nein</v>
      </c>
      <c r="BF3335" s="23" t="str">
        <f t="shared" si="514"/>
        <v/>
      </c>
      <c r="BG3335" s="23" t="str">
        <f t="shared" si="515"/>
        <v/>
      </c>
      <c r="BH3335" s="23">
        <f t="shared" si="512"/>
        <v>0</v>
      </c>
      <c r="BO3335" s="2" t="s">
        <v>13404</v>
      </c>
      <c r="BP3335" s="3">
        <v>1</v>
      </c>
      <c r="BQ3335" s="2" t="s">
        <v>13405</v>
      </c>
    </row>
    <row r="3336" spans="1:69" ht="16.149999999999999" customHeight="1" x14ac:dyDescent="0.25">
      <c r="A3336" s="93">
        <v>3335</v>
      </c>
      <c r="B3336" s="2" t="s">
        <v>211</v>
      </c>
      <c r="C3336" s="2" t="s">
        <v>540</v>
      </c>
      <c r="D3336" s="2" t="s">
        <v>124</v>
      </c>
      <c r="E3336" s="2" t="s">
        <v>13406</v>
      </c>
      <c r="F3336" s="67">
        <v>43613</v>
      </c>
      <c r="G3336" s="3">
        <f t="shared" si="509"/>
        <v>5</v>
      </c>
      <c r="H3336" s="3">
        <f t="shared" si="510"/>
        <v>2019</v>
      </c>
      <c r="I3336" s="92">
        <v>0.90625</v>
      </c>
      <c r="J3336" s="20">
        <f t="shared" si="513"/>
        <v>21</v>
      </c>
      <c r="K3336" s="5" t="str">
        <f t="shared" si="516"/>
        <v>ja</v>
      </c>
      <c r="M3336" s="6" t="s">
        <v>74</v>
      </c>
      <c r="O3336" s="2" t="s">
        <v>5139</v>
      </c>
      <c r="P3336" s="127" t="s">
        <v>13407</v>
      </c>
      <c r="U3336" s="2" t="s">
        <v>115</v>
      </c>
      <c r="V3336" s="2" t="s">
        <v>80</v>
      </c>
      <c r="X3336" s="2">
        <v>114</v>
      </c>
      <c r="Y3336" s="2" t="s">
        <v>81</v>
      </c>
      <c r="Z3336" s="2" t="s">
        <v>168</v>
      </c>
      <c r="AD3336" s="2">
        <v>114</v>
      </c>
      <c r="AE3336" s="2" t="s">
        <v>81</v>
      </c>
      <c r="AF3336" s="2" t="s">
        <v>168</v>
      </c>
      <c r="BE3336" s="23" t="str">
        <f t="shared" si="511"/>
        <v>EMF nein</v>
      </c>
      <c r="BF3336" s="23" t="str">
        <f t="shared" si="514"/>
        <v/>
      </c>
      <c r="BG3336" s="23" t="str">
        <f t="shared" si="515"/>
        <v/>
      </c>
      <c r="BH3336" s="23">
        <f t="shared" si="512"/>
        <v>0</v>
      </c>
      <c r="BO3336" s="2" t="s">
        <v>13408</v>
      </c>
      <c r="BP3336" s="3">
        <v>1</v>
      </c>
      <c r="BQ3336" s="2" t="s">
        <v>13409</v>
      </c>
    </row>
    <row r="3337" spans="1:69" ht="16.149999999999999" customHeight="1" x14ac:dyDescent="0.25">
      <c r="A3337" s="93">
        <v>3336</v>
      </c>
      <c r="B3337" s="2" t="s">
        <v>190</v>
      </c>
      <c r="C3337" s="2" t="s">
        <v>16656</v>
      </c>
      <c r="D3337" s="2" t="s">
        <v>371</v>
      </c>
      <c r="E3337" s="2" t="s">
        <v>13410</v>
      </c>
      <c r="F3337" s="67">
        <v>43613</v>
      </c>
      <c r="G3337" s="3">
        <f t="shared" si="509"/>
        <v>5</v>
      </c>
      <c r="H3337" s="3">
        <f t="shared" si="510"/>
        <v>2019</v>
      </c>
      <c r="I3337" s="92">
        <v>0.104166666666667</v>
      </c>
      <c r="J3337" s="20">
        <f t="shared" si="513"/>
        <v>2</v>
      </c>
      <c r="K3337" s="5" t="str">
        <f t="shared" si="516"/>
        <v>ja</v>
      </c>
      <c r="L3337" s="5" t="s">
        <v>91</v>
      </c>
      <c r="M3337" s="6" t="s">
        <v>74</v>
      </c>
      <c r="N3337" s="5">
        <v>55</v>
      </c>
      <c r="O3337" s="2" t="s">
        <v>5139</v>
      </c>
      <c r="P3337" s="127" t="s">
        <v>13411</v>
      </c>
      <c r="R3337" s="6" t="s">
        <v>789</v>
      </c>
      <c r="S3337" s="2" t="s">
        <v>13412</v>
      </c>
      <c r="T3337" s="6" t="s">
        <v>80</v>
      </c>
      <c r="X3337" s="2">
        <v>130</v>
      </c>
      <c r="Y3337" s="2" t="s">
        <v>81</v>
      </c>
      <c r="Z3337" s="2" t="s">
        <v>82</v>
      </c>
      <c r="AA3337" s="2">
        <v>130</v>
      </c>
      <c r="AB3337" s="2" t="s">
        <v>81</v>
      </c>
      <c r="AC3337" s="2" t="s">
        <v>82</v>
      </c>
      <c r="AD3337" s="2">
        <v>130</v>
      </c>
      <c r="AE3337" s="2" t="s">
        <v>81</v>
      </c>
      <c r="AF3337" s="2" t="s">
        <v>82</v>
      </c>
      <c r="AJ3337" s="2">
        <v>140</v>
      </c>
      <c r="AK3337" s="2" t="s">
        <v>81</v>
      </c>
      <c r="AL3337" s="2" t="s">
        <v>82</v>
      </c>
      <c r="AM3337" s="2">
        <v>140</v>
      </c>
      <c r="AN3337" s="2" t="s">
        <v>81</v>
      </c>
      <c r="AO3337" s="2" t="s">
        <v>82</v>
      </c>
      <c r="AP3337" s="2">
        <v>140</v>
      </c>
      <c r="AQ3337" s="2" t="s">
        <v>81</v>
      </c>
      <c r="AR3337" s="2" t="s">
        <v>82</v>
      </c>
      <c r="AV3337" s="2">
        <v>800</v>
      </c>
      <c r="AW3337" s="2" t="s">
        <v>81</v>
      </c>
      <c r="AX3337" s="2" t="s">
        <v>84</v>
      </c>
      <c r="AY3337" s="2">
        <v>800</v>
      </c>
      <c r="AZ3337" s="2" t="s">
        <v>81</v>
      </c>
      <c r="BA3337" s="2" t="s">
        <v>84</v>
      </c>
      <c r="BB3337" s="2">
        <v>800</v>
      </c>
      <c r="BC3337" s="2" t="s">
        <v>83</v>
      </c>
      <c r="BD3337" s="2" t="s">
        <v>84</v>
      </c>
      <c r="BE3337" s="23" t="str">
        <f t="shared" si="511"/>
        <v>EMF nein</v>
      </c>
      <c r="BF3337" s="23" t="str">
        <f t="shared" si="514"/>
        <v/>
      </c>
      <c r="BG3337" s="23" t="str">
        <f t="shared" si="515"/>
        <v/>
      </c>
      <c r="BH3337" s="23">
        <f t="shared" si="512"/>
        <v>0</v>
      </c>
      <c r="BO3337" s="2" t="s">
        <v>13413</v>
      </c>
      <c r="BP3337" s="3">
        <v>1</v>
      </c>
      <c r="BQ3337" s="2" t="s">
        <v>13414</v>
      </c>
    </row>
    <row r="3338" spans="1:69" ht="16.149999999999999" customHeight="1" x14ac:dyDescent="0.25">
      <c r="A3338" s="93">
        <v>3337</v>
      </c>
      <c r="B3338" s="2" t="s">
        <v>69</v>
      </c>
      <c r="C3338" s="2" t="s">
        <v>2611</v>
      </c>
      <c r="D3338" s="2" t="s">
        <v>124</v>
      </c>
      <c r="E3338" s="2" t="s">
        <v>13415</v>
      </c>
      <c r="F3338" s="67">
        <v>43609</v>
      </c>
      <c r="G3338" s="3">
        <f t="shared" si="509"/>
        <v>5</v>
      </c>
      <c r="H3338" s="3">
        <f t="shared" si="510"/>
        <v>2019</v>
      </c>
      <c r="I3338" s="92">
        <v>0.72916666666666696</v>
      </c>
      <c r="J3338" s="20">
        <f t="shared" si="513"/>
        <v>17</v>
      </c>
      <c r="K3338" s="5" t="str">
        <f t="shared" si="516"/>
        <v>ja</v>
      </c>
      <c r="L3338" s="5" t="s">
        <v>73</v>
      </c>
      <c r="M3338" s="6" t="s">
        <v>74</v>
      </c>
      <c r="N3338" s="5">
        <v>72</v>
      </c>
      <c r="O3338" s="2" t="s">
        <v>75</v>
      </c>
      <c r="P3338" s="127" t="s">
        <v>13416</v>
      </c>
      <c r="R3338" s="6" t="s">
        <v>11586</v>
      </c>
      <c r="S3338" s="2" t="s">
        <v>10381</v>
      </c>
      <c r="U3338" s="2" t="s">
        <v>109</v>
      </c>
      <c r="V3338" s="2" t="s">
        <v>109</v>
      </c>
      <c r="BE3338" s="23" t="str">
        <f t="shared" si="511"/>
        <v>EMF nein</v>
      </c>
      <c r="BF3338" s="23" t="str">
        <f t="shared" si="514"/>
        <v/>
      </c>
      <c r="BG3338" s="23" t="str">
        <f t="shared" si="515"/>
        <v/>
      </c>
      <c r="BH3338" s="23">
        <f t="shared" si="512"/>
        <v>0</v>
      </c>
      <c r="BO3338" s="2" t="s">
        <v>13417</v>
      </c>
      <c r="BP3338" s="3">
        <v>1</v>
      </c>
      <c r="BQ3338" s="2" t="s">
        <v>13418</v>
      </c>
    </row>
    <row r="3339" spans="1:69" ht="16.149999999999999" customHeight="1" x14ac:dyDescent="0.25">
      <c r="A3339" s="93">
        <v>3338</v>
      </c>
      <c r="B3339" s="2" t="s">
        <v>87</v>
      </c>
      <c r="C3339" s="44" t="s">
        <v>13419</v>
      </c>
      <c r="D3339" s="2" t="s">
        <v>264</v>
      </c>
      <c r="E3339" s="2" t="s">
        <v>666</v>
      </c>
      <c r="F3339" s="67">
        <v>43613</v>
      </c>
      <c r="G3339" s="3">
        <f t="shared" si="509"/>
        <v>5</v>
      </c>
      <c r="H3339" s="3">
        <f t="shared" si="510"/>
        <v>2019</v>
      </c>
      <c r="I3339" s="92">
        <v>0.70833333333333304</v>
      </c>
      <c r="J3339" s="20">
        <f t="shared" si="513"/>
        <v>17</v>
      </c>
      <c r="K3339" s="5" t="str">
        <f t="shared" si="516"/>
        <v>ja</v>
      </c>
      <c r="L3339" s="5" t="s">
        <v>91</v>
      </c>
      <c r="M3339" s="6" t="s">
        <v>74</v>
      </c>
      <c r="N3339" s="5">
        <v>85</v>
      </c>
      <c r="O3339" s="2" t="s">
        <v>5139</v>
      </c>
      <c r="P3339" s="127" t="s">
        <v>13420</v>
      </c>
      <c r="R3339" s="6" t="s">
        <v>77</v>
      </c>
      <c r="U3339" s="2" t="s">
        <v>74</v>
      </c>
      <c r="V3339" s="2" t="s">
        <v>80</v>
      </c>
      <c r="X3339" s="2">
        <v>253</v>
      </c>
      <c r="Y3339" s="2" t="s">
        <v>81</v>
      </c>
      <c r="Z3339" s="2" t="s">
        <v>84</v>
      </c>
      <c r="AA3339" s="2">
        <v>253</v>
      </c>
      <c r="AB3339" s="2" t="s">
        <v>13421</v>
      </c>
      <c r="AC3339" s="2" t="s">
        <v>84</v>
      </c>
      <c r="AD3339" s="2">
        <v>253</v>
      </c>
      <c r="AE3339" s="2" t="s">
        <v>81</v>
      </c>
      <c r="AF3339" s="2" t="s">
        <v>84</v>
      </c>
      <c r="BE3339" s="23" t="str">
        <f t="shared" si="511"/>
        <v>EMF nein</v>
      </c>
      <c r="BF3339" s="23" t="str">
        <f t="shared" si="514"/>
        <v/>
      </c>
      <c r="BG3339" s="23" t="str">
        <f t="shared" si="515"/>
        <v/>
      </c>
      <c r="BH3339" s="23">
        <f t="shared" si="512"/>
        <v>0</v>
      </c>
      <c r="BO3339" s="2" t="s">
        <v>13422</v>
      </c>
      <c r="BP3339" s="3">
        <v>1</v>
      </c>
      <c r="BQ3339" s="2" t="s">
        <v>13423</v>
      </c>
    </row>
    <row r="3340" spans="1:69" ht="16.149999999999999" customHeight="1" x14ac:dyDescent="0.25">
      <c r="A3340" s="93">
        <v>3339</v>
      </c>
      <c r="B3340" s="2" t="s">
        <v>211</v>
      </c>
      <c r="C3340" s="2" t="s">
        <v>13424</v>
      </c>
      <c r="D3340" s="2" t="s">
        <v>151</v>
      </c>
      <c r="E3340" s="2" t="s">
        <v>13425</v>
      </c>
      <c r="F3340" s="67">
        <v>43622</v>
      </c>
      <c r="G3340" s="3">
        <f t="shared" si="509"/>
        <v>6</v>
      </c>
      <c r="H3340" s="3">
        <f t="shared" si="510"/>
        <v>2019</v>
      </c>
      <c r="I3340" s="92">
        <v>0.70138888888888895</v>
      </c>
      <c r="J3340" s="20">
        <f t="shared" si="513"/>
        <v>16</v>
      </c>
      <c r="K3340" s="5" t="str">
        <f t="shared" si="516"/>
        <v>ja</v>
      </c>
      <c r="L3340" s="5" t="s">
        <v>73</v>
      </c>
      <c r="M3340" s="6" t="s">
        <v>74</v>
      </c>
      <c r="N3340" s="5">
        <v>50</v>
      </c>
      <c r="O3340" s="5" t="s">
        <v>126</v>
      </c>
      <c r="P3340" s="5" t="s">
        <v>13426</v>
      </c>
      <c r="R3340" s="6" t="s">
        <v>77</v>
      </c>
      <c r="U3340" s="2" t="s">
        <v>208</v>
      </c>
      <c r="V3340" s="2" t="s">
        <v>80</v>
      </c>
      <c r="X3340" s="2">
        <v>1320</v>
      </c>
      <c r="Y3340" s="2" t="s">
        <v>81</v>
      </c>
      <c r="Z3340" s="2" t="s">
        <v>82</v>
      </c>
      <c r="AA3340" s="2">
        <v>1320</v>
      </c>
      <c r="AB3340" s="2" t="s">
        <v>81</v>
      </c>
      <c r="AC3340" s="2" t="s">
        <v>82</v>
      </c>
      <c r="AD3340" s="2">
        <v>1320</v>
      </c>
      <c r="AE3340" s="2" t="s">
        <v>83</v>
      </c>
      <c r="AF3340" s="2" t="s">
        <v>82</v>
      </c>
      <c r="AJ3340" s="2">
        <v>1120</v>
      </c>
      <c r="AK3340" s="2" t="s">
        <v>81</v>
      </c>
      <c r="AL3340" s="2" t="s">
        <v>82</v>
      </c>
      <c r="AM3340" s="2">
        <v>1120</v>
      </c>
      <c r="AN3340" s="2" t="s">
        <v>81</v>
      </c>
      <c r="AO3340" s="2" t="s">
        <v>82</v>
      </c>
      <c r="AP3340" s="2">
        <v>1120</v>
      </c>
      <c r="AQ3340" s="2" t="s">
        <v>81</v>
      </c>
      <c r="AR3340" s="2" t="s">
        <v>82</v>
      </c>
      <c r="AV3340" s="2">
        <v>120</v>
      </c>
      <c r="AW3340" s="2" t="s">
        <v>81</v>
      </c>
      <c r="AX3340" s="2" t="s">
        <v>161</v>
      </c>
      <c r="BE3340" s="23" t="str">
        <f t="shared" si="511"/>
        <v>EMF nein</v>
      </c>
      <c r="BF3340" s="23" t="str">
        <f t="shared" si="514"/>
        <v/>
      </c>
      <c r="BG3340" s="23" t="str">
        <f t="shared" si="515"/>
        <v/>
      </c>
      <c r="BH3340" s="23">
        <f t="shared" si="512"/>
        <v>0</v>
      </c>
      <c r="BO3340" s="2" t="s">
        <v>13427</v>
      </c>
      <c r="BP3340" s="3">
        <v>1</v>
      </c>
      <c r="BQ3340" s="2" t="s">
        <v>13428</v>
      </c>
    </row>
    <row r="3341" spans="1:69" ht="16.149999999999999" customHeight="1" x14ac:dyDescent="0.25">
      <c r="A3341" s="93">
        <v>3340</v>
      </c>
      <c r="B3341" s="2" t="s">
        <v>211</v>
      </c>
      <c r="C3341" s="116" t="s">
        <v>13429</v>
      </c>
      <c r="D3341" s="2" t="s">
        <v>151</v>
      </c>
      <c r="E3341" s="2" t="s">
        <v>13430</v>
      </c>
      <c r="F3341" s="67">
        <v>43600</v>
      </c>
      <c r="G3341" s="3">
        <f t="shared" si="509"/>
        <v>5</v>
      </c>
      <c r="H3341" s="3">
        <f t="shared" si="510"/>
        <v>2019</v>
      </c>
      <c r="I3341" s="92">
        <v>0.54513888888888895</v>
      </c>
      <c r="J3341" s="20">
        <f t="shared" si="513"/>
        <v>13</v>
      </c>
      <c r="K3341" s="5" t="str">
        <f t="shared" si="516"/>
        <v>ja</v>
      </c>
      <c r="L3341" s="5" t="s">
        <v>91</v>
      </c>
      <c r="M3341" s="6" t="s">
        <v>100</v>
      </c>
      <c r="N3341" s="5">
        <v>64</v>
      </c>
      <c r="O3341" s="2" t="s">
        <v>126</v>
      </c>
      <c r="P3341" s="6" t="s">
        <v>1027</v>
      </c>
      <c r="R3341" s="6" t="s">
        <v>77</v>
      </c>
      <c r="T3341" s="6" t="s">
        <v>80</v>
      </c>
      <c r="U3341" s="2" t="s">
        <v>74</v>
      </c>
      <c r="W3341" s="1" t="s">
        <v>13431</v>
      </c>
      <c r="X3341" s="2">
        <v>700</v>
      </c>
      <c r="Y3341" s="2" t="s">
        <v>83</v>
      </c>
      <c r="Z3341" s="2" t="s">
        <v>84</v>
      </c>
      <c r="AA3341" s="2">
        <v>700</v>
      </c>
      <c r="AB3341" s="2" t="s">
        <v>83</v>
      </c>
      <c r="AC3341" s="2" t="s">
        <v>84</v>
      </c>
      <c r="AD3341" s="2">
        <v>700</v>
      </c>
      <c r="AE3341" s="2" t="s">
        <v>83</v>
      </c>
      <c r="AF3341" s="2" t="s">
        <v>84</v>
      </c>
      <c r="AJ3341" s="2">
        <v>700</v>
      </c>
      <c r="AK3341" s="2" t="s">
        <v>83</v>
      </c>
      <c r="AL3341" s="2" t="s">
        <v>84</v>
      </c>
      <c r="AM3341" s="2">
        <v>700</v>
      </c>
      <c r="AN3341" s="2" t="s">
        <v>83</v>
      </c>
      <c r="AO3341" s="2" t="s">
        <v>84</v>
      </c>
      <c r="AP3341" s="2">
        <v>700</v>
      </c>
      <c r="AQ3341" s="2" t="s">
        <v>83</v>
      </c>
      <c r="AR3341" s="2" t="s">
        <v>84</v>
      </c>
      <c r="AV3341" s="2">
        <v>700</v>
      </c>
      <c r="AW3341" s="2" t="s">
        <v>83</v>
      </c>
      <c r="AX3341" s="2" t="s">
        <v>84</v>
      </c>
      <c r="AY3341" s="2">
        <v>700</v>
      </c>
      <c r="AZ3341" s="2" t="s">
        <v>83</v>
      </c>
      <c r="BA3341" s="2" t="s">
        <v>84</v>
      </c>
      <c r="BB3341" s="2">
        <v>700</v>
      </c>
      <c r="BC3341" s="2" t="s">
        <v>83</v>
      </c>
      <c r="BD3341" s="2" t="s">
        <v>84</v>
      </c>
      <c r="BE3341" s="23" t="str">
        <f t="shared" si="511"/>
        <v>EMF nein</v>
      </c>
      <c r="BF3341" s="23" t="str">
        <f t="shared" si="514"/>
        <v/>
      </c>
      <c r="BG3341" s="23" t="str">
        <f t="shared" si="515"/>
        <v/>
      </c>
      <c r="BH3341" s="23">
        <f t="shared" si="512"/>
        <v>0</v>
      </c>
      <c r="BO3341" s="2" t="s">
        <v>13432</v>
      </c>
      <c r="BP3341" s="3">
        <v>1</v>
      </c>
      <c r="BQ3341" s="2" t="s">
        <v>13433</v>
      </c>
    </row>
    <row r="3342" spans="1:69" ht="16.149999999999999" customHeight="1" x14ac:dyDescent="0.25">
      <c r="A3342" s="1">
        <v>3341</v>
      </c>
      <c r="B3342" s="2" t="s">
        <v>211</v>
      </c>
      <c r="C3342" s="2" t="s">
        <v>12223</v>
      </c>
      <c r="D3342" s="2" t="s">
        <v>124</v>
      </c>
      <c r="E3342" s="2" t="s">
        <v>13434</v>
      </c>
      <c r="F3342" s="67">
        <v>43593</v>
      </c>
      <c r="G3342" s="3">
        <f t="shared" si="509"/>
        <v>5</v>
      </c>
      <c r="H3342" s="3">
        <f t="shared" si="510"/>
        <v>2019</v>
      </c>
      <c r="I3342" s="92">
        <v>0.75</v>
      </c>
      <c r="J3342" s="20">
        <f t="shared" si="513"/>
        <v>18</v>
      </c>
      <c r="K3342" s="5" t="str">
        <f t="shared" si="516"/>
        <v>ja</v>
      </c>
      <c r="L3342" s="5" t="s">
        <v>91</v>
      </c>
      <c r="M3342" s="6" t="s">
        <v>74</v>
      </c>
      <c r="N3342" s="5">
        <v>28</v>
      </c>
      <c r="O3342" s="2" t="s">
        <v>75</v>
      </c>
      <c r="P3342" s="6" t="s">
        <v>13435</v>
      </c>
      <c r="R3342" s="6" t="s">
        <v>77</v>
      </c>
      <c r="U3342" s="2" t="s">
        <v>115</v>
      </c>
      <c r="V3342" s="2" t="s">
        <v>80</v>
      </c>
      <c r="X3342" s="2">
        <v>180</v>
      </c>
      <c r="Y3342" s="2" t="s">
        <v>81</v>
      </c>
      <c r="Z3342" s="2" t="s">
        <v>84</v>
      </c>
      <c r="AA3342" s="2">
        <v>180</v>
      </c>
      <c r="AB3342" s="2" t="s">
        <v>81</v>
      </c>
      <c r="AC3342" s="2" t="s">
        <v>84</v>
      </c>
      <c r="AD3342" s="2">
        <v>180</v>
      </c>
      <c r="AE3342" s="2" t="s">
        <v>81</v>
      </c>
      <c r="AF3342" s="2" t="s">
        <v>84</v>
      </c>
      <c r="AJ3342" s="2">
        <v>180</v>
      </c>
      <c r="AK3342" s="2" t="s">
        <v>81</v>
      </c>
      <c r="AL3342" s="2" t="s">
        <v>84</v>
      </c>
      <c r="BE3342" s="23" t="str">
        <f t="shared" si="511"/>
        <v>EMF nein</v>
      </c>
      <c r="BF3342" s="23" t="str">
        <f t="shared" si="514"/>
        <v/>
      </c>
      <c r="BG3342" s="23" t="str">
        <f t="shared" si="515"/>
        <v/>
      </c>
      <c r="BH3342" s="23">
        <f t="shared" si="512"/>
        <v>0</v>
      </c>
      <c r="BO3342" s="2" t="s">
        <v>13436</v>
      </c>
      <c r="BP3342" s="3">
        <v>1</v>
      </c>
      <c r="BQ3342" s="2" t="s">
        <v>13437</v>
      </c>
    </row>
    <row r="3343" spans="1:69" ht="16.149999999999999" customHeight="1" x14ac:dyDescent="0.25">
      <c r="A3343" s="93">
        <v>3342</v>
      </c>
      <c r="B3343" s="2" t="s">
        <v>87</v>
      </c>
      <c r="C3343" s="65" t="s">
        <v>13438</v>
      </c>
      <c r="D3343" s="2" t="s">
        <v>124</v>
      </c>
      <c r="E3343" s="2" t="s">
        <v>13439</v>
      </c>
      <c r="F3343" s="67">
        <v>43615</v>
      </c>
      <c r="G3343" s="3">
        <f t="shared" si="509"/>
        <v>5</v>
      </c>
      <c r="H3343" s="3">
        <f t="shared" si="510"/>
        <v>2019</v>
      </c>
      <c r="I3343" s="92">
        <v>0.4375</v>
      </c>
      <c r="J3343" s="20">
        <f t="shared" si="513"/>
        <v>10</v>
      </c>
      <c r="K3343" s="5" t="str">
        <f t="shared" si="516"/>
        <v>ja</v>
      </c>
      <c r="L3343" s="5" t="s">
        <v>91</v>
      </c>
      <c r="M3343" s="6" t="s">
        <v>100</v>
      </c>
      <c r="N3343" s="5">
        <v>71</v>
      </c>
      <c r="O3343" s="2" t="s">
        <v>126</v>
      </c>
      <c r="P3343" s="6" t="s">
        <v>13440</v>
      </c>
      <c r="R3343" s="6" t="s">
        <v>77</v>
      </c>
      <c r="X3343" s="2">
        <v>1120</v>
      </c>
      <c r="Y3343" s="2" t="s">
        <v>81</v>
      </c>
      <c r="Z3343" s="2" t="s">
        <v>84</v>
      </c>
      <c r="AA3343" s="2">
        <v>1120</v>
      </c>
      <c r="AB3343" s="2" t="s">
        <v>81</v>
      </c>
      <c r="AC3343" s="2" t="s">
        <v>84</v>
      </c>
      <c r="AD3343" s="2">
        <v>1120</v>
      </c>
      <c r="AE3343" s="2" t="s">
        <v>81</v>
      </c>
      <c r="AF3343" s="2" t="s">
        <v>84</v>
      </c>
      <c r="BE3343" s="23" t="str">
        <f t="shared" si="511"/>
        <v>EMF nein</v>
      </c>
      <c r="BF3343" s="23" t="str">
        <f t="shared" si="514"/>
        <v/>
      </c>
      <c r="BG3343" s="23" t="str">
        <f t="shared" si="515"/>
        <v/>
      </c>
      <c r="BH3343" s="23">
        <f t="shared" si="512"/>
        <v>0</v>
      </c>
      <c r="BO3343" s="2" t="s">
        <v>13441</v>
      </c>
      <c r="BP3343" s="3">
        <v>1</v>
      </c>
      <c r="BQ3343" s="2" t="s">
        <v>13442</v>
      </c>
    </row>
    <row r="3344" spans="1:69" ht="16.149999999999999" customHeight="1" x14ac:dyDescent="0.25">
      <c r="A3344" s="93">
        <v>3343</v>
      </c>
      <c r="B3344" s="2" t="s">
        <v>211</v>
      </c>
      <c r="C3344" s="116" t="s">
        <v>3051</v>
      </c>
      <c r="D3344" s="2" t="s">
        <v>124</v>
      </c>
      <c r="E3344" s="2" t="s">
        <v>11516</v>
      </c>
      <c r="F3344" s="67">
        <v>43615</v>
      </c>
      <c r="G3344" s="3">
        <f t="shared" si="509"/>
        <v>5</v>
      </c>
      <c r="H3344" s="3">
        <f t="shared" si="510"/>
        <v>2019</v>
      </c>
      <c r="I3344" s="92">
        <v>0.54861111111111105</v>
      </c>
      <c r="J3344" s="20">
        <f t="shared" si="513"/>
        <v>13</v>
      </c>
      <c r="K3344" s="5" t="str">
        <f t="shared" si="516"/>
        <v>ja</v>
      </c>
      <c r="L3344" s="5" t="s">
        <v>73</v>
      </c>
      <c r="M3344" s="6" t="s">
        <v>115</v>
      </c>
      <c r="N3344" s="5">
        <v>56</v>
      </c>
      <c r="O3344" s="2" t="s">
        <v>75</v>
      </c>
      <c r="P3344" s="6" t="s">
        <v>13443</v>
      </c>
      <c r="R3344" s="6" t="s">
        <v>77</v>
      </c>
      <c r="U3344" s="2" t="s">
        <v>115</v>
      </c>
      <c r="V3344" s="2" t="s">
        <v>80</v>
      </c>
      <c r="W3344" s="2" t="s">
        <v>8847</v>
      </c>
      <c r="BE3344" s="23" t="str">
        <f t="shared" si="511"/>
        <v>EMF nein</v>
      </c>
      <c r="BF3344" s="23" t="str">
        <f t="shared" si="514"/>
        <v/>
      </c>
      <c r="BG3344" s="23" t="str">
        <f t="shared" si="515"/>
        <v/>
      </c>
      <c r="BH3344" s="23">
        <f t="shared" si="512"/>
        <v>0</v>
      </c>
      <c r="BO3344" s="2" t="s">
        <v>13444</v>
      </c>
      <c r="BP3344" s="3">
        <v>1</v>
      </c>
      <c r="BQ3344" s="2" t="s">
        <v>13445</v>
      </c>
    </row>
    <row r="3345" spans="1:70" ht="16.149999999999999" customHeight="1" x14ac:dyDescent="0.25">
      <c r="A3345" s="93">
        <v>3344</v>
      </c>
      <c r="B3345" s="2" t="s">
        <v>211</v>
      </c>
      <c r="C3345" s="2" t="s">
        <v>13446</v>
      </c>
      <c r="D3345" s="2" t="s">
        <v>206</v>
      </c>
      <c r="E3345" s="2" t="s">
        <v>13447</v>
      </c>
      <c r="F3345" s="67">
        <v>43615</v>
      </c>
      <c r="G3345" s="3">
        <f t="shared" si="509"/>
        <v>5</v>
      </c>
      <c r="H3345" s="3">
        <f t="shared" si="510"/>
        <v>2019</v>
      </c>
      <c r="I3345" s="92">
        <v>0.76041666666666696</v>
      </c>
      <c r="J3345" s="20">
        <f t="shared" si="513"/>
        <v>18</v>
      </c>
      <c r="K3345" s="5" t="str">
        <f t="shared" si="516"/>
        <v>ja</v>
      </c>
      <c r="L3345" s="5" t="s">
        <v>91</v>
      </c>
      <c r="M3345" s="6" t="s">
        <v>74</v>
      </c>
      <c r="N3345" s="5">
        <v>48</v>
      </c>
      <c r="O3345" s="5" t="s">
        <v>5139</v>
      </c>
      <c r="P3345" s="6" t="s">
        <v>13448</v>
      </c>
      <c r="R3345" s="6" t="s">
        <v>77</v>
      </c>
      <c r="U3345" s="2" t="s">
        <v>115</v>
      </c>
      <c r="V3345" s="2" t="s">
        <v>80</v>
      </c>
      <c r="X3345" s="2">
        <v>400</v>
      </c>
      <c r="Y3345" s="2" t="s">
        <v>83</v>
      </c>
      <c r="Z3345" s="2" t="s">
        <v>84</v>
      </c>
      <c r="AA3345" s="2">
        <v>400</v>
      </c>
      <c r="AB3345" s="2" t="s">
        <v>81</v>
      </c>
      <c r="AC3345" s="2" t="s">
        <v>84</v>
      </c>
      <c r="AD3345" s="2">
        <v>400</v>
      </c>
      <c r="AE3345" s="2" t="s">
        <v>83</v>
      </c>
      <c r="AF3345" s="2" t="s">
        <v>84</v>
      </c>
      <c r="AJ3345" s="2">
        <v>400</v>
      </c>
      <c r="AK3345" s="2" t="s">
        <v>83</v>
      </c>
      <c r="AL3345" s="2" t="s">
        <v>84</v>
      </c>
      <c r="AM3345" s="2">
        <v>400</v>
      </c>
      <c r="AN3345" s="2" t="s">
        <v>81</v>
      </c>
      <c r="AO3345" s="2" t="s">
        <v>84</v>
      </c>
      <c r="AP3345" s="2">
        <v>400</v>
      </c>
      <c r="AQ3345" s="2" t="s">
        <v>83</v>
      </c>
      <c r="AR3345" s="2" t="s">
        <v>84</v>
      </c>
      <c r="AV3345" s="2">
        <v>220</v>
      </c>
      <c r="AW3345" s="2" t="s">
        <v>81</v>
      </c>
      <c r="AX3345" s="2" t="s">
        <v>84</v>
      </c>
      <c r="AY3345" s="2">
        <v>220</v>
      </c>
      <c r="AZ3345" s="2" t="s">
        <v>81</v>
      </c>
      <c r="BA3345" s="2" t="s">
        <v>84</v>
      </c>
      <c r="BE3345" s="23" t="str">
        <f t="shared" si="511"/>
        <v>EMF nein</v>
      </c>
      <c r="BF3345" s="23" t="str">
        <f t="shared" si="514"/>
        <v/>
      </c>
      <c r="BG3345" s="23" t="str">
        <f t="shared" si="515"/>
        <v/>
      </c>
      <c r="BH3345" s="23">
        <f t="shared" si="512"/>
        <v>0</v>
      </c>
      <c r="BO3345" s="2" t="s">
        <v>13449</v>
      </c>
      <c r="BP3345" s="3">
        <v>1</v>
      </c>
      <c r="BQ3345" s="2" t="s">
        <v>13450</v>
      </c>
    </row>
    <row r="3346" spans="1:70" ht="16.149999999999999" customHeight="1" x14ac:dyDescent="0.25">
      <c r="A3346" s="93">
        <v>3345</v>
      </c>
      <c r="B3346" s="2" t="s">
        <v>87</v>
      </c>
      <c r="C3346" s="2" t="s">
        <v>13451</v>
      </c>
      <c r="D3346" s="2" t="s">
        <v>1097</v>
      </c>
      <c r="E3346" s="2" t="s">
        <v>13452</v>
      </c>
      <c r="F3346" s="67">
        <v>43615</v>
      </c>
      <c r="G3346" s="3">
        <f t="shared" si="509"/>
        <v>5</v>
      </c>
      <c r="H3346" s="3">
        <f t="shared" si="510"/>
        <v>2019</v>
      </c>
      <c r="I3346" s="92">
        <v>0.72916666666666696</v>
      </c>
      <c r="J3346" s="20">
        <f t="shared" si="513"/>
        <v>17</v>
      </c>
      <c r="K3346" s="5" t="str">
        <f t="shared" si="516"/>
        <v>ja</v>
      </c>
      <c r="L3346" s="5" t="s">
        <v>73</v>
      </c>
      <c r="M3346" s="6" t="s">
        <v>74</v>
      </c>
      <c r="N3346" s="5">
        <v>83</v>
      </c>
      <c r="O3346" s="6" t="s">
        <v>101</v>
      </c>
      <c r="P3346" s="6" t="s">
        <v>13453</v>
      </c>
      <c r="R3346" s="6" t="s">
        <v>77</v>
      </c>
      <c r="S3346" s="2" t="s">
        <v>78</v>
      </c>
      <c r="X3346" s="2">
        <v>120</v>
      </c>
      <c r="Y3346" s="2" t="s">
        <v>94</v>
      </c>
      <c r="Z3346" s="2" t="s">
        <v>168</v>
      </c>
      <c r="AD3346" s="2">
        <v>120</v>
      </c>
      <c r="AE3346" s="2" t="s">
        <v>94</v>
      </c>
      <c r="AF3346" s="2" t="s">
        <v>168</v>
      </c>
      <c r="BE3346" s="23" t="str">
        <f t="shared" si="511"/>
        <v>EMF ja</v>
      </c>
      <c r="BF3346" s="23">
        <f t="shared" si="514"/>
        <v>5400</v>
      </c>
      <c r="BG3346" s="23" t="str">
        <f t="shared" si="515"/>
        <v>500+m</v>
      </c>
      <c r="BH3346" s="23">
        <f t="shared" si="512"/>
        <v>1</v>
      </c>
      <c r="BI3346" s="2" t="s">
        <v>3361</v>
      </c>
      <c r="BJ3346" s="2">
        <v>5400</v>
      </c>
      <c r="BO3346" s="2" t="s">
        <v>13454</v>
      </c>
      <c r="BP3346" s="3">
        <v>1</v>
      </c>
      <c r="BQ3346" s="2" t="s">
        <v>13455</v>
      </c>
    </row>
    <row r="3347" spans="1:70" ht="16.149999999999999" customHeight="1" x14ac:dyDescent="0.25">
      <c r="A3347" s="93">
        <v>3346</v>
      </c>
      <c r="B3347" s="2" t="s">
        <v>211</v>
      </c>
      <c r="C3347" s="116" t="s">
        <v>112</v>
      </c>
      <c r="D3347" s="2" t="s">
        <v>113</v>
      </c>
      <c r="E3347" s="2" t="s">
        <v>13456</v>
      </c>
      <c r="F3347" s="67">
        <v>43615</v>
      </c>
      <c r="G3347" s="3">
        <f t="shared" ref="G3347:G3354" si="517">IF(F3347&lt;&gt;"",MONTH(F3347),"")</f>
        <v>5</v>
      </c>
      <c r="H3347" s="3">
        <f t="shared" ref="H3347:H3354" si="518">IF(F3347&lt;&gt;"",YEAR(F3347),"")</f>
        <v>2019</v>
      </c>
      <c r="I3347" s="92">
        <v>0.88541666666666696</v>
      </c>
      <c r="J3347" s="20">
        <f t="shared" si="513"/>
        <v>21</v>
      </c>
      <c r="K3347" s="5" t="str">
        <f t="shared" si="516"/>
        <v>ja</v>
      </c>
      <c r="L3347" s="5" t="s">
        <v>91</v>
      </c>
      <c r="M3347" s="6" t="s">
        <v>74</v>
      </c>
      <c r="N3347" s="5">
        <v>58</v>
      </c>
      <c r="O3347" s="2" t="s">
        <v>140</v>
      </c>
      <c r="P3347" s="6" t="s">
        <v>13457</v>
      </c>
      <c r="R3347" s="6" t="s">
        <v>77</v>
      </c>
      <c r="V3347" s="2" t="s">
        <v>202</v>
      </c>
      <c r="X3347" s="2">
        <v>500</v>
      </c>
      <c r="Y3347" s="2" t="s">
        <v>83</v>
      </c>
      <c r="Z3347" s="2" t="s">
        <v>168</v>
      </c>
      <c r="AA3347" s="2">
        <v>500</v>
      </c>
      <c r="AB3347" s="2" t="s">
        <v>81</v>
      </c>
      <c r="AC3347" s="2" t="s">
        <v>168</v>
      </c>
      <c r="AD3347" s="2">
        <v>500</v>
      </c>
      <c r="AE3347" s="2" t="s">
        <v>83</v>
      </c>
      <c r="AF3347" s="2" t="s">
        <v>168</v>
      </c>
      <c r="AJ3347" s="2">
        <v>500</v>
      </c>
      <c r="AK3347" s="2" t="s">
        <v>83</v>
      </c>
      <c r="AL3347" s="2" t="s">
        <v>168</v>
      </c>
      <c r="AM3347" s="2">
        <v>500</v>
      </c>
      <c r="AN3347" s="2" t="s">
        <v>81</v>
      </c>
      <c r="AO3347" s="2" t="s">
        <v>168</v>
      </c>
      <c r="AP3347" s="2">
        <v>500</v>
      </c>
      <c r="AQ3347" s="2" t="s">
        <v>83</v>
      </c>
      <c r="AR3347" s="2" t="s">
        <v>168</v>
      </c>
      <c r="BE3347" s="23" t="str">
        <f t="shared" si="511"/>
        <v>EMF ja</v>
      </c>
      <c r="BF3347" s="23">
        <f t="shared" si="514"/>
        <v>770</v>
      </c>
      <c r="BG3347" s="23" t="str">
        <f t="shared" si="515"/>
        <v>500+m</v>
      </c>
      <c r="BH3347" s="23">
        <f t="shared" si="512"/>
        <v>1</v>
      </c>
      <c r="BI3347" s="2" t="s">
        <v>162</v>
      </c>
      <c r="BJ3347" s="2">
        <v>770</v>
      </c>
      <c r="BO3347" s="2" t="s">
        <v>13458</v>
      </c>
      <c r="BP3347" s="3">
        <v>1</v>
      </c>
      <c r="BQ3347" s="2" t="s">
        <v>13459</v>
      </c>
    </row>
    <row r="3348" spans="1:70" ht="16.149999999999999" customHeight="1" x14ac:dyDescent="0.25">
      <c r="A3348" s="93">
        <v>3347</v>
      </c>
      <c r="B3348" s="2" t="s">
        <v>211</v>
      </c>
      <c r="C3348" s="2" t="s">
        <v>13460</v>
      </c>
      <c r="D3348" s="2" t="s">
        <v>158</v>
      </c>
      <c r="E3348" s="2" t="s">
        <v>13461</v>
      </c>
      <c r="F3348" s="67">
        <v>43616</v>
      </c>
      <c r="G3348" s="3">
        <f t="shared" si="517"/>
        <v>5</v>
      </c>
      <c r="H3348" s="3">
        <f t="shared" si="518"/>
        <v>2019</v>
      </c>
      <c r="I3348" s="92">
        <v>0.75347222222222199</v>
      </c>
      <c r="J3348" s="20">
        <f t="shared" si="513"/>
        <v>18</v>
      </c>
      <c r="K3348" s="5" t="str">
        <f t="shared" si="516"/>
        <v>ja</v>
      </c>
      <c r="L3348" s="5" t="s">
        <v>73</v>
      </c>
      <c r="M3348" s="6" t="s">
        <v>115</v>
      </c>
      <c r="O3348" s="5" t="s">
        <v>75</v>
      </c>
      <c r="P3348" s="6" t="s">
        <v>13462</v>
      </c>
      <c r="R3348" s="6" t="s">
        <v>77</v>
      </c>
      <c r="T3348" s="6" t="s">
        <v>80</v>
      </c>
      <c r="V3348" s="2" t="s">
        <v>109</v>
      </c>
      <c r="X3348" s="2">
        <v>342</v>
      </c>
      <c r="Y3348" s="2" t="s">
        <v>81</v>
      </c>
      <c r="Z3348" s="2" t="s">
        <v>84</v>
      </c>
      <c r="AD3348" s="2">
        <v>342</v>
      </c>
      <c r="AE3348" s="2" t="s">
        <v>83</v>
      </c>
      <c r="AF3348" s="2" t="s">
        <v>84</v>
      </c>
      <c r="AG3348" s="2">
        <v>342</v>
      </c>
      <c r="AH3348" s="2" t="s">
        <v>81</v>
      </c>
      <c r="AI3348" s="2" t="s">
        <v>84</v>
      </c>
      <c r="AJ3348" s="2">
        <v>342</v>
      </c>
      <c r="AK3348" s="2" t="s">
        <v>81</v>
      </c>
      <c r="AL3348" s="2" t="s">
        <v>84</v>
      </c>
      <c r="AP3348" s="2">
        <v>342</v>
      </c>
      <c r="AQ3348" s="2" t="s">
        <v>83</v>
      </c>
      <c r="AR3348" s="2" t="s">
        <v>84</v>
      </c>
      <c r="BE3348" s="23" t="str">
        <f t="shared" si="511"/>
        <v>EMF nein</v>
      </c>
      <c r="BF3348" s="23" t="str">
        <f t="shared" si="514"/>
        <v/>
      </c>
      <c r="BG3348" s="23" t="str">
        <f t="shared" si="515"/>
        <v/>
      </c>
      <c r="BH3348" s="23">
        <f t="shared" si="512"/>
        <v>0</v>
      </c>
      <c r="BO3348" s="2" t="s">
        <v>13463</v>
      </c>
      <c r="BP3348" s="3">
        <v>1</v>
      </c>
      <c r="BQ3348" s="2" t="s">
        <v>13464</v>
      </c>
    </row>
    <row r="3349" spans="1:70" ht="16.149999999999999" customHeight="1" x14ac:dyDescent="0.25">
      <c r="A3349" s="44">
        <v>3348</v>
      </c>
      <c r="B3349" s="2" t="s">
        <v>13465</v>
      </c>
      <c r="C3349" s="2" t="s">
        <v>13466</v>
      </c>
      <c r="D3349" s="2" t="s">
        <v>151</v>
      </c>
      <c r="E3349" s="2" t="s">
        <v>13467</v>
      </c>
      <c r="F3349" s="67">
        <v>43616</v>
      </c>
      <c r="G3349" s="3">
        <f t="shared" si="517"/>
        <v>5</v>
      </c>
      <c r="H3349" s="3">
        <f t="shared" si="518"/>
        <v>2019</v>
      </c>
      <c r="I3349" s="92">
        <v>0.57083333333333297</v>
      </c>
      <c r="J3349" s="20">
        <f t="shared" si="513"/>
        <v>13</v>
      </c>
      <c r="K3349" s="5" t="str">
        <f t="shared" si="516"/>
        <v>ja</v>
      </c>
      <c r="L3349" s="5" t="s">
        <v>91</v>
      </c>
      <c r="M3349" s="6" t="s">
        <v>100</v>
      </c>
      <c r="N3349" s="5">
        <v>55</v>
      </c>
      <c r="O3349" s="2" t="s">
        <v>126</v>
      </c>
      <c r="P3349" s="6" t="s">
        <v>13468</v>
      </c>
      <c r="R3349" s="6" t="s">
        <v>77</v>
      </c>
      <c r="T3349" s="6" t="s">
        <v>80</v>
      </c>
      <c r="U3349" s="2" t="s">
        <v>100</v>
      </c>
      <c r="X3349" s="2">
        <v>2000</v>
      </c>
      <c r="Y3349" s="2" t="s">
        <v>81</v>
      </c>
      <c r="Z3349" s="2" t="s">
        <v>168</v>
      </c>
      <c r="AA3349" s="2">
        <v>2000</v>
      </c>
      <c r="AB3349" s="2" t="s">
        <v>81</v>
      </c>
      <c r="AC3349" s="2" t="s">
        <v>168</v>
      </c>
      <c r="AD3349" s="2">
        <v>2000</v>
      </c>
      <c r="AE3349" s="2" t="s">
        <v>81</v>
      </c>
      <c r="AF3349" s="2" t="s">
        <v>168</v>
      </c>
      <c r="AJ3349" s="2">
        <v>2000</v>
      </c>
      <c r="AK3349" s="2" t="s">
        <v>81</v>
      </c>
      <c r="AL3349" s="2" t="s">
        <v>168</v>
      </c>
      <c r="AM3349" s="2">
        <v>2000</v>
      </c>
      <c r="AN3349" s="2" t="s">
        <v>81</v>
      </c>
      <c r="AO3349" s="2" t="s">
        <v>168</v>
      </c>
      <c r="AP3349" s="2">
        <v>2000</v>
      </c>
      <c r="AQ3349" s="2" t="s">
        <v>81</v>
      </c>
      <c r="AR3349" s="2" t="s">
        <v>168</v>
      </c>
      <c r="BE3349" s="23" t="str">
        <f t="shared" si="511"/>
        <v>EMF ja</v>
      </c>
      <c r="BF3349" s="23" t="str">
        <f t="shared" si="514"/>
        <v/>
      </c>
      <c r="BG3349" s="23" t="str">
        <f t="shared" si="515"/>
        <v/>
      </c>
      <c r="BH3349" s="23">
        <f t="shared" si="512"/>
        <v>1</v>
      </c>
      <c r="BM3349" s="2" t="s">
        <v>109</v>
      </c>
      <c r="BN3349" s="2" t="s">
        <v>109</v>
      </c>
      <c r="BP3349" s="3">
        <v>1</v>
      </c>
      <c r="BQ3349" s="2" t="s">
        <v>13469</v>
      </c>
    </row>
    <row r="3350" spans="1:70" ht="16.149999999999999" customHeight="1" x14ac:dyDescent="0.25">
      <c r="A3350" s="93">
        <v>3349</v>
      </c>
      <c r="B3350" s="2" t="s">
        <v>211</v>
      </c>
      <c r="C3350" s="2" t="s">
        <v>5563</v>
      </c>
      <c r="D3350" s="2" t="s">
        <v>151</v>
      </c>
      <c r="E3350" s="2" t="s">
        <v>13470</v>
      </c>
      <c r="F3350" s="67">
        <v>43616</v>
      </c>
      <c r="G3350" s="3">
        <f t="shared" si="517"/>
        <v>5</v>
      </c>
      <c r="H3350" s="3">
        <f t="shared" si="518"/>
        <v>2019</v>
      </c>
      <c r="I3350" s="92">
        <v>0.46527777777777773</v>
      </c>
      <c r="J3350" s="20">
        <f t="shared" si="513"/>
        <v>11</v>
      </c>
      <c r="K3350" s="5" t="str">
        <f t="shared" si="516"/>
        <v>ja</v>
      </c>
      <c r="L3350" s="5" t="s">
        <v>11994</v>
      </c>
      <c r="M3350" s="6" t="s">
        <v>100</v>
      </c>
      <c r="N3350" s="5">
        <v>61</v>
      </c>
      <c r="O3350" s="2" t="s">
        <v>126</v>
      </c>
      <c r="P3350" s="6" t="s">
        <v>13471</v>
      </c>
      <c r="R3350" s="6" t="s">
        <v>77</v>
      </c>
      <c r="U3350" s="2" t="s">
        <v>100</v>
      </c>
      <c r="V3350" s="2" t="s">
        <v>80</v>
      </c>
      <c r="X3350" s="2">
        <v>2440</v>
      </c>
      <c r="Y3350" s="2" t="s">
        <v>81</v>
      </c>
      <c r="Z3350" s="2" t="s">
        <v>168</v>
      </c>
      <c r="AA3350" s="2">
        <v>2440</v>
      </c>
      <c r="AB3350" s="2" t="s">
        <v>81</v>
      </c>
      <c r="AC3350" s="2" t="s">
        <v>168</v>
      </c>
      <c r="AD3350" s="2">
        <v>2440</v>
      </c>
      <c r="AE3350" s="2" t="s">
        <v>81</v>
      </c>
      <c r="AF3350" s="2" t="s">
        <v>168</v>
      </c>
      <c r="AJ3350" s="2">
        <v>2440</v>
      </c>
      <c r="AK3350" s="2" t="s">
        <v>81</v>
      </c>
      <c r="AL3350" s="2" t="s">
        <v>168</v>
      </c>
      <c r="AM3350" s="2">
        <v>2440</v>
      </c>
      <c r="AN3350" s="2" t="s">
        <v>81</v>
      </c>
      <c r="AO3350" s="2" t="s">
        <v>168</v>
      </c>
      <c r="AP3350" s="2">
        <v>2440</v>
      </c>
      <c r="AQ3350" s="2" t="s">
        <v>81</v>
      </c>
      <c r="AR3350" s="2" t="s">
        <v>168</v>
      </c>
      <c r="AV3350" s="2">
        <v>2440</v>
      </c>
      <c r="AW3350" s="2" t="s">
        <v>81</v>
      </c>
      <c r="AX3350" s="2" t="s">
        <v>168</v>
      </c>
      <c r="AY3350" s="2">
        <v>2440</v>
      </c>
      <c r="AZ3350" s="2" t="s">
        <v>81</v>
      </c>
      <c r="BA3350" s="2" t="s">
        <v>168</v>
      </c>
      <c r="BB3350" s="2">
        <v>2440</v>
      </c>
      <c r="BC3350" s="2" t="s">
        <v>81</v>
      </c>
      <c r="BD3350" s="2" t="s">
        <v>168</v>
      </c>
      <c r="BE3350" s="23" t="str">
        <f t="shared" si="511"/>
        <v>EMF ja</v>
      </c>
      <c r="BF3350" s="23">
        <f t="shared" si="514"/>
        <v>5700</v>
      </c>
      <c r="BG3350" s="23" t="str">
        <f t="shared" si="515"/>
        <v>500+m</v>
      </c>
      <c r="BH3350" s="23">
        <f t="shared" si="512"/>
        <v>1</v>
      </c>
      <c r="BI3350" s="2" t="s">
        <v>162</v>
      </c>
      <c r="BJ3350" s="2">
        <v>5700</v>
      </c>
      <c r="BO3350" s="2" t="s">
        <v>13472</v>
      </c>
      <c r="BP3350" s="3">
        <v>1</v>
      </c>
      <c r="BQ3350" s="2" t="s">
        <v>13473</v>
      </c>
    </row>
    <row r="3351" spans="1:70" ht="16.149999999999999" customHeight="1" x14ac:dyDescent="0.25">
      <c r="A3351" s="93">
        <v>3350</v>
      </c>
      <c r="B3351" s="2" t="s">
        <v>211</v>
      </c>
      <c r="C3351" s="2" t="s">
        <v>363</v>
      </c>
      <c r="D3351" s="2" t="s">
        <v>364</v>
      </c>
      <c r="E3351" s="2" t="s">
        <v>13474</v>
      </c>
      <c r="F3351" s="67">
        <v>43616</v>
      </c>
      <c r="G3351" s="3">
        <f t="shared" si="517"/>
        <v>5</v>
      </c>
      <c r="H3351" s="3">
        <f t="shared" si="518"/>
        <v>2019</v>
      </c>
      <c r="I3351" s="92">
        <v>0.4375</v>
      </c>
      <c r="J3351" s="20">
        <f t="shared" si="513"/>
        <v>10</v>
      </c>
      <c r="K3351" s="5" t="str">
        <f t="shared" si="516"/>
        <v>ja</v>
      </c>
      <c r="L3351" s="5" t="s">
        <v>109</v>
      </c>
      <c r="M3351" s="6" t="s">
        <v>74</v>
      </c>
      <c r="N3351" s="5" t="s">
        <v>109</v>
      </c>
      <c r="O3351" s="2" t="s">
        <v>75</v>
      </c>
      <c r="P3351" s="6" t="s">
        <v>13475</v>
      </c>
      <c r="R3351" s="6" t="s">
        <v>77</v>
      </c>
      <c r="T3351" s="6" t="s">
        <v>80</v>
      </c>
      <c r="U3351" s="127" t="s">
        <v>100</v>
      </c>
      <c r="X3351" s="2">
        <v>155</v>
      </c>
      <c r="Y3351" s="2" t="s">
        <v>81</v>
      </c>
      <c r="Z3351" s="2" t="s">
        <v>168</v>
      </c>
      <c r="AA3351" s="2">
        <v>155</v>
      </c>
      <c r="AB3351" s="2" t="s">
        <v>81</v>
      </c>
      <c r="AC3351" s="2" t="s">
        <v>168</v>
      </c>
      <c r="AD3351" s="2">
        <v>155</v>
      </c>
      <c r="AE3351" s="2" t="s">
        <v>83</v>
      </c>
      <c r="AF3351" s="2" t="s">
        <v>168</v>
      </c>
      <c r="AJ3351" s="2">
        <v>155</v>
      </c>
      <c r="AK3351" s="2" t="s">
        <v>81</v>
      </c>
      <c r="AL3351" s="2" t="s">
        <v>168</v>
      </c>
      <c r="AM3351" s="2">
        <v>155</v>
      </c>
      <c r="AN3351" s="2" t="s">
        <v>81</v>
      </c>
      <c r="AO3351" s="2" t="s">
        <v>168</v>
      </c>
      <c r="AP3351" s="2">
        <v>155</v>
      </c>
      <c r="AQ3351" s="2" t="s">
        <v>83</v>
      </c>
      <c r="AR3351" s="2" t="s">
        <v>168</v>
      </c>
      <c r="BE3351" s="23" t="str">
        <f t="shared" si="511"/>
        <v>EMF nein</v>
      </c>
      <c r="BF3351" s="23" t="str">
        <f t="shared" si="514"/>
        <v/>
      </c>
      <c r="BG3351" s="23" t="str">
        <f t="shared" si="515"/>
        <v/>
      </c>
      <c r="BH3351" s="23">
        <f t="shared" si="512"/>
        <v>0</v>
      </c>
      <c r="BO3351" s="2" t="s">
        <v>13476</v>
      </c>
      <c r="BP3351" s="3">
        <v>1</v>
      </c>
      <c r="BQ3351" s="2" t="s">
        <v>13477</v>
      </c>
    </row>
    <row r="3352" spans="1:70" ht="16.149999999999999" customHeight="1" x14ac:dyDescent="0.25">
      <c r="A3352" s="44">
        <v>3351</v>
      </c>
      <c r="B3352" s="2" t="s">
        <v>211</v>
      </c>
      <c r="C3352" s="2" t="s">
        <v>5307</v>
      </c>
      <c r="D3352" s="2" t="s">
        <v>71</v>
      </c>
      <c r="E3352" s="2" t="s">
        <v>13478</v>
      </c>
      <c r="F3352" s="67">
        <v>43616</v>
      </c>
      <c r="G3352" s="3">
        <f t="shared" si="517"/>
        <v>5</v>
      </c>
      <c r="H3352" s="3">
        <f t="shared" si="518"/>
        <v>2019</v>
      </c>
      <c r="I3352" s="92">
        <v>0.77083333333333304</v>
      </c>
      <c r="J3352" s="20">
        <f t="shared" si="513"/>
        <v>18</v>
      </c>
      <c r="K3352" s="5" t="str">
        <f t="shared" si="516"/>
        <v>ja</v>
      </c>
      <c r="L3352" s="5" t="s">
        <v>91</v>
      </c>
      <c r="M3352" s="6" t="s">
        <v>4938</v>
      </c>
      <c r="N3352" s="5">
        <v>30</v>
      </c>
      <c r="O3352" s="2" t="s">
        <v>126</v>
      </c>
      <c r="P3352" s="6" t="s">
        <v>22304</v>
      </c>
      <c r="R3352" s="6" t="s">
        <v>77</v>
      </c>
      <c r="T3352" s="6" t="s">
        <v>80</v>
      </c>
      <c r="X3352" s="2">
        <v>1100</v>
      </c>
      <c r="Y3352" s="2" t="s">
        <v>83</v>
      </c>
      <c r="Z3352" s="2" t="s">
        <v>168</v>
      </c>
      <c r="AA3352" s="2">
        <v>1100</v>
      </c>
      <c r="AB3352" s="2" t="s">
        <v>81</v>
      </c>
      <c r="AC3352" s="2" t="s">
        <v>168</v>
      </c>
      <c r="AD3352" s="2">
        <v>1100</v>
      </c>
      <c r="AE3352" s="2" t="s">
        <v>83</v>
      </c>
      <c r="AF3352" s="2" t="s">
        <v>168</v>
      </c>
      <c r="AJ3352" s="2">
        <v>2320</v>
      </c>
      <c r="AK3352" s="2" t="s">
        <v>83</v>
      </c>
      <c r="AL3352" s="2" t="s">
        <v>168</v>
      </c>
      <c r="AM3352" s="2">
        <v>2320</v>
      </c>
      <c r="AN3352" s="2" t="s">
        <v>81</v>
      </c>
      <c r="AO3352" s="2" t="s">
        <v>168</v>
      </c>
      <c r="AP3352" s="2">
        <v>2320</v>
      </c>
      <c r="AQ3352" s="2" t="s">
        <v>83</v>
      </c>
      <c r="AR3352" s="2" t="s">
        <v>168</v>
      </c>
      <c r="BE3352" s="23" t="str">
        <f t="shared" si="511"/>
        <v>EMF nein</v>
      </c>
      <c r="BF3352" s="23" t="str">
        <f t="shared" si="514"/>
        <v/>
      </c>
      <c r="BG3352" s="23" t="str">
        <f t="shared" si="515"/>
        <v/>
      </c>
      <c r="BH3352" s="23">
        <f t="shared" si="512"/>
        <v>0</v>
      </c>
      <c r="BO3352" s="2" t="s">
        <v>13479</v>
      </c>
      <c r="BP3352" s="3">
        <v>1</v>
      </c>
      <c r="BQ3352" s="2" t="s">
        <v>13480</v>
      </c>
    </row>
    <row r="3353" spans="1:70" ht="16.149999999999999" customHeight="1" x14ac:dyDescent="0.25">
      <c r="A3353" s="93">
        <v>3352</v>
      </c>
      <c r="B3353" s="17" t="s">
        <v>87</v>
      </c>
      <c r="C3353" s="17" t="s">
        <v>13481</v>
      </c>
      <c r="D3353" s="17" t="s">
        <v>124</v>
      </c>
      <c r="E3353" s="17" t="s">
        <v>11077</v>
      </c>
      <c r="F3353" s="18">
        <v>43687</v>
      </c>
      <c r="G3353" s="3">
        <f t="shared" si="517"/>
        <v>8</v>
      </c>
      <c r="H3353" s="3">
        <f t="shared" si="518"/>
        <v>2019</v>
      </c>
      <c r="I3353" s="19">
        <v>0.79166666666666696</v>
      </c>
      <c r="J3353" s="20">
        <f t="shared" si="513"/>
        <v>19</v>
      </c>
      <c r="K3353" s="5" t="str">
        <f t="shared" si="516"/>
        <v>ja</v>
      </c>
      <c r="L3353" s="21" t="s">
        <v>91</v>
      </c>
      <c r="M3353" s="22" t="s">
        <v>74</v>
      </c>
      <c r="N3353" s="21">
        <v>82</v>
      </c>
      <c r="O3353" s="17" t="s">
        <v>5139</v>
      </c>
      <c r="P3353" s="22" t="s">
        <v>13482</v>
      </c>
      <c r="Q3353" s="22"/>
      <c r="R3353" s="22" t="s">
        <v>77</v>
      </c>
      <c r="S3353" s="16"/>
      <c r="T3353" s="144" t="s">
        <v>109</v>
      </c>
      <c r="U3353" s="17" t="s">
        <v>115</v>
      </c>
      <c r="V3353" s="16" t="s">
        <v>80</v>
      </c>
      <c r="W3353" s="16" t="s">
        <v>109</v>
      </c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 t="s">
        <v>109</v>
      </c>
      <c r="AR3353" s="16"/>
      <c r="AS3353" s="16"/>
      <c r="AT3353" s="16"/>
      <c r="AU3353" s="16"/>
      <c r="AV3353" s="16"/>
      <c r="AW3353" s="16"/>
      <c r="AX3353" s="16"/>
      <c r="AY3353" s="16"/>
      <c r="AZ3353" s="16"/>
      <c r="BA3353" s="16"/>
      <c r="BB3353" s="16"/>
      <c r="BC3353" s="16"/>
      <c r="BD3353" s="16"/>
      <c r="BE3353" s="23" t="str">
        <f t="shared" si="511"/>
        <v>EMF ja</v>
      </c>
      <c r="BF3353" s="23">
        <f t="shared" si="514"/>
        <v>380</v>
      </c>
      <c r="BG3353" s="23" t="str">
        <f t="shared" si="515"/>
        <v>100-499m</v>
      </c>
      <c r="BH3353" s="23">
        <f t="shared" si="512"/>
        <v>1</v>
      </c>
      <c r="BI3353" s="16"/>
      <c r="BJ3353" s="16"/>
      <c r="BK3353" s="16"/>
      <c r="BL3353" s="16"/>
      <c r="BM3353" s="17" t="s">
        <v>162</v>
      </c>
      <c r="BN3353" s="17">
        <v>380</v>
      </c>
      <c r="BO3353" s="17" t="s">
        <v>13483</v>
      </c>
      <c r="BP3353" s="3">
        <v>1</v>
      </c>
      <c r="BQ3353" s="2" t="s">
        <v>13484</v>
      </c>
    </row>
    <row r="3354" spans="1:70" ht="16.149999999999999" customHeight="1" x14ac:dyDescent="0.25">
      <c r="A3354" s="1">
        <v>3353</v>
      </c>
      <c r="B3354" s="2" t="s">
        <v>211</v>
      </c>
      <c r="C3354" s="2" t="s">
        <v>1725</v>
      </c>
      <c r="D3354" s="2" t="s">
        <v>124</v>
      </c>
      <c r="E3354" s="2" t="s">
        <v>5757</v>
      </c>
      <c r="F3354" s="67">
        <v>43705</v>
      </c>
      <c r="G3354" s="3">
        <f t="shared" si="517"/>
        <v>8</v>
      </c>
      <c r="H3354" s="3">
        <f t="shared" si="518"/>
        <v>2019</v>
      </c>
      <c r="I3354" s="92">
        <v>0.68055555555555503</v>
      </c>
      <c r="J3354" s="20">
        <f t="shared" si="513"/>
        <v>16</v>
      </c>
      <c r="K3354" s="5" t="str">
        <f t="shared" si="516"/>
        <v>ja</v>
      </c>
      <c r="L3354" s="5" t="s">
        <v>91</v>
      </c>
      <c r="M3354" s="6" t="s">
        <v>115</v>
      </c>
      <c r="N3354" s="5">
        <v>14</v>
      </c>
      <c r="O3354" s="2" t="s">
        <v>5139</v>
      </c>
      <c r="P3354" s="6" t="s">
        <v>3460</v>
      </c>
      <c r="R3354" s="6" t="s">
        <v>77</v>
      </c>
      <c r="T3354" s="6" t="s">
        <v>80</v>
      </c>
      <c r="U3354" s="127" t="s">
        <v>74</v>
      </c>
      <c r="X3354" s="2" t="s">
        <v>109</v>
      </c>
      <c r="Y3354" s="2" t="s">
        <v>109</v>
      </c>
      <c r="Z3354" s="2" t="s">
        <v>109</v>
      </c>
      <c r="AJ3354" s="2" t="s">
        <v>109</v>
      </c>
      <c r="AK3354" s="2" t="s">
        <v>109</v>
      </c>
      <c r="AL3354" s="2" t="s">
        <v>299</v>
      </c>
      <c r="AM3354" s="2" t="s">
        <v>109</v>
      </c>
      <c r="AN3354" s="2" t="s">
        <v>109</v>
      </c>
      <c r="AO3354" s="2" t="s">
        <v>109</v>
      </c>
      <c r="AP3354" s="2" t="s">
        <v>109</v>
      </c>
      <c r="AQ3354" s="2" t="s">
        <v>109</v>
      </c>
      <c r="AR3354" s="2" t="s">
        <v>109</v>
      </c>
      <c r="BE3354" s="23" t="str">
        <f t="shared" ref="BE3354" si="519">IF(COUNTA(BI3354,BK3354,BM3354) &gt; 0,"EMF ja","EMF nein")</f>
        <v>EMF nein</v>
      </c>
      <c r="BF3354" s="23" t="str">
        <f t="shared" si="514"/>
        <v/>
      </c>
      <c r="BG3354" s="23" t="str">
        <f t="shared" si="515"/>
        <v/>
      </c>
      <c r="BH3354" s="23">
        <f t="shared" ref="BH3354" si="520">COUNTA(BI3354,BK3354,BM3354)</f>
        <v>0</v>
      </c>
      <c r="BO3354" s="2" t="s">
        <v>13485</v>
      </c>
      <c r="BP3354" s="3">
        <v>1</v>
      </c>
      <c r="BQ3354" s="2" t="s">
        <v>13486</v>
      </c>
      <c r="BR3354" s="16"/>
    </row>
    <row r="3355" spans="1:70" ht="16.149999999999999" customHeight="1" x14ac:dyDescent="0.25">
      <c r="A3355" s="1">
        <v>3354</v>
      </c>
      <c r="B3355" s="327" t="s">
        <v>211</v>
      </c>
      <c r="C3355" s="327" t="s">
        <v>4981</v>
      </c>
      <c r="D3355" s="2" t="s">
        <v>158</v>
      </c>
      <c r="E3355" s="2" t="s">
        <v>4982</v>
      </c>
      <c r="F3355" s="67">
        <v>42171</v>
      </c>
      <c r="G3355" s="3">
        <f t="shared" ref="G3355:G3386" si="521">IF(F3355&lt;&gt;"",MONTH(F3355),"")</f>
        <v>6</v>
      </c>
      <c r="H3355" s="3">
        <f t="shared" ref="H3355:H3386" si="522">IF(F3355&lt;&gt;"",YEAR(F3355),"")</f>
        <v>2015</v>
      </c>
      <c r="I3355" s="92">
        <v>0.36458333333333331</v>
      </c>
      <c r="J3355" s="20">
        <f t="shared" ref="J3355:J3390" si="523">IF(I3355&lt;&gt;"",HOUR(I3355),"")</f>
        <v>8</v>
      </c>
      <c r="K3355" s="5" t="str">
        <f t="shared" ref="K3355:K3398" si="524">IF(COUNTA(W3355:BN3355)=0,"nein","ja")</f>
        <v>ja</v>
      </c>
      <c r="L3355" s="5" t="s">
        <v>91</v>
      </c>
      <c r="M3355" s="6" t="s">
        <v>74</v>
      </c>
      <c r="O3355" s="5" t="s">
        <v>126</v>
      </c>
      <c r="P3355" s="6" t="s">
        <v>21767</v>
      </c>
      <c r="R3355" s="6" t="s">
        <v>77</v>
      </c>
      <c r="T3355" s="6" t="s">
        <v>80</v>
      </c>
      <c r="BE3355" s="23" t="str">
        <f t="shared" ref="BE3355:BE3386" si="525">IF(COUNTA(BI3355,BK3355,BM3355) &gt; 0,"EMF ja","EMF nein")</f>
        <v>EMF nein</v>
      </c>
      <c r="BF3355" s="23" t="str">
        <f t="shared" ref="BF3355:BF3394" si="526">IF(SUM(BJ3355,BL3355,BN3355)=0,"",MIN(BJ3355,BL3355,BN3355))</f>
        <v/>
      </c>
      <c r="BG3355" s="23" t="str">
        <f t="shared" ref="BG3355:BG3394" si="527">IF(BF3355="","",IF(BF3355&lt;100,"&lt;100m",IF(AND(BF3355&gt;99, BF3355&lt;500),"100-499m",IF(BF3355&gt;499,"500+m",""))))</f>
        <v/>
      </c>
      <c r="BH3355" s="23">
        <f t="shared" ref="BH3355:BH3386" si="528">COUNTA(BI3355,BK3355,BM3355)</f>
        <v>0</v>
      </c>
      <c r="BO3355" s="2" t="s">
        <v>21492</v>
      </c>
      <c r="BP3355" s="3">
        <v>1</v>
      </c>
      <c r="BR3355" s="301" t="s">
        <v>21768</v>
      </c>
    </row>
    <row r="3356" spans="1:70" ht="16.149999999999999" customHeight="1" x14ac:dyDescent="0.25">
      <c r="A3356" s="1">
        <v>3355</v>
      </c>
      <c r="B3356" s="2" t="s">
        <v>211</v>
      </c>
      <c r="C3356" s="404" t="s">
        <v>5230</v>
      </c>
      <c r="D3356" s="2" t="s">
        <v>71</v>
      </c>
      <c r="E3356" s="2" t="s">
        <v>4248</v>
      </c>
      <c r="F3356" s="67">
        <v>43618</v>
      </c>
      <c r="G3356" s="3">
        <f t="shared" si="521"/>
        <v>6</v>
      </c>
      <c r="H3356" s="3">
        <f t="shared" si="522"/>
        <v>2019</v>
      </c>
      <c r="I3356" s="92">
        <v>0.625</v>
      </c>
      <c r="J3356" s="20">
        <f t="shared" si="523"/>
        <v>15</v>
      </c>
      <c r="K3356" s="5" t="str">
        <f t="shared" si="524"/>
        <v>ja</v>
      </c>
      <c r="L3356" s="5" t="s">
        <v>109</v>
      </c>
      <c r="M3356" s="6" t="s">
        <v>354</v>
      </c>
      <c r="N3356" s="5" t="s">
        <v>109</v>
      </c>
      <c r="O3356" s="2" t="s">
        <v>5139</v>
      </c>
      <c r="P3356" s="7" t="s">
        <v>13487</v>
      </c>
      <c r="Q3356" s="6" t="s">
        <v>186</v>
      </c>
      <c r="R3356" s="6" t="s">
        <v>77</v>
      </c>
      <c r="T3356" s="6" t="s">
        <v>109</v>
      </c>
      <c r="U3356" s="2" t="s">
        <v>115</v>
      </c>
      <c r="V3356" s="2" t="s">
        <v>80</v>
      </c>
      <c r="X3356" s="2" t="s">
        <v>109</v>
      </c>
      <c r="Y3356" s="2" t="s">
        <v>109</v>
      </c>
      <c r="Z3356" s="2" t="s">
        <v>109</v>
      </c>
      <c r="AA3356" s="2" t="s">
        <v>109</v>
      </c>
      <c r="AB3356" s="2" t="s">
        <v>109</v>
      </c>
      <c r="AC3356" s="2" t="s">
        <v>109</v>
      </c>
      <c r="AD3356" s="2" t="s">
        <v>109</v>
      </c>
      <c r="AE3356" s="2" t="s">
        <v>109</v>
      </c>
      <c r="AF3356" s="2" t="s">
        <v>109</v>
      </c>
      <c r="BE3356" s="23" t="str">
        <f t="shared" si="525"/>
        <v>EMF nein</v>
      </c>
      <c r="BF3356" s="23" t="str">
        <f t="shared" si="526"/>
        <v/>
      </c>
      <c r="BG3356" s="23" t="str">
        <f t="shared" si="527"/>
        <v/>
      </c>
      <c r="BH3356" s="23">
        <f t="shared" si="528"/>
        <v>0</v>
      </c>
      <c r="BO3356" s="2" t="s">
        <v>13488</v>
      </c>
      <c r="BP3356" s="3">
        <v>1</v>
      </c>
      <c r="BQ3356" s="2" t="s">
        <v>13489</v>
      </c>
    </row>
    <row r="3357" spans="1:70" ht="16.149999999999999" customHeight="1" x14ac:dyDescent="0.25">
      <c r="A3357" s="1">
        <v>3356</v>
      </c>
      <c r="B3357" s="2" t="s">
        <v>190</v>
      </c>
      <c r="C3357" s="2" t="s">
        <v>13490</v>
      </c>
      <c r="D3357" s="2" t="s">
        <v>151</v>
      </c>
      <c r="E3357" s="2" t="s">
        <v>13491</v>
      </c>
      <c r="F3357" s="67">
        <v>43618</v>
      </c>
      <c r="G3357" s="3">
        <f t="shared" si="521"/>
        <v>6</v>
      </c>
      <c r="H3357" s="3">
        <f t="shared" si="522"/>
        <v>2019</v>
      </c>
      <c r="I3357" s="92">
        <v>0.12847222222222199</v>
      </c>
      <c r="J3357" s="20">
        <f t="shared" si="523"/>
        <v>3</v>
      </c>
      <c r="K3357" s="5" t="str">
        <f t="shared" si="524"/>
        <v>ja</v>
      </c>
      <c r="L3357" s="5" t="s">
        <v>91</v>
      </c>
      <c r="M3357" s="6" t="s">
        <v>74</v>
      </c>
      <c r="N3357" s="5">
        <v>24</v>
      </c>
      <c r="O3357" s="2" t="s">
        <v>126</v>
      </c>
      <c r="P3357" s="6" t="s">
        <v>13492</v>
      </c>
      <c r="Q3357" s="6" t="s">
        <v>186</v>
      </c>
      <c r="R3357" s="6" t="s">
        <v>77</v>
      </c>
      <c r="S3357" s="127" t="s">
        <v>10272</v>
      </c>
      <c r="BE3357" s="23" t="str">
        <f t="shared" si="525"/>
        <v>EMF ja</v>
      </c>
      <c r="BF3357" s="23">
        <f t="shared" si="526"/>
        <v>10</v>
      </c>
      <c r="BG3357" s="23" t="str">
        <f t="shared" si="527"/>
        <v>&lt;100m</v>
      </c>
      <c r="BH3357" s="23">
        <f t="shared" si="528"/>
        <v>2</v>
      </c>
      <c r="BI3357" s="2" t="s">
        <v>110</v>
      </c>
      <c r="BJ3357" s="2">
        <v>20</v>
      </c>
      <c r="BK3357" s="2" t="s">
        <v>110</v>
      </c>
      <c r="BL3357" s="2">
        <v>10</v>
      </c>
      <c r="BO3357" s="2" t="s">
        <v>13493</v>
      </c>
      <c r="BP3357" s="3">
        <v>1</v>
      </c>
      <c r="BQ3357" s="2" t="s">
        <v>13494</v>
      </c>
    </row>
    <row r="3358" spans="1:70" ht="16.149999999999999" customHeight="1" x14ac:dyDescent="0.25">
      <c r="A3358" s="69">
        <v>3357</v>
      </c>
      <c r="B3358" s="2" t="s">
        <v>211</v>
      </c>
      <c r="C3358" s="2" t="s">
        <v>165</v>
      </c>
      <c r="D3358" s="2" t="s">
        <v>158</v>
      </c>
      <c r="E3358" s="2" t="s">
        <v>13495</v>
      </c>
      <c r="F3358" s="67">
        <v>43617</v>
      </c>
      <c r="G3358" s="3">
        <f t="shared" si="521"/>
        <v>6</v>
      </c>
      <c r="H3358" s="3">
        <f t="shared" si="522"/>
        <v>2019</v>
      </c>
      <c r="I3358" s="92">
        <v>0.75</v>
      </c>
      <c r="J3358" s="20">
        <f t="shared" si="523"/>
        <v>18</v>
      </c>
      <c r="K3358" s="5" t="str">
        <f t="shared" si="524"/>
        <v>ja</v>
      </c>
      <c r="L3358" s="5" t="s">
        <v>91</v>
      </c>
      <c r="M3358" s="6" t="s">
        <v>115</v>
      </c>
      <c r="O3358" s="2" t="s">
        <v>5139</v>
      </c>
      <c r="P3358" s="127" t="s">
        <v>13496</v>
      </c>
      <c r="R3358" s="6" t="s">
        <v>77</v>
      </c>
      <c r="S3358" s="127"/>
      <c r="T3358" s="6" t="s">
        <v>80</v>
      </c>
      <c r="X3358" s="2">
        <v>584</v>
      </c>
      <c r="Y3358" s="2" t="s">
        <v>81</v>
      </c>
      <c r="Z3358" s="2" t="s">
        <v>84</v>
      </c>
      <c r="AA3358" s="2">
        <v>584</v>
      </c>
      <c r="AB3358" s="2" t="s">
        <v>81</v>
      </c>
      <c r="AC3358" s="2" t="s">
        <v>84</v>
      </c>
      <c r="AD3358" s="2">
        <v>584</v>
      </c>
      <c r="AE3358" s="2" t="s">
        <v>81</v>
      </c>
      <c r="AF3358" s="2" t="s">
        <v>84</v>
      </c>
      <c r="AJ3358" s="2">
        <v>584</v>
      </c>
      <c r="AK3358" s="2" t="s">
        <v>81</v>
      </c>
      <c r="AL3358" s="2" t="s">
        <v>84</v>
      </c>
      <c r="AM3358" s="2">
        <v>584</v>
      </c>
      <c r="AN3358" s="2" t="s">
        <v>81</v>
      </c>
      <c r="AO3358" s="2" t="s">
        <v>84</v>
      </c>
      <c r="AP3358" s="2">
        <v>584</v>
      </c>
      <c r="AQ3358" s="2" t="s">
        <v>81</v>
      </c>
      <c r="AR3358" s="2" t="s">
        <v>84</v>
      </c>
      <c r="AV3358" s="2">
        <v>429</v>
      </c>
      <c r="AW3358" s="2" t="s">
        <v>81</v>
      </c>
      <c r="AX3358" s="2" t="s">
        <v>84</v>
      </c>
      <c r="AY3358" s="2">
        <v>429</v>
      </c>
      <c r="AZ3358" s="2" t="s">
        <v>81</v>
      </c>
      <c r="BA3358" s="2" t="s">
        <v>84</v>
      </c>
      <c r="BB3358" s="2">
        <v>429</v>
      </c>
      <c r="BC3358" s="2" t="s">
        <v>83</v>
      </c>
      <c r="BD3358" s="2" t="s">
        <v>84</v>
      </c>
      <c r="BE3358" s="23" t="str">
        <f t="shared" si="525"/>
        <v>EMF nein</v>
      </c>
      <c r="BF3358" s="23" t="str">
        <f t="shared" si="526"/>
        <v/>
      </c>
      <c r="BG3358" s="23" t="str">
        <f t="shared" si="527"/>
        <v/>
      </c>
      <c r="BH3358" s="23">
        <f t="shared" si="528"/>
        <v>0</v>
      </c>
      <c r="BO3358" s="2" t="s">
        <v>13497</v>
      </c>
      <c r="BP3358" s="3">
        <v>1</v>
      </c>
      <c r="BQ3358" s="2" t="s">
        <v>13498</v>
      </c>
    </row>
    <row r="3359" spans="1:70" ht="16.149999999999999" customHeight="1" x14ac:dyDescent="0.25">
      <c r="A3359" s="93">
        <v>3358</v>
      </c>
      <c r="B3359" s="2" t="s">
        <v>87</v>
      </c>
      <c r="C3359" s="2" t="s">
        <v>13499</v>
      </c>
      <c r="D3359" s="2" t="s">
        <v>651</v>
      </c>
      <c r="E3359" s="2" t="s">
        <v>13500</v>
      </c>
      <c r="F3359" s="67">
        <v>43617</v>
      </c>
      <c r="G3359" s="3">
        <f t="shared" si="521"/>
        <v>6</v>
      </c>
      <c r="H3359" s="3">
        <f t="shared" si="522"/>
        <v>2019</v>
      </c>
      <c r="I3359" s="92">
        <v>0.72916666666666696</v>
      </c>
      <c r="J3359" s="20">
        <f t="shared" si="523"/>
        <v>17</v>
      </c>
      <c r="K3359" s="5" t="str">
        <f t="shared" si="524"/>
        <v>ja</v>
      </c>
      <c r="L3359" s="5" t="s">
        <v>91</v>
      </c>
      <c r="M3359" s="6" t="s">
        <v>74</v>
      </c>
      <c r="N3359" s="5">
        <v>72</v>
      </c>
      <c r="O3359" s="2" t="s">
        <v>126</v>
      </c>
      <c r="P3359" s="127" t="s">
        <v>13501</v>
      </c>
      <c r="R3359" s="6" t="s">
        <v>77</v>
      </c>
      <c r="S3359" s="127"/>
      <c r="T3359" s="6" t="s">
        <v>202</v>
      </c>
      <c r="V3359" s="2" t="s">
        <v>80</v>
      </c>
      <c r="W3359" s="2" t="s">
        <v>13502</v>
      </c>
      <c r="X3359" s="2">
        <v>197</v>
      </c>
      <c r="Y3359" s="2" t="s">
        <v>3284</v>
      </c>
      <c r="Z3359" s="2" t="s">
        <v>82</v>
      </c>
      <c r="AA3359" s="2">
        <v>197</v>
      </c>
      <c r="AB3359" s="2" t="s">
        <v>94</v>
      </c>
      <c r="AC3359" s="2" t="s">
        <v>82</v>
      </c>
      <c r="AD3359" s="2">
        <v>197</v>
      </c>
      <c r="AE3359" s="2" t="s">
        <v>3284</v>
      </c>
      <c r="AF3359" s="2" t="s">
        <v>82</v>
      </c>
      <c r="BE3359" s="23" t="str">
        <f t="shared" si="525"/>
        <v>EMF nein</v>
      </c>
      <c r="BF3359" s="23" t="str">
        <f t="shared" si="526"/>
        <v/>
      </c>
      <c r="BG3359" s="23" t="str">
        <f t="shared" si="527"/>
        <v/>
      </c>
      <c r="BH3359" s="23">
        <f t="shared" si="528"/>
        <v>0</v>
      </c>
      <c r="BO3359" s="2" t="s">
        <v>13503</v>
      </c>
      <c r="BP3359" s="3">
        <v>1</v>
      </c>
      <c r="BQ3359" s="2" t="s">
        <v>13504</v>
      </c>
    </row>
    <row r="3360" spans="1:70" ht="16.149999999999999" customHeight="1" x14ac:dyDescent="0.25">
      <c r="A3360" s="1">
        <v>3359</v>
      </c>
      <c r="B3360" s="2" t="s">
        <v>211</v>
      </c>
      <c r="C3360" s="2" t="s">
        <v>13505</v>
      </c>
      <c r="D3360" s="2" t="s">
        <v>192</v>
      </c>
      <c r="E3360" s="2" t="s">
        <v>4528</v>
      </c>
      <c r="F3360" s="67">
        <v>43616</v>
      </c>
      <c r="G3360" s="3">
        <f t="shared" si="521"/>
        <v>5</v>
      </c>
      <c r="H3360" s="3">
        <f t="shared" si="522"/>
        <v>2019</v>
      </c>
      <c r="J3360" s="20" t="str">
        <f t="shared" si="523"/>
        <v/>
      </c>
      <c r="K3360" s="5" t="str">
        <f t="shared" si="524"/>
        <v>ja</v>
      </c>
      <c r="P3360" s="127"/>
      <c r="S3360" s="127"/>
      <c r="BE3360" s="23" t="str">
        <f t="shared" si="525"/>
        <v>EMF nein</v>
      </c>
      <c r="BF3360" s="23" t="str">
        <f t="shared" si="526"/>
        <v/>
      </c>
      <c r="BG3360" s="23" t="str">
        <f t="shared" si="527"/>
        <v/>
      </c>
      <c r="BH3360" s="23">
        <f t="shared" si="528"/>
        <v>0</v>
      </c>
      <c r="BP3360" s="3">
        <v>1</v>
      </c>
      <c r="BQ3360" s="2" t="s">
        <v>13506</v>
      </c>
    </row>
    <row r="3361" spans="1:69" ht="16.149999999999999" customHeight="1" x14ac:dyDescent="0.25">
      <c r="A3361" s="1">
        <v>3360</v>
      </c>
      <c r="B3361" s="2" t="s">
        <v>211</v>
      </c>
      <c r="C3361" s="2" t="s">
        <v>747</v>
      </c>
      <c r="D3361" s="67" t="s">
        <v>348</v>
      </c>
      <c r="E3361" s="2" t="s">
        <v>13507</v>
      </c>
      <c r="F3361" s="67">
        <v>43619</v>
      </c>
      <c r="G3361" s="3">
        <f t="shared" si="521"/>
        <v>6</v>
      </c>
      <c r="H3361" s="3">
        <f t="shared" si="522"/>
        <v>2019</v>
      </c>
      <c r="I3361" s="92">
        <v>0.75347222222222199</v>
      </c>
      <c r="J3361" s="20">
        <f t="shared" si="523"/>
        <v>18</v>
      </c>
      <c r="K3361" s="5" t="str">
        <f t="shared" si="524"/>
        <v>ja</v>
      </c>
      <c r="L3361" s="5" t="s">
        <v>73</v>
      </c>
      <c r="M3361" s="6" t="s">
        <v>74</v>
      </c>
      <c r="N3361" s="5">
        <v>54</v>
      </c>
      <c r="O3361" s="2" t="s">
        <v>5139</v>
      </c>
      <c r="P3361" s="127" t="s">
        <v>13508</v>
      </c>
      <c r="R3361" s="6" t="s">
        <v>11586</v>
      </c>
      <c r="S3361" s="127"/>
      <c r="U3361" s="2" t="s">
        <v>115</v>
      </c>
      <c r="V3361" s="2" t="s">
        <v>80</v>
      </c>
      <c r="X3361" s="2">
        <v>490</v>
      </c>
      <c r="Y3361" s="2" t="s">
        <v>81</v>
      </c>
      <c r="Z3361" s="2" t="s">
        <v>84</v>
      </c>
      <c r="AA3361" s="2">
        <v>490</v>
      </c>
      <c r="AB3361" s="2" t="s">
        <v>81</v>
      </c>
      <c r="AC3361" s="2" t="s">
        <v>84</v>
      </c>
      <c r="AD3361" s="2">
        <v>490</v>
      </c>
      <c r="AE3361" s="2" t="s">
        <v>83</v>
      </c>
      <c r="AF3361" s="2" t="s">
        <v>84</v>
      </c>
      <c r="AJ3361" s="2">
        <v>490</v>
      </c>
      <c r="AK3361" s="2" t="s">
        <v>81</v>
      </c>
      <c r="AL3361" s="2" t="s">
        <v>84</v>
      </c>
      <c r="AM3361" s="2">
        <v>490</v>
      </c>
      <c r="AN3361" s="2" t="s">
        <v>81</v>
      </c>
      <c r="AO3361" s="2" t="s">
        <v>84</v>
      </c>
      <c r="AP3361" s="2">
        <v>490</v>
      </c>
      <c r="AQ3361" s="2" t="s">
        <v>83</v>
      </c>
      <c r="AR3361" s="2" t="s">
        <v>84</v>
      </c>
      <c r="BE3361" s="23" t="str">
        <f t="shared" si="525"/>
        <v>EMF nein</v>
      </c>
      <c r="BF3361" s="23" t="str">
        <f t="shared" si="526"/>
        <v/>
      </c>
      <c r="BG3361" s="23" t="str">
        <f t="shared" si="527"/>
        <v/>
      </c>
      <c r="BH3361" s="23">
        <f t="shared" si="528"/>
        <v>0</v>
      </c>
      <c r="BO3361" s="2" t="s">
        <v>13509</v>
      </c>
      <c r="BP3361" s="3">
        <v>1</v>
      </c>
      <c r="BQ3361" s="2" t="s">
        <v>13510</v>
      </c>
    </row>
    <row r="3362" spans="1:69" ht="16.149999999999999" customHeight="1" x14ac:dyDescent="0.25">
      <c r="A3362" s="93">
        <v>3361</v>
      </c>
      <c r="B3362" s="2" t="s">
        <v>87</v>
      </c>
      <c r="C3362" s="2" t="s">
        <v>5101</v>
      </c>
      <c r="D3362" s="2" t="s">
        <v>137</v>
      </c>
      <c r="E3362" s="2" t="s">
        <v>13511</v>
      </c>
      <c r="F3362" s="67">
        <v>43619</v>
      </c>
      <c r="G3362" s="3">
        <f t="shared" si="521"/>
        <v>6</v>
      </c>
      <c r="H3362" s="3">
        <f t="shared" si="522"/>
        <v>2019</v>
      </c>
      <c r="I3362" s="92">
        <v>0.37847222222222199</v>
      </c>
      <c r="J3362" s="20">
        <f t="shared" si="523"/>
        <v>9</v>
      </c>
      <c r="K3362" s="5" t="str">
        <f t="shared" si="524"/>
        <v>ja</v>
      </c>
      <c r="L3362" s="5" t="s">
        <v>91</v>
      </c>
      <c r="M3362" s="6" t="s">
        <v>74</v>
      </c>
      <c r="N3362" s="5">
        <v>74</v>
      </c>
      <c r="O3362" s="127" t="s">
        <v>140</v>
      </c>
      <c r="P3362" s="127" t="s">
        <v>13512</v>
      </c>
      <c r="R3362" s="6" t="s">
        <v>11586</v>
      </c>
      <c r="S3362" s="127"/>
      <c r="T3362" s="6" t="s">
        <v>80</v>
      </c>
      <c r="X3362" s="2">
        <v>380</v>
      </c>
      <c r="Y3362" s="2" t="s">
        <v>81</v>
      </c>
      <c r="Z3362" s="2" t="s">
        <v>82</v>
      </c>
      <c r="AA3362" s="2">
        <v>380</v>
      </c>
      <c r="AB3362" s="2" t="s">
        <v>81</v>
      </c>
      <c r="AC3362" s="2" t="s">
        <v>82</v>
      </c>
      <c r="AD3362" s="2">
        <v>380</v>
      </c>
      <c r="AE3362" s="2" t="s">
        <v>83</v>
      </c>
      <c r="AF3362" s="2" t="s">
        <v>82</v>
      </c>
      <c r="AJ3362" s="2">
        <v>600</v>
      </c>
      <c r="AK3362" s="2" t="s">
        <v>81</v>
      </c>
      <c r="AL3362" s="2" t="s">
        <v>82</v>
      </c>
      <c r="AM3362" s="2">
        <v>600</v>
      </c>
      <c r="AN3362" s="2" t="s">
        <v>81</v>
      </c>
      <c r="AO3362" s="2" t="s">
        <v>82</v>
      </c>
      <c r="AP3362" s="2">
        <v>600</v>
      </c>
      <c r="AQ3362" s="2" t="s">
        <v>81</v>
      </c>
      <c r="AR3362" s="2" t="s">
        <v>82</v>
      </c>
      <c r="AS3362" s="2">
        <v>600</v>
      </c>
      <c r="AT3362" s="2" t="s">
        <v>83</v>
      </c>
      <c r="AU3362" s="2" t="s">
        <v>82</v>
      </c>
      <c r="AV3362" s="2">
        <v>585</v>
      </c>
      <c r="AW3362" s="2" t="s">
        <v>83</v>
      </c>
      <c r="AX3362" s="2" t="s">
        <v>84</v>
      </c>
      <c r="AY3362" s="2">
        <v>585</v>
      </c>
      <c r="AZ3362" s="2" t="s">
        <v>81</v>
      </c>
      <c r="BA3362" s="2" t="s">
        <v>84</v>
      </c>
      <c r="BB3362" s="2">
        <v>585</v>
      </c>
      <c r="BC3362" s="2" t="s">
        <v>83</v>
      </c>
      <c r="BD3362" s="2" t="s">
        <v>84</v>
      </c>
      <c r="BE3362" s="23" t="str">
        <f t="shared" si="525"/>
        <v>EMF ja</v>
      </c>
      <c r="BF3362" s="23">
        <f t="shared" si="526"/>
        <v>4500</v>
      </c>
      <c r="BG3362" s="23" t="str">
        <f t="shared" si="527"/>
        <v>500+m</v>
      </c>
      <c r="BH3362" s="23">
        <f t="shared" si="528"/>
        <v>1</v>
      </c>
      <c r="BI3362" s="2" t="s">
        <v>162</v>
      </c>
      <c r="BJ3362" s="2">
        <v>4500</v>
      </c>
      <c r="BO3362" s="2" t="s">
        <v>13513</v>
      </c>
      <c r="BP3362" s="3">
        <v>1</v>
      </c>
      <c r="BQ3362" s="2" t="s">
        <v>13514</v>
      </c>
    </row>
    <row r="3363" spans="1:69" ht="16.149999999999999" customHeight="1" x14ac:dyDescent="0.25">
      <c r="A3363" s="93">
        <v>3362</v>
      </c>
      <c r="B3363" s="2" t="s">
        <v>211</v>
      </c>
      <c r="C3363" s="2" t="s">
        <v>13515</v>
      </c>
      <c r="D3363" s="2" t="s">
        <v>151</v>
      </c>
      <c r="E3363" s="2" t="s">
        <v>4121</v>
      </c>
      <c r="F3363" s="67">
        <v>43618</v>
      </c>
      <c r="G3363" s="3">
        <f t="shared" si="521"/>
        <v>6</v>
      </c>
      <c r="H3363" s="3">
        <f t="shared" si="522"/>
        <v>2019</v>
      </c>
      <c r="I3363" s="92">
        <v>0.5</v>
      </c>
      <c r="J3363" s="20">
        <f t="shared" si="523"/>
        <v>12</v>
      </c>
      <c r="K3363" s="5" t="str">
        <f t="shared" si="524"/>
        <v>ja</v>
      </c>
      <c r="L3363" s="5" t="s">
        <v>91</v>
      </c>
      <c r="M3363" s="6" t="s">
        <v>100</v>
      </c>
      <c r="N3363" s="5">
        <v>22</v>
      </c>
      <c r="O3363" s="127" t="s">
        <v>126</v>
      </c>
      <c r="P3363" s="127" t="s">
        <v>13516</v>
      </c>
      <c r="R3363" s="6" t="s">
        <v>11586</v>
      </c>
      <c r="S3363" s="127"/>
      <c r="T3363" s="6" t="s">
        <v>80</v>
      </c>
      <c r="U3363" s="2" t="s">
        <v>115</v>
      </c>
      <c r="V3363" s="2" t="s">
        <v>80</v>
      </c>
      <c r="BE3363" s="23" t="str">
        <f t="shared" si="525"/>
        <v>EMF nein</v>
      </c>
      <c r="BF3363" s="23" t="str">
        <f t="shared" si="526"/>
        <v/>
      </c>
      <c r="BG3363" s="23" t="str">
        <f t="shared" si="527"/>
        <v/>
      </c>
      <c r="BH3363" s="23">
        <f t="shared" si="528"/>
        <v>0</v>
      </c>
      <c r="BO3363" s="2" t="s">
        <v>13517</v>
      </c>
      <c r="BP3363" s="3">
        <v>1</v>
      </c>
      <c r="BQ3363" s="2" t="s">
        <v>13518</v>
      </c>
    </row>
    <row r="3364" spans="1:69" ht="16.149999999999999" customHeight="1" x14ac:dyDescent="0.25">
      <c r="A3364" s="93">
        <v>3363</v>
      </c>
      <c r="B3364" s="2" t="s">
        <v>190</v>
      </c>
      <c r="C3364" s="2" t="s">
        <v>10715</v>
      </c>
      <c r="D3364" s="2" t="s">
        <v>371</v>
      </c>
      <c r="E3364" s="2" t="s">
        <v>13519</v>
      </c>
      <c r="F3364" s="67">
        <v>43617</v>
      </c>
      <c r="G3364" s="3">
        <f t="shared" si="521"/>
        <v>6</v>
      </c>
      <c r="H3364" s="3">
        <f t="shared" si="522"/>
        <v>2019</v>
      </c>
      <c r="J3364" s="20" t="str">
        <f t="shared" si="523"/>
        <v/>
      </c>
      <c r="K3364" s="5" t="str">
        <f t="shared" si="524"/>
        <v>ja</v>
      </c>
      <c r="L3364" s="5" t="s">
        <v>91</v>
      </c>
      <c r="M3364" s="6" t="s">
        <v>74</v>
      </c>
      <c r="O3364" s="127"/>
      <c r="P3364" s="127"/>
      <c r="S3364" s="127"/>
      <c r="X3364" s="2">
        <v>757</v>
      </c>
      <c r="Y3364" s="2" t="s">
        <v>83</v>
      </c>
      <c r="Z3364" s="2" t="s">
        <v>161</v>
      </c>
      <c r="AD3364" s="2">
        <v>757</v>
      </c>
      <c r="AE3364" s="2" t="s">
        <v>83</v>
      </c>
      <c r="AF3364" s="2" t="s">
        <v>161</v>
      </c>
      <c r="AJ3364" s="2">
        <v>1920</v>
      </c>
      <c r="AK3364" s="2" t="s">
        <v>83</v>
      </c>
      <c r="AL3364" s="2" t="s">
        <v>84</v>
      </c>
      <c r="AP3364" s="2">
        <v>192</v>
      </c>
      <c r="AQ3364" s="2" t="s">
        <v>83</v>
      </c>
      <c r="AR3364" s="2" t="s">
        <v>84</v>
      </c>
      <c r="BE3364" s="23" t="str">
        <f t="shared" si="525"/>
        <v>EMF ja</v>
      </c>
      <c r="BF3364" s="23">
        <f t="shared" si="526"/>
        <v>1400</v>
      </c>
      <c r="BG3364" s="23" t="str">
        <f t="shared" si="527"/>
        <v>500+m</v>
      </c>
      <c r="BH3364" s="23">
        <f t="shared" si="528"/>
        <v>3</v>
      </c>
      <c r="BI3364" s="2" t="s">
        <v>162</v>
      </c>
      <c r="BJ3364" s="2">
        <v>1550</v>
      </c>
      <c r="BK3364" s="2" t="s">
        <v>162</v>
      </c>
      <c r="BL3364" s="2">
        <v>1450</v>
      </c>
      <c r="BM3364" s="2" t="s">
        <v>162</v>
      </c>
      <c r="BN3364" s="2">
        <v>1400</v>
      </c>
      <c r="BO3364" s="2" t="s">
        <v>13520</v>
      </c>
      <c r="BP3364" s="3">
        <v>1</v>
      </c>
      <c r="BQ3364" s="2" t="s">
        <v>13521</v>
      </c>
    </row>
    <row r="3365" spans="1:69" ht="16.149999999999999" customHeight="1" x14ac:dyDescent="0.25">
      <c r="A3365" s="1">
        <v>3364</v>
      </c>
      <c r="B3365" s="2" t="s">
        <v>211</v>
      </c>
      <c r="C3365" s="2" t="s">
        <v>442</v>
      </c>
      <c r="E3365" s="2" t="s">
        <v>13522</v>
      </c>
      <c r="F3365" s="67">
        <v>43620</v>
      </c>
      <c r="G3365" s="3">
        <f t="shared" si="521"/>
        <v>6</v>
      </c>
      <c r="H3365" s="3">
        <f t="shared" si="522"/>
        <v>2019</v>
      </c>
      <c r="I3365" s="92">
        <v>0.9375</v>
      </c>
      <c r="J3365" s="20">
        <f t="shared" si="523"/>
        <v>22</v>
      </c>
      <c r="K3365" s="5" t="str">
        <f t="shared" si="524"/>
        <v>ja</v>
      </c>
      <c r="L3365" s="5" t="s">
        <v>73</v>
      </c>
      <c r="M3365" s="6" t="s">
        <v>74</v>
      </c>
      <c r="N3365" s="5">
        <v>20</v>
      </c>
      <c r="O3365" s="127" t="s">
        <v>5139</v>
      </c>
      <c r="P3365" s="127" t="s">
        <v>10313</v>
      </c>
      <c r="R3365" s="6" t="s">
        <v>77</v>
      </c>
      <c r="S3365" s="127"/>
      <c r="T3365" s="6" t="s">
        <v>80</v>
      </c>
      <c r="U3365" s="2" t="s">
        <v>4938</v>
      </c>
      <c r="V3365" s="5" t="s">
        <v>80</v>
      </c>
      <c r="X3365" s="127">
        <v>281</v>
      </c>
      <c r="Y3365" s="2" t="s">
        <v>81</v>
      </c>
      <c r="Z3365" s="5" t="s">
        <v>84</v>
      </c>
      <c r="AD3365" s="2">
        <v>281</v>
      </c>
      <c r="AE3365" s="2" t="s">
        <v>81</v>
      </c>
      <c r="AF3365" s="2" t="s">
        <v>84</v>
      </c>
      <c r="AJ3365" s="2">
        <v>116</v>
      </c>
      <c r="AK3365" s="2" t="s">
        <v>83</v>
      </c>
      <c r="AL3365" s="2" t="s">
        <v>84</v>
      </c>
      <c r="AM3365" s="2">
        <v>116</v>
      </c>
      <c r="AN3365" s="2" t="s">
        <v>81</v>
      </c>
      <c r="AO3365" s="2" t="s">
        <v>84</v>
      </c>
      <c r="AP3365" s="2">
        <v>116</v>
      </c>
      <c r="AQ3365" s="2" t="s">
        <v>81</v>
      </c>
      <c r="AR3365" s="2" t="s">
        <v>84</v>
      </c>
      <c r="AV3365" s="2">
        <v>160</v>
      </c>
      <c r="AW3365" s="2" t="s">
        <v>81</v>
      </c>
      <c r="AX3365" s="2" t="s">
        <v>161</v>
      </c>
      <c r="AY3365" s="2">
        <v>160</v>
      </c>
      <c r="AZ3365" s="2" t="s">
        <v>81</v>
      </c>
      <c r="BA3365" s="2" t="s">
        <v>161</v>
      </c>
      <c r="BB3365" s="2">
        <v>160</v>
      </c>
      <c r="BC3365" s="2" t="s">
        <v>83</v>
      </c>
      <c r="BD3365" s="2" t="s">
        <v>161</v>
      </c>
      <c r="BE3365" s="23" t="str">
        <f t="shared" si="525"/>
        <v>EMF nein</v>
      </c>
      <c r="BF3365" s="23" t="str">
        <f t="shared" si="526"/>
        <v/>
      </c>
      <c r="BG3365" s="23" t="str">
        <f t="shared" si="527"/>
        <v/>
      </c>
      <c r="BH3365" s="23">
        <f t="shared" si="528"/>
        <v>0</v>
      </c>
      <c r="BO3365" s="2" t="s">
        <v>13523</v>
      </c>
      <c r="BP3365" s="3">
        <v>1</v>
      </c>
      <c r="BQ3365" s="2" t="s">
        <v>13524</v>
      </c>
    </row>
    <row r="3366" spans="1:69" ht="16.149999999999999" customHeight="1" x14ac:dyDescent="0.25">
      <c r="A3366" s="69">
        <v>3365</v>
      </c>
      <c r="B3366" s="2" t="s">
        <v>211</v>
      </c>
      <c r="C3366" s="2" t="s">
        <v>661</v>
      </c>
      <c r="D3366" s="2" t="s">
        <v>151</v>
      </c>
      <c r="E3366" s="2" t="s">
        <v>13525</v>
      </c>
      <c r="F3366" s="67">
        <v>43618</v>
      </c>
      <c r="G3366" s="3">
        <f t="shared" si="521"/>
        <v>6</v>
      </c>
      <c r="H3366" s="3">
        <f t="shared" si="522"/>
        <v>2019</v>
      </c>
      <c r="I3366" s="92">
        <v>0.57986111111111105</v>
      </c>
      <c r="J3366" s="20">
        <f t="shared" si="523"/>
        <v>13</v>
      </c>
      <c r="K3366" s="5" t="str">
        <f t="shared" si="524"/>
        <v>ja</v>
      </c>
      <c r="L3366" s="5" t="s">
        <v>73</v>
      </c>
      <c r="M3366" s="6" t="s">
        <v>115</v>
      </c>
      <c r="N3366" s="5">
        <v>37</v>
      </c>
      <c r="O3366" s="127" t="s">
        <v>126</v>
      </c>
      <c r="P3366" s="127" t="s">
        <v>13526</v>
      </c>
      <c r="R3366" s="6" t="s">
        <v>77</v>
      </c>
      <c r="S3366" s="127"/>
      <c r="T3366" s="6" t="s">
        <v>80</v>
      </c>
      <c r="U3366" s="2" t="s">
        <v>109</v>
      </c>
      <c r="X3366" s="2">
        <v>280</v>
      </c>
      <c r="Y3366" s="2" t="s">
        <v>81</v>
      </c>
      <c r="Z3366" s="2" t="s">
        <v>82</v>
      </c>
      <c r="AA3366" s="2">
        <v>280</v>
      </c>
      <c r="AB3366" s="2" t="s">
        <v>94</v>
      </c>
      <c r="AC3366" s="2" t="s">
        <v>82</v>
      </c>
      <c r="AD3366" s="2">
        <v>280</v>
      </c>
      <c r="AE3366" s="2" t="s">
        <v>81</v>
      </c>
      <c r="AF3366" s="2" t="s">
        <v>82</v>
      </c>
      <c r="BE3366" s="23" t="str">
        <f t="shared" si="525"/>
        <v>EMF nein</v>
      </c>
      <c r="BF3366" s="23" t="str">
        <f t="shared" si="526"/>
        <v/>
      </c>
      <c r="BG3366" s="23" t="str">
        <f t="shared" si="527"/>
        <v/>
      </c>
      <c r="BH3366" s="23">
        <f t="shared" si="528"/>
        <v>0</v>
      </c>
      <c r="BP3366" s="3">
        <v>1</v>
      </c>
      <c r="BQ3366" s="2" t="s">
        <v>13527</v>
      </c>
    </row>
    <row r="3367" spans="1:69" ht="16.149999999999999" customHeight="1" x14ac:dyDescent="0.25">
      <c r="A3367" s="93">
        <v>3366</v>
      </c>
      <c r="B3367" s="2" t="s">
        <v>211</v>
      </c>
      <c r="C3367" s="75" t="s">
        <v>12541</v>
      </c>
      <c r="D3367" s="2" t="s">
        <v>89</v>
      </c>
      <c r="E3367" s="2" t="s">
        <v>13528</v>
      </c>
      <c r="F3367" s="67">
        <v>43255</v>
      </c>
      <c r="G3367" s="3">
        <f t="shared" si="521"/>
        <v>6</v>
      </c>
      <c r="H3367" s="3">
        <f t="shared" si="522"/>
        <v>2018</v>
      </c>
      <c r="I3367" s="92">
        <v>0.82986111111111105</v>
      </c>
      <c r="J3367" s="20">
        <f t="shared" si="523"/>
        <v>19</v>
      </c>
      <c r="K3367" s="5" t="str">
        <f t="shared" si="524"/>
        <v>ja</v>
      </c>
      <c r="L3367" s="5" t="s">
        <v>91</v>
      </c>
      <c r="M3367" s="6" t="s">
        <v>115</v>
      </c>
      <c r="N3367" s="5">
        <v>42</v>
      </c>
      <c r="O3367" s="127" t="s">
        <v>126</v>
      </c>
      <c r="P3367" s="127" t="s">
        <v>13529</v>
      </c>
      <c r="R3367" s="6" t="s">
        <v>77</v>
      </c>
      <c r="S3367" s="127"/>
      <c r="T3367" s="6" t="s">
        <v>80</v>
      </c>
      <c r="X3367" s="2">
        <v>450</v>
      </c>
      <c r="Y3367" s="2" t="s">
        <v>81</v>
      </c>
      <c r="Z3367" s="2" t="s">
        <v>168</v>
      </c>
      <c r="BE3367" s="23" t="str">
        <f t="shared" si="525"/>
        <v>EMF nein</v>
      </c>
      <c r="BF3367" s="23" t="str">
        <f t="shared" si="526"/>
        <v/>
      </c>
      <c r="BG3367" s="23" t="str">
        <f t="shared" si="527"/>
        <v/>
      </c>
      <c r="BH3367" s="23">
        <f t="shared" si="528"/>
        <v>0</v>
      </c>
      <c r="BO3367" s="2" t="s">
        <v>13530</v>
      </c>
      <c r="BP3367" s="3">
        <v>1</v>
      </c>
      <c r="BQ3367" s="2" t="s">
        <v>13531</v>
      </c>
    </row>
    <row r="3368" spans="1:69" ht="16.149999999999999" customHeight="1" x14ac:dyDescent="0.25">
      <c r="A3368" s="1">
        <v>3367</v>
      </c>
      <c r="B3368" s="2" t="s">
        <v>135</v>
      </c>
      <c r="C3368" s="2" t="s">
        <v>13532</v>
      </c>
      <c r="D3368" s="2" t="s">
        <v>89</v>
      </c>
      <c r="E3368" s="2" t="s">
        <v>13533</v>
      </c>
      <c r="F3368" s="67">
        <v>43255</v>
      </c>
      <c r="G3368" s="3">
        <f t="shared" si="521"/>
        <v>6</v>
      </c>
      <c r="H3368" s="3">
        <f t="shared" si="522"/>
        <v>2018</v>
      </c>
      <c r="I3368" s="92">
        <v>0.35416666666666702</v>
      </c>
      <c r="J3368" s="20">
        <f t="shared" si="523"/>
        <v>8</v>
      </c>
      <c r="K3368" s="5" t="str">
        <f t="shared" si="524"/>
        <v>ja</v>
      </c>
      <c r="L3368" s="5" t="s">
        <v>91</v>
      </c>
      <c r="M3368" s="6" t="s">
        <v>139</v>
      </c>
      <c r="N3368" s="5">
        <v>39</v>
      </c>
      <c r="O3368" s="127" t="s">
        <v>5139</v>
      </c>
      <c r="P3368" s="127" t="s">
        <v>13534</v>
      </c>
      <c r="R3368" s="6" t="s">
        <v>77</v>
      </c>
      <c r="S3368" s="127"/>
      <c r="U3368" s="2" t="s">
        <v>115</v>
      </c>
      <c r="V3368" s="2" t="s">
        <v>80</v>
      </c>
      <c r="X3368" s="2">
        <v>117</v>
      </c>
      <c r="Y3368" s="2" t="s">
        <v>81</v>
      </c>
      <c r="Z3368" s="2" t="s">
        <v>84</v>
      </c>
      <c r="AD3368" s="2">
        <v>117</v>
      </c>
      <c r="AE3368" s="2" t="s">
        <v>81</v>
      </c>
      <c r="AF3368" s="2" t="s">
        <v>84</v>
      </c>
      <c r="AJ3368" s="2">
        <v>576</v>
      </c>
      <c r="AK3368" s="2" t="s">
        <v>81</v>
      </c>
      <c r="AL3368" s="2" t="s">
        <v>84</v>
      </c>
      <c r="AP3368" s="2">
        <v>576</v>
      </c>
      <c r="AQ3368" s="2" t="s">
        <v>81</v>
      </c>
      <c r="AR3368" s="2" t="s">
        <v>84</v>
      </c>
      <c r="BE3368" s="23" t="str">
        <f t="shared" si="525"/>
        <v>EMF nein</v>
      </c>
      <c r="BF3368" s="23" t="str">
        <f t="shared" si="526"/>
        <v/>
      </c>
      <c r="BG3368" s="23" t="str">
        <f t="shared" si="527"/>
        <v/>
      </c>
      <c r="BH3368" s="23">
        <f t="shared" si="528"/>
        <v>0</v>
      </c>
      <c r="BO3368" s="2" t="s">
        <v>13535</v>
      </c>
      <c r="BP3368" s="3">
        <v>1</v>
      </c>
      <c r="BQ3368" s="2" t="s">
        <v>13536</v>
      </c>
    </row>
    <row r="3369" spans="1:69" ht="16.149999999999999" customHeight="1" x14ac:dyDescent="0.25">
      <c r="A3369" s="1">
        <v>3368</v>
      </c>
      <c r="B3369" s="2" t="s">
        <v>5048</v>
      </c>
      <c r="C3369" s="1" t="s">
        <v>10077</v>
      </c>
      <c r="D3369" s="2" t="s">
        <v>137</v>
      </c>
      <c r="E3369" s="2" t="s">
        <v>13537</v>
      </c>
      <c r="F3369" s="67">
        <v>43621</v>
      </c>
      <c r="G3369" s="3">
        <f t="shared" si="521"/>
        <v>6</v>
      </c>
      <c r="H3369" s="3">
        <f t="shared" si="522"/>
        <v>2019</v>
      </c>
      <c r="I3369" s="92">
        <v>0.95486111111111105</v>
      </c>
      <c r="J3369" s="20">
        <f t="shared" si="523"/>
        <v>22</v>
      </c>
      <c r="K3369" s="5" t="str">
        <f t="shared" si="524"/>
        <v>ja</v>
      </c>
      <c r="L3369" s="5" t="s">
        <v>91</v>
      </c>
      <c r="M3369" s="6" t="s">
        <v>74</v>
      </c>
      <c r="N3369" s="5">
        <v>86</v>
      </c>
      <c r="O3369" s="127" t="s">
        <v>5139</v>
      </c>
      <c r="P3369" s="127" t="s">
        <v>13538</v>
      </c>
      <c r="R3369" s="6" t="s">
        <v>77</v>
      </c>
      <c r="S3369" s="127" t="s">
        <v>13539</v>
      </c>
      <c r="T3369" s="6" t="s">
        <v>80</v>
      </c>
      <c r="X3369" s="2">
        <v>623</v>
      </c>
      <c r="Y3369" s="2" t="s">
        <v>81</v>
      </c>
      <c r="Z3369" s="2" t="s">
        <v>84</v>
      </c>
      <c r="AA3369" s="2">
        <v>623</v>
      </c>
      <c r="AB3369" s="2" t="s">
        <v>81</v>
      </c>
      <c r="AC3369" s="2" t="s">
        <v>84</v>
      </c>
      <c r="AD3369" s="2">
        <v>623</v>
      </c>
      <c r="AE3369" s="2" t="s">
        <v>81</v>
      </c>
      <c r="AF3369" s="2" t="s">
        <v>84</v>
      </c>
      <c r="AJ3369" s="2">
        <v>719</v>
      </c>
      <c r="AK3369" s="2" t="s">
        <v>81</v>
      </c>
      <c r="AL3369" s="2" t="s">
        <v>84</v>
      </c>
      <c r="AM3369" s="2">
        <v>719</v>
      </c>
      <c r="AN3369" s="2" t="s">
        <v>94</v>
      </c>
      <c r="AO3369" s="2" t="s">
        <v>84</v>
      </c>
      <c r="AP3369" s="2">
        <v>719</v>
      </c>
      <c r="AQ3369" s="2" t="s">
        <v>83</v>
      </c>
      <c r="AR3369" s="2" t="s">
        <v>84</v>
      </c>
      <c r="AV3369" s="2">
        <v>597</v>
      </c>
      <c r="AW3369" s="2" t="s">
        <v>81</v>
      </c>
      <c r="AX3369" s="2" t="s">
        <v>84</v>
      </c>
      <c r="AY3369" s="2">
        <v>597</v>
      </c>
      <c r="AZ3369" s="2" t="s">
        <v>81</v>
      </c>
      <c r="BA3369" s="2" t="s">
        <v>84</v>
      </c>
      <c r="BB3369" s="2">
        <v>597</v>
      </c>
      <c r="BC3369" s="2" t="s">
        <v>83</v>
      </c>
      <c r="BD3369" s="2" t="s">
        <v>84</v>
      </c>
      <c r="BE3369" s="23" t="str">
        <f t="shared" si="525"/>
        <v>EMF ja</v>
      </c>
      <c r="BF3369" s="23" t="str">
        <f t="shared" si="526"/>
        <v/>
      </c>
      <c r="BG3369" s="23" t="str">
        <f t="shared" si="527"/>
        <v/>
      </c>
      <c r="BH3369" s="23">
        <f t="shared" si="528"/>
        <v>2</v>
      </c>
      <c r="BK3369" s="2" t="s">
        <v>109</v>
      </c>
      <c r="BM3369" s="2" t="s">
        <v>109</v>
      </c>
      <c r="BO3369" s="2" t="s">
        <v>13540</v>
      </c>
      <c r="BP3369" s="3">
        <v>1</v>
      </c>
      <c r="BQ3369" s="2" t="s">
        <v>13541</v>
      </c>
    </row>
    <row r="3370" spans="1:69" ht="16.149999999999999" customHeight="1" x14ac:dyDescent="0.25">
      <c r="A3370" s="1">
        <v>3369</v>
      </c>
      <c r="B3370" s="2" t="s">
        <v>87</v>
      </c>
      <c r="C3370" s="2" t="s">
        <v>556</v>
      </c>
      <c r="D3370" s="2" t="s">
        <v>124</v>
      </c>
      <c r="E3370" s="2" t="s">
        <v>13542</v>
      </c>
      <c r="F3370" s="67">
        <v>43620</v>
      </c>
      <c r="G3370" s="3">
        <f t="shared" si="521"/>
        <v>6</v>
      </c>
      <c r="H3370" s="3">
        <f t="shared" si="522"/>
        <v>2019</v>
      </c>
      <c r="I3370" s="92">
        <v>0.29861111111111099</v>
      </c>
      <c r="J3370" s="20">
        <f t="shared" si="523"/>
        <v>7</v>
      </c>
      <c r="K3370" s="5" t="str">
        <f t="shared" si="524"/>
        <v>ja</v>
      </c>
      <c r="L3370" s="5" t="s">
        <v>91</v>
      </c>
      <c r="M3370" s="6" t="s">
        <v>115</v>
      </c>
      <c r="N3370" s="5">
        <v>54</v>
      </c>
      <c r="O3370" s="127" t="s">
        <v>5139</v>
      </c>
      <c r="P3370" s="127" t="s">
        <v>13543</v>
      </c>
      <c r="R3370" s="6" t="s">
        <v>77</v>
      </c>
      <c r="S3370" s="127"/>
      <c r="T3370" s="6" t="s">
        <v>80</v>
      </c>
      <c r="U3370" s="2" t="s">
        <v>74</v>
      </c>
      <c r="BE3370" s="23" t="str">
        <f t="shared" si="525"/>
        <v>EMF nein</v>
      </c>
      <c r="BF3370" s="23" t="str">
        <f t="shared" si="526"/>
        <v/>
      </c>
      <c r="BG3370" s="23" t="str">
        <f t="shared" si="527"/>
        <v/>
      </c>
      <c r="BH3370" s="23">
        <f t="shared" si="528"/>
        <v>0</v>
      </c>
      <c r="BO3370" s="2" t="s">
        <v>13544</v>
      </c>
      <c r="BP3370" s="3">
        <v>1</v>
      </c>
      <c r="BQ3370" s="2" t="s">
        <v>13545</v>
      </c>
    </row>
    <row r="3371" spans="1:69" ht="16.149999999999999" customHeight="1" x14ac:dyDescent="0.25">
      <c r="A3371" s="1">
        <v>3370</v>
      </c>
      <c r="B3371" s="2" t="s">
        <v>135</v>
      </c>
      <c r="C3371" s="2" t="s">
        <v>13546</v>
      </c>
      <c r="D3371" s="2" t="s">
        <v>158</v>
      </c>
      <c r="E3371" s="2" t="s">
        <v>13547</v>
      </c>
      <c r="F3371" s="67">
        <v>43619</v>
      </c>
      <c r="G3371" s="3">
        <f t="shared" si="521"/>
        <v>6</v>
      </c>
      <c r="H3371" s="3">
        <f t="shared" si="522"/>
        <v>2019</v>
      </c>
      <c r="I3371" s="92">
        <v>0.57291666666666696</v>
      </c>
      <c r="J3371" s="20">
        <f t="shared" si="523"/>
        <v>13</v>
      </c>
      <c r="K3371" s="5" t="str">
        <f t="shared" si="524"/>
        <v>ja</v>
      </c>
      <c r="L3371" s="5" t="s">
        <v>91</v>
      </c>
      <c r="M3371" s="6" t="s">
        <v>139</v>
      </c>
      <c r="O3371" s="127" t="s">
        <v>5139</v>
      </c>
      <c r="P3371" s="127" t="s">
        <v>13548</v>
      </c>
      <c r="R3371" s="6" t="s">
        <v>77</v>
      </c>
      <c r="S3371" s="127"/>
      <c r="T3371" s="6" t="s">
        <v>202</v>
      </c>
      <c r="BE3371" s="23" t="str">
        <f t="shared" si="525"/>
        <v>EMF nein</v>
      </c>
      <c r="BF3371" s="23" t="str">
        <f t="shared" si="526"/>
        <v/>
      </c>
      <c r="BG3371" s="23" t="str">
        <f t="shared" si="527"/>
        <v/>
      </c>
      <c r="BH3371" s="23">
        <f t="shared" si="528"/>
        <v>0</v>
      </c>
      <c r="BO3371" s="2" t="s">
        <v>13549</v>
      </c>
      <c r="BP3371" s="3">
        <v>1</v>
      </c>
      <c r="BQ3371" s="2" t="s">
        <v>13550</v>
      </c>
    </row>
    <row r="3372" spans="1:69" ht="16.149999999999999" customHeight="1" x14ac:dyDescent="0.25">
      <c r="A3372" s="1">
        <v>3371</v>
      </c>
      <c r="B3372" s="2" t="s">
        <v>211</v>
      </c>
      <c r="C3372" s="2" t="s">
        <v>540</v>
      </c>
      <c r="D3372" s="2" t="s">
        <v>124</v>
      </c>
      <c r="E3372" s="2" t="s">
        <v>13551</v>
      </c>
      <c r="F3372" s="67">
        <v>43621</v>
      </c>
      <c r="G3372" s="3">
        <f t="shared" si="521"/>
        <v>6</v>
      </c>
      <c r="H3372" s="3">
        <f t="shared" si="522"/>
        <v>2019</v>
      </c>
      <c r="I3372" s="92">
        <v>0.91319444444444398</v>
      </c>
      <c r="J3372" s="20">
        <f t="shared" si="523"/>
        <v>21</v>
      </c>
      <c r="K3372" s="5" t="str">
        <f t="shared" si="524"/>
        <v>ja</v>
      </c>
      <c r="L3372" s="5" t="s">
        <v>73</v>
      </c>
      <c r="M3372" s="6" t="s">
        <v>74</v>
      </c>
      <c r="N3372" s="5">
        <v>23</v>
      </c>
      <c r="O3372" s="127" t="s">
        <v>5139</v>
      </c>
      <c r="P3372" s="127" t="s">
        <v>13187</v>
      </c>
      <c r="R3372" s="6" t="s">
        <v>77</v>
      </c>
      <c r="S3372" s="127"/>
      <c r="U3372" s="2" t="s">
        <v>100</v>
      </c>
      <c r="V3372" s="2" t="s">
        <v>80</v>
      </c>
      <c r="X3372" s="2">
        <v>104</v>
      </c>
      <c r="Y3372" s="2" t="s">
        <v>81</v>
      </c>
      <c r="Z3372" s="2" t="s">
        <v>84</v>
      </c>
      <c r="AD3372" s="2">
        <v>104</v>
      </c>
      <c r="AE3372" s="2" t="s">
        <v>83</v>
      </c>
      <c r="AF3372" s="2" t="s">
        <v>84</v>
      </c>
      <c r="AJ3372" s="2">
        <v>197</v>
      </c>
      <c r="AK3372" s="2" t="s">
        <v>81</v>
      </c>
      <c r="AL3372" s="2" t="s">
        <v>161</v>
      </c>
      <c r="AM3372" s="2">
        <v>197</v>
      </c>
      <c r="AN3372" s="2" t="s">
        <v>81</v>
      </c>
      <c r="AO3372" s="2" t="s">
        <v>161</v>
      </c>
      <c r="AP3372" s="2">
        <v>197</v>
      </c>
      <c r="AQ3372" s="2" t="s">
        <v>81</v>
      </c>
      <c r="AR3372" s="2" t="s">
        <v>161</v>
      </c>
      <c r="AV3372" s="2">
        <v>150</v>
      </c>
      <c r="AW3372" s="2" t="s">
        <v>94</v>
      </c>
      <c r="AX3372" s="2" t="s">
        <v>82</v>
      </c>
      <c r="BB3372" s="2">
        <v>150</v>
      </c>
      <c r="BC3372" s="2" t="s">
        <v>81</v>
      </c>
      <c r="BD3372" s="2" t="s">
        <v>82</v>
      </c>
      <c r="BE3372" s="23" t="str">
        <f t="shared" si="525"/>
        <v>EMF nein</v>
      </c>
      <c r="BF3372" s="23" t="str">
        <f t="shared" si="526"/>
        <v/>
      </c>
      <c r="BG3372" s="23" t="str">
        <f t="shared" si="527"/>
        <v/>
      </c>
      <c r="BH3372" s="23">
        <f t="shared" si="528"/>
        <v>0</v>
      </c>
      <c r="BO3372" s="2" t="s">
        <v>13552</v>
      </c>
      <c r="BP3372" s="3">
        <v>1</v>
      </c>
      <c r="BQ3372" s="2" t="s">
        <v>13553</v>
      </c>
    </row>
    <row r="3373" spans="1:69" ht="16.149999999999999" customHeight="1" x14ac:dyDescent="0.25">
      <c r="A3373" s="1">
        <v>3372</v>
      </c>
      <c r="B3373" s="65" t="s">
        <v>135</v>
      </c>
      <c r="C3373" s="65" t="s">
        <v>13554</v>
      </c>
      <c r="D3373" s="2" t="s">
        <v>137</v>
      </c>
      <c r="E3373" s="17" t="s">
        <v>2892</v>
      </c>
      <c r="F3373" s="67">
        <v>43622</v>
      </c>
      <c r="G3373" s="3">
        <f t="shared" si="521"/>
        <v>6</v>
      </c>
      <c r="H3373" s="3">
        <f t="shared" si="522"/>
        <v>2019</v>
      </c>
      <c r="I3373" s="92">
        <v>0.46180555555555602</v>
      </c>
      <c r="J3373" s="20">
        <f t="shared" si="523"/>
        <v>11</v>
      </c>
      <c r="K3373" s="5" t="str">
        <f t="shared" si="524"/>
        <v>ja</v>
      </c>
      <c r="L3373" s="5" t="s">
        <v>91</v>
      </c>
      <c r="M3373" s="6" t="s">
        <v>139</v>
      </c>
      <c r="N3373" s="5">
        <v>47</v>
      </c>
      <c r="O3373" s="2" t="s">
        <v>5139</v>
      </c>
      <c r="P3373" s="127" t="s">
        <v>13555</v>
      </c>
      <c r="R3373" s="6" t="s">
        <v>77</v>
      </c>
      <c r="U3373" s="2" t="s">
        <v>115</v>
      </c>
      <c r="V3373" s="2" t="s">
        <v>202</v>
      </c>
      <c r="X3373" s="2">
        <v>120</v>
      </c>
      <c r="Y3373" s="2" t="s">
        <v>81</v>
      </c>
      <c r="Z3373" s="2" t="s">
        <v>168</v>
      </c>
      <c r="AA3373" s="2">
        <v>120</v>
      </c>
      <c r="AB3373" s="2" t="s">
        <v>81</v>
      </c>
      <c r="AC3373" s="2" t="s">
        <v>168</v>
      </c>
      <c r="AD3373" s="2">
        <v>120</v>
      </c>
      <c r="AE3373" s="2" t="s">
        <v>81</v>
      </c>
      <c r="AF3373" s="2" t="s">
        <v>168</v>
      </c>
      <c r="AJ3373" s="2">
        <v>80</v>
      </c>
      <c r="AK3373" s="2" t="s">
        <v>81</v>
      </c>
      <c r="AL3373" s="2" t="s">
        <v>84</v>
      </c>
      <c r="AM3373" s="2" t="s">
        <v>299</v>
      </c>
      <c r="AN3373" s="2" t="s">
        <v>109</v>
      </c>
      <c r="AO3373" s="2" t="s">
        <v>109</v>
      </c>
      <c r="AP3373" s="2" t="s">
        <v>109</v>
      </c>
      <c r="AQ3373" s="2" t="s">
        <v>109</v>
      </c>
      <c r="AR3373" s="2" t="s">
        <v>109</v>
      </c>
      <c r="AV3373" s="2" t="s">
        <v>109</v>
      </c>
      <c r="AW3373" s="2" t="s">
        <v>109</v>
      </c>
      <c r="AX3373" s="2" t="s">
        <v>109</v>
      </c>
      <c r="AY3373" s="2" t="s">
        <v>109</v>
      </c>
      <c r="AZ3373" s="2" t="s">
        <v>109</v>
      </c>
      <c r="BA3373" s="2" t="s">
        <v>109</v>
      </c>
      <c r="BB3373" s="2" t="s">
        <v>109</v>
      </c>
      <c r="BC3373" s="2" t="s">
        <v>109</v>
      </c>
      <c r="BD3373" s="2" t="s">
        <v>109</v>
      </c>
      <c r="BE3373" s="23" t="str">
        <f t="shared" si="525"/>
        <v>EMF nein</v>
      </c>
      <c r="BF3373" s="23" t="str">
        <f t="shared" si="526"/>
        <v/>
      </c>
      <c r="BG3373" s="23" t="str">
        <f t="shared" si="527"/>
        <v/>
      </c>
      <c r="BH3373" s="23">
        <f t="shared" si="528"/>
        <v>0</v>
      </c>
      <c r="BO3373" s="2" t="s">
        <v>13556</v>
      </c>
      <c r="BP3373" s="3">
        <v>1</v>
      </c>
      <c r="BQ3373" s="2" t="s">
        <v>13557</v>
      </c>
    </row>
    <row r="3374" spans="1:69" ht="16.149999999999999" customHeight="1" x14ac:dyDescent="0.25">
      <c r="A3374" s="44">
        <v>3373</v>
      </c>
      <c r="B3374" s="75" t="s">
        <v>135</v>
      </c>
      <c r="C3374" s="75" t="s">
        <v>191</v>
      </c>
      <c r="D3374" s="2" t="s">
        <v>10839</v>
      </c>
      <c r="E3374" s="75" t="s">
        <v>6956</v>
      </c>
      <c r="F3374" s="67">
        <v>43610</v>
      </c>
      <c r="G3374" s="3">
        <f t="shared" si="521"/>
        <v>5</v>
      </c>
      <c r="H3374" s="3">
        <f t="shared" si="522"/>
        <v>2019</v>
      </c>
      <c r="I3374" s="92">
        <v>0.46180555555555602</v>
      </c>
      <c r="J3374" s="20">
        <f t="shared" si="523"/>
        <v>11</v>
      </c>
      <c r="K3374" s="5" t="str">
        <f t="shared" si="524"/>
        <v>ja</v>
      </c>
      <c r="L3374" s="5" t="s">
        <v>91</v>
      </c>
      <c r="M3374" s="6" t="s">
        <v>354</v>
      </c>
      <c r="N3374" s="5">
        <v>54</v>
      </c>
      <c r="O3374" s="2" t="s">
        <v>140</v>
      </c>
      <c r="P3374" s="127" t="s">
        <v>13558</v>
      </c>
      <c r="R3374" s="6" t="s">
        <v>789</v>
      </c>
      <c r="T3374" s="6" t="s">
        <v>80</v>
      </c>
      <c r="U3374" s="2" t="s">
        <v>139</v>
      </c>
      <c r="V3374" s="2" t="s">
        <v>80</v>
      </c>
      <c r="X3374" s="2">
        <v>333</v>
      </c>
      <c r="Y3374" s="2" t="s">
        <v>81</v>
      </c>
      <c r="Z3374" s="2" t="s">
        <v>82</v>
      </c>
      <c r="AA3374" s="2">
        <v>333</v>
      </c>
      <c r="AB3374" s="2" t="s">
        <v>81</v>
      </c>
      <c r="AC3374" s="2" t="s">
        <v>82</v>
      </c>
      <c r="AD3374" s="2">
        <v>333</v>
      </c>
      <c r="AE3374" s="2" t="s">
        <v>83</v>
      </c>
      <c r="AF3374" s="2" t="s">
        <v>82</v>
      </c>
      <c r="AJ3374" s="2">
        <v>372</v>
      </c>
      <c r="AK3374" s="2" t="s">
        <v>83</v>
      </c>
      <c r="AL3374" s="2" t="s">
        <v>84</v>
      </c>
      <c r="AM3374" s="2">
        <v>372</v>
      </c>
      <c r="AN3374" s="2" t="s">
        <v>83</v>
      </c>
      <c r="AO3374" s="2" t="s">
        <v>84</v>
      </c>
      <c r="AP3374" s="2">
        <v>372</v>
      </c>
      <c r="AQ3374" s="2" t="s">
        <v>83</v>
      </c>
      <c r="AR3374" s="2" t="s">
        <v>84</v>
      </c>
      <c r="AV3374" s="2">
        <v>372</v>
      </c>
      <c r="AW3374" s="2" t="s">
        <v>81</v>
      </c>
      <c r="AX3374" s="2" t="s">
        <v>84</v>
      </c>
      <c r="AY3374" s="2">
        <v>372</v>
      </c>
      <c r="AZ3374" s="2" t="s">
        <v>81</v>
      </c>
      <c r="BA3374" s="2" t="s">
        <v>84</v>
      </c>
      <c r="BB3374" s="2">
        <v>372</v>
      </c>
      <c r="BC3374" s="2" t="s">
        <v>81</v>
      </c>
      <c r="BD3374" s="2" t="s">
        <v>84</v>
      </c>
      <c r="BE3374" s="23" t="str">
        <f t="shared" si="525"/>
        <v>EMF nein</v>
      </c>
      <c r="BF3374" s="23" t="str">
        <f t="shared" si="526"/>
        <v/>
      </c>
      <c r="BG3374" s="23" t="str">
        <f t="shared" si="527"/>
        <v/>
      </c>
      <c r="BH3374" s="23">
        <f t="shared" si="528"/>
        <v>0</v>
      </c>
      <c r="BO3374" s="2" t="s">
        <v>13559</v>
      </c>
      <c r="BP3374" s="3">
        <v>1</v>
      </c>
      <c r="BQ3374" s="2" t="s">
        <v>13560</v>
      </c>
    </row>
    <row r="3375" spans="1:69" ht="16.149999999999999" customHeight="1" x14ac:dyDescent="0.25">
      <c r="A3375" s="93">
        <v>3374</v>
      </c>
      <c r="B3375" s="2" t="s">
        <v>211</v>
      </c>
      <c r="C3375" s="2" t="s">
        <v>10023</v>
      </c>
      <c r="D3375" s="2" t="s">
        <v>145</v>
      </c>
      <c r="E3375" s="2" t="s">
        <v>13561</v>
      </c>
      <c r="F3375" s="67">
        <v>43619</v>
      </c>
      <c r="G3375" s="3">
        <f t="shared" si="521"/>
        <v>6</v>
      </c>
      <c r="H3375" s="3">
        <f t="shared" si="522"/>
        <v>2019</v>
      </c>
      <c r="I3375" s="92">
        <v>0.78472222222222199</v>
      </c>
      <c r="J3375" s="20">
        <f t="shared" si="523"/>
        <v>18</v>
      </c>
      <c r="K3375" s="5" t="str">
        <f t="shared" si="524"/>
        <v>ja</v>
      </c>
      <c r="L3375" s="5" t="s">
        <v>91</v>
      </c>
      <c r="M3375" s="6" t="s">
        <v>115</v>
      </c>
      <c r="N3375" s="5">
        <v>51</v>
      </c>
      <c r="O3375" s="5" t="s">
        <v>126</v>
      </c>
      <c r="P3375" s="127" t="s">
        <v>13562</v>
      </c>
      <c r="R3375" s="6" t="s">
        <v>77</v>
      </c>
      <c r="S3375" s="127"/>
      <c r="T3375" s="6" t="s">
        <v>80</v>
      </c>
      <c r="U3375" s="2" t="s">
        <v>139</v>
      </c>
      <c r="X3375" s="2">
        <v>724</v>
      </c>
      <c r="Y3375" s="2" t="s">
        <v>83</v>
      </c>
      <c r="Z3375" s="2" t="s">
        <v>168</v>
      </c>
      <c r="AA3375" s="2">
        <v>724</v>
      </c>
      <c r="AB3375" s="2" t="s">
        <v>81</v>
      </c>
      <c r="AC3375" s="2" t="s">
        <v>168</v>
      </c>
      <c r="AD3375" s="2">
        <v>724</v>
      </c>
      <c r="AE3375" s="2" t="s">
        <v>81</v>
      </c>
      <c r="AF3375" s="2" t="s">
        <v>168</v>
      </c>
      <c r="BE3375" s="23" t="str">
        <f t="shared" si="525"/>
        <v>EMF ja</v>
      </c>
      <c r="BF3375" s="23">
        <f t="shared" si="526"/>
        <v>200</v>
      </c>
      <c r="BG3375" s="23" t="str">
        <f t="shared" si="527"/>
        <v>100-499m</v>
      </c>
      <c r="BH3375" s="23">
        <f t="shared" si="528"/>
        <v>3</v>
      </c>
      <c r="BI3375" s="2" t="s">
        <v>162</v>
      </c>
      <c r="BJ3375" s="2">
        <v>200</v>
      </c>
      <c r="BK3375" s="2" t="s">
        <v>162</v>
      </c>
      <c r="BL3375" s="2">
        <v>600</v>
      </c>
      <c r="BM3375" s="2" t="s">
        <v>162</v>
      </c>
      <c r="BN3375" s="2">
        <v>800</v>
      </c>
      <c r="BO3375" s="2" t="s">
        <v>13563</v>
      </c>
      <c r="BP3375" s="3">
        <v>1</v>
      </c>
      <c r="BQ3375" s="2" t="s">
        <v>13564</v>
      </c>
    </row>
    <row r="3376" spans="1:69" ht="16.149999999999999" customHeight="1" x14ac:dyDescent="0.25">
      <c r="A3376" s="1">
        <v>3375</v>
      </c>
      <c r="B3376" s="2" t="s">
        <v>135</v>
      </c>
      <c r="C3376" s="2" t="s">
        <v>2387</v>
      </c>
      <c r="E3376" s="2" t="s">
        <v>13565</v>
      </c>
      <c r="F3376" s="67">
        <v>43620</v>
      </c>
      <c r="G3376" s="3">
        <f t="shared" si="521"/>
        <v>6</v>
      </c>
      <c r="H3376" s="3">
        <f t="shared" si="522"/>
        <v>2019</v>
      </c>
      <c r="I3376" s="92">
        <v>0.46527777777777801</v>
      </c>
      <c r="J3376" s="20">
        <f t="shared" si="523"/>
        <v>11</v>
      </c>
      <c r="K3376" s="5" t="str">
        <f t="shared" si="524"/>
        <v>ja</v>
      </c>
      <c r="L3376" s="5" t="s">
        <v>91</v>
      </c>
      <c r="M3376" s="6" t="s">
        <v>139</v>
      </c>
      <c r="O3376" s="127" t="s">
        <v>75</v>
      </c>
      <c r="P3376" s="127" t="s">
        <v>13566</v>
      </c>
      <c r="R3376" s="6" t="s">
        <v>77</v>
      </c>
      <c r="S3376" s="127"/>
      <c r="U3376" s="2" t="s">
        <v>115</v>
      </c>
      <c r="V3376" s="2" t="s">
        <v>80</v>
      </c>
      <c r="BE3376" s="23" t="str">
        <f t="shared" si="525"/>
        <v>EMF nein</v>
      </c>
      <c r="BF3376" s="23" t="str">
        <f t="shared" si="526"/>
        <v/>
      </c>
      <c r="BG3376" s="23" t="str">
        <f t="shared" si="527"/>
        <v/>
      </c>
      <c r="BH3376" s="23">
        <f t="shared" si="528"/>
        <v>0</v>
      </c>
      <c r="BP3376" s="3">
        <v>1</v>
      </c>
      <c r="BQ3376" s="2" t="s">
        <v>13567</v>
      </c>
    </row>
    <row r="3377" spans="1:69" ht="16.149999999999999" customHeight="1" x14ac:dyDescent="0.25">
      <c r="A3377" s="1">
        <v>3376</v>
      </c>
      <c r="B3377" s="2" t="s">
        <v>211</v>
      </c>
      <c r="C3377" s="2" t="s">
        <v>4503</v>
      </c>
      <c r="D3377" s="2" t="s">
        <v>158</v>
      </c>
      <c r="E3377" s="2" t="s">
        <v>13568</v>
      </c>
      <c r="F3377" s="67">
        <v>43619</v>
      </c>
      <c r="G3377" s="3">
        <f t="shared" si="521"/>
        <v>6</v>
      </c>
      <c r="H3377" s="3">
        <f t="shared" si="522"/>
        <v>2019</v>
      </c>
      <c r="I3377" s="92">
        <v>0.28472222222222199</v>
      </c>
      <c r="J3377" s="20">
        <f t="shared" si="523"/>
        <v>6</v>
      </c>
      <c r="K3377" s="5" t="str">
        <f t="shared" si="524"/>
        <v>ja</v>
      </c>
      <c r="L3377" s="5" t="s">
        <v>73</v>
      </c>
      <c r="M3377" s="6" t="s">
        <v>115</v>
      </c>
      <c r="N3377" s="5">
        <v>34</v>
      </c>
      <c r="O3377" s="127" t="s">
        <v>5139</v>
      </c>
      <c r="P3377" s="127" t="s">
        <v>13569</v>
      </c>
      <c r="R3377" s="6" t="s">
        <v>77</v>
      </c>
      <c r="S3377" s="127"/>
      <c r="T3377" s="6" t="s">
        <v>80</v>
      </c>
      <c r="U3377" s="127" t="s">
        <v>74</v>
      </c>
      <c r="X3377" s="2">
        <v>315</v>
      </c>
      <c r="Y3377" s="2" t="s">
        <v>81</v>
      </c>
      <c r="Z3377" s="2" t="s">
        <v>84</v>
      </c>
      <c r="AD3377" s="2">
        <v>315</v>
      </c>
      <c r="AE3377" s="2" t="s">
        <v>81</v>
      </c>
      <c r="AF3377" s="2" t="s">
        <v>84</v>
      </c>
      <c r="BE3377" s="23" t="str">
        <f t="shared" si="525"/>
        <v>EMF nein</v>
      </c>
      <c r="BF3377" s="23" t="str">
        <f t="shared" si="526"/>
        <v/>
      </c>
      <c r="BG3377" s="23" t="str">
        <f t="shared" si="527"/>
        <v/>
      </c>
      <c r="BH3377" s="23">
        <f t="shared" si="528"/>
        <v>0</v>
      </c>
      <c r="BO3377" s="2" t="s">
        <v>13570</v>
      </c>
      <c r="BP3377" s="3">
        <v>1</v>
      </c>
      <c r="BQ3377" s="2" t="s">
        <v>13571</v>
      </c>
    </row>
    <row r="3378" spans="1:69" ht="16.149999999999999" customHeight="1" x14ac:dyDescent="0.25">
      <c r="A3378" s="1">
        <v>3377</v>
      </c>
      <c r="B3378" s="2" t="s">
        <v>211</v>
      </c>
      <c r="C3378" s="2" t="s">
        <v>2544</v>
      </c>
      <c r="D3378" s="2" t="s">
        <v>348</v>
      </c>
      <c r="E3378" s="2" t="s">
        <v>13572</v>
      </c>
      <c r="F3378" s="67">
        <v>43620</v>
      </c>
      <c r="G3378" s="3">
        <f t="shared" si="521"/>
        <v>6</v>
      </c>
      <c r="H3378" s="3">
        <f t="shared" si="522"/>
        <v>2019</v>
      </c>
      <c r="J3378" s="20" t="str">
        <f t="shared" si="523"/>
        <v/>
      </c>
      <c r="K3378" s="5" t="str">
        <f t="shared" si="524"/>
        <v>ja</v>
      </c>
      <c r="L3378" s="5" t="s">
        <v>73</v>
      </c>
      <c r="M3378" s="6" t="s">
        <v>74</v>
      </c>
      <c r="N3378" s="5">
        <v>64</v>
      </c>
      <c r="O3378" s="6" t="s">
        <v>101</v>
      </c>
      <c r="P3378" s="127" t="s">
        <v>13573</v>
      </c>
      <c r="R3378" s="6" t="s">
        <v>77</v>
      </c>
      <c r="S3378" s="127"/>
      <c r="T3378" s="6" t="s">
        <v>12980</v>
      </c>
      <c r="U3378" s="127" t="s">
        <v>74</v>
      </c>
      <c r="V3378" s="5" t="s">
        <v>80</v>
      </c>
      <c r="BE3378" s="23" t="str">
        <f t="shared" si="525"/>
        <v>EMF nein</v>
      </c>
      <c r="BF3378" s="23" t="str">
        <f t="shared" si="526"/>
        <v/>
      </c>
      <c r="BG3378" s="23" t="str">
        <f t="shared" si="527"/>
        <v/>
      </c>
      <c r="BH3378" s="23">
        <f t="shared" si="528"/>
        <v>0</v>
      </c>
      <c r="BO3378" s="2" t="s">
        <v>13574</v>
      </c>
      <c r="BP3378" s="3">
        <v>1</v>
      </c>
      <c r="BQ3378" s="2" t="s">
        <v>13575</v>
      </c>
    </row>
    <row r="3379" spans="1:69" ht="16.149999999999999" customHeight="1" x14ac:dyDescent="0.25">
      <c r="A3379" s="93">
        <v>3378</v>
      </c>
      <c r="B3379" s="2" t="s">
        <v>211</v>
      </c>
      <c r="C3379" s="2" t="s">
        <v>2767</v>
      </c>
      <c r="D3379" s="2" t="s">
        <v>371</v>
      </c>
      <c r="E3379" s="2" t="s">
        <v>13576</v>
      </c>
      <c r="F3379" s="67">
        <v>43620</v>
      </c>
      <c r="G3379" s="3">
        <f t="shared" si="521"/>
        <v>6</v>
      </c>
      <c r="H3379" s="3">
        <f t="shared" si="522"/>
        <v>2019</v>
      </c>
      <c r="I3379" s="92">
        <v>0.33333333333333298</v>
      </c>
      <c r="J3379" s="20">
        <f t="shared" si="523"/>
        <v>8</v>
      </c>
      <c r="K3379" s="5" t="str">
        <f t="shared" si="524"/>
        <v>ja</v>
      </c>
      <c r="L3379" s="5" t="s">
        <v>73</v>
      </c>
      <c r="M3379" s="6" t="s">
        <v>74</v>
      </c>
      <c r="N3379" s="5">
        <v>27</v>
      </c>
      <c r="O3379" s="127" t="s">
        <v>75</v>
      </c>
      <c r="P3379" s="127" t="s">
        <v>11156</v>
      </c>
      <c r="R3379" s="6" t="s">
        <v>335</v>
      </c>
      <c r="S3379" s="127"/>
      <c r="U3379" s="2" t="s">
        <v>4938</v>
      </c>
      <c r="V3379" s="2" t="s">
        <v>80</v>
      </c>
      <c r="X3379" s="2">
        <v>63</v>
      </c>
      <c r="Y3379" s="2" t="s">
        <v>81</v>
      </c>
      <c r="Z3379" s="2" t="s">
        <v>82</v>
      </c>
      <c r="AA3379" s="2">
        <v>5</v>
      </c>
      <c r="AB3379" s="2" t="s">
        <v>94</v>
      </c>
      <c r="AC3379" s="2" t="s">
        <v>84</v>
      </c>
      <c r="AD3379" s="2">
        <v>63</v>
      </c>
      <c r="AE3379" s="2" t="s">
        <v>81</v>
      </c>
      <c r="AF3379" s="2" t="s">
        <v>82</v>
      </c>
      <c r="AJ3379" s="2">
        <v>119</v>
      </c>
      <c r="AK3379" s="2" t="s">
        <v>83</v>
      </c>
      <c r="AL3379" s="2" t="s">
        <v>82</v>
      </c>
      <c r="AM3379" s="2" t="s">
        <v>109</v>
      </c>
      <c r="AN3379" s="2" t="s">
        <v>109</v>
      </c>
      <c r="AO3379" s="2" t="s">
        <v>109</v>
      </c>
      <c r="AP3379" s="2">
        <v>119</v>
      </c>
      <c r="AQ3379" s="2" t="s">
        <v>81</v>
      </c>
      <c r="AR3379" s="2" t="s">
        <v>82</v>
      </c>
      <c r="BE3379" s="23" t="str">
        <f t="shared" si="525"/>
        <v>EMF ja</v>
      </c>
      <c r="BF3379" s="23">
        <f t="shared" si="526"/>
        <v>15</v>
      </c>
      <c r="BG3379" s="23" t="str">
        <f t="shared" si="527"/>
        <v>&lt;100m</v>
      </c>
      <c r="BH3379" s="23">
        <f t="shared" si="528"/>
        <v>1</v>
      </c>
      <c r="BM3379" s="2" t="s">
        <v>162</v>
      </c>
      <c r="BN3379" s="2">
        <v>15</v>
      </c>
      <c r="BO3379" s="2" t="s">
        <v>13577</v>
      </c>
      <c r="BP3379" s="3">
        <v>1</v>
      </c>
      <c r="BQ3379" s="2" t="s">
        <v>13578</v>
      </c>
    </row>
    <row r="3380" spans="1:69" ht="16.149999999999999" customHeight="1" x14ac:dyDescent="0.25">
      <c r="A3380" s="93">
        <v>3379</v>
      </c>
      <c r="B3380" s="2" t="s">
        <v>211</v>
      </c>
      <c r="C3380" s="2" t="s">
        <v>1851</v>
      </c>
      <c r="D3380" s="2" t="s">
        <v>89</v>
      </c>
      <c r="E3380" s="2" t="s">
        <v>13108</v>
      </c>
      <c r="F3380" s="67">
        <v>43622</v>
      </c>
      <c r="G3380" s="3">
        <f t="shared" si="521"/>
        <v>6</v>
      </c>
      <c r="H3380" s="3">
        <f t="shared" si="522"/>
        <v>2019</v>
      </c>
      <c r="I3380" s="92">
        <v>0.72569444444444398</v>
      </c>
      <c r="J3380" s="20">
        <f t="shared" si="523"/>
        <v>17</v>
      </c>
      <c r="K3380" s="5" t="str">
        <f t="shared" si="524"/>
        <v>ja</v>
      </c>
      <c r="L3380" s="5" t="s">
        <v>91</v>
      </c>
      <c r="M3380" s="6" t="s">
        <v>115</v>
      </c>
      <c r="N3380" s="5">
        <v>29</v>
      </c>
      <c r="O3380" s="127" t="s">
        <v>5139</v>
      </c>
      <c r="P3380" s="127" t="s">
        <v>13579</v>
      </c>
      <c r="R3380" s="6" t="s">
        <v>77</v>
      </c>
      <c r="S3380" s="127"/>
      <c r="T3380" s="6" t="s">
        <v>80</v>
      </c>
      <c r="U3380" s="2" t="s">
        <v>1312</v>
      </c>
      <c r="X3380" s="2">
        <v>75</v>
      </c>
      <c r="Y3380" s="2" t="s">
        <v>81</v>
      </c>
      <c r="Z3380" s="2" t="s">
        <v>84</v>
      </c>
      <c r="AA3380" s="2">
        <v>75</v>
      </c>
      <c r="AB3380" s="2" t="s">
        <v>81</v>
      </c>
      <c r="AC3380" s="2" t="s">
        <v>84</v>
      </c>
      <c r="AD3380" s="2">
        <v>75</v>
      </c>
      <c r="AE3380" s="2" t="s">
        <v>81</v>
      </c>
      <c r="AF3380" s="2" t="s">
        <v>84</v>
      </c>
      <c r="AJ3380" s="2">
        <v>15</v>
      </c>
      <c r="AK3380" s="2" t="s">
        <v>94</v>
      </c>
      <c r="AL3380" s="2" t="s">
        <v>168</v>
      </c>
      <c r="AM3380" s="2">
        <v>15</v>
      </c>
      <c r="AN3380" s="2" t="s">
        <v>3284</v>
      </c>
      <c r="AO3380" s="2" t="s">
        <v>168</v>
      </c>
      <c r="AP3380" s="2">
        <v>15</v>
      </c>
      <c r="AQ3380" s="2" t="s">
        <v>3284</v>
      </c>
      <c r="AR3380" s="2" t="s">
        <v>168</v>
      </c>
      <c r="AV3380" s="2">
        <v>68</v>
      </c>
      <c r="AW3380" s="2" t="s">
        <v>94</v>
      </c>
      <c r="AX3380" s="2" t="s">
        <v>161</v>
      </c>
      <c r="AY3380" s="2" t="s">
        <v>109</v>
      </c>
      <c r="BB3380" s="2">
        <v>68</v>
      </c>
      <c r="BC3380" s="2" t="s">
        <v>3284</v>
      </c>
      <c r="BD3380" s="2" t="s">
        <v>161</v>
      </c>
      <c r="BE3380" s="23" t="str">
        <f t="shared" si="525"/>
        <v>EMF nein</v>
      </c>
      <c r="BF3380" s="23" t="str">
        <f t="shared" si="526"/>
        <v/>
      </c>
      <c r="BG3380" s="23" t="str">
        <f t="shared" si="527"/>
        <v/>
      </c>
      <c r="BH3380" s="23">
        <f t="shared" si="528"/>
        <v>0</v>
      </c>
      <c r="BO3380" s="2" t="s">
        <v>13580</v>
      </c>
      <c r="BP3380" s="3">
        <v>1</v>
      </c>
      <c r="BQ3380" s="2" t="s">
        <v>13581</v>
      </c>
    </row>
    <row r="3381" spans="1:69" ht="16.149999999999999" customHeight="1" x14ac:dyDescent="0.25">
      <c r="A3381" s="1">
        <v>3380</v>
      </c>
      <c r="B3381" s="2" t="s">
        <v>87</v>
      </c>
      <c r="C3381" s="2" t="s">
        <v>2767</v>
      </c>
      <c r="D3381" s="2" t="s">
        <v>371</v>
      </c>
      <c r="E3381" s="2" t="s">
        <v>13582</v>
      </c>
      <c r="F3381" s="67">
        <v>43622</v>
      </c>
      <c r="G3381" s="3">
        <f t="shared" si="521"/>
        <v>6</v>
      </c>
      <c r="H3381" s="3">
        <f t="shared" si="522"/>
        <v>2019</v>
      </c>
      <c r="I3381" s="92">
        <v>0.79513888888888895</v>
      </c>
      <c r="J3381" s="20">
        <f t="shared" si="523"/>
        <v>19</v>
      </c>
      <c r="K3381" s="5" t="str">
        <f t="shared" si="524"/>
        <v>ja</v>
      </c>
      <c r="L3381" s="5" t="s">
        <v>91</v>
      </c>
      <c r="M3381" s="6" t="s">
        <v>100</v>
      </c>
      <c r="N3381" s="5">
        <v>88</v>
      </c>
      <c r="O3381" s="127" t="s">
        <v>5139</v>
      </c>
      <c r="P3381" s="127" t="s">
        <v>13583</v>
      </c>
      <c r="R3381" s="6" t="s">
        <v>77</v>
      </c>
      <c r="S3381" s="127"/>
      <c r="T3381" s="6" t="s">
        <v>80</v>
      </c>
      <c r="X3381" s="2">
        <v>290</v>
      </c>
      <c r="Y3381" s="2" t="s">
        <v>81</v>
      </c>
      <c r="Z3381" s="2" t="s">
        <v>82</v>
      </c>
      <c r="AA3381" s="2">
        <v>290</v>
      </c>
      <c r="AB3381" s="2" t="s">
        <v>81</v>
      </c>
      <c r="AC3381" s="2" t="s">
        <v>82</v>
      </c>
      <c r="AD3381" s="2">
        <v>290</v>
      </c>
      <c r="AE3381" s="2" t="s">
        <v>81</v>
      </c>
      <c r="AF3381" s="2" t="s">
        <v>82</v>
      </c>
      <c r="BE3381" s="23" t="str">
        <f t="shared" si="525"/>
        <v>EMF nein</v>
      </c>
      <c r="BF3381" s="23" t="str">
        <f t="shared" si="526"/>
        <v/>
      </c>
      <c r="BG3381" s="23" t="str">
        <f t="shared" si="527"/>
        <v/>
      </c>
      <c r="BH3381" s="23">
        <f t="shared" si="528"/>
        <v>0</v>
      </c>
      <c r="BO3381" s="2" t="s">
        <v>13584</v>
      </c>
      <c r="BP3381" s="3">
        <v>1</v>
      </c>
      <c r="BQ3381" s="2" t="s">
        <v>13585</v>
      </c>
    </row>
    <row r="3382" spans="1:69" ht="16.149999999999999" customHeight="1" x14ac:dyDescent="0.25">
      <c r="A3382" s="93">
        <v>3381</v>
      </c>
      <c r="B3382" s="2" t="s">
        <v>211</v>
      </c>
      <c r="C3382" s="2" t="s">
        <v>13586</v>
      </c>
      <c r="D3382" s="2" t="s">
        <v>296</v>
      </c>
      <c r="E3382" s="2" t="s">
        <v>13587</v>
      </c>
      <c r="F3382" s="67">
        <v>43622</v>
      </c>
      <c r="G3382" s="3">
        <f t="shared" si="521"/>
        <v>6</v>
      </c>
      <c r="H3382" s="3">
        <f t="shared" si="522"/>
        <v>2019</v>
      </c>
      <c r="I3382" s="92">
        <v>0.65972222222222199</v>
      </c>
      <c r="J3382" s="20">
        <f t="shared" si="523"/>
        <v>15</v>
      </c>
      <c r="K3382" s="5" t="str">
        <f t="shared" si="524"/>
        <v>ja</v>
      </c>
      <c r="L3382" s="5" t="s">
        <v>91</v>
      </c>
      <c r="M3382" s="6" t="s">
        <v>74</v>
      </c>
      <c r="O3382" s="127" t="s">
        <v>5139</v>
      </c>
      <c r="P3382" s="127" t="s">
        <v>13588</v>
      </c>
      <c r="R3382" s="6" t="s">
        <v>77</v>
      </c>
      <c r="S3382" s="127"/>
      <c r="X3382" s="2">
        <v>780</v>
      </c>
      <c r="Y3382" s="2" t="s">
        <v>83</v>
      </c>
      <c r="Z3382" s="2" t="s">
        <v>161</v>
      </c>
      <c r="AA3382" s="2">
        <v>780</v>
      </c>
      <c r="AB3382" s="2" t="s">
        <v>81</v>
      </c>
      <c r="AC3382" s="2" t="s">
        <v>161</v>
      </c>
      <c r="AD3382" s="2">
        <v>780</v>
      </c>
      <c r="AE3382" s="2" t="s">
        <v>83</v>
      </c>
      <c r="AF3382" s="2" t="s">
        <v>161</v>
      </c>
      <c r="AJ3382" s="2">
        <v>780</v>
      </c>
      <c r="AK3382" s="2" t="s">
        <v>83</v>
      </c>
      <c r="AL3382" s="2" t="s">
        <v>161</v>
      </c>
      <c r="AM3382" s="2">
        <v>780</v>
      </c>
      <c r="AN3382" s="2" t="s">
        <v>81</v>
      </c>
      <c r="AO3382" s="2" t="s">
        <v>161</v>
      </c>
      <c r="AP3382" s="2">
        <v>780</v>
      </c>
      <c r="AQ3382" s="2" t="s">
        <v>83</v>
      </c>
      <c r="AR3382" s="2" t="s">
        <v>161</v>
      </c>
      <c r="BE3382" s="23" t="str">
        <f t="shared" si="525"/>
        <v>EMF nein</v>
      </c>
      <c r="BF3382" s="23" t="str">
        <f t="shared" si="526"/>
        <v/>
      </c>
      <c r="BG3382" s="23" t="str">
        <f t="shared" si="527"/>
        <v/>
      </c>
      <c r="BH3382" s="23">
        <f t="shared" si="528"/>
        <v>0</v>
      </c>
      <c r="BO3382" s="2" t="s">
        <v>13589</v>
      </c>
      <c r="BP3382" s="3">
        <v>1</v>
      </c>
      <c r="BQ3382" s="2" t="s">
        <v>13590</v>
      </c>
    </row>
    <row r="3383" spans="1:69" ht="16.149999999999999" customHeight="1" x14ac:dyDescent="0.25">
      <c r="A3383" s="93">
        <v>3382</v>
      </c>
      <c r="B3383" s="2" t="s">
        <v>211</v>
      </c>
      <c r="C3383" s="65" t="s">
        <v>12209</v>
      </c>
      <c r="D3383" s="2" t="s">
        <v>151</v>
      </c>
      <c r="E3383" s="2" t="s">
        <v>13591</v>
      </c>
      <c r="F3383" s="67">
        <v>43602</v>
      </c>
      <c r="G3383" s="3">
        <f t="shared" si="521"/>
        <v>5</v>
      </c>
      <c r="H3383" s="3">
        <f t="shared" si="522"/>
        <v>2019</v>
      </c>
      <c r="I3383" s="92">
        <v>0.77291666666666703</v>
      </c>
      <c r="J3383" s="20">
        <f t="shared" si="523"/>
        <v>18</v>
      </c>
      <c r="K3383" s="5" t="str">
        <f t="shared" si="524"/>
        <v>ja</v>
      </c>
      <c r="L3383" s="5" t="s">
        <v>91</v>
      </c>
      <c r="M3383" s="6" t="s">
        <v>74</v>
      </c>
      <c r="N3383" s="5">
        <v>49</v>
      </c>
      <c r="O3383" s="6" t="s">
        <v>101</v>
      </c>
      <c r="P3383" s="127" t="s">
        <v>13592</v>
      </c>
      <c r="R3383" s="6" t="s">
        <v>77</v>
      </c>
      <c r="S3383" s="127"/>
      <c r="T3383" s="6" t="s">
        <v>80</v>
      </c>
      <c r="U3383" s="127" t="s">
        <v>74</v>
      </c>
      <c r="V3383" s="5" t="s">
        <v>80</v>
      </c>
      <c r="X3383" s="2">
        <v>680</v>
      </c>
      <c r="Y3383" s="2" t="s">
        <v>81</v>
      </c>
      <c r="Z3383" s="2" t="s">
        <v>84</v>
      </c>
      <c r="AA3383" s="2">
        <v>680</v>
      </c>
      <c r="AB3383" s="2" t="s">
        <v>81</v>
      </c>
      <c r="AC3383" s="2" t="s">
        <v>84</v>
      </c>
      <c r="AD3383" s="2">
        <v>680</v>
      </c>
      <c r="AE3383" s="2" t="s">
        <v>83</v>
      </c>
      <c r="AF3383" s="2" t="s">
        <v>84</v>
      </c>
      <c r="AJ3383" s="2">
        <v>680</v>
      </c>
      <c r="AK3383" s="2" t="s">
        <v>81</v>
      </c>
      <c r="AL3383" s="2" t="s">
        <v>84</v>
      </c>
      <c r="AM3383" s="2">
        <v>680</v>
      </c>
      <c r="AN3383" s="2" t="s">
        <v>81</v>
      </c>
      <c r="AO3383" s="2" t="s">
        <v>84</v>
      </c>
      <c r="AP3383" s="2">
        <v>680</v>
      </c>
      <c r="AQ3383" s="2" t="s">
        <v>83</v>
      </c>
      <c r="AR3383" s="2" t="s">
        <v>84</v>
      </c>
      <c r="BE3383" s="23" t="str">
        <f t="shared" si="525"/>
        <v>EMF ja</v>
      </c>
      <c r="BF3383" s="23">
        <f t="shared" si="526"/>
        <v>5600</v>
      </c>
      <c r="BG3383" s="23" t="str">
        <f t="shared" si="527"/>
        <v>500+m</v>
      </c>
      <c r="BH3383" s="23">
        <f t="shared" si="528"/>
        <v>1</v>
      </c>
      <c r="BI3383" s="2" t="s">
        <v>162</v>
      </c>
      <c r="BJ3383" s="2">
        <v>5600</v>
      </c>
      <c r="BO3383" s="2" t="s">
        <v>13593</v>
      </c>
      <c r="BP3383" s="3">
        <v>1</v>
      </c>
      <c r="BQ3383" s="2" t="s">
        <v>13594</v>
      </c>
    </row>
    <row r="3384" spans="1:69" ht="16.149999999999999" customHeight="1" x14ac:dyDescent="0.25">
      <c r="A3384" s="1">
        <v>3383</v>
      </c>
      <c r="B3384" s="2" t="s">
        <v>211</v>
      </c>
      <c r="C3384" s="116" t="s">
        <v>2733</v>
      </c>
      <c r="D3384" s="2" t="s">
        <v>290</v>
      </c>
      <c r="E3384" s="2" t="s">
        <v>13595</v>
      </c>
      <c r="F3384" s="67">
        <v>43623</v>
      </c>
      <c r="G3384" s="3">
        <f t="shared" si="521"/>
        <v>6</v>
      </c>
      <c r="H3384" s="3">
        <f t="shared" si="522"/>
        <v>2019</v>
      </c>
      <c r="J3384" s="20" t="str">
        <f t="shared" si="523"/>
        <v/>
      </c>
      <c r="K3384" s="5" t="str">
        <f t="shared" si="524"/>
        <v>ja</v>
      </c>
      <c r="L3384" s="5" t="s">
        <v>73</v>
      </c>
      <c r="M3384" s="6" t="s">
        <v>74</v>
      </c>
      <c r="N3384" s="5">
        <v>50</v>
      </c>
      <c r="O3384" s="127" t="s">
        <v>126</v>
      </c>
      <c r="P3384" s="127" t="s">
        <v>13596</v>
      </c>
      <c r="R3384" s="6" t="s">
        <v>77</v>
      </c>
      <c r="S3384" s="127" t="s">
        <v>13539</v>
      </c>
      <c r="T3384" s="6" t="s">
        <v>202</v>
      </c>
      <c r="X3384" s="2">
        <v>530</v>
      </c>
      <c r="Y3384" s="2" t="s">
        <v>81</v>
      </c>
      <c r="Z3384" s="2" t="s">
        <v>168</v>
      </c>
      <c r="AA3384" s="2">
        <v>530</v>
      </c>
      <c r="AB3384" s="2" t="s">
        <v>94</v>
      </c>
      <c r="AC3384" s="2" t="s">
        <v>168</v>
      </c>
      <c r="AD3384" s="2">
        <v>530</v>
      </c>
      <c r="AE3384" s="2" t="s">
        <v>81</v>
      </c>
      <c r="AF3384" s="2" t="s">
        <v>168</v>
      </c>
      <c r="AJ3384" s="2">
        <v>530</v>
      </c>
      <c r="AK3384" s="2" t="s">
        <v>81</v>
      </c>
      <c r="AL3384" s="2" t="s">
        <v>168</v>
      </c>
      <c r="AM3384" s="2">
        <v>530</v>
      </c>
      <c r="AN3384" s="2" t="s">
        <v>94</v>
      </c>
      <c r="AO3384" s="2" t="s">
        <v>168</v>
      </c>
      <c r="AP3384" s="2">
        <v>530</v>
      </c>
      <c r="AQ3384" s="2" t="s">
        <v>81</v>
      </c>
      <c r="AR3384" s="2" t="s">
        <v>168</v>
      </c>
      <c r="AV3384" s="2">
        <v>850</v>
      </c>
      <c r="AW3384" s="2" t="s">
        <v>83</v>
      </c>
      <c r="AX3384" s="2" t="s">
        <v>168</v>
      </c>
      <c r="AY3384" s="2">
        <v>850</v>
      </c>
      <c r="AZ3384" s="2" t="s">
        <v>94</v>
      </c>
      <c r="BA3384" s="2" t="s">
        <v>168</v>
      </c>
      <c r="BB3384" s="2">
        <v>850</v>
      </c>
      <c r="BC3384" s="2" t="s">
        <v>83</v>
      </c>
      <c r="BD3384" s="2" t="s">
        <v>168</v>
      </c>
      <c r="BE3384" s="23" t="str">
        <f t="shared" si="525"/>
        <v>EMF ja</v>
      </c>
      <c r="BF3384" s="23" t="str">
        <f t="shared" si="526"/>
        <v/>
      </c>
      <c r="BG3384" s="23" t="str">
        <f t="shared" si="527"/>
        <v/>
      </c>
      <c r="BH3384" s="23">
        <f t="shared" si="528"/>
        <v>1</v>
      </c>
      <c r="BI3384" s="2" t="s">
        <v>162</v>
      </c>
      <c r="BJ3384" s="2" t="s">
        <v>109</v>
      </c>
      <c r="BO3384" s="2" t="s">
        <v>13597</v>
      </c>
      <c r="BP3384" s="3">
        <v>1</v>
      </c>
      <c r="BQ3384" s="2" t="s">
        <v>13598</v>
      </c>
    </row>
    <row r="3385" spans="1:69" ht="16.149999999999999" customHeight="1" x14ac:dyDescent="0.25">
      <c r="A3385" s="1">
        <v>3384</v>
      </c>
      <c r="B3385" s="2" t="s">
        <v>87</v>
      </c>
      <c r="C3385" s="2" t="s">
        <v>4026</v>
      </c>
      <c r="D3385" s="2" t="s">
        <v>124</v>
      </c>
      <c r="E3385" s="2" t="s">
        <v>13599</v>
      </c>
      <c r="F3385" s="67">
        <v>43622</v>
      </c>
      <c r="G3385" s="3">
        <f t="shared" si="521"/>
        <v>6</v>
      </c>
      <c r="H3385" s="3">
        <f t="shared" si="522"/>
        <v>2019</v>
      </c>
      <c r="I3385" s="92">
        <v>0.46875</v>
      </c>
      <c r="J3385" s="20">
        <f t="shared" si="523"/>
        <v>11</v>
      </c>
      <c r="K3385" s="5" t="str">
        <f t="shared" si="524"/>
        <v>ja</v>
      </c>
      <c r="L3385" s="5" t="s">
        <v>91</v>
      </c>
      <c r="M3385" s="6" t="s">
        <v>74</v>
      </c>
      <c r="N3385" s="5">
        <v>77</v>
      </c>
      <c r="O3385" s="127" t="s">
        <v>140</v>
      </c>
      <c r="P3385" s="127" t="s">
        <v>13600</v>
      </c>
      <c r="R3385" s="6" t="s">
        <v>77</v>
      </c>
      <c r="S3385" s="127"/>
      <c r="T3385" s="6" t="s">
        <v>80</v>
      </c>
      <c r="X3385" s="2">
        <v>860</v>
      </c>
      <c r="Y3385" s="2" t="s">
        <v>83</v>
      </c>
      <c r="Z3385" s="2" t="s">
        <v>84</v>
      </c>
      <c r="AA3385" s="2">
        <v>860</v>
      </c>
      <c r="AB3385" s="2" t="s">
        <v>81</v>
      </c>
      <c r="AC3385" s="2" t="s">
        <v>84</v>
      </c>
      <c r="AD3385" s="2">
        <v>860</v>
      </c>
      <c r="AE3385" s="2" t="s">
        <v>13601</v>
      </c>
      <c r="AF3385" s="2" t="s">
        <v>84</v>
      </c>
      <c r="BE3385" s="23" t="str">
        <f t="shared" si="525"/>
        <v>EMF ja</v>
      </c>
      <c r="BF3385" s="23">
        <f t="shared" si="526"/>
        <v>2200</v>
      </c>
      <c r="BG3385" s="23" t="str">
        <f t="shared" si="527"/>
        <v>500+m</v>
      </c>
      <c r="BH3385" s="23">
        <f t="shared" si="528"/>
        <v>1</v>
      </c>
      <c r="BI3385" s="2" t="s">
        <v>162</v>
      </c>
      <c r="BJ3385" s="2">
        <v>2200</v>
      </c>
      <c r="BO3385" s="2" t="s">
        <v>13602</v>
      </c>
      <c r="BP3385" s="3">
        <v>1</v>
      </c>
      <c r="BQ3385" s="2" t="s">
        <v>13603</v>
      </c>
    </row>
    <row r="3386" spans="1:69" ht="16.149999999999999" customHeight="1" x14ac:dyDescent="0.25">
      <c r="A3386" s="1">
        <v>3385</v>
      </c>
      <c r="B3386" s="2" t="s">
        <v>211</v>
      </c>
      <c r="C3386" s="2" t="s">
        <v>1851</v>
      </c>
      <c r="D3386" s="2" t="s">
        <v>89</v>
      </c>
      <c r="E3386" s="2" t="s">
        <v>13604</v>
      </c>
      <c r="F3386" s="67">
        <v>43623</v>
      </c>
      <c r="G3386" s="3">
        <f t="shared" si="521"/>
        <v>6</v>
      </c>
      <c r="H3386" s="3">
        <f t="shared" si="522"/>
        <v>2019</v>
      </c>
      <c r="I3386" s="92">
        <v>0.36805555555555602</v>
      </c>
      <c r="J3386" s="20">
        <f t="shared" si="523"/>
        <v>8</v>
      </c>
      <c r="K3386" s="5" t="str">
        <f t="shared" si="524"/>
        <v>ja</v>
      </c>
      <c r="L3386" s="5" t="s">
        <v>91</v>
      </c>
      <c r="M3386" s="6" t="s">
        <v>208</v>
      </c>
      <c r="N3386" s="5">
        <v>58</v>
      </c>
      <c r="O3386" s="127" t="s">
        <v>75</v>
      </c>
      <c r="P3386" s="127" t="s">
        <v>13605</v>
      </c>
      <c r="R3386" s="6" t="s">
        <v>77</v>
      </c>
      <c r="S3386" s="127"/>
      <c r="T3386" s="6" t="s">
        <v>202</v>
      </c>
      <c r="AD3386" s="2">
        <v>30</v>
      </c>
      <c r="AE3386" s="2" t="s">
        <v>94</v>
      </c>
      <c r="AF3386" s="2" t="s">
        <v>84</v>
      </c>
      <c r="BE3386" s="23" t="str">
        <f t="shared" si="525"/>
        <v>EMF nein</v>
      </c>
      <c r="BF3386" s="23" t="str">
        <f t="shared" si="526"/>
        <v/>
      </c>
      <c r="BG3386" s="23" t="str">
        <f t="shared" si="527"/>
        <v/>
      </c>
      <c r="BH3386" s="23">
        <f t="shared" si="528"/>
        <v>0</v>
      </c>
      <c r="BO3386" s="2" t="s">
        <v>13606</v>
      </c>
      <c r="BP3386" s="3">
        <v>1</v>
      </c>
      <c r="BQ3386" s="2" t="s">
        <v>13607</v>
      </c>
    </row>
    <row r="3387" spans="1:69" ht="16.149999999999999" customHeight="1" x14ac:dyDescent="0.25">
      <c r="A3387" s="1">
        <v>3386</v>
      </c>
      <c r="B3387" s="2" t="s">
        <v>211</v>
      </c>
      <c r="C3387" s="2" t="s">
        <v>11376</v>
      </c>
      <c r="D3387" s="2" t="s">
        <v>158</v>
      </c>
      <c r="E3387" s="2" t="s">
        <v>13608</v>
      </c>
      <c r="F3387" s="67">
        <v>43623</v>
      </c>
      <c r="G3387" s="3">
        <f t="shared" ref="G3387:G3410" si="529">IF(F3387&lt;&gt;"",MONTH(F3387),"")</f>
        <v>6</v>
      </c>
      <c r="H3387" s="3">
        <f t="shared" ref="H3387:H3410" si="530">IF(F3387&lt;&gt;"",YEAR(F3387),"")</f>
        <v>2019</v>
      </c>
      <c r="I3387" s="92">
        <v>0.53125</v>
      </c>
      <c r="J3387" s="20">
        <f t="shared" si="523"/>
        <v>12</v>
      </c>
      <c r="K3387" s="5" t="str">
        <f t="shared" si="524"/>
        <v>ja</v>
      </c>
      <c r="M3387" s="6" t="s">
        <v>74</v>
      </c>
      <c r="O3387" s="127" t="s">
        <v>126</v>
      </c>
      <c r="P3387" s="127" t="s">
        <v>13609</v>
      </c>
      <c r="R3387" s="6" t="s">
        <v>10180</v>
      </c>
      <c r="S3387" s="127"/>
      <c r="T3387" s="6" t="s">
        <v>80</v>
      </c>
      <c r="U3387" s="2" t="s">
        <v>74</v>
      </c>
      <c r="V3387" s="5" t="s">
        <v>80</v>
      </c>
      <c r="W3387" s="2" t="s">
        <v>109</v>
      </c>
      <c r="X3387" s="2">
        <v>690</v>
      </c>
      <c r="Y3387" s="2" t="s">
        <v>81</v>
      </c>
      <c r="Z3387" s="2" t="s">
        <v>84</v>
      </c>
      <c r="AA3387" s="2">
        <v>690</v>
      </c>
      <c r="AB3387" s="2" t="s">
        <v>81</v>
      </c>
      <c r="AC3387" s="2" t="s">
        <v>84</v>
      </c>
      <c r="AD3387" s="2">
        <v>690</v>
      </c>
      <c r="AE3387" s="2" t="s">
        <v>81</v>
      </c>
      <c r="AF3387" s="2" t="s">
        <v>84</v>
      </c>
      <c r="AJ3387" s="2">
        <v>160</v>
      </c>
      <c r="AK3387" s="2" t="s">
        <v>81</v>
      </c>
      <c r="AL3387" s="2" t="s">
        <v>168</v>
      </c>
      <c r="AM3387" s="2">
        <v>160</v>
      </c>
      <c r="AN3387" s="2" t="s">
        <v>81</v>
      </c>
      <c r="AO3387" s="2" t="s">
        <v>168</v>
      </c>
      <c r="AP3387" s="2">
        <v>160</v>
      </c>
      <c r="AQ3387" s="2" t="s">
        <v>81</v>
      </c>
      <c r="AR3387" s="2" t="s">
        <v>168</v>
      </c>
      <c r="AV3387" s="2">
        <v>160</v>
      </c>
      <c r="AW3387" s="2" t="s">
        <v>81</v>
      </c>
      <c r="AX3387" s="2" t="s">
        <v>168</v>
      </c>
      <c r="AY3387" s="2">
        <v>160</v>
      </c>
      <c r="AZ3387" s="2" t="s">
        <v>81</v>
      </c>
      <c r="BA3387" s="2" t="s">
        <v>168</v>
      </c>
      <c r="BB3387" s="2">
        <v>160</v>
      </c>
      <c r="BC3387" s="2" t="s">
        <v>81</v>
      </c>
      <c r="BD3387" s="2" t="s">
        <v>168</v>
      </c>
      <c r="BE3387" s="23" t="str">
        <f t="shared" ref="BE3387:BE3410" si="531">IF(COUNTA(BI3387,BK3387,BM3387) &gt; 0,"EMF ja","EMF nein")</f>
        <v>EMF ja</v>
      </c>
      <c r="BF3387" s="23">
        <f t="shared" si="526"/>
        <v>500</v>
      </c>
      <c r="BG3387" s="23" t="str">
        <f t="shared" si="527"/>
        <v>500+m</v>
      </c>
      <c r="BH3387" s="23">
        <f t="shared" ref="BH3387:BH3410" si="532">COUNTA(BI3387,BK3387,BM3387)</f>
        <v>1</v>
      </c>
      <c r="BI3387" s="2" t="s">
        <v>162</v>
      </c>
      <c r="BJ3387" s="2">
        <v>500</v>
      </c>
      <c r="BO3387" s="2" t="s">
        <v>13610</v>
      </c>
      <c r="BP3387" s="3">
        <v>1</v>
      </c>
      <c r="BQ3387" s="2" t="s">
        <v>13611</v>
      </c>
    </row>
    <row r="3388" spans="1:69" ht="16.149999999999999" customHeight="1" x14ac:dyDescent="0.25">
      <c r="A3388" s="1">
        <v>3387</v>
      </c>
      <c r="B3388" s="2" t="s">
        <v>211</v>
      </c>
      <c r="C3388" s="2" t="s">
        <v>165</v>
      </c>
      <c r="D3388" s="2" t="s">
        <v>158</v>
      </c>
      <c r="E3388" s="2" t="s">
        <v>13612</v>
      </c>
      <c r="F3388" s="67">
        <v>43623</v>
      </c>
      <c r="G3388" s="3">
        <f t="shared" si="529"/>
        <v>6</v>
      </c>
      <c r="H3388" s="3">
        <f t="shared" si="530"/>
        <v>2019</v>
      </c>
      <c r="I3388" s="92">
        <v>0.57638888888888895</v>
      </c>
      <c r="J3388" s="20">
        <f t="shared" si="523"/>
        <v>13</v>
      </c>
      <c r="K3388" s="5" t="str">
        <f t="shared" si="524"/>
        <v>ja</v>
      </c>
      <c r="L3388" s="5" t="s">
        <v>91</v>
      </c>
      <c r="M3388" s="6" t="s">
        <v>115</v>
      </c>
      <c r="O3388" s="127" t="s">
        <v>75</v>
      </c>
      <c r="P3388" s="127" t="s">
        <v>11280</v>
      </c>
      <c r="R3388" s="6" t="s">
        <v>77</v>
      </c>
      <c r="S3388" s="127"/>
      <c r="T3388" s="6" t="s">
        <v>80</v>
      </c>
      <c r="U3388" s="2" t="s">
        <v>13613</v>
      </c>
      <c r="X3388" s="2">
        <v>293</v>
      </c>
      <c r="Y3388" s="2" t="s">
        <v>81</v>
      </c>
      <c r="Z3388" s="2" t="s">
        <v>84</v>
      </c>
      <c r="AA3388" s="2">
        <v>293</v>
      </c>
      <c r="AB3388" s="2" t="s">
        <v>81</v>
      </c>
      <c r="AC3388" s="2" t="s">
        <v>84</v>
      </c>
      <c r="AD3388" s="2">
        <v>293</v>
      </c>
      <c r="AE3388" s="2" t="s">
        <v>13601</v>
      </c>
      <c r="AF3388" s="2" t="s">
        <v>84</v>
      </c>
      <c r="BE3388" s="23" t="str">
        <f t="shared" si="531"/>
        <v>EMF nein</v>
      </c>
      <c r="BF3388" s="23" t="str">
        <f t="shared" si="526"/>
        <v/>
      </c>
      <c r="BG3388" s="23" t="str">
        <f t="shared" si="527"/>
        <v/>
      </c>
      <c r="BH3388" s="23">
        <f t="shared" si="532"/>
        <v>0</v>
      </c>
      <c r="BO3388" s="2" t="s">
        <v>13614</v>
      </c>
      <c r="BP3388" s="3">
        <v>1</v>
      </c>
      <c r="BQ3388" s="2" t="s">
        <v>13615</v>
      </c>
    </row>
    <row r="3389" spans="1:69" ht="16.149999999999999" customHeight="1" x14ac:dyDescent="0.25">
      <c r="A3389" s="93">
        <v>3388</v>
      </c>
      <c r="B3389" s="2" t="s">
        <v>211</v>
      </c>
      <c r="C3389" s="2" t="s">
        <v>385</v>
      </c>
      <c r="D3389" s="2" t="s">
        <v>158</v>
      </c>
      <c r="E3389" s="2" t="s">
        <v>13616</v>
      </c>
      <c r="F3389" s="67">
        <v>43623</v>
      </c>
      <c r="G3389" s="3">
        <f t="shared" si="529"/>
        <v>6</v>
      </c>
      <c r="H3389" s="3">
        <f t="shared" si="530"/>
        <v>2019</v>
      </c>
      <c r="I3389" s="92">
        <v>0.49652777777777801</v>
      </c>
      <c r="J3389" s="20">
        <f t="shared" si="523"/>
        <v>11</v>
      </c>
      <c r="K3389" s="5" t="str">
        <f t="shared" si="524"/>
        <v>ja</v>
      </c>
      <c r="L3389" s="5" t="s">
        <v>91</v>
      </c>
      <c r="M3389" s="6" t="s">
        <v>4938</v>
      </c>
      <c r="O3389" s="127" t="s">
        <v>126</v>
      </c>
      <c r="P3389" s="127" t="s">
        <v>13617</v>
      </c>
      <c r="R3389" s="6" t="s">
        <v>77</v>
      </c>
      <c r="S3389" s="127"/>
      <c r="T3389" s="6" t="s">
        <v>80</v>
      </c>
      <c r="U3389" s="2" t="s">
        <v>74</v>
      </c>
      <c r="V3389" s="5" t="s">
        <v>80</v>
      </c>
      <c r="X3389" s="2">
        <v>190</v>
      </c>
      <c r="Y3389" s="2" t="s">
        <v>81</v>
      </c>
      <c r="Z3389" s="2" t="s">
        <v>84</v>
      </c>
      <c r="AD3389" s="2">
        <v>190</v>
      </c>
      <c r="AE3389" s="2" t="s">
        <v>81</v>
      </c>
      <c r="AF3389" s="2" t="s">
        <v>84</v>
      </c>
      <c r="AJ3389" s="2">
        <v>480</v>
      </c>
      <c r="AK3389" s="2" t="s">
        <v>81</v>
      </c>
      <c r="AL3389" s="2" t="s">
        <v>82</v>
      </c>
      <c r="AM3389" s="2">
        <v>480</v>
      </c>
      <c r="AN3389" s="2" t="s">
        <v>81</v>
      </c>
      <c r="AO3389" s="2" t="s">
        <v>82</v>
      </c>
      <c r="AP3389" s="2">
        <v>480</v>
      </c>
      <c r="AQ3389" s="2" t="s">
        <v>81</v>
      </c>
      <c r="AR3389" s="2" t="s">
        <v>82</v>
      </c>
      <c r="BE3389" s="23" t="str">
        <f t="shared" si="531"/>
        <v>EMF nein</v>
      </c>
      <c r="BF3389" s="23" t="str">
        <f t="shared" si="526"/>
        <v/>
      </c>
      <c r="BG3389" s="23" t="str">
        <f t="shared" si="527"/>
        <v/>
      </c>
      <c r="BH3389" s="23">
        <f t="shared" si="532"/>
        <v>0</v>
      </c>
      <c r="BO3389" s="2" t="s">
        <v>13618</v>
      </c>
      <c r="BP3389" s="3">
        <v>1</v>
      </c>
      <c r="BQ3389" s="2" t="s">
        <v>13619</v>
      </c>
    </row>
    <row r="3390" spans="1:69" ht="16.149999999999999" customHeight="1" x14ac:dyDescent="0.25">
      <c r="A3390" s="93">
        <v>3389</v>
      </c>
      <c r="B3390" s="2" t="s">
        <v>5048</v>
      </c>
      <c r="C3390" s="74" t="s">
        <v>1328</v>
      </c>
      <c r="D3390" s="2" t="s">
        <v>113</v>
      </c>
      <c r="E3390" s="2" t="s">
        <v>13620</v>
      </c>
      <c r="F3390" s="67">
        <v>43624</v>
      </c>
      <c r="G3390" s="3">
        <f t="shared" si="529"/>
        <v>6</v>
      </c>
      <c r="H3390" s="3">
        <f t="shared" si="530"/>
        <v>2019</v>
      </c>
      <c r="I3390" s="92">
        <v>0.39583333333333298</v>
      </c>
      <c r="J3390" s="20">
        <f t="shared" si="523"/>
        <v>9</v>
      </c>
      <c r="K3390" s="5" t="str">
        <f t="shared" si="524"/>
        <v>ja</v>
      </c>
      <c r="L3390" s="5" t="s">
        <v>91</v>
      </c>
      <c r="M3390" s="6" t="s">
        <v>74</v>
      </c>
      <c r="N3390" s="5">
        <v>75</v>
      </c>
      <c r="O3390" s="127" t="s">
        <v>75</v>
      </c>
      <c r="P3390" s="127" t="s">
        <v>13621</v>
      </c>
      <c r="R3390" s="6" t="s">
        <v>77</v>
      </c>
      <c r="S3390" s="127" t="s">
        <v>13539</v>
      </c>
      <c r="T3390" s="6" t="s">
        <v>202</v>
      </c>
      <c r="BE3390" s="23" t="str">
        <f t="shared" si="531"/>
        <v>EMF nein</v>
      </c>
      <c r="BF3390" s="23" t="str">
        <f t="shared" si="526"/>
        <v/>
      </c>
      <c r="BG3390" s="23" t="str">
        <f t="shared" si="527"/>
        <v/>
      </c>
      <c r="BH3390" s="23">
        <f t="shared" si="532"/>
        <v>0</v>
      </c>
      <c r="BO3390" s="2" t="s">
        <v>13622</v>
      </c>
      <c r="BP3390" s="3">
        <v>1</v>
      </c>
      <c r="BQ3390" s="2" t="s">
        <v>13623</v>
      </c>
    </row>
    <row r="3391" spans="1:69" ht="16.149999999999999" customHeight="1" x14ac:dyDescent="0.25">
      <c r="A3391" s="69">
        <v>3390</v>
      </c>
      <c r="B3391" s="2" t="s">
        <v>211</v>
      </c>
      <c r="C3391" s="2" t="s">
        <v>815</v>
      </c>
      <c r="D3391" s="2" t="s">
        <v>89</v>
      </c>
      <c r="E3391" s="2" t="s">
        <v>4673</v>
      </c>
      <c r="F3391" s="67">
        <v>43260</v>
      </c>
      <c r="G3391" s="3">
        <f t="shared" si="529"/>
        <v>6</v>
      </c>
      <c r="H3391" s="3">
        <f t="shared" si="530"/>
        <v>2018</v>
      </c>
      <c r="I3391" s="92">
        <v>0.46875</v>
      </c>
      <c r="J3391" s="20">
        <f t="shared" ref="J3391:J3410" si="533">IF(I3391&lt;&gt;"",HOUR(I3391),"")</f>
        <v>11</v>
      </c>
      <c r="K3391" s="5" t="str">
        <f t="shared" si="524"/>
        <v>ja</v>
      </c>
      <c r="L3391" s="5" t="s">
        <v>73</v>
      </c>
      <c r="M3391" s="6" t="s">
        <v>74</v>
      </c>
      <c r="N3391" s="5">
        <v>61</v>
      </c>
      <c r="O3391" s="5" t="s">
        <v>5139</v>
      </c>
      <c r="P3391" s="127" t="s">
        <v>13624</v>
      </c>
      <c r="R3391" s="6" t="s">
        <v>77</v>
      </c>
      <c r="S3391" s="127" t="s">
        <v>109</v>
      </c>
      <c r="T3391" s="6" t="s">
        <v>80</v>
      </c>
      <c r="V3391" s="2" t="s">
        <v>80</v>
      </c>
      <c r="X3391" s="2">
        <v>261</v>
      </c>
      <c r="Y3391" s="2" t="s">
        <v>81</v>
      </c>
      <c r="Z3391" s="2" t="s">
        <v>84</v>
      </c>
      <c r="AA3391" s="2">
        <v>261</v>
      </c>
      <c r="AB3391" s="2" t="s">
        <v>81</v>
      </c>
      <c r="AC3391" s="2" t="s">
        <v>84</v>
      </c>
      <c r="AD3391" s="2">
        <v>261</v>
      </c>
      <c r="AE3391" s="2" t="s">
        <v>83</v>
      </c>
      <c r="AF3391" s="2" t="s">
        <v>84</v>
      </c>
      <c r="BE3391" s="23" t="str">
        <f t="shared" si="531"/>
        <v>EMF nein</v>
      </c>
      <c r="BF3391" s="23" t="str">
        <f t="shared" si="526"/>
        <v/>
      </c>
      <c r="BG3391" s="23" t="str">
        <f t="shared" si="527"/>
        <v/>
      </c>
      <c r="BH3391" s="23">
        <f t="shared" si="532"/>
        <v>0</v>
      </c>
      <c r="BO3391" s="2" t="s">
        <v>13625</v>
      </c>
      <c r="BP3391" s="3">
        <v>1</v>
      </c>
      <c r="BQ3391" s="2" t="s">
        <v>13626</v>
      </c>
    </row>
    <row r="3392" spans="1:69" ht="16.149999999999999" customHeight="1" x14ac:dyDescent="0.25">
      <c r="A3392" s="93">
        <v>3391</v>
      </c>
      <c r="B3392" s="2" t="s">
        <v>135</v>
      </c>
      <c r="C3392" s="2" t="s">
        <v>540</v>
      </c>
      <c r="D3392" s="2" t="s">
        <v>124</v>
      </c>
      <c r="E3392" s="2" t="s">
        <v>13627</v>
      </c>
      <c r="F3392" s="67">
        <v>43258</v>
      </c>
      <c r="G3392" s="3">
        <f t="shared" si="529"/>
        <v>6</v>
      </c>
      <c r="H3392" s="3">
        <f t="shared" si="530"/>
        <v>2018</v>
      </c>
      <c r="I3392" s="92">
        <v>0.5</v>
      </c>
      <c r="J3392" s="20">
        <f t="shared" si="533"/>
        <v>12</v>
      </c>
      <c r="K3392" s="5" t="str">
        <f t="shared" si="524"/>
        <v>ja</v>
      </c>
      <c r="L3392" s="5" t="s">
        <v>91</v>
      </c>
      <c r="M3392" s="6" t="s">
        <v>139</v>
      </c>
      <c r="O3392" s="6" t="s">
        <v>101</v>
      </c>
      <c r="P3392" s="127" t="s">
        <v>848</v>
      </c>
      <c r="R3392" s="6" t="s">
        <v>77</v>
      </c>
      <c r="S3392" s="127"/>
      <c r="U3392" s="2" t="s">
        <v>74</v>
      </c>
      <c r="X3392" s="2">
        <v>36</v>
      </c>
      <c r="Y3392" s="2" t="s">
        <v>94</v>
      </c>
      <c r="Z3392" s="2" t="s">
        <v>84</v>
      </c>
      <c r="AD3392" s="2">
        <v>36</v>
      </c>
      <c r="AE3392" s="2" t="s">
        <v>94</v>
      </c>
      <c r="AF3392" s="2" t="s">
        <v>84</v>
      </c>
      <c r="BE3392" s="23" t="str">
        <f t="shared" si="531"/>
        <v>EMF nein</v>
      </c>
      <c r="BF3392" s="23" t="str">
        <f t="shared" si="526"/>
        <v/>
      </c>
      <c r="BG3392" s="23" t="str">
        <f t="shared" si="527"/>
        <v/>
      </c>
      <c r="BH3392" s="23">
        <f t="shared" si="532"/>
        <v>0</v>
      </c>
      <c r="BO3392" s="2" t="s">
        <v>13628</v>
      </c>
      <c r="BP3392" s="3">
        <v>1</v>
      </c>
      <c r="BQ3392" s="2" t="s">
        <v>13629</v>
      </c>
    </row>
    <row r="3393" spans="1:69" ht="16.149999999999999" customHeight="1" x14ac:dyDescent="0.25">
      <c r="A3393" s="1">
        <v>3392</v>
      </c>
      <c r="B3393" s="2" t="s">
        <v>211</v>
      </c>
      <c r="C3393" s="2" t="s">
        <v>4976</v>
      </c>
      <c r="D3393" s="2" t="s">
        <v>1097</v>
      </c>
      <c r="E3393" s="2" t="s">
        <v>13630</v>
      </c>
      <c r="F3393" s="67">
        <v>43613</v>
      </c>
      <c r="G3393" s="3">
        <f t="shared" si="529"/>
        <v>5</v>
      </c>
      <c r="H3393" s="3">
        <f t="shared" si="530"/>
        <v>2019</v>
      </c>
      <c r="I3393" s="92">
        <v>0.42361111111111099</v>
      </c>
      <c r="J3393" s="20">
        <f t="shared" si="533"/>
        <v>10</v>
      </c>
      <c r="K3393" s="5" t="str">
        <f t="shared" si="524"/>
        <v>ja</v>
      </c>
      <c r="L3393" s="5" t="s">
        <v>91</v>
      </c>
      <c r="M3393" s="6" t="s">
        <v>74</v>
      </c>
      <c r="N3393" s="5">
        <v>67</v>
      </c>
      <c r="O3393" s="127" t="s">
        <v>75</v>
      </c>
      <c r="P3393" s="127" t="s">
        <v>1877</v>
      </c>
      <c r="R3393" s="6" t="s">
        <v>789</v>
      </c>
      <c r="S3393" s="127"/>
      <c r="U3393" s="2" t="s">
        <v>208</v>
      </c>
      <c r="V3393" s="2" t="s">
        <v>80</v>
      </c>
      <c r="X3393" s="2">
        <v>35</v>
      </c>
      <c r="Y3393" s="2" t="s">
        <v>94</v>
      </c>
      <c r="Z3393" s="2" t="s">
        <v>82</v>
      </c>
      <c r="AJ3393" s="2">
        <v>450</v>
      </c>
      <c r="AK3393" s="2" t="s">
        <v>81</v>
      </c>
      <c r="AL3393" s="2" t="s">
        <v>168</v>
      </c>
      <c r="AM3393" s="2">
        <v>450</v>
      </c>
      <c r="AN3393" s="2" t="s">
        <v>81</v>
      </c>
      <c r="AO3393" s="2" t="s">
        <v>168</v>
      </c>
      <c r="AP3393" s="2">
        <v>450</v>
      </c>
      <c r="AQ3393" s="2" t="s">
        <v>83</v>
      </c>
      <c r="AR3393" s="2" t="s">
        <v>168</v>
      </c>
      <c r="BE3393" s="23" t="str">
        <f t="shared" si="531"/>
        <v>EMF nein</v>
      </c>
      <c r="BF3393" s="23" t="str">
        <f t="shared" si="526"/>
        <v/>
      </c>
      <c r="BG3393" s="23" t="str">
        <f t="shared" si="527"/>
        <v/>
      </c>
      <c r="BH3393" s="23">
        <f t="shared" si="532"/>
        <v>0</v>
      </c>
      <c r="BO3393" s="2" t="s">
        <v>13631</v>
      </c>
      <c r="BP3393" s="3">
        <v>1</v>
      </c>
      <c r="BQ3393" s="2" t="s">
        <v>13632</v>
      </c>
    </row>
    <row r="3394" spans="1:69" ht="16.149999999999999" customHeight="1" x14ac:dyDescent="0.25">
      <c r="A3394" s="1">
        <v>3393</v>
      </c>
      <c r="B3394" s="2" t="s">
        <v>211</v>
      </c>
      <c r="C3394" s="2" t="s">
        <v>13633</v>
      </c>
      <c r="D3394" s="2" t="s">
        <v>89</v>
      </c>
      <c r="E3394" s="2" t="s">
        <v>13634</v>
      </c>
      <c r="F3394" s="67">
        <v>43623</v>
      </c>
      <c r="G3394" s="3">
        <f t="shared" si="529"/>
        <v>6</v>
      </c>
      <c r="H3394" s="3">
        <f t="shared" si="530"/>
        <v>2019</v>
      </c>
      <c r="I3394" s="92">
        <v>0.62847222222222199</v>
      </c>
      <c r="J3394" s="20">
        <f t="shared" si="533"/>
        <v>15</v>
      </c>
      <c r="K3394" s="5" t="str">
        <f t="shared" si="524"/>
        <v>ja</v>
      </c>
      <c r="L3394" s="5" t="s">
        <v>73</v>
      </c>
      <c r="M3394" s="6" t="s">
        <v>74</v>
      </c>
      <c r="O3394" s="127" t="s">
        <v>126</v>
      </c>
      <c r="P3394" s="127" t="s">
        <v>13635</v>
      </c>
      <c r="R3394" s="6" t="s">
        <v>77</v>
      </c>
      <c r="S3394" s="127"/>
      <c r="X3394" s="2">
        <v>1030</v>
      </c>
      <c r="Y3394" s="2" t="s">
        <v>81</v>
      </c>
      <c r="Z3394" s="2" t="s">
        <v>82</v>
      </c>
      <c r="AD3394" s="2">
        <v>1030</v>
      </c>
      <c r="AE3394" s="2" t="s">
        <v>83</v>
      </c>
      <c r="AF3394" s="2" t="s">
        <v>82</v>
      </c>
      <c r="BE3394" s="23" t="str">
        <f t="shared" si="531"/>
        <v>EMF nein</v>
      </c>
      <c r="BF3394" s="23" t="str">
        <f t="shared" si="526"/>
        <v/>
      </c>
      <c r="BG3394" s="23" t="str">
        <f t="shared" si="527"/>
        <v/>
      </c>
      <c r="BH3394" s="23">
        <f t="shared" si="532"/>
        <v>0</v>
      </c>
      <c r="BO3394" s="2" t="s">
        <v>13636</v>
      </c>
      <c r="BP3394" s="3">
        <v>1</v>
      </c>
      <c r="BQ3394" s="2" t="s">
        <v>13637</v>
      </c>
    </row>
    <row r="3395" spans="1:69" ht="16.149999999999999" customHeight="1" x14ac:dyDescent="0.25">
      <c r="A3395" s="1">
        <v>3394</v>
      </c>
      <c r="B3395" s="2" t="s">
        <v>87</v>
      </c>
      <c r="C3395" s="2" t="s">
        <v>5949</v>
      </c>
      <c r="D3395" s="2" t="s">
        <v>364</v>
      </c>
      <c r="F3395" s="67">
        <v>43625</v>
      </c>
      <c r="G3395" s="3">
        <f t="shared" si="529"/>
        <v>6</v>
      </c>
      <c r="H3395" s="3">
        <f t="shared" si="530"/>
        <v>2019</v>
      </c>
      <c r="I3395" s="92">
        <v>0.5</v>
      </c>
      <c r="J3395" s="20">
        <f t="shared" si="533"/>
        <v>12</v>
      </c>
      <c r="K3395" s="5" t="str">
        <f t="shared" si="524"/>
        <v>ja</v>
      </c>
      <c r="L3395" s="5" t="s">
        <v>91</v>
      </c>
      <c r="M3395" s="6" t="s">
        <v>74</v>
      </c>
      <c r="N3395" s="5">
        <v>90</v>
      </c>
      <c r="O3395" s="127" t="s">
        <v>75</v>
      </c>
      <c r="P3395" s="127" t="s">
        <v>10570</v>
      </c>
      <c r="R3395" s="6" t="s">
        <v>77</v>
      </c>
      <c r="S3395" s="127" t="s">
        <v>78</v>
      </c>
      <c r="X3395" s="2">
        <v>288</v>
      </c>
      <c r="Y3395" s="2" t="s">
        <v>83</v>
      </c>
      <c r="Z3395" s="2" t="s">
        <v>161</v>
      </c>
      <c r="AA3395" s="2">
        <v>288</v>
      </c>
      <c r="AB3395" s="2" t="s">
        <v>81</v>
      </c>
      <c r="AC3395" s="2" t="s">
        <v>161</v>
      </c>
      <c r="AD3395" s="2">
        <v>288</v>
      </c>
      <c r="AE3395" s="2" t="s">
        <v>83</v>
      </c>
      <c r="AF3395" s="2" t="s">
        <v>161</v>
      </c>
      <c r="BE3395" s="23" t="str">
        <f t="shared" si="531"/>
        <v>EMF nein</v>
      </c>
      <c r="BF3395" s="23" t="str">
        <f t="shared" ref="BF3395:BF3410" si="534">IF(SUM(BJ3395,BL3395,BN3395)=0,"",MIN(BJ3395,BL3395,BN3395))</f>
        <v/>
      </c>
      <c r="BG3395" s="23" t="str">
        <f t="shared" ref="BG3395:BG3410" si="535">IF(BF3395="","",IF(BF3395&lt;100,"&lt;100m",IF(AND(BF3395&gt;99, BF3395&lt;500),"100-499m",IF(BF3395&gt;499,"500+m",""))))</f>
        <v/>
      </c>
      <c r="BH3395" s="23">
        <f t="shared" si="532"/>
        <v>0</v>
      </c>
      <c r="BO3395" s="2" t="s">
        <v>13638</v>
      </c>
      <c r="BP3395" s="3">
        <v>1</v>
      </c>
      <c r="BQ3395" s="2" t="s">
        <v>13639</v>
      </c>
    </row>
    <row r="3396" spans="1:69" ht="16.149999999999999" customHeight="1" x14ac:dyDescent="0.25">
      <c r="A3396" s="1">
        <v>3395</v>
      </c>
      <c r="B3396" s="2" t="s">
        <v>87</v>
      </c>
      <c r="C3396" s="2" t="s">
        <v>13640</v>
      </c>
      <c r="D3396" s="2" t="s">
        <v>371</v>
      </c>
      <c r="E3396" s="2" t="s">
        <v>13641</v>
      </c>
      <c r="F3396" s="67">
        <v>43625</v>
      </c>
      <c r="G3396" s="3">
        <f t="shared" si="529"/>
        <v>6</v>
      </c>
      <c r="H3396" s="3">
        <f t="shared" si="530"/>
        <v>2019</v>
      </c>
      <c r="I3396" s="92">
        <v>0.66319444444444398</v>
      </c>
      <c r="J3396" s="20">
        <f t="shared" si="533"/>
        <v>15</v>
      </c>
      <c r="K3396" s="5" t="str">
        <f t="shared" si="524"/>
        <v>ja</v>
      </c>
      <c r="L3396" s="5" t="s">
        <v>91</v>
      </c>
      <c r="M3396" s="6" t="s">
        <v>74</v>
      </c>
      <c r="N3396" s="5">
        <v>79</v>
      </c>
      <c r="O3396" s="127" t="s">
        <v>75</v>
      </c>
      <c r="P3396" s="127" t="s">
        <v>5951</v>
      </c>
      <c r="R3396" s="6" t="s">
        <v>77</v>
      </c>
      <c r="S3396" s="127"/>
      <c r="U3396" s="2" t="s">
        <v>115</v>
      </c>
      <c r="V3396" s="2" t="s">
        <v>80</v>
      </c>
      <c r="X3396" s="2">
        <v>792</v>
      </c>
      <c r="Y3396" s="2" t="s">
        <v>81</v>
      </c>
      <c r="Z3396" s="2" t="s">
        <v>161</v>
      </c>
      <c r="AA3396" s="2">
        <v>792</v>
      </c>
      <c r="AB3396" s="2" t="s">
        <v>81</v>
      </c>
      <c r="AC3396" s="2" t="s">
        <v>161</v>
      </c>
      <c r="AD3396" s="2">
        <v>792</v>
      </c>
      <c r="AE3396" s="2" t="s">
        <v>83</v>
      </c>
      <c r="AF3396" s="2" t="s">
        <v>161</v>
      </c>
      <c r="BE3396" s="23" t="str">
        <f t="shared" si="531"/>
        <v>EMF nein</v>
      </c>
      <c r="BF3396" s="23" t="str">
        <f t="shared" si="534"/>
        <v/>
      </c>
      <c r="BG3396" s="23" t="str">
        <f t="shared" si="535"/>
        <v/>
      </c>
      <c r="BH3396" s="23">
        <f t="shared" si="532"/>
        <v>0</v>
      </c>
      <c r="BO3396" s="2" t="s">
        <v>13642</v>
      </c>
      <c r="BP3396" s="3">
        <v>1</v>
      </c>
      <c r="BQ3396" s="2" t="s">
        <v>13643</v>
      </c>
    </row>
    <row r="3397" spans="1:69" ht="16.149999999999999" customHeight="1" x14ac:dyDescent="0.25">
      <c r="A3397" s="1">
        <v>3396</v>
      </c>
      <c r="B3397" s="2" t="s">
        <v>211</v>
      </c>
      <c r="C3397" s="2" t="s">
        <v>1933</v>
      </c>
      <c r="D3397" s="2" t="s">
        <v>151</v>
      </c>
      <c r="E3397" s="2" t="s">
        <v>12316</v>
      </c>
      <c r="F3397" s="67">
        <v>43624</v>
      </c>
      <c r="G3397" s="3">
        <f t="shared" si="529"/>
        <v>6</v>
      </c>
      <c r="H3397" s="3">
        <f t="shared" si="530"/>
        <v>2019</v>
      </c>
      <c r="I3397" s="92">
        <v>0.14583333333333334</v>
      </c>
      <c r="J3397" s="20">
        <f t="shared" si="533"/>
        <v>3</v>
      </c>
      <c r="K3397" s="5" t="str">
        <f t="shared" si="524"/>
        <v>ja</v>
      </c>
      <c r="L3397" s="5" t="s">
        <v>91</v>
      </c>
      <c r="M3397" s="6" t="s">
        <v>100</v>
      </c>
      <c r="N3397" s="5">
        <v>64</v>
      </c>
      <c r="O3397" s="127" t="s">
        <v>126</v>
      </c>
      <c r="P3397" s="127" t="s">
        <v>22305</v>
      </c>
      <c r="R3397" s="6" t="s">
        <v>77</v>
      </c>
      <c r="S3397" s="127"/>
      <c r="T3397" s="6" t="s">
        <v>80</v>
      </c>
      <c r="X3397" s="2">
        <v>323</v>
      </c>
      <c r="Y3397" s="2" t="s">
        <v>81</v>
      </c>
      <c r="Z3397" s="2" t="s">
        <v>84</v>
      </c>
      <c r="AA3397" s="392">
        <v>617</v>
      </c>
      <c r="AB3397" s="392" t="s">
        <v>81</v>
      </c>
      <c r="AC3397" s="392" t="s">
        <v>168</v>
      </c>
      <c r="AD3397" s="392">
        <v>617</v>
      </c>
      <c r="AE3397" s="392" t="s">
        <v>81</v>
      </c>
      <c r="AF3397" s="392" t="s">
        <v>168</v>
      </c>
      <c r="AJ3397" s="2">
        <v>617</v>
      </c>
      <c r="AK3397" s="2" t="s">
        <v>81</v>
      </c>
      <c r="AL3397" s="2" t="s">
        <v>168</v>
      </c>
      <c r="AM3397" s="2">
        <v>617</v>
      </c>
      <c r="AN3397" s="2" t="s">
        <v>81</v>
      </c>
      <c r="AO3397" s="2" t="s">
        <v>168</v>
      </c>
      <c r="AP3397" s="2">
        <v>617</v>
      </c>
      <c r="AQ3397" s="2" t="s">
        <v>83</v>
      </c>
      <c r="AR3397" s="2" t="s">
        <v>168</v>
      </c>
      <c r="AV3397" s="392">
        <v>617</v>
      </c>
      <c r="AW3397" s="392" t="s">
        <v>81</v>
      </c>
      <c r="AX3397" s="392" t="s">
        <v>168</v>
      </c>
      <c r="AY3397" s="392">
        <v>617</v>
      </c>
      <c r="AZ3397" s="392" t="s">
        <v>81</v>
      </c>
      <c r="BA3397" s="392" t="s">
        <v>168</v>
      </c>
      <c r="BB3397" s="392">
        <v>617</v>
      </c>
      <c r="BC3397" s="392" t="s">
        <v>83</v>
      </c>
      <c r="BD3397" s="392" t="s">
        <v>168</v>
      </c>
      <c r="BE3397" s="23" t="str">
        <f t="shared" si="531"/>
        <v>EMF nein</v>
      </c>
      <c r="BF3397" s="23" t="str">
        <f t="shared" si="534"/>
        <v/>
      </c>
      <c r="BG3397" s="23" t="str">
        <f t="shared" si="535"/>
        <v/>
      </c>
      <c r="BH3397" s="23">
        <f t="shared" si="532"/>
        <v>0</v>
      </c>
      <c r="BO3397" s="2" t="s">
        <v>22306</v>
      </c>
      <c r="BP3397" s="3">
        <v>1</v>
      </c>
      <c r="BQ3397" s="2" t="s">
        <v>13644</v>
      </c>
    </row>
    <row r="3398" spans="1:69" ht="16.149999999999999" customHeight="1" x14ac:dyDescent="0.25">
      <c r="A3398" s="99">
        <v>3397</v>
      </c>
      <c r="B3398" s="2" t="s">
        <v>211</v>
      </c>
      <c r="C3398" s="2" t="s">
        <v>9389</v>
      </c>
      <c r="D3398" s="2" t="s">
        <v>124</v>
      </c>
      <c r="E3398" s="2" t="s">
        <v>12780</v>
      </c>
      <c r="F3398" s="67">
        <v>43623</v>
      </c>
      <c r="G3398" s="3">
        <f t="shared" si="529"/>
        <v>6</v>
      </c>
      <c r="H3398" s="3">
        <f t="shared" si="530"/>
        <v>2019</v>
      </c>
      <c r="I3398" s="92">
        <v>0.33333333333333298</v>
      </c>
      <c r="J3398" s="20">
        <f t="shared" si="533"/>
        <v>8</v>
      </c>
      <c r="K3398" s="5" t="str">
        <f t="shared" si="524"/>
        <v>ja</v>
      </c>
      <c r="M3398" s="6" t="s">
        <v>74</v>
      </c>
      <c r="O3398" s="2" t="s">
        <v>5139</v>
      </c>
      <c r="P3398" s="127" t="s">
        <v>13645</v>
      </c>
      <c r="R3398" s="6" t="s">
        <v>77</v>
      </c>
      <c r="T3398" s="6" t="s">
        <v>80</v>
      </c>
      <c r="X3398" s="2">
        <v>25</v>
      </c>
      <c r="Y3398" s="2" t="s">
        <v>81</v>
      </c>
      <c r="Z3398" s="2" t="s">
        <v>82</v>
      </c>
      <c r="AA3398" s="2">
        <v>25</v>
      </c>
      <c r="AB3398" s="2" t="s">
        <v>94</v>
      </c>
      <c r="AC3398" s="2" t="s">
        <v>82</v>
      </c>
      <c r="AD3398" s="2">
        <v>25</v>
      </c>
      <c r="AE3398" s="2" t="s">
        <v>81</v>
      </c>
      <c r="AF3398" s="2" t="s">
        <v>82</v>
      </c>
      <c r="AJ3398" s="2">
        <v>167</v>
      </c>
      <c r="AK3398" s="2" t="s">
        <v>81</v>
      </c>
      <c r="AL3398" s="2" t="s">
        <v>84</v>
      </c>
      <c r="AP3398" s="2">
        <v>167</v>
      </c>
      <c r="AQ3398" s="2" t="s">
        <v>81</v>
      </c>
      <c r="AR3398" s="2" t="s">
        <v>84</v>
      </c>
      <c r="BE3398" s="23" t="str">
        <f t="shared" si="531"/>
        <v>EMF nein</v>
      </c>
      <c r="BF3398" s="23" t="str">
        <f t="shared" si="534"/>
        <v/>
      </c>
      <c r="BG3398" s="23" t="str">
        <f t="shared" si="535"/>
        <v/>
      </c>
      <c r="BH3398" s="23">
        <f t="shared" si="532"/>
        <v>0</v>
      </c>
      <c r="BO3398" s="2" t="s">
        <v>13646</v>
      </c>
      <c r="BP3398" s="3">
        <v>1</v>
      </c>
      <c r="BQ3398" s="2" t="s">
        <v>13647</v>
      </c>
    </row>
    <row r="3399" spans="1:69" ht="16.149999999999999" customHeight="1" x14ac:dyDescent="0.25">
      <c r="A3399" s="1">
        <v>3398</v>
      </c>
      <c r="B3399" s="2" t="s">
        <v>211</v>
      </c>
      <c r="C3399" s="2" t="s">
        <v>8630</v>
      </c>
      <c r="D3399" s="2" t="s">
        <v>124</v>
      </c>
      <c r="E3399" s="2" t="s">
        <v>8631</v>
      </c>
      <c r="F3399" s="67">
        <v>43626</v>
      </c>
      <c r="G3399" s="3">
        <f t="shared" si="529"/>
        <v>6</v>
      </c>
      <c r="H3399" s="3">
        <f t="shared" si="530"/>
        <v>2019</v>
      </c>
      <c r="J3399" s="20" t="str">
        <f t="shared" si="533"/>
        <v/>
      </c>
      <c r="K3399" s="5" t="str">
        <f t="shared" ref="K3399:K3410" si="536">IF(COUNTA(W3399:BN3399)=0,"nein","ja")</f>
        <v>ja</v>
      </c>
      <c r="L3399" s="5" t="s">
        <v>91</v>
      </c>
      <c r="M3399" s="6" t="s">
        <v>74</v>
      </c>
      <c r="N3399" s="5">
        <v>50</v>
      </c>
      <c r="O3399" s="2" t="s">
        <v>126</v>
      </c>
      <c r="P3399" s="127" t="s">
        <v>13648</v>
      </c>
      <c r="R3399" s="6" t="s">
        <v>77</v>
      </c>
      <c r="S3399" s="127"/>
      <c r="U3399" s="2" t="s">
        <v>115</v>
      </c>
      <c r="V3399" s="2" t="s">
        <v>80</v>
      </c>
      <c r="X3399" s="2">
        <v>798</v>
      </c>
      <c r="Y3399" s="2" t="s">
        <v>81</v>
      </c>
      <c r="Z3399" s="2" t="s">
        <v>161</v>
      </c>
      <c r="AA3399" s="2">
        <v>798</v>
      </c>
      <c r="AB3399" s="2" t="s">
        <v>81</v>
      </c>
      <c r="AC3399" s="2" t="s">
        <v>161</v>
      </c>
      <c r="AD3399" s="2">
        <v>798</v>
      </c>
      <c r="AE3399" s="2" t="s">
        <v>83</v>
      </c>
      <c r="AF3399" s="2" t="s">
        <v>161</v>
      </c>
      <c r="BE3399" s="23" t="str">
        <f t="shared" si="531"/>
        <v>EMF nein</v>
      </c>
      <c r="BF3399" s="23" t="str">
        <f t="shared" si="534"/>
        <v/>
      </c>
      <c r="BG3399" s="23" t="str">
        <f t="shared" si="535"/>
        <v/>
      </c>
      <c r="BH3399" s="23">
        <f t="shared" si="532"/>
        <v>0</v>
      </c>
      <c r="BO3399" s="2" t="s">
        <v>13649</v>
      </c>
      <c r="BP3399" s="3">
        <v>1</v>
      </c>
      <c r="BQ3399" s="2" t="s">
        <v>13650</v>
      </c>
    </row>
    <row r="3400" spans="1:69" ht="16.149999999999999" customHeight="1" x14ac:dyDescent="0.25">
      <c r="A3400" s="1">
        <v>3399</v>
      </c>
      <c r="B3400" s="2" t="s">
        <v>13465</v>
      </c>
      <c r="C3400" s="2" t="s">
        <v>6616</v>
      </c>
      <c r="D3400" s="2" t="s">
        <v>364</v>
      </c>
      <c r="E3400" s="2" t="s">
        <v>13651</v>
      </c>
      <c r="F3400" s="67">
        <v>43618</v>
      </c>
      <c r="G3400" s="3">
        <f t="shared" si="529"/>
        <v>6</v>
      </c>
      <c r="H3400" s="3">
        <f t="shared" si="530"/>
        <v>2019</v>
      </c>
      <c r="I3400" s="92">
        <v>0.452777777777778</v>
      </c>
      <c r="J3400" s="20">
        <f t="shared" si="533"/>
        <v>10</v>
      </c>
      <c r="K3400" s="5" t="str">
        <f t="shared" si="536"/>
        <v>ja</v>
      </c>
      <c r="L3400" s="5" t="s">
        <v>73</v>
      </c>
      <c r="M3400" s="6" t="s">
        <v>74</v>
      </c>
      <c r="N3400" s="5">
        <v>37</v>
      </c>
      <c r="O3400" s="5" t="s">
        <v>126</v>
      </c>
      <c r="P3400" s="127" t="s">
        <v>10313</v>
      </c>
      <c r="R3400" s="6" t="s">
        <v>77</v>
      </c>
      <c r="S3400" s="127"/>
      <c r="U3400" s="2" t="s">
        <v>115</v>
      </c>
      <c r="V3400" s="2" t="s">
        <v>80</v>
      </c>
      <c r="X3400" s="2">
        <v>90</v>
      </c>
      <c r="Y3400" s="2" t="s">
        <v>81</v>
      </c>
      <c r="Z3400" s="2" t="s">
        <v>82</v>
      </c>
      <c r="AA3400" s="2">
        <v>90</v>
      </c>
      <c r="AB3400" s="2" t="s">
        <v>81</v>
      </c>
      <c r="AC3400" s="2" t="s">
        <v>82</v>
      </c>
      <c r="AD3400" s="2">
        <v>90</v>
      </c>
      <c r="AE3400" s="2" t="s">
        <v>83</v>
      </c>
      <c r="AF3400" s="2" t="s">
        <v>82</v>
      </c>
      <c r="BE3400" s="23" t="str">
        <f t="shared" si="531"/>
        <v>EMF nein</v>
      </c>
      <c r="BF3400" s="23" t="str">
        <f t="shared" si="534"/>
        <v/>
      </c>
      <c r="BG3400" s="23" t="str">
        <f t="shared" si="535"/>
        <v/>
      </c>
      <c r="BH3400" s="23">
        <f t="shared" si="532"/>
        <v>0</v>
      </c>
      <c r="BO3400" s="2" t="s">
        <v>13652</v>
      </c>
      <c r="BP3400" s="3">
        <v>1</v>
      </c>
      <c r="BQ3400" s="2" t="s">
        <v>13653</v>
      </c>
    </row>
    <row r="3401" spans="1:69" ht="15" customHeight="1" x14ac:dyDescent="0.25">
      <c r="A3401" s="93">
        <v>3400</v>
      </c>
      <c r="B3401" s="2" t="s">
        <v>211</v>
      </c>
      <c r="C3401" s="2" t="s">
        <v>6574</v>
      </c>
      <c r="D3401" s="2" t="s">
        <v>104</v>
      </c>
      <c r="E3401" s="2" t="s">
        <v>13522</v>
      </c>
      <c r="F3401" s="67">
        <v>43625</v>
      </c>
      <c r="G3401" s="3">
        <f t="shared" si="529"/>
        <v>6</v>
      </c>
      <c r="H3401" s="3">
        <f t="shared" si="530"/>
        <v>2019</v>
      </c>
      <c r="I3401" s="92">
        <v>0.125</v>
      </c>
      <c r="J3401" s="20">
        <f t="shared" si="533"/>
        <v>3</v>
      </c>
      <c r="K3401" s="5" t="str">
        <f t="shared" si="536"/>
        <v>ja</v>
      </c>
      <c r="L3401" s="5" t="s">
        <v>91</v>
      </c>
      <c r="M3401" s="6" t="s">
        <v>115</v>
      </c>
      <c r="N3401" s="5">
        <v>27</v>
      </c>
      <c r="O3401" s="2" t="s">
        <v>75</v>
      </c>
      <c r="P3401" s="127" t="s">
        <v>13654</v>
      </c>
      <c r="R3401" s="6" t="s">
        <v>77</v>
      </c>
      <c r="S3401" s="2" t="s">
        <v>190</v>
      </c>
      <c r="T3401" s="6" t="s">
        <v>80</v>
      </c>
      <c r="X3401" s="2">
        <v>509</v>
      </c>
      <c r="Y3401" s="2" t="s">
        <v>81</v>
      </c>
      <c r="Z3401" s="2" t="s">
        <v>82</v>
      </c>
      <c r="AA3401" s="2">
        <v>509</v>
      </c>
      <c r="AB3401" s="2" t="s">
        <v>81</v>
      </c>
      <c r="AC3401" s="2" t="s">
        <v>82</v>
      </c>
      <c r="AD3401" s="2">
        <v>509</v>
      </c>
      <c r="AE3401" s="2" t="s">
        <v>81</v>
      </c>
      <c r="AF3401" s="2" t="s">
        <v>82</v>
      </c>
      <c r="BE3401" s="23" t="str">
        <f t="shared" si="531"/>
        <v>EMF nein</v>
      </c>
      <c r="BF3401" s="23" t="str">
        <f t="shared" si="534"/>
        <v/>
      </c>
      <c r="BG3401" s="23" t="str">
        <f t="shared" si="535"/>
        <v/>
      </c>
      <c r="BH3401" s="23">
        <f t="shared" si="532"/>
        <v>0</v>
      </c>
      <c r="BO3401" s="2" t="s">
        <v>13655</v>
      </c>
      <c r="BP3401" s="3">
        <v>1</v>
      </c>
      <c r="BQ3401" s="2" t="s">
        <v>13656</v>
      </c>
    </row>
    <row r="3402" spans="1:69" ht="16.149999999999999" customHeight="1" x14ac:dyDescent="0.25">
      <c r="A3402" s="93">
        <v>3401</v>
      </c>
      <c r="B3402" s="2" t="s">
        <v>135</v>
      </c>
      <c r="C3402" s="74" t="s">
        <v>1427</v>
      </c>
      <c r="D3402" s="2" t="s">
        <v>124</v>
      </c>
      <c r="E3402" s="2" t="s">
        <v>13657</v>
      </c>
      <c r="F3402" s="67">
        <v>43622</v>
      </c>
      <c r="G3402" s="3">
        <f t="shared" si="529"/>
        <v>6</v>
      </c>
      <c r="H3402" s="3">
        <f t="shared" si="530"/>
        <v>2019</v>
      </c>
      <c r="J3402" s="20" t="str">
        <f t="shared" si="533"/>
        <v/>
      </c>
      <c r="K3402" s="5" t="str">
        <f t="shared" si="536"/>
        <v>ja</v>
      </c>
      <c r="L3402" s="5" t="s">
        <v>91</v>
      </c>
      <c r="M3402" s="6" t="s">
        <v>139</v>
      </c>
      <c r="N3402" s="5">
        <v>28</v>
      </c>
      <c r="O3402" s="2" t="s">
        <v>5139</v>
      </c>
      <c r="P3402" s="127" t="s">
        <v>13658</v>
      </c>
      <c r="R3402" s="6" t="s">
        <v>77</v>
      </c>
      <c r="T3402" s="6" t="s">
        <v>80</v>
      </c>
      <c r="BE3402" s="23" t="str">
        <f t="shared" si="531"/>
        <v>EMF nein</v>
      </c>
      <c r="BF3402" s="23" t="str">
        <f t="shared" si="534"/>
        <v/>
      </c>
      <c r="BG3402" s="23" t="str">
        <f t="shared" si="535"/>
        <v/>
      </c>
      <c r="BH3402" s="23">
        <f t="shared" si="532"/>
        <v>0</v>
      </c>
      <c r="BO3402" s="2" t="s">
        <v>13659</v>
      </c>
      <c r="BP3402" s="3">
        <v>1</v>
      </c>
      <c r="BQ3402" s="2" t="s">
        <v>13660</v>
      </c>
    </row>
    <row r="3403" spans="1:69" ht="16.149999999999999" customHeight="1" x14ac:dyDescent="0.25">
      <c r="A3403" s="93">
        <v>3402</v>
      </c>
      <c r="B3403" s="2" t="s">
        <v>211</v>
      </c>
      <c r="C3403" s="129" t="s">
        <v>13661</v>
      </c>
      <c r="D3403" s="2" t="s">
        <v>178</v>
      </c>
      <c r="E3403" s="2" t="s">
        <v>6872</v>
      </c>
      <c r="F3403" s="67">
        <v>43617</v>
      </c>
      <c r="G3403" s="3">
        <f t="shared" si="529"/>
        <v>6</v>
      </c>
      <c r="H3403" s="3">
        <f t="shared" si="530"/>
        <v>2019</v>
      </c>
      <c r="I3403" s="92">
        <v>0.5625</v>
      </c>
      <c r="J3403" s="20">
        <f t="shared" si="533"/>
        <v>13</v>
      </c>
      <c r="K3403" s="5" t="str">
        <f t="shared" si="536"/>
        <v>ja</v>
      </c>
      <c r="L3403" s="5" t="s">
        <v>91</v>
      </c>
      <c r="M3403" s="6" t="s">
        <v>100</v>
      </c>
      <c r="O3403" s="5" t="s">
        <v>126</v>
      </c>
      <c r="P3403" s="127" t="s">
        <v>13662</v>
      </c>
      <c r="R3403" s="6" t="s">
        <v>77</v>
      </c>
      <c r="T3403" s="6" t="s">
        <v>80</v>
      </c>
      <c r="X3403" s="2">
        <v>550</v>
      </c>
      <c r="Y3403" s="2" t="s">
        <v>81</v>
      </c>
      <c r="Z3403" s="2" t="s">
        <v>84</v>
      </c>
      <c r="AA3403" s="2">
        <v>550</v>
      </c>
      <c r="AB3403" s="2" t="s">
        <v>81</v>
      </c>
      <c r="AC3403" s="2" t="s">
        <v>84</v>
      </c>
      <c r="AD3403" s="2">
        <v>550</v>
      </c>
      <c r="AE3403" s="2" t="s">
        <v>83</v>
      </c>
      <c r="AF3403" s="2" t="s">
        <v>84</v>
      </c>
      <c r="BE3403" s="23" t="str">
        <f t="shared" si="531"/>
        <v>EMF nein</v>
      </c>
      <c r="BF3403" s="23" t="str">
        <f t="shared" si="534"/>
        <v/>
      </c>
      <c r="BG3403" s="23" t="str">
        <f t="shared" si="535"/>
        <v/>
      </c>
      <c r="BH3403" s="23">
        <f t="shared" si="532"/>
        <v>0</v>
      </c>
      <c r="BO3403" s="2" t="s">
        <v>13663</v>
      </c>
      <c r="BP3403" s="3">
        <v>1</v>
      </c>
      <c r="BQ3403" s="2" t="s">
        <v>13664</v>
      </c>
    </row>
    <row r="3404" spans="1:69" ht="16.149999999999999" customHeight="1" x14ac:dyDescent="0.25">
      <c r="A3404" s="1">
        <v>3403</v>
      </c>
      <c r="B3404" s="2" t="s">
        <v>87</v>
      </c>
      <c r="C3404" s="2" t="s">
        <v>871</v>
      </c>
      <c r="D3404" s="2" t="s">
        <v>89</v>
      </c>
      <c r="E3404" s="2" t="s">
        <v>13665</v>
      </c>
      <c r="F3404" s="67">
        <v>43628</v>
      </c>
      <c r="G3404" s="3">
        <f t="shared" si="529"/>
        <v>6</v>
      </c>
      <c r="H3404" s="3">
        <f t="shared" si="530"/>
        <v>2019</v>
      </c>
      <c r="I3404" s="92">
        <v>0.62152777777777801</v>
      </c>
      <c r="J3404" s="20">
        <f t="shared" si="533"/>
        <v>14</v>
      </c>
      <c r="K3404" s="5" t="str">
        <f t="shared" si="536"/>
        <v>ja</v>
      </c>
      <c r="L3404" s="5" t="s">
        <v>91</v>
      </c>
      <c r="M3404" s="6" t="s">
        <v>115</v>
      </c>
      <c r="N3404" s="5">
        <v>85</v>
      </c>
      <c r="O3404" s="2" t="s">
        <v>126</v>
      </c>
      <c r="P3404" s="127" t="s">
        <v>13666</v>
      </c>
      <c r="R3404" s="6" t="s">
        <v>77</v>
      </c>
      <c r="T3404" s="6" t="s">
        <v>202</v>
      </c>
      <c r="U3404" s="2" t="s">
        <v>74</v>
      </c>
      <c r="V3404" s="2" t="s">
        <v>109</v>
      </c>
      <c r="X3404" s="2">
        <v>852</v>
      </c>
      <c r="Y3404" s="2" t="s">
        <v>81</v>
      </c>
      <c r="Z3404" s="2" t="s">
        <v>168</v>
      </c>
      <c r="AA3404" s="2">
        <v>852</v>
      </c>
      <c r="AB3404" s="2" t="s">
        <v>81</v>
      </c>
      <c r="AC3404" s="2" t="s">
        <v>168</v>
      </c>
      <c r="AD3404" s="2">
        <v>852</v>
      </c>
      <c r="AE3404" s="2" t="s">
        <v>81</v>
      </c>
      <c r="AF3404" s="2" t="s">
        <v>168</v>
      </c>
      <c r="AJ3404" s="2">
        <v>864</v>
      </c>
      <c r="AK3404" s="2" t="s">
        <v>81</v>
      </c>
      <c r="AL3404" s="2" t="s">
        <v>168</v>
      </c>
      <c r="AM3404" s="2">
        <v>864</v>
      </c>
      <c r="AN3404" s="2" t="s">
        <v>81</v>
      </c>
      <c r="AO3404" s="2" t="s">
        <v>168</v>
      </c>
      <c r="AP3404" s="2">
        <v>864</v>
      </c>
      <c r="AQ3404" s="2" t="s">
        <v>83</v>
      </c>
      <c r="AR3404" s="2" t="s">
        <v>168</v>
      </c>
      <c r="BE3404" s="23" t="str">
        <f t="shared" si="531"/>
        <v>EMF ja</v>
      </c>
      <c r="BF3404" s="23">
        <f t="shared" si="534"/>
        <v>280</v>
      </c>
      <c r="BG3404" s="23" t="str">
        <f t="shared" si="535"/>
        <v>100-499m</v>
      </c>
      <c r="BH3404" s="23">
        <f t="shared" si="532"/>
        <v>1</v>
      </c>
      <c r="BM3404" s="2" t="s">
        <v>162</v>
      </c>
      <c r="BN3404" s="2">
        <v>280</v>
      </c>
      <c r="BO3404" s="2" t="s">
        <v>13667</v>
      </c>
      <c r="BP3404" s="3">
        <v>1</v>
      </c>
      <c r="BQ3404" s="2" t="s">
        <v>13668</v>
      </c>
    </row>
    <row r="3405" spans="1:69" ht="16.149999999999999" customHeight="1" x14ac:dyDescent="0.25">
      <c r="A3405" s="93">
        <v>3404</v>
      </c>
      <c r="B3405" s="2" t="s">
        <v>211</v>
      </c>
      <c r="C3405" s="129" t="s">
        <v>13669</v>
      </c>
      <c r="D3405" s="2" t="s">
        <v>71</v>
      </c>
      <c r="E3405" s="2" t="s">
        <v>11968</v>
      </c>
      <c r="F3405" s="67">
        <v>43627</v>
      </c>
      <c r="G3405" s="3">
        <f t="shared" si="529"/>
        <v>6</v>
      </c>
      <c r="H3405" s="3">
        <f t="shared" si="530"/>
        <v>2019</v>
      </c>
      <c r="I3405" s="92">
        <v>0.69791666666666696</v>
      </c>
      <c r="J3405" s="20">
        <f t="shared" si="533"/>
        <v>16</v>
      </c>
      <c r="K3405" s="5" t="str">
        <f t="shared" si="536"/>
        <v>ja</v>
      </c>
      <c r="L3405" s="5" t="s">
        <v>91</v>
      </c>
      <c r="M3405" s="6" t="s">
        <v>74</v>
      </c>
      <c r="N3405" s="5">
        <v>45</v>
      </c>
      <c r="O3405" s="6" t="s">
        <v>101</v>
      </c>
      <c r="P3405" s="127" t="s">
        <v>13670</v>
      </c>
      <c r="R3405" s="6" t="s">
        <v>77</v>
      </c>
      <c r="U3405" s="2" t="s">
        <v>74</v>
      </c>
      <c r="W3405" s="2" t="s">
        <v>4373</v>
      </c>
      <c r="X3405" s="2">
        <v>390</v>
      </c>
      <c r="Y3405" s="2" t="s">
        <v>81</v>
      </c>
      <c r="Z3405" s="2" t="s">
        <v>82</v>
      </c>
      <c r="AA3405" s="2">
        <v>390</v>
      </c>
      <c r="AB3405" s="2" t="s">
        <v>81</v>
      </c>
      <c r="AC3405" s="2" t="s">
        <v>82</v>
      </c>
      <c r="AD3405" s="2">
        <v>390</v>
      </c>
      <c r="AE3405" s="2" t="s">
        <v>83</v>
      </c>
      <c r="AF3405" s="2" t="s">
        <v>82</v>
      </c>
      <c r="AJ3405" s="2">
        <v>390</v>
      </c>
      <c r="AK3405" s="2" t="s">
        <v>81</v>
      </c>
      <c r="AL3405" s="2" t="s">
        <v>82</v>
      </c>
      <c r="AM3405" s="2">
        <v>390</v>
      </c>
      <c r="AN3405" s="2" t="s">
        <v>81</v>
      </c>
      <c r="AO3405" s="2" t="s">
        <v>82</v>
      </c>
      <c r="AP3405" s="2">
        <v>390</v>
      </c>
      <c r="AQ3405" s="2" t="s">
        <v>83</v>
      </c>
      <c r="AR3405" s="2" t="s">
        <v>82</v>
      </c>
      <c r="AV3405" s="2">
        <v>390</v>
      </c>
      <c r="AW3405" s="2" t="s">
        <v>81</v>
      </c>
      <c r="AX3405" s="2" t="s">
        <v>82</v>
      </c>
      <c r="AY3405" s="2">
        <v>390</v>
      </c>
      <c r="AZ3405" s="2" t="s">
        <v>81</v>
      </c>
      <c r="BA3405" s="2" t="s">
        <v>82</v>
      </c>
      <c r="BB3405" s="2">
        <v>390</v>
      </c>
      <c r="BC3405" s="2" t="s">
        <v>83</v>
      </c>
      <c r="BD3405" s="2" t="s">
        <v>82</v>
      </c>
      <c r="BE3405" s="23" t="str">
        <f t="shared" si="531"/>
        <v>EMF nein</v>
      </c>
      <c r="BF3405" s="23" t="str">
        <f t="shared" si="534"/>
        <v/>
      </c>
      <c r="BG3405" s="23" t="str">
        <f t="shared" si="535"/>
        <v/>
      </c>
      <c r="BH3405" s="23">
        <f t="shared" si="532"/>
        <v>0</v>
      </c>
      <c r="BO3405" s="2" t="s">
        <v>13671</v>
      </c>
      <c r="BP3405" s="3">
        <v>1</v>
      </c>
      <c r="BQ3405" s="2" t="s">
        <v>13672</v>
      </c>
    </row>
    <row r="3406" spans="1:69" ht="16.149999999999999" customHeight="1" x14ac:dyDescent="0.25">
      <c r="A3406" s="1">
        <v>3405</v>
      </c>
      <c r="B3406" s="2" t="s">
        <v>211</v>
      </c>
      <c r="C3406" s="2" t="s">
        <v>1180</v>
      </c>
      <c r="D3406" s="2" t="s">
        <v>151</v>
      </c>
      <c r="E3406" s="2" t="s">
        <v>13673</v>
      </c>
      <c r="F3406" s="67">
        <v>43626</v>
      </c>
      <c r="G3406" s="3">
        <f t="shared" si="529"/>
        <v>6</v>
      </c>
      <c r="H3406" s="3">
        <f t="shared" si="530"/>
        <v>2019</v>
      </c>
      <c r="I3406" s="92">
        <v>0.45486111111111099</v>
      </c>
      <c r="J3406" s="20">
        <f t="shared" si="533"/>
        <v>10</v>
      </c>
      <c r="K3406" s="5" t="str">
        <f t="shared" si="536"/>
        <v>ja</v>
      </c>
      <c r="L3406" s="5" t="s">
        <v>73</v>
      </c>
      <c r="M3406" s="6" t="s">
        <v>100</v>
      </c>
      <c r="N3406" s="5">
        <v>61</v>
      </c>
      <c r="O3406" s="2" t="s">
        <v>126</v>
      </c>
      <c r="P3406" s="127" t="s">
        <v>13674</v>
      </c>
      <c r="Q3406" s="6" t="s">
        <v>13675</v>
      </c>
      <c r="R3406" s="6" t="s">
        <v>77</v>
      </c>
      <c r="T3406" s="6" t="s">
        <v>80</v>
      </c>
      <c r="BE3406" s="23" t="str">
        <f t="shared" si="531"/>
        <v>EMF nein</v>
      </c>
      <c r="BF3406" s="23" t="str">
        <f t="shared" si="534"/>
        <v/>
      </c>
      <c r="BG3406" s="23" t="str">
        <f t="shared" si="535"/>
        <v/>
      </c>
      <c r="BH3406" s="23">
        <f t="shared" si="532"/>
        <v>0</v>
      </c>
      <c r="BP3406" s="3">
        <v>1</v>
      </c>
      <c r="BQ3406" s="2" t="s">
        <v>13676</v>
      </c>
    </row>
    <row r="3407" spans="1:69" ht="16.149999999999999" customHeight="1" x14ac:dyDescent="0.25">
      <c r="A3407" s="93">
        <v>3406</v>
      </c>
      <c r="B3407" s="2" t="s">
        <v>211</v>
      </c>
      <c r="C3407" s="129" t="s">
        <v>13677</v>
      </c>
      <c r="D3407" s="2" t="s">
        <v>124</v>
      </c>
      <c r="E3407" s="2" t="s">
        <v>13678</v>
      </c>
      <c r="F3407" s="67">
        <v>43627</v>
      </c>
      <c r="G3407" s="3">
        <f t="shared" si="529"/>
        <v>6</v>
      </c>
      <c r="H3407" s="3">
        <f t="shared" si="530"/>
        <v>2019</v>
      </c>
      <c r="I3407" s="92">
        <v>0.31944444444444398</v>
      </c>
      <c r="J3407" s="20">
        <f t="shared" si="533"/>
        <v>7</v>
      </c>
      <c r="K3407" s="5" t="str">
        <f t="shared" si="536"/>
        <v>ja</v>
      </c>
      <c r="L3407" s="5" t="s">
        <v>91</v>
      </c>
      <c r="M3407" s="6" t="s">
        <v>100</v>
      </c>
      <c r="N3407" s="5">
        <v>61</v>
      </c>
      <c r="O3407" s="2" t="s">
        <v>126</v>
      </c>
      <c r="P3407" s="127" t="s">
        <v>13679</v>
      </c>
      <c r="R3407" s="6" t="s">
        <v>77</v>
      </c>
      <c r="T3407" s="6" t="s">
        <v>80</v>
      </c>
      <c r="U3407" s="2" t="s">
        <v>74</v>
      </c>
      <c r="X3407" s="2">
        <v>1060</v>
      </c>
      <c r="Y3407" s="2" t="s">
        <v>83</v>
      </c>
      <c r="Z3407" s="2" t="s">
        <v>82</v>
      </c>
      <c r="AA3407" s="2">
        <v>1060</v>
      </c>
      <c r="AB3407" s="2" t="s">
        <v>83</v>
      </c>
      <c r="AC3407" s="2" t="s">
        <v>82</v>
      </c>
      <c r="AD3407" s="2">
        <v>1060</v>
      </c>
      <c r="AE3407" s="2" t="s">
        <v>83</v>
      </c>
      <c r="AF3407" s="2" t="s">
        <v>82</v>
      </c>
      <c r="BE3407" s="23" t="str">
        <f t="shared" si="531"/>
        <v>EMF ja</v>
      </c>
      <c r="BF3407" s="23">
        <f t="shared" si="534"/>
        <v>1800</v>
      </c>
      <c r="BG3407" s="23" t="str">
        <f t="shared" si="535"/>
        <v>500+m</v>
      </c>
      <c r="BH3407" s="23">
        <f t="shared" si="532"/>
        <v>1</v>
      </c>
      <c r="BM3407" s="2" t="s">
        <v>162</v>
      </c>
      <c r="BN3407" s="2">
        <v>1800</v>
      </c>
      <c r="BO3407" s="2" t="s">
        <v>13680</v>
      </c>
      <c r="BP3407" s="3">
        <v>1</v>
      </c>
      <c r="BQ3407" s="2" t="s">
        <v>13681</v>
      </c>
    </row>
    <row r="3408" spans="1:69" ht="16.149999999999999" customHeight="1" x14ac:dyDescent="0.25">
      <c r="A3408" s="1">
        <v>3407</v>
      </c>
      <c r="B3408" s="2" t="s">
        <v>211</v>
      </c>
      <c r="C3408" s="2" t="s">
        <v>21896</v>
      </c>
      <c r="D3408" s="2" t="s">
        <v>2334</v>
      </c>
      <c r="E3408" s="2" t="s">
        <v>13682</v>
      </c>
      <c r="F3408" s="67">
        <v>43623</v>
      </c>
      <c r="G3408" s="3">
        <f t="shared" si="529"/>
        <v>6</v>
      </c>
      <c r="H3408" s="3">
        <f t="shared" si="530"/>
        <v>2019</v>
      </c>
      <c r="I3408" s="92">
        <v>0.75</v>
      </c>
      <c r="J3408" s="20">
        <f t="shared" si="533"/>
        <v>18</v>
      </c>
      <c r="K3408" s="5" t="str">
        <f t="shared" si="536"/>
        <v>ja</v>
      </c>
      <c r="L3408" s="5" t="s">
        <v>91</v>
      </c>
      <c r="M3408" s="6" t="s">
        <v>74</v>
      </c>
      <c r="N3408" s="5">
        <v>23</v>
      </c>
      <c r="O3408" s="2" t="s">
        <v>126</v>
      </c>
      <c r="P3408" s="6" t="s">
        <v>13683</v>
      </c>
      <c r="R3408" s="6" t="s">
        <v>77</v>
      </c>
      <c r="U3408" s="2" t="s">
        <v>9313</v>
      </c>
      <c r="V3408" s="2" t="s">
        <v>202</v>
      </c>
      <c r="X3408" s="2">
        <v>1140</v>
      </c>
      <c r="Y3408" s="2" t="s">
        <v>81</v>
      </c>
      <c r="Z3408" s="2" t="s">
        <v>82</v>
      </c>
      <c r="AA3408" s="2">
        <v>1140</v>
      </c>
      <c r="AB3408" s="2" t="s">
        <v>81</v>
      </c>
      <c r="AC3408" s="2" t="s">
        <v>13684</v>
      </c>
      <c r="AD3408" s="2">
        <v>1140</v>
      </c>
      <c r="AE3408" s="2" t="s">
        <v>83</v>
      </c>
      <c r="AF3408" s="2" t="s">
        <v>82</v>
      </c>
      <c r="BE3408" s="23" t="str">
        <f t="shared" si="531"/>
        <v>EMF nein</v>
      </c>
      <c r="BF3408" s="23" t="str">
        <f t="shared" si="534"/>
        <v/>
      </c>
      <c r="BG3408" s="23" t="str">
        <f t="shared" si="535"/>
        <v/>
      </c>
      <c r="BH3408" s="23">
        <f t="shared" si="532"/>
        <v>0</v>
      </c>
      <c r="BO3408" s="2" t="s">
        <v>13685</v>
      </c>
      <c r="BP3408" s="3">
        <v>1</v>
      </c>
      <c r="BQ3408" s="2" t="s">
        <v>13686</v>
      </c>
    </row>
    <row r="3409" spans="1:69" ht="16.149999999999999" customHeight="1" x14ac:dyDescent="0.25">
      <c r="A3409" s="93">
        <v>3408</v>
      </c>
      <c r="B3409" s="2" t="s">
        <v>211</v>
      </c>
      <c r="C3409" s="2" t="s">
        <v>8986</v>
      </c>
      <c r="D3409" s="2" t="s">
        <v>89</v>
      </c>
      <c r="E3409" s="2" t="s">
        <v>8867</v>
      </c>
      <c r="F3409" s="67">
        <v>43624</v>
      </c>
      <c r="G3409" s="3">
        <f t="shared" si="529"/>
        <v>6</v>
      </c>
      <c r="H3409" s="3">
        <f t="shared" si="530"/>
        <v>2019</v>
      </c>
      <c r="I3409" s="92">
        <v>0.87152777777777801</v>
      </c>
      <c r="J3409" s="20">
        <f t="shared" si="533"/>
        <v>20</v>
      </c>
      <c r="K3409" s="5" t="str">
        <f t="shared" si="536"/>
        <v>ja</v>
      </c>
      <c r="L3409" s="5" t="s">
        <v>73</v>
      </c>
      <c r="M3409" s="6" t="s">
        <v>74</v>
      </c>
      <c r="N3409" s="5">
        <v>21</v>
      </c>
      <c r="O3409" s="2" t="s">
        <v>75</v>
      </c>
      <c r="P3409" s="127" t="s">
        <v>13687</v>
      </c>
      <c r="R3409" s="6" t="s">
        <v>77</v>
      </c>
      <c r="T3409" s="6" t="s">
        <v>80</v>
      </c>
      <c r="X3409" s="2">
        <v>350</v>
      </c>
      <c r="Y3409" s="2" t="s">
        <v>81</v>
      </c>
      <c r="Z3409" s="2" t="s">
        <v>84</v>
      </c>
      <c r="AA3409" s="2">
        <v>350</v>
      </c>
      <c r="AB3409" s="2" t="s">
        <v>81</v>
      </c>
      <c r="AC3409" s="2" t="s">
        <v>84</v>
      </c>
      <c r="AD3409" s="2">
        <v>350</v>
      </c>
      <c r="AE3409" s="2" t="s">
        <v>81</v>
      </c>
      <c r="AF3409" s="2" t="s">
        <v>84</v>
      </c>
      <c r="AJ3409" s="2">
        <v>350</v>
      </c>
      <c r="AK3409" s="2" t="s">
        <v>81</v>
      </c>
      <c r="AL3409" s="2" t="s">
        <v>84</v>
      </c>
      <c r="AM3409" s="2">
        <v>350</v>
      </c>
      <c r="AN3409" s="2" t="s">
        <v>81</v>
      </c>
      <c r="AO3409" s="2" t="s">
        <v>84</v>
      </c>
      <c r="AP3409" s="2">
        <v>350</v>
      </c>
      <c r="AQ3409" s="2" t="s">
        <v>81</v>
      </c>
      <c r="AR3409" s="2" t="s">
        <v>84</v>
      </c>
      <c r="BE3409" s="23" t="str">
        <f t="shared" si="531"/>
        <v>EMF nein</v>
      </c>
      <c r="BF3409" s="23" t="str">
        <f t="shared" si="534"/>
        <v/>
      </c>
      <c r="BG3409" s="23" t="str">
        <f t="shared" si="535"/>
        <v/>
      </c>
      <c r="BH3409" s="23">
        <f t="shared" si="532"/>
        <v>0</v>
      </c>
      <c r="BO3409" s="2" t="s">
        <v>13688</v>
      </c>
      <c r="BP3409" s="3">
        <v>1</v>
      </c>
      <c r="BQ3409" s="2" t="s">
        <v>13689</v>
      </c>
    </row>
    <row r="3410" spans="1:69" ht="16.149999999999999" customHeight="1" x14ac:dyDescent="0.25">
      <c r="A3410" s="1">
        <v>3409</v>
      </c>
      <c r="B3410" s="2" t="s">
        <v>211</v>
      </c>
      <c r="C3410" s="2" t="s">
        <v>13690</v>
      </c>
      <c r="D3410" s="2" t="s">
        <v>896</v>
      </c>
      <c r="E3410" s="2" t="s">
        <v>6872</v>
      </c>
      <c r="F3410" s="67">
        <v>43625</v>
      </c>
      <c r="G3410" s="3">
        <f t="shared" si="529"/>
        <v>6</v>
      </c>
      <c r="H3410" s="3">
        <f t="shared" si="530"/>
        <v>2019</v>
      </c>
      <c r="I3410" s="92">
        <v>0.55555555555555602</v>
      </c>
      <c r="J3410" s="20">
        <f t="shared" si="533"/>
        <v>13</v>
      </c>
      <c r="K3410" s="5" t="str">
        <f t="shared" si="536"/>
        <v>ja</v>
      </c>
      <c r="L3410" s="5" t="s">
        <v>91</v>
      </c>
      <c r="M3410" s="6" t="s">
        <v>74</v>
      </c>
      <c r="N3410" s="5">
        <v>44</v>
      </c>
      <c r="O3410" s="2" t="s">
        <v>5139</v>
      </c>
      <c r="P3410" s="127" t="s">
        <v>13691</v>
      </c>
      <c r="R3410" s="6" t="s">
        <v>77</v>
      </c>
      <c r="T3410" s="6" t="s">
        <v>80</v>
      </c>
      <c r="X3410" s="2">
        <v>256</v>
      </c>
      <c r="Y3410" s="2" t="s">
        <v>81</v>
      </c>
      <c r="Z3410" s="2" t="s">
        <v>161</v>
      </c>
      <c r="AA3410" s="2">
        <v>256</v>
      </c>
      <c r="AB3410" s="2" t="s">
        <v>81</v>
      </c>
      <c r="AC3410" s="2" t="s">
        <v>161</v>
      </c>
      <c r="AD3410" s="2">
        <v>256</v>
      </c>
      <c r="AE3410" s="2" t="s">
        <v>81</v>
      </c>
      <c r="AF3410" s="2" t="s">
        <v>13692</v>
      </c>
      <c r="BE3410" s="23" t="str">
        <f t="shared" si="531"/>
        <v>EMF nein</v>
      </c>
      <c r="BF3410" s="23" t="str">
        <f t="shared" si="534"/>
        <v/>
      </c>
      <c r="BG3410" s="23" t="str">
        <f t="shared" si="535"/>
        <v/>
      </c>
      <c r="BH3410" s="23">
        <f t="shared" si="532"/>
        <v>0</v>
      </c>
      <c r="BP3410" s="3">
        <v>1</v>
      </c>
      <c r="BQ3410" s="2" t="s">
        <v>13693</v>
      </c>
    </row>
    <row r="3411" spans="1:69" ht="16.149999999999999" customHeight="1" x14ac:dyDescent="0.25">
      <c r="A3411" s="79">
        <v>3410</v>
      </c>
      <c r="B3411" s="2" t="s">
        <v>211</v>
      </c>
      <c r="C3411" s="116" t="s">
        <v>13695</v>
      </c>
      <c r="D3411" s="67" t="s">
        <v>158</v>
      </c>
      <c r="E3411" s="2" t="s">
        <v>13696</v>
      </c>
      <c r="F3411" s="67">
        <v>43625</v>
      </c>
      <c r="G3411" s="3">
        <f t="shared" ref="G3411:G3474" si="537">IF(F3411&lt;&gt;"",MONTH(F3411),"")</f>
        <v>6</v>
      </c>
      <c r="H3411" s="3">
        <f t="shared" ref="H3411:H3474" si="538">IF(F3411&lt;&gt;"",YEAR(F3411),"")</f>
        <v>2019</v>
      </c>
      <c r="I3411" s="92">
        <v>0.1875</v>
      </c>
      <c r="J3411" s="20">
        <f t="shared" ref="J3411:J3453" si="539">IF(I3411&lt;&gt;"",HOUR(I3411),"")</f>
        <v>4</v>
      </c>
      <c r="K3411" s="5" t="str">
        <f t="shared" ref="K3411:K3442" si="540">IF(COUNTA(W3411:BN3411)=0,"nein","ja")</f>
        <v>ja</v>
      </c>
      <c r="L3411" s="5" t="s">
        <v>91</v>
      </c>
      <c r="M3411" s="6" t="s">
        <v>115</v>
      </c>
      <c r="N3411" s="5">
        <v>54</v>
      </c>
      <c r="O3411" s="2" t="s">
        <v>126</v>
      </c>
      <c r="P3411" s="127" t="s">
        <v>13697</v>
      </c>
      <c r="R3411" s="6" t="s">
        <v>77</v>
      </c>
      <c r="T3411" s="6" t="s">
        <v>202</v>
      </c>
      <c r="X3411" s="2">
        <v>711</v>
      </c>
      <c r="Y3411" s="2" t="s">
        <v>81</v>
      </c>
      <c r="Z3411" s="2" t="s">
        <v>84</v>
      </c>
      <c r="AA3411" s="2">
        <v>711</v>
      </c>
      <c r="AB3411" s="2" t="s">
        <v>94</v>
      </c>
      <c r="AC3411" s="2" t="s">
        <v>84</v>
      </c>
      <c r="AD3411" s="2">
        <v>711</v>
      </c>
      <c r="AE3411" s="2" t="s">
        <v>81</v>
      </c>
      <c r="AF3411" s="2" t="s">
        <v>84</v>
      </c>
      <c r="AJ3411" s="2">
        <v>711</v>
      </c>
      <c r="AK3411" s="2" t="s">
        <v>81</v>
      </c>
      <c r="AL3411" s="2" t="s">
        <v>84</v>
      </c>
      <c r="AM3411" s="2">
        <v>711</v>
      </c>
      <c r="AN3411" s="2" t="s">
        <v>94</v>
      </c>
      <c r="AO3411" s="2" t="s">
        <v>84</v>
      </c>
      <c r="AP3411" s="2">
        <v>711</v>
      </c>
      <c r="AQ3411" s="2" t="s">
        <v>81</v>
      </c>
      <c r="AR3411" s="2" t="s">
        <v>84</v>
      </c>
      <c r="AV3411" s="2">
        <v>711</v>
      </c>
      <c r="AW3411" s="2" t="s">
        <v>81</v>
      </c>
      <c r="AX3411" s="2" t="s">
        <v>84</v>
      </c>
      <c r="AY3411" s="2">
        <v>711</v>
      </c>
      <c r="AZ3411" s="2" t="s">
        <v>94</v>
      </c>
      <c r="BA3411" s="2" t="s">
        <v>84</v>
      </c>
      <c r="BB3411" s="2">
        <v>711</v>
      </c>
      <c r="BC3411" s="2" t="s">
        <v>81</v>
      </c>
      <c r="BD3411" s="2" t="s">
        <v>84</v>
      </c>
      <c r="BE3411" s="23" t="str">
        <f t="shared" ref="BE3411:BE3417" si="541">IF(COUNTA(BI3411,BK3411,BM3411) &gt; 0,"EMF ja","EMF nein")</f>
        <v>EMF nein</v>
      </c>
      <c r="BF3411" s="23" t="str">
        <f t="shared" ref="BF3411:BF3457" si="542">IF(SUM(BJ3411,BL3411,BN3411)=0,"",MIN(BJ3411,BL3411,BN3411))</f>
        <v/>
      </c>
      <c r="BG3411" s="23" t="str">
        <f t="shared" ref="BG3411:BG3457" si="543">IF(BF3411="","",IF(BF3411&lt;100,"&lt;100m",IF(AND(BF3411&gt;99, BF3411&lt;500),"100-499m",IF(BF3411&gt;499,"500+m",""))))</f>
        <v/>
      </c>
      <c r="BH3411" s="23">
        <f t="shared" ref="BH3411:BH3417" si="544">COUNTA(BI3411,BK3411,BM3411)</f>
        <v>0</v>
      </c>
      <c r="BO3411" s="2" t="s">
        <v>13698</v>
      </c>
      <c r="BP3411" s="3">
        <v>1</v>
      </c>
      <c r="BQ3411" s="2" t="s">
        <v>13694</v>
      </c>
    </row>
    <row r="3412" spans="1:69" ht="16.149999999999999" customHeight="1" x14ac:dyDescent="0.25">
      <c r="A3412" s="93">
        <v>3411</v>
      </c>
      <c r="B3412" s="2" t="s">
        <v>211</v>
      </c>
      <c r="C3412" s="2" t="s">
        <v>7442</v>
      </c>
      <c r="D3412" s="2" t="s">
        <v>124</v>
      </c>
      <c r="E3412" s="2" t="s">
        <v>13700</v>
      </c>
      <c r="F3412" s="67">
        <v>43626</v>
      </c>
      <c r="G3412" s="3">
        <f t="shared" si="537"/>
        <v>6</v>
      </c>
      <c r="H3412" s="3">
        <f t="shared" si="538"/>
        <v>2019</v>
      </c>
      <c r="I3412" s="92">
        <v>0.53819444444444398</v>
      </c>
      <c r="J3412" s="20">
        <f t="shared" si="539"/>
        <v>12</v>
      </c>
      <c r="K3412" s="5" t="str">
        <f t="shared" si="540"/>
        <v>ja</v>
      </c>
      <c r="L3412" s="5" t="s">
        <v>73</v>
      </c>
      <c r="M3412" s="6" t="s">
        <v>74</v>
      </c>
      <c r="N3412" s="5">
        <v>61</v>
      </c>
      <c r="O3412" s="2" t="s">
        <v>126</v>
      </c>
      <c r="P3412" s="5" t="s">
        <v>13701</v>
      </c>
      <c r="R3412" s="6" t="s">
        <v>335</v>
      </c>
      <c r="T3412" s="6" t="s">
        <v>80</v>
      </c>
      <c r="BE3412" s="23" t="str">
        <f t="shared" si="541"/>
        <v>EMF nein</v>
      </c>
      <c r="BF3412" s="23" t="str">
        <f t="shared" si="542"/>
        <v/>
      </c>
      <c r="BG3412" s="23" t="str">
        <f t="shared" si="543"/>
        <v/>
      </c>
      <c r="BH3412" s="23">
        <f t="shared" si="544"/>
        <v>0</v>
      </c>
      <c r="BO3412" s="2" t="s">
        <v>13702</v>
      </c>
      <c r="BP3412" s="3">
        <v>1</v>
      </c>
      <c r="BQ3412" s="2" t="s">
        <v>13699</v>
      </c>
    </row>
    <row r="3413" spans="1:69" ht="16.149999999999999" customHeight="1" x14ac:dyDescent="0.25">
      <c r="A3413" s="93">
        <v>3412</v>
      </c>
      <c r="B3413" s="2" t="s">
        <v>211</v>
      </c>
      <c r="C3413" s="2" t="s">
        <v>13704</v>
      </c>
      <c r="D3413" s="2" t="s">
        <v>158</v>
      </c>
      <c r="E3413" s="2" t="s">
        <v>13705</v>
      </c>
      <c r="F3413" s="67">
        <v>43627</v>
      </c>
      <c r="G3413" s="3">
        <f t="shared" si="537"/>
        <v>6</v>
      </c>
      <c r="H3413" s="3">
        <f t="shared" si="538"/>
        <v>2019</v>
      </c>
      <c r="I3413" s="92">
        <v>0.2951388888888889</v>
      </c>
      <c r="J3413" s="20">
        <f t="shared" si="539"/>
        <v>7</v>
      </c>
      <c r="K3413" s="5" t="str">
        <f t="shared" si="540"/>
        <v>ja</v>
      </c>
      <c r="M3413" s="6" t="s">
        <v>74</v>
      </c>
      <c r="O3413" s="6" t="s">
        <v>101</v>
      </c>
      <c r="P3413" s="127" t="s">
        <v>13706</v>
      </c>
      <c r="R3413" s="6" t="s">
        <v>77</v>
      </c>
      <c r="T3413" s="6" t="s">
        <v>80</v>
      </c>
      <c r="U3413" s="127" t="s">
        <v>74</v>
      </c>
      <c r="V3413" s="127" t="s">
        <v>80</v>
      </c>
      <c r="X3413" s="2">
        <v>250</v>
      </c>
      <c r="Y3413" s="2" t="s">
        <v>94</v>
      </c>
      <c r="Z3413" s="2" t="s">
        <v>168</v>
      </c>
      <c r="BE3413" s="23" t="str">
        <f t="shared" si="541"/>
        <v>EMF nein</v>
      </c>
      <c r="BF3413" s="23" t="str">
        <f t="shared" si="542"/>
        <v/>
      </c>
      <c r="BG3413" s="23" t="str">
        <f t="shared" si="543"/>
        <v/>
      </c>
      <c r="BH3413" s="23">
        <f t="shared" si="544"/>
        <v>0</v>
      </c>
      <c r="BO3413" s="2" t="s">
        <v>13707</v>
      </c>
      <c r="BP3413" s="3">
        <v>1</v>
      </c>
      <c r="BQ3413" s="2" t="s">
        <v>13703</v>
      </c>
    </row>
    <row r="3414" spans="1:69" ht="16.149999999999999" customHeight="1" x14ac:dyDescent="0.25">
      <c r="A3414" s="93">
        <v>3413</v>
      </c>
      <c r="B3414" s="2" t="s">
        <v>211</v>
      </c>
      <c r="C3414" s="2" t="s">
        <v>10594</v>
      </c>
      <c r="D3414" s="2" t="s">
        <v>89</v>
      </c>
      <c r="E3414" s="2" t="s">
        <v>13709</v>
      </c>
      <c r="F3414" s="67">
        <v>43628</v>
      </c>
      <c r="G3414" s="3">
        <f t="shared" si="537"/>
        <v>6</v>
      </c>
      <c r="H3414" s="3">
        <f t="shared" si="538"/>
        <v>2019</v>
      </c>
      <c r="J3414" s="20" t="str">
        <f t="shared" si="539"/>
        <v/>
      </c>
      <c r="K3414" s="5" t="str">
        <f t="shared" si="540"/>
        <v>ja</v>
      </c>
      <c r="L3414" s="5" t="s">
        <v>91</v>
      </c>
      <c r="M3414" s="6" t="s">
        <v>74</v>
      </c>
      <c r="N3414" s="5">
        <v>41</v>
      </c>
      <c r="O3414" s="5" t="s">
        <v>126</v>
      </c>
      <c r="P3414" s="127" t="s">
        <v>8358</v>
      </c>
      <c r="R3414" s="6" t="s">
        <v>464</v>
      </c>
      <c r="T3414" s="6" t="s">
        <v>80</v>
      </c>
      <c r="X3414" s="2">
        <v>1070</v>
      </c>
      <c r="Y3414" s="2" t="s">
        <v>81</v>
      </c>
      <c r="Z3414" s="2" t="s">
        <v>84</v>
      </c>
      <c r="AA3414" s="2">
        <v>1070</v>
      </c>
      <c r="AB3414" s="2" t="s">
        <v>81</v>
      </c>
      <c r="AC3414" s="2" t="s">
        <v>84</v>
      </c>
      <c r="AD3414" s="2">
        <v>1070</v>
      </c>
      <c r="AE3414" s="2" t="s">
        <v>83</v>
      </c>
      <c r="AF3414" s="2" t="s">
        <v>84</v>
      </c>
      <c r="AJ3414" s="2">
        <v>1070</v>
      </c>
      <c r="AK3414" s="2" t="s">
        <v>81</v>
      </c>
      <c r="AL3414" s="2" t="s">
        <v>84</v>
      </c>
      <c r="AM3414" s="2">
        <v>1070</v>
      </c>
      <c r="AN3414" s="2" t="s">
        <v>81</v>
      </c>
      <c r="AO3414" s="2" t="s">
        <v>84</v>
      </c>
      <c r="AP3414" s="2">
        <v>1070</v>
      </c>
      <c r="AQ3414" s="2" t="s">
        <v>83</v>
      </c>
      <c r="AR3414" s="2" t="s">
        <v>84</v>
      </c>
      <c r="AV3414" s="2">
        <v>1000</v>
      </c>
      <c r="AW3414" s="2" t="s">
        <v>81</v>
      </c>
      <c r="AX3414" s="2" t="s">
        <v>84</v>
      </c>
      <c r="AY3414" s="2">
        <v>1000</v>
      </c>
      <c r="AZ3414" s="2" t="s">
        <v>81</v>
      </c>
      <c r="BA3414" s="2" t="s">
        <v>84</v>
      </c>
      <c r="BB3414" s="2">
        <v>100</v>
      </c>
      <c r="BC3414" s="2" t="s">
        <v>81</v>
      </c>
      <c r="BD3414" s="2" t="s">
        <v>84</v>
      </c>
      <c r="BE3414" s="23" t="str">
        <f t="shared" si="541"/>
        <v>EMF ja</v>
      </c>
      <c r="BF3414" s="23">
        <f t="shared" si="542"/>
        <v>1</v>
      </c>
      <c r="BG3414" s="23" t="str">
        <f t="shared" si="543"/>
        <v>&lt;100m</v>
      </c>
      <c r="BH3414" s="23">
        <f t="shared" si="544"/>
        <v>1</v>
      </c>
      <c r="BI3414" s="2" t="s">
        <v>162</v>
      </c>
      <c r="BJ3414" s="2">
        <v>1</v>
      </c>
      <c r="BO3414" s="2" t="s">
        <v>13710</v>
      </c>
      <c r="BP3414" s="3">
        <v>1</v>
      </c>
      <c r="BQ3414" s="2" t="s">
        <v>13708</v>
      </c>
    </row>
    <row r="3415" spans="1:69" ht="16.149999999999999" customHeight="1" x14ac:dyDescent="0.25">
      <c r="A3415" s="93">
        <v>3414</v>
      </c>
      <c r="B3415" s="2" t="s">
        <v>211</v>
      </c>
      <c r="C3415" s="2" t="s">
        <v>1988</v>
      </c>
      <c r="D3415" s="2" t="s">
        <v>264</v>
      </c>
      <c r="E3415" s="2" t="s">
        <v>13712</v>
      </c>
      <c r="F3415" s="67">
        <v>43629</v>
      </c>
      <c r="G3415" s="3">
        <f t="shared" si="537"/>
        <v>6</v>
      </c>
      <c r="H3415" s="3">
        <f t="shared" si="538"/>
        <v>2019</v>
      </c>
      <c r="I3415" s="92">
        <v>0.32986111111111099</v>
      </c>
      <c r="J3415" s="20">
        <f t="shared" si="539"/>
        <v>7</v>
      </c>
      <c r="K3415" s="5" t="str">
        <f t="shared" si="540"/>
        <v>ja</v>
      </c>
      <c r="L3415" s="5" t="s">
        <v>73</v>
      </c>
      <c r="M3415" s="6" t="s">
        <v>74</v>
      </c>
      <c r="N3415" s="5">
        <v>55</v>
      </c>
      <c r="O3415" s="5" t="s">
        <v>5139</v>
      </c>
      <c r="P3415" s="127" t="s">
        <v>8358</v>
      </c>
      <c r="R3415" s="6" t="s">
        <v>77</v>
      </c>
      <c r="T3415" s="6" t="s">
        <v>80</v>
      </c>
      <c r="U3415" s="2" t="s">
        <v>74</v>
      </c>
      <c r="V3415" s="5" t="s">
        <v>80</v>
      </c>
      <c r="X3415" s="2">
        <v>268</v>
      </c>
      <c r="Y3415" s="2" t="s">
        <v>81</v>
      </c>
      <c r="Z3415" s="2" t="s">
        <v>168</v>
      </c>
      <c r="AD3415" s="2">
        <v>268</v>
      </c>
      <c r="AE3415" s="2" t="s">
        <v>81</v>
      </c>
      <c r="AF3415" s="2" t="s">
        <v>168</v>
      </c>
      <c r="BE3415" s="23" t="str">
        <f t="shared" si="541"/>
        <v>EMF nein</v>
      </c>
      <c r="BF3415" s="23" t="str">
        <f t="shared" si="542"/>
        <v/>
      </c>
      <c r="BG3415" s="23" t="str">
        <f t="shared" si="543"/>
        <v/>
      </c>
      <c r="BH3415" s="23">
        <f t="shared" si="544"/>
        <v>0</v>
      </c>
      <c r="BO3415" s="2" t="s">
        <v>13713</v>
      </c>
      <c r="BP3415" s="3">
        <v>1</v>
      </c>
      <c r="BQ3415" s="2" t="s">
        <v>13711</v>
      </c>
    </row>
    <row r="3416" spans="1:69" ht="16.149999999999999" customHeight="1" x14ac:dyDescent="0.25">
      <c r="A3416" s="1">
        <v>3415</v>
      </c>
      <c r="B3416" s="2" t="s">
        <v>211</v>
      </c>
      <c r="C3416" s="2" t="s">
        <v>5461</v>
      </c>
      <c r="D3416" s="2" t="s">
        <v>158</v>
      </c>
      <c r="E3416" s="2" t="s">
        <v>5462</v>
      </c>
      <c r="F3416" s="67">
        <v>43628</v>
      </c>
      <c r="G3416" s="3">
        <f t="shared" si="537"/>
        <v>6</v>
      </c>
      <c r="H3416" s="3">
        <f t="shared" si="538"/>
        <v>2019</v>
      </c>
      <c r="I3416" s="92">
        <v>0.81944444444444398</v>
      </c>
      <c r="J3416" s="20">
        <f t="shared" si="539"/>
        <v>19</v>
      </c>
      <c r="K3416" s="5" t="str">
        <f t="shared" si="540"/>
        <v>ja</v>
      </c>
      <c r="L3416" s="5" t="s">
        <v>91</v>
      </c>
      <c r="M3416" s="6" t="s">
        <v>74</v>
      </c>
      <c r="N3416" s="5">
        <v>48</v>
      </c>
      <c r="O3416" s="5" t="s">
        <v>126</v>
      </c>
      <c r="P3416" s="127" t="s">
        <v>13714</v>
      </c>
      <c r="R3416" s="6" t="s">
        <v>77</v>
      </c>
      <c r="BE3416" s="23" t="str">
        <f t="shared" si="541"/>
        <v>EMF ja</v>
      </c>
      <c r="BF3416" s="23">
        <f t="shared" si="542"/>
        <v>1</v>
      </c>
      <c r="BG3416" s="23" t="str">
        <f t="shared" si="543"/>
        <v>&lt;100m</v>
      </c>
      <c r="BH3416" s="23">
        <f t="shared" si="544"/>
        <v>1</v>
      </c>
      <c r="BI3416" s="2" t="s">
        <v>162</v>
      </c>
      <c r="BJ3416" s="2">
        <v>1</v>
      </c>
      <c r="BO3416" s="2" t="s">
        <v>13715</v>
      </c>
      <c r="BP3416" s="3">
        <v>1</v>
      </c>
      <c r="BQ3416" s="2" t="s">
        <v>21815</v>
      </c>
    </row>
    <row r="3417" spans="1:69" ht="16.149999999999999" customHeight="1" x14ac:dyDescent="0.25">
      <c r="A3417" s="93">
        <v>3416</v>
      </c>
      <c r="B3417" s="2" t="s">
        <v>211</v>
      </c>
      <c r="C3417" s="2" t="s">
        <v>5721</v>
      </c>
      <c r="D3417" s="2" t="s">
        <v>137</v>
      </c>
      <c r="E3417" s="2" t="s">
        <v>2892</v>
      </c>
      <c r="F3417" s="67">
        <v>43628</v>
      </c>
      <c r="G3417" s="3">
        <f t="shared" si="537"/>
        <v>6</v>
      </c>
      <c r="H3417" s="3">
        <f t="shared" si="538"/>
        <v>2019</v>
      </c>
      <c r="I3417" s="92">
        <v>0.34722222222222199</v>
      </c>
      <c r="J3417" s="20">
        <f t="shared" si="539"/>
        <v>8</v>
      </c>
      <c r="K3417" s="5" t="str">
        <f t="shared" si="540"/>
        <v>ja</v>
      </c>
      <c r="L3417" s="5" t="s">
        <v>91</v>
      </c>
      <c r="M3417" s="6" t="s">
        <v>139</v>
      </c>
      <c r="N3417" s="5">
        <v>43</v>
      </c>
      <c r="O3417" s="5" t="s">
        <v>5139</v>
      </c>
      <c r="P3417" s="127" t="s">
        <v>13717</v>
      </c>
      <c r="R3417" s="6" t="s">
        <v>335</v>
      </c>
      <c r="U3417" s="2" t="s">
        <v>208</v>
      </c>
      <c r="V3417" s="2" t="s">
        <v>80</v>
      </c>
      <c r="X3417" s="2">
        <v>309</v>
      </c>
      <c r="Y3417" s="2" t="s">
        <v>81</v>
      </c>
      <c r="Z3417" s="2" t="s">
        <v>84</v>
      </c>
      <c r="AA3417" s="2">
        <v>309</v>
      </c>
      <c r="AB3417" s="2" t="s">
        <v>81</v>
      </c>
      <c r="AC3417" s="2" t="s">
        <v>84</v>
      </c>
      <c r="AD3417" s="2">
        <v>309</v>
      </c>
      <c r="AE3417" s="2" t="s">
        <v>83</v>
      </c>
      <c r="AF3417" s="2" t="s">
        <v>84</v>
      </c>
      <c r="BE3417" s="23" t="str">
        <f t="shared" si="541"/>
        <v>EMF nein</v>
      </c>
      <c r="BF3417" s="23" t="str">
        <f t="shared" si="542"/>
        <v/>
      </c>
      <c r="BG3417" s="23" t="str">
        <f t="shared" si="543"/>
        <v/>
      </c>
      <c r="BH3417" s="23">
        <f t="shared" si="544"/>
        <v>0</v>
      </c>
      <c r="BO3417" s="2" t="s">
        <v>13718</v>
      </c>
      <c r="BP3417" s="3">
        <v>1</v>
      </c>
      <c r="BQ3417" s="2" t="s">
        <v>13716</v>
      </c>
    </row>
    <row r="3418" spans="1:69" ht="16.149999999999999" customHeight="1" x14ac:dyDescent="0.25">
      <c r="A3418" s="1">
        <v>3417</v>
      </c>
      <c r="B3418" s="2" t="s">
        <v>211</v>
      </c>
      <c r="C3418" s="2" t="s">
        <v>390</v>
      </c>
      <c r="D3418" s="2" t="s">
        <v>151</v>
      </c>
      <c r="E3418" s="2" t="s">
        <v>13720</v>
      </c>
      <c r="F3418" s="67">
        <v>43629</v>
      </c>
      <c r="G3418" s="3">
        <f t="shared" si="537"/>
        <v>6</v>
      </c>
      <c r="H3418" s="3">
        <f t="shared" si="538"/>
        <v>2019</v>
      </c>
      <c r="I3418" s="92">
        <v>0.62847222222222199</v>
      </c>
      <c r="J3418" s="20">
        <f t="shared" si="539"/>
        <v>15</v>
      </c>
      <c r="K3418" s="5" t="str">
        <f t="shared" si="540"/>
        <v>ja</v>
      </c>
      <c r="L3418" s="5" t="s">
        <v>73</v>
      </c>
      <c r="M3418" s="6" t="s">
        <v>74</v>
      </c>
      <c r="N3418" s="5">
        <v>29</v>
      </c>
      <c r="O3418" s="2" t="s">
        <v>5139</v>
      </c>
      <c r="P3418" s="127" t="s">
        <v>13721</v>
      </c>
      <c r="R3418" s="6" t="s">
        <v>77</v>
      </c>
      <c r="U3418" s="2" t="s">
        <v>100</v>
      </c>
      <c r="V3418" s="2" t="s">
        <v>80</v>
      </c>
      <c r="X3418" s="2">
        <v>869</v>
      </c>
      <c r="Y3418" s="2" t="s">
        <v>81</v>
      </c>
      <c r="Z3418" s="2" t="s">
        <v>84</v>
      </c>
      <c r="AA3418" s="2">
        <v>869</v>
      </c>
      <c r="AB3418" s="2" t="s">
        <v>81</v>
      </c>
      <c r="AC3418" s="2" t="s">
        <v>84</v>
      </c>
      <c r="AD3418" s="2">
        <v>869</v>
      </c>
      <c r="AE3418" s="2" t="s">
        <v>81</v>
      </c>
      <c r="AF3418" s="2" t="s">
        <v>84</v>
      </c>
      <c r="AJ3418" s="2">
        <v>338</v>
      </c>
      <c r="AK3418" s="2" t="s">
        <v>81</v>
      </c>
      <c r="AL3418" s="2" t="s">
        <v>168</v>
      </c>
      <c r="AM3418" s="2">
        <v>338</v>
      </c>
      <c r="AN3418" s="2" t="s">
        <v>81</v>
      </c>
      <c r="AO3418" s="2" t="s">
        <v>168</v>
      </c>
      <c r="AP3418" s="2">
        <v>338</v>
      </c>
      <c r="AQ3418" s="2" t="s">
        <v>81</v>
      </c>
      <c r="AR3418" s="2" t="s">
        <v>168</v>
      </c>
      <c r="BE3418" s="23" t="str">
        <f t="shared" ref="BE3418:BE3481" si="545">IF(COUNTA(BI3418,BK3418,BM3418) &gt; 0,"EMF ja","EMF nein")</f>
        <v>EMF nein</v>
      </c>
      <c r="BF3418" s="23" t="str">
        <f t="shared" si="542"/>
        <v/>
      </c>
      <c r="BG3418" s="23" t="str">
        <f t="shared" si="543"/>
        <v/>
      </c>
      <c r="BH3418" s="23">
        <f t="shared" ref="BH3418:BH3481" si="546">COUNTA(BI3418,BK3418,BM3418)</f>
        <v>0</v>
      </c>
      <c r="BP3418" s="3">
        <v>1</v>
      </c>
      <c r="BQ3418" s="2" t="s">
        <v>13719</v>
      </c>
    </row>
    <row r="3419" spans="1:69" ht="16.149999999999999" customHeight="1" x14ac:dyDescent="0.25">
      <c r="A3419" s="1">
        <v>3418</v>
      </c>
      <c r="B3419" s="2" t="s">
        <v>211</v>
      </c>
      <c r="C3419" s="2" t="s">
        <v>13723</v>
      </c>
      <c r="D3419" s="2" t="s">
        <v>1097</v>
      </c>
      <c r="E3419" s="2" t="s">
        <v>13724</v>
      </c>
      <c r="F3419" s="67">
        <v>43629</v>
      </c>
      <c r="G3419" s="3">
        <f t="shared" si="537"/>
        <v>6</v>
      </c>
      <c r="H3419" s="3">
        <f t="shared" si="538"/>
        <v>2019</v>
      </c>
      <c r="I3419" s="92">
        <v>0.36458333333333298</v>
      </c>
      <c r="J3419" s="20">
        <f t="shared" si="539"/>
        <v>8</v>
      </c>
      <c r="K3419" s="5" t="str">
        <f t="shared" si="540"/>
        <v>ja</v>
      </c>
      <c r="L3419" s="5" t="s">
        <v>91</v>
      </c>
      <c r="M3419" s="6" t="s">
        <v>74</v>
      </c>
      <c r="N3419" s="5">
        <v>51</v>
      </c>
      <c r="O3419" s="5" t="s">
        <v>126</v>
      </c>
      <c r="P3419" s="5" t="s">
        <v>13725</v>
      </c>
      <c r="Q3419" s="6" t="s">
        <v>109</v>
      </c>
      <c r="R3419" s="6" t="s">
        <v>77</v>
      </c>
      <c r="U3419" s="5" t="s">
        <v>100</v>
      </c>
      <c r="V3419" s="5" t="s">
        <v>80</v>
      </c>
      <c r="X3419" s="2">
        <v>1000</v>
      </c>
      <c r="Y3419" s="2" t="s">
        <v>83</v>
      </c>
      <c r="Z3419" s="2" t="s">
        <v>161</v>
      </c>
      <c r="AA3419" s="2">
        <v>1000</v>
      </c>
      <c r="AB3419" s="2" t="s">
        <v>81</v>
      </c>
      <c r="AC3419" s="2" t="s">
        <v>161</v>
      </c>
      <c r="AD3419" s="2">
        <v>1000</v>
      </c>
      <c r="AE3419" s="2" t="s">
        <v>83</v>
      </c>
      <c r="AF3419" s="2" t="s">
        <v>161</v>
      </c>
      <c r="AJ3419" s="2">
        <v>1000</v>
      </c>
      <c r="AK3419" s="2" t="s">
        <v>83</v>
      </c>
      <c r="AL3419" s="2" t="s">
        <v>161</v>
      </c>
      <c r="AM3419" s="2">
        <v>1000</v>
      </c>
      <c r="AN3419" s="2" t="s">
        <v>81</v>
      </c>
      <c r="AO3419" s="2" t="s">
        <v>161</v>
      </c>
      <c r="AP3419" s="2">
        <v>1000</v>
      </c>
      <c r="AQ3419" s="2" t="s">
        <v>83</v>
      </c>
      <c r="AR3419" s="2" t="s">
        <v>161</v>
      </c>
      <c r="BE3419" s="23" t="str">
        <f t="shared" si="545"/>
        <v>EMF nein</v>
      </c>
      <c r="BF3419" s="23" t="str">
        <f t="shared" si="542"/>
        <v/>
      </c>
      <c r="BG3419" s="23" t="str">
        <f t="shared" si="543"/>
        <v/>
      </c>
      <c r="BH3419" s="23">
        <f t="shared" si="546"/>
        <v>0</v>
      </c>
      <c r="BO3419" s="2" t="s">
        <v>13726</v>
      </c>
      <c r="BP3419" s="3">
        <v>1</v>
      </c>
      <c r="BQ3419" s="2" t="s">
        <v>13722</v>
      </c>
    </row>
    <row r="3420" spans="1:69" ht="16.149999999999999" customHeight="1" x14ac:dyDescent="0.25">
      <c r="A3420" s="93">
        <v>3419</v>
      </c>
      <c r="B3420" s="2" t="s">
        <v>211</v>
      </c>
      <c r="C3420" s="2" t="s">
        <v>9699</v>
      </c>
      <c r="D3420" s="2" t="s">
        <v>151</v>
      </c>
      <c r="E3420" s="2" t="s">
        <v>13728</v>
      </c>
      <c r="F3420" s="67">
        <v>43629</v>
      </c>
      <c r="G3420" s="3">
        <f t="shared" si="537"/>
        <v>6</v>
      </c>
      <c r="H3420" s="3">
        <f t="shared" si="538"/>
        <v>2019</v>
      </c>
      <c r="I3420" s="92">
        <v>0.62847222222222199</v>
      </c>
      <c r="J3420" s="20">
        <f t="shared" si="539"/>
        <v>15</v>
      </c>
      <c r="K3420" s="5" t="str">
        <f t="shared" si="540"/>
        <v>ja</v>
      </c>
      <c r="L3420" s="5" t="s">
        <v>91</v>
      </c>
      <c r="M3420" s="6" t="s">
        <v>74</v>
      </c>
      <c r="N3420" s="5">
        <v>19</v>
      </c>
      <c r="O3420" s="5" t="s">
        <v>126</v>
      </c>
      <c r="P3420" s="5" t="s">
        <v>13729</v>
      </c>
      <c r="R3420" s="6" t="s">
        <v>77</v>
      </c>
      <c r="T3420" s="6" t="s">
        <v>80</v>
      </c>
      <c r="U3420" s="2" t="s">
        <v>74</v>
      </c>
      <c r="V3420" s="5" t="s">
        <v>80</v>
      </c>
      <c r="X3420" s="2">
        <v>950</v>
      </c>
      <c r="Y3420" s="2" t="s">
        <v>81</v>
      </c>
      <c r="Z3420" s="2" t="s">
        <v>84</v>
      </c>
      <c r="AD3420" s="2">
        <v>950</v>
      </c>
      <c r="AE3420" s="2" t="s">
        <v>81</v>
      </c>
      <c r="AF3420" s="2" t="s">
        <v>84</v>
      </c>
      <c r="AJ3420" s="2">
        <v>780</v>
      </c>
      <c r="AK3420" s="2" t="s">
        <v>83</v>
      </c>
      <c r="AL3420" s="2" t="s">
        <v>13730</v>
      </c>
      <c r="AM3420" s="2">
        <v>780</v>
      </c>
      <c r="AN3420" s="2" t="s">
        <v>81</v>
      </c>
      <c r="AO3420" s="2" t="s">
        <v>168</v>
      </c>
      <c r="AP3420" s="2">
        <v>780</v>
      </c>
      <c r="AQ3420" s="2" t="s">
        <v>83</v>
      </c>
      <c r="AR3420" s="2" t="s">
        <v>168</v>
      </c>
      <c r="BE3420" s="23" t="str">
        <f t="shared" si="545"/>
        <v>EMF nein</v>
      </c>
      <c r="BF3420" s="23" t="str">
        <f t="shared" si="542"/>
        <v/>
      </c>
      <c r="BG3420" s="23" t="str">
        <f t="shared" si="543"/>
        <v/>
      </c>
      <c r="BH3420" s="23">
        <f t="shared" si="546"/>
        <v>0</v>
      </c>
      <c r="BP3420" s="3">
        <v>1</v>
      </c>
      <c r="BQ3420" s="2" t="s">
        <v>13727</v>
      </c>
    </row>
    <row r="3421" spans="1:69" ht="16.149999999999999" customHeight="1" x14ac:dyDescent="0.25">
      <c r="A3421" s="1">
        <v>3420</v>
      </c>
      <c r="B3421" s="2" t="s">
        <v>211</v>
      </c>
      <c r="C3421" s="2" t="s">
        <v>2329</v>
      </c>
      <c r="D3421" s="2" t="s">
        <v>296</v>
      </c>
      <c r="E3421" s="2" t="s">
        <v>13732</v>
      </c>
      <c r="F3421" s="67">
        <v>43629</v>
      </c>
      <c r="G3421" s="3">
        <f t="shared" si="537"/>
        <v>6</v>
      </c>
      <c r="H3421" s="3">
        <f t="shared" si="538"/>
        <v>2019</v>
      </c>
      <c r="I3421" s="92">
        <v>0.71527777777777801</v>
      </c>
      <c r="J3421" s="20">
        <f t="shared" si="539"/>
        <v>17</v>
      </c>
      <c r="K3421" s="5" t="str">
        <f t="shared" si="540"/>
        <v>ja</v>
      </c>
      <c r="L3421" s="5" t="s">
        <v>91</v>
      </c>
      <c r="M3421" s="6" t="s">
        <v>74</v>
      </c>
      <c r="N3421" s="5">
        <v>22</v>
      </c>
      <c r="O3421" s="5" t="s">
        <v>75</v>
      </c>
      <c r="P3421" s="127" t="s">
        <v>13733</v>
      </c>
      <c r="R3421" s="6" t="s">
        <v>77</v>
      </c>
      <c r="U3421" s="2" t="s">
        <v>115</v>
      </c>
      <c r="V3421" s="2" t="s">
        <v>80</v>
      </c>
      <c r="X3421" s="2">
        <v>25</v>
      </c>
      <c r="Y3421" s="2" t="s">
        <v>94</v>
      </c>
      <c r="Z3421" s="2" t="s">
        <v>161</v>
      </c>
      <c r="AD3421" s="2">
        <v>25</v>
      </c>
      <c r="AE3421" s="2" t="s">
        <v>94</v>
      </c>
      <c r="AF3421" s="2" t="s">
        <v>161</v>
      </c>
      <c r="BE3421" s="23" t="str">
        <f t="shared" si="545"/>
        <v>EMF nein</v>
      </c>
      <c r="BF3421" s="23" t="str">
        <f t="shared" si="542"/>
        <v/>
      </c>
      <c r="BG3421" s="23" t="str">
        <f t="shared" si="543"/>
        <v/>
      </c>
      <c r="BH3421" s="23">
        <f t="shared" si="546"/>
        <v>0</v>
      </c>
      <c r="BO3421" s="2" t="s">
        <v>13734</v>
      </c>
      <c r="BP3421" s="3">
        <v>1</v>
      </c>
      <c r="BQ3421" s="2" t="s">
        <v>13731</v>
      </c>
    </row>
    <row r="3422" spans="1:69" ht="16.149999999999999" customHeight="1" x14ac:dyDescent="0.25">
      <c r="A3422" s="93">
        <v>3421</v>
      </c>
      <c r="B3422" s="2" t="s">
        <v>190</v>
      </c>
      <c r="C3422" s="2" t="s">
        <v>2476</v>
      </c>
      <c r="E3422" s="2" t="s">
        <v>4173</v>
      </c>
      <c r="F3422" s="67">
        <v>43630</v>
      </c>
      <c r="G3422" s="3">
        <f t="shared" si="537"/>
        <v>6</v>
      </c>
      <c r="H3422" s="3">
        <f t="shared" si="538"/>
        <v>2019</v>
      </c>
      <c r="I3422" s="92">
        <v>8.3333333333333301E-2</v>
      </c>
      <c r="J3422" s="20">
        <f t="shared" si="539"/>
        <v>2</v>
      </c>
      <c r="K3422" s="5" t="str">
        <f t="shared" si="540"/>
        <v>ja</v>
      </c>
      <c r="L3422" s="5" t="s">
        <v>91</v>
      </c>
      <c r="M3422" s="6" t="s">
        <v>115</v>
      </c>
      <c r="N3422" s="5">
        <v>47</v>
      </c>
      <c r="O3422" s="2" t="s">
        <v>5139</v>
      </c>
      <c r="P3422" s="127" t="s">
        <v>13736</v>
      </c>
      <c r="R3422" s="6" t="s">
        <v>77</v>
      </c>
      <c r="S3422" s="127" t="s">
        <v>190</v>
      </c>
      <c r="T3422" s="6" t="s">
        <v>80</v>
      </c>
      <c r="X3422" s="2">
        <v>485</v>
      </c>
      <c r="Y3422" s="2" t="s">
        <v>83</v>
      </c>
      <c r="Z3422" s="2" t="s">
        <v>161</v>
      </c>
      <c r="AA3422" s="2">
        <v>485</v>
      </c>
      <c r="AB3422" s="2" t="s">
        <v>81</v>
      </c>
      <c r="AC3422" s="2" t="s">
        <v>161</v>
      </c>
      <c r="AD3422" s="2">
        <v>485</v>
      </c>
      <c r="AE3422" s="2" t="s">
        <v>83</v>
      </c>
      <c r="AF3422" s="2" t="s">
        <v>161</v>
      </c>
      <c r="AJ3422" s="2">
        <v>485</v>
      </c>
      <c r="AK3422" s="2" t="s">
        <v>83</v>
      </c>
      <c r="AL3422" s="2" t="s">
        <v>161</v>
      </c>
      <c r="AM3422" s="2">
        <v>485</v>
      </c>
      <c r="AN3422" s="2" t="s">
        <v>81</v>
      </c>
      <c r="AO3422" s="2" t="s">
        <v>161</v>
      </c>
      <c r="AP3422" s="2">
        <v>485</v>
      </c>
      <c r="AQ3422" s="2" t="s">
        <v>83</v>
      </c>
      <c r="AR3422" s="2" t="s">
        <v>161</v>
      </c>
      <c r="AV3422" s="2">
        <v>485</v>
      </c>
      <c r="AW3422" s="2" t="s">
        <v>81</v>
      </c>
      <c r="AX3422" s="2" t="s">
        <v>161</v>
      </c>
      <c r="BE3422" s="23" t="str">
        <f t="shared" si="545"/>
        <v>EMF ja</v>
      </c>
      <c r="BF3422" s="23">
        <f t="shared" si="542"/>
        <v>30</v>
      </c>
      <c r="BG3422" s="23" t="str">
        <f t="shared" si="543"/>
        <v>&lt;100m</v>
      </c>
      <c r="BH3422" s="23">
        <f t="shared" si="546"/>
        <v>2</v>
      </c>
      <c r="BK3422" s="2" t="s">
        <v>162</v>
      </c>
      <c r="BL3422" s="2">
        <v>100</v>
      </c>
      <c r="BM3422" s="2" t="s">
        <v>162</v>
      </c>
      <c r="BN3422" s="2">
        <v>30</v>
      </c>
      <c r="BO3422" s="2" t="s">
        <v>13737</v>
      </c>
      <c r="BP3422" s="3">
        <v>1</v>
      </c>
      <c r="BQ3422" s="2" t="s">
        <v>13735</v>
      </c>
    </row>
    <row r="3423" spans="1:69" ht="16.149999999999999" customHeight="1" x14ac:dyDescent="0.25">
      <c r="A3423" s="93">
        <v>3422</v>
      </c>
      <c r="B3423" s="2" t="s">
        <v>211</v>
      </c>
      <c r="C3423" s="2" t="s">
        <v>1328</v>
      </c>
      <c r="D3423" s="2" t="s">
        <v>113</v>
      </c>
      <c r="E3423" s="2" t="s">
        <v>12004</v>
      </c>
      <c r="F3423" s="67">
        <v>43629</v>
      </c>
      <c r="G3423" s="3">
        <f t="shared" si="537"/>
        <v>6</v>
      </c>
      <c r="H3423" s="3">
        <f t="shared" si="538"/>
        <v>2019</v>
      </c>
      <c r="I3423" s="92">
        <v>0.94791666666666696</v>
      </c>
      <c r="J3423" s="20">
        <f t="shared" si="539"/>
        <v>22</v>
      </c>
      <c r="K3423" s="5" t="str">
        <f t="shared" si="540"/>
        <v>ja</v>
      </c>
      <c r="L3423" s="5" t="s">
        <v>91</v>
      </c>
      <c r="M3423" s="6" t="s">
        <v>115</v>
      </c>
      <c r="N3423" s="5">
        <v>25</v>
      </c>
      <c r="O3423" s="5" t="s">
        <v>5139</v>
      </c>
      <c r="P3423" s="127" t="s">
        <v>13739</v>
      </c>
      <c r="R3423" s="6" t="s">
        <v>77</v>
      </c>
      <c r="T3423" s="6" t="s">
        <v>80</v>
      </c>
      <c r="U3423" s="2" t="s">
        <v>208</v>
      </c>
      <c r="X3423" s="2">
        <v>292</v>
      </c>
      <c r="Y3423" s="2" t="s">
        <v>81</v>
      </c>
      <c r="Z3423" s="2" t="s">
        <v>84</v>
      </c>
      <c r="AA3423" s="2">
        <v>292</v>
      </c>
      <c r="AB3423" s="2" t="s">
        <v>81</v>
      </c>
      <c r="AC3423" s="2" t="s">
        <v>84</v>
      </c>
      <c r="AD3423" s="2">
        <v>292</v>
      </c>
      <c r="AE3423" s="2" t="s">
        <v>81</v>
      </c>
      <c r="AF3423" s="2" t="s">
        <v>84</v>
      </c>
      <c r="AJ3423" s="2">
        <v>360</v>
      </c>
      <c r="AK3423" s="2" t="s">
        <v>81</v>
      </c>
      <c r="AL3423" s="2" t="s">
        <v>82</v>
      </c>
      <c r="AM3423" s="2">
        <v>311</v>
      </c>
      <c r="AN3423" s="2" t="s">
        <v>81</v>
      </c>
      <c r="AO3423" s="2" t="s">
        <v>84</v>
      </c>
      <c r="AP3423" s="2">
        <v>360</v>
      </c>
      <c r="AQ3423" s="2" t="s">
        <v>81</v>
      </c>
      <c r="AR3423" s="2" t="s">
        <v>82</v>
      </c>
      <c r="AV3423" s="1">
        <v>488</v>
      </c>
      <c r="AW3423" s="1" t="s">
        <v>83</v>
      </c>
      <c r="AX3423" s="1" t="s">
        <v>84</v>
      </c>
      <c r="AY3423" s="1">
        <v>488</v>
      </c>
      <c r="AZ3423" s="1" t="s">
        <v>81</v>
      </c>
      <c r="BA3423" s="1" t="s">
        <v>84</v>
      </c>
      <c r="BB3423" s="1">
        <v>488</v>
      </c>
      <c r="BC3423" s="1" t="s">
        <v>83</v>
      </c>
      <c r="BD3423" s="1" t="s">
        <v>84</v>
      </c>
      <c r="BE3423" s="23" t="str">
        <f t="shared" si="545"/>
        <v>EMF nein</v>
      </c>
      <c r="BF3423" s="23" t="str">
        <f t="shared" si="542"/>
        <v/>
      </c>
      <c r="BG3423" s="23" t="str">
        <f t="shared" si="543"/>
        <v/>
      </c>
      <c r="BH3423" s="23">
        <f t="shared" si="546"/>
        <v>0</v>
      </c>
      <c r="BO3423" s="2" t="s">
        <v>13740</v>
      </c>
      <c r="BP3423" s="3">
        <v>1</v>
      </c>
      <c r="BQ3423" s="2" t="s">
        <v>13738</v>
      </c>
    </row>
    <row r="3424" spans="1:69" ht="16.149999999999999" customHeight="1" x14ac:dyDescent="0.25">
      <c r="A3424" s="93">
        <v>3423</v>
      </c>
      <c r="B3424" s="2" t="s">
        <v>211</v>
      </c>
      <c r="C3424" s="2" t="s">
        <v>13742</v>
      </c>
      <c r="D3424" s="2" t="s">
        <v>896</v>
      </c>
      <c r="E3424" s="2" t="s">
        <v>13743</v>
      </c>
      <c r="F3424" s="67">
        <v>43629</v>
      </c>
      <c r="G3424" s="3">
        <f t="shared" si="537"/>
        <v>6</v>
      </c>
      <c r="H3424" s="3">
        <f t="shared" si="538"/>
        <v>2019</v>
      </c>
      <c r="I3424" s="92">
        <v>0.69444444444444398</v>
      </c>
      <c r="J3424" s="20">
        <f t="shared" si="539"/>
        <v>16</v>
      </c>
      <c r="K3424" s="5" t="str">
        <f t="shared" si="540"/>
        <v>ja</v>
      </c>
      <c r="L3424" s="5" t="s">
        <v>91</v>
      </c>
      <c r="M3424" s="6" t="s">
        <v>74</v>
      </c>
      <c r="N3424" s="5">
        <v>43</v>
      </c>
      <c r="O3424" s="2" t="s">
        <v>10213</v>
      </c>
      <c r="P3424" s="5" t="s">
        <v>13744</v>
      </c>
      <c r="R3424" s="6" t="s">
        <v>77</v>
      </c>
      <c r="S3424" s="2" t="s">
        <v>109</v>
      </c>
      <c r="U3424" s="127" t="s">
        <v>74</v>
      </c>
      <c r="AA3424" s="2">
        <v>100</v>
      </c>
      <c r="AB3424" s="2" t="s">
        <v>81</v>
      </c>
      <c r="AC3424" s="2" t="s">
        <v>168</v>
      </c>
      <c r="BE3424" s="23" t="str">
        <f t="shared" si="545"/>
        <v>EMF nein</v>
      </c>
      <c r="BF3424" s="23" t="str">
        <f t="shared" si="542"/>
        <v/>
      </c>
      <c r="BG3424" s="23" t="str">
        <f t="shared" si="543"/>
        <v/>
      </c>
      <c r="BH3424" s="23">
        <f t="shared" si="546"/>
        <v>0</v>
      </c>
      <c r="BO3424" s="2" t="s">
        <v>13745</v>
      </c>
      <c r="BP3424" s="3">
        <v>1</v>
      </c>
      <c r="BQ3424" s="2" t="s">
        <v>13741</v>
      </c>
    </row>
    <row r="3425" spans="1:70" ht="16.149999999999999" customHeight="1" x14ac:dyDescent="0.25">
      <c r="A3425" s="93">
        <v>3424</v>
      </c>
      <c r="B3425" s="2" t="s">
        <v>211</v>
      </c>
      <c r="C3425" s="2" t="s">
        <v>2886</v>
      </c>
      <c r="D3425" s="2" t="s">
        <v>145</v>
      </c>
      <c r="E3425" s="2" t="s">
        <v>13747</v>
      </c>
      <c r="F3425" s="67">
        <v>43629</v>
      </c>
      <c r="G3425" s="3">
        <f t="shared" si="537"/>
        <v>6</v>
      </c>
      <c r="H3425" s="3">
        <f t="shared" si="538"/>
        <v>2019</v>
      </c>
      <c r="I3425" s="92">
        <v>0.69791666666666696</v>
      </c>
      <c r="J3425" s="20">
        <f t="shared" si="539"/>
        <v>16</v>
      </c>
      <c r="K3425" s="5" t="str">
        <f t="shared" si="540"/>
        <v>ja</v>
      </c>
      <c r="L3425" s="5" t="s">
        <v>73</v>
      </c>
      <c r="M3425" s="6" t="s">
        <v>74</v>
      </c>
      <c r="N3425" s="5">
        <v>33</v>
      </c>
      <c r="O3425" s="5" t="s">
        <v>5139</v>
      </c>
      <c r="P3425" s="5" t="s">
        <v>9081</v>
      </c>
      <c r="R3425" s="6" t="s">
        <v>77</v>
      </c>
      <c r="U3425" s="2" t="s">
        <v>208</v>
      </c>
      <c r="V3425" s="2" t="s">
        <v>80</v>
      </c>
      <c r="X3425" s="2">
        <v>320</v>
      </c>
      <c r="Y3425" s="2" t="s">
        <v>83</v>
      </c>
      <c r="Z3425" s="2" t="s">
        <v>84</v>
      </c>
      <c r="AA3425" s="2">
        <v>320</v>
      </c>
      <c r="AB3425" s="2" t="s">
        <v>81</v>
      </c>
      <c r="AC3425" s="2" t="s">
        <v>84</v>
      </c>
      <c r="AD3425" s="2">
        <v>320</v>
      </c>
      <c r="AE3425" s="2" t="s">
        <v>83</v>
      </c>
      <c r="AF3425" s="2" t="s">
        <v>84</v>
      </c>
      <c r="AJ3425" s="2">
        <v>320</v>
      </c>
      <c r="AK3425" s="2" t="s">
        <v>83</v>
      </c>
      <c r="AL3425" s="2" t="s">
        <v>84</v>
      </c>
      <c r="AM3425" s="2">
        <v>320</v>
      </c>
      <c r="AN3425" s="2" t="s">
        <v>81</v>
      </c>
      <c r="AO3425" s="2" t="s">
        <v>84</v>
      </c>
      <c r="AP3425" s="2">
        <v>320</v>
      </c>
      <c r="AQ3425" s="2" t="s">
        <v>83</v>
      </c>
      <c r="AR3425" s="2" t="s">
        <v>84</v>
      </c>
      <c r="BE3425" s="23" t="str">
        <f t="shared" si="545"/>
        <v>EMF ja</v>
      </c>
      <c r="BF3425" s="23">
        <f t="shared" si="542"/>
        <v>30</v>
      </c>
      <c r="BG3425" s="23" t="str">
        <f t="shared" si="543"/>
        <v>&lt;100m</v>
      </c>
      <c r="BH3425" s="23">
        <f t="shared" si="546"/>
        <v>1</v>
      </c>
      <c r="BK3425" s="2" t="s">
        <v>162</v>
      </c>
      <c r="BL3425" s="2">
        <v>30</v>
      </c>
      <c r="BO3425" s="2" t="s">
        <v>13748</v>
      </c>
      <c r="BP3425" s="3">
        <v>1</v>
      </c>
      <c r="BQ3425" s="2" t="s">
        <v>13746</v>
      </c>
    </row>
    <row r="3426" spans="1:70" ht="16.149999999999999" customHeight="1" x14ac:dyDescent="0.25">
      <c r="A3426" s="1">
        <v>3425</v>
      </c>
      <c r="B3426" s="2" t="s">
        <v>87</v>
      </c>
      <c r="C3426" s="2" t="s">
        <v>13750</v>
      </c>
      <c r="D3426" s="2" t="s">
        <v>192</v>
      </c>
      <c r="E3426" s="2" t="s">
        <v>13751</v>
      </c>
      <c r="F3426" s="67">
        <v>43630</v>
      </c>
      <c r="G3426" s="3">
        <f t="shared" si="537"/>
        <v>6</v>
      </c>
      <c r="H3426" s="3">
        <f t="shared" si="538"/>
        <v>2019</v>
      </c>
      <c r="I3426" s="92">
        <v>0.62152777777777801</v>
      </c>
      <c r="J3426" s="20">
        <f t="shared" si="539"/>
        <v>14</v>
      </c>
      <c r="K3426" s="5" t="str">
        <f t="shared" si="540"/>
        <v>ja</v>
      </c>
      <c r="L3426" s="5" t="s">
        <v>91</v>
      </c>
      <c r="M3426" s="6" t="s">
        <v>100</v>
      </c>
      <c r="N3426" s="5">
        <v>72</v>
      </c>
      <c r="O3426" s="2" t="s">
        <v>126</v>
      </c>
      <c r="P3426" s="127" t="s">
        <v>13752</v>
      </c>
      <c r="R3426" s="6" t="s">
        <v>77</v>
      </c>
      <c r="T3426" s="6" t="s">
        <v>202</v>
      </c>
      <c r="U3426" s="2" t="s">
        <v>74</v>
      </c>
      <c r="X3426" s="2">
        <v>748</v>
      </c>
      <c r="Y3426" s="2" t="s">
        <v>83</v>
      </c>
      <c r="Z3426" s="2" t="s">
        <v>161</v>
      </c>
      <c r="AA3426" s="2">
        <v>748</v>
      </c>
      <c r="AB3426" s="2" t="s">
        <v>81</v>
      </c>
      <c r="AC3426" s="2" t="s">
        <v>161</v>
      </c>
      <c r="AD3426" s="2">
        <v>748</v>
      </c>
      <c r="AE3426" s="2" t="s">
        <v>81</v>
      </c>
      <c r="AF3426" s="2" t="s">
        <v>161</v>
      </c>
      <c r="AJ3426" s="2">
        <v>3000</v>
      </c>
      <c r="AK3426" s="2" t="s">
        <v>83</v>
      </c>
      <c r="AL3426" s="2" t="s">
        <v>84</v>
      </c>
      <c r="AM3426" s="2">
        <v>3000</v>
      </c>
      <c r="AN3426" s="2" t="s">
        <v>81</v>
      </c>
      <c r="AO3426" s="2" t="s">
        <v>84</v>
      </c>
      <c r="AP3426" s="2">
        <v>3000</v>
      </c>
      <c r="AQ3426" s="2" t="s">
        <v>83</v>
      </c>
      <c r="AR3426" s="2" t="s">
        <v>84</v>
      </c>
      <c r="AV3426" s="2">
        <v>3000</v>
      </c>
      <c r="AW3426" s="2" t="s">
        <v>83</v>
      </c>
      <c r="AX3426" s="2" t="s">
        <v>84</v>
      </c>
      <c r="AY3426" s="2">
        <v>3000</v>
      </c>
      <c r="AZ3426" s="2" t="s">
        <v>81</v>
      </c>
      <c r="BA3426" s="2" t="s">
        <v>84</v>
      </c>
      <c r="BB3426" s="2">
        <v>3000</v>
      </c>
      <c r="BC3426" s="2" t="s">
        <v>83</v>
      </c>
      <c r="BD3426" s="2" t="s">
        <v>84</v>
      </c>
      <c r="BE3426" s="23" t="str">
        <f t="shared" si="545"/>
        <v>EMF nein</v>
      </c>
      <c r="BF3426" s="23" t="str">
        <f t="shared" si="542"/>
        <v/>
      </c>
      <c r="BG3426" s="23" t="str">
        <f t="shared" si="543"/>
        <v/>
      </c>
      <c r="BH3426" s="23">
        <f t="shared" si="546"/>
        <v>0</v>
      </c>
      <c r="BO3426" s="2" t="s">
        <v>13753</v>
      </c>
      <c r="BP3426" s="3">
        <v>1</v>
      </c>
      <c r="BQ3426" s="2" t="s">
        <v>13749</v>
      </c>
    </row>
    <row r="3427" spans="1:70" ht="16.149999999999999" customHeight="1" x14ac:dyDescent="0.25">
      <c r="A3427" s="93">
        <v>3426</v>
      </c>
      <c r="B3427" s="2" t="s">
        <v>211</v>
      </c>
      <c r="C3427" s="44" t="s">
        <v>9666</v>
      </c>
      <c r="D3427" s="2" t="s">
        <v>151</v>
      </c>
      <c r="E3427" s="2" t="s">
        <v>4121</v>
      </c>
      <c r="F3427" s="67">
        <v>43630</v>
      </c>
      <c r="G3427" s="3">
        <f t="shared" si="537"/>
        <v>6</v>
      </c>
      <c r="H3427" s="3">
        <f t="shared" si="538"/>
        <v>2019</v>
      </c>
      <c r="I3427" s="92">
        <v>0.53819444444444398</v>
      </c>
      <c r="J3427" s="20">
        <f t="shared" si="539"/>
        <v>12</v>
      </c>
      <c r="K3427" s="5" t="str">
        <f t="shared" si="540"/>
        <v>ja</v>
      </c>
      <c r="L3427" s="5" t="s">
        <v>91</v>
      </c>
      <c r="M3427" s="6" t="s">
        <v>100</v>
      </c>
      <c r="N3427" s="5">
        <v>36</v>
      </c>
      <c r="O3427" s="5" t="s">
        <v>126</v>
      </c>
      <c r="P3427" s="127" t="s">
        <v>13755</v>
      </c>
      <c r="R3427" s="6" t="s">
        <v>77</v>
      </c>
      <c r="T3427" s="6" t="s">
        <v>80</v>
      </c>
      <c r="U3427" s="6" t="s">
        <v>11554</v>
      </c>
      <c r="X3427" s="2">
        <v>937</v>
      </c>
      <c r="Y3427" s="2" t="s">
        <v>81</v>
      </c>
      <c r="Z3427" s="2" t="s">
        <v>82</v>
      </c>
      <c r="AA3427" s="2">
        <v>937</v>
      </c>
      <c r="AB3427" s="2" t="s">
        <v>81</v>
      </c>
      <c r="AC3427" s="2" t="s">
        <v>82</v>
      </c>
      <c r="AD3427" s="2">
        <v>937</v>
      </c>
      <c r="AE3427" s="2" t="s">
        <v>83</v>
      </c>
      <c r="AF3427" s="2" t="s">
        <v>82</v>
      </c>
      <c r="AJ3427" s="2">
        <v>937</v>
      </c>
      <c r="AK3427" s="2" t="s">
        <v>81</v>
      </c>
      <c r="AL3427" s="2" t="s">
        <v>82</v>
      </c>
      <c r="AM3427" s="2">
        <v>937</v>
      </c>
      <c r="AN3427" s="2" t="s">
        <v>81</v>
      </c>
      <c r="AO3427" s="2" t="s">
        <v>82</v>
      </c>
      <c r="AP3427" s="2">
        <v>937</v>
      </c>
      <c r="AQ3427" s="2" t="s">
        <v>83</v>
      </c>
      <c r="AR3427" s="2" t="s">
        <v>82</v>
      </c>
      <c r="BE3427" s="23" t="str">
        <f t="shared" si="545"/>
        <v>EMF ja</v>
      </c>
      <c r="BF3427" s="23">
        <f t="shared" si="542"/>
        <v>10</v>
      </c>
      <c r="BG3427" s="23" t="str">
        <f t="shared" si="543"/>
        <v>&lt;100m</v>
      </c>
      <c r="BH3427" s="23">
        <f t="shared" si="546"/>
        <v>1</v>
      </c>
      <c r="BI3427" s="2" t="s">
        <v>162</v>
      </c>
      <c r="BJ3427" s="2">
        <v>10</v>
      </c>
      <c r="BO3427" s="2" t="s">
        <v>13756</v>
      </c>
      <c r="BP3427" s="3">
        <v>1</v>
      </c>
      <c r="BQ3427" s="2" t="s">
        <v>13754</v>
      </c>
    </row>
    <row r="3428" spans="1:70" ht="16.149999999999999" customHeight="1" x14ac:dyDescent="0.25">
      <c r="A3428" s="93">
        <v>3427</v>
      </c>
      <c r="B3428" s="2" t="s">
        <v>211</v>
      </c>
      <c r="C3428" s="2" t="s">
        <v>881</v>
      </c>
      <c r="D3428" s="2" t="s">
        <v>124</v>
      </c>
      <c r="E3428" s="2" t="s">
        <v>13758</v>
      </c>
      <c r="F3428" s="67">
        <v>43630</v>
      </c>
      <c r="G3428" s="3">
        <f t="shared" si="537"/>
        <v>6</v>
      </c>
      <c r="H3428" s="3">
        <f t="shared" si="538"/>
        <v>2019</v>
      </c>
      <c r="I3428" s="92">
        <v>0.75</v>
      </c>
      <c r="J3428" s="20">
        <f t="shared" si="539"/>
        <v>18</v>
      </c>
      <c r="K3428" s="5" t="str">
        <f t="shared" si="540"/>
        <v>ja</v>
      </c>
      <c r="L3428" s="5" t="s">
        <v>91</v>
      </c>
      <c r="M3428" s="6" t="s">
        <v>100</v>
      </c>
      <c r="N3428" s="5">
        <v>54</v>
      </c>
      <c r="O3428" s="2" t="s">
        <v>140</v>
      </c>
      <c r="P3428" s="127" t="s">
        <v>13759</v>
      </c>
      <c r="R3428" s="6" t="s">
        <v>77</v>
      </c>
      <c r="T3428" s="6" t="s">
        <v>80</v>
      </c>
      <c r="U3428" s="2" t="s">
        <v>74</v>
      </c>
      <c r="X3428" s="2">
        <v>70</v>
      </c>
      <c r="Y3428" s="2" t="s">
        <v>94</v>
      </c>
      <c r="Z3428" s="2" t="s">
        <v>84</v>
      </c>
      <c r="AA3428" s="2">
        <v>70</v>
      </c>
      <c r="AB3428" s="2" t="s">
        <v>94</v>
      </c>
      <c r="AC3428" s="2" t="s">
        <v>84</v>
      </c>
      <c r="AD3428" s="2">
        <v>70</v>
      </c>
      <c r="AE3428" s="2" t="s">
        <v>94</v>
      </c>
      <c r="AF3428" s="2" t="s">
        <v>84</v>
      </c>
      <c r="BE3428" s="23" t="str">
        <f t="shared" si="545"/>
        <v>EMF ja</v>
      </c>
      <c r="BF3428" s="23">
        <f t="shared" si="542"/>
        <v>600</v>
      </c>
      <c r="BG3428" s="23" t="str">
        <f t="shared" si="543"/>
        <v>500+m</v>
      </c>
      <c r="BH3428" s="23">
        <f t="shared" si="546"/>
        <v>3</v>
      </c>
      <c r="BI3428" s="2" t="s">
        <v>162</v>
      </c>
      <c r="BJ3428" s="2">
        <v>600</v>
      </c>
      <c r="BK3428" s="2" t="s">
        <v>162</v>
      </c>
      <c r="BL3428" s="2">
        <v>700</v>
      </c>
      <c r="BM3428" s="2" t="s">
        <v>162</v>
      </c>
      <c r="BN3428" s="2">
        <v>900</v>
      </c>
      <c r="BO3428" s="2" t="s">
        <v>13760</v>
      </c>
      <c r="BP3428" s="3">
        <v>1</v>
      </c>
      <c r="BQ3428" s="2" t="s">
        <v>13757</v>
      </c>
    </row>
    <row r="3429" spans="1:70" ht="16.149999999999999" customHeight="1" x14ac:dyDescent="0.25">
      <c r="A3429" s="93">
        <v>3428</v>
      </c>
      <c r="B3429" s="2" t="s">
        <v>211</v>
      </c>
      <c r="C3429" s="2" t="s">
        <v>8626</v>
      </c>
      <c r="D3429" s="2" t="s">
        <v>124</v>
      </c>
      <c r="E3429" s="2" t="s">
        <v>13762</v>
      </c>
      <c r="F3429" s="67">
        <v>43630</v>
      </c>
      <c r="G3429" s="3">
        <f t="shared" si="537"/>
        <v>6</v>
      </c>
      <c r="H3429" s="3">
        <f t="shared" si="538"/>
        <v>2019</v>
      </c>
      <c r="I3429" s="92">
        <v>0.67708333333333304</v>
      </c>
      <c r="J3429" s="20">
        <f t="shared" si="539"/>
        <v>16</v>
      </c>
      <c r="K3429" s="5" t="str">
        <f t="shared" si="540"/>
        <v>ja</v>
      </c>
      <c r="L3429" s="5" t="s">
        <v>91</v>
      </c>
      <c r="M3429" s="6" t="s">
        <v>74</v>
      </c>
      <c r="N3429" s="5">
        <v>59</v>
      </c>
      <c r="O3429" s="6" t="s">
        <v>3288</v>
      </c>
      <c r="P3429" s="127" t="s">
        <v>13763</v>
      </c>
      <c r="R3429" s="6" t="s">
        <v>77</v>
      </c>
      <c r="T3429" s="6" t="s">
        <v>80</v>
      </c>
      <c r="U3429" s="2" t="s">
        <v>74</v>
      </c>
      <c r="V3429" s="2" t="s">
        <v>80</v>
      </c>
      <c r="X3429" s="2">
        <v>330</v>
      </c>
      <c r="Y3429" s="2" t="s">
        <v>94</v>
      </c>
      <c r="Z3429" s="2" t="s">
        <v>84</v>
      </c>
      <c r="AA3429" s="2">
        <v>330</v>
      </c>
      <c r="AB3429" s="2" t="s">
        <v>94</v>
      </c>
      <c r="AC3429" s="2" t="s">
        <v>84</v>
      </c>
      <c r="AD3429" s="2">
        <v>330</v>
      </c>
      <c r="AE3429" s="2" t="s">
        <v>94</v>
      </c>
      <c r="AF3429" s="2" t="s">
        <v>84</v>
      </c>
      <c r="BE3429" s="23" t="str">
        <f t="shared" si="545"/>
        <v>EMF ja</v>
      </c>
      <c r="BF3429" s="23">
        <f t="shared" si="542"/>
        <v>30</v>
      </c>
      <c r="BG3429" s="23" t="str">
        <f t="shared" si="543"/>
        <v>&lt;100m</v>
      </c>
      <c r="BH3429" s="23">
        <f t="shared" si="546"/>
        <v>1</v>
      </c>
      <c r="BM3429" s="2" t="s">
        <v>162</v>
      </c>
      <c r="BN3429" s="2">
        <v>30</v>
      </c>
      <c r="BO3429" s="2" t="s">
        <v>13764</v>
      </c>
      <c r="BP3429" s="3">
        <v>1</v>
      </c>
      <c r="BQ3429" s="2" t="s">
        <v>13761</v>
      </c>
    </row>
    <row r="3430" spans="1:70" ht="16.149999999999999" customHeight="1" x14ac:dyDescent="0.25">
      <c r="A3430" s="93">
        <v>3429</v>
      </c>
      <c r="B3430" s="2" t="s">
        <v>211</v>
      </c>
      <c r="C3430" s="2" t="s">
        <v>3736</v>
      </c>
      <c r="D3430" s="2" t="s">
        <v>264</v>
      </c>
      <c r="E3430" s="2" t="s">
        <v>415</v>
      </c>
      <c r="F3430" s="67">
        <v>39613</v>
      </c>
      <c r="G3430" s="3">
        <f t="shared" si="537"/>
        <v>6</v>
      </c>
      <c r="H3430" s="3">
        <f t="shared" si="538"/>
        <v>2008</v>
      </c>
      <c r="I3430" s="92">
        <v>5.5555555555555601E-2</v>
      </c>
      <c r="J3430" s="20">
        <f t="shared" si="539"/>
        <v>1</v>
      </c>
      <c r="K3430" s="5" t="str">
        <f t="shared" si="540"/>
        <v>ja</v>
      </c>
      <c r="L3430" s="5" t="s">
        <v>91</v>
      </c>
      <c r="M3430" s="6" t="s">
        <v>74</v>
      </c>
      <c r="N3430" s="5">
        <v>39</v>
      </c>
      <c r="O3430" s="2" t="s">
        <v>126</v>
      </c>
      <c r="P3430" s="127" t="s">
        <v>13766</v>
      </c>
      <c r="T3430" s="6" t="s">
        <v>202</v>
      </c>
      <c r="X3430" s="2">
        <v>1410</v>
      </c>
      <c r="Y3430" s="2" t="s">
        <v>83</v>
      </c>
      <c r="Z3430" s="2" t="s">
        <v>82</v>
      </c>
      <c r="AA3430" s="2">
        <v>1410</v>
      </c>
      <c r="AB3430" s="2" t="s">
        <v>83</v>
      </c>
      <c r="AC3430" s="2" t="s">
        <v>82</v>
      </c>
      <c r="AJ3430" s="2">
        <v>1410</v>
      </c>
      <c r="AK3430" s="2" t="s">
        <v>83</v>
      </c>
      <c r="AL3430" s="2" t="s">
        <v>82</v>
      </c>
      <c r="AM3430" s="2">
        <v>1410</v>
      </c>
      <c r="AN3430" s="2" t="s">
        <v>83</v>
      </c>
      <c r="AO3430" s="2" t="s">
        <v>82</v>
      </c>
      <c r="AV3430" s="2">
        <v>1410</v>
      </c>
      <c r="AW3430" s="2" t="s">
        <v>81</v>
      </c>
      <c r="AX3430" s="2" t="s">
        <v>82</v>
      </c>
      <c r="BE3430" s="23" t="str">
        <f t="shared" si="545"/>
        <v>EMF ja</v>
      </c>
      <c r="BF3430" s="23">
        <f t="shared" si="542"/>
        <v>1060</v>
      </c>
      <c r="BG3430" s="23" t="str">
        <f t="shared" si="543"/>
        <v>500+m</v>
      </c>
      <c r="BH3430" s="23">
        <f t="shared" si="546"/>
        <v>1</v>
      </c>
      <c r="BI3430" s="2" t="s">
        <v>162</v>
      </c>
      <c r="BJ3430" s="2">
        <v>1060</v>
      </c>
      <c r="BO3430" s="2" t="s">
        <v>13767</v>
      </c>
      <c r="BP3430" s="3">
        <v>1</v>
      </c>
      <c r="BQ3430" s="2" t="s">
        <v>13765</v>
      </c>
    </row>
    <row r="3431" spans="1:70" ht="16.149999999999999" customHeight="1" x14ac:dyDescent="0.25">
      <c r="A3431" s="1">
        <v>3430</v>
      </c>
      <c r="B3431" s="2" t="s">
        <v>211</v>
      </c>
      <c r="C3431" s="2" t="s">
        <v>13769</v>
      </c>
      <c r="D3431" s="2" t="s">
        <v>151</v>
      </c>
      <c r="E3431" s="2" t="s">
        <v>13770</v>
      </c>
      <c r="F3431" s="67">
        <v>41442</v>
      </c>
      <c r="G3431" s="3">
        <f t="shared" si="537"/>
        <v>6</v>
      </c>
      <c r="H3431" s="3">
        <f t="shared" si="538"/>
        <v>2013</v>
      </c>
      <c r="I3431" s="2" t="s">
        <v>109</v>
      </c>
      <c r="J3431" s="20" t="e">
        <f t="shared" si="539"/>
        <v>#VALUE!</v>
      </c>
      <c r="K3431" s="5" t="str">
        <f t="shared" si="540"/>
        <v>ja</v>
      </c>
      <c r="L3431" s="5" t="s">
        <v>91</v>
      </c>
      <c r="M3431" s="6" t="s">
        <v>74</v>
      </c>
      <c r="N3431" s="5">
        <v>19</v>
      </c>
      <c r="O3431" s="2" t="s">
        <v>126</v>
      </c>
      <c r="P3431" s="127" t="s">
        <v>13771</v>
      </c>
      <c r="R3431" s="6" t="s">
        <v>77</v>
      </c>
      <c r="T3431" s="6" t="s">
        <v>80</v>
      </c>
      <c r="V3431" s="2" t="s">
        <v>80</v>
      </c>
      <c r="X3431" s="2">
        <v>1480</v>
      </c>
      <c r="Y3431" s="2" t="s">
        <v>81</v>
      </c>
      <c r="Z3431" s="2" t="s">
        <v>84</v>
      </c>
      <c r="AA3431" s="2">
        <v>1480</v>
      </c>
      <c r="AB3431" s="2" t="s">
        <v>6084</v>
      </c>
      <c r="AC3431" s="2" t="s">
        <v>84</v>
      </c>
      <c r="AD3431" s="2">
        <v>1480</v>
      </c>
      <c r="AE3431" s="2" t="s">
        <v>83</v>
      </c>
      <c r="AF3431" s="2" t="s">
        <v>84</v>
      </c>
      <c r="BE3431" s="23" t="str">
        <f t="shared" si="545"/>
        <v>EMF ja</v>
      </c>
      <c r="BF3431" s="23">
        <f t="shared" si="542"/>
        <v>500</v>
      </c>
      <c r="BG3431" s="23" t="str">
        <f t="shared" si="543"/>
        <v>500+m</v>
      </c>
      <c r="BH3431" s="23">
        <f t="shared" si="546"/>
        <v>2</v>
      </c>
      <c r="BI3431" s="2" t="s">
        <v>162</v>
      </c>
      <c r="BJ3431" s="2">
        <v>500</v>
      </c>
      <c r="BK3431" s="2" t="s">
        <v>162</v>
      </c>
      <c r="BL3431" s="2">
        <v>600</v>
      </c>
      <c r="BO3431" s="2" t="s">
        <v>13772</v>
      </c>
      <c r="BP3431" s="3">
        <v>1</v>
      </c>
      <c r="BQ3431" s="2" t="s">
        <v>13768</v>
      </c>
    </row>
    <row r="3432" spans="1:70" ht="16.149999999999999" customHeight="1" x14ac:dyDescent="0.25">
      <c r="A3432" s="1">
        <v>3431</v>
      </c>
      <c r="B3432" s="2" t="s">
        <v>211</v>
      </c>
      <c r="C3432" s="2" t="s">
        <v>123</v>
      </c>
      <c r="E3432" s="2" t="s">
        <v>13774</v>
      </c>
      <c r="F3432" s="67">
        <v>43630</v>
      </c>
      <c r="G3432" s="3">
        <f t="shared" si="537"/>
        <v>6</v>
      </c>
      <c r="H3432" s="3">
        <f t="shared" si="538"/>
        <v>2019</v>
      </c>
      <c r="I3432" s="92">
        <v>0.73611111111111105</v>
      </c>
      <c r="J3432" s="20">
        <f t="shared" si="539"/>
        <v>17</v>
      </c>
      <c r="K3432" s="5" t="str">
        <f t="shared" si="540"/>
        <v>ja</v>
      </c>
      <c r="L3432" s="5" t="s">
        <v>91</v>
      </c>
      <c r="M3432" s="6" t="s">
        <v>100</v>
      </c>
      <c r="N3432" s="5">
        <v>54</v>
      </c>
      <c r="O3432" s="2" t="s">
        <v>126</v>
      </c>
      <c r="P3432" s="127" t="s">
        <v>22310</v>
      </c>
      <c r="R3432" s="6" t="s">
        <v>77</v>
      </c>
      <c r="T3432" s="6" t="s">
        <v>80</v>
      </c>
      <c r="BE3432" s="23" t="str">
        <f t="shared" si="545"/>
        <v>EMF nein</v>
      </c>
      <c r="BF3432" s="23" t="str">
        <f t="shared" si="542"/>
        <v/>
      </c>
      <c r="BG3432" s="23" t="str">
        <f t="shared" si="543"/>
        <v/>
      </c>
      <c r="BH3432" s="23">
        <f t="shared" si="546"/>
        <v>0</v>
      </c>
      <c r="BO3432" s="2" t="s">
        <v>13775</v>
      </c>
      <c r="BP3432" s="3">
        <v>1</v>
      </c>
      <c r="BQ3432" s="2" t="s">
        <v>13773</v>
      </c>
    </row>
    <row r="3433" spans="1:70" ht="16.149999999999999" customHeight="1" x14ac:dyDescent="0.25">
      <c r="A3433" s="93">
        <v>3432</v>
      </c>
      <c r="B3433" s="17" t="s">
        <v>211</v>
      </c>
      <c r="C3433" s="124" t="s">
        <v>1725</v>
      </c>
      <c r="D3433" s="17" t="s">
        <v>124</v>
      </c>
      <c r="E3433" s="17" t="s">
        <v>7612</v>
      </c>
      <c r="F3433" s="18">
        <v>43630</v>
      </c>
      <c r="G3433" s="3">
        <f t="shared" si="537"/>
        <v>6</v>
      </c>
      <c r="H3433" s="3">
        <f t="shared" si="538"/>
        <v>2019</v>
      </c>
      <c r="I3433" s="92">
        <v>0.67013888888888895</v>
      </c>
      <c r="J3433" s="20">
        <f t="shared" si="539"/>
        <v>16</v>
      </c>
      <c r="K3433" s="5" t="str">
        <f t="shared" si="540"/>
        <v>ja</v>
      </c>
      <c r="L3433" s="5" t="s">
        <v>91</v>
      </c>
      <c r="M3433" s="6" t="s">
        <v>74</v>
      </c>
      <c r="N3433" s="5">
        <v>24</v>
      </c>
      <c r="O3433" s="5" t="s">
        <v>75</v>
      </c>
      <c r="P3433" s="127" t="s">
        <v>13777</v>
      </c>
      <c r="R3433" s="6" t="s">
        <v>77</v>
      </c>
      <c r="S3433" s="2" t="s">
        <v>78</v>
      </c>
      <c r="U3433" s="127" t="s">
        <v>74</v>
      </c>
      <c r="V3433" s="127" t="s">
        <v>80</v>
      </c>
      <c r="W3433" s="146" t="s">
        <v>13778</v>
      </c>
      <c r="X3433" s="2">
        <v>317</v>
      </c>
      <c r="Y3433" s="2" t="s">
        <v>81</v>
      </c>
      <c r="Z3433" s="2" t="s">
        <v>82</v>
      </c>
      <c r="AA3433" s="2">
        <v>317</v>
      </c>
      <c r="AB3433" s="2" t="s">
        <v>81</v>
      </c>
      <c r="AC3433" s="2" t="s">
        <v>82</v>
      </c>
      <c r="AD3433" s="2">
        <v>317</v>
      </c>
      <c r="AE3433" s="2" t="s">
        <v>81</v>
      </c>
      <c r="AF3433" s="2" t="s">
        <v>82</v>
      </c>
      <c r="AJ3433" s="2">
        <v>290</v>
      </c>
      <c r="AK3433" s="2" t="s">
        <v>81</v>
      </c>
      <c r="AL3433" s="2" t="s">
        <v>84</v>
      </c>
      <c r="BE3433" s="23" t="str">
        <f t="shared" si="545"/>
        <v>EMF ja</v>
      </c>
      <c r="BF3433" s="23" t="str">
        <f t="shared" si="542"/>
        <v/>
      </c>
      <c r="BG3433" s="23" t="str">
        <f t="shared" si="543"/>
        <v/>
      </c>
      <c r="BH3433" s="23">
        <f t="shared" si="546"/>
        <v>2</v>
      </c>
      <c r="BI3433" s="2" t="s">
        <v>162</v>
      </c>
      <c r="BM3433" s="2" t="s">
        <v>109</v>
      </c>
      <c r="BO3433" s="2" t="s">
        <v>13779</v>
      </c>
      <c r="BP3433" s="3">
        <v>1</v>
      </c>
      <c r="BQ3433" s="2" t="s">
        <v>13776</v>
      </c>
    </row>
    <row r="3434" spans="1:70" ht="16.149999999999999" customHeight="1" x14ac:dyDescent="0.25">
      <c r="A3434" s="93">
        <v>3433</v>
      </c>
      <c r="B3434" s="2" t="s">
        <v>211</v>
      </c>
      <c r="C3434" s="2" t="s">
        <v>3641</v>
      </c>
      <c r="D3434" s="2" t="s">
        <v>71</v>
      </c>
      <c r="E3434" s="2" t="s">
        <v>247</v>
      </c>
      <c r="F3434" s="67">
        <v>43630</v>
      </c>
      <c r="G3434" s="3">
        <f t="shared" si="537"/>
        <v>6</v>
      </c>
      <c r="H3434" s="3">
        <f t="shared" si="538"/>
        <v>2019</v>
      </c>
      <c r="I3434" s="92">
        <v>0.51041666666666696</v>
      </c>
      <c r="J3434" s="20">
        <f t="shared" si="539"/>
        <v>12</v>
      </c>
      <c r="K3434" s="5" t="str">
        <f t="shared" si="540"/>
        <v>ja</v>
      </c>
      <c r="L3434" s="5" t="s">
        <v>91</v>
      </c>
      <c r="M3434" s="6" t="s">
        <v>74</v>
      </c>
      <c r="N3434" s="5" t="s">
        <v>109</v>
      </c>
      <c r="O3434" s="2" t="s">
        <v>5139</v>
      </c>
      <c r="P3434" s="127" t="s">
        <v>13781</v>
      </c>
      <c r="R3434" s="6" t="s">
        <v>77</v>
      </c>
      <c r="S3434" s="2" t="s">
        <v>78</v>
      </c>
      <c r="T3434" s="6" t="s">
        <v>80</v>
      </c>
      <c r="X3434" s="2">
        <v>2210</v>
      </c>
      <c r="Y3434" s="2" t="s">
        <v>81</v>
      </c>
      <c r="Z3434" s="2" t="s">
        <v>168</v>
      </c>
      <c r="AA3434" s="2">
        <v>2210</v>
      </c>
      <c r="AB3434" s="2" t="s">
        <v>81</v>
      </c>
      <c r="AC3434" s="2" t="s">
        <v>168</v>
      </c>
      <c r="AD3434" s="2">
        <v>2210</v>
      </c>
      <c r="AE3434" s="2" t="s">
        <v>83</v>
      </c>
      <c r="AF3434" s="2" t="s">
        <v>168</v>
      </c>
      <c r="AJ3434" s="1">
        <v>1690</v>
      </c>
      <c r="AK3434" s="1" t="s">
        <v>83</v>
      </c>
      <c r="AL3434" s="1" t="s">
        <v>168</v>
      </c>
      <c r="AM3434" s="1">
        <v>1690</v>
      </c>
      <c r="AN3434" s="1" t="s">
        <v>81</v>
      </c>
      <c r="AO3434" s="1" t="s">
        <v>168</v>
      </c>
      <c r="AP3434" s="1">
        <v>1690</v>
      </c>
      <c r="AQ3434" s="1" t="s">
        <v>83</v>
      </c>
      <c r="AR3434" s="1" t="s">
        <v>168</v>
      </c>
      <c r="AV3434" s="2">
        <v>1510</v>
      </c>
      <c r="AW3434" s="2" t="s">
        <v>81</v>
      </c>
      <c r="AX3434" s="2" t="s">
        <v>168</v>
      </c>
      <c r="AY3434" s="2">
        <v>1510</v>
      </c>
      <c r="AZ3434" s="2" t="s">
        <v>81</v>
      </c>
      <c r="BA3434" s="2" t="s">
        <v>168</v>
      </c>
      <c r="BB3434" s="2">
        <v>1510</v>
      </c>
      <c r="BC3434" s="2" t="s">
        <v>81</v>
      </c>
      <c r="BD3434" s="2" t="s">
        <v>168</v>
      </c>
      <c r="BE3434" s="23" t="str">
        <f t="shared" si="545"/>
        <v>EMF ja</v>
      </c>
      <c r="BF3434" s="23">
        <f t="shared" si="542"/>
        <v>4100</v>
      </c>
      <c r="BG3434" s="23" t="str">
        <f t="shared" si="543"/>
        <v>500+m</v>
      </c>
      <c r="BH3434" s="23">
        <f t="shared" si="546"/>
        <v>1</v>
      </c>
      <c r="BM3434" s="2" t="s">
        <v>162</v>
      </c>
      <c r="BN3434" s="2">
        <v>4100</v>
      </c>
      <c r="BO3434" s="2" t="s">
        <v>13782</v>
      </c>
      <c r="BP3434" s="3">
        <v>1</v>
      </c>
      <c r="BQ3434" s="2" t="s">
        <v>13780</v>
      </c>
    </row>
    <row r="3435" spans="1:70" ht="16.149999999999999" customHeight="1" x14ac:dyDescent="0.25">
      <c r="A3435" s="93">
        <v>3434</v>
      </c>
      <c r="B3435" s="2" t="s">
        <v>211</v>
      </c>
      <c r="C3435" s="2" t="s">
        <v>119</v>
      </c>
      <c r="D3435" s="2" t="s">
        <v>89</v>
      </c>
      <c r="E3435" s="2" t="s">
        <v>13784</v>
      </c>
      <c r="F3435" s="67">
        <v>42900</v>
      </c>
      <c r="G3435" s="3">
        <f t="shared" si="537"/>
        <v>6</v>
      </c>
      <c r="H3435" s="3">
        <f t="shared" si="538"/>
        <v>2017</v>
      </c>
      <c r="I3435" s="92">
        <v>0.63194444444444398</v>
      </c>
      <c r="J3435" s="20">
        <f t="shared" si="539"/>
        <v>15</v>
      </c>
      <c r="K3435" s="5" t="str">
        <f t="shared" si="540"/>
        <v>ja</v>
      </c>
      <c r="L3435" s="5" t="s">
        <v>73</v>
      </c>
      <c r="M3435" s="6" t="s">
        <v>74</v>
      </c>
      <c r="O3435" s="2" t="s">
        <v>5139</v>
      </c>
      <c r="P3435" s="127" t="s">
        <v>13482</v>
      </c>
      <c r="R3435" s="6" t="s">
        <v>77</v>
      </c>
      <c r="U3435" s="2" t="s">
        <v>115</v>
      </c>
      <c r="V3435" s="2" t="s">
        <v>80</v>
      </c>
      <c r="X3435" s="2">
        <v>173</v>
      </c>
      <c r="Y3435" s="2" t="s">
        <v>81</v>
      </c>
      <c r="Z3435" s="2" t="s">
        <v>84</v>
      </c>
      <c r="AD3435" s="2">
        <v>173</v>
      </c>
      <c r="AE3435" s="2" t="s">
        <v>83</v>
      </c>
      <c r="AF3435" s="2" t="s">
        <v>84</v>
      </c>
      <c r="AG3435" s="2">
        <v>173</v>
      </c>
      <c r="AH3435" s="2" t="s">
        <v>94</v>
      </c>
      <c r="AI3435" s="2" t="s">
        <v>84</v>
      </c>
      <c r="AJ3435" s="2">
        <v>215</v>
      </c>
      <c r="AK3435" s="2" t="s">
        <v>81</v>
      </c>
      <c r="AL3435" s="2" t="s">
        <v>161</v>
      </c>
      <c r="AM3435" s="2">
        <v>215</v>
      </c>
      <c r="AN3435" s="2" t="s">
        <v>81</v>
      </c>
      <c r="AO3435" s="2" t="s">
        <v>161</v>
      </c>
      <c r="AP3435" s="2">
        <v>215</v>
      </c>
      <c r="AQ3435" s="2" t="s">
        <v>81</v>
      </c>
      <c r="AR3435" s="2" t="s">
        <v>161</v>
      </c>
      <c r="BE3435" s="23" t="str">
        <f t="shared" si="545"/>
        <v>EMF nein</v>
      </c>
      <c r="BF3435" s="23" t="str">
        <f t="shared" si="542"/>
        <v/>
      </c>
      <c r="BG3435" s="23" t="str">
        <f t="shared" si="543"/>
        <v/>
      </c>
      <c r="BH3435" s="23">
        <f t="shared" si="546"/>
        <v>0</v>
      </c>
      <c r="BO3435" s="2" t="s">
        <v>13785</v>
      </c>
      <c r="BP3435" s="3">
        <v>1</v>
      </c>
      <c r="BQ3435" s="2" t="s">
        <v>13783</v>
      </c>
    </row>
    <row r="3436" spans="1:70" ht="16.149999999999999" customHeight="1" x14ac:dyDescent="0.25">
      <c r="A3436" s="93">
        <v>3435</v>
      </c>
      <c r="B3436" s="2" t="s">
        <v>211</v>
      </c>
      <c r="C3436" s="2" t="s">
        <v>13787</v>
      </c>
      <c r="D3436" s="2" t="s">
        <v>151</v>
      </c>
      <c r="E3436" s="2" t="s">
        <v>13788</v>
      </c>
      <c r="F3436" s="67">
        <v>43630</v>
      </c>
      <c r="G3436" s="3">
        <f t="shared" si="537"/>
        <v>6</v>
      </c>
      <c r="H3436" s="3">
        <f t="shared" si="538"/>
        <v>2019</v>
      </c>
      <c r="I3436" s="92">
        <v>0.76388888888888895</v>
      </c>
      <c r="J3436" s="20">
        <f t="shared" si="539"/>
        <v>18</v>
      </c>
      <c r="K3436" s="5" t="str">
        <f t="shared" si="540"/>
        <v>ja</v>
      </c>
      <c r="L3436" s="5" t="s">
        <v>91</v>
      </c>
      <c r="M3436" s="6" t="s">
        <v>4938</v>
      </c>
      <c r="N3436" s="5">
        <v>58</v>
      </c>
      <c r="O3436" s="2" t="s">
        <v>5139</v>
      </c>
      <c r="P3436" s="127" t="s">
        <v>22311</v>
      </c>
      <c r="R3436" s="6" t="s">
        <v>77</v>
      </c>
      <c r="T3436" s="6" t="s">
        <v>80</v>
      </c>
      <c r="X3436" s="2">
        <v>1590</v>
      </c>
      <c r="Y3436" s="2" t="s">
        <v>83</v>
      </c>
      <c r="Z3436" s="2" t="s">
        <v>84</v>
      </c>
      <c r="AD3436" s="2">
        <v>1590</v>
      </c>
      <c r="AE3436" s="2" t="s">
        <v>83</v>
      </c>
      <c r="AF3436" s="2" t="s">
        <v>84</v>
      </c>
      <c r="AJ3436" s="2">
        <v>1980</v>
      </c>
      <c r="AK3436" s="2" t="s">
        <v>81</v>
      </c>
      <c r="AL3436" s="2" t="s">
        <v>161</v>
      </c>
      <c r="AM3436" s="2">
        <v>1980</v>
      </c>
      <c r="AN3436" s="2" t="s">
        <v>81</v>
      </c>
      <c r="AO3436" s="2" t="s">
        <v>161</v>
      </c>
      <c r="AP3436" s="2">
        <v>1980</v>
      </c>
      <c r="AQ3436" s="2" t="s">
        <v>83</v>
      </c>
      <c r="AR3436" s="2" t="s">
        <v>161</v>
      </c>
      <c r="AV3436" s="1">
        <v>1980</v>
      </c>
      <c r="AW3436" s="1" t="s">
        <v>81</v>
      </c>
      <c r="AX3436" s="1" t="s">
        <v>161</v>
      </c>
      <c r="AY3436" s="1">
        <v>1980</v>
      </c>
      <c r="AZ3436" s="1" t="s">
        <v>81</v>
      </c>
      <c r="BA3436" s="1" t="s">
        <v>161</v>
      </c>
      <c r="BB3436" s="1">
        <v>1980</v>
      </c>
      <c r="BC3436" s="1" t="s">
        <v>83</v>
      </c>
      <c r="BD3436" s="1" t="s">
        <v>161</v>
      </c>
      <c r="BE3436" s="23" t="str">
        <f t="shared" si="545"/>
        <v>EMF ja</v>
      </c>
      <c r="BF3436" s="23">
        <f t="shared" si="542"/>
        <v>1400</v>
      </c>
      <c r="BG3436" s="23" t="str">
        <f t="shared" si="543"/>
        <v>500+m</v>
      </c>
      <c r="BH3436" s="23">
        <f t="shared" si="546"/>
        <v>3</v>
      </c>
      <c r="BI3436" s="2" t="s">
        <v>162</v>
      </c>
      <c r="BJ3436" s="2">
        <v>1400</v>
      </c>
      <c r="BK3436" s="2" t="s">
        <v>162</v>
      </c>
      <c r="BL3436" s="2">
        <v>2300</v>
      </c>
      <c r="BM3436" s="2" t="s">
        <v>162</v>
      </c>
      <c r="BN3436" s="2">
        <v>3500</v>
      </c>
      <c r="BO3436" s="2" t="s">
        <v>13789</v>
      </c>
      <c r="BP3436" s="3">
        <v>1</v>
      </c>
      <c r="BQ3436" s="2" t="s">
        <v>13786</v>
      </c>
    </row>
    <row r="3437" spans="1:70" ht="16.149999999999999" customHeight="1" x14ac:dyDescent="0.25">
      <c r="A3437" s="1">
        <v>3436</v>
      </c>
      <c r="B3437" s="2" t="s">
        <v>211</v>
      </c>
      <c r="C3437" s="2" t="s">
        <v>3188</v>
      </c>
      <c r="D3437" s="2" t="s">
        <v>89</v>
      </c>
      <c r="E3437" s="2" t="s">
        <v>13791</v>
      </c>
      <c r="F3437" s="67">
        <v>43630</v>
      </c>
      <c r="G3437" s="3">
        <f t="shared" si="537"/>
        <v>6</v>
      </c>
      <c r="H3437" s="3">
        <f t="shared" si="538"/>
        <v>2019</v>
      </c>
      <c r="J3437" s="20" t="str">
        <f t="shared" si="539"/>
        <v/>
      </c>
      <c r="K3437" s="5" t="str">
        <f t="shared" si="540"/>
        <v>ja</v>
      </c>
      <c r="L3437" s="5" t="s">
        <v>11994</v>
      </c>
      <c r="M3437" s="6" t="s">
        <v>74</v>
      </c>
      <c r="O3437" s="2" t="s">
        <v>5139</v>
      </c>
      <c r="P3437" s="127" t="s">
        <v>13792</v>
      </c>
      <c r="R3437" s="6" t="s">
        <v>77</v>
      </c>
      <c r="U3437" s="2" t="s">
        <v>115</v>
      </c>
      <c r="V3437" s="2" t="s">
        <v>80</v>
      </c>
      <c r="BE3437" s="23" t="str">
        <f t="shared" si="545"/>
        <v>EMF nein</v>
      </c>
      <c r="BF3437" s="23" t="str">
        <f t="shared" si="542"/>
        <v/>
      </c>
      <c r="BG3437" s="23" t="str">
        <f t="shared" si="543"/>
        <v/>
      </c>
      <c r="BH3437" s="23">
        <f t="shared" si="546"/>
        <v>0</v>
      </c>
      <c r="BO3437" s="2" t="s">
        <v>13793</v>
      </c>
      <c r="BP3437" s="3">
        <v>1</v>
      </c>
      <c r="BQ3437" s="2" t="s">
        <v>13790</v>
      </c>
    </row>
    <row r="3438" spans="1:70" ht="16.149999999999999" customHeight="1" x14ac:dyDescent="0.25">
      <c r="A3438" s="1">
        <v>3437</v>
      </c>
      <c r="B3438" s="2" t="s">
        <v>87</v>
      </c>
      <c r="C3438" s="2" t="s">
        <v>1725</v>
      </c>
      <c r="D3438" s="2" t="s">
        <v>124</v>
      </c>
      <c r="E3438" s="2" t="s">
        <v>13795</v>
      </c>
      <c r="F3438" s="67">
        <v>43631</v>
      </c>
      <c r="G3438" s="3">
        <f t="shared" si="537"/>
        <v>6</v>
      </c>
      <c r="H3438" s="3">
        <f t="shared" si="538"/>
        <v>2019</v>
      </c>
      <c r="I3438" s="92">
        <v>0.625</v>
      </c>
      <c r="J3438" s="20">
        <f t="shared" si="539"/>
        <v>15</v>
      </c>
      <c r="K3438" s="5" t="str">
        <f t="shared" si="540"/>
        <v>ja</v>
      </c>
      <c r="L3438" s="5" t="s">
        <v>73</v>
      </c>
      <c r="M3438" s="6" t="s">
        <v>74</v>
      </c>
      <c r="N3438" s="5">
        <v>88</v>
      </c>
      <c r="O3438" s="2" t="s">
        <v>5139</v>
      </c>
      <c r="P3438" s="5" t="s">
        <v>13796</v>
      </c>
      <c r="R3438" s="6" t="s">
        <v>77</v>
      </c>
      <c r="T3438" s="6" t="s">
        <v>80</v>
      </c>
      <c r="U3438" s="2" t="s">
        <v>74</v>
      </c>
      <c r="BE3438" s="23" t="str">
        <f t="shared" si="545"/>
        <v>EMF ja</v>
      </c>
      <c r="BF3438" s="23">
        <f t="shared" si="542"/>
        <v>40</v>
      </c>
      <c r="BG3438" s="23" t="str">
        <f t="shared" si="543"/>
        <v>&lt;100m</v>
      </c>
      <c r="BH3438" s="23">
        <f t="shared" si="546"/>
        <v>1</v>
      </c>
      <c r="BM3438" s="2" t="s">
        <v>162</v>
      </c>
      <c r="BN3438" s="2">
        <v>40</v>
      </c>
      <c r="BO3438" s="2" t="s">
        <v>13797</v>
      </c>
      <c r="BP3438" s="3">
        <v>1</v>
      </c>
      <c r="BQ3438" s="2" t="s">
        <v>13794</v>
      </c>
    </row>
    <row r="3439" spans="1:70" ht="16.149999999999999" customHeight="1" x14ac:dyDescent="0.25">
      <c r="A3439" s="1">
        <v>3438</v>
      </c>
      <c r="B3439" s="2" t="s">
        <v>211</v>
      </c>
      <c r="C3439" s="2" t="s">
        <v>5230</v>
      </c>
      <c r="D3439" s="2" t="s">
        <v>124</v>
      </c>
      <c r="E3439" s="2" t="s">
        <v>13799</v>
      </c>
      <c r="F3439" s="67">
        <v>43603</v>
      </c>
      <c r="G3439" s="3">
        <f t="shared" si="537"/>
        <v>5</v>
      </c>
      <c r="H3439" s="3">
        <f t="shared" si="538"/>
        <v>2019</v>
      </c>
      <c r="I3439" s="92">
        <v>0.55902777777777779</v>
      </c>
      <c r="J3439" s="20">
        <f t="shared" si="539"/>
        <v>13</v>
      </c>
      <c r="K3439" s="5" t="str">
        <f t="shared" si="540"/>
        <v>ja</v>
      </c>
      <c r="L3439" s="5" t="s">
        <v>91</v>
      </c>
      <c r="M3439" s="6" t="s">
        <v>100</v>
      </c>
      <c r="N3439" s="5">
        <v>70</v>
      </c>
      <c r="O3439" s="2" t="s">
        <v>5139</v>
      </c>
      <c r="P3439" s="127" t="s">
        <v>13800</v>
      </c>
      <c r="R3439" s="6" t="s">
        <v>77</v>
      </c>
      <c r="T3439" s="6" t="s">
        <v>80</v>
      </c>
      <c r="X3439" s="392">
        <v>44</v>
      </c>
      <c r="Y3439" s="392" t="s">
        <v>81</v>
      </c>
      <c r="Z3439" s="392" t="s">
        <v>84</v>
      </c>
      <c r="AA3439" s="392">
        <v>44</v>
      </c>
      <c r="AB3439" s="392" t="s">
        <v>94</v>
      </c>
      <c r="AC3439" s="392" t="s">
        <v>84</v>
      </c>
      <c r="AD3439" s="392">
        <v>44</v>
      </c>
      <c r="AE3439" s="392" t="s">
        <v>81</v>
      </c>
      <c r="AF3439" s="392" t="s">
        <v>84</v>
      </c>
      <c r="BE3439" s="23" t="str">
        <f t="shared" si="545"/>
        <v>EMF nein</v>
      </c>
      <c r="BF3439" s="23" t="str">
        <f t="shared" si="542"/>
        <v/>
      </c>
      <c r="BG3439" s="23" t="str">
        <f t="shared" si="543"/>
        <v/>
      </c>
      <c r="BH3439" s="23">
        <f t="shared" si="546"/>
        <v>0</v>
      </c>
      <c r="BP3439" s="3">
        <v>1</v>
      </c>
      <c r="BQ3439" s="2" t="s">
        <v>13798</v>
      </c>
    </row>
    <row r="3440" spans="1:70" s="321" customFormat="1" ht="16.149999999999999" customHeight="1" x14ac:dyDescent="0.25">
      <c r="A3440" s="335">
        <v>3439</v>
      </c>
      <c r="B3440" s="314" t="s">
        <v>211</v>
      </c>
      <c r="C3440" s="314" t="s">
        <v>3304</v>
      </c>
      <c r="D3440" s="314" t="s">
        <v>348</v>
      </c>
      <c r="E3440" s="314" t="s">
        <v>13802</v>
      </c>
      <c r="F3440" s="315">
        <v>43633</v>
      </c>
      <c r="G3440" s="314">
        <f t="shared" si="537"/>
        <v>6</v>
      </c>
      <c r="H3440" s="314">
        <f t="shared" si="538"/>
        <v>2019</v>
      </c>
      <c r="I3440" s="324">
        <v>0.27083333333333298</v>
      </c>
      <c r="J3440" s="317">
        <f t="shared" si="539"/>
        <v>6</v>
      </c>
      <c r="K3440" s="318" t="str">
        <f t="shared" si="540"/>
        <v>ja</v>
      </c>
      <c r="L3440" s="318" t="s">
        <v>91</v>
      </c>
      <c r="M3440" s="319" t="s">
        <v>74</v>
      </c>
      <c r="N3440" s="318">
        <v>45</v>
      </c>
      <c r="O3440" s="314" t="s">
        <v>126</v>
      </c>
      <c r="P3440" s="341" t="s">
        <v>13803</v>
      </c>
      <c r="Q3440" s="319"/>
      <c r="R3440" s="319" t="s">
        <v>77</v>
      </c>
      <c r="S3440" s="314"/>
      <c r="T3440" s="319"/>
      <c r="U3440" s="314" t="s">
        <v>115</v>
      </c>
      <c r="V3440" s="314" t="s">
        <v>80</v>
      </c>
      <c r="W3440" s="314"/>
      <c r="X3440" s="314">
        <v>603</v>
      </c>
      <c r="Y3440" s="314" t="s">
        <v>81</v>
      </c>
      <c r="Z3440" s="314" t="s">
        <v>84</v>
      </c>
      <c r="AA3440" s="314"/>
      <c r="AB3440" s="314"/>
      <c r="AC3440" s="314"/>
      <c r="AD3440" s="314">
        <v>603</v>
      </c>
      <c r="AE3440" s="314" t="s">
        <v>81</v>
      </c>
      <c r="AF3440" s="314" t="s">
        <v>84</v>
      </c>
      <c r="AG3440" s="314"/>
      <c r="AH3440" s="314"/>
      <c r="AI3440" s="314"/>
      <c r="AJ3440" s="314">
        <v>553</v>
      </c>
      <c r="AK3440" s="314" t="s">
        <v>81</v>
      </c>
      <c r="AL3440" s="314" t="s">
        <v>168</v>
      </c>
      <c r="AM3440" s="314">
        <v>553</v>
      </c>
      <c r="AN3440" s="314" t="s">
        <v>81</v>
      </c>
      <c r="AO3440" s="314" t="s">
        <v>168</v>
      </c>
      <c r="AP3440" s="314">
        <v>553</v>
      </c>
      <c r="AQ3440" s="314" t="s">
        <v>83</v>
      </c>
      <c r="AR3440" s="314" t="s">
        <v>168</v>
      </c>
      <c r="AS3440" s="314"/>
      <c r="AT3440" s="314"/>
      <c r="AU3440" s="314"/>
      <c r="AV3440" s="314">
        <v>553</v>
      </c>
      <c r="AW3440" s="314" t="s">
        <v>81</v>
      </c>
      <c r="AX3440" s="314" t="s">
        <v>168</v>
      </c>
      <c r="AY3440" s="314">
        <v>553</v>
      </c>
      <c r="AZ3440" s="314" t="s">
        <v>81</v>
      </c>
      <c r="BA3440" s="314" t="s">
        <v>168</v>
      </c>
      <c r="BB3440" s="314">
        <v>553</v>
      </c>
      <c r="BC3440" s="314" t="s">
        <v>83</v>
      </c>
      <c r="BD3440" s="314" t="s">
        <v>168</v>
      </c>
      <c r="BE3440" s="312" t="str">
        <f t="shared" si="545"/>
        <v>EMF nein</v>
      </c>
      <c r="BF3440" s="312" t="str">
        <f t="shared" si="542"/>
        <v/>
      </c>
      <c r="BG3440" s="312" t="str">
        <f t="shared" si="543"/>
        <v/>
      </c>
      <c r="BH3440" s="312">
        <f t="shared" si="546"/>
        <v>0</v>
      </c>
      <c r="BI3440" s="314"/>
      <c r="BJ3440" s="314"/>
      <c r="BK3440" s="314"/>
      <c r="BL3440" s="314"/>
      <c r="BM3440" s="314"/>
      <c r="BN3440" s="314"/>
      <c r="BO3440" s="314" t="s">
        <v>13804</v>
      </c>
      <c r="BP3440" s="314">
        <v>1</v>
      </c>
      <c r="BQ3440" s="314" t="s">
        <v>13801</v>
      </c>
      <c r="BR3440" s="314"/>
    </row>
    <row r="3441" spans="1:70" ht="16.149999999999999" customHeight="1" x14ac:dyDescent="0.25">
      <c r="A3441" s="1">
        <v>3440</v>
      </c>
      <c r="B3441" s="2" t="s">
        <v>135</v>
      </c>
      <c r="C3441" s="2" t="s">
        <v>13806</v>
      </c>
      <c r="D3441" s="2" t="s">
        <v>137</v>
      </c>
      <c r="E3441" s="2" t="s">
        <v>10443</v>
      </c>
      <c r="F3441" s="67">
        <v>43634</v>
      </c>
      <c r="G3441" s="3">
        <f t="shared" si="537"/>
        <v>6</v>
      </c>
      <c r="H3441" s="3">
        <f t="shared" si="538"/>
        <v>2019</v>
      </c>
      <c r="J3441" s="20" t="str">
        <f t="shared" si="539"/>
        <v/>
      </c>
      <c r="K3441" s="5" t="str">
        <f t="shared" si="540"/>
        <v>ja</v>
      </c>
      <c r="L3441" s="5" t="s">
        <v>11994</v>
      </c>
      <c r="M3441" s="6" t="s">
        <v>139</v>
      </c>
      <c r="N3441" s="5">
        <v>55</v>
      </c>
      <c r="O3441" s="2" t="s">
        <v>140</v>
      </c>
      <c r="P3441" s="127" t="s">
        <v>13807</v>
      </c>
      <c r="R3441" s="6" t="s">
        <v>10180</v>
      </c>
      <c r="T3441" s="6" t="s">
        <v>80</v>
      </c>
      <c r="U3441" s="2" t="s">
        <v>74</v>
      </c>
      <c r="X3441" s="2">
        <v>690</v>
      </c>
      <c r="Y3441" s="2" t="s">
        <v>81</v>
      </c>
      <c r="Z3441" s="2" t="s">
        <v>84</v>
      </c>
      <c r="AA3441" s="2">
        <v>690</v>
      </c>
      <c r="AB3441" s="2" t="s">
        <v>81</v>
      </c>
      <c r="AC3441" s="2" t="s">
        <v>84</v>
      </c>
      <c r="BE3441" s="23" t="str">
        <f t="shared" si="545"/>
        <v>EMF nein</v>
      </c>
      <c r="BF3441" s="23" t="str">
        <f t="shared" si="542"/>
        <v/>
      </c>
      <c r="BG3441" s="23" t="str">
        <f t="shared" si="543"/>
        <v/>
      </c>
      <c r="BH3441" s="23">
        <f t="shared" si="546"/>
        <v>0</v>
      </c>
      <c r="BO3441" s="2" t="s">
        <v>13808</v>
      </c>
      <c r="BP3441" s="3">
        <v>1</v>
      </c>
    </row>
    <row r="3442" spans="1:70" ht="16.149999999999999" customHeight="1" x14ac:dyDescent="0.25">
      <c r="A3442" s="1">
        <v>3441</v>
      </c>
      <c r="B3442" s="2" t="s">
        <v>5048</v>
      </c>
      <c r="C3442" s="2" t="s">
        <v>13810</v>
      </c>
      <c r="D3442" s="2" t="s">
        <v>158</v>
      </c>
      <c r="E3442" s="2" t="s">
        <v>13811</v>
      </c>
      <c r="F3442" s="67">
        <v>43633</v>
      </c>
      <c r="G3442" s="3">
        <f t="shared" si="537"/>
        <v>6</v>
      </c>
      <c r="H3442" s="3">
        <f t="shared" si="538"/>
        <v>2019</v>
      </c>
      <c r="I3442" s="92">
        <v>0.43055555555555558</v>
      </c>
      <c r="J3442" s="20">
        <f t="shared" si="539"/>
        <v>10</v>
      </c>
      <c r="K3442" s="5" t="str">
        <f t="shared" si="540"/>
        <v>ja</v>
      </c>
      <c r="L3442" s="5" t="s">
        <v>91</v>
      </c>
      <c r="M3442" s="6" t="s">
        <v>74</v>
      </c>
      <c r="N3442" s="5">
        <v>70</v>
      </c>
      <c r="O3442" s="5" t="s">
        <v>126</v>
      </c>
      <c r="P3442" s="127" t="s">
        <v>13812</v>
      </c>
      <c r="R3442" s="6" t="s">
        <v>77</v>
      </c>
      <c r="T3442" s="6" t="s">
        <v>202</v>
      </c>
      <c r="X3442" s="2">
        <v>580</v>
      </c>
      <c r="Y3442" s="2" t="s">
        <v>83</v>
      </c>
      <c r="Z3442" s="2" t="s">
        <v>84</v>
      </c>
      <c r="AA3442" s="2">
        <v>580</v>
      </c>
      <c r="AB3442" s="2" t="s">
        <v>81</v>
      </c>
      <c r="AC3442" s="2" t="s">
        <v>84</v>
      </c>
      <c r="AD3442" s="2">
        <v>580</v>
      </c>
      <c r="AE3442" s="2" t="s">
        <v>83</v>
      </c>
      <c r="AF3442" s="2" t="s">
        <v>84</v>
      </c>
      <c r="AJ3442" s="2">
        <v>580</v>
      </c>
      <c r="AK3442" s="2" t="s">
        <v>83</v>
      </c>
      <c r="AL3442" s="2" t="s">
        <v>84</v>
      </c>
      <c r="AM3442" s="2">
        <v>580</v>
      </c>
      <c r="AN3442" s="2" t="s">
        <v>81</v>
      </c>
      <c r="AO3442" s="2" t="s">
        <v>84</v>
      </c>
      <c r="AP3442" s="2">
        <v>580</v>
      </c>
      <c r="AQ3442" s="2" t="s">
        <v>83</v>
      </c>
      <c r="AR3442" s="2" t="s">
        <v>84</v>
      </c>
      <c r="BE3442" s="23" t="str">
        <f t="shared" si="545"/>
        <v>EMF ja</v>
      </c>
      <c r="BF3442" s="23">
        <f t="shared" si="542"/>
        <v>2600</v>
      </c>
      <c r="BG3442" s="23" t="str">
        <f t="shared" si="543"/>
        <v>500+m</v>
      </c>
      <c r="BH3442" s="23">
        <f t="shared" si="546"/>
        <v>1</v>
      </c>
      <c r="BI3442" s="2" t="s">
        <v>162</v>
      </c>
      <c r="BJ3442" s="2">
        <v>2600</v>
      </c>
      <c r="BO3442" s="2" t="s">
        <v>13813</v>
      </c>
      <c r="BP3442" s="3">
        <v>1</v>
      </c>
      <c r="BQ3442" s="2" t="s">
        <v>21777</v>
      </c>
    </row>
    <row r="3443" spans="1:70" ht="16.149999999999999" customHeight="1" x14ac:dyDescent="0.25">
      <c r="A3443" s="93">
        <v>3442</v>
      </c>
      <c r="B3443" s="2" t="s">
        <v>87</v>
      </c>
      <c r="C3443" s="2" t="s">
        <v>2373</v>
      </c>
      <c r="E3443" s="2" t="s">
        <v>13815</v>
      </c>
      <c r="F3443" s="67">
        <v>43633</v>
      </c>
      <c r="G3443" s="3">
        <f t="shared" si="537"/>
        <v>6</v>
      </c>
      <c r="H3443" s="3">
        <f t="shared" si="538"/>
        <v>2019</v>
      </c>
      <c r="I3443" s="92">
        <v>0.44791666666666702</v>
      </c>
      <c r="J3443" s="20">
        <f t="shared" si="539"/>
        <v>10</v>
      </c>
      <c r="K3443" s="5" t="str">
        <f t="shared" ref="K3443:K3461" si="547">IF(COUNTA(W3443:BN3443)=0,"nein","ja")</f>
        <v>ja</v>
      </c>
      <c r="L3443" s="5" t="s">
        <v>91</v>
      </c>
      <c r="M3443" s="6" t="s">
        <v>74</v>
      </c>
      <c r="N3443" s="5">
        <v>78</v>
      </c>
      <c r="O3443" s="2" t="s">
        <v>126</v>
      </c>
      <c r="P3443" s="5" t="s">
        <v>13816</v>
      </c>
      <c r="R3443" s="6" t="s">
        <v>77</v>
      </c>
      <c r="U3443" s="2" t="s">
        <v>74</v>
      </c>
      <c r="V3443" s="2" t="s">
        <v>80</v>
      </c>
      <c r="BE3443" s="23" t="str">
        <f t="shared" si="545"/>
        <v>EMF ja</v>
      </c>
      <c r="BF3443" s="23">
        <f t="shared" si="542"/>
        <v>1200</v>
      </c>
      <c r="BG3443" s="23" t="str">
        <f t="shared" si="543"/>
        <v>500+m</v>
      </c>
      <c r="BH3443" s="23">
        <f t="shared" si="546"/>
        <v>3</v>
      </c>
      <c r="BI3443" s="2" t="s">
        <v>162</v>
      </c>
      <c r="BJ3443" s="2">
        <v>2600</v>
      </c>
      <c r="BK3443" s="2" t="s">
        <v>162</v>
      </c>
      <c r="BL3443" s="2">
        <v>2750</v>
      </c>
      <c r="BM3443" s="2" t="s">
        <v>162</v>
      </c>
      <c r="BN3443" s="2">
        <v>1200</v>
      </c>
      <c r="BO3443" s="2" t="s">
        <v>13817</v>
      </c>
      <c r="BP3443" s="3">
        <v>1</v>
      </c>
      <c r="BQ3443" s="2" t="s">
        <v>13805</v>
      </c>
    </row>
    <row r="3444" spans="1:70" ht="16.149999999999999" customHeight="1" x14ac:dyDescent="0.25">
      <c r="A3444" s="93">
        <v>3443</v>
      </c>
      <c r="B3444" s="2" t="s">
        <v>87</v>
      </c>
      <c r="C3444" s="2" t="s">
        <v>13819</v>
      </c>
      <c r="D3444" s="2" t="s">
        <v>371</v>
      </c>
      <c r="E3444" s="2" t="s">
        <v>13820</v>
      </c>
      <c r="F3444" s="67">
        <v>43635</v>
      </c>
      <c r="G3444" s="3">
        <f t="shared" si="537"/>
        <v>6</v>
      </c>
      <c r="H3444" s="3">
        <f t="shared" si="538"/>
        <v>2019</v>
      </c>
      <c r="J3444" s="20" t="str">
        <f t="shared" si="539"/>
        <v/>
      </c>
      <c r="K3444" s="5" t="str">
        <f t="shared" si="547"/>
        <v>ja</v>
      </c>
      <c r="L3444" s="5" t="s">
        <v>73</v>
      </c>
      <c r="M3444" s="6" t="s">
        <v>74</v>
      </c>
      <c r="N3444" s="5">
        <v>73</v>
      </c>
      <c r="O3444" s="2" t="s">
        <v>75</v>
      </c>
      <c r="P3444" s="127" t="s">
        <v>5803</v>
      </c>
      <c r="R3444" s="6" t="s">
        <v>77</v>
      </c>
      <c r="U3444" s="2" t="s">
        <v>115</v>
      </c>
      <c r="V3444" s="2" t="s">
        <v>80</v>
      </c>
      <c r="X3444" s="2">
        <v>1460</v>
      </c>
      <c r="Y3444" s="2" t="s">
        <v>83</v>
      </c>
      <c r="Z3444" s="2" t="s">
        <v>161</v>
      </c>
      <c r="AD3444" s="2">
        <v>1460</v>
      </c>
      <c r="AE3444" s="2" t="s">
        <v>83</v>
      </c>
      <c r="AF3444" s="2" t="s">
        <v>161</v>
      </c>
      <c r="AJ3444" s="2">
        <v>1460</v>
      </c>
      <c r="AK3444" s="2" t="s">
        <v>83</v>
      </c>
      <c r="AL3444" s="2" t="s">
        <v>161</v>
      </c>
      <c r="AP3444" s="2">
        <v>1460</v>
      </c>
      <c r="AQ3444" s="2" t="s">
        <v>83</v>
      </c>
      <c r="AR3444" s="2" t="s">
        <v>161</v>
      </c>
      <c r="BE3444" s="23" t="str">
        <f t="shared" si="545"/>
        <v>EMF ja</v>
      </c>
      <c r="BF3444" s="23">
        <f t="shared" si="542"/>
        <v>1200</v>
      </c>
      <c r="BG3444" s="23" t="str">
        <f t="shared" si="543"/>
        <v>500+m</v>
      </c>
      <c r="BH3444" s="23">
        <f t="shared" si="546"/>
        <v>2</v>
      </c>
      <c r="BK3444" s="2" t="s">
        <v>162</v>
      </c>
      <c r="BL3444" s="2">
        <v>3300</v>
      </c>
      <c r="BM3444" s="2" t="s">
        <v>162</v>
      </c>
      <c r="BN3444" s="2">
        <v>1200</v>
      </c>
      <c r="BO3444" s="2" t="s">
        <v>13821</v>
      </c>
      <c r="BP3444" s="3">
        <v>1</v>
      </c>
      <c r="BQ3444" s="2" t="s">
        <v>13809</v>
      </c>
    </row>
    <row r="3445" spans="1:70" s="393" customFormat="1" ht="16.149999999999999" customHeight="1" x14ac:dyDescent="0.25">
      <c r="A3445" s="16">
        <v>3444</v>
      </c>
      <c r="B3445" s="393" t="s">
        <v>211</v>
      </c>
      <c r="C3445" s="393" t="s">
        <v>212</v>
      </c>
      <c r="D3445" s="393" t="s">
        <v>71</v>
      </c>
      <c r="E3445" s="393" t="s">
        <v>5654</v>
      </c>
      <c r="F3445" s="18">
        <v>43635</v>
      </c>
      <c r="G3445" s="3">
        <f t="shared" si="537"/>
        <v>6</v>
      </c>
      <c r="H3445" s="3">
        <f t="shared" si="538"/>
        <v>2019</v>
      </c>
      <c r="I3445" s="19">
        <v>0.2986111111111111</v>
      </c>
      <c r="J3445" s="20">
        <f t="shared" si="539"/>
        <v>7</v>
      </c>
      <c r="K3445" s="21" t="str">
        <f t="shared" si="547"/>
        <v>ja</v>
      </c>
      <c r="L3445" s="21" t="s">
        <v>91</v>
      </c>
      <c r="M3445" s="22" t="s">
        <v>100</v>
      </c>
      <c r="N3445" s="21"/>
      <c r="O3445" s="393" t="s">
        <v>140</v>
      </c>
      <c r="P3445" s="143" t="s">
        <v>22312</v>
      </c>
      <c r="Q3445" s="22"/>
      <c r="R3445" s="22" t="s">
        <v>77</v>
      </c>
      <c r="T3445" s="22" t="s">
        <v>80</v>
      </c>
      <c r="U3445" s="393" t="s">
        <v>74</v>
      </c>
      <c r="W3445" s="393" t="s">
        <v>13823</v>
      </c>
      <c r="X3445" s="393">
        <v>139</v>
      </c>
      <c r="Y3445" s="393" t="s">
        <v>81</v>
      </c>
      <c r="Z3445" s="393" t="s">
        <v>82</v>
      </c>
      <c r="AA3445" s="393">
        <v>139</v>
      </c>
      <c r="AB3445" s="393" t="s">
        <v>81</v>
      </c>
      <c r="AC3445" s="393" t="s">
        <v>82</v>
      </c>
      <c r="AD3445" s="393">
        <v>139</v>
      </c>
      <c r="AE3445" s="393" t="s">
        <v>81</v>
      </c>
      <c r="AF3445" s="393" t="s">
        <v>82</v>
      </c>
      <c r="AJ3445" s="393">
        <v>176</v>
      </c>
      <c r="AK3445" s="393" t="s">
        <v>81</v>
      </c>
      <c r="AL3445" s="393" t="s">
        <v>168</v>
      </c>
      <c r="AP3445" s="393">
        <v>176</v>
      </c>
      <c r="AQ3445" s="393" t="s">
        <v>81</v>
      </c>
      <c r="AR3445" s="393" t="s">
        <v>168</v>
      </c>
      <c r="AY3445" s="393">
        <v>176</v>
      </c>
      <c r="AZ3445" s="393" t="s">
        <v>81</v>
      </c>
      <c r="BA3445" s="393" t="s">
        <v>168</v>
      </c>
      <c r="BE3445" s="23" t="str">
        <f t="shared" si="545"/>
        <v>EMF nein</v>
      </c>
      <c r="BF3445" s="23" t="str">
        <f t="shared" si="542"/>
        <v/>
      </c>
      <c r="BG3445" s="23" t="str">
        <f t="shared" si="543"/>
        <v/>
      </c>
      <c r="BH3445" s="23">
        <f t="shared" si="546"/>
        <v>0</v>
      </c>
      <c r="BP3445" s="23">
        <v>1</v>
      </c>
      <c r="BQ3445" s="393" t="s">
        <v>13814</v>
      </c>
    </row>
    <row r="3446" spans="1:70" ht="16.149999999999999" customHeight="1" x14ac:dyDescent="0.25">
      <c r="A3446" s="93">
        <v>3445</v>
      </c>
      <c r="B3446" s="75" t="s">
        <v>211</v>
      </c>
      <c r="C3446" s="116" t="s">
        <v>390</v>
      </c>
      <c r="D3446" s="2" t="s">
        <v>151</v>
      </c>
      <c r="E3446" s="2" t="s">
        <v>13825</v>
      </c>
      <c r="F3446" s="67">
        <v>43634</v>
      </c>
      <c r="G3446" s="3">
        <f t="shared" si="537"/>
        <v>6</v>
      </c>
      <c r="H3446" s="3">
        <f t="shared" si="538"/>
        <v>2019</v>
      </c>
      <c r="I3446" s="92">
        <v>0.70138888888888895</v>
      </c>
      <c r="J3446" s="20">
        <f t="shared" si="539"/>
        <v>16</v>
      </c>
      <c r="K3446" s="5" t="str">
        <f t="shared" si="547"/>
        <v>ja</v>
      </c>
      <c r="L3446" s="5" t="s">
        <v>91</v>
      </c>
      <c r="M3446" s="6" t="s">
        <v>115</v>
      </c>
      <c r="N3446" s="5">
        <v>46</v>
      </c>
      <c r="O3446" s="2" t="s">
        <v>5139</v>
      </c>
      <c r="P3446" s="127" t="s">
        <v>1027</v>
      </c>
      <c r="R3446" s="6" t="s">
        <v>77</v>
      </c>
      <c r="T3446" s="6" t="s">
        <v>80</v>
      </c>
      <c r="W3446" s="2" t="s">
        <v>13826</v>
      </c>
      <c r="X3446" s="2" t="s">
        <v>109</v>
      </c>
      <c r="Y3446" s="2" t="s">
        <v>299</v>
      </c>
      <c r="Z3446" s="2" t="s">
        <v>82</v>
      </c>
      <c r="AC3446" s="2" t="s">
        <v>82</v>
      </c>
      <c r="AD3446" s="2" t="s">
        <v>109</v>
      </c>
      <c r="AE3446" s="2" t="s">
        <v>109</v>
      </c>
      <c r="AF3446" s="2" t="s">
        <v>13827</v>
      </c>
      <c r="BE3446" s="23" t="str">
        <f t="shared" si="545"/>
        <v>EMF nein</v>
      </c>
      <c r="BF3446" s="23" t="str">
        <f t="shared" si="542"/>
        <v/>
      </c>
      <c r="BG3446" s="23" t="str">
        <f t="shared" si="543"/>
        <v/>
      </c>
      <c r="BH3446" s="23">
        <f t="shared" si="546"/>
        <v>0</v>
      </c>
      <c r="BO3446" s="2" t="s">
        <v>13828</v>
      </c>
      <c r="BP3446" s="3">
        <v>1</v>
      </c>
      <c r="BQ3446" s="2" t="s">
        <v>13818</v>
      </c>
      <c r="BR3446" s="135"/>
    </row>
    <row r="3447" spans="1:70" ht="16.149999999999999" customHeight="1" x14ac:dyDescent="0.25">
      <c r="A3447" s="1">
        <v>3446</v>
      </c>
      <c r="B3447" s="2" t="s">
        <v>211</v>
      </c>
      <c r="C3447" s="2" t="s">
        <v>13830</v>
      </c>
      <c r="D3447" s="2" t="s">
        <v>158</v>
      </c>
      <c r="E3447" s="2" t="s">
        <v>13831</v>
      </c>
      <c r="F3447" s="67">
        <v>43635</v>
      </c>
      <c r="G3447" s="3">
        <f t="shared" si="537"/>
        <v>6</v>
      </c>
      <c r="H3447" s="3">
        <f t="shared" si="538"/>
        <v>2019</v>
      </c>
      <c r="J3447" s="20" t="str">
        <f t="shared" si="539"/>
        <v/>
      </c>
      <c r="K3447" s="5" t="str">
        <f t="shared" si="547"/>
        <v>ja</v>
      </c>
      <c r="L3447" s="5" t="s">
        <v>91</v>
      </c>
      <c r="M3447" s="6" t="s">
        <v>74</v>
      </c>
      <c r="O3447" s="2" t="s">
        <v>75</v>
      </c>
      <c r="P3447" s="127" t="s">
        <v>13832</v>
      </c>
      <c r="R3447" s="6" t="s">
        <v>77</v>
      </c>
      <c r="T3447" s="6" t="s">
        <v>80</v>
      </c>
      <c r="X3447" s="2">
        <v>64</v>
      </c>
      <c r="Y3447" s="2" t="s">
        <v>81</v>
      </c>
      <c r="Z3447" s="2" t="s">
        <v>82</v>
      </c>
      <c r="AA3447" s="2">
        <v>64</v>
      </c>
      <c r="AB3447" s="2" t="s">
        <v>81</v>
      </c>
      <c r="AC3447" s="2" t="s">
        <v>82</v>
      </c>
      <c r="AD3447" s="2">
        <v>64</v>
      </c>
      <c r="AE3447" s="2" t="s">
        <v>83</v>
      </c>
      <c r="AF3447" s="2" t="s">
        <v>168</v>
      </c>
      <c r="AJ3447" s="2">
        <v>258</v>
      </c>
      <c r="AK3447" s="2" t="s">
        <v>81</v>
      </c>
      <c r="AL3447" s="2" t="s">
        <v>168</v>
      </c>
      <c r="AM3447" s="2">
        <v>258</v>
      </c>
      <c r="AN3447" s="2" t="s">
        <v>81</v>
      </c>
      <c r="AO3447" s="2" t="s">
        <v>168</v>
      </c>
      <c r="AP3447" s="2">
        <v>258</v>
      </c>
      <c r="AQ3447" s="2" t="s">
        <v>81</v>
      </c>
      <c r="AR3447" s="2" t="s">
        <v>168</v>
      </c>
      <c r="BE3447" s="23" t="str">
        <f t="shared" si="545"/>
        <v>EMF nein</v>
      </c>
      <c r="BF3447" s="23" t="str">
        <f t="shared" si="542"/>
        <v/>
      </c>
      <c r="BG3447" s="23" t="str">
        <f t="shared" si="543"/>
        <v/>
      </c>
      <c r="BH3447" s="23">
        <f t="shared" si="546"/>
        <v>0</v>
      </c>
      <c r="BP3447" s="3">
        <v>1</v>
      </c>
      <c r="BQ3447" s="2" t="s">
        <v>13822</v>
      </c>
    </row>
    <row r="3448" spans="1:70" ht="16.149999999999999" customHeight="1" x14ac:dyDescent="0.25">
      <c r="A3448" s="93">
        <v>3447</v>
      </c>
      <c r="B3448" s="2" t="s">
        <v>211</v>
      </c>
      <c r="C3448" s="2" t="s">
        <v>2643</v>
      </c>
      <c r="D3448" s="2" t="s">
        <v>89</v>
      </c>
      <c r="E3448" s="2" t="s">
        <v>13834</v>
      </c>
      <c r="F3448" s="67">
        <v>43634</v>
      </c>
      <c r="G3448" s="3">
        <f t="shared" si="537"/>
        <v>6</v>
      </c>
      <c r="H3448" s="3">
        <f t="shared" si="538"/>
        <v>2019</v>
      </c>
      <c r="I3448" s="92">
        <v>0.68055555555555503</v>
      </c>
      <c r="J3448" s="20">
        <f t="shared" si="539"/>
        <v>16</v>
      </c>
      <c r="K3448" s="5" t="str">
        <f t="shared" si="547"/>
        <v>ja</v>
      </c>
      <c r="L3448" s="5" t="s">
        <v>91</v>
      </c>
      <c r="M3448" s="6" t="s">
        <v>74</v>
      </c>
      <c r="N3448" s="5">
        <v>49</v>
      </c>
      <c r="O3448" s="2" t="s">
        <v>126</v>
      </c>
      <c r="P3448" s="127" t="s">
        <v>13835</v>
      </c>
      <c r="R3448" s="6" t="s">
        <v>77</v>
      </c>
      <c r="T3448" s="6" t="s">
        <v>80</v>
      </c>
      <c r="X3448" s="2">
        <v>1260</v>
      </c>
      <c r="Y3448" s="2" t="s">
        <v>81</v>
      </c>
      <c r="Z3448" s="2" t="s">
        <v>82</v>
      </c>
      <c r="AD3448" s="2">
        <v>1260</v>
      </c>
      <c r="AE3448" s="2" t="s">
        <v>81</v>
      </c>
      <c r="AF3448" s="2" t="s">
        <v>82</v>
      </c>
      <c r="BE3448" s="23" t="str">
        <f t="shared" si="545"/>
        <v>EMF ja</v>
      </c>
      <c r="BF3448" s="23">
        <f t="shared" si="542"/>
        <v>750</v>
      </c>
      <c r="BG3448" s="23" t="str">
        <f t="shared" si="543"/>
        <v>500+m</v>
      </c>
      <c r="BH3448" s="23">
        <f t="shared" si="546"/>
        <v>1</v>
      </c>
      <c r="BK3448" s="2" t="s">
        <v>162</v>
      </c>
      <c r="BL3448" s="2">
        <v>750</v>
      </c>
      <c r="BO3448" s="2" t="s">
        <v>13836</v>
      </c>
      <c r="BP3448" s="3">
        <v>1</v>
      </c>
      <c r="BQ3448" s="2" t="s">
        <v>13824</v>
      </c>
    </row>
    <row r="3449" spans="1:70" ht="16.149999999999999" customHeight="1" x14ac:dyDescent="0.25">
      <c r="A3449" s="93">
        <v>3448</v>
      </c>
      <c r="B3449" s="2" t="s">
        <v>5048</v>
      </c>
      <c r="C3449" s="2" t="s">
        <v>332</v>
      </c>
      <c r="D3449" s="2" t="s">
        <v>296</v>
      </c>
      <c r="E3449" s="2" t="s">
        <v>13838</v>
      </c>
      <c r="F3449" s="67">
        <v>43634</v>
      </c>
      <c r="G3449" s="3">
        <f t="shared" si="537"/>
        <v>6</v>
      </c>
      <c r="H3449" s="3">
        <f t="shared" si="538"/>
        <v>2019</v>
      </c>
      <c r="I3449" s="92">
        <v>0.49652777777777801</v>
      </c>
      <c r="J3449" s="20">
        <f t="shared" si="539"/>
        <v>11</v>
      </c>
      <c r="K3449" s="5" t="str">
        <f t="shared" si="547"/>
        <v>ja</v>
      </c>
      <c r="L3449" s="5" t="s">
        <v>91</v>
      </c>
      <c r="M3449" s="6" t="s">
        <v>74</v>
      </c>
      <c r="N3449" s="5">
        <v>82</v>
      </c>
      <c r="O3449" s="2" t="s">
        <v>75</v>
      </c>
      <c r="P3449" s="127" t="s">
        <v>13839</v>
      </c>
      <c r="R3449" s="6" t="s">
        <v>77</v>
      </c>
      <c r="T3449" s="6" t="s">
        <v>202</v>
      </c>
      <c r="X3449" s="2">
        <v>178</v>
      </c>
      <c r="Y3449" s="2" t="s">
        <v>81</v>
      </c>
      <c r="Z3449" s="2" t="s">
        <v>82</v>
      </c>
      <c r="AD3449" s="2">
        <v>178</v>
      </c>
      <c r="AE3449" s="2" t="s">
        <v>81</v>
      </c>
      <c r="AF3449" s="2" t="s">
        <v>82</v>
      </c>
      <c r="AJ3449" s="2">
        <v>290</v>
      </c>
      <c r="AK3449" s="2" t="s">
        <v>81</v>
      </c>
      <c r="AL3449" s="2" t="s">
        <v>82</v>
      </c>
      <c r="AP3449" s="2">
        <v>290</v>
      </c>
      <c r="AQ3449" s="2" t="s">
        <v>83</v>
      </c>
      <c r="AR3449" s="2" t="s">
        <v>82</v>
      </c>
      <c r="BE3449" s="23" t="str">
        <f t="shared" si="545"/>
        <v>EMF nein</v>
      </c>
      <c r="BF3449" s="23" t="str">
        <f t="shared" si="542"/>
        <v/>
      </c>
      <c r="BG3449" s="23" t="str">
        <f t="shared" si="543"/>
        <v/>
      </c>
      <c r="BH3449" s="23">
        <f t="shared" si="546"/>
        <v>0</v>
      </c>
      <c r="BO3449" s="2" t="s">
        <v>13840</v>
      </c>
      <c r="BP3449" s="3">
        <v>1</v>
      </c>
      <c r="BQ3449" s="2" t="s">
        <v>13829</v>
      </c>
    </row>
    <row r="3450" spans="1:70" ht="16.149999999999999" customHeight="1" x14ac:dyDescent="0.25">
      <c r="A3450" s="93">
        <v>3449</v>
      </c>
      <c r="B3450" s="2" t="s">
        <v>87</v>
      </c>
      <c r="C3450" s="2" t="s">
        <v>3775</v>
      </c>
      <c r="D3450" s="2" t="s">
        <v>151</v>
      </c>
      <c r="E3450" s="2" t="s">
        <v>13842</v>
      </c>
      <c r="F3450" s="67">
        <v>43635</v>
      </c>
      <c r="G3450" s="3">
        <f t="shared" si="537"/>
        <v>6</v>
      </c>
      <c r="H3450" s="3">
        <f t="shared" si="538"/>
        <v>2019</v>
      </c>
      <c r="J3450" s="20" t="str">
        <f t="shared" si="539"/>
        <v/>
      </c>
      <c r="K3450" s="5" t="str">
        <f t="shared" si="547"/>
        <v>ja</v>
      </c>
      <c r="L3450" s="5" t="s">
        <v>91</v>
      </c>
      <c r="M3450" s="6" t="s">
        <v>74</v>
      </c>
      <c r="N3450" s="5">
        <v>70</v>
      </c>
      <c r="O3450" s="2" t="s">
        <v>126</v>
      </c>
      <c r="P3450" s="127" t="s">
        <v>13843</v>
      </c>
      <c r="R3450" s="6" t="s">
        <v>77</v>
      </c>
      <c r="S3450" s="2" t="s">
        <v>78</v>
      </c>
      <c r="X3450" s="2">
        <v>284</v>
      </c>
      <c r="Y3450" s="2" t="s">
        <v>81</v>
      </c>
      <c r="Z3450" s="2" t="s">
        <v>84</v>
      </c>
      <c r="AA3450" s="2">
        <v>284</v>
      </c>
      <c r="AB3450" s="2" t="s">
        <v>13844</v>
      </c>
      <c r="AC3450" s="2" t="s">
        <v>13845</v>
      </c>
      <c r="AD3450" s="2">
        <v>283</v>
      </c>
      <c r="AE3450" s="2" t="s">
        <v>81</v>
      </c>
      <c r="AF3450" s="2" t="s">
        <v>84</v>
      </c>
      <c r="AJ3450" s="2" t="s">
        <v>109</v>
      </c>
      <c r="AK3450" s="2" t="s">
        <v>109</v>
      </c>
      <c r="AL3450" s="2" t="s">
        <v>109</v>
      </c>
      <c r="AM3450" s="2" t="s">
        <v>109</v>
      </c>
      <c r="AN3450" s="2" t="s">
        <v>109</v>
      </c>
      <c r="AO3450" s="2" t="s">
        <v>109</v>
      </c>
      <c r="AP3450" s="2" t="s">
        <v>109</v>
      </c>
      <c r="AQ3450" s="2" t="s">
        <v>109</v>
      </c>
      <c r="AR3450" s="2" t="s">
        <v>109</v>
      </c>
      <c r="AV3450" s="2">
        <v>630</v>
      </c>
      <c r="AW3450" s="2" t="s">
        <v>81</v>
      </c>
      <c r="AX3450" s="2" t="s">
        <v>82</v>
      </c>
      <c r="BB3450" s="2">
        <v>630</v>
      </c>
      <c r="BC3450" s="2" t="s">
        <v>83</v>
      </c>
      <c r="BD3450" s="2" t="s">
        <v>82</v>
      </c>
      <c r="BE3450" s="23" t="str">
        <f t="shared" si="545"/>
        <v>EMF nein</v>
      </c>
      <c r="BF3450" s="23" t="str">
        <f t="shared" si="542"/>
        <v/>
      </c>
      <c r="BG3450" s="23" t="str">
        <f t="shared" si="543"/>
        <v/>
      </c>
      <c r="BH3450" s="23">
        <f t="shared" si="546"/>
        <v>0</v>
      </c>
      <c r="BP3450" s="3">
        <v>1</v>
      </c>
      <c r="BQ3450" s="2" t="s">
        <v>13833</v>
      </c>
    </row>
    <row r="3451" spans="1:70" ht="16.149999999999999" customHeight="1" x14ac:dyDescent="0.25">
      <c r="A3451" s="1">
        <v>3450</v>
      </c>
      <c r="B3451" s="2" t="s">
        <v>211</v>
      </c>
      <c r="C3451" s="2" t="s">
        <v>13847</v>
      </c>
      <c r="D3451" s="2" t="s">
        <v>575</v>
      </c>
      <c r="E3451" s="2" t="s">
        <v>13848</v>
      </c>
      <c r="F3451" s="67">
        <v>43621</v>
      </c>
      <c r="G3451" s="3">
        <f t="shared" si="537"/>
        <v>6</v>
      </c>
      <c r="H3451" s="3">
        <f t="shared" si="538"/>
        <v>2019</v>
      </c>
      <c r="I3451" s="92">
        <v>0.66666666666666663</v>
      </c>
      <c r="J3451" s="20">
        <f t="shared" si="539"/>
        <v>16</v>
      </c>
      <c r="K3451" s="5" t="str">
        <f t="shared" si="547"/>
        <v>ja</v>
      </c>
      <c r="L3451" s="5" t="s">
        <v>91</v>
      </c>
      <c r="M3451" s="6" t="s">
        <v>100</v>
      </c>
      <c r="N3451" s="5">
        <v>65</v>
      </c>
      <c r="O3451" s="2" t="s">
        <v>126</v>
      </c>
      <c r="P3451" s="127" t="s">
        <v>13849</v>
      </c>
      <c r="R3451" s="6" t="s">
        <v>77</v>
      </c>
      <c r="T3451" s="6" t="s">
        <v>80</v>
      </c>
      <c r="W3451" s="2" t="s">
        <v>13850</v>
      </c>
      <c r="X3451" s="2">
        <v>1830</v>
      </c>
      <c r="Y3451" s="2" t="s">
        <v>81</v>
      </c>
      <c r="Z3451" s="2" t="s">
        <v>82</v>
      </c>
      <c r="AA3451" s="2">
        <v>1830</v>
      </c>
      <c r="AB3451" s="2" t="s">
        <v>81</v>
      </c>
      <c r="AC3451" s="2" t="s">
        <v>82</v>
      </c>
      <c r="AD3451" s="2">
        <v>1830</v>
      </c>
      <c r="AE3451" s="2" t="s">
        <v>8720</v>
      </c>
      <c r="AF3451" s="2" t="s">
        <v>82</v>
      </c>
      <c r="BE3451" s="23" t="str">
        <f t="shared" si="545"/>
        <v>EMF nein</v>
      </c>
      <c r="BF3451" s="23" t="str">
        <f t="shared" si="542"/>
        <v/>
      </c>
      <c r="BG3451" s="23" t="str">
        <f t="shared" si="543"/>
        <v/>
      </c>
      <c r="BH3451" s="23">
        <f t="shared" si="546"/>
        <v>0</v>
      </c>
      <c r="BO3451" s="2" t="s">
        <v>22307</v>
      </c>
      <c r="BP3451" s="3">
        <v>1</v>
      </c>
      <c r="BQ3451" s="2" t="s">
        <v>13837</v>
      </c>
    </row>
    <row r="3452" spans="1:70" ht="16.149999999999999" customHeight="1" x14ac:dyDescent="0.25">
      <c r="A3452" s="1">
        <v>3451</v>
      </c>
      <c r="B3452" s="2" t="s">
        <v>211</v>
      </c>
      <c r="C3452" s="2" t="s">
        <v>12223</v>
      </c>
      <c r="D3452" s="2" t="s">
        <v>124</v>
      </c>
      <c r="E3452" s="2" t="s">
        <v>6375</v>
      </c>
      <c r="F3452" s="67">
        <v>42540</v>
      </c>
      <c r="G3452" s="3">
        <f t="shared" si="537"/>
        <v>6</v>
      </c>
      <c r="H3452" s="3">
        <f t="shared" si="538"/>
        <v>2016</v>
      </c>
      <c r="J3452" s="20" t="str">
        <f t="shared" si="539"/>
        <v/>
      </c>
      <c r="K3452" s="5" t="str">
        <f t="shared" si="547"/>
        <v>ja</v>
      </c>
      <c r="L3452" s="5" t="s">
        <v>91</v>
      </c>
      <c r="M3452" s="6" t="s">
        <v>74</v>
      </c>
      <c r="N3452" s="5">
        <v>19</v>
      </c>
      <c r="O3452" s="2" t="s">
        <v>75</v>
      </c>
      <c r="P3452" s="127" t="s">
        <v>13852</v>
      </c>
      <c r="R3452" s="6" t="s">
        <v>77</v>
      </c>
      <c r="T3452" s="6" t="s">
        <v>80</v>
      </c>
      <c r="U3452" s="2" t="s">
        <v>115</v>
      </c>
      <c r="X3452" s="2">
        <v>538</v>
      </c>
      <c r="Y3452" s="2" t="s">
        <v>81</v>
      </c>
      <c r="Z3452" s="2" t="s">
        <v>84</v>
      </c>
      <c r="AD3452" s="2">
        <v>538</v>
      </c>
      <c r="AE3452" s="2" t="s">
        <v>8720</v>
      </c>
      <c r="AF3452" s="2" t="s">
        <v>84</v>
      </c>
      <c r="AJ3452" s="2">
        <v>659</v>
      </c>
      <c r="AK3452" s="2" t="s">
        <v>81</v>
      </c>
      <c r="AL3452" s="2" t="s">
        <v>84</v>
      </c>
      <c r="AM3452" s="2">
        <v>659</v>
      </c>
      <c r="AN3452" s="2" t="s">
        <v>81</v>
      </c>
      <c r="AO3452" s="2" t="s">
        <v>84</v>
      </c>
      <c r="AP3452" s="2">
        <v>659</v>
      </c>
      <c r="AQ3452" s="2" t="s">
        <v>81</v>
      </c>
      <c r="AR3452" s="2" t="s">
        <v>84</v>
      </c>
      <c r="BE3452" s="23" t="str">
        <f t="shared" si="545"/>
        <v>EMF nein</v>
      </c>
      <c r="BF3452" s="23" t="str">
        <f t="shared" si="542"/>
        <v/>
      </c>
      <c r="BG3452" s="23" t="str">
        <f t="shared" si="543"/>
        <v/>
      </c>
      <c r="BH3452" s="23">
        <f t="shared" si="546"/>
        <v>0</v>
      </c>
      <c r="BO3452" s="2" t="s">
        <v>13853</v>
      </c>
      <c r="BP3452" s="3">
        <v>1</v>
      </c>
      <c r="BQ3452" s="2" t="s">
        <v>13841</v>
      </c>
    </row>
    <row r="3453" spans="1:70" ht="16.149999999999999" customHeight="1" x14ac:dyDescent="0.25">
      <c r="A3453" s="93">
        <v>3452</v>
      </c>
      <c r="B3453" s="2" t="s">
        <v>211</v>
      </c>
      <c r="C3453" s="2" t="s">
        <v>540</v>
      </c>
      <c r="D3453" s="2" t="s">
        <v>124</v>
      </c>
      <c r="E3453" s="2" t="s">
        <v>13855</v>
      </c>
      <c r="F3453" s="67">
        <v>43636</v>
      </c>
      <c r="G3453" s="3">
        <f t="shared" si="537"/>
        <v>6</v>
      </c>
      <c r="H3453" s="3">
        <f t="shared" si="538"/>
        <v>2019</v>
      </c>
      <c r="I3453" s="92"/>
      <c r="J3453" s="20" t="str">
        <f t="shared" si="539"/>
        <v/>
      </c>
      <c r="K3453" s="5" t="str">
        <f t="shared" si="547"/>
        <v>ja</v>
      </c>
      <c r="L3453" s="5" t="s">
        <v>91</v>
      </c>
      <c r="M3453" s="6" t="s">
        <v>74</v>
      </c>
      <c r="N3453" s="5">
        <v>24</v>
      </c>
      <c r="O3453" s="2" t="s">
        <v>140</v>
      </c>
      <c r="P3453" s="127" t="s">
        <v>13856</v>
      </c>
      <c r="Q3453" s="6" t="s">
        <v>109</v>
      </c>
      <c r="R3453" s="6" t="s">
        <v>13857</v>
      </c>
      <c r="S3453" s="127" t="s">
        <v>109</v>
      </c>
      <c r="X3453" s="2">
        <v>1410</v>
      </c>
      <c r="Y3453" s="2" t="s">
        <v>81</v>
      </c>
      <c r="Z3453" s="2" t="s">
        <v>168</v>
      </c>
      <c r="AA3453" s="2">
        <v>1410</v>
      </c>
      <c r="AB3453" s="2" t="s">
        <v>81</v>
      </c>
      <c r="AC3453" s="2" t="s">
        <v>168</v>
      </c>
      <c r="AD3453" s="2">
        <v>1410</v>
      </c>
      <c r="AE3453" s="2" t="s">
        <v>81</v>
      </c>
      <c r="AF3453" s="2" t="s">
        <v>168</v>
      </c>
      <c r="BE3453" s="23" t="str">
        <f t="shared" si="545"/>
        <v>EMF ja</v>
      </c>
      <c r="BF3453" s="23">
        <f t="shared" si="542"/>
        <v>1600</v>
      </c>
      <c r="BG3453" s="23" t="str">
        <f t="shared" si="543"/>
        <v>500+m</v>
      </c>
      <c r="BH3453" s="23">
        <f t="shared" si="546"/>
        <v>2</v>
      </c>
      <c r="BK3453" s="2" t="s">
        <v>162</v>
      </c>
      <c r="BL3453" s="2">
        <v>1600</v>
      </c>
      <c r="BM3453" s="2" t="s">
        <v>162</v>
      </c>
      <c r="BN3453" s="2">
        <v>1700</v>
      </c>
      <c r="BO3453" s="2" t="s">
        <v>13858</v>
      </c>
      <c r="BP3453" s="3">
        <v>1</v>
      </c>
      <c r="BQ3453" s="2" t="s">
        <v>13846</v>
      </c>
    </row>
    <row r="3454" spans="1:70" ht="16.149999999999999" customHeight="1" x14ac:dyDescent="0.25">
      <c r="A3454" s="93">
        <v>3453</v>
      </c>
      <c r="B3454" s="2" t="s">
        <v>87</v>
      </c>
      <c r="C3454" s="2" t="s">
        <v>6652</v>
      </c>
      <c r="D3454" s="2" t="s">
        <v>124</v>
      </c>
      <c r="E3454" s="2" t="s">
        <v>13860</v>
      </c>
      <c r="F3454" s="67">
        <v>43635</v>
      </c>
      <c r="G3454" s="3">
        <f t="shared" si="537"/>
        <v>6</v>
      </c>
      <c r="H3454" s="3">
        <f t="shared" si="538"/>
        <v>2019</v>
      </c>
      <c r="I3454" s="92">
        <v>0.32986111111111099</v>
      </c>
      <c r="J3454" s="20">
        <f t="shared" ref="J3454:J3518" si="548">IF(I3454&lt;&gt;"",HOUR(I3454),"")</f>
        <v>7</v>
      </c>
      <c r="K3454" s="5" t="str">
        <f t="shared" si="547"/>
        <v>ja</v>
      </c>
      <c r="L3454" s="5" t="s">
        <v>91</v>
      </c>
      <c r="M3454" s="6" t="s">
        <v>115</v>
      </c>
      <c r="N3454" s="5">
        <v>74</v>
      </c>
      <c r="O3454" s="2" t="s">
        <v>11364</v>
      </c>
      <c r="P3454" s="127" t="s">
        <v>13861</v>
      </c>
      <c r="R3454" s="6" t="s">
        <v>77</v>
      </c>
      <c r="T3454" s="6" t="s">
        <v>80</v>
      </c>
      <c r="X3454" s="2">
        <v>304</v>
      </c>
      <c r="Y3454" s="2" t="s">
        <v>83</v>
      </c>
      <c r="Z3454" s="2" t="s">
        <v>168</v>
      </c>
      <c r="AD3454" s="2">
        <v>304</v>
      </c>
      <c r="AE3454" s="2" t="s">
        <v>83</v>
      </c>
      <c r="AF3454" s="2" t="s">
        <v>168</v>
      </c>
      <c r="AJ3454" s="2">
        <v>372</v>
      </c>
      <c r="AK3454" s="2" t="s">
        <v>81</v>
      </c>
      <c r="AL3454" s="2" t="s">
        <v>84</v>
      </c>
      <c r="AM3454" s="2">
        <v>372</v>
      </c>
      <c r="AN3454" s="2" t="s">
        <v>94</v>
      </c>
      <c r="AO3454" s="2" t="s">
        <v>84</v>
      </c>
      <c r="AP3454" s="2">
        <v>372</v>
      </c>
      <c r="AQ3454" s="2" t="s">
        <v>81</v>
      </c>
      <c r="AR3454" s="2" t="s">
        <v>84</v>
      </c>
      <c r="AV3454" s="2">
        <v>381</v>
      </c>
      <c r="AW3454" s="2" t="s">
        <v>83</v>
      </c>
      <c r="AX3454" s="2" t="s">
        <v>84</v>
      </c>
      <c r="AY3454" s="2">
        <v>381</v>
      </c>
      <c r="AZ3454" s="2" t="s">
        <v>81</v>
      </c>
      <c r="BA3454" s="2" t="s">
        <v>84</v>
      </c>
      <c r="BB3454" s="2">
        <v>381</v>
      </c>
      <c r="BC3454" s="2" t="s">
        <v>83</v>
      </c>
      <c r="BD3454" s="2" t="s">
        <v>84</v>
      </c>
      <c r="BE3454" s="23" t="str">
        <f t="shared" si="545"/>
        <v>EMF nein</v>
      </c>
      <c r="BF3454" s="23" t="str">
        <f t="shared" si="542"/>
        <v/>
      </c>
      <c r="BG3454" s="23" t="str">
        <f t="shared" si="543"/>
        <v/>
      </c>
      <c r="BH3454" s="23">
        <f t="shared" si="546"/>
        <v>0</v>
      </c>
      <c r="BO3454" s="2" t="s">
        <v>13862</v>
      </c>
      <c r="BP3454" s="3">
        <v>1</v>
      </c>
      <c r="BQ3454" s="2" t="s">
        <v>13851</v>
      </c>
    </row>
    <row r="3455" spans="1:70" ht="16.149999999999999" customHeight="1" x14ac:dyDescent="0.25">
      <c r="A3455" s="1">
        <v>3454</v>
      </c>
      <c r="B3455" s="2" t="s">
        <v>211</v>
      </c>
      <c r="C3455" s="2" t="s">
        <v>1241</v>
      </c>
      <c r="D3455" s="2" t="s">
        <v>575</v>
      </c>
      <c r="E3455" s="2" t="s">
        <v>13864</v>
      </c>
      <c r="F3455" s="67">
        <v>43635</v>
      </c>
      <c r="G3455" s="3">
        <f t="shared" si="537"/>
        <v>6</v>
      </c>
      <c r="H3455" s="3">
        <f t="shared" si="538"/>
        <v>2019</v>
      </c>
      <c r="I3455" s="2">
        <v>14</v>
      </c>
      <c r="J3455" s="20">
        <f t="shared" si="548"/>
        <v>0</v>
      </c>
      <c r="K3455" s="5" t="str">
        <f t="shared" si="547"/>
        <v>ja</v>
      </c>
      <c r="L3455" s="5" t="s">
        <v>91</v>
      </c>
      <c r="M3455" s="6" t="s">
        <v>74</v>
      </c>
      <c r="N3455" s="5">
        <v>24</v>
      </c>
      <c r="O3455" s="2" t="s">
        <v>75</v>
      </c>
      <c r="P3455" s="5" t="s">
        <v>5803</v>
      </c>
      <c r="R3455" s="6" t="s">
        <v>77</v>
      </c>
      <c r="U3455" s="2" t="s">
        <v>115</v>
      </c>
      <c r="BE3455" s="23" t="str">
        <f t="shared" si="545"/>
        <v>EMF nein</v>
      </c>
      <c r="BF3455" s="23" t="str">
        <f t="shared" si="542"/>
        <v/>
      </c>
      <c r="BG3455" s="23" t="str">
        <f t="shared" si="543"/>
        <v/>
      </c>
      <c r="BH3455" s="23">
        <f t="shared" si="546"/>
        <v>0</v>
      </c>
      <c r="BO3455" s="2" t="s">
        <v>13865</v>
      </c>
      <c r="BP3455" s="3">
        <v>1</v>
      </c>
      <c r="BQ3455" s="2" t="s">
        <v>13854</v>
      </c>
    </row>
    <row r="3456" spans="1:70" ht="16.149999999999999" customHeight="1" x14ac:dyDescent="0.25">
      <c r="A3456" s="1">
        <v>3455</v>
      </c>
      <c r="B3456" s="2" t="s">
        <v>211</v>
      </c>
      <c r="C3456" s="2" t="s">
        <v>741</v>
      </c>
      <c r="D3456" s="2" t="s">
        <v>98</v>
      </c>
      <c r="E3456" s="2" t="s">
        <v>13867</v>
      </c>
      <c r="F3456" s="67">
        <v>43635</v>
      </c>
      <c r="G3456" s="3">
        <f t="shared" si="537"/>
        <v>6</v>
      </c>
      <c r="H3456" s="3">
        <f t="shared" si="538"/>
        <v>2019</v>
      </c>
      <c r="I3456" s="92">
        <v>0.37847222222222199</v>
      </c>
      <c r="J3456" s="20">
        <f t="shared" si="548"/>
        <v>9</v>
      </c>
      <c r="K3456" s="5" t="str">
        <f t="shared" si="547"/>
        <v>ja</v>
      </c>
      <c r="L3456" s="5" t="s">
        <v>73</v>
      </c>
      <c r="M3456" s="6" t="s">
        <v>74</v>
      </c>
      <c r="N3456" s="5">
        <v>54</v>
      </c>
      <c r="O3456" s="2" t="s">
        <v>126</v>
      </c>
      <c r="P3456" s="127" t="s">
        <v>4605</v>
      </c>
      <c r="R3456" s="6" t="s">
        <v>77</v>
      </c>
      <c r="U3456" s="2" t="s">
        <v>100</v>
      </c>
      <c r="V3456" s="2" t="s">
        <v>80</v>
      </c>
      <c r="BE3456" s="23" t="str">
        <f t="shared" si="545"/>
        <v>EMF nein</v>
      </c>
      <c r="BF3456" s="23" t="str">
        <f t="shared" si="542"/>
        <v/>
      </c>
      <c r="BG3456" s="23" t="str">
        <f t="shared" si="543"/>
        <v/>
      </c>
      <c r="BH3456" s="23">
        <f t="shared" si="546"/>
        <v>0</v>
      </c>
      <c r="BO3456" s="2" t="s">
        <v>13868</v>
      </c>
      <c r="BP3456" s="3">
        <v>1</v>
      </c>
      <c r="BQ3456" s="2" t="s">
        <v>13859</v>
      </c>
    </row>
    <row r="3457" spans="1:69" ht="16.149999999999999" customHeight="1" x14ac:dyDescent="0.25">
      <c r="A3457" s="1">
        <v>3456</v>
      </c>
      <c r="B3457" s="2" t="s">
        <v>5048</v>
      </c>
      <c r="C3457" s="2" t="s">
        <v>540</v>
      </c>
      <c r="D3457" s="2" t="s">
        <v>124</v>
      </c>
      <c r="E3457" s="2" t="s">
        <v>1537</v>
      </c>
      <c r="F3457" s="67">
        <v>43636</v>
      </c>
      <c r="G3457" s="3">
        <f t="shared" si="537"/>
        <v>6</v>
      </c>
      <c r="H3457" s="3">
        <f t="shared" si="538"/>
        <v>2019</v>
      </c>
      <c r="I3457" s="92">
        <v>0.4375</v>
      </c>
      <c r="J3457" s="20">
        <f t="shared" si="548"/>
        <v>10</v>
      </c>
      <c r="K3457" s="5" t="str">
        <f t="shared" si="547"/>
        <v>ja</v>
      </c>
      <c r="L3457" s="5" t="s">
        <v>73</v>
      </c>
      <c r="M3457" s="6" t="s">
        <v>74</v>
      </c>
      <c r="N3457" s="5">
        <v>48</v>
      </c>
      <c r="O3457" s="2" t="s">
        <v>140</v>
      </c>
      <c r="P3457" s="127" t="s">
        <v>13870</v>
      </c>
      <c r="R3457" s="6" t="s">
        <v>77</v>
      </c>
      <c r="X3457" s="2">
        <v>414</v>
      </c>
      <c r="Y3457" s="2" t="s">
        <v>81</v>
      </c>
      <c r="Z3457" s="2" t="s">
        <v>168</v>
      </c>
      <c r="AA3457" s="2">
        <v>414</v>
      </c>
      <c r="AB3457" s="2" t="s">
        <v>81</v>
      </c>
      <c r="AC3457" s="2" t="s">
        <v>168</v>
      </c>
      <c r="AD3457" s="2">
        <v>414</v>
      </c>
      <c r="AE3457" s="2" t="s">
        <v>81</v>
      </c>
      <c r="AF3457" s="2" t="s">
        <v>168</v>
      </c>
      <c r="AJ3457" s="2">
        <v>700</v>
      </c>
      <c r="AK3457" s="2" t="s">
        <v>81</v>
      </c>
      <c r="AL3457" s="2" t="s">
        <v>84</v>
      </c>
      <c r="AM3457" s="2">
        <v>700</v>
      </c>
      <c r="AN3457" s="2" t="s">
        <v>94</v>
      </c>
      <c r="AO3457" s="2" t="s">
        <v>84</v>
      </c>
      <c r="AP3457" s="2">
        <v>700</v>
      </c>
      <c r="AQ3457" s="2" t="s">
        <v>83</v>
      </c>
      <c r="AR3457" s="2" t="s">
        <v>84</v>
      </c>
      <c r="AV3457" s="2">
        <v>1700</v>
      </c>
      <c r="AW3457" s="2" t="s">
        <v>94</v>
      </c>
      <c r="AX3457" s="2" t="s">
        <v>82</v>
      </c>
      <c r="BB3457" s="2">
        <v>1700</v>
      </c>
      <c r="BC3457" s="2" t="s">
        <v>83</v>
      </c>
      <c r="BD3457" s="2" t="s">
        <v>82</v>
      </c>
      <c r="BE3457" s="23" t="str">
        <f t="shared" si="545"/>
        <v>EMF nein</v>
      </c>
      <c r="BF3457" s="23" t="str">
        <f t="shared" si="542"/>
        <v/>
      </c>
      <c r="BG3457" s="23" t="str">
        <f t="shared" si="543"/>
        <v/>
      </c>
      <c r="BH3457" s="23">
        <f t="shared" si="546"/>
        <v>0</v>
      </c>
      <c r="BO3457" s="2" t="s">
        <v>13871</v>
      </c>
      <c r="BP3457" s="3">
        <v>1</v>
      </c>
      <c r="BQ3457" s="2" t="s">
        <v>13863</v>
      </c>
    </row>
    <row r="3458" spans="1:69" ht="16.149999999999999" customHeight="1" x14ac:dyDescent="0.25">
      <c r="A3458" s="93">
        <v>3457</v>
      </c>
      <c r="B3458" s="2" t="s">
        <v>87</v>
      </c>
      <c r="C3458" s="2" t="s">
        <v>8242</v>
      </c>
      <c r="D3458" s="2" t="s">
        <v>124</v>
      </c>
      <c r="E3458" s="2" t="s">
        <v>10965</v>
      </c>
      <c r="F3458" s="67">
        <v>43636</v>
      </c>
      <c r="G3458" s="3">
        <f t="shared" si="537"/>
        <v>6</v>
      </c>
      <c r="H3458" s="3">
        <f t="shared" si="538"/>
        <v>2019</v>
      </c>
      <c r="I3458" s="92">
        <v>0.46180555555555602</v>
      </c>
      <c r="J3458" s="20">
        <f t="shared" si="548"/>
        <v>11</v>
      </c>
      <c r="K3458" s="5" t="str">
        <f t="shared" si="547"/>
        <v>ja</v>
      </c>
      <c r="L3458" s="5" t="s">
        <v>91</v>
      </c>
      <c r="M3458" s="6" t="s">
        <v>74</v>
      </c>
      <c r="N3458" s="5">
        <v>85</v>
      </c>
      <c r="O3458" s="5" t="s">
        <v>75</v>
      </c>
      <c r="P3458" s="5" t="s">
        <v>13873</v>
      </c>
      <c r="R3458" s="6" t="s">
        <v>77</v>
      </c>
      <c r="S3458" s="2" t="s">
        <v>78</v>
      </c>
      <c r="T3458" s="6" t="s">
        <v>80</v>
      </c>
      <c r="X3458" s="2">
        <v>568</v>
      </c>
      <c r="Y3458" s="2" t="s">
        <v>83</v>
      </c>
      <c r="Z3458" s="2" t="s">
        <v>84</v>
      </c>
      <c r="AA3458" s="2">
        <v>586</v>
      </c>
      <c r="AB3458" s="2" t="s">
        <v>81</v>
      </c>
      <c r="AC3458" s="2" t="s">
        <v>84</v>
      </c>
      <c r="AD3458" s="2">
        <v>586</v>
      </c>
      <c r="AE3458" s="2" t="s">
        <v>83</v>
      </c>
      <c r="AF3458" s="2" t="s">
        <v>84</v>
      </c>
      <c r="AJ3458" s="2">
        <v>568</v>
      </c>
      <c r="AK3458" s="2" t="s">
        <v>83</v>
      </c>
      <c r="AL3458" s="2" t="s">
        <v>84</v>
      </c>
      <c r="AM3458" s="2">
        <v>586</v>
      </c>
      <c r="AN3458" s="2" t="s">
        <v>81</v>
      </c>
      <c r="AO3458" s="2" t="s">
        <v>84</v>
      </c>
      <c r="AP3458" s="2">
        <v>586</v>
      </c>
      <c r="AQ3458" s="2" t="s">
        <v>83</v>
      </c>
      <c r="AR3458" s="2" t="s">
        <v>84</v>
      </c>
      <c r="AV3458" s="2">
        <v>839</v>
      </c>
      <c r="AW3458" s="2" t="s">
        <v>81</v>
      </c>
      <c r="AX3458" s="2" t="s">
        <v>84</v>
      </c>
      <c r="AY3458" s="2">
        <v>839</v>
      </c>
      <c r="AZ3458" s="2" t="s">
        <v>81</v>
      </c>
      <c r="BA3458" s="2" t="s">
        <v>84</v>
      </c>
      <c r="BB3458" s="2">
        <v>839</v>
      </c>
      <c r="BC3458" s="2" t="s">
        <v>83</v>
      </c>
      <c r="BD3458" s="2" t="s">
        <v>84</v>
      </c>
      <c r="BE3458" s="23" t="str">
        <f t="shared" si="545"/>
        <v>EMF nein</v>
      </c>
      <c r="BF3458" s="23" t="str">
        <f t="shared" ref="BF3458:BF3522" si="549">IF(SUM(BJ3458,BL3458,BN3458)=0,"",MIN(BJ3458,BL3458,BN3458))</f>
        <v/>
      </c>
      <c r="BG3458" s="23" t="str">
        <f t="shared" ref="BG3458:BG3522" si="550">IF(BF3458="","",IF(BF3458&lt;100,"&lt;100m",IF(AND(BF3458&gt;99, BF3458&lt;500),"100-499m",IF(BF3458&gt;499,"500+m",""))))</f>
        <v/>
      </c>
      <c r="BH3458" s="23">
        <f t="shared" si="546"/>
        <v>0</v>
      </c>
      <c r="BO3458" s="2" t="s">
        <v>13874</v>
      </c>
      <c r="BP3458" s="3">
        <v>1</v>
      </c>
      <c r="BQ3458" s="2" t="s">
        <v>13866</v>
      </c>
    </row>
    <row r="3459" spans="1:69" ht="16.149999999999999" customHeight="1" x14ac:dyDescent="0.25">
      <c r="A3459" s="93">
        <v>3458</v>
      </c>
      <c r="B3459" s="2" t="s">
        <v>87</v>
      </c>
      <c r="C3459" s="2" t="s">
        <v>2767</v>
      </c>
      <c r="D3459" s="2" t="s">
        <v>371</v>
      </c>
      <c r="E3459" s="2" t="s">
        <v>1867</v>
      </c>
      <c r="F3459" s="67">
        <v>43636</v>
      </c>
      <c r="G3459" s="3">
        <f t="shared" si="537"/>
        <v>6</v>
      </c>
      <c r="H3459" s="3">
        <f t="shared" si="538"/>
        <v>2019</v>
      </c>
      <c r="I3459" s="92">
        <v>0.49652777777777801</v>
      </c>
      <c r="J3459" s="20">
        <f t="shared" si="548"/>
        <v>11</v>
      </c>
      <c r="K3459" s="5" t="str">
        <f t="shared" si="547"/>
        <v>ja</v>
      </c>
      <c r="L3459" s="5" t="s">
        <v>73</v>
      </c>
      <c r="M3459" s="6" t="s">
        <v>74</v>
      </c>
      <c r="N3459" s="5">
        <v>70</v>
      </c>
      <c r="O3459" s="5" t="s">
        <v>5139</v>
      </c>
      <c r="P3459" s="5" t="s">
        <v>13876</v>
      </c>
      <c r="R3459" s="6" t="s">
        <v>335</v>
      </c>
      <c r="X3459" s="2">
        <v>152</v>
      </c>
      <c r="Y3459" s="2" t="s">
        <v>81</v>
      </c>
      <c r="Z3459" s="2" t="s">
        <v>84</v>
      </c>
      <c r="AA3459" s="2">
        <v>152</v>
      </c>
      <c r="AB3459" s="2" t="s">
        <v>81</v>
      </c>
      <c r="AC3459" s="2" t="s">
        <v>84</v>
      </c>
      <c r="AD3459" s="2">
        <v>152</v>
      </c>
      <c r="AE3459" s="2" t="s">
        <v>81</v>
      </c>
      <c r="AF3459" s="2" t="s">
        <v>84</v>
      </c>
      <c r="AG3459" s="2">
        <v>152</v>
      </c>
      <c r="AH3459" s="2" t="s">
        <v>81</v>
      </c>
      <c r="AI3459" s="2" t="s">
        <v>84</v>
      </c>
      <c r="AJ3459" s="2">
        <v>152</v>
      </c>
      <c r="AK3459" s="2" t="s">
        <v>81</v>
      </c>
      <c r="AL3459" s="2" t="s">
        <v>84</v>
      </c>
      <c r="AM3459" s="2">
        <v>152</v>
      </c>
      <c r="AN3459" s="2" t="s">
        <v>81</v>
      </c>
      <c r="AO3459" s="2" t="s">
        <v>84</v>
      </c>
      <c r="AP3459" s="2">
        <v>152</v>
      </c>
      <c r="AQ3459" s="2" t="s">
        <v>81</v>
      </c>
      <c r="AR3459" s="2" t="s">
        <v>84</v>
      </c>
      <c r="AS3459" s="2">
        <v>152</v>
      </c>
      <c r="AT3459" s="2" t="s">
        <v>81</v>
      </c>
      <c r="AU3459" s="2" t="s">
        <v>84</v>
      </c>
      <c r="AV3459" s="2">
        <v>152</v>
      </c>
      <c r="AW3459" s="2" t="s">
        <v>81</v>
      </c>
      <c r="AX3459" s="2" t="s">
        <v>84</v>
      </c>
      <c r="AY3459" s="2">
        <v>152</v>
      </c>
      <c r="AZ3459" s="2" t="s">
        <v>81</v>
      </c>
      <c r="BA3459" s="2" t="s">
        <v>84</v>
      </c>
      <c r="BB3459" s="2">
        <v>152</v>
      </c>
      <c r="BC3459" s="2" t="s">
        <v>81</v>
      </c>
      <c r="BD3459" s="2" t="s">
        <v>84</v>
      </c>
      <c r="BE3459" s="23" t="str">
        <f t="shared" si="545"/>
        <v>EMF ja</v>
      </c>
      <c r="BF3459" s="23">
        <f t="shared" si="549"/>
        <v>10</v>
      </c>
      <c r="BG3459" s="23" t="str">
        <f t="shared" si="550"/>
        <v>&lt;100m</v>
      </c>
      <c r="BH3459" s="23">
        <f t="shared" si="546"/>
        <v>1</v>
      </c>
      <c r="BM3459" s="2" t="s">
        <v>162</v>
      </c>
      <c r="BN3459" s="2">
        <v>10</v>
      </c>
      <c r="BO3459" s="2" t="s">
        <v>13877</v>
      </c>
      <c r="BP3459" s="3">
        <v>1</v>
      </c>
      <c r="BQ3459" s="2" t="s">
        <v>13869</v>
      </c>
    </row>
    <row r="3460" spans="1:69" ht="16.149999999999999" customHeight="1" x14ac:dyDescent="0.25">
      <c r="A3460" s="93">
        <v>3459</v>
      </c>
      <c r="B3460" s="2" t="s">
        <v>211</v>
      </c>
      <c r="C3460" s="2" t="s">
        <v>13879</v>
      </c>
      <c r="D3460" s="2" t="s">
        <v>158</v>
      </c>
      <c r="E3460" s="2" t="s">
        <v>13880</v>
      </c>
      <c r="F3460" s="67">
        <v>43634</v>
      </c>
      <c r="G3460" s="3">
        <f t="shared" si="537"/>
        <v>6</v>
      </c>
      <c r="H3460" s="3">
        <f t="shared" si="538"/>
        <v>2019</v>
      </c>
      <c r="I3460" s="92">
        <v>0.61458333333333304</v>
      </c>
      <c r="J3460" s="20">
        <f t="shared" si="548"/>
        <v>14</v>
      </c>
      <c r="K3460" s="5" t="str">
        <f t="shared" si="547"/>
        <v>ja</v>
      </c>
      <c r="M3460" s="6" t="s">
        <v>74</v>
      </c>
      <c r="O3460" s="2" t="s">
        <v>126</v>
      </c>
      <c r="P3460" s="127" t="s">
        <v>13881</v>
      </c>
      <c r="R3460" s="6" t="s">
        <v>77</v>
      </c>
      <c r="T3460" s="6" t="s">
        <v>80</v>
      </c>
      <c r="U3460" s="2" t="s">
        <v>74</v>
      </c>
      <c r="V3460" s="2" t="s">
        <v>80</v>
      </c>
      <c r="AA3460" s="2">
        <v>677</v>
      </c>
      <c r="AB3460" s="2" t="s">
        <v>81</v>
      </c>
      <c r="AC3460" s="2" t="s">
        <v>84</v>
      </c>
      <c r="AJ3460" s="2">
        <v>764</v>
      </c>
      <c r="AK3460" s="2" t="s">
        <v>81</v>
      </c>
      <c r="AL3460" s="2" t="s">
        <v>168</v>
      </c>
      <c r="AM3460" s="2">
        <v>764</v>
      </c>
      <c r="AN3460" s="2" t="s">
        <v>81</v>
      </c>
      <c r="AO3460" s="2" t="s">
        <v>168</v>
      </c>
      <c r="AP3460" s="2">
        <v>764</v>
      </c>
      <c r="AQ3460" s="2" t="s">
        <v>81</v>
      </c>
      <c r="AR3460" s="2" t="s">
        <v>168</v>
      </c>
      <c r="AV3460" s="2">
        <v>2820</v>
      </c>
      <c r="AW3460" s="2" t="s">
        <v>81</v>
      </c>
      <c r="AX3460" s="2" t="s">
        <v>82</v>
      </c>
      <c r="AY3460" s="2">
        <v>2820</v>
      </c>
      <c r="AZ3460" s="2" t="s">
        <v>81</v>
      </c>
      <c r="BA3460" s="2" t="s">
        <v>82</v>
      </c>
      <c r="BB3460" s="2">
        <v>2820</v>
      </c>
      <c r="BC3460" s="2" t="s">
        <v>81</v>
      </c>
      <c r="BD3460" s="2" t="s">
        <v>82</v>
      </c>
      <c r="BE3460" s="23" t="str">
        <f t="shared" si="545"/>
        <v>EMF nein</v>
      </c>
      <c r="BF3460" s="23" t="str">
        <f t="shared" si="549"/>
        <v/>
      </c>
      <c r="BG3460" s="23" t="str">
        <f t="shared" si="550"/>
        <v/>
      </c>
      <c r="BH3460" s="23">
        <f t="shared" si="546"/>
        <v>0</v>
      </c>
      <c r="BO3460" s="2" t="s">
        <v>13882</v>
      </c>
      <c r="BP3460" s="3">
        <v>1</v>
      </c>
      <c r="BQ3460" s="2" t="s">
        <v>13872</v>
      </c>
    </row>
    <row r="3461" spans="1:69" ht="16.149999999999999" customHeight="1" x14ac:dyDescent="0.25">
      <c r="A3461" s="1">
        <v>3460</v>
      </c>
      <c r="B3461" s="2" t="s">
        <v>211</v>
      </c>
      <c r="C3461" s="2" t="s">
        <v>13884</v>
      </c>
      <c r="D3461" s="2" t="s">
        <v>651</v>
      </c>
      <c r="E3461" s="2" t="s">
        <v>13885</v>
      </c>
      <c r="F3461" s="67">
        <v>43633</v>
      </c>
      <c r="G3461" s="3">
        <f t="shared" si="537"/>
        <v>6</v>
      </c>
      <c r="H3461" s="3">
        <f t="shared" si="538"/>
        <v>2019</v>
      </c>
      <c r="I3461" s="92">
        <v>0.74652777777777801</v>
      </c>
      <c r="J3461" s="20">
        <f t="shared" si="548"/>
        <v>17</v>
      </c>
      <c r="K3461" s="5" t="str">
        <f t="shared" si="547"/>
        <v>ja</v>
      </c>
      <c r="L3461" s="5" t="s">
        <v>91</v>
      </c>
      <c r="M3461" s="6" t="s">
        <v>208</v>
      </c>
      <c r="N3461" s="5">
        <v>36</v>
      </c>
      <c r="O3461" s="2" t="s">
        <v>10213</v>
      </c>
      <c r="P3461" s="127" t="s">
        <v>13886</v>
      </c>
      <c r="R3461" s="6" t="s">
        <v>77</v>
      </c>
      <c r="X3461" s="2">
        <v>732</v>
      </c>
      <c r="Y3461" s="2" t="s">
        <v>81</v>
      </c>
      <c r="Z3461" s="2" t="s">
        <v>84</v>
      </c>
      <c r="AA3461" s="2">
        <v>732</v>
      </c>
      <c r="AB3461" s="2" t="s">
        <v>81</v>
      </c>
      <c r="AC3461" s="2" t="s">
        <v>84</v>
      </c>
      <c r="AD3461" s="2">
        <v>732</v>
      </c>
      <c r="AE3461" s="2" t="s">
        <v>81</v>
      </c>
      <c r="AF3461" s="2" t="s">
        <v>84</v>
      </c>
      <c r="BE3461" s="23" t="str">
        <f t="shared" si="545"/>
        <v>EMF ja</v>
      </c>
      <c r="BF3461" s="23">
        <f t="shared" si="549"/>
        <v>900</v>
      </c>
      <c r="BG3461" s="23" t="str">
        <f t="shared" si="550"/>
        <v>500+m</v>
      </c>
      <c r="BH3461" s="23">
        <f t="shared" si="546"/>
        <v>1</v>
      </c>
      <c r="BI3461" s="2" t="s">
        <v>162</v>
      </c>
      <c r="BJ3461" s="2">
        <v>900</v>
      </c>
      <c r="BO3461" s="2" t="s">
        <v>13887</v>
      </c>
      <c r="BP3461" s="3">
        <v>1</v>
      </c>
      <c r="BQ3461" s="2" t="s">
        <v>13875</v>
      </c>
    </row>
    <row r="3462" spans="1:69" ht="16.149999999999999" customHeight="1" x14ac:dyDescent="0.25">
      <c r="A3462" s="1">
        <v>3461</v>
      </c>
      <c r="B3462" s="2" t="s">
        <v>211</v>
      </c>
      <c r="C3462" s="116" t="s">
        <v>1933</v>
      </c>
      <c r="D3462" s="2" t="s">
        <v>151</v>
      </c>
      <c r="E3462" s="2" t="s">
        <v>13889</v>
      </c>
      <c r="F3462" s="67">
        <v>43639</v>
      </c>
      <c r="G3462" s="3">
        <f t="shared" si="537"/>
        <v>6</v>
      </c>
      <c r="H3462" s="3">
        <f t="shared" si="538"/>
        <v>2019</v>
      </c>
      <c r="I3462" s="92">
        <v>0.50694444444444398</v>
      </c>
      <c r="J3462" s="20">
        <f t="shared" si="548"/>
        <v>12</v>
      </c>
      <c r="K3462" s="5" t="str">
        <f t="shared" ref="K3462:K3526" si="551">IF(COUNTA(W3462:BN3462)=0,"nein","ja")</f>
        <v>ja</v>
      </c>
      <c r="L3462" s="5" t="s">
        <v>91</v>
      </c>
      <c r="M3462" s="6" t="s">
        <v>100</v>
      </c>
      <c r="N3462" s="5">
        <v>22</v>
      </c>
      <c r="O3462" s="5" t="s">
        <v>126</v>
      </c>
      <c r="P3462" s="127" t="s">
        <v>2912</v>
      </c>
      <c r="Q3462" s="6" t="s">
        <v>186</v>
      </c>
      <c r="R3462" s="6" t="s">
        <v>77</v>
      </c>
      <c r="T3462" s="6" t="s">
        <v>80</v>
      </c>
      <c r="X3462" s="2">
        <v>150</v>
      </c>
      <c r="Y3462" s="2" t="s">
        <v>83</v>
      </c>
      <c r="Z3462" s="2" t="s">
        <v>84</v>
      </c>
      <c r="AA3462" s="2">
        <v>150</v>
      </c>
      <c r="AB3462" s="2" t="s">
        <v>83</v>
      </c>
      <c r="AC3462" s="2" t="s">
        <v>84</v>
      </c>
      <c r="AD3462" s="2">
        <v>150</v>
      </c>
      <c r="AE3462" s="2" t="s">
        <v>83</v>
      </c>
      <c r="AF3462" s="2" t="s">
        <v>84</v>
      </c>
      <c r="AJ3462" s="2">
        <v>150</v>
      </c>
      <c r="AK3462" s="2" t="s">
        <v>83</v>
      </c>
      <c r="AL3462" s="2" t="s">
        <v>84</v>
      </c>
      <c r="AM3462" s="2">
        <v>150</v>
      </c>
      <c r="AN3462" s="2" t="s">
        <v>83</v>
      </c>
      <c r="AO3462" s="2" t="s">
        <v>84</v>
      </c>
      <c r="AP3462" s="2">
        <v>150</v>
      </c>
      <c r="AQ3462" s="2" t="s">
        <v>83</v>
      </c>
      <c r="AR3462" s="2" t="s">
        <v>84</v>
      </c>
      <c r="AV3462" s="2">
        <v>150</v>
      </c>
      <c r="AW3462" s="2" t="s">
        <v>83</v>
      </c>
      <c r="AX3462" s="2" t="s">
        <v>84</v>
      </c>
      <c r="AY3462" s="2">
        <v>150</v>
      </c>
      <c r="AZ3462" s="2" t="s">
        <v>83</v>
      </c>
      <c r="BA3462" s="2" t="s">
        <v>84</v>
      </c>
      <c r="BB3462" s="2">
        <v>150</v>
      </c>
      <c r="BC3462" s="2" t="s">
        <v>83</v>
      </c>
      <c r="BD3462" s="2" t="s">
        <v>84</v>
      </c>
      <c r="BE3462" s="23" t="str">
        <f t="shared" si="545"/>
        <v>EMF ja</v>
      </c>
      <c r="BF3462" s="23">
        <f t="shared" si="549"/>
        <v>35</v>
      </c>
      <c r="BG3462" s="23" t="str">
        <f t="shared" si="550"/>
        <v>&lt;100m</v>
      </c>
      <c r="BH3462" s="23">
        <f t="shared" si="546"/>
        <v>1</v>
      </c>
      <c r="BK3462" s="2" t="s">
        <v>162</v>
      </c>
      <c r="BL3462" s="2">
        <v>35</v>
      </c>
      <c r="BO3462" s="2" t="s">
        <v>13890</v>
      </c>
      <c r="BP3462" s="3">
        <v>1</v>
      </c>
      <c r="BQ3462" s="2" t="s">
        <v>13878</v>
      </c>
    </row>
    <row r="3463" spans="1:69" ht="16.149999999999999" customHeight="1" x14ac:dyDescent="0.25">
      <c r="A3463" s="93">
        <v>3462</v>
      </c>
      <c r="B3463" s="2" t="s">
        <v>211</v>
      </c>
      <c r="C3463" s="2" t="s">
        <v>13892</v>
      </c>
      <c r="D3463" s="2" t="s">
        <v>896</v>
      </c>
      <c r="E3463" s="2" t="s">
        <v>13893</v>
      </c>
      <c r="F3463" s="67">
        <v>43634</v>
      </c>
      <c r="G3463" s="3">
        <f t="shared" si="537"/>
        <v>6</v>
      </c>
      <c r="H3463" s="3">
        <f t="shared" si="538"/>
        <v>2019</v>
      </c>
      <c r="I3463" s="92">
        <v>0.3125</v>
      </c>
      <c r="J3463" s="20">
        <f t="shared" si="548"/>
        <v>7</v>
      </c>
      <c r="K3463" s="5" t="str">
        <f t="shared" si="551"/>
        <v>ja</v>
      </c>
      <c r="L3463" s="5" t="s">
        <v>91</v>
      </c>
      <c r="M3463" s="6" t="s">
        <v>100</v>
      </c>
      <c r="O3463" s="2" t="s">
        <v>126</v>
      </c>
      <c r="P3463" s="127" t="s">
        <v>13894</v>
      </c>
      <c r="R3463" s="6" t="s">
        <v>77</v>
      </c>
      <c r="T3463" s="6" t="s">
        <v>80</v>
      </c>
      <c r="X3463" s="2">
        <v>949</v>
      </c>
      <c r="Y3463" s="2" t="s">
        <v>81</v>
      </c>
      <c r="Z3463" s="2" t="s">
        <v>168</v>
      </c>
      <c r="AA3463" s="2">
        <v>949</v>
      </c>
      <c r="AB3463" s="2" t="s">
        <v>81</v>
      </c>
      <c r="AC3463" s="2" t="s">
        <v>168</v>
      </c>
      <c r="AD3463" s="2">
        <v>949</v>
      </c>
      <c r="AE3463" s="2" t="s">
        <v>83</v>
      </c>
      <c r="AF3463" s="2" t="s">
        <v>168</v>
      </c>
      <c r="BE3463" s="23" t="str">
        <f t="shared" si="545"/>
        <v>EMF nein</v>
      </c>
      <c r="BF3463" s="23" t="str">
        <f t="shared" si="549"/>
        <v/>
      </c>
      <c r="BG3463" s="23" t="str">
        <f t="shared" si="550"/>
        <v/>
      </c>
      <c r="BH3463" s="23">
        <f t="shared" si="546"/>
        <v>0</v>
      </c>
      <c r="BO3463" s="2" t="s">
        <v>13895</v>
      </c>
      <c r="BP3463" s="3">
        <v>1</v>
      </c>
      <c r="BQ3463" s="2" t="s">
        <v>13883</v>
      </c>
    </row>
    <row r="3464" spans="1:69" ht="16.149999999999999" customHeight="1" x14ac:dyDescent="0.25">
      <c r="A3464" s="1">
        <v>3463</v>
      </c>
      <c r="B3464" s="2" t="s">
        <v>211</v>
      </c>
      <c r="C3464" s="116" t="s">
        <v>1933</v>
      </c>
      <c r="E3464" s="2" t="s">
        <v>13889</v>
      </c>
      <c r="F3464" s="67">
        <v>43639</v>
      </c>
      <c r="G3464" s="3">
        <f t="shared" si="537"/>
        <v>6</v>
      </c>
      <c r="H3464" s="3">
        <f t="shared" si="538"/>
        <v>2019</v>
      </c>
      <c r="I3464" s="92">
        <v>0.68055555555555547</v>
      </c>
      <c r="J3464" s="20">
        <f t="shared" si="548"/>
        <v>16</v>
      </c>
      <c r="K3464" s="5" t="str">
        <f t="shared" si="551"/>
        <v>ja</v>
      </c>
      <c r="L3464" s="5" t="s">
        <v>91</v>
      </c>
      <c r="M3464" s="6" t="s">
        <v>100</v>
      </c>
      <c r="N3464" s="5">
        <v>47</v>
      </c>
      <c r="O3464" s="2" t="s">
        <v>126</v>
      </c>
      <c r="P3464" s="127" t="s">
        <v>6490</v>
      </c>
      <c r="R3464" s="6" t="s">
        <v>77</v>
      </c>
      <c r="T3464" s="6" t="s">
        <v>80</v>
      </c>
      <c r="X3464" s="2">
        <v>95</v>
      </c>
      <c r="Y3464" s="2" t="s">
        <v>83</v>
      </c>
      <c r="Z3464" s="2" t="s">
        <v>168</v>
      </c>
      <c r="AA3464" s="2">
        <v>95</v>
      </c>
      <c r="AB3464" s="2" t="s">
        <v>83</v>
      </c>
      <c r="AC3464" s="2" t="s">
        <v>168</v>
      </c>
      <c r="AD3464" s="2">
        <v>95</v>
      </c>
      <c r="AE3464" s="2" t="s">
        <v>83</v>
      </c>
      <c r="AF3464" s="2" t="s">
        <v>168</v>
      </c>
      <c r="AJ3464" s="2">
        <v>95</v>
      </c>
      <c r="AK3464" s="2" t="s">
        <v>83</v>
      </c>
      <c r="AL3464" s="2" t="s">
        <v>168</v>
      </c>
      <c r="AM3464" s="2">
        <v>95</v>
      </c>
      <c r="AN3464" s="2" t="s">
        <v>83</v>
      </c>
      <c r="AO3464" s="2" t="s">
        <v>168</v>
      </c>
      <c r="AP3464" s="2">
        <v>95</v>
      </c>
      <c r="AQ3464" s="2" t="s">
        <v>83</v>
      </c>
      <c r="AR3464" s="2" t="s">
        <v>168</v>
      </c>
      <c r="AV3464" s="2">
        <v>95</v>
      </c>
      <c r="AW3464" s="2" t="s">
        <v>83</v>
      </c>
      <c r="AX3464" s="2" t="s">
        <v>168</v>
      </c>
      <c r="AY3464" s="2">
        <v>95</v>
      </c>
      <c r="AZ3464" s="2" t="s">
        <v>83</v>
      </c>
      <c r="BA3464" s="2" t="s">
        <v>168</v>
      </c>
      <c r="BB3464" s="2">
        <v>95</v>
      </c>
      <c r="BC3464" s="2" t="s">
        <v>83</v>
      </c>
      <c r="BD3464" s="2" t="s">
        <v>168</v>
      </c>
      <c r="BE3464" s="23" t="str">
        <f t="shared" si="545"/>
        <v>EMF ja</v>
      </c>
      <c r="BF3464" s="23">
        <f t="shared" si="549"/>
        <v>300</v>
      </c>
      <c r="BG3464" s="23" t="str">
        <f t="shared" si="550"/>
        <v>100-499m</v>
      </c>
      <c r="BH3464" s="23">
        <f t="shared" si="546"/>
        <v>1</v>
      </c>
      <c r="BK3464" s="2" t="s">
        <v>162</v>
      </c>
      <c r="BL3464" s="2">
        <v>300</v>
      </c>
      <c r="BO3464" s="2" t="s">
        <v>13897</v>
      </c>
      <c r="BP3464" s="3">
        <v>1</v>
      </c>
      <c r="BQ3464" s="2" t="s">
        <v>13888</v>
      </c>
    </row>
    <row r="3465" spans="1:69" ht="16.149999999999999" customHeight="1" x14ac:dyDescent="0.25">
      <c r="A3465" s="1">
        <v>3464</v>
      </c>
      <c r="B3465" s="2" t="s">
        <v>87</v>
      </c>
      <c r="C3465" s="2" t="s">
        <v>3471</v>
      </c>
      <c r="D3465" s="2" t="s">
        <v>89</v>
      </c>
      <c r="E3465" s="2" t="s">
        <v>13899</v>
      </c>
      <c r="F3465" s="67">
        <v>43640</v>
      </c>
      <c r="G3465" s="3">
        <f t="shared" si="537"/>
        <v>6</v>
      </c>
      <c r="H3465" s="3">
        <f t="shared" si="538"/>
        <v>2019</v>
      </c>
      <c r="I3465" s="92">
        <v>0.49652777777777801</v>
      </c>
      <c r="J3465" s="20">
        <f t="shared" si="548"/>
        <v>11</v>
      </c>
      <c r="K3465" s="5" t="str">
        <f t="shared" si="551"/>
        <v>ja</v>
      </c>
      <c r="L3465" s="5" t="s">
        <v>73</v>
      </c>
      <c r="M3465" s="6" t="s">
        <v>115</v>
      </c>
      <c r="N3465" s="5">
        <v>79</v>
      </c>
      <c r="O3465" s="2" t="s">
        <v>126</v>
      </c>
      <c r="P3465" s="6" t="s">
        <v>13900</v>
      </c>
      <c r="R3465" s="6" t="s">
        <v>77</v>
      </c>
      <c r="T3465" s="6" t="s">
        <v>80</v>
      </c>
      <c r="U3465" s="2" t="s">
        <v>74</v>
      </c>
      <c r="BE3465" s="23" t="str">
        <f t="shared" si="545"/>
        <v>EMF nein</v>
      </c>
      <c r="BF3465" s="23" t="str">
        <f t="shared" si="549"/>
        <v/>
      </c>
      <c r="BG3465" s="23" t="str">
        <f t="shared" si="550"/>
        <v/>
      </c>
      <c r="BH3465" s="23">
        <f t="shared" si="546"/>
        <v>0</v>
      </c>
      <c r="BO3465" s="88" t="s">
        <v>13901</v>
      </c>
      <c r="BP3465" s="3">
        <v>1</v>
      </c>
      <c r="BQ3465" s="2" t="s">
        <v>13891</v>
      </c>
    </row>
    <row r="3466" spans="1:69" ht="16.149999999999999" customHeight="1" x14ac:dyDescent="0.25">
      <c r="A3466" s="1">
        <v>3465</v>
      </c>
      <c r="B3466" s="2" t="s">
        <v>211</v>
      </c>
      <c r="C3466" s="2" t="s">
        <v>5700</v>
      </c>
      <c r="D3466" s="2" t="s">
        <v>1097</v>
      </c>
      <c r="E3466" s="2" t="s">
        <v>3919</v>
      </c>
      <c r="F3466" s="67">
        <v>43638</v>
      </c>
      <c r="G3466" s="3">
        <f t="shared" si="537"/>
        <v>6</v>
      </c>
      <c r="H3466" s="3">
        <f t="shared" si="538"/>
        <v>2019</v>
      </c>
      <c r="I3466" s="92">
        <v>0.74305555555555547</v>
      </c>
      <c r="J3466" s="20">
        <f t="shared" si="548"/>
        <v>17</v>
      </c>
      <c r="K3466" s="5" t="str">
        <f t="shared" si="551"/>
        <v>ja</v>
      </c>
      <c r="L3466" s="5" t="s">
        <v>73</v>
      </c>
      <c r="M3466" s="6" t="s">
        <v>100</v>
      </c>
      <c r="N3466" s="5">
        <v>19</v>
      </c>
      <c r="O3466" s="2" t="s">
        <v>75</v>
      </c>
      <c r="P3466" s="6" t="s">
        <v>13903</v>
      </c>
      <c r="R3466" s="6" t="s">
        <v>77</v>
      </c>
      <c r="T3466" s="6" t="s">
        <v>80</v>
      </c>
      <c r="X3466" s="392">
        <v>1900</v>
      </c>
      <c r="Y3466" s="392" t="s">
        <v>83</v>
      </c>
      <c r="Z3466" s="392" t="s">
        <v>84</v>
      </c>
      <c r="AA3466" s="392">
        <v>1900</v>
      </c>
      <c r="AB3466" s="392" t="s">
        <v>83</v>
      </c>
      <c r="AC3466" s="392" t="s">
        <v>84</v>
      </c>
      <c r="AD3466" s="392">
        <v>1900</v>
      </c>
      <c r="AE3466" s="392" t="s">
        <v>83</v>
      </c>
      <c r="AF3466" s="392" t="s">
        <v>84</v>
      </c>
      <c r="AJ3466" s="392">
        <v>1900</v>
      </c>
      <c r="AK3466" s="392" t="s">
        <v>83</v>
      </c>
      <c r="AL3466" s="392" t="s">
        <v>84</v>
      </c>
      <c r="AM3466" s="392">
        <v>1900</v>
      </c>
      <c r="AN3466" s="392" t="s">
        <v>83</v>
      </c>
      <c r="AO3466" s="392" t="s">
        <v>84</v>
      </c>
      <c r="AP3466" s="392">
        <v>1900</v>
      </c>
      <c r="AQ3466" s="392" t="s">
        <v>83</v>
      </c>
      <c r="AR3466" s="392" t="s">
        <v>84</v>
      </c>
      <c r="AV3466" s="392">
        <v>1900</v>
      </c>
      <c r="AW3466" s="392" t="s">
        <v>83</v>
      </c>
      <c r="AX3466" s="392" t="s">
        <v>84</v>
      </c>
      <c r="AY3466" s="392">
        <v>1900</v>
      </c>
      <c r="AZ3466" s="392" t="s">
        <v>83</v>
      </c>
      <c r="BA3466" s="392" t="s">
        <v>84</v>
      </c>
      <c r="BB3466" s="392">
        <v>1900</v>
      </c>
      <c r="BC3466" s="392" t="s">
        <v>83</v>
      </c>
      <c r="BD3466" s="392" t="s">
        <v>84</v>
      </c>
      <c r="BE3466" s="23" t="str">
        <f t="shared" si="545"/>
        <v>EMF nein</v>
      </c>
      <c r="BF3466" s="23" t="str">
        <f t="shared" si="549"/>
        <v/>
      </c>
      <c r="BG3466" s="23" t="str">
        <f t="shared" si="550"/>
        <v/>
      </c>
      <c r="BH3466" s="23">
        <f t="shared" si="546"/>
        <v>0</v>
      </c>
      <c r="BO3466" s="2" t="s">
        <v>13890</v>
      </c>
      <c r="BP3466" s="3">
        <v>1</v>
      </c>
      <c r="BQ3466" s="2" t="s">
        <v>13896</v>
      </c>
    </row>
    <row r="3467" spans="1:69" ht="16.149999999999999" customHeight="1" x14ac:dyDescent="0.25">
      <c r="A3467" s="1">
        <v>3466</v>
      </c>
      <c r="B3467" s="2" t="s">
        <v>211</v>
      </c>
      <c r="C3467" s="2" t="s">
        <v>13905</v>
      </c>
      <c r="D3467" s="2" t="s">
        <v>296</v>
      </c>
      <c r="E3467" s="2" t="s">
        <v>247</v>
      </c>
      <c r="F3467" s="67">
        <v>43640</v>
      </c>
      <c r="G3467" s="3">
        <f t="shared" si="537"/>
        <v>6</v>
      </c>
      <c r="H3467" s="3">
        <f t="shared" si="538"/>
        <v>2019</v>
      </c>
      <c r="J3467" s="20" t="str">
        <f t="shared" si="548"/>
        <v/>
      </c>
      <c r="K3467" s="5" t="str">
        <f t="shared" si="551"/>
        <v>ja</v>
      </c>
      <c r="L3467" s="5" t="s">
        <v>91</v>
      </c>
      <c r="M3467" s="6" t="s">
        <v>74</v>
      </c>
      <c r="N3467" s="5">
        <v>49</v>
      </c>
      <c r="O3467" s="2" t="s">
        <v>75</v>
      </c>
      <c r="P3467" s="6" t="s">
        <v>13906</v>
      </c>
      <c r="R3467" s="6" t="s">
        <v>77</v>
      </c>
      <c r="X3467" s="2">
        <v>171</v>
      </c>
      <c r="Y3467" s="2" t="s">
        <v>81</v>
      </c>
      <c r="Z3467" s="2" t="s">
        <v>84</v>
      </c>
      <c r="AA3467" s="2">
        <v>171</v>
      </c>
      <c r="AB3467" s="2" t="s">
        <v>81</v>
      </c>
      <c r="AC3467" s="2" t="s">
        <v>84</v>
      </c>
      <c r="AD3467" s="2">
        <v>171</v>
      </c>
      <c r="AE3467" s="2" t="s">
        <v>83</v>
      </c>
      <c r="AF3467" s="2" t="s">
        <v>84</v>
      </c>
      <c r="BE3467" s="23" t="str">
        <f t="shared" si="545"/>
        <v>EMF nein</v>
      </c>
      <c r="BF3467" s="23" t="str">
        <f t="shared" si="549"/>
        <v/>
      </c>
      <c r="BG3467" s="23" t="str">
        <f t="shared" si="550"/>
        <v/>
      </c>
      <c r="BH3467" s="23">
        <f t="shared" si="546"/>
        <v>0</v>
      </c>
      <c r="BO3467" s="2" t="s">
        <v>13907</v>
      </c>
      <c r="BP3467" s="3">
        <v>1</v>
      </c>
      <c r="BQ3467" s="2" t="s">
        <v>13898</v>
      </c>
    </row>
    <row r="3468" spans="1:69" ht="16.149999999999999" customHeight="1" x14ac:dyDescent="0.25">
      <c r="A3468" s="1">
        <v>3467</v>
      </c>
      <c r="B3468" s="2" t="s">
        <v>211</v>
      </c>
      <c r="C3468" s="2" t="s">
        <v>940</v>
      </c>
      <c r="D3468" s="2" t="s">
        <v>651</v>
      </c>
      <c r="E3468" s="2" t="s">
        <v>13909</v>
      </c>
      <c r="F3468" s="67">
        <v>43639</v>
      </c>
      <c r="G3468" s="3">
        <f t="shared" si="537"/>
        <v>6</v>
      </c>
      <c r="H3468" s="3">
        <f t="shared" si="538"/>
        <v>2019</v>
      </c>
      <c r="I3468" s="92">
        <v>0.64583333333333337</v>
      </c>
      <c r="J3468" s="20">
        <f t="shared" si="548"/>
        <v>15</v>
      </c>
      <c r="K3468" s="5" t="str">
        <f t="shared" si="551"/>
        <v>ja</v>
      </c>
      <c r="L3468" s="5" t="s">
        <v>91</v>
      </c>
      <c r="M3468" s="6" t="s">
        <v>100</v>
      </c>
      <c r="O3468" s="2" t="s">
        <v>126</v>
      </c>
      <c r="P3468" s="6" t="s">
        <v>13910</v>
      </c>
      <c r="R3468" s="6" t="s">
        <v>77</v>
      </c>
      <c r="T3468" s="6" t="s">
        <v>80</v>
      </c>
      <c r="U3468" s="2" t="s">
        <v>100</v>
      </c>
      <c r="V3468" s="2" t="s">
        <v>80</v>
      </c>
      <c r="X3468" s="2">
        <v>960</v>
      </c>
      <c r="Y3468" s="2" t="s">
        <v>81</v>
      </c>
      <c r="Z3468" s="2" t="s">
        <v>82</v>
      </c>
      <c r="AA3468" s="2">
        <v>960</v>
      </c>
      <c r="AB3468" s="2" t="s">
        <v>81</v>
      </c>
      <c r="AC3468" s="2" t="s">
        <v>82</v>
      </c>
      <c r="AD3468" s="2">
        <v>960</v>
      </c>
      <c r="AE3468" s="2" t="s">
        <v>81</v>
      </c>
      <c r="AF3468" s="2" t="s">
        <v>82</v>
      </c>
      <c r="AJ3468" s="2">
        <v>960</v>
      </c>
      <c r="AK3468" s="2" t="s">
        <v>81</v>
      </c>
      <c r="AL3468" s="2" t="s">
        <v>82</v>
      </c>
      <c r="AM3468" s="2">
        <v>960</v>
      </c>
      <c r="AN3468" s="2" t="s">
        <v>81</v>
      </c>
      <c r="AO3468" s="2" t="s">
        <v>82</v>
      </c>
      <c r="AP3468" s="2">
        <v>960</v>
      </c>
      <c r="AQ3468" s="2" t="s">
        <v>81</v>
      </c>
      <c r="AR3468" s="2" t="s">
        <v>82</v>
      </c>
      <c r="AV3468" s="2">
        <v>960</v>
      </c>
      <c r="AW3468" s="2" t="s">
        <v>81</v>
      </c>
      <c r="AX3468" s="2" t="s">
        <v>82</v>
      </c>
      <c r="AY3468" s="2">
        <v>960</v>
      </c>
      <c r="AZ3468" s="2" t="s">
        <v>81</v>
      </c>
      <c r="BA3468" s="2" t="s">
        <v>82</v>
      </c>
      <c r="BB3468" s="2">
        <v>960</v>
      </c>
      <c r="BC3468" s="2" t="s">
        <v>81</v>
      </c>
      <c r="BD3468" s="2" t="s">
        <v>82</v>
      </c>
      <c r="BE3468" s="23" t="str">
        <f t="shared" si="545"/>
        <v>EMF ja</v>
      </c>
      <c r="BF3468" s="23">
        <f t="shared" si="549"/>
        <v>480</v>
      </c>
      <c r="BG3468" s="23" t="str">
        <f t="shared" si="550"/>
        <v>100-499m</v>
      </c>
      <c r="BH3468" s="23">
        <f t="shared" si="546"/>
        <v>3</v>
      </c>
      <c r="BI3468" s="2" t="s">
        <v>3361</v>
      </c>
      <c r="BJ3468" s="2">
        <v>480</v>
      </c>
      <c r="BK3468" s="2" t="s">
        <v>162</v>
      </c>
      <c r="BL3468" s="2">
        <v>510</v>
      </c>
      <c r="BM3468" s="2" t="s">
        <v>162</v>
      </c>
      <c r="BN3468" s="2">
        <v>570</v>
      </c>
      <c r="BO3468" s="2" t="s">
        <v>13911</v>
      </c>
      <c r="BP3468" s="3">
        <v>1</v>
      </c>
      <c r="BQ3468" s="2" t="s">
        <v>13902</v>
      </c>
    </row>
    <row r="3469" spans="1:69" ht="16.149999999999999" customHeight="1" x14ac:dyDescent="0.25">
      <c r="A3469" s="1">
        <v>3468</v>
      </c>
      <c r="B3469" s="2" t="s">
        <v>211</v>
      </c>
      <c r="C3469" s="2" t="s">
        <v>13913</v>
      </c>
      <c r="D3469" s="2" t="s">
        <v>296</v>
      </c>
      <c r="E3469" s="2" t="s">
        <v>13914</v>
      </c>
      <c r="F3469" s="67">
        <v>43640</v>
      </c>
      <c r="G3469" s="3">
        <f t="shared" si="537"/>
        <v>6</v>
      </c>
      <c r="H3469" s="3">
        <f t="shared" si="538"/>
        <v>2019</v>
      </c>
      <c r="I3469" s="92">
        <v>0.31944444444444398</v>
      </c>
      <c r="J3469" s="20">
        <f t="shared" si="548"/>
        <v>7</v>
      </c>
      <c r="K3469" s="5" t="str">
        <f t="shared" si="551"/>
        <v>ja</v>
      </c>
      <c r="L3469" s="5" t="s">
        <v>91</v>
      </c>
      <c r="M3469" s="6" t="s">
        <v>115</v>
      </c>
      <c r="O3469" s="2" t="s">
        <v>75</v>
      </c>
      <c r="P3469" s="6" t="s">
        <v>22308</v>
      </c>
      <c r="R3469" s="6" t="s">
        <v>77</v>
      </c>
      <c r="U3469" s="2" t="s">
        <v>208</v>
      </c>
      <c r="V3469" s="2" t="s">
        <v>80</v>
      </c>
      <c r="X3469" s="2">
        <v>353</v>
      </c>
      <c r="Y3469" s="2" t="s">
        <v>81</v>
      </c>
      <c r="Z3469" s="2" t="s">
        <v>161</v>
      </c>
      <c r="AA3469" s="2">
        <v>353</v>
      </c>
      <c r="AB3469" s="2" t="s">
        <v>81</v>
      </c>
      <c r="AC3469" s="2" t="s">
        <v>161</v>
      </c>
      <c r="AD3469" s="2">
        <v>353</v>
      </c>
      <c r="AE3469" s="2" t="s">
        <v>81</v>
      </c>
      <c r="AF3469" s="2" t="s">
        <v>161</v>
      </c>
      <c r="AJ3469" s="2">
        <v>168</v>
      </c>
      <c r="AK3469" s="2" t="s">
        <v>81</v>
      </c>
      <c r="AL3469" s="2" t="s">
        <v>161</v>
      </c>
      <c r="AP3469" s="2">
        <v>168</v>
      </c>
      <c r="AQ3469" s="2" t="s">
        <v>81</v>
      </c>
      <c r="AR3469" s="2" t="s">
        <v>161</v>
      </c>
      <c r="AV3469" s="2">
        <v>564</v>
      </c>
      <c r="AW3469" s="2" t="s">
        <v>83</v>
      </c>
      <c r="AX3469" s="2" t="s">
        <v>161</v>
      </c>
      <c r="AY3469" s="2">
        <v>564</v>
      </c>
      <c r="AZ3469" s="2" t="s">
        <v>83</v>
      </c>
      <c r="BA3469" s="2" t="s">
        <v>161</v>
      </c>
      <c r="BB3469" s="2">
        <v>564</v>
      </c>
      <c r="BC3469" s="2" t="s">
        <v>83</v>
      </c>
      <c r="BD3469" s="2" t="s">
        <v>161</v>
      </c>
      <c r="BE3469" s="23" t="str">
        <f t="shared" si="545"/>
        <v>EMF nein</v>
      </c>
      <c r="BF3469" s="23" t="str">
        <f t="shared" si="549"/>
        <v/>
      </c>
      <c r="BG3469" s="23" t="str">
        <f t="shared" si="550"/>
        <v/>
      </c>
      <c r="BH3469" s="23">
        <f t="shared" si="546"/>
        <v>0</v>
      </c>
      <c r="BO3469" s="2" t="s">
        <v>13915</v>
      </c>
      <c r="BP3469" s="3">
        <v>1</v>
      </c>
      <c r="BQ3469" s="2" t="s">
        <v>13904</v>
      </c>
    </row>
    <row r="3470" spans="1:69" ht="16.149999999999999" customHeight="1" x14ac:dyDescent="0.25">
      <c r="A3470" s="1">
        <v>3469</v>
      </c>
      <c r="B3470" s="2" t="s">
        <v>211</v>
      </c>
      <c r="C3470" s="2" t="s">
        <v>13917</v>
      </c>
      <c r="D3470" s="2" t="s">
        <v>124</v>
      </c>
      <c r="E3470" s="2" t="s">
        <v>1867</v>
      </c>
      <c r="F3470" s="67">
        <v>43639</v>
      </c>
      <c r="G3470" s="3">
        <f t="shared" si="537"/>
        <v>6</v>
      </c>
      <c r="H3470" s="3">
        <f t="shared" si="538"/>
        <v>2019</v>
      </c>
      <c r="J3470" s="20" t="str">
        <f t="shared" si="548"/>
        <v/>
      </c>
      <c r="K3470" s="5" t="str">
        <f t="shared" si="551"/>
        <v>ja</v>
      </c>
      <c r="L3470" s="5" t="s">
        <v>8298</v>
      </c>
      <c r="M3470" s="6" t="s">
        <v>115</v>
      </c>
      <c r="N3470" s="5">
        <v>61</v>
      </c>
      <c r="O3470" s="2" t="s">
        <v>126</v>
      </c>
      <c r="P3470" s="6" t="s">
        <v>1027</v>
      </c>
      <c r="R3470" s="6" t="s">
        <v>77</v>
      </c>
      <c r="T3470" s="6" t="s">
        <v>80</v>
      </c>
      <c r="X3470" s="2">
        <v>1120</v>
      </c>
      <c r="Y3470" s="2" t="s">
        <v>83</v>
      </c>
      <c r="Z3470" s="2" t="s">
        <v>82</v>
      </c>
      <c r="AA3470" s="2">
        <v>1120</v>
      </c>
      <c r="AB3470" s="2" t="s">
        <v>81</v>
      </c>
      <c r="AC3470" s="2" t="s">
        <v>82</v>
      </c>
      <c r="AD3470" s="2">
        <v>1120</v>
      </c>
      <c r="AE3470" s="2" t="s">
        <v>83</v>
      </c>
      <c r="AF3470" s="2" t="s">
        <v>82</v>
      </c>
      <c r="BE3470" s="23" t="str">
        <f t="shared" si="545"/>
        <v>EMF ja</v>
      </c>
      <c r="BF3470" s="23">
        <f t="shared" si="549"/>
        <v>480</v>
      </c>
      <c r="BG3470" s="23" t="str">
        <f t="shared" si="550"/>
        <v>100-499m</v>
      </c>
      <c r="BH3470" s="23">
        <f t="shared" si="546"/>
        <v>1</v>
      </c>
      <c r="BM3470" s="2" t="s">
        <v>162</v>
      </c>
      <c r="BN3470" s="2">
        <v>480</v>
      </c>
      <c r="BO3470" s="2" t="s">
        <v>13918</v>
      </c>
      <c r="BP3470" s="3">
        <v>1</v>
      </c>
      <c r="BQ3470" s="2" t="s">
        <v>13908</v>
      </c>
    </row>
    <row r="3471" spans="1:69" ht="16.149999999999999" customHeight="1" x14ac:dyDescent="0.25">
      <c r="A3471" s="1">
        <v>3470</v>
      </c>
      <c r="B3471" s="2" t="s">
        <v>211</v>
      </c>
      <c r="C3471" s="2" t="s">
        <v>1669</v>
      </c>
      <c r="D3471" s="2" t="s">
        <v>124</v>
      </c>
      <c r="E3471" s="2" t="s">
        <v>13920</v>
      </c>
      <c r="F3471" s="67">
        <v>43638</v>
      </c>
      <c r="G3471" s="3">
        <f t="shared" si="537"/>
        <v>6</v>
      </c>
      <c r="H3471" s="3">
        <f t="shared" si="538"/>
        <v>2019</v>
      </c>
      <c r="J3471" s="20" t="str">
        <f t="shared" si="548"/>
        <v/>
      </c>
      <c r="K3471" s="5" t="str">
        <f t="shared" si="551"/>
        <v>ja</v>
      </c>
      <c r="L3471" s="5" t="s">
        <v>91</v>
      </c>
      <c r="M3471" s="6" t="s">
        <v>115</v>
      </c>
      <c r="N3471" s="5">
        <v>54</v>
      </c>
      <c r="O3471" s="2" t="s">
        <v>5139</v>
      </c>
      <c r="P3471" s="6" t="s">
        <v>13921</v>
      </c>
      <c r="R3471" s="6" t="s">
        <v>77</v>
      </c>
      <c r="T3471" s="6" t="s">
        <v>80</v>
      </c>
      <c r="X3471" s="2">
        <v>202</v>
      </c>
      <c r="Y3471" s="2" t="s">
        <v>83</v>
      </c>
      <c r="Z3471" s="2" t="s">
        <v>84</v>
      </c>
      <c r="AA3471" s="2">
        <v>202</v>
      </c>
      <c r="AB3471" s="2" t="s">
        <v>81</v>
      </c>
      <c r="AC3471" s="2" t="s">
        <v>84</v>
      </c>
      <c r="AD3471" s="2">
        <v>202</v>
      </c>
      <c r="AE3471" s="2" t="s">
        <v>83</v>
      </c>
      <c r="AF3471" s="2" t="s">
        <v>84</v>
      </c>
      <c r="BE3471" s="23" t="str">
        <f t="shared" si="545"/>
        <v>EMF nein</v>
      </c>
      <c r="BF3471" s="23" t="str">
        <f t="shared" si="549"/>
        <v/>
      </c>
      <c r="BG3471" s="23" t="str">
        <f t="shared" si="550"/>
        <v/>
      </c>
      <c r="BH3471" s="23">
        <f t="shared" si="546"/>
        <v>0</v>
      </c>
      <c r="BO3471" s="2" t="s">
        <v>13922</v>
      </c>
      <c r="BP3471" s="3">
        <v>1</v>
      </c>
      <c r="BQ3471" s="2" t="s">
        <v>13912</v>
      </c>
    </row>
    <row r="3472" spans="1:69" ht="16.149999999999999" customHeight="1" x14ac:dyDescent="0.25">
      <c r="A3472" s="93">
        <v>3471</v>
      </c>
      <c r="B3472" s="2" t="s">
        <v>211</v>
      </c>
      <c r="C3472" s="2" t="s">
        <v>13924</v>
      </c>
      <c r="D3472" s="2" t="s">
        <v>124</v>
      </c>
      <c r="E3472" s="2" t="s">
        <v>11201</v>
      </c>
      <c r="F3472" s="67">
        <v>43639</v>
      </c>
      <c r="G3472" s="3">
        <f t="shared" si="537"/>
        <v>6</v>
      </c>
      <c r="H3472" s="3">
        <f t="shared" si="538"/>
        <v>2019</v>
      </c>
      <c r="I3472" s="92">
        <v>0.37847222222222199</v>
      </c>
      <c r="J3472" s="20">
        <f t="shared" si="548"/>
        <v>9</v>
      </c>
      <c r="K3472" s="5" t="str">
        <f t="shared" si="551"/>
        <v>ja</v>
      </c>
      <c r="L3472" s="5" t="s">
        <v>73</v>
      </c>
      <c r="M3472" s="6" t="s">
        <v>74</v>
      </c>
      <c r="N3472" s="5">
        <v>23</v>
      </c>
      <c r="O3472" s="2" t="s">
        <v>5139</v>
      </c>
      <c r="P3472" s="6" t="s">
        <v>13925</v>
      </c>
      <c r="Q3472" s="6" t="s">
        <v>109</v>
      </c>
      <c r="R3472" s="6" t="s">
        <v>77</v>
      </c>
      <c r="U3472" s="2" t="s">
        <v>9313</v>
      </c>
      <c r="V3472" s="2" t="s">
        <v>80</v>
      </c>
      <c r="W3472" s="2" t="s">
        <v>13926</v>
      </c>
      <c r="BE3472" s="23" t="str">
        <f t="shared" si="545"/>
        <v>EMF nein</v>
      </c>
      <c r="BF3472" s="23" t="str">
        <f t="shared" si="549"/>
        <v/>
      </c>
      <c r="BG3472" s="23" t="str">
        <f t="shared" si="550"/>
        <v/>
      </c>
      <c r="BH3472" s="23">
        <f t="shared" si="546"/>
        <v>0</v>
      </c>
      <c r="BO3472" s="2" t="s">
        <v>13927</v>
      </c>
      <c r="BP3472" s="3">
        <v>1</v>
      </c>
      <c r="BQ3472" s="2" t="s">
        <v>13916</v>
      </c>
    </row>
    <row r="3473" spans="1:70" ht="16.149999999999999" customHeight="1" x14ac:dyDescent="0.25">
      <c r="A3473" s="16">
        <v>3472</v>
      </c>
      <c r="B3473" s="17" t="s">
        <v>190</v>
      </c>
      <c r="C3473" s="17" t="s">
        <v>10010</v>
      </c>
      <c r="D3473" s="17" t="s">
        <v>371</v>
      </c>
      <c r="E3473" s="17" t="s">
        <v>247</v>
      </c>
      <c r="F3473" s="18">
        <v>43638</v>
      </c>
      <c r="G3473" s="23">
        <f t="shared" si="537"/>
        <v>6</v>
      </c>
      <c r="H3473" s="23">
        <f t="shared" si="538"/>
        <v>2019</v>
      </c>
      <c r="I3473" s="19">
        <v>0.3125</v>
      </c>
      <c r="J3473" s="20">
        <f t="shared" si="548"/>
        <v>7</v>
      </c>
      <c r="K3473" s="21" t="str">
        <f t="shared" si="551"/>
        <v>ja</v>
      </c>
      <c r="L3473" s="21" t="s">
        <v>91</v>
      </c>
      <c r="M3473" s="22" t="s">
        <v>74</v>
      </c>
      <c r="N3473" s="21">
        <v>21</v>
      </c>
      <c r="O3473" s="17" t="s">
        <v>126</v>
      </c>
      <c r="P3473" s="22" t="s">
        <v>13929</v>
      </c>
      <c r="Q3473" s="22"/>
      <c r="R3473" s="22" t="s">
        <v>77</v>
      </c>
      <c r="S3473" s="17" t="s">
        <v>13930</v>
      </c>
      <c r="T3473" s="22" t="s">
        <v>109</v>
      </c>
      <c r="U3473" s="17" t="s">
        <v>354</v>
      </c>
      <c r="V3473" s="17"/>
      <c r="W3473" s="17"/>
      <c r="X3473" s="17">
        <v>1500</v>
      </c>
      <c r="Y3473" s="17" t="s">
        <v>13421</v>
      </c>
      <c r="Z3473" s="17" t="s">
        <v>168</v>
      </c>
      <c r="AA3473" s="17">
        <v>1500</v>
      </c>
      <c r="AB3473" s="17" t="s">
        <v>81</v>
      </c>
      <c r="AC3473" s="17" t="s">
        <v>168</v>
      </c>
      <c r="AD3473" s="17">
        <v>1500</v>
      </c>
      <c r="AE3473" s="17" t="s">
        <v>83</v>
      </c>
      <c r="AF3473" s="17" t="s">
        <v>168</v>
      </c>
      <c r="AG3473" s="17"/>
      <c r="AH3473" s="17"/>
      <c r="AI3473" s="17"/>
      <c r="AJ3473" s="16">
        <v>1270</v>
      </c>
      <c r="AK3473" s="65"/>
      <c r="AL3473" s="65"/>
      <c r="AM3473" s="65"/>
      <c r="AN3473" s="65"/>
      <c r="AO3473" s="65"/>
      <c r="AP3473" s="65"/>
      <c r="AQ3473" s="65"/>
      <c r="AR3473" s="65"/>
      <c r="AS3473" s="65"/>
      <c r="AT3473" s="65"/>
      <c r="AU3473" s="65"/>
      <c r="AV3473" s="65"/>
      <c r="AW3473" s="65"/>
      <c r="AX3473" s="65"/>
      <c r="AY3473" s="65"/>
      <c r="AZ3473" s="65"/>
      <c r="BA3473" s="65"/>
      <c r="BB3473" s="65"/>
      <c r="BC3473" s="65"/>
      <c r="BD3473" s="65"/>
      <c r="BE3473" s="113" t="str">
        <f t="shared" si="545"/>
        <v>EMF nein</v>
      </c>
      <c r="BF3473" s="113" t="str">
        <f t="shared" si="549"/>
        <v/>
      </c>
      <c r="BG3473" s="113" t="str">
        <f t="shared" si="550"/>
        <v/>
      </c>
      <c r="BH3473" s="113">
        <f t="shared" si="546"/>
        <v>0</v>
      </c>
      <c r="BI3473" s="65"/>
      <c r="BJ3473" s="65"/>
      <c r="BK3473" s="65"/>
      <c r="BL3473" s="65"/>
      <c r="BM3473" s="65"/>
      <c r="BN3473" s="17"/>
      <c r="BO3473" s="16" t="s">
        <v>13931</v>
      </c>
      <c r="BP3473" s="113">
        <v>1</v>
      </c>
      <c r="BQ3473" s="2" t="s">
        <v>13919</v>
      </c>
    </row>
    <row r="3474" spans="1:70" ht="16.149999999999999" customHeight="1" x14ac:dyDescent="0.25">
      <c r="A3474" s="1">
        <v>3473</v>
      </c>
      <c r="B3474" s="2" t="s">
        <v>211</v>
      </c>
      <c r="C3474" s="2" t="s">
        <v>2984</v>
      </c>
      <c r="D3474" s="2" t="s">
        <v>371</v>
      </c>
      <c r="E3474" s="2" t="s">
        <v>1111</v>
      </c>
      <c r="F3474" s="67">
        <v>43639</v>
      </c>
      <c r="G3474" s="3">
        <f t="shared" si="537"/>
        <v>6</v>
      </c>
      <c r="H3474" s="3">
        <f t="shared" si="538"/>
        <v>2019</v>
      </c>
      <c r="I3474" s="92">
        <v>0.75347222222222199</v>
      </c>
      <c r="J3474" s="20">
        <f t="shared" si="548"/>
        <v>18</v>
      </c>
      <c r="K3474" s="5" t="str">
        <f t="shared" si="551"/>
        <v>ja</v>
      </c>
      <c r="L3474" s="5" t="s">
        <v>91</v>
      </c>
      <c r="M3474" s="6" t="s">
        <v>100</v>
      </c>
      <c r="N3474" s="5">
        <v>68</v>
      </c>
      <c r="O3474" s="2" t="s">
        <v>75</v>
      </c>
      <c r="P3474" s="127" t="s">
        <v>13933</v>
      </c>
      <c r="Q3474" s="6" t="s">
        <v>10684</v>
      </c>
      <c r="R3474" s="6" t="s">
        <v>77</v>
      </c>
      <c r="T3474" s="6" t="s">
        <v>80</v>
      </c>
      <c r="X3474" s="2">
        <v>46</v>
      </c>
      <c r="Y3474" s="2" t="s">
        <v>81</v>
      </c>
      <c r="Z3474" s="2" t="s">
        <v>84</v>
      </c>
      <c r="AA3474" s="2">
        <v>46</v>
      </c>
      <c r="AB3474" s="2" t="s">
        <v>81</v>
      </c>
      <c r="AC3474" s="2" t="s">
        <v>84</v>
      </c>
      <c r="AD3474" s="2">
        <v>46</v>
      </c>
      <c r="AE3474" s="2" t="s">
        <v>83</v>
      </c>
      <c r="AF3474" s="2" t="s">
        <v>84</v>
      </c>
      <c r="BE3474" s="23" t="str">
        <f t="shared" si="545"/>
        <v>EMF ja</v>
      </c>
      <c r="BF3474" s="23" t="str">
        <f t="shared" si="549"/>
        <v/>
      </c>
      <c r="BG3474" s="23" t="str">
        <f t="shared" si="550"/>
        <v/>
      </c>
      <c r="BH3474" s="23">
        <f t="shared" si="546"/>
        <v>1</v>
      </c>
      <c r="BM3474" s="2" t="s">
        <v>109</v>
      </c>
      <c r="BO3474" s="2" t="s">
        <v>13934</v>
      </c>
      <c r="BP3474" s="3">
        <v>1</v>
      </c>
      <c r="BQ3474" s="2" t="s">
        <v>13923</v>
      </c>
      <c r="BR3474" s="65"/>
    </row>
    <row r="3475" spans="1:70" ht="16.149999999999999" customHeight="1" x14ac:dyDescent="0.25">
      <c r="A3475" s="93">
        <v>3474</v>
      </c>
      <c r="B3475" s="2" t="s">
        <v>87</v>
      </c>
      <c r="C3475" s="74" t="s">
        <v>5806</v>
      </c>
      <c r="D3475" s="2" t="s">
        <v>371</v>
      </c>
      <c r="E3475" s="2" t="s">
        <v>13936</v>
      </c>
      <c r="F3475" s="67">
        <v>43640</v>
      </c>
      <c r="G3475" s="3">
        <f t="shared" ref="G3475:G3539" si="552">IF(F3475&lt;&gt;"",MONTH(F3475),"")</f>
        <v>6</v>
      </c>
      <c r="H3475" s="3">
        <f t="shared" ref="H3475:H3539" si="553">IF(F3475&lt;&gt;"",YEAR(F3475),"")</f>
        <v>2019</v>
      </c>
      <c r="I3475" s="92">
        <v>0.53819444444444398</v>
      </c>
      <c r="J3475" s="20">
        <f t="shared" si="548"/>
        <v>12</v>
      </c>
      <c r="K3475" s="5" t="str">
        <f t="shared" si="551"/>
        <v>ja</v>
      </c>
      <c r="L3475" s="5" t="s">
        <v>73</v>
      </c>
      <c r="M3475" s="6" t="s">
        <v>74</v>
      </c>
      <c r="N3475" s="5">
        <v>82</v>
      </c>
      <c r="O3475" s="2" t="s">
        <v>5139</v>
      </c>
      <c r="P3475" s="5" t="s">
        <v>13937</v>
      </c>
      <c r="R3475" s="6" t="s">
        <v>77</v>
      </c>
      <c r="BE3475" s="23" t="str">
        <f t="shared" si="545"/>
        <v>EMF nein</v>
      </c>
      <c r="BF3475" s="23" t="str">
        <f t="shared" si="549"/>
        <v/>
      </c>
      <c r="BG3475" s="23" t="str">
        <f t="shared" si="550"/>
        <v/>
      </c>
      <c r="BH3475" s="23">
        <f t="shared" si="546"/>
        <v>0</v>
      </c>
      <c r="BO3475" s="2" t="s">
        <v>13938</v>
      </c>
      <c r="BP3475" s="3">
        <v>1</v>
      </c>
      <c r="BQ3475" s="2" t="s">
        <v>13928</v>
      </c>
    </row>
    <row r="3476" spans="1:70" ht="16.149999999999999" customHeight="1" x14ac:dyDescent="0.25">
      <c r="A3476" s="1">
        <v>3475</v>
      </c>
      <c r="B3476" s="2" t="s">
        <v>135</v>
      </c>
      <c r="C3476" s="2" t="s">
        <v>2635</v>
      </c>
      <c r="D3476" s="2" t="s">
        <v>371</v>
      </c>
      <c r="E3476" s="2" t="s">
        <v>13940</v>
      </c>
      <c r="F3476" s="67">
        <v>43640</v>
      </c>
      <c r="G3476" s="3">
        <f t="shared" si="552"/>
        <v>6</v>
      </c>
      <c r="H3476" s="3">
        <f t="shared" si="553"/>
        <v>2019</v>
      </c>
      <c r="I3476" s="92">
        <v>0.5625</v>
      </c>
      <c r="J3476" s="20">
        <f t="shared" si="548"/>
        <v>13</v>
      </c>
      <c r="K3476" s="5" t="str">
        <f t="shared" si="551"/>
        <v>ja</v>
      </c>
      <c r="L3476" s="5" t="s">
        <v>91</v>
      </c>
      <c r="M3476" s="6" t="s">
        <v>139</v>
      </c>
      <c r="N3476" s="5">
        <v>34</v>
      </c>
      <c r="O3476" s="2" t="s">
        <v>140</v>
      </c>
      <c r="P3476" s="5" t="s">
        <v>13941</v>
      </c>
      <c r="R3476" s="6" t="s">
        <v>77</v>
      </c>
      <c r="X3476" s="2">
        <v>1110</v>
      </c>
      <c r="Y3476" s="2" t="s">
        <v>83</v>
      </c>
      <c r="Z3476" s="2" t="s">
        <v>82</v>
      </c>
      <c r="AA3476" s="2">
        <v>1110</v>
      </c>
      <c r="AB3476" s="2" t="s">
        <v>81</v>
      </c>
      <c r="AC3476" s="2" t="s">
        <v>82</v>
      </c>
      <c r="AD3476" s="2">
        <v>1110</v>
      </c>
      <c r="AE3476" s="2" t="s">
        <v>83</v>
      </c>
      <c r="AF3476" s="2" t="s">
        <v>82</v>
      </c>
      <c r="AJ3476" s="2">
        <v>1110</v>
      </c>
      <c r="AK3476" s="2" t="s">
        <v>83</v>
      </c>
      <c r="AL3476" s="2" t="s">
        <v>82</v>
      </c>
      <c r="AM3476" s="2">
        <v>1110</v>
      </c>
      <c r="AN3476" s="2" t="s">
        <v>81</v>
      </c>
      <c r="AO3476" s="2" t="s">
        <v>82</v>
      </c>
      <c r="AP3476" s="2">
        <v>1110</v>
      </c>
      <c r="AQ3476" s="2" t="s">
        <v>83</v>
      </c>
      <c r="AR3476" s="2" t="s">
        <v>82</v>
      </c>
      <c r="AV3476" s="2">
        <v>1110</v>
      </c>
      <c r="AW3476" s="2" t="s">
        <v>83</v>
      </c>
      <c r="AX3476" s="2" t="s">
        <v>82</v>
      </c>
      <c r="AY3476" s="2">
        <v>1110</v>
      </c>
      <c r="AZ3476" s="2" t="s">
        <v>81</v>
      </c>
      <c r="BA3476" s="2" t="s">
        <v>82</v>
      </c>
      <c r="BB3476" s="2">
        <v>1110</v>
      </c>
      <c r="BC3476" s="2" t="s">
        <v>83</v>
      </c>
      <c r="BD3476" s="2" t="s">
        <v>82</v>
      </c>
      <c r="BE3476" s="23" t="str">
        <f t="shared" si="545"/>
        <v>EMF ja</v>
      </c>
      <c r="BF3476" s="23">
        <f t="shared" si="549"/>
        <v>480</v>
      </c>
      <c r="BG3476" s="23" t="str">
        <f t="shared" si="550"/>
        <v>100-499m</v>
      </c>
      <c r="BH3476" s="23">
        <f t="shared" si="546"/>
        <v>1</v>
      </c>
      <c r="BM3476" s="2" t="s">
        <v>162</v>
      </c>
      <c r="BN3476" s="2">
        <v>480</v>
      </c>
      <c r="BO3476" s="2" t="s">
        <v>13942</v>
      </c>
      <c r="BP3476" s="3">
        <v>1</v>
      </c>
      <c r="BQ3476" s="2" t="s">
        <v>13932</v>
      </c>
    </row>
    <row r="3477" spans="1:70" ht="16.149999999999999" customHeight="1" x14ac:dyDescent="0.25">
      <c r="A3477" s="93">
        <v>3476</v>
      </c>
      <c r="B3477" s="2" t="s">
        <v>211</v>
      </c>
      <c r="C3477" s="2" t="s">
        <v>13944</v>
      </c>
      <c r="D3477" s="2" t="s">
        <v>151</v>
      </c>
      <c r="E3477" s="2" t="s">
        <v>13945</v>
      </c>
      <c r="F3477" s="67">
        <v>43637</v>
      </c>
      <c r="G3477" s="3">
        <f t="shared" si="552"/>
        <v>6</v>
      </c>
      <c r="H3477" s="3">
        <f t="shared" si="553"/>
        <v>2019</v>
      </c>
      <c r="I3477" s="92">
        <v>0.75347222222222199</v>
      </c>
      <c r="J3477" s="20">
        <f t="shared" si="548"/>
        <v>18</v>
      </c>
      <c r="K3477" s="5" t="str">
        <f t="shared" si="551"/>
        <v>ja</v>
      </c>
      <c r="L3477" s="5" t="s">
        <v>91</v>
      </c>
      <c r="M3477" s="6" t="s">
        <v>74</v>
      </c>
      <c r="N3477" s="5">
        <v>23</v>
      </c>
      <c r="O3477" s="2" t="s">
        <v>75</v>
      </c>
      <c r="P3477" s="5" t="s">
        <v>3460</v>
      </c>
      <c r="R3477" s="6" t="s">
        <v>77</v>
      </c>
      <c r="U3477" s="2" t="s">
        <v>100</v>
      </c>
      <c r="V3477" s="2" t="s">
        <v>80</v>
      </c>
      <c r="BE3477" s="23" t="str">
        <f t="shared" si="545"/>
        <v>EMF ja</v>
      </c>
      <c r="BF3477" s="23">
        <f t="shared" si="549"/>
        <v>140</v>
      </c>
      <c r="BG3477" s="23" t="str">
        <f t="shared" si="550"/>
        <v>100-499m</v>
      </c>
      <c r="BH3477" s="23">
        <f t="shared" si="546"/>
        <v>2</v>
      </c>
      <c r="BK3477" s="2" t="s">
        <v>3244</v>
      </c>
      <c r="BL3477" s="2">
        <v>140</v>
      </c>
      <c r="BM3477" s="2" t="s">
        <v>3244</v>
      </c>
      <c r="BN3477" s="2">
        <v>280</v>
      </c>
      <c r="BO3477" s="2" t="s">
        <v>13946</v>
      </c>
      <c r="BP3477" s="3">
        <v>1</v>
      </c>
      <c r="BQ3477" s="2" t="s">
        <v>13935</v>
      </c>
    </row>
    <row r="3478" spans="1:70" ht="16.149999999999999" customHeight="1" x14ac:dyDescent="0.25">
      <c r="A3478" s="93">
        <v>3477</v>
      </c>
      <c r="B3478" s="2" t="s">
        <v>211</v>
      </c>
      <c r="C3478" s="2" t="s">
        <v>13948</v>
      </c>
      <c r="D3478" s="2" t="s">
        <v>151</v>
      </c>
      <c r="E3478" s="2" t="s">
        <v>13949</v>
      </c>
      <c r="F3478" s="67">
        <v>43637</v>
      </c>
      <c r="G3478" s="3">
        <f t="shared" si="552"/>
        <v>6</v>
      </c>
      <c r="H3478" s="3">
        <f t="shared" si="553"/>
        <v>2019</v>
      </c>
      <c r="I3478" s="2">
        <v>17</v>
      </c>
      <c r="J3478" s="20">
        <f t="shared" si="548"/>
        <v>0</v>
      </c>
      <c r="K3478" s="5" t="str">
        <f t="shared" si="551"/>
        <v>ja</v>
      </c>
      <c r="L3478" s="5" t="s">
        <v>91</v>
      </c>
      <c r="M3478" s="6" t="s">
        <v>100</v>
      </c>
      <c r="N3478" s="5">
        <v>66</v>
      </c>
      <c r="O3478" s="2" t="s">
        <v>126</v>
      </c>
      <c r="P3478" s="127" t="s">
        <v>13950</v>
      </c>
      <c r="R3478" s="6" t="s">
        <v>77</v>
      </c>
      <c r="T3478" s="6" t="s">
        <v>80</v>
      </c>
      <c r="X3478" s="2">
        <v>1890</v>
      </c>
      <c r="Y3478" s="2" t="s">
        <v>83</v>
      </c>
      <c r="Z3478" s="2" t="s">
        <v>84</v>
      </c>
      <c r="AA3478" s="2">
        <v>1890</v>
      </c>
      <c r="AB3478" s="2" t="s">
        <v>83</v>
      </c>
      <c r="AC3478" s="2" t="s">
        <v>84</v>
      </c>
      <c r="AD3478" s="2">
        <v>1890</v>
      </c>
      <c r="AE3478" s="2" t="s">
        <v>83</v>
      </c>
      <c r="AF3478" s="2" t="s">
        <v>84</v>
      </c>
      <c r="AJ3478" s="2">
        <v>1890</v>
      </c>
      <c r="AK3478" s="2" t="s">
        <v>83</v>
      </c>
      <c r="AL3478" s="2" t="s">
        <v>84</v>
      </c>
      <c r="AM3478" s="2">
        <v>1890</v>
      </c>
      <c r="AN3478" s="2" t="s">
        <v>83</v>
      </c>
      <c r="AO3478" s="2" t="s">
        <v>84</v>
      </c>
      <c r="AP3478" s="2">
        <v>1890</v>
      </c>
      <c r="AQ3478" s="2" t="s">
        <v>83</v>
      </c>
      <c r="AR3478" s="2" t="s">
        <v>84</v>
      </c>
      <c r="AV3478" s="2">
        <v>1890</v>
      </c>
      <c r="AW3478" s="2" t="s">
        <v>83</v>
      </c>
      <c r="AX3478" s="2" t="s">
        <v>84</v>
      </c>
      <c r="AY3478" s="2">
        <v>1890</v>
      </c>
      <c r="AZ3478" s="2" t="s">
        <v>83</v>
      </c>
      <c r="BA3478" s="2" t="s">
        <v>84</v>
      </c>
      <c r="BB3478" s="2">
        <v>1890</v>
      </c>
      <c r="BC3478" s="2" t="s">
        <v>83</v>
      </c>
      <c r="BD3478" s="2" t="s">
        <v>84</v>
      </c>
      <c r="BE3478" s="23" t="str">
        <f t="shared" si="545"/>
        <v>EMF ja</v>
      </c>
      <c r="BF3478" s="23" t="str">
        <f t="shared" si="549"/>
        <v/>
      </c>
      <c r="BG3478" s="23" t="str">
        <f t="shared" si="550"/>
        <v/>
      </c>
      <c r="BH3478" s="23">
        <f t="shared" si="546"/>
        <v>1</v>
      </c>
      <c r="BM3478" s="2" t="s">
        <v>109</v>
      </c>
      <c r="BN3478" s="2" t="s">
        <v>109</v>
      </c>
      <c r="BO3478" s="2" t="s">
        <v>13951</v>
      </c>
      <c r="BP3478" s="3">
        <v>1</v>
      </c>
      <c r="BQ3478" s="2" t="s">
        <v>13939</v>
      </c>
    </row>
    <row r="3479" spans="1:70" ht="16.149999999999999" customHeight="1" x14ac:dyDescent="0.25">
      <c r="A3479" s="1">
        <v>3478</v>
      </c>
      <c r="B3479" s="2" t="s">
        <v>87</v>
      </c>
      <c r="C3479" s="2" t="s">
        <v>13953</v>
      </c>
      <c r="D3479" s="2" t="s">
        <v>71</v>
      </c>
      <c r="E3479" s="2" t="s">
        <v>13954</v>
      </c>
      <c r="F3479" s="67">
        <v>43640</v>
      </c>
      <c r="G3479" s="3">
        <f t="shared" si="552"/>
        <v>6</v>
      </c>
      <c r="H3479" s="3">
        <f t="shared" si="553"/>
        <v>2019</v>
      </c>
      <c r="I3479" s="2">
        <v>11</v>
      </c>
      <c r="J3479" s="20">
        <f t="shared" si="548"/>
        <v>0</v>
      </c>
      <c r="K3479" s="5" t="str">
        <f t="shared" si="551"/>
        <v>ja</v>
      </c>
      <c r="L3479" s="5" t="s">
        <v>73</v>
      </c>
      <c r="M3479" s="6" t="s">
        <v>74</v>
      </c>
      <c r="N3479" s="5">
        <v>85</v>
      </c>
      <c r="O3479" s="2" t="s">
        <v>5139</v>
      </c>
      <c r="P3479" s="127" t="s">
        <v>13955</v>
      </c>
      <c r="R3479" s="6" t="s">
        <v>77</v>
      </c>
      <c r="T3479" s="6" t="s">
        <v>109</v>
      </c>
      <c r="X3479" s="2">
        <v>953</v>
      </c>
      <c r="Y3479" s="2" t="s">
        <v>81</v>
      </c>
      <c r="Z3479" s="2" t="s">
        <v>168</v>
      </c>
      <c r="AA3479" s="2">
        <v>953</v>
      </c>
      <c r="AB3479" s="2" t="s">
        <v>81</v>
      </c>
      <c r="AC3479" s="2" t="s">
        <v>168</v>
      </c>
      <c r="AD3479" s="2">
        <v>953</v>
      </c>
      <c r="AE3479" s="2" t="s">
        <v>83</v>
      </c>
      <c r="AF3479" s="2" t="s">
        <v>168</v>
      </c>
      <c r="BE3479" s="23" t="str">
        <f t="shared" si="545"/>
        <v>EMF nein</v>
      </c>
      <c r="BF3479" s="23" t="str">
        <f t="shared" si="549"/>
        <v/>
      </c>
      <c r="BG3479" s="23" t="str">
        <f t="shared" si="550"/>
        <v/>
      </c>
      <c r="BH3479" s="23">
        <f t="shared" si="546"/>
        <v>0</v>
      </c>
      <c r="BO3479" s="2" t="s">
        <v>13956</v>
      </c>
      <c r="BP3479" s="3">
        <v>1</v>
      </c>
      <c r="BQ3479" s="2" t="s">
        <v>13943</v>
      </c>
    </row>
    <row r="3480" spans="1:70" ht="16.149999999999999" customHeight="1" x14ac:dyDescent="0.25">
      <c r="A3480" s="93">
        <v>3479</v>
      </c>
      <c r="B3480" s="2" t="s">
        <v>211</v>
      </c>
      <c r="C3480" s="2" t="s">
        <v>13958</v>
      </c>
      <c r="D3480" s="2" t="s">
        <v>158</v>
      </c>
      <c r="E3480" s="2" t="s">
        <v>13959</v>
      </c>
      <c r="F3480" s="67">
        <v>43640</v>
      </c>
      <c r="G3480" s="3">
        <f t="shared" si="552"/>
        <v>6</v>
      </c>
      <c r="H3480" s="3">
        <f t="shared" si="553"/>
        <v>2019</v>
      </c>
      <c r="I3480" s="92">
        <v>0.21527777777777801</v>
      </c>
      <c r="J3480" s="20">
        <f t="shared" si="548"/>
        <v>5</v>
      </c>
      <c r="K3480" s="5" t="str">
        <f t="shared" si="551"/>
        <v>ja</v>
      </c>
      <c r="L3480" s="5" t="s">
        <v>91</v>
      </c>
      <c r="M3480" s="6" t="s">
        <v>11554</v>
      </c>
      <c r="N3480" s="5">
        <v>56</v>
      </c>
      <c r="O3480" s="2" t="s">
        <v>5139</v>
      </c>
      <c r="P3480" s="127" t="s">
        <v>13960</v>
      </c>
      <c r="Q3480" s="6" t="s">
        <v>186</v>
      </c>
      <c r="R3480" s="6" t="s">
        <v>77</v>
      </c>
      <c r="T3480" s="6" t="s">
        <v>202</v>
      </c>
      <c r="X3480" s="2">
        <v>2970</v>
      </c>
      <c r="Y3480" s="2" t="s">
        <v>83</v>
      </c>
      <c r="Z3480" s="2" t="s">
        <v>82</v>
      </c>
      <c r="AA3480" s="2">
        <v>2970</v>
      </c>
      <c r="AB3480" s="2" t="s">
        <v>81</v>
      </c>
      <c r="AC3480" s="2" t="s">
        <v>82</v>
      </c>
      <c r="AD3480" s="2">
        <v>2970</v>
      </c>
      <c r="AE3480" s="2" t="s">
        <v>83</v>
      </c>
      <c r="AF3480" s="2" t="s">
        <v>82</v>
      </c>
      <c r="AJ3480" s="2">
        <v>2970</v>
      </c>
      <c r="AK3480" s="2" t="s">
        <v>83</v>
      </c>
      <c r="AL3480" s="2" t="s">
        <v>82</v>
      </c>
      <c r="AM3480" s="2">
        <v>2970</v>
      </c>
      <c r="AN3480" s="2" t="s">
        <v>81</v>
      </c>
      <c r="AO3480" s="2" t="s">
        <v>82</v>
      </c>
      <c r="AP3480" s="2">
        <v>2970</v>
      </c>
      <c r="AQ3480" s="2" t="s">
        <v>83</v>
      </c>
      <c r="AR3480" s="2" t="s">
        <v>82</v>
      </c>
      <c r="AV3480" s="2">
        <v>2970</v>
      </c>
      <c r="AW3480" s="2" t="s">
        <v>83</v>
      </c>
      <c r="AX3480" s="2" t="s">
        <v>82</v>
      </c>
      <c r="AY3480" s="2">
        <v>2970</v>
      </c>
      <c r="AZ3480" s="2" t="s">
        <v>81</v>
      </c>
      <c r="BA3480" s="2" t="s">
        <v>82</v>
      </c>
      <c r="BB3480" s="2">
        <v>2970</v>
      </c>
      <c r="BC3480" s="2" t="s">
        <v>83</v>
      </c>
      <c r="BD3480" s="2" t="s">
        <v>82</v>
      </c>
      <c r="BE3480" s="23" t="str">
        <f t="shared" si="545"/>
        <v>EMF nein</v>
      </c>
      <c r="BF3480" s="23" t="str">
        <f t="shared" si="549"/>
        <v/>
      </c>
      <c r="BG3480" s="23" t="str">
        <f t="shared" si="550"/>
        <v/>
      </c>
      <c r="BH3480" s="23">
        <f t="shared" si="546"/>
        <v>0</v>
      </c>
      <c r="BO3480" s="2" t="s">
        <v>13961</v>
      </c>
      <c r="BP3480" s="3">
        <v>1</v>
      </c>
      <c r="BQ3480" s="2" t="s">
        <v>13947</v>
      </c>
    </row>
    <row r="3481" spans="1:70" ht="16.149999999999999" customHeight="1" x14ac:dyDescent="0.25">
      <c r="A3481" s="93">
        <v>3480</v>
      </c>
      <c r="B3481" s="2" t="s">
        <v>211</v>
      </c>
      <c r="C3481" s="2" t="s">
        <v>13963</v>
      </c>
      <c r="D3481" s="2" t="s">
        <v>896</v>
      </c>
      <c r="E3481" s="2" t="s">
        <v>13964</v>
      </c>
      <c r="F3481" s="67">
        <v>43639</v>
      </c>
      <c r="G3481" s="3">
        <f t="shared" si="552"/>
        <v>6</v>
      </c>
      <c r="H3481" s="3">
        <f t="shared" si="553"/>
        <v>2019</v>
      </c>
      <c r="I3481" s="92">
        <v>0.13888888888888901</v>
      </c>
      <c r="J3481" s="20">
        <f t="shared" si="548"/>
        <v>3</v>
      </c>
      <c r="K3481" s="5" t="str">
        <f t="shared" si="551"/>
        <v>ja</v>
      </c>
      <c r="L3481" s="5" t="s">
        <v>91</v>
      </c>
      <c r="M3481" s="6" t="s">
        <v>11554</v>
      </c>
      <c r="N3481" s="5">
        <v>23</v>
      </c>
      <c r="O3481" s="5" t="s">
        <v>126</v>
      </c>
      <c r="P3481" s="127" t="s">
        <v>13965</v>
      </c>
      <c r="R3481" s="6" t="s">
        <v>77</v>
      </c>
      <c r="S3481" s="2" t="s">
        <v>78</v>
      </c>
      <c r="T3481" s="6" t="s">
        <v>80</v>
      </c>
      <c r="X3481" s="2">
        <v>690</v>
      </c>
      <c r="Y3481" s="2" t="s">
        <v>81</v>
      </c>
      <c r="Z3481" s="2" t="s">
        <v>82</v>
      </c>
      <c r="AA3481" s="2">
        <v>690</v>
      </c>
      <c r="AB3481" s="2" t="s">
        <v>81</v>
      </c>
      <c r="AC3481" s="2" t="s">
        <v>84</v>
      </c>
      <c r="AD3481" s="2">
        <v>690</v>
      </c>
      <c r="AE3481" s="2" t="s">
        <v>81</v>
      </c>
      <c r="AF3481" s="2" t="s">
        <v>82</v>
      </c>
      <c r="AJ3481" s="2" t="s">
        <v>109</v>
      </c>
      <c r="AK3481" s="2" t="s">
        <v>109</v>
      </c>
      <c r="AL3481" s="2" t="s">
        <v>109</v>
      </c>
      <c r="AM3481" s="2" t="s">
        <v>109</v>
      </c>
      <c r="AN3481" s="2" t="s">
        <v>109</v>
      </c>
      <c r="AO3481" s="2" t="s">
        <v>109</v>
      </c>
      <c r="AP3481" s="2" t="s">
        <v>109</v>
      </c>
      <c r="AQ3481" s="2" t="s">
        <v>109</v>
      </c>
      <c r="AR3481" s="2" t="s">
        <v>109</v>
      </c>
      <c r="BE3481" s="23" t="str">
        <f t="shared" si="545"/>
        <v>EMF ja</v>
      </c>
      <c r="BF3481" s="23">
        <f t="shared" si="549"/>
        <v>3550</v>
      </c>
      <c r="BG3481" s="23" t="str">
        <f t="shared" si="550"/>
        <v>500+m</v>
      </c>
      <c r="BH3481" s="23">
        <f t="shared" si="546"/>
        <v>1</v>
      </c>
      <c r="BM3481" s="2" t="s">
        <v>162</v>
      </c>
      <c r="BN3481" s="2">
        <v>3550</v>
      </c>
      <c r="BO3481" s="2" t="s">
        <v>13966</v>
      </c>
      <c r="BP3481" s="3">
        <v>1</v>
      </c>
      <c r="BQ3481" s="2" t="s">
        <v>13952</v>
      </c>
    </row>
    <row r="3482" spans="1:70" ht="16.149999999999999" customHeight="1" x14ac:dyDescent="0.25">
      <c r="A3482" s="93">
        <v>3481</v>
      </c>
      <c r="B3482" s="2" t="s">
        <v>211</v>
      </c>
      <c r="C3482" s="2" t="s">
        <v>9503</v>
      </c>
      <c r="D3482" s="2" t="s">
        <v>158</v>
      </c>
      <c r="E3482" s="2" t="s">
        <v>13968</v>
      </c>
      <c r="F3482" s="67">
        <v>42589</v>
      </c>
      <c r="G3482" s="3">
        <f t="shared" si="552"/>
        <v>8</v>
      </c>
      <c r="H3482" s="3">
        <f t="shared" si="553"/>
        <v>2016</v>
      </c>
      <c r="I3482" s="92">
        <v>0.56597222222222199</v>
      </c>
      <c r="J3482" s="20">
        <f t="shared" si="548"/>
        <v>13</v>
      </c>
      <c r="K3482" s="5" t="str">
        <f t="shared" si="551"/>
        <v>ja</v>
      </c>
      <c r="L3482" s="5" t="s">
        <v>91</v>
      </c>
      <c r="M3482" s="6" t="s">
        <v>74</v>
      </c>
      <c r="O3482" s="2" t="s">
        <v>126</v>
      </c>
      <c r="P3482" s="5" t="s">
        <v>13969</v>
      </c>
      <c r="R3482" s="6" t="s">
        <v>77</v>
      </c>
      <c r="T3482" s="6" t="s">
        <v>80</v>
      </c>
      <c r="U3482" s="2" t="s">
        <v>74</v>
      </c>
      <c r="V3482" s="5" t="s">
        <v>80</v>
      </c>
      <c r="BE3482" s="23" t="str">
        <f t="shared" ref="BE3482:BE3546" si="554">IF(COUNTA(BI3482,BK3482,BM3482) &gt; 0,"EMF ja","EMF nein")</f>
        <v>EMF nein</v>
      </c>
      <c r="BF3482" s="23" t="str">
        <f t="shared" si="549"/>
        <v/>
      </c>
      <c r="BG3482" s="23" t="str">
        <f t="shared" si="550"/>
        <v/>
      </c>
      <c r="BH3482" s="23">
        <f t="shared" ref="BH3482:BH3546" si="555">COUNTA(BI3482,BK3482,BM3482)</f>
        <v>0</v>
      </c>
      <c r="BO3482" s="2" t="s">
        <v>13970</v>
      </c>
      <c r="BP3482" s="3">
        <v>1</v>
      </c>
      <c r="BQ3482" s="2" t="s">
        <v>13957</v>
      </c>
    </row>
    <row r="3483" spans="1:70" ht="16.149999999999999" customHeight="1" x14ac:dyDescent="0.25">
      <c r="A3483" s="93">
        <v>3482</v>
      </c>
      <c r="B3483" s="2" t="s">
        <v>135</v>
      </c>
      <c r="C3483" s="2" t="s">
        <v>8145</v>
      </c>
      <c r="D3483" s="2" t="s">
        <v>172</v>
      </c>
      <c r="E3483" s="2" t="s">
        <v>1533</v>
      </c>
      <c r="F3483" s="67">
        <v>43640</v>
      </c>
      <c r="G3483" s="3">
        <f t="shared" si="552"/>
        <v>6</v>
      </c>
      <c r="H3483" s="3">
        <f t="shared" si="553"/>
        <v>2019</v>
      </c>
      <c r="I3483" s="92">
        <v>0.59375</v>
      </c>
      <c r="J3483" s="20">
        <f t="shared" si="548"/>
        <v>14</v>
      </c>
      <c r="K3483" s="5" t="str">
        <f t="shared" si="551"/>
        <v>ja</v>
      </c>
      <c r="L3483" s="5" t="s">
        <v>91</v>
      </c>
      <c r="M3483" s="6" t="s">
        <v>139</v>
      </c>
      <c r="O3483" s="2" t="s">
        <v>140</v>
      </c>
      <c r="P3483" s="127" t="s">
        <v>13972</v>
      </c>
      <c r="R3483" s="6" t="s">
        <v>77</v>
      </c>
      <c r="U3483" s="2" t="s">
        <v>139</v>
      </c>
      <c r="X3483" s="2">
        <v>1330</v>
      </c>
      <c r="Y3483" s="2" t="s">
        <v>81</v>
      </c>
      <c r="Z3483" s="2" t="s">
        <v>161</v>
      </c>
      <c r="AD3483" s="2">
        <v>1330</v>
      </c>
      <c r="AE3483" s="2" t="s">
        <v>81</v>
      </c>
      <c r="AF3483" s="2" t="s">
        <v>161</v>
      </c>
      <c r="AJ3483" s="2">
        <v>1420</v>
      </c>
      <c r="AK3483" s="2" t="s">
        <v>81</v>
      </c>
      <c r="AL3483" s="2" t="s">
        <v>161</v>
      </c>
      <c r="AP3483" s="2">
        <v>1420</v>
      </c>
      <c r="AQ3483" s="2" t="s">
        <v>81</v>
      </c>
      <c r="AR3483" s="2" t="s">
        <v>161</v>
      </c>
      <c r="BE3483" s="23" t="str">
        <f t="shared" si="554"/>
        <v>EMF ja</v>
      </c>
      <c r="BF3483" s="23">
        <f t="shared" si="549"/>
        <v>3000</v>
      </c>
      <c r="BG3483" s="23" t="str">
        <f t="shared" si="550"/>
        <v>500+m</v>
      </c>
      <c r="BH3483" s="23">
        <f t="shared" si="555"/>
        <v>1</v>
      </c>
      <c r="BI3483" s="2" t="s">
        <v>162</v>
      </c>
      <c r="BJ3483" s="2">
        <v>3000</v>
      </c>
      <c r="BO3483" s="2" t="s">
        <v>13973</v>
      </c>
      <c r="BP3483" s="3">
        <v>1</v>
      </c>
      <c r="BQ3483" s="2" t="s">
        <v>13962</v>
      </c>
    </row>
    <row r="3484" spans="1:70" ht="16.149999999999999" customHeight="1" x14ac:dyDescent="0.25">
      <c r="A3484" s="93">
        <v>3483</v>
      </c>
      <c r="B3484" s="2" t="s">
        <v>211</v>
      </c>
      <c r="C3484" s="2" t="s">
        <v>13975</v>
      </c>
      <c r="D3484" s="2" t="s">
        <v>651</v>
      </c>
      <c r="E3484" s="2" t="s">
        <v>13976</v>
      </c>
      <c r="F3484" s="67">
        <v>43585</v>
      </c>
      <c r="G3484" s="3">
        <f t="shared" si="552"/>
        <v>4</v>
      </c>
      <c r="H3484" s="3">
        <f t="shared" si="553"/>
        <v>2019</v>
      </c>
      <c r="I3484" s="92">
        <v>0.625</v>
      </c>
      <c r="J3484" s="20">
        <f t="shared" si="548"/>
        <v>15</v>
      </c>
      <c r="K3484" s="5" t="str">
        <f t="shared" si="551"/>
        <v>ja</v>
      </c>
      <c r="L3484" s="5" t="s">
        <v>91</v>
      </c>
      <c r="M3484" s="6" t="s">
        <v>115</v>
      </c>
      <c r="O3484" s="2" t="s">
        <v>126</v>
      </c>
      <c r="P3484" s="5" t="s">
        <v>13977</v>
      </c>
      <c r="R3484" s="6" t="s">
        <v>77</v>
      </c>
      <c r="BE3484" s="23" t="str">
        <f t="shared" si="554"/>
        <v>EMF nein</v>
      </c>
      <c r="BF3484" s="23" t="str">
        <f t="shared" si="549"/>
        <v/>
      </c>
      <c r="BG3484" s="23" t="str">
        <f t="shared" si="550"/>
        <v/>
      </c>
      <c r="BH3484" s="23">
        <f t="shared" si="555"/>
        <v>0</v>
      </c>
      <c r="BO3484" s="2" t="s">
        <v>13978</v>
      </c>
      <c r="BP3484" s="3">
        <v>1</v>
      </c>
      <c r="BQ3484" s="2" t="s">
        <v>13967</v>
      </c>
    </row>
    <row r="3485" spans="1:70" ht="16.149999999999999" customHeight="1" x14ac:dyDescent="0.25">
      <c r="A3485" s="93">
        <v>3484</v>
      </c>
      <c r="B3485" s="2" t="s">
        <v>211</v>
      </c>
      <c r="C3485" s="2" t="s">
        <v>1180</v>
      </c>
      <c r="D3485" s="2" t="s">
        <v>151</v>
      </c>
      <c r="E3485" s="2" t="s">
        <v>13980</v>
      </c>
      <c r="F3485" s="67">
        <v>43633</v>
      </c>
      <c r="G3485" s="3">
        <f t="shared" si="552"/>
        <v>6</v>
      </c>
      <c r="H3485" s="3">
        <f t="shared" si="553"/>
        <v>2019</v>
      </c>
      <c r="I3485" s="92">
        <v>0.59722222222222199</v>
      </c>
      <c r="J3485" s="20">
        <f t="shared" si="548"/>
        <v>14</v>
      </c>
      <c r="K3485" s="5" t="str">
        <f t="shared" si="551"/>
        <v>ja</v>
      </c>
      <c r="L3485" s="5" t="s">
        <v>91</v>
      </c>
      <c r="M3485" s="6" t="s">
        <v>4938</v>
      </c>
      <c r="N3485" s="5">
        <v>24</v>
      </c>
      <c r="O3485" s="2" t="s">
        <v>126</v>
      </c>
      <c r="P3485" s="127" t="s">
        <v>13981</v>
      </c>
      <c r="R3485" s="6" t="s">
        <v>77</v>
      </c>
      <c r="BE3485" s="23" t="str">
        <f t="shared" si="554"/>
        <v>EMF ja</v>
      </c>
      <c r="BF3485" s="23">
        <f t="shared" si="549"/>
        <v>2200</v>
      </c>
      <c r="BG3485" s="23" t="str">
        <f t="shared" si="550"/>
        <v>500+m</v>
      </c>
      <c r="BH3485" s="23">
        <f t="shared" si="555"/>
        <v>1</v>
      </c>
      <c r="BM3485" s="2" t="s">
        <v>162</v>
      </c>
      <c r="BN3485" s="2">
        <v>2200</v>
      </c>
      <c r="BO3485" s="2" t="s">
        <v>13982</v>
      </c>
      <c r="BP3485" s="3">
        <v>1</v>
      </c>
      <c r="BQ3485" s="2" t="s">
        <v>13971</v>
      </c>
    </row>
    <row r="3486" spans="1:70" ht="16.149999999999999" customHeight="1" x14ac:dyDescent="0.25">
      <c r="A3486" s="93">
        <v>3485</v>
      </c>
      <c r="B3486" s="2" t="s">
        <v>211</v>
      </c>
      <c r="C3486" s="116" t="s">
        <v>13984</v>
      </c>
      <c r="D3486" s="2" t="s">
        <v>206</v>
      </c>
      <c r="E3486" s="2" t="s">
        <v>13985</v>
      </c>
      <c r="F3486" s="67">
        <v>43632</v>
      </c>
      <c r="G3486" s="3">
        <f t="shared" si="552"/>
        <v>6</v>
      </c>
      <c r="H3486" s="3">
        <f t="shared" si="553"/>
        <v>2019</v>
      </c>
      <c r="I3486" s="92">
        <v>0.86458333333333304</v>
      </c>
      <c r="J3486" s="20">
        <f t="shared" si="548"/>
        <v>20</v>
      </c>
      <c r="K3486" s="5" t="str">
        <f t="shared" si="551"/>
        <v>ja</v>
      </c>
      <c r="L3486" s="5" t="s">
        <v>91</v>
      </c>
      <c r="M3486" s="6" t="s">
        <v>74</v>
      </c>
      <c r="N3486" s="5">
        <v>39</v>
      </c>
      <c r="O3486" s="5" t="s">
        <v>5139</v>
      </c>
      <c r="P3486" s="5" t="s">
        <v>13986</v>
      </c>
      <c r="R3486" s="6" t="s">
        <v>77</v>
      </c>
      <c r="S3486" s="5" t="s">
        <v>190</v>
      </c>
      <c r="U3486" s="2" t="s">
        <v>208</v>
      </c>
      <c r="V3486" s="2" t="s">
        <v>80</v>
      </c>
      <c r="X3486" s="2">
        <v>245</v>
      </c>
      <c r="Y3486" s="2" t="s">
        <v>81</v>
      </c>
      <c r="Z3486" s="2" t="s">
        <v>82</v>
      </c>
      <c r="AD3486" s="2">
        <v>245</v>
      </c>
      <c r="AE3486" s="2" t="s">
        <v>81</v>
      </c>
      <c r="AF3486" s="2" t="s">
        <v>82</v>
      </c>
      <c r="BE3486" s="23" t="str">
        <f t="shared" si="554"/>
        <v>EMF nein</v>
      </c>
      <c r="BF3486" s="23" t="str">
        <f t="shared" si="549"/>
        <v/>
      </c>
      <c r="BG3486" s="23" t="str">
        <f t="shared" si="550"/>
        <v/>
      </c>
      <c r="BH3486" s="23">
        <f t="shared" si="555"/>
        <v>0</v>
      </c>
      <c r="BO3486" s="2" t="s">
        <v>13987</v>
      </c>
      <c r="BP3486" s="3">
        <v>1</v>
      </c>
      <c r="BQ3486" s="2" t="s">
        <v>13974</v>
      </c>
    </row>
    <row r="3487" spans="1:70" ht="16.149999999999999" customHeight="1" x14ac:dyDescent="0.25">
      <c r="A3487" s="93">
        <v>3486</v>
      </c>
      <c r="B3487" s="2" t="s">
        <v>211</v>
      </c>
      <c r="C3487" s="2" t="s">
        <v>13989</v>
      </c>
      <c r="D3487" s="2" t="s">
        <v>89</v>
      </c>
      <c r="E3487" s="2" t="s">
        <v>13990</v>
      </c>
      <c r="F3487" s="67">
        <v>43632</v>
      </c>
      <c r="G3487" s="3">
        <f t="shared" si="552"/>
        <v>6</v>
      </c>
      <c r="H3487" s="3">
        <f t="shared" si="553"/>
        <v>2019</v>
      </c>
      <c r="I3487" s="92">
        <v>0.72916666666666696</v>
      </c>
      <c r="J3487" s="20">
        <f t="shared" si="548"/>
        <v>17</v>
      </c>
      <c r="K3487" s="5" t="str">
        <f t="shared" si="551"/>
        <v>ja</v>
      </c>
      <c r="L3487" s="5" t="s">
        <v>91</v>
      </c>
      <c r="M3487" s="6" t="s">
        <v>74</v>
      </c>
      <c r="N3487" s="5">
        <v>53</v>
      </c>
      <c r="O3487" s="2" t="s">
        <v>126</v>
      </c>
      <c r="P3487" s="5" t="s">
        <v>13991</v>
      </c>
      <c r="R3487" s="6" t="s">
        <v>77</v>
      </c>
      <c r="X3487" s="2">
        <v>1240</v>
      </c>
      <c r="Y3487" s="2" t="s">
        <v>83</v>
      </c>
      <c r="Z3487" s="2" t="s">
        <v>82</v>
      </c>
      <c r="AA3487" s="2">
        <v>1240</v>
      </c>
      <c r="AB3487" s="2" t="s">
        <v>81</v>
      </c>
      <c r="AC3487" s="2" t="s">
        <v>82</v>
      </c>
      <c r="AD3487" s="2">
        <v>1240</v>
      </c>
      <c r="AE3487" s="2" t="s">
        <v>83</v>
      </c>
      <c r="AF3487" s="2" t="s">
        <v>82</v>
      </c>
      <c r="AJ3487" s="2">
        <v>1240</v>
      </c>
      <c r="AK3487" s="2" t="s">
        <v>83</v>
      </c>
      <c r="AL3487" s="2" t="s">
        <v>82</v>
      </c>
      <c r="AM3487" s="2">
        <v>1240</v>
      </c>
      <c r="AN3487" s="2" t="s">
        <v>81</v>
      </c>
      <c r="AO3487" s="2" t="s">
        <v>82</v>
      </c>
      <c r="AP3487" s="2">
        <v>1240</v>
      </c>
      <c r="AQ3487" s="2" t="s">
        <v>83</v>
      </c>
      <c r="AR3487" s="2" t="s">
        <v>82</v>
      </c>
      <c r="AV3487" s="2">
        <v>1240</v>
      </c>
      <c r="AW3487" s="2" t="s">
        <v>83</v>
      </c>
      <c r="AX3487" s="2" t="s">
        <v>82</v>
      </c>
      <c r="AY3487" s="2">
        <v>1240</v>
      </c>
      <c r="AZ3487" s="2" t="s">
        <v>81</v>
      </c>
      <c r="BA3487" s="2" t="s">
        <v>82</v>
      </c>
      <c r="BB3487" s="2">
        <v>1240</v>
      </c>
      <c r="BC3487" s="2" t="s">
        <v>83</v>
      </c>
      <c r="BD3487" s="2" t="s">
        <v>82</v>
      </c>
      <c r="BE3487" s="23" t="str">
        <f t="shared" si="554"/>
        <v>EMF nein</v>
      </c>
      <c r="BF3487" s="23" t="str">
        <f t="shared" si="549"/>
        <v/>
      </c>
      <c r="BG3487" s="23" t="str">
        <f t="shared" si="550"/>
        <v/>
      </c>
      <c r="BH3487" s="23">
        <f t="shared" si="555"/>
        <v>0</v>
      </c>
      <c r="BO3487" s="1" t="s">
        <v>13992</v>
      </c>
      <c r="BP3487" s="3">
        <v>1</v>
      </c>
      <c r="BQ3487" s="2" t="s">
        <v>13979</v>
      </c>
    </row>
    <row r="3488" spans="1:70" ht="16.149999999999999" customHeight="1" x14ac:dyDescent="0.25">
      <c r="A3488" s="93">
        <v>3487</v>
      </c>
      <c r="B3488" s="2" t="s">
        <v>211</v>
      </c>
      <c r="C3488" s="16" t="s">
        <v>13994</v>
      </c>
      <c r="D3488" s="2" t="s">
        <v>3859</v>
      </c>
      <c r="E3488" s="2" t="s">
        <v>13995</v>
      </c>
      <c r="F3488" s="67">
        <v>43626</v>
      </c>
      <c r="G3488" s="3">
        <f t="shared" si="552"/>
        <v>6</v>
      </c>
      <c r="H3488" s="3">
        <f t="shared" si="553"/>
        <v>2019</v>
      </c>
      <c r="I3488" s="92">
        <v>0.44791666666666702</v>
      </c>
      <c r="J3488" s="20">
        <f t="shared" si="548"/>
        <v>10</v>
      </c>
      <c r="K3488" s="5" t="str">
        <f t="shared" si="551"/>
        <v>ja</v>
      </c>
      <c r="M3488" s="6" t="s">
        <v>74</v>
      </c>
      <c r="O3488" s="2" t="s">
        <v>126</v>
      </c>
      <c r="P3488" s="127" t="s">
        <v>13996</v>
      </c>
      <c r="R3488" s="6" t="s">
        <v>77</v>
      </c>
      <c r="T3488" s="6" t="s">
        <v>80</v>
      </c>
      <c r="U3488" s="2" t="s">
        <v>74</v>
      </c>
      <c r="V3488" s="2" t="s">
        <v>80</v>
      </c>
      <c r="X3488" s="2">
        <v>2170</v>
      </c>
      <c r="Y3488" s="2" t="s">
        <v>81</v>
      </c>
      <c r="Z3488" s="2" t="s">
        <v>84</v>
      </c>
      <c r="AA3488" s="2">
        <v>2170</v>
      </c>
      <c r="AB3488" s="2" t="s">
        <v>81</v>
      </c>
      <c r="AC3488" s="2" t="s">
        <v>84</v>
      </c>
      <c r="AD3488" s="2">
        <v>2170</v>
      </c>
      <c r="AE3488" s="2" t="s">
        <v>81</v>
      </c>
      <c r="AF3488" s="2" t="s">
        <v>84</v>
      </c>
      <c r="AJ3488" s="2">
        <v>2170</v>
      </c>
      <c r="AK3488" s="2" t="s">
        <v>81</v>
      </c>
      <c r="AL3488" s="2" t="s">
        <v>168</v>
      </c>
      <c r="AM3488" s="2">
        <v>2170</v>
      </c>
      <c r="AN3488" s="2" t="s">
        <v>81</v>
      </c>
      <c r="AO3488" s="2" t="s">
        <v>168</v>
      </c>
      <c r="AP3488" s="2">
        <v>2170</v>
      </c>
      <c r="AQ3488" s="2" t="s">
        <v>81</v>
      </c>
      <c r="AR3488" s="2" t="s">
        <v>84</v>
      </c>
      <c r="AV3488" s="2">
        <v>2170</v>
      </c>
      <c r="AW3488" s="2" t="s">
        <v>81</v>
      </c>
      <c r="AX3488" s="2" t="s">
        <v>84</v>
      </c>
      <c r="AY3488" s="2">
        <v>2170</v>
      </c>
      <c r="AZ3488" s="2" t="s">
        <v>81</v>
      </c>
      <c r="BA3488" s="2" t="s">
        <v>84</v>
      </c>
      <c r="BB3488" s="2">
        <v>2170</v>
      </c>
      <c r="BC3488" s="2" t="s">
        <v>81</v>
      </c>
      <c r="BD3488" s="2" t="s">
        <v>84</v>
      </c>
      <c r="BE3488" s="23" t="str">
        <f t="shared" si="554"/>
        <v>EMF ja</v>
      </c>
      <c r="BF3488" s="23" t="str">
        <f t="shared" si="549"/>
        <v/>
      </c>
      <c r="BG3488" s="23" t="str">
        <f t="shared" si="550"/>
        <v/>
      </c>
      <c r="BH3488" s="23">
        <f t="shared" si="555"/>
        <v>1</v>
      </c>
      <c r="BJ3488" s="2" t="s">
        <v>162</v>
      </c>
      <c r="BK3488" s="2">
        <v>2200</v>
      </c>
      <c r="BO3488" s="2" t="s">
        <v>13997</v>
      </c>
      <c r="BP3488" s="3">
        <v>1</v>
      </c>
      <c r="BQ3488" s="2" t="s">
        <v>13983</v>
      </c>
    </row>
    <row r="3489" spans="1:69" ht="16.149999999999999" customHeight="1" x14ac:dyDescent="0.25">
      <c r="A3489" s="93">
        <v>3488</v>
      </c>
      <c r="B3489" s="2" t="s">
        <v>211</v>
      </c>
      <c r="C3489" s="2" t="s">
        <v>784</v>
      </c>
      <c r="D3489" s="2" t="s">
        <v>192</v>
      </c>
      <c r="E3489" s="2" t="s">
        <v>13152</v>
      </c>
      <c r="F3489" s="67">
        <v>43289</v>
      </c>
      <c r="G3489" s="3">
        <f t="shared" si="552"/>
        <v>7</v>
      </c>
      <c r="H3489" s="3">
        <f t="shared" si="553"/>
        <v>2018</v>
      </c>
      <c r="I3489" s="92">
        <v>0.57291666666666696</v>
      </c>
      <c r="J3489" s="20">
        <f t="shared" si="548"/>
        <v>13</v>
      </c>
      <c r="K3489" s="5" t="str">
        <f t="shared" si="551"/>
        <v>ja</v>
      </c>
      <c r="L3489" s="5" t="s">
        <v>91</v>
      </c>
      <c r="M3489" s="6" t="s">
        <v>74</v>
      </c>
      <c r="N3489" s="5">
        <v>44</v>
      </c>
      <c r="O3489" s="2" t="s">
        <v>126</v>
      </c>
      <c r="P3489" s="127" t="s">
        <v>13999</v>
      </c>
      <c r="R3489" s="6" t="s">
        <v>77</v>
      </c>
      <c r="T3489" s="6" t="s">
        <v>109</v>
      </c>
      <c r="U3489" s="2" t="s">
        <v>100</v>
      </c>
      <c r="V3489" s="2" t="s">
        <v>80</v>
      </c>
      <c r="X3489" s="2" t="s">
        <v>109</v>
      </c>
      <c r="Y3489" s="2" t="s">
        <v>109</v>
      </c>
      <c r="Z3489" s="2" t="s">
        <v>109</v>
      </c>
      <c r="AA3489" s="2" t="s">
        <v>109</v>
      </c>
      <c r="AB3489" s="2" t="s">
        <v>109</v>
      </c>
      <c r="AC3489" s="2" t="s">
        <v>109</v>
      </c>
      <c r="AD3489" s="2" t="s">
        <v>109</v>
      </c>
      <c r="AE3489" s="2" t="s">
        <v>109</v>
      </c>
      <c r="AF3489" s="2" t="s">
        <v>109</v>
      </c>
      <c r="BE3489" s="23" t="str">
        <f t="shared" si="554"/>
        <v>EMF nein</v>
      </c>
      <c r="BF3489" s="23" t="str">
        <f t="shared" si="549"/>
        <v/>
      </c>
      <c r="BG3489" s="23" t="str">
        <f t="shared" si="550"/>
        <v/>
      </c>
      <c r="BH3489" s="23">
        <f t="shared" si="555"/>
        <v>0</v>
      </c>
      <c r="BO3489" s="2" t="s">
        <v>14000</v>
      </c>
      <c r="BP3489" s="3">
        <v>1</v>
      </c>
      <c r="BQ3489" s="2" t="s">
        <v>13988</v>
      </c>
    </row>
    <row r="3490" spans="1:69" ht="16.149999999999999" customHeight="1" x14ac:dyDescent="0.25">
      <c r="A3490" s="93">
        <v>3489</v>
      </c>
      <c r="B3490" s="2" t="s">
        <v>211</v>
      </c>
      <c r="C3490" s="2" t="s">
        <v>8351</v>
      </c>
      <c r="D3490" s="2" t="s">
        <v>264</v>
      </c>
      <c r="E3490" s="2" t="s">
        <v>14002</v>
      </c>
      <c r="F3490" s="67">
        <v>43599</v>
      </c>
      <c r="G3490" s="3">
        <f t="shared" si="552"/>
        <v>5</v>
      </c>
      <c r="H3490" s="3">
        <f t="shared" si="553"/>
        <v>2019</v>
      </c>
      <c r="J3490" s="20" t="str">
        <f t="shared" si="548"/>
        <v/>
      </c>
      <c r="K3490" s="5" t="str">
        <f t="shared" si="551"/>
        <v>ja</v>
      </c>
      <c r="L3490" s="5" t="s">
        <v>91</v>
      </c>
      <c r="M3490" s="6" t="s">
        <v>74</v>
      </c>
      <c r="O3490" s="2" t="s">
        <v>5139</v>
      </c>
      <c r="P3490" s="127" t="s">
        <v>14003</v>
      </c>
      <c r="R3490" s="6" t="s">
        <v>77</v>
      </c>
      <c r="X3490" s="2">
        <v>120</v>
      </c>
      <c r="Y3490" s="2" t="s">
        <v>94</v>
      </c>
      <c r="Z3490" s="2" t="s">
        <v>14004</v>
      </c>
      <c r="AD3490" s="2">
        <v>120</v>
      </c>
      <c r="AE3490" s="2" t="s">
        <v>94</v>
      </c>
      <c r="AF3490" s="2" t="s">
        <v>168</v>
      </c>
      <c r="AJ3490" s="2">
        <v>240</v>
      </c>
      <c r="AK3490" s="2" t="s">
        <v>81</v>
      </c>
      <c r="AL3490" s="2" t="s">
        <v>82</v>
      </c>
      <c r="AM3490" s="2">
        <v>240</v>
      </c>
      <c r="AN3490" s="2" t="s">
        <v>81</v>
      </c>
      <c r="AO3490" s="2" t="s">
        <v>82</v>
      </c>
      <c r="AP3490" s="2">
        <v>240</v>
      </c>
      <c r="AQ3490" s="2" t="s">
        <v>81</v>
      </c>
      <c r="AR3490" s="2" t="s">
        <v>82</v>
      </c>
      <c r="AV3490" s="2">
        <v>240</v>
      </c>
      <c r="AW3490" s="2" t="s">
        <v>81</v>
      </c>
      <c r="AX3490" s="2" t="s">
        <v>82</v>
      </c>
      <c r="AY3490" s="2">
        <v>240</v>
      </c>
      <c r="AZ3490" s="2" t="s">
        <v>81</v>
      </c>
      <c r="BA3490" s="2" t="s">
        <v>82</v>
      </c>
      <c r="BB3490" s="2">
        <v>240</v>
      </c>
      <c r="BC3490" s="2" t="s">
        <v>81</v>
      </c>
      <c r="BD3490" s="2" t="s">
        <v>82</v>
      </c>
      <c r="BE3490" s="23" t="str">
        <f t="shared" si="554"/>
        <v>EMF nein</v>
      </c>
      <c r="BF3490" s="23" t="str">
        <f t="shared" si="549"/>
        <v/>
      </c>
      <c r="BG3490" s="23" t="str">
        <f t="shared" si="550"/>
        <v/>
      </c>
      <c r="BH3490" s="23">
        <f t="shared" si="555"/>
        <v>0</v>
      </c>
      <c r="BO3490" s="2" t="s">
        <v>14005</v>
      </c>
      <c r="BP3490" s="3">
        <v>1</v>
      </c>
      <c r="BQ3490" s="2" t="s">
        <v>13993</v>
      </c>
    </row>
    <row r="3491" spans="1:69" ht="16.149999999999999" customHeight="1" x14ac:dyDescent="0.25">
      <c r="A3491" s="93">
        <v>3490</v>
      </c>
      <c r="B3491" s="2" t="s">
        <v>87</v>
      </c>
      <c r="C3491" s="44" t="s">
        <v>13847</v>
      </c>
      <c r="D3491" s="2" t="s">
        <v>575</v>
      </c>
      <c r="E3491" s="2" t="s">
        <v>14007</v>
      </c>
      <c r="F3491" s="67">
        <v>43602</v>
      </c>
      <c r="G3491" s="3">
        <f t="shared" si="552"/>
        <v>5</v>
      </c>
      <c r="H3491" s="3">
        <f t="shared" si="553"/>
        <v>2019</v>
      </c>
      <c r="I3491" s="92">
        <v>0.64583333333333304</v>
      </c>
      <c r="J3491" s="20">
        <f t="shared" si="548"/>
        <v>15</v>
      </c>
      <c r="K3491" s="5" t="str">
        <f t="shared" si="551"/>
        <v>ja</v>
      </c>
      <c r="L3491" s="5" t="s">
        <v>73</v>
      </c>
      <c r="M3491" s="6" t="s">
        <v>74</v>
      </c>
      <c r="N3491" s="5">
        <v>89</v>
      </c>
      <c r="O3491" s="2" t="s">
        <v>5139</v>
      </c>
      <c r="P3491" s="5" t="s">
        <v>14008</v>
      </c>
      <c r="U3491" s="2" t="s">
        <v>74</v>
      </c>
      <c r="X3491" s="2">
        <v>1250</v>
      </c>
      <c r="Y3491" s="2" t="s">
        <v>81</v>
      </c>
      <c r="Z3491" s="2" t="s">
        <v>161</v>
      </c>
      <c r="AA3491" s="2">
        <v>1250</v>
      </c>
      <c r="AB3491" s="2" t="s">
        <v>81</v>
      </c>
      <c r="AC3491" s="2" t="s">
        <v>161</v>
      </c>
      <c r="AD3491" s="2">
        <v>1250</v>
      </c>
      <c r="AE3491" s="2" t="s">
        <v>81</v>
      </c>
      <c r="AF3491" s="2" t="s">
        <v>161</v>
      </c>
      <c r="AJ3491" s="2">
        <v>1250</v>
      </c>
      <c r="AK3491" s="2" t="s">
        <v>81</v>
      </c>
      <c r="AL3491" s="2" t="s">
        <v>161</v>
      </c>
      <c r="AM3491" s="2">
        <v>1250</v>
      </c>
      <c r="AN3491" s="2" t="s">
        <v>81</v>
      </c>
      <c r="AO3491" s="2" t="s">
        <v>161</v>
      </c>
      <c r="AP3491" s="2">
        <v>1250</v>
      </c>
      <c r="AQ3491" s="2" t="s">
        <v>81</v>
      </c>
      <c r="AR3491" s="2" t="s">
        <v>161</v>
      </c>
      <c r="BE3491" s="23" t="str">
        <f t="shared" si="554"/>
        <v>EMF nein</v>
      </c>
      <c r="BF3491" s="23" t="str">
        <f t="shared" si="549"/>
        <v/>
      </c>
      <c r="BG3491" s="23" t="str">
        <f t="shared" si="550"/>
        <v/>
      </c>
      <c r="BH3491" s="23">
        <f t="shared" si="555"/>
        <v>0</v>
      </c>
      <c r="BO3491" s="2" t="s">
        <v>14009</v>
      </c>
      <c r="BP3491" s="3">
        <v>1</v>
      </c>
      <c r="BQ3491" s="2" t="s">
        <v>13998</v>
      </c>
    </row>
    <row r="3492" spans="1:69" ht="16.149999999999999" customHeight="1" x14ac:dyDescent="0.25">
      <c r="A3492" s="93">
        <v>3491</v>
      </c>
      <c r="B3492" s="2" t="s">
        <v>211</v>
      </c>
      <c r="C3492" s="2" t="s">
        <v>14011</v>
      </c>
      <c r="D3492" s="2" t="s">
        <v>575</v>
      </c>
      <c r="E3492" s="2" t="s">
        <v>14012</v>
      </c>
      <c r="F3492" s="67">
        <v>43557</v>
      </c>
      <c r="G3492" s="3">
        <f t="shared" si="552"/>
        <v>4</v>
      </c>
      <c r="H3492" s="3">
        <f t="shared" si="553"/>
        <v>2019</v>
      </c>
      <c r="I3492" s="92">
        <v>0.79166666666666696</v>
      </c>
      <c r="J3492" s="20">
        <f t="shared" si="548"/>
        <v>19</v>
      </c>
      <c r="K3492" s="5" t="str">
        <f t="shared" si="551"/>
        <v>ja</v>
      </c>
      <c r="L3492" s="5" t="s">
        <v>91</v>
      </c>
      <c r="M3492" s="6" t="s">
        <v>100</v>
      </c>
      <c r="N3492" s="5">
        <v>21</v>
      </c>
      <c r="O3492" s="2" t="s">
        <v>126</v>
      </c>
      <c r="P3492" s="127" t="s">
        <v>14013</v>
      </c>
      <c r="R3492" s="6" t="s">
        <v>77</v>
      </c>
      <c r="T3492" s="6" t="s">
        <v>80</v>
      </c>
      <c r="U3492" s="127" t="s">
        <v>74</v>
      </c>
      <c r="BE3492" s="23" t="str">
        <f t="shared" si="554"/>
        <v>EMF ja</v>
      </c>
      <c r="BF3492" s="23" t="str">
        <f t="shared" si="549"/>
        <v/>
      </c>
      <c r="BG3492" s="23" t="str">
        <f t="shared" si="550"/>
        <v/>
      </c>
      <c r="BH3492" s="23">
        <f t="shared" si="555"/>
        <v>1</v>
      </c>
      <c r="BJ3492" s="2" t="s">
        <v>162</v>
      </c>
      <c r="BK3492" s="2">
        <v>1180</v>
      </c>
      <c r="BO3492" s="2" t="s">
        <v>14014</v>
      </c>
      <c r="BP3492" s="3">
        <v>1</v>
      </c>
      <c r="BQ3492" s="2" t="s">
        <v>14001</v>
      </c>
    </row>
    <row r="3493" spans="1:69" ht="16.149999999999999" customHeight="1" x14ac:dyDescent="0.25">
      <c r="A3493" s="93">
        <v>3492</v>
      </c>
      <c r="B3493" s="2" t="s">
        <v>135</v>
      </c>
      <c r="C3493" s="2" t="s">
        <v>540</v>
      </c>
      <c r="D3493" s="2" t="s">
        <v>124</v>
      </c>
      <c r="E3493" s="2" t="s">
        <v>2703</v>
      </c>
      <c r="F3493" s="67">
        <v>43642</v>
      </c>
      <c r="G3493" s="3">
        <f t="shared" si="552"/>
        <v>6</v>
      </c>
      <c r="H3493" s="3">
        <f t="shared" si="553"/>
        <v>2019</v>
      </c>
      <c r="I3493" s="92">
        <v>0.45138888888888901</v>
      </c>
      <c r="J3493" s="20">
        <f t="shared" si="548"/>
        <v>10</v>
      </c>
      <c r="K3493" s="5" t="str">
        <f t="shared" si="551"/>
        <v>ja</v>
      </c>
      <c r="L3493" s="5" t="s">
        <v>91</v>
      </c>
      <c r="M3493" s="6" t="s">
        <v>139</v>
      </c>
      <c r="N3493" s="5">
        <v>50</v>
      </c>
      <c r="O3493" s="2" t="s">
        <v>75</v>
      </c>
      <c r="P3493" s="5" t="s">
        <v>14016</v>
      </c>
      <c r="R3493" s="6" t="s">
        <v>77</v>
      </c>
      <c r="U3493" s="127" t="s">
        <v>354</v>
      </c>
      <c r="W3493" s="2" t="s">
        <v>14017</v>
      </c>
      <c r="X3493" s="2">
        <v>265</v>
      </c>
      <c r="Y3493" s="2" t="s">
        <v>81</v>
      </c>
      <c r="Z3493" s="2" t="s">
        <v>161</v>
      </c>
      <c r="AD3493" s="2">
        <v>265</v>
      </c>
      <c r="AE3493" s="2" t="s">
        <v>81</v>
      </c>
      <c r="AF3493" s="2" t="s">
        <v>161</v>
      </c>
      <c r="AJ3493" s="2">
        <v>310</v>
      </c>
      <c r="AK3493" s="2" t="s">
        <v>81</v>
      </c>
      <c r="AL3493" s="2" t="s">
        <v>161</v>
      </c>
      <c r="AM3493" s="2">
        <v>310</v>
      </c>
      <c r="AN3493" s="2" t="s">
        <v>81</v>
      </c>
      <c r="AO3493" s="2" t="s">
        <v>161</v>
      </c>
      <c r="AP3493" s="2">
        <v>310</v>
      </c>
      <c r="AQ3493" s="2" t="s">
        <v>81</v>
      </c>
      <c r="AR3493" s="2" t="s">
        <v>161</v>
      </c>
      <c r="AV3493" s="2">
        <v>290</v>
      </c>
      <c r="AW3493" s="2" t="s">
        <v>81</v>
      </c>
      <c r="AX3493" s="2" t="s">
        <v>161</v>
      </c>
      <c r="AY3493" s="2">
        <v>290</v>
      </c>
      <c r="AZ3493" s="2" t="s">
        <v>94</v>
      </c>
      <c r="BA3493" s="2" t="s">
        <v>161</v>
      </c>
      <c r="BB3493" s="2">
        <v>290</v>
      </c>
      <c r="BC3493" s="2" t="s">
        <v>81</v>
      </c>
      <c r="BD3493" s="2" t="s">
        <v>161</v>
      </c>
      <c r="BE3493" s="23" t="str">
        <f t="shared" si="554"/>
        <v>EMF nein</v>
      </c>
      <c r="BF3493" s="23" t="str">
        <f t="shared" si="549"/>
        <v/>
      </c>
      <c r="BG3493" s="23" t="str">
        <f t="shared" si="550"/>
        <v/>
      </c>
      <c r="BH3493" s="23">
        <f t="shared" si="555"/>
        <v>0</v>
      </c>
      <c r="BO3493" s="2" t="s">
        <v>14018</v>
      </c>
      <c r="BP3493" s="3">
        <v>1</v>
      </c>
      <c r="BQ3493" s="2" t="s">
        <v>14006</v>
      </c>
    </row>
    <row r="3494" spans="1:69" ht="16.149999999999999" customHeight="1" x14ac:dyDescent="0.25">
      <c r="A3494" s="93">
        <v>3493</v>
      </c>
      <c r="B3494" s="2" t="s">
        <v>87</v>
      </c>
      <c r="C3494" s="2" t="s">
        <v>2146</v>
      </c>
      <c r="D3494" s="2" t="s">
        <v>1097</v>
      </c>
      <c r="E3494" s="2" t="s">
        <v>2311</v>
      </c>
      <c r="F3494" s="67">
        <v>43642</v>
      </c>
      <c r="G3494" s="3">
        <f t="shared" si="552"/>
        <v>6</v>
      </c>
      <c r="H3494" s="3">
        <f t="shared" si="553"/>
        <v>2019</v>
      </c>
      <c r="I3494" s="92">
        <v>0.64583333333333304</v>
      </c>
      <c r="J3494" s="20">
        <f t="shared" si="548"/>
        <v>15</v>
      </c>
      <c r="K3494" s="5" t="str">
        <f t="shared" si="551"/>
        <v>ja</v>
      </c>
      <c r="L3494" s="5" t="s">
        <v>91</v>
      </c>
      <c r="M3494" s="6" t="s">
        <v>11554</v>
      </c>
      <c r="N3494" s="5">
        <v>74</v>
      </c>
      <c r="O3494" s="2" t="s">
        <v>5139</v>
      </c>
      <c r="P3494" s="5" t="s">
        <v>14020</v>
      </c>
      <c r="R3494" s="6" t="s">
        <v>77</v>
      </c>
      <c r="T3494" s="6" t="s">
        <v>80</v>
      </c>
      <c r="X3494" s="2">
        <v>1440</v>
      </c>
      <c r="Y3494" s="2" t="s">
        <v>83</v>
      </c>
      <c r="Z3494" s="2" t="s">
        <v>168</v>
      </c>
      <c r="AD3494" s="2">
        <v>1440</v>
      </c>
      <c r="AE3494" s="2" t="s">
        <v>83</v>
      </c>
      <c r="AF3494" s="2" t="s">
        <v>168</v>
      </c>
      <c r="AJ3494" s="2">
        <v>1960</v>
      </c>
      <c r="AK3494" s="2" t="s">
        <v>83</v>
      </c>
      <c r="AL3494" s="2" t="s">
        <v>168</v>
      </c>
      <c r="AM3494" s="2">
        <v>1960</v>
      </c>
      <c r="AN3494" s="2" t="s">
        <v>81</v>
      </c>
      <c r="AO3494" s="2" t="s">
        <v>168</v>
      </c>
      <c r="AP3494" s="2">
        <v>1960</v>
      </c>
      <c r="AQ3494" s="2" t="s">
        <v>83</v>
      </c>
      <c r="AR3494" s="2" t="s">
        <v>168</v>
      </c>
      <c r="BE3494" s="23" t="str">
        <f t="shared" si="554"/>
        <v>EMF ja</v>
      </c>
      <c r="BF3494" s="23">
        <f t="shared" si="549"/>
        <v>1115</v>
      </c>
      <c r="BG3494" s="23" t="str">
        <f t="shared" si="550"/>
        <v>500+m</v>
      </c>
      <c r="BH3494" s="23">
        <f t="shared" si="555"/>
        <v>1</v>
      </c>
      <c r="BM3494" s="2" t="s">
        <v>162</v>
      </c>
      <c r="BN3494" s="2">
        <v>1115</v>
      </c>
      <c r="BO3494" s="2" t="s">
        <v>14021</v>
      </c>
      <c r="BP3494" s="3">
        <v>1</v>
      </c>
      <c r="BQ3494" s="2" t="s">
        <v>14010</v>
      </c>
    </row>
    <row r="3495" spans="1:69" ht="16.149999999999999" customHeight="1" x14ac:dyDescent="0.25">
      <c r="A3495" s="93">
        <v>3494</v>
      </c>
      <c r="B3495" s="2" t="s">
        <v>211</v>
      </c>
      <c r="C3495" s="2" t="s">
        <v>14023</v>
      </c>
      <c r="D3495" s="2" t="s">
        <v>151</v>
      </c>
      <c r="E3495" s="2" t="s">
        <v>14024</v>
      </c>
      <c r="F3495" s="67">
        <v>43641</v>
      </c>
      <c r="G3495" s="3">
        <f t="shared" si="552"/>
        <v>6</v>
      </c>
      <c r="H3495" s="3">
        <f t="shared" si="553"/>
        <v>2019</v>
      </c>
      <c r="I3495" s="92">
        <v>0.875</v>
      </c>
      <c r="J3495" s="20">
        <f t="shared" si="548"/>
        <v>21</v>
      </c>
      <c r="K3495" s="5" t="str">
        <f t="shared" si="551"/>
        <v>ja</v>
      </c>
      <c r="L3495" s="5" t="s">
        <v>91</v>
      </c>
      <c r="M3495" s="6" t="s">
        <v>100</v>
      </c>
      <c r="N3495" s="5">
        <v>21</v>
      </c>
      <c r="O3495" s="2" t="s">
        <v>126</v>
      </c>
      <c r="P3495" s="6" t="s">
        <v>14025</v>
      </c>
      <c r="R3495" s="6" t="s">
        <v>77</v>
      </c>
      <c r="T3495" s="6" t="s">
        <v>80</v>
      </c>
      <c r="X3495" s="2">
        <v>505</v>
      </c>
      <c r="Y3495" s="2" t="s">
        <v>81</v>
      </c>
      <c r="Z3495" s="2" t="s">
        <v>84</v>
      </c>
      <c r="AA3495" s="2">
        <v>505</v>
      </c>
      <c r="AB3495" s="2" t="s">
        <v>81</v>
      </c>
      <c r="AC3495" s="2" t="s">
        <v>84</v>
      </c>
      <c r="AD3495" s="2">
        <v>505</v>
      </c>
      <c r="AE3495" s="2" t="s">
        <v>81</v>
      </c>
      <c r="AF3495" s="2" t="s">
        <v>84</v>
      </c>
      <c r="BE3495" s="23" t="str">
        <f t="shared" si="554"/>
        <v>EMF nein</v>
      </c>
      <c r="BF3495" s="23" t="str">
        <f t="shared" si="549"/>
        <v/>
      </c>
      <c r="BG3495" s="23" t="str">
        <f t="shared" si="550"/>
        <v/>
      </c>
      <c r="BH3495" s="23">
        <f t="shared" si="555"/>
        <v>0</v>
      </c>
      <c r="BO3495" s="2" t="s">
        <v>14026</v>
      </c>
      <c r="BP3495" s="3">
        <v>1</v>
      </c>
      <c r="BQ3495" s="2" t="s">
        <v>14015</v>
      </c>
    </row>
    <row r="3496" spans="1:69" ht="16.149999999999999" customHeight="1" x14ac:dyDescent="0.25">
      <c r="A3496" s="93">
        <v>3495</v>
      </c>
      <c r="B3496" s="2" t="s">
        <v>211</v>
      </c>
      <c r="C3496" s="2" t="s">
        <v>6420</v>
      </c>
      <c r="D3496" s="2" t="s">
        <v>1097</v>
      </c>
      <c r="E3496" s="2" t="s">
        <v>4837</v>
      </c>
      <c r="F3496" s="67">
        <v>43642</v>
      </c>
      <c r="G3496" s="3">
        <f t="shared" si="552"/>
        <v>6</v>
      </c>
      <c r="H3496" s="3">
        <f t="shared" si="553"/>
        <v>2019</v>
      </c>
      <c r="I3496" s="92">
        <v>0.80208333333333304</v>
      </c>
      <c r="J3496" s="20">
        <f t="shared" si="548"/>
        <v>19</v>
      </c>
      <c r="K3496" s="5" t="str">
        <f t="shared" si="551"/>
        <v>ja</v>
      </c>
      <c r="L3496" s="5" t="s">
        <v>91</v>
      </c>
      <c r="M3496" s="6" t="s">
        <v>74</v>
      </c>
      <c r="N3496" s="5">
        <v>21</v>
      </c>
      <c r="O3496" s="2" t="s">
        <v>75</v>
      </c>
      <c r="P3496" s="6" t="s">
        <v>14028</v>
      </c>
      <c r="R3496" s="6" t="s">
        <v>77</v>
      </c>
      <c r="U3496" s="2" t="s">
        <v>115</v>
      </c>
      <c r="V3496" s="2" t="s">
        <v>80</v>
      </c>
      <c r="BE3496" s="23" t="str">
        <f t="shared" si="554"/>
        <v>EMF nein</v>
      </c>
      <c r="BF3496" s="23" t="str">
        <f t="shared" si="549"/>
        <v/>
      </c>
      <c r="BG3496" s="23" t="str">
        <f t="shared" si="550"/>
        <v/>
      </c>
      <c r="BH3496" s="23">
        <f t="shared" si="555"/>
        <v>0</v>
      </c>
      <c r="BO3496" s="2" t="s">
        <v>14029</v>
      </c>
      <c r="BP3496" s="3">
        <v>1</v>
      </c>
      <c r="BQ3496" s="2" t="s">
        <v>14019</v>
      </c>
    </row>
    <row r="3497" spans="1:69" ht="16.149999999999999" customHeight="1" x14ac:dyDescent="0.25">
      <c r="A3497" s="93">
        <v>3496</v>
      </c>
      <c r="B3497" s="2" t="s">
        <v>211</v>
      </c>
      <c r="C3497" s="2" t="s">
        <v>7816</v>
      </c>
      <c r="D3497" s="2" t="s">
        <v>137</v>
      </c>
      <c r="E3497" s="2" t="s">
        <v>461</v>
      </c>
      <c r="F3497" s="67">
        <v>43639</v>
      </c>
      <c r="G3497" s="3">
        <f t="shared" si="552"/>
        <v>6</v>
      </c>
      <c r="H3497" s="3">
        <f t="shared" si="553"/>
        <v>2019</v>
      </c>
      <c r="I3497" s="92">
        <v>0.76388888888888895</v>
      </c>
      <c r="J3497" s="20">
        <f t="shared" si="548"/>
        <v>18</v>
      </c>
      <c r="K3497" s="5" t="str">
        <f t="shared" si="551"/>
        <v>ja</v>
      </c>
      <c r="L3497" s="5" t="s">
        <v>91</v>
      </c>
      <c r="M3497" s="6" t="s">
        <v>100</v>
      </c>
      <c r="N3497" s="5">
        <v>26</v>
      </c>
      <c r="O3497" s="5" t="s">
        <v>126</v>
      </c>
      <c r="P3497" s="6" t="s">
        <v>14031</v>
      </c>
      <c r="R3497" s="6" t="s">
        <v>77</v>
      </c>
      <c r="S3497" s="5" t="s">
        <v>14032</v>
      </c>
      <c r="T3497" s="6" t="s">
        <v>80</v>
      </c>
      <c r="X3497" s="2">
        <v>314</v>
      </c>
      <c r="Y3497" s="2" t="s">
        <v>81</v>
      </c>
      <c r="Z3497" s="2" t="s">
        <v>161</v>
      </c>
      <c r="AD3497" s="2">
        <v>314</v>
      </c>
      <c r="AE3497" s="2" t="s">
        <v>81</v>
      </c>
      <c r="AF3497" s="2" t="s">
        <v>161</v>
      </c>
      <c r="AJ3497" s="2">
        <v>314</v>
      </c>
      <c r="AK3497" s="2" t="s">
        <v>81</v>
      </c>
      <c r="AL3497" s="2" t="s">
        <v>84</v>
      </c>
      <c r="AP3497" s="2">
        <v>314</v>
      </c>
      <c r="AQ3497" s="2" t="s">
        <v>81</v>
      </c>
      <c r="AR3497" s="2" t="s">
        <v>84</v>
      </c>
      <c r="AV3497" s="2">
        <v>1300</v>
      </c>
      <c r="AW3497" s="2" t="s">
        <v>83</v>
      </c>
      <c r="AX3497" s="2" t="s">
        <v>168</v>
      </c>
      <c r="AY3497" s="2">
        <v>1300</v>
      </c>
      <c r="AZ3497" s="2" t="s">
        <v>81</v>
      </c>
      <c r="BA3497" s="2" t="s">
        <v>168</v>
      </c>
      <c r="BB3497" s="2">
        <v>1300</v>
      </c>
      <c r="BC3497" s="2" t="s">
        <v>83</v>
      </c>
      <c r="BD3497" s="2" t="s">
        <v>168</v>
      </c>
      <c r="BE3497" s="23" t="str">
        <f t="shared" si="554"/>
        <v>EMF nein</v>
      </c>
      <c r="BF3497" s="23" t="str">
        <f t="shared" si="549"/>
        <v/>
      </c>
      <c r="BG3497" s="23" t="str">
        <f t="shared" si="550"/>
        <v/>
      </c>
      <c r="BH3497" s="23">
        <f t="shared" si="555"/>
        <v>0</v>
      </c>
      <c r="BO3497" s="2" t="s">
        <v>14033</v>
      </c>
      <c r="BP3497" s="3">
        <v>1</v>
      </c>
      <c r="BQ3497" s="2" t="s">
        <v>14022</v>
      </c>
    </row>
    <row r="3498" spans="1:69" ht="16.149999999999999" customHeight="1" x14ac:dyDescent="0.25">
      <c r="A3498" s="93">
        <v>3497</v>
      </c>
      <c r="B3498" s="2" t="s">
        <v>211</v>
      </c>
      <c r="C3498" s="118" t="s">
        <v>14035</v>
      </c>
      <c r="D3498" s="2" t="s">
        <v>137</v>
      </c>
      <c r="E3498" s="2" t="s">
        <v>14036</v>
      </c>
      <c r="F3498" s="67">
        <v>43638</v>
      </c>
      <c r="G3498" s="3">
        <f t="shared" si="552"/>
        <v>6</v>
      </c>
      <c r="H3498" s="3">
        <f t="shared" si="553"/>
        <v>2019</v>
      </c>
      <c r="I3498" s="92">
        <v>0.53819444444444398</v>
      </c>
      <c r="J3498" s="20">
        <f t="shared" si="548"/>
        <v>12</v>
      </c>
      <c r="K3498" s="5" t="str">
        <f t="shared" si="551"/>
        <v>ja</v>
      </c>
      <c r="L3498" s="5" t="s">
        <v>91</v>
      </c>
      <c r="M3498" s="6" t="s">
        <v>115</v>
      </c>
      <c r="N3498" s="5">
        <v>47</v>
      </c>
      <c r="O3498" s="2" t="s">
        <v>5139</v>
      </c>
      <c r="P3498" s="6" t="s">
        <v>14037</v>
      </c>
      <c r="R3498" s="6" t="s">
        <v>77</v>
      </c>
      <c r="T3498" s="6" t="s">
        <v>80</v>
      </c>
      <c r="U3498" s="2" t="s">
        <v>139</v>
      </c>
      <c r="X3498" s="2">
        <v>290</v>
      </c>
      <c r="Y3498" s="2" t="s">
        <v>81</v>
      </c>
      <c r="Z3498" s="2" t="s">
        <v>161</v>
      </c>
      <c r="AA3498" s="2">
        <v>290</v>
      </c>
      <c r="AB3498" s="2" t="s">
        <v>3284</v>
      </c>
      <c r="AC3498" s="2" t="s">
        <v>161</v>
      </c>
      <c r="AD3498" s="2">
        <v>290</v>
      </c>
      <c r="AE3498" s="2" t="s">
        <v>81</v>
      </c>
      <c r="AF3498" s="2" t="s">
        <v>161</v>
      </c>
      <c r="AJ3498" s="2">
        <v>281</v>
      </c>
      <c r="AK3498" s="2" t="s">
        <v>81</v>
      </c>
      <c r="AL3498" s="2" t="s">
        <v>161</v>
      </c>
      <c r="AP3498" s="2">
        <v>290</v>
      </c>
      <c r="AQ3498" s="2" t="s">
        <v>81</v>
      </c>
      <c r="AR3498" s="2" t="s">
        <v>161</v>
      </c>
      <c r="BE3498" s="23" t="str">
        <f t="shared" si="554"/>
        <v>EMF nein</v>
      </c>
      <c r="BF3498" s="23" t="str">
        <f t="shared" si="549"/>
        <v/>
      </c>
      <c r="BG3498" s="23" t="str">
        <f t="shared" si="550"/>
        <v/>
      </c>
      <c r="BH3498" s="23">
        <f t="shared" si="555"/>
        <v>0</v>
      </c>
      <c r="BO3498" s="16" t="s">
        <v>14038</v>
      </c>
      <c r="BP3498" s="3">
        <v>1</v>
      </c>
      <c r="BQ3498" s="2" t="s">
        <v>14027</v>
      </c>
    </row>
    <row r="3499" spans="1:69" ht="16.149999999999999" customHeight="1" x14ac:dyDescent="0.25">
      <c r="A3499" s="93">
        <v>3498</v>
      </c>
      <c r="B3499" s="2" t="s">
        <v>211</v>
      </c>
      <c r="C3499" s="2" t="s">
        <v>14040</v>
      </c>
      <c r="D3499" s="2" t="s">
        <v>264</v>
      </c>
      <c r="E3499" s="2" t="s">
        <v>10996</v>
      </c>
      <c r="F3499" s="67">
        <v>43637</v>
      </c>
      <c r="G3499" s="3">
        <f t="shared" si="552"/>
        <v>6</v>
      </c>
      <c r="H3499" s="3">
        <f t="shared" si="553"/>
        <v>2019</v>
      </c>
      <c r="I3499" s="92">
        <v>0.74652777777777801</v>
      </c>
      <c r="J3499" s="20">
        <f t="shared" si="548"/>
        <v>17</v>
      </c>
      <c r="K3499" s="5" t="str">
        <f t="shared" si="551"/>
        <v>ja</v>
      </c>
      <c r="L3499" s="5" t="s">
        <v>91</v>
      </c>
      <c r="M3499" s="6" t="s">
        <v>74</v>
      </c>
      <c r="N3499" s="5">
        <v>26</v>
      </c>
      <c r="O3499" s="2" t="s">
        <v>5139</v>
      </c>
      <c r="P3499" s="6" t="s">
        <v>14041</v>
      </c>
      <c r="R3499" s="6" t="s">
        <v>77</v>
      </c>
      <c r="X3499" s="2">
        <v>190</v>
      </c>
      <c r="Y3499" s="2" t="s">
        <v>83</v>
      </c>
      <c r="Z3499" s="2" t="s">
        <v>84</v>
      </c>
      <c r="AD3499" s="2">
        <v>190</v>
      </c>
      <c r="AE3499" s="2" t="s">
        <v>83</v>
      </c>
      <c r="AF3499" s="2" t="s">
        <v>84</v>
      </c>
      <c r="AJ3499" s="2">
        <v>174</v>
      </c>
      <c r="AK3499" s="2" t="s">
        <v>81</v>
      </c>
      <c r="AL3499" s="2" t="s">
        <v>82</v>
      </c>
      <c r="AP3499" s="2">
        <v>174</v>
      </c>
      <c r="AQ3499" s="2" t="s">
        <v>81</v>
      </c>
      <c r="AR3499" s="2" t="s">
        <v>82</v>
      </c>
      <c r="BE3499" s="23" t="str">
        <f t="shared" si="554"/>
        <v>EMF nein</v>
      </c>
      <c r="BF3499" s="23" t="str">
        <f t="shared" si="549"/>
        <v/>
      </c>
      <c r="BG3499" s="23" t="str">
        <f t="shared" si="550"/>
        <v/>
      </c>
      <c r="BH3499" s="23">
        <f t="shared" si="555"/>
        <v>0</v>
      </c>
      <c r="BO3499" s="2" t="s">
        <v>14042</v>
      </c>
      <c r="BP3499" s="3">
        <v>1</v>
      </c>
      <c r="BQ3499" s="2" t="s">
        <v>14030</v>
      </c>
    </row>
    <row r="3500" spans="1:69" ht="16.149999999999999" customHeight="1" x14ac:dyDescent="0.25">
      <c r="A3500" s="1">
        <v>3499</v>
      </c>
      <c r="B3500" s="2" t="s">
        <v>5048</v>
      </c>
      <c r="C3500" s="2" t="s">
        <v>1851</v>
      </c>
      <c r="D3500" s="2" t="s">
        <v>89</v>
      </c>
      <c r="E3500" s="2" t="s">
        <v>13016</v>
      </c>
      <c r="F3500" s="67">
        <v>43562</v>
      </c>
      <c r="G3500" s="3">
        <f t="shared" si="552"/>
        <v>4</v>
      </c>
      <c r="H3500" s="3">
        <f t="shared" si="553"/>
        <v>2019</v>
      </c>
      <c r="J3500" s="20" t="str">
        <f t="shared" si="548"/>
        <v/>
      </c>
      <c r="K3500" s="5" t="str">
        <f t="shared" si="551"/>
        <v>ja</v>
      </c>
      <c r="L3500" s="5" t="s">
        <v>73</v>
      </c>
      <c r="M3500" s="6" t="s">
        <v>208</v>
      </c>
      <c r="N3500" s="5">
        <v>75</v>
      </c>
      <c r="O3500" s="2" t="s">
        <v>5139</v>
      </c>
      <c r="P3500" s="6" t="s">
        <v>14044</v>
      </c>
      <c r="R3500" s="6" t="s">
        <v>77</v>
      </c>
      <c r="S3500" s="127"/>
      <c r="T3500" s="6" t="s">
        <v>202</v>
      </c>
      <c r="BE3500" s="23" t="str">
        <f t="shared" si="554"/>
        <v>EMF nein</v>
      </c>
      <c r="BF3500" s="23" t="str">
        <f t="shared" si="549"/>
        <v/>
      </c>
      <c r="BG3500" s="23" t="str">
        <f t="shared" si="550"/>
        <v/>
      </c>
      <c r="BH3500" s="23">
        <f t="shared" si="555"/>
        <v>0</v>
      </c>
      <c r="BO3500" s="2" t="s">
        <v>14045</v>
      </c>
      <c r="BP3500" s="3">
        <v>1</v>
      </c>
      <c r="BQ3500" s="2" t="s">
        <v>14034</v>
      </c>
    </row>
    <row r="3501" spans="1:69" ht="16.149999999999999" customHeight="1" x14ac:dyDescent="0.25">
      <c r="A3501" s="93">
        <v>3500</v>
      </c>
      <c r="B3501" s="2" t="s">
        <v>87</v>
      </c>
      <c r="C3501" s="2" t="s">
        <v>1119</v>
      </c>
      <c r="D3501" s="2" t="s">
        <v>137</v>
      </c>
      <c r="E3501" s="2" t="s">
        <v>14047</v>
      </c>
      <c r="F3501" s="67">
        <v>43642</v>
      </c>
      <c r="G3501" s="3">
        <f t="shared" si="552"/>
        <v>6</v>
      </c>
      <c r="H3501" s="3">
        <f t="shared" si="553"/>
        <v>2019</v>
      </c>
      <c r="I3501" s="92">
        <v>0.53125</v>
      </c>
      <c r="J3501" s="20">
        <f t="shared" si="548"/>
        <v>12</v>
      </c>
      <c r="K3501" s="5" t="str">
        <f t="shared" si="551"/>
        <v>ja</v>
      </c>
      <c r="L3501" s="5" t="s">
        <v>14048</v>
      </c>
      <c r="M3501" s="6" t="s">
        <v>74</v>
      </c>
      <c r="N3501" s="5">
        <v>90</v>
      </c>
      <c r="O3501" s="2" t="s">
        <v>5139</v>
      </c>
      <c r="P3501" s="6" t="s">
        <v>14049</v>
      </c>
      <c r="R3501" s="6" t="s">
        <v>77</v>
      </c>
      <c r="S3501" s="127"/>
      <c r="T3501" s="6" t="s">
        <v>80</v>
      </c>
      <c r="X3501" s="2">
        <v>590</v>
      </c>
      <c r="Y3501" s="2" t="s">
        <v>81</v>
      </c>
      <c r="Z3501" s="2" t="s">
        <v>161</v>
      </c>
      <c r="AA3501" s="2">
        <v>590</v>
      </c>
      <c r="AB3501" s="2" t="s">
        <v>81</v>
      </c>
      <c r="AC3501" s="2" t="s">
        <v>161</v>
      </c>
      <c r="AD3501" s="2">
        <v>590</v>
      </c>
      <c r="AE3501" s="2" t="s">
        <v>83</v>
      </c>
      <c r="AF3501" s="2" t="s">
        <v>161</v>
      </c>
      <c r="AG3501" s="2">
        <v>590</v>
      </c>
      <c r="AH3501" s="2" t="s">
        <v>81</v>
      </c>
      <c r="AI3501" s="2" t="s">
        <v>161</v>
      </c>
      <c r="AJ3501" s="2">
        <v>590</v>
      </c>
      <c r="AK3501" s="2" t="s">
        <v>81</v>
      </c>
      <c r="AL3501" s="2" t="s">
        <v>161</v>
      </c>
      <c r="AM3501" s="2">
        <v>590</v>
      </c>
      <c r="AN3501" s="2" t="s">
        <v>81</v>
      </c>
      <c r="AO3501" s="2" t="s">
        <v>161</v>
      </c>
      <c r="AP3501" s="2">
        <v>590</v>
      </c>
      <c r="AQ3501" s="2" t="s">
        <v>83</v>
      </c>
      <c r="AR3501" s="2" t="s">
        <v>161</v>
      </c>
      <c r="BE3501" s="23" t="str">
        <f t="shared" si="554"/>
        <v>EMF nein</v>
      </c>
      <c r="BF3501" s="23" t="str">
        <f t="shared" si="549"/>
        <v/>
      </c>
      <c r="BG3501" s="23" t="str">
        <f t="shared" si="550"/>
        <v/>
      </c>
      <c r="BH3501" s="23">
        <f t="shared" si="555"/>
        <v>0</v>
      </c>
      <c r="BO3501" s="2" t="s">
        <v>14050</v>
      </c>
      <c r="BP3501" s="3">
        <v>1</v>
      </c>
      <c r="BQ3501" s="2" t="s">
        <v>14039</v>
      </c>
    </row>
    <row r="3502" spans="1:69" ht="16.149999999999999" customHeight="1" x14ac:dyDescent="0.25">
      <c r="A3502" s="93">
        <v>3501</v>
      </c>
      <c r="B3502" s="2" t="s">
        <v>211</v>
      </c>
      <c r="C3502" s="116" t="s">
        <v>14052</v>
      </c>
      <c r="D3502" s="2" t="s">
        <v>137</v>
      </c>
      <c r="E3502" s="2" t="s">
        <v>14053</v>
      </c>
      <c r="F3502" s="67">
        <v>43642</v>
      </c>
      <c r="G3502" s="3">
        <f t="shared" si="552"/>
        <v>6</v>
      </c>
      <c r="H3502" s="3">
        <f t="shared" si="553"/>
        <v>2019</v>
      </c>
      <c r="I3502" s="92">
        <v>0.62152777777777801</v>
      </c>
      <c r="J3502" s="20">
        <f t="shared" si="548"/>
        <v>14</v>
      </c>
      <c r="K3502" s="5" t="str">
        <f t="shared" si="551"/>
        <v>ja</v>
      </c>
      <c r="L3502" s="5" t="s">
        <v>73</v>
      </c>
      <c r="M3502" s="6" t="s">
        <v>100</v>
      </c>
      <c r="N3502" s="5">
        <v>56</v>
      </c>
      <c r="O3502" s="5" t="s">
        <v>5139</v>
      </c>
      <c r="P3502" s="6" t="s">
        <v>14054</v>
      </c>
      <c r="R3502" s="6" t="s">
        <v>77</v>
      </c>
      <c r="S3502" s="127"/>
      <c r="X3502" s="2">
        <v>807</v>
      </c>
      <c r="Y3502" s="2" t="s">
        <v>83</v>
      </c>
      <c r="Z3502" s="2" t="s">
        <v>161</v>
      </c>
      <c r="AA3502" s="2">
        <v>807</v>
      </c>
      <c r="AB3502" s="2" t="s">
        <v>83</v>
      </c>
      <c r="AC3502" s="2" t="s">
        <v>161</v>
      </c>
      <c r="AD3502" s="2">
        <v>807</v>
      </c>
      <c r="AE3502" s="2" t="s">
        <v>83</v>
      </c>
      <c r="AF3502" s="2" t="s">
        <v>161</v>
      </c>
      <c r="AJ3502" s="2">
        <v>807</v>
      </c>
      <c r="AK3502" s="2" t="s">
        <v>83</v>
      </c>
      <c r="AL3502" s="2" t="s">
        <v>161</v>
      </c>
      <c r="AM3502" s="2">
        <v>807</v>
      </c>
      <c r="AN3502" s="2" t="s">
        <v>83</v>
      </c>
      <c r="AO3502" s="2" t="s">
        <v>161</v>
      </c>
      <c r="AP3502" s="2">
        <v>807</v>
      </c>
      <c r="AQ3502" s="2" t="s">
        <v>83</v>
      </c>
      <c r="AR3502" s="2" t="s">
        <v>161</v>
      </c>
      <c r="AV3502" s="2">
        <v>807</v>
      </c>
      <c r="AW3502" s="2" t="s">
        <v>83</v>
      </c>
      <c r="AX3502" s="2" t="s">
        <v>161</v>
      </c>
      <c r="AY3502" s="2">
        <v>807</v>
      </c>
      <c r="AZ3502" s="2" t="s">
        <v>83</v>
      </c>
      <c r="BA3502" s="2" t="s">
        <v>161</v>
      </c>
      <c r="BB3502" s="2">
        <v>807</v>
      </c>
      <c r="BC3502" s="2" t="s">
        <v>83</v>
      </c>
      <c r="BD3502" s="2" t="s">
        <v>161</v>
      </c>
      <c r="BE3502" s="23" t="str">
        <f t="shared" si="554"/>
        <v>EMF ja</v>
      </c>
      <c r="BF3502" s="23">
        <f t="shared" si="549"/>
        <v>300</v>
      </c>
      <c r="BG3502" s="23" t="str">
        <f t="shared" si="550"/>
        <v>100-499m</v>
      </c>
      <c r="BH3502" s="23">
        <f t="shared" si="555"/>
        <v>3</v>
      </c>
      <c r="BI3502" s="2" t="s">
        <v>162</v>
      </c>
      <c r="BJ3502" s="2">
        <v>2700</v>
      </c>
      <c r="BK3502" s="2" t="s">
        <v>162</v>
      </c>
      <c r="BL3502" s="2">
        <v>2800</v>
      </c>
      <c r="BM3502" s="2" t="s">
        <v>162</v>
      </c>
      <c r="BN3502" s="2">
        <v>300</v>
      </c>
      <c r="BO3502" s="2" t="s">
        <v>14055</v>
      </c>
      <c r="BP3502" s="3">
        <v>1</v>
      </c>
      <c r="BQ3502" s="2" t="s">
        <v>14043</v>
      </c>
    </row>
    <row r="3503" spans="1:69" ht="16.149999999999999" customHeight="1" x14ac:dyDescent="0.25">
      <c r="A3503" s="1">
        <v>3502</v>
      </c>
      <c r="B3503" s="2" t="s">
        <v>211</v>
      </c>
      <c r="C3503" s="2" t="s">
        <v>5806</v>
      </c>
      <c r="D3503" s="2" t="s">
        <v>371</v>
      </c>
      <c r="E3503" s="2" t="s">
        <v>14057</v>
      </c>
      <c r="F3503" s="67">
        <v>43611</v>
      </c>
      <c r="G3503" s="3">
        <f t="shared" si="552"/>
        <v>5</v>
      </c>
      <c r="H3503" s="3">
        <f t="shared" si="553"/>
        <v>2019</v>
      </c>
      <c r="I3503" s="92">
        <v>0.77083333333333304</v>
      </c>
      <c r="J3503" s="20">
        <f t="shared" si="548"/>
        <v>18</v>
      </c>
      <c r="K3503" s="5" t="str">
        <f t="shared" si="551"/>
        <v>ja</v>
      </c>
      <c r="L3503" s="5" t="s">
        <v>91</v>
      </c>
      <c r="M3503" s="6" t="s">
        <v>100</v>
      </c>
      <c r="N3503" s="5">
        <v>18</v>
      </c>
      <c r="O3503" s="2" t="s">
        <v>126</v>
      </c>
      <c r="P3503" s="6" t="s">
        <v>14058</v>
      </c>
      <c r="R3503" s="6" t="s">
        <v>77</v>
      </c>
      <c r="S3503" s="127"/>
      <c r="T3503" s="6" t="s">
        <v>80</v>
      </c>
      <c r="V3503" s="2" t="s">
        <v>80</v>
      </c>
      <c r="X3503" s="2">
        <v>140</v>
      </c>
      <c r="Y3503" s="2" t="s">
        <v>83</v>
      </c>
      <c r="Z3503" s="2" t="s">
        <v>168</v>
      </c>
      <c r="AD3503" s="2">
        <v>140</v>
      </c>
      <c r="AE3503" s="2" t="s">
        <v>83</v>
      </c>
      <c r="AF3503" s="2" t="s">
        <v>168</v>
      </c>
      <c r="AG3503" s="2" t="s">
        <v>9443</v>
      </c>
      <c r="BE3503" s="23" t="str">
        <f t="shared" si="554"/>
        <v>EMF nein</v>
      </c>
      <c r="BF3503" s="23" t="str">
        <f t="shared" si="549"/>
        <v/>
      </c>
      <c r="BG3503" s="23" t="str">
        <f t="shared" si="550"/>
        <v/>
      </c>
      <c r="BH3503" s="23">
        <f t="shared" si="555"/>
        <v>0</v>
      </c>
      <c r="BO3503" s="2" t="s">
        <v>14059</v>
      </c>
      <c r="BP3503" s="3">
        <v>1</v>
      </c>
      <c r="BQ3503" s="2" t="s">
        <v>14046</v>
      </c>
    </row>
    <row r="3504" spans="1:69" ht="16.149999999999999" customHeight="1" x14ac:dyDescent="0.25">
      <c r="A3504" s="1">
        <v>3503</v>
      </c>
      <c r="B3504" s="2" t="s">
        <v>135</v>
      </c>
      <c r="C3504" s="2" t="s">
        <v>1851</v>
      </c>
      <c r="D3504" s="2" t="s">
        <v>89</v>
      </c>
      <c r="E3504" s="2" t="s">
        <v>14061</v>
      </c>
      <c r="F3504" s="67">
        <v>43644</v>
      </c>
      <c r="G3504" s="3">
        <f t="shared" si="552"/>
        <v>6</v>
      </c>
      <c r="H3504" s="3">
        <f t="shared" si="553"/>
        <v>2019</v>
      </c>
      <c r="I3504" s="92">
        <v>0.4375</v>
      </c>
      <c r="J3504" s="20">
        <f t="shared" si="548"/>
        <v>10</v>
      </c>
      <c r="K3504" s="5" t="str">
        <f t="shared" si="551"/>
        <v>ja</v>
      </c>
      <c r="L3504" s="5" t="s">
        <v>11994</v>
      </c>
      <c r="M3504" s="6" t="s">
        <v>139</v>
      </c>
      <c r="N3504" s="5">
        <v>54</v>
      </c>
      <c r="O3504" s="2" t="s">
        <v>75</v>
      </c>
      <c r="P3504" s="127" t="s">
        <v>14062</v>
      </c>
      <c r="R3504" s="6" t="s">
        <v>77</v>
      </c>
      <c r="S3504" s="127"/>
      <c r="T3504" s="6" t="s">
        <v>80</v>
      </c>
      <c r="U3504" s="2" t="s">
        <v>14063</v>
      </c>
      <c r="V3504" s="5" t="s">
        <v>80</v>
      </c>
      <c r="X3504" s="2">
        <v>278</v>
      </c>
      <c r="Y3504" s="2" t="s">
        <v>81</v>
      </c>
      <c r="Z3504" s="2" t="s">
        <v>84</v>
      </c>
      <c r="AA3504" s="2">
        <v>278</v>
      </c>
      <c r="AB3504" s="2" t="s">
        <v>94</v>
      </c>
      <c r="AC3504" s="2" t="s">
        <v>84</v>
      </c>
      <c r="AD3504" s="2">
        <v>278</v>
      </c>
      <c r="AE3504" s="2" t="s">
        <v>81</v>
      </c>
      <c r="AF3504" s="2" t="s">
        <v>84</v>
      </c>
      <c r="BE3504" s="23" t="str">
        <f t="shared" si="554"/>
        <v>EMF nein</v>
      </c>
      <c r="BF3504" s="23" t="str">
        <f t="shared" si="549"/>
        <v/>
      </c>
      <c r="BG3504" s="23" t="str">
        <f t="shared" si="550"/>
        <v/>
      </c>
      <c r="BH3504" s="23">
        <f t="shared" si="555"/>
        <v>0</v>
      </c>
      <c r="BO3504" s="2" t="s">
        <v>14064</v>
      </c>
      <c r="BP3504" s="3">
        <v>1</v>
      </c>
      <c r="BQ3504" s="2" t="s">
        <v>14051</v>
      </c>
    </row>
    <row r="3505" spans="1:70" s="321" customFormat="1" ht="16.149999999999999" customHeight="1" x14ac:dyDescent="0.25">
      <c r="A3505" s="335">
        <v>3504</v>
      </c>
      <c r="B3505" s="314" t="s">
        <v>211</v>
      </c>
      <c r="C3505" s="347" t="s">
        <v>779</v>
      </c>
      <c r="D3505" s="314" t="s">
        <v>575</v>
      </c>
      <c r="E3505" s="314" t="s">
        <v>14066</v>
      </c>
      <c r="F3505" s="315">
        <v>43554</v>
      </c>
      <c r="G3505" s="314">
        <f>IF(F3505&lt;&gt;"",MONTH(F3505),"")</f>
        <v>3</v>
      </c>
      <c r="H3505" s="314">
        <f>IF(F3505&lt;&gt;"",YEAR(F3505),"")</f>
        <v>2019</v>
      </c>
      <c r="I3505" s="324">
        <v>0.58333333333333304</v>
      </c>
      <c r="J3505" s="317">
        <f>IF(I3505&lt;&gt;"",HOUR(I3505),"")</f>
        <v>14</v>
      </c>
      <c r="K3505" s="318" t="str">
        <f>IF(COUNTA(W3505:BN3505)=0,"nein","ja")</f>
        <v>ja</v>
      </c>
      <c r="L3505" s="318" t="s">
        <v>73</v>
      </c>
      <c r="M3505" s="319" t="s">
        <v>74</v>
      </c>
      <c r="N3505" s="318">
        <v>56</v>
      </c>
      <c r="O3505" s="314" t="s">
        <v>126</v>
      </c>
      <c r="P3505" s="318" t="s">
        <v>14067</v>
      </c>
      <c r="Q3505" s="319"/>
      <c r="R3505" s="319" t="s">
        <v>77</v>
      </c>
      <c r="S3505" s="341"/>
      <c r="T3505" s="319"/>
      <c r="U3505" s="314" t="s">
        <v>4938</v>
      </c>
      <c r="V3505" s="314" t="s">
        <v>80</v>
      </c>
      <c r="W3505" s="314"/>
      <c r="X3505" s="314">
        <v>441</v>
      </c>
      <c r="Y3505" s="314" t="s">
        <v>83</v>
      </c>
      <c r="Z3505" s="314" t="s">
        <v>84</v>
      </c>
      <c r="AA3505" s="314">
        <v>441</v>
      </c>
      <c r="AB3505" s="314" t="s">
        <v>83</v>
      </c>
      <c r="AC3505" s="314" t="s">
        <v>84</v>
      </c>
      <c r="AD3505" s="314">
        <v>441</v>
      </c>
      <c r="AE3505" s="314" t="s">
        <v>83</v>
      </c>
      <c r="AF3505" s="314" t="s">
        <v>84</v>
      </c>
      <c r="AG3505" s="314"/>
      <c r="AH3505" s="314"/>
      <c r="AI3505" s="314"/>
      <c r="AJ3505" s="314">
        <v>441</v>
      </c>
      <c r="AK3505" s="314" t="s">
        <v>83</v>
      </c>
      <c r="AL3505" s="314" t="s">
        <v>84</v>
      </c>
      <c r="AM3505" s="314">
        <v>441</v>
      </c>
      <c r="AN3505" s="314" t="s">
        <v>83</v>
      </c>
      <c r="AO3505" s="314" t="s">
        <v>84</v>
      </c>
      <c r="AP3505" s="314">
        <v>441</v>
      </c>
      <c r="AQ3505" s="314" t="s">
        <v>83</v>
      </c>
      <c r="AR3505" s="314" t="s">
        <v>84</v>
      </c>
      <c r="AS3505" s="314"/>
      <c r="AT3505" s="314"/>
      <c r="AU3505" s="314"/>
      <c r="AV3505" s="314">
        <v>441</v>
      </c>
      <c r="AW3505" s="314" t="s">
        <v>83</v>
      </c>
      <c r="AX3505" s="314" t="s">
        <v>84</v>
      </c>
      <c r="AY3505" s="314">
        <v>441</v>
      </c>
      <c r="AZ3505" s="314" t="s">
        <v>83</v>
      </c>
      <c r="BA3505" s="314" t="s">
        <v>84</v>
      </c>
      <c r="BB3505" s="314">
        <v>441</v>
      </c>
      <c r="BC3505" s="314" t="s">
        <v>83</v>
      </c>
      <c r="BD3505" s="314" t="s">
        <v>84</v>
      </c>
      <c r="BE3505" s="312" t="str">
        <f>IF(COUNTA(BI3505,BK3505,BM3505) &gt; 0,"EMF ja","EMF nein")</f>
        <v>EMF nein</v>
      </c>
      <c r="BF3505" s="312" t="str">
        <f>IF(SUM(BJ3505,BL3505,BN3505)=0,"",MIN(BJ3505,BL3505,BN3505))</f>
        <v/>
      </c>
      <c r="BG3505" s="312" t="str">
        <f>IF(BF3505="","",IF(BF3505&lt;100,"&lt;100m",IF(AND(BF3505&gt;99, BF3505&lt;500),"100-499m",IF(BF3505&gt;499,"500+m",""))))</f>
        <v/>
      </c>
      <c r="BH3505" s="312">
        <f>COUNTA(BI3505,BK3505,BM3505)</f>
        <v>0</v>
      </c>
      <c r="BI3505" s="314"/>
      <c r="BJ3505" s="314"/>
      <c r="BK3505" s="314"/>
      <c r="BL3505" s="314"/>
      <c r="BM3505" s="314"/>
      <c r="BN3505" s="314"/>
      <c r="BO3505" s="314" t="s">
        <v>14068</v>
      </c>
      <c r="BP3505" s="314">
        <v>1</v>
      </c>
      <c r="BQ3505" s="314" t="s">
        <v>14056</v>
      </c>
      <c r="BR3505" s="314"/>
    </row>
    <row r="3506" spans="1:70" s="334" customFormat="1" x14ac:dyDescent="0.25">
      <c r="A3506" s="352">
        <v>3505</v>
      </c>
      <c r="B3506" s="328" t="s">
        <v>211</v>
      </c>
      <c r="C3506" s="328" t="s">
        <v>97</v>
      </c>
      <c r="D3506" s="328" t="s">
        <v>296</v>
      </c>
      <c r="E3506" s="328" t="s">
        <v>21830</v>
      </c>
      <c r="F3506" s="329">
        <v>40581</v>
      </c>
      <c r="G3506" s="330">
        <f>IF(F3506&lt;&gt;"",MONTH(F3506),"")</f>
        <v>2</v>
      </c>
      <c r="H3506" s="330">
        <f>IF(F3506&lt;&gt;"",YEAR(F3506),"")</f>
        <v>2011</v>
      </c>
      <c r="I3506" s="331">
        <v>0.39583333333333331</v>
      </c>
      <c r="J3506" s="353">
        <f>IF(I3506&lt;&gt;"",HOUR(I3506),"")</f>
        <v>9</v>
      </c>
      <c r="K3506" s="332" t="s">
        <v>1392</v>
      </c>
      <c r="L3506" s="332"/>
      <c r="M3506" s="333" t="s">
        <v>74</v>
      </c>
      <c r="N3506" s="332"/>
      <c r="O3506" s="328" t="s">
        <v>140</v>
      </c>
      <c r="P3506" s="333" t="s">
        <v>17627</v>
      </c>
      <c r="Q3506" s="333"/>
      <c r="R3506" s="333" t="s">
        <v>77</v>
      </c>
      <c r="S3506" s="328"/>
      <c r="T3506" s="333" t="s">
        <v>202</v>
      </c>
      <c r="U3506" s="333" t="s">
        <v>74</v>
      </c>
      <c r="V3506" s="333" t="s">
        <v>80</v>
      </c>
      <c r="W3506" s="328"/>
      <c r="X3506" s="328">
        <v>80</v>
      </c>
      <c r="Y3506" s="333" t="s">
        <v>94</v>
      </c>
      <c r="Z3506" s="333" t="s">
        <v>84</v>
      </c>
      <c r="AA3506" s="328">
        <v>80</v>
      </c>
      <c r="AB3506" s="328" t="s">
        <v>94</v>
      </c>
      <c r="AC3506" s="328" t="s">
        <v>84</v>
      </c>
      <c r="AD3506" s="328"/>
      <c r="AE3506" s="328"/>
      <c r="AF3506" s="328"/>
      <c r="AG3506" s="328"/>
      <c r="AH3506" s="328"/>
      <c r="AI3506" s="328"/>
      <c r="AJ3506" s="328">
        <v>80</v>
      </c>
      <c r="AK3506" s="333" t="s">
        <v>94</v>
      </c>
      <c r="AL3506" s="333" t="s">
        <v>84</v>
      </c>
      <c r="AM3506" s="328">
        <v>80</v>
      </c>
      <c r="AN3506" s="328" t="s">
        <v>94</v>
      </c>
      <c r="AO3506" s="328" t="s">
        <v>84</v>
      </c>
      <c r="AP3506" s="328"/>
      <c r="AQ3506" s="328"/>
      <c r="AR3506" s="328"/>
      <c r="AS3506" s="328"/>
      <c r="AT3506" s="328"/>
      <c r="AU3506" s="328"/>
      <c r="AV3506" s="328">
        <v>80</v>
      </c>
      <c r="AW3506" s="333" t="s">
        <v>94</v>
      </c>
      <c r="AX3506" s="333" t="s">
        <v>84</v>
      </c>
      <c r="AY3506" s="328">
        <v>80</v>
      </c>
      <c r="AZ3506" s="328" t="s">
        <v>94</v>
      </c>
      <c r="BA3506" s="328" t="s">
        <v>84</v>
      </c>
      <c r="BB3506" s="328"/>
      <c r="BC3506" s="328"/>
      <c r="BD3506" s="328"/>
      <c r="BE3506" s="330"/>
      <c r="BF3506" s="330"/>
      <c r="BG3506" s="330"/>
      <c r="BH3506" s="330"/>
      <c r="BI3506" s="328"/>
      <c r="BJ3506" s="328"/>
      <c r="BK3506" s="328"/>
      <c r="BL3506" s="328"/>
      <c r="BM3506" s="328"/>
      <c r="BN3506" s="328"/>
      <c r="BO3506" s="328" t="s">
        <v>21831</v>
      </c>
      <c r="BP3506" s="330"/>
      <c r="BQ3506" s="328"/>
      <c r="BR3506" s="328" t="s">
        <v>21832</v>
      </c>
    </row>
    <row r="3507" spans="1:70" ht="15.75" customHeight="1" x14ac:dyDescent="0.25">
      <c r="A3507" s="16">
        <v>3506</v>
      </c>
      <c r="B3507" s="2" t="s">
        <v>211</v>
      </c>
      <c r="C3507" s="75" t="s">
        <v>14035</v>
      </c>
      <c r="D3507" s="2" t="s">
        <v>137</v>
      </c>
      <c r="E3507" s="2" t="s">
        <v>14036</v>
      </c>
      <c r="F3507" s="67">
        <v>43638</v>
      </c>
      <c r="G3507" s="3">
        <f t="shared" si="552"/>
        <v>6</v>
      </c>
      <c r="H3507" s="3">
        <f t="shared" si="553"/>
        <v>2019</v>
      </c>
      <c r="I3507" s="92">
        <v>0.54166666666666696</v>
      </c>
      <c r="J3507" s="20">
        <f t="shared" si="548"/>
        <v>13</v>
      </c>
      <c r="K3507" s="5" t="str">
        <f t="shared" si="551"/>
        <v>ja</v>
      </c>
      <c r="L3507" s="5" t="s">
        <v>11994</v>
      </c>
      <c r="M3507" s="6" t="s">
        <v>115</v>
      </c>
      <c r="N3507" s="5">
        <v>47</v>
      </c>
      <c r="O3507" s="2" t="s">
        <v>75</v>
      </c>
      <c r="P3507" s="127" t="s">
        <v>5951</v>
      </c>
      <c r="S3507" s="127" t="s">
        <v>14070</v>
      </c>
      <c r="T3507" s="6" t="s">
        <v>80</v>
      </c>
      <c r="U3507" s="2" t="s">
        <v>139</v>
      </c>
      <c r="X3507" s="2">
        <v>279</v>
      </c>
      <c r="Y3507" s="2" t="s">
        <v>81</v>
      </c>
      <c r="Z3507" s="2" t="s">
        <v>161</v>
      </c>
      <c r="AA3507" s="2">
        <v>279</v>
      </c>
      <c r="AB3507" s="2" t="s">
        <v>81</v>
      </c>
      <c r="AC3507" s="2" t="s">
        <v>161</v>
      </c>
      <c r="AD3507" s="2">
        <v>279</v>
      </c>
      <c r="AE3507" s="2" t="s">
        <v>81</v>
      </c>
      <c r="AF3507" s="2" t="s">
        <v>161</v>
      </c>
      <c r="AJ3507" s="2">
        <v>286</v>
      </c>
      <c r="AK3507" s="2" t="s">
        <v>81</v>
      </c>
      <c r="AL3507" s="2" t="s">
        <v>161</v>
      </c>
      <c r="AM3507" s="2">
        <v>286</v>
      </c>
      <c r="AN3507" s="2" t="s">
        <v>81</v>
      </c>
      <c r="AO3507" s="2" t="s">
        <v>161</v>
      </c>
      <c r="AP3507" s="2">
        <v>285</v>
      </c>
      <c r="AQ3507" s="2" t="s">
        <v>81</v>
      </c>
      <c r="AR3507" s="2" t="s">
        <v>161</v>
      </c>
      <c r="BE3507" s="23" t="str">
        <f t="shared" si="554"/>
        <v>EMF nein</v>
      </c>
      <c r="BF3507" s="23" t="str">
        <f t="shared" si="549"/>
        <v/>
      </c>
      <c r="BG3507" s="23" t="str">
        <f t="shared" si="550"/>
        <v/>
      </c>
      <c r="BH3507" s="23">
        <f t="shared" si="555"/>
        <v>0</v>
      </c>
      <c r="BO3507" s="2" t="s">
        <v>14071</v>
      </c>
      <c r="BP3507" s="3">
        <v>1</v>
      </c>
      <c r="BQ3507" s="2" t="s">
        <v>14060</v>
      </c>
    </row>
    <row r="3508" spans="1:70" ht="16.149999999999999" customHeight="1" x14ac:dyDescent="0.25">
      <c r="A3508" s="93">
        <v>3507</v>
      </c>
      <c r="B3508" s="2" t="s">
        <v>87</v>
      </c>
      <c r="C3508" s="2" t="s">
        <v>2747</v>
      </c>
      <c r="D3508" s="2" t="s">
        <v>124</v>
      </c>
      <c r="E3508" s="2" t="s">
        <v>7612</v>
      </c>
      <c r="F3508" s="67">
        <v>43640</v>
      </c>
      <c r="G3508" s="3">
        <f t="shared" si="552"/>
        <v>6</v>
      </c>
      <c r="H3508" s="3">
        <f t="shared" si="553"/>
        <v>2019</v>
      </c>
      <c r="I3508" s="92">
        <v>0.73958333333333304</v>
      </c>
      <c r="J3508" s="20">
        <f t="shared" si="548"/>
        <v>17</v>
      </c>
      <c r="K3508" s="5" t="str">
        <f t="shared" si="551"/>
        <v>ja</v>
      </c>
      <c r="L3508" s="5" t="s">
        <v>11994</v>
      </c>
      <c r="M3508" s="6" t="s">
        <v>74</v>
      </c>
      <c r="N3508" s="5">
        <v>84</v>
      </c>
      <c r="O3508" s="2" t="s">
        <v>5139</v>
      </c>
      <c r="P3508" s="127" t="s">
        <v>14073</v>
      </c>
      <c r="R3508" s="6" t="s">
        <v>77</v>
      </c>
      <c r="S3508" s="127"/>
      <c r="U3508" s="2" t="s">
        <v>9313</v>
      </c>
      <c r="V3508" s="2" t="s">
        <v>80</v>
      </c>
      <c r="X3508" s="2">
        <v>193</v>
      </c>
      <c r="Y3508" s="2" t="s">
        <v>83</v>
      </c>
      <c r="Z3508" s="2" t="s">
        <v>168</v>
      </c>
      <c r="AA3508" s="2">
        <v>193</v>
      </c>
      <c r="AB3508" s="2" t="s">
        <v>81</v>
      </c>
      <c r="AC3508" s="2" t="s">
        <v>168</v>
      </c>
      <c r="AD3508" s="2">
        <v>193</v>
      </c>
      <c r="AE3508" s="2" t="s">
        <v>83</v>
      </c>
      <c r="AF3508" s="2" t="s">
        <v>168</v>
      </c>
      <c r="BE3508" s="23" t="str">
        <f t="shared" si="554"/>
        <v>EMF nein</v>
      </c>
      <c r="BF3508" s="23" t="str">
        <f t="shared" si="549"/>
        <v/>
      </c>
      <c r="BG3508" s="23" t="str">
        <f t="shared" si="550"/>
        <v/>
      </c>
      <c r="BH3508" s="23">
        <f t="shared" si="555"/>
        <v>0</v>
      </c>
      <c r="BP3508" s="3">
        <v>1</v>
      </c>
      <c r="BQ3508" s="2" t="s">
        <v>14065</v>
      </c>
    </row>
    <row r="3509" spans="1:70" ht="16.149999999999999" customHeight="1" x14ac:dyDescent="0.25">
      <c r="A3509" s="93">
        <v>3508</v>
      </c>
      <c r="B3509" s="2" t="s">
        <v>211</v>
      </c>
      <c r="C3509" s="2" t="s">
        <v>323</v>
      </c>
      <c r="D3509" s="2" t="s">
        <v>124</v>
      </c>
      <c r="E3509" s="2" t="s">
        <v>1675</v>
      </c>
      <c r="F3509" s="67">
        <v>43640</v>
      </c>
      <c r="G3509" s="3">
        <f t="shared" si="552"/>
        <v>6</v>
      </c>
      <c r="H3509" s="3">
        <f t="shared" si="553"/>
        <v>2019</v>
      </c>
      <c r="I3509" s="92">
        <v>0.32986111111111099</v>
      </c>
      <c r="J3509" s="20">
        <f t="shared" si="548"/>
        <v>7</v>
      </c>
      <c r="K3509" s="5" t="str">
        <f t="shared" si="551"/>
        <v>ja</v>
      </c>
      <c r="L3509" s="5" t="s">
        <v>73</v>
      </c>
      <c r="M3509" s="6" t="s">
        <v>74</v>
      </c>
      <c r="N3509" s="5">
        <v>63</v>
      </c>
      <c r="O3509" s="2" t="s">
        <v>75</v>
      </c>
      <c r="P3509" s="127" t="s">
        <v>4987</v>
      </c>
      <c r="R3509" s="6" t="s">
        <v>77</v>
      </c>
      <c r="S3509" s="127"/>
      <c r="U3509" s="2" t="s">
        <v>100</v>
      </c>
      <c r="X3509" s="2">
        <v>530</v>
      </c>
      <c r="Y3509" s="2" t="s">
        <v>81</v>
      </c>
      <c r="Z3509" s="2" t="s">
        <v>84</v>
      </c>
      <c r="AB3509" s="2" t="s">
        <v>109</v>
      </c>
      <c r="AC3509" s="2" t="s">
        <v>109</v>
      </c>
      <c r="AD3509" s="2">
        <v>530</v>
      </c>
      <c r="AE3509" s="2" t="s">
        <v>83</v>
      </c>
      <c r="AF3509" s="2" t="s">
        <v>84</v>
      </c>
      <c r="AJ3509" s="2">
        <v>412</v>
      </c>
      <c r="AK3509" s="2" t="s">
        <v>81</v>
      </c>
      <c r="AL3509" s="2" t="s">
        <v>84</v>
      </c>
      <c r="AM3509" s="2">
        <v>412</v>
      </c>
      <c r="AN3509" s="2" t="s">
        <v>81</v>
      </c>
      <c r="AO3509" s="2" t="s">
        <v>84</v>
      </c>
      <c r="AP3509" s="2">
        <v>412</v>
      </c>
      <c r="AQ3509" s="2" t="s">
        <v>81</v>
      </c>
      <c r="AR3509" s="2" t="s">
        <v>84</v>
      </c>
      <c r="AV3509" s="2">
        <v>608</v>
      </c>
      <c r="AW3509" s="2" t="s">
        <v>81</v>
      </c>
      <c r="AX3509" s="2" t="s">
        <v>82</v>
      </c>
      <c r="BB3509" s="2">
        <v>608</v>
      </c>
      <c r="BC3509" s="2" t="s">
        <v>81</v>
      </c>
      <c r="BD3509" s="2" t="s">
        <v>82</v>
      </c>
      <c r="BE3509" s="23" t="str">
        <f t="shared" si="554"/>
        <v>EMF nein</v>
      </c>
      <c r="BF3509" s="23" t="str">
        <f t="shared" si="549"/>
        <v/>
      </c>
      <c r="BG3509" s="23" t="str">
        <f t="shared" si="550"/>
        <v/>
      </c>
      <c r="BH3509" s="23">
        <f t="shared" si="555"/>
        <v>0</v>
      </c>
      <c r="BO3509" s="2" t="s">
        <v>14075</v>
      </c>
      <c r="BP3509" s="3">
        <v>1</v>
      </c>
      <c r="BQ3509" s="2" t="s">
        <v>14069</v>
      </c>
    </row>
    <row r="3510" spans="1:70" ht="16.149999999999999" customHeight="1" x14ac:dyDescent="0.25">
      <c r="A3510" s="93">
        <v>3509</v>
      </c>
      <c r="B3510" s="2" t="s">
        <v>211</v>
      </c>
      <c r="C3510" s="65" t="s">
        <v>540</v>
      </c>
      <c r="D3510" s="2" t="s">
        <v>124</v>
      </c>
      <c r="E3510" s="2" t="s">
        <v>14077</v>
      </c>
      <c r="F3510" s="67">
        <v>43643</v>
      </c>
      <c r="G3510" s="3">
        <f t="shared" si="552"/>
        <v>6</v>
      </c>
      <c r="H3510" s="3">
        <f t="shared" si="553"/>
        <v>2019</v>
      </c>
      <c r="I3510" s="92">
        <v>0.33333333333333298</v>
      </c>
      <c r="J3510" s="20">
        <f t="shared" si="548"/>
        <v>8</v>
      </c>
      <c r="K3510" s="5" t="str">
        <f t="shared" si="551"/>
        <v>ja</v>
      </c>
      <c r="L3510" s="5" t="s">
        <v>73</v>
      </c>
      <c r="M3510" s="6" t="s">
        <v>74</v>
      </c>
      <c r="O3510" s="2" t="s">
        <v>75</v>
      </c>
      <c r="P3510" s="127" t="s">
        <v>14078</v>
      </c>
      <c r="R3510" s="6" t="s">
        <v>77</v>
      </c>
      <c r="S3510" s="127"/>
      <c r="U3510" s="2" t="s">
        <v>115</v>
      </c>
      <c r="V3510" s="2" t="s">
        <v>80</v>
      </c>
      <c r="X3510" s="2">
        <v>50</v>
      </c>
      <c r="Y3510" s="2" t="s">
        <v>81</v>
      </c>
      <c r="Z3510" s="2" t="s">
        <v>84</v>
      </c>
      <c r="AA3510" s="2">
        <v>50</v>
      </c>
      <c r="AB3510" s="2" t="s">
        <v>81</v>
      </c>
      <c r="AC3510" s="2" t="s">
        <v>84</v>
      </c>
      <c r="AD3510" s="2">
        <v>50</v>
      </c>
      <c r="AE3510" s="2" t="s">
        <v>83</v>
      </c>
      <c r="AF3510" s="2" t="s">
        <v>84</v>
      </c>
      <c r="AJ3510" s="2">
        <v>50</v>
      </c>
      <c r="AK3510" s="2" t="s">
        <v>81</v>
      </c>
      <c r="AL3510" s="2" t="s">
        <v>84</v>
      </c>
      <c r="AM3510" s="2">
        <v>50</v>
      </c>
      <c r="AN3510" s="2" t="s">
        <v>81</v>
      </c>
      <c r="AO3510" s="2" t="s">
        <v>84</v>
      </c>
      <c r="AP3510" s="2">
        <v>50</v>
      </c>
      <c r="AQ3510" s="2" t="s">
        <v>83</v>
      </c>
      <c r="AR3510" s="2" t="s">
        <v>84</v>
      </c>
      <c r="BE3510" s="23" t="str">
        <f t="shared" si="554"/>
        <v>EMF nein</v>
      </c>
      <c r="BF3510" s="23" t="str">
        <f t="shared" si="549"/>
        <v/>
      </c>
      <c r="BG3510" s="23" t="str">
        <f t="shared" si="550"/>
        <v/>
      </c>
      <c r="BH3510" s="23">
        <f t="shared" si="555"/>
        <v>0</v>
      </c>
      <c r="BO3510" s="2" t="s">
        <v>14079</v>
      </c>
      <c r="BP3510" s="3">
        <v>1</v>
      </c>
      <c r="BQ3510" s="2" t="s">
        <v>14072</v>
      </c>
    </row>
    <row r="3511" spans="1:70" ht="16.149999999999999" customHeight="1" x14ac:dyDescent="0.25">
      <c r="A3511" s="93">
        <v>3510</v>
      </c>
      <c r="B3511" s="2" t="s">
        <v>211</v>
      </c>
      <c r="C3511" s="2" t="s">
        <v>4951</v>
      </c>
      <c r="D3511" s="2" t="s">
        <v>89</v>
      </c>
      <c r="E3511" s="2" t="s">
        <v>14081</v>
      </c>
      <c r="F3511" s="67">
        <v>43640</v>
      </c>
      <c r="G3511" s="3">
        <f t="shared" si="552"/>
        <v>6</v>
      </c>
      <c r="H3511" s="3">
        <f t="shared" si="553"/>
        <v>2019</v>
      </c>
      <c r="I3511" s="92">
        <v>0.36458333333333298</v>
      </c>
      <c r="J3511" s="20">
        <f t="shared" si="548"/>
        <v>8</v>
      </c>
      <c r="K3511" s="5" t="str">
        <f t="shared" si="551"/>
        <v>ja</v>
      </c>
      <c r="L3511" s="5" t="s">
        <v>73</v>
      </c>
      <c r="M3511" s="6" t="s">
        <v>74</v>
      </c>
      <c r="N3511" s="5">
        <v>54</v>
      </c>
      <c r="O3511" s="2" t="s">
        <v>5139</v>
      </c>
      <c r="P3511" s="127" t="s">
        <v>14082</v>
      </c>
      <c r="R3511" s="6" t="s">
        <v>77</v>
      </c>
      <c r="S3511" s="127"/>
      <c r="U3511" s="2" t="s">
        <v>115</v>
      </c>
      <c r="V3511" s="2" t="s">
        <v>14083</v>
      </c>
      <c r="X3511" s="2">
        <v>713</v>
      </c>
      <c r="Y3511" s="2" t="s">
        <v>81</v>
      </c>
      <c r="Z3511" s="2" t="s">
        <v>82</v>
      </c>
      <c r="AA3511" s="2">
        <v>713</v>
      </c>
      <c r="AB3511" s="2" t="s">
        <v>94</v>
      </c>
      <c r="AC3511" s="2" t="s">
        <v>82</v>
      </c>
      <c r="AD3511" s="2">
        <v>713</v>
      </c>
      <c r="AE3511" s="2" t="s">
        <v>81</v>
      </c>
      <c r="AF3511" s="2" t="s">
        <v>82</v>
      </c>
      <c r="AJ3511" s="2">
        <v>1280</v>
      </c>
      <c r="AK3511" s="2" t="s">
        <v>83</v>
      </c>
      <c r="AL3511" s="2" t="s">
        <v>84</v>
      </c>
      <c r="AM3511" s="2">
        <v>1280</v>
      </c>
      <c r="AN3511" s="2" t="s">
        <v>81</v>
      </c>
      <c r="AO3511" s="2" t="s">
        <v>84</v>
      </c>
      <c r="AP3511" s="2">
        <v>1280</v>
      </c>
      <c r="AQ3511" s="2" t="s">
        <v>83</v>
      </c>
      <c r="AR3511" s="2" t="s">
        <v>84</v>
      </c>
      <c r="AV3511" s="2">
        <v>1280</v>
      </c>
      <c r="AW3511" s="2" t="s">
        <v>83</v>
      </c>
      <c r="AX3511" s="2" t="s">
        <v>84</v>
      </c>
      <c r="AY3511" s="2">
        <v>1280</v>
      </c>
      <c r="AZ3511" s="2" t="s">
        <v>81</v>
      </c>
      <c r="BA3511" s="2" t="s">
        <v>84</v>
      </c>
      <c r="BB3511" s="2">
        <v>1280</v>
      </c>
      <c r="BC3511" s="2" t="s">
        <v>83</v>
      </c>
      <c r="BD3511" s="2" t="s">
        <v>84</v>
      </c>
      <c r="BE3511" s="23" t="str">
        <f t="shared" si="554"/>
        <v>EMF ja</v>
      </c>
      <c r="BF3511" s="23">
        <f t="shared" si="549"/>
        <v>1750</v>
      </c>
      <c r="BG3511" s="23" t="str">
        <f t="shared" si="550"/>
        <v>500+m</v>
      </c>
      <c r="BH3511" s="23">
        <f t="shared" si="555"/>
        <v>1</v>
      </c>
      <c r="BK3511" s="2" t="s">
        <v>162</v>
      </c>
      <c r="BL3511" s="2">
        <v>1750</v>
      </c>
      <c r="BO3511" s="2" t="s">
        <v>14084</v>
      </c>
      <c r="BP3511" s="3">
        <v>1</v>
      </c>
      <c r="BQ3511" s="2" t="s">
        <v>14074</v>
      </c>
    </row>
    <row r="3512" spans="1:70" ht="16.149999999999999" customHeight="1" x14ac:dyDescent="0.25">
      <c r="A3512" s="93">
        <v>3511</v>
      </c>
      <c r="B3512" s="2" t="s">
        <v>211</v>
      </c>
      <c r="C3512" s="65" t="s">
        <v>2472</v>
      </c>
      <c r="D3512" s="2" t="s">
        <v>124</v>
      </c>
      <c r="E3512" s="2" t="s">
        <v>14086</v>
      </c>
      <c r="F3512" s="67">
        <v>43640</v>
      </c>
      <c r="G3512" s="3">
        <f t="shared" si="552"/>
        <v>6</v>
      </c>
      <c r="H3512" s="3">
        <f t="shared" si="553"/>
        <v>2019</v>
      </c>
      <c r="J3512" s="20" t="str">
        <f t="shared" si="548"/>
        <v/>
      </c>
      <c r="K3512" s="5" t="str">
        <f t="shared" si="551"/>
        <v>ja</v>
      </c>
      <c r="L3512" s="5" t="s">
        <v>91</v>
      </c>
      <c r="M3512" s="6" t="s">
        <v>74</v>
      </c>
      <c r="N3512" s="5">
        <v>43</v>
      </c>
      <c r="O3512" s="2" t="s">
        <v>10213</v>
      </c>
      <c r="P3512" s="127" t="s">
        <v>13187</v>
      </c>
      <c r="R3512" s="6" t="s">
        <v>77</v>
      </c>
      <c r="S3512" s="127"/>
      <c r="U3512" s="2" t="s">
        <v>100</v>
      </c>
      <c r="V3512" s="2" t="s">
        <v>80</v>
      </c>
      <c r="BE3512" s="23" t="str">
        <f t="shared" si="554"/>
        <v>EMF nein</v>
      </c>
      <c r="BF3512" s="23" t="str">
        <f t="shared" si="549"/>
        <v/>
      </c>
      <c r="BG3512" s="23" t="str">
        <f t="shared" si="550"/>
        <v/>
      </c>
      <c r="BH3512" s="23">
        <f t="shared" si="555"/>
        <v>0</v>
      </c>
      <c r="BO3512" s="2" t="s">
        <v>14087</v>
      </c>
      <c r="BP3512" s="3">
        <v>1</v>
      </c>
      <c r="BQ3512" s="2" t="s">
        <v>14076</v>
      </c>
    </row>
    <row r="3513" spans="1:70" ht="16.149999999999999" customHeight="1" x14ac:dyDescent="0.25">
      <c r="A3513" s="93">
        <v>3512</v>
      </c>
      <c r="B3513" s="2" t="s">
        <v>211</v>
      </c>
      <c r="C3513" s="2" t="s">
        <v>2539</v>
      </c>
      <c r="D3513" s="2" t="s">
        <v>124</v>
      </c>
      <c r="E3513" s="2" t="s">
        <v>14089</v>
      </c>
      <c r="F3513" s="67">
        <v>43643</v>
      </c>
      <c r="G3513" s="3">
        <f t="shared" si="552"/>
        <v>6</v>
      </c>
      <c r="H3513" s="3">
        <f t="shared" si="553"/>
        <v>2019</v>
      </c>
      <c r="I3513" s="92">
        <v>0.74652777777777801</v>
      </c>
      <c r="J3513" s="20">
        <f t="shared" si="548"/>
        <v>17</v>
      </c>
      <c r="K3513" s="5" t="str">
        <f t="shared" si="551"/>
        <v>ja</v>
      </c>
      <c r="L3513" s="5" t="s">
        <v>91</v>
      </c>
      <c r="M3513" s="6" t="s">
        <v>115</v>
      </c>
      <c r="N3513" s="5">
        <v>50</v>
      </c>
      <c r="O3513" s="2" t="s">
        <v>126</v>
      </c>
      <c r="P3513" s="127" t="s">
        <v>14090</v>
      </c>
      <c r="R3513" s="6" t="s">
        <v>77</v>
      </c>
      <c r="S3513" s="127"/>
      <c r="T3513" s="6" t="s">
        <v>80</v>
      </c>
      <c r="U3513" s="2" t="s">
        <v>100</v>
      </c>
      <c r="X3513" s="2">
        <v>2100</v>
      </c>
      <c r="Y3513" s="2" t="s">
        <v>83</v>
      </c>
      <c r="Z3513" s="2" t="s">
        <v>168</v>
      </c>
      <c r="AD3513" s="2">
        <v>2100</v>
      </c>
      <c r="AE3513" s="2" t="s">
        <v>81</v>
      </c>
      <c r="AF3513" s="2" t="s">
        <v>168</v>
      </c>
      <c r="AJ3513" s="2">
        <v>2080</v>
      </c>
      <c r="AK3513" s="2" t="s">
        <v>81</v>
      </c>
      <c r="AL3513" s="2" t="s">
        <v>168</v>
      </c>
      <c r="AM3513" s="2">
        <v>2080</v>
      </c>
      <c r="AN3513" s="2" t="s">
        <v>81</v>
      </c>
      <c r="AO3513" s="2" t="s">
        <v>168</v>
      </c>
      <c r="AP3513" s="2">
        <v>2080</v>
      </c>
      <c r="AQ3513" s="2" t="s">
        <v>81</v>
      </c>
      <c r="AR3513" s="2" t="s">
        <v>168</v>
      </c>
      <c r="BE3513" s="23" t="str">
        <f t="shared" si="554"/>
        <v>EMF nein</v>
      </c>
      <c r="BF3513" s="23" t="str">
        <f t="shared" si="549"/>
        <v/>
      </c>
      <c r="BG3513" s="23" t="str">
        <f t="shared" si="550"/>
        <v/>
      </c>
      <c r="BH3513" s="23">
        <f t="shared" si="555"/>
        <v>0</v>
      </c>
      <c r="BO3513" s="2" t="s">
        <v>14091</v>
      </c>
      <c r="BP3513" s="3">
        <v>1</v>
      </c>
      <c r="BQ3513" s="2" t="s">
        <v>14080</v>
      </c>
    </row>
    <row r="3514" spans="1:70" ht="16.149999999999999" customHeight="1" x14ac:dyDescent="0.25">
      <c r="A3514" s="93">
        <v>3513</v>
      </c>
      <c r="B3514" s="2" t="s">
        <v>87</v>
      </c>
      <c r="C3514" s="2" t="s">
        <v>3396</v>
      </c>
      <c r="D3514" s="2" t="s">
        <v>172</v>
      </c>
      <c r="E3514" s="2" t="s">
        <v>14093</v>
      </c>
      <c r="F3514" s="67">
        <v>43640</v>
      </c>
      <c r="G3514" s="3">
        <f t="shared" si="552"/>
        <v>6</v>
      </c>
      <c r="H3514" s="3">
        <f t="shared" si="553"/>
        <v>2019</v>
      </c>
      <c r="I3514" s="92">
        <v>0.60416666666666696</v>
      </c>
      <c r="J3514" s="20">
        <f t="shared" si="548"/>
        <v>14</v>
      </c>
      <c r="K3514" s="5" t="str">
        <f t="shared" si="551"/>
        <v>ja</v>
      </c>
      <c r="L3514" s="5" t="s">
        <v>91</v>
      </c>
      <c r="M3514" s="6" t="s">
        <v>74</v>
      </c>
      <c r="N3514" s="5">
        <v>81</v>
      </c>
      <c r="O3514" s="2" t="s">
        <v>75</v>
      </c>
      <c r="P3514" s="127" t="s">
        <v>14094</v>
      </c>
      <c r="R3514" s="6" t="s">
        <v>77</v>
      </c>
      <c r="S3514" s="127"/>
      <c r="T3514" s="6" t="s">
        <v>80</v>
      </c>
      <c r="X3514" s="2">
        <v>675</v>
      </c>
      <c r="Y3514" s="2" t="s">
        <v>83</v>
      </c>
      <c r="Z3514" s="2" t="s">
        <v>82</v>
      </c>
      <c r="AA3514" s="2">
        <v>675</v>
      </c>
      <c r="AB3514" s="2" t="s">
        <v>81</v>
      </c>
      <c r="AC3514" s="2" t="s">
        <v>82</v>
      </c>
      <c r="AD3514" s="2">
        <v>675</v>
      </c>
      <c r="AE3514" s="2" t="s">
        <v>83</v>
      </c>
      <c r="AF3514" s="2" t="s">
        <v>82</v>
      </c>
      <c r="AJ3514" s="2">
        <v>675</v>
      </c>
      <c r="AK3514" s="2" t="s">
        <v>83</v>
      </c>
      <c r="AL3514" s="2" t="s">
        <v>82</v>
      </c>
      <c r="AM3514" s="2">
        <v>675</v>
      </c>
      <c r="AN3514" s="2" t="s">
        <v>81</v>
      </c>
      <c r="AO3514" s="2" t="s">
        <v>82</v>
      </c>
      <c r="AP3514" s="2">
        <v>675</v>
      </c>
      <c r="AQ3514" s="2" t="s">
        <v>83</v>
      </c>
      <c r="AR3514" s="2" t="s">
        <v>82</v>
      </c>
      <c r="AV3514" s="2">
        <v>675</v>
      </c>
      <c r="AW3514" s="2" t="s">
        <v>83</v>
      </c>
      <c r="AX3514" s="2" t="s">
        <v>82</v>
      </c>
      <c r="AY3514" s="2">
        <v>675</v>
      </c>
      <c r="AZ3514" s="2" t="s">
        <v>81</v>
      </c>
      <c r="BA3514" s="2" t="s">
        <v>82</v>
      </c>
      <c r="BB3514" s="2">
        <v>675</v>
      </c>
      <c r="BC3514" s="2" t="s">
        <v>83</v>
      </c>
      <c r="BD3514" s="2" t="s">
        <v>82</v>
      </c>
      <c r="BE3514" s="23" t="str">
        <f t="shared" si="554"/>
        <v>EMF ja</v>
      </c>
      <c r="BF3514" s="23">
        <f t="shared" si="549"/>
        <v>175</v>
      </c>
      <c r="BG3514" s="23" t="str">
        <f t="shared" si="550"/>
        <v>100-499m</v>
      </c>
      <c r="BH3514" s="23">
        <f t="shared" si="555"/>
        <v>1</v>
      </c>
      <c r="BM3514" s="2" t="s">
        <v>162</v>
      </c>
      <c r="BN3514" s="2">
        <v>175</v>
      </c>
      <c r="BO3514" s="2" t="s">
        <v>14095</v>
      </c>
      <c r="BP3514" s="3">
        <v>1</v>
      </c>
      <c r="BQ3514" s="2" t="s">
        <v>14085</v>
      </c>
    </row>
    <row r="3515" spans="1:70" ht="16.149999999999999" customHeight="1" x14ac:dyDescent="0.25">
      <c r="A3515" s="93">
        <v>3514</v>
      </c>
      <c r="B3515" s="2" t="s">
        <v>211</v>
      </c>
      <c r="C3515" s="2" t="s">
        <v>14097</v>
      </c>
      <c r="D3515" s="2" t="s">
        <v>137</v>
      </c>
      <c r="E3515" s="2" t="s">
        <v>6208</v>
      </c>
      <c r="F3515" s="67">
        <v>43635</v>
      </c>
      <c r="G3515" s="3">
        <f t="shared" si="552"/>
        <v>6</v>
      </c>
      <c r="H3515" s="3">
        <f t="shared" si="553"/>
        <v>2019</v>
      </c>
      <c r="I3515" s="92">
        <v>0.49652777777777801</v>
      </c>
      <c r="J3515" s="20">
        <f t="shared" si="548"/>
        <v>11</v>
      </c>
      <c r="K3515" s="5" t="str">
        <f t="shared" si="551"/>
        <v>ja</v>
      </c>
      <c r="L3515" s="5" t="s">
        <v>91</v>
      </c>
      <c r="M3515" s="6" t="s">
        <v>115</v>
      </c>
      <c r="N3515" s="5">
        <v>12</v>
      </c>
      <c r="O3515" s="5" t="s">
        <v>126</v>
      </c>
      <c r="P3515" s="127" t="s">
        <v>4605</v>
      </c>
      <c r="R3515" s="6" t="s">
        <v>77</v>
      </c>
      <c r="S3515" s="127"/>
      <c r="T3515" s="6" t="s">
        <v>80</v>
      </c>
      <c r="U3515" s="2" t="s">
        <v>74</v>
      </c>
      <c r="V3515" s="2" t="s">
        <v>109</v>
      </c>
      <c r="X3515" s="2">
        <v>437</v>
      </c>
      <c r="Y3515" s="2" t="s">
        <v>83</v>
      </c>
      <c r="Z3515" s="2" t="s">
        <v>84</v>
      </c>
      <c r="AA3515" s="2">
        <v>120</v>
      </c>
      <c r="AB3515" s="2" t="s">
        <v>81</v>
      </c>
      <c r="AC3515" s="2" t="s">
        <v>82</v>
      </c>
      <c r="AD3515" s="2">
        <v>437</v>
      </c>
      <c r="AE3515" s="2" t="s">
        <v>83</v>
      </c>
      <c r="AF3515" s="2" t="s">
        <v>84</v>
      </c>
      <c r="AJ3515" s="2">
        <v>235</v>
      </c>
      <c r="AK3515" s="2" t="s">
        <v>81</v>
      </c>
      <c r="AL3515" s="2" t="s">
        <v>82</v>
      </c>
      <c r="AM3515" s="2">
        <v>235</v>
      </c>
      <c r="AN3515" s="2" t="s">
        <v>81</v>
      </c>
      <c r="AO3515" s="2" t="s">
        <v>82</v>
      </c>
      <c r="AP3515" s="2">
        <v>235</v>
      </c>
      <c r="AQ3515" s="2" t="s">
        <v>81</v>
      </c>
      <c r="AR3515" s="2" t="s">
        <v>82</v>
      </c>
      <c r="AV3515" s="2">
        <v>437</v>
      </c>
      <c r="AW3515" s="2" t="s">
        <v>83</v>
      </c>
      <c r="AX3515" s="2" t="s">
        <v>84</v>
      </c>
      <c r="AY3515" s="2">
        <v>437</v>
      </c>
      <c r="AZ3515" s="2" t="s">
        <v>81</v>
      </c>
      <c r="BA3515" s="2" t="s">
        <v>84</v>
      </c>
      <c r="BB3515" s="2">
        <v>437</v>
      </c>
      <c r="BC3515" s="2" t="s">
        <v>84</v>
      </c>
      <c r="BD3515" s="2" t="s">
        <v>168</v>
      </c>
      <c r="BE3515" s="23" t="str">
        <f t="shared" si="554"/>
        <v>EMF ja</v>
      </c>
      <c r="BF3515" s="23" t="str">
        <f t="shared" si="549"/>
        <v/>
      </c>
      <c r="BG3515" s="23" t="str">
        <f t="shared" si="550"/>
        <v/>
      </c>
      <c r="BH3515" s="23">
        <f t="shared" si="555"/>
        <v>1</v>
      </c>
      <c r="BI3515" s="2" t="s">
        <v>109</v>
      </c>
      <c r="BJ3515" s="2" t="s">
        <v>109</v>
      </c>
      <c r="BO3515" s="2" t="s">
        <v>14098</v>
      </c>
      <c r="BP3515" s="3">
        <v>1</v>
      </c>
      <c r="BQ3515" s="2" t="s">
        <v>14088</v>
      </c>
    </row>
    <row r="3516" spans="1:70" ht="16.149999999999999" customHeight="1" x14ac:dyDescent="0.25">
      <c r="A3516" s="93">
        <v>3515</v>
      </c>
      <c r="B3516" s="2" t="s">
        <v>211</v>
      </c>
      <c r="C3516" s="2" t="s">
        <v>9970</v>
      </c>
      <c r="D3516" s="2" t="s">
        <v>89</v>
      </c>
      <c r="E3516" s="2" t="s">
        <v>415</v>
      </c>
      <c r="F3516" s="67">
        <v>43643</v>
      </c>
      <c r="G3516" s="3">
        <f t="shared" si="552"/>
        <v>6</v>
      </c>
      <c r="H3516" s="3">
        <f t="shared" si="553"/>
        <v>2019</v>
      </c>
      <c r="I3516" s="92">
        <v>0.3125</v>
      </c>
      <c r="J3516" s="20">
        <f t="shared" si="548"/>
        <v>7</v>
      </c>
      <c r="K3516" s="5" t="str">
        <f t="shared" si="551"/>
        <v>ja</v>
      </c>
      <c r="L3516" s="5" t="s">
        <v>91</v>
      </c>
      <c r="M3516" s="6" t="s">
        <v>11554</v>
      </c>
      <c r="N3516" s="5">
        <v>58</v>
      </c>
      <c r="O3516" s="2" t="s">
        <v>126</v>
      </c>
      <c r="P3516" s="127" t="s">
        <v>14100</v>
      </c>
      <c r="R3516" s="6" t="s">
        <v>77</v>
      </c>
      <c r="S3516" s="127"/>
      <c r="T3516" s="6" t="s">
        <v>202</v>
      </c>
      <c r="BE3516" s="23" t="str">
        <f t="shared" si="554"/>
        <v>EMF nein</v>
      </c>
      <c r="BF3516" s="23" t="str">
        <f t="shared" si="549"/>
        <v/>
      </c>
      <c r="BG3516" s="23" t="str">
        <f t="shared" si="550"/>
        <v/>
      </c>
      <c r="BH3516" s="23">
        <f t="shared" si="555"/>
        <v>0</v>
      </c>
      <c r="BO3516" s="2" t="s">
        <v>14101</v>
      </c>
      <c r="BP3516" s="3">
        <v>1</v>
      </c>
      <c r="BQ3516" s="2" t="s">
        <v>14092</v>
      </c>
    </row>
    <row r="3517" spans="1:70" ht="16.149999999999999" customHeight="1" x14ac:dyDescent="0.25">
      <c r="A3517" s="93">
        <v>3516</v>
      </c>
      <c r="B3517" s="2" t="s">
        <v>211</v>
      </c>
      <c r="C3517" s="2" t="s">
        <v>14103</v>
      </c>
      <c r="D3517" s="2" t="s">
        <v>158</v>
      </c>
      <c r="E3517" s="2" t="s">
        <v>14104</v>
      </c>
      <c r="F3517" s="67">
        <v>43641</v>
      </c>
      <c r="G3517" s="3">
        <f t="shared" si="552"/>
        <v>6</v>
      </c>
      <c r="H3517" s="3">
        <f t="shared" si="553"/>
        <v>2019</v>
      </c>
      <c r="I3517" s="92">
        <v>0.86805555555555503</v>
      </c>
      <c r="J3517" s="20">
        <f t="shared" si="548"/>
        <v>20</v>
      </c>
      <c r="K3517" s="5" t="str">
        <f t="shared" si="551"/>
        <v>ja</v>
      </c>
      <c r="L3517" s="5" t="s">
        <v>91</v>
      </c>
      <c r="M3517" s="6" t="s">
        <v>100</v>
      </c>
      <c r="O3517" s="2" t="s">
        <v>126</v>
      </c>
      <c r="P3517" s="127" t="s">
        <v>14105</v>
      </c>
      <c r="Q3517" s="6" t="s">
        <v>299</v>
      </c>
      <c r="R3517" s="6" t="s">
        <v>77</v>
      </c>
      <c r="S3517" s="127"/>
      <c r="T3517" s="6" t="s">
        <v>80</v>
      </c>
      <c r="X3517" s="2">
        <v>564</v>
      </c>
      <c r="Y3517" s="2" t="s">
        <v>81</v>
      </c>
      <c r="Z3517" s="2" t="s">
        <v>82</v>
      </c>
      <c r="AA3517" s="2">
        <v>564</v>
      </c>
      <c r="AB3517" s="2" t="s">
        <v>81</v>
      </c>
      <c r="AC3517" s="2" t="s">
        <v>82</v>
      </c>
      <c r="AD3517" s="2">
        <v>564</v>
      </c>
      <c r="AE3517" s="2" t="s">
        <v>13844</v>
      </c>
      <c r="AF3517" s="2" t="s">
        <v>82</v>
      </c>
      <c r="AJ3517" s="2">
        <v>564</v>
      </c>
      <c r="AK3517" s="2" t="s">
        <v>81</v>
      </c>
      <c r="AL3517" s="2" t="s">
        <v>82</v>
      </c>
      <c r="AM3517" s="2">
        <v>564</v>
      </c>
      <c r="AN3517" s="2" t="s">
        <v>81</v>
      </c>
      <c r="AO3517" s="2" t="s">
        <v>82</v>
      </c>
      <c r="AP3517" s="2">
        <v>564</v>
      </c>
      <c r="AQ3517" s="2" t="s">
        <v>13844</v>
      </c>
      <c r="AR3517" s="2" t="s">
        <v>82</v>
      </c>
      <c r="BE3517" s="23" t="str">
        <f t="shared" si="554"/>
        <v>EMF ja</v>
      </c>
      <c r="BF3517" s="23">
        <f t="shared" si="549"/>
        <v>4200</v>
      </c>
      <c r="BG3517" s="23" t="str">
        <f t="shared" si="550"/>
        <v>500+m</v>
      </c>
      <c r="BH3517" s="23">
        <f t="shared" si="555"/>
        <v>1</v>
      </c>
      <c r="BI3517" s="2" t="s">
        <v>162</v>
      </c>
      <c r="BJ3517" s="2">
        <v>4200</v>
      </c>
      <c r="BO3517" s="2" t="s">
        <v>14106</v>
      </c>
      <c r="BP3517" s="3">
        <v>1</v>
      </c>
      <c r="BQ3517" s="2" t="s">
        <v>14096</v>
      </c>
    </row>
    <row r="3518" spans="1:70" ht="16.149999999999999" customHeight="1" x14ac:dyDescent="0.25">
      <c r="A3518" s="93">
        <v>3517</v>
      </c>
      <c r="B3518" s="2" t="s">
        <v>87</v>
      </c>
      <c r="C3518" s="65" t="s">
        <v>13345</v>
      </c>
      <c r="D3518" s="2" t="s">
        <v>137</v>
      </c>
      <c r="E3518" s="2" t="s">
        <v>14108</v>
      </c>
      <c r="F3518" s="67">
        <v>43612</v>
      </c>
      <c r="G3518" s="3">
        <f t="shared" si="552"/>
        <v>5</v>
      </c>
      <c r="H3518" s="3">
        <f t="shared" si="553"/>
        <v>2019</v>
      </c>
      <c r="I3518" s="92">
        <v>0.42013888888888901</v>
      </c>
      <c r="J3518" s="20">
        <f t="shared" si="548"/>
        <v>10</v>
      </c>
      <c r="K3518" s="5" t="str">
        <f t="shared" si="551"/>
        <v>ja</v>
      </c>
      <c r="L3518" s="5" t="s">
        <v>91</v>
      </c>
      <c r="M3518" s="6" t="s">
        <v>74</v>
      </c>
      <c r="N3518" s="5">
        <v>86</v>
      </c>
      <c r="O3518" s="2" t="s">
        <v>5139</v>
      </c>
      <c r="P3518" s="127" t="s">
        <v>14109</v>
      </c>
      <c r="R3518" s="6" t="s">
        <v>77</v>
      </c>
      <c r="S3518" s="127"/>
      <c r="T3518" s="6" t="s">
        <v>80</v>
      </c>
      <c r="U3518" s="127" t="s">
        <v>74</v>
      </c>
      <c r="BE3518" s="23" t="str">
        <f t="shared" si="554"/>
        <v>EMF nein</v>
      </c>
      <c r="BF3518" s="23" t="str">
        <f t="shared" si="549"/>
        <v/>
      </c>
      <c r="BG3518" s="23" t="str">
        <f t="shared" si="550"/>
        <v/>
      </c>
      <c r="BH3518" s="23">
        <f t="shared" si="555"/>
        <v>0</v>
      </c>
      <c r="BO3518" s="2" t="s">
        <v>14110</v>
      </c>
      <c r="BP3518" s="3">
        <v>1</v>
      </c>
      <c r="BQ3518" s="2" t="s">
        <v>14099</v>
      </c>
    </row>
    <row r="3519" spans="1:70" ht="16.149999999999999" customHeight="1" x14ac:dyDescent="0.25">
      <c r="A3519" s="93">
        <v>3518</v>
      </c>
      <c r="B3519" s="2" t="s">
        <v>211</v>
      </c>
      <c r="C3519" s="116" t="s">
        <v>1851</v>
      </c>
      <c r="D3519" s="2" t="s">
        <v>89</v>
      </c>
      <c r="E3519" s="2" t="s">
        <v>2388</v>
      </c>
      <c r="F3519" s="67">
        <v>43643</v>
      </c>
      <c r="G3519" s="3">
        <f t="shared" si="552"/>
        <v>6</v>
      </c>
      <c r="H3519" s="3">
        <f t="shared" si="553"/>
        <v>2019</v>
      </c>
      <c r="I3519" s="92">
        <v>0.62152777777777801</v>
      </c>
      <c r="J3519" s="20">
        <f t="shared" ref="J3519:J3582" si="556">IF(I3519&lt;&gt;"",HOUR(I3519),"")</f>
        <v>14</v>
      </c>
      <c r="K3519" s="5" t="str">
        <f t="shared" si="551"/>
        <v>ja</v>
      </c>
      <c r="L3519" s="5" t="s">
        <v>73</v>
      </c>
      <c r="M3519" s="6" t="s">
        <v>115</v>
      </c>
      <c r="N3519" s="5">
        <v>50</v>
      </c>
      <c r="O3519" s="2" t="s">
        <v>75</v>
      </c>
      <c r="P3519" s="127" t="s">
        <v>14112</v>
      </c>
      <c r="R3519" s="6" t="s">
        <v>77</v>
      </c>
      <c r="S3519" s="127"/>
      <c r="T3519" s="6" t="s">
        <v>202</v>
      </c>
      <c r="U3519" s="2" t="s">
        <v>1312</v>
      </c>
      <c r="X3519" s="2">
        <v>32</v>
      </c>
      <c r="Y3519" s="2" t="s">
        <v>81</v>
      </c>
      <c r="Z3519" s="2" t="s">
        <v>82</v>
      </c>
      <c r="AA3519" s="2" t="s">
        <v>109</v>
      </c>
      <c r="AB3519" s="2" t="s">
        <v>109</v>
      </c>
      <c r="AD3519" s="2">
        <v>36</v>
      </c>
      <c r="AE3519" s="2" t="s">
        <v>94</v>
      </c>
      <c r="AF3519" s="2" t="s">
        <v>84</v>
      </c>
      <c r="AJ3519" s="2">
        <v>208</v>
      </c>
      <c r="AK3519" s="2" t="s">
        <v>81</v>
      </c>
      <c r="AL3519" s="2" t="s">
        <v>82</v>
      </c>
      <c r="AM3519" s="2">
        <v>208</v>
      </c>
      <c r="AN3519" s="2" t="s">
        <v>81</v>
      </c>
      <c r="AO3519" s="2" t="s">
        <v>82</v>
      </c>
      <c r="AP3519" s="2">
        <v>208</v>
      </c>
      <c r="AQ3519" s="2" t="s">
        <v>81</v>
      </c>
      <c r="AR3519" s="2" t="s">
        <v>82</v>
      </c>
      <c r="AV3519" s="2">
        <v>240</v>
      </c>
      <c r="AW3519" s="2" t="s">
        <v>81</v>
      </c>
      <c r="AX3519" s="2" t="s">
        <v>168</v>
      </c>
      <c r="AY3519" s="2">
        <v>240</v>
      </c>
      <c r="AZ3519" s="2" t="s">
        <v>94</v>
      </c>
      <c r="BA3519" s="2" t="s">
        <v>168</v>
      </c>
      <c r="BB3519" s="2">
        <v>240</v>
      </c>
      <c r="BC3519" s="2" t="s">
        <v>83</v>
      </c>
      <c r="BD3519" s="2" t="s">
        <v>168</v>
      </c>
      <c r="BE3519" s="23" t="str">
        <f t="shared" si="554"/>
        <v>EMF nein</v>
      </c>
      <c r="BF3519" s="23" t="str">
        <f t="shared" si="549"/>
        <v/>
      </c>
      <c r="BG3519" s="23" t="str">
        <f t="shared" si="550"/>
        <v/>
      </c>
      <c r="BH3519" s="23">
        <f t="shared" si="555"/>
        <v>0</v>
      </c>
      <c r="BO3519" s="2" t="s">
        <v>14113</v>
      </c>
      <c r="BP3519" s="3">
        <v>1</v>
      </c>
      <c r="BQ3519" s="2" t="s">
        <v>14102</v>
      </c>
    </row>
    <row r="3520" spans="1:70" ht="16.149999999999999" customHeight="1" x14ac:dyDescent="0.25">
      <c r="A3520" s="93">
        <v>3519</v>
      </c>
      <c r="B3520" s="2" t="s">
        <v>211</v>
      </c>
      <c r="C3520" s="2" t="s">
        <v>1091</v>
      </c>
      <c r="D3520" s="2" t="s">
        <v>151</v>
      </c>
      <c r="E3520" s="2" t="s">
        <v>14115</v>
      </c>
      <c r="F3520" s="67">
        <v>43645</v>
      </c>
      <c r="G3520" s="3">
        <f t="shared" si="552"/>
        <v>6</v>
      </c>
      <c r="H3520" s="3">
        <f t="shared" si="553"/>
        <v>2019</v>
      </c>
      <c r="I3520" s="92">
        <v>0.80902777777777801</v>
      </c>
      <c r="J3520" s="20">
        <f t="shared" si="556"/>
        <v>19</v>
      </c>
      <c r="K3520" s="5" t="str">
        <f t="shared" si="551"/>
        <v>ja</v>
      </c>
      <c r="L3520" s="5" t="s">
        <v>91</v>
      </c>
      <c r="M3520" s="6" t="s">
        <v>100</v>
      </c>
      <c r="N3520" s="5">
        <v>44</v>
      </c>
      <c r="O3520" s="2" t="s">
        <v>126</v>
      </c>
      <c r="P3520" s="127" t="s">
        <v>14116</v>
      </c>
      <c r="R3520" s="6" t="s">
        <v>77</v>
      </c>
      <c r="S3520" s="127"/>
      <c r="T3520" s="6" t="s">
        <v>202</v>
      </c>
      <c r="X3520" s="2">
        <v>416</v>
      </c>
      <c r="Y3520" s="2" t="s">
        <v>81</v>
      </c>
      <c r="Z3520" s="2" t="s">
        <v>84</v>
      </c>
      <c r="AA3520" s="2">
        <v>416</v>
      </c>
      <c r="AB3520" s="2" t="s">
        <v>81</v>
      </c>
      <c r="AC3520" s="2" t="s">
        <v>84</v>
      </c>
      <c r="AD3520" s="2">
        <v>416</v>
      </c>
      <c r="AE3520" s="2" t="s">
        <v>81</v>
      </c>
      <c r="AF3520" s="2" t="s">
        <v>84</v>
      </c>
      <c r="AJ3520" s="2">
        <v>193</v>
      </c>
      <c r="AK3520" s="2" t="s">
        <v>81</v>
      </c>
      <c r="AL3520" s="2" t="s">
        <v>168</v>
      </c>
      <c r="AM3520" s="2">
        <v>692</v>
      </c>
      <c r="AN3520" s="2" t="s">
        <v>81</v>
      </c>
      <c r="AO3520" s="2" t="s">
        <v>168</v>
      </c>
      <c r="AP3520" s="2">
        <v>692</v>
      </c>
      <c r="AQ3520" s="2" t="s">
        <v>81</v>
      </c>
      <c r="AR3520" s="2" t="s">
        <v>168</v>
      </c>
      <c r="BE3520" s="23" t="str">
        <f t="shared" si="554"/>
        <v>EMF ja</v>
      </c>
      <c r="BF3520" s="23">
        <f t="shared" si="549"/>
        <v>325</v>
      </c>
      <c r="BG3520" s="23" t="str">
        <f t="shared" si="550"/>
        <v>100-499m</v>
      </c>
      <c r="BH3520" s="23">
        <f t="shared" si="555"/>
        <v>1</v>
      </c>
      <c r="BI3520" s="2" t="s">
        <v>162</v>
      </c>
      <c r="BJ3520" s="2">
        <v>325</v>
      </c>
      <c r="BO3520" s="2" t="s">
        <v>14117</v>
      </c>
      <c r="BP3520" s="3">
        <v>1</v>
      </c>
      <c r="BQ3520" s="2" t="s">
        <v>14107</v>
      </c>
    </row>
    <row r="3521" spans="1:69" ht="16.149999999999999" customHeight="1" x14ac:dyDescent="0.25">
      <c r="A3521" s="93">
        <v>3520</v>
      </c>
      <c r="B3521" s="2" t="s">
        <v>211</v>
      </c>
      <c r="C3521" s="2" t="s">
        <v>14118</v>
      </c>
      <c r="D3521" s="2" t="s">
        <v>137</v>
      </c>
      <c r="E3521" s="2" t="s">
        <v>14119</v>
      </c>
      <c r="F3521" s="67">
        <v>43634</v>
      </c>
      <c r="G3521" s="3">
        <f t="shared" si="552"/>
        <v>6</v>
      </c>
      <c r="H3521" s="3">
        <f t="shared" si="553"/>
        <v>2019</v>
      </c>
      <c r="I3521" s="92">
        <v>0.24652777777777801</v>
      </c>
      <c r="J3521" s="20">
        <f t="shared" si="556"/>
        <v>5</v>
      </c>
      <c r="K3521" s="5" t="str">
        <f t="shared" si="551"/>
        <v>ja</v>
      </c>
      <c r="L3521" s="5" t="s">
        <v>91</v>
      </c>
      <c r="M3521" s="6" t="s">
        <v>74</v>
      </c>
      <c r="N3521" s="5">
        <v>44</v>
      </c>
      <c r="O3521" s="2" t="s">
        <v>140</v>
      </c>
      <c r="P3521" s="127" t="s">
        <v>14120</v>
      </c>
      <c r="R3521" s="6" t="s">
        <v>77</v>
      </c>
      <c r="S3521" s="127" t="s">
        <v>78</v>
      </c>
      <c r="X3521" s="2">
        <v>50</v>
      </c>
      <c r="Y3521" s="2" t="s">
        <v>81</v>
      </c>
      <c r="Z3521" s="2" t="s">
        <v>84</v>
      </c>
      <c r="AD3521" s="2">
        <v>50</v>
      </c>
      <c r="AE3521" s="2" t="s">
        <v>81</v>
      </c>
      <c r="AF3521" s="2" t="s">
        <v>84</v>
      </c>
      <c r="BE3521" s="23" t="str">
        <f t="shared" si="554"/>
        <v>EMF ja</v>
      </c>
      <c r="BF3521" s="23">
        <f t="shared" si="549"/>
        <v>1100</v>
      </c>
      <c r="BG3521" s="23" t="str">
        <f t="shared" si="550"/>
        <v>500+m</v>
      </c>
      <c r="BH3521" s="23">
        <f t="shared" si="555"/>
        <v>2</v>
      </c>
      <c r="BI3521" s="2" t="s">
        <v>162</v>
      </c>
      <c r="BJ3521" s="2">
        <v>1400</v>
      </c>
      <c r="BK3521" s="2" t="s">
        <v>162</v>
      </c>
      <c r="BL3521" s="2">
        <v>1100</v>
      </c>
      <c r="BO3521" s="2" t="s">
        <v>14121</v>
      </c>
      <c r="BP3521" s="3">
        <v>1</v>
      </c>
      <c r="BQ3521" s="2" t="s">
        <v>14111</v>
      </c>
    </row>
    <row r="3522" spans="1:69" ht="16.149999999999999" customHeight="1" x14ac:dyDescent="0.25">
      <c r="A3522" s="93">
        <v>3521</v>
      </c>
      <c r="B3522" s="2" t="s">
        <v>211</v>
      </c>
      <c r="C3522" s="2" t="s">
        <v>13378</v>
      </c>
      <c r="D3522" s="2" t="s">
        <v>89</v>
      </c>
      <c r="E3522" s="2" t="s">
        <v>14122</v>
      </c>
      <c r="F3522" s="67">
        <v>43645</v>
      </c>
      <c r="G3522" s="3">
        <f t="shared" si="552"/>
        <v>6</v>
      </c>
      <c r="H3522" s="3">
        <f t="shared" si="553"/>
        <v>2019</v>
      </c>
      <c r="I3522" s="92">
        <v>0.75694444444444398</v>
      </c>
      <c r="J3522" s="20">
        <f t="shared" si="556"/>
        <v>18</v>
      </c>
      <c r="K3522" s="5" t="str">
        <f t="shared" si="551"/>
        <v>ja</v>
      </c>
      <c r="L3522" s="5" t="s">
        <v>91</v>
      </c>
      <c r="M3522" s="6" t="s">
        <v>74</v>
      </c>
      <c r="N3522" s="5">
        <v>68</v>
      </c>
      <c r="O3522" s="2" t="s">
        <v>5139</v>
      </c>
      <c r="P3522" s="127" t="s">
        <v>14123</v>
      </c>
      <c r="R3522" s="6" t="s">
        <v>77</v>
      </c>
      <c r="S3522" s="127"/>
      <c r="T3522" s="6" t="s">
        <v>80</v>
      </c>
      <c r="U3522" s="2" t="s">
        <v>74</v>
      </c>
      <c r="V3522" s="5" t="s">
        <v>80</v>
      </c>
      <c r="X3522" s="2">
        <v>150</v>
      </c>
      <c r="Y3522" s="2" t="s">
        <v>81</v>
      </c>
      <c r="Z3522" s="2" t="s">
        <v>168</v>
      </c>
      <c r="AD3522" s="2">
        <v>150</v>
      </c>
      <c r="AE3522" s="2" t="s">
        <v>81</v>
      </c>
      <c r="AF3522" s="2" t="s">
        <v>168</v>
      </c>
      <c r="BE3522" s="23" t="str">
        <f t="shared" si="554"/>
        <v>EMF ja</v>
      </c>
      <c r="BF3522" s="23">
        <f t="shared" si="549"/>
        <v>480</v>
      </c>
      <c r="BG3522" s="23" t="str">
        <f t="shared" si="550"/>
        <v>100-499m</v>
      </c>
      <c r="BH3522" s="23">
        <f t="shared" si="555"/>
        <v>1</v>
      </c>
      <c r="BM3522" s="2" t="s">
        <v>162</v>
      </c>
      <c r="BN3522" s="2">
        <v>480</v>
      </c>
      <c r="BO3522" s="2" t="s">
        <v>14124</v>
      </c>
      <c r="BP3522" s="3">
        <v>1</v>
      </c>
      <c r="BQ3522" s="2" t="s">
        <v>14114</v>
      </c>
    </row>
    <row r="3523" spans="1:69" ht="15.75" customHeight="1" x14ac:dyDescent="0.25">
      <c r="A3523" s="93">
        <v>3522</v>
      </c>
      <c r="B3523" s="2" t="s">
        <v>211</v>
      </c>
      <c r="C3523" s="2" t="s">
        <v>645</v>
      </c>
      <c r="D3523" s="2" t="s">
        <v>71</v>
      </c>
      <c r="E3523" s="2" t="s">
        <v>14125</v>
      </c>
      <c r="F3523" s="67">
        <v>43630</v>
      </c>
      <c r="G3523" s="3">
        <f t="shared" si="552"/>
        <v>6</v>
      </c>
      <c r="H3523" s="3">
        <f t="shared" si="553"/>
        <v>2019</v>
      </c>
      <c r="I3523" s="92">
        <v>10</v>
      </c>
      <c r="J3523" s="20">
        <f t="shared" si="556"/>
        <v>0</v>
      </c>
      <c r="K3523" s="5" t="str">
        <f t="shared" si="551"/>
        <v>ja</v>
      </c>
      <c r="L3523" s="5" t="s">
        <v>91</v>
      </c>
      <c r="M3523" s="6" t="s">
        <v>74</v>
      </c>
      <c r="N3523" s="5">
        <v>36</v>
      </c>
      <c r="O3523" s="2" t="s">
        <v>126</v>
      </c>
      <c r="P3523" s="127" t="s">
        <v>14126</v>
      </c>
      <c r="R3523" s="6" t="s">
        <v>77</v>
      </c>
      <c r="S3523" s="127"/>
      <c r="X3523" s="2">
        <v>399</v>
      </c>
      <c r="Y3523" s="2" t="s">
        <v>81</v>
      </c>
      <c r="Z3523" s="2" t="s">
        <v>161</v>
      </c>
      <c r="AA3523" s="2">
        <v>399</v>
      </c>
      <c r="AB3523" s="2" t="s">
        <v>81</v>
      </c>
      <c r="AC3523" s="2" t="s">
        <v>161</v>
      </c>
      <c r="AD3523" s="2">
        <v>399</v>
      </c>
      <c r="AE3523" s="2" t="s">
        <v>81</v>
      </c>
      <c r="AF3523" s="2" t="s">
        <v>83</v>
      </c>
      <c r="AJ3523" s="2">
        <v>399</v>
      </c>
      <c r="AK3523" s="2" t="s">
        <v>81</v>
      </c>
      <c r="AL3523" s="2" t="s">
        <v>161</v>
      </c>
      <c r="AM3523" s="2">
        <v>399</v>
      </c>
      <c r="AN3523" s="2" t="s">
        <v>81</v>
      </c>
      <c r="AO3523" s="2" t="s">
        <v>161</v>
      </c>
      <c r="AP3523" s="2">
        <v>399</v>
      </c>
      <c r="AQ3523" s="2" t="s">
        <v>81</v>
      </c>
      <c r="AR3523" s="2" t="s">
        <v>161</v>
      </c>
      <c r="BE3523" s="23" t="str">
        <f t="shared" si="554"/>
        <v>EMF nein</v>
      </c>
      <c r="BF3523" s="23" t="str">
        <f t="shared" ref="BF3523:BF3586" si="557">IF(SUM(BJ3523,BL3523,BN3523)=0,"",MIN(BJ3523,BL3523,BN3523))</f>
        <v/>
      </c>
      <c r="BG3523" s="23" t="str">
        <f t="shared" ref="BG3523:BG3586" si="558">IF(BF3523="","",IF(BF3523&lt;100,"&lt;100m",IF(AND(BF3523&gt;99, BF3523&lt;500),"100-499m",IF(BF3523&gt;499,"500+m",""))))</f>
        <v/>
      </c>
      <c r="BH3523" s="23">
        <f t="shared" si="555"/>
        <v>0</v>
      </c>
      <c r="BO3523" s="2" t="s">
        <v>14127</v>
      </c>
      <c r="BP3523" s="3">
        <v>1</v>
      </c>
      <c r="BQ3523" s="2" t="s">
        <v>14128</v>
      </c>
    </row>
    <row r="3524" spans="1:69" ht="15.75" customHeight="1" x14ac:dyDescent="0.25">
      <c r="A3524" s="93">
        <v>3523</v>
      </c>
      <c r="B3524" s="2" t="s">
        <v>211</v>
      </c>
      <c r="C3524" s="2" t="s">
        <v>14129</v>
      </c>
      <c r="D3524" s="2" t="s">
        <v>896</v>
      </c>
      <c r="E3524" s="2" t="s">
        <v>14130</v>
      </c>
      <c r="F3524" s="67">
        <v>43629</v>
      </c>
      <c r="G3524" s="3">
        <f t="shared" si="552"/>
        <v>6</v>
      </c>
      <c r="H3524" s="3">
        <f t="shared" si="553"/>
        <v>2019</v>
      </c>
      <c r="I3524" s="92">
        <v>0.62708333333333299</v>
      </c>
      <c r="J3524" s="20">
        <f t="shared" si="556"/>
        <v>15</v>
      </c>
      <c r="K3524" s="5" t="str">
        <f t="shared" si="551"/>
        <v>ja</v>
      </c>
      <c r="L3524" s="5" t="s">
        <v>91</v>
      </c>
      <c r="M3524" s="6" t="s">
        <v>100</v>
      </c>
      <c r="N3524" s="5">
        <v>58</v>
      </c>
      <c r="O3524" s="5" t="s">
        <v>126</v>
      </c>
      <c r="P3524" s="127" t="s">
        <v>14131</v>
      </c>
      <c r="R3524" s="6" t="s">
        <v>77</v>
      </c>
      <c r="S3524" s="127"/>
      <c r="T3524" s="6" t="s">
        <v>80</v>
      </c>
      <c r="X3524" s="2">
        <v>1400</v>
      </c>
      <c r="Y3524" s="2" t="s">
        <v>83</v>
      </c>
      <c r="Z3524" s="2" t="s">
        <v>82</v>
      </c>
      <c r="AA3524" s="2">
        <v>1400</v>
      </c>
      <c r="AB3524" s="2" t="s">
        <v>81</v>
      </c>
      <c r="AC3524" s="2" t="s">
        <v>82</v>
      </c>
      <c r="AD3524" s="2">
        <v>1400</v>
      </c>
      <c r="AE3524" s="2" t="s">
        <v>83</v>
      </c>
      <c r="AF3524" s="2" t="s">
        <v>82</v>
      </c>
      <c r="AJ3524" s="2">
        <v>1400</v>
      </c>
      <c r="AK3524" s="2" t="s">
        <v>83</v>
      </c>
      <c r="AL3524" s="2" t="s">
        <v>82</v>
      </c>
      <c r="AM3524" s="2">
        <v>1400</v>
      </c>
      <c r="AN3524" s="2" t="s">
        <v>81</v>
      </c>
      <c r="AO3524" s="2" t="s">
        <v>82</v>
      </c>
      <c r="AP3524" s="2">
        <v>1400</v>
      </c>
      <c r="AQ3524" s="2" t="s">
        <v>83</v>
      </c>
      <c r="AR3524" s="2" t="s">
        <v>82</v>
      </c>
      <c r="AV3524" s="2">
        <v>1290</v>
      </c>
      <c r="AW3524" s="2" t="s">
        <v>83</v>
      </c>
      <c r="AX3524" s="2" t="s">
        <v>168</v>
      </c>
      <c r="AY3524" s="2">
        <v>1290</v>
      </c>
      <c r="AZ3524" s="2" t="s">
        <v>81</v>
      </c>
      <c r="BA3524" s="2" t="s">
        <v>168</v>
      </c>
      <c r="BB3524" s="2">
        <v>1290</v>
      </c>
      <c r="BC3524" s="2" t="s">
        <v>81</v>
      </c>
      <c r="BD3524" s="2" t="s">
        <v>168</v>
      </c>
      <c r="BE3524" s="23" t="str">
        <f t="shared" si="554"/>
        <v>EMF nein</v>
      </c>
      <c r="BF3524" s="23" t="str">
        <f t="shared" si="557"/>
        <v/>
      </c>
      <c r="BG3524" s="23" t="str">
        <f t="shared" si="558"/>
        <v/>
      </c>
      <c r="BH3524" s="23">
        <f t="shared" si="555"/>
        <v>0</v>
      </c>
      <c r="BO3524" s="2" t="s">
        <v>14132</v>
      </c>
      <c r="BP3524" s="3">
        <v>1</v>
      </c>
      <c r="BQ3524" s="2" t="s">
        <v>14133</v>
      </c>
    </row>
    <row r="3525" spans="1:69" ht="16.149999999999999" customHeight="1" x14ac:dyDescent="0.25">
      <c r="A3525" s="93">
        <v>3524</v>
      </c>
      <c r="B3525" s="2" t="s">
        <v>87</v>
      </c>
      <c r="C3525" s="2" t="s">
        <v>14134</v>
      </c>
      <c r="D3525" s="2" t="s">
        <v>124</v>
      </c>
      <c r="E3525" s="2" t="s">
        <v>14135</v>
      </c>
      <c r="F3525" s="67">
        <v>43633</v>
      </c>
      <c r="G3525" s="3">
        <f t="shared" si="552"/>
        <v>6</v>
      </c>
      <c r="H3525" s="3">
        <f t="shared" si="553"/>
        <v>2019</v>
      </c>
      <c r="I3525" s="92">
        <v>0.5</v>
      </c>
      <c r="J3525" s="20">
        <f t="shared" si="556"/>
        <v>12</v>
      </c>
      <c r="K3525" s="5" t="str">
        <f t="shared" si="551"/>
        <v>ja</v>
      </c>
      <c r="L3525" s="5" t="s">
        <v>73</v>
      </c>
      <c r="M3525" s="6" t="s">
        <v>74</v>
      </c>
      <c r="N3525" s="5">
        <v>71</v>
      </c>
      <c r="O3525" s="2" t="s">
        <v>75</v>
      </c>
      <c r="P3525" s="127" t="s">
        <v>14136</v>
      </c>
      <c r="R3525" s="6" t="s">
        <v>77</v>
      </c>
      <c r="S3525" s="127"/>
      <c r="U3525" s="2" t="s">
        <v>74</v>
      </c>
      <c r="V3525" s="2" t="s">
        <v>80</v>
      </c>
      <c r="X3525" s="2" t="s">
        <v>109</v>
      </c>
      <c r="BE3525" s="23" t="str">
        <f t="shared" si="554"/>
        <v>EMF nein</v>
      </c>
      <c r="BF3525" s="23" t="str">
        <f t="shared" si="557"/>
        <v/>
      </c>
      <c r="BG3525" s="23" t="str">
        <f t="shared" si="558"/>
        <v/>
      </c>
      <c r="BH3525" s="23">
        <f t="shared" si="555"/>
        <v>0</v>
      </c>
      <c r="BO3525" s="2" t="s">
        <v>14137</v>
      </c>
      <c r="BP3525" s="3">
        <v>1</v>
      </c>
      <c r="BQ3525" s="2" t="s">
        <v>14138</v>
      </c>
    </row>
    <row r="3526" spans="1:69" ht="16.149999999999999" customHeight="1" x14ac:dyDescent="0.25">
      <c r="A3526" s="93">
        <v>3525</v>
      </c>
      <c r="B3526" s="2" t="s">
        <v>211</v>
      </c>
      <c r="C3526" s="124" t="s">
        <v>10498</v>
      </c>
      <c r="D3526" s="2" t="s">
        <v>371</v>
      </c>
      <c r="E3526" s="2" t="s">
        <v>14139</v>
      </c>
      <c r="F3526" s="67">
        <v>43633</v>
      </c>
      <c r="G3526" s="3">
        <f t="shared" si="552"/>
        <v>6</v>
      </c>
      <c r="H3526" s="3">
        <f t="shared" si="553"/>
        <v>2019</v>
      </c>
      <c r="I3526" s="92">
        <v>0.8125</v>
      </c>
      <c r="J3526" s="20">
        <f t="shared" si="556"/>
        <v>19</v>
      </c>
      <c r="K3526" s="5" t="str">
        <f t="shared" si="551"/>
        <v>ja</v>
      </c>
      <c r="L3526" s="5" t="s">
        <v>91</v>
      </c>
      <c r="M3526" s="6" t="s">
        <v>115</v>
      </c>
      <c r="N3526" s="5">
        <v>43</v>
      </c>
      <c r="O3526" s="2" t="s">
        <v>5139</v>
      </c>
      <c r="P3526" s="127" t="s">
        <v>14140</v>
      </c>
      <c r="R3526" s="6" t="s">
        <v>77</v>
      </c>
      <c r="S3526" s="127"/>
      <c r="T3526" s="6" t="s">
        <v>80</v>
      </c>
      <c r="X3526" s="2">
        <v>1510</v>
      </c>
      <c r="Y3526" s="2" t="s">
        <v>81</v>
      </c>
      <c r="Z3526" s="2" t="s">
        <v>82</v>
      </c>
      <c r="AA3526" s="2">
        <v>1510</v>
      </c>
      <c r="AB3526" s="2" t="s">
        <v>81</v>
      </c>
      <c r="AC3526" s="2" t="s">
        <v>82</v>
      </c>
      <c r="AD3526" s="2">
        <v>1510</v>
      </c>
      <c r="AE3526" s="2" t="s">
        <v>83</v>
      </c>
      <c r="AF3526" s="2" t="s">
        <v>82</v>
      </c>
      <c r="BE3526" s="23" t="str">
        <f t="shared" si="554"/>
        <v>EMF nein</v>
      </c>
      <c r="BF3526" s="23" t="str">
        <f t="shared" si="557"/>
        <v/>
      </c>
      <c r="BG3526" s="23" t="str">
        <f t="shared" si="558"/>
        <v/>
      </c>
      <c r="BH3526" s="23">
        <f t="shared" si="555"/>
        <v>0</v>
      </c>
      <c r="BO3526" s="2" t="s">
        <v>14141</v>
      </c>
      <c r="BP3526" s="3">
        <v>1</v>
      </c>
      <c r="BQ3526" s="2" t="s">
        <v>14142</v>
      </c>
    </row>
    <row r="3527" spans="1:69" ht="16.149999999999999" customHeight="1" x14ac:dyDescent="0.25">
      <c r="A3527" s="93">
        <v>3526</v>
      </c>
      <c r="B3527" s="2" t="s">
        <v>69</v>
      </c>
      <c r="C3527" s="2" t="s">
        <v>4318</v>
      </c>
      <c r="D3527" s="67" t="s">
        <v>348</v>
      </c>
      <c r="E3527" s="2" t="s">
        <v>14143</v>
      </c>
      <c r="F3527" s="67">
        <v>42519</v>
      </c>
      <c r="G3527" s="3">
        <f t="shared" si="552"/>
        <v>5</v>
      </c>
      <c r="H3527" s="3">
        <f t="shared" si="553"/>
        <v>2016</v>
      </c>
      <c r="I3527" s="92">
        <v>0.64236111111111105</v>
      </c>
      <c r="J3527" s="20">
        <f t="shared" si="556"/>
        <v>15</v>
      </c>
      <c r="K3527" s="5" t="str">
        <f t="shared" ref="K3527:K3590" si="559">IF(COUNTA(W3527:BN3527)=0,"nein","ja")</f>
        <v>ja</v>
      </c>
      <c r="L3527" s="5" t="s">
        <v>11994</v>
      </c>
      <c r="M3527" s="6" t="s">
        <v>100</v>
      </c>
      <c r="N3527" s="5">
        <v>45</v>
      </c>
      <c r="O3527" s="2" t="s">
        <v>75</v>
      </c>
      <c r="P3527" s="127" t="s">
        <v>14144</v>
      </c>
      <c r="R3527" s="6" t="s">
        <v>77</v>
      </c>
      <c r="S3527" s="127"/>
      <c r="T3527" s="6" t="s">
        <v>80</v>
      </c>
      <c r="X3527" s="2">
        <v>134</v>
      </c>
      <c r="Y3527" s="2" t="s">
        <v>81</v>
      </c>
      <c r="Z3527" s="2" t="s">
        <v>82</v>
      </c>
      <c r="AA3527" s="2">
        <v>134</v>
      </c>
      <c r="AB3527" s="2" t="s">
        <v>81</v>
      </c>
      <c r="AC3527" s="2" t="s">
        <v>82</v>
      </c>
      <c r="AD3527" s="2">
        <v>134</v>
      </c>
      <c r="AE3527" s="2" t="s">
        <v>81</v>
      </c>
      <c r="AF3527" s="2" t="s">
        <v>82</v>
      </c>
      <c r="AJ3527" s="2">
        <v>134</v>
      </c>
      <c r="AK3527" s="2" t="s">
        <v>81</v>
      </c>
      <c r="AL3527" s="2" t="s">
        <v>82</v>
      </c>
      <c r="AM3527" s="2">
        <v>134</v>
      </c>
      <c r="AN3527" s="2" t="s">
        <v>81</v>
      </c>
      <c r="AO3527" s="2" t="s">
        <v>82</v>
      </c>
      <c r="AP3527" s="2">
        <v>134</v>
      </c>
      <c r="AQ3527" s="2" t="s">
        <v>81</v>
      </c>
      <c r="AR3527" s="2" t="s">
        <v>82</v>
      </c>
      <c r="AV3527" s="2">
        <v>253</v>
      </c>
      <c r="AW3527" s="2" t="s">
        <v>81</v>
      </c>
      <c r="AX3527" s="2" t="s">
        <v>161</v>
      </c>
      <c r="AY3527" s="2">
        <v>253</v>
      </c>
      <c r="AZ3527" s="2" t="s">
        <v>94</v>
      </c>
      <c r="BA3527" s="2" t="s">
        <v>161</v>
      </c>
      <c r="BB3527" s="2">
        <v>253</v>
      </c>
      <c r="BC3527" s="2" t="s">
        <v>83</v>
      </c>
      <c r="BD3527" s="2" t="s">
        <v>161</v>
      </c>
      <c r="BE3527" s="23" t="str">
        <f t="shared" si="554"/>
        <v>EMF ja</v>
      </c>
      <c r="BF3527" s="23">
        <f t="shared" si="557"/>
        <v>360</v>
      </c>
      <c r="BG3527" s="23" t="str">
        <f t="shared" si="558"/>
        <v>100-499m</v>
      </c>
      <c r="BH3527" s="23">
        <f t="shared" si="555"/>
        <v>1</v>
      </c>
      <c r="BI3527" s="2" t="s">
        <v>162</v>
      </c>
      <c r="BJ3527" s="2">
        <v>360</v>
      </c>
      <c r="BO3527" s="2" t="s">
        <v>14145</v>
      </c>
      <c r="BP3527" s="3">
        <v>1</v>
      </c>
      <c r="BQ3527" s="2" t="s">
        <v>14146</v>
      </c>
    </row>
    <row r="3528" spans="1:69" ht="16.149999999999999" customHeight="1" x14ac:dyDescent="0.25">
      <c r="A3528" s="93">
        <v>3527</v>
      </c>
      <c r="B3528" s="147" t="s">
        <v>87</v>
      </c>
      <c r="C3528" s="148" t="s">
        <v>3198</v>
      </c>
      <c r="D3528" s="2" t="s">
        <v>1097</v>
      </c>
      <c r="E3528" s="2" t="s">
        <v>14147</v>
      </c>
      <c r="F3528" s="67">
        <v>43647</v>
      </c>
      <c r="G3528" s="3">
        <f t="shared" si="552"/>
        <v>7</v>
      </c>
      <c r="H3528" s="3">
        <f t="shared" si="553"/>
        <v>2019</v>
      </c>
      <c r="I3528" s="92">
        <v>0.42708333333333298</v>
      </c>
      <c r="J3528" s="20">
        <f t="shared" si="556"/>
        <v>10</v>
      </c>
      <c r="K3528" s="5" t="str">
        <f t="shared" si="559"/>
        <v>ja</v>
      </c>
      <c r="L3528" s="5" t="s">
        <v>91</v>
      </c>
      <c r="M3528" s="6" t="s">
        <v>74</v>
      </c>
      <c r="N3528" s="149">
        <v>92</v>
      </c>
      <c r="O3528" s="2" t="s">
        <v>5139</v>
      </c>
      <c r="P3528" s="127" t="s">
        <v>14148</v>
      </c>
      <c r="R3528" s="150" t="s">
        <v>14149</v>
      </c>
      <c r="S3528" s="127"/>
      <c r="T3528" s="6" t="s">
        <v>109</v>
      </c>
      <c r="U3528" s="2" t="s">
        <v>139</v>
      </c>
      <c r="X3528" s="2">
        <v>220</v>
      </c>
      <c r="Y3528" s="2" t="s">
        <v>83</v>
      </c>
      <c r="Z3528" s="2" t="s">
        <v>84</v>
      </c>
      <c r="AA3528" s="2">
        <v>220</v>
      </c>
      <c r="AB3528" s="2" t="s">
        <v>81</v>
      </c>
      <c r="AC3528" s="2" t="s">
        <v>84</v>
      </c>
      <c r="AD3528" s="2">
        <v>220</v>
      </c>
      <c r="AE3528" s="2" t="s">
        <v>83</v>
      </c>
      <c r="AF3528" s="2" t="s">
        <v>84</v>
      </c>
      <c r="BE3528" s="23" t="str">
        <f t="shared" si="554"/>
        <v>EMF nein</v>
      </c>
      <c r="BF3528" s="23" t="str">
        <f t="shared" si="557"/>
        <v/>
      </c>
      <c r="BG3528" s="23" t="str">
        <f t="shared" si="558"/>
        <v/>
      </c>
      <c r="BH3528" s="23">
        <f t="shared" si="555"/>
        <v>0</v>
      </c>
      <c r="BO3528" s="2" t="s">
        <v>14150</v>
      </c>
      <c r="BP3528" s="3">
        <v>1</v>
      </c>
      <c r="BQ3528" s="2" t="s">
        <v>14151</v>
      </c>
    </row>
    <row r="3529" spans="1:69" ht="16.149999999999999" customHeight="1" x14ac:dyDescent="0.25">
      <c r="A3529" s="1">
        <v>3528</v>
      </c>
      <c r="B3529" s="2" t="s">
        <v>211</v>
      </c>
      <c r="C3529" s="2" t="s">
        <v>14152</v>
      </c>
      <c r="D3529" s="2" t="s">
        <v>89</v>
      </c>
      <c r="E3529" s="2" t="s">
        <v>14153</v>
      </c>
      <c r="F3529" s="67">
        <v>43645</v>
      </c>
      <c r="G3529" s="3">
        <f t="shared" si="552"/>
        <v>6</v>
      </c>
      <c r="H3529" s="3">
        <f t="shared" si="553"/>
        <v>2019</v>
      </c>
      <c r="I3529" s="92">
        <v>4.1666666666666699E-2</v>
      </c>
      <c r="J3529" s="20">
        <f t="shared" si="556"/>
        <v>1</v>
      </c>
      <c r="K3529" s="5" t="str">
        <f t="shared" si="559"/>
        <v>ja</v>
      </c>
      <c r="L3529" s="5" t="s">
        <v>91</v>
      </c>
      <c r="M3529" s="6" t="s">
        <v>115</v>
      </c>
      <c r="N3529" s="5">
        <v>35</v>
      </c>
      <c r="O3529" s="2" t="s">
        <v>14154</v>
      </c>
      <c r="P3529" s="127" t="s">
        <v>14155</v>
      </c>
      <c r="R3529" s="6" t="s">
        <v>77</v>
      </c>
      <c r="S3529" s="127"/>
      <c r="T3529" s="6" t="s">
        <v>80</v>
      </c>
      <c r="X3529" s="2">
        <v>220</v>
      </c>
      <c r="Y3529" s="2" t="s">
        <v>83</v>
      </c>
      <c r="Z3529" s="2" t="s">
        <v>82</v>
      </c>
      <c r="AA3529" s="2">
        <v>220</v>
      </c>
      <c r="AB3529" s="2" t="s">
        <v>81</v>
      </c>
      <c r="AC3529" s="2" t="s">
        <v>82</v>
      </c>
      <c r="AD3529" s="2">
        <v>220</v>
      </c>
      <c r="AE3529" s="2" t="s">
        <v>83</v>
      </c>
      <c r="AF3529" s="2" t="s">
        <v>82</v>
      </c>
      <c r="AJ3529" s="2">
        <v>220</v>
      </c>
      <c r="AK3529" s="2" t="s">
        <v>83</v>
      </c>
      <c r="AL3529" s="2" t="s">
        <v>82</v>
      </c>
      <c r="AP3529" s="2">
        <v>220</v>
      </c>
      <c r="AQ3529" s="2" t="s">
        <v>81</v>
      </c>
      <c r="AR3529" s="2" t="s">
        <v>82</v>
      </c>
      <c r="AV3529" s="2">
        <v>285</v>
      </c>
      <c r="AW3529" s="2" t="s">
        <v>83</v>
      </c>
      <c r="AX3529" s="2" t="s">
        <v>82</v>
      </c>
      <c r="AY3529" s="2">
        <v>285</v>
      </c>
      <c r="AZ3529" s="2" t="s">
        <v>81</v>
      </c>
      <c r="BA3529" s="2" t="s">
        <v>82</v>
      </c>
      <c r="BB3529" s="2">
        <v>285</v>
      </c>
      <c r="BC3529" s="2" t="s">
        <v>83</v>
      </c>
      <c r="BD3529" s="2" t="s">
        <v>82</v>
      </c>
      <c r="BE3529" s="23" t="str">
        <f t="shared" si="554"/>
        <v>EMF nein</v>
      </c>
      <c r="BF3529" s="23" t="str">
        <f t="shared" si="557"/>
        <v/>
      </c>
      <c r="BG3529" s="23" t="str">
        <f t="shared" si="558"/>
        <v/>
      </c>
      <c r="BH3529" s="23">
        <f t="shared" si="555"/>
        <v>0</v>
      </c>
      <c r="BO3529" s="2" t="s">
        <v>14156</v>
      </c>
      <c r="BP3529" s="3">
        <v>1</v>
      </c>
      <c r="BQ3529" s="2" t="s">
        <v>14157</v>
      </c>
    </row>
    <row r="3530" spans="1:69" ht="16.149999999999999" customHeight="1" x14ac:dyDescent="0.25">
      <c r="A3530" s="93">
        <v>3529</v>
      </c>
      <c r="B3530" s="2" t="s">
        <v>135</v>
      </c>
      <c r="C3530" s="2" t="s">
        <v>119</v>
      </c>
      <c r="D3530" s="2" t="s">
        <v>89</v>
      </c>
      <c r="E3530" s="2" t="s">
        <v>9462</v>
      </c>
      <c r="F3530" s="67">
        <v>44013</v>
      </c>
      <c r="G3530" s="3">
        <f t="shared" si="552"/>
        <v>7</v>
      </c>
      <c r="H3530" s="3">
        <f t="shared" si="553"/>
        <v>2020</v>
      </c>
      <c r="I3530" s="92">
        <v>0.36458333333333298</v>
      </c>
      <c r="J3530" s="20">
        <f t="shared" si="556"/>
        <v>8</v>
      </c>
      <c r="K3530" s="5" t="str">
        <f t="shared" si="559"/>
        <v>ja</v>
      </c>
      <c r="L3530" s="5" t="s">
        <v>91</v>
      </c>
      <c r="M3530" s="6" t="s">
        <v>139</v>
      </c>
      <c r="N3530" s="5">
        <v>38</v>
      </c>
      <c r="O3530" s="2" t="s">
        <v>75</v>
      </c>
      <c r="P3530" s="127" t="s">
        <v>14158</v>
      </c>
      <c r="R3530" s="6" t="s">
        <v>77</v>
      </c>
      <c r="S3530" s="127"/>
      <c r="T3530" s="6" t="s">
        <v>80</v>
      </c>
      <c r="U3530" s="2" t="s">
        <v>139</v>
      </c>
      <c r="X3530" s="2">
        <v>500</v>
      </c>
      <c r="Y3530" s="2" t="s">
        <v>81</v>
      </c>
      <c r="Z3530" s="2" t="s">
        <v>82</v>
      </c>
      <c r="AA3530" s="2">
        <v>500</v>
      </c>
      <c r="AB3530" s="2" t="s">
        <v>81</v>
      </c>
      <c r="AC3530" s="2" t="s">
        <v>82</v>
      </c>
      <c r="AD3530" s="2">
        <v>500</v>
      </c>
      <c r="AE3530" s="2" t="s">
        <v>83</v>
      </c>
      <c r="AF3530" s="2" t="s">
        <v>82</v>
      </c>
      <c r="AJ3530" s="2">
        <v>560</v>
      </c>
      <c r="AK3530" s="2" t="s">
        <v>81</v>
      </c>
      <c r="AL3530" s="2" t="s">
        <v>82</v>
      </c>
      <c r="AM3530" s="2">
        <v>560</v>
      </c>
      <c r="AN3530" s="2" t="s">
        <v>81</v>
      </c>
      <c r="AO3530" s="2" t="s">
        <v>82</v>
      </c>
      <c r="AP3530" s="2">
        <v>560</v>
      </c>
      <c r="AQ3530" s="2" t="s">
        <v>81</v>
      </c>
      <c r="AR3530" s="2" t="s">
        <v>82</v>
      </c>
      <c r="AV3530" s="2">
        <v>560</v>
      </c>
      <c r="AW3530" s="2" t="s">
        <v>81</v>
      </c>
      <c r="AX3530" s="2" t="s">
        <v>82</v>
      </c>
      <c r="AY3530" s="2">
        <v>560</v>
      </c>
      <c r="AZ3530" s="2" t="s">
        <v>81</v>
      </c>
      <c r="BA3530" s="2" t="s">
        <v>82</v>
      </c>
      <c r="BB3530" s="2">
        <v>560</v>
      </c>
      <c r="BC3530" s="2" t="s">
        <v>81</v>
      </c>
      <c r="BD3530" s="2" t="s">
        <v>82</v>
      </c>
      <c r="BE3530" s="23" t="str">
        <f t="shared" si="554"/>
        <v>EMF nein</v>
      </c>
      <c r="BF3530" s="23" t="str">
        <f t="shared" si="557"/>
        <v/>
      </c>
      <c r="BG3530" s="23" t="str">
        <f t="shared" si="558"/>
        <v/>
      </c>
      <c r="BH3530" s="23">
        <f t="shared" si="555"/>
        <v>0</v>
      </c>
      <c r="BO3530" s="2" t="s">
        <v>14159</v>
      </c>
      <c r="BP3530" s="3">
        <v>1</v>
      </c>
      <c r="BQ3530" s="2" t="s">
        <v>14160</v>
      </c>
    </row>
    <row r="3531" spans="1:69" ht="16.149999999999999" customHeight="1" x14ac:dyDescent="0.25">
      <c r="A3531" s="93">
        <v>3530</v>
      </c>
      <c r="B3531" s="2" t="s">
        <v>211</v>
      </c>
      <c r="C3531" s="2" t="s">
        <v>5425</v>
      </c>
      <c r="D3531" s="2" t="s">
        <v>124</v>
      </c>
      <c r="E3531" s="2" t="s">
        <v>9316</v>
      </c>
      <c r="F3531" s="67">
        <v>43646</v>
      </c>
      <c r="G3531" s="3">
        <f t="shared" si="552"/>
        <v>6</v>
      </c>
      <c r="H3531" s="3">
        <f t="shared" si="553"/>
        <v>2019</v>
      </c>
      <c r="I3531" s="92">
        <v>0.62847222222222199</v>
      </c>
      <c r="J3531" s="20">
        <f t="shared" si="556"/>
        <v>15</v>
      </c>
      <c r="K3531" s="5" t="str">
        <f t="shared" si="559"/>
        <v>ja</v>
      </c>
      <c r="L3531" s="5" t="s">
        <v>91</v>
      </c>
      <c r="M3531" s="6" t="s">
        <v>100</v>
      </c>
      <c r="N3531" s="5">
        <v>23</v>
      </c>
      <c r="O3531" s="2" t="s">
        <v>75</v>
      </c>
      <c r="P3531" s="127" t="s">
        <v>22309</v>
      </c>
      <c r="R3531" s="6" t="s">
        <v>77</v>
      </c>
      <c r="S3531" s="127"/>
      <c r="X3531" s="2">
        <v>130</v>
      </c>
      <c r="Y3531" s="2" t="s">
        <v>81</v>
      </c>
      <c r="Z3531" s="2" t="s">
        <v>84</v>
      </c>
      <c r="AA3531" s="2">
        <v>130</v>
      </c>
      <c r="AB3531" s="2" t="s">
        <v>81</v>
      </c>
      <c r="AC3531" s="2" t="s">
        <v>84</v>
      </c>
      <c r="AD3531" s="2">
        <v>130</v>
      </c>
      <c r="AE3531" s="2" t="s">
        <v>81</v>
      </c>
      <c r="AF3531" s="2" t="s">
        <v>84</v>
      </c>
      <c r="AJ3531" s="2">
        <v>360</v>
      </c>
      <c r="AK3531" s="2" t="s">
        <v>83</v>
      </c>
      <c r="AL3531" s="2" t="s">
        <v>168</v>
      </c>
      <c r="AM3531" s="2">
        <v>360</v>
      </c>
      <c r="AN3531" s="2" t="s">
        <v>81</v>
      </c>
      <c r="AO3531" s="2" t="s">
        <v>168</v>
      </c>
      <c r="AP3531" s="2">
        <v>360</v>
      </c>
      <c r="AQ3531" s="2" t="s">
        <v>83</v>
      </c>
      <c r="AR3531" s="2" t="s">
        <v>168</v>
      </c>
      <c r="AV3531" s="2">
        <v>360</v>
      </c>
      <c r="AW3531" s="2" t="s">
        <v>83</v>
      </c>
      <c r="AX3531" s="2" t="s">
        <v>168</v>
      </c>
      <c r="AY3531" s="2">
        <v>360</v>
      </c>
      <c r="AZ3531" s="2" t="s">
        <v>81</v>
      </c>
      <c r="BA3531" s="2" t="s">
        <v>168</v>
      </c>
      <c r="BB3531" s="2">
        <v>360</v>
      </c>
      <c r="BC3531" s="2" t="s">
        <v>83</v>
      </c>
      <c r="BD3531" s="2" t="s">
        <v>168</v>
      </c>
      <c r="BE3531" s="23" t="str">
        <f t="shared" si="554"/>
        <v>EMF nein</v>
      </c>
      <c r="BF3531" s="23" t="str">
        <f t="shared" si="557"/>
        <v/>
      </c>
      <c r="BG3531" s="23" t="str">
        <f t="shared" si="558"/>
        <v/>
      </c>
      <c r="BH3531" s="23">
        <f t="shared" si="555"/>
        <v>0</v>
      </c>
      <c r="BO3531" s="2" t="s">
        <v>14161</v>
      </c>
      <c r="BP3531" s="3">
        <v>1</v>
      </c>
      <c r="BQ3531" s="2" t="s">
        <v>14162</v>
      </c>
    </row>
    <row r="3532" spans="1:69" ht="16.149999999999999" customHeight="1" x14ac:dyDescent="0.25">
      <c r="A3532" s="1">
        <v>3531</v>
      </c>
      <c r="B3532" s="2" t="s">
        <v>190</v>
      </c>
      <c r="C3532" s="2" t="s">
        <v>5425</v>
      </c>
      <c r="D3532" s="2" t="s">
        <v>124</v>
      </c>
      <c r="E3532" s="2" t="s">
        <v>5471</v>
      </c>
      <c r="F3532" s="67">
        <v>43648</v>
      </c>
      <c r="G3532" s="3">
        <f t="shared" si="552"/>
        <v>7</v>
      </c>
      <c r="H3532" s="3">
        <f t="shared" si="553"/>
        <v>2019</v>
      </c>
      <c r="I3532" s="92">
        <v>3.8194444444444399E-2</v>
      </c>
      <c r="J3532" s="20">
        <f t="shared" si="556"/>
        <v>0</v>
      </c>
      <c r="K3532" s="5" t="str">
        <f t="shared" si="559"/>
        <v>ja</v>
      </c>
      <c r="L3532" s="5" t="s">
        <v>91</v>
      </c>
      <c r="M3532" s="6" t="s">
        <v>74</v>
      </c>
      <c r="N3532" s="5">
        <v>34</v>
      </c>
      <c r="O3532" s="2" t="s">
        <v>126</v>
      </c>
      <c r="P3532" s="127" t="s">
        <v>14163</v>
      </c>
      <c r="R3532" s="6" t="s">
        <v>781</v>
      </c>
      <c r="S3532" s="127"/>
      <c r="T3532" s="6" t="s">
        <v>80</v>
      </c>
      <c r="X3532" s="2">
        <v>268</v>
      </c>
      <c r="Y3532" s="2" t="s">
        <v>81</v>
      </c>
      <c r="Z3532" s="2" t="s">
        <v>161</v>
      </c>
      <c r="AA3532" s="2">
        <v>268</v>
      </c>
      <c r="AB3532" s="2" t="s">
        <v>81</v>
      </c>
      <c r="AC3532" s="2" t="s">
        <v>161</v>
      </c>
      <c r="AD3532" s="2">
        <v>268</v>
      </c>
      <c r="AE3532" s="2" t="s">
        <v>81</v>
      </c>
      <c r="AF3532" s="2" t="s">
        <v>161</v>
      </c>
      <c r="BE3532" s="23" t="str">
        <f t="shared" si="554"/>
        <v>EMF nein</v>
      </c>
      <c r="BF3532" s="23" t="str">
        <f t="shared" si="557"/>
        <v/>
      </c>
      <c r="BG3532" s="23" t="str">
        <f t="shared" si="558"/>
        <v/>
      </c>
      <c r="BH3532" s="23">
        <f t="shared" si="555"/>
        <v>0</v>
      </c>
      <c r="BO3532" s="2" t="s">
        <v>14164</v>
      </c>
      <c r="BP3532" s="3">
        <v>1</v>
      </c>
      <c r="BQ3532" s="2" t="s">
        <v>14165</v>
      </c>
    </row>
    <row r="3533" spans="1:69" ht="16.149999999999999" customHeight="1" x14ac:dyDescent="0.25">
      <c r="A3533" s="93">
        <v>3532</v>
      </c>
      <c r="B3533" s="2" t="s">
        <v>211</v>
      </c>
      <c r="C3533" s="2" t="s">
        <v>1135</v>
      </c>
      <c r="D3533" s="2" t="s">
        <v>371</v>
      </c>
      <c r="E3533" s="2" t="s">
        <v>247</v>
      </c>
      <c r="F3533" s="67">
        <v>43646</v>
      </c>
      <c r="G3533" s="3">
        <f t="shared" si="552"/>
        <v>6</v>
      </c>
      <c r="H3533" s="3">
        <f t="shared" si="553"/>
        <v>2019</v>
      </c>
      <c r="I3533" s="92">
        <v>0.8125</v>
      </c>
      <c r="J3533" s="20">
        <f t="shared" si="556"/>
        <v>19</v>
      </c>
      <c r="K3533" s="5" t="str">
        <f t="shared" si="559"/>
        <v>ja</v>
      </c>
      <c r="L3533" s="5" t="s">
        <v>91</v>
      </c>
      <c r="M3533" s="6" t="s">
        <v>74</v>
      </c>
      <c r="N3533" s="5">
        <v>39</v>
      </c>
      <c r="O3533" s="2" t="s">
        <v>5139</v>
      </c>
      <c r="P3533" s="127" t="s">
        <v>14166</v>
      </c>
      <c r="R3533" s="6" t="s">
        <v>77</v>
      </c>
      <c r="U3533" s="2" t="s">
        <v>100</v>
      </c>
      <c r="V3533" s="2" t="s">
        <v>80</v>
      </c>
      <c r="X3533" s="2">
        <v>480</v>
      </c>
      <c r="Y3533" s="2" t="s">
        <v>81</v>
      </c>
      <c r="Z3533" s="2" t="s">
        <v>82</v>
      </c>
      <c r="AA3533" s="2">
        <v>480</v>
      </c>
      <c r="AB3533" s="2" t="s">
        <v>81</v>
      </c>
      <c r="AC3533" s="2" t="s">
        <v>82</v>
      </c>
      <c r="AD3533" s="2">
        <v>480</v>
      </c>
      <c r="AE3533" s="2" t="s">
        <v>81</v>
      </c>
      <c r="AF3533" s="2" t="s">
        <v>82</v>
      </c>
      <c r="AJ3533" s="2">
        <v>480</v>
      </c>
      <c r="AK3533" s="2" t="s">
        <v>81</v>
      </c>
      <c r="AL3533" s="2" t="s">
        <v>82</v>
      </c>
      <c r="AM3533" s="2">
        <v>480</v>
      </c>
      <c r="AN3533" s="2" t="s">
        <v>81</v>
      </c>
      <c r="AO3533" s="2" t="s">
        <v>82</v>
      </c>
      <c r="AP3533" s="2">
        <v>480</v>
      </c>
      <c r="AQ3533" s="2" t="s">
        <v>81</v>
      </c>
      <c r="AR3533" s="2" t="s">
        <v>82</v>
      </c>
      <c r="BE3533" s="23" t="str">
        <f t="shared" si="554"/>
        <v>EMF ja</v>
      </c>
      <c r="BF3533" s="23">
        <f t="shared" si="557"/>
        <v>1040</v>
      </c>
      <c r="BG3533" s="23" t="str">
        <f t="shared" si="558"/>
        <v>500+m</v>
      </c>
      <c r="BH3533" s="23">
        <f t="shared" si="555"/>
        <v>1</v>
      </c>
      <c r="BM3533" s="2" t="s">
        <v>162</v>
      </c>
      <c r="BN3533" s="2">
        <v>1040</v>
      </c>
      <c r="BO3533" s="2" t="s">
        <v>14167</v>
      </c>
      <c r="BP3533" s="3">
        <v>1</v>
      </c>
      <c r="BQ3533" s="2" t="s">
        <v>14168</v>
      </c>
    </row>
    <row r="3534" spans="1:69" ht="16.149999999999999" customHeight="1" x14ac:dyDescent="0.25">
      <c r="A3534" s="1">
        <v>3533</v>
      </c>
      <c r="B3534" s="2" t="s">
        <v>211</v>
      </c>
      <c r="C3534" s="2" t="s">
        <v>5949</v>
      </c>
      <c r="D3534" s="2" t="s">
        <v>89</v>
      </c>
      <c r="E3534" s="2" t="s">
        <v>14169</v>
      </c>
      <c r="F3534" s="67">
        <v>43645</v>
      </c>
      <c r="G3534" s="3">
        <f t="shared" si="552"/>
        <v>6</v>
      </c>
      <c r="H3534" s="3">
        <f t="shared" si="553"/>
        <v>2019</v>
      </c>
      <c r="I3534" s="92">
        <v>0.86805555555555503</v>
      </c>
      <c r="J3534" s="20">
        <f t="shared" si="556"/>
        <v>20</v>
      </c>
      <c r="K3534" s="5" t="str">
        <f t="shared" si="559"/>
        <v>ja</v>
      </c>
      <c r="L3534" s="5" t="s">
        <v>91</v>
      </c>
      <c r="M3534" s="6" t="s">
        <v>74</v>
      </c>
      <c r="N3534" s="5">
        <v>39</v>
      </c>
      <c r="O3534" s="2" t="s">
        <v>5139</v>
      </c>
      <c r="P3534" s="127" t="s">
        <v>1877</v>
      </c>
      <c r="R3534" s="6" t="s">
        <v>77</v>
      </c>
      <c r="U3534" s="2" t="s">
        <v>208</v>
      </c>
      <c r="V3534" s="2" t="s">
        <v>79</v>
      </c>
      <c r="X3534" s="2">
        <v>528</v>
      </c>
      <c r="Y3534" s="2" t="s">
        <v>94</v>
      </c>
      <c r="Z3534" s="2" t="s">
        <v>84</v>
      </c>
      <c r="AA3534" s="2">
        <v>528</v>
      </c>
      <c r="AB3534" s="2" t="s">
        <v>81</v>
      </c>
      <c r="AC3534" s="2" t="s">
        <v>84</v>
      </c>
      <c r="AD3534" s="2">
        <v>528</v>
      </c>
      <c r="AE3534" s="2" t="s">
        <v>81</v>
      </c>
      <c r="AF3534" s="2" t="s">
        <v>84</v>
      </c>
      <c r="BE3534" s="23" t="str">
        <f t="shared" si="554"/>
        <v>EMF nein</v>
      </c>
      <c r="BF3534" s="23" t="str">
        <f t="shared" si="557"/>
        <v/>
      </c>
      <c r="BG3534" s="23" t="str">
        <f t="shared" si="558"/>
        <v/>
      </c>
      <c r="BH3534" s="23">
        <f t="shared" si="555"/>
        <v>0</v>
      </c>
      <c r="BP3534" s="3">
        <v>1</v>
      </c>
      <c r="BQ3534" s="2" t="s">
        <v>14170</v>
      </c>
    </row>
    <row r="3535" spans="1:69" ht="16.149999999999999" customHeight="1" x14ac:dyDescent="0.25">
      <c r="A3535" s="93">
        <v>3534</v>
      </c>
      <c r="B3535" s="2" t="s">
        <v>87</v>
      </c>
      <c r="C3535" s="2" t="s">
        <v>14171</v>
      </c>
      <c r="D3535" s="2" t="s">
        <v>371</v>
      </c>
      <c r="E3535" s="2" t="s">
        <v>14172</v>
      </c>
      <c r="F3535" s="67">
        <v>43645</v>
      </c>
      <c r="G3535" s="3">
        <f t="shared" si="552"/>
        <v>6</v>
      </c>
      <c r="H3535" s="3">
        <f t="shared" si="553"/>
        <v>2019</v>
      </c>
      <c r="I3535" s="92">
        <v>0.46180555555555602</v>
      </c>
      <c r="J3535" s="20">
        <f t="shared" si="556"/>
        <v>11</v>
      </c>
      <c r="K3535" s="5" t="str">
        <f t="shared" si="559"/>
        <v>ja</v>
      </c>
      <c r="L3535" s="5" t="s">
        <v>91</v>
      </c>
      <c r="M3535" s="6" t="s">
        <v>74</v>
      </c>
      <c r="N3535" s="5">
        <v>70</v>
      </c>
      <c r="O3535" s="2" t="s">
        <v>126</v>
      </c>
      <c r="P3535" s="127" t="s">
        <v>14173</v>
      </c>
      <c r="R3535" s="6" t="s">
        <v>77</v>
      </c>
      <c r="U3535" s="2" t="s">
        <v>100</v>
      </c>
      <c r="V3535" s="2" t="s">
        <v>80</v>
      </c>
      <c r="X3535" s="2">
        <v>1720</v>
      </c>
      <c r="Y3535" s="2" t="s">
        <v>83</v>
      </c>
      <c r="Z3535" s="2" t="s">
        <v>84</v>
      </c>
      <c r="AA3535" s="1">
        <v>466</v>
      </c>
      <c r="AB3535" s="1" t="s">
        <v>81</v>
      </c>
      <c r="AC3535" s="1" t="s">
        <v>168</v>
      </c>
      <c r="AD3535" s="2">
        <v>1720</v>
      </c>
      <c r="AE3535" s="2" t="s">
        <v>83</v>
      </c>
      <c r="AF3535" s="2" t="s">
        <v>84</v>
      </c>
      <c r="AJ3535" s="2">
        <v>1720</v>
      </c>
      <c r="AK3535" s="2" t="s">
        <v>83</v>
      </c>
      <c r="AL3535" s="2" t="s">
        <v>84</v>
      </c>
      <c r="AM3535" s="2">
        <v>1720</v>
      </c>
      <c r="AN3535" s="2" t="s">
        <v>81</v>
      </c>
      <c r="AO3535" s="2" t="s">
        <v>84</v>
      </c>
      <c r="AP3535" s="2">
        <v>1720</v>
      </c>
      <c r="AQ3535" s="2" t="s">
        <v>83</v>
      </c>
      <c r="AR3535" s="2" t="s">
        <v>84</v>
      </c>
      <c r="AV3535" s="2">
        <v>1720</v>
      </c>
      <c r="AW3535" s="2" t="s">
        <v>83</v>
      </c>
      <c r="AX3535" s="2" t="s">
        <v>84</v>
      </c>
      <c r="AY3535" s="2">
        <v>1720</v>
      </c>
      <c r="AZ3535" s="2" t="s">
        <v>81</v>
      </c>
      <c r="BA3535" s="2" t="s">
        <v>84</v>
      </c>
      <c r="BB3535" s="2">
        <v>1720</v>
      </c>
      <c r="BC3535" s="2" t="s">
        <v>83</v>
      </c>
      <c r="BD3535" s="2" t="s">
        <v>84</v>
      </c>
      <c r="BE3535" s="23" t="str">
        <f t="shared" si="554"/>
        <v>EMF nein</v>
      </c>
      <c r="BF3535" s="23" t="str">
        <f t="shared" si="557"/>
        <v/>
      </c>
      <c r="BG3535" s="23" t="str">
        <f t="shared" si="558"/>
        <v/>
      </c>
      <c r="BH3535" s="23">
        <f t="shared" si="555"/>
        <v>0</v>
      </c>
      <c r="BO3535" s="2" t="s">
        <v>14174</v>
      </c>
      <c r="BP3535" s="3">
        <v>1</v>
      </c>
      <c r="BQ3535" s="2" t="s">
        <v>14175</v>
      </c>
    </row>
    <row r="3536" spans="1:69" ht="16.149999999999999" customHeight="1" x14ac:dyDescent="0.25">
      <c r="A3536" s="93">
        <v>3535</v>
      </c>
      <c r="B3536" s="2" t="s">
        <v>87</v>
      </c>
      <c r="C3536" s="74" t="s">
        <v>550</v>
      </c>
      <c r="D3536" s="2" t="s">
        <v>124</v>
      </c>
      <c r="E3536" s="2" t="s">
        <v>14176</v>
      </c>
      <c r="F3536" s="67">
        <v>43647</v>
      </c>
      <c r="G3536" s="3">
        <f t="shared" si="552"/>
        <v>7</v>
      </c>
      <c r="H3536" s="3">
        <f t="shared" si="553"/>
        <v>2019</v>
      </c>
      <c r="I3536" s="92">
        <v>0.49305555555555602</v>
      </c>
      <c r="J3536" s="20">
        <f t="shared" si="556"/>
        <v>11</v>
      </c>
      <c r="K3536" s="5" t="str">
        <f t="shared" si="559"/>
        <v>ja</v>
      </c>
      <c r="L3536" s="5" t="s">
        <v>91</v>
      </c>
      <c r="M3536" s="6" t="s">
        <v>14177</v>
      </c>
      <c r="N3536" s="5">
        <v>74</v>
      </c>
      <c r="O3536" s="2" t="s">
        <v>14178</v>
      </c>
      <c r="P3536" s="127" t="s">
        <v>8719</v>
      </c>
      <c r="R3536" s="6" t="s">
        <v>77</v>
      </c>
      <c r="U3536" s="2" t="s">
        <v>74</v>
      </c>
      <c r="V3536" s="2" t="s">
        <v>80</v>
      </c>
      <c r="BE3536" s="23" t="str">
        <f t="shared" si="554"/>
        <v>EMF nein</v>
      </c>
      <c r="BF3536" s="23" t="str">
        <f t="shared" si="557"/>
        <v/>
      </c>
      <c r="BG3536" s="23" t="str">
        <f t="shared" si="558"/>
        <v/>
      </c>
      <c r="BH3536" s="23">
        <f t="shared" si="555"/>
        <v>0</v>
      </c>
      <c r="BP3536" s="3">
        <v>1</v>
      </c>
      <c r="BQ3536" s="2" t="s">
        <v>14179</v>
      </c>
    </row>
    <row r="3537" spans="1:69" ht="16.149999999999999" customHeight="1" x14ac:dyDescent="0.25">
      <c r="A3537" s="93">
        <v>3536</v>
      </c>
      <c r="B3537" s="2" t="s">
        <v>211</v>
      </c>
      <c r="C3537" s="65" t="s">
        <v>5307</v>
      </c>
      <c r="D3537" s="2" t="s">
        <v>71</v>
      </c>
      <c r="E3537" s="2" t="s">
        <v>7279</v>
      </c>
      <c r="F3537" s="67">
        <v>43646</v>
      </c>
      <c r="G3537" s="3">
        <f t="shared" si="552"/>
        <v>6</v>
      </c>
      <c r="H3537" s="3">
        <f t="shared" si="553"/>
        <v>2019</v>
      </c>
      <c r="J3537" s="20" t="str">
        <f t="shared" si="556"/>
        <v/>
      </c>
      <c r="K3537" s="5" t="str">
        <f t="shared" si="559"/>
        <v>ja</v>
      </c>
      <c r="L3537" s="5" t="s">
        <v>91</v>
      </c>
      <c r="M3537" s="6" t="s">
        <v>115</v>
      </c>
      <c r="N3537" s="5">
        <v>61</v>
      </c>
      <c r="O3537" s="2" t="s">
        <v>126</v>
      </c>
      <c r="P3537" s="127" t="s">
        <v>14180</v>
      </c>
      <c r="R3537" s="6" t="s">
        <v>77</v>
      </c>
      <c r="T3537" s="6" t="s">
        <v>80</v>
      </c>
      <c r="X3537" s="2" t="s">
        <v>109</v>
      </c>
      <c r="Y3537" s="2" t="s">
        <v>109</v>
      </c>
      <c r="Z3537" s="2" t="s">
        <v>109</v>
      </c>
      <c r="AA3537" s="2" t="s">
        <v>109</v>
      </c>
      <c r="AB3537" s="2" t="s">
        <v>109</v>
      </c>
      <c r="AC3537" s="2" t="s">
        <v>109</v>
      </c>
      <c r="AD3537" s="2" t="s">
        <v>109</v>
      </c>
      <c r="AE3537" s="2" t="s">
        <v>109</v>
      </c>
      <c r="AF3537" s="2" t="s">
        <v>109</v>
      </c>
      <c r="AJ3537" s="2">
        <v>2820</v>
      </c>
      <c r="AK3537" s="2" t="s">
        <v>83</v>
      </c>
      <c r="AL3537" s="2" t="s">
        <v>84</v>
      </c>
      <c r="AM3537" s="2">
        <v>2820</v>
      </c>
      <c r="AN3537" s="2" t="s">
        <v>81</v>
      </c>
      <c r="AO3537" s="2" t="s">
        <v>84</v>
      </c>
      <c r="AP3537" s="2">
        <v>2820</v>
      </c>
      <c r="AQ3537" s="2" t="s">
        <v>83</v>
      </c>
      <c r="AR3537" s="2" t="s">
        <v>84</v>
      </c>
      <c r="AV3537" s="2">
        <v>2820</v>
      </c>
      <c r="AW3537" s="2" t="s">
        <v>83</v>
      </c>
      <c r="AX3537" s="2" t="s">
        <v>84</v>
      </c>
      <c r="AY3537" s="2">
        <v>2820</v>
      </c>
      <c r="AZ3537" s="2" t="s">
        <v>81</v>
      </c>
      <c r="BA3537" s="2" t="s">
        <v>84</v>
      </c>
      <c r="BB3537" s="2">
        <v>2820</v>
      </c>
      <c r="BC3537" s="2" t="s">
        <v>83</v>
      </c>
      <c r="BD3537" s="2" t="s">
        <v>84</v>
      </c>
      <c r="BE3537" s="23" t="str">
        <f t="shared" si="554"/>
        <v>EMF nein</v>
      </c>
      <c r="BF3537" s="23" t="str">
        <f t="shared" si="557"/>
        <v/>
      </c>
      <c r="BG3537" s="23" t="str">
        <f t="shared" si="558"/>
        <v/>
      </c>
      <c r="BH3537" s="23">
        <f t="shared" si="555"/>
        <v>0</v>
      </c>
      <c r="BO3537" s="2" t="s">
        <v>14181</v>
      </c>
      <c r="BP3537" s="3">
        <v>1</v>
      </c>
      <c r="BQ3537" s="2" t="s">
        <v>14182</v>
      </c>
    </row>
    <row r="3538" spans="1:69" ht="16.149999999999999" customHeight="1" x14ac:dyDescent="0.25">
      <c r="A3538" s="93">
        <v>3537</v>
      </c>
      <c r="B3538" s="2" t="s">
        <v>69</v>
      </c>
      <c r="C3538" s="74" t="s">
        <v>2544</v>
      </c>
      <c r="D3538" s="2" t="s">
        <v>348</v>
      </c>
      <c r="E3538" s="2" t="s">
        <v>14183</v>
      </c>
      <c r="F3538" s="67">
        <v>43647</v>
      </c>
      <c r="G3538" s="3">
        <f t="shared" si="552"/>
        <v>7</v>
      </c>
      <c r="H3538" s="3">
        <f t="shared" si="553"/>
        <v>2019</v>
      </c>
      <c r="I3538" s="92">
        <v>0.72916666666666696</v>
      </c>
      <c r="J3538" s="20">
        <f t="shared" si="556"/>
        <v>17</v>
      </c>
      <c r="K3538" s="5" t="str">
        <f t="shared" si="559"/>
        <v>ja</v>
      </c>
      <c r="L3538" s="5" t="s">
        <v>91</v>
      </c>
      <c r="M3538" s="6" t="s">
        <v>74</v>
      </c>
      <c r="N3538" s="5">
        <v>75</v>
      </c>
      <c r="O3538" s="6" t="s">
        <v>101</v>
      </c>
      <c r="P3538" s="127" t="s">
        <v>14184</v>
      </c>
      <c r="R3538" s="6" t="s">
        <v>77</v>
      </c>
      <c r="S3538" s="2" t="s">
        <v>11111</v>
      </c>
      <c r="T3538" s="6" t="s">
        <v>80</v>
      </c>
      <c r="U3538" s="2" t="s">
        <v>11554</v>
      </c>
      <c r="V3538" s="2" t="s">
        <v>80</v>
      </c>
      <c r="X3538" s="2">
        <v>140</v>
      </c>
      <c r="Y3538" s="2" t="s">
        <v>94</v>
      </c>
      <c r="Z3538" s="2" t="s">
        <v>84</v>
      </c>
      <c r="AA3538" s="2">
        <v>140</v>
      </c>
      <c r="AB3538" s="2" t="s">
        <v>94</v>
      </c>
      <c r="AC3538" s="2" t="s">
        <v>84</v>
      </c>
      <c r="AD3538" s="2">
        <v>140</v>
      </c>
      <c r="AE3538" s="2" t="s">
        <v>94</v>
      </c>
      <c r="AF3538" s="2" t="s">
        <v>84</v>
      </c>
      <c r="BE3538" s="23" t="str">
        <f t="shared" si="554"/>
        <v>EMF nein</v>
      </c>
      <c r="BF3538" s="23" t="str">
        <f t="shared" si="557"/>
        <v/>
      </c>
      <c r="BG3538" s="23" t="str">
        <f t="shared" si="558"/>
        <v/>
      </c>
      <c r="BH3538" s="23">
        <f t="shared" si="555"/>
        <v>0</v>
      </c>
      <c r="BO3538" s="2" t="s">
        <v>14185</v>
      </c>
      <c r="BP3538" s="3">
        <v>1</v>
      </c>
      <c r="BQ3538" s="2" t="s">
        <v>14186</v>
      </c>
    </row>
    <row r="3539" spans="1:69" ht="16.149999999999999" customHeight="1" x14ac:dyDescent="0.25">
      <c r="A3539" s="93">
        <v>3538</v>
      </c>
      <c r="B3539" s="2" t="s">
        <v>69</v>
      </c>
      <c r="C3539" s="116" t="s">
        <v>14187</v>
      </c>
      <c r="E3539" s="2" t="s">
        <v>14188</v>
      </c>
      <c r="F3539" s="67">
        <v>43642</v>
      </c>
      <c r="G3539" s="3">
        <f t="shared" si="552"/>
        <v>6</v>
      </c>
      <c r="H3539" s="3">
        <f t="shared" si="553"/>
        <v>2019</v>
      </c>
      <c r="I3539" s="92">
        <v>0.70486111111111105</v>
      </c>
      <c r="J3539" s="20">
        <f t="shared" si="556"/>
        <v>16</v>
      </c>
      <c r="K3539" s="5" t="str">
        <f t="shared" si="559"/>
        <v>ja</v>
      </c>
      <c r="L3539" s="5" t="s">
        <v>91</v>
      </c>
      <c r="M3539" s="6" t="s">
        <v>115</v>
      </c>
      <c r="N3539" s="5">
        <v>74</v>
      </c>
      <c r="O3539" s="2" t="s">
        <v>126</v>
      </c>
      <c r="P3539" s="127" t="s">
        <v>14189</v>
      </c>
      <c r="R3539" s="6" t="s">
        <v>77</v>
      </c>
      <c r="S3539" s="2" t="s">
        <v>11111</v>
      </c>
      <c r="T3539" s="6" t="s">
        <v>202</v>
      </c>
      <c r="X3539" s="2">
        <v>385</v>
      </c>
      <c r="Y3539" s="2" t="s">
        <v>83</v>
      </c>
      <c r="Z3539" s="2" t="s">
        <v>168</v>
      </c>
      <c r="AA3539" s="2">
        <v>385</v>
      </c>
      <c r="AB3539" s="2" t="s">
        <v>81</v>
      </c>
      <c r="AC3539" s="2" t="s">
        <v>168</v>
      </c>
      <c r="AD3539" s="2">
        <v>385</v>
      </c>
      <c r="AE3539" s="2" t="s">
        <v>83</v>
      </c>
      <c r="AF3539" s="2" t="s">
        <v>168</v>
      </c>
      <c r="AJ3539" s="2">
        <v>1480</v>
      </c>
      <c r="AK3539" s="2" t="s">
        <v>81</v>
      </c>
      <c r="AL3539" s="2" t="s">
        <v>84</v>
      </c>
      <c r="AP3539" s="2">
        <v>1480</v>
      </c>
      <c r="AQ3539" s="2" t="s">
        <v>83</v>
      </c>
      <c r="AR3539" s="2" t="s">
        <v>84</v>
      </c>
      <c r="BE3539" s="23" t="str">
        <f t="shared" si="554"/>
        <v>EMF nein</v>
      </c>
      <c r="BF3539" s="23" t="str">
        <f t="shared" si="557"/>
        <v/>
      </c>
      <c r="BG3539" s="23" t="str">
        <f t="shared" si="558"/>
        <v/>
      </c>
      <c r="BH3539" s="23">
        <f t="shared" si="555"/>
        <v>0</v>
      </c>
      <c r="BO3539" s="2" t="s">
        <v>14190</v>
      </c>
      <c r="BP3539" s="3">
        <v>1</v>
      </c>
      <c r="BQ3539" s="2" t="s">
        <v>14191</v>
      </c>
    </row>
    <row r="3540" spans="1:69" ht="16.149999999999999" customHeight="1" x14ac:dyDescent="0.25">
      <c r="A3540" s="93">
        <v>3539</v>
      </c>
      <c r="B3540" s="2" t="s">
        <v>69</v>
      </c>
      <c r="C3540" s="2" t="s">
        <v>3512</v>
      </c>
      <c r="D3540" s="2" t="s">
        <v>158</v>
      </c>
      <c r="E3540" s="2" t="s">
        <v>14192</v>
      </c>
      <c r="F3540" s="67">
        <v>43646</v>
      </c>
      <c r="G3540" s="3">
        <f t="shared" ref="G3540:G3603" si="560">IF(F3540&lt;&gt;"",MONTH(F3540),"")</f>
        <v>6</v>
      </c>
      <c r="H3540" s="3">
        <f t="shared" ref="H3540:H3603" si="561">IF(F3540&lt;&gt;"",YEAR(F3540),"")</f>
        <v>2019</v>
      </c>
      <c r="I3540" s="92">
        <v>0.99652777777777801</v>
      </c>
      <c r="J3540" s="20">
        <f t="shared" si="556"/>
        <v>23</v>
      </c>
      <c r="K3540" s="5" t="str">
        <f t="shared" si="559"/>
        <v>ja</v>
      </c>
      <c r="L3540" s="5" t="s">
        <v>91</v>
      </c>
      <c r="M3540" s="6" t="s">
        <v>208</v>
      </c>
      <c r="N3540" s="5">
        <v>20</v>
      </c>
      <c r="O3540" s="2" t="s">
        <v>75</v>
      </c>
      <c r="P3540" s="127" t="s">
        <v>14193</v>
      </c>
      <c r="R3540" s="6" t="s">
        <v>77</v>
      </c>
      <c r="S3540" s="2" t="s">
        <v>11111</v>
      </c>
      <c r="T3540" s="6" t="s">
        <v>202</v>
      </c>
      <c r="X3540" s="2">
        <v>336</v>
      </c>
      <c r="Y3540" s="2" t="s">
        <v>81</v>
      </c>
      <c r="Z3540" s="2" t="s">
        <v>84</v>
      </c>
      <c r="AA3540" s="2">
        <v>336</v>
      </c>
      <c r="AB3540" s="2" t="s">
        <v>81</v>
      </c>
      <c r="AC3540" s="2" t="s">
        <v>84</v>
      </c>
      <c r="AD3540" s="2">
        <v>336</v>
      </c>
      <c r="AE3540" s="2" t="s">
        <v>83</v>
      </c>
      <c r="AF3540" s="2" t="s">
        <v>84</v>
      </c>
      <c r="AJ3540" s="2">
        <v>336</v>
      </c>
      <c r="AK3540" s="2" t="s">
        <v>81</v>
      </c>
      <c r="AL3540" s="2" t="s">
        <v>84</v>
      </c>
      <c r="AM3540" s="2">
        <v>336</v>
      </c>
      <c r="AN3540" s="2" t="s">
        <v>81</v>
      </c>
      <c r="AO3540" s="2" t="s">
        <v>84</v>
      </c>
      <c r="AP3540" s="2">
        <v>336</v>
      </c>
      <c r="AQ3540" s="2" t="s">
        <v>83</v>
      </c>
      <c r="AR3540" s="2" t="s">
        <v>84</v>
      </c>
      <c r="BE3540" s="23" t="str">
        <f t="shared" si="554"/>
        <v>EMF nein</v>
      </c>
      <c r="BF3540" s="23" t="str">
        <f t="shared" si="557"/>
        <v/>
      </c>
      <c r="BG3540" s="23" t="str">
        <f t="shared" si="558"/>
        <v/>
      </c>
      <c r="BH3540" s="23">
        <f t="shared" si="555"/>
        <v>0</v>
      </c>
      <c r="BO3540" s="2" t="s">
        <v>14194</v>
      </c>
      <c r="BP3540" s="3">
        <v>1</v>
      </c>
      <c r="BQ3540" s="2" t="s">
        <v>14195</v>
      </c>
    </row>
    <row r="3541" spans="1:69" ht="16.149999999999999" customHeight="1" x14ac:dyDescent="0.25">
      <c r="A3541" s="93">
        <v>3540</v>
      </c>
      <c r="B3541" s="2" t="s">
        <v>211</v>
      </c>
      <c r="C3541" s="2" t="s">
        <v>14196</v>
      </c>
      <c r="D3541" s="2" t="s">
        <v>290</v>
      </c>
      <c r="E3541" s="2" t="s">
        <v>14197</v>
      </c>
      <c r="F3541" s="67">
        <v>43643</v>
      </c>
      <c r="G3541" s="3">
        <f t="shared" si="560"/>
        <v>6</v>
      </c>
      <c r="H3541" s="3">
        <f t="shared" si="561"/>
        <v>2019</v>
      </c>
      <c r="I3541" s="92">
        <v>0.36805555555555602</v>
      </c>
      <c r="J3541" s="20">
        <f t="shared" si="556"/>
        <v>8</v>
      </c>
      <c r="K3541" s="5" t="str">
        <f t="shared" si="559"/>
        <v>ja</v>
      </c>
      <c r="L3541" s="5" t="s">
        <v>91</v>
      </c>
      <c r="M3541" s="6" t="s">
        <v>100</v>
      </c>
      <c r="N3541" s="5">
        <v>20</v>
      </c>
      <c r="O3541" s="2" t="s">
        <v>140</v>
      </c>
      <c r="P3541" s="127" t="s">
        <v>14198</v>
      </c>
      <c r="Q3541" s="6" t="s">
        <v>109</v>
      </c>
      <c r="R3541" s="6" t="s">
        <v>77</v>
      </c>
      <c r="T3541" s="6" t="s">
        <v>80</v>
      </c>
      <c r="U3541" s="2" t="s">
        <v>74</v>
      </c>
      <c r="X3541" s="2">
        <v>60</v>
      </c>
      <c r="Y3541" s="2" t="s">
        <v>83</v>
      </c>
      <c r="Z3541" s="2" t="s">
        <v>84</v>
      </c>
      <c r="AA3541" s="2">
        <v>60</v>
      </c>
      <c r="AB3541" s="2" t="s">
        <v>81</v>
      </c>
      <c r="AC3541" s="2" t="s">
        <v>84</v>
      </c>
      <c r="AD3541" s="2">
        <v>60</v>
      </c>
      <c r="AE3541" s="2" t="s">
        <v>83</v>
      </c>
      <c r="AF3541" s="2" t="s">
        <v>84</v>
      </c>
      <c r="AJ3541" s="2">
        <v>60</v>
      </c>
      <c r="AK3541" s="2" t="s">
        <v>83</v>
      </c>
      <c r="AL3541" s="2" t="s">
        <v>84</v>
      </c>
      <c r="AM3541" s="2">
        <v>60</v>
      </c>
      <c r="AN3541" s="2" t="s">
        <v>81</v>
      </c>
      <c r="AO3541" s="2" t="s">
        <v>84</v>
      </c>
      <c r="AP3541" s="2">
        <v>60</v>
      </c>
      <c r="AQ3541" s="2" t="s">
        <v>83</v>
      </c>
      <c r="AR3541" s="2" t="s">
        <v>84</v>
      </c>
      <c r="AV3541" s="2">
        <v>60</v>
      </c>
      <c r="AW3541" s="2" t="s">
        <v>83</v>
      </c>
      <c r="AX3541" s="2" t="s">
        <v>84</v>
      </c>
      <c r="AY3541" s="2">
        <v>60</v>
      </c>
      <c r="AZ3541" s="2" t="s">
        <v>81</v>
      </c>
      <c r="BA3541" s="2" t="s">
        <v>84</v>
      </c>
      <c r="BB3541" s="2">
        <v>60</v>
      </c>
      <c r="BC3541" s="2" t="s">
        <v>83</v>
      </c>
      <c r="BD3541" s="2" t="s">
        <v>84</v>
      </c>
      <c r="BE3541" s="23" t="str">
        <f t="shared" si="554"/>
        <v>EMF nein</v>
      </c>
      <c r="BF3541" s="23" t="str">
        <f t="shared" si="557"/>
        <v/>
      </c>
      <c r="BG3541" s="23" t="str">
        <f t="shared" si="558"/>
        <v/>
      </c>
      <c r="BH3541" s="23">
        <f t="shared" si="555"/>
        <v>0</v>
      </c>
      <c r="BO3541" s="2" t="s">
        <v>14199</v>
      </c>
      <c r="BP3541" s="3">
        <v>1</v>
      </c>
      <c r="BQ3541" s="2" t="s">
        <v>14200</v>
      </c>
    </row>
    <row r="3542" spans="1:69" ht="16.149999999999999" customHeight="1" x14ac:dyDescent="0.25">
      <c r="A3542" s="93">
        <v>3541</v>
      </c>
      <c r="B3542" s="2" t="s">
        <v>211</v>
      </c>
      <c r="C3542" s="2" t="s">
        <v>14201</v>
      </c>
      <c r="D3542" s="2" t="s">
        <v>896</v>
      </c>
      <c r="E3542" s="2" t="s">
        <v>14202</v>
      </c>
      <c r="F3542" s="67">
        <v>43643</v>
      </c>
      <c r="G3542" s="3">
        <f t="shared" si="560"/>
        <v>6</v>
      </c>
      <c r="H3542" s="3">
        <f t="shared" si="561"/>
        <v>2019</v>
      </c>
      <c r="I3542" s="92">
        <v>0.77083333333333304</v>
      </c>
      <c r="J3542" s="20">
        <f t="shared" si="556"/>
        <v>18</v>
      </c>
      <c r="K3542" s="5" t="str">
        <f t="shared" si="559"/>
        <v>ja</v>
      </c>
      <c r="L3542" s="5" t="s">
        <v>91</v>
      </c>
      <c r="M3542" s="6" t="s">
        <v>115</v>
      </c>
      <c r="N3542" s="5">
        <v>62</v>
      </c>
      <c r="O3542" s="2" t="s">
        <v>126</v>
      </c>
      <c r="P3542" s="6" t="s">
        <v>1027</v>
      </c>
      <c r="R3542" s="6" t="s">
        <v>77</v>
      </c>
      <c r="T3542" s="6" t="s">
        <v>80</v>
      </c>
      <c r="X3542" s="2">
        <v>465</v>
      </c>
      <c r="Y3542" s="2" t="s">
        <v>81</v>
      </c>
      <c r="Z3542" s="2" t="s">
        <v>84</v>
      </c>
      <c r="AD3542" s="2">
        <v>465</v>
      </c>
      <c r="AE3542" s="2" t="s">
        <v>83</v>
      </c>
      <c r="AF3542" s="2" t="s">
        <v>84</v>
      </c>
      <c r="BE3542" s="23" t="str">
        <f t="shared" si="554"/>
        <v>EMF nein</v>
      </c>
      <c r="BF3542" s="23" t="str">
        <f t="shared" si="557"/>
        <v/>
      </c>
      <c r="BG3542" s="23" t="str">
        <f t="shared" si="558"/>
        <v/>
      </c>
      <c r="BH3542" s="23">
        <f t="shared" si="555"/>
        <v>0</v>
      </c>
      <c r="BO3542" s="2" t="s">
        <v>14203</v>
      </c>
      <c r="BP3542" s="3">
        <v>1</v>
      </c>
      <c r="BQ3542" s="2" t="s">
        <v>14204</v>
      </c>
    </row>
    <row r="3543" spans="1:69" ht="16.149999999999999" customHeight="1" x14ac:dyDescent="0.25">
      <c r="A3543" s="93">
        <v>3542</v>
      </c>
      <c r="B3543" s="2" t="s">
        <v>211</v>
      </c>
      <c r="C3543" s="2" t="s">
        <v>14205</v>
      </c>
      <c r="D3543" s="2" t="s">
        <v>896</v>
      </c>
      <c r="E3543" s="2" t="s">
        <v>14206</v>
      </c>
      <c r="F3543" s="67">
        <v>43643</v>
      </c>
      <c r="G3543" s="3">
        <f t="shared" si="560"/>
        <v>6</v>
      </c>
      <c r="H3543" s="3">
        <f t="shared" si="561"/>
        <v>2019</v>
      </c>
      <c r="I3543" s="92">
        <v>0.59375</v>
      </c>
      <c r="J3543" s="20">
        <f t="shared" si="556"/>
        <v>14</v>
      </c>
      <c r="K3543" s="5" t="str">
        <f t="shared" si="559"/>
        <v>ja</v>
      </c>
      <c r="L3543" s="5" t="s">
        <v>91</v>
      </c>
      <c r="M3543" s="6" t="s">
        <v>100</v>
      </c>
      <c r="N3543" s="5">
        <v>61</v>
      </c>
      <c r="O3543" s="2" t="s">
        <v>75</v>
      </c>
      <c r="P3543" s="6" t="s">
        <v>14207</v>
      </c>
      <c r="R3543" s="6" t="s">
        <v>77</v>
      </c>
      <c r="T3543" s="6" t="s">
        <v>80</v>
      </c>
      <c r="X3543" s="2">
        <v>1730</v>
      </c>
      <c r="Y3543" s="2" t="s">
        <v>81</v>
      </c>
      <c r="Z3543" s="2" t="s">
        <v>161</v>
      </c>
      <c r="AA3543" s="2">
        <v>1730</v>
      </c>
      <c r="AB3543" s="2" t="s">
        <v>81</v>
      </c>
      <c r="AC3543" s="2" t="s">
        <v>161</v>
      </c>
      <c r="AD3543" s="2">
        <v>1730</v>
      </c>
      <c r="AE3543" s="2" t="s">
        <v>83</v>
      </c>
      <c r="AF3543" s="2" t="s">
        <v>161</v>
      </c>
      <c r="AJ3543" s="2">
        <v>1730</v>
      </c>
      <c r="AK3543" s="2" t="s">
        <v>81</v>
      </c>
      <c r="AL3543" s="2" t="s">
        <v>161</v>
      </c>
      <c r="AM3543" s="2">
        <v>1730</v>
      </c>
      <c r="AN3543" s="2" t="s">
        <v>81</v>
      </c>
      <c r="AO3543" s="2" t="s">
        <v>161</v>
      </c>
      <c r="AP3543" s="2">
        <v>1730</v>
      </c>
      <c r="AQ3543" s="2" t="s">
        <v>83</v>
      </c>
      <c r="AR3543" s="2" t="s">
        <v>161</v>
      </c>
      <c r="BE3543" s="23" t="str">
        <f t="shared" si="554"/>
        <v>EMF nein</v>
      </c>
      <c r="BF3543" s="23" t="str">
        <f t="shared" si="557"/>
        <v/>
      </c>
      <c r="BG3543" s="23" t="str">
        <f t="shared" si="558"/>
        <v/>
      </c>
      <c r="BH3543" s="23">
        <f t="shared" si="555"/>
        <v>0</v>
      </c>
      <c r="BO3543" s="2" t="s">
        <v>14208</v>
      </c>
      <c r="BP3543" s="3">
        <v>1</v>
      </c>
      <c r="BQ3543" s="2" t="s">
        <v>14209</v>
      </c>
    </row>
    <row r="3544" spans="1:69" ht="16.149999999999999" customHeight="1" x14ac:dyDescent="0.25">
      <c r="A3544" s="93">
        <v>3543</v>
      </c>
      <c r="B3544" s="2" t="s">
        <v>211</v>
      </c>
      <c r="C3544" s="389" t="s">
        <v>8026</v>
      </c>
      <c r="D3544" s="2" t="s">
        <v>896</v>
      </c>
      <c r="E3544" s="2" t="s">
        <v>14210</v>
      </c>
      <c r="F3544" s="67">
        <v>43645</v>
      </c>
      <c r="G3544" s="3">
        <f t="shared" si="560"/>
        <v>6</v>
      </c>
      <c r="H3544" s="3">
        <f t="shared" si="561"/>
        <v>2019</v>
      </c>
      <c r="I3544" s="92">
        <v>0.43055555555555602</v>
      </c>
      <c r="J3544" s="20">
        <f t="shared" si="556"/>
        <v>10</v>
      </c>
      <c r="K3544" s="5" t="str">
        <f t="shared" si="559"/>
        <v>ja</v>
      </c>
      <c r="L3544" s="5" t="s">
        <v>73</v>
      </c>
      <c r="M3544" s="6" t="s">
        <v>74</v>
      </c>
      <c r="O3544" s="2" t="s">
        <v>5139</v>
      </c>
      <c r="P3544" s="6" t="s">
        <v>14211</v>
      </c>
      <c r="R3544" s="6" t="s">
        <v>77</v>
      </c>
      <c r="U3544" s="2" t="s">
        <v>208</v>
      </c>
      <c r="V3544" s="2" t="s">
        <v>80</v>
      </c>
      <c r="X3544" s="2">
        <v>44</v>
      </c>
      <c r="Y3544" s="2" t="s">
        <v>83</v>
      </c>
      <c r="Z3544" s="2" t="s">
        <v>161</v>
      </c>
      <c r="AD3544" s="2">
        <v>44</v>
      </c>
      <c r="AE3544" s="2" t="s">
        <v>83</v>
      </c>
      <c r="AF3544" s="2" t="s">
        <v>161</v>
      </c>
      <c r="AJ3544" s="2">
        <v>70</v>
      </c>
      <c r="AK3544" s="2" t="s">
        <v>81</v>
      </c>
      <c r="AL3544" s="2" t="s">
        <v>82</v>
      </c>
      <c r="AP3544" s="2">
        <v>70</v>
      </c>
      <c r="AQ3544" s="2" t="s">
        <v>81</v>
      </c>
      <c r="AR3544" s="2" t="s">
        <v>82</v>
      </c>
      <c r="BE3544" s="23" t="str">
        <f t="shared" si="554"/>
        <v>EMF nein</v>
      </c>
      <c r="BF3544" s="23" t="str">
        <f t="shared" si="557"/>
        <v/>
      </c>
      <c r="BG3544" s="23" t="str">
        <f t="shared" si="558"/>
        <v/>
      </c>
      <c r="BH3544" s="23">
        <f t="shared" si="555"/>
        <v>0</v>
      </c>
      <c r="BO3544" s="2" t="s">
        <v>14212</v>
      </c>
      <c r="BP3544" s="3">
        <v>1</v>
      </c>
      <c r="BQ3544" s="2" t="s">
        <v>14213</v>
      </c>
    </row>
    <row r="3545" spans="1:69" ht="16.149999999999999" customHeight="1" x14ac:dyDescent="0.25">
      <c r="A3545" s="93">
        <v>3544</v>
      </c>
      <c r="B3545" s="2" t="s">
        <v>211</v>
      </c>
      <c r="C3545" s="390" t="s">
        <v>8026</v>
      </c>
      <c r="D3545" s="2" t="s">
        <v>896</v>
      </c>
      <c r="E3545" s="2" t="s">
        <v>14214</v>
      </c>
      <c r="F3545" s="67">
        <v>43642</v>
      </c>
      <c r="G3545" s="3">
        <f t="shared" si="560"/>
        <v>6</v>
      </c>
      <c r="H3545" s="3">
        <f t="shared" si="561"/>
        <v>2019</v>
      </c>
      <c r="I3545" s="92">
        <v>0.42361111111111099</v>
      </c>
      <c r="J3545" s="20">
        <f t="shared" si="556"/>
        <v>10</v>
      </c>
      <c r="K3545" s="5" t="str">
        <f t="shared" si="559"/>
        <v>ja</v>
      </c>
      <c r="L3545" s="5" t="s">
        <v>91</v>
      </c>
      <c r="M3545" s="6" t="s">
        <v>74</v>
      </c>
      <c r="O3545" s="2" t="s">
        <v>5139</v>
      </c>
      <c r="P3545" s="6" t="s">
        <v>14215</v>
      </c>
      <c r="R3545" s="6" t="s">
        <v>77</v>
      </c>
      <c r="BE3545" s="23" t="str">
        <f t="shared" si="554"/>
        <v>EMF nein</v>
      </c>
      <c r="BF3545" s="23" t="str">
        <f t="shared" si="557"/>
        <v/>
      </c>
      <c r="BG3545" s="23" t="str">
        <f t="shared" si="558"/>
        <v/>
      </c>
      <c r="BH3545" s="23">
        <f t="shared" si="555"/>
        <v>0</v>
      </c>
      <c r="BO3545" s="2" t="s">
        <v>14216</v>
      </c>
      <c r="BP3545" s="3">
        <v>1</v>
      </c>
      <c r="BQ3545" s="2" t="s">
        <v>14217</v>
      </c>
    </row>
    <row r="3546" spans="1:69" ht="16.149999999999999" customHeight="1" x14ac:dyDescent="0.25">
      <c r="A3546" s="93">
        <v>3545</v>
      </c>
      <c r="B3546" s="2" t="s">
        <v>87</v>
      </c>
      <c r="C3546" s="2" t="s">
        <v>1624</v>
      </c>
      <c r="D3546" s="2" t="s">
        <v>896</v>
      </c>
      <c r="E3546" s="2" t="s">
        <v>14218</v>
      </c>
      <c r="F3546" s="67">
        <v>43642</v>
      </c>
      <c r="G3546" s="3">
        <f t="shared" si="560"/>
        <v>6</v>
      </c>
      <c r="H3546" s="3">
        <f t="shared" si="561"/>
        <v>2019</v>
      </c>
      <c r="I3546" s="92">
        <v>0.67013888888888895</v>
      </c>
      <c r="J3546" s="20">
        <f t="shared" si="556"/>
        <v>16</v>
      </c>
      <c r="K3546" s="5" t="str">
        <f t="shared" si="559"/>
        <v>ja</v>
      </c>
      <c r="L3546" s="5" t="s">
        <v>91</v>
      </c>
      <c r="M3546" s="6" t="s">
        <v>74</v>
      </c>
      <c r="N3546" s="5">
        <v>88</v>
      </c>
      <c r="O3546" s="2" t="s">
        <v>5139</v>
      </c>
      <c r="P3546" s="6" t="s">
        <v>14219</v>
      </c>
      <c r="R3546" s="6" t="s">
        <v>77</v>
      </c>
      <c r="T3546" s="6" t="s">
        <v>80</v>
      </c>
      <c r="X3546" s="2">
        <v>289</v>
      </c>
      <c r="Y3546" s="2" t="s">
        <v>81</v>
      </c>
      <c r="Z3546" s="2" t="s">
        <v>82</v>
      </c>
      <c r="AA3546" s="2">
        <v>289</v>
      </c>
      <c r="AB3546" s="2" t="s">
        <v>81</v>
      </c>
      <c r="AC3546" s="2" t="s">
        <v>82</v>
      </c>
      <c r="AD3546" s="2">
        <v>289</v>
      </c>
      <c r="AE3546" s="2" t="s">
        <v>83</v>
      </c>
      <c r="AF3546" s="2" t="s">
        <v>161</v>
      </c>
      <c r="AJ3546" s="2">
        <v>289</v>
      </c>
      <c r="AK3546" s="2" t="s">
        <v>81</v>
      </c>
      <c r="AL3546" s="2" t="s">
        <v>161</v>
      </c>
      <c r="AM3546" s="2">
        <v>289</v>
      </c>
      <c r="AN3546" s="2" t="s">
        <v>81</v>
      </c>
      <c r="AO3546" s="2" t="s">
        <v>161</v>
      </c>
      <c r="AP3546" s="2">
        <v>289</v>
      </c>
      <c r="AQ3546" s="2" t="s">
        <v>83</v>
      </c>
      <c r="AR3546" s="2" t="s">
        <v>161</v>
      </c>
      <c r="BE3546" s="23" t="str">
        <f t="shared" si="554"/>
        <v>EMF nein</v>
      </c>
      <c r="BF3546" s="23" t="str">
        <f t="shared" si="557"/>
        <v/>
      </c>
      <c r="BG3546" s="23" t="str">
        <f t="shared" si="558"/>
        <v/>
      </c>
      <c r="BH3546" s="23">
        <f t="shared" si="555"/>
        <v>0</v>
      </c>
      <c r="BO3546" s="2" t="s">
        <v>14220</v>
      </c>
      <c r="BP3546" s="3">
        <v>1</v>
      </c>
      <c r="BQ3546" s="2" t="s">
        <v>14221</v>
      </c>
    </row>
    <row r="3547" spans="1:69" ht="16.149999999999999" customHeight="1" x14ac:dyDescent="0.25">
      <c r="A3547" s="93">
        <v>3546</v>
      </c>
      <c r="B3547" s="2" t="s">
        <v>211</v>
      </c>
      <c r="C3547" s="2" t="s">
        <v>1213</v>
      </c>
      <c r="D3547" s="2" t="s">
        <v>896</v>
      </c>
      <c r="E3547" s="2" t="s">
        <v>14222</v>
      </c>
      <c r="F3547" s="67">
        <v>43645</v>
      </c>
      <c r="G3547" s="3">
        <f t="shared" si="560"/>
        <v>6</v>
      </c>
      <c r="H3547" s="3">
        <f t="shared" si="561"/>
        <v>2019</v>
      </c>
      <c r="I3547" s="92">
        <v>0.60069444444444398</v>
      </c>
      <c r="J3547" s="20">
        <f t="shared" si="556"/>
        <v>14</v>
      </c>
      <c r="K3547" s="5" t="str">
        <f t="shared" si="559"/>
        <v>ja</v>
      </c>
      <c r="L3547" s="5" t="s">
        <v>91</v>
      </c>
      <c r="M3547" s="6" t="s">
        <v>115</v>
      </c>
      <c r="N3547" s="5">
        <v>32</v>
      </c>
      <c r="O3547" s="2" t="s">
        <v>5139</v>
      </c>
      <c r="P3547" s="127" t="s">
        <v>14223</v>
      </c>
      <c r="R3547" s="6" t="s">
        <v>77</v>
      </c>
      <c r="U3547" s="2" t="s">
        <v>115</v>
      </c>
      <c r="V3547" s="2" t="s">
        <v>80</v>
      </c>
      <c r="X3547" s="2">
        <v>80</v>
      </c>
      <c r="Y3547" s="2" t="s">
        <v>81</v>
      </c>
      <c r="Z3547" s="2" t="s">
        <v>168</v>
      </c>
      <c r="AD3547" s="2">
        <v>80</v>
      </c>
      <c r="AE3547" s="2" t="s">
        <v>81</v>
      </c>
      <c r="AF3547" s="2" t="s">
        <v>168</v>
      </c>
      <c r="BE3547" s="23" t="str">
        <f t="shared" ref="BE3547:BE3610" si="562">IF(COUNTA(BI3547,BK3547,BM3547) &gt; 0,"EMF ja","EMF nein")</f>
        <v>EMF nein</v>
      </c>
      <c r="BF3547" s="23" t="str">
        <f t="shared" si="557"/>
        <v/>
      </c>
      <c r="BG3547" s="23" t="str">
        <f t="shared" si="558"/>
        <v/>
      </c>
      <c r="BH3547" s="23">
        <f t="shared" ref="BH3547:BH3610" si="563">COUNTA(BI3547,BK3547,BM3547)</f>
        <v>0</v>
      </c>
      <c r="BO3547" s="2" t="s">
        <v>14224</v>
      </c>
      <c r="BP3547" s="3">
        <v>1</v>
      </c>
      <c r="BQ3547" s="2" t="s">
        <v>14225</v>
      </c>
    </row>
    <row r="3548" spans="1:69" ht="16.149999999999999" customHeight="1" x14ac:dyDescent="0.25">
      <c r="A3548" s="93">
        <v>3547</v>
      </c>
      <c r="B3548" s="2" t="s">
        <v>211</v>
      </c>
      <c r="C3548" s="2" t="s">
        <v>263</v>
      </c>
      <c r="D3548" s="2" t="s">
        <v>264</v>
      </c>
      <c r="E3548" s="2" t="s">
        <v>9462</v>
      </c>
      <c r="F3548" s="67">
        <v>43646</v>
      </c>
      <c r="G3548" s="3">
        <f t="shared" si="560"/>
        <v>6</v>
      </c>
      <c r="H3548" s="3">
        <f t="shared" si="561"/>
        <v>2019</v>
      </c>
      <c r="I3548" s="92">
        <v>0.92013888888888895</v>
      </c>
      <c r="J3548" s="20">
        <f t="shared" si="556"/>
        <v>22</v>
      </c>
      <c r="K3548" s="5" t="str">
        <f t="shared" si="559"/>
        <v>ja</v>
      </c>
      <c r="L3548" s="5" t="s">
        <v>91</v>
      </c>
      <c r="M3548" s="6" t="s">
        <v>74</v>
      </c>
      <c r="N3548" s="5">
        <v>22</v>
      </c>
      <c r="O3548" s="2" t="s">
        <v>140</v>
      </c>
      <c r="P3548" s="127" t="s">
        <v>14226</v>
      </c>
      <c r="R3548" s="6" t="s">
        <v>77</v>
      </c>
      <c r="X3548" s="2">
        <v>410</v>
      </c>
      <c r="Y3548" s="2" t="s">
        <v>81</v>
      </c>
      <c r="Z3548" s="2" t="s">
        <v>161</v>
      </c>
      <c r="AA3548" s="2">
        <v>410</v>
      </c>
      <c r="AB3548" s="2" t="s">
        <v>81</v>
      </c>
      <c r="AC3548" s="2" t="s">
        <v>161</v>
      </c>
      <c r="AD3548" s="2">
        <v>410</v>
      </c>
      <c r="AE3548" s="2" t="s">
        <v>83</v>
      </c>
      <c r="AF3548" s="2" t="s">
        <v>161</v>
      </c>
      <c r="AJ3548" s="2">
        <v>410</v>
      </c>
      <c r="AK3548" s="2" t="s">
        <v>81</v>
      </c>
      <c r="AL3548" s="2" t="s">
        <v>161</v>
      </c>
      <c r="AM3548" s="2">
        <v>410</v>
      </c>
      <c r="AN3548" s="2" t="s">
        <v>81</v>
      </c>
      <c r="AO3548" s="2" t="s">
        <v>161</v>
      </c>
      <c r="AP3548" s="2">
        <v>410</v>
      </c>
      <c r="AQ3548" s="2" t="s">
        <v>83</v>
      </c>
      <c r="AR3548" s="2" t="s">
        <v>161</v>
      </c>
      <c r="BE3548" s="23" t="str">
        <f t="shared" si="562"/>
        <v>EMF ja</v>
      </c>
      <c r="BF3548" s="23">
        <f t="shared" si="557"/>
        <v>1300</v>
      </c>
      <c r="BG3548" s="23" t="str">
        <f t="shared" si="558"/>
        <v>500+m</v>
      </c>
      <c r="BH3548" s="23">
        <f t="shared" si="563"/>
        <v>1</v>
      </c>
      <c r="BM3548" s="2" t="s">
        <v>162</v>
      </c>
      <c r="BN3548" s="2">
        <v>1300</v>
      </c>
      <c r="BO3548" s="2" t="s">
        <v>14227</v>
      </c>
      <c r="BP3548" s="3">
        <v>1</v>
      </c>
      <c r="BQ3548" s="2" t="s">
        <v>14228</v>
      </c>
    </row>
    <row r="3549" spans="1:69" ht="16.149999999999999" customHeight="1" x14ac:dyDescent="0.25">
      <c r="A3549" s="93">
        <v>3548</v>
      </c>
      <c r="B3549" s="2" t="s">
        <v>211</v>
      </c>
      <c r="C3549" s="2" t="s">
        <v>3345</v>
      </c>
      <c r="D3549" s="2" t="s">
        <v>178</v>
      </c>
      <c r="E3549" s="2" t="s">
        <v>14229</v>
      </c>
      <c r="F3549" s="67">
        <v>43647</v>
      </c>
      <c r="G3549" s="3">
        <f t="shared" si="560"/>
        <v>7</v>
      </c>
      <c r="H3549" s="3">
        <f t="shared" si="561"/>
        <v>2019</v>
      </c>
      <c r="J3549" s="20" t="str">
        <f t="shared" si="556"/>
        <v/>
      </c>
      <c r="K3549" s="5" t="str">
        <f t="shared" si="559"/>
        <v>ja</v>
      </c>
      <c r="L3549" s="5" t="s">
        <v>73</v>
      </c>
      <c r="M3549" s="6" t="s">
        <v>74</v>
      </c>
      <c r="O3549" s="2" t="s">
        <v>75</v>
      </c>
      <c r="P3549" s="127" t="s">
        <v>14230</v>
      </c>
      <c r="R3549" s="6" t="s">
        <v>77</v>
      </c>
      <c r="T3549" s="6" t="s">
        <v>80</v>
      </c>
      <c r="X3549" s="2">
        <v>409</v>
      </c>
      <c r="Y3549" s="2" t="s">
        <v>81</v>
      </c>
      <c r="Z3549" s="2" t="s">
        <v>168</v>
      </c>
      <c r="AA3549" s="2">
        <v>409</v>
      </c>
      <c r="AB3549" s="2" t="s">
        <v>81</v>
      </c>
      <c r="AC3549" s="2" t="s">
        <v>168</v>
      </c>
      <c r="AD3549" s="2">
        <v>409</v>
      </c>
      <c r="AE3549" s="2" t="s">
        <v>81</v>
      </c>
      <c r="AF3549" s="2" t="s">
        <v>168</v>
      </c>
      <c r="AJ3549" s="1">
        <v>1180</v>
      </c>
      <c r="AK3549" s="1" t="s">
        <v>83</v>
      </c>
      <c r="AL3549" s="1" t="s">
        <v>168</v>
      </c>
      <c r="AM3549" s="1">
        <v>1180</v>
      </c>
      <c r="AN3549" s="1" t="s">
        <v>81</v>
      </c>
      <c r="AO3549" s="1" t="s">
        <v>168</v>
      </c>
      <c r="AP3549" s="1">
        <v>1180</v>
      </c>
      <c r="AQ3549" s="1" t="s">
        <v>83</v>
      </c>
      <c r="AR3549" s="1" t="s">
        <v>168</v>
      </c>
      <c r="AS3549" s="2">
        <v>1180</v>
      </c>
      <c r="AT3549" s="2" t="s">
        <v>81</v>
      </c>
      <c r="AU3549" s="2" t="s">
        <v>168</v>
      </c>
      <c r="AV3549" s="2">
        <v>409</v>
      </c>
      <c r="AW3549" s="2" t="s">
        <v>81</v>
      </c>
      <c r="AX3549" s="2" t="s">
        <v>168</v>
      </c>
      <c r="AY3549" s="2">
        <v>409</v>
      </c>
      <c r="AZ3549" s="2" t="s">
        <v>81</v>
      </c>
      <c r="BA3549" s="2" t="s">
        <v>168</v>
      </c>
      <c r="BB3549" s="2">
        <v>409</v>
      </c>
      <c r="BC3549" s="2" t="s">
        <v>81</v>
      </c>
      <c r="BD3549" s="2" t="s">
        <v>168</v>
      </c>
      <c r="BE3549" s="23" t="str">
        <f t="shared" si="562"/>
        <v>EMF nein</v>
      </c>
      <c r="BF3549" s="23" t="str">
        <f t="shared" si="557"/>
        <v/>
      </c>
      <c r="BG3549" s="23" t="str">
        <f t="shared" si="558"/>
        <v/>
      </c>
      <c r="BH3549" s="23">
        <f t="shared" si="563"/>
        <v>0</v>
      </c>
      <c r="BO3549" s="2" t="s">
        <v>14231</v>
      </c>
      <c r="BP3549" s="3">
        <v>1</v>
      </c>
      <c r="BQ3549" s="2" t="s">
        <v>14232</v>
      </c>
    </row>
    <row r="3550" spans="1:69" ht="16.149999999999999" customHeight="1" x14ac:dyDescent="0.25">
      <c r="A3550" s="93">
        <v>3549</v>
      </c>
      <c r="B3550" s="2" t="s">
        <v>211</v>
      </c>
      <c r="C3550" s="2" t="s">
        <v>14233</v>
      </c>
      <c r="D3550" s="2" t="s">
        <v>178</v>
      </c>
      <c r="E3550" s="2" t="s">
        <v>14234</v>
      </c>
      <c r="F3550" s="67">
        <v>43634</v>
      </c>
      <c r="G3550" s="3">
        <f t="shared" si="560"/>
        <v>6</v>
      </c>
      <c r="H3550" s="3">
        <f t="shared" si="561"/>
        <v>2019</v>
      </c>
      <c r="I3550" s="92">
        <v>0.77083333333333304</v>
      </c>
      <c r="J3550" s="20">
        <f t="shared" si="556"/>
        <v>18</v>
      </c>
      <c r="K3550" s="5" t="str">
        <f t="shared" si="559"/>
        <v>ja</v>
      </c>
      <c r="L3550" s="5" t="s">
        <v>73</v>
      </c>
      <c r="M3550" s="6" t="s">
        <v>74</v>
      </c>
      <c r="O3550" s="2" t="s">
        <v>5139</v>
      </c>
      <c r="P3550" s="127" t="s">
        <v>5951</v>
      </c>
      <c r="R3550" s="6" t="s">
        <v>77</v>
      </c>
      <c r="U3550" s="2" t="s">
        <v>115</v>
      </c>
      <c r="V3550" s="2" t="s">
        <v>80</v>
      </c>
      <c r="BE3550" s="23" t="str">
        <f t="shared" si="562"/>
        <v>EMF nein</v>
      </c>
      <c r="BF3550" s="23" t="str">
        <f t="shared" si="557"/>
        <v/>
      </c>
      <c r="BG3550" s="23" t="str">
        <f t="shared" si="558"/>
        <v/>
      </c>
      <c r="BH3550" s="23">
        <f t="shared" si="563"/>
        <v>0</v>
      </c>
      <c r="BO3550" s="2" t="s">
        <v>14235</v>
      </c>
      <c r="BP3550" s="3">
        <v>1</v>
      </c>
      <c r="BQ3550" s="2" t="s">
        <v>14236</v>
      </c>
    </row>
    <row r="3551" spans="1:69" ht="16.149999999999999" customHeight="1" x14ac:dyDescent="0.25">
      <c r="A3551" s="1">
        <v>3550</v>
      </c>
      <c r="B3551" s="2" t="s">
        <v>135</v>
      </c>
      <c r="C3551" s="74" t="s">
        <v>14237</v>
      </c>
      <c r="D3551" s="2" t="s">
        <v>178</v>
      </c>
      <c r="E3551" s="151" t="s">
        <v>14238</v>
      </c>
      <c r="F3551" s="67">
        <v>43636</v>
      </c>
      <c r="G3551" s="3">
        <f t="shared" si="560"/>
        <v>6</v>
      </c>
      <c r="H3551" s="3">
        <f t="shared" si="561"/>
        <v>2019</v>
      </c>
      <c r="I3551" s="92">
        <v>0.49652777777777801</v>
      </c>
      <c r="J3551" s="20">
        <f t="shared" si="556"/>
        <v>11</v>
      </c>
      <c r="K3551" s="5" t="str">
        <f t="shared" si="559"/>
        <v>ja</v>
      </c>
      <c r="L3551" s="5" t="s">
        <v>91</v>
      </c>
      <c r="M3551" s="6" t="s">
        <v>139</v>
      </c>
      <c r="O3551" s="2" t="s">
        <v>126</v>
      </c>
      <c r="P3551" s="5" t="s">
        <v>14239</v>
      </c>
      <c r="R3551" s="6" t="s">
        <v>77</v>
      </c>
      <c r="U3551" s="2" t="s">
        <v>74</v>
      </c>
      <c r="V3551" s="2" t="s">
        <v>80</v>
      </c>
      <c r="BE3551" s="23" t="str">
        <f t="shared" si="562"/>
        <v>EMF ja</v>
      </c>
      <c r="BF3551" s="23">
        <f t="shared" si="557"/>
        <v>2700</v>
      </c>
      <c r="BG3551" s="23" t="str">
        <f t="shared" si="558"/>
        <v>500+m</v>
      </c>
      <c r="BH3551" s="23">
        <f t="shared" si="563"/>
        <v>1</v>
      </c>
      <c r="BM3551" s="2" t="s">
        <v>162</v>
      </c>
      <c r="BN3551" s="2">
        <v>2700</v>
      </c>
      <c r="BO3551" s="2" t="s">
        <v>14240</v>
      </c>
      <c r="BP3551" s="3">
        <v>1</v>
      </c>
      <c r="BQ3551" s="2" t="s">
        <v>14241</v>
      </c>
    </row>
    <row r="3552" spans="1:69" ht="16.149999999999999" customHeight="1" x14ac:dyDescent="0.25">
      <c r="A3552" s="93">
        <v>3551</v>
      </c>
      <c r="B3552" s="2" t="s">
        <v>211</v>
      </c>
      <c r="C3552" s="2" t="s">
        <v>14242</v>
      </c>
      <c r="D3552" s="2" t="s">
        <v>896</v>
      </c>
      <c r="E3552" s="2" t="s">
        <v>14243</v>
      </c>
      <c r="F3552" s="67">
        <v>43642</v>
      </c>
      <c r="G3552" s="3">
        <f t="shared" si="560"/>
        <v>6</v>
      </c>
      <c r="H3552" s="3">
        <f t="shared" si="561"/>
        <v>2019</v>
      </c>
      <c r="I3552" s="92">
        <v>1.7361111111111101E-2</v>
      </c>
      <c r="J3552" s="20">
        <f t="shared" si="556"/>
        <v>0</v>
      </c>
      <c r="K3552" s="5" t="str">
        <f t="shared" si="559"/>
        <v>ja</v>
      </c>
      <c r="L3552" s="5" t="s">
        <v>91</v>
      </c>
      <c r="M3552" s="6" t="s">
        <v>100</v>
      </c>
      <c r="N3552" s="5">
        <v>40</v>
      </c>
      <c r="O3552" s="2" t="s">
        <v>140</v>
      </c>
      <c r="P3552" s="127" t="s">
        <v>14244</v>
      </c>
      <c r="R3552" s="6" t="s">
        <v>77</v>
      </c>
      <c r="T3552" s="6" t="s">
        <v>80</v>
      </c>
      <c r="U3552" s="2" t="s">
        <v>74</v>
      </c>
      <c r="V3552" s="2" t="s">
        <v>299</v>
      </c>
      <c r="X3552" s="2">
        <v>60</v>
      </c>
      <c r="Y3552" s="2" t="s">
        <v>94</v>
      </c>
      <c r="Z3552" s="2" t="s">
        <v>84</v>
      </c>
      <c r="AA3552" s="2">
        <v>60</v>
      </c>
      <c r="AB3552" s="2" t="s">
        <v>94</v>
      </c>
      <c r="AC3552" s="2" t="s">
        <v>84</v>
      </c>
      <c r="AD3552" s="2">
        <v>60</v>
      </c>
      <c r="AE3552" s="2" t="s">
        <v>94</v>
      </c>
      <c r="AF3552" s="2" t="s">
        <v>84</v>
      </c>
      <c r="AJ3552" s="2">
        <v>60</v>
      </c>
      <c r="AK3552" s="2" t="s">
        <v>94</v>
      </c>
      <c r="AL3552" s="2" t="s">
        <v>84</v>
      </c>
      <c r="AM3552" s="2">
        <v>60</v>
      </c>
      <c r="AN3552" s="2" t="s">
        <v>94</v>
      </c>
      <c r="AO3552" s="2" t="s">
        <v>84</v>
      </c>
      <c r="AP3552" s="2">
        <v>60</v>
      </c>
      <c r="AQ3552" s="2" t="s">
        <v>94</v>
      </c>
      <c r="AR3552" s="2" t="s">
        <v>84</v>
      </c>
      <c r="AV3552" s="2">
        <v>60</v>
      </c>
      <c r="AW3552" s="2" t="s">
        <v>94</v>
      </c>
      <c r="AX3552" s="2" t="s">
        <v>84</v>
      </c>
      <c r="AY3552" s="2">
        <v>60</v>
      </c>
      <c r="AZ3552" s="2" t="s">
        <v>94</v>
      </c>
      <c r="BA3552" s="2" t="s">
        <v>84</v>
      </c>
      <c r="BB3552" s="2">
        <v>60</v>
      </c>
      <c r="BC3552" s="2" t="s">
        <v>94</v>
      </c>
      <c r="BD3552" s="2" t="s">
        <v>84</v>
      </c>
      <c r="BE3552" s="23" t="str">
        <f t="shared" si="562"/>
        <v>EMF nein</v>
      </c>
      <c r="BF3552" s="23" t="str">
        <f t="shared" si="557"/>
        <v/>
      </c>
      <c r="BG3552" s="23" t="str">
        <f t="shared" si="558"/>
        <v/>
      </c>
      <c r="BH3552" s="23">
        <f t="shared" si="563"/>
        <v>0</v>
      </c>
      <c r="BO3552" s="2" t="s">
        <v>14245</v>
      </c>
      <c r="BP3552" s="3">
        <v>1</v>
      </c>
      <c r="BQ3552" s="2" t="s">
        <v>14246</v>
      </c>
    </row>
    <row r="3553" spans="1:71" ht="16.149999999999999" customHeight="1" x14ac:dyDescent="0.25">
      <c r="A3553" s="1">
        <v>3552</v>
      </c>
      <c r="B3553" s="2" t="s">
        <v>14247</v>
      </c>
      <c r="C3553" s="2" t="s">
        <v>22539</v>
      </c>
      <c r="D3553" s="2" t="s">
        <v>896</v>
      </c>
      <c r="G3553" s="3" t="str">
        <f t="shared" si="560"/>
        <v/>
      </c>
      <c r="H3553" s="3" t="str">
        <f t="shared" si="561"/>
        <v/>
      </c>
      <c r="J3553" s="20" t="str">
        <f t="shared" si="556"/>
        <v/>
      </c>
      <c r="K3553" s="5" t="str">
        <f t="shared" si="559"/>
        <v>ja</v>
      </c>
      <c r="L3553" s="2"/>
      <c r="N3553" s="2"/>
      <c r="P3553" s="127"/>
      <c r="X3553" s="2">
        <v>1730</v>
      </c>
      <c r="Y3553" s="2" t="s">
        <v>81</v>
      </c>
      <c r="Z3553" s="2" t="s">
        <v>161</v>
      </c>
      <c r="AA3553" s="2">
        <v>1730</v>
      </c>
      <c r="AB3553" s="2" t="s">
        <v>81</v>
      </c>
      <c r="AC3553" s="2" t="s">
        <v>161</v>
      </c>
      <c r="AD3553" s="2">
        <v>1730</v>
      </c>
      <c r="AE3553" s="2" t="s">
        <v>83</v>
      </c>
      <c r="AF3553" s="2" t="s">
        <v>161</v>
      </c>
      <c r="BE3553" s="23" t="str">
        <f t="shared" si="562"/>
        <v>EMF nein</v>
      </c>
      <c r="BF3553" s="23" t="str">
        <f t="shared" si="557"/>
        <v/>
      </c>
      <c r="BG3553" s="23" t="str">
        <f t="shared" si="558"/>
        <v/>
      </c>
      <c r="BH3553" s="23">
        <f t="shared" si="563"/>
        <v>0</v>
      </c>
      <c r="BP3553" s="3">
        <v>1</v>
      </c>
      <c r="BQ3553" s="2" t="s">
        <v>14248</v>
      </c>
    </row>
    <row r="3554" spans="1:71" ht="16.149999999999999" customHeight="1" x14ac:dyDescent="0.25">
      <c r="A3554" s="93">
        <v>3553</v>
      </c>
      <c r="B3554" s="2" t="s">
        <v>211</v>
      </c>
      <c r="C3554" s="2" t="s">
        <v>14249</v>
      </c>
      <c r="D3554" s="2" t="s">
        <v>896</v>
      </c>
      <c r="E3554" s="2" t="s">
        <v>14250</v>
      </c>
      <c r="F3554" s="67">
        <v>43641</v>
      </c>
      <c r="G3554" s="3">
        <f t="shared" si="560"/>
        <v>6</v>
      </c>
      <c r="H3554" s="3">
        <f t="shared" si="561"/>
        <v>2019</v>
      </c>
      <c r="I3554" s="92">
        <v>0.94791666666666696</v>
      </c>
      <c r="J3554" s="20">
        <f t="shared" si="556"/>
        <v>22</v>
      </c>
      <c r="K3554" s="5" t="str">
        <f t="shared" si="559"/>
        <v>ja</v>
      </c>
      <c r="L3554" s="5" t="s">
        <v>91</v>
      </c>
      <c r="M3554" s="6" t="s">
        <v>74</v>
      </c>
      <c r="N3554" s="5">
        <v>23</v>
      </c>
      <c r="O3554" s="6" t="s">
        <v>101</v>
      </c>
      <c r="P3554" s="127" t="s">
        <v>14251</v>
      </c>
      <c r="R3554" s="6" t="s">
        <v>77</v>
      </c>
      <c r="X3554" s="2">
        <v>50</v>
      </c>
      <c r="Y3554" s="2" t="s">
        <v>81</v>
      </c>
      <c r="Z3554" s="2" t="s">
        <v>84</v>
      </c>
      <c r="AA3554" s="2">
        <v>50</v>
      </c>
      <c r="AB3554" s="2" t="s">
        <v>81</v>
      </c>
      <c r="AC3554" s="2" t="s">
        <v>84</v>
      </c>
      <c r="AD3554" s="2">
        <v>50</v>
      </c>
      <c r="AE3554" s="2" t="s">
        <v>81</v>
      </c>
      <c r="AF3554" s="2" t="s">
        <v>84</v>
      </c>
      <c r="AJ3554" s="2">
        <v>50</v>
      </c>
      <c r="AK3554" s="2" t="s">
        <v>81</v>
      </c>
      <c r="AL3554" s="2" t="s">
        <v>84</v>
      </c>
      <c r="AM3554" s="2">
        <v>50</v>
      </c>
      <c r="AN3554" s="2" t="s">
        <v>81</v>
      </c>
      <c r="AO3554" s="2" t="s">
        <v>84</v>
      </c>
      <c r="AP3554" s="2">
        <v>50</v>
      </c>
      <c r="AQ3554" s="2" t="s">
        <v>81</v>
      </c>
      <c r="AR3554" s="2" t="s">
        <v>84</v>
      </c>
      <c r="BE3554" s="23" t="str">
        <f t="shared" si="562"/>
        <v>EMF nein</v>
      </c>
      <c r="BF3554" s="23" t="str">
        <f t="shared" si="557"/>
        <v/>
      </c>
      <c r="BG3554" s="23" t="str">
        <f t="shared" si="558"/>
        <v/>
      </c>
      <c r="BH3554" s="23">
        <f t="shared" si="563"/>
        <v>0</v>
      </c>
      <c r="BP3554" s="3">
        <v>1</v>
      </c>
      <c r="BQ3554" s="2" t="s">
        <v>14252</v>
      </c>
    </row>
    <row r="3555" spans="1:71" ht="16.149999999999999" customHeight="1" x14ac:dyDescent="0.25">
      <c r="A3555" s="1">
        <v>3554</v>
      </c>
      <c r="B3555" s="2" t="s">
        <v>87</v>
      </c>
      <c r="C3555" s="2" t="s">
        <v>3691</v>
      </c>
      <c r="D3555" s="2" t="s">
        <v>896</v>
      </c>
      <c r="E3555" s="2" t="s">
        <v>14253</v>
      </c>
      <c r="F3555" s="67">
        <v>43640</v>
      </c>
      <c r="G3555" s="3">
        <f t="shared" si="560"/>
        <v>6</v>
      </c>
      <c r="H3555" s="3">
        <f t="shared" si="561"/>
        <v>2019</v>
      </c>
      <c r="I3555" s="92">
        <v>0.68402777777777801</v>
      </c>
      <c r="J3555" s="20">
        <f t="shared" si="556"/>
        <v>16</v>
      </c>
      <c r="K3555" s="5" t="str">
        <f t="shared" si="559"/>
        <v>ja</v>
      </c>
      <c r="L3555" s="5" t="s">
        <v>91</v>
      </c>
      <c r="M3555" s="6" t="s">
        <v>74</v>
      </c>
      <c r="N3555" s="5">
        <v>77</v>
      </c>
      <c r="O3555" s="2" t="s">
        <v>75</v>
      </c>
      <c r="P3555" s="127" t="s">
        <v>14254</v>
      </c>
      <c r="R3555" s="6" t="s">
        <v>77</v>
      </c>
      <c r="U3555" s="2" t="s">
        <v>74</v>
      </c>
      <c r="X3555" s="2">
        <v>663</v>
      </c>
      <c r="Y3555" s="2" t="s">
        <v>83</v>
      </c>
      <c r="Z3555" s="2" t="s">
        <v>161</v>
      </c>
      <c r="AA3555" s="2">
        <v>663</v>
      </c>
      <c r="AB3555" s="2" t="s">
        <v>81</v>
      </c>
      <c r="AC3555" s="2" t="s">
        <v>161</v>
      </c>
      <c r="AD3555" s="2">
        <v>663</v>
      </c>
      <c r="AE3555" s="2" t="s">
        <v>83</v>
      </c>
      <c r="AF3555" s="2" t="s">
        <v>161</v>
      </c>
      <c r="AJ3555" s="2">
        <v>663</v>
      </c>
      <c r="AK3555" s="2" t="s">
        <v>83</v>
      </c>
      <c r="AL3555" s="2" t="s">
        <v>161</v>
      </c>
      <c r="AM3555" s="2">
        <v>663</v>
      </c>
      <c r="AN3555" s="2" t="s">
        <v>81</v>
      </c>
      <c r="AO3555" s="2" t="s">
        <v>161</v>
      </c>
      <c r="AP3555" s="2">
        <v>663</v>
      </c>
      <c r="AQ3555" s="2" t="s">
        <v>83</v>
      </c>
      <c r="AR3555" s="2" t="s">
        <v>161</v>
      </c>
      <c r="BE3555" s="23" t="str">
        <f t="shared" si="562"/>
        <v>EMF nein</v>
      </c>
      <c r="BF3555" s="23" t="str">
        <f t="shared" si="557"/>
        <v/>
      </c>
      <c r="BG3555" s="23" t="str">
        <f t="shared" si="558"/>
        <v/>
      </c>
      <c r="BH3555" s="23">
        <f t="shared" si="563"/>
        <v>0</v>
      </c>
      <c r="BO3555" s="2" t="s">
        <v>14255</v>
      </c>
      <c r="BP3555" s="3">
        <v>1</v>
      </c>
      <c r="BQ3555" s="2" t="s">
        <v>14256</v>
      </c>
    </row>
    <row r="3556" spans="1:71" ht="16.149999999999999" customHeight="1" x14ac:dyDescent="0.25">
      <c r="A3556" s="93">
        <v>3555</v>
      </c>
      <c r="B3556" s="2" t="s">
        <v>211</v>
      </c>
      <c r="C3556" s="2" t="s">
        <v>14257</v>
      </c>
      <c r="D3556" s="2" t="s">
        <v>158</v>
      </c>
      <c r="E3556" s="2" t="s">
        <v>4572</v>
      </c>
      <c r="F3556" s="67">
        <v>43645</v>
      </c>
      <c r="G3556" s="3">
        <f t="shared" si="560"/>
        <v>6</v>
      </c>
      <c r="H3556" s="3">
        <f t="shared" si="561"/>
        <v>2019</v>
      </c>
      <c r="I3556" s="92">
        <v>0.5625</v>
      </c>
      <c r="J3556" s="20">
        <f t="shared" si="556"/>
        <v>13</v>
      </c>
      <c r="K3556" s="5" t="str">
        <f t="shared" si="559"/>
        <v>ja</v>
      </c>
      <c r="L3556" s="5" t="s">
        <v>73</v>
      </c>
      <c r="M3556" s="6" t="s">
        <v>115</v>
      </c>
      <c r="N3556" s="5">
        <v>10</v>
      </c>
      <c r="O3556" s="2" t="s">
        <v>5139</v>
      </c>
      <c r="P3556" s="2" t="s">
        <v>22313</v>
      </c>
      <c r="R3556" s="6" t="s">
        <v>77</v>
      </c>
      <c r="S3556" s="2" t="s">
        <v>109</v>
      </c>
      <c r="T3556" s="6" t="s">
        <v>80</v>
      </c>
      <c r="U3556" s="2" t="s">
        <v>74</v>
      </c>
      <c r="V3556" s="2" t="s">
        <v>109</v>
      </c>
      <c r="X3556" s="2">
        <v>1120</v>
      </c>
      <c r="Y3556" s="2" t="s">
        <v>83</v>
      </c>
      <c r="Z3556" s="2" t="s">
        <v>84</v>
      </c>
      <c r="AA3556" s="2">
        <v>1120</v>
      </c>
      <c r="AB3556" s="2" t="s">
        <v>81</v>
      </c>
      <c r="AC3556" s="2" t="s">
        <v>84</v>
      </c>
      <c r="AD3556" s="2">
        <v>1120</v>
      </c>
      <c r="AE3556" s="2" t="s">
        <v>83</v>
      </c>
      <c r="AF3556" s="2" t="s">
        <v>84</v>
      </c>
      <c r="AG3556" s="2">
        <v>1120</v>
      </c>
      <c r="AH3556" s="2" t="s">
        <v>94</v>
      </c>
      <c r="AI3556" s="2" t="s">
        <v>84</v>
      </c>
      <c r="AJ3556" s="2">
        <v>1120</v>
      </c>
      <c r="AK3556" s="2" t="s">
        <v>83</v>
      </c>
      <c r="AL3556" s="2" t="s">
        <v>84</v>
      </c>
      <c r="AM3556" s="2">
        <v>1120</v>
      </c>
      <c r="AN3556" s="2" t="s">
        <v>13421</v>
      </c>
      <c r="AO3556" s="2" t="s">
        <v>84</v>
      </c>
      <c r="AP3556" s="2">
        <v>1120</v>
      </c>
      <c r="AQ3556" s="2" t="s">
        <v>83</v>
      </c>
      <c r="AR3556" s="2" t="s">
        <v>84</v>
      </c>
      <c r="BE3556" s="23" t="str">
        <f t="shared" si="562"/>
        <v>EMF nein</v>
      </c>
      <c r="BF3556" s="23" t="str">
        <f t="shared" si="557"/>
        <v/>
      </c>
      <c r="BG3556" s="23" t="str">
        <f t="shared" si="558"/>
        <v/>
      </c>
      <c r="BH3556" s="23">
        <f t="shared" si="563"/>
        <v>0</v>
      </c>
      <c r="BO3556" s="2" t="s">
        <v>22314</v>
      </c>
      <c r="BP3556" s="3">
        <v>1</v>
      </c>
      <c r="BQ3556" s="2" t="s">
        <v>14258</v>
      </c>
    </row>
    <row r="3557" spans="1:71" ht="16.149999999999999" customHeight="1" x14ac:dyDescent="0.25">
      <c r="A3557" s="93">
        <v>3556</v>
      </c>
      <c r="B3557" s="2" t="s">
        <v>211</v>
      </c>
      <c r="C3557" s="404" t="s">
        <v>885</v>
      </c>
      <c r="D3557" s="2" t="s">
        <v>158</v>
      </c>
      <c r="E3557" s="2" t="s">
        <v>14259</v>
      </c>
      <c r="F3557" s="67">
        <v>43645</v>
      </c>
      <c r="G3557" s="3">
        <f t="shared" si="560"/>
        <v>6</v>
      </c>
      <c r="H3557" s="3">
        <f t="shared" si="561"/>
        <v>2019</v>
      </c>
      <c r="I3557" s="92">
        <v>0.53472222222222221</v>
      </c>
      <c r="J3557" s="20">
        <f t="shared" si="556"/>
        <v>12</v>
      </c>
      <c r="K3557" s="5" t="str">
        <f t="shared" si="559"/>
        <v>ja</v>
      </c>
      <c r="L3557" s="5" t="s">
        <v>73</v>
      </c>
      <c r="M3557" s="6" t="s">
        <v>115</v>
      </c>
      <c r="O3557" s="2" t="s">
        <v>10213</v>
      </c>
      <c r="P3557" s="127" t="s">
        <v>14260</v>
      </c>
      <c r="Q3557" s="6" t="s">
        <v>186</v>
      </c>
      <c r="R3557" s="6" t="s">
        <v>77</v>
      </c>
      <c r="T3557" s="6" t="s">
        <v>80</v>
      </c>
      <c r="U3557" s="2" t="s">
        <v>100</v>
      </c>
      <c r="V3557" s="2" t="s">
        <v>80</v>
      </c>
      <c r="BE3557" s="23" t="str">
        <f t="shared" si="562"/>
        <v>EMF nein</v>
      </c>
      <c r="BF3557" s="23" t="str">
        <f t="shared" si="557"/>
        <v/>
      </c>
      <c r="BG3557" s="23" t="str">
        <f t="shared" si="558"/>
        <v/>
      </c>
      <c r="BH3557" s="23">
        <f t="shared" si="563"/>
        <v>0</v>
      </c>
      <c r="BO3557" s="2" t="s">
        <v>14261</v>
      </c>
      <c r="BP3557" s="3">
        <v>1</v>
      </c>
      <c r="BQ3557" s="2" t="s">
        <v>14262</v>
      </c>
    </row>
    <row r="3558" spans="1:71" ht="16.149999999999999" customHeight="1" x14ac:dyDescent="0.25">
      <c r="A3558" s="93">
        <v>3557</v>
      </c>
      <c r="B3558" s="2" t="s">
        <v>211</v>
      </c>
      <c r="C3558" s="2" t="s">
        <v>165</v>
      </c>
      <c r="D3558" s="2" t="s">
        <v>158</v>
      </c>
      <c r="E3558" s="2" t="s">
        <v>14263</v>
      </c>
      <c r="F3558" s="67">
        <v>43642</v>
      </c>
      <c r="G3558" s="3">
        <f t="shared" si="560"/>
        <v>6</v>
      </c>
      <c r="H3558" s="3">
        <f t="shared" si="561"/>
        <v>2019</v>
      </c>
      <c r="I3558" s="92">
        <v>0.46875</v>
      </c>
      <c r="J3558" s="20">
        <f t="shared" si="556"/>
        <v>11</v>
      </c>
      <c r="K3558" s="5" t="str">
        <f t="shared" si="559"/>
        <v>ja</v>
      </c>
      <c r="L3558" s="5" t="s">
        <v>91</v>
      </c>
      <c r="M3558" s="6" t="s">
        <v>74</v>
      </c>
      <c r="O3558" s="5" t="s">
        <v>5139</v>
      </c>
      <c r="P3558" s="5" t="s">
        <v>14264</v>
      </c>
      <c r="R3558" s="6" t="s">
        <v>77</v>
      </c>
      <c r="U3558" s="2" t="s">
        <v>208</v>
      </c>
      <c r="V3558" s="2" t="s">
        <v>80</v>
      </c>
      <c r="X3558" s="2">
        <v>68</v>
      </c>
      <c r="Y3558" s="2" t="s">
        <v>81</v>
      </c>
      <c r="Z3558" s="2" t="s">
        <v>161</v>
      </c>
      <c r="AD3558" s="2">
        <v>68</v>
      </c>
      <c r="AE3558" s="2" t="s">
        <v>81</v>
      </c>
      <c r="AF3558" s="2" t="s">
        <v>161</v>
      </c>
      <c r="BE3558" s="23" t="str">
        <f t="shared" si="562"/>
        <v>EMF nein</v>
      </c>
      <c r="BF3558" s="23" t="str">
        <f t="shared" si="557"/>
        <v/>
      </c>
      <c r="BG3558" s="23" t="str">
        <f t="shared" si="558"/>
        <v/>
      </c>
      <c r="BH3558" s="23">
        <f t="shared" si="563"/>
        <v>0</v>
      </c>
      <c r="BO3558" s="2" t="s">
        <v>14265</v>
      </c>
      <c r="BP3558" s="3">
        <v>1</v>
      </c>
      <c r="BQ3558" s="2" t="s">
        <v>14266</v>
      </c>
    </row>
    <row r="3559" spans="1:71" ht="16.149999999999999" customHeight="1" x14ac:dyDescent="0.25">
      <c r="A3559" s="93">
        <v>3558</v>
      </c>
      <c r="B3559" s="2" t="s">
        <v>87</v>
      </c>
      <c r="C3559" s="2" t="s">
        <v>4039</v>
      </c>
      <c r="D3559" s="67" t="s">
        <v>158</v>
      </c>
      <c r="E3559" s="2" t="s">
        <v>14267</v>
      </c>
      <c r="F3559" s="67">
        <v>43649</v>
      </c>
      <c r="G3559" s="3">
        <f t="shared" si="560"/>
        <v>7</v>
      </c>
      <c r="H3559" s="3">
        <f t="shared" si="561"/>
        <v>2019</v>
      </c>
      <c r="J3559" s="20" t="str">
        <f t="shared" si="556"/>
        <v/>
      </c>
      <c r="K3559" s="5" t="str">
        <f t="shared" si="559"/>
        <v>ja</v>
      </c>
      <c r="L3559" s="5" t="s">
        <v>73</v>
      </c>
      <c r="M3559" s="6" t="s">
        <v>74</v>
      </c>
      <c r="N3559" s="5">
        <v>78</v>
      </c>
      <c r="O3559" s="2" t="s">
        <v>5139</v>
      </c>
      <c r="P3559" s="127" t="s">
        <v>14268</v>
      </c>
      <c r="R3559" s="6" t="s">
        <v>77</v>
      </c>
      <c r="S3559" s="2" t="s">
        <v>93</v>
      </c>
      <c r="T3559" s="6" t="s">
        <v>80</v>
      </c>
      <c r="X3559" s="2">
        <v>171</v>
      </c>
      <c r="Y3559" s="2" t="s">
        <v>81</v>
      </c>
      <c r="Z3559" s="2" t="s">
        <v>84</v>
      </c>
      <c r="AA3559" s="2">
        <v>171</v>
      </c>
      <c r="AB3559" s="2" t="s">
        <v>81</v>
      </c>
      <c r="AC3559" s="2" t="s">
        <v>84</v>
      </c>
      <c r="AD3559" s="2">
        <v>171</v>
      </c>
      <c r="AE3559" s="2" t="s">
        <v>81</v>
      </c>
      <c r="AF3559" s="2" t="s">
        <v>84</v>
      </c>
      <c r="AJ3559" s="2">
        <v>188</v>
      </c>
      <c r="AK3559" s="2" t="s">
        <v>83</v>
      </c>
      <c r="AL3559" s="2" t="s">
        <v>84</v>
      </c>
      <c r="AM3559" s="2">
        <v>188</v>
      </c>
      <c r="AN3559" s="2" t="s">
        <v>81</v>
      </c>
      <c r="AO3559" s="2" t="s">
        <v>84</v>
      </c>
      <c r="AP3559" s="2">
        <v>188</v>
      </c>
      <c r="AQ3559" s="2" t="s">
        <v>83</v>
      </c>
      <c r="AR3559" s="2" t="s">
        <v>84</v>
      </c>
      <c r="AV3559" s="2">
        <v>128</v>
      </c>
      <c r="AW3559" s="2" t="s">
        <v>81</v>
      </c>
      <c r="AX3559" s="2" t="s">
        <v>84</v>
      </c>
      <c r="BB3559" s="2">
        <v>128</v>
      </c>
      <c r="BC3559" s="2" t="s">
        <v>81</v>
      </c>
      <c r="BD3559" s="2" t="s">
        <v>84</v>
      </c>
      <c r="BE3559" s="23" t="str">
        <f t="shared" si="562"/>
        <v>EMF nein</v>
      </c>
      <c r="BF3559" s="23" t="str">
        <f t="shared" si="557"/>
        <v/>
      </c>
      <c r="BG3559" s="23" t="str">
        <f t="shared" si="558"/>
        <v/>
      </c>
      <c r="BH3559" s="23">
        <f t="shared" si="563"/>
        <v>0</v>
      </c>
      <c r="BO3559" s="2" t="s">
        <v>14269</v>
      </c>
      <c r="BP3559" s="3">
        <v>1</v>
      </c>
      <c r="BQ3559" s="2" t="s">
        <v>14270</v>
      </c>
    </row>
    <row r="3560" spans="1:71" ht="16.149999999999999" customHeight="1" x14ac:dyDescent="0.25">
      <c r="A3560" s="1">
        <v>3559</v>
      </c>
      <c r="B3560" s="2" t="s">
        <v>87</v>
      </c>
      <c r="C3560" s="2" t="s">
        <v>8964</v>
      </c>
      <c r="D3560" s="2" t="s">
        <v>137</v>
      </c>
      <c r="E3560" s="2" t="s">
        <v>22552</v>
      </c>
      <c r="F3560" s="67">
        <v>43649</v>
      </c>
      <c r="G3560" s="3">
        <f t="shared" si="560"/>
        <v>7</v>
      </c>
      <c r="H3560" s="3">
        <f t="shared" si="561"/>
        <v>2019</v>
      </c>
      <c r="J3560" s="20" t="str">
        <f t="shared" si="556"/>
        <v/>
      </c>
      <c r="K3560" s="5" t="str">
        <f t="shared" si="559"/>
        <v>ja</v>
      </c>
      <c r="L3560" s="5" t="s">
        <v>73</v>
      </c>
      <c r="M3560" s="6" t="s">
        <v>74</v>
      </c>
      <c r="N3560" s="5">
        <v>83</v>
      </c>
      <c r="O3560" s="2" t="s">
        <v>5139</v>
      </c>
      <c r="P3560" s="127" t="s">
        <v>22551</v>
      </c>
      <c r="R3560" s="6" t="s">
        <v>77</v>
      </c>
      <c r="S3560" s="2" t="s">
        <v>93</v>
      </c>
      <c r="T3560" s="6" t="s">
        <v>80</v>
      </c>
      <c r="X3560" s="2">
        <v>641</v>
      </c>
      <c r="Y3560" s="2" t="s">
        <v>81</v>
      </c>
      <c r="Z3560" s="2" t="s">
        <v>82</v>
      </c>
      <c r="AA3560" s="2">
        <v>641</v>
      </c>
      <c r="AB3560" s="2" t="s">
        <v>81</v>
      </c>
      <c r="AC3560" s="2" t="s">
        <v>82</v>
      </c>
      <c r="AD3560" s="2">
        <v>641</v>
      </c>
      <c r="AE3560" s="2" t="s">
        <v>81</v>
      </c>
      <c r="AF3560" s="2" t="s">
        <v>82</v>
      </c>
      <c r="AJ3560" s="2">
        <v>690</v>
      </c>
      <c r="AK3560" s="2" t="s">
        <v>81</v>
      </c>
      <c r="AL3560" s="2" t="s">
        <v>14271</v>
      </c>
      <c r="AM3560" s="2">
        <v>690</v>
      </c>
      <c r="AN3560" s="2" t="s">
        <v>81</v>
      </c>
      <c r="AO3560" s="2" t="s">
        <v>82</v>
      </c>
      <c r="AP3560" s="2">
        <v>690</v>
      </c>
      <c r="AQ3560" s="2" t="s">
        <v>83</v>
      </c>
      <c r="AR3560" s="2" t="s">
        <v>82</v>
      </c>
      <c r="AV3560" s="2">
        <v>363</v>
      </c>
      <c r="AW3560" s="2" t="s">
        <v>81</v>
      </c>
      <c r="AX3560" s="2" t="s">
        <v>161</v>
      </c>
      <c r="AY3560" s="2">
        <v>633</v>
      </c>
      <c r="AZ3560" s="2" t="s">
        <v>81</v>
      </c>
      <c r="BA3560" s="2" t="s">
        <v>161</v>
      </c>
      <c r="BB3560" s="2">
        <v>363</v>
      </c>
      <c r="BC3560" s="2" t="s">
        <v>83</v>
      </c>
      <c r="BD3560" s="2" t="s">
        <v>161</v>
      </c>
      <c r="BE3560" s="23" t="str">
        <f t="shared" si="562"/>
        <v>EMF nein</v>
      </c>
      <c r="BF3560" s="23" t="str">
        <f t="shared" si="557"/>
        <v/>
      </c>
      <c r="BG3560" s="23" t="str">
        <f t="shared" si="558"/>
        <v/>
      </c>
      <c r="BH3560" s="23">
        <f t="shared" si="563"/>
        <v>0</v>
      </c>
      <c r="BO3560" s="2" t="s">
        <v>14272</v>
      </c>
      <c r="BP3560" s="3">
        <v>1</v>
      </c>
      <c r="BQ3560" s="2" t="s">
        <v>14273</v>
      </c>
    </row>
    <row r="3561" spans="1:71" ht="16.149999999999999" customHeight="1" x14ac:dyDescent="0.25">
      <c r="A3561" s="99">
        <v>3560</v>
      </c>
      <c r="B3561" s="2" t="s">
        <v>135</v>
      </c>
      <c r="C3561" s="116" t="s">
        <v>1305</v>
      </c>
      <c r="D3561" s="2" t="s">
        <v>89</v>
      </c>
      <c r="E3561" s="2" t="s">
        <v>14274</v>
      </c>
      <c r="F3561" s="67">
        <v>43648</v>
      </c>
      <c r="G3561" s="3">
        <f t="shared" si="560"/>
        <v>7</v>
      </c>
      <c r="H3561" s="3">
        <f t="shared" si="561"/>
        <v>2019</v>
      </c>
      <c r="I3561" s="92">
        <v>0.58680555555555602</v>
      </c>
      <c r="J3561" s="20">
        <f t="shared" si="556"/>
        <v>14</v>
      </c>
      <c r="K3561" s="5" t="str">
        <f t="shared" si="559"/>
        <v>ja</v>
      </c>
      <c r="L3561" s="5" t="s">
        <v>1392</v>
      </c>
      <c r="M3561" s="6" t="s">
        <v>139</v>
      </c>
      <c r="N3561" s="5">
        <v>30</v>
      </c>
      <c r="O3561" s="2" t="s">
        <v>140</v>
      </c>
      <c r="P3561" s="127" t="s">
        <v>14275</v>
      </c>
      <c r="R3561" s="6" t="s">
        <v>77</v>
      </c>
      <c r="X3561" s="2">
        <v>600</v>
      </c>
      <c r="Y3561" s="2" t="s">
        <v>83</v>
      </c>
      <c r="Z3561" s="2" t="s">
        <v>84</v>
      </c>
      <c r="AA3561" s="2">
        <v>600</v>
      </c>
      <c r="AB3561" s="2" t="s">
        <v>81</v>
      </c>
      <c r="AC3561" s="2" t="s">
        <v>84</v>
      </c>
      <c r="AD3561" s="2">
        <v>600</v>
      </c>
      <c r="AE3561" s="2" t="s">
        <v>83</v>
      </c>
      <c r="AF3561" s="2" t="s">
        <v>84</v>
      </c>
      <c r="AJ3561" s="2">
        <v>600</v>
      </c>
      <c r="AK3561" s="2" t="s">
        <v>83</v>
      </c>
      <c r="AL3561" s="2" t="s">
        <v>84</v>
      </c>
      <c r="AM3561" s="2">
        <v>600</v>
      </c>
      <c r="AN3561" s="2" t="s">
        <v>81</v>
      </c>
      <c r="AO3561" s="2" t="s">
        <v>84</v>
      </c>
      <c r="AP3561" s="2">
        <v>600</v>
      </c>
      <c r="AQ3561" s="2" t="s">
        <v>83</v>
      </c>
      <c r="AR3561" s="2" t="s">
        <v>84</v>
      </c>
      <c r="BE3561" s="23" t="str">
        <f t="shared" si="562"/>
        <v>EMF ja</v>
      </c>
      <c r="BF3561" s="23">
        <f t="shared" si="557"/>
        <v>200</v>
      </c>
      <c r="BG3561" s="23" t="str">
        <f t="shared" si="558"/>
        <v>100-499m</v>
      </c>
      <c r="BH3561" s="23">
        <f t="shared" si="563"/>
        <v>1</v>
      </c>
      <c r="BM3561" s="2" t="s">
        <v>162</v>
      </c>
      <c r="BN3561" s="2">
        <v>200</v>
      </c>
      <c r="BO3561" s="2" t="s">
        <v>14276</v>
      </c>
      <c r="BP3561" s="3">
        <v>1</v>
      </c>
      <c r="BQ3561" s="2" t="s">
        <v>14277</v>
      </c>
    </row>
    <row r="3562" spans="1:71" ht="15" customHeight="1" x14ac:dyDescent="0.25">
      <c r="A3562" s="1">
        <v>3561</v>
      </c>
      <c r="B3562" s="2" t="s">
        <v>211</v>
      </c>
      <c r="C3562" s="2" t="s">
        <v>14278</v>
      </c>
      <c r="D3562" s="2" t="s">
        <v>137</v>
      </c>
      <c r="E3562" s="2" t="s">
        <v>14279</v>
      </c>
      <c r="F3562" s="67">
        <v>43646</v>
      </c>
      <c r="G3562" s="3">
        <f t="shared" si="560"/>
        <v>6</v>
      </c>
      <c r="H3562" s="3">
        <f t="shared" si="561"/>
        <v>2019</v>
      </c>
      <c r="J3562" s="20" t="str">
        <f t="shared" si="556"/>
        <v/>
      </c>
      <c r="K3562" s="5" t="str">
        <f t="shared" si="559"/>
        <v>ja</v>
      </c>
      <c r="L3562" s="5" t="s">
        <v>91</v>
      </c>
      <c r="M3562" s="6" t="s">
        <v>115</v>
      </c>
      <c r="N3562" s="5">
        <v>56</v>
      </c>
      <c r="O3562" s="2" t="s">
        <v>5139</v>
      </c>
      <c r="P3562" s="127" t="s">
        <v>14280</v>
      </c>
      <c r="T3562" s="6" t="s">
        <v>202</v>
      </c>
      <c r="BE3562" s="23" t="str">
        <f t="shared" si="562"/>
        <v>EMF nein</v>
      </c>
      <c r="BF3562" s="23" t="str">
        <f t="shared" si="557"/>
        <v/>
      </c>
      <c r="BG3562" s="23" t="str">
        <f t="shared" si="558"/>
        <v/>
      </c>
      <c r="BH3562" s="23">
        <f t="shared" si="563"/>
        <v>0</v>
      </c>
      <c r="BO3562" s="2" t="s">
        <v>14281</v>
      </c>
      <c r="BP3562" s="3">
        <v>1</v>
      </c>
      <c r="BS3562" s="2" t="s">
        <v>14282</v>
      </c>
    </row>
    <row r="3563" spans="1:71" ht="16.149999999999999" customHeight="1" x14ac:dyDescent="0.25">
      <c r="A3563" s="1">
        <v>3562</v>
      </c>
      <c r="B3563" s="2" t="s">
        <v>87</v>
      </c>
      <c r="C3563" s="75" t="s">
        <v>4903</v>
      </c>
      <c r="D3563" s="2" t="s">
        <v>137</v>
      </c>
      <c r="E3563" s="2" t="s">
        <v>7456</v>
      </c>
      <c r="F3563" s="67">
        <v>43650</v>
      </c>
      <c r="G3563" s="3">
        <f t="shared" si="560"/>
        <v>7</v>
      </c>
      <c r="H3563" s="3">
        <f t="shared" si="561"/>
        <v>2019</v>
      </c>
      <c r="I3563" s="92">
        <v>0.44097222222222199</v>
      </c>
      <c r="J3563" s="20">
        <f t="shared" si="556"/>
        <v>10</v>
      </c>
      <c r="K3563" s="5" t="str">
        <f t="shared" si="559"/>
        <v>ja</v>
      </c>
      <c r="L3563" s="5" t="s">
        <v>8298</v>
      </c>
      <c r="M3563" s="6" t="s">
        <v>74</v>
      </c>
      <c r="N3563" s="5">
        <v>79</v>
      </c>
      <c r="O3563" s="2" t="s">
        <v>5139</v>
      </c>
      <c r="P3563" s="127" t="s">
        <v>1877</v>
      </c>
      <c r="R3563" s="6" t="s">
        <v>77</v>
      </c>
      <c r="U3563" s="2" t="s">
        <v>208</v>
      </c>
      <c r="V3563" s="2" t="s">
        <v>80</v>
      </c>
      <c r="BE3563" s="23" t="str">
        <f t="shared" si="562"/>
        <v>EMF nein</v>
      </c>
      <c r="BF3563" s="23" t="str">
        <f t="shared" si="557"/>
        <v/>
      </c>
      <c r="BG3563" s="23" t="str">
        <f t="shared" si="558"/>
        <v/>
      </c>
      <c r="BH3563" s="23">
        <f t="shared" si="563"/>
        <v>0</v>
      </c>
      <c r="BO3563" s="2" t="s">
        <v>14283</v>
      </c>
      <c r="BP3563" s="3">
        <v>1</v>
      </c>
      <c r="BQ3563" s="2" t="s">
        <v>14284</v>
      </c>
    </row>
    <row r="3564" spans="1:71" ht="16.149999999999999" customHeight="1" x14ac:dyDescent="0.25">
      <c r="A3564" s="1">
        <v>3563</v>
      </c>
      <c r="B3564" s="2" t="s">
        <v>211</v>
      </c>
      <c r="C3564" s="17" t="s">
        <v>13884</v>
      </c>
      <c r="D3564" s="2" t="s">
        <v>651</v>
      </c>
      <c r="E3564" s="2" t="s">
        <v>247</v>
      </c>
      <c r="F3564" s="67">
        <v>43856</v>
      </c>
      <c r="G3564" s="3">
        <f t="shared" si="560"/>
        <v>1</v>
      </c>
      <c r="H3564" s="3">
        <f t="shared" si="561"/>
        <v>2020</v>
      </c>
      <c r="I3564" s="92">
        <v>0.34375</v>
      </c>
      <c r="J3564" s="20">
        <f t="shared" si="556"/>
        <v>8</v>
      </c>
      <c r="K3564" s="5" t="str">
        <f t="shared" si="559"/>
        <v>ja</v>
      </c>
      <c r="L3564" s="5" t="s">
        <v>91</v>
      </c>
      <c r="M3564" s="6" t="s">
        <v>74</v>
      </c>
      <c r="N3564" s="5">
        <v>50</v>
      </c>
      <c r="O3564" s="2" t="s">
        <v>126</v>
      </c>
      <c r="P3564" s="127" t="s">
        <v>10892</v>
      </c>
      <c r="R3564" s="6" t="s">
        <v>77</v>
      </c>
      <c r="T3564" s="6" t="s">
        <v>202</v>
      </c>
      <c r="X3564" s="2">
        <v>2000</v>
      </c>
      <c r="Y3564" s="2" t="s">
        <v>81</v>
      </c>
      <c r="Z3564" s="2" t="s">
        <v>84</v>
      </c>
      <c r="AA3564" s="2">
        <v>2000</v>
      </c>
      <c r="AB3564" s="2" t="s">
        <v>81</v>
      </c>
      <c r="AC3564" s="2" t="s">
        <v>84</v>
      </c>
      <c r="AD3564" s="2">
        <v>2000</v>
      </c>
      <c r="AE3564" s="2" t="s">
        <v>81</v>
      </c>
      <c r="AF3564" s="2" t="s">
        <v>84</v>
      </c>
      <c r="AJ3564" s="2">
        <v>1610</v>
      </c>
      <c r="AK3564" s="2" t="s">
        <v>81</v>
      </c>
      <c r="AL3564" s="2" t="s">
        <v>168</v>
      </c>
      <c r="AM3564" s="2">
        <v>1610</v>
      </c>
      <c r="AN3564" s="2" t="s">
        <v>81</v>
      </c>
      <c r="AO3564" s="2" t="s">
        <v>168</v>
      </c>
      <c r="AP3564" s="2">
        <v>1610</v>
      </c>
      <c r="AQ3564" s="2" t="s">
        <v>81</v>
      </c>
      <c r="AR3564" s="2" t="s">
        <v>168</v>
      </c>
      <c r="AV3564" s="2">
        <v>1610</v>
      </c>
      <c r="AW3564" s="2" t="s">
        <v>81</v>
      </c>
      <c r="AX3564" s="2" t="s">
        <v>168</v>
      </c>
      <c r="AY3564" s="2">
        <v>1610</v>
      </c>
      <c r="AZ3564" s="2" t="s">
        <v>81</v>
      </c>
      <c r="BA3564" s="2" t="s">
        <v>168</v>
      </c>
      <c r="BB3564" s="2">
        <v>1610</v>
      </c>
      <c r="BC3564" s="2" t="s">
        <v>81</v>
      </c>
      <c r="BD3564" s="2" t="s">
        <v>168</v>
      </c>
      <c r="BE3564" s="23" t="str">
        <f t="shared" si="562"/>
        <v>EMF ja</v>
      </c>
      <c r="BF3564" s="23" t="str">
        <f t="shared" si="557"/>
        <v/>
      </c>
      <c r="BG3564" s="23" t="str">
        <f t="shared" si="558"/>
        <v/>
      </c>
      <c r="BH3564" s="23">
        <f t="shared" si="563"/>
        <v>1</v>
      </c>
      <c r="BI3564" s="2" t="s">
        <v>162</v>
      </c>
      <c r="BJ3564" s="2" t="s">
        <v>14285</v>
      </c>
      <c r="BO3564" s="2" t="s">
        <v>14286</v>
      </c>
      <c r="BP3564" s="3">
        <v>1</v>
      </c>
      <c r="BQ3564" s="2" t="s">
        <v>14287</v>
      </c>
    </row>
    <row r="3565" spans="1:71" ht="16.149999999999999" customHeight="1" x14ac:dyDescent="0.25">
      <c r="A3565" s="93">
        <v>3564</v>
      </c>
      <c r="B3565" s="2" t="s">
        <v>135</v>
      </c>
      <c r="C3565" s="74" t="s">
        <v>1851</v>
      </c>
      <c r="D3565" s="2" t="s">
        <v>89</v>
      </c>
      <c r="E3565" s="2" t="s">
        <v>14288</v>
      </c>
      <c r="F3565" s="67">
        <v>43955</v>
      </c>
      <c r="G3565" s="3">
        <f t="shared" si="560"/>
        <v>5</v>
      </c>
      <c r="H3565" s="3">
        <f t="shared" si="561"/>
        <v>2020</v>
      </c>
      <c r="I3565" s="92">
        <v>0.66319444444444398</v>
      </c>
      <c r="J3565" s="20">
        <f t="shared" si="556"/>
        <v>15</v>
      </c>
      <c r="K3565" s="5" t="str">
        <f t="shared" si="559"/>
        <v>ja</v>
      </c>
      <c r="L3565" s="5" t="s">
        <v>91</v>
      </c>
      <c r="M3565" s="6" t="s">
        <v>139</v>
      </c>
      <c r="N3565" s="2"/>
      <c r="O3565" s="2" t="s">
        <v>75</v>
      </c>
      <c r="P3565" s="127" t="s">
        <v>14289</v>
      </c>
      <c r="R3565" s="6" t="s">
        <v>77</v>
      </c>
      <c r="U3565" s="2" t="s">
        <v>115</v>
      </c>
      <c r="V3565" s="2" t="s">
        <v>79</v>
      </c>
      <c r="X3565" s="2">
        <v>199</v>
      </c>
      <c r="Y3565" s="2" t="s">
        <v>81</v>
      </c>
      <c r="Z3565" s="2" t="s">
        <v>161</v>
      </c>
      <c r="AD3565" s="2">
        <v>199</v>
      </c>
      <c r="AE3565" s="2" t="s">
        <v>81</v>
      </c>
      <c r="AF3565" s="2" t="s">
        <v>161</v>
      </c>
      <c r="AM3565" s="2">
        <v>375</v>
      </c>
      <c r="AN3565" s="2" t="s">
        <v>81</v>
      </c>
      <c r="AO3565" s="2" t="s">
        <v>161</v>
      </c>
      <c r="BE3565" s="23" t="str">
        <f t="shared" si="562"/>
        <v>EMF nein</v>
      </c>
      <c r="BF3565" s="23" t="str">
        <f t="shared" si="557"/>
        <v/>
      </c>
      <c r="BG3565" s="23" t="str">
        <f t="shared" si="558"/>
        <v/>
      </c>
      <c r="BH3565" s="23">
        <f t="shared" si="563"/>
        <v>0</v>
      </c>
      <c r="BO3565" s="2" t="s">
        <v>14290</v>
      </c>
      <c r="BP3565" s="3">
        <v>1</v>
      </c>
      <c r="BQ3565" s="2" t="s">
        <v>14291</v>
      </c>
    </row>
    <row r="3566" spans="1:71" ht="16.149999999999999" customHeight="1" x14ac:dyDescent="0.25">
      <c r="A3566" s="93">
        <v>3565</v>
      </c>
      <c r="B3566" s="2" t="s">
        <v>211</v>
      </c>
      <c r="C3566" s="2" t="s">
        <v>815</v>
      </c>
      <c r="D3566" s="2" t="s">
        <v>89</v>
      </c>
      <c r="E3566" s="2" t="s">
        <v>1111</v>
      </c>
      <c r="F3566" s="67">
        <v>43928</v>
      </c>
      <c r="G3566" s="3">
        <f t="shared" si="560"/>
        <v>4</v>
      </c>
      <c r="H3566" s="3">
        <f t="shared" si="561"/>
        <v>2020</v>
      </c>
      <c r="I3566" s="92">
        <v>0.96180555555555503</v>
      </c>
      <c r="J3566" s="20">
        <f t="shared" si="556"/>
        <v>23</v>
      </c>
      <c r="K3566" s="5" t="str">
        <f t="shared" si="559"/>
        <v>ja</v>
      </c>
      <c r="L3566" s="5" t="s">
        <v>91</v>
      </c>
      <c r="M3566" s="6" t="s">
        <v>100</v>
      </c>
      <c r="N3566" s="5">
        <v>49</v>
      </c>
      <c r="O3566" s="2" t="s">
        <v>5139</v>
      </c>
      <c r="P3566" s="127" t="s">
        <v>14292</v>
      </c>
      <c r="R3566" s="6" t="s">
        <v>77</v>
      </c>
      <c r="T3566" s="6" t="s">
        <v>80</v>
      </c>
      <c r="X3566" s="2">
        <v>63</v>
      </c>
      <c r="Y3566" s="2" t="s">
        <v>81</v>
      </c>
      <c r="Z3566" s="2" t="s">
        <v>82</v>
      </c>
      <c r="AA3566" s="2">
        <v>63</v>
      </c>
      <c r="AB3566" s="2" t="s">
        <v>81</v>
      </c>
      <c r="AC3566" s="2" t="s">
        <v>82</v>
      </c>
      <c r="AD3566" s="2">
        <v>63</v>
      </c>
      <c r="AE3566" s="2" t="s">
        <v>81</v>
      </c>
      <c r="AF3566" s="2" t="s">
        <v>82</v>
      </c>
      <c r="AG3566" s="2">
        <v>63</v>
      </c>
      <c r="AH3566" s="2" t="s">
        <v>94</v>
      </c>
      <c r="AI3566" s="2" t="s">
        <v>82</v>
      </c>
      <c r="AJ3566" s="2">
        <v>58</v>
      </c>
      <c r="AK3566" s="2" t="s">
        <v>81</v>
      </c>
      <c r="AL3566" s="2" t="s">
        <v>161</v>
      </c>
      <c r="AM3566" s="2">
        <v>58</v>
      </c>
      <c r="AN3566" s="2" t="s">
        <v>94</v>
      </c>
      <c r="AO3566" s="2" t="s">
        <v>161</v>
      </c>
      <c r="AP3566" s="2">
        <v>58</v>
      </c>
      <c r="AQ3566" s="2" t="s">
        <v>83</v>
      </c>
      <c r="AR3566" s="2" t="s">
        <v>161</v>
      </c>
      <c r="AS3566" s="2">
        <v>58</v>
      </c>
      <c r="AT3566" s="2" t="s">
        <v>81</v>
      </c>
      <c r="AU3566" s="2" t="s">
        <v>161</v>
      </c>
      <c r="BE3566" s="23" t="str">
        <f t="shared" si="562"/>
        <v>EMF nein</v>
      </c>
      <c r="BF3566" s="23" t="str">
        <f t="shared" si="557"/>
        <v/>
      </c>
      <c r="BG3566" s="23" t="str">
        <f t="shared" si="558"/>
        <v/>
      </c>
      <c r="BH3566" s="23">
        <f t="shared" si="563"/>
        <v>0</v>
      </c>
      <c r="BO3566" s="2" t="s">
        <v>14293</v>
      </c>
      <c r="BP3566" s="3">
        <v>1</v>
      </c>
      <c r="BQ3566" s="2" t="s">
        <v>14294</v>
      </c>
    </row>
    <row r="3567" spans="1:71" ht="16.149999999999999" customHeight="1" x14ac:dyDescent="0.25">
      <c r="A3567" s="1">
        <v>3566</v>
      </c>
      <c r="B3567" s="2" t="s">
        <v>211</v>
      </c>
      <c r="C3567" s="2" t="s">
        <v>14295</v>
      </c>
      <c r="D3567" s="2" t="s">
        <v>137</v>
      </c>
      <c r="E3567" s="2" t="s">
        <v>247</v>
      </c>
      <c r="F3567" s="67">
        <v>43631</v>
      </c>
      <c r="G3567" s="3">
        <f t="shared" si="560"/>
        <v>6</v>
      </c>
      <c r="H3567" s="3">
        <f t="shared" si="561"/>
        <v>2019</v>
      </c>
      <c r="I3567" s="92">
        <v>0.45833333333333298</v>
      </c>
      <c r="J3567" s="20">
        <f t="shared" si="556"/>
        <v>11</v>
      </c>
      <c r="K3567" s="5" t="str">
        <f t="shared" si="559"/>
        <v>ja</v>
      </c>
      <c r="L3567" s="5" t="s">
        <v>91</v>
      </c>
      <c r="M3567" s="6" t="s">
        <v>100</v>
      </c>
      <c r="N3567" s="5">
        <v>61</v>
      </c>
      <c r="O3567" s="2" t="s">
        <v>126</v>
      </c>
      <c r="P3567" s="127" t="s">
        <v>14296</v>
      </c>
      <c r="R3567" s="6" t="s">
        <v>77</v>
      </c>
      <c r="T3567" s="6" t="s">
        <v>80</v>
      </c>
      <c r="U3567" s="2" t="s">
        <v>100</v>
      </c>
      <c r="V3567" s="5" t="s">
        <v>80</v>
      </c>
      <c r="X3567" s="2">
        <v>889</v>
      </c>
      <c r="Y3567" s="2" t="s">
        <v>81</v>
      </c>
      <c r="Z3567" s="2" t="s">
        <v>84</v>
      </c>
      <c r="AD3567" s="2">
        <v>889</v>
      </c>
      <c r="AE3567" s="2" t="s">
        <v>8720</v>
      </c>
      <c r="AF3567" s="2" t="s">
        <v>84</v>
      </c>
      <c r="AG3567" s="2" t="s">
        <v>109</v>
      </c>
      <c r="AI3567" s="2" t="s">
        <v>109</v>
      </c>
      <c r="BE3567" s="23" t="str">
        <f t="shared" si="562"/>
        <v>EMF ja</v>
      </c>
      <c r="BF3567" s="23">
        <f t="shared" si="557"/>
        <v>1</v>
      </c>
      <c r="BG3567" s="23" t="str">
        <f t="shared" si="558"/>
        <v>&lt;100m</v>
      </c>
      <c r="BH3567" s="23">
        <f t="shared" si="563"/>
        <v>3</v>
      </c>
      <c r="BI3567" s="2" t="s">
        <v>162</v>
      </c>
      <c r="BJ3567" s="2">
        <v>566</v>
      </c>
      <c r="BK3567" s="2" t="s">
        <v>3244</v>
      </c>
      <c r="BL3567" s="2">
        <v>1100</v>
      </c>
      <c r="BM3567" s="2" t="s">
        <v>162</v>
      </c>
      <c r="BN3567" s="2">
        <v>1</v>
      </c>
      <c r="BO3567" s="2" t="s">
        <v>14297</v>
      </c>
      <c r="BP3567" s="3">
        <v>1</v>
      </c>
      <c r="BQ3567" s="2" t="s">
        <v>14298</v>
      </c>
    </row>
    <row r="3568" spans="1:71" ht="16.149999999999999" customHeight="1" x14ac:dyDescent="0.25">
      <c r="A3568" s="1">
        <v>3567</v>
      </c>
      <c r="B3568" s="2" t="s">
        <v>211</v>
      </c>
      <c r="C3568" s="2" t="s">
        <v>4820</v>
      </c>
      <c r="D3568" s="2" t="s">
        <v>104</v>
      </c>
      <c r="E3568" s="2" t="s">
        <v>14299</v>
      </c>
      <c r="F3568" s="67">
        <v>43660</v>
      </c>
      <c r="G3568" s="3">
        <f t="shared" si="560"/>
        <v>7</v>
      </c>
      <c r="H3568" s="3">
        <f t="shared" si="561"/>
        <v>2019</v>
      </c>
      <c r="I3568" s="92">
        <v>0.45833333333333298</v>
      </c>
      <c r="J3568" s="20">
        <f t="shared" si="556"/>
        <v>11</v>
      </c>
      <c r="K3568" s="5" t="str">
        <f t="shared" si="559"/>
        <v>ja</v>
      </c>
      <c r="L3568" s="5" t="s">
        <v>73</v>
      </c>
      <c r="M3568" s="6" t="s">
        <v>100</v>
      </c>
      <c r="N3568" s="5">
        <v>21</v>
      </c>
      <c r="O3568" s="5" t="s">
        <v>126</v>
      </c>
      <c r="P3568" s="127" t="s">
        <v>14300</v>
      </c>
      <c r="R3568" s="6" t="s">
        <v>335</v>
      </c>
      <c r="T3568" s="6" t="s">
        <v>80</v>
      </c>
      <c r="X3568" s="2">
        <v>504</v>
      </c>
      <c r="Y3568" s="2" t="s">
        <v>81</v>
      </c>
      <c r="Z3568" s="2" t="s">
        <v>168</v>
      </c>
      <c r="AA3568" s="2">
        <v>504</v>
      </c>
      <c r="AB3568" s="2" t="s">
        <v>94</v>
      </c>
      <c r="AC3568" s="2" t="s">
        <v>168</v>
      </c>
      <c r="AD3568" s="2">
        <v>504</v>
      </c>
      <c r="AE3568" s="2" t="s">
        <v>83</v>
      </c>
      <c r="AF3568" s="2" t="s">
        <v>168</v>
      </c>
      <c r="BE3568" s="23" t="str">
        <f t="shared" si="562"/>
        <v>EMF ja</v>
      </c>
      <c r="BF3568" s="23">
        <f t="shared" si="557"/>
        <v>5</v>
      </c>
      <c r="BG3568" s="23" t="str">
        <f t="shared" si="558"/>
        <v>&lt;100m</v>
      </c>
      <c r="BH3568" s="23">
        <f t="shared" si="563"/>
        <v>1</v>
      </c>
      <c r="BI3568" s="2" t="s">
        <v>162</v>
      </c>
      <c r="BJ3568" s="2">
        <v>5</v>
      </c>
      <c r="BO3568" s="2" t="s">
        <v>14301</v>
      </c>
      <c r="BP3568" s="3">
        <v>1</v>
      </c>
      <c r="BQ3568" s="2" t="s">
        <v>14302</v>
      </c>
    </row>
    <row r="3569" spans="1:70" ht="13.5" customHeight="1" x14ac:dyDescent="0.25">
      <c r="A3569" s="1">
        <v>3568</v>
      </c>
      <c r="B3569" s="2" t="s">
        <v>211</v>
      </c>
      <c r="C3569" s="2" t="s">
        <v>4820</v>
      </c>
      <c r="D3569" s="2" t="s">
        <v>104</v>
      </c>
      <c r="E3569" s="2" t="s">
        <v>14259</v>
      </c>
      <c r="F3569" s="67">
        <v>43659</v>
      </c>
      <c r="G3569" s="3">
        <f t="shared" si="560"/>
        <v>7</v>
      </c>
      <c r="H3569" s="3">
        <f t="shared" si="561"/>
        <v>2019</v>
      </c>
      <c r="I3569" s="92">
        <v>0.41319444444444398</v>
      </c>
      <c r="J3569" s="20">
        <f t="shared" si="556"/>
        <v>9</v>
      </c>
      <c r="K3569" s="5" t="str">
        <f t="shared" si="559"/>
        <v>ja</v>
      </c>
      <c r="L3569" s="5" t="s">
        <v>91</v>
      </c>
      <c r="M3569" s="6" t="s">
        <v>100</v>
      </c>
      <c r="N3569" s="5">
        <v>28</v>
      </c>
      <c r="O3569" s="5" t="s">
        <v>126</v>
      </c>
      <c r="P3569" s="127" t="s">
        <v>14303</v>
      </c>
      <c r="R3569" s="6" t="s">
        <v>789</v>
      </c>
      <c r="T3569" s="6" t="s">
        <v>80</v>
      </c>
      <c r="X3569" s="2">
        <v>464</v>
      </c>
      <c r="Y3569" s="2" t="s">
        <v>81</v>
      </c>
      <c r="Z3569" s="2" t="s">
        <v>82</v>
      </c>
      <c r="AA3569" s="2">
        <v>464</v>
      </c>
      <c r="AB3569" s="2" t="s">
        <v>81</v>
      </c>
      <c r="AC3569" s="2" t="s">
        <v>82</v>
      </c>
      <c r="AD3569" s="2">
        <v>464</v>
      </c>
      <c r="AE3569" s="2" t="s">
        <v>83</v>
      </c>
      <c r="AF3569" s="2" t="s">
        <v>82</v>
      </c>
      <c r="BE3569" s="23" t="str">
        <f t="shared" si="562"/>
        <v>EMF ja</v>
      </c>
      <c r="BF3569" s="23">
        <f t="shared" si="557"/>
        <v>50</v>
      </c>
      <c r="BG3569" s="23" t="str">
        <f t="shared" si="558"/>
        <v>&lt;100m</v>
      </c>
      <c r="BH3569" s="23">
        <f t="shared" si="563"/>
        <v>1</v>
      </c>
      <c r="BI3569" s="2" t="s">
        <v>162</v>
      </c>
      <c r="BJ3569" s="2">
        <v>50</v>
      </c>
      <c r="BO3569" s="2" t="s">
        <v>14304</v>
      </c>
      <c r="BP3569" s="3">
        <v>1</v>
      </c>
      <c r="BQ3569" s="2" t="s">
        <v>14305</v>
      </c>
    </row>
    <row r="3570" spans="1:70" ht="16.149999999999999" customHeight="1" x14ac:dyDescent="0.25">
      <c r="A3570" s="1">
        <v>3569</v>
      </c>
      <c r="B3570" s="2" t="s">
        <v>211</v>
      </c>
      <c r="C3570" s="2" t="s">
        <v>14306</v>
      </c>
      <c r="D3570" s="2" t="s">
        <v>137</v>
      </c>
      <c r="E3570" s="2" t="s">
        <v>14307</v>
      </c>
      <c r="F3570" s="67">
        <v>42299</v>
      </c>
      <c r="G3570" s="3">
        <f t="shared" si="560"/>
        <v>10</v>
      </c>
      <c r="H3570" s="3">
        <f t="shared" si="561"/>
        <v>2015</v>
      </c>
      <c r="I3570" s="92">
        <v>0.53125</v>
      </c>
      <c r="J3570" s="20">
        <f t="shared" si="556"/>
        <v>12</v>
      </c>
      <c r="K3570" s="5" t="str">
        <f t="shared" si="559"/>
        <v>ja</v>
      </c>
      <c r="L3570" s="5" t="s">
        <v>91</v>
      </c>
      <c r="M3570" s="6" t="s">
        <v>74</v>
      </c>
      <c r="N3570" s="5">
        <v>61</v>
      </c>
      <c r="O3570" s="6" t="s">
        <v>14308</v>
      </c>
      <c r="P3570" s="127" t="s">
        <v>14309</v>
      </c>
      <c r="R3570" s="6" t="s">
        <v>77</v>
      </c>
      <c r="S3570" s="2" t="s">
        <v>78</v>
      </c>
      <c r="U3570" s="2" t="s">
        <v>74</v>
      </c>
      <c r="V3570" s="2" t="s">
        <v>80</v>
      </c>
      <c r="BE3570" s="23" t="str">
        <f t="shared" si="562"/>
        <v>EMF nein</v>
      </c>
      <c r="BF3570" s="23" t="str">
        <f t="shared" si="557"/>
        <v/>
      </c>
      <c r="BG3570" s="23" t="str">
        <f t="shared" si="558"/>
        <v/>
      </c>
      <c r="BH3570" s="23">
        <f t="shared" si="563"/>
        <v>0</v>
      </c>
      <c r="BO3570" s="2" t="s">
        <v>14310</v>
      </c>
      <c r="BP3570" s="3">
        <v>1</v>
      </c>
      <c r="BQ3570" s="2" t="s">
        <v>14311</v>
      </c>
    </row>
    <row r="3571" spans="1:70" ht="16.149999999999999" customHeight="1" x14ac:dyDescent="0.25">
      <c r="A3571" s="1">
        <v>3570</v>
      </c>
      <c r="B3571" s="2" t="s">
        <v>135</v>
      </c>
      <c r="C3571" s="2" t="s">
        <v>2959</v>
      </c>
      <c r="D3571" s="2" t="s">
        <v>371</v>
      </c>
      <c r="E3571" s="2" t="s">
        <v>14312</v>
      </c>
      <c r="F3571" s="67">
        <v>42339</v>
      </c>
      <c r="G3571" s="3">
        <f t="shared" si="560"/>
        <v>12</v>
      </c>
      <c r="H3571" s="3">
        <f t="shared" si="561"/>
        <v>2015</v>
      </c>
      <c r="I3571" s="92">
        <v>0.64583333333333304</v>
      </c>
      <c r="J3571" s="20">
        <f t="shared" si="556"/>
        <v>15</v>
      </c>
      <c r="K3571" s="5" t="str">
        <f t="shared" si="559"/>
        <v>ja</v>
      </c>
      <c r="L3571" s="5" t="s">
        <v>91</v>
      </c>
      <c r="M3571" s="6" t="s">
        <v>139</v>
      </c>
      <c r="N3571" s="5">
        <v>54</v>
      </c>
      <c r="O3571" s="2" t="s">
        <v>75</v>
      </c>
      <c r="P3571" s="127" t="s">
        <v>14313</v>
      </c>
      <c r="R3571" s="6" t="s">
        <v>77</v>
      </c>
      <c r="U3571" s="2" t="s">
        <v>208</v>
      </c>
      <c r="V3571" s="2" t="s">
        <v>202</v>
      </c>
      <c r="BE3571" s="23" t="str">
        <f t="shared" si="562"/>
        <v>EMF nein</v>
      </c>
      <c r="BF3571" s="23" t="str">
        <f t="shared" si="557"/>
        <v/>
      </c>
      <c r="BG3571" s="23" t="str">
        <f t="shared" si="558"/>
        <v/>
      </c>
      <c r="BH3571" s="23">
        <f t="shared" si="563"/>
        <v>0</v>
      </c>
      <c r="BO3571" s="2" t="s">
        <v>14314</v>
      </c>
      <c r="BP3571" s="3">
        <v>1</v>
      </c>
      <c r="BQ3571" s="2" t="s">
        <v>14315</v>
      </c>
    </row>
    <row r="3572" spans="1:70" ht="16.149999999999999" customHeight="1" x14ac:dyDescent="0.25">
      <c r="A3572" s="93">
        <v>3571</v>
      </c>
      <c r="B3572" s="2" t="s">
        <v>5048</v>
      </c>
      <c r="C3572" s="2" t="s">
        <v>14316</v>
      </c>
      <c r="D3572" s="2" t="s">
        <v>192</v>
      </c>
      <c r="E3572" s="2" t="s">
        <v>13152</v>
      </c>
      <c r="F3572" s="67">
        <v>43950</v>
      </c>
      <c r="G3572" s="3">
        <f t="shared" si="560"/>
        <v>4</v>
      </c>
      <c r="H3572" s="3">
        <f t="shared" si="561"/>
        <v>2020</v>
      </c>
      <c r="I3572" s="92">
        <v>0.5625</v>
      </c>
      <c r="J3572" s="20">
        <f t="shared" si="556"/>
        <v>13</v>
      </c>
      <c r="K3572" s="5" t="str">
        <f t="shared" si="559"/>
        <v>ja</v>
      </c>
      <c r="L3572" s="5" t="s">
        <v>8298</v>
      </c>
      <c r="M3572" s="6" t="s">
        <v>74</v>
      </c>
      <c r="N3572" s="5">
        <v>80</v>
      </c>
      <c r="O3572" s="5" t="s">
        <v>126</v>
      </c>
      <c r="P3572" s="127" t="s">
        <v>14317</v>
      </c>
      <c r="Q3572" s="6" t="s">
        <v>109</v>
      </c>
      <c r="R3572" s="6" t="s">
        <v>77</v>
      </c>
      <c r="T3572" s="6" t="s">
        <v>202</v>
      </c>
      <c r="X3572" s="2">
        <v>1400</v>
      </c>
      <c r="Y3572" s="2" t="s">
        <v>83</v>
      </c>
      <c r="Z3572" s="2" t="s">
        <v>168</v>
      </c>
      <c r="AA3572" s="2">
        <v>1400</v>
      </c>
      <c r="AB3572" s="2" t="s">
        <v>83</v>
      </c>
      <c r="AC3572" s="2" t="s">
        <v>168</v>
      </c>
      <c r="AD3572" s="2">
        <v>1400</v>
      </c>
      <c r="AE3572" s="2" t="s">
        <v>83</v>
      </c>
      <c r="AF3572" s="2" t="s">
        <v>168</v>
      </c>
      <c r="AG3572" s="2">
        <v>1400</v>
      </c>
      <c r="AH3572" s="2" t="s">
        <v>94</v>
      </c>
      <c r="AI3572" s="2" t="s">
        <v>168</v>
      </c>
      <c r="AJ3572" s="2">
        <v>1400</v>
      </c>
      <c r="AK3572" s="2" t="s">
        <v>83</v>
      </c>
      <c r="AL3572" s="2" t="s">
        <v>168</v>
      </c>
      <c r="AM3572" s="2">
        <v>1400</v>
      </c>
      <c r="AN3572" s="2" t="s">
        <v>83</v>
      </c>
      <c r="AO3572" s="2" t="s">
        <v>168</v>
      </c>
      <c r="AP3572" s="2">
        <v>1400</v>
      </c>
      <c r="AQ3572" s="2" t="s">
        <v>83</v>
      </c>
      <c r="AR3572" s="2" t="s">
        <v>168</v>
      </c>
      <c r="AS3572" s="2">
        <v>1400</v>
      </c>
      <c r="AT3572" s="2" t="s">
        <v>94</v>
      </c>
      <c r="AU3572" s="2" t="s">
        <v>168</v>
      </c>
      <c r="AV3572" s="1">
        <v>1400</v>
      </c>
      <c r="AW3572" s="1" t="s">
        <v>83</v>
      </c>
      <c r="AX3572" s="1" t="s">
        <v>168</v>
      </c>
      <c r="AY3572" s="2">
        <v>1400</v>
      </c>
      <c r="AZ3572" s="2" t="s">
        <v>83</v>
      </c>
      <c r="BA3572" s="2" t="s">
        <v>168</v>
      </c>
      <c r="BB3572" s="2">
        <v>1400</v>
      </c>
      <c r="BC3572" s="2" t="s">
        <v>83</v>
      </c>
      <c r="BD3572" s="2" t="s">
        <v>168</v>
      </c>
      <c r="BE3572" s="23" t="str">
        <f t="shared" si="562"/>
        <v>EMF nein</v>
      </c>
      <c r="BF3572" s="23" t="str">
        <f t="shared" si="557"/>
        <v/>
      </c>
      <c r="BG3572" s="23" t="str">
        <f t="shared" si="558"/>
        <v/>
      </c>
      <c r="BH3572" s="23">
        <f t="shared" si="563"/>
        <v>0</v>
      </c>
      <c r="BO3572" s="2" t="s">
        <v>14318</v>
      </c>
      <c r="BP3572" s="3">
        <v>1</v>
      </c>
      <c r="BQ3572" s="2" t="s">
        <v>14319</v>
      </c>
    </row>
    <row r="3573" spans="1:70" ht="16.149999999999999" customHeight="1" x14ac:dyDescent="0.25">
      <c r="A3573" s="93">
        <v>3572</v>
      </c>
      <c r="B3573" s="2" t="s">
        <v>135</v>
      </c>
      <c r="C3573" s="116" t="s">
        <v>540</v>
      </c>
      <c r="D3573" s="2" t="s">
        <v>124</v>
      </c>
      <c r="E3573" s="2" t="s">
        <v>10965</v>
      </c>
      <c r="F3573" s="67">
        <v>43963</v>
      </c>
      <c r="G3573" s="3">
        <f t="shared" si="560"/>
        <v>5</v>
      </c>
      <c r="H3573" s="3">
        <f t="shared" si="561"/>
        <v>2020</v>
      </c>
      <c r="I3573" s="92">
        <v>0.47916666666666702</v>
      </c>
      <c r="J3573" s="20">
        <f t="shared" si="556"/>
        <v>11</v>
      </c>
      <c r="K3573" s="5" t="str">
        <f t="shared" si="559"/>
        <v>ja</v>
      </c>
      <c r="L3573" s="5" t="s">
        <v>91</v>
      </c>
      <c r="M3573" s="6" t="s">
        <v>354</v>
      </c>
      <c r="O3573" s="5" t="s">
        <v>5139</v>
      </c>
      <c r="P3573" s="127" t="s">
        <v>14320</v>
      </c>
      <c r="R3573" s="6" t="s">
        <v>77</v>
      </c>
      <c r="T3573" s="6" t="s">
        <v>80</v>
      </c>
      <c r="W3573" s="2" t="s">
        <v>14321</v>
      </c>
      <c r="X3573" s="2">
        <v>313</v>
      </c>
      <c r="Y3573" s="2" t="s">
        <v>83</v>
      </c>
      <c r="Z3573" s="2" t="s">
        <v>84</v>
      </c>
      <c r="AA3573" s="2">
        <v>313</v>
      </c>
      <c r="AB3573" s="2" t="s">
        <v>81</v>
      </c>
      <c r="AC3573" s="2" t="s">
        <v>84</v>
      </c>
      <c r="AD3573" s="2">
        <v>313</v>
      </c>
      <c r="AE3573" s="2" t="s">
        <v>83</v>
      </c>
      <c r="AF3573" s="2" t="s">
        <v>84</v>
      </c>
      <c r="AG3573" s="2">
        <v>313</v>
      </c>
      <c r="AH3573" s="2" t="s">
        <v>81</v>
      </c>
      <c r="AI3573" s="2" t="s">
        <v>84</v>
      </c>
      <c r="AJ3573" s="2">
        <v>400</v>
      </c>
      <c r="AK3573" s="2" t="s">
        <v>81</v>
      </c>
      <c r="AL3573" s="2" t="s">
        <v>168</v>
      </c>
      <c r="AP3573" s="2">
        <v>400</v>
      </c>
      <c r="AQ3573" s="2" t="s">
        <v>83</v>
      </c>
      <c r="AR3573" s="2" t="s">
        <v>168</v>
      </c>
      <c r="BE3573" s="23" t="str">
        <f t="shared" si="562"/>
        <v>EMF nein</v>
      </c>
      <c r="BF3573" s="23" t="str">
        <f t="shared" si="557"/>
        <v/>
      </c>
      <c r="BG3573" s="23" t="str">
        <f t="shared" si="558"/>
        <v/>
      </c>
      <c r="BH3573" s="23">
        <f t="shared" si="563"/>
        <v>0</v>
      </c>
      <c r="BO3573" s="2" t="s">
        <v>14322</v>
      </c>
      <c r="BP3573" s="3">
        <v>1</v>
      </c>
      <c r="BQ3573" s="2" t="s">
        <v>14323</v>
      </c>
    </row>
    <row r="3574" spans="1:70" ht="16.149999999999999" customHeight="1" x14ac:dyDescent="0.25">
      <c r="A3574" s="152">
        <v>3573</v>
      </c>
      <c r="B3574" s="2" t="s">
        <v>69</v>
      </c>
      <c r="C3574" s="116" t="s">
        <v>11731</v>
      </c>
      <c r="D3574" s="2" t="s">
        <v>364</v>
      </c>
      <c r="E3574" s="2" t="s">
        <v>14324</v>
      </c>
      <c r="F3574" s="67">
        <v>43962</v>
      </c>
      <c r="G3574" s="3">
        <f t="shared" si="560"/>
        <v>5</v>
      </c>
      <c r="H3574" s="3">
        <f t="shared" si="561"/>
        <v>2020</v>
      </c>
      <c r="I3574" s="92"/>
      <c r="J3574" s="20" t="str">
        <f t="shared" si="556"/>
        <v/>
      </c>
      <c r="K3574" s="5" t="str">
        <f t="shared" si="559"/>
        <v>ja</v>
      </c>
      <c r="L3574" s="5" t="s">
        <v>91</v>
      </c>
      <c r="M3574" s="6" t="s">
        <v>74</v>
      </c>
      <c r="N3574" s="5">
        <v>82</v>
      </c>
      <c r="O3574" s="2" t="s">
        <v>5139</v>
      </c>
      <c r="P3574" s="127" t="s">
        <v>14325</v>
      </c>
      <c r="R3574" s="6" t="s">
        <v>77</v>
      </c>
      <c r="T3574" s="6" t="s">
        <v>80</v>
      </c>
      <c r="W3574" s="2" t="s">
        <v>8847</v>
      </c>
      <c r="BE3574" s="23" t="str">
        <f t="shared" si="562"/>
        <v>EMF nein</v>
      </c>
      <c r="BF3574" s="23" t="str">
        <f t="shared" si="557"/>
        <v/>
      </c>
      <c r="BG3574" s="23" t="str">
        <f t="shared" si="558"/>
        <v/>
      </c>
      <c r="BH3574" s="23">
        <f t="shared" si="563"/>
        <v>0</v>
      </c>
      <c r="BO3574" s="2" t="s">
        <v>14326</v>
      </c>
      <c r="BP3574" s="3">
        <v>1</v>
      </c>
      <c r="BQ3574" s="2" t="s">
        <v>14327</v>
      </c>
    </row>
    <row r="3575" spans="1:70" ht="16.149999999999999" customHeight="1" x14ac:dyDescent="0.25">
      <c r="A3575" s="93">
        <v>3574</v>
      </c>
      <c r="B3575" s="2" t="s">
        <v>211</v>
      </c>
      <c r="C3575" s="2" t="s">
        <v>1250</v>
      </c>
      <c r="D3575" s="2" t="s">
        <v>348</v>
      </c>
      <c r="E3575" s="2" t="s">
        <v>4248</v>
      </c>
      <c r="F3575" s="67">
        <v>43961</v>
      </c>
      <c r="G3575" s="3">
        <f t="shared" si="560"/>
        <v>5</v>
      </c>
      <c r="H3575" s="3">
        <f t="shared" si="561"/>
        <v>2020</v>
      </c>
      <c r="I3575" s="92">
        <v>0.69791666666666696</v>
      </c>
      <c r="J3575" s="20">
        <f t="shared" si="556"/>
        <v>16</v>
      </c>
      <c r="K3575" s="5" t="str">
        <f t="shared" si="559"/>
        <v>ja</v>
      </c>
      <c r="L3575" s="5" t="s">
        <v>91</v>
      </c>
      <c r="M3575" s="6" t="s">
        <v>100</v>
      </c>
      <c r="N3575" s="5">
        <v>22</v>
      </c>
      <c r="O3575" s="2" t="s">
        <v>5139</v>
      </c>
      <c r="P3575" s="127" t="s">
        <v>14328</v>
      </c>
      <c r="R3575" s="6" t="s">
        <v>77</v>
      </c>
      <c r="T3575" s="6" t="s">
        <v>80</v>
      </c>
      <c r="X3575" s="2">
        <v>931</v>
      </c>
      <c r="Y3575" s="2" t="s">
        <v>81</v>
      </c>
      <c r="Z3575" s="2" t="s">
        <v>84</v>
      </c>
      <c r="AA3575" s="2">
        <v>931</v>
      </c>
      <c r="AB3575" s="2" t="s">
        <v>81</v>
      </c>
      <c r="AC3575" s="2" t="s">
        <v>84</v>
      </c>
      <c r="AD3575" s="2">
        <v>931</v>
      </c>
      <c r="AE3575" s="2" t="s">
        <v>81</v>
      </c>
      <c r="AF3575" s="2" t="s">
        <v>84</v>
      </c>
      <c r="AJ3575" s="2">
        <v>961</v>
      </c>
      <c r="AK3575" s="2" t="s">
        <v>81</v>
      </c>
      <c r="AL3575" s="2" t="s">
        <v>84</v>
      </c>
      <c r="AM3575" s="2">
        <v>961</v>
      </c>
      <c r="AN3575" s="2" t="s">
        <v>81</v>
      </c>
      <c r="AO3575" s="2" t="s">
        <v>84</v>
      </c>
      <c r="AP3575" s="2">
        <v>961</v>
      </c>
      <c r="AQ3575" s="2" t="s">
        <v>81</v>
      </c>
      <c r="AR3575" s="2" t="s">
        <v>84</v>
      </c>
      <c r="AV3575" s="2">
        <v>920</v>
      </c>
      <c r="AW3575" s="2" t="s">
        <v>81</v>
      </c>
      <c r="AX3575" s="2" t="s">
        <v>84</v>
      </c>
      <c r="AY3575" s="2">
        <v>725</v>
      </c>
      <c r="AZ3575" s="2" t="s">
        <v>81</v>
      </c>
      <c r="BA3575" s="2" t="s">
        <v>84</v>
      </c>
      <c r="BE3575" s="23" t="str">
        <f t="shared" si="562"/>
        <v>EMF nein</v>
      </c>
      <c r="BF3575" s="23" t="str">
        <f t="shared" si="557"/>
        <v/>
      </c>
      <c r="BG3575" s="23" t="str">
        <f t="shared" si="558"/>
        <v/>
      </c>
      <c r="BH3575" s="23">
        <f t="shared" si="563"/>
        <v>0</v>
      </c>
      <c r="BO3575" s="2" t="s">
        <v>14329</v>
      </c>
      <c r="BP3575" s="3">
        <v>1</v>
      </c>
      <c r="BQ3575" s="2" t="s">
        <v>14330</v>
      </c>
    </row>
    <row r="3576" spans="1:70" ht="16.149999999999999" customHeight="1" x14ac:dyDescent="0.25">
      <c r="A3576" s="93">
        <v>3575</v>
      </c>
      <c r="B3576" s="2" t="s">
        <v>211</v>
      </c>
      <c r="C3576" s="2" t="s">
        <v>14331</v>
      </c>
      <c r="D3576" s="2" t="s">
        <v>124</v>
      </c>
      <c r="E3576" s="2" t="s">
        <v>14332</v>
      </c>
      <c r="F3576" s="67">
        <v>43960</v>
      </c>
      <c r="G3576" s="3">
        <f t="shared" si="560"/>
        <v>5</v>
      </c>
      <c r="H3576" s="3">
        <f t="shared" si="561"/>
        <v>2020</v>
      </c>
      <c r="I3576" s="92">
        <v>0.8125</v>
      </c>
      <c r="J3576" s="20">
        <f t="shared" si="556"/>
        <v>19</v>
      </c>
      <c r="K3576" s="5" t="str">
        <f t="shared" si="559"/>
        <v>ja</v>
      </c>
      <c r="L3576" s="5" t="s">
        <v>91</v>
      </c>
      <c r="M3576" s="6" t="s">
        <v>100</v>
      </c>
      <c r="N3576" s="5">
        <v>42</v>
      </c>
      <c r="O3576" s="5" t="s">
        <v>75</v>
      </c>
      <c r="P3576" s="127" t="s">
        <v>14333</v>
      </c>
      <c r="R3576" s="6" t="s">
        <v>77</v>
      </c>
      <c r="S3576" s="5" t="s">
        <v>109</v>
      </c>
      <c r="T3576" s="6" t="s">
        <v>80</v>
      </c>
      <c r="U3576" s="5" t="s">
        <v>100</v>
      </c>
      <c r="V3576" s="5" t="s">
        <v>109</v>
      </c>
      <c r="X3576" s="2">
        <v>414</v>
      </c>
      <c r="Y3576" s="5" t="s">
        <v>81</v>
      </c>
      <c r="Z3576" s="5" t="s">
        <v>161</v>
      </c>
      <c r="AD3576" s="2">
        <v>416</v>
      </c>
      <c r="AE3576" s="2" t="s">
        <v>83</v>
      </c>
      <c r="AF3576" s="2" t="s">
        <v>161</v>
      </c>
      <c r="AG3576" s="2">
        <v>416</v>
      </c>
      <c r="AH3576" s="2" t="s">
        <v>81</v>
      </c>
      <c r="AI3576" s="2" t="s">
        <v>161</v>
      </c>
      <c r="AJ3576" s="2">
        <v>860</v>
      </c>
      <c r="AK3576" s="2" t="s">
        <v>81</v>
      </c>
      <c r="AL3576" s="2" t="s">
        <v>161</v>
      </c>
      <c r="AM3576" s="2">
        <v>860</v>
      </c>
      <c r="AN3576" s="2" t="s">
        <v>81</v>
      </c>
      <c r="AO3576" s="2" t="s">
        <v>161</v>
      </c>
      <c r="AP3576" s="2">
        <v>860</v>
      </c>
      <c r="AQ3576" s="2" t="s">
        <v>81</v>
      </c>
      <c r="AR3576" s="2" t="s">
        <v>161</v>
      </c>
      <c r="AV3576" s="2">
        <v>860</v>
      </c>
      <c r="AW3576" s="2" t="s">
        <v>81</v>
      </c>
      <c r="AX3576" s="2" t="s">
        <v>161</v>
      </c>
      <c r="AY3576" s="2">
        <v>860</v>
      </c>
      <c r="AZ3576" s="2" t="s">
        <v>81</v>
      </c>
      <c r="BA3576" s="2" t="s">
        <v>161</v>
      </c>
      <c r="BB3576" s="2">
        <v>860</v>
      </c>
      <c r="BC3576" s="2" t="s">
        <v>81</v>
      </c>
      <c r="BD3576" s="2" t="s">
        <v>161</v>
      </c>
      <c r="BE3576" s="23" t="str">
        <f t="shared" si="562"/>
        <v>EMF nein</v>
      </c>
      <c r="BF3576" s="23" t="str">
        <f t="shared" si="557"/>
        <v/>
      </c>
      <c r="BG3576" s="23" t="str">
        <f t="shared" si="558"/>
        <v/>
      </c>
      <c r="BH3576" s="23">
        <f t="shared" si="563"/>
        <v>0</v>
      </c>
      <c r="BO3576" s="2" t="s">
        <v>14334</v>
      </c>
      <c r="BP3576" s="3">
        <v>1</v>
      </c>
      <c r="BQ3576" s="2" t="s">
        <v>14335</v>
      </c>
    </row>
    <row r="3577" spans="1:70" ht="16.149999999999999" customHeight="1" x14ac:dyDescent="0.25">
      <c r="A3577" s="99">
        <v>3576</v>
      </c>
      <c r="B3577" s="2" t="s">
        <v>135</v>
      </c>
      <c r="C3577" s="2" t="s">
        <v>471</v>
      </c>
      <c r="D3577" s="2" t="s">
        <v>296</v>
      </c>
      <c r="E3577" s="2" t="s">
        <v>14336</v>
      </c>
      <c r="F3577" s="67">
        <v>43959</v>
      </c>
      <c r="G3577" s="3">
        <f t="shared" si="560"/>
        <v>5</v>
      </c>
      <c r="H3577" s="3">
        <f t="shared" si="561"/>
        <v>2020</v>
      </c>
      <c r="I3577" s="92">
        <v>0.61458333333333304</v>
      </c>
      <c r="J3577" s="20">
        <f t="shared" si="556"/>
        <v>14</v>
      </c>
      <c r="K3577" s="5" t="str">
        <f t="shared" si="559"/>
        <v>ja</v>
      </c>
      <c r="L3577" s="5" t="s">
        <v>91</v>
      </c>
      <c r="M3577" s="6" t="s">
        <v>139</v>
      </c>
      <c r="O3577" s="2" t="s">
        <v>126</v>
      </c>
      <c r="P3577" s="127" t="s">
        <v>14337</v>
      </c>
      <c r="R3577" s="6" t="s">
        <v>77</v>
      </c>
      <c r="BE3577" s="23" t="str">
        <f t="shared" si="562"/>
        <v>EMF ja</v>
      </c>
      <c r="BF3577" s="23">
        <f t="shared" si="557"/>
        <v>2260</v>
      </c>
      <c r="BG3577" s="23" t="str">
        <f t="shared" si="558"/>
        <v>500+m</v>
      </c>
      <c r="BH3577" s="23">
        <f t="shared" si="563"/>
        <v>1</v>
      </c>
      <c r="BI3577" s="2" t="s">
        <v>162</v>
      </c>
      <c r="BJ3577" s="2">
        <v>2260</v>
      </c>
      <c r="BO3577" s="2" t="s">
        <v>14338</v>
      </c>
      <c r="BP3577" s="3">
        <v>1</v>
      </c>
      <c r="BQ3577" s="2" t="s">
        <v>14339</v>
      </c>
    </row>
    <row r="3578" spans="1:70" ht="16.149999999999999" customHeight="1" x14ac:dyDescent="0.25">
      <c r="A3578" s="93">
        <v>3577</v>
      </c>
      <c r="B3578" s="17" t="s">
        <v>211</v>
      </c>
      <c r="C3578" s="44" t="s">
        <v>14340</v>
      </c>
      <c r="D3578" s="17" t="s">
        <v>364</v>
      </c>
      <c r="E3578" s="17" t="s">
        <v>14341</v>
      </c>
      <c r="F3578" s="18">
        <v>43958</v>
      </c>
      <c r="G3578" s="3">
        <f t="shared" si="560"/>
        <v>5</v>
      </c>
      <c r="H3578" s="3">
        <f t="shared" si="561"/>
        <v>2020</v>
      </c>
      <c r="I3578" s="19">
        <v>0.65277777777777801</v>
      </c>
      <c r="J3578" s="20">
        <f t="shared" si="556"/>
        <v>15</v>
      </c>
      <c r="K3578" s="5" t="str">
        <f t="shared" si="559"/>
        <v>ja</v>
      </c>
      <c r="L3578" s="21" t="s">
        <v>73</v>
      </c>
      <c r="M3578" s="22" t="s">
        <v>74</v>
      </c>
      <c r="N3578" s="21">
        <v>61</v>
      </c>
      <c r="O3578" s="17" t="s">
        <v>126</v>
      </c>
      <c r="P3578" s="143" t="s">
        <v>14342</v>
      </c>
      <c r="Q3578" s="22"/>
      <c r="R3578" s="22" t="s">
        <v>77</v>
      </c>
      <c r="S3578" s="17"/>
      <c r="T3578" s="22" t="s">
        <v>80</v>
      </c>
      <c r="U3578" s="135"/>
      <c r="V3578" s="135"/>
      <c r="W3578" s="135"/>
      <c r="X3578" s="17">
        <v>935</v>
      </c>
      <c r="Y3578" s="17" t="s">
        <v>83</v>
      </c>
      <c r="Z3578" s="17" t="s">
        <v>168</v>
      </c>
      <c r="AA3578" s="17">
        <v>935</v>
      </c>
      <c r="AB3578" s="17" t="s">
        <v>81</v>
      </c>
      <c r="AC3578" s="17" t="s">
        <v>168</v>
      </c>
      <c r="AD3578" s="17">
        <v>935</v>
      </c>
      <c r="AE3578" s="17" t="s">
        <v>83</v>
      </c>
      <c r="AF3578" s="17" t="s">
        <v>168</v>
      </c>
      <c r="AG3578" s="135"/>
      <c r="AH3578" s="135"/>
      <c r="AI3578" s="135"/>
      <c r="AJ3578" s="135"/>
      <c r="AK3578" s="135"/>
      <c r="AL3578" s="135"/>
      <c r="AM3578" s="135"/>
      <c r="AN3578" s="135"/>
      <c r="AO3578" s="135"/>
      <c r="AP3578" s="135"/>
      <c r="AQ3578" s="135"/>
      <c r="AR3578" s="135"/>
      <c r="AS3578" s="135"/>
      <c r="AT3578" s="135"/>
      <c r="AU3578" s="135"/>
      <c r="AV3578" s="135"/>
      <c r="AW3578" s="135"/>
      <c r="AX3578" s="135"/>
      <c r="AY3578" s="135"/>
      <c r="AZ3578" s="135"/>
      <c r="BA3578" s="135"/>
      <c r="BB3578" s="135"/>
      <c r="BC3578" s="135"/>
      <c r="BD3578" s="135"/>
      <c r="BE3578" s="23" t="str">
        <f t="shared" si="562"/>
        <v>EMF ja</v>
      </c>
      <c r="BF3578" s="23">
        <f t="shared" si="557"/>
        <v>1260</v>
      </c>
      <c r="BG3578" s="23" t="str">
        <f t="shared" si="558"/>
        <v>500+m</v>
      </c>
      <c r="BH3578" s="23">
        <f t="shared" si="563"/>
        <v>1</v>
      </c>
      <c r="BI3578" s="17" t="s">
        <v>162</v>
      </c>
      <c r="BJ3578" s="17">
        <v>1260</v>
      </c>
      <c r="BK3578" s="135"/>
      <c r="BL3578" s="135"/>
      <c r="BM3578" s="135"/>
      <c r="BN3578" s="135"/>
      <c r="BO3578" s="17" t="s">
        <v>14343</v>
      </c>
      <c r="BP3578" s="3">
        <v>1</v>
      </c>
      <c r="BQ3578" s="2" t="s">
        <v>14344</v>
      </c>
    </row>
    <row r="3579" spans="1:70" ht="16.149999999999999" customHeight="1" x14ac:dyDescent="0.25">
      <c r="A3579" s="93">
        <v>3578</v>
      </c>
      <c r="B3579" s="2" t="s">
        <v>211</v>
      </c>
      <c r="C3579" s="2" t="s">
        <v>2767</v>
      </c>
      <c r="D3579" s="2" t="s">
        <v>371</v>
      </c>
      <c r="E3579" s="2" t="s">
        <v>7612</v>
      </c>
      <c r="F3579" s="67">
        <v>43957</v>
      </c>
      <c r="G3579" s="3">
        <f t="shared" si="560"/>
        <v>5</v>
      </c>
      <c r="H3579" s="3">
        <f t="shared" si="561"/>
        <v>2020</v>
      </c>
      <c r="I3579" s="92">
        <v>0.28819444444444398</v>
      </c>
      <c r="J3579" s="20">
        <f t="shared" si="556"/>
        <v>6</v>
      </c>
      <c r="K3579" s="5" t="str">
        <f t="shared" si="559"/>
        <v>ja</v>
      </c>
      <c r="L3579" s="5" t="s">
        <v>73</v>
      </c>
      <c r="M3579" s="6" t="s">
        <v>74</v>
      </c>
      <c r="N3579" s="5">
        <v>57</v>
      </c>
      <c r="O3579" s="2" t="s">
        <v>126</v>
      </c>
      <c r="P3579" s="127" t="s">
        <v>14345</v>
      </c>
      <c r="R3579" s="6" t="s">
        <v>77</v>
      </c>
      <c r="U3579" s="2" t="s">
        <v>100</v>
      </c>
      <c r="V3579" s="2" t="s">
        <v>202</v>
      </c>
      <c r="X3579" s="2">
        <v>763</v>
      </c>
      <c r="Y3579" s="2" t="s">
        <v>81</v>
      </c>
      <c r="Z3579" s="2" t="s">
        <v>14346</v>
      </c>
      <c r="AA3579" s="2">
        <v>763</v>
      </c>
      <c r="AB3579" s="2" t="s">
        <v>94</v>
      </c>
      <c r="AC3579" s="2" t="s">
        <v>84</v>
      </c>
      <c r="AD3579" s="2">
        <v>763</v>
      </c>
      <c r="AE3579" s="2" t="s">
        <v>81</v>
      </c>
      <c r="AF3579" s="2" t="s">
        <v>84</v>
      </c>
      <c r="AG3579" s="2" t="s">
        <v>14347</v>
      </c>
      <c r="AH3579" s="2" t="s">
        <v>94</v>
      </c>
      <c r="AI3579" s="2" t="s">
        <v>84</v>
      </c>
      <c r="AJ3579" s="2">
        <v>763</v>
      </c>
      <c r="AK3579" s="2" t="s">
        <v>81</v>
      </c>
      <c r="AL3579" s="2" t="s">
        <v>14346</v>
      </c>
      <c r="AM3579" s="2">
        <v>763</v>
      </c>
      <c r="AN3579" s="2" t="s">
        <v>94</v>
      </c>
      <c r="AO3579" s="2" t="s">
        <v>84</v>
      </c>
      <c r="AP3579" s="2">
        <v>763</v>
      </c>
      <c r="AQ3579" s="2" t="s">
        <v>81</v>
      </c>
      <c r="AR3579" s="2" t="s">
        <v>84</v>
      </c>
      <c r="AS3579" s="2" t="s">
        <v>14347</v>
      </c>
      <c r="AT3579" s="2" t="s">
        <v>94</v>
      </c>
      <c r="AU3579" s="2" t="s">
        <v>84</v>
      </c>
      <c r="AV3579" s="2">
        <v>395</v>
      </c>
      <c r="AW3579" s="2" t="s">
        <v>81</v>
      </c>
      <c r="AX3579" s="2" t="s">
        <v>161</v>
      </c>
      <c r="AY3579" s="2">
        <v>395</v>
      </c>
      <c r="AZ3579" s="2" t="s">
        <v>81</v>
      </c>
      <c r="BA3579" s="2" t="s">
        <v>161</v>
      </c>
      <c r="BB3579" s="2">
        <v>395</v>
      </c>
      <c r="BC3579" s="2" t="s">
        <v>81</v>
      </c>
      <c r="BD3579" s="2" t="s">
        <v>161</v>
      </c>
      <c r="BE3579" s="23" t="str">
        <f t="shared" si="562"/>
        <v>EMF nein</v>
      </c>
      <c r="BF3579" s="23" t="str">
        <f t="shared" si="557"/>
        <v/>
      </c>
      <c r="BG3579" s="23" t="str">
        <f t="shared" si="558"/>
        <v/>
      </c>
      <c r="BH3579" s="23">
        <f t="shared" si="563"/>
        <v>0</v>
      </c>
      <c r="BO3579" s="2" t="s">
        <v>14348</v>
      </c>
      <c r="BP3579" s="3">
        <v>1</v>
      </c>
      <c r="BQ3579" s="2" t="s">
        <v>14349</v>
      </c>
      <c r="BR3579" s="135"/>
    </row>
    <row r="3580" spans="1:70" ht="16.149999999999999" customHeight="1" x14ac:dyDescent="0.25">
      <c r="A3580" s="93">
        <v>3579</v>
      </c>
      <c r="B3580" s="2" t="s">
        <v>87</v>
      </c>
      <c r="C3580" s="2" t="s">
        <v>1340</v>
      </c>
      <c r="D3580" s="2" t="s">
        <v>137</v>
      </c>
      <c r="E3580" s="2" t="s">
        <v>14350</v>
      </c>
      <c r="F3580" s="67">
        <v>43956</v>
      </c>
      <c r="G3580" s="3">
        <f t="shared" si="560"/>
        <v>5</v>
      </c>
      <c r="H3580" s="3">
        <f t="shared" si="561"/>
        <v>2020</v>
      </c>
      <c r="I3580" s="92">
        <v>0.35416666666666702</v>
      </c>
      <c r="J3580" s="20">
        <f t="shared" si="556"/>
        <v>8</v>
      </c>
      <c r="K3580" s="5" t="str">
        <f t="shared" si="559"/>
        <v>ja</v>
      </c>
      <c r="L3580" s="5" t="s">
        <v>91</v>
      </c>
      <c r="M3580" s="6" t="s">
        <v>74</v>
      </c>
      <c r="N3580" s="5">
        <v>89</v>
      </c>
      <c r="O3580" s="2" t="s">
        <v>5139</v>
      </c>
      <c r="P3580" s="127" t="s">
        <v>14351</v>
      </c>
      <c r="R3580" s="6" t="s">
        <v>335</v>
      </c>
      <c r="T3580" s="6" t="s">
        <v>80</v>
      </c>
      <c r="X3580" s="2">
        <v>90</v>
      </c>
      <c r="Y3580" s="2" t="s">
        <v>81</v>
      </c>
      <c r="Z3580" s="2" t="s">
        <v>82</v>
      </c>
      <c r="AA3580" s="2">
        <v>90</v>
      </c>
      <c r="AB3580" s="2" t="s">
        <v>81</v>
      </c>
      <c r="AC3580" s="2" t="s">
        <v>82</v>
      </c>
      <c r="AD3580" s="2">
        <v>90</v>
      </c>
      <c r="AE3580" s="2" t="s">
        <v>81</v>
      </c>
      <c r="AF3580" s="2" t="s">
        <v>82</v>
      </c>
      <c r="AG3580" s="2">
        <v>90</v>
      </c>
      <c r="AH3580" s="2" t="s">
        <v>81</v>
      </c>
      <c r="AI3580" s="2" t="s">
        <v>82</v>
      </c>
      <c r="AJ3580" s="2">
        <v>90</v>
      </c>
      <c r="AK3580" s="2" t="s">
        <v>81</v>
      </c>
      <c r="AL3580" s="2" t="s">
        <v>82</v>
      </c>
      <c r="AM3580" s="2">
        <v>90</v>
      </c>
      <c r="AN3580" s="2" t="s">
        <v>81</v>
      </c>
      <c r="AO3580" s="2" t="s">
        <v>82</v>
      </c>
      <c r="AP3580" s="2">
        <v>90</v>
      </c>
      <c r="AQ3580" s="2" t="s">
        <v>81</v>
      </c>
      <c r="AR3580" s="2" t="s">
        <v>82</v>
      </c>
      <c r="AS3580" s="2">
        <v>90</v>
      </c>
      <c r="AT3580" s="2" t="s">
        <v>81</v>
      </c>
      <c r="AU3580" s="2" t="s">
        <v>82</v>
      </c>
      <c r="AV3580" s="1">
        <v>367</v>
      </c>
      <c r="AW3580" s="1" t="s">
        <v>81</v>
      </c>
      <c r="AX3580" s="1" t="s">
        <v>168</v>
      </c>
      <c r="AY3580" s="1">
        <v>367</v>
      </c>
      <c r="AZ3580" s="1" t="s">
        <v>81</v>
      </c>
      <c r="BA3580" s="1" t="s">
        <v>168</v>
      </c>
      <c r="BB3580" s="1">
        <v>376</v>
      </c>
      <c r="BC3580" s="1" t="s">
        <v>81</v>
      </c>
      <c r="BD3580" s="1" t="s">
        <v>168</v>
      </c>
      <c r="BE3580" s="23" t="str">
        <f t="shared" si="562"/>
        <v>EMF nein</v>
      </c>
      <c r="BF3580" s="23" t="str">
        <f t="shared" si="557"/>
        <v/>
      </c>
      <c r="BG3580" s="23" t="str">
        <f t="shared" si="558"/>
        <v/>
      </c>
      <c r="BH3580" s="23">
        <f t="shared" si="563"/>
        <v>0</v>
      </c>
      <c r="BO3580" s="2" t="s">
        <v>14352</v>
      </c>
      <c r="BP3580" s="3">
        <v>1</v>
      </c>
      <c r="BQ3580" s="2" t="s">
        <v>14353</v>
      </c>
    </row>
    <row r="3581" spans="1:70" ht="16.149999999999999" customHeight="1" x14ac:dyDescent="0.25">
      <c r="A3581" s="93">
        <v>3580</v>
      </c>
      <c r="B3581" s="2" t="s">
        <v>211</v>
      </c>
      <c r="C3581" s="16" t="s">
        <v>14354</v>
      </c>
      <c r="D3581" s="2" t="s">
        <v>124</v>
      </c>
      <c r="E3581" s="2" t="s">
        <v>14355</v>
      </c>
      <c r="F3581" s="67">
        <v>43625</v>
      </c>
      <c r="G3581" s="3">
        <f t="shared" si="560"/>
        <v>6</v>
      </c>
      <c r="H3581" s="3">
        <f t="shared" si="561"/>
        <v>2019</v>
      </c>
      <c r="I3581" s="92">
        <v>0.70138888888888895</v>
      </c>
      <c r="J3581" s="20">
        <f t="shared" si="556"/>
        <v>16</v>
      </c>
      <c r="K3581" s="5" t="str">
        <f t="shared" si="559"/>
        <v>ja</v>
      </c>
      <c r="L3581" s="5" t="s">
        <v>91</v>
      </c>
      <c r="M3581" s="6" t="s">
        <v>74</v>
      </c>
      <c r="N3581" s="5">
        <v>39</v>
      </c>
      <c r="O3581" s="2" t="s">
        <v>5139</v>
      </c>
      <c r="P3581" s="127" t="s">
        <v>14356</v>
      </c>
      <c r="R3581" s="6" t="s">
        <v>77</v>
      </c>
      <c r="S3581" s="2" t="s">
        <v>78</v>
      </c>
      <c r="W3581" s="2" t="s">
        <v>14357</v>
      </c>
      <c r="BE3581" s="23" t="str">
        <f t="shared" si="562"/>
        <v>EMF ja</v>
      </c>
      <c r="BF3581" s="23">
        <f t="shared" si="557"/>
        <v>2600</v>
      </c>
      <c r="BG3581" s="23" t="str">
        <f t="shared" si="558"/>
        <v>500+m</v>
      </c>
      <c r="BH3581" s="23">
        <f t="shared" si="563"/>
        <v>1</v>
      </c>
      <c r="BM3581" s="2" t="s">
        <v>162</v>
      </c>
      <c r="BN3581" s="2">
        <v>2600</v>
      </c>
      <c r="BO3581" s="2" t="s">
        <v>14358</v>
      </c>
      <c r="BP3581" s="3">
        <v>1</v>
      </c>
      <c r="BQ3581" s="2" t="s">
        <v>14359</v>
      </c>
    </row>
    <row r="3582" spans="1:70" ht="16.149999999999999" customHeight="1" x14ac:dyDescent="0.25">
      <c r="A3582" s="1">
        <v>3581</v>
      </c>
      <c r="B3582" s="2" t="s">
        <v>211</v>
      </c>
      <c r="C3582" s="2" t="s">
        <v>9280</v>
      </c>
      <c r="D3582" s="2" t="s">
        <v>124</v>
      </c>
      <c r="E3582" s="2" t="s">
        <v>14360</v>
      </c>
      <c r="F3582" s="67">
        <v>43626</v>
      </c>
      <c r="G3582" s="3">
        <f t="shared" si="560"/>
        <v>6</v>
      </c>
      <c r="H3582" s="3">
        <f t="shared" si="561"/>
        <v>2019</v>
      </c>
      <c r="I3582" s="92">
        <v>0.36458333333333298</v>
      </c>
      <c r="J3582" s="20">
        <f t="shared" si="556"/>
        <v>8</v>
      </c>
      <c r="K3582" s="5" t="str">
        <f t="shared" si="559"/>
        <v>ja</v>
      </c>
      <c r="L3582" s="5" t="s">
        <v>73</v>
      </c>
      <c r="M3582" s="6" t="s">
        <v>115</v>
      </c>
      <c r="N3582" s="5">
        <v>54</v>
      </c>
      <c r="O3582" s="5" t="s">
        <v>126</v>
      </c>
      <c r="P3582" s="127" t="s">
        <v>14361</v>
      </c>
      <c r="T3582" s="6" t="s">
        <v>80</v>
      </c>
      <c r="AA3582" s="2">
        <v>897</v>
      </c>
      <c r="AB3582" s="2" t="s">
        <v>81</v>
      </c>
      <c r="AC3582" s="2" t="s">
        <v>84</v>
      </c>
      <c r="BE3582" s="23" t="str">
        <f t="shared" si="562"/>
        <v>EMF ja</v>
      </c>
      <c r="BF3582" s="23">
        <f t="shared" si="557"/>
        <v>5</v>
      </c>
      <c r="BG3582" s="23" t="str">
        <f t="shared" si="558"/>
        <v>&lt;100m</v>
      </c>
      <c r="BH3582" s="23">
        <f t="shared" si="563"/>
        <v>2</v>
      </c>
      <c r="BK3582" s="2" t="s">
        <v>162</v>
      </c>
      <c r="BL3582" s="2">
        <v>5</v>
      </c>
      <c r="BM3582" s="2" t="s">
        <v>162</v>
      </c>
      <c r="BN3582" s="2">
        <v>5</v>
      </c>
      <c r="BO3582" s="2" t="s">
        <v>14362</v>
      </c>
      <c r="BP3582" s="3">
        <v>1</v>
      </c>
      <c r="BQ3582" s="2" t="s">
        <v>14363</v>
      </c>
    </row>
    <row r="3583" spans="1:70" ht="16.149999999999999" customHeight="1" x14ac:dyDescent="0.25">
      <c r="A3583" s="1">
        <v>3582</v>
      </c>
      <c r="B3583" s="2" t="s">
        <v>87</v>
      </c>
      <c r="C3583" s="2" t="s">
        <v>6719</v>
      </c>
      <c r="D3583" s="2" t="s">
        <v>124</v>
      </c>
      <c r="E3583" s="2" t="s">
        <v>5471</v>
      </c>
      <c r="F3583" s="67">
        <v>43541</v>
      </c>
      <c r="G3583" s="3">
        <f t="shared" si="560"/>
        <v>3</v>
      </c>
      <c r="H3583" s="3">
        <f t="shared" si="561"/>
        <v>2019</v>
      </c>
      <c r="I3583" s="92">
        <v>0.54513888888888895</v>
      </c>
      <c r="J3583" s="20">
        <f t="shared" ref="J3583:J3646" si="564">IF(I3583&lt;&gt;"",HOUR(I3583),"")</f>
        <v>13</v>
      </c>
      <c r="K3583" s="5" t="str">
        <f t="shared" si="559"/>
        <v>ja</v>
      </c>
      <c r="L3583" s="5" t="s">
        <v>73</v>
      </c>
      <c r="M3583" s="6" t="s">
        <v>74</v>
      </c>
      <c r="N3583" s="5">
        <v>86</v>
      </c>
      <c r="O3583" s="2" t="s">
        <v>75</v>
      </c>
      <c r="P3583" s="127" t="s">
        <v>14364</v>
      </c>
      <c r="R3583" s="6" t="s">
        <v>77</v>
      </c>
      <c r="T3583" s="6" t="s">
        <v>80</v>
      </c>
      <c r="X3583" s="2">
        <v>497</v>
      </c>
      <c r="Y3583" s="2" t="s">
        <v>81</v>
      </c>
      <c r="Z3583" s="2" t="s">
        <v>168</v>
      </c>
      <c r="AA3583" s="2">
        <v>497</v>
      </c>
      <c r="AB3583" s="2" t="s">
        <v>81</v>
      </c>
      <c r="AC3583" s="2" t="s">
        <v>168</v>
      </c>
      <c r="AD3583" s="2">
        <v>497</v>
      </c>
      <c r="AE3583" s="2" t="s">
        <v>81</v>
      </c>
      <c r="AF3583" s="2" t="s">
        <v>168</v>
      </c>
      <c r="BE3583" s="23" t="str">
        <f t="shared" si="562"/>
        <v>EMF nein</v>
      </c>
      <c r="BF3583" s="23" t="str">
        <f t="shared" si="557"/>
        <v/>
      </c>
      <c r="BG3583" s="23" t="str">
        <f t="shared" si="558"/>
        <v/>
      </c>
      <c r="BH3583" s="23">
        <f t="shared" si="563"/>
        <v>0</v>
      </c>
      <c r="BO3583" s="2" t="s">
        <v>14365</v>
      </c>
      <c r="BP3583" s="3">
        <v>1</v>
      </c>
      <c r="BQ3583" s="2" t="s">
        <v>14366</v>
      </c>
    </row>
    <row r="3584" spans="1:70" ht="16.149999999999999" customHeight="1" x14ac:dyDescent="0.25">
      <c r="A3584" s="1">
        <v>3583</v>
      </c>
      <c r="B3584" s="2" t="s">
        <v>211</v>
      </c>
      <c r="C3584" s="2" t="s">
        <v>414</v>
      </c>
      <c r="D3584" s="2" t="s">
        <v>124</v>
      </c>
      <c r="E3584" s="2" t="s">
        <v>415</v>
      </c>
      <c r="F3584" s="67">
        <v>43634</v>
      </c>
      <c r="G3584" s="3">
        <f t="shared" si="560"/>
        <v>6</v>
      </c>
      <c r="H3584" s="3">
        <f t="shared" si="561"/>
        <v>2019</v>
      </c>
      <c r="I3584" s="92">
        <v>0.33333333333333298</v>
      </c>
      <c r="J3584" s="20">
        <f t="shared" si="564"/>
        <v>8</v>
      </c>
      <c r="K3584" s="5" t="str">
        <f t="shared" si="559"/>
        <v>ja</v>
      </c>
      <c r="L3584" s="5" t="s">
        <v>91</v>
      </c>
      <c r="M3584" s="6" t="s">
        <v>100</v>
      </c>
      <c r="N3584" s="5">
        <v>56</v>
      </c>
      <c r="O3584" s="2" t="s">
        <v>5139</v>
      </c>
      <c r="P3584" s="127" t="s">
        <v>14367</v>
      </c>
      <c r="R3584" s="6" t="s">
        <v>77</v>
      </c>
      <c r="T3584" s="6" t="s">
        <v>80</v>
      </c>
      <c r="X3584" s="2">
        <v>1320</v>
      </c>
      <c r="Y3584" s="2" t="s">
        <v>81</v>
      </c>
      <c r="Z3584" s="2" t="s">
        <v>82</v>
      </c>
      <c r="AA3584" s="2">
        <v>1320</v>
      </c>
      <c r="AB3584" s="2" t="s">
        <v>94</v>
      </c>
      <c r="AC3584" s="2" t="s">
        <v>82</v>
      </c>
      <c r="AD3584" s="2">
        <v>1320</v>
      </c>
      <c r="AE3584" s="2" t="s">
        <v>83</v>
      </c>
      <c r="AF3584" s="2" t="s">
        <v>82</v>
      </c>
      <c r="BE3584" s="23" t="str">
        <f t="shared" si="562"/>
        <v>EMF nein</v>
      </c>
      <c r="BF3584" s="23" t="str">
        <f t="shared" si="557"/>
        <v/>
      </c>
      <c r="BG3584" s="23" t="str">
        <f t="shared" si="558"/>
        <v/>
      </c>
      <c r="BH3584" s="23">
        <f t="shared" si="563"/>
        <v>0</v>
      </c>
      <c r="BO3584" s="2" t="s">
        <v>14368</v>
      </c>
      <c r="BP3584" s="3">
        <v>1</v>
      </c>
      <c r="BQ3584" s="2" t="s">
        <v>14369</v>
      </c>
    </row>
    <row r="3585" spans="1:69" ht="16.149999999999999" customHeight="1" x14ac:dyDescent="0.25">
      <c r="A3585" s="1">
        <v>3584</v>
      </c>
      <c r="B3585" s="2" t="s">
        <v>211</v>
      </c>
      <c r="C3585" s="2" t="s">
        <v>12223</v>
      </c>
      <c r="D3585" s="2" t="s">
        <v>124</v>
      </c>
      <c r="E3585" s="2" t="s">
        <v>14370</v>
      </c>
      <c r="F3585" s="67">
        <v>43634</v>
      </c>
      <c r="G3585" s="3">
        <f t="shared" si="560"/>
        <v>6</v>
      </c>
      <c r="H3585" s="3">
        <f t="shared" si="561"/>
        <v>2019</v>
      </c>
      <c r="I3585" s="92">
        <v>0.75347222222222199</v>
      </c>
      <c r="J3585" s="20">
        <f t="shared" si="564"/>
        <v>18</v>
      </c>
      <c r="K3585" s="5" t="str">
        <f t="shared" si="559"/>
        <v>ja</v>
      </c>
      <c r="L3585" s="5" t="s">
        <v>91</v>
      </c>
      <c r="M3585" s="6" t="s">
        <v>100</v>
      </c>
      <c r="N3585" s="5">
        <v>65</v>
      </c>
      <c r="O3585" s="5" t="s">
        <v>5139</v>
      </c>
      <c r="P3585" s="127" t="s">
        <v>14371</v>
      </c>
      <c r="R3585" s="6" t="s">
        <v>77</v>
      </c>
      <c r="T3585" s="6" t="s">
        <v>80</v>
      </c>
      <c r="U3585" s="2" t="s">
        <v>115</v>
      </c>
      <c r="X3585" s="2">
        <v>237</v>
      </c>
      <c r="Y3585" s="2" t="s">
        <v>81</v>
      </c>
      <c r="Z3585" s="2" t="s">
        <v>84</v>
      </c>
      <c r="AA3585" s="2">
        <v>237</v>
      </c>
      <c r="AB3585" s="2" t="s">
        <v>81</v>
      </c>
      <c r="AC3585" s="2" t="s">
        <v>84</v>
      </c>
      <c r="AD3585" s="2">
        <v>237</v>
      </c>
      <c r="AE3585" s="2" t="s">
        <v>81</v>
      </c>
      <c r="AF3585" s="2" t="s">
        <v>84</v>
      </c>
      <c r="AG3585" s="2">
        <v>237</v>
      </c>
      <c r="AH3585" s="2" t="s">
        <v>94</v>
      </c>
      <c r="AI3585" s="2" t="s">
        <v>84</v>
      </c>
      <c r="BE3585" s="23" t="str">
        <f t="shared" si="562"/>
        <v>EMF ja</v>
      </c>
      <c r="BF3585" s="23">
        <f t="shared" si="557"/>
        <v>1900</v>
      </c>
      <c r="BG3585" s="23" t="str">
        <f t="shared" si="558"/>
        <v>500+m</v>
      </c>
      <c r="BH3585" s="23">
        <f t="shared" si="563"/>
        <v>1</v>
      </c>
      <c r="BK3585" s="2" t="s">
        <v>162</v>
      </c>
      <c r="BL3585" s="2">
        <v>1900</v>
      </c>
      <c r="BO3585" s="2" t="s">
        <v>14372</v>
      </c>
      <c r="BP3585" s="3">
        <v>1</v>
      </c>
      <c r="BQ3585" s="2" t="s">
        <v>14373</v>
      </c>
    </row>
    <row r="3586" spans="1:69" ht="16.149999999999999" customHeight="1" x14ac:dyDescent="0.25">
      <c r="A3586" s="93">
        <v>3585</v>
      </c>
      <c r="B3586" s="2" t="s">
        <v>211</v>
      </c>
      <c r="C3586" s="65" t="s">
        <v>4026</v>
      </c>
      <c r="D3586" s="2" t="s">
        <v>124</v>
      </c>
      <c r="E3586" s="2" t="s">
        <v>14374</v>
      </c>
      <c r="F3586" s="67">
        <v>43637</v>
      </c>
      <c r="G3586" s="3">
        <f t="shared" si="560"/>
        <v>6</v>
      </c>
      <c r="H3586" s="3">
        <f t="shared" si="561"/>
        <v>2019</v>
      </c>
      <c r="I3586" s="92">
        <v>0.53125</v>
      </c>
      <c r="J3586" s="20">
        <f t="shared" si="564"/>
        <v>12</v>
      </c>
      <c r="K3586" s="5" t="str">
        <f t="shared" si="559"/>
        <v>ja</v>
      </c>
      <c r="L3586" s="5" t="s">
        <v>91</v>
      </c>
      <c r="M3586" s="6" t="s">
        <v>74</v>
      </c>
      <c r="N3586" s="5">
        <v>52</v>
      </c>
      <c r="O3586" s="2" t="s">
        <v>5139</v>
      </c>
      <c r="P3586" s="127" t="s">
        <v>14375</v>
      </c>
      <c r="R3586" s="6" t="s">
        <v>77</v>
      </c>
      <c r="U3586" s="2" t="s">
        <v>115</v>
      </c>
      <c r="V3586" s="2" t="s">
        <v>80</v>
      </c>
      <c r="X3586" s="2">
        <v>898</v>
      </c>
      <c r="Y3586" s="2" t="s">
        <v>81</v>
      </c>
      <c r="Z3586" s="2" t="s">
        <v>84</v>
      </c>
      <c r="AA3586" s="2">
        <v>898</v>
      </c>
      <c r="AB3586" s="2" t="s">
        <v>81</v>
      </c>
      <c r="AC3586" s="2" t="s">
        <v>84</v>
      </c>
      <c r="AD3586" s="2">
        <v>898</v>
      </c>
      <c r="AE3586" s="2" t="s">
        <v>81</v>
      </c>
      <c r="AF3586" s="2" t="s">
        <v>84</v>
      </c>
      <c r="AJ3586" s="2">
        <v>898</v>
      </c>
      <c r="AK3586" s="2" t="s">
        <v>81</v>
      </c>
      <c r="AL3586" s="2" t="s">
        <v>84</v>
      </c>
      <c r="AM3586" s="2">
        <v>898</v>
      </c>
      <c r="AN3586" s="2" t="s">
        <v>81</v>
      </c>
      <c r="AO3586" s="2" t="s">
        <v>84</v>
      </c>
      <c r="AP3586" s="2">
        <v>898</v>
      </c>
      <c r="AQ3586" s="2" t="s">
        <v>81</v>
      </c>
      <c r="AR3586" s="2" t="s">
        <v>84</v>
      </c>
      <c r="BE3586" s="23" t="str">
        <f t="shared" si="562"/>
        <v>EMF nein</v>
      </c>
      <c r="BF3586" s="23" t="str">
        <f t="shared" si="557"/>
        <v/>
      </c>
      <c r="BG3586" s="23" t="str">
        <f t="shared" si="558"/>
        <v/>
      </c>
      <c r="BH3586" s="23">
        <f t="shared" si="563"/>
        <v>0</v>
      </c>
      <c r="BO3586" s="2" t="s">
        <v>14376</v>
      </c>
      <c r="BP3586" s="3">
        <v>1</v>
      </c>
      <c r="BQ3586" s="2" t="s">
        <v>14377</v>
      </c>
    </row>
    <row r="3587" spans="1:69" ht="16.149999999999999" customHeight="1" x14ac:dyDescent="0.25">
      <c r="A3587" s="93">
        <v>3586</v>
      </c>
      <c r="B3587" s="2" t="s">
        <v>211</v>
      </c>
      <c r="C3587" s="2" t="s">
        <v>3051</v>
      </c>
      <c r="D3587" s="2" t="s">
        <v>124</v>
      </c>
      <c r="E3587" s="2" t="s">
        <v>4173</v>
      </c>
      <c r="F3587" s="67">
        <v>43640</v>
      </c>
      <c r="G3587" s="3">
        <f t="shared" si="560"/>
        <v>6</v>
      </c>
      <c r="H3587" s="3">
        <f t="shared" si="561"/>
        <v>2019</v>
      </c>
      <c r="I3587" s="92">
        <v>0.28819444444444398</v>
      </c>
      <c r="J3587" s="20">
        <f t="shared" si="564"/>
        <v>6</v>
      </c>
      <c r="K3587" s="5" t="str">
        <f t="shared" si="559"/>
        <v>ja</v>
      </c>
      <c r="M3587" s="6" t="s">
        <v>74</v>
      </c>
      <c r="O3587" s="2" t="s">
        <v>75</v>
      </c>
      <c r="P3587" s="127" t="s">
        <v>14378</v>
      </c>
      <c r="R3587" s="6" t="s">
        <v>77</v>
      </c>
      <c r="U3587" s="2" t="s">
        <v>100</v>
      </c>
      <c r="V3587" s="2" t="s">
        <v>80</v>
      </c>
      <c r="X3587" s="1">
        <v>594</v>
      </c>
      <c r="Y3587" s="1" t="s">
        <v>83</v>
      </c>
      <c r="Z3587" s="1" t="s">
        <v>168</v>
      </c>
      <c r="AA3587" s="1">
        <v>594</v>
      </c>
      <c r="AB3587" s="1" t="s">
        <v>83</v>
      </c>
      <c r="AC3587" s="1" t="s">
        <v>168</v>
      </c>
      <c r="AD3587" s="1">
        <v>594</v>
      </c>
      <c r="AE3587" s="1" t="s">
        <v>83</v>
      </c>
      <c r="AF3587" s="1" t="s">
        <v>168</v>
      </c>
      <c r="AG3587" s="1">
        <v>594</v>
      </c>
      <c r="AH3587" s="1" t="s">
        <v>83</v>
      </c>
      <c r="AI3587" s="1" t="s">
        <v>168</v>
      </c>
      <c r="AJ3587" s="2">
        <v>862</v>
      </c>
      <c r="AK3587" s="1" t="s">
        <v>81</v>
      </c>
      <c r="AL3587" s="1" t="s">
        <v>161</v>
      </c>
      <c r="AM3587" s="2">
        <v>862</v>
      </c>
      <c r="AN3587" s="1" t="s">
        <v>81</v>
      </c>
      <c r="AO3587" s="1" t="s">
        <v>161</v>
      </c>
      <c r="AP3587" s="2">
        <v>862</v>
      </c>
      <c r="AQ3587" s="1" t="s">
        <v>81</v>
      </c>
      <c r="AR3587" s="1" t="s">
        <v>161</v>
      </c>
      <c r="AV3587" s="2">
        <v>696</v>
      </c>
      <c r="AW3587" s="2" t="s">
        <v>81</v>
      </c>
      <c r="AX3587" s="2" t="s">
        <v>161</v>
      </c>
      <c r="AY3587" s="2">
        <v>696</v>
      </c>
      <c r="AZ3587" s="2" t="s">
        <v>81</v>
      </c>
      <c r="BA3587" s="2" t="s">
        <v>161</v>
      </c>
      <c r="BB3587" s="2">
        <v>696</v>
      </c>
      <c r="BC3587" s="2" t="s">
        <v>81</v>
      </c>
      <c r="BD3587" s="2" t="s">
        <v>161</v>
      </c>
      <c r="BE3587" s="23" t="str">
        <f t="shared" si="562"/>
        <v>EMF ja</v>
      </c>
      <c r="BF3587" s="23">
        <f t="shared" ref="BF3587:BF3650" si="565">IF(SUM(BJ3587,BL3587,BN3587)=0,"",MIN(BJ3587,BL3587,BN3587))</f>
        <v>80</v>
      </c>
      <c r="BG3587" s="23" t="str">
        <f t="shared" ref="BG3587:BG3650" si="566">IF(BF3587="","",IF(BF3587&lt;100,"&lt;100m",IF(AND(BF3587&gt;99, BF3587&lt;500),"100-499m",IF(BF3587&gt;499,"500+m",""))))</f>
        <v>&lt;100m</v>
      </c>
      <c r="BH3587" s="23">
        <f t="shared" si="563"/>
        <v>2</v>
      </c>
      <c r="BI3587" s="2" t="s">
        <v>162</v>
      </c>
      <c r="BJ3587" s="2">
        <v>80</v>
      </c>
      <c r="BK3587" s="2" t="s">
        <v>162</v>
      </c>
      <c r="BL3587" s="2">
        <v>140</v>
      </c>
      <c r="BO3587" s="2" t="s">
        <v>14379</v>
      </c>
      <c r="BP3587" s="3">
        <v>1</v>
      </c>
      <c r="BQ3587" s="2" t="s">
        <v>14380</v>
      </c>
    </row>
    <row r="3588" spans="1:69" ht="16.149999999999999" customHeight="1" x14ac:dyDescent="0.25">
      <c r="A3588" s="1">
        <v>3587</v>
      </c>
      <c r="B3588" s="2" t="s">
        <v>211</v>
      </c>
      <c r="C3588" s="2" t="s">
        <v>540</v>
      </c>
      <c r="D3588" s="2" t="s">
        <v>124</v>
      </c>
      <c r="E3588" s="2" t="s">
        <v>12058</v>
      </c>
      <c r="F3588" s="67">
        <v>43692</v>
      </c>
      <c r="G3588" s="3">
        <f t="shared" si="560"/>
        <v>8</v>
      </c>
      <c r="H3588" s="3">
        <f t="shared" si="561"/>
        <v>2019</v>
      </c>
      <c r="I3588" s="92">
        <v>0.71875</v>
      </c>
      <c r="J3588" s="20">
        <f t="shared" si="564"/>
        <v>17</v>
      </c>
      <c r="K3588" s="5" t="str">
        <f t="shared" si="559"/>
        <v>ja</v>
      </c>
      <c r="L3588" s="5" t="s">
        <v>91</v>
      </c>
      <c r="M3588" s="6" t="s">
        <v>115</v>
      </c>
      <c r="N3588" s="5">
        <v>33</v>
      </c>
      <c r="O3588" s="5" t="s">
        <v>5139</v>
      </c>
      <c r="P3588" s="127" t="s">
        <v>14381</v>
      </c>
      <c r="R3588" s="6" t="s">
        <v>77</v>
      </c>
      <c r="U3588" s="2" t="s">
        <v>208</v>
      </c>
      <c r="V3588" s="2" t="s">
        <v>80</v>
      </c>
      <c r="X3588" s="2">
        <v>90</v>
      </c>
      <c r="Y3588" s="2" t="s">
        <v>81</v>
      </c>
      <c r="Z3588" s="2" t="s">
        <v>161</v>
      </c>
      <c r="AA3588" s="2">
        <v>90</v>
      </c>
      <c r="AB3588" s="2" t="s">
        <v>81</v>
      </c>
      <c r="AC3588" s="2" t="s">
        <v>161</v>
      </c>
      <c r="AD3588" s="2">
        <v>90</v>
      </c>
      <c r="AE3588" s="2" t="s">
        <v>81</v>
      </c>
      <c r="AF3588" s="2" t="s">
        <v>161</v>
      </c>
      <c r="AP3588" s="2">
        <v>40</v>
      </c>
      <c r="AQ3588" s="2" t="s">
        <v>3284</v>
      </c>
      <c r="AR3588" s="2" t="s">
        <v>168</v>
      </c>
      <c r="AV3588" s="2">
        <v>60</v>
      </c>
      <c r="AW3588" s="2" t="s">
        <v>94</v>
      </c>
      <c r="AX3588" s="2" t="s">
        <v>84</v>
      </c>
      <c r="BB3588" s="2">
        <v>60</v>
      </c>
      <c r="BC3588" s="2" t="s">
        <v>94</v>
      </c>
      <c r="BD3588" s="2" t="s">
        <v>84</v>
      </c>
      <c r="BE3588" s="23" t="str">
        <f t="shared" si="562"/>
        <v>EMF nein</v>
      </c>
      <c r="BF3588" s="23" t="str">
        <f t="shared" si="565"/>
        <v/>
      </c>
      <c r="BG3588" s="23" t="str">
        <f t="shared" si="566"/>
        <v/>
      </c>
      <c r="BH3588" s="23">
        <f t="shared" si="563"/>
        <v>0</v>
      </c>
      <c r="BO3588" s="2" t="s">
        <v>14382</v>
      </c>
      <c r="BP3588" s="3">
        <v>1</v>
      </c>
      <c r="BQ3588" s="2" t="s">
        <v>14383</v>
      </c>
    </row>
    <row r="3589" spans="1:69" ht="16.149999999999999" customHeight="1" x14ac:dyDescent="0.25">
      <c r="A3589" s="93">
        <v>3588</v>
      </c>
      <c r="B3589" s="2" t="s">
        <v>211</v>
      </c>
      <c r="C3589" s="2" t="s">
        <v>531</v>
      </c>
      <c r="D3589" s="2" t="s">
        <v>124</v>
      </c>
      <c r="E3589" s="2" t="s">
        <v>14384</v>
      </c>
      <c r="F3589" s="67">
        <v>43686</v>
      </c>
      <c r="G3589" s="3">
        <f t="shared" si="560"/>
        <v>8</v>
      </c>
      <c r="H3589" s="3">
        <f t="shared" si="561"/>
        <v>2019</v>
      </c>
      <c r="I3589" s="92">
        <v>0.52777777777777801</v>
      </c>
      <c r="J3589" s="20">
        <f t="shared" si="564"/>
        <v>12</v>
      </c>
      <c r="K3589" s="5" t="str">
        <f t="shared" si="559"/>
        <v>ja</v>
      </c>
      <c r="L3589" s="5" t="s">
        <v>91</v>
      </c>
      <c r="M3589" s="6" t="s">
        <v>74</v>
      </c>
      <c r="N3589" s="5">
        <v>52</v>
      </c>
      <c r="O3589" s="2" t="s">
        <v>126</v>
      </c>
      <c r="P3589" s="127" t="s">
        <v>14385</v>
      </c>
      <c r="R3589" s="6" t="s">
        <v>77</v>
      </c>
      <c r="U3589" s="5" t="s">
        <v>115</v>
      </c>
      <c r="V3589" s="2" t="s">
        <v>80</v>
      </c>
      <c r="W3589" s="2" t="s">
        <v>14386</v>
      </c>
      <c r="BE3589" s="23" t="str">
        <f t="shared" si="562"/>
        <v>EMF ja</v>
      </c>
      <c r="BF3589" s="23">
        <f t="shared" si="565"/>
        <v>50</v>
      </c>
      <c r="BG3589" s="23" t="str">
        <f t="shared" si="566"/>
        <v>&lt;100m</v>
      </c>
      <c r="BH3589" s="23">
        <f t="shared" si="563"/>
        <v>1</v>
      </c>
      <c r="BK3589" s="2" t="s">
        <v>162</v>
      </c>
      <c r="BL3589" s="2">
        <v>50</v>
      </c>
      <c r="BO3589" s="2" t="s">
        <v>14387</v>
      </c>
      <c r="BP3589" s="3">
        <v>1</v>
      </c>
      <c r="BQ3589" s="2" t="s">
        <v>14388</v>
      </c>
    </row>
    <row r="3590" spans="1:69" ht="16.149999999999999" customHeight="1" x14ac:dyDescent="0.25">
      <c r="A3590" s="93">
        <v>3589</v>
      </c>
      <c r="B3590" s="2" t="s">
        <v>211</v>
      </c>
      <c r="C3590" s="116" t="s">
        <v>14389</v>
      </c>
      <c r="D3590" s="2" t="s">
        <v>124</v>
      </c>
      <c r="E3590" s="2" t="s">
        <v>14390</v>
      </c>
      <c r="F3590" s="67">
        <v>43686</v>
      </c>
      <c r="G3590" s="3">
        <f t="shared" si="560"/>
        <v>8</v>
      </c>
      <c r="H3590" s="3">
        <f t="shared" si="561"/>
        <v>2019</v>
      </c>
      <c r="I3590" s="92">
        <v>0.55902777777777801</v>
      </c>
      <c r="J3590" s="20">
        <f t="shared" si="564"/>
        <v>13</v>
      </c>
      <c r="K3590" s="5" t="str">
        <f t="shared" si="559"/>
        <v>ja</v>
      </c>
      <c r="L3590" s="5" t="s">
        <v>91</v>
      </c>
      <c r="M3590" s="6" t="s">
        <v>115</v>
      </c>
      <c r="N3590" s="5">
        <v>52</v>
      </c>
      <c r="O3590" s="5" t="s">
        <v>10213</v>
      </c>
      <c r="P3590" s="127" t="s">
        <v>14391</v>
      </c>
      <c r="R3590" s="6" t="s">
        <v>77</v>
      </c>
      <c r="T3590" s="6" t="s">
        <v>80</v>
      </c>
      <c r="X3590" s="2">
        <v>748</v>
      </c>
      <c r="Y3590" s="2" t="s">
        <v>81</v>
      </c>
      <c r="Z3590" s="2" t="s">
        <v>84</v>
      </c>
      <c r="AA3590" s="2">
        <v>748</v>
      </c>
      <c r="AB3590" s="2" t="s">
        <v>81</v>
      </c>
      <c r="AC3590" s="2" t="s">
        <v>84</v>
      </c>
      <c r="AD3590" s="2">
        <v>748</v>
      </c>
      <c r="AE3590" s="2" t="s">
        <v>83</v>
      </c>
      <c r="AF3590" s="2" t="s">
        <v>84</v>
      </c>
      <c r="AJ3590" s="2">
        <v>775</v>
      </c>
      <c r="AK3590" s="2" t="s">
        <v>83</v>
      </c>
      <c r="AL3590" s="2" t="s">
        <v>84</v>
      </c>
      <c r="AM3590" s="2">
        <v>775</v>
      </c>
      <c r="AN3590" s="2" t="s">
        <v>81</v>
      </c>
      <c r="AO3590" s="2" t="s">
        <v>84</v>
      </c>
      <c r="AP3590" s="2">
        <v>775</v>
      </c>
      <c r="AQ3590" s="2" t="s">
        <v>83</v>
      </c>
      <c r="AR3590" s="2" t="s">
        <v>84</v>
      </c>
      <c r="AV3590" s="1">
        <v>1150</v>
      </c>
      <c r="AW3590" s="1" t="s">
        <v>81</v>
      </c>
      <c r="AX3590" s="1" t="s">
        <v>82</v>
      </c>
      <c r="AY3590" s="1">
        <v>1150</v>
      </c>
      <c r="AZ3590" s="1" t="s">
        <v>94</v>
      </c>
      <c r="BA3590" s="1" t="s">
        <v>82</v>
      </c>
      <c r="BB3590" s="1">
        <v>1150</v>
      </c>
      <c r="BC3590" s="1" t="s">
        <v>83</v>
      </c>
      <c r="BD3590" s="1" t="s">
        <v>82</v>
      </c>
      <c r="BE3590" s="23" t="str">
        <f t="shared" si="562"/>
        <v>EMF ja</v>
      </c>
      <c r="BF3590" s="23">
        <f t="shared" si="565"/>
        <v>5</v>
      </c>
      <c r="BG3590" s="23" t="str">
        <f t="shared" si="566"/>
        <v>&lt;100m</v>
      </c>
      <c r="BH3590" s="23">
        <f t="shared" si="563"/>
        <v>2</v>
      </c>
      <c r="BK3590" s="2" t="s">
        <v>162</v>
      </c>
      <c r="BL3590" s="2">
        <v>50</v>
      </c>
      <c r="BM3590" s="2" t="s">
        <v>162</v>
      </c>
      <c r="BN3590" s="2">
        <v>5</v>
      </c>
      <c r="BO3590" s="2" t="s">
        <v>14392</v>
      </c>
      <c r="BP3590" s="3">
        <v>1</v>
      </c>
      <c r="BQ3590" s="2" t="s">
        <v>14393</v>
      </c>
    </row>
    <row r="3591" spans="1:69" ht="16.149999999999999" customHeight="1" x14ac:dyDescent="0.25">
      <c r="A3591" s="93">
        <v>3590</v>
      </c>
      <c r="B3591" s="2" t="s">
        <v>211</v>
      </c>
      <c r="C3591" s="74" t="s">
        <v>14394</v>
      </c>
      <c r="D3591" s="2" t="s">
        <v>124</v>
      </c>
      <c r="E3591" s="2" t="s">
        <v>14350</v>
      </c>
      <c r="F3591" s="67">
        <v>43692</v>
      </c>
      <c r="G3591" s="3">
        <f t="shared" si="560"/>
        <v>8</v>
      </c>
      <c r="H3591" s="3">
        <f t="shared" si="561"/>
        <v>2019</v>
      </c>
      <c r="I3591" s="92">
        <v>0.38888888888888901</v>
      </c>
      <c r="J3591" s="20">
        <f t="shared" si="564"/>
        <v>9</v>
      </c>
      <c r="K3591" s="5" t="str">
        <f t="shared" ref="K3591:K3654" si="567">IF(COUNTA(W3591:BN3591)=0,"nein","ja")</f>
        <v>ja</v>
      </c>
      <c r="L3591" s="5" t="s">
        <v>91</v>
      </c>
      <c r="M3591" s="6" t="s">
        <v>74</v>
      </c>
      <c r="N3591" s="5">
        <v>19</v>
      </c>
      <c r="O3591" s="2" t="s">
        <v>5139</v>
      </c>
      <c r="P3591" s="127" t="s">
        <v>14395</v>
      </c>
      <c r="R3591" s="6" t="s">
        <v>77</v>
      </c>
      <c r="S3591" s="2" t="s">
        <v>78</v>
      </c>
      <c r="U3591" s="2" t="s">
        <v>354</v>
      </c>
      <c r="V3591" s="2" t="s">
        <v>80</v>
      </c>
      <c r="X3591" s="2">
        <v>317</v>
      </c>
      <c r="Y3591" s="2" t="s">
        <v>81</v>
      </c>
      <c r="Z3591" s="2" t="s">
        <v>168</v>
      </c>
      <c r="AA3591" s="2">
        <v>300</v>
      </c>
      <c r="AB3591" s="2" t="s">
        <v>81</v>
      </c>
      <c r="AC3591" s="2" t="s">
        <v>168</v>
      </c>
      <c r="AD3591" s="2">
        <v>300</v>
      </c>
      <c r="AE3591" s="2" t="s">
        <v>81</v>
      </c>
      <c r="AF3591" s="2" t="s">
        <v>168</v>
      </c>
      <c r="BE3591" s="23" t="str">
        <f t="shared" si="562"/>
        <v>EMF nein</v>
      </c>
      <c r="BF3591" s="23" t="str">
        <f t="shared" si="565"/>
        <v/>
      </c>
      <c r="BG3591" s="23" t="str">
        <f t="shared" si="566"/>
        <v/>
      </c>
      <c r="BH3591" s="23">
        <f t="shared" si="563"/>
        <v>0</v>
      </c>
      <c r="BO3591" s="2" t="s">
        <v>14396</v>
      </c>
      <c r="BP3591" s="3">
        <v>1</v>
      </c>
      <c r="BQ3591" s="2" t="s">
        <v>14397</v>
      </c>
    </row>
    <row r="3592" spans="1:69" ht="16.149999999999999" customHeight="1" x14ac:dyDescent="0.25">
      <c r="A3592" s="1">
        <v>3591</v>
      </c>
      <c r="B3592" s="2" t="s">
        <v>211</v>
      </c>
      <c r="C3592" s="74" t="s">
        <v>14398</v>
      </c>
      <c r="D3592" s="2" t="s">
        <v>158</v>
      </c>
      <c r="E3592" s="2" t="s">
        <v>1075</v>
      </c>
      <c r="F3592" s="67">
        <v>43413</v>
      </c>
      <c r="G3592" s="3">
        <f t="shared" si="560"/>
        <v>11</v>
      </c>
      <c r="H3592" s="3">
        <f t="shared" si="561"/>
        <v>2018</v>
      </c>
      <c r="I3592" s="92">
        <v>0.49652777777777801</v>
      </c>
      <c r="J3592" s="20">
        <f t="shared" si="564"/>
        <v>11</v>
      </c>
      <c r="K3592" s="5" t="str">
        <f t="shared" si="567"/>
        <v>ja</v>
      </c>
      <c r="L3592" s="5" t="s">
        <v>91</v>
      </c>
      <c r="M3592" s="6" t="s">
        <v>115</v>
      </c>
      <c r="N3592" s="5">
        <v>15</v>
      </c>
      <c r="O3592" s="2" t="s">
        <v>126</v>
      </c>
      <c r="P3592" s="127" t="s">
        <v>14399</v>
      </c>
      <c r="R3592" s="6" t="s">
        <v>77</v>
      </c>
      <c r="T3592" s="6" t="s">
        <v>202</v>
      </c>
      <c r="X3592" s="2">
        <v>600</v>
      </c>
      <c r="Y3592" s="2" t="s">
        <v>81</v>
      </c>
      <c r="Z3592" s="2" t="s">
        <v>168</v>
      </c>
      <c r="AA3592" s="2">
        <v>600</v>
      </c>
      <c r="AB3592" s="2" t="s">
        <v>81</v>
      </c>
      <c r="AC3592" s="2" t="s">
        <v>168</v>
      </c>
      <c r="AD3592" s="2">
        <v>600</v>
      </c>
      <c r="AE3592" s="2" t="s">
        <v>83</v>
      </c>
      <c r="AF3592" s="2" t="s">
        <v>168</v>
      </c>
      <c r="BE3592" s="23" t="str">
        <f t="shared" si="562"/>
        <v>EMF nein</v>
      </c>
      <c r="BF3592" s="23" t="str">
        <f t="shared" si="565"/>
        <v/>
      </c>
      <c r="BG3592" s="23" t="str">
        <f t="shared" si="566"/>
        <v/>
      </c>
      <c r="BH3592" s="23">
        <f t="shared" si="563"/>
        <v>0</v>
      </c>
      <c r="BO3592" s="2" t="s">
        <v>14400</v>
      </c>
      <c r="BP3592" s="3">
        <v>1</v>
      </c>
      <c r="BQ3592" s="2" t="s">
        <v>14401</v>
      </c>
    </row>
    <row r="3593" spans="1:69" ht="16.149999999999999" customHeight="1" x14ac:dyDescent="0.25">
      <c r="A3593" s="1">
        <v>3592</v>
      </c>
      <c r="B3593" s="2" t="s">
        <v>87</v>
      </c>
      <c r="C3593" s="2" t="s">
        <v>6408</v>
      </c>
      <c r="D3593" s="2" t="s">
        <v>296</v>
      </c>
      <c r="E3593" s="2" t="s">
        <v>14402</v>
      </c>
      <c r="F3593" s="67">
        <v>41839</v>
      </c>
      <c r="G3593" s="3">
        <f t="shared" si="560"/>
        <v>7</v>
      </c>
      <c r="H3593" s="3">
        <f t="shared" si="561"/>
        <v>2014</v>
      </c>
      <c r="I3593" s="92">
        <v>0.83333333333333304</v>
      </c>
      <c r="J3593" s="20">
        <f t="shared" si="564"/>
        <v>20</v>
      </c>
      <c r="K3593" s="5" t="str">
        <f t="shared" si="567"/>
        <v>ja</v>
      </c>
      <c r="L3593" s="5" t="s">
        <v>91</v>
      </c>
      <c r="M3593" s="6" t="s">
        <v>115</v>
      </c>
      <c r="N3593" s="5">
        <v>80</v>
      </c>
      <c r="O3593" s="5" t="s">
        <v>126</v>
      </c>
      <c r="P3593" s="127" t="s">
        <v>14403</v>
      </c>
      <c r="R3593" s="6" t="s">
        <v>77</v>
      </c>
      <c r="T3593" s="6" t="s">
        <v>202</v>
      </c>
      <c r="U3593" s="2" t="s">
        <v>115</v>
      </c>
      <c r="V3593" s="5" t="s">
        <v>80</v>
      </c>
      <c r="X3593" s="2">
        <v>220</v>
      </c>
      <c r="Y3593" s="2" t="s">
        <v>81</v>
      </c>
      <c r="Z3593" s="2" t="s">
        <v>84</v>
      </c>
      <c r="AD3593" s="2">
        <v>220</v>
      </c>
      <c r="AE3593" s="2" t="s">
        <v>81</v>
      </c>
      <c r="AF3593" s="2" t="s">
        <v>84</v>
      </c>
      <c r="AJ3593" s="2">
        <v>973</v>
      </c>
      <c r="AK3593" s="2" t="s">
        <v>83</v>
      </c>
      <c r="AL3593" s="2" t="s">
        <v>168</v>
      </c>
      <c r="AM3593" s="2">
        <v>973</v>
      </c>
      <c r="AN3593" s="2" t="s">
        <v>81</v>
      </c>
      <c r="AO3593" s="2" t="s">
        <v>168</v>
      </c>
      <c r="AP3593" s="2">
        <v>973</v>
      </c>
      <c r="AQ3593" s="2" t="s">
        <v>83</v>
      </c>
      <c r="AR3593" s="2" t="s">
        <v>168</v>
      </c>
      <c r="AV3593" s="2">
        <v>140</v>
      </c>
      <c r="AW3593" s="2" t="s">
        <v>94</v>
      </c>
      <c r="AX3593" s="2" t="s">
        <v>82</v>
      </c>
      <c r="AY3593" s="2" t="s">
        <v>109</v>
      </c>
      <c r="AZ3593" s="2" t="s">
        <v>109</v>
      </c>
      <c r="BA3593" s="2" t="s">
        <v>109</v>
      </c>
      <c r="BB3593" s="2">
        <v>140</v>
      </c>
      <c r="BC3593" s="2" t="s">
        <v>94</v>
      </c>
      <c r="BD3593" s="2" t="s">
        <v>82</v>
      </c>
      <c r="BE3593" s="23" t="str">
        <f t="shared" si="562"/>
        <v>EMF ja</v>
      </c>
      <c r="BF3593" s="23">
        <f t="shared" si="565"/>
        <v>10</v>
      </c>
      <c r="BG3593" s="23" t="str">
        <f t="shared" si="566"/>
        <v>&lt;100m</v>
      </c>
      <c r="BH3593" s="23">
        <f t="shared" si="563"/>
        <v>1</v>
      </c>
      <c r="BI3593" s="2" t="s">
        <v>162</v>
      </c>
      <c r="BJ3593" s="2">
        <v>10</v>
      </c>
      <c r="BO3593" s="2" t="s">
        <v>14404</v>
      </c>
      <c r="BP3593" s="3">
        <v>1</v>
      </c>
      <c r="BQ3593" s="2" t="s">
        <v>14405</v>
      </c>
    </row>
    <row r="3594" spans="1:69" ht="16.149999999999999" customHeight="1" x14ac:dyDescent="0.25">
      <c r="A3594" s="93">
        <v>3593</v>
      </c>
      <c r="B3594" s="2" t="s">
        <v>69</v>
      </c>
      <c r="C3594" s="2" t="s">
        <v>14406</v>
      </c>
      <c r="D3594" s="2" t="s">
        <v>124</v>
      </c>
      <c r="E3594" s="2" t="s">
        <v>9307</v>
      </c>
      <c r="F3594" s="67">
        <v>43815</v>
      </c>
      <c r="G3594" s="3">
        <f t="shared" si="560"/>
        <v>12</v>
      </c>
      <c r="H3594" s="3">
        <f t="shared" si="561"/>
        <v>2019</v>
      </c>
      <c r="I3594" s="92">
        <v>0.40625</v>
      </c>
      <c r="J3594" s="20">
        <f t="shared" si="564"/>
        <v>9</v>
      </c>
      <c r="K3594" s="5" t="str">
        <f t="shared" si="567"/>
        <v>ja</v>
      </c>
      <c r="L3594" s="5" t="s">
        <v>91</v>
      </c>
      <c r="M3594" s="6" t="s">
        <v>74</v>
      </c>
      <c r="N3594" s="5">
        <v>46</v>
      </c>
      <c r="O3594" s="5" t="s">
        <v>126</v>
      </c>
      <c r="P3594" s="127" t="s">
        <v>14407</v>
      </c>
      <c r="R3594" s="6" t="s">
        <v>77</v>
      </c>
      <c r="S3594" s="5" t="s">
        <v>14408</v>
      </c>
      <c r="T3594" s="6" t="s">
        <v>80</v>
      </c>
      <c r="X3594" s="2">
        <v>652</v>
      </c>
      <c r="Y3594" s="2" t="s">
        <v>81</v>
      </c>
      <c r="Z3594" s="2" t="s">
        <v>168</v>
      </c>
      <c r="AD3594" s="2">
        <v>652</v>
      </c>
      <c r="AE3594" s="2" t="s">
        <v>81</v>
      </c>
      <c r="AF3594" s="2" t="s">
        <v>168</v>
      </c>
      <c r="AJ3594" s="2">
        <v>611</v>
      </c>
      <c r="AK3594" s="2" t="s">
        <v>94</v>
      </c>
      <c r="AL3594" s="2" t="s">
        <v>168</v>
      </c>
      <c r="AP3594" s="2">
        <v>611</v>
      </c>
      <c r="AQ3594" s="2" t="s">
        <v>83</v>
      </c>
      <c r="AR3594" s="2" t="s">
        <v>168</v>
      </c>
      <c r="AV3594" s="2">
        <v>600</v>
      </c>
      <c r="AW3594" s="2" t="s">
        <v>81</v>
      </c>
      <c r="AX3594" s="2" t="s">
        <v>82</v>
      </c>
      <c r="AY3594" s="2">
        <v>600</v>
      </c>
      <c r="AZ3594" s="2" t="s">
        <v>81</v>
      </c>
      <c r="BA3594" s="2" t="s">
        <v>82</v>
      </c>
      <c r="BB3594" s="2">
        <v>600</v>
      </c>
      <c r="BC3594" s="2" t="s">
        <v>81</v>
      </c>
      <c r="BD3594" s="2" t="s">
        <v>82</v>
      </c>
      <c r="BE3594" s="23" t="str">
        <f t="shared" si="562"/>
        <v>EMF nein</v>
      </c>
      <c r="BF3594" s="23" t="str">
        <f t="shared" si="565"/>
        <v/>
      </c>
      <c r="BG3594" s="23" t="str">
        <f t="shared" si="566"/>
        <v/>
      </c>
      <c r="BH3594" s="23">
        <f t="shared" si="563"/>
        <v>0</v>
      </c>
      <c r="BO3594" s="2" t="s">
        <v>14409</v>
      </c>
      <c r="BP3594" s="3">
        <v>1</v>
      </c>
      <c r="BQ3594" s="2" t="s">
        <v>14410</v>
      </c>
    </row>
    <row r="3595" spans="1:69" ht="16.149999999999999" customHeight="1" x14ac:dyDescent="0.25">
      <c r="A3595" s="1">
        <v>3594</v>
      </c>
      <c r="B3595" s="2" t="s">
        <v>211</v>
      </c>
      <c r="C3595" s="147" t="s">
        <v>14411</v>
      </c>
      <c r="D3595" s="2" t="s">
        <v>145</v>
      </c>
      <c r="E3595" s="2" t="s">
        <v>14412</v>
      </c>
      <c r="F3595" s="67">
        <v>43710</v>
      </c>
      <c r="G3595" s="3">
        <f t="shared" si="560"/>
        <v>9</v>
      </c>
      <c r="H3595" s="3">
        <f t="shared" si="561"/>
        <v>2019</v>
      </c>
      <c r="I3595" s="92">
        <v>0.243055555555556</v>
      </c>
      <c r="J3595" s="20">
        <f t="shared" si="564"/>
        <v>5</v>
      </c>
      <c r="K3595" s="5" t="str">
        <f t="shared" si="567"/>
        <v>ja</v>
      </c>
      <c r="M3595" s="6" t="s">
        <v>74</v>
      </c>
      <c r="O3595" s="2" t="s">
        <v>75</v>
      </c>
      <c r="P3595" s="127" t="s">
        <v>14413</v>
      </c>
      <c r="R3595" s="6" t="s">
        <v>789</v>
      </c>
      <c r="U3595" s="2" t="s">
        <v>208</v>
      </c>
      <c r="V3595" s="2" t="s">
        <v>80</v>
      </c>
      <c r="X3595" s="2">
        <v>363</v>
      </c>
      <c r="Y3595" s="2" t="s">
        <v>83</v>
      </c>
      <c r="Z3595" s="2" t="s">
        <v>84</v>
      </c>
      <c r="AD3595" s="2">
        <v>363</v>
      </c>
      <c r="AE3595" s="2" t="s">
        <v>83</v>
      </c>
      <c r="AF3595" s="2" t="s">
        <v>84</v>
      </c>
      <c r="AP3595" s="2">
        <v>856</v>
      </c>
      <c r="AQ3595" s="2" t="s">
        <v>81</v>
      </c>
      <c r="AR3595" s="2" t="s">
        <v>84</v>
      </c>
      <c r="AS3595" s="2">
        <v>856</v>
      </c>
      <c r="AT3595" s="2" t="s">
        <v>94</v>
      </c>
      <c r="AU3595" s="2" t="s">
        <v>84</v>
      </c>
      <c r="BE3595" s="23" t="str">
        <f t="shared" si="562"/>
        <v>EMF nein</v>
      </c>
      <c r="BF3595" s="23" t="str">
        <f t="shared" si="565"/>
        <v/>
      </c>
      <c r="BG3595" s="23" t="str">
        <f t="shared" si="566"/>
        <v/>
      </c>
      <c r="BH3595" s="23">
        <f t="shared" si="563"/>
        <v>0</v>
      </c>
      <c r="BP3595" s="3">
        <v>1</v>
      </c>
      <c r="BQ3595" s="2" t="s">
        <v>14414</v>
      </c>
    </row>
    <row r="3596" spans="1:69" ht="16.149999999999999" customHeight="1" x14ac:dyDescent="0.25">
      <c r="A3596" s="93">
        <v>3595</v>
      </c>
      <c r="B3596" s="2" t="s">
        <v>211</v>
      </c>
      <c r="C3596" s="2" t="s">
        <v>119</v>
      </c>
      <c r="D3596" s="2" t="s">
        <v>89</v>
      </c>
      <c r="E3596" s="2" t="s">
        <v>14415</v>
      </c>
      <c r="F3596" s="67">
        <v>43936</v>
      </c>
      <c r="G3596" s="3">
        <f t="shared" si="560"/>
        <v>4</v>
      </c>
      <c r="H3596" s="3">
        <f t="shared" si="561"/>
        <v>2020</v>
      </c>
      <c r="I3596" s="92">
        <v>0.99305555555555503</v>
      </c>
      <c r="J3596" s="20">
        <f t="shared" si="564"/>
        <v>23</v>
      </c>
      <c r="K3596" s="5" t="str">
        <f t="shared" si="567"/>
        <v>ja</v>
      </c>
      <c r="L3596" s="5" t="s">
        <v>73</v>
      </c>
      <c r="M3596" s="6" t="s">
        <v>74</v>
      </c>
      <c r="N3596" s="5">
        <v>65</v>
      </c>
      <c r="O3596" s="5" t="s">
        <v>140</v>
      </c>
      <c r="P3596" s="127" t="s">
        <v>14416</v>
      </c>
      <c r="R3596" s="6" t="s">
        <v>77</v>
      </c>
      <c r="S3596" s="2" t="s">
        <v>190</v>
      </c>
      <c r="T3596" s="6" t="s">
        <v>80</v>
      </c>
      <c r="X3596" s="2">
        <v>134</v>
      </c>
      <c r="Y3596" s="2" t="s">
        <v>81</v>
      </c>
      <c r="Z3596" s="2" t="s">
        <v>161</v>
      </c>
      <c r="AA3596" s="2">
        <v>134</v>
      </c>
      <c r="AB3596" s="2" t="s">
        <v>94</v>
      </c>
      <c r="AC3596" s="2" t="s">
        <v>161</v>
      </c>
      <c r="AD3596" s="2">
        <v>134</v>
      </c>
      <c r="AE3596" s="2" t="s">
        <v>81</v>
      </c>
      <c r="AF3596" s="2" t="s">
        <v>161</v>
      </c>
      <c r="AG3596" s="2">
        <v>134</v>
      </c>
      <c r="AH3596" s="2" t="s">
        <v>81</v>
      </c>
      <c r="AI3596" s="2" t="s">
        <v>161</v>
      </c>
      <c r="BE3596" s="23" t="str">
        <f t="shared" si="562"/>
        <v>EMF ja</v>
      </c>
      <c r="BF3596" s="23" t="str">
        <f t="shared" si="565"/>
        <v/>
      </c>
      <c r="BG3596" s="23" t="str">
        <f t="shared" si="566"/>
        <v/>
      </c>
      <c r="BH3596" s="23">
        <f t="shared" si="563"/>
        <v>1</v>
      </c>
      <c r="BK3596" s="2" t="s">
        <v>162</v>
      </c>
      <c r="BO3596" s="2" t="s">
        <v>14417</v>
      </c>
      <c r="BP3596" s="3">
        <v>1</v>
      </c>
      <c r="BQ3596" s="2" t="s">
        <v>14418</v>
      </c>
    </row>
    <row r="3597" spans="1:69" ht="16.149999999999999" customHeight="1" x14ac:dyDescent="0.25">
      <c r="A3597" s="93">
        <v>3596</v>
      </c>
      <c r="B3597" s="2" t="s">
        <v>211</v>
      </c>
      <c r="C3597" s="2" t="s">
        <v>1691</v>
      </c>
      <c r="D3597" s="2" t="s">
        <v>158</v>
      </c>
      <c r="E3597" s="2" t="s">
        <v>14419</v>
      </c>
      <c r="F3597" s="67">
        <v>43938</v>
      </c>
      <c r="G3597" s="3">
        <f t="shared" si="560"/>
        <v>4</v>
      </c>
      <c r="H3597" s="3">
        <f t="shared" si="561"/>
        <v>2020</v>
      </c>
      <c r="I3597" s="92">
        <v>0.23611111111111099</v>
      </c>
      <c r="J3597" s="20">
        <f t="shared" si="564"/>
        <v>5</v>
      </c>
      <c r="K3597" s="5" t="str">
        <f t="shared" si="567"/>
        <v>ja</v>
      </c>
      <c r="L3597" s="5" t="s">
        <v>73</v>
      </c>
      <c r="M3597" s="6" t="s">
        <v>74</v>
      </c>
      <c r="O3597" s="5" t="s">
        <v>126</v>
      </c>
      <c r="P3597" s="127" t="s">
        <v>14420</v>
      </c>
      <c r="Q3597" s="6" t="s">
        <v>109</v>
      </c>
      <c r="R3597" s="6" t="s">
        <v>77</v>
      </c>
      <c r="T3597" s="6" t="s">
        <v>80</v>
      </c>
      <c r="X3597" s="2">
        <v>320</v>
      </c>
      <c r="Y3597" s="2" t="s">
        <v>94</v>
      </c>
      <c r="Z3597" s="2" t="s">
        <v>84</v>
      </c>
      <c r="AA3597" s="2">
        <v>320</v>
      </c>
      <c r="AB3597" s="2" t="s">
        <v>94</v>
      </c>
      <c r="AC3597" s="2" t="s">
        <v>84</v>
      </c>
      <c r="AD3597" s="2">
        <v>320</v>
      </c>
      <c r="AE3597" s="2" t="s">
        <v>83</v>
      </c>
      <c r="AF3597" s="2" t="s">
        <v>84</v>
      </c>
      <c r="AG3597" s="2">
        <v>320</v>
      </c>
      <c r="AH3597" s="2" t="s">
        <v>3284</v>
      </c>
      <c r="AI3597" s="2" t="s">
        <v>14421</v>
      </c>
      <c r="AJ3597" s="2">
        <v>320</v>
      </c>
      <c r="AK3597" s="2" t="s">
        <v>94</v>
      </c>
      <c r="AL3597" s="2" t="s">
        <v>84</v>
      </c>
      <c r="AM3597" s="2">
        <v>320</v>
      </c>
      <c r="AN3597" s="2" t="s">
        <v>94</v>
      </c>
      <c r="AO3597" s="2" t="s">
        <v>84</v>
      </c>
      <c r="AP3597" s="2">
        <v>320</v>
      </c>
      <c r="AQ3597" s="2" t="s">
        <v>83</v>
      </c>
      <c r="AR3597" s="2" t="s">
        <v>84</v>
      </c>
      <c r="AS3597" s="2">
        <v>320</v>
      </c>
      <c r="AT3597" s="2" t="s">
        <v>3284</v>
      </c>
      <c r="AU3597" s="2" t="s">
        <v>84</v>
      </c>
      <c r="BE3597" s="23" t="str">
        <f t="shared" si="562"/>
        <v>EMF ja</v>
      </c>
      <c r="BF3597" s="23">
        <f t="shared" si="565"/>
        <v>3000</v>
      </c>
      <c r="BG3597" s="23" t="str">
        <f t="shared" si="566"/>
        <v>500+m</v>
      </c>
      <c r="BH3597" s="23">
        <f t="shared" si="563"/>
        <v>2</v>
      </c>
      <c r="BI3597" s="2" t="s">
        <v>162</v>
      </c>
      <c r="BJ3597" s="2">
        <v>6000</v>
      </c>
      <c r="BM3597" s="2" t="s">
        <v>162</v>
      </c>
      <c r="BN3597" s="2">
        <v>3000</v>
      </c>
      <c r="BP3597" s="3">
        <v>1</v>
      </c>
      <c r="BQ3597" s="2" t="s">
        <v>14422</v>
      </c>
    </row>
    <row r="3598" spans="1:69" ht="16.149999999999999" customHeight="1" x14ac:dyDescent="0.25">
      <c r="A3598" s="93">
        <v>3597</v>
      </c>
      <c r="B3598" s="2" t="s">
        <v>211</v>
      </c>
      <c r="C3598" s="2" t="s">
        <v>14423</v>
      </c>
      <c r="D3598" s="2" t="s">
        <v>14424</v>
      </c>
      <c r="E3598" s="2" t="s">
        <v>14425</v>
      </c>
      <c r="F3598" s="67">
        <v>43937</v>
      </c>
      <c r="G3598" s="3">
        <f t="shared" si="560"/>
        <v>4</v>
      </c>
      <c r="H3598" s="3">
        <f t="shared" si="561"/>
        <v>2020</v>
      </c>
      <c r="I3598" s="92">
        <v>0.67083333333333295</v>
      </c>
      <c r="J3598" s="20">
        <f t="shared" si="564"/>
        <v>16</v>
      </c>
      <c r="K3598" s="5" t="str">
        <f t="shared" si="567"/>
        <v>ja</v>
      </c>
      <c r="L3598" s="5" t="s">
        <v>91</v>
      </c>
      <c r="M3598" s="6" t="s">
        <v>74</v>
      </c>
      <c r="N3598" s="5">
        <v>50</v>
      </c>
      <c r="O3598" s="5" t="s">
        <v>140</v>
      </c>
      <c r="P3598" s="127" t="s">
        <v>14426</v>
      </c>
      <c r="R3598" s="6" t="s">
        <v>77</v>
      </c>
      <c r="T3598" s="6" t="s">
        <v>202</v>
      </c>
      <c r="U3598" s="2" t="s">
        <v>109</v>
      </c>
      <c r="X3598" s="2">
        <v>411</v>
      </c>
      <c r="Y3598" s="2" t="s">
        <v>83</v>
      </c>
      <c r="Z3598" s="2" t="s">
        <v>84</v>
      </c>
      <c r="AA3598" s="2">
        <v>411</v>
      </c>
      <c r="AB3598" s="2" t="s">
        <v>81</v>
      </c>
      <c r="AC3598" s="2" t="s">
        <v>84</v>
      </c>
      <c r="AD3598" s="2">
        <v>411</v>
      </c>
      <c r="AE3598" s="2" t="s">
        <v>83</v>
      </c>
      <c r="AF3598" s="2" t="s">
        <v>84</v>
      </c>
      <c r="AG3598" s="2">
        <v>411</v>
      </c>
      <c r="AH3598" s="2" t="s">
        <v>94</v>
      </c>
      <c r="AI3598" s="2" t="s">
        <v>84</v>
      </c>
      <c r="AJ3598" s="2">
        <v>411</v>
      </c>
      <c r="AK3598" s="2" t="s">
        <v>83</v>
      </c>
      <c r="AL3598" s="2" t="s">
        <v>84</v>
      </c>
      <c r="AM3598" s="2">
        <v>411</v>
      </c>
      <c r="AN3598" s="2" t="s">
        <v>81</v>
      </c>
      <c r="AO3598" s="2" t="s">
        <v>84</v>
      </c>
      <c r="AP3598" s="2">
        <v>411</v>
      </c>
      <c r="AQ3598" s="2" t="s">
        <v>83</v>
      </c>
      <c r="AR3598" s="2" t="s">
        <v>84</v>
      </c>
      <c r="AS3598" s="2">
        <v>411</v>
      </c>
      <c r="AT3598" s="2" t="s">
        <v>94</v>
      </c>
      <c r="AU3598" s="2" t="s">
        <v>84</v>
      </c>
      <c r="AV3598" s="2">
        <v>411</v>
      </c>
      <c r="AW3598" s="2" t="s">
        <v>83</v>
      </c>
      <c r="AX3598" s="2" t="s">
        <v>84</v>
      </c>
      <c r="AY3598" s="2">
        <v>411</v>
      </c>
      <c r="AZ3598" s="2" t="s">
        <v>81</v>
      </c>
      <c r="BA3598" s="2" t="s">
        <v>84</v>
      </c>
      <c r="BB3598" s="2">
        <v>411</v>
      </c>
      <c r="BC3598" s="2" t="s">
        <v>83</v>
      </c>
      <c r="BD3598" s="2" t="s">
        <v>84</v>
      </c>
      <c r="BE3598" s="23" t="str">
        <f t="shared" si="562"/>
        <v>EMF ja</v>
      </c>
      <c r="BF3598" s="23">
        <f t="shared" si="565"/>
        <v>350</v>
      </c>
      <c r="BG3598" s="23" t="str">
        <f t="shared" si="566"/>
        <v>100-499m</v>
      </c>
      <c r="BH3598" s="23">
        <f t="shared" si="563"/>
        <v>2</v>
      </c>
      <c r="BI3598" s="2" t="s">
        <v>162</v>
      </c>
      <c r="BJ3598" s="2">
        <v>350</v>
      </c>
      <c r="BK3598" s="2" t="s">
        <v>162</v>
      </c>
      <c r="BL3598" s="2">
        <v>400</v>
      </c>
      <c r="BO3598" s="2" t="s">
        <v>14427</v>
      </c>
      <c r="BP3598" s="3">
        <v>1</v>
      </c>
      <c r="BQ3598" s="2" t="s">
        <v>14428</v>
      </c>
    </row>
    <row r="3599" spans="1:69" ht="16.149999999999999" customHeight="1" x14ac:dyDescent="0.25">
      <c r="A3599" s="1">
        <v>3598</v>
      </c>
      <c r="B3599" s="153" t="s">
        <v>87</v>
      </c>
      <c r="C3599" s="116" t="s">
        <v>14429</v>
      </c>
      <c r="D3599" s="2" t="s">
        <v>371</v>
      </c>
      <c r="E3599" s="2" t="s">
        <v>14430</v>
      </c>
      <c r="F3599" s="67">
        <v>43933</v>
      </c>
      <c r="G3599" s="3">
        <f t="shared" si="560"/>
        <v>4</v>
      </c>
      <c r="H3599" s="3">
        <f t="shared" si="561"/>
        <v>2020</v>
      </c>
      <c r="I3599" s="92"/>
      <c r="J3599" s="20" t="str">
        <f t="shared" si="564"/>
        <v/>
      </c>
      <c r="K3599" s="5" t="str">
        <f t="shared" si="567"/>
        <v>ja</v>
      </c>
      <c r="L3599" s="5" t="s">
        <v>91</v>
      </c>
      <c r="M3599" s="6" t="s">
        <v>74</v>
      </c>
      <c r="N3599" s="5">
        <v>82</v>
      </c>
      <c r="O3599" s="5" t="s">
        <v>10213</v>
      </c>
      <c r="P3599" s="127" t="s">
        <v>5951</v>
      </c>
      <c r="R3599" s="6" t="s">
        <v>77</v>
      </c>
      <c r="U3599" s="2" t="s">
        <v>100</v>
      </c>
      <c r="V3599" s="2" t="s">
        <v>202</v>
      </c>
      <c r="X3599" s="2">
        <v>256</v>
      </c>
      <c r="Y3599" s="2" t="s">
        <v>81</v>
      </c>
      <c r="Z3599" s="2" t="s">
        <v>84</v>
      </c>
      <c r="AA3599" s="2">
        <v>256</v>
      </c>
      <c r="AB3599" s="2" t="s">
        <v>81</v>
      </c>
      <c r="AC3599" s="2" t="s">
        <v>84</v>
      </c>
      <c r="AD3599" s="2">
        <v>256</v>
      </c>
      <c r="AE3599" s="2" t="s">
        <v>81</v>
      </c>
      <c r="AF3599" s="2" t="s">
        <v>84</v>
      </c>
      <c r="AJ3599" s="2">
        <v>256</v>
      </c>
      <c r="AK3599" s="2" t="s">
        <v>81</v>
      </c>
      <c r="AL3599" s="2" t="s">
        <v>84</v>
      </c>
      <c r="AM3599" s="2">
        <v>256</v>
      </c>
      <c r="AN3599" s="2" t="s">
        <v>81</v>
      </c>
      <c r="AO3599" s="2" t="s">
        <v>84</v>
      </c>
      <c r="AP3599" s="2">
        <v>256</v>
      </c>
      <c r="AQ3599" s="2" t="s">
        <v>81</v>
      </c>
      <c r="AR3599" s="2" t="s">
        <v>84</v>
      </c>
      <c r="BE3599" s="23" t="str">
        <f t="shared" si="562"/>
        <v>EMF nein</v>
      </c>
      <c r="BF3599" s="23" t="str">
        <f t="shared" si="565"/>
        <v/>
      </c>
      <c r="BG3599" s="23" t="str">
        <f t="shared" si="566"/>
        <v/>
      </c>
      <c r="BH3599" s="23">
        <f t="shared" si="563"/>
        <v>0</v>
      </c>
      <c r="BO3599" s="2" t="s">
        <v>14431</v>
      </c>
      <c r="BP3599" s="3">
        <v>1</v>
      </c>
      <c r="BQ3599" s="2" t="s">
        <v>14432</v>
      </c>
    </row>
    <row r="3600" spans="1:69" ht="16.149999999999999" customHeight="1" x14ac:dyDescent="0.25">
      <c r="A3600" s="1">
        <v>3599</v>
      </c>
      <c r="B3600" s="2" t="s">
        <v>211</v>
      </c>
      <c r="C3600" s="116" t="s">
        <v>5494</v>
      </c>
      <c r="D3600" s="2" t="s">
        <v>137</v>
      </c>
      <c r="E3600" s="2" t="s">
        <v>5471</v>
      </c>
      <c r="F3600" s="67">
        <v>43642</v>
      </c>
      <c r="G3600" s="3">
        <f t="shared" si="560"/>
        <v>6</v>
      </c>
      <c r="H3600" s="3">
        <f t="shared" si="561"/>
        <v>2019</v>
      </c>
      <c r="I3600" s="92">
        <v>0.38888888888888901</v>
      </c>
      <c r="J3600" s="20">
        <f t="shared" si="564"/>
        <v>9</v>
      </c>
      <c r="K3600" s="5" t="str">
        <f t="shared" si="567"/>
        <v>ja</v>
      </c>
      <c r="L3600" s="5" t="s">
        <v>73</v>
      </c>
      <c r="M3600" s="6" t="s">
        <v>115</v>
      </c>
      <c r="N3600" s="5">
        <v>66</v>
      </c>
      <c r="O3600" s="5" t="s">
        <v>75</v>
      </c>
      <c r="P3600" s="127" t="s">
        <v>14433</v>
      </c>
      <c r="R3600" s="6" t="s">
        <v>77</v>
      </c>
      <c r="T3600" s="6" t="s">
        <v>202</v>
      </c>
      <c r="X3600" s="2">
        <v>1680</v>
      </c>
      <c r="Y3600" s="2" t="s">
        <v>81</v>
      </c>
      <c r="Z3600" s="2" t="s">
        <v>82</v>
      </c>
      <c r="AA3600" s="2">
        <v>1680</v>
      </c>
      <c r="AB3600" s="2" t="s">
        <v>94</v>
      </c>
      <c r="AC3600" s="2" t="s">
        <v>82</v>
      </c>
      <c r="AD3600" s="2">
        <v>1680</v>
      </c>
      <c r="AE3600" s="2" t="s">
        <v>83</v>
      </c>
      <c r="AF3600" s="2" t="s">
        <v>82</v>
      </c>
      <c r="AG3600" s="2">
        <v>1680</v>
      </c>
      <c r="AH3600" s="2" t="s">
        <v>83</v>
      </c>
      <c r="AI3600" s="2" t="s">
        <v>82</v>
      </c>
      <c r="AJ3600" s="2">
        <v>1480</v>
      </c>
      <c r="AK3600" s="2" t="s">
        <v>81</v>
      </c>
      <c r="AL3600" s="2" t="s">
        <v>82</v>
      </c>
      <c r="AM3600" s="2">
        <v>393</v>
      </c>
      <c r="AN3600" s="2" t="s">
        <v>81</v>
      </c>
      <c r="AO3600" s="2" t="s">
        <v>82</v>
      </c>
      <c r="AP3600" s="2">
        <v>1680</v>
      </c>
      <c r="AQ3600" s="2" t="s">
        <v>81</v>
      </c>
      <c r="AR3600" s="2" t="s">
        <v>82</v>
      </c>
      <c r="AS3600" s="2">
        <v>1680</v>
      </c>
      <c r="AT3600" s="2" t="s">
        <v>83</v>
      </c>
      <c r="AU3600" s="2" t="s">
        <v>82</v>
      </c>
      <c r="AV3600" s="2">
        <v>1800</v>
      </c>
      <c r="AW3600" s="2" t="s">
        <v>83</v>
      </c>
      <c r="AX3600" s="2" t="s">
        <v>84</v>
      </c>
      <c r="AY3600" s="2">
        <v>1800</v>
      </c>
      <c r="AZ3600" s="2" t="s">
        <v>81</v>
      </c>
      <c r="BA3600" s="2" t="s">
        <v>84</v>
      </c>
      <c r="BB3600" s="2">
        <v>1800</v>
      </c>
      <c r="BC3600" s="2" t="s">
        <v>83</v>
      </c>
      <c r="BD3600" s="2" t="s">
        <v>84</v>
      </c>
      <c r="BE3600" s="23" t="str">
        <f t="shared" si="562"/>
        <v>EMF ja</v>
      </c>
      <c r="BF3600" s="23">
        <f t="shared" si="565"/>
        <v>25</v>
      </c>
      <c r="BG3600" s="23" t="str">
        <f t="shared" si="566"/>
        <v>&lt;100m</v>
      </c>
      <c r="BH3600" s="23">
        <f t="shared" si="563"/>
        <v>2</v>
      </c>
      <c r="BI3600" s="2" t="s">
        <v>162</v>
      </c>
      <c r="BJ3600" s="2">
        <v>50</v>
      </c>
      <c r="BK3600" s="2" t="s">
        <v>162</v>
      </c>
      <c r="BL3600" s="2">
        <v>25</v>
      </c>
      <c r="BO3600" s="2" t="s">
        <v>14434</v>
      </c>
      <c r="BP3600" s="3">
        <v>1</v>
      </c>
      <c r="BQ3600" s="2" t="s">
        <v>14435</v>
      </c>
    </row>
    <row r="3601" spans="1:69" ht="16.149999999999999" customHeight="1" x14ac:dyDescent="0.25">
      <c r="A3601" s="93">
        <v>3600</v>
      </c>
      <c r="B3601" s="2" t="s">
        <v>211</v>
      </c>
      <c r="C3601" s="2" t="s">
        <v>14436</v>
      </c>
      <c r="D3601" s="2" t="s">
        <v>896</v>
      </c>
      <c r="E3601" s="2" t="s">
        <v>14437</v>
      </c>
      <c r="F3601" s="67">
        <v>43593</v>
      </c>
      <c r="G3601" s="3">
        <f t="shared" si="560"/>
        <v>5</v>
      </c>
      <c r="H3601" s="3">
        <f t="shared" si="561"/>
        <v>2019</v>
      </c>
      <c r="I3601" s="92">
        <v>0.34375</v>
      </c>
      <c r="J3601" s="20">
        <f t="shared" si="564"/>
        <v>8</v>
      </c>
      <c r="K3601" s="5" t="str">
        <f t="shared" si="567"/>
        <v>ja</v>
      </c>
      <c r="L3601" s="5" t="s">
        <v>91</v>
      </c>
      <c r="M3601" s="6" t="s">
        <v>74</v>
      </c>
      <c r="N3601" s="5">
        <v>43</v>
      </c>
      <c r="O3601" s="6" t="s">
        <v>101</v>
      </c>
      <c r="P3601" s="127" t="s">
        <v>14438</v>
      </c>
      <c r="R3601" s="6" t="s">
        <v>77</v>
      </c>
      <c r="X3601" s="2">
        <v>215</v>
      </c>
      <c r="Y3601" s="2" t="s">
        <v>94</v>
      </c>
      <c r="AD3601" s="2">
        <v>215</v>
      </c>
      <c r="AE3601" s="2" t="s">
        <v>94</v>
      </c>
      <c r="BE3601" s="23" t="str">
        <f t="shared" si="562"/>
        <v>EMF nein</v>
      </c>
      <c r="BF3601" s="23" t="str">
        <f t="shared" si="565"/>
        <v/>
      </c>
      <c r="BG3601" s="23" t="str">
        <f t="shared" si="566"/>
        <v/>
      </c>
      <c r="BH3601" s="23">
        <f t="shared" si="563"/>
        <v>0</v>
      </c>
      <c r="BO3601" s="2" t="s">
        <v>14439</v>
      </c>
      <c r="BP3601" s="3">
        <v>1</v>
      </c>
      <c r="BQ3601" s="2" t="s">
        <v>14440</v>
      </c>
    </row>
    <row r="3602" spans="1:69" ht="16.149999999999999" customHeight="1" x14ac:dyDescent="0.25">
      <c r="A3602" s="1">
        <v>3601</v>
      </c>
      <c r="B3602" s="2" t="s">
        <v>211</v>
      </c>
      <c r="C3602" s="2" t="s">
        <v>476</v>
      </c>
      <c r="D3602" s="2" t="s">
        <v>13333</v>
      </c>
      <c r="E3602" s="2" t="s">
        <v>14441</v>
      </c>
      <c r="F3602" s="67">
        <v>40280</v>
      </c>
      <c r="G3602" s="3">
        <f t="shared" si="560"/>
        <v>4</v>
      </c>
      <c r="H3602" s="3">
        <f t="shared" si="561"/>
        <v>2010</v>
      </c>
      <c r="I3602" s="92">
        <v>0.66666666666666696</v>
      </c>
      <c r="J3602" s="20">
        <f t="shared" si="564"/>
        <v>16</v>
      </c>
      <c r="K3602" s="5" t="str">
        <f t="shared" si="567"/>
        <v>ja</v>
      </c>
      <c r="L3602" s="5" t="s">
        <v>91</v>
      </c>
      <c r="M3602" s="6" t="s">
        <v>115</v>
      </c>
      <c r="N3602" s="5">
        <v>67</v>
      </c>
      <c r="O3602" s="5" t="s">
        <v>5139</v>
      </c>
      <c r="P3602" s="127" t="s">
        <v>14442</v>
      </c>
      <c r="R3602" s="6" t="s">
        <v>77</v>
      </c>
      <c r="T3602" s="6" t="s">
        <v>80</v>
      </c>
      <c r="AA3602" s="2">
        <v>286</v>
      </c>
      <c r="AB3602" s="2" t="s">
        <v>81</v>
      </c>
      <c r="AC3602" s="2" t="s">
        <v>84</v>
      </c>
      <c r="BE3602" s="23" t="str">
        <f t="shared" si="562"/>
        <v>EMF nein</v>
      </c>
      <c r="BF3602" s="23" t="str">
        <f t="shared" si="565"/>
        <v/>
      </c>
      <c r="BG3602" s="23" t="str">
        <f t="shared" si="566"/>
        <v/>
      </c>
      <c r="BH3602" s="23">
        <f t="shared" si="563"/>
        <v>0</v>
      </c>
      <c r="BO3602" s="2" t="s">
        <v>14443</v>
      </c>
      <c r="BP3602" s="3">
        <v>1</v>
      </c>
      <c r="BQ3602" s="2" t="s">
        <v>14444</v>
      </c>
    </row>
    <row r="3603" spans="1:69" ht="16.149999999999999" customHeight="1" x14ac:dyDescent="0.25">
      <c r="A3603" s="1">
        <v>3502</v>
      </c>
      <c r="B3603" s="2" t="s">
        <v>211</v>
      </c>
      <c r="C3603" s="2" t="s">
        <v>1167</v>
      </c>
      <c r="D3603" s="2" t="s">
        <v>137</v>
      </c>
      <c r="E3603" s="2" t="s">
        <v>11388</v>
      </c>
      <c r="F3603" s="67">
        <v>43826</v>
      </c>
      <c r="G3603" s="3">
        <f t="shared" si="560"/>
        <v>12</v>
      </c>
      <c r="H3603" s="3">
        <f t="shared" si="561"/>
        <v>2019</v>
      </c>
      <c r="I3603" s="92">
        <v>0.60416666666666696</v>
      </c>
      <c r="J3603" s="20">
        <f t="shared" si="564"/>
        <v>14</v>
      </c>
      <c r="K3603" s="5" t="str">
        <f t="shared" si="567"/>
        <v>ja</v>
      </c>
      <c r="L3603" s="5" t="s">
        <v>73</v>
      </c>
      <c r="M3603" s="6" t="s">
        <v>74</v>
      </c>
      <c r="N3603" s="5">
        <v>65</v>
      </c>
      <c r="O3603" s="5" t="s">
        <v>126</v>
      </c>
      <c r="P3603" s="127" t="s">
        <v>14445</v>
      </c>
      <c r="R3603" s="6" t="s">
        <v>335</v>
      </c>
      <c r="T3603" s="6" t="s">
        <v>80</v>
      </c>
      <c r="U3603" s="2" t="s">
        <v>11554</v>
      </c>
      <c r="BE3603" s="23" t="str">
        <f t="shared" si="562"/>
        <v>EMF ja</v>
      </c>
      <c r="BF3603" s="23">
        <f t="shared" si="565"/>
        <v>10</v>
      </c>
      <c r="BG3603" s="23" t="str">
        <f t="shared" si="566"/>
        <v>&lt;100m</v>
      </c>
      <c r="BH3603" s="23">
        <f t="shared" si="563"/>
        <v>3</v>
      </c>
      <c r="BI3603" s="2" t="s">
        <v>162</v>
      </c>
      <c r="BJ3603" s="2">
        <v>80</v>
      </c>
      <c r="BK3603" s="2" t="s">
        <v>162</v>
      </c>
      <c r="BL3603" s="2">
        <v>10</v>
      </c>
      <c r="BM3603" s="2" t="s">
        <v>109</v>
      </c>
      <c r="BN3603" s="2" t="s">
        <v>109</v>
      </c>
      <c r="BO3603" s="2" t="s">
        <v>14446</v>
      </c>
      <c r="BP3603" s="3">
        <v>1</v>
      </c>
      <c r="BQ3603" s="2" t="s">
        <v>14447</v>
      </c>
    </row>
    <row r="3604" spans="1:69" ht="16.149999999999999" customHeight="1" x14ac:dyDescent="0.25">
      <c r="A3604" s="1">
        <v>3603</v>
      </c>
      <c r="B3604" s="2" t="s">
        <v>87</v>
      </c>
      <c r="C3604" s="2" t="s">
        <v>1167</v>
      </c>
      <c r="D3604" s="2" t="s">
        <v>137</v>
      </c>
      <c r="E3604" s="2" t="s">
        <v>11388</v>
      </c>
      <c r="F3604" s="67">
        <v>43826</v>
      </c>
      <c r="G3604" s="3">
        <f t="shared" ref="G3604:G3666" si="568">IF(F3604&lt;&gt;"",MONTH(F3604),"")</f>
        <v>12</v>
      </c>
      <c r="H3604" s="3">
        <f t="shared" ref="H3604:H3666" si="569">IF(F3604&lt;&gt;"",YEAR(F3604),"")</f>
        <v>2019</v>
      </c>
      <c r="I3604" s="92">
        <v>0.35416666666666702</v>
      </c>
      <c r="J3604" s="20">
        <f t="shared" si="564"/>
        <v>8</v>
      </c>
      <c r="K3604" s="5" t="str">
        <f t="shared" si="567"/>
        <v>ja</v>
      </c>
      <c r="L3604" s="5" t="s">
        <v>73</v>
      </c>
      <c r="M3604" s="6" t="s">
        <v>74</v>
      </c>
      <c r="N3604" s="5">
        <v>72</v>
      </c>
      <c r="O3604" s="2" t="s">
        <v>126</v>
      </c>
      <c r="P3604" s="127" t="s">
        <v>14448</v>
      </c>
      <c r="R3604" s="6" t="s">
        <v>335</v>
      </c>
      <c r="U3604" s="2" t="s">
        <v>74</v>
      </c>
      <c r="X3604" s="2">
        <v>383</v>
      </c>
      <c r="Y3604" s="2" t="s">
        <v>81</v>
      </c>
      <c r="Z3604" s="2" t="s">
        <v>161</v>
      </c>
      <c r="AD3604" s="2">
        <v>383</v>
      </c>
      <c r="AE3604" s="2" t="s">
        <v>81</v>
      </c>
      <c r="AF3604" s="2" t="s">
        <v>161</v>
      </c>
      <c r="BE3604" s="23" t="str">
        <f t="shared" si="562"/>
        <v>EMF ja</v>
      </c>
      <c r="BF3604" s="23">
        <f t="shared" si="565"/>
        <v>200</v>
      </c>
      <c r="BG3604" s="23" t="str">
        <f t="shared" si="566"/>
        <v>100-499m</v>
      </c>
      <c r="BH3604" s="23">
        <f t="shared" si="563"/>
        <v>1</v>
      </c>
      <c r="BK3604" s="2" t="s">
        <v>162</v>
      </c>
      <c r="BL3604" s="2">
        <v>200</v>
      </c>
      <c r="BO3604" s="2" t="s">
        <v>14449</v>
      </c>
      <c r="BP3604" s="3">
        <v>1</v>
      </c>
      <c r="BQ3604" s="2" t="s">
        <v>14450</v>
      </c>
    </row>
    <row r="3605" spans="1:69" ht="16.149999999999999" customHeight="1" x14ac:dyDescent="0.25">
      <c r="A3605" s="93">
        <v>3604</v>
      </c>
      <c r="B3605" s="2" t="s">
        <v>211</v>
      </c>
      <c r="C3605" s="2" t="s">
        <v>815</v>
      </c>
      <c r="D3605" s="2" t="s">
        <v>89</v>
      </c>
      <c r="E3605" s="2" t="s">
        <v>14451</v>
      </c>
      <c r="F3605" s="67">
        <v>43929</v>
      </c>
      <c r="G3605" s="3">
        <f t="shared" si="568"/>
        <v>4</v>
      </c>
      <c r="H3605" s="3">
        <f t="shared" si="569"/>
        <v>2020</v>
      </c>
      <c r="I3605" s="92">
        <v>0.375</v>
      </c>
      <c r="J3605" s="20">
        <f t="shared" si="564"/>
        <v>9</v>
      </c>
      <c r="K3605" s="5" t="str">
        <f t="shared" si="567"/>
        <v>ja</v>
      </c>
      <c r="L3605" s="5" t="s">
        <v>91</v>
      </c>
      <c r="M3605" s="6" t="s">
        <v>115</v>
      </c>
      <c r="N3605" s="5">
        <v>37</v>
      </c>
      <c r="O3605" s="2" t="s">
        <v>75</v>
      </c>
      <c r="P3605" s="127" t="s">
        <v>14452</v>
      </c>
      <c r="R3605" s="6" t="s">
        <v>77</v>
      </c>
      <c r="T3605" s="6" t="s">
        <v>80</v>
      </c>
      <c r="U3605" s="2" t="s">
        <v>109</v>
      </c>
      <c r="X3605" s="2">
        <v>369</v>
      </c>
      <c r="Y3605" s="2" t="s">
        <v>81</v>
      </c>
      <c r="Z3605" s="2" t="s">
        <v>84</v>
      </c>
      <c r="AA3605" s="2">
        <v>369</v>
      </c>
      <c r="AB3605" s="2" t="s">
        <v>81</v>
      </c>
      <c r="AC3605" s="2" t="s">
        <v>84</v>
      </c>
      <c r="AD3605" s="2">
        <v>369</v>
      </c>
      <c r="AE3605" s="2" t="s">
        <v>83</v>
      </c>
      <c r="AF3605" s="2" t="s">
        <v>84</v>
      </c>
      <c r="AG3605" s="2">
        <v>369</v>
      </c>
      <c r="AH3605" s="2" t="s">
        <v>81</v>
      </c>
      <c r="AI3605" s="2" t="s">
        <v>84</v>
      </c>
      <c r="BE3605" s="23" t="str">
        <f t="shared" si="562"/>
        <v>EMF nein</v>
      </c>
      <c r="BF3605" s="23" t="str">
        <f t="shared" si="565"/>
        <v/>
      </c>
      <c r="BG3605" s="23" t="str">
        <f t="shared" si="566"/>
        <v/>
      </c>
      <c r="BH3605" s="23">
        <f t="shared" si="563"/>
        <v>0</v>
      </c>
      <c r="BP3605" s="3">
        <v>1</v>
      </c>
      <c r="BQ3605" s="2" t="s">
        <v>14453</v>
      </c>
    </row>
    <row r="3606" spans="1:69" ht="16.149999999999999" customHeight="1" x14ac:dyDescent="0.25">
      <c r="A3606" s="1">
        <v>3605</v>
      </c>
      <c r="B3606" s="2" t="s">
        <v>135</v>
      </c>
      <c r="C3606" s="2" t="s">
        <v>2635</v>
      </c>
      <c r="D3606" s="2" t="s">
        <v>371</v>
      </c>
      <c r="E3606" s="2" t="s">
        <v>14454</v>
      </c>
      <c r="F3606" s="67">
        <v>43932</v>
      </c>
      <c r="G3606" s="3">
        <f t="shared" si="568"/>
        <v>4</v>
      </c>
      <c r="H3606" s="3">
        <f t="shared" si="569"/>
        <v>2020</v>
      </c>
      <c r="I3606" s="92"/>
      <c r="J3606" s="20" t="str">
        <f t="shared" si="564"/>
        <v/>
      </c>
      <c r="K3606" s="5" t="str">
        <f t="shared" si="567"/>
        <v>ja</v>
      </c>
      <c r="L3606" s="5" t="s">
        <v>91</v>
      </c>
      <c r="M3606" s="6" t="s">
        <v>354</v>
      </c>
      <c r="N3606" s="5">
        <v>56</v>
      </c>
      <c r="O3606" s="2" t="s">
        <v>5139</v>
      </c>
      <c r="P3606" s="127" t="s">
        <v>14455</v>
      </c>
      <c r="R3606" s="6" t="s">
        <v>77</v>
      </c>
      <c r="T3606" s="6" t="s">
        <v>80</v>
      </c>
      <c r="U3606" s="2" t="s">
        <v>74</v>
      </c>
      <c r="V3606" s="5" t="s">
        <v>80</v>
      </c>
      <c r="X3606" s="2">
        <v>543</v>
      </c>
      <c r="Y3606" s="2" t="s">
        <v>81</v>
      </c>
      <c r="Z3606" s="2" t="s">
        <v>82</v>
      </c>
      <c r="AA3606" s="2">
        <v>543</v>
      </c>
      <c r="AB3606" s="2" t="s">
        <v>81</v>
      </c>
      <c r="AC3606" s="2" t="s">
        <v>82</v>
      </c>
      <c r="AD3606" s="2">
        <v>543</v>
      </c>
      <c r="AE3606" s="2" t="s">
        <v>83</v>
      </c>
      <c r="AF3606" s="2" t="s">
        <v>82</v>
      </c>
      <c r="AG3606" s="2">
        <v>543</v>
      </c>
      <c r="AH3606" s="2" t="s">
        <v>81</v>
      </c>
      <c r="AI3606" s="2" t="s">
        <v>82</v>
      </c>
      <c r="AJ3606" s="2">
        <v>543</v>
      </c>
      <c r="AK3606" s="2" t="s">
        <v>81</v>
      </c>
      <c r="AL3606" s="2" t="s">
        <v>82</v>
      </c>
      <c r="AM3606" s="2">
        <v>543</v>
      </c>
      <c r="AN3606" s="2" t="s">
        <v>81</v>
      </c>
      <c r="AO3606" s="2" t="s">
        <v>82</v>
      </c>
      <c r="AP3606" s="2">
        <v>543</v>
      </c>
      <c r="AQ3606" s="2" t="s">
        <v>83</v>
      </c>
      <c r="AR3606" s="2" t="s">
        <v>82</v>
      </c>
      <c r="AS3606" s="2">
        <v>543</v>
      </c>
      <c r="AT3606" s="2" t="s">
        <v>81</v>
      </c>
      <c r="AU3606" s="2" t="s">
        <v>82</v>
      </c>
      <c r="AV3606" s="2">
        <v>543</v>
      </c>
      <c r="AW3606" s="2" t="s">
        <v>81</v>
      </c>
      <c r="AX3606" s="2" t="s">
        <v>82</v>
      </c>
      <c r="AY3606" s="2">
        <v>543</v>
      </c>
      <c r="AZ3606" s="2" t="s">
        <v>81</v>
      </c>
      <c r="BA3606" s="2" t="s">
        <v>82</v>
      </c>
      <c r="BB3606" s="2">
        <v>543</v>
      </c>
      <c r="BC3606" s="2" t="s">
        <v>83</v>
      </c>
      <c r="BD3606" s="2" t="s">
        <v>82</v>
      </c>
      <c r="BE3606" s="23" t="str">
        <f t="shared" si="562"/>
        <v>EMF ja</v>
      </c>
      <c r="BF3606" s="23">
        <f t="shared" si="565"/>
        <v>1550</v>
      </c>
      <c r="BG3606" s="23" t="str">
        <f t="shared" si="566"/>
        <v>500+m</v>
      </c>
      <c r="BH3606" s="23">
        <f t="shared" si="563"/>
        <v>2</v>
      </c>
      <c r="BK3606" s="2" t="s">
        <v>162</v>
      </c>
      <c r="BL3606" s="2">
        <v>1600</v>
      </c>
      <c r="BM3606" s="2" t="s">
        <v>162</v>
      </c>
      <c r="BN3606" s="2">
        <v>1550</v>
      </c>
      <c r="BO3606" s="2" t="s">
        <v>14456</v>
      </c>
      <c r="BP3606" s="3">
        <v>1</v>
      </c>
      <c r="BQ3606" s="2" t="s">
        <v>14457</v>
      </c>
    </row>
    <row r="3607" spans="1:69" ht="16.149999999999999" customHeight="1" x14ac:dyDescent="0.25">
      <c r="A3607" s="1">
        <v>3606</v>
      </c>
      <c r="B3607" s="2" t="s">
        <v>211</v>
      </c>
      <c r="C3607" s="2" t="s">
        <v>2026</v>
      </c>
      <c r="D3607" s="2" t="s">
        <v>98</v>
      </c>
      <c r="E3607" s="2" t="s">
        <v>6173</v>
      </c>
      <c r="F3607" s="67">
        <v>43660</v>
      </c>
      <c r="G3607" s="3">
        <f t="shared" si="568"/>
        <v>7</v>
      </c>
      <c r="H3607" s="3">
        <f t="shared" si="569"/>
        <v>2019</v>
      </c>
      <c r="I3607" s="92">
        <v>0.1875</v>
      </c>
      <c r="J3607" s="20">
        <f t="shared" si="564"/>
        <v>4</v>
      </c>
      <c r="K3607" s="5" t="str">
        <f t="shared" si="567"/>
        <v>ja</v>
      </c>
      <c r="L3607" s="5" t="s">
        <v>91</v>
      </c>
      <c r="M3607" s="6" t="s">
        <v>11554</v>
      </c>
      <c r="N3607" s="5">
        <v>42</v>
      </c>
      <c r="O3607" s="6" t="s">
        <v>101</v>
      </c>
      <c r="P3607" s="127" t="s">
        <v>14458</v>
      </c>
      <c r="R3607" s="6" t="s">
        <v>77</v>
      </c>
      <c r="X3607" s="2">
        <v>700</v>
      </c>
      <c r="Y3607" s="2" t="s">
        <v>94</v>
      </c>
      <c r="Z3607" s="2" t="s">
        <v>168</v>
      </c>
      <c r="AA3607" s="2">
        <v>700</v>
      </c>
      <c r="AB3607" s="2" t="s">
        <v>94</v>
      </c>
      <c r="AC3607" s="2" t="s">
        <v>168</v>
      </c>
      <c r="AD3607" s="2">
        <v>700</v>
      </c>
      <c r="AE3607" s="2" t="s">
        <v>94</v>
      </c>
      <c r="AF3607" s="2" t="s">
        <v>168</v>
      </c>
      <c r="AJ3607" s="2">
        <v>750</v>
      </c>
      <c r="AK3607" s="2" t="s">
        <v>94</v>
      </c>
      <c r="AL3607" s="2" t="s">
        <v>84</v>
      </c>
      <c r="AM3607" s="2">
        <v>750</v>
      </c>
      <c r="AN3607" s="2" t="s">
        <v>94</v>
      </c>
      <c r="AO3607" s="2" t="s">
        <v>84</v>
      </c>
      <c r="AP3607" s="2">
        <v>750</v>
      </c>
      <c r="AQ3607" s="2" t="s">
        <v>3284</v>
      </c>
      <c r="AR3607" s="2" t="s">
        <v>84</v>
      </c>
      <c r="BD3607" s="2" t="s">
        <v>109</v>
      </c>
      <c r="BE3607" s="23" t="str">
        <f t="shared" si="562"/>
        <v>EMF nein</v>
      </c>
      <c r="BF3607" s="23" t="str">
        <f t="shared" si="565"/>
        <v/>
      </c>
      <c r="BG3607" s="23" t="str">
        <f t="shared" si="566"/>
        <v/>
      </c>
      <c r="BH3607" s="23">
        <f t="shared" si="563"/>
        <v>0</v>
      </c>
      <c r="BO3607" s="2" t="s">
        <v>14459</v>
      </c>
      <c r="BP3607" s="3">
        <v>1</v>
      </c>
      <c r="BQ3607" s="2" t="s">
        <v>14460</v>
      </c>
    </row>
    <row r="3608" spans="1:69" ht="16.149999999999999" customHeight="1" x14ac:dyDescent="0.25">
      <c r="A3608" s="93">
        <v>3607</v>
      </c>
      <c r="B3608" s="2" t="s">
        <v>211</v>
      </c>
      <c r="C3608" s="116" t="s">
        <v>901</v>
      </c>
      <c r="D3608" s="2" t="s">
        <v>192</v>
      </c>
      <c r="E3608" s="2" t="s">
        <v>14461</v>
      </c>
      <c r="F3608" s="67">
        <v>43935</v>
      </c>
      <c r="G3608" s="3">
        <f t="shared" si="568"/>
        <v>4</v>
      </c>
      <c r="H3608" s="3">
        <f t="shared" si="569"/>
        <v>2020</v>
      </c>
      <c r="I3608" s="92">
        <v>0.72222222222222199</v>
      </c>
      <c r="J3608" s="20">
        <f t="shared" si="564"/>
        <v>17</v>
      </c>
      <c r="K3608" s="5" t="str">
        <f t="shared" si="567"/>
        <v>ja</v>
      </c>
      <c r="L3608" s="5" t="s">
        <v>91</v>
      </c>
      <c r="M3608" s="6" t="s">
        <v>100</v>
      </c>
      <c r="N3608" s="5">
        <v>46</v>
      </c>
      <c r="O3608" s="2" t="s">
        <v>14462</v>
      </c>
      <c r="P3608" s="127" t="s">
        <v>1027</v>
      </c>
      <c r="R3608" s="6" t="s">
        <v>77</v>
      </c>
      <c r="T3608" s="6" t="s">
        <v>202</v>
      </c>
      <c r="W3608" s="2" t="s">
        <v>12722</v>
      </c>
      <c r="X3608" s="2">
        <v>660</v>
      </c>
      <c r="Y3608" s="2" t="s">
        <v>81</v>
      </c>
      <c r="Z3608" s="2" t="s">
        <v>84</v>
      </c>
      <c r="AA3608" s="2">
        <v>660</v>
      </c>
      <c r="AB3608" s="2" t="s">
        <v>81</v>
      </c>
      <c r="AC3608" s="2" t="s">
        <v>84</v>
      </c>
      <c r="AD3608" s="2">
        <v>660</v>
      </c>
      <c r="AE3608" s="2" t="s">
        <v>83</v>
      </c>
      <c r="AF3608" s="2" t="s">
        <v>84</v>
      </c>
      <c r="AG3608" s="2">
        <v>660</v>
      </c>
      <c r="AH3608" s="2" t="s">
        <v>81</v>
      </c>
      <c r="AI3608" s="2" t="s">
        <v>84</v>
      </c>
      <c r="AJ3608" s="2">
        <v>660</v>
      </c>
      <c r="AK3608" s="2" t="s">
        <v>81</v>
      </c>
      <c r="AL3608" s="2" t="s">
        <v>84</v>
      </c>
      <c r="AM3608" s="2">
        <v>660</v>
      </c>
      <c r="AN3608" s="2" t="s">
        <v>81</v>
      </c>
      <c r="AO3608" s="2" t="s">
        <v>84</v>
      </c>
      <c r="AP3608" s="2">
        <v>660</v>
      </c>
      <c r="AQ3608" s="2" t="s">
        <v>83</v>
      </c>
      <c r="AR3608" s="2" t="s">
        <v>84</v>
      </c>
      <c r="AS3608" s="2">
        <v>660</v>
      </c>
      <c r="AT3608" s="2" t="s">
        <v>81</v>
      </c>
      <c r="AU3608" s="2" t="s">
        <v>84</v>
      </c>
      <c r="AV3608" s="2">
        <v>372</v>
      </c>
      <c r="AW3608" s="2" t="s">
        <v>81</v>
      </c>
      <c r="AX3608" s="2" t="s">
        <v>161</v>
      </c>
      <c r="AY3608" s="2">
        <v>372</v>
      </c>
      <c r="AZ3608" s="2" t="s">
        <v>81</v>
      </c>
      <c r="BA3608" s="2" t="s">
        <v>161</v>
      </c>
      <c r="BB3608" s="2">
        <v>372</v>
      </c>
      <c r="BC3608" s="2" t="s">
        <v>81</v>
      </c>
      <c r="BD3608" s="2" t="s">
        <v>161</v>
      </c>
      <c r="BE3608" s="23" t="str">
        <f t="shared" si="562"/>
        <v>EMF ja</v>
      </c>
      <c r="BF3608" s="23">
        <f t="shared" si="565"/>
        <v>2000</v>
      </c>
      <c r="BG3608" s="23" t="str">
        <f t="shared" si="566"/>
        <v>500+m</v>
      </c>
      <c r="BH3608" s="23">
        <f t="shared" si="563"/>
        <v>2</v>
      </c>
      <c r="BK3608" s="2" t="s">
        <v>162</v>
      </c>
      <c r="BL3608" s="2">
        <v>2000</v>
      </c>
      <c r="BM3608" s="2" t="s">
        <v>109</v>
      </c>
      <c r="BN3608" s="2" t="s">
        <v>109</v>
      </c>
      <c r="BO3608" s="2" t="s">
        <v>14463</v>
      </c>
      <c r="BP3608" s="3">
        <v>1</v>
      </c>
      <c r="BQ3608" s="2" t="s">
        <v>14464</v>
      </c>
    </row>
    <row r="3609" spans="1:69" ht="16.149999999999999" customHeight="1" x14ac:dyDescent="0.25">
      <c r="A3609" s="93">
        <v>3608</v>
      </c>
      <c r="B3609" s="2" t="s">
        <v>211</v>
      </c>
      <c r="C3609" s="2" t="s">
        <v>2329</v>
      </c>
      <c r="D3609" s="2" t="s">
        <v>296</v>
      </c>
      <c r="E3609" s="2" t="s">
        <v>14465</v>
      </c>
      <c r="F3609" s="67">
        <v>43700</v>
      </c>
      <c r="G3609" s="3">
        <f t="shared" si="568"/>
        <v>8</v>
      </c>
      <c r="H3609" s="3">
        <f t="shared" si="569"/>
        <v>2019</v>
      </c>
      <c r="I3609" s="92">
        <v>0.67708333333333304</v>
      </c>
      <c r="J3609" s="20">
        <f t="shared" si="564"/>
        <v>16</v>
      </c>
      <c r="K3609" s="5" t="str">
        <f t="shared" si="567"/>
        <v>ja</v>
      </c>
      <c r="L3609" s="5" t="s">
        <v>91</v>
      </c>
      <c r="M3609" s="6" t="s">
        <v>208</v>
      </c>
      <c r="N3609" s="5">
        <v>68</v>
      </c>
      <c r="O3609" s="2" t="s">
        <v>5139</v>
      </c>
      <c r="P3609" s="127" t="s">
        <v>1027</v>
      </c>
      <c r="R3609" s="6" t="s">
        <v>77</v>
      </c>
      <c r="T3609" s="6" t="s">
        <v>202</v>
      </c>
      <c r="W3609" s="2" t="s">
        <v>14466</v>
      </c>
      <c r="X3609" s="2">
        <v>230</v>
      </c>
      <c r="Y3609" s="2" t="s">
        <v>81</v>
      </c>
      <c r="Z3609" s="2" t="s">
        <v>84</v>
      </c>
      <c r="AA3609" s="2">
        <v>230</v>
      </c>
      <c r="AB3609" s="2" t="s">
        <v>81</v>
      </c>
      <c r="AC3609" s="2" t="s">
        <v>84</v>
      </c>
      <c r="AD3609" s="2">
        <v>230</v>
      </c>
      <c r="AE3609" s="2" t="s">
        <v>81</v>
      </c>
      <c r="AF3609" s="2" t="s">
        <v>84</v>
      </c>
      <c r="AG3609" s="2">
        <v>230</v>
      </c>
      <c r="AH3609" s="2" t="s">
        <v>94</v>
      </c>
      <c r="AI3609" s="2" t="s">
        <v>84</v>
      </c>
      <c r="AJ3609" s="2">
        <v>230</v>
      </c>
      <c r="AK3609" s="2" t="s">
        <v>81</v>
      </c>
      <c r="AL3609" s="2" t="s">
        <v>84</v>
      </c>
      <c r="AM3609" s="2">
        <v>230</v>
      </c>
      <c r="AN3609" s="2" t="s">
        <v>81</v>
      </c>
      <c r="AO3609" s="2" t="s">
        <v>84</v>
      </c>
      <c r="AP3609" s="2">
        <v>230</v>
      </c>
      <c r="AQ3609" s="2" t="s">
        <v>81</v>
      </c>
      <c r="AR3609" s="2" t="s">
        <v>84</v>
      </c>
      <c r="AS3609" s="2">
        <v>230</v>
      </c>
      <c r="AT3609" s="2" t="s">
        <v>94</v>
      </c>
      <c r="AU3609" s="2" t="s">
        <v>84</v>
      </c>
      <c r="BE3609" s="23" t="str">
        <f t="shared" si="562"/>
        <v>EMF nein</v>
      </c>
      <c r="BF3609" s="23" t="str">
        <f t="shared" si="565"/>
        <v/>
      </c>
      <c r="BG3609" s="23" t="str">
        <f t="shared" si="566"/>
        <v/>
      </c>
      <c r="BH3609" s="23">
        <f t="shared" si="563"/>
        <v>0</v>
      </c>
      <c r="BO3609" s="2" t="s">
        <v>14467</v>
      </c>
      <c r="BP3609" s="3">
        <v>1</v>
      </c>
      <c r="BQ3609" s="2" t="s">
        <v>14468</v>
      </c>
    </row>
    <row r="3610" spans="1:69" ht="16.149999999999999" customHeight="1" x14ac:dyDescent="0.25">
      <c r="A3610" s="93">
        <v>3609</v>
      </c>
      <c r="B3610" s="2" t="s">
        <v>69</v>
      </c>
      <c r="C3610" s="116" t="s">
        <v>1669</v>
      </c>
      <c r="D3610" s="2" t="s">
        <v>124</v>
      </c>
      <c r="E3610" s="2" t="s">
        <v>1949</v>
      </c>
      <c r="F3610" s="67">
        <v>43782</v>
      </c>
      <c r="G3610" s="3">
        <f t="shared" si="568"/>
        <v>11</v>
      </c>
      <c r="H3610" s="3">
        <f t="shared" si="569"/>
        <v>2019</v>
      </c>
      <c r="I3610" s="92">
        <v>0.42708333333333298</v>
      </c>
      <c r="J3610" s="20">
        <f t="shared" si="564"/>
        <v>10</v>
      </c>
      <c r="K3610" s="5" t="str">
        <f t="shared" si="567"/>
        <v>ja</v>
      </c>
      <c r="L3610" s="5" t="s">
        <v>91</v>
      </c>
      <c r="M3610" s="6" t="s">
        <v>74</v>
      </c>
      <c r="N3610" s="5">
        <v>62</v>
      </c>
      <c r="O3610" s="5" t="s">
        <v>140</v>
      </c>
      <c r="P3610" s="127" t="s">
        <v>14469</v>
      </c>
      <c r="R3610" s="6" t="s">
        <v>77</v>
      </c>
      <c r="S3610" s="5" t="s">
        <v>14408</v>
      </c>
      <c r="T3610" s="6" t="s">
        <v>80</v>
      </c>
      <c r="X3610" s="2">
        <v>1900</v>
      </c>
      <c r="Y3610" s="2" t="s">
        <v>81</v>
      </c>
      <c r="Z3610" s="2" t="s">
        <v>82</v>
      </c>
      <c r="AA3610" s="2">
        <v>1900</v>
      </c>
      <c r="AB3610" s="2" t="s">
        <v>94</v>
      </c>
      <c r="AC3610" s="2" t="s">
        <v>11623</v>
      </c>
      <c r="AD3610" s="2">
        <v>1900</v>
      </c>
      <c r="AE3610" s="2" t="s">
        <v>83</v>
      </c>
      <c r="AF3610" s="2" t="s">
        <v>82</v>
      </c>
      <c r="AG3610" s="2">
        <v>1900</v>
      </c>
      <c r="AH3610" s="2" t="s">
        <v>81</v>
      </c>
      <c r="AI3610" s="2" t="s">
        <v>82</v>
      </c>
      <c r="AJ3610" s="2">
        <v>992</v>
      </c>
      <c r="AK3610" s="2" t="s">
        <v>83</v>
      </c>
      <c r="AL3610" s="2" t="s">
        <v>84</v>
      </c>
      <c r="AM3610" s="2">
        <v>992</v>
      </c>
      <c r="AN3610" s="2" t="s">
        <v>81</v>
      </c>
      <c r="AO3610" s="2" t="s">
        <v>84</v>
      </c>
      <c r="AP3610" s="2">
        <v>992</v>
      </c>
      <c r="AQ3610" s="2" t="s">
        <v>83</v>
      </c>
      <c r="AR3610" s="2" t="s">
        <v>84</v>
      </c>
      <c r="AV3610" s="2">
        <v>1350</v>
      </c>
      <c r="AW3610" s="2" t="s">
        <v>81</v>
      </c>
      <c r="AX3610" s="2" t="s">
        <v>84</v>
      </c>
      <c r="AY3610" s="2">
        <v>1350</v>
      </c>
      <c r="AZ3610" s="2" t="s">
        <v>81</v>
      </c>
      <c r="BA3610" s="2" t="s">
        <v>84</v>
      </c>
      <c r="BB3610" s="2">
        <v>1350</v>
      </c>
      <c r="BC3610" s="2" t="s">
        <v>83</v>
      </c>
      <c r="BD3610" s="2" t="s">
        <v>84</v>
      </c>
      <c r="BE3610" s="23" t="str">
        <f t="shared" si="562"/>
        <v>EMF nein</v>
      </c>
      <c r="BF3610" s="23" t="str">
        <f t="shared" si="565"/>
        <v/>
      </c>
      <c r="BG3610" s="23" t="str">
        <f t="shared" si="566"/>
        <v/>
      </c>
      <c r="BH3610" s="23">
        <f t="shared" si="563"/>
        <v>0</v>
      </c>
      <c r="BO3610" s="2" t="s">
        <v>14470</v>
      </c>
      <c r="BP3610" s="3">
        <v>1</v>
      </c>
      <c r="BQ3610" s="2" t="s">
        <v>14471</v>
      </c>
    </row>
    <row r="3611" spans="1:69" ht="16.149999999999999" customHeight="1" x14ac:dyDescent="0.25">
      <c r="A3611" s="93">
        <v>3610</v>
      </c>
      <c r="B3611" s="2" t="s">
        <v>211</v>
      </c>
      <c r="C3611" s="75" t="s">
        <v>2026</v>
      </c>
      <c r="D3611" s="2" t="s">
        <v>98</v>
      </c>
      <c r="E3611" s="2" t="s">
        <v>14472</v>
      </c>
      <c r="F3611" s="67">
        <v>43627</v>
      </c>
      <c r="G3611" s="3">
        <f t="shared" si="568"/>
        <v>6</v>
      </c>
      <c r="H3611" s="3">
        <f t="shared" si="569"/>
        <v>2019</v>
      </c>
      <c r="I3611" s="92">
        <v>0.9375</v>
      </c>
      <c r="J3611" s="20">
        <f t="shared" si="564"/>
        <v>22</v>
      </c>
      <c r="K3611" s="5" t="str">
        <f t="shared" si="567"/>
        <v>ja</v>
      </c>
      <c r="M3611" s="6" t="s">
        <v>115</v>
      </c>
      <c r="O3611" s="2" t="s">
        <v>126</v>
      </c>
      <c r="P3611" s="127" t="s">
        <v>22340</v>
      </c>
      <c r="T3611" s="6" t="s">
        <v>80</v>
      </c>
      <c r="X3611" s="2">
        <v>50</v>
      </c>
      <c r="Y3611" s="2" t="s">
        <v>83</v>
      </c>
      <c r="Z3611" s="2" t="s">
        <v>168</v>
      </c>
      <c r="AA3611" s="2">
        <v>50</v>
      </c>
      <c r="AB3611" s="2" t="s">
        <v>81</v>
      </c>
      <c r="AC3611" s="2" t="s">
        <v>168</v>
      </c>
      <c r="AD3611" s="2">
        <v>50</v>
      </c>
      <c r="AE3611" s="2" t="s">
        <v>83</v>
      </c>
      <c r="AF3611" s="2" t="s">
        <v>168</v>
      </c>
      <c r="AJ3611" s="2">
        <v>50</v>
      </c>
      <c r="AK3611" s="2" t="s">
        <v>83</v>
      </c>
      <c r="AL3611" s="2" t="s">
        <v>168</v>
      </c>
      <c r="AM3611" s="2">
        <v>50</v>
      </c>
      <c r="AN3611" s="2" t="s">
        <v>81</v>
      </c>
      <c r="AO3611" s="2" t="s">
        <v>168</v>
      </c>
      <c r="AP3611" s="2">
        <v>50</v>
      </c>
      <c r="AQ3611" s="2" t="s">
        <v>83</v>
      </c>
      <c r="AR3611" s="2" t="s">
        <v>168</v>
      </c>
      <c r="AV3611" s="2">
        <v>50</v>
      </c>
      <c r="AW3611" s="2" t="s">
        <v>81</v>
      </c>
      <c r="AX3611" s="2" t="s">
        <v>168</v>
      </c>
      <c r="BE3611" s="23" t="str">
        <f t="shared" ref="BE3611:BE3673" si="570">IF(COUNTA(BI3611,BK3611,BM3611) &gt; 0,"EMF ja","EMF nein")</f>
        <v>EMF nein</v>
      </c>
      <c r="BF3611" s="23" t="str">
        <f t="shared" si="565"/>
        <v/>
      </c>
      <c r="BG3611" s="23" t="str">
        <f t="shared" si="566"/>
        <v/>
      </c>
      <c r="BH3611" s="23">
        <f t="shared" ref="BH3611:BH3673" si="571">COUNTA(BI3611,BK3611,BM3611)</f>
        <v>0</v>
      </c>
      <c r="BO3611" s="2" t="s">
        <v>14473</v>
      </c>
      <c r="BP3611" s="3">
        <v>1</v>
      </c>
      <c r="BQ3611" s="2" t="s">
        <v>14474</v>
      </c>
    </row>
    <row r="3612" spans="1:69" ht="16.149999999999999" customHeight="1" x14ac:dyDescent="0.25">
      <c r="A3612" s="93">
        <v>3611</v>
      </c>
      <c r="B3612" s="2" t="s">
        <v>87</v>
      </c>
      <c r="C3612" s="17" t="s">
        <v>3491</v>
      </c>
      <c r="D3612" s="2" t="s">
        <v>124</v>
      </c>
      <c r="E3612" s="2" t="s">
        <v>6004</v>
      </c>
      <c r="F3612" s="67">
        <v>44047</v>
      </c>
      <c r="G3612" s="3">
        <f t="shared" si="568"/>
        <v>8</v>
      </c>
      <c r="H3612" s="3">
        <f t="shared" si="569"/>
        <v>2020</v>
      </c>
      <c r="I3612" s="92">
        <v>0.5</v>
      </c>
      <c r="J3612" s="20">
        <f t="shared" si="564"/>
        <v>12</v>
      </c>
      <c r="K3612" s="5" t="str">
        <f t="shared" si="567"/>
        <v>ja</v>
      </c>
      <c r="L3612" s="5" t="s">
        <v>91</v>
      </c>
      <c r="M3612" s="6" t="s">
        <v>74</v>
      </c>
      <c r="N3612" s="5">
        <v>82</v>
      </c>
      <c r="O3612" s="2" t="s">
        <v>126</v>
      </c>
      <c r="P3612" s="127" t="s">
        <v>14475</v>
      </c>
      <c r="R3612" s="6" t="s">
        <v>77</v>
      </c>
      <c r="U3612" s="2" t="s">
        <v>100</v>
      </c>
      <c r="V3612" s="2" t="s">
        <v>80</v>
      </c>
      <c r="X3612" s="2">
        <v>110</v>
      </c>
      <c r="Y3612" s="2" t="s">
        <v>81</v>
      </c>
      <c r="Z3612" s="2" t="s">
        <v>84</v>
      </c>
      <c r="AA3612" s="2">
        <v>110</v>
      </c>
      <c r="AB3612" s="2" t="s">
        <v>81</v>
      </c>
      <c r="AC3612" s="2" t="s">
        <v>84</v>
      </c>
      <c r="AD3612" s="2">
        <v>691</v>
      </c>
      <c r="AE3612" s="2" t="s">
        <v>83</v>
      </c>
      <c r="AF3612" s="2" t="s">
        <v>168</v>
      </c>
      <c r="AJ3612" s="2">
        <v>667</v>
      </c>
      <c r="AK3612" s="2" t="s">
        <v>81</v>
      </c>
      <c r="AL3612" s="2" t="s">
        <v>168</v>
      </c>
      <c r="AP3612" s="2">
        <v>667</v>
      </c>
      <c r="AQ3612" s="2" t="s">
        <v>83</v>
      </c>
      <c r="AR3612" s="2" t="s">
        <v>168</v>
      </c>
      <c r="AV3612" s="2">
        <v>352</v>
      </c>
      <c r="AW3612" s="2" t="s">
        <v>81</v>
      </c>
      <c r="AX3612" s="2" t="s">
        <v>161</v>
      </c>
      <c r="AY3612" s="2">
        <v>352</v>
      </c>
      <c r="AZ3612" s="2" t="s">
        <v>81</v>
      </c>
      <c r="BA3612" s="2" t="s">
        <v>161</v>
      </c>
      <c r="BB3612" s="2">
        <v>352</v>
      </c>
      <c r="BC3612" s="2" t="s">
        <v>81</v>
      </c>
      <c r="BD3612" s="2" t="s">
        <v>161</v>
      </c>
      <c r="BE3612" s="23" t="str">
        <f t="shared" si="570"/>
        <v>EMF ja</v>
      </c>
      <c r="BF3612" s="23">
        <f t="shared" si="565"/>
        <v>2000</v>
      </c>
      <c r="BG3612" s="23" t="str">
        <f t="shared" si="566"/>
        <v>500+m</v>
      </c>
      <c r="BH3612" s="23">
        <f t="shared" si="571"/>
        <v>1</v>
      </c>
      <c r="BK3612" s="2" t="s">
        <v>162</v>
      </c>
      <c r="BL3612" s="2">
        <v>2000</v>
      </c>
      <c r="BO3612" s="2" t="s">
        <v>14476</v>
      </c>
      <c r="BP3612" s="3">
        <v>1</v>
      </c>
      <c r="BQ3612" s="2" t="s">
        <v>14477</v>
      </c>
    </row>
    <row r="3613" spans="1:69" ht="16.149999999999999" customHeight="1" x14ac:dyDescent="0.25">
      <c r="A3613" s="93">
        <v>3612</v>
      </c>
      <c r="B3613" s="2" t="s">
        <v>211</v>
      </c>
      <c r="C3613" s="17" t="s">
        <v>1036</v>
      </c>
      <c r="D3613" s="2" t="s">
        <v>104</v>
      </c>
      <c r="E3613" s="2" t="s">
        <v>14478</v>
      </c>
      <c r="F3613" s="67">
        <v>43954</v>
      </c>
      <c r="G3613" s="3">
        <f t="shared" si="568"/>
        <v>5</v>
      </c>
      <c r="H3613" s="3">
        <f t="shared" si="569"/>
        <v>2020</v>
      </c>
      <c r="I3613" s="92">
        <v>0.67013888888888895</v>
      </c>
      <c r="J3613" s="20">
        <f t="shared" si="564"/>
        <v>16</v>
      </c>
      <c r="K3613" s="5" t="str">
        <f t="shared" si="567"/>
        <v>ja</v>
      </c>
      <c r="L3613" s="5" t="s">
        <v>91</v>
      </c>
      <c r="M3613" s="6" t="s">
        <v>100</v>
      </c>
      <c r="N3613" s="5">
        <v>18</v>
      </c>
      <c r="O3613" s="5" t="s">
        <v>14154</v>
      </c>
      <c r="P3613" s="127" t="s">
        <v>14479</v>
      </c>
      <c r="R3613" s="6" t="s">
        <v>77</v>
      </c>
      <c r="T3613" s="6" t="s">
        <v>80</v>
      </c>
      <c r="X3613" s="2">
        <v>40</v>
      </c>
      <c r="Y3613" s="2" t="s">
        <v>81</v>
      </c>
      <c r="Z3613" s="2" t="s">
        <v>84</v>
      </c>
      <c r="AA3613" s="2" t="s">
        <v>109</v>
      </c>
      <c r="AJ3613" s="2">
        <v>166</v>
      </c>
      <c r="AK3613" s="2" t="s">
        <v>81</v>
      </c>
      <c r="AL3613" s="2" t="s">
        <v>161</v>
      </c>
      <c r="AM3613" s="2">
        <v>166</v>
      </c>
      <c r="AN3613" s="2" t="s">
        <v>81</v>
      </c>
      <c r="AO3613" s="2" t="s">
        <v>161</v>
      </c>
      <c r="AP3613" s="2">
        <v>166</v>
      </c>
      <c r="AQ3613" s="2" t="s">
        <v>83</v>
      </c>
      <c r="AR3613" s="2" t="s">
        <v>161</v>
      </c>
      <c r="AS3613" s="2" t="s">
        <v>109</v>
      </c>
      <c r="AV3613" s="2">
        <v>68</v>
      </c>
      <c r="AW3613" s="2" t="s">
        <v>81</v>
      </c>
      <c r="AX3613" s="2" t="s">
        <v>168</v>
      </c>
      <c r="BE3613" s="23" t="str">
        <f t="shared" si="570"/>
        <v>EMF nein</v>
      </c>
      <c r="BF3613" s="23" t="str">
        <f t="shared" si="565"/>
        <v/>
      </c>
      <c r="BG3613" s="23" t="str">
        <f t="shared" si="566"/>
        <v/>
      </c>
      <c r="BH3613" s="23">
        <f t="shared" si="571"/>
        <v>0</v>
      </c>
      <c r="BO3613" s="2" t="s">
        <v>14480</v>
      </c>
      <c r="BP3613" s="3">
        <v>1</v>
      </c>
      <c r="BQ3613" s="2" t="s">
        <v>14481</v>
      </c>
    </row>
    <row r="3614" spans="1:69" ht="16.149999999999999" customHeight="1" x14ac:dyDescent="0.25">
      <c r="A3614" s="93">
        <v>3613</v>
      </c>
      <c r="B3614" s="2" t="s">
        <v>135</v>
      </c>
      <c r="C3614" s="17" t="s">
        <v>1422</v>
      </c>
      <c r="D3614" s="2" t="s">
        <v>172</v>
      </c>
      <c r="E3614" s="2" t="s">
        <v>14482</v>
      </c>
      <c r="F3614" s="67">
        <v>43955</v>
      </c>
      <c r="G3614" s="3">
        <f t="shared" si="568"/>
        <v>5</v>
      </c>
      <c r="H3614" s="3">
        <f t="shared" si="569"/>
        <v>2020</v>
      </c>
      <c r="I3614" s="92">
        <v>0.59027777777777801</v>
      </c>
      <c r="J3614" s="20">
        <f t="shared" si="564"/>
        <v>14</v>
      </c>
      <c r="K3614" s="5" t="str">
        <f t="shared" si="567"/>
        <v>ja</v>
      </c>
      <c r="L3614" s="5" t="s">
        <v>91</v>
      </c>
      <c r="M3614" s="6" t="s">
        <v>74</v>
      </c>
      <c r="N3614" s="5">
        <v>24</v>
      </c>
      <c r="O3614" s="5" t="s">
        <v>5139</v>
      </c>
      <c r="P3614" s="127" t="s">
        <v>14483</v>
      </c>
      <c r="R3614" s="6" t="s">
        <v>77</v>
      </c>
      <c r="T3614" s="6" t="s">
        <v>80</v>
      </c>
      <c r="U3614" s="2" t="s">
        <v>139</v>
      </c>
      <c r="X3614" s="2">
        <v>284</v>
      </c>
      <c r="Y3614" s="2" t="s">
        <v>81</v>
      </c>
      <c r="Z3614" s="2" t="s">
        <v>161</v>
      </c>
      <c r="AD3614" s="2">
        <v>284</v>
      </c>
      <c r="AE3614" s="2" t="s">
        <v>83</v>
      </c>
      <c r="AF3614" s="2" t="s">
        <v>161</v>
      </c>
      <c r="BE3614" s="23" t="str">
        <f t="shared" si="570"/>
        <v>EMF nein</v>
      </c>
      <c r="BF3614" s="23" t="str">
        <f t="shared" si="565"/>
        <v/>
      </c>
      <c r="BG3614" s="23" t="str">
        <f t="shared" si="566"/>
        <v/>
      </c>
      <c r="BH3614" s="23">
        <f t="shared" si="571"/>
        <v>0</v>
      </c>
      <c r="BO3614" s="2" t="s">
        <v>14484</v>
      </c>
      <c r="BP3614" s="3">
        <v>1</v>
      </c>
      <c r="BQ3614" s="2" t="s">
        <v>14485</v>
      </c>
    </row>
    <row r="3615" spans="1:69" ht="16.149999999999999" customHeight="1" x14ac:dyDescent="0.25">
      <c r="A3615" s="93">
        <v>3614</v>
      </c>
      <c r="B3615" s="2" t="s">
        <v>211</v>
      </c>
      <c r="C3615" s="17" t="s">
        <v>14486</v>
      </c>
      <c r="D3615" s="2" t="s">
        <v>192</v>
      </c>
      <c r="E3615" s="2" t="s">
        <v>14487</v>
      </c>
      <c r="F3615" s="67">
        <v>43953</v>
      </c>
      <c r="G3615" s="3">
        <f t="shared" si="568"/>
        <v>5</v>
      </c>
      <c r="H3615" s="3">
        <f t="shared" si="569"/>
        <v>2020</v>
      </c>
      <c r="I3615" s="92">
        <v>0.57638888888888895</v>
      </c>
      <c r="J3615" s="20">
        <f t="shared" si="564"/>
        <v>13</v>
      </c>
      <c r="K3615" s="5" t="str">
        <f t="shared" si="567"/>
        <v>ja</v>
      </c>
      <c r="L3615" s="5" t="s">
        <v>73</v>
      </c>
      <c r="M3615" s="6" t="s">
        <v>74</v>
      </c>
      <c r="N3615" s="5">
        <v>61</v>
      </c>
      <c r="O3615" s="5" t="s">
        <v>5139</v>
      </c>
      <c r="P3615" s="127" t="s">
        <v>14488</v>
      </c>
      <c r="R3615" s="6" t="s">
        <v>77</v>
      </c>
      <c r="T3615" s="6" t="s">
        <v>80</v>
      </c>
      <c r="X3615" s="2">
        <v>330</v>
      </c>
      <c r="Y3615" s="2" t="s">
        <v>83</v>
      </c>
      <c r="Z3615" s="2" t="s">
        <v>82</v>
      </c>
      <c r="AA3615" s="2">
        <v>330</v>
      </c>
      <c r="AB3615" s="2" t="s">
        <v>81</v>
      </c>
      <c r="AC3615" s="2" t="s">
        <v>82</v>
      </c>
      <c r="AD3615" s="2">
        <v>330</v>
      </c>
      <c r="AE3615" s="2" t="s">
        <v>83</v>
      </c>
      <c r="AF3615" s="2" t="s">
        <v>82</v>
      </c>
      <c r="AG3615" s="2">
        <v>330</v>
      </c>
      <c r="AH3615" s="2" t="s">
        <v>81</v>
      </c>
      <c r="AI3615" s="2" t="s">
        <v>82</v>
      </c>
      <c r="AJ3615" s="2">
        <v>330</v>
      </c>
      <c r="AK3615" s="2" t="s">
        <v>83</v>
      </c>
      <c r="AL3615" s="2" t="s">
        <v>82</v>
      </c>
      <c r="AM3615" s="2">
        <v>330</v>
      </c>
      <c r="AN3615" s="2" t="s">
        <v>81</v>
      </c>
      <c r="AO3615" s="2" t="s">
        <v>82</v>
      </c>
      <c r="AP3615" s="2">
        <v>330</v>
      </c>
      <c r="AQ3615" s="2" t="s">
        <v>83</v>
      </c>
      <c r="AR3615" s="2" t="s">
        <v>82</v>
      </c>
      <c r="AS3615" s="2">
        <v>330</v>
      </c>
      <c r="AT3615" s="2" t="s">
        <v>81</v>
      </c>
      <c r="AU3615" s="2" t="s">
        <v>82</v>
      </c>
      <c r="AV3615" s="2">
        <v>330</v>
      </c>
      <c r="AW3615" s="2" t="s">
        <v>83</v>
      </c>
      <c r="AX3615" s="2" t="s">
        <v>82</v>
      </c>
      <c r="AY3615" s="2">
        <v>330</v>
      </c>
      <c r="AZ3615" s="2" t="s">
        <v>81</v>
      </c>
      <c r="BA3615" s="2" t="s">
        <v>82</v>
      </c>
      <c r="BB3615" s="2">
        <v>330</v>
      </c>
      <c r="BC3615" s="2" t="s">
        <v>83</v>
      </c>
      <c r="BD3615" s="2" t="s">
        <v>82</v>
      </c>
      <c r="BE3615" s="23" t="str">
        <f t="shared" si="570"/>
        <v>EMF nein</v>
      </c>
      <c r="BF3615" s="23" t="str">
        <f t="shared" si="565"/>
        <v/>
      </c>
      <c r="BG3615" s="23" t="str">
        <f t="shared" si="566"/>
        <v/>
      </c>
      <c r="BH3615" s="23">
        <f t="shared" si="571"/>
        <v>0</v>
      </c>
      <c r="BO3615" s="2" t="s">
        <v>14489</v>
      </c>
      <c r="BP3615" s="3">
        <v>1</v>
      </c>
      <c r="BQ3615" s="2" t="s">
        <v>14490</v>
      </c>
    </row>
    <row r="3616" spans="1:69" ht="16.149999999999999" customHeight="1" x14ac:dyDescent="0.25">
      <c r="A3616" s="93">
        <v>3615</v>
      </c>
      <c r="B3616" s="2" t="s">
        <v>211</v>
      </c>
      <c r="C3616" s="17" t="s">
        <v>1792</v>
      </c>
      <c r="D3616" s="2" t="s">
        <v>364</v>
      </c>
      <c r="E3616" s="2" t="s">
        <v>14491</v>
      </c>
      <c r="F3616" s="67">
        <v>43958</v>
      </c>
      <c r="G3616" s="3">
        <f t="shared" si="568"/>
        <v>5</v>
      </c>
      <c r="H3616" s="3">
        <f t="shared" si="569"/>
        <v>2020</v>
      </c>
      <c r="I3616" s="92">
        <v>0.64930555555555602</v>
      </c>
      <c r="J3616" s="20">
        <f t="shared" si="564"/>
        <v>15</v>
      </c>
      <c r="K3616" s="5" t="str">
        <f t="shared" si="567"/>
        <v>ja</v>
      </c>
      <c r="L3616" s="5" t="s">
        <v>91</v>
      </c>
      <c r="M3616" s="6" t="s">
        <v>100</v>
      </c>
      <c r="N3616" s="5">
        <v>60</v>
      </c>
      <c r="O3616" s="5" t="s">
        <v>14492</v>
      </c>
      <c r="P3616" s="127" t="s">
        <v>14493</v>
      </c>
      <c r="R3616" s="6" t="s">
        <v>77</v>
      </c>
      <c r="X3616" s="2">
        <v>1440</v>
      </c>
      <c r="Y3616" s="2" t="s">
        <v>83</v>
      </c>
      <c r="Z3616" s="2" t="s">
        <v>84</v>
      </c>
      <c r="AA3616" s="2">
        <v>1440</v>
      </c>
      <c r="AB3616" s="2" t="s">
        <v>81</v>
      </c>
      <c r="AC3616" s="2" t="s">
        <v>84</v>
      </c>
      <c r="AD3616" s="2">
        <v>1440</v>
      </c>
      <c r="AE3616" s="2" t="s">
        <v>83</v>
      </c>
      <c r="AF3616" s="2" t="s">
        <v>84</v>
      </c>
      <c r="AJ3616" s="2">
        <v>1440</v>
      </c>
      <c r="AK3616" s="2" t="s">
        <v>83</v>
      </c>
      <c r="AL3616" s="2" t="s">
        <v>84</v>
      </c>
      <c r="AM3616" s="2">
        <v>1440</v>
      </c>
      <c r="AN3616" s="2" t="s">
        <v>81</v>
      </c>
      <c r="AO3616" s="2" t="s">
        <v>84</v>
      </c>
      <c r="AP3616" s="2">
        <v>1440</v>
      </c>
      <c r="AQ3616" s="2" t="s">
        <v>83</v>
      </c>
      <c r="AR3616" s="2" t="s">
        <v>84</v>
      </c>
      <c r="AV3616" s="2">
        <v>1440</v>
      </c>
      <c r="AW3616" s="2" t="s">
        <v>83</v>
      </c>
      <c r="AX3616" s="2" t="s">
        <v>84</v>
      </c>
      <c r="AY3616" s="2">
        <v>1440</v>
      </c>
      <c r="AZ3616" s="2" t="s">
        <v>81</v>
      </c>
      <c r="BA3616" s="2" t="s">
        <v>84</v>
      </c>
      <c r="BB3616" s="2">
        <v>1440</v>
      </c>
      <c r="BC3616" s="2" t="s">
        <v>83</v>
      </c>
      <c r="BD3616" s="2" t="s">
        <v>84</v>
      </c>
      <c r="BE3616" s="23" t="str">
        <f t="shared" si="570"/>
        <v>EMF ja</v>
      </c>
      <c r="BF3616" s="23">
        <f t="shared" si="565"/>
        <v>5500</v>
      </c>
      <c r="BG3616" s="23" t="str">
        <f t="shared" si="566"/>
        <v>500+m</v>
      </c>
      <c r="BH3616" s="23">
        <f t="shared" si="571"/>
        <v>1</v>
      </c>
      <c r="BM3616" s="2" t="s">
        <v>162</v>
      </c>
      <c r="BN3616" s="2">
        <v>5500</v>
      </c>
      <c r="BO3616" s="2" t="s">
        <v>14494</v>
      </c>
      <c r="BP3616" s="3">
        <v>1</v>
      </c>
      <c r="BQ3616" s="2" t="s">
        <v>14495</v>
      </c>
    </row>
    <row r="3617" spans="1:104" ht="16.149999999999999" customHeight="1" x14ac:dyDescent="0.25">
      <c r="A3617" s="93">
        <v>3616</v>
      </c>
      <c r="B3617" s="2" t="s">
        <v>211</v>
      </c>
      <c r="C3617" s="17" t="s">
        <v>259</v>
      </c>
      <c r="D3617" s="2" t="s">
        <v>158</v>
      </c>
      <c r="E3617" s="2" t="s">
        <v>8374</v>
      </c>
      <c r="F3617" s="67">
        <v>43962</v>
      </c>
      <c r="G3617" s="3">
        <f t="shared" si="568"/>
        <v>5</v>
      </c>
      <c r="H3617" s="3">
        <f t="shared" si="569"/>
        <v>2020</v>
      </c>
      <c r="I3617" s="92">
        <v>0.51388888888888895</v>
      </c>
      <c r="J3617" s="20">
        <f t="shared" si="564"/>
        <v>12</v>
      </c>
      <c r="K3617" s="5" t="str">
        <f t="shared" si="567"/>
        <v>ja</v>
      </c>
      <c r="L3617" s="5" t="s">
        <v>73</v>
      </c>
      <c r="M3617" s="6" t="s">
        <v>74</v>
      </c>
      <c r="O3617" s="6" t="s">
        <v>101</v>
      </c>
      <c r="P3617" s="127" t="s">
        <v>22556</v>
      </c>
      <c r="R3617" s="6" t="s">
        <v>77</v>
      </c>
      <c r="T3617" s="6" t="s">
        <v>80</v>
      </c>
      <c r="U3617" s="2" t="s">
        <v>74</v>
      </c>
      <c r="V3617" s="5" t="s">
        <v>80</v>
      </c>
      <c r="X3617" s="392">
        <v>570</v>
      </c>
      <c r="Y3617" s="2" t="s">
        <v>94</v>
      </c>
      <c r="Z3617" s="392" t="s">
        <v>168</v>
      </c>
      <c r="AD3617" s="392">
        <v>570</v>
      </c>
      <c r="AE3617" s="2" t="s">
        <v>94</v>
      </c>
      <c r="AF3617" s="392" t="s">
        <v>168</v>
      </c>
      <c r="AJ3617" s="392">
        <v>570</v>
      </c>
      <c r="AK3617" s="392" t="s">
        <v>94</v>
      </c>
      <c r="AL3617" s="392" t="s">
        <v>168</v>
      </c>
      <c r="AM3617" s="392"/>
      <c r="AN3617" s="392"/>
      <c r="AO3617" s="392"/>
      <c r="AP3617" s="392">
        <v>570</v>
      </c>
      <c r="AQ3617" s="392" t="s">
        <v>94</v>
      </c>
      <c r="AR3617" s="392" t="s">
        <v>168</v>
      </c>
      <c r="AV3617" s="392">
        <v>570</v>
      </c>
      <c r="AW3617" s="392" t="s">
        <v>94</v>
      </c>
      <c r="AX3617" s="392" t="s">
        <v>168</v>
      </c>
      <c r="AY3617" s="392"/>
      <c r="AZ3617" s="392"/>
      <c r="BA3617" s="392"/>
      <c r="BB3617" s="392">
        <v>570</v>
      </c>
      <c r="BC3617" s="392" t="s">
        <v>94</v>
      </c>
      <c r="BD3617" s="392" t="s">
        <v>168</v>
      </c>
      <c r="BE3617" s="23" t="str">
        <f t="shared" si="570"/>
        <v>EMF nein</v>
      </c>
      <c r="BF3617" s="23" t="str">
        <f t="shared" si="565"/>
        <v/>
      </c>
      <c r="BG3617" s="23" t="str">
        <f t="shared" si="566"/>
        <v/>
      </c>
      <c r="BH3617" s="23">
        <f t="shared" si="571"/>
        <v>0</v>
      </c>
      <c r="BO3617" s="392" t="s">
        <v>22557</v>
      </c>
      <c r="BP3617" s="3">
        <v>1</v>
      </c>
      <c r="BR3617" s="325" t="s">
        <v>14496</v>
      </c>
    </row>
    <row r="3618" spans="1:104" ht="16.149999999999999" customHeight="1" x14ac:dyDescent="0.25">
      <c r="A3618" s="93">
        <v>3617</v>
      </c>
      <c r="B3618" s="2" t="s">
        <v>211</v>
      </c>
      <c r="C3618" s="17" t="s">
        <v>1188</v>
      </c>
      <c r="D3618" s="2" t="s">
        <v>124</v>
      </c>
      <c r="E3618" s="2" t="s">
        <v>13253</v>
      </c>
      <c r="F3618" s="67">
        <v>40309</v>
      </c>
      <c r="G3618" s="3">
        <f t="shared" si="568"/>
        <v>5</v>
      </c>
      <c r="H3618" s="3">
        <f t="shared" si="569"/>
        <v>2010</v>
      </c>
      <c r="I3618" s="92">
        <v>0.5625</v>
      </c>
      <c r="J3618" s="20">
        <f t="shared" si="564"/>
        <v>13</v>
      </c>
      <c r="K3618" s="5" t="str">
        <f t="shared" si="567"/>
        <v>ja</v>
      </c>
      <c r="L3618" s="5" t="s">
        <v>91</v>
      </c>
      <c r="M3618" s="6" t="s">
        <v>208</v>
      </c>
      <c r="N3618" s="5">
        <v>27</v>
      </c>
      <c r="O3618" s="5" t="s">
        <v>5139</v>
      </c>
      <c r="P3618" s="127" t="s">
        <v>14497</v>
      </c>
      <c r="R3618" s="6" t="s">
        <v>77</v>
      </c>
      <c r="T3618" s="6" t="s">
        <v>202</v>
      </c>
      <c r="U3618" s="2" t="s">
        <v>139</v>
      </c>
      <c r="X3618" s="2">
        <v>280</v>
      </c>
      <c r="Y3618" s="2" t="s">
        <v>81</v>
      </c>
      <c r="Z3618" s="2" t="s">
        <v>84</v>
      </c>
      <c r="AA3618" s="2">
        <v>280</v>
      </c>
      <c r="AB3618" s="2" t="s">
        <v>94</v>
      </c>
      <c r="AC3618" s="2" t="s">
        <v>84</v>
      </c>
      <c r="AD3618" s="2">
        <v>280</v>
      </c>
      <c r="AE3618" s="2" t="s">
        <v>13844</v>
      </c>
      <c r="AF3618" s="2" t="s">
        <v>84</v>
      </c>
      <c r="AG3618" s="2">
        <v>280</v>
      </c>
      <c r="AH3618" s="2" t="s">
        <v>81</v>
      </c>
      <c r="AI3618" s="2" t="s">
        <v>82</v>
      </c>
      <c r="AJ3618" s="2">
        <v>799</v>
      </c>
      <c r="AK3618" s="2" t="s">
        <v>81</v>
      </c>
      <c r="AL3618" s="2" t="s">
        <v>82</v>
      </c>
      <c r="AM3618" s="2">
        <v>799</v>
      </c>
      <c r="AN3618" s="2" t="s">
        <v>81</v>
      </c>
      <c r="AO3618" s="2" t="s">
        <v>82</v>
      </c>
      <c r="AP3618" s="2">
        <v>799</v>
      </c>
      <c r="AQ3618" s="2" t="s">
        <v>83</v>
      </c>
      <c r="AR3618" s="2" t="s">
        <v>82</v>
      </c>
      <c r="BE3618" s="23" t="str">
        <f t="shared" si="570"/>
        <v>EMF nein</v>
      </c>
      <c r="BF3618" s="23" t="str">
        <f t="shared" si="565"/>
        <v/>
      </c>
      <c r="BG3618" s="23" t="str">
        <f t="shared" si="566"/>
        <v/>
      </c>
      <c r="BH3618" s="23">
        <f t="shared" si="571"/>
        <v>0</v>
      </c>
      <c r="BP3618" s="3">
        <v>1</v>
      </c>
      <c r="BQ3618" s="2" t="s">
        <v>14498</v>
      </c>
    </row>
    <row r="3619" spans="1:104" ht="16.149999999999999" customHeight="1" x14ac:dyDescent="0.25">
      <c r="A3619" s="93">
        <v>3618</v>
      </c>
      <c r="B3619" s="2" t="s">
        <v>211</v>
      </c>
      <c r="C3619" s="17" t="s">
        <v>14499</v>
      </c>
      <c r="D3619" s="2" t="s">
        <v>151</v>
      </c>
      <c r="E3619" s="2" t="s">
        <v>14500</v>
      </c>
      <c r="F3619" s="67">
        <v>43961</v>
      </c>
      <c r="G3619" s="3">
        <f t="shared" si="568"/>
        <v>5</v>
      </c>
      <c r="H3619" s="3">
        <f t="shared" si="569"/>
        <v>2020</v>
      </c>
      <c r="I3619" s="92">
        <v>0.99305555555555503</v>
      </c>
      <c r="J3619" s="20">
        <f t="shared" si="564"/>
        <v>23</v>
      </c>
      <c r="K3619" s="5" t="str">
        <f t="shared" si="567"/>
        <v>ja</v>
      </c>
      <c r="L3619" s="5" t="s">
        <v>91</v>
      </c>
      <c r="M3619" s="6" t="s">
        <v>74</v>
      </c>
      <c r="N3619" s="5">
        <v>22</v>
      </c>
      <c r="O3619" s="5" t="s">
        <v>126</v>
      </c>
      <c r="P3619" s="127" t="s">
        <v>14501</v>
      </c>
      <c r="R3619" s="6" t="s">
        <v>77</v>
      </c>
      <c r="T3619" s="6" t="s">
        <v>202</v>
      </c>
      <c r="V3619" s="2" t="s">
        <v>202</v>
      </c>
      <c r="BE3619" s="23" t="str">
        <f t="shared" si="570"/>
        <v>EMF ja</v>
      </c>
      <c r="BF3619" s="23">
        <f t="shared" si="565"/>
        <v>3600</v>
      </c>
      <c r="BG3619" s="23" t="str">
        <f t="shared" si="566"/>
        <v>500+m</v>
      </c>
      <c r="BH3619" s="23">
        <f t="shared" si="571"/>
        <v>1</v>
      </c>
      <c r="BI3619" s="2" t="s">
        <v>162</v>
      </c>
      <c r="BJ3619" s="2">
        <v>3600</v>
      </c>
      <c r="BO3619" s="2" t="s">
        <v>14502</v>
      </c>
      <c r="BP3619" s="3">
        <v>1</v>
      </c>
      <c r="BQ3619" s="2" t="s">
        <v>14503</v>
      </c>
    </row>
    <row r="3620" spans="1:104" ht="16.149999999999999" customHeight="1" x14ac:dyDescent="0.25">
      <c r="A3620" s="93">
        <v>3619</v>
      </c>
      <c r="B3620" s="2" t="s">
        <v>211</v>
      </c>
      <c r="C3620" s="74" t="s">
        <v>7442</v>
      </c>
      <c r="D3620" s="2" t="s">
        <v>124</v>
      </c>
      <c r="E3620" s="2" t="s">
        <v>7612</v>
      </c>
      <c r="F3620" s="67">
        <v>43961</v>
      </c>
      <c r="G3620" s="3">
        <f t="shared" si="568"/>
        <v>5</v>
      </c>
      <c r="H3620" s="3">
        <f t="shared" si="569"/>
        <v>2020</v>
      </c>
      <c r="I3620" s="92">
        <v>0.5625</v>
      </c>
      <c r="J3620" s="20">
        <f t="shared" si="564"/>
        <v>13</v>
      </c>
      <c r="K3620" s="5" t="str">
        <f t="shared" si="567"/>
        <v>ja</v>
      </c>
      <c r="L3620" s="5" t="s">
        <v>91</v>
      </c>
      <c r="M3620" s="6" t="s">
        <v>100</v>
      </c>
      <c r="N3620" s="5">
        <v>32</v>
      </c>
      <c r="O3620" s="5" t="s">
        <v>126</v>
      </c>
      <c r="P3620" s="127" t="s">
        <v>14504</v>
      </c>
      <c r="R3620" s="6" t="s">
        <v>77</v>
      </c>
      <c r="T3620" s="6" t="s">
        <v>80</v>
      </c>
      <c r="X3620" s="2">
        <v>2000</v>
      </c>
      <c r="Y3620" s="2" t="s">
        <v>81</v>
      </c>
      <c r="Z3620" s="2" t="s">
        <v>82</v>
      </c>
      <c r="AA3620" s="2" t="s">
        <v>109</v>
      </c>
      <c r="AD3620" s="2">
        <v>2000</v>
      </c>
      <c r="AE3620" s="2" t="s">
        <v>83</v>
      </c>
      <c r="AF3620" s="2" t="s">
        <v>82</v>
      </c>
      <c r="AG3620" s="2">
        <v>2000</v>
      </c>
      <c r="AH3620" s="2" t="s">
        <v>83</v>
      </c>
      <c r="AI3620" s="2" t="s">
        <v>82</v>
      </c>
      <c r="AJ3620" s="2">
        <v>2330</v>
      </c>
      <c r="AK3620" s="2" t="s">
        <v>81</v>
      </c>
      <c r="AL3620" s="2" t="s">
        <v>82</v>
      </c>
      <c r="AM3620" s="2">
        <v>2330</v>
      </c>
      <c r="AN3620" s="2" t="s">
        <v>81</v>
      </c>
      <c r="AO3620" s="2" t="s">
        <v>82</v>
      </c>
      <c r="AP3620" s="2">
        <v>2330</v>
      </c>
      <c r="AQ3620" s="2" t="s">
        <v>83</v>
      </c>
      <c r="AR3620" s="2" t="s">
        <v>82</v>
      </c>
      <c r="AS3620" s="2">
        <v>2330</v>
      </c>
      <c r="AT3620" s="2" t="s">
        <v>83</v>
      </c>
      <c r="AU3620" s="2" t="s">
        <v>82</v>
      </c>
      <c r="BE3620" s="23" t="str">
        <f t="shared" si="570"/>
        <v>EMF nein</v>
      </c>
      <c r="BF3620" s="23" t="str">
        <f t="shared" si="565"/>
        <v/>
      </c>
      <c r="BG3620" s="23" t="str">
        <f t="shared" si="566"/>
        <v/>
      </c>
      <c r="BH3620" s="23">
        <f t="shared" si="571"/>
        <v>0</v>
      </c>
      <c r="BO3620" s="2" t="s">
        <v>14505</v>
      </c>
      <c r="BP3620" s="3">
        <v>1</v>
      </c>
      <c r="BQ3620" s="2" t="s">
        <v>14506</v>
      </c>
    </row>
    <row r="3621" spans="1:104" ht="16.149999999999999" customHeight="1" x14ac:dyDescent="0.25">
      <c r="A3621" s="93">
        <v>3620</v>
      </c>
      <c r="B3621" s="2" t="s">
        <v>211</v>
      </c>
      <c r="C3621" s="74" t="s">
        <v>119</v>
      </c>
      <c r="D3621" s="2" t="s">
        <v>89</v>
      </c>
      <c r="E3621" s="2" t="s">
        <v>14312</v>
      </c>
      <c r="F3621" s="67">
        <v>43960</v>
      </c>
      <c r="G3621" s="3">
        <f t="shared" si="568"/>
        <v>5</v>
      </c>
      <c r="H3621" s="3">
        <f t="shared" si="569"/>
        <v>2020</v>
      </c>
      <c r="I3621" s="92">
        <v>0.62152777777777801</v>
      </c>
      <c r="J3621" s="20">
        <f t="shared" si="564"/>
        <v>14</v>
      </c>
      <c r="K3621" s="5" t="str">
        <f t="shared" si="567"/>
        <v>ja</v>
      </c>
      <c r="L3621" s="5" t="s">
        <v>73</v>
      </c>
      <c r="M3621" s="6" t="s">
        <v>100</v>
      </c>
      <c r="N3621" s="5">
        <v>38</v>
      </c>
      <c r="O3621" s="5" t="s">
        <v>75</v>
      </c>
      <c r="P3621" s="127" t="s">
        <v>14507</v>
      </c>
      <c r="R3621" s="6" t="s">
        <v>77</v>
      </c>
      <c r="T3621" s="6" t="s">
        <v>80</v>
      </c>
      <c r="X3621" s="2">
        <v>200</v>
      </c>
      <c r="Y3621" s="2" t="s">
        <v>83</v>
      </c>
      <c r="AD3621" s="2">
        <v>200</v>
      </c>
      <c r="AE3621" s="2" t="s">
        <v>83</v>
      </c>
      <c r="AJ3621" s="2">
        <v>325</v>
      </c>
      <c r="AK3621" s="2" t="s">
        <v>81</v>
      </c>
      <c r="AL3621" s="2" t="s">
        <v>109</v>
      </c>
      <c r="AM3621" s="2">
        <v>325</v>
      </c>
      <c r="AN3621" s="2" t="s">
        <v>81</v>
      </c>
      <c r="AP3621" s="2">
        <v>325</v>
      </c>
      <c r="AQ3621" s="2" t="s">
        <v>83</v>
      </c>
      <c r="AS3621" s="2">
        <v>325</v>
      </c>
      <c r="AT3621" s="2" t="s">
        <v>81</v>
      </c>
      <c r="BE3621" s="23" t="str">
        <f t="shared" si="570"/>
        <v>EMF nein</v>
      </c>
      <c r="BF3621" s="23" t="str">
        <f t="shared" si="565"/>
        <v/>
      </c>
      <c r="BG3621" s="23" t="str">
        <f t="shared" si="566"/>
        <v/>
      </c>
      <c r="BH3621" s="23">
        <f t="shared" si="571"/>
        <v>0</v>
      </c>
      <c r="BO3621" s="2" t="s">
        <v>14508</v>
      </c>
      <c r="BP3621" s="3">
        <v>1</v>
      </c>
      <c r="BQ3621" s="2" t="s">
        <v>14509</v>
      </c>
    </row>
    <row r="3622" spans="1:104" ht="16.149999999999999" customHeight="1" x14ac:dyDescent="0.25">
      <c r="A3622" s="93">
        <v>3621</v>
      </c>
      <c r="B3622" s="2" t="s">
        <v>211</v>
      </c>
      <c r="C3622" s="154" t="s">
        <v>3918</v>
      </c>
      <c r="D3622" s="2" t="s">
        <v>364</v>
      </c>
      <c r="E3622" s="2" t="s">
        <v>14510</v>
      </c>
      <c r="F3622" s="67">
        <v>43962</v>
      </c>
      <c r="G3622" s="3">
        <f t="shared" si="568"/>
        <v>5</v>
      </c>
      <c r="H3622" s="3">
        <f t="shared" si="569"/>
        <v>2020</v>
      </c>
      <c r="I3622" s="92"/>
      <c r="J3622" s="20" t="str">
        <f t="shared" si="564"/>
        <v/>
      </c>
      <c r="K3622" s="5" t="str">
        <f t="shared" si="567"/>
        <v>ja</v>
      </c>
      <c r="L3622" s="5" t="s">
        <v>91</v>
      </c>
      <c r="M3622" s="6" t="s">
        <v>1328</v>
      </c>
      <c r="O3622" s="5" t="s">
        <v>5139</v>
      </c>
      <c r="P3622" s="127" t="s">
        <v>14511</v>
      </c>
      <c r="R3622" s="6" t="s">
        <v>77</v>
      </c>
      <c r="W3622" s="2" t="s">
        <v>14512</v>
      </c>
      <c r="X3622" s="2">
        <v>171</v>
      </c>
      <c r="Y3622" s="2" t="s">
        <v>81</v>
      </c>
      <c r="Z3622" s="2" t="s">
        <v>161</v>
      </c>
      <c r="AA3622" s="2">
        <v>171</v>
      </c>
      <c r="AB3622" s="2" t="s">
        <v>81</v>
      </c>
      <c r="AC3622" s="2" t="s">
        <v>161</v>
      </c>
      <c r="AD3622" s="2">
        <v>171</v>
      </c>
      <c r="AE3622" s="2" t="s">
        <v>83</v>
      </c>
      <c r="AF3622" s="2" t="s">
        <v>161</v>
      </c>
      <c r="AG3622" s="2">
        <v>574</v>
      </c>
      <c r="AH3622" s="2" t="s">
        <v>81</v>
      </c>
      <c r="AI3622" s="2" t="s">
        <v>84</v>
      </c>
      <c r="AL3622" s="2" t="s">
        <v>109</v>
      </c>
      <c r="BE3622" s="23" t="str">
        <f t="shared" si="570"/>
        <v>EMF nein</v>
      </c>
      <c r="BF3622" s="23" t="str">
        <f t="shared" si="565"/>
        <v/>
      </c>
      <c r="BG3622" s="23" t="str">
        <f t="shared" si="566"/>
        <v/>
      </c>
      <c r="BH3622" s="23">
        <f t="shared" si="571"/>
        <v>0</v>
      </c>
      <c r="BO3622" s="2" t="s">
        <v>14513</v>
      </c>
      <c r="BP3622" s="3">
        <v>1</v>
      </c>
      <c r="BQ3622" s="2" t="s">
        <v>14514</v>
      </c>
    </row>
    <row r="3623" spans="1:104" ht="16.149999999999999" customHeight="1" x14ac:dyDescent="0.25">
      <c r="A3623" s="93">
        <v>3622</v>
      </c>
      <c r="B3623" s="2" t="s">
        <v>135</v>
      </c>
      <c r="C3623" s="16" t="s">
        <v>14515</v>
      </c>
      <c r="D3623" s="2" t="s">
        <v>172</v>
      </c>
      <c r="E3623" s="2" t="s">
        <v>247</v>
      </c>
      <c r="F3623" s="67">
        <v>43964</v>
      </c>
      <c r="G3623" s="3">
        <f t="shared" si="568"/>
        <v>5</v>
      </c>
      <c r="H3623" s="3">
        <f t="shared" si="569"/>
        <v>2020</v>
      </c>
      <c r="I3623" s="92">
        <v>0.60416666666666696</v>
      </c>
      <c r="J3623" s="20">
        <f t="shared" si="564"/>
        <v>14</v>
      </c>
      <c r="K3623" s="5" t="str">
        <f t="shared" si="567"/>
        <v>ja</v>
      </c>
      <c r="L3623" s="5" t="s">
        <v>91</v>
      </c>
      <c r="M3623" s="6" t="s">
        <v>139</v>
      </c>
      <c r="O3623" s="5" t="s">
        <v>75</v>
      </c>
      <c r="P3623" s="127" t="s">
        <v>14516</v>
      </c>
      <c r="R3623" s="6" t="s">
        <v>77</v>
      </c>
      <c r="T3623" s="6" t="s">
        <v>80</v>
      </c>
      <c r="X3623" s="2">
        <v>40</v>
      </c>
      <c r="Y3623" s="2" t="s">
        <v>94</v>
      </c>
      <c r="Z3623" s="2" t="s">
        <v>84</v>
      </c>
      <c r="AA3623" s="2">
        <v>40</v>
      </c>
      <c r="AB3623" s="2" t="s">
        <v>94</v>
      </c>
      <c r="AC3623" s="2" t="s">
        <v>84</v>
      </c>
      <c r="AD3623" s="2">
        <v>40</v>
      </c>
      <c r="AE3623" s="2" t="s">
        <v>81</v>
      </c>
      <c r="AF3623" s="2" t="s">
        <v>84</v>
      </c>
      <c r="BE3623" s="23" t="str">
        <f t="shared" si="570"/>
        <v>EMF ja</v>
      </c>
      <c r="BF3623" s="23">
        <f t="shared" si="565"/>
        <v>720</v>
      </c>
      <c r="BG3623" s="23" t="str">
        <f t="shared" si="566"/>
        <v>500+m</v>
      </c>
      <c r="BH3623" s="23">
        <f t="shared" si="571"/>
        <v>1</v>
      </c>
      <c r="BI3623" s="2" t="s">
        <v>162</v>
      </c>
      <c r="BJ3623" s="2">
        <v>720</v>
      </c>
      <c r="BO3623" s="2" t="s">
        <v>14517</v>
      </c>
      <c r="BP3623" s="3">
        <v>1</v>
      </c>
      <c r="BQ3623" s="2" t="s">
        <v>14518</v>
      </c>
    </row>
    <row r="3624" spans="1:104" ht="16.149999999999999" customHeight="1" x14ac:dyDescent="0.25">
      <c r="A3624" s="93">
        <v>3623</v>
      </c>
      <c r="B3624" s="2" t="s">
        <v>211</v>
      </c>
      <c r="C3624" s="16" t="s">
        <v>4519</v>
      </c>
      <c r="D3624" s="2" t="s">
        <v>71</v>
      </c>
      <c r="E3624" s="2" t="s">
        <v>13108</v>
      </c>
      <c r="F3624" s="67">
        <v>43963</v>
      </c>
      <c r="G3624" s="3">
        <f t="shared" si="568"/>
        <v>5</v>
      </c>
      <c r="H3624" s="3">
        <f t="shared" si="569"/>
        <v>2020</v>
      </c>
      <c r="I3624" s="92">
        <v>0.45833333333333298</v>
      </c>
      <c r="J3624" s="20">
        <f t="shared" si="564"/>
        <v>11</v>
      </c>
      <c r="K3624" s="5" t="str">
        <f t="shared" si="567"/>
        <v>ja</v>
      </c>
      <c r="L3624" s="5" t="s">
        <v>73</v>
      </c>
      <c r="M3624" s="6" t="s">
        <v>115</v>
      </c>
      <c r="N3624" s="5">
        <v>65</v>
      </c>
      <c r="O3624" s="5" t="s">
        <v>5139</v>
      </c>
      <c r="P3624" s="127" t="s">
        <v>1027</v>
      </c>
      <c r="R3624" s="6" t="s">
        <v>77</v>
      </c>
      <c r="T3624" s="6" t="s">
        <v>80</v>
      </c>
      <c r="X3624" s="2">
        <v>585</v>
      </c>
      <c r="Y3624" s="2" t="s">
        <v>83</v>
      </c>
      <c r="Z3624" s="2" t="s">
        <v>168</v>
      </c>
      <c r="AA3624" s="2">
        <v>585</v>
      </c>
      <c r="AB3624" s="2" t="s">
        <v>81</v>
      </c>
      <c r="AC3624" s="2" t="s">
        <v>168</v>
      </c>
      <c r="AD3624" s="2">
        <v>585</v>
      </c>
      <c r="AE3624" s="2" t="s">
        <v>83</v>
      </c>
      <c r="AF3624" s="2" t="s">
        <v>168</v>
      </c>
      <c r="AJ3624" s="2">
        <v>585</v>
      </c>
      <c r="AK3624" s="2" t="s">
        <v>83</v>
      </c>
      <c r="AL3624" s="2" t="s">
        <v>168</v>
      </c>
      <c r="AM3624" s="2">
        <v>585</v>
      </c>
      <c r="AN3624" s="2" t="s">
        <v>81</v>
      </c>
      <c r="AO3624" s="2" t="s">
        <v>168</v>
      </c>
      <c r="AP3624" s="2">
        <v>585</v>
      </c>
      <c r="AQ3624" s="2" t="s">
        <v>83</v>
      </c>
      <c r="AR3624" s="2" t="s">
        <v>168</v>
      </c>
      <c r="AV3624" s="2">
        <v>1675</v>
      </c>
      <c r="AW3624" s="2" t="s">
        <v>81</v>
      </c>
      <c r="AX3624" s="2" t="s">
        <v>82</v>
      </c>
      <c r="AY3624" s="2">
        <v>1675</v>
      </c>
      <c r="AZ3624" s="2" t="s">
        <v>81</v>
      </c>
      <c r="BA3624" s="2" t="s">
        <v>82</v>
      </c>
      <c r="BB3624" s="2">
        <v>1675</v>
      </c>
      <c r="BC3624" s="2" t="s">
        <v>83</v>
      </c>
      <c r="BD3624" s="2" t="s">
        <v>82</v>
      </c>
      <c r="BE3624" s="23" t="str">
        <f t="shared" si="570"/>
        <v>EMF ja</v>
      </c>
      <c r="BF3624" s="23">
        <f t="shared" si="565"/>
        <v>370</v>
      </c>
      <c r="BG3624" s="23" t="str">
        <f t="shared" si="566"/>
        <v>100-499m</v>
      </c>
      <c r="BH3624" s="23">
        <f t="shared" si="571"/>
        <v>1</v>
      </c>
      <c r="BM3624" s="2" t="s">
        <v>162</v>
      </c>
      <c r="BN3624" s="2">
        <v>370</v>
      </c>
      <c r="BO3624" s="2" t="s">
        <v>14519</v>
      </c>
      <c r="BP3624" s="3">
        <v>1</v>
      </c>
      <c r="BQ3624" s="2" t="s">
        <v>14520</v>
      </c>
    </row>
    <row r="3625" spans="1:104" ht="16.149999999999999" customHeight="1" x14ac:dyDescent="0.25">
      <c r="A3625" s="93">
        <v>3624</v>
      </c>
      <c r="B3625" s="2" t="s">
        <v>135</v>
      </c>
      <c r="C3625" s="16" t="s">
        <v>212</v>
      </c>
      <c r="D3625" s="2" t="s">
        <v>71</v>
      </c>
      <c r="E3625" s="2" t="s">
        <v>4248</v>
      </c>
      <c r="F3625" s="67">
        <v>43963</v>
      </c>
      <c r="G3625" s="3">
        <f t="shared" si="568"/>
        <v>5</v>
      </c>
      <c r="H3625" s="3">
        <f t="shared" si="569"/>
        <v>2020</v>
      </c>
      <c r="I3625" s="92">
        <v>0.48263888888888901</v>
      </c>
      <c r="J3625" s="20">
        <f t="shared" si="564"/>
        <v>11</v>
      </c>
      <c r="K3625" s="5" t="str">
        <f t="shared" si="567"/>
        <v>ja</v>
      </c>
      <c r="L3625" s="5" t="s">
        <v>91</v>
      </c>
      <c r="M3625" s="6" t="s">
        <v>2721</v>
      </c>
      <c r="N3625" s="5">
        <v>33</v>
      </c>
      <c r="O3625" s="5" t="s">
        <v>5139</v>
      </c>
      <c r="P3625" s="127" t="s">
        <v>14521</v>
      </c>
      <c r="R3625" s="6" t="s">
        <v>77</v>
      </c>
      <c r="T3625" s="6" t="s">
        <v>80</v>
      </c>
      <c r="X3625" s="2">
        <v>390</v>
      </c>
      <c r="Y3625" s="2" t="s">
        <v>83</v>
      </c>
      <c r="Z3625" s="2" t="s">
        <v>84</v>
      </c>
      <c r="AA3625" s="2">
        <v>390</v>
      </c>
      <c r="AB3625" s="2" t="s">
        <v>81</v>
      </c>
      <c r="AC3625" s="2" t="s">
        <v>84</v>
      </c>
      <c r="AD3625" s="2">
        <v>390</v>
      </c>
      <c r="AE3625" s="2" t="s">
        <v>83</v>
      </c>
      <c r="AF3625" s="2" t="s">
        <v>84</v>
      </c>
      <c r="AG3625" s="2">
        <v>390</v>
      </c>
      <c r="AH3625" s="2" t="s">
        <v>83</v>
      </c>
      <c r="AI3625" s="2" t="s">
        <v>84</v>
      </c>
      <c r="BE3625" s="23" t="str">
        <f t="shared" si="570"/>
        <v>EMF nein</v>
      </c>
      <c r="BF3625" s="23" t="str">
        <f t="shared" si="565"/>
        <v/>
      </c>
      <c r="BG3625" s="23" t="str">
        <f t="shared" si="566"/>
        <v/>
      </c>
      <c r="BH3625" s="23">
        <f t="shared" si="571"/>
        <v>0</v>
      </c>
      <c r="BO3625" s="2" t="s">
        <v>14522</v>
      </c>
      <c r="BP3625" s="3">
        <v>1</v>
      </c>
      <c r="BQ3625" s="2" t="s">
        <v>14523</v>
      </c>
    </row>
    <row r="3626" spans="1:104" ht="16.149999999999999" customHeight="1" x14ac:dyDescent="0.25">
      <c r="A3626" s="93">
        <v>3625</v>
      </c>
      <c r="B3626" s="2" t="s">
        <v>211</v>
      </c>
      <c r="C3626" s="118" t="s">
        <v>540</v>
      </c>
      <c r="D3626" s="2" t="s">
        <v>124</v>
      </c>
      <c r="E3626" s="2" t="s">
        <v>2703</v>
      </c>
      <c r="F3626" s="67">
        <v>43965</v>
      </c>
      <c r="G3626" s="3">
        <f t="shared" si="568"/>
        <v>5</v>
      </c>
      <c r="H3626" s="3">
        <f t="shared" si="569"/>
        <v>2020</v>
      </c>
      <c r="I3626" s="92">
        <v>0.211805555555556</v>
      </c>
      <c r="J3626" s="20">
        <f t="shared" si="564"/>
        <v>5</v>
      </c>
      <c r="K3626" s="5" t="str">
        <f t="shared" si="567"/>
        <v>ja</v>
      </c>
      <c r="L3626" s="5" t="s">
        <v>91</v>
      </c>
      <c r="M3626" s="6" t="s">
        <v>74</v>
      </c>
      <c r="N3626" s="5">
        <v>60</v>
      </c>
      <c r="O3626" s="5" t="s">
        <v>5139</v>
      </c>
      <c r="P3626" s="127" t="s">
        <v>14524</v>
      </c>
      <c r="R3626" s="6" t="s">
        <v>335</v>
      </c>
      <c r="T3626" s="6" t="s">
        <v>80</v>
      </c>
      <c r="U3626" s="2" t="s">
        <v>139</v>
      </c>
      <c r="W3626" s="2" t="s">
        <v>14525</v>
      </c>
      <c r="X3626" s="2">
        <v>427</v>
      </c>
      <c r="Y3626" s="2" t="s">
        <v>81</v>
      </c>
      <c r="Z3626" s="2" t="s">
        <v>82</v>
      </c>
      <c r="AA3626" s="2">
        <v>427</v>
      </c>
      <c r="AB3626" s="2" t="s">
        <v>81</v>
      </c>
      <c r="AC3626" s="2" t="s">
        <v>82</v>
      </c>
      <c r="AD3626" s="2">
        <v>427</v>
      </c>
      <c r="AE3626" s="2" t="s">
        <v>83</v>
      </c>
      <c r="AF3626" s="2" t="s">
        <v>82</v>
      </c>
      <c r="AG3626" s="2">
        <v>427</v>
      </c>
      <c r="AH3626" s="2" t="s">
        <v>81</v>
      </c>
      <c r="AI3626" s="2" t="s">
        <v>82</v>
      </c>
      <c r="AJ3626" s="2">
        <v>295</v>
      </c>
      <c r="AK3626" s="2" t="s">
        <v>81</v>
      </c>
      <c r="AL3626" s="2" t="s">
        <v>82</v>
      </c>
      <c r="AP3626" s="2">
        <v>295</v>
      </c>
      <c r="AQ3626" s="2" t="s">
        <v>81</v>
      </c>
      <c r="AR3626" s="2" t="s">
        <v>82</v>
      </c>
      <c r="BE3626" s="23" t="str">
        <f t="shared" si="570"/>
        <v>EMF ja</v>
      </c>
      <c r="BF3626" s="23">
        <f t="shared" si="565"/>
        <v>1600</v>
      </c>
      <c r="BG3626" s="23" t="str">
        <f t="shared" si="566"/>
        <v>500+m</v>
      </c>
      <c r="BH3626" s="23">
        <f t="shared" si="571"/>
        <v>2</v>
      </c>
      <c r="BI3626" s="2" t="s">
        <v>162</v>
      </c>
      <c r="BM3626" s="2" t="s">
        <v>162</v>
      </c>
      <c r="BN3626" s="2">
        <v>1600</v>
      </c>
      <c r="BP3626" s="3">
        <v>1</v>
      </c>
      <c r="BQ3626" s="2" t="s">
        <v>14526</v>
      </c>
    </row>
    <row r="3627" spans="1:104" ht="16.149999999999999" customHeight="1" x14ac:dyDescent="0.25">
      <c r="A3627" s="93">
        <v>3626</v>
      </c>
      <c r="B3627" s="2" t="s">
        <v>135</v>
      </c>
      <c r="C3627" s="16" t="s">
        <v>14527</v>
      </c>
      <c r="D3627" s="2" t="s">
        <v>89</v>
      </c>
      <c r="E3627" s="2" t="s">
        <v>14528</v>
      </c>
      <c r="F3627" s="67">
        <v>43965</v>
      </c>
      <c r="G3627" s="3">
        <f t="shared" si="568"/>
        <v>5</v>
      </c>
      <c r="H3627" s="3">
        <f t="shared" si="569"/>
        <v>2020</v>
      </c>
      <c r="I3627" s="92">
        <v>0.29513888888888901</v>
      </c>
      <c r="J3627" s="20">
        <f t="shared" si="564"/>
        <v>7</v>
      </c>
      <c r="K3627" s="5" t="str">
        <f t="shared" si="567"/>
        <v>ja</v>
      </c>
      <c r="L3627" s="5" t="s">
        <v>91</v>
      </c>
      <c r="M3627" s="6" t="s">
        <v>139</v>
      </c>
      <c r="N3627" s="5">
        <v>55</v>
      </c>
      <c r="O3627" s="5" t="s">
        <v>75</v>
      </c>
      <c r="P3627" s="127" t="s">
        <v>14529</v>
      </c>
      <c r="R3627" s="6" t="s">
        <v>335</v>
      </c>
      <c r="U3627" s="2" t="s">
        <v>115</v>
      </c>
      <c r="V3627" s="2" t="s">
        <v>80</v>
      </c>
      <c r="BE3627" s="23" t="str">
        <f t="shared" si="570"/>
        <v>EMF ja</v>
      </c>
      <c r="BF3627" s="23">
        <f t="shared" si="565"/>
        <v>2500</v>
      </c>
      <c r="BG3627" s="23" t="str">
        <f t="shared" si="566"/>
        <v>500+m</v>
      </c>
      <c r="BH3627" s="23">
        <f t="shared" si="571"/>
        <v>1</v>
      </c>
      <c r="BI3627" s="2" t="s">
        <v>162</v>
      </c>
      <c r="BJ3627" s="2">
        <v>2500</v>
      </c>
      <c r="BO3627" s="2" t="s">
        <v>14530</v>
      </c>
      <c r="BP3627" s="3">
        <v>1</v>
      </c>
      <c r="BQ3627" s="2" t="s">
        <v>14531</v>
      </c>
    </row>
    <row r="3628" spans="1:104" ht="16.149999999999999" customHeight="1" x14ac:dyDescent="0.25">
      <c r="A3628" s="93">
        <v>3627</v>
      </c>
      <c r="B3628" s="2" t="s">
        <v>135</v>
      </c>
      <c r="C3628" s="17" t="s">
        <v>14532</v>
      </c>
      <c r="D3628" s="2" t="s">
        <v>137</v>
      </c>
      <c r="E3628" s="2" t="s">
        <v>2703</v>
      </c>
      <c r="F3628" s="67">
        <v>43965</v>
      </c>
      <c r="G3628" s="3">
        <f t="shared" si="568"/>
        <v>5</v>
      </c>
      <c r="H3628" s="3">
        <f t="shared" si="569"/>
        <v>2020</v>
      </c>
      <c r="I3628" s="92">
        <v>0.26944444444444399</v>
      </c>
      <c r="J3628" s="20">
        <f t="shared" si="564"/>
        <v>6</v>
      </c>
      <c r="K3628" s="5" t="str">
        <f t="shared" si="567"/>
        <v>ja</v>
      </c>
      <c r="L3628" s="5" t="s">
        <v>91</v>
      </c>
      <c r="M3628" s="6" t="s">
        <v>354</v>
      </c>
      <c r="N3628" s="5">
        <v>65</v>
      </c>
      <c r="O3628" s="5" t="s">
        <v>126</v>
      </c>
      <c r="P3628" s="127" t="s">
        <v>14533</v>
      </c>
      <c r="R3628" s="6" t="s">
        <v>77</v>
      </c>
      <c r="S3628" s="5" t="s">
        <v>14408</v>
      </c>
      <c r="BE3628" s="23" t="str">
        <f t="shared" si="570"/>
        <v>EMF ja</v>
      </c>
      <c r="BF3628" s="23">
        <f t="shared" si="565"/>
        <v>350</v>
      </c>
      <c r="BG3628" s="23" t="str">
        <f t="shared" si="566"/>
        <v>100-499m</v>
      </c>
      <c r="BH3628" s="23">
        <f t="shared" si="571"/>
        <v>2</v>
      </c>
      <c r="BI3628" s="2" t="s">
        <v>162</v>
      </c>
      <c r="BJ3628" s="2">
        <v>350</v>
      </c>
      <c r="BM3628" s="2" t="s">
        <v>162</v>
      </c>
      <c r="BN3628" s="2">
        <v>700</v>
      </c>
      <c r="BO3628" s="2" t="s">
        <v>14534</v>
      </c>
      <c r="BP3628" s="3">
        <v>1</v>
      </c>
      <c r="BQ3628" s="2" t="s">
        <v>14535</v>
      </c>
    </row>
    <row r="3629" spans="1:104" ht="16.149999999999999" customHeight="1" x14ac:dyDescent="0.25">
      <c r="A3629" s="93">
        <v>3628</v>
      </c>
      <c r="B3629" s="2" t="s">
        <v>87</v>
      </c>
      <c r="C3629" s="17" t="s">
        <v>14536</v>
      </c>
      <c r="D3629" s="2" t="s">
        <v>137</v>
      </c>
      <c r="E3629" s="2" t="s">
        <v>14537</v>
      </c>
      <c r="F3629" s="67">
        <v>43965</v>
      </c>
      <c r="G3629" s="3">
        <f t="shared" si="568"/>
        <v>5</v>
      </c>
      <c r="H3629" s="3">
        <f t="shared" si="569"/>
        <v>2020</v>
      </c>
      <c r="I3629" s="92">
        <v>0.61458333333333304</v>
      </c>
      <c r="J3629" s="20">
        <f t="shared" si="564"/>
        <v>14</v>
      </c>
      <c r="K3629" s="5" t="str">
        <f t="shared" si="567"/>
        <v>ja</v>
      </c>
      <c r="L3629" s="5" t="s">
        <v>91</v>
      </c>
      <c r="M3629" s="6" t="s">
        <v>74</v>
      </c>
      <c r="N3629" s="5">
        <v>71</v>
      </c>
      <c r="O3629" s="5" t="s">
        <v>75</v>
      </c>
      <c r="P3629" s="127" t="s">
        <v>11071</v>
      </c>
      <c r="R3629" s="6" t="s">
        <v>77</v>
      </c>
      <c r="S3629" s="5" t="s">
        <v>78</v>
      </c>
      <c r="BE3629" s="23" t="str">
        <f t="shared" si="570"/>
        <v>EMF ja</v>
      </c>
      <c r="BF3629" s="23">
        <f t="shared" si="565"/>
        <v>1020</v>
      </c>
      <c r="BG3629" s="23" t="str">
        <f t="shared" si="566"/>
        <v>500+m</v>
      </c>
      <c r="BH3629" s="23">
        <f t="shared" si="571"/>
        <v>2</v>
      </c>
      <c r="BI3629" s="2" t="s">
        <v>162</v>
      </c>
      <c r="BJ3629" s="2">
        <v>1020</v>
      </c>
      <c r="BM3629" s="2" t="s">
        <v>162</v>
      </c>
      <c r="BN3629" s="2">
        <v>1080</v>
      </c>
      <c r="BO3629" s="2" t="s">
        <v>14538</v>
      </c>
      <c r="BP3629" s="3">
        <v>1</v>
      </c>
      <c r="BQ3629" s="2" t="s">
        <v>14539</v>
      </c>
    </row>
    <row r="3630" spans="1:104" ht="16.149999999999999" customHeight="1" x14ac:dyDescent="0.25">
      <c r="A3630" s="93">
        <v>3629</v>
      </c>
      <c r="B3630" s="2" t="s">
        <v>211</v>
      </c>
      <c r="C3630" s="17" t="s">
        <v>14540</v>
      </c>
      <c r="D3630" s="2" t="s">
        <v>151</v>
      </c>
      <c r="E3630" s="2" t="s">
        <v>1680</v>
      </c>
      <c r="F3630" s="67">
        <v>43963</v>
      </c>
      <c r="G3630" s="3">
        <f t="shared" si="568"/>
        <v>5</v>
      </c>
      <c r="H3630" s="3">
        <f t="shared" si="569"/>
        <v>2020</v>
      </c>
      <c r="I3630" s="92">
        <v>0.25347222222222199</v>
      </c>
      <c r="J3630" s="20">
        <f t="shared" si="564"/>
        <v>6</v>
      </c>
      <c r="K3630" s="5" t="str">
        <f t="shared" si="567"/>
        <v>ja</v>
      </c>
      <c r="L3630" s="5" t="s">
        <v>91</v>
      </c>
      <c r="M3630" s="6" t="s">
        <v>74</v>
      </c>
      <c r="N3630" s="5">
        <v>37</v>
      </c>
      <c r="O3630" s="5" t="s">
        <v>5139</v>
      </c>
      <c r="P3630" s="127" t="s">
        <v>14541</v>
      </c>
      <c r="R3630" s="6" t="s">
        <v>77</v>
      </c>
      <c r="S3630" s="5" t="s">
        <v>14408</v>
      </c>
      <c r="T3630" s="6" t="s">
        <v>80</v>
      </c>
      <c r="X3630" s="2">
        <v>2690</v>
      </c>
      <c r="Y3630" s="2" t="s">
        <v>81</v>
      </c>
      <c r="Z3630" s="2" t="s">
        <v>82</v>
      </c>
      <c r="AA3630" s="2">
        <v>2690</v>
      </c>
      <c r="AB3630" s="2" t="s">
        <v>81</v>
      </c>
      <c r="AC3630" s="2" t="s">
        <v>82</v>
      </c>
      <c r="AD3630" s="2">
        <v>2690</v>
      </c>
      <c r="AE3630" s="2" t="s">
        <v>83</v>
      </c>
      <c r="AF3630" s="2" t="s">
        <v>82</v>
      </c>
      <c r="AG3630" s="2">
        <v>2690</v>
      </c>
      <c r="AH3630" s="2" t="s">
        <v>81</v>
      </c>
      <c r="AI3630" s="2" t="s">
        <v>82</v>
      </c>
      <c r="AJ3630" s="2">
        <v>2690</v>
      </c>
      <c r="AK3630" s="2" t="s">
        <v>81</v>
      </c>
      <c r="AL3630" s="2" t="s">
        <v>82</v>
      </c>
      <c r="AM3630" s="2">
        <v>2690</v>
      </c>
      <c r="AN3630" s="2" t="s">
        <v>81</v>
      </c>
      <c r="AO3630" s="2" t="s">
        <v>82</v>
      </c>
      <c r="AP3630" s="2">
        <v>2690</v>
      </c>
      <c r="AQ3630" s="2" t="s">
        <v>83</v>
      </c>
      <c r="AR3630" s="2" t="s">
        <v>82</v>
      </c>
      <c r="AS3630" s="2">
        <v>2690</v>
      </c>
      <c r="AT3630" s="2" t="s">
        <v>81</v>
      </c>
      <c r="AU3630" s="2" t="s">
        <v>82</v>
      </c>
      <c r="AV3630" s="2">
        <v>1360</v>
      </c>
      <c r="AW3630" s="2" t="s">
        <v>81</v>
      </c>
      <c r="AX3630" s="2" t="s">
        <v>84</v>
      </c>
      <c r="BB3630" s="2">
        <v>136</v>
      </c>
      <c r="BC3630" s="2" t="s">
        <v>81</v>
      </c>
      <c r="BD3630" s="2" t="s">
        <v>84</v>
      </c>
      <c r="BE3630" s="23" t="str">
        <f t="shared" si="570"/>
        <v>EMF nein</v>
      </c>
      <c r="BF3630" s="23" t="str">
        <f t="shared" si="565"/>
        <v/>
      </c>
      <c r="BG3630" s="23" t="str">
        <f t="shared" si="566"/>
        <v/>
      </c>
      <c r="BH3630" s="23">
        <f t="shared" si="571"/>
        <v>0</v>
      </c>
      <c r="BO3630" s="2" t="s">
        <v>14542</v>
      </c>
      <c r="BP3630" s="3">
        <v>1</v>
      </c>
      <c r="BQ3630" s="2" t="s">
        <v>14543</v>
      </c>
    </row>
    <row r="3631" spans="1:104" s="321" customFormat="1" ht="16.149999999999999" customHeight="1" x14ac:dyDescent="0.25">
      <c r="A3631" s="335">
        <v>3630</v>
      </c>
      <c r="B3631" s="314" t="s">
        <v>211</v>
      </c>
      <c r="C3631" s="312" t="s">
        <v>2440</v>
      </c>
      <c r="D3631" s="314" t="s">
        <v>151</v>
      </c>
      <c r="E3631" s="314" t="s">
        <v>21760</v>
      </c>
      <c r="F3631" s="315">
        <v>43346</v>
      </c>
      <c r="G3631" s="314">
        <v>3</v>
      </c>
      <c r="H3631" s="314">
        <v>2018</v>
      </c>
      <c r="I3631" s="324">
        <v>0.125</v>
      </c>
      <c r="J3631" s="317">
        <v>3</v>
      </c>
      <c r="K3631" s="318" t="str">
        <f t="shared" si="567"/>
        <v>ja</v>
      </c>
      <c r="L3631" s="318" t="s">
        <v>91</v>
      </c>
      <c r="M3631" s="319" t="s">
        <v>20582</v>
      </c>
      <c r="N3631" s="318">
        <v>46</v>
      </c>
      <c r="O3631" s="318" t="s">
        <v>126</v>
      </c>
      <c r="P3631" s="341" t="s">
        <v>21761</v>
      </c>
      <c r="Q3631" s="319"/>
      <c r="R3631" s="319" t="s">
        <v>77</v>
      </c>
      <c r="S3631" s="314"/>
      <c r="T3631" s="319" t="s">
        <v>80</v>
      </c>
      <c r="U3631" s="314" t="s">
        <v>109</v>
      </c>
      <c r="V3631" s="314" t="s">
        <v>109</v>
      </c>
      <c r="W3631" s="314"/>
      <c r="X3631" s="314">
        <v>512</v>
      </c>
      <c r="Y3631" s="314" t="s">
        <v>83</v>
      </c>
      <c r="Z3631" s="314" t="s">
        <v>84</v>
      </c>
      <c r="AA3631" s="314">
        <v>512</v>
      </c>
      <c r="AB3631" s="314" t="s">
        <v>81</v>
      </c>
      <c r="AC3631" s="314" t="s">
        <v>84</v>
      </c>
      <c r="AD3631" s="314">
        <v>512</v>
      </c>
      <c r="AE3631" s="314" t="s">
        <v>83</v>
      </c>
      <c r="AF3631" s="314" t="s">
        <v>84</v>
      </c>
      <c r="AG3631" s="314"/>
      <c r="AH3631" s="314"/>
      <c r="AI3631" s="314"/>
      <c r="AJ3631" s="314">
        <v>512</v>
      </c>
      <c r="AK3631" s="314" t="s">
        <v>83</v>
      </c>
      <c r="AL3631" s="314" t="s">
        <v>84</v>
      </c>
      <c r="AM3631" s="314">
        <v>512</v>
      </c>
      <c r="AN3631" s="314" t="s">
        <v>81</v>
      </c>
      <c r="AO3631" s="314" t="s">
        <v>84</v>
      </c>
      <c r="AP3631" s="314">
        <v>512</v>
      </c>
      <c r="AQ3631" s="314" t="s">
        <v>83</v>
      </c>
      <c r="AR3631" s="314" t="s">
        <v>84</v>
      </c>
      <c r="AS3631" s="314"/>
      <c r="AT3631" s="314"/>
      <c r="AU3631" s="314"/>
      <c r="AV3631" s="314"/>
      <c r="AW3631" s="314"/>
      <c r="AX3631" s="314"/>
      <c r="AY3631" s="314"/>
      <c r="AZ3631" s="314"/>
      <c r="BA3631" s="314"/>
      <c r="BB3631" s="314"/>
      <c r="BC3631" s="314"/>
      <c r="BD3631" s="314"/>
      <c r="BE3631" s="312"/>
      <c r="BF3631" s="312" t="str">
        <f t="shared" si="565"/>
        <v/>
      </c>
      <c r="BG3631" s="312" t="str">
        <f t="shared" si="566"/>
        <v/>
      </c>
      <c r="BH3631" s="312">
        <f t="shared" si="571"/>
        <v>0</v>
      </c>
      <c r="BI3631" s="314"/>
      <c r="BJ3631" s="314"/>
      <c r="BK3631" s="314"/>
      <c r="BL3631" s="314"/>
      <c r="BM3631" s="314"/>
      <c r="BN3631" s="314"/>
      <c r="BO3631" s="314" t="s">
        <v>21762</v>
      </c>
      <c r="BP3631" s="314">
        <v>1</v>
      </c>
      <c r="BR3631" s="322" t="s">
        <v>21763</v>
      </c>
    </row>
    <row r="3632" spans="1:104" s="298" customFormat="1" ht="16.149999999999999" customHeight="1" x14ac:dyDescent="0.25">
      <c r="A3632" s="93">
        <v>3631</v>
      </c>
      <c r="B3632" s="2" t="s">
        <v>87</v>
      </c>
      <c r="C3632" s="17" t="s">
        <v>3051</v>
      </c>
      <c r="D3632" s="2" t="s">
        <v>124</v>
      </c>
      <c r="E3632" s="2" t="s">
        <v>11516</v>
      </c>
      <c r="F3632" s="67">
        <v>43704</v>
      </c>
      <c r="G3632" s="3">
        <f t="shared" si="568"/>
        <v>8</v>
      </c>
      <c r="H3632" s="3">
        <f t="shared" si="569"/>
        <v>2019</v>
      </c>
      <c r="I3632" s="92">
        <v>0.54513888888888895</v>
      </c>
      <c r="J3632" s="20">
        <f t="shared" si="564"/>
        <v>13</v>
      </c>
      <c r="K3632" s="5" t="str">
        <f t="shared" si="567"/>
        <v>ja</v>
      </c>
      <c r="L3632" s="5" t="s">
        <v>91</v>
      </c>
      <c r="M3632" s="6" t="s">
        <v>4938</v>
      </c>
      <c r="N3632" s="5">
        <v>73</v>
      </c>
      <c r="O3632" s="5" t="s">
        <v>5139</v>
      </c>
      <c r="P3632" s="127" t="s">
        <v>22392</v>
      </c>
      <c r="Q3632" s="6"/>
      <c r="R3632" s="6" t="s">
        <v>77</v>
      </c>
      <c r="S3632" s="2"/>
      <c r="T3632" s="6" t="s">
        <v>80</v>
      </c>
      <c r="U3632" s="2" t="s">
        <v>100</v>
      </c>
      <c r="V3632" s="2"/>
      <c r="W3632" s="2"/>
      <c r="X3632" s="2">
        <v>733</v>
      </c>
      <c r="Y3632" s="2" t="s">
        <v>81</v>
      </c>
      <c r="Z3632" s="2" t="s">
        <v>161</v>
      </c>
      <c r="AA3632" s="2">
        <v>733</v>
      </c>
      <c r="AB3632" s="2" t="s">
        <v>81</v>
      </c>
      <c r="AC3632" s="2" t="s">
        <v>161</v>
      </c>
      <c r="AD3632" s="2">
        <v>733</v>
      </c>
      <c r="AE3632" s="2" t="s">
        <v>83</v>
      </c>
      <c r="AF3632" s="2" t="s">
        <v>14544</v>
      </c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3" t="str">
        <f t="shared" si="570"/>
        <v>EMF nein</v>
      </c>
      <c r="BF3632" s="23" t="str">
        <f t="shared" si="565"/>
        <v/>
      </c>
      <c r="BG3632" s="23" t="str">
        <f t="shared" si="566"/>
        <v/>
      </c>
      <c r="BH3632" s="23">
        <f t="shared" si="571"/>
        <v>0</v>
      </c>
      <c r="BI3632" s="2"/>
      <c r="BJ3632" s="2"/>
      <c r="BK3632" s="2"/>
      <c r="BL3632" s="2"/>
      <c r="BM3632" s="2"/>
      <c r="BN3632" s="2"/>
      <c r="BO3632" s="2" t="s">
        <v>14545</v>
      </c>
      <c r="BP3632" s="3">
        <v>1</v>
      </c>
      <c r="BQ3632" s="2" t="s">
        <v>14546</v>
      </c>
      <c r="BR3632" s="301" t="s">
        <v>109</v>
      </c>
      <c r="BS3632" s="321"/>
      <c r="BT3632" s="321"/>
      <c r="BU3632" s="321"/>
      <c r="BV3632" s="321"/>
      <c r="BW3632" s="321"/>
      <c r="BX3632" s="321"/>
      <c r="BY3632" s="321"/>
      <c r="BZ3632" s="321"/>
      <c r="CA3632" s="321"/>
      <c r="CB3632" s="321"/>
      <c r="CC3632" s="321"/>
      <c r="CD3632" s="321"/>
      <c r="CE3632" s="321"/>
      <c r="CF3632" s="321"/>
      <c r="CG3632" s="321"/>
      <c r="CH3632" s="321"/>
      <c r="CI3632" s="321"/>
      <c r="CJ3632" s="321"/>
      <c r="CK3632" s="321"/>
      <c r="CL3632" s="321"/>
      <c r="CM3632" s="321"/>
      <c r="CN3632" s="321"/>
      <c r="CO3632" s="321"/>
      <c r="CP3632" s="321"/>
      <c r="CQ3632" s="321"/>
      <c r="CR3632" s="321"/>
      <c r="CS3632" s="321"/>
      <c r="CT3632" s="321"/>
      <c r="CU3632" s="321"/>
      <c r="CV3632" s="321"/>
      <c r="CW3632" s="321"/>
      <c r="CX3632" s="321"/>
      <c r="CY3632" s="321"/>
      <c r="CZ3632" s="321"/>
    </row>
    <row r="3633" spans="1:69" ht="16.149999999999999" customHeight="1" x14ac:dyDescent="0.25">
      <c r="A3633" s="93">
        <v>3632</v>
      </c>
      <c r="B3633" s="2" t="s">
        <v>211</v>
      </c>
      <c r="C3633" s="17" t="s">
        <v>14547</v>
      </c>
      <c r="D3633" s="2" t="s">
        <v>296</v>
      </c>
      <c r="E3633" s="2" t="s">
        <v>14548</v>
      </c>
      <c r="F3633" s="67">
        <v>43665</v>
      </c>
      <c r="G3633" s="3">
        <f t="shared" si="568"/>
        <v>7</v>
      </c>
      <c r="H3633" s="3">
        <f t="shared" si="569"/>
        <v>2019</v>
      </c>
      <c r="I3633" s="92">
        <v>0.114583333333333</v>
      </c>
      <c r="J3633" s="20">
        <f t="shared" si="564"/>
        <v>2</v>
      </c>
      <c r="K3633" s="5" t="str">
        <f t="shared" si="567"/>
        <v>ja</v>
      </c>
      <c r="L3633" s="5" t="s">
        <v>91</v>
      </c>
      <c r="M3633" s="6" t="s">
        <v>100</v>
      </c>
      <c r="N3633" s="5">
        <v>19</v>
      </c>
      <c r="O3633" s="5" t="s">
        <v>126</v>
      </c>
      <c r="P3633" s="127" t="s">
        <v>14549</v>
      </c>
      <c r="R3633" s="6" t="s">
        <v>77</v>
      </c>
      <c r="T3633" s="6" t="s">
        <v>80</v>
      </c>
      <c r="X3633" s="2">
        <v>1600</v>
      </c>
      <c r="Y3633" s="2" t="s">
        <v>81</v>
      </c>
      <c r="Z3633" s="2" t="s">
        <v>84</v>
      </c>
      <c r="AA3633" s="2" t="s">
        <v>14550</v>
      </c>
      <c r="AB3633" s="2" t="s">
        <v>81</v>
      </c>
      <c r="AC3633" s="2" t="s">
        <v>84</v>
      </c>
      <c r="AD3633" s="2">
        <v>1600</v>
      </c>
      <c r="AE3633" s="2" t="s">
        <v>83</v>
      </c>
      <c r="AF3633" s="2" t="s">
        <v>84</v>
      </c>
      <c r="BE3633" s="23" t="str">
        <f t="shared" si="570"/>
        <v>EMF ja</v>
      </c>
      <c r="BF3633" s="23">
        <f t="shared" si="565"/>
        <v>50</v>
      </c>
      <c r="BG3633" s="23" t="str">
        <f t="shared" si="566"/>
        <v>&lt;100m</v>
      </c>
      <c r="BH3633" s="23">
        <f t="shared" si="571"/>
        <v>2</v>
      </c>
      <c r="BI3633" s="2" t="s">
        <v>162</v>
      </c>
      <c r="BJ3633" s="2">
        <v>4200</v>
      </c>
      <c r="BM3633" s="2" t="s">
        <v>162</v>
      </c>
      <c r="BN3633" s="2">
        <v>50</v>
      </c>
      <c r="BO3633" s="2" t="s">
        <v>14551</v>
      </c>
      <c r="BP3633" s="3">
        <v>1</v>
      </c>
      <c r="BQ3633" s="2" t="s">
        <v>14552</v>
      </c>
    </row>
    <row r="3634" spans="1:69" ht="16.149999999999999" customHeight="1" x14ac:dyDescent="0.25">
      <c r="A3634" s="93">
        <v>3633</v>
      </c>
      <c r="B3634" s="2" t="s">
        <v>211</v>
      </c>
      <c r="C3634" s="17" t="s">
        <v>9389</v>
      </c>
      <c r="D3634" s="2" t="s">
        <v>137</v>
      </c>
      <c r="E3634" s="2" t="s">
        <v>8969</v>
      </c>
      <c r="F3634" s="67">
        <v>43629</v>
      </c>
      <c r="G3634" s="3">
        <f t="shared" si="568"/>
        <v>6</v>
      </c>
      <c r="H3634" s="3">
        <f t="shared" si="569"/>
        <v>2019</v>
      </c>
      <c r="I3634" s="92">
        <v>0.84375</v>
      </c>
      <c r="J3634" s="20">
        <f t="shared" si="564"/>
        <v>20</v>
      </c>
      <c r="K3634" s="5" t="str">
        <f t="shared" si="567"/>
        <v>ja</v>
      </c>
      <c r="L3634" s="5" t="s">
        <v>91</v>
      </c>
      <c r="M3634" s="6" t="s">
        <v>100</v>
      </c>
      <c r="N3634" s="5">
        <v>49</v>
      </c>
      <c r="O3634" s="5" t="s">
        <v>126</v>
      </c>
      <c r="P3634" s="5" t="s">
        <v>22315</v>
      </c>
      <c r="R3634" s="6" t="s">
        <v>77</v>
      </c>
      <c r="T3634" s="6" t="s">
        <v>80</v>
      </c>
      <c r="X3634" s="392">
        <v>263</v>
      </c>
      <c r="Y3634" s="392" t="s">
        <v>81</v>
      </c>
      <c r="Z3634" s="392" t="s">
        <v>84</v>
      </c>
      <c r="AD3634" s="392">
        <v>263</v>
      </c>
      <c r="AE3634" s="392" t="s">
        <v>81</v>
      </c>
      <c r="AF3634" s="392" t="s">
        <v>84</v>
      </c>
      <c r="BE3634" s="23" t="str">
        <f t="shared" si="570"/>
        <v>EMF nein</v>
      </c>
      <c r="BF3634" s="23" t="str">
        <f t="shared" si="565"/>
        <v/>
      </c>
      <c r="BG3634" s="23" t="str">
        <f t="shared" si="566"/>
        <v/>
      </c>
      <c r="BH3634" s="23">
        <f t="shared" si="571"/>
        <v>0</v>
      </c>
      <c r="BO3634" s="392" t="s">
        <v>22316</v>
      </c>
      <c r="BP3634" s="3">
        <v>1</v>
      </c>
      <c r="BQ3634" s="2" t="s">
        <v>14553</v>
      </c>
    </row>
    <row r="3635" spans="1:69" ht="16.149999999999999" customHeight="1" x14ac:dyDescent="0.25">
      <c r="A3635" s="93">
        <v>3634</v>
      </c>
      <c r="B3635" s="2" t="s">
        <v>135</v>
      </c>
      <c r="C3635" s="65" t="s">
        <v>14554</v>
      </c>
      <c r="D3635" s="2" t="s">
        <v>137</v>
      </c>
      <c r="E3635" s="2" t="s">
        <v>14555</v>
      </c>
      <c r="F3635" s="67">
        <v>43630</v>
      </c>
      <c r="G3635" s="3">
        <f t="shared" si="568"/>
        <v>6</v>
      </c>
      <c r="H3635" s="3">
        <f t="shared" si="569"/>
        <v>2019</v>
      </c>
      <c r="I3635" s="92">
        <v>0.72916666666666696</v>
      </c>
      <c r="J3635" s="20">
        <f t="shared" si="564"/>
        <v>17</v>
      </c>
      <c r="K3635" s="5" t="str">
        <f t="shared" si="567"/>
        <v>ja</v>
      </c>
      <c r="L3635" s="5" t="s">
        <v>91</v>
      </c>
      <c r="M3635" s="6" t="s">
        <v>74</v>
      </c>
      <c r="O3635" s="5" t="s">
        <v>5139</v>
      </c>
      <c r="P3635" s="127" t="s">
        <v>14556</v>
      </c>
      <c r="R3635" s="6" t="s">
        <v>77</v>
      </c>
      <c r="U3635" s="2" t="s">
        <v>208</v>
      </c>
      <c r="V3635" s="2" t="s">
        <v>80</v>
      </c>
      <c r="X3635" s="2">
        <v>30</v>
      </c>
      <c r="Y3635" s="2" t="s">
        <v>94</v>
      </c>
      <c r="Z3635" s="2" t="s">
        <v>82</v>
      </c>
      <c r="AA3635" s="2">
        <v>30</v>
      </c>
      <c r="AB3635" s="2" t="s">
        <v>94</v>
      </c>
      <c r="AC3635" s="2" t="s">
        <v>82</v>
      </c>
      <c r="AD3635" s="2">
        <v>30</v>
      </c>
      <c r="AE3635" s="2" t="s">
        <v>94</v>
      </c>
      <c r="AF3635" s="2" t="s">
        <v>82</v>
      </c>
      <c r="AJ3635" s="2">
        <v>30</v>
      </c>
      <c r="AK3635" s="2" t="s">
        <v>94</v>
      </c>
      <c r="AL3635" s="2" t="s">
        <v>82</v>
      </c>
      <c r="AM3635" s="2">
        <v>30</v>
      </c>
      <c r="AN3635" s="2" t="s">
        <v>94</v>
      </c>
      <c r="AO3635" s="2" t="s">
        <v>82</v>
      </c>
      <c r="AP3635" s="2">
        <v>30</v>
      </c>
      <c r="AQ3635" s="2" t="s">
        <v>94</v>
      </c>
      <c r="AR3635" s="2" t="s">
        <v>82</v>
      </c>
      <c r="BE3635" s="23" t="str">
        <f t="shared" si="570"/>
        <v>EMF nein</v>
      </c>
      <c r="BF3635" s="23" t="str">
        <f t="shared" si="565"/>
        <v/>
      </c>
      <c r="BG3635" s="23" t="str">
        <f t="shared" si="566"/>
        <v/>
      </c>
      <c r="BH3635" s="23">
        <f t="shared" si="571"/>
        <v>0</v>
      </c>
      <c r="BO3635" s="2" t="s">
        <v>14557</v>
      </c>
      <c r="BP3635" s="3">
        <v>1</v>
      </c>
      <c r="BQ3635" s="2" t="s">
        <v>14558</v>
      </c>
    </row>
    <row r="3636" spans="1:69" ht="16.149999999999999" customHeight="1" x14ac:dyDescent="0.25">
      <c r="A3636" s="93">
        <v>3635</v>
      </c>
      <c r="B3636" s="2" t="s">
        <v>211</v>
      </c>
      <c r="C3636" s="17" t="s">
        <v>2450</v>
      </c>
      <c r="D3636" s="2" t="s">
        <v>137</v>
      </c>
      <c r="E3636" s="2" t="s">
        <v>14559</v>
      </c>
      <c r="F3636" s="67">
        <v>43630</v>
      </c>
      <c r="G3636" s="3">
        <f t="shared" si="568"/>
        <v>6</v>
      </c>
      <c r="H3636" s="3">
        <f t="shared" si="569"/>
        <v>2019</v>
      </c>
      <c r="I3636" s="92">
        <v>0.81944444444444398</v>
      </c>
      <c r="J3636" s="20">
        <f t="shared" si="564"/>
        <v>19</v>
      </c>
      <c r="K3636" s="5" t="str">
        <f t="shared" si="567"/>
        <v>ja</v>
      </c>
      <c r="L3636" s="5" t="s">
        <v>91</v>
      </c>
      <c r="M3636" s="6" t="s">
        <v>74</v>
      </c>
      <c r="N3636" s="5">
        <v>19</v>
      </c>
      <c r="O3636" s="5" t="s">
        <v>5139</v>
      </c>
      <c r="P3636" s="127" t="s">
        <v>14560</v>
      </c>
      <c r="R3636" s="6" t="s">
        <v>77</v>
      </c>
      <c r="U3636" s="2" t="s">
        <v>100</v>
      </c>
      <c r="V3636" s="2" t="s">
        <v>14561</v>
      </c>
      <c r="X3636" s="2">
        <v>359</v>
      </c>
      <c r="Y3636" s="2" t="s">
        <v>81</v>
      </c>
      <c r="Z3636" s="2" t="s">
        <v>84</v>
      </c>
      <c r="AA3636" s="2">
        <v>359</v>
      </c>
      <c r="AB3636" s="2" t="s">
        <v>81</v>
      </c>
      <c r="AC3636" s="2" t="s">
        <v>84</v>
      </c>
      <c r="AD3636" s="2">
        <v>359</v>
      </c>
      <c r="AE3636" s="2" t="s">
        <v>81</v>
      </c>
      <c r="AF3636" s="2" t="s">
        <v>84</v>
      </c>
      <c r="AJ3636" s="2">
        <v>359</v>
      </c>
      <c r="AK3636" s="2" t="s">
        <v>81</v>
      </c>
      <c r="AL3636" s="2" t="s">
        <v>84</v>
      </c>
      <c r="AM3636" s="2">
        <v>359</v>
      </c>
      <c r="AN3636" s="2" t="s">
        <v>81</v>
      </c>
      <c r="AO3636" s="2" t="s">
        <v>84</v>
      </c>
      <c r="AP3636" s="2">
        <v>359</v>
      </c>
      <c r="AQ3636" s="2" t="s">
        <v>81</v>
      </c>
      <c r="AR3636" s="2" t="s">
        <v>84</v>
      </c>
      <c r="BE3636" s="23" t="str">
        <f t="shared" si="570"/>
        <v>EMF nein</v>
      </c>
      <c r="BF3636" s="23" t="str">
        <f t="shared" si="565"/>
        <v/>
      </c>
      <c r="BG3636" s="23" t="str">
        <f t="shared" si="566"/>
        <v/>
      </c>
      <c r="BH3636" s="23">
        <f t="shared" si="571"/>
        <v>0</v>
      </c>
      <c r="BO3636" s="2" t="s">
        <v>14562</v>
      </c>
      <c r="BP3636" s="3">
        <v>1</v>
      </c>
      <c r="BQ3636" s="2" t="s">
        <v>14563</v>
      </c>
    </row>
    <row r="3637" spans="1:69" ht="16.149999999999999" customHeight="1" x14ac:dyDescent="0.25">
      <c r="A3637" s="93">
        <v>3636</v>
      </c>
      <c r="B3637" s="2" t="s">
        <v>211</v>
      </c>
      <c r="C3637" s="17" t="s">
        <v>10773</v>
      </c>
      <c r="D3637" s="2" t="s">
        <v>137</v>
      </c>
      <c r="E3637" s="2" t="s">
        <v>2219</v>
      </c>
      <c r="F3637" s="67">
        <v>43635</v>
      </c>
      <c r="G3637" s="3">
        <f t="shared" si="568"/>
        <v>6</v>
      </c>
      <c r="H3637" s="3">
        <f t="shared" si="569"/>
        <v>2019</v>
      </c>
      <c r="I3637" s="92">
        <v>0.97916666666666696</v>
      </c>
      <c r="J3637" s="20">
        <f t="shared" si="564"/>
        <v>23</v>
      </c>
      <c r="K3637" s="5" t="str">
        <f t="shared" si="567"/>
        <v>ja</v>
      </c>
      <c r="L3637" s="5" t="s">
        <v>91</v>
      </c>
      <c r="M3637" s="6" t="s">
        <v>100</v>
      </c>
      <c r="O3637" s="5" t="s">
        <v>5139</v>
      </c>
      <c r="P3637" s="127" t="s">
        <v>22317</v>
      </c>
      <c r="R3637" s="6" t="s">
        <v>77</v>
      </c>
      <c r="U3637" s="2" t="s">
        <v>208</v>
      </c>
      <c r="V3637" s="2" t="s">
        <v>80</v>
      </c>
      <c r="BE3637" s="23" t="str">
        <f t="shared" si="570"/>
        <v>EMF nein</v>
      </c>
      <c r="BF3637" s="23" t="str">
        <f t="shared" si="565"/>
        <v/>
      </c>
      <c r="BG3637" s="23" t="str">
        <f t="shared" si="566"/>
        <v/>
      </c>
      <c r="BH3637" s="23">
        <f t="shared" si="571"/>
        <v>0</v>
      </c>
      <c r="BO3637" s="392" t="s">
        <v>22318</v>
      </c>
      <c r="BP3637" s="3">
        <v>1</v>
      </c>
      <c r="BQ3637" s="2" t="s">
        <v>14564</v>
      </c>
    </row>
    <row r="3638" spans="1:69" ht="16.149999999999999" customHeight="1" x14ac:dyDescent="0.25">
      <c r="A3638" s="93">
        <v>3637</v>
      </c>
      <c r="B3638" s="2" t="s">
        <v>211</v>
      </c>
      <c r="C3638" s="17" t="s">
        <v>1340</v>
      </c>
      <c r="D3638" s="2" t="s">
        <v>137</v>
      </c>
      <c r="E3638" s="2" t="s">
        <v>14565</v>
      </c>
      <c r="F3638" s="67">
        <v>43602</v>
      </c>
      <c r="G3638" s="3">
        <f t="shared" si="568"/>
        <v>5</v>
      </c>
      <c r="H3638" s="3">
        <f t="shared" si="569"/>
        <v>2019</v>
      </c>
      <c r="I3638" s="92">
        <v>0.78125</v>
      </c>
      <c r="J3638" s="20">
        <f t="shared" si="564"/>
        <v>18</v>
      </c>
      <c r="K3638" s="5" t="str">
        <f t="shared" si="567"/>
        <v>ja</v>
      </c>
      <c r="L3638" s="5" t="s">
        <v>91</v>
      </c>
      <c r="M3638" s="6" t="s">
        <v>115</v>
      </c>
      <c r="N3638" s="5">
        <v>17</v>
      </c>
      <c r="O3638" s="5" t="s">
        <v>5139</v>
      </c>
      <c r="P3638" s="5" t="s">
        <v>14566</v>
      </c>
      <c r="R3638" s="6" t="s">
        <v>77</v>
      </c>
      <c r="T3638" s="6" t="s">
        <v>80</v>
      </c>
      <c r="X3638" s="2">
        <v>323</v>
      </c>
      <c r="Y3638" s="2" t="s">
        <v>81</v>
      </c>
      <c r="Z3638" s="2" t="s">
        <v>84</v>
      </c>
      <c r="AD3638" s="2">
        <v>323</v>
      </c>
      <c r="AE3638" s="2" t="s">
        <v>83</v>
      </c>
      <c r="AF3638" s="2" t="s">
        <v>84</v>
      </c>
      <c r="AG3638" s="2">
        <v>323</v>
      </c>
      <c r="AH3638" s="2" t="s">
        <v>81</v>
      </c>
      <c r="AI3638" s="2" t="s">
        <v>84</v>
      </c>
      <c r="AJ3638" s="2">
        <v>323</v>
      </c>
      <c r="AK3638" s="2" t="s">
        <v>81</v>
      </c>
      <c r="AL3638" s="2" t="s">
        <v>84</v>
      </c>
      <c r="AP3638" s="2">
        <v>323</v>
      </c>
      <c r="AQ3638" s="2" t="s">
        <v>83</v>
      </c>
      <c r="AR3638" s="2" t="s">
        <v>84</v>
      </c>
      <c r="AS3638" s="2">
        <v>323</v>
      </c>
      <c r="AT3638" s="2" t="s">
        <v>81</v>
      </c>
      <c r="AU3638" s="2" t="s">
        <v>84</v>
      </c>
      <c r="AV3638" s="2">
        <v>944</v>
      </c>
      <c r="AW3638" s="2" t="s">
        <v>81</v>
      </c>
      <c r="AX3638" s="2" t="s">
        <v>84</v>
      </c>
      <c r="AY3638" s="2">
        <v>944</v>
      </c>
      <c r="AZ3638" s="2" t="s">
        <v>81</v>
      </c>
      <c r="BA3638" s="2" t="s">
        <v>84</v>
      </c>
      <c r="BB3638" s="2">
        <v>944</v>
      </c>
      <c r="BC3638" s="2" t="s">
        <v>83</v>
      </c>
      <c r="BD3638" s="2" t="s">
        <v>84</v>
      </c>
      <c r="BE3638" s="23" t="str">
        <f t="shared" si="570"/>
        <v>EMF nein</v>
      </c>
      <c r="BF3638" s="23" t="str">
        <f t="shared" si="565"/>
        <v/>
      </c>
      <c r="BG3638" s="23" t="str">
        <f t="shared" si="566"/>
        <v/>
      </c>
      <c r="BH3638" s="23">
        <f t="shared" si="571"/>
        <v>0</v>
      </c>
      <c r="BO3638" s="2" t="s">
        <v>14567</v>
      </c>
      <c r="BP3638" s="3">
        <v>1</v>
      </c>
      <c r="BQ3638" s="2" t="s">
        <v>14568</v>
      </c>
    </row>
    <row r="3639" spans="1:69" ht="15" customHeight="1" x14ac:dyDescent="0.25">
      <c r="A3639" s="93">
        <v>3638</v>
      </c>
      <c r="B3639" s="2" t="s">
        <v>211</v>
      </c>
      <c r="C3639" s="65" t="s">
        <v>12053</v>
      </c>
      <c r="D3639" s="2" t="s">
        <v>137</v>
      </c>
      <c r="E3639" s="2" t="s">
        <v>2703</v>
      </c>
      <c r="F3639" s="67" t="s">
        <v>14569</v>
      </c>
      <c r="G3639" s="3" t="e">
        <f t="shared" si="568"/>
        <v>#VALUE!</v>
      </c>
      <c r="H3639" s="3" t="e">
        <f t="shared" si="569"/>
        <v>#VALUE!</v>
      </c>
      <c r="I3639" s="92">
        <v>0.5625</v>
      </c>
      <c r="J3639" s="20">
        <f t="shared" si="564"/>
        <v>13</v>
      </c>
      <c r="K3639" s="5" t="str">
        <f t="shared" si="567"/>
        <v>ja</v>
      </c>
      <c r="M3639" s="6" t="s">
        <v>100</v>
      </c>
      <c r="O3639" s="5" t="s">
        <v>75</v>
      </c>
      <c r="P3639" s="127" t="s">
        <v>14570</v>
      </c>
      <c r="BE3639" s="23" t="str">
        <f t="shared" si="570"/>
        <v>EMF nein</v>
      </c>
      <c r="BF3639" s="23" t="str">
        <f t="shared" si="565"/>
        <v/>
      </c>
      <c r="BG3639" s="23" t="str">
        <f t="shared" si="566"/>
        <v/>
      </c>
      <c r="BH3639" s="23">
        <f t="shared" si="571"/>
        <v>0</v>
      </c>
      <c r="BO3639" s="2" t="s">
        <v>14571</v>
      </c>
      <c r="BP3639" s="3">
        <v>1</v>
      </c>
      <c r="BQ3639" s="2" t="s">
        <v>14572</v>
      </c>
    </row>
    <row r="3640" spans="1:69" ht="16.149999999999999" customHeight="1" x14ac:dyDescent="0.25">
      <c r="A3640" s="93">
        <v>3639</v>
      </c>
      <c r="B3640" s="2" t="s">
        <v>211</v>
      </c>
      <c r="C3640" s="151" t="s">
        <v>14573</v>
      </c>
      <c r="D3640" s="2" t="s">
        <v>137</v>
      </c>
      <c r="E3640" s="2" t="s">
        <v>12367</v>
      </c>
      <c r="F3640" s="67">
        <v>43595</v>
      </c>
      <c r="G3640" s="3">
        <f t="shared" si="568"/>
        <v>5</v>
      </c>
      <c r="H3640" s="3">
        <f t="shared" si="569"/>
        <v>2019</v>
      </c>
      <c r="I3640" s="92">
        <v>0.25347222222222199</v>
      </c>
      <c r="J3640" s="20">
        <f t="shared" si="564"/>
        <v>6</v>
      </c>
      <c r="K3640" s="5" t="str">
        <f t="shared" si="567"/>
        <v>ja</v>
      </c>
      <c r="L3640" s="5" t="s">
        <v>91</v>
      </c>
      <c r="M3640" s="6" t="s">
        <v>74</v>
      </c>
      <c r="N3640" s="5">
        <v>25</v>
      </c>
      <c r="O3640" s="5" t="s">
        <v>126</v>
      </c>
      <c r="P3640" s="5" t="s">
        <v>14574</v>
      </c>
      <c r="R3640" s="6" t="s">
        <v>77</v>
      </c>
      <c r="U3640" s="2" t="s">
        <v>100</v>
      </c>
      <c r="V3640" s="2" t="s">
        <v>202</v>
      </c>
      <c r="X3640" s="2">
        <v>1130</v>
      </c>
      <c r="Y3640" s="2" t="s">
        <v>83</v>
      </c>
      <c r="Z3640" s="2" t="s">
        <v>84</v>
      </c>
      <c r="AD3640" s="2">
        <v>1130</v>
      </c>
      <c r="AE3640" s="2" t="s">
        <v>83</v>
      </c>
      <c r="AF3640" s="2" t="s">
        <v>84</v>
      </c>
      <c r="AJ3640" s="2">
        <v>1830</v>
      </c>
      <c r="AK3640" s="2" t="s">
        <v>81</v>
      </c>
      <c r="AL3640" s="2" t="s">
        <v>84</v>
      </c>
      <c r="AM3640" s="2">
        <v>1830</v>
      </c>
      <c r="AN3640" s="2" t="s">
        <v>81</v>
      </c>
      <c r="AO3640" s="2" t="s">
        <v>84</v>
      </c>
      <c r="AP3640" s="2">
        <v>1830</v>
      </c>
      <c r="AQ3640" s="2" t="s">
        <v>81</v>
      </c>
      <c r="AR3640" s="2" t="s">
        <v>84</v>
      </c>
      <c r="BE3640" s="23" t="str">
        <f t="shared" si="570"/>
        <v>EMF ja</v>
      </c>
      <c r="BF3640" s="23">
        <f t="shared" si="565"/>
        <v>2350</v>
      </c>
      <c r="BG3640" s="23" t="str">
        <f t="shared" si="566"/>
        <v>500+m</v>
      </c>
      <c r="BH3640" s="23">
        <f t="shared" si="571"/>
        <v>1</v>
      </c>
      <c r="BI3640" s="2" t="s">
        <v>162</v>
      </c>
      <c r="BJ3640" s="2">
        <v>2350</v>
      </c>
      <c r="BO3640" s="2" t="s">
        <v>14575</v>
      </c>
      <c r="BP3640" s="3">
        <v>1</v>
      </c>
      <c r="BQ3640" s="2" t="s">
        <v>14576</v>
      </c>
    </row>
    <row r="3641" spans="1:69" ht="16.149999999999999" customHeight="1" x14ac:dyDescent="0.25">
      <c r="A3641" s="93">
        <v>3640</v>
      </c>
      <c r="B3641" s="2" t="s">
        <v>211</v>
      </c>
      <c r="C3641" s="17" t="s">
        <v>8015</v>
      </c>
      <c r="D3641" s="2" t="s">
        <v>137</v>
      </c>
      <c r="E3641" s="2" t="s">
        <v>14577</v>
      </c>
      <c r="F3641" s="67">
        <v>43601</v>
      </c>
      <c r="G3641" s="3">
        <f t="shared" si="568"/>
        <v>5</v>
      </c>
      <c r="H3641" s="3">
        <f t="shared" si="569"/>
        <v>2019</v>
      </c>
      <c r="I3641" s="92">
        <v>0.6875</v>
      </c>
      <c r="J3641" s="20">
        <f t="shared" si="564"/>
        <v>16</v>
      </c>
      <c r="K3641" s="5" t="str">
        <f t="shared" si="567"/>
        <v>ja</v>
      </c>
      <c r="L3641" s="5" t="s">
        <v>91</v>
      </c>
      <c r="M3641" s="6" t="s">
        <v>100</v>
      </c>
      <c r="N3641" s="5">
        <v>53</v>
      </c>
      <c r="O3641" s="5" t="s">
        <v>5139</v>
      </c>
      <c r="P3641" s="127" t="s">
        <v>14578</v>
      </c>
      <c r="R3641" s="6" t="s">
        <v>77</v>
      </c>
      <c r="T3641" s="6" t="s">
        <v>80</v>
      </c>
      <c r="BE3641" s="23" t="str">
        <f t="shared" si="570"/>
        <v>EMF nein</v>
      </c>
      <c r="BF3641" s="23" t="str">
        <f t="shared" si="565"/>
        <v/>
      </c>
      <c r="BG3641" s="23" t="str">
        <f t="shared" si="566"/>
        <v/>
      </c>
      <c r="BH3641" s="23">
        <f t="shared" si="571"/>
        <v>0</v>
      </c>
      <c r="BP3641" s="3">
        <v>1</v>
      </c>
      <c r="BQ3641" s="2" t="s">
        <v>14579</v>
      </c>
    </row>
    <row r="3642" spans="1:69" ht="16.149999999999999" customHeight="1" x14ac:dyDescent="0.25">
      <c r="A3642" s="93">
        <v>3641</v>
      </c>
      <c r="B3642" s="2" t="s">
        <v>211</v>
      </c>
      <c r="C3642" s="17" t="s">
        <v>1838</v>
      </c>
      <c r="D3642" s="2" t="s">
        <v>896</v>
      </c>
      <c r="E3642" s="2" t="s">
        <v>14580</v>
      </c>
      <c r="F3642" s="67">
        <v>43949</v>
      </c>
      <c r="G3642" s="3">
        <f t="shared" si="568"/>
        <v>4</v>
      </c>
      <c r="H3642" s="3">
        <f t="shared" si="569"/>
        <v>2020</v>
      </c>
      <c r="I3642" s="92">
        <v>0.28125</v>
      </c>
      <c r="J3642" s="20">
        <f t="shared" si="564"/>
        <v>6</v>
      </c>
      <c r="K3642" s="5" t="str">
        <f t="shared" si="567"/>
        <v>ja</v>
      </c>
      <c r="L3642" s="5" t="s">
        <v>73</v>
      </c>
      <c r="M3642" s="6" t="s">
        <v>74</v>
      </c>
      <c r="N3642" s="5">
        <v>48</v>
      </c>
      <c r="O3642" s="5" t="s">
        <v>126</v>
      </c>
      <c r="P3642" s="127" t="s">
        <v>14581</v>
      </c>
      <c r="R3642" s="6" t="s">
        <v>77</v>
      </c>
      <c r="T3642" s="6" t="s">
        <v>80</v>
      </c>
      <c r="X3642" s="2">
        <v>1660</v>
      </c>
      <c r="Y3642" s="2" t="s">
        <v>81</v>
      </c>
      <c r="Z3642" s="2" t="s">
        <v>168</v>
      </c>
      <c r="AD3642" s="2">
        <v>1660</v>
      </c>
      <c r="AE3642" s="2" t="s">
        <v>81</v>
      </c>
      <c r="AF3642" s="2" t="s">
        <v>168</v>
      </c>
      <c r="BE3642" s="23" t="str">
        <f t="shared" si="570"/>
        <v>EMF ja</v>
      </c>
      <c r="BF3642" s="23">
        <f t="shared" si="565"/>
        <v>50</v>
      </c>
      <c r="BG3642" s="23" t="str">
        <f t="shared" si="566"/>
        <v>&lt;100m</v>
      </c>
      <c r="BH3642" s="23">
        <f t="shared" si="571"/>
        <v>2</v>
      </c>
      <c r="BI3642" s="2" t="s">
        <v>162</v>
      </c>
      <c r="BJ3642" s="2">
        <v>50</v>
      </c>
      <c r="BK3642" s="2" t="s">
        <v>162</v>
      </c>
      <c r="BL3642" s="2">
        <v>150</v>
      </c>
      <c r="BO3642" s="2" t="s">
        <v>14582</v>
      </c>
      <c r="BP3642" s="3">
        <v>1</v>
      </c>
      <c r="BQ3642" s="2" t="s">
        <v>14583</v>
      </c>
    </row>
    <row r="3643" spans="1:69" ht="16.149999999999999" customHeight="1" x14ac:dyDescent="0.25">
      <c r="A3643" s="93">
        <v>3642</v>
      </c>
      <c r="B3643" s="2" t="s">
        <v>211</v>
      </c>
      <c r="C3643" s="17" t="s">
        <v>22341</v>
      </c>
      <c r="D3643" s="2" t="s">
        <v>206</v>
      </c>
      <c r="E3643" s="2" t="s">
        <v>10952</v>
      </c>
      <c r="F3643" s="67">
        <v>43948</v>
      </c>
      <c r="G3643" s="3">
        <f t="shared" si="568"/>
        <v>4</v>
      </c>
      <c r="H3643" s="3">
        <f t="shared" si="569"/>
        <v>2020</v>
      </c>
      <c r="I3643" s="92">
        <v>0.69444444444444398</v>
      </c>
      <c r="J3643" s="20">
        <f t="shared" si="564"/>
        <v>16</v>
      </c>
      <c r="K3643" s="5" t="str">
        <f t="shared" si="567"/>
        <v>ja</v>
      </c>
      <c r="L3643" s="5" t="s">
        <v>91</v>
      </c>
      <c r="M3643" s="6" t="s">
        <v>100</v>
      </c>
      <c r="N3643" s="5">
        <v>22</v>
      </c>
      <c r="O3643" s="5" t="s">
        <v>126</v>
      </c>
      <c r="P3643" s="127" t="s">
        <v>14584</v>
      </c>
      <c r="R3643" s="6" t="s">
        <v>77</v>
      </c>
      <c r="T3643" s="6" t="s">
        <v>202</v>
      </c>
      <c r="BE3643" s="23" t="str">
        <f t="shared" si="570"/>
        <v>EMF nein</v>
      </c>
      <c r="BF3643" s="23" t="str">
        <f t="shared" si="565"/>
        <v/>
      </c>
      <c r="BG3643" s="23" t="str">
        <f t="shared" si="566"/>
        <v/>
      </c>
      <c r="BH3643" s="23">
        <f t="shared" si="571"/>
        <v>0</v>
      </c>
      <c r="BO3643" s="2" t="s">
        <v>14585</v>
      </c>
      <c r="BP3643" s="3">
        <v>1</v>
      </c>
      <c r="BQ3643" s="2" t="s">
        <v>14586</v>
      </c>
    </row>
    <row r="3644" spans="1:69" ht="16.149999999999999" customHeight="1" x14ac:dyDescent="0.25">
      <c r="A3644" s="93">
        <v>3643</v>
      </c>
      <c r="B3644" s="2" t="s">
        <v>211</v>
      </c>
      <c r="C3644" s="17" t="s">
        <v>14587</v>
      </c>
      <c r="D3644" s="2" t="s">
        <v>651</v>
      </c>
      <c r="E3644" s="2" t="s">
        <v>14588</v>
      </c>
      <c r="F3644" s="67">
        <v>43948</v>
      </c>
      <c r="G3644" s="3">
        <f t="shared" si="568"/>
        <v>4</v>
      </c>
      <c r="H3644" s="3">
        <f t="shared" si="569"/>
        <v>2020</v>
      </c>
      <c r="I3644" s="92">
        <v>0.89583333333333304</v>
      </c>
      <c r="J3644" s="20">
        <f t="shared" si="564"/>
        <v>21</v>
      </c>
      <c r="K3644" s="5" t="str">
        <f t="shared" si="567"/>
        <v>ja</v>
      </c>
      <c r="L3644" s="5" t="s">
        <v>73</v>
      </c>
      <c r="M3644" s="6" t="s">
        <v>74</v>
      </c>
      <c r="N3644" s="5">
        <v>66</v>
      </c>
      <c r="O3644" s="5" t="s">
        <v>140</v>
      </c>
      <c r="P3644" s="127" t="s">
        <v>14589</v>
      </c>
      <c r="R3644" s="6" t="s">
        <v>77</v>
      </c>
      <c r="X3644" s="2">
        <v>1020</v>
      </c>
      <c r="Y3644" s="2" t="s">
        <v>81</v>
      </c>
      <c r="Z3644" s="2" t="s">
        <v>82</v>
      </c>
      <c r="AA3644" s="2">
        <v>1020</v>
      </c>
      <c r="AB3644" s="2" t="s">
        <v>81</v>
      </c>
      <c r="AC3644" s="2" t="s">
        <v>82</v>
      </c>
      <c r="AD3644" s="2">
        <v>1020</v>
      </c>
      <c r="AE3644" s="2" t="s">
        <v>81</v>
      </c>
      <c r="AF3644" s="2" t="s">
        <v>82</v>
      </c>
      <c r="AG3644" s="2">
        <v>1020</v>
      </c>
      <c r="AH3644" s="2" t="s">
        <v>94</v>
      </c>
      <c r="AI3644" s="2" t="s">
        <v>82</v>
      </c>
      <c r="AJ3644" s="2">
        <v>1020</v>
      </c>
      <c r="AK3644" s="2" t="s">
        <v>81</v>
      </c>
      <c r="AL3644" s="2" t="s">
        <v>82</v>
      </c>
      <c r="AM3644" s="2">
        <v>1020</v>
      </c>
      <c r="AN3644" s="2" t="s">
        <v>81</v>
      </c>
      <c r="AO3644" s="2" t="s">
        <v>82</v>
      </c>
      <c r="AP3644" s="2">
        <v>1020</v>
      </c>
      <c r="AQ3644" s="2" t="s">
        <v>81</v>
      </c>
      <c r="AR3644" s="2" t="s">
        <v>82</v>
      </c>
      <c r="AS3644" s="2">
        <v>1020</v>
      </c>
      <c r="AT3644" s="2" t="s">
        <v>94</v>
      </c>
      <c r="AU3644" s="2" t="s">
        <v>82</v>
      </c>
      <c r="AV3644" s="2">
        <v>650</v>
      </c>
      <c r="AW3644" s="2" t="s">
        <v>81</v>
      </c>
      <c r="AX3644" s="2" t="s">
        <v>168</v>
      </c>
      <c r="BB3644" s="2">
        <v>650</v>
      </c>
      <c r="BC3644" s="2" t="s">
        <v>81</v>
      </c>
      <c r="BD3644" s="2" t="s">
        <v>168</v>
      </c>
      <c r="BE3644" s="23" t="str">
        <f t="shared" si="570"/>
        <v>EMF ja</v>
      </c>
      <c r="BF3644" s="23">
        <f t="shared" si="565"/>
        <v>20</v>
      </c>
      <c r="BG3644" s="23" t="str">
        <f t="shared" si="566"/>
        <v>&lt;100m</v>
      </c>
      <c r="BH3644" s="23">
        <f t="shared" si="571"/>
        <v>2</v>
      </c>
      <c r="BI3644" s="2" t="s">
        <v>162</v>
      </c>
      <c r="BJ3644" s="2">
        <v>20</v>
      </c>
      <c r="BK3644" s="2" t="s">
        <v>162</v>
      </c>
      <c r="BL3644" s="2">
        <v>300</v>
      </c>
      <c r="BO3644" s="2" t="s">
        <v>14590</v>
      </c>
      <c r="BP3644" s="3">
        <v>1</v>
      </c>
      <c r="BQ3644" s="2" t="s">
        <v>14591</v>
      </c>
    </row>
    <row r="3645" spans="1:69" ht="16.149999999999999" customHeight="1" x14ac:dyDescent="0.25">
      <c r="A3645" s="93">
        <v>3644</v>
      </c>
      <c r="B3645" s="2" t="s">
        <v>211</v>
      </c>
      <c r="C3645" s="17" t="s">
        <v>4994</v>
      </c>
      <c r="D3645" s="2" t="s">
        <v>158</v>
      </c>
      <c r="E3645" s="2" t="s">
        <v>247</v>
      </c>
      <c r="F3645" s="67">
        <v>43958</v>
      </c>
      <c r="G3645" s="3">
        <f t="shared" si="568"/>
        <v>5</v>
      </c>
      <c r="H3645" s="3">
        <f t="shared" si="569"/>
        <v>2020</v>
      </c>
      <c r="I3645" s="92">
        <v>0.5</v>
      </c>
      <c r="J3645" s="20">
        <f t="shared" si="564"/>
        <v>12</v>
      </c>
      <c r="K3645" s="5" t="str">
        <f t="shared" si="567"/>
        <v>ja</v>
      </c>
      <c r="L3645" s="5" t="s">
        <v>91</v>
      </c>
      <c r="M3645" s="6" t="s">
        <v>2721</v>
      </c>
      <c r="N3645" s="5">
        <v>66</v>
      </c>
      <c r="O3645" s="5" t="s">
        <v>126</v>
      </c>
      <c r="P3645" s="127" t="s">
        <v>14592</v>
      </c>
      <c r="R3645" s="6" t="s">
        <v>77</v>
      </c>
      <c r="T3645" s="6" t="s">
        <v>80</v>
      </c>
      <c r="X3645" s="2">
        <v>1095</v>
      </c>
      <c r="Y3645" s="2" t="s">
        <v>83</v>
      </c>
      <c r="Z3645" s="2" t="s">
        <v>168</v>
      </c>
      <c r="AA3645" s="2">
        <v>1095</v>
      </c>
      <c r="AB3645" s="2" t="s">
        <v>81</v>
      </c>
      <c r="AC3645" s="2" t="s">
        <v>14593</v>
      </c>
      <c r="AD3645" s="2">
        <v>1095</v>
      </c>
      <c r="AE3645" s="2" t="s">
        <v>83</v>
      </c>
      <c r="AF3645" s="2" t="s">
        <v>168</v>
      </c>
      <c r="AG3645" s="2">
        <v>1095</v>
      </c>
      <c r="AH3645" s="2" t="s">
        <v>94</v>
      </c>
      <c r="AI3645" s="2" t="s">
        <v>168</v>
      </c>
      <c r="AJ3645" s="2">
        <v>1095</v>
      </c>
      <c r="AK3645" s="2" t="s">
        <v>83</v>
      </c>
      <c r="AL3645" s="2" t="s">
        <v>168</v>
      </c>
      <c r="AM3645" s="2">
        <v>1095</v>
      </c>
      <c r="AN3645" s="2" t="s">
        <v>81</v>
      </c>
      <c r="AO3645" s="2" t="s">
        <v>14593</v>
      </c>
      <c r="AP3645" s="2">
        <v>1095</v>
      </c>
      <c r="AQ3645" s="2" t="s">
        <v>83</v>
      </c>
      <c r="AR3645" s="2" t="s">
        <v>168</v>
      </c>
      <c r="AS3645" s="2">
        <v>1095</v>
      </c>
      <c r="AT3645" s="2" t="s">
        <v>94</v>
      </c>
      <c r="AU3645" s="2" t="s">
        <v>168</v>
      </c>
      <c r="AV3645" s="2">
        <v>1095</v>
      </c>
      <c r="AW3645" s="2" t="s">
        <v>83</v>
      </c>
      <c r="AX3645" s="2" t="s">
        <v>168</v>
      </c>
      <c r="AY3645" s="2">
        <v>1095</v>
      </c>
      <c r="AZ3645" s="2" t="s">
        <v>81</v>
      </c>
      <c r="BA3645" s="2" t="s">
        <v>14593</v>
      </c>
      <c r="BB3645" s="2">
        <v>1095</v>
      </c>
      <c r="BC3645" s="2" t="s">
        <v>83</v>
      </c>
      <c r="BD3645" s="2" t="s">
        <v>168</v>
      </c>
      <c r="BE3645" s="23" t="str">
        <f t="shared" si="570"/>
        <v>EMF nein</v>
      </c>
      <c r="BF3645" s="23" t="str">
        <f t="shared" si="565"/>
        <v/>
      </c>
      <c r="BG3645" s="23" t="str">
        <f t="shared" si="566"/>
        <v/>
      </c>
      <c r="BH3645" s="23">
        <f t="shared" si="571"/>
        <v>0</v>
      </c>
      <c r="BO3645" s="2" t="s">
        <v>14594</v>
      </c>
      <c r="BP3645" s="3">
        <v>1</v>
      </c>
      <c r="BQ3645" s="2" t="s">
        <v>14595</v>
      </c>
    </row>
    <row r="3646" spans="1:69" ht="16.149999999999999" customHeight="1" x14ac:dyDescent="0.25">
      <c r="A3646" s="93">
        <v>3645</v>
      </c>
      <c r="B3646" s="2" t="s">
        <v>211</v>
      </c>
      <c r="C3646" s="17" t="s">
        <v>2445</v>
      </c>
      <c r="D3646" s="2" t="s">
        <v>151</v>
      </c>
      <c r="E3646" s="2" t="s">
        <v>14596</v>
      </c>
      <c r="F3646" s="67">
        <v>43958</v>
      </c>
      <c r="G3646" s="3">
        <f t="shared" si="568"/>
        <v>5</v>
      </c>
      <c r="H3646" s="3">
        <f t="shared" si="569"/>
        <v>2020</v>
      </c>
      <c r="I3646" s="92">
        <v>0.24652777777777801</v>
      </c>
      <c r="J3646" s="20">
        <f t="shared" si="564"/>
        <v>5</v>
      </c>
      <c r="K3646" s="5" t="str">
        <f t="shared" si="567"/>
        <v>ja</v>
      </c>
      <c r="L3646" s="5" t="s">
        <v>91</v>
      </c>
      <c r="M3646" s="6" t="s">
        <v>74</v>
      </c>
      <c r="N3646" s="5">
        <v>56</v>
      </c>
      <c r="O3646" s="5" t="s">
        <v>5139</v>
      </c>
      <c r="P3646" s="127" t="s">
        <v>14597</v>
      </c>
      <c r="R3646" s="6" t="s">
        <v>77</v>
      </c>
      <c r="T3646" s="6" t="s">
        <v>80</v>
      </c>
      <c r="X3646" s="2">
        <v>350</v>
      </c>
      <c r="Y3646" s="2" t="s">
        <v>81</v>
      </c>
      <c r="Z3646" s="2" t="s">
        <v>168</v>
      </c>
      <c r="AA3646" s="2">
        <v>350</v>
      </c>
      <c r="AB3646" s="2" t="s">
        <v>81</v>
      </c>
      <c r="AC3646" s="2" t="s">
        <v>168</v>
      </c>
      <c r="AD3646" s="2">
        <v>350</v>
      </c>
      <c r="AE3646" s="2" t="s">
        <v>83</v>
      </c>
      <c r="AF3646" s="2" t="s">
        <v>168</v>
      </c>
      <c r="BE3646" s="23" t="str">
        <f t="shared" si="570"/>
        <v>EMF nein</v>
      </c>
      <c r="BF3646" s="23" t="str">
        <f t="shared" si="565"/>
        <v/>
      </c>
      <c r="BG3646" s="23" t="str">
        <f t="shared" si="566"/>
        <v/>
      </c>
      <c r="BH3646" s="23">
        <f t="shared" si="571"/>
        <v>0</v>
      </c>
      <c r="BO3646" s="2" t="s">
        <v>14598</v>
      </c>
      <c r="BP3646" s="3">
        <v>1</v>
      </c>
      <c r="BQ3646" s="2" t="s">
        <v>14599</v>
      </c>
    </row>
    <row r="3647" spans="1:69" ht="16.149999999999999" customHeight="1" x14ac:dyDescent="0.25">
      <c r="A3647" s="93">
        <v>3646</v>
      </c>
      <c r="B3647" s="2" t="s">
        <v>87</v>
      </c>
      <c r="C3647" s="17" t="s">
        <v>14600</v>
      </c>
      <c r="D3647" s="2" t="s">
        <v>151</v>
      </c>
      <c r="E3647" s="2" t="s">
        <v>4121</v>
      </c>
      <c r="F3647" s="67">
        <v>43956</v>
      </c>
      <c r="G3647" s="3">
        <f t="shared" si="568"/>
        <v>5</v>
      </c>
      <c r="H3647" s="3">
        <f t="shared" si="569"/>
        <v>2020</v>
      </c>
      <c r="I3647" s="92">
        <v>0.38541666666666702</v>
      </c>
      <c r="J3647" s="20">
        <f t="shared" ref="J3647:J3709" si="572">IF(I3647&lt;&gt;"",HOUR(I3647),"")</f>
        <v>9</v>
      </c>
      <c r="K3647" s="5" t="str">
        <f t="shared" si="567"/>
        <v>ja</v>
      </c>
      <c r="L3647" s="5" t="s">
        <v>91</v>
      </c>
      <c r="M3647" s="6" t="s">
        <v>74</v>
      </c>
      <c r="N3647" s="5">
        <v>77</v>
      </c>
      <c r="O3647" s="5" t="s">
        <v>126</v>
      </c>
      <c r="P3647" s="127" t="s">
        <v>14601</v>
      </c>
      <c r="R3647" s="6" t="s">
        <v>77</v>
      </c>
      <c r="T3647" s="6" t="s">
        <v>80</v>
      </c>
      <c r="U3647" s="2" t="s">
        <v>139</v>
      </c>
      <c r="X3647" s="2">
        <v>85</v>
      </c>
      <c r="Y3647" s="2" t="s">
        <v>81</v>
      </c>
      <c r="Z3647" s="2" t="s">
        <v>168</v>
      </c>
      <c r="AA3647" s="2">
        <v>85</v>
      </c>
      <c r="AB3647" s="2" t="s">
        <v>81</v>
      </c>
      <c r="AC3647" s="2" t="s">
        <v>168</v>
      </c>
      <c r="AD3647" s="2">
        <v>85</v>
      </c>
      <c r="AE3647" s="2" t="s">
        <v>81</v>
      </c>
      <c r="AF3647" s="2" t="s">
        <v>168</v>
      </c>
      <c r="AJ3647" s="2">
        <v>133</v>
      </c>
      <c r="AK3647" s="2" t="s">
        <v>94</v>
      </c>
      <c r="AL3647" s="2" t="s">
        <v>168</v>
      </c>
      <c r="AP3647" s="2">
        <v>133</v>
      </c>
      <c r="AQ3647" s="2" t="s">
        <v>94</v>
      </c>
      <c r="AR3647" s="2" t="s">
        <v>168</v>
      </c>
      <c r="AV3647" s="2">
        <v>180</v>
      </c>
      <c r="AW3647" s="2" t="s">
        <v>94</v>
      </c>
      <c r="AX3647" s="2" t="s">
        <v>168</v>
      </c>
      <c r="BB3647" s="2">
        <v>180</v>
      </c>
      <c r="BC3647" s="2" t="s">
        <v>94</v>
      </c>
      <c r="BD3647" s="2" t="s">
        <v>168</v>
      </c>
      <c r="BE3647" s="23" t="str">
        <f t="shared" si="570"/>
        <v>EMF nein</v>
      </c>
      <c r="BF3647" s="23" t="str">
        <f t="shared" si="565"/>
        <v/>
      </c>
      <c r="BG3647" s="23" t="str">
        <f t="shared" si="566"/>
        <v/>
      </c>
      <c r="BH3647" s="23">
        <f t="shared" si="571"/>
        <v>0</v>
      </c>
      <c r="BO3647" s="2" t="s">
        <v>14602</v>
      </c>
      <c r="BP3647" s="3">
        <v>1</v>
      </c>
      <c r="BQ3647" s="2" t="s">
        <v>14603</v>
      </c>
    </row>
    <row r="3648" spans="1:69" ht="16.149999999999999" customHeight="1" x14ac:dyDescent="0.25">
      <c r="A3648" s="93">
        <v>3647</v>
      </c>
      <c r="B3648" s="2" t="s">
        <v>211</v>
      </c>
      <c r="C3648" s="17" t="s">
        <v>7121</v>
      </c>
      <c r="D3648" s="2" t="s">
        <v>151</v>
      </c>
      <c r="E3648" s="2" t="s">
        <v>14604</v>
      </c>
      <c r="F3648" s="67">
        <v>43955</v>
      </c>
      <c r="G3648" s="3">
        <f t="shared" si="568"/>
        <v>5</v>
      </c>
      <c r="H3648" s="3">
        <f t="shared" si="569"/>
        <v>2020</v>
      </c>
      <c r="I3648" s="92">
        <v>0.67361111111111105</v>
      </c>
      <c r="J3648" s="20">
        <f t="shared" si="572"/>
        <v>16</v>
      </c>
      <c r="K3648" s="5" t="str">
        <f t="shared" si="567"/>
        <v>ja</v>
      </c>
      <c r="L3648" s="5" t="s">
        <v>91</v>
      </c>
      <c r="M3648" s="6" t="s">
        <v>74</v>
      </c>
      <c r="N3648" s="5">
        <v>22</v>
      </c>
      <c r="O3648" s="2" t="s">
        <v>126</v>
      </c>
      <c r="P3648" s="5" t="s">
        <v>13482</v>
      </c>
      <c r="R3648" s="6" t="s">
        <v>77</v>
      </c>
      <c r="U3648" s="2" t="s">
        <v>100</v>
      </c>
      <c r="V3648" s="2" t="s">
        <v>80</v>
      </c>
      <c r="X3648" s="2">
        <v>559</v>
      </c>
      <c r="Y3648" s="2" t="s">
        <v>81</v>
      </c>
      <c r="Z3648" s="2" t="s">
        <v>168</v>
      </c>
      <c r="AA3648" s="2">
        <v>559</v>
      </c>
      <c r="AB3648" s="2" t="s">
        <v>94</v>
      </c>
      <c r="AC3648" s="2" t="s">
        <v>168</v>
      </c>
      <c r="AD3648" s="2">
        <v>559</v>
      </c>
      <c r="AE3648" s="2" t="s">
        <v>81</v>
      </c>
      <c r="AF3648" s="2" t="s">
        <v>168</v>
      </c>
      <c r="AG3648" s="2">
        <v>559</v>
      </c>
      <c r="AH3648" s="2" t="s">
        <v>81</v>
      </c>
      <c r="AI3648" s="2" t="s">
        <v>168</v>
      </c>
      <c r="AJ3648" s="2">
        <v>1230</v>
      </c>
      <c r="AK3648" s="2" t="s">
        <v>81</v>
      </c>
      <c r="AL3648" s="2" t="s">
        <v>84</v>
      </c>
      <c r="AM3648" s="2">
        <v>1230</v>
      </c>
      <c r="AN3648" s="2" t="s">
        <v>81</v>
      </c>
      <c r="AO3648" s="2" t="s">
        <v>84</v>
      </c>
      <c r="AP3648" s="2">
        <v>1230</v>
      </c>
      <c r="AQ3648" s="2" t="s">
        <v>83</v>
      </c>
      <c r="AR3648" s="2" t="s">
        <v>84</v>
      </c>
      <c r="AV3648" s="2">
        <v>1220</v>
      </c>
      <c r="AW3648" s="2" t="s">
        <v>83</v>
      </c>
      <c r="AX3648" s="2" t="s">
        <v>161</v>
      </c>
      <c r="AY3648" s="2">
        <v>1220</v>
      </c>
      <c r="AZ3648" s="2" t="s">
        <v>81</v>
      </c>
      <c r="BA3648" s="2" t="s">
        <v>161</v>
      </c>
      <c r="BB3648" s="2">
        <v>1220</v>
      </c>
      <c r="BC3648" s="2" t="s">
        <v>83</v>
      </c>
      <c r="BD3648" s="2" t="s">
        <v>161</v>
      </c>
      <c r="BE3648" s="23" t="str">
        <f t="shared" si="570"/>
        <v>EMF nein</v>
      </c>
      <c r="BF3648" s="23" t="str">
        <f t="shared" si="565"/>
        <v/>
      </c>
      <c r="BG3648" s="23" t="str">
        <f t="shared" si="566"/>
        <v/>
      </c>
      <c r="BH3648" s="23">
        <f t="shared" si="571"/>
        <v>0</v>
      </c>
      <c r="BO3648" s="2" t="s">
        <v>14605</v>
      </c>
      <c r="BP3648" s="3">
        <v>1</v>
      </c>
      <c r="BQ3648" s="2" t="s">
        <v>14606</v>
      </c>
    </row>
    <row r="3649" spans="1:70" ht="16.149999999999999" customHeight="1" x14ac:dyDescent="0.25">
      <c r="A3649" s="93">
        <v>3648</v>
      </c>
      <c r="B3649" s="2" t="s">
        <v>135</v>
      </c>
      <c r="C3649" s="17" t="s">
        <v>1792</v>
      </c>
      <c r="D3649" s="2" t="s">
        <v>364</v>
      </c>
      <c r="E3649" s="2" t="s">
        <v>14607</v>
      </c>
      <c r="F3649" s="67">
        <v>43956</v>
      </c>
      <c r="G3649" s="3">
        <f t="shared" si="568"/>
        <v>5</v>
      </c>
      <c r="H3649" s="3">
        <f t="shared" si="569"/>
        <v>2020</v>
      </c>
      <c r="I3649" s="92">
        <v>905</v>
      </c>
      <c r="J3649" s="20">
        <f t="shared" si="572"/>
        <v>0</v>
      </c>
      <c r="K3649" s="5" t="str">
        <f t="shared" si="567"/>
        <v>ja</v>
      </c>
      <c r="L3649" s="5" t="s">
        <v>91</v>
      </c>
      <c r="M3649" s="6" t="s">
        <v>139</v>
      </c>
      <c r="N3649" s="5">
        <v>31</v>
      </c>
      <c r="O3649" s="5" t="s">
        <v>126</v>
      </c>
      <c r="P3649" s="127" t="s">
        <v>14608</v>
      </c>
      <c r="R3649" s="6" t="s">
        <v>464</v>
      </c>
      <c r="U3649" s="2" t="s">
        <v>74</v>
      </c>
      <c r="V3649" s="2" t="s">
        <v>80</v>
      </c>
      <c r="BE3649" s="23" t="str">
        <f t="shared" si="570"/>
        <v>EMF ja</v>
      </c>
      <c r="BF3649" s="23">
        <f t="shared" si="565"/>
        <v>1000</v>
      </c>
      <c r="BG3649" s="23" t="str">
        <f t="shared" si="566"/>
        <v>500+m</v>
      </c>
      <c r="BH3649" s="23">
        <f t="shared" si="571"/>
        <v>1</v>
      </c>
      <c r="BI3649" s="2" t="s">
        <v>162</v>
      </c>
      <c r="BJ3649" s="2">
        <v>1000</v>
      </c>
      <c r="BP3649" s="3">
        <v>1</v>
      </c>
      <c r="BQ3649" s="2" t="s">
        <v>14609</v>
      </c>
    </row>
    <row r="3650" spans="1:70" ht="16.149999999999999" customHeight="1" x14ac:dyDescent="0.25">
      <c r="A3650" s="93">
        <v>3649</v>
      </c>
      <c r="B3650" s="2" t="s">
        <v>211</v>
      </c>
      <c r="C3650" s="17" t="s">
        <v>881</v>
      </c>
      <c r="D3650" s="2" t="s">
        <v>124</v>
      </c>
      <c r="E3650" s="2" t="s">
        <v>247</v>
      </c>
      <c r="F3650" s="67">
        <v>43953</v>
      </c>
      <c r="G3650" s="3">
        <f t="shared" si="568"/>
        <v>5</v>
      </c>
      <c r="H3650" s="3">
        <f t="shared" si="569"/>
        <v>2020</v>
      </c>
      <c r="I3650" s="92">
        <v>0.94791666666666696</v>
      </c>
      <c r="J3650" s="20">
        <f t="shared" si="572"/>
        <v>22</v>
      </c>
      <c r="K3650" s="5" t="str">
        <f t="shared" si="567"/>
        <v>ja</v>
      </c>
      <c r="L3650" s="5" t="s">
        <v>91</v>
      </c>
      <c r="M3650" s="6" t="s">
        <v>4938</v>
      </c>
      <c r="N3650" s="5">
        <v>64</v>
      </c>
      <c r="O3650" s="5" t="s">
        <v>5139</v>
      </c>
      <c r="P3650" s="127" t="s">
        <v>14610</v>
      </c>
      <c r="R3650" s="6" t="s">
        <v>77</v>
      </c>
      <c r="T3650" s="6" t="s">
        <v>80</v>
      </c>
      <c r="X3650" s="1">
        <v>471</v>
      </c>
      <c r="Y3650" s="1" t="s">
        <v>81</v>
      </c>
      <c r="Z3650" s="1" t="s">
        <v>82</v>
      </c>
      <c r="AA3650" s="1">
        <v>471</v>
      </c>
      <c r="AB3650" s="1" t="s">
        <v>81</v>
      </c>
      <c r="AC3650" s="1" t="s">
        <v>82</v>
      </c>
      <c r="AD3650" s="1">
        <v>471</v>
      </c>
      <c r="AE3650" s="1" t="s">
        <v>81</v>
      </c>
      <c r="AF3650" s="1" t="s">
        <v>82</v>
      </c>
      <c r="AJ3650" s="2">
        <v>471</v>
      </c>
      <c r="AK3650" s="2" t="s">
        <v>81</v>
      </c>
      <c r="AL3650" s="2" t="s">
        <v>82</v>
      </c>
      <c r="AM3650" s="2">
        <v>471</v>
      </c>
      <c r="AN3650" s="2" t="s">
        <v>81</v>
      </c>
      <c r="AO3650" s="2" t="s">
        <v>82</v>
      </c>
      <c r="AP3650" s="2">
        <v>471</v>
      </c>
      <c r="AQ3650" s="2" t="s">
        <v>81</v>
      </c>
      <c r="AR3650" s="2" t="s">
        <v>82</v>
      </c>
      <c r="AV3650" s="2">
        <v>500</v>
      </c>
      <c r="AW3650" s="2" t="s">
        <v>81</v>
      </c>
      <c r="AX3650" s="2" t="s">
        <v>84</v>
      </c>
      <c r="AY3650" s="2">
        <v>219</v>
      </c>
      <c r="AZ3650" s="2" t="s">
        <v>6084</v>
      </c>
      <c r="BA3650" s="2" t="s">
        <v>84</v>
      </c>
      <c r="BB3650" s="2">
        <v>500</v>
      </c>
      <c r="BC3650" s="2" t="s">
        <v>83</v>
      </c>
      <c r="BD3650" s="2" t="s">
        <v>84</v>
      </c>
      <c r="BE3650" s="23" t="str">
        <f t="shared" si="570"/>
        <v>EMF ja</v>
      </c>
      <c r="BF3650" s="23">
        <f t="shared" si="565"/>
        <v>750</v>
      </c>
      <c r="BG3650" s="23" t="str">
        <f t="shared" si="566"/>
        <v>500+m</v>
      </c>
      <c r="BH3650" s="23">
        <f t="shared" si="571"/>
        <v>1</v>
      </c>
      <c r="BI3650" s="2" t="s">
        <v>162</v>
      </c>
      <c r="BJ3650" s="2">
        <v>750</v>
      </c>
      <c r="BO3650" s="2" t="s">
        <v>14611</v>
      </c>
      <c r="BP3650" s="3">
        <v>1</v>
      </c>
      <c r="BQ3650" s="2" t="s">
        <v>14612</v>
      </c>
    </row>
    <row r="3651" spans="1:70" ht="16.149999999999999" customHeight="1" x14ac:dyDescent="0.25">
      <c r="A3651" s="93">
        <v>3650</v>
      </c>
      <c r="B3651" s="2" t="s">
        <v>211</v>
      </c>
      <c r="C3651" s="17" t="s">
        <v>1851</v>
      </c>
      <c r="D3651" s="2" t="s">
        <v>89</v>
      </c>
      <c r="E3651" s="2" t="s">
        <v>14613</v>
      </c>
      <c r="F3651" s="67">
        <v>43953</v>
      </c>
      <c r="G3651" s="3">
        <f t="shared" si="568"/>
        <v>5</v>
      </c>
      <c r="H3651" s="3">
        <f t="shared" si="569"/>
        <v>2020</v>
      </c>
      <c r="I3651" s="92">
        <v>0.75</v>
      </c>
      <c r="J3651" s="20">
        <f t="shared" si="572"/>
        <v>18</v>
      </c>
      <c r="K3651" s="5" t="str">
        <f t="shared" si="567"/>
        <v>ja</v>
      </c>
      <c r="L3651" s="5" t="s">
        <v>91</v>
      </c>
      <c r="M3651" s="6" t="s">
        <v>115</v>
      </c>
      <c r="N3651" s="5">
        <v>58</v>
      </c>
      <c r="O3651" s="5" t="s">
        <v>5139</v>
      </c>
      <c r="P3651" s="127" t="s">
        <v>1027</v>
      </c>
      <c r="R3651" s="6" t="s">
        <v>77</v>
      </c>
      <c r="T3651" s="6" t="s">
        <v>79</v>
      </c>
      <c r="X3651" s="2">
        <v>70</v>
      </c>
      <c r="Y3651" s="2" t="s">
        <v>81</v>
      </c>
      <c r="Z3651" s="2" t="s">
        <v>84</v>
      </c>
      <c r="AA3651" s="2" t="s">
        <v>109</v>
      </c>
      <c r="AB3651" s="2" t="s">
        <v>109</v>
      </c>
      <c r="AC3651" s="2" t="s">
        <v>109</v>
      </c>
      <c r="AD3651" s="2">
        <v>70</v>
      </c>
      <c r="AE3651" s="2" t="s">
        <v>81</v>
      </c>
      <c r="AF3651" s="2" t="s">
        <v>84</v>
      </c>
      <c r="AG3651" s="2">
        <v>70</v>
      </c>
      <c r="AH3651" s="2" t="s">
        <v>94</v>
      </c>
      <c r="AI3651" s="2" t="s">
        <v>84</v>
      </c>
      <c r="BE3651" s="23" t="str">
        <f t="shared" si="570"/>
        <v>EMF ja</v>
      </c>
      <c r="BF3651" s="23">
        <f t="shared" ref="BF3651:BF3713" si="573">IF(SUM(BJ3651,BL3651,BN3651)=0,"",MIN(BJ3651,BL3651,BN3651))</f>
        <v>300</v>
      </c>
      <c r="BG3651" s="23" t="str">
        <f t="shared" ref="BG3651:BG3713" si="574">IF(BF3651="","",IF(BF3651&lt;100,"&lt;100m",IF(AND(BF3651&gt;99, BF3651&lt;500),"100-499m",IF(BF3651&gt;499,"500+m",""))))</f>
        <v>100-499m</v>
      </c>
      <c r="BH3651" s="23">
        <f t="shared" si="571"/>
        <v>1</v>
      </c>
      <c r="BK3651" s="2" t="s">
        <v>162</v>
      </c>
      <c r="BL3651" s="2">
        <v>300</v>
      </c>
      <c r="BO3651" s="2" t="s">
        <v>14614</v>
      </c>
      <c r="BP3651" s="3">
        <v>1</v>
      </c>
      <c r="BQ3651" s="2" t="s">
        <v>14615</v>
      </c>
    </row>
    <row r="3652" spans="1:70" ht="16.149999999999999" customHeight="1" x14ac:dyDescent="0.25">
      <c r="A3652" s="93">
        <v>3651</v>
      </c>
      <c r="B3652" s="2" t="s">
        <v>135</v>
      </c>
      <c r="C3652" s="17" t="s">
        <v>14394</v>
      </c>
      <c r="D3652" s="2" t="s">
        <v>124</v>
      </c>
      <c r="E3652" s="2" t="s">
        <v>4875</v>
      </c>
      <c r="F3652" s="67">
        <v>43952</v>
      </c>
      <c r="G3652" s="3">
        <f t="shared" si="568"/>
        <v>5</v>
      </c>
      <c r="H3652" s="3">
        <f t="shared" si="569"/>
        <v>2020</v>
      </c>
      <c r="I3652" s="92"/>
      <c r="J3652" s="20" t="str">
        <f t="shared" si="572"/>
        <v/>
      </c>
      <c r="K3652" s="5" t="str">
        <f t="shared" si="567"/>
        <v>ja</v>
      </c>
      <c r="L3652" s="5" t="s">
        <v>91</v>
      </c>
      <c r="M3652" s="6" t="s">
        <v>139</v>
      </c>
      <c r="N3652" s="5">
        <v>23</v>
      </c>
      <c r="O3652" s="2" t="s">
        <v>126</v>
      </c>
      <c r="P3652" s="127" t="s">
        <v>14616</v>
      </c>
      <c r="R3652" s="6" t="s">
        <v>77</v>
      </c>
      <c r="X3652" s="2">
        <v>1870</v>
      </c>
      <c r="Y3652" s="2" t="s">
        <v>81</v>
      </c>
      <c r="Z3652" s="2" t="s">
        <v>84</v>
      </c>
      <c r="AA3652" s="2">
        <v>1870</v>
      </c>
      <c r="AB3652" s="2" t="s">
        <v>81</v>
      </c>
      <c r="AC3652" s="2" t="s">
        <v>84</v>
      </c>
      <c r="AD3652" s="2">
        <v>1870</v>
      </c>
      <c r="AE3652" s="2" t="s">
        <v>83</v>
      </c>
      <c r="AF3652" s="2" t="s">
        <v>84</v>
      </c>
      <c r="AG3652" s="2">
        <v>1870</v>
      </c>
      <c r="AH3652" s="2" t="s">
        <v>81</v>
      </c>
      <c r="AI3652" s="2" t="s">
        <v>84</v>
      </c>
      <c r="AJ3652" s="2">
        <v>1500</v>
      </c>
      <c r="AK3652" s="2" t="s">
        <v>81</v>
      </c>
      <c r="AL3652" s="2" t="s">
        <v>84</v>
      </c>
      <c r="AP3652" s="2">
        <v>1500</v>
      </c>
      <c r="AQ3652" s="2" t="s">
        <v>81</v>
      </c>
      <c r="AR3652" s="2" t="s">
        <v>84</v>
      </c>
      <c r="AV3652" s="2">
        <v>1400</v>
      </c>
      <c r="AW3652" s="2" t="s">
        <v>81</v>
      </c>
      <c r="AX3652" s="2" t="s">
        <v>84</v>
      </c>
      <c r="AY3652" s="2">
        <v>1400</v>
      </c>
      <c r="AZ3652" s="2" t="s">
        <v>81</v>
      </c>
      <c r="BA3652" s="2" t="s">
        <v>84</v>
      </c>
      <c r="BB3652" s="2">
        <v>1400</v>
      </c>
      <c r="BC3652" s="2" t="s">
        <v>81</v>
      </c>
      <c r="BD3652" s="2" t="s">
        <v>84</v>
      </c>
      <c r="BE3652" s="23" t="str">
        <f t="shared" si="570"/>
        <v>EMF nein</v>
      </c>
      <c r="BF3652" s="23" t="str">
        <f t="shared" si="573"/>
        <v/>
      </c>
      <c r="BG3652" s="23" t="str">
        <f t="shared" si="574"/>
        <v/>
      </c>
      <c r="BH3652" s="23">
        <f t="shared" si="571"/>
        <v>0</v>
      </c>
      <c r="BO3652" s="2" t="s">
        <v>14617</v>
      </c>
      <c r="BP3652" s="3">
        <v>1</v>
      </c>
      <c r="BQ3652" s="2" t="s">
        <v>14618</v>
      </c>
    </row>
    <row r="3653" spans="1:70" ht="16.149999999999999" customHeight="1" x14ac:dyDescent="0.25">
      <c r="A3653" s="93">
        <v>3652</v>
      </c>
      <c r="B3653" s="2" t="s">
        <v>211</v>
      </c>
      <c r="C3653" s="44" t="s">
        <v>1725</v>
      </c>
      <c r="D3653" s="2" t="s">
        <v>124</v>
      </c>
      <c r="E3653" s="2" t="s">
        <v>14619</v>
      </c>
      <c r="F3653" s="67">
        <v>43943</v>
      </c>
      <c r="G3653" s="3">
        <f t="shared" si="568"/>
        <v>4</v>
      </c>
      <c r="H3653" s="3">
        <f t="shared" si="569"/>
        <v>2020</v>
      </c>
      <c r="I3653" s="92">
        <v>0.72569444444444398</v>
      </c>
      <c r="J3653" s="20">
        <f t="shared" si="572"/>
        <v>17</v>
      </c>
      <c r="K3653" s="5" t="str">
        <f t="shared" si="567"/>
        <v>ja</v>
      </c>
      <c r="L3653" s="5" t="s">
        <v>91</v>
      </c>
      <c r="M3653" s="6" t="s">
        <v>74</v>
      </c>
      <c r="N3653" s="5">
        <v>60</v>
      </c>
      <c r="O3653" s="2" t="s">
        <v>5139</v>
      </c>
      <c r="P3653" s="127" t="s">
        <v>14620</v>
      </c>
      <c r="R3653" s="6" t="s">
        <v>77</v>
      </c>
      <c r="U3653" s="2" t="s">
        <v>115</v>
      </c>
      <c r="V3653" s="2" t="s">
        <v>80</v>
      </c>
      <c r="BE3653" s="23" t="str">
        <f t="shared" si="570"/>
        <v>EMF nein</v>
      </c>
      <c r="BF3653" s="23" t="str">
        <f t="shared" si="573"/>
        <v/>
      </c>
      <c r="BG3653" s="23" t="str">
        <f t="shared" si="574"/>
        <v/>
      </c>
      <c r="BH3653" s="23">
        <f t="shared" si="571"/>
        <v>0</v>
      </c>
      <c r="BO3653" s="2" t="s">
        <v>14621</v>
      </c>
      <c r="BP3653" s="3">
        <v>1</v>
      </c>
      <c r="BQ3653" s="2" t="s">
        <v>14622</v>
      </c>
    </row>
    <row r="3654" spans="1:70" ht="16.149999999999999" customHeight="1" x14ac:dyDescent="0.25">
      <c r="A3654" s="93">
        <v>3653</v>
      </c>
      <c r="B3654" s="2" t="s">
        <v>211</v>
      </c>
      <c r="C3654" s="116" t="s">
        <v>119</v>
      </c>
      <c r="D3654" s="2" t="s">
        <v>89</v>
      </c>
      <c r="E3654" s="17" t="s">
        <v>14623</v>
      </c>
      <c r="F3654" s="67">
        <v>43944</v>
      </c>
      <c r="G3654" s="3">
        <f t="shared" si="568"/>
        <v>4</v>
      </c>
      <c r="H3654" s="3">
        <f t="shared" si="569"/>
        <v>2020</v>
      </c>
      <c r="I3654" s="92">
        <v>0.72916666666666696</v>
      </c>
      <c r="J3654" s="20">
        <f t="shared" si="572"/>
        <v>17</v>
      </c>
      <c r="K3654" s="5" t="str">
        <f t="shared" si="567"/>
        <v>ja</v>
      </c>
      <c r="L3654" s="5" t="s">
        <v>91</v>
      </c>
      <c r="M3654" s="6" t="s">
        <v>115</v>
      </c>
      <c r="N3654" s="5">
        <v>54</v>
      </c>
      <c r="O3654" s="2" t="s">
        <v>5139</v>
      </c>
      <c r="P3654" s="127" t="s">
        <v>1027</v>
      </c>
      <c r="R3654" s="6" t="s">
        <v>77</v>
      </c>
      <c r="T3654" s="6" t="s">
        <v>80</v>
      </c>
      <c r="W3654" s="2" t="s">
        <v>14624</v>
      </c>
      <c r="X3654" s="1">
        <v>350</v>
      </c>
      <c r="Y3654" s="1" t="s">
        <v>81</v>
      </c>
      <c r="Z3654" s="1" t="s">
        <v>84</v>
      </c>
      <c r="AA3654" s="1">
        <v>350</v>
      </c>
      <c r="AB3654" s="1" t="s">
        <v>81</v>
      </c>
      <c r="AC3654" s="1" t="s">
        <v>84</v>
      </c>
      <c r="AD3654" s="1">
        <v>350</v>
      </c>
      <c r="AE3654" s="1" t="s">
        <v>81</v>
      </c>
      <c r="AF3654" s="1" t="s">
        <v>84</v>
      </c>
      <c r="AG3654" s="1">
        <v>350</v>
      </c>
      <c r="AH3654" s="1" t="s">
        <v>81</v>
      </c>
      <c r="AI3654" s="1" t="s">
        <v>84</v>
      </c>
      <c r="AJ3654" s="2">
        <v>141</v>
      </c>
      <c r="AK3654" s="2" t="s">
        <v>81</v>
      </c>
      <c r="AL3654" s="2" t="s">
        <v>84</v>
      </c>
      <c r="AP3654" s="2">
        <v>141</v>
      </c>
      <c r="AQ3654" s="2" t="s">
        <v>81</v>
      </c>
      <c r="AR3654" s="2" t="s">
        <v>84</v>
      </c>
      <c r="AV3654" s="2">
        <v>170</v>
      </c>
      <c r="AW3654" s="2" t="s">
        <v>94</v>
      </c>
      <c r="AX3654" s="2" t="s">
        <v>84</v>
      </c>
      <c r="BB3654" s="2">
        <v>170</v>
      </c>
      <c r="BC3654" s="2" t="s">
        <v>94</v>
      </c>
      <c r="BD3654" s="2" t="s">
        <v>84</v>
      </c>
      <c r="BE3654" s="23" t="str">
        <f t="shared" si="570"/>
        <v>EMF ja</v>
      </c>
      <c r="BF3654" s="23">
        <f t="shared" si="573"/>
        <v>20</v>
      </c>
      <c r="BG3654" s="23" t="str">
        <f t="shared" si="574"/>
        <v>&lt;100m</v>
      </c>
      <c r="BH3654" s="23">
        <f t="shared" si="571"/>
        <v>1</v>
      </c>
      <c r="BM3654" s="2" t="s">
        <v>162</v>
      </c>
      <c r="BN3654" s="2">
        <v>20</v>
      </c>
      <c r="BO3654" s="2" t="s">
        <v>14625</v>
      </c>
      <c r="BP3654" s="3">
        <v>1</v>
      </c>
      <c r="BQ3654" s="2" t="s">
        <v>14628</v>
      </c>
    </row>
    <row r="3655" spans="1:70" ht="16.149999999999999" customHeight="1" x14ac:dyDescent="0.25">
      <c r="A3655" s="93">
        <v>3654</v>
      </c>
      <c r="B3655" s="2" t="s">
        <v>211</v>
      </c>
      <c r="C3655" s="2" t="s">
        <v>540</v>
      </c>
      <c r="D3655" s="2" t="s">
        <v>124</v>
      </c>
      <c r="E3655" s="17" t="s">
        <v>14626</v>
      </c>
      <c r="F3655" s="67">
        <v>43950</v>
      </c>
      <c r="G3655" s="3">
        <f t="shared" si="568"/>
        <v>4</v>
      </c>
      <c r="H3655" s="3">
        <f t="shared" si="569"/>
        <v>2020</v>
      </c>
      <c r="I3655" s="92">
        <v>0.44791666666666702</v>
      </c>
      <c r="J3655" s="20">
        <f t="shared" si="572"/>
        <v>10</v>
      </c>
      <c r="K3655" s="5" t="str">
        <f t="shared" ref="K3655:K3704" si="575">IF(COUNTA(W3655:BN3655)=0,"nein","ja")</f>
        <v>ja</v>
      </c>
      <c r="L3655" s="5" t="s">
        <v>73</v>
      </c>
      <c r="M3655" s="6" t="s">
        <v>74</v>
      </c>
      <c r="O3655" s="5" t="s">
        <v>5139</v>
      </c>
      <c r="P3655" s="127" t="s">
        <v>5590</v>
      </c>
      <c r="R3655" s="6" t="s">
        <v>77</v>
      </c>
      <c r="U3655" s="2" t="s">
        <v>9313</v>
      </c>
      <c r="X3655" s="2">
        <v>122</v>
      </c>
      <c r="Y3655" s="2" t="s">
        <v>81</v>
      </c>
      <c r="Z3655" s="2" t="s">
        <v>84</v>
      </c>
      <c r="AA3655" s="2">
        <v>122</v>
      </c>
      <c r="AB3655" s="2" t="s">
        <v>81</v>
      </c>
      <c r="AC3655" s="2" t="s">
        <v>84</v>
      </c>
      <c r="AD3655" s="2">
        <v>122</v>
      </c>
      <c r="AE3655" s="2" t="s">
        <v>81</v>
      </c>
      <c r="AF3655" s="2" t="s">
        <v>84</v>
      </c>
      <c r="AJ3655" s="2">
        <v>220</v>
      </c>
      <c r="AK3655" s="2" t="s">
        <v>81</v>
      </c>
      <c r="AL3655" s="2" t="s">
        <v>84</v>
      </c>
      <c r="AM3655" s="2">
        <v>220</v>
      </c>
      <c r="AN3655" s="2" t="s">
        <v>94</v>
      </c>
      <c r="AO3655" s="2" t="s">
        <v>84</v>
      </c>
      <c r="AP3655" s="2">
        <v>220</v>
      </c>
      <c r="AQ3655" s="2" t="s">
        <v>81</v>
      </c>
      <c r="AR3655" s="2" t="s">
        <v>84</v>
      </c>
      <c r="BE3655" s="23" t="str">
        <f t="shared" si="570"/>
        <v>EMF nein</v>
      </c>
      <c r="BF3655" s="23" t="str">
        <f t="shared" si="573"/>
        <v/>
      </c>
      <c r="BG3655" s="23" t="str">
        <f t="shared" si="574"/>
        <v/>
      </c>
      <c r="BH3655" s="23">
        <f t="shared" si="571"/>
        <v>0</v>
      </c>
      <c r="BO3655" s="2" t="s">
        <v>14627</v>
      </c>
      <c r="BP3655" s="3">
        <v>1</v>
      </c>
      <c r="BQ3655" s="2" t="s">
        <v>14634</v>
      </c>
    </row>
    <row r="3656" spans="1:70" ht="16.149999999999999" customHeight="1" x14ac:dyDescent="0.25">
      <c r="A3656" s="93">
        <v>3655</v>
      </c>
      <c r="B3656" s="2" t="s">
        <v>69</v>
      </c>
      <c r="C3656" s="17" t="s">
        <v>14629</v>
      </c>
      <c r="D3656" s="2" t="s">
        <v>364</v>
      </c>
      <c r="E3656" s="2" t="s">
        <v>14630</v>
      </c>
      <c r="F3656" s="67">
        <v>43952</v>
      </c>
      <c r="G3656" s="3">
        <f t="shared" si="568"/>
        <v>5</v>
      </c>
      <c r="H3656" s="3">
        <f t="shared" si="569"/>
        <v>2020</v>
      </c>
      <c r="I3656" s="92">
        <v>0.42013888888888901</v>
      </c>
      <c r="J3656" s="20">
        <f t="shared" si="572"/>
        <v>10</v>
      </c>
      <c r="K3656" s="5" t="str">
        <f t="shared" si="575"/>
        <v>ja</v>
      </c>
      <c r="L3656" s="5" t="s">
        <v>91</v>
      </c>
      <c r="M3656" s="6" t="s">
        <v>74</v>
      </c>
      <c r="N3656" s="5">
        <v>55</v>
      </c>
      <c r="O3656" s="2" t="s">
        <v>75</v>
      </c>
      <c r="P3656" s="127" t="s">
        <v>14631</v>
      </c>
      <c r="R3656" s="6" t="s">
        <v>77</v>
      </c>
      <c r="S3656" s="5" t="s">
        <v>11111</v>
      </c>
      <c r="U3656" s="2" t="s">
        <v>74</v>
      </c>
      <c r="W3656" s="2" t="s">
        <v>14632</v>
      </c>
      <c r="X3656" s="2">
        <v>40</v>
      </c>
      <c r="Y3656" s="2" t="s">
        <v>81</v>
      </c>
      <c r="Z3656" s="2" t="s">
        <v>84</v>
      </c>
      <c r="AA3656" s="2">
        <v>40</v>
      </c>
      <c r="AB3656" s="2" t="s">
        <v>94</v>
      </c>
      <c r="AC3656" s="2" t="s">
        <v>84</v>
      </c>
      <c r="AD3656" s="2">
        <v>40</v>
      </c>
      <c r="AE3656" s="2" t="s">
        <v>81</v>
      </c>
      <c r="AF3656" s="2" t="s">
        <v>84</v>
      </c>
      <c r="BE3656" s="23" t="str">
        <f t="shared" si="570"/>
        <v>EMF nein</v>
      </c>
      <c r="BF3656" s="23" t="str">
        <f t="shared" si="573"/>
        <v/>
      </c>
      <c r="BG3656" s="23" t="str">
        <f t="shared" si="574"/>
        <v/>
      </c>
      <c r="BH3656" s="23">
        <f t="shared" si="571"/>
        <v>0</v>
      </c>
      <c r="BO3656" s="2" t="s">
        <v>14633</v>
      </c>
      <c r="BP3656" s="3">
        <v>1</v>
      </c>
      <c r="BQ3656" s="2" t="s">
        <v>14636</v>
      </c>
    </row>
    <row r="3657" spans="1:70" ht="16.149999999999999" customHeight="1" x14ac:dyDescent="0.25">
      <c r="A3657" s="335">
        <v>3656</v>
      </c>
      <c r="B3657" s="314" t="s">
        <v>135</v>
      </c>
      <c r="C3657" s="314" t="s">
        <v>1691</v>
      </c>
      <c r="D3657" s="2" t="s">
        <v>158</v>
      </c>
      <c r="E3657" s="2" t="s">
        <v>11678</v>
      </c>
      <c r="F3657" s="67">
        <v>43949</v>
      </c>
      <c r="G3657" s="3">
        <f t="shared" si="568"/>
        <v>4</v>
      </c>
      <c r="H3657" s="3">
        <f t="shared" si="569"/>
        <v>2020</v>
      </c>
      <c r="I3657" s="92">
        <v>0.28125</v>
      </c>
      <c r="J3657" s="20">
        <f t="shared" si="572"/>
        <v>6</v>
      </c>
      <c r="K3657" s="5" t="str">
        <f t="shared" si="575"/>
        <v>ja</v>
      </c>
      <c r="L3657" s="5" t="s">
        <v>91</v>
      </c>
      <c r="M3657" s="6" t="s">
        <v>139</v>
      </c>
      <c r="O3657" s="5" t="s">
        <v>109</v>
      </c>
      <c r="P3657" s="127" t="s">
        <v>2908</v>
      </c>
      <c r="R3657" s="6" t="s">
        <v>77</v>
      </c>
      <c r="BE3657" s="23" t="str">
        <f t="shared" si="570"/>
        <v>EMF ja</v>
      </c>
      <c r="BF3657" s="23">
        <f t="shared" si="573"/>
        <v>50</v>
      </c>
      <c r="BG3657" s="23" t="str">
        <f t="shared" si="574"/>
        <v>&lt;100m</v>
      </c>
      <c r="BH3657" s="23">
        <f t="shared" si="571"/>
        <v>1</v>
      </c>
      <c r="BI3657" s="2" t="s">
        <v>162</v>
      </c>
      <c r="BJ3657" s="2">
        <v>50</v>
      </c>
      <c r="BO3657" s="2" t="s">
        <v>14637</v>
      </c>
      <c r="BP3657" s="3">
        <v>1</v>
      </c>
      <c r="BR3657" s="2" t="s">
        <v>14638</v>
      </c>
    </row>
    <row r="3658" spans="1:70" ht="16.149999999999999" customHeight="1" x14ac:dyDescent="0.25">
      <c r="A3658" s="93">
        <v>3657</v>
      </c>
      <c r="B3658" s="2" t="s">
        <v>211</v>
      </c>
      <c r="C3658" s="2" t="s">
        <v>14639</v>
      </c>
      <c r="D3658" s="2" t="s">
        <v>89</v>
      </c>
      <c r="E3658" s="2" t="s">
        <v>14640</v>
      </c>
      <c r="F3658" s="67">
        <v>43814</v>
      </c>
      <c r="G3658" s="3">
        <f t="shared" si="568"/>
        <v>12</v>
      </c>
      <c r="H3658" s="3">
        <f t="shared" si="569"/>
        <v>2019</v>
      </c>
      <c r="I3658" s="92">
        <v>0.27083333333333298</v>
      </c>
      <c r="J3658" s="20">
        <f t="shared" si="572"/>
        <v>6</v>
      </c>
      <c r="K3658" s="5" t="str">
        <f t="shared" si="575"/>
        <v>ja</v>
      </c>
      <c r="L3658" s="5" t="s">
        <v>91</v>
      </c>
      <c r="M3658" s="6" t="s">
        <v>74</v>
      </c>
      <c r="N3658" s="5">
        <v>23</v>
      </c>
      <c r="O3658" s="2" t="s">
        <v>126</v>
      </c>
      <c r="P3658" s="127" t="s">
        <v>14641</v>
      </c>
      <c r="R3658" s="6" t="s">
        <v>77</v>
      </c>
      <c r="T3658" s="6" t="s">
        <v>80</v>
      </c>
      <c r="BE3658" s="23" t="str">
        <f t="shared" si="570"/>
        <v>EMF ja</v>
      </c>
      <c r="BF3658" s="23">
        <f t="shared" si="573"/>
        <v>600</v>
      </c>
      <c r="BG3658" s="23" t="str">
        <f t="shared" si="574"/>
        <v>500+m</v>
      </c>
      <c r="BH3658" s="23">
        <f t="shared" si="571"/>
        <v>2</v>
      </c>
      <c r="BI3658" s="2" t="s">
        <v>162</v>
      </c>
      <c r="BJ3658" s="2">
        <v>950</v>
      </c>
      <c r="BK3658" s="2" t="s">
        <v>162</v>
      </c>
      <c r="BL3658" s="2">
        <v>600</v>
      </c>
      <c r="BP3658" s="3">
        <v>1</v>
      </c>
      <c r="BQ3658" s="2" t="s">
        <v>14642</v>
      </c>
    </row>
    <row r="3659" spans="1:70" ht="16.149999999999999" customHeight="1" x14ac:dyDescent="0.25">
      <c r="A3659" s="93">
        <v>3658</v>
      </c>
      <c r="B3659" s="2" t="s">
        <v>211</v>
      </c>
      <c r="C3659" s="65" t="s">
        <v>14643</v>
      </c>
      <c r="D3659" s="2" t="s">
        <v>158</v>
      </c>
      <c r="E3659" s="2" t="s">
        <v>4148</v>
      </c>
      <c r="F3659" s="67">
        <v>43937</v>
      </c>
      <c r="G3659" s="3">
        <f t="shared" si="568"/>
        <v>4</v>
      </c>
      <c r="H3659" s="3">
        <f t="shared" si="569"/>
        <v>2020</v>
      </c>
      <c r="I3659" s="92">
        <v>6.9444444444444397E-3</v>
      </c>
      <c r="J3659" s="20">
        <f t="shared" si="572"/>
        <v>0</v>
      </c>
      <c r="K3659" s="5" t="str">
        <f t="shared" si="575"/>
        <v>ja</v>
      </c>
      <c r="L3659" s="5" t="s">
        <v>91</v>
      </c>
      <c r="M3659" s="6" t="s">
        <v>74</v>
      </c>
      <c r="N3659" s="5">
        <v>57</v>
      </c>
      <c r="O3659" s="5" t="s">
        <v>5139</v>
      </c>
      <c r="P3659" s="127" t="s">
        <v>14644</v>
      </c>
      <c r="R3659" s="6" t="s">
        <v>77</v>
      </c>
      <c r="T3659" s="6" t="s">
        <v>80</v>
      </c>
      <c r="X3659" s="2">
        <v>488</v>
      </c>
      <c r="Y3659" s="2" t="s">
        <v>81</v>
      </c>
      <c r="Z3659" s="2" t="s">
        <v>84</v>
      </c>
      <c r="AD3659" s="2">
        <v>488</v>
      </c>
      <c r="AE3659" s="2" t="s">
        <v>83</v>
      </c>
      <c r="AF3659" s="2" t="s">
        <v>84</v>
      </c>
      <c r="AG3659" s="2">
        <v>488</v>
      </c>
      <c r="AH3659" s="2" t="s">
        <v>83</v>
      </c>
      <c r="AI3659" s="2" t="s">
        <v>84</v>
      </c>
      <c r="AJ3659" s="2" t="s">
        <v>109</v>
      </c>
      <c r="AK3659" s="2" t="s">
        <v>109</v>
      </c>
      <c r="AL3659" s="2" t="s">
        <v>299</v>
      </c>
      <c r="BE3659" s="23" t="str">
        <f t="shared" si="570"/>
        <v>EMF nein</v>
      </c>
      <c r="BF3659" s="23" t="str">
        <f t="shared" si="573"/>
        <v/>
      </c>
      <c r="BG3659" s="23" t="str">
        <f t="shared" si="574"/>
        <v/>
      </c>
      <c r="BH3659" s="23">
        <f t="shared" si="571"/>
        <v>0</v>
      </c>
      <c r="BO3659" s="2" t="s">
        <v>14645</v>
      </c>
      <c r="BP3659" s="3">
        <v>1</v>
      </c>
      <c r="BQ3659" s="2" t="s">
        <v>14646</v>
      </c>
    </row>
    <row r="3660" spans="1:70" ht="16.149999999999999" customHeight="1" x14ac:dyDescent="0.25">
      <c r="A3660" s="93">
        <v>3659</v>
      </c>
      <c r="B3660" s="2" t="s">
        <v>211</v>
      </c>
      <c r="C3660" s="2" t="s">
        <v>14647</v>
      </c>
      <c r="D3660" s="2" t="s">
        <v>151</v>
      </c>
      <c r="E3660" s="2" t="s">
        <v>14648</v>
      </c>
      <c r="F3660" s="67">
        <v>43674</v>
      </c>
      <c r="G3660" s="3">
        <f t="shared" si="568"/>
        <v>7</v>
      </c>
      <c r="H3660" s="3">
        <f t="shared" si="569"/>
        <v>2019</v>
      </c>
      <c r="I3660" s="92">
        <v>0.61111111111111105</v>
      </c>
      <c r="J3660" s="20">
        <f t="shared" si="572"/>
        <v>14</v>
      </c>
      <c r="K3660" s="5" t="str">
        <f t="shared" si="575"/>
        <v>ja</v>
      </c>
      <c r="L3660" s="5" t="s">
        <v>91</v>
      </c>
      <c r="M3660" s="6" t="s">
        <v>4938</v>
      </c>
      <c r="O3660" s="2" t="s">
        <v>126</v>
      </c>
      <c r="P3660" s="127" t="s">
        <v>14649</v>
      </c>
      <c r="R3660" s="6" t="s">
        <v>77</v>
      </c>
      <c r="X3660" s="2">
        <v>353</v>
      </c>
      <c r="Y3660" s="2" t="s">
        <v>81</v>
      </c>
      <c r="Z3660" s="2" t="s">
        <v>84</v>
      </c>
      <c r="AD3660" s="2">
        <v>353</v>
      </c>
      <c r="AE3660" s="2" t="s">
        <v>81</v>
      </c>
      <c r="AF3660" s="2" t="s">
        <v>84</v>
      </c>
      <c r="AV3660" s="2">
        <v>323</v>
      </c>
      <c r="AW3660" s="2" t="s">
        <v>83</v>
      </c>
      <c r="AX3660" s="2" t="s">
        <v>82</v>
      </c>
      <c r="AY3660" s="2">
        <v>323</v>
      </c>
      <c r="AZ3660" s="2" t="s">
        <v>81</v>
      </c>
      <c r="BA3660" s="2" t="s">
        <v>82</v>
      </c>
      <c r="BB3660" s="2">
        <v>323</v>
      </c>
      <c r="BC3660" s="2" t="s">
        <v>83</v>
      </c>
      <c r="BD3660" s="2" t="s">
        <v>82</v>
      </c>
      <c r="BE3660" s="23" t="str">
        <f t="shared" si="570"/>
        <v>EMF nein</v>
      </c>
      <c r="BF3660" s="23" t="str">
        <f t="shared" si="573"/>
        <v/>
      </c>
      <c r="BG3660" s="23" t="str">
        <f t="shared" si="574"/>
        <v/>
      </c>
      <c r="BH3660" s="23">
        <f t="shared" si="571"/>
        <v>0</v>
      </c>
      <c r="BO3660" s="155" t="s">
        <v>14650</v>
      </c>
      <c r="BP3660" s="3">
        <v>1</v>
      </c>
      <c r="BQ3660" s="2" t="s">
        <v>14651</v>
      </c>
    </row>
    <row r="3661" spans="1:70" ht="16.149999999999999" customHeight="1" x14ac:dyDescent="0.25">
      <c r="A3661" s="93">
        <v>3660</v>
      </c>
      <c r="B3661" s="2" t="s">
        <v>87</v>
      </c>
      <c r="C3661" s="74" t="s">
        <v>212</v>
      </c>
      <c r="D3661" s="2" t="s">
        <v>71</v>
      </c>
      <c r="E3661" s="2" t="s">
        <v>14652</v>
      </c>
      <c r="F3661" s="67">
        <v>43937</v>
      </c>
      <c r="G3661" s="3">
        <f t="shared" si="568"/>
        <v>4</v>
      </c>
      <c r="H3661" s="3">
        <f t="shared" si="569"/>
        <v>2020</v>
      </c>
      <c r="I3661" s="92">
        <v>0.59027777777777801</v>
      </c>
      <c r="J3661" s="20">
        <f t="shared" si="572"/>
        <v>14</v>
      </c>
      <c r="K3661" s="5" t="str">
        <f t="shared" si="575"/>
        <v>ja</v>
      </c>
      <c r="L3661" s="5" t="s">
        <v>73</v>
      </c>
      <c r="M3661" s="6" t="s">
        <v>74</v>
      </c>
      <c r="N3661" s="5">
        <v>83</v>
      </c>
      <c r="O3661" s="2" t="s">
        <v>75</v>
      </c>
      <c r="P3661" s="127" t="s">
        <v>14653</v>
      </c>
      <c r="R3661" s="6" t="s">
        <v>77</v>
      </c>
      <c r="T3661" s="6" t="s">
        <v>202</v>
      </c>
      <c r="X3661" s="2">
        <v>90</v>
      </c>
      <c r="Y3661" s="2" t="s">
        <v>94</v>
      </c>
      <c r="Z3661" s="2" t="s">
        <v>168</v>
      </c>
      <c r="AD3661" s="2">
        <v>90</v>
      </c>
      <c r="AE3661" s="2" t="s">
        <v>3284</v>
      </c>
      <c r="AF3661" s="2" t="s">
        <v>168</v>
      </c>
      <c r="BE3661" s="23" t="str">
        <f t="shared" si="570"/>
        <v>EMF nein</v>
      </c>
      <c r="BF3661" s="23" t="str">
        <f t="shared" si="573"/>
        <v/>
      </c>
      <c r="BG3661" s="23" t="str">
        <f t="shared" si="574"/>
        <v/>
      </c>
      <c r="BH3661" s="23">
        <f t="shared" si="571"/>
        <v>0</v>
      </c>
      <c r="BO3661" s="2" t="s">
        <v>14654</v>
      </c>
      <c r="BP3661" s="3">
        <v>1</v>
      </c>
      <c r="BQ3661" s="2" t="s">
        <v>14655</v>
      </c>
    </row>
    <row r="3662" spans="1:70" ht="16.149999999999999" customHeight="1" x14ac:dyDescent="0.25">
      <c r="A3662" s="93">
        <v>3661</v>
      </c>
      <c r="B3662" s="2" t="s">
        <v>211</v>
      </c>
      <c r="C3662" s="2" t="s">
        <v>14656</v>
      </c>
      <c r="E3662" s="2" t="s">
        <v>14657</v>
      </c>
      <c r="F3662" s="67">
        <v>43908</v>
      </c>
      <c r="G3662" s="3">
        <f t="shared" si="568"/>
        <v>3</v>
      </c>
      <c r="H3662" s="3">
        <f t="shared" si="569"/>
        <v>2020</v>
      </c>
      <c r="I3662" s="92">
        <v>0.77777777777777801</v>
      </c>
      <c r="J3662" s="20">
        <f t="shared" si="572"/>
        <v>18</v>
      </c>
      <c r="K3662" s="5" t="str">
        <f t="shared" si="575"/>
        <v>ja</v>
      </c>
      <c r="L3662" s="5" t="s">
        <v>91</v>
      </c>
      <c r="M3662" s="6" t="s">
        <v>100</v>
      </c>
      <c r="N3662" s="5">
        <v>62</v>
      </c>
      <c r="O3662" s="2" t="s">
        <v>126</v>
      </c>
      <c r="P3662" s="127" t="s">
        <v>14658</v>
      </c>
      <c r="R3662" s="6" t="s">
        <v>77</v>
      </c>
      <c r="T3662" s="6" t="s">
        <v>80</v>
      </c>
      <c r="U3662" s="2" t="s">
        <v>6857</v>
      </c>
      <c r="BE3662" s="23" t="str">
        <f t="shared" si="570"/>
        <v>EMF nein</v>
      </c>
      <c r="BF3662" s="23" t="str">
        <f t="shared" si="573"/>
        <v/>
      </c>
      <c r="BG3662" s="23" t="str">
        <f t="shared" si="574"/>
        <v/>
      </c>
      <c r="BH3662" s="23">
        <f t="shared" si="571"/>
        <v>0</v>
      </c>
      <c r="BO3662" s="2" t="s">
        <v>14659</v>
      </c>
      <c r="BP3662" s="3">
        <v>1</v>
      </c>
      <c r="BQ3662" s="2" t="s">
        <v>14660</v>
      </c>
    </row>
    <row r="3663" spans="1:70" ht="16.149999999999999" customHeight="1" x14ac:dyDescent="0.25">
      <c r="A3663" s="93">
        <v>3662</v>
      </c>
      <c r="B3663" s="2" t="s">
        <v>211</v>
      </c>
      <c r="C3663" s="118" t="s">
        <v>14661</v>
      </c>
      <c r="D3663" s="2" t="s">
        <v>192</v>
      </c>
      <c r="E3663" s="2" t="s">
        <v>14662</v>
      </c>
      <c r="F3663" s="67">
        <v>43930</v>
      </c>
      <c r="G3663" s="3">
        <f t="shared" si="568"/>
        <v>4</v>
      </c>
      <c r="H3663" s="3">
        <f t="shared" si="569"/>
        <v>2020</v>
      </c>
      <c r="I3663" s="92">
        <v>0.39583333333333298</v>
      </c>
      <c r="J3663" s="20">
        <f t="shared" si="572"/>
        <v>9</v>
      </c>
      <c r="K3663" s="5" t="str">
        <f t="shared" si="575"/>
        <v>ja</v>
      </c>
      <c r="L3663" s="5" t="s">
        <v>91</v>
      </c>
      <c r="M3663" s="6" t="s">
        <v>74</v>
      </c>
      <c r="N3663" s="5">
        <v>67</v>
      </c>
      <c r="O3663" s="2" t="s">
        <v>5139</v>
      </c>
      <c r="P3663" s="127" t="s">
        <v>14663</v>
      </c>
      <c r="R3663" s="6" t="s">
        <v>77</v>
      </c>
      <c r="T3663" s="6" t="s">
        <v>80</v>
      </c>
      <c r="W3663" s="2" t="s">
        <v>14664</v>
      </c>
      <c r="X3663" s="2">
        <v>867</v>
      </c>
      <c r="Y3663" s="2" t="s">
        <v>81</v>
      </c>
      <c r="Z3663" s="2" t="s">
        <v>82</v>
      </c>
      <c r="AA3663" s="2">
        <v>867</v>
      </c>
      <c r="AB3663" s="2" t="s">
        <v>81</v>
      </c>
      <c r="AC3663" s="2" t="s">
        <v>82</v>
      </c>
      <c r="AD3663" s="2">
        <v>867</v>
      </c>
      <c r="AE3663" s="2" t="s">
        <v>81</v>
      </c>
      <c r="AF3663" s="2" t="s">
        <v>82</v>
      </c>
      <c r="AG3663" s="2">
        <v>867</v>
      </c>
      <c r="AH3663" s="2" t="s">
        <v>81</v>
      </c>
      <c r="AI3663" s="2" t="s">
        <v>82</v>
      </c>
      <c r="AJ3663" s="2">
        <v>1000</v>
      </c>
      <c r="AK3663" s="2" t="s">
        <v>81</v>
      </c>
      <c r="AL3663" s="2" t="s">
        <v>168</v>
      </c>
      <c r="AP3663" s="2">
        <v>1000</v>
      </c>
      <c r="AQ3663" s="2" t="s">
        <v>81</v>
      </c>
      <c r="AR3663" s="2" t="s">
        <v>168</v>
      </c>
      <c r="AV3663" s="1">
        <v>1170</v>
      </c>
      <c r="AW3663" s="1" t="s">
        <v>83</v>
      </c>
      <c r="AX3663" s="1" t="s">
        <v>82</v>
      </c>
      <c r="AY3663" s="1" t="s">
        <v>109</v>
      </c>
      <c r="AZ3663" s="1" t="s">
        <v>109</v>
      </c>
      <c r="BA3663" s="1" t="s">
        <v>109</v>
      </c>
      <c r="BB3663" s="1">
        <v>1170</v>
      </c>
      <c r="BC3663" s="1" t="s">
        <v>83</v>
      </c>
      <c r="BD3663" s="1" t="s">
        <v>82</v>
      </c>
      <c r="BE3663" s="23" t="str">
        <f t="shared" si="570"/>
        <v>EMF nein</v>
      </c>
      <c r="BF3663" s="23" t="str">
        <f t="shared" si="573"/>
        <v/>
      </c>
      <c r="BG3663" s="23" t="str">
        <f t="shared" si="574"/>
        <v/>
      </c>
      <c r="BH3663" s="23">
        <f t="shared" si="571"/>
        <v>0</v>
      </c>
      <c r="BO3663" s="2" t="s">
        <v>14665</v>
      </c>
      <c r="BP3663" s="3">
        <v>1</v>
      </c>
      <c r="BQ3663" s="2" t="s">
        <v>14666</v>
      </c>
    </row>
    <row r="3664" spans="1:70" ht="16.149999999999999" customHeight="1" x14ac:dyDescent="0.25">
      <c r="A3664" s="93">
        <v>3663</v>
      </c>
      <c r="B3664" s="2" t="s">
        <v>69</v>
      </c>
      <c r="C3664" s="116" t="s">
        <v>540</v>
      </c>
      <c r="D3664" s="2" t="s">
        <v>124</v>
      </c>
      <c r="E3664" s="2" t="s">
        <v>14667</v>
      </c>
      <c r="F3664" s="67">
        <v>43651</v>
      </c>
      <c r="G3664" s="3">
        <f t="shared" si="568"/>
        <v>7</v>
      </c>
      <c r="H3664" s="3">
        <f t="shared" si="569"/>
        <v>2019</v>
      </c>
      <c r="I3664" s="92">
        <v>0.57291666666666696</v>
      </c>
      <c r="J3664" s="20">
        <f t="shared" si="572"/>
        <v>13</v>
      </c>
      <c r="K3664" s="5" t="str">
        <f t="shared" si="575"/>
        <v>ja</v>
      </c>
      <c r="L3664" s="5" t="s">
        <v>91</v>
      </c>
      <c r="M3664" s="6" t="s">
        <v>115</v>
      </c>
      <c r="N3664" s="5">
        <v>76</v>
      </c>
      <c r="O3664" s="2" t="s">
        <v>5139</v>
      </c>
      <c r="P3664" s="127" t="s">
        <v>14668</v>
      </c>
      <c r="R3664" s="6" t="s">
        <v>77</v>
      </c>
      <c r="S3664" s="2" t="s">
        <v>11111</v>
      </c>
      <c r="T3664" s="6" t="s">
        <v>202</v>
      </c>
      <c r="AD3664" s="2">
        <v>30</v>
      </c>
      <c r="AE3664" s="2" t="s">
        <v>83</v>
      </c>
      <c r="AF3664" s="2" t="s">
        <v>82</v>
      </c>
      <c r="AJ3664" s="2">
        <v>129</v>
      </c>
      <c r="AK3664" s="2" t="s">
        <v>81</v>
      </c>
      <c r="AL3664" s="2" t="s">
        <v>161</v>
      </c>
      <c r="AM3664" s="2">
        <v>129</v>
      </c>
      <c r="AN3664" s="2" t="s">
        <v>81</v>
      </c>
      <c r="AO3664" s="2" t="s">
        <v>161</v>
      </c>
      <c r="AP3664" s="2">
        <v>129</v>
      </c>
      <c r="AQ3664" s="2" t="s">
        <v>81</v>
      </c>
      <c r="AR3664" s="2" t="s">
        <v>161</v>
      </c>
      <c r="AV3664" s="2">
        <v>171</v>
      </c>
      <c r="AW3664" s="2" t="s">
        <v>81</v>
      </c>
      <c r="AX3664" s="2" t="s">
        <v>161</v>
      </c>
      <c r="AY3664" s="2">
        <v>171</v>
      </c>
      <c r="AZ3664" s="2" t="s">
        <v>81</v>
      </c>
      <c r="BA3664" s="2" t="s">
        <v>161</v>
      </c>
      <c r="BB3664" s="2">
        <v>171</v>
      </c>
      <c r="BC3664" s="2" t="s">
        <v>81</v>
      </c>
      <c r="BD3664" s="2" t="s">
        <v>161</v>
      </c>
      <c r="BE3664" s="23" t="str">
        <f t="shared" si="570"/>
        <v>EMF nein</v>
      </c>
      <c r="BF3664" s="23" t="str">
        <f t="shared" si="573"/>
        <v/>
      </c>
      <c r="BG3664" s="23" t="str">
        <f t="shared" si="574"/>
        <v/>
      </c>
      <c r="BH3664" s="23">
        <f t="shared" si="571"/>
        <v>0</v>
      </c>
      <c r="BO3664" s="2" t="s">
        <v>14669</v>
      </c>
      <c r="BP3664" s="3">
        <v>1</v>
      </c>
      <c r="BQ3664" s="2" t="s">
        <v>14670</v>
      </c>
    </row>
    <row r="3665" spans="1:71" ht="16.149999999999999" customHeight="1" x14ac:dyDescent="0.25">
      <c r="A3665" s="93">
        <v>3664</v>
      </c>
      <c r="B3665" s="2" t="s">
        <v>190</v>
      </c>
      <c r="C3665" s="2" t="s">
        <v>119</v>
      </c>
      <c r="D3665" s="2" t="s">
        <v>89</v>
      </c>
      <c r="E3665" s="2" t="s">
        <v>14671</v>
      </c>
      <c r="F3665" s="67">
        <v>43645</v>
      </c>
      <c r="G3665" s="3">
        <f t="shared" si="568"/>
        <v>6</v>
      </c>
      <c r="H3665" s="3">
        <f t="shared" si="569"/>
        <v>2019</v>
      </c>
      <c r="I3665" s="92">
        <v>6.25E-2</v>
      </c>
      <c r="J3665" s="20">
        <f t="shared" si="572"/>
        <v>1</v>
      </c>
      <c r="K3665" s="5" t="str">
        <f t="shared" si="575"/>
        <v>ja</v>
      </c>
      <c r="L3665" s="5" t="s">
        <v>73</v>
      </c>
      <c r="M3665" s="6" t="s">
        <v>74</v>
      </c>
      <c r="N3665" s="5">
        <v>35</v>
      </c>
      <c r="O3665" s="2" t="s">
        <v>75</v>
      </c>
      <c r="P3665" s="127" t="s">
        <v>14672</v>
      </c>
      <c r="R3665" s="6" t="s">
        <v>77</v>
      </c>
      <c r="S3665" s="2" t="s">
        <v>190</v>
      </c>
      <c r="U3665" s="2" t="s">
        <v>9313</v>
      </c>
      <c r="V3665" s="2" t="s">
        <v>80</v>
      </c>
      <c r="X3665" s="2">
        <v>119</v>
      </c>
      <c r="Y3665" s="2" t="s">
        <v>81</v>
      </c>
      <c r="Z3665" s="2" t="s">
        <v>82</v>
      </c>
      <c r="AA3665" s="2">
        <v>119</v>
      </c>
      <c r="AB3665" s="2" t="s">
        <v>81</v>
      </c>
      <c r="AC3665" s="2" t="s">
        <v>82</v>
      </c>
      <c r="AD3665" s="2">
        <v>119</v>
      </c>
      <c r="AE3665" s="2" t="s">
        <v>83</v>
      </c>
      <c r="AF3665" s="2" t="s">
        <v>82</v>
      </c>
      <c r="AJ3665" s="2">
        <v>321</v>
      </c>
      <c r="AK3665" s="2" t="s">
        <v>94</v>
      </c>
      <c r="AL3665" s="2" t="s">
        <v>168</v>
      </c>
      <c r="AP3665" s="2">
        <v>321</v>
      </c>
      <c r="AQ3665" s="2" t="s">
        <v>81</v>
      </c>
      <c r="AR3665" s="2" t="s">
        <v>168</v>
      </c>
      <c r="AV3665" s="2">
        <v>298</v>
      </c>
      <c r="AW3665" s="2" t="s">
        <v>81</v>
      </c>
      <c r="AX3665" s="2" t="s">
        <v>168</v>
      </c>
      <c r="AY3665" s="2">
        <v>298</v>
      </c>
      <c r="AZ3665" s="2" t="s">
        <v>81</v>
      </c>
      <c r="BA3665" s="2" t="s">
        <v>168</v>
      </c>
      <c r="BB3665" s="2">
        <v>298</v>
      </c>
      <c r="BC3665" s="2" t="s">
        <v>81</v>
      </c>
      <c r="BD3665" s="2" t="s">
        <v>168</v>
      </c>
      <c r="BE3665" s="23" t="str">
        <f t="shared" si="570"/>
        <v>EMF nein</v>
      </c>
      <c r="BF3665" s="23" t="str">
        <f t="shared" si="573"/>
        <v/>
      </c>
      <c r="BG3665" s="23" t="str">
        <f t="shared" si="574"/>
        <v/>
      </c>
      <c r="BH3665" s="23">
        <f t="shared" si="571"/>
        <v>0</v>
      </c>
      <c r="BO3665" s="2" t="s">
        <v>14673</v>
      </c>
      <c r="BP3665" s="3">
        <v>1</v>
      </c>
      <c r="BQ3665" s="2" t="s">
        <v>14674</v>
      </c>
    </row>
    <row r="3666" spans="1:71" ht="15.75" customHeight="1" x14ac:dyDescent="0.25">
      <c r="A3666" s="93">
        <v>3665</v>
      </c>
      <c r="B3666" s="2" t="s">
        <v>87</v>
      </c>
      <c r="C3666" s="2" t="s">
        <v>1096</v>
      </c>
      <c r="D3666" s="2" t="s">
        <v>1097</v>
      </c>
      <c r="E3666" s="2" t="s">
        <v>9462</v>
      </c>
      <c r="F3666" s="67">
        <v>43652</v>
      </c>
      <c r="G3666" s="3">
        <f t="shared" si="568"/>
        <v>7</v>
      </c>
      <c r="H3666" s="3">
        <f t="shared" si="569"/>
        <v>2019</v>
      </c>
      <c r="I3666" s="92">
        <v>0.5625</v>
      </c>
      <c r="J3666" s="20">
        <f t="shared" si="572"/>
        <v>13</v>
      </c>
      <c r="K3666" s="5" t="str">
        <f t="shared" si="575"/>
        <v>ja</v>
      </c>
      <c r="L3666" s="5" t="s">
        <v>91</v>
      </c>
      <c r="M3666" s="6" t="s">
        <v>74</v>
      </c>
      <c r="N3666" s="5">
        <v>77</v>
      </c>
      <c r="O3666" s="2" t="s">
        <v>126</v>
      </c>
      <c r="P3666" s="127" t="s">
        <v>14675</v>
      </c>
      <c r="R3666" s="6" t="s">
        <v>77</v>
      </c>
      <c r="X3666" s="2">
        <v>88</v>
      </c>
      <c r="Y3666" s="2" t="s">
        <v>81</v>
      </c>
      <c r="Z3666" s="2" t="s">
        <v>82</v>
      </c>
      <c r="AA3666" s="2">
        <v>88</v>
      </c>
      <c r="AB3666" s="2" t="s">
        <v>81</v>
      </c>
      <c r="AC3666" s="2" t="s">
        <v>82</v>
      </c>
      <c r="AD3666" s="2">
        <v>88</v>
      </c>
      <c r="AE3666" s="2" t="s">
        <v>83</v>
      </c>
      <c r="AF3666" s="2" t="s">
        <v>82</v>
      </c>
      <c r="BE3666" s="23" t="str">
        <f t="shared" si="570"/>
        <v>EMF ja</v>
      </c>
      <c r="BF3666" s="23">
        <f t="shared" si="573"/>
        <v>100</v>
      </c>
      <c r="BG3666" s="23" t="str">
        <f t="shared" si="574"/>
        <v>100-499m</v>
      </c>
      <c r="BH3666" s="23">
        <f t="shared" si="571"/>
        <v>1</v>
      </c>
      <c r="BI3666" s="2" t="s">
        <v>162</v>
      </c>
      <c r="BJ3666" s="2">
        <v>100</v>
      </c>
      <c r="BO3666" s="2" t="s">
        <v>14676</v>
      </c>
      <c r="BP3666" s="3">
        <v>1</v>
      </c>
      <c r="BQ3666" s="2" t="s">
        <v>14677</v>
      </c>
    </row>
    <row r="3667" spans="1:71" ht="16.149999999999999" customHeight="1" x14ac:dyDescent="0.25">
      <c r="A3667" s="93">
        <v>3666</v>
      </c>
      <c r="B3667" s="2" t="s">
        <v>211</v>
      </c>
      <c r="C3667" s="2" t="s">
        <v>540</v>
      </c>
      <c r="D3667" s="2" t="s">
        <v>124</v>
      </c>
      <c r="E3667" s="2" t="s">
        <v>14678</v>
      </c>
      <c r="F3667" s="67">
        <v>43652</v>
      </c>
      <c r="G3667" s="3">
        <f t="shared" ref="G3667:G3696" si="576">IF(F3667&lt;&gt;"",MONTH(F3667),"")</f>
        <v>7</v>
      </c>
      <c r="H3667" s="3">
        <f t="shared" ref="H3667:H3696" si="577">IF(F3667&lt;&gt;"",YEAR(F3667),"")</f>
        <v>2019</v>
      </c>
      <c r="I3667" s="92">
        <v>0.5625</v>
      </c>
      <c r="J3667" s="20">
        <f t="shared" si="572"/>
        <v>13</v>
      </c>
      <c r="K3667" s="5" t="str">
        <f t="shared" si="575"/>
        <v>ja</v>
      </c>
      <c r="L3667" s="5" t="s">
        <v>73</v>
      </c>
      <c r="M3667" s="6" t="s">
        <v>74</v>
      </c>
      <c r="O3667" s="2" t="s">
        <v>5139</v>
      </c>
      <c r="P3667" s="127" t="s">
        <v>14679</v>
      </c>
      <c r="R3667" s="6" t="s">
        <v>77</v>
      </c>
      <c r="U3667" s="2" t="s">
        <v>74</v>
      </c>
      <c r="W3667" s="2" t="s">
        <v>14680</v>
      </c>
      <c r="X3667" s="2">
        <v>93</v>
      </c>
      <c r="Y3667" s="2" t="s">
        <v>83</v>
      </c>
      <c r="Z3667" s="2" t="s">
        <v>82</v>
      </c>
      <c r="AA3667" s="2">
        <v>93</v>
      </c>
      <c r="AB3667" s="2" t="s">
        <v>81</v>
      </c>
      <c r="AC3667" s="2" t="s">
        <v>82</v>
      </c>
      <c r="AD3667" s="2">
        <v>93</v>
      </c>
      <c r="AE3667" s="2" t="s">
        <v>83</v>
      </c>
      <c r="AF3667" s="2" t="s">
        <v>82</v>
      </c>
      <c r="AJ3667" s="1">
        <v>93</v>
      </c>
      <c r="AK3667" s="1" t="s">
        <v>83</v>
      </c>
      <c r="AL3667" s="1" t="s">
        <v>82</v>
      </c>
      <c r="AM3667" s="1">
        <v>93</v>
      </c>
      <c r="AN3667" s="1" t="s">
        <v>81</v>
      </c>
      <c r="AO3667" s="1" t="s">
        <v>82</v>
      </c>
      <c r="AP3667" s="1">
        <v>93</v>
      </c>
      <c r="AQ3667" s="1" t="s">
        <v>83</v>
      </c>
      <c r="AR3667" s="1" t="s">
        <v>82</v>
      </c>
      <c r="AV3667" s="2">
        <v>253</v>
      </c>
      <c r="AW3667" s="2" t="s">
        <v>81</v>
      </c>
      <c r="AX3667" s="2" t="s">
        <v>161</v>
      </c>
      <c r="AY3667" s="2">
        <v>253</v>
      </c>
      <c r="AZ3667" s="2" t="s">
        <v>81</v>
      </c>
      <c r="BA3667" s="2" t="s">
        <v>161</v>
      </c>
      <c r="BB3667" s="2">
        <v>253</v>
      </c>
      <c r="BC3667" s="2" t="s">
        <v>81</v>
      </c>
      <c r="BD3667" s="2" t="s">
        <v>161</v>
      </c>
      <c r="BE3667" s="23" t="str">
        <f t="shared" si="570"/>
        <v>EMF nein</v>
      </c>
      <c r="BF3667" s="23" t="str">
        <f t="shared" si="573"/>
        <v/>
      </c>
      <c r="BG3667" s="23" t="str">
        <f t="shared" si="574"/>
        <v/>
      </c>
      <c r="BH3667" s="23">
        <f t="shared" si="571"/>
        <v>0</v>
      </c>
      <c r="BO3667" s="2" t="s">
        <v>14681</v>
      </c>
      <c r="BP3667" s="3">
        <v>1</v>
      </c>
      <c r="BQ3667" s="2" t="s">
        <v>14682</v>
      </c>
    </row>
    <row r="3668" spans="1:71" ht="16.149999999999999" customHeight="1" x14ac:dyDescent="0.25">
      <c r="A3668" s="93">
        <v>3667</v>
      </c>
      <c r="B3668" s="2" t="s">
        <v>87</v>
      </c>
      <c r="C3668" s="2" t="s">
        <v>14683</v>
      </c>
      <c r="D3668" s="2" t="s">
        <v>145</v>
      </c>
      <c r="E3668" s="2" t="s">
        <v>14684</v>
      </c>
      <c r="F3668" s="67">
        <v>43652</v>
      </c>
      <c r="G3668" s="3">
        <f t="shared" si="576"/>
        <v>7</v>
      </c>
      <c r="H3668" s="3">
        <f t="shared" si="577"/>
        <v>2019</v>
      </c>
      <c r="I3668" s="92">
        <v>0.6875</v>
      </c>
      <c r="J3668" s="20">
        <f t="shared" si="572"/>
        <v>16</v>
      </c>
      <c r="K3668" s="5" t="str">
        <f t="shared" si="575"/>
        <v>ja</v>
      </c>
      <c r="L3668" s="5" t="s">
        <v>91</v>
      </c>
      <c r="M3668" s="6" t="s">
        <v>74</v>
      </c>
      <c r="N3668" s="5">
        <v>78</v>
      </c>
      <c r="O3668" s="2" t="s">
        <v>140</v>
      </c>
      <c r="P3668" s="127" t="s">
        <v>14685</v>
      </c>
      <c r="R3668" s="6" t="s">
        <v>77</v>
      </c>
      <c r="S3668" s="2" t="s">
        <v>109</v>
      </c>
      <c r="T3668" s="6" t="s">
        <v>202</v>
      </c>
      <c r="V3668" s="5" t="s">
        <v>202</v>
      </c>
      <c r="X3668" s="2">
        <v>380</v>
      </c>
      <c r="Y3668" s="2" t="s">
        <v>81</v>
      </c>
      <c r="Z3668" s="2" t="s">
        <v>84</v>
      </c>
      <c r="AA3668" s="2">
        <v>380</v>
      </c>
      <c r="AB3668" s="2" t="s">
        <v>81</v>
      </c>
      <c r="AC3668" s="2" t="s">
        <v>84</v>
      </c>
      <c r="AD3668" s="2">
        <v>380</v>
      </c>
      <c r="AE3668" s="2" t="s">
        <v>81</v>
      </c>
      <c r="AF3668" s="2" t="s">
        <v>84</v>
      </c>
      <c r="AJ3668" s="2">
        <v>550</v>
      </c>
      <c r="AK3668" s="2" t="s">
        <v>83</v>
      </c>
      <c r="AL3668" s="2" t="s">
        <v>161</v>
      </c>
      <c r="AM3668" s="2">
        <v>550</v>
      </c>
      <c r="AN3668" s="2" t="s">
        <v>81</v>
      </c>
      <c r="AO3668" s="2" t="s">
        <v>161</v>
      </c>
      <c r="AP3668" s="2">
        <v>550</v>
      </c>
      <c r="AQ3668" s="2" t="s">
        <v>83</v>
      </c>
      <c r="AR3668" s="2" t="s">
        <v>161</v>
      </c>
      <c r="AV3668" s="1">
        <v>1240</v>
      </c>
      <c r="AW3668" s="1" t="s">
        <v>81</v>
      </c>
      <c r="AX3668" s="1" t="s">
        <v>84</v>
      </c>
      <c r="AY3668" s="1">
        <v>1240</v>
      </c>
      <c r="AZ3668" s="1" t="s">
        <v>81</v>
      </c>
      <c r="BA3668" s="1" t="s">
        <v>84</v>
      </c>
      <c r="BB3668" s="1">
        <v>1240</v>
      </c>
      <c r="BC3668" s="1" t="s">
        <v>83</v>
      </c>
      <c r="BD3668" s="1" t="s">
        <v>84</v>
      </c>
      <c r="BE3668" s="23" t="str">
        <f t="shared" si="570"/>
        <v>EMF nein</v>
      </c>
      <c r="BF3668" s="23" t="str">
        <f t="shared" si="573"/>
        <v/>
      </c>
      <c r="BG3668" s="23" t="str">
        <f t="shared" si="574"/>
        <v/>
      </c>
      <c r="BH3668" s="23">
        <f t="shared" si="571"/>
        <v>0</v>
      </c>
      <c r="BO3668" s="2" t="s">
        <v>14686</v>
      </c>
      <c r="BP3668" s="3">
        <v>1</v>
      </c>
      <c r="BQ3668" s="2" t="s">
        <v>14687</v>
      </c>
    </row>
    <row r="3669" spans="1:71" ht="16.149999999999999" customHeight="1" x14ac:dyDescent="0.25">
      <c r="A3669" s="74">
        <v>3668</v>
      </c>
      <c r="B3669" s="2" t="s">
        <v>211</v>
      </c>
      <c r="C3669" s="2" t="s">
        <v>1792</v>
      </c>
      <c r="D3669" s="2" t="s">
        <v>364</v>
      </c>
      <c r="E3669" s="2" t="s">
        <v>14688</v>
      </c>
      <c r="F3669" s="67">
        <v>43653</v>
      </c>
      <c r="G3669" s="3">
        <f t="shared" si="576"/>
        <v>7</v>
      </c>
      <c r="H3669" s="3">
        <f t="shared" si="577"/>
        <v>2019</v>
      </c>
      <c r="J3669" s="20" t="str">
        <f t="shared" si="572"/>
        <v/>
      </c>
      <c r="K3669" s="5" t="str">
        <f t="shared" si="575"/>
        <v>ja</v>
      </c>
      <c r="L3669" s="5" t="s">
        <v>91</v>
      </c>
      <c r="M3669" s="6" t="s">
        <v>100</v>
      </c>
      <c r="N3669" s="5">
        <v>23</v>
      </c>
      <c r="O3669" s="2" t="s">
        <v>126</v>
      </c>
      <c r="P3669" s="127" t="s">
        <v>14689</v>
      </c>
      <c r="R3669" s="6" t="s">
        <v>77</v>
      </c>
      <c r="T3669" s="6" t="s">
        <v>202</v>
      </c>
      <c r="BB3669" s="1"/>
      <c r="BE3669" s="23" t="str">
        <f t="shared" si="570"/>
        <v>EMF nein</v>
      </c>
      <c r="BF3669" s="23" t="str">
        <f t="shared" si="573"/>
        <v/>
      </c>
      <c r="BG3669" s="23" t="str">
        <f t="shared" si="574"/>
        <v/>
      </c>
      <c r="BH3669" s="23">
        <f t="shared" si="571"/>
        <v>0</v>
      </c>
      <c r="BP3669" s="3">
        <v>1</v>
      </c>
      <c r="BQ3669" s="2" t="s">
        <v>14692</v>
      </c>
      <c r="BR3669" s="337" t="s">
        <v>21778</v>
      </c>
    </row>
    <row r="3670" spans="1:71" ht="16.149999999999999" customHeight="1" x14ac:dyDescent="0.25">
      <c r="A3670" s="93">
        <v>3669</v>
      </c>
      <c r="B3670" s="2" t="s">
        <v>135</v>
      </c>
      <c r="C3670" s="2" t="s">
        <v>347</v>
      </c>
      <c r="D3670" s="2" t="s">
        <v>89</v>
      </c>
      <c r="E3670" s="2" t="s">
        <v>12759</v>
      </c>
      <c r="F3670" s="67">
        <v>43654</v>
      </c>
      <c r="G3670" s="3">
        <f t="shared" si="576"/>
        <v>7</v>
      </c>
      <c r="H3670" s="3">
        <f t="shared" si="577"/>
        <v>2019</v>
      </c>
      <c r="I3670" s="92">
        <v>0.46180555555555602</v>
      </c>
      <c r="J3670" s="20">
        <f t="shared" si="572"/>
        <v>11</v>
      </c>
      <c r="K3670" s="5" t="str">
        <f t="shared" si="575"/>
        <v>ja</v>
      </c>
      <c r="L3670" s="5" t="s">
        <v>91</v>
      </c>
      <c r="M3670" s="6" t="s">
        <v>139</v>
      </c>
      <c r="N3670" s="5">
        <v>19</v>
      </c>
      <c r="O3670" s="2" t="s">
        <v>5139</v>
      </c>
      <c r="P3670" s="127" t="s">
        <v>14690</v>
      </c>
      <c r="R3670" s="6" t="s">
        <v>77</v>
      </c>
      <c r="U3670" s="2" t="s">
        <v>208</v>
      </c>
      <c r="V3670" s="2" t="s">
        <v>80</v>
      </c>
      <c r="X3670" s="2">
        <v>319</v>
      </c>
      <c r="Y3670" s="2" t="s">
        <v>81</v>
      </c>
      <c r="Z3670" s="2" t="s">
        <v>82</v>
      </c>
      <c r="AD3670" s="2">
        <v>319</v>
      </c>
      <c r="AE3670" s="2" t="s">
        <v>81</v>
      </c>
      <c r="AF3670" s="2" t="s">
        <v>82</v>
      </c>
      <c r="BE3670" s="23" t="str">
        <f t="shared" si="570"/>
        <v>EMF nein</v>
      </c>
      <c r="BF3670" s="23" t="str">
        <f t="shared" si="573"/>
        <v/>
      </c>
      <c r="BG3670" s="23" t="str">
        <f t="shared" si="574"/>
        <v/>
      </c>
      <c r="BH3670" s="23">
        <f t="shared" si="571"/>
        <v>0</v>
      </c>
      <c r="BO3670" s="2" t="s">
        <v>14691</v>
      </c>
      <c r="BP3670" s="3">
        <v>1</v>
      </c>
      <c r="BQ3670" s="2" t="s">
        <v>14697</v>
      </c>
    </row>
    <row r="3671" spans="1:71" ht="16.149999999999999" customHeight="1" x14ac:dyDescent="0.25">
      <c r="A3671" s="74">
        <v>3670</v>
      </c>
      <c r="B3671" s="2" t="s">
        <v>211</v>
      </c>
      <c r="C3671" s="2" t="s">
        <v>14693</v>
      </c>
      <c r="D3671" s="2" t="s">
        <v>158</v>
      </c>
      <c r="E3671" s="2" t="s">
        <v>14694</v>
      </c>
      <c r="F3671" s="67">
        <v>43653</v>
      </c>
      <c r="G3671" s="3">
        <f t="shared" si="576"/>
        <v>7</v>
      </c>
      <c r="H3671" s="3">
        <f t="shared" si="577"/>
        <v>2019</v>
      </c>
      <c r="I3671" s="92">
        <v>0.63541666666666696</v>
      </c>
      <c r="J3671" s="20">
        <f t="shared" si="572"/>
        <v>15</v>
      </c>
      <c r="K3671" s="5" t="str">
        <f t="shared" si="575"/>
        <v>ja</v>
      </c>
      <c r="M3671" s="6" t="s">
        <v>74</v>
      </c>
      <c r="O3671" s="2" t="s">
        <v>75</v>
      </c>
      <c r="P3671" s="127" t="s">
        <v>14695</v>
      </c>
      <c r="R3671" s="6" t="s">
        <v>77</v>
      </c>
      <c r="U3671" s="2" t="s">
        <v>354</v>
      </c>
      <c r="X3671" s="2">
        <v>325</v>
      </c>
      <c r="Y3671" s="2" t="s">
        <v>81</v>
      </c>
      <c r="Z3671" s="2" t="s">
        <v>84</v>
      </c>
      <c r="AA3671" s="2">
        <v>325</v>
      </c>
      <c r="AB3671" s="2" t="s">
        <v>94</v>
      </c>
      <c r="AC3671" s="2" t="s">
        <v>84</v>
      </c>
      <c r="AD3671" s="2">
        <v>325</v>
      </c>
      <c r="AE3671" s="2" t="s">
        <v>81</v>
      </c>
      <c r="AF3671" s="2" t="s">
        <v>84</v>
      </c>
      <c r="AJ3671" s="2">
        <v>197</v>
      </c>
      <c r="AK3671" s="2" t="s">
        <v>81</v>
      </c>
      <c r="AL3671" s="2" t="s">
        <v>82</v>
      </c>
      <c r="AM3671" s="2">
        <v>197</v>
      </c>
      <c r="AN3671" s="2" t="s">
        <v>81</v>
      </c>
      <c r="AO3671" s="2" t="s">
        <v>82</v>
      </c>
      <c r="AP3671" s="2">
        <v>197</v>
      </c>
      <c r="AQ3671" s="2" t="s">
        <v>83</v>
      </c>
      <c r="AR3671" s="2" t="s">
        <v>82</v>
      </c>
      <c r="BE3671" s="23" t="str">
        <f t="shared" si="570"/>
        <v>EMF nein</v>
      </c>
      <c r="BF3671" s="23" t="str">
        <f t="shared" si="573"/>
        <v/>
      </c>
      <c r="BG3671" s="23" t="str">
        <f t="shared" si="574"/>
        <v/>
      </c>
      <c r="BH3671" s="23">
        <f t="shared" si="571"/>
        <v>0</v>
      </c>
      <c r="BO3671" s="2" t="s">
        <v>14696</v>
      </c>
      <c r="BP3671" s="3">
        <v>1</v>
      </c>
      <c r="BQ3671" s="2" t="s">
        <v>14702</v>
      </c>
    </row>
    <row r="3672" spans="1:71" ht="16.149999999999999" customHeight="1" x14ac:dyDescent="0.25">
      <c r="A3672" s="93">
        <v>3671</v>
      </c>
      <c r="B3672" s="2" t="s">
        <v>87</v>
      </c>
      <c r="C3672" s="2" t="s">
        <v>11608</v>
      </c>
      <c r="D3672" s="2" t="s">
        <v>158</v>
      </c>
      <c r="E3672" s="2" t="s">
        <v>14698</v>
      </c>
      <c r="F3672" s="67">
        <v>43653</v>
      </c>
      <c r="G3672" s="3">
        <f t="shared" si="576"/>
        <v>7</v>
      </c>
      <c r="H3672" s="3">
        <f t="shared" si="577"/>
        <v>2019</v>
      </c>
      <c r="I3672" s="92">
        <v>0.65277777777777801</v>
      </c>
      <c r="J3672" s="20">
        <f t="shared" si="572"/>
        <v>15</v>
      </c>
      <c r="K3672" s="5" t="str">
        <f t="shared" si="575"/>
        <v>ja</v>
      </c>
      <c r="L3672" s="5" t="s">
        <v>91</v>
      </c>
      <c r="M3672" s="6" t="s">
        <v>115</v>
      </c>
      <c r="N3672" s="5">
        <v>74</v>
      </c>
      <c r="O3672" s="2" t="s">
        <v>75</v>
      </c>
      <c r="P3672" s="127" t="s">
        <v>14699</v>
      </c>
      <c r="R3672" s="6" t="s">
        <v>789</v>
      </c>
      <c r="T3672" s="6" t="s">
        <v>80</v>
      </c>
      <c r="X3672" s="2">
        <v>525</v>
      </c>
      <c r="Y3672" s="2" t="s">
        <v>81</v>
      </c>
      <c r="Z3672" s="2" t="s">
        <v>14700</v>
      </c>
      <c r="AA3672" s="2">
        <v>525</v>
      </c>
      <c r="AB3672" s="2" t="s">
        <v>81</v>
      </c>
      <c r="AC3672" s="2" t="s">
        <v>168</v>
      </c>
      <c r="AD3672" s="2">
        <v>525</v>
      </c>
      <c r="AE3672" s="2" t="s">
        <v>81</v>
      </c>
      <c r="AF3672" s="2" t="s">
        <v>168</v>
      </c>
      <c r="AJ3672" s="2">
        <v>525</v>
      </c>
      <c r="AK3672" s="2" t="s">
        <v>81</v>
      </c>
      <c r="AL3672" s="2" t="s">
        <v>14700</v>
      </c>
      <c r="AM3672" s="2">
        <v>525</v>
      </c>
      <c r="AN3672" s="2" t="s">
        <v>81</v>
      </c>
      <c r="AO3672" s="2" t="s">
        <v>168</v>
      </c>
      <c r="AP3672" s="2">
        <v>525</v>
      </c>
      <c r="AQ3672" s="2" t="s">
        <v>81</v>
      </c>
      <c r="AR3672" s="2" t="s">
        <v>168</v>
      </c>
      <c r="BE3672" s="23" t="str">
        <f t="shared" si="570"/>
        <v>EMF nein</v>
      </c>
      <c r="BF3672" s="23" t="str">
        <f t="shared" si="573"/>
        <v/>
      </c>
      <c r="BG3672" s="23" t="str">
        <f t="shared" si="574"/>
        <v/>
      </c>
      <c r="BH3672" s="23">
        <f t="shared" si="571"/>
        <v>0</v>
      </c>
      <c r="BO3672" s="2" t="s">
        <v>14701</v>
      </c>
      <c r="BP3672" s="3">
        <v>1</v>
      </c>
      <c r="BQ3672" s="2" t="s">
        <v>14705</v>
      </c>
    </row>
    <row r="3673" spans="1:71" ht="16.149999999999999" customHeight="1" x14ac:dyDescent="0.25">
      <c r="A3673" s="1">
        <v>3672</v>
      </c>
      <c r="B3673" s="2" t="s">
        <v>211</v>
      </c>
      <c r="C3673" s="2" t="s">
        <v>8506</v>
      </c>
      <c r="D3673" s="2" t="s">
        <v>151</v>
      </c>
      <c r="E3673" s="2" t="s">
        <v>14703</v>
      </c>
      <c r="F3673" s="67">
        <v>43654</v>
      </c>
      <c r="G3673" s="3">
        <f t="shared" si="576"/>
        <v>7</v>
      </c>
      <c r="H3673" s="3">
        <f t="shared" si="577"/>
        <v>2019</v>
      </c>
      <c r="J3673" s="20" t="str">
        <f t="shared" si="572"/>
        <v/>
      </c>
      <c r="K3673" s="5" t="str">
        <f t="shared" si="575"/>
        <v>ja</v>
      </c>
      <c r="L3673" s="5" t="s">
        <v>91</v>
      </c>
      <c r="M3673" s="6" t="s">
        <v>74</v>
      </c>
      <c r="N3673" s="5">
        <v>20</v>
      </c>
      <c r="O3673" s="5" t="s">
        <v>126</v>
      </c>
      <c r="P3673" s="127" t="s">
        <v>13763</v>
      </c>
      <c r="R3673" s="6" t="s">
        <v>77</v>
      </c>
      <c r="S3673" s="5" t="s">
        <v>78</v>
      </c>
      <c r="T3673" s="6" t="s">
        <v>80</v>
      </c>
      <c r="U3673" s="5" t="s">
        <v>74</v>
      </c>
      <c r="V3673" s="5" t="s">
        <v>80</v>
      </c>
      <c r="X3673" s="2">
        <v>630</v>
      </c>
      <c r="Y3673" s="5" t="s">
        <v>81</v>
      </c>
      <c r="Z3673" s="5" t="s">
        <v>84</v>
      </c>
      <c r="AA3673" s="2">
        <v>630</v>
      </c>
      <c r="AB3673" s="2" t="s">
        <v>81</v>
      </c>
      <c r="AC3673" s="2" t="s">
        <v>84</v>
      </c>
      <c r="AD3673" s="2">
        <v>630</v>
      </c>
      <c r="AE3673" s="2" t="s">
        <v>83</v>
      </c>
      <c r="AF3673" s="2" t="s">
        <v>84</v>
      </c>
      <c r="AJ3673" s="2">
        <v>773</v>
      </c>
      <c r="AK3673" s="2" t="s">
        <v>81</v>
      </c>
      <c r="AL3673" s="2" t="s">
        <v>84</v>
      </c>
      <c r="AM3673" s="2">
        <v>773</v>
      </c>
      <c r="AN3673" s="2" t="s">
        <v>94</v>
      </c>
      <c r="AO3673" s="2" t="s">
        <v>84</v>
      </c>
      <c r="AP3673" s="2">
        <v>773</v>
      </c>
      <c r="AQ3673" s="2" t="s">
        <v>83</v>
      </c>
      <c r="AR3673" s="2" t="s">
        <v>84</v>
      </c>
      <c r="AV3673" s="2">
        <v>300</v>
      </c>
      <c r="AW3673" s="2" t="s">
        <v>94</v>
      </c>
      <c r="AX3673" s="2" t="s">
        <v>168</v>
      </c>
      <c r="AY3673" s="2">
        <v>300</v>
      </c>
      <c r="AZ3673" s="2" t="s">
        <v>94</v>
      </c>
      <c r="BA3673" s="2" t="s">
        <v>168</v>
      </c>
      <c r="BB3673" s="2">
        <v>300</v>
      </c>
      <c r="BC3673" s="2" t="s">
        <v>94</v>
      </c>
      <c r="BD3673" s="2" t="s">
        <v>168</v>
      </c>
      <c r="BE3673" s="23" t="str">
        <f t="shared" si="570"/>
        <v>EMF ja</v>
      </c>
      <c r="BF3673" s="23">
        <f t="shared" si="573"/>
        <v>400</v>
      </c>
      <c r="BG3673" s="23" t="str">
        <f t="shared" si="574"/>
        <v>100-499m</v>
      </c>
      <c r="BH3673" s="23">
        <f t="shared" si="571"/>
        <v>2</v>
      </c>
      <c r="BI3673" s="2" t="s">
        <v>162</v>
      </c>
      <c r="BJ3673" s="2">
        <v>400</v>
      </c>
      <c r="BK3673" s="2" t="s">
        <v>162</v>
      </c>
      <c r="BL3673" s="2">
        <v>500</v>
      </c>
      <c r="BO3673" s="2" t="s">
        <v>14704</v>
      </c>
      <c r="BP3673" s="3">
        <v>1</v>
      </c>
      <c r="BQ3673" s="2" t="s">
        <v>14709</v>
      </c>
    </row>
    <row r="3674" spans="1:71" ht="16.149999999999999" customHeight="1" x14ac:dyDescent="0.25">
      <c r="A3674" s="93">
        <v>3673</v>
      </c>
      <c r="B3674" s="2" t="s">
        <v>211</v>
      </c>
      <c r="C3674" s="2" t="s">
        <v>7834</v>
      </c>
      <c r="D3674" s="2" t="s">
        <v>124</v>
      </c>
      <c r="E3674" s="2" t="s">
        <v>14706</v>
      </c>
      <c r="F3674" s="67">
        <v>43654</v>
      </c>
      <c r="G3674" s="3">
        <f t="shared" si="576"/>
        <v>7</v>
      </c>
      <c r="H3674" s="3">
        <f t="shared" si="577"/>
        <v>2019</v>
      </c>
      <c r="I3674" s="92">
        <v>0.45486111111111099</v>
      </c>
      <c r="J3674" s="20">
        <f t="shared" si="572"/>
        <v>10</v>
      </c>
      <c r="K3674" s="5" t="str">
        <f t="shared" si="575"/>
        <v>ja</v>
      </c>
      <c r="L3674" s="5" t="s">
        <v>91</v>
      </c>
      <c r="M3674" s="6" t="s">
        <v>115</v>
      </c>
      <c r="N3674" s="5">
        <v>52</v>
      </c>
      <c r="O3674" s="2" t="s">
        <v>5139</v>
      </c>
      <c r="P3674" s="127" t="s">
        <v>14707</v>
      </c>
      <c r="R3674" s="6" t="s">
        <v>77</v>
      </c>
      <c r="T3674" s="6" t="s">
        <v>80</v>
      </c>
      <c r="U3674" s="2" t="s">
        <v>74</v>
      </c>
      <c r="X3674" s="2">
        <v>135</v>
      </c>
      <c r="Y3674" s="2" t="s">
        <v>83</v>
      </c>
      <c r="Z3674" s="2" t="s">
        <v>168</v>
      </c>
      <c r="AA3674" s="2">
        <v>135</v>
      </c>
      <c r="AB3674" s="2" t="s">
        <v>81</v>
      </c>
      <c r="AC3674" s="2" t="s">
        <v>168</v>
      </c>
      <c r="AD3674" s="2">
        <v>135</v>
      </c>
      <c r="AE3674" s="2" t="s">
        <v>83</v>
      </c>
      <c r="AF3674" s="2" t="s">
        <v>168</v>
      </c>
      <c r="BE3674" s="23" t="str">
        <f t="shared" ref="BE3674:BE3737" si="578">IF(COUNTA(BI3674,BK3674,BM3674) &gt; 0,"EMF ja","EMF nein")</f>
        <v>EMF ja</v>
      </c>
      <c r="BF3674" s="23">
        <f t="shared" si="573"/>
        <v>365</v>
      </c>
      <c r="BG3674" s="23" t="str">
        <f t="shared" si="574"/>
        <v>100-499m</v>
      </c>
      <c r="BH3674" s="23">
        <f t="shared" ref="BH3674:BH3737" si="579">COUNTA(BI3674,BK3674,BM3674)</f>
        <v>1</v>
      </c>
      <c r="BI3674" s="2" t="s">
        <v>162</v>
      </c>
      <c r="BJ3674" s="2">
        <v>365</v>
      </c>
      <c r="BO3674" s="2" t="s">
        <v>14708</v>
      </c>
      <c r="BP3674" s="3">
        <v>1</v>
      </c>
      <c r="BQ3674" s="2" t="s">
        <v>14711</v>
      </c>
    </row>
    <row r="3675" spans="1:71" ht="16.149999999999999" customHeight="1" x14ac:dyDescent="0.25">
      <c r="A3675" s="1">
        <v>3674</v>
      </c>
      <c r="B3675" s="2" t="s">
        <v>87</v>
      </c>
      <c r="C3675" s="2" t="s">
        <v>12546</v>
      </c>
      <c r="D3675" s="2" t="s">
        <v>124</v>
      </c>
      <c r="E3675" s="2" t="s">
        <v>12547</v>
      </c>
      <c r="F3675" s="67">
        <v>43652</v>
      </c>
      <c r="G3675" s="3">
        <f t="shared" si="576"/>
        <v>7</v>
      </c>
      <c r="H3675" s="3">
        <f t="shared" si="577"/>
        <v>2019</v>
      </c>
      <c r="J3675" s="20" t="str">
        <f t="shared" si="572"/>
        <v/>
      </c>
      <c r="K3675" s="5" t="str">
        <f t="shared" si="575"/>
        <v>ja</v>
      </c>
      <c r="L3675" s="5" t="s">
        <v>91</v>
      </c>
      <c r="M3675" s="6" t="s">
        <v>115</v>
      </c>
      <c r="N3675" s="5">
        <v>72</v>
      </c>
      <c r="O3675" s="2" t="s">
        <v>5139</v>
      </c>
      <c r="P3675" s="127" t="s">
        <v>14710</v>
      </c>
      <c r="R3675" s="6" t="s">
        <v>77</v>
      </c>
      <c r="T3675" s="6" t="s">
        <v>80</v>
      </c>
      <c r="BE3675" s="23" t="str">
        <f t="shared" si="578"/>
        <v>EMF nein</v>
      </c>
      <c r="BF3675" s="23" t="str">
        <f t="shared" si="573"/>
        <v/>
      </c>
      <c r="BG3675" s="23" t="str">
        <f t="shared" si="574"/>
        <v/>
      </c>
      <c r="BH3675" s="23">
        <f t="shared" si="579"/>
        <v>0</v>
      </c>
      <c r="BP3675" s="3">
        <v>1</v>
      </c>
      <c r="BQ3675" s="2" t="s">
        <v>14715</v>
      </c>
    </row>
    <row r="3676" spans="1:71" ht="16.149999999999999" customHeight="1" x14ac:dyDescent="0.25">
      <c r="A3676" s="93">
        <v>3675</v>
      </c>
      <c r="B3676" s="2" t="s">
        <v>211</v>
      </c>
      <c r="C3676" s="116" t="s">
        <v>12223</v>
      </c>
      <c r="D3676" s="2" t="s">
        <v>124</v>
      </c>
      <c r="E3676" s="2" t="s">
        <v>14712</v>
      </c>
      <c r="F3676" s="67">
        <v>43653</v>
      </c>
      <c r="G3676" s="3">
        <f t="shared" si="576"/>
        <v>7</v>
      </c>
      <c r="H3676" s="3">
        <f t="shared" si="577"/>
        <v>2019</v>
      </c>
      <c r="I3676" s="92">
        <v>9.7222222222222196E-2</v>
      </c>
      <c r="J3676" s="20">
        <f t="shared" si="572"/>
        <v>2</v>
      </c>
      <c r="K3676" s="5" t="str">
        <f t="shared" si="575"/>
        <v>ja</v>
      </c>
      <c r="L3676" s="5" t="s">
        <v>91</v>
      </c>
      <c r="M3676" s="6" t="s">
        <v>74</v>
      </c>
      <c r="N3676" s="5">
        <v>42</v>
      </c>
      <c r="O3676" s="2" t="s">
        <v>5139</v>
      </c>
      <c r="P3676" s="127" t="s">
        <v>14713</v>
      </c>
      <c r="R3676" s="6" t="s">
        <v>77</v>
      </c>
      <c r="S3676" s="127" t="s">
        <v>190</v>
      </c>
      <c r="X3676" s="2">
        <v>65</v>
      </c>
      <c r="Y3676" s="2" t="s">
        <v>81</v>
      </c>
      <c r="Z3676" s="2" t="s">
        <v>161</v>
      </c>
      <c r="AA3676" s="2">
        <v>65</v>
      </c>
      <c r="AB3676" s="2" t="s">
        <v>81</v>
      </c>
      <c r="AC3676" s="2" t="s">
        <v>161</v>
      </c>
      <c r="AD3676" s="2">
        <v>65</v>
      </c>
      <c r="AE3676" s="2" t="s">
        <v>81</v>
      </c>
      <c r="AF3676" s="2" t="s">
        <v>161</v>
      </c>
      <c r="BE3676" s="23" t="str">
        <f t="shared" si="578"/>
        <v>EMF nein</v>
      </c>
      <c r="BF3676" s="23" t="str">
        <f t="shared" si="573"/>
        <v/>
      </c>
      <c r="BG3676" s="23" t="str">
        <f t="shared" si="574"/>
        <v/>
      </c>
      <c r="BH3676" s="23">
        <f t="shared" si="579"/>
        <v>0</v>
      </c>
      <c r="BO3676" s="2" t="s">
        <v>14714</v>
      </c>
      <c r="BP3676" s="3">
        <v>1</v>
      </c>
      <c r="BQ3676" s="2" t="s">
        <v>14718</v>
      </c>
    </row>
    <row r="3677" spans="1:71" ht="16.149999999999999" customHeight="1" x14ac:dyDescent="0.25">
      <c r="A3677" s="1">
        <v>3676</v>
      </c>
      <c r="B3677" s="2" t="s">
        <v>87</v>
      </c>
      <c r="C3677" s="2" t="s">
        <v>7783</v>
      </c>
      <c r="D3677" s="2" t="s">
        <v>124</v>
      </c>
      <c r="E3677" s="2" t="s">
        <v>14716</v>
      </c>
      <c r="F3677" s="67">
        <v>43654</v>
      </c>
      <c r="G3677" s="3">
        <f t="shared" si="576"/>
        <v>7</v>
      </c>
      <c r="H3677" s="3">
        <f t="shared" si="577"/>
        <v>2019</v>
      </c>
      <c r="I3677" s="92">
        <v>0.73611111111111105</v>
      </c>
      <c r="J3677" s="20">
        <f t="shared" si="572"/>
        <v>17</v>
      </c>
      <c r="K3677" s="5" t="str">
        <f t="shared" si="575"/>
        <v>ja</v>
      </c>
      <c r="L3677" s="5" t="s">
        <v>91</v>
      </c>
      <c r="M3677" s="6" t="s">
        <v>74</v>
      </c>
      <c r="N3677" s="5">
        <v>88</v>
      </c>
      <c r="O3677" s="2" t="s">
        <v>5139</v>
      </c>
      <c r="P3677" s="127" t="s">
        <v>1877</v>
      </c>
      <c r="R3677" s="6" t="s">
        <v>77</v>
      </c>
      <c r="U3677" s="2" t="s">
        <v>208</v>
      </c>
      <c r="V3677" s="2" t="s">
        <v>80</v>
      </c>
      <c r="X3677" s="2">
        <v>840</v>
      </c>
      <c r="Y3677" s="2" t="s">
        <v>83</v>
      </c>
      <c r="Z3677" s="2" t="s">
        <v>84</v>
      </c>
      <c r="AA3677" s="2">
        <v>840</v>
      </c>
      <c r="AB3677" s="2" t="s">
        <v>81</v>
      </c>
      <c r="AC3677" s="2" t="s">
        <v>84</v>
      </c>
      <c r="AD3677" s="2">
        <v>840</v>
      </c>
      <c r="AE3677" s="2" t="s">
        <v>83</v>
      </c>
      <c r="AF3677" s="2" t="s">
        <v>84</v>
      </c>
      <c r="AJ3677" s="2">
        <v>840</v>
      </c>
      <c r="AK3677" s="2" t="s">
        <v>83</v>
      </c>
      <c r="AL3677" s="2" t="s">
        <v>84</v>
      </c>
      <c r="AM3677" s="2">
        <v>840</v>
      </c>
      <c r="AN3677" s="2" t="s">
        <v>81</v>
      </c>
      <c r="AO3677" s="2" t="s">
        <v>84</v>
      </c>
      <c r="AP3677" s="2">
        <v>840</v>
      </c>
      <c r="AQ3677" s="2" t="s">
        <v>83</v>
      </c>
      <c r="AR3677" s="2" t="s">
        <v>84</v>
      </c>
      <c r="AV3677" s="2">
        <v>840</v>
      </c>
      <c r="AW3677" s="2" t="s">
        <v>81</v>
      </c>
      <c r="AX3677" s="2" t="s">
        <v>84</v>
      </c>
      <c r="BE3677" s="23" t="str">
        <f t="shared" si="578"/>
        <v>EMF nein</v>
      </c>
      <c r="BF3677" s="23" t="str">
        <f t="shared" si="573"/>
        <v/>
      </c>
      <c r="BG3677" s="23" t="str">
        <f t="shared" si="574"/>
        <v/>
      </c>
      <c r="BH3677" s="23">
        <f t="shared" si="579"/>
        <v>0</v>
      </c>
      <c r="BO3677" s="2" t="s">
        <v>14717</v>
      </c>
      <c r="BP3677" s="3">
        <v>1</v>
      </c>
      <c r="BQ3677" s="2" t="s">
        <v>14721</v>
      </c>
    </row>
    <row r="3678" spans="1:71" ht="16.149999999999999" customHeight="1" x14ac:dyDescent="0.25">
      <c r="A3678" s="93">
        <v>3677</v>
      </c>
      <c r="B3678" s="2" t="s">
        <v>211</v>
      </c>
      <c r="C3678" s="2" t="s">
        <v>13345</v>
      </c>
      <c r="D3678" s="2" t="s">
        <v>137</v>
      </c>
      <c r="E3678" s="2" t="s">
        <v>415</v>
      </c>
      <c r="F3678" s="67">
        <v>43654</v>
      </c>
      <c r="G3678" s="3">
        <f t="shared" si="576"/>
        <v>7</v>
      </c>
      <c r="H3678" s="3">
        <f t="shared" si="577"/>
        <v>2019</v>
      </c>
      <c r="I3678" s="92">
        <v>0.75347222222222199</v>
      </c>
      <c r="J3678" s="20">
        <f t="shared" si="572"/>
        <v>18</v>
      </c>
      <c r="K3678" s="5" t="str">
        <f t="shared" si="575"/>
        <v>ja</v>
      </c>
      <c r="L3678" s="5" t="s">
        <v>73</v>
      </c>
      <c r="M3678" s="6" t="s">
        <v>74</v>
      </c>
      <c r="N3678" s="5">
        <v>31</v>
      </c>
      <c r="O3678" s="2" t="s">
        <v>5139</v>
      </c>
      <c r="P3678" s="127" t="s">
        <v>14719</v>
      </c>
      <c r="R3678" s="6" t="s">
        <v>77</v>
      </c>
      <c r="T3678" s="6" t="s">
        <v>80</v>
      </c>
      <c r="U3678" s="2" t="s">
        <v>74</v>
      </c>
      <c r="V3678" s="2" t="s">
        <v>80</v>
      </c>
      <c r="X3678" s="2">
        <v>130</v>
      </c>
      <c r="Y3678" s="2" t="s">
        <v>81</v>
      </c>
      <c r="Z3678" s="2" t="s">
        <v>161</v>
      </c>
      <c r="AA3678" s="2">
        <v>130</v>
      </c>
      <c r="AB3678" s="2" t="s">
        <v>81</v>
      </c>
      <c r="AC3678" s="2" t="s">
        <v>161</v>
      </c>
      <c r="AD3678" s="2">
        <v>130</v>
      </c>
      <c r="AE3678" s="2" t="s">
        <v>83</v>
      </c>
      <c r="AF3678" s="2" t="s">
        <v>161</v>
      </c>
      <c r="BE3678" s="23" t="str">
        <f t="shared" si="578"/>
        <v>EMF nein</v>
      </c>
      <c r="BF3678" s="23" t="str">
        <f t="shared" si="573"/>
        <v/>
      </c>
      <c r="BG3678" s="23" t="str">
        <f t="shared" si="574"/>
        <v/>
      </c>
      <c r="BH3678" s="23">
        <f t="shared" si="579"/>
        <v>0</v>
      </c>
      <c r="BO3678" s="2" t="s">
        <v>14720</v>
      </c>
      <c r="BP3678" s="3">
        <v>1</v>
      </c>
      <c r="BR3678" s="2" t="s">
        <v>22492</v>
      </c>
      <c r="BS3678" s="361" t="s">
        <v>22044</v>
      </c>
    </row>
    <row r="3679" spans="1:71" ht="16.149999999999999" customHeight="1" x14ac:dyDescent="0.25">
      <c r="A3679" s="93">
        <v>3678</v>
      </c>
      <c r="B3679" s="2" t="s">
        <v>135</v>
      </c>
      <c r="C3679" s="2" t="s">
        <v>7670</v>
      </c>
      <c r="D3679" s="2" t="s">
        <v>296</v>
      </c>
      <c r="E3679" s="2" t="s">
        <v>10649</v>
      </c>
      <c r="F3679" s="67">
        <v>43655</v>
      </c>
      <c r="G3679" s="3">
        <f t="shared" si="576"/>
        <v>7</v>
      </c>
      <c r="H3679" s="3">
        <f t="shared" si="577"/>
        <v>2019</v>
      </c>
      <c r="I3679" s="92">
        <v>0.211805555555556</v>
      </c>
      <c r="J3679" s="20">
        <f t="shared" si="572"/>
        <v>5</v>
      </c>
      <c r="K3679" s="5" t="str">
        <f t="shared" si="575"/>
        <v>ja</v>
      </c>
      <c r="L3679" s="5" t="s">
        <v>11105</v>
      </c>
      <c r="M3679" s="6" t="s">
        <v>9604</v>
      </c>
      <c r="O3679" s="2" t="s">
        <v>140</v>
      </c>
      <c r="P3679" s="127" t="s">
        <v>14722</v>
      </c>
      <c r="R3679" s="6" t="s">
        <v>77</v>
      </c>
      <c r="T3679" s="6" t="s">
        <v>80</v>
      </c>
      <c r="X3679" s="2">
        <v>1900</v>
      </c>
      <c r="Y3679" s="2" t="s">
        <v>81</v>
      </c>
      <c r="Z3679" s="2" t="s">
        <v>84</v>
      </c>
      <c r="AA3679" s="2">
        <v>1900</v>
      </c>
      <c r="AB3679" s="2" t="s">
        <v>81</v>
      </c>
      <c r="AC3679" s="2" t="s">
        <v>84</v>
      </c>
      <c r="AD3679" s="2">
        <v>1900</v>
      </c>
      <c r="AE3679" s="2" t="s">
        <v>83</v>
      </c>
      <c r="AF3679" s="2" t="s">
        <v>84</v>
      </c>
      <c r="BE3679" s="23" t="str">
        <f t="shared" si="578"/>
        <v>EMF ja</v>
      </c>
      <c r="BF3679" s="23">
        <f t="shared" si="573"/>
        <v>1800</v>
      </c>
      <c r="BG3679" s="23" t="str">
        <f t="shared" si="574"/>
        <v>500+m</v>
      </c>
      <c r="BH3679" s="23">
        <f t="shared" si="579"/>
        <v>1</v>
      </c>
      <c r="BK3679" s="2" t="s">
        <v>162</v>
      </c>
      <c r="BL3679" s="2">
        <v>1800</v>
      </c>
      <c r="BO3679" s="2" t="s">
        <v>14723</v>
      </c>
      <c r="BP3679" s="3">
        <v>1</v>
      </c>
      <c r="BQ3679" s="2" t="s">
        <v>14724</v>
      </c>
    </row>
    <row r="3680" spans="1:71" ht="16.149999999999999" customHeight="1" x14ac:dyDescent="0.25">
      <c r="A3680" s="1">
        <v>3679</v>
      </c>
      <c r="B3680" s="2" t="s">
        <v>211</v>
      </c>
      <c r="C3680" s="2" t="s">
        <v>323</v>
      </c>
      <c r="D3680" s="2" t="s">
        <v>124</v>
      </c>
      <c r="E3680" s="2" t="s">
        <v>14725</v>
      </c>
      <c r="F3680" s="67">
        <v>43656</v>
      </c>
      <c r="G3680" s="3">
        <f t="shared" si="576"/>
        <v>7</v>
      </c>
      <c r="H3680" s="3">
        <f t="shared" si="577"/>
        <v>2019</v>
      </c>
      <c r="J3680" s="20" t="str">
        <f t="shared" si="572"/>
        <v/>
      </c>
      <c r="K3680" s="5" t="str">
        <f t="shared" si="575"/>
        <v>ja</v>
      </c>
      <c r="L3680" s="5" t="s">
        <v>91</v>
      </c>
      <c r="M3680" s="6" t="s">
        <v>74</v>
      </c>
      <c r="O3680" s="2" t="s">
        <v>140</v>
      </c>
      <c r="P3680" s="127" t="s">
        <v>14726</v>
      </c>
      <c r="R3680" s="6" t="s">
        <v>77</v>
      </c>
      <c r="T3680" s="6" t="s">
        <v>202</v>
      </c>
      <c r="U3680" s="2" t="s">
        <v>74</v>
      </c>
      <c r="BE3680" s="23" t="str">
        <f t="shared" si="578"/>
        <v>EMF nein</v>
      </c>
      <c r="BF3680" s="23" t="str">
        <f t="shared" si="573"/>
        <v/>
      </c>
      <c r="BG3680" s="23" t="str">
        <f t="shared" si="574"/>
        <v/>
      </c>
      <c r="BH3680" s="23">
        <f t="shared" si="579"/>
        <v>0</v>
      </c>
      <c r="BP3680" s="3">
        <v>1</v>
      </c>
      <c r="BQ3680" s="2" t="s">
        <v>14727</v>
      </c>
    </row>
    <row r="3681" spans="1:69" ht="16.149999999999999" customHeight="1" x14ac:dyDescent="0.25">
      <c r="A3681" s="93">
        <v>3680</v>
      </c>
      <c r="B3681" s="2" t="s">
        <v>211</v>
      </c>
      <c r="C3681" s="2" t="s">
        <v>14728</v>
      </c>
      <c r="D3681" s="2" t="s">
        <v>206</v>
      </c>
      <c r="E3681" s="2" t="s">
        <v>14729</v>
      </c>
      <c r="F3681" s="67">
        <v>43657</v>
      </c>
      <c r="G3681" s="3">
        <f t="shared" si="576"/>
        <v>7</v>
      </c>
      <c r="H3681" s="3">
        <f t="shared" si="577"/>
        <v>2019</v>
      </c>
      <c r="I3681" s="92">
        <v>0.45833333333333298</v>
      </c>
      <c r="J3681" s="20">
        <f t="shared" si="572"/>
        <v>11</v>
      </c>
      <c r="K3681" s="5" t="str">
        <f t="shared" si="575"/>
        <v>ja</v>
      </c>
      <c r="L3681" s="5" t="s">
        <v>91</v>
      </c>
      <c r="M3681" s="6" t="s">
        <v>115</v>
      </c>
      <c r="N3681" s="5">
        <v>62</v>
      </c>
      <c r="O3681" s="2" t="s">
        <v>5139</v>
      </c>
      <c r="P3681" s="127" t="s">
        <v>1027</v>
      </c>
      <c r="R3681" s="6" t="s">
        <v>77</v>
      </c>
      <c r="T3681" s="6" t="s">
        <v>80</v>
      </c>
      <c r="X3681" s="2">
        <v>135</v>
      </c>
      <c r="Y3681" s="2" t="s">
        <v>81</v>
      </c>
      <c r="Z3681" s="2" t="s">
        <v>82</v>
      </c>
      <c r="AA3681" s="2">
        <v>135</v>
      </c>
      <c r="AB3681" s="2" t="s">
        <v>81</v>
      </c>
      <c r="AC3681" s="2" t="s">
        <v>82</v>
      </c>
      <c r="AD3681" s="2">
        <v>135</v>
      </c>
      <c r="AE3681" s="2" t="s">
        <v>81</v>
      </c>
      <c r="AF3681" s="2" t="s">
        <v>82</v>
      </c>
      <c r="AJ3681" s="2">
        <v>175</v>
      </c>
      <c r="AK3681" s="2" t="s">
        <v>81</v>
      </c>
      <c r="AL3681" s="2" t="s">
        <v>82</v>
      </c>
      <c r="BE3681" s="23" t="str">
        <f t="shared" si="578"/>
        <v>EMF nein</v>
      </c>
      <c r="BF3681" s="23" t="str">
        <f t="shared" si="573"/>
        <v/>
      </c>
      <c r="BG3681" s="23" t="str">
        <f t="shared" si="574"/>
        <v/>
      </c>
      <c r="BH3681" s="23">
        <f t="shared" si="579"/>
        <v>0</v>
      </c>
      <c r="BO3681" s="2" t="s">
        <v>14730</v>
      </c>
      <c r="BP3681" s="3">
        <v>1</v>
      </c>
      <c r="BQ3681" s="2" t="s">
        <v>14731</v>
      </c>
    </row>
    <row r="3682" spans="1:69" ht="16.149999999999999" customHeight="1" x14ac:dyDescent="0.25">
      <c r="A3682" s="93">
        <v>3681</v>
      </c>
      <c r="B3682" s="2" t="s">
        <v>135</v>
      </c>
      <c r="C3682" s="2" t="s">
        <v>4233</v>
      </c>
      <c r="D3682" s="2" t="s">
        <v>192</v>
      </c>
      <c r="E3682" s="2" t="s">
        <v>6956</v>
      </c>
      <c r="F3682" s="67">
        <v>43657</v>
      </c>
      <c r="G3682" s="3">
        <f t="shared" si="576"/>
        <v>7</v>
      </c>
      <c r="H3682" s="3">
        <f t="shared" si="577"/>
        <v>2019</v>
      </c>
      <c r="I3682" s="92">
        <v>0.3125</v>
      </c>
      <c r="J3682" s="20">
        <f t="shared" si="572"/>
        <v>7</v>
      </c>
      <c r="K3682" s="5" t="str">
        <f t="shared" si="575"/>
        <v>ja</v>
      </c>
      <c r="L3682" s="5" t="s">
        <v>91</v>
      </c>
      <c r="M3682" s="6" t="s">
        <v>139</v>
      </c>
      <c r="N3682" s="5">
        <v>30</v>
      </c>
      <c r="O3682" s="2" t="s">
        <v>140</v>
      </c>
      <c r="P3682" s="127" t="s">
        <v>14732</v>
      </c>
      <c r="R3682" s="6" t="s">
        <v>77</v>
      </c>
      <c r="U3682" s="2" t="s">
        <v>74</v>
      </c>
      <c r="V3682" s="2" t="s">
        <v>80</v>
      </c>
      <c r="X3682" s="2">
        <v>984</v>
      </c>
      <c r="Y3682" s="2" t="s">
        <v>83</v>
      </c>
      <c r="Z3682" s="2" t="s">
        <v>161</v>
      </c>
      <c r="AD3682" s="2">
        <v>984</v>
      </c>
      <c r="AE3682" s="2" t="s">
        <v>83</v>
      </c>
      <c r="AF3682" s="2" t="s">
        <v>161</v>
      </c>
      <c r="AJ3682" s="2">
        <v>987</v>
      </c>
      <c r="AK3682" s="2" t="s">
        <v>81</v>
      </c>
      <c r="AL3682" s="2" t="s">
        <v>161</v>
      </c>
      <c r="AM3682" s="2">
        <v>987</v>
      </c>
      <c r="AN3682" s="2" t="s">
        <v>81</v>
      </c>
      <c r="AO3682" s="2" t="s">
        <v>161</v>
      </c>
      <c r="AP3682" s="2">
        <v>987</v>
      </c>
      <c r="AQ3682" s="2" t="s">
        <v>83</v>
      </c>
      <c r="AR3682" s="2" t="s">
        <v>161</v>
      </c>
      <c r="AV3682" s="2">
        <v>987</v>
      </c>
      <c r="AW3682" s="2" t="s">
        <v>83</v>
      </c>
      <c r="AX3682" s="2" t="s">
        <v>161</v>
      </c>
      <c r="BB3682" s="2">
        <v>987</v>
      </c>
      <c r="BC3682" s="2" t="s">
        <v>83</v>
      </c>
      <c r="BD3682" s="2" t="s">
        <v>161</v>
      </c>
      <c r="BE3682" s="23" t="str">
        <f t="shared" si="578"/>
        <v>EMF ja</v>
      </c>
      <c r="BF3682" s="23">
        <f t="shared" si="573"/>
        <v>50</v>
      </c>
      <c r="BG3682" s="23" t="str">
        <f t="shared" si="574"/>
        <v>&lt;100m</v>
      </c>
      <c r="BH3682" s="23">
        <f t="shared" si="579"/>
        <v>1</v>
      </c>
      <c r="BM3682" s="2" t="s">
        <v>162</v>
      </c>
      <c r="BN3682" s="2">
        <v>50</v>
      </c>
      <c r="BO3682" s="2" t="s">
        <v>14733</v>
      </c>
      <c r="BP3682" s="3">
        <v>1</v>
      </c>
      <c r="BQ3682" s="2" t="s">
        <v>14734</v>
      </c>
    </row>
    <row r="3683" spans="1:69" ht="16.149999999999999" customHeight="1" x14ac:dyDescent="0.25">
      <c r="A3683" s="93">
        <v>3682</v>
      </c>
      <c r="B3683" s="2" t="s">
        <v>211</v>
      </c>
      <c r="C3683" s="74" t="s">
        <v>14735</v>
      </c>
      <c r="D3683" s="2" t="s">
        <v>192</v>
      </c>
      <c r="E3683" s="2" t="s">
        <v>14736</v>
      </c>
      <c r="F3683" s="67">
        <v>43654</v>
      </c>
      <c r="G3683" s="3">
        <f t="shared" si="576"/>
        <v>7</v>
      </c>
      <c r="H3683" s="3">
        <f t="shared" si="577"/>
        <v>2019</v>
      </c>
      <c r="I3683" s="92">
        <v>0.81944444444444398</v>
      </c>
      <c r="J3683" s="20">
        <f t="shared" si="572"/>
        <v>19</v>
      </c>
      <c r="K3683" s="5" t="str">
        <f t="shared" si="575"/>
        <v>ja</v>
      </c>
      <c r="L3683" s="5" t="s">
        <v>91</v>
      </c>
      <c r="M3683" s="6" t="s">
        <v>100</v>
      </c>
      <c r="N3683" s="5">
        <v>36</v>
      </c>
      <c r="O3683" s="2" t="s">
        <v>126</v>
      </c>
      <c r="P3683" s="127" t="s">
        <v>14737</v>
      </c>
      <c r="R3683" s="6" t="s">
        <v>77</v>
      </c>
      <c r="T3683" s="6" t="s">
        <v>80</v>
      </c>
      <c r="U3683" s="2" t="s">
        <v>4938</v>
      </c>
      <c r="V3683" s="2" t="s">
        <v>80</v>
      </c>
      <c r="BE3683" s="23" t="str">
        <f t="shared" si="578"/>
        <v>EMF nein</v>
      </c>
      <c r="BF3683" s="23" t="str">
        <f t="shared" si="573"/>
        <v/>
      </c>
      <c r="BG3683" s="23" t="str">
        <f t="shared" si="574"/>
        <v/>
      </c>
      <c r="BH3683" s="23">
        <f t="shared" si="579"/>
        <v>0</v>
      </c>
      <c r="BP3683" s="3">
        <v>1</v>
      </c>
      <c r="BQ3683" s="2" t="s">
        <v>14738</v>
      </c>
    </row>
    <row r="3684" spans="1:69" ht="16.149999999999999" customHeight="1" x14ac:dyDescent="0.25">
      <c r="A3684" s="93">
        <v>3683</v>
      </c>
      <c r="B3684" s="2" t="s">
        <v>211</v>
      </c>
      <c r="C3684" s="2" t="s">
        <v>1213</v>
      </c>
      <c r="D3684" s="2" t="s">
        <v>896</v>
      </c>
      <c r="E3684" s="2" t="s">
        <v>14739</v>
      </c>
      <c r="F3684" s="67">
        <v>43655</v>
      </c>
      <c r="G3684" s="3">
        <f t="shared" si="576"/>
        <v>7</v>
      </c>
      <c r="H3684" s="3">
        <f t="shared" si="577"/>
        <v>2019</v>
      </c>
      <c r="I3684" s="92">
        <v>0.3125</v>
      </c>
      <c r="J3684" s="20">
        <f t="shared" si="572"/>
        <v>7</v>
      </c>
      <c r="K3684" s="5" t="str">
        <f t="shared" si="575"/>
        <v>ja</v>
      </c>
      <c r="L3684" s="5" t="s">
        <v>91</v>
      </c>
      <c r="M3684" s="6" t="s">
        <v>100</v>
      </c>
      <c r="N3684" s="5">
        <v>23</v>
      </c>
      <c r="O3684" s="2" t="s">
        <v>5139</v>
      </c>
      <c r="P3684" s="127" t="s">
        <v>14740</v>
      </c>
      <c r="R3684" s="6" t="s">
        <v>77</v>
      </c>
      <c r="T3684" s="6" t="s">
        <v>80</v>
      </c>
      <c r="U3684" s="2" t="s">
        <v>74</v>
      </c>
      <c r="X3684" s="2">
        <v>320</v>
      </c>
      <c r="Y3684" s="2" t="s">
        <v>81</v>
      </c>
      <c r="Z3684" s="2" t="s">
        <v>168</v>
      </c>
      <c r="AA3684" s="2">
        <v>320</v>
      </c>
      <c r="AB3684" s="2" t="s">
        <v>81</v>
      </c>
      <c r="AC3684" s="2" t="s">
        <v>168</v>
      </c>
      <c r="AD3684" s="2">
        <v>320</v>
      </c>
      <c r="AE3684" s="2" t="s">
        <v>83</v>
      </c>
      <c r="AF3684" s="2" t="s">
        <v>168</v>
      </c>
      <c r="AJ3684" s="2">
        <v>340</v>
      </c>
      <c r="AK3684" s="2" t="s">
        <v>83</v>
      </c>
      <c r="AL3684" s="2" t="s">
        <v>82</v>
      </c>
      <c r="AM3684" s="2">
        <v>340</v>
      </c>
      <c r="AN3684" s="2" t="s">
        <v>94</v>
      </c>
      <c r="AO3684" s="2" t="s">
        <v>82</v>
      </c>
      <c r="AP3684" s="2">
        <v>340</v>
      </c>
      <c r="AQ3684" s="2" t="s">
        <v>83</v>
      </c>
      <c r="AR3684" s="2" t="s">
        <v>168</v>
      </c>
      <c r="BE3684" s="23" t="str">
        <f t="shared" si="578"/>
        <v>EMF nein</v>
      </c>
      <c r="BF3684" s="23" t="str">
        <f t="shared" si="573"/>
        <v/>
      </c>
      <c r="BG3684" s="23" t="str">
        <f t="shared" si="574"/>
        <v/>
      </c>
      <c r="BH3684" s="23">
        <f t="shared" si="579"/>
        <v>0</v>
      </c>
      <c r="BO3684" s="2" t="s">
        <v>14741</v>
      </c>
      <c r="BP3684" s="3">
        <v>1</v>
      </c>
      <c r="BQ3684" s="2" t="s">
        <v>14742</v>
      </c>
    </row>
    <row r="3685" spans="1:69" ht="16.149999999999999" customHeight="1" x14ac:dyDescent="0.25">
      <c r="A3685" s="93">
        <v>3684</v>
      </c>
      <c r="B3685" s="2" t="s">
        <v>87</v>
      </c>
      <c r="C3685" s="2" t="s">
        <v>3691</v>
      </c>
      <c r="D3685" s="2" t="s">
        <v>896</v>
      </c>
      <c r="E3685" s="2" t="s">
        <v>14743</v>
      </c>
      <c r="F3685" s="67">
        <v>43652</v>
      </c>
      <c r="G3685" s="3">
        <f t="shared" si="576"/>
        <v>7</v>
      </c>
      <c r="H3685" s="3">
        <f t="shared" si="577"/>
        <v>2019</v>
      </c>
      <c r="I3685" s="92">
        <v>0.99305555555555503</v>
      </c>
      <c r="J3685" s="20">
        <f t="shared" si="572"/>
        <v>23</v>
      </c>
      <c r="K3685" s="5" t="str">
        <f t="shared" si="575"/>
        <v>ja</v>
      </c>
      <c r="L3685" s="5" t="s">
        <v>91</v>
      </c>
      <c r="M3685" s="6" t="s">
        <v>74</v>
      </c>
      <c r="N3685" s="5">
        <v>72</v>
      </c>
      <c r="O3685" s="2" t="s">
        <v>5139</v>
      </c>
      <c r="P3685" s="127" t="s">
        <v>14744</v>
      </c>
      <c r="R3685" s="6" t="s">
        <v>335</v>
      </c>
      <c r="BE3685" s="23" t="str">
        <f t="shared" si="578"/>
        <v>EMF nein</v>
      </c>
      <c r="BF3685" s="23" t="str">
        <f t="shared" si="573"/>
        <v/>
      </c>
      <c r="BG3685" s="23" t="str">
        <f t="shared" si="574"/>
        <v/>
      </c>
      <c r="BH3685" s="23">
        <f t="shared" si="579"/>
        <v>0</v>
      </c>
      <c r="BO3685" s="2" t="s">
        <v>14745</v>
      </c>
      <c r="BP3685" s="3">
        <v>1</v>
      </c>
      <c r="BQ3685" s="2" t="s">
        <v>14746</v>
      </c>
    </row>
    <row r="3686" spans="1:69" ht="16.149999999999999" customHeight="1" x14ac:dyDescent="0.25">
      <c r="A3686" s="1">
        <v>3685</v>
      </c>
      <c r="B3686" s="2" t="s">
        <v>211</v>
      </c>
      <c r="C3686" s="2" t="s">
        <v>14747</v>
      </c>
      <c r="D3686" s="2" t="s">
        <v>145</v>
      </c>
      <c r="E3686" s="2" t="s">
        <v>14748</v>
      </c>
      <c r="F3686" s="67">
        <v>43653</v>
      </c>
      <c r="G3686" s="3">
        <f t="shared" si="576"/>
        <v>7</v>
      </c>
      <c r="H3686" s="3">
        <f t="shared" si="577"/>
        <v>2019</v>
      </c>
      <c r="I3686" s="92">
        <v>0.40625</v>
      </c>
      <c r="J3686" s="20">
        <f t="shared" si="572"/>
        <v>9</v>
      </c>
      <c r="K3686" s="5" t="str">
        <f t="shared" si="575"/>
        <v>ja</v>
      </c>
      <c r="L3686" s="5" t="s">
        <v>8298</v>
      </c>
      <c r="M3686" s="6" t="s">
        <v>115</v>
      </c>
      <c r="N3686" s="5">
        <v>45</v>
      </c>
      <c r="O3686" s="2" t="s">
        <v>10213</v>
      </c>
      <c r="P3686" s="127" t="s">
        <v>14749</v>
      </c>
      <c r="R3686" s="6" t="s">
        <v>77</v>
      </c>
      <c r="T3686" s="6" t="s">
        <v>80</v>
      </c>
      <c r="BE3686" s="23" t="str">
        <f t="shared" si="578"/>
        <v>EMF ja</v>
      </c>
      <c r="BF3686" s="23">
        <f t="shared" si="573"/>
        <v>116</v>
      </c>
      <c r="BG3686" s="23" t="str">
        <f t="shared" si="574"/>
        <v>100-499m</v>
      </c>
      <c r="BH3686" s="23">
        <f t="shared" si="579"/>
        <v>2</v>
      </c>
      <c r="BK3686" s="2" t="s">
        <v>162</v>
      </c>
      <c r="BL3686" s="2">
        <v>116</v>
      </c>
      <c r="BM3686" s="2" t="s">
        <v>162</v>
      </c>
      <c r="BN3686" s="2">
        <v>116</v>
      </c>
      <c r="BO3686" s="2" t="s">
        <v>14750</v>
      </c>
      <c r="BP3686" s="3">
        <v>1</v>
      </c>
      <c r="BQ3686" s="2" t="s">
        <v>14751</v>
      </c>
    </row>
    <row r="3687" spans="1:69" ht="16.149999999999999" customHeight="1" x14ac:dyDescent="0.25">
      <c r="A3687" s="1">
        <v>3686</v>
      </c>
      <c r="B3687" s="2" t="s">
        <v>211</v>
      </c>
      <c r="C3687" s="2" t="s">
        <v>1462</v>
      </c>
      <c r="D3687" s="2" t="s">
        <v>178</v>
      </c>
      <c r="E3687" s="2" t="s">
        <v>14752</v>
      </c>
      <c r="F3687" s="67">
        <v>43656</v>
      </c>
      <c r="G3687" s="3">
        <f t="shared" si="576"/>
        <v>7</v>
      </c>
      <c r="H3687" s="3">
        <f t="shared" si="577"/>
        <v>2019</v>
      </c>
      <c r="I3687" s="92">
        <v>0.49305555555555602</v>
      </c>
      <c r="J3687" s="20">
        <f t="shared" si="572"/>
        <v>11</v>
      </c>
      <c r="K3687" s="5" t="str">
        <f t="shared" si="575"/>
        <v>ja</v>
      </c>
      <c r="L3687" s="5" t="s">
        <v>91</v>
      </c>
      <c r="M3687" s="6" t="s">
        <v>74</v>
      </c>
      <c r="O3687" s="2" t="s">
        <v>5139</v>
      </c>
      <c r="P3687" s="127" t="s">
        <v>14753</v>
      </c>
      <c r="R3687" s="6" t="s">
        <v>77</v>
      </c>
      <c r="U3687" s="2" t="s">
        <v>115</v>
      </c>
      <c r="V3687" s="2" t="s">
        <v>80</v>
      </c>
      <c r="X3687" s="2">
        <v>230</v>
      </c>
      <c r="Y3687" s="2" t="s">
        <v>81</v>
      </c>
      <c r="Z3687" s="2" t="s">
        <v>161</v>
      </c>
      <c r="AA3687" s="2">
        <v>230</v>
      </c>
      <c r="AB3687" s="2" t="s">
        <v>81</v>
      </c>
      <c r="AC3687" s="2" t="s">
        <v>161</v>
      </c>
      <c r="AD3687" s="2">
        <v>230</v>
      </c>
      <c r="AE3687" s="2" t="s">
        <v>10954</v>
      </c>
      <c r="AF3687" s="2" t="s">
        <v>161</v>
      </c>
      <c r="BE3687" s="23" t="str">
        <f t="shared" si="578"/>
        <v>EMF nein</v>
      </c>
      <c r="BF3687" s="23" t="str">
        <f t="shared" si="573"/>
        <v/>
      </c>
      <c r="BG3687" s="23" t="str">
        <f t="shared" si="574"/>
        <v/>
      </c>
      <c r="BH3687" s="23">
        <f t="shared" si="579"/>
        <v>0</v>
      </c>
      <c r="BO3687" s="2" t="s">
        <v>14754</v>
      </c>
      <c r="BP3687" s="3">
        <v>1</v>
      </c>
      <c r="BQ3687" s="2" t="s">
        <v>14755</v>
      </c>
    </row>
    <row r="3688" spans="1:69" ht="16.149999999999999" customHeight="1" x14ac:dyDescent="0.25">
      <c r="A3688" s="1">
        <v>3687</v>
      </c>
      <c r="B3688" s="2" t="s">
        <v>211</v>
      </c>
      <c r="C3688" s="2" t="s">
        <v>793</v>
      </c>
      <c r="D3688" s="2" t="s">
        <v>158</v>
      </c>
      <c r="E3688" s="2" t="s">
        <v>14756</v>
      </c>
      <c r="F3688" s="67">
        <v>43656</v>
      </c>
      <c r="G3688" s="3">
        <f t="shared" si="576"/>
        <v>7</v>
      </c>
      <c r="H3688" s="3">
        <f t="shared" si="577"/>
        <v>2019</v>
      </c>
      <c r="I3688" s="92">
        <v>0.6875</v>
      </c>
      <c r="J3688" s="20">
        <f t="shared" si="572"/>
        <v>16</v>
      </c>
      <c r="K3688" s="5" t="str">
        <f t="shared" si="575"/>
        <v>ja</v>
      </c>
      <c r="L3688" s="5" t="s">
        <v>8298</v>
      </c>
      <c r="M3688" s="6" t="s">
        <v>74</v>
      </c>
      <c r="O3688" s="2" t="s">
        <v>5139</v>
      </c>
      <c r="P3688" s="127" t="s">
        <v>14757</v>
      </c>
      <c r="R3688" s="6" t="s">
        <v>77</v>
      </c>
      <c r="U3688" s="2" t="s">
        <v>115</v>
      </c>
      <c r="V3688" s="2" t="s">
        <v>80</v>
      </c>
      <c r="X3688" s="2">
        <v>292</v>
      </c>
      <c r="Y3688" s="2" t="s">
        <v>81</v>
      </c>
      <c r="Z3688" s="2" t="s">
        <v>168</v>
      </c>
      <c r="AA3688" s="2">
        <v>292</v>
      </c>
      <c r="AB3688" s="2" t="s">
        <v>81</v>
      </c>
      <c r="AC3688" s="2" t="s">
        <v>168</v>
      </c>
      <c r="AD3688" s="2">
        <v>292</v>
      </c>
      <c r="AE3688" s="2" t="s">
        <v>81</v>
      </c>
      <c r="AF3688" s="2" t="s">
        <v>168</v>
      </c>
      <c r="AJ3688" s="2">
        <v>332</v>
      </c>
      <c r="AK3688" s="2" t="s">
        <v>81</v>
      </c>
      <c r="AL3688" s="2" t="s">
        <v>168</v>
      </c>
      <c r="AM3688" s="2">
        <v>332</v>
      </c>
      <c r="AN3688" s="2" t="s">
        <v>81</v>
      </c>
      <c r="AO3688" s="2" t="s">
        <v>168</v>
      </c>
      <c r="AP3688" s="2">
        <v>332</v>
      </c>
      <c r="AQ3688" s="2" t="s">
        <v>81</v>
      </c>
      <c r="AR3688" s="2" t="s">
        <v>168</v>
      </c>
      <c r="BE3688" s="23" t="str">
        <f t="shared" si="578"/>
        <v>EMF nein</v>
      </c>
      <c r="BF3688" s="23" t="str">
        <f t="shared" si="573"/>
        <v/>
      </c>
      <c r="BG3688" s="23" t="str">
        <f t="shared" si="574"/>
        <v/>
      </c>
      <c r="BH3688" s="23">
        <f t="shared" si="579"/>
        <v>0</v>
      </c>
      <c r="BO3688" s="2" t="s">
        <v>14758</v>
      </c>
      <c r="BP3688" s="3">
        <v>1</v>
      </c>
      <c r="BQ3688" s="2" t="s">
        <v>14759</v>
      </c>
    </row>
    <row r="3689" spans="1:69" ht="16.149999999999999" customHeight="1" x14ac:dyDescent="0.25">
      <c r="A3689" s="1">
        <v>3688</v>
      </c>
      <c r="B3689" s="2" t="s">
        <v>69</v>
      </c>
      <c r="C3689" s="2" t="s">
        <v>14760</v>
      </c>
      <c r="D3689" s="2" t="s">
        <v>178</v>
      </c>
      <c r="E3689" s="2" t="s">
        <v>359</v>
      </c>
      <c r="G3689" s="3" t="str">
        <f t="shared" si="576"/>
        <v/>
      </c>
      <c r="H3689" s="3" t="str">
        <f t="shared" si="577"/>
        <v/>
      </c>
      <c r="J3689" s="20" t="str">
        <f t="shared" si="572"/>
        <v/>
      </c>
      <c r="K3689" s="5" t="str">
        <f t="shared" si="575"/>
        <v>ja</v>
      </c>
      <c r="L3689" s="5" t="s">
        <v>91</v>
      </c>
      <c r="M3689" s="6" t="s">
        <v>74</v>
      </c>
      <c r="N3689" s="5">
        <v>65</v>
      </c>
      <c r="O3689" s="2" t="s">
        <v>126</v>
      </c>
      <c r="P3689" s="127" t="s">
        <v>14761</v>
      </c>
      <c r="R3689" s="6" t="s">
        <v>77</v>
      </c>
      <c r="S3689" s="2" t="s">
        <v>14762</v>
      </c>
      <c r="T3689" s="6" t="s">
        <v>202</v>
      </c>
      <c r="U3689" s="2" t="s">
        <v>109</v>
      </c>
      <c r="X3689" s="2">
        <v>1900</v>
      </c>
      <c r="Y3689" s="2" t="s">
        <v>83</v>
      </c>
      <c r="Z3689" s="2" t="s">
        <v>161</v>
      </c>
      <c r="AA3689" s="2">
        <v>1900</v>
      </c>
      <c r="AB3689" s="2" t="s">
        <v>83</v>
      </c>
      <c r="AC3689" s="2" t="s">
        <v>161</v>
      </c>
      <c r="AD3689" s="2">
        <v>1900</v>
      </c>
      <c r="AE3689" s="2" t="s">
        <v>10954</v>
      </c>
      <c r="AF3689" s="2" t="s">
        <v>161</v>
      </c>
      <c r="AJ3689" s="2">
        <v>1900</v>
      </c>
      <c r="AK3689" s="2" t="s">
        <v>83</v>
      </c>
      <c r="AL3689" s="2" t="s">
        <v>161</v>
      </c>
      <c r="AM3689" s="2">
        <v>1900</v>
      </c>
      <c r="AN3689" s="2" t="s">
        <v>83</v>
      </c>
      <c r="AO3689" s="2" t="s">
        <v>161</v>
      </c>
      <c r="AP3689" s="2">
        <v>1900</v>
      </c>
      <c r="AQ3689" s="2" t="s">
        <v>10954</v>
      </c>
      <c r="AR3689" s="2" t="s">
        <v>161</v>
      </c>
      <c r="AV3689" s="2">
        <v>1900</v>
      </c>
      <c r="AW3689" s="2" t="s">
        <v>83</v>
      </c>
      <c r="AX3689" s="2" t="s">
        <v>161</v>
      </c>
      <c r="AY3689" s="2">
        <v>1900</v>
      </c>
      <c r="AZ3689" s="2" t="s">
        <v>83</v>
      </c>
      <c r="BA3689" s="2" t="s">
        <v>161</v>
      </c>
      <c r="BB3689" s="2">
        <v>1900</v>
      </c>
      <c r="BC3689" s="2" t="s">
        <v>10954</v>
      </c>
      <c r="BD3689" s="2" t="s">
        <v>161</v>
      </c>
      <c r="BE3689" s="23" t="str">
        <f t="shared" si="578"/>
        <v>EMF nein</v>
      </c>
      <c r="BF3689" s="23" t="str">
        <f t="shared" si="573"/>
        <v/>
      </c>
      <c r="BG3689" s="23" t="str">
        <f t="shared" si="574"/>
        <v/>
      </c>
      <c r="BH3689" s="23">
        <f t="shared" si="579"/>
        <v>0</v>
      </c>
      <c r="BO3689" s="2" t="s">
        <v>14763</v>
      </c>
      <c r="BP3689" s="3">
        <v>1</v>
      </c>
      <c r="BQ3689" s="2" t="s">
        <v>14764</v>
      </c>
    </row>
    <row r="3690" spans="1:69" ht="16.149999999999999" customHeight="1" x14ac:dyDescent="0.25">
      <c r="A3690" s="1">
        <v>3689</v>
      </c>
      <c r="B3690" s="2" t="s">
        <v>211</v>
      </c>
      <c r="C3690" s="2" t="s">
        <v>14765</v>
      </c>
      <c r="D3690" s="2" t="s">
        <v>178</v>
      </c>
      <c r="E3690" s="2" t="s">
        <v>14766</v>
      </c>
      <c r="F3690" s="67">
        <v>43650</v>
      </c>
      <c r="G3690" s="3">
        <f t="shared" si="576"/>
        <v>7</v>
      </c>
      <c r="H3690" s="3">
        <f t="shared" si="577"/>
        <v>2019</v>
      </c>
      <c r="J3690" s="20" t="str">
        <f t="shared" si="572"/>
        <v/>
      </c>
      <c r="K3690" s="5" t="str">
        <f t="shared" si="575"/>
        <v>ja</v>
      </c>
      <c r="L3690" s="5" t="s">
        <v>73</v>
      </c>
      <c r="M3690" s="6" t="s">
        <v>74</v>
      </c>
      <c r="O3690" s="2" t="s">
        <v>126</v>
      </c>
      <c r="P3690" s="127" t="s">
        <v>5951</v>
      </c>
      <c r="Q3690" s="6" t="s">
        <v>14767</v>
      </c>
      <c r="R3690" s="6" t="s">
        <v>77</v>
      </c>
      <c r="U3690" s="2" t="s">
        <v>100</v>
      </c>
      <c r="V3690" s="2" t="s">
        <v>80</v>
      </c>
      <c r="X3690" s="2">
        <v>933</v>
      </c>
      <c r="Y3690" s="2" t="s">
        <v>83</v>
      </c>
      <c r="Z3690" s="2" t="s">
        <v>84</v>
      </c>
      <c r="AA3690" s="2">
        <v>933</v>
      </c>
      <c r="AB3690" s="2" t="s">
        <v>83</v>
      </c>
      <c r="AC3690" s="2" t="s">
        <v>84</v>
      </c>
      <c r="AD3690" s="2">
        <v>933</v>
      </c>
      <c r="AE3690" s="2" t="s">
        <v>10954</v>
      </c>
      <c r="AF3690" s="2" t="s">
        <v>84</v>
      </c>
      <c r="BE3690" s="23" t="str">
        <f t="shared" si="578"/>
        <v>EMF nein</v>
      </c>
      <c r="BF3690" s="23" t="str">
        <f t="shared" si="573"/>
        <v/>
      </c>
      <c r="BG3690" s="23" t="str">
        <f t="shared" si="574"/>
        <v/>
      </c>
      <c r="BH3690" s="23">
        <f t="shared" si="579"/>
        <v>0</v>
      </c>
      <c r="BO3690" s="2" t="s">
        <v>14768</v>
      </c>
      <c r="BP3690" s="3">
        <v>1</v>
      </c>
      <c r="BQ3690" s="2" t="s">
        <v>14769</v>
      </c>
    </row>
    <row r="3691" spans="1:69" ht="16.149999999999999" customHeight="1" x14ac:dyDescent="0.25">
      <c r="A3691" s="1">
        <v>3690</v>
      </c>
      <c r="B3691" s="2" t="s">
        <v>211</v>
      </c>
      <c r="C3691" s="2" t="s">
        <v>14770</v>
      </c>
      <c r="D3691" s="2" t="s">
        <v>178</v>
      </c>
      <c r="E3691" s="2" t="s">
        <v>359</v>
      </c>
      <c r="F3691" s="67">
        <v>43650</v>
      </c>
      <c r="G3691" s="3">
        <f t="shared" si="576"/>
        <v>7</v>
      </c>
      <c r="H3691" s="3">
        <f t="shared" si="577"/>
        <v>2019</v>
      </c>
      <c r="I3691" s="92">
        <v>0.54166666666666696</v>
      </c>
      <c r="J3691" s="20">
        <f t="shared" si="572"/>
        <v>13</v>
      </c>
      <c r="K3691" s="5" t="str">
        <f t="shared" si="575"/>
        <v>ja</v>
      </c>
      <c r="L3691" s="5" t="s">
        <v>91</v>
      </c>
      <c r="M3691" s="6" t="s">
        <v>74</v>
      </c>
      <c r="O3691" s="2" t="s">
        <v>75</v>
      </c>
      <c r="P3691" s="127" t="s">
        <v>10483</v>
      </c>
      <c r="R3691" s="6" t="s">
        <v>77</v>
      </c>
      <c r="T3691" s="6" t="s">
        <v>80</v>
      </c>
      <c r="X3691" s="2">
        <v>890</v>
      </c>
      <c r="Y3691" s="2" t="s">
        <v>81</v>
      </c>
      <c r="Z3691" s="2" t="s">
        <v>84</v>
      </c>
      <c r="AA3691" s="2">
        <v>890</v>
      </c>
      <c r="AB3691" s="2" t="s">
        <v>81</v>
      </c>
      <c r="AC3691" s="2" t="s">
        <v>84</v>
      </c>
      <c r="AD3691" s="2">
        <v>890</v>
      </c>
      <c r="AE3691" s="2" t="s">
        <v>10954</v>
      </c>
      <c r="AF3691" s="2" t="s">
        <v>84</v>
      </c>
      <c r="AJ3691" s="2">
        <v>740</v>
      </c>
      <c r="AK3691" s="2" t="s">
        <v>83</v>
      </c>
      <c r="AL3691" s="2" t="s">
        <v>161</v>
      </c>
      <c r="AM3691" s="2">
        <v>740</v>
      </c>
      <c r="AN3691" s="2" t="s">
        <v>81</v>
      </c>
      <c r="AO3691" s="2" t="s">
        <v>161</v>
      </c>
      <c r="AP3691" s="2">
        <v>740</v>
      </c>
      <c r="AQ3691" s="2" t="s">
        <v>10954</v>
      </c>
      <c r="AR3691" s="2" t="s">
        <v>161</v>
      </c>
      <c r="AV3691" s="2">
        <v>740</v>
      </c>
      <c r="AW3691" s="2" t="s">
        <v>83</v>
      </c>
      <c r="AX3691" s="2" t="s">
        <v>161</v>
      </c>
      <c r="AY3691" s="2">
        <v>740</v>
      </c>
      <c r="AZ3691" s="2" t="s">
        <v>81</v>
      </c>
      <c r="BA3691" s="2" t="s">
        <v>161</v>
      </c>
      <c r="BB3691" s="2">
        <v>740</v>
      </c>
      <c r="BC3691" s="2" t="s">
        <v>10954</v>
      </c>
      <c r="BD3691" s="2" t="s">
        <v>161</v>
      </c>
      <c r="BE3691" s="23" t="str">
        <f t="shared" si="578"/>
        <v>EMF nein</v>
      </c>
      <c r="BF3691" s="23" t="str">
        <f t="shared" si="573"/>
        <v/>
      </c>
      <c r="BG3691" s="23" t="str">
        <f t="shared" si="574"/>
        <v/>
      </c>
      <c r="BH3691" s="23">
        <f t="shared" si="579"/>
        <v>0</v>
      </c>
      <c r="BO3691" s="2" t="s">
        <v>14771</v>
      </c>
      <c r="BP3691" s="3">
        <v>1</v>
      </c>
      <c r="BQ3691" s="2" t="s">
        <v>14772</v>
      </c>
    </row>
    <row r="3692" spans="1:69" ht="16.149999999999999" customHeight="1" x14ac:dyDescent="0.25">
      <c r="A3692" s="1">
        <v>3691</v>
      </c>
      <c r="B3692" s="2" t="s">
        <v>135</v>
      </c>
      <c r="C3692" s="2" t="s">
        <v>9772</v>
      </c>
      <c r="D3692" s="2" t="s">
        <v>206</v>
      </c>
      <c r="E3692" s="2" t="s">
        <v>6063</v>
      </c>
      <c r="F3692" s="67">
        <v>42753</v>
      </c>
      <c r="G3692" s="3">
        <f t="shared" si="576"/>
        <v>1</v>
      </c>
      <c r="H3692" s="3">
        <f t="shared" si="577"/>
        <v>2017</v>
      </c>
      <c r="I3692" s="92">
        <v>0.35416666666666702</v>
      </c>
      <c r="J3692" s="20">
        <f t="shared" si="572"/>
        <v>8</v>
      </c>
      <c r="K3692" s="5" t="str">
        <f t="shared" si="575"/>
        <v>ja</v>
      </c>
      <c r="L3692" s="5" t="s">
        <v>91</v>
      </c>
      <c r="M3692" s="6" t="s">
        <v>9604</v>
      </c>
      <c r="O3692" s="2" t="s">
        <v>140</v>
      </c>
      <c r="P3692" s="127" t="s">
        <v>14773</v>
      </c>
      <c r="R3692" s="6" t="s">
        <v>77</v>
      </c>
      <c r="T3692" s="6" t="s">
        <v>109</v>
      </c>
      <c r="X3692" s="2">
        <v>290</v>
      </c>
      <c r="Y3692" s="2" t="s">
        <v>83</v>
      </c>
      <c r="Z3692" s="2" t="s">
        <v>84</v>
      </c>
      <c r="AA3692" s="2">
        <v>290</v>
      </c>
      <c r="AB3692" s="2" t="s">
        <v>81</v>
      </c>
      <c r="AC3692" s="2" t="s">
        <v>84</v>
      </c>
      <c r="AD3692" s="2">
        <v>290</v>
      </c>
      <c r="AE3692" s="2" t="s">
        <v>10954</v>
      </c>
      <c r="AF3692" s="2" t="s">
        <v>84</v>
      </c>
      <c r="BE3692" s="23" t="str">
        <f t="shared" si="578"/>
        <v>EMF nein</v>
      </c>
      <c r="BF3692" s="23" t="str">
        <f t="shared" si="573"/>
        <v/>
      </c>
      <c r="BG3692" s="23" t="str">
        <f t="shared" si="574"/>
        <v/>
      </c>
      <c r="BH3692" s="23">
        <f t="shared" si="579"/>
        <v>0</v>
      </c>
      <c r="BO3692" s="2" t="s">
        <v>14774</v>
      </c>
      <c r="BP3692" s="3">
        <v>1</v>
      </c>
      <c r="BQ3692" s="2" t="s">
        <v>14775</v>
      </c>
    </row>
    <row r="3693" spans="1:69" ht="16.149999999999999" customHeight="1" x14ac:dyDescent="0.25">
      <c r="A3693" s="93">
        <v>3692</v>
      </c>
      <c r="B3693" s="2" t="s">
        <v>211</v>
      </c>
      <c r="C3693" s="2" t="s">
        <v>428</v>
      </c>
      <c r="D3693" s="2" t="s">
        <v>264</v>
      </c>
      <c r="E3693" s="2" t="s">
        <v>14776</v>
      </c>
      <c r="F3693" s="67">
        <v>43654</v>
      </c>
      <c r="G3693" s="3">
        <f t="shared" si="576"/>
        <v>7</v>
      </c>
      <c r="H3693" s="3">
        <f t="shared" si="577"/>
        <v>2019</v>
      </c>
      <c r="I3693" s="92">
        <v>0.33680555555555602</v>
      </c>
      <c r="J3693" s="20">
        <f t="shared" si="572"/>
        <v>8</v>
      </c>
      <c r="K3693" s="5" t="str">
        <f t="shared" si="575"/>
        <v>ja</v>
      </c>
      <c r="L3693" s="5" t="s">
        <v>73</v>
      </c>
      <c r="M3693" s="6" t="s">
        <v>74</v>
      </c>
      <c r="N3693" s="5">
        <v>21</v>
      </c>
      <c r="O3693" s="2" t="s">
        <v>5139</v>
      </c>
      <c r="P3693" s="127" t="s">
        <v>11078</v>
      </c>
      <c r="R3693" s="6" t="s">
        <v>77</v>
      </c>
      <c r="T3693" s="6" t="s">
        <v>80</v>
      </c>
      <c r="U3693" s="2" t="s">
        <v>74</v>
      </c>
      <c r="X3693" s="2">
        <v>170</v>
      </c>
      <c r="Y3693" s="2" t="s">
        <v>81</v>
      </c>
      <c r="Z3693" s="2" t="s">
        <v>168</v>
      </c>
      <c r="AD3693" s="2">
        <v>170</v>
      </c>
      <c r="AE3693" s="2" t="s">
        <v>81</v>
      </c>
      <c r="AF3693" s="2" t="s">
        <v>168</v>
      </c>
      <c r="BE3693" s="23" t="str">
        <f t="shared" si="578"/>
        <v>EMF nein</v>
      </c>
      <c r="BF3693" s="23" t="str">
        <f t="shared" si="573"/>
        <v/>
      </c>
      <c r="BG3693" s="23" t="str">
        <f t="shared" si="574"/>
        <v/>
      </c>
      <c r="BH3693" s="23">
        <f t="shared" si="579"/>
        <v>0</v>
      </c>
      <c r="BO3693" s="2" t="s">
        <v>14777</v>
      </c>
      <c r="BP3693" s="3">
        <v>1</v>
      </c>
      <c r="BQ3693" s="2" t="s">
        <v>14778</v>
      </c>
    </row>
    <row r="3694" spans="1:69" ht="16.149999999999999" customHeight="1" x14ac:dyDescent="0.25">
      <c r="A3694" s="1">
        <v>3693</v>
      </c>
      <c r="B3694" s="2" t="s">
        <v>211</v>
      </c>
      <c r="C3694" s="2" t="s">
        <v>4450</v>
      </c>
      <c r="D3694" s="2" t="s">
        <v>264</v>
      </c>
      <c r="E3694" s="2" t="s">
        <v>14779</v>
      </c>
      <c r="F3694" s="67">
        <v>43652</v>
      </c>
      <c r="G3694" s="3">
        <f t="shared" si="576"/>
        <v>7</v>
      </c>
      <c r="H3694" s="3">
        <f t="shared" si="577"/>
        <v>2019</v>
      </c>
      <c r="I3694" s="92">
        <v>0.59375</v>
      </c>
      <c r="J3694" s="20">
        <f t="shared" si="572"/>
        <v>14</v>
      </c>
      <c r="K3694" s="5" t="str">
        <f t="shared" si="575"/>
        <v>ja</v>
      </c>
      <c r="L3694" s="5" t="s">
        <v>73</v>
      </c>
      <c r="M3694" s="6" t="s">
        <v>74</v>
      </c>
      <c r="N3694" s="5">
        <v>67</v>
      </c>
      <c r="O3694" s="2" t="s">
        <v>140</v>
      </c>
      <c r="P3694" s="127" t="s">
        <v>14780</v>
      </c>
      <c r="R3694" s="6" t="s">
        <v>781</v>
      </c>
      <c r="T3694" s="6" t="s">
        <v>80</v>
      </c>
      <c r="X3694" s="2">
        <v>300</v>
      </c>
      <c r="Y3694" s="2" t="s">
        <v>81</v>
      </c>
      <c r="Z3694" s="2" t="s">
        <v>168</v>
      </c>
      <c r="BE3694" s="23" t="str">
        <f t="shared" si="578"/>
        <v>EMF ja</v>
      </c>
      <c r="BF3694" s="23">
        <f t="shared" si="573"/>
        <v>450</v>
      </c>
      <c r="BG3694" s="23" t="str">
        <f t="shared" si="574"/>
        <v>100-499m</v>
      </c>
      <c r="BH3694" s="23">
        <f t="shared" si="579"/>
        <v>1</v>
      </c>
      <c r="BM3694" s="2" t="s">
        <v>162</v>
      </c>
      <c r="BN3694" s="2">
        <v>450</v>
      </c>
      <c r="BO3694" s="2" t="s">
        <v>14781</v>
      </c>
      <c r="BP3694" s="3">
        <v>1</v>
      </c>
      <c r="BQ3694" s="2" t="s">
        <v>14782</v>
      </c>
    </row>
    <row r="3695" spans="1:69" ht="16.149999999999999" customHeight="1" x14ac:dyDescent="0.25">
      <c r="A3695" s="1">
        <v>3694</v>
      </c>
      <c r="B3695" s="2" t="s">
        <v>211</v>
      </c>
      <c r="C3695" s="2" t="s">
        <v>2914</v>
      </c>
      <c r="D3695" s="2" t="s">
        <v>89</v>
      </c>
      <c r="E3695" s="2" t="s">
        <v>14783</v>
      </c>
      <c r="F3695" s="67">
        <v>43653</v>
      </c>
      <c r="G3695" s="3">
        <f t="shared" si="576"/>
        <v>7</v>
      </c>
      <c r="H3695" s="3">
        <f t="shared" si="577"/>
        <v>2019</v>
      </c>
      <c r="I3695" s="92">
        <v>0.19791666666666699</v>
      </c>
      <c r="J3695" s="20">
        <f t="shared" si="572"/>
        <v>4</v>
      </c>
      <c r="K3695" s="5" t="str">
        <f t="shared" si="575"/>
        <v>ja</v>
      </c>
      <c r="L3695" s="5" t="s">
        <v>91</v>
      </c>
      <c r="M3695" s="6" t="s">
        <v>115</v>
      </c>
      <c r="N3695" s="5">
        <v>45</v>
      </c>
      <c r="O3695" s="2" t="s">
        <v>126</v>
      </c>
      <c r="P3695" s="127" t="s">
        <v>14784</v>
      </c>
      <c r="R3695" s="6" t="s">
        <v>77</v>
      </c>
      <c r="T3695" s="6" t="s">
        <v>80</v>
      </c>
      <c r="X3695" s="2">
        <v>567</v>
      </c>
      <c r="Y3695" s="2" t="s">
        <v>83</v>
      </c>
      <c r="Z3695" s="2" t="s">
        <v>168</v>
      </c>
      <c r="AA3695" s="2">
        <v>567</v>
      </c>
      <c r="AB3695" s="2" t="s">
        <v>81</v>
      </c>
      <c r="AC3695" s="2" t="s">
        <v>168</v>
      </c>
      <c r="AD3695" s="2">
        <v>567</v>
      </c>
      <c r="AE3695" s="2" t="s">
        <v>83</v>
      </c>
      <c r="AF3695" s="2" t="s">
        <v>168</v>
      </c>
      <c r="AJ3695" s="2">
        <v>567</v>
      </c>
      <c r="AK3695" s="2" t="s">
        <v>83</v>
      </c>
      <c r="AL3695" s="2" t="s">
        <v>168</v>
      </c>
      <c r="AM3695" s="2">
        <v>567</v>
      </c>
      <c r="AN3695" s="2" t="s">
        <v>81</v>
      </c>
      <c r="AO3695" s="2" t="s">
        <v>168</v>
      </c>
      <c r="AP3695" s="2">
        <v>567</v>
      </c>
      <c r="AQ3695" s="2" t="s">
        <v>83</v>
      </c>
      <c r="AR3695" s="2" t="s">
        <v>168</v>
      </c>
      <c r="AV3695" s="2">
        <v>567</v>
      </c>
      <c r="AW3695" s="2" t="s">
        <v>83</v>
      </c>
      <c r="AX3695" s="2" t="s">
        <v>168</v>
      </c>
      <c r="AY3695" s="2">
        <v>567</v>
      </c>
      <c r="AZ3695" s="2" t="s">
        <v>81</v>
      </c>
      <c r="BA3695" s="2" t="s">
        <v>168</v>
      </c>
      <c r="BB3695" s="2">
        <v>567</v>
      </c>
      <c r="BC3695" s="2" t="s">
        <v>83</v>
      </c>
      <c r="BD3695" s="2" t="s">
        <v>168</v>
      </c>
      <c r="BE3695" s="23" t="str">
        <f t="shared" si="578"/>
        <v>EMF nein</v>
      </c>
      <c r="BF3695" s="23" t="str">
        <f t="shared" si="573"/>
        <v/>
      </c>
      <c r="BG3695" s="23" t="str">
        <f t="shared" si="574"/>
        <v/>
      </c>
      <c r="BH3695" s="23">
        <f t="shared" si="579"/>
        <v>0</v>
      </c>
      <c r="BO3695" s="2" t="s">
        <v>14785</v>
      </c>
      <c r="BP3695" s="3">
        <v>1</v>
      </c>
      <c r="BQ3695" s="2" t="s">
        <v>14786</v>
      </c>
    </row>
    <row r="3696" spans="1:69" ht="16.149999999999999" customHeight="1" x14ac:dyDescent="0.25">
      <c r="A3696" s="93">
        <v>3695</v>
      </c>
      <c r="B3696" s="2" t="s">
        <v>211</v>
      </c>
      <c r="C3696" s="2" t="s">
        <v>14787</v>
      </c>
      <c r="D3696" s="2" t="s">
        <v>264</v>
      </c>
      <c r="E3696" s="2" t="s">
        <v>14788</v>
      </c>
      <c r="F3696" s="67">
        <v>43659</v>
      </c>
      <c r="G3696" s="3">
        <f t="shared" si="576"/>
        <v>7</v>
      </c>
      <c r="H3696" s="3">
        <f t="shared" si="577"/>
        <v>2019</v>
      </c>
      <c r="I3696" s="92">
        <v>0.58680555555555602</v>
      </c>
      <c r="J3696" s="20">
        <f t="shared" si="572"/>
        <v>14</v>
      </c>
      <c r="K3696" s="5" t="str">
        <f t="shared" si="575"/>
        <v>ja</v>
      </c>
      <c r="L3696" s="5" t="s">
        <v>91</v>
      </c>
      <c r="M3696" s="6" t="s">
        <v>115</v>
      </c>
      <c r="N3696" s="5">
        <v>37</v>
      </c>
      <c r="O3696" s="2" t="s">
        <v>126</v>
      </c>
      <c r="P3696" s="127" t="s">
        <v>14789</v>
      </c>
      <c r="R3696" s="6" t="s">
        <v>77</v>
      </c>
      <c r="U3696" s="2" t="s">
        <v>74</v>
      </c>
      <c r="V3696" s="2" t="s">
        <v>80</v>
      </c>
      <c r="BE3696" s="23" t="str">
        <f t="shared" si="578"/>
        <v>EMF ja</v>
      </c>
      <c r="BF3696" s="23">
        <f t="shared" si="573"/>
        <v>970</v>
      </c>
      <c r="BG3696" s="23" t="str">
        <f t="shared" si="574"/>
        <v>500+m</v>
      </c>
      <c r="BH3696" s="23">
        <f t="shared" si="579"/>
        <v>2</v>
      </c>
      <c r="BI3696" s="2" t="s">
        <v>162</v>
      </c>
      <c r="BJ3696" s="2">
        <v>970</v>
      </c>
      <c r="BK3696" s="2" t="s">
        <v>162</v>
      </c>
      <c r="BL3696" s="2">
        <v>1700</v>
      </c>
      <c r="BO3696" s="2" t="s">
        <v>14790</v>
      </c>
      <c r="BP3696" s="3">
        <v>1</v>
      </c>
      <c r="BQ3696" s="2" t="s">
        <v>14791</v>
      </c>
    </row>
    <row r="3697" spans="1:70" ht="16.149999999999999" customHeight="1" x14ac:dyDescent="0.25">
      <c r="A3697" s="93">
        <v>3696</v>
      </c>
      <c r="B3697" s="2" t="s">
        <v>211</v>
      </c>
      <c r="C3697" s="2" t="s">
        <v>2643</v>
      </c>
      <c r="D3697" s="2" t="s">
        <v>89</v>
      </c>
      <c r="E3697" s="2" t="s">
        <v>2755</v>
      </c>
      <c r="F3697" s="2" t="s">
        <v>14792</v>
      </c>
      <c r="G3697" s="3">
        <v>12</v>
      </c>
      <c r="H3697" s="3">
        <v>2017</v>
      </c>
      <c r="I3697" s="92">
        <v>0.5625</v>
      </c>
      <c r="J3697" s="20">
        <f t="shared" si="572"/>
        <v>13</v>
      </c>
      <c r="K3697" s="5" t="str">
        <f t="shared" si="575"/>
        <v>ja</v>
      </c>
      <c r="M3697" s="6" t="s">
        <v>74</v>
      </c>
      <c r="O3697" s="2" t="s">
        <v>75</v>
      </c>
      <c r="P3697" s="127" t="s">
        <v>14793</v>
      </c>
      <c r="R3697" s="6" t="s">
        <v>77</v>
      </c>
      <c r="U3697" s="2" t="s">
        <v>208</v>
      </c>
      <c r="V3697" s="2" t="s">
        <v>202</v>
      </c>
      <c r="AA3697" s="2">
        <v>40</v>
      </c>
      <c r="AC3697" s="2" t="s">
        <v>82</v>
      </c>
      <c r="AJ3697" s="2">
        <v>353</v>
      </c>
      <c r="AK3697" s="2" t="s">
        <v>81</v>
      </c>
      <c r="AL3697" s="2" t="s">
        <v>14794</v>
      </c>
      <c r="AM3697" s="2" t="s">
        <v>109</v>
      </c>
      <c r="AN3697" s="2" t="s">
        <v>109</v>
      </c>
      <c r="AO3697" s="2" t="s">
        <v>109</v>
      </c>
      <c r="AP3697" s="2">
        <v>353</v>
      </c>
      <c r="AQ3697" s="2" t="s">
        <v>81</v>
      </c>
      <c r="AR3697" s="2" t="s">
        <v>84</v>
      </c>
      <c r="AV3697" s="2">
        <v>373</v>
      </c>
      <c r="AW3697" s="2" t="s">
        <v>81</v>
      </c>
      <c r="AX3697" s="2" t="s">
        <v>84</v>
      </c>
      <c r="AY3697" s="2">
        <v>373</v>
      </c>
      <c r="AZ3697" s="2" t="s">
        <v>81</v>
      </c>
      <c r="BA3697" s="2" t="s">
        <v>84</v>
      </c>
      <c r="BB3697" s="2">
        <v>373</v>
      </c>
      <c r="BC3697" s="2" t="s">
        <v>83</v>
      </c>
      <c r="BD3697" s="2" t="s">
        <v>84</v>
      </c>
      <c r="BE3697" s="23" t="str">
        <f t="shared" si="578"/>
        <v>EMF nein</v>
      </c>
      <c r="BF3697" s="23" t="str">
        <f t="shared" si="573"/>
        <v/>
      </c>
      <c r="BG3697" s="23" t="str">
        <f t="shared" si="574"/>
        <v/>
      </c>
      <c r="BH3697" s="23">
        <f t="shared" si="579"/>
        <v>0</v>
      </c>
      <c r="BO3697" s="2" t="s">
        <v>14795</v>
      </c>
      <c r="BP3697" s="3">
        <v>1</v>
      </c>
      <c r="BQ3697" s="2" t="s">
        <v>14796</v>
      </c>
    </row>
    <row r="3698" spans="1:70" ht="16.149999999999999" customHeight="1" x14ac:dyDescent="0.25">
      <c r="A3698" s="74">
        <v>3697</v>
      </c>
      <c r="B3698" s="2" t="s">
        <v>211</v>
      </c>
      <c r="C3698" s="2" t="s">
        <v>289</v>
      </c>
      <c r="D3698" s="2" t="s">
        <v>290</v>
      </c>
      <c r="E3698" s="2" t="s">
        <v>14797</v>
      </c>
      <c r="F3698" s="67">
        <v>43653</v>
      </c>
      <c r="G3698" s="3">
        <f t="shared" ref="G3698:G3704" si="580">IF(F3698&lt;&gt;"",MONTH(F3698),"")</f>
        <v>7</v>
      </c>
      <c r="H3698" s="3">
        <f t="shared" ref="H3698:H3704" si="581">IF(F3698&lt;&gt;"",YEAR(F3698),"")</f>
        <v>2019</v>
      </c>
      <c r="I3698" s="92">
        <v>0.61458333333333304</v>
      </c>
      <c r="J3698" s="20">
        <f t="shared" si="572"/>
        <v>14</v>
      </c>
      <c r="K3698" s="5" t="str">
        <f t="shared" si="575"/>
        <v>ja</v>
      </c>
      <c r="L3698" s="5" t="s">
        <v>91</v>
      </c>
      <c r="M3698" s="6" t="s">
        <v>74</v>
      </c>
      <c r="O3698" s="2" t="s">
        <v>5139</v>
      </c>
      <c r="P3698" s="127" t="s">
        <v>14798</v>
      </c>
      <c r="R3698" s="6" t="s">
        <v>77</v>
      </c>
      <c r="U3698" s="2" t="s">
        <v>115</v>
      </c>
      <c r="V3698" s="2" t="s">
        <v>80</v>
      </c>
      <c r="X3698" s="2">
        <v>77</v>
      </c>
      <c r="Y3698" s="2" t="s">
        <v>81</v>
      </c>
      <c r="Z3698" s="2" t="s">
        <v>82</v>
      </c>
      <c r="AD3698" s="2">
        <v>77</v>
      </c>
      <c r="AE3698" s="2" t="s">
        <v>81</v>
      </c>
      <c r="AF3698" s="2" t="s">
        <v>82</v>
      </c>
      <c r="BE3698" s="23" t="str">
        <f t="shared" si="578"/>
        <v>EMF nein</v>
      </c>
      <c r="BF3698" s="23" t="str">
        <f t="shared" si="573"/>
        <v/>
      </c>
      <c r="BG3698" s="23" t="str">
        <f t="shared" si="574"/>
        <v/>
      </c>
      <c r="BH3698" s="23">
        <f t="shared" si="579"/>
        <v>0</v>
      </c>
      <c r="BO3698" s="2" t="s">
        <v>14799</v>
      </c>
      <c r="BP3698" s="3">
        <v>1</v>
      </c>
      <c r="BQ3698" s="2" t="s">
        <v>14800</v>
      </c>
    </row>
    <row r="3699" spans="1:70" ht="16.149999999999999" customHeight="1" x14ac:dyDescent="0.25">
      <c r="A3699" s="93">
        <v>3698</v>
      </c>
      <c r="B3699" s="2" t="s">
        <v>135</v>
      </c>
      <c r="C3699" s="2" t="s">
        <v>309</v>
      </c>
      <c r="D3699" s="2" t="s">
        <v>104</v>
      </c>
      <c r="E3699" s="2" t="s">
        <v>14801</v>
      </c>
      <c r="F3699" s="67">
        <v>43647</v>
      </c>
      <c r="G3699" s="3">
        <f t="shared" si="580"/>
        <v>7</v>
      </c>
      <c r="H3699" s="3">
        <f t="shared" si="581"/>
        <v>2019</v>
      </c>
      <c r="I3699" s="92">
        <v>0.29513888888888901</v>
      </c>
      <c r="J3699" s="20">
        <f t="shared" si="572"/>
        <v>7</v>
      </c>
      <c r="K3699" s="5" t="str">
        <f t="shared" si="575"/>
        <v>ja</v>
      </c>
      <c r="L3699" s="5" t="s">
        <v>91</v>
      </c>
      <c r="M3699" s="6" t="s">
        <v>139</v>
      </c>
      <c r="O3699" s="2" t="s">
        <v>5139</v>
      </c>
      <c r="P3699" s="127" t="s">
        <v>14802</v>
      </c>
      <c r="R3699" s="6" t="s">
        <v>77</v>
      </c>
      <c r="U3699" s="2" t="s">
        <v>115</v>
      </c>
      <c r="V3699" s="2" t="s">
        <v>79</v>
      </c>
      <c r="W3699" s="2" t="s">
        <v>4373</v>
      </c>
      <c r="X3699" s="2">
        <v>980</v>
      </c>
      <c r="Y3699" s="2" t="s">
        <v>81</v>
      </c>
      <c r="Z3699" s="2" t="s">
        <v>84</v>
      </c>
      <c r="AD3699" s="2">
        <v>980</v>
      </c>
      <c r="AE3699" s="2" t="s">
        <v>81</v>
      </c>
      <c r="AF3699" s="2" t="s">
        <v>84</v>
      </c>
      <c r="AJ3699" s="2">
        <v>980</v>
      </c>
      <c r="AK3699" s="2" t="s">
        <v>81</v>
      </c>
      <c r="AL3699" s="2" t="s">
        <v>84</v>
      </c>
      <c r="AP3699" s="2">
        <v>980</v>
      </c>
      <c r="AQ3699" s="2" t="s">
        <v>81</v>
      </c>
      <c r="AR3699" s="2" t="s">
        <v>84</v>
      </c>
      <c r="AV3699" s="2">
        <v>1150</v>
      </c>
      <c r="AW3699" s="2" t="s">
        <v>81</v>
      </c>
      <c r="AX3699" s="2" t="s">
        <v>84</v>
      </c>
      <c r="AY3699" s="2">
        <v>1150</v>
      </c>
      <c r="AZ3699" s="2" t="s">
        <v>81</v>
      </c>
      <c r="BA3699" s="2" t="s">
        <v>84</v>
      </c>
      <c r="BB3699" s="2">
        <v>115</v>
      </c>
      <c r="BC3699" s="2" t="s">
        <v>81</v>
      </c>
      <c r="BD3699" s="2" t="s">
        <v>84</v>
      </c>
      <c r="BE3699" s="23" t="str">
        <f t="shared" si="578"/>
        <v>EMF ja</v>
      </c>
      <c r="BF3699" s="23">
        <f t="shared" si="573"/>
        <v>700</v>
      </c>
      <c r="BG3699" s="23" t="str">
        <f t="shared" si="574"/>
        <v>500+m</v>
      </c>
      <c r="BH3699" s="23">
        <f t="shared" si="579"/>
        <v>2</v>
      </c>
      <c r="BI3699" s="2" t="s">
        <v>162</v>
      </c>
      <c r="BJ3699" s="2">
        <v>700</v>
      </c>
      <c r="BK3699" s="2" t="s">
        <v>162</v>
      </c>
      <c r="BL3699" s="2">
        <v>1000</v>
      </c>
      <c r="BO3699" s="2" t="s">
        <v>14803</v>
      </c>
      <c r="BP3699" s="3">
        <v>1</v>
      </c>
      <c r="BQ3699" s="2" t="s">
        <v>14804</v>
      </c>
    </row>
    <row r="3700" spans="1:70" ht="16.149999999999999" customHeight="1" x14ac:dyDescent="0.25">
      <c r="A3700" s="1">
        <v>3699</v>
      </c>
      <c r="B3700" s="2" t="s">
        <v>211</v>
      </c>
      <c r="C3700" s="2" t="s">
        <v>6173</v>
      </c>
      <c r="D3700" s="2" t="s">
        <v>104</v>
      </c>
      <c r="E3700" s="2" t="s">
        <v>13452</v>
      </c>
      <c r="F3700" s="67">
        <v>43648</v>
      </c>
      <c r="G3700" s="3">
        <f t="shared" si="580"/>
        <v>7</v>
      </c>
      <c r="H3700" s="3">
        <f t="shared" si="581"/>
        <v>2019</v>
      </c>
      <c r="I3700" s="92">
        <v>0.5625</v>
      </c>
      <c r="J3700" s="20">
        <f t="shared" si="572"/>
        <v>13</v>
      </c>
      <c r="K3700" s="5" t="str">
        <f t="shared" si="575"/>
        <v>ja</v>
      </c>
      <c r="L3700" s="5" t="s">
        <v>91</v>
      </c>
      <c r="M3700" s="6" t="s">
        <v>74</v>
      </c>
      <c r="N3700" s="5">
        <v>41</v>
      </c>
      <c r="O3700" s="6" t="s">
        <v>101</v>
      </c>
      <c r="P3700" s="127" t="s">
        <v>14805</v>
      </c>
      <c r="R3700" s="6" t="s">
        <v>77</v>
      </c>
      <c r="X3700" s="2">
        <v>50</v>
      </c>
      <c r="Y3700" s="2" t="s">
        <v>94</v>
      </c>
      <c r="Z3700" s="2" t="s">
        <v>84</v>
      </c>
      <c r="AA3700" s="2">
        <v>50</v>
      </c>
      <c r="AB3700" s="2" t="s">
        <v>94</v>
      </c>
      <c r="AC3700" s="2" t="s">
        <v>84</v>
      </c>
      <c r="AD3700" s="2">
        <v>50</v>
      </c>
      <c r="AE3700" s="2" t="s">
        <v>94</v>
      </c>
      <c r="AF3700" s="2" t="s">
        <v>84</v>
      </c>
      <c r="AJ3700" s="392">
        <v>50</v>
      </c>
      <c r="AK3700" s="392" t="s">
        <v>94</v>
      </c>
      <c r="AL3700" s="392" t="s">
        <v>84</v>
      </c>
      <c r="AM3700" s="392">
        <v>50</v>
      </c>
      <c r="AN3700" s="392" t="s">
        <v>94</v>
      </c>
      <c r="AO3700" s="392" t="s">
        <v>84</v>
      </c>
      <c r="AP3700" s="392">
        <v>50</v>
      </c>
      <c r="AQ3700" s="392" t="s">
        <v>94</v>
      </c>
      <c r="AR3700" s="392" t="s">
        <v>84</v>
      </c>
      <c r="AV3700" s="392">
        <v>50</v>
      </c>
      <c r="AW3700" s="392" t="s">
        <v>94</v>
      </c>
      <c r="AX3700" s="392" t="s">
        <v>84</v>
      </c>
      <c r="AY3700" s="392">
        <v>50</v>
      </c>
      <c r="AZ3700" s="392" t="s">
        <v>94</v>
      </c>
      <c r="BA3700" s="392" t="s">
        <v>84</v>
      </c>
      <c r="BB3700" s="392">
        <v>50</v>
      </c>
      <c r="BC3700" s="392" t="s">
        <v>94</v>
      </c>
      <c r="BD3700" s="392" t="s">
        <v>84</v>
      </c>
      <c r="BE3700" s="23" t="str">
        <f t="shared" si="578"/>
        <v>EMF nein</v>
      </c>
      <c r="BF3700" s="23" t="str">
        <f t="shared" si="573"/>
        <v/>
      </c>
      <c r="BG3700" s="23" t="str">
        <f t="shared" si="574"/>
        <v/>
      </c>
      <c r="BH3700" s="23">
        <f t="shared" si="579"/>
        <v>0</v>
      </c>
      <c r="BO3700" s="2" t="s">
        <v>14806</v>
      </c>
      <c r="BP3700" s="3">
        <v>1</v>
      </c>
      <c r="BQ3700" s="2" t="s">
        <v>14807</v>
      </c>
    </row>
    <row r="3701" spans="1:70" ht="16.149999999999999" customHeight="1" x14ac:dyDescent="0.25">
      <c r="A3701" s="93">
        <v>3700</v>
      </c>
      <c r="B3701" s="2" t="s">
        <v>211</v>
      </c>
      <c r="C3701" s="16" t="s">
        <v>119</v>
      </c>
      <c r="D3701" s="392" t="s">
        <v>89</v>
      </c>
      <c r="E3701" s="2" t="s">
        <v>14808</v>
      </c>
      <c r="F3701" s="67">
        <v>43659</v>
      </c>
      <c r="G3701" s="3">
        <f t="shared" si="580"/>
        <v>7</v>
      </c>
      <c r="H3701" s="3">
        <f t="shared" si="581"/>
        <v>2019</v>
      </c>
      <c r="I3701" s="92">
        <v>6.25E-2</v>
      </c>
      <c r="J3701" s="20">
        <f t="shared" si="572"/>
        <v>1</v>
      </c>
      <c r="K3701" s="5" t="str">
        <f t="shared" si="575"/>
        <v>ja</v>
      </c>
      <c r="L3701" s="5" t="s">
        <v>73</v>
      </c>
      <c r="M3701" s="6" t="s">
        <v>115</v>
      </c>
      <c r="N3701" s="5">
        <v>31</v>
      </c>
      <c r="O3701" s="2" t="s">
        <v>5139</v>
      </c>
      <c r="P3701" s="127" t="s">
        <v>13117</v>
      </c>
      <c r="R3701" s="6" t="s">
        <v>77</v>
      </c>
      <c r="S3701" s="2" t="s">
        <v>190</v>
      </c>
      <c r="T3701" s="6" t="s">
        <v>80</v>
      </c>
      <c r="W3701" s="44" t="s">
        <v>14809</v>
      </c>
      <c r="X3701" s="2">
        <v>321</v>
      </c>
      <c r="Y3701" s="2" t="s">
        <v>81</v>
      </c>
      <c r="Z3701" s="2" t="s">
        <v>168</v>
      </c>
      <c r="AA3701" s="2">
        <v>321</v>
      </c>
      <c r="AB3701" s="2" t="s">
        <v>81</v>
      </c>
      <c r="AC3701" s="2" t="s">
        <v>168</v>
      </c>
      <c r="AD3701" s="2">
        <v>321</v>
      </c>
      <c r="AE3701" s="2" t="s">
        <v>83</v>
      </c>
      <c r="AF3701" s="2" t="s">
        <v>168</v>
      </c>
      <c r="AJ3701" s="2">
        <v>321</v>
      </c>
      <c r="AK3701" s="2" t="s">
        <v>81</v>
      </c>
      <c r="AL3701" s="2" t="s">
        <v>168</v>
      </c>
      <c r="AM3701" s="2">
        <v>321</v>
      </c>
      <c r="AN3701" s="2" t="s">
        <v>81</v>
      </c>
      <c r="AO3701" s="2" t="s">
        <v>168</v>
      </c>
      <c r="AP3701" s="2">
        <v>321</v>
      </c>
      <c r="AQ3701" s="2" t="s">
        <v>83</v>
      </c>
      <c r="AR3701" s="2" t="s">
        <v>168</v>
      </c>
      <c r="AV3701" s="2">
        <v>195</v>
      </c>
      <c r="AW3701" s="2" t="s">
        <v>81</v>
      </c>
      <c r="AX3701" s="2" t="s">
        <v>84</v>
      </c>
      <c r="AY3701" s="2">
        <v>195</v>
      </c>
      <c r="AZ3701" s="2" t="s">
        <v>94</v>
      </c>
      <c r="BA3701" s="2" t="s">
        <v>84</v>
      </c>
      <c r="BB3701" s="2">
        <v>195</v>
      </c>
      <c r="BC3701" s="2" t="s">
        <v>83</v>
      </c>
      <c r="BD3701" s="2" t="s">
        <v>84</v>
      </c>
      <c r="BE3701" s="23" t="str">
        <f t="shared" si="578"/>
        <v>EMF nein</v>
      </c>
      <c r="BF3701" s="23" t="str">
        <f t="shared" si="573"/>
        <v/>
      </c>
      <c r="BG3701" s="23" t="str">
        <f t="shared" si="574"/>
        <v/>
      </c>
      <c r="BH3701" s="23">
        <f t="shared" si="579"/>
        <v>0</v>
      </c>
      <c r="BO3701" s="2" t="s">
        <v>14810</v>
      </c>
      <c r="BP3701" s="3">
        <v>1</v>
      </c>
      <c r="BR3701" s="2" t="s">
        <v>14811</v>
      </c>
    </row>
    <row r="3702" spans="1:70" ht="16.149999999999999" customHeight="1" x14ac:dyDescent="0.25">
      <c r="A3702" s="16">
        <v>3701</v>
      </c>
      <c r="B3702" s="2" t="s">
        <v>211</v>
      </c>
      <c r="C3702" s="2" t="s">
        <v>313</v>
      </c>
      <c r="D3702" s="2" t="s">
        <v>137</v>
      </c>
      <c r="E3702" s="2" t="s">
        <v>12367</v>
      </c>
      <c r="F3702" s="67">
        <v>43658</v>
      </c>
      <c r="G3702" s="3">
        <f t="shared" si="580"/>
        <v>7</v>
      </c>
      <c r="H3702" s="3">
        <f t="shared" si="581"/>
        <v>2019</v>
      </c>
      <c r="J3702" s="20" t="str">
        <f t="shared" si="572"/>
        <v/>
      </c>
      <c r="K3702" s="5" t="str">
        <f t="shared" si="575"/>
        <v>ja</v>
      </c>
      <c r="L3702" s="5" t="s">
        <v>91</v>
      </c>
      <c r="M3702" s="6" t="s">
        <v>74</v>
      </c>
      <c r="N3702" s="5">
        <v>26</v>
      </c>
      <c r="O3702" s="2" t="s">
        <v>10213</v>
      </c>
      <c r="P3702" s="127" t="s">
        <v>14812</v>
      </c>
      <c r="R3702" s="6" t="s">
        <v>77</v>
      </c>
      <c r="S3702" s="2" t="s">
        <v>4326</v>
      </c>
      <c r="T3702" s="6" t="s">
        <v>80</v>
      </c>
      <c r="U3702" s="2" t="s">
        <v>74</v>
      </c>
      <c r="V3702" s="5" t="s">
        <v>80</v>
      </c>
      <c r="X3702" s="2">
        <v>562</v>
      </c>
      <c r="Y3702" s="2" t="s">
        <v>81</v>
      </c>
      <c r="Z3702" s="2" t="s">
        <v>168</v>
      </c>
      <c r="AA3702" s="2">
        <v>562</v>
      </c>
      <c r="AB3702" s="2" t="s">
        <v>81</v>
      </c>
      <c r="AC3702" s="2" t="s">
        <v>168</v>
      </c>
      <c r="AD3702" s="2">
        <v>562</v>
      </c>
      <c r="AE3702" s="2" t="s">
        <v>83</v>
      </c>
      <c r="AF3702" s="2" t="s">
        <v>168</v>
      </c>
      <c r="BE3702" s="23" t="str">
        <f t="shared" si="578"/>
        <v>EMF nein</v>
      </c>
      <c r="BF3702" s="23" t="str">
        <f t="shared" si="573"/>
        <v/>
      </c>
      <c r="BG3702" s="23" t="str">
        <f t="shared" si="574"/>
        <v/>
      </c>
      <c r="BH3702" s="23">
        <f t="shared" si="579"/>
        <v>0</v>
      </c>
      <c r="BO3702" s="2" t="s">
        <v>14813</v>
      </c>
      <c r="BP3702" s="3">
        <v>1</v>
      </c>
      <c r="BQ3702" s="2" t="s">
        <v>14814</v>
      </c>
    </row>
    <row r="3703" spans="1:70" ht="16.149999999999999" customHeight="1" x14ac:dyDescent="0.25">
      <c r="A3703" s="93">
        <v>3702</v>
      </c>
      <c r="B3703" s="17" t="s">
        <v>211</v>
      </c>
      <c r="C3703" s="118" t="s">
        <v>119</v>
      </c>
      <c r="D3703" s="2" t="s">
        <v>89</v>
      </c>
      <c r="E3703" s="17" t="s">
        <v>14815</v>
      </c>
      <c r="F3703" s="67">
        <v>43659</v>
      </c>
      <c r="G3703" s="3">
        <f t="shared" si="580"/>
        <v>7</v>
      </c>
      <c r="H3703" s="3">
        <f t="shared" si="581"/>
        <v>2019</v>
      </c>
      <c r="I3703" s="92">
        <v>0.84375</v>
      </c>
      <c r="J3703" s="20">
        <f t="shared" si="572"/>
        <v>20</v>
      </c>
      <c r="K3703" s="5" t="str">
        <f t="shared" si="575"/>
        <v>ja</v>
      </c>
      <c r="L3703" s="5" t="s">
        <v>91</v>
      </c>
      <c r="M3703" s="6" t="s">
        <v>115</v>
      </c>
      <c r="N3703" s="5">
        <v>57</v>
      </c>
      <c r="O3703" s="2" t="s">
        <v>5139</v>
      </c>
      <c r="P3703" s="127" t="s">
        <v>14816</v>
      </c>
      <c r="R3703" s="6" t="s">
        <v>77</v>
      </c>
      <c r="S3703" s="127" t="s">
        <v>190</v>
      </c>
      <c r="T3703" s="6" t="s">
        <v>80</v>
      </c>
      <c r="W3703" s="2" t="s">
        <v>14817</v>
      </c>
      <c r="BE3703" s="23" t="str">
        <f t="shared" si="578"/>
        <v>EMF nein</v>
      </c>
      <c r="BF3703" s="23" t="str">
        <f t="shared" si="573"/>
        <v/>
      </c>
      <c r="BG3703" s="23" t="str">
        <f t="shared" si="574"/>
        <v/>
      </c>
      <c r="BH3703" s="23">
        <f t="shared" si="579"/>
        <v>0</v>
      </c>
      <c r="BO3703" s="2" t="s">
        <v>14818</v>
      </c>
      <c r="BP3703" s="3">
        <v>1</v>
      </c>
      <c r="BQ3703" s="2" t="s">
        <v>14819</v>
      </c>
    </row>
    <row r="3704" spans="1:70" ht="16.149999999999999" customHeight="1" x14ac:dyDescent="0.25">
      <c r="A3704" s="44">
        <v>3673</v>
      </c>
      <c r="B3704" s="2" t="s">
        <v>87</v>
      </c>
      <c r="C3704" s="2" t="s">
        <v>119</v>
      </c>
      <c r="D3704" s="2" t="s">
        <v>89</v>
      </c>
      <c r="E3704" s="2" t="s">
        <v>14820</v>
      </c>
      <c r="F3704" s="67">
        <v>43659</v>
      </c>
      <c r="G3704" s="3">
        <f t="shared" si="580"/>
        <v>7</v>
      </c>
      <c r="H3704" s="3">
        <f t="shared" si="581"/>
        <v>2019</v>
      </c>
      <c r="J3704" s="20" t="str">
        <f t="shared" si="572"/>
        <v/>
      </c>
      <c r="K3704" s="5" t="str">
        <f t="shared" si="575"/>
        <v>ja</v>
      </c>
      <c r="L3704" s="5" t="s">
        <v>91</v>
      </c>
      <c r="M3704" s="6" t="s">
        <v>74</v>
      </c>
      <c r="N3704" s="5">
        <v>75</v>
      </c>
      <c r="O3704" s="2" t="s">
        <v>14462</v>
      </c>
      <c r="P3704" s="127" t="s">
        <v>14821</v>
      </c>
      <c r="R3704" s="6" t="s">
        <v>77</v>
      </c>
      <c r="BE3704" s="23" t="str">
        <f t="shared" si="578"/>
        <v>EMF ja</v>
      </c>
      <c r="BF3704" s="23">
        <f t="shared" si="573"/>
        <v>50</v>
      </c>
      <c r="BG3704" s="23" t="str">
        <f t="shared" si="574"/>
        <v>&lt;100m</v>
      </c>
      <c r="BH3704" s="23">
        <f t="shared" si="579"/>
        <v>1</v>
      </c>
      <c r="BK3704" s="2" t="s">
        <v>162</v>
      </c>
      <c r="BL3704" s="2">
        <v>50</v>
      </c>
      <c r="BO3704" s="2" t="s">
        <v>14822</v>
      </c>
      <c r="BP3704" s="3">
        <v>1</v>
      </c>
      <c r="BQ3704" s="2" t="s">
        <v>14823</v>
      </c>
    </row>
    <row r="3705" spans="1:70" ht="16.149999999999999" customHeight="1" x14ac:dyDescent="0.25">
      <c r="A3705" s="16">
        <v>3704</v>
      </c>
      <c r="B3705" s="2" t="s">
        <v>211</v>
      </c>
      <c r="C3705" s="2" t="s">
        <v>289</v>
      </c>
      <c r="D3705" s="2" t="s">
        <v>290</v>
      </c>
      <c r="E3705" s="2" t="s">
        <v>14824</v>
      </c>
      <c r="F3705" s="67">
        <v>43753</v>
      </c>
      <c r="G3705" s="3">
        <v>10</v>
      </c>
      <c r="H3705" s="3">
        <v>2019</v>
      </c>
      <c r="I3705" s="92">
        <v>0.72916666666666696</v>
      </c>
      <c r="J3705" s="20">
        <f t="shared" si="572"/>
        <v>17</v>
      </c>
      <c r="K3705" s="5" t="s">
        <v>1392</v>
      </c>
      <c r="L3705" s="5" t="s">
        <v>73</v>
      </c>
      <c r="M3705" s="6" t="s">
        <v>208</v>
      </c>
      <c r="N3705" s="5" t="s">
        <v>109</v>
      </c>
      <c r="O3705" s="2" t="s">
        <v>5139</v>
      </c>
      <c r="P3705" s="5" t="s">
        <v>14825</v>
      </c>
      <c r="R3705" s="6" t="s">
        <v>335</v>
      </c>
      <c r="T3705" s="6" t="s">
        <v>80</v>
      </c>
      <c r="U3705" s="6" t="s">
        <v>1312</v>
      </c>
      <c r="X3705" s="2">
        <v>80</v>
      </c>
      <c r="Y3705" s="2" t="s">
        <v>81</v>
      </c>
      <c r="Z3705" s="2" t="s">
        <v>168</v>
      </c>
      <c r="AA3705" s="2">
        <v>80</v>
      </c>
      <c r="AB3705" s="2" t="s">
        <v>81</v>
      </c>
      <c r="AC3705" s="2" t="s">
        <v>168</v>
      </c>
      <c r="AD3705" s="2">
        <v>80</v>
      </c>
      <c r="AE3705" s="2" t="s">
        <v>83</v>
      </c>
      <c r="AF3705" s="2" t="s">
        <v>168</v>
      </c>
      <c r="AG3705" s="2">
        <v>80</v>
      </c>
      <c r="AH3705" s="2" t="s">
        <v>81</v>
      </c>
      <c r="AI3705" s="2" t="s">
        <v>168</v>
      </c>
      <c r="AJ3705" s="2">
        <v>135</v>
      </c>
      <c r="AK3705" s="2" t="s">
        <v>83</v>
      </c>
      <c r="AL3705" s="2" t="s">
        <v>168</v>
      </c>
      <c r="AM3705" s="2" t="s">
        <v>109</v>
      </c>
      <c r="AN3705" s="2" t="s">
        <v>109</v>
      </c>
      <c r="AO3705" s="2" t="s">
        <v>109</v>
      </c>
      <c r="AP3705" s="2">
        <v>135</v>
      </c>
      <c r="AQ3705" s="2" t="s">
        <v>83</v>
      </c>
      <c r="AR3705" s="2" t="s">
        <v>168</v>
      </c>
      <c r="BE3705" s="23" t="str">
        <f t="shared" si="578"/>
        <v>EMF ja</v>
      </c>
      <c r="BF3705" s="23" t="str">
        <f t="shared" si="573"/>
        <v/>
      </c>
      <c r="BG3705" s="23" t="str">
        <f t="shared" si="574"/>
        <v/>
      </c>
      <c r="BH3705" s="23">
        <f t="shared" si="579"/>
        <v>1</v>
      </c>
      <c r="BM3705" s="2" t="s">
        <v>109</v>
      </c>
      <c r="BN3705" s="2" t="s">
        <v>109</v>
      </c>
      <c r="BO3705" s="2" t="s">
        <v>14826</v>
      </c>
      <c r="BP3705" s="3">
        <v>1</v>
      </c>
      <c r="BQ3705" s="2" t="s">
        <v>14827</v>
      </c>
    </row>
    <row r="3706" spans="1:70" ht="16.149999999999999" customHeight="1" x14ac:dyDescent="0.25">
      <c r="A3706" s="69">
        <v>3705</v>
      </c>
      <c r="B3706" s="2" t="s">
        <v>87</v>
      </c>
      <c r="C3706" s="44" t="s">
        <v>1701</v>
      </c>
      <c r="D3706" s="2" t="s">
        <v>206</v>
      </c>
      <c r="E3706" s="2" t="s">
        <v>14828</v>
      </c>
      <c r="F3706" s="67">
        <v>42686</v>
      </c>
      <c r="G3706" s="3">
        <f t="shared" ref="G3706:G3769" si="582">IF(F3706&lt;&gt;"",MONTH(F3706),"")</f>
        <v>11</v>
      </c>
      <c r="H3706" s="3">
        <v>2016</v>
      </c>
      <c r="I3706" s="92">
        <v>0.65972222222222199</v>
      </c>
      <c r="J3706" s="20">
        <f t="shared" si="572"/>
        <v>15</v>
      </c>
      <c r="K3706" s="5" t="str">
        <f t="shared" ref="K3706:K3769" si="583">IF(COUNTA(W3706:BN3706)=0,"nein","ja")</f>
        <v>ja</v>
      </c>
      <c r="L3706" s="5" t="s">
        <v>91</v>
      </c>
      <c r="M3706" s="6" t="s">
        <v>74</v>
      </c>
      <c r="N3706" s="5">
        <v>90</v>
      </c>
      <c r="O3706" s="2" t="s">
        <v>5139</v>
      </c>
      <c r="P3706" s="127" t="s">
        <v>14829</v>
      </c>
      <c r="R3706" s="6" t="s">
        <v>77</v>
      </c>
      <c r="U3706" s="2" t="s">
        <v>208</v>
      </c>
      <c r="V3706" s="2" t="s">
        <v>202</v>
      </c>
      <c r="BE3706" s="23" t="str">
        <f t="shared" si="578"/>
        <v>EMF ja</v>
      </c>
      <c r="BF3706" s="23" t="str">
        <f t="shared" si="573"/>
        <v/>
      </c>
      <c r="BG3706" s="23" t="str">
        <f t="shared" si="574"/>
        <v/>
      </c>
      <c r="BH3706" s="23">
        <f t="shared" si="579"/>
        <v>1</v>
      </c>
      <c r="BM3706" s="2" t="s">
        <v>109</v>
      </c>
      <c r="BN3706" s="2" t="s">
        <v>109</v>
      </c>
      <c r="BO3706" s="2" t="s">
        <v>14830</v>
      </c>
      <c r="BP3706" s="3">
        <v>1</v>
      </c>
      <c r="BQ3706" s="2" t="s">
        <v>14831</v>
      </c>
    </row>
    <row r="3707" spans="1:70" ht="16.149999999999999" customHeight="1" x14ac:dyDescent="0.25">
      <c r="A3707" s="1">
        <v>3706</v>
      </c>
      <c r="B3707" s="2" t="s">
        <v>135</v>
      </c>
      <c r="C3707" s="2" t="s">
        <v>9772</v>
      </c>
      <c r="D3707" s="2" t="s">
        <v>206</v>
      </c>
      <c r="E3707" s="2" t="s">
        <v>3573</v>
      </c>
      <c r="F3707" s="67">
        <v>42752</v>
      </c>
      <c r="G3707" s="3">
        <f t="shared" si="582"/>
        <v>1</v>
      </c>
      <c r="H3707" s="3">
        <f t="shared" ref="H3707:H3770" si="584">IF(F3707&lt;&gt;"",YEAR(F3707),"")</f>
        <v>2017</v>
      </c>
      <c r="I3707" s="92">
        <v>0.35416666666666702</v>
      </c>
      <c r="J3707" s="20">
        <f t="shared" si="572"/>
        <v>8</v>
      </c>
      <c r="K3707" s="5" t="str">
        <f t="shared" si="583"/>
        <v>ja</v>
      </c>
      <c r="L3707" s="5" t="s">
        <v>91</v>
      </c>
      <c r="M3707" s="6" t="s">
        <v>139</v>
      </c>
      <c r="O3707" s="2" t="s">
        <v>140</v>
      </c>
      <c r="P3707" s="127" t="s">
        <v>14832</v>
      </c>
      <c r="R3707" s="6" t="s">
        <v>77</v>
      </c>
      <c r="X3707" s="2">
        <v>255</v>
      </c>
      <c r="Y3707" s="2" t="s">
        <v>83</v>
      </c>
      <c r="Z3707" s="2" t="s">
        <v>84</v>
      </c>
      <c r="AA3707" s="2">
        <v>255</v>
      </c>
      <c r="AB3707" s="2" t="s">
        <v>94</v>
      </c>
      <c r="AC3707" s="2" t="s">
        <v>84</v>
      </c>
      <c r="AD3707" s="2">
        <v>255</v>
      </c>
      <c r="AE3707" s="2" t="s">
        <v>83</v>
      </c>
      <c r="AF3707" s="2" t="s">
        <v>84</v>
      </c>
      <c r="BE3707" s="23" t="str">
        <f t="shared" si="578"/>
        <v>EMF nein</v>
      </c>
      <c r="BF3707" s="23" t="str">
        <f t="shared" si="573"/>
        <v/>
      </c>
      <c r="BG3707" s="23" t="str">
        <f t="shared" si="574"/>
        <v/>
      </c>
      <c r="BH3707" s="23">
        <f t="shared" si="579"/>
        <v>0</v>
      </c>
      <c r="BP3707" s="3">
        <v>1</v>
      </c>
      <c r="BQ3707" s="2" t="s">
        <v>14833</v>
      </c>
    </row>
    <row r="3708" spans="1:70" ht="15.75" customHeight="1" x14ac:dyDescent="0.25">
      <c r="A3708" s="93">
        <v>3707</v>
      </c>
      <c r="B3708" s="17" t="s">
        <v>211</v>
      </c>
      <c r="C3708" s="156" t="s">
        <v>1983</v>
      </c>
      <c r="D3708" s="2" t="s">
        <v>124</v>
      </c>
      <c r="E3708" s="2" t="s">
        <v>5167</v>
      </c>
      <c r="F3708" s="67">
        <v>43659</v>
      </c>
      <c r="G3708" s="3">
        <f t="shared" si="582"/>
        <v>7</v>
      </c>
      <c r="H3708" s="3">
        <f t="shared" si="584"/>
        <v>2019</v>
      </c>
      <c r="I3708" s="92">
        <v>3.4722222222222199E-3</v>
      </c>
      <c r="J3708" s="20">
        <f t="shared" si="572"/>
        <v>0</v>
      </c>
      <c r="K3708" s="5" t="str">
        <f t="shared" si="583"/>
        <v>ja</v>
      </c>
      <c r="L3708" s="5" t="s">
        <v>91</v>
      </c>
      <c r="M3708" s="6" t="s">
        <v>115</v>
      </c>
      <c r="N3708" s="5">
        <v>50</v>
      </c>
      <c r="O3708" s="2" t="s">
        <v>126</v>
      </c>
      <c r="P3708" s="127" t="s">
        <v>14834</v>
      </c>
      <c r="R3708" s="6" t="s">
        <v>14835</v>
      </c>
      <c r="S3708" s="127" t="s">
        <v>190</v>
      </c>
      <c r="T3708" s="6" t="s">
        <v>80</v>
      </c>
      <c r="U3708" s="2" t="s">
        <v>74</v>
      </c>
      <c r="W3708" s="2" t="s">
        <v>14836</v>
      </c>
      <c r="X3708" s="2">
        <v>1170</v>
      </c>
      <c r="Y3708" s="2" t="s">
        <v>81</v>
      </c>
      <c r="Z3708" s="2" t="s">
        <v>84</v>
      </c>
      <c r="AA3708" s="2">
        <v>1170</v>
      </c>
      <c r="AB3708" s="2" t="s">
        <v>81</v>
      </c>
      <c r="AC3708" s="2" t="s">
        <v>84</v>
      </c>
      <c r="AD3708" s="2">
        <v>1170</v>
      </c>
      <c r="AE3708" s="2" t="s">
        <v>83</v>
      </c>
      <c r="AF3708" s="2" t="s">
        <v>84</v>
      </c>
      <c r="AJ3708" s="2">
        <v>1290</v>
      </c>
      <c r="AK3708" s="2" t="s">
        <v>83</v>
      </c>
      <c r="AL3708" s="2" t="s">
        <v>84</v>
      </c>
      <c r="AM3708" s="2">
        <v>1290</v>
      </c>
      <c r="AN3708" s="2" t="s">
        <v>81</v>
      </c>
      <c r="AO3708" s="2" t="s">
        <v>84</v>
      </c>
      <c r="AP3708" s="2">
        <v>1290</v>
      </c>
      <c r="AQ3708" s="2" t="s">
        <v>81</v>
      </c>
      <c r="AR3708" s="2" t="s">
        <v>84</v>
      </c>
      <c r="BE3708" s="23" t="str">
        <f t="shared" si="578"/>
        <v>EMF ja</v>
      </c>
      <c r="BF3708" s="23">
        <f t="shared" si="573"/>
        <v>5</v>
      </c>
      <c r="BG3708" s="23" t="str">
        <f t="shared" si="574"/>
        <v>&lt;100m</v>
      </c>
      <c r="BH3708" s="23">
        <f t="shared" si="579"/>
        <v>1</v>
      </c>
      <c r="BM3708" s="2" t="s">
        <v>162</v>
      </c>
      <c r="BN3708" s="2">
        <v>5</v>
      </c>
      <c r="BO3708" s="2" t="s">
        <v>14837</v>
      </c>
      <c r="BP3708" s="3">
        <v>1</v>
      </c>
      <c r="BQ3708" s="2" t="s">
        <v>14838</v>
      </c>
    </row>
    <row r="3709" spans="1:70" ht="16.149999999999999" customHeight="1" x14ac:dyDescent="0.25">
      <c r="A3709" s="93">
        <v>3708</v>
      </c>
      <c r="B3709" s="2" t="s">
        <v>211</v>
      </c>
      <c r="C3709" s="2" t="s">
        <v>5230</v>
      </c>
      <c r="D3709" s="2" t="s">
        <v>71</v>
      </c>
      <c r="E3709" s="2" t="s">
        <v>14839</v>
      </c>
      <c r="F3709" s="67">
        <v>43656</v>
      </c>
      <c r="G3709" s="3">
        <f t="shared" si="582"/>
        <v>7</v>
      </c>
      <c r="H3709" s="3">
        <f t="shared" si="584"/>
        <v>2019</v>
      </c>
      <c r="I3709" s="92">
        <v>0.27083333333333298</v>
      </c>
      <c r="J3709" s="20">
        <f t="shared" si="572"/>
        <v>6</v>
      </c>
      <c r="K3709" s="5" t="str">
        <f t="shared" si="583"/>
        <v>ja</v>
      </c>
      <c r="L3709" s="5" t="s">
        <v>73</v>
      </c>
      <c r="M3709" s="6" t="s">
        <v>100</v>
      </c>
      <c r="N3709" s="5">
        <v>50</v>
      </c>
      <c r="O3709" s="2" t="s">
        <v>126</v>
      </c>
      <c r="P3709" s="127" t="s">
        <v>14840</v>
      </c>
      <c r="R3709" s="6" t="s">
        <v>77</v>
      </c>
      <c r="T3709" s="6" t="s">
        <v>80</v>
      </c>
      <c r="U3709" s="2" t="s">
        <v>74</v>
      </c>
      <c r="X3709" s="2">
        <v>370</v>
      </c>
      <c r="Y3709" s="2" t="s">
        <v>81</v>
      </c>
      <c r="Z3709" s="2" t="s">
        <v>84</v>
      </c>
      <c r="AA3709" s="2">
        <v>370</v>
      </c>
      <c r="AB3709" s="2" t="s">
        <v>81</v>
      </c>
      <c r="AC3709" s="2" t="s">
        <v>84</v>
      </c>
      <c r="AD3709" s="2">
        <v>370</v>
      </c>
      <c r="AE3709" s="2" t="s">
        <v>81</v>
      </c>
      <c r="AF3709" s="2" t="s">
        <v>84</v>
      </c>
      <c r="AJ3709" s="2">
        <v>395</v>
      </c>
      <c r="AK3709" s="2" t="s">
        <v>83</v>
      </c>
      <c r="AL3709" s="2" t="s">
        <v>161</v>
      </c>
      <c r="AM3709" s="2">
        <v>395</v>
      </c>
      <c r="AN3709" s="2" t="s">
        <v>81</v>
      </c>
      <c r="AO3709" s="2" t="s">
        <v>161</v>
      </c>
      <c r="AP3709" s="2">
        <v>395</v>
      </c>
      <c r="AQ3709" s="2" t="s">
        <v>83</v>
      </c>
      <c r="AR3709" s="2" t="s">
        <v>161</v>
      </c>
      <c r="AV3709" s="2">
        <v>395</v>
      </c>
      <c r="AW3709" s="2" t="s">
        <v>83</v>
      </c>
      <c r="AX3709" s="2" t="s">
        <v>161</v>
      </c>
      <c r="AY3709" s="2">
        <v>395</v>
      </c>
      <c r="AZ3709" s="2" t="s">
        <v>81</v>
      </c>
      <c r="BA3709" s="2" t="s">
        <v>161</v>
      </c>
      <c r="BB3709" s="2">
        <v>395</v>
      </c>
      <c r="BC3709" s="2" t="s">
        <v>83</v>
      </c>
      <c r="BD3709" s="2" t="s">
        <v>161</v>
      </c>
      <c r="BE3709" s="23" t="str">
        <f t="shared" si="578"/>
        <v>EMF nein</v>
      </c>
      <c r="BF3709" s="23" t="str">
        <f t="shared" si="573"/>
        <v/>
      </c>
      <c r="BG3709" s="23" t="str">
        <f t="shared" si="574"/>
        <v/>
      </c>
      <c r="BH3709" s="23">
        <f t="shared" si="579"/>
        <v>0</v>
      </c>
      <c r="BO3709" s="2" t="s">
        <v>14841</v>
      </c>
      <c r="BP3709" s="3">
        <v>1</v>
      </c>
      <c r="BQ3709" s="2" t="s">
        <v>14842</v>
      </c>
    </row>
    <row r="3710" spans="1:70" ht="16.149999999999999" customHeight="1" x14ac:dyDescent="0.25">
      <c r="A3710" s="1">
        <v>3709</v>
      </c>
      <c r="B3710" s="2" t="s">
        <v>211</v>
      </c>
      <c r="C3710" s="129" t="s">
        <v>2783</v>
      </c>
      <c r="D3710" s="2" t="s">
        <v>113</v>
      </c>
      <c r="E3710" s="2" t="s">
        <v>14843</v>
      </c>
      <c r="F3710" s="67">
        <v>43661</v>
      </c>
      <c r="G3710" s="3">
        <f t="shared" si="582"/>
        <v>7</v>
      </c>
      <c r="H3710" s="3">
        <f t="shared" si="584"/>
        <v>2019</v>
      </c>
      <c r="I3710" s="92">
        <v>0.61458333333333304</v>
      </c>
      <c r="J3710" s="20">
        <f t="shared" ref="J3710:J3773" si="585">IF(I3710&lt;&gt;"",HOUR(I3710),"")</f>
        <v>14</v>
      </c>
      <c r="K3710" s="5" t="str">
        <f t="shared" si="583"/>
        <v>ja</v>
      </c>
      <c r="L3710" s="5" t="s">
        <v>91</v>
      </c>
      <c r="M3710" s="6" t="s">
        <v>100</v>
      </c>
      <c r="N3710" s="5">
        <v>65</v>
      </c>
      <c r="O3710" s="2" t="s">
        <v>126</v>
      </c>
      <c r="P3710" s="127" t="s">
        <v>14844</v>
      </c>
      <c r="R3710" s="6" t="s">
        <v>77</v>
      </c>
      <c r="T3710" s="6" t="s">
        <v>80</v>
      </c>
      <c r="X3710" s="2">
        <v>1580</v>
      </c>
      <c r="Y3710" s="2" t="s">
        <v>81</v>
      </c>
      <c r="Z3710" s="2" t="s">
        <v>168</v>
      </c>
      <c r="AA3710" s="2">
        <v>1580</v>
      </c>
      <c r="AB3710" s="2" t="s">
        <v>81</v>
      </c>
      <c r="AC3710" s="2" t="s">
        <v>168</v>
      </c>
      <c r="AD3710" s="2">
        <v>1580</v>
      </c>
      <c r="AE3710" s="2" t="s">
        <v>83</v>
      </c>
      <c r="AF3710" s="2" t="s">
        <v>168</v>
      </c>
      <c r="AJ3710" s="2">
        <v>1580</v>
      </c>
      <c r="AK3710" s="2" t="s">
        <v>81</v>
      </c>
      <c r="AL3710" s="2" t="s">
        <v>168</v>
      </c>
      <c r="AM3710" s="2">
        <v>1580</v>
      </c>
      <c r="AN3710" s="2" t="s">
        <v>81</v>
      </c>
      <c r="AO3710" s="2" t="s">
        <v>168</v>
      </c>
      <c r="AP3710" s="2">
        <v>1580</v>
      </c>
      <c r="AQ3710" s="2" t="s">
        <v>83</v>
      </c>
      <c r="AR3710" s="2" t="s">
        <v>168</v>
      </c>
      <c r="AV3710" s="2">
        <v>1580</v>
      </c>
      <c r="AW3710" s="2" t="s">
        <v>8720</v>
      </c>
      <c r="AX3710" s="2" t="s">
        <v>168</v>
      </c>
      <c r="BE3710" s="23" t="str">
        <f t="shared" si="578"/>
        <v>EMF ja</v>
      </c>
      <c r="BF3710" s="23">
        <f t="shared" si="573"/>
        <v>75</v>
      </c>
      <c r="BG3710" s="23" t="str">
        <f t="shared" si="574"/>
        <v>&lt;100m</v>
      </c>
      <c r="BH3710" s="23">
        <f t="shared" si="579"/>
        <v>2</v>
      </c>
      <c r="BI3710" s="2" t="s">
        <v>162</v>
      </c>
      <c r="BJ3710" s="2">
        <v>75</v>
      </c>
      <c r="BK3710" s="2" t="s">
        <v>109</v>
      </c>
      <c r="BL3710" s="2" t="s">
        <v>109</v>
      </c>
      <c r="BO3710" s="2" t="s">
        <v>14845</v>
      </c>
      <c r="BP3710" s="3">
        <v>1</v>
      </c>
      <c r="BQ3710" s="2" t="s">
        <v>14846</v>
      </c>
    </row>
    <row r="3711" spans="1:70" ht="16.149999999999999" customHeight="1" x14ac:dyDescent="0.25">
      <c r="A3711" s="1">
        <v>3710</v>
      </c>
      <c r="B3711" s="2" t="s">
        <v>87</v>
      </c>
      <c r="C3711" s="2" t="s">
        <v>14847</v>
      </c>
      <c r="D3711" s="2" t="s">
        <v>371</v>
      </c>
      <c r="E3711" s="2" t="s">
        <v>14848</v>
      </c>
      <c r="F3711" s="67">
        <v>43662</v>
      </c>
      <c r="G3711" s="3">
        <f t="shared" si="582"/>
        <v>7</v>
      </c>
      <c r="H3711" s="3">
        <f t="shared" si="584"/>
        <v>2019</v>
      </c>
      <c r="I3711" s="92">
        <v>0.72916666666666696</v>
      </c>
      <c r="J3711" s="20">
        <f t="shared" si="585"/>
        <v>17</v>
      </c>
      <c r="K3711" s="5" t="str">
        <f t="shared" si="583"/>
        <v>ja</v>
      </c>
      <c r="L3711" s="5" t="s">
        <v>73</v>
      </c>
      <c r="M3711" s="6" t="s">
        <v>74</v>
      </c>
      <c r="N3711" s="5">
        <v>76</v>
      </c>
      <c r="O3711" s="2" t="s">
        <v>126</v>
      </c>
      <c r="P3711" s="127" t="s">
        <v>5951</v>
      </c>
      <c r="R3711" s="6" t="s">
        <v>77</v>
      </c>
      <c r="U3711" s="2" t="s">
        <v>74</v>
      </c>
      <c r="V3711" s="2" t="s">
        <v>80</v>
      </c>
      <c r="BE3711" s="23" t="str">
        <f t="shared" si="578"/>
        <v>EMF nein</v>
      </c>
      <c r="BF3711" s="23" t="str">
        <f t="shared" si="573"/>
        <v/>
      </c>
      <c r="BG3711" s="23" t="str">
        <f t="shared" si="574"/>
        <v/>
      </c>
      <c r="BH3711" s="23">
        <f t="shared" si="579"/>
        <v>0</v>
      </c>
      <c r="BO3711" s="2" t="s">
        <v>14849</v>
      </c>
      <c r="BP3711" s="3">
        <v>1</v>
      </c>
      <c r="BQ3711" s="2" t="s">
        <v>14850</v>
      </c>
    </row>
    <row r="3712" spans="1:70" ht="16.149999999999999" customHeight="1" x14ac:dyDescent="0.25">
      <c r="A3712" s="93">
        <v>3711</v>
      </c>
      <c r="B3712" s="2" t="s">
        <v>135</v>
      </c>
      <c r="C3712" s="2" t="s">
        <v>2767</v>
      </c>
      <c r="D3712" s="2" t="s">
        <v>371</v>
      </c>
      <c r="E3712" s="2" t="s">
        <v>14851</v>
      </c>
      <c r="F3712" s="67">
        <v>43661</v>
      </c>
      <c r="G3712" s="3">
        <f t="shared" si="582"/>
        <v>7</v>
      </c>
      <c r="H3712" s="3">
        <f t="shared" si="584"/>
        <v>2019</v>
      </c>
      <c r="I3712" s="92">
        <v>0.32986111111111099</v>
      </c>
      <c r="J3712" s="20">
        <f t="shared" si="585"/>
        <v>7</v>
      </c>
      <c r="K3712" s="5" t="str">
        <f t="shared" si="583"/>
        <v>ja</v>
      </c>
      <c r="L3712" s="5" t="s">
        <v>91</v>
      </c>
      <c r="M3712" s="6" t="s">
        <v>139</v>
      </c>
      <c r="N3712" s="5">
        <v>65</v>
      </c>
      <c r="O3712" s="2" t="s">
        <v>75</v>
      </c>
      <c r="P3712" s="127" t="s">
        <v>14852</v>
      </c>
      <c r="Q3712" s="6" t="s">
        <v>109</v>
      </c>
      <c r="R3712" s="6" t="s">
        <v>77</v>
      </c>
      <c r="S3712" s="2" t="s">
        <v>109</v>
      </c>
      <c r="T3712" s="6" t="s">
        <v>109</v>
      </c>
      <c r="X3712" s="2">
        <v>248</v>
      </c>
      <c r="Y3712" s="2" t="s">
        <v>83</v>
      </c>
      <c r="Z3712" s="2" t="s">
        <v>84</v>
      </c>
      <c r="AA3712" s="2">
        <v>248</v>
      </c>
      <c r="AB3712" s="2" t="s">
        <v>81</v>
      </c>
      <c r="AC3712" s="2" t="s">
        <v>84</v>
      </c>
      <c r="AD3712" s="2">
        <v>248</v>
      </c>
      <c r="AE3712" s="2" t="s">
        <v>83</v>
      </c>
      <c r="AF3712" s="2" t="s">
        <v>84</v>
      </c>
      <c r="AJ3712" s="2">
        <v>248</v>
      </c>
      <c r="AK3712" s="2" t="s">
        <v>81</v>
      </c>
      <c r="AL3712" s="2" t="s">
        <v>84</v>
      </c>
      <c r="BE3712" s="23" t="str">
        <f t="shared" si="578"/>
        <v>EMF nein</v>
      </c>
      <c r="BF3712" s="23" t="str">
        <f t="shared" si="573"/>
        <v/>
      </c>
      <c r="BG3712" s="23" t="str">
        <f t="shared" si="574"/>
        <v/>
      </c>
      <c r="BH3712" s="23">
        <f t="shared" si="579"/>
        <v>0</v>
      </c>
      <c r="BO3712" s="2" t="s">
        <v>14853</v>
      </c>
      <c r="BP3712" s="3">
        <v>1</v>
      </c>
      <c r="BQ3712" s="2" t="s">
        <v>14854</v>
      </c>
    </row>
    <row r="3713" spans="1:69" ht="16.149999999999999" customHeight="1" x14ac:dyDescent="0.25">
      <c r="A3713" s="1">
        <v>3712</v>
      </c>
      <c r="B3713" s="2" t="s">
        <v>69</v>
      </c>
      <c r="C3713" s="2" t="s">
        <v>14855</v>
      </c>
      <c r="D3713" s="2" t="s">
        <v>896</v>
      </c>
      <c r="E3713" s="2" t="s">
        <v>14856</v>
      </c>
      <c r="F3713" s="67">
        <v>43663</v>
      </c>
      <c r="G3713" s="3">
        <f t="shared" si="582"/>
        <v>7</v>
      </c>
      <c r="H3713" s="3">
        <f t="shared" si="584"/>
        <v>2019</v>
      </c>
      <c r="I3713" s="92">
        <v>0.39583333333333298</v>
      </c>
      <c r="J3713" s="20">
        <f t="shared" si="585"/>
        <v>9</v>
      </c>
      <c r="K3713" s="5" t="str">
        <f t="shared" si="583"/>
        <v>ja</v>
      </c>
      <c r="L3713" s="5" t="s">
        <v>91</v>
      </c>
      <c r="M3713" s="6" t="s">
        <v>74</v>
      </c>
      <c r="N3713" s="5">
        <v>60</v>
      </c>
      <c r="O3713" s="2" t="s">
        <v>126</v>
      </c>
      <c r="P3713" s="127" t="s">
        <v>14857</v>
      </c>
      <c r="R3713" s="6" t="s">
        <v>77</v>
      </c>
      <c r="S3713" s="2" t="s">
        <v>14762</v>
      </c>
      <c r="T3713" s="6" t="s">
        <v>80</v>
      </c>
      <c r="X3713" s="2">
        <v>890</v>
      </c>
      <c r="Y3713" s="2" t="s">
        <v>81</v>
      </c>
      <c r="Z3713" s="2" t="s">
        <v>168</v>
      </c>
      <c r="AA3713" s="2">
        <v>890</v>
      </c>
      <c r="AB3713" s="2" t="s">
        <v>81</v>
      </c>
      <c r="AC3713" s="2" t="s">
        <v>168</v>
      </c>
      <c r="AD3713" s="2">
        <v>890</v>
      </c>
      <c r="AE3713" s="2" t="s">
        <v>81</v>
      </c>
      <c r="AF3713" s="2" t="s">
        <v>168</v>
      </c>
      <c r="AJ3713" s="2">
        <v>750</v>
      </c>
      <c r="AK3713" s="2" t="s">
        <v>94</v>
      </c>
      <c r="AL3713" s="2" t="s">
        <v>82</v>
      </c>
      <c r="AP3713" s="2">
        <v>750</v>
      </c>
      <c r="AQ3713" s="2" t="s">
        <v>81</v>
      </c>
      <c r="AR3713" s="2" t="s">
        <v>82</v>
      </c>
      <c r="AV3713" s="2">
        <v>902</v>
      </c>
      <c r="AW3713" s="2" t="s">
        <v>81</v>
      </c>
      <c r="AX3713" s="2" t="s">
        <v>84</v>
      </c>
      <c r="BB3713" s="2">
        <v>902</v>
      </c>
      <c r="BC3713" s="2" t="s">
        <v>81</v>
      </c>
      <c r="BD3713" s="2" t="s">
        <v>84</v>
      </c>
      <c r="BE3713" s="23" t="str">
        <f t="shared" si="578"/>
        <v>EMF nein</v>
      </c>
      <c r="BF3713" s="23" t="str">
        <f t="shared" si="573"/>
        <v/>
      </c>
      <c r="BG3713" s="23" t="str">
        <f t="shared" si="574"/>
        <v/>
      </c>
      <c r="BH3713" s="23">
        <f t="shared" si="579"/>
        <v>0</v>
      </c>
      <c r="BO3713" s="2" t="s">
        <v>14858</v>
      </c>
      <c r="BP3713" s="3">
        <v>1</v>
      </c>
      <c r="BQ3713" s="2" t="s">
        <v>14859</v>
      </c>
    </row>
    <row r="3714" spans="1:69" ht="16.149999999999999" customHeight="1" x14ac:dyDescent="0.25">
      <c r="A3714" s="1">
        <v>3713</v>
      </c>
      <c r="B3714" s="2" t="s">
        <v>211</v>
      </c>
      <c r="C3714" s="2" t="s">
        <v>6314</v>
      </c>
      <c r="D3714" s="2" t="s">
        <v>145</v>
      </c>
      <c r="E3714" s="2" t="s">
        <v>22543</v>
      </c>
      <c r="F3714" s="67">
        <v>43658</v>
      </c>
      <c r="G3714" s="3">
        <f t="shared" si="582"/>
        <v>7</v>
      </c>
      <c r="H3714" s="3">
        <f t="shared" si="584"/>
        <v>2019</v>
      </c>
      <c r="I3714" s="92">
        <v>0.61111111111111105</v>
      </c>
      <c r="J3714" s="20">
        <f t="shared" si="585"/>
        <v>14</v>
      </c>
      <c r="K3714" s="5" t="str">
        <f t="shared" si="583"/>
        <v>ja</v>
      </c>
      <c r="L3714" s="5" t="s">
        <v>91</v>
      </c>
      <c r="M3714" s="6" t="s">
        <v>100</v>
      </c>
      <c r="N3714" s="5">
        <v>40</v>
      </c>
      <c r="O3714" s="2" t="s">
        <v>126</v>
      </c>
      <c r="P3714" s="127" t="s">
        <v>22339</v>
      </c>
      <c r="R3714" s="6" t="s">
        <v>77</v>
      </c>
      <c r="T3714" s="6" t="s">
        <v>80</v>
      </c>
      <c r="U3714" s="2" t="s">
        <v>74</v>
      </c>
      <c r="V3714" s="5" t="s">
        <v>80</v>
      </c>
      <c r="X3714" s="2">
        <v>541</v>
      </c>
      <c r="Y3714" s="2" t="s">
        <v>81</v>
      </c>
      <c r="Z3714" s="2" t="s">
        <v>84</v>
      </c>
      <c r="AD3714" s="2">
        <v>541</v>
      </c>
      <c r="AE3714" s="2" t="s">
        <v>81</v>
      </c>
      <c r="AF3714" s="2" t="s">
        <v>84</v>
      </c>
      <c r="AJ3714" s="2">
        <v>689</v>
      </c>
      <c r="AK3714" s="2" t="s">
        <v>81</v>
      </c>
      <c r="AL3714" s="2" t="s">
        <v>84</v>
      </c>
      <c r="AM3714" s="2">
        <v>689</v>
      </c>
      <c r="AN3714" s="2" t="s">
        <v>81</v>
      </c>
      <c r="AO3714" s="2" t="s">
        <v>84</v>
      </c>
      <c r="AP3714" s="2">
        <v>689</v>
      </c>
      <c r="AQ3714" s="2" t="s">
        <v>83</v>
      </c>
      <c r="AR3714" s="2" t="s">
        <v>84</v>
      </c>
      <c r="BE3714" s="23" t="str">
        <f t="shared" si="578"/>
        <v>EMF ja</v>
      </c>
      <c r="BF3714" s="23">
        <f t="shared" ref="BF3714:BF3777" si="586">IF(SUM(BJ3714,BL3714,BN3714)=0,"",MIN(BJ3714,BL3714,BN3714))</f>
        <v>1400</v>
      </c>
      <c r="BG3714" s="23" t="str">
        <f t="shared" ref="BG3714:BG3777" si="587">IF(BF3714="","",IF(BF3714&lt;100,"&lt;100m",IF(AND(BF3714&gt;99, BF3714&lt;500),"100-499m",IF(BF3714&gt;499,"500+m",""))))</f>
        <v>500+m</v>
      </c>
      <c r="BH3714" s="23">
        <f t="shared" si="579"/>
        <v>1</v>
      </c>
      <c r="BI3714" s="2" t="s">
        <v>162</v>
      </c>
      <c r="BJ3714" s="2">
        <v>1400</v>
      </c>
      <c r="BO3714" s="2" t="s">
        <v>14860</v>
      </c>
      <c r="BP3714" s="3">
        <v>1</v>
      </c>
      <c r="BQ3714" s="2" t="s">
        <v>14861</v>
      </c>
    </row>
    <row r="3715" spans="1:69" ht="16.149999999999999" customHeight="1" x14ac:dyDescent="0.25">
      <c r="A3715" s="1">
        <v>3714</v>
      </c>
      <c r="B3715" s="2" t="s">
        <v>211</v>
      </c>
      <c r="C3715" s="2" t="s">
        <v>14862</v>
      </c>
      <c r="D3715" s="2" t="s">
        <v>158</v>
      </c>
      <c r="E3715" s="2" t="s">
        <v>14863</v>
      </c>
      <c r="F3715" s="67">
        <v>43662</v>
      </c>
      <c r="G3715" s="3">
        <f t="shared" si="582"/>
        <v>7</v>
      </c>
      <c r="H3715" s="3">
        <f t="shared" si="584"/>
        <v>2019</v>
      </c>
      <c r="J3715" s="20" t="str">
        <f t="shared" si="585"/>
        <v/>
      </c>
      <c r="K3715" s="5" t="str">
        <f t="shared" si="583"/>
        <v>ja</v>
      </c>
      <c r="L3715" s="5" t="s">
        <v>73</v>
      </c>
      <c r="M3715" s="6" t="s">
        <v>115</v>
      </c>
      <c r="O3715" s="2" t="s">
        <v>75</v>
      </c>
      <c r="P3715" s="127" t="s">
        <v>14864</v>
      </c>
      <c r="R3715" s="6" t="s">
        <v>77</v>
      </c>
      <c r="T3715" s="6" t="s">
        <v>80</v>
      </c>
      <c r="U3715" s="2" t="s">
        <v>74</v>
      </c>
      <c r="X3715" s="2">
        <v>1180</v>
      </c>
      <c r="Y3715" s="2" t="s">
        <v>81</v>
      </c>
      <c r="Z3715" s="2" t="s">
        <v>168</v>
      </c>
      <c r="AA3715" s="2">
        <v>1180</v>
      </c>
      <c r="AB3715" s="2" t="s">
        <v>81</v>
      </c>
      <c r="AC3715" s="2" t="s">
        <v>168</v>
      </c>
      <c r="AD3715" s="2">
        <v>1180</v>
      </c>
      <c r="AE3715" s="2" t="s">
        <v>10954</v>
      </c>
      <c r="AF3715" s="2" t="s">
        <v>168</v>
      </c>
      <c r="AJ3715" s="2">
        <v>1180</v>
      </c>
      <c r="AK3715" s="2" t="s">
        <v>14865</v>
      </c>
      <c r="AL3715" s="2" t="s">
        <v>168</v>
      </c>
      <c r="AM3715" s="2">
        <v>1180</v>
      </c>
      <c r="AN3715" s="2" t="s">
        <v>81</v>
      </c>
      <c r="AO3715" s="2" t="s">
        <v>168</v>
      </c>
      <c r="AP3715" s="2">
        <v>1180</v>
      </c>
      <c r="AQ3715" s="2" t="s">
        <v>83</v>
      </c>
      <c r="AR3715" s="2" t="s">
        <v>168</v>
      </c>
      <c r="AV3715" s="2">
        <v>1180</v>
      </c>
      <c r="AW3715" s="2" t="s">
        <v>81</v>
      </c>
      <c r="AX3715" s="2" t="s">
        <v>168</v>
      </c>
      <c r="AY3715" s="2">
        <v>1180</v>
      </c>
      <c r="AZ3715" s="2" t="s">
        <v>81</v>
      </c>
      <c r="BA3715" s="2" t="s">
        <v>168</v>
      </c>
      <c r="BB3715" s="2">
        <v>1180</v>
      </c>
      <c r="BC3715" s="2" t="s">
        <v>83</v>
      </c>
      <c r="BD3715" s="2" t="s">
        <v>168</v>
      </c>
      <c r="BE3715" s="23" t="str">
        <f t="shared" si="578"/>
        <v>EMF nein</v>
      </c>
      <c r="BF3715" s="23" t="str">
        <f t="shared" si="586"/>
        <v/>
      </c>
      <c r="BG3715" s="23" t="str">
        <f t="shared" si="587"/>
        <v/>
      </c>
      <c r="BH3715" s="23">
        <f t="shared" si="579"/>
        <v>0</v>
      </c>
      <c r="BO3715" s="2" t="s">
        <v>14866</v>
      </c>
      <c r="BP3715" s="3">
        <v>1</v>
      </c>
      <c r="BQ3715" s="2" t="s">
        <v>14867</v>
      </c>
    </row>
    <row r="3716" spans="1:69" ht="16.149999999999999" customHeight="1" x14ac:dyDescent="0.25">
      <c r="A3716" s="1">
        <v>3715</v>
      </c>
      <c r="B3716" s="2" t="s">
        <v>211</v>
      </c>
      <c r="C3716" s="2" t="s">
        <v>14868</v>
      </c>
      <c r="D3716" s="2" t="s">
        <v>172</v>
      </c>
      <c r="E3716" s="2" t="s">
        <v>247</v>
      </c>
      <c r="F3716" s="67">
        <v>43655</v>
      </c>
      <c r="G3716" s="3">
        <f t="shared" si="582"/>
        <v>7</v>
      </c>
      <c r="H3716" s="3">
        <f t="shared" si="584"/>
        <v>2019</v>
      </c>
      <c r="I3716" s="92">
        <v>0.83333333333333304</v>
      </c>
      <c r="J3716" s="20">
        <f t="shared" si="585"/>
        <v>20</v>
      </c>
      <c r="K3716" s="5" t="str">
        <f t="shared" si="583"/>
        <v>ja</v>
      </c>
      <c r="L3716" s="5" t="s">
        <v>91</v>
      </c>
      <c r="M3716" s="6" t="s">
        <v>100</v>
      </c>
      <c r="O3716" s="2" t="s">
        <v>5139</v>
      </c>
      <c r="P3716" s="127" t="s">
        <v>14869</v>
      </c>
      <c r="R3716" s="6" t="s">
        <v>77</v>
      </c>
      <c r="T3716" s="6" t="s">
        <v>80</v>
      </c>
      <c r="X3716" s="2">
        <v>577</v>
      </c>
      <c r="Y3716" s="2" t="s">
        <v>83</v>
      </c>
      <c r="Z3716" s="2" t="s">
        <v>161</v>
      </c>
      <c r="AA3716" s="2">
        <v>577</v>
      </c>
      <c r="AB3716" s="2" t="s">
        <v>83</v>
      </c>
      <c r="AC3716" s="2" t="s">
        <v>161</v>
      </c>
      <c r="AD3716" s="2">
        <v>577</v>
      </c>
      <c r="AE3716" s="2" t="s">
        <v>83</v>
      </c>
      <c r="AF3716" s="2" t="s">
        <v>161</v>
      </c>
      <c r="AJ3716" s="2">
        <v>577</v>
      </c>
      <c r="AK3716" s="2" t="s">
        <v>83</v>
      </c>
      <c r="AL3716" s="2" t="s">
        <v>161</v>
      </c>
      <c r="AM3716" s="2">
        <v>577</v>
      </c>
      <c r="AN3716" s="2" t="s">
        <v>83</v>
      </c>
      <c r="AO3716" s="2" t="s">
        <v>161</v>
      </c>
      <c r="AP3716" s="2">
        <v>577</v>
      </c>
      <c r="AQ3716" s="2" t="s">
        <v>83</v>
      </c>
      <c r="AR3716" s="2" t="s">
        <v>161</v>
      </c>
      <c r="AV3716" s="2">
        <v>577</v>
      </c>
      <c r="AW3716" s="2" t="s">
        <v>83</v>
      </c>
      <c r="AX3716" s="2" t="s">
        <v>161</v>
      </c>
      <c r="AY3716" s="2">
        <v>577</v>
      </c>
      <c r="AZ3716" s="2" t="s">
        <v>83</v>
      </c>
      <c r="BA3716" s="2" t="s">
        <v>161</v>
      </c>
      <c r="BB3716" s="2">
        <v>577</v>
      </c>
      <c r="BC3716" s="2" t="s">
        <v>83</v>
      </c>
      <c r="BD3716" s="2" t="s">
        <v>161</v>
      </c>
      <c r="BE3716" s="23" t="str">
        <f t="shared" si="578"/>
        <v>EMF nein</v>
      </c>
      <c r="BF3716" s="23" t="str">
        <f t="shared" si="586"/>
        <v/>
      </c>
      <c r="BG3716" s="23" t="str">
        <f t="shared" si="587"/>
        <v/>
      </c>
      <c r="BH3716" s="23">
        <f t="shared" si="579"/>
        <v>0</v>
      </c>
      <c r="BO3716" s="2" t="s">
        <v>14870</v>
      </c>
      <c r="BP3716" s="3">
        <v>1</v>
      </c>
      <c r="BQ3716" s="2" t="s">
        <v>14871</v>
      </c>
    </row>
    <row r="3717" spans="1:69" ht="16.149999999999999" customHeight="1" x14ac:dyDescent="0.25">
      <c r="A3717" s="1">
        <v>3716</v>
      </c>
      <c r="B3717" s="2" t="s">
        <v>211</v>
      </c>
      <c r="C3717" s="2" t="s">
        <v>323</v>
      </c>
      <c r="D3717" s="2" t="s">
        <v>124</v>
      </c>
      <c r="E3717" s="2" t="s">
        <v>14872</v>
      </c>
      <c r="F3717" s="67">
        <v>43664</v>
      </c>
      <c r="G3717" s="3">
        <f t="shared" si="582"/>
        <v>7</v>
      </c>
      <c r="H3717" s="3">
        <f t="shared" si="584"/>
        <v>2019</v>
      </c>
      <c r="J3717" s="20" t="str">
        <f t="shared" si="585"/>
        <v/>
      </c>
      <c r="K3717" s="5" t="str">
        <f t="shared" si="583"/>
        <v>ja</v>
      </c>
      <c r="L3717" s="5" t="s">
        <v>13008</v>
      </c>
      <c r="M3717" s="6" t="s">
        <v>115</v>
      </c>
      <c r="N3717" s="5">
        <v>41</v>
      </c>
      <c r="O3717" s="2" t="s">
        <v>5139</v>
      </c>
      <c r="P3717" s="127" t="s">
        <v>14873</v>
      </c>
      <c r="R3717" s="6" t="s">
        <v>77</v>
      </c>
      <c r="T3717" s="6" t="s">
        <v>80</v>
      </c>
      <c r="U3717" s="2" t="s">
        <v>115</v>
      </c>
      <c r="V3717" s="5" t="s">
        <v>80</v>
      </c>
      <c r="X3717" s="2">
        <v>401</v>
      </c>
      <c r="Y3717" s="2" t="s">
        <v>81</v>
      </c>
      <c r="Z3717" s="2" t="s">
        <v>12768</v>
      </c>
      <c r="AA3717" s="2">
        <v>401</v>
      </c>
      <c r="AB3717" s="2" t="s">
        <v>81</v>
      </c>
      <c r="AC3717" s="2" t="s">
        <v>168</v>
      </c>
      <c r="AD3717" s="2">
        <v>401</v>
      </c>
      <c r="AE3717" s="2" t="s">
        <v>81</v>
      </c>
      <c r="AF3717" s="2" t="s">
        <v>168</v>
      </c>
      <c r="AJ3717" s="2">
        <v>401</v>
      </c>
      <c r="AK3717" s="2" t="s">
        <v>81</v>
      </c>
      <c r="AL3717" s="2" t="s">
        <v>12768</v>
      </c>
      <c r="AM3717" s="2">
        <v>401</v>
      </c>
      <c r="AN3717" s="2" t="s">
        <v>81</v>
      </c>
      <c r="AO3717" s="2" t="s">
        <v>168</v>
      </c>
      <c r="AP3717" s="2">
        <v>401</v>
      </c>
      <c r="AQ3717" s="2" t="s">
        <v>81</v>
      </c>
      <c r="AR3717" s="2" t="s">
        <v>168</v>
      </c>
      <c r="AV3717" s="2" t="s">
        <v>109</v>
      </c>
      <c r="AW3717" s="2" t="s">
        <v>109</v>
      </c>
      <c r="AX3717" s="2" t="s">
        <v>109</v>
      </c>
      <c r="AY3717" s="2" t="s">
        <v>109</v>
      </c>
      <c r="AZ3717" s="2" t="s">
        <v>109</v>
      </c>
      <c r="BA3717" s="2" t="s">
        <v>109</v>
      </c>
      <c r="BB3717" s="2" t="s">
        <v>109</v>
      </c>
      <c r="BC3717" s="2" t="s">
        <v>109</v>
      </c>
      <c r="BD3717" s="2" t="s">
        <v>109</v>
      </c>
      <c r="BE3717" s="23" t="str">
        <f t="shared" si="578"/>
        <v>EMF nein</v>
      </c>
      <c r="BF3717" s="23" t="str">
        <f t="shared" si="586"/>
        <v/>
      </c>
      <c r="BG3717" s="23" t="str">
        <f t="shared" si="587"/>
        <v/>
      </c>
      <c r="BH3717" s="23">
        <f t="shared" si="579"/>
        <v>0</v>
      </c>
      <c r="BO3717" s="2" t="s">
        <v>14874</v>
      </c>
      <c r="BP3717" s="3">
        <v>1</v>
      </c>
      <c r="BQ3717" s="2" t="s">
        <v>14875</v>
      </c>
    </row>
    <row r="3718" spans="1:69" ht="16.149999999999999" customHeight="1" x14ac:dyDescent="0.25">
      <c r="A3718" s="1">
        <v>3717</v>
      </c>
      <c r="B3718" s="2" t="s">
        <v>135</v>
      </c>
      <c r="C3718" s="2" t="s">
        <v>8302</v>
      </c>
      <c r="D3718" s="2" t="s">
        <v>104</v>
      </c>
      <c r="E3718" s="2" t="s">
        <v>14876</v>
      </c>
      <c r="F3718" s="67">
        <v>43662</v>
      </c>
      <c r="G3718" s="3">
        <f t="shared" si="582"/>
        <v>7</v>
      </c>
      <c r="H3718" s="3">
        <f t="shared" si="584"/>
        <v>2019</v>
      </c>
      <c r="I3718" s="92">
        <v>0.6875</v>
      </c>
      <c r="J3718" s="20">
        <f t="shared" si="585"/>
        <v>16</v>
      </c>
      <c r="K3718" s="5" t="str">
        <f t="shared" si="583"/>
        <v>ja</v>
      </c>
      <c r="L3718" s="5" t="s">
        <v>91</v>
      </c>
      <c r="M3718" s="6" t="s">
        <v>139</v>
      </c>
      <c r="N3718" s="5">
        <v>65</v>
      </c>
      <c r="O3718" s="2" t="s">
        <v>126</v>
      </c>
      <c r="P3718" s="127" t="s">
        <v>14877</v>
      </c>
      <c r="R3718" s="6" t="s">
        <v>77</v>
      </c>
      <c r="T3718" s="6" t="s">
        <v>80</v>
      </c>
      <c r="X3718" s="2">
        <v>1550</v>
      </c>
      <c r="Y3718" s="2" t="s">
        <v>83</v>
      </c>
      <c r="Z3718" s="2" t="s">
        <v>84</v>
      </c>
      <c r="AA3718" s="2">
        <v>1550</v>
      </c>
      <c r="AB3718" s="2" t="s">
        <v>81</v>
      </c>
      <c r="AC3718" s="2" t="s">
        <v>84</v>
      </c>
      <c r="AD3718" s="2">
        <v>1550</v>
      </c>
      <c r="AE3718" s="2" t="s">
        <v>83</v>
      </c>
      <c r="AF3718" s="2" t="s">
        <v>84</v>
      </c>
      <c r="AJ3718" s="2">
        <v>1550</v>
      </c>
      <c r="AK3718" s="2" t="s">
        <v>83</v>
      </c>
      <c r="AL3718" s="2" t="s">
        <v>84</v>
      </c>
      <c r="AM3718" s="2">
        <v>1550</v>
      </c>
      <c r="AN3718" s="2" t="s">
        <v>81</v>
      </c>
      <c r="AO3718" s="2" t="s">
        <v>84</v>
      </c>
      <c r="AP3718" s="2">
        <v>1550</v>
      </c>
      <c r="AQ3718" s="2" t="s">
        <v>83</v>
      </c>
      <c r="AR3718" s="2" t="s">
        <v>84</v>
      </c>
      <c r="AV3718" s="2">
        <v>1550</v>
      </c>
      <c r="AW3718" s="2" t="s">
        <v>83</v>
      </c>
      <c r="AX3718" s="2" t="s">
        <v>84</v>
      </c>
      <c r="AY3718" s="2">
        <v>1550</v>
      </c>
      <c r="AZ3718" s="2" t="s">
        <v>81</v>
      </c>
      <c r="BA3718" s="2" t="s">
        <v>84</v>
      </c>
      <c r="BB3718" s="2">
        <v>1550</v>
      </c>
      <c r="BC3718" s="2" t="s">
        <v>83</v>
      </c>
      <c r="BD3718" s="2" t="s">
        <v>84</v>
      </c>
      <c r="BE3718" s="23" t="str">
        <f t="shared" si="578"/>
        <v>EMF ja</v>
      </c>
      <c r="BF3718" s="23" t="str">
        <f t="shared" si="586"/>
        <v/>
      </c>
      <c r="BG3718" s="23" t="str">
        <f t="shared" si="587"/>
        <v/>
      </c>
      <c r="BH3718" s="23">
        <f t="shared" si="579"/>
        <v>1</v>
      </c>
      <c r="BM3718" s="2" t="s">
        <v>109</v>
      </c>
      <c r="BN3718" s="2" t="s">
        <v>109</v>
      </c>
      <c r="BO3718" s="2" t="s">
        <v>14878</v>
      </c>
      <c r="BP3718" s="3">
        <v>1</v>
      </c>
      <c r="BQ3718" s="2" t="s">
        <v>14879</v>
      </c>
    </row>
    <row r="3719" spans="1:69" ht="16.149999999999999" customHeight="1" x14ac:dyDescent="0.25">
      <c r="A3719" s="93">
        <v>3718</v>
      </c>
      <c r="B3719" s="2" t="s">
        <v>135</v>
      </c>
      <c r="C3719" s="2" t="s">
        <v>2329</v>
      </c>
      <c r="D3719" s="2" t="s">
        <v>296</v>
      </c>
      <c r="E3719" s="2" t="s">
        <v>666</v>
      </c>
      <c r="F3719" s="67">
        <v>43661</v>
      </c>
      <c r="G3719" s="3">
        <f t="shared" si="582"/>
        <v>7</v>
      </c>
      <c r="H3719" s="3">
        <f t="shared" si="584"/>
        <v>2019</v>
      </c>
      <c r="I3719" s="92">
        <v>0.92013888888888895</v>
      </c>
      <c r="J3719" s="20">
        <f t="shared" si="585"/>
        <v>22</v>
      </c>
      <c r="K3719" s="5" t="str">
        <f t="shared" si="583"/>
        <v>ja</v>
      </c>
      <c r="L3719" s="5" t="s">
        <v>91</v>
      </c>
      <c r="M3719" s="6" t="s">
        <v>74</v>
      </c>
      <c r="O3719" s="2" t="s">
        <v>75</v>
      </c>
      <c r="P3719" s="127" t="s">
        <v>14880</v>
      </c>
      <c r="R3719" s="6" t="s">
        <v>77</v>
      </c>
      <c r="U3719" s="2" t="s">
        <v>354</v>
      </c>
      <c r="V3719" s="2" t="s">
        <v>80</v>
      </c>
      <c r="X3719" s="2">
        <v>90</v>
      </c>
      <c r="Y3719" s="2" t="s">
        <v>81</v>
      </c>
      <c r="Z3719" s="2" t="s">
        <v>84</v>
      </c>
      <c r="AD3719" s="2">
        <v>90</v>
      </c>
      <c r="AE3719" s="2" t="s">
        <v>81</v>
      </c>
      <c r="AF3719" s="2" t="s">
        <v>84</v>
      </c>
      <c r="BE3719" s="23" t="str">
        <f t="shared" si="578"/>
        <v>EMF nein</v>
      </c>
      <c r="BF3719" s="23" t="str">
        <f t="shared" si="586"/>
        <v/>
      </c>
      <c r="BG3719" s="23" t="str">
        <f t="shared" si="587"/>
        <v/>
      </c>
      <c r="BH3719" s="23">
        <f t="shared" si="579"/>
        <v>0</v>
      </c>
      <c r="BO3719" s="2" t="s">
        <v>14881</v>
      </c>
      <c r="BP3719" s="3">
        <v>1</v>
      </c>
      <c r="BQ3719" s="2" t="s">
        <v>14882</v>
      </c>
    </row>
    <row r="3720" spans="1:69" ht="16.149999999999999" customHeight="1" x14ac:dyDescent="0.25">
      <c r="A3720" s="1">
        <v>3719</v>
      </c>
      <c r="B3720" s="2" t="s">
        <v>211</v>
      </c>
      <c r="C3720" s="2" t="s">
        <v>10397</v>
      </c>
      <c r="D3720" s="2" t="s">
        <v>371</v>
      </c>
      <c r="E3720" s="2" t="s">
        <v>6582</v>
      </c>
      <c r="F3720" s="67">
        <v>43662</v>
      </c>
      <c r="G3720" s="3">
        <f t="shared" si="582"/>
        <v>7</v>
      </c>
      <c r="H3720" s="3">
        <f t="shared" si="584"/>
        <v>2019</v>
      </c>
      <c r="I3720" s="92">
        <v>0.89583333333333304</v>
      </c>
      <c r="J3720" s="20">
        <f t="shared" si="585"/>
        <v>21</v>
      </c>
      <c r="K3720" s="5" t="str">
        <f t="shared" si="583"/>
        <v>ja</v>
      </c>
      <c r="L3720" s="5" t="s">
        <v>91</v>
      </c>
      <c r="M3720" s="6" t="s">
        <v>14883</v>
      </c>
      <c r="O3720" s="2" t="s">
        <v>75</v>
      </c>
      <c r="P3720" s="127" t="s">
        <v>1027</v>
      </c>
      <c r="R3720" s="6" t="s">
        <v>77</v>
      </c>
      <c r="T3720" s="6" t="s">
        <v>80</v>
      </c>
      <c r="X3720" s="2">
        <v>548</v>
      </c>
      <c r="Y3720" s="2" t="s">
        <v>81</v>
      </c>
      <c r="Z3720" s="2" t="s">
        <v>168</v>
      </c>
      <c r="AA3720" s="2">
        <v>548</v>
      </c>
      <c r="AB3720" s="2" t="s">
        <v>81</v>
      </c>
      <c r="AC3720" s="2" t="s">
        <v>168</v>
      </c>
      <c r="AD3720" s="2">
        <v>548</v>
      </c>
      <c r="AE3720" s="2" t="s">
        <v>81</v>
      </c>
      <c r="AF3720" s="2" t="s">
        <v>168</v>
      </c>
      <c r="AJ3720" s="2">
        <v>548</v>
      </c>
      <c r="AK3720" s="2" t="s">
        <v>81</v>
      </c>
      <c r="AL3720" s="2" t="s">
        <v>168</v>
      </c>
      <c r="AM3720" s="2">
        <v>548</v>
      </c>
      <c r="AN3720" s="2" t="s">
        <v>81</v>
      </c>
      <c r="AO3720" s="2" t="s">
        <v>168</v>
      </c>
      <c r="AP3720" s="2">
        <v>548</v>
      </c>
      <c r="AQ3720" s="2" t="s">
        <v>81</v>
      </c>
      <c r="AR3720" s="2" t="s">
        <v>168</v>
      </c>
      <c r="AV3720" s="2">
        <v>757</v>
      </c>
      <c r="AW3720" s="2" t="s">
        <v>13844</v>
      </c>
      <c r="AX3720" s="2" t="s">
        <v>168</v>
      </c>
      <c r="AY3720" s="2">
        <v>757</v>
      </c>
      <c r="AZ3720" s="2" t="s">
        <v>81</v>
      </c>
      <c r="BA3720" s="2" t="s">
        <v>168</v>
      </c>
      <c r="BB3720" s="2">
        <v>757</v>
      </c>
      <c r="BC3720" s="2" t="s">
        <v>81</v>
      </c>
      <c r="BD3720" s="2" t="s">
        <v>168</v>
      </c>
      <c r="BE3720" s="23" t="str">
        <f t="shared" si="578"/>
        <v>EMF nein</v>
      </c>
      <c r="BF3720" s="23" t="str">
        <f t="shared" si="586"/>
        <v/>
      </c>
      <c r="BG3720" s="23" t="str">
        <f t="shared" si="587"/>
        <v/>
      </c>
      <c r="BH3720" s="23">
        <f t="shared" si="579"/>
        <v>0</v>
      </c>
      <c r="BO3720" s="2" t="s">
        <v>14884</v>
      </c>
      <c r="BP3720" s="3">
        <v>1</v>
      </c>
      <c r="BQ3720" s="2" t="s">
        <v>14885</v>
      </c>
    </row>
    <row r="3721" spans="1:69" ht="16.149999999999999" customHeight="1" x14ac:dyDescent="0.25">
      <c r="A3721" s="1">
        <v>3720</v>
      </c>
      <c r="B3721" s="2" t="s">
        <v>135</v>
      </c>
      <c r="C3721" s="2" t="s">
        <v>3299</v>
      </c>
      <c r="D3721" s="2" t="s">
        <v>296</v>
      </c>
      <c r="E3721" s="2" t="s">
        <v>14886</v>
      </c>
      <c r="F3721" s="67">
        <v>43663</v>
      </c>
      <c r="G3721" s="3">
        <f t="shared" si="582"/>
        <v>7</v>
      </c>
      <c r="H3721" s="3">
        <f t="shared" si="584"/>
        <v>2019</v>
      </c>
      <c r="I3721" s="92">
        <v>0.64583333333333304</v>
      </c>
      <c r="J3721" s="20">
        <f t="shared" si="585"/>
        <v>15</v>
      </c>
      <c r="K3721" s="5" t="str">
        <f t="shared" si="583"/>
        <v>ja</v>
      </c>
      <c r="L3721" s="5" t="s">
        <v>91</v>
      </c>
      <c r="M3721" s="6" t="s">
        <v>139</v>
      </c>
      <c r="O3721" s="2" t="s">
        <v>5139</v>
      </c>
      <c r="P3721" s="127" t="s">
        <v>5590</v>
      </c>
      <c r="R3721" s="6" t="s">
        <v>77</v>
      </c>
      <c r="U3721" s="2" t="s">
        <v>74</v>
      </c>
      <c r="BE3721" s="23" t="str">
        <f t="shared" si="578"/>
        <v>EMF nein</v>
      </c>
      <c r="BF3721" s="23" t="str">
        <f t="shared" si="586"/>
        <v/>
      </c>
      <c r="BG3721" s="23" t="str">
        <f t="shared" si="587"/>
        <v/>
      </c>
      <c r="BH3721" s="23">
        <f t="shared" si="579"/>
        <v>0</v>
      </c>
      <c r="BO3721" s="2" t="s">
        <v>14887</v>
      </c>
      <c r="BP3721" s="3">
        <v>1</v>
      </c>
      <c r="BQ3721" s="2" t="s">
        <v>14888</v>
      </c>
    </row>
    <row r="3722" spans="1:69" ht="16.149999999999999" customHeight="1" x14ac:dyDescent="0.25">
      <c r="A3722" s="93">
        <v>3721</v>
      </c>
      <c r="B3722" s="2" t="s">
        <v>211</v>
      </c>
      <c r="C3722" s="2" t="s">
        <v>11853</v>
      </c>
      <c r="D3722" s="2" t="s">
        <v>158</v>
      </c>
      <c r="E3722" s="2" t="s">
        <v>14889</v>
      </c>
      <c r="F3722" s="67">
        <v>43660</v>
      </c>
      <c r="G3722" s="3">
        <f t="shared" si="582"/>
        <v>7</v>
      </c>
      <c r="H3722" s="3">
        <f t="shared" si="584"/>
        <v>2019</v>
      </c>
      <c r="I3722" s="92">
        <v>0.52083333333333304</v>
      </c>
      <c r="J3722" s="20">
        <f t="shared" si="585"/>
        <v>12</v>
      </c>
      <c r="K3722" s="5" t="str">
        <f t="shared" si="583"/>
        <v>ja</v>
      </c>
      <c r="L3722" s="5" t="s">
        <v>91</v>
      </c>
      <c r="M3722" s="6" t="s">
        <v>208</v>
      </c>
      <c r="N3722" s="5">
        <v>53</v>
      </c>
      <c r="O3722" s="2" t="s">
        <v>126</v>
      </c>
      <c r="P3722" s="127" t="s">
        <v>14890</v>
      </c>
      <c r="R3722" s="6" t="s">
        <v>789</v>
      </c>
      <c r="T3722" s="6" t="s">
        <v>202</v>
      </c>
      <c r="X3722" s="2">
        <v>690</v>
      </c>
      <c r="Y3722" s="2" t="s">
        <v>81</v>
      </c>
      <c r="Z3722" s="2" t="s">
        <v>168</v>
      </c>
      <c r="AA3722" s="2">
        <v>690</v>
      </c>
      <c r="AB3722" s="2" t="s">
        <v>81</v>
      </c>
      <c r="AC3722" s="2" t="s">
        <v>168</v>
      </c>
      <c r="AD3722" s="2">
        <v>690</v>
      </c>
      <c r="AE3722" s="2" t="s">
        <v>81</v>
      </c>
      <c r="AF3722" s="2" t="s">
        <v>168</v>
      </c>
      <c r="AJ3722" s="2">
        <v>690</v>
      </c>
      <c r="AK3722" s="2" t="s">
        <v>81</v>
      </c>
      <c r="AL3722" s="2" t="s">
        <v>168</v>
      </c>
      <c r="AM3722" s="2">
        <v>690</v>
      </c>
      <c r="AN3722" s="2" t="s">
        <v>81</v>
      </c>
      <c r="AO3722" s="2" t="s">
        <v>168</v>
      </c>
      <c r="AP3722" s="2">
        <v>690</v>
      </c>
      <c r="AQ3722" s="2" t="s">
        <v>81</v>
      </c>
      <c r="AR3722" s="2" t="s">
        <v>168</v>
      </c>
      <c r="BE3722" s="23" t="str">
        <f t="shared" si="578"/>
        <v>EMF nein</v>
      </c>
      <c r="BF3722" s="23" t="str">
        <f t="shared" si="586"/>
        <v/>
      </c>
      <c r="BG3722" s="23" t="str">
        <f t="shared" si="587"/>
        <v/>
      </c>
      <c r="BH3722" s="23">
        <f t="shared" si="579"/>
        <v>0</v>
      </c>
      <c r="BO3722" s="2" t="s">
        <v>14891</v>
      </c>
      <c r="BP3722" s="3">
        <v>1</v>
      </c>
      <c r="BQ3722" s="2" t="s">
        <v>14892</v>
      </c>
    </row>
    <row r="3723" spans="1:69" ht="16.149999999999999" customHeight="1" x14ac:dyDescent="0.25">
      <c r="A3723" s="1">
        <v>3722</v>
      </c>
      <c r="B3723" s="2" t="s">
        <v>211</v>
      </c>
      <c r="C3723" s="2" t="s">
        <v>14893</v>
      </c>
      <c r="D3723" s="2" t="s">
        <v>158</v>
      </c>
      <c r="E3723" s="2" t="s">
        <v>1075</v>
      </c>
      <c r="F3723" s="67">
        <v>43660</v>
      </c>
      <c r="G3723" s="3">
        <f t="shared" si="582"/>
        <v>7</v>
      </c>
      <c r="H3723" s="3">
        <f t="shared" si="584"/>
        <v>2019</v>
      </c>
      <c r="I3723" s="92">
        <v>0.74652777777777801</v>
      </c>
      <c r="J3723" s="20">
        <f t="shared" si="585"/>
        <v>17</v>
      </c>
      <c r="K3723" s="5" t="str">
        <f t="shared" si="583"/>
        <v>ja</v>
      </c>
      <c r="L3723" s="5" t="s">
        <v>73</v>
      </c>
      <c r="M3723" s="6" t="s">
        <v>74</v>
      </c>
      <c r="O3723" s="2" t="s">
        <v>126</v>
      </c>
      <c r="P3723" s="127" t="s">
        <v>14894</v>
      </c>
      <c r="R3723" s="6" t="s">
        <v>789</v>
      </c>
      <c r="T3723" s="6" t="s">
        <v>80</v>
      </c>
      <c r="U3723" s="2" t="s">
        <v>74</v>
      </c>
      <c r="V3723" s="5" t="s">
        <v>80</v>
      </c>
      <c r="BE3723" s="23" t="str">
        <f t="shared" si="578"/>
        <v>EMF nein</v>
      </c>
      <c r="BF3723" s="23" t="str">
        <f t="shared" si="586"/>
        <v/>
      </c>
      <c r="BG3723" s="23" t="str">
        <f t="shared" si="587"/>
        <v/>
      </c>
      <c r="BH3723" s="23">
        <f t="shared" si="579"/>
        <v>0</v>
      </c>
      <c r="BO3723" s="2" t="s">
        <v>14895</v>
      </c>
      <c r="BP3723" s="3">
        <v>1</v>
      </c>
      <c r="BQ3723" s="2" t="s">
        <v>14896</v>
      </c>
    </row>
    <row r="3724" spans="1:69" ht="16.149999999999999" customHeight="1" x14ac:dyDescent="0.25">
      <c r="A3724" s="1">
        <v>3723</v>
      </c>
      <c r="B3724" s="2" t="s">
        <v>211</v>
      </c>
      <c r="C3724" s="2" t="s">
        <v>13387</v>
      </c>
      <c r="D3724" s="2" t="s">
        <v>151</v>
      </c>
      <c r="E3724" s="2" t="s">
        <v>1278</v>
      </c>
      <c r="F3724" s="67">
        <v>43663</v>
      </c>
      <c r="G3724" s="3">
        <f t="shared" si="582"/>
        <v>7</v>
      </c>
      <c r="H3724" s="3">
        <f t="shared" si="584"/>
        <v>2019</v>
      </c>
      <c r="I3724" s="92">
        <v>0.67361111111111105</v>
      </c>
      <c r="J3724" s="20">
        <f t="shared" si="585"/>
        <v>16</v>
      </c>
      <c r="K3724" s="5" t="str">
        <f t="shared" si="583"/>
        <v>ja</v>
      </c>
      <c r="L3724" s="5" t="s">
        <v>73</v>
      </c>
      <c r="M3724" s="6" t="s">
        <v>100</v>
      </c>
      <c r="N3724" s="5">
        <v>24</v>
      </c>
      <c r="O3724" s="2" t="s">
        <v>126</v>
      </c>
      <c r="P3724" s="127" t="s">
        <v>14897</v>
      </c>
      <c r="R3724" s="6" t="s">
        <v>77</v>
      </c>
      <c r="T3724" s="6" t="s">
        <v>80</v>
      </c>
      <c r="X3724" s="2">
        <v>1020</v>
      </c>
      <c r="Y3724" s="2" t="s">
        <v>83</v>
      </c>
      <c r="Z3724" s="2" t="s">
        <v>84</v>
      </c>
      <c r="AA3724" s="2">
        <v>1020</v>
      </c>
      <c r="AB3724" s="2" t="s">
        <v>83</v>
      </c>
      <c r="AC3724" s="2" t="s">
        <v>84</v>
      </c>
      <c r="AD3724" s="2">
        <v>1020</v>
      </c>
      <c r="AE3724" s="2" t="s">
        <v>83</v>
      </c>
      <c r="AF3724" s="2" t="s">
        <v>84</v>
      </c>
      <c r="BE3724" s="23" t="str">
        <f t="shared" si="578"/>
        <v>EMF nein</v>
      </c>
      <c r="BF3724" s="23" t="str">
        <f t="shared" si="586"/>
        <v/>
      </c>
      <c r="BG3724" s="23" t="str">
        <f t="shared" si="587"/>
        <v/>
      </c>
      <c r="BH3724" s="23">
        <f t="shared" si="579"/>
        <v>0</v>
      </c>
      <c r="BO3724" s="2" t="s">
        <v>14898</v>
      </c>
      <c r="BP3724" s="3">
        <v>1</v>
      </c>
      <c r="BQ3724" s="2" t="s">
        <v>14899</v>
      </c>
    </row>
    <row r="3725" spans="1:69" ht="16.149999999999999" customHeight="1" x14ac:dyDescent="0.25">
      <c r="A3725" s="93">
        <v>3724</v>
      </c>
      <c r="B3725" s="2" t="s">
        <v>211</v>
      </c>
      <c r="C3725" s="116" t="s">
        <v>14900</v>
      </c>
      <c r="D3725" s="2" t="s">
        <v>124</v>
      </c>
      <c r="E3725" s="2" t="s">
        <v>14901</v>
      </c>
      <c r="F3725" s="67">
        <v>43661</v>
      </c>
      <c r="G3725" s="3">
        <f t="shared" si="582"/>
        <v>7</v>
      </c>
      <c r="H3725" s="3">
        <f t="shared" si="584"/>
        <v>2019</v>
      </c>
      <c r="I3725" s="92">
        <v>0.89583333333333304</v>
      </c>
      <c r="J3725" s="20">
        <f t="shared" si="585"/>
        <v>21</v>
      </c>
      <c r="K3725" s="5" t="str">
        <f t="shared" si="583"/>
        <v>ja</v>
      </c>
      <c r="L3725" s="5" t="s">
        <v>11105</v>
      </c>
      <c r="M3725" s="6" t="s">
        <v>100</v>
      </c>
      <c r="N3725" s="5">
        <v>51</v>
      </c>
      <c r="O3725" s="2" t="s">
        <v>126</v>
      </c>
      <c r="P3725" s="127" t="s">
        <v>13714</v>
      </c>
      <c r="R3725" s="6" t="s">
        <v>77</v>
      </c>
      <c r="T3725" s="6" t="s">
        <v>80</v>
      </c>
      <c r="X3725" s="2">
        <v>1010</v>
      </c>
      <c r="Y3725" s="2" t="s">
        <v>81</v>
      </c>
      <c r="Z3725" s="2" t="s">
        <v>168</v>
      </c>
      <c r="AA3725" s="2">
        <v>1010</v>
      </c>
      <c r="AB3725" s="2" t="s">
        <v>81</v>
      </c>
      <c r="AC3725" s="2" t="s">
        <v>168</v>
      </c>
      <c r="AD3725" s="2">
        <v>1010</v>
      </c>
      <c r="AE3725" s="2" t="s">
        <v>81</v>
      </c>
      <c r="AF3725" s="2" t="s">
        <v>168</v>
      </c>
      <c r="BE3725" s="23" t="str">
        <f t="shared" si="578"/>
        <v>EMF nein</v>
      </c>
      <c r="BF3725" s="23" t="str">
        <f t="shared" si="586"/>
        <v/>
      </c>
      <c r="BG3725" s="23" t="str">
        <f t="shared" si="587"/>
        <v/>
      </c>
      <c r="BH3725" s="23">
        <f t="shared" si="579"/>
        <v>0</v>
      </c>
      <c r="BO3725" s="2" t="s">
        <v>14902</v>
      </c>
      <c r="BP3725" s="3">
        <v>1</v>
      </c>
      <c r="BQ3725" s="2" t="s">
        <v>14903</v>
      </c>
    </row>
    <row r="3726" spans="1:69" ht="16.149999999999999" customHeight="1" x14ac:dyDescent="0.25">
      <c r="A3726" s="93">
        <v>3725</v>
      </c>
      <c r="B3726" s="2" t="s">
        <v>211</v>
      </c>
      <c r="C3726" s="157" t="s">
        <v>9784</v>
      </c>
      <c r="D3726" s="2" t="s">
        <v>124</v>
      </c>
      <c r="E3726" s="2" t="s">
        <v>14904</v>
      </c>
      <c r="F3726" s="67">
        <v>43664</v>
      </c>
      <c r="G3726" s="3">
        <f t="shared" si="582"/>
        <v>7</v>
      </c>
      <c r="H3726" s="3">
        <f t="shared" si="584"/>
        <v>2019</v>
      </c>
      <c r="I3726" s="92">
        <v>0.89583333333333304</v>
      </c>
      <c r="J3726" s="20">
        <f t="shared" si="585"/>
        <v>21</v>
      </c>
      <c r="K3726" s="5" t="str">
        <f t="shared" si="583"/>
        <v>ja</v>
      </c>
      <c r="L3726" s="5" t="s">
        <v>91</v>
      </c>
      <c r="M3726" s="6" t="s">
        <v>6857</v>
      </c>
      <c r="N3726" s="5">
        <v>65</v>
      </c>
      <c r="O3726" s="2" t="s">
        <v>126</v>
      </c>
      <c r="P3726" s="127" t="s">
        <v>14905</v>
      </c>
      <c r="R3726" s="6" t="s">
        <v>77</v>
      </c>
      <c r="T3726" s="6" t="s">
        <v>80</v>
      </c>
      <c r="X3726" s="2">
        <v>2100</v>
      </c>
      <c r="Y3726" s="2" t="s">
        <v>83</v>
      </c>
      <c r="Z3726" s="2" t="s">
        <v>161</v>
      </c>
      <c r="AA3726" s="2">
        <v>2100</v>
      </c>
      <c r="AB3726" s="2" t="s">
        <v>81</v>
      </c>
      <c r="AC3726" s="2" t="s">
        <v>161</v>
      </c>
      <c r="AD3726" s="2">
        <v>2100</v>
      </c>
      <c r="AE3726" s="2" t="s">
        <v>83</v>
      </c>
      <c r="AF3726" s="2" t="s">
        <v>161</v>
      </c>
      <c r="AJ3726" s="2">
        <v>2570</v>
      </c>
      <c r="AK3726" s="2" t="s">
        <v>83</v>
      </c>
      <c r="AL3726" s="2" t="s">
        <v>82</v>
      </c>
      <c r="AM3726" s="2">
        <v>2570</v>
      </c>
      <c r="AN3726" s="2" t="s">
        <v>81</v>
      </c>
      <c r="AO3726" s="2" t="s">
        <v>82</v>
      </c>
      <c r="AP3726" s="2">
        <v>2570</v>
      </c>
      <c r="AQ3726" s="2" t="s">
        <v>83</v>
      </c>
      <c r="AR3726" s="2" t="s">
        <v>82</v>
      </c>
      <c r="AS3726" s="2">
        <v>2570</v>
      </c>
      <c r="AT3726" s="2" t="s">
        <v>83</v>
      </c>
      <c r="AU3726" s="2" t="s">
        <v>82</v>
      </c>
      <c r="AV3726" s="2">
        <v>2090</v>
      </c>
      <c r="AW3726" s="2" t="s">
        <v>81</v>
      </c>
      <c r="AX3726" s="2" t="s">
        <v>161</v>
      </c>
      <c r="AY3726" s="2">
        <v>2090</v>
      </c>
      <c r="AZ3726" s="2" t="s">
        <v>81</v>
      </c>
      <c r="BA3726" s="2" t="s">
        <v>161</v>
      </c>
      <c r="BB3726" s="2">
        <v>2090</v>
      </c>
      <c r="BC3726" s="2" t="s">
        <v>81</v>
      </c>
      <c r="BD3726" s="2" t="s">
        <v>161</v>
      </c>
      <c r="BE3726" s="23" t="str">
        <f t="shared" si="578"/>
        <v>EMF nein</v>
      </c>
      <c r="BF3726" s="23" t="str">
        <f t="shared" si="586"/>
        <v/>
      </c>
      <c r="BG3726" s="23" t="str">
        <f t="shared" si="587"/>
        <v/>
      </c>
      <c r="BH3726" s="23">
        <f t="shared" si="579"/>
        <v>0</v>
      </c>
      <c r="BO3726" s="2" t="s">
        <v>14906</v>
      </c>
      <c r="BP3726" s="3">
        <v>1</v>
      </c>
      <c r="BQ3726" s="2" t="s">
        <v>14907</v>
      </c>
    </row>
    <row r="3727" spans="1:69" ht="16.149999999999999" customHeight="1" x14ac:dyDescent="0.25">
      <c r="A3727" s="1">
        <v>3726</v>
      </c>
      <c r="B3727" s="2" t="s">
        <v>87</v>
      </c>
      <c r="C3727" s="2" t="s">
        <v>3129</v>
      </c>
      <c r="D3727" s="2" t="s">
        <v>3859</v>
      </c>
      <c r="E3727" s="2" t="s">
        <v>14908</v>
      </c>
      <c r="F3727" s="67">
        <v>43657</v>
      </c>
      <c r="G3727" s="3">
        <f t="shared" si="582"/>
        <v>7</v>
      </c>
      <c r="H3727" s="3">
        <f t="shared" si="584"/>
        <v>2019</v>
      </c>
      <c r="I3727" s="92">
        <v>0.625</v>
      </c>
      <c r="J3727" s="20">
        <f t="shared" si="585"/>
        <v>15</v>
      </c>
      <c r="K3727" s="5" t="str">
        <f t="shared" si="583"/>
        <v>ja</v>
      </c>
      <c r="L3727" s="5" t="s">
        <v>73</v>
      </c>
      <c r="M3727" s="6" t="s">
        <v>208</v>
      </c>
      <c r="N3727" s="5">
        <v>72</v>
      </c>
      <c r="O3727" s="5" t="s">
        <v>126</v>
      </c>
      <c r="P3727" s="127" t="s">
        <v>14909</v>
      </c>
      <c r="R3727" s="6" t="s">
        <v>77</v>
      </c>
      <c r="S3727" s="5" t="s">
        <v>109</v>
      </c>
      <c r="T3727" s="6" t="s">
        <v>202</v>
      </c>
      <c r="AM3727" s="2" t="s">
        <v>109</v>
      </c>
      <c r="BE3727" s="23" t="str">
        <f t="shared" si="578"/>
        <v>EMF nein</v>
      </c>
      <c r="BF3727" s="23" t="str">
        <f t="shared" si="586"/>
        <v/>
      </c>
      <c r="BG3727" s="23" t="str">
        <f t="shared" si="587"/>
        <v/>
      </c>
      <c r="BH3727" s="23">
        <f t="shared" si="579"/>
        <v>0</v>
      </c>
      <c r="BO3727" s="2" t="s">
        <v>14910</v>
      </c>
      <c r="BP3727" s="3">
        <v>1</v>
      </c>
      <c r="BQ3727" s="2" t="s">
        <v>14911</v>
      </c>
    </row>
    <row r="3728" spans="1:69" ht="16.149999999999999" customHeight="1" x14ac:dyDescent="0.25">
      <c r="A3728" s="93">
        <v>3727</v>
      </c>
      <c r="B3728" s="2" t="s">
        <v>211</v>
      </c>
      <c r="C3728" s="116" t="s">
        <v>5288</v>
      </c>
      <c r="D3728" s="2" t="s">
        <v>192</v>
      </c>
      <c r="E3728" s="2" t="s">
        <v>14912</v>
      </c>
      <c r="F3728" s="67">
        <v>43661</v>
      </c>
      <c r="G3728" s="3">
        <f t="shared" si="582"/>
        <v>7</v>
      </c>
      <c r="H3728" s="3">
        <f t="shared" si="584"/>
        <v>2019</v>
      </c>
      <c r="I3728" s="92">
        <v>0.27083333333333298</v>
      </c>
      <c r="J3728" s="20">
        <f t="shared" si="585"/>
        <v>6</v>
      </c>
      <c r="K3728" s="5" t="str">
        <f t="shared" si="583"/>
        <v>ja</v>
      </c>
      <c r="L3728" s="5" t="s">
        <v>91</v>
      </c>
      <c r="M3728" s="6" t="s">
        <v>74</v>
      </c>
      <c r="N3728" s="5">
        <v>66</v>
      </c>
      <c r="O3728" s="5" t="s">
        <v>75</v>
      </c>
      <c r="P3728" s="127" t="s">
        <v>14913</v>
      </c>
      <c r="R3728" s="6" t="s">
        <v>335</v>
      </c>
      <c r="S3728" s="5" t="s">
        <v>109</v>
      </c>
      <c r="U3728" s="2" t="s">
        <v>4938</v>
      </c>
      <c r="V3728" s="2" t="s">
        <v>80</v>
      </c>
      <c r="X3728" s="2">
        <v>108</v>
      </c>
      <c r="Y3728" s="2" t="s">
        <v>81</v>
      </c>
      <c r="Z3728" s="2" t="s">
        <v>84</v>
      </c>
      <c r="AA3728" s="2">
        <v>96</v>
      </c>
      <c r="AB3728" s="2" t="s">
        <v>94</v>
      </c>
      <c r="AC3728" s="2" t="s">
        <v>84</v>
      </c>
      <c r="AD3728" s="2">
        <v>108</v>
      </c>
      <c r="AE3728" s="2" t="s">
        <v>81</v>
      </c>
      <c r="AF3728" s="2" t="s">
        <v>84</v>
      </c>
      <c r="BE3728" s="23" t="str">
        <f t="shared" si="578"/>
        <v>EMF nein</v>
      </c>
      <c r="BF3728" s="23" t="str">
        <f t="shared" si="586"/>
        <v/>
      </c>
      <c r="BG3728" s="23" t="str">
        <f t="shared" si="587"/>
        <v/>
      </c>
      <c r="BH3728" s="23">
        <f t="shared" si="579"/>
        <v>0</v>
      </c>
      <c r="BO3728" s="75" t="s">
        <v>14914</v>
      </c>
      <c r="BP3728" s="3">
        <v>1</v>
      </c>
      <c r="BQ3728" s="2" t="s">
        <v>14915</v>
      </c>
    </row>
    <row r="3729" spans="1:69" ht="16.149999999999999" customHeight="1" x14ac:dyDescent="0.25">
      <c r="A3729" s="93">
        <v>3728</v>
      </c>
      <c r="B3729" s="2" t="s">
        <v>211</v>
      </c>
      <c r="C3729" s="2" t="s">
        <v>14916</v>
      </c>
      <c r="D3729" s="2" t="s">
        <v>192</v>
      </c>
      <c r="E3729" s="2" t="s">
        <v>14917</v>
      </c>
      <c r="F3729" s="67">
        <v>43659</v>
      </c>
      <c r="G3729" s="3">
        <f t="shared" si="582"/>
        <v>7</v>
      </c>
      <c r="H3729" s="3">
        <f t="shared" si="584"/>
        <v>2019</v>
      </c>
      <c r="J3729" s="20" t="str">
        <f t="shared" si="585"/>
        <v/>
      </c>
      <c r="K3729" s="5" t="str">
        <f t="shared" si="583"/>
        <v>ja</v>
      </c>
      <c r="L3729" s="5" t="s">
        <v>91</v>
      </c>
      <c r="M3729" s="6" t="s">
        <v>115</v>
      </c>
      <c r="N3729" s="5">
        <v>45</v>
      </c>
      <c r="O3729" s="2" t="s">
        <v>5139</v>
      </c>
      <c r="P3729" s="127" t="s">
        <v>14918</v>
      </c>
      <c r="R3729" s="6" t="s">
        <v>77</v>
      </c>
      <c r="T3729" s="6" t="s">
        <v>80</v>
      </c>
      <c r="U3729" s="2" t="s">
        <v>74</v>
      </c>
      <c r="X3729" s="2">
        <v>105</v>
      </c>
      <c r="Y3729" s="2" t="s">
        <v>81</v>
      </c>
      <c r="Z3729" s="2" t="s">
        <v>84</v>
      </c>
      <c r="AA3729" s="2">
        <v>105</v>
      </c>
      <c r="AB3729" s="2" t="s">
        <v>83</v>
      </c>
      <c r="AC3729" s="2" t="s">
        <v>84</v>
      </c>
      <c r="AD3729" s="2">
        <v>105</v>
      </c>
      <c r="AE3729" s="2" t="s">
        <v>81</v>
      </c>
      <c r="AF3729" s="2" t="s">
        <v>84</v>
      </c>
      <c r="BE3729" s="23" t="str">
        <f t="shared" si="578"/>
        <v>EMF nein</v>
      </c>
      <c r="BF3729" s="23" t="str">
        <f t="shared" si="586"/>
        <v/>
      </c>
      <c r="BG3729" s="23" t="str">
        <f t="shared" si="587"/>
        <v/>
      </c>
      <c r="BH3729" s="23">
        <f t="shared" si="579"/>
        <v>0</v>
      </c>
      <c r="BO3729" s="2" t="s">
        <v>14919</v>
      </c>
      <c r="BP3729" s="3">
        <v>1</v>
      </c>
      <c r="BQ3729" s="2" t="s">
        <v>14920</v>
      </c>
    </row>
    <row r="3730" spans="1:69" ht="16.149999999999999" customHeight="1" x14ac:dyDescent="0.25">
      <c r="A3730" s="44">
        <v>3729</v>
      </c>
      <c r="B3730" s="44" t="s">
        <v>135</v>
      </c>
      <c r="C3730" s="44" t="s">
        <v>14747</v>
      </c>
      <c r="D3730" s="2" t="s">
        <v>206</v>
      </c>
      <c r="E3730" s="44" t="s">
        <v>14921</v>
      </c>
      <c r="F3730" s="67">
        <v>43661</v>
      </c>
      <c r="G3730" s="3">
        <f t="shared" si="582"/>
        <v>7</v>
      </c>
      <c r="H3730" s="3">
        <f t="shared" si="584"/>
        <v>2019</v>
      </c>
      <c r="J3730" s="20" t="str">
        <f t="shared" si="585"/>
        <v/>
      </c>
      <c r="K3730" s="5" t="str">
        <f t="shared" si="583"/>
        <v>ja</v>
      </c>
      <c r="L3730" s="5" t="s">
        <v>91</v>
      </c>
      <c r="M3730" s="6" t="s">
        <v>139</v>
      </c>
      <c r="O3730" s="2" t="s">
        <v>140</v>
      </c>
      <c r="P3730" s="127"/>
      <c r="R3730" s="6" t="s">
        <v>77</v>
      </c>
      <c r="T3730" s="6" t="s">
        <v>80</v>
      </c>
      <c r="U3730" s="2" t="s">
        <v>109</v>
      </c>
      <c r="BE3730" s="23" t="str">
        <f t="shared" si="578"/>
        <v>EMF ja</v>
      </c>
      <c r="BF3730" s="23">
        <f t="shared" si="586"/>
        <v>50</v>
      </c>
      <c r="BG3730" s="23" t="str">
        <f t="shared" si="587"/>
        <v>&lt;100m</v>
      </c>
      <c r="BH3730" s="23">
        <f t="shared" si="579"/>
        <v>1</v>
      </c>
      <c r="BI3730" s="2" t="s">
        <v>162</v>
      </c>
      <c r="BJ3730" s="2">
        <v>50</v>
      </c>
      <c r="BO3730" s="2" t="s">
        <v>14922</v>
      </c>
      <c r="BP3730" s="3">
        <v>1</v>
      </c>
      <c r="BQ3730" s="2" t="s">
        <v>14923</v>
      </c>
    </row>
    <row r="3731" spans="1:69" ht="16.149999999999999" customHeight="1" x14ac:dyDescent="0.25">
      <c r="A3731" s="93">
        <v>3730</v>
      </c>
      <c r="B3731" s="17" t="s">
        <v>211</v>
      </c>
      <c r="C3731" s="469" t="s">
        <v>119</v>
      </c>
      <c r="D3731" s="2" t="s">
        <v>89</v>
      </c>
      <c r="E3731" s="17" t="s">
        <v>14924</v>
      </c>
      <c r="F3731" s="67">
        <v>43655</v>
      </c>
      <c r="G3731" s="3">
        <f t="shared" si="582"/>
        <v>7</v>
      </c>
      <c r="H3731" s="3">
        <f t="shared" si="584"/>
        <v>2019</v>
      </c>
      <c r="I3731" s="92">
        <v>0.89583333333333304</v>
      </c>
      <c r="J3731" s="20">
        <f t="shared" si="585"/>
        <v>21</v>
      </c>
      <c r="K3731" s="5" t="str">
        <f t="shared" si="583"/>
        <v>ja</v>
      </c>
      <c r="L3731" s="5" t="s">
        <v>91</v>
      </c>
      <c r="M3731" s="6" t="s">
        <v>115</v>
      </c>
      <c r="N3731" s="5">
        <v>58</v>
      </c>
      <c r="O3731" s="2" t="s">
        <v>75</v>
      </c>
      <c r="P3731" s="127" t="s">
        <v>1027</v>
      </c>
      <c r="R3731" s="6" t="s">
        <v>77</v>
      </c>
      <c r="T3731" s="6" t="s">
        <v>80</v>
      </c>
      <c r="X3731" s="2">
        <v>217</v>
      </c>
      <c r="Y3731" s="2" t="s">
        <v>81</v>
      </c>
      <c r="Z3731" s="2" t="s">
        <v>84</v>
      </c>
      <c r="AD3731" s="2">
        <v>217</v>
      </c>
      <c r="AE3731" s="2" t="s">
        <v>81</v>
      </c>
      <c r="AF3731" s="2" t="s">
        <v>84</v>
      </c>
      <c r="BE3731" s="23" t="str">
        <f t="shared" si="578"/>
        <v>EMF nein</v>
      </c>
      <c r="BF3731" s="23" t="str">
        <f t="shared" si="586"/>
        <v/>
      </c>
      <c r="BG3731" s="23" t="str">
        <f t="shared" si="587"/>
        <v/>
      </c>
      <c r="BH3731" s="23">
        <f t="shared" si="579"/>
        <v>0</v>
      </c>
      <c r="BO3731" s="2" t="s">
        <v>14925</v>
      </c>
      <c r="BP3731" s="3">
        <v>1</v>
      </c>
      <c r="BQ3731" s="2" t="s">
        <v>14926</v>
      </c>
    </row>
    <row r="3732" spans="1:69" ht="16.149999999999999" customHeight="1" x14ac:dyDescent="0.25">
      <c r="A3732" s="1">
        <v>3731</v>
      </c>
      <c r="B3732" s="2" t="s">
        <v>211</v>
      </c>
      <c r="C3732" s="2" t="s">
        <v>1851</v>
      </c>
      <c r="D3732" s="2" t="s">
        <v>89</v>
      </c>
      <c r="E3732" s="2" t="s">
        <v>2739</v>
      </c>
      <c r="F3732" s="67">
        <v>43656</v>
      </c>
      <c r="G3732" s="3">
        <f t="shared" si="582"/>
        <v>7</v>
      </c>
      <c r="H3732" s="3">
        <f t="shared" si="584"/>
        <v>2019</v>
      </c>
      <c r="I3732" s="92">
        <v>0.35416666666666702</v>
      </c>
      <c r="J3732" s="20">
        <f t="shared" si="585"/>
        <v>8</v>
      </c>
      <c r="K3732" s="5" t="str">
        <f t="shared" si="583"/>
        <v>ja</v>
      </c>
      <c r="L3732" s="5" t="s">
        <v>91</v>
      </c>
      <c r="M3732" s="6" t="s">
        <v>74</v>
      </c>
      <c r="O3732" s="2" t="s">
        <v>5139</v>
      </c>
      <c r="P3732" s="127" t="s">
        <v>14927</v>
      </c>
      <c r="R3732" s="6" t="s">
        <v>77</v>
      </c>
      <c r="T3732" s="6" t="s">
        <v>80</v>
      </c>
      <c r="U3732" s="2" t="s">
        <v>12552</v>
      </c>
      <c r="V3732" s="5" t="s">
        <v>80</v>
      </c>
      <c r="X3732" s="2">
        <v>70</v>
      </c>
      <c r="Y3732" s="2" t="s">
        <v>81</v>
      </c>
      <c r="Z3732" s="2" t="s">
        <v>82</v>
      </c>
      <c r="AA3732" s="2">
        <v>70</v>
      </c>
      <c r="AB3732" s="2" t="s">
        <v>81</v>
      </c>
      <c r="AC3732" s="2" t="s">
        <v>82</v>
      </c>
      <c r="AD3732" s="2">
        <v>70</v>
      </c>
      <c r="AE3732" s="2" t="s">
        <v>81</v>
      </c>
      <c r="AF3732" s="2" t="s">
        <v>82</v>
      </c>
      <c r="AJ3732" s="2">
        <v>87</v>
      </c>
      <c r="AK3732" s="2" t="s">
        <v>81</v>
      </c>
      <c r="AL3732" s="2" t="s">
        <v>84</v>
      </c>
      <c r="AM3732" s="2">
        <v>87</v>
      </c>
      <c r="AN3732" s="2" t="s">
        <v>81</v>
      </c>
      <c r="AO3732" s="2" t="s">
        <v>84</v>
      </c>
      <c r="AP3732" s="2">
        <v>87</v>
      </c>
      <c r="AQ3732" s="2" t="s">
        <v>81</v>
      </c>
      <c r="AR3732" s="2" t="s">
        <v>84</v>
      </c>
      <c r="BE3732" s="23" t="str">
        <f t="shared" si="578"/>
        <v>EMF nein</v>
      </c>
      <c r="BF3732" s="23" t="str">
        <f t="shared" si="586"/>
        <v/>
      </c>
      <c r="BG3732" s="23" t="str">
        <f t="shared" si="587"/>
        <v/>
      </c>
      <c r="BH3732" s="23">
        <f t="shared" si="579"/>
        <v>0</v>
      </c>
      <c r="BO3732" s="2" t="s">
        <v>14928</v>
      </c>
      <c r="BP3732" s="3">
        <v>1</v>
      </c>
      <c r="BQ3732" s="2" t="s">
        <v>14929</v>
      </c>
    </row>
    <row r="3733" spans="1:69" ht="16.149999999999999" customHeight="1" x14ac:dyDescent="0.25">
      <c r="A3733" s="93">
        <v>3732</v>
      </c>
      <c r="B3733" s="2" t="s">
        <v>211</v>
      </c>
      <c r="C3733" s="2" t="s">
        <v>630</v>
      </c>
      <c r="D3733" s="2" t="s">
        <v>172</v>
      </c>
      <c r="E3733" s="2" t="s">
        <v>2755</v>
      </c>
      <c r="F3733" s="67">
        <v>43661</v>
      </c>
      <c r="G3733" s="3">
        <f t="shared" si="582"/>
        <v>7</v>
      </c>
      <c r="H3733" s="3">
        <f t="shared" si="584"/>
        <v>2019</v>
      </c>
      <c r="I3733" s="92">
        <v>0.79166666666666696</v>
      </c>
      <c r="J3733" s="20">
        <f t="shared" si="585"/>
        <v>19</v>
      </c>
      <c r="K3733" s="5" t="str">
        <f t="shared" si="583"/>
        <v>ja</v>
      </c>
      <c r="L3733" s="5" t="s">
        <v>73</v>
      </c>
      <c r="M3733" s="6" t="s">
        <v>74</v>
      </c>
      <c r="N3733" s="5">
        <v>24</v>
      </c>
      <c r="O3733" s="2" t="s">
        <v>75</v>
      </c>
      <c r="P3733" s="127" t="s">
        <v>14930</v>
      </c>
      <c r="R3733" s="6" t="s">
        <v>77</v>
      </c>
      <c r="U3733" s="2" t="s">
        <v>12552</v>
      </c>
      <c r="V3733" s="2" t="s">
        <v>80</v>
      </c>
      <c r="W3733" s="2" t="s">
        <v>14931</v>
      </c>
      <c r="X3733" s="2">
        <v>271</v>
      </c>
      <c r="Y3733" s="2" t="s">
        <v>81</v>
      </c>
      <c r="Z3733" s="2" t="s">
        <v>82</v>
      </c>
      <c r="AA3733" s="2">
        <v>271</v>
      </c>
      <c r="AB3733" s="2" t="s">
        <v>81</v>
      </c>
      <c r="AC3733" s="2" t="s">
        <v>82</v>
      </c>
      <c r="AD3733" s="2">
        <v>271</v>
      </c>
      <c r="AE3733" s="2" t="s">
        <v>83</v>
      </c>
      <c r="AF3733" s="2" t="s">
        <v>82</v>
      </c>
      <c r="AJ3733" s="2">
        <v>763</v>
      </c>
      <c r="AK3733" s="2" t="s">
        <v>81</v>
      </c>
      <c r="AL3733" s="2" t="s">
        <v>82</v>
      </c>
      <c r="AM3733" s="2">
        <v>763</v>
      </c>
      <c r="AN3733" s="2" t="s">
        <v>81</v>
      </c>
      <c r="AO3733" s="2" t="s">
        <v>82</v>
      </c>
      <c r="AP3733" s="2">
        <v>763</v>
      </c>
      <c r="AQ3733" s="2" t="s">
        <v>83</v>
      </c>
      <c r="AR3733" s="2" t="s">
        <v>82</v>
      </c>
      <c r="AV3733" s="2">
        <v>460</v>
      </c>
      <c r="AW3733" s="2" t="s">
        <v>81</v>
      </c>
      <c r="AX3733" s="2" t="s">
        <v>82</v>
      </c>
      <c r="AY3733" s="2">
        <v>763</v>
      </c>
      <c r="AZ3733" s="2" t="s">
        <v>81</v>
      </c>
      <c r="BA3733" s="2" t="s">
        <v>82</v>
      </c>
      <c r="BB3733" s="2">
        <v>763</v>
      </c>
      <c r="BC3733" s="2" t="s">
        <v>81</v>
      </c>
      <c r="BD3733" s="2" t="s">
        <v>82</v>
      </c>
      <c r="BE3733" s="23" t="str">
        <f t="shared" si="578"/>
        <v>EMF nein</v>
      </c>
      <c r="BF3733" s="23" t="str">
        <f t="shared" si="586"/>
        <v/>
      </c>
      <c r="BG3733" s="23" t="str">
        <f t="shared" si="587"/>
        <v/>
      </c>
      <c r="BH3733" s="23">
        <f t="shared" si="579"/>
        <v>0</v>
      </c>
      <c r="BO3733" s="2" t="s">
        <v>14932</v>
      </c>
      <c r="BP3733" s="3">
        <v>1</v>
      </c>
      <c r="BQ3733" s="2" t="s">
        <v>14933</v>
      </c>
    </row>
    <row r="3734" spans="1:69" ht="16.149999999999999" customHeight="1" x14ac:dyDescent="0.25">
      <c r="A3734" s="1">
        <v>3733</v>
      </c>
      <c r="B3734" s="2" t="s">
        <v>211</v>
      </c>
      <c r="C3734" s="2" t="s">
        <v>2733</v>
      </c>
      <c r="D3734" s="2" t="s">
        <v>264</v>
      </c>
      <c r="E3734" s="2" t="s">
        <v>4173</v>
      </c>
      <c r="F3734" s="67">
        <v>43663</v>
      </c>
      <c r="G3734" s="3">
        <f t="shared" si="582"/>
        <v>7</v>
      </c>
      <c r="H3734" s="3">
        <f t="shared" si="584"/>
        <v>2019</v>
      </c>
      <c r="I3734" s="92">
        <v>0.44791666666666702</v>
      </c>
      <c r="J3734" s="20">
        <f t="shared" si="585"/>
        <v>10</v>
      </c>
      <c r="K3734" s="5" t="str">
        <f t="shared" si="583"/>
        <v>ja</v>
      </c>
      <c r="L3734" s="5" t="s">
        <v>91</v>
      </c>
      <c r="M3734" s="6" t="s">
        <v>74</v>
      </c>
      <c r="N3734" s="5">
        <v>65</v>
      </c>
      <c r="O3734" s="2" t="s">
        <v>75</v>
      </c>
      <c r="P3734" s="127" t="s">
        <v>14934</v>
      </c>
      <c r="R3734" s="6" t="s">
        <v>77</v>
      </c>
      <c r="U3734" s="2" t="s">
        <v>12552</v>
      </c>
      <c r="V3734" s="2" t="s">
        <v>80</v>
      </c>
      <c r="X3734" s="2">
        <v>85</v>
      </c>
      <c r="Y3734" s="2" t="s">
        <v>81</v>
      </c>
      <c r="Z3734" s="2" t="s">
        <v>84</v>
      </c>
      <c r="AJ3734" s="2">
        <v>960</v>
      </c>
      <c r="AK3734" s="2" t="s">
        <v>81</v>
      </c>
      <c r="AL3734" s="2" t="s">
        <v>168</v>
      </c>
      <c r="AM3734" s="2">
        <v>960</v>
      </c>
      <c r="AN3734" s="2" t="s">
        <v>81</v>
      </c>
      <c r="AO3734" s="2" t="s">
        <v>168</v>
      </c>
      <c r="AP3734" s="2">
        <v>960</v>
      </c>
      <c r="AQ3734" s="2" t="s">
        <v>83</v>
      </c>
      <c r="AR3734" s="2" t="s">
        <v>168</v>
      </c>
      <c r="AV3734" s="2">
        <v>960</v>
      </c>
      <c r="AW3734" s="2" t="s">
        <v>81</v>
      </c>
      <c r="AX3734" s="2" t="s">
        <v>168</v>
      </c>
      <c r="AY3734" s="2">
        <v>960</v>
      </c>
      <c r="AZ3734" s="2" t="s">
        <v>81</v>
      </c>
      <c r="BA3734" s="2" t="s">
        <v>168</v>
      </c>
      <c r="BB3734" s="2">
        <v>960</v>
      </c>
      <c r="BC3734" s="2" t="s">
        <v>83</v>
      </c>
      <c r="BD3734" s="2" t="s">
        <v>168</v>
      </c>
      <c r="BE3734" s="23" t="str">
        <f t="shared" si="578"/>
        <v>EMF nein</v>
      </c>
      <c r="BF3734" s="23" t="str">
        <f t="shared" si="586"/>
        <v/>
      </c>
      <c r="BG3734" s="23" t="str">
        <f t="shared" si="587"/>
        <v/>
      </c>
      <c r="BH3734" s="23">
        <f t="shared" si="579"/>
        <v>0</v>
      </c>
      <c r="BO3734" s="2" t="s">
        <v>14935</v>
      </c>
      <c r="BP3734" s="3">
        <v>1</v>
      </c>
      <c r="BQ3734" s="2" t="s">
        <v>14936</v>
      </c>
    </row>
    <row r="3735" spans="1:69" ht="16.149999999999999" customHeight="1" x14ac:dyDescent="0.25">
      <c r="A3735" s="1">
        <v>3734</v>
      </c>
      <c r="B3735" s="2" t="s">
        <v>135</v>
      </c>
      <c r="C3735" s="2" t="s">
        <v>13905</v>
      </c>
      <c r="D3735" s="2" t="s">
        <v>296</v>
      </c>
      <c r="E3735" s="2" t="s">
        <v>5471</v>
      </c>
      <c r="F3735" s="67">
        <v>43664</v>
      </c>
      <c r="G3735" s="3">
        <f t="shared" si="582"/>
        <v>7</v>
      </c>
      <c r="H3735" s="3">
        <f t="shared" si="584"/>
        <v>2019</v>
      </c>
      <c r="I3735" s="92">
        <v>0.5625</v>
      </c>
      <c r="J3735" s="20">
        <f t="shared" si="585"/>
        <v>13</v>
      </c>
      <c r="K3735" s="5" t="str">
        <f t="shared" si="583"/>
        <v>ja</v>
      </c>
      <c r="L3735" s="5" t="s">
        <v>91</v>
      </c>
      <c r="M3735" s="6" t="s">
        <v>139</v>
      </c>
      <c r="N3735" s="5">
        <v>39</v>
      </c>
      <c r="O3735" s="2" t="s">
        <v>5139</v>
      </c>
      <c r="P3735" s="127" t="s">
        <v>14937</v>
      </c>
      <c r="R3735" s="6" t="s">
        <v>77</v>
      </c>
      <c r="X3735" s="2">
        <v>619</v>
      </c>
      <c r="Y3735" s="2" t="s">
        <v>83</v>
      </c>
      <c r="Z3735" s="2" t="s">
        <v>82</v>
      </c>
      <c r="AA3735" s="2">
        <v>619</v>
      </c>
      <c r="AB3735" s="2" t="s">
        <v>81</v>
      </c>
      <c r="AC3735" s="2" t="s">
        <v>82</v>
      </c>
      <c r="AD3735" s="2">
        <v>619</v>
      </c>
      <c r="AE3735" s="2" t="s">
        <v>83</v>
      </c>
      <c r="AF3735" s="2" t="s">
        <v>82</v>
      </c>
      <c r="BE3735" s="23" t="str">
        <f t="shared" si="578"/>
        <v>EMF nein</v>
      </c>
      <c r="BF3735" s="23" t="str">
        <f t="shared" si="586"/>
        <v/>
      </c>
      <c r="BG3735" s="23" t="str">
        <f t="shared" si="587"/>
        <v/>
      </c>
      <c r="BH3735" s="23">
        <f t="shared" si="579"/>
        <v>0</v>
      </c>
      <c r="BO3735" s="2" t="s">
        <v>14938</v>
      </c>
      <c r="BP3735" s="3">
        <v>1</v>
      </c>
      <c r="BQ3735" s="2" t="s">
        <v>14939</v>
      </c>
    </row>
    <row r="3736" spans="1:69" ht="16.149999999999999" customHeight="1" x14ac:dyDescent="0.25">
      <c r="A3736" s="1">
        <v>3735</v>
      </c>
      <c r="B3736" s="2" t="s">
        <v>211</v>
      </c>
      <c r="C3736" s="2" t="s">
        <v>3313</v>
      </c>
      <c r="D3736" s="2" t="s">
        <v>137</v>
      </c>
      <c r="E3736" s="2" t="s">
        <v>6838</v>
      </c>
      <c r="F3736" s="67">
        <v>43661</v>
      </c>
      <c r="G3736" s="3">
        <f t="shared" si="582"/>
        <v>7</v>
      </c>
      <c r="H3736" s="3">
        <f t="shared" si="584"/>
        <v>2019</v>
      </c>
      <c r="I3736" s="92">
        <v>0.4375</v>
      </c>
      <c r="J3736" s="20">
        <f t="shared" si="585"/>
        <v>10</v>
      </c>
      <c r="K3736" s="5" t="str">
        <f t="shared" si="583"/>
        <v>ja</v>
      </c>
      <c r="L3736" s="5" t="s">
        <v>91</v>
      </c>
      <c r="M3736" s="6" t="s">
        <v>74</v>
      </c>
      <c r="N3736" s="5">
        <v>48</v>
      </c>
      <c r="O3736" s="2" t="s">
        <v>75</v>
      </c>
      <c r="P3736" s="127" t="s">
        <v>14940</v>
      </c>
      <c r="R3736" s="6" t="s">
        <v>77</v>
      </c>
      <c r="X3736" s="2">
        <v>110</v>
      </c>
      <c r="Y3736" s="2" t="s">
        <v>81</v>
      </c>
      <c r="Z3736" s="2" t="s">
        <v>14941</v>
      </c>
      <c r="AD3736" s="2">
        <v>110</v>
      </c>
      <c r="AE3736" s="2" t="s">
        <v>81</v>
      </c>
      <c r="AF3736" s="2" t="s">
        <v>168</v>
      </c>
      <c r="BE3736" s="23" t="str">
        <f t="shared" si="578"/>
        <v>EMF nein</v>
      </c>
      <c r="BF3736" s="23" t="str">
        <f t="shared" si="586"/>
        <v/>
      </c>
      <c r="BG3736" s="23" t="str">
        <f t="shared" si="587"/>
        <v/>
      </c>
      <c r="BH3736" s="23">
        <f t="shared" si="579"/>
        <v>0</v>
      </c>
      <c r="BO3736" s="2" t="s">
        <v>14942</v>
      </c>
      <c r="BP3736" s="3">
        <v>1</v>
      </c>
      <c r="BQ3736" s="2" t="s">
        <v>14943</v>
      </c>
    </row>
    <row r="3737" spans="1:69" ht="16.149999999999999" customHeight="1" x14ac:dyDescent="0.25">
      <c r="A3737" s="1">
        <v>3736</v>
      </c>
      <c r="B3737" s="2" t="s">
        <v>211</v>
      </c>
      <c r="C3737" s="2" t="s">
        <v>3299</v>
      </c>
      <c r="D3737" s="2" t="s">
        <v>137</v>
      </c>
      <c r="E3737" s="2" t="s">
        <v>14944</v>
      </c>
      <c r="F3737" s="67">
        <v>43658</v>
      </c>
      <c r="G3737" s="3">
        <f t="shared" si="582"/>
        <v>7</v>
      </c>
      <c r="H3737" s="3">
        <f t="shared" si="584"/>
        <v>2019</v>
      </c>
      <c r="I3737" s="92">
        <v>0.70138888888888895</v>
      </c>
      <c r="J3737" s="20">
        <f t="shared" si="585"/>
        <v>16</v>
      </c>
      <c r="K3737" s="5" t="str">
        <f t="shared" si="583"/>
        <v>ja</v>
      </c>
      <c r="M3737" s="6" t="s">
        <v>74</v>
      </c>
      <c r="O3737" s="2" t="s">
        <v>75</v>
      </c>
      <c r="P3737" s="127" t="s">
        <v>14945</v>
      </c>
      <c r="R3737" s="6" t="s">
        <v>109</v>
      </c>
      <c r="S3737" s="2" t="s">
        <v>14946</v>
      </c>
      <c r="U3737" s="2" t="s">
        <v>115</v>
      </c>
      <c r="V3737" s="2" t="s">
        <v>80</v>
      </c>
      <c r="BE3737" s="23" t="str">
        <f t="shared" si="578"/>
        <v>EMF nein</v>
      </c>
      <c r="BF3737" s="23" t="str">
        <f t="shared" si="586"/>
        <v/>
      </c>
      <c r="BG3737" s="23" t="str">
        <f t="shared" si="587"/>
        <v/>
      </c>
      <c r="BH3737" s="23">
        <f t="shared" si="579"/>
        <v>0</v>
      </c>
      <c r="BO3737" s="2" t="s">
        <v>14947</v>
      </c>
      <c r="BP3737" s="3">
        <v>1</v>
      </c>
      <c r="BQ3737" s="2" t="s">
        <v>14948</v>
      </c>
    </row>
    <row r="3738" spans="1:69" ht="16.149999999999999" customHeight="1" x14ac:dyDescent="0.25">
      <c r="A3738" s="1">
        <v>3737</v>
      </c>
      <c r="B3738" s="2" t="s">
        <v>211</v>
      </c>
      <c r="C3738" s="2" t="s">
        <v>1328</v>
      </c>
      <c r="D3738" s="67" t="s">
        <v>113</v>
      </c>
      <c r="E3738" s="2" t="s">
        <v>14949</v>
      </c>
      <c r="F3738" s="67">
        <v>43660</v>
      </c>
      <c r="G3738" s="3">
        <f t="shared" si="582"/>
        <v>7</v>
      </c>
      <c r="H3738" s="3">
        <f t="shared" si="584"/>
        <v>2019</v>
      </c>
      <c r="J3738" s="20" t="str">
        <f t="shared" si="585"/>
        <v/>
      </c>
      <c r="K3738" s="5" t="str">
        <f t="shared" si="583"/>
        <v>ja</v>
      </c>
      <c r="M3738" s="6" t="s">
        <v>208</v>
      </c>
      <c r="N3738" s="5">
        <v>56</v>
      </c>
      <c r="O3738" s="2" t="s">
        <v>5139</v>
      </c>
      <c r="P3738" s="127" t="s">
        <v>14950</v>
      </c>
      <c r="T3738" s="6" t="s">
        <v>202</v>
      </c>
      <c r="BE3738" s="23" t="str">
        <f t="shared" ref="BE3738:BE3801" si="588">IF(COUNTA(BI3738,BK3738,BM3738) &gt; 0,"EMF ja","EMF nein")</f>
        <v>EMF nein</v>
      </c>
      <c r="BF3738" s="23" t="str">
        <f t="shared" si="586"/>
        <v/>
      </c>
      <c r="BG3738" s="23" t="str">
        <f t="shared" si="587"/>
        <v/>
      </c>
      <c r="BH3738" s="23">
        <f t="shared" ref="BH3738:BH3801" si="589">COUNTA(BI3738,BK3738,BM3738)</f>
        <v>0</v>
      </c>
      <c r="BP3738" s="3">
        <v>1</v>
      </c>
      <c r="BQ3738" s="2" t="s">
        <v>14951</v>
      </c>
    </row>
    <row r="3739" spans="1:69" ht="16.149999999999999" customHeight="1" x14ac:dyDescent="0.25">
      <c r="A3739" s="93">
        <v>3738</v>
      </c>
      <c r="B3739" s="2" t="s">
        <v>211</v>
      </c>
      <c r="C3739" s="2" t="s">
        <v>14952</v>
      </c>
      <c r="D3739" s="2" t="s">
        <v>124</v>
      </c>
      <c r="E3739" s="2" t="s">
        <v>14953</v>
      </c>
      <c r="F3739" s="67">
        <v>43663</v>
      </c>
      <c r="G3739" s="3">
        <f t="shared" si="582"/>
        <v>7</v>
      </c>
      <c r="H3739" s="3">
        <f t="shared" si="584"/>
        <v>2019</v>
      </c>
      <c r="I3739" s="92">
        <v>0.74652777777777801</v>
      </c>
      <c r="J3739" s="20">
        <f t="shared" si="585"/>
        <v>17</v>
      </c>
      <c r="K3739" s="5" t="str">
        <f t="shared" si="583"/>
        <v>ja</v>
      </c>
      <c r="L3739" s="5" t="s">
        <v>91</v>
      </c>
      <c r="M3739" s="6" t="s">
        <v>74</v>
      </c>
      <c r="N3739" s="5">
        <v>53</v>
      </c>
      <c r="O3739" s="2" t="s">
        <v>126</v>
      </c>
      <c r="P3739" s="127" t="s">
        <v>14954</v>
      </c>
      <c r="R3739" s="6" t="s">
        <v>77</v>
      </c>
      <c r="U3739" s="2" t="s">
        <v>115</v>
      </c>
      <c r="V3739" s="2" t="s">
        <v>80</v>
      </c>
      <c r="BE3739" s="23" t="str">
        <f t="shared" si="588"/>
        <v>EMF ja</v>
      </c>
      <c r="BF3739" s="23">
        <f t="shared" si="586"/>
        <v>510</v>
      </c>
      <c r="BG3739" s="23" t="str">
        <f t="shared" si="587"/>
        <v>500+m</v>
      </c>
      <c r="BH3739" s="23">
        <f t="shared" si="589"/>
        <v>2</v>
      </c>
      <c r="BK3739" s="2" t="s">
        <v>162</v>
      </c>
      <c r="BM3739" s="2" t="s">
        <v>162</v>
      </c>
      <c r="BN3739" s="2">
        <v>510</v>
      </c>
      <c r="BO3739" s="2" t="s">
        <v>14955</v>
      </c>
      <c r="BP3739" s="3">
        <v>1</v>
      </c>
      <c r="BQ3739" s="2" t="s">
        <v>14956</v>
      </c>
    </row>
    <row r="3740" spans="1:69" ht="16.149999999999999" customHeight="1" x14ac:dyDescent="0.25">
      <c r="A3740" s="1">
        <v>3739</v>
      </c>
      <c r="B3740" s="2" t="s">
        <v>211</v>
      </c>
      <c r="C3740" s="2" t="s">
        <v>14547</v>
      </c>
      <c r="D3740" s="2" t="s">
        <v>296</v>
      </c>
      <c r="E3740" s="2" t="s">
        <v>11990</v>
      </c>
      <c r="F3740" s="67">
        <v>43656</v>
      </c>
      <c r="G3740" s="3">
        <f t="shared" si="582"/>
        <v>7</v>
      </c>
      <c r="H3740" s="3">
        <f t="shared" si="584"/>
        <v>2019</v>
      </c>
      <c r="I3740" s="92">
        <v>0.114583333333333</v>
      </c>
      <c r="J3740" s="20">
        <f t="shared" si="585"/>
        <v>2</v>
      </c>
      <c r="K3740" s="5" t="str">
        <f t="shared" si="583"/>
        <v>ja</v>
      </c>
      <c r="L3740" s="5" t="s">
        <v>91</v>
      </c>
      <c r="M3740" s="6" t="s">
        <v>100</v>
      </c>
      <c r="N3740" s="5">
        <v>19</v>
      </c>
      <c r="O3740" s="2" t="s">
        <v>126</v>
      </c>
      <c r="P3740" s="127" t="s">
        <v>2908</v>
      </c>
      <c r="R3740" s="6" t="s">
        <v>77</v>
      </c>
      <c r="T3740" s="6" t="s">
        <v>80</v>
      </c>
      <c r="V3740" s="2" t="s">
        <v>109</v>
      </c>
      <c r="X3740" s="2">
        <v>1600</v>
      </c>
      <c r="Y3740" s="2" t="s">
        <v>81</v>
      </c>
      <c r="Z3740" s="2" t="s">
        <v>84</v>
      </c>
      <c r="AA3740" s="2">
        <v>1600</v>
      </c>
      <c r="AB3740" s="2" t="s">
        <v>81</v>
      </c>
      <c r="AC3740" s="2" t="s">
        <v>84</v>
      </c>
      <c r="AD3740" s="2">
        <v>1600</v>
      </c>
      <c r="AE3740" s="2" t="s">
        <v>83</v>
      </c>
      <c r="AF3740" s="2" t="s">
        <v>84</v>
      </c>
      <c r="BE3740" s="23" t="str">
        <f t="shared" si="588"/>
        <v>EMF ja</v>
      </c>
      <c r="BF3740" s="23">
        <f t="shared" si="586"/>
        <v>50</v>
      </c>
      <c r="BG3740" s="23" t="str">
        <f t="shared" si="587"/>
        <v>&lt;100m</v>
      </c>
      <c r="BH3740" s="23">
        <f t="shared" si="589"/>
        <v>1</v>
      </c>
      <c r="BM3740" s="2" t="s">
        <v>162</v>
      </c>
      <c r="BN3740" s="2">
        <v>50</v>
      </c>
      <c r="BO3740" s="2" t="s">
        <v>14957</v>
      </c>
      <c r="BP3740" s="3">
        <v>1</v>
      </c>
      <c r="BQ3740" s="2" t="s">
        <v>14958</v>
      </c>
    </row>
    <row r="3741" spans="1:69" ht="16.149999999999999" customHeight="1" x14ac:dyDescent="0.25">
      <c r="A3741" s="1">
        <v>3740</v>
      </c>
      <c r="B3741" s="2" t="s">
        <v>135</v>
      </c>
      <c r="C3741" s="2" t="s">
        <v>14959</v>
      </c>
      <c r="D3741" s="2" t="s">
        <v>151</v>
      </c>
      <c r="E3741" s="2" t="s">
        <v>14960</v>
      </c>
      <c r="F3741" s="67">
        <v>43663</v>
      </c>
      <c r="G3741" s="3">
        <f t="shared" si="582"/>
        <v>7</v>
      </c>
      <c r="H3741" s="3">
        <f t="shared" si="584"/>
        <v>2019</v>
      </c>
      <c r="I3741" s="92">
        <v>0.60416666666666696</v>
      </c>
      <c r="J3741" s="20">
        <f t="shared" si="585"/>
        <v>14</v>
      </c>
      <c r="K3741" s="5" t="str">
        <f t="shared" si="583"/>
        <v>ja</v>
      </c>
      <c r="L3741" s="5" t="s">
        <v>91</v>
      </c>
      <c r="M3741" s="6" t="s">
        <v>139</v>
      </c>
      <c r="N3741" s="5">
        <v>55</v>
      </c>
      <c r="O3741" s="2" t="s">
        <v>126</v>
      </c>
      <c r="P3741" s="127" t="s">
        <v>14961</v>
      </c>
      <c r="R3741" s="6" t="s">
        <v>789</v>
      </c>
      <c r="T3741" s="6" t="s">
        <v>80</v>
      </c>
      <c r="BE3741" s="23" t="str">
        <f t="shared" si="588"/>
        <v>EMF nein</v>
      </c>
      <c r="BF3741" s="23" t="str">
        <f t="shared" si="586"/>
        <v/>
      </c>
      <c r="BG3741" s="23" t="str">
        <f t="shared" si="587"/>
        <v/>
      </c>
      <c r="BH3741" s="23">
        <f t="shared" si="589"/>
        <v>0</v>
      </c>
      <c r="BO3741" s="2" t="s">
        <v>14962</v>
      </c>
      <c r="BP3741" s="3">
        <v>1</v>
      </c>
      <c r="BQ3741" s="2" t="s">
        <v>14963</v>
      </c>
    </row>
    <row r="3742" spans="1:69" ht="16.149999999999999" customHeight="1" x14ac:dyDescent="0.25">
      <c r="A3742" s="1">
        <v>3741</v>
      </c>
      <c r="B3742" s="2" t="s">
        <v>135</v>
      </c>
      <c r="C3742" s="2" t="s">
        <v>14964</v>
      </c>
      <c r="D3742" s="2" t="s">
        <v>137</v>
      </c>
      <c r="F3742" s="67">
        <v>43663</v>
      </c>
      <c r="G3742" s="3">
        <f t="shared" si="582"/>
        <v>7</v>
      </c>
      <c r="H3742" s="3">
        <f t="shared" si="584"/>
        <v>2019</v>
      </c>
      <c r="I3742" s="92">
        <v>0.52083333333333304</v>
      </c>
      <c r="J3742" s="20">
        <f t="shared" si="585"/>
        <v>12</v>
      </c>
      <c r="K3742" s="5" t="str">
        <f t="shared" si="583"/>
        <v>ja</v>
      </c>
      <c r="L3742" s="5" t="s">
        <v>91</v>
      </c>
      <c r="M3742" s="6" t="s">
        <v>139</v>
      </c>
      <c r="O3742" s="2" t="s">
        <v>126</v>
      </c>
      <c r="P3742" s="127" t="s">
        <v>14965</v>
      </c>
      <c r="R3742" s="6" t="s">
        <v>77</v>
      </c>
      <c r="T3742" s="6" t="s">
        <v>80</v>
      </c>
      <c r="BE3742" s="23" t="str">
        <f t="shared" si="588"/>
        <v>EMF nein</v>
      </c>
      <c r="BF3742" s="23" t="str">
        <f t="shared" si="586"/>
        <v/>
      </c>
      <c r="BG3742" s="23" t="str">
        <f t="shared" si="587"/>
        <v/>
      </c>
      <c r="BH3742" s="23">
        <f t="shared" si="589"/>
        <v>0</v>
      </c>
      <c r="BO3742" s="2" t="s">
        <v>14966</v>
      </c>
      <c r="BP3742" s="3">
        <v>1</v>
      </c>
      <c r="BQ3742" s="2" t="s">
        <v>14967</v>
      </c>
    </row>
    <row r="3743" spans="1:69" ht="16.149999999999999" customHeight="1" x14ac:dyDescent="0.25">
      <c r="A3743" s="93">
        <v>3742</v>
      </c>
      <c r="B3743" s="2" t="s">
        <v>211</v>
      </c>
      <c r="C3743" s="2" t="s">
        <v>14968</v>
      </c>
      <c r="D3743" s="2" t="s">
        <v>104</v>
      </c>
      <c r="E3743" s="2" t="s">
        <v>14969</v>
      </c>
      <c r="F3743" s="67">
        <v>43665</v>
      </c>
      <c r="G3743" s="3">
        <f t="shared" si="582"/>
        <v>7</v>
      </c>
      <c r="H3743" s="3">
        <f t="shared" si="584"/>
        <v>2019</v>
      </c>
      <c r="I3743" s="92">
        <v>0.42708333333333298</v>
      </c>
      <c r="J3743" s="20">
        <f t="shared" si="585"/>
        <v>10</v>
      </c>
      <c r="K3743" s="5" t="str">
        <f t="shared" si="583"/>
        <v>ja</v>
      </c>
      <c r="L3743" s="5" t="s">
        <v>91</v>
      </c>
      <c r="M3743" s="6" t="s">
        <v>100</v>
      </c>
      <c r="N3743" s="5">
        <v>24</v>
      </c>
      <c r="O3743" s="2" t="s">
        <v>126</v>
      </c>
      <c r="P3743" s="127" t="s">
        <v>14970</v>
      </c>
      <c r="R3743" s="6" t="s">
        <v>77</v>
      </c>
      <c r="T3743" s="6" t="s">
        <v>80</v>
      </c>
      <c r="X3743" s="2">
        <v>1950</v>
      </c>
      <c r="Y3743" s="2" t="s">
        <v>12871</v>
      </c>
      <c r="Z3743" s="2" t="s">
        <v>84</v>
      </c>
      <c r="AA3743" s="2">
        <v>1950</v>
      </c>
      <c r="AB3743" s="2" t="s">
        <v>12871</v>
      </c>
      <c r="AC3743" s="2" t="s">
        <v>84</v>
      </c>
      <c r="AD3743" s="2">
        <v>1950</v>
      </c>
      <c r="AE3743" s="2" t="s">
        <v>81</v>
      </c>
      <c r="AF3743" s="2" t="s">
        <v>84</v>
      </c>
      <c r="AJ3743" s="2">
        <v>2790</v>
      </c>
      <c r="AK3743" s="2" t="s">
        <v>81</v>
      </c>
      <c r="AL3743" s="2" t="s">
        <v>168</v>
      </c>
      <c r="AM3743" s="2">
        <v>2790</v>
      </c>
      <c r="AN3743" s="2" t="s">
        <v>81</v>
      </c>
      <c r="AO3743" s="2" t="s">
        <v>168</v>
      </c>
      <c r="AP3743" s="2">
        <v>2790</v>
      </c>
      <c r="AQ3743" s="2" t="s">
        <v>81</v>
      </c>
      <c r="AR3743" s="2" t="s">
        <v>168</v>
      </c>
      <c r="AV3743" s="2">
        <v>3610</v>
      </c>
      <c r="AW3743" s="2" t="s">
        <v>81</v>
      </c>
      <c r="AX3743" s="2" t="s">
        <v>168</v>
      </c>
      <c r="AY3743" s="2">
        <v>3610</v>
      </c>
      <c r="AZ3743" s="2" t="s">
        <v>94</v>
      </c>
      <c r="BA3743" s="2" t="s">
        <v>168</v>
      </c>
      <c r="BB3743" s="2">
        <v>3610</v>
      </c>
      <c r="BC3743" s="2" t="s">
        <v>81</v>
      </c>
      <c r="BD3743" s="2" t="s">
        <v>168</v>
      </c>
      <c r="BE3743" s="23" t="str">
        <f t="shared" si="588"/>
        <v>EMF nein</v>
      </c>
      <c r="BF3743" s="23" t="str">
        <f t="shared" si="586"/>
        <v/>
      </c>
      <c r="BG3743" s="23" t="str">
        <f t="shared" si="587"/>
        <v/>
      </c>
      <c r="BH3743" s="23">
        <f t="shared" si="589"/>
        <v>0</v>
      </c>
      <c r="BO3743" s="2" t="s">
        <v>14971</v>
      </c>
      <c r="BP3743" s="3">
        <v>1</v>
      </c>
      <c r="BQ3743" s="2" t="s">
        <v>14972</v>
      </c>
    </row>
    <row r="3744" spans="1:69" ht="16.149999999999999" customHeight="1" x14ac:dyDescent="0.25">
      <c r="A3744" s="93">
        <v>3743</v>
      </c>
      <c r="B3744" s="2" t="s">
        <v>211</v>
      </c>
      <c r="C3744" s="2" t="s">
        <v>165</v>
      </c>
      <c r="D3744" s="2" t="s">
        <v>158</v>
      </c>
      <c r="E3744" s="2" t="s">
        <v>14973</v>
      </c>
      <c r="F3744" s="67">
        <v>43665</v>
      </c>
      <c r="G3744" s="3">
        <f t="shared" si="582"/>
        <v>7</v>
      </c>
      <c r="H3744" s="3">
        <f t="shared" si="584"/>
        <v>2019</v>
      </c>
      <c r="I3744" s="92">
        <v>0.59027777777777801</v>
      </c>
      <c r="J3744" s="20">
        <f t="shared" si="585"/>
        <v>14</v>
      </c>
      <c r="K3744" s="5" t="str">
        <f t="shared" si="583"/>
        <v>ja</v>
      </c>
      <c r="M3744" s="6" t="s">
        <v>354</v>
      </c>
      <c r="O3744" s="2" t="s">
        <v>75</v>
      </c>
      <c r="P3744" s="127" t="s">
        <v>14974</v>
      </c>
      <c r="Q3744" s="6" t="s">
        <v>186</v>
      </c>
      <c r="R3744" s="6" t="s">
        <v>77</v>
      </c>
      <c r="U3744" s="2" t="s">
        <v>12552</v>
      </c>
      <c r="V3744" s="2" t="s">
        <v>80</v>
      </c>
      <c r="X3744" s="2">
        <v>117</v>
      </c>
      <c r="Y3744" s="2" t="s">
        <v>81</v>
      </c>
      <c r="Z3744" s="2" t="s">
        <v>84</v>
      </c>
      <c r="AD3744" s="2">
        <v>117</v>
      </c>
      <c r="AE3744" s="2" t="s">
        <v>81</v>
      </c>
      <c r="AF3744" s="2" t="s">
        <v>84</v>
      </c>
      <c r="BE3744" s="23" t="str">
        <f t="shared" si="588"/>
        <v>EMF nein</v>
      </c>
      <c r="BF3744" s="23" t="str">
        <f t="shared" si="586"/>
        <v/>
      </c>
      <c r="BG3744" s="23" t="str">
        <f t="shared" si="587"/>
        <v/>
      </c>
      <c r="BH3744" s="23">
        <f t="shared" si="589"/>
        <v>0</v>
      </c>
      <c r="BO3744" s="2" t="s">
        <v>14975</v>
      </c>
      <c r="BP3744" s="3">
        <v>1</v>
      </c>
      <c r="BQ3744" s="2" t="s">
        <v>14976</v>
      </c>
    </row>
    <row r="3745" spans="1:69" ht="16.149999999999999" customHeight="1" x14ac:dyDescent="0.25">
      <c r="A3745" s="93">
        <v>3744</v>
      </c>
      <c r="B3745" s="2" t="s">
        <v>211</v>
      </c>
      <c r="C3745" s="2" t="s">
        <v>14394</v>
      </c>
      <c r="D3745" s="2" t="s">
        <v>124</v>
      </c>
      <c r="E3745" s="2" t="s">
        <v>14977</v>
      </c>
      <c r="F3745" s="67">
        <v>43665</v>
      </c>
      <c r="G3745" s="3">
        <f t="shared" si="582"/>
        <v>7</v>
      </c>
      <c r="H3745" s="3">
        <f t="shared" si="584"/>
        <v>2019</v>
      </c>
      <c r="I3745" s="92">
        <v>0.49305555555555602</v>
      </c>
      <c r="J3745" s="20">
        <f t="shared" si="585"/>
        <v>11</v>
      </c>
      <c r="K3745" s="5" t="str">
        <f t="shared" si="583"/>
        <v>ja</v>
      </c>
      <c r="L3745" s="5" t="s">
        <v>91</v>
      </c>
      <c r="M3745" s="6" t="s">
        <v>74</v>
      </c>
      <c r="N3745" s="5">
        <v>27</v>
      </c>
      <c r="O3745" s="2" t="s">
        <v>126</v>
      </c>
      <c r="P3745" s="127" t="s">
        <v>14978</v>
      </c>
      <c r="R3745" s="6" t="s">
        <v>77</v>
      </c>
      <c r="U3745" s="2" t="s">
        <v>100</v>
      </c>
      <c r="V3745" s="2" t="s">
        <v>80</v>
      </c>
      <c r="X3745" s="2">
        <v>821</v>
      </c>
      <c r="Y3745" s="2" t="s">
        <v>81</v>
      </c>
      <c r="Z3745" s="2" t="s">
        <v>84</v>
      </c>
      <c r="AD3745" s="2">
        <v>821</v>
      </c>
      <c r="AE3745" s="2" t="s">
        <v>81</v>
      </c>
      <c r="AF3745" s="2" t="s">
        <v>84</v>
      </c>
      <c r="AJ3745" s="2">
        <v>707</v>
      </c>
      <c r="AK3745" s="2" t="s">
        <v>83</v>
      </c>
      <c r="AL3745" s="2" t="s">
        <v>84</v>
      </c>
      <c r="AM3745" s="2">
        <v>707</v>
      </c>
      <c r="AN3745" s="2" t="s">
        <v>81</v>
      </c>
      <c r="AO3745" s="2" t="s">
        <v>84</v>
      </c>
      <c r="AP3745" s="2">
        <v>707</v>
      </c>
      <c r="AQ3745" s="2" t="s">
        <v>83</v>
      </c>
      <c r="AR3745" s="2" t="s">
        <v>84</v>
      </c>
      <c r="BE3745" s="23" t="str">
        <f t="shared" si="588"/>
        <v>EMF ja</v>
      </c>
      <c r="BF3745" s="23">
        <f t="shared" si="586"/>
        <v>2200</v>
      </c>
      <c r="BG3745" s="23" t="str">
        <f t="shared" si="587"/>
        <v>500+m</v>
      </c>
      <c r="BH3745" s="23">
        <f t="shared" si="589"/>
        <v>1</v>
      </c>
      <c r="BM3745" s="2" t="s">
        <v>162</v>
      </c>
      <c r="BN3745" s="2">
        <v>2200</v>
      </c>
      <c r="BO3745" s="2" t="s">
        <v>14979</v>
      </c>
      <c r="BP3745" s="3">
        <v>1</v>
      </c>
      <c r="BQ3745" s="2" t="s">
        <v>14980</v>
      </c>
    </row>
    <row r="3746" spans="1:69" ht="16.149999999999999" customHeight="1" x14ac:dyDescent="0.25">
      <c r="A3746" s="93">
        <v>3745</v>
      </c>
      <c r="B3746" s="2" t="s">
        <v>211</v>
      </c>
      <c r="C3746" s="2" t="s">
        <v>13948</v>
      </c>
      <c r="D3746" s="2" t="s">
        <v>151</v>
      </c>
      <c r="E3746" s="2" t="s">
        <v>14981</v>
      </c>
      <c r="F3746" s="67">
        <v>43666</v>
      </c>
      <c r="G3746" s="3">
        <f t="shared" si="582"/>
        <v>7</v>
      </c>
      <c r="H3746" s="3">
        <f t="shared" si="584"/>
        <v>2019</v>
      </c>
      <c r="J3746" s="20" t="str">
        <f t="shared" si="585"/>
        <v/>
      </c>
      <c r="K3746" s="5" t="str">
        <f t="shared" si="583"/>
        <v>ja</v>
      </c>
      <c r="L3746" s="5" t="s">
        <v>91</v>
      </c>
      <c r="M3746" s="6" t="s">
        <v>100</v>
      </c>
      <c r="O3746" s="5" t="s">
        <v>126</v>
      </c>
      <c r="P3746" s="5" t="s">
        <v>14982</v>
      </c>
      <c r="R3746" s="6" t="s">
        <v>77</v>
      </c>
      <c r="T3746" s="6" t="s">
        <v>80</v>
      </c>
      <c r="X3746" s="2">
        <v>1560</v>
      </c>
      <c r="Y3746" s="2" t="s">
        <v>83</v>
      </c>
      <c r="Z3746" s="2" t="s">
        <v>84</v>
      </c>
      <c r="AA3746" s="2">
        <v>1560</v>
      </c>
      <c r="AB3746" s="2" t="s">
        <v>83</v>
      </c>
      <c r="AC3746" s="2" t="s">
        <v>84</v>
      </c>
      <c r="AD3746" s="2">
        <v>1560</v>
      </c>
      <c r="AE3746" s="2" t="s">
        <v>83</v>
      </c>
      <c r="AF3746" s="2" t="s">
        <v>84</v>
      </c>
      <c r="AJ3746" s="2">
        <v>1560</v>
      </c>
      <c r="AK3746" s="2" t="s">
        <v>83</v>
      </c>
      <c r="AL3746" s="2" t="s">
        <v>84</v>
      </c>
      <c r="AM3746" s="2">
        <v>1560</v>
      </c>
      <c r="AN3746" s="2" t="s">
        <v>83</v>
      </c>
      <c r="AO3746" s="2" t="s">
        <v>84</v>
      </c>
      <c r="AP3746" s="2">
        <v>1560</v>
      </c>
      <c r="AQ3746" s="2" t="s">
        <v>83</v>
      </c>
      <c r="AR3746" s="2" t="s">
        <v>84</v>
      </c>
      <c r="AV3746" s="2">
        <v>1560</v>
      </c>
      <c r="AW3746" s="2" t="s">
        <v>83</v>
      </c>
      <c r="AX3746" s="2" t="s">
        <v>84</v>
      </c>
      <c r="AY3746" s="2">
        <v>1560</v>
      </c>
      <c r="AZ3746" s="2" t="s">
        <v>83</v>
      </c>
      <c r="BA3746" s="2" t="s">
        <v>84</v>
      </c>
      <c r="BB3746" s="2">
        <v>1560</v>
      </c>
      <c r="BC3746" s="2" t="s">
        <v>83</v>
      </c>
      <c r="BD3746" s="2" t="s">
        <v>84</v>
      </c>
      <c r="BE3746" s="23" t="str">
        <f t="shared" si="588"/>
        <v>EMF nein</v>
      </c>
      <c r="BF3746" s="23" t="str">
        <f t="shared" si="586"/>
        <v/>
      </c>
      <c r="BG3746" s="23" t="str">
        <f t="shared" si="587"/>
        <v/>
      </c>
      <c r="BH3746" s="23">
        <f t="shared" si="589"/>
        <v>0</v>
      </c>
      <c r="BO3746" s="2" t="s">
        <v>14983</v>
      </c>
      <c r="BP3746" s="3">
        <v>1</v>
      </c>
      <c r="BQ3746" s="2" t="s">
        <v>14984</v>
      </c>
    </row>
    <row r="3747" spans="1:69" ht="16.149999999999999" customHeight="1" x14ac:dyDescent="0.25">
      <c r="A3747" s="93">
        <v>3746</v>
      </c>
      <c r="B3747" s="2" t="s">
        <v>69</v>
      </c>
      <c r="C3747" s="116" t="s">
        <v>3198</v>
      </c>
      <c r="D3747" s="2" t="s">
        <v>1097</v>
      </c>
      <c r="E3747" s="2" t="s">
        <v>14985</v>
      </c>
      <c r="F3747" s="67">
        <v>43666</v>
      </c>
      <c r="G3747" s="3">
        <f t="shared" si="582"/>
        <v>7</v>
      </c>
      <c r="H3747" s="3">
        <f t="shared" si="584"/>
        <v>2019</v>
      </c>
      <c r="I3747" s="92">
        <v>0.76041666666666696</v>
      </c>
      <c r="J3747" s="20">
        <f t="shared" si="585"/>
        <v>18</v>
      </c>
      <c r="K3747" s="5" t="str">
        <f t="shared" si="583"/>
        <v>ja</v>
      </c>
      <c r="L3747" s="5" t="s">
        <v>91</v>
      </c>
      <c r="M3747" s="6" t="s">
        <v>115</v>
      </c>
      <c r="N3747" s="5">
        <v>56</v>
      </c>
      <c r="O3747" s="2" t="s">
        <v>75</v>
      </c>
      <c r="P3747" s="127" t="s">
        <v>22338</v>
      </c>
      <c r="R3747" s="158" t="s">
        <v>77</v>
      </c>
      <c r="S3747" s="2" t="s">
        <v>14762</v>
      </c>
      <c r="T3747" s="6" t="s">
        <v>80</v>
      </c>
      <c r="X3747" s="2">
        <v>85</v>
      </c>
      <c r="Y3747" s="2" t="s">
        <v>83</v>
      </c>
      <c r="Z3747" s="2" t="s">
        <v>84</v>
      </c>
      <c r="AA3747" s="2">
        <v>85</v>
      </c>
      <c r="AB3747" s="2" t="s">
        <v>81</v>
      </c>
      <c r="AC3747" s="2" t="s">
        <v>84</v>
      </c>
      <c r="AD3747" s="2">
        <v>85</v>
      </c>
      <c r="AE3747" s="2" t="s">
        <v>83</v>
      </c>
      <c r="AF3747" s="2" t="s">
        <v>84</v>
      </c>
      <c r="BE3747" s="23" t="str">
        <f t="shared" si="588"/>
        <v>EMF nein</v>
      </c>
      <c r="BF3747" s="23" t="str">
        <f t="shared" si="586"/>
        <v/>
      </c>
      <c r="BG3747" s="23" t="str">
        <f t="shared" si="587"/>
        <v/>
      </c>
      <c r="BH3747" s="23">
        <f t="shared" si="589"/>
        <v>0</v>
      </c>
      <c r="BO3747" s="17" t="s">
        <v>14986</v>
      </c>
      <c r="BP3747" s="3">
        <v>1</v>
      </c>
      <c r="BQ3747" s="2" t="s">
        <v>14987</v>
      </c>
    </row>
    <row r="3748" spans="1:69" ht="16.149999999999999" customHeight="1" x14ac:dyDescent="0.25">
      <c r="A3748" s="74">
        <v>3747</v>
      </c>
      <c r="B3748" s="74" t="s">
        <v>211</v>
      </c>
      <c r="C3748" s="74" t="s">
        <v>6420</v>
      </c>
      <c r="D3748" s="74" t="s">
        <v>1097</v>
      </c>
      <c r="E3748" s="74" t="s">
        <v>11197</v>
      </c>
      <c r="F3748" s="117">
        <v>42937</v>
      </c>
      <c r="G3748" s="3">
        <f t="shared" si="582"/>
        <v>7</v>
      </c>
      <c r="H3748" s="3">
        <f t="shared" si="584"/>
        <v>2017</v>
      </c>
      <c r="I3748" s="2">
        <v>11</v>
      </c>
      <c r="J3748" s="20">
        <f t="shared" si="585"/>
        <v>0</v>
      </c>
      <c r="K3748" s="5" t="str">
        <f t="shared" si="583"/>
        <v>ja</v>
      </c>
      <c r="L3748" s="5" t="s">
        <v>11105</v>
      </c>
      <c r="M3748" s="6" t="s">
        <v>100</v>
      </c>
      <c r="N3748" s="5">
        <v>62</v>
      </c>
      <c r="O3748" s="2" t="s">
        <v>126</v>
      </c>
      <c r="P3748" s="127" t="s">
        <v>1027</v>
      </c>
      <c r="R3748" s="6" t="s">
        <v>789</v>
      </c>
      <c r="T3748" s="6" t="s">
        <v>80</v>
      </c>
      <c r="X3748" s="2">
        <v>421</v>
      </c>
      <c r="Y3748" s="2" t="s">
        <v>81</v>
      </c>
      <c r="Z3748" s="2" t="s">
        <v>82</v>
      </c>
      <c r="AD3748" s="2">
        <v>421</v>
      </c>
      <c r="AE3748" s="2" t="s">
        <v>81</v>
      </c>
      <c r="AF3748" s="2" t="s">
        <v>82</v>
      </c>
      <c r="BE3748" s="23" t="str">
        <f t="shared" si="588"/>
        <v>EMF ja</v>
      </c>
      <c r="BF3748" s="23">
        <f t="shared" si="586"/>
        <v>70</v>
      </c>
      <c r="BG3748" s="23" t="str">
        <f t="shared" si="587"/>
        <v>&lt;100m</v>
      </c>
      <c r="BH3748" s="23">
        <f t="shared" si="589"/>
        <v>1</v>
      </c>
      <c r="BM3748" s="2" t="s">
        <v>162</v>
      </c>
      <c r="BN3748" s="2">
        <v>70</v>
      </c>
      <c r="BO3748" s="2" t="s">
        <v>14988</v>
      </c>
      <c r="BP3748" s="3">
        <v>1</v>
      </c>
      <c r="BQ3748" s="2" t="s">
        <v>14989</v>
      </c>
    </row>
    <row r="3749" spans="1:69" ht="16.149999999999999" customHeight="1" x14ac:dyDescent="0.25">
      <c r="A3749" s="93">
        <v>3748</v>
      </c>
      <c r="B3749" s="2" t="s">
        <v>211</v>
      </c>
      <c r="C3749" s="2" t="s">
        <v>4951</v>
      </c>
      <c r="D3749" s="2" t="s">
        <v>89</v>
      </c>
      <c r="E3749" s="2" t="s">
        <v>14990</v>
      </c>
      <c r="F3749" s="67">
        <v>43667</v>
      </c>
      <c r="G3749" s="3">
        <f t="shared" si="582"/>
        <v>7</v>
      </c>
      <c r="H3749" s="3">
        <f t="shared" si="584"/>
        <v>2019</v>
      </c>
      <c r="I3749" s="92">
        <v>0.39583333333333298</v>
      </c>
      <c r="J3749" s="20">
        <f t="shared" si="585"/>
        <v>9</v>
      </c>
      <c r="K3749" s="5" t="str">
        <f t="shared" si="583"/>
        <v>ja</v>
      </c>
      <c r="L3749" s="5" t="s">
        <v>91</v>
      </c>
      <c r="M3749" s="6" t="s">
        <v>115</v>
      </c>
      <c r="N3749" s="5">
        <v>52</v>
      </c>
      <c r="O3749" s="2" t="s">
        <v>126</v>
      </c>
      <c r="P3749" s="5" t="s">
        <v>14991</v>
      </c>
      <c r="R3749" s="6" t="s">
        <v>77</v>
      </c>
      <c r="T3749" s="6" t="s">
        <v>80</v>
      </c>
      <c r="X3749" s="2">
        <v>632</v>
      </c>
      <c r="Y3749" s="2" t="s">
        <v>81</v>
      </c>
      <c r="Z3749" s="2" t="s">
        <v>82</v>
      </c>
      <c r="AD3749" s="2">
        <v>632</v>
      </c>
      <c r="AE3749" s="2" t="s">
        <v>83</v>
      </c>
      <c r="AF3749" s="2" t="s">
        <v>82</v>
      </c>
      <c r="BE3749" s="23" t="str">
        <f t="shared" si="588"/>
        <v>EMF nein</v>
      </c>
      <c r="BF3749" s="23" t="str">
        <f t="shared" si="586"/>
        <v/>
      </c>
      <c r="BG3749" s="23" t="str">
        <f t="shared" si="587"/>
        <v/>
      </c>
      <c r="BH3749" s="23">
        <f t="shared" si="589"/>
        <v>0</v>
      </c>
      <c r="BO3749" s="2" t="s">
        <v>14992</v>
      </c>
      <c r="BP3749" s="3">
        <v>1</v>
      </c>
      <c r="BQ3749" s="2" t="s">
        <v>14993</v>
      </c>
    </row>
    <row r="3750" spans="1:69" ht="16.149999999999999" customHeight="1" x14ac:dyDescent="0.25">
      <c r="A3750" s="1">
        <v>3749</v>
      </c>
      <c r="B3750" s="2" t="s">
        <v>87</v>
      </c>
      <c r="C3750" s="2" t="s">
        <v>14994</v>
      </c>
      <c r="D3750" s="2" t="s">
        <v>124</v>
      </c>
      <c r="E3750" s="2" t="s">
        <v>3301</v>
      </c>
      <c r="F3750" s="67">
        <v>43666</v>
      </c>
      <c r="G3750" s="3">
        <f t="shared" si="582"/>
        <v>7</v>
      </c>
      <c r="H3750" s="3">
        <f t="shared" si="584"/>
        <v>2019</v>
      </c>
      <c r="J3750" s="20" t="str">
        <f t="shared" si="585"/>
        <v/>
      </c>
      <c r="K3750" s="5" t="str">
        <f t="shared" si="583"/>
        <v>ja</v>
      </c>
      <c r="L3750" s="5" t="s">
        <v>73</v>
      </c>
      <c r="M3750" s="6" t="s">
        <v>74</v>
      </c>
      <c r="N3750" s="5">
        <v>79</v>
      </c>
      <c r="O3750" s="5" t="s">
        <v>5139</v>
      </c>
      <c r="P3750" s="127" t="s">
        <v>14995</v>
      </c>
      <c r="R3750" s="6" t="s">
        <v>77</v>
      </c>
      <c r="T3750" s="6" t="s">
        <v>80</v>
      </c>
      <c r="V3750" s="127" t="s">
        <v>109</v>
      </c>
      <c r="X3750" s="2">
        <v>300</v>
      </c>
      <c r="Z3750" s="2" t="s">
        <v>84</v>
      </c>
      <c r="AD3750" s="2">
        <v>300</v>
      </c>
      <c r="AE3750" s="2" t="s">
        <v>109</v>
      </c>
      <c r="AF3750" s="2" t="s">
        <v>84</v>
      </c>
      <c r="BE3750" s="23" t="str">
        <f t="shared" si="588"/>
        <v>EMF nein</v>
      </c>
      <c r="BF3750" s="23" t="str">
        <f t="shared" si="586"/>
        <v/>
      </c>
      <c r="BG3750" s="23" t="str">
        <f t="shared" si="587"/>
        <v/>
      </c>
      <c r="BH3750" s="23">
        <f t="shared" si="589"/>
        <v>0</v>
      </c>
      <c r="BO3750" s="2" t="s">
        <v>14996</v>
      </c>
      <c r="BP3750" s="3">
        <v>1</v>
      </c>
      <c r="BQ3750" s="2" t="s">
        <v>14997</v>
      </c>
    </row>
    <row r="3751" spans="1:69" ht="16.149999999999999" customHeight="1" x14ac:dyDescent="0.25">
      <c r="A3751" s="93">
        <v>3750</v>
      </c>
      <c r="B3751" s="2" t="s">
        <v>135</v>
      </c>
      <c r="C3751" s="75" t="s">
        <v>14998</v>
      </c>
      <c r="D3751" s="2" t="s">
        <v>124</v>
      </c>
      <c r="E3751" s="2" t="s">
        <v>14999</v>
      </c>
      <c r="F3751" s="67">
        <v>43668</v>
      </c>
      <c r="G3751" s="3">
        <f t="shared" si="582"/>
        <v>7</v>
      </c>
      <c r="H3751" s="3">
        <f t="shared" si="584"/>
        <v>2019</v>
      </c>
      <c r="I3751" s="92">
        <v>0.30208333333333331</v>
      </c>
      <c r="J3751" s="20">
        <f t="shared" si="585"/>
        <v>7</v>
      </c>
      <c r="K3751" s="5" t="str">
        <f t="shared" si="583"/>
        <v>ja</v>
      </c>
      <c r="L3751" s="5" t="s">
        <v>73</v>
      </c>
      <c r="M3751" s="6" t="s">
        <v>139</v>
      </c>
      <c r="N3751" s="5">
        <v>39</v>
      </c>
      <c r="O3751" s="2" t="s">
        <v>126</v>
      </c>
      <c r="P3751" s="127" t="s">
        <v>15000</v>
      </c>
      <c r="R3751" s="6" t="s">
        <v>77</v>
      </c>
      <c r="U3751" s="2" t="s">
        <v>208</v>
      </c>
      <c r="V3751" s="127" t="s">
        <v>80</v>
      </c>
      <c r="BE3751" s="23" t="str">
        <f t="shared" si="588"/>
        <v>EMF nein</v>
      </c>
      <c r="BF3751" s="23" t="str">
        <f t="shared" si="586"/>
        <v/>
      </c>
      <c r="BG3751" s="23" t="str">
        <f t="shared" si="587"/>
        <v/>
      </c>
      <c r="BH3751" s="23">
        <f t="shared" si="589"/>
        <v>0</v>
      </c>
      <c r="BO3751" s="2" t="s">
        <v>15001</v>
      </c>
      <c r="BP3751" s="3">
        <v>1</v>
      </c>
      <c r="BQ3751" s="2" t="s">
        <v>15002</v>
      </c>
    </row>
    <row r="3752" spans="1:69" ht="16.149999999999999" customHeight="1" x14ac:dyDescent="0.25">
      <c r="A3752" s="1">
        <v>3751</v>
      </c>
      <c r="B3752" s="2" t="s">
        <v>211</v>
      </c>
      <c r="C3752" s="116" t="s">
        <v>15003</v>
      </c>
      <c r="D3752" s="2" t="s">
        <v>124</v>
      </c>
      <c r="E3752" s="2" t="s">
        <v>15004</v>
      </c>
      <c r="F3752" s="67">
        <v>43668</v>
      </c>
      <c r="G3752" s="3">
        <f t="shared" si="582"/>
        <v>7</v>
      </c>
      <c r="H3752" s="3">
        <f t="shared" si="584"/>
        <v>2019</v>
      </c>
      <c r="I3752" s="92">
        <v>0.82986111111111105</v>
      </c>
      <c r="J3752" s="20">
        <f t="shared" si="585"/>
        <v>19</v>
      </c>
      <c r="K3752" s="5" t="str">
        <f t="shared" si="583"/>
        <v>ja</v>
      </c>
      <c r="L3752" s="5" t="s">
        <v>73</v>
      </c>
      <c r="M3752" s="6" t="s">
        <v>74</v>
      </c>
      <c r="N3752" s="5">
        <v>25</v>
      </c>
      <c r="O3752" s="2" t="s">
        <v>140</v>
      </c>
      <c r="P3752" s="127" t="s">
        <v>15005</v>
      </c>
      <c r="R3752" s="6" t="s">
        <v>77</v>
      </c>
      <c r="T3752" s="6" t="s">
        <v>202</v>
      </c>
      <c r="U3752" s="2" t="s">
        <v>74</v>
      </c>
      <c r="V3752" s="127" t="s">
        <v>80</v>
      </c>
      <c r="X3752" s="2">
        <v>40</v>
      </c>
      <c r="Y3752" s="2" t="s">
        <v>94</v>
      </c>
      <c r="Z3752" s="2" t="s">
        <v>84</v>
      </c>
      <c r="AA3752" s="2">
        <v>50</v>
      </c>
      <c r="AB3752" s="2" t="s">
        <v>94</v>
      </c>
      <c r="AC3752" s="2" t="s">
        <v>84</v>
      </c>
      <c r="AD3752" s="2">
        <v>50</v>
      </c>
      <c r="AE3752" s="2" t="s">
        <v>94</v>
      </c>
      <c r="AF3752" s="2" t="s">
        <v>84</v>
      </c>
      <c r="BE3752" s="23" t="str">
        <f t="shared" si="588"/>
        <v>EMF ja</v>
      </c>
      <c r="BF3752" s="23">
        <f t="shared" si="586"/>
        <v>10</v>
      </c>
      <c r="BG3752" s="23" t="str">
        <f t="shared" si="587"/>
        <v>&lt;100m</v>
      </c>
      <c r="BH3752" s="23">
        <f t="shared" si="589"/>
        <v>2</v>
      </c>
      <c r="BK3752" s="2" t="s">
        <v>162</v>
      </c>
      <c r="BL3752" s="2">
        <v>1000</v>
      </c>
      <c r="BM3752" s="2" t="s">
        <v>162</v>
      </c>
      <c r="BN3752" s="2">
        <v>10</v>
      </c>
      <c r="BO3752" s="2" t="s">
        <v>15006</v>
      </c>
      <c r="BP3752" s="3">
        <v>1</v>
      </c>
      <c r="BQ3752" s="2" t="s">
        <v>15007</v>
      </c>
    </row>
    <row r="3753" spans="1:69" ht="16.149999999999999" customHeight="1" x14ac:dyDescent="0.25">
      <c r="A3753" s="93">
        <v>3752</v>
      </c>
      <c r="B3753" s="2" t="s">
        <v>211</v>
      </c>
      <c r="C3753" s="2" t="s">
        <v>9210</v>
      </c>
      <c r="D3753" s="2" t="s">
        <v>364</v>
      </c>
      <c r="E3753" s="2" t="s">
        <v>15008</v>
      </c>
      <c r="F3753" s="67">
        <v>43667</v>
      </c>
      <c r="G3753" s="3">
        <f t="shared" si="582"/>
        <v>7</v>
      </c>
      <c r="H3753" s="3">
        <f t="shared" si="584"/>
        <v>2019</v>
      </c>
      <c r="J3753" s="20" t="str">
        <f t="shared" si="585"/>
        <v/>
      </c>
      <c r="K3753" s="5" t="str">
        <f t="shared" si="583"/>
        <v>ja</v>
      </c>
      <c r="L3753" s="5" t="s">
        <v>91</v>
      </c>
      <c r="M3753" s="6" t="s">
        <v>74</v>
      </c>
      <c r="N3753" s="5">
        <v>66</v>
      </c>
      <c r="O3753" s="2" t="s">
        <v>126</v>
      </c>
      <c r="P3753" s="127" t="s">
        <v>15009</v>
      </c>
      <c r="R3753" s="6" t="s">
        <v>77</v>
      </c>
      <c r="S3753" s="2" t="s">
        <v>93</v>
      </c>
      <c r="T3753" s="6" t="s">
        <v>80</v>
      </c>
      <c r="V3753" s="127"/>
      <c r="W3753" s="127" t="s">
        <v>15010</v>
      </c>
      <c r="BE3753" s="23" t="str">
        <f t="shared" si="588"/>
        <v>EMF ja</v>
      </c>
      <c r="BF3753" s="23">
        <f t="shared" si="586"/>
        <v>600</v>
      </c>
      <c r="BG3753" s="23" t="str">
        <f t="shared" si="587"/>
        <v>500+m</v>
      </c>
      <c r="BH3753" s="23">
        <f t="shared" si="589"/>
        <v>1</v>
      </c>
      <c r="BM3753" s="2" t="s">
        <v>162</v>
      </c>
      <c r="BN3753" s="2">
        <v>600</v>
      </c>
      <c r="BO3753" s="2" t="s">
        <v>15011</v>
      </c>
      <c r="BP3753" s="3">
        <v>1</v>
      </c>
      <c r="BQ3753" s="2" t="s">
        <v>15012</v>
      </c>
    </row>
    <row r="3754" spans="1:69" ht="16.149999999999999" customHeight="1" x14ac:dyDescent="0.25">
      <c r="A3754" s="99">
        <v>3753</v>
      </c>
      <c r="B3754" s="2" t="s">
        <v>211</v>
      </c>
      <c r="C3754" s="2" t="s">
        <v>15013</v>
      </c>
      <c r="D3754" s="2" t="s">
        <v>158</v>
      </c>
      <c r="E3754" s="2" t="s">
        <v>247</v>
      </c>
      <c r="F3754" s="67">
        <v>43667</v>
      </c>
      <c r="G3754" s="3">
        <f t="shared" si="582"/>
        <v>7</v>
      </c>
      <c r="H3754" s="3">
        <f t="shared" si="584"/>
        <v>2019</v>
      </c>
      <c r="I3754" s="92">
        <v>0.8125</v>
      </c>
      <c r="J3754" s="20">
        <f t="shared" si="585"/>
        <v>19</v>
      </c>
      <c r="K3754" s="5" t="str">
        <f t="shared" si="583"/>
        <v>ja</v>
      </c>
      <c r="L3754" s="5" t="s">
        <v>91</v>
      </c>
      <c r="M3754" s="6" t="s">
        <v>4938</v>
      </c>
      <c r="O3754" s="2" t="s">
        <v>126</v>
      </c>
      <c r="P3754" s="127" t="s">
        <v>15014</v>
      </c>
      <c r="R3754" s="6" t="s">
        <v>77</v>
      </c>
      <c r="T3754" s="6" t="s">
        <v>80</v>
      </c>
      <c r="V3754" s="127" t="s">
        <v>80</v>
      </c>
      <c r="BE3754" s="23" t="str">
        <f t="shared" si="588"/>
        <v>EMF ja</v>
      </c>
      <c r="BF3754" s="23" t="str">
        <f t="shared" si="586"/>
        <v/>
      </c>
      <c r="BG3754" s="23" t="str">
        <f t="shared" si="587"/>
        <v/>
      </c>
      <c r="BH3754" s="23">
        <f t="shared" si="589"/>
        <v>1</v>
      </c>
      <c r="BM3754" s="2" t="s">
        <v>109</v>
      </c>
      <c r="BN3754" s="2" t="s">
        <v>109</v>
      </c>
      <c r="BO3754" s="2" t="s">
        <v>15015</v>
      </c>
      <c r="BP3754" s="3">
        <v>1</v>
      </c>
      <c r="BQ3754" s="2" t="s">
        <v>15016</v>
      </c>
    </row>
    <row r="3755" spans="1:69" ht="16.149999999999999" customHeight="1" x14ac:dyDescent="0.25">
      <c r="A3755" s="1">
        <v>3754</v>
      </c>
      <c r="B3755" s="2" t="s">
        <v>211</v>
      </c>
      <c r="C3755" s="2" t="s">
        <v>10498</v>
      </c>
      <c r="D3755" s="2" t="s">
        <v>371</v>
      </c>
      <c r="E3755" s="2" t="s">
        <v>15017</v>
      </c>
      <c r="F3755" s="67">
        <v>43667</v>
      </c>
      <c r="G3755" s="3">
        <f t="shared" si="582"/>
        <v>7</v>
      </c>
      <c r="H3755" s="3">
        <f t="shared" si="584"/>
        <v>2019</v>
      </c>
      <c r="I3755" s="92">
        <v>0.59375</v>
      </c>
      <c r="J3755" s="20">
        <f t="shared" si="585"/>
        <v>14</v>
      </c>
      <c r="K3755" s="5" t="str">
        <f t="shared" si="583"/>
        <v>ja</v>
      </c>
      <c r="L3755" s="5" t="s">
        <v>91</v>
      </c>
      <c r="M3755" s="6" t="s">
        <v>115</v>
      </c>
      <c r="N3755" s="5">
        <v>35</v>
      </c>
      <c r="O3755" s="2" t="s">
        <v>126</v>
      </c>
      <c r="P3755" s="127" t="s">
        <v>15018</v>
      </c>
      <c r="R3755" s="6" t="s">
        <v>77</v>
      </c>
      <c r="T3755" s="6" t="s">
        <v>80</v>
      </c>
      <c r="U3755" s="2" t="s">
        <v>74</v>
      </c>
      <c r="V3755" s="127"/>
      <c r="X3755" s="2">
        <v>311</v>
      </c>
      <c r="Y3755" s="2" t="s">
        <v>81</v>
      </c>
      <c r="Z3755" s="2" t="s">
        <v>161</v>
      </c>
      <c r="AA3755" s="2">
        <v>311</v>
      </c>
      <c r="AB3755" s="2" t="s">
        <v>81</v>
      </c>
      <c r="AC3755" s="2" t="s">
        <v>161</v>
      </c>
      <c r="AD3755" s="2">
        <v>311</v>
      </c>
      <c r="AE3755" s="2" t="s">
        <v>81</v>
      </c>
      <c r="AF3755" s="2" t="s">
        <v>161</v>
      </c>
      <c r="AJ3755" s="2">
        <v>546</v>
      </c>
      <c r="AK3755" s="2" t="s">
        <v>81</v>
      </c>
      <c r="AL3755" s="2" t="s">
        <v>161</v>
      </c>
      <c r="AM3755" s="2">
        <v>546</v>
      </c>
      <c r="AN3755" s="2" t="s">
        <v>81</v>
      </c>
      <c r="AO3755" s="2" t="s">
        <v>161</v>
      </c>
      <c r="AP3755" s="2">
        <v>546</v>
      </c>
      <c r="AQ3755" s="2" t="s">
        <v>81</v>
      </c>
      <c r="AR3755" s="2" t="s">
        <v>161</v>
      </c>
      <c r="BE3755" s="23" t="str">
        <f t="shared" si="588"/>
        <v>EMF nein</v>
      </c>
      <c r="BF3755" s="23" t="str">
        <f t="shared" si="586"/>
        <v/>
      </c>
      <c r="BG3755" s="23" t="str">
        <f t="shared" si="587"/>
        <v/>
      </c>
      <c r="BH3755" s="23">
        <f t="shared" si="589"/>
        <v>0</v>
      </c>
      <c r="BO3755" s="2" t="s">
        <v>15019</v>
      </c>
      <c r="BP3755" s="3">
        <v>1</v>
      </c>
      <c r="BQ3755" s="2" t="s">
        <v>15020</v>
      </c>
    </row>
    <row r="3756" spans="1:69" ht="16.149999999999999" customHeight="1" x14ac:dyDescent="0.25">
      <c r="A3756" s="93">
        <v>3755</v>
      </c>
      <c r="B3756" s="2" t="s">
        <v>211</v>
      </c>
      <c r="C3756" s="2" t="s">
        <v>5230</v>
      </c>
      <c r="D3756" s="2" t="s">
        <v>71</v>
      </c>
      <c r="E3756" s="2" t="s">
        <v>15021</v>
      </c>
      <c r="F3756" s="67">
        <v>43667</v>
      </c>
      <c r="G3756" s="3">
        <f t="shared" si="582"/>
        <v>7</v>
      </c>
      <c r="H3756" s="3">
        <f t="shared" si="584"/>
        <v>2019</v>
      </c>
      <c r="I3756" s="92">
        <v>0.625</v>
      </c>
      <c r="J3756" s="20">
        <f t="shared" si="585"/>
        <v>15</v>
      </c>
      <c r="K3756" s="5" t="str">
        <f t="shared" si="583"/>
        <v>ja</v>
      </c>
      <c r="L3756" s="5" t="s">
        <v>91</v>
      </c>
      <c r="M3756" s="6" t="s">
        <v>100</v>
      </c>
      <c r="N3756" s="5">
        <v>32</v>
      </c>
      <c r="O3756" s="2" t="s">
        <v>75</v>
      </c>
      <c r="P3756" s="127" t="s">
        <v>15022</v>
      </c>
      <c r="R3756" s="6" t="s">
        <v>77</v>
      </c>
      <c r="V3756" s="127"/>
      <c r="X3756" s="2">
        <v>382</v>
      </c>
      <c r="Y3756" s="2" t="s">
        <v>81</v>
      </c>
      <c r="Z3756" s="2" t="s">
        <v>168</v>
      </c>
      <c r="AA3756" s="2">
        <v>383</v>
      </c>
      <c r="AB3756" s="2" t="s">
        <v>81</v>
      </c>
      <c r="AC3756" s="2" t="s">
        <v>168</v>
      </c>
      <c r="AD3756" s="2">
        <v>383</v>
      </c>
      <c r="AE3756" s="2" t="s">
        <v>81</v>
      </c>
      <c r="AF3756" s="2" t="s">
        <v>168</v>
      </c>
      <c r="BE3756" s="23" t="str">
        <f t="shared" si="588"/>
        <v>EMF nein</v>
      </c>
      <c r="BF3756" s="23" t="str">
        <f t="shared" si="586"/>
        <v/>
      </c>
      <c r="BG3756" s="23" t="str">
        <f t="shared" si="587"/>
        <v/>
      </c>
      <c r="BH3756" s="23">
        <f t="shared" si="589"/>
        <v>0</v>
      </c>
      <c r="BO3756" s="2" t="s">
        <v>15023</v>
      </c>
      <c r="BP3756" s="3">
        <v>1</v>
      </c>
      <c r="BQ3756" s="2" t="s">
        <v>15024</v>
      </c>
    </row>
    <row r="3757" spans="1:69" ht="16.149999999999999" customHeight="1" x14ac:dyDescent="0.25">
      <c r="A3757" s="1">
        <v>3756</v>
      </c>
      <c r="B3757" s="2" t="s">
        <v>211</v>
      </c>
      <c r="C3757" s="2" t="s">
        <v>15025</v>
      </c>
      <c r="E3757" s="2" t="s">
        <v>15026</v>
      </c>
      <c r="F3757" s="67">
        <v>43666</v>
      </c>
      <c r="G3757" s="3">
        <f t="shared" si="582"/>
        <v>7</v>
      </c>
      <c r="H3757" s="3">
        <f t="shared" si="584"/>
        <v>2019</v>
      </c>
      <c r="I3757" s="92">
        <v>0.125</v>
      </c>
      <c r="J3757" s="20">
        <f t="shared" si="585"/>
        <v>3</v>
      </c>
      <c r="K3757" s="5" t="str">
        <f t="shared" si="583"/>
        <v>ja</v>
      </c>
      <c r="L3757" s="5" t="s">
        <v>73</v>
      </c>
      <c r="M3757" s="6" t="s">
        <v>74</v>
      </c>
      <c r="N3757" s="5">
        <v>24</v>
      </c>
      <c r="O3757" s="2" t="s">
        <v>5139</v>
      </c>
      <c r="P3757" s="127" t="s">
        <v>15027</v>
      </c>
      <c r="R3757" s="6" t="s">
        <v>77</v>
      </c>
      <c r="T3757" s="6" t="s">
        <v>80</v>
      </c>
      <c r="V3757" s="127"/>
      <c r="X3757" s="2">
        <v>545</v>
      </c>
      <c r="Y3757" s="2" t="s">
        <v>81</v>
      </c>
      <c r="Z3757" s="2" t="s">
        <v>168</v>
      </c>
      <c r="AA3757" s="2">
        <v>545</v>
      </c>
      <c r="AB3757" s="2" t="s">
        <v>81</v>
      </c>
      <c r="AC3757" s="2" t="s">
        <v>168</v>
      </c>
      <c r="AD3757" s="2">
        <v>545</v>
      </c>
      <c r="AE3757" s="2" t="s">
        <v>83</v>
      </c>
      <c r="AF3757" s="2" t="s">
        <v>168</v>
      </c>
      <c r="AJ3757" s="2">
        <v>545</v>
      </c>
      <c r="AK3757" s="2" t="s">
        <v>81</v>
      </c>
      <c r="AL3757" s="2" t="s">
        <v>168</v>
      </c>
      <c r="AM3757" s="2">
        <v>545</v>
      </c>
      <c r="AN3757" s="2" t="s">
        <v>81</v>
      </c>
      <c r="AO3757" s="2" t="s">
        <v>168</v>
      </c>
      <c r="AP3757" s="2">
        <v>545</v>
      </c>
      <c r="AQ3757" s="2" t="s">
        <v>83</v>
      </c>
      <c r="AR3757" s="2" t="s">
        <v>168</v>
      </c>
      <c r="BE3757" s="23" t="str">
        <f t="shared" si="588"/>
        <v>EMF nein</v>
      </c>
      <c r="BF3757" s="23" t="str">
        <f t="shared" si="586"/>
        <v/>
      </c>
      <c r="BG3757" s="23" t="str">
        <f t="shared" si="587"/>
        <v/>
      </c>
      <c r="BH3757" s="23">
        <f t="shared" si="589"/>
        <v>0</v>
      </c>
      <c r="BO3757" s="2" t="s">
        <v>15028</v>
      </c>
      <c r="BP3757" s="3">
        <v>1</v>
      </c>
      <c r="BQ3757" s="2" t="s">
        <v>15029</v>
      </c>
    </row>
    <row r="3758" spans="1:69" ht="15.75" customHeight="1" x14ac:dyDescent="0.25">
      <c r="A3758" s="1">
        <v>3757</v>
      </c>
      <c r="B3758" s="2" t="s">
        <v>211</v>
      </c>
      <c r="C3758" s="2" t="s">
        <v>8356</v>
      </c>
      <c r="D3758" s="2" t="s">
        <v>151</v>
      </c>
      <c r="E3758" s="2" t="s">
        <v>15030</v>
      </c>
      <c r="F3758" s="67">
        <v>43667</v>
      </c>
      <c r="G3758" s="3">
        <f t="shared" si="582"/>
        <v>7</v>
      </c>
      <c r="H3758" s="3">
        <f t="shared" si="584"/>
        <v>2019</v>
      </c>
      <c r="J3758" s="20" t="str">
        <f t="shared" si="585"/>
        <v/>
      </c>
      <c r="K3758" s="5" t="str">
        <f t="shared" si="583"/>
        <v>ja</v>
      </c>
      <c r="L3758" s="5" t="s">
        <v>91</v>
      </c>
      <c r="M3758" s="6" t="s">
        <v>100</v>
      </c>
      <c r="N3758" s="5">
        <v>65</v>
      </c>
      <c r="O3758" s="2" t="s">
        <v>126</v>
      </c>
      <c r="P3758" s="127" t="s">
        <v>15031</v>
      </c>
      <c r="R3758" s="6" t="s">
        <v>77</v>
      </c>
      <c r="T3758" s="6" t="s">
        <v>80</v>
      </c>
      <c r="V3758" s="127"/>
      <c r="X3758" s="2">
        <v>897</v>
      </c>
      <c r="Y3758" s="2" t="s">
        <v>81</v>
      </c>
      <c r="Z3758" s="2" t="s">
        <v>168</v>
      </c>
      <c r="AA3758" s="2">
        <v>897</v>
      </c>
      <c r="AB3758" s="2" t="s">
        <v>81</v>
      </c>
      <c r="AC3758" s="2" t="s">
        <v>168</v>
      </c>
      <c r="AD3758" s="2">
        <v>897</v>
      </c>
      <c r="AE3758" s="2" t="s">
        <v>81</v>
      </c>
      <c r="AF3758" s="2" t="s">
        <v>168</v>
      </c>
      <c r="BE3758" s="23" t="str">
        <f t="shared" si="588"/>
        <v>EMF nein</v>
      </c>
      <c r="BF3758" s="23" t="str">
        <f t="shared" si="586"/>
        <v/>
      </c>
      <c r="BG3758" s="23" t="str">
        <f t="shared" si="587"/>
        <v/>
      </c>
      <c r="BH3758" s="23">
        <f t="shared" si="589"/>
        <v>0</v>
      </c>
      <c r="BO3758" s="2" t="s">
        <v>15032</v>
      </c>
      <c r="BP3758" s="3">
        <v>1</v>
      </c>
      <c r="BQ3758" s="2" t="s">
        <v>15033</v>
      </c>
    </row>
    <row r="3759" spans="1:69" ht="16.149999999999999" customHeight="1" x14ac:dyDescent="0.25">
      <c r="A3759" s="1">
        <v>3758</v>
      </c>
      <c r="B3759" s="2" t="s">
        <v>211</v>
      </c>
      <c r="C3759" s="2" t="s">
        <v>15034</v>
      </c>
      <c r="D3759" s="2" t="s">
        <v>348</v>
      </c>
      <c r="E3759" s="2" t="s">
        <v>1111</v>
      </c>
      <c r="F3759" s="67">
        <v>43659</v>
      </c>
      <c r="G3759" s="3">
        <f t="shared" si="582"/>
        <v>7</v>
      </c>
      <c r="H3759" s="3">
        <f t="shared" si="584"/>
        <v>2019</v>
      </c>
      <c r="I3759" s="92">
        <v>3.125E-2</v>
      </c>
      <c r="J3759" s="20">
        <f t="shared" si="585"/>
        <v>0</v>
      </c>
      <c r="K3759" s="5" t="str">
        <f t="shared" si="583"/>
        <v>ja</v>
      </c>
      <c r="L3759" s="5" t="s">
        <v>91</v>
      </c>
      <c r="M3759" s="6" t="s">
        <v>74</v>
      </c>
      <c r="N3759" s="5">
        <v>21</v>
      </c>
      <c r="O3759" s="2" t="s">
        <v>126</v>
      </c>
      <c r="P3759" s="127" t="s">
        <v>15035</v>
      </c>
      <c r="R3759" s="6" t="s">
        <v>77</v>
      </c>
      <c r="T3759" s="6" t="s">
        <v>202</v>
      </c>
      <c r="V3759" s="127" t="s">
        <v>80</v>
      </c>
      <c r="X3759" s="2">
        <v>529</v>
      </c>
      <c r="Y3759" s="2" t="s">
        <v>83</v>
      </c>
      <c r="Z3759" s="2" t="s">
        <v>84</v>
      </c>
      <c r="AA3759" s="2">
        <v>529</v>
      </c>
      <c r="AB3759" s="2" t="s">
        <v>81</v>
      </c>
      <c r="AC3759" s="2" t="s">
        <v>84</v>
      </c>
      <c r="AD3759" s="2">
        <v>529</v>
      </c>
      <c r="AE3759" s="2" t="s">
        <v>83</v>
      </c>
      <c r="AF3759" s="2" t="s">
        <v>84</v>
      </c>
      <c r="AJ3759" s="2">
        <v>928</v>
      </c>
      <c r="AK3759" s="2" t="s">
        <v>81</v>
      </c>
      <c r="AL3759" s="2" t="s">
        <v>84</v>
      </c>
      <c r="AM3759" s="2">
        <v>928</v>
      </c>
      <c r="AN3759" s="2" t="s">
        <v>81</v>
      </c>
      <c r="AO3759" s="2" t="s">
        <v>84</v>
      </c>
      <c r="AP3759" s="2">
        <v>928</v>
      </c>
      <c r="AQ3759" s="2" t="s">
        <v>81</v>
      </c>
      <c r="AR3759" s="2" t="s">
        <v>84</v>
      </c>
      <c r="BE3759" s="23" t="str">
        <f t="shared" si="588"/>
        <v>EMF nein</v>
      </c>
      <c r="BF3759" s="23" t="str">
        <f t="shared" si="586"/>
        <v/>
      </c>
      <c r="BG3759" s="23" t="str">
        <f t="shared" si="587"/>
        <v/>
      </c>
      <c r="BH3759" s="23">
        <f t="shared" si="589"/>
        <v>0</v>
      </c>
      <c r="BO3759" s="2" t="s">
        <v>15036</v>
      </c>
      <c r="BP3759" s="3">
        <v>1</v>
      </c>
      <c r="BQ3759" s="2" t="s">
        <v>15037</v>
      </c>
    </row>
    <row r="3760" spans="1:69" ht="16.149999999999999" customHeight="1" x14ac:dyDescent="0.25">
      <c r="A3760" s="1">
        <v>3759</v>
      </c>
      <c r="B3760" s="2" t="s">
        <v>87</v>
      </c>
      <c r="C3760" s="2" t="s">
        <v>13505</v>
      </c>
      <c r="D3760" s="2" t="s">
        <v>192</v>
      </c>
      <c r="E3760" s="2" t="s">
        <v>4528</v>
      </c>
      <c r="F3760" s="67">
        <v>43667</v>
      </c>
      <c r="G3760" s="3">
        <f t="shared" si="582"/>
        <v>7</v>
      </c>
      <c r="H3760" s="3">
        <f t="shared" si="584"/>
        <v>2019</v>
      </c>
      <c r="J3760" s="20" t="str">
        <f t="shared" si="585"/>
        <v/>
      </c>
      <c r="K3760" s="5" t="str">
        <f t="shared" si="583"/>
        <v>ja</v>
      </c>
      <c r="L3760" s="5" t="s">
        <v>91</v>
      </c>
      <c r="M3760" s="6" t="s">
        <v>74</v>
      </c>
      <c r="N3760" s="5">
        <v>72</v>
      </c>
      <c r="O3760" s="5" t="s">
        <v>5139</v>
      </c>
      <c r="P3760" s="127" t="s">
        <v>9932</v>
      </c>
      <c r="V3760" s="127"/>
      <c r="BE3760" s="23" t="str">
        <f t="shared" si="588"/>
        <v>EMF nein</v>
      </c>
      <c r="BF3760" s="23" t="str">
        <f t="shared" si="586"/>
        <v/>
      </c>
      <c r="BG3760" s="23" t="str">
        <f t="shared" si="587"/>
        <v/>
      </c>
      <c r="BH3760" s="23">
        <f t="shared" si="589"/>
        <v>0</v>
      </c>
      <c r="BP3760" s="3">
        <v>1</v>
      </c>
      <c r="BQ3760" s="2" t="s">
        <v>15038</v>
      </c>
    </row>
    <row r="3761" spans="1:70" ht="16.149999999999999" customHeight="1" x14ac:dyDescent="0.25">
      <c r="A3761" s="135">
        <v>3760</v>
      </c>
      <c r="B3761" s="2" t="s">
        <v>211</v>
      </c>
      <c r="C3761" s="116" t="s">
        <v>15039</v>
      </c>
      <c r="D3761" s="2" t="s">
        <v>206</v>
      </c>
      <c r="E3761" s="2" t="s">
        <v>15040</v>
      </c>
      <c r="F3761" s="67">
        <v>43667</v>
      </c>
      <c r="G3761" s="3">
        <f t="shared" si="582"/>
        <v>7</v>
      </c>
      <c r="H3761" s="3">
        <f t="shared" si="584"/>
        <v>2019</v>
      </c>
      <c r="I3761" s="92">
        <v>0.90972222222222199</v>
      </c>
      <c r="J3761" s="20">
        <f t="shared" si="585"/>
        <v>21</v>
      </c>
      <c r="K3761" s="5" t="str">
        <f t="shared" si="583"/>
        <v>ja</v>
      </c>
      <c r="L3761" s="5" t="s">
        <v>91</v>
      </c>
      <c r="M3761" s="6" t="s">
        <v>100</v>
      </c>
      <c r="N3761" s="5">
        <v>61</v>
      </c>
      <c r="O3761" s="2" t="s">
        <v>126</v>
      </c>
      <c r="P3761" s="127" t="s">
        <v>15041</v>
      </c>
      <c r="R3761" s="6" t="s">
        <v>77</v>
      </c>
      <c r="T3761" s="6" t="s">
        <v>202</v>
      </c>
      <c r="V3761" s="127"/>
      <c r="X3761" s="2">
        <v>1840</v>
      </c>
      <c r="Y3761" s="2" t="s">
        <v>81</v>
      </c>
      <c r="Z3761" s="2" t="s">
        <v>84</v>
      </c>
      <c r="AD3761" s="2">
        <v>1840</v>
      </c>
      <c r="AE3761" s="2" t="s">
        <v>83</v>
      </c>
      <c r="AF3761" s="2" t="s">
        <v>84</v>
      </c>
      <c r="AJ3761" s="2">
        <v>1840</v>
      </c>
      <c r="AK3761" s="2" t="s">
        <v>81</v>
      </c>
      <c r="AL3761" s="2" t="s">
        <v>84</v>
      </c>
      <c r="AP3761" s="2">
        <v>1840</v>
      </c>
      <c r="AQ3761" s="2" t="s">
        <v>83</v>
      </c>
      <c r="AR3761" s="2" t="s">
        <v>84</v>
      </c>
      <c r="AV3761" s="2">
        <v>1320</v>
      </c>
      <c r="AW3761" s="2" t="s">
        <v>83</v>
      </c>
      <c r="AX3761" s="2" t="s">
        <v>168</v>
      </c>
      <c r="AY3761" s="2">
        <v>1320</v>
      </c>
      <c r="AZ3761" s="2" t="s">
        <v>81</v>
      </c>
      <c r="BA3761" s="2" t="s">
        <v>168</v>
      </c>
      <c r="BB3761" s="2">
        <v>1320</v>
      </c>
      <c r="BC3761" s="2" t="s">
        <v>83</v>
      </c>
      <c r="BD3761" s="2" t="s">
        <v>168</v>
      </c>
      <c r="BE3761" s="23" t="str">
        <f t="shared" si="588"/>
        <v>EMF nein</v>
      </c>
      <c r="BF3761" s="23" t="str">
        <f t="shared" si="586"/>
        <v/>
      </c>
      <c r="BG3761" s="23" t="str">
        <f t="shared" si="587"/>
        <v/>
      </c>
      <c r="BH3761" s="23">
        <f t="shared" si="589"/>
        <v>0</v>
      </c>
      <c r="BO3761" s="69" t="s">
        <v>15042</v>
      </c>
      <c r="BP3761" s="3">
        <v>1</v>
      </c>
      <c r="BQ3761" s="2" t="s">
        <v>15043</v>
      </c>
    </row>
    <row r="3762" spans="1:70" ht="16.149999999999999" customHeight="1" x14ac:dyDescent="0.25">
      <c r="A3762" s="1">
        <v>3761</v>
      </c>
      <c r="B3762" s="2" t="s">
        <v>211</v>
      </c>
      <c r="C3762" s="2" t="s">
        <v>6420</v>
      </c>
      <c r="D3762" s="2" t="s">
        <v>1097</v>
      </c>
      <c r="E3762" s="2" t="s">
        <v>4837</v>
      </c>
      <c r="F3762" s="67">
        <v>43668</v>
      </c>
      <c r="G3762" s="3">
        <f t="shared" si="582"/>
        <v>7</v>
      </c>
      <c r="H3762" s="3">
        <f t="shared" si="584"/>
        <v>2019</v>
      </c>
      <c r="I3762" s="92">
        <v>0.65625</v>
      </c>
      <c r="J3762" s="20">
        <f t="shared" si="585"/>
        <v>15</v>
      </c>
      <c r="K3762" s="5" t="str">
        <f t="shared" si="583"/>
        <v>ja</v>
      </c>
      <c r="L3762" s="5" t="s">
        <v>73</v>
      </c>
      <c r="M3762" s="6" t="s">
        <v>14883</v>
      </c>
      <c r="N3762" s="5">
        <v>42</v>
      </c>
      <c r="O3762" s="2" t="s">
        <v>5139</v>
      </c>
      <c r="P3762" s="127" t="s">
        <v>15044</v>
      </c>
      <c r="R3762" s="6" t="s">
        <v>77</v>
      </c>
      <c r="T3762" s="6" t="s">
        <v>80</v>
      </c>
      <c r="U3762" s="127" t="s">
        <v>74</v>
      </c>
      <c r="V3762" s="127"/>
      <c r="X3762" s="2">
        <v>192</v>
      </c>
      <c r="Y3762" s="2" t="s">
        <v>81</v>
      </c>
      <c r="Z3762" s="2" t="s">
        <v>168</v>
      </c>
      <c r="AA3762" s="2">
        <v>192</v>
      </c>
      <c r="AB3762" s="2" t="s">
        <v>81</v>
      </c>
      <c r="AC3762" s="2" t="s">
        <v>168</v>
      </c>
      <c r="AD3762" s="2">
        <v>192</v>
      </c>
      <c r="AE3762" s="2" t="s">
        <v>83</v>
      </c>
      <c r="AF3762" s="2" t="s">
        <v>168</v>
      </c>
      <c r="AJ3762" s="2">
        <v>50</v>
      </c>
      <c r="AK3762" s="2" t="s">
        <v>81</v>
      </c>
      <c r="AL3762" s="2" t="s">
        <v>84</v>
      </c>
      <c r="BE3762" s="23" t="str">
        <f t="shared" si="588"/>
        <v>EMF nein</v>
      </c>
      <c r="BF3762" s="23" t="str">
        <f t="shared" si="586"/>
        <v/>
      </c>
      <c r="BG3762" s="23" t="str">
        <f t="shared" si="587"/>
        <v/>
      </c>
      <c r="BH3762" s="23">
        <f t="shared" si="589"/>
        <v>0</v>
      </c>
      <c r="BO3762" s="2" t="s">
        <v>15045</v>
      </c>
      <c r="BP3762" s="3">
        <v>1</v>
      </c>
      <c r="BQ3762" s="2" t="s">
        <v>15046</v>
      </c>
    </row>
    <row r="3763" spans="1:70" ht="16.149999999999999" customHeight="1" x14ac:dyDescent="0.25">
      <c r="A3763" s="1">
        <v>3762</v>
      </c>
      <c r="B3763" s="2" t="s">
        <v>211</v>
      </c>
      <c r="C3763" s="2" t="s">
        <v>15047</v>
      </c>
      <c r="D3763" s="2" t="s">
        <v>1097</v>
      </c>
      <c r="E3763" s="2" t="s">
        <v>941</v>
      </c>
      <c r="F3763" s="67">
        <v>43669</v>
      </c>
      <c r="G3763" s="3">
        <f t="shared" si="582"/>
        <v>7</v>
      </c>
      <c r="H3763" s="3">
        <f t="shared" si="584"/>
        <v>2019</v>
      </c>
      <c r="I3763" s="92">
        <v>0.4375</v>
      </c>
      <c r="J3763" s="20">
        <f t="shared" si="585"/>
        <v>10</v>
      </c>
      <c r="K3763" s="5" t="str">
        <f t="shared" si="583"/>
        <v>ja</v>
      </c>
      <c r="L3763" s="5" t="s">
        <v>91</v>
      </c>
      <c r="M3763" s="6" t="s">
        <v>100</v>
      </c>
      <c r="N3763" s="5">
        <v>32</v>
      </c>
      <c r="O3763" s="2" t="s">
        <v>126</v>
      </c>
      <c r="P3763" s="127" t="s">
        <v>15048</v>
      </c>
      <c r="R3763" s="6" t="s">
        <v>77</v>
      </c>
      <c r="T3763" s="6" t="s">
        <v>80</v>
      </c>
      <c r="U3763" s="127" t="s">
        <v>74</v>
      </c>
      <c r="V3763" s="127"/>
      <c r="X3763" s="2">
        <v>996</v>
      </c>
      <c r="Y3763" s="2" t="s">
        <v>81</v>
      </c>
      <c r="Z3763" s="2" t="s">
        <v>161</v>
      </c>
      <c r="AA3763" s="2">
        <v>996</v>
      </c>
      <c r="AB3763" s="2" t="s">
        <v>81</v>
      </c>
      <c r="AC3763" s="2" t="s">
        <v>161</v>
      </c>
      <c r="AD3763" s="2">
        <v>996</v>
      </c>
      <c r="AE3763" s="2" t="s">
        <v>81</v>
      </c>
      <c r="AF3763" s="2" t="s">
        <v>161</v>
      </c>
      <c r="AJ3763" s="2">
        <v>1500</v>
      </c>
      <c r="AK3763" s="2" t="s">
        <v>83</v>
      </c>
      <c r="AL3763" s="2" t="s">
        <v>84</v>
      </c>
      <c r="AM3763" s="2">
        <v>1500</v>
      </c>
      <c r="AN3763" s="2" t="s">
        <v>81</v>
      </c>
      <c r="AO3763" s="2" t="s">
        <v>84</v>
      </c>
      <c r="AP3763" s="2">
        <v>1500</v>
      </c>
      <c r="AQ3763" s="2" t="s">
        <v>83</v>
      </c>
      <c r="AR3763" s="2" t="s">
        <v>84</v>
      </c>
      <c r="AV3763" s="2">
        <v>1500</v>
      </c>
      <c r="AW3763" s="2" t="s">
        <v>83</v>
      </c>
      <c r="AX3763" s="2" t="s">
        <v>84</v>
      </c>
      <c r="AY3763" s="2">
        <v>1500</v>
      </c>
      <c r="AZ3763" s="2" t="s">
        <v>81</v>
      </c>
      <c r="BA3763" s="2" t="s">
        <v>84</v>
      </c>
      <c r="BB3763" s="2">
        <v>1500</v>
      </c>
      <c r="BC3763" s="2" t="s">
        <v>83</v>
      </c>
      <c r="BD3763" s="2" t="s">
        <v>84</v>
      </c>
      <c r="BE3763" s="23" t="str">
        <f t="shared" si="588"/>
        <v>EMF nein</v>
      </c>
      <c r="BF3763" s="23" t="str">
        <f t="shared" si="586"/>
        <v/>
      </c>
      <c r="BG3763" s="23" t="str">
        <f t="shared" si="587"/>
        <v/>
      </c>
      <c r="BH3763" s="23">
        <f t="shared" si="589"/>
        <v>0</v>
      </c>
      <c r="BO3763" s="2" t="s">
        <v>15049</v>
      </c>
      <c r="BP3763" s="3">
        <v>1</v>
      </c>
      <c r="BQ3763" s="2" t="s">
        <v>15050</v>
      </c>
    </row>
    <row r="3764" spans="1:70" ht="16.149999999999999" customHeight="1" x14ac:dyDescent="0.25">
      <c r="A3764" s="1">
        <v>3763</v>
      </c>
      <c r="B3764" s="2" t="s">
        <v>87</v>
      </c>
      <c r="C3764" s="2" t="s">
        <v>2146</v>
      </c>
      <c r="D3764" s="2" t="s">
        <v>1097</v>
      </c>
      <c r="E3764" s="2" t="s">
        <v>15051</v>
      </c>
      <c r="F3764" s="67">
        <v>43669</v>
      </c>
      <c r="G3764" s="3">
        <f t="shared" si="582"/>
        <v>7</v>
      </c>
      <c r="H3764" s="3">
        <f t="shared" si="584"/>
        <v>2019</v>
      </c>
      <c r="I3764" s="92">
        <v>0.5</v>
      </c>
      <c r="J3764" s="20">
        <f t="shared" si="585"/>
        <v>12</v>
      </c>
      <c r="K3764" s="5" t="str">
        <f t="shared" si="583"/>
        <v>ja</v>
      </c>
      <c r="L3764" s="5" t="s">
        <v>91</v>
      </c>
      <c r="M3764" s="6" t="s">
        <v>115</v>
      </c>
      <c r="N3764" s="5">
        <v>83</v>
      </c>
      <c r="O3764" s="2" t="s">
        <v>5139</v>
      </c>
      <c r="P3764" s="127" t="s">
        <v>15052</v>
      </c>
      <c r="R3764" s="6" t="s">
        <v>77</v>
      </c>
      <c r="T3764" s="6" t="s">
        <v>80</v>
      </c>
      <c r="V3764" s="127"/>
      <c r="X3764" s="2">
        <v>209</v>
      </c>
      <c r="Y3764" s="2" t="s">
        <v>81</v>
      </c>
      <c r="Z3764" s="2" t="s">
        <v>161</v>
      </c>
      <c r="AA3764" s="2">
        <v>209</v>
      </c>
      <c r="AB3764" s="2" t="s">
        <v>81</v>
      </c>
      <c r="AC3764" s="2" t="s">
        <v>161</v>
      </c>
      <c r="AD3764" s="2">
        <v>209</v>
      </c>
      <c r="AE3764" s="2" t="s">
        <v>81</v>
      </c>
      <c r="AF3764" s="2" t="s">
        <v>161</v>
      </c>
      <c r="AJ3764" s="2">
        <v>490</v>
      </c>
      <c r="AK3764" s="2" t="s">
        <v>81</v>
      </c>
      <c r="AL3764" s="2" t="s">
        <v>168</v>
      </c>
      <c r="AM3764" s="2">
        <v>490</v>
      </c>
      <c r="AN3764" s="2" t="s">
        <v>94</v>
      </c>
      <c r="AO3764" s="2" t="s">
        <v>168</v>
      </c>
      <c r="AP3764" s="2">
        <v>490</v>
      </c>
      <c r="AQ3764" s="2" t="s">
        <v>81</v>
      </c>
      <c r="AR3764" s="2" t="s">
        <v>168</v>
      </c>
      <c r="BE3764" s="23" t="str">
        <f t="shared" si="588"/>
        <v>EMF nein</v>
      </c>
      <c r="BF3764" s="23" t="str">
        <f t="shared" si="586"/>
        <v/>
      </c>
      <c r="BG3764" s="23" t="str">
        <f t="shared" si="587"/>
        <v/>
      </c>
      <c r="BH3764" s="23">
        <f t="shared" si="589"/>
        <v>0</v>
      </c>
      <c r="BO3764" s="2" t="s">
        <v>15053</v>
      </c>
      <c r="BP3764" s="3">
        <v>1</v>
      </c>
      <c r="BQ3764" s="2" t="s">
        <v>15054</v>
      </c>
    </row>
    <row r="3765" spans="1:70" ht="16.149999999999999" customHeight="1" x14ac:dyDescent="0.25">
      <c r="A3765" s="93">
        <v>3764</v>
      </c>
      <c r="B3765" s="2" t="s">
        <v>211</v>
      </c>
      <c r="C3765" s="116" t="s">
        <v>14693</v>
      </c>
      <c r="D3765" s="2" t="s">
        <v>158</v>
      </c>
      <c r="E3765" s="2" t="s">
        <v>15055</v>
      </c>
      <c r="F3765" s="67">
        <v>43669</v>
      </c>
      <c r="G3765" s="3">
        <f t="shared" si="582"/>
        <v>7</v>
      </c>
      <c r="H3765" s="3">
        <f t="shared" si="584"/>
        <v>2019</v>
      </c>
      <c r="I3765" s="92">
        <v>0.61805555555555602</v>
      </c>
      <c r="J3765" s="20">
        <f t="shared" si="585"/>
        <v>14</v>
      </c>
      <c r="K3765" s="5" t="str">
        <f t="shared" si="583"/>
        <v>ja</v>
      </c>
      <c r="L3765" s="5" t="s">
        <v>91</v>
      </c>
      <c r="M3765" s="6" t="s">
        <v>100</v>
      </c>
      <c r="O3765" s="2" t="s">
        <v>126</v>
      </c>
      <c r="P3765" s="127" t="s">
        <v>15056</v>
      </c>
      <c r="R3765" s="6" t="s">
        <v>77</v>
      </c>
      <c r="S3765" s="127" t="s">
        <v>78</v>
      </c>
      <c r="T3765" s="6" t="s">
        <v>80</v>
      </c>
      <c r="U3765" s="2" t="s">
        <v>74</v>
      </c>
      <c r="V3765" s="127"/>
      <c r="X3765" s="2">
        <v>450</v>
      </c>
      <c r="Y3765" s="2" t="s">
        <v>81</v>
      </c>
      <c r="Z3765" s="2" t="s">
        <v>168</v>
      </c>
      <c r="AA3765" s="2">
        <v>450</v>
      </c>
      <c r="AB3765" s="2" t="s">
        <v>94</v>
      </c>
      <c r="AC3765" s="2" t="s">
        <v>168</v>
      </c>
      <c r="AD3765" s="2">
        <v>450</v>
      </c>
      <c r="AE3765" s="2" t="s">
        <v>81</v>
      </c>
      <c r="AF3765" s="2" t="s">
        <v>168</v>
      </c>
      <c r="AJ3765" s="2">
        <v>215</v>
      </c>
      <c r="AK3765" s="2" t="s">
        <v>81</v>
      </c>
      <c r="AL3765" s="2" t="s">
        <v>82</v>
      </c>
      <c r="AM3765" s="2">
        <v>215</v>
      </c>
      <c r="AN3765" s="2" t="s">
        <v>81</v>
      </c>
      <c r="AO3765" s="2" t="s">
        <v>82</v>
      </c>
      <c r="AP3765" s="2">
        <v>215</v>
      </c>
      <c r="AQ3765" s="2" t="s">
        <v>83</v>
      </c>
      <c r="AR3765" s="2" t="s">
        <v>82</v>
      </c>
      <c r="BE3765" s="23" t="str">
        <f t="shared" si="588"/>
        <v>EMF ja</v>
      </c>
      <c r="BF3765" s="23">
        <f t="shared" si="586"/>
        <v>190</v>
      </c>
      <c r="BG3765" s="23" t="str">
        <f t="shared" si="587"/>
        <v>100-499m</v>
      </c>
      <c r="BH3765" s="23">
        <f t="shared" si="589"/>
        <v>1</v>
      </c>
      <c r="BM3765" s="2" t="s">
        <v>162</v>
      </c>
      <c r="BN3765" s="2">
        <v>190</v>
      </c>
      <c r="BO3765" s="2" t="s">
        <v>15057</v>
      </c>
      <c r="BP3765" s="3">
        <v>1</v>
      </c>
      <c r="BQ3765" s="2" t="s">
        <v>15058</v>
      </c>
    </row>
    <row r="3766" spans="1:70" ht="16.149999999999999" customHeight="1" x14ac:dyDescent="0.25">
      <c r="A3766" s="93">
        <v>3765</v>
      </c>
      <c r="B3766" s="2" t="s">
        <v>135</v>
      </c>
      <c r="C3766" s="2" t="s">
        <v>9784</v>
      </c>
      <c r="D3766" s="2" t="s">
        <v>124</v>
      </c>
      <c r="E3766" s="2" t="s">
        <v>15059</v>
      </c>
      <c r="F3766" s="67">
        <v>43671</v>
      </c>
      <c r="G3766" s="3">
        <f t="shared" si="582"/>
        <v>7</v>
      </c>
      <c r="H3766" s="3">
        <f t="shared" si="584"/>
        <v>2019</v>
      </c>
      <c r="I3766" s="92">
        <v>0.27083333333333298</v>
      </c>
      <c r="J3766" s="20">
        <f t="shared" si="585"/>
        <v>6</v>
      </c>
      <c r="K3766" s="5" t="str">
        <f t="shared" si="583"/>
        <v>ja</v>
      </c>
      <c r="L3766" s="5" t="s">
        <v>91</v>
      </c>
      <c r="M3766" s="6" t="s">
        <v>354</v>
      </c>
      <c r="N3766" s="5">
        <v>61</v>
      </c>
      <c r="O3766" s="5" t="s">
        <v>126</v>
      </c>
      <c r="P3766" s="127" t="s">
        <v>15060</v>
      </c>
      <c r="R3766" s="6" t="s">
        <v>77</v>
      </c>
      <c r="S3766" s="5" t="s">
        <v>14762</v>
      </c>
      <c r="T3766" s="6" t="s">
        <v>202</v>
      </c>
      <c r="V3766" s="127"/>
      <c r="W3766" s="127" t="s">
        <v>15061</v>
      </c>
      <c r="X3766" s="2">
        <v>2850</v>
      </c>
      <c r="Y3766" s="2" t="s">
        <v>83</v>
      </c>
      <c r="Z3766" s="2" t="s">
        <v>84</v>
      </c>
      <c r="AA3766" s="2">
        <v>2850</v>
      </c>
      <c r="AB3766" s="2" t="s">
        <v>81</v>
      </c>
      <c r="AC3766" s="2" t="s">
        <v>84</v>
      </c>
      <c r="AD3766" s="2">
        <v>2850</v>
      </c>
      <c r="AE3766" s="2" t="s">
        <v>83</v>
      </c>
      <c r="AF3766" s="2" t="s">
        <v>84</v>
      </c>
      <c r="AJ3766" s="2">
        <v>2900</v>
      </c>
      <c r="AK3766" s="2" t="s">
        <v>81</v>
      </c>
      <c r="AL3766" s="2" t="s">
        <v>84</v>
      </c>
      <c r="AM3766" s="2">
        <v>2900</v>
      </c>
      <c r="AN3766" s="2" t="s">
        <v>81</v>
      </c>
      <c r="AO3766" s="2" t="s">
        <v>84</v>
      </c>
      <c r="AP3766" s="2">
        <v>2900</v>
      </c>
      <c r="AQ3766" s="2" t="s">
        <v>81</v>
      </c>
      <c r="AR3766" s="2" t="s">
        <v>84</v>
      </c>
      <c r="BE3766" s="23" t="str">
        <f t="shared" si="588"/>
        <v>EMF nein</v>
      </c>
      <c r="BF3766" s="23" t="str">
        <f t="shared" si="586"/>
        <v/>
      </c>
      <c r="BG3766" s="23" t="str">
        <f t="shared" si="587"/>
        <v/>
      </c>
      <c r="BH3766" s="23">
        <f t="shared" si="589"/>
        <v>0</v>
      </c>
      <c r="BO3766" s="2" t="s">
        <v>15062</v>
      </c>
      <c r="BP3766" s="3">
        <v>1</v>
      </c>
      <c r="BQ3766" s="2" t="s">
        <v>15063</v>
      </c>
    </row>
    <row r="3767" spans="1:70" ht="16.149999999999999" customHeight="1" x14ac:dyDescent="0.25">
      <c r="A3767" s="1">
        <v>3766</v>
      </c>
      <c r="B3767" s="2" t="s">
        <v>211</v>
      </c>
      <c r="C3767" s="2" t="s">
        <v>6889</v>
      </c>
      <c r="D3767" s="2" t="s">
        <v>296</v>
      </c>
      <c r="E3767" s="2" t="s">
        <v>15064</v>
      </c>
      <c r="F3767" s="67">
        <v>43672</v>
      </c>
      <c r="G3767" s="3">
        <f t="shared" si="582"/>
        <v>7</v>
      </c>
      <c r="H3767" s="3">
        <f t="shared" si="584"/>
        <v>2019</v>
      </c>
      <c r="I3767" s="92">
        <v>0.104166666666667</v>
      </c>
      <c r="J3767" s="20">
        <f t="shared" si="585"/>
        <v>2</v>
      </c>
      <c r="K3767" s="5" t="str">
        <f t="shared" si="583"/>
        <v>ja</v>
      </c>
      <c r="L3767" s="5" t="s">
        <v>73</v>
      </c>
      <c r="M3767" s="6" t="s">
        <v>74</v>
      </c>
      <c r="N3767" s="5">
        <v>23</v>
      </c>
      <c r="O3767" s="2" t="s">
        <v>126</v>
      </c>
      <c r="P3767" s="127" t="s">
        <v>15065</v>
      </c>
      <c r="R3767" s="6" t="s">
        <v>77</v>
      </c>
      <c r="T3767" s="6" t="s">
        <v>80</v>
      </c>
      <c r="V3767" s="127"/>
      <c r="X3767" s="2">
        <v>1620</v>
      </c>
      <c r="Y3767" s="2" t="s">
        <v>83</v>
      </c>
      <c r="Z3767" s="2" t="s">
        <v>84</v>
      </c>
      <c r="AA3767" s="2">
        <v>1620</v>
      </c>
      <c r="AB3767" s="2" t="s">
        <v>83</v>
      </c>
      <c r="AC3767" s="2" t="s">
        <v>84</v>
      </c>
      <c r="AD3767" s="2">
        <v>1620</v>
      </c>
      <c r="AE3767" s="2" t="s">
        <v>83</v>
      </c>
      <c r="AF3767" s="2" t="s">
        <v>84</v>
      </c>
      <c r="AJ3767" s="2">
        <v>1620</v>
      </c>
      <c r="AK3767" s="2" t="s">
        <v>83</v>
      </c>
      <c r="AL3767" s="2" t="s">
        <v>84</v>
      </c>
      <c r="AM3767" s="2">
        <v>1620</v>
      </c>
      <c r="AN3767" s="2" t="s">
        <v>83</v>
      </c>
      <c r="AO3767" s="2" t="s">
        <v>84</v>
      </c>
      <c r="AP3767" s="2">
        <v>1620</v>
      </c>
      <c r="AQ3767" s="2" t="s">
        <v>83</v>
      </c>
      <c r="AR3767" s="2" t="s">
        <v>84</v>
      </c>
      <c r="AV3767" s="2">
        <v>1620</v>
      </c>
      <c r="AW3767" s="2" t="s">
        <v>83</v>
      </c>
      <c r="AX3767" s="2" t="s">
        <v>84</v>
      </c>
      <c r="AY3767" s="2">
        <v>1620</v>
      </c>
      <c r="AZ3767" s="2" t="s">
        <v>83</v>
      </c>
      <c r="BA3767" s="2" t="s">
        <v>84</v>
      </c>
      <c r="BB3767" s="2">
        <v>1620</v>
      </c>
      <c r="BC3767" s="2" t="s">
        <v>83</v>
      </c>
      <c r="BD3767" s="2" t="s">
        <v>84</v>
      </c>
      <c r="BE3767" s="23" t="str">
        <f t="shared" si="588"/>
        <v>EMF nein</v>
      </c>
      <c r="BF3767" s="23" t="str">
        <f t="shared" si="586"/>
        <v/>
      </c>
      <c r="BG3767" s="23" t="str">
        <f t="shared" si="587"/>
        <v/>
      </c>
      <c r="BH3767" s="23">
        <f t="shared" si="589"/>
        <v>0</v>
      </c>
      <c r="BO3767" s="2" t="s">
        <v>15066</v>
      </c>
      <c r="BP3767" s="3">
        <v>1</v>
      </c>
      <c r="BQ3767" s="2" t="s">
        <v>15067</v>
      </c>
    </row>
    <row r="3768" spans="1:70" ht="16.149999999999999" customHeight="1" x14ac:dyDescent="0.25">
      <c r="A3768" s="1">
        <v>3767</v>
      </c>
      <c r="B3768" s="2" t="s">
        <v>211</v>
      </c>
      <c r="C3768" s="2" t="s">
        <v>1119</v>
      </c>
      <c r="D3768" s="2" t="s">
        <v>137</v>
      </c>
      <c r="E3768" s="2" t="s">
        <v>15068</v>
      </c>
      <c r="F3768" s="67">
        <v>43664</v>
      </c>
      <c r="G3768" s="3">
        <f t="shared" si="582"/>
        <v>7</v>
      </c>
      <c r="H3768" s="3">
        <f t="shared" si="584"/>
        <v>2019</v>
      </c>
      <c r="I3768" s="92">
        <v>0.6875</v>
      </c>
      <c r="J3768" s="20">
        <f t="shared" si="585"/>
        <v>16</v>
      </c>
      <c r="K3768" s="5" t="str">
        <f t="shared" si="583"/>
        <v>ja</v>
      </c>
      <c r="L3768" s="5" t="s">
        <v>91</v>
      </c>
      <c r="M3768" s="6" t="s">
        <v>74</v>
      </c>
      <c r="N3768" s="5">
        <v>37</v>
      </c>
      <c r="O3768" s="2" t="s">
        <v>140</v>
      </c>
      <c r="P3768" s="127" t="s">
        <v>15069</v>
      </c>
      <c r="R3768" s="6" t="s">
        <v>77</v>
      </c>
      <c r="T3768" s="6" t="s">
        <v>80</v>
      </c>
      <c r="U3768" s="2" t="s">
        <v>74</v>
      </c>
      <c r="V3768" s="127" t="s">
        <v>80</v>
      </c>
      <c r="X3768" s="2">
        <v>221</v>
      </c>
      <c r="Y3768" s="2" t="s">
        <v>81</v>
      </c>
      <c r="Z3768" s="2" t="s">
        <v>84</v>
      </c>
      <c r="AA3768" s="2">
        <v>221</v>
      </c>
      <c r="AB3768" s="2" t="s">
        <v>81</v>
      </c>
      <c r="AC3768" s="2" t="s">
        <v>84</v>
      </c>
      <c r="AD3768" s="2">
        <v>221</v>
      </c>
      <c r="AE3768" s="2" t="s">
        <v>83</v>
      </c>
      <c r="AF3768" s="2" t="s">
        <v>84</v>
      </c>
      <c r="BE3768" s="23" t="str">
        <f t="shared" si="588"/>
        <v>EMF nein</v>
      </c>
      <c r="BF3768" s="23" t="str">
        <f t="shared" si="586"/>
        <v/>
      </c>
      <c r="BG3768" s="23" t="str">
        <f t="shared" si="587"/>
        <v/>
      </c>
      <c r="BH3768" s="23">
        <f t="shared" si="589"/>
        <v>0</v>
      </c>
      <c r="BO3768" s="2" t="s">
        <v>15070</v>
      </c>
      <c r="BP3768" s="3">
        <v>1</v>
      </c>
      <c r="BQ3768" s="2" t="s">
        <v>15071</v>
      </c>
    </row>
    <row r="3769" spans="1:70" ht="16.149999999999999" customHeight="1" x14ac:dyDescent="0.25">
      <c r="A3769" s="93">
        <v>3768</v>
      </c>
      <c r="B3769" s="2" t="s">
        <v>87</v>
      </c>
      <c r="C3769" s="16" t="s">
        <v>561</v>
      </c>
      <c r="D3769" s="2" t="s">
        <v>124</v>
      </c>
      <c r="E3769" s="2" t="s">
        <v>5471</v>
      </c>
      <c r="F3769" s="67">
        <v>43670</v>
      </c>
      <c r="G3769" s="3">
        <f t="shared" si="582"/>
        <v>7</v>
      </c>
      <c r="H3769" s="3">
        <f t="shared" si="584"/>
        <v>2019</v>
      </c>
      <c r="I3769" s="92">
        <v>0.39583333333333298</v>
      </c>
      <c r="J3769" s="20">
        <f t="shared" si="585"/>
        <v>9</v>
      </c>
      <c r="K3769" s="5" t="str">
        <f t="shared" si="583"/>
        <v>ja</v>
      </c>
      <c r="L3769" s="5" t="s">
        <v>73</v>
      </c>
      <c r="M3769" s="6" t="s">
        <v>115</v>
      </c>
      <c r="N3769" s="5">
        <v>72</v>
      </c>
      <c r="O3769" s="2" t="s">
        <v>5139</v>
      </c>
      <c r="P3769" s="127" t="s">
        <v>15072</v>
      </c>
      <c r="R3769" s="6" t="s">
        <v>77</v>
      </c>
      <c r="S3769" s="127" t="s">
        <v>8497</v>
      </c>
      <c r="T3769" s="6" t="s">
        <v>80</v>
      </c>
      <c r="V3769" s="127"/>
      <c r="W3769" s="127" t="s">
        <v>15073</v>
      </c>
      <c r="BE3769" s="23" t="str">
        <f t="shared" si="588"/>
        <v>EMF nein</v>
      </c>
      <c r="BF3769" s="23" t="str">
        <f t="shared" si="586"/>
        <v/>
      </c>
      <c r="BG3769" s="23" t="str">
        <f t="shared" si="587"/>
        <v/>
      </c>
      <c r="BH3769" s="23">
        <f t="shared" si="589"/>
        <v>0</v>
      </c>
      <c r="BO3769" s="2" t="s">
        <v>15074</v>
      </c>
      <c r="BP3769" s="3">
        <v>1</v>
      </c>
      <c r="BQ3769" s="2" t="s">
        <v>15075</v>
      </c>
    </row>
    <row r="3770" spans="1:70" ht="16.149999999999999" customHeight="1" x14ac:dyDescent="0.25">
      <c r="A3770" s="93">
        <v>3769</v>
      </c>
      <c r="B3770" s="2" t="s">
        <v>211</v>
      </c>
      <c r="C3770" s="124" t="s">
        <v>973</v>
      </c>
      <c r="D3770" s="2" t="s">
        <v>124</v>
      </c>
      <c r="E3770" s="2" t="s">
        <v>5167</v>
      </c>
      <c r="F3770" s="67">
        <v>43670</v>
      </c>
      <c r="G3770" s="3">
        <f t="shared" ref="G3770:G3833" si="590">IF(F3770&lt;&gt;"",MONTH(F3770),"")</f>
        <v>7</v>
      </c>
      <c r="H3770" s="3">
        <f t="shared" si="584"/>
        <v>2019</v>
      </c>
      <c r="I3770" s="92">
        <v>0.9375</v>
      </c>
      <c r="J3770" s="20">
        <f t="shared" si="585"/>
        <v>22</v>
      </c>
      <c r="K3770" s="5" t="str">
        <f t="shared" ref="K3770:K3833" si="591">IF(COUNTA(W3770:BN3770)=0,"nein","ja")</f>
        <v>ja</v>
      </c>
      <c r="L3770" s="5" t="s">
        <v>91</v>
      </c>
      <c r="M3770" s="6" t="s">
        <v>115</v>
      </c>
      <c r="O3770" s="2" t="s">
        <v>5139</v>
      </c>
      <c r="P3770" s="127" t="s">
        <v>1027</v>
      </c>
      <c r="R3770" s="6" t="s">
        <v>77</v>
      </c>
      <c r="S3770" s="2" t="s">
        <v>190</v>
      </c>
      <c r="T3770" s="6" t="s">
        <v>80</v>
      </c>
      <c r="V3770" s="127"/>
      <c r="X3770" s="2">
        <v>151</v>
      </c>
      <c r="Y3770" s="2" t="s">
        <v>94</v>
      </c>
      <c r="Z3770" s="2" t="s">
        <v>161</v>
      </c>
      <c r="AD3770" s="2">
        <v>171</v>
      </c>
      <c r="AE3770" s="2" t="s">
        <v>15076</v>
      </c>
      <c r="AJ3770" s="2">
        <v>296</v>
      </c>
      <c r="AK3770" s="2" t="s">
        <v>81</v>
      </c>
      <c r="AL3770" s="2" t="s">
        <v>168</v>
      </c>
      <c r="AM3770" s="2">
        <v>296</v>
      </c>
      <c r="AN3770" s="2" t="s">
        <v>81</v>
      </c>
      <c r="AO3770" s="2" t="s">
        <v>168</v>
      </c>
      <c r="AP3770" s="2">
        <v>296</v>
      </c>
      <c r="AQ3770" s="2" t="s">
        <v>81</v>
      </c>
      <c r="AR3770" s="2" t="s">
        <v>168</v>
      </c>
      <c r="BE3770" s="23" t="str">
        <f t="shared" si="588"/>
        <v>EMF nein</v>
      </c>
      <c r="BF3770" s="23" t="str">
        <f t="shared" si="586"/>
        <v/>
      </c>
      <c r="BG3770" s="23" t="str">
        <f t="shared" si="587"/>
        <v/>
      </c>
      <c r="BH3770" s="23">
        <f t="shared" si="589"/>
        <v>0</v>
      </c>
      <c r="BO3770" s="2" t="s">
        <v>15077</v>
      </c>
      <c r="BP3770" s="3">
        <v>1</v>
      </c>
      <c r="BQ3770" s="2" t="s">
        <v>15078</v>
      </c>
    </row>
    <row r="3771" spans="1:70" ht="16.149999999999999" customHeight="1" x14ac:dyDescent="0.25">
      <c r="A3771" s="1">
        <v>3770</v>
      </c>
      <c r="B3771" s="2" t="s">
        <v>211</v>
      </c>
      <c r="C3771" s="2" t="s">
        <v>13060</v>
      </c>
      <c r="D3771" s="2" t="s">
        <v>348</v>
      </c>
      <c r="E3771" s="2" t="s">
        <v>15079</v>
      </c>
      <c r="F3771" s="67">
        <v>43666</v>
      </c>
      <c r="G3771" s="3">
        <f t="shared" si="590"/>
        <v>7</v>
      </c>
      <c r="H3771" s="3">
        <f t="shared" ref="H3771:H3834" si="592">IF(F3771&lt;&gt;"",YEAR(F3771),"")</f>
        <v>2019</v>
      </c>
      <c r="J3771" s="20" t="str">
        <f t="shared" si="585"/>
        <v/>
      </c>
      <c r="K3771" s="5" t="str">
        <f t="shared" si="591"/>
        <v>ja</v>
      </c>
      <c r="L3771" s="5" t="s">
        <v>91</v>
      </c>
      <c r="M3771" s="6" t="s">
        <v>4938</v>
      </c>
      <c r="N3771" s="5">
        <v>52</v>
      </c>
      <c r="O3771" s="5" t="s">
        <v>126</v>
      </c>
      <c r="P3771" s="127" t="s">
        <v>11837</v>
      </c>
      <c r="R3771" s="6" t="s">
        <v>77</v>
      </c>
      <c r="T3771" s="6" t="s">
        <v>80</v>
      </c>
      <c r="U3771" s="2" t="s">
        <v>74</v>
      </c>
      <c r="V3771" s="127"/>
      <c r="X3771" s="2">
        <v>1070</v>
      </c>
      <c r="Y3771" s="2" t="s">
        <v>83</v>
      </c>
      <c r="Z3771" s="2" t="s">
        <v>168</v>
      </c>
      <c r="AA3771" s="2">
        <v>1070</v>
      </c>
      <c r="AB3771" s="2" t="s">
        <v>81</v>
      </c>
      <c r="AC3771" s="2" t="s">
        <v>168</v>
      </c>
      <c r="AD3771" s="2">
        <v>1070</v>
      </c>
      <c r="AE3771" s="2" t="s">
        <v>83</v>
      </c>
      <c r="AF3771" s="2" t="s">
        <v>168</v>
      </c>
      <c r="AJ3771" s="2">
        <v>1070</v>
      </c>
      <c r="AK3771" s="2" t="s">
        <v>83</v>
      </c>
      <c r="AL3771" s="2" t="s">
        <v>168</v>
      </c>
      <c r="AM3771" s="2">
        <v>1070</v>
      </c>
      <c r="AN3771" s="2" t="s">
        <v>81</v>
      </c>
      <c r="AO3771" s="2" t="s">
        <v>168</v>
      </c>
      <c r="AP3771" s="2">
        <v>1070</v>
      </c>
      <c r="AQ3771" s="2" t="s">
        <v>83</v>
      </c>
      <c r="AR3771" s="2" t="s">
        <v>168</v>
      </c>
      <c r="AV3771" s="2">
        <v>1070</v>
      </c>
      <c r="AW3771" s="2" t="s">
        <v>83</v>
      </c>
      <c r="AX3771" s="2" t="s">
        <v>168</v>
      </c>
      <c r="AY3771" s="2">
        <v>1070</v>
      </c>
      <c r="AZ3771" s="2" t="s">
        <v>81</v>
      </c>
      <c r="BA3771" s="2" t="s">
        <v>168</v>
      </c>
      <c r="BB3771" s="2">
        <v>1070</v>
      </c>
      <c r="BC3771" s="2" t="s">
        <v>83</v>
      </c>
      <c r="BD3771" s="2" t="s">
        <v>168</v>
      </c>
      <c r="BE3771" s="23" t="str">
        <f t="shared" si="588"/>
        <v>EMF nein</v>
      </c>
      <c r="BF3771" s="23" t="str">
        <f t="shared" si="586"/>
        <v/>
      </c>
      <c r="BG3771" s="23" t="str">
        <f t="shared" si="587"/>
        <v/>
      </c>
      <c r="BH3771" s="23">
        <f t="shared" si="589"/>
        <v>0</v>
      </c>
      <c r="BO3771" s="2" t="s">
        <v>15080</v>
      </c>
      <c r="BP3771" s="3">
        <v>1</v>
      </c>
      <c r="BQ3771" s="2" t="s">
        <v>15081</v>
      </c>
    </row>
    <row r="3772" spans="1:70" ht="16.149999999999999" customHeight="1" x14ac:dyDescent="0.25">
      <c r="A3772" s="93">
        <v>3771</v>
      </c>
      <c r="B3772" s="2" t="s">
        <v>211</v>
      </c>
      <c r="C3772" s="2" t="s">
        <v>1851</v>
      </c>
      <c r="D3772" s="2" t="s">
        <v>89</v>
      </c>
      <c r="E3772" s="2" t="s">
        <v>15082</v>
      </c>
      <c r="F3772" s="67">
        <v>43669</v>
      </c>
      <c r="G3772" s="3">
        <f t="shared" si="590"/>
        <v>7</v>
      </c>
      <c r="H3772" s="3">
        <f t="shared" si="592"/>
        <v>2019</v>
      </c>
      <c r="J3772" s="20" t="str">
        <f t="shared" si="585"/>
        <v/>
      </c>
      <c r="K3772" s="5" t="str">
        <f t="shared" si="591"/>
        <v>ja</v>
      </c>
      <c r="L3772" s="5" t="s">
        <v>91</v>
      </c>
      <c r="M3772" s="6" t="s">
        <v>74</v>
      </c>
      <c r="O3772" s="2" t="s">
        <v>5139</v>
      </c>
      <c r="P3772" s="127" t="s">
        <v>15083</v>
      </c>
      <c r="R3772" s="6" t="s">
        <v>77</v>
      </c>
      <c r="T3772" s="6" t="s">
        <v>80</v>
      </c>
      <c r="U3772" s="2" t="s">
        <v>74</v>
      </c>
      <c r="V3772" s="127" t="s">
        <v>80</v>
      </c>
      <c r="X3772" s="2">
        <v>40</v>
      </c>
      <c r="Y3772" s="2" t="s">
        <v>81</v>
      </c>
      <c r="Z3772" s="2" t="s">
        <v>84</v>
      </c>
      <c r="AD3772" s="2">
        <v>40</v>
      </c>
      <c r="AE3772" s="2" t="s">
        <v>81</v>
      </c>
      <c r="AF3772" s="2" t="s">
        <v>84</v>
      </c>
      <c r="AJ3772" s="2">
        <v>270</v>
      </c>
      <c r="AK3772" s="2" t="s">
        <v>81</v>
      </c>
      <c r="AL3772" s="2" t="s">
        <v>168</v>
      </c>
      <c r="AP3772" s="2">
        <v>270</v>
      </c>
      <c r="AQ3772" s="2" t="s">
        <v>81</v>
      </c>
      <c r="AR3772" s="2" t="s">
        <v>168</v>
      </c>
      <c r="BE3772" s="23" t="str">
        <f t="shared" si="588"/>
        <v>EMF nein</v>
      </c>
      <c r="BF3772" s="23" t="str">
        <f t="shared" si="586"/>
        <v/>
      </c>
      <c r="BG3772" s="23" t="str">
        <f t="shared" si="587"/>
        <v/>
      </c>
      <c r="BH3772" s="23">
        <f t="shared" si="589"/>
        <v>0</v>
      </c>
      <c r="BO3772" s="2" t="s">
        <v>15084</v>
      </c>
      <c r="BP3772" s="3">
        <v>1</v>
      </c>
      <c r="BQ3772" s="2" t="s">
        <v>15085</v>
      </c>
    </row>
    <row r="3773" spans="1:70" ht="16.149999999999999" customHeight="1" x14ac:dyDescent="0.25">
      <c r="A3773" s="93">
        <v>3772</v>
      </c>
      <c r="B3773" s="2" t="s">
        <v>211</v>
      </c>
      <c r="C3773" s="2" t="s">
        <v>15086</v>
      </c>
      <c r="D3773" s="2" t="s">
        <v>151</v>
      </c>
      <c r="E3773" s="2" t="s">
        <v>15087</v>
      </c>
      <c r="F3773" s="67">
        <v>43671</v>
      </c>
      <c r="G3773" s="3">
        <f t="shared" si="590"/>
        <v>7</v>
      </c>
      <c r="H3773" s="3">
        <f t="shared" si="592"/>
        <v>2019</v>
      </c>
      <c r="I3773" s="92">
        <v>0.54513888888888895</v>
      </c>
      <c r="J3773" s="20">
        <f t="shared" si="585"/>
        <v>13</v>
      </c>
      <c r="K3773" s="5" t="str">
        <f t="shared" si="591"/>
        <v>ja</v>
      </c>
      <c r="L3773" s="5" t="s">
        <v>91</v>
      </c>
      <c r="M3773" s="6" t="s">
        <v>100</v>
      </c>
      <c r="N3773" s="5">
        <v>52</v>
      </c>
      <c r="O3773" s="5" t="s">
        <v>126</v>
      </c>
      <c r="P3773" s="127" t="s">
        <v>15088</v>
      </c>
      <c r="R3773" s="6" t="s">
        <v>77</v>
      </c>
      <c r="T3773" s="6" t="s">
        <v>80</v>
      </c>
      <c r="U3773" s="2" t="s">
        <v>74</v>
      </c>
      <c r="V3773" s="127"/>
      <c r="X3773" s="2">
        <v>916</v>
      </c>
      <c r="Y3773" s="2" t="s">
        <v>81</v>
      </c>
      <c r="Z3773" s="2" t="s">
        <v>82</v>
      </c>
      <c r="AD3773" s="2">
        <v>916</v>
      </c>
      <c r="AE3773" s="2" t="s">
        <v>83</v>
      </c>
      <c r="AF3773" s="2" t="s">
        <v>82</v>
      </c>
      <c r="AJ3773" s="2">
        <v>1090</v>
      </c>
      <c r="AK3773" s="2" t="s">
        <v>83</v>
      </c>
      <c r="AL3773" s="2" t="s">
        <v>168</v>
      </c>
      <c r="AM3773" s="2">
        <v>1090</v>
      </c>
      <c r="AN3773" s="2" t="s">
        <v>81</v>
      </c>
      <c r="AO3773" s="2" t="s">
        <v>168</v>
      </c>
      <c r="AP3773" s="2">
        <v>1090</v>
      </c>
      <c r="AQ3773" s="2" t="s">
        <v>83</v>
      </c>
      <c r="AR3773" s="2" t="s">
        <v>168</v>
      </c>
      <c r="AV3773" s="2">
        <v>1090</v>
      </c>
      <c r="AW3773" s="2" t="s">
        <v>83</v>
      </c>
      <c r="AX3773" s="2" t="s">
        <v>168</v>
      </c>
      <c r="AY3773" s="2">
        <v>1090</v>
      </c>
      <c r="AZ3773" s="2" t="s">
        <v>81</v>
      </c>
      <c r="BA3773" s="2" t="s">
        <v>168</v>
      </c>
      <c r="BB3773" s="2">
        <v>1090</v>
      </c>
      <c r="BC3773" s="2" t="s">
        <v>83</v>
      </c>
      <c r="BD3773" s="2" t="s">
        <v>168</v>
      </c>
      <c r="BE3773" s="23" t="str">
        <f t="shared" si="588"/>
        <v>EMF ja</v>
      </c>
      <c r="BF3773" s="23">
        <f t="shared" si="586"/>
        <v>4000</v>
      </c>
      <c r="BG3773" s="23" t="str">
        <f t="shared" si="587"/>
        <v>500+m</v>
      </c>
      <c r="BH3773" s="23">
        <f t="shared" si="589"/>
        <v>1</v>
      </c>
      <c r="BI3773" s="2" t="s">
        <v>162</v>
      </c>
      <c r="BJ3773" s="2">
        <v>4000</v>
      </c>
      <c r="BO3773" s="2" t="s">
        <v>15089</v>
      </c>
      <c r="BP3773" s="3">
        <v>1</v>
      </c>
      <c r="BQ3773" s="2" t="s">
        <v>15090</v>
      </c>
    </row>
    <row r="3774" spans="1:70" ht="16.149999999999999" customHeight="1" x14ac:dyDescent="0.25">
      <c r="A3774" s="93">
        <v>3773</v>
      </c>
      <c r="B3774" s="2" t="s">
        <v>211</v>
      </c>
      <c r="C3774" s="2" t="s">
        <v>589</v>
      </c>
      <c r="D3774" s="2" t="s">
        <v>371</v>
      </c>
      <c r="E3774" s="2" t="s">
        <v>3301</v>
      </c>
      <c r="F3774" s="67">
        <v>43661</v>
      </c>
      <c r="G3774" s="3">
        <f t="shared" si="590"/>
        <v>7</v>
      </c>
      <c r="H3774" s="3">
        <f t="shared" si="592"/>
        <v>2019</v>
      </c>
      <c r="J3774" s="20" t="str">
        <f t="shared" ref="J3774:J3837" si="593">IF(I3774&lt;&gt;"",HOUR(I3774),"")</f>
        <v/>
      </c>
      <c r="K3774" s="5" t="str">
        <f t="shared" si="591"/>
        <v>ja</v>
      </c>
      <c r="M3774" s="6" t="s">
        <v>2721</v>
      </c>
      <c r="N3774" s="5">
        <v>63</v>
      </c>
      <c r="O3774" s="2" t="s">
        <v>75</v>
      </c>
      <c r="P3774" s="127" t="s">
        <v>15091</v>
      </c>
      <c r="R3774" s="6" t="s">
        <v>77</v>
      </c>
      <c r="U3774" s="2" t="s">
        <v>74</v>
      </c>
      <c r="V3774" s="127"/>
      <c r="X3774" s="2">
        <v>107</v>
      </c>
      <c r="Y3774" s="2" t="s">
        <v>81</v>
      </c>
      <c r="Z3774" s="2" t="s">
        <v>84</v>
      </c>
      <c r="AD3774" s="2">
        <v>107</v>
      </c>
      <c r="AE3774" s="2" t="s">
        <v>81</v>
      </c>
      <c r="AF3774" s="2" t="s">
        <v>84</v>
      </c>
      <c r="BE3774" s="23" t="str">
        <f t="shared" si="588"/>
        <v>EMF nein</v>
      </c>
      <c r="BF3774" s="23" t="str">
        <f t="shared" si="586"/>
        <v/>
      </c>
      <c r="BG3774" s="23" t="str">
        <f t="shared" si="587"/>
        <v/>
      </c>
      <c r="BH3774" s="23">
        <f t="shared" si="589"/>
        <v>0</v>
      </c>
      <c r="BO3774" s="2" t="s">
        <v>15092</v>
      </c>
      <c r="BP3774" s="3">
        <v>1</v>
      </c>
      <c r="BQ3774" s="2" t="s">
        <v>15093</v>
      </c>
    </row>
    <row r="3775" spans="1:70" ht="16.149999999999999" customHeight="1" x14ac:dyDescent="0.25">
      <c r="A3775" s="152">
        <v>3774</v>
      </c>
      <c r="B3775" s="2" t="s">
        <v>87</v>
      </c>
      <c r="C3775" s="2" t="s">
        <v>6203</v>
      </c>
      <c r="D3775" s="2" t="s">
        <v>896</v>
      </c>
      <c r="E3775" s="2" t="s">
        <v>15094</v>
      </c>
      <c r="F3775" s="67">
        <v>43664</v>
      </c>
      <c r="G3775" s="3">
        <f t="shared" si="590"/>
        <v>7</v>
      </c>
      <c r="H3775" s="3">
        <f t="shared" si="592"/>
        <v>2019</v>
      </c>
      <c r="I3775" s="92">
        <v>0.66319444444444398</v>
      </c>
      <c r="J3775" s="20">
        <f t="shared" si="593"/>
        <v>15</v>
      </c>
      <c r="K3775" s="5" t="str">
        <f t="shared" si="591"/>
        <v>ja</v>
      </c>
      <c r="L3775" s="5" t="s">
        <v>91</v>
      </c>
      <c r="M3775" s="6" t="s">
        <v>11554</v>
      </c>
      <c r="N3775" s="5">
        <v>74</v>
      </c>
      <c r="O3775" s="5" t="s">
        <v>5139</v>
      </c>
      <c r="P3775" s="5" t="s">
        <v>15095</v>
      </c>
      <c r="R3775" s="6" t="s">
        <v>77</v>
      </c>
      <c r="T3775" s="6" t="s">
        <v>80</v>
      </c>
      <c r="V3775" s="127"/>
      <c r="X3775" s="2">
        <v>356</v>
      </c>
      <c r="Y3775" s="2" t="s">
        <v>81</v>
      </c>
      <c r="Z3775" s="2" t="s">
        <v>168</v>
      </c>
      <c r="AD3775" s="2">
        <v>356</v>
      </c>
      <c r="AE3775" s="2" t="s">
        <v>81</v>
      </c>
      <c r="AF3775" s="2" t="s">
        <v>168</v>
      </c>
      <c r="AJ3775" s="2">
        <v>420</v>
      </c>
      <c r="AK3775" s="2" t="s">
        <v>81</v>
      </c>
      <c r="AL3775" s="2" t="s">
        <v>82</v>
      </c>
      <c r="AM3775" s="2">
        <v>420</v>
      </c>
      <c r="AN3775" s="2" t="s">
        <v>81</v>
      </c>
      <c r="AO3775" s="2" t="s">
        <v>82</v>
      </c>
      <c r="AP3775" s="2">
        <v>420</v>
      </c>
      <c r="AQ3775" s="2" t="s">
        <v>83</v>
      </c>
      <c r="AR3775" s="2" t="s">
        <v>82</v>
      </c>
      <c r="BE3775" s="23" t="str">
        <f t="shared" si="588"/>
        <v>EMF ja</v>
      </c>
      <c r="BF3775" s="23">
        <f t="shared" si="586"/>
        <v>10</v>
      </c>
      <c r="BG3775" s="23" t="str">
        <f t="shared" si="587"/>
        <v>&lt;100m</v>
      </c>
      <c r="BH3775" s="23">
        <f t="shared" si="589"/>
        <v>1</v>
      </c>
      <c r="BM3775" s="2" t="s">
        <v>162</v>
      </c>
      <c r="BN3775" s="2">
        <v>10</v>
      </c>
      <c r="BO3775" s="2" t="s">
        <v>15096</v>
      </c>
      <c r="BP3775" s="3">
        <v>1</v>
      </c>
      <c r="BQ3775" s="2" t="s">
        <v>15097</v>
      </c>
    </row>
    <row r="3776" spans="1:70" s="65" customFormat="1" ht="16.149999999999999" customHeight="1" x14ac:dyDescent="0.25">
      <c r="A3776" s="44">
        <v>3775</v>
      </c>
      <c r="B3776" s="65" t="s">
        <v>87</v>
      </c>
      <c r="C3776" s="65" t="s">
        <v>1838</v>
      </c>
      <c r="D3776" s="65" t="s">
        <v>896</v>
      </c>
      <c r="E3776" s="65" t="s">
        <v>15098</v>
      </c>
      <c r="F3776" s="112">
        <v>43667</v>
      </c>
      <c r="G3776" s="113">
        <f t="shared" si="590"/>
        <v>7</v>
      </c>
      <c r="H3776" s="113">
        <f t="shared" si="592"/>
        <v>2019</v>
      </c>
      <c r="J3776" s="132" t="str">
        <f t="shared" si="593"/>
        <v/>
      </c>
      <c r="K3776" s="133" t="str">
        <f t="shared" si="591"/>
        <v>ja</v>
      </c>
      <c r="L3776" s="133" t="s">
        <v>91</v>
      </c>
      <c r="M3776" s="134" t="s">
        <v>74</v>
      </c>
      <c r="N3776" s="133">
        <v>81</v>
      </c>
      <c r="O3776" s="65" t="s">
        <v>10213</v>
      </c>
      <c r="P3776" s="133" t="s">
        <v>15099</v>
      </c>
      <c r="Q3776" s="134"/>
      <c r="R3776" s="134" t="s">
        <v>77</v>
      </c>
      <c r="T3776" s="134" t="s">
        <v>80</v>
      </c>
      <c r="V3776" s="421"/>
      <c r="X3776" s="65">
        <v>730</v>
      </c>
      <c r="Y3776" s="65" t="s">
        <v>81</v>
      </c>
      <c r="Z3776" s="65" t="s">
        <v>168</v>
      </c>
      <c r="AD3776" s="65">
        <v>730</v>
      </c>
      <c r="AE3776" s="65" t="s">
        <v>83</v>
      </c>
      <c r="AF3776" s="65" t="s">
        <v>168</v>
      </c>
      <c r="AJ3776" s="65">
        <v>957</v>
      </c>
      <c r="AK3776" s="65" t="s">
        <v>83</v>
      </c>
      <c r="AL3776" s="65" t="s">
        <v>84</v>
      </c>
      <c r="AM3776" s="65">
        <v>1006</v>
      </c>
      <c r="AN3776" s="65" t="s">
        <v>81</v>
      </c>
      <c r="AO3776" s="65" t="s">
        <v>84</v>
      </c>
      <c r="AP3776" s="65">
        <v>957</v>
      </c>
      <c r="AQ3776" s="65" t="s">
        <v>83</v>
      </c>
      <c r="AR3776" s="65" t="s">
        <v>84</v>
      </c>
      <c r="AV3776" s="65">
        <v>957</v>
      </c>
      <c r="AW3776" s="65" t="s">
        <v>83</v>
      </c>
      <c r="AX3776" s="65" t="s">
        <v>84</v>
      </c>
      <c r="BB3776" s="65">
        <v>957</v>
      </c>
      <c r="BC3776" s="65" t="s">
        <v>83</v>
      </c>
      <c r="BD3776" s="65" t="s">
        <v>84</v>
      </c>
      <c r="BE3776" s="113" t="str">
        <f t="shared" si="588"/>
        <v>EMF ja</v>
      </c>
      <c r="BF3776" s="113">
        <f t="shared" si="586"/>
        <v>100</v>
      </c>
      <c r="BG3776" s="113" t="str">
        <f t="shared" si="587"/>
        <v>100-499m</v>
      </c>
      <c r="BH3776" s="113">
        <f t="shared" si="589"/>
        <v>3</v>
      </c>
      <c r="BI3776" s="65" t="s">
        <v>162</v>
      </c>
      <c r="BJ3776" s="65">
        <v>250</v>
      </c>
      <c r="BK3776" s="65" t="s">
        <v>162</v>
      </c>
      <c r="BL3776" s="65">
        <v>100</v>
      </c>
      <c r="BM3776" s="65" t="s">
        <v>162</v>
      </c>
      <c r="BN3776" s="65">
        <v>350</v>
      </c>
      <c r="BO3776" s="65" t="s">
        <v>15100</v>
      </c>
      <c r="BP3776" s="113">
        <v>1</v>
      </c>
      <c r="BQ3776" s="65" t="s">
        <v>15101</v>
      </c>
      <c r="BR3776" s="65" t="s">
        <v>22489</v>
      </c>
    </row>
    <row r="3777" spans="1:70" ht="16.149999999999999" customHeight="1" x14ac:dyDescent="0.25">
      <c r="A3777" s="1">
        <v>3776</v>
      </c>
      <c r="B3777" s="2" t="s">
        <v>211</v>
      </c>
      <c r="C3777" s="2" t="s">
        <v>1213</v>
      </c>
      <c r="D3777" s="2" t="s">
        <v>896</v>
      </c>
      <c r="E3777" s="2" t="s">
        <v>15102</v>
      </c>
      <c r="F3777" s="67">
        <v>43668</v>
      </c>
      <c r="G3777" s="3">
        <f t="shared" si="590"/>
        <v>7</v>
      </c>
      <c r="H3777" s="3">
        <f t="shared" si="592"/>
        <v>2019</v>
      </c>
      <c r="I3777" s="92">
        <v>0.5625</v>
      </c>
      <c r="J3777" s="20">
        <f t="shared" si="593"/>
        <v>13</v>
      </c>
      <c r="K3777" s="5" t="str">
        <f t="shared" si="591"/>
        <v>ja</v>
      </c>
      <c r="L3777" s="5" t="s">
        <v>73</v>
      </c>
      <c r="M3777" s="6" t="s">
        <v>115</v>
      </c>
      <c r="N3777" s="5">
        <v>62</v>
      </c>
      <c r="O3777" s="2" t="s">
        <v>5139</v>
      </c>
      <c r="P3777" s="127" t="s">
        <v>1027</v>
      </c>
      <c r="R3777" s="6" t="s">
        <v>77</v>
      </c>
      <c r="V3777" s="127"/>
      <c r="X3777" s="2">
        <v>30</v>
      </c>
      <c r="Y3777" s="2" t="s">
        <v>81</v>
      </c>
      <c r="Z3777" s="2" t="s">
        <v>84</v>
      </c>
      <c r="AA3777" s="2">
        <v>30</v>
      </c>
      <c r="AB3777" s="2" t="s">
        <v>81</v>
      </c>
      <c r="AC3777" s="2" t="s">
        <v>84</v>
      </c>
      <c r="AD3777" s="2">
        <v>30</v>
      </c>
      <c r="AE3777" s="2" t="s">
        <v>83</v>
      </c>
      <c r="AF3777" s="2" t="s">
        <v>84</v>
      </c>
      <c r="AJ3777" s="2" t="s">
        <v>109</v>
      </c>
      <c r="AM3777" s="2">
        <v>30</v>
      </c>
      <c r="AN3777" s="2" t="s">
        <v>94</v>
      </c>
      <c r="AO3777" s="2" t="s">
        <v>84</v>
      </c>
      <c r="BE3777" s="23" t="str">
        <f t="shared" si="588"/>
        <v>EMF ja</v>
      </c>
      <c r="BF3777" s="23">
        <f t="shared" si="586"/>
        <v>50</v>
      </c>
      <c r="BG3777" s="23" t="str">
        <f t="shared" si="587"/>
        <v>&lt;100m</v>
      </c>
      <c r="BH3777" s="23">
        <f t="shared" si="589"/>
        <v>1</v>
      </c>
      <c r="BM3777" s="2" t="s">
        <v>162</v>
      </c>
      <c r="BN3777" s="2">
        <v>50</v>
      </c>
      <c r="BO3777" s="2" t="s">
        <v>15103</v>
      </c>
      <c r="BP3777" s="3">
        <v>1</v>
      </c>
      <c r="BQ3777" s="2" t="s">
        <v>15104</v>
      </c>
    </row>
    <row r="3778" spans="1:70" ht="16.149999999999999" customHeight="1" x14ac:dyDescent="0.25">
      <c r="A3778" s="93">
        <v>3777</v>
      </c>
      <c r="B3778" s="2" t="s">
        <v>211</v>
      </c>
      <c r="C3778" s="2" t="s">
        <v>15105</v>
      </c>
      <c r="D3778" s="2" t="s">
        <v>896</v>
      </c>
      <c r="E3778" s="2" t="s">
        <v>15106</v>
      </c>
      <c r="F3778" s="67">
        <v>43670</v>
      </c>
      <c r="G3778" s="3">
        <f t="shared" si="590"/>
        <v>7</v>
      </c>
      <c r="H3778" s="3">
        <f t="shared" si="592"/>
        <v>2019</v>
      </c>
      <c r="I3778" s="92">
        <v>0.5625</v>
      </c>
      <c r="J3778" s="20">
        <f t="shared" si="593"/>
        <v>13</v>
      </c>
      <c r="K3778" s="5" t="str">
        <f t="shared" si="591"/>
        <v>ja</v>
      </c>
      <c r="L3778" s="5" t="s">
        <v>91</v>
      </c>
      <c r="M3778" s="6" t="s">
        <v>4938</v>
      </c>
      <c r="N3778" s="5">
        <v>24</v>
      </c>
      <c r="O3778" s="2" t="s">
        <v>75</v>
      </c>
      <c r="P3778" s="127" t="s">
        <v>15107</v>
      </c>
      <c r="R3778" s="6" t="s">
        <v>77</v>
      </c>
      <c r="T3778" s="6" t="s">
        <v>80</v>
      </c>
      <c r="U3778" s="2" t="s">
        <v>74</v>
      </c>
      <c r="V3778" s="127"/>
      <c r="X3778" s="2">
        <v>400</v>
      </c>
      <c r="Y3778" s="2" t="s">
        <v>81</v>
      </c>
      <c r="Z3778" s="2" t="s">
        <v>161</v>
      </c>
      <c r="AA3778" s="2">
        <v>400</v>
      </c>
      <c r="AB3778" s="2" t="s">
        <v>94</v>
      </c>
      <c r="AC3778" s="2" t="s">
        <v>161</v>
      </c>
      <c r="AD3778" s="2">
        <v>400</v>
      </c>
      <c r="AE3778" s="2" t="s">
        <v>81</v>
      </c>
      <c r="AF3778" s="2" t="s">
        <v>161</v>
      </c>
      <c r="AJ3778" s="2">
        <v>700</v>
      </c>
      <c r="AK3778" s="2" t="s">
        <v>81</v>
      </c>
      <c r="AL3778" s="2" t="s">
        <v>84</v>
      </c>
      <c r="AP3778" s="2">
        <v>700</v>
      </c>
      <c r="AQ3778" s="2" t="s">
        <v>81</v>
      </c>
      <c r="AR3778" s="2" t="s">
        <v>84</v>
      </c>
      <c r="AV3778" s="2">
        <v>880</v>
      </c>
      <c r="AW3778" s="2" t="s">
        <v>83</v>
      </c>
      <c r="AX3778" s="2" t="s">
        <v>168</v>
      </c>
      <c r="AY3778" s="2" t="s">
        <v>109</v>
      </c>
      <c r="AZ3778" s="2" t="s">
        <v>109</v>
      </c>
      <c r="BA3778" s="2" t="s">
        <v>109</v>
      </c>
      <c r="BB3778" s="2">
        <v>880</v>
      </c>
      <c r="BC3778" s="2" t="s">
        <v>83</v>
      </c>
      <c r="BD3778" s="2" t="s">
        <v>168</v>
      </c>
      <c r="BE3778" s="23" t="str">
        <f t="shared" si="588"/>
        <v>EMF nein</v>
      </c>
      <c r="BF3778" s="23" t="str">
        <f t="shared" ref="BF3778:BF3841" si="594">IF(SUM(BJ3778,BL3778,BN3778)=0,"",MIN(BJ3778,BL3778,BN3778))</f>
        <v/>
      </c>
      <c r="BG3778" s="23" t="str">
        <f t="shared" ref="BG3778:BG3841" si="595">IF(BF3778="","",IF(BF3778&lt;100,"&lt;100m",IF(AND(BF3778&gt;99, BF3778&lt;500),"100-499m",IF(BF3778&gt;499,"500+m",""))))</f>
        <v/>
      </c>
      <c r="BH3778" s="23">
        <f t="shared" si="589"/>
        <v>0</v>
      </c>
      <c r="BO3778" s="2" t="s">
        <v>15108</v>
      </c>
      <c r="BP3778" s="3">
        <v>1</v>
      </c>
      <c r="BQ3778" s="2" t="s">
        <v>15109</v>
      </c>
    </row>
    <row r="3779" spans="1:70" ht="16.149999999999999" customHeight="1" x14ac:dyDescent="0.25">
      <c r="A3779" s="1">
        <v>3778</v>
      </c>
      <c r="B3779" s="2" t="s">
        <v>87</v>
      </c>
      <c r="C3779" s="2" t="s">
        <v>15110</v>
      </c>
      <c r="D3779" s="2" t="s">
        <v>1097</v>
      </c>
      <c r="E3779" s="2" t="s">
        <v>11201</v>
      </c>
      <c r="F3779" s="67">
        <v>43670</v>
      </c>
      <c r="G3779" s="3">
        <f t="shared" si="590"/>
        <v>7</v>
      </c>
      <c r="H3779" s="3">
        <f t="shared" si="592"/>
        <v>2019</v>
      </c>
      <c r="J3779" s="20" t="str">
        <f t="shared" si="593"/>
        <v/>
      </c>
      <c r="K3779" s="5" t="str">
        <f t="shared" si="591"/>
        <v>ja</v>
      </c>
      <c r="L3779" s="5" t="s">
        <v>91</v>
      </c>
      <c r="M3779" s="6" t="s">
        <v>74</v>
      </c>
      <c r="N3779" s="5">
        <v>80</v>
      </c>
      <c r="O3779" s="2" t="s">
        <v>5139</v>
      </c>
      <c r="P3779" s="127" t="s">
        <v>15111</v>
      </c>
      <c r="R3779" s="6" t="s">
        <v>77</v>
      </c>
      <c r="S3779" s="2" t="s">
        <v>9459</v>
      </c>
      <c r="T3779" s="6" t="s">
        <v>80</v>
      </c>
      <c r="V3779" s="127"/>
      <c r="X3779" s="2">
        <v>205</v>
      </c>
      <c r="Y3779" s="2" t="s">
        <v>81</v>
      </c>
      <c r="Z3779" s="2" t="s">
        <v>84</v>
      </c>
      <c r="AD3779" s="2">
        <v>205</v>
      </c>
      <c r="AE3779" s="2" t="s">
        <v>94</v>
      </c>
      <c r="AF3779" s="2" t="s">
        <v>84</v>
      </c>
      <c r="BE3779" s="23" t="str">
        <f t="shared" si="588"/>
        <v>EMF nein</v>
      </c>
      <c r="BF3779" s="23" t="str">
        <f t="shared" si="594"/>
        <v/>
      </c>
      <c r="BG3779" s="23" t="str">
        <f t="shared" si="595"/>
        <v/>
      </c>
      <c r="BH3779" s="23">
        <f t="shared" si="589"/>
        <v>0</v>
      </c>
      <c r="BO3779" s="2" t="s">
        <v>15112</v>
      </c>
      <c r="BP3779" s="3">
        <v>1</v>
      </c>
      <c r="BQ3779" s="2" t="s">
        <v>15113</v>
      </c>
    </row>
    <row r="3780" spans="1:70" ht="16.149999999999999" customHeight="1" x14ac:dyDescent="0.25">
      <c r="A3780" s="93">
        <v>3779</v>
      </c>
      <c r="B3780" s="2" t="s">
        <v>211</v>
      </c>
      <c r="C3780" s="2" t="s">
        <v>4295</v>
      </c>
      <c r="D3780" s="2" t="s">
        <v>348</v>
      </c>
      <c r="E3780" s="2" t="s">
        <v>15114</v>
      </c>
      <c r="F3780" s="67">
        <v>43671</v>
      </c>
      <c r="G3780" s="3">
        <f t="shared" si="590"/>
        <v>7</v>
      </c>
      <c r="H3780" s="3">
        <f t="shared" si="592"/>
        <v>2019</v>
      </c>
      <c r="J3780" s="20" t="str">
        <f t="shared" si="593"/>
        <v/>
      </c>
      <c r="K3780" s="5" t="str">
        <f t="shared" si="591"/>
        <v>ja</v>
      </c>
      <c r="L3780" s="5" t="s">
        <v>91</v>
      </c>
      <c r="M3780" s="6" t="s">
        <v>115</v>
      </c>
      <c r="N3780" s="5">
        <v>28</v>
      </c>
      <c r="O3780" s="2" t="s">
        <v>5139</v>
      </c>
      <c r="P3780" s="127" t="s">
        <v>15115</v>
      </c>
      <c r="R3780" s="6" t="s">
        <v>77</v>
      </c>
      <c r="T3780" s="6" t="s">
        <v>80</v>
      </c>
      <c r="V3780" s="127"/>
      <c r="X3780" s="2">
        <v>544</v>
      </c>
      <c r="Y3780" s="2" t="s">
        <v>81</v>
      </c>
      <c r="Z3780" s="2" t="s">
        <v>84</v>
      </c>
      <c r="AA3780" s="2">
        <v>544</v>
      </c>
      <c r="AB3780" s="2" t="s">
        <v>81</v>
      </c>
      <c r="AC3780" s="2" t="s">
        <v>84</v>
      </c>
      <c r="AD3780" s="2">
        <v>544</v>
      </c>
      <c r="AE3780" s="2" t="s">
        <v>83</v>
      </c>
      <c r="AF3780" s="2" t="s">
        <v>84</v>
      </c>
      <c r="AJ3780" s="2">
        <v>544</v>
      </c>
      <c r="AK3780" s="2" t="s">
        <v>81</v>
      </c>
      <c r="AL3780" s="2" t="s">
        <v>84</v>
      </c>
      <c r="AV3780" s="2">
        <v>544</v>
      </c>
      <c r="AW3780" s="2" t="s">
        <v>81</v>
      </c>
      <c r="AX3780" s="2" t="s">
        <v>84</v>
      </c>
      <c r="BE3780" s="23" t="str">
        <f t="shared" si="588"/>
        <v>EMF nein</v>
      </c>
      <c r="BF3780" s="23" t="str">
        <f t="shared" si="594"/>
        <v/>
      </c>
      <c r="BG3780" s="23" t="str">
        <f t="shared" si="595"/>
        <v/>
      </c>
      <c r="BH3780" s="23">
        <f t="shared" si="589"/>
        <v>0</v>
      </c>
      <c r="BO3780" s="2" t="s">
        <v>15116</v>
      </c>
      <c r="BP3780" s="3">
        <v>1</v>
      </c>
      <c r="BQ3780" s="2" t="s">
        <v>15117</v>
      </c>
    </row>
    <row r="3781" spans="1:70" ht="16.149999999999999" customHeight="1" x14ac:dyDescent="0.25">
      <c r="A3781" s="93">
        <v>3780</v>
      </c>
      <c r="B3781" s="2" t="s">
        <v>211</v>
      </c>
      <c r="C3781" s="75" t="s">
        <v>10281</v>
      </c>
      <c r="D3781" s="2" t="s">
        <v>124</v>
      </c>
      <c r="E3781" s="2" t="s">
        <v>5690</v>
      </c>
      <c r="F3781" s="67">
        <v>43946</v>
      </c>
      <c r="G3781" s="3">
        <f t="shared" si="590"/>
        <v>4</v>
      </c>
      <c r="H3781" s="3">
        <f t="shared" si="592"/>
        <v>2020</v>
      </c>
      <c r="I3781" s="92">
        <v>0.79513888888888895</v>
      </c>
      <c r="J3781" s="20">
        <f t="shared" si="593"/>
        <v>19</v>
      </c>
      <c r="K3781" s="5" t="str">
        <f t="shared" si="591"/>
        <v>ja</v>
      </c>
      <c r="L3781" s="5" t="s">
        <v>91</v>
      </c>
      <c r="M3781" s="6" t="s">
        <v>74</v>
      </c>
      <c r="N3781" s="5">
        <v>61</v>
      </c>
      <c r="O3781" s="2" t="s">
        <v>10213</v>
      </c>
      <c r="P3781" s="5" t="s">
        <v>15118</v>
      </c>
      <c r="R3781" s="6" t="s">
        <v>77</v>
      </c>
      <c r="U3781" s="2" t="s">
        <v>100</v>
      </c>
      <c r="V3781" s="127" t="s">
        <v>80</v>
      </c>
      <c r="X3781" s="2">
        <v>291</v>
      </c>
      <c r="Y3781" s="2" t="s">
        <v>81</v>
      </c>
      <c r="Z3781" s="2" t="s">
        <v>84</v>
      </c>
      <c r="AD3781" s="2">
        <v>291</v>
      </c>
      <c r="AE3781" s="2" t="s">
        <v>81</v>
      </c>
      <c r="AF3781" s="2" t="s">
        <v>84</v>
      </c>
      <c r="AJ3781" s="2">
        <v>683</v>
      </c>
      <c r="AK3781" s="2" t="s">
        <v>81</v>
      </c>
      <c r="AL3781" s="2" t="s">
        <v>161</v>
      </c>
      <c r="AM3781" s="2">
        <v>683</v>
      </c>
      <c r="AN3781" s="2" t="s">
        <v>81</v>
      </c>
      <c r="AO3781" s="2" t="s">
        <v>161</v>
      </c>
      <c r="AP3781" s="2">
        <v>683</v>
      </c>
      <c r="AQ3781" s="2" t="s">
        <v>81</v>
      </c>
      <c r="AR3781" s="2" t="s">
        <v>161</v>
      </c>
      <c r="AV3781" s="2">
        <v>961</v>
      </c>
      <c r="AW3781" s="2" t="s">
        <v>81</v>
      </c>
      <c r="AX3781" s="2" t="s">
        <v>168</v>
      </c>
      <c r="AY3781" s="2">
        <v>961</v>
      </c>
      <c r="AZ3781" s="2" t="s">
        <v>81</v>
      </c>
      <c r="BA3781" s="2" t="s">
        <v>168</v>
      </c>
      <c r="BB3781" s="2">
        <v>961</v>
      </c>
      <c r="BC3781" s="2" t="s">
        <v>83</v>
      </c>
      <c r="BD3781" s="2" t="s">
        <v>168</v>
      </c>
      <c r="BE3781" s="23" t="str">
        <f t="shared" si="588"/>
        <v>EMF ja</v>
      </c>
      <c r="BF3781" s="23">
        <f t="shared" si="594"/>
        <v>580</v>
      </c>
      <c r="BG3781" s="23" t="str">
        <f t="shared" si="595"/>
        <v>500+m</v>
      </c>
      <c r="BH3781" s="23">
        <f t="shared" si="589"/>
        <v>1</v>
      </c>
      <c r="BM3781" s="2" t="s">
        <v>162</v>
      </c>
      <c r="BN3781" s="2">
        <v>580</v>
      </c>
      <c r="BO3781" s="2" t="s">
        <v>15119</v>
      </c>
      <c r="BP3781" s="3">
        <v>1</v>
      </c>
      <c r="BQ3781" s="2" t="s">
        <v>15120</v>
      </c>
    </row>
    <row r="3782" spans="1:70" ht="16.149999999999999" customHeight="1" x14ac:dyDescent="0.25">
      <c r="A3782" s="1">
        <v>3781</v>
      </c>
      <c r="B3782" s="2" t="s">
        <v>211</v>
      </c>
      <c r="C3782" s="404" t="s">
        <v>15121</v>
      </c>
      <c r="D3782" s="2" t="s">
        <v>264</v>
      </c>
      <c r="E3782" s="2" t="s">
        <v>15122</v>
      </c>
      <c r="F3782" s="67">
        <v>43671</v>
      </c>
      <c r="G3782" s="3">
        <f t="shared" si="590"/>
        <v>7</v>
      </c>
      <c r="H3782" s="3">
        <f t="shared" si="592"/>
        <v>2019</v>
      </c>
      <c r="J3782" s="20" t="str">
        <f t="shared" si="593"/>
        <v/>
      </c>
      <c r="K3782" s="5" t="str">
        <f t="shared" si="591"/>
        <v>ja</v>
      </c>
      <c r="L3782" s="5" t="s">
        <v>91</v>
      </c>
      <c r="M3782" s="6" t="s">
        <v>10494</v>
      </c>
      <c r="N3782" s="5">
        <v>31</v>
      </c>
      <c r="O3782" s="127" t="s">
        <v>126</v>
      </c>
      <c r="P3782" s="127" t="s">
        <v>15123</v>
      </c>
      <c r="R3782" s="6" t="s">
        <v>77</v>
      </c>
      <c r="S3782" s="2" t="s">
        <v>11111</v>
      </c>
      <c r="T3782" s="6" t="s">
        <v>202</v>
      </c>
      <c r="V3782" s="127"/>
      <c r="X3782" s="2">
        <v>220</v>
      </c>
      <c r="Y3782" s="2" t="s">
        <v>81</v>
      </c>
      <c r="Z3782" s="2" t="s">
        <v>84</v>
      </c>
      <c r="AA3782" s="2">
        <v>220</v>
      </c>
      <c r="AB3782" s="2" t="s">
        <v>94</v>
      </c>
      <c r="AC3782" s="2" t="s">
        <v>84</v>
      </c>
      <c r="AD3782" s="2">
        <v>220</v>
      </c>
      <c r="AE3782" s="2" t="s">
        <v>81</v>
      </c>
      <c r="AF3782" s="2" t="s">
        <v>84</v>
      </c>
      <c r="AJ3782" s="2">
        <v>320</v>
      </c>
      <c r="AK3782" s="2" t="s">
        <v>81</v>
      </c>
      <c r="AL3782" s="2" t="s">
        <v>161</v>
      </c>
      <c r="AM3782" s="2">
        <v>320</v>
      </c>
      <c r="AN3782" s="2" t="s">
        <v>81</v>
      </c>
      <c r="AO3782" s="2" t="s">
        <v>161</v>
      </c>
      <c r="AP3782" s="2">
        <v>320</v>
      </c>
      <c r="AQ3782" s="2" t="s">
        <v>81</v>
      </c>
      <c r="AR3782" s="2" t="s">
        <v>161</v>
      </c>
      <c r="AV3782" s="2">
        <v>320</v>
      </c>
      <c r="AW3782" s="2" t="s">
        <v>81</v>
      </c>
      <c r="AX3782" s="2" t="s">
        <v>161</v>
      </c>
      <c r="AY3782" s="2">
        <v>320</v>
      </c>
      <c r="AZ3782" s="2" t="s">
        <v>81</v>
      </c>
      <c r="BA3782" s="2" t="s">
        <v>161</v>
      </c>
      <c r="BB3782" s="2">
        <v>320</v>
      </c>
      <c r="BC3782" s="2" t="s">
        <v>81</v>
      </c>
      <c r="BD3782" s="2" t="s">
        <v>161</v>
      </c>
      <c r="BE3782" s="23" t="str">
        <f t="shared" si="588"/>
        <v>EMF nein</v>
      </c>
      <c r="BF3782" s="23" t="str">
        <f t="shared" si="594"/>
        <v/>
      </c>
      <c r="BG3782" s="23" t="str">
        <f t="shared" si="595"/>
        <v/>
      </c>
      <c r="BH3782" s="23">
        <f t="shared" si="589"/>
        <v>0</v>
      </c>
      <c r="BO3782" s="392" t="s">
        <v>22476</v>
      </c>
      <c r="BP3782" s="3">
        <v>1</v>
      </c>
      <c r="BR3782" s="2" t="s">
        <v>15124</v>
      </c>
    </row>
    <row r="3783" spans="1:70" ht="16.149999999999999" customHeight="1" x14ac:dyDescent="0.25">
      <c r="A3783" s="93">
        <v>3782</v>
      </c>
      <c r="B3783" s="2" t="s">
        <v>211</v>
      </c>
      <c r="C3783" s="116" t="s">
        <v>10773</v>
      </c>
      <c r="D3783" s="2" t="s">
        <v>137</v>
      </c>
      <c r="E3783" s="2" t="s">
        <v>15125</v>
      </c>
      <c r="F3783" s="67">
        <v>43669</v>
      </c>
      <c r="G3783" s="3">
        <f t="shared" si="590"/>
        <v>7</v>
      </c>
      <c r="H3783" s="3">
        <f t="shared" si="592"/>
        <v>2019</v>
      </c>
      <c r="I3783" s="92">
        <v>0.73958333333333304</v>
      </c>
      <c r="J3783" s="20">
        <f t="shared" si="593"/>
        <v>17</v>
      </c>
      <c r="K3783" s="5" t="str">
        <f t="shared" si="591"/>
        <v>ja</v>
      </c>
      <c r="L3783" s="5" t="s">
        <v>73</v>
      </c>
      <c r="M3783" s="6" t="s">
        <v>115</v>
      </c>
      <c r="N3783" s="5">
        <v>58</v>
      </c>
      <c r="O3783" s="127" t="s">
        <v>126</v>
      </c>
      <c r="P3783" s="127" t="s">
        <v>12236</v>
      </c>
      <c r="R3783" s="6" t="s">
        <v>77</v>
      </c>
      <c r="T3783" s="6" t="s">
        <v>80</v>
      </c>
      <c r="V3783" s="127"/>
      <c r="X3783" s="2">
        <v>310</v>
      </c>
      <c r="Y3783" s="2" t="s">
        <v>83</v>
      </c>
      <c r="Z3783" s="2" t="s">
        <v>82</v>
      </c>
      <c r="AA3783" s="2">
        <v>310</v>
      </c>
      <c r="AB3783" s="2" t="s">
        <v>81</v>
      </c>
      <c r="AC3783" s="2" t="s">
        <v>82</v>
      </c>
      <c r="AD3783" s="2">
        <v>310</v>
      </c>
      <c r="AE3783" s="2" t="s">
        <v>83</v>
      </c>
      <c r="AF3783" s="2" t="s">
        <v>82</v>
      </c>
      <c r="AG3783" s="2">
        <v>310</v>
      </c>
      <c r="AH3783" s="2" t="s">
        <v>83</v>
      </c>
      <c r="AI3783" s="2" t="s">
        <v>82</v>
      </c>
      <c r="AJ3783" s="2">
        <v>310</v>
      </c>
      <c r="AK3783" s="2" t="s">
        <v>83</v>
      </c>
      <c r="AL3783" s="2" t="s">
        <v>82</v>
      </c>
      <c r="AM3783" s="2">
        <v>310</v>
      </c>
      <c r="AN3783" s="2" t="s">
        <v>81</v>
      </c>
      <c r="AO3783" s="2" t="s">
        <v>82</v>
      </c>
      <c r="AP3783" s="2">
        <v>310</v>
      </c>
      <c r="AQ3783" s="2" t="s">
        <v>83</v>
      </c>
      <c r="AR3783" s="2" t="s">
        <v>82</v>
      </c>
      <c r="AS3783" s="2">
        <v>310</v>
      </c>
      <c r="AT3783" s="2" t="s">
        <v>83</v>
      </c>
      <c r="AU3783" s="2" t="s">
        <v>82</v>
      </c>
      <c r="AV3783" s="2">
        <v>330</v>
      </c>
      <c r="AW3783" s="2" t="s">
        <v>81</v>
      </c>
      <c r="AX3783" s="2" t="s">
        <v>82</v>
      </c>
      <c r="AY3783" s="2">
        <v>330</v>
      </c>
      <c r="AZ3783" s="2" t="s">
        <v>81</v>
      </c>
      <c r="BA3783" s="2" t="s">
        <v>82</v>
      </c>
      <c r="BB3783" s="2">
        <v>387</v>
      </c>
      <c r="BC3783" s="2" t="s">
        <v>94</v>
      </c>
      <c r="BD3783" s="2" t="s">
        <v>84</v>
      </c>
      <c r="BE3783" s="23" t="str">
        <f t="shared" si="588"/>
        <v>EMF nein</v>
      </c>
      <c r="BF3783" s="23" t="str">
        <f t="shared" si="594"/>
        <v/>
      </c>
      <c r="BG3783" s="23" t="str">
        <f t="shared" si="595"/>
        <v/>
      </c>
      <c r="BH3783" s="23">
        <f t="shared" si="589"/>
        <v>0</v>
      </c>
      <c r="BO3783" s="2" t="s">
        <v>15126</v>
      </c>
      <c r="BP3783" s="3">
        <v>1</v>
      </c>
      <c r="BQ3783" s="2" t="s">
        <v>15127</v>
      </c>
    </row>
    <row r="3784" spans="1:70" ht="16.149999999999999" customHeight="1" x14ac:dyDescent="0.25">
      <c r="A3784" s="93">
        <v>3783</v>
      </c>
      <c r="B3784" s="2" t="s">
        <v>211</v>
      </c>
      <c r="C3784" s="2" t="s">
        <v>2050</v>
      </c>
      <c r="D3784" s="2" t="s">
        <v>137</v>
      </c>
      <c r="E3784" s="2" t="s">
        <v>15128</v>
      </c>
      <c r="F3784" s="67">
        <v>43665</v>
      </c>
      <c r="G3784" s="3">
        <f t="shared" si="590"/>
        <v>7</v>
      </c>
      <c r="H3784" s="3">
        <f t="shared" si="592"/>
        <v>2019</v>
      </c>
      <c r="J3784" s="20" t="str">
        <f t="shared" si="593"/>
        <v/>
      </c>
      <c r="K3784" s="5" t="str">
        <f t="shared" si="591"/>
        <v>ja</v>
      </c>
      <c r="L3784" s="5" t="s">
        <v>91</v>
      </c>
      <c r="M3784" s="6" t="s">
        <v>208</v>
      </c>
      <c r="O3784" s="127" t="s">
        <v>75</v>
      </c>
      <c r="P3784" s="127" t="s">
        <v>15129</v>
      </c>
      <c r="R3784" s="6" t="s">
        <v>77</v>
      </c>
      <c r="T3784" s="6" t="s">
        <v>80</v>
      </c>
      <c r="U3784" s="2" t="s">
        <v>100</v>
      </c>
      <c r="V3784" s="127" t="s">
        <v>80</v>
      </c>
      <c r="BE3784" s="23" t="str">
        <f t="shared" si="588"/>
        <v>EMF ja</v>
      </c>
      <c r="BF3784" s="23">
        <f t="shared" si="594"/>
        <v>30</v>
      </c>
      <c r="BG3784" s="23" t="str">
        <f t="shared" si="595"/>
        <v>&lt;100m</v>
      </c>
      <c r="BH3784" s="23">
        <f t="shared" si="589"/>
        <v>1</v>
      </c>
      <c r="BM3784" s="2" t="s">
        <v>162</v>
      </c>
      <c r="BN3784" s="2">
        <v>30</v>
      </c>
      <c r="BO3784" s="2" t="s">
        <v>15130</v>
      </c>
      <c r="BP3784" s="3">
        <v>1</v>
      </c>
      <c r="BQ3784" s="2" t="s">
        <v>15131</v>
      </c>
    </row>
    <row r="3785" spans="1:70" ht="16.149999999999999" customHeight="1" x14ac:dyDescent="0.25">
      <c r="A3785" s="93">
        <v>3784</v>
      </c>
      <c r="B3785" s="2" t="s">
        <v>211</v>
      </c>
      <c r="C3785" s="2" t="s">
        <v>112</v>
      </c>
      <c r="D3785" s="2" t="s">
        <v>113</v>
      </c>
      <c r="E3785" s="2" t="s">
        <v>15132</v>
      </c>
      <c r="F3785" s="67">
        <v>43671</v>
      </c>
      <c r="G3785" s="3">
        <f t="shared" si="590"/>
        <v>7</v>
      </c>
      <c r="H3785" s="3">
        <f t="shared" si="592"/>
        <v>2019</v>
      </c>
      <c r="J3785" s="20" t="str">
        <f t="shared" si="593"/>
        <v/>
      </c>
      <c r="K3785" s="5" t="str">
        <f t="shared" si="591"/>
        <v>ja</v>
      </c>
      <c r="L3785" s="5" t="s">
        <v>73</v>
      </c>
      <c r="M3785" s="6" t="s">
        <v>100</v>
      </c>
      <c r="N3785" s="5">
        <v>69</v>
      </c>
      <c r="O3785" s="127" t="s">
        <v>75</v>
      </c>
      <c r="P3785" s="127" t="s">
        <v>15133</v>
      </c>
      <c r="R3785" s="6" t="s">
        <v>77</v>
      </c>
      <c r="T3785" s="6" t="s">
        <v>80</v>
      </c>
      <c r="V3785" s="127"/>
      <c r="X3785" s="2">
        <v>470</v>
      </c>
      <c r="Y3785" s="2" t="s">
        <v>83</v>
      </c>
      <c r="Z3785" s="2" t="s">
        <v>161</v>
      </c>
      <c r="AA3785" s="2">
        <v>470</v>
      </c>
      <c r="AB3785" s="2" t="s">
        <v>81</v>
      </c>
      <c r="AC3785" s="2" t="s">
        <v>161</v>
      </c>
      <c r="AD3785" s="2">
        <v>470</v>
      </c>
      <c r="AE3785" s="2" t="s">
        <v>83</v>
      </c>
      <c r="AF3785" s="2" t="s">
        <v>161</v>
      </c>
      <c r="AJ3785" s="2">
        <v>470</v>
      </c>
      <c r="AK3785" s="2" t="s">
        <v>83</v>
      </c>
      <c r="AL3785" s="2" t="s">
        <v>161</v>
      </c>
      <c r="AM3785" s="2">
        <v>470</v>
      </c>
      <c r="AN3785" s="2" t="s">
        <v>81</v>
      </c>
      <c r="AO3785" s="2" t="s">
        <v>161</v>
      </c>
      <c r="AP3785" s="2">
        <v>470</v>
      </c>
      <c r="AQ3785" s="2" t="s">
        <v>83</v>
      </c>
      <c r="AR3785" s="2" t="s">
        <v>161</v>
      </c>
      <c r="AV3785" s="2">
        <v>470</v>
      </c>
      <c r="AW3785" s="2" t="s">
        <v>83</v>
      </c>
      <c r="AX3785" s="2" t="s">
        <v>161</v>
      </c>
      <c r="AY3785" s="2">
        <v>470</v>
      </c>
      <c r="AZ3785" s="2" t="s">
        <v>81</v>
      </c>
      <c r="BA3785" s="2" t="s">
        <v>161</v>
      </c>
      <c r="BB3785" s="2">
        <v>470</v>
      </c>
      <c r="BC3785" s="2" t="s">
        <v>83</v>
      </c>
      <c r="BD3785" s="2" t="s">
        <v>161</v>
      </c>
      <c r="BE3785" s="23" t="str">
        <f t="shared" si="588"/>
        <v>EMF ja</v>
      </c>
      <c r="BF3785" s="23">
        <f t="shared" si="594"/>
        <v>300</v>
      </c>
      <c r="BG3785" s="23" t="str">
        <f t="shared" si="595"/>
        <v>100-499m</v>
      </c>
      <c r="BH3785" s="23">
        <f t="shared" si="589"/>
        <v>3</v>
      </c>
      <c r="BI3785" s="2" t="s">
        <v>162</v>
      </c>
      <c r="BJ3785" s="2">
        <v>300</v>
      </c>
      <c r="BK3785" s="2" t="s">
        <v>162</v>
      </c>
      <c r="BL3785" s="2">
        <v>340</v>
      </c>
      <c r="BM3785" s="2" t="s">
        <v>162</v>
      </c>
      <c r="BN3785" s="2">
        <v>320</v>
      </c>
      <c r="BO3785" s="2" t="s">
        <v>15134</v>
      </c>
      <c r="BP3785" s="3">
        <v>1</v>
      </c>
      <c r="BQ3785" s="2" t="s">
        <v>15135</v>
      </c>
    </row>
    <row r="3786" spans="1:70" ht="16.149999999999999" customHeight="1" x14ac:dyDescent="0.25">
      <c r="A3786" s="1">
        <v>3785</v>
      </c>
      <c r="B3786" s="2" t="s">
        <v>211</v>
      </c>
      <c r="C3786" s="2" t="s">
        <v>876</v>
      </c>
      <c r="D3786" s="2" t="s">
        <v>145</v>
      </c>
      <c r="E3786" s="2" t="s">
        <v>15136</v>
      </c>
      <c r="F3786" s="67">
        <v>43669</v>
      </c>
      <c r="G3786" s="3">
        <f t="shared" si="590"/>
        <v>7</v>
      </c>
      <c r="H3786" s="3">
        <f t="shared" si="592"/>
        <v>2019</v>
      </c>
      <c r="J3786" s="20" t="str">
        <f t="shared" si="593"/>
        <v/>
      </c>
      <c r="K3786" s="5" t="str">
        <f t="shared" si="591"/>
        <v>ja</v>
      </c>
      <c r="L3786" s="5" t="s">
        <v>91</v>
      </c>
      <c r="M3786" s="6" t="s">
        <v>11554</v>
      </c>
      <c r="N3786" s="5">
        <v>41</v>
      </c>
      <c r="O3786" s="127" t="s">
        <v>140</v>
      </c>
      <c r="P3786" s="127" t="s">
        <v>15137</v>
      </c>
      <c r="R3786" s="6" t="s">
        <v>77</v>
      </c>
      <c r="T3786" s="6" t="s">
        <v>80</v>
      </c>
      <c r="V3786" s="127"/>
      <c r="X3786" s="2">
        <v>529</v>
      </c>
      <c r="Y3786" s="2" t="s">
        <v>81</v>
      </c>
      <c r="Z3786" s="2" t="s">
        <v>168</v>
      </c>
      <c r="AA3786" s="2">
        <v>529</v>
      </c>
      <c r="AB3786" s="2" t="s">
        <v>81</v>
      </c>
      <c r="AC3786" s="2" t="s">
        <v>168</v>
      </c>
      <c r="AD3786" s="2">
        <v>529</v>
      </c>
      <c r="AE3786" s="2" t="s">
        <v>83</v>
      </c>
      <c r="AF3786" s="2" t="s">
        <v>168</v>
      </c>
      <c r="AJ3786" s="2">
        <v>1140</v>
      </c>
      <c r="AK3786" s="2" t="s">
        <v>83</v>
      </c>
      <c r="AL3786" s="2" t="s">
        <v>82</v>
      </c>
      <c r="AM3786" s="2">
        <v>1140</v>
      </c>
      <c r="AN3786" s="2" t="s">
        <v>83</v>
      </c>
      <c r="AO3786" s="2" t="s">
        <v>82</v>
      </c>
      <c r="AP3786" s="2">
        <v>1140</v>
      </c>
      <c r="AQ3786" s="2" t="s">
        <v>83</v>
      </c>
      <c r="AR3786" s="2" t="s">
        <v>82</v>
      </c>
      <c r="AV3786" s="2">
        <v>1140</v>
      </c>
      <c r="AW3786" s="2" t="s">
        <v>81</v>
      </c>
      <c r="AX3786" s="2" t="s">
        <v>82</v>
      </c>
      <c r="BE3786" s="23" t="str">
        <f t="shared" si="588"/>
        <v>EMF ja</v>
      </c>
      <c r="BF3786" s="23">
        <f t="shared" si="594"/>
        <v>2100</v>
      </c>
      <c r="BG3786" s="23" t="str">
        <f t="shared" si="595"/>
        <v>500+m</v>
      </c>
      <c r="BH3786" s="23">
        <f t="shared" si="589"/>
        <v>2</v>
      </c>
      <c r="BI3786" s="2" t="s">
        <v>162</v>
      </c>
      <c r="BJ3786" s="2">
        <v>2100</v>
      </c>
      <c r="BK3786" s="2" t="s">
        <v>162</v>
      </c>
      <c r="BL3786" s="2">
        <v>2600</v>
      </c>
      <c r="BO3786" s="2" t="s">
        <v>15138</v>
      </c>
      <c r="BP3786" s="3">
        <v>1</v>
      </c>
      <c r="BQ3786" s="2" t="s">
        <v>15139</v>
      </c>
    </row>
    <row r="3787" spans="1:70" ht="16.149999999999999" customHeight="1" x14ac:dyDescent="0.25">
      <c r="A3787" s="93">
        <v>3786</v>
      </c>
      <c r="B3787" s="2" t="s">
        <v>87</v>
      </c>
      <c r="C3787" s="2" t="s">
        <v>15140</v>
      </c>
      <c r="D3787" s="2" t="s">
        <v>145</v>
      </c>
      <c r="E3787" s="2" t="s">
        <v>15141</v>
      </c>
      <c r="F3787" s="67">
        <v>43670</v>
      </c>
      <c r="G3787" s="3">
        <f t="shared" si="590"/>
        <v>7</v>
      </c>
      <c r="H3787" s="3">
        <f t="shared" si="592"/>
        <v>2019</v>
      </c>
      <c r="I3787" s="92">
        <v>0.82638888888888895</v>
      </c>
      <c r="J3787" s="20">
        <f t="shared" si="593"/>
        <v>19</v>
      </c>
      <c r="K3787" s="5" t="str">
        <f t="shared" si="591"/>
        <v>ja</v>
      </c>
      <c r="L3787" s="5" t="s">
        <v>8298</v>
      </c>
      <c r="M3787" s="6" t="s">
        <v>11554</v>
      </c>
      <c r="N3787" s="5">
        <v>75</v>
      </c>
      <c r="O3787" s="127" t="s">
        <v>75</v>
      </c>
      <c r="P3787" s="127" t="s">
        <v>15142</v>
      </c>
      <c r="R3787" s="6" t="s">
        <v>77</v>
      </c>
      <c r="T3787" s="6" t="s">
        <v>202</v>
      </c>
      <c r="V3787" s="127"/>
      <c r="BE3787" s="23" t="str">
        <f t="shared" si="588"/>
        <v>EMF nein</v>
      </c>
      <c r="BF3787" s="23" t="str">
        <f t="shared" si="594"/>
        <v/>
      </c>
      <c r="BG3787" s="23" t="str">
        <f t="shared" si="595"/>
        <v/>
      </c>
      <c r="BH3787" s="23">
        <f t="shared" si="589"/>
        <v>0</v>
      </c>
      <c r="BO3787" s="2" t="s">
        <v>15143</v>
      </c>
      <c r="BP3787" s="3">
        <v>1</v>
      </c>
      <c r="BQ3787" s="2" t="s">
        <v>15144</v>
      </c>
    </row>
    <row r="3788" spans="1:70" ht="16.149999999999999" customHeight="1" x14ac:dyDescent="0.25">
      <c r="A3788" s="93">
        <v>3787</v>
      </c>
      <c r="B3788" s="2" t="s">
        <v>87</v>
      </c>
      <c r="C3788" s="2" t="s">
        <v>2653</v>
      </c>
      <c r="D3788" s="2" t="s">
        <v>98</v>
      </c>
      <c r="E3788" s="2" t="s">
        <v>15145</v>
      </c>
      <c r="F3788" s="67">
        <v>43672</v>
      </c>
      <c r="G3788" s="3">
        <f t="shared" si="590"/>
        <v>7</v>
      </c>
      <c r="H3788" s="3">
        <f t="shared" si="592"/>
        <v>2019</v>
      </c>
      <c r="I3788" s="92">
        <v>0.55208333333333304</v>
      </c>
      <c r="J3788" s="20">
        <f t="shared" si="593"/>
        <v>13</v>
      </c>
      <c r="K3788" s="5" t="str">
        <f t="shared" si="591"/>
        <v>ja</v>
      </c>
      <c r="L3788" s="5" t="s">
        <v>91</v>
      </c>
      <c r="M3788" s="6" t="s">
        <v>100</v>
      </c>
      <c r="N3788" s="5">
        <v>72</v>
      </c>
      <c r="O3788" s="127" t="s">
        <v>140</v>
      </c>
      <c r="P3788" s="127" t="s">
        <v>15146</v>
      </c>
      <c r="R3788" s="6" t="s">
        <v>77</v>
      </c>
      <c r="T3788" s="6" t="s">
        <v>80</v>
      </c>
      <c r="U3788" s="2" t="s">
        <v>74</v>
      </c>
      <c r="V3788" s="127" t="s">
        <v>109</v>
      </c>
      <c r="X3788" s="2">
        <v>80</v>
      </c>
      <c r="Y3788" s="2" t="s">
        <v>81</v>
      </c>
      <c r="Z3788" s="2" t="s">
        <v>82</v>
      </c>
      <c r="AA3788" s="2">
        <v>80</v>
      </c>
      <c r="AB3788" s="2" t="s">
        <v>81</v>
      </c>
      <c r="AC3788" s="2" t="s">
        <v>82</v>
      </c>
      <c r="AD3788" s="2">
        <v>80</v>
      </c>
      <c r="AE3788" s="2" t="s">
        <v>83</v>
      </c>
      <c r="AF3788" s="2" t="s">
        <v>82</v>
      </c>
      <c r="AJ3788" s="2">
        <v>80</v>
      </c>
      <c r="AK3788" s="2" t="s">
        <v>81</v>
      </c>
      <c r="AL3788" s="2" t="s">
        <v>82</v>
      </c>
      <c r="AM3788" s="2">
        <v>80</v>
      </c>
      <c r="AN3788" s="2" t="s">
        <v>81</v>
      </c>
      <c r="AO3788" s="2" t="s">
        <v>82</v>
      </c>
      <c r="AP3788" s="2">
        <v>80</v>
      </c>
      <c r="AQ3788" s="2" t="s">
        <v>83</v>
      </c>
      <c r="AR3788" s="2" t="s">
        <v>82</v>
      </c>
      <c r="AV3788" s="2">
        <v>80</v>
      </c>
      <c r="AW3788" s="2" t="s">
        <v>81</v>
      </c>
      <c r="AX3788" s="2" t="s">
        <v>82</v>
      </c>
      <c r="AY3788" s="2">
        <v>80</v>
      </c>
      <c r="AZ3788" s="2" t="s">
        <v>81</v>
      </c>
      <c r="BA3788" s="2" t="s">
        <v>82</v>
      </c>
      <c r="BB3788" s="2">
        <v>80</v>
      </c>
      <c r="BC3788" s="2" t="s">
        <v>83</v>
      </c>
      <c r="BD3788" s="2" t="s">
        <v>82</v>
      </c>
      <c r="BE3788" s="23" t="str">
        <f t="shared" si="588"/>
        <v>EMF nein</v>
      </c>
      <c r="BF3788" s="23" t="str">
        <f t="shared" si="594"/>
        <v/>
      </c>
      <c r="BG3788" s="23" t="str">
        <f t="shared" si="595"/>
        <v/>
      </c>
      <c r="BH3788" s="23">
        <f t="shared" si="589"/>
        <v>0</v>
      </c>
      <c r="BO3788" s="2" t="s">
        <v>15147</v>
      </c>
      <c r="BP3788" s="3">
        <v>1</v>
      </c>
      <c r="BQ3788" s="2" t="s">
        <v>15148</v>
      </c>
    </row>
    <row r="3789" spans="1:70" ht="16.149999999999999" customHeight="1" x14ac:dyDescent="0.25">
      <c r="A3789" s="93">
        <v>3788</v>
      </c>
      <c r="B3789" s="2" t="s">
        <v>211</v>
      </c>
      <c r="C3789" s="2" t="s">
        <v>7660</v>
      </c>
      <c r="D3789" s="2" t="s">
        <v>98</v>
      </c>
      <c r="E3789" s="2" t="s">
        <v>15149</v>
      </c>
      <c r="F3789" s="67">
        <v>43665</v>
      </c>
      <c r="G3789" s="3">
        <f t="shared" si="590"/>
        <v>7</v>
      </c>
      <c r="H3789" s="3">
        <f t="shared" si="592"/>
        <v>2019</v>
      </c>
      <c r="I3789" s="92">
        <v>0.77083333333333304</v>
      </c>
      <c r="J3789" s="20">
        <f t="shared" si="593"/>
        <v>18</v>
      </c>
      <c r="K3789" s="5" t="str">
        <f t="shared" si="591"/>
        <v>ja</v>
      </c>
      <c r="L3789" s="5" t="s">
        <v>91</v>
      </c>
      <c r="M3789" s="6" t="s">
        <v>74</v>
      </c>
      <c r="O3789" s="127" t="s">
        <v>126</v>
      </c>
      <c r="P3789" s="127" t="s">
        <v>15150</v>
      </c>
      <c r="R3789" s="6" t="s">
        <v>77</v>
      </c>
      <c r="U3789" s="2" t="s">
        <v>100</v>
      </c>
      <c r="V3789" s="127" t="s">
        <v>80</v>
      </c>
      <c r="X3789" s="2">
        <v>2350</v>
      </c>
      <c r="Y3789" s="2" t="s">
        <v>81</v>
      </c>
      <c r="Z3789" s="2" t="s">
        <v>84</v>
      </c>
      <c r="AA3789" s="2">
        <v>2350</v>
      </c>
      <c r="AB3789" s="2" t="s">
        <v>81</v>
      </c>
      <c r="AC3789" s="2" t="s">
        <v>84</v>
      </c>
      <c r="AD3789" s="2">
        <v>2350</v>
      </c>
      <c r="AE3789" s="2" t="s">
        <v>83</v>
      </c>
      <c r="AF3789" s="2" t="s">
        <v>84</v>
      </c>
      <c r="AG3789" s="2">
        <v>2350</v>
      </c>
      <c r="AH3789" s="2" t="s">
        <v>81</v>
      </c>
      <c r="AI3789" s="2" t="s">
        <v>84</v>
      </c>
      <c r="AJ3789" s="2">
        <v>2350</v>
      </c>
      <c r="AK3789" s="2" t="s">
        <v>81</v>
      </c>
      <c r="AL3789" s="2" t="s">
        <v>84</v>
      </c>
      <c r="AM3789" s="2">
        <v>2350</v>
      </c>
      <c r="AN3789" s="2" t="s">
        <v>81</v>
      </c>
      <c r="AO3789" s="2" t="s">
        <v>84</v>
      </c>
      <c r="AP3789" s="2">
        <v>2350</v>
      </c>
      <c r="AQ3789" s="2" t="s">
        <v>83</v>
      </c>
      <c r="AR3789" s="2" t="s">
        <v>84</v>
      </c>
      <c r="AS3789" s="2">
        <v>2350</v>
      </c>
      <c r="AT3789" s="2" t="s">
        <v>81</v>
      </c>
      <c r="AU3789" s="2" t="s">
        <v>84</v>
      </c>
      <c r="AV3789" s="2">
        <v>2350</v>
      </c>
      <c r="AW3789" s="2" t="s">
        <v>81</v>
      </c>
      <c r="AX3789" s="2" t="s">
        <v>84</v>
      </c>
      <c r="AY3789" s="2">
        <v>2350</v>
      </c>
      <c r="AZ3789" s="2" t="s">
        <v>81</v>
      </c>
      <c r="BA3789" s="2" t="s">
        <v>84</v>
      </c>
      <c r="BB3789" s="2">
        <v>2350</v>
      </c>
      <c r="BC3789" s="2" t="s">
        <v>83</v>
      </c>
      <c r="BD3789" s="2" t="s">
        <v>84</v>
      </c>
      <c r="BE3789" s="23" t="str">
        <f t="shared" si="588"/>
        <v>EMF ja</v>
      </c>
      <c r="BF3789" s="23">
        <f t="shared" si="594"/>
        <v>230</v>
      </c>
      <c r="BG3789" s="23" t="str">
        <f t="shared" si="595"/>
        <v>100-499m</v>
      </c>
      <c r="BH3789" s="23">
        <f t="shared" si="589"/>
        <v>1</v>
      </c>
      <c r="BM3789" s="2" t="s">
        <v>162</v>
      </c>
      <c r="BN3789" s="2">
        <v>230</v>
      </c>
      <c r="BO3789" s="2" t="s">
        <v>15151</v>
      </c>
      <c r="BP3789" s="3">
        <v>1</v>
      </c>
      <c r="BQ3789" s="2" t="s">
        <v>15152</v>
      </c>
    </row>
    <row r="3790" spans="1:70" ht="16.149999999999999" customHeight="1" x14ac:dyDescent="0.25">
      <c r="A3790" s="93">
        <v>3789</v>
      </c>
      <c r="B3790" s="2" t="s">
        <v>211</v>
      </c>
      <c r="C3790" s="44" t="s">
        <v>540</v>
      </c>
      <c r="D3790" s="2" t="s">
        <v>124</v>
      </c>
      <c r="E3790" s="2" t="s">
        <v>15153</v>
      </c>
      <c r="F3790" s="67">
        <v>43670</v>
      </c>
      <c r="G3790" s="3">
        <f t="shared" si="590"/>
        <v>7</v>
      </c>
      <c r="H3790" s="3">
        <f t="shared" si="592"/>
        <v>2019</v>
      </c>
      <c r="I3790" s="92">
        <v>0.38888888888888901</v>
      </c>
      <c r="J3790" s="20">
        <f t="shared" si="593"/>
        <v>9</v>
      </c>
      <c r="K3790" s="5" t="str">
        <f t="shared" si="591"/>
        <v>ja</v>
      </c>
      <c r="L3790" s="5" t="s">
        <v>73</v>
      </c>
      <c r="M3790" s="6" t="s">
        <v>115</v>
      </c>
      <c r="N3790" s="5">
        <v>32</v>
      </c>
      <c r="O3790" s="127" t="s">
        <v>5139</v>
      </c>
      <c r="P3790" s="127" t="s">
        <v>15154</v>
      </c>
      <c r="R3790" s="6" t="s">
        <v>77</v>
      </c>
      <c r="T3790" s="6" t="s">
        <v>80</v>
      </c>
      <c r="V3790" s="127"/>
      <c r="W3790" s="2" t="s">
        <v>4373</v>
      </c>
      <c r="BE3790" s="23" t="str">
        <f t="shared" si="588"/>
        <v>EMF nein</v>
      </c>
      <c r="BF3790" s="23" t="str">
        <f t="shared" si="594"/>
        <v/>
      </c>
      <c r="BG3790" s="23" t="str">
        <f t="shared" si="595"/>
        <v/>
      </c>
      <c r="BH3790" s="23">
        <f t="shared" si="589"/>
        <v>0</v>
      </c>
      <c r="BO3790" s="2" t="s">
        <v>15155</v>
      </c>
      <c r="BP3790" s="3">
        <v>1</v>
      </c>
      <c r="BQ3790" s="2" t="s">
        <v>15156</v>
      </c>
    </row>
    <row r="3791" spans="1:70" ht="16.149999999999999" customHeight="1" x14ac:dyDescent="0.25">
      <c r="A3791" s="93">
        <v>3790</v>
      </c>
      <c r="B3791" s="2" t="s">
        <v>135</v>
      </c>
      <c r="C3791" s="2" t="s">
        <v>6104</v>
      </c>
      <c r="D3791" s="2" t="s">
        <v>158</v>
      </c>
      <c r="E3791" s="2" t="s">
        <v>15157</v>
      </c>
      <c r="F3791" s="67">
        <v>43671</v>
      </c>
      <c r="G3791" s="3">
        <f t="shared" si="590"/>
        <v>7</v>
      </c>
      <c r="H3791" s="3">
        <f t="shared" si="592"/>
        <v>2019</v>
      </c>
      <c r="I3791" s="92">
        <v>0.49305555555555602</v>
      </c>
      <c r="J3791" s="20">
        <f t="shared" si="593"/>
        <v>11</v>
      </c>
      <c r="K3791" s="5" t="str">
        <f t="shared" si="591"/>
        <v>ja</v>
      </c>
      <c r="L3791" s="5" t="s">
        <v>91</v>
      </c>
      <c r="M3791" s="6" t="s">
        <v>15158</v>
      </c>
      <c r="O3791" s="127" t="s">
        <v>75</v>
      </c>
      <c r="P3791" s="127" t="s">
        <v>15159</v>
      </c>
      <c r="R3791" s="6" t="s">
        <v>77</v>
      </c>
      <c r="T3791" s="6" t="s">
        <v>80</v>
      </c>
      <c r="U3791" s="2" t="s">
        <v>115</v>
      </c>
      <c r="V3791" s="127"/>
      <c r="X3791" s="2">
        <v>940</v>
      </c>
      <c r="Y3791" s="2" t="s">
        <v>81</v>
      </c>
      <c r="Z3791" s="2" t="s">
        <v>82</v>
      </c>
      <c r="AA3791" s="2">
        <v>940</v>
      </c>
      <c r="AB3791" s="2" t="s">
        <v>81</v>
      </c>
      <c r="AC3791" s="2" t="s">
        <v>82</v>
      </c>
      <c r="AD3791" s="2">
        <v>940</v>
      </c>
      <c r="AE3791" s="2" t="s">
        <v>83</v>
      </c>
      <c r="AF3791" s="2" t="s">
        <v>82</v>
      </c>
      <c r="BE3791" s="23" t="str">
        <f t="shared" si="588"/>
        <v>EMF nein</v>
      </c>
      <c r="BF3791" s="23" t="str">
        <f t="shared" si="594"/>
        <v/>
      </c>
      <c r="BG3791" s="23" t="str">
        <f t="shared" si="595"/>
        <v/>
      </c>
      <c r="BH3791" s="23">
        <f t="shared" si="589"/>
        <v>0</v>
      </c>
      <c r="BO3791" s="2" t="s">
        <v>15160</v>
      </c>
      <c r="BP3791" s="3">
        <v>1</v>
      </c>
      <c r="BQ3791" s="2" t="s">
        <v>15161</v>
      </c>
    </row>
    <row r="3792" spans="1:70" ht="16.149999999999999" customHeight="1" x14ac:dyDescent="0.25">
      <c r="A3792" s="93">
        <v>3791</v>
      </c>
      <c r="B3792" s="2" t="s">
        <v>211</v>
      </c>
      <c r="C3792" s="2" t="s">
        <v>5096</v>
      </c>
      <c r="D3792" s="2" t="s">
        <v>158</v>
      </c>
      <c r="E3792" s="2" t="s">
        <v>15162</v>
      </c>
      <c r="F3792" s="67">
        <v>43671</v>
      </c>
      <c r="G3792" s="3">
        <f t="shared" si="590"/>
        <v>7</v>
      </c>
      <c r="H3792" s="3">
        <f t="shared" si="592"/>
        <v>2019</v>
      </c>
      <c r="I3792" s="92">
        <v>0.5625</v>
      </c>
      <c r="J3792" s="20">
        <f t="shared" si="593"/>
        <v>13</v>
      </c>
      <c r="K3792" s="5" t="str">
        <f t="shared" si="591"/>
        <v>ja</v>
      </c>
      <c r="L3792" s="5" t="s">
        <v>91</v>
      </c>
      <c r="M3792" s="6" t="s">
        <v>74</v>
      </c>
      <c r="O3792" s="127" t="s">
        <v>126</v>
      </c>
      <c r="P3792" s="127" t="s">
        <v>15163</v>
      </c>
      <c r="R3792" s="6" t="s">
        <v>77</v>
      </c>
      <c r="T3792" s="6" t="s">
        <v>80</v>
      </c>
      <c r="V3792" s="127"/>
      <c r="X3792" s="2">
        <v>250</v>
      </c>
      <c r="Y3792" s="2" t="s">
        <v>81</v>
      </c>
      <c r="Z3792" s="2" t="s">
        <v>161</v>
      </c>
      <c r="AA3792" s="2">
        <v>250</v>
      </c>
      <c r="AB3792" s="2" t="s">
        <v>81</v>
      </c>
      <c r="AC3792" s="2" t="s">
        <v>161</v>
      </c>
      <c r="AD3792" s="2">
        <v>250</v>
      </c>
      <c r="AE3792" s="2" t="s">
        <v>83</v>
      </c>
      <c r="AF3792" s="2" t="s">
        <v>161</v>
      </c>
      <c r="BE3792" s="23" t="str">
        <f t="shared" si="588"/>
        <v>EMF nein</v>
      </c>
      <c r="BF3792" s="23" t="str">
        <f t="shared" si="594"/>
        <v/>
      </c>
      <c r="BG3792" s="23" t="str">
        <f t="shared" si="595"/>
        <v/>
      </c>
      <c r="BH3792" s="23">
        <f t="shared" si="589"/>
        <v>0</v>
      </c>
      <c r="BO3792" s="2" t="s">
        <v>15164</v>
      </c>
      <c r="BP3792" s="3">
        <v>1</v>
      </c>
      <c r="BQ3792" s="2" t="s">
        <v>15165</v>
      </c>
    </row>
    <row r="3793" spans="1:70" ht="16.149999999999999" customHeight="1" x14ac:dyDescent="0.25">
      <c r="A3793" s="93">
        <v>3792</v>
      </c>
      <c r="B3793" s="2" t="s">
        <v>211</v>
      </c>
      <c r="C3793" s="2" t="s">
        <v>2549</v>
      </c>
      <c r="D3793" s="2" t="s">
        <v>178</v>
      </c>
      <c r="E3793" s="2" t="s">
        <v>15166</v>
      </c>
      <c r="F3793" s="67">
        <v>43668</v>
      </c>
      <c r="G3793" s="3">
        <f t="shared" si="590"/>
        <v>7</v>
      </c>
      <c r="H3793" s="3">
        <f t="shared" si="592"/>
        <v>2019</v>
      </c>
      <c r="I3793" s="92">
        <v>0.66319444444444398</v>
      </c>
      <c r="J3793" s="20">
        <f t="shared" si="593"/>
        <v>15</v>
      </c>
      <c r="K3793" s="5" t="str">
        <f t="shared" si="591"/>
        <v>ja</v>
      </c>
      <c r="L3793" s="5" t="s">
        <v>91</v>
      </c>
      <c r="M3793" s="6" t="s">
        <v>100</v>
      </c>
      <c r="O3793" s="127" t="s">
        <v>126</v>
      </c>
      <c r="P3793" s="127" t="s">
        <v>15167</v>
      </c>
      <c r="R3793" s="6" t="s">
        <v>77</v>
      </c>
      <c r="T3793" s="6" t="s">
        <v>202</v>
      </c>
      <c r="V3793" s="127"/>
      <c r="X3793" s="2">
        <v>1590</v>
      </c>
      <c r="Y3793" s="2" t="s">
        <v>83</v>
      </c>
      <c r="Z3793" s="2" t="s">
        <v>168</v>
      </c>
      <c r="AA3793" s="2">
        <v>1590</v>
      </c>
      <c r="AB3793" s="2" t="s">
        <v>81</v>
      </c>
      <c r="AC3793" s="2" t="s">
        <v>168</v>
      </c>
      <c r="AD3793" s="2">
        <v>1590</v>
      </c>
      <c r="AE3793" s="2" t="s">
        <v>83</v>
      </c>
      <c r="AF3793" s="2" t="s">
        <v>168</v>
      </c>
      <c r="BE3793" s="23" t="str">
        <f t="shared" si="588"/>
        <v>EMF ja</v>
      </c>
      <c r="BF3793" s="23">
        <f t="shared" si="594"/>
        <v>2850</v>
      </c>
      <c r="BG3793" s="23" t="str">
        <f t="shared" si="595"/>
        <v>500+m</v>
      </c>
      <c r="BH3793" s="23">
        <f t="shared" si="589"/>
        <v>2</v>
      </c>
      <c r="BK3793" s="2" t="s">
        <v>162</v>
      </c>
      <c r="BL3793" s="2">
        <v>2850</v>
      </c>
      <c r="BM3793" s="2" t="s">
        <v>109</v>
      </c>
      <c r="BO3793" s="2" t="s">
        <v>15168</v>
      </c>
      <c r="BP3793" s="3">
        <v>1</v>
      </c>
      <c r="BQ3793" s="2" t="s">
        <v>15169</v>
      </c>
    </row>
    <row r="3794" spans="1:70" ht="16.149999999999999" customHeight="1" x14ac:dyDescent="0.25">
      <c r="A3794" s="93">
        <v>3793</v>
      </c>
      <c r="B3794" s="2" t="s">
        <v>211</v>
      </c>
      <c r="C3794" s="2" t="s">
        <v>15170</v>
      </c>
      <c r="D3794" s="2" t="s">
        <v>178</v>
      </c>
      <c r="F3794" s="67">
        <v>43667</v>
      </c>
      <c r="G3794" s="3">
        <f t="shared" si="590"/>
        <v>7</v>
      </c>
      <c r="H3794" s="3">
        <f t="shared" si="592"/>
        <v>2019</v>
      </c>
      <c r="I3794" s="92">
        <v>0.61458333333333304</v>
      </c>
      <c r="J3794" s="20">
        <f t="shared" si="593"/>
        <v>14</v>
      </c>
      <c r="K3794" s="5" t="str">
        <f t="shared" si="591"/>
        <v>ja</v>
      </c>
      <c r="L3794" s="5" t="s">
        <v>91</v>
      </c>
      <c r="M3794" s="6" t="s">
        <v>74</v>
      </c>
      <c r="O3794" s="127" t="s">
        <v>126</v>
      </c>
      <c r="P3794" s="127" t="s">
        <v>15171</v>
      </c>
      <c r="R3794" s="6" t="s">
        <v>77</v>
      </c>
      <c r="T3794" s="6" t="s">
        <v>80</v>
      </c>
      <c r="V3794" s="127"/>
      <c r="X3794" s="2">
        <v>1350</v>
      </c>
      <c r="Y3794" s="2" t="s">
        <v>94</v>
      </c>
      <c r="Z3794" s="2" t="s">
        <v>82</v>
      </c>
      <c r="AA3794" s="2">
        <v>1350</v>
      </c>
      <c r="AB3794" s="2" t="s">
        <v>94</v>
      </c>
      <c r="AC3794" s="2" t="s">
        <v>82</v>
      </c>
      <c r="AD3794" s="2">
        <v>1350</v>
      </c>
      <c r="AE3794" s="2" t="s">
        <v>81</v>
      </c>
      <c r="AF3794" s="2" t="s">
        <v>82</v>
      </c>
      <c r="BE3794" s="23" t="str">
        <f t="shared" si="588"/>
        <v>EMF nein</v>
      </c>
      <c r="BF3794" s="23" t="str">
        <f t="shared" si="594"/>
        <v/>
      </c>
      <c r="BG3794" s="23" t="str">
        <f t="shared" si="595"/>
        <v/>
      </c>
      <c r="BH3794" s="23">
        <f t="shared" si="589"/>
        <v>0</v>
      </c>
      <c r="BO3794" s="2" t="s">
        <v>15172</v>
      </c>
      <c r="BP3794" s="3">
        <v>1</v>
      </c>
      <c r="BQ3794" s="2" t="s">
        <v>15173</v>
      </c>
    </row>
    <row r="3795" spans="1:70" ht="16.149999999999999" customHeight="1" x14ac:dyDescent="0.25">
      <c r="A3795" s="1">
        <v>3794</v>
      </c>
      <c r="B3795" s="2" t="s">
        <v>211</v>
      </c>
      <c r="C3795" s="2" t="s">
        <v>15174</v>
      </c>
      <c r="D3795" s="2" t="s">
        <v>89</v>
      </c>
      <c r="E3795" s="2" t="s">
        <v>15175</v>
      </c>
      <c r="F3795" s="67">
        <v>43672</v>
      </c>
      <c r="G3795" s="3">
        <f t="shared" si="590"/>
        <v>7</v>
      </c>
      <c r="H3795" s="3">
        <f t="shared" si="592"/>
        <v>2019</v>
      </c>
      <c r="I3795" s="92">
        <v>0.87152777777777801</v>
      </c>
      <c r="J3795" s="20">
        <f t="shared" si="593"/>
        <v>20</v>
      </c>
      <c r="K3795" s="5" t="str">
        <f t="shared" si="591"/>
        <v>ja</v>
      </c>
      <c r="L3795" s="5" t="s">
        <v>91</v>
      </c>
      <c r="M3795" s="6" t="s">
        <v>100</v>
      </c>
      <c r="N3795" s="5">
        <v>24</v>
      </c>
      <c r="O3795" s="127" t="s">
        <v>126</v>
      </c>
      <c r="P3795" s="127" t="s">
        <v>15176</v>
      </c>
      <c r="R3795" s="6" t="s">
        <v>77</v>
      </c>
      <c r="T3795" s="6" t="s">
        <v>80</v>
      </c>
      <c r="V3795" s="127"/>
      <c r="X3795" s="2">
        <v>588</v>
      </c>
      <c r="Y3795" s="2" t="s">
        <v>81</v>
      </c>
      <c r="Z3795" s="2" t="s">
        <v>161</v>
      </c>
      <c r="AA3795" s="2">
        <v>588</v>
      </c>
      <c r="AB3795" s="2" t="s">
        <v>81</v>
      </c>
      <c r="AC3795" s="2" t="s">
        <v>161</v>
      </c>
      <c r="AD3795" s="2">
        <v>588</v>
      </c>
      <c r="AE3795" s="2" t="s">
        <v>83</v>
      </c>
      <c r="AF3795" s="2" t="s">
        <v>161</v>
      </c>
      <c r="AJ3795" s="2">
        <v>3060</v>
      </c>
      <c r="AK3795" s="2" t="s">
        <v>81</v>
      </c>
      <c r="AL3795" s="2" t="s">
        <v>82</v>
      </c>
      <c r="AM3795" s="2">
        <v>3060</v>
      </c>
      <c r="AN3795" s="2" t="s">
        <v>81</v>
      </c>
      <c r="AO3795" s="2" t="s">
        <v>82</v>
      </c>
      <c r="AP3795" s="2">
        <v>3060</v>
      </c>
      <c r="AQ3795" s="2" t="s">
        <v>83</v>
      </c>
      <c r="AR3795" s="2" t="s">
        <v>82</v>
      </c>
      <c r="AV3795" s="2">
        <v>3060</v>
      </c>
      <c r="AW3795" s="2" t="s">
        <v>81</v>
      </c>
      <c r="AX3795" s="2" t="s">
        <v>82</v>
      </c>
      <c r="AY3795" s="2">
        <v>3060</v>
      </c>
      <c r="AZ3795" s="2" t="s">
        <v>81</v>
      </c>
      <c r="BA3795" s="2" t="s">
        <v>82</v>
      </c>
      <c r="BB3795" s="2">
        <v>3060</v>
      </c>
      <c r="BC3795" s="2" t="s">
        <v>83</v>
      </c>
      <c r="BD3795" s="2" t="s">
        <v>82</v>
      </c>
      <c r="BE3795" s="23" t="str">
        <f t="shared" si="588"/>
        <v>EMF nein</v>
      </c>
      <c r="BF3795" s="23" t="str">
        <f t="shared" si="594"/>
        <v/>
      </c>
      <c r="BG3795" s="23" t="str">
        <f t="shared" si="595"/>
        <v/>
      </c>
      <c r="BH3795" s="23">
        <f t="shared" si="589"/>
        <v>0</v>
      </c>
      <c r="BO3795" s="2" t="s">
        <v>15177</v>
      </c>
      <c r="BP3795" s="3">
        <v>1</v>
      </c>
      <c r="BQ3795" s="2" t="s">
        <v>15178</v>
      </c>
    </row>
    <row r="3796" spans="1:70" ht="16.149999999999999" customHeight="1" x14ac:dyDescent="0.25">
      <c r="A3796" s="159">
        <v>3795</v>
      </c>
      <c r="B3796" s="78" t="s">
        <v>211</v>
      </c>
      <c r="C3796" s="78" t="s">
        <v>8179</v>
      </c>
      <c r="D3796" s="78" t="s">
        <v>124</v>
      </c>
      <c r="E3796" s="78" t="s">
        <v>10264</v>
      </c>
      <c r="F3796" s="160">
        <v>43672</v>
      </c>
      <c r="G3796" s="3">
        <f t="shared" si="590"/>
        <v>7</v>
      </c>
      <c r="H3796" s="3">
        <f t="shared" si="592"/>
        <v>2019</v>
      </c>
      <c r="I3796" s="92">
        <v>0.70833333333333304</v>
      </c>
      <c r="J3796" s="20">
        <f t="shared" si="593"/>
        <v>17</v>
      </c>
      <c r="K3796" s="5" t="str">
        <f t="shared" si="591"/>
        <v>ja</v>
      </c>
      <c r="L3796" s="5" t="s">
        <v>91</v>
      </c>
      <c r="M3796" s="6" t="s">
        <v>74</v>
      </c>
      <c r="N3796" s="5">
        <v>26</v>
      </c>
      <c r="O3796" s="127" t="s">
        <v>140</v>
      </c>
      <c r="P3796" s="127" t="s">
        <v>15179</v>
      </c>
      <c r="R3796" s="6" t="s">
        <v>10180</v>
      </c>
      <c r="X3796" s="2">
        <v>355</v>
      </c>
      <c r="Y3796" s="2" t="s">
        <v>83</v>
      </c>
      <c r="Z3796" s="2" t="s">
        <v>82</v>
      </c>
      <c r="AA3796" s="2">
        <v>355</v>
      </c>
      <c r="AB3796" s="2" t="s">
        <v>81</v>
      </c>
      <c r="AC3796" s="2" t="s">
        <v>82</v>
      </c>
      <c r="AD3796" s="2">
        <v>355</v>
      </c>
      <c r="AE3796" s="2" t="s">
        <v>83</v>
      </c>
      <c r="AF3796" s="2" t="s">
        <v>82</v>
      </c>
      <c r="BE3796" s="23" t="str">
        <f t="shared" si="588"/>
        <v>EMF ja</v>
      </c>
      <c r="BF3796" s="23">
        <f t="shared" si="594"/>
        <v>530</v>
      </c>
      <c r="BG3796" s="23" t="str">
        <f t="shared" si="595"/>
        <v>500+m</v>
      </c>
      <c r="BH3796" s="23">
        <f t="shared" si="589"/>
        <v>1</v>
      </c>
      <c r="BM3796" s="2" t="s">
        <v>162</v>
      </c>
      <c r="BN3796" s="2">
        <v>530</v>
      </c>
      <c r="BO3796" s="2" t="s">
        <v>15180</v>
      </c>
      <c r="BP3796" s="3">
        <v>1</v>
      </c>
      <c r="BQ3796" s="2" t="s">
        <v>15181</v>
      </c>
    </row>
    <row r="3797" spans="1:70" ht="16.149999999999999" customHeight="1" x14ac:dyDescent="0.25">
      <c r="A3797" s="161">
        <v>3796</v>
      </c>
      <c r="B3797" s="78" t="s">
        <v>87</v>
      </c>
      <c r="C3797" s="78" t="s">
        <v>856</v>
      </c>
      <c r="D3797" s="78" t="s">
        <v>124</v>
      </c>
      <c r="E3797" s="78" t="s">
        <v>12547</v>
      </c>
      <c r="F3797" s="160">
        <v>43672</v>
      </c>
      <c r="G3797" s="3">
        <f t="shared" si="590"/>
        <v>7</v>
      </c>
      <c r="H3797" s="3">
        <f t="shared" si="592"/>
        <v>2019</v>
      </c>
      <c r="I3797" s="92">
        <v>0.51388888888888895</v>
      </c>
      <c r="J3797" s="20">
        <f t="shared" si="593"/>
        <v>12</v>
      </c>
      <c r="K3797" s="5" t="str">
        <f t="shared" si="591"/>
        <v>ja</v>
      </c>
      <c r="L3797" s="5" t="s">
        <v>91</v>
      </c>
      <c r="M3797" s="6" t="s">
        <v>4938</v>
      </c>
      <c r="N3797" s="5">
        <v>71</v>
      </c>
      <c r="O3797" s="127" t="s">
        <v>126</v>
      </c>
      <c r="P3797" s="127" t="s">
        <v>22335</v>
      </c>
      <c r="R3797" s="6" t="s">
        <v>77</v>
      </c>
      <c r="T3797" s="6" t="s">
        <v>80</v>
      </c>
      <c r="X3797" s="2">
        <v>474</v>
      </c>
      <c r="Y3797" s="2" t="s">
        <v>81</v>
      </c>
      <c r="Z3797" s="2" t="s">
        <v>168</v>
      </c>
      <c r="AA3797" s="2">
        <v>474</v>
      </c>
      <c r="AB3797" s="2" t="s">
        <v>81</v>
      </c>
      <c r="AC3797" s="2" t="s">
        <v>168</v>
      </c>
      <c r="AD3797" s="2">
        <v>474</v>
      </c>
      <c r="AE3797" s="2" t="s">
        <v>81</v>
      </c>
      <c r="AF3797" s="2" t="s">
        <v>168</v>
      </c>
      <c r="BE3797" s="23" t="str">
        <f t="shared" si="588"/>
        <v>EMF ja</v>
      </c>
      <c r="BF3797" s="23">
        <f t="shared" si="594"/>
        <v>450</v>
      </c>
      <c r="BG3797" s="23" t="str">
        <f t="shared" si="595"/>
        <v>100-499m</v>
      </c>
      <c r="BH3797" s="23">
        <f t="shared" si="589"/>
        <v>1</v>
      </c>
      <c r="BI3797" s="2" t="s">
        <v>162</v>
      </c>
      <c r="BJ3797" s="2">
        <v>450</v>
      </c>
      <c r="BO3797" s="2" t="s">
        <v>15182</v>
      </c>
      <c r="BP3797" s="3">
        <v>1</v>
      </c>
      <c r="BQ3797" s="2" t="s">
        <v>15183</v>
      </c>
    </row>
    <row r="3798" spans="1:70" ht="16.149999999999999" customHeight="1" x14ac:dyDescent="0.25">
      <c r="A3798" s="161">
        <v>3797</v>
      </c>
      <c r="B3798" s="162" t="s">
        <v>211</v>
      </c>
      <c r="C3798" s="162" t="s">
        <v>770</v>
      </c>
      <c r="D3798" s="162" t="s">
        <v>371</v>
      </c>
      <c r="E3798" s="162" t="s">
        <v>3301</v>
      </c>
      <c r="F3798" s="163">
        <v>43671</v>
      </c>
      <c r="G3798" s="3">
        <f t="shared" si="590"/>
        <v>7</v>
      </c>
      <c r="H3798" s="3">
        <f t="shared" si="592"/>
        <v>2019</v>
      </c>
      <c r="I3798" s="19">
        <v>0.96180555555555503</v>
      </c>
      <c r="J3798" s="20">
        <f t="shared" si="593"/>
        <v>23</v>
      </c>
      <c r="K3798" s="5" t="str">
        <f t="shared" si="591"/>
        <v>ja</v>
      </c>
      <c r="L3798" s="21" t="s">
        <v>73</v>
      </c>
      <c r="M3798" s="22" t="s">
        <v>74</v>
      </c>
      <c r="N3798" s="21">
        <v>40</v>
      </c>
      <c r="O3798" s="143" t="s">
        <v>5139</v>
      </c>
      <c r="P3798" s="143" t="s">
        <v>5590</v>
      </c>
      <c r="Q3798" s="22"/>
      <c r="R3798" s="22" t="s">
        <v>77</v>
      </c>
      <c r="S3798" s="17"/>
      <c r="T3798" s="22"/>
      <c r="U3798" s="17" t="s">
        <v>100</v>
      </c>
      <c r="V3798" s="17" t="s">
        <v>80</v>
      </c>
      <c r="W3798" s="164"/>
      <c r="X3798" s="17">
        <v>559</v>
      </c>
      <c r="Y3798" s="17" t="s">
        <v>81</v>
      </c>
      <c r="Z3798" s="17" t="s">
        <v>82</v>
      </c>
      <c r="AA3798" s="17">
        <v>559</v>
      </c>
      <c r="AB3798" s="17" t="s">
        <v>81</v>
      </c>
      <c r="AC3798" s="17" t="s">
        <v>82</v>
      </c>
      <c r="AD3798" s="17">
        <v>559</v>
      </c>
      <c r="AE3798" s="17" t="s">
        <v>83</v>
      </c>
      <c r="AF3798" s="17" t="s">
        <v>82</v>
      </c>
      <c r="AG3798" s="164"/>
      <c r="AH3798" s="164"/>
      <c r="AI3798" s="164"/>
      <c r="AJ3798" s="17">
        <v>559</v>
      </c>
      <c r="AK3798" s="17" t="s">
        <v>81</v>
      </c>
      <c r="AL3798" s="17" t="s">
        <v>82</v>
      </c>
      <c r="AM3798" s="17">
        <v>559</v>
      </c>
      <c r="AN3798" s="17" t="s">
        <v>81</v>
      </c>
      <c r="AO3798" s="17" t="s">
        <v>82</v>
      </c>
      <c r="AP3798" s="17">
        <v>559</v>
      </c>
      <c r="AQ3798" s="17" t="s">
        <v>83</v>
      </c>
      <c r="AR3798" s="17" t="s">
        <v>82</v>
      </c>
      <c r="AS3798" s="164"/>
      <c r="AT3798" s="164"/>
      <c r="AU3798" s="164"/>
      <c r="AV3798" s="17">
        <v>555</v>
      </c>
      <c r="AW3798" s="17" t="s">
        <v>81</v>
      </c>
      <c r="AX3798" s="17" t="s">
        <v>82</v>
      </c>
      <c r="AY3798" s="17">
        <v>555</v>
      </c>
      <c r="AZ3798" s="17" t="s">
        <v>81</v>
      </c>
      <c r="BA3798" s="17" t="s">
        <v>82</v>
      </c>
      <c r="BB3798" s="17">
        <v>555</v>
      </c>
      <c r="BC3798" s="17" t="s">
        <v>81</v>
      </c>
      <c r="BD3798" s="17" t="s">
        <v>82</v>
      </c>
      <c r="BE3798" s="23" t="str">
        <f t="shared" si="588"/>
        <v>EMF ja</v>
      </c>
      <c r="BF3798" s="23">
        <f t="shared" si="594"/>
        <v>200</v>
      </c>
      <c r="BG3798" s="23" t="str">
        <f t="shared" si="595"/>
        <v>100-499m</v>
      </c>
      <c r="BH3798" s="23">
        <f t="shared" si="589"/>
        <v>1</v>
      </c>
      <c r="BI3798" s="164"/>
      <c r="BJ3798" s="164"/>
      <c r="BK3798" s="164"/>
      <c r="BL3798" s="164"/>
      <c r="BM3798" s="17" t="s">
        <v>162</v>
      </c>
      <c r="BN3798" s="17">
        <v>200</v>
      </c>
      <c r="BO3798" s="17" t="s">
        <v>15184</v>
      </c>
      <c r="BP3798" s="3">
        <v>1</v>
      </c>
      <c r="BQ3798" s="2" t="s">
        <v>15185</v>
      </c>
    </row>
    <row r="3799" spans="1:70" ht="16.149999999999999" customHeight="1" x14ac:dyDescent="0.25">
      <c r="A3799" s="161">
        <v>3798</v>
      </c>
      <c r="B3799" s="78" t="s">
        <v>211</v>
      </c>
      <c r="C3799" s="78" t="s">
        <v>9623</v>
      </c>
      <c r="D3799" s="78" t="s">
        <v>89</v>
      </c>
      <c r="E3799" s="78" t="s">
        <v>15186</v>
      </c>
      <c r="F3799" s="160">
        <v>43671</v>
      </c>
      <c r="G3799" s="3">
        <f t="shared" si="590"/>
        <v>7</v>
      </c>
      <c r="H3799" s="3">
        <f t="shared" si="592"/>
        <v>2019</v>
      </c>
      <c r="I3799" s="92">
        <v>0.92708333333333304</v>
      </c>
      <c r="J3799" s="20">
        <f t="shared" si="593"/>
        <v>22</v>
      </c>
      <c r="K3799" s="5" t="str">
        <f t="shared" si="591"/>
        <v>ja</v>
      </c>
      <c r="L3799" s="5" t="s">
        <v>91</v>
      </c>
      <c r="M3799" s="6" t="s">
        <v>100</v>
      </c>
      <c r="N3799" s="5">
        <v>63</v>
      </c>
      <c r="O3799" s="127" t="s">
        <v>10213</v>
      </c>
      <c r="P3799" s="127" t="s">
        <v>15187</v>
      </c>
      <c r="R3799" s="6" t="s">
        <v>10180</v>
      </c>
      <c r="T3799" s="6" t="s">
        <v>80</v>
      </c>
      <c r="BE3799" s="23" t="str">
        <f t="shared" si="588"/>
        <v>EMF nein</v>
      </c>
      <c r="BF3799" s="23" t="str">
        <f t="shared" si="594"/>
        <v/>
      </c>
      <c r="BG3799" s="23" t="str">
        <f t="shared" si="595"/>
        <v/>
      </c>
      <c r="BH3799" s="23">
        <f t="shared" si="589"/>
        <v>0</v>
      </c>
      <c r="BO3799" s="2" t="s">
        <v>15188</v>
      </c>
      <c r="BP3799" s="3">
        <v>1</v>
      </c>
      <c r="BQ3799" s="2" t="s">
        <v>15189</v>
      </c>
      <c r="BR3799" s="164"/>
    </row>
    <row r="3800" spans="1:70" ht="16.149999999999999" customHeight="1" x14ac:dyDescent="0.25">
      <c r="A3800" s="159">
        <v>3799</v>
      </c>
      <c r="B3800" s="78" t="s">
        <v>87</v>
      </c>
      <c r="C3800" s="78" t="s">
        <v>3183</v>
      </c>
      <c r="D3800" s="78" t="s">
        <v>137</v>
      </c>
      <c r="E3800" s="78" t="s">
        <v>14086</v>
      </c>
      <c r="F3800" s="160">
        <v>43673</v>
      </c>
      <c r="G3800" s="3">
        <f t="shared" si="590"/>
        <v>7</v>
      </c>
      <c r="H3800" s="3">
        <f t="shared" si="592"/>
        <v>2019</v>
      </c>
      <c r="J3800" s="20" t="str">
        <f t="shared" si="593"/>
        <v/>
      </c>
      <c r="K3800" s="5" t="str">
        <f t="shared" si="591"/>
        <v>ja</v>
      </c>
      <c r="L3800" s="5" t="s">
        <v>91</v>
      </c>
      <c r="M3800" s="6" t="s">
        <v>74</v>
      </c>
      <c r="N3800" s="5">
        <v>85</v>
      </c>
      <c r="O3800" s="127" t="s">
        <v>5139</v>
      </c>
      <c r="P3800" s="127" t="s">
        <v>15190</v>
      </c>
      <c r="R3800" s="6" t="s">
        <v>10180</v>
      </c>
      <c r="S3800" s="2" t="s">
        <v>9459</v>
      </c>
      <c r="T3800" s="6" t="s">
        <v>80</v>
      </c>
      <c r="X3800" s="2">
        <v>145</v>
      </c>
      <c r="Y3800" s="2" t="s">
        <v>81</v>
      </c>
      <c r="Z3800" s="2" t="s">
        <v>84</v>
      </c>
      <c r="AB3800" s="2" t="s">
        <v>109</v>
      </c>
      <c r="AD3800" s="2">
        <v>145</v>
      </c>
      <c r="AE3800" s="2" t="s">
        <v>83</v>
      </c>
      <c r="AF3800" s="2" t="s">
        <v>84</v>
      </c>
      <c r="BE3800" s="23" t="str">
        <f t="shared" si="588"/>
        <v>EMF nein</v>
      </c>
      <c r="BF3800" s="23" t="str">
        <f t="shared" si="594"/>
        <v/>
      </c>
      <c r="BG3800" s="23" t="str">
        <f t="shared" si="595"/>
        <v/>
      </c>
      <c r="BH3800" s="23">
        <f t="shared" si="589"/>
        <v>0</v>
      </c>
      <c r="BO3800" s="2" t="s">
        <v>15191</v>
      </c>
      <c r="BP3800" s="3">
        <v>1</v>
      </c>
      <c r="BQ3800" s="2" t="s">
        <v>15192</v>
      </c>
    </row>
    <row r="3801" spans="1:70" ht="16.149999999999999" customHeight="1" x14ac:dyDescent="0.25">
      <c r="A3801" s="161">
        <v>3800</v>
      </c>
      <c r="B3801" s="78" t="s">
        <v>211</v>
      </c>
      <c r="C3801" s="78" t="s">
        <v>236</v>
      </c>
      <c r="D3801" s="78" t="s">
        <v>71</v>
      </c>
      <c r="E3801" s="78" t="s">
        <v>15193</v>
      </c>
      <c r="F3801" s="160">
        <v>43671</v>
      </c>
      <c r="G3801" s="3">
        <f t="shared" si="590"/>
        <v>7</v>
      </c>
      <c r="H3801" s="3">
        <f t="shared" si="592"/>
        <v>2019</v>
      </c>
      <c r="I3801" s="92">
        <v>0.98958333333333304</v>
      </c>
      <c r="J3801" s="20">
        <f t="shared" si="593"/>
        <v>23</v>
      </c>
      <c r="K3801" s="5" t="str">
        <f t="shared" si="591"/>
        <v>ja</v>
      </c>
      <c r="L3801" s="5" t="s">
        <v>91</v>
      </c>
      <c r="M3801" s="6" t="s">
        <v>74</v>
      </c>
      <c r="N3801" s="5">
        <v>37</v>
      </c>
      <c r="O3801" s="127" t="s">
        <v>5139</v>
      </c>
      <c r="P3801" s="127" t="s">
        <v>15194</v>
      </c>
      <c r="R3801" s="6" t="s">
        <v>77</v>
      </c>
      <c r="S3801" s="2" t="s">
        <v>78</v>
      </c>
      <c r="X3801" s="2">
        <v>1320</v>
      </c>
      <c r="Y3801" s="2" t="s">
        <v>81</v>
      </c>
      <c r="Z3801" s="2" t="s">
        <v>84</v>
      </c>
      <c r="AA3801" s="2">
        <v>1320</v>
      </c>
      <c r="AB3801" s="2" t="s">
        <v>81</v>
      </c>
      <c r="AC3801" s="2" t="s">
        <v>84</v>
      </c>
      <c r="AD3801" s="2">
        <v>1320</v>
      </c>
      <c r="AE3801" s="2" t="s">
        <v>81</v>
      </c>
      <c r="AF3801" s="2" t="s">
        <v>84</v>
      </c>
      <c r="AG3801" s="2">
        <v>1320</v>
      </c>
      <c r="AH3801" s="2" t="s">
        <v>81</v>
      </c>
      <c r="AI3801" s="2" t="s">
        <v>84</v>
      </c>
      <c r="AJ3801" s="2">
        <v>1320</v>
      </c>
      <c r="AK3801" s="2" t="s">
        <v>81</v>
      </c>
      <c r="AL3801" s="2" t="s">
        <v>84</v>
      </c>
      <c r="AM3801" s="2">
        <v>1320</v>
      </c>
      <c r="AN3801" s="2" t="s">
        <v>81</v>
      </c>
      <c r="AO3801" s="2" t="s">
        <v>84</v>
      </c>
      <c r="AP3801" s="2">
        <v>1320</v>
      </c>
      <c r="AQ3801" s="2" t="s">
        <v>81</v>
      </c>
      <c r="AR3801" s="2" t="s">
        <v>84</v>
      </c>
      <c r="AV3801" s="1">
        <v>1440</v>
      </c>
      <c r="AW3801" s="1" t="s">
        <v>81</v>
      </c>
      <c r="AX3801" s="1" t="s">
        <v>84</v>
      </c>
      <c r="AY3801" s="1">
        <v>1440</v>
      </c>
      <c r="AZ3801" s="1" t="s">
        <v>81</v>
      </c>
      <c r="BA3801" s="1" t="s">
        <v>84</v>
      </c>
      <c r="BB3801" s="1">
        <v>1440</v>
      </c>
      <c r="BC3801" s="1" t="s">
        <v>81</v>
      </c>
      <c r="BD3801" s="1" t="s">
        <v>84</v>
      </c>
      <c r="BE3801" s="23" t="str">
        <f t="shared" si="588"/>
        <v>EMF ja</v>
      </c>
      <c r="BF3801" s="23">
        <f t="shared" si="594"/>
        <v>50</v>
      </c>
      <c r="BG3801" s="23" t="str">
        <f t="shared" si="595"/>
        <v>&lt;100m</v>
      </c>
      <c r="BH3801" s="23">
        <f t="shared" si="589"/>
        <v>1</v>
      </c>
      <c r="BM3801" s="2" t="s">
        <v>162</v>
      </c>
      <c r="BN3801" s="2">
        <v>50</v>
      </c>
      <c r="BO3801" s="2" t="s">
        <v>15195</v>
      </c>
      <c r="BP3801" s="3">
        <v>1</v>
      </c>
      <c r="BQ3801" s="2" t="s">
        <v>15196</v>
      </c>
    </row>
    <row r="3802" spans="1:70" ht="16.149999999999999" customHeight="1" x14ac:dyDescent="0.25">
      <c r="A3802" s="1">
        <v>3801</v>
      </c>
      <c r="B3802" s="2" t="s">
        <v>211</v>
      </c>
      <c r="C3802" s="2" t="s">
        <v>4295</v>
      </c>
      <c r="D3802" s="2" t="s">
        <v>348</v>
      </c>
      <c r="E3802" s="2" t="s">
        <v>15197</v>
      </c>
      <c r="F3802" s="67">
        <v>43668</v>
      </c>
      <c r="G3802" s="3">
        <f t="shared" si="590"/>
        <v>7</v>
      </c>
      <c r="H3802" s="3">
        <f t="shared" si="592"/>
        <v>2019</v>
      </c>
      <c r="J3802" s="20" t="str">
        <f t="shared" si="593"/>
        <v/>
      </c>
      <c r="K3802" s="5" t="str">
        <f t="shared" si="591"/>
        <v>ja</v>
      </c>
      <c r="L3802" s="5" t="s">
        <v>91</v>
      </c>
      <c r="M3802" s="6" t="s">
        <v>100</v>
      </c>
      <c r="N3802" s="5">
        <v>21</v>
      </c>
      <c r="O3802" s="127" t="s">
        <v>10213</v>
      </c>
      <c r="P3802" s="127" t="s">
        <v>15198</v>
      </c>
      <c r="R3802" s="6" t="s">
        <v>77</v>
      </c>
      <c r="T3802" s="6" t="s">
        <v>80</v>
      </c>
      <c r="BE3802" s="23" t="str">
        <f t="shared" ref="BE3802:BE3865" si="596">IF(COUNTA(BI3802,BK3802,BM3802) &gt; 0,"EMF ja","EMF nein")</f>
        <v>EMF nein</v>
      </c>
      <c r="BF3802" s="23" t="str">
        <f t="shared" si="594"/>
        <v/>
      </c>
      <c r="BG3802" s="23" t="str">
        <f t="shared" si="595"/>
        <v/>
      </c>
      <c r="BH3802" s="23">
        <f t="shared" ref="BH3802:BH3865" si="597">COUNTA(BI3802,BK3802,BM3802)</f>
        <v>0</v>
      </c>
      <c r="BO3802" s="2" t="s">
        <v>15199</v>
      </c>
      <c r="BP3802" s="3">
        <v>1</v>
      </c>
      <c r="BQ3802" s="2" t="s">
        <v>15200</v>
      </c>
    </row>
    <row r="3803" spans="1:70" ht="16.149999999999999" customHeight="1" x14ac:dyDescent="0.25">
      <c r="A3803" s="1">
        <v>3802</v>
      </c>
      <c r="B3803" s="2" t="s">
        <v>211</v>
      </c>
      <c r="C3803" s="2" t="s">
        <v>15201</v>
      </c>
      <c r="D3803" s="2" t="s">
        <v>192</v>
      </c>
      <c r="E3803" s="2" t="s">
        <v>941</v>
      </c>
      <c r="F3803" s="67">
        <v>43672</v>
      </c>
      <c r="G3803" s="3">
        <f t="shared" si="590"/>
        <v>7</v>
      </c>
      <c r="H3803" s="3">
        <f t="shared" si="592"/>
        <v>2019</v>
      </c>
      <c r="J3803" s="20" t="str">
        <f t="shared" si="593"/>
        <v/>
      </c>
      <c r="K3803" s="5" t="str">
        <f t="shared" si="591"/>
        <v>ja</v>
      </c>
      <c r="L3803" s="5" t="s">
        <v>91</v>
      </c>
      <c r="M3803" s="6" t="s">
        <v>100</v>
      </c>
      <c r="N3803" s="5">
        <v>62</v>
      </c>
      <c r="O3803" s="127"/>
      <c r="P3803" s="127" t="s">
        <v>15202</v>
      </c>
      <c r="R3803" s="6" t="s">
        <v>77</v>
      </c>
      <c r="T3803" s="6" t="s">
        <v>202</v>
      </c>
      <c r="X3803" s="2">
        <v>2760</v>
      </c>
      <c r="Y3803" s="2" t="s">
        <v>83</v>
      </c>
      <c r="Z3803" s="2" t="s">
        <v>168</v>
      </c>
      <c r="AA3803" s="2">
        <v>2760</v>
      </c>
      <c r="AB3803" s="2" t="s">
        <v>81</v>
      </c>
      <c r="AC3803" s="2" t="s">
        <v>168</v>
      </c>
      <c r="AD3803" s="2">
        <v>2760</v>
      </c>
      <c r="AE3803" s="2" t="s">
        <v>83</v>
      </c>
      <c r="AF3803" s="2" t="s">
        <v>168</v>
      </c>
      <c r="AJ3803" s="2">
        <v>2760</v>
      </c>
      <c r="AK3803" s="2" t="s">
        <v>83</v>
      </c>
      <c r="AL3803" s="2" t="s">
        <v>168</v>
      </c>
      <c r="AM3803" s="2">
        <v>2760</v>
      </c>
      <c r="AN3803" s="2" t="s">
        <v>81</v>
      </c>
      <c r="AO3803" s="2" t="s">
        <v>168</v>
      </c>
      <c r="AP3803" s="2">
        <v>2760</v>
      </c>
      <c r="AQ3803" s="2" t="s">
        <v>83</v>
      </c>
      <c r="AR3803" s="2" t="s">
        <v>168</v>
      </c>
      <c r="AV3803" s="2">
        <v>2760</v>
      </c>
      <c r="AW3803" s="2" t="s">
        <v>83</v>
      </c>
      <c r="AX3803" s="2" t="s">
        <v>168</v>
      </c>
      <c r="AY3803" s="2">
        <v>2760</v>
      </c>
      <c r="AZ3803" s="2" t="s">
        <v>81</v>
      </c>
      <c r="BA3803" s="2" t="s">
        <v>168</v>
      </c>
      <c r="BB3803" s="2">
        <v>2760</v>
      </c>
      <c r="BC3803" s="2" t="s">
        <v>83</v>
      </c>
      <c r="BD3803" s="2" t="s">
        <v>168</v>
      </c>
      <c r="BE3803" s="23" t="str">
        <f t="shared" si="596"/>
        <v>EMF ja</v>
      </c>
      <c r="BF3803" s="23">
        <f t="shared" si="594"/>
        <v>1250</v>
      </c>
      <c r="BG3803" s="23" t="str">
        <f t="shared" si="595"/>
        <v>500+m</v>
      </c>
      <c r="BH3803" s="23">
        <f t="shared" si="597"/>
        <v>2</v>
      </c>
      <c r="BI3803" s="2" t="s">
        <v>162</v>
      </c>
      <c r="BJ3803" s="2">
        <v>1250</v>
      </c>
      <c r="BK3803" s="2" t="s">
        <v>162</v>
      </c>
      <c r="BL3803" s="2">
        <v>1320</v>
      </c>
      <c r="BO3803" s="2" t="s">
        <v>15203</v>
      </c>
      <c r="BP3803" s="3">
        <v>1</v>
      </c>
      <c r="BQ3803" s="2" t="s">
        <v>15204</v>
      </c>
    </row>
    <row r="3804" spans="1:70" ht="16.149999999999999" customHeight="1" x14ac:dyDescent="0.25">
      <c r="A3804" s="1">
        <v>3803</v>
      </c>
      <c r="B3804" s="2" t="s">
        <v>87</v>
      </c>
      <c r="C3804" s="2" t="s">
        <v>14847</v>
      </c>
      <c r="D3804" s="2" t="s">
        <v>371</v>
      </c>
      <c r="E3804" s="2" t="s">
        <v>15205</v>
      </c>
      <c r="F3804" s="67">
        <v>43673</v>
      </c>
      <c r="G3804" s="3">
        <f t="shared" si="590"/>
        <v>7</v>
      </c>
      <c r="H3804" s="3">
        <f t="shared" si="592"/>
        <v>2019</v>
      </c>
      <c r="I3804" s="92">
        <v>0.48958333333333298</v>
      </c>
      <c r="J3804" s="20">
        <f t="shared" si="593"/>
        <v>11</v>
      </c>
      <c r="K3804" s="5" t="str">
        <f t="shared" si="591"/>
        <v>ja</v>
      </c>
      <c r="L3804" s="5" t="s">
        <v>91</v>
      </c>
      <c r="M3804" s="6" t="s">
        <v>74</v>
      </c>
      <c r="N3804" s="5">
        <v>75</v>
      </c>
      <c r="O3804" s="127" t="s">
        <v>126</v>
      </c>
      <c r="P3804" s="127" t="s">
        <v>3460</v>
      </c>
      <c r="R3804" s="6" t="s">
        <v>77</v>
      </c>
      <c r="T3804" s="6" t="s">
        <v>80</v>
      </c>
      <c r="U3804" s="2" t="s">
        <v>74</v>
      </c>
      <c r="V3804" s="5" t="s">
        <v>80</v>
      </c>
      <c r="BE3804" s="23" t="str">
        <f t="shared" si="596"/>
        <v>EMF ja</v>
      </c>
      <c r="BF3804" s="23">
        <f t="shared" si="594"/>
        <v>145</v>
      </c>
      <c r="BG3804" s="23" t="str">
        <f t="shared" si="595"/>
        <v>100-499m</v>
      </c>
      <c r="BH3804" s="23">
        <f t="shared" si="597"/>
        <v>1</v>
      </c>
      <c r="BM3804" s="2" t="s">
        <v>162</v>
      </c>
      <c r="BN3804" s="2">
        <v>145</v>
      </c>
      <c r="BO3804" s="2" t="s">
        <v>15206</v>
      </c>
      <c r="BP3804" s="3">
        <v>1</v>
      </c>
      <c r="BQ3804" s="2" t="s">
        <v>15207</v>
      </c>
    </row>
    <row r="3805" spans="1:70" ht="16.149999999999999" customHeight="1" x14ac:dyDescent="0.25">
      <c r="A3805" s="1">
        <v>3804</v>
      </c>
      <c r="B3805" s="2" t="s">
        <v>211</v>
      </c>
      <c r="C3805" s="2" t="s">
        <v>2472</v>
      </c>
      <c r="D3805" s="2" t="s">
        <v>124</v>
      </c>
      <c r="E3805" s="2" t="s">
        <v>15208</v>
      </c>
      <c r="F3805" s="67">
        <v>43673</v>
      </c>
      <c r="G3805" s="3">
        <f t="shared" si="590"/>
        <v>7</v>
      </c>
      <c r="H3805" s="3">
        <f t="shared" si="592"/>
        <v>2019</v>
      </c>
      <c r="J3805" s="20" t="str">
        <f t="shared" si="593"/>
        <v/>
      </c>
      <c r="K3805" s="5" t="str">
        <f t="shared" si="591"/>
        <v>ja</v>
      </c>
      <c r="L3805" s="5" t="s">
        <v>91</v>
      </c>
      <c r="M3805" s="6" t="s">
        <v>115</v>
      </c>
      <c r="O3805" s="127" t="s">
        <v>126</v>
      </c>
      <c r="P3805" s="127" t="s">
        <v>15209</v>
      </c>
      <c r="R3805" s="6" t="s">
        <v>77</v>
      </c>
      <c r="T3805" s="6" t="s">
        <v>80</v>
      </c>
      <c r="U3805" s="2" t="s">
        <v>115</v>
      </c>
      <c r="V3805" s="2" t="s">
        <v>80</v>
      </c>
      <c r="X3805" s="2">
        <v>1000</v>
      </c>
      <c r="Y3805" s="2" t="s">
        <v>81</v>
      </c>
      <c r="Z3805" s="2" t="s">
        <v>84</v>
      </c>
      <c r="AA3805" s="2">
        <v>1000</v>
      </c>
      <c r="AB3805" s="2" t="s">
        <v>81</v>
      </c>
      <c r="AC3805" s="2" t="s">
        <v>84</v>
      </c>
      <c r="AD3805" s="2">
        <v>1000</v>
      </c>
      <c r="AE3805" s="2" t="s">
        <v>81</v>
      </c>
      <c r="AF3805" s="2" t="s">
        <v>84</v>
      </c>
      <c r="AJ3805" s="2">
        <v>1200</v>
      </c>
      <c r="AK3805" s="2" t="s">
        <v>81</v>
      </c>
      <c r="AL3805" s="2" t="s">
        <v>84</v>
      </c>
      <c r="AP3805" s="2">
        <v>1200</v>
      </c>
      <c r="AQ3805" s="2" t="s">
        <v>81</v>
      </c>
      <c r="AR3805" s="2" t="s">
        <v>84</v>
      </c>
      <c r="AV3805" s="2">
        <v>1300</v>
      </c>
      <c r="AW3805" s="2" t="s">
        <v>81</v>
      </c>
      <c r="AX3805" s="2" t="s">
        <v>84</v>
      </c>
      <c r="AY3805" s="2">
        <v>1300</v>
      </c>
      <c r="AZ3805" s="2" t="s">
        <v>81</v>
      </c>
      <c r="BA3805" s="2" t="s">
        <v>84</v>
      </c>
      <c r="BB3805" s="2">
        <v>1300</v>
      </c>
      <c r="BC3805" s="2" t="s">
        <v>83</v>
      </c>
      <c r="BD3805" s="2" t="s">
        <v>84</v>
      </c>
      <c r="BE3805" s="23" t="str">
        <f t="shared" si="596"/>
        <v>EMF nein</v>
      </c>
      <c r="BF3805" s="23" t="str">
        <f t="shared" si="594"/>
        <v/>
      </c>
      <c r="BG3805" s="23" t="str">
        <f t="shared" si="595"/>
        <v/>
      </c>
      <c r="BH3805" s="23">
        <f t="shared" si="597"/>
        <v>0</v>
      </c>
      <c r="BP3805" s="3">
        <v>1</v>
      </c>
      <c r="BQ3805" s="2" t="s">
        <v>15210</v>
      </c>
    </row>
    <row r="3806" spans="1:70" ht="16.149999999999999" customHeight="1" x14ac:dyDescent="0.25">
      <c r="A3806" s="69">
        <v>3805</v>
      </c>
      <c r="B3806" s="2" t="s">
        <v>69</v>
      </c>
      <c r="C3806" s="2" t="s">
        <v>390</v>
      </c>
      <c r="D3806" s="2" t="s">
        <v>151</v>
      </c>
      <c r="E3806" s="2" t="s">
        <v>15211</v>
      </c>
      <c r="F3806" s="67">
        <v>43348</v>
      </c>
      <c r="G3806" s="3">
        <f t="shared" si="590"/>
        <v>9</v>
      </c>
      <c r="H3806" s="3">
        <f t="shared" si="592"/>
        <v>2018</v>
      </c>
      <c r="I3806" s="92">
        <v>0.75</v>
      </c>
      <c r="J3806" s="20">
        <f t="shared" si="593"/>
        <v>18</v>
      </c>
      <c r="K3806" s="5" t="str">
        <f t="shared" si="591"/>
        <v>ja</v>
      </c>
      <c r="L3806" s="5" t="s">
        <v>91</v>
      </c>
      <c r="M3806" s="6" t="s">
        <v>74</v>
      </c>
      <c r="N3806" s="5">
        <v>75</v>
      </c>
      <c r="O3806" s="127" t="s">
        <v>75</v>
      </c>
      <c r="P3806" s="127" t="s">
        <v>15212</v>
      </c>
      <c r="R3806" s="6" t="s">
        <v>77</v>
      </c>
      <c r="S3806" s="5" t="s">
        <v>11111</v>
      </c>
      <c r="T3806" s="6" t="s">
        <v>202</v>
      </c>
      <c r="X3806" s="2">
        <v>320</v>
      </c>
      <c r="Y3806" s="2" t="s">
        <v>81</v>
      </c>
      <c r="Z3806" s="2" t="s">
        <v>161</v>
      </c>
      <c r="AA3806" s="2">
        <v>320</v>
      </c>
      <c r="AB3806" s="2" t="s">
        <v>81</v>
      </c>
      <c r="AC3806" s="2" t="s">
        <v>161</v>
      </c>
      <c r="AD3806" s="2">
        <v>320</v>
      </c>
      <c r="AE3806" s="2" t="s">
        <v>81</v>
      </c>
      <c r="AF3806" s="2" t="s">
        <v>161</v>
      </c>
      <c r="BE3806" s="23" t="str">
        <f t="shared" si="596"/>
        <v>EMF ja</v>
      </c>
      <c r="BF3806" s="23">
        <f t="shared" si="594"/>
        <v>400</v>
      </c>
      <c r="BG3806" s="23" t="str">
        <f t="shared" si="595"/>
        <v>100-499m</v>
      </c>
      <c r="BH3806" s="23">
        <f t="shared" si="597"/>
        <v>2</v>
      </c>
      <c r="BK3806" s="2" t="s">
        <v>162</v>
      </c>
      <c r="BL3806" s="2">
        <v>400</v>
      </c>
      <c r="BM3806" s="2" t="s">
        <v>162</v>
      </c>
      <c r="BN3806" s="2">
        <v>400</v>
      </c>
      <c r="BO3806" s="2" t="s">
        <v>15213</v>
      </c>
      <c r="BP3806" s="3">
        <v>1</v>
      </c>
      <c r="BQ3806" s="2" t="s">
        <v>15214</v>
      </c>
    </row>
    <row r="3807" spans="1:70" ht="16.149999999999999" customHeight="1" x14ac:dyDescent="0.25">
      <c r="A3807" s="93">
        <v>3806</v>
      </c>
      <c r="B3807" s="2" t="s">
        <v>211</v>
      </c>
      <c r="C3807" s="2" t="s">
        <v>15215</v>
      </c>
      <c r="D3807" s="2" t="s">
        <v>151</v>
      </c>
      <c r="E3807" s="2" t="s">
        <v>15216</v>
      </c>
      <c r="F3807" s="67">
        <v>43735</v>
      </c>
      <c r="G3807" s="3">
        <f t="shared" si="590"/>
        <v>9</v>
      </c>
      <c r="H3807" s="3">
        <f t="shared" si="592"/>
        <v>2019</v>
      </c>
      <c r="I3807" s="92">
        <v>0.4375</v>
      </c>
      <c r="J3807" s="20">
        <f t="shared" si="593"/>
        <v>10</v>
      </c>
      <c r="K3807" s="5" t="str">
        <f t="shared" si="591"/>
        <v>ja</v>
      </c>
      <c r="L3807" s="5" t="s">
        <v>91</v>
      </c>
      <c r="M3807" s="6" t="s">
        <v>74</v>
      </c>
      <c r="N3807" s="5">
        <v>21</v>
      </c>
      <c r="O3807" s="127" t="s">
        <v>126</v>
      </c>
      <c r="P3807" s="127" t="s">
        <v>15217</v>
      </c>
      <c r="R3807" s="6" t="s">
        <v>789</v>
      </c>
      <c r="T3807" s="6" t="s">
        <v>80</v>
      </c>
      <c r="X3807" s="2">
        <v>270</v>
      </c>
      <c r="Y3807" s="2" t="s">
        <v>81</v>
      </c>
      <c r="Z3807" s="2" t="s">
        <v>84</v>
      </c>
      <c r="AA3807" s="2">
        <v>270</v>
      </c>
      <c r="AB3807" s="2" t="s">
        <v>81</v>
      </c>
      <c r="AC3807" s="2" t="s">
        <v>84</v>
      </c>
      <c r="AD3807" s="2">
        <v>270</v>
      </c>
      <c r="AE3807" s="2" t="s">
        <v>81</v>
      </c>
      <c r="AF3807" s="2" t="s">
        <v>84</v>
      </c>
      <c r="AJ3807" s="2">
        <v>270</v>
      </c>
      <c r="AK3807" s="2" t="s">
        <v>81</v>
      </c>
      <c r="AL3807" s="2" t="s">
        <v>84</v>
      </c>
      <c r="BE3807" s="23" t="str">
        <f t="shared" si="596"/>
        <v>EMF ja</v>
      </c>
      <c r="BF3807" s="23">
        <f t="shared" si="594"/>
        <v>10</v>
      </c>
      <c r="BG3807" s="23" t="str">
        <f t="shared" si="595"/>
        <v>&lt;100m</v>
      </c>
      <c r="BH3807" s="23">
        <f t="shared" si="597"/>
        <v>2</v>
      </c>
      <c r="BI3807" s="2" t="s">
        <v>162</v>
      </c>
      <c r="BJ3807" s="2">
        <v>10</v>
      </c>
      <c r="BM3807" s="2" t="s">
        <v>162</v>
      </c>
      <c r="BN3807" s="2">
        <v>60</v>
      </c>
      <c r="BO3807" s="93" t="s">
        <v>15218</v>
      </c>
      <c r="BP3807" s="3">
        <v>1</v>
      </c>
      <c r="BQ3807" s="2" t="s">
        <v>15219</v>
      </c>
    </row>
    <row r="3808" spans="1:70" ht="16.149999999999999" customHeight="1" x14ac:dyDescent="0.25">
      <c r="A3808" s="93">
        <v>3807</v>
      </c>
      <c r="B3808" s="2" t="s">
        <v>211</v>
      </c>
      <c r="C3808" s="2" t="s">
        <v>8179</v>
      </c>
      <c r="D3808" s="2" t="s">
        <v>124</v>
      </c>
      <c r="E3808" s="2" t="s">
        <v>7511</v>
      </c>
      <c r="F3808" s="67">
        <v>43674</v>
      </c>
      <c r="G3808" s="3">
        <f t="shared" si="590"/>
        <v>7</v>
      </c>
      <c r="H3808" s="3">
        <f t="shared" si="592"/>
        <v>2019</v>
      </c>
      <c r="I3808" s="92">
        <v>4.1666666666666699E-2</v>
      </c>
      <c r="J3808" s="20">
        <f t="shared" si="593"/>
        <v>1</v>
      </c>
      <c r="K3808" s="5" t="str">
        <f t="shared" si="591"/>
        <v>ja</v>
      </c>
      <c r="L3808" s="5" t="s">
        <v>73</v>
      </c>
      <c r="M3808" s="6" t="s">
        <v>74</v>
      </c>
      <c r="N3808" s="5">
        <v>56</v>
      </c>
      <c r="O3808" s="127" t="s">
        <v>140</v>
      </c>
      <c r="P3808" s="127" t="s">
        <v>15220</v>
      </c>
      <c r="R3808" s="6" t="s">
        <v>335</v>
      </c>
      <c r="S3808" s="2" t="s">
        <v>78</v>
      </c>
      <c r="T3808" s="6" t="s">
        <v>80</v>
      </c>
      <c r="X3808" s="2">
        <v>550</v>
      </c>
      <c r="Y3808" s="2" t="s">
        <v>83</v>
      </c>
      <c r="Z3808" s="2" t="s">
        <v>84</v>
      </c>
      <c r="AA3808" s="2">
        <v>550</v>
      </c>
      <c r="AB3808" s="2" t="s">
        <v>81</v>
      </c>
      <c r="AC3808" s="2" t="s">
        <v>84</v>
      </c>
      <c r="AD3808" s="2">
        <v>550</v>
      </c>
      <c r="AE3808" s="2" t="s">
        <v>83</v>
      </c>
      <c r="AF3808" s="2" t="s">
        <v>84</v>
      </c>
      <c r="AJ3808" s="2">
        <v>550</v>
      </c>
      <c r="AK3808" s="2" t="s">
        <v>83</v>
      </c>
      <c r="AL3808" s="2" t="s">
        <v>84</v>
      </c>
      <c r="AM3808" s="2">
        <v>550</v>
      </c>
      <c r="AN3808" s="2" t="s">
        <v>81</v>
      </c>
      <c r="AO3808" s="2" t="s">
        <v>84</v>
      </c>
      <c r="AP3808" s="2">
        <v>550</v>
      </c>
      <c r="AQ3808" s="2" t="s">
        <v>83</v>
      </c>
      <c r="AR3808" s="2" t="s">
        <v>84</v>
      </c>
      <c r="BE3808" s="23" t="str">
        <f t="shared" si="596"/>
        <v>EMF ja</v>
      </c>
      <c r="BF3808" s="23">
        <f t="shared" si="594"/>
        <v>270</v>
      </c>
      <c r="BG3808" s="23" t="str">
        <f t="shared" si="595"/>
        <v>100-499m</v>
      </c>
      <c r="BH3808" s="23">
        <f t="shared" si="597"/>
        <v>2</v>
      </c>
      <c r="BI3808" s="2" t="s">
        <v>162</v>
      </c>
      <c r="BJ3808" s="2">
        <v>5400</v>
      </c>
      <c r="BK3808" s="2" t="s">
        <v>162</v>
      </c>
      <c r="BL3808" s="2">
        <v>270</v>
      </c>
      <c r="BO3808" s="2" t="s">
        <v>15221</v>
      </c>
      <c r="BP3808" s="3">
        <v>1</v>
      </c>
      <c r="BQ3808" s="2" t="s">
        <v>15222</v>
      </c>
    </row>
    <row r="3809" spans="1:69" ht="16.149999999999999" customHeight="1" x14ac:dyDescent="0.25">
      <c r="A3809" s="93">
        <v>3808</v>
      </c>
      <c r="B3809" s="17" t="s">
        <v>211</v>
      </c>
      <c r="C3809" s="75" t="s">
        <v>14647</v>
      </c>
      <c r="D3809" s="2" t="s">
        <v>151</v>
      </c>
      <c r="E3809" s="2" t="s">
        <v>14648</v>
      </c>
      <c r="F3809" s="67">
        <v>43674</v>
      </c>
      <c r="G3809" s="3">
        <f t="shared" si="590"/>
        <v>7</v>
      </c>
      <c r="H3809" s="3">
        <f t="shared" si="592"/>
        <v>2019</v>
      </c>
      <c r="I3809" s="92">
        <v>0.61111111111111105</v>
      </c>
      <c r="J3809" s="20">
        <f t="shared" si="593"/>
        <v>14</v>
      </c>
      <c r="K3809" s="5" t="str">
        <f t="shared" si="591"/>
        <v>ja</v>
      </c>
      <c r="L3809" s="5" t="s">
        <v>91</v>
      </c>
      <c r="M3809" s="6" t="s">
        <v>100</v>
      </c>
      <c r="O3809" s="127" t="s">
        <v>126</v>
      </c>
      <c r="P3809" s="127" t="s">
        <v>15223</v>
      </c>
      <c r="R3809" s="6" t="s">
        <v>77</v>
      </c>
      <c r="T3809" s="6" t="s">
        <v>80</v>
      </c>
      <c r="X3809" s="2">
        <v>360</v>
      </c>
      <c r="Y3809" s="2" t="s">
        <v>81</v>
      </c>
      <c r="Z3809" s="2" t="s">
        <v>84</v>
      </c>
      <c r="AD3809" s="2">
        <v>360</v>
      </c>
      <c r="AE3809" s="2" t="s">
        <v>81</v>
      </c>
      <c r="AF3809" s="2" t="s">
        <v>84</v>
      </c>
      <c r="BE3809" s="23" t="str">
        <f t="shared" si="596"/>
        <v>EMF nein</v>
      </c>
      <c r="BF3809" s="23" t="str">
        <f t="shared" si="594"/>
        <v/>
      </c>
      <c r="BG3809" s="23" t="str">
        <f t="shared" si="595"/>
        <v/>
      </c>
      <c r="BH3809" s="23">
        <f t="shared" si="597"/>
        <v>0</v>
      </c>
      <c r="BO3809" s="2" t="s">
        <v>15224</v>
      </c>
      <c r="BP3809" s="3">
        <v>1</v>
      </c>
      <c r="BQ3809" s="2" t="s">
        <v>15225</v>
      </c>
    </row>
    <row r="3810" spans="1:69" ht="16.149999999999999" customHeight="1" x14ac:dyDescent="0.25">
      <c r="A3810" s="93">
        <v>3809</v>
      </c>
      <c r="B3810" s="2" t="s">
        <v>211</v>
      </c>
      <c r="C3810" s="124" t="s">
        <v>545</v>
      </c>
      <c r="D3810" s="2" t="s">
        <v>348</v>
      </c>
      <c r="E3810" s="2" t="s">
        <v>15226</v>
      </c>
      <c r="F3810" s="67">
        <v>43674</v>
      </c>
      <c r="G3810" s="3">
        <f t="shared" si="590"/>
        <v>7</v>
      </c>
      <c r="H3810" s="3">
        <f t="shared" si="592"/>
        <v>2019</v>
      </c>
      <c r="I3810" s="92">
        <v>0.5625</v>
      </c>
      <c r="J3810" s="20">
        <f t="shared" si="593"/>
        <v>13</v>
      </c>
      <c r="K3810" s="5" t="str">
        <f t="shared" si="591"/>
        <v>ja</v>
      </c>
      <c r="L3810" s="5" t="s">
        <v>91</v>
      </c>
      <c r="M3810" s="6" t="s">
        <v>4938</v>
      </c>
      <c r="N3810" s="5">
        <v>49</v>
      </c>
      <c r="O3810" s="127" t="s">
        <v>126</v>
      </c>
      <c r="P3810" s="127" t="s">
        <v>1027</v>
      </c>
      <c r="R3810" s="6" t="s">
        <v>789</v>
      </c>
      <c r="T3810" s="6" t="s">
        <v>80</v>
      </c>
      <c r="X3810" s="2">
        <v>1130</v>
      </c>
      <c r="Y3810" s="2" t="s">
        <v>81</v>
      </c>
      <c r="Z3810" s="2" t="s">
        <v>84</v>
      </c>
      <c r="AA3810" s="2">
        <v>1130</v>
      </c>
      <c r="AB3810" s="2" t="s">
        <v>94</v>
      </c>
      <c r="AC3810" s="2" t="s">
        <v>84</v>
      </c>
      <c r="AD3810" s="2">
        <v>1130</v>
      </c>
      <c r="AE3810" s="2" t="s">
        <v>81</v>
      </c>
      <c r="AF3810" s="2" t="s">
        <v>84</v>
      </c>
      <c r="AG3810" s="2">
        <v>1130</v>
      </c>
      <c r="AH3810" s="2" t="s">
        <v>81</v>
      </c>
      <c r="AI3810" s="2" t="s">
        <v>84</v>
      </c>
      <c r="AJ3810" s="2">
        <v>1600</v>
      </c>
      <c r="AK3810" s="2" t="s">
        <v>81</v>
      </c>
      <c r="AL3810" s="2" t="s">
        <v>84</v>
      </c>
      <c r="AP3810" s="2">
        <v>1600</v>
      </c>
      <c r="AQ3810" s="2" t="s">
        <v>81</v>
      </c>
      <c r="AR3810" s="2" t="s">
        <v>84</v>
      </c>
      <c r="AV3810" s="2">
        <v>1670</v>
      </c>
      <c r="AW3810" s="2" t="s">
        <v>81</v>
      </c>
      <c r="AX3810" s="2" t="s">
        <v>84</v>
      </c>
      <c r="AY3810" s="2">
        <v>1670</v>
      </c>
      <c r="AZ3810" s="2" t="s">
        <v>81</v>
      </c>
      <c r="BA3810" s="2" t="s">
        <v>84</v>
      </c>
      <c r="BB3810" s="2">
        <v>1670</v>
      </c>
      <c r="BC3810" s="2" t="s">
        <v>81</v>
      </c>
      <c r="BD3810" s="2" t="s">
        <v>84</v>
      </c>
      <c r="BE3810" s="23" t="str">
        <f t="shared" si="596"/>
        <v>EMF ja</v>
      </c>
      <c r="BF3810" s="23">
        <f t="shared" si="594"/>
        <v>300</v>
      </c>
      <c r="BG3810" s="23" t="str">
        <f t="shared" si="595"/>
        <v>100-499m</v>
      </c>
      <c r="BH3810" s="23">
        <f t="shared" si="597"/>
        <v>1</v>
      </c>
      <c r="BM3810" s="2" t="s">
        <v>162</v>
      </c>
      <c r="BN3810" s="2">
        <v>300</v>
      </c>
      <c r="BO3810" s="2" t="s">
        <v>15227</v>
      </c>
      <c r="BP3810" s="3">
        <v>1</v>
      </c>
      <c r="BQ3810" s="2" t="s">
        <v>15228</v>
      </c>
    </row>
    <row r="3811" spans="1:69" ht="16.149999999999999" customHeight="1" x14ac:dyDescent="0.25">
      <c r="A3811" s="93">
        <v>3810</v>
      </c>
      <c r="B3811" s="2" t="s">
        <v>211</v>
      </c>
      <c r="C3811" s="2" t="s">
        <v>9365</v>
      </c>
      <c r="D3811" s="2" t="s">
        <v>137</v>
      </c>
      <c r="E3811" s="2" t="s">
        <v>13346</v>
      </c>
      <c r="F3811" s="67">
        <v>43675</v>
      </c>
      <c r="G3811" s="3">
        <f t="shared" si="590"/>
        <v>7</v>
      </c>
      <c r="H3811" s="3">
        <f t="shared" si="592"/>
        <v>2019</v>
      </c>
      <c r="I3811" s="92">
        <v>0.72916666666666696</v>
      </c>
      <c r="J3811" s="20">
        <f t="shared" si="593"/>
        <v>17</v>
      </c>
      <c r="K3811" s="5" t="str">
        <f t="shared" si="591"/>
        <v>ja</v>
      </c>
      <c r="L3811" s="5" t="s">
        <v>73</v>
      </c>
      <c r="M3811" s="6" t="s">
        <v>74</v>
      </c>
      <c r="N3811" s="5">
        <v>52</v>
      </c>
      <c r="O3811" s="127" t="s">
        <v>126</v>
      </c>
      <c r="P3811" s="127" t="s">
        <v>15229</v>
      </c>
      <c r="R3811" s="6" t="s">
        <v>77</v>
      </c>
      <c r="T3811" s="6" t="s">
        <v>80</v>
      </c>
      <c r="X3811" s="2">
        <v>317</v>
      </c>
      <c r="Y3811" s="2" t="s">
        <v>81</v>
      </c>
      <c r="Z3811" s="2" t="s">
        <v>168</v>
      </c>
      <c r="AA3811" s="2">
        <v>1710</v>
      </c>
      <c r="AB3811" s="2" t="s">
        <v>81</v>
      </c>
      <c r="AC3811" s="2" t="s">
        <v>168</v>
      </c>
      <c r="AD3811" s="2">
        <v>317</v>
      </c>
      <c r="AE3811" s="2" t="s">
        <v>83</v>
      </c>
      <c r="AF3811" s="2" t="s">
        <v>168</v>
      </c>
      <c r="AJ3811" s="2">
        <v>1710</v>
      </c>
      <c r="AK3811" s="2" t="s">
        <v>83</v>
      </c>
      <c r="AL3811" s="2" t="s">
        <v>168</v>
      </c>
      <c r="AM3811" s="2">
        <v>1710</v>
      </c>
      <c r="AN3811" s="2" t="s">
        <v>81</v>
      </c>
      <c r="AO3811" s="2" t="s">
        <v>168</v>
      </c>
      <c r="AP3811" s="2">
        <v>1710</v>
      </c>
      <c r="AQ3811" s="2" t="s">
        <v>83</v>
      </c>
      <c r="AR3811" s="2" t="s">
        <v>168</v>
      </c>
      <c r="AV3811" s="2">
        <v>1370</v>
      </c>
      <c r="AW3811" s="2" t="s">
        <v>81</v>
      </c>
      <c r="AX3811" s="2" t="s">
        <v>168</v>
      </c>
      <c r="AY3811" s="2">
        <v>1470</v>
      </c>
      <c r="AZ3811" s="2" t="s">
        <v>94</v>
      </c>
      <c r="BA3811" s="2" t="s">
        <v>168</v>
      </c>
      <c r="BB3811" s="2">
        <v>1470</v>
      </c>
      <c r="BC3811" s="2" t="s">
        <v>83</v>
      </c>
      <c r="BD3811" s="2" t="s">
        <v>168</v>
      </c>
      <c r="BE3811" s="23" t="str">
        <f t="shared" si="596"/>
        <v>EMF ja</v>
      </c>
      <c r="BF3811" s="23">
        <f t="shared" si="594"/>
        <v>20</v>
      </c>
      <c r="BG3811" s="23" t="str">
        <f t="shared" si="595"/>
        <v>&lt;100m</v>
      </c>
      <c r="BH3811" s="23">
        <f t="shared" si="597"/>
        <v>2</v>
      </c>
      <c r="BK3811" s="2" t="s">
        <v>162</v>
      </c>
      <c r="BL3811" s="2">
        <v>20</v>
      </c>
      <c r="BM3811" s="2" t="s">
        <v>162</v>
      </c>
      <c r="BN3811" s="2">
        <v>50</v>
      </c>
      <c r="BO3811" s="2" t="s">
        <v>15230</v>
      </c>
      <c r="BP3811" s="3">
        <v>1</v>
      </c>
      <c r="BQ3811" s="2" t="s">
        <v>15231</v>
      </c>
    </row>
    <row r="3812" spans="1:69" ht="16.149999999999999" customHeight="1" x14ac:dyDescent="0.25">
      <c r="A3812" s="93">
        <v>3811</v>
      </c>
      <c r="B3812" s="2" t="s">
        <v>211</v>
      </c>
      <c r="C3812" s="75" t="s">
        <v>14647</v>
      </c>
      <c r="D3812" s="2" t="s">
        <v>151</v>
      </c>
      <c r="E3812" s="2" t="s">
        <v>14648</v>
      </c>
      <c r="F3812" s="67">
        <v>43674</v>
      </c>
      <c r="G3812" s="3">
        <f t="shared" si="590"/>
        <v>7</v>
      </c>
      <c r="H3812" s="3">
        <f t="shared" si="592"/>
        <v>2019</v>
      </c>
      <c r="I3812" s="92">
        <v>0.61111111111111105</v>
      </c>
      <c r="J3812" s="20">
        <f t="shared" si="593"/>
        <v>14</v>
      </c>
      <c r="K3812" s="5" t="str">
        <f t="shared" si="591"/>
        <v>ja</v>
      </c>
      <c r="L3812" s="5" t="s">
        <v>91</v>
      </c>
      <c r="M3812" s="6" t="s">
        <v>100</v>
      </c>
      <c r="O3812" s="127" t="s">
        <v>126</v>
      </c>
      <c r="P3812" s="6" t="s">
        <v>14649</v>
      </c>
      <c r="R3812" s="6" t="s">
        <v>77</v>
      </c>
      <c r="T3812" s="6" t="s">
        <v>80</v>
      </c>
      <c r="X3812" s="2">
        <v>353</v>
      </c>
      <c r="Y3812" s="2" t="s">
        <v>81</v>
      </c>
      <c r="Z3812" s="2" t="s">
        <v>84</v>
      </c>
      <c r="AD3812" s="2">
        <v>353</v>
      </c>
      <c r="AE3812" s="2" t="s">
        <v>81</v>
      </c>
      <c r="AF3812" s="2" t="s">
        <v>84</v>
      </c>
      <c r="BE3812" s="23" t="str">
        <f t="shared" si="596"/>
        <v>EMF nein</v>
      </c>
      <c r="BF3812" s="23" t="str">
        <f t="shared" si="594"/>
        <v/>
      </c>
      <c r="BG3812" s="23" t="str">
        <f t="shared" si="595"/>
        <v/>
      </c>
      <c r="BH3812" s="23">
        <f t="shared" si="597"/>
        <v>0</v>
      </c>
      <c r="BO3812" s="155" t="s">
        <v>14650</v>
      </c>
      <c r="BP3812" s="3">
        <v>1</v>
      </c>
      <c r="BQ3812" s="2" t="s">
        <v>15232</v>
      </c>
    </row>
    <row r="3813" spans="1:69" ht="16.149999999999999" customHeight="1" x14ac:dyDescent="0.25">
      <c r="A3813" s="93">
        <v>3812</v>
      </c>
      <c r="B3813" s="2" t="s">
        <v>211</v>
      </c>
      <c r="C3813" s="2" t="s">
        <v>15233</v>
      </c>
      <c r="D3813" s="2" t="s">
        <v>158</v>
      </c>
      <c r="E3813" s="2" t="s">
        <v>15234</v>
      </c>
      <c r="F3813" s="67">
        <v>43676</v>
      </c>
      <c r="G3813" s="3">
        <f t="shared" si="590"/>
        <v>7</v>
      </c>
      <c r="H3813" s="3">
        <f t="shared" si="592"/>
        <v>2019</v>
      </c>
      <c r="I3813" s="92">
        <v>0.45833333333333298</v>
      </c>
      <c r="J3813" s="20">
        <f t="shared" si="593"/>
        <v>11</v>
      </c>
      <c r="K3813" s="5" t="str">
        <f t="shared" si="591"/>
        <v>ja</v>
      </c>
      <c r="L3813" s="5" t="s">
        <v>91</v>
      </c>
      <c r="M3813" s="6" t="s">
        <v>2721</v>
      </c>
      <c r="O3813" s="127" t="s">
        <v>75</v>
      </c>
      <c r="P3813" s="5" t="s">
        <v>15235</v>
      </c>
      <c r="R3813" s="6" t="s">
        <v>77</v>
      </c>
      <c r="U3813" s="2" t="s">
        <v>100</v>
      </c>
      <c r="V3813" s="2" t="s">
        <v>80</v>
      </c>
      <c r="X3813" s="2">
        <v>256</v>
      </c>
      <c r="Y3813" s="2" t="s">
        <v>81</v>
      </c>
      <c r="Z3813" s="2" t="s">
        <v>168</v>
      </c>
      <c r="AA3813" s="2">
        <v>256</v>
      </c>
      <c r="AB3813" s="2" t="s">
        <v>81</v>
      </c>
      <c r="AC3813" s="2" t="s">
        <v>168</v>
      </c>
      <c r="AD3813" s="2">
        <v>256</v>
      </c>
      <c r="AE3813" s="2" t="s">
        <v>83</v>
      </c>
      <c r="AF3813" s="2" t="s">
        <v>168</v>
      </c>
      <c r="AJ3813" s="2">
        <v>256</v>
      </c>
      <c r="AK3813" s="2" t="s">
        <v>81</v>
      </c>
      <c r="AL3813" s="2" t="s">
        <v>168</v>
      </c>
      <c r="AM3813" s="2">
        <v>256</v>
      </c>
      <c r="AN3813" s="2" t="s">
        <v>81</v>
      </c>
      <c r="AO3813" s="2" t="s">
        <v>168</v>
      </c>
      <c r="AP3813" s="2">
        <v>256</v>
      </c>
      <c r="AQ3813" s="2" t="s">
        <v>83</v>
      </c>
      <c r="AR3813" s="2" t="s">
        <v>168</v>
      </c>
      <c r="AV3813" s="2">
        <v>40</v>
      </c>
      <c r="AW3813" s="2" t="s">
        <v>94</v>
      </c>
      <c r="AX3813" s="2" t="s">
        <v>84</v>
      </c>
      <c r="BE3813" s="23" t="str">
        <f t="shared" si="596"/>
        <v>EMF nein</v>
      </c>
      <c r="BF3813" s="23" t="str">
        <f t="shared" si="594"/>
        <v/>
      </c>
      <c r="BG3813" s="23" t="str">
        <f t="shared" si="595"/>
        <v/>
      </c>
      <c r="BH3813" s="23">
        <f t="shared" si="597"/>
        <v>0</v>
      </c>
      <c r="BO3813" s="2" t="s">
        <v>15236</v>
      </c>
      <c r="BP3813" s="3">
        <v>1</v>
      </c>
      <c r="BQ3813" s="2" t="s">
        <v>15237</v>
      </c>
    </row>
    <row r="3814" spans="1:69" ht="16.149999999999999" customHeight="1" x14ac:dyDescent="0.25">
      <c r="A3814" s="1">
        <v>3813</v>
      </c>
      <c r="B3814" s="2" t="s">
        <v>13465</v>
      </c>
      <c r="C3814" s="2" t="s">
        <v>97</v>
      </c>
      <c r="D3814" s="2" t="s">
        <v>11749</v>
      </c>
      <c r="E3814" s="2" t="s">
        <v>15238</v>
      </c>
      <c r="F3814" s="67">
        <v>43675</v>
      </c>
      <c r="G3814" s="3">
        <f t="shared" si="590"/>
        <v>7</v>
      </c>
      <c r="H3814" s="3">
        <f t="shared" si="592"/>
        <v>2019</v>
      </c>
      <c r="I3814" s="92">
        <v>0.64583333333333304</v>
      </c>
      <c r="J3814" s="20">
        <f t="shared" si="593"/>
        <v>15</v>
      </c>
      <c r="K3814" s="5" t="str">
        <f t="shared" si="591"/>
        <v>ja</v>
      </c>
      <c r="L3814" s="5" t="s">
        <v>91</v>
      </c>
      <c r="M3814" s="6" t="s">
        <v>74</v>
      </c>
      <c r="N3814" s="5">
        <v>55</v>
      </c>
      <c r="O3814" s="6" t="s">
        <v>101</v>
      </c>
      <c r="P3814" s="127" t="s">
        <v>224</v>
      </c>
      <c r="R3814" s="6" t="s">
        <v>77</v>
      </c>
      <c r="U3814" s="2" t="s">
        <v>74</v>
      </c>
      <c r="V3814" s="2" t="s">
        <v>80</v>
      </c>
      <c r="X3814" s="2">
        <v>190</v>
      </c>
      <c r="Y3814" s="2" t="s">
        <v>94</v>
      </c>
      <c r="Z3814" s="2" t="s">
        <v>84</v>
      </c>
      <c r="AA3814" s="2">
        <v>190</v>
      </c>
      <c r="AB3814" s="2" t="s">
        <v>94</v>
      </c>
      <c r="AC3814" s="2" t="s">
        <v>84</v>
      </c>
      <c r="AD3814" s="2">
        <v>190</v>
      </c>
      <c r="AE3814" s="2" t="s">
        <v>94</v>
      </c>
      <c r="AF3814" s="2" t="s">
        <v>84</v>
      </c>
      <c r="AJ3814" s="392">
        <v>190</v>
      </c>
      <c r="AK3814" s="392" t="s">
        <v>94</v>
      </c>
      <c r="AL3814" s="392" t="s">
        <v>84</v>
      </c>
      <c r="AM3814" s="392">
        <v>190</v>
      </c>
      <c r="AN3814" s="392" t="s">
        <v>94</v>
      </c>
      <c r="AO3814" s="392" t="s">
        <v>84</v>
      </c>
      <c r="AP3814" s="392">
        <v>190</v>
      </c>
      <c r="AQ3814" s="392" t="s">
        <v>94</v>
      </c>
      <c r="AR3814" s="392" t="s">
        <v>84</v>
      </c>
      <c r="AV3814" s="392">
        <v>190</v>
      </c>
      <c r="AW3814" s="392" t="s">
        <v>94</v>
      </c>
      <c r="AX3814" s="392" t="s">
        <v>84</v>
      </c>
      <c r="AY3814" s="392">
        <v>190</v>
      </c>
      <c r="AZ3814" s="392" t="s">
        <v>94</v>
      </c>
      <c r="BA3814" s="392" t="s">
        <v>84</v>
      </c>
      <c r="BB3814" s="392">
        <v>190</v>
      </c>
      <c r="BC3814" s="392" t="s">
        <v>94</v>
      </c>
      <c r="BD3814" s="392" t="s">
        <v>84</v>
      </c>
      <c r="BE3814" s="23" t="str">
        <f t="shared" si="596"/>
        <v>EMF nein</v>
      </c>
      <c r="BF3814" s="23" t="str">
        <f t="shared" si="594"/>
        <v/>
      </c>
      <c r="BG3814" s="23" t="str">
        <f t="shared" si="595"/>
        <v/>
      </c>
      <c r="BH3814" s="23">
        <f t="shared" si="597"/>
        <v>0</v>
      </c>
      <c r="BO3814" s="2" t="s">
        <v>22558</v>
      </c>
      <c r="BP3814" s="3">
        <v>1</v>
      </c>
      <c r="BQ3814" s="2" t="s">
        <v>15239</v>
      </c>
    </row>
    <row r="3815" spans="1:69" ht="16.149999999999999" customHeight="1" x14ac:dyDescent="0.25">
      <c r="A3815" s="93">
        <v>3814</v>
      </c>
      <c r="B3815" s="2" t="s">
        <v>211</v>
      </c>
      <c r="C3815" s="2" t="s">
        <v>10047</v>
      </c>
      <c r="D3815" s="2" t="s">
        <v>348</v>
      </c>
      <c r="E3815" s="2" t="s">
        <v>15240</v>
      </c>
      <c r="F3815" s="67">
        <v>43686</v>
      </c>
      <c r="G3815" s="3">
        <f t="shared" si="590"/>
        <v>8</v>
      </c>
      <c r="H3815" s="3">
        <f t="shared" si="592"/>
        <v>2019</v>
      </c>
      <c r="I3815" s="92">
        <v>0.33680555555555602</v>
      </c>
      <c r="J3815" s="20">
        <f t="shared" si="593"/>
        <v>8</v>
      </c>
      <c r="K3815" s="5" t="str">
        <f t="shared" si="591"/>
        <v>ja</v>
      </c>
      <c r="L3815" s="5" t="s">
        <v>91</v>
      </c>
      <c r="M3815" s="6" t="s">
        <v>74</v>
      </c>
      <c r="O3815" s="127" t="s">
        <v>5139</v>
      </c>
      <c r="P3815" s="127" t="s">
        <v>3460</v>
      </c>
      <c r="R3815" s="6" t="s">
        <v>77</v>
      </c>
      <c r="U3815" s="2" t="s">
        <v>115</v>
      </c>
      <c r="V3815" s="2" t="s">
        <v>80</v>
      </c>
      <c r="W3815" s="2" t="s">
        <v>15241</v>
      </c>
      <c r="X3815" s="2" t="s">
        <v>299</v>
      </c>
      <c r="Y3815" s="2" t="s">
        <v>109</v>
      </c>
      <c r="Z3815" s="2" t="s">
        <v>109</v>
      </c>
      <c r="AA3815" s="2" t="s">
        <v>109</v>
      </c>
      <c r="AB3815" s="2" t="s">
        <v>109</v>
      </c>
      <c r="AC3815" s="2" t="s">
        <v>109</v>
      </c>
      <c r="AD3815" s="2" t="s">
        <v>109</v>
      </c>
      <c r="AE3815" s="2" t="s">
        <v>109</v>
      </c>
      <c r="AF3815" s="2" t="s">
        <v>109</v>
      </c>
      <c r="AJ3815" s="2" t="s">
        <v>109</v>
      </c>
      <c r="AK3815" s="2" t="s">
        <v>109</v>
      </c>
      <c r="AL3815" s="2" t="s">
        <v>299</v>
      </c>
      <c r="AM3815" s="2" t="s">
        <v>109</v>
      </c>
      <c r="AN3815" s="2" t="s">
        <v>109</v>
      </c>
      <c r="AO3815" s="2" t="s">
        <v>109</v>
      </c>
      <c r="AP3815" s="2" t="s">
        <v>109</v>
      </c>
      <c r="AQ3815" s="2" t="s">
        <v>109</v>
      </c>
      <c r="AR3815" s="2" t="s">
        <v>109</v>
      </c>
      <c r="AV3815" s="2" t="s">
        <v>109</v>
      </c>
      <c r="AW3815" s="2" t="s">
        <v>109</v>
      </c>
      <c r="AX3815" s="2" t="s">
        <v>109</v>
      </c>
      <c r="AY3815" s="2" t="s">
        <v>109</v>
      </c>
      <c r="AZ3815" s="2" t="s">
        <v>109</v>
      </c>
      <c r="BA3815" s="2" t="s">
        <v>109</v>
      </c>
      <c r="BB3815" s="2" t="s">
        <v>109</v>
      </c>
      <c r="BC3815" s="2" t="s">
        <v>109</v>
      </c>
      <c r="BD3815" s="2" t="s">
        <v>109</v>
      </c>
      <c r="BE3815" s="23" t="str">
        <f t="shared" si="596"/>
        <v>EMF nein</v>
      </c>
      <c r="BF3815" s="23" t="str">
        <f t="shared" si="594"/>
        <v/>
      </c>
      <c r="BG3815" s="23" t="str">
        <f t="shared" si="595"/>
        <v/>
      </c>
      <c r="BH3815" s="23">
        <f t="shared" si="597"/>
        <v>0</v>
      </c>
      <c r="BO3815" s="2" t="s">
        <v>15242</v>
      </c>
      <c r="BP3815" s="3">
        <v>1</v>
      </c>
      <c r="BQ3815" s="2" t="s">
        <v>15243</v>
      </c>
    </row>
    <row r="3816" spans="1:69" ht="16.149999999999999" customHeight="1" x14ac:dyDescent="0.25">
      <c r="A3816" s="44">
        <v>3815</v>
      </c>
      <c r="B3816" s="2" t="s">
        <v>135</v>
      </c>
      <c r="C3816" s="2" t="s">
        <v>15244</v>
      </c>
      <c r="D3816" s="2" t="s">
        <v>89</v>
      </c>
      <c r="E3816" s="2" t="s">
        <v>13167</v>
      </c>
      <c r="F3816" s="67">
        <v>43656</v>
      </c>
      <c r="G3816" s="3">
        <f t="shared" si="590"/>
        <v>7</v>
      </c>
      <c r="H3816" s="3">
        <f t="shared" si="592"/>
        <v>2019</v>
      </c>
      <c r="I3816" s="92">
        <v>0.50347222222222199</v>
      </c>
      <c r="J3816" s="20">
        <f t="shared" si="593"/>
        <v>12</v>
      </c>
      <c r="K3816" s="5" t="str">
        <f t="shared" si="591"/>
        <v>ja</v>
      </c>
      <c r="L3816" s="5" t="s">
        <v>91</v>
      </c>
      <c r="M3816" s="6" t="s">
        <v>354</v>
      </c>
      <c r="O3816" s="127" t="s">
        <v>75</v>
      </c>
      <c r="P3816" s="127" t="s">
        <v>15245</v>
      </c>
      <c r="R3816" s="6" t="s">
        <v>77</v>
      </c>
      <c r="T3816" s="6" t="s">
        <v>80</v>
      </c>
      <c r="U3816" s="127" t="s">
        <v>208</v>
      </c>
      <c r="W3816" s="2" t="s">
        <v>15246</v>
      </c>
      <c r="X3816" s="2">
        <v>360</v>
      </c>
      <c r="Y3816" s="2" t="s">
        <v>81</v>
      </c>
      <c r="Z3816" s="2" t="s">
        <v>161</v>
      </c>
      <c r="AA3816" s="2">
        <v>360</v>
      </c>
      <c r="AB3816" s="2" t="s">
        <v>81</v>
      </c>
      <c r="AC3816" s="2" t="s">
        <v>161</v>
      </c>
      <c r="AD3816" s="2">
        <v>360</v>
      </c>
      <c r="AE3816" s="2" t="s">
        <v>81</v>
      </c>
      <c r="AF3816" s="2" t="s">
        <v>161</v>
      </c>
      <c r="AJ3816" s="2">
        <v>360</v>
      </c>
      <c r="AK3816" s="2" t="s">
        <v>81</v>
      </c>
      <c r="AL3816" s="2" t="s">
        <v>161</v>
      </c>
      <c r="AM3816" s="2">
        <v>360</v>
      </c>
      <c r="AN3816" s="2" t="s">
        <v>81</v>
      </c>
      <c r="AO3816" s="2" t="s">
        <v>161</v>
      </c>
      <c r="AP3816" s="2">
        <v>360</v>
      </c>
      <c r="AQ3816" s="2" t="s">
        <v>81</v>
      </c>
      <c r="AR3816" s="2" t="s">
        <v>161</v>
      </c>
      <c r="BE3816" s="23" t="str">
        <f t="shared" si="596"/>
        <v>EMF nein</v>
      </c>
      <c r="BF3816" s="23" t="str">
        <f t="shared" si="594"/>
        <v/>
      </c>
      <c r="BG3816" s="23" t="str">
        <f t="shared" si="595"/>
        <v/>
      </c>
      <c r="BH3816" s="23">
        <f t="shared" si="597"/>
        <v>0</v>
      </c>
      <c r="BO3816" s="2" t="s">
        <v>15247</v>
      </c>
      <c r="BP3816" s="3">
        <v>1</v>
      </c>
      <c r="BQ3816" s="2" t="s">
        <v>15248</v>
      </c>
    </row>
    <row r="3817" spans="1:69" ht="16.149999999999999" customHeight="1" x14ac:dyDescent="0.25">
      <c r="A3817" s="93">
        <v>3816</v>
      </c>
      <c r="B3817" s="2" t="s">
        <v>211</v>
      </c>
      <c r="C3817" s="2" t="s">
        <v>2733</v>
      </c>
      <c r="D3817" s="2" t="s">
        <v>264</v>
      </c>
      <c r="E3817" s="2" t="s">
        <v>15249</v>
      </c>
      <c r="F3817" s="67">
        <v>43676</v>
      </c>
      <c r="G3817" s="3">
        <f t="shared" si="590"/>
        <v>7</v>
      </c>
      <c r="H3817" s="3">
        <f t="shared" si="592"/>
        <v>2019</v>
      </c>
      <c r="I3817" s="92">
        <v>0.60416666666666696</v>
      </c>
      <c r="J3817" s="20">
        <f t="shared" si="593"/>
        <v>14</v>
      </c>
      <c r="K3817" s="5" t="str">
        <f t="shared" si="591"/>
        <v>ja</v>
      </c>
      <c r="L3817" s="5" t="s">
        <v>91</v>
      </c>
      <c r="M3817" s="6" t="s">
        <v>74</v>
      </c>
      <c r="N3817" s="5">
        <v>29</v>
      </c>
      <c r="O3817" s="127" t="s">
        <v>140</v>
      </c>
      <c r="P3817" s="127" t="s">
        <v>15250</v>
      </c>
      <c r="R3817" s="6" t="s">
        <v>77</v>
      </c>
      <c r="T3817" s="6" t="s">
        <v>80</v>
      </c>
      <c r="X3817" s="2">
        <v>547</v>
      </c>
      <c r="Y3817" s="2" t="s">
        <v>81</v>
      </c>
      <c r="Z3817" s="2" t="s">
        <v>168</v>
      </c>
      <c r="AA3817" s="2">
        <v>547</v>
      </c>
      <c r="AB3817" s="2" t="s">
        <v>81</v>
      </c>
      <c r="AC3817" s="2" t="s">
        <v>168</v>
      </c>
      <c r="AD3817" s="2">
        <v>547</v>
      </c>
      <c r="AE3817" s="2" t="s">
        <v>83</v>
      </c>
      <c r="AF3817" s="2" t="s">
        <v>168</v>
      </c>
      <c r="AJ3817" s="2">
        <v>547</v>
      </c>
      <c r="AK3817" s="2" t="s">
        <v>81</v>
      </c>
      <c r="AL3817" s="2" t="s">
        <v>168</v>
      </c>
      <c r="AM3817" s="2">
        <v>547</v>
      </c>
      <c r="AN3817" s="2" t="s">
        <v>81</v>
      </c>
      <c r="AO3817" s="2" t="s">
        <v>15251</v>
      </c>
      <c r="AP3817" s="2">
        <v>547</v>
      </c>
      <c r="AQ3817" s="2" t="s">
        <v>83</v>
      </c>
      <c r="AR3817" s="2" t="s">
        <v>168</v>
      </c>
      <c r="AV3817" s="2">
        <v>547</v>
      </c>
      <c r="AW3817" s="2" t="s">
        <v>81</v>
      </c>
      <c r="AX3817" s="2" t="s">
        <v>168</v>
      </c>
      <c r="AY3817" s="2">
        <v>547</v>
      </c>
      <c r="AZ3817" s="2" t="s">
        <v>81</v>
      </c>
      <c r="BA3817" s="2" t="s">
        <v>15251</v>
      </c>
      <c r="BB3817" s="2">
        <v>547</v>
      </c>
      <c r="BC3817" s="2" t="s">
        <v>83</v>
      </c>
      <c r="BD3817" s="2" t="s">
        <v>168</v>
      </c>
      <c r="BE3817" s="23" t="str">
        <f t="shared" si="596"/>
        <v>EMF nein</v>
      </c>
      <c r="BF3817" s="23" t="str">
        <f t="shared" si="594"/>
        <v/>
      </c>
      <c r="BG3817" s="23" t="str">
        <f t="shared" si="595"/>
        <v/>
      </c>
      <c r="BH3817" s="23">
        <f t="shared" si="597"/>
        <v>0</v>
      </c>
      <c r="BO3817" s="2" t="s">
        <v>15252</v>
      </c>
      <c r="BP3817" s="3">
        <v>1</v>
      </c>
      <c r="BQ3817" s="2" t="s">
        <v>15253</v>
      </c>
    </row>
    <row r="3818" spans="1:69" ht="16.149999999999999" customHeight="1" x14ac:dyDescent="0.25">
      <c r="A3818" s="93">
        <v>3817</v>
      </c>
      <c r="B3818" s="2" t="s">
        <v>211</v>
      </c>
      <c r="C3818" s="2" t="s">
        <v>289</v>
      </c>
      <c r="D3818" s="2" t="s">
        <v>290</v>
      </c>
      <c r="E3818" s="2" t="s">
        <v>15254</v>
      </c>
      <c r="F3818" s="67">
        <v>43662</v>
      </c>
      <c r="G3818" s="3">
        <f t="shared" si="590"/>
        <v>7</v>
      </c>
      <c r="H3818" s="3">
        <f t="shared" si="592"/>
        <v>2019</v>
      </c>
      <c r="I3818" s="92">
        <v>0.52083333333333304</v>
      </c>
      <c r="J3818" s="20">
        <f t="shared" si="593"/>
        <v>12</v>
      </c>
      <c r="K3818" s="5" t="str">
        <f t="shared" si="591"/>
        <v>ja</v>
      </c>
      <c r="L3818" s="5" t="s">
        <v>109</v>
      </c>
      <c r="M3818" s="6" t="s">
        <v>74</v>
      </c>
      <c r="O3818" s="127" t="s">
        <v>75</v>
      </c>
      <c r="P3818" s="127" t="s">
        <v>15255</v>
      </c>
      <c r="R3818" s="6" t="s">
        <v>77</v>
      </c>
      <c r="U3818" s="2" t="s">
        <v>115</v>
      </c>
      <c r="V3818" s="2" t="s">
        <v>80</v>
      </c>
      <c r="X3818" s="2">
        <v>130</v>
      </c>
      <c r="Y3818" s="2" t="s">
        <v>81</v>
      </c>
      <c r="Z3818" s="2" t="s">
        <v>82</v>
      </c>
      <c r="AA3818" s="2" t="s">
        <v>109</v>
      </c>
      <c r="AB3818" s="2" t="s">
        <v>109</v>
      </c>
      <c r="AC3818" s="2" t="s">
        <v>109</v>
      </c>
      <c r="AD3818" s="2">
        <v>130</v>
      </c>
      <c r="AE3818" s="2" t="s">
        <v>81</v>
      </c>
      <c r="AF3818" s="2" t="s">
        <v>82</v>
      </c>
      <c r="AJ3818" s="2">
        <v>120</v>
      </c>
      <c r="AK3818" s="2" t="s">
        <v>81</v>
      </c>
      <c r="AL3818" s="2" t="s">
        <v>84</v>
      </c>
      <c r="AP3818" s="2">
        <v>120</v>
      </c>
      <c r="AQ3818" s="2" t="s">
        <v>81</v>
      </c>
      <c r="AR3818" s="2" t="s">
        <v>84</v>
      </c>
      <c r="BE3818" s="23" t="str">
        <f t="shared" si="596"/>
        <v>EMF nein</v>
      </c>
      <c r="BF3818" s="23" t="str">
        <f t="shared" si="594"/>
        <v/>
      </c>
      <c r="BG3818" s="23" t="str">
        <f t="shared" si="595"/>
        <v/>
      </c>
      <c r="BH3818" s="23">
        <f t="shared" si="597"/>
        <v>0</v>
      </c>
      <c r="BO3818" s="2" t="s">
        <v>15256</v>
      </c>
      <c r="BP3818" s="3">
        <v>1</v>
      </c>
      <c r="BQ3818" s="2" t="s">
        <v>15257</v>
      </c>
    </row>
    <row r="3819" spans="1:69" ht="16.149999999999999" customHeight="1" x14ac:dyDescent="0.25">
      <c r="A3819" s="93">
        <v>3818</v>
      </c>
      <c r="B3819" s="2" t="s">
        <v>211</v>
      </c>
      <c r="C3819" s="2" t="s">
        <v>289</v>
      </c>
      <c r="D3819" s="2" t="s">
        <v>290</v>
      </c>
      <c r="E3819" s="2" t="s">
        <v>15258</v>
      </c>
      <c r="F3819" s="67">
        <v>43665</v>
      </c>
      <c r="G3819" s="3">
        <f t="shared" si="590"/>
        <v>7</v>
      </c>
      <c r="H3819" s="3">
        <f t="shared" si="592"/>
        <v>2019</v>
      </c>
      <c r="I3819" s="92">
        <v>0.23263888888888901</v>
      </c>
      <c r="J3819" s="20">
        <f t="shared" si="593"/>
        <v>5</v>
      </c>
      <c r="K3819" s="5" t="str">
        <f t="shared" si="591"/>
        <v>ja</v>
      </c>
      <c r="M3819" s="6" t="s">
        <v>74</v>
      </c>
      <c r="O3819" s="127" t="s">
        <v>75</v>
      </c>
      <c r="P3819" s="5" t="s">
        <v>15259</v>
      </c>
      <c r="R3819" s="6" t="s">
        <v>77</v>
      </c>
      <c r="U3819" s="2" t="s">
        <v>100</v>
      </c>
      <c r="V3819" s="2" t="s">
        <v>80</v>
      </c>
      <c r="X3819" s="2">
        <v>225</v>
      </c>
      <c r="Y3819" s="2" t="s">
        <v>81</v>
      </c>
      <c r="Z3819" s="2" t="s">
        <v>168</v>
      </c>
      <c r="AA3819" s="2">
        <v>225</v>
      </c>
      <c r="AB3819" s="2" t="s">
        <v>81</v>
      </c>
      <c r="AC3819" s="2" t="s">
        <v>168</v>
      </c>
      <c r="AD3819" s="2">
        <v>225</v>
      </c>
      <c r="AE3819" s="2" t="s">
        <v>83</v>
      </c>
      <c r="AF3819" s="2" t="s">
        <v>168</v>
      </c>
      <c r="AJ3819" s="2">
        <v>225</v>
      </c>
      <c r="AK3819" s="2" t="s">
        <v>81</v>
      </c>
      <c r="AL3819" s="2" t="s">
        <v>168</v>
      </c>
      <c r="AM3819" s="2">
        <v>225</v>
      </c>
      <c r="AN3819" s="2" t="s">
        <v>81</v>
      </c>
      <c r="AO3819" s="2" t="s">
        <v>168</v>
      </c>
      <c r="AP3819" s="2">
        <v>225</v>
      </c>
      <c r="AQ3819" s="2" t="s">
        <v>83</v>
      </c>
      <c r="AR3819" s="2" t="s">
        <v>168</v>
      </c>
      <c r="AV3819" s="2">
        <v>80</v>
      </c>
      <c r="AW3819" s="2" t="s">
        <v>81</v>
      </c>
      <c r="AX3819" s="2" t="s">
        <v>168</v>
      </c>
      <c r="BB3819" s="2">
        <v>80</v>
      </c>
      <c r="BC3819" s="2" t="s">
        <v>81</v>
      </c>
      <c r="BD3819" s="2" t="s">
        <v>168</v>
      </c>
      <c r="BE3819" s="23" t="str">
        <f t="shared" si="596"/>
        <v>EMF nein</v>
      </c>
      <c r="BF3819" s="23" t="str">
        <f t="shared" si="594"/>
        <v/>
      </c>
      <c r="BG3819" s="23" t="str">
        <f t="shared" si="595"/>
        <v/>
      </c>
      <c r="BH3819" s="23">
        <f t="shared" si="597"/>
        <v>0</v>
      </c>
      <c r="BO3819" s="2" t="s">
        <v>15260</v>
      </c>
      <c r="BP3819" s="3">
        <v>1</v>
      </c>
      <c r="BQ3819" s="2" t="s">
        <v>15261</v>
      </c>
    </row>
    <row r="3820" spans="1:69" ht="16.149999999999999" customHeight="1" x14ac:dyDescent="0.25">
      <c r="A3820" s="93">
        <v>3819</v>
      </c>
      <c r="B3820" s="2" t="s">
        <v>211</v>
      </c>
      <c r="C3820" s="2" t="s">
        <v>289</v>
      </c>
      <c r="D3820" s="2" t="s">
        <v>290</v>
      </c>
      <c r="E3820" s="2" t="s">
        <v>15262</v>
      </c>
      <c r="F3820" s="67">
        <v>43661</v>
      </c>
      <c r="G3820" s="3">
        <f t="shared" si="590"/>
        <v>7</v>
      </c>
      <c r="H3820" s="3">
        <f t="shared" si="592"/>
        <v>2019</v>
      </c>
      <c r="I3820" s="92">
        <v>0.73958333333333304</v>
      </c>
      <c r="J3820" s="20">
        <f t="shared" si="593"/>
        <v>17</v>
      </c>
      <c r="K3820" s="5" t="str">
        <f t="shared" si="591"/>
        <v>ja</v>
      </c>
      <c r="L3820" s="5" t="s">
        <v>91</v>
      </c>
      <c r="M3820" s="6" t="s">
        <v>115</v>
      </c>
      <c r="O3820" s="127" t="s">
        <v>75</v>
      </c>
      <c r="P3820" s="6" t="s">
        <v>15263</v>
      </c>
      <c r="R3820" s="6" t="s">
        <v>77</v>
      </c>
      <c r="T3820" s="6" t="s">
        <v>80</v>
      </c>
      <c r="U3820" s="2" t="s">
        <v>208</v>
      </c>
      <c r="X3820" s="2">
        <v>360</v>
      </c>
      <c r="Y3820" s="2" t="s">
        <v>81</v>
      </c>
      <c r="Z3820" s="2" t="s">
        <v>84</v>
      </c>
      <c r="AA3820" s="2">
        <v>360</v>
      </c>
      <c r="AB3820" s="2" t="s">
        <v>81</v>
      </c>
      <c r="AC3820" s="2" t="s">
        <v>84</v>
      </c>
      <c r="AD3820" s="2">
        <v>360</v>
      </c>
      <c r="AE3820" s="2" t="s">
        <v>81</v>
      </c>
      <c r="AF3820" s="2" t="s">
        <v>84</v>
      </c>
      <c r="AJ3820" s="2">
        <v>360</v>
      </c>
      <c r="AK3820" s="2" t="s">
        <v>81</v>
      </c>
      <c r="AL3820" s="2" t="s">
        <v>84</v>
      </c>
      <c r="AM3820" s="2">
        <v>360</v>
      </c>
      <c r="AN3820" s="2" t="s">
        <v>81</v>
      </c>
      <c r="AO3820" s="2" t="s">
        <v>84</v>
      </c>
      <c r="AP3820" s="2">
        <v>360</v>
      </c>
      <c r="AQ3820" s="2" t="s">
        <v>81</v>
      </c>
      <c r="AR3820" s="2" t="s">
        <v>84</v>
      </c>
      <c r="AV3820" s="2">
        <v>470</v>
      </c>
      <c r="AW3820" s="2" t="s">
        <v>81</v>
      </c>
      <c r="AX3820" s="2" t="s">
        <v>161</v>
      </c>
      <c r="BB3820" s="2">
        <v>470</v>
      </c>
      <c r="BC3820" s="2" t="s">
        <v>83</v>
      </c>
      <c r="BD3820" s="2" t="s">
        <v>161</v>
      </c>
      <c r="BE3820" s="23" t="str">
        <f t="shared" si="596"/>
        <v>EMF nein</v>
      </c>
      <c r="BF3820" s="23" t="str">
        <f t="shared" si="594"/>
        <v/>
      </c>
      <c r="BG3820" s="23" t="str">
        <f t="shared" si="595"/>
        <v/>
      </c>
      <c r="BH3820" s="23">
        <f t="shared" si="597"/>
        <v>0</v>
      </c>
      <c r="BO3820" s="2" t="s">
        <v>15264</v>
      </c>
      <c r="BP3820" s="3">
        <v>1</v>
      </c>
      <c r="BQ3820" s="2" t="s">
        <v>15265</v>
      </c>
    </row>
    <row r="3821" spans="1:69" ht="16.149999999999999" customHeight="1" x14ac:dyDescent="0.25">
      <c r="A3821" s="93">
        <v>3820</v>
      </c>
      <c r="B3821" s="2" t="s">
        <v>211</v>
      </c>
      <c r="C3821" s="2" t="s">
        <v>2733</v>
      </c>
      <c r="D3821" s="2" t="s">
        <v>264</v>
      </c>
      <c r="E3821" s="2" t="s">
        <v>4173</v>
      </c>
      <c r="F3821" s="67">
        <v>43676</v>
      </c>
      <c r="G3821" s="3">
        <f t="shared" si="590"/>
        <v>7</v>
      </c>
      <c r="H3821" s="3">
        <f t="shared" si="592"/>
        <v>2019</v>
      </c>
      <c r="I3821" s="92">
        <v>0.71875</v>
      </c>
      <c r="J3821" s="20">
        <f t="shared" si="593"/>
        <v>17</v>
      </c>
      <c r="K3821" s="5" t="str">
        <f t="shared" si="591"/>
        <v>ja</v>
      </c>
      <c r="L3821" s="5" t="s">
        <v>91</v>
      </c>
      <c r="M3821" s="6" t="s">
        <v>100</v>
      </c>
      <c r="N3821" s="5">
        <v>60</v>
      </c>
      <c r="O3821" s="127" t="s">
        <v>5139</v>
      </c>
      <c r="P3821" s="6" t="s">
        <v>15266</v>
      </c>
      <c r="R3821" s="6" t="s">
        <v>77</v>
      </c>
      <c r="U3821" s="2" t="s">
        <v>74</v>
      </c>
      <c r="X3821" s="2">
        <v>240</v>
      </c>
      <c r="Y3821" s="2" t="s">
        <v>81</v>
      </c>
      <c r="Z3821" s="2" t="s">
        <v>168</v>
      </c>
      <c r="AA3821" s="2">
        <v>240</v>
      </c>
      <c r="AB3821" s="2" t="s">
        <v>81</v>
      </c>
      <c r="AC3821" s="2" t="s">
        <v>168</v>
      </c>
      <c r="AD3821" s="2">
        <v>240</v>
      </c>
      <c r="AE3821" s="2" t="s">
        <v>83</v>
      </c>
      <c r="AF3821" s="2" t="s">
        <v>168</v>
      </c>
      <c r="AJ3821" s="2">
        <v>530</v>
      </c>
      <c r="AK3821" s="2" t="s">
        <v>81</v>
      </c>
      <c r="AL3821" s="2" t="s">
        <v>168</v>
      </c>
      <c r="AM3821" s="2">
        <v>530</v>
      </c>
      <c r="AN3821" s="2" t="s">
        <v>81</v>
      </c>
      <c r="AO3821" s="2" t="s">
        <v>168</v>
      </c>
      <c r="AP3821" s="2">
        <v>530</v>
      </c>
      <c r="AQ3821" s="2" t="s">
        <v>81</v>
      </c>
      <c r="AR3821" s="2" t="s">
        <v>168</v>
      </c>
      <c r="AV3821" s="2">
        <v>530</v>
      </c>
      <c r="AW3821" s="2" t="s">
        <v>81</v>
      </c>
      <c r="AX3821" s="2" t="s">
        <v>168</v>
      </c>
      <c r="AY3821" s="2">
        <v>530</v>
      </c>
      <c r="AZ3821" s="2" t="s">
        <v>81</v>
      </c>
      <c r="BA3821" s="2" t="s">
        <v>168</v>
      </c>
      <c r="BB3821" s="2">
        <v>530</v>
      </c>
      <c r="BC3821" s="2" t="s">
        <v>81</v>
      </c>
      <c r="BD3821" s="2" t="s">
        <v>168</v>
      </c>
      <c r="BE3821" s="23" t="str">
        <f t="shared" si="596"/>
        <v>EMF nein</v>
      </c>
      <c r="BF3821" s="23" t="str">
        <f t="shared" si="594"/>
        <v/>
      </c>
      <c r="BG3821" s="23" t="str">
        <f t="shared" si="595"/>
        <v/>
      </c>
      <c r="BH3821" s="23">
        <f t="shared" si="597"/>
        <v>0</v>
      </c>
      <c r="BO3821" s="2" t="s">
        <v>15267</v>
      </c>
      <c r="BP3821" s="3">
        <v>1</v>
      </c>
      <c r="BQ3821" s="2" t="s">
        <v>15268</v>
      </c>
    </row>
    <row r="3822" spans="1:69" ht="16.149999999999999" customHeight="1" x14ac:dyDescent="0.25">
      <c r="A3822" s="93">
        <v>3821</v>
      </c>
      <c r="B3822" s="2" t="s">
        <v>211</v>
      </c>
      <c r="C3822" s="2" t="s">
        <v>15269</v>
      </c>
      <c r="D3822" s="2" t="s">
        <v>371</v>
      </c>
      <c r="E3822" s="2" t="s">
        <v>90</v>
      </c>
      <c r="F3822" s="67">
        <v>43676</v>
      </c>
      <c r="G3822" s="3">
        <f t="shared" si="590"/>
        <v>7</v>
      </c>
      <c r="H3822" s="3">
        <f t="shared" si="592"/>
        <v>2019</v>
      </c>
      <c r="J3822" s="20" t="str">
        <f t="shared" si="593"/>
        <v/>
      </c>
      <c r="K3822" s="5" t="str">
        <f t="shared" si="591"/>
        <v>ja</v>
      </c>
      <c r="L3822" s="5" t="s">
        <v>91</v>
      </c>
      <c r="M3822" s="6" t="s">
        <v>74</v>
      </c>
      <c r="O3822" s="127" t="s">
        <v>5139</v>
      </c>
      <c r="P3822" s="127" t="s">
        <v>15270</v>
      </c>
      <c r="R3822" s="6" t="s">
        <v>77</v>
      </c>
      <c r="AA3822" s="2">
        <v>25</v>
      </c>
      <c r="AB3822" s="2" t="s">
        <v>81</v>
      </c>
      <c r="AC3822" s="2" t="s">
        <v>84</v>
      </c>
      <c r="AJ3822" s="2">
        <v>484</v>
      </c>
      <c r="AK3822" s="2" t="s">
        <v>83</v>
      </c>
      <c r="AL3822" s="2" t="s">
        <v>82</v>
      </c>
      <c r="AM3822" s="2">
        <v>484</v>
      </c>
      <c r="AN3822" s="2" t="s">
        <v>81</v>
      </c>
      <c r="AO3822" s="2" t="s">
        <v>82</v>
      </c>
      <c r="AP3822" s="2">
        <v>484</v>
      </c>
      <c r="AQ3822" s="2" t="s">
        <v>83</v>
      </c>
      <c r="AR3822" s="2" t="s">
        <v>82</v>
      </c>
      <c r="AV3822" s="2">
        <v>20</v>
      </c>
      <c r="AW3822" s="2" t="s">
        <v>94</v>
      </c>
      <c r="AX3822" s="2" t="s">
        <v>84</v>
      </c>
      <c r="BE3822" s="23" t="str">
        <f t="shared" si="596"/>
        <v>EMF nein</v>
      </c>
      <c r="BF3822" s="23" t="str">
        <f t="shared" si="594"/>
        <v/>
      </c>
      <c r="BG3822" s="23" t="str">
        <f t="shared" si="595"/>
        <v/>
      </c>
      <c r="BH3822" s="23">
        <f t="shared" si="597"/>
        <v>0</v>
      </c>
      <c r="BO3822" s="2" t="s">
        <v>15271</v>
      </c>
      <c r="BP3822" s="3">
        <v>1</v>
      </c>
      <c r="BQ3822" s="2" t="s">
        <v>15272</v>
      </c>
    </row>
    <row r="3823" spans="1:69" ht="16.149999999999999" customHeight="1" x14ac:dyDescent="0.25">
      <c r="A3823" s="1">
        <v>3822</v>
      </c>
      <c r="B3823" s="2" t="s">
        <v>211</v>
      </c>
      <c r="C3823" s="2" t="s">
        <v>15273</v>
      </c>
      <c r="D3823" s="2" t="s">
        <v>124</v>
      </c>
      <c r="E3823" s="2" t="s">
        <v>9307</v>
      </c>
      <c r="F3823" s="67">
        <v>43677</v>
      </c>
      <c r="G3823" s="3">
        <f t="shared" si="590"/>
        <v>7</v>
      </c>
      <c r="H3823" s="3">
        <f t="shared" si="592"/>
        <v>2019</v>
      </c>
      <c r="I3823" s="92">
        <v>0.26736111111111099</v>
      </c>
      <c r="J3823" s="20">
        <f t="shared" si="593"/>
        <v>6</v>
      </c>
      <c r="K3823" s="5" t="str">
        <f t="shared" si="591"/>
        <v>ja</v>
      </c>
      <c r="L3823" s="5" t="s">
        <v>91</v>
      </c>
      <c r="M3823" s="6" t="s">
        <v>74</v>
      </c>
      <c r="N3823" s="5">
        <v>54</v>
      </c>
      <c r="O3823" s="127" t="s">
        <v>126</v>
      </c>
      <c r="P3823" s="127" t="s">
        <v>15274</v>
      </c>
      <c r="R3823" s="6" t="s">
        <v>781</v>
      </c>
      <c r="U3823" s="2" t="s">
        <v>100</v>
      </c>
      <c r="V3823" s="2" t="s">
        <v>80</v>
      </c>
      <c r="X3823" s="2">
        <v>295</v>
      </c>
      <c r="Y3823" s="2" t="s">
        <v>81</v>
      </c>
      <c r="Z3823" s="2" t="s">
        <v>84</v>
      </c>
      <c r="AA3823" s="2">
        <v>295</v>
      </c>
      <c r="AB3823" s="2" t="s">
        <v>13421</v>
      </c>
      <c r="AC3823" s="2" t="s">
        <v>84</v>
      </c>
      <c r="AD3823" s="2">
        <v>295</v>
      </c>
      <c r="AE3823" s="2" t="s">
        <v>83</v>
      </c>
      <c r="AF3823" s="2" t="s">
        <v>84</v>
      </c>
      <c r="AJ3823" s="2">
        <v>536</v>
      </c>
      <c r="AK3823" s="2" t="s">
        <v>81</v>
      </c>
      <c r="AL3823" s="2" t="s">
        <v>161</v>
      </c>
      <c r="AM3823" s="2">
        <v>536</v>
      </c>
      <c r="AN3823" s="2" t="s">
        <v>81</v>
      </c>
      <c r="AO3823" s="2" t="s">
        <v>161</v>
      </c>
      <c r="AP3823" s="2">
        <v>536</v>
      </c>
      <c r="AQ3823" s="2" t="s">
        <v>81</v>
      </c>
      <c r="AR3823" s="2" t="s">
        <v>161</v>
      </c>
      <c r="BE3823" s="23" t="str">
        <f t="shared" si="596"/>
        <v>EMF nein</v>
      </c>
      <c r="BF3823" s="23" t="str">
        <f t="shared" si="594"/>
        <v/>
      </c>
      <c r="BG3823" s="23" t="str">
        <f t="shared" si="595"/>
        <v/>
      </c>
      <c r="BH3823" s="23">
        <f t="shared" si="597"/>
        <v>0</v>
      </c>
      <c r="BO3823" s="2" t="s">
        <v>15275</v>
      </c>
      <c r="BP3823" s="3">
        <v>1</v>
      </c>
      <c r="BQ3823" s="2" t="s">
        <v>15276</v>
      </c>
    </row>
    <row r="3824" spans="1:69" ht="16.149999999999999" customHeight="1" x14ac:dyDescent="0.25">
      <c r="A3824" s="1">
        <v>3823</v>
      </c>
      <c r="B3824" s="2" t="s">
        <v>211</v>
      </c>
      <c r="C3824" s="2" t="s">
        <v>2329</v>
      </c>
      <c r="D3824" s="2" t="s">
        <v>296</v>
      </c>
      <c r="E3824" s="2" t="s">
        <v>15277</v>
      </c>
      <c r="F3824" s="67">
        <v>43677</v>
      </c>
      <c r="G3824" s="3">
        <f t="shared" si="590"/>
        <v>7</v>
      </c>
      <c r="H3824" s="3">
        <f t="shared" si="592"/>
        <v>2019</v>
      </c>
      <c r="I3824" s="92">
        <v>0.48958333333333298</v>
      </c>
      <c r="J3824" s="20">
        <f t="shared" si="593"/>
        <v>11</v>
      </c>
      <c r="K3824" s="5" t="str">
        <f t="shared" si="591"/>
        <v>ja</v>
      </c>
      <c r="L3824" s="5" t="s">
        <v>91</v>
      </c>
      <c r="M3824" s="6" t="s">
        <v>74</v>
      </c>
      <c r="N3824" s="5">
        <v>64</v>
      </c>
      <c r="O3824" s="127" t="s">
        <v>5139</v>
      </c>
      <c r="P3824" s="5" t="s">
        <v>15278</v>
      </c>
      <c r="R3824" s="6" t="s">
        <v>77</v>
      </c>
      <c r="U3824" s="2" t="s">
        <v>100</v>
      </c>
      <c r="V3824" s="2" t="s">
        <v>80</v>
      </c>
      <c r="X3824" s="2">
        <v>27</v>
      </c>
      <c r="Y3824" s="2" t="s">
        <v>94</v>
      </c>
      <c r="Z3824" s="2" t="s">
        <v>82</v>
      </c>
      <c r="AD3824" s="2">
        <v>27</v>
      </c>
      <c r="AE3824" s="2" t="s">
        <v>3284</v>
      </c>
      <c r="AF3824" s="2" t="s">
        <v>82</v>
      </c>
      <c r="BE3824" s="23" t="str">
        <f t="shared" si="596"/>
        <v>EMF nein</v>
      </c>
      <c r="BF3824" s="23" t="str">
        <f t="shared" si="594"/>
        <v/>
      </c>
      <c r="BG3824" s="23" t="str">
        <f t="shared" si="595"/>
        <v/>
      </c>
      <c r="BH3824" s="23">
        <f t="shared" si="597"/>
        <v>0</v>
      </c>
      <c r="BO3824" s="2" t="s">
        <v>15279</v>
      </c>
      <c r="BP3824" s="3">
        <v>1</v>
      </c>
      <c r="BQ3824" s="2" t="s">
        <v>15280</v>
      </c>
    </row>
    <row r="3825" spans="1:70" ht="16.149999999999999" customHeight="1" x14ac:dyDescent="0.25">
      <c r="A3825" s="1">
        <v>3824</v>
      </c>
      <c r="B3825" s="2" t="s">
        <v>87</v>
      </c>
      <c r="C3825" s="2" t="s">
        <v>15086</v>
      </c>
      <c r="D3825" s="2" t="s">
        <v>151</v>
      </c>
      <c r="E3825" s="2" t="s">
        <v>15281</v>
      </c>
      <c r="F3825" s="67">
        <v>43675</v>
      </c>
      <c r="G3825" s="3">
        <f t="shared" si="590"/>
        <v>7</v>
      </c>
      <c r="H3825" s="3">
        <f t="shared" si="592"/>
        <v>2019</v>
      </c>
      <c r="J3825" s="20" t="str">
        <f t="shared" si="593"/>
        <v/>
      </c>
      <c r="K3825" s="5" t="str">
        <f t="shared" si="591"/>
        <v>ja</v>
      </c>
      <c r="L3825" s="5" t="s">
        <v>91</v>
      </c>
      <c r="M3825" s="6" t="s">
        <v>74</v>
      </c>
      <c r="N3825" s="5">
        <v>73</v>
      </c>
      <c r="O3825" s="127" t="s">
        <v>5139</v>
      </c>
      <c r="P3825" s="127" t="s">
        <v>15282</v>
      </c>
      <c r="R3825" s="6" t="s">
        <v>77</v>
      </c>
      <c r="U3825" s="2" t="s">
        <v>208</v>
      </c>
      <c r="V3825" s="2" t="s">
        <v>80</v>
      </c>
      <c r="X3825" s="2">
        <v>108</v>
      </c>
      <c r="Y3825" s="2" t="s">
        <v>81</v>
      </c>
      <c r="Z3825" s="2" t="s">
        <v>84</v>
      </c>
      <c r="AA3825" s="2">
        <v>108</v>
      </c>
      <c r="AB3825" s="2" t="s">
        <v>81</v>
      </c>
      <c r="AC3825" s="2" t="s">
        <v>84</v>
      </c>
      <c r="AD3825" s="2">
        <v>108</v>
      </c>
      <c r="AE3825" s="2" t="s">
        <v>83</v>
      </c>
      <c r="AF3825" s="2" t="s">
        <v>84</v>
      </c>
      <c r="BE3825" s="23" t="str">
        <f t="shared" si="596"/>
        <v>EMF nein</v>
      </c>
      <c r="BF3825" s="23" t="str">
        <f t="shared" si="594"/>
        <v/>
      </c>
      <c r="BG3825" s="23" t="str">
        <f t="shared" si="595"/>
        <v/>
      </c>
      <c r="BH3825" s="23">
        <f t="shared" si="597"/>
        <v>0</v>
      </c>
      <c r="BO3825" s="2" t="s">
        <v>15283</v>
      </c>
      <c r="BP3825" s="3">
        <v>1</v>
      </c>
      <c r="BQ3825" s="2" t="s">
        <v>15284</v>
      </c>
    </row>
    <row r="3826" spans="1:70" ht="16.149999999999999" customHeight="1" x14ac:dyDescent="0.25">
      <c r="A3826" s="93">
        <v>3825</v>
      </c>
      <c r="B3826" s="2" t="s">
        <v>211</v>
      </c>
      <c r="C3826" s="2" t="s">
        <v>4318</v>
      </c>
      <c r="D3826" s="2" t="s">
        <v>348</v>
      </c>
      <c r="E3826" s="2" t="s">
        <v>15285</v>
      </c>
      <c r="F3826" s="67">
        <v>43676</v>
      </c>
      <c r="G3826" s="3">
        <f t="shared" si="590"/>
        <v>7</v>
      </c>
      <c r="H3826" s="3">
        <f t="shared" si="592"/>
        <v>2019</v>
      </c>
      <c r="I3826" s="92">
        <v>0.53819444444444398</v>
      </c>
      <c r="J3826" s="20">
        <f t="shared" si="593"/>
        <v>12</v>
      </c>
      <c r="K3826" s="5" t="str">
        <f t="shared" si="591"/>
        <v>ja</v>
      </c>
      <c r="L3826" s="5" t="s">
        <v>91</v>
      </c>
      <c r="M3826" s="6" t="s">
        <v>115</v>
      </c>
      <c r="O3826" s="5" t="s">
        <v>75</v>
      </c>
      <c r="P3826" s="6" t="s">
        <v>1027</v>
      </c>
      <c r="R3826" s="6" t="s">
        <v>77</v>
      </c>
      <c r="T3826" s="6" t="s">
        <v>80</v>
      </c>
      <c r="X3826" s="2">
        <v>380</v>
      </c>
      <c r="Y3826" s="2" t="s">
        <v>81</v>
      </c>
      <c r="Z3826" s="2" t="s">
        <v>84</v>
      </c>
      <c r="AA3826" s="2">
        <v>380</v>
      </c>
      <c r="AB3826" s="2" t="s">
        <v>81</v>
      </c>
      <c r="AC3826" s="2" t="s">
        <v>84</v>
      </c>
      <c r="AD3826" s="2">
        <v>380</v>
      </c>
      <c r="AE3826" s="2" t="s">
        <v>81</v>
      </c>
      <c r="AF3826" s="2" t="s">
        <v>84</v>
      </c>
      <c r="AJ3826" s="2">
        <v>380</v>
      </c>
      <c r="AK3826" s="2" t="s">
        <v>81</v>
      </c>
      <c r="AL3826" s="2" t="s">
        <v>84</v>
      </c>
      <c r="AM3826" s="2">
        <v>380</v>
      </c>
      <c r="AN3826" s="2" t="s">
        <v>81</v>
      </c>
      <c r="AO3826" s="2" t="s">
        <v>84</v>
      </c>
      <c r="AP3826" s="2">
        <v>380</v>
      </c>
      <c r="AQ3826" s="2" t="s">
        <v>81</v>
      </c>
      <c r="AR3826" s="2" t="s">
        <v>84</v>
      </c>
      <c r="BE3826" s="23" t="str">
        <f t="shared" si="596"/>
        <v>EMF nein</v>
      </c>
      <c r="BF3826" s="23" t="str">
        <f t="shared" si="594"/>
        <v/>
      </c>
      <c r="BG3826" s="23" t="str">
        <f t="shared" si="595"/>
        <v/>
      </c>
      <c r="BH3826" s="23">
        <f t="shared" si="597"/>
        <v>0</v>
      </c>
      <c r="BO3826" s="2" t="s">
        <v>15286</v>
      </c>
      <c r="BP3826" s="3">
        <v>1</v>
      </c>
      <c r="BQ3826" s="2" t="s">
        <v>15287</v>
      </c>
    </row>
    <row r="3827" spans="1:70" ht="16.149999999999999" customHeight="1" x14ac:dyDescent="0.25">
      <c r="A3827" s="1">
        <v>3826</v>
      </c>
      <c r="B3827" s="2" t="s">
        <v>87</v>
      </c>
      <c r="C3827" s="391" t="s">
        <v>8026</v>
      </c>
      <c r="D3827" s="2" t="s">
        <v>896</v>
      </c>
      <c r="E3827" s="2" t="s">
        <v>9875</v>
      </c>
      <c r="F3827" s="67">
        <v>43677</v>
      </c>
      <c r="G3827" s="3">
        <f t="shared" si="590"/>
        <v>7</v>
      </c>
      <c r="H3827" s="3">
        <f t="shared" si="592"/>
        <v>2019</v>
      </c>
      <c r="J3827" s="20" t="str">
        <f t="shared" si="593"/>
        <v/>
      </c>
      <c r="K3827" s="5" t="str">
        <f t="shared" si="591"/>
        <v>ja</v>
      </c>
      <c r="M3827" s="6" t="s">
        <v>74</v>
      </c>
      <c r="N3827" s="5">
        <v>85</v>
      </c>
      <c r="O3827" s="127" t="s">
        <v>5139</v>
      </c>
      <c r="P3827" s="127" t="s">
        <v>15288</v>
      </c>
      <c r="R3827" s="6" t="s">
        <v>77</v>
      </c>
      <c r="T3827" s="6" t="s">
        <v>80</v>
      </c>
      <c r="U3827" s="2" t="s">
        <v>74</v>
      </c>
      <c r="X3827" s="2">
        <v>198</v>
      </c>
      <c r="Y3827" s="2" t="s">
        <v>81</v>
      </c>
      <c r="Z3827" s="2" t="s">
        <v>168</v>
      </c>
      <c r="AA3827" s="2">
        <v>198</v>
      </c>
      <c r="AB3827" s="2" t="s">
        <v>81</v>
      </c>
      <c r="AC3827" s="2" t="s">
        <v>168</v>
      </c>
      <c r="AD3827" s="2">
        <v>198</v>
      </c>
      <c r="AE3827" s="2" t="s">
        <v>81</v>
      </c>
      <c r="AF3827" s="2" t="s">
        <v>168</v>
      </c>
      <c r="BE3827" s="23" t="str">
        <f t="shared" si="596"/>
        <v>EMF nein</v>
      </c>
      <c r="BF3827" s="23" t="str">
        <f t="shared" si="594"/>
        <v/>
      </c>
      <c r="BG3827" s="23" t="str">
        <f t="shared" si="595"/>
        <v/>
      </c>
      <c r="BH3827" s="23">
        <f t="shared" si="597"/>
        <v>0</v>
      </c>
      <c r="BO3827" s="2" t="s">
        <v>15289</v>
      </c>
      <c r="BP3827" s="3">
        <v>1</v>
      </c>
      <c r="BQ3827" s="2" t="s">
        <v>15290</v>
      </c>
    </row>
    <row r="3828" spans="1:70" ht="16.149999999999999" customHeight="1" x14ac:dyDescent="0.25">
      <c r="A3828" s="93">
        <v>3827</v>
      </c>
      <c r="B3828" s="2" t="s">
        <v>211</v>
      </c>
      <c r="C3828" s="2" t="s">
        <v>15291</v>
      </c>
      <c r="D3828" s="2" t="s">
        <v>89</v>
      </c>
      <c r="E3828" s="2" t="s">
        <v>12481</v>
      </c>
      <c r="F3828" s="67">
        <v>43677</v>
      </c>
      <c r="G3828" s="3">
        <f t="shared" si="590"/>
        <v>7</v>
      </c>
      <c r="H3828" s="3">
        <f t="shared" si="592"/>
        <v>2019</v>
      </c>
      <c r="J3828" s="20" t="str">
        <f t="shared" si="593"/>
        <v/>
      </c>
      <c r="K3828" s="5" t="str">
        <f t="shared" si="591"/>
        <v>ja</v>
      </c>
      <c r="L3828" s="5" t="s">
        <v>91</v>
      </c>
      <c r="M3828" s="6" t="s">
        <v>74</v>
      </c>
      <c r="N3828" s="5">
        <v>21</v>
      </c>
      <c r="O3828" s="127" t="s">
        <v>10213</v>
      </c>
      <c r="P3828" s="127" t="s">
        <v>11078</v>
      </c>
      <c r="R3828" s="6" t="s">
        <v>77</v>
      </c>
      <c r="T3828" s="6" t="s">
        <v>80</v>
      </c>
      <c r="U3828" s="2" t="s">
        <v>109</v>
      </c>
      <c r="V3828" s="2" t="s">
        <v>80</v>
      </c>
      <c r="X3828" s="2">
        <v>759</v>
      </c>
      <c r="Y3828" s="2" t="s">
        <v>83</v>
      </c>
      <c r="Z3828" s="2" t="s">
        <v>161</v>
      </c>
      <c r="AA3828" s="2">
        <v>759</v>
      </c>
      <c r="AB3828" s="2" t="s">
        <v>81</v>
      </c>
      <c r="AC3828" s="2" t="s">
        <v>161</v>
      </c>
      <c r="AD3828" s="2">
        <v>759</v>
      </c>
      <c r="AE3828" s="2" t="s">
        <v>83</v>
      </c>
      <c r="AF3828" s="2" t="s">
        <v>161</v>
      </c>
      <c r="AJ3828" s="2">
        <v>759</v>
      </c>
      <c r="AK3828" s="2" t="s">
        <v>83</v>
      </c>
      <c r="AL3828" s="2" t="s">
        <v>161</v>
      </c>
      <c r="AM3828" s="2">
        <v>759</v>
      </c>
      <c r="AN3828" s="2" t="s">
        <v>81</v>
      </c>
      <c r="AO3828" s="2" t="s">
        <v>161</v>
      </c>
      <c r="AP3828" s="2">
        <v>759</v>
      </c>
      <c r="AQ3828" s="2" t="s">
        <v>83</v>
      </c>
      <c r="AR3828" s="2" t="s">
        <v>161</v>
      </c>
      <c r="AV3828" s="2">
        <v>759</v>
      </c>
      <c r="AW3828" s="2" t="s">
        <v>83</v>
      </c>
      <c r="AX3828" s="2" t="s">
        <v>161</v>
      </c>
      <c r="AY3828" s="2">
        <v>759</v>
      </c>
      <c r="AZ3828" s="2" t="s">
        <v>81</v>
      </c>
      <c r="BA3828" s="2" t="s">
        <v>161</v>
      </c>
      <c r="BB3828" s="2">
        <v>759</v>
      </c>
      <c r="BC3828" s="2" t="s">
        <v>83</v>
      </c>
      <c r="BD3828" s="2" t="s">
        <v>161</v>
      </c>
      <c r="BE3828" s="23" t="str">
        <f t="shared" si="596"/>
        <v>EMF nein</v>
      </c>
      <c r="BF3828" s="23" t="str">
        <f t="shared" si="594"/>
        <v/>
      </c>
      <c r="BG3828" s="23" t="str">
        <f t="shared" si="595"/>
        <v/>
      </c>
      <c r="BH3828" s="23">
        <f t="shared" si="597"/>
        <v>0</v>
      </c>
      <c r="BO3828" s="2" t="s">
        <v>15292</v>
      </c>
      <c r="BP3828" s="3">
        <v>1</v>
      </c>
      <c r="BQ3828" s="2" t="s">
        <v>15293</v>
      </c>
    </row>
    <row r="3829" spans="1:70" ht="16.149999999999999" customHeight="1" x14ac:dyDescent="0.25">
      <c r="A3829" s="74">
        <v>3828</v>
      </c>
      <c r="B3829" s="75" t="s">
        <v>211</v>
      </c>
      <c r="C3829" s="75" t="s">
        <v>22359</v>
      </c>
      <c r="D3829" s="75" t="s">
        <v>145</v>
      </c>
      <c r="E3829" s="75" t="s">
        <v>11990</v>
      </c>
      <c r="F3829" s="101">
        <v>44240</v>
      </c>
      <c r="G3829" s="105" t="s">
        <v>299</v>
      </c>
      <c r="H3829" s="105">
        <f t="shared" si="592"/>
        <v>2021</v>
      </c>
      <c r="I3829" s="92">
        <v>0.28819444444444448</v>
      </c>
      <c r="J3829" s="20">
        <f t="shared" si="593"/>
        <v>6</v>
      </c>
      <c r="K3829" s="5" t="str">
        <f t="shared" si="591"/>
        <v>ja</v>
      </c>
      <c r="L3829" s="5" t="s">
        <v>73</v>
      </c>
      <c r="M3829" s="6" t="s">
        <v>74</v>
      </c>
      <c r="N3829" s="5">
        <v>25</v>
      </c>
      <c r="O3829" s="127" t="s">
        <v>5139</v>
      </c>
      <c r="P3829" s="5" t="s">
        <v>22360</v>
      </c>
      <c r="R3829" s="6" t="s">
        <v>77</v>
      </c>
      <c r="T3829" s="6" t="s">
        <v>202</v>
      </c>
      <c r="U3829" s="6" t="s">
        <v>109</v>
      </c>
      <c r="W3829" s="6" t="s">
        <v>109</v>
      </c>
      <c r="AA3829" s="392" t="s">
        <v>109</v>
      </c>
      <c r="AB3829" s="392" t="s">
        <v>109</v>
      </c>
      <c r="AC3829" s="392" t="s">
        <v>109</v>
      </c>
      <c r="AD3829" s="392">
        <v>864</v>
      </c>
      <c r="AE3829" s="6" t="s">
        <v>81</v>
      </c>
      <c r="AF3829" s="392" t="s">
        <v>84</v>
      </c>
      <c r="AG3829" s="392">
        <v>864</v>
      </c>
      <c r="AH3829" s="6" t="s">
        <v>81</v>
      </c>
      <c r="AI3829" s="392" t="s">
        <v>84</v>
      </c>
      <c r="AJ3829" s="392">
        <v>496</v>
      </c>
      <c r="AK3829" s="6" t="s">
        <v>81</v>
      </c>
      <c r="AL3829" s="392" t="s">
        <v>84</v>
      </c>
      <c r="AM3829" s="392">
        <v>496</v>
      </c>
      <c r="AN3829" s="392" t="s">
        <v>81</v>
      </c>
      <c r="AO3829" s="392" t="s">
        <v>84</v>
      </c>
      <c r="BE3829" s="23" t="str">
        <f t="shared" si="596"/>
        <v>EMF nein</v>
      </c>
      <c r="BF3829" s="23" t="str">
        <f t="shared" si="594"/>
        <v/>
      </c>
      <c r="BG3829" s="23" t="str">
        <f t="shared" si="595"/>
        <v/>
      </c>
      <c r="BH3829" s="23">
        <f t="shared" si="597"/>
        <v>0</v>
      </c>
      <c r="BO3829" s="2" t="s">
        <v>22361</v>
      </c>
      <c r="BP3829" s="3">
        <v>1</v>
      </c>
      <c r="BQ3829" s="301"/>
      <c r="BR3829" s="2" t="s">
        <v>22362</v>
      </c>
    </row>
    <row r="3830" spans="1:70" ht="16.149999999999999" customHeight="1" x14ac:dyDescent="0.25">
      <c r="A3830" s="93">
        <v>3829</v>
      </c>
      <c r="B3830" s="2" t="s">
        <v>211</v>
      </c>
      <c r="C3830" s="2" t="s">
        <v>3731</v>
      </c>
      <c r="D3830" s="2" t="s">
        <v>104</v>
      </c>
      <c r="E3830" s="2" t="s">
        <v>15296</v>
      </c>
      <c r="F3830" s="67">
        <v>43677</v>
      </c>
      <c r="G3830" s="3">
        <f t="shared" si="590"/>
        <v>7</v>
      </c>
      <c r="H3830" s="3">
        <f t="shared" si="592"/>
        <v>2019</v>
      </c>
      <c r="I3830" s="92">
        <v>0.84027777777777801</v>
      </c>
      <c r="J3830" s="20">
        <f t="shared" si="593"/>
        <v>20</v>
      </c>
      <c r="K3830" s="5" t="str">
        <f t="shared" si="591"/>
        <v>ja</v>
      </c>
      <c r="L3830" s="5" t="s">
        <v>91</v>
      </c>
      <c r="M3830" s="6" t="s">
        <v>74</v>
      </c>
      <c r="N3830" s="5">
        <v>19</v>
      </c>
      <c r="O3830" s="127" t="s">
        <v>140</v>
      </c>
      <c r="P3830" s="127" t="s">
        <v>15297</v>
      </c>
      <c r="R3830" s="6" t="s">
        <v>789</v>
      </c>
      <c r="X3830" s="2">
        <v>1930</v>
      </c>
      <c r="Y3830" s="2" t="s">
        <v>81</v>
      </c>
      <c r="Z3830" s="2" t="s">
        <v>168</v>
      </c>
      <c r="AA3830" s="2">
        <v>1930</v>
      </c>
      <c r="AB3830" s="2" t="s">
        <v>81</v>
      </c>
      <c r="AC3830" s="2" t="s">
        <v>168</v>
      </c>
      <c r="AD3830" s="2">
        <v>1930</v>
      </c>
      <c r="AE3830" s="2" t="s">
        <v>83</v>
      </c>
      <c r="AF3830" s="2" t="s">
        <v>168</v>
      </c>
      <c r="AJ3830" s="2">
        <v>1680</v>
      </c>
      <c r="AK3830" s="2" t="s">
        <v>83</v>
      </c>
      <c r="AL3830" s="2" t="s">
        <v>168</v>
      </c>
      <c r="AM3830" s="2">
        <v>1680</v>
      </c>
      <c r="AN3830" s="2" t="s">
        <v>81</v>
      </c>
      <c r="AO3830" s="2" t="s">
        <v>168</v>
      </c>
      <c r="AP3830" s="2">
        <v>1680</v>
      </c>
      <c r="AQ3830" s="2" t="s">
        <v>83</v>
      </c>
      <c r="AR3830" s="2" t="s">
        <v>168</v>
      </c>
      <c r="AV3830" s="2">
        <v>2150</v>
      </c>
      <c r="AW3830" s="2" t="s">
        <v>81</v>
      </c>
      <c r="AX3830" s="2" t="s">
        <v>84</v>
      </c>
      <c r="AY3830" s="2">
        <v>2150</v>
      </c>
      <c r="AZ3830" s="2" t="s">
        <v>81</v>
      </c>
      <c r="BA3830" s="2" t="s">
        <v>84</v>
      </c>
      <c r="BB3830" s="2">
        <v>2150</v>
      </c>
      <c r="BC3830" s="2" t="s">
        <v>83</v>
      </c>
      <c r="BD3830" s="2" t="s">
        <v>84</v>
      </c>
      <c r="BE3830" s="23" t="str">
        <f t="shared" si="596"/>
        <v>EMF ja</v>
      </c>
      <c r="BF3830" s="23">
        <f t="shared" si="594"/>
        <v>2800</v>
      </c>
      <c r="BG3830" s="23" t="str">
        <f t="shared" si="595"/>
        <v>500+m</v>
      </c>
      <c r="BH3830" s="23">
        <f t="shared" si="597"/>
        <v>1</v>
      </c>
      <c r="BI3830" s="2" t="s">
        <v>162</v>
      </c>
      <c r="BJ3830" s="2">
        <v>2800</v>
      </c>
      <c r="BO3830" s="2" t="s">
        <v>15298</v>
      </c>
      <c r="BP3830" s="3">
        <v>1</v>
      </c>
      <c r="BQ3830" s="2" t="s">
        <v>15299</v>
      </c>
    </row>
    <row r="3831" spans="1:70" ht="16.149999999999999" customHeight="1" x14ac:dyDescent="0.25">
      <c r="A3831" s="93">
        <v>3830</v>
      </c>
      <c r="B3831" s="2" t="s">
        <v>211</v>
      </c>
      <c r="C3831" s="2" t="s">
        <v>15300</v>
      </c>
      <c r="D3831" s="2" t="s">
        <v>364</v>
      </c>
      <c r="E3831" s="2" t="s">
        <v>15301</v>
      </c>
      <c r="F3831" s="67">
        <v>43671</v>
      </c>
      <c r="G3831" s="3">
        <f t="shared" si="590"/>
        <v>7</v>
      </c>
      <c r="H3831" s="3">
        <f t="shared" si="592"/>
        <v>2019</v>
      </c>
      <c r="I3831" s="92">
        <v>0.99652777777777801</v>
      </c>
      <c r="J3831" s="20">
        <f t="shared" si="593"/>
        <v>23</v>
      </c>
      <c r="K3831" s="5" t="str">
        <f t="shared" si="591"/>
        <v>ja</v>
      </c>
      <c r="L3831" s="5" t="s">
        <v>91</v>
      </c>
      <c r="M3831" s="6" t="s">
        <v>74</v>
      </c>
      <c r="O3831" s="127" t="s">
        <v>126</v>
      </c>
      <c r="P3831" s="127" t="s">
        <v>15302</v>
      </c>
      <c r="R3831" s="6" t="s">
        <v>77</v>
      </c>
      <c r="T3831" s="6" t="s">
        <v>80</v>
      </c>
      <c r="X3831" s="2">
        <v>1870</v>
      </c>
      <c r="Y3831" s="2" t="s">
        <v>81</v>
      </c>
      <c r="Z3831" s="2" t="s">
        <v>161</v>
      </c>
      <c r="AA3831" s="2">
        <v>1870</v>
      </c>
      <c r="AB3831" s="2" t="s">
        <v>81</v>
      </c>
      <c r="AC3831" s="2" t="s">
        <v>161</v>
      </c>
      <c r="AD3831" s="2">
        <v>1870</v>
      </c>
      <c r="AE3831" s="2" t="s">
        <v>83</v>
      </c>
      <c r="AF3831" s="2" t="s">
        <v>161</v>
      </c>
      <c r="AJ3831" s="2">
        <v>1870</v>
      </c>
      <c r="AK3831" s="2" t="s">
        <v>81</v>
      </c>
      <c r="AL3831" s="2" t="s">
        <v>161</v>
      </c>
      <c r="AM3831" s="2">
        <v>1870</v>
      </c>
      <c r="AN3831" s="2" t="s">
        <v>81</v>
      </c>
      <c r="AO3831" s="2" t="s">
        <v>161</v>
      </c>
      <c r="AP3831" s="2">
        <v>1870</v>
      </c>
      <c r="AQ3831" s="2" t="s">
        <v>83</v>
      </c>
      <c r="AR3831" s="2" t="s">
        <v>161</v>
      </c>
      <c r="AV3831" s="2">
        <v>1870</v>
      </c>
      <c r="AW3831" s="2" t="s">
        <v>81</v>
      </c>
      <c r="AX3831" s="2" t="s">
        <v>161</v>
      </c>
      <c r="AY3831" s="2">
        <v>1870</v>
      </c>
      <c r="AZ3831" s="2" t="s">
        <v>81</v>
      </c>
      <c r="BA3831" s="2" t="s">
        <v>161</v>
      </c>
      <c r="BB3831" s="2">
        <v>1870</v>
      </c>
      <c r="BC3831" s="2" t="s">
        <v>83</v>
      </c>
      <c r="BD3831" s="2" t="s">
        <v>161</v>
      </c>
      <c r="BE3831" s="23" t="str">
        <f t="shared" si="596"/>
        <v>EMF nein</v>
      </c>
      <c r="BF3831" s="23" t="str">
        <f t="shared" si="594"/>
        <v/>
      </c>
      <c r="BG3831" s="23" t="str">
        <f t="shared" si="595"/>
        <v/>
      </c>
      <c r="BH3831" s="23">
        <f t="shared" si="597"/>
        <v>0</v>
      </c>
      <c r="BO3831" s="2" t="s">
        <v>15303</v>
      </c>
      <c r="BP3831" s="3">
        <v>1</v>
      </c>
      <c r="BQ3831" s="2" t="s">
        <v>15304</v>
      </c>
    </row>
    <row r="3832" spans="1:70" ht="16.149999999999999" customHeight="1" x14ac:dyDescent="0.25">
      <c r="A3832" s="1">
        <v>3831</v>
      </c>
      <c r="B3832" s="2" t="s">
        <v>211</v>
      </c>
      <c r="C3832" s="2" t="s">
        <v>15305</v>
      </c>
      <c r="D3832" s="2" t="s">
        <v>158</v>
      </c>
      <c r="E3832" s="2" t="s">
        <v>15306</v>
      </c>
      <c r="F3832" s="67">
        <v>43677</v>
      </c>
      <c r="G3832" s="3">
        <f t="shared" si="590"/>
        <v>7</v>
      </c>
      <c r="H3832" s="3">
        <f t="shared" si="592"/>
        <v>2019</v>
      </c>
      <c r="I3832" s="92">
        <v>0.61111111111111105</v>
      </c>
      <c r="J3832" s="20">
        <f t="shared" si="593"/>
        <v>14</v>
      </c>
      <c r="K3832" s="5" t="str">
        <f t="shared" si="591"/>
        <v>ja</v>
      </c>
      <c r="M3832" s="6" t="s">
        <v>74</v>
      </c>
      <c r="O3832" s="127" t="s">
        <v>14462</v>
      </c>
      <c r="P3832" s="127" t="s">
        <v>15307</v>
      </c>
      <c r="BE3832" s="23" t="str">
        <f t="shared" si="596"/>
        <v>EMF nein</v>
      </c>
      <c r="BF3832" s="23" t="str">
        <f t="shared" si="594"/>
        <v/>
      </c>
      <c r="BG3832" s="23" t="str">
        <f t="shared" si="595"/>
        <v/>
      </c>
      <c r="BH3832" s="23">
        <f t="shared" si="597"/>
        <v>0</v>
      </c>
      <c r="BP3832" s="3">
        <v>1</v>
      </c>
      <c r="BQ3832" s="2" t="s">
        <v>15308</v>
      </c>
    </row>
    <row r="3833" spans="1:70" ht="16.149999999999999" customHeight="1" x14ac:dyDescent="0.25">
      <c r="A3833" s="93">
        <v>3832</v>
      </c>
      <c r="B3833" s="2" t="s">
        <v>211</v>
      </c>
      <c r="C3833" s="2" t="s">
        <v>3918</v>
      </c>
      <c r="D3833" s="2" t="s">
        <v>364</v>
      </c>
      <c r="E3833" s="2" t="s">
        <v>15309</v>
      </c>
      <c r="F3833" s="67">
        <v>43672</v>
      </c>
      <c r="G3833" s="3">
        <f t="shared" si="590"/>
        <v>7</v>
      </c>
      <c r="H3833" s="3">
        <f t="shared" si="592"/>
        <v>2019</v>
      </c>
      <c r="I3833" s="92">
        <v>0.74652777777777801</v>
      </c>
      <c r="J3833" s="20">
        <f t="shared" si="593"/>
        <v>17</v>
      </c>
      <c r="K3833" s="5" t="str">
        <f t="shared" si="591"/>
        <v>ja</v>
      </c>
      <c r="L3833" s="5" t="s">
        <v>91</v>
      </c>
      <c r="M3833" s="6" t="s">
        <v>74</v>
      </c>
      <c r="N3833" s="5">
        <v>47</v>
      </c>
      <c r="O3833" s="127" t="s">
        <v>14462</v>
      </c>
      <c r="P3833" s="127" t="s">
        <v>15310</v>
      </c>
      <c r="R3833" s="6" t="s">
        <v>77</v>
      </c>
      <c r="U3833" s="2" t="s">
        <v>74</v>
      </c>
      <c r="W3833" s="2" t="s">
        <v>15311</v>
      </c>
      <c r="X3833" s="2">
        <v>603</v>
      </c>
      <c r="Y3833" s="2" t="s">
        <v>81</v>
      </c>
      <c r="Z3833" s="2" t="s">
        <v>168</v>
      </c>
      <c r="AA3833" s="2">
        <v>603</v>
      </c>
      <c r="AB3833" s="2" t="s">
        <v>81</v>
      </c>
      <c r="AC3833" s="2" t="s">
        <v>168</v>
      </c>
      <c r="AD3833" s="2">
        <v>603</v>
      </c>
      <c r="AE3833" s="2" t="s">
        <v>83</v>
      </c>
      <c r="AF3833" s="2" t="s">
        <v>168</v>
      </c>
      <c r="BE3833" s="23" t="str">
        <f t="shared" si="596"/>
        <v>EMF nein</v>
      </c>
      <c r="BF3833" s="23" t="str">
        <f t="shared" si="594"/>
        <v/>
      </c>
      <c r="BG3833" s="23" t="str">
        <f t="shared" si="595"/>
        <v/>
      </c>
      <c r="BH3833" s="23">
        <f t="shared" si="597"/>
        <v>0</v>
      </c>
      <c r="BO3833" s="2" t="s">
        <v>15312</v>
      </c>
      <c r="BP3833" s="3">
        <v>1</v>
      </c>
      <c r="BQ3833" s="2" t="s">
        <v>15313</v>
      </c>
    </row>
    <row r="3834" spans="1:70" ht="16.149999999999999" customHeight="1" x14ac:dyDescent="0.25">
      <c r="A3834" s="1">
        <v>3833</v>
      </c>
      <c r="B3834" s="2" t="s">
        <v>87</v>
      </c>
      <c r="C3834" s="2" t="s">
        <v>15314</v>
      </c>
      <c r="D3834" s="2" t="s">
        <v>89</v>
      </c>
      <c r="E3834" s="2" t="s">
        <v>15315</v>
      </c>
      <c r="F3834" s="67">
        <v>43679</v>
      </c>
      <c r="G3834" s="3">
        <f t="shared" ref="G3834:G3897" si="598">IF(F3834&lt;&gt;"",MONTH(F3834),"")</f>
        <v>8</v>
      </c>
      <c r="H3834" s="3">
        <f t="shared" si="592"/>
        <v>2019</v>
      </c>
      <c r="I3834" s="92">
        <v>0.53819444444444398</v>
      </c>
      <c r="J3834" s="20">
        <f t="shared" si="593"/>
        <v>12</v>
      </c>
      <c r="K3834" s="5" t="str">
        <f t="shared" ref="K3834:K3897" si="599">IF(COUNTA(W3834:BN3834)=0,"nein","ja")</f>
        <v>ja</v>
      </c>
      <c r="L3834" s="5" t="s">
        <v>91</v>
      </c>
      <c r="M3834" s="6" t="s">
        <v>208</v>
      </c>
      <c r="N3834" s="5">
        <v>87</v>
      </c>
      <c r="O3834" s="127" t="s">
        <v>14462</v>
      </c>
      <c r="P3834" s="5" t="s">
        <v>15316</v>
      </c>
      <c r="R3834" s="6" t="s">
        <v>77</v>
      </c>
      <c r="T3834" s="6" t="s">
        <v>202</v>
      </c>
      <c r="U3834" s="2" t="s">
        <v>1328</v>
      </c>
      <c r="X3834" s="2">
        <v>38</v>
      </c>
      <c r="Y3834" s="2" t="s">
        <v>81</v>
      </c>
      <c r="Z3834" s="2" t="s">
        <v>84</v>
      </c>
      <c r="AA3834" s="2">
        <v>48</v>
      </c>
      <c r="AB3834" s="2" t="s">
        <v>94</v>
      </c>
      <c r="AC3834" s="2" t="s">
        <v>84</v>
      </c>
      <c r="AD3834" s="2">
        <v>48</v>
      </c>
      <c r="AE3834" s="2" t="s">
        <v>81</v>
      </c>
      <c r="AF3834" s="2" t="s">
        <v>84</v>
      </c>
      <c r="AJ3834" s="93">
        <v>48</v>
      </c>
      <c r="AK3834" s="93" t="s">
        <v>81</v>
      </c>
      <c r="AL3834" s="93" t="s">
        <v>84</v>
      </c>
      <c r="BE3834" s="23" t="str">
        <f t="shared" si="596"/>
        <v>EMF nein</v>
      </c>
      <c r="BF3834" s="23" t="str">
        <f t="shared" si="594"/>
        <v/>
      </c>
      <c r="BG3834" s="23" t="str">
        <f t="shared" si="595"/>
        <v/>
      </c>
      <c r="BH3834" s="23">
        <f t="shared" si="597"/>
        <v>0</v>
      </c>
      <c r="BO3834" s="135" t="s">
        <v>15317</v>
      </c>
      <c r="BP3834" s="3">
        <v>1</v>
      </c>
      <c r="BQ3834" s="2" t="s">
        <v>15318</v>
      </c>
    </row>
    <row r="3835" spans="1:70" ht="16.149999999999999" customHeight="1" x14ac:dyDescent="0.25">
      <c r="A3835" s="93">
        <v>3834</v>
      </c>
      <c r="B3835" s="2" t="s">
        <v>87</v>
      </c>
      <c r="C3835" s="2" t="s">
        <v>1328</v>
      </c>
      <c r="D3835" s="2" t="s">
        <v>113</v>
      </c>
      <c r="E3835" s="2" t="s">
        <v>3948</v>
      </c>
      <c r="F3835" s="67">
        <v>43678</v>
      </c>
      <c r="G3835" s="3">
        <f t="shared" si="598"/>
        <v>8</v>
      </c>
      <c r="H3835" s="3">
        <f t="shared" ref="H3835:H3898" si="600">IF(F3835&lt;&gt;"",YEAR(F3835),"")</f>
        <v>2019</v>
      </c>
      <c r="J3835" s="20" t="str">
        <f t="shared" si="593"/>
        <v/>
      </c>
      <c r="K3835" s="5" t="str">
        <f t="shared" si="599"/>
        <v>ja</v>
      </c>
      <c r="L3835" s="5" t="s">
        <v>91</v>
      </c>
      <c r="M3835" s="6" t="s">
        <v>74</v>
      </c>
      <c r="N3835" s="5">
        <v>74</v>
      </c>
      <c r="O3835" s="127" t="s">
        <v>5139</v>
      </c>
      <c r="P3835" s="5" t="s">
        <v>3768</v>
      </c>
      <c r="R3835" s="6" t="s">
        <v>77</v>
      </c>
      <c r="U3835" s="2" t="s">
        <v>100</v>
      </c>
      <c r="V3835" s="2" t="s">
        <v>80</v>
      </c>
      <c r="X3835" s="2">
        <v>145</v>
      </c>
      <c r="Y3835" s="2" t="s">
        <v>81</v>
      </c>
      <c r="Z3835" s="2" t="s">
        <v>84</v>
      </c>
      <c r="AA3835" s="2">
        <v>145</v>
      </c>
      <c r="AB3835" s="2" t="s">
        <v>94</v>
      </c>
      <c r="AC3835" s="2" t="s">
        <v>84</v>
      </c>
      <c r="AD3835" s="2">
        <v>145</v>
      </c>
      <c r="AE3835" s="2" t="s">
        <v>81</v>
      </c>
      <c r="AF3835" s="2" t="s">
        <v>84</v>
      </c>
      <c r="BE3835" s="23" t="str">
        <f t="shared" si="596"/>
        <v>EMF nein</v>
      </c>
      <c r="BF3835" s="23" t="str">
        <f t="shared" si="594"/>
        <v/>
      </c>
      <c r="BG3835" s="23" t="str">
        <f t="shared" si="595"/>
        <v/>
      </c>
      <c r="BH3835" s="23">
        <f t="shared" si="597"/>
        <v>0</v>
      </c>
      <c r="BO3835" s="2" t="s">
        <v>15319</v>
      </c>
      <c r="BP3835" s="3">
        <v>1</v>
      </c>
      <c r="BQ3835" s="2" t="s">
        <v>15320</v>
      </c>
    </row>
    <row r="3836" spans="1:70" ht="16.149999999999999" customHeight="1" x14ac:dyDescent="0.25">
      <c r="A3836" s="93">
        <v>3835</v>
      </c>
      <c r="B3836" s="2" t="s">
        <v>87</v>
      </c>
      <c r="C3836" s="2" t="s">
        <v>876</v>
      </c>
      <c r="D3836" s="2" t="s">
        <v>145</v>
      </c>
      <c r="E3836" s="2" t="s">
        <v>15321</v>
      </c>
      <c r="F3836" s="67">
        <v>43673</v>
      </c>
      <c r="G3836" s="3">
        <f t="shared" si="598"/>
        <v>7</v>
      </c>
      <c r="H3836" s="3">
        <f t="shared" si="600"/>
        <v>2019</v>
      </c>
      <c r="I3836" s="92">
        <v>0.4375</v>
      </c>
      <c r="J3836" s="20">
        <f t="shared" si="593"/>
        <v>10</v>
      </c>
      <c r="K3836" s="5" t="str">
        <f t="shared" si="599"/>
        <v>ja</v>
      </c>
      <c r="L3836" s="5" t="s">
        <v>91</v>
      </c>
      <c r="M3836" s="6" t="s">
        <v>74</v>
      </c>
      <c r="N3836" s="5">
        <v>86</v>
      </c>
      <c r="O3836" s="127" t="s">
        <v>126</v>
      </c>
      <c r="P3836" s="5" t="s">
        <v>15322</v>
      </c>
      <c r="R3836" s="6" t="s">
        <v>77</v>
      </c>
      <c r="U3836" s="2" t="s">
        <v>100</v>
      </c>
      <c r="V3836" s="2" t="s">
        <v>80</v>
      </c>
      <c r="X3836" s="2">
        <v>342</v>
      </c>
      <c r="Y3836" s="2" t="s">
        <v>83</v>
      </c>
      <c r="Z3836" s="2" t="s">
        <v>168</v>
      </c>
      <c r="AA3836" s="2">
        <v>342</v>
      </c>
      <c r="AB3836" s="2" t="s">
        <v>81</v>
      </c>
      <c r="AC3836" s="2" t="s">
        <v>168</v>
      </c>
      <c r="AD3836" s="2">
        <v>342</v>
      </c>
      <c r="AE3836" s="2" t="s">
        <v>83</v>
      </c>
      <c r="AF3836" s="2" t="s">
        <v>168</v>
      </c>
      <c r="AJ3836" s="2">
        <v>342</v>
      </c>
      <c r="AK3836" s="2" t="s">
        <v>83</v>
      </c>
      <c r="AL3836" s="2" t="s">
        <v>168</v>
      </c>
      <c r="AM3836" s="2">
        <v>342</v>
      </c>
      <c r="AN3836" s="2" t="s">
        <v>81</v>
      </c>
      <c r="AO3836" s="2" t="s">
        <v>168</v>
      </c>
      <c r="AP3836" s="2">
        <v>342</v>
      </c>
      <c r="AQ3836" s="2" t="s">
        <v>83</v>
      </c>
      <c r="AR3836" s="2" t="s">
        <v>168</v>
      </c>
      <c r="AV3836" s="2">
        <v>587</v>
      </c>
      <c r="AW3836" s="2" t="s">
        <v>81</v>
      </c>
      <c r="AX3836" s="2" t="s">
        <v>161</v>
      </c>
      <c r="AY3836" s="2">
        <v>587</v>
      </c>
      <c r="AZ3836" s="2" t="s">
        <v>81</v>
      </c>
      <c r="BA3836" s="2" t="s">
        <v>161</v>
      </c>
      <c r="BB3836" s="2">
        <v>587</v>
      </c>
      <c r="BC3836" s="2" t="s">
        <v>83</v>
      </c>
      <c r="BD3836" s="2" t="s">
        <v>161</v>
      </c>
      <c r="BE3836" s="23" t="str">
        <f t="shared" si="596"/>
        <v>EMF nein</v>
      </c>
      <c r="BF3836" s="23" t="str">
        <f t="shared" si="594"/>
        <v/>
      </c>
      <c r="BG3836" s="23" t="str">
        <f t="shared" si="595"/>
        <v/>
      </c>
      <c r="BH3836" s="23">
        <f t="shared" si="597"/>
        <v>0</v>
      </c>
      <c r="BO3836" s="2" t="s">
        <v>15323</v>
      </c>
      <c r="BP3836" s="3">
        <v>1</v>
      </c>
      <c r="BQ3836" s="2" t="s">
        <v>15295</v>
      </c>
    </row>
    <row r="3837" spans="1:70" ht="16.149999999999999" customHeight="1" x14ac:dyDescent="0.25">
      <c r="A3837" s="93">
        <v>3836</v>
      </c>
      <c r="B3837" s="2" t="s">
        <v>87</v>
      </c>
      <c r="C3837" s="151" t="s">
        <v>15324</v>
      </c>
      <c r="E3837" s="2" t="s">
        <v>15325</v>
      </c>
      <c r="F3837" s="67">
        <v>43678</v>
      </c>
      <c r="G3837" s="3">
        <f t="shared" si="598"/>
        <v>8</v>
      </c>
      <c r="H3837" s="3">
        <f t="shared" si="600"/>
        <v>2019</v>
      </c>
      <c r="I3837" s="92">
        <v>0.57638888888888895</v>
      </c>
      <c r="J3837" s="20">
        <f t="shared" si="593"/>
        <v>13</v>
      </c>
      <c r="K3837" s="5" t="str">
        <f t="shared" si="599"/>
        <v>ja</v>
      </c>
      <c r="L3837" s="5" t="s">
        <v>91</v>
      </c>
      <c r="M3837" s="6" t="s">
        <v>115</v>
      </c>
      <c r="N3837" s="5">
        <v>73</v>
      </c>
      <c r="O3837" s="127" t="s">
        <v>5139</v>
      </c>
      <c r="P3837" s="127" t="s">
        <v>15326</v>
      </c>
      <c r="R3837" s="6" t="s">
        <v>77</v>
      </c>
      <c r="T3837" s="6" t="s">
        <v>109</v>
      </c>
      <c r="U3837" s="2" t="s">
        <v>115</v>
      </c>
      <c r="V3837" s="2" t="s">
        <v>80</v>
      </c>
      <c r="X3837" s="2">
        <v>1440</v>
      </c>
      <c r="Y3837" s="2" t="s">
        <v>83</v>
      </c>
      <c r="Z3837" s="2" t="s">
        <v>84</v>
      </c>
      <c r="AD3837" s="2">
        <v>1440</v>
      </c>
      <c r="AE3837" s="2" t="s">
        <v>83</v>
      </c>
      <c r="AF3837" s="2" t="s">
        <v>84</v>
      </c>
      <c r="AJ3837" s="2">
        <v>50</v>
      </c>
      <c r="AK3837" s="2" t="s">
        <v>94</v>
      </c>
      <c r="AL3837" s="2" t="s">
        <v>84</v>
      </c>
      <c r="AP3837" s="2">
        <v>50</v>
      </c>
      <c r="AQ3837" s="2" t="s">
        <v>94</v>
      </c>
      <c r="AR3837" s="2" t="s">
        <v>84</v>
      </c>
      <c r="BE3837" s="23" t="str">
        <f t="shared" si="596"/>
        <v>EMF nein</v>
      </c>
      <c r="BF3837" s="23" t="str">
        <f t="shared" si="594"/>
        <v/>
      </c>
      <c r="BG3837" s="23" t="str">
        <f t="shared" si="595"/>
        <v/>
      </c>
      <c r="BH3837" s="23">
        <f t="shared" si="597"/>
        <v>0</v>
      </c>
      <c r="BO3837" s="2" t="s">
        <v>22337</v>
      </c>
      <c r="BP3837" s="3">
        <v>1</v>
      </c>
      <c r="BQ3837" s="2" t="s">
        <v>15327</v>
      </c>
    </row>
    <row r="3838" spans="1:70" ht="16.149999999999999" customHeight="1" x14ac:dyDescent="0.25">
      <c r="A3838" s="1">
        <v>3837</v>
      </c>
      <c r="B3838" s="2" t="s">
        <v>211</v>
      </c>
      <c r="C3838" s="404" t="s">
        <v>15328</v>
      </c>
      <c r="D3838" s="2" t="s">
        <v>89</v>
      </c>
      <c r="E3838" s="2" t="s">
        <v>15329</v>
      </c>
      <c r="F3838" s="67">
        <v>43677</v>
      </c>
      <c r="G3838" s="3">
        <f t="shared" si="598"/>
        <v>7</v>
      </c>
      <c r="H3838" s="3">
        <f t="shared" si="600"/>
        <v>2019</v>
      </c>
      <c r="I3838" s="92">
        <v>0.99652777777777801</v>
      </c>
      <c r="J3838" s="20">
        <f t="shared" ref="J3838:J3901" si="601">IF(I3838&lt;&gt;"",HOUR(I3838),"")</f>
        <v>23</v>
      </c>
      <c r="K3838" s="5" t="str">
        <f t="shared" si="599"/>
        <v>ja</v>
      </c>
      <c r="L3838" s="5" t="s">
        <v>91</v>
      </c>
      <c r="M3838" s="6" t="s">
        <v>15330</v>
      </c>
      <c r="N3838" s="5">
        <v>19</v>
      </c>
      <c r="O3838" s="127" t="s">
        <v>5139</v>
      </c>
      <c r="P3838" s="127" t="s">
        <v>15331</v>
      </c>
      <c r="R3838" s="6" t="s">
        <v>77</v>
      </c>
      <c r="T3838" s="6" t="s">
        <v>202</v>
      </c>
      <c r="V3838" s="2" t="s">
        <v>80</v>
      </c>
      <c r="X3838" s="2">
        <v>603</v>
      </c>
      <c r="Y3838" s="2" t="s">
        <v>81</v>
      </c>
      <c r="Z3838" s="2" t="s">
        <v>168</v>
      </c>
      <c r="AA3838" s="2">
        <v>603</v>
      </c>
      <c r="AB3838" s="2" t="s">
        <v>81</v>
      </c>
      <c r="AC3838" s="2" t="s">
        <v>168</v>
      </c>
      <c r="AD3838" s="2">
        <v>603</v>
      </c>
      <c r="AE3838" s="2" t="s">
        <v>81</v>
      </c>
      <c r="AF3838" s="2" t="s">
        <v>168</v>
      </c>
      <c r="AJ3838" s="2">
        <v>889</v>
      </c>
      <c r="AK3838" s="2" t="s">
        <v>83</v>
      </c>
      <c r="AL3838" s="2" t="s">
        <v>168</v>
      </c>
      <c r="AM3838" s="2">
        <v>889</v>
      </c>
      <c r="AN3838" s="2" t="s">
        <v>81</v>
      </c>
      <c r="AO3838" s="2" t="s">
        <v>168</v>
      </c>
      <c r="AP3838" s="2">
        <v>889</v>
      </c>
      <c r="AQ3838" s="2" t="s">
        <v>83</v>
      </c>
      <c r="AR3838" s="2" t="s">
        <v>168</v>
      </c>
      <c r="AV3838" s="2">
        <v>587</v>
      </c>
      <c r="AW3838" s="2" t="s">
        <v>81</v>
      </c>
      <c r="AX3838" s="2" t="s">
        <v>161</v>
      </c>
      <c r="AY3838" s="2">
        <v>154</v>
      </c>
      <c r="AZ3838" s="2" t="s">
        <v>94</v>
      </c>
      <c r="BA3838" s="2" t="s">
        <v>82</v>
      </c>
      <c r="BB3838" s="2">
        <v>587</v>
      </c>
      <c r="BC3838" s="2" t="s">
        <v>81</v>
      </c>
      <c r="BD3838" s="2" t="s">
        <v>161</v>
      </c>
      <c r="BE3838" s="23" t="str">
        <f t="shared" si="596"/>
        <v>EMF nein</v>
      </c>
      <c r="BF3838" s="23" t="str">
        <f t="shared" si="594"/>
        <v/>
      </c>
      <c r="BG3838" s="23" t="str">
        <f t="shared" si="595"/>
        <v/>
      </c>
      <c r="BH3838" s="23">
        <f t="shared" si="597"/>
        <v>0</v>
      </c>
      <c r="BO3838" s="2" t="s">
        <v>15332</v>
      </c>
      <c r="BP3838" s="3">
        <v>1</v>
      </c>
      <c r="BQ3838" s="2" t="s">
        <v>15333</v>
      </c>
    </row>
    <row r="3839" spans="1:70" ht="16.149999999999999" customHeight="1" x14ac:dyDescent="0.25">
      <c r="A3839" s="93">
        <v>3838</v>
      </c>
      <c r="B3839" s="2" t="s">
        <v>211</v>
      </c>
      <c r="C3839" s="2" t="s">
        <v>15334</v>
      </c>
      <c r="D3839" s="2" t="s">
        <v>296</v>
      </c>
      <c r="E3839" s="2" t="s">
        <v>247</v>
      </c>
      <c r="F3839" s="67">
        <v>43678</v>
      </c>
      <c r="G3839" s="3">
        <f t="shared" si="598"/>
        <v>8</v>
      </c>
      <c r="H3839" s="3">
        <f t="shared" si="600"/>
        <v>2019</v>
      </c>
      <c r="I3839" s="92">
        <v>0.47569444444444398</v>
      </c>
      <c r="J3839" s="20">
        <f t="shared" si="601"/>
        <v>11</v>
      </c>
      <c r="K3839" s="5" t="str">
        <f t="shared" si="599"/>
        <v>ja</v>
      </c>
      <c r="L3839" s="5" t="s">
        <v>73</v>
      </c>
      <c r="M3839" s="6" t="s">
        <v>74</v>
      </c>
      <c r="N3839" s="5">
        <v>19</v>
      </c>
      <c r="O3839" s="127" t="s">
        <v>5139</v>
      </c>
      <c r="P3839" s="5" t="s">
        <v>15335</v>
      </c>
      <c r="R3839" s="6" t="s">
        <v>77</v>
      </c>
      <c r="U3839" s="2" t="s">
        <v>115</v>
      </c>
      <c r="V3839" s="2" t="s">
        <v>80</v>
      </c>
      <c r="BE3839" s="23" t="str">
        <f t="shared" si="596"/>
        <v>EMF nein</v>
      </c>
      <c r="BF3839" s="23" t="str">
        <f t="shared" si="594"/>
        <v/>
      </c>
      <c r="BG3839" s="23" t="str">
        <f t="shared" si="595"/>
        <v/>
      </c>
      <c r="BH3839" s="23">
        <f t="shared" si="597"/>
        <v>0</v>
      </c>
      <c r="BO3839" s="2" t="s">
        <v>15336</v>
      </c>
      <c r="BP3839" s="3">
        <v>1</v>
      </c>
      <c r="BQ3839" s="2" t="s">
        <v>15337</v>
      </c>
    </row>
    <row r="3840" spans="1:70" ht="16.149999999999999" customHeight="1" x14ac:dyDescent="0.25">
      <c r="A3840" s="1">
        <v>3839</v>
      </c>
      <c r="B3840" s="2" t="s">
        <v>211</v>
      </c>
      <c r="C3840" s="2" t="s">
        <v>11791</v>
      </c>
      <c r="D3840" s="2" t="s">
        <v>296</v>
      </c>
      <c r="E3840" s="2" t="s">
        <v>15338</v>
      </c>
      <c r="F3840" s="67">
        <v>43679</v>
      </c>
      <c r="G3840" s="3">
        <f t="shared" si="598"/>
        <v>8</v>
      </c>
      <c r="H3840" s="3">
        <f t="shared" si="600"/>
        <v>2019</v>
      </c>
      <c r="J3840" s="20" t="str">
        <f t="shared" si="601"/>
        <v/>
      </c>
      <c r="K3840" s="5" t="str">
        <f t="shared" si="599"/>
        <v>ja</v>
      </c>
      <c r="O3840" s="127"/>
      <c r="P3840" s="127"/>
      <c r="X3840" s="2">
        <v>908</v>
      </c>
      <c r="Y3840" s="2" t="s">
        <v>83</v>
      </c>
      <c r="Z3840" s="2" t="s">
        <v>168</v>
      </c>
      <c r="AA3840" s="2">
        <v>908</v>
      </c>
      <c r="AB3840" s="2" t="s">
        <v>83</v>
      </c>
      <c r="AC3840" s="2" t="s">
        <v>168</v>
      </c>
      <c r="AD3840" s="2">
        <v>908</v>
      </c>
      <c r="AE3840" s="2" t="s">
        <v>83</v>
      </c>
      <c r="AF3840" s="2" t="s">
        <v>168</v>
      </c>
      <c r="AJ3840" s="2">
        <v>908</v>
      </c>
      <c r="AK3840" s="2" t="s">
        <v>83</v>
      </c>
      <c r="AL3840" s="2" t="s">
        <v>168</v>
      </c>
      <c r="AM3840" s="2">
        <v>908</v>
      </c>
      <c r="AN3840" s="2" t="s">
        <v>83</v>
      </c>
      <c r="AO3840" s="2" t="s">
        <v>168</v>
      </c>
      <c r="AP3840" s="2">
        <v>908</v>
      </c>
      <c r="AQ3840" s="2" t="s">
        <v>83</v>
      </c>
      <c r="AR3840" s="2" t="s">
        <v>168</v>
      </c>
      <c r="AV3840" s="2">
        <v>2701</v>
      </c>
      <c r="AW3840" s="2" t="s">
        <v>81</v>
      </c>
      <c r="AX3840" s="2" t="s">
        <v>161</v>
      </c>
      <c r="AY3840" s="2">
        <v>2701</v>
      </c>
      <c r="AZ3840" s="2" t="s">
        <v>81</v>
      </c>
      <c r="BA3840" s="2" t="s">
        <v>161</v>
      </c>
      <c r="BB3840" s="2">
        <v>2701</v>
      </c>
      <c r="BC3840" s="2" t="s">
        <v>81</v>
      </c>
      <c r="BD3840" s="2" t="s">
        <v>161</v>
      </c>
      <c r="BE3840" s="23" t="str">
        <f t="shared" si="596"/>
        <v>EMF nein</v>
      </c>
      <c r="BF3840" s="23" t="str">
        <f t="shared" si="594"/>
        <v/>
      </c>
      <c r="BG3840" s="23" t="str">
        <f t="shared" si="595"/>
        <v/>
      </c>
      <c r="BH3840" s="23">
        <f t="shared" si="597"/>
        <v>0</v>
      </c>
      <c r="BP3840" s="3">
        <v>1</v>
      </c>
      <c r="BQ3840" s="2" t="s">
        <v>15339</v>
      </c>
    </row>
    <row r="3841" spans="1:70" ht="16.149999999999999" customHeight="1" x14ac:dyDescent="0.25">
      <c r="A3841" s="1">
        <v>3840</v>
      </c>
      <c r="B3841" s="2" t="s">
        <v>211</v>
      </c>
      <c r="C3841" s="2" t="s">
        <v>15340</v>
      </c>
      <c r="D3841" s="2" t="s">
        <v>364</v>
      </c>
      <c r="E3841" s="2" t="s">
        <v>15341</v>
      </c>
      <c r="F3841" s="67">
        <v>43679</v>
      </c>
      <c r="G3841" s="3">
        <f t="shared" si="598"/>
        <v>8</v>
      </c>
      <c r="H3841" s="3">
        <f t="shared" si="600"/>
        <v>2019</v>
      </c>
      <c r="J3841" s="20" t="str">
        <f t="shared" si="601"/>
        <v/>
      </c>
      <c r="K3841" s="5" t="str">
        <f t="shared" si="599"/>
        <v>ja</v>
      </c>
      <c r="L3841" s="5" t="s">
        <v>73</v>
      </c>
      <c r="M3841" s="6" t="s">
        <v>74</v>
      </c>
      <c r="N3841" s="5">
        <v>56</v>
      </c>
      <c r="O3841" s="127" t="s">
        <v>5139</v>
      </c>
      <c r="P3841" s="127" t="s">
        <v>15342</v>
      </c>
      <c r="R3841" s="6" t="s">
        <v>77</v>
      </c>
      <c r="U3841" s="2" t="s">
        <v>115</v>
      </c>
      <c r="V3841" s="2" t="s">
        <v>80</v>
      </c>
      <c r="X3841" s="2">
        <v>1020</v>
      </c>
      <c r="Y3841" s="2" t="s">
        <v>83</v>
      </c>
      <c r="Z3841" s="2" t="s">
        <v>82</v>
      </c>
      <c r="AA3841" s="2">
        <v>1020</v>
      </c>
      <c r="AB3841" s="2" t="s">
        <v>81</v>
      </c>
      <c r="AC3841" s="2" t="s">
        <v>82</v>
      </c>
      <c r="AD3841" s="2">
        <v>1020</v>
      </c>
      <c r="AE3841" s="2" t="s">
        <v>83</v>
      </c>
      <c r="AF3841" s="2" t="s">
        <v>82</v>
      </c>
      <c r="AJ3841" s="2">
        <v>897</v>
      </c>
      <c r="AK3841" s="2" t="s">
        <v>81</v>
      </c>
      <c r="AL3841" s="2" t="s">
        <v>82</v>
      </c>
      <c r="AM3841" s="2">
        <v>897</v>
      </c>
      <c r="AN3841" s="2" t="s">
        <v>81</v>
      </c>
      <c r="AO3841" s="2" t="s">
        <v>82</v>
      </c>
      <c r="AP3841" s="2">
        <v>897</v>
      </c>
      <c r="AQ3841" s="2" t="s">
        <v>81</v>
      </c>
      <c r="AR3841" s="2" t="s">
        <v>82</v>
      </c>
      <c r="BE3841" s="23" t="str">
        <f t="shared" si="596"/>
        <v>EMF nein</v>
      </c>
      <c r="BF3841" s="23" t="str">
        <f t="shared" si="594"/>
        <v/>
      </c>
      <c r="BG3841" s="23" t="str">
        <f t="shared" si="595"/>
        <v/>
      </c>
      <c r="BH3841" s="23">
        <f t="shared" si="597"/>
        <v>0</v>
      </c>
      <c r="BO3841" s="2" t="s">
        <v>15343</v>
      </c>
      <c r="BP3841" s="3">
        <v>1</v>
      </c>
      <c r="BQ3841" s="2" t="s">
        <v>15344</v>
      </c>
    </row>
    <row r="3842" spans="1:70" ht="16.149999999999999" customHeight="1" x14ac:dyDescent="0.25">
      <c r="A3842" s="1">
        <v>3841</v>
      </c>
      <c r="B3842" s="2" t="s">
        <v>211</v>
      </c>
      <c r="C3842" s="2" t="s">
        <v>13586</v>
      </c>
      <c r="D3842" s="2" t="s">
        <v>296</v>
      </c>
      <c r="E3842" s="2" t="s">
        <v>247</v>
      </c>
      <c r="F3842" s="67">
        <v>43678</v>
      </c>
      <c r="G3842" s="3">
        <f t="shared" si="598"/>
        <v>8</v>
      </c>
      <c r="H3842" s="3">
        <f t="shared" si="600"/>
        <v>2019</v>
      </c>
      <c r="J3842" s="20" t="str">
        <f t="shared" si="601"/>
        <v/>
      </c>
      <c r="K3842" s="5" t="str">
        <f t="shared" si="599"/>
        <v>ja</v>
      </c>
      <c r="M3842" s="6" t="s">
        <v>74</v>
      </c>
      <c r="O3842" s="127" t="s">
        <v>126</v>
      </c>
      <c r="P3842" s="127" t="s">
        <v>15345</v>
      </c>
      <c r="R3842" s="6" t="s">
        <v>77</v>
      </c>
      <c r="X3842" s="2">
        <v>390</v>
      </c>
      <c r="Y3842" s="2" t="s">
        <v>81</v>
      </c>
      <c r="Z3842" s="2" t="s">
        <v>84</v>
      </c>
      <c r="AA3842" s="2">
        <v>390</v>
      </c>
      <c r="AB3842" s="2" t="s">
        <v>81</v>
      </c>
      <c r="AC3842" s="2" t="s">
        <v>84</v>
      </c>
      <c r="AD3842" s="2">
        <v>390</v>
      </c>
      <c r="AE3842" s="2" t="s">
        <v>83</v>
      </c>
      <c r="AF3842" s="2" t="s">
        <v>84</v>
      </c>
      <c r="BE3842" s="23" t="str">
        <f t="shared" si="596"/>
        <v>EMF nein</v>
      </c>
      <c r="BF3842" s="23" t="str">
        <f t="shared" ref="BF3842:BF3905" si="602">IF(SUM(BJ3842,BL3842,BN3842)=0,"",MIN(BJ3842,BL3842,BN3842))</f>
        <v/>
      </c>
      <c r="BG3842" s="23" t="str">
        <f t="shared" ref="BG3842:BG3905" si="603">IF(BF3842="","",IF(BF3842&lt;100,"&lt;100m",IF(AND(BF3842&gt;99, BF3842&lt;500),"100-499m",IF(BF3842&gt;499,"500+m",""))))</f>
        <v/>
      </c>
      <c r="BH3842" s="23">
        <f t="shared" si="597"/>
        <v>0</v>
      </c>
      <c r="BO3842" s="2" t="s">
        <v>15346</v>
      </c>
      <c r="BP3842" s="3">
        <v>1</v>
      </c>
      <c r="BQ3842" s="2" t="s">
        <v>15347</v>
      </c>
    </row>
    <row r="3843" spans="1:70" ht="16.149999999999999" customHeight="1" x14ac:dyDescent="0.25">
      <c r="A3843" s="1">
        <v>3842</v>
      </c>
      <c r="B3843" s="2" t="s">
        <v>211</v>
      </c>
      <c r="C3843" s="2" t="s">
        <v>15348</v>
      </c>
      <c r="D3843" s="2" t="s">
        <v>192</v>
      </c>
      <c r="E3843" s="2" t="s">
        <v>15349</v>
      </c>
      <c r="F3843" s="67">
        <v>43678</v>
      </c>
      <c r="G3843" s="3">
        <f t="shared" si="598"/>
        <v>8</v>
      </c>
      <c r="H3843" s="3">
        <f t="shared" si="600"/>
        <v>2019</v>
      </c>
      <c r="J3843" s="20" t="str">
        <f t="shared" si="601"/>
        <v/>
      </c>
      <c r="K3843" s="5" t="str">
        <f t="shared" si="599"/>
        <v>ja</v>
      </c>
      <c r="L3843" s="5" t="s">
        <v>91</v>
      </c>
      <c r="M3843" s="6" t="s">
        <v>115</v>
      </c>
      <c r="N3843" s="5">
        <v>69</v>
      </c>
      <c r="O3843" s="127" t="s">
        <v>126</v>
      </c>
      <c r="P3843" s="127" t="s">
        <v>1027</v>
      </c>
      <c r="R3843" s="6" t="s">
        <v>77</v>
      </c>
      <c r="T3843" s="6" t="s">
        <v>80</v>
      </c>
      <c r="X3843" s="2">
        <v>228</v>
      </c>
      <c r="Y3843" s="2" t="s">
        <v>83</v>
      </c>
      <c r="Z3843" s="2" t="s">
        <v>84</v>
      </c>
      <c r="AA3843" s="2">
        <v>228</v>
      </c>
      <c r="AB3843" s="2" t="s">
        <v>81</v>
      </c>
      <c r="AC3843" s="2" t="s">
        <v>84</v>
      </c>
      <c r="AD3843" s="2">
        <v>228</v>
      </c>
      <c r="AE3843" s="2" t="s">
        <v>81</v>
      </c>
      <c r="AF3843" s="2" t="s">
        <v>84</v>
      </c>
      <c r="AJ3843" s="2">
        <v>235</v>
      </c>
      <c r="AK3843" s="2" t="s">
        <v>81</v>
      </c>
      <c r="AL3843" s="2" t="s">
        <v>84</v>
      </c>
      <c r="AM3843" s="2">
        <v>235</v>
      </c>
      <c r="AN3843" s="2" t="s">
        <v>81</v>
      </c>
      <c r="AO3843" s="2" t="s">
        <v>84</v>
      </c>
      <c r="AP3843" s="2">
        <v>235</v>
      </c>
      <c r="AQ3843" s="2" t="s">
        <v>81</v>
      </c>
      <c r="AR3843" s="2" t="s">
        <v>84</v>
      </c>
      <c r="AV3843" s="2">
        <v>235</v>
      </c>
      <c r="AW3843" s="2" t="s">
        <v>83</v>
      </c>
      <c r="AX3843" s="2" t="s">
        <v>84</v>
      </c>
      <c r="BE3843" s="23" t="str">
        <f t="shared" si="596"/>
        <v>EMF nein</v>
      </c>
      <c r="BF3843" s="23" t="str">
        <f t="shared" si="602"/>
        <v/>
      </c>
      <c r="BG3843" s="23" t="str">
        <f t="shared" si="603"/>
        <v/>
      </c>
      <c r="BH3843" s="23">
        <f t="shared" si="597"/>
        <v>0</v>
      </c>
      <c r="BO3843" s="2" t="s">
        <v>15350</v>
      </c>
      <c r="BP3843" s="3">
        <v>1</v>
      </c>
      <c r="BQ3843" s="2" t="s">
        <v>15351</v>
      </c>
    </row>
    <row r="3844" spans="1:70" s="321" customFormat="1" ht="16.149999999999999" customHeight="1" x14ac:dyDescent="0.25">
      <c r="A3844" s="323">
        <v>3843</v>
      </c>
      <c r="B3844" s="314" t="s">
        <v>87</v>
      </c>
      <c r="C3844" s="314" t="s">
        <v>15352</v>
      </c>
      <c r="D3844" s="314" t="s">
        <v>145</v>
      </c>
      <c r="E3844" s="314" t="s">
        <v>15353</v>
      </c>
      <c r="F3844" s="315">
        <v>43704</v>
      </c>
      <c r="G3844" s="314">
        <f t="shared" si="598"/>
        <v>8</v>
      </c>
      <c r="H3844" s="314">
        <f t="shared" si="600"/>
        <v>2019</v>
      </c>
      <c r="I3844" s="314"/>
      <c r="J3844" s="317" t="str">
        <f t="shared" si="601"/>
        <v/>
      </c>
      <c r="K3844" s="318" t="str">
        <f t="shared" si="599"/>
        <v>ja</v>
      </c>
      <c r="L3844" s="318" t="s">
        <v>91</v>
      </c>
      <c r="M3844" s="319" t="s">
        <v>74</v>
      </c>
      <c r="N3844" s="318">
        <v>86</v>
      </c>
      <c r="O3844" s="341" t="s">
        <v>126</v>
      </c>
      <c r="P3844" s="341" t="s">
        <v>15322</v>
      </c>
      <c r="Q3844" s="319"/>
      <c r="R3844" s="319" t="s">
        <v>77</v>
      </c>
      <c r="S3844" s="314"/>
      <c r="T3844" s="319"/>
      <c r="U3844" s="314" t="s">
        <v>4938</v>
      </c>
      <c r="V3844" s="314" t="s">
        <v>80</v>
      </c>
      <c r="W3844" s="314"/>
      <c r="X3844" s="314">
        <v>342</v>
      </c>
      <c r="Y3844" s="314" t="s">
        <v>81</v>
      </c>
      <c r="Z3844" s="314" t="s">
        <v>168</v>
      </c>
      <c r="AA3844" s="314">
        <v>3421</v>
      </c>
      <c r="AB3844" s="314" t="s">
        <v>81</v>
      </c>
      <c r="AC3844" s="314" t="s">
        <v>168</v>
      </c>
      <c r="AD3844" s="314">
        <v>342</v>
      </c>
      <c r="AE3844" s="314" t="s">
        <v>83</v>
      </c>
      <c r="AF3844" s="314" t="s">
        <v>168</v>
      </c>
      <c r="AG3844" s="314"/>
      <c r="AH3844" s="314"/>
      <c r="AI3844" s="314"/>
      <c r="AJ3844" s="314">
        <v>567</v>
      </c>
      <c r="AK3844" s="314" t="s">
        <v>81</v>
      </c>
      <c r="AL3844" s="314" t="s">
        <v>161</v>
      </c>
      <c r="AM3844" s="314">
        <v>567</v>
      </c>
      <c r="AN3844" s="314" t="s">
        <v>81</v>
      </c>
      <c r="AO3844" s="314" t="s">
        <v>161</v>
      </c>
      <c r="AP3844" s="314">
        <v>567</v>
      </c>
      <c r="AQ3844" s="314" t="s">
        <v>83</v>
      </c>
      <c r="AR3844" s="314" t="s">
        <v>161</v>
      </c>
      <c r="AS3844" s="314"/>
      <c r="AT3844" s="314"/>
      <c r="AU3844" s="314"/>
      <c r="AV3844" s="314">
        <v>864</v>
      </c>
      <c r="AW3844" s="314" t="s">
        <v>83</v>
      </c>
      <c r="AX3844" s="314" t="s">
        <v>161</v>
      </c>
      <c r="AY3844" s="314">
        <v>864</v>
      </c>
      <c r="AZ3844" s="314" t="s">
        <v>81</v>
      </c>
      <c r="BA3844" s="314" t="s">
        <v>161</v>
      </c>
      <c r="BB3844" s="314">
        <v>864</v>
      </c>
      <c r="BC3844" s="314" t="s">
        <v>83</v>
      </c>
      <c r="BD3844" s="314" t="s">
        <v>161</v>
      </c>
      <c r="BE3844" s="312" t="str">
        <f t="shared" si="596"/>
        <v>EMF nein</v>
      </c>
      <c r="BF3844" s="312" t="str">
        <f t="shared" si="602"/>
        <v/>
      </c>
      <c r="BG3844" s="312" t="str">
        <f t="shared" si="603"/>
        <v/>
      </c>
      <c r="BH3844" s="312">
        <f t="shared" si="597"/>
        <v>0</v>
      </c>
      <c r="BI3844" s="314"/>
      <c r="BJ3844" s="314"/>
      <c r="BK3844" s="314"/>
      <c r="BL3844" s="314"/>
      <c r="BM3844" s="314"/>
      <c r="BN3844" s="314"/>
      <c r="BO3844" s="314" t="s">
        <v>15354</v>
      </c>
      <c r="BP3844" s="314">
        <v>1</v>
      </c>
      <c r="BQ3844" s="314"/>
      <c r="BR3844" s="314" t="s">
        <v>21783</v>
      </c>
    </row>
    <row r="3845" spans="1:70" s="321" customFormat="1" ht="16.149999999999999" customHeight="1" x14ac:dyDescent="0.25">
      <c r="A3845" s="323">
        <v>3844</v>
      </c>
      <c r="B3845" s="314" t="s">
        <v>211</v>
      </c>
      <c r="C3845" s="314" t="s">
        <v>15355</v>
      </c>
      <c r="D3845" s="314" t="s">
        <v>145</v>
      </c>
      <c r="E3845" s="314" t="s">
        <v>15356</v>
      </c>
      <c r="F3845" s="315">
        <v>43679</v>
      </c>
      <c r="G3845" s="314">
        <f t="shared" si="598"/>
        <v>8</v>
      </c>
      <c r="H3845" s="314">
        <f t="shared" si="600"/>
        <v>2019</v>
      </c>
      <c r="I3845" s="324">
        <v>0.15277777777777801</v>
      </c>
      <c r="J3845" s="317">
        <f t="shared" si="601"/>
        <v>3</v>
      </c>
      <c r="K3845" s="318" t="str">
        <f t="shared" si="599"/>
        <v>ja</v>
      </c>
      <c r="L3845" s="318" t="s">
        <v>91</v>
      </c>
      <c r="M3845" s="319" t="s">
        <v>74</v>
      </c>
      <c r="N3845" s="318">
        <v>14</v>
      </c>
      <c r="O3845" s="341" t="s">
        <v>126</v>
      </c>
      <c r="P3845" s="341" t="s">
        <v>15357</v>
      </c>
      <c r="Q3845" s="319"/>
      <c r="R3845" s="319" t="s">
        <v>77</v>
      </c>
      <c r="S3845" s="341" t="s">
        <v>109</v>
      </c>
      <c r="T3845" s="319"/>
      <c r="U3845" s="314"/>
      <c r="V3845" s="314"/>
      <c r="W3845" s="314"/>
      <c r="X3845" s="314">
        <v>490</v>
      </c>
      <c r="Y3845" s="314" t="s">
        <v>81</v>
      </c>
      <c r="Z3845" s="314" t="s">
        <v>84</v>
      </c>
      <c r="AA3845" s="314">
        <v>490</v>
      </c>
      <c r="AB3845" s="314" t="s">
        <v>81</v>
      </c>
      <c r="AC3845" s="314" t="s">
        <v>84</v>
      </c>
      <c r="AD3845" s="314">
        <v>490</v>
      </c>
      <c r="AE3845" s="314" t="s">
        <v>83</v>
      </c>
      <c r="AF3845" s="314" t="s">
        <v>84</v>
      </c>
      <c r="AG3845" s="314"/>
      <c r="AH3845" s="314"/>
      <c r="AI3845" s="314"/>
      <c r="AJ3845" s="314">
        <v>490</v>
      </c>
      <c r="AK3845" s="314" t="s">
        <v>81</v>
      </c>
      <c r="AL3845" s="314" t="s">
        <v>84</v>
      </c>
      <c r="AM3845" s="314">
        <v>490</v>
      </c>
      <c r="AN3845" s="314" t="s">
        <v>81</v>
      </c>
      <c r="AO3845" s="314" t="s">
        <v>84</v>
      </c>
      <c r="AP3845" s="314">
        <v>490</v>
      </c>
      <c r="AQ3845" s="314" t="s">
        <v>83</v>
      </c>
      <c r="AR3845" s="314" t="s">
        <v>84</v>
      </c>
      <c r="AS3845" s="314"/>
      <c r="AT3845" s="314"/>
      <c r="AU3845" s="314"/>
      <c r="AV3845" s="314"/>
      <c r="AW3845" s="314"/>
      <c r="AX3845" s="314"/>
      <c r="AY3845" s="314"/>
      <c r="AZ3845" s="314"/>
      <c r="BA3845" s="314"/>
      <c r="BB3845" s="314"/>
      <c r="BC3845" s="314"/>
      <c r="BD3845" s="314"/>
      <c r="BE3845" s="312" t="str">
        <f t="shared" si="596"/>
        <v>EMF ja</v>
      </c>
      <c r="BF3845" s="312">
        <f t="shared" si="602"/>
        <v>20</v>
      </c>
      <c r="BG3845" s="312" t="str">
        <f t="shared" si="603"/>
        <v>&lt;100m</v>
      </c>
      <c r="BH3845" s="312">
        <f t="shared" si="597"/>
        <v>1</v>
      </c>
      <c r="BI3845" s="314"/>
      <c r="BJ3845" s="314"/>
      <c r="BK3845" s="314"/>
      <c r="BL3845" s="314"/>
      <c r="BM3845" s="314" t="s">
        <v>162</v>
      </c>
      <c r="BN3845" s="314">
        <v>20</v>
      </c>
      <c r="BO3845" s="314" t="s">
        <v>15358</v>
      </c>
      <c r="BP3845" s="314">
        <v>1</v>
      </c>
      <c r="BQ3845" s="314" t="s">
        <v>15359</v>
      </c>
      <c r="BR3845" s="314"/>
    </row>
    <row r="3846" spans="1:70" ht="16.149999999999999" customHeight="1" x14ac:dyDescent="0.25">
      <c r="A3846" s="1">
        <v>3845</v>
      </c>
      <c r="B3846" s="2" t="s">
        <v>87</v>
      </c>
      <c r="C3846" s="2" t="s">
        <v>540</v>
      </c>
      <c r="D3846" s="2" t="s">
        <v>124</v>
      </c>
      <c r="E3846" s="2" t="s">
        <v>15360</v>
      </c>
      <c r="F3846" s="67">
        <v>43678</v>
      </c>
      <c r="G3846" s="3">
        <f t="shared" si="598"/>
        <v>8</v>
      </c>
      <c r="H3846" s="3">
        <f t="shared" si="600"/>
        <v>2019</v>
      </c>
      <c r="I3846" s="92">
        <v>0.41319444444444398</v>
      </c>
      <c r="J3846" s="20">
        <f t="shared" si="601"/>
        <v>9</v>
      </c>
      <c r="K3846" s="5" t="str">
        <f t="shared" si="599"/>
        <v>ja</v>
      </c>
      <c r="L3846" s="5" t="s">
        <v>73</v>
      </c>
      <c r="M3846" s="6" t="s">
        <v>74</v>
      </c>
      <c r="N3846" s="5">
        <v>70</v>
      </c>
      <c r="O3846" s="127" t="s">
        <v>140</v>
      </c>
      <c r="P3846" s="127" t="s">
        <v>15361</v>
      </c>
      <c r="R3846" s="6" t="s">
        <v>77</v>
      </c>
      <c r="U3846" s="2" t="s">
        <v>74</v>
      </c>
      <c r="V3846" s="2" t="s">
        <v>80</v>
      </c>
      <c r="X3846" s="2">
        <v>80</v>
      </c>
      <c r="Y3846" s="2" t="s">
        <v>81</v>
      </c>
      <c r="Z3846" s="2" t="s">
        <v>82</v>
      </c>
      <c r="AA3846" s="2">
        <v>80</v>
      </c>
      <c r="AB3846" s="2" t="s">
        <v>81</v>
      </c>
      <c r="AC3846" s="2" t="s">
        <v>82</v>
      </c>
      <c r="AD3846" s="2">
        <v>80</v>
      </c>
      <c r="AE3846" s="2" t="s">
        <v>83</v>
      </c>
      <c r="AF3846" s="2" t="s">
        <v>82</v>
      </c>
      <c r="AJ3846" s="2">
        <v>72</v>
      </c>
      <c r="AK3846" s="2" t="s">
        <v>81</v>
      </c>
      <c r="AL3846" s="2" t="s">
        <v>82</v>
      </c>
      <c r="AM3846" s="2">
        <v>72</v>
      </c>
      <c r="AN3846" s="2" t="s">
        <v>81</v>
      </c>
      <c r="AO3846" s="2" t="s">
        <v>15362</v>
      </c>
      <c r="AP3846" s="2">
        <v>72</v>
      </c>
      <c r="AQ3846" s="2" t="s">
        <v>81</v>
      </c>
      <c r="AR3846" s="2" t="s">
        <v>82</v>
      </c>
      <c r="AV3846" s="2">
        <v>92</v>
      </c>
      <c r="AW3846" s="2" t="s">
        <v>94</v>
      </c>
      <c r="AX3846" s="2" t="s">
        <v>82</v>
      </c>
      <c r="AY3846" s="2">
        <v>68</v>
      </c>
      <c r="AZ3846" s="2" t="s">
        <v>81</v>
      </c>
      <c r="BA3846" s="2" t="s">
        <v>161</v>
      </c>
      <c r="BB3846" s="2">
        <v>92</v>
      </c>
      <c r="BC3846" s="2" t="s">
        <v>81</v>
      </c>
      <c r="BD3846" s="2" t="s">
        <v>82</v>
      </c>
      <c r="BE3846" s="23" t="str">
        <f t="shared" si="596"/>
        <v>EMF nein</v>
      </c>
      <c r="BF3846" s="23" t="str">
        <f t="shared" si="602"/>
        <v/>
      </c>
      <c r="BG3846" s="23" t="str">
        <f t="shared" si="603"/>
        <v/>
      </c>
      <c r="BH3846" s="23">
        <f t="shared" si="597"/>
        <v>0</v>
      </c>
      <c r="BO3846" s="2" t="s">
        <v>15363</v>
      </c>
      <c r="BP3846" s="3">
        <v>1</v>
      </c>
      <c r="BQ3846" s="2" t="s">
        <v>15364</v>
      </c>
    </row>
    <row r="3847" spans="1:70" ht="16.149999999999999" customHeight="1" x14ac:dyDescent="0.25">
      <c r="A3847" s="1">
        <v>3846</v>
      </c>
      <c r="B3847" s="2" t="s">
        <v>211</v>
      </c>
      <c r="C3847" s="2" t="s">
        <v>15365</v>
      </c>
      <c r="D3847" s="2" t="s">
        <v>371</v>
      </c>
      <c r="E3847" s="2" t="s">
        <v>611</v>
      </c>
      <c r="F3847" s="67">
        <v>43679</v>
      </c>
      <c r="G3847" s="3">
        <f t="shared" si="598"/>
        <v>8</v>
      </c>
      <c r="H3847" s="3">
        <f t="shared" si="600"/>
        <v>2019</v>
      </c>
      <c r="J3847" s="20" t="str">
        <f t="shared" si="601"/>
        <v/>
      </c>
      <c r="K3847" s="5" t="str">
        <f t="shared" si="599"/>
        <v>ja</v>
      </c>
      <c r="L3847" s="5" t="s">
        <v>91</v>
      </c>
      <c r="M3847" s="6" t="s">
        <v>74</v>
      </c>
      <c r="N3847" s="5">
        <v>65</v>
      </c>
      <c r="O3847" s="127" t="s">
        <v>75</v>
      </c>
      <c r="P3847" s="127" t="s">
        <v>5951</v>
      </c>
      <c r="R3847" s="6" t="s">
        <v>335</v>
      </c>
      <c r="U3847" s="2" t="s">
        <v>100</v>
      </c>
      <c r="V3847" s="2" t="s">
        <v>80</v>
      </c>
      <c r="BE3847" s="23" t="str">
        <f t="shared" si="596"/>
        <v>EMF nein</v>
      </c>
      <c r="BF3847" s="23" t="str">
        <f t="shared" si="602"/>
        <v/>
      </c>
      <c r="BG3847" s="23" t="str">
        <f t="shared" si="603"/>
        <v/>
      </c>
      <c r="BH3847" s="23">
        <f t="shared" si="597"/>
        <v>0</v>
      </c>
      <c r="BO3847" s="2" t="s">
        <v>15366</v>
      </c>
      <c r="BP3847" s="3">
        <v>1</v>
      </c>
      <c r="BQ3847" s="2" t="s">
        <v>15367</v>
      </c>
    </row>
    <row r="3848" spans="1:70" ht="16.149999999999999" customHeight="1" x14ac:dyDescent="0.25">
      <c r="A3848" s="1">
        <v>3847</v>
      </c>
      <c r="B3848" s="2" t="s">
        <v>69</v>
      </c>
      <c r="C3848" s="2" t="s">
        <v>2733</v>
      </c>
      <c r="D3848" s="2" t="s">
        <v>264</v>
      </c>
      <c r="E3848" s="2" t="s">
        <v>15368</v>
      </c>
      <c r="F3848" s="67">
        <v>43679</v>
      </c>
      <c r="G3848" s="3">
        <f t="shared" si="598"/>
        <v>8</v>
      </c>
      <c r="H3848" s="3">
        <f t="shared" si="600"/>
        <v>2019</v>
      </c>
      <c r="I3848" s="92">
        <v>0.64583333333333304</v>
      </c>
      <c r="J3848" s="20">
        <f t="shared" si="601"/>
        <v>15</v>
      </c>
      <c r="K3848" s="5" t="str">
        <f t="shared" si="599"/>
        <v>ja</v>
      </c>
      <c r="L3848" s="5" t="s">
        <v>91</v>
      </c>
      <c r="M3848" s="6" t="s">
        <v>74</v>
      </c>
      <c r="N3848" s="5">
        <v>81</v>
      </c>
      <c r="O3848" s="127" t="s">
        <v>75</v>
      </c>
      <c r="P3848" s="127" t="s">
        <v>15369</v>
      </c>
      <c r="R3848" s="6" t="s">
        <v>77</v>
      </c>
      <c r="T3848" s="6" t="s">
        <v>80</v>
      </c>
      <c r="U3848" s="2" t="s">
        <v>74</v>
      </c>
      <c r="V3848" s="2" t="s">
        <v>80</v>
      </c>
      <c r="X3848" s="2">
        <v>349</v>
      </c>
      <c r="Y3848" s="2" t="s">
        <v>81</v>
      </c>
      <c r="Z3848" s="2" t="s">
        <v>82</v>
      </c>
      <c r="AA3848" s="2">
        <v>349</v>
      </c>
      <c r="AB3848" s="2" t="s">
        <v>81</v>
      </c>
      <c r="AC3848" s="2" t="s">
        <v>82</v>
      </c>
      <c r="AD3848" s="2">
        <v>223</v>
      </c>
      <c r="AE3848" s="2" t="s">
        <v>81</v>
      </c>
      <c r="AF3848" s="2" t="s">
        <v>168</v>
      </c>
      <c r="AJ3848" s="2">
        <v>280</v>
      </c>
      <c r="AK3848" s="2" t="s">
        <v>81</v>
      </c>
      <c r="AL3848" s="2" t="s">
        <v>161</v>
      </c>
      <c r="AM3848" s="2">
        <v>280</v>
      </c>
      <c r="AN3848" s="2" t="s">
        <v>81</v>
      </c>
      <c r="AO3848" s="2" t="s">
        <v>161</v>
      </c>
      <c r="AP3848" s="2">
        <v>280</v>
      </c>
      <c r="AQ3848" s="2" t="s">
        <v>83</v>
      </c>
      <c r="AR3848" s="2" t="s">
        <v>161</v>
      </c>
      <c r="AV3848" s="2">
        <v>323</v>
      </c>
      <c r="AW3848" s="2" t="s">
        <v>81</v>
      </c>
      <c r="AX3848" s="2" t="s">
        <v>168</v>
      </c>
      <c r="AY3848" s="2">
        <v>323</v>
      </c>
      <c r="AZ3848" s="2" t="s">
        <v>94</v>
      </c>
      <c r="BA3848" s="2" t="s">
        <v>168</v>
      </c>
      <c r="BB3848" s="2">
        <v>323</v>
      </c>
      <c r="BC3848" s="2" t="s">
        <v>81</v>
      </c>
      <c r="BD3848" s="2" t="s">
        <v>168</v>
      </c>
      <c r="BE3848" s="23" t="str">
        <f t="shared" si="596"/>
        <v>EMF nein</v>
      </c>
      <c r="BF3848" s="23" t="str">
        <f t="shared" si="602"/>
        <v/>
      </c>
      <c r="BG3848" s="23" t="str">
        <f t="shared" si="603"/>
        <v/>
      </c>
      <c r="BH3848" s="23">
        <f t="shared" si="597"/>
        <v>0</v>
      </c>
      <c r="BO3848" s="2" t="s">
        <v>15370</v>
      </c>
      <c r="BP3848" s="3">
        <v>1</v>
      </c>
      <c r="BQ3848" s="2" t="s">
        <v>15371</v>
      </c>
    </row>
    <row r="3849" spans="1:70" ht="16.149999999999999" customHeight="1" x14ac:dyDescent="0.25">
      <c r="A3849" s="1">
        <v>3848</v>
      </c>
      <c r="B3849" s="2" t="s">
        <v>211</v>
      </c>
      <c r="C3849" s="2" t="s">
        <v>5454</v>
      </c>
      <c r="D3849" s="2" t="s">
        <v>206</v>
      </c>
      <c r="E3849" s="2" t="s">
        <v>15372</v>
      </c>
      <c r="F3849" s="67">
        <v>43679</v>
      </c>
      <c r="G3849" s="3">
        <f t="shared" si="598"/>
        <v>8</v>
      </c>
      <c r="H3849" s="3">
        <f t="shared" si="600"/>
        <v>2019</v>
      </c>
      <c r="I3849" s="92">
        <v>0.6875</v>
      </c>
      <c r="J3849" s="20">
        <f t="shared" si="601"/>
        <v>16</v>
      </c>
      <c r="K3849" s="5" t="str">
        <f t="shared" si="599"/>
        <v>ja</v>
      </c>
      <c r="L3849" s="5" t="s">
        <v>91</v>
      </c>
      <c r="M3849" s="6" t="s">
        <v>100</v>
      </c>
      <c r="N3849" s="5">
        <v>53</v>
      </c>
      <c r="O3849" s="127" t="s">
        <v>5139</v>
      </c>
      <c r="P3849" s="127" t="s">
        <v>15373</v>
      </c>
      <c r="R3849" s="6" t="s">
        <v>77</v>
      </c>
      <c r="S3849" s="127" t="s">
        <v>109</v>
      </c>
      <c r="T3849" s="6" t="s">
        <v>202</v>
      </c>
      <c r="U3849" s="2" t="s">
        <v>139</v>
      </c>
      <c r="X3849" s="2">
        <v>519</v>
      </c>
      <c r="Y3849" s="2" t="s">
        <v>81</v>
      </c>
      <c r="Z3849" s="2" t="s">
        <v>84</v>
      </c>
      <c r="AA3849" s="2">
        <v>519</v>
      </c>
      <c r="AB3849" s="2" t="s">
        <v>81</v>
      </c>
      <c r="AC3849" s="2" t="s">
        <v>84</v>
      </c>
      <c r="AD3849" s="2">
        <v>519</v>
      </c>
      <c r="AE3849" s="2" t="s">
        <v>81</v>
      </c>
      <c r="AF3849" s="2" t="s">
        <v>84</v>
      </c>
      <c r="BE3849" s="23" t="str">
        <f t="shared" si="596"/>
        <v>EMF ja</v>
      </c>
      <c r="BF3849" s="23">
        <f t="shared" si="602"/>
        <v>240</v>
      </c>
      <c r="BG3849" s="23" t="str">
        <f t="shared" si="603"/>
        <v>100-499m</v>
      </c>
      <c r="BH3849" s="23">
        <f t="shared" si="597"/>
        <v>1</v>
      </c>
      <c r="BI3849" s="2" t="s">
        <v>162</v>
      </c>
      <c r="BJ3849" s="2">
        <v>240</v>
      </c>
      <c r="BO3849" s="2" t="s">
        <v>15374</v>
      </c>
      <c r="BP3849" s="3">
        <v>1</v>
      </c>
      <c r="BQ3849" s="2" t="s">
        <v>15375</v>
      </c>
    </row>
    <row r="3850" spans="1:70" ht="16.149999999999999" customHeight="1" x14ac:dyDescent="0.25">
      <c r="A3850" s="1">
        <v>3849</v>
      </c>
      <c r="B3850" s="2" t="s">
        <v>211</v>
      </c>
      <c r="C3850" s="2" t="s">
        <v>451</v>
      </c>
      <c r="D3850" s="2" t="s">
        <v>172</v>
      </c>
      <c r="E3850" s="2" t="s">
        <v>13791</v>
      </c>
      <c r="F3850" s="67">
        <v>43679</v>
      </c>
      <c r="G3850" s="3">
        <f t="shared" si="598"/>
        <v>8</v>
      </c>
      <c r="H3850" s="3">
        <f t="shared" si="600"/>
        <v>2019</v>
      </c>
      <c r="I3850" s="92">
        <v>0.82291666666666696</v>
      </c>
      <c r="J3850" s="20">
        <f t="shared" si="601"/>
        <v>19</v>
      </c>
      <c r="K3850" s="5" t="str">
        <f t="shared" si="599"/>
        <v>ja</v>
      </c>
      <c r="L3850" s="5" t="s">
        <v>91</v>
      </c>
      <c r="M3850" s="6" t="s">
        <v>74</v>
      </c>
      <c r="N3850" s="5">
        <v>30</v>
      </c>
      <c r="O3850" s="127" t="s">
        <v>5139</v>
      </c>
      <c r="P3850" s="127" t="s">
        <v>5107</v>
      </c>
      <c r="R3850" s="6" t="s">
        <v>335</v>
      </c>
      <c r="T3850" s="6" t="s">
        <v>80</v>
      </c>
      <c r="U3850" s="2" t="s">
        <v>13613</v>
      </c>
      <c r="X3850" s="2">
        <v>288</v>
      </c>
      <c r="Y3850" s="2" t="s">
        <v>81</v>
      </c>
      <c r="Z3850" s="2" t="s">
        <v>12924</v>
      </c>
      <c r="AD3850" s="2">
        <v>288</v>
      </c>
      <c r="AE3850" s="2" t="s">
        <v>81</v>
      </c>
      <c r="AF3850" s="2" t="s">
        <v>84</v>
      </c>
      <c r="BE3850" s="23" t="str">
        <f t="shared" si="596"/>
        <v>EMF nein</v>
      </c>
      <c r="BF3850" s="23" t="str">
        <f t="shared" si="602"/>
        <v/>
      </c>
      <c r="BG3850" s="23" t="str">
        <f t="shared" si="603"/>
        <v/>
      </c>
      <c r="BH3850" s="23">
        <f t="shared" si="597"/>
        <v>0</v>
      </c>
      <c r="BO3850" s="2" t="s">
        <v>15376</v>
      </c>
      <c r="BP3850" s="3">
        <v>1</v>
      </c>
      <c r="BQ3850" s="2" t="s">
        <v>15377</v>
      </c>
    </row>
    <row r="3851" spans="1:70" ht="16.149999999999999" customHeight="1" x14ac:dyDescent="0.25">
      <c r="A3851" s="1">
        <v>3850</v>
      </c>
      <c r="B3851" s="2" t="s">
        <v>211</v>
      </c>
      <c r="C3851" s="2" t="s">
        <v>6408</v>
      </c>
      <c r="D3851" s="2" t="s">
        <v>296</v>
      </c>
      <c r="E3851" s="2" t="s">
        <v>15378</v>
      </c>
      <c r="F3851" s="67">
        <v>43680</v>
      </c>
      <c r="G3851" s="3">
        <f t="shared" si="598"/>
        <v>8</v>
      </c>
      <c r="H3851" s="3">
        <f t="shared" si="600"/>
        <v>2019</v>
      </c>
      <c r="J3851" s="20" t="str">
        <f t="shared" si="601"/>
        <v/>
      </c>
      <c r="K3851" s="5" t="str">
        <f t="shared" si="599"/>
        <v>ja</v>
      </c>
      <c r="L3851" s="5" t="s">
        <v>73</v>
      </c>
      <c r="M3851" s="6" t="s">
        <v>74</v>
      </c>
      <c r="N3851" s="5">
        <v>32</v>
      </c>
      <c r="O3851" s="127" t="s">
        <v>126</v>
      </c>
      <c r="P3851" s="127" t="s">
        <v>15379</v>
      </c>
      <c r="R3851" s="6" t="s">
        <v>77</v>
      </c>
      <c r="U3851" s="2" t="s">
        <v>100</v>
      </c>
      <c r="V3851" s="2" t="s">
        <v>80</v>
      </c>
      <c r="X3851" s="2">
        <v>1850</v>
      </c>
      <c r="Y3851" s="2" t="s">
        <v>81</v>
      </c>
      <c r="Z3851" s="2" t="s">
        <v>161</v>
      </c>
      <c r="AA3851" s="2">
        <v>1850</v>
      </c>
      <c r="AB3851" s="2" t="s">
        <v>81</v>
      </c>
      <c r="AC3851" s="2" t="s">
        <v>161</v>
      </c>
      <c r="AD3851" s="2">
        <v>1850</v>
      </c>
      <c r="AE3851" s="2" t="s">
        <v>83</v>
      </c>
      <c r="AF3851" s="2" t="s">
        <v>161</v>
      </c>
      <c r="AJ3851" s="2">
        <v>1850</v>
      </c>
      <c r="AK3851" s="2" t="s">
        <v>81</v>
      </c>
      <c r="AL3851" s="2" t="s">
        <v>161</v>
      </c>
      <c r="AM3851" s="2">
        <v>1850</v>
      </c>
      <c r="AN3851" s="2" t="s">
        <v>81</v>
      </c>
      <c r="AO3851" s="2" t="s">
        <v>161</v>
      </c>
      <c r="AP3851" s="2">
        <v>1850</v>
      </c>
      <c r="AQ3851" s="2" t="s">
        <v>83</v>
      </c>
      <c r="AR3851" s="2" t="s">
        <v>161</v>
      </c>
      <c r="AV3851" s="2">
        <v>1850</v>
      </c>
      <c r="AW3851" s="2" t="s">
        <v>81</v>
      </c>
      <c r="AX3851" s="2" t="s">
        <v>161</v>
      </c>
      <c r="AY3851" s="2">
        <v>1850</v>
      </c>
      <c r="AZ3851" s="2" t="s">
        <v>81</v>
      </c>
      <c r="BA3851" s="2" t="s">
        <v>161</v>
      </c>
      <c r="BB3851" s="2">
        <v>1850</v>
      </c>
      <c r="BC3851" s="2" t="s">
        <v>83</v>
      </c>
      <c r="BD3851" s="2" t="s">
        <v>161</v>
      </c>
      <c r="BE3851" s="23" t="str">
        <f t="shared" si="596"/>
        <v>EMF ja</v>
      </c>
      <c r="BF3851" s="23">
        <f t="shared" si="602"/>
        <v>240</v>
      </c>
      <c r="BG3851" s="23" t="str">
        <f t="shared" si="603"/>
        <v>100-499m</v>
      </c>
      <c r="BH3851" s="23">
        <f t="shared" si="597"/>
        <v>1</v>
      </c>
      <c r="BI3851" s="2" t="s">
        <v>15380</v>
      </c>
      <c r="BJ3851" s="2">
        <v>240</v>
      </c>
      <c r="BO3851" s="2" t="s">
        <v>15381</v>
      </c>
      <c r="BP3851" s="3">
        <v>1</v>
      </c>
      <c r="BQ3851" s="2" t="s">
        <v>15382</v>
      </c>
    </row>
    <row r="3852" spans="1:70" ht="16.149999999999999" customHeight="1" x14ac:dyDescent="0.25">
      <c r="A3852" s="1">
        <v>3851</v>
      </c>
      <c r="B3852" s="2" t="s">
        <v>211</v>
      </c>
      <c r="C3852" s="2" t="s">
        <v>1792</v>
      </c>
      <c r="D3852" s="2" t="s">
        <v>364</v>
      </c>
      <c r="E3852" s="2" t="s">
        <v>15383</v>
      </c>
      <c r="F3852" s="67">
        <v>43681</v>
      </c>
      <c r="G3852" s="3">
        <f t="shared" si="598"/>
        <v>8</v>
      </c>
      <c r="H3852" s="3">
        <f t="shared" si="600"/>
        <v>2019</v>
      </c>
      <c r="I3852" s="92">
        <v>0.30208333333333298</v>
      </c>
      <c r="J3852" s="20">
        <f t="shared" si="601"/>
        <v>7</v>
      </c>
      <c r="K3852" s="5" t="str">
        <f t="shared" si="599"/>
        <v>ja</v>
      </c>
      <c r="L3852" s="5" t="s">
        <v>73</v>
      </c>
      <c r="M3852" s="6" t="s">
        <v>74</v>
      </c>
      <c r="N3852" s="5">
        <v>19</v>
      </c>
      <c r="O3852" s="127" t="s">
        <v>126</v>
      </c>
      <c r="P3852" s="127" t="s">
        <v>13763</v>
      </c>
      <c r="R3852" s="6" t="s">
        <v>77</v>
      </c>
      <c r="X3852" s="2">
        <v>634</v>
      </c>
      <c r="Y3852" s="2" t="s">
        <v>83</v>
      </c>
      <c r="Z3852" s="2" t="s">
        <v>161</v>
      </c>
      <c r="AA3852" s="2">
        <v>634</v>
      </c>
      <c r="AB3852" s="2" t="s">
        <v>81</v>
      </c>
      <c r="AC3852" s="2" t="s">
        <v>161</v>
      </c>
      <c r="AD3852" s="2">
        <v>634</v>
      </c>
      <c r="AE3852" s="2" t="s">
        <v>83</v>
      </c>
      <c r="AF3852" s="2" t="s">
        <v>161</v>
      </c>
      <c r="AJ3852" s="2">
        <v>634</v>
      </c>
      <c r="AK3852" s="2" t="s">
        <v>83</v>
      </c>
      <c r="AL3852" s="2" t="s">
        <v>161</v>
      </c>
      <c r="AM3852" s="2">
        <v>634</v>
      </c>
      <c r="AN3852" s="2" t="s">
        <v>81</v>
      </c>
      <c r="AO3852" s="2" t="s">
        <v>161</v>
      </c>
      <c r="AP3852" s="2">
        <v>634</v>
      </c>
      <c r="AQ3852" s="2" t="s">
        <v>83</v>
      </c>
      <c r="AR3852" s="2" t="s">
        <v>161</v>
      </c>
      <c r="AV3852" s="2">
        <v>634</v>
      </c>
      <c r="AW3852" s="2" t="s">
        <v>83</v>
      </c>
      <c r="AX3852" s="2" t="s">
        <v>161</v>
      </c>
      <c r="AY3852" s="2">
        <v>634</v>
      </c>
      <c r="AZ3852" s="2" t="s">
        <v>81</v>
      </c>
      <c r="BA3852" s="2" t="s">
        <v>161</v>
      </c>
      <c r="BB3852" s="2">
        <v>634</v>
      </c>
      <c r="BC3852" s="2" t="s">
        <v>83</v>
      </c>
      <c r="BD3852" s="2" t="s">
        <v>161</v>
      </c>
      <c r="BE3852" s="23" t="str">
        <f t="shared" si="596"/>
        <v>EMF nein</v>
      </c>
      <c r="BF3852" s="23" t="str">
        <f t="shared" si="602"/>
        <v/>
      </c>
      <c r="BG3852" s="23" t="str">
        <f t="shared" si="603"/>
        <v/>
      </c>
      <c r="BH3852" s="23">
        <f t="shared" si="597"/>
        <v>0</v>
      </c>
      <c r="BO3852" s="2" t="s">
        <v>15384</v>
      </c>
      <c r="BP3852" s="3">
        <v>1</v>
      </c>
      <c r="BQ3852" s="2" t="s">
        <v>15385</v>
      </c>
    </row>
    <row r="3853" spans="1:70" ht="16.149999999999999" customHeight="1" x14ac:dyDescent="0.25">
      <c r="A3853" s="1">
        <v>3852</v>
      </c>
      <c r="B3853" s="2" t="s">
        <v>211</v>
      </c>
      <c r="C3853" s="2" t="s">
        <v>15386</v>
      </c>
      <c r="D3853" s="2" t="s">
        <v>158</v>
      </c>
      <c r="E3853" s="2" t="s">
        <v>15387</v>
      </c>
      <c r="F3853" s="67">
        <v>42002</v>
      </c>
      <c r="G3853" s="3">
        <f t="shared" si="598"/>
        <v>12</v>
      </c>
      <c r="H3853" s="3">
        <f t="shared" si="600"/>
        <v>2014</v>
      </c>
      <c r="I3853" s="92">
        <v>0.71180555555555503</v>
      </c>
      <c r="J3853" s="20">
        <f t="shared" si="601"/>
        <v>17</v>
      </c>
      <c r="K3853" s="5" t="str">
        <f t="shared" si="599"/>
        <v>ja</v>
      </c>
      <c r="L3853" s="5" t="s">
        <v>73</v>
      </c>
      <c r="M3853" s="6" t="s">
        <v>74</v>
      </c>
      <c r="O3853" s="127" t="s">
        <v>126</v>
      </c>
      <c r="P3853" s="127" t="s">
        <v>15388</v>
      </c>
      <c r="R3853" s="6" t="s">
        <v>4926</v>
      </c>
      <c r="T3853" s="6" t="s">
        <v>80</v>
      </c>
      <c r="X3853" s="2">
        <v>212</v>
      </c>
      <c r="Y3853" s="2" t="s">
        <v>81</v>
      </c>
      <c r="Z3853" s="2" t="s">
        <v>84</v>
      </c>
      <c r="AA3853" s="2">
        <v>212</v>
      </c>
      <c r="AB3853" s="2" t="s">
        <v>94</v>
      </c>
      <c r="AC3853" s="2" t="s">
        <v>84</v>
      </c>
      <c r="AD3853" s="2">
        <v>212</v>
      </c>
      <c r="AE3853" s="2" t="s">
        <v>83</v>
      </c>
      <c r="AF3853" s="2" t="s">
        <v>84</v>
      </c>
      <c r="AJ3853" s="2">
        <v>184</v>
      </c>
      <c r="AK3853" s="2" t="s">
        <v>81</v>
      </c>
      <c r="AL3853" s="2" t="s">
        <v>84</v>
      </c>
      <c r="AM3853" s="2">
        <v>184</v>
      </c>
      <c r="AN3853" s="2" t="s">
        <v>81</v>
      </c>
      <c r="AO3853" s="2" t="s">
        <v>84</v>
      </c>
      <c r="AP3853" s="2">
        <v>184</v>
      </c>
      <c r="AQ3853" s="2" t="s">
        <v>81</v>
      </c>
      <c r="AR3853" s="2" t="s">
        <v>84</v>
      </c>
      <c r="AY3853" s="2">
        <v>127</v>
      </c>
      <c r="AZ3853" s="2" t="s">
        <v>81</v>
      </c>
      <c r="BA3853" s="2" t="s">
        <v>84</v>
      </c>
      <c r="BE3853" s="23" t="str">
        <f t="shared" si="596"/>
        <v>EMF nein</v>
      </c>
      <c r="BF3853" s="23" t="str">
        <f t="shared" si="602"/>
        <v/>
      </c>
      <c r="BG3853" s="23" t="str">
        <f t="shared" si="603"/>
        <v/>
      </c>
      <c r="BH3853" s="23">
        <f t="shared" si="597"/>
        <v>0</v>
      </c>
      <c r="BO3853" s="2" t="s">
        <v>15389</v>
      </c>
      <c r="BP3853" s="3">
        <v>1</v>
      </c>
      <c r="BQ3853" s="2" t="s">
        <v>15390</v>
      </c>
    </row>
    <row r="3854" spans="1:70" ht="16.149999999999999" customHeight="1" x14ac:dyDescent="0.25">
      <c r="A3854" s="1">
        <v>3853</v>
      </c>
      <c r="B3854" s="2" t="s">
        <v>87</v>
      </c>
      <c r="C3854" s="2" t="s">
        <v>645</v>
      </c>
      <c r="D3854" s="2" t="s">
        <v>71</v>
      </c>
      <c r="E3854" s="2" t="s">
        <v>15391</v>
      </c>
      <c r="F3854" s="67">
        <v>43681</v>
      </c>
      <c r="G3854" s="3">
        <f t="shared" si="598"/>
        <v>8</v>
      </c>
      <c r="H3854" s="3">
        <f t="shared" si="600"/>
        <v>2019</v>
      </c>
      <c r="I3854" s="92">
        <v>0.73611111111111105</v>
      </c>
      <c r="J3854" s="20">
        <f t="shared" si="601"/>
        <v>17</v>
      </c>
      <c r="K3854" s="5" t="str">
        <f t="shared" si="599"/>
        <v>ja</v>
      </c>
      <c r="L3854" s="5" t="s">
        <v>91</v>
      </c>
      <c r="M3854" s="6" t="s">
        <v>74</v>
      </c>
      <c r="N3854" s="5">
        <v>86</v>
      </c>
      <c r="O3854" s="127" t="s">
        <v>126</v>
      </c>
      <c r="P3854" s="127" t="s">
        <v>5951</v>
      </c>
      <c r="R3854" s="6" t="s">
        <v>77</v>
      </c>
      <c r="T3854" s="6" t="s">
        <v>202</v>
      </c>
      <c r="U3854" s="2" t="s">
        <v>74</v>
      </c>
      <c r="V3854" s="5" t="s">
        <v>80</v>
      </c>
      <c r="X3854" s="2">
        <v>662</v>
      </c>
      <c r="Y3854" s="2" t="s">
        <v>81</v>
      </c>
      <c r="Z3854" s="2" t="s">
        <v>161</v>
      </c>
      <c r="AA3854" s="2">
        <v>662</v>
      </c>
      <c r="AB3854" s="2" t="s">
        <v>81</v>
      </c>
      <c r="AC3854" s="2" t="s">
        <v>161</v>
      </c>
      <c r="AD3854" s="2">
        <v>662</v>
      </c>
      <c r="AE3854" s="2" t="s">
        <v>83</v>
      </c>
      <c r="AF3854" s="2" t="s">
        <v>161</v>
      </c>
      <c r="AJ3854" s="2">
        <v>2740</v>
      </c>
      <c r="AK3854" s="2" t="s">
        <v>81</v>
      </c>
      <c r="AL3854" s="2" t="s">
        <v>82</v>
      </c>
      <c r="AM3854" s="2">
        <v>2740</v>
      </c>
      <c r="AN3854" s="2" t="s">
        <v>81</v>
      </c>
      <c r="AO3854" s="2" t="s">
        <v>82</v>
      </c>
      <c r="AP3854" s="2">
        <v>2740</v>
      </c>
      <c r="AQ3854" s="2" t="s">
        <v>83</v>
      </c>
      <c r="AR3854" s="2" t="s">
        <v>82</v>
      </c>
      <c r="AV3854" s="2">
        <v>3030</v>
      </c>
      <c r="AW3854" s="2" t="s">
        <v>83</v>
      </c>
      <c r="AX3854" s="2" t="s">
        <v>82</v>
      </c>
      <c r="AY3854" s="2">
        <v>3030</v>
      </c>
      <c r="AZ3854" s="2" t="s">
        <v>81</v>
      </c>
      <c r="BA3854" s="2" t="s">
        <v>82</v>
      </c>
      <c r="BB3854" s="2">
        <v>3030</v>
      </c>
      <c r="BC3854" s="2" t="s">
        <v>83</v>
      </c>
      <c r="BD3854" s="2" t="s">
        <v>82</v>
      </c>
      <c r="BE3854" s="23" t="str">
        <f t="shared" si="596"/>
        <v>EMF nein</v>
      </c>
      <c r="BF3854" s="23" t="str">
        <f t="shared" si="602"/>
        <v/>
      </c>
      <c r="BG3854" s="23" t="str">
        <f t="shared" si="603"/>
        <v/>
      </c>
      <c r="BH3854" s="23">
        <f t="shared" si="597"/>
        <v>0</v>
      </c>
      <c r="BO3854" s="2" t="s">
        <v>15392</v>
      </c>
      <c r="BP3854" s="3">
        <v>1</v>
      </c>
      <c r="BQ3854" s="2" t="s">
        <v>15393</v>
      </c>
    </row>
    <row r="3855" spans="1:70" ht="16.149999999999999" customHeight="1" x14ac:dyDescent="0.25">
      <c r="A3855" s="1">
        <v>3854</v>
      </c>
      <c r="B3855" s="2" t="s">
        <v>87</v>
      </c>
      <c r="C3855" s="2" t="s">
        <v>747</v>
      </c>
      <c r="D3855" s="2" t="s">
        <v>348</v>
      </c>
      <c r="E3855" s="2" t="s">
        <v>15394</v>
      </c>
      <c r="F3855" s="67">
        <v>43681</v>
      </c>
      <c r="G3855" s="3">
        <f t="shared" si="598"/>
        <v>8</v>
      </c>
      <c r="H3855" s="3">
        <f t="shared" si="600"/>
        <v>2019</v>
      </c>
      <c r="I3855" s="92">
        <v>0.55902777777777801</v>
      </c>
      <c r="J3855" s="20">
        <f t="shared" si="601"/>
        <v>13</v>
      </c>
      <c r="K3855" s="5" t="str">
        <f t="shared" si="599"/>
        <v>ja</v>
      </c>
      <c r="L3855" s="5" t="s">
        <v>91</v>
      </c>
      <c r="M3855" s="6" t="s">
        <v>115</v>
      </c>
      <c r="N3855" s="5">
        <v>78</v>
      </c>
      <c r="O3855" s="127" t="s">
        <v>126</v>
      </c>
      <c r="P3855" s="127" t="s">
        <v>15395</v>
      </c>
      <c r="R3855" s="6" t="s">
        <v>77</v>
      </c>
      <c r="T3855" s="6" t="s">
        <v>80</v>
      </c>
      <c r="X3855" s="2">
        <v>1460</v>
      </c>
      <c r="Y3855" s="2" t="s">
        <v>81</v>
      </c>
      <c r="Z3855" s="2" t="s">
        <v>84</v>
      </c>
      <c r="AD3855" s="2">
        <v>1460</v>
      </c>
      <c r="AE3855" s="2" t="s">
        <v>81</v>
      </c>
      <c r="AF3855" s="2" t="s">
        <v>84</v>
      </c>
      <c r="BE3855" s="23" t="str">
        <f t="shared" si="596"/>
        <v>EMF nein</v>
      </c>
      <c r="BF3855" s="23" t="str">
        <f t="shared" si="602"/>
        <v/>
      </c>
      <c r="BG3855" s="23" t="str">
        <f t="shared" si="603"/>
        <v/>
      </c>
      <c r="BH3855" s="23">
        <f t="shared" si="597"/>
        <v>0</v>
      </c>
      <c r="BO3855" s="2" t="s">
        <v>15396</v>
      </c>
      <c r="BP3855" s="3">
        <v>1</v>
      </c>
      <c r="BQ3855" s="2" t="s">
        <v>15397</v>
      </c>
    </row>
    <row r="3856" spans="1:70" ht="16.149999999999999" customHeight="1" x14ac:dyDescent="0.25">
      <c r="A3856" s="1">
        <v>3855</v>
      </c>
      <c r="B3856" s="2" t="s">
        <v>211</v>
      </c>
      <c r="C3856" s="116" t="s">
        <v>15398</v>
      </c>
      <c r="D3856" s="2" t="s">
        <v>151</v>
      </c>
      <c r="E3856" s="2" t="s">
        <v>15399</v>
      </c>
      <c r="F3856" s="67">
        <v>43682</v>
      </c>
      <c r="G3856" s="3">
        <f t="shared" si="598"/>
        <v>8</v>
      </c>
      <c r="H3856" s="3">
        <f t="shared" si="600"/>
        <v>2019</v>
      </c>
      <c r="I3856" s="92">
        <v>0.46527777777777801</v>
      </c>
      <c r="J3856" s="20">
        <f t="shared" si="601"/>
        <v>11</v>
      </c>
      <c r="K3856" s="5" t="str">
        <f t="shared" si="599"/>
        <v>ja</v>
      </c>
      <c r="L3856" s="5" t="s">
        <v>91</v>
      </c>
      <c r="M3856" s="6" t="s">
        <v>2721</v>
      </c>
      <c r="N3856" s="5">
        <v>64</v>
      </c>
      <c r="O3856" s="127" t="s">
        <v>126</v>
      </c>
      <c r="P3856" s="127" t="s">
        <v>15400</v>
      </c>
      <c r="R3856" s="6" t="s">
        <v>77</v>
      </c>
      <c r="T3856" s="6" t="s">
        <v>80</v>
      </c>
      <c r="V3856" s="2" t="s">
        <v>80</v>
      </c>
      <c r="X3856" s="2">
        <v>1080</v>
      </c>
      <c r="Y3856" s="2" t="s">
        <v>83</v>
      </c>
      <c r="Z3856" s="2" t="s">
        <v>82</v>
      </c>
      <c r="AA3856" s="2">
        <v>1080</v>
      </c>
      <c r="AB3856" s="2" t="s">
        <v>83</v>
      </c>
      <c r="AC3856" s="2" t="s">
        <v>82</v>
      </c>
      <c r="AD3856" s="2">
        <v>1080</v>
      </c>
      <c r="AE3856" s="2" t="s">
        <v>83</v>
      </c>
      <c r="AF3856" s="2" t="s">
        <v>82</v>
      </c>
      <c r="AJ3856" s="2">
        <v>1080</v>
      </c>
      <c r="AK3856" s="2" t="s">
        <v>83</v>
      </c>
      <c r="AL3856" s="2" t="s">
        <v>82</v>
      </c>
      <c r="AM3856" s="2">
        <v>1080</v>
      </c>
      <c r="AN3856" s="2" t="s">
        <v>83</v>
      </c>
      <c r="AO3856" s="2" t="s">
        <v>82</v>
      </c>
      <c r="AP3856" s="2">
        <v>1080</v>
      </c>
      <c r="AQ3856" s="2" t="s">
        <v>83</v>
      </c>
      <c r="AR3856" s="2" t="s">
        <v>82</v>
      </c>
      <c r="AV3856" s="2">
        <v>1400</v>
      </c>
      <c r="AW3856" s="2" t="s">
        <v>81</v>
      </c>
      <c r="AX3856" s="2" t="s">
        <v>168</v>
      </c>
      <c r="AY3856" s="2">
        <v>1400</v>
      </c>
      <c r="AZ3856" s="2" t="s">
        <v>81</v>
      </c>
      <c r="BA3856" s="2" t="s">
        <v>168</v>
      </c>
      <c r="BB3856" s="2">
        <v>1400</v>
      </c>
      <c r="BC3856" s="2" t="s">
        <v>81</v>
      </c>
      <c r="BD3856" s="2" t="s">
        <v>168</v>
      </c>
      <c r="BE3856" s="23" t="str">
        <f t="shared" si="596"/>
        <v>EMF nein</v>
      </c>
      <c r="BF3856" s="23" t="str">
        <f t="shared" si="602"/>
        <v/>
      </c>
      <c r="BG3856" s="23" t="str">
        <f t="shared" si="603"/>
        <v/>
      </c>
      <c r="BH3856" s="23">
        <f t="shared" si="597"/>
        <v>0</v>
      </c>
      <c r="BO3856" s="2" t="s">
        <v>15401</v>
      </c>
      <c r="BP3856" s="3">
        <v>1</v>
      </c>
      <c r="BQ3856" s="2" t="s">
        <v>15402</v>
      </c>
    </row>
    <row r="3857" spans="1:69" ht="16.149999999999999" customHeight="1" x14ac:dyDescent="0.25">
      <c r="A3857" s="1">
        <v>3856</v>
      </c>
      <c r="B3857" s="2" t="s">
        <v>211</v>
      </c>
      <c r="C3857" s="2" t="s">
        <v>8081</v>
      </c>
      <c r="D3857" s="2" t="s">
        <v>137</v>
      </c>
      <c r="E3857" s="2" t="s">
        <v>2743</v>
      </c>
      <c r="F3857" s="67">
        <v>43684</v>
      </c>
      <c r="G3857" s="3">
        <f t="shared" si="598"/>
        <v>8</v>
      </c>
      <c r="H3857" s="3">
        <f t="shared" si="600"/>
        <v>2019</v>
      </c>
      <c r="I3857" s="92">
        <v>0.27083333333333298</v>
      </c>
      <c r="J3857" s="20">
        <f t="shared" si="601"/>
        <v>6</v>
      </c>
      <c r="K3857" s="5" t="str">
        <f t="shared" si="599"/>
        <v>ja</v>
      </c>
      <c r="L3857" s="5" t="s">
        <v>91</v>
      </c>
      <c r="M3857" s="6" t="s">
        <v>74</v>
      </c>
      <c r="N3857" s="5">
        <v>22</v>
      </c>
      <c r="O3857" s="127" t="s">
        <v>126</v>
      </c>
      <c r="P3857" s="127" t="s">
        <v>15403</v>
      </c>
      <c r="R3857" s="6" t="s">
        <v>77</v>
      </c>
      <c r="T3857" s="6" t="s">
        <v>80</v>
      </c>
      <c r="U3857" s="2" t="s">
        <v>139</v>
      </c>
      <c r="V3857" s="5" t="s">
        <v>80</v>
      </c>
      <c r="X3857" s="2">
        <v>200</v>
      </c>
      <c r="Y3857" s="2" t="s">
        <v>83</v>
      </c>
      <c r="Z3857" s="2" t="s">
        <v>84</v>
      </c>
      <c r="AA3857" s="2">
        <v>200</v>
      </c>
      <c r="AB3857" s="2" t="s">
        <v>81</v>
      </c>
      <c r="AC3857" s="2" t="s">
        <v>84</v>
      </c>
      <c r="AD3857" s="2">
        <v>200</v>
      </c>
      <c r="AE3857" s="2" t="s">
        <v>83</v>
      </c>
      <c r="AF3857" s="2" t="s">
        <v>84</v>
      </c>
      <c r="AJ3857" s="2">
        <v>348</v>
      </c>
      <c r="AK3857" s="2" t="s">
        <v>81</v>
      </c>
      <c r="AL3857" s="2" t="s">
        <v>168</v>
      </c>
      <c r="AM3857" s="2">
        <v>348</v>
      </c>
      <c r="AN3857" s="2" t="s">
        <v>81</v>
      </c>
      <c r="AO3857" s="2" t="s">
        <v>168</v>
      </c>
      <c r="AP3857" s="2">
        <v>348</v>
      </c>
      <c r="AQ3857" s="2" t="s">
        <v>81</v>
      </c>
      <c r="AR3857" s="2" t="s">
        <v>168</v>
      </c>
      <c r="AV3857" s="2">
        <v>580</v>
      </c>
      <c r="AW3857" s="2" t="s">
        <v>81</v>
      </c>
      <c r="AX3857" s="2" t="s">
        <v>161</v>
      </c>
      <c r="AY3857" s="2">
        <v>580</v>
      </c>
      <c r="AZ3857" s="2" t="s">
        <v>81</v>
      </c>
      <c r="BA3857" s="2" t="s">
        <v>161</v>
      </c>
      <c r="BB3857" s="2">
        <v>580</v>
      </c>
      <c r="BC3857" s="2" t="s">
        <v>81</v>
      </c>
      <c r="BD3857" s="2" t="s">
        <v>161</v>
      </c>
      <c r="BE3857" s="23" t="str">
        <f t="shared" si="596"/>
        <v>EMF ja</v>
      </c>
      <c r="BF3857" s="23">
        <f t="shared" si="602"/>
        <v>10</v>
      </c>
      <c r="BG3857" s="23" t="str">
        <f t="shared" si="603"/>
        <v>&lt;100m</v>
      </c>
      <c r="BH3857" s="23">
        <f t="shared" si="597"/>
        <v>3</v>
      </c>
      <c r="BI3857" s="2" t="s">
        <v>162</v>
      </c>
      <c r="BJ3857" s="2">
        <v>10</v>
      </c>
      <c r="BK3857" s="2" t="s">
        <v>162</v>
      </c>
      <c r="BL3857" s="2">
        <v>20</v>
      </c>
      <c r="BM3857" s="2" t="s">
        <v>3244</v>
      </c>
      <c r="BN3857" s="2">
        <v>30</v>
      </c>
      <c r="BO3857" s="2" t="s">
        <v>15404</v>
      </c>
      <c r="BP3857" s="3">
        <v>1</v>
      </c>
      <c r="BQ3857" s="2" t="s">
        <v>15405</v>
      </c>
    </row>
    <row r="3858" spans="1:69" ht="16.149999999999999" customHeight="1" x14ac:dyDescent="0.25">
      <c r="A3858" s="1">
        <v>3857</v>
      </c>
      <c r="B3858" s="2" t="s">
        <v>211</v>
      </c>
      <c r="C3858" s="2" t="s">
        <v>13051</v>
      </c>
      <c r="D3858" s="2" t="s">
        <v>158</v>
      </c>
      <c r="E3858" s="2" t="s">
        <v>13831</v>
      </c>
      <c r="F3858" s="67">
        <v>43684</v>
      </c>
      <c r="G3858" s="3">
        <f t="shared" si="598"/>
        <v>8</v>
      </c>
      <c r="H3858" s="3">
        <f t="shared" si="600"/>
        <v>2019</v>
      </c>
      <c r="J3858" s="20" t="str">
        <f t="shared" si="601"/>
        <v/>
      </c>
      <c r="K3858" s="5" t="str">
        <f t="shared" si="599"/>
        <v>ja</v>
      </c>
      <c r="L3858" s="5" t="s">
        <v>91</v>
      </c>
      <c r="M3858" s="6" t="s">
        <v>74</v>
      </c>
      <c r="N3858" s="5">
        <v>21</v>
      </c>
      <c r="O3858" s="127" t="s">
        <v>126</v>
      </c>
      <c r="P3858" s="127" t="s">
        <v>15406</v>
      </c>
      <c r="R3858" s="6" t="s">
        <v>464</v>
      </c>
      <c r="S3858" s="5" t="s">
        <v>4326</v>
      </c>
      <c r="T3858" s="6" t="s">
        <v>202</v>
      </c>
      <c r="V3858" s="2" t="s">
        <v>80</v>
      </c>
      <c r="X3858" s="2">
        <v>760</v>
      </c>
      <c r="Y3858" s="2" t="s">
        <v>81</v>
      </c>
      <c r="Z3858" s="2" t="s">
        <v>82</v>
      </c>
      <c r="AA3858" s="2">
        <v>760</v>
      </c>
      <c r="AB3858" s="2" t="s">
        <v>81</v>
      </c>
      <c r="AC3858" s="2" t="s">
        <v>82</v>
      </c>
      <c r="AD3858" s="2">
        <v>760</v>
      </c>
      <c r="AE3858" s="2" t="s">
        <v>83</v>
      </c>
      <c r="AF3858" s="2" t="s">
        <v>82</v>
      </c>
      <c r="AJ3858" s="2">
        <v>760</v>
      </c>
      <c r="AK3858" s="2" t="s">
        <v>81</v>
      </c>
      <c r="AL3858" s="2" t="s">
        <v>82</v>
      </c>
      <c r="AM3858" s="2">
        <v>760</v>
      </c>
      <c r="AN3858" s="2" t="s">
        <v>81</v>
      </c>
      <c r="AO3858" s="2" t="s">
        <v>82</v>
      </c>
      <c r="AP3858" s="2">
        <v>760</v>
      </c>
      <c r="AQ3858" s="2" t="s">
        <v>83</v>
      </c>
      <c r="AR3858" s="2" t="s">
        <v>82</v>
      </c>
      <c r="AV3858" s="2">
        <v>570</v>
      </c>
      <c r="AW3858" s="2" t="s">
        <v>81</v>
      </c>
      <c r="AX3858" s="2" t="s">
        <v>82</v>
      </c>
      <c r="BE3858" s="23" t="str">
        <f t="shared" si="596"/>
        <v>EMF nein</v>
      </c>
      <c r="BF3858" s="23" t="str">
        <f t="shared" si="602"/>
        <v/>
      </c>
      <c r="BG3858" s="23" t="str">
        <f t="shared" si="603"/>
        <v/>
      </c>
      <c r="BH3858" s="23">
        <f t="shared" si="597"/>
        <v>0</v>
      </c>
      <c r="BO3858" s="2" t="s">
        <v>15407</v>
      </c>
      <c r="BP3858" s="3">
        <v>1</v>
      </c>
      <c r="BQ3858" s="2" t="s">
        <v>15408</v>
      </c>
    </row>
    <row r="3859" spans="1:69" ht="16.149999999999999" customHeight="1" x14ac:dyDescent="0.25">
      <c r="A3859" s="1">
        <v>3858</v>
      </c>
      <c r="B3859" s="2" t="s">
        <v>69</v>
      </c>
      <c r="C3859" s="2" t="s">
        <v>212</v>
      </c>
      <c r="D3859" s="2" t="s">
        <v>71</v>
      </c>
      <c r="E3859" s="2" t="s">
        <v>5230</v>
      </c>
      <c r="F3859" s="67">
        <v>43684</v>
      </c>
      <c r="G3859" s="3">
        <f t="shared" si="598"/>
        <v>8</v>
      </c>
      <c r="H3859" s="3">
        <f t="shared" si="600"/>
        <v>2019</v>
      </c>
      <c r="I3859" s="92">
        <v>0.37152777777777801</v>
      </c>
      <c r="J3859" s="20">
        <f t="shared" si="601"/>
        <v>8</v>
      </c>
      <c r="K3859" s="5" t="str">
        <f t="shared" si="599"/>
        <v>ja</v>
      </c>
      <c r="L3859" s="5" t="s">
        <v>91</v>
      </c>
      <c r="M3859" s="6" t="s">
        <v>139</v>
      </c>
      <c r="N3859" s="5">
        <v>60</v>
      </c>
      <c r="O3859" s="127" t="s">
        <v>5139</v>
      </c>
      <c r="P3859" s="127" t="s">
        <v>15409</v>
      </c>
      <c r="R3859" s="6" t="s">
        <v>789</v>
      </c>
      <c r="T3859" s="6" t="s">
        <v>80</v>
      </c>
      <c r="BE3859" s="23" t="str">
        <f t="shared" si="596"/>
        <v>EMF nein</v>
      </c>
      <c r="BF3859" s="23" t="str">
        <f t="shared" si="602"/>
        <v/>
      </c>
      <c r="BG3859" s="23" t="str">
        <f t="shared" si="603"/>
        <v/>
      </c>
      <c r="BH3859" s="23">
        <f t="shared" si="597"/>
        <v>0</v>
      </c>
      <c r="BO3859" s="2" t="s">
        <v>15410</v>
      </c>
      <c r="BP3859" s="3">
        <v>1</v>
      </c>
      <c r="BQ3859" s="2" t="s">
        <v>15411</v>
      </c>
    </row>
    <row r="3860" spans="1:69" ht="16.149999999999999" customHeight="1" x14ac:dyDescent="0.25">
      <c r="A3860" s="1">
        <v>3859</v>
      </c>
      <c r="B3860" s="2" t="s">
        <v>211</v>
      </c>
      <c r="C3860" s="2" t="s">
        <v>9389</v>
      </c>
      <c r="D3860" s="2" t="s">
        <v>137</v>
      </c>
      <c r="E3860" s="2" t="s">
        <v>15412</v>
      </c>
      <c r="F3860" s="67">
        <v>43684</v>
      </c>
      <c r="G3860" s="3">
        <f t="shared" si="598"/>
        <v>8</v>
      </c>
      <c r="H3860" s="3">
        <f t="shared" si="600"/>
        <v>2019</v>
      </c>
      <c r="I3860" s="92">
        <v>0.38541666666666702</v>
      </c>
      <c r="J3860" s="20">
        <f t="shared" si="601"/>
        <v>9</v>
      </c>
      <c r="K3860" s="5" t="str">
        <f t="shared" si="599"/>
        <v>ja</v>
      </c>
      <c r="L3860" s="5" t="s">
        <v>73</v>
      </c>
      <c r="M3860" s="6" t="s">
        <v>74</v>
      </c>
      <c r="N3860" s="5">
        <v>30</v>
      </c>
      <c r="O3860" s="127" t="s">
        <v>75</v>
      </c>
      <c r="P3860" s="127" t="s">
        <v>15413</v>
      </c>
      <c r="R3860" s="6" t="s">
        <v>789</v>
      </c>
      <c r="V3860" s="2" t="s">
        <v>80</v>
      </c>
      <c r="X3860" s="2">
        <v>400</v>
      </c>
      <c r="Y3860" s="2" t="s">
        <v>81</v>
      </c>
      <c r="Z3860" s="2" t="s">
        <v>168</v>
      </c>
      <c r="AA3860" s="2">
        <v>400</v>
      </c>
      <c r="AB3860" s="2" t="s">
        <v>81</v>
      </c>
      <c r="AC3860" s="2" t="s">
        <v>168</v>
      </c>
      <c r="AD3860" s="2">
        <v>400</v>
      </c>
      <c r="AE3860" s="2" t="s">
        <v>83</v>
      </c>
      <c r="AF3860" s="2" t="s">
        <v>168</v>
      </c>
      <c r="AJ3860" s="2">
        <v>250</v>
      </c>
      <c r="AK3860" s="2" t="s">
        <v>81</v>
      </c>
      <c r="AL3860" s="2" t="s">
        <v>161</v>
      </c>
      <c r="AP3860" s="2">
        <v>250</v>
      </c>
      <c r="AQ3860" s="2" t="s">
        <v>81</v>
      </c>
      <c r="AR3860" s="2" t="s">
        <v>161</v>
      </c>
      <c r="AV3860" s="2">
        <v>400</v>
      </c>
      <c r="AW3860" s="2" t="s">
        <v>81</v>
      </c>
      <c r="AX3860" s="2" t="s">
        <v>168</v>
      </c>
      <c r="AY3860" s="2">
        <v>400</v>
      </c>
      <c r="AZ3860" s="2" t="s">
        <v>81</v>
      </c>
      <c r="BA3860" s="2" t="s">
        <v>168</v>
      </c>
      <c r="BB3860" s="2">
        <v>400</v>
      </c>
      <c r="BC3860" s="2" t="s">
        <v>83</v>
      </c>
      <c r="BD3860" s="2" t="s">
        <v>168</v>
      </c>
      <c r="BE3860" s="23" t="str">
        <f t="shared" si="596"/>
        <v>EMF nein</v>
      </c>
      <c r="BF3860" s="23" t="str">
        <f t="shared" si="602"/>
        <v/>
      </c>
      <c r="BG3860" s="23" t="str">
        <f t="shared" si="603"/>
        <v/>
      </c>
      <c r="BH3860" s="23">
        <f t="shared" si="597"/>
        <v>0</v>
      </c>
      <c r="BO3860" s="2" t="s">
        <v>15414</v>
      </c>
      <c r="BP3860" s="3">
        <v>1</v>
      </c>
      <c r="BQ3860" s="2" t="s">
        <v>15415</v>
      </c>
    </row>
    <row r="3861" spans="1:69" ht="16.149999999999999" customHeight="1" x14ac:dyDescent="0.25">
      <c r="A3861" s="1">
        <v>3860</v>
      </c>
      <c r="B3861" s="2" t="s">
        <v>135</v>
      </c>
      <c r="C3861" s="2" t="s">
        <v>540</v>
      </c>
      <c r="D3861" s="2" t="s">
        <v>124</v>
      </c>
      <c r="E3861" s="2" t="s">
        <v>15416</v>
      </c>
      <c r="F3861" s="67">
        <v>43685</v>
      </c>
      <c r="G3861" s="3">
        <f t="shared" si="598"/>
        <v>8</v>
      </c>
      <c r="H3861" s="3">
        <f t="shared" si="600"/>
        <v>2019</v>
      </c>
      <c r="I3861" s="92">
        <v>0.69444444444444398</v>
      </c>
      <c r="J3861" s="20">
        <f t="shared" si="601"/>
        <v>16</v>
      </c>
      <c r="K3861" s="5" t="str">
        <f t="shared" si="599"/>
        <v>ja</v>
      </c>
      <c r="L3861" s="5" t="s">
        <v>91</v>
      </c>
      <c r="M3861" s="6" t="s">
        <v>139</v>
      </c>
      <c r="N3861" s="5">
        <v>25</v>
      </c>
      <c r="O3861" s="127" t="s">
        <v>75</v>
      </c>
      <c r="P3861" s="127" t="s">
        <v>15417</v>
      </c>
      <c r="R3861" s="6" t="s">
        <v>335</v>
      </c>
      <c r="U3861" s="2" t="s">
        <v>74</v>
      </c>
      <c r="X3861" s="2">
        <v>190</v>
      </c>
      <c r="Y3861" s="2" t="s">
        <v>81</v>
      </c>
      <c r="Z3861" s="2" t="s">
        <v>168</v>
      </c>
      <c r="AD3861" s="2">
        <v>190</v>
      </c>
      <c r="AE3861" s="2" t="s">
        <v>81</v>
      </c>
      <c r="AF3861" s="2" t="s">
        <v>168</v>
      </c>
      <c r="AJ3861" s="2">
        <v>190</v>
      </c>
      <c r="AK3861" s="2" t="s">
        <v>81</v>
      </c>
      <c r="AL3861" s="2" t="s">
        <v>168</v>
      </c>
      <c r="AP3861" s="2">
        <v>190</v>
      </c>
      <c r="AQ3861" s="2" t="s">
        <v>81</v>
      </c>
      <c r="AR3861" s="2" t="s">
        <v>168</v>
      </c>
      <c r="BE3861" s="23" t="str">
        <f t="shared" si="596"/>
        <v>EMF nein</v>
      </c>
      <c r="BF3861" s="23" t="str">
        <f t="shared" si="602"/>
        <v/>
      </c>
      <c r="BG3861" s="23" t="str">
        <f t="shared" si="603"/>
        <v/>
      </c>
      <c r="BH3861" s="23">
        <f t="shared" si="597"/>
        <v>0</v>
      </c>
      <c r="BO3861" s="2" t="s">
        <v>15418</v>
      </c>
      <c r="BP3861" s="3">
        <v>1</v>
      </c>
      <c r="BQ3861" s="2" t="s">
        <v>15419</v>
      </c>
    </row>
    <row r="3862" spans="1:69" ht="16.149999999999999" customHeight="1" x14ac:dyDescent="0.25">
      <c r="A3862" s="1">
        <v>3861</v>
      </c>
      <c r="B3862" s="2" t="s">
        <v>211</v>
      </c>
      <c r="C3862" s="2" t="s">
        <v>15420</v>
      </c>
      <c r="D3862" s="2" t="s">
        <v>151</v>
      </c>
      <c r="E3862" s="2" t="s">
        <v>15421</v>
      </c>
      <c r="F3862" s="67">
        <v>43685</v>
      </c>
      <c r="G3862" s="3">
        <f t="shared" si="598"/>
        <v>8</v>
      </c>
      <c r="H3862" s="3">
        <f t="shared" si="600"/>
        <v>2019</v>
      </c>
      <c r="I3862" s="92">
        <v>0.74652777777777801</v>
      </c>
      <c r="J3862" s="20">
        <f t="shared" si="601"/>
        <v>17</v>
      </c>
      <c r="K3862" s="5" t="str">
        <f t="shared" si="599"/>
        <v>ja</v>
      </c>
      <c r="L3862" s="5" t="s">
        <v>73</v>
      </c>
      <c r="M3862" s="6" t="s">
        <v>74</v>
      </c>
      <c r="N3862" s="5">
        <v>52</v>
      </c>
      <c r="O3862" s="127" t="s">
        <v>5139</v>
      </c>
      <c r="P3862" s="127" t="s">
        <v>4987</v>
      </c>
      <c r="R3862" s="6" t="s">
        <v>77</v>
      </c>
      <c r="U3862" s="2" t="s">
        <v>115</v>
      </c>
      <c r="V3862" s="2" t="s">
        <v>80</v>
      </c>
      <c r="AA3862" s="2">
        <v>94</v>
      </c>
      <c r="AB3862" s="2" t="s">
        <v>94</v>
      </c>
      <c r="AC3862" s="2" t="s">
        <v>82</v>
      </c>
      <c r="AD3862" s="2">
        <v>94</v>
      </c>
      <c r="AE3862" s="2" t="s">
        <v>81</v>
      </c>
      <c r="AF3862" s="2" t="s">
        <v>82</v>
      </c>
      <c r="BE3862" s="23" t="str">
        <f t="shared" si="596"/>
        <v>EMF nein</v>
      </c>
      <c r="BF3862" s="23" t="str">
        <f t="shared" si="602"/>
        <v/>
      </c>
      <c r="BG3862" s="23" t="str">
        <f t="shared" si="603"/>
        <v/>
      </c>
      <c r="BH3862" s="23">
        <f t="shared" si="597"/>
        <v>0</v>
      </c>
      <c r="BO3862" s="2" t="s">
        <v>15422</v>
      </c>
      <c r="BP3862" s="3">
        <v>1</v>
      </c>
      <c r="BQ3862" s="2" t="s">
        <v>15423</v>
      </c>
    </row>
    <row r="3863" spans="1:69" ht="16.149999999999999" customHeight="1" x14ac:dyDescent="0.25">
      <c r="A3863" s="1">
        <v>3862</v>
      </c>
      <c r="B3863" s="2" t="s">
        <v>211</v>
      </c>
      <c r="C3863" s="2" t="s">
        <v>770</v>
      </c>
      <c r="D3863" s="2" t="s">
        <v>371</v>
      </c>
      <c r="E3863" s="2" t="s">
        <v>5471</v>
      </c>
      <c r="F3863" s="67">
        <v>43685</v>
      </c>
      <c r="G3863" s="3">
        <f t="shared" si="598"/>
        <v>8</v>
      </c>
      <c r="H3863" s="3">
        <f t="shared" si="600"/>
        <v>2019</v>
      </c>
      <c r="I3863" s="92">
        <v>0.54861111111111105</v>
      </c>
      <c r="J3863" s="20">
        <f t="shared" si="601"/>
        <v>13</v>
      </c>
      <c r="K3863" s="5" t="str">
        <f t="shared" si="599"/>
        <v>ja</v>
      </c>
      <c r="L3863" s="5" t="s">
        <v>73</v>
      </c>
      <c r="M3863" s="6" t="s">
        <v>74</v>
      </c>
      <c r="N3863" s="5">
        <v>40</v>
      </c>
      <c r="O3863" s="127" t="s">
        <v>5139</v>
      </c>
      <c r="P3863" s="127" t="s">
        <v>4987</v>
      </c>
      <c r="R3863" s="6" t="s">
        <v>77</v>
      </c>
      <c r="U3863" s="2" t="s">
        <v>115</v>
      </c>
      <c r="V3863" s="2" t="s">
        <v>80</v>
      </c>
      <c r="X3863" s="2">
        <v>85</v>
      </c>
      <c r="Y3863" s="2" t="s">
        <v>81</v>
      </c>
      <c r="Z3863" s="2" t="s">
        <v>84</v>
      </c>
      <c r="AD3863" s="2">
        <v>85</v>
      </c>
      <c r="AE3863" s="2" t="s">
        <v>81</v>
      </c>
      <c r="AF3863" s="2" t="s">
        <v>84</v>
      </c>
      <c r="AJ3863" s="2">
        <v>240</v>
      </c>
      <c r="AK3863" s="2" t="s">
        <v>81</v>
      </c>
      <c r="AL3863" s="2" t="s">
        <v>168</v>
      </c>
      <c r="AM3863" s="2">
        <v>240</v>
      </c>
      <c r="AN3863" s="2" t="s">
        <v>81</v>
      </c>
      <c r="AO3863" s="2" t="s">
        <v>168</v>
      </c>
      <c r="AP3863" s="2">
        <v>240</v>
      </c>
      <c r="AQ3863" s="2" t="s">
        <v>81</v>
      </c>
      <c r="AR3863" s="2" t="s">
        <v>168</v>
      </c>
      <c r="BE3863" s="23" t="str">
        <f t="shared" si="596"/>
        <v>EMF nein</v>
      </c>
      <c r="BF3863" s="23" t="str">
        <f t="shared" si="602"/>
        <v/>
      </c>
      <c r="BG3863" s="23" t="str">
        <f t="shared" si="603"/>
        <v/>
      </c>
      <c r="BH3863" s="23">
        <f t="shared" si="597"/>
        <v>0</v>
      </c>
      <c r="BO3863" s="2" t="s">
        <v>15424</v>
      </c>
      <c r="BP3863" s="3">
        <v>1</v>
      </c>
      <c r="BQ3863" s="2" t="s">
        <v>15425</v>
      </c>
    </row>
    <row r="3864" spans="1:69" ht="16.149999999999999" customHeight="1" x14ac:dyDescent="0.25">
      <c r="A3864" s="1">
        <v>3863</v>
      </c>
      <c r="B3864" s="2" t="s">
        <v>87</v>
      </c>
      <c r="C3864" s="2" t="s">
        <v>2747</v>
      </c>
      <c r="D3864" s="2" t="s">
        <v>124</v>
      </c>
      <c r="E3864" s="2" t="s">
        <v>15426</v>
      </c>
      <c r="F3864" s="67">
        <v>43685</v>
      </c>
      <c r="G3864" s="3">
        <f t="shared" si="598"/>
        <v>8</v>
      </c>
      <c r="H3864" s="3">
        <f t="shared" si="600"/>
        <v>2019</v>
      </c>
      <c r="I3864" s="92">
        <v>0.78472222222222199</v>
      </c>
      <c r="J3864" s="20">
        <f t="shared" si="601"/>
        <v>18</v>
      </c>
      <c r="K3864" s="5" t="str">
        <f t="shared" si="599"/>
        <v>ja</v>
      </c>
      <c r="L3864" s="5" t="s">
        <v>91</v>
      </c>
      <c r="M3864" s="6" t="s">
        <v>11554</v>
      </c>
      <c r="N3864" s="5">
        <v>80</v>
      </c>
      <c r="O3864" s="127" t="s">
        <v>5139</v>
      </c>
      <c r="P3864" s="127" t="s">
        <v>15427</v>
      </c>
      <c r="R3864" s="6" t="s">
        <v>77</v>
      </c>
      <c r="U3864" s="2" t="s">
        <v>208</v>
      </c>
      <c r="V3864" s="2" t="s">
        <v>80</v>
      </c>
      <c r="X3864" s="2">
        <v>496</v>
      </c>
      <c r="Y3864" s="2" t="s">
        <v>81</v>
      </c>
      <c r="Z3864" s="2" t="s">
        <v>168</v>
      </c>
      <c r="AA3864" s="2">
        <v>496</v>
      </c>
      <c r="AB3864" s="2" t="s">
        <v>81</v>
      </c>
      <c r="AC3864" s="2" t="s">
        <v>168</v>
      </c>
      <c r="AD3864" s="2">
        <v>496</v>
      </c>
      <c r="AE3864" s="2" t="s">
        <v>81</v>
      </c>
      <c r="AF3864" s="2" t="s">
        <v>168</v>
      </c>
      <c r="AJ3864" s="2">
        <v>496</v>
      </c>
      <c r="AK3864" s="2" t="s">
        <v>81</v>
      </c>
      <c r="AL3864" s="2" t="s">
        <v>168</v>
      </c>
      <c r="AM3864" s="2">
        <v>496</v>
      </c>
      <c r="AN3864" s="2" t="s">
        <v>81</v>
      </c>
      <c r="AO3864" s="2" t="s">
        <v>168</v>
      </c>
      <c r="AP3864" s="2">
        <v>496</v>
      </c>
      <c r="AQ3864" s="2" t="s">
        <v>81</v>
      </c>
      <c r="AR3864" s="2" t="s">
        <v>168</v>
      </c>
      <c r="BE3864" s="23" t="str">
        <f t="shared" si="596"/>
        <v>EMF nein</v>
      </c>
      <c r="BF3864" s="23" t="str">
        <f t="shared" si="602"/>
        <v/>
      </c>
      <c r="BG3864" s="23" t="str">
        <f t="shared" si="603"/>
        <v/>
      </c>
      <c r="BH3864" s="23">
        <f t="shared" si="597"/>
        <v>0</v>
      </c>
      <c r="BP3864" s="3">
        <v>1</v>
      </c>
      <c r="BQ3864" s="2" t="s">
        <v>15428</v>
      </c>
    </row>
    <row r="3865" spans="1:69" ht="16.149999999999999" customHeight="1" x14ac:dyDescent="0.25">
      <c r="A3865" s="1">
        <v>3864</v>
      </c>
      <c r="B3865" s="2" t="s">
        <v>211</v>
      </c>
      <c r="C3865" s="2" t="s">
        <v>7638</v>
      </c>
      <c r="D3865" s="2" t="s">
        <v>2334</v>
      </c>
      <c r="E3865" s="2" t="s">
        <v>15429</v>
      </c>
      <c r="F3865" s="67">
        <v>43675</v>
      </c>
      <c r="G3865" s="3">
        <f t="shared" si="598"/>
        <v>7</v>
      </c>
      <c r="H3865" s="3">
        <f t="shared" si="600"/>
        <v>2019</v>
      </c>
      <c r="I3865" s="92">
        <v>0.77083333333333304</v>
      </c>
      <c r="J3865" s="20">
        <f t="shared" si="601"/>
        <v>18</v>
      </c>
      <c r="K3865" s="5" t="str">
        <f t="shared" si="599"/>
        <v>ja</v>
      </c>
      <c r="L3865" s="5" t="s">
        <v>91</v>
      </c>
      <c r="M3865" s="6" t="s">
        <v>74</v>
      </c>
      <c r="O3865" s="127" t="s">
        <v>140</v>
      </c>
      <c r="P3865" s="127" t="s">
        <v>15430</v>
      </c>
      <c r="R3865" s="6" t="s">
        <v>77</v>
      </c>
      <c r="T3865" s="6" t="s">
        <v>80</v>
      </c>
      <c r="X3865" s="2">
        <v>640</v>
      </c>
      <c r="Y3865" s="2" t="s">
        <v>83</v>
      </c>
      <c r="Z3865" s="2" t="s">
        <v>84</v>
      </c>
      <c r="AA3865" s="2">
        <v>640</v>
      </c>
      <c r="AB3865" s="2" t="s">
        <v>94</v>
      </c>
      <c r="AC3865" s="2" t="s">
        <v>84</v>
      </c>
      <c r="AD3865" s="2">
        <v>640</v>
      </c>
      <c r="AE3865" s="2" t="s">
        <v>83</v>
      </c>
      <c r="AF3865" s="2" t="s">
        <v>84</v>
      </c>
      <c r="AJ3865" s="2">
        <v>640</v>
      </c>
      <c r="AK3865" s="2" t="s">
        <v>83</v>
      </c>
      <c r="AL3865" s="2" t="s">
        <v>84</v>
      </c>
      <c r="AM3865" s="2">
        <v>640</v>
      </c>
      <c r="AN3865" s="2" t="s">
        <v>94</v>
      </c>
      <c r="AO3865" s="2" t="s">
        <v>84</v>
      </c>
      <c r="AP3865" s="2">
        <v>640</v>
      </c>
      <c r="AQ3865" s="2" t="s">
        <v>83</v>
      </c>
      <c r="AR3865" s="2" t="s">
        <v>84</v>
      </c>
      <c r="BE3865" s="23" t="str">
        <f t="shared" si="596"/>
        <v>EMF nein</v>
      </c>
      <c r="BF3865" s="23" t="str">
        <f t="shared" si="602"/>
        <v/>
      </c>
      <c r="BG3865" s="23" t="str">
        <f t="shared" si="603"/>
        <v/>
      </c>
      <c r="BH3865" s="23">
        <f t="shared" si="597"/>
        <v>0</v>
      </c>
      <c r="BO3865" s="93" t="s">
        <v>15431</v>
      </c>
      <c r="BP3865" s="3">
        <v>1</v>
      </c>
      <c r="BQ3865" s="2" t="s">
        <v>15432</v>
      </c>
    </row>
    <row r="3866" spans="1:69" ht="16.149999999999999" customHeight="1" x14ac:dyDescent="0.25">
      <c r="A3866" s="1">
        <v>3865</v>
      </c>
      <c r="B3866" s="2" t="s">
        <v>211</v>
      </c>
      <c r="C3866" s="2" t="s">
        <v>323</v>
      </c>
      <c r="D3866" s="2" t="s">
        <v>124</v>
      </c>
      <c r="E3866" s="2" t="s">
        <v>15294</v>
      </c>
      <c r="F3866" s="67">
        <v>43677</v>
      </c>
      <c r="G3866" s="3">
        <f t="shared" si="598"/>
        <v>7</v>
      </c>
      <c r="H3866" s="3">
        <f t="shared" si="600"/>
        <v>2019</v>
      </c>
      <c r="I3866" s="92">
        <v>0.45486111111111099</v>
      </c>
      <c r="J3866" s="20">
        <f t="shared" si="601"/>
        <v>10</v>
      </c>
      <c r="K3866" s="5" t="str">
        <f t="shared" si="599"/>
        <v>ja</v>
      </c>
      <c r="L3866" s="5" t="s">
        <v>8298</v>
      </c>
      <c r="M3866" s="6" t="s">
        <v>115</v>
      </c>
      <c r="N3866" s="5">
        <v>30</v>
      </c>
      <c r="O3866" s="127" t="s">
        <v>5139</v>
      </c>
      <c r="P3866" s="127" t="s">
        <v>15433</v>
      </c>
      <c r="R3866" s="6" t="s">
        <v>77</v>
      </c>
      <c r="T3866" s="6" t="s">
        <v>80</v>
      </c>
      <c r="U3866" s="2" t="s">
        <v>74</v>
      </c>
      <c r="W3866" s="2" t="s">
        <v>15434</v>
      </c>
      <c r="X3866" s="2">
        <v>496</v>
      </c>
      <c r="Y3866" s="2" t="s">
        <v>81</v>
      </c>
      <c r="Z3866" s="2" t="s">
        <v>84</v>
      </c>
      <c r="AA3866" s="2">
        <v>496</v>
      </c>
      <c r="AB3866" s="2" t="s">
        <v>81</v>
      </c>
      <c r="AC3866" s="2" t="s">
        <v>84</v>
      </c>
      <c r="AJ3866" s="2">
        <v>496</v>
      </c>
      <c r="AK3866" s="2" t="s">
        <v>81</v>
      </c>
      <c r="AL3866" s="2" t="s">
        <v>84</v>
      </c>
      <c r="AM3866" s="2">
        <v>496</v>
      </c>
      <c r="AN3866" s="2" t="s">
        <v>81</v>
      </c>
      <c r="AO3866" s="2" t="s">
        <v>84</v>
      </c>
      <c r="AV3866" s="2">
        <v>377</v>
      </c>
      <c r="AW3866" s="2" t="s">
        <v>94</v>
      </c>
      <c r="AX3866" s="2" t="s">
        <v>84</v>
      </c>
      <c r="BB3866" s="2">
        <v>377</v>
      </c>
      <c r="BC3866" s="2" t="s">
        <v>94</v>
      </c>
      <c r="BD3866" s="2" t="s">
        <v>84</v>
      </c>
      <c r="BE3866" s="23" t="str">
        <f t="shared" ref="BE3866:BE3929" si="604">IF(COUNTA(BI3866,BK3866,BM3866) &gt; 0,"EMF ja","EMF nein")</f>
        <v>EMF nein</v>
      </c>
      <c r="BF3866" s="23" t="str">
        <f t="shared" si="602"/>
        <v/>
      </c>
      <c r="BG3866" s="23" t="str">
        <f t="shared" si="603"/>
        <v/>
      </c>
      <c r="BH3866" s="23">
        <f t="shared" ref="BH3866:BH3929" si="605">COUNTA(BI3866,BK3866,BM3866)</f>
        <v>0</v>
      </c>
      <c r="BO3866" s="2" t="s">
        <v>22336</v>
      </c>
      <c r="BP3866" s="3">
        <v>1</v>
      </c>
      <c r="BQ3866" s="2" t="s">
        <v>15435</v>
      </c>
    </row>
    <row r="3867" spans="1:69" ht="16.149999999999999" customHeight="1" x14ac:dyDescent="0.25">
      <c r="A3867" s="1">
        <v>3866</v>
      </c>
      <c r="B3867" s="2" t="s">
        <v>87</v>
      </c>
      <c r="C3867" s="2" t="s">
        <v>15436</v>
      </c>
      <c r="D3867" s="2" t="s">
        <v>137</v>
      </c>
      <c r="E3867" s="2" t="s">
        <v>611</v>
      </c>
      <c r="F3867" s="67">
        <v>43515</v>
      </c>
      <c r="G3867" s="3">
        <f t="shared" si="598"/>
        <v>2</v>
      </c>
      <c r="H3867" s="3">
        <f t="shared" si="600"/>
        <v>2019</v>
      </c>
      <c r="I3867" s="92">
        <v>0.73611111111111105</v>
      </c>
      <c r="J3867" s="20">
        <f t="shared" si="601"/>
        <v>17</v>
      </c>
      <c r="K3867" s="5" t="str">
        <f t="shared" si="599"/>
        <v>ja</v>
      </c>
      <c r="L3867" s="5" t="s">
        <v>91</v>
      </c>
      <c r="M3867" s="6" t="s">
        <v>74</v>
      </c>
      <c r="N3867" s="5">
        <v>71</v>
      </c>
      <c r="O3867" s="127" t="s">
        <v>5139</v>
      </c>
      <c r="P3867" s="127" t="s">
        <v>15437</v>
      </c>
      <c r="R3867" s="6" t="s">
        <v>77</v>
      </c>
      <c r="S3867" s="5" t="s">
        <v>15438</v>
      </c>
      <c r="X3867" s="2">
        <v>874</v>
      </c>
      <c r="Y3867" s="2" t="s">
        <v>81</v>
      </c>
      <c r="Z3867" s="2" t="s">
        <v>168</v>
      </c>
      <c r="AA3867" s="2">
        <v>874</v>
      </c>
      <c r="AB3867" s="2" t="s">
        <v>81</v>
      </c>
      <c r="AC3867" s="2" t="s">
        <v>168</v>
      </c>
      <c r="AD3867" s="2">
        <v>874</v>
      </c>
      <c r="AE3867" s="2" t="s">
        <v>81</v>
      </c>
      <c r="AF3867" s="2" t="s">
        <v>168</v>
      </c>
      <c r="AJ3867" s="2">
        <v>792</v>
      </c>
      <c r="AK3867" s="2" t="s">
        <v>81</v>
      </c>
      <c r="AL3867" s="2" t="s">
        <v>82</v>
      </c>
      <c r="AM3867" s="2">
        <v>792</v>
      </c>
      <c r="AN3867" s="2" t="s">
        <v>81</v>
      </c>
      <c r="AO3867" s="2" t="s">
        <v>82</v>
      </c>
      <c r="AP3867" s="2">
        <v>792</v>
      </c>
      <c r="AQ3867" s="2" t="s">
        <v>81</v>
      </c>
      <c r="AR3867" s="2" t="s">
        <v>82</v>
      </c>
      <c r="AV3867" s="2">
        <v>381</v>
      </c>
      <c r="AW3867" s="2" t="s">
        <v>81</v>
      </c>
      <c r="AX3867" s="2" t="s">
        <v>84</v>
      </c>
      <c r="AY3867" s="2">
        <v>381</v>
      </c>
      <c r="AZ3867" s="2" t="s">
        <v>81</v>
      </c>
      <c r="BA3867" s="2" t="s">
        <v>84</v>
      </c>
      <c r="BB3867" s="2">
        <v>381</v>
      </c>
      <c r="BC3867" s="2" t="s">
        <v>81</v>
      </c>
      <c r="BD3867" s="2" t="s">
        <v>84</v>
      </c>
      <c r="BE3867" s="23" t="str">
        <f t="shared" si="604"/>
        <v>EMF nein</v>
      </c>
      <c r="BF3867" s="23" t="str">
        <f t="shared" si="602"/>
        <v/>
      </c>
      <c r="BG3867" s="23" t="str">
        <f t="shared" si="603"/>
        <v/>
      </c>
      <c r="BH3867" s="23">
        <f t="shared" si="605"/>
        <v>0</v>
      </c>
      <c r="BO3867" s="2" t="s">
        <v>15439</v>
      </c>
      <c r="BP3867" s="3">
        <v>1</v>
      </c>
      <c r="BQ3867" s="2" t="s">
        <v>15440</v>
      </c>
    </row>
    <row r="3868" spans="1:69" ht="16.149999999999999" customHeight="1" x14ac:dyDescent="0.25">
      <c r="A3868" s="1">
        <v>3867</v>
      </c>
      <c r="B3868" s="2" t="s">
        <v>211</v>
      </c>
      <c r="C3868" s="2" t="s">
        <v>15441</v>
      </c>
      <c r="D3868" s="2" t="s">
        <v>113</v>
      </c>
      <c r="E3868" s="2" t="s">
        <v>15442</v>
      </c>
      <c r="F3868" s="67">
        <v>43683</v>
      </c>
      <c r="G3868" s="3">
        <f t="shared" si="598"/>
        <v>8</v>
      </c>
      <c r="H3868" s="3">
        <f t="shared" si="600"/>
        <v>2019</v>
      </c>
      <c r="I3868" s="92">
        <v>0.51041666666666696</v>
      </c>
      <c r="J3868" s="20">
        <f t="shared" si="601"/>
        <v>12</v>
      </c>
      <c r="K3868" s="5" t="str">
        <f t="shared" si="599"/>
        <v>ja</v>
      </c>
      <c r="L3868" s="5" t="s">
        <v>91</v>
      </c>
      <c r="M3868" s="6" t="s">
        <v>100</v>
      </c>
      <c r="N3868" s="5">
        <v>32</v>
      </c>
      <c r="O3868" s="127" t="s">
        <v>140</v>
      </c>
      <c r="P3868" s="127" t="s">
        <v>1027</v>
      </c>
      <c r="R3868" s="6" t="s">
        <v>77</v>
      </c>
      <c r="T3868" s="6" t="s">
        <v>80</v>
      </c>
      <c r="X3868" s="2">
        <v>680</v>
      </c>
      <c r="Y3868" s="2" t="s">
        <v>83</v>
      </c>
      <c r="Z3868" s="2" t="s">
        <v>84</v>
      </c>
      <c r="AA3868" s="2">
        <v>680</v>
      </c>
      <c r="AB3868" s="2" t="s">
        <v>81</v>
      </c>
      <c r="AC3868" s="2" t="s">
        <v>84</v>
      </c>
      <c r="AD3868" s="2">
        <v>680</v>
      </c>
      <c r="AE3868" s="2" t="s">
        <v>81</v>
      </c>
      <c r="AF3868" s="2" t="s">
        <v>84</v>
      </c>
      <c r="AJ3868" s="2">
        <v>315</v>
      </c>
      <c r="AK3868" s="2" t="s">
        <v>81</v>
      </c>
      <c r="AL3868" s="2" t="s">
        <v>84</v>
      </c>
      <c r="AM3868" s="2">
        <v>315</v>
      </c>
      <c r="AN3868" s="2" t="s">
        <v>81</v>
      </c>
      <c r="AO3868" s="2" t="s">
        <v>84</v>
      </c>
      <c r="AP3868" s="2">
        <v>315</v>
      </c>
      <c r="AQ3868" s="2" t="s">
        <v>81</v>
      </c>
      <c r="AR3868" s="2" t="s">
        <v>84</v>
      </c>
      <c r="AV3868" s="2">
        <v>680</v>
      </c>
      <c r="AW3868" s="2" t="s">
        <v>83</v>
      </c>
      <c r="AX3868" s="2" t="s">
        <v>84</v>
      </c>
      <c r="AY3868" s="2">
        <v>680</v>
      </c>
      <c r="AZ3868" s="2" t="s">
        <v>81</v>
      </c>
      <c r="BA3868" s="2" t="s">
        <v>84</v>
      </c>
      <c r="BB3868" s="2">
        <v>680</v>
      </c>
      <c r="BC3868" s="2" t="s">
        <v>81</v>
      </c>
      <c r="BD3868" s="2" t="s">
        <v>84</v>
      </c>
      <c r="BE3868" s="23" t="str">
        <f t="shared" si="604"/>
        <v>EMF ja</v>
      </c>
      <c r="BF3868" s="23">
        <f t="shared" si="602"/>
        <v>40</v>
      </c>
      <c r="BG3868" s="23" t="str">
        <f t="shared" si="603"/>
        <v>&lt;100m</v>
      </c>
      <c r="BH3868" s="23">
        <f t="shared" si="605"/>
        <v>2</v>
      </c>
      <c r="BI3868" s="2" t="s">
        <v>162</v>
      </c>
      <c r="BJ3868" s="2">
        <v>40</v>
      </c>
      <c r="BK3868" s="2" t="s">
        <v>162</v>
      </c>
      <c r="BL3868" s="2">
        <v>600</v>
      </c>
      <c r="BO3868" s="2" t="s">
        <v>15443</v>
      </c>
      <c r="BP3868" s="3">
        <v>1</v>
      </c>
      <c r="BQ3868" s="2" t="s">
        <v>15444</v>
      </c>
    </row>
    <row r="3869" spans="1:69" ht="16.149999999999999" customHeight="1" x14ac:dyDescent="0.25">
      <c r="A3869" s="1">
        <v>3868</v>
      </c>
      <c r="B3869" s="2" t="s">
        <v>211</v>
      </c>
      <c r="C3869" s="2" t="s">
        <v>15445</v>
      </c>
      <c r="D3869" s="2" t="s">
        <v>651</v>
      </c>
      <c r="E3869" s="2" t="s">
        <v>15446</v>
      </c>
      <c r="F3869" s="67">
        <v>43686</v>
      </c>
      <c r="G3869" s="3">
        <f t="shared" si="598"/>
        <v>8</v>
      </c>
      <c r="H3869" s="3">
        <f t="shared" si="600"/>
        <v>2019</v>
      </c>
      <c r="I3869" s="92">
        <v>0.36458333333333298</v>
      </c>
      <c r="J3869" s="20">
        <f t="shared" si="601"/>
        <v>8</v>
      </c>
      <c r="K3869" s="5" t="str">
        <f t="shared" si="599"/>
        <v>ja</v>
      </c>
      <c r="L3869" s="5" t="s">
        <v>91</v>
      </c>
      <c r="M3869" s="6" t="s">
        <v>74</v>
      </c>
      <c r="N3869" s="5">
        <v>51</v>
      </c>
      <c r="O3869" s="127" t="s">
        <v>140</v>
      </c>
      <c r="P3869" s="127" t="s">
        <v>15447</v>
      </c>
      <c r="R3869" s="6" t="s">
        <v>77</v>
      </c>
      <c r="T3869" s="6" t="s">
        <v>202</v>
      </c>
      <c r="X3869" s="2">
        <v>1540</v>
      </c>
      <c r="Y3869" s="2" t="s">
        <v>81</v>
      </c>
      <c r="Z3869" s="2" t="s">
        <v>84</v>
      </c>
      <c r="AD3869" s="2">
        <v>1540</v>
      </c>
      <c r="AE3869" s="2" t="s">
        <v>83</v>
      </c>
      <c r="AF3869" s="2" t="s">
        <v>84</v>
      </c>
      <c r="BE3869" s="23" t="str">
        <f t="shared" si="604"/>
        <v>EMF ja</v>
      </c>
      <c r="BF3869" s="23">
        <f t="shared" si="602"/>
        <v>550</v>
      </c>
      <c r="BG3869" s="23" t="str">
        <f t="shared" si="603"/>
        <v>500+m</v>
      </c>
      <c r="BH3869" s="23">
        <f t="shared" si="605"/>
        <v>3</v>
      </c>
      <c r="BI3869" s="2" t="s">
        <v>162</v>
      </c>
      <c r="BJ3869" s="2">
        <v>550</v>
      </c>
      <c r="BK3869" s="2" t="s">
        <v>162</v>
      </c>
      <c r="BL3869" s="2">
        <v>2700</v>
      </c>
      <c r="BM3869" s="2" t="s">
        <v>162</v>
      </c>
      <c r="BN3869" s="2">
        <v>4000</v>
      </c>
      <c r="BO3869" s="2" t="s">
        <v>15448</v>
      </c>
      <c r="BP3869" s="3">
        <v>1</v>
      </c>
      <c r="BQ3869" s="2" t="s">
        <v>15449</v>
      </c>
    </row>
    <row r="3870" spans="1:69" ht="16.149999999999999" customHeight="1" x14ac:dyDescent="0.25">
      <c r="A3870" s="93">
        <v>3869</v>
      </c>
      <c r="B3870" s="2" t="s">
        <v>211</v>
      </c>
      <c r="C3870" s="2" t="s">
        <v>15450</v>
      </c>
      <c r="D3870" s="2" t="s">
        <v>158</v>
      </c>
      <c r="E3870" s="2" t="s">
        <v>15451</v>
      </c>
      <c r="F3870" s="67">
        <v>43686</v>
      </c>
      <c r="G3870" s="3">
        <f t="shared" si="598"/>
        <v>8</v>
      </c>
      <c r="H3870" s="3">
        <f t="shared" si="600"/>
        <v>2019</v>
      </c>
      <c r="I3870" s="92">
        <v>0.67361111111111105</v>
      </c>
      <c r="J3870" s="20">
        <f t="shared" si="601"/>
        <v>16</v>
      </c>
      <c r="K3870" s="5" t="str">
        <f t="shared" si="599"/>
        <v>ja</v>
      </c>
      <c r="L3870" s="5" t="s">
        <v>73</v>
      </c>
      <c r="M3870" s="6" t="s">
        <v>74</v>
      </c>
      <c r="O3870" s="127" t="s">
        <v>126</v>
      </c>
      <c r="P3870" s="127" t="s">
        <v>15452</v>
      </c>
      <c r="R3870" s="6" t="s">
        <v>77</v>
      </c>
      <c r="T3870" s="6" t="s">
        <v>80</v>
      </c>
      <c r="BE3870" s="23" t="str">
        <f t="shared" si="604"/>
        <v>EMF ja</v>
      </c>
      <c r="BF3870" s="23">
        <f t="shared" si="602"/>
        <v>5</v>
      </c>
      <c r="BG3870" s="23" t="str">
        <f t="shared" si="603"/>
        <v>&lt;100m</v>
      </c>
      <c r="BH3870" s="23">
        <f t="shared" si="605"/>
        <v>3</v>
      </c>
      <c r="BI3870" s="2" t="s">
        <v>162</v>
      </c>
      <c r="BJ3870" s="2">
        <v>50</v>
      </c>
      <c r="BK3870" s="2" t="s">
        <v>162</v>
      </c>
      <c r="BL3870" s="2">
        <v>5</v>
      </c>
      <c r="BM3870" s="2" t="s">
        <v>162</v>
      </c>
      <c r="BN3870" s="2">
        <v>400</v>
      </c>
      <c r="BO3870" s="2" t="s">
        <v>15453</v>
      </c>
      <c r="BP3870" s="3">
        <v>1</v>
      </c>
      <c r="BQ3870" s="2" t="s">
        <v>15454</v>
      </c>
    </row>
    <row r="3871" spans="1:69" ht="16.149999999999999" customHeight="1" x14ac:dyDescent="0.25">
      <c r="A3871" s="1">
        <v>3870</v>
      </c>
      <c r="B3871" s="2" t="s">
        <v>211</v>
      </c>
      <c r="C3871" s="2" t="s">
        <v>4976</v>
      </c>
      <c r="D3871" s="2" t="s">
        <v>1097</v>
      </c>
      <c r="E3871" s="2" t="s">
        <v>15455</v>
      </c>
      <c r="F3871" s="67">
        <v>43686</v>
      </c>
      <c r="G3871" s="3">
        <f t="shared" si="598"/>
        <v>8</v>
      </c>
      <c r="H3871" s="3">
        <f t="shared" si="600"/>
        <v>2019</v>
      </c>
      <c r="I3871" s="92">
        <v>0.82986111111111105</v>
      </c>
      <c r="J3871" s="20">
        <f t="shared" si="601"/>
        <v>19</v>
      </c>
      <c r="K3871" s="5" t="str">
        <f t="shared" si="599"/>
        <v>ja</v>
      </c>
      <c r="L3871" s="5" t="s">
        <v>73</v>
      </c>
      <c r="M3871" s="6" t="s">
        <v>74</v>
      </c>
      <c r="N3871" s="5">
        <v>32</v>
      </c>
      <c r="O3871" s="127" t="s">
        <v>75</v>
      </c>
      <c r="P3871" s="127" t="s">
        <v>15456</v>
      </c>
      <c r="R3871" s="6" t="s">
        <v>77</v>
      </c>
      <c r="U3871" s="2" t="s">
        <v>100</v>
      </c>
      <c r="V3871" s="2" t="s">
        <v>202</v>
      </c>
      <c r="X3871" s="2">
        <v>205</v>
      </c>
      <c r="Y3871" s="2" t="s">
        <v>81</v>
      </c>
      <c r="Z3871" s="2" t="s">
        <v>84</v>
      </c>
      <c r="AA3871" s="2">
        <v>205</v>
      </c>
      <c r="AB3871" s="2" t="s">
        <v>81</v>
      </c>
      <c r="AC3871" s="2" t="s">
        <v>84</v>
      </c>
      <c r="AD3871" s="2">
        <v>205</v>
      </c>
      <c r="AE3871" s="2" t="s">
        <v>81</v>
      </c>
      <c r="AF3871" s="2" t="s">
        <v>84</v>
      </c>
      <c r="AJ3871" s="2">
        <v>205</v>
      </c>
      <c r="AK3871" s="2" t="s">
        <v>81</v>
      </c>
      <c r="AL3871" s="2" t="s">
        <v>84</v>
      </c>
      <c r="AM3871" s="2">
        <v>205</v>
      </c>
      <c r="AN3871" s="2" t="s">
        <v>81</v>
      </c>
      <c r="AO3871" s="2" t="s">
        <v>84</v>
      </c>
      <c r="AP3871" s="2">
        <v>205</v>
      </c>
      <c r="AQ3871" s="2" t="s">
        <v>81</v>
      </c>
      <c r="AR3871" s="2" t="s">
        <v>84</v>
      </c>
      <c r="AV3871" s="2">
        <v>205</v>
      </c>
      <c r="AW3871" s="2" t="s">
        <v>81</v>
      </c>
      <c r="AX3871" s="2" t="s">
        <v>84</v>
      </c>
      <c r="AY3871" s="2">
        <v>205</v>
      </c>
      <c r="AZ3871" s="2" t="s">
        <v>81</v>
      </c>
      <c r="BA3871" s="2" t="s">
        <v>84</v>
      </c>
      <c r="BB3871" s="2">
        <v>210</v>
      </c>
      <c r="BC3871" s="2" t="s">
        <v>83</v>
      </c>
      <c r="BD3871" s="2" t="s">
        <v>84</v>
      </c>
      <c r="BE3871" s="23" t="str">
        <f t="shared" si="604"/>
        <v>EMF nein</v>
      </c>
      <c r="BF3871" s="23" t="str">
        <f t="shared" si="602"/>
        <v/>
      </c>
      <c r="BG3871" s="23" t="str">
        <f t="shared" si="603"/>
        <v/>
      </c>
      <c r="BH3871" s="23">
        <f t="shared" si="605"/>
        <v>0</v>
      </c>
      <c r="BO3871" s="2" t="s">
        <v>21965</v>
      </c>
      <c r="BP3871" s="3">
        <v>1</v>
      </c>
      <c r="BQ3871" s="2" t="s">
        <v>15457</v>
      </c>
    </row>
    <row r="3872" spans="1:69" ht="16.149999999999999" customHeight="1" x14ac:dyDescent="0.25">
      <c r="A3872" s="1">
        <v>3871</v>
      </c>
      <c r="B3872" s="2" t="s">
        <v>211</v>
      </c>
      <c r="C3872" s="2" t="s">
        <v>4295</v>
      </c>
      <c r="D3872" s="2" t="s">
        <v>348</v>
      </c>
      <c r="E3872" s="2" t="s">
        <v>15458</v>
      </c>
      <c r="F3872" s="67">
        <v>43687</v>
      </c>
      <c r="G3872" s="3">
        <f t="shared" si="598"/>
        <v>8</v>
      </c>
      <c r="H3872" s="3">
        <f t="shared" si="600"/>
        <v>2019</v>
      </c>
      <c r="I3872" s="92">
        <v>0.46180555555555602</v>
      </c>
      <c r="J3872" s="20">
        <f t="shared" si="601"/>
        <v>11</v>
      </c>
      <c r="K3872" s="5" t="str">
        <f t="shared" si="599"/>
        <v>ja</v>
      </c>
      <c r="L3872" s="5" t="s">
        <v>91</v>
      </c>
      <c r="M3872" s="6" t="s">
        <v>115</v>
      </c>
      <c r="N3872" s="5">
        <v>60</v>
      </c>
      <c r="O3872" s="127" t="s">
        <v>5139</v>
      </c>
      <c r="P3872" s="6" t="s">
        <v>15459</v>
      </c>
      <c r="R3872" s="6" t="s">
        <v>77</v>
      </c>
      <c r="T3872" s="6" t="s">
        <v>80</v>
      </c>
      <c r="X3872" s="2">
        <v>544</v>
      </c>
      <c r="Y3872" s="2" t="s">
        <v>81</v>
      </c>
      <c r="Z3872" s="2" t="s">
        <v>84</v>
      </c>
      <c r="AA3872" s="2">
        <v>544</v>
      </c>
      <c r="AB3872" s="2" t="s">
        <v>81</v>
      </c>
      <c r="AC3872" s="2" t="s">
        <v>84</v>
      </c>
      <c r="AD3872" s="2">
        <v>544</v>
      </c>
      <c r="AE3872" s="2" t="s">
        <v>81</v>
      </c>
      <c r="AF3872" s="2" t="s">
        <v>84</v>
      </c>
      <c r="AL3872" s="2" t="s">
        <v>299</v>
      </c>
      <c r="BE3872" s="23" t="str">
        <f t="shared" si="604"/>
        <v>EMF nein</v>
      </c>
      <c r="BF3872" s="23" t="str">
        <f t="shared" si="602"/>
        <v/>
      </c>
      <c r="BG3872" s="23" t="str">
        <f t="shared" si="603"/>
        <v/>
      </c>
      <c r="BH3872" s="23">
        <f t="shared" si="605"/>
        <v>0</v>
      </c>
      <c r="BO3872" s="2" t="s">
        <v>15460</v>
      </c>
      <c r="BP3872" s="3">
        <v>1</v>
      </c>
      <c r="BQ3872" s="2" t="s">
        <v>15461</v>
      </c>
    </row>
    <row r="3873" spans="1:69" ht="16.149999999999999" customHeight="1" x14ac:dyDescent="0.25">
      <c r="A3873" s="1">
        <v>3872</v>
      </c>
      <c r="B3873" s="2" t="s">
        <v>87</v>
      </c>
      <c r="C3873" s="2" t="s">
        <v>15462</v>
      </c>
      <c r="D3873" s="2" t="s">
        <v>137</v>
      </c>
      <c r="E3873" s="2" t="s">
        <v>15463</v>
      </c>
      <c r="F3873" s="67">
        <v>43664</v>
      </c>
      <c r="G3873" s="3">
        <f t="shared" si="598"/>
        <v>7</v>
      </c>
      <c r="H3873" s="3">
        <f t="shared" si="600"/>
        <v>2019</v>
      </c>
      <c r="I3873" s="92">
        <v>0.66319444444444398</v>
      </c>
      <c r="J3873" s="20">
        <f t="shared" si="601"/>
        <v>15</v>
      </c>
      <c r="K3873" s="5" t="str">
        <f t="shared" si="599"/>
        <v>ja</v>
      </c>
      <c r="L3873" s="5" t="s">
        <v>91</v>
      </c>
      <c r="M3873" s="6" t="s">
        <v>74</v>
      </c>
      <c r="N3873" s="5">
        <v>80</v>
      </c>
      <c r="O3873" s="127" t="s">
        <v>75</v>
      </c>
      <c r="P3873" s="127" t="s">
        <v>15464</v>
      </c>
      <c r="R3873" s="6" t="s">
        <v>77</v>
      </c>
      <c r="S3873" s="5" t="s">
        <v>93</v>
      </c>
      <c r="T3873" s="6" t="s">
        <v>80</v>
      </c>
      <c r="U3873" s="2" t="s">
        <v>139</v>
      </c>
      <c r="X3873" s="2">
        <v>799</v>
      </c>
      <c r="Y3873" s="2" t="s">
        <v>81</v>
      </c>
      <c r="Z3873" s="2" t="s">
        <v>82</v>
      </c>
      <c r="AA3873" s="2">
        <v>799</v>
      </c>
      <c r="AB3873" s="2" t="s">
        <v>81</v>
      </c>
      <c r="AC3873" s="2" t="s">
        <v>82</v>
      </c>
      <c r="AD3873" s="2">
        <v>799</v>
      </c>
      <c r="AE3873" s="2" t="s">
        <v>83</v>
      </c>
      <c r="AF3873" s="2" t="s">
        <v>82</v>
      </c>
      <c r="AJ3873" s="2">
        <v>799</v>
      </c>
      <c r="AK3873" s="2" t="s">
        <v>81</v>
      </c>
      <c r="AL3873" s="2" t="s">
        <v>82</v>
      </c>
      <c r="AM3873" s="2">
        <v>799</v>
      </c>
      <c r="AN3873" s="2" t="s">
        <v>81</v>
      </c>
      <c r="AO3873" s="2" t="s">
        <v>82</v>
      </c>
      <c r="AP3873" s="2">
        <v>799</v>
      </c>
      <c r="AQ3873" s="2" t="s">
        <v>83</v>
      </c>
      <c r="AR3873" s="2" t="s">
        <v>82</v>
      </c>
      <c r="AX3873" s="2" t="s">
        <v>82</v>
      </c>
      <c r="BA3873" s="2" t="s">
        <v>82</v>
      </c>
      <c r="BE3873" s="23" t="str">
        <f t="shared" si="604"/>
        <v>EMF nein</v>
      </c>
      <c r="BF3873" s="23" t="str">
        <f t="shared" si="602"/>
        <v/>
      </c>
      <c r="BG3873" s="23" t="str">
        <f t="shared" si="603"/>
        <v/>
      </c>
      <c r="BH3873" s="23">
        <f t="shared" si="605"/>
        <v>0</v>
      </c>
      <c r="BO3873" s="2" t="s">
        <v>15465</v>
      </c>
      <c r="BP3873" s="3">
        <v>1</v>
      </c>
      <c r="BQ3873" s="2" t="s">
        <v>15466</v>
      </c>
    </row>
    <row r="3874" spans="1:69" ht="16.149999999999999" customHeight="1" x14ac:dyDescent="0.25">
      <c r="A3874" s="1">
        <v>3873</v>
      </c>
      <c r="B3874" s="2" t="s">
        <v>211</v>
      </c>
      <c r="C3874" s="2" t="s">
        <v>1305</v>
      </c>
      <c r="D3874" s="2" t="s">
        <v>89</v>
      </c>
      <c r="E3874" s="2" t="s">
        <v>15467</v>
      </c>
      <c r="F3874" s="67">
        <v>43683</v>
      </c>
      <c r="G3874" s="3">
        <f t="shared" si="598"/>
        <v>8</v>
      </c>
      <c r="H3874" s="3">
        <f t="shared" si="600"/>
        <v>2019</v>
      </c>
      <c r="I3874" s="92">
        <v>0.75</v>
      </c>
      <c r="J3874" s="20">
        <f t="shared" si="601"/>
        <v>18</v>
      </c>
      <c r="K3874" s="5" t="str">
        <f t="shared" si="599"/>
        <v>ja</v>
      </c>
      <c r="L3874" s="5" t="s">
        <v>91</v>
      </c>
      <c r="M3874" s="6" t="s">
        <v>74</v>
      </c>
      <c r="N3874" s="5">
        <v>69</v>
      </c>
      <c r="O3874" s="127" t="s">
        <v>5139</v>
      </c>
      <c r="P3874" s="127" t="s">
        <v>15468</v>
      </c>
      <c r="R3874" s="6" t="s">
        <v>77</v>
      </c>
      <c r="S3874" s="5" t="s">
        <v>93</v>
      </c>
      <c r="U3874" s="5" t="s">
        <v>74</v>
      </c>
      <c r="X3874" s="2">
        <v>388</v>
      </c>
      <c r="Y3874" s="2" t="s">
        <v>81</v>
      </c>
      <c r="Z3874" s="2" t="s">
        <v>84</v>
      </c>
      <c r="AA3874" s="2">
        <v>388</v>
      </c>
      <c r="AB3874" s="2" t="s">
        <v>81</v>
      </c>
      <c r="AC3874" s="2" t="s">
        <v>84</v>
      </c>
      <c r="AD3874" s="2">
        <v>388</v>
      </c>
      <c r="AE3874" s="2" t="s">
        <v>81</v>
      </c>
      <c r="AF3874" s="2" t="s">
        <v>84</v>
      </c>
      <c r="BE3874" s="23" t="str">
        <f t="shared" si="604"/>
        <v>EMF nein</v>
      </c>
      <c r="BF3874" s="23" t="str">
        <f t="shared" si="602"/>
        <v/>
      </c>
      <c r="BG3874" s="23" t="str">
        <f t="shared" si="603"/>
        <v/>
      </c>
      <c r="BH3874" s="23">
        <f t="shared" si="605"/>
        <v>0</v>
      </c>
      <c r="BO3874" s="2" t="s">
        <v>15469</v>
      </c>
      <c r="BP3874" s="3">
        <v>1</v>
      </c>
      <c r="BQ3874" s="2" t="s">
        <v>15470</v>
      </c>
    </row>
    <row r="3875" spans="1:69" ht="16.149999999999999" customHeight="1" x14ac:dyDescent="0.25">
      <c r="A3875" s="1">
        <v>3874</v>
      </c>
      <c r="B3875" s="2" t="s">
        <v>69</v>
      </c>
      <c r="C3875" s="2" t="s">
        <v>3529</v>
      </c>
      <c r="D3875" s="2" t="s">
        <v>113</v>
      </c>
      <c r="E3875" s="2" t="s">
        <v>7965</v>
      </c>
      <c r="F3875" s="67">
        <v>43688</v>
      </c>
      <c r="G3875" s="3">
        <f t="shared" si="598"/>
        <v>8</v>
      </c>
      <c r="H3875" s="3">
        <f t="shared" si="600"/>
        <v>2019</v>
      </c>
      <c r="I3875" s="92">
        <v>0.64583333333333304</v>
      </c>
      <c r="J3875" s="20">
        <f t="shared" si="601"/>
        <v>15</v>
      </c>
      <c r="K3875" s="5" t="str">
        <f t="shared" si="599"/>
        <v>ja</v>
      </c>
      <c r="L3875" s="5" t="s">
        <v>91</v>
      </c>
      <c r="M3875" s="6" t="s">
        <v>115</v>
      </c>
      <c r="N3875" s="5">
        <v>54</v>
      </c>
      <c r="O3875" s="127" t="s">
        <v>5139</v>
      </c>
      <c r="P3875" s="6" t="s">
        <v>1027</v>
      </c>
      <c r="R3875" s="6" t="s">
        <v>77</v>
      </c>
      <c r="S3875" s="5" t="s">
        <v>11111</v>
      </c>
      <c r="T3875" s="6" t="s">
        <v>202</v>
      </c>
      <c r="X3875" s="2">
        <v>1570</v>
      </c>
      <c r="Y3875" s="2" t="s">
        <v>83</v>
      </c>
      <c r="Z3875" s="2" t="s">
        <v>161</v>
      </c>
      <c r="AA3875" s="2">
        <v>1570</v>
      </c>
      <c r="AB3875" s="2" t="s">
        <v>81</v>
      </c>
      <c r="AC3875" s="2" t="s">
        <v>161</v>
      </c>
      <c r="AD3875" s="2">
        <v>1570</v>
      </c>
      <c r="AE3875" s="2" t="s">
        <v>83</v>
      </c>
      <c r="AF3875" s="2" t="s">
        <v>161</v>
      </c>
      <c r="AJ3875" s="2">
        <v>1570</v>
      </c>
      <c r="AK3875" s="2" t="s">
        <v>83</v>
      </c>
      <c r="AL3875" s="2" t="s">
        <v>161</v>
      </c>
      <c r="AM3875" s="2">
        <v>1570</v>
      </c>
      <c r="AN3875" s="2" t="s">
        <v>81</v>
      </c>
      <c r="AO3875" s="2" t="s">
        <v>161</v>
      </c>
      <c r="AP3875" s="2">
        <v>1570</v>
      </c>
      <c r="AQ3875" s="2" t="s">
        <v>83</v>
      </c>
      <c r="AR3875" s="2" t="s">
        <v>161</v>
      </c>
      <c r="AV3875" s="2">
        <v>2100</v>
      </c>
      <c r="AW3875" s="2" t="s">
        <v>83</v>
      </c>
      <c r="AX3875" s="2" t="s">
        <v>168</v>
      </c>
      <c r="AY3875" s="2">
        <v>2100</v>
      </c>
      <c r="AZ3875" s="2" t="s">
        <v>81</v>
      </c>
      <c r="BA3875" s="2" t="s">
        <v>168</v>
      </c>
      <c r="BB3875" s="2">
        <v>2100</v>
      </c>
      <c r="BC3875" s="2" t="s">
        <v>81</v>
      </c>
      <c r="BD3875" s="2" t="s">
        <v>168</v>
      </c>
      <c r="BE3875" s="23" t="str">
        <f t="shared" si="604"/>
        <v>EMF nein</v>
      </c>
      <c r="BF3875" s="23" t="str">
        <f t="shared" si="602"/>
        <v/>
      </c>
      <c r="BG3875" s="23" t="str">
        <f t="shared" si="603"/>
        <v/>
      </c>
      <c r="BH3875" s="23">
        <f t="shared" si="605"/>
        <v>0</v>
      </c>
      <c r="BO3875" s="2" t="s">
        <v>15471</v>
      </c>
      <c r="BP3875" s="3">
        <v>1</v>
      </c>
      <c r="BQ3875" s="2" t="s">
        <v>15472</v>
      </c>
    </row>
    <row r="3876" spans="1:69" ht="16.149999999999999" customHeight="1" x14ac:dyDescent="0.25">
      <c r="A3876" s="1">
        <v>3875</v>
      </c>
      <c r="B3876" s="2" t="s">
        <v>87</v>
      </c>
      <c r="C3876" s="2" t="s">
        <v>4147</v>
      </c>
      <c r="D3876" s="2" t="s">
        <v>158</v>
      </c>
      <c r="E3876" s="2" t="s">
        <v>15473</v>
      </c>
      <c r="F3876" s="67">
        <v>43687</v>
      </c>
      <c r="G3876" s="3">
        <f t="shared" si="598"/>
        <v>8</v>
      </c>
      <c r="H3876" s="3">
        <f t="shared" si="600"/>
        <v>2019</v>
      </c>
      <c r="I3876" s="92">
        <v>0.67013888888888895</v>
      </c>
      <c r="J3876" s="20">
        <f t="shared" si="601"/>
        <v>16</v>
      </c>
      <c r="K3876" s="5" t="str">
        <f t="shared" si="599"/>
        <v>ja</v>
      </c>
      <c r="L3876" s="5" t="s">
        <v>73</v>
      </c>
      <c r="M3876" s="6" t="s">
        <v>74</v>
      </c>
      <c r="N3876" s="5">
        <v>83</v>
      </c>
      <c r="O3876" s="127" t="s">
        <v>5139</v>
      </c>
      <c r="P3876" s="127" t="s">
        <v>5590</v>
      </c>
      <c r="R3876" s="6" t="s">
        <v>77</v>
      </c>
      <c r="U3876" s="2" t="s">
        <v>115</v>
      </c>
      <c r="V3876" s="2" t="s">
        <v>80</v>
      </c>
      <c r="X3876" s="2">
        <v>32</v>
      </c>
      <c r="Y3876" s="2" t="s">
        <v>81</v>
      </c>
      <c r="Z3876" s="2" t="s">
        <v>161</v>
      </c>
      <c r="AD3876" s="2">
        <v>32</v>
      </c>
      <c r="AE3876" s="2" t="s">
        <v>81</v>
      </c>
      <c r="AF3876" s="2" t="s">
        <v>161</v>
      </c>
      <c r="AJ3876" s="2">
        <v>248</v>
      </c>
      <c r="AK3876" s="2" t="s">
        <v>81</v>
      </c>
      <c r="AL3876" s="2" t="s">
        <v>82</v>
      </c>
      <c r="AM3876" s="2">
        <v>248</v>
      </c>
      <c r="AN3876" s="2" t="s">
        <v>81</v>
      </c>
      <c r="AO3876" s="2" t="s">
        <v>82</v>
      </c>
      <c r="AP3876" s="2">
        <v>248</v>
      </c>
      <c r="AQ3876" s="2" t="s">
        <v>81</v>
      </c>
      <c r="AR3876" s="2" t="s">
        <v>82</v>
      </c>
      <c r="AV3876" s="2">
        <v>541</v>
      </c>
      <c r="AW3876" s="2" t="s">
        <v>81</v>
      </c>
      <c r="AX3876" s="2" t="s">
        <v>168</v>
      </c>
      <c r="AY3876" s="2">
        <v>541</v>
      </c>
      <c r="AZ3876" s="2" t="s">
        <v>81</v>
      </c>
      <c r="BA3876" s="2" t="s">
        <v>168</v>
      </c>
      <c r="BB3876" s="2">
        <v>541</v>
      </c>
      <c r="BC3876" s="2" t="s">
        <v>81</v>
      </c>
      <c r="BD3876" s="2" t="s">
        <v>168</v>
      </c>
      <c r="BE3876" s="23" t="str">
        <f t="shared" si="604"/>
        <v>EMF nein</v>
      </c>
      <c r="BF3876" s="23" t="str">
        <f t="shared" si="602"/>
        <v/>
      </c>
      <c r="BG3876" s="23" t="str">
        <f t="shared" si="603"/>
        <v/>
      </c>
      <c r="BH3876" s="23">
        <f t="shared" si="605"/>
        <v>0</v>
      </c>
      <c r="BO3876" s="2" t="s">
        <v>15474</v>
      </c>
      <c r="BP3876" s="3">
        <v>1</v>
      </c>
      <c r="BQ3876" s="2" t="s">
        <v>15475</v>
      </c>
    </row>
    <row r="3877" spans="1:69" ht="16.149999999999999" customHeight="1" x14ac:dyDescent="0.25">
      <c r="A3877" s="1">
        <v>3876</v>
      </c>
      <c r="B3877" s="2" t="s">
        <v>211</v>
      </c>
      <c r="C3877" s="2" t="s">
        <v>13100</v>
      </c>
      <c r="D3877" s="2" t="s">
        <v>364</v>
      </c>
      <c r="E3877" s="2" t="s">
        <v>15476</v>
      </c>
      <c r="F3877" s="67">
        <v>43689</v>
      </c>
      <c r="G3877" s="3">
        <f t="shared" si="598"/>
        <v>8</v>
      </c>
      <c r="H3877" s="3">
        <f t="shared" si="600"/>
        <v>2019</v>
      </c>
      <c r="I3877" s="92">
        <v>0.28472222222222199</v>
      </c>
      <c r="J3877" s="20">
        <f t="shared" si="601"/>
        <v>6</v>
      </c>
      <c r="K3877" s="5" t="str">
        <f t="shared" si="599"/>
        <v>ja</v>
      </c>
      <c r="L3877" s="5" t="s">
        <v>73</v>
      </c>
      <c r="M3877" s="6" t="s">
        <v>74</v>
      </c>
      <c r="N3877" s="5">
        <v>56</v>
      </c>
      <c r="O3877" s="127" t="s">
        <v>75</v>
      </c>
      <c r="P3877" s="127" t="s">
        <v>2908</v>
      </c>
      <c r="R3877" s="6" t="s">
        <v>77</v>
      </c>
      <c r="S3877" s="5" t="s">
        <v>78</v>
      </c>
      <c r="X3877" s="2">
        <v>669</v>
      </c>
      <c r="Y3877" s="2" t="s">
        <v>94</v>
      </c>
      <c r="Z3877" s="2" t="s">
        <v>13684</v>
      </c>
      <c r="AA3877" s="2">
        <v>669</v>
      </c>
      <c r="AB3877" s="2" t="s">
        <v>94</v>
      </c>
      <c r="AC3877" s="2" t="s">
        <v>82</v>
      </c>
      <c r="AD3877" s="2">
        <v>669</v>
      </c>
      <c r="AE3877" s="2" t="s">
        <v>81</v>
      </c>
      <c r="AF3877" s="2" t="s">
        <v>82</v>
      </c>
      <c r="AJ3877" s="2">
        <v>288</v>
      </c>
      <c r="AK3877" s="2" t="s">
        <v>83</v>
      </c>
      <c r="AL3877" s="2" t="s">
        <v>161</v>
      </c>
      <c r="AM3877" s="2">
        <v>288</v>
      </c>
      <c r="AN3877" s="2" t="s">
        <v>81</v>
      </c>
      <c r="AO3877" s="2" t="s">
        <v>161</v>
      </c>
      <c r="AP3877" s="2">
        <v>288</v>
      </c>
      <c r="AQ3877" s="2" t="s">
        <v>83</v>
      </c>
      <c r="AR3877" s="2" t="s">
        <v>161</v>
      </c>
      <c r="BE3877" s="23" t="str">
        <f t="shared" si="604"/>
        <v>EMF nein</v>
      </c>
      <c r="BF3877" s="23" t="str">
        <f t="shared" si="602"/>
        <v/>
      </c>
      <c r="BG3877" s="23" t="str">
        <f t="shared" si="603"/>
        <v/>
      </c>
      <c r="BH3877" s="23">
        <f t="shared" si="605"/>
        <v>0</v>
      </c>
      <c r="BO3877" s="2" t="s">
        <v>15477</v>
      </c>
      <c r="BP3877" s="3">
        <v>1</v>
      </c>
      <c r="BQ3877" s="2" t="s">
        <v>15478</v>
      </c>
    </row>
    <row r="3878" spans="1:69" ht="16.149999999999999" customHeight="1" x14ac:dyDescent="0.25">
      <c r="A3878" s="1">
        <v>3877</v>
      </c>
      <c r="B3878" s="2" t="s">
        <v>211</v>
      </c>
      <c r="C3878" s="2" t="s">
        <v>531</v>
      </c>
      <c r="D3878" s="2" t="s">
        <v>124</v>
      </c>
      <c r="E3878" s="2" t="s">
        <v>15479</v>
      </c>
      <c r="F3878" s="67">
        <v>43688</v>
      </c>
      <c r="G3878" s="3">
        <f t="shared" si="598"/>
        <v>8</v>
      </c>
      <c r="H3878" s="3">
        <f t="shared" si="600"/>
        <v>2019</v>
      </c>
      <c r="I3878" s="92">
        <v>0.72222222222222199</v>
      </c>
      <c r="J3878" s="20">
        <f t="shared" si="601"/>
        <v>17</v>
      </c>
      <c r="K3878" s="5" t="str">
        <f t="shared" si="599"/>
        <v>ja</v>
      </c>
      <c r="L3878" s="5" t="s">
        <v>91</v>
      </c>
      <c r="M3878" s="6" t="s">
        <v>74</v>
      </c>
      <c r="N3878" s="5">
        <v>21</v>
      </c>
      <c r="O3878" s="127" t="s">
        <v>140</v>
      </c>
      <c r="P3878" s="127" t="s">
        <v>15480</v>
      </c>
      <c r="R3878" s="6" t="s">
        <v>77</v>
      </c>
      <c r="S3878" s="5" t="s">
        <v>78</v>
      </c>
      <c r="T3878" s="6" t="s">
        <v>202</v>
      </c>
      <c r="U3878" s="2" t="s">
        <v>139</v>
      </c>
      <c r="V3878" s="5" t="s">
        <v>80</v>
      </c>
      <c r="X3878" s="2">
        <v>479</v>
      </c>
      <c r="Y3878" s="2" t="s">
        <v>81</v>
      </c>
      <c r="Z3878" s="2" t="s">
        <v>168</v>
      </c>
      <c r="AA3878" s="2">
        <v>479</v>
      </c>
      <c r="AB3878" s="2" t="s">
        <v>81</v>
      </c>
      <c r="AC3878" s="2" t="s">
        <v>168</v>
      </c>
      <c r="AD3878" s="2">
        <v>479</v>
      </c>
      <c r="AE3878" s="2" t="s">
        <v>81</v>
      </c>
      <c r="AF3878" s="2" t="s">
        <v>168</v>
      </c>
      <c r="AJ3878" s="2">
        <v>241</v>
      </c>
      <c r="AK3878" s="2" t="s">
        <v>81</v>
      </c>
      <c r="AL3878" s="2" t="s">
        <v>161</v>
      </c>
      <c r="AP3878" s="2">
        <v>241</v>
      </c>
      <c r="AQ3878" s="2" t="s">
        <v>81</v>
      </c>
      <c r="AR3878" s="2" t="s">
        <v>161</v>
      </c>
      <c r="BE3878" s="23" t="str">
        <f t="shared" si="604"/>
        <v>EMF nein</v>
      </c>
      <c r="BF3878" s="23" t="str">
        <f t="shared" si="602"/>
        <v/>
      </c>
      <c r="BG3878" s="23" t="str">
        <f t="shared" si="603"/>
        <v/>
      </c>
      <c r="BH3878" s="23">
        <f t="shared" si="605"/>
        <v>0</v>
      </c>
      <c r="BO3878" s="2" t="s">
        <v>15481</v>
      </c>
      <c r="BP3878" s="3">
        <v>1</v>
      </c>
      <c r="BQ3878" s="2" t="s">
        <v>15482</v>
      </c>
    </row>
    <row r="3879" spans="1:69" ht="16.149999999999999" customHeight="1" x14ac:dyDescent="0.25">
      <c r="A3879" s="93">
        <v>3878</v>
      </c>
      <c r="B3879" s="2" t="s">
        <v>211</v>
      </c>
      <c r="C3879" s="2" t="s">
        <v>2329</v>
      </c>
      <c r="D3879" s="2" t="s">
        <v>296</v>
      </c>
      <c r="E3879" s="2" t="s">
        <v>15483</v>
      </c>
      <c r="F3879" s="67">
        <v>43690</v>
      </c>
      <c r="G3879" s="3">
        <f t="shared" si="598"/>
        <v>8</v>
      </c>
      <c r="H3879" s="3">
        <f t="shared" si="600"/>
        <v>2019</v>
      </c>
      <c r="I3879" s="92">
        <v>0.4375</v>
      </c>
      <c r="J3879" s="20">
        <f t="shared" si="601"/>
        <v>10</v>
      </c>
      <c r="K3879" s="5" t="str">
        <f t="shared" si="599"/>
        <v>ja</v>
      </c>
      <c r="M3879" s="6" t="s">
        <v>74</v>
      </c>
      <c r="O3879" s="6" t="s">
        <v>101</v>
      </c>
      <c r="P3879" s="127" t="s">
        <v>15484</v>
      </c>
      <c r="R3879" s="6" t="s">
        <v>77</v>
      </c>
      <c r="U3879" s="2" t="s">
        <v>139</v>
      </c>
      <c r="AD3879" s="2">
        <v>220</v>
      </c>
      <c r="AE3879" s="2" t="s">
        <v>94</v>
      </c>
      <c r="AF3879" s="2" t="s">
        <v>168</v>
      </c>
      <c r="AM3879" s="392" t="s">
        <v>109</v>
      </c>
      <c r="AN3879" s="392" t="s">
        <v>109</v>
      </c>
      <c r="AO3879" s="392" t="s">
        <v>109</v>
      </c>
      <c r="AP3879" s="392">
        <v>220</v>
      </c>
      <c r="AQ3879" s="392" t="s">
        <v>94</v>
      </c>
      <c r="AR3879" s="392" t="s">
        <v>168</v>
      </c>
      <c r="BB3879" s="392">
        <v>220</v>
      </c>
      <c r="BC3879" s="392" t="s">
        <v>94</v>
      </c>
      <c r="BD3879" s="392" t="s">
        <v>168</v>
      </c>
      <c r="BE3879" s="23" t="str">
        <f t="shared" si="604"/>
        <v>EMF nein</v>
      </c>
      <c r="BF3879" s="23" t="str">
        <f t="shared" si="602"/>
        <v/>
      </c>
      <c r="BG3879" s="23" t="str">
        <f t="shared" si="603"/>
        <v/>
      </c>
      <c r="BH3879" s="23">
        <f t="shared" si="605"/>
        <v>0</v>
      </c>
      <c r="BO3879" s="2" t="s">
        <v>15485</v>
      </c>
      <c r="BP3879" s="3">
        <v>1</v>
      </c>
      <c r="BQ3879" s="2" t="s">
        <v>15486</v>
      </c>
    </row>
    <row r="3880" spans="1:69" ht="16.149999999999999" customHeight="1" x14ac:dyDescent="0.25">
      <c r="A3880" s="93">
        <v>3879</v>
      </c>
      <c r="B3880" s="2" t="s">
        <v>87</v>
      </c>
      <c r="C3880" s="2" t="s">
        <v>15487</v>
      </c>
      <c r="D3880" s="2" t="s">
        <v>151</v>
      </c>
      <c r="E3880" s="2" t="s">
        <v>11486</v>
      </c>
      <c r="F3880" s="67">
        <v>43690</v>
      </c>
      <c r="G3880" s="3">
        <f t="shared" si="598"/>
        <v>8</v>
      </c>
      <c r="H3880" s="3">
        <f t="shared" si="600"/>
        <v>2019</v>
      </c>
      <c r="I3880" s="92">
        <v>0.48958333333333298</v>
      </c>
      <c r="J3880" s="20">
        <f t="shared" si="601"/>
        <v>11</v>
      </c>
      <c r="K3880" s="5" t="str">
        <f t="shared" si="599"/>
        <v>ja</v>
      </c>
      <c r="L3880" s="5" t="s">
        <v>91</v>
      </c>
      <c r="M3880" s="6" t="s">
        <v>74</v>
      </c>
      <c r="O3880" s="127" t="s">
        <v>14154</v>
      </c>
      <c r="P3880" s="127" t="s">
        <v>15488</v>
      </c>
      <c r="R3880" s="6" t="s">
        <v>77</v>
      </c>
      <c r="U3880" s="2" t="s">
        <v>74</v>
      </c>
      <c r="X3880" s="2">
        <v>240</v>
      </c>
      <c r="Y3880" s="2" t="s">
        <v>94</v>
      </c>
      <c r="Z3880" s="2" t="s">
        <v>168</v>
      </c>
      <c r="AA3880" s="2">
        <v>240</v>
      </c>
      <c r="AB3880" s="2" t="s">
        <v>94</v>
      </c>
      <c r="AC3880" s="2" t="s">
        <v>168</v>
      </c>
      <c r="AD3880" s="2">
        <v>240</v>
      </c>
      <c r="AE3880" s="2" t="s">
        <v>94</v>
      </c>
      <c r="AF3880" s="2" t="s">
        <v>168</v>
      </c>
      <c r="BE3880" s="23" t="str">
        <f t="shared" si="604"/>
        <v>EMF ja</v>
      </c>
      <c r="BF3880" s="23">
        <f t="shared" si="602"/>
        <v>6900</v>
      </c>
      <c r="BG3880" s="23" t="str">
        <f t="shared" si="603"/>
        <v>500+m</v>
      </c>
      <c r="BH3880" s="23">
        <f t="shared" si="605"/>
        <v>2</v>
      </c>
      <c r="BI3880" s="2" t="s">
        <v>162</v>
      </c>
      <c r="BJ3880" s="2">
        <v>6900</v>
      </c>
      <c r="BK3880" s="2" t="s">
        <v>109</v>
      </c>
      <c r="BO3880" s="2" t="s">
        <v>15489</v>
      </c>
      <c r="BP3880" s="3">
        <v>1</v>
      </c>
      <c r="BQ3880" s="2" t="s">
        <v>15490</v>
      </c>
    </row>
    <row r="3881" spans="1:69" ht="16.149999999999999" customHeight="1" x14ac:dyDescent="0.25">
      <c r="A3881" s="93">
        <v>3880</v>
      </c>
      <c r="B3881" s="2" t="s">
        <v>211</v>
      </c>
      <c r="C3881" s="44" t="s">
        <v>15491</v>
      </c>
      <c r="D3881" s="2" t="s">
        <v>296</v>
      </c>
      <c r="E3881" s="2" t="s">
        <v>15492</v>
      </c>
      <c r="F3881" s="67">
        <v>43685</v>
      </c>
      <c r="G3881" s="3">
        <f t="shared" si="598"/>
        <v>8</v>
      </c>
      <c r="H3881" s="3">
        <f t="shared" si="600"/>
        <v>2019</v>
      </c>
      <c r="I3881" s="92">
        <v>0.79166666666666696</v>
      </c>
      <c r="J3881" s="20">
        <f t="shared" si="601"/>
        <v>19</v>
      </c>
      <c r="K3881" s="5" t="str">
        <f t="shared" si="599"/>
        <v>ja</v>
      </c>
      <c r="L3881" s="5" t="s">
        <v>91</v>
      </c>
      <c r="M3881" s="6" t="s">
        <v>100</v>
      </c>
      <c r="N3881" s="5">
        <v>26</v>
      </c>
      <c r="O3881" s="127" t="s">
        <v>126</v>
      </c>
      <c r="P3881" s="6" t="s">
        <v>15493</v>
      </c>
      <c r="R3881" s="6" t="s">
        <v>77</v>
      </c>
      <c r="T3881" s="6" t="s">
        <v>80</v>
      </c>
      <c r="X3881" s="2">
        <v>2660</v>
      </c>
      <c r="Y3881" s="2" t="s">
        <v>81</v>
      </c>
      <c r="Z3881" s="2" t="s">
        <v>168</v>
      </c>
      <c r="AA3881" s="2">
        <v>2660</v>
      </c>
      <c r="AB3881" s="2" t="s">
        <v>94</v>
      </c>
      <c r="AC3881" s="2" t="s">
        <v>168</v>
      </c>
      <c r="AD3881" s="2">
        <v>2660</v>
      </c>
      <c r="AE3881" s="2" t="s">
        <v>81</v>
      </c>
      <c r="AF3881" s="2" t="s">
        <v>168</v>
      </c>
      <c r="AH3881" s="2" t="s">
        <v>81</v>
      </c>
      <c r="BE3881" s="23" t="str">
        <f t="shared" si="604"/>
        <v>EMF ja</v>
      </c>
      <c r="BF3881" s="23">
        <f t="shared" si="602"/>
        <v>50</v>
      </c>
      <c r="BG3881" s="23" t="str">
        <f t="shared" si="603"/>
        <v>&lt;100m</v>
      </c>
      <c r="BH3881" s="23">
        <f t="shared" si="605"/>
        <v>1</v>
      </c>
      <c r="BM3881" s="2" t="s">
        <v>3361</v>
      </c>
      <c r="BN3881" s="2">
        <v>50</v>
      </c>
      <c r="BO3881" s="2" t="s">
        <v>15494</v>
      </c>
      <c r="BP3881" s="3">
        <v>1</v>
      </c>
      <c r="BQ3881" s="2" t="s">
        <v>15495</v>
      </c>
    </row>
    <row r="3882" spans="1:69" ht="16.149999999999999" customHeight="1" x14ac:dyDescent="0.25">
      <c r="A3882" s="93">
        <v>3881</v>
      </c>
      <c r="B3882" s="2" t="s">
        <v>190</v>
      </c>
      <c r="C3882" s="17" t="s">
        <v>14398</v>
      </c>
      <c r="D3882" s="2" t="s">
        <v>158</v>
      </c>
      <c r="E3882" s="2" t="s">
        <v>1075</v>
      </c>
      <c r="F3882" s="67">
        <v>43770</v>
      </c>
      <c r="G3882" s="3">
        <f t="shared" si="598"/>
        <v>11</v>
      </c>
      <c r="H3882" s="3">
        <f t="shared" si="600"/>
        <v>2019</v>
      </c>
      <c r="I3882" s="92">
        <v>0.17708333333333301</v>
      </c>
      <c r="J3882" s="20">
        <f t="shared" si="601"/>
        <v>4</v>
      </c>
      <c r="K3882" s="5" t="str">
        <f t="shared" si="599"/>
        <v>ja</v>
      </c>
      <c r="L3882" s="5" t="s">
        <v>73</v>
      </c>
      <c r="M3882" s="6" t="s">
        <v>74</v>
      </c>
      <c r="O3882" s="5" t="s">
        <v>126</v>
      </c>
      <c r="P3882" s="127" t="s">
        <v>15496</v>
      </c>
      <c r="R3882" s="6" t="s">
        <v>789</v>
      </c>
      <c r="T3882" s="6" t="s">
        <v>80</v>
      </c>
      <c r="U3882" s="2" t="s">
        <v>74</v>
      </c>
      <c r="V3882" s="5" t="s">
        <v>80</v>
      </c>
      <c r="X3882" s="2">
        <v>565</v>
      </c>
      <c r="Y3882" s="2" t="s">
        <v>81</v>
      </c>
      <c r="Z3882" s="2" t="s">
        <v>168</v>
      </c>
      <c r="AA3882" s="2">
        <v>565</v>
      </c>
      <c r="AB3882" s="2" t="s">
        <v>81</v>
      </c>
      <c r="AC3882" s="2" t="s">
        <v>168</v>
      </c>
      <c r="AD3882" s="2">
        <v>565</v>
      </c>
      <c r="AE3882" s="2" t="s">
        <v>83</v>
      </c>
      <c r="AF3882" s="2" t="s">
        <v>168</v>
      </c>
      <c r="BE3882" s="23" t="str">
        <f t="shared" si="604"/>
        <v>EMF ja</v>
      </c>
      <c r="BF3882" s="23">
        <f t="shared" si="602"/>
        <v>1850</v>
      </c>
      <c r="BG3882" s="23" t="str">
        <f t="shared" si="603"/>
        <v>500+m</v>
      </c>
      <c r="BH3882" s="23">
        <f t="shared" si="605"/>
        <v>1</v>
      </c>
      <c r="BI3882" s="2" t="s">
        <v>162</v>
      </c>
      <c r="BJ3882" s="2">
        <v>1850</v>
      </c>
      <c r="BO3882" s="2" t="s">
        <v>15497</v>
      </c>
      <c r="BP3882" s="3">
        <v>1</v>
      </c>
      <c r="BQ3882" s="2" t="s">
        <v>15498</v>
      </c>
    </row>
    <row r="3883" spans="1:69" ht="16.149999999999999" customHeight="1" x14ac:dyDescent="0.25">
      <c r="A3883" s="93">
        <v>3882</v>
      </c>
      <c r="B3883" s="2" t="s">
        <v>211</v>
      </c>
      <c r="C3883" s="17" t="s">
        <v>2472</v>
      </c>
      <c r="D3883" s="2" t="s">
        <v>124</v>
      </c>
      <c r="E3883" s="2" t="s">
        <v>15499</v>
      </c>
      <c r="F3883" s="67" t="s">
        <v>15500</v>
      </c>
      <c r="G3883" s="3" t="e">
        <f t="shared" si="598"/>
        <v>#VALUE!</v>
      </c>
      <c r="H3883" s="3" t="e">
        <f t="shared" si="600"/>
        <v>#VALUE!</v>
      </c>
      <c r="I3883" s="92">
        <v>0.3125</v>
      </c>
      <c r="J3883" s="20">
        <f t="shared" si="601"/>
        <v>7</v>
      </c>
      <c r="K3883" s="5" t="str">
        <f t="shared" si="599"/>
        <v>ja</v>
      </c>
      <c r="M3883" s="6" t="s">
        <v>115</v>
      </c>
      <c r="O3883" s="5" t="s">
        <v>5139</v>
      </c>
      <c r="P3883" s="6" t="s">
        <v>15501</v>
      </c>
      <c r="U3883" s="2" t="s">
        <v>115</v>
      </c>
      <c r="V3883" s="5" t="s">
        <v>80</v>
      </c>
      <c r="BE3883" s="23" t="str">
        <f t="shared" si="604"/>
        <v>EMF nein</v>
      </c>
      <c r="BF3883" s="23" t="str">
        <f t="shared" si="602"/>
        <v/>
      </c>
      <c r="BG3883" s="23" t="str">
        <f t="shared" si="603"/>
        <v/>
      </c>
      <c r="BH3883" s="23">
        <f t="shared" si="605"/>
        <v>0</v>
      </c>
      <c r="BO3883" s="2" t="s">
        <v>15502</v>
      </c>
      <c r="BP3883" s="3">
        <v>1</v>
      </c>
      <c r="BQ3883" s="2" t="s">
        <v>15503</v>
      </c>
    </row>
    <row r="3884" spans="1:69" ht="16.149999999999999" customHeight="1" x14ac:dyDescent="0.25">
      <c r="A3884" s="93">
        <v>3883</v>
      </c>
      <c r="B3884" s="2" t="s">
        <v>211</v>
      </c>
      <c r="C3884" s="17" t="s">
        <v>2472</v>
      </c>
      <c r="D3884" s="2" t="s">
        <v>124</v>
      </c>
      <c r="E3884" s="2" t="s">
        <v>15504</v>
      </c>
      <c r="F3884" s="67">
        <v>43673</v>
      </c>
      <c r="G3884" s="3">
        <f t="shared" si="598"/>
        <v>7</v>
      </c>
      <c r="H3884" s="3">
        <f t="shared" si="600"/>
        <v>2019</v>
      </c>
      <c r="I3884" s="92">
        <v>0.54166666666666696</v>
      </c>
      <c r="J3884" s="20">
        <f t="shared" si="601"/>
        <v>13</v>
      </c>
      <c r="K3884" s="5" t="str">
        <f t="shared" si="599"/>
        <v>ja</v>
      </c>
      <c r="L3884" s="5" t="s">
        <v>91</v>
      </c>
      <c r="M3884" s="6" t="s">
        <v>115</v>
      </c>
      <c r="N3884" s="5">
        <v>48</v>
      </c>
      <c r="O3884" s="2" t="s">
        <v>126</v>
      </c>
      <c r="P3884" s="6" t="s">
        <v>15505</v>
      </c>
      <c r="R3884" s="6" t="s">
        <v>77</v>
      </c>
      <c r="T3884" s="6" t="s">
        <v>80</v>
      </c>
      <c r="U3884" s="2" t="s">
        <v>115</v>
      </c>
      <c r="V3884" s="5" t="s">
        <v>80</v>
      </c>
      <c r="BE3884" s="23" t="str">
        <f t="shared" si="604"/>
        <v>EMF nein</v>
      </c>
      <c r="BF3884" s="23" t="str">
        <f t="shared" si="602"/>
        <v/>
      </c>
      <c r="BG3884" s="23" t="str">
        <f t="shared" si="603"/>
        <v/>
      </c>
      <c r="BH3884" s="23">
        <f t="shared" si="605"/>
        <v>0</v>
      </c>
      <c r="BO3884" s="2" t="s">
        <v>15506</v>
      </c>
      <c r="BP3884" s="3">
        <v>1</v>
      </c>
      <c r="BQ3884" s="2" t="s">
        <v>15507</v>
      </c>
    </row>
    <row r="3885" spans="1:69" ht="16.149999999999999" customHeight="1" x14ac:dyDescent="0.25">
      <c r="A3885" s="93">
        <v>3884</v>
      </c>
      <c r="B3885" s="2" t="s">
        <v>211</v>
      </c>
      <c r="C3885" s="17" t="s">
        <v>861</v>
      </c>
      <c r="D3885" s="2" t="s">
        <v>124</v>
      </c>
      <c r="E3885" s="2" t="s">
        <v>5471</v>
      </c>
      <c r="F3885" s="67">
        <v>43679</v>
      </c>
      <c r="G3885" s="3">
        <f t="shared" si="598"/>
        <v>8</v>
      </c>
      <c r="H3885" s="3">
        <f t="shared" si="600"/>
        <v>2019</v>
      </c>
      <c r="I3885" s="92">
        <v>0.62847222222222199</v>
      </c>
      <c r="J3885" s="20">
        <f t="shared" si="601"/>
        <v>15</v>
      </c>
      <c r="K3885" s="5" t="str">
        <f t="shared" si="599"/>
        <v>ja</v>
      </c>
      <c r="L3885" s="5" t="s">
        <v>73</v>
      </c>
      <c r="M3885" s="6" t="s">
        <v>74</v>
      </c>
      <c r="N3885" s="5">
        <v>36</v>
      </c>
      <c r="O3885" s="5" t="s">
        <v>75</v>
      </c>
      <c r="P3885" s="127" t="s">
        <v>15508</v>
      </c>
      <c r="R3885" s="6" t="s">
        <v>77</v>
      </c>
      <c r="U3885" s="2" t="s">
        <v>115</v>
      </c>
      <c r="V3885" s="5" t="s">
        <v>80</v>
      </c>
      <c r="AA3885" s="2">
        <v>130</v>
      </c>
      <c r="AB3885" s="2" t="s">
        <v>81</v>
      </c>
      <c r="AC3885" s="2" t="s">
        <v>168</v>
      </c>
      <c r="AJ3885" s="2">
        <v>330</v>
      </c>
      <c r="AK3885" s="2" t="s">
        <v>83</v>
      </c>
      <c r="AL3885" s="2" t="s">
        <v>82</v>
      </c>
      <c r="AM3885" s="2">
        <v>330</v>
      </c>
      <c r="AN3885" s="2" t="s">
        <v>81</v>
      </c>
      <c r="AO3885" s="2" t="s">
        <v>82</v>
      </c>
      <c r="AP3885" s="2">
        <v>330</v>
      </c>
      <c r="AQ3885" s="2" t="s">
        <v>83</v>
      </c>
      <c r="AR3885" s="2" t="s">
        <v>82</v>
      </c>
      <c r="AV3885" s="2">
        <v>330</v>
      </c>
      <c r="AW3885" s="2" t="s">
        <v>83</v>
      </c>
      <c r="AX3885" s="2" t="s">
        <v>82</v>
      </c>
      <c r="AY3885" s="2">
        <v>330</v>
      </c>
      <c r="AZ3885" s="2" t="s">
        <v>81</v>
      </c>
      <c r="BA3885" s="2" t="s">
        <v>82</v>
      </c>
      <c r="BB3885" s="2">
        <v>330</v>
      </c>
      <c r="BC3885" s="2" t="s">
        <v>83</v>
      </c>
      <c r="BD3885" s="2" t="s">
        <v>82</v>
      </c>
      <c r="BE3885" s="23" t="str">
        <f t="shared" si="604"/>
        <v>EMF nein</v>
      </c>
      <c r="BF3885" s="23" t="str">
        <f t="shared" si="602"/>
        <v/>
      </c>
      <c r="BG3885" s="23" t="str">
        <f t="shared" si="603"/>
        <v/>
      </c>
      <c r="BH3885" s="23">
        <f t="shared" si="605"/>
        <v>0</v>
      </c>
      <c r="BO3885" s="2" t="s">
        <v>15509</v>
      </c>
      <c r="BP3885" s="3">
        <v>1</v>
      </c>
      <c r="BQ3885" s="2" t="s">
        <v>15510</v>
      </c>
    </row>
    <row r="3886" spans="1:69" ht="16.149999999999999" customHeight="1" x14ac:dyDescent="0.25">
      <c r="A3886" s="93">
        <v>3885</v>
      </c>
      <c r="B3886" s="2" t="s">
        <v>87</v>
      </c>
      <c r="C3886" s="118" t="s">
        <v>343</v>
      </c>
      <c r="D3886" s="2" t="s">
        <v>124</v>
      </c>
      <c r="E3886" s="2" t="s">
        <v>9307</v>
      </c>
      <c r="F3886" s="67">
        <v>43680</v>
      </c>
      <c r="G3886" s="3">
        <f t="shared" si="598"/>
        <v>8</v>
      </c>
      <c r="H3886" s="3">
        <f t="shared" si="600"/>
        <v>2019</v>
      </c>
      <c r="I3886" s="92">
        <v>0.57291666666666696</v>
      </c>
      <c r="J3886" s="20">
        <f t="shared" si="601"/>
        <v>13</v>
      </c>
      <c r="K3886" s="5" t="str">
        <f t="shared" si="599"/>
        <v>ja</v>
      </c>
      <c r="L3886" s="5" t="s">
        <v>73</v>
      </c>
      <c r="M3886" s="6" t="s">
        <v>115</v>
      </c>
      <c r="N3886" s="5">
        <v>84</v>
      </c>
      <c r="O3886" s="5" t="s">
        <v>126</v>
      </c>
      <c r="P3886" s="6" t="s">
        <v>22321</v>
      </c>
      <c r="R3886" s="6" t="s">
        <v>77</v>
      </c>
      <c r="T3886" s="6" t="s">
        <v>80</v>
      </c>
      <c r="U3886" s="2" t="s">
        <v>74</v>
      </c>
      <c r="X3886" s="2">
        <v>819</v>
      </c>
      <c r="Y3886" s="2" t="s">
        <v>81</v>
      </c>
      <c r="Z3886" s="2" t="s">
        <v>82</v>
      </c>
      <c r="AA3886" s="2">
        <v>819</v>
      </c>
      <c r="AB3886" s="2" t="s">
        <v>81</v>
      </c>
      <c r="AC3886" s="2" t="s">
        <v>82</v>
      </c>
      <c r="AD3886" s="2">
        <v>819</v>
      </c>
      <c r="AE3886" s="2" t="s">
        <v>83</v>
      </c>
      <c r="AF3886" s="2" t="s">
        <v>82</v>
      </c>
      <c r="AJ3886" s="2">
        <v>767</v>
      </c>
      <c r="AK3886" s="2" t="s">
        <v>94</v>
      </c>
      <c r="AL3886" s="2" t="s">
        <v>82</v>
      </c>
      <c r="AP3886" s="2">
        <v>767</v>
      </c>
      <c r="AQ3886" s="2" t="s">
        <v>81</v>
      </c>
      <c r="AR3886" s="2" t="s">
        <v>82</v>
      </c>
      <c r="AY3886" s="2">
        <v>275</v>
      </c>
      <c r="AZ3886" s="2" t="s">
        <v>94</v>
      </c>
      <c r="BA3886" s="2" t="s">
        <v>168</v>
      </c>
      <c r="BE3886" s="23" t="str">
        <f t="shared" si="604"/>
        <v>EMF ja</v>
      </c>
      <c r="BF3886" s="23">
        <f t="shared" si="602"/>
        <v>200</v>
      </c>
      <c r="BG3886" s="23" t="str">
        <f t="shared" si="603"/>
        <v>100-499m</v>
      </c>
      <c r="BH3886" s="23">
        <f t="shared" si="605"/>
        <v>2</v>
      </c>
      <c r="BK3886" s="2" t="s">
        <v>162</v>
      </c>
      <c r="BL3886" s="2">
        <v>250</v>
      </c>
      <c r="BM3886" s="2" t="s">
        <v>162</v>
      </c>
      <c r="BN3886" s="2">
        <v>200</v>
      </c>
      <c r="BO3886" s="2" t="s">
        <v>15511</v>
      </c>
      <c r="BP3886" s="3">
        <v>1</v>
      </c>
      <c r="BQ3886" s="2" t="s">
        <v>15512</v>
      </c>
    </row>
    <row r="3887" spans="1:69" ht="16.149999999999999" customHeight="1" x14ac:dyDescent="0.25">
      <c r="A3887" s="93">
        <v>3886</v>
      </c>
      <c r="B3887" s="2" t="s">
        <v>211</v>
      </c>
      <c r="C3887" s="16" t="s">
        <v>12223</v>
      </c>
      <c r="D3887" s="2" t="s">
        <v>124</v>
      </c>
      <c r="E3887" s="2" t="s">
        <v>11109</v>
      </c>
      <c r="F3887" s="67">
        <v>43681</v>
      </c>
      <c r="G3887" s="3">
        <f t="shared" si="598"/>
        <v>8</v>
      </c>
      <c r="H3887" s="3">
        <f t="shared" si="600"/>
        <v>2019</v>
      </c>
      <c r="I3887" s="92">
        <v>0.26388888888888901</v>
      </c>
      <c r="J3887" s="20">
        <f t="shared" si="601"/>
        <v>6</v>
      </c>
      <c r="K3887" s="5" t="str">
        <f t="shared" si="599"/>
        <v>ja</v>
      </c>
      <c r="L3887" s="5" t="s">
        <v>91</v>
      </c>
      <c r="M3887" s="6" t="s">
        <v>74</v>
      </c>
      <c r="N3887" s="5">
        <v>52</v>
      </c>
      <c r="O3887" s="127" t="s">
        <v>140</v>
      </c>
      <c r="P3887" s="127" t="s">
        <v>15513</v>
      </c>
      <c r="R3887" s="6" t="s">
        <v>77</v>
      </c>
      <c r="S3887" s="2" t="s">
        <v>78</v>
      </c>
      <c r="T3887" s="6" t="s">
        <v>80</v>
      </c>
      <c r="X3887" s="2">
        <v>90</v>
      </c>
      <c r="Y3887" s="2" t="s">
        <v>81</v>
      </c>
      <c r="Z3887" s="2" t="s">
        <v>82</v>
      </c>
      <c r="AA3887" s="2">
        <v>90</v>
      </c>
      <c r="AB3887" s="2" t="s">
        <v>81</v>
      </c>
      <c r="AC3887" s="2" t="s">
        <v>82</v>
      </c>
      <c r="AD3887" s="2">
        <v>90</v>
      </c>
      <c r="AE3887" s="2" t="s">
        <v>81</v>
      </c>
      <c r="AF3887" s="2" t="s">
        <v>82</v>
      </c>
      <c r="AJ3887" s="1">
        <v>850</v>
      </c>
      <c r="AK3887" s="1" t="s">
        <v>83</v>
      </c>
      <c r="AL3887" s="1" t="s">
        <v>168</v>
      </c>
      <c r="AM3887" s="1">
        <v>850</v>
      </c>
      <c r="AN3887" s="1" t="s">
        <v>81</v>
      </c>
      <c r="AO3887" s="1" t="s">
        <v>168</v>
      </c>
      <c r="AP3887" s="1">
        <v>850</v>
      </c>
      <c r="AQ3887" s="1" t="s">
        <v>81</v>
      </c>
      <c r="AR3887" s="1" t="s">
        <v>168</v>
      </c>
      <c r="AV3887" s="2">
        <v>800</v>
      </c>
      <c r="AW3887" s="2" t="s">
        <v>81</v>
      </c>
      <c r="AX3887" s="2" t="s">
        <v>168</v>
      </c>
      <c r="AY3887" s="2">
        <v>800</v>
      </c>
      <c r="AZ3887" s="2" t="s">
        <v>81</v>
      </c>
      <c r="BA3887" s="2" t="s">
        <v>168</v>
      </c>
      <c r="BB3887" s="2">
        <v>800</v>
      </c>
      <c r="BC3887" s="2" t="s">
        <v>83</v>
      </c>
      <c r="BD3887" s="2" t="s">
        <v>168</v>
      </c>
      <c r="BE3887" s="23" t="str">
        <f t="shared" si="604"/>
        <v>EMF ja</v>
      </c>
      <c r="BF3887" s="23">
        <f t="shared" si="602"/>
        <v>800</v>
      </c>
      <c r="BG3887" s="23" t="str">
        <f t="shared" si="603"/>
        <v>500+m</v>
      </c>
      <c r="BH3887" s="23">
        <f t="shared" si="605"/>
        <v>2</v>
      </c>
      <c r="BK3887" s="2" t="s">
        <v>162</v>
      </c>
      <c r="BL3887" s="2">
        <v>800</v>
      </c>
      <c r="BM3887" s="2" t="s">
        <v>162</v>
      </c>
      <c r="BN3887" s="2">
        <v>850</v>
      </c>
      <c r="BO3887" s="2" t="s">
        <v>15514</v>
      </c>
      <c r="BP3887" s="3">
        <v>1</v>
      </c>
      <c r="BQ3887" s="2" t="s">
        <v>15515</v>
      </c>
    </row>
    <row r="3888" spans="1:69" ht="16.149999999999999" customHeight="1" x14ac:dyDescent="0.25">
      <c r="A3888" s="93">
        <v>3887</v>
      </c>
      <c r="B3888" s="2" t="s">
        <v>211</v>
      </c>
      <c r="C3888" s="44" t="s">
        <v>2830</v>
      </c>
      <c r="D3888" s="2" t="s">
        <v>89</v>
      </c>
      <c r="E3888" s="2" t="s">
        <v>15516</v>
      </c>
      <c r="F3888" s="67">
        <v>43949</v>
      </c>
      <c r="G3888" s="3">
        <f t="shared" si="598"/>
        <v>4</v>
      </c>
      <c r="H3888" s="3">
        <f t="shared" si="600"/>
        <v>2020</v>
      </c>
      <c r="I3888" s="92">
        <v>0.87847222222222199</v>
      </c>
      <c r="J3888" s="20">
        <f t="shared" si="601"/>
        <v>21</v>
      </c>
      <c r="K3888" s="5" t="str">
        <f t="shared" si="599"/>
        <v>ja</v>
      </c>
      <c r="L3888" s="5" t="s">
        <v>91</v>
      </c>
      <c r="M3888" s="6" t="s">
        <v>2721</v>
      </c>
      <c r="N3888" s="5">
        <v>22</v>
      </c>
      <c r="O3888" s="127" t="s">
        <v>126</v>
      </c>
      <c r="P3888" s="127" t="s">
        <v>15517</v>
      </c>
      <c r="Q3888" s="6" t="s">
        <v>15518</v>
      </c>
      <c r="R3888" s="6" t="s">
        <v>77</v>
      </c>
      <c r="T3888" s="6" t="s">
        <v>202</v>
      </c>
      <c r="X3888" s="2">
        <v>2090</v>
      </c>
      <c r="Y3888" s="2" t="s">
        <v>81</v>
      </c>
      <c r="Z3888" s="2" t="s">
        <v>84</v>
      </c>
      <c r="AA3888" s="2">
        <v>2090</v>
      </c>
      <c r="AB3888" s="2" t="s">
        <v>81</v>
      </c>
      <c r="AC3888" s="2" t="s">
        <v>84</v>
      </c>
      <c r="AD3888" s="2">
        <v>2090</v>
      </c>
      <c r="AE3888" s="2" t="s">
        <v>81</v>
      </c>
      <c r="AF3888" s="2" t="s">
        <v>84</v>
      </c>
      <c r="AG3888" s="2">
        <v>2090</v>
      </c>
      <c r="AH3888" s="2" t="s">
        <v>94</v>
      </c>
      <c r="AI3888" s="2" t="s">
        <v>84</v>
      </c>
      <c r="AJ3888" s="2">
        <v>2090</v>
      </c>
      <c r="AK3888" s="2" t="s">
        <v>81</v>
      </c>
      <c r="AL3888" s="2" t="s">
        <v>84</v>
      </c>
      <c r="AM3888" s="2">
        <v>2090</v>
      </c>
      <c r="AN3888" s="2" t="s">
        <v>81</v>
      </c>
      <c r="AO3888" s="2" t="s">
        <v>84</v>
      </c>
      <c r="AP3888" s="2">
        <v>2090</v>
      </c>
      <c r="AQ3888" s="2" t="s">
        <v>81</v>
      </c>
      <c r="AR3888" s="2" t="s">
        <v>84</v>
      </c>
      <c r="AS3888" s="2">
        <v>2090</v>
      </c>
      <c r="AT3888" s="2" t="s">
        <v>94</v>
      </c>
      <c r="AU3888" s="2" t="s">
        <v>84</v>
      </c>
      <c r="AV3888" s="2">
        <v>2090</v>
      </c>
      <c r="AW3888" s="2" t="s">
        <v>81</v>
      </c>
      <c r="AX3888" s="2" t="s">
        <v>84</v>
      </c>
      <c r="AY3888" s="2">
        <v>2090</v>
      </c>
      <c r="AZ3888" s="2" t="s">
        <v>81</v>
      </c>
      <c r="BA3888" s="2" t="s">
        <v>84</v>
      </c>
      <c r="BB3888" s="2">
        <v>2090</v>
      </c>
      <c r="BC3888" s="2" t="s">
        <v>81</v>
      </c>
      <c r="BD3888" s="2" t="s">
        <v>84</v>
      </c>
      <c r="BE3888" s="23" t="str">
        <f t="shared" si="604"/>
        <v>EMF nein</v>
      </c>
      <c r="BF3888" s="23" t="str">
        <f t="shared" si="602"/>
        <v/>
      </c>
      <c r="BG3888" s="23" t="str">
        <f t="shared" si="603"/>
        <v/>
      </c>
      <c r="BH3888" s="23">
        <f t="shared" si="605"/>
        <v>0</v>
      </c>
      <c r="BO3888" s="2" t="s">
        <v>15519</v>
      </c>
      <c r="BP3888" s="3">
        <v>1</v>
      </c>
      <c r="BQ3888" s="2" t="s">
        <v>15520</v>
      </c>
    </row>
    <row r="3889" spans="1:70" ht="16.149999999999999" customHeight="1" x14ac:dyDescent="0.25">
      <c r="A3889" s="93">
        <v>3888</v>
      </c>
      <c r="B3889" s="2" t="s">
        <v>87</v>
      </c>
      <c r="C3889" s="165" t="s">
        <v>8302</v>
      </c>
      <c r="D3889" s="2" t="s">
        <v>104</v>
      </c>
      <c r="E3889" s="2" t="s">
        <v>15521</v>
      </c>
      <c r="F3889" s="67">
        <v>43948</v>
      </c>
      <c r="G3889" s="3">
        <f t="shared" si="598"/>
        <v>4</v>
      </c>
      <c r="H3889" s="3">
        <f t="shared" si="600"/>
        <v>2020</v>
      </c>
      <c r="I3889" s="92">
        <v>0.60416666666666696</v>
      </c>
      <c r="J3889" s="20">
        <f t="shared" si="601"/>
        <v>14</v>
      </c>
      <c r="K3889" s="5" t="str">
        <f t="shared" si="599"/>
        <v>ja</v>
      </c>
      <c r="L3889" s="5" t="s">
        <v>91</v>
      </c>
      <c r="M3889" s="6" t="s">
        <v>115</v>
      </c>
      <c r="N3889" s="5">
        <v>76</v>
      </c>
      <c r="O3889" s="127" t="s">
        <v>5139</v>
      </c>
      <c r="P3889" s="127" t="s">
        <v>1027</v>
      </c>
      <c r="R3889" s="6" t="s">
        <v>77</v>
      </c>
      <c r="T3889" s="6" t="s">
        <v>80</v>
      </c>
      <c r="AA3889" s="2">
        <v>274</v>
      </c>
      <c r="AB3889" s="2" t="s">
        <v>81</v>
      </c>
      <c r="AC3889" s="2" t="s">
        <v>168</v>
      </c>
      <c r="AJ3889" s="2">
        <v>1000</v>
      </c>
      <c r="AK3889" s="2" t="s">
        <v>83</v>
      </c>
      <c r="AL3889" s="2" t="s">
        <v>84</v>
      </c>
      <c r="AM3889" s="2">
        <v>1000</v>
      </c>
      <c r="AN3889" s="2" t="s">
        <v>83</v>
      </c>
      <c r="AO3889" s="2" t="s">
        <v>84</v>
      </c>
      <c r="AP3889" s="2">
        <v>1000</v>
      </c>
      <c r="AQ3889" s="2" t="s">
        <v>83</v>
      </c>
      <c r="AR3889" s="2" t="s">
        <v>84</v>
      </c>
      <c r="BE3889" s="23" t="str">
        <f t="shared" si="604"/>
        <v>EMF ja</v>
      </c>
      <c r="BF3889" s="23">
        <f t="shared" si="602"/>
        <v>3000</v>
      </c>
      <c r="BG3889" s="23" t="str">
        <f t="shared" si="603"/>
        <v>500+m</v>
      </c>
      <c r="BH3889" s="23">
        <f t="shared" si="605"/>
        <v>1</v>
      </c>
      <c r="BI3889" s="2" t="s">
        <v>162</v>
      </c>
      <c r="BJ3889" s="2">
        <v>3000</v>
      </c>
      <c r="BO3889" s="2" t="s">
        <v>15522</v>
      </c>
      <c r="BP3889" s="3">
        <v>1</v>
      </c>
      <c r="BQ3889" s="2" t="s">
        <v>15523</v>
      </c>
    </row>
    <row r="3890" spans="1:70" ht="16.149999999999999" customHeight="1" x14ac:dyDescent="0.25">
      <c r="A3890" s="93">
        <v>3889</v>
      </c>
      <c r="B3890" s="2" t="s">
        <v>87</v>
      </c>
      <c r="C3890" s="16" t="s">
        <v>309</v>
      </c>
      <c r="D3890" s="2" t="s">
        <v>104</v>
      </c>
      <c r="E3890" s="2" t="s">
        <v>15524</v>
      </c>
      <c r="F3890" s="67">
        <v>43950</v>
      </c>
      <c r="G3890" s="3">
        <f t="shared" si="598"/>
        <v>4</v>
      </c>
      <c r="H3890" s="3">
        <f t="shared" si="600"/>
        <v>2020</v>
      </c>
      <c r="I3890" s="92">
        <v>0.40625</v>
      </c>
      <c r="J3890" s="20">
        <f t="shared" si="601"/>
        <v>9</v>
      </c>
      <c r="K3890" s="5" t="str">
        <f t="shared" si="599"/>
        <v>ja</v>
      </c>
      <c r="L3890" s="5" t="s">
        <v>91</v>
      </c>
      <c r="M3890" s="6" t="s">
        <v>74</v>
      </c>
      <c r="N3890" s="5">
        <v>91</v>
      </c>
      <c r="O3890" s="127" t="s">
        <v>5139</v>
      </c>
      <c r="P3890" s="127" t="s">
        <v>15525</v>
      </c>
      <c r="R3890" s="6" t="s">
        <v>77</v>
      </c>
      <c r="U3890" s="2" t="s">
        <v>74</v>
      </c>
      <c r="X3890" s="2">
        <v>95</v>
      </c>
      <c r="Y3890" s="2" t="s">
        <v>81</v>
      </c>
      <c r="Z3890" s="2" t="s">
        <v>168</v>
      </c>
      <c r="AA3890" s="2">
        <v>95</v>
      </c>
      <c r="AB3890" s="2" t="s">
        <v>81</v>
      </c>
      <c r="AC3890" s="2" t="s">
        <v>168</v>
      </c>
      <c r="AD3890" s="2">
        <v>95</v>
      </c>
      <c r="AE3890" s="2" t="s">
        <v>81</v>
      </c>
      <c r="AF3890" s="2" t="s">
        <v>168</v>
      </c>
      <c r="BE3890" s="23" t="str">
        <f t="shared" si="604"/>
        <v>EMF nein</v>
      </c>
      <c r="BF3890" s="23" t="str">
        <f t="shared" si="602"/>
        <v/>
      </c>
      <c r="BG3890" s="23" t="str">
        <f t="shared" si="603"/>
        <v/>
      </c>
      <c r="BH3890" s="23">
        <f t="shared" si="605"/>
        <v>0</v>
      </c>
      <c r="BO3890" s="2" t="s">
        <v>15526</v>
      </c>
      <c r="BP3890" s="3">
        <v>1</v>
      </c>
      <c r="BQ3890" s="2" t="s">
        <v>15527</v>
      </c>
    </row>
    <row r="3891" spans="1:70" ht="16.149999999999999" customHeight="1" x14ac:dyDescent="0.25">
      <c r="A3891" s="93">
        <v>3890</v>
      </c>
      <c r="B3891" s="2" t="s">
        <v>211</v>
      </c>
      <c r="C3891" s="44" t="s">
        <v>1213</v>
      </c>
      <c r="D3891" s="2" t="s">
        <v>896</v>
      </c>
      <c r="E3891" s="2" t="s">
        <v>15528</v>
      </c>
      <c r="F3891" s="67">
        <v>43947</v>
      </c>
      <c r="G3891" s="3">
        <f t="shared" si="598"/>
        <v>4</v>
      </c>
      <c r="H3891" s="3">
        <f t="shared" si="600"/>
        <v>2020</v>
      </c>
      <c r="I3891" s="92">
        <v>0.53819444444444398</v>
      </c>
      <c r="J3891" s="20">
        <f t="shared" si="601"/>
        <v>12</v>
      </c>
      <c r="K3891" s="5" t="str">
        <f t="shared" si="599"/>
        <v>ja</v>
      </c>
      <c r="L3891" s="5" t="s">
        <v>91</v>
      </c>
      <c r="M3891" s="6" t="s">
        <v>74</v>
      </c>
      <c r="O3891" s="127" t="s">
        <v>5139</v>
      </c>
      <c r="P3891" s="127" t="s">
        <v>15529</v>
      </c>
      <c r="R3891" s="6" t="s">
        <v>77</v>
      </c>
      <c r="X3891" s="2">
        <v>106</v>
      </c>
      <c r="Y3891" s="2" t="s">
        <v>81</v>
      </c>
      <c r="Z3891" s="2" t="s">
        <v>84</v>
      </c>
      <c r="AD3891" s="2">
        <v>106</v>
      </c>
      <c r="AE3891" s="2" t="s">
        <v>81</v>
      </c>
      <c r="AF3891" s="2" t="s">
        <v>84</v>
      </c>
      <c r="BE3891" s="23" t="str">
        <f t="shared" si="604"/>
        <v>EMF nein</v>
      </c>
      <c r="BF3891" s="23" t="str">
        <f t="shared" si="602"/>
        <v/>
      </c>
      <c r="BG3891" s="23" t="str">
        <f t="shared" si="603"/>
        <v/>
      </c>
      <c r="BH3891" s="23">
        <f t="shared" si="605"/>
        <v>0</v>
      </c>
      <c r="BO3891" s="2" t="s">
        <v>15530</v>
      </c>
      <c r="BP3891" s="3">
        <v>1</v>
      </c>
      <c r="BQ3891" s="2" t="s">
        <v>15531</v>
      </c>
    </row>
    <row r="3892" spans="1:70" ht="16.149999999999999" customHeight="1" x14ac:dyDescent="0.25">
      <c r="A3892" s="1">
        <v>3891</v>
      </c>
      <c r="B3892" s="2" t="s">
        <v>211</v>
      </c>
      <c r="C3892" s="2" t="s">
        <v>289</v>
      </c>
      <c r="D3892" s="2" t="s">
        <v>290</v>
      </c>
      <c r="E3892" s="2" t="s">
        <v>1359</v>
      </c>
      <c r="F3892" s="67">
        <v>43690</v>
      </c>
      <c r="G3892" s="3">
        <f t="shared" si="598"/>
        <v>8</v>
      </c>
      <c r="H3892" s="3">
        <f t="shared" si="600"/>
        <v>2019</v>
      </c>
      <c r="I3892" s="92">
        <v>0.64583333333333304</v>
      </c>
      <c r="J3892" s="20">
        <f t="shared" si="601"/>
        <v>15</v>
      </c>
      <c r="K3892" s="5" t="str">
        <f t="shared" si="599"/>
        <v>ja</v>
      </c>
      <c r="L3892" s="5" t="s">
        <v>8298</v>
      </c>
      <c r="M3892" s="6" t="s">
        <v>208</v>
      </c>
      <c r="N3892" s="5">
        <v>66</v>
      </c>
      <c r="O3892" s="127" t="s">
        <v>5139</v>
      </c>
      <c r="P3892" s="127" t="s">
        <v>15532</v>
      </c>
      <c r="R3892" s="6" t="s">
        <v>77</v>
      </c>
      <c r="T3892" s="6" t="s">
        <v>80</v>
      </c>
      <c r="U3892" s="2" t="s">
        <v>139</v>
      </c>
      <c r="X3892" s="2">
        <v>50</v>
      </c>
      <c r="Y3892" s="2" t="s">
        <v>94</v>
      </c>
      <c r="Z3892" s="2" t="s">
        <v>84</v>
      </c>
      <c r="AD3892" s="2">
        <v>50</v>
      </c>
      <c r="AE3892" s="2" t="s">
        <v>81</v>
      </c>
      <c r="AF3892" s="2" t="s">
        <v>84</v>
      </c>
      <c r="BE3892" s="23" t="str">
        <f t="shared" si="604"/>
        <v>EMF nein</v>
      </c>
      <c r="BF3892" s="23" t="str">
        <f t="shared" si="602"/>
        <v/>
      </c>
      <c r="BG3892" s="23" t="str">
        <f t="shared" si="603"/>
        <v/>
      </c>
      <c r="BH3892" s="23">
        <f t="shared" si="605"/>
        <v>0</v>
      </c>
      <c r="BO3892" s="2" t="s">
        <v>15533</v>
      </c>
      <c r="BP3892" s="3">
        <v>1</v>
      </c>
      <c r="BQ3892" s="2" t="s">
        <v>15534</v>
      </c>
    </row>
    <row r="3893" spans="1:70" ht="16.149999999999999" customHeight="1" x14ac:dyDescent="0.25">
      <c r="A3893" s="93">
        <v>3892</v>
      </c>
      <c r="B3893" s="2" t="s">
        <v>211</v>
      </c>
      <c r="C3893" s="2" t="s">
        <v>1968</v>
      </c>
      <c r="D3893" s="2" t="s">
        <v>296</v>
      </c>
      <c r="E3893" s="2" t="s">
        <v>4300</v>
      </c>
      <c r="F3893" s="67">
        <v>43689</v>
      </c>
      <c r="G3893" s="3">
        <f t="shared" si="598"/>
        <v>8</v>
      </c>
      <c r="H3893" s="3">
        <f t="shared" si="600"/>
        <v>2019</v>
      </c>
      <c r="I3893" s="92">
        <v>0.70833333333333304</v>
      </c>
      <c r="J3893" s="20">
        <f t="shared" si="601"/>
        <v>17</v>
      </c>
      <c r="K3893" s="5" t="str">
        <f t="shared" si="599"/>
        <v>ja</v>
      </c>
      <c r="L3893" s="5" t="s">
        <v>91</v>
      </c>
      <c r="M3893" s="6" t="s">
        <v>354</v>
      </c>
      <c r="O3893" s="127" t="s">
        <v>5139</v>
      </c>
      <c r="P3893" s="127" t="s">
        <v>15535</v>
      </c>
      <c r="R3893" s="6" t="s">
        <v>77</v>
      </c>
      <c r="U3893" s="2" t="s">
        <v>115</v>
      </c>
      <c r="V3893" s="2" t="s">
        <v>80</v>
      </c>
      <c r="X3893" s="2">
        <v>159</v>
      </c>
      <c r="Y3893" s="2" t="s">
        <v>81</v>
      </c>
      <c r="Z3893" s="2" t="s">
        <v>168</v>
      </c>
      <c r="AA3893" s="2">
        <v>159</v>
      </c>
      <c r="AB3893" s="2" t="s">
        <v>81</v>
      </c>
      <c r="AC3893" s="2" t="s">
        <v>168</v>
      </c>
      <c r="AD3893" s="2">
        <v>159</v>
      </c>
      <c r="AE3893" s="2" t="s">
        <v>81</v>
      </c>
      <c r="AF3893" s="2" t="s">
        <v>168</v>
      </c>
      <c r="AJ3893" s="2">
        <v>200</v>
      </c>
      <c r="AK3893" s="2" t="s">
        <v>81</v>
      </c>
      <c r="AL3893" s="2" t="s">
        <v>84</v>
      </c>
      <c r="AP3893" s="2">
        <v>200</v>
      </c>
      <c r="AQ3893" s="2" t="s">
        <v>83</v>
      </c>
      <c r="AR3893" s="2" t="s">
        <v>84</v>
      </c>
      <c r="AV3893" s="2">
        <v>225</v>
      </c>
      <c r="AW3893" s="2" t="s">
        <v>81</v>
      </c>
      <c r="AX3893" s="2" t="s">
        <v>168</v>
      </c>
      <c r="AY3893" s="2">
        <v>225</v>
      </c>
      <c r="AZ3893" s="2" t="s">
        <v>94</v>
      </c>
      <c r="BA3893" s="2" t="s">
        <v>168</v>
      </c>
      <c r="BB3893" s="2">
        <v>225</v>
      </c>
      <c r="BC3893" s="2" t="s">
        <v>81</v>
      </c>
      <c r="BD3893" s="2" t="s">
        <v>168</v>
      </c>
      <c r="BE3893" s="23" t="str">
        <f t="shared" si="604"/>
        <v>EMF nein</v>
      </c>
      <c r="BF3893" s="23" t="str">
        <f t="shared" si="602"/>
        <v/>
      </c>
      <c r="BG3893" s="23" t="str">
        <f t="shared" si="603"/>
        <v/>
      </c>
      <c r="BH3893" s="23">
        <f t="shared" si="605"/>
        <v>0</v>
      </c>
      <c r="BO3893" s="2" t="s">
        <v>15536</v>
      </c>
      <c r="BP3893" s="3">
        <v>1</v>
      </c>
      <c r="BQ3893" s="2" t="s">
        <v>15537</v>
      </c>
    </row>
    <row r="3894" spans="1:70" ht="16.149999999999999" customHeight="1" x14ac:dyDescent="0.25">
      <c r="A3894" s="1">
        <v>3893</v>
      </c>
      <c r="B3894" s="2" t="s">
        <v>135</v>
      </c>
      <c r="C3894" s="2" t="s">
        <v>1328</v>
      </c>
      <c r="D3894" s="2" t="s">
        <v>113</v>
      </c>
      <c r="E3894" s="2" t="s">
        <v>5471</v>
      </c>
      <c r="F3894" s="67">
        <v>43691</v>
      </c>
      <c r="G3894" s="3">
        <f t="shared" si="598"/>
        <v>8</v>
      </c>
      <c r="H3894" s="3">
        <f t="shared" si="600"/>
        <v>2019</v>
      </c>
      <c r="I3894" s="92">
        <v>0.57291666666666696</v>
      </c>
      <c r="J3894" s="20">
        <f t="shared" si="601"/>
        <v>13</v>
      </c>
      <c r="K3894" s="5" t="str">
        <f t="shared" si="599"/>
        <v>ja</v>
      </c>
      <c r="L3894" s="5" t="s">
        <v>91</v>
      </c>
      <c r="M3894" s="6" t="s">
        <v>139</v>
      </c>
      <c r="N3894" s="5">
        <v>58</v>
      </c>
      <c r="O3894" s="127" t="s">
        <v>5139</v>
      </c>
      <c r="P3894" s="127" t="s">
        <v>15538</v>
      </c>
      <c r="R3894" s="6" t="s">
        <v>77</v>
      </c>
      <c r="U3894" s="2" t="s">
        <v>208</v>
      </c>
      <c r="V3894" s="2" t="s">
        <v>202</v>
      </c>
      <c r="X3894" s="2">
        <v>40</v>
      </c>
      <c r="Y3894" s="2" t="s">
        <v>81</v>
      </c>
      <c r="Z3894" s="2" t="s">
        <v>84</v>
      </c>
      <c r="AA3894" s="2">
        <v>40</v>
      </c>
      <c r="AB3894" s="2" t="s">
        <v>81</v>
      </c>
      <c r="AC3894" s="2" t="s">
        <v>84</v>
      </c>
      <c r="AD3894" s="2">
        <v>40</v>
      </c>
      <c r="AE3894" s="2" t="s">
        <v>81</v>
      </c>
      <c r="AF3894" s="2" t="s">
        <v>84</v>
      </c>
      <c r="BE3894" s="23" t="str">
        <f t="shared" si="604"/>
        <v>EMF nein</v>
      </c>
      <c r="BF3894" s="23" t="str">
        <f t="shared" si="602"/>
        <v/>
      </c>
      <c r="BG3894" s="23" t="str">
        <f t="shared" si="603"/>
        <v/>
      </c>
      <c r="BH3894" s="23">
        <f t="shared" si="605"/>
        <v>0</v>
      </c>
      <c r="BP3894" s="3">
        <v>1</v>
      </c>
      <c r="BQ3894" s="2" t="s">
        <v>15539</v>
      </c>
    </row>
    <row r="3895" spans="1:70" ht="16.149999999999999" customHeight="1" x14ac:dyDescent="0.25">
      <c r="A3895" s="135">
        <v>3894</v>
      </c>
      <c r="B3895" s="75" t="s">
        <v>211</v>
      </c>
      <c r="C3895" s="124" t="s">
        <v>540</v>
      </c>
      <c r="D3895" s="2" t="s">
        <v>124</v>
      </c>
      <c r="E3895" s="2" t="s">
        <v>15540</v>
      </c>
      <c r="F3895" s="67">
        <v>43691</v>
      </c>
      <c r="G3895" s="3">
        <f t="shared" si="598"/>
        <v>8</v>
      </c>
      <c r="H3895" s="3">
        <f t="shared" si="600"/>
        <v>2019</v>
      </c>
      <c r="I3895" s="92">
        <v>0.32291666666666702</v>
      </c>
      <c r="J3895" s="20">
        <f t="shared" si="601"/>
        <v>7</v>
      </c>
      <c r="K3895" s="5" t="str">
        <f t="shared" si="599"/>
        <v>ja</v>
      </c>
      <c r="L3895" s="5" t="s">
        <v>91</v>
      </c>
      <c r="M3895" s="6" t="s">
        <v>2721</v>
      </c>
      <c r="O3895" s="127" t="s">
        <v>5139</v>
      </c>
      <c r="P3895" s="127" t="s">
        <v>15541</v>
      </c>
      <c r="R3895" s="6" t="s">
        <v>77</v>
      </c>
      <c r="S3895" s="2" t="s">
        <v>2037</v>
      </c>
      <c r="U3895" s="2" t="s">
        <v>1312</v>
      </c>
      <c r="W3895" s="2" t="s">
        <v>8847</v>
      </c>
      <c r="BE3895" s="23" t="str">
        <f t="shared" si="604"/>
        <v>EMF nein</v>
      </c>
      <c r="BF3895" s="23" t="str">
        <f t="shared" si="602"/>
        <v/>
      </c>
      <c r="BG3895" s="23" t="str">
        <f t="shared" si="603"/>
        <v/>
      </c>
      <c r="BH3895" s="23">
        <f t="shared" si="605"/>
        <v>0</v>
      </c>
      <c r="BO3895" s="2" t="s">
        <v>15542</v>
      </c>
      <c r="BP3895" s="3">
        <v>1</v>
      </c>
      <c r="BQ3895" s="2" t="s">
        <v>15543</v>
      </c>
    </row>
    <row r="3896" spans="1:70" ht="16.149999999999999" customHeight="1" x14ac:dyDescent="0.25">
      <c r="A3896" s="1">
        <v>3895</v>
      </c>
      <c r="B3896" s="2" t="s">
        <v>211</v>
      </c>
      <c r="C3896" s="2" t="s">
        <v>15544</v>
      </c>
      <c r="D3896" s="2" t="s">
        <v>104</v>
      </c>
      <c r="E3896" s="2" t="s">
        <v>15545</v>
      </c>
      <c r="F3896" s="67">
        <v>43691</v>
      </c>
      <c r="G3896" s="3">
        <f t="shared" si="598"/>
        <v>8</v>
      </c>
      <c r="H3896" s="3">
        <f t="shared" si="600"/>
        <v>2019</v>
      </c>
      <c r="J3896" s="20" t="str">
        <f t="shared" si="601"/>
        <v/>
      </c>
      <c r="K3896" s="5" t="str">
        <f t="shared" si="599"/>
        <v>ja</v>
      </c>
      <c r="L3896" s="5" t="s">
        <v>73</v>
      </c>
      <c r="M3896" s="6" t="s">
        <v>74</v>
      </c>
      <c r="O3896" s="127" t="s">
        <v>140</v>
      </c>
      <c r="P3896" s="127" t="s">
        <v>15546</v>
      </c>
      <c r="R3896" s="6" t="s">
        <v>77</v>
      </c>
      <c r="T3896" s="6" t="s">
        <v>80</v>
      </c>
      <c r="X3896" s="2">
        <v>850</v>
      </c>
      <c r="Y3896" s="2" t="s">
        <v>81</v>
      </c>
      <c r="Z3896" s="2" t="s">
        <v>84</v>
      </c>
      <c r="AA3896" s="2">
        <v>850</v>
      </c>
      <c r="AB3896" s="2" t="s">
        <v>81</v>
      </c>
      <c r="AC3896" s="2" t="s">
        <v>84</v>
      </c>
      <c r="AD3896" s="2">
        <v>850</v>
      </c>
      <c r="AE3896" s="2" t="s">
        <v>83</v>
      </c>
      <c r="AF3896" s="2" t="s">
        <v>84</v>
      </c>
      <c r="BE3896" s="23" t="str">
        <f t="shared" si="604"/>
        <v>EMF ja</v>
      </c>
      <c r="BF3896" s="23">
        <f t="shared" si="602"/>
        <v>100</v>
      </c>
      <c r="BG3896" s="23" t="str">
        <f t="shared" si="603"/>
        <v>100-499m</v>
      </c>
      <c r="BH3896" s="23">
        <f t="shared" si="605"/>
        <v>3</v>
      </c>
      <c r="BI3896" s="2" t="s">
        <v>162</v>
      </c>
      <c r="BJ3896" s="2">
        <v>100</v>
      </c>
      <c r="BK3896" s="2" t="s">
        <v>162</v>
      </c>
      <c r="BL3896" s="2">
        <v>1850</v>
      </c>
      <c r="BM3896" s="2" t="s">
        <v>11366</v>
      </c>
      <c r="BN3896" s="2">
        <v>2500</v>
      </c>
      <c r="BO3896" s="2" t="s">
        <v>15547</v>
      </c>
      <c r="BP3896" s="3">
        <v>1</v>
      </c>
      <c r="BQ3896" s="2" t="s">
        <v>15548</v>
      </c>
    </row>
    <row r="3897" spans="1:70" ht="16.149999999999999" customHeight="1" x14ac:dyDescent="0.25">
      <c r="A3897" s="1">
        <v>3896</v>
      </c>
      <c r="B3897" s="2" t="s">
        <v>87</v>
      </c>
      <c r="C3897" s="2" t="s">
        <v>212</v>
      </c>
      <c r="D3897" s="2" t="s">
        <v>71</v>
      </c>
      <c r="E3897" s="2" t="s">
        <v>15549</v>
      </c>
      <c r="F3897" s="67">
        <v>43489</v>
      </c>
      <c r="G3897" s="3">
        <f t="shared" si="598"/>
        <v>1</v>
      </c>
      <c r="H3897" s="3">
        <f t="shared" si="600"/>
        <v>2019</v>
      </c>
      <c r="I3897" s="92">
        <v>0.6875</v>
      </c>
      <c r="J3897" s="20">
        <f t="shared" si="601"/>
        <v>16</v>
      </c>
      <c r="K3897" s="5" t="str">
        <f t="shared" si="599"/>
        <v>ja</v>
      </c>
      <c r="L3897" s="5" t="s">
        <v>91</v>
      </c>
      <c r="M3897" s="6" t="s">
        <v>74</v>
      </c>
      <c r="N3897" s="5">
        <v>84</v>
      </c>
      <c r="O3897" s="127" t="s">
        <v>75</v>
      </c>
      <c r="P3897" s="127" t="s">
        <v>15550</v>
      </c>
      <c r="R3897" s="6" t="s">
        <v>77</v>
      </c>
      <c r="U3897" s="2" t="s">
        <v>208</v>
      </c>
      <c r="X3897" s="2">
        <v>489</v>
      </c>
      <c r="Y3897" s="2" t="s">
        <v>83</v>
      </c>
      <c r="Z3897" s="2" t="s">
        <v>161</v>
      </c>
      <c r="AA3897" s="2">
        <v>489</v>
      </c>
      <c r="AB3897" s="2" t="s">
        <v>81</v>
      </c>
      <c r="AC3897" s="2" t="s">
        <v>161</v>
      </c>
      <c r="AD3897" s="2">
        <v>489</v>
      </c>
      <c r="AE3897" s="2" t="s">
        <v>83</v>
      </c>
      <c r="AF3897" s="2" t="s">
        <v>161</v>
      </c>
      <c r="AJ3897" s="2">
        <v>489</v>
      </c>
      <c r="AK3897" s="2" t="s">
        <v>83</v>
      </c>
      <c r="AL3897" s="2" t="s">
        <v>161</v>
      </c>
      <c r="AM3897" s="2">
        <v>489</v>
      </c>
      <c r="AN3897" s="2" t="s">
        <v>81</v>
      </c>
      <c r="AO3897" s="2" t="s">
        <v>161</v>
      </c>
      <c r="AP3897" s="2">
        <v>489</v>
      </c>
      <c r="AQ3897" s="2" t="s">
        <v>83</v>
      </c>
      <c r="AR3897" s="2" t="s">
        <v>161</v>
      </c>
      <c r="AV3897" s="2">
        <v>634</v>
      </c>
      <c r="AW3897" s="2" t="s">
        <v>81</v>
      </c>
      <c r="AX3897" s="2" t="s">
        <v>168</v>
      </c>
      <c r="AY3897" s="2">
        <v>634</v>
      </c>
      <c r="AZ3897" s="2" t="s">
        <v>81</v>
      </c>
      <c r="BA3897" s="2" t="s">
        <v>168</v>
      </c>
      <c r="BB3897" s="2">
        <v>634</v>
      </c>
      <c r="BC3897" s="2" t="s">
        <v>81</v>
      </c>
      <c r="BD3897" s="2" t="s">
        <v>168</v>
      </c>
      <c r="BE3897" s="23" t="str">
        <f t="shared" si="604"/>
        <v>EMF nein</v>
      </c>
      <c r="BF3897" s="23" t="str">
        <f t="shared" si="602"/>
        <v/>
      </c>
      <c r="BG3897" s="23" t="str">
        <f t="shared" si="603"/>
        <v/>
      </c>
      <c r="BH3897" s="23">
        <f t="shared" si="605"/>
        <v>0</v>
      </c>
      <c r="BO3897" s="2" t="s">
        <v>15551</v>
      </c>
      <c r="BP3897" s="3">
        <v>1</v>
      </c>
      <c r="BQ3897" s="2" t="s">
        <v>15552</v>
      </c>
    </row>
    <row r="3898" spans="1:70" ht="16.149999999999999" customHeight="1" x14ac:dyDescent="0.25">
      <c r="A3898" s="1">
        <v>3897</v>
      </c>
      <c r="B3898" s="2" t="s">
        <v>211</v>
      </c>
      <c r="C3898" s="2" t="s">
        <v>15386</v>
      </c>
      <c r="D3898" s="2" t="s">
        <v>158</v>
      </c>
      <c r="E3898" s="2" t="s">
        <v>15553</v>
      </c>
      <c r="F3898" s="67">
        <v>43537</v>
      </c>
      <c r="G3898" s="3">
        <f t="shared" ref="G3898:G3958" si="606">IF(F3898&lt;&gt;"",MONTH(F3898),"")</f>
        <v>3</v>
      </c>
      <c r="H3898" s="3">
        <f t="shared" si="600"/>
        <v>2019</v>
      </c>
      <c r="I3898" s="92">
        <v>0.41666666666666702</v>
      </c>
      <c r="J3898" s="20">
        <f t="shared" si="601"/>
        <v>10</v>
      </c>
      <c r="K3898" s="5" t="str">
        <f t="shared" ref="K3898:K3957" si="607">IF(COUNTA(W3898:BN3898)=0,"nein","ja")</f>
        <v>ja</v>
      </c>
      <c r="L3898" s="5" t="s">
        <v>91</v>
      </c>
      <c r="M3898" s="6" t="s">
        <v>74</v>
      </c>
      <c r="O3898" s="6" t="s">
        <v>101</v>
      </c>
      <c r="P3898" s="127" t="s">
        <v>15554</v>
      </c>
      <c r="R3898" s="6" t="s">
        <v>77</v>
      </c>
      <c r="T3898" s="6" t="s">
        <v>80</v>
      </c>
      <c r="V3898" s="2" t="s">
        <v>80</v>
      </c>
      <c r="X3898" s="2">
        <v>50</v>
      </c>
      <c r="Y3898" s="2" t="s">
        <v>94</v>
      </c>
      <c r="Z3898" s="2" t="s">
        <v>84</v>
      </c>
      <c r="AA3898" s="2">
        <v>50</v>
      </c>
      <c r="AB3898" s="2" t="s">
        <v>94</v>
      </c>
      <c r="AC3898" s="2" t="s">
        <v>84</v>
      </c>
      <c r="AD3898" s="2">
        <v>50</v>
      </c>
      <c r="AE3898" s="2" t="s">
        <v>94</v>
      </c>
      <c r="AF3898" s="2" t="s">
        <v>84</v>
      </c>
      <c r="AJ3898" s="392">
        <v>50</v>
      </c>
      <c r="AK3898" s="392" t="s">
        <v>94</v>
      </c>
      <c r="AL3898" s="392" t="s">
        <v>84</v>
      </c>
      <c r="AM3898" s="392">
        <v>50</v>
      </c>
      <c r="AN3898" s="392" t="s">
        <v>94</v>
      </c>
      <c r="AO3898" s="392" t="s">
        <v>84</v>
      </c>
      <c r="AP3898" s="392">
        <v>50</v>
      </c>
      <c r="AQ3898" s="392" t="s">
        <v>94</v>
      </c>
      <c r="AR3898" s="392" t="s">
        <v>84</v>
      </c>
      <c r="AV3898" s="392">
        <v>50</v>
      </c>
      <c r="AW3898" s="392" t="s">
        <v>94</v>
      </c>
      <c r="AX3898" s="392" t="s">
        <v>84</v>
      </c>
      <c r="AY3898" s="392">
        <v>50</v>
      </c>
      <c r="AZ3898" s="392" t="s">
        <v>94</v>
      </c>
      <c r="BA3898" s="392" t="s">
        <v>84</v>
      </c>
      <c r="BB3898" s="392">
        <v>50</v>
      </c>
      <c r="BC3898" s="392" t="s">
        <v>94</v>
      </c>
      <c r="BD3898" s="392" t="s">
        <v>84</v>
      </c>
      <c r="BE3898" s="23" t="str">
        <f t="shared" si="604"/>
        <v>EMF nein</v>
      </c>
      <c r="BF3898" s="23" t="str">
        <f t="shared" si="602"/>
        <v/>
      </c>
      <c r="BG3898" s="23" t="str">
        <f t="shared" si="603"/>
        <v/>
      </c>
      <c r="BH3898" s="23">
        <f t="shared" si="605"/>
        <v>0</v>
      </c>
      <c r="BO3898" s="2" t="s">
        <v>15555</v>
      </c>
      <c r="BP3898" s="3">
        <v>1</v>
      </c>
      <c r="BQ3898" s="2" t="s">
        <v>15556</v>
      </c>
    </row>
    <row r="3899" spans="1:70" ht="16.149999999999999" customHeight="1" x14ac:dyDescent="0.25">
      <c r="A3899" s="1">
        <v>3898</v>
      </c>
      <c r="B3899" s="2" t="s">
        <v>69</v>
      </c>
      <c r="C3899" s="2" t="s">
        <v>3198</v>
      </c>
      <c r="D3899" s="2" t="s">
        <v>1097</v>
      </c>
      <c r="E3899" s="2" t="s">
        <v>415</v>
      </c>
      <c r="F3899" s="67">
        <v>43489</v>
      </c>
      <c r="G3899" s="3">
        <f t="shared" si="606"/>
        <v>1</v>
      </c>
      <c r="H3899" s="3">
        <f t="shared" ref="H3899:H3958" si="608">IF(F3899&lt;&gt;"",YEAR(F3899),"")</f>
        <v>2019</v>
      </c>
      <c r="J3899" s="20" t="str">
        <f t="shared" si="601"/>
        <v/>
      </c>
      <c r="K3899" s="5" t="str">
        <f t="shared" si="607"/>
        <v>ja</v>
      </c>
      <c r="L3899" s="5" t="s">
        <v>91</v>
      </c>
      <c r="M3899" s="6" t="s">
        <v>11554</v>
      </c>
      <c r="N3899" s="5">
        <v>69</v>
      </c>
      <c r="O3899" s="127" t="s">
        <v>75</v>
      </c>
      <c r="P3899" s="127" t="s">
        <v>15557</v>
      </c>
      <c r="R3899" s="6" t="s">
        <v>77</v>
      </c>
      <c r="S3899" s="5" t="s">
        <v>11111</v>
      </c>
      <c r="T3899" s="6" t="s">
        <v>202</v>
      </c>
      <c r="X3899" s="2">
        <v>176</v>
      </c>
      <c r="Y3899" s="2" t="s">
        <v>83</v>
      </c>
      <c r="Z3899" s="2" t="s">
        <v>84</v>
      </c>
      <c r="AA3899" s="2">
        <v>176</v>
      </c>
      <c r="AB3899" s="2" t="s">
        <v>81</v>
      </c>
      <c r="AC3899" s="2" t="s">
        <v>84</v>
      </c>
      <c r="AD3899" s="2">
        <v>176</v>
      </c>
      <c r="AE3899" s="2" t="s">
        <v>83</v>
      </c>
      <c r="AF3899" s="2" t="s">
        <v>84</v>
      </c>
      <c r="BE3899" s="23" t="str">
        <f t="shared" si="604"/>
        <v>EMF nein</v>
      </c>
      <c r="BF3899" s="23" t="str">
        <f t="shared" si="602"/>
        <v/>
      </c>
      <c r="BG3899" s="23" t="str">
        <f t="shared" si="603"/>
        <v/>
      </c>
      <c r="BH3899" s="23">
        <f t="shared" si="605"/>
        <v>0</v>
      </c>
      <c r="BO3899" s="2" t="s">
        <v>15558</v>
      </c>
      <c r="BP3899" s="3">
        <v>1</v>
      </c>
      <c r="BQ3899" s="2" t="s">
        <v>15559</v>
      </c>
    </row>
    <row r="3900" spans="1:70" s="312" customFormat="1" ht="16.149999999999999" customHeight="1" x14ac:dyDescent="0.25">
      <c r="A3900" s="311">
        <v>3899</v>
      </c>
      <c r="B3900" s="312" t="s">
        <v>211</v>
      </c>
      <c r="C3900" s="312" t="s">
        <v>15560</v>
      </c>
      <c r="D3900" s="312" t="s">
        <v>178</v>
      </c>
      <c r="E3900" s="312" t="s">
        <v>10806</v>
      </c>
      <c r="F3900" s="342">
        <v>42175</v>
      </c>
      <c r="G3900" s="312">
        <f t="shared" si="606"/>
        <v>6</v>
      </c>
      <c r="H3900" s="312">
        <f t="shared" si="608"/>
        <v>2015</v>
      </c>
      <c r="I3900" s="316">
        <v>0.114583333333333</v>
      </c>
      <c r="J3900" s="317">
        <f t="shared" si="601"/>
        <v>2</v>
      </c>
      <c r="K3900" s="343" t="str">
        <f t="shared" si="607"/>
        <v>ja</v>
      </c>
      <c r="L3900" s="343" t="s">
        <v>91</v>
      </c>
      <c r="M3900" s="320" t="s">
        <v>74</v>
      </c>
      <c r="N3900" s="343"/>
      <c r="O3900" s="344" t="s">
        <v>5139</v>
      </c>
      <c r="P3900" s="344" t="s">
        <v>21809</v>
      </c>
      <c r="Q3900" s="320"/>
      <c r="R3900" s="320" t="s">
        <v>77</v>
      </c>
      <c r="T3900" s="320" t="s">
        <v>80</v>
      </c>
      <c r="X3900" s="312">
        <v>175</v>
      </c>
      <c r="Y3900" s="312" t="s">
        <v>83</v>
      </c>
      <c r="Z3900" s="312" t="s">
        <v>84</v>
      </c>
      <c r="AD3900" s="312">
        <v>175</v>
      </c>
      <c r="AE3900" s="312" t="s">
        <v>83</v>
      </c>
      <c r="AF3900" s="312" t="s">
        <v>84</v>
      </c>
      <c r="AJ3900" s="312">
        <v>175</v>
      </c>
      <c r="AK3900" s="312" t="s">
        <v>83</v>
      </c>
      <c r="AL3900" s="312" t="s">
        <v>84</v>
      </c>
      <c r="AP3900" s="312">
        <v>175</v>
      </c>
      <c r="AQ3900" s="312" t="s">
        <v>83</v>
      </c>
      <c r="AR3900" s="312" t="s">
        <v>84</v>
      </c>
      <c r="BE3900" s="312" t="str">
        <f t="shared" si="604"/>
        <v>EMF nein</v>
      </c>
      <c r="BF3900" s="312" t="str">
        <f t="shared" si="602"/>
        <v/>
      </c>
      <c r="BG3900" s="312" t="str">
        <f t="shared" si="603"/>
        <v/>
      </c>
      <c r="BH3900" s="312">
        <f t="shared" si="605"/>
        <v>0</v>
      </c>
      <c r="BO3900" s="312" t="s">
        <v>21810</v>
      </c>
      <c r="BP3900" s="312">
        <v>1</v>
      </c>
      <c r="BR3900" s="312" t="s">
        <v>15561</v>
      </c>
    </row>
    <row r="3901" spans="1:70" ht="16.149999999999999" customHeight="1" x14ac:dyDescent="0.25">
      <c r="A3901" s="93">
        <v>3900</v>
      </c>
      <c r="B3901" s="2" t="s">
        <v>211</v>
      </c>
      <c r="C3901" s="116" t="s">
        <v>8506</v>
      </c>
      <c r="D3901" s="2" t="s">
        <v>151</v>
      </c>
      <c r="E3901" s="2" t="s">
        <v>15399</v>
      </c>
      <c r="F3901" s="67">
        <v>43695</v>
      </c>
      <c r="G3901" s="3">
        <f t="shared" si="606"/>
        <v>8</v>
      </c>
      <c r="H3901" s="3">
        <f t="shared" si="608"/>
        <v>2019</v>
      </c>
      <c r="I3901" s="92">
        <v>0.52083333333333304</v>
      </c>
      <c r="J3901" s="20">
        <f t="shared" si="601"/>
        <v>12</v>
      </c>
      <c r="K3901" s="5" t="str">
        <f t="shared" si="607"/>
        <v>ja</v>
      </c>
      <c r="L3901" s="5" t="s">
        <v>91</v>
      </c>
      <c r="M3901" s="6" t="s">
        <v>100</v>
      </c>
      <c r="N3901" s="5">
        <v>57</v>
      </c>
      <c r="O3901" s="127" t="s">
        <v>126</v>
      </c>
      <c r="P3901" s="6" t="s">
        <v>15562</v>
      </c>
      <c r="R3901" s="6" t="s">
        <v>77</v>
      </c>
      <c r="S3901" s="116" t="s">
        <v>14762</v>
      </c>
      <c r="T3901" s="6" t="s">
        <v>80</v>
      </c>
      <c r="U3901" s="2" t="s">
        <v>74</v>
      </c>
      <c r="V3901" s="2" t="s">
        <v>202</v>
      </c>
      <c r="X3901" s="2">
        <v>79</v>
      </c>
      <c r="Y3901" s="2" t="s">
        <v>94</v>
      </c>
      <c r="Z3901" s="2" t="s">
        <v>84</v>
      </c>
      <c r="AA3901" s="2">
        <v>70</v>
      </c>
      <c r="AB3901" s="2" t="s">
        <v>94</v>
      </c>
      <c r="AC3901" s="2" t="s">
        <v>84</v>
      </c>
      <c r="AD3901" s="2">
        <v>70</v>
      </c>
      <c r="AE3901" s="2" t="s">
        <v>94</v>
      </c>
      <c r="AF3901" s="2" t="s">
        <v>84</v>
      </c>
      <c r="AJ3901" s="2">
        <v>79</v>
      </c>
      <c r="AK3901" s="2" t="s">
        <v>94</v>
      </c>
      <c r="AL3901" s="2" t="s">
        <v>84</v>
      </c>
      <c r="AM3901" s="2">
        <v>70</v>
      </c>
      <c r="AN3901" s="2" t="s">
        <v>94</v>
      </c>
      <c r="AO3901" s="2" t="s">
        <v>84</v>
      </c>
      <c r="AP3901" s="2">
        <v>70</v>
      </c>
      <c r="AQ3901" s="2" t="s">
        <v>94</v>
      </c>
      <c r="AR3901" s="2" t="s">
        <v>84</v>
      </c>
      <c r="AV3901" s="2">
        <v>445</v>
      </c>
      <c r="AW3901" s="2" t="s">
        <v>94</v>
      </c>
      <c r="AX3901" s="2" t="s">
        <v>168</v>
      </c>
      <c r="BB3901" s="2">
        <v>445</v>
      </c>
      <c r="BC3901" s="2" t="s">
        <v>3284</v>
      </c>
      <c r="BD3901" s="2" t="s">
        <v>168</v>
      </c>
      <c r="BE3901" s="23" t="str">
        <f t="shared" si="604"/>
        <v>EMF ja</v>
      </c>
      <c r="BF3901" s="23">
        <f t="shared" si="602"/>
        <v>20</v>
      </c>
      <c r="BG3901" s="23" t="str">
        <f t="shared" si="603"/>
        <v>&lt;100m</v>
      </c>
      <c r="BH3901" s="23">
        <f t="shared" si="605"/>
        <v>2</v>
      </c>
      <c r="BI3901" s="2" t="s">
        <v>162</v>
      </c>
      <c r="BJ3901" s="2">
        <v>20</v>
      </c>
      <c r="BK3901" s="2" t="s">
        <v>162</v>
      </c>
      <c r="BL3901" s="2">
        <v>120</v>
      </c>
      <c r="BO3901" s="2" t="s">
        <v>15563</v>
      </c>
      <c r="BP3901" s="3">
        <v>1</v>
      </c>
      <c r="BQ3901" s="2" t="s">
        <v>15564</v>
      </c>
    </row>
    <row r="3902" spans="1:70" ht="16.149999999999999" customHeight="1" x14ac:dyDescent="0.25">
      <c r="A3902" s="93">
        <v>3901</v>
      </c>
      <c r="B3902" s="2" t="s">
        <v>87</v>
      </c>
      <c r="C3902" s="116" t="s">
        <v>10243</v>
      </c>
      <c r="D3902" s="2" t="s">
        <v>192</v>
      </c>
      <c r="E3902" s="2" t="s">
        <v>14912</v>
      </c>
      <c r="F3902" s="67">
        <v>43689</v>
      </c>
      <c r="G3902" s="3">
        <f t="shared" si="606"/>
        <v>8</v>
      </c>
      <c r="H3902" s="3">
        <f t="shared" si="608"/>
        <v>2019</v>
      </c>
      <c r="I3902" s="92">
        <v>0.56597222222222199</v>
      </c>
      <c r="J3902" s="20">
        <f t="shared" ref="J3902:J3958" si="609">IF(I3902&lt;&gt;"",HOUR(I3902),"")</f>
        <v>13</v>
      </c>
      <c r="K3902" s="5" t="str">
        <f t="shared" si="607"/>
        <v>ja</v>
      </c>
      <c r="L3902" s="5" t="s">
        <v>91</v>
      </c>
      <c r="M3902" s="22" t="s">
        <v>115</v>
      </c>
      <c r="N3902" s="5">
        <v>70</v>
      </c>
      <c r="O3902" s="127" t="s">
        <v>75</v>
      </c>
      <c r="P3902" s="6" t="s">
        <v>1027</v>
      </c>
      <c r="R3902" s="6" t="s">
        <v>77</v>
      </c>
      <c r="S3902" s="2" t="s">
        <v>11111</v>
      </c>
      <c r="T3902" s="6" t="s">
        <v>80</v>
      </c>
      <c r="W3902" s="124" t="s">
        <v>15565</v>
      </c>
      <c r="X3902" s="2">
        <v>71</v>
      </c>
      <c r="Y3902" s="2" t="s">
        <v>81</v>
      </c>
      <c r="Z3902" s="2" t="s">
        <v>161</v>
      </c>
      <c r="AA3902" s="2">
        <v>71</v>
      </c>
      <c r="AB3902" s="2" t="s">
        <v>81</v>
      </c>
      <c r="AC3902" s="2" t="s">
        <v>94</v>
      </c>
      <c r="AD3902" s="2">
        <v>71</v>
      </c>
      <c r="AE3902" s="2" t="s">
        <v>81</v>
      </c>
      <c r="AF3902" s="2" t="s">
        <v>161</v>
      </c>
      <c r="AM3902" s="2">
        <v>80</v>
      </c>
      <c r="AN3902" s="2" t="s">
        <v>94</v>
      </c>
      <c r="AO3902" s="2" t="s">
        <v>168</v>
      </c>
      <c r="BE3902" s="23" t="str">
        <f t="shared" si="604"/>
        <v>EMF nein</v>
      </c>
      <c r="BF3902" s="23" t="str">
        <f t="shared" si="602"/>
        <v/>
      </c>
      <c r="BG3902" s="23" t="str">
        <f t="shared" si="603"/>
        <v/>
      </c>
      <c r="BH3902" s="23">
        <f t="shared" si="605"/>
        <v>0</v>
      </c>
      <c r="BO3902" s="2" t="s">
        <v>15566</v>
      </c>
      <c r="BP3902" s="3">
        <v>1</v>
      </c>
      <c r="BQ3902" s="2" t="s">
        <v>15567</v>
      </c>
    </row>
    <row r="3903" spans="1:70" ht="16.149999999999999" customHeight="1" x14ac:dyDescent="0.25">
      <c r="A3903" s="1">
        <v>3902</v>
      </c>
      <c r="B3903" s="2" t="s">
        <v>211</v>
      </c>
      <c r="C3903" s="2" t="s">
        <v>177</v>
      </c>
      <c r="D3903" s="2" t="s">
        <v>178</v>
      </c>
      <c r="E3903" s="2" t="s">
        <v>15568</v>
      </c>
      <c r="F3903" s="67">
        <v>43636</v>
      </c>
      <c r="G3903" s="3">
        <f t="shared" si="606"/>
        <v>6</v>
      </c>
      <c r="H3903" s="3">
        <f t="shared" si="608"/>
        <v>2019</v>
      </c>
      <c r="I3903" s="92">
        <v>0.32291666666666702</v>
      </c>
      <c r="J3903" s="20">
        <f t="shared" si="609"/>
        <v>7</v>
      </c>
      <c r="K3903" s="5" t="str">
        <f t="shared" si="607"/>
        <v>ja</v>
      </c>
      <c r="L3903" s="5" t="s">
        <v>73</v>
      </c>
      <c r="M3903" s="6" t="s">
        <v>74</v>
      </c>
      <c r="O3903" s="127" t="s">
        <v>140</v>
      </c>
      <c r="P3903" s="127" t="s">
        <v>15569</v>
      </c>
      <c r="R3903" s="6" t="s">
        <v>77</v>
      </c>
      <c r="T3903" s="6" t="s">
        <v>80</v>
      </c>
      <c r="AY3903" s="2">
        <v>180</v>
      </c>
      <c r="AZ3903" s="2" t="s">
        <v>81</v>
      </c>
      <c r="BA3903" s="2" t="s">
        <v>168</v>
      </c>
      <c r="BE3903" s="23" t="str">
        <f t="shared" si="604"/>
        <v>EMF ja</v>
      </c>
      <c r="BF3903" s="23">
        <f t="shared" si="602"/>
        <v>250</v>
      </c>
      <c r="BG3903" s="23" t="str">
        <f t="shared" si="603"/>
        <v>100-499m</v>
      </c>
      <c r="BH3903" s="23">
        <f t="shared" si="605"/>
        <v>1</v>
      </c>
      <c r="BM3903" s="2" t="s">
        <v>162</v>
      </c>
      <c r="BN3903" s="2">
        <v>250</v>
      </c>
      <c r="BO3903" s="2" t="s">
        <v>15570</v>
      </c>
      <c r="BP3903" s="3">
        <v>1</v>
      </c>
      <c r="BQ3903" s="2" t="s">
        <v>15571</v>
      </c>
    </row>
    <row r="3904" spans="1:70" ht="16.149999999999999" customHeight="1" x14ac:dyDescent="0.25">
      <c r="A3904" s="93">
        <v>3903</v>
      </c>
      <c r="B3904" s="2" t="s">
        <v>211</v>
      </c>
      <c r="C3904" s="2" t="s">
        <v>5134</v>
      </c>
      <c r="D3904" s="2" t="s">
        <v>896</v>
      </c>
      <c r="E3904" s="2" t="s">
        <v>15572</v>
      </c>
      <c r="F3904" s="67">
        <v>43478</v>
      </c>
      <c r="G3904" s="3">
        <f t="shared" si="606"/>
        <v>1</v>
      </c>
      <c r="H3904" s="3">
        <f t="shared" si="608"/>
        <v>2019</v>
      </c>
      <c r="I3904" s="92">
        <v>0.5625</v>
      </c>
      <c r="J3904" s="20">
        <f t="shared" si="609"/>
        <v>13</v>
      </c>
      <c r="K3904" s="5" t="str">
        <f t="shared" si="607"/>
        <v>ja</v>
      </c>
      <c r="L3904" s="5" t="s">
        <v>73</v>
      </c>
      <c r="M3904" s="6" t="s">
        <v>74</v>
      </c>
      <c r="O3904" s="127" t="s">
        <v>5139</v>
      </c>
      <c r="P3904" s="127" t="s">
        <v>15573</v>
      </c>
      <c r="R3904" s="6" t="s">
        <v>781</v>
      </c>
      <c r="T3904" s="6" t="s">
        <v>80</v>
      </c>
      <c r="X3904" s="2">
        <v>180</v>
      </c>
      <c r="Y3904" s="2" t="s">
        <v>83</v>
      </c>
      <c r="Z3904" s="2" t="s">
        <v>161</v>
      </c>
      <c r="AA3904" s="2">
        <v>180</v>
      </c>
      <c r="AB3904" s="2" t="s">
        <v>81</v>
      </c>
      <c r="AC3904" s="2" t="s">
        <v>15574</v>
      </c>
      <c r="AD3904" s="2">
        <v>180</v>
      </c>
      <c r="AE3904" s="2" t="s">
        <v>83</v>
      </c>
      <c r="AF3904" s="2" t="s">
        <v>161</v>
      </c>
      <c r="AJ3904" s="2">
        <v>180</v>
      </c>
      <c r="AK3904" s="2" t="s">
        <v>83</v>
      </c>
      <c r="AL3904" s="2" t="s">
        <v>82</v>
      </c>
      <c r="AM3904" s="2">
        <v>180</v>
      </c>
      <c r="AN3904" s="2" t="s">
        <v>81</v>
      </c>
      <c r="AO3904" s="2" t="s">
        <v>82</v>
      </c>
      <c r="AP3904" s="2">
        <v>180</v>
      </c>
      <c r="AQ3904" s="2" t="s">
        <v>83</v>
      </c>
      <c r="AR3904" s="2" t="s">
        <v>82</v>
      </c>
      <c r="AV3904" s="2">
        <v>415</v>
      </c>
      <c r="AW3904" s="2" t="s">
        <v>81</v>
      </c>
      <c r="BE3904" s="23" t="str">
        <f t="shared" si="604"/>
        <v>EMF nein</v>
      </c>
      <c r="BF3904" s="23" t="str">
        <f t="shared" si="602"/>
        <v/>
      </c>
      <c r="BG3904" s="23" t="str">
        <f t="shared" si="603"/>
        <v/>
      </c>
      <c r="BH3904" s="23">
        <f t="shared" si="605"/>
        <v>0</v>
      </c>
      <c r="BO3904" s="2" t="s">
        <v>15575</v>
      </c>
      <c r="BP3904" s="3">
        <v>1</v>
      </c>
      <c r="BQ3904" s="2" t="s">
        <v>15576</v>
      </c>
    </row>
    <row r="3905" spans="1:70" ht="16.149999999999999" customHeight="1" x14ac:dyDescent="0.25">
      <c r="A3905" s="1">
        <v>3904</v>
      </c>
      <c r="B3905" s="2" t="s">
        <v>211</v>
      </c>
      <c r="C3905" s="2" t="s">
        <v>1036</v>
      </c>
      <c r="D3905" s="2" t="s">
        <v>104</v>
      </c>
      <c r="E3905" s="2" t="s">
        <v>12231</v>
      </c>
      <c r="F3905" s="67">
        <v>43696</v>
      </c>
      <c r="G3905" s="3">
        <f t="shared" si="606"/>
        <v>8</v>
      </c>
      <c r="H3905" s="3">
        <f t="shared" si="608"/>
        <v>2019</v>
      </c>
      <c r="I3905" s="92">
        <v>0.57291666666666696</v>
      </c>
      <c r="J3905" s="20">
        <f t="shared" si="609"/>
        <v>13</v>
      </c>
      <c r="K3905" s="5" t="str">
        <f t="shared" si="607"/>
        <v>ja</v>
      </c>
      <c r="L3905" s="5" t="s">
        <v>91</v>
      </c>
      <c r="M3905" s="6" t="s">
        <v>74</v>
      </c>
      <c r="N3905" s="5">
        <v>34</v>
      </c>
      <c r="O3905" s="6" t="s">
        <v>101</v>
      </c>
      <c r="P3905" s="127" t="s">
        <v>15577</v>
      </c>
      <c r="R3905" s="6" t="s">
        <v>77</v>
      </c>
      <c r="T3905" s="6" t="s">
        <v>80</v>
      </c>
      <c r="U3905" s="2" t="s">
        <v>74</v>
      </c>
      <c r="V3905" s="5" t="s">
        <v>80</v>
      </c>
      <c r="W3905" s="2" t="s">
        <v>4373</v>
      </c>
      <c r="X3905" s="2">
        <v>15</v>
      </c>
      <c r="Y3905" s="2" t="s">
        <v>94</v>
      </c>
      <c r="Z3905" s="2" t="s">
        <v>84</v>
      </c>
      <c r="AA3905" s="2">
        <v>15</v>
      </c>
      <c r="AB3905" s="2" t="s">
        <v>94</v>
      </c>
      <c r="AC3905" s="2" t="s">
        <v>84</v>
      </c>
      <c r="AD3905" s="2">
        <v>15</v>
      </c>
      <c r="AE3905" s="2" t="s">
        <v>81</v>
      </c>
      <c r="AF3905" s="2" t="s">
        <v>84</v>
      </c>
      <c r="AJ3905" s="392">
        <v>15</v>
      </c>
      <c r="AK3905" s="392" t="s">
        <v>94</v>
      </c>
      <c r="AL3905" s="392" t="s">
        <v>84</v>
      </c>
      <c r="AM3905" s="392">
        <v>15</v>
      </c>
      <c r="AN3905" s="392" t="s">
        <v>94</v>
      </c>
      <c r="AO3905" s="392" t="s">
        <v>84</v>
      </c>
      <c r="AP3905" s="392">
        <v>15</v>
      </c>
      <c r="AQ3905" s="392" t="s">
        <v>81</v>
      </c>
      <c r="AR3905" s="392" t="s">
        <v>84</v>
      </c>
      <c r="AV3905" s="392">
        <v>15</v>
      </c>
      <c r="AW3905" s="392" t="s">
        <v>94</v>
      </c>
      <c r="AX3905" s="392" t="s">
        <v>84</v>
      </c>
      <c r="AY3905" s="392">
        <v>15</v>
      </c>
      <c r="AZ3905" s="392" t="s">
        <v>94</v>
      </c>
      <c r="BA3905" s="392" t="s">
        <v>84</v>
      </c>
      <c r="BB3905" s="392">
        <v>15</v>
      </c>
      <c r="BC3905" s="392" t="s">
        <v>81</v>
      </c>
      <c r="BD3905" s="392" t="s">
        <v>84</v>
      </c>
      <c r="BE3905" s="23" t="str">
        <f t="shared" si="604"/>
        <v>EMF nein</v>
      </c>
      <c r="BF3905" s="23" t="str">
        <f t="shared" si="602"/>
        <v/>
      </c>
      <c r="BG3905" s="23" t="str">
        <f t="shared" si="603"/>
        <v/>
      </c>
      <c r="BH3905" s="23">
        <f t="shared" si="605"/>
        <v>0</v>
      </c>
      <c r="BO3905" s="2" t="s">
        <v>15578</v>
      </c>
      <c r="BP3905" s="3">
        <v>1</v>
      </c>
      <c r="BQ3905" s="2" t="s">
        <v>15579</v>
      </c>
    </row>
    <row r="3906" spans="1:70" ht="16.149999999999999" customHeight="1" x14ac:dyDescent="0.25">
      <c r="A3906" s="1">
        <v>3905</v>
      </c>
      <c r="B3906" s="2" t="s">
        <v>13465</v>
      </c>
      <c r="C3906" s="2" t="s">
        <v>2040</v>
      </c>
      <c r="D3906" s="2" t="s">
        <v>151</v>
      </c>
      <c r="E3906" s="2" t="s">
        <v>13452</v>
      </c>
      <c r="F3906" s="67">
        <v>43697</v>
      </c>
      <c r="G3906" s="3">
        <f t="shared" si="606"/>
        <v>8</v>
      </c>
      <c r="H3906" s="3">
        <f t="shared" si="608"/>
        <v>2019</v>
      </c>
      <c r="I3906" s="92">
        <v>0.4375</v>
      </c>
      <c r="J3906" s="20">
        <f t="shared" si="609"/>
        <v>10</v>
      </c>
      <c r="K3906" s="5" t="str">
        <f t="shared" si="607"/>
        <v>ja</v>
      </c>
      <c r="L3906" s="5" t="s">
        <v>91</v>
      </c>
      <c r="M3906" s="6" t="s">
        <v>74</v>
      </c>
      <c r="N3906" s="5">
        <v>53</v>
      </c>
      <c r="O3906" s="6" t="s">
        <v>101</v>
      </c>
      <c r="P3906" s="127" t="s">
        <v>22559</v>
      </c>
      <c r="R3906" s="6" t="s">
        <v>77</v>
      </c>
      <c r="T3906" s="6" t="s">
        <v>80</v>
      </c>
      <c r="U3906" s="2" t="s">
        <v>74</v>
      </c>
      <c r="V3906" s="5" t="s">
        <v>80</v>
      </c>
      <c r="X3906" s="2">
        <v>40</v>
      </c>
      <c r="Y3906" s="2" t="s">
        <v>94</v>
      </c>
      <c r="Z3906" s="2" t="s">
        <v>84</v>
      </c>
      <c r="AD3906" s="2">
        <v>40</v>
      </c>
      <c r="AE3906" s="2" t="s">
        <v>94</v>
      </c>
      <c r="AF3906" s="2" t="s">
        <v>84</v>
      </c>
      <c r="AJ3906" s="392">
        <v>40</v>
      </c>
      <c r="AK3906" s="392" t="s">
        <v>94</v>
      </c>
      <c r="AL3906" s="392" t="s">
        <v>84</v>
      </c>
      <c r="AM3906" s="392"/>
      <c r="AN3906" s="392"/>
      <c r="AO3906" s="392"/>
      <c r="AP3906" s="392">
        <v>40</v>
      </c>
      <c r="AQ3906" s="392" t="s">
        <v>94</v>
      </c>
      <c r="AR3906" s="392" t="s">
        <v>84</v>
      </c>
      <c r="AV3906" s="392">
        <v>40</v>
      </c>
      <c r="AW3906" s="392" t="s">
        <v>94</v>
      </c>
      <c r="AX3906" s="392" t="s">
        <v>84</v>
      </c>
      <c r="AY3906" s="392"/>
      <c r="AZ3906" s="392"/>
      <c r="BA3906" s="392"/>
      <c r="BB3906" s="392">
        <v>40</v>
      </c>
      <c r="BC3906" s="392" t="s">
        <v>94</v>
      </c>
      <c r="BD3906" s="392" t="s">
        <v>84</v>
      </c>
      <c r="BE3906" s="23" t="str">
        <f t="shared" si="604"/>
        <v>EMF nein</v>
      </c>
      <c r="BF3906" s="23" t="str">
        <f t="shared" ref="BF3906:BF3957" si="610">IF(SUM(BJ3906,BL3906,BN3906)=0,"",MIN(BJ3906,BL3906,BN3906))</f>
        <v/>
      </c>
      <c r="BG3906" s="23" t="str">
        <f t="shared" ref="BG3906:BG3957" si="611">IF(BF3906="","",IF(BF3906&lt;100,"&lt;100m",IF(AND(BF3906&gt;99, BF3906&lt;500),"100-499m",IF(BF3906&gt;499,"500+m",""))))</f>
        <v/>
      </c>
      <c r="BH3906" s="23">
        <f t="shared" si="605"/>
        <v>0</v>
      </c>
      <c r="BO3906" s="2" t="s">
        <v>15580</v>
      </c>
      <c r="BP3906" s="3">
        <v>1</v>
      </c>
      <c r="BQ3906" s="2" t="s">
        <v>15581</v>
      </c>
    </row>
    <row r="3907" spans="1:70" ht="16.149999999999999" customHeight="1" x14ac:dyDescent="0.25">
      <c r="A3907" s="69">
        <v>3906</v>
      </c>
      <c r="B3907" s="2" t="s">
        <v>211</v>
      </c>
      <c r="C3907" s="2" t="s">
        <v>540</v>
      </c>
      <c r="D3907" s="2" t="s">
        <v>124</v>
      </c>
      <c r="E3907" s="2" t="s">
        <v>9353</v>
      </c>
      <c r="F3907" s="67">
        <v>42870</v>
      </c>
      <c r="G3907" s="3">
        <f t="shared" si="606"/>
        <v>5</v>
      </c>
      <c r="H3907" s="3">
        <f t="shared" si="608"/>
        <v>2017</v>
      </c>
      <c r="J3907" s="20" t="str">
        <f t="shared" si="609"/>
        <v/>
      </c>
      <c r="K3907" s="5" t="str">
        <f t="shared" si="607"/>
        <v>ja</v>
      </c>
      <c r="L3907" s="5" t="s">
        <v>91</v>
      </c>
      <c r="M3907" s="6" t="s">
        <v>74</v>
      </c>
      <c r="N3907" s="5">
        <v>31</v>
      </c>
      <c r="O3907" s="6" t="s">
        <v>101</v>
      </c>
      <c r="P3907" s="127" t="s">
        <v>15582</v>
      </c>
      <c r="R3907" s="6" t="s">
        <v>77</v>
      </c>
      <c r="T3907" s="6" t="s">
        <v>80</v>
      </c>
      <c r="X3907" s="2">
        <v>92</v>
      </c>
      <c r="Y3907" s="2" t="s">
        <v>81</v>
      </c>
      <c r="Z3907" s="2" t="s">
        <v>84</v>
      </c>
      <c r="AA3907" s="2">
        <v>92</v>
      </c>
      <c r="AB3907" s="2" t="s">
        <v>81</v>
      </c>
      <c r="AC3907" s="2" t="s">
        <v>84</v>
      </c>
      <c r="AD3907" s="2">
        <v>92</v>
      </c>
      <c r="AE3907" s="2" t="s">
        <v>83</v>
      </c>
      <c r="AF3907" s="2" t="s">
        <v>84</v>
      </c>
      <c r="AJ3907" s="2">
        <v>428</v>
      </c>
      <c r="AK3907" s="2" t="s">
        <v>81</v>
      </c>
      <c r="AL3907" s="2" t="s">
        <v>168</v>
      </c>
      <c r="AM3907" s="2">
        <v>428</v>
      </c>
      <c r="AN3907" s="2" t="s">
        <v>81</v>
      </c>
      <c r="AO3907" s="2" t="s">
        <v>168</v>
      </c>
      <c r="AP3907" s="2">
        <v>428</v>
      </c>
      <c r="AQ3907" s="2" t="s">
        <v>83</v>
      </c>
      <c r="AR3907" s="2" t="s">
        <v>168</v>
      </c>
      <c r="AV3907" s="2">
        <v>516</v>
      </c>
      <c r="AW3907" s="2" t="s">
        <v>81</v>
      </c>
      <c r="AX3907" s="2" t="s">
        <v>168</v>
      </c>
      <c r="AY3907" s="2">
        <v>516</v>
      </c>
      <c r="AZ3907" s="2" t="s">
        <v>81</v>
      </c>
      <c r="BA3907" s="2" t="s">
        <v>168</v>
      </c>
      <c r="BB3907" s="2">
        <v>516</v>
      </c>
      <c r="BC3907" s="2" t="s">
        <v>81</v>
      </c>
      <c r="BD3907" s="2" t="s">
        <v>168</v>
      </c>
      <c r="BE3907" s="23" t="str">
        <f t="shared" si="604"/>
        <v>EMF nein</v>
      </c>
      <c r="BF3907" s="23" t="str">
        <f t="shared" si="610"/>
        <v/>
      </c>
      <c r="BG3907" s="23" t="str">
        <f t="shared" si="611"/>
        <v/>
      </c>
      <c r="BH3907" s="23">
        <f t="shared" si="605"/>
        <v>0</v>
      </c>
      <c r="BO3907" s="2" t="s">
        <v>15583</v>
      </c>
      <c r="BP3907" s="3">
        <v>1</v>
      </c>
      <c r="BQ3907" s="2" t="s">
        <v>15584</v>
      </c>
    </row>
    <row r="3908" spans="1:70" ht="16.149999999999999" customHeight="1" x14ac:dyDescent="0.25">
      <c r="A3908" s="93">
        <v>3907</v>
      </c>
      <c r="B3908" s="2" t="s">
        <v>211</v>
      </c>
      <c r="C3908" s="2" t="s">
        <v>1305</v>
      </c>
      <c r="D3908" s="2" t="s">
        <v>89</v>
      </c>
      <c r="E3908" s="2" t="s">
        <v>1509</v>
      </c>
      <c r="F3908" s="67">
        <v>43696</v>
      </c>
      <c r="G3908" s="3">
        <f t="shared" si="606"/>
        <v>8</v>
      </c>
      <c r="H3908" s="3">
        <f t="shared" si="608"/>
        <v>2019</v>
      </c>
      <c r="I3908" s="92">
        <v>0.39583333333333298</v>
      </c>
      <c r="J3908" s="20">
        <f t="shared" si="609"/>
        <v>9</v>
      </c>
      <c r="K3908" s="5" t="str">
        <f t="shared" si="607"/>
        <v>ja</v>
      </c>
      <c r="L3908" s="5" t="s">
        <v>91</v>
      </c>
      <c r="M3908" s="6" t="s">
        <v>74</v>
      </c>
      <c r="N3908" s="5">
        <v>68</v>
      </c>
      <c r="O3908" s="127" t="s">
        <v>126</v>
      </c>
      <c r="P3908" s="127" t="s">
        <v>15585</v>
      </c>
      <c r="R3908" s="6" t="s">
        <v>77</v>
      </c>
      <c r="T3908" s="6" t="s">
        <v>80</v>
      </c>
      <c r="U3908" s="2" t="s">
        <v>74</v>
      </c>
      <c r="V3908" s="5" t="s">
        <v>80</v>
      </c>
      <c r="X3908" s="2">
        <v>299</v>
      </c>
      <c r="Y3908" s="2" t="s">
        <v>83</v>
      </c>
      <c r="Z3908" s="2" t="s">
        <v>168</v>
      </c>
      <c r="AA3908" s="2">
        <v>299</v>
      </c>
      <c r="AB3908" s="2" t="s">
        <v>81</v>
      </c>
      <c r="AC3908" s="2" t="s">
        <v>168</v>
      </c>
      <c r="AD3908" s="2">
        <v>299</v>
      </c>
      <c r="AE3908" s="2" t="s">
        <v>83</v>
      </c>
      <c r="AF3908" s="2" t="s">
        <v>168</v>
      </c>
      <c r="AJ3908" s="2">
        <v>299</v>
      </c>
      <c r="AK3908" s="2" t="s">
        <v>83</v>
      </c>
      <c r="AL3908" s="2" t="s">
        <v>168</v>
      </c>
      <c r="AM3908" s="2">
        <v>299</v>
      </c>
      <c r="AN3908" s="2" t="s">
        <v>81</v>
      </c>
      <c r="AO3908" s="2" t="s">
        <v>168</v>
      </c>
      <c r="AP3908" s="2">
        <v>299</v>
      </c>
      <c r="AQ3908" s="2" t="s">
        <v>83</v>
      </c>
      <c r="AR3908" s="2" t="s">
        <v>168</v>
      </c>
      <c r="AV3908" s="2">
        <v>299</v>
      </c>
      <c r="AW3908" s="2" t="s">
        <v>83</v>
      </c>
      <c r="AX3908" s="2" t="s">
        <v>168</v>
      </c>
      <c r="AY3908" s="2">
        <v>299</v>
      </c>
      <c r="AZ3908" s="2" t="s">
        <v>81</v>
      </c>
      <c r="BA3908" s="2" t="s">
        <v>168</v>
      </c>
      <c r="BB3908" s="2">
        <v>299</v>
      </c>
      <c r="BC3908" s="2" t="s">
        <v>83</v>
      </c>
      <c r="BD3908" s="2" t="s">
        <v>168</v>
      </c>
      <c r="BE3908" s="23" t="str">
        <f t="shared" si="604"/>
        <v>EMF ja</v>
      </c>
      <c r="BF3908" s="23">
        <f t="shared" si="610"/>
        <v>300</v>
      </c>
      <c r="BG3908" s="23" t="str">
        <f t="shared" si="611"/>
        <v>100-499m</v>
      </c>
      <c r="BH3908" s="23">
        <f t="shared" si="605"/>
        <v>1</v>
      </c>
      <c r="BK3908" s="2" t="s">
        <v>162</v>
      </c>
      <c r="BL3908" s="2">
        <v>300</v>
      </c>
      <c r="BO3908" s="2" t="s">
        <v>15586</v>
      </c>
      <c r="BP3908" s="3">
        <v>1</v>
      </c>
      <c r="BQ3908" s="2" t="s">
        <v>15587</v>
      </c>
    </row>
    <row r="3909" spans="1:70" ht="16.149999999999999" customHeight="1" x14ac:dyDescent="0.25">
      <c r="A3909" s="1">
        <v>3908</v>
      </c>
      <c r="B3909" s="2" t="s">
        <v>211</v>
      </c>
      <c r="C3909" s="2" t="s">
        <v>289</v>
      </c>
      <c r="D3909" s="2" t="s">
        <v>290</v>
      </c>
      <c r="E3909" s="2" t="s">
        <v>15588</v>
      </c>
      <c r="F3909" s="67">
        <v>43693</v>
      </c>
      <c r="G3909" s="3">
        <f t="shared" si="606"/>
        <v>8</v>
      </c>
      <c r="H3909" s="3">
        <f t="shared" si="608"/>
        <v>2019</v>
      </c>
      <c r="I3909" s="92">
        <v>0.88888888888888895</v>
      </c>
      <c r="J3909" s="20">
        <f t="shared" si="609"/>
        <v>21</v>
      </c>
      <c r="K3909" s="5" t="str">
        <f t="shared" si="607"/>
        <v>ja</v>
      </c>
      <c r="M3909" s="6" t="s">
        <v>74</v>
      </c>
      <c r="O3909" s="127" t="s">
        <v>75</v>
      </c>
      <c r="P3909" s="127" t="s">
        <v>15589</v>
      </c>
      <c r="R3909" s="6" t="s">
        <v>77</v>
      </c>
      <c r="U3909" s="2" t="s">
        <v>115</v>
      </c>
      <c r="V3909" s="5" t="s">
        <v>80</v>
      </c>
      <c r="X3909" s="2">
        <v>174</v>
      </c>
      <c r="Y3909" s="2" t="s">
        <v>81</v>
      </c>
      <c r="Z3909" s="2" t="s">
        <v>168</v>
      </c>
      <c r="AA3909" s="2">
        <v>174</v>
      </c>
      <c r="AB3909" s="2" t="s">
        <v>81</v>
      </c>
      <c r="AC3909" s="2" t="s">
        <v>168</v>
      </c>
      <c r="AD3909" s="2">
        <v>174</v>
      </c>
      <c r="AE3909" s="2" t="s">
        <v>81</v>
      </c>
      <c r="AF3909" s="2" t="s">
        <v>168</v>
      </c>
      <c r="AP3909" s="2">
        <v>30</v>
      </c>
      <c r="AQ3909" s="2" t="s">
        <v>94</v>
      </c>
      <c r="AR3909" s="2" t="s">
        <v>161</v>
      </c>
      <c r="BE3909" s="23" t="str">
        <f t="shared" si="604"/>
        <v>EMF nein</v>
      </c>
      <c r="BF3909" s="23" t="str">
        <f t="shared" si="610"/>
        <v/>
      </c>
      <c r="BG3909" s="23" t="str">
        <f t="shared" si="611"/>
        <v/>
      </c>
      <c r="BH3909" s="23">
        <f t="shared" si="605"/>
        <v>0</v>
      </c>
      <c r="BO3909" s="2" t="s">
        <v>15590</v>
      </c>
      <c r="BP3909" s="3">
        <v>1</v>
      </c>
      <c r="BQ3909" s="2" t="s">
        <v>15591</v>
      </c>
    </row>
    <row r="3910" spans="1:70" ht="16.149999999999999" customHeight="1" x14ac:dyDescent="0.25">
      <c r="A3910" s="1">
        <v>3909</v>
      </c>
      <c r="B3910" s="2" t="s">
        <v>211</v>
      </c>
      <c r="C3910" s="2" t="s">
        <v>363</v>
      </c>
      <c r="D3910" s="2" t="s">
        <v>364</v>
      </c>
      <c r="E3910" s="2" t="s">
        <v>15592</v>
      </c>
      <c r="F3910" s="67">
        <v>43683</v>
      </c>
      <c r="G3910" s="3">
        <f t="shared" si="606"/>
        <v>8</v>
      </c>
      <c r="H3910" s="3">
        <f t="shared" si="608"/>
        <v>2019</v>
      </c>
      <c r="I3910" s="92">
        <v>0.51388888888888895</v>
      </c>
      <c r="J3910" s="20">
        <f t="shared" si="609"/>
        <v>12</v>
      </c>
      <c r="K3910" s="5" t="str">
        <f t="shared" si="607"/>
        <v>ja</v>
      </c>
      <c r="L3910" s="5" t="s">
        <v>91</v>
      </c>
      <c r="M3910" s="6" t="s">
        <v>74</v>
      </c>
      <c r="N3910" s="5">
        <v>22</v>
      </c>
      <c r="O3910" s="127" t="s">
        <v>5139</v>
      </c>
      <c r="P3910" s="127" t="s">
        <v>15593</v>
      </c>
      <c r="R3910" s="6" t="s">
        <v>77</v>
      </c>
      <c r="U3910" s="2" t="s">
        <v>74</v>
      </c>
      <c r="X3910" s="2">
        <v>170</v>
      </c>
      <c r="Y3910" s="2" t="s">
        <v>81</v>
      </c>
      <c r="Z3910" s="2" t="s">
        <v>82</v>
      </c>
      <c r="AA3910" s="2">
        <v>170</v>
      </c>
      <c r="AB3910" s="2" t="s">
        <v>81</v>
      </c>
      <c r="AC3910" s="2" t="s">
        <v>82</v>
      </c>
      <c r="AD3910" s="2">
        <v>170</v>
      </c>
      <c r="AE3910" s="2" t="s">
        <v>83</v>
      </c>
      <c r="AF3910" s="2" t="s">
        <v>82</v>
      </c>
      <c r="AJ3910" s="2">
        <v>680</v>
      </c>
      <c r="AK3910" s="2" t="s">
        <v>81</v>
      </c>
      <c r="AL3910" s="2" t="s">
        <v>168</v>
      </c>
      <c r="AM3910" s="2">
        <v>680</v>
      </c>
      <c r="AN3910" s="2" t="s">
        <v>81</v>
      </c>
      <c r="AO3910" s="2" t="s">
        <v>168</v>
      </c>
      <c r="AP3910" s="2">
        <v>680</v>
      </c>
      <c r="AQ3910" s="2" t="s">
        <v>81</v>
      </c>
      <c r="AR3910" s="2" t="s">
        <v>168</v>
      </c>
      <c r="AV3910" s="2">
        <v>680</v>
      </c>
      <c r="AW3910" s="2" t="s">
        <v>81</v>
      </c>
      <c r="AX3910" s="2" t="s">
        <v>168</v>
      </c>
      <c r="AY3910" s="2">
        <v>680</v>
      </c>
      <c r="AZ3910" s="2" t="s">
        <v>81</v>
      </c>
      <c r="BA3910" s="2" t="s">
        <v>168</v>
      </c>
      <c r="BB3910" s="2">
        <v>680</v>
      </c>
      <c r="BC3910" s="2" t="s">
        <v>81</v>
      </c>
      <c r="BD3910" s="2" t="s">
        <v>168</v>
      </c>
      <c r="BE3910" s="23" t="str">
        <f t="shared" si="604"/>
        <v>EMF nein</v>
      </c>
      <c r="BF3910" s="23" t="str">
        <f t="shared" si="610"/>
        <v/>
      </c>
      <c r="BG3910" s="23" t="str">
        <f t="shared" si="611"/>
        <v/>
      </c>
      <c r="BH3910" s="23">
        <f t="shared" si="605"/>
        <v>0</v>
      </c>
      <c r="BO3910" s="2" t="s">
        <v>15594</v>
      </c>
      <c r="BP3910" s="3">
        <v>1</v>
      </c>
      <c r="BQ3910" s="2" t="s">
        <v>15595</v>
      </c>
    </row>
    <row r="3911" spans="1:70" ht="16.149999999999999" customHeight="1" x14ac:dyDescent="0.25">
      <c r="A3911" s="1">
        <v>3910</v>
      </c>
      <c r="B3911" s="2" t="s">
        <v>87</v>
      </c>
      <c r="C3911" s="2" t="s">
        <v>15596</v>
      </c>
      <c r="D3911" s="2" t="s">
        <v>172</v>
      </c>
      <c r="E3911" s="2" t="s">
        <v>15597</v>
      </c>
      <c r="F3911" s="67">
        <v>43696</v>
      </c>
      <c r="G3911" s="3">
        <f t="shared" si="606"/>
        <v>8</v>
      </c>
      <c r="H3911" s="3">
        <f t="shared" si="608"/>
        <v>2019</v>
      </c>
      <c r="I3911" s="92">
        <v>0.56944444444444398</v>
      </c>
      <c r="J3911" s="20">
        <f t="shared" si="609"/>
        <v>13</v>
      </c>
      <c r="K3911" s="5" t="str">
        <f t="shared" si="607"/>
        <v>ja</v>
      </c>
      <c r="L3911" s="5" t="s">
        <v>91</v>
      </c>
      <c r="M3911" s="6" t="s">
        <v>74</v>
      </c>
      <c r="N3911" s="5">
        <v>83</v>
      </c>
      <c r="O3911" s="127" t="s">
        <v>126</v>
      </c>
      <c r="P3911" s="127" t="s">
        <v>15598</v>
      </c>
      <c r="R3911" s="6" t="s">
        <v>789</v>
      </c>
      <c r="T3911" s="6" t="s">
        <v>80</v>
      </c>
      <c r="BE3911" s="23" t="str">
        <f t="shared" si="604"/>
        <v>EMF nein</v>
      </c>
      <c r="BF3911" s="23" t="str">
        <f t="shared" si="610"/>
        <v/>
      </c>
      <c r="BG3911" s="23" t="str">
        <f t="shared" si="611"/>
        <v/>
      </c>
      <c r="BH3911" s="23">
        <f t="shared" si="605"/>
        <v>0</v>
      </c>
      <c r="BO3911" s="2" t="s">
        <v>15599</v>
      </c>
      <c r="BP3911" s="3">
        <v>1</v>
      </c>
      <c r="BQ3911" s="2" t="s">
        <v>15600</v>
      </c>
    </row>
    <row r="3912" spans="1:70" ht="16.149999999999999" customHeight="1" x14ac:dyDescent="0.25">
      <c r="A3912" s="1">
        <v>3911</v>
      </c>
      <c r="B3912" s="2" t="s">
        <v>135</v>
      </c>
      <c r="C3912" s="2" t="s">
        <v>15601</v>
      </c>
      <c r="D3912" s="2" t="s">
        <v>158</v>
      </c>
      <c r="E3912" s="2" t="s">
        <v>15602</v>
      </c>
      <c r="F3912" s="67">
        <v>43696</v>
      </c>
      <c r="G3912" s="3">
        <f t="shared" si="606"/>
        <v>8</v>
      </c>
      <c r="H3912" s="3">
        <f t="shared" si="608"/>
        <v>2019</v>
      </c>
      <c r="J3912" s="20" t="str">
        <f t="shared" si="609"/>
        <v/>
      </c>
      <c r="K3912" s="5" t="str">
        <f t="shared" si="607"/>
        <v>ja</v>
      </c>
      <c r="L3912" s="5" t="s">
        <v>91</v>
      </c>
      <c r="M3912" s="6" t="s">
        <v>139</v>
      </c>
      <c r="O3912" s="127" t="s">
        <v>126</v>
      </c>
      <c r="P3912" s="127" t="s">
        <v>15603</v>
      </c>
      <c r="R3912" s="6" t="s">
        <v>77</v>
      </c>
      <c r="T3912" s="6" t="s">
        <v>109</v>
      </c>
      <c r="U3912" s="2" t="s">
        <v>1328</v>
      </c>
      <c r="X3912" s="2">
        <v>20</v>
      </c>
      <c r="Y3912" s="2" t="s">
        <v>83</v>
      </c>
      <c r="Z3912" s="2" t="s">
        <v>84</v>
      </c>
      <c r="AA3912" s="2">
        <v>20</v>
      </c>
      <c r="AB3912" s="2" t="s">
        <v>81</v>
      </c>
      <c r="AC3912" s="2" t="s">
        <v>84</v>
      </c>
      <c r="AD3912" s="2">
        <v>20</v>
      </c>
      <c r="AE3912" s="2" t="s">
        <v>83</v>
      </c>
      <c r="AF3912" s="2" t="s">
        <v>84</v>
      </c>
      <c r="AJ3912" s="2">
        <v>20</v>
      </c>
      <c r="AK3912" s="2" t="s">
        <v>83</v>
      </c>
      <c r="AL3912" s="2" t="s">
        <v>84</v>
      </c>
      <c r="AM3912" s="2">
        <v>20</v>
      </c>
      <c r="AN3912" s="2" t="s">
        <v>81</v>
      </c>
      <c r="AO3912" s="2" t="s">
        <v>84</v>
      </c>
      <c r="AP3912" s="2">
        <v>20</v>
      </c>
      <c r="AQ3912" s="2" t="s">
        <v>83</v>
      </c>
      <c r="AR3912" s="2" t="s">
        <v>84</v>
      </c>
      <c r="BE3912" s="23" t="str">
        <f t="shared" si="604"/>
        <v>EMF nein</v>
      </c>
      <c r="BF3912" s="23" t="str">
        <f t="shared" si="610"/>
        <v/>
      </c>
      <c r="BG3912" s="23" t="str">
        <f t="shared" si="611"/>
        <v/>
      </c>
      <c r="BH3912" s="23">
        <f t="shared" si="605"/>
        <v>0</v>
      </c>
      <c r="BO3912" s="2" t="s">
        <v>15604</v>
      </c>
      <c r="BP3912" s="3">
        <v>1</v>
      </c>
      <c r="BQ3912" s="2" t="s">
        <v>15605</v>
      </c>
    </row>
    <row r="3913" spans="1:70" s="321" customFormat="1" ht="16.149999999999999" customHeight="1" x14ac:dyDescent="0.25">
      <c r="A3913" s="323">
        <v>3912</v>
      </c>
      <c r="B3913" s="314" t="s">
        <v>211</v>
      </c>
      <c r="C3913" s="314" t="s">
        <v>2288</v>
      </c>
      <c r="D3913" s="314" t="s">
        <v>192</v>
      </c>
      <c r="E3913" s="314" t="s">
        <v>21806</v>
      </c>
      <c r="F3913" s="315">
        <v>42898</v>
      </c>
      <c r="G3913" s="314">
        <f t="shared" si="606"/>
        <v>6</v>
      </c>
      <c r="H3913" s="314">
        <f t="shared" si="608"/>
        <v>2017</v>
      </c>
      <c r="I3913" s="324">
        <v>0.9375</v>
      </c>
      <c r="J3913" s="317">
        <f t="shared" si="609"/>
        <v>22</v>
      </c>
      <c r="K3913" s="318" t="s">
        <v>109</v>
      </c>
      <c r="L3913" s="318" t="s">
        <v>91</v>
      </c>
      <c r="M3913" s="319" t="s">
        <v>100</v>
      </c>
      <c r="N3913" s="318">
        <v>52</v>
      </c>
      <c r="O3913" s="341" t="s">
        <v>5139</v>
      </c>
      <c r="P3913" s="319" t="s">
        <v>1027</v>
      </c>
      <c r="Q3913" s="319"/>
      <c r="R3913" s="319" t="s">
        <v>77</v>
      </c>
      <c r="S3913" s="314"/>
      <c r="T3913" s="319" t="s">
        <v>80</v>
      </c>
      <c r="U3913" s="314"/>
      <c r="V3913" s="314"/>
      <c r="W3913" s="314"/>
      <c r="X3913" s="314">
        <v>675</v>
      </c>
      <c r="Y3913" s="314" t="s">
        <v>83</v>
      </c>
      <c r="Z3913" s="314" t="s">
        <v>82</v>
      </c>
      <c r="AA3913" s="314">
        <v>675</v>
      </c>
      <c r="AB3913" s="314" t="s">
        <v>83</v>
      </c>
      <c r="AC3913" s="314" t="s">
        <v>82</v>
      </c>
      <c r="AD3913" s="314">
        <v>675</v>
      </c>
      <c r="AE3913" s="314" t="s">
        <v>83</v>
      </c>
      <c r="AF3913" s="314" t="s">
        <v>82</v>
      </c>
      <c r="AG3913" s="314"/>
      <c r="AH3913" s="314"/>
      <c r="AI3913" s="314"/>
      <c r="AJ3913" s="314">
        <v>675</v>
      </c>
      <c r="AK3913" s="314" t="s">
        <v>83</v>
      </c>
      <c r="AL3913" s="314" t="s">
        <v>82</v>
      </c>
      <c r="AM3913" s="314">
        <v>675</v>
      </c>
      <c r="AN3913" s="314" t="s">
        <v>83</v>
      </c>
      <c r="AO3913" s="314" t="s">
        <v>82</v>
      </c>
      <c r="AP3913" s="314">
        <v>675</v>
      </c>
      <c r="AQ3913" s="314" t="s">
        <v>83</v>
      </c>
      <c r="AR3913" s="314" t="s">
        <v>82</v>
      </c>
      <c r="AS3913" s="314"/>
      <c r="AT3913" s="314"/>
      <c r="AU3913" s="314"/>
      <c r="AV3913" s="314">
        <v>675</v>
      </c>
      <c r="AW3913" s="314" t="s">
        <v>83</v>
      </c>
      <c r="AX3913" s="314" t="s">
        <v>82</v>
      </c>
      <c r="AY3913" s="314">
        <v>675</v>
      </c>
      <c r="AZ3913" s="314" t="s">
        <v>83</v>
      </c>
      <c r="BA3913" s="314" t="s">
        <v>82</v>
      </c>
      <c r="BB3913" s="314">
        <v>675</v>
      </c>
      <c r="BC3913" s="314" t="s">
        <v>83</v>
      </c>
      <c r="BD3913" s="314" t="s">
        <v>82</v>
      </c>
      <c r="BE3913" s="312" t="str">
        <f t="shared" si="604"/>
        <v>EMF nein</v>
      </c>
      <c r="BF3913" s="312" t="str">
        <f t="shared" si="610"/>
        <v/>
      </c>
      <c r="BG3913" s="312" t="str">
        <f t="shared" si="611"/>
        <v/>
      </c>
      <c r="BH3913" s="312">
        <f t="shared" si="605"/>
        <v>0</v>
      </c>
      <c r="BI3913" s="314"/>
      <c r="BJ3913" s="314"/>
      <c r="BK3913" s="314"/>
      <c r="BL3913" s="314"/>
      <c r="BM3913" s="314"/>
      <c r="BN3913" s="314"/>
      <c r="BO3913" s="314" t="s">
        <v>21807</v>
      </c>
      <c r="BP3913" s="314">
        <v>1</v>
      </c>
      <c r="BQ3913" s="314"/>
      <c r="BR3913" s="314" t="s">
        <v>21808</v>
      </c>
    </row>
    <row r="3914" spans="1:70" s="321" customFormat="1" ht="16.149999999999999" customHeight="1" x14ac:dyDescent="0.25">
      <c r="A3914" s="335">
        <v>3913</v>
      </c>
      <c r="B3914" s="314" t="s">
        <v>211</v>
      </c>
      <c r="C3914" s="314" t="s">
        <v>954</v>
      </c>
      <c r="D3914" s="314" t="s">
        <v>158</v>
      </c>
      <c r="E3914" s="314" t="s">
        <v>15606</v>
      </c>
      <c r="F3914" s="315">
        <v>43698</v>
      </c>
      <c r="G3914" s="314">
        <f t="shared" si="606"/>
        <v>8</v>
      </c>
      <c r="H3914" s="314">
        <f t="shared" si="608"/>
        <v>2019</v>
      </c>
      <c r="I3914" s="324">
        <v>0.57638888888888895</v>
      </c>
      <c r="J3914" s="317">
        <f t="shared" si="609"/>
        <v>13</v>
      </c>
      <c r="K3914" s="318" t="str">
        <f t="shared" si="607"/>
        <v>ja</v>
      </c>
      <c r="L3914" s="318" t="s">
        <v>91</v>
      </c>
      <c r="M3914" s="319" t="s">
        <v>100</v>
      </c>
      <c r="N3914" s="318"/>
      <c r="O3914" s="341" t="s">
        <v>126</v>
      </c>
      <c r="P3914" s="319" t="s">
        <v>15607</v>
      </c>
      <c r="Q3914" s="319"/>
      <c r="R3914" s="319" t="s">
        <v>77</v>
      </c>
      <c r="S3914" s="314"/>
      <c r="T3914" s="319"/>
      <c r="U3914" s="314" t="s">
        <v>74</v>
      </c>
      <c r="V3914" s="314" t="s">
        <v>80</v>
      </c>
      <c r="W3914" s="314"/>
      <c r="X3914" s="314">
        <v>200</v>
      </c>
      <c r="Y3914" s="314" t="s">
        <v>81</v>
      </c>
      <c r="Z3914" s="314" t="s">
        <v>84</v>
      </c>
      <c r="AA3914" s="314">
        <v>200</v>
      </c>
      <c r="AB3914" s="314" t="s">
        <v>81</v>
      </c>
      <c r="AC3914" s="314" t="s">
        <v>84</v>
      </c>
      <c r="AD3914" s="314">
        <v>200</v>
      </c>
      <c r="AE3914" s="314" t="s">
        <v>81</v>
      </c>
      <c r="AF3914" s="314" t="s">
        <v>84</v>
      </c>
      <c r="AG3914" s="314"/>
      <c r="AH3914" s="314"/>
      <c r="AI3914" s="314"/>
      <c r="AJ3914" s="314"/>
      <c r="AK3914" s="314"/>
      <c r="AL3914" s="314"/>
      <c r="AM3914" s="314"/>
      <c r="AN3914" s="314"/>
      <c r="AO3914" s="314"/>
      <c r="AP3914" s="314"/>
      <c r="AQ3914" s="314"/>
      <c r="AR3914" s="314"/>
      <c r="AS3914" s="314"/>
      <c r="AT3914" s="314"/>
      <c r="AU3914" s="314"/>
      <c r="AV3914" s="314"/>
      <c r="AW3914" s="314"/>
      <c r="AX3914" s="314"/>
      <c r="AY3914" s="314"/>
      <c r="AZ3914" s="314"/>
      <c r="BA3914" s="314"/>
      <c r="BB3914" s="314"/>
      <c r="BC3914" s="314"/>
      <c r="BD3914" s="314"/>
      <c r="BE3914" s="312" t="str">
        <f t="shared" si="604"/>
        <v>EMF nein</v>
      </c>
      <c r="BF3914" s="312" t="str">
        <f t="shared" si="610"/>
        <v/>
      </c>
      <c r="BG3914" s="312" t="str">
        <f t="shared" si="611"/>
        <v/>
      </c>
      <c r="BH3914" s="312">
        <f t="shared" si="605"/>
        <v>0</v>
      </c>
      <c r="BI3914" s="314"/>
      <c r="BJ3914" s="314"/>
      <c r="BK3914" s="314"/>
      <c r="BL3914" s="314"/>
      <c r="BM3914" s="314"/>
      <c r="BN3914" s="314"/>
      <c r="BO3914" s="314" t="s">
        <v>15608</v>
      </c>
      <c r="BP3914" s="314">
        <v>1</v>
      </c>
      <c r="BQ3914" s="314" t="s">
        <v>15609</v>
      </c>
      <c r="BR3914" s="314"/>
    </row>
    <row r="3915" spans="1:70" ht="16.149999999999999" customHeight="1" x14ac:dyDescent="0.25">
      <c r="A3915" s="1">
        <v>3914</v>
      </c>
      <c r="B3915" s="2" t="s">
        <v>211</v>
      </c>
      <c r="C3915" s="2" t="s">
        <v>793</v>
      </c>
      <c r="D3915" s="2" t="s">
        <v>158</v>
      </c>
      <c r="E3915" s="2" t="s">
        <v>15610</v>
      </c>
      <c r="F3915" s="67">
        <v>43696</v>
      </c>
      <c r="G3915" s="3">
        <f t="shared" si="606"/>
        <v>8</v>
      </c>
      <c r="H3915" s="3">
        <f t="shared" si="608"/>
        <v>2019</v>
      </c>
      <c r="I3915" s="92">
        <v>0.44444444444444398</v>
      </c>
      <c r="J3915" s="20">
        <f t="shared" si="609"/>
        <v>10</v>
      </c>
      <c r="K3915" s="5" t="str">
        <f t="shared" si="607"/>
        <v>ja</v>
      </c>
      <c r="L3915" s="5" t="s">
        <v>91</v>
      </c>
      <c r="M3915" s="6" t="s">
        <v>74</v>
      </c>
      <c r="O3915" s="127" t="s">
        <v>75</v>
      </c>
      <c r="P3915" s="127" t="s">
        <v>15611</v>
      </c>
      <c r="U3915" s="2" t="s">
        <v>115</v>
      </c>
      <c r="V3915" s="2" t="s">
        <v>80</v>
      </c>
      <c r="X3915" s="2">
        <v>150</v>
      </c>
      <c r="Y3915" s="2" t="s">
        <v>81</v>
      </c>
      <c r="Z3915" s="2" t="s">
        <v>82</v>
      </c>
      <c r="AA3915" s="2">
        <v>150</v>
      </c>
      <c r="AB3915" s="2" t="s">
        <v>81</v>
      </c>
      <c r="AC3915" s="2" t="s">
        <v>82</v>
      </c>
      <c r="AD3915" s="2">
        <v>150</v>
      </c>
      <c r="AE3915" s="2" t="s">
        <v>81</v>
      </c>
      <c r="AF3915" s="2" t="s">
        <v>82</v>
      </c>
      <c r="AJ3915" s="2">
        <v>178</v>
      </c>
      <c r="AK3915" s="2" t="s">
        <v>81</v>
      </c>
      <c r="AL3915" s="2" t="s">
        <v>168</v>
      </c>
      <c r="AP3915" s="2">
        <v>178</v>
      </c>
      <c r="AQ3915" s="2" t="s">
        <v>81</v>
      </c>
      <c r="AR3915" s="2" t="s">
        <v>168</v>
      </c>
      <c r="BE3915" s="23" t="str">
        <f t="shared" si="604"/>
        <v>EMF nein</v>
      </c>
      <c r="BF3915" s="23" t="str">
        <f t="shared" si="610"/>
        <v/>
      </c>
      <c r="BG3915" s="23" t="str">
        <f t="shared" si="611"/>
        <v/>
      </c>
      <c r="BH3915" s="23">
        <f t="shared" si="605"/>
        <v>0</v>
      </c>
      <c r="BO3915" s="2" t="s">
        <v>15612</v>
      </c>
      <c r="BP3915" s="3">
        <v>1</v>
      </c>
      <c r="BQ3915" s="2" t="s">
        <v>15613</v>
      </c>
    </row>
    <row r="3916" spans="1:70" ht="16.149999999999999" customHeight="1" x14ac:dyDescent="0.25">
      <c r="A3916" s="93">
        <v>3915</v>
      </c>
      <c r="B3916" s="2" t="s">
        <v>211</v>
      </c>
      <c r="C3916" s="2" t="s">
        <v>15614</v>
      </c>
      <c r="D3916" s="2" t="s">
        <v>158</v>
      </c>
      <c r="E3916" s="2" t="s">
        <v>15615</v>
      </c>
      <c r="F3916" s="67">
        <v>43688</v>
      </c>
      <c r="G3916" s="3">
        <f t="shared" si="606"/>
        <v>8</v>
      </c>
      <c r="H3916" s="3">
        <f t="shared" si="608"/>
        <v>2019</v>
      </c>
      <c r="J3916" s="20" t="str">
        <f t="shared" si="609"/>
        <v/>
      </c>
      <c r="K3916" s="5" t="str">
        <f t="shared" si="607"/>
        <v>ja</v>
      </c>
      <c r="L3916" s="5" t="s">
        <v>91</v>
      </c>
      <c r="M3916" s="6" t="s">
        <v>115</v>
      </c>
      <c r="O3916" s="127" t="s">
        <v>126</v>
      </c>
      <c r="P3916" s="6" t="s">
        <v>15616</v>
      </c>
      <c r="T3916" s="6" t="s">
        <v>202</v>
      </c>
      <c r="BE3916" s="23" t="str">
        <f t="shared" si="604"/>
        <v>EMF nein</v>
      </c>
      <c r="BF3916" s="23" t="str">
        <f t="shared" si="610"/>
        <v/>
      </c>
      <c r="BG3916" s="23" t="str">
        <f t="shared" si="611"/>
        <v/>
      </c>
      <c r="BH3916" s="23">
        <f t="shared" si="605"/>
        <v>0</v>
      </c>
      <c r="BO3916" s="2" t="s">
        <v>15617</v>
      </c>
      <c r="BP3916" s="3">
        <v>1</v>
      </c>
      <c r="BQ3916" s="2" t="s">
        <v>15618</v>
      </c>
    </row>
    <row r="3917" spans="1:70" ht="16.149999999999999" customHeight="1" x14ac:dyDescent="0.25">
      <c r="A3917" s="1">
        <v>3916</v>
      </c>
      <c r="B3917" s="2" t="s">
        <v>211</v>
      </c>
      <c r="C3917" s="2" t="s">
        <v>15619</v>
      </c>
      <c r="D3917" s="2" t="s">
        <v>158</v>
      </c>
      <c r="E3917" s="2" t="s">
        <v>1075</v>
      </c>
      <c r="F3917" s="67">
        <v>42602</v>
      </c>
      <c r="G3917" s="3">
        <f t="shared" si="606"/>
        <v>8</v>
      </c>
      <c r="H3917" s="3">
        <f t="shared" si="608"/>
        <v>2016</v>
      </c>
      <c r="I3917" s="92">
        <v>0.59722222222222199</v>
      </c>
      <c r="J3917" s="20">
        <f t="shared" si="609"/>
        <v>14</v>
      </c>
      <c r="K3917" s="5" t="str">
        <f t="shared" si="607"/>
        <v>ja</v>
      </c>
      <c r="L3917" s="5" t="s">
        <v>91</v>
      </c>
      <c r="M3917" s="6" t="s">
        <v>74</v>
      </c>
      <c r="O3917" s="2" t="s">
        <v>126</v>
      </c>
      <c r="P3917" s="127" t="s">
        <v>15620</v>
      </c>
      <c r="R3917" s="6" t="s">
        <v>781</v>
      </c>
      <c r="T3917" s="6" t="s">
        <v>80</v>
      </c>
      <c r="U3917" s="2" t="s">
        <v>139</v>
      </c>
      <c r="X3917" s="2">
        <v>320</v>
      </c>
      <c r="Y3917" s="2" t="s">
        <v>81</v>
      </c>
      <c r="Z3917" s="2" t="s">
        <v>84</v>
      </c>
      <c r="AA3917" s="2">
        <v>320</v>
      </c>
      <c r="AB3917" s="2" t="s">
        <v>81</v>
      </c>
      <c r="AC3917" s="2" t="s">
        <v>84</v>
      </c>
      <c r="AD3917" s="2">
        <v>320</v>
      </c>
      <c r="AE3917" s="2" t="s">
        <v>83</v>
      </c>
      <c r="AF3917" s="2" t="s">
        <v>84</v>
      </c>
      <c r="AJ3917" s="2">
        <v>330</v>
      </c>
      <c r="AK3917" s="2" t="s">
        <v>81</v>
      </c>
      <c r="AL3917" s="2" t="s">
        <v>84</v>
      </c>
      <c r="AM3917" s="2">
        <v>330</v>
      </c>
      <c r="AN3917" s="2" t="s">
        <v>81</v>
      </c>
      <c r="AO3917" s="2" t="s">
        <v>84</v>
      </c>
      <c r="AP3917" s="2">
        <v>330</v>
      </c>
      <c r="AQ3917" s="2" t="s">
        <v>83</v>
      </c>
      <c r="AR3917" s="2" t="s">
        <v>84</v>
      </c>
      <c r="AV3917" s="2">
        <v>38</v>
      </c>
      <c r="AW3917" s="2" t="s">
        <v>94</v>
      </c>
      <c r="AX3917" s="2" t="s">
        <v>161</v>
      </c>
      <c r="BE3917" s="23" t="str">
        <f t="shared" si="604"/>
        <v>EMF nein</v>
      </c>
      <c r="BF3917" s="23" t="str">
        <f t="shared" si="610"/>
        <v/>
      </c>
      <c r="BG3917" s="23" t="str">
        <f t="shared" si="611"/>
        <v/>
      </c>
      <c r="BH3917" s="23">
        <f t="shared" si="605"/>
        <v>0</v>
      </c>
      <c r="BO3917" s="2" t="s">
        <v>15621</v>
      </c>
      <c r="BP3917" s="3">
        <v>1</v>
      </c>
      <c r="BQ3917" s="2" t="s">
        <v>15622</v>
      </c>
    </row>
    <row r="3918" spans="1:70" ht="16.149999999999999" customHeight="1" x14ac:dyDescent="0.25">
      <c r="A3918" s="1">
        <v>3917</v>
      </c>
      <c r="B3918" s="2" t="s">
        <v>211</v>
      </c>
      <c r="C3918" s="2" t="s">
        <v>1851</v>
      </c>
      <c r="D3918" s="2" t="s">
        <v>89</v>
      </c>
      <c r="E3918" s="2" t="s">
        <v>15623</v>
      </c>
      <c r="F3918" s="67">
        <v>43698</v>
      </c>
      <c r="G3918" s="3">
        <f t="shared" si="606"/>
        <v>8</v>
      </c>
      <c r="H3918" s="3">
        <f t="shared" si="608"/>
        <v>2019</v>
      </c>
      <c r="I3918" s="92">
        <v>0.28819444444444398</v>
      </c>
      <c r="J3918" s="20">
        <f t="shared" si="609"/>
        <v>6</v>
      </c>
      <c r="K3918" s="5" t="str">
        <f t="shared" si="607"/>
        <v>ja</v>
      </c>
      <c r="L3918" s="5" t="s">
        <v>91</v>
      </c>
      <c r="M3918" s="6" t="s">
        <v>208</v>
      </c>
      <c r="N3918" s="5">
        <v>53</v>
      </c>
      <c r="O3918" s="2" t="s">
        <v>5139</v>
      </c>
      <c r="P3918" s="127" t="s">
        <v>1027</v>
      </c>
      <c r="R3918" s="6" t="s">
        <v>77</v>
      </c>
      <c r="T3918" s="6" t="s">
        <v>80</v>
      </c>
      <c r="U3918" s="2" t="s">
        <v>1312</v>
      </c>
      <c r="X3918" s="2">
        <v>267</v>
      </c>
      <c r="Y3918" s="2" t="s">
        <v>81</v>
      </c>
      <c r="Z3918" s="2" t="s">
        <v>82</v>
      </c>
      <c r="AA3918" s="2">
        <v>267</v>
      </c>
      <c r="AB3918" s="2" t="s">
        <v>81</v>
      </c>
      <c r="AC3918" s="2" t="s">
        <v>82</v>
      </c>
      <c r="AD3918" s="2">
        <v>267</v>
      </c>
      <c r="AE3918" s="2" t="s">
        <v>81</v>
      </c>
      <c r="AF3918" s="2" t="s">
        <v>82</v>
      </c>
      <c r="AP3918" s="2">
        <v>20</v>
      </c>
      <c r="AQ3918" s="2" t="s">
        <v>94</v>
      </c>
      <c r="AR3918" s="2" t="s">
        <v>84</v>
      </c>
      <c r="AT3918" s="2" t="s">
        <v>109</v>
      </c>
      <c r="BE3918" s="23" t="str">
        <f t="shared" si="604"/>
        <v>EMF nein</v>
      </c>
      <c r="BF3918" s="23" t="str">
        <f t="shared" si="610"/>
        <v/>
      </c>
      <c r="BG3918" s="23" t="str">
        <f t="shared" si="611"/>
        <v/>
      </c>
      <c r="BH3918" s="23">
        <f t="shared" si="605"/>
        <v>0</v>
      </c>
      <c r="BO3918" s="2" t="s">
        <v>15624</v>
      </c>
      <c r="BP3918" s="3">
        <v>1</v>
      </c>
      <c r="BQ3918" s="2" t="s">
        <v>15625</v>
      </c>
    </row>
    <row r="3919" spans="1:70" ht="16.149999999999999" customHeight="1" x14ac:dyDescent="0.25">
      <c r="A3919" s="1">
        <v>3920</v>
      </c>
      <c r="B3919" s="2" t="s">
        <v>211</v>
      </c>
      <c r="C3919" s="2" t="s">
        <v>1091</v>
      </c>
      <c r="D3919" s="2" t="s">
        <v>151</v>
      </c>
      <c r="E3919" s="2" t="s">
        <v>15626</v>
      </c>
      <c r="F3919" s="67">
        <v>43687</v>
      </c>
      <c r="G3919" s="3">
        <f t="shared" si="606"/>
        <v>8</v>
      </c>
      <c r="H3919" s="3">
        <f t="shared" si="608"/>
        <v>2019</v>
      </c>
      <c r="I3919" s="92">
        <v>0.70833333333333304</v>
      </c>
      <c r="J3919" s="20">
        <f t="shared" si="609"/>
        <v>17</v>
      </c>
      <c r="K3919" s="5" t="str">
        <f t="shared" si="607"/>
        <v>ja</v>
      </c>
      <c r="L3919" s="5" t="s">
        <v>73</v>
      </c>
      <c r="M3919" s="6" t="s">
        <v>74</v>
      </c>
      <c r="N3919" s="5">
        <v>36</v>
      </c>
      <c r="O3919" s="2" t="s">
        <v>126</v>
      </c>
      <c r="P3919" s="127" t="s">
        <v>15627</v>
      </c>
      <c r="R3919" s="6" t="s">
        <v>77</v>
      </c>
      <c r="U3919" s="2" t="s">
        <v>9313</v>
      </c>
      <c r="V3919" s="2" t="s">
        <v>202</v>
      </c>
      <c r="X3919" s="2">
        <v>2000</v>
      </c>
      <c r="Y3919" s="2" t="s">
        <v>83</v>
      </c>
      <c r="Z3919" s="2" t="s">
        <v>84</v>
      </c>
      <c r="AA3919" s="2">
        <v>2000</v>
      </c>
      <c r="AB3919" s="2" t="s">
        <v>81</v>
      </c>
      <c r="AC3919" s="2" t="s">
        <v>84</v>
      </c>
      <c r="AD3919" s="2">
        <v>2000</v>
      </c>
      <c r="AE3919" s="2" t="s">
        <v>81</v>
      </c>
      <c r="AF3919" s="2" t="s">
        <v>84</v>
      </c>
      <c r="AJ3919" s="2">
        <v>2000</v>
      </c>
      <c r="AK3919" s="2" t="s">
        <v>81</v>
      </c>
      <c r="AL3919" s="2" t="s">
        <v>84</v>
      </c>
      <c r="AM3919" s="2" t="s">
        <v>109</v>
      </c>
      <c r="AN3919" s="2" t="s">
        <v>109</v>
      </c>
      <c r="AO3919" s="2" t="s">
        <v>109</v>
      </c>
      <c r="AP3919" s="2">
        <v>2000</v>
      </c>
      <c r="AQ3919" s="2" t="s">
        <v>83</v>
      </c>
      <c r="AR3919" s="2" t="s">
        <v>84</v>
      </c>
      <c r="BE3919" s="23" t="str">
        <f t="shared" si="604"/>
        <v>EMF ja</v>
      </c>
      <c r="BF3919" s="23">
        <f t="shared" si="610"/>
        <v>1300</v>
      </c>
      <c r="BG3919" s="23" t="str">
        <f t="shared" si="611"/>
        <v>500+m</v>
      </c>
      <c r="BH3919" s="23">
        <f t="shared" si="605"/>
        <v>3</v>
      </c>
      <c r="BI3919" s="2" t="s">
        <v>162</v>
      </c>
      <c r="BJ3919" s="2">
        <v>1600</v>
      </c>
      <c r="BK3919" s="2" t="s">
        <v>162</v>
      </c>
      <c r="BL3919" s="2">
        <v>1800</v>
      </c>
      <c r="BM3919" s="2" t="s">
        <v>162</v>
      </c>
      <c r="BN3919" s="2">
        <v>1300</v>
      </c>
      <c r="BO3919" s="2" t="s">
        <v>15628</v>
      </c>
      <c r="BP3919" s="3">
        <v>1</v>
      </c>
      <c r="BQ3919" s="2" t="s">
        <v>15629</v>
      </c>
    </row>
    <row r="3920" spans="1:70" ht="16.149999999999999" customHeight="1" x14ac:dyDescent="0.25">
      <c r="A3920" s="1">
        <v>3921</v>
      </c>
      <c r="B3920" s="2" t="s">
        <v>211</v>
      </c>
      <c r="C3920" s="2" t="s">
        <v>15630</v>
      </c>
      <c r="D3920" s="2" t="s">
        <v>151</v>
      </c>
      <c r="E3920" s="2" t="s">
        <v>15631</v>
      </c>
      <c r="F3920" s="67">
        <v>43699</v>
      </c>
      <c r="G3920" s="3">
        <f t="shared" si="606"/>
        <v>8</v>
      </c>
      <c r="H3920" s="3">
        <f t="shared" si="608"/>
        <v>2019</v>
      </c>
      <c r="I3920" s="92">
        <v>0.67013888888888895</v>
      </c>
      <c r="J3920" s="20">
        <f t="shared" si="609"/>
        <v>16</v>
      </c>
      <c r="K3920" s="5" t="str">
        <f t="shared" si="607"/>
        <v>ja</v>
      </c>
      <c r="L3920" s="5" t="s">
        <v>91</v>
      </c>
      <c r="M3920" s="6" t="s">
        <v>74</v>
      </c>
      <c r="N3920" s="5">
        <v>53</v>
      </c>
      <c r="O3920" s="5" t="s">
        <v>75</v>
      </c>
      <c r="P3920" s="127" t="s">
        <v>15632</v>
      </c>
      <c r="R3920" s="6" t="s">
        <v>77</v>
      </c>
      <c r="X3920" s="2">
        <v>287</v>
      </c>
      <c r="Y3920" s="2" t="s">
        <v>81</v>
      </c>
      <c r="Z3920" s="2" t="s">
        <v>84</v>
      </c>
      <c r="AA3920" s="2">
        <v>287</v>
      </c>
      <c r="AB3920" s="2" t="s">
        <v>81</v>
      </c>
      <c r="AC3920" s="2" t="s">
        <v>84</v>
      </c>
      <c r="AD3920" s="2">
        <v>287</v>
      </c>
      <c r="AE3920" s="2" t="s">
        <v>81</v>
      </c>
      <c r="AF3920" s="2" t="s">
        <v>84</v>
      </c>
      <c r="AJ3920" s="2">
        <v>287</v>
      </c>
      <c r="AK3920" s="2" t="s">
        <v>81</v>
      </c>
      <c r="AL3920" s="2" t="s">
        <v>84</v>
      </c>
      <c r="AM3920" s="2">
        <v>287</v>
      </c>
      <c r="AN3920" s="2" t="s">
        <v>81</v>
      </c>
      <c r="AO3920" s="2" t="s">
        <v>84</v>
      </c>
      <c r="AP3920" s="2">
        <v>287</v>
      </c>
      <c r="AQ3920" s="2" t="s">
        <v>81</v>
      </c>
      <c r="AR3920" s="2" t="s">
        <v>84</v>
      </c>
      <c r="AV3920" s="2">
        <v>1020</v>
      </c>
      <c r="AW3920" s="2" t="s">
        <v>81</v>
      </c>
      <c r="AX3920" s="2" t="s">
        <v>84</v>
      </c>
      <c r="AY3920" s="2">
        <v>1020</v>
      </c>
      <c r="AZ3920" s="2" t="s">
        <v>81</v>
      </c>
      <c r="BA3920" s="2" t="s">
        <v>84</v>
      </c>
      <c r="BB3920" s="2">
        <v>1020</v>
      </c>
      <c r="BC3920" s="2" t="s">
        <v>81</v>
      </c>
      <c r="BD3920" s="2" t="s">
        <v>84</v>
      </c>
      <c r="BE3920" s="23" t="str">
        <f t="shared" si="604"/>
        <v>EMF ja</v>
      </c>
      <c r="BF3920" s="23">
        <f t="shared" si="610"/>
        <v>5300</v>
      </c>
      <c r="BG3920" s="23" t="str">
        <f t="shared" si="611"/>
        <v>500+m</v>
      </c>
      <c r="BH3920" s="23">
        <f t="shared" si="605"/>
        <v>1</v>
      </c>
      <c r="BM3920" s="2" t="s">
        <v>162</v>
      </c>
      <c r="BN3920" s="2">
        <v>5300</v>
      </c>
      <c r="BO3920" s="2" t="s">
        <v>15633</v>
      </c>
      <c r="BP3920" s="3">
        <v>1</v>
      </c>
      <c r="BQ3920" s="2" t="s">
        <v>15634</v>
      </c>
    </row>
    <row r="3921" spans="1:69" ht="16.149999999999999" customHeight="1" x14ac:dyDescent="0.25">
      <c r="A3921" s="1">
        <v>3922</v>
      </c>
      <c r="B3921" s="2" t="s">
        <v>211</v>
      </c>
      <c r="C3921" s="2" t="s">
        <v>10174</v>
      </c>
      <c r="D3921" s="2" t="s">
        <v>158</v>
      </c>
      <c r="E3921" s="2" t="s">
        <v>1075</v>
      </c>
      <c r="F3921" s="67">
        <v>43679</v>
      </c>
      <c r="G3921" s="3">
        <f t="shared" si="606"/>
        <v>8</v>
      </c>
      <c r="H3921" s="3">
        <f t="shared" si="608"/>
        <v>2019</v>
      </c>
      <c r="I3921" s="92">
        <v>0.28125</v>
      </c>
      <c r="J3921" s="20">
        <f t="shared" si="609"/>
        <v>6</v>
      </c>
      <c r="K3921" s="5" t="str">
        <f t="shared" si="607"/>
        <v>ja</v>
      </c>
      <c r="L3921" s="5" t="s">
        <v>91</v>
      </c>
      <c r="M3921" s="6" t="s">
        <v>115</v>
      </c>
      <c r="N3921" s="5">
        <v>16</v>
      </c>
      <c r="O3921" s="2" t="s">
        <v>126</v>
      </c>
      <c r="P3921" s="6" t="s">
        <v>15635</v>
      </c>
      <c r="R3921" s="6" t="s">
        <v>77</v>
      </c>
      <c r="T3921" s="6" t="s">
        <v>80</v>
      </c>
      <c r="U3921" s="2" t="s">
        <v>74</v>
      </c>
      <c r="V3921" s="2" t="s">
        <v>109</v>
      </c>
      <c r="X3921" s="2">
        <v>948</v>
      </c>
      <c r="Y3921" s="2" t="s">
        <v>83</v>
      </c>
      <c r="Z3921" s="2" t="s">
        <v>84</v>
      </c>
      <c r="AA3921" s="2">
        <v>948</v>
      </c>
      <c r="AB3921" s="2" t="s">
        <v>81</v>
      </c>
      <c r="AC3921" s="2" t="s">
        <v>84</v>
      </c>
      <c r="AD3921" s="2">
        <v>948</v>
      </c>
      <c r="AE3921" s="2" t="s">
        <v>83</v>
      </c>
      <c r="AF3921" s="2" t="s">
        <v>84</v>
      </c>
      <c r="AJ3921" s="2">
        <v>948</v>
      </c>
      <c r="AK3921" s="2" t="s">
        <v>83</v>
      </c>
      <c r="AL3921" s="2" t="s">
        <v>84</v>
      </c>
      <c r="AM3921" s="2">
        <v>948</v>
      </c>
      <c r="AN3921" s="2" t="s">
        <v>81</v>
      </c>
      <c r="AO3921" s="2" t="s">
        <v>84</v>
      </c>
      <c r="AP3921" s="2">
        <v>948</v>
      </c>
      <c r="AQ3921" s="2" t="s">
        <v>83</v>
      </c>
      <c r="AR3921" s="2" t="s">
        <v>84</v>
      </c>
      <c r="AV3921" s="2">
        <v>948</v>
      </c>
      <c r="AW3921" s="2" t="s">
        <v>83</v>
      </c>
      <c r="AX3921" s="2" t="s">
        <v>84</v>
      </c>
      <c r="AY3921" s="2">
        <v>948</v>
      </c>
      <c r="AZ3921" s="2" t="s">
        <v>81</v>
      </c>
      <c r="BA3921" s="2" t="s">
        <v>84</v>
      </c>
      <c r="BB3921" s="2">
        <v>948</v>
      </c>
      <c r="BC3921" s="2" t="s">
        <v>83</v>
      </c>
      <c r="BD3921" s="2" t="s">
        <v>84</v>
      </c>
      <c r="BE3921" s="23" t="str">
        <f t="shared" si="604"/>
        <v>EMF nein</v>
      </c>
      <c r="BF3921" s="23" t="str">
        <f t="shared" si="610"/>
        <v/>
      </c>
      <c r="BG3921" s="23" t="str">
        <f t="shared" si="611"/>
        <v/>
      </c>
      <c r="BH3921" s="23">
        <f t="shared" si="605"/>
        <v>0</v>
      </c>
      <c r="BO3921" s="2" t="s">
        <v>15636</v>
      </c>
      <c r="BP3921" s="3">
        <v>1</v>
      </c>
      <c r="BQ3921" s="2" t="s">
        <v>15637</v>
      </c>
    </row>
    <row r="3922" spans="1:69" ht="16.149999999999999" customHeight="1" x14ac:dyDescent="0.25">
      <c r="A3922" s="1">
        <v>3923</v>
      </c>
      <c r="B3922" s="2" t="s">
        <v>211</v>
      </c>
      <c r="C3922" s="2" t="s">
        <v>4213</v>
      </c>
      <c r="D3922" s="2" t="s">
        <v>296</v>
      </c>
      <c r="E3922" s="2" t="s">
        <v>15638</v>
      </c>
      <c r="F3922" s="67">
        <v>43697</v>
      </c>
      <c r="G3922" s="3">
        <f t="shared" si="606"/>
        <v>8</v>
      </c>
      <c r="H3922" s="3">
        <f t="shared" si="608"/>
        <v>2019</v>
      </c>
      <c r="I3922" s="92">
        <v>0.62152777777777801</v>
      </c>
      <c r="J3922" s="20">
        <f t="shared" si="609"/>
        <v>14</v>
      </c>
      <c r="K3922" s="5" t="str">
        <f t="shared" si="607"/>
        <v>ja</v>
      </c>
      <c r="L3922" s="5" t="s">
        <v>91</v>
      </c>
      <c r="M3922" s="6" t="s">
        <v>115</v>
      </c>
      <c r="N3922" s="5">
        <v>58</v>
      </c>
      <c r="O3922" s="2" t="s">
        <v>75</v>
      </c>
      <c r="P3922" s="127" t="s">
        <v>1027</v>
      </c>
      <c r="R3922" s="6" t="s">
        <v>789</v>
      </c>
      <c r="X3922" s="2" t="s">
        <v>109</v>
      </c>
      <c r="Y3922" s="2" t="s">
        <v>109</v>
      </c>
      <c r="Z3922" s="2" t="s">
        <v>109</v>
      </c>
      <c r="AA3922" s="2" t="s">
        <v>109</v>
      </c>
      <c r="AB3922" s="2" t="s">
        <v>109</v>
      </c>
      <c r="AC3922" s="2" t="s">
        <v>109</v>
      </c>
      <c r="AD3922" s="2" t="s">
        <v>109</v>
      </c>
      <c r="AE3922" s="2" t="s">
        <v>109</v>
      </c>
      <c r="AF3922" s="2" t="s">
        <v>109</v>
      </c>
      <c r="BE3922" s="23" t="str">
        <f t="shared" si="604"/>
        <v>EMF ja</v>
      </c>
      <c r="BF3922" s="23">
        <f t="shared" si="610"/>
        <v>1145</v>
      </c>
      <c r="BG3922" s="23" t="str">
        <f t="shared" si="611"/>
        <v>500+m</v>
      </c>
      <c r="BH3922" s="23">
        <f t="shared" si="605"/>
        <v>1</v>
      </c>
      <c r="BI3922" s="2" t="s">
        <v>162</v>
      </c>
      <c r="BJ3922" s="2">
        <v>1145</v>
      </c>
      <c r="BO3922" s="2" t="s">
        <v>15639</v>
      </c>
      <c r="BP3922" s="3">
        <v>1</v>
      </c>
      <c r="BQ3922" s="2" t="s">
        <v>15640</v>
      </c>
    </row>
    <row r="3923" spans="1:69" ht="16.149999999999999" customHeight="1" x14ac:dyDescent="0.25">
      <c r="A3923" s="93">
        <v>3924</v>
      </c>
      <c r="B3923" s="2" t="s">
        <v>211</v>
      </c>
      <c r="C3923" s="166" t="s">
        <v>2329</v>
      </c>
      <c r="D3923" s="2" t="s">
        <v>296</v>
      </c>
      <c r="E3923" s="2" t="s">
        <v>15641</v>
      </c>
      <c r="F3923" s="67">
        <v>43697</v>
      </c>
      <c r="G3923" s="3">
        <f t="shared" si="606"/>
        <v>8</v>
      </c>
      <c r="H3923" s="3">
        <f t="shared" si="608"/>
        <v>2019</v>
      </c>
      <c r="I3923" s="92">
        <v>0.375</v>
      </c>
      <c r="J3923" s="20">
        <f t="shared" si="609"/>
        <v>9</v>
      </c>
      <c r="K3923" s="5" t="str">
        <f t="shared" si="607"/>
        <v>ja</v>
      </c>
      <c r="L3923" s="5" t="s">
        <v>91</v>
      </c>
      <c r="M3923" s="6" t="s">
        <v>115</v>
      </c>
      <c r="N3923" s="167"/>
      <c r="O3923" s="2" t="s">
        <v>5139</v>
      </c>
      <c r="P3923" s="127" t="s">
        <v>1027</v>
      </c>
      <c r="R3923" s="6" t="s">
        <v>789</v>
      </c>
      <c r="X3923" s="2">
        <v>258</v>
      </c>
      <c r="Y3923" s="2" t="s">
        <v>81</v>
      </c>
      <c r="Z3923" s="2" t="s">
        <v>82</v>
      </c>
      <c r="AA3923" s="2">
        <v>258</v>
      </c>
      <c r="AB3923" s="2" t="s">
        <v>81</v>
      </c>
      <c r="AC3923" s="2" t="s">
        <v>82</v>
      </c>
      <c r="AD3923" s="2">
        <v>258</v>
      </c>
      <c r="AE3923" s="2" t="s">
        <v>81</v>
      </c>
      <c r="AF3923" s="2" t="s">
        <v>82</v>
      </c>
      <c r="AJ3923" s="2">
        <v>260</v>
      </c>
      <c r="AK3923" s="2" t="s">
        <v>83</v>
      </c>
      <c r="AL3923" s="2" t="s">
        <v>82</v>
      </c>
      <c r="AM3923" s="2">
        <v>260</v>
      </c>
      <c r="AN3923" s="2" t="s">
        <v>81</v>
      </c>
      <c r="AO3923" s="2" t="s">
        <v>82</v>
      </c>
      <c r="AP3923" s="2">
        <v>260</v>
      </c>
      <c r="AQ3923" s="2" t="s">
        <v>83</v>
      </c>
      <c r="AR3923" s="2" t="s">
        <v>82</v>
      </c>
      <c r="AV3923" s="2">
        <v>260</v>
      </c>
      <c r="AW3923" s="2" t="s">
        <v>83</v>
      </c>
      <c r="AX3923" s="2" t="s">
        <v>82</v>
      </c>
      <c r="AY3923" s="2">
        <v>260</v>
      </c>
      <c r="AZ3923" s="2" t="s">
        <v>81</v>
      </c>
      <c r="BA3923" s="2" t="s">
        <v>82</v>
      </c>
      <c r="BB3923" s="2">
        <v>260</v>
      </c>
      <c r="BC3923" s="2" t="s">
        <v>83</v>
      </c>
      <c r="BD3923" s="2" t="s">
        <v>82</v>
      </c>
      <c r="BE3923" s="23" t="str">
        <f t="shared" si="604"/>
        <v>EMF ja</v>
      </c>
      <c r="BF3923" s="23" t="str">
        <f t="shared" si="610"/>
        <v/>
      </c>
      <c r="BG3923" s="23" t="str">
        <f t="shared" si="611"/>
        <v/>
      </c>
      <c r="BH3923" s="23">
        <f t="shared" si="605"/>
        <v>1</v>
      </c>
      <c r="BI3923" s="2" t="s">
        <v>109</v>
      </c>
      <c r="BJ3923" s="2" t="s">
        <v>109</v>
      </c>
      <c r="BO3923" s="2" t="s">
        <v>15642</v>
      </c>
      <c r="BP3923" s="3">
        <v>1</v>
      </c>
      <c r="BQ3923" s="2" t="s">
        <v>15643</v>
      </c>
    </row>
    <row r="3924" spans="1:69" ht="16.149999999999999" customHeight="1" x14ac:dyDescent="0.25">
      <c r="A3924" s="1">
        <v>3925</v>
      </c>
      <c r="B3924" s="2" t="s">
        <v>13465</v>
      </c>
      <c r="C3924" s="116" t="s">
        <v>15644</v>
      </c>
      <c r="D3924" s="2" t="s">
        <v>124</v>
      </c>
      <c r="E3924" s="2" t="s">
        <v>4197</v>
      </c>
      <c r="F3924" s="67">
        <v>43699</v>
      </c>
      <c r="G3924" s="3">
        <f t="shared" si="606"/>
        <v>8</v>
      </c>
      <c r="H3924" s="3">
        <f t="shared" si="608"/>
        <v>2019</v>
      </c>
      <c r="I3924" s="92">
        <v>0.73958333333333304</v>
      </c>
      <c r="J3924" s="20">
        <f t="shared" si="609"/>
        <v>17</v>
      </c>
      <c r="K3924" s="5" t="str">
        <f t="shared" si="607"/>
        <v>ja</v>
      </c>
      <c r="L3924" s="5" t="s">
        <v>91</v>
      </c>
      <c r="M3924" s="6" t="s">
        <v>100</v>
      </c>
      <c r="N3924" s="5">
        <v>31</v>
      </c>
      <c r="O3924" s="5" t="s">
        <v>140</v>
      </c>
      <c r="P3924" s="127" t="s">
        <v>1027</v>
      </c>
      <c r="R3924" s="6" t="s">
        <v>77</v>
      </c>
      <c r="T3924" s="6" t="s">
        <v>80</v>
      </c>
      <c r="X3924" s="2">
        <v>324</v>
      </c>
      <c r="Y3924" s="2" t="s">
        <v>81</v>
      </c>
      <c r="Z3924" s="2" t="s">
        <v>168</v>
      </c>
      <c r="AA3924" s="2">
        <v>324</v>
      </c>
      <c r="AB3924" s="2" t="s">
        <v>81</v>
      </c>
      <c r="AC3924" s="2" t="s">
        <v>168</v>
      </c>
      <c r="AD3924" s="2">
        <v>324</v>
      </c>
      <c r="AE3924" s="2" t="s">
        <v>83</v>
      </c>
      <c r="AF3924" s="2" t="s">
        <v>168</v>
      </c>
      <c r="AJ3924" s="2">
        <v>324</v>
      </c>
      <c r="AK3924" s="2" t="s">
        <v>81</v>
      </c>
      <c r="AL3924" s="2" t="s">
        <v>168</v>
      </c>
      <c r="AM3924" s="2">
        <v>324</v>
      </c>
      <c r="AN3924" s="2" t="s">
        <v>81</v>
      </c>
      <c r="AO3924" s="2" t="s">
        <v>168</v>
      </c>
      <c r="AP3924" s="2">
        <v>324</v>
      </c>
      <c r="AQ3924" s="2" t="s">
        <v>81</v>
      </c>
      <c r="AR3924" s="2" t="s">
        <v>168</v>
      </c>
      <c r="AV3924" s="2">
        <v>324</v>
      </c>
      <c r="AW3924" s="2" t="s">
        <v>81</v>
      </c>
      <c r="AX3924" s="2" t="s">
        <v>168</v>
      </c>
      <c r="BE3924" s="23" t="str">
        <f t="shared" si="604"/>
        <v>EMF ja</v>
      </c>
      <c r="BF3924" s="23">
        <f t="shared" si="610"/>
        <v>4000</v>
      </c>
      <c r="BG3924" s="23" t="str">
        <f t="shared" si="611"/>
        <v>500+m</v>
      </c>
      <c r="BH3924" s="23">
        <f t="shared" si="605"/>
        <v>1</v>
      </c>
      <c r="BI3924" s="2" t="s">
        <v>162</v>
      </c>
      <c r="BJ3924" s="2">
        <v>4000</v>
      </c>
      <c r="BO3924" s="2" t="s">
        <v>15645</v>
      </c>
      <c r="BP3924" s="3">
        <v>1</v>
      </c>
      <c r="BQ3924" s="2" t="s">
        <v>15646</v>
      </c>
    </row>
    <row r="3925" spans="1:69" ht="16.149999999999999" customHeight="1" x14ac:dyDescent="0.25">
      <c r="A3925" s="1">
        <v>3926</v>
      </c>
      <c r="B3925" s="2" t="s">
        <v>211</v>
      </c>
      <c r="C3925" s="116" t="s">
        <v>4928</v>
      </c>
      <c r="D3925" s="2" t="s">
        <v>348</v>
      </c>
      <c r="E3925" s="2" t="s">
        <v>12235</v>
      </c>
      <c r="F3925" s="67">
        <v>43697</v>
      </c>
      <c r="G3925" s="3">
        <f t="shared" si="606"/>
        <v>8</v>
      </c>
      <c r="H3925" s="3">
        <f t="shared" si="608"/>
        <v>2019</v>
      </c>
      <c r="I3925" s="92">
        <v>0.73958333333333304</v>
      </c>
      <c r="J3925" s="20">
        <f t="shared" si="609"/>
        <v>17</v>
      </c>
      <c r="K3925" s="5" t="str">
        <f t="shared" si="607"/>
        <v>ja</v>
      </c>
      <c r="M3925" s="6" t="s">
        <v>74</v>
      </c>
      <c r="O3925" s="2" t="s">
        <v>5139</v>
      </c>
      <c r="P3925" s="127" t="s">
        <v>15647</v>
      </c>
      <c r="R3925" s="6" t="s">
        <v>335</v>
      </c>
      <c r="U3925" s="2" t="s">
        <v>115</v>
      </c>
      <c r="BE3925" s="23" t="str">
        <f t="shared" si="604"/>
        <v>EMF nein</v>
      </c>
      <c r="BF3925" s="23" t="str">
        <f t="shared" si="610"/>
        <v/>
      </c>
      <c r="BG3925" s="23" t="str">
        <f t="shared" si="611"/>
        <v/>
      </c>
      <c r="BH3925" s="23">
        <f t="shared" si="605"/>
        <v>0</v>
      </c>
      <c r="BP3925" s="3">
        <v>1</v>
      </c>
      <c r="BQ3925" s="2" t="s">
        <v>15648</v>
      </c>
    </row>
    <row r="3926" spans="1:69" ht="16.149999999999999" customHeight="1" x14ac:dyDescent="0.25">
      <c r="A3926" s="1">
        <v>3927</v>
      </c>
      <c r="B3926" s="2" t="s">
        <v>87</v>
      </c>
      <c r="C3926" s="2" t="s">
        <v>9666</v>
      </c>
      <c r="D3926" s="2" t="s">
        <v>151</v>
      </c>
      <c r="E3926" s="2" t="s">
        <v>4121</v>
      </c>
      <c r="F3926" s="67">
        <v>43699</v>
      </c>
      <c r="G3926" s="3">
        <f t="shared" si="606"/>
        <v>8</v>
      </c>
      <c r="H3926" s="3">
        <f t="shared" si="608"/>
        <v>2019</v>
      </c>
      <c r="I3926" s="92">
        <v>0.59027777777777801</v>
      </c>
      <c r="J3926" s="20">
        <f t="shared" si="609"/>
        <v>14</v>
      </c>
      <c r="K3926" s="5" t="str">
        <f t="shared" si="607"/>
        <v>ja</v>
      </c>
      <c r="L3926" s="5" t="s">
        <v>91</v>
      </c>
      <c r="M3926" s="6" t="s">
        <v>100</v>
      </c>
      <c r="N3926" s="5">
        <v>77</v>
      </c>
      <c r="O3926" s="2" t="s">
        <v>126</v>
      </c>
      <c r="P3926" s="127" t="s">
        <v>15649</v>
      </c>
      <c r="R3926" s="6" t="s">
        <v>77</v>
      </c>
      <c r="T3926" s="6" t="s">
        <v>80</v>
      </c>
      <c r="X3926" s="2">
        <v>956</v>
      </c>
      <c r="Y3926" s="2" t="s">
        <v>83</v>
      </c>
      <c r="Z3926" s="2" t="s">
        <v>84</v>
      </c>
      <c r="AA3926" s="2">
        <v>956</v>
      </c>
      <c r="AB3926" s="2" t="s">
        <v>81</v>
      </c>
      <c r="AC3926" s="2" t="s">
        <v>84</v>
      </c>
      <c r="AD3926" s="2">
        <v>956</v>
      </c>
      <c r="AE3926" s="2" t="s">
        <v>83</v>
      </c>
      <c r="AF3926" s="2" t="s">
        <v>84</v>
      </c>
      <c r="AJ3926" s="2">
        <v>956</v>
      </c>
      <c r="AK3926" s="2" t="s">
        <v>83</v>
      </c>
      <c r="AL3926" s="2" t="s">
        <v>84</v>
      </c>
      <c r="AM3926" s="2">
        <v>956</v>
      </c>
      <c r="AN3926" s="2" t="s">
        <v>81</v>
      </c>
      <c r="AO3926" s="2" t="s">
        <v>84</v>
      </c>
      <c r="AP3926" s="2">
        <v>956</v>
      </c>
      <c r="AQ3926" s="2" t="s">
        <v>83</v>
      </c>
      <c r="AR3926" s="2" t="s">
        <v>84</v>
      </c>
      <c r="AV3926" s="2">
        <v>1240</v>
      </c>
      <c r="AW3926" s="2" t="s">
        <v>81</v>
      </c>
      <c r="AX3926" s="2" t="s">
        <v>82</v>
      </c>
      <c r="AY3926" s="2">
        <v>1240</v>
      </c>
      <c r="AZ3926" s="2" t="s">
        <v>81</v>
      </c>
      <c r="BA3926" s="2" t="s">
        <v>82</v>
      </c>
      <c r="BB3926" s="2">
        <v>1240</v>
      </c>
      <c r="BC3926" s="2" t="s">
        <v>83</v>
      </c>
      <c r="BD3926" s="2" t="s">
        <v>82</v>
      </c>
      <c r="BE3926" s="23" t="str">
        <f t="shared" si="604"/>
        <v>EMF nein</v>
      </c>
      <c r="BF3926" s="23" t="str">
        <f t="shared" si="610"/>
        <v/>
      </c>
      <c r="BG3926" s="23" t="str">
        <f t="shared" si="611"/>
        <v/>
      </c>
      <c r="BH3926" s="23">
        <f t="shared" si="605"/>
        <v>0</v>
      </c>
      <c r="BO3926" s="2" t="s">
        <v>15650</v>
      </c>
      <c r="BP3926" s="3">
        <v>1</v>
      </c>
      <c r="BQ3926" s="2" t="s">
        <v>15651</v>
      </c>
    </row>
    <row r="3927" spans="1:69" ht="16.149999999999999" customHeight="1" x14ac:dyDescent="0.25">
      <c r="A3927" s="1">
        <v>3928</v>
      </c>
      <c r="B3927" s="2" t="s">
        <v>69</v>
      </c>
      <c r="C3927" s="2" t="s">
        <v>14964</v>
      </c>
      <c r="D3927" s="2" t="s">
        <v>296</v>
      </c>
      <c r="E3927" s="2" t="s">
        <v>15652</v>
      </c>
      <c r="F3927" s="67">
        <v>43700</v>
      </c>
      <c r="G3927" s="3">
        <f t="shared" si="606"/>
        <v>8</v>
      </c>
      <c r="H3927" s="3">
        <f t="shared" si="608"/>
        <v>2019</v>
      </c>
      <c r="I3927" s="92">
        <v>0.43055555555555602</v>
      </c>
      <c r="J3927" s="20">
        <f t="shared" si="609"/>
        <v>10</v>
      </c>
      <c r="K3927" s="5" t="str">
        <f t="shared" si="607"/>
        <v>ja</v>
      </c>
      <c r="L3927" s="5" t="s">
        <v>91</v>
      </c>
      <c r="M3927" s="6" t="s">
        <v>139</v>
      </c>
      <c r="N3927" s="5">
        <v>39</v>
      </c>
      <c r="O3927" s="2" t="s">
        <v>126</v>
      </c>
      <c r="P3927" s="127" t="s">
        <v>15653</v>
      </c>
      <c r="R3927" s="6" t="s">
        <v>77</v>
      </c>
      <c r="S3927" s="2" t="s">
        <v>11111</v>
      </c>
      <c r="T3927" s="6" t="s">
        <v>80</v>
      </c>
      <c r="X3927" s="2">
        <v>1690</v>
      </c>
      <c r="Y3927" s="2" t="s">
        <v>81</v>
      </c>
      <c r="Z3927" s="2" t="s">
        <v>84</v>
      </c>
      <c r="AA3927" s="2">
        <v>1690</v>
      </c>
      <c r="AB3927" s="2" t="s">
        <v>81</v>
      </c>
      <c r="AC3927" s="2" t="s">
        <v>84</v>
      </c>
      <c r="AD3927" s="2">
        <v>1690</v>
      </c>
      <c r="AE3927" s="2" t="s">
        <v>83</v>
      </c>
      <c r="AF3927" s="2" t="s">
        <v>84</v>
      </c>
      <c r="AJ3927" s="2">
        <v>1150</v>
      </c>
      <c r="AK3927" s="2" t="s">
        <v>94</v>
      </c>
      <c r="AL3927" s="2" t="s">
        <v>82</v>
      </c>
      <c r="AM3927" s="2">
        <v>1150</v>
      </c>
      <c r="AN3927" s="2" t="s">
        <v>94</v>
      </c>
      <c r="AO3927" s="2" t="s">
        <v>82</v>
      </c>
      <c r="AP3927" s="2">
        <v>1150</v>
      </c>
      <c r="AQ3927" s="2" t="s">
        <v>81</v>
      </c>
      <c r="AR3927" s="2" t="s">
        <v>82</v>
      </c>
      <c r="BE3927" s="23" t="str">
        <f t="shared" si="604"/>
        <v>EMF nein</v>
      </c>
      <c r="BF3927" s="23" t="str">
        <f t="shared" si="610"/>
        <v/>
      </c>
      <c r="BG3927" s="23" t="str">
        <f t="shared" si="611"/>
        <v/>
      </c>
      <c r="BH3927" s="23">
        <f t="shared" si="605"/>
        <v>0</v>
      </c>
      <c r="BP3927" s="3">
        <v>1</v>
      </c>
      <c r="BQ3927" s="2" t="s">
        <v>15654</v>
      </c>
    </row>
    <row r="3928" spans="1:69" ht="16.149999999999999" customHeight="1" x14ac:dyDescent="0.25">
      <c r="A3928" s="1">
        <v>3929</v>
      </c>
      <c r="B3928" s="2" t="s">
        <v>211</v>
      </c>
      <c r="C3928" s="116" t="s">
        <v>119</v>
      </c>
      <c r="D3928" s="2" t="s">
        <v>89</v>
      </c>
      <c r="E3928" s="2" t="s">
        <v>15655</v>
      </c>
      <c r="F3928" s="67">
        <v>43699</v>
      </c>
      <c r="G3928" s="3">
        <f t="shared" si="606"/>
        <v>8</v>
      </c>
      <c r="H3928" s="3">
        <f t="shared" si="608"/>
        <v>2019</v>
      </c>
      <c r="I3928" s="92">
        <v>0.5625</v>
      </c>
      <c r="J3928" s="20">
        <f t="shared" si="609"/>
        <v>13</v>
      </c>
      <c r="K3928" s="5" t="str">
        <f t="shared" si="607"/>
        <v>ja</v>
      </c>
      <c r="L3928" s="5" t="s">
        <v>91</v>
      </c>
      <c r="M3928" s="134" t="s">
        <v>115</v>
      </c>
      <c r="N3928" s="5">
        <v>54</v>
      </c>
      <c r="O3928" s="5" t="s">
        <v>75</v>
      </c>
      <c r="P3928" s="127" t="s">
        <v>12236</v>
      </c>
      <c r="R3928" s="6" t="s">
        <v>77</v>
      </c>
      <c r="T3928" s="6" t="s">
        <v>80</v>
      </c>
      <c r="X3928" s="2">
        <v>44</v>
      </c>
      <c r="Y3928" s="2" t="s">
        <v>83</v>
      </c>
      <c r="Z3928" s="2" t="s">
        <v>84</v>
      </c>
      <c r="AA3928" s="2">
        <v>44</v>
      </c>
      <c r="AB3928" s="2" t="s">
        <v>81</v>
      </c>
      <c r="AC3928" s="2" t="s">
        <v>84</v>
      </c>
      <c r="AD3928" s="2">
        <v>55</v>
      </c>
      <c r="AE3928" s="2" t="s">
        <v>83</v>
      </c>
      <c r="AF3928" s="2" t="s">
        <v>84</v>
      </c>
      <c r="BE3928" s="23" t="str">
        <f t="shared" si="604"/>
        <v>EMF nein</v>
      </c>
      <c r="BF3928" s="23" t="str">
        <f t="shared" si="610"/>
        <v/>
      </c>
      <c r="BG3928" s="23" t="str">
        <f t="shared" si="611"/>
        <v/>
      </c>
      <c r="BH3928" s="23">
        <f t="shared" si="605"/>
        <v>0</v>
      </c>
      <c r="BO3928" s="2" t="s">
        <v>15656</v>
      </c>
      <c r="BP3928" s="3">
        <v>1</v>
      </c>
      <c r="BQ3928" s="2" t="s">
        <v>15657</v>
      </c>
    </row>
    <row r="3929" spans="1:69" ht="16.149999999999999" customHeight="1" x14ac:dyDescent="0.25">
      <c r="A3929" s="93">
        <v>3930</v>
      </c>
      <c r="B3929" s="2" t="s">
        <v>87</v>
      </c>
      <c r="C3929" s="2" t="s">
        <v>119</v>
      </c>
      <c r="D3929" s="2" t="s">
        <v>89</v>
      </c>
      <c r="E3929" s="2" t="s">
        <v>8665</v>
      </c>
      <c r="F3929" s="67">
        <v>43700</v>
      </c>
      <c r="G3929" s="3">
        <f t="shared" si="606"/>
        <v>8</v>
      </c>
      <c r="H3929" s="3">
        <f t="shared" si="608"/>
        <v>2019</v>
      </c>
      <c r="I3929" s="92">
        <v>0.47916666666666702</v>
      </c>
      <c r="J3929" s="20">
        <f t="shared" si="609"/>
        <v>11</v>
      </c>
      <c r="K3929" s="5" t="str">
        <f t="shared" si="607"/>
        <v>ja</v>
      </c>
      <c r="L3929" s="5" t="s">
        <v>73</v>
      </c>
      <c r="M3929" s="6" t="s">
        <v>208</v>
      </c>
      <c r="N3929" s="5">
        <v>82</v>
      </c>
      <c r="O3929" s="2" t="s">
        <v>5139</v>
      </c>
      <c r="P3929" s="127" t="s">
        <v>15658</v>
      </c>
      <c r="R3929" s="6" t="s">
        <v>77</v>
      </c>
      <c r="T3929" s="6" t="s">
        <v>202</v>
      </c>
      <c r="U3929" s="2" t="s">
        <v>139</v>
      </c>
      <c r="W3929" s="2" t="s">
        <v>15659</v>
      </c>
      <c r="X3929" s="2">
        <v>180</v>
      </c>
      <c r="Y3929" s="2" t="s">
        <v>81</v>
      </c>
      <c r="Z3929" s="2" t="s">
        <v>84</v>
      </c>
      <c r="AD3929" s="2">
        <v>180</v>
      </c>
      <c r="AE3929" s="2" t="s">
        <v>81</v>
      </c>
      <c r="AF3929" s="2" t="s">
        <v>84</v>
      </c>
      <c r="BE3929" s="23" t="str">
        <f t="shared" si="604"/>
        <v>EMF nein</v>
      </c>
      <c r="BF3929" s="23" t="str">
        <f t="shared" si="610"/>
        <v/>
      </c>
      <c r="BG3929" s="23" t="str">
        <f t="shared" si="611"/>
        <v/>
      </c>
      <c r="BH3929" s="23">
        <f t="shared" si="605"/>
        <v>0</v>
      </c>
      <c r="BO3929" s="2" t="s">
        <v>15660</v>
      </c>
      <c r="BP3929" s="3">
        <v>1</v>
      </c>
      <c r="BQ3929" s="2" t="s">
        <v>15661</v>
      </c>
    </row>
    <row r="3930" spans="1:69" ht="16.149999999999999" customHeight="1" x14ac:dyDescent="0.25">
      <c r="A3930" s="1">
        <v>3931</v>
      </c>
      <c r="B3930" s="2" t="s">
        <v>87</v>
      </c>
      <c r="C3930" s="2" t="s">
        <v>1988</v>
      </c>
      <c r="D3930" s="2" t="s">
        <v>264</v>
      </c>
      <c r="E3930" s="2" t="s">
        <v>13720</v>
      </c>
      <c r="F3930" s="67">
        <v>43686</v>
      </c>
      <c r="G3930" s="3">
        <f t="shared" si="606"/>
        <v>8</v>
      </c>
      <c r="H3930" s="3">
        <f t="shared" si="608"/>
        <v>2019</v>
      </c>
      <c r="J3930" s="20" t="str">
        <f t="shared" si="609"/>
        <v/>
      </c>
      <c r="K3930" s="5" t="str">
        <f t="shared" si="607"/>
        <v>ja</v>
      </c>
      <c r="L3930" s="5" t="s">
        <v>73</v>
      </c>
      <c r="M3930" s="6" t="s">
        <v>74</v>
      </c>
      <c r="N3930" s="5">
        <v>75</v>
      </c>
      <c r="O3930" s="5" t="s">
        <v>5139</v>
      </c>
      <c r="P3930" s="127" t="s">
        <v>15662</v>
      </c>
      <c r="R3930" s="6" t="s">
        <v>77</v>
      </c>
      <c r="X3930" s="2">
        <v>265</v>
      </c>
      <c r="Y3930" s="2" t="s">
        <v>81</v>
      </c>
      <c r="Z3930" s="2" t="s">
        <v>82</v>
      </c>
      <c r="AA3930" s="2">
        <v>265</v>
      </c>
      <c r="AB3930" s="2" t="s">
        <v>94</v>
      </c>
      <c r="AC3930" s="2" t="s">
        <v>82</v>
      </c>
      <c r="AD3930" s="2">
        <v>265</v>
      </c>
      <c r="AE3930" s="2" t="s">
        <v>83</v>
      </c>
      <c r="AF3930" s="2" t="s">
        <v>82</v>
      </c>
      <c r="AJ3930" s="2">
        <v>60</v>
      </c>
      <c r="AK3930" s="2" t="s">
        <v>94</v>
      </c>
      <c r="AL3930" s="2" t="s">
        <v>82</v>
      </c>
      <c r="BE3930" s="23" t="str">
        <f t="shared" ref="BE3930:BE3957" si="612">IF(COUNTA(BI3930,BK3930,BM3930) &gt; 0,"EMF ja","EMF nein")</f>
        <v>EMF nein</v>
      </c>
      <c r="BF3930" s="23" t="str">
        <f t="shared" si="610"/>
        <v/>
      </c>
      <c r="BG3930" s="23" t="str">
        <f t="shared" si="611"/>
        <v/>
      </c>
      <c r="BH3930" s="23">
        <f t="shared" ref="BH3930:BH3957" si="613">COUNTA(BI3930,BK3930,BM3930)</f>
        <v>0</v>
      </c>
      <c r="BO3930" s="2" t="s">
        <v>15663</v>
      </c>
      <c r="BP3930" s="3">
        <v>1</v>
      </c>
      <c r="BQ3930" s="2" t="s">
        <v>15664</v>
      </c>
    </row>
    <row r="3931" spans="1:69" ht="16.149999999999999" customHeight="1" x14ac:dyDescent="0.25">
      <c r="A3931" s="1">
        <v>3932</v>
      </c>
      <c r="B3931" s="2" t="s">
        <v>211</v>
      </c>
      <c r="C3931" s="2" t="s">
        <v>6824</v>
      </c>
      <c r="D3931" s="2" t="s">
        <v>264</v>
      </c>
      <c r="E3931" s="2" t="s">
        <v>15665</v>
      </c>
      <c r="F3931" s="67">
        <v>43700</v>
      </c>
      <c r="G3931" s="3">
        <f t="shared" si="606"/>
        <v>8</v>
      </c>
      <c r="H3931" s="3">
        <f t="shared" si="608"/>
        <v>2019</v>
      </c>
      <c r="I3931" s="92">
        <v>0.75694444444444398</v>
      </c>
      <c r="J3931" s="20">
        <f t="shared" si="609"/>
        <v>18</v>
      </c>
      <c r="K3931" s="5" t="str">
        <f t="shared" si="607"/>
        <v>ja</v>
      </c>
      <c r="L3931" s="5" t="s">
        <v>73</v>
      </c>
      <c r="M3931" s="6" t="s">
        <v>100</v>
      </c>
      <c r="N3931" s="5">
        <v>23</v>
      </c>
      <c r="O3931" s="2" t="s">
        <v>5139</v>
      </c>
      <c r="P3931" s="127" t="s">
        <v>4520</v>
      </c>
      <c r="R3931" s="6" t="s">
        <v>77</v>
      </c>
      <c r="T3931" s="6" t="s">
        <v>80</v>
      </c>
      <c r="U3931" s="2" t="s">
        <v>74</v>
      </c>
      <c r="X3931" s="2">
        <v>1420</v>
      </c>
      <c r="Y3931" s="2" t="s">
        <v>81</v>
      </c>
      <c r="Z3931" s="2" t="s">
        <v>168</v>
      </c>
      <c r="AA3931" s="2">
        <v>1420</v>
      </c>
      <c r="AB3931" s="2" t="s">
        <v>81</v>
      </c>
      <c r="AC3931" s="2" t="s">
        <v>168</v>
      </c>
      <c r="AD3931" s="2">
        <v>1420</v>
      </c>
      <c r="AE3931" s="2" t="s">
        <v>83</v>
      </c>
      <c r="AF3931" s="2" t="s">
        <v>168</v>
      </c>
      <c r="AJ3931" s="2">
        <v>1420</v>
      </c>
      <c r="AK3931" s="2" t="s">
        <v>81</v>
      </c>
      <c r="AL3931" s="2" t="s">
        <v>168</v>
      </c>
      <c r="AM3931" s="2">
        <v>1420</v>
      </c>
      <c r="AN3931" s="2" t="s">
        <v>81</v>
      </c>
      <c r="AO3931" s="2" t="s">
        <v>168</v>
      </c>
      <c r="AP3931" s="2">
        <v>1420</v>
      </c>
      <c r="AQ3931" s="2" t="s">
        <v>83</v>
      </c>
      <c r="AR3931" s="2" t="s">
        <v>168</v>
      </c>
      <c r="BE3931" s="23" t="str">
        <f t="shared" si="612"/>
        <v>EMF nein</v>
      </c>
      <c r="BF3931" s="23" t="str">
        <f t="shared" si="610"/>
        <v/>
      </c>
      <c r="BG3931" s="23" t="str">
        <f t="shared" si="611"/>
        <v/>
      </c>
      <c r="BH3931" s="23">
        <f t="shared" si="613"/>
        <v>0</v>
      </c>
      <c r="BP3931" s="3">
        <v>1</v>
      </c>
      <c r="BQ3931" s="2" t="s">
        <v>15666</v>
      </c>
    </row>
    <row r="3932" spans="1:69" ht="16.149999999999999" customHeight="1" x14ac:dyDescent="0.25">
      <c r="A3932" s="93">
        <v>3933</v>
      </c>
      <c r="B3932" s="2" t="s">
        <v>87</v>
      </c>
      <c r="C3932" s="2" t="s">
        <v>6715</v>
      </c>
      <c r="D3932" s="2" t="s">
        <v>264</v>
      </c>
      <c r="E3932" s="2" t="s">
        <v>247</v>
      </c>
      <c r="F3932" s="67">
        <v>43685</v>
      </c>
      <c r="G3932" s="3">
        <f t="shared" si="606"/>
        <v>8</v>
      </c>
      <c r="H3932" s="3">
        <f t="shared" si="608"/>
        <v>2019</v>
      </c>
      <c r="I3932" s="92">
        <v>0.42708333333333298</v>
      </c>
      <c r="J3932" s="20">
        <f t="shared" si="609"/>
        <v>10</v>
      </c>
      <c r="K3932" s="5" t="str">
        <f t="shared" si="607"/>
        <v>ja</v>
      </c>
      <c r="L3932" s="5" t="s">
        <v>73</v>
      </c>
      <c r="M3932" s="6" t="s">
        <v>74</v>
      </c>
      <c r="N3932" s="5">
        <v>88</v>
      </c>
      <c r="O3932" s="2" t="s">
        <v>5139</v>
      </c>
      <c r="P3932" s="127" t="s">
        <v>15667</v>
      </c>
      <c r="R3932" s="6" t="s">
        <v>77</v>
      </c>
      <c r="U3932" s="2" t="s">
        <v>74</v>
      </c>
      <c r="X3932" s="2">
        <v>441</v>
      </c>
      <c r="Y3932" s="2" t="s">
        <v>81</v>
      </c>
      <c r="Z3932" s="2" t="s">
        <v>84</v>
      </c>
      <c r="AA3932" s="2">
        <v>444</v>
      </c>
      <c r="AB3932" s="2" t="s">
        <v>81</v>
      </c>
      <c r="AC3932" s="2" t="s">
        <v>84</v>
      </c>
      <c r="AD3932" s="2">
        <v>444</v>
      </c>
      <c r="AE3932" s="2" t="s">
        <v>81</v>
      </c>
      <c r="AF3932" s="2" t="s">
        <v>84</v>
      </c>
      <c r="AJ3932" s="2">
        <v>551</v>
      </c>
      <c r="AK3932" s="2" t="s">
        <v>81</v>
      </c>
      <c r="AL3932" s="2" t="s">
        <v>168</v>
      </c>
      <c r="AM3932" s="2">
        <v>551</v>
      </c>
      <c r="AN3932" s="2" t="s">
        <v>81</v>
      </c>
      <c r="AO3932" s="2" t="s">
        <v>168</v>
      </c>
      <c r="AP3932" s="2">
        <v>551</v>
      </c>
      <c r="AQ3932" s="2" t="s">
        <v>81</v>
      </c>
      <c r="AR3932" s="2" t="s">
        <v>168</v>
      </c>
      <c r="BE3932" s="23" t="str">
        <f t="shared" si="612"/>
        <v>EMF nein</v>
      </c>
      <c r="BF3932" s="23" t="str">
        <f t="shared" si="610"/>
        <v/>
      </c>
      <c r="BG3932" s="23" t="str">
        <f t="shared" si="611"/>
        <v/>
      </c>
      <c r="BH3932" s="23">
        <f t="shared" si="613"/>
        <v>0</v>
      </c>
      <c r="BO3932" s="2" t="s">
        <v>15668</v>
      </c>
      <c r="BP3932" s="3">
        <v>1</v>
      </c>
      <c r="BQ3932" s="2" t="s">
        <v>15669</v>
      </c>
    </row>
    <row r="3933" spans="1:69" ht="16.149999999999999" customHeight="1" x14ac:dyDescent="0.25">
      <c r="A3933" s="93">
        <v>3934</v>
      </c>
      <c r="B3933" s="2" t="s">
        <v>211</v>
      </c>
      <c r="C3933" s="95" t="s">
        <v>119</v>
      </c>
      <c r="E3933" s="2" t="s">
        <v>15670</v>
      </c>
      <c r="F3933" s="67">
        <v>43684</v>
      </c>
      <c r="G3933" s="3">
        <f t="shared" si="606"/>
        <v>8</v>
      </c>
      <c r="H3933" s="3">
        <f t="shared" si="608"/>
        <v>2019</v>
      </c>
      <c r="I3933" s="92">
        <v>0.47916666666666702</v>
      </c>
      <c r="J3933" s="20">
        <f t="shared" si="609"/>
        <v>11</v>
      </c>
      <c r="K3933" s="5" t="str">
        <f t="shared" si="607"/>
        <v>ja</v>
      </c>
      <c r="L3933" s="5" t="s">
        <v>91</v>
      </c>
      <c r="M3933" s="6" t="s">
        <v>74</v>
      </c>
      <c r="N3933" s="5">
        <v>55</v>
      </c>
      <c r="O3933" s="2" t="s">
        <v>5139</v>
      </c>
      <c r="P3933" s="127" t="s">
        <v>9634</v>
      </c>
      <c r="R3933" s="168" t="s">
        <v>335</v>
      </c>
      <c r="U3933" s="2" t="s">
        <v>208</v>
      </c>
      <c r="V3933" s="2" t="s">
        <v>80</v>
      </c>
      <c r="X3933" s="2">
        <v>170</v>
      </c>
      <c r="Y3933" s="2" t="s">
        <v>81</v>
      </c>
      <c r="Z3933" s="2" t="s">
        <v>84</v>
      </c>
      <c r="AA3933" s="2">
        <v>170</v>
      </c>
      <c r="AB3933" s="2" t="s">
        <v>81</v>
      </c>
      <c r="AC3933" s="2" t="s">
        <v>84</v>
      </c>
      <c r="AD3933" s="2">
        <v>170</v>
      </c>
      <c r="AE3933" s="2" t="s">
        <v>81</v>
      </c>
      <c r="AF3933" s="2" t="s">
        <v>84</v>
      </c>
      <c r="BE3933" s="23" t="str">
        <f t="shared" si="612"/>
        <v>EMF nein</v>
      </c>
      <c r="BF3933" s="23" t="str">
        <f t="shared" si="610"/>
        <v/>
      </c>
      <c r="BG3933" s="23" t="str">
        <f t="shared" si="611"/>
        <v/>
      </c>
      <c r="BH3933" s="23">
        <f t="shared" si="613"/>
        <v>0</v>
      </c>
      <c r="BO3933" s="2" t="s">
        <v>15671</v>
      </c>
      <c r="BP3933" s="3">
        <v>1</v>
      </c>
      <c r="BQ3933" s="2" t="s">
        <v>15672</v>
      </c>
    </row>
    <row r="3934" spans="1:69" ht="16.149999999999999" customHeight="1" x14ac:dyDescent="0.25">
      <c r="A3934" s="1">
        <v>3935</v>
      </c>
      <c r="B3934" s="2" t="s">
        <v>211</v>
      </c>
      <c r="C3934" s="2" t="s">
        <v>363</v>
      </c>
      <c r="D3934" s="2" t="s">
        <v>364</v>
      </c>
      <c r="E3934" s="2" t="s">
        <v>15673</v>
      </c>
      <c r="F3934" s="67">
        <v>43686</v>
      </c>
      <c r="G3934" s="3">
        <f t="shared" si="606"/>
        <v>8</v>
      </c>
      <c r="H3934" s="3">
        <f t="shared" si="608"/>
        <v>2019</v>
      </c>
      <c r="I3934" s="92">
        <v>0.78819444444444398</v>
      </c>
      <c r="J3934" s="20">
        <f t="shared" si="609"/>
        <v>18</v>
      </c>
      <c r="K3934" s="5" t="str">
        <f t="shared" si="607"/>
        <v>ja</v>
      </c>
      <c r="L3934" s="5" t="s">
        <v>73</v>
      </c>
      <c r="M3934" s="6" t="s">
        <v>74</v>
      </c>
      <c r="N3934" s="5">
        <v>43</v>
      </c>
      <c r="O3934" s="2" t="s">
        <v>5139</v>
      </c>
      <c r="P3934" s="127" t="s">
        <v>15674</v>
      </c>
      <c r="R3934" s="6" t="s">
        <v>77</v>
      </c>
      <c r="T3934" s="6" t="s">
        <v>109</v>
      </c>
      <c r="U3934" s="2" t="s">
        <v>74</v>
      </c>
      <c r="X3934" s="2">
        <v>186</v>
      </c>
      <c r="Y3934" s="2" t="s">
        <v>81</v>
      </c>
      <c r="Z3934" s="2" t="s">
        <v>84</v>
      </c>
      <c r="AD3934" s="2">
        <v>186</v>
      </c>
      <c r="AE3934" s="2" t="s">
        <v>81</v>
      </c>
      <c r="AF3934" s="2" t="s">
        <v>84</v>
      </c>
      <c r="AJ3934" s="2">
        <v>226</v>
      </c>
      <c r="AK3934" s="2" t="s">
        <v>81</v>
      </c>
      <c r="AL3934" s="2" t="s">
        <v>168</v>
      </c>
      <c r="AM3934" s="2" t="s">
        <v>109</v>
      </c>
      <c r="AP3934" s="2">
        <v>226</v>
      </c>
      <c r="AQ3934" s="2" t="s">
        <v>81</v>
      </c>
      <c r="AR3934" s="2" t="s">
        <v>168</v>
      </c>
      <c r="BE3934" s="23" t="str">
        <f t="shared" si="612"/>
        <v>EMF nein</v>
      </c>
      <c r="BF3934" s="23" t="str">
        <f t="shared" si="610"/>
        <v/>
      </c>
      <c r="BG3934" s="23" t="str">
        <f t="shared" si="611"/>
        <v/>
      </c>
      <c r="BH3934" s="23">
        <f t="shared" si="613"/>
        <v>0</v>
      </c>
      <c r="BO3934" s="2" t="s">
        <v>15675</v>
      </c>
      <c r="BP3934" s="3">
        <v>1</v>
      </c>
      <c r="BQ3934" s="2" t="s">
        <v>15676</v>
      </c>
    </row>
    <row r="3935" spans="1:69" ht="16.149999999999999" customHeight="1" x14ac:dyDescent="0.25">
      <c r="A3935" s="1">
        <v>3936</v>
      </c>
      <c r="B3935" s="2" t="s">
        <v>211</v>
      </c>
      <c r="C3935" s="2" t="s">
        <v>2733</v>
      </c>
      <c r="D3935" s="2" t="s">
        <v>264</v>
      </c>
      <c r="E3935" s="2" t="s">
        <v>15677</v>
      </c>
      <c r="F3935" s="67">
        <v>43700</v>
      </c>
      <c r="G3935" s="3">
        <f t="shared" si="606"/>
        <v>8</v>
      </c>
      <c r="H3935" s="3">
        <f t="shared" si="608"/>
        <v>2019</v>
      </c>
      <c r="I3935" s="92">
        <v>0.92708333333333304</v>
      </c>
      <c r="J3935" s="20">
        <f t="shared" si="609"/>
        <v>22</v>
      </c>
      <c r="K3935" s="5" t="str">
        <f t="shared" si="607"/>
        <v>ja</v>
      </c>
      <c r="L3935" s="5" t="s">
        <v>73</v>
      </c>
      <c r="M3935" s="6" t="s">
        <v>74</v>
      </c>
      <c r="N3935" s="5">
        <v>71</v>
      </c>
      <c r="O3935" s="2" t="s">
        <v>5139</v>
      </c>
      <c r="P3935" s="127" t="s">
        <v>9634</v>
      </c>
      <c r="R3935" s="6" t="s">
        <v>77</v>
      </c>
      <c r="U3935" s="2" t="s">
        <v>208</v>
      </c>
      <c r="V3935" s="2" t="s">
        <v>80</v>
      </c>
      <c r="X3935" s="2">
        <v>87</v>
      </c>
      <c r="Y3935" s="2" t="s">
        <v>81</v>
      </c>
      <c r="Z3935" s="2" t="s">
        <v>84</v>
      </c>
      <c r="BE3935" s="23" t="str">
        <f t="shared" si="612"/>
        <v>EMF nein</v>
      </c>
      <c r="BF3935" s="23" t="str">
        <f t="shared" si="610"/>
        <v/>
      </c>
      <c r="BG3935" s="23" t="str">
        <f t="shared" si="611"/>
        <v/>
      </c>
      <c r="BH3935" s="23">
        <f t="shared" si="613"/>
        <v>0</v>
      </c>
      <c r="BO3935" s="2" t="s">
        <v>15678</v>
      </c>
      <c r="BP3935" s="3">
        <v>1</v>
      </c>
      <c r="BQ3935" s="2" t="s">
        <v>15679</v>
      </c>
    </row>
    <row r="3936" spans="1:69" ht="16.149999999999999" customHeight="1" x14ac:dyDescent="0.25">
      <c r="A3936" s="93">
        <v>3937</v>
      </c>
      <c r="B3936" s="2" t="s">
        <v>211</v>
      </c>
      <c r="C3936" s="2" t="s">
        <v>289</v>
      </c>
      <c r="D3936" s="2" t="s">
        <v>290</v>
      </c>
      <c r="E3936" s="2" t="s">
        <v>15680</v>
      </c>
      <c r="F3936" s="67">
        <v>43688</v>
      </c>
      <c r="G3936" s="3">
        <f t="shared" si="606"/>
        <v>8</v>
      </c>
      <c r="H3936" s="3">
        <f t="shared" si="608"/>
        <v>2019</v>
      </c>
      <c r="I3936" s="92">
        <v>3.125E-2</v>
      </c>
      <c r="J3936" s="20">
        <f t="shared" si="609"/>
        <v>0</v>
      </c>
      <c r="K3936" s="5" t="str">
        <f t="shared" si="607"/>
        <v>ja</v>
      </c>
      <c r="L3936" s="5" t="s">
        <v>91</v>
      </c>
      <c r="M3936" s="6" t="s">
        <v>74</v>
      </c>
      <c r="O3936" s="2" t="s">
        <v>5139</v>
      </c>
      <c r="P3936" s="127" t="s">
        <v>15681</v>
      </c>
      <c r="R3936" s="6" t="s">
        <v>77</v>
      </c>
      <c r="U3936" s="2" t="s">
        <v>115</v>
      </c>
      <c r="V3936" s="2" t="s">
        <v>80</v>
      </c>
      <c r="X3936" s="2" t="s">
        <v>109</v>
      </c>
      <c r="Y3936" s="2" t="s">
        <v>109</v>
      </c>
      <c r="Z3936" s="2" t="s">
        <v>109</v>
      </c>
      <c r="AD3936" s="2">
        <v>174</v>
      </c>
      <c r="AE3936" s="2" t="s">
        <v>81</v>
      </c>
      <c r="AF3936" s="2" t="s">
        <v>168</v>
      </c>
      <c r="AJ3936" s="2" t="s">
        <v>109</v>
      </c>
      <c r="AK3936" s="2" t="s">
        <v>109</v>
      </c>
      <c r="AL3936" s="2" t="s">
        <v>109</v>
      </c>
      <c r="AP3936" s="2">
        <v>15</v>
      </c>
      <c r="AQ3936" s="2" t="s">
        <v>94</v>
      </c>
      <c r="AR3936" s="2" t="s">
        <v>168</v>
      </c>
      <c r="BE3936" s="23" t="str">
        <f t="shared" si="612"/>
        <v>EMF nein</v>
      </c>
      <c r="BF3936" s="23" t="str">
        <f t="shared" si="610"/>
        <v/>
      </c>
      <c r="BG3936" s="23" t="str">
        <f t="shared" si="611"/>
        <v/>
      </c>
      <c r="BH3936" s="23">
        <f t="shared" si="613"/>
        <v>0</v>
      </c>
      <c r="BO3936" s="2" t="s">
        <v>15682</v>
      </c>
      <c r="BP3936" s="3">
        <v>1</v>
      </c>
      <c r="BQ3936" s="2" t="s">
        <v>15683</v>
      </c>
    </row>
    <row r="3937" spans="1:69" ht="16.149999999999999" customHeight="1" x14ac:dyDescent="0.25">
      <c r="A3937" s="93">
        <v>3938</v>
      </c>
      <c r="B3937" s="2" t="s">
        <v>87</v>
      </c>
      <c r="C3937" s="116" t="s">
        <v>15684</v>
      </c>
      <c r="D3937" s="2" t="s">
        <v>137</v>
      </c>
      <c r="E3937" s="2" t="s">
        <v>15685</v>
      </c>
      <c r="F3937" s="67">
        <v>43698</v>
      </c>
      <c r="G3937" s="3">
        <f t="shared" si="606"/>
        <v>8</v>
      </c>
      <c r="H3937" s="3">
        <f t="shared" si="608"/>
        <v>2019</v>
      </c>
      <c r="I3937" s="92">
        <v>0.61111111111111105</v>
      </c>
      <c r="J3937" s="20">
        <f t="shared" si="609"/>
        <v>14</v>
      </c>
      <c r="K3937" s="5" t="str">
        <f t="shared" si="607"/>
        <v>ja</v>
      </c>
      <c r="L3937" s="5" t="s">
        <v>73</v>
      </c>
      <c r="M3937" s="6" t="s">
        <v>74</v>
      </c>
      <c r="N3937" s="5">
        <v>80</v>
      </c>
      <c r="O3937" s="2" t="s">
        <v>75</v>
      </c>
      <c r="P3937" s="127" t="s">
        <v>15686</v>
      </c>
      <c r="R3937" s="6" t="s">
        <v>77</v>
      </c>
      <c r="S3937" s="2" t="s">
        <v>109</v>
      </c>
      <c r="X3937" s="2">
        <v>519</v>
      </c>
      <c r="Y3937" s="2" t="s">
        <v>83</v>
      </c>
      <c r="Z3937" s="2" t="s">
        <v>84</v>
      </c>
      <c r="AD3937" s="2">
        <v>519</v>
      </c>
      <c r="AE3937" s="2" t="s">
        <v>83</v>
      </c>
      <c r="AF3937" s="2" t="s">
        <v>84</v>
      </c>
      <c r="AG3937" s="2">
        <v>519</v>
      </c>
      <c r="AH3937" s="2" t="s">
        <v>83</v>
      </c>
      <c r="AI3937" s="2" t="s">
        <v>84</v>
      </c>
      <c r="AJ3937" s="2">
        <v>434</v>
      </c>
      <c r="AK3937" s="2" t="s">
        <v>81</v>
      </c>
      <c r="AL3937" s="2" t="s">
        <v>161</v>
      </c>
      <c r="AP3937" s="2">
        <v>430</v>
      </c>
      <c r="AQ3937" s="2" t="s">
        <v>83</v>
      </c>
      <c r="AR3937" s="2" t="s">
        <v>161</v>
      </c>
      <c r="AS3937" s="2">
        <v>434</v>
      </c>
      <c r="AT3937" s="2" t="s">
        <v>83</v>
      </c>
      <c r="AU3937" s="2" t="s">
        <v>161</v>
      </c>
      <c r="AV3937" s="2">
        <v>230</v>
      </c>
      <c r="AW3937" s="2" t="s">
        <v>81</v>
      </c>
      <c r="AX3937" s="2" t="s">
        <v>84</v>
      </c>
      <c r="AY3937" s="2">
        <v>230</v>
      </c>
      <c r="AZ3937" s="2" t="s">
        <v>81</v>
      </c>
      <c r="BA3937" s="2" t="s">
        <v>84</v>
      </c>
      <c r="BB3937" s="2">
        <v>230</v>
      </c>
      <c r="BC3937" s="2" t="s">
        <v>81</v>
      </c>
      <c r="BD3937" s="2" t="s">
        <v>84</v>
      </c>
      <c r="BE3937" s="23" t="str">
        <f t="shared" si="612"/>
        <v>EMF nein</v>
      </c>
      <c r="BF3937" s="23" t="str">
        <f t="shared" si="610"/>
        <v/>
      </c>
      <c r="BG3937" s="23" t="str">
        <f t="shared" si="611"/>
        <v/>
      </c>
      <c r="BH3937" s="23">
        <f t="shared" si="613"/>
        <v>0</v>
      </c>
      <c r="BO3937" s="2" t="s">
        <v>15687</v>
      </c>
      <c r="BP3937" s="3">
        <v>1</v>
      </c>
      <c r="BQ3937" s="2" t="s">
        <v>15688</v>
      </c>
    </row>
    <row r="3938" spans="1:69" ht="16.149999999999999" customHeight="1" x14ac:dyDescent="0.25">
      <c r="A3938" s="93">
        <v>3939</v>
      </c>
      <c r="B3938" s="2" t="s">
        <v>211</v>
      </c>
      <c r="C3938" s="2" t="s">
        <v>15689</v>
      </c>
      <c r="D3938" s="2" t="s">
        <v>151</v>
      </c>
      <c r="E3938" s="2" t="s">
        <v>15690</v>
      </c>
      <c r="F3938" s="67">
        <v>43700</v>
      </c>
      <c r="G3938" s="3">
        <f t="shared" si="606"/>
        <v>8</v>
      </c>
      <c r="H3938" s="3">
        <f t="shared" si="608"/>
        <v>2019</v>
      </c>
      <c r="I3938" s="92">
        <v>0.60555555555555496</v>
      </c>
      <c r="J3938" s="20">
        <f t="shared" si="609"/>
        <v>14</v>
      </c>
      <c r="K3938" s="5" t="str">
        <f t="shared" si="607"/>
        <v>ja</v>
      </c>
      <c r="L3938" s="5" t="s">
        <v>91</v>
      </c>
      <c r="M3938" s="6" t="s">
        <v>100</v>
      </c>
      <c r="N3938" s="5">
        <v>44</v>
      </c>
      <c r="O3938" s="2" t="s">
        <v>126</v>
      </c>
      <c r="P3938" s="127" t="s">
        <v>15691</v>
      </c>
      <c r="R3938" s="6" t="s">
        <v>77</v>
      </c>
      <c r="T3938" s="6" t="s">
        <v>202</v>
      </c>
      <c r="U3938" s="2" t="s">
        <v>100</v>
      </c>
      <c r="V3938" s="5" t="s">
        <v>202</v>
      </c>
      <c r="X3938" s="2">
        <v>1550</v>
      </c>
      <c r="Y3938" s="2" t="s">
        <v>94</v>
      </c>
      <c r="Z3938" s="2" t="s">
        <v>84</v>
      </c>
      <c r="BE3938" s="23" t="str">
        <f t="shared" si="612"/>
        <v>EMF ja</v>
      </c>
      <c r="BF3938" s="23">
        <f t="shared" si="610"/>
        <v>250</v>
      </c>
      <c r="BG3938" s="23" t="str">
        <f t="shared" si="611"/>
        <v>100-499m</v>
      </c>
      <c r="BH3938" s="23">
        <f t="shared" si="613"/>
        <v>2</v>
      </c>
      <c r="BK3938" s="2" t="s">
        <v>162</v>
      </c>
      <c r="BL3938" s="2">
        <v>260</v>
      </c>
      <c r="BM3938" s="2" t="s">
        <v>162</v>
      </c>
      <c r="BN3938" s="2">
        <v>250</v>
      </c>
      <c r="BO3938" s="2" t="s">
        <v>15692</v>
      </c>
      <c r="BP3938" s="3">
        <v>1</v>
      </c>
      <c r="BQ3938" s="2" t="s">
        <v>15693</v>
      </c>
    </row>
    <row r="3939" spans="1:69" ht="16.149999999999999" customHeight="1" x14ac:dyDescent="0.25">
      <c r="A3939" s="93">
        <v>3940</v>
      </c>
      <c r="B3939" s="2" t="s">
        <v>211</v>
      </c>
      <c r="C3939" s="2" t="s">
        <v>15694</v>
      </c>
      <c r="D3939" s="2" t="s">
        <v>137</v>
      </c>
      <c r="E3939" s="2" t="s">
        <v>15695</v>
      </c>
      <c r="F3939" s="67">
        <v>43701</v>
      </c>
      <c r="G3939" s="3">
        <f t="shared" si="606"/>
        <v>8</v>
      </c>
      <c r="H3939" s="3">
        <f t="shared" si="608"/>
        <v>2019</v>
      </c>
      <c r="J3939" s="20" t="str">
        <f t="shared" si="609"/>
        <v/>
      </c>
      <c r="K3939" s="5" t="str">
        <f t="shared" si="607"/>
        <v>ja</v>
      </c>
      <c r="L3939" s="5" t="s">
        <v>91</v>
      </c>
      <c r="M3939" s="6" t="s">
        <v>100</v>
      </c>
      <c r="N3939" s="5">
        <v>34</v>
      </c>
      <c r="O3939" s="2" t="s">
        <v>126</v>
      </c>
      <c r="P3939" s="127" t="s">
        <v>15696</v>
      </c>
      <c r="R3939" s="6" t="s">
        <v>77</v>
      </c>
      <c r="U3939" s="2" t="s">
        <v>100</v>
      </c>
      <c r="V3939" s="2" t="s">
        <v>80</v>
      </c>
      <c r="X3939" s="2">
        <v>2350</v>
      </c>
      <c r="Y3939" s="2" t="s">
        <v>81</v>
      </c>
      <c r="Z3939" s="2" t="s">
        <v>82</v>
      </c>
      <c r="AA3939" s="2">
        <v>2350</v>
      </c>
      <c r="AB3939" s="2" t="s">
        <v>81</v>
      </c>
      <c r="AC3939" s="2" t="s">
        <v>82</v>
      </c>
      <c r="AD3939" s="2">
        <v>2350</v>
      </c>
      <c r="AE3939" s="2" t="s">
        <v>83</v>
      </c>
      <c r="AF3939" s="2" t="s">
        <v>82</v>
      </c>
      <c r="AJ3939" s="2">
        <v>2350</v>
      </c>
      <c r="AK3939" s="2" t="s">
        <v>81</v>
      </c>
      <c r="AL3939" s="2" t="s">
        <v>82</v>
      </c>
      <c r="AM3939" s="2">
        <v>2350</v>
      </c>
      <c r="AN3939" s="2" t="s">
        <v>81</v>
      </c>
      <c r="AO3939" s="2" t="s">
        <v>82</v>
      </c>
      <c r="AP3939" s="2">
        <v>2350</v>
      </c>
      <c r="AQ3939" s="2" t="s">
        <v>83</v>
      </c>
      <c r="AR3939" s="2" t="s">
        <v>82</v>
      </c>
      <c r="BE3939" s="23" t="str">
        <f t="shared" si="612"/>
        <v>EMF nein</v>
      </c>
      <c r="BF3939" s="23" t="str">
        <f t="shared" si="610"/>
        <v/>
      </c>
      <c r="BG3939" s="23" t="str">
        <f t="shared" si="611"/>
        <v/>
      </c>
      <c r="BH3939" s="23">
        <f t="shared" si="613"/>
        <v>0</v>
      </c>
      <c r="BO3939" s="2" t="s">
        <v>15697</v>
      </c>
      <c r="BP3939" s="3">
        <v>1</v>
      </c>
      <c r="BQ3939" s="2" t="s">
        <v>15698</v>
      </c>
    </row>
    <row r="3940" spans="1:69" ht="16.149999999999999" customHeight="1" x14ac:dyDescent="0.25">
      <c r="A3940" s="93">
        <v>3941</v>
      </c>
      <c r="B3940" s="2" t="s">
        <v>211</v>
      </c>
      <c r="C3940" s="2" t="s">
        <v>7420</v>
      </c>
      <c r="D3940" s="2" t="s">
        <v>3859</v>
      </c>
      <c r="E3940" s="2" t="s">
        <v>15699</v>
      </c>
      <c r="F3940" s="67">
        <v>43696</v>
      </c>
      <c r="G3940" s="3">
        <f t="shared" si="606"/>
        <v>8</v>
      </c>
      <c r="H3940" s="3">
        <f t="shared" si="608"/>
        <v>2019</v>
      </c>
      <c r="I3940" s="92">
        <v>0.74652777777777801</v>
      </c>
      <c r="J3940" s="20">
        <f t="shared" si="609"/>
        <v>17</v>
      </c>
      <c r="K3940" s="5" t="str">
        <f t="shared" si="607"/>
        <v>ja</v>
      </c>
      <c r="L3940" s="5" t="s">
        <v>91</v>
      </c>
      <c r="M3940" s="6" t="s">
        <v>74</v>
      </c>
      <c r="N3940" s="5">
        <v>49</v>
      </c>
      <c r="O3940" s="6" t="s">
        <v>101</v>
      </c>
      <c r="P3940" s="127" t="s">
        <v>15700</v>
      </c>
      <c r="R3940" s="6" t="s">
        <v>789</v>
      </c>
      <c r="T3940" s="6" t="s">
        <v>80</v>
      </c>
      <c r="V3940" s="2" t="s">
        <v>80</v>
      </c>
      <c r="X3940" s="2">
        <v>90</v>
      </c>
      <c r="Y3940" s="2" t="s">
        <v>81</v>
      </c>
      <c r="Z3940" s="2" t="s">
        <v>84</v>
      </c>
      <c r="AA3940" s="2">
        <v>90</v>
      </c>
      <c r="AB3940" s="2" t="s">
        <v>81</v>
      </c>
      <c r="AC3940" s="2" t="s">
        <v>84</v>
      </c>
      <c r="AD3940" s="2">
        <v>90</v>
      </c>
      <c r="AE3940" s="2" t="s">
        <v>83</v>
      </c>
      <c r="AF3940" s="2" t="s">
        <v>84</v>
      </c>
      <c r="AJ3940" s="2">
        <v>90</v>
      </c>
      <c r="AK3940" s="2" t="s">
        <v>94</v>
      </c>
      <c r="AL3940" s="2" t="s">
        <v>84</v>
      </c>
      <c r="AM3940" s="2">
        <v>90</v>
      </c>
      <c r="AN3940" s="2" t="s">
        <v>94</v>
      </c>
      <c r="AO3940" s="2" t="s">
        <v>84</v>
      </c>
      <c r="AP3940" s="2">
        <v>90</v>
      </c>
      <c r="AQ3940" s="2" t="s">
        <v>94</v>
      </c>
      <c r="AR3940" s="2" t="s">
        <v>84</v>
      </c>
      <c r="AV3940" s="2">
        <v>80</v>
      </c>
      <c r="AW3940" s="2" t="s">
        <v>81</v>
      </c>
      <c r="AX3940" s="2" t="s">
        <v>84</v>
      </c>
      <c r="BE3940" s="23" t="str">
        <f t="shared" si="612"/>
        <v>EMF ja</v>
      </c>
      <c r="BF3940" s="23">
        <f t="shared" si="610"/>
        <v>350</v>
      </c>
      <c r="BG3940" s="23" t="str">
        <f t="shared" si="611"/>
        <v>100-499m</v>
      </c>
      <c r="BH3940" s="23">
        <f t="shared" si="613"/>
        <v>1</v>
      </c>
      <c r="BI3940" s="2" t="s">
        <v>162</v>
      </c>
      <c r="BJ3940" s="2">
        <v>350</v>
      </c>
      <c r="BO3940" s="2" t="s">
        <v>15701</v>
      </c>
      <c r="BP3940" s="3">
        <v>1</v>
      </c>
      <c r="BQ3940" s="2" t="s">
        <v>15702</v>
      </c>
    </row>
    <row r="3941" spans="1:69" ht="16.149999999999999" customHeight="1" x14ac:dyDescent="0.25">
      <c r="A3941" s="93">
        <v>3942</v>
      </c>
      <c r="B3941" s="2" t="s">
        <v>211</v>
      </c>
      <c r="C3941" s="116" t="s">
        <v>15703</v>
      </c>
      <c r="D3941" s="2" t="s">
        <v>151</v>
      </c>
      <c r="E3941" s="2" t="s">
        <v>15704</v>
      </c>
      <c r="F3941" s="67">
        <v>43702</v>
      </c>
      <c r="G3941" s="3">
        <f t="shared" si="606"/>
        <v>8</v>
      </c>
      <c r="H3941" s="3">
        <f t="shared" si="608"/>
        <v>2019</v>
      </c>
      <c r="I3941" s="92">
        <v>0.45486111111111099</v>
      </c>
      <c r="J3941" s="20">
        <f t="shared" si="609"/>
        <v>10</v>
      </c>
      <c r="K3941" s="5" t="str">
        <f t="shared" si="607"/>
        <v>ja</v>
      </c>
      <c r="L3941" s="5" t="s">
        <v>91</v>
      </c>
      <c r="M3941" s="6" t="s">
        <v>100</v>
      </c>
      <c r="N3941" s="5">
        <v>27</v>
      </c>
      <c r="O3941" s="2" t="s">
        <v>126</v>
      </c>
      <c r="P3941" s="127" t="s">
        <v>15705</v>
      </c>
      <c r="R3941" s="6" t="s">
        <v>77</v>
      </c>
      <c r="T3941" s="6" t="s">
        <v>80</v>
      </c>
      <c r="X3941" s="2">
        <v>123</v>
      </c>
      <c r="Y3941" s="2" t="s">
        <v>83</v>
      </c>
      <c r="Z3941" s="2" t="s">
        <v>84</v>
      </c>
      <c r="AA3941" s="2">
        <v>123</v>
      </c>
      <c r="AB3941" s="2" t="s">
        <v>83</v>
      </c>
      <c r="AC3941" s="2" t="s">
        <v>84</v>
      </c>
      <c r="AD3941" s="2">
        <v>123</v>
      </c>
      <c r="AE3941" s="2" t="s">
        <v>83</v>
      </c>
      <c r="AF3941" s="2" t="s">
        <v>84</v>
      </c>
      <c r="AJ3941" s="2">
        <v>123</v>
      </c>
      <c r="AK3941" s="2" t="s">
        <v>83</v>
      </c>
      <c r="AL3941" s="2" t="s">
        <v>84</v>
      </c>
      <c r="AM3941" s="2">
        <v>123</v>
      </c>
      <c r="AN3941" s="2" t="s">
        <v>83</v>
      </c>
      <c r="AO3941" s="2" t="s">
        <v>84</v>
      </c>
      <c r="AP3941" s="2">
        <v>123</v>
      </c>
      <c r="AQ3941" s="2" t="s">
        <v>83</v>
      </c>
      <c r="AR3941" s="2" t="s">
        <v>84</v>
      </c>
      <c r="AV3941" s="2">
        <v>123</v>
      </c>
      <c r="AW3941" s="2" t="s">
        <v>83</v>
      </c>
      <c r="AX3941" s="2" t="s">
        <v>84</v>
      </c>
      <c r="AY3941" s="2">
        <v>123</v>
      </c>
      <c r="AZ3941" s="2" t="s">
        <v>83</v>
      </c>
      <c r="BA3941" s="2" t="s">
        <v>84</v>
      </c>
      <c r="BB3941" s="2">
        <v>123</v>
      </c>
      <c r="BC3941" s="2" t="s">
        <v>83</v>
      </c>
      <c r="BD3941" s="2" t="s">
        <v>84</v>
      </c>
      <c r="BE3941" s="23" t="str">
        <f t="shared" si="612"/>
        <v>EMF ja</v>
      </c>
      <c r="BF3941" s="23">
        <f t="shared" si="610"/>
        <v>80</v>
      </c>
      <c r="BG3941" s="23" t="str">
        <f t="shared" si="611"/>
        <v>&lt;100m</v>
      </c>
      <c r="BH3941" s="23">
        <f t="shared" si="613"/>
        <v>3</v>
      </c>
      <c r="BI3941" s="2" t="s">
        <v>162</v>
      </c>
      <c r="BJ3941" s="2">
        <v>80</v>
      </c>
      <c r="BK3941" s="2" t="s">
        <v>162</v>
      </c>
      <c r="BL3941" s="2">
        <v>350</v>
      </c>
      <c r="BM3941" s="2" t="s">
        <v>109</v>
      </c>
      <c r="BN3941" s="2" t="s">
        <v>109</v>
      </c>
      <c r="BO3941" s="169" t="s">
        <v>15706</v>
      </c>
      <c r="BP3941" s="3">
        <v>1</v>
      </c>
      <c r="BQ3941" s="2" t="s">
        <v>15707</v>
      </c>
    </row>
    <row r="3942" spans="1:69" ht="16.149999999999999" customHeight="1" x14ac:dyDescent="0.25">
      <c r="A3942" s="93">
        <v>3943</v>
      </c>
      <c r="B3942" s="2" t="s">
        <v>211</v>
      </c>
      <c r="C3942" s="2" t="s">
        <v>10882</v>
      </c>
      <c r="D3942" s="2" t="s">
        <v>151</v>
      </c>
      <c r="E3942" s="2" t="s">
        <v>15708</v>
      </c>
      <c r="F3942" s="67">
        <v>43702</v>
      </c>
      <c r="G3942" s="3">
        <f t="shared" si="606"/>
        <v>8</v>
      </c>
      <c r="H3942" s="3">
        <f t="shared" si="608"/>
        <v>2019</v>
      </c>
      <c r="I3942" s="92">
        <v>0.55555555555555602</v>
      </c>
      <c r="J3942" s="20">
        <f t="shared" si="609"/>
        <v>13</v>
      </c>
      <c r="K3942" s="5" t="str">
        <f t="shared" si="607"/>
        <v>ja</v>
      </c>
      <c r="L3942" s="5" t="s">
        <v>91</v>
      </c>
      <c r="M3942" s="6" t="s">
        <v>100</v>
      </c>
      <c r="N3942" s="5">
        <v>53</v>
      </c>
      <c r="O3942" s="2" t="s">
        <v>126</v>
      </c>
      <c r="P3942" s="127" t="s">
        <v>15674</v>
      </c>
      <c r="R3942" s="6" t="s">
        <v>77</v>
      </c>
      <c r="T3942" s="6" t="s">
        <v>80</v>
      </c>
      <c r="X3942" s="2">
        <v>2666</v>
      </c>
      <c r="Y3942" s="2" t="s">
        <v>81</v>
      </c>
      <c r="Z3942" s="2" t="s">
        <v>168</v>
      </c>
      <c r="AA3942" s="2">
        <v>2666</v>
      </c>
      <c r="AB3942" s="2" t="s">
        <v>81</v>
      </c>
      <c r="AC3942" s="2" t="s">
        <v>168</v>
      </c>
      <c r="AD3942" s="2">
        <v>2666</v>
      </c>
      <c r="AE3942" s="2" t="s">
        <v>83</v>
      </c>
      <c r="AF3942" s="2" t="s">
        <v>168</v>
      </c>
      <c r="AJ3942" s="2">
        <v>2810</v>
      </c>
      <c r="AK3942" s="2" t="s">
        <v>81</v>
      </c>
      <c r="AL3942" s="2" t="s">
        <v>168</v>
      </c>
      <c r="AP3942" s="2">
        <v>2810</v>
      </c>
      <c r="AQ3942" s="2" t="s">
        <v>81</v>
      </c>
      <c r="AR3942" s="2" t="s">
        <v>168</v>
      </c>
      <c r="BE3942" s="23" t="str">
        <f t="shared" si="612"/>
        <v>EMF nein</v>
      </c>
      <c r="BF3942" s="23" t="str">
        <f t="shared" si="610"/>
        <v/>
      </c>
      <c r="BG3942" s="23" t="str">
        <f t="shared" si="611"/>
        <v/>
      </c>
      <c r="BH3942" s="23">
        <f t="shared" si="613"/>
        <v>0</v>
      </c>
      <c r="BO3942" s="2" t="s">
        <v>15709</v>
      </c>
      <c r="BP3942" s="3">
        <v>1</v>
      </c>
      <c r="BQ3942" s="2" t="s">
        <v>15710</v>
      </c>
    </row>
    <row r="3943" spans="1:69" ht="16.149999999999999" customHeight="1" x14ac:dyDescent="0.25">
      <c r="A3943" s="93">
        <v>3944</v>
      </c>
      <c r="B3943" s="2" t="s">
        <v>211</v>
      </c>
      <c r="C3943" s="2" t="s">
        <v>10882</v>
      </c>
      <c r="D3943" s="2" t="s">
        <v>151</v>
      </c>
      <c r="E3943" s="2" t="s">
        <v>15711</v>
      </c>
      <c r="F3943" s="67">
        <v>43702</v>
      </c>
      <c r="G3943" s="3">
        <f t="shared" si="606"/>
        <v>8</v>
      </c>
      <c r="H3943" s="3">
        <f t="shared" si="608"/>
        <v>2019</v>
      </c>
      <c r="I3943" s="92">
        <v>0.73958333333333304</v>
      </c>
      <c r="J3943" s="20">
        <f t="shared" si="609"/>
        <v>17</v>
      </c>
      <c r="K3943" s="5" t="str">
        <f t="shared" si="607"/>
        <v>ja</v>
      </c>
      <c r="L3943" s="5" t="s">
        <v>11994</v>
      </c>
      <c r="M3943" s="6" t="s">
        <v>100</v>
      </c>
      <c r="N3943" s="5">
        <v>56</v>
      </c>
      <c r="O3943" s="2" t="s">
        <v>126</v>
      </c>
      <c r="P3943" s="127" t="s">
        <v>15712</v>
      </c>
      <c r="R3943" s="6" t="s">
        <v>335</v>
      </c>
      <c r="T3943" s="6" t="s">
        <v>80</v>
      </c>
      <c r="X3943" s="2">
        <v>1400</v>
      </c>
      <c r="Y3943" s="2" t="s">
        <v>13844</v>
      </c>
      <c r="Z3943" s="2" t="s">
        <v>84</v>
      </c>
      <c r="AA3943" s="2">
        <v>1400</v>
      </c>
      <c r="AB3943" s="2" t="s">
        <v>81</v>
      </c>
      <c r="AC3943" s="2" t="s">
        <v>84</v>
      </c>
      <c r="AD3943" s="2">
        <v>1400</v>
      </c>
      <c r="AE3943" s="2" t="s">
        <v>83</v>
      </c>
      <c r="AF3943" s="2" t="s">
        <v>84</v>
      </c>
      <c r="AJ3943" s="2">
        <v>2080</v>
      </c>
      <c r="AK3943" s="2" t="s">
        <v>81</v>
      </c>
      <c r="AL3943" s="2" t="s">
        <v>84</v>
      </c>
      <c r="AP3943" s="2">
        <v>2080</v>
      </c>
      <c r="AQ3943" s="2" t="s">
        <v>81</v>
      </c>
      <c r="AR3943" s="2" t="s">
        <v>84</v>
      </c>
      <c r="BE3943" s="23" t="str">
        <f t="shared" si="612"/>
        <v>EMF nein</v>
      </c>
      <c r="BF3943" s="23" t="str">
        <f t="shared" si="610"/>
        <v/>
      </c>
      <c r="BG3943" s="23" t="str">
        <f t="shared" si="611"/>
        <v/>
      </c>
      <c r="BH3943" s="23">
        <f t="shared" si="613"/>
        <v>0</v>
      </c>
      <c r="BO3943" s="2" t="s">
        <v>15713</v>
      </c>
      <c r="BP3943" s="3">
        <v>1</v>
      </c>
      <c r="BQ3943" s="2" t="s">
        <v>15714</v>
      </c>
    </row>
    <row r="3944" spans="1:69" ht="16.149999999999999" customHeight="1" x14ac:dyDescent="0.25">
      <c r="A3944" s="93">
        <v>3945</v>
      </c>
      <c r="B3944" s="2" t="s">
        <v>87</v>
      </c>
      <c r="C3944" s="2" t="s">
        <v>1983</v>
      </c>
      <c r="D3944" s="2" t="s">
        <v>124</v>
      </c>
      <c r="E3944" s="2" t="s">
        <v>4875</v>
      </c>
      <c r="F3944" s="67">
        <v>43703</v>
      </c>
      <c r="G3944" s="3">
        <f t="shared" si="606"/>
        <v>8</v>
      </c>
      <c r="H3944" s="3">
        <f t="shared" si="608"/>
        <v>2019</v>
      </c>
      <c r="I3944" s="92">
        <v>0.77083333333333304</v>
      </c>
      <c r="J3944" s="20">
        <f t="shared" si="609"/>
        <v>18</v>
      </c>
      <c r="K3944" s="5" t="str">
        <f t="shared" si="607"/>
        <v>ja</v>
      </c>
      <c r="L3944" s="5" t="s">
        <v>91</v>
      </c>
      <c r="M3944" s="6" t="s">
        <v>74</v>
      </c>
      <c r="N3944" s="5">
        <v>77</v>
      </c>
      <c r="O3944" s="2" t="s">
        <v>126</v>
      </c>
      <c r="P3944" s="127" t="s">
        <v>15715</v>
      </c>
      <c r="R3944" s="6" t="s">
        <v>77</v>
      </c>
      <c r="U3944" s="2" t="s">
        <v>100</v>
      </c>
      <c r="V3944" s="2" t="s">
        <v>80</v>
      </c>
      <c r="X3944" s="2">
        <v>1230</v>
      </c>
      <c r="Y3944" s="2" t="s">
        <v>81</v>
      </c>
      <c r="Z3944" s="2" t="s">
        <v>161</v>
      </c>
      <c r="AA3944" s="2">
        <v>1230</v>
      </c>
      <c r="AB3944" s="2" t="s">
        <v>81</v>
      </c>
      <c r="AC3944" s="2" t="s">
        <v>161</v>
      </c>
      <c r="AD3944" s="2">
        <v>1230</v>
      </c>
      <c r="AE3944" s="2" t="s">
        <v>81</v>
      </c>
      <c r="AF3944" s="2" t="s">
        <v>161</v>
      </c>
      <c r="AJ3944" s="2">
        <v>1370</v>
      </c>
      <c r="AK3944" s="2" t="s">
        <v>83</v>
      </c>
      <c r="AL3944" s="2" t="s">
        <v>161</v>
      </c>
      <c r="AM3944" s="2">
        <v>1370</v>
      </c>
      <c r="AN3944" s="2" t="s">
        <v>81</v>
      </c>
      <c r="AO3944" s="2" t="s">
        <v>161</v>
      </c>
      <c r="AP3944" s="2">
        <v>1370</v>
      </c>
      <c r="AQ3944" s="2" t="s">
        <v>81</v>
      </c>
      <c r="AR3944" s="2" t="s">
        <v>161</v>
      </c>
      <c r="AV3944" s="2">
        <v>1510</v>
      </c>
      <c r="AW3944" s="2" t="s">
        <v>81</v>
      </c>
      <c r="AX3944" s="2" t="s">
        <v>161</v>
      </c>
      <c r="AY3944" s="2">
        <v>1510</v>
      </c>
      <c r="AZ3944" s="2" t="s">
        <v>94</v>
      </c>
      <c r="BA3944" s="2" t="s">
        <v>161</v>
      </c>
      <c r="BB3944" s="2">
        <v>1510</v>
      </c>
      <c r="BC3944" s="2" t="s">
        <v>81</v>
      </c>
      <c r="BD3944" s="2" t="s">
        <v>161</v>
      </c>
      <c r="BE3944" s="23" t="str">
        <f t="shared" si="612"/>
        <v>EMF ja</v>
      </c>
      <c r="BF3944" s="23">
        <f t="shared" si="610"/>
        <v>30</v>
      </c>
      <c r="BG3944" s="23" t="str">
        <f t="shared" si="611"/>
        <v>&lt;100m</v>
      </c>
      <c r="BH3944" s="23">
        <f t="shared" si="613"/>
        <v>1</v>
      </c>
      <c r="BM3944" s="2" t="s">
        <v>162</v>
      </c>
      <c r="BN3944" s="2">
        <v>30</v>
      </c>
      <c r="BO3944" s="2" t="s">
        <v>15716</v>
      </c>
      <c r="BP3944" s="3">
        <v>1</v>
      </c>
      <c r="BQ3944" s="2" t="s">
        <v>15717</v>
      </c>
    </row>
    <row r="3945" spans="1:69" ht="16.149999999999999" customHeight="1" x14ac:dyDescent="0.25">
      <c r="A3945" s="93">
        <v>3946</v>
      </c>
      <c r="B3945" s="2" t="s">
        <v>211</v>
      </c>
      <c r="C3945" s="2" t="s">
        <v>123</v>
      </c>
      <c r="D3945" s="2" t="s">
        <v>124</v>
      </c>
      <c r="E3945" s="2" t="s">
        <v>15718</v>
      </c>
      <c r="F3945" s="67">
        <v>43703</v>
      </c>
      <c r="G3945" s="3">
        <f t="shared" si="606"/>
        <v>8</v>
      </c>
      <c r="H3945" s="3">
        <f t="shared" si="608"/>
        <v>2019</v>
      </c>
      <c r="I3945" s="92">
        <v>0.69791666666666696</v>
      </c>
      <c r="J3945" s="20">
        <f t="shared" si="609"/>
        <v>16</v>
      </c>
      <c r="K3945" s="5" t="str">
        <f t="shared" si="607"/>
        <v>ja</v>
      </c>
      <c r="L3945" s="5" t="s">
        <v>73</v>
      </c>
      <c r="M3945" s="6" t="s">
        <v>74</v>
      </c>
      <c r="N3945" s="5">
        <v>58</v>
      </c>
      <c r="O3945" s="2" t="s">
        <v>75</v>
      </c>
      <c r="P3945" s="127" t="s">
        <v>5951</v>
      </c>
      <c r="R3945" s="6" t="s">
        <v>77</v>
      </c>
      <c r="T3945" s="6" t="s">
        <v>80</v>
      </c>
      <c r="U3945" s="2" t="s">
        <v>354</v>
      </c>
      <c r="X3945" s="2">
        <v>181</v>
      </c>
      <c r="Y3945" s="2" t="s">
        <v>81</v>
      </c>
      <c r="Z3945" s="2" t="s">
        <v>161</v>
      </c>
      <c r="AD3945" s="2">
        <v>181</v>
      </c>
      <c r="AE3945" s="2" t="s">
        <v>81</v>
      </c>
      <c r="AF3945" s="2" t="s">
        <v>161</v>
      </c>
      <c r="BE3945" s="23" t="str">
        <f t="shared" si="612"/>
        <v>EMF nein</v>
      </c>
      <c r="BF3945" s="23" t="str">
        <f t="shared" si="610"/>
        <v/>
      </c>
      <c r="BG3945" s="23" t="str">
        <f t="shared" si="611"/>
        <v/>
      </c>
      <c r="BH3945" s="23">
        <f t="shared" si="613"/>
        <v>0</v>
      </c>
      <c r="BO3945" s="2" t="s">
        <v>15719</v>
      </c>
      <c r="BP3945" s="3">
        <v>1</v>
      </c>
      <c r="BQ3945" s="2" t="s">
        <v>15720</v>
      </c>
    </row>
    <row r="3946" spans="1:69" ht="16.149999999999999" customHeight="1" x14ac:dyDescent="0.25">
      <c r="A3946" s="1">
        <v>3947</v>
      </c>
      <c r="B3946" s="2" t="s">
        <v>211</v>
      </c>
      <c r="C3946" s="2" t="s">
        <v>2472</v>
      </c>
      <c r="D3946" s="2" t="s">
        <v>124</v>
      </c>
      <c r="E3946" s="2" t="s">
        <v>15721</v>
      </c>
      <c r="F3946" s="67">
        <v>43702</v>
      </c>
      <c r="G3946" s="3">
        <f t="shared" si="606"/>
        <v>8</v>
      </c>
      <c r="H3946" s="3">
        <f t="shared" si="608"/>
        <v>2019</v>
      </c>
      <c r="I3946" s="92">
        <v>0.89583333333333304</v>
      </c>
      <c r="J3946" s="20">
        <f t="shared" si="609"/>
        <v>21</v>
      </c>
      <c r="K3946" s="5" t="str">
        <f t="shared" si="607"/>
        <v>ja</v>
      </c>
      <c r="L3946" s="5" t="s">
        <v>73</v>
      </c>
      <c r="M3946" s="6" t="s">
        <v>115</v>
      </c>
      <c r="N3946" s="5">
        <v>38</v>
      </c>
      <c r="O3946" s="2" t="s">
        <v>126</v>
      </c>
      <c r="P3946" s="127" t="s">
        <v>15722</v>
      </c>
      <c r="R3946" s="6" t="s">
        <v>77</v>
      </c>
      <c r="T3946" s="6" t="s">
        <v>80</v>
      </c>
      <c r="X3946" s="2">
        <v>1000</v>
      </c>
      <c r="Y3946" s="2" t="s">
        <v>81</v>
      </c>
      <c r="Z3946" s="2" t="s">
        <v>82</v>
      </c>
      <c r="AA3946" s="2">
        <v>1000</v>
      </c>
      <c r="AB3946" s="2" t="s">
        <v>81</v>
      </c>
      <c r="AC3946" s="2" t="s">
        <v>82</v>
      </c>
      <c r="AD3946" s="2">
        <v>1000</v>
      </c>
      <c r="AE3946" s="2" t="s">
        <v>81</v>
      </c>
      <c r="AF3946" s="2" t="s">
        <v>82</v>
      </c>
      <c r="AJ3946" s="2">
        <v>1200</v>
      </c>
      <c r="AK3946" s="2" t="s">
        <v>81</v>
      </c>
      <c r="AL3946" s="2" t="s">
        <v>82</v>
      </c>
      <c r="AP3946" s="2">
        <v>1200</v>
      </c>
      <c r="AQ3946" s="2" t="s">
        <v>81</v>
      </c>
      <c r="AR3946" s="2" t="s">
        <v>82</v>
      </c>
      <c r="AV3946" s="2">
        <v>1600</v>
      </c>
      <c r="AW3946" s="2" t="s">
        <v>81</v>
      </c>
      <c r="AX3946" s="2" t="s">
        <v>82</v>
      </c>
      <c r="AY3946" s="2">
        <v>1600</v>
      </c>
      <c r="AZ3946" s="2" t="s">
        <v>81</v>
      </c>
      <c r="BA3946" s="2" t="s">
        <v>82</v>
      </c>
      <c r="BB3946" s="2">
        <v>1600</v>
      </c>
      <c r="BC3946" s="2" t="s">
        <v>81</v>
      </c>
      <c r="BD3946" s="2" t="s">
        <v>82</v>
      </c>
      <c r="BE3946" s="23" t="str">
        <f t="shared" si="612"/>
        <v>EMF ja</v>
      </c>
      <c r="BF3946" s="23">
        <f t="shared" si="610"/>
        <v>35</v>
      </c>
      <c r="BG3946" s="23" t="str">
        <f t="shared" si="611"/>
        <v>&lt;100m</v>
      </c>
      <c r="BH3946" s="23">
        <f t="shared" si="613"/>
        <v>1</v>
      </c>
      <c r="BK3946" s="2" t="s">
        <v>162</v>
      </c>
      <c r="BL3946" s="2">
        <v>35</v>
      </c>
      <c r="BO3946" s="2" t="s">
        <v>15723</v>
      </c>
      <c r="BP3946" s="3">
        <v>1</v>
      </c>
      <c r="BQ3946" s="2" t="s">
        <v>15724</v>
      </c>
    </row>
    <row r="3947" spans="1:69" ht="16.149999999999999" customHeight="1" x14ac:dyDescent="0.25">
      <c r="A3947" s="93">
        <v>3948</v>
      </c>
      <c r="B3947" s="2" t="s">
        <v>211</v>
      </c>
      <c r="C3947" s="2" t="s">
        <v>690</v>
      </c>
      <c r="D3947" s="2" t="s">
        <v>124</v>
      </c>
      <c r="E3947" s="2" t="s">
        <v>328</v>
      </c>
      <c r="F3947" s="67">
        <v>43702</v>
      </c>
      <c r="G3947" s="3">
        <f t="shared" si="606"/>
        <v>8</v>
      </c>
      <c r="H3947" s="3">
        <f t="shared" si="608"/>
        <v>2019</v>
      </c>
      <c r="I3947" s="92">
        <v>0.69791666666666696</v>
      </c>
      <c r="J3947" s="20">
        <f t="shared" si="609"/>
        <v>16</v>
      </c>
      <c r="K3947" s="5" t="str">
        <f t="shared" si="607"/>
        <v>ja</v>
      </c>
      <c r="L3947" s="5" t="s">
        <v>91</v>
      </c>
      <c r="M3947" s="6" t="s">
        <v>74</v>
      </c>
      <c r="N3947" s="5">
        <v>28</v>
      </c>
      <c r="O3947" s="2" t="s">
        <v>140</v>
      </c>
      <c r="P3947" s="127" t="s">
        <v>15725</v>
      </c>
      <c r="R3947" s="6" t="s">
        <v>77</v>
      </c>
      <c r="S3947" s="2" t="s">
        <v>15726</v>
      </c>
      <c r="T3947" s="6" t="s">
        <v>80</v>
      </c>
      <c r="X3947" s="2">
        <v>520</v>
      </c>
      <c r="Y3947" s="2" t="s">
        <v>81</v>
      </c>
      <c r="Z3947" s="2" t="s">
        <v>168</v>
      </c>
      <c r="AA3947" s="2">
        <v>520</v>
      </c>
      <c r="AB3947" s="2" t="s">
        <v>81</v>
      </c>
      <c r="AC3947" s="2" t="s">
        <v>168</v>
      </c>
      <c r="AD3947" s="2">
        <v>520</v>
      </c>
      <c r="AE3947" s="2" t="s">
        <v>83</v>
      </c>
      <c r="AF3947" s="2" t="s">
        <v>168</v>
      </c>
      <c r="BE3947" s="23" t="str">
        <f t="shared" si="612"/>
        <v>EMF ja</v>
      </c>
      <c r="BF3947" s="23">
        <f t="shared" si="610"/>
        <v>520</v>
      </c>
      <c r="BG3947" s="23" t="str">
        <f t="shared" si="611"/>
        <v>500+m</v>
      </c>
      <c r="BH3947" s="23">
        <f t="shared" si="613"/>
        <v>1</v>
      </c>
      <c r="BI3947" s="2" t="s">
        <v>162</v>
      </c>
      <c r="BJ3947" s="2">
        <v>520</v>
      </c>
      <c r="BO3947" s="2" t="s">
        <v>15727</v>
      </c>
      <c r="BP3947" s="3">
        <v>1</v>
      </c>
      <c r="BQ3947" s="2" t="s">
        <v>15728</v>
      </c>
    </row>
    <row r="3948" spans="1:69" ht="15.75" customHeight="1" x14ac:dyDescent="0.25">
      <c r="A3948" s="93">
        <v>3949</v>
      </c>
      <c r="B3948" s="2" t="s">
        <v>135</v>
      </c>
      <c r="C3948" s="2" t="s">
        <v>15729</v>
      </c>
      <c r="D3948" s="2" t="s">
        <v>158</v>
      </c>
      <c r="E3948" s="2" t="s">
        <v>15730</v>
      </c>
      <c r="F3948" s="67">
        <v>43703</v>
      </c>
      <c r="G3948" s="3">
        <f t="shared" si="606"/>
        <v>8</v>
      </c>
      <c r="H3948" s="3">
        <f t="shared" si="608"/>
        <v>2019</v>
      </c>
      <c r="I3948" s="92">
        <v>0.67013888888888895</v>
      </c>
      <c r="J3948" s="20">
        <f t="shared" si="609"/>
        <v>16</v>
      </c>
      <c r="K3948" s="5" t="str">
        <f t="shared" si="607"/>
        <v>ja</v>
      </c>
      <c r="L3948" s="5" t="s">
        <v>91</v>
      </c>
      <c r="M3948" s="6" t="s">
        <v>139</v>
      </c>
      <c r="O3948" s="2" t="s">
        <v>140</v>
      </c>
      <c r="P3948" s="127" t="s">
        <v>15731</v>
      </c>
      <c r="R3948" s="6" t="s">
        <v>77</v>
      </c>
      <c r="X3948" s="2">
        <v>50</v>
      </c>
      <c r="Y3948" s="2" t="s">
        <v>81</v>
      </c>
      <c r="Z3948" s="2" t="s">
        <v>161</v>
      </c>
      <c r="AA3948" s="2">
        <v>50</v>
      </c>
      <c r="AB3948" s="2" t="s">
        <v>81</v>
      </c>
      <c r="AC3948" s="2" t="s">
        <v>161</v>
      </c>
      <c r="AD3948" s="2">
        <v>50</v>
      </c>
      <c r="AE3948" s="2" t="s">
        <v>81</v>
      </c>
      <c r="AF3948" s="2" t="s">
        <v>161</v>
      </c>
      <c r="AJ3948" s="2">
        <v>40</v>
      </c>
      <c r="AK3948" s="2" t="s">
        <v>81</v>
      </c>
      <c r="AL3948" s="2" t="s">
        <v>161</v>
      </c>
      <c r="AM3948" s="2">
        <v>40</v>
      </c>
      <c r="AN3948" s="2" t="s">
        <v>81</v>
      </c>
      <c r="AO3948" s="2" t="s">
        <v>161</v>
      </c>
      <c r="AP3948" s="2">
        <v>40</v>
      </c>
      <c r="AQ3948" s="2" t="s">
        <v>81</v>
      </c>
      <c r="AR3948" s="2" t="s">
        <v>161</v>
      </c>
      <c r="AV3948" s="2">
        <v>280</v>
      </c>
      <c r="AW3948" s="2" t="s">
        <v>81</v>
      </c>
      <c r="AX3948" s="2" t="s">
        <v>161</v>
      </c>
      <c r="AY3948" s="2">
        <v>280</v>
      </c>
      <c r="AZ3948" s="2" t="s">
        <v>94</v>
      </c>
      <c r="BA3948" s="2" t="s">
        <v>161</v>
      </c>
      <c r="BB3948" s="2">
        <v>280</v>
      </c>
      <c r="BC3948" s="2" t="s">
        <v>94</v>
      </c>
      <c r="BD3948" s="2" t="s">
        <v>161</v>
      </c>
      <c r="BE3948" s="23" t="str">
        <f t="shared" si="612"/>
        <v>EMF nein</v>
      </c>
      <c r="BF3948" s="23" t="str">
        <f t="shared" si="610"/>
        <v/>
      </c>
      <c r="BG3948" s="23" t="str">
        <f t="shared" si="611"/>
        <v/>
      </c>
      <c r="BH3948" s="23">
        <f t="shared" si="613"/>
        <v>0</v>
      </c>
      <c r="BO3948" s="2" t="s">
        <v>15732</v>
      </c>
      <c r="BP3948" s="3">
        <v>1</v>
      </c>
      <c r="BQ3948" s="2" t="s">
        <v>15733</v>
      </c>
    </row>
    <row r="3949" spans="1:69" ht="15.75" customHeight="1" x14ac:dyDescent="0.25">
      <c r="A3949" s="93">
        <v>3950</v>
      </c>
      <c r="B3949" s="2" t="s">
        <v>211</v>
      </c>
      <c r="C3949" s="116" t="s">
        <v>15734</v>
      </c>
      <c r="D3949" s="2" t="s">
        <v>206</v>
      </c>
      <c r="E3949" s="2" t="s">
        <v>15735</v>
      </c>
      <c r="F3949" s="67">
        <v>43702</v>
      </c>
      <c r="G3949" s="3">
        <f t="shared" si="606"/>
        <v>8</v>
      </c>
      <c r="H3949" s="3">
        <f t="shared" si="608"/>
        <v>2019</v>
      </c>
      <c r="I3949" s="92">
        <v>0.72916666666666696</v>
      </c>
      <c r="J3949" s="20">
        <f t="shared" si="609"/>
        <v>17</v>
      </c>
      <c r="K3949" s="5" t="str">
        <f t="shared" si="607"/>
        <v>ja</v>
      </c>
      <c r="L3949" s="5" t="s">
        <v>91</v>
      </c>
      <c r="M3949" s="6" t="s">
        <v>100</v>
      </c>
      <c r="N3949" s="5">
        <v>50</v>
      </c>
      <c r="O3949" s="2" t="s">
        <v>10213</v>
      </c>
      <c r="P3949" s="127" t="s">
        <v>1027</v>
      </c>
      <c r="R3949" s="6" t="s">
        <v>77</v>
      </c>
      <c r="T3949" s="6" t="s">
        <v>80</v>
      </c>
      <c r="X3949" s="2">
        <v>646</v>
      </c>
      <c r="Y3949" s="2" t="s">
        <v>83</v>
      </c>
      <c r="Z3949" s="2" t="s">
        <v>82</v>
      </c>
      <c r="AA3949" s="2">
        <v>646</v>
      </c>
      <c r="AB3949" s="2" t="s">
        <v>81</v>
      </c>
      <c r="AC3949" s="2" t="s">
        <v>82</v>
      </c>
      <c r="AD3949" s="2">
        <v>646</v>
      </c>
      <c r="AE3949" s="2" t="s">
        <v>81</v>
      </c>
      <c r="AF3949" s="2" t="s">
        <v>82</v>
      </c>
      <c r="AJ3949" s="2">
        <v>1110</v>
      </c>
      <c r="AK3949" s="2" t="s">
        <v>81</v>
      </c>
      <c r="AL3949" s="2" t="s">
        <v>82</v>
      </c>
      <c r="AM3949" s="2">
        <v>1110</v>
      </c>
      <c r="AN3949" s="2" t="s">
        <v>81</v>
      </c>
      <c r="AO3949" s="2" t="s">
        <v>82</v>
      </c>
      <c r="AP3949" s="2">
        <v>1110</v>
      </c>
      <c r="AQ3949" s="2" t="s">
        <v>83</v>
      </c>
      <c r="AR3949" s="2" t="s">
        <v>82</v>
      </c>
      <c r="AV3949" s="2">
        <v>1110</v>
      </c>
      <c r="AW3949" s="2" t="s">
        <v>81</v>
      </c>
      <c r="AX3949" s="2" t="s">
        <v>82</v>
      </c>
      <c r="AY3949" s="2">
        <v>1110</v>
      </c>
      <c r="AZ3949" s="2" t="s">
        <v>81</v>
      </c>
      <c r="BA3949" s="2" t="s">
        <v>7482</v>
      </c>
      <c r="BB3949" s="2">
        <v>1110</v>
      </c>
      <c r="BC3949" s="2" t="s">
        <v>15736</v>
      </c>
      <c r="BD3949" s="2" t="s">
        <v>168</v>
      </c>
      <c r="BE3949" s="23" t="str">
        <f t="shared" si="612"/>
        <v>EMF nein</v>
      </c>
      <c r="BF3949" s="23" t="str">
        <f t="shared" si="610"/>
        <v/>
      </c>
      <c r="BG3949" s="23" t="str">
        <f t="shared" si="611"/>
        <v/>
      </c>
      <c r="BH3949" s="23">
        <f t="shared" si="613"/>
        <v>0</v>
      </c>
      <c r="BO3949" s="2" t="s">
        <v>15737</v>
      </c>
      <c r="BP3949" s="3">
        <v>1</v>
      </c>
      <c r="BQ3949" s="2" t="s">
        <v>15738</v>
      </c>
    </row>
    <row r="3950" spans="1:69" ht="16.149999999999999" customHeight="1" x14ac:dyDescent="0.25">
      <c r="A3950" s="93">
        <v>3951</v>
      </c>
      <c r="B3950" s="2" t="s">
        <v>211</v>
      </c>
      <c r="C3950" s="2" t="s">
        <v>4820</v>
      </c>
      <c r="D3950" s="2" t="s">
        <v>104</v>
      </c>
      <c r="E3950" s="2" t="s">
        <v>15739</v>
      </c>
      <c r="F3950" s="67">
        <v>42607</v>
      </c>
      <c r="G3950" s="3">
        <f t="shared" si="606"/>
        <v>8</v>
      </c>
      <c r="H3950" s="3">
        <f t="shared" si="608"/>
        <v>2016</v>
      </c>
      <c r="I3950" s="92">
        <v>0.41319444444444398</v>
      </c>
      <c r="J3950" s="20">
        <f t="shared" si="609"/>
        <v>9</v>
      </c>
      <c r="K3950" s="5" t="str">
        <f t="shared" si="607"/>
        <v>ja</v>
      </c>
      <c r="L3950" s="5" t="s">
        <v>91</v>
      </c>
      <c r="M3950" s="6" t="s">
        <v>4938</v>
      </c>
      <c r="N3950" s="5">
        <v>20</v>
      </c>
      <c r="O3950" s="2" t="s">
        <v>126</v>
      </c>
      <c r="P3950" s="127" t="s">
        <v>15740</v>
      </c>
      <c r="R3950" s="6" t="s">
        <v>77</v>
      </c>
      <c r="T3950" s="6" t="s">
        <v>80</v>
      </c>
      <c r="X3950" s="2">
        <v>670</v>
      </c>
      <c r="Y3950" s="2" t="s">
        <v>83</v>
      </c>
      <c r="Z3950" s="2" t="s">
        <v>168</v>
      </c>
      <c r="AA3950" s="2">
        <v>670</v>
      </c>
      <c r="AB3950" s="2" t="s">
        <v>81</v>
      </c>
      <c r="AC3950" s="2" t="s">
        <v>168</v>
      </c>
      <c r="AD3950" s="2">
        <v>670</v>
      </c>
      <c r="AE3950" s="2" t="s">
        <v>83</v>
      </c>
      <c r="AF3950" s="2" t="s">
        <v>168</v>
      </c>
      <c r="AJ3950" s="2">
        <v>670</v>
      </c>
      <c r="AK3950" s="2" t="s">
        <v>83</v>
      </c>
      <c r="AL3950" s="2" t="s">
        <v>168</v>
      </c>
      <c r="AM3950" s="2">
        <v>670</v>
      </c>
      <c r="AN3950" s="2" t="s">
        <v>81</v>
      </c>
      <c r="AO3950" s="2" t="s">
        <v>168</v>
      </c>
      <c r="AP3950" s="2">
        <v>670</v>
      </c>
      <c r="AQ3950" s="2" t="s">
        <v>83</v>
      </c>
      <c r="AR3950" s="2" t="s">
        <v>168</v>
      </c>
      <c r="AV3950" s="2">
        <v>670</v>
      </c>
      <c r="AW3950" s="2" t="s">
        <v>83</v>
      </c>
      <c r="AX3950" s="2" t="s">
        <v>168</v>
      </c>
      <c r="AY3950" s="2">
        <v>670</v>
      </c>
      <c r="AZ3950" s="2" t="s">
        <v>81</v>
      </c>
      <c r="BA3950" s="2" t="s">
        <v>168</v>
      </c>
      <c r="BB3950" s="2">
        <v>670</v>
      </c>
      <c r="BC3950" s="2" t="s">
        <v>83</v>
      </c>
      <c r="BD3950" s="2" t="s">
        <v>168</v>
      </c>
      <c r="BE3950" s="23" t="str">
        <f t="shared" si="612"/>
        <v>EMF nein</v>
      </c>
      <c r="BF3950" s="23" t="str">
        <f t="shared" si="610"/>
        <v/>
      </c>
      <c r="BG3950" s="23" t="str">
        <f t="shared" si="611"/>
        <v/>
      </c>
      <c r="BH3950" s="23">
        <f t="shared" si="613"/>
        <v>0</v>
      </c>
      <c r="BO3950" s="2" t="s">
        <v>15741</v>
      </c>
      <c r="BP3950" s="3">
        <v>1</v>
      </c>
      <c r="BQ3950" s="2" t="s">
        <v>15742</v>
      </c>
    </row>
    <row r="3951" spans="1:69" ht="16.149999999999999" customHeight="1" x14ac:dyDescent="0.25">
      <c r="A3951" s="93">
        <v>3952</v>
      </c>
      <c r="B3951" s="2" t="s">
        <v>211</v>
      </c>
      <c r="C3951" s="118" t="s">
        <v>4304</v>
      </c>
      <c r="D3951" s="2" t="s">
        <v>124</v>
      </c>
      <c r="E3951" s="2" t="s">
        <v>5167</v>
      </c>
      <c r="F3951" s="67">
        <v>43702</v>
      </c>
      <c r="G3951" s="3">
        <f t="shared" si="606"/>
        <v>8</v>
      </c>
      <c r="H3951" s="3">
        <f t="shared" si="608"/>
        <v>2019</v>
      </c>
      <c r="J3951" s="20" t="str">
        <f t="shared" si="609"/>
        <v/>
      </c>
      <c r="K3951" s="5" t="str">
        <f t="shared" si="607"/>
        <v>ja</v>
      </c>
      <c r="L3951" s="5" t="s">
        <v>91</v>
      </c>
      <c r="M3951" s="6" t="s">
        <v>74</v>
      </c>
      <c r="N3951" s="5">
        <v>21</v>
      </c>
      <c r="O3951" s="2" t="s">
        <v>5139</v>
      </c>
      <c r="P3951" s="127" t="s">
        <v>15743</v>
      </c>
      <c r="R3951" s="6" t="s">
        <v>77</v>
      </c>
      <c r="T3951" s="6" t="s">
        <v>80</v>
      </c>
      <c r="U3951" s="2" t="s">
        <v>74</v>
      </c>
      <c r="V3951" s="5" t="s">
        <v>80</v>
      </c>
      <c r="W3951" s="2" t="s">
        <v>15744</v>
      </c>
      <c r="X3951" s="2">
        <v>1910</v>
      </c>
      <c r="Y3951" s="2" t="s">
        <v>83</v>
      </c>
      <c r="Z3951" s="2" t="s">
        <v>84</v>
      </c>
      <c r="BE3951" s="23" t="str">
        <f t="shared" si="612"/>
        <v>EMF nein</v>
      </c>
      <c r="BF3951" s="23" t="str">
        <f t="shared" si="610"/>
        <v/>
      </c>
      <c r="BG3951" s="23" t="str">
        <f t="shared" si="611"/>
        <v/>
      </c>
      <c r="BH3951" s="23">
        <f t="shared" si="613"/>
        <v>0</v>
      </c>
      <c r="BO3951" s="2" t="s">
        <v>15745</v>
      </c>
      <c r="BP3951" s="3">
        <v>1</v>
      </c>
      <c r="BQ3951" s="2" t="s">
        <v>15746</v>
      </c>
    </row>
    <row r="3952" spans="1:69" ht="16.149999999999999" customHeight="1" x14ac:dyDescent="0.25">
      <c r="A3952" s="93">
        <v>3953</v>
      </c>
      <c r="B3952" s="2" t="s">
        <v>211</v>
      </c>
      <c r="C3952" s="124" t="s">
        <v>1231</v>
      </c>
      <c r="D3952" s="2" t="s">
        <v>158</v>
      </c>
      <c r="E3952" s="2" t="s">
        <v>15747</v>
      </c>
      <c r="F3952" s="67">
        <v>43701</v>
      </c>
      <c r="G3952" s="3">
        <f t="shared" si="606"/>
        <v>8</v>
      </c>
      <c r="H3952" s="3">
        <f t="shared" si="608"/>
        <v>2019</v>
      </c>
      <c r="I3952" s="92">
        <v>0.76041666666666696</v>
      </c>
      <c r="J3952" s="20">
        <f t="shared" si="609"/>
        <v>18</v>
      </c>
      <c r="K3952" s="5" t="str">
        <f t="shared" si="607"/>
        <v>ja</v>
      </c>
      <c r="L3952" s="5" t="s">
        <v>91</v>
      </c>
      <c r="M3952" s="6" t="s">
        <v>74</v>
      </c>
      <c r="O3952" s="2" t="s">
        <v>140</v>
      </c>
      <c r="P3952" s="127" t="s">
        <v>15748</v>
      </c>
      <c r="R3952" s="6" t="s">
        <v>77</v>
      </c>
      <c r="T3952" s="6" t="s">
        <v>80</v>
      </c>
      <c r="U3952" s="2" t="s">
        <v>74</v>
      </c>
      <c r="X3952" s="2">
        <v>260</v>
      </c>
      <c r="Y3952" s="2" t="s">
        <v>83</v>
      </c>
      <c r="Z3952" s="2" t="s">
        <v>84</v>
      </c>
      <c r="AA3952" s="2">
        <v>260</v>
      </c>
      <c r="AB3952" s="2" t="s">
        <v>81</v>
      </c>
      <c r="AC3952" s="2" t="s">
        <v>84</v>
      </c>
      <c r="AD3952" s="2">
        <v>260</v>
      </c>
      <c r="AE3952" s="2" t="s">
        <v>83</v>
      </c>
      <c r="AF3952" s="2" t="s">
        <v>84</v>
      </c>
      <c r="AG3952" s="2">
        <v>260</v>
      </c>
      <c r="AH3952" s="2" t="s">
        <v>94</v>
      </c>
      <c r="AI3952" s="2" t="s">
        <v>84</v>
      </c>
      <c r="AJ3952" s="2">
        <v>260</v>
      </c>
      <c r="AK3952" s="2" t="s">
        <v>83</v>
      </c>
      <c r="AL3952" s="2" t="s">
        <v>84</v>
      </c>
      <c r="AM3952" s="2">
        <v>260</v>
      </c>
      <c r="AN3952" s="2" t="s">
        <v>81</v>
      </c>
      <c r="AO3952" s="2" t="s">
        <v>84</v>
      </c>
      <c r="AP3952" s="2">
        <v>260</v>
      </c>
      <c r="AQ3952" s="2" t="s">
        <v>83</v>
      </c>
      <c r="AR3952" s="2" t="s">
        <v>84</v>
      </c>
      <c r="AS3952" s="2">
        <v>260</v>
      </c>
      <c r="AT3952" s="2" t="s">
        <v>94</v>
      </c>
      <c r="AU3952" s="2" t="s">
        <v>84</v>
      </c>
      <c r="BE3952" s="23" t="str">
        <f t="shared" si="612"/>
        <v>EMF ja</v>
      </c>
      <c r="BF3952" s="23">
        <f t="shared" si="610"/>
        <v>1260</v>
      </c>
      <c r="BG3952" s="23" t="str">
        <f t="shared" si="611"/>
        <v>500+m</v>
      </c>
      <c r="BH3952" s="23">
        <f t="shared" si="613"/>
        <v>1</v>
      </c>
      <c r="BI3952" s="2" t="s">
        <v>162</v>
      </c>
      <c r="BJ3952" s="2">
        <v>1260</v>
      </c>
      <c r="BO3952" s="2" t="s">
        <v>15749</v>
      </c>
      <c r="BP3952" s="3">
        <v>1</v>
      </c>
      <c r="BQ3952" s="2" t="s">
        <v>15750</v>
      </c>
    </row>
    <row r="3953" spans="1:70" ht="16.149999999999999" customHeight="1" x14ac:dyDescent="0.25">
      <c r="A3953" s="170">
        <v>3954</v>
      </c>
      <c r="B3953" s="95" t="s">
        <v>211</v>
      </c>
      <c r="C3953" s="95" t="s">
        <v>2319</v>
      </c>
      <c r="D3953" s="95" t="s">
        <v>158</v>
      </c>
      <c r="E3953" s="95" t="s">
        <v>15751</v>
      </c>
      <c r="F3953" s="171">
        <v>43701</v>
      </c>
      <c r="G3953" s="3">
        <f t="shared" si="606"/>
        <v>8</v>
      </c>
      <c r="H3953" s="3">
        <f t="shared" si="608"/>
        <v>2019</v>
      </c>
      <c r="I3953" s="172">
        <v>0.28819444444444398</v>
      </c>
      <c r="J3953" s="20">
        <f t="shared" si="609"/>
        <v>6</v>
      </c>
      <c r="K3953" s="5" t="str">
        <f t="shared" si="607"/>
        <v>ja</v>
      </c>
      <c r="L3953" s="173" t="s">
        <v>91</v>
      </c>
      <c r="M3953" s="168" t="s">
        <v>208</v>
      </c>
      <c r="N3953" s="173">
        <v>16</v>
      </c>
      <c r="O3953" s="95" t="s">
        <v>5139</v>
      </c>
      <c r="P3953" s="174" t="s">
        <v>15752</v>
      </c>
      <c r="Q3953" s="168"/>
      <c r="R3953" s="168" t="s">
        <v>77</v>
      </c>
      <c r="S3953" s="95"/>
      <c r="T3953" s="168" t="s">
        <v>202</v>
      </c>
      <c r="U3953" s="95" t="s">
        <v>1328</v>
      </c>
      <c r="V3953" s="95"/>
      <c r="W3953" s="95" t="s">
        <v>15753</v>
      </c>
      <c r="X3953" s="175">
        <v>210</v>
      </c>
      <c r="Y3953" s="175" t="s">
        <v>81</v>
      </c>
      <c r="Z3953" s="175" t="s">
        <v>168</v>
      </c>
      <c r="AA3953" s="175"/>
      <c r="AB3953" s="175"/>
      <c r="AC3953" s="175"/>
      <c r="AD3953" s="175">
        <v>210</v>
      </c>
      <c r="AE3953" s="175" t="s">
        <v>83</v>
      </c>
      <c r="AF3953" s="175" t="s">
        <v>168</v>
      </c>
      <c r="AG3953" s="95"/>
      <c r="AH3953" s="95"/>
      <c r="AI3953" s="95"/>
      <c r="AJ3953" s="95">
        <v>240</v>
      </c>
      <c r="AK3953" s="95" t="s">
        <v>83</v>
      </c>
      <c r="AL3953" s="95" t="s">
        <v>84</v>
      </c>
      <c r="AM3953" s="95">
        <v>240</v>
      </c>
      <c r="AN3953" s="95" t="s">
        <v>81</v>
      </c>
      <c r="AO3953" s="95" t="s">
        <v>84</v>
      </c>
      <c r="AP3953" s="95">
        <v>240</v>
      </c>
      <c r="AQ3953" s="95" t="s">
        <v>83</v>
      </c>
      <c r="AR3953" s="95" t="s">
        <v>84</v>
      </c>
      <c r="AS3953" s="95">
        <v>240</v>
      </c>
      <c r="AT3953" s="95" t="s">
        <v>94</v>
      </c>
      <c r="AU3953" s="95" t="s">
        <v>84</v>
      </c>
      <c r="AV3953" s="175">
        <v>240</v>
      </c>
      <c r="AW3953" s="175" t="s">
        <v>83</v>
      </c>
      <c r="AX3953" s="175" t="s">
        <v>84</v>
      </c>
      <c r="AY3953" s="175">
        <v>240</v>
      </c>
      <c r="AZ3953" s="175" t="s">
        <v>81</v>
      </c>
      <c r="BA3953" s="175" t="s">
        <v>84</v>
      </c>
      <c r="BB3953" s="175">
        <v>240</v>
      </c>
      <c r="BC3953" s="175" t="s">
        <v>83</v>
      </c>
      <c r="BD3953" s="175" t="s">
        <v>84</v>
      </c>
      <c r="BE3953" s="23" t="str">
        <f t="shared" si="612"/>
        <v>EMF ja</v>
      </c>
      <c r="BF3953" s="23">
        <f t="shared" si="610"/>
        <v>20</v>
      </c>
      <c r="BG3953" s="23" t="str">
        <f t="shared" si="611"/>
        <v>&lt;100m</v>
      </c>
      <c r="BH3953" s="23">
        <f t="shared" si="613"/>
        <v>1</v>
      </c>
      <c r="BI3953" s="95"/>
      <c r="BJ3953" s="95"/>
      <c r="BK3953" s="95"/>
      <c r="BL3953" s="95"/>
      <c r="BM3953" s="95" t="s">
        <v>162</v>
      </c>
      <c r="BN3953" s="95">
        <v>20</v>
      </c>
      <c r="BO3953" s="95" t="s">
        <v>15754</v>
      </c>
      <c r="BP3953" s="3">
        <v>1</v>
      </c>
      <c r="BQ3953" s="2" t="s">
        <v>15755</v>
      </c>
    </row>
    <row r="3954" spans="1:70" ht="16.149999999999999" customHeight="1" x14ac:dyDescent="0.25">
      <c r="A3954" s="93">
        <v>3955</v>
      </c>
      <c r="B3954" s="2" t="s">
        <v>87</v>
      </c>
      <c r="C3954" s="2" t="s">
        <v>15756</v>
      </c>
      <c r="D3954" s="2" t="s">
        <v>158</v>
      </c>
      <c r="E3954" s="2" t="s">
        <v>15757</v>
      </c>
      <c r="F3954" s="67">
        <v>43702</v>
      </c>
      <c r="G3954" s="3">
        <f t="shared" si="606"/>
        <v>8</v>
      </c>
      <c r="H3954" s="3">
        <f t="shared" si="608"/>
        <v>2019</v>
      </c>
      <c r="I3954" s="92">
        <v>0.54166666666666696</v>
      </c>
      <c r="J3954" s="20">
        <f t="shared" si="609"/>
        <v>13</v>
      </c>
      <c r="K3954" s="5" t="str">
        <f t="shared" si="607"/>
        <v>ja</v>
      </c>
      <c r="L3954" s="5" t="s">
        <v>91</v>
      </c>
      <c r="M3954" s="6" t="s">
        <v>74</v>
      </c>
      <c r="N3954" s="5">
        <v>88</v>
      </c>
      <c r="O3954" s="2" t="s">
        <v>126</v>
      </c>
      <c r="P3954" s="127" t="s">
        <v>15758</v>
      </c>
      <c r="R3954" s="6" t="s">
        <v>77</v>
      </c>
      <c r="U3954" s="2" t="s">
        <v>115</v>
      </c>
      <c r="V3954" s="2" t="s">
        <v>80</v>
      </c>
      <c r="X3954" s="2">
        <v>221</v>
      </c>
      <c r="Y3954" s="2" t="s">
        <v>81</v>
      </c>
      <c r="Z3954" s="2" t="s">
        <v>15759</v>
      </c>
      <c r="AA3954" s="2">
        <v>221</v>
      </c>
      <c r="AB3954" s="2" t="s">
        <v>81</v>
      </c>
      <c r="AC3954" s="2" t="s">
        <v>161</v>
      </c>
      <c r="AD3954" s="2">
        <v>221</v>
      </c>
      <c r="AE3954" s="2" t="s">
        <v>83</v>
      </c>
      <c r="AF3954" s="2" t="s">
        <v>161</v>
      </c>
      <c r="BE3954" s="23" t="str">
        <f t="shared" si="612"/>
        <v>EMF nein</v>
      </c>
      <c r="BF3954" s="23" t="str">
        <f t="shared" si="610"/>
        <v/>
      </c>
      <c r="BG3954" s="23" t="str">
        <f t="shared" si="611"/>
        <v/>
      </c>
      <c r="BH3954" s="23">
        <f t="shared" si="613"/>
        <v>0</v>
      </c>
      <c r="BO3954" s="2" t="s">
        <v>15760</v>
      </c>
      <c r="BP3954" s="3">
        <v>1</v>
      </c>
      <c r="BQ3954" s="2" t="s">
        <v>15761</v>
      </c>
      <c r="BR3954" s="95"/>
    </row>
    <row r="3955" spans="1:70" ht="16.149999999999999" customHeight="1" x14ac:dyDescent="0.25">
      <c r="A3955" s="93">
        <v>3956</v>
      </c>
      <c r="B3955" s="2" t="s">
        <v>211</v>
      </c>
      <c r="C3955" s="2" t="s">
        <v>7391</v>
      </c>
      <c r="D3955" s="2" t="s">
        <v>1097</v>
      </c>
      <c r="E3955" s="2" t="s">
        <v>15762</v>
      </c>
      <c r="F3955" s="67">
        <v>43704</v>
      </c>
      <c r="G3955" s="3">
        <f t="shared" si="606"/>
        <v>8</v>
      </c>
      <c r="H3955" s="3">
        <f t="shared" si="608"/>
        <v>2019</v>
      </c>
      <c r="I3955" s="92">
        <v>0.44791666666666702</v>
      </c>
      <c r="J3955" s="20">
        <f t="shared" si="609"/>
        <v>10</v>
      </c>
      <c r="K3955" s="5" t="str">
        <f t="shared" si="607"/>
        <v>ja</v>
      </c>
      <c r="L3955" s="5" t="s">
        <v>91</v>
      </c>
      <c r="M3955" s="6" t="s">
        <v>74</v>
      </c>
      <c r="N3955" s="5">
        <v>49</v>
      </c>
      <c r="O3955" s="6" t="s">
        <v>101</v>
      </c>
      <c r="P3955" s="127" t="s">
        <v>15763</v>
      </c>
      <c r="R3955" s="6" t="s">
        <v>77</v>
      </c>
      <c r="U3955" s="2" t="s">
        <v>74</v>
      </c>
      <c r="BE3955" s="23" t="str">
        <f t="shared" si="612"/>
        <v>EMF nein</v>
      </c>
      <c r="BF3955" s="23" t="str">
        <f t="shared" si="610"/>
        <v/>
      </c>
      <c r="BG3955" s="23" t="str">
        <f t="shared" si="611"/>
        <v/>
      </c>
      <c r="BH3955" s="23">
        <f t="shared" si="613"/>
        <v>0</v>
      </c>
      <c r="BO3955" s="2" t="s">
        <v>15764</v>
      </c>
      <c r="BP3955" s="3">
        <v>1</v>
      </c>
      <c r="BQ3955" s="2" t="s">
        <v>15765</v>
      </c>
    </row>
    <row r="3956" spans="1:70" ht="16.149999999999999" customHeight="1" x14ac:dyDescent="0.25">
      <c r="A3956" s="93">
        <v>3957</v>
      </c>
      <c r="B3956" s="2" t="s">
        <v>211</v>
      </c>
      <c r="C3956" s="2" t="s">
        <v>15766</v>
      </c>
      <c r="D3956" s="2" t="s">
        <v>158</v>
      </c>
      <c r="E3956" s="2" t="s">
        <v>15767</v>
      </c>
      <c r="F3956" s="67">
        <v>43703</v>
      </c>
      <c r="G3956" s="3">
        <f t="shared" si="606"/>
        <v>8</v>
      </c>
      <c r="H3956" s="3">
        <f t="shared" si="608"/>
        <v>2019</v>
      </c>
      <c r="I3956" s="92">
        <v>0.49652777777777801</v>
      </c>
      <c r="J3956" s="20">
        <f t="shared" si="609"/>
        <v>11</v>
      </c>
      <c r="K3956" s="5" t="str">
        <f t="shared" si="607"/>
        <v>ja</v>
      </c>
      <c r="L3956" s="5" t="s">
        <v>91</v>
      </c>
      <c r="M3956" s="6" t="s">
        <v>115</v>
      </c>
      <c r="N3956" s="5">
        <v>66</v>
      </c>
      <c r="O3956" s="2" t="s">
        <v>126</v>
      </c>
      <c r="P3956" s="127" t="s">
        <v>15768</v>
      </c>
      <c r="R3956" s="6" t="s">
        <v>77</v>
      </c>
      <c r="T3956" s="6" t="s">
        <v>202</v>
      </c>
      <c r="U3956" s="2" t="s">
        <v>115</v>
      </c>
      <c r="X3956" s="2">
        <v>340</v>
      </c>
      <c r="Y3956" s="2" t="s">
        <v>94</v>
      </c>
      <c r="Z3956" s="2" t="s">
        <v>82</v>
      </c>
      <c r="AA3956" s="2">
        <v>340</v>
      </c>
      <c r="AB3956" s="2" t="s">
        <v>81</v>
      </c>
      <c r="AC3956" s="2" t="s">
        <v>82</v>
      </c>
      <c r="AD3956" s="2">
        <v>340</v>
      </c>
      <c r="AE3956" s="2" t="s">
        <v>94</v>
      </c>
      <c r="AF3956" s="2" t="s">
        <v>82</v>
      </c>
      <c r="BE3956" s="23" t="str">
        <f t="shared" si="612"/>
        <v>EMF nein</v>
      </c>
      <c r="BF3956" s="23" t="str">
        <f t="shared" si="610"/>
        <v/>
      </c>
      <c r="BG3956" s="23" t="str">
        <f t="shared" si="611"/>
        <v/>
      </c>
      <c r="BH3956" s="23">
        <f t="shared" si="613"/>
        <v>0</v>
      </c>
      <c r="BO3956" s="2" t="s">
        <v>15769</v>
      </c>
      <c r="BP3956" s="3">
        <v>1</v>
      </c>
      <c r="BQ3956" s="2" t="s">
        <v>15770</v>
      </c>
    </row>
    <row r="3957" spans="1:70" ht="16.149999999999999" customHeight="1" x14ac:dyDescent="0.25">
      <c r="A3957" s="44">
        <v>3958</v>
      </c>
      <c r="B3957" s="65" t="s">
        <v>211</v>
      </c>
      <c r="C3957" s="44" t="s">
        <v>1924</v>
      </c>
      <c r="D3957" s="65" t="s">
        <v>1097</v>
      </c>
      <c r="E3957" s="65" t="s">
        <v>5471</v>
      </c>
      <c r="F3957" s="67">
        <v>43704</v>
      </c>
      <c r="G3957" s="3">
        <f t="shared" si="606"/>
        <v>8</v>
      </c>
      <c r="H3957" s="3">
        <f t="shared" si="608"/>
        <v>2019</v>
      </c>
      <c r="I3957" s="92">
        <v>0.25347222222222199</v>
      </c>
      <c r="J3957" s="20">
        <f t="shared" si="609"/>
        <v>6</v>
      </c>
      <c r="K3957" s="5" t="str">
        <f t="shared" si="607"/>
        <v>ja</v>
      </c>
      <c r="L3957" s="5" t="s">
        <v>91</v>
      </c>
      <c r="M3957" s="6" t="s">
        <v>74</v>
      </c>
      <c r="N3957" s="5">
        <v>33</v>
      </c>
      <c r="O3957" s="127" t="s">
        <v>5139</v>
      </c>
      <c r="P3957" s="127" t="s">
        <v>3460</v>
      </c>
      <c r="R3957" s="6" t="s">
        <v>77</v>
      </c>
      <c r="U3957" s="2" t="s">
        <v>74</v>
      </c>
      <c r="X3957" s="2">
        <v>1220</v>
      </c>
      <c r="Y3957" s="2" t="s">
        <v>83</v>
      </c>
      <c r="Z3957" s="2" t="s">
        <v>82</v>
      </c>
      <c r="AA3957" s="2">
        <v>1220</v>
      </c>
      <c r="AB3957" s="2" t="s">
        <v>81</v>
      </c>
      <c r="AC3957" s="2" t="s">
        <v>82</v>
      </c>
      <c r="AD3957" s="2">
        <v>1220</v>
      </c>
      <c r="AE3957" s="2" t="s">
        <v>83</v>
      </c>
      <c r="AF3957" s="2" t="s">
        <v>82</v>
      </c>
      <c r="AJ3957" s="2">
        <v>1220</v>
      </c>
      <c r="AK3957" s="2" t="s">
        <v>83</v>
      </c>
      <c r="AL3957" s="2" t="s">
        <v>82</v>
      </c>
      <c r="AM3957" s="2">
        <v>1220</v>
      </c>
      <c r="AN3957" s="2" t="s">
        <v>81</v>
      </c>
      <c r="AO3957" s="2" t="s">
        <v>82</v>
      </c>
      <c r="AP3957" s="2">
        <v>1220</v>
      </c>
      <c r="AQ3957" s="2" t="s">
        <v>83</v>
      </c>
      <c r="AR3957" s="2" t="s">
        <v>82</v>
      </c>
      <c r="AV3957" s="2">
        <v>1220</v>
      </c>
      <c r="AW3957" s="2" t="s">
        <v>83</v>
      </c>
      <c r="AX3957" s="2" t="s">
        <v>82</v>
      </c>
      <c r="AY3957" s="2">
        <v>1220</v>
      </c>
      <c r="AZ3957" s="2" t="s">
        <v>81</v>
      </c>
      <c r="BA3957" s="2" t="s">
        <v>82</v>
      </c>
      <c r="BB3957" s="2">
        <v>1220</v>
      </c>
      <c r="BC3957" s="2" t="s">
        <v>83</v>
      </c>
      <c r="BD3957" s="2" t="s">
        <v>82</v>
      </c>
      <c r="BE3957" s="23" t="str">
        <f t="shared" si="612"/>
        <v>EMF nein</v>
      </c>
      <c r="BF3957" s="23" t="str">
        <f t="shared" si="610"/>
        <v/>
      </c>
      <c r="BG3957" s="23" t="str">
        <f t="shared" si="611"/>
        <v/>
      </c>
      <c r="BH3957" s="23">
        <f t="shared" si="613"/>
        <v>0</v>
      </c>
      <c r="BO3957" s="2" t="s">
        <v>15771</v>
      </c>
      <c r="BP3957" s="3">
        <v>1</v>
      </c>
      <c r="BQ3957" s="2" t="s">
        <v>15772</v>
      </c>
    </row>
    <row r="3958" spans="1:70" ht="16.149999999999999" customHeight="1" x14ac:dyDescent="0.25">
      <c r="A3958" s="1">
        <v>3959</v>
      </c>
      <c r="B3958" s="2" t="s">
        <v>211</v>
      </c>
      <c r="C3958" s="2" t="s">
        <v>1188</v>
      </c>
      <c r="D3958" s="2" t="s">
        <v>124</v>
      </c>
      <c r="E3958" s="2" t="s">
        <v>21752</v>
      </c>
      <c r="F3958" s="67">
        <v>43180</v>
      </c>
      <c r="G3958" s="3">
        <f t="shared" si="606"/>
        <v>3</v>
      </c>
      <c r="H3958" s="3">
        <f t="shared" si="608"/>
        <v>2018</v>
      </c>
      <c r="I3958" s="92">
        <v>0.58333333333333337</v>
      </c>
      <c r="J3958" s="4">
        <f t="shared" si="609"/>
        <v>14</v>
      </c>
      <c r="K3958" s="5" t="s">
        <v>1392</v>
      </c>
      <c r="L3958" s="5" t="s">
        <v>91</v>
      </c>
      <c r="M3958" s="6" t="s">
        <v>21753</v>
      </c>
      <c r="N3958" s="5">
        <v>31</v>
      </c>
      <c r="O3958" s="5" t="s">
        <v>75</v>
      </c>
      <c r="P3958" s="5" t="s">
        <v>21754</v>
      </c>
      <c r="R3958" s="6" t="s">
        <v>77</v>
      </c>
      <c r="T3958" s="6" t="s">
        <v>80</v>
      </c>
      <c r="X3958" s="2">
        <v>172</v>
      </c>
      <c r="Y3958" s="2" t="s">
        <v>81</v>
      </c>
      <c r="Z3958" s="2" t="s">
        <v>84</v>
      </c>
      <c r="AA3958" s="2">
        <v>172</v>
      </c>
      <c r="AB3958" s="2" t="s">
        <v>81</v>
      </c>
      <c r="AC3958" s="2" t="s">
        <v>84</v>
      </c>
      <c r="AD3958" s="2">
        <v>172</v>
      </c>
      <c r="AE3958" s="2" t="s">
        <v>83</v>
      </c>
      <c r="AF3958" s="2" t="s">
        <v>84</v>
      </c>
      <c r="BO3958" s="2" t="s">
        <v>21755</v>
      </c>
      <c r="BR3958" s="2" t="s">
        <v>21756</v>
      </c>
    </row>
    <row r="3959" spans="1:70" ht="16.149999999999999" customHeight="1" x14ac:dyDescent="0.25">
      <c r="A3959" s="93">
        <v>3960</v>
      </c>
      <c r="B3959" s="2" t="s">
        <v>211</v>
      </c>
      <c r="C3959" s="2" t="s">
        <v>15773</v>
      </c>
      <c r="D3959" s="2" t="s">
        <v>158</v>
      </c>
      <c r="E3959" s="2" t="s">
        <v>14949</v>
      </c>
      <c r="F3959" s="67">
        <v>43703</v>
      </c>
      <c r="G3959" s="3">
        <f>IF(F3959&lt;&gt;"",MONTH(F3959),"")</f>
        <v>8</v>
      </c>
      <c r="H3959" s="3">
        <f>IF(F3959&lt;&gt;"",YEAR(F3959),"")</f>
        <v>2019</v>
      </c>
      <c r="I3959" s="92">
        <v>0.72916666666666696</v>
      </c>
      <c r="J3959" s="20">
        <f t="shared" ref="J3959:J3966" si="614">IF(I3959&lt;&gt;"",HOUR(I3959),"")</f>
        <v>17</v>
      </c>
      <c r="K3959" s="5" t="str">
        <f>IF(COUNTA(W3959:BN3959)=0,"nein","ja")</f>
        <v>ja</v>
      </c>
      <c r="M3959" s="6" t="s">
        <v>115</v>
      </c>
      <c r="N3959" s="5">
        <v>12</v>
      </c>
      <c r="O3959" s="127" t="s">
        <v>5139</v>
      </c>
      <c r="P3959" s="127" t="s">
        <v>3460</v>
      </c>
      <c r="R3959" s="6" t="s">
        <v>77</v>
      </c>
      <c r="T3959" s="6" t="s">
        <v>80</v>
      </c>
      <c r="U3959" s="2" t="s">
        <v>74</v>
      </c>
      <c r="V3959" s="2" t="s">
        <v>109</v>
      </c>
      <c r="X3959" s="2">
        <v>115</v>
      </c>
      <c r="Y3959" s="2" t="s">
        <v>81</v>
      </c>
      <c r="Z3959" s="2" t="s">
        <v>168</v>
      </c>
      <c r="AA3959" s="2">
        <v>115</v>
      </c>
      <c r="AB3959" s="2" t="s">
        <v>81</v>
      </c>
      <c r="AC3959" s="2" t="s">
        <v>168</v>
      </c>
      <c r="AD3959" s="2">
        <v>115</v>
      </c>
      <c r="AE3959" s="2" t="s">
        <v>81</v>
      </c>
      <c r="AF3959" s="2" t="s">
        <v>168</v>
      </c>
      <c r="AJ3959" s="2">
        <v>115</v>
      </c>
      <c r="AK3959" s="2" t="s">
        <v>81</v>
      </c>
      <c r="AL3959" s="2" t="s">
        <v>168</v>
      </c>
      <c r="AM3959" s="2">
        <v>115</v>
      </c>
      <c r="AN3959" s="2" t="s">
        <v>81</v>
      </c>
      <c r="AO3959" s="2" t="s">
        <v>168</v>
      </c>
      <c r="AP3959" s="2">
        <v>115</v>
      </c>
      <c r="AQ3959" s="2" t="s">
        <v>81</v>
      </c>
      <c r="AR3959" s="2" t="s">
        <v>168</v>
      </c>
      <c r="AV3959" s="2" t="s">
        <v>299</v>
      </c>
      <c r="AW3959" s="2" t="s">
        <v>109</v>
      </c>
      <c r="AX3959" s="2" t="s">
        <v>109</v>
      </c>
      <c r="AY3959" s="2" t="s">
        <v>109</v>
      </c>
      <c r="AZ3959" s="2" t="s">
        <v>109</v>
      </c>
      <c r="BA3959" s="2" t="s">
        <v>109</v>
      </c>
      <c r="BB3959" s="2" t="s">
        <v>109</v>
      </c>
      <c r="BC3959" s="2" t="s">
        <v>109</v>
      </c>
      <c r="BD3959" s="2" t="s">
        <v>109</v>
      </c>
      <c r="BE3959" s="23" t="str">
        <f t="shared" ref="BE3959:BE3994" si="615">IF(COUNTA(BI3959,BK3959,BM3959) &gt; 0,"EMF ja","EMF nein")</f>
        <v>EMF nein</v>
      </c>
      <c r="BF3959" s="23" t="str">
        <f t="shared" ref="BF3959:BF3970" si="616">IF(SUM(BJ3959,BL3959,BN3959)=0,"",MIN(BJ3959,BL3959,BN3959))</f>
        <v/>
      </c>
      <c r="BG3959" s="23" t="str">
        <f t="shared" ref="BG3959:BG3970" si="617">IF(BF3959="","",IF(BF3959&lt;100,"&lt;100m",IF(AND(BF3959&gt;99, BF3959&lt;500),"100-499m",IF(BF3959&gt;499,"500+m",""))))</f>
        <v/>
      </c>
      <c r="BH3959" s="23">
        <f t="shared" ref="BH3959:BH3994" si="618">COUNTA(BI3959,BK3959,BM3959)</f>
        <v>0</v>
      </c>
      <c r="BO3959" s="2" t="s">
        <v>15774</v>
      </c>
      <c r="BP3959" s="3">
        <v>1</v>
      </c>
      <c r="BQ3959" s="2" t="s">
        <v>15775</v>
      </c>
    </row>
    <row r="3960" spans="1:70" ht="16.149999999999999" customHeight="1" x14ac:dyDescent="0.25">
      <c r="A3960" s="93">
        <v>3961</v>
      </c>
      <c r="B3960" s="2" t="s">
        <v>211</v>
      </c>
      <c r="C3960" s="2" t="s">
        <v>793</v>
      </c>
      <c r="D3960" s="2" t="s">
        <v>158</v>
      </c>
      <c r="E3960" s="2" t="s">
        <v>15776</v>
      </c>
      <c r="F3960" s="67">
        <v>43703</v>
      </c>
      <c r="G3960" s="3">
        <f>IF(F3960&lt;&gt;"",MONTH(F3960),"")</f>
        <v>8</v>
      </c>
      <c r="H3960" s="3">
        <f>IF(F3960&lt;&gt;"",YEAR(F3960),"")</f>
        <v>2019</v>
      </c>
      <c r="I3960" s="92">
        <v>0.80208333333333304</v>
      </c>
      <c r="J3960" s="20">
        <f t="shared" si="614"/>
        <v>19</v>
      </c>
      <c r="K3960" s="5" t="str">
        <f>IF(COUNTA(W3960:BN3960)=0,"nein","ja")</f>
        <v>ja</v>
      </c>
      <c r="M3960" s="6" t="s">
        <v>74</v>
      </c>
      <c r="O3960" s="127" t="s">
        <v>5139</v>
      </c>
      <c r="P3960" s="127" t="s">
        <v>15777</v>
      </c>
      <c r="R3960" s="6" t="s">
        <v>77</v>
      </c>
      <c r="U3960" s="2" t="s">
        <v>208</v>
      </c>
      <c r="V3960" s="2" t="s">
        <v>80</v>
      </c>
      <c r="X3960" s="2">
        <v>296</v>
      </c>
      <c r="Y3960" s="2" t="s">
        <v>81</v>
      </c>
      <c r="Z3960" s="2" t="s">
        <v>82</v>
      </c>
      <c r="AA3960" s="2">
        <v>296</v>
      </c>
      <c r="AB3960" s="2" t="s">
        <v>94</v>
      </c>
      <c r="AC3960" s="2" t="s">
        <v>82</v>
      </c>
      <c r="AD3960" s="2">
        <v>296</v>
      </c>
      <c r="AE3960" s="2" t="s">
        <v>81</v>
      </c>
      <c r="AF3960" s="2" t="s">
        <v>82</v>
      </c>
      <c r="BE3960" s="23" t="str">
        <f t="shared" si="615"/>
        <v>EMF nein</v>
      </c>
      <c r="BF3960" s="23" t="str">
        <f t="shared" si="616"/>
        <v/>
      </c>
      <c r="BG3960" s="23" t="str">
        <f t="shared" si="617"/>
        <v/>
      </c>
      <c r="BH3960" s="23">
        <f t="shared" si="618"/>
        <v>0</v>
      </c>
      <c r="BO3960" s="2" t="s">
        <v>15778</v>
      </c>
      <c r="BP3960" s="3">
        <v>1</v>
      </c>
      <c r="BQ3960" s="2" t="s">
        <v>15779</v>
      </c>
    </row>
    <row r="3961" spans="1:70" ht="16.149999999999999" customHeight="1" x14ac:dyDescent="0.25">
      <c r="A3961" s="1">
        <v>3962</v>
      </c>
      <c r="B3961" s="2" t="s">
        <v>87</v>
      </c>
      <c r="C3961" s="2" t="s">
        <v>212</v>
      </c>
      <c r="D3961" s="2" t="s">
        <v>71</v>
      </c>
      <c r="E3961" s="2" t="s">
        <v>1209</v>
      </c>
      <c r="F3961" s="67">
        <v>43703</v>
      </c>
      <c r="G3961" s="3">
        <f>IF(F3961&lt;&gt;"",MONTH(F3961),"")</f>
        <v>8</v>
      </c>
      <c r="H3961" s="3">
        <f>IF(F3961&lt;&gt;"",YEAR(F3961),"")</f>
        <v>2019</v>
      </c>
      <c r="I3961" s="92">
        <v>0.69097222222222199</v>
      </c>
      <c r="J3961" s="20">
        <f t="shared" si="614"/>
        <v>16</v>
      </c>
      <c r="K3961" s="5" t="str">
        <f>IF(COUNTA(W3961:BN3961)=0,"nein","ja")</f>
        <v>ja</v>
      </c>
      <c r="L3961" s="5" t="s">
        <v>73</v>
      </c>
      <c r="M3961" s="6" t="s">
        <v>74</v>
      </c>
      <c r="N3961" s="5">
        <v>75</v>
      </c>
      <c r="O3961" s="127" t="s">
        <v>5139</v>
      </c>
      <c r="P3961" s="127" t="s">
        <v>15780</v>
      </c>
      <c r="R3961" s="6" t="s">
        <v>77</v>
      </c>
      <c r="U3961" s="2" t="s">
        <v>74</v>
      </c>
      <c r="X3961" s="2">
        <v>175</v>
      </c>
      <c r="Y3961" s="2" t="s">
        <v>81</v>
      </c>
      <c r="Z3961" s="2" t="s">
        <v>84</v>
      </c>
      <c r="AD3961" s="2">
        <v>175</v>
      </c>
      <c r="AE3961" s="2" t="s">
        <v>94</v>
      </c>
      <c r="AF3961" s="2" t="s">
        <v>84</v>
      </c>
      <c r="BE3961" s="23" t="str">
        <f t="shared" si="615"/>
        <v>EMF nein</v>
      </c>
      <c r="BF3961" s="23" t="str">
        <f t="shared" si="616"/>
        <v/>
      </c>
      <c r="BG3961" s="23" t="str">
        <f t="shared" si="617"/>
        <v/>
      </c>
      <c r="BH3961" s="23">
        <f t="shared" si="618"/>
        <v>0</v>
      </c>
      <c r="BO3961" s="2" t="s">
        <v>15781</v>
      </c>
      <c r="BP3961" s="3">
        <v>1</v>
      </c>
      <c r="BQ3961" s="2" t="s">
        <v>15782</v>
      </c>
    </row>
    <row r="3962" spans="1:70" ht="16.149999999999999" customHeight="1" x14ac:dyDescent="0.25">
      <c r="A3962" s="1">
        <v>3963</v>
      </c>
      <c r="B3962" s="2" t="s">
        <v>87</v>
      </c>
      <c r="C3962" s="2" t="s">
        <v>263</v>
      </c>
      <c r="D3962" s="2" t="s">
        <v>264</v>
      </c>
      <c r="E3962" s="2" t="s">
        <v>15783</v>
      </c>
      <c r="F3962" s="67">
        <v>43643</v>
      </c>
      <c r="G3962" s="3">
        <f>IF(F3962&lt;&gt;"",MONTH(F3962),"")</f>
        <v>6</v>
      </c>
      <c r="H3962" s="3">
        <f>IF(F3962&lt;&gt;"",YEAR(F3962),"")</f>
        <v>2019</v>
      </c>
      <c r="I3962" s="92">
        <v>0.47222222222222199</v>
      </c>
      <c r="J3962" s="20">
        <f t="shared" si="614"/>
        <v>11</v>
      </c>
      <c r="K3962" s="5" t="str">
        <f>IF(COUNTA(W3962:BN3962)=0,"nein","ja")</f>
        <v>ja</v>
      </c>
      <c r="L3962" s="5" t="s">
        <v>73</v>
      </c>
      <c r="M3962" s="6" t="s">
        <v>208</v>
      </c>
      <c r="N3962" s="5">
        <v>86</v>
      </c>
      <c r="O3962" s="127" t="s">
        <v>75</v>
      </c>
      <c r="P3962" s="127" t="s">
        <v>15784</v>
      </c>
      <c r="R3962" s="6" t="s">
        <v>77</v>
      </c>
      <c r="T3962" s="6" t="s">
        <v>80</v>
      </c>
      <c r="U3962" s="2" t="s">
        <v>1312</v>
      </c>
      <c r="X3962" s="2">
        <v>68</v>
      </c>
      <c r="Y3962" s="2" t="s">
        <v>83</v>
      </c>
      <c r="Z3962" s="2" t="s">
        <v>82</v>
      </c>
      <c r="AA3962" s="2">
        <v>68</v>
      </c>
      <c r="AB3962" s="2" t="s">
        <v>81</v>
      </c>
      <c r="AC3962" s="2" t="s">
        <v>82</v>
      </c>
      <c r="AD3962" s="2">
        <v>68</v>
      </c>
      <c r="AE3962" s="2" t="s">
        <v>83</v>
      </c>
      <c r="AF3962" s="2" t="s">
        <v>82</v>
      </c>
      <c r="AJ3962" s="2">
        <v>151</v>
      </c>
      <c r="AK3962" s="2" t="s">
        <v>81</v>
      </c>
      <c r="AL3962" s="2" t="s">
        <v>161</v>
      </c>
      <c r="AP3962" s="2">
        <v>151</v>
      </c>
      <c r="AQ3962" s="2" t="s">
        <v>81</v>
      </c>
      <c r="AR3962" s="2" t="s">
        <v>161</v>
      </c>
      <c r="BE3962" s="23" t="str">
        <f t="shared" si="615"/>
        <v>EMF nein</v>
      </c>
      <c r="BF3962" s="23" t="str">
        <f t="shared" si="616"/>
        <v/>
      </c>
      <c r="BG3962" s="23" t="str">
        <f t="shared" si="617"/>
        <v/>
      </c>
      <c r="BH3962" s="23">
        <f t="shared" si="618"/>
        <v>0</v>
      </c>
      <c r="BO3962" s="2" t="s">
        <v>15785</v>
      </c>
      <c r="BP3962" s="3">
        <v>1</v>
      </c>
      <c r="BQ3962" s="2" t="s">
        <v>15786</v>
      </c>
    </row>
    <row r="3963" spans="1:70" ht="16.149999999999999" customHeight="1" x14ac:dyDescent="0.25">
      <c r="A3963" s="93">
        <v>3964</v>
      </c>
      <c r="B3963" s="2" t="s">
        <v>211</v>
      </c>
      <c r="C3963" s="2" t="s">
        <v>15787</v>
      </c>
      <c r="D3963" s="2" t="s">
        <v>89</v>
      </c>
      <c r="E3963" s="2" t="s">
        <v>13108</v>
      </c>
      <c r="F3963" s="67">
        <v>43704</v>
      </c>
      <c r="G3963" s="3">
        <f t="shared" ref="G3963:G4026" si="619">IF(F3963&lt;&gt;"",MONTH(F3963),"")</f>
        <v>8</v>
      </c>
      <c r="H3963" s="3">
        <f>IF(F3963&lt;&gt;"",YEAR(F3963),"")</f>
        <v>2019</v>
      </c>
      <c r="I3963" s="92">
        <v>0.75347222222222199</v>
      </c>
      <c r="J3963" s="20">
        <f t="shared" si="614"/>
        <v>18</v>
      </c>
      <c r="K3963" s="5" t="str">
        <f t="shared" ref="K3963:K4026" si="620">IF(COUNTA(W3963:BN3963)=0,"nein","ja")</f>
        <v>ja</v>
      </c>
      <c r="L3963" s="5" t="s">
        <v>91</v>
      </c>
      <c r="M3963" s="6" t="s">
        <v>100</v>
      </c>
      <c r="N3963" s="5">
        <v>45</v>
      </c>
      <c r="O3963" s="127" t="s">
        <v>126</v>
      </c>
      <c r="P3963" s="127" t="s">
        <v>1884</v>
      </c>
      <c r="R3963" s="6" t="s">
        <v>77</v>
      </c>
      <c r="T3963" s="6" t="s">
        <v>80</v>
      </c>
      <c r="U3963" s="2" t="s">
        <v>74</v>
      </c>
      <c r="X3963" s="2">
        <v>745</v>
      </c>
      <c r="Y3963" s="2" t="s">
        <v>81</v>
      </c>
      <c r="Z3963" s="2" t="s">
        <v>168</v>
      </c>
      <c r="AD3963" s="2">
        <v>745</v>
      </c>
      <c r="AE3963" s="2" t="s">
        <v>81</v>
      </c>
      <c r="AF3963" s="2" t="s">
        <v>168</v>
      </c>
      <c r="AJ3963" s="2">
        <v>817</v>
      </c>
      <c r="AK3963" s="2" t="s">
        <v>81</v>
      </c>
      <c r="AL3963" s="2" t="s">
        <v>168</v>
      </c>
      <c r="AM3963" s="2">
        <v>817</v>
      </c>
      <c r="AN3963" s="2" t="s">
        <v>94</v>
      </c>
      <c r="AO3963" s="2" t="s">
        <v>168</v>
      </c>
      <c r="AP3963" s="2">
        <v>817</v>
      </c>
      <c r="AQ3963" s="2" t="s">
        <v>83</v>
      </c>
      <c r="AR3963" s="2" t="s">
        <v>168</v>
      </c>
      <c r="BE3963" s="23" t="str">
        <f t="shared" si="615"/>
        <v>EMF nein</v>
      </c>
      <c r="BF3963" s="23" t="str">
        <f t="shared" si="616"/>
        <v/>
      </c>
      <c r="BG3963" s="23" t="str">
        <f t="shared" si="617"/>
        <v/>
      </c>
      <c r="BH3963" s="23">
        <f t="shared" si="618"/>
        <v>0</v>
      </c>
      <c r="BO3963" s="2" t="s">
        <v>15788</v>
      </c>
      <c r="BP3963" s="3">
        <v>1</v>
      </c>
      <c r="BQ3963" s="2" t="s">
        <v>15789</v>
      </c>
    </row>
    <row r="3964" spans="1:70" ht="16.149999999999999" customHeight="1" x14ac:dyDescent="0.25">
      <c r="A3964" s="93">
        <v>3965</v>
      </c>
      <c r="B3964" s="2" t="s">
        <v>87</v>
      </c>
      <c r="C3964" s="2" t="s">
        <v>15790</v>
      </c>
      <c r="D3964" s="2" t="s">
        <v>151</v>
      </c>
      <c r="E3964" s="2" t="s">
        <v>15791</v>
      </c>
      <c r="F3964" s="67">
        <v>43703</v>
      </c>
      <c r="G3964" s="3">
        <f t="shared" si="619"/>
        <v>8</v>
      </c>
      <c r="H3964" s="3">
        <f t="shared" ref="H3964:H4027" si="621">IF(F3964&lt;&gt;"",YEAR(F3964),"")</f>
        <v>2019</v>
      </c>
      <c r="I3964" s="92">
        <v>0.71875</v>
      </c>
      <c r="J3964" s="20">
        <f t="shared" si="614"/>
        <v>17</v>
      </c>
      <c r="K3964" s="5" t="str">
        <f t="shared" si="620"/>
        <v>ja</v>
      </c>
      <c r="L3964" s="5" t="s">
        <v>73</v>
      </c>
      <c r="M3964" s="6" t="s">
        <v>74</v>
      </c>
      <c r="N3964" s="5">
        <v>74</v>
      </c>
      <c r="O3964" s="127" t="s">
        <v>126</v>
      </c>
      <c r="P3964" s="127" t="s">
        <v>15792</v>
      </c>
      <c r="R3964" s="6" t="s">
        <v>77</v>
      </c>
      <c r="T3964" s="6" t="s">
        <v>80</v>
      </c>
      <c r="V3964" s="2" t="s">
        <v>202</v>
      </c>
      <c r="X3964" s="2">
        <v>756</v>
      </c>
      <c r="Y3964" s="2" t="s">
        <v>81</v>
      </c>
      <c r="Z3964" s="2" t="s">
        <v>84</v>
      </c>
      <c r="AA3964" s="2">
        <v>756</v>
      </c>
      <c r="AB3964" s="2" t="s">
        <v>81</v>
      </c>
      <c r="AC3964" s="2" t="s">
        <v>84</v>
      </c>
      <c r="AD3964" s="2">
        <v>756</v>
      </c>
      <c r="AE3964" s="2" t="s">
        <v>81</v>
      </c>
      <c r="AF3964" s="2" t="s">
        <v>84</v>
      </c>
      <c r="AJ3964" s="2">
        <v>756</v>
      </c>
      <c r="AK3964" s="2" t="s">
        <v>81</v>
      </c>
      <c r="AL3964" s="2" t="s">
        <v>84</v>
      </c>
      <c r="AM3964" s="2">
        <v>756</v>
      </c>
      <c r="AN3964" s="2" t="s">
        <v>81</v>
      </c>
      <c r="AO3964" s="2" t="s">
        <v>84</v>
      </c>
      <c r="AP3964" s="2">
        <v>756</v>
      </c>
      <c r="AQ3964" s="2" t="s">
        <v>81</v>
      </c>
      <c r="AR3964" s="2" t="s">
        <v>84</v>
      </c>
      <c r="AV3964" s="2">
        <v>756</v>
      </c>
      <c r="AW3964" s="2" t="s">
        <v>81</v>
      </c>
      <c r="AX3964" s="2" t="s">
        <v>84</v>
      </c>
      <c r="AY3964" s="2">
        <v>756</v>
      </c>
      <c r="AZ3964" s="2" t="s">
        <v>81</v>
      </c>
      <c r="BA3964" s="2" t="s">
        <v>84</v>
      </c>
      <c r="BB3964" s="2">
        <v>756</v>
      </c>
      <c r="BC3964" s="2" t="s">
        <v>81</v>
      </c>
      <c r="BD3964" s="2" t="s">
        <v>84</v>
      </c>
      <c r="BE3964" s="23" t="str">
        <f t="shared" si="615"/>
        <v>EMF nein</v>
      </c>
      <c r="BF3964" s="23" t="str">
        <f t="shared" si="616"/>
        <v/>
      </c>
      <c r="BG3964" s="23" t="str">
        <f t="shared" si="617"/>
        <v/>
      </c>
      <c r="BH3964" s="23">
        <f t="shared" si="618"/>
        <v>0</v>
      </c>
      <c r="BO3964" s="2" t="s">
        <v>15793</v>
      </c>
      <c r="BP3964" s="3">
        <v>1</v>
      </c>
      <c r="BQ3964" s="2" t="s">
        <v>15794</v>
      </c>
    </row>
    <row r="3965" spans="1:70" ht="16.149999999999999" customHeight="1" x14ac:dyDescent="0.25">
      <c r="A3965" s="1">
        <v>3966</v>
      </c>
      <c r="B3965" s="2" t="s">
        <v>211</v>
      </c>
      <c r="C3965" s="2" t="s">
        <v>12223</v>
      </c>
      <c r="D3965" s="2" t="s">
        <v>124</v>
      </c>
      <c r="E3965" s="2" t="s">
        <v>15795</v>
      </c>
      <c r="F3965" s="67">
        <v>43704</v>
      </c>
      <c r="G3965" s="3">
        <f t="shared" si="619"/>
        <v>8</v>
      </c>
      <c r="H3965" s="3">
        <f t="shared" si="621"/>
        <v>2019</v>
      </c>
      <c r="I3965" s="92">
        <v>0.57986111111111105</v>
      </c>
      <c r="J3965" s="20">
        <f t="shared" si="614"/>
        <v>13</v>
      </c>
      <c r="K3965" s="5" t="str">
        <f t="shared" si="620"/>
        <v>ja</v>
      </c>
      <c r="L3965" s="5" t="s">
        <v>73</v>
      </c>
      <c r="M3965" s="6" t="s">
        <v>100</v>
      </c>
      <c r="N3965" s="5">
        <v>41</v>
      </c>
      <c r="O3965" s="127" t="s">
        <v>75</v>
      </c>
      <c r="P3965" s="127" t="s">
        <v>15796</v>
      </c>
      <c r="R3965" s="6" t="s">
        <v>77</v>
      </c>
      <c r="T3965" s="6" t="s">
        <v>80</v>
      </c>
      <c r="U3965" s="2" t="s">
        <v>74</v>
      </c>
      <c r="X3965" s="2">
        <v>779</v>
      </c>
      <c r="Y3965" s="2" t="s">
        <v>81</v>
      </c>
      <c r="Z3965" s="2" t="s">
        <v>168</v>
      </c>
      <c r="AA3965" s="2">
        <v>779</v>
      </c>
      <c r="AB3965" s="2" t="s">
        <v>81</v>
      </c>
      <c r="AC3965" s="2" t="s">
        <v>168</v>
      </c>
      <c r="AD3965" s="2">
        <v>779</v>
      </c>
      <c r="AE3965" s="2" t="s">
        <v>83</v>
      </c>
      <c r="AF3965" s="2" t="s">
        <v>168</v>
      </c>
      <c r="AJ3965" s="2">
        <v>831</v>
      </c>
      <c r="AK3965" s="2" t="s">
        <v>81</v>
      </c>
      <c r="AL3965" s="2" t="s">
        <v>168</v>
      </c>
      <c r="AM3965" s="2">
        <v>1280</v>
      </c>
      <c r="AN3965" s="2" t="s">
        <v>81</v>
      </c>
      <c r="AO3965" s="2" t="s">
        <v>161</v>
      </c>
      <c r="AP3965" s="2">
        <v>831</v>
      </c>
      <c r="AQ3965" s="2" t="s">
        <v>83</v>
      </c>
      <c r="AR3965" s="2" t="s">
        <v>168</v>
      </c>
      <c r="AV3965" s="2">
        <v>1280</v>
      </c>
      <c r="AW3965" s="2" t="s">
        <v>81</v>
      </c>
      <c r="AX3965" s="2" t="s">
        <v>161</v>
      </c>
      <c r="AY3965" s="2">
        <v>1280</v>
      </c>
      <c r="AZ3965" s="2" t="s">
        <v>81</v>
      </c>
      <c r="BA3965" s="2" t="s">
        <v>161</v>
      </c>
      <c r="BB3965" s="2">
        <v>1280</v>
      </c>
      <c r="BC3965" s="2" t="s">
        <v>83</v>
      </c>
      <c r="BD3965" s="2" t="s">
        <v>161</v>
      </c>
      <c r="BE3965" s="23" t="str">
        <f t="shared" si="615"/>
        <v>EMF nein</v>
      </c>
      <c r="BF3965" s="23" t="str">
        <f t="shared" si="616"/>
        <v/>
      </c>
      <c r="BG3965" s="23" t="str">
        <f t="shared" si="617"/>
        <v/>
      </c>
      <c r="BH3965" s="23">
        <f t="shared" si="618"/>
        <v>0</v>
      </c>
      <c r="BO3965" s="2" t="s">
        <v>15797</v>
      </c>
      <c r="BP3965" s="3">
        <v>1</v>
      </c>
      <c r="BQ3965" s="2" t="s">
        <v>15798</v>
      </c>
    </row>
    <row r="3966" spans="1:70" ht="16.149999999999999" customHeight="1" x14ac:dyDescent="0.25">
      <c r="A3966" s="93">
        <v>3967</v>
      </c>
      <c r="B3966" s="2" t="s">
        <v>211</v>
      </c>
      <c r="C3966" s="2" t="s">
        <v>625</v>
      </c>
      <c r="D3966" s="2" t="s">
        <v>371</v>
      </c>
      <c r="E3966" s="2" t="s">
        <v>14999</v>
      </c>
      <c r="F3966" s="67">
        <v>43705</v>
      </c>
      <c r="G3966" s="3">
        <f t="shared" si="619"/>
        <v>8</v>
      </c>
      <c r="H3966" s="3">
        <f t="shared" si="621"/>
        <v>2019</v>
      </c>
      <c r="I3966" s="92">
        <v>0.85416666666666696</v>
      </c>
      <c r="J3966" s="20">
        <f t="shared" si="614"/>
        <v>20</v>
      </c>
      <c r="K3966" s="5" t="str">
        <f t="shared" si="620"/>
        <v>ja</v>
      </c>
      <c r="L3966" s="5" t="s">
        <v>91</v>
      </c>
      <c r="M3966" s="6" t="s">
        <v>74</v>
      </c>
      <c r="O3966" s="127" t="s">
        <v>5139</v>
      </c>
      <c r="P3966" s="127" t="s">
        <v>15799</v>
      </c>
      <c r="R3966" s="6" t="s">
        <v>77</v>
      </c>
      <c r="T3966" s="6" t="s">
        <v>80</v>
      </c>
      <c r="X3966" s="2">
        <v>924</v>
      </c>
      <c r="Y3966" s="2" t="s">
        <v>81</v>
      </c>
      <c r="Z3966" s="2" t="s">
        <v>84</v>
      </c>
      <c r="AA3966" s="2">
        <v>924</v>
      </c>
      <c r="AB3966" s="2" t="s">
        <v>81</v>
      </c>
      <c r="AC3966" s="2" t="s">
        <v>84</v>
      </c>
      <c r="AD3966" s="2">
        <v>924</v>
      </c>
      <c r="AE3966" s="2" t="s">
        <v>81</v>
      </c>
      <c r="AF3966" s="2" t="s">
        <v>84</v>
      </c>
      <c r="AJ3966" s="2">
        <v>1000</v>
      </c>
      <c r="AK3966" s="2" t="s">
        <v>81</v>
      </c>
      <c r="AL3966" s="2" t="s">
        <v>84</v>
      </c>
      <c r="AP3966" s="2">
        <v>1000</v>
      </c>
      <c r="AQ3966" s="2" t="s">
        <v>81</v>
      </c>
      <c r="AR3966" s="2" t="s">
        <v>84</v>
      </c>
      <c r="BE3966" s="23" t="str">
        <f t="shared" si="615"/>
        <v>EMF nein</v>
      </c>
      <c r="BF3966" s="23" t="str">
        <f t="shared" si="616"/>
        <v/>
      </c>
      <c r="BG3966" s="23" t="str">
        <f t="shared" si="617"/>
        <v/>
      </c>
      <c r="BH3966" s="23">
        <f t="shared" si="618"/>
        <v>0</v>
      </c>
      <c r="BO3966" s="2" t="s">
        <v>15800</v>
      </c>
      <c r="BP3966" s="3">
        <v>1</v>
      </c>
      <c r="BQ3966" s="2" t="s">
        <v>15801</v>
      </c>
    </row>
    <row r="3967" spans="1:70" ht="16.149999999999999" customHeight="1" x14ac:dyDescent="0.25">
      <c r="A3967" s="93">
        <v>3968</v>
      </c>
      <c r="B3967" s="17" t="s">
        <v>211</v>
      </c>
      <c r="C3967" s="17" t="s">
        <v>1983</v>
      </c>
      <c r="D3967" s="2" t="s">
        <v>124</v>
      </c>
      <c r="E3967" s="17" t="s">
        <v>4875</v>
      </c>
      <c r="F3967" s="67">
        <v>43497</v>
      </c>
      <c r="G3967" s="3">
        <f t="shared" si="619"/>
        <v>2</v>
      </c>
      <c r="H3967" s="3">
        <f t="shared" si="621"/>
        <v>2019</v>
      </c>
      <c r="I3967" s="92">
        <v>0.8125</v>
      </c>
      <c r="J3967" s="20">
        <f t="shared" ref="J3967:J4030" si="622">IF(I3967&lt;&gt;"",HOUR(I3967),"")</f>
        <v>19</v>
      </c>
      <c r="K3967" s="5" t="str">
        <f t="shared" si="620"/>
        <v>ja</v>
      </c>
      <c r="L3967" s="5" t="s">
        <v>73</v>
      </c>
      <c r="M3967" s="6" t="s">
        <v>208</v>
      </c>
      <c r="N3967" s="5">
        <v>67</v>
      </c>
      <c r="O3967" s="127" t="s">
        <v>126</v>
      </c>
      <c r="P3967" s="127" t="s">
        <v>15802</v>
      </c>
      <c r="R3967" s="6" t="s">
        <v>464</v>
      </c>
      <c r="T3967" s="6" t="s">
        <v>202</v>
      </c>
      <c r="U3967" s="2" t="s">
        <v>74</v>
      </c>
      <c r="X3967" s="2">
        <v>755</v>
      </c>
      <c r="Y3967" s="2" t="s">
        <v>81</v>
      </c>
      <c r="Z3967" s="2" t="s">
        <v>82</v>
      </c>
      <c r="AA3967" s="2">
        <v>755</v>
      </c>
      <c r="AB3967" s="2" t="s">
        <v>81</v>
      </c>
      <c r="AC3967" s="2" t="s">
        <v>82</v>
      </c>
      <c r="AD3967" s="2">
        <v>755</v>
      </c>
      <c r="AE3967" s="2" t="s">
        <v>81</v>
      </c>
      <c r="AF3967" s="2" t="s">
        <v>82</v>
      </c>
      <c r="AJ3967" s="2">
        <v>738</v>
      </c>
      <c r="AK3967" s="2" t="s">
        <v>83</v>
      </c>
      <c r="AL3967" s="2" t="s">
        <v>82</v>
      </c>
      <c r="AM3967" s="2">
        <v>738</v>
      </c>
      <c r="AN3967" s="2" t="s">
        <v>81</v>
      </c>
      <c r="AO3967" s="2" t="s">
        <v>82</v>
      </c>
      <c r="AP3967" s="2">
        <v>738</v>
      </c>
      <c r="AQ3967" s="2" t="s">
        <v>81</v>
      </c>
      <c r="AR3967" s="2" t="s">
        <v>82</v>
      </c>
      <c r="AV3967" s="2">
        <v>957</v>
      </c>
      <c r="AW3967" s="2" t="s">
        <v>81</v>
      </c>
      <c r="AX3967" s="2" t="s">
        <v>13684</v>
      </c>
      <c r="AY3967" s="2">
        <v>957</v>
      </c>
      <c r="AZ3967" s="2" t="s">
        <v>94</v>
      </c>
      <c r="BA3967" s="2" t="s">
        <v>82</v>
      </c>
      <c r="BB3967" s="2">
        <v>957</v>
      </c>
      <c r="BC3967" s="2" t="s">
        <v>81</v>
      </c>
      <c r="BD3967" s="2" t="s">
        <v>82</v>
      </c>
      <c r="BE3967" s="23" t="str">
        <f t="shared" si="615"/>
        <v>EMF ja</v>
      </c>
      <c r="BF3967" s="23">
        <f t="shared" si="616"/>
        <v>30</v>
      </c>
      <c r="BG3967" s="23" t="str">
        <f t="shared" si="617"/>
        <v>&lt;100m</v>
      </c>
      <c r="BH3967" s="23">
        <f t="shared" si="618"/>
        <v>1</v>
      </c>
      <c r="BM3967" s="2" t="s">
        <v>162</v>
      </c>
      <c r="BN3967" s="2">
        <v>30</v>
      </c>
      <c r="BO3967" s="2" t="s">
        <v>15803</v>
      </c>
      <c r="BP3967" s="3">
        <v>1</v>
      </c>
      <c r="BQ3967" s="2" t="s">
        <v>15804</v>
      </c>
    </row>
    <row r="3968" spans="1:70" ht="16.149999999999999" customHeight="1" x14ac:dyDescent="0.25">
      <c r="A3968" s="1">
        <v>3969</v>
      </c>
      <c r="B3968" s="2" t="s">
        <v>15805</v>
      </c>
      <c r="C3968" s="2" t="s">
        <v>3047</v>
      </c>
      <c r="D3968" s="2" t="s">
        <v>158</v>
      </c>
      <c r="E3968" s="2" t="s">
        <v>15806</v>
      </c>
      <c r="F3968" s="67">
        <v>43744</v>
      </c>
      <c r="G3968" s="3">
        <f t="shared" si="619"/>
        <v>10</v>
      </c>
      <c r="H3968" s="3">
        <f t="shared" si="621"/>
        <v>2019</v>
      </c>
      <c r="I3968" s="92">
        <v>0.86111111111111105</v>
      </c>
      <c r="J3968" s="20">
        <f t="shared" si="622"/>
        <v>20</v>
      </c>
      <c r="K3968" s="5" t="str">
        <f t="shared" si="620"/>
        <v>ja</v>
      </c>
      <c r="M3968" s="6" t="s">
        <v>74</v>
      </c>
      <c r="O3968" s="127" t="s">
        <v>75</v>
      </c>
      <c r="P3968" s="127" t="s">
        <v>15807</v>
      </c>
      <c r="R3968" s="6" t="s">
        <v>789</v>
      </c>
      <c r="T3968" s="6" t="s">
        <v>80</v>
      </c>
      <c r="U3968" s="2" t="s">
        <v>74</v>
      </c>
      <c r="V3968" s="2" t="s">
        <v>80</v>
      </c>
      <c r="X3968" s="2">
        <v>190</v>
      </c>
      <c r="Y3968" s="2" t="s">
        <v>83</v>
      </c>
      <c r="Z3968" s="2" t="s">
        <v>82</v>
      </c>
      <c r="AA3968" s="2">
        <v>190</v>
      </c>
      <c r="AB3968" s="2" t="s">
        <v>81</v>
      </c>
      <c r="AC3968" s="2" t="s">
        <v>13684</v>
      </c>
      <c r="AD3968" s="2">
        <v>190</v>
      </c>
      <c r="AE3968" s="2" t="s">
        <v>83</v>
      </c>
      <c r="AF3968" s="2" t="s">
        <v>82</v>
      </c>
      <c r="AG3968" s="2">
        <v>190</v>
      </c>
      <c r="AH3968" s="2" t="s">
        <v>83</v>
      </c>
      <c r="AI3968" s="2" t="s">
        <v>82</v>
      </c>
      <c r="AJ3968" s="93" t="s">
        <v>109</v>
      </c>
      <c r="AK3968" s="93" t="s">
        <v>109</v>
      </c>
      <c r="AL3968" s="93" t="s">
        <v>109</v>
      </c>
      <c r="AV3968" s="2">
        <v>814</v>
      </c>
      <c r="AW3968" s="2" t="s">
        <v>81</v>
      </c>
      <c r="AX3968" s="2" t="s">
        <v>161</v>
      </c>
      <c r="AY3968" s="2">
        <v>814</v>
      </c>
      <c r="AZ3968" s="2" t="s">
        <v>81</v>
      </c>
      <c r="BA3968" s="2" t="s">
        <v>161</v>
      </c>
      <c r="BB3968" s="2">
        <v>814</v>
      </c>
      <c r="BC3968" s="2" t="s">
        <v>83</v>
      </c>
      <c r="BD3968" s="2" t="s">
        <v>161</v>
      </c>
      <c r="BE3968" s="23" t="str">
        <f t="shared" si="615"/>
        <v>EMF ja</v>
      </c>
      <c r="BF3968" s="23">
        <f t="shared" si="616"/>
        <v>280</v>
      </c>
      <c r="BG3968" s="23" t="str">
        <f t="shared" si="617"/>
        <v>100-499m</v>
      </c>
      <c r="BH3968" s="23">
        <f t="shared" si="618"/>
        <v>1</v>
      </c>
      <c r="BI3968" s="2" t="s">
        <v>162</v>
      </c>
      <c r="BJ3968" s="2">
        <v>280</v>
      </c>
      <c r="BO3968" s="2" t="s">
        <v>15808</v>
      </c>
      <c r="BP3968" s="3">
        <v>1</v>
      </c>
      <c r="BQ3968" s="2" t="s">
        <v>15809</v>
      </c>
    </row>
    <row r="3969" spans="1:69" ht="16.149999999999999" customHeight="1" x14ac:dyDescent="0.25">
      <c r="A3969" s="1">
        <v>3970</v>
      </c>
      <c r="B3969" s="2" t="s">
        <v>211</v>
      </c>
      <c r="C3969" s="2" t="s">
        <v>15810</v>
      </c>
      <c r="D3969" s="2" t="s">
        <v>158</v>
      </c>
      <c r="E3969" s="2" t="s">
        <v>15811</v>
      </c>
      <c r="F3969" s="67">
        <v>43576</v>
      </c>
      <c r="G3969" s="3">
        <f t="shared" si="619"/>
        <v>4</v>
      </c>
      <c r="H3969" s="3">
        <f t="shared" si="621"/>
        <v>2019</v>
      </c>
      <c r="I3969" s="92">
        <v>0.60416666666666696</v>
      </c>
      <c r="J3969" s="20">
        <f t="shared" si="622"/>
        <v>14</v>
      </c>
      <c r="K3969" s="5" t="str">
        <f t="shared" si="620"/>
        <v>ja</v>
      </c>
      <c r="L3969" s="5" t="s">
        <v>73</v>
      </c>
      <c r="M3969" s="6" t="s">
        <v>115</v>
      </c>
      <c r="O3969" s="127" t="s">
        <v>126</v>
      </c>
      <c r="P3969" s="127" t="s">
        <v>15812</v>
      </c>
      <c r="R3969" s="6" t="s">
        <v>77</v>
      </c>
      <c r="T3969" s="6" t="s">
        <v>80</v>
      </c>
      <c r="U3969" s="2" t="s">
        <v>100</v>
      </c>
      <c r="X3969" s="2">
        <v>880</v>
      </c>
      <c r="Y3969" s="2" t="s">
        <v>81</v>
      </c>
      <c r="Z3969" s="2" t="s">
        <v>168</v>
      </c>
      <c r="AA3969" s="2">
        <v>880</v>
      </c>
      <c r="AB3969" s="2" t="s">
        <v>81</v>
      </c>
      <c r="AC3969" s="2" t="s">
        <v>168</v>
      </c>
      <c r="AD3969" s="2">
        <v>880</v>
      </c>
      <c r="AE3969" s="2" t="s">
        <v>83</v>
      </c>
      <c r="AF3969" s="2" t="s">
        <v>168</v>
      </c>
      <c r="AJ3969" s="2">
        <v>880</v>
      </c>
      <c r="AK3969" s="2" t="s">
        <v>81</v>
      </c>
      <c r="AL3969" s="2" t="s">
        <v>168</v>
      </c>
      <c r="AM3969" s="2">
        <v>880</v>
      </c>
      <c r="AN3969" s="2" t="s">
        <v>81</v>
      </c>
      <c r="AO3969" s="2" t="s">
        <v>168</v>
      </c>
      <c r="AP3969" s="2">
        <v>880</v>
      </c>
      <c r="AQ3969" s="2" t="s">
        <v>83</v>
      </c>
      <c r="AR3969" s="2" t="s">
        <v>168</v>
      </c>
      <c r="BE3969" s="23" t="str">
        <f t="shared" si="615"/>
        <v>EMF nein</v>
      </c>
      <c r="BF3969" s="23" t="str">
        <f t="shared" si="616"/>
        <v/>
      </c>
      <c r="BG3969" s="23" t="str">
        <f t="shared" si="617"/>
        <v/>
      </c>
      <c r="BH3969" s="23">
        <f t="shared" si="618"/>
        <v>0</v>
      </c>
      <c r="BO3969" s="2" t="s">
        <v>15813</v>
      </c>
      <c r="BP3969" s="3">
        <v>1</v>
      </c>
      <c r="BQ3969" s="2" t="s">
        <v>15814</v>
      </c>
    </row>
    <row r="3970" spans="1:69" ht="16.149999999999999" customHeight="1" x14ac:dyDescent="0.25">
      <c r="A3970" s="1">
        <v>3971</v>
      </c>
      <c r="B3970" s="2" t="s">
        <v>211</v>
      </c>
      <c r="C3970" s="2" t="s">
        <v>3918</v>
      </c>
      <c r="D3970" s="2" t="s">
        <v>364</v>
      </c>
      <c r="E3970" s="2" t="s">
        <v>15815</v>
      </c>
      <c r="F3970" s="67">
        <v>43697</v>
      </c>
      <c r="G3970" s="3">
        <f t="shared" si="619"/>
        <v>8</v>
      </c>
      <c r="H3970" s="3">
        <f t="shared" si="621"/>
        <v>2019</v>
      </c>
      <c r="I3970" s="92">
        <v>0.70138888888888895</v>
      </c>
      <c r="J3970" s="20">
        <f t="shared" si="622"/>
        <v>16</v>
      </c>
      <c r="K3970" s="5" t="str">
        <f t="shared" si="620"/>
        <v>ja</v>
      </c>
      <c r="L3970" s="5" t="s">
        <v>91</v>
      </c>
      <c r="M3970" s="6" t="s">
        <v>74</v>
      </c>
      <c r="N3970" s="5">
        <v>59</v>
      </c>
      <c r="O3970" s="127" t="s">
        <v>5139</v>
      </c>
      <c r="P3970" s="127" t="s">
        <v>3768</v>
      </c>
      <c r="R3970" s="6" t="s">
        <v>335</v>
      </c>
      <c r="U3970" s="2" t="s">
        <v>115</v>
      </c>
      <c r="V3970" s="2" t="s">
        <v>80</v>
      </c>
      <c r="BE3970" s="23" t="str">
        <f t="shared" si="615"/>
        <v>EMF nein</v>
      </c>
      <c r="BF3970" s="23" t="str">
        <f t="shared" si="616"/>
        <v/>
      </c>
      <c r="BG3970" s="23" t="str">
        <f t="shared" si="617"/>
        <v/>
      </c>
      <c r="BH3970" s="23">
        <f t="shared" si="618"/>
        <v>0</v>
      </c>
      <c r="BO3970" s="2" t="s">
        <v>15816</v>
      </c>
      <c r="BP3970" s="3">
        <v>1</v>
      </c>
      <c r="BQ3970" s="2" t="s">
        <v>15817</v>
      </c>
    </row>
    <row r="3971" spans="1:69" ht="16.149999999999999" customHeight="1" x14ac:dyDescent="0.25">
      <c r="A3971" s="1">
        <v>3972</v>
      </c>
      <c r="B3971" s="2" t="s">
        <v>211</v>
      </c>
      <c r="C3971" s="2" t="s">
        <v>3129</v>
      </c>
      <c r="D3971" s="2" t="s">
        <v>3859</v>
      </c>
      <c r="E3971" s="2" t="s">
        <v>15818</v>
      </c>
      <c r="F3971" s="67">
        <v>43707</v>
      </c>
      <c r="G3971" s="3">
        <f t="shared" si="619"/>
        <v>8</v>
      </c>
      <c r="H3971" s="3">
        <f t="shared" si="621"/>
        <v>2019</v>
      </c>
      <c r="I3971" s="92">
        <v>0.71180555555555503</v>
      </c>
      <c r="J3971" s="20">
        <f t="shared" si="622"/>
        <v>17</v>
      </c>
      <c r="K3971" s="5" t="str">
        <f t="shared" si="620"/>
        <v>ja</v>
      </c>
      <c r="L3971" s="5" t="s">
        <v>73</v>
      </c>
      <c r="M3971" s="6" t="s">
        <v>74</v>
      </c>
      <c r="O3971" s="127" t="s">
        <v>126</v>
      </c>
      <c r="P3971" s="127" t="s">
        <v>15819</v>
      </c>
      <c r="R3971" s="6" t="s">
        <v>77</v>
      </c>
      <c r="T3971" s="6" t="s">
        <v>80</v>
      </c>
      <c r="U3971" s="2" t="s">
        <v>74</v>
      </c>
      <c r="V3971" s="2" t="s">
        <v>80</v>
      </c>
      <c r="X3971" s="2">
        <v>80</v>
      </c>
      <c r="Y3971" s="2" t="s">
        <v>81</v>
      </c>
      <c r="Z3971" s="2" t="s">
        <v>168</v>
      </c>
      <c r="AA3971" s="2">
        <v>80</v>
      </c>
      <c r="AB3971" s="2" t="s">
        <v>81</v>
      </c>
      <c r="AC3971" s="2" t="s">
        <v>168</v>
      </c>
      <c r="AD3971" s="2">
        <v>80</v>
      </c>
      <c r="AE3971" s="2" t="s">
        <v>81</v>
      </c>
      <c r="AF3971" s="2" t="s">
        <v>168</v>
      </c>
      <c r="BE3971" s="23" t="str">
        <f t="shared" si="615"/>
        <v>EMF ja</v>
      </c>
      <c r="BF3971" s="23">
        <f t="shared" ref="BF3971:BF4034" si="623">IF(SUM(BJ3971,BL3971,BN3971)=0,"",MIN(BJ3971,BL3971,BN3971))</f>
        <v>120</v>
      </c>
      <c r="BG3971" s="23" t="str">
        <f t="shared" ref="BG3971:BG4034" si="624">IF(BF3971="","",IF(BF3971&lt;100,"&lt;100m",IF(AND(BF3971&gt;99, BF3971&lt;500),"100-499m",IF(BF3971&gt;499,"500+m",""))))</f>
        <v>100-499m</v>
      </c>
      <c r="BH3971" s="23">
        <f t="shared" si="618"/>
        <v>1</v>
      </c>
      <c r="BI3971" s="2" t="s">
        <v>162</v>
      </c>
      <c r="BJ3971" s="2">
        <v>120</v>
      </c>
      <c r="BO3971" s="2" t="s">
        <v>15820</v>
      </c>
      <c r="BP3971" s="3">
        <v>1</v>
      </c>
      <c r="BQ3971" s="2" t="s">
        <v>15821</v>
      </c>
    </row>
    <row r="3972" spans="1:69" ht="16.149999999999999" customHeight="1" x14ac:dyDescent="0.25">
      <c r="A3972" s="1">
        <v>3973</v>
      </c>
      <c r="B3972" s="2" t="s">
        <v>211</v>
      </c>
      <c r="C3972" s="2" t="s">
        <v>3241</v>
      </c>
      <c r="D3972" s="2" t="s">
        <v>124</v>
      </c>
      <c r="E3972" s="2" t="s">
        <v>5782</v>
      </c>
      <c r="F3972" s="67">
        <v>43703</v>
      </c>
      <c r="G3972" s="3">
        <f t="shared" si="619"/>
        <v>8</v>
      </c>
      <c r="H3972" s="3">
        <f t="shared" si="621"/>
        <v>2019</v>
      </c>
      <c r="I3972" s="92">
        <v>0.72569444444444398</v>
      </c>
      <c r="J3972" s="20">
        <f t="shared" si="622"/>
        <v>17</v>
      </c>
      <c r="K3972" s="5" t="str">
        <f t="shared" si="620"/>
        <v>ja</v>
      </c>
      <c r="L3972" s="5" t="s">
        <v>73</v>
      </c>
      <c r="M3972" s="6" t="s">
        <v>115</v>
      </c>
      <c r="N3972" s="5">
        <v>16</v>
      </c>
      <c r="O3972" s="127" t="s">
        <v>126</v>
      </c>
      <c r="P3972" s="127" t="s">
        <v>15822</v>
      </c>
      <c r="R3972" s="6" t="s">
        <v>77</v>
      </c>
      <c r="T3972" s="6" t="s">
        <v>80</v>
      </c>
      <c r="U3972" s="2" t="s">
        <v>74</v>
      </c>
      <c r="BE3972" s="23" t="str">
        <f t="shared" si="615"/>
        <v>EMF ja</v>
      </c>
      <c r="BF3972" s="23">
        <f t="shared" si="623"/>
        <v>1</v>
      </c>
      <c r="BG3972" s="23" t="str">
        <f t="shared" si="624"/>
        <v>&lt;100m</v>
      </c>
      <c r="BH3972" s="23">
        <f t="shared" si="618"/>
        <v>2</v>
      </c>
      <c r="BI3972" s="2" t="s">
        <v>162</v>
      </c>
      <c r="BJ3972" s="2">
        <v>30</v>
      </c>
      <c r="BM3972" s="2" t="s">
        <v>162</v>
      </c>
      <c r="BN3972" s="2">
        <v>1</v>
      </c>
      <c r="BO3972" s="2" t="s">
        <v>15823</v>
      </c>
      <c r="BP3972" s="3">
        <v>1</v>
      </c>
      <c r="BQ3972" s="2" t="s">
        <v>15824</v>
      </c>
    </row>
    <row r="3973" spans="1:69" ht="16.149999999999999" customHeight="1" x14ac:dyDescent="0.25">
      <c r="A3973" s="1">
        <v>3974</v>
      </c>
      <c r="B3973" s="2" t="s">
        <v>87</v>
      </c>
      <c r="C3973" s="2" t="s">
        <v>13182</v>
      </c>
      <c r="D3973" s="2" t="s">
        <v>124</v>
      </c>
      <c r="E3973" s="48" t="s">
        <v>10965</v>
      </c>
      <c r="F3973" s="67">
        <v>43708</v>
      </c>
      <c r="G3973" s="3">
        <f t="shared" si="619"/>
        <v>8</v>
      </c>
      <c r="H3973" s="3">
        <f t="shared" si="621"/>
        <v>2019</v>
      </c>
      <c r="I3973" s="92">
        <v>0.375</v>
      </c>
      <c r="J3973" s="20">
        <f t="shared" si="622"/>
        <v>9</v>
      </c>
      <c r="K3973" s="5" t="str">
        <f t="shared" si="620"/>
        <v>ja</v>
      </c>
      <c r="L3973" s="5" t="s">
        <v>91</v>
      </c>
      <c r="M3973" s="6" t="s">
        <v>74</v>
      </c>
      <c r="N3973" s="5">
        <v>73</v>
      </c>
      <c r="O3973" s="127" t="s">
        <v>75</v>
      </c>
      <c r="P3973" s="127" t="s">
        <v>15825</v>
      </c>
      <c r="R3973" s="6" t="s">
        <v>77</v>
      </c>
      <c r="U3973" s="2" t="s">
        <v>100</v>
      </c>
      <c r="V3973" s="2" t="s">
        <v>80</v>
      </c>
      <c r="W3973" s="2" t="s">
        <v>109</v>
      </c>
      <c r="X3973" s="2">
        <v>900</v>
      </c>
      <c r="Y3973" s="2" t="s">
        <v>81</v>
      </c>
      <c r="Z3973" s="2" t="s">
        <v>168</v>
      </c>
      <c r="AA3973" s="2">
        <v>900</v>
      </c>
      <c r="AB3973" s="2" t="s">
        <v>81</v>
      </c>
      <c r="AC3973" s="2" t="s">
        <v>168</v>
      </c>
      <c r="AD3973" s="2">
        <v>900</v>
      </c>
      <c r="AE3973" s="2" t="s">
        <v>81</v>
      </c>
      <c r="AF3973" s="2" t="s">
        <v>168</v>
      </c>
      <c r="BE3973" s="23" t="str">
        <f t="shared" si="615"/>
        <v>EMF nein</v>
      </c>
      <c r="BF3973" s="23" t="str">
        <f t="shared" si="623"/>
        <v/>
      </c>
      <c r="BG3973" s="23" t="str">
        <f t="shared" si="624"/>
        <v/>
      </c>
      <c r="BH3973" s="23">
        <f t="shared" si="618"/>
        <v>0</v>
      </c>
      <c r="BO3973" s="2" t="s">
        <v>15826</v>
      </c>
      <c r="BP3973" s="3">
        <v>1</v>
      </c>
      <c r="BQ3973" s="2" t="s">
        <v>15827</v>
      </c>
    </row>
    <row r="3974" spans="1:69" ht="16.149999999999999" customHeight="1" x14ac:dyDescent="0.25">
      <c r="A3974" s="93">
        <v>3975</v>
      </c>
      <c r="B3974" s="2" t="s">
        <v>211</v>
      </c>
      <c r="C3974" s="2" t="s">
        <v>1674</v>
      </c>
      <c r="D3974" s="2" t="s">
        <v>124</v>
      </c>
      <c r="E3974" s="2" t="s">
        <v>6710</v>
      </c>
      <c r="F3974" s="67">
        <v>43708</v>
      </c>
      <c r="G3974" s="3">
        <f t="shared" si="619"/>
        <v>8</v>
      </c>
      <c r="H3974" s="3">
        <f t="shared" si="621"/>
        <v>2019</v>
      </c>
      <c r="I3974" s="92">
        <v>0.27708333333333302</v>
      </c>
      <c r="J3974" s="20">
        <f t="shared" si="622"/>
        <v>6</v>
      </c>
      <c r="K3974" s="5" t="str">
        <f t="shared" si="620"/>
        <v>ja</v>
      </c>
      <c r="L3974" s="5" t="s">
        <v>91</v>
      </c>
      <c r="M3974" s="6" t="s">
        <v>74</v>
      </c>
      <c r="N3974" s="5">
        <v>29</v>
      </c>
      <c r="O3974" s="127" t="s">
        <v>5139</v>
      </c>
      <c r="P3974" s="127" t="s">
        <v>15828</v>
      </c>
      <c r="R3974" s="6" t="s">
        <v>77</v>
      </c>
      <c r="S3974" s="2" t="s">
        <v>190</v>
      </c>
      <c r="U3974" s="2" t="s">
        <v>208</v>
      </c>
      <c r="V3974" s="2" t="s">
        <v>80</v>
      </c>
      <c r="X3974" s="2">
        <v>263</v>
      </c>
      <c r="Y3974" s="2" t="s">
        <v>81</v>
      </c>
      <c r="Z3974" s="2" t="s">
        <v>84</v>
      </c>
      <c r="AA3974" s="2">
        <v>263</v>
      </c>
      <c r="AB3974" s="2" t="s">
        <v>81</v>
      </c>
      <c r="AC3974" s="2" t="s">
        <v>84</v>
      </c>
      <c r="AD3974" s="2">
        <v>263</v>
      </c>
      <c r="AE3974" s="2" t="s">
        <v>81</v>
      </c>
      <c r="AF3974" s="2" t="s">
        <v>84</v>
      </c>
      <c r="AJ3974" s="2">
        <v>397</v>
      </c>
      <c r="AK3974" s="2" t="s">
        <v>81</v>
      </c>
      <c r="AL3974" s="2" t="s">
        <v>82</v>
      </c>
      <c r="AM3974" s="2">
        <v>397</v>
      </c>
      <c r="AN3974" s="2" t="s">
        <v>81</v>
      </c>
      <c r="AO3974" s="2" t="s">
        <v>82</v>
      </c>
      <c r="AP3974" s="2">
        <v>397</v>
      </c>
      <c r="AQ3974" s="2" t="s">
        <v>81</v>
      </c>
      <c r="AR3974" s="2" t="s">
        <v>82</v>
      </c>
      <c r="AV3974" s="2">
        <v>417</v>
      </c>
      <c r="AW3974" s="2" t="s">
        <v>81</v>
      </c>
      <c r="AX3974" s="2" t="s">
        <v>168</v>
      </c>
      <c r="AY3974" s="2">
        <v>417</v>
      </c>
      <c r="AZ3974" s="2" t="s">
        <v>81</v>
      </c>
      <c r="BA3974" s="2" t="s">
        <v>168</v>
      </c>
      <c r="BB3974" s="2">
        <v>417</v>
      </c>
      <c r="BC3974" s="2" t="s">
        <v>81</v>
      </c>
      <c r="BD3974" s="2" t="s">
        <v>168</v>
      </c>
      <c r="BE3974" s="23" t="str">
        <f t="shared" si="615"/>
        <v>EMF nein</v>
      </c>
      <c r="BF3974" s="23" t="str">
        <f t="shared" si="623"/>
        <v/>
      </c>
      <c r="BG3974" s="23" t="str">
        <f t="shared" si="624"/>
        <v/>
      </c>
      <c r="BH3974" s="23">
        <f t="shared" si="618"/>
        <v>0</v>
      </c>
      <c r="BJ3974" s="2" t="s">
        <v>109</v>
      </c>
      <c r="BO3974" s="2" t="s">
        <v>15829</v>
      </c>
      <c r="BP3974" s="3">
        <v>1</v>
      </c>
      <c r="BQ3974" s="2" t="s">
        <v>15830</v>
      </c>
    </row>
    <row r="3975" spans="1:69" ht="16.149999999999999" customHeight="1" x14ac:dyDescent="0.25">
      <c r="A3975" s="93">
        <v>3976</v>
      </c>
      <c r="B3975" s="2" t="s">
        <v>211</v>
      </c>
      <c r="C3975" s="2" t="s">
        <v>15831</v>
      </c>
      <c r="D3975" s="2" t="s">
        <v>124</v>
      </c>
      <c r="E3975" s="2" t="s">
        <v>15832</v>
      </c>
      <c r="F3975" s="67">
        <v>43708</v>
      </c>
      <c r="G3975" s="3">
        <f t="shared" si="619"/>
        <v>8</v>
      </c>
      <c r="H3975" s="3">
        <f t="shared" si="621"/>
        <v>2019</v>
      </c>
      <c r="I3975" s="92">
        <v>0.92013888888888895</v>
      </c>
      <c r="J3975" s="20">
        <f t="shared" si="622"/>
        <v>22</v>
      </c>
      <c r="K3975" s="5" t="str">
        <f t="shared" si="620"/>
        <v>ja</v>
      </c>
      <c r="L3975" s="5" t="s">
        <v>91</v>
      </c>
      <c r="M3975" s="6" t="s">
        <v>74</v>
      </c>
      <c r="N3975" s="5">
        <v>19</v>
      </c>
      <c r="O3975" s="127" t="s">
        <v>126</v>
      </c>
      <c r="P3975" s="127" t="s">
        <v>11285</v>
      </c>
      <c r="R3975" s="6" t="s">
        <v>77</v>
      </c>
      <c r="T3975" s="6" t="s">
        <v>80</v>
      </c>
      <c r="U3975" s="2" t="s">
        <v>74</v>
      </c>
      <c r="V3975" s="5" t="s">
        <v>80</v>
      </c>
      <c r="X3975" s="2">
        <v>1450</v>
      </c>
      <c r="Y3975" s="2" t="s">
        <v>81</v>
      </c>
      <c r="Z3975" s="2" t="s">
        <v>84</v>
      </c>
      <c r="AA3975" s="2">
        <v>1450</v>
      </c>
      <c r="AB3975" s="2" t="s">
        <v>81</v>
      </c>
      <c r="AC3975" s="2" t="s">
        <v>84</v>
      </c>
      <c r="AD3975" s="2">
        <v>1450</v>
      </c>
      <c r="AE3975" s="2" t="s">
        <v>83</v>
      </c>
      <c r="AF3975" s="2" t="s">
        <v>84</v>
      </c>
      <c r="BE3975" s="23" t="str">
        <f t="shared" si="615"/>
        <v>EMF nein</v>
      </c>
      <c r="BF3975" s="23" t="str">
        <f t="shared" si="623"/>
        <v/>
      </c>
      <c r="BG3975" s="23" t="str">
        <f t="shared" si="624"/>
        <v/>
      </c>
      <c r="BH3975" s="23">
        <f t="shared" si="618"/>
        <v>0</v>
      </c>
      <c r="BO3975" s="2" t="s">
        <v>15833</v>
      </c>
      <c r="BP3975" s="3">
        <v>1</v>
      </c>
      <c r="BQ3975" s="2" t="s">
        <v>15834</v>
      </c>
    </row>
    <row r="3976" spans="1:69" ht="16.149999999999999" customHeight="1" x14ac:dyDescent="0.25">
      <c r="A3976" s="93">
        <v>3977</v>
      </c>
      <c r="B3976" s="2" t="s">
        <v>211</v>
      </c>
      <c r="C3976" s="2" t="s">
        <v>4026</v>
      </c>
      <c r="D3976" s="2" t="s">
        <v>124</v>
      </c>
      <c r="E3976" s="2" t="s">
        <v>15835</v>
      </c>
      <c r="F3976" s="67">
        <v>43704</v>
      </c>
      <c r="G3976" s="3">
        <f t="shared" si="619"/>
        <v>8</v>
      </c>
      <c r="H3976" s="3">
        <f t="shared" si="621"/>
        <v>2019</v>
      </c>
      <c r="I3976" s="92">
        <v>0.83333333333333304</v>
      </c>
      <c r="J3976" s="20">
        <f t="shared" si="622"/>
        <v>20</v>
      </c>
      <c r="K3976" s="5" t="str">
        <f t="shared" si="620"/>
        <v>ja</v>
      </c>
      <c r="L3976" s="5" t="s">
        <v>91</v>
      </c>
      <c r="M3976" s="6" t="s">
        <v>115</v>
      </c>
      <c r="N3976" s="5">
        <v>50</v>
      </c>
      <c r="O3976" s="127" t="s">
        <v>14154</v>
      </c>
      <c r="P3976" s="127" t="s">
        <v>15836</v>
      </c>
      <c r="R3976" s="6" t="s">
        <v>77</v>
      </c>
      <c r="T3976" s="6" t="s">
        <v>80</v>
      </c>
      <c r="U3976" s="2" t="s">
        <v>2721</v>
      </c>
      <c r="BE3976" s="23" t="str">
        <f t="shared" si="615"/>
        <v>EMF ja</v>
      </c>
      <c r="BF3976" s="23">
        <f t="shared" si="623"/>
        <v>90</v>
      </c>
      <c r="BG3976" s="23" t="str">
        <f t="shared" si="624"/>
        <v>&lt;100m</v>
      </c>
      <c r="BH3976" s="23">
        <f t="shared" si="618"/>
        <v>2</v>
      </c>
      <c r="BI3976" s="2" t="s">
        <v>109</v>
      </c>
      <c r="BJ3976" s="2" t="s">
        <v>109</v>
      </c>
      <c r="BK3976" s="2" t="s">
        <v>162</v>
      </c>
      <c r="BL3976" s="2">
        <v>90</v>
      </c>
      <c r="BO3976" s="2" t="s">
        <v>15837</v>
      </c>
      <c r="BP3976" s="3">
        <v>1</v>
      </c>
      <c r="BQ3976" s="2" t="s">
        <v>15838</v>
      </c>
    </row>
    <row r="3977" spans="1:69" ht="16.149999999999999" customHeight="1" x14ac:dyDescent="0.25">
      <c r="A3977" s="93">
        <v>3978</v>
      </c>
      <c r="B3977" s="2" t="s">
        <v>211</v>
      </c>
      <c r="C3977" s="16" t="s">
        <v>556</v>
      </c>
      <c r="D3977" s="2" t="s">
        <v>124</v>
      </c>
      <c r="E3977" s="2" t="s">
        <v>247</v>
      </c>
      <c r="F3977" s="67">
        <v>43708</v>
      </c>
      <c r="G3977" s="3">
        <f t="shared" si="619"/>
        <v>8</v>
      </c>
      <c r="H3977" s="3">
        <f t="shared" si="621"/>
        <v>2019</v>
      </c>
      <c r="I3977" s="92">
        <v>0.70486111111111105</v>
      </c>
      <c r="J3977" s="20">
        <f t="shared" si="622"/>
        <v>16</v>
      </c>
      <c r="K3977" s="5" t="str">
        <f t="shared" si="620"/>
        <v>ja</v>
      </c>
      <c r="L3977" s="5" t="s">
        <v>91</v>
      </c>
      <c r="M3977" s="6" t="s">
        <v>100</v>
      </c>
      <c r="N3977" s="5">
        <v>17</v>
      </c>
      <c r="O3977" s="127" t="s">
        <v>75</v>
      </c>
      <c r="P3977" s="5" t="s">
        <v>15839</v>
      </c>
      <c r="R3977" s="6" t="s">
        <v>10180</v>
      </c>
      <c r="T3977" s="6" t="s">
        <v>80</v>
      </c>
      <c r="U3977" s="2" t="s">
        <v>74</v>
      </c>
      <c r="BE3977" s="23" t="str">
        <f t="shared" si="615"/>
        <v>EMF ja</v>
      </c>
      <c r="BF3977" s="23" t="str">
        <f t="shared" si="623"/>
        <v/>
      </c>
      <c r="BG3977" s="23" t="str">
        <f t="shared" si="624"/>
        <v/>
      </c>
      <c r="BH3977" s="23">
        <f t="shared" si="618"/>
        <v>1</v>
      </c>
      <c r="BI3977" s="2" t="s">
        <v>109</v>
      </c>
      <c r="BP3977" s="3">
        <v>1</v>
      </c>
      <c r="BQ3977" s="2" t="s">
        <v>15840</v>
      </c>
    </row>
    <row r="3978" spans="1:69" ht="16.149999999999999" customHeight="1" x14ac:dyDescent="0.25">
      <c r="A3978" s="1">
        <v>3979</v>
      </c>
      <c r="B3978" s="2" t="s">
        <v>87</v>
      </c>
      <c r="C3978" s="2" t="s">
        <v>15831</v>
      </c>
      <c r="D3978" s="2" t="s">
        <v>124</v>
      </c>
      <c r="E3978" s="2" t="s">
        <v>15841</v>
      </c>
      <c r="F3978" s="67">
        <v>43709</v>
      </c>
      <c r="G3978" s="3">
        <f t="shared" si="619"/>
        <v>9</v>
      </c>
      <c r="H3978" s="3">
        <f t="shared" si="621"/>
        <v>2019</v>
      </c>
      <c r="I3978" s="92">
        <v>0.70486111111111105</v>
      </c>
      <c r="J3978" s="20">
        <f t="shared" si="622"/>
        <v>16</v>
      </c>
      <c r="K3978" s="5" t="str">
        <f t="shared" si="620"/>
        <v>ja</v>
      </c>
      <c r="L3978" s="5" t="s">
        <v>91</v>
      </c>
      <c r="M3978" s="6" t="s">
        <v>74</v>
      </c>
      <c r="N3978" s="5">
        <v>79</v>
      </c>
      <c r="O3978" s="127" t="s">
        <v>75</v>
      </c>
      <c r="P3978" s="127" t="s">
        <v>15842</v>
      </c>
      <c r="R3978" s="6" t="s">
        <v>77</v>
      </c>
      <c r="U3978" s="2" t="s">
        <v>4938</v>
      </c>
      <c r="V3978" s="2" t="s">
        <v>80</v>
      </c>
      <c r="X3978" s="2">
        <v>269</v>
      </c>
      <c r="Y3978" s="2" t="s">
        <v>81</v>
      </c>
      <c r="Z3978" s="2" t="s">
        <v>82</v>
      </c>
      <c r="AA3978" s="2">
        <v>269</v>
      </c>
      <c r="AB3978" s="2" t="s">
        <v>81</v>
      </c>
      <c r="AC3978" s="2" t="s">
        <v>82</v>
      </c>
      <c r="AD3978" s="2">
        <v>269</v>
      </c>
      <c r="AE3978" s="2" t="s">
        <v>83</v>
      </c>
      <c r="AF3978" s="2" t="s">
        <v>82</v>
      </c>
      <c r="BE3978" s="23" t="str">
        <f t="shared" si="615"/>
        <v>EMF ja</v>
      </c>
      <c r="BF3978" s="23">
        <f t="shared" si="623"/>
        <v>1090</v>
      </c>
      <c r="BG3978" s="23" t="str">
        <f t="shared" si="624"/>
        <v>500+m</v>
      </c>
      <c r="BH3978" s="23">
        <f t="shared" si="618"/>
        <v>2</v>
      </c>
      <c r="BI3978" s="2" t="s">
        <v>162</v>
      </c>
      <c r="BJ3978" s="2">
        <v>1090</v>
      </c>
      <c r="BK3978" s="2" t="s">
        <v>162</v>
      </c>
      <c r="BL3978" s="2">
        <v>1150</v>
      </c>
      <c r="BO3978" s="2" t="s">
        <v>15843</v>
      </c>
      <c r="BP3978" s="3">
        <v>1</v>
      </c>
      <c r="BQ3978" s="2" t="s">
        <v>15844</v>
      </c>
    </row>
    <row r="3979" spans="1:69" ht="16.149999999999999" customHeight="1" x14ac:dyDescent="0.25">
      <c r="A3979" s="1">
        <v>3980</v>
      </c>
      <c r="B3979" s="2" t="s">
        <v>211</v>
      </c>
      <c r="C3979" s="2" t="s">
        <v>2914</v>
      </c>
      <c r="D3979" s="2" t="s">
        <v>89</v>
      </c>
      <c r="E3979" s="2" t="s">
        <v>15845</v>
      </c>
      <c r="F3979" s="67">
        <v>43707</v>
      </c>
      <c r="G3979" s="3">
        <f t="shared" si="619"/>
        <v>8</v>
      </c>
      <c r="H3979" s="3">
        <f t="shared" si="621"/>
        <v>2019</v>
      </c>
      <c r="I3979" s="92">
        <v>0.71875</v>
      </c>
      <c r="J3979" s="20">
        <f t="shared" si="622"/>
        <v>17</v>
      </c>
      <c r="K3979" s="5" t="str">
        <f t="shared" si="620"/>
        <v>ja</v>
      </c>
      <c r="M3979" s="6" t="s">
        <v>74</v>
      </c>
      <c r="O3979" s="127" t="s">
        <v>140</v>
      </c>
      <c r="P3979" s="127" t="s">
        <v>15846</v>
      </c>
      <c r="R3979" s="6" t="s">
        <v>77</v>
      </c>
      <c r="U3979" s="2" t="s">
        <v>74</v>
      </c>
      <c r="V3979" s="2" t="s">
        <v>80</v>
      </c>
      <c r="BE3979" s="23" t="str">
        <f t="shared" si="615"/>
        <v>EMF nein</v>
      </c>
      <c r="BF3979" s="23" t="str">
        <f t="shared" si="623"/>
        <v/>
      </c>
      <c r="BG3979" s="23" t="str">
        <f t="shared" si="624"/>
        <v/>
      </c>
      <c r="BH3979" s="23">
        <f t="shared" si="618"/>
        <v>0</v>
      </c>
      <c r="BP3979" s="3">
        <v>1</v>
      </c>
      <c r="BQ3979" s="2" t="s">
        <v>15847</v>
      </c>
    </row>
    <row r="3980" spans="1:69" ht="16.149999999999999" customHeight="1" x14ac:dyDescent="0.25">
      <c r="A3980" s="1">
        <v>3981</v>
      </c>
      <c r="B3980" s="2" t="s">
        <v>211</v>
      </c>
      <c r="C3980" s="2" t="s">
        <v>15848</v>
      </c>
      <c r="D3980" s="2" t="s">
        <v>89</v>
      </c>
      <c r="E3980" s="2" t="s">
        <v>15849</v>
      </c>
      <c r="F3980" s="67">
        <v>43701</v>
      </c>
      <c r="G3980" s="3">
        <f t="shared" si="619"/>
        <v>8</v>
      </c>
      <c r="H3980" s="3">
        <f t="shared" si="621"/>
        <v>2019</v>
      </c>
      <c r="J3980" s="20" t="str">
        <f t="shared" si="622"/>
        <v/>
      </c>
      <c r="K3980" s="5" t="str">
        <f t="shared" si="620"/>
        <v>ja</v>
      </c>
      <c r="M3980" s="6" t="s">
        <v>74</v>
      </c>
      <c r="N3980" s="5">
        <v>19</v>
      </c>
      <c r="O3980" s="127" t="s">
        <v>75</v>
      </c>
      <c r="P3980" s="127" t="s">
        <v>5164</v>
      </c>
      <c r="R3980" s="6" t="s">
        <v>77</v>
      </c>
      <c r="S3980" s="5" t="s">
        <v>109</v>
      </c>
      <c r="T3980" s="6" t="s">
        <v>80</v>
      </c>
      <c r="U3980" s="5" t="s">
        <v>74</v>
      </c>
      <c r="V3980" s="5" t="s">
        <v>80</v>
      </c>
      <c r="X3980" s="2">
        <v>250</v>
      </c>
      <c r="Y3980" s="5" t="s">
        <v>81</v>
      </c>
      <c r="Z3980" s="5" t="s">
        <v>84</v>
      </c>
      <c r="AA3980" s="2">
        <v>250</v>
      </c>
      <c r="AB3980" s="2" t="s">
        <v>94</v>
      </c>
      <c r="AC3980" s="2" t="s">
        <v>84</v>
      </c>
      <c r="AD3980" s="2">
        <v>250</v>
      </c>
      <c r="AE3980" s="2" t="s">
        <v>81</v>
      </c>
      <c r="AF3980" s="2" t="s">
        <v>84</v>
      </c>
      <c r="AJ3980" s="2">
        <v>161</v>
      </c>
      <c r="AK3980" s="2" t="s">
        <v>81</v>
      </c>
      <c r="AL3980" s="2" t="s">
        <v>82</v>
      </c>
      <c r="AM3980" s="2">
        <v>161</v>
      </c>
      <c r="AN3980" s="2" t="s">
        <v>81</v>
      </c>
      <c r="AO3980" s="2" t="s">
        <v>82</v>
      </c>
      <c r="AP3980" s="2">
        <v>161</v>
      </c>
      <c r="AQ3980" s="2" t="s">
        <v>81</v>
      </c>
      <c r="AR3980" s="2" t="s">
        <v>82</v>
      </c>
      <c r="AV3980" s="2">
        <v>265</v>
      </c>
      <c r="AW3980" s="2" t="s">
        <v>81</v>
      </c>
      <c r="AX3980" s="2" t="s">
        <v>168</v>
      </c>
      <c r="BB3980" s="2">
        <v>265</v>
      </c>
      <c r="BC3980" s="2" t="s">
        <v>83</v>
      </c>
      <c r="BD3980" s="2" t="s">
        <v>168</v>
      </c>
      <c r="BE3980" s="23" t="str">
        <f t="shared" si="615"/>
        <v>EMF ja</v>
      </c>
      <c r="BF3980" s="23">
        <f t="shared" si="623"/>
        <v>350</v>
      </c>
      <c r="BG3980" s="23" t="str">
        <f t="shared" si="624"/>
        <v>100-499m</v>
      </c>
      <c r="BH3980" s="23">
        <f t="shared" si="618"/>
        <v>1</v>
      </c>
      <c r="BI3980" s="2" t="s">
        <v>162</v>
      </c>
      <c r="BJ3980" s="2">
        <v>350</v>
      </c>
      <c r="BO3980" s="2" t="s">
        <v>15850</v>
      </c>
      <c r="BP3980" s="3">
        <v>1</v>
      </c>
      <c r="BQ3980" s="2" t="s">
        <v>15851</v>
      </c>
    </row>
    <row r="3981" spans="1:69" ht="16.149999999999999" customHeight="1" x14ac:dyDescent="0.25">
      <c r="A3981" s="1">
        <v>3982</v>
      </c>
      <c r="B3981" s="2" t="s">
        <v>211</v>
      </c>
      <c r="C3981" s="2" t="s">
        <v>6237</v>
      </c>
      <c r="D3981" s="2" t="s">
        <v>371</v>
      </c>
      <c r="E3981" s="2" t="s">
        <v>15852</v>
      </c>
      <c r="F3981" s="67">
        <v>43702</v>
      </c>
      <c r="G3981" s="3">
        <f t="shared" si="619"/>
        <v>8</v>
      </c>
      <c r="H3981" s="3">
        <f t="shared" si="621"/>
        <v>2019</v>
      </c>
      <c r="I3981" s="92">
        <v>0.1875</v>
      </c>
      <c r="J3981" s="20">
        <f t="shared" si="622"/>
        <v>4</v>
      </c>
      <c r="K3981" s="5" t="str">
        <f t="shared" si="620"/>
        <v>ja</v>
      </c>
      <c r="L3981" s="5" t="s">
        <v>91</v>
      </c>
      <c r="M3981" s="6" t="s">
        <v>208</v>
      </c>
      <c r="N3981" s="5">
        <v>40</v>
      </c>
      <c r="O3981" s="127" t="s">
        <v>75</v>
      </c>
      <c r="P3981" s="127" t="s">
        <v>15853</v>
      </c>
      <c r="R3981" s="6" t="s">
        <v>77</v>
      </c>
      <c r="T3981" s="6" t="s">
        <v>80</v>
      </c>
      <c r="U3981" s="2" t="s">
        <v>1328</v>
      </c>
      <c r="X3981" s="2">
        <v>353</v>
      </c>
      <c r="Y3981" s="2" t="s">
        <v>81</v>
      </c>
      <c r="Z3981" s="2" t="s">
        <v>82</v>
      </c>
      <c r="AA3981" s="2">
        <v>353</v>
      </c>
      <c r="AB3981" s="2" t="s">
        <v>81</v>
      </c>
      <c r="AC3981" s="2" t="s">
        <v>13684</v>
      </c>
      <c r="AD3981" s="2">
        <v>353</v>
      </c>
      <c r="AE3981" s="2" t="s">
        <v>83</v>
      </c>
      <c r="AF3981" s="2" t="s">
        <v>82</v>
      </c>
      <c r="AJ3981" s="2">
        <v>353</v>
      </c>
      <c r="AK3981" s="2" t="s">
        <v>81</v>
      </c>
      <c r="AL3981" s="2" t="s">
        <v>11623</v>
      </c>
      <c r="AM3981" s="2">
        <v>360</v>
      </c>
      <c r="AN3981" s="2" t="s">
        <v>81</v>
      </c>
      <c r="AO3981" s="2" t="s">
        <v>82</v>
      </c>
      <c r="AP3981" s="2">
        <v>353</v>
      </c>
      <c r="AQ3981" s="2" t="s">
        <v>83</v>
      </c>
      <c r="AR3981" s="2" t="s">
        <v>82</v>
      </c>
      <c r="AV3981" s="2">
        <v>643</v>
      </c>
      <c r="AW3981" s="2" t="s">
        <v>81</v>
      </c>
      <c r="AX3981" s="2" t="s">
        <v>161</v>
      </c>
      <c r="AY3981" s="2">
        <v>337</v>
      </c>
      <c r="AZ3981" s="2" t="s">
        <v>81</v>
      </c>
      <c r="BA3981" s="2" t="s">
        <v>82</v>
      </c>
      <c r="BB3981" s="2">
        <v>643</v>
      </c>
      <c r="BC3981" s="2" t="s">
        <v>81</v>
      </c>
      <c r="BD3981" s="2" t="s">
        <v>161</v>
      </c>
      <c r="BE3981" s="23" t="str">
        <f t="shared" si="615"/>
        <v>EMF nein</v>
      </c>
      <c r="BF3981" s="23" t="str">
        <f t="shared" si="623"/>
        <v/>
      </c>
      <c r="BG3981" s="23" t="str">
        <f t="shared" si="624"/>
        <v/>
      </c>
      <c r="BH3981" s="23">
        <f t="shared" si="618"/>
        <v>0</v>
      </c>
      <c r="BO3981" s="2" t="s">
        <v>15854</v>
      </c>
      <c r="BP3981" s="3">
        <v>1</v>
      </c>
      <c r="BQ3981" s="2" t="s">
        <v>15855</v>
      </c>
    </row>
    <row r="3982" spans="1:69" ht="16.149999999999999" customHeight="1" x14ac:dyDescent="0.25">
      <c r="A3982" s="1">
        <v>3983</v>
      </c>
      <c r="B3982" s="2" t="s">
        <v>87</v>
      </c>
      <c r="C3982" s="2" t="s">
        <v>15856</v>
      </c>
      <c r="D3982" s="2" t="s">
        <v>371</v>
      </c>
      <c r="E3982" s="2" t="s">
        <v>247</v>
      </c>
      <c r="F3982" s="67">
        <v>43703</v>
      </c>
      <c r="G3982" s="3">
        <f t="shared" si="619"/>
        <v>8</v>
      </c>
      <c r="H3982" s="3">
        <f t="shared" si="621"/>
        <v>2019</v>
      </c>
      <c r="I3982" s="92">
        <v>0.97916666666666696</v>
      </c>
      <c r="J3982" s="20">
        <f t="shared" si="622"/>
        <v>23</v>
      </c>
      <c r="K3982" s="5" t="str">
        <f t="shared" si="620"/>
        <v>ja</v>
      </c>
      <c r="L3982" s="5" t="s">
        <v>91</v>
      </c>
      <c r="M3982" s="6" t="s">
        <v>74</v>
      </c>
      <c r="N3982" s="5">
        <v>73</v>
      </c>
      <c r="O3982" s="127" t="s">
        <v>14462</v>
      </c>
      <c r="P3982" s="127" t="s">
        <v>15857</v>
      </c>
      <c r="R3982" s="6" t="s">
        <v>77</v>
      </c>
      <c r="T3982" s="6" t="s">
        <v>80</v>
      </c>
      <c r="BE3982" s="23" t="str">
        <f t="shared" si="615"/>
        <v>EMF nein</v>
      </c>
      <c r="BF3982" s="23" t="str">
        <f t="shared" si="623"/>
        <v/>
      </c>
      <c r="BG3982" s="23" t="str">
        <f t="shared" si="624"/>
        <v/>
      </c>
      <c r="BH3982" s="23">
        <f t="shared" si="618"/>
        <v>0</v>
      </c>
      <c r="BP3982" s="3">
        <v>1</v>
      </c>
      <c r="BQ3982" s="2" t="s">
        <v>15858</v>
      </c>
    </row>
    <row r="3983" spans="1:69" ht="16.149999999999999" customHeight="1" x14ac:dyDescent="0.25">
      <c r="A3983" s="93">
        <v>3984</v>
      </c>
      <c r="B3983" s="2" t="s">
        <v>211</v>
      </c>
      <c r="C3983" s="2" t="s">
        <v>212</v>
      </c>
      <c r="D3983" s="2" t="s">
        <v>71</v>
      </c>
      <c r="E3983" s="2" t="s">
        <v>15859</v>
      </c>
      <c r="F3983" s="67">
        <v>43709</v>
      </c>
      <c r="G3983" s="3">
        <f t="shared" si="619"/>
        <v>9</v>
      </c>
      <c r="H3983" s="3">
        <f t="shared" si="621"/>
        <v>2019</v>
      </c>
      <c r="I3983" s="92">
        <v>0.22916666666666699</v>
      </c>
      <c r="J3983" s="20">
        <f t="shared" si="622"/>
        <v>5</v>
      </c>
      <c r="K3983" s="5" t="str">
        <f t="shared" si="620"/>
        <v>ja</v>
      </c>
      <c r="L3983" s="5" t="s">
        <v>91</v>
      </c>
      <c r="M3983" s="6" t="s">
        <v>115</v>
      </c>
      <c r="N3983" s="5">
        <v>59</v>
      </c>
      <c r="O3983" s="127" t="s">
        <v>5139</v>
      </c>
      <c r="P3983" s="127" t="s">
        <v>15860</v>
      </c>
      <c r="R3983" s="6" t="s">
        <v>77</v>
      </c>
      <c r="T3983" s="6" t="s">
        <v>80</v>
      </c>
      <c r="X3983" s="2">
        <v>385</v>
      </c>
      <c r="Y3983" s="2" t="s">
        <v>81</v>
      </c>
      <c r="Z3983" s="2" t="s">
        <v>82</v>
      </c>
      <c r="AA3983" s="2">
        <v>385</v>
      </c>
      <c r="AB3983" s="2" t="s">
        <v>81</v>
      </c>
      <c r="AC3983" s="2" t="s">
        <v>82</v>
      </c>
      <c r="AD3983" s="2">
        <v>385</v>
      </c>
      <c r="AE3983" s="2" t="s">
        <v>81</v>
      </c>
      <c r="AF3983" s="2" t="s">
        <v>82</v>
      </c>
      <c r="AJ3983" s="2">
        <v>500</v>
      </c>
      <c r="AK3983" s="2" t="s">
        <v>81</v>
      </c>
      <c r="AL3983" s="2" t="s">
        <v>82</v>
      </c>
      <c r="AM3983" s="2">
        <v>500</v>
      </c>
      <c r="AN3983" s="2" t="s">
        <v>81</v>
      </c>
      <c r="AO3983" s="2" t="s">
        <v>82</v>
      </c>
      <c r="AP3983" s="2">
        <v>500</v>
      </c>
      <c r="AQ3983" s="2" t="s">
        <v>81</v>
      </c>
      <c r="AR3983" s="2" t="s">
        <v>82</v>
      </c>
      <c r="AV3983" s="2">
        <v>525</v>
      </c>
      <c r="AW3983" s="2" t="s">
        <v>81</v>
      </c>
      <c r="AX3983" s="2" t="s">
        <v>82</v>
      </c>
      <c r="AY3983" s="2">
        <v>525</v>
      </c>
      <c r="AZ3983" s="2" t="s">
        <v>81</v>
      </c>
      <c r="BA3983" s="2" t="s">
        <v>82</v>
      </c>
      <c r="BB3983" s="2">
        <v>525</v>
      </c>
      <c r="BC3983" s="2" t="s">
        <v>81</v>
      </c>
      <c r="BD3983" s="2" t="s">
        <v>82</v>
      </c>
      <c r="BE3983" s="23" t="str">
        <f t="shared" si="615"/>
        <v>EMF nein</v>
      </c>
      <c r="BF3983" s="23" t="str">
        <f t="shared" si="623"/>
        <v/>
      </c>
      <c r="BG3983" s="23" t="str">
        <f t="shared" si="624"/>
        <v/>
      </c>
      <c r="BH3983" s="23">
        <f t="shared" si="618"/>
        <v>0</v>
      </c>
      <c r="BO3983" s="2" t="s">
        <v>15861</v>
      </c>
      <c r="BP3983" s="3">
        <v>1</v>
      </c>
      <c r="BQ3983" s="2" t="s">
        <v>15862</v>
      </c>
    </row>
    <row r="3984" spans="1:69" ht="16.149999999999999" customHeight="1" x14ac:dyDescent="0.25">
      <c r="A3984" s="1">
        <v>3985</v>
      </c>
      <c r="B3984" s="2" t="s">
        <v>211</v>
      </c>
      <c r="C3984" s="2" t="s">
        <v>8127</v>
      </c>
      <c r="D3984" s="2" t="s">
        <v>71</v>
      </c>
      <c r="E3984" s="2" t="s">
        <v>15863</v>
      </c>
      <c r="F3984" s="67">
        <v>43705</v>
      </c>
      <c r="G3984" s="3">
        <f t="shared" si="619"/>
        <v>8</v>
      </c>
      <c r="H3984" s="3">
        <f t="shared" si="621"/>
        <v>2019</v>
      </c>
      <c r="I3984" s="92">
        <v>0.52083333333333304</v>
      </c>
      <c r="J3984" s="20">
        <f t="shared" si="622"/>
        <v>12</v>
      </c>
      <c r="K3984" s="5" t="str">
        <f t="shared" si="620"/>
        <v>ja</v>
      </c>
      <c r="L3984" s="5" t="s">
        <v>91</v>
      </c>
      <c r="M3984" s="6" t="s">
        <v>74</v>
      </c>
      <c r="N3984" s="5">
        <v>39</v>
      </c>
      <c r="O3984" s="127" t="s">
        <v>126</v>
      </c>
      <c r="P3984" s="127" t="s">
        <v>15864</v>
      </c>
      <c r="R3984" s="6" t="s">
        <v>77</v>
      </c>
      <c r="T3984" s="6" t="s">
        <v>80</v>
      </c>
      <c r="U3984" s="2" t="s">
        <v>354</v>
      </c>
      <c r="X3984" s="2">
        <v>1370</v>
      </c>
      <c r="Y3984" s="2" t="s">
        <v>81</v>
      </c>
      <c r="Z3984" s="2" t="s">
        <v>84</v>
      </c>
      <c r="AA3984" s="2">
        <v>1370</v>
      </c>
      <c r="AB3984" s="2" t="s">
        <v>94</v>
      </c>
      <c r="AC3984" s="2" t="s">
        <v>84</v>
      </c>
      <c r="AD3984" s="2">
        <v>1370</v>
      </c>
      <c r="AE3984" s="2" t="s">
        <v>81</v>
      </c>
      <c r="AF3984" s="2" t="s">
        <v>84</v>
      </c>
      <c r="AJ3984" s="2">
        <v>1370</v>
      </c>
      <c r="AK3984" s="2" t="s">
        <v>81</v>
      </c>
      <c r="AL3984" s="2" t="s">
        <v>84</v>
      </c>
      <c r="AM3984" s="2">
        <v>1370</v>
      </c>
      <c r="AN3984" s="2" t="s">
        <v>81</v>
      </c>
      <c r="AO3984" s="2" t="s">
        <v>84</v>
      </c>
      <c r="AP3984" s="2">
        <v>1370</v>
      </c>
      <c r="AQ3984" s="2" t="s">
        <v>81</v>
      </c>
      <c r="AR3984" s="2" t="s">
        <v>84</v>
      </c>
      <c r="AV3984" s="2">
        <v>1290</v>
      </c>
      <c r="AW3984" s="2" t="s">
        <v>81</v>
      </c>
      <c r="AX3984" s="2" t="s">
        <v>168</v>
      </c>
      <c r="AY3984" s="2">
        <v>1290</v>
      </c>
      <c r="AZ3984" s="2" t="s">
        <v>81</v>
      </c>
      <c r="BA3984" s="2" t="s">
        <v>168</v>
      </c>
      <c r="BB3984" s="2">
        <v>1290</v>
      </c>
      <c r="BC3984" s="2" t="s">
        <v>81</v>
      </c>
      <c r="BD3984" s="2" t="s">
        <v>168</v>
      </c>
      <c r="BE3984" s="23" t="str">
        <f t="shared" si="615"/>
        <v>EMF nein</v>
      </c>
      <c r="BF3984" s="23" t="str">
        <f t="shared" si="623"/>
        <v/>
      </c>
      <c r="BG3984" s="23" t="str">
        <f t="shared" si="624"/>
        <v/>
      </c>
      <c r="BH3984" s="23">
        <f t="shared" si="618"/>
        <v>0</v>
      </c>
      <c r="BO3984" s="2" t="s">
        <v>15865</v>
      </c>
      <c r="BP3984" s="3">
        <v>1</v>
      </c>
      <c r="BQ3984" s="2" t="s">
        <v>15866</v>
      </c>
    </row>
    <row r="3985" spans="1:69" ht="16.149999999999999" customHeight="1" x14ac:dyDescent="0.25">
      <c r="A3985" s="1">
        <v>3986</v>
      </c>
      <c r="B3985" s="2" t="s">
        <v>211</v>
      </c>
      <c r="C3985" s="2" t="s">
        <v>4883</v>
      </c>
      <c r="D3985" s="2" t="s">
        <v>71</v>
      </c>
      <c r="E3985" s="2" t="s">
        <v>15867</v>
      </c>
      <c r="F3985" s="67">
        <v>43705</v>
      </c>
      <c r="G3985" s="3">
        <f t="shared" si="619"/>
        <v>8</v>
      </c>
      <c r="H3985" s="3">
        <f t="shared" si="621"/>
        <v>2019</v>
      </c>
      <c r="J3985" s="20" t="str">
        <f t="shared" si="622"/>
        <v/>
      </c>
      <c r="K3985" s="5" t="str">
        <f t="shared" si="620"/>
        <v>ja</v>
      </c>
      <c r="L3985" s="5" t="s">
        <v>91</v>
      </c>
      <c r="M3985" s="6" t="s">
        <v>100</v>
      </c>
      <c r="N3985" s="5">
        <v>16</v>
      </c>
      <c r="O3985" s="127" t="s">
        <v>75</v>
      </c>
      <c r="P3985" s="127" t="s">
        <v>15868</v>
      </c>
      <c r="R3985" s="6" t="s">
        <v>77</v>
      </c>
      <c r="T3985" s="6" t="s">
        <v>80</v>
      </c>
      <c r="U3985" s="2" t="s">
        <v>74</v>
      </c>
      <c r="X3985" s="2">
        <v>521</v>
      </c>
      <c r="Y3985" s="2" t="s">
        <v>83</v>
      </c>
      <c r="Z3985" s="2" t="s">
        <v>161</v>
      </c>
      <c r="AA3985" s="2">
        <v>525</v>
      </c>
      <c r="AB3985" s="2" t="s">
        <v>81</v>
      </c>
      <c r="AC3985" s="2" t="s">
        <v>161</v>
      </c>
      <c r="AD3985" s="2">
        <v>521</v>
      </c>
      <c r="AE3985" s="2" t="s">
        <v>83</v>
      </c>
      <c r="AF3985" s="2" t="s">
        <v>161</v>
      </c>
      <c r="AJ3985" s="2">
        <v>521</v>
      </c>
      <c r="AK3985" s="2" t="s">
        <v>83</v>
      </c>
      <c r="AL3985" s="2" t="s">
        <v>161</v>
      </c>
      <c r="AM3985" s="2">
        <v>521</v>
      </c>
      <c r="AN3985" s="2" t="s">
        <v>81</v>
      </c>
      <c r="AO3985" s="2" t="s">
        <v>161</v>
      </c>
      <c r="AP3985" s="2">
        <v>521</v>
      </c>
      <c r="AQ3985" s="2" t="s">
        <v>83</v>
      </c>
      <c r="AR3985" s="2" t="s">
        <v>161</v>
      </c>
      <c r="BE3985" s="23" t="str">
        <f t="shared" si="615"/>
        <v>EMF nein</v>
      </c>
      <c r="BF3985" s="23" t="str">
        <f t="shared" si="623"/>
        <v/>
      </c>
      <c r="BG3985" s="23" t="str">
        <f t="shared" si="624"/>
        <v/>
      </c>
      <c r="BH3985" s="23">
        <f t="shared" si="618"/>
        <v>0</v>
      </c>
      <c r="BO3985" s="2" t="s">
        <v>15869</v>
      </c>
      <c r="BP3985" s="3">
        <v>1</v>
      </c>
      <c r="BQ3985" s="2" t="s">
        <v>15870</v>
      </c>
    </row>
    <row r="3986" spans="1:69" ht="16.149999999999999" customHeight="1" x14ac:dyDescent="0.25">
      <c r="A3986" s="1">
        <v>3987</v>
      </c>
      <c r="B3986" s="2" t="s">
        <v>211</v>
      </c>
      <c r="C3986" s="2" t="s">
        <v>15871</v>
      </c>
      <c r="D3986" s="2" t="s">
        <v>348</v>
      </c>
      <c r="E3986" s="2" t="s">
        <v>15872</v>
      </c>
      <c r="F3986" s="67">
        <v>43708</v>
      </c>
      <c r="G3986" s="3">
        <f t="shared" si="619"/>
        <v>8</v>
      </c>
      <c r="H3986" s="3">
        <f t="shared" si="621"/>
        <v>2019</v>
      </c>
      <c r="J3986" s="20" t="str">
        <f t="shared" si="622"/>
        <v/>
      </c>
      <c r="K3986" s="5" t="str">
        <f t="shared" si="620"/>
        <v>ja</v>
      </c>
      <c r="L3986" s="5" t="s">
        <v>91</v>
      </c>
      <c r="M3986" s="6" t="s">
        <v>100</v>
      </c>
      <c r="N3986" s="5">
        <v>28</v>
      </c>
      <c r="O3986" s="127" t="s">
        <v>75</v>
      </c>
      <c r="P3986" s="6" t="s">
        <v>15873</v>
      </c>
      <c r="R3986" s="6" t="s">
        <v>77</v>
      </c>
      <c r="T3986" s="6" t="s">
        <v>80</v>
      </c>
      <c r="BE3986" s="23" t="str">
        <f t="shared" si="615"/>
        <v>EMF nein</v>
      </c>
      <c r="BF3986" s="23" t="str">
        <f t="shared" si="623"/>
        <v/>
      </c>
      <c r="BG3986" s="23" t="str">
        <f t="shared" si="624"/>
        <v/>
      </c>
      <c r="BH3986" s="23">
        <f t="shared" si="618"/>
        <v>0</v>
      </c>
      <c r="BO3986" s="2" t="s">
        <v>15874</v>
      </c>
      <c r="BP3986" s="3">
        <v>1</v>
      </c>
      <c r="BQ3986" s="2" t="s">
        <v>15875</v>
      </c>
    </row>
    <row r="3987" spans="1:69" ht="16.149999999999999" customHeight="1" x14ac:dyDescent="0.25">
      <c r="A3987" s="1">
        <v>3988</v>
      </c>
      <c r="B3987" s="2" t="s">
        <v>211</v>
      </c>
      <c r="C3987" s="2" t="s">
        <v>15876</v>
      </c>
      <c r="D3987" s="2" t="s">
        <v>151</v>
      </c>
      <c r="E3987" s="2" t="s">
        <v>15877</v>
      </c>
      <c r="F3987" s="67">
        <v>43708</v>
      </c>
      <c r="G3987" s="3">
        <f t="shared" si="619"/>
        <v>8</v>
      </c>
      <c r="H3987" s="3">
        <f t="shared" si="621"/>
        <v>2019</v>
      </c>
      <c r="I3987" s="92">
        <v>0.87152777777777801</v>
      </c>
      <c r="J3987" s="20">
        <f t="shared" si="622"/>
        <v>20</v>
      </c>
      <c r="K3987" s="5" t="str">
        <f t="shared" si="620"/>
        <v>ja</v>
      </c>
      <c r="L3987" s="5" t="s">
        <v>91</v>
      </c>
      <c r="M3987" s="6" t="s">
        <v>139</v>
      </c>
      <c r="N3987" s="5">
        <v>63</v>
      </c>
      <c r="O3987" s="127" t="s">
        <v>126</v>
      </c>
      <c r="P3987" s="127" t="s">
        <v>15878</v>
      </c>
      <c r="R3987" s="6" t="s">
        <v>77</v>
      </c>
      <c r="S3987" s="2" t="s">
        <v>109</v>
      </c>
      <c r="T3987" s="6" t="s">
        <v>80</v>
      </c>
      <c r="X3987" s="2">
        <v>1830</v>
      </c>
      <c r="Y3987" s="2" t="s">
        <v>81</v>
      </c>
      <c r="Z3987" s="2" t="s">
        <v>84</v>
      </c>
      <c r="AA3987" s="2">
        <v>1830</v>
      </c>
      <c r="AB3987" s="2" t="s">
        <v>81</v>
      </c>
      <c r="AC3987" s="2" t="s">
        <v>84</v>
      </c>
      <c r="AD3987" s="2">
        <v>1830</v>
      </c>
      <c r="AE3987" s="2" t="s">
        <v>83</v>
      </c>
      <c r="AF3987" s="2" t="s">
        <v>84</v>
      </c>
      <c r="AJ3987" s="2">
        <v>1830</v>
      </c>
      <c r="AK3987" s="2" t="s">
        <v>81</v>
      </c>
      <c r="AL3987" s="2" t="s">
        <v>84</v>
      </c>
      <c r="AM3987" s="2">
        <v>1830</v>
      </c>
      <c r="AN3987" s="2" t="s">
        <v>81</v>
      </c>
      <c r="AO3987" s="2" t="s">
        <v>84</v>
      </c>
      <c r="AP3987" s="2">
        <v>1830</v>
      </c>
      <c r="AQ3987" s="2" t="s">
        <v>83</v>
      </c>
      <c r="AR3987" s="2" t="s">
        <v>84</v>
      </c>
      <c r="AV3987" s="2">
        <v>1830</v>
      </c>
      <c r="AW3987" s="2" t="s">
        <v>81</v>
      </c>
      <c r="AX3987" s="2" t="s">
        <v>84</v>
      </c>
      <c r="AY3987" s="2">
        <v>1830</v>
      </c>
      <c r="AZ3987" s="2" t="s">
        <v>81</v>
      </c>
      <c r="BA3987" s="2" t="s">
        <v>84</v>
      </c>
      <c r="BB3987" s="2">
        <v>1830</v>
      </c>
      <c r="BC3987" s="2" t="s">
        <v>83</v>
      </c>
      <c r="BD3987" s="2" t="s">
        <v>84</v>
      </c>
      <c r="BE3987" s="23" t="str">
        <f t="shared" si="615"/>
        <v>EMF nein</v>
      </c>
      <c r="BF3987" s="23" t="str">
        <f t="shared" si="623"/>
        <v/>
      </c>
      <c r="BG3987" s="23" t="str">
        <f t="shared" si="624"/>
        <v/>
      </c>
      <c r="BH3987" s="23">
        <f t="shared" si="618"/>
        <v>0</v>
      </c>
      <c r="BO3987" s="2" t="s">
        <v>15879</v>
      </c>
      <c r="BP3987" s="3">
        <v>1</v>
      </c>
      <c r="BQ3987" s="2" t="s">
        <v>15880</v>
      </c>
    </row>
    <row r="3988" spans="1:69" ht="16.149999999999999" customHeight="1" x14ac:dyDescent="0.25">
      <c r="A3988" s="1">
        <v>3989</v>
      </c>
      <c r="B3988" s="2" t="s">
        <v>211</v>
      </c>
      <c r="C3988" s="2" t="s">
        <v>15881</v>
      </c>
      <c r="D3988" s="2" t="s">
        <v>151</v>
      </c>
      <c r="E3988" s="2" t="s">
        <v>15882</v>
      </c>
      <c r="F3988" s="67">
        <v>43710</v>
      </c>
      <c r="G3988" s="3">
        <f t="shared" si="619"/>
        <v>9</v>
      </c>
      <c r="H3988" s="3">
        <f t="shared" si="621"/>
        <v>2019</v>
      </c>
      <c r="I3988" s="92">
        <v>0.60416666666666696</v>
      </c>
      <c r="J3988" s="20">
        <f t="shared" si="622"/>
        <v>14</v>
      </c>
      <c r="K3988" s="5" t="str">
        <f t="shared" si="620"/>
        <v>ja</v>
      </c>
      <c r="L3988" s="5" t="s">
        <v>91</v>
      </c>
      <c r="M3988" s="6" t="s">
        <v>100</v>
      </c>
      <c r="N3988" s="5">
        <v>61</v>
      </c>
      <c r="O3988" s="127" t="s">
        <v>126</v>
      </c>
      <c r="P3988" s="6" t="s">
        <v>15883</v>
      </c>
      <c r="R3988" s="6" t="s">
        <v>77</v>
      </c>
      <c r="T3988" s="6" t="s">
        <v>80</v>
      </c>
      <c r="U3988" s="2" t="s">
        <v>74</v>
      </c>
      <c r="V3988" s="5" t="s">
        <v>80</v>
      </c>
      <c r="X3988" s="2">
        <v>560</v>
      </c>
      <c r="Y3988" s="2" t="s">
        <v>81</v>
      </c>
      <c r="Z3988" s="2" t="s">
        <v>13845</v>
      </c>
      <c r="AA3988" s="2">
        <v>560</v>
      </c>
      <c r="AB3988" s="2" t="s">
        <v>81</v>
      </c>
      <c r="AC3988" s="2" t="s">
        <v>84</v>
      </c>
      <c r="AD3988" s="2">
        <v>560</v>
      </c>
      <c r="AE3988" s="2" t="s">
        <v>81</v>
      </c>
      <c r="AF3988" s="2" t="s">
        <v>84</v>
      </c>
      <c r="BE3988" s="23" t="str">
        <f t="shared" si="615"/>
        <v>EMF nein</v>
      </c>
      <c r="BF3988" s="23" t="str">
        <f t="shared" si="623"/>
        <v/>
      </c>
      <c r="BG3988" s="23" t="str">
        <f t="shared" si="624"/>
        <v/>
      </c>
      <c r="BH3988" s="23">
        <f t="shared" si="618"/>
        <v>0</v>
      </c>
      <c r="BO3988" s="2" t="s">
        <v>15884</v>
      </c>
      <c r="BP3988" s="3">
        <v>1</v>
      </c>
      <c r="BQ3988" s="2" t="s">
        <v>15885</v>
      </c>
    </row>
    <row r="3989" spans="1:69" ht="16.149999999999999" customHeight="1" x14ac:dyDescent="0.25">
      <c r="A3989" s="93">
        <v>3990</v>
      </c>
      <c r="B3989" s="2" t="s">
        <v>211</v>
      </c>
      <c r="C3989" s="2" t="s">
        <v>11163</v>
      </c>
      <c r="D3989" s="2" t="s">
        <v>151</v>
      </c>
      <c r="E3989" s="2" t="s">
        <v>15886</v>
      </c>
      <c r="F3989" s="67">
        <v>43703</v>
      </c>
      <c r="G3989" s="3">
        <f t="shared" si="619"/>
        <v>8</v>
      </c>
      <c r="H3989" s="3">
        <f t="shared" si="621"/>
        <v>2019</v>
      </c>
      <c r="I3989" s="92">
        <v>0.74652777777777801</v>
      </c>
      <c r="J3989" s="20">
        <f t="shared" si="622"/>
        <v>17</v>
      </c>
      <c r="K3989" s="5" t="str">
        <f t="shared" si="620"/>
        <v>ja</v>
      </c>
      <c r="L3989" s="5" t="s">
        <v>8298</v>
      </c>
      <c r="M3989" s="6" t="s">
        <v>74</v>
      </c>
      <c r="N3989" s="5">
        <v>62</v>
      </c>
      <c r="O3989" s="127" t="s">
        <v>75</v>
      </c>
      <c r="P3989" s="5" t="s">
        <v>5590</v>
      </c>
      <c r="R3989" s="6" t="s">
        <v>77</v>
      </c>
      <c r="U3989" s="2" t="s">
        <v>115</v>
      </c>
      <c r="V3989" s="2" t="s">
        <v>80</v>
      </c>
      <c r="X3989" s="2">
        <v>59</v>
      </c>
      <c r="Y3989" s="2" t="s">
        <v>81</v>
      </c>
      <c r="Z3989" s="2" t="s">
        <v>84</v>
      </c>
      <c r="AJ3989" s="2">
        <v>1400</v>
      </c>
      <c r="AK3989" s="2" t="s">
        <v>81</v>
      </c>
      <c r="AL3989" s="2" t="s">
        <v>84</v>
      </c>
      <c r="AM3989" s="2">
        <v>1400</v>
      </c>
      <c r="AN3989" s="2" t="s">
        <v>94</v>
      </c>
      <c r="AO3989" s="2" t="s">
        <v>84</v>
      </c>
      <c r="AP3989" s="2">
        <v>1400</v>
      </c>
      <c r="AQ3989" s="2" t="s">
        <v>81</v>
      </c>
      <c r="AR3989" s="2" t="s">
        <v>84</v>
      </c>
      <c r="BE3989" s="23" t="str">
        <f t="shared" si="615"/>
        <v>EMF ja</v>
      </c>
      <c r="BF3989" s="23">
        <f t="shared" si="623"/>
        <v>3500</v>
      </c>
      <c r="BG3989" s="23" t="str">
        <f t="shared" si="624"/>
        <v>500+m</v>
      </c>
      <c r="BH3989" s="23">
        <f t="shared" si="618"/>
        <v>1</v>
      </c>
      <c r="BI3989" s="2" t="s">
        <v>162</v>
      </c>
      <c r="BJ3989" s="2">
        <v>3500</v>
      </c>
      <c r="BO3989" s="2" t="s">
        <v>15887</v>
      </c>
      <c r="BP3989" s="3">
        <v>1</v>
      </c>
      <c r="BQ3989" s="2" t="s">
        <v>15888</v>
      </c>
    </row>
    <row r="3990" spans="1:69" ht="16.149999999999999" customHeight="1" x14ac:dyDescent="0.25">
      <c r="A3990" s="93">
        <v>3991</v>
      </c>
      <c r="B3990" s="2" t="s">
        <v>211</v>
      </c>
      <c r="C3990" s="2" t="s">
        <v>15889</v>
      </c>
      <c r="D3990" s="2" t="s">
        <v>151</v>
      </c>
      <c r="E3990" s="2" t="s">
        <v>15890</v>
      </c>
      <c r="F3990" s="67">
        <v>43703</v>
      </c>
      <c r="G3990" s="3">
        <f t="shared" si="619"/>
        <v>8</v>
      </c>
      <c r="H3990" s="3">
        <f t="shared" si="621"/>
        <v>2019</v>
      </c>
      <c r="I3990" s="92">
        <v>0.57291666666666696</v>
      </c>
      <c r="J3990" s="20">
        <f t="shared" si="622"/>
        <v>13</v>
      </c>
      <c r="K3990" s="5" t="str">
        <f t="shared" si="620"/>
        <v>ja</v>
      </c>
      <c r="L3990" s="5" t="s">
        <v>8298</v>
      </c>
      <c r="M3990" s="6" t="s">
        <v>115</v>
      </c>
      <c r="N3990" s="5">
        <v>57</v>
      </c>
      <c r="O3990" s="127" t="s">
        <v>75</v>
      </c>
      <c r="P3990" s="6" t="s">
        <v>1027</v>
      </c>
      <c r="R3990" s="6" t="s">
        <v>77</v>
      </c>
      <c r="T3990" s="6" t="s">
        <v>80</v>
      </c>
      <c r="X3990" s="2">
        <v>400</v>
      </c>
      <c r="Y3990" s="2" t="s">
        <v>81</v>
      </c>
      <c r="Z3990" s="2" t="s">
        <v>82</v>
      </c>
      <c r="AA3990" s="2">
        <v>400</v>
      </c>
      <c r="AB3990" s="2" t="s">
        <v>81</v>
      </c>
      <c r="AC3990" s="2" t="s">
        <v>82</v>
      </c>
      <c r="AD3990" s="2">
        <v>400</v>
      </c>
      <c r="AE3990" s="2" t="s">
        <v>81</v>
      </c>
      <c r="AF3990" s="2" t="s">
        <v>82</v>
      </c>
      <c r="AJ3990" s="2">
        <v>404</v>
      </c>
      <c r="AK3990" s="2" t="s">
        <v>81</v>
      </c>
      <c r="AL3990" s="2" t="s">
        <v>82</v>
      </c>
      <c r="AM3990" s="2">
        <v>404</v>
      </c>
      <c r="AN3990" s="2" t="s">
        <v>81</v>
      </c>
      <c r="AO3990" s="2" t="s">
        <v>82</v>
      </c>
      <c r="AP3990" s="2">
        <v>404</v>
      </c>
      <c r="AQ3990" s="2" t="s">
        <v>81</v>
      </c>
      <c r="AR3990" s="2" t="s">
        <v>82</v>
      </c>
      <c r="AV3990" s="2">
        <v>404</v>
      </c>
      <c r="AW3990" s="2" t="s">
        <v>81</v>
      </c>
      <c r="AX3990" s="2" t="s">
        <v>82</v>
      </c>
      <c r="AY3990" s="2">
        <v>404</v>
      </c>
      <c r="AZ3990" s="2" t="s">
        <v>81</v>
      </c>
      <c r="BA3990" s="2" t="s">
        <v>82</v>
      </c>
      <c r="BB3990" s="2">
        <v>404</v>
      </c>
      <c r="BC3990" s="2" t="s">
        <v>83</v>
      </c>
      <c r="BD3990" s="2" t="s">
        <v>82</v>
      </c>
      <c r="BE3990" s="23" t="str">
        <f t="shared" si="615"/>
        <v>EMF nein</v>
      </c>
      <c r="BF3990" s="23" t="str">
        <f t="shared" si="623"/>
        <v/>
      </c>
      <c r="BG3990" s="23" t="str">
        <f t="shared" si="624"/>
        <v/>
      </c>
      <c r="BH3990" s="23">
        <f t="shared" si="618"/>
        <v>0</v>
      </c>
      <c r="BO3990" s="16" t="s">
        <v>15891</v>
      </c>
      <c r="BP3990" s="3">
        <v>1</v>
      </c>
      <c r="BQ3990" s="2" t="s">
        <v>15892</v>
      </c>
    </row>
    <row r="3991" spans="1:69" ht="16.149999999999999" customHeight="1" x14ac:dyDescent="0.25">
      <c r="A3991" s="93">
        <v>3992</v>
      </c>
      <c r="B3991" s="2" t="s">
        <v>211</v>
      </c>
      <c r="C3991" s="2" t="s">
        <v>15893</v>
      </c>
      <c r="D3991" s="2" t="s">
        <v>151</v>
      </c>
      <c r="E3991" s="2" t="s">
        <v>15894</v>
      </c>
      <c r="F3991" s="67">
        <v>43703</v>
      </c>
      <c r="G3991" s="3">
        <f t="shared" si="619"/>
        <v>8</v>
      </c>
      <c r="H3991" s="3">
        <f t="shared" si="621"/>
        <v>2019</v>
      </c>
      <c r="I3991" s="176">
        <v>0.64583333333333304</v>
      </c>
      <c r="J3991" s="20">
        <f t="shared" si="622"/>
        <v>15</v>
      </c>
      <c r="K3991" s="5" t="str">
        <f t="shared" si="620"/>
        <v>ja</v>
      </c>
      <c r="L3991" s="5" t="s">
        <v>91</v>
      </c>
      <c r="M3991" s="6" t="s">
        <v>115</v>
      </c>
      <c r="N3991" s="5">
        <v>83</v>
      </c>
      <c r="O3991" s="127" t="s">
        <v>126</v>
      </c>
      <c r="P3991" s="6" t="s">
        <v>1027</v>
      </c>
      <c r="R3991" s="6" t="s">
        <v>77</v>
      </c>
      <c r="T3991" s="6" t="s">
        <v>80</v>
      </c>
      <c r="X3991" s="2">
        <v>2800</v>
      </c>
      <c r="Y3991" s="2" t="s">
        <v>83</v>
      </c>
      <c r="Z3991" s="2" t="s">
        <v>84</v>
      </c>
      <c r="AA3991" s="2">
        <v>2800</v>
      </c>
      <c r="AB3991" s="2" t="s">
        <v>81</v>
      </c>
      <c r="AC3991" s="2" t="s">
        <v>84</v>
      </c>
      <c r="AD3991" s="2">
        <v>2800</v>
      </c>
      <c r="AE3991" s="2" t="s">
        <v>83</v>
      </c>
      <c r="AF3991" s="2" t="s">
        <v>84</v>
      </c>
      <c r="AJ3991" s="2">
        <v>2800</v>
      </c>
      <c r="AK3991" s="2" t="s">
        <v>83</v>
      </c>
      <c r="AL3991" s="2" t="s">
        <v>84</v>
      </c>
      <c r="AM3991" s="2">
        <v>2800</v>
      </c>
      <c r="AN3991" s="2" t="s">
        <v>81</v>
      </c>
      <c r="AO3991" s="2" t="s">
        <v>84</v>
      </c>
      <c r="AP3991" s="2">
        <v>2800</v>
      </c>
      <c r="AQ3991" s="2" t="s">
        <v>83</v>
      </c>
      <c r="AR3991" s="2" t="s">
        <v>84</v>
      </c>
      <c r="AV3991" s="2">
        <v>2800</v>
      </c>
      <c r="AW3991" s="2" t="s">
        <v>83</v>
      </c>
      <c r="AX3991" s="2" t="s">
        <v>84</v>
      </c>
      <c r="AY3991" s="2">
        <v>2800</v>
      </c>
      <c r="AZ3991" s="2" t="s">
        <v>81</v>
      </c>
      <c r="BA3991" s="2" t="s">
        <v>84</v>
      </c>
      <c r="BB3991" s="2">
        <v>2800</v>
      </c>
      <c r="BC3991" s="2" t="s">
        <v>83</v>
      </c>
      <c r="BD3991" s="2" t="s">
        <v>84</v>
      </c>
      <c r="BE3991" s="23" t="str">
        <f t="shared" si="615"/>
        <v>EMF nein</v>
      </c>
      <c r="BF3991" s="23" t="str">
        <f t="shared" si="623"/>
        <v/>
      </c>
      <c r="BG3991" s="23" t="str">
        <f t="shared" si="624"/>
        <v/>
      </c>
      <c r="BH3991" s="23">
        <f t="shared" si="618"/>
        <v>0</v>
      </c>
      <c r="BO3991" s="1" t="s">
        <v>15895</v>
      </c>
      <c r="BP3991" s="3">
        <v>1</v>
      </c>
      <c r="BQ3991" s="2" t="s">
        <v>15896</v>
      </c>
    </row>
    <row r="3992" spans="1:69" ht="16.149999999999999" customHeight="1" x14ac:dyDescent="0.25">
      <c r="A3992" s="93">
        <v>3993</v>
      </c>
      <c r="B3992" s="2" t="s">
        <v>211</v>
      </c>
      <c r="C3992" s="2" t="s">
        <v>15897</v>
      </c>
      <c r="D3992" s="2" t="s">
        <v>651</v>
      </c>
      <c r="E3992" s="2" t="s">
        <v>247</v>
      </c>
      <c r="F3992" s="67">
        <v>43690</v>
      </c>
      <c r="G3992" s="3">
        <f t="shared" si="619"/>
        <v>8</v>
      </c>
      <c r="H3992" s="3">
        <f t="shared" si="621"/>
        <v>2019</v>
      </c>
      <c r="I3992" s="92">
        <v>0.39930555555555602</v>
      </c>
      <c r="J3992" s="20">
        <f t="shared" si="622"/>
        <v>9</v>
      </c>
      <c r="K3992" s="5" t="str">
        <f t="shared" si="620"/>
        <v>ja</v>
      </c>
      <c r="L3992" s="5" t="s">
        <v>91</v>
      </c>
      <c r="M3992" s="6" t="s">
        <v>100</v>
      </c>
      <c r="O3992" s="127" t="s">
        <v>126</v>
      </c>
      <c r="P3992" s="6" t="s">
        <v>15898</v>
      </c>
      <c r="R3992" s="6" t="s">
        <v>77</v>
      </c>
      <c r="T3992" s="6" t="s">
        <v>80</v>
      </c>
      <c r="U3992" s="2" t="s">
        <v>74</v>
      </c>
      <c r="X3992" s="2">
        <v>2100</v>
      </c>
      <c r="Y3992" s="2" t="s">
        <v>81</v>
      </c>
      <c r="Z3992" s="2" t="s">
        <v>84</v>
      </c>
      <c r="AA3992" s="2">
        <v>2100</v>
      </c>
      <c r="AB3992" s="2" t="s">
        <v>81</v>
      </c>
      <c r="AC3992" s="2" t="s">
        <v>84</v>
      </c>
      <c r="AD3992" s="2">
        <v>2100</v>
      </c>
      <c r="AE3992" s="2" t="s">
        <v>83</v>
      </c>
      <c r="AF3992" s="2" t="s">
        <v>84</v>
      </c>
      <c r="AJ3992" s="2">
        <v>2130</v>
      </c>
      <c r="AK3992" s="2" t="s">
        <v>83</v>
      </c>
      <c r="AL3992" s="2" t="s">
        <v>84</v>
      </c>
      <c r="AM3992" s="2">
        <v>2130</v>
      </c>
      <c r="AN3992" s="2" t="s">
        <v>81</v>
      </c>
      <c r="AO3992" s="2" t="s">
        <v>84</v>
      </c>
      <c r="AP3992" s="2">
        <v>2130</v>
      </c>
      <c r="AQ3992" s="2" t="s">
        <v>83</v>
      </c>
      <c r="AR3992" s="2" t="s">
        <v>84</v>
      </c>
      <c r="BE3992" s="23" t="str">
        <f t="shared" si="615"/>
        <v>EMF nein</v>
      </c>
      <c r="BF3992" s="23" t="str">
        <f t="shared" si="623"/>
        <v/>
      </c>
      <c r="BG3992" s="23" t="str">
        <f t="shared" si="624"/>
        <v/>
      </c>
      <c r="BH3992" s="23">
        <f t="shared" si="618"/>
        <v>0</v>
      </c>
      <c r="BO3992" s="2" t="s">
        <v>15899</v>
      </c>
      <c r="BP3992" s="3">
        <v>1</v>
      </c>
      <c r="BQ3992" s="2" t="s">
        <v>15900</v>
      </c>
    </row>
    <row r="3993" spans="1:69" ht="16.149999999999999" customHeight="1" x14ac:dyDescent="0.25">
      <c r="A3993" s="93">
        <v>3994</v>
      </c>
      <c r="B3993" s="2" t="s">
        <v>211</v>
      </c>
      <c r="C3993" s="2" t="s">
        <v>15901</v>
      </c>
      <c r="D3993" s="2" t="s">
        <v>192</v>
      </c>
      <c r="E3993" s="2" t="s">
        <v>15902</v>
      </c>
      <c r="F3993" s="67">
        <v>43707</v>
      </c>
      <c r="G3993" s="3">
        <f t="shared" si="619"/>
        <v>8</v>
      </c>
      <c r="H3993" s="3">
        <f t="shared" si="621"/>
        <v>2019</v>
      </c>
      <c r="I3993" s="92">
        <v>0.27777777777777801</v>
      </c>
      <c r="J3993" s="20">
        <f t="shared" si="622"/>
        <v>6</v>
      </c>
      <c r="K3993" s="5" t="str">
        <f t="shared" si="620"/>
        <v>ja</v>
      </c>
      <c r="L3993" s="5" t="s">
        <v>73</v>
      </c>
      <c r="M3993" s="6" t="s">
        <v>74</v>
      </c>
      <c r="N3993" s="5">
        <v>61</v>
      </c>
      <c r="O3993" s="127" t="s">
        <v>140</v>
      </c>
      <c r="P3993" s="127" t="s">
        <v>15903</v>
      </c>
      <c r="R3993" s="6" t="s">
        <v>77</v>
      </c>
      <c r="T3993" s="6" t="s">
        <v>80</v>
      </c>
      <c r="U3993" s="127" t="s">
        <v>74</v>
      </c>
      <c r="X3993" s="2">
        <v>1350</v>
      </c>
      <c r="Y3993" s="2" t="s">
        <v>83</v>
      </c>
      <c r="Z3993" s="2" t="s">
        <v>84</v>
      </c>
      <c r="AA3993" s="2">
        <v>1350</v>
      </c>
      <c r="AB3993" s="2" t="s">
        <v>81</v>
      </c>
      <c r="AC3993" s="2" t="s">
        <v>84</v>
      </c>
      <c r="AD3993" s="2">
        <v>1350</v>
      </c>
      <c r="AE3993" s="2" t="s">
        <v>83</v>
      </c>
      <c r="AF3993" s="2" t="s">
        <v>84</v>
      </c>
      <c r="AJ3993" s="2">
        <v>1350</v>
      </c>
      <c r="AK3993" s="2" t="s">
        <v>83</v>
      </c>
      <c r="AL3993" s="2" t="s">
        <v>84</v>
      </c>
      <c r="AM3993" s="2">
        <v>1350</v>
      </c>
      <c r="AN3993" s="2" t="s">
        <v>81</v>
      </c>
      <c r="AO3993" s="2" t="s">
        <v>84</v>
      </c>
      <c r="AP3993" s="2">
        <v>1350</v>
      </c>
      <c r="AQ3993" s="2" t="s">
        <v>83</v>
      </c>
      <c r="AR3993" s="2" t="s">
        <v>84</v>
      </c>
      <c r="AV3993" s="2">
        <v>1350</v>
      </c>
      <c r="AW3993" s="2" t="s">
        <v>83</v>
      </c>
      <c r="AX3993" s="2" t="s">
        <v>84</v>
      </c>
      <c r="AY3993" s="2">
        <v>1350</v>
      </c>
      <c r="AZ3993" s="2" t="s">
        <v>81</v>
      </c>
      <c r="BA3993" s="2" t="s">
        <v>84</v>
      </c>
      <c r="BB3993" s="2">
        <v>1350</v>
      </c>
      <c r="BC3993" s="2" t="s">
        <v>83</v>
      </c>
      <c r="BD3993" s="2" t="s">
        <v>84</v>
      </c>
      <c r="BE3993" s="23" t="str">
        <f t="shared" si="615"/>
        <v>EMF ja</v>
      </c>
      <c r="BF3993" s="23">
        <f t="shared" si="623"/>
        <v>4400</v>
      </c>
      <c r="BG3993" s="23" t="str">
        <f t="shared" si="624"/>
        <v>500+m</v>
      </c>
      <c r="BH3993" s="23">
        <f t="shared" si="618"/>
        <v>2</v>
      </c>
      <c r="BI3993" s="2" t="s">
        <v>162</v>
      </c>
      <c r="BJ3993" s="2">
        <v>4500</v>
      </c>
      <c r="BK3993" s="2" t="s">
        <v>162</v>
      </c>
      <c r="BL3993" s="2">
        <v>4400</v>
      </c>
      <c r="BO3993" s="2" t="s">
        <v>15904</v>
      </c>
      <c r="BP3993" s="3">
        <v>1</v>
      </c>
      <c r="BQ3993" s="2" t="s">
        <v>15905</v>
      </c>
    </row>
    <row r="3994" spans="1:69" ht="16.149999999999999" customHeight="1" x14ac:dyDescent="0.25">
      <c r="A3994" s="1">
        <v>3995</v>
      </c>
      <c r="B3994" s="2" t="s">
        <v>211</v>
      </c>
      <c r="C3994" s="2" t="s">
        <v>15906</v>
      </c>
      <c r="D3994" s="2" t="s">
        <v>192</v>
      </c>
      <c r="E3994" s="2" t="s">
        <v>13152</v>
      </c>
      <c r="F3994" s="67">
        <v>43698</v>
      </c>
      <c r="G3994" s="3">
        <f t="shared" si="619"/>
        <v>8</v>
      </c>
      <c r="H3994" s="3">
        <f t="shared" si="621"/>
        <v>2019</v>
      </c>
      <c r="I3994" s="92">
        <v>0.64583333333333304</v>
      </c>
      <c r="J3994" s="20">
        <f t="shared" si="622"/>
        <v>15</v>
      </c>
      <c r="K3994" s="5" t="str">
        <f t="shared" si="620"/>
        <v>ja</v>
      </c>
      <c r="L3994" s="5" t="s">
        <v>91</v>
      </c>
      <c r="M3994" s="6" t="s">
        <v>100</v>
      </c>
      <c r="N3994" s="5">
        <v>64</v>
      </c>
      <c r="O3994" s="127" t="s">
        <v>75</v>
      </c>
      <c r="P3994" s="6" t="s">
        <v>1027</v>
      </c>
      <c r="R3994" s="6" t="s">
        <v>77</v>
      </c>
      <c r="T3994" s="6" t="s">
        <v>80</v>
      </c>
      <c r="X3994" s="2">
        <v>780</v>
      </c>
      <c r="Y3994" s="2" t="s">
        <v>81</v>
      </c>
      <c r="AA3994" s="2">
        <v>780</v>
      </c>
      <c r="AB3994" s="2" t="s">
        <v>81</v>
      </c>
      <c r="AC3994" s="2" t="s">
        <v>84</v>
      </c>
      <c r="AD3994" s="2">
        <v>780</v>
      </c>
      <c r="AE3994" s="2" t="s">
        <v>81</v>
      </c>
      <c r="AF3994" s="2" t="s">
        <v>84</v>
      </c>
      <c r="AJ3994" s="2">
        <v>780</v>
      </c>
      <c r="AK3994" s="2" t="s">
        <v>81</v>
      </c>
      <c r="AL3994" s="2" t="s">
        <v>84</v>
      </c>
      <c r="AM3994" s="2">
        <v>780</v>
      </c>
      <c r="AN3994" s="2" t="s">
        <v>81</v>
      </c>
      <c r="AO3994" s="2" t="s">
        <v>84</v>
      </c>
      <c r="AP3994" s="2">
        <v>780</v>
      </c>
      <c r="AQ3994" s="2" t="s">
        <v>81</v>
      </c>
      <c r="AR3994" s="2" t="s">
        <v>84</v>
      </c>
      <c r="AV3994" s="2">
        <v>790</v>
      </c>
      <c r="AW3994" s="2" t="s">
        <v>94</v>
      </c>
      <c r="AX3994" s="2" t="s">
        <v>84</v>
      </c>
      <c r="BE3994" s="23" t="str">
        <f t="shared" si="615"/>
        <v>EMF ja</v>
      </c>
      <c r="BF3994" s="23">
        <f t="shared" si="623"/>
        <v>5</v>
      </c>
      <c r="BG3994" s="23" t="str">
        <f t="shared" si="624"/>
        <v>&lt;100m</v>
      </c>
      <c r="BH3994" s="23">
        <f t="shared" si="618"/>
        <v>3</v>
      </c>
      <c r="BI3994" s="2" t="s">
        <v>162</v>
      </c>
      <c r="BJ3994" s="2">
        <v>312</v>
      </c>
      <c r="BK3994" s="2" t="s">
        <v>162</v>
      </c>
      <c r="BL3994" s="2">
        <v>100</v>
      </c>
      <c r="BM3994" s="2" t="s">
        <v>162</v>
      </c>
      <c r="BN3994" s="2">
        <v>5</v>
      </c>
      <c r="BO3994" s="2" t="s">
        <v>15907</v>
      </c>
      <c r="BP3994" s="3">
        <v>1</v>
      </c>
      <c r="BQ3994" s="2" t="s">
        <v>15908</v>
      </c>
    </row>
    <row r="3995" spans="1:69" ht="16.149999999999999" customHeight="1" x14ac:dyDescent="0.25">
      <c r="A3995" s="93">
        <v>3996</v>
      </c>
      <c r="B3995" s="2" t="s">
        <v>211</v>
      </c>
      <c r="C3995" s="2" t="s">
        <v>6187</v>
      </c>
      <c r="D3995" s="2" t="s">
        <v>192</v>
      </c>
      <c r="E3995" s="2" t="s">
        <v>3625</v>
      </c>
      <c r="F3995" s="67">
        <v>43698</v>
      </c>
      <c r="G3995" s="3">
        <f t="shared" si="619"/>
        <v>8</v>
      </c>
      <c r="H3995" s="3">
        <f t="shared" si="621"/>
        <v>2019</v>
      </c>
      <c r="I3995" s="92">
        <v>0.8125</v>
      </c>
      <c r="J3995" s="20">
        <f t="shared" si="622"/>
        <v>19</v>
      </c>
      <c r="K3995" s="5" t="str">
        <f t="shared" si="620"/>
        <v>ja</v>
      </c>
      <c r="L3995" s="5" t="s">
        <v>91</v>
      </c>
      <c r="M3995" s="6" t="s">
        <v>74</v>
      </c>
      <c r="N3995" s="5">
        <v>44</v>
      </c>
      <c r="O3995" s="6" t="s">
        <v>101</v>
      </c>
      <c r="P3995" s="127" t="s">
        <v>15909</v>
      </c>
      <c r="R3995" s="6" t="s">
        <v>77</v>
      </c>
      <c r="X3995" s="2">
        <v>70</v>
      </c>
      <c r="Y3995" s="2" t="s">
        <v>94</v>
      </c>
      <c r="Z3995" s="2" t="s">
        <v>84</v>
      </c>
      <c r="AA3995" s="2">
        <v>70</v>
      </c>
      <c r="AB3995" s="2" t="s">
        <v>94</v>
      </c>
      <c r="AC3995" s="2" t="s">
        <v>84</v>
      </c>
      <c r="AD3995" s="2">
        <v>70</v>
      </c>
      <c r="AE3995" s="2" t="s">
        <v>94</v>
      </c>
      <c r="AF3995" s="2" t="s">
        <v>84</v>
      </c>
      <c r="AJ3995" s="2">
        <v>70</v>
      </c>
      <c r="AK3995" s="2" t="s">
        <v>94</v>
      </c>
      <c r="AL3995" s="2" t="s">
        <v>84</v>
      </c>
      <c r="AM3995" s="2">
        <v>70</v>
      </c>
      <c r="AN3995" s="2" t="s">
        <v>94</v>
      </c>
      <c r="AO3995" s="2" t="s">
        <v>84</v>
      </c>
      <c r="AP3995" s="2">
        <v>70</v>
      </c>
      <c r="AQ3995" s="2" t="s">
        <v>94</v>
      </c>
      <c r="AR3995" s="2" t="s">
        <v>84</v>
      </c>
      <c r="AV3995" s="2">
        <v>70</v>
      </c>
      <c r="AW3995" s="2" t="s">
        <v>94</v>
      </c>
      <c r="AX3995" s="2" t="s">
        <v>84</v>
      </c>
      <c r="AY3995" s="2">
        <v>70</v>
      </c>
      <c r="AZ3995" s="2" t="s">
        <v>94</v>
      </c>
      <c r="BA3995" s="2" t="s">
        <v>84</v>
      </c>
      <c r="BB3995" s="2">
        <v>70</v>
      </c>
      <c r="BC3995" s="2" t="s">
        <v>94</v>
      </c>
      <c r="BD3995" s="2" t="s">
        <v>84</v>
      </c>
      <c r="BE3995" s="23" t="str">
        <f t="shared" ref="BE3995:BE4058" si="625">IF(COUNTA(BI3995,BK3995,BM3995) &gt; 0,"EMF ja","EMF nein")</f>
        <v>EMF nein</v>
      </c>
      <c r="BF3995" s="23" t="str">
        <f t="shared" si="623"/>
        <v/>
      </c>
      <c r="BG3995" s="23" t="str">
        <f t="shared" si="624"/>
        <v/>
      </c>
      <c r="BH3995" s="23">
        <f t="shared" ref="BH3995:BH4058" si="626">COUNTA(BI3995,BK3995,BM3995)</f>
        <v>0</v>
      </c>
      <c r="BO3995" s="2" t="s">
        <v>15910</v>
      </c>
      <c r="BP3995" s="3">
        <v>1</v>
      </c>
      <c r="BQ3995" s="2" t="s">
        <v>15911</v>
      </c>
    </row>
    <row r="3996" spans="1:69" ht="16.149999999999999" customHeight="1" x14ac:dyDescent="0.25">
      <c r="A3996" s="93">
        <v>3997</v>
      </c>
      <c r="B3996" s="2" t="s">
        <v>211</v>
      </c>
      <c r="C3996" s="2" t="s">
        <v>15912</v>
      </c>
      <c r="D3996" s="2" t="s">
        <v>206</v>
      </c>
      <c r="E3996" s="2" t="s">
        <v>15913</v>
      </c>
      <c r="F3996" s="67">
        <v>43708</v>
      </c>
      <c r="G3996" s="3">
        <f t="shared" si="619"/>
        <v>8</v>
      </c>
      <c r="H3996" s="3">
        <f t="shared" si="621"/>
        <v>2019</v>
      </c>
      <c r="I3996" s="92">
        <v>0.48611111111111099</v>
      </c>
      <c r="J3996" s="20">
        <f t="shared" si="622"/>
        <v>11</v>
      </c>
      <c r="K3996" s="5" t="str">
        <f t="shared" si="620"/>
        <v>ja</v>
      </c>
      <c r="L3996" s="5" t="s">
        <v>91</v>
      </c>
      <c r="M3996" s="6" t="s">
        <v>100</v>
      </c>
      <c r="N3996" s="5">
        <v>27</v>
      </c>
      <c r="O3996" s="127" t="s">
        <v>126</v>
      </c>
      <c r="P3996" s="6" t="s">
        <v>15914</v>
      </c>
      <c r="R3996" s="6" t="s">
        <v>77</v>
      </c>
      <c r="T3996" s="6" t="s">
        <v>202</v>
      </c>
      <c r="X3996" s="2">
        <v>715</v>
      </c>
      <c r="Y3996" s="2" t="s">
        <v>81</v>
      </c>
      <c r="Z3996" s="2" t="s">
        <v>82</v>
      </c>
      <c r="AA3996" s="2">
        <v>715</v>
      </c>
      <c r="AB3996" s="2" t="s">
        <v>81</v>
      </c>
      <c r="AC3996" s="2" t="s">
        <v>82</v>
      </c>
      <c r="AD3996" s="2">
        <v>715</v>
      </c>
      <c r="AE3996" s="2" t="s">
        <v>81</v>
      </c>
      <c r="AF3996" s="2" t="s">
        <v>82</v>
      </c>
      <c r="BE3996" s="23" t="str">
        <f t="shared" si="625"/>
        <v>EMF nein</v>
      </c>
      <c r="BF3996" s="23" t="str">
        <f t="shared" si="623"/>
        <v/>
      </c>
      <c r="BG3996" s="23" t="str">
        <f t="shared" si="624"/>
        <v/>
      </c>
      <c r="BH3996" s="23">
        <f t="shared" si="626"/>
        <v>0</v>
      </c>
      <c r="BO3996" s="2" t="s">
        <v>15915</v>
      </c>
      <c r="BP3996" s="3">
        <v>1</v>
      </c>
      <c r="BQ3996" s="2" t="s">
        <v>15916</v>
      </c>
    </row>
    <row r="3997" spans="1:69" ht="16.149999999999999" customHeight="1" x14ac:dyDescent="0.25">
      <c r="A3997" s="1">
        <v>3998</v>
      </c>
      <c r="B3997" s="2" t="s">
        <v>135</v>
      </c>
      <c r="C3997" s="2" t="s">
        <v>15917</v>
      </c>
      <c r="D3997" s="2" t="s">
        <v>206</v>
      </c>
      <c r="E3997" s="2" t="s">
        <v>15918</v>
      </c>
      <c r="F3997" s="67">
        <v>43707</v>
      </c>
      <c r="G3997" s="3">
        <f t="shared" si="619"/>
        <v>8</v>
      </c>
      <c r="H3997" s="3">
        <f t="shared" si="621"/>
        <v>2019</v>
      </c>
      <c r="I3997" s="92">
        <v>0.40277777777777801</v>
      </c>
      <c r="J3997" s="20">
        <f t="shared" si="622"/>
        <v>9</v>
      </c>
      <c r="K3997" s="5" t="str">
        <f t="shared" si="620"/>
        <v>ja</v>
      </c>
      <c r="L3997" s="5" t="s">
        <v>91</v>
      </c>
      <c r="M3997" s="6" t="s">
        <v>139</v>
      </c>
      <c r="N3997" s="5">
        <v>26</v>
      </c>
      <c r="O3997" s="127" t="s">
        <v>75</v>
      </c>
      <c r="P3997" s="127" t="s">
        <v>15919</v>
      </c>
      <c r="R3997" s="6" t="s">
        <v>77</v>
      </c>
      <c r="T3997" s="6" t="s">
        <v>80</v>
      </c>
      <c r="X3997" s="2">
        <v>96</v>
      </c>
      <c r="Y3997" s="2" t="s">
        <v>81</v>
      </c>
      <c r="Z3997" s="2" t="s">
        <v>82</v>
      </c>
      <c r="AA3997" s="2">
        <v>96</v>
      </c>
      <c r="AB3997" s="2" t="s">
        <v>81</v>
      </c>
      <c r="AC3997" s="2" t="s">
        <v>82</v>
      </c>
      <c r="AD3997" s="2">
        <v>96</v>
      </c>
      <c r="AE3997" s="2" t="s">
        <v>83</v>
      </c>
      <c r="AF3997" s="2" t="s">
        <v>82</v>
      </c>
      <c r="AJ3997" s="2">
        <v>96</v>
      </c>
      <c r="AK3997" s="2" t="s">
        <v>81</v>
      </c>
      <c r="AL3997" s="2" t="s">
        <v>82</v>
      </c>
      <c r="AM3997" s="2">
        <v>96</v>
      </c>
      <c r="AN3997" s="2" t="s">
        <v>81</v>
      </c>
      <c r="AO3997" s="2" t="s">
        <v>82</v>
      </c>
      <c r="AP3997" s="2">
        <v>96</v>
      </c>
      <c r="AQ3997" s="2" t="s">
        <v>83</v>
      </c>
      <c r="AR3997" s="2" t="s">
        <v>82</v>
      </c>
      <c r="AV3997" s="2">
        <v>820</v>
      </c>
      <c r="AW3997" s="2" t="s">
        <v>81</v>
      </c>
      <c r="AX3997" s="2" t="s">
        <v>84</v>
      </c>
      <c r="AY3997" s="2">
        <v>820</v>
      </c>
      <c r="AZ3997" s="2" t="s">
        <v>81</v>
      </c>
      <c r="BA3997" s="2" t="s">
        <v>84</v>
      </c>
      <c r="BB3997" s="2">
        <v>820</v>
      </c>
      <c r="BC3997" s="2" t="s">
        <v>81</v>
      </c>
      <c r="BD3997" s="2" t="s">
        <v>84</v>
      </c>
      <c r="BE3997" s="23" t="str">
        <f t="shared" si="625"/>
        <v>EMF nein</v>
      </c>
      <c r="BF3997" s="23" t="str">
        <f t="shared" si="623"/>
        <v/>
      </c>
      <c r="BG3997" s="23" t="str">
        <f t="shared" si="624"/>
        <v/>
      </c>
      <c r="BH3997" s="23">
        <f t="shared" si="626"/>
        <v>0</v>
      </c>
      <c r="BO3997" s="2" t="s">
        <v>15920</v>
      </c>
      <c r="BP3997" s="3">
        <v>1</v>
      </c>
      <c r="BQ3997" s="2" t="s">
        <v>15921</v>
      </c>
    </row>
    <row r="3998" spans="1:69" ht="16.149999999999999" customHeight="1" x14ac:dyDescent="0.25">
      <c r="A3998" s="93">
        <v>3999</v>
      </c>
      <c r="B3998" s="2" t="s">
        <v>211</v>
      </c>
      <c r="C3998" s="2" t="s">
        <v>7816</v>
      </c>
      <c r="D3998" s="2" t="s">
        <v>137</v>
      </c>
      <c r="E3998" s="2" t="s">
        <v>15922</v>
      </c>
      <c r="F3998" s="67">
        <v>43704</v>
      </c>
      <c r="G3998" s="3">
        <f t="shared" si="619"/>
        <v>8</v>
      </c>
      <c r="H3998" s="3">
        <f t="shared" si="621"/>
        <v>2019</v>
      </c>
      <c r="I3998" s="92">
        <v>0.63888888888888895</v>
      </c>
      <c r="J3998" s="20">
        <f t="shared" si="622"/>
        <v>15</v>
      </c>
      <c r="K3998" s="5" t="str">
        <f t="shared" si="620"/>
        <v>ja</v>
      </c>
      <c r="L3998" s="5" t="s">
        <v>91</v>
      </c>
      <c r="M3998" s="6" t="s">
        <v>115</v>
      </c>
      <c r="N3998" s="5">
        <v>49</v>
      </c>
      <c r="O3998" s="2" t="s">
        <v>126</v>
      </c>
      <c r="P3998" s="6" t="s">
        <v>1027</v>
      </c>
      <c r="R3998" s="6" t="s">
        <v>77</v>
      </c>
      <c r="T3998" s="6" t="s">
        <v>80</v>
      </c>
      <c r="X3998" s="2">
        <v>425</v>
      </c>
      <c r="Y3998" s="2" t="s">
        <v>81</v>
      </c>
      <c r="Z3998" s="2" t="s">
        <v>84</v>
      </c>
      <c r="AA3998" s="2">
        <v>425</v>
      </c>
      <c r="AB3998" s="2" t="s">
        <v>81</v>
      </c>
      <c r="AC3998" s="2" t="s">
        <v>84</v>
      </c>
      <c r="AD3998" s="2">
        <v>425</v>
      </c>
      <c r="AE3998" s="2" t="s">
        <v>81</v>
      </c>
      <c r="AF3998" s="2" t="s">
        <v>84</v>
      </c>
      <c r="AG3998" s="2">
        <v>425</v>
      </c>
      <c r="AH3998" s="2" t="s">
        <v>83</v>
      </c>
      <c r="AI3998" s="2" t="s">
        <v>84</v>
      </c>
      <c r="BE3998" s="23" t="str">
        <f t="shared" si="625"/>
        <v>EMF nein</v>
      </c>
      <c r="BF3998" s="23" t="str">
        <f t="shared" si="623"/>
        <v/>
      </c>
      <c r="BG3998" s="23" t="str">
        <f t="shared" si="624"/>
        <v/>
      </c>
      <c r="BH3998" s="23">
        <f t="shared" si="626"/>
        <v>0</v>
      </c>
      <c r="BO3998" s="2" t="s">
        <v>15923</v>
      </c>
      <c r="BP3998" s="3">
        <v>1</v>
      </c>
      <c r="BQ3998" s="2" t="s">
        <v>15924</v>
      </c>
    </row>
    <row r="3999" spans="1:69" ht="16.149999999999999" customHeight="1" x14ac:dyDescent="0.25">
      <c r="A3999" s="93">
        <v>4000</v>
      </c>
      <c r="B3999" s="2" t="s">
        <v>211</v>
      </c>
      <c r="C3999" s="116" t="s">
        <v>12053</v>
      </c>
      <c r="D3999" s="2" t="s">
        <v>137</v>
      </c>
      <c r="E3999" s="2" t="s">
        <v>2703</v>
      </c>
      <c r="F3999" s="67">
        <v>43704</v>
      </c>
      <c r="G3999" s="3">
        <f t="shared" si="619"/>
        <v>8</v>
      </c>
      <c r="H3999" s="3">
        <f t="shared" si="621"/>
        <v>2019</v>
      </c>
      <c r="I3999" s="92">
        <v>0.66666666666666696</v>
      </c>
      <c r="J3999" s="20">
        <f t="shared" si="622"/>
        <v>16</v>
      </c>
      <c r="K3999" s="5" t="str">
        <f t="shared" si="620"/>
        <v>ja</v>
      </c>
      <c r="L3999" s="5" t="s">
        <v>91</v>
      </c>
      <c r="M3999" s="6" t="s">
        <v>115</v>
      </c>
      <c r="N3999" s="5">
        <v>25</v>
      </c>
      <c r="O3999" s="127" t="s">
        <v>126</v>
      </c>
      <c r="P3999" s="6" t="s">
        <v>12236</v>
      </c>
      <c r="R3999" s="6" t="s">
        <v>77</v>
      </c>
      <c r="T3999" s="6" t="s">
        <v>80</v>
      </c>
      <c r="X3999" s="2">
        <v>528</v>
      </c>
      <c r="Y3999" s="2" t="s">
        <v>83</v>
      </c>
      <c r="Z3999" s="2" t="s">
        <v>84</v>
      </c>
      <c r="AA3999" s="2">
        <v>1070</v>
      </c>
      <c r="AB3999" s="2" t="s">
        <v>81</v>
      </c>
      <c r="AC3999" s="2" t="s">
        <v>82</v>
      </c>
      <c r="AD3999" s="2">
        <v>528</v>
      </c>
      <c r="AE3999" s="2" t="s">
        <v>83</v>
      </c>
      <c r="AF3999" s="2" t="s">
        <v>84</v>
      </c>
      <c r="AJ3999" s="2">
        <v>1070</v>
      </c>
      <c r="AK3999" s="2" t="s">
        <v>81</v>
      </c>
      <c r="AL3999" s="2" t="s">
        <v>82</v>
      </c>
      <c r="AM3999" s="2">
        <v>1070</v>
      </c>
      <c r="AN3999" s="2" t="s">
        <v>81</v>
      </c>
      <c r="AO3999" s="2" t="s">
        <v>12653</v>
      </c>
      <c r="AP3999" s="2">
        <v>1070</v>
      </c>
      <c r="AQ3999" s="2" t="s">
        <v>81</v>
      </c>
      <c r="AR3999" s="2" t="s">
        <v>82</v>
      </c>
      <c r="AV3999" s="2">
        <v>1070</v>
      </c>
      <c r="AW3999" s="2" t="s">
        <v>81</v>
      </c>
      <c r="AX3999" s="2" t="s">
        <v>82</v>
      </c>
      <c r="AY3999" s="2">
        <v>1070</v>
      </c>
      <c r="AZ3999" s="2" t="s">
        <v>81</v>
      </c>
      <c r="BA3999" s="2" t="s">
        <v>12653</v>
      </c>
      <c r="BB3999" s="2">
        <v>1070</v>
      </c>
      <c r="BC3999" s="2" t="s">
        <v>81</v>
      </c>
      <c r="BD3999" s="2" t="s">
        <v>82</v>
      </c>
      <c r="BE3999" s="23" t="str">
        <f t="shared" si="625"/>
        <v>EMF nein</v>
      </c>
      <c r="BF3999" s="23" t="str">
        <f t="shared" si="623"/>
        <v/>
      </c>
      <c r="BG3999" s="23" t="str">
        <f t="shared" si="624"/>
        <v/>
      </c>
      <c r="BH3999" s="23">
        <f t="shared" si="626"/>
        <v>0</v>
      </c>
      <c r="BO3999" s="2" t="s">
        <v>15925</v>
      </c>
      <c r="BP3999" s="3">
        <v>1</v>
      </c>
      <c r="BQ3999" s="2" t="s">
        <v>15926</v>
      </c>
    </row>
    <row r="4000" spans="1:69" ht="16.149999999999999" customHeight="1" x14ac:dyDescent="0.25">
      <c r="A4000" s="93">
        <v>4001</v>
      </c>
      <c r="B4000" s="2" t="s">
        <v>135</v>
      </c>
      <c r="C4000" s="2" t="s">
        <v>540</v>
      </c>
      <c r="D4000" s="2" t="s">
        <v>124</v>
      </c>
      <c r="E4000" s="2" t="s">
        <v>15927</v>
      </c>
      <c r="F4000" s="67">
        <v>43712</v>
      </c>
      <c r="G4000" s="3">
        <f t="shared" si="619"/>
        <v>9</v>
      </c>
      <c r="H4000" s="3">
        <f t="shared" si="621"/>
        <v>2019</v>
      </c>
      <c r="I4000" s="92">
        <v>0.16666666666666699</v>
      </c>
      <c r="J4000" s="20">
        <f t="shared" si="622"/>
        <v>4</v>
      </c>
      <c r="K4000" s="5" t="str">
        <f t="shared" si="620"/>
        <v>ja</v>
      </c>
      <c r="L4000" s="5" t="s">
        <v>91</v>
      </c>
      <c r="M4000" s="6" t="s">
        <v>9604</v>
      </c>
      <c r="N4000" s="5">
        <v>42</v>
      </c>
      <c r="O4000" s="127" t="s">
        <v>75</v>
      </c>
      <c r="P4000" s="127" t="s">
        <v>15928</v>
      </c>
      <c r="R4000" s="6" t="s">
        <v>77</v>
      </c>
      <c r="X4000" s="2">
        <v>1150</v>
      </c>
      <c r="Y4000" s="2" t="s">
        <v>81</v>
      </c>
      <c r="Z4000" s="2" t="s">
        <v>82</v>
      </c>
      <c r="AD4000" s="2">
        <v>1150</v>
      </c>
      <c r="AE4000" s="2" t="s">
        <v>83</v>
      </c>
      <c r="AF4000" s="2" t="s">
        <v>82</v>
      </c>
      <c r="BE4000" s="23" t="str">
        <f t="shared" si="625"/>
        <v>EMF nein</v>
      </c>
      <c r="BF4000" s="23" t="str">
        <f t="shared" si="623"/>
        <v/>
      </c>
      <c r="BG4000" s="23" t="str">
        <f t="shared" si="624"/>
        <v/>
      </c>
      <c r="BH4000" s="23">
        <f t="shared" si="626"/>
        <v>0</v>
      </c>
      <c r="BO4000" s="2" t="s">
        <v>15929</v>
      </c>
      <c r="BP4000" s="3">
        <v>1</v>
      </c>
      <c r="BQ4000" s="2" t="s">
        <v>15930</v>
      </c>
    </row>
    <row r="4001" spans="1:70" ht="16.149999999999999" customHeight="1" x14ac:dyDescent="0.25">
      <c r="A4001" s="93">
        <v>4002</v>
      </c>
      <c r="B4001" s="2" t="s">
        <v>87</v>
      </c>
      <c r="C4001" s="2" t="s">
        <v>2966</v>
      </c>
      <c r="D4001" s="2" t="s">
        <v>137</v>
      </c>
      <c r="E4001" s="2" t="s">
        <v>15931</v>
      </c>
      <c r="F4001" s="67">
        <v>43711</v>
      </c>
      <c r="G4001" s="3">
        <f t="shared" si="619"/>
        <v>9</v>
      </c>
      <c r="H4001" s="3">
        <f t="shared" si="621"/>
        <v>2019</v>
      </c>
      <c r="I4001" s="92">
        <v>0.66319444444444398</v>
      </c>
      <c r="J4001" s="20">
        <f t="shared" si="622"/>
        <v>15</v>
      </c>
      <c r="K4001" s="5" t="str">
        <f t="shared" si="620"/>
        <v>ja</v>
      </c>
      <c r="L4001" s="5" t="s">
        <v>91</v>
      </c>
      <c r="M4001" s="6" t="s">
        <v>11554</v>
      </c>
      <c r="N4001" s="5">
        <v>89</v>
      </c>
      <c r="O4001" s="127" t="s">
        <v>75</v>
      </c>
      <c r="P4001" s="127" t="s">
        <v>15932</v>
      </c>
      <c r="R4001" s="6" t="s">
        <v>77</v>
      </c>
      <c r="S4001" s="2" t="s">
        <v>9459</v>
      </c>
      <c r="X4001" s="2">
        <v>135</v>
      </c>
      <c r="Y4001" s="2" t="s">
        <v>81</v>
      </c>
      <c r="Z4001" s="2" t="s">
        <v>82</v>
      </c>
      <c r="AA4001" s="2">
        <v>135</v>
      </c>
      <c r="AB4001" s="2" t="s">
        <v>94</v>
      </c>
      <c r="AC4001" s="2" t="s">
        <v>82</v>
      </c>
      <c r="AD4001" s="2">
        <v>135</v>
      </c>
      <c r="AE4001" s="2" t="s">
        <v>81</v>
      </c>
      <c r="AF4001" s="2" t="s">
        <v>82</v>
      </c>
      <c r="BE4001" s="23" t="str">
        <f t="shared" si="625"/>
        <v>EMF nein</v>
      </c>
      <c r="BF4001" s="23" t="str">
        <f t="shared" si="623"/>
        <v/>
      </c>
      <c r="BG4001" s="23" t="str">
        <f t="shared" si="624"/>
        <v/>
      </c>
      <c r="BH4001" s="23">
        <f t="shared" si="626"/>
        <v>0</v>
      </c>
      <c r="BO4001" s="2" t="s">
        <v>15933</v>
      </c>
      <c r="BP4001" s="3">
        <v>1</v>
      </c>
      <c r="BQ4001" s="2" t="s">
        <v>15934</v>
      </c>
    </row>
    <row r="4002" spans="1:70" ht="16.149999999999999" customHeight="1" x14ac:dyDescent="0.25">
      <c r="A4002" s="93">
        <v>4003</v>
      </c>
      <c r="B4002" s="2" t="s">
        <v>211</v>
      </c>
      <c r="C4002" s="116" t="s">
        <v>15935</v>
      </c>
      <c r="D4002" s="2" t="s">
        <v>896</v>
      </c>
      <c r="E4002" s="2" t="s">
        <v>3015</v>
      </c>
      <c r="F4002" s="67">
        <v>43705</v>
      </c>
      <c r="G4002" s="3">
        <f t="shared" si="619"/>
        <v>8</v>
      </c>
      <c r="H4002" s="3">
        <f t="shared" si="621"/>
        <v>2019</v>
      </c>
      <c r="I4002" s="92">
        <v>0.96180555555555503</v>
      </c>
      <c r="J4002" s="20">
        <f t="shared" si="622"/>
        <v>23</v>
      </c>
      <c r="K4002" s="5" t="str">
        <f t="shared" si="620"/>
        <v>ja</v>
      </c>
      <c r="L4002" s="5" t="s">
        <v>91</v>
      </c>
      <c r="M4002" s="6" t="s">
        <v>100</v>
      </c>
      <c r="N4002" s="5">
        <v>39</v>
      </c>
      <c r="O4002" s="2" t="s">
        <v>126</v>
      </c>
      <c r="P4002" s="127" t="s">
        <v>15936</v>
      </c>
      <c r="R4002" s="6" t="s">
        <v>77</v>
      </c>
      <c r="T4002" s="6" t="s">
        <v>80</v>
      </c>
      <c r="U4002" s="2" t="s">
        <v>100</v>
      </c>
      <c r="X4002" s="2">
        <v>490</v>
      </c>
      <c r="Y4002" s="2" t="s">
        <v>81</v>
      </c>
      <c r="Z4002" s="2" t="s">
        <v>168</v>
      </c>
      <c r="AA4002" s="2">
        <v>490</v>
      </c>
      <c r="AB4002" s="2" t="s">
        <v>94</v>
      </c>
      <c r="AC4002" s="2" t="s">
        <v>168</v>
      </c>
      <c r="AD4002" s="2">
        <v>490</v>
      </c>
      <c r="AE4002" s="2" t="s">
        <v>81</v>
      </c>
      <c r="AF4002" s="2" t="s">
        <v>168</v>
      </c>
      <c r="BE4002" s="23" t="str">
        <f t="shared" si="625"/>
        <v>EMF ja</v>
      </c>
      <c r="BF4002" s="23">
        <f t="shared" si="623"/>
        <v>20</v>
      </c>
      <c r="BG4002" s="23" t="str">
        <f t="shared" si="624"/>
        <v>&lt;100m</v>
      </c>
      <c r="BH4002" s="23">
        <f t="shared" si="626"/>
        <v>1</v>
      </c>
      <c r="BM4002" s="2" t="s">
        <v>162</v>
      </c>
      <c r="BN4002" s="2">
        <v>20</v>
      </c>
      <c r="BO4002" s="116" t="s">
        <v>15937</v>
      </c>
      <c r="BP4002" s="3">
        <v>1</v>
      </c>
      <c r="BQ4002" s="2" t="s">
        <v>15938</v>
      </c>
    </row>
    <row r="4003" spans="1:70" ht="16.149999999999999" customHeight="1" x14ac:dyDescent="0.25">
      <c r="A4003" s="93">
        <v>4004</v>
      </c>
      <c r="B4003" s="2" t="s">
        <v>211</v>
      </c>
      <c r="C4003" s="2" t="s">
        <v>1729</v>
      </c>
      <c r="D4003" s="2" t="s">
        <v>896</v>
      </c>
      <c r="E4003" s="2" t="s">
        <v>15939</v>
      </c>
      <c r="F4003" s="67">
        <v>43705</v>
      </c>
      <c r="G4003" s="3">
        <f t="shared" si="619"/>
        <v>8</v>
      </c>
      <c r="H4003" s="3">
        <f t="shared" si="621"/>
        <v>2019</v>
      </c>
      <c r="I4003" s="92">
        <v>0.76388888888888895</v>
      </c>
      <c r="J4003" s="20">
        <f t="shared" si="622"/>
        <v>18</v>
      </c>
      <c r="K4003" s="5" t="str">
        <f t="shared" si="620"/>
        <v>ja</v>
      </c>
      <c r="L4003" s="5" t="s">
        <v>91</v>
      </c>
      <c r="M4003" s="6" t="s">
        <v>100</v>
      </c>
      <c r="N4003" s="5">
        <v>20</v>
      </c>
      <c r="O4003" s="2" t="s">
        <v>126</v>
      </c>
      <c r="P4003" s="127" t="s">
        <v>15940</v>
      </c>
      <c r="R4003" s="6" t="s">
        <v>77</v>
      </c>
      <c r="T4003" s="6" t="s">
        <v>80</v>
      </c>
      <c r="X4003" s="2">
        <v>180</v>
      </c>
      <c r="Y4003" s="2" t="s">
        <v>81</v>
      </c>
      <c r="Z4003" s="2" t="s">
        <v>82</v>
      </c>
      <c r="AA4003" s="2">
        <v>180</v>
      </c>
      <c r="AB4003" s="2" t="s">
        <v>81</v>
      </c>
      <c r="AC4003" s="2" t="s">
        <v>82</v>
      </c>
      <c r="AD4003" s="2">
        <v>180</v>
      </c>
      <c r="AE4003" s="2" t="s">
        <v>81</v>
      </c>
      <c r="AF4003" s="2" t="s">
        <v>82</v>
      </c>
      <c r="BE4003" s="23" t="str">
        <f t="shared" si="625"/>
        <v>EMF nein</v>
      </c>
      <c r="BF4003" s="23" t="str">
        <f t="shared" si="623"/>
        <v/>
      </c>
      <c r="BG4003" s="23" t="str">
        <f t="shared" si="624"/>
        <v/>
      </c>
      <c r="BH4003" s="23">
        <f t="shared" si="626"/>
        <v>0</v>
      </c>
      <c r="BO4003" s="2" t="s">
        <v>15941</v>
      </c>
      <c r="BP4003" s="3">
        <v>1</v>
      </c>
      <c r="BQ4003" s="2" t="s">
        <v>15942</v>
      </c>
    </row>
    <row r="4004" spans="1:70" ht="16.149999999999999" customHeight="1" x14ac:dyDescent="0.25">
      <c r="A4004" s="93">
        <v>4005</v>
      </c>
      <c r="B4004" s="2" t="s">
        <v>211</v>
      </c>
      <c r="C4004" s="2" t="s">
        <v>3659</v>
      </c>
      <c r="D4004" s="2" t="s">
        <v>896</v>
      </c>
      <c r="E4004" s="2" t="s">
        <v>15943</v>
      </c>
      <c r="F4004" s="67">
        <v>43704</v>
      </c>
      <c r="G4004" s="3">
        <f t="shared" si="619"/>
        <v>8</v>
      </c>
      <c r="H4004" s="3">
        <f t="shared" si="621"/>
        <v>2019</v>
      </c>
      <c r="I4004" s="92">
        <v>0.49652777777777801</v>
      </c>
      <c r="J4004" s="20">
        <f t="shared" si="622"/>
        <v>11</v>
      </c>
      <c r="K4004" s="5" t="str">
        <f t="shared" si="620"/>
        <v>ja</v>
      </c>
      <c r="L4004" s="5" t="s">
        <v>91</v>
      </c>
      <c r="M4004" s="6" t="s">
        <v>100</v>
      </c>
      <c r="N4004" s="5">
        <v>17</v>
      </c>
      <c r="O4004" s="2" t="s">
        <v>126</v>
      </c>
      <c r="P4004" s="127" t="s">
        <v>15944</v>
      </c>
      <c r="R4004" s="6" t="s">
        <v>77</v>
      </c>
      <c r="T4004" s="6" t="s">
        <v>80</v>
      </c>
      <c r="X4004" s="2">
        <v>730</v>
      </c>
      <c r="Y4004" s="2" t="s">
        <v>83</v>
      </c>
      <c r="Z4004" s="2" t="s">
        <v>84</v>
      </c>
      <c r="AA4004" s="2">
        <v>730</v>
      </c>
      <c r="AB4004" s="2" t="s">
        <v>81</v>
      </c>
      <c r="AC4004" s="2" t="s">
        <v>84</v>
      </c>
      <c r="AD4004" s="2">
        <v>730</v>
      </c>
      <c r="AE4004" s="2" t="s">
        <v>83</v>
      </c>
      <c r="AF4004" s="2" t="s">
        <v>84</v>
      </c>
      <c r="BE4004" s="23" t="str">
        <f t="shared" si="625"/>
        <v>EMF ja</v>
      </c>
      <c r="BF4004" s="23">
        <f t="shared" si="623"/>
        <v>1080</v>
      </c>
      <c r="BG4004" s="23" t="str">
        <f t="shared" si="624"/>
        <v>500+m</v>
      </c>
      <c r="BH4004" s="23">
        <f t="shared" si="626"/>
        <v>1</v>
      </c>
      <c r="BM4004" s="2" t="s">
        <v>162</v>
      </c>
      <c r="BN4004" s="2">
        <v>1080</v>
      </c>
      <c r="BO4004" s="2" t="s">
        <v>15945</v>
      </c>
      <c r="BP4004" s="3">
        <v>1</v>
      </c>
      <c r="BQ4004" s="2" t="s">
        <v>15946</v>
      </c>
    </row>
    <row r="4005" spans="1:70" ht="16.149999999999999" customHeight="1" x14ac:dyDescent="0.25">
      <c r="A4005" s="93">
        <v>4006</v>
      </c>
      <c r="B4005" s="2" t="s">
        <v>211</v>
      </c>
      <c r="C4005" s="2" t="s">
        <v>1213</v>
      </c>
      <c r="D4005" s="2" t="s">
        <v>896</v>
      </c>
      <c r="E4005" s="2" t="s">
        <v>15947</v>
      </c>
      <c r="F4005" s="67">
        <v>43703</v>
      </c>
      <c r="G4005" s="3">
        <f t="shared" si="619"/>
        <v>8</v>
      </c>
      <c r="H4005" s="3">
        <f t="shared" si="621"/>
        <v>2019</v>
      </c>
      <c r="I4005" s="92">
        <v>0.30902777777777801</v>
      </c>
      <c r="J4005" s="20">
        <f t="shared" si="622"/>
        <v>7</v>
      </c>
      <c r="K4005" s="5" t="str">
        <f t="shared" si="620"/>
        <v>ja</v>
      </c>
      <c r="L4005" s="5" t="s">
        <v>91</v>
      </c>
      <c r="M4005" s="6" t="s">
        <v>100</v>
      </c>
      <c r="N4005" s="5">
        <v>18</v>
      </c>
      <c r="O4005" s="2" t="s">
        <v>5139</v>
      </c>
      <c r="P4005" s="127" t="s">
        <v>15948</v>
      </c>
      <c r="R4005" s="6" t="s">
        <v>77</v>
      </c>
      <c r="T4005" s="6" t="s">
        <v>80</v>
      </c>
      <c r="X4005" s="2">
        <v>268</v>
      </c>
      <c r="Y4005" s="2" t="s">
        <v>81</v>
      </c>
      <c r="Z4005" s="2" t="s">
        <v>168</v>
      </c>
      <c r="AA4005" s="2">
        <v>268</v>
      </c>
      <c r="AB4005" s="2" t="s">
        <v>94</v>
      </c>
      <c r="AC4005" s="2" t="s">
        <v>168</v>
      </c>
      <c r="AD4005" s="2">
        <v>268</v>
      </c>
      <c r="AE4005" s="2" t="s">
        <v>81</v>
      </c>
      <c r="AF4005" s="2" t="s">
        <v>168</v>
      </c>
      <c r="BE4005" s="23" t="str">
        <f t="shared" si="625"/>
        <v>EMF ja</v>
      </c>
      <c r="BF4005" s="23">
        <f t="shared" si="623"/>
        <v>690</v>
      </c>
      <c r="BG4005" s="23" t="str">
        <f t="shared" si="624"/>
        <v>500+m</v>
      </c>
      <c r="BH4005" s="23">
        <f t="shared" si="626"/>
        <v>1</v>
      </c>
      <c r="BM4005" s="2" t="s">
        <v>162</v>
      </c>
      <c r="BN4005" s="2">
        <v>690</v>
      </c>
      <c r="BO4005" s="2" t="s">
        <v>15949</v>
      </c>
      <c r="BP4005" s="3">
        <v>1</v>
      </c>
      <c r="BQ4005" s="2" t="s">
        <v>15950</v>
      </c>
    </row>
    <row r="4006" spans="1:70" ht="16.149999999999999" customHeight="1" x14ac:dyDescent="0.25">
      <c r="A4006" s="93">
        <v>4007</v>
      </c>
      <c r="B4006" s="2" t="s">
        <v>211</v>
      </c>
      <c r="C4006" s="396" t="s">
        <v>8026</v>
      </c>
      <c r="D4006" s="2" t="s">
        <v>896</v>
      </c>
      <c r="E4006" s="2" t="s">
        <v>15951</v>
      </c>
      <c r="F4006" s="67">
        <v>43699</v>
      </c>
      <c r="G4006" s="3">
        <f t="shared" si="619"/>
        <v>8</v>
      </c>
      <c r="H4006" s="3">
        <f t="shared" si="621"/>
        <v>2019</v>
      </c>
      <c r="I4006" s="92">
        <v>0.29166666666666702</v>
      </c>
      <c r="J4006" s="20">
        <f t="shared" si="622"/>
        <v>7</v>
      </c>
      <c r="K4006" s="5" t="str">
        <f t="shared" si="620"/>
        <v>ja</v>
      </c>
      <c r="L4006" s="5" t="s">
        <v>91</v>
      </c>
      <c r="M4006" s="6" t="s">
        <v>74</v>
      </c>
      <c r="N4006" s="5">
        <v>58</v>
      </c>
      <c r="O4006" s="2" t="s">
        <v>5139</v>
      </c>
      <c r="P4006" s="127" t="s">
        <v>15952</v>
      </c>
      <c r="R4006" s="6" t="s">
        <v>77</v>
      </c>
      <c r="U4006" s="2" t="s">
        <v>9313</v>
      </c>
      <c r="V4006" s="2" t="s">
        <v>80</v>
      </c>
      <c r="X4006" s="2">
        <v>109</v>
      </c>
      <c r="Y4006" s="2" t="s">
        <v>81</v>
      </c>
      <c r="Z4006" s="2" t="s">
        <v>82</v>
      </c>
      <c r="AD4006" s="2">
        <v>109</v>
      </c>
      <c r="AE4006" s="2" t="s">
        <v>81</v>
      </c>
      <c r="AF4006" s="2" t="s">
        <v>82</v>
      </c>
      <c r="BE4006" s="23" t="str">
        <f t="shared" si="625"/>
        <v>EMF nein</v>
      </c>
      <c r="BF4006" s="23" t="str">
        <f t="shared" si="623"/>
        <v/>
      </c>
      <c r="BG4006" s="23" t="str">
        <f t="shared" si="624"/>
        <v/>
      </c>
      <c r="BH4006" s="23">
        <f t="shared" si="626"/>
        <v>0</v>
      </c>
      <c r="BO4006" s="2" t="s">
        <v>15953</v>
      </c>
      <c r="BP4006" s="3">
        <v>1</v>
      </c>
      <c r="BQ4006" s="2" t="s">
        <v>15954</v>
      </c>
    </row>
    <row r="4007" spans="1:70" ht="16.149999999999999" customHeight="1" x14ac:dyDescent="0.25">
      <c r="A4007" s="1">
        <v>4008</v>
      </c>
      <c r="B4007" s="2" t="s">
        <v>211</v>
      </c>
      <c r="C4007" s="65" t="s">
        <v>8026</v>
      </c>
      <c r="D4007" s="2" t="s">
        <v>896</v>
      </c>
      <c r="E4007" s="2" t="s">
        <v>15951</v>
      </c>
      <c r="F4007" s="67">
        <v>43698</v>
      </c>
      <c r="G4007" s="3">
        <f t="shared" si="619"/>
        <v>8</v>
      </c>
      <c r="H4007" s="3">
        <f t="shared" si="621"/>
        <v>2019</v>
      </c>
      <c r="I4007" s="92">
        <v>0.70833333333333304</v>
      </c>
      <c r="J4007" s="20">
        <f t="shared" si="622"/>
        <v>17</v>
      </c>
      <c r="K4007" s="5" t="str">
        <f t="shared" si="620"/>
        <v>ja</v>
      </c>
      <c r="L4007" s="5" t="s">
        <v>73</v>
      </c>
      <c r="M4007" s="6" t="s">
        <v>74</v>
      </c>
      <c r="N4007" s="5">
        <v>45</v>
      </c>
      <c r="O4007" s="2" t="s">
        <v>5139</v>
      </c>
      <c r="P4007" s="127" t="s">
        <v>3460</v>
      </c>
      <c r="R4007" s="6" t="s">
        <v>77</v>
      </c>
      <c r="U4007" s="2" t="s">
        <v>100</v>
      </c>
      <c r="V4007" s="2" t="s">
        <v>80</v>
      </c>
      <c r="BE4007" s="23" t="str">
        <f t="shared" si="625"/>
        <v>EMF nein</v>
      </c>
      <c r="BF4007" s="23" t="str">
        <f t="shared" si="623"/>
        <v/>
      </c>
      <c r="BG4007" s="23" t="str">
        <f t="shared" si="624"/>
        <v/>
      </c>
      <c r="BH4007" s="23">
        <f t="shared" si="626"/>
        <v>0</v>
      </c>
      <c r="BO4007" s="2" t="s">
        <v>21912</v>
      </c>
      <c r="BP4007" s="3">
        <v>1</v>
      </c>
      <c r="BR4007" s="2" t="s">
        <v>21913</v>
      </c>
    </row>
    <row r="4008" spans="1:70" ht="16.149999999999999" customHeight="1" x14ac:dyDescent="0.25">
      <c r="A4008" s="1">
        <v>4009</v>
      </c>
      <c r="B4008" s="2" t="s">
        <v>87</v>
      </c>
      <c r="C4008" s="2" t="s">
        <v>9389</v>
      </c>
      <c r="D4008" s="2" t="s">
        <v>137</v>
      </c>
      <c r="E4008" s="2" t="s">
        <v>2703</v>
      </c>
      <c r="F4008" s="67">
        <v>43712</v>
      </c>
      <c r="G4008" s="3">
        <f t="shared" si="619"/>
        <v>9</v>
      </c>
      <c r="H4008" s="3">
        <f t="shared" si="621"/>
        <v>2019</v>
      </c>
      <c r="I4008" s="398">
        <v>0.65625</v>
      </c>
      <c r="J4008" s="20">
        <f t="shared" si="622"/>
        <v>15</v>
      </c>
      <c r="K4008" s="5" t="str">
        <f t="shared" si="620"/>
        <v>ja</v>
      </c>
      <c r="L4008" s="5" t="s">
        <v>91</v>
      </c>
      <c r="M4008" s="6" t="s">
        <v>74</v>
      </c>
      <c r="N4008" s="5">
        <v>79</v>
      </c>
      <c r="O4008" s="2" t="s">
        <v>75</v>
      </c>
      <c r="P4008" s="127" t="s">
        <v>21914</v>
      </c>
      <c r="R4008" s="6" t="s">
        <v>77</v>
      </c>
      <c r="T4008" s="6" t="s">
        <v>80</v>
      </c>
      <c r="X4008" s="2">
        <v>279</v>
      </c>
      <c r="Y4008" s="2" t="s">
        <v>81</v>
      </c>
      <c r="Z4008" s="2" t="s">
        <v>15956</v>
      </c>
      <c r="AD4008" s="2">
        <v>279</v>
      </c>
      <c r="AE4008" s="2" t="s">
        <v>83</v>
      </c>
      <c r="AF4008" s="2" t="s">
        <v>161</v>
      </c>
      <c r="AJ4008" s="2">
        <v>352</v>
      </c>
      <c r="AK4008" s="2" t="s">
        <v>81</v>
      </c>
      <c r="AL4008" s="2" t="s">
        <v>82</v>
      </c>
      <c r="AP4008" s="2">
        <v>352</v>
      </c>
      <c r="AQ4008" s="2" t="s">
        <v>81</v>
      </c>
      <c r="AR4008" s="2" t="s">
        <v>82</v>
      </c>
      <c r="BE4008" s="23" t="str">
        <f t="shared" si="625"/>
        <v>EMF nein</v>
      </c>
      <c r="BF4008" s="23" t="str">
        <f t="shared" si="623"/>
        <v/>
      </c>
      <c r="BG4008" s="23" t="str">
        <f t="shared" si="624"/>
        <v/>
      </c>
      <c r="BH4008" s="23">
        <f t="shared" si="626"/>
        <v>0</v>
      </c>
      <c r="BO4008" s="2" t="s">
        <v>15957</v>
      </c>
      <c r="BP4008" s="3">
        <v>1</v>
      </c>
      <c r="BQ4008" s="392"/>
      <c r="BR4008" s="2" t="s">
        <v>15955</v>
      </c>
    </row>
    <row r="4009" spans="1:70" ht="16.149999999999999" customHeight="1" x14ac:dyDescent="0.25">
      <c r="A4009" s="1">
        <v>4010</v>
      </c>
      <c r="B4009" s="2" t="s">
        <v>211</v>
      </c>
      <c r="C4009" s="2" t="s">
        <v>15959</v>
      </c>
      <c r="D4009" s="2" t="s">
        <v>151</v>
      </c>
      <c r="E4009" s="2" t="s">
        <v>15690</v>
      </c>
      <c r="F4009" s="67">
        <v>43713</v>
      </c>
      <c r="G4009" s="3">
        <f t="shared" si="619"/>
        <v>9</v>
      </c>
      <c r="H4009" s="3">
        <f t="shared" si="621"/>
        <v>2019</v>
      </c>
      <c r="I4009" s="176">
        <v>0.37152777777777801</v>
      </c>
      <c r="J4009" s="20">
        <f t="shared" si="622"/>
        <v>8</v>
      </c>
      <c r="K4009" s="5" t="str">
        <f t="shared" si="620"/>
        <v>ja</v>
      </c>
      <c r="L4009" s="5" t="s">
        <v>91</v>
      </c>
      <c r="M4009" s="6" t="s">
        <v>100</v>
      </c>
      <c r="N4009" s="5">
        <v>59</v>
      </c>
      <c r="O4009" s="2" t="s">
        <v>126</v>
      </c>
      <c r="P4009" s="127" t="s">
        <v>15960</v>
      </c>
      <c r="R4009" s="6" t="s">
        <v>10180</v>
      </c>
      <c r="T4009" s="6" t="s">
        <v>80</v>
      </c>
      <c r="X4009" s="2">
        <v>1350</v>
      </c>
      <c r="Y4009" s="2" t="s">
        <v>94</v>
      </c>
      <c r="Z4009" s="2" t="s">
        <v>82</v>
      </c>
      <c r="BE4009" s="23" t="str">
        <f t="shared" si="625"/>
        <v>EMF nein</v>
      </c>
      <c r="BF4009" s="23" t="str">
        <f t="shared" si="623"/>
        <v/>
      </c>
      <c r="BG4009" s="23" t="str">
        <f t="shared" si="624"/>
        <v/>
      </c>
      <c r="BH4009" s="23">
        <f t="shared" si="626"/>
        <v>0</v>
      </c>
      <c r="BP4009" s="3">
        <v>1</v>
      </c>
      <c r="BQ4009" s="2" t="s">
        <v>15958</v>
      </c>
    </row>
    <row r="4010" spans="1:70" ht="16.149999999999999" customHeight="1" x14ac:dyDescent="0.25">
      <c r="A4010" s="93">
        <v>4011</v>
      </c>
      <c r="B4010" s="2" t="s">
        <v>211</v>
      </c>
      <c r="C4010" s="2" t="s">
        <v>540</v>
      </c>
      <c r="D4010" s="2" t="s">
        <v>124</v>
      </c>
      <c r="E4010" s="2" t="s">
        <v>5471</v>
      </c>
      <c r="F4010" s="67">
        <v>43705</v>
      </c>
      <c r="G4010" s="3">
        <f t="shared" si="619"/>
        <v>8</v>
      </c>
      <c r="H4010" s="3">
        <f t="shared" si="621"/>
        <v>2019</v>
      </c>
      <c r="I4010" s="176">
        <v>0.36458333333333298</v>
      </c>
      <c r="J4010" s="20">
        <f t="shared" si="622"/>
        <v>8</v>
      </c>
      <c r="K4010" s="5" t="str">
        <f t="shared" si="620"/>
        <v>ja</v>
      </c>
      <c r="L4010" s="5" t="s">
        <v>73</v>
      </c>
      <c r="M4010" s="6" t="s">
        <v>115</v>
      </c>
      <c r="N4010" s="5">
        <v>27</v>
      </c>
      <c r="O4010" s="2" t="s">
        <v>5139</v>
      </c>
      <c r="P4010" s="127" t="s">
        <v>15962</v>
      </c>
      <c r="R4010" s="6" t="s">
        <v>77</v>
      </c>
      <c r="T4010" s="6" t="s">
        <v>80</v>
      </c>
      <c r="U4010" s="2" t="s">
        <v>74</v>
      </c>
      <c r="X4010" s="177">
        <v>125</v>
      </c>
      <c r="Y4010" s="2" t="s">
        <v>81</v>
      </c>
      <c r="Z4010" s="2" t="s">
        <v>82</v>
      </c>
      <c r="AA4010" s="2">
        <v>125</v>
      </c>
      <c r="AB4010" s="2" t="s">
        <v>81</v>
      </c>
      <c r="AC4010" s="2" t="s">
        <v>82</v>
      </c>
      <c r="AD4010" s="2">
        <v>125</v>
      </c>
      <c r="AE4010" s="2" t="s">
        <v>81</v>
      </c>
      <c r="AF4010" s="2" t="s">
        <v>82</v>
      </c>
      <c r="BE4010" s="23" t="str">
        <f t="shared" si="625"/>
        <v>EMF nein</v>
      </c>
      <c r="BF4010" s="23" t="str">
        <f t="shared" si="623"/>
        <v/>
      </c>
      <c r="BG4010" s="23" t="str">
        <f t="shared" si="624"/>
        <v/>
      </c>
      <c r="BH4010" s="23">
        <f t="shared" si="626"/>
        <v>0</v>
      </c>
      <c r="BP4010" s="3">
        <v>1</v>
      </c>
      <c r="BQ4010" s="2" t="s">
        <v>15961</v>
      </c>
    </row>
    <row r="4011" spans="1:70" ht="16.149999999999999" customHeight="1" x14ac:dyDescent="0.25">
      <c r="A4011" s="1">
        <v>4012</v>
      </c>
      <c r="B4011" s="2" t="s">
        <v>211</v>
      </c>
      <c r="C4011" s="2" t="s">
        <v>793</v>
      </c>
      <c r="D4011" s="2" t="s">
        <v>158</v>
      </c>
      <c r="E4011" s="2" t="s">
        <v>15964</v>
      </c>
      <c r="F4011" s="67">
        <v>43708</v>
      </c>
      <c r="G4011" s="3">
        <f t="shared" si="619"/>
        <v>8</v>
      </c>
      <c r="H4011" s="3">
        <f t="shared" si="621"/>
        <v>2019</v>
      </c>
      <c r="I4011" s="176">
        <v>0.53819444444444398</v>
      </c>
      <c r="J4011" s="20">
        <f t="shared" si="622"/>
        <v>12</v>
      </c>
      <c r="K4011" s="5" t="str">
        <f t="shared" si="620"/>
        <v>ja</v>
      </c>
      <c r="L4011" s="5" t="s">
        <v>91</v>
      </c>
      <c r="M4011" s="6" t="s">
        <v>74</v>
      </c>
      <c r="O4011" s="2" t="s">
        <v>5139</v>
      </c>
      <c r="P4011" s="127" t="s">
        <v>2664</v>
      </c>
      <c r="R4011" s="6" t="s">
        <v>77</v>
      </c>
      <c r="U4011" s="2" t="s">
        <v>115</v>
      </c>
      <c r="V4011" s="2" t="s">
        <v>80</v>
      </c>
      <c r="X4011" s="177">
        <v>125</v>
      </c>
      <c r="Y4011" s="2" t="s">
        <v>81</v>
      </c>
      <c r="Z4011" s="2" t="s">
        <v>168</v>
      </c>
      <c r="AA4011" s="2">
        <v>125</v>
      </c>
      <c r="AB4011" s="2" t="s">
        <v>81</v>
      </c>
      <c r="AC4011" s="2" t="s">
        <v>168</v>
      </c>
      <c r="AD4011" s="2">
        <v>125</v>
      </c>
      <c r="AE4011" s="2" t="s">
        <v>81</v>
      </c>
      <c r="AF4011" s="2" t="s">
        <v>168</v>
      </c>
      <c r="BE4011" s="23" t="str">
        <f t="shared" si="625"/>
        <v>EMF nein</v>
      </c>
      <c r="BF4011" s="23" t="str">
        <f t="shared" si="623"/>
        <v/>
      </c>
      <c r="BG4011" s="23" t="str">
        <f t="shared" si="624"/>
        <v/>
      </c>
      <c r="BH4011" s="23">
        <f t="shared" si="626"/>
        <v>0</v>
      </c>
      <c r="BO4011" s="2" t="s">
        <v>15965</v>
      </c>
      <c r="BP4011" s="3">
        <v>1</v>
      </c>
      <c r="BQ4011" s="2" t="s">
        <v>15963</v>
      </c>
    </row>
    <row r="4012" spans="1:70" ht="16.149999999999999" customHeight="1" x14ac:dyDescent="0.25">
      <c r="A4012" s="39">
        <v>4013</v>
      </c>
      <c r="B4012" s="17" t="s">
        <v>69</v>
      </c>
      <c r="C4012" s="17" t="s">
        <v>15967</v>
      </c>
      <c r="D4012" s="17" t="s">
        <v>158</v>
      </c>
      <c r="E4012" s="17" t="s">
        <v>1075</v>
      </c>
      <c r="F4012" s="18">
        <v>43706</v>
      </c>
      <c r="G4012" s="23">
        <f t="shared" si="619"/>
        <v>8</v>
      </c>
      <c r="H4012" s="23">
        <f t="shared" si="621"/>
        <v>2019</v>
      </c>
      <c r="I4012" s="178">
        <v>0.68402777777777801</v>
      </c>
      <c r="J4012" s="20">
        <f t="shared" si="622"/>
        <v>16</v>
      </c>
      <c r="K4012" s="5" t="str">
        <f t="shared" si="620"/>
        <v>ja</v>
      </c>
      <c r="L4012" s="5" t="s">
        <v>91</v>
      </c>
      <c r="M4012" s="22" t="s">
        <v>115</v>
      </c>
      <c r="O4012" s="2" t="s">
        <v>5139</v>
      </c>
      <c r="P4012" s="127" t="s">
        <v>1027</v>
      </c>
      <c r="R4012" s="6" t="s">
        <v>77</v>
      </c>
      <c r="S4012" s="2" t="s">
        <v>11111</v>
      </c>
      <c r="T4012" s="6" t="s">
        <v>80</v>
      </c>
      <c r="U4012" s="127" t="s">
        <v>74</v>
      </c>
      <c r="X4012" s="177">
        <v>440</v>
      </c>
      <c r="Y4012" s="2" t="s">
        <v>81</v>
      </c>
      <c r="Z4012" s="2" t="s">
        <v>168</v>
      </c>
      <c r="AA4012" s="2">
        <v>440</v>
      </c>
      <c r="AB4012" s="2" t="s">
        <v>81</v>
      </c>
      <c r="AC4012" s="2" t="s">
        <v>168</v>
      </c>
      <c r="AD4012" s="2">
        <v>440</v>
      </c>
      <c r="AE4012" s="2" t="s">
        <v>83</v>
      </c>
      <c r="AF4012" s="2" t="s">
        <v>168</v>
      </c>
      <c r="BE4012" s="23" t="str">
        <f t="shared" si="625"/>
        <v>EMF ja</v>
      </c>
      <c r="BF4012" s="23">
        <f t="shared" si="623"/>
        <v>100</v>
      </c>
      <c r="BG4012" s="23" t="str">
        <f t="shared" si="624"/>
        <v>100-499m</v>
      </c>
      <c r="BH4012" s="23">
        <f t="shared" si="626"/>
        <v>2</v>
      </c>
      <c r="BI4012" s="2" t="s">
        <v>162</v>
      </c>
      <c r="BJ4012" s="2">
        <v>100</v>
      </c>
      <c r="BM4012" s="2" t="s">
        <v>162</v>
      </c>
      <c r="BN4012" s="2">
        <v>400</v>
      </c>
      <c r="BO4012" s="2" t="s">
        <v>15968</v>
      </c>
      <c r="BP4012" s="3">
        <v>1</v>
      </c>
      <c r="BQ4012" s="2" t="s">
        <v>15966</v>
      </c>
    </row>
    <row r="4013" spans="1:70" ht="16.149999999999999" customHeight="1" x14ac:dyDescent="0.25">
      <c r="A4013" s="93">
        <v>4014</v>
      </c>
      <c r="B4013" s="2" t="s">
        <v>211</v>
      </c>
      <c r="C4013" s="44" t="s">
        <v>1462</v>
      </c>
      <c r="D4013" s="2" t="s">
        <v>178</v>
      </c>
      <c r="E4013" s="2" t="s">
        <v>15970</v>
      </c>
      <c r="F4013" s="67">
        <v>43681</v>
      </c>
      <c r="G4013" s="3">
        <f t="shared" si="619"/>
        <v>8</v>
      </c>
      <c r="H4013" s="3">
        <f t="shared" si="621"/>
        <v>2019</v>
      </c>
      <c r="I4013" s="176">
        <v>0.73611111111111105</v>
      </c>
      <c r="J4013" s="20">
        <f t="shared" si="622"/>
        <v>17</v>
      </c>
      <c r="K4013" s="5" t="str">
        <f t="shared" si="620"/>
        <v>ja</v>
      </c>
      <c r="L4013" s="5" t="s">
        <v>91</v>
      </c>
      <c r="M4013" s="6" t="s">
        <v>100</v>
      </c>
      <c r="O4013" s="2" t="s">
        <v>126</v>
      </c>
      <c r="P4013" s="127" t="s">
        <v>15971</v>
      </c>
      <c r="R4013" s="6" t="s">
        <v>77</v>
      </c>
      <c r="T4013" s="6" t="s">
        <v>80</v>
      </c>
      <c r="X4013" s="177">
        <v>1410</v>
      </c>
      <c r="Y4013" s="2" t="s">
        <v>81</v>
      </c>
      <c r="Z4013" s="2" t="s">
        <v>168</v>
      </c>
      <c r="AA4013" s="2">
        <v>1410</v>
      </c>
      <c r="AB4013" s="2" t="s">
        <v>81</v>
      </c>
      <c r="AC4013" s="2" t="s">
        <v>168</v>
      </c>
      <c r="AD4013" s="2">
        <v>1410</v>
      </c>
      <c r="AE4013" s="2" t="s">
        <v>83</v>
      </c>
      <c r="AF4013" s="2" t="s">
        <v>168</v>
      </c>
      <c r="AJ4013" s="177">
        <v>1410</v>
      </c>
      <c r="AK4013" s="2" t="s">
        <v>81</v>
      </c>
      <c r="AL4013" s="2" t="s">
        <v>168</v>
      </c>
      <c r="AM4013" s="2">
        <v>1410</v>
      </c>
      <c r="AN4013" s="2" t="s">
        <v>81</v>
      </c>
      <c r="AO4013" s="2" t="s">
        <v>168</v>
      </c>
      <c r="AP4013" s="2">
        <v>1410</v>
      </c>
      <c r="AQ4013" s="2" t="s">
        <v>83</v>
      </c>
      <c r="AR4013" s="2" t="s">
        <v>168</v>
      </c>
      <c r="AV4013" s="177">
        <v>1410</v>
      </c>
      <c r="AW4013" s="2" t="s">
        <v>81</v>
      </c>
      <c r="AX4013" s="2" t="s">
        <v>168</v>
      </c>
      <c r="AY4013" s="2">
        <v>1410</v>
      </c>
      <c r="AZ4013" s="2" t="s">
        <v>81</v>
      </c>
      <c r="BA4013" s="2" t="s">
        <v>168</v>
      </c>
      <c r="BB4013" s="2">
        <v>1410</v>
      </c>
      <c r="BC4013" s="2" t="s">
        <v>83</v>
      </c>
      <c r="BD4013" s="2" t="s">
        <v>168</v>
      </c>
      <c r="BE4013" s="23" t="str">
        <f t="shared" si="625"/>
        <v>EMF nein</v>
      </c>
      <c r="BF4013" s="23" t="str">
        <f t="shared" si="623"/>
        <v/>
      </c>
      <c r="BG4013" s="23" t="str">
        <f t="shared" si="624"/>
        <v/>
      </c>
      <c r="BH4013" s="23">
        <f t="shared" si="626"/>
        <v>0</v>
      </c>
      <c r="BO4013" s="2" t="s">
        <v>15972</v>
      </c>
      <c r="BP4013" s="3">
        <v>1</v>
      </c>
      <c r="BQ4013" s="2" t="s">
        <v>15969</v>
      </c>
    </row>
    <row r="4014" spans="1:70" ht="16.149999999999999" customHeight="1" x14ac:dyDescent="0.25">
      <c r="A4014" s="1">
        <v>4015</v>
      </c>
      <c r="B4014" s="2" t="s">
        <v>211</v>
      </c>
      <c r="C4014" s="2" t="s">
        <v>881</v>
      </c>
      <c r="D4014" s="2" t="s">
        <v>124</v>
      </c>
      <c r="E4014" s="2" t="s">
        <v>10741</v>
      </c>
      <c r="F4014" s="67">
        <v>43711</v>
      </c>
      <c r="G4014" s="3">
        <f t="shared" si="619"/>
        <v>9</v>
      </c>
      <c r="H4014" s="3">
        <f t="shared" si="621"/>
        <v>2019</v>
      </c>
      <c r="I4014" s="176">
        <v>0.48263888888888901</v>
      </c>
      <c r="J4014" s="20">
        <f t="shared" si="622"/>
        <v>11</v>
      </c>
      <c r="K4014" s="5" t="str">
        <f t="shared" si="620"/>
        <v>ja</v>
      </c>
      <c r="L4014" s="5" t="s">
        <v>91</v>
      </c>
      <c r="M4014" s="6" t="s">
        <v>115</v>
      </c>
      <c r="N4014" s="5">
        <v>66</v>
      </c>
      <c r="O4014" s="2" t="s">
        <v>126</v>
      </c>
      <c r="P4014" s="127" t="s">
        <v>15973</v>
      </c>
      <c r="R4014" s="6" t="s">
        <v>77</v>
      </c>
      <c r="T4014" s="6" t="s">
        <v>109</v>
      </c>
      <c r="U4014" s="2" t="s">
        <v>115</v>
      </c>
      <c r="V4014" s="5" t="s">
        <v>80</v>
      </c>
      <c r="X4014" s="177">
        <v>722</v>
      </c>
      <c r="Y4014" s="2" t="s">
        <v>83</v>
      </c>
      <c r="Z4014" s="5" t="s">
        <v>168</v>
      </c>
      <c r="AA4014" s="2">
        <v>722</v>
      </c>
      <c r="AB4014" s="5" t="s">
        <v>81</v>
      </c>
      <c r="AC4014" s="2" t="s">
        <v>168</v>
      </c>
      <c r="AD4014" s="2">
        <v>722</v>
      </c>
      <c r="AE4014" s="2" t="s">
        <v>83</v>
      </c>
      <c r="AF4014" s="2" t="s">
        <v>168</v>
      </c>
      <c r="AJ4014" s="2">
        <v>658</v>
      </c>
      <c r="AK4014" s="2" t="s">
        <v>81</v>
      </c>
      <c r="AL4014" s="2" t="s">
        <v>84</v>
      </c>
      <c r="AM4014" s="2">
        <v>658</v>
      </c>
      <c r="AN4014" s="2" t="s">
        <v>94</v>
      </c>
      <c r="AO4014" s="2" t="s">
        <v>84</v>
      </c>
      <c r="AP4014" s="2">
        <v>658</v>
      </c>
      <c r="AQ4014" s="2" t="s">
        <v>81</v>
      </c>
      <c r="AR4014" s="2" t="s">
        <v>84</v>
      </c>
      <c r="AV4014" s="2">
        <v>661</v>
      </c>
      <c r="AW4014" s="2" t="s">
        <v>81</v>
      </c>
      <c r="AX4014" s="2" t="s">
        <v>84</v>
      </c>
      <c r="AY4014" s="2">
        <v>661</v>
      </c>
      <c r="AZ4014" s="2" t="s">
        <v>81</v>
      </c>
      <c r="BA4014" s="2" t="s">
        <v>84</v>
      </c>
      <c r="BB4014" s="2">
        <v>661</v>
      </c>
      <c r="BC4014" s="2" t="s">
        <v>81</v>
      </c>
      <c r="BD4014" s="2" t="s">
        <v>84</v>
      </c>
      <c r="BE4014" s="23" t="str">
        <f t="shared" si="625"/>
        <v>EMF ja</v>
      </c>
      <c r="BF4014" s="23" t="str">
        <f t="shared" si="623"/>
        <v/>
      </c>
      <c r="BG4014" s="23" t="str">
        <f t="shared" si="624"/>
        <v/>
      </c>
      <c r="BH4014" s="23">
        <f t="shared" si="626"/>
        <v>3</v>
      </c>
      <c r="BI4014" s="2">
        <v>400</v>
      </c>
      <c r="BJ4014" s="2" t="s">
        <v>162</v>
      </c>
      <c r="BK4014" s="2" t="s">
        <v>15974</v>
      </c>
      <c r="BL4014" s="2" t="s">
        <v>162</v>
      </c>
      <c r="BM4014" s="2">
        <v>1350</v>
      </c>
      <c r="BO4014" s="2" t="s">
        <v>15975</v>
      </c>
      <c r="BP4014" s="3">
        <v>1</v>
      </c>
      <c r="BQ4014" s="2" t="s">
        <v>15976</v>
      </c>
    </row>
    <row r="4015" spans="1:70" ht="16.149999999999999" customHeight="1" x14ac:dyDescent="0.25">
      <c r="A4015" s="93">
        <v>4016</v>
      </c>
      <c r="B4015" s="2" t="s">
        <v>211</v>
      </c>
      <c r="C4015" s="116" t="s">
        <v>15450</v>
      </c>
      <c r="D4015" s="2" t="s">
        <v>158</v>
      </c>
      <c r="E4015" s="2" t="s">
        <v>15977</v>
      </c>
      <c r="F4015" s="67">
        <v>43640</v>
      </c>
      <c r="G4015" s="3">
        <f t="shared" si="619"/>
        <v>6</v>
      </c>
      <c r="H4015" s="3">
        <f t="shared" si="621"/>
        <v>2019</v>
      </c>
      <c r="I4015" s="178">
        <v>0.57638888888888895</v>
      </c>
      <c r="J4015" s="20">
        <f t="shared" si="622"/>
        <v>13</v>
      </c>
      <c r="K4015" s="5" t="str">
        <f t="shared" si="620"/>
        <v>ja</v>
      </c>
      <c r="L4015" s="21" t="s">
        <v>91</v>
      </c>
      <c r="M4015" s="6" t="s">
        <v>115</v>
      </c>
      <c r="N4015" s="5" t="s">
        <v>109</v>
      </c>
      <c r="O4015" s="17" t="s">
        <v>126</v>
      </c>
      <c r="P4015" s="143" t="s">
        <v>4655</v>
      </c>
      <c r="R4015" s="6" t="s">
        <v>77</v>
      </c>
      <c r="T4015" s="22" t="s">
        <v>202</v>
      </c>
      <c r="U4015" s="2" t="s">
        <v>354</v>
      </c>
      <c r="X4015" s="177">
        <v>603</v>
      </c>
      <c r="Y4015" s="2" t="s">
        <v>81</v>
      </c>
      <c r="Z4015" s="2" t="s">
        <v>82</v>
      </c>
      <c r="AA4015" s="2">
        <v>603</v>
      </c>
      <c r="AB4015" s="2" t="s">
        <v>81</v>
      </c>
      <c r="AC4015" s="2" t="s">
        <v>82</v>
      </c>
      <c r="AD4015" s="2">
        <v>603</v>
      </c>
      <c r="AE4015" s="2" t="s">
        <v>81</v>
      </c>
      <c r="AF4015" s="2" t="s">
        <v>82</v>
      </c>
      <c r="AJ4015" s="2">
        <v>603</v>
      </c>
      <c r="AK4015" s="2" t="s">
        <v>81</v>
      </c>
      <c r="AL4015" s="2" t="s">
        <v>82</v>
      </c>
      <c r="AM4015" s="2">
        <v>603</v>
      </c>
      <c r="AN4015" s="2" t="s">
        <v>81</v>
      </c>
      <c r="AO4015" s="2" t="s">
        <v>82</v>
      </c>
      <c r="AP4015" s="2">
        <v>603</v>
      </c>
      <c r="AQ4015" s="2" t="s">
        <v>81</v>
      </c>
      <c r="AR4015" s="2" t="s">
        <v>82</v>
      </c>
      <c r="BE4015" s="23" t="str">
        <f t="shared" si="625"/>
        <v>EMF ja</v>
      </c>
      <c r="BF4015" s="23">
        <f t="shared" si="623"/>
        <v>560</v>
      </c>
      <c r="BG4015" s="23" t="str">
        <f t="shared" si="624"/>
        <v>500+m</v>
      </c>
      <c r="BH4015" s="23">
        <f t="shared" si="626"/>
        <v>1</v>
      </c>
      <c r="BI4015" s="2" t="s">
        <v>162</v>
      </c>
      <c r="BJ4015" s="2">
        <v>560</v>
      </c>
      <c r="BO4015" s="2" t="s">
        <v>15978</v>
      </c>
      <c r="BP4015" s="3">
        <v>1</v>
      </c>
      <c r="BQ4015" s="2" t="s">
        <v>15979</v>
      </c>
    </row>
    <row r="4016" spans="1:70" ht="16.149999999999999" customHeight="1" x14ac:dyDescent="0.25">
      <c r="A4016" s="1">
        <v>4017</v>
      </c>
      <c r="B4016" s="2" t="s">
        <v>69</v>
      </c>
      <c r="C4016" s="2" t="s">
        <v>5134</v>
      </c>
      <c r="D4016" s="67" t="s">
        <v>145</v>
      </c>
      <c r="E4016" s="2" t="s">
        <v>15980</v>
      </c>
      <c r="F4016" s="67">
        <v>43715</v>
      </c>
      <c r="G4016" s="3">
        <f t="shared" si="619"/>
        <v>9</v>
      </c>
      <c r="H4016" s="3">
        <f t="shared" si="621"/>
        <v>2019</v>
      </c>
      <c r="I4016" s="176">
        <v>0.67708333333333304</v>
      </c>
      <c r="J4016" s="20">
        <f t="shared" si="622"/>
        <v>16</v>
      </c>
      <c r="K4016" s="5" t="str">
        <f t="shared" si="620"/>
        <v>ja</v>
      </c>
      <c r="L4016" s="5" t="s">
        <v>73</v>
      </c>
      <c r="M4016" s="6" t="s">
        <v>74</v>
      </c>
      <c r="N4016" s="17">
        <v>39</v>
      </c>
      <c r="O4016" s="17" t="s">
        <v>5139</v>
      </c>
      <c r="P4016" s="127" t="s">
        <v>15981</v>
      </c>
      <c r="Q4016" s="6" t="s">
        <v>109</v>
      </c>
      <c r="R4016" s="6" t="s">
        <v>77</v>
      </c>
      <c r="S4016" s="17" t="s">
        <v>78</v>
      </c>
      <c r="T4016" s="6" t="s">
        <v>80</v>
      </c>
      <c r="W4016" s="2" t="s">
        <v>109</v>
      </c>
      <c r="X4016" s="177">
        <v>339</v>
      </c>
      <c r="Y4016" s="2" t="s">
        <v>81</v>
      </c>
      <c r="Z4016" s="2" t="s">
        <v>168</v>
      </c>
      <c r="AA4016" s="2">
        <v>339</v>
      </c>
      <c r="AB4016" s="2" t="s">
        <v>81</v>
      </c>
      <c r="AC4016" s="2" t="s">
        <v>168</v>
      </c>
      <c r="AD4016" s="2">
        <v>339</v>
      </c>
      <c r="AE4016" s="2" t="s">
        <v>83</v>
      </c>
      <c r="AF4016" s="2" t="s">
        <v>168</v>
      </c>
      <c r="AJ4016" s="2">
        <v>1390</v>
      </c>
      <c r="AK4016" s="2" t="s">
        <v>83</v>
      </c>
      <c r="AL4016" s="2" t="s">
        <v>168</v>
      </c>
      <c r="AM4016" s="2">
        <v>1390</v>
      </c>
      <c r="AN4016" s="2" t="s">
        <v>81</v>
      </c>
      <c r="AO4016" s="2" t="s">
        <v>168</v>
      </c>
      <c r="AP4016" s="2">
        <v>1390</v>
      </c>
      <c r="AQ4016" s="2" t="s">
        <v>81</v>
      </c>
      <c r="AR4016" s="2" t="s">
        <v>168</v>
      </c>
      <c r="BD4016" s="17" t="s">
        <v>299</v>
      </c>
      <c r="BE4016" s="23" t="str">
        <f t="shared" si="625"/>
        <v>EMF ja</v>
      </c>
      <c r="BF4016" s="23" t="str">
        <f t="shared" si="623"/>
        <v/>
      </c>
      <c r="BG4016" s="23" t="str">
        <f t="shared" si="624"/>
        <v/>
      </c>
      <c r="BH4016" s="23">
        <f t="shared" si="626"/>
        <v>1</v>
      </c>
      <c r="BI4016" s="2">
        <v>560</v>
      </c>
      <c r="BN4016" s="2" t="s">
        <v>109</v>
      </c>
      <c r="BO4016" s="2" t="s">
        <v>15982</v>
      </c>
      <c r="BP4016" s="3">
        <v>1</v>
      </c>
      <c r="BQ4016" s="2" t="s">
        <v>15983</v>
      </c>
    </row>
    <row r="4017" spans="1:70" ht="16.149999999999999" customHeight="1" x14ac:dyDescent="0.25">
      <c r="A4017" s="1">
        <v>4018</v>
      </c>
      <c r="B4017" s="2" t="s">
        <v>211</v>
      </c>
      <c r="C4017" s="2" t="s">
        <v>640</v>
      </c>
      <c r="D4017" s="2" t="s">
        <v>145</v>
      </c>
      <c r="E4017" s="2" t="s">
        <v>15984</v>
      </c>
      <c r="F4017" s="67">
        <v>43705</v>
      </c>
      <c r="G4017" s="3">
        <f t="shared" si="619"/>
        <v>8</v>
      </c>
      <c r="H4017" s="3">
        <f t="shared" si="621"/>
        <v>2019</v>
      </c>
      <c r="I4017" s="176">
        <v>0.25</v>
      </c>
      <c r="J4017" s="20">
        <f t="shared" si="622"/>
        <v>6</v>
      </c>
      <c r="K4017" s="5" t="str">
        <f t="shared" si="620"/>
        <v>ja</v>
      </c>
      <c r="L4017" s="5" t="s">
        <v>73</v>
      </c>
      <c r="M4017" s="6" t="s">
        <v>74</v>
      </c>
      <c r="N4017" s="5">
        <v>43</v>
      </c>
      <c r="O4017" s="5" t="s">
        <v>5139</v>
      </c>
      <c r="P4017" s="127" t="s">
        <v>2908</v>
      </c>
      <c r="Q4017" s="6" t="s">
        <v>109</v>
      </c>
      <c r="R4017" s="6" t="s">
        <v>10180</v>
      </c>
      <c r="T4017" s="6" t="s">
        <v>80</v>
      </c>
      <c r="X4017" s="2">
        <v>74</v>
      </c>
      <c r="Y4017" s="2" t="s">
        <v>83</v>
      </c>
      <c r="Z4017" s="2" t="s">
        <v>84</v>
      </c>
      <c r="AA4017" s="2" t="s">
        <v>109</v>
      </c>
      <c r="AB4017" s="2" t="s">
        <v>109</v>
      </c>
      <c r="AC4017" s="2" t="s">
        <v>109</v>
      </c>
      <c r="AD4017" s="2">
        <v>74</v>
      </c>
      <c r="AE4017" s="2" t="s">
        <v>83</v>
      </c>
      <c r="AF4017" s="2" t="s">
        <v>84</v>
      </c>
      <c r="AJ4017" s="2">
        <v>551</v>
      </c>
      <c r="AK4017" s="2" t="s">
        <v>81</v>
      </c>
      <c r="AL4017" s="2" t="s">
        <v>168</v>
      </c>
      <c r="AP4017" s="2">
        <v>551</v>
      </c>
      <c r="AQ4017" s="2" t="s">
        <v>83</v>
      </c>
      <c r="AR4017" s="2" t="s">
        <v>168</v>
      </c>
      <c r="BE4017" s="23" t="str">
        <f t="shared" si="625"/>
        <v>EMF nein</v>
      </c>
      <c r="BF4017" s="23" t="str">
        <f t="shared" si="623"/>
        <v/>
      </c>
      <c r="BG4017" s="23" t="str">
        <f t="shared" si="624"/>
        <v/>
      </c>
      <c r="BH4017" s="23">
        <f t="shared" si="626"/>
        <v>0</v>
      </c>
      <c r="BO4017" s="2" t="s">
        <v>15985</v>
      </c>
      <c r="BP4017" s="3">
        <v>1</v>
      </c>
      <c r="BQ4017" s="2" t="s">
        <v>15986</v>
      </c>
    </row>
    <row r="4018" spans="1:70" ht="16.149999999999999" customHeight="1" x14ac:dyDescent="0.25">
      <c r="A4018" s="1">
        <v>4019</v>
      </c>
      <c r="B4018" s="2" t="s">
        <v>211</v>
      </c>
      <c r="C4018" s="2" t="s">
        <v>2528</v>
      </c>
      <c r="D4018" s="2" t="s">
        <v>124</v>
      </c>
      <c r="E4018" s="2" t="s">
        <v>1949</v>
      </c>
      <c r="F4018" s="67">
        <v>43716</v>
      </c>
      <c r="G4018" s="3">
        <f t="shared" si="619"/>
        <v>9</v>
      </c>
      <c r="H4018" s="3">
        <f t="shared" si="621"/>
        <v>2019</v>
      </c>
      <c r="I4018" s="176">
        <v>0.25</v>
      </c>
      <c r="J4018" s="20">
        <f t="shared" si="622"/>
        <v>6</v>
      </c>
      <c r="K4018" s="5" t="str">
        <f t="shared" si="620"/>
        <v>ja</v>
      </c>
      <c r="L4018" s="5" t="s">
        <v>73</v>
      </c>
      <c r="M4018" s="6" t="s">
        <v>74</v>
      </c>
      <c r="N4018" s="5">
        <v>47</v>
      </c>
      <c r="O4018" s="6" t="s">
        <v>3288</v>
      </c>
      <c r="P4018" s="127" t="s">
        <v>15987</v>
      </c>
      <c r="R4018" s="6" t="s">
        <v>77</v>
      </c>
      <c r="T4018" s="6" t="s">
        <v>80</v>
      </c>
      <c r="AD4018" s="2">
        <v>30</v>
      </c>
      <c r="AE4018" s="2" t="s">
        <v>94</v>
      </c>
      <c r="AF4018" s="2" t="s">
        <v>84</v>
      </c>
      <c r="AJ4018" s="2">
        <v>484</v>
      </c>
      <c r="AK4018" s="2" t="s">
        <v>83</v>
      </c>
      <c r="AL4018" s="2" t="s">
        <v>13684</v>
      </c>
      <c r="AM4018" s="2">
        <v>484</v>
      </c>
      <c r="AN4018" s="2" t="s">
        <v>81</v>
      </c>
      <c r="AO4018" s="2" t="s">
        <v>82</v>
      </c>
      <c r="AP4018" s="2">
        <v>484</v>
      </c>
      <c r="AQ4018" s="2" t="s">
        <v>83</v>
      </c>
      <c r="AR4018" s="2" t="s">
        <v>82</v>
      </c>
      <c r="BE4018" s="23" t="str">
        <f t="shared" si="625"/>
        <v>EMF ja</v>
      </c>
      <c r="BF4018" s="23">
        <f t="shared" si="623"/>
        <v>4000</v>
      </c>
      <c r="BG4018" s="23" t="str">
        <f t="shared" si="624"/>
        <v>500+m</v>
      </c>
      <c r="BH4018" s="23">
        <f t="shared" si="626"/>
        <v>1</v>
      </c>
      <c r="BI4018" s="2" t="s">
        <v>162</v>
      </c>
      <c r="BJ4018" s="2">
        <v>4000</v>
      </c>
      <c r="BO4018" s="2" t="s">
        <v>15988</v>
      </c>
      <c r="BP4018" s="3">
        <v>1</v>
      </c>
      <c r="BQ4018" s="2" t="s">
        <v>15989</v>
      </c>
    </row>
    <row r="4019" spans="1:70" ht="16.149999999999999" customHeight="1" x14ac:dyDescent="0.25">
      <c r="A4019" s="93">
        <v>4020</v>
      </c>
      <c r="B4019" s="2" t="s">
        <v>211</v>
      </c>
      <c r="C4019" s="2" t="s">
        <v>15990</v>
      </c>
      <c r="D4019" s="2" t="s">
        <v>151</v>
      </c>
      <c r="E4019" s="2" t="s">
        <v>15991</v>
      </c>
      <c r="F4019" s="67">
        <v>43703</v>
      </c>
      <c r="G4019" s="3">
        <f t="shared" si="619"/>
        <v>8</v>
      </c>
      <c r="H4019" s="3">
        <f t="shared" si="621"/>
        <v>2019</v>
      </c>
      <c r="I4019" s="176">
        <v>0.8125</v>
      </c>
      <c r="J4019" s="20">
        <f t="shared" si="622"/>
        <v>19</v>
      </c>
      <c r="K4019" s="5" t="str">
        <f t="shared" si="620"/>
        <v>ja</v>
      </c>
      <c r="L4019" s="5" t="s">
        <v>91</v>
      </c>
      <c r="M4019" s="6" t="s">
        <v>115</v>
      </c>
      <c r="N4019" s="5">
        <v>47</v>
      </c>
      <c r="O4019" s="2" t="s">
        <v>10213</v>
      </c>
      <c r="P4019" s="127" t="s">
        <v>15992</v>
      </c>
      <c r="R4019" s="6" t="s">
        <v>77</v>
      </c>
      <c r="T4019" s="6" t="s">
        <v>11177</v>
      </c>
      <c r="X4019" s="2">
        <v>690</v>
      </c>
      <c r="Y4019" s="2" t="s">
        <v>81</v>
      </c>
      <c r="Z4019" s="2" t="s">
        <v>168</v>
      </c>
      <c r="AA4019" s="2" t="s">
        <v>109</v>
      </c>
      <c r="AB4019" s="2" t="s">
        <v>109</v>
      </c>
      <c r="AC4019" s="2" t="s">
        <v>109</v>
      </c>
      <c r="AD4019" s="2">
        <v>690</v>
      </c>
      <c r="AE4019" s="2" t="s">
        <v>81</v>
      </c>
      <c r="AF4019" s="2" t="s">
        <v>15993</v>
      </c>
      <c r="AJ4019" s="2">
        <v>690</v>
      </c>
      <c r="AK4019" s="2" t="s">
        <v>81</v>
      </c>
      <c r="AL4019" s="2" t="s">
        <v>168</v>
      </c>
      <c r="AM4019" s="2" t="s">
        <v>109</v>
      </c>
      <c r="AN4019" s="2" t="s">
        <v>109</v>
      </c>
      <c r="AO4019" s="2" t="s">
        <v>109</v>
      </c>
      <c r="AP4019" s="2">
        <v>690</v>
      </c>
      <c r="AQ4019" s="2" t="s">
        <v>81</v>
      </c>
      <c r="AR4019" s="2" t="s">
        <v>15993</v>
      </c>
      <c r="AV4019" s="1">
        <v>1700</v>
      </c>
      <c r="AW4019" s="1" t="s">
        <v>83</v>
      </c>
      <c r="AX4019" s="1" t="s">
        <v>84</v>
      </c>
      <c r="AY4019" s="1">
        <v>1700</v>
      </c>
      <c r="AZ4019" s="1" t="s">
        <v>81</v>
      </c>
      <c r="BA4019" s="1" t="s">
        <v>84</v>
      </c>
      <c r="BB4019" s="1">
        <v>1700</v>
      </c>
      <c r="BC4019" s="1" t="s">
        <v>83</v>
      </c>
      <c r="BD4019" s="1" t="s">
        <v>84</v>
      </c>
      <c r="BE4019" s="23" t="str">
        <f t="shared" si="625"/>
        <v>EMF nein</v>
      </c>
      <c r="BF4019" s="23" t="str">
        <f t="shared" si="623"/>
        <v/>
      </c>
      <c r="BG4019" s="23" t="str">
        <f t="shared" si="624"/>
        <v/>
      </c>
      <c r="BH4019" s="23">
        <f t="shared" si="626"/>
        <v>0</v>
      </c>
      <c r="BO4019" s="2" t="s">
        <v>15994</v>
      </c>
      <c r="BP4019" s="3">
        <v>1</v>
      </c>
      <c r="BQ4019" s="2" t="s">
        <v>15995</v>
      </c>
    </row>
    <row r="4020" spans="1:70" ht="16.149999999999999" customHeight="1" x14ac:dyDescent="0.25">
      <c r="A4020" s="93">
        <v>4021</v>
      </c>
      <c r="B4020" s="2" t="s">
        <v>211</v>
      </c>
      <c r="C4020" s="116" t="s">
        <v>15996</v>
      </c>
      <c r="D4020" s="2" t="s">
        <v>651</v>
      </c>
      <c r="E4020" s="2" t="s">
        <v>15997</v>
      </c>
      <c r="F4020" s="67">
        <v>43712</v>
      </c>
      <c r="G4020" s="3">
        <f t="shared" si="619"/>
        <v>9</v>
      </c>
      <c r="H4020" s="3">
        <f t="shared" si="621"/>
        <v>2019</v>
      </c>
      <c r="I4020" s="176">
        <v>0.70833333333333304</v>
      </c>
      <c r="J4020" s="20">
        <f t="shared" si="622"/>
        <v>17</v>
      </c>
      <c r="K4020" s="5" t="str">
        <f t="shared" si="620"/>
        <v>ja</v>
      </c>
      <c r="L4020" s="5" t="s">
        <v>91</v>
      </c>
      <c r="M4020" s="6" t="s">
        <v>74</v>
      </c>
      <c r="N4020" s="5">
        <v>47</v>
      </c>
      <c r="O4020" s="2" t="s">
        <v>10213</v>
      </c>
      <c r="P4020" s="127" t="s">
        <v>15998</v>
      </c>
      <c r="R4020" s="6" t="s">
        <v>77</v>
      </c>
      <c r="T4020" s="6" t="s">
        <v>202</v>
      </c>
      <c r="BE4020" s="23" t="str">
        <f t="shared" si="625"/>
        <v>EMF nein</v>
      </c>
      <c r="BF4020" s="23" t="str">
        <f t="shared" si="623"/>
        <v/>
      </c>
      <c r="BG4020" s="23" t="str">
        <f t="shared" si="624"/>
        <v/>
      </c>
      <c r="BH4020" s="23">
        <f t="shared" si="626"/>
        <v>0</v>
      </c>
      <c r="BO4020" s="2" t="s">
        <v>15999</v>
      </c>
      <c r="BP4020" s="3">
        <v>1</v>
      </c>
      <c r="BQ4020" s="2" t="s">
        <v>16000</v>
      </c>
    </row>
    <row r="4021" spans="1:70" ht="16.149999999999999" customHeight="1" x14ac:dyDescent="0.25">
      <c r="A4021" s="93">
        <v>4022</v>
      </c>
      <c r="B4021" s="2" t="s">
        <v>211</v>
      </c>
      <c r="C4021" s="116" t="s">
        <v>16001</v>
      </c>
      <c r="D4021" s="2" t="s">
        <v>172</v>
      </c>
      <c r="E4021" s="2" t="s">
        <v>16002</v>
      </c>
      <c r="F4021" s="67">
        <v>43712</v>
      </c>
      <c r="G4021" s="3">
        <f t="shared" si="619"/>
        <v>9</v>
      </c>
      <c r="H4021" s="3">
        <f t="shared" si="621"/>
        <v>2019</v>
      </c>
      <c r="I4021" s="176">
        <v>0.25694444444444398</v>
      </c>
      <c r="J4021" s="20">
        <f t="shared" si="622"/>
        <v>6</v>
      </c>
      <c r="K4021" s="5" t="str">
        <f t="shared" si="620"/>
        <v>ja</v>
      </c>
      <c r="L4021" s="5" t="s">
        <v>91</v>
      </c>
      <c r="M4021" s="6" t="s">
        <v>14883</v>
      </c>
      <c r="O4021" s="2" t="s">
        <v>75</v>
      </c>
      <c r="P4021" s="127" t="s">
        <v>12140</v>
      </c>
      <c r="R4021" s="6" t="s">
        <v>77</v>
      </c>
      <c r="T4021" s="6" t="s">
        <v>80</v>
      </c>
      <c r="U4021" s="2" t="s">
        <v>74</v>
      </c>
      <c r="X4021" s="2">
        <v>365</v>
      </c>
      <c r="Y4021" s="2" t="s">
        <v>81</v>
      </c>
      <c r="Z4021" s="2" t="s">
        <v>84</v>
      </c>
      <c r="AA4021" s="2">
        <v>365</v>
      </c>
      <c r="AB4021" s="2" t="s">
        <v>81</v>
      </c>
      <c r="AC4021" s="2" t="s">
        <v>84</v>
      </c>
      <c r="AD4021" s="2">
        <v>365</v>
      </c>
      <c r="AE4021" s="2" t="s">
        <v>83</v>
      </c>
      <c r="AF4021" s="2" t="s">
        <v>84</v>
      </c>
      <c r="AJ4021" s="2">
        <v>2260</v>
      </c>
      <c r="AK4021" s="2" t="s">
        <v>83</v>
      </c>
      <c r="AL4021" s="2" t="s">
        <v>82</v>
      </c>
      <c r="AM4021" s="2">
        <v>2260</v>
      </c>
      <c r="AN4021" s="2" t="s">
        <v>81</v>
      </c>
      <c r="AO4021" s="2" t="s">
        <v>82</v>
      </c>
      <c r="AP4021" s="2">
        <v>2260</v>
      </c>
      <c r="AQ4021" s="2" t="s">
        <v>83</v>
      </c>
      <c r="AR4021" s="2" t="s">
        <v>82</v>
      </c>
      <c r="AV4021" s="2">
        <v>2260</v>
      </c>
      <c r="AW4021" s="2" t="s">
        <v>83</v>
      </c>
      <c r="AX4021" s="2" t="s">
        <v>82</v>
      </c>
      <c r="AY4021" s="2">
        <v>2260</v>
      </c>
      <c r="AZ4021" s="2" t="s">
        <v>81</v>
      </c>
      <c r="BA4021" s="2" t="s">
        <v>82</v>
      </c>
      <c r="BB4021" s="2">
        <v>2260</v>
      </c>
      <c r="BC4021" s="2" t="s">
        <v>83</v>
      </c>
      <c r="BD4021" s="2" t="s">
        <v>82</v>
      </c>
      <c r="BE4021" s="23" t="str">
        <f t="shared" si="625"/>
        <v>EMF ja</v>
      </c>
      <c r="BF4021" s="23">
        <f t="shared" si="623"/>
        <v>910</v>
      </c>
      <c r="BG4021" s="23" t="str">
        <f t="shared" si="624"/>
        <v>500+m</v>
      </c>
      <c r="BH4021" s="23">
        <f t="shared" si="626"/>
        <v>1</v>
      </c>
      <c r="BI4021" s="2" t="s">
        <v>162</v>
      </c>
      <c r="BJ4021" s="2">
        <v>910</v>
      </c>
      <c r="BO4021" s="2" t="s">
        <v>16003</v>
      </c>
      <c r="BP4021" s="3">
        <v>1</v>
      </c>
      <c r="BQ4021" s="2" t="s">
        <v>16004</v>
      </c>
    </row>
    <row r="4022" spans="1:70" ht="16.149999999999999" customHeight="1" x14ac:dyDescent="0.25">
      <c r="A4022" s="93">
        <v>4023</v>
      </c>
      <c r="B4022" s="2" t="s">
        <v>211</v>
      </c>
      <c r="C4022" s="2" t="s">
        <v>2255</v>
      </c>
      <c r="D4022" s="2" t="s">
        <v>172</v>
      </c>
      <c r="E4022" s="2" t="s">
        <v>16005</v>
      </c>
      <c r="F4022" s="67">
        <v>43717</v>
      </c>
      <c r="G4022" s="3">
        <f t="shared" si="619"/>
        <v>9</v>
      </c>
      <c r="H4022" s="3">
        <f t="shared" si="621"/>
        <v>2019</v>
      </c>
      <c r="I4022" s="176">
        <v>0.27777777777777801</v>
      </c>
      <c r="J4022" s="20">
        <f t="shared" si="622"/>
        <v>6</v>
      </c>
      <c r="K4022" s="5" t="str">
        <f t="shared" si="620"/>
        <v>ja</v>
      </c>
      <c r="L4022" s="5" t="s">
        <v>91</v>
      </c>
      <c r="M4022" s="6" t="s">
        <v>74</v>
      </c>
      <c r="O4022" s="2" t="s">
        <v>5139</v>
      </c>
      <c r="P4022" s="127" t="s">
        <v>16006</v>
      </c>
      <c r="R4022" s="6" t="s">
        <v>77</v>
      </c>
      <c r="U4022" s="2" t="s">
        <v>115</v>
      </c>
      <c r="V4022" s="2" t="s">
        <v>80</v>
      </c>
      <c r="X4022" s="2">
        <v>145</v>
      </c>
      <c r="Y4022" s="2" t="s">
        <v>81</v>
      </c>
      <c r="Z4022" s="2" t="s">
        <v>84</v>
      </c>
      <c r="AA4022" s="2">
        <v>145</v>
      </c>
      <c r="AB4022" s="2" t="s">
        <v>81</v>
      </c>
      <c r="AC4022" s="2" t="s">
        <v>84</v>
      </c>
      <c r="AD4022" s="2">
        <v>145</v>
      </c>
      <c r="AE4022" s="2" t="s">
        <v>81</v>
      </c>
      <c r="AF4022" s="2" t="s">
        <v>84</v>
      </c>
      <c r="BE4022" s="23" t="str">
        <f t="shared" si="625"/>
        <v>EMF ja</v>
      </c>
      <c r="BF4022" s="23">
        <f t="shared" si="623"/>
        <v>286</v>
      </c>
      <c r="BG4022" s="23" t="str">
        <f t="shared" si="624"/>
        <v>100-499m</v>
      </c>
      <c r="BH4022" s="23">
        <f t="shared" si="626"/>
        <v>1</v>
      </c>
      <c r="BM4022" s="2" t="s">
        <v>162</v>
      </c>
      <c r="BN4022" s="2">
        <v>286</v>
      </c>
      <c r="BO4022" s="2" t="s">
        <v>16007</v>
      </c>
      <c r="BP4022" s="3">
        <v>1</v>
      </c>
      <c r="BQ4022" s="2" t="s">
        <v>16008</v>
      </c>
    </row>
    <row r="4023" spans="1:70" ht="16.149999999999999" customHeight="1" x14ac:dyDescent="0.25">
      <c r="A4023" s="93">
        <v>4024</v>
      </c>
      <c r="B4023" s="2" t="s">
        <v>211</v>
      </c>
      <c r="C4023" s="2" t="s">
        <v>14187</v>
      </c>
      <c r="D4023" s="2" t="s">
        <v>178</v>
      </c>
      <c r="E4023" s="2" t="s">
        <v>16009</v>
      </c>
      <c r="F4023" s="67">
        <v>43703</v>
      </c>
      <c r="G4023" s="3">
        <f t="shared" si="619"/>
        <v>8</v>
      </c>
      <c r="H4023" s="3">
        <f t="shared" si="621"/>
        <v>2019</v>
      </c>
      <c r="I4023" s="176">
        <v>0.69444444444444398</v>
      </c>
      <c r="J4023" s="20">
        <f t="shared" si="622"/>
        <v>16</v>
      </c>
      <c r="K4023" s="5" t="str">
        <f t="shared" si="620"/>
        <v>ja</v>
      </c>
      <c r="L4023" s="5" t="s">
        <v>73</v>
      </c>
      <c r="M4023" s="6" t="s">
        <v>74</v>
      </c>
      <c r="O4023" s="2" t="s">
        <v>5139</v>
      </c>
      <c r="P4023" s="127" t="s">
        <v>3460</v>
      </c>
      <c r="R4023" s="6" t="s">
        <v>77</v>
      </c>
      <c r="U4023" s="2" t="s">
        <v>115</v>
      </c>
      <c r="V4023" s="2" t="s">
        <v>80</v>
      </c>
      <c r="X4023" s="2">
        <v>521</v>
      </c>
      <c r="Y4023" s="2" t="s">
        <v>83</v>
      </c>
      <c r="Z4023" s="2" t="s">
        <v>82</v>
      </c>
      <c r="AA4023" s="2">
        <v>521</v>
      </c>
      <c r="AB4023" s="2" t="s">
        <v>81</v>
      </c>
      <c r="AC4023" s="2" t="s">
        <v>82</v>
      </c>
      <c r="AD4023" s="2">
        <v>521</v>
      </c>
      <c r="AE4023" s="2" t="s">
        <v>83</v>
      </c>
      <c r="AF4023" s="2" t="s">
        <v>82</v>
      </c>
      <c r="AJ4023" s="2">
        <v>521</v>
      </c>
      <c r="AK4023" s="2" t="s">
        <v>83</v>
      </c>
      <c r="AL4023" s="2" t="s">
        <v>82</v>
      </c>
      <c r="AM4023" s="2">
        <v>521</v>
      </c>
      <c r="AN4023" s="2" t="s">
        <v>81</v>
      </c>
      <c r="AO4023" s="2" t="s">
        <v>82</v>
      </c>
      <c r="AP4023" s="2">
        <v>521</v>
      </c>
      <c r="AQ4023" s="2" t="s">
        <v>83</v>
      </c>
      <c r="AR4023" s="2" t="s">
        <v>82</v>
      </c>
      <c r="AV4023" s="2">
        <v>790</v>
      </c>
      <c r="AW4023" s="2" t="s">
        <v>81</v>
      </c>
      <c r="AX4023" s="2" t="s">
        <v>161</v>
      </c>
      <c r="AY4023" s="2">
        <v>790</v>
      </c>
      <c r="AZ4023" s="2" t="s">
        <v>81</v>
      </c>
      <c r="BA4023" s="2" t="s">
        <v>161</v>
      </c>
      <c r="BB4023" s="2">
        <v>790</v>
      </c>
      <c r="BC4023" s="2" t="s">
        <v>83</v>
      </c>
      <c r="BD4023" s="2" t="s">
        <v>161</v>
      </c>
      <c r="BE4023" s="23" t="str">
        <f t="shared" si="625"/>
        <v>EMF nein</v>
      </c>
      <c r="BF4023" s="23" t="str">
        <f t="shared" si="623"/>
        <v/>
      </c>
      <c r="BG4023" s="23" t="str">
        <f t="shared" si="624"/>
        <v/>
      </c>
      <c r="BH4023" s="23">
        <f t="shared" si="626"/>
        <v>0</v>
      </c>
      <c r="BO4023" s="2" t="s">
        <v>16010</v>
      </c>
      <c r="BP4023" s="3">
        <v>1</v>
      </c>
      <c r="BQ4023" s="2" t="s">
        <v>16011</v>
      </c>
    </row>
    <row r="4024" spans="1:70" s="75" customFormat="1" ht="16.149999999999999" customHeight="1" x14ac:dyDescent="0.25">
      <c r="A4024" s="74">
        <v>4025</v>
      </c>
      <c r="B4024" s="75" t="s">
        <v>211</v>
      </c>
      <c r="C4024" s="75" t="s">
        <v>22157</v>
      </c>
      <c r="D4024" s="75" t="s">
        <v>158</v>
      </c>
      <c r="E4024" s="75" t="s">
        <v>22158</v>
      </c>
      <c r="F4024" s="101">
        <v>42910</v>
      </c>
      <c r="G4024" s="105">
        <f t="shared" si="619"/>
        <v>6</v>
      </c>
      <c r="H4024" s="105">
        <f t="shared" si="621"/>
        <v>2017</v>
      </c>
      <c r="I4024" s="442">
        <v>0.94791666666666663</v>
      </c>
      <c r="J4024" s="433">
        <f t="shared" si="622"/>
        <v>22</v>
      </c>
      <c r="K4024" s="103" t="str">
        <f t="shared" si="620"/>
        <v>ja</v>
      </c>
      <c r="L4024" s="103" t="s">
        <v>91</v>
      </c>
      <c r="M4024" s="104" t="s">
        <v>115</v>
      </c>
      <c r="N4024" s="103">
        <v>34</v>
      </c>
      <c r="O4024" s="75" t="s">
        <v>126</v>
      </c>
      <c r="P4024" s="443" t="s">
        <v>1027</v>
      </c>
      <c r="Q4024" s="104"/>
      <c r="R4024" s="104" t="s">
        <v>77</v>
      </c>
      <c r="S4024" s="75" t="s">
        <v>109</v>
      </c>
      <c r="T4024" s="104" t="s">
        <v>202</v>
      </c>
      <c r="X4024" s="75">
        <v>1260</v>
      </c>
      <c r="Y4024" s="75" t="s">
        <v>81</v>
      </c>
      <c r="Z4024" s="75" t="s">
        <v>168</v>
      </c>
      <c r="AA4024" s="75">
        <v>1260</v>
      </c>
      <c r="AB4024" s="75" t="s">
        <v>81</v>
      </c>
      <c r="AC4024" s="75" t="s">
        <v>22159</v>
      </c>
      <c r="AD4024" s="75">
        <v>1260</v>
      </c>
      <c r="AE4024" s="75" t="s">
        <v>83</v>
      </c>
      <c r="AF4024" s="75" t="s">
        <v>168</v>
      </c>
      <c r="AJ4024" s="75">
        <v>1260</v>
      </c>
      <c r="AK4024" s="75" t="s">
        <v>81</v>
      </c>
      <c r="AL4024" s="75" t="s">
        <v>168</v>
      </c>
      <c r="AM4024" s="75">
        <v>1260</v>
      </c>
      <c r="AN4024" s="75" t="s">
        <v>81</v>
      </c>
      <c r="AO4024" s="75" t="s">
        <v>168</v>
      </c>
      <c r="AP4024" s="75">
        <v>1260</v>
      </c>
      <c r="AQ4024" s="75" t="s">
        <v>83</v>
      </c>
      <c r="AR4024" s="75" t="s">
        <v>168</v>
      </c>
      <c r="BE4024" s="105" t="str">
        <f t="shared" si="625"/>
        <v>EMF ja</v>
      </c>
      <c r="BF4024" s="105">
        <f t="shared" si="623"/>
        <v>10</v>
      </c>
      <c r="BG4024" s="105" t="str">
        <f t="shared" si="624"/>
        <v>&lt;100m</v>
      </c>
      <c r="BH4024" s="105">
        <f t="shared" si="626"/>
        <v>1</v>
      </c>
      <c r="BM4024" s="75" t="s">
        <v>162</v>
      </c>
      <c r="BN4024" s="75">
        <v>10</v>
      </c>
      <c r="BO4024" s="399" t="s">
        <v>22161</v>
      </c>
      <c r="BP4024" s="105">
        <v>1</v>
      </c>
      <c r="BQ4024" s="392"/>
      <c r="BR4024" s="75" t="s">
        <v>22160</v>
      </c>
    </row>
    <row r="4025" spans="1:70" ht="16.149999999999999" customHeight="1" x14ac:dyDescent="0.25">
      <c r="A4025" s="93">
        <v>4026</v>
      </c>
      <c r="B4025" s="2" t="s">
        <v>211</v>
      </c>
      <c r="C4025" s="2" t="s">
        <v>15787</v>
      </c>
      <c r="D4025" s="2" t="s">
        <v>89</v>
      </c>
      <c r="E4025" s="2" t="s">
        <v>16015</v>
      </c>
      <c r="F4025" s="67">
        <v>43709</v>
      </c>
      <c r="G4025" s="3">
        <f t="shared" si="619"/>
        <v>9</v>
      </c>
      <c r="H4025" s="3">
        <f t="shared" si="621"/>
        <v>2019</v>
      </c>
      <c r="I4025" s="127"/>
      <c r="J4025" s="20" t="str">
        <f t="shared" si="622"/>
        <v/>
      </c>
      <c r="K4025" s="5" t="str">
        <f t="shared" si="620"/>
        <v>ja</v>
      </c>
      <c r="L4025" s="5" t="s">
        <v>91</v>
      </c>
      <c r="M4025" s="6" t="s">
        <v>74</v>
      </c>
      <c r="N4025" s="5">
        <v>63</v>
      </c>
      <c r="O4025" s="5" t="s">
        <v>140</v>
      </c>
      <c r="P4025" s="127" t="s">
        <v>16016</v>
      </c>
      <c r="R4025" s="6" t="s">
        <v>77</v>
      </c>
      <c r="S4025" s="2" t="s">
        <v>14762</v>
      </c>
      <c r="T4025" s="6" t="s">
        <v>80</v>
      </c>
      <c r="U4025" s="2" t="s">
        <v>74</v>
      </c>
      <c r="X4025" s="2">
        <v>121</v>
      </c>
      <c r="Y4025" s="2" t="s">
        <v>81</v>
      </c>
      <c r="Z4025" s="2" t="s">
        <v>168</v>
      </c>
      <c r="AD4025" s="2">
        <v>121</v>
      </c>
      <c r="AE4025" s="2" t="s">
        <v>81</v>
      </c>
      <c r="AF4025" s="2" t="s">
        <v>168</v>
      </c>
      <c r="AJ4025" s="2">
        <v>226</v>
      </c>
      <c r="AK4025" s="2" t="s">
        <v>81</v>
      </c>
      <c r="AL4025" s="2" t="s">
        <v>161</v>
      </c>
      <c r="AM4025" s="2">
        <v>226</v>
      </c>
      <c r="AN4025" s="2" t="s">
        <v>81</v>
      </c>
      <c r="AO4025" s="2" t="s">
        <v>161</v>
      </c>
      <c r="AP4025" s="2">
        <v>226</v>
      </c>
      <c r="AQ4025" s="2" t="s">
        <v>83</v>
      </c>
      <c r="AR4025" s="2" t="s">
        <v>161</v>
      </c>
      <c r="BE4025" s="23" t="str">
        <f t="shared" si="625"/>
        <v>EMF ja</v>
      </c>
      <c r="BF4025" s="23">
        <f t="shared" si="623"/>
        <v>300</v>
      </c>
      <c r="BG4025" s="23" t="str">
        <f t="shared" si="624"/>
        <v>100-499m</v>
      </c>
      <c r="BH4025" s="23">
        <f t="shared" si="626"/>
        <v>1</v>
      </c>
      <c r="BM4025" s="2" t="s">
        <v>162</v>
      </c>
      <c r="BN4025" s="2">
        <v>300</v>
      </c>
      <c r="BO4025" s="2" t="s">
        <v>16017</v>
      </c>
      <c r="BP4025" s="3">
        <v>1</v>
      </c>
      <c r="BQ4025" s="75" t="s">
        <v>16014</v>
      </c>
    </row>
    <row r="4026" spans="1:70" ht="16.149999999999999" customHeight="1" x14ac:dyDescent="0.25">
      <c r="A4026" s="1">
        <v>4027</v>
      </c>
      <c r="B4026" s="2" t="s">
        <v>211</v>
      </c>
      <c r="C4026" s="2" t="s">
        <v>16019</v>
      </c>
      <c r="D4026" s="2" t="s">
        <v>158</v>
      </c>
      <c r="E4026" s="2" t="s">
        <v>16020</v>
      </c>
      <c r="F4026" s="67">
        <v>42624</v>
      </c>
      <c r="G4026" s="3">
        <f t="shared" si="619"/>
        <v>9</v>
      </c>
      <c r="H4026" s="3">
        <f t="shared" si="621"/>
        <v>2016</v>
      </c>
      <c r="I4026" s="176">
        <v>0.59027777777777801</v>
      </c>
      <c r="J4026" s="20">
        <f t="shared" si="622"/>
        <v>14</v>
      </c>
      <c r="K4026" s="5" t="str">
        <f t="shared" si="620"/>
        <v>ja</v>
      </c>
      <c r="L4026" s="5" t="s">
        <v>91</v>
      </c>
      <c r="M4026" s="6" t="s">
        <v>74</v>
      </c>
      <c r="O4026" s="2" t="s">
        <v>5139</v>
      </c>
      <c r="P4026" s="127" t="s">
        <v>15322</v>
      </c>
      <c r="R4026" s="6" t="s">
        <v>77</v>
      </c>
      <c r="U4026" s="2" t="s">
        <v>100</v>
      </c>
      <c r="V4026" s="2" t="s">
        <v>80</v>
      </c>
      <c r="BE4026" s="23" t="str">
        <f t="shared" si="625"/>
        <v>EMF ja</v>
      </c>
      <c r="BF4026" s="23" t="str">
        <f t="shared" si="623"/>
        <v/>
      </c>
      <c r="BG4026" s="23" t="str">
        <f t="shared" si="624"/>
        <v/>
      </c>
      <c r="BH4026" s="23">
        <f t="shared" si="626"/>
        <v>1</v>
      </c>
      <c r="BI4026" s="2">
        <v>460</v>
      </c>
      <c r="BO4026" s="2" t="s">
        <v>16021</v>
      </c>
      <c r="BP4026" s="3">
        <v>1</v>
      </c>
      <c r="BQ4026" s="2" t="s">
        <v>16018</v>
      </c>
    </row>
    <row r="4027" spans="1:70" ht="16.149999999999999" customHeight="1" x14ac:dyDescent="0.25">
      <c r="A4027" s="93">
        <v>4028</v>
      </c>
      <c r="B4027" s="2" t="s">
        <v>135</v>
      </c>
      <c r="C4027" s="2" t="s">
        <v>16023</v>
      </c>
      <c r="D4027" s="2" t="s">
        <v>137</v>
      </c>
      <c r="E4027" s="2" t="s">
        <v>11388</v>
      </c>
      <c r="F4027" s="67">
        <v>43719</v>
      </c>
      <c r="G4027" s="3">
        <f t="shared" ref="G4027:G4090" si="627">IF(F4027&lt;&gt;"",MONTH(F4027),"")</f>
        <v>9</v>
      </c>
      <c r="H4027" s="3">
        <f t="shared" si="621"/>
        <v>2019</v>
      </c>
      <c r="I4027" s="92">
        <v>0.32291666666666702</v>
      </c>
      <c r="J4027" s="20">
        <f t="shared" si="622"/>
        <v>7</v>
      </c>
      <c r="K4027" s="5" t="str">
        <f t="shared" ref="K4027:K4090" si="628">IF(COUNTA(W4027:BN4027)=0,"nein","ja")</f>
        <v>ja</v>
      </c>
      <c r="L4027" s="5" t="s">
        <v>91</v>
      </c>
      <c r="M4027" s="6" t="s">
        <v>139</v>
      </c>
      <c r="N4027" s="5">
        <v>55</v>
      </c>
      <c r="O4027" s="2" t="s">
        <v>126</v>
      </c>
      <c r="P4027" s="127" t="s">
        <v>16024</v>
      </c>
      <c r="R4027" s="6" t="s">
        <v>77</v>
      </c>
      <c r="T4027" s="6" t="s">
        <v>80</v>
      </c>
      <c r="X4027" s="2">
        <v>1120</v>
      </c>
      <c r="Y4027" s="2" t="s">
        <v>81</v>
      </c>
      <c r="Z4027" s="2" t="s">
        <v>84</v>
      </c>
      <c r="AA4027" s="2">
        <v>1120</v>
      </c>
      <c r="AB4027" s="2" t="s">
        <v>81</v>
      </c>
      <c r="AC4027" s="2" t="s">
        <v>84</v>
      </c>
      <c r="AD4027" s="2">
        <v>1120</v>
      </c>
      <c r="AE4027" s="2" t="s">
        <v>83</v>
      </c>
      <c r="AF4027" s="2" t="s">
        <v>84</v>
      </c>
      <c r="AJ4027" s="2">
        <v>1120</v>
      </c>
      <c r="AK4027" s="2" t="s">
        <v>81</v>
      </c>
      <c r="AL4027" s="2" t="s">
        <v>84</v>
      </c>
      <c r="AM4027" s="2">
        <v>1120</v>
      </c>
      <c r="AN4027" s="2" t="s">
        <v>81</v>
      </c>
      <c r="AO4027" s="2" t="s">
        <v>84</v>
      </c>
      <c r="AP4027" s="2">
        <v>1120</v>
      </c>
      <c r="AQ4027" s="2" t="s">
        <v>83</v>
      </c>
      <c r="AR4027" s="2" t="s">
        <v>84</v>
      </c>
      <c r="BE4027" s="23" t="str">
        <f t="shared" si="625"/>
        <v>EMF ja</v>
      </c>
      <c r="BF4027" s="23">
        <f t="shared" si="623"/>
        <v>10</v>
      </c>
      <c r="BG4027" s="23" t="str">
        <f t="shared" si="624"/>
        <v>&lt;100m</v>
      </c>
      <c r="BH4027" s="23">
        <f t="shared" si="626"/>
        <v>2</v>
      </c>
      <c r="BI4027" s="2">
        <v>50</v>
      </c>
      <c r="BM4027" s="2" t="s">
        <v>162</v>
      </c>
      <c r="BN4027" s="2">
        <v>10</v>
      </c>
      <c r="BO4027" s="2" t="s">
        <v>16025</v>
      </c>
      <c r="BP4027" s="3">
        <v>1</v>
      </c>
      <c r="BQ4027" s="2" t="s">
        <v>16022</v>
      </c>
    </row>
    <row r="4028" spans="1:70" ht="16.149999999999999" customHeight="1" x14ac:dyDescent="0.25">
      <c r="A4028" s="1">
        <v>4029</v>
      </c>
      <c r="B4028" s="2" t="s">
        <v>135</v>
      </c>
      <c r="C4028" s="2" t="s">
        <v>2814</v>
      </c>
      <c r="D4028" s="2" t="s">
        <v>124</v>
      </c>
      <c r="E4028" s="2" t="s">
        <v>16027</v>
      </c>
      <c r="F4028" s="67">
        <v>43718</v>
      </c>
      <c r="G4028" s="3">
        <f t="shared" si="627"/>
        <v>9</v>
      </c>
      <c r="H4028" s="3">
        <f t="shared" ref="H4028:H4091" si="629">IF(F4028&lt;&gt;"",YEAR(F4028),"")</f>
        <v>2019</v>
      </c>
      <c r="I4028" s="92">
        <v>0.48958333333333298</v>
      </c>
      <c r="J4028" s="20">
        <f t="shared" si="622"/>
        <v>11</v>
      </c>
      <c r="K4028" s="5" t="str">
        <f t="shared" si="628"/>
        <v>ja</v>
      </c>
      <c r="L4028" s="5" t="s">
        <v>91</v>
      </c>
      <c r="M4028" s="6" t="s">
        <v>139</v>
      </c>
      <c r="N4028" s="5">
        <v>42</v>
      </c>
      <c r="O4028" s="2" t="s">
        <v>75</v>
      </c>
      <c r="P4028" s="127" t="s">
        <v>16028</v>
      </c>
      <c r="R4028" s="6" t="s">
        <v>77</v>
      </c>
      <c r="U4028" s="2" t="s">
        <v>74</v>
      </c>
      <c r="V4028" s="2" t="s">
        <v>80</v>
      </c>
      <c r="X4028" s="2">
        <v>99</v>
      </c>
      <c r="Y4028" s="2" t="s">
        <v>81</v>
      </c>
      <c r="Z4028" s="2" t="s">
        <v>161</v>
      </c>
      <c r="AA4028" s="2">
        <v>99</v>
      </c>
      <c r="AB4028" s="2" t="s">
        <v>81</v>
      </c>
      <c r="AC4028" s="2" t="s">
        <v>161</v>
      </c>
      <c r="AD4028" s="2">
        <v>99</v>
      </c>
      <c r="AE4028" s="2" t="s">
        <v>81</v>
      </c>
      <c r="AF4028" s="2" t="s">
        <v>161</v>
      </c>
      <c r="AJ4028" s="2">
        <v>105</v>
      </c>
      <c r="AK4028" s="2" t="s">
        <v>81</v>
      </c>
      <c r="AL4028" s="2" t="s">
        <v>161</v>
      </c>
      <c r="AP4028" s="2">
        <v>105</v>
      </c>
      <c r="AQ4028" s="2" t="s">
        <v>81</v>
      </c>
      <c r="AR4028" s="2" t="s">
        <v>161</v>
      </c>
      <c r="AV4028" s="2">
        <v>426</v>
      </c>
      <c r="AW4028" s="2" t="s">
        <v>8720</v>
      </c>
      <c r="AX4028" s="2" t="s">
        <v>82</v>
      </c>
      <c r="BB4028" s="2">
        <v>426</v>
      </c>
      <c r="BC4028" s="2" t="s">
        <v>81</v>
      </c>
      <c r="BD4028" s="2" t="s">
        <v>82</v>
      </c>
      <c r="BE4028" s="23" t="str">
        <f t="shared" si="625"/>
        <v>EMF nein</v>
      </c>
      <c r="BF4028" s="23" t="str">
        <f t="shared" si="623"/>
        <v/>
      </c>
      <c r="BG4028" s="23" t="str">
        <f t="shared" si="624"/>
        <v/>
      </c>
      <c r="BH4028" s="23">
        <f t="shared" si="626"/>
        <v>0</v>
      </c>
      <c r="BO4028" s="2" t="s">
        <v>16029</v>
      </c>
      <c r="BP4028" s="3">
        <v>1</v>
      </c>
      <c r="BQ4028" s="2" t="s">
        <v>16026</v>
      </c>
    </row>
    <row r="4029" spans="1:70" ht="16.149999999999999" customHeight="1" x14ac:dyDescent="0.25">
      <c r="A4029" s="93">
        <v>4030</v>
      </c>
      <c r="B4029" s="2" t="s">
        <v>211</v>
      </c>
      <c r="C4029" s="17" t="s">
        <v>7857</v>
      </c>
      <c r="D4029" s="2" t="s">
        <v>124</v>
      </c>
      <c r="E4029" s="2" t="s">
        <v>12454</v>
      </c>
      <c r="F4029" s="67">
        <v>43718</v>
      </c>
      <c r="G4029" s="3">
        <f t="shared" si="627"/>
        <v>9</v>
      </c>
      <c r="H4029" s="3">
        <f t="shared" si="629"/>
        <v>2019</v>
      </c>
      <c r="I4029" s="92">
        <v>0.58680555555555602</v>
      </c>
      <c r="J4029" s="20">
        <f t="shared" si="622"/>
        <v>14</v>
      </c>
      <c r="K4029" s="5" t="str">
        <f t="shared" si="628"/>
        <v>ja</v>
      </c>
      <c r="L4029" s="5" t="s">
        <v>91</v>
      </c>
      <c r="M4029" s="6" t="s">
        <v>100</v>
      </c>
      <c r="N4029" s="5">
        <v>50</v>
      </c>
      <c r="O4029" s="2" t="s">
        <v>10213</v>
      </c>
      <c r="P4029" s="127" t="s">
        <v>1027</v>
      </c>
      <c r="R4029" s="6" t="s">
        <v>77</v>
      </c>
      <c r="T4029" s="6" t="s">
        <v>80</v>
      </c>
      <c r="X4029" s="2" t="s">
        <v>109</v>
      </c>
      <c r="Y4029" s="2" t="s">
        <v>109</v>
      </c>
      <c r="Z4029" s="2" t="s">
        <v>109</v>
      </c>
      <c r="AA4029" s="2" t="s">
        <v>109</v>
      </c>
      <c r="AB4029" s="2" t="s">
        <v>109</v>
      </c>
      <c r="AC4029" s="2" t="s">
        <v>109</v>
      </c>
      <c r="AD4029" s="2" t="s">
        <v>109</v>
      </c>
      <c r="AE4029" s="2" t="s">
        <v>109</v>
      </c>
      <c r="AF4029" s="2" t="s">
        <v>299</v>
      </c>
      <c r="BE4029" s="23" t="str">
        <f t="shared" si="625"/>
        <v>EMF ja</v>
      </c>
      <c r="BF4029" s="23">
        <f t="shared" si="623"/>
        <v>5200</v>
      </c>
      <c r="BG4029" s="23" t="str">
        <f t="shared" si="624"/>
        <v>500+m</v>
      </c>
      <c r="BH4029" s="23">
        <f t="shared" si="626"/>
        <v>1</v>
      </c>
      <c r="BK4029" s="2" t="s">
        <v>9411</v>
      </c>
      <c r="BL4029" s="2">
        <v>5200</v>
      </c>
      <c r="BO4029" s="2" t="s">
        <v>16031</v>
      </c>
      <c r="BP4029" s="3">
        <v>1</v>
      </c>
      <c r="BQ4029" s="2" t="s">
        <v>16030</v>
      </c>
    </row>
    <row r="4030" spans="1:70" ht="16.149999999999999" customHeight="1" x14ac:dyDescent="0.25">
      <c r="A4030" s="93">
        <v>4031</v>
      </c>
      <c r="B4030" s="2" t="s">
        <v>87</v>
      </c>
      <c r="C4030" s="2" t="s">
        <v>2869</v>
      </c>
      <c r="D4030" s="2" t="s">
        <v>575</v>
      </c>
      <c r="E4030" s="2" t="s">
        <v>16033</v>
      </c>
      <c r="F4030" s="67">
        <v>43709</v>
      </c>
      <c r="G4030" s="3">
        <f t="shared" si="627"/>
        <v>9</v>
      </c>
      <c r="H4030" s="3">
        <f t="shared" si="629"/>
        <v>2019</v>
      </c>
      <c r="I4030" s="92">
        <v>0.54166666666666696</v>
      </c>
      <c r="J4030" s="20">
        <f t="shared" si="622"/>
        <v>13</v>
      </c>
      <c r="K4030" s="5" t="str">
        <f t="shared" si="628"/>
        <v>ja</v>
      </c>
      <c r="L4030" s="5" t="s">
        <v>91</v>
      </c>
      <c r="M4030" s="6" t="s">
        <v>115</v>
      </c>
      <c r="N4030" s="5">
        <v>70</v>
      </c>
      <c r="O4030" s="2" t="s">
        <v>10213</v>
      </c>
      <c r="P4030" s="127" t="s">
        <v>16034</v>
      </c>
      <c r="R4030" s="6" t="s">
        <v>77</v>
      </c>
      <c r="T4030" s="6" t="s">
        <v>80</v>
      </c>
      <c r="BE4030" s="23" t="str">
        <f t="shared" si="625"/>
        <v>EMF nein</v>
      </c>
      <c r="BF4030" s="23" t="str">
        <f t="shared" si="623"/>
        <v/>
      </c>
      <c r="BG4030" s="23" t="str">
        <f t="shared" si="624"/>
        <v/>
      </c>
      <c r="BH4030" s="23">
        <f t="shared" si="626"/>
        <v>0</v>
      </c>
      <c r="BO4030" s="2" t="s">
        <v>16035</v>
      </c>
      <c r="BP4030" s="3">
        <v>1</v>
      </c>
      <c r="BQ4030" s="2" t="s">
        <v>16032</v>
      </c>
    </row>
    <row r="4031" spans="1:70" ht="16.149999999999999" customHeight="1" x14ac:dyDescent="0.25">
      <c r="A4031" s="93">
        <v>4032</v>
      </c>
      <c r="B4031" s="2" t="s">
        <v>211</v>
      </c>
      <c r="C4031" s="2" t="s">
        <v>1241</v>
      </c>
      <c r="D4031" s="2" t="s">
        <v>575</v>
      </c>
      <c r="E4031" s="2" t="s">
        <v>16037</v>
      </c>
      <c r="F4031" s="67">
        <v>43707</v>
      </c>
      <c r="G4031" s="3">
        <f t="shared" si="627"/>
        <v>8</v>
      </c>
      <c r="H4031" s="3">
        <f t="shared" si="629"/>
        <v>2019</v>
      </c>
      <c r="I4031" s="92">
        <v>0.375</v>
      </c>
      <c r="J4031" s="20">
        <f t="shared" ref="J4031:J4094" si="630">IF(I4031&lt;&gt;"",HOUR(I4031),"")</f>
        <v>9</v>
      </c>
      <c r="K4031" s="5" t="str">
        <f t="shared" si="628"/>
        <v>ja</v>
      </c>
      <c r="L4031" s="5" t="s">
        <v>91</v>
      </c>
      <c r="M4031" s="6" t="s">
        <v>115</v>
      </c>
      <c r="N4031" s="5">
        <v>31</v>
      </c>
      <c r="O4031" s="2" t="s">
        <v>5139</v>
      </c>
      <c r="P4031" s="127" t="s">
        <v>1027</v>
      </c>
      <c r="R4031" s="6" t="s">
        <v>77</v>
      </c>
      <c r="T4031" s="6" t="s">
        <v>80</v>
      </c>
      <c r="X4031" s="2">
        <v>229</v>
      </c>
      <c r="Y4031" s="2" t="s">
        <v>83</v>
      </c>
      <c r="Z4031" s="2" t="s">
        <v>82</v>
      </c>
      <c r="AD4031" s="2">
        <v>229</v>
      </c>
      <c r="AE4031" s="2" t="s">
        <v>81</v>
      </c>
      <c r="AF4031" s="2" t="s">
        <v>82</v>
      </c>
      <c r="AJ4031" s="2">
        <v>431</v>
      </c>
      <c r="AK4031" s="2" t="s">
        <v>81</v>
      </c>
      <c r="AL4031" s="2" t="s">
        <v>82</v>
      </c>
      <c r="AM4031" s="2">
        <v>431</v>
      </c>
      <c r="AN4031" s="2" t="s">
        <v>81</v>
      </c>
      <c r="AO4031" s="2" t="s">
        <v>82</v>
      </c>
      <c r="AP4031" s="2">
        <v>431</v>
      </c>
      <c r="AQ4031" s="2" t="s">
        <v>83</v>
      </c>
      <c r="AR4031" s="2" t="s">
        <v>82</v>
      </c>
      <c r="AV4031" s="1">
        <v>2220</v>
      </c>
      <c r="AW4031" s="1" t="s">
        <v>83</v>
      </c>
      <c r="AX4031" s="1" t="s">
        <v>84</v>
      </c>
      <c r="AY4031" s="1">
        <v>2220</v>
      </c>
      <c r="AZ4031" s="1" t="s">
        <v>83</v>
      </c>
      <c r="BA4031" s="1" t="s">
        <v>84</v>
      </c>
      <c r="BB4031" s="1">
        <v>2220</v>
      </c>
      <c r="BC4031" s="1" t="s">
        <v>83</v>
      </c>
      <c r="BD4031" s="1" t="s">
        <v>84</v>
      </c>
      <c r="BE4031" s="23" t="str">
        <f t="shared" si="625"/>
        <v>EMF ja</v>
      </c>
      <c r="BF4031" s="23">
        <f t="shared" si="623"/>
        <v>680</v>
      </c>
      <c r="BG4031" s="23" t="str">
        <f t="shared" si="624"/>
        <v>500+m</v>
      </c>
      <c r="BH4031" s="23">
        <f t="shared" si="626"/>
        <v>2</v>
      </c>
      <c r="BK4031" s="2" t="s">
        <v>162</v>
      </c>
      <c r="BL4031" s="2">
        <v>680</v>
      </c>
      <c r="BM4031" s="2" t="s">
        <v>109</v>
      </c>
      <c r="BN4031" s="2" t="s">
        <v>109</v>
      </c>
      <c r="BO4031" s="2" t="s">
        <v>16038</v>
      </c>
      <c r="BP4031" s="3">
        <v>1</v>
      </c>
      <c r="BQ4031" s="2" t="s">
        <v>16036</v>
      </c>
    </row>
    <row r="4032" spans="1:70" ht="16.149999999999999" customHeight="1" x14ac:dyDescent="0.25">
      <c r="A4032" s="1">
        <v>4033</v>
      </c>
      <c r="B4032" s="2" t="s">
        <v>135</v>
      </c>
      <c r="C4032" s="2" t="s">
        <v>8986</v>
      </c>
      <c r="D4032" s="2" t="s">
        <v>89</v>
      </c>
      <c r="E4032" s="2" t="s">
        <v>16040</v>
      </c>
      <c r="F4032" s="67">
        <v>43720</v>
      </c>
      <c r="G4032" s="3">
        <f t="shared" si="627"/>
        <v>9</v>
      </c>
      <c r="H4032" s="3">
        <f t="shared" si="629"/>
        <v>2019</v>
      </c>
      <c r="J4032" s="20" t="str">
        <f t="shared" si="630"/>
        <v/>
      </c>
      <c r="K4032" s="5" t="str">
        <f t="shared" si="628"/>
        <v>ja</v>
      </c>
      <c r="L4032" s="5" t="s">
        <v>91</v>
      </c>
      <c r="M4032" s="6" t="s">
        <v>139</v>
      </c>
      <c r="O4032" s="2" t="s">
        <v>75</v>
      </c>
      <c r="P4032" s="127" t="s">
        <v>10277</v>
      </c>
      <c r="R4032" s="6" t="s">
        <v>77</v>
      </c>
      <c r="U4032" s="2" t="s">
        <v>115</v>
      </c>
      <c r="V4032" s="2" t="s">
        <v>80</v>
      </c>
      <c r="BE4032" s="23" t="str">
        <f t="shared" si="625"/>
        <v>EMF nein</v>
      </c>
      <c r="BF4032" s="23" t="str">
        <f t="shared" si="623"/>
        <v/>
      </c>
      <c r="BG4032" s="23" t="str">
        <f t="shared" si="624"/>
        <v/>
      </c>
      <c r="BH4032" s="23">
        <f t="shared" si="626"/>
        <v>0</v>
      </c>
      <c r="BO4032" s="93" t="s">
        <v>16041</v>
      </c>
      <c r="BP4032" s="3">
        <v>1</v>
      </c>
      <c r="BQ4032" s="2" t="s">
        <v>16039</v>
      </c>
    </row>
    <row r="4033" spans="1:69" ht="16.149999999999999" customHeight="1" x14ac:dyDescent="0.25">
      <c r="A4033" s="1">
        <v>4034</v>
      </c>
      <c r="B4033" s="2" t="s">
        <v>211</v>
      </c>
      <c r="C4033" s="2" t="s">
        <v>11127</v>
      </c>
      <c r="D4033" s="2" t="s">
        <v>158</v>
      </c>
      <c r="E4033" s="2" t="s">
        <v>12243</v>
      </c>
      <c r="F4033" s="67">
        <v>43720</v>
      </c>
      <c r="G4033" s="3">
        <f t="shared" si="627"/>
        <v>9</v>
      </c>
      <c r="H4033" s="3">
        <f t="shared" si="629"/>
        <v>2019</v>
      </c>
      <c r="I4033" s="92">
        <v>0.54861111111111105</v>
      </c>
      <c r="J4033" s="20">
        <f t="shared" si="630"/>
        <v>13</v>
      </c>
      <c r="K4033" s="5" t="str">
        <f t="shared" si="628"/>
        <v>ja</v>
      </c>
      <c r="L4033" s="5" t="s">
        <v>91</v>
      </c>
      <c r="M4033" s="6" t="s">
        <v>74</v>
      </c>
      <c r="O4033" s="5" t="s">
        <v>75</v>
      </c>
      <c r="P4033" s="127" t="s">
        <v>16043</v>
      </c>
      <c r="R4033" s="6" t="s">
        <v>77</v>
      </c>
      <c r="U4033" s="2" t="s">
        <v>208</v>
      </c>
      <c r="V4033" s="2" t="s">
        <v>80</v>
      </c>
      <c r="X4033" s="2">
        <v>165</v>
      </c>
      <c r="Y4033" s="2" t="s">
        <v>81</v>
      </c>
      <c r="Z4033" s="2" t="s">
        <v>84</v>
      </c>
      <c r="AA4033" s="2">
        <v>165</v>
      </c>
      <c r="AB4033" s="2" t="s">
        <v>81</v>
      </c>
      <c r="AC4033" s="2" t="s">
        <v>84</v>
      </c>
      <c r="AD4033" s="2">
        <v>165</v>
      </c>
      <c r="AE4033" s="2" t="s">
        <v>81</v>
      </c>
      <c r="AF4033" s="2" t="s">
        <v>84</v>
      </c>
      <c r="AJ4033" s="2">
        <v>165</v>
      </c>
      <c r="AK4033" s="2" t="s">
        <v>81</v>
      </c>
      <c r="AL4033" s="2" t="s">
        <v>84</v>
      </c>
      <c r="AM4033" s="2">
        <v>165</v>
      </c>
      <c r="AN4033" s="2" t="s">
        <v>81</v>
      </c>
      <c r="AO4033" s="2" t="s">
        <v>84</v>
      </c>
      <c r="AP4033" s="2">
        <v>165</v>
      </c>
      <c r="AQ4033" s="2" t="s">
        <v>81</v>
      </c>
      <c r="AR4033" s="2" t="s">
        <v>84</v>
      </c>
      <c r="BE4033" s="23" t="str">
        <f t="shared" si="625"/>
        <v>EMF nein</v>
      </c>
      <c r="BF4033" s="23" t="str">
        <f t="shared" si="623"/>
        <v/>
      </c>
      <c r="BG4033" s="23" t="str">
        <f t="shared" si="624"/>
        <v/>
      </c>
      <c r="BH4033" s="23">
        <f t="shared" si="626"/>
        <v>0</v>
      </c>
      <c r="BO4033" s="93" t="s">
        <v>16044</v>
      </c>
      <c r="BP4033" s="3">
        <v>1</v>
      </c>
      <c r="BQ4033" s="2" t="s">
        <v>16042</v>
      </c>
    </row>
    <row r="4034" spans="1:69" ht="16.149999999999999" customHeight="1" x14ac:dyDescent="0.25">
      <c r="A4034" s="93">
        <v>4035</v>
      </c>
      <c r="B4034" s="2" t="s">
        <v>211</v>
      </c>
      <c r="C4034" s="2" t="s">
        <v>3440</v>
      </c>
      <c r="D4034" s="2" t="s">
        <v>348</v>
      </c>
      <c r="E4034" s="2" t="s">
        <v>16046</v>
      </c>
      <c r="F4034" s="67">
        <v>43711</v>
      </c>
      <c r="G4034" s="3">
        <f t="shared" si="627"/>
        <v>9</v>
      </c>
      <c r="H4034" s="3">
        <f t="shared" si="629"/>
        <v>2019</v>
      </c>
      <c r="I4034" s="92">
        <v>0.53819444444444398</v>
      </c>
      <c r="J4034" s="20">
        <f t="shared" si="630"/>
        <v>12</v>
      </c>
      <c r="K4034" s="5" t="str">
        <f t="shared" si="628"/>
        <v>ja</v>
      </c>
      <c r="L4034" s="5" t="s">
        <v>91</v>
      </c>
      <c r="M4034" s="6" t="s">
        <v>115</v>
      </c>
      <c r="N4034" s="5">
        <v>39</v>
      </c>
      <c r="O4034" s="2" t="s">
        <v>5139</v>
      </c>
      <c r="P4034" s="6" t="s">
        <v>16047</v>
      </c>
      <c r="R4034" s="6" t="s">
        <v>77</v>
      </c>
      <c r="T4034" s="6" t="s">
        <v>80</v>
      </c>
      <c r="U4034" s="2" t="s">
        <v>74</v>
      </c>
      <c r="X4034" s="2">
        <v>417</v>
      </c>
      <c r="Y4034" s="2" t="s">
        <v>81</v>
      </c>
      <c r="Z4034" s="2" t="s">
        <v>161</v>
      </c>
      <c r="AD4034" s="2">
        <v>417</v>
      </c>
      <c r="AE4034" s="2" t="s">
        <v>81</v>
      </c>
      <c r="AF4034" s="2" t="s">
        <v>161</v>
      </c>
      <c r="AJ4034" s="2">
        <v>460</v>
      </c>
      <c r="AK4034" s="2" t="s">
        <v>81</v>
      </c>
      <c r="AL4034" s="2" t="s">
        <v>82</v>
      </c>
      <c r="AP4034" s="2">
        <v>460</v>
      </c>
      <c r="AQ4034" s="2" t="s">
        <v>81</v>
      </c>
      <c r="AR4034" s="2" t="s">
        <v>82</v>
      </c>
      <c r="BE4034" s="23" t="str">
        <f t="shared" si="625"/>
        <v>EMF nein</v>
      </c>
      <c r="BF4034" s="23" t="str">
        <f t="shared" si="623"/>
        <v/>
      </c>
      <c r="BG4034" s="23" t="str">
        <f t="shared" si="624"/>
        <v/>
      </c>
      <c r="BH4034" s="23">
        <f t="shared" si="626"/>
        <v>0</v>
      </c>
      <c r="BO4034" s="2" t="s">
        <v>16048</v>
      </c>
      <c r="BP4034" s="3">
        <v>1</v>
      </c>
      <c r="BQ4034" s="2" t="s">
        <v>16045</v>
      </c>
    </row>
    <row r="4035" spans="1:69" ht="16.149999999999999" customHeight="1" x14ac:dyDescent="0.25">
      <c r="A4035" s="93">
        <v>4036</v>
      </c>
      <c r="B4035" s="2" t="s">
        <v>87</v>
      </c>
      <c r="C4035" s="2" t="s">
        <v>12209</v>
      </c>
      <c r="D4035" s="2" t="s">
        <v>151</v>
      </c>
      <c r="E4035" s="2" t="s">
        <v>16050</v>
      </c>
      <c r="F4035" s="67">
        <v>43719</v>
      </c>
      <c r="G4035" s="3">
        <f t="shared" si="627"/>
        <v>9</v>
      </c>
      <c r="H4035" s="3">
        <f t="shared" si="629"/>
        <v>2019</v>
      </c>
      <c r="I4035" s="92">
        <v>0.5625</v>
      </c>
      <c r="J4035" s="20">
        <f t="shared" si="630"/>
        <v>13</v>
      </c>
      <c r="K4035" s="5" t="str">
        <f t="shared" si="628"/>
        <v>ja</v>
      </c>
      <c r="L4035" s="5" t="s">
        <v>91</v>
      </c>
      <c r="M4035" s="6" t="s">
        <v>115</v>
      </c>
      <c r="N4035" s="5">
        <v>73</v>
      </c>
      <c r="O4035" s="2" t="s">
        <v>10213</v>
      </c>
      <c r="P4035" s="6" t="s">
        <v>16051</v>
      </c>
      <c r="R4035" s="6" t="s">
        <v>77</v>
      </c>
      <c r="T4035" s="6" t="s">
        <v>80</v>
      </c>
      <c r="X4035" s="2">
        <v>370</v>
      </c>
      <c r="Y4035" s="2" t="s">
        <v>94</v>
      </c>
      <c r="Z4035" s="2" t="s">
        <v>168</v>
      </c>
      <c r="AA4035" s="2">
        <v>370</v>
      </c>
      <c r="AB4035" s="2" t="s">
        <v>94</v>
      </c>
      <c r="AC4035" s="2" t="s">
        <v>168</v>
      </c>
      <c r="AD4035" s="2">
        <v>370</v>
      </c>
      <c r="AE4035" s="2" t="s">
        <v>94</v>
      </c>
      <c r="AF4035" s="2" t="s">
        <v>168</v>
      </c>
      <c r="AJ4035" s="2">
        <v>370</v>
      </c>
      <c r="AK4035" s="2" t="s">
        <v>94</v>
      </c>
      <c r="AL4035" s="2" t="s">
        <v>168</v>
      </c>
      <c r="BE4035" s="23" t="str">
        <f t="shared" si="625"/>
        <v>EMF nein</v>
      </c>
      <c r="BF4035" s="23" t="str">
        <f t="shared" ref="BF4035:BF4098" si="631">IF(SUM(BJ4035,BL4035,BN4035)=0,"",MIN(BJ4035,BL4035,BN4035))</f>
        <v/>
      </c>
      <c r="BG4035" s="23" t="str">
        <f t="shared" ref="BG4035:BG4098" si="632">IF(BF4035="","",IF(BF4035&lt;100,"&lt;100m",IF(AND(BF4035&gt;99, BF4035&lt;500),"100-499m",IF(BF4035&gt;499,"500+m",""))))</f>
        <v/>
      </c>
      <c r="BH4035" s="23">
        <f t="shared" si="626"/>
        <v>0</v>
      </c>
      <c r="BO4035" s="2" t="s">
        <v>16052</v>
      </c>
      <c r="BP4035" s="3">
        <v>1</v>
      </c>
      <c r="BQ4035" s="2" t="s">
        <v>16049</v>
      </c>
    </row>
    <row r="4036" spans="1:69" ht="16.149999999999999" customHeight="1" x14ac:dyDescent="0.25">
      <c r="A4036" s="1">
        <v>4037</v>
      </c>
      <c r="B4036" s="2" t="s">
        <v>211</v>
      </c>
      <c r="C4036" s="2" t="s">
        <v>16054</v>
      </c>
      <c r="D4036" s="2" t="s">
        <v>151</v>
      </c>
      <c r="E4036" s="2" t="s">
        <v>16055</v>
      </c>
      <c r="F4036" s="67">
        <v>43717</v>
      </c>
      <c r="G4036" s="3">
        <f t="shared" si="627"/>
        <v>9</v>
      </c>
      <c r="H4036" s="3">
        <f t="shared" si="629"/>
        <v>2019</v>
      </c>
      <c r="I4036" s="92">
        <v>0.56597222222222199</v>
      </c>
      <c r="J4036" s="20">
        <f t="shared" si="630"/>
        <v>13</v>
      </c>
      <c r="K4036" s="5" t="str">
        <f t="shared" si="628"/>
        <v>ja</v>
      </c>
      <c r="L4036" s="5" t="s">
        <v>91</v>
      </c>
      <c r="M4036" s="6" t="s">
        <v>115</v>
      </c>
      <c r="N4036" s="5">
        <v>20</v>
      </c>
      <c r="O4036" s="2" t="s">
        <v>126</v>
      </c>
      <c r="P4036" s="6" t="s">
        <v>16056</v>
      </c>
      <c r="R4036" s="6" t="s">
        <v>77</v>
      </c>
      <c r="U4036" s="2" t="s">
        <v>208</v>
      </c>
      <c r="V4036" s="2" t="s">
        <v>80</v>
      </c>
      <c r="BE4036" s="23" t="str">
        <f t="shared" si="625"/>
        <v>EMF nein</v>
      </c>
      <c r="BF4036" s="23" t="str">
        <f t="shared" si="631"/>
        <v/>
      </c>
      <c r="BG4036" s="23" t="str">
        <f t="shared" si="632"/>
        <v/>
      </c>
      <c r="BH4036" s="23">
        <f t="shared" si="626"/>
        <v>0</v>
      </c>
      <c r="BO4036" s="2" t="s">
        <v>16057</v>
      </c>
      <c r="BP4036" s="3">
        <v>1</v>
      </c>
      <c r="BQ4036" s="2" t="s">
        <v>16053</v>
      </c>
    </row>
    <row r="4037" spans="1:69" ht="16.149999999999999" customHeight="1" x14ac:dyDescent="0.25">
      <c r="A4037" s="1">
        <v>4038</v>
      </c>
      <c r="B4037" s="2" t="s">
        <v>211</v>
      </c>
      <c r="C4037" s="116" t="s">
        <v>4628</v>
      </c>
      <c r="D4037" s="2" t="s">
        <v>206</v>
      </c>
      <c r="E4037" s="2" t="s">
        <v>16059</v>
      </c>
      <c r="F4037" s="67">
        <v>43720</v>
      </c>
      <c r="G4037" s="3">
        <f t="shared" si="627"/>
        <v>9</v>
      </c>
      <c r="H4037" s="3">
        <f t="shared" si="629"/>
        <v>2019</v>
      </c>
      <c r="I4037" s="92">
        <v>10</v>
      </c>
      <c r="J4037" s="20">
        <f t="shared" si="630"/>
        <v>0</v>
      </c>
      <c r="K4037" s="5" t="str">
        <f t="shared" si="628"/>
        <v>ja</v>
      </c>
      <c r="L4037" s="5" t="s">
        <v>91</v>
      </c>
      <c r="M4037" s="6" t="s">
        <v>74</v>
      </c>
      <c r="N4037" s="5">
        <v>22</v>
      </c>
      <c r="O4037" s="5" t="s">
        <v>5139</v>
      </c>
      <c r="P4037" s="6" t="s">
        <v>16060</v>
      </c>
      <c r="R4037" s="6" t="s">
        <v>77</v>
      </c>
      <c r="U4037" s="2" t="s">
        <v>115</v>
      </c>
      <c r="V4037" s="2" t="s">
        <v>202</v>
      </c>
      <c r="X4037" s="2">
        <v>705</v>
      </c>
      <c r="Y4037" s="2" t="s">
        <v>81</v>
      </c>
      <c r="Z4037" s="2" t="s">
        <v>168</v>
      </c>
      <c r="AA4037" s="2">
        <v>705</v>
      </c>
      <c r="AB4037" s="2" t="s">
        <v>81</v>
      </c>
      <c r="AC4037" s="2" t="s">
        <v>168</v>
      </c>
      <c r="AD4037" s="2">
        <v>705</v>
      </c>
      <c r="AE4037" s="2" t="s">
        <v>81</v>
      </c>
      <c r="AF4037" s="2" t="s">
        <v>168</v>
      </c>
      <c r="AJ4037" s="2">
        <v>639</v>
      </c>
      <c r="AK4037" s="2" t="s">
        <v>81</v>
      </c>
      <c r="AL4037" s="2" t="s">
        <v>168</v>
      </c>
      <c r="AM4037" s="2">
        <v>639</v>
      </c>
      <c r="AN4037" s="2" t="s">
        <v>81</v>
      </c>
      <c r="AO4037" s="2" t="s">
        <v>168</v>
      </c>
      <c r="AP4037" s="2">
        <v>639</v>
      </c>
      <c r="AQ4037" s="2" t="s">
        <v>81</v>
      </c>
      <c r="AR4037" s="2" t="s">
        <v>168</v>
      </c>
      <c r="AV4037" s="2">
        <v>642</v>
      </c>
      <c r="AW4037" s="2" t="s">
        <v>83</v>
      </c>
      <c r="AX4037" s="2" t="s">
        <v>168</v>
      </c>
      <c r="AY4037" s="2">
        <v>642</v>
      </c>
      <c r="AZ4037" s="2" t="s">
        <v>81</v>
      </c>
      <c r="BA4037" s="2" t="s">
        <v>168</v>
      </c>
      <c r="BB4037" s="2">
        <v>642</v>
      </c>
      <c r="BC4037" s="2" t="s">
        <v>83</v>
      </c>
      <c r="BD4037" s="2" t="s">
        <v>168</v>
      </c>
      <c r="BE4037" s="23" t="str">
        <f t="shared" si="625"/>
        <v>EMF ja</v>
      </c>
      <c r="BF4037" s="23">
        <f t="shared" si="631"/>
        <v>890</v>
      </c>
      <c r="BG4037" s="23" t="str">
        <f t="shared" si="632"/>
        <v>500+m</v>
      </c>
      <c r="BH4037" s="23">
        <f t="shared" si="626"/>
        <v>1</v>
      </c>
      <c r="BI4037" s="2" t="s">
        <v>162</v>
      </c>
      <c r="BJ4037" s="2">
        <v>890</v>
      </c>
      <c r="BO4037" s="2" t="s">
        <v>16061</v>
      </c>
      <c r="BP4037" s="3">
        <v>1</v>
      </c>
      <c r="BQ4037" s="2" t="s">
        <v>16058</v>
      </c>
    </row>
    <row r="4038" spans="1:69" ht="16.149999999999999" customHeight="1" x14ac:dyDescent="0.25">
      <c r="A4038" s="1">
        <v>4039</v>
      </c>
      <c r="B4038" s="2" t="s">
        <v>211</v>
      </c>
      <c r="C4038" s="2" t="s">
        <v>16063</v>
      </c>
      <c r="D4038" s="2" t="s">
        <v>206</v>
      </c>
      <c r="E4038" s="2" t="s">
        <v>16064</v>
      </c>
      <c r="F4038" s="67">
        <v>43716</v>
      </c>
      <c r="G4038" s="3">
        <f t="shared" si="627"/>
        <v>9</v>
      </c>
      <c r="H4038" s="3">
        <f t="shared" si="629"/>
        <v>2019</v>
      </c>
      <c r="I4038" s="92">
        <v>0.32986111111111099</v>
      </c>
      <c r="J4038" s="20">
        <f t="shared" si="630"/>
        <v>7</v>
      </c>
      <c r="K4038" s="5" t="str">
        <f t="shared" si="628"/>
        <v>ja</v>
      </c>
      <c r="L4038" s="5" t="s">
        <v>91</v>
      </c>
      <c r="M4038" s="6" t="s">
        <v>11554</v>
      </c>
      <c r="N4038" s="5">
        <v>22</v>
      </c>
      <c r="O4038" s="5" t="s">
        <v>140</v>
      </c>
      <c r="P4038" s="6" t="s">
        <v>16065</v>
      </c>
      <c r="R4038" s="6" t="s">
        <v>77</v>
      </c>
      <c r="T4038" s="6" t="s">
        <v>80</v>
      </c>
      <c r="X4038" s="2">
        <v>433</v>
      </c>
      <c r="Y4038" s="2" t="s">
        <v>81</v>
      </c>
      <c r="Z4038" s="2" t="s">
        <v>82</v>
      </c>
      <c r="AA4038" s="2">
        <v>433</v>
      </c>
      <c r="AB4038" s="2" t="s">
        <v>81</v>
      </c>
      <c r="AC4038" s="2" t="s">
        <v>82</v>
      </c>
      <c r="AD4038" s="2">
        <v>433</v>
      </c>
      <c r="AE4038" s="2" t="s">
        <v>81</v>
      </c>
      <c r="AF4038" s="2" t="s">
        <v>82</v>
      </c>
      <c r="AJ4038" s="2">
        <v>258</v>
      </c>
      <c r="AK4038" s="2" t="s">
        <v>81</v>
      </c>
      <c r="AL4038" s="2" t="s">
        <v>84</v>
      </c>
      <c r="AM4038" s="2">
        <v>258</v>
      </c>
      <c r="AN4038" s="2" t="s">
        <v>81</v>
      </c>
      <c r="AO4038" s="2" t="s">
        <v>84</v>
      </c>
      <c r="AP4038" s="2">
        <v>258</v>
      </c>
      <c r="AQ4038" s="2" t="s">
        <v>81</v>
      </c>
      <c r="AR4038" s="2" t="s">
        <v>84</v>
      </c>
      <c r="AV4038" s="2">
        <v>458</v>
      </c>
      <c r="AW4038" s="2" t="s">
        <v>83</v>
      </c>
      <c r="AX4038" s="2" t="s">
        <v>161</v>
      </c>
      <c r="AY4038" s="2">
        <v>458</v>
      </c>
      <c r="AZ4038" s="2" t="s">
        <v>81</v>
      </c>
      <c r="BA4038" s="2" t="s">
        <v>161</v>
      </c>
      <c r="BB4038" s="2">
        <v>258</v>
      </c>
      <c r="BC4038" s="2" t="s">
        <v>83</v>
      </c>
      <c r="BD4038" s="2" t="s">
        <v>161</v>
      </c>
      <c r="BE4038" s="23" t="str">
        <f t="shared" si="625"/>
        <v>EMF ja</v>
      </c>
      <c r="BF4038" s="23">
        <f t="shared" si="631"/>
        <v>400</v>
      </c>
      <c r="BG4038" s="23" t="str">
        <f t="shared" si="632"/>
        <v>100-499m</v>
      </c>
      <c r="BH4038" s="23">
        <f t="shared" si="626"/>
        <v>2</v>
      </c>
      <c r="BI4038" s="2" t="s">
        <v>162</v>
      </c>
      <c r="BJ4038" s="2">
        <v>400</v>
      </c>
      <c r="BK4038" s="2" t="s">
        <v>162</v>
      </c>
      <c r="BL4038" s="2">
        <v>600</v>
      </c>
      <c r="BO4038" s="2" t="s">
        <v>16066</v>
      </c>
      <c r="BP4038" s="3">
        <v>1</v>
      </c>
      <c r="BQ4038" s="2" t="s">
        <v>16062</v>
      </c>
    </row>
    <row r="4039" spans="1:69" ht="16.149999999999999" customHeight="1" x14ac:dyDescent="0.25">
      <c r="A4039" s="93">
        <v>4040</v>
      </c>
      <c r="B4039" s="2" t="s">
        <v>211</v>
      </c>
      <c r="C4039" s="17" t="s">
        <v>802</v>
      </c>
      <c r="D4039" s="2" t="s">
        <v>158</v>
      </c>
      <c r="E4039" s="2" t="s">
        <v>16068</v>
      </c>
      <c r="F4039" s="67">
        <v>43401</v>
      </c>
      <c r="G4039" s="3">
        <f t="shared" si="627"/>
        <v>10</v>
      </c>
      <c r="H4039" s="3">
        <f t="shared" si="629"/>
        <v>2018</v>
      </c>
      <c r="I4039" s="92">
        <v>0.86805555555555503</v>
      </c>
      <c r="J4039" s="20">
        <f t="shared" si="630"/>
        <v>20</v>
      </c>
      <c r="K4039" s="5" t="str">
        <f t="shared" si="628"/>
        <v>ja</v>
      </c>
      <c r="L4039" s="5" t="s">
        <v>91</v>
      </c>
      <c r="M4039" s="6" t="s">
        <v>74</v>
      </c>
      <c r="O4039" s="5" t="s">
        <v>126</v>
      </c>
      <c r="P4039" s="6" t="s">
        <v>16069</v>
      </c>
      <c r="R4039" s="6" t="s">
        <v>77</v>
      </c>
      <c r="T4039" s="6" t="s">
        <v>80</v>
      </c>
      <c r="U4039" s="2" t="s">
        <v>74</v>
      </c>
      <c r="V4039" s="5" t="s">
        <v>80</v>
      </c>
      <c r="X4039" s="2">
        <v>409</v>
      </c>
      <c r="Y4039" s="2" t="s">
        <v>83</v>
      </c>
      <c r="Z4039" s="2" t="s">
        <v>168</v>
      </c>
      <c r="AA4039" s="2">
        <v>409</v>
      </c>
      <c r="AB4039" s="2" t="s">
        <v>81</v>
      </c>
      <c r="AC4039" s="2" t="s">
        <v>168</v>
      </c>
      <c r="AD4039" s="2">
        <v>409</v>
      </c>
      <c r="AE4039" s="2" t="s">
        <v>83</v>
      </c>
      <c r="AF4039" s="2" t="s">
        <v>168</v>
      </c>
      <c r="AJ4039" s="2">
        <v>575</v>
      </c>
      <c r="AK4039" s="2" t="s">
        <v>81</v>
      </c>
      <c r="AL4039" s="2" t="s">
        <v>168</v>
      </c>
      <c r="AP4039" s="2">
        <v>575</v>
      </c>
      <c r="AQ4039" s="2" t="s">
        <v>81</v>
      </c>
      <c r="AR4039" s="2" t="s">
        <v>168</v>
      </c>
      <c r="AV4039" s="2">
        <v>340</v>
      </c>
      <c r="AW4039" s="2" t="s">
        <v>83</v>
      </c>
      <c r="AX4039" s="2" t="s">
        <v>161</v>
      </c>
      <c r="AY4039" s="2">
        <v>340</v>
      </c>
      <c r="AZ4039" s="2" t="s">
        <v>81</v>
      </c>
      <c r="BA4039" s="2" t="s">
        <v>161</v>
      </c>
      <c r="BB4039" s="2">
        <v>340</v>
      </c>
      <c r="BC4039" s="2" t="s">
        <v>83</v>
      </c>
      <c r="BD4039" s="2" t="s">
        <v>161</v>
      </c>
      <c r="BE4039" s="23" t="str">
        <f t="shared" si="625"/>
        <v>EMF ja</v>
      </c>
      <c r="BF4039" s="23">
        <f t="shared" si="631"/>
        <v>200</v>
      </c>
      <c r="BG4039" s="23" t="str">
        <f t="shared" si="632"/>
        <v>100-499m</v>
      </c>
      <c r="BH4039" s="23">
        <f t="shared" si="626"/>
        <v>1</v>
      </c>
      <c r="BM4039" s="2" t="s">
        <v>162</v>
      </c>
      <c r="BN4039" s="2">
        <v>200</v>
      </c>
      <c r="BO4039" s="2" t="s">
        <v>16070</v>
      </c>
      <c r="BP4039" s="3">
        <v>1</v>
      </c>
      <c r="BQ4039" s="2" t="s">
        <v>16067</v>
      </c>
    </row>
    <row r="4040" spans="1:69" ht="16.149999999999999" customHeight="1" x14ac:dyDescent="0.25">
      <c r="A4040" s="1">
        <v>4041</v>
      </c>
      <c r="B4040" s="2" t="s">
        <v>211</v>
      </c>
      <c r="C4040" s="2" t="s">
        <v>9629</v>
      </c>
      <c r="D4040" s="2" t="s">
        <v>104</v>
      </c>
      <c r="E4040" s="2" t="s">
        <v>15476</v>
      </c>
      <c r="F4040" s="67">
        <v>43719</v>
      </c>
      <c r="G4040" s="3">
        <f t="shared" si="627"/>
        <v>9</v>
      </c>
      <c r="H4040" s="3">
        <f t="shared" si="629"/>
        <v>2019</v>
      </c>
      <c r="I4040" s="92">
        <v>0.66666666666666696</v>
      </c>
      <c r="J4040" s="20">
        <f t="shared" si="630"/>
        <v>16</v>
      </c>
      <c r="K4040" s="5" t="str">
        <f t="shared" si="628"/>
        <v>ja</v>
      </c>
      <c r="L4040" s="5" t="s">
        <v>91</v>
      </c>
      <c r="M4040" s="6" t="s">
        <v>100</v>
      </c>
      <c r="O4040" s="2" t="s">
        <v>126</v>
      </c>
      <c r="P4040" s="6" t="s">
        <v>16072</v>
      </c>
      <c r="R4040" s="6" t="s">
        <v>77</v>
      </c>
      <c r="T4040" s="6" t="s">
        <v>80</v>
      </c>
      <c r="X4040" s="2">
        <v>2460</v>
      </c>
      <c r="Y4040" s="2" t="s">
        <v>81</v>
      </c>
      <c r="Z4040" s="2" t="s">
        <v>84</v>
      </c>
      <c r="AA4040" s="2">
        <v>2460</v>
      </c>
      <c r="AB4040" s="2" t="s">
        <v>81</v>
      </c>
      <c r="AC4040" s="2" t="s">
        <v>84</v>
      </c>
      <c r="AD4040" s="2">
        <v>2460</v>
      </c>
      <c r="AE4040" s="2" t="s">
        <v>81</v>
      </c>
      <c r="AF4040" s="2" t="s">
        <v>84</v>
      </c>
      <c r="AJ4040" s="2">
        <v>2460</v>
      </c>
      <c r="AK4040" s="2" t="s">
        <v>81</v>
      </c>
      <c r="AL4040" s="2" t="s">
        <v>84</v>
      </c>
      <c r="AM4040" s="2">
        <v>2460</v>
      </c>
      <c r="AN4040" s="2" t="s">
        <v>81</v>
      </c>
      <c r="AO4040" s="2" t="s">
        <v>84</v>
      </c>
      <c r="AP4040" s="2">
        <v>2460</v>
      </c>
      <c r="AQ4040" s="2" t="s">
        <v>81</v>
      </c>
      <c r="AR4040" s="2" t="s">
        <v>84</v>
      </c>
      <c r="AV4040" s="2">
        <v>2560</v>
      </c>
      <c r="AW4040" s="2" t="s">
        <v>83</v>
      </c>
      <c r="AX4040" s="2" t="s">
        <v>168</v>
      </c>
      <c r="AY4040" s="2">
        <v>2560</v>
      </c>
      <c r="AZ4040" s="2" t="s">
        <v>81</v>
      </c>
      <c r="BA4040" s="2" t="s">
        <v>168</v>
      </c>
      <c r="BB4040" s="2">
        <v>2560</v>
      </c>
      <c r="BC4040" s="2" t="s">
        <v>83</v>
      </c>
      <c r="BD4040" s="2" t="s">
        <v>168</v>
      </c>
      <c r="BE4040" s="23" t="str">
        <f t="shared" si="625"/>
        <v>EMF nein</v>
      </c>
      <c r="BF4040" s="23" t="str">
        <f t="shared" si="631"/>
        <v/>
      </c>
      <c r="BG4040" s="23" t="str">
        <f t="shared" si="632"/>
        <v/>
      </c>
      <c r="BH4040" s="23">
        <f t="shared" si="626"/>
        <v>0</v>
      </c>
      <c r="BO4040" s="2" t="s">
        <v>16073</v>
      </c>
      <c r="BP4040" s="3">
        <v>1</v>
      </c>
      <c r="BQ4040" s="2" t="s">
        <v>16071</v>
      </c>
    </row>
    <row r="4041" spans="1:69" ht="16.149999999999999" customHeight="1" x14ac:dyDescent="0.25">
      <c r="A4041" s="93">
        <v>4042</v>
      </c>
      <c r="B4041" s="2" t="s">
        <v>211</v>
      </c>
      <c r="C4041" s="2" t="s">
        <v>130</v>
      </c>
      <c r="D4041" s="2" t="s">
        <v>104</v>
      </c>
      <c r="E4041" s="2" t="s">
        <v>2382</v>
      </c>
      <c r="F4041" s="67">
        <v>43712</v>
      </c>
      <c r="G4041" s="3">
        <f t="shared" si="627"/>
        <v>9</v>
      </c>
      <c r="H4041" s="3">
        <f t="shared" si="629"/>
        <v>2019</v>
      </c>
      <c r="I4041" s="92">
        <v>0.61458333333333304</v>
      </c>
      <c r="J4041" s="20">
        <f t="shared" si="630"/>
        <v>14</v>
      </c>
      <c r="K4041" s="5" t="str">
        <f t="shared" si="628"/>
        <v>ja</v>
      </c>
      <c r="L4041" s="5" t="s">
        <v>91</v>
      </c>
      <c r="M4041" s="6" t="s">
        <v>74</v>
      </c>
      <c r="O4041" s="2" t="s">
        <v>126</v>
      </c>
      <c r="P4041" s="6" t="s">
        <v>16075</v>
      </c>
      <c r="R4041" s="6" t="s">
        <v>77</v>
      </c>
      <c r="U4041" s="2" t="s">
        <v>100</v>
      </c>
      <c r="V4041" s="2" t="s">
        <v>80</v>
      </c>
      <c r="BE4041" s="23" t="str">
        <f t="shared" si="625"/>
        <v>EMF ja</v>
      </c>
      <c r="BF4041" s="23">
        <f t="shared" si="631"/>
        <v>210</v>
      </c>
      <c r="BG4041" s="23" t="str">
        <f t="shared" si="632"/>
        <v>100-499m</v>
      </c>
      <c r="BH4041" s="23">
        <f t="shared" si="626"/>
        <v>1</v>
      </c>
      <c r="BM4041" s="2" t="s">
        <v>162</v>
      </c>
      <c r="BN4041" s="2">
        <v>210</v>
      </c>
      <c r="BO4041" s="2" t="s">
        <v>16076</v>
      </c>
      <c r="BP4041" s="3">
        <v>1</v>
      </c>
      <c r="BQ4041" s="2" t="s">
        <v>16074</v>
      </c>
    </row>
    <row r="4042" spans="1:69" ht="16.149999999999999" customHeight="1" x14ac:dyDescent="0.25">
      <c r="A4042" s="1">
        <v>4043</v>
      </c>
      <c r="B4042" s="2" t="s">
        <v>211</v>
      </c>
      <c r="C4042" s="2" t="s">
        <v>4820</v>
      </c>
      <c r="D4042" s="2" t="s">
        <v>104</v>
      </c>
      <c r="E4042" s="2" t="s">
        <v>14259</v>
      </c>
      <c r="F4042" s="67">
        <v>43712</v>
      </c>
      <c r="G4042" s="3">
        <f t="shared" si="627"/>
        <v>9</v>
      </c>
      <c r="H4042" s="3">
        <f t="shared" si="629"/>
        <v>2019</v>
      </c>
      <c r="J4042" s="20" t="str">
        <f t="shared" si="630"/>
        <v/>
      </c>
      <c r="K4042" s="5" t="str">
        <f t="shared" si="628"/>
        <v>ja</v>
      </c>
      <c r="P4042" s="6"/>
      <c r="X4042" s="2">
        <v>1500</v>
      </c>
      <c r="Y4042" s="2" t="s">
        <v>81</v>
      </c>
      <c r="Z4042" s="2" t="s">
        <v>84</v>
      </c>
      <c r="AA4042" s="2">
        <v>1500</v>
      </c>
      <c r="AB4042" s="2" t="s">
        <v>81</v>
      </c>
      <c r="AC4042" s="2" t="s">
        <v>84</v>
      </c>
      <c r="AD4042" s="2">
        <v>1500</v>
      </c>
      <c r="AE4042" s="2" t="s">
        <v>83</v>
      </c>
      <c r="AF4042" s="2" t="s">
        <v>84</v>
      </c>
      <c r="AJ4042" s="2">
        <v>1500</v>
      </c>
      <c r="AK4042" s="2" t="s">
        <v>81</v>
      </c>
      <c r="AL4042" s="2" t="s">
        <v>84</v>
      </c>
      <c r="AM4042" s="2">
        <v>1500</v>
      </c>
      <c r="AN4042" s="2" t="s">
        <v>81</v>
      </c>
      <c r="AO4042" s="2" t="s">
        <v>84</v>
      </c>
      <c r="AP4042" s="2">
        <v>1500</v>
      </c>
      <c r="AQ4042" s="2" t="s">
        <v>83</v>
      </c>
      <c r="AR4042" s="2" t="s">
        <v>84</v>
      </c>
      <c r="AV4042" s="2">
        <v>1500</v>
      </c>
      <c r="AW4042" s="2" t="s">
        <v>83</v>
      </c>
      <c r="AX4042" s="2" t="s">
        <v>84</v>
      </c>
      <c r="AY4042" s="2">
        <v>1500</v>
      </c>
      <c r="AZ4042" s="2" t="s">
        <v>83</v>
      </c>
      <c r="BA4042" s="2" t="s">
        <v>84</v>
      </c>
      <c r="BB4042" s="2">
        <v>1500</v>
      </c>
      <c r="BC4042" s="2" t="s">
        <v>83</v>
      </c>
      <c r="BD4042" s="2" t="s">
        <v>84</v>
      </c>
      <c r="BE4042" s="23" t="str">
        <f t="shared" si="625"/>
        <v>EMF nein</v>
      </c>
      <c r="BF4042" s="23" t="str">
        <f t="shared" si="631"/>
        <v/>
      </c>
      <c r="BG4042" s="23" t="str">
        <f t="shared" si="632"/>
        <v/>
      </c>
      <c r="BH4042" s="23">
        <f t="shared" si="626"/>
        <v>0</v>
      </c>
      <c r="BO4042" s="2" t="s">
        <v>16078</v>
      </c>
      <c r="BP4042" s="3">
        <v>1</v>
      </c>
      <c r="BQ4042" s="2" t="s">
        <v>16077</v>
      </c>
    </row>
    <row r="4043" spans="1:69" ht="16.149999999999999" customHeight="1" x14ac:dyDescent="0.25">
      <c r="A4043" s="93">
        <v>4044</v>
      </c>
      <c r="B4043" s="2" t="s">
        <v>13465</v>
      </c>
      <c r="C4043" s="2" t="s">
        <v>1933</v>
      </c>
      <c r="E4043" s="2" t="s">
        <v>15704</v>
      </c>
      <c r="F4043" s="67">
        <v>43721</v>
      </c>
      <c r="G4043" s="3">
        <f t="shared" si="627"/>
        <v>9</v>
      </c>
      <c r="H4043" s="3">
        <f t="shared" si="629"/>
        <v>2019</v>
      </c>
      <c r="I4043" s="92">
        <v>0.30555555555555503</v>
      </c>
      <c r="J4043" s="20">
        <f t="shared" si="630"/>
        <v>7</v>
      </c>
      <c r="K4043" s="5" t="str">
        <f t="shared" si="628"/>
        <v>ja</v>
      </c>
      <c r="L4043" s="5" t="s">
        <v>73</v>
      </c>
      <c r="M4043" s="6" t="s">
        <v>100</v>
      </c>
      <c r="N4043" s="5">
        <v>27</v>
      </c>
      <c r="O4043" s="2" t="s">
        <v>126</v>
      </c>
      <c r="P4043" s="6" t="s">
        <v>16079</v>
      </c>
      <c r="R4043" s="6" t="s">
        <v>77</v>
      </c>
      <c r="T4043" s="6" t="s">
        <v>80</v>
      </c>
      <c r="X4043" s="2">
        <v>134</v>
      </c>
      <c r="Y4043" s="2" t="s">
        <v>83</v>
      </c>
      <c r="Z4043" s="2" t="s">
        <v>84</v>
      </c>
      <c r="AA4043" s="2">
        <v>134</v>
      </c>
      <c r="AB4043" s="2" t="s">
        <v>83</v>
      </c>
      <c r="AC4043" s="2" t="s">
        <v>84</v>
      </c>
      <c r="AD4043" s="2">
        <v>134</v>
      </c>
      <c r="AE4043" s="2" t="s">
        <v>83</v>
      </c>
      <c r="AF4043" s="2" t="s">
        <v>84</v>
      </c>
      <c r="AJ4043" s="2">
        <v>134</v>
      </c>
      <c r="AK4043" s="2" t="s">
        <v>83</v>
      </c>
      <c r="AL4043" s="2" t="s">
        <v>84</v>
      </c>
      <c r="AM4043" s="2">
        <v>134</v>
      </c>
      <c r="AN4043" s="2" t="s">
        <v>83</v>
      </c>
      <c r="AO4043" s="2" t="s">
        <v>84</v>
      </c>
      <c r="AP4043" s="2">
        <v>134</v>
      </c>
      <c r="AQ4043" s="2" t="s">
        <v>83</v>
      </c>
      <c r="AR4043" s="2" t="s">
        <v>84</v>
      </c>
      <c r="AV4043" s="2">
        <v>134</v>
      </c>
      <c r="AW4043" s="2" t="s">
        <v>83</v>
      </c>
      <c r="AX4043" s="2" t="s">
        <v>84</v>
      </c>
      <c r="AY4043" s="2">
        <v>134</v>
      </c>
      <c r="AZ4043" s="2" t="s">
        <v>83</v>
      </c>
      <c r="BA4043" s="2" t="s">
        <v>84</v>
      </c>
      <c r="BB4043" s="2">
        <v>134</v>
      </c>
      <c r="BC4043" s="2" t="s">
        <v>83</v>
      </c>
      <c r="BD4043" s="2" t="s">
        <v>84</v>
      </c>
      <c r="BE4043" s="23" t="str">
        <f t="shared" si="625"/>
        <v>EMF ja</v>
      </c>
      <c r="BF4043" s="23">
        <f t="shared" si="631"/>
        <v>50</v>
      </c>
      <c r="BG4043" s="23" t="str">
        <f t="shared" si="632"/>
        <v>&lt;100m</v>
      </c>
      <c r="BH4043" s="23">
        <f t="shared" si="626"/>
        <v>1</v>
      </c>
      <c r="BI4043" s="2" t="s">
        <v>162</v>
      </c>
      <c r="BJ4043" s="2">
        <v>50</v>
      </c>
      <c r="BO4043" s="2" t="s">
        <v>16080</v>
      </c>
      <c r="BP4043" s="3">
        <v>1</v>
      </c>
      <c r="BQ4043" s="2" t="s">
        <v>21757</v>
      </c>
    </row>
    <row r="4044" spans="1:69" ht="16.149999999999999" customHeight="1" x14ac:dyDescent="0.25">
      <c r="A4044" s="93">
        <v>4045</v>
      </c>
      <c r="B4044" s="2" t="s">
        <v>211</v>
      </c>
      <c r="C4044" s="2" t="s">
        <v>1725</v>
      </c>
      <c r="D4044" s="2" t="s">
        <v>124</v>
      </c>
      <c r="E4044" s="2" t="s">
        <v>14135</v>
      </c>
      <c r="F4044" s="67">
        <v>43722</v>
      </c>
      <c r="G4044" s="3">
        <f t="shared" si="627"/>
        <v>9</v>
      </c>
      <c r="H4044" s="3">
        <f t="shared" si="629"/>
        <v>2019</v>
      </c>
      <c r="I4044" s="92">
        <v>7.2916666666666699E-2</v>
      </c>
      <c r="J4044" s="20">
        <f t="shared" si="630"/>
        <v>1</v>
      </c>
      <c r="K4044" s="5" t="str">
        <f t="shared" si="628"/>
        <v>ja</v>
      </c>
      <c r="L4044" s="5" t="s">
        <v>91</v>
      </c>
      <c r="M4044" s="6" t="s">
        <v>74</v>
      </c>
      <c r="N4044" s="5">
        <v>44</v>
      </c>
      <c r="O4044" s="2" t="s">
        <v>126</v>
      </c>
      <c r="P4044" s="6" t="s">
        <v>16081</v>
      </c>
      <c r="R4044" s="6" t="s">
        <v>77</v>
      </c>
      <c r="S4044" s="2" t="s">
        <v>190</v>
      </c>
      <c r="T4044" s="6" t="s">
        <v>80</v>
      </c>
      <c r="U4044" s="6" t="s">
        <v>74</v>
      </c>
      <c r="V4044" s="6" t="s">
        <v>80</v>
      </c>
      <c r="X4044" s="2">
        <v>895</v>
      </c>
      <c r="Y4044" s="2" t="s">
        <v>81</v>
      </c>
      <c r="Z4044" s="2" t="s">
        <v>84</v>
      </c>
      <c r="AA4044" s="2">
        <v>895</v>
      </c>
      <c r="AB4044" s="2" t="s">
        <v>81</v>
      </c>
      <c r="AC4044" s="2" t="s">
        <v>84</v>
      </c>
      <c r="AD4044" s="2">
        <v>895</v>
      </c>
      <c r="AE4044" s="2" t="s">
        <v>81</v>
      </c>
      <c r="AF4044" s="2" t="s">
        <v>84</v>
      </c>
      <c r="AJ4044" s="2">
        <v>895</v>
      </c>
      <c r="AK4044" s="2" t="s">
        <v>81</v>
      </c>
      <c r="AL4044" s="2" t="s">
        <v>84</v>
      </c>
      <c r="AM4044" s="2">
        <v>895</v>
      </c>
      <c r="AN4044" s="2" t="s">
        <v>81</v>
      </c>
      <c r="AO4044" s="2" t="s">
        <v>84</v>
      </c>
      <c r="AP4044" s="2">
        <v>895</v>
      </c>
      <c r="AQ4044" s="2" t="s">
        <v>81</v>
      </c>
      <c r="AR4044" s="2" t="s">
        <v>84</v>
      </c>
      <c r="BE4044" s="23" t="str">
        <f t="shared" si="625"/>
        <v>EMF nein</v>
      </c>
      <c r="BF4044" s="23" t="str">
        <f t="shared" si="631"/>
        <v/>
      </c>
      <c r="BG4044" s="23" t="str">
        <f t="shared" si="632"/>
        <v/>
      </c>
      <c r="BH4044" s="23">
        <f t="shared" si="626"/>
        <v>0</v>
      </c>
      <c r="BO4044" s="2" t="s">
        <v>16082</v>
      </c>
      <c r="BP4044" s="3">
        <v>1</v>
      </c>
      <c r="BQ4044" s="2" t="s">
        <v>16083</v>
      </c>
    </row>
    <row r="4045" spans="1:69" ht="16.149999999999999" customHeight="1" x14ac:dyDescent="0.25">
      <c r="A4045" s="1">
        <v>4046</v>
      </c>
      <c r="B4045" s="2" t="s">
        <v>211</v>
      </c>
      <c r="C4045" s="2" t="s">
        <v>15273</v>
      </c>
      <c r="D4045" s="2" t="s">
        <v>124</v>
      </c>
      <c r="E4045" s="2" t="s">
        <v>9307</v>
      </c>
      <c r="F4045" s="67">
        <v>43722</v>
      </c>
      <c r="G4045" s="3">
        <f t="shared" si="627"/>
        <v>9</v>
      </c>
      <c r="H4045" s="3">
        <f t="shared" si="629"/>
        <v>2019</v>
      </c>
      <c r="I4045" s="92">
        <v>0.42013888888888901</v>
      </c>
      <c r="J4045" s="20">
        <f t="shared" si="630"/>
        <v>10</v>
      </c>
      <c r="K4045" s="5" t="str">
        <f t="shared" si="628"/>
        <v>ja</v>
      </c>
      <c r="L4045" s="5" t="s">
        <v>91</v>
      </c>
      <c r="M4045" s="6" t="s">
        <v>74</v>
      </c>
      <c r="N4045" s="5">
        <v>75</v>
      </c>
      <c r="O4045" s="2" t="s">
        <v>126</v>
      </c>
      <c r="P4045" s="6" t="s">
        <v>16084</v>
      </c>
      <c r="R4045" s="6" t="s">
        <v>77</v>
      </c>
      <c r="T4045" s="6" t="s">
        <v>80</v>
      </c>
      <c r="V4045" s="2" t="s">
        <v>80</v>
      </c>
      <c r="X4045" s="2">
        <v>798</v>
      </c>
      <c r="Y4045" s="2" t="s">
        <v>83</v>
      </c>
      <c r="Z4045" s="2" t="s">
        <v>84</v>
      </c>
      <c r="AA4045" s="2">
        <v>798</v>
      </c>
      <c r="AB4045" s="2" t="s">
        <v>81</v>
      </c>
      <c r="AC4045" s="2" t="s">
        <v>84</v>
      </c>
      <c r="AD4045" s="2">
        <v>798</v>
      </c>
      <c r="AE4045" s="2" t="s">
        <v>83</v>
      </c>
      <c r="AF4045" s="2" t="s">
        <v>84</v>
      </c>
      <c r="AJ4045" s="2">
        <v>798</v>
      </c>
      <c r="AK4045" s="2" t="s">
        <v>83</v>
      </c>
      <c r="AL4045" s="2" t="s">
        <v>84</v>
      </c>
      <c r="AM4045" s="2">
        <v>798</v>
      </c>
      <c r="AN4045" s="2" t="s">
        <v>81</v>
      </c>
      <c r="AO4045" s="2" t="s">
        <v>84</v>
      </c>
      <c r="AP4045" s="2">
        <v>798</v>
      </c>
      <c r="AQ4045" s="2" t="s">
        <v>83</v>
      </c>
      <c r="AR4045" s="2" t="s">
        <v>84</v>
      </c>
      <c r="AV4045" s="2">
        <v>800</v>
      </c>
      <c r="AW4045" s="2" t="s">
        <v>81</v>
      </c>
      <c r="AX4045" s="2" t="s">
        <v>168</v>
      </c>
      <c r="AY4045" s="2">
        <v>800</v>
      </c>
      <c r="AZ4045" s="2" t="s">
        <v>81</v>
      </c>
      <c r="BA4045" s="2" t="s">
        <v>168</v>
      </c>
      <c r="BB4045" s="2">
        <v>800</v>
      </c>
      <c r="BC4045" s="2" t="s">
        <v>83</v>
      </c>
      <c r="BD4045" s="2" t="s">
        <v>168</v>
      </c>
      <c r="BE4045" s="23" t="str">
        <f t="shared" si="625"/>
        <v>EMF nein</v>
      </c>
      <c r="BF4045" s="23" t="str">
        <f t="shared" si="631"/>
        <v/>
      </c>
      <c r="BG4045" s="23" t="str">
        <f t="shared" si="632"/>
        <v/>
      </c>
      <c r="BH4045" s="23">
        <f t="shared" si="626"/>
        <v>0</v>
      </c>
      <c r="BO4045" s="2" t="s">
        <v>16085</v>
      </c>
      <c r="BP4045" s="3">
        <v>1</v>
      </c>
      <c r="BQ4045" s="2" t="s">
        <v>16086</v>
      </c>
    </row>
    <row r="4046" spans="1:69" ht="16.149999999999999" customHeight="1" x14ac:dyDescent="0.25">
      <c r="A4046" s="1">
        <v>4047</v>
      </c>
      <c r="B4046" s="2" t="s">
        <v>211</v>
      </c>
      <c r="C4046" s="2" t="s">
        <v>1241</v>
      </c>
      <c r="D4046" s="2" t="s">
        <v>575</v>
      </c>
      <c r="E4046" s="2" t="s">
        <v>16087</v>
      </c>
      <c r="F4046" s="67">
        <v>43721</v>
      </c>
      <c r="G4046" s="3">
        <f t="shared" si="627"/>
        <v>9</v>
      </c>
      <c r="H4046" s="3">
        <f t="shared" si="629"/>
        <v>2019</v>
      </c>
      <c r="I4046" s="92">
        <v>0.70833333333333304</v>
      </c>
      <c r="J4046" s="20">
        <f t="shared" si="630"/>
        <v>17</v>
      </c>
      <c r="K4046" s="5" t="str">
        <f t="shared" si="628"/>
        <v>ja</v>
      </c>
      <c r="L4046" s="5" t="s">
        <v>73</v>
      </c>
      <c r="M4046" s="6" t="s">
        <v>74</v>
      </c>
      <c r="N4046" s="5">
        <v>67</v>
      </c>
      <c r="O4046" s="5" t="s">
        <v>5139</v>
      </c>
      <c r="P4046" s="6" t="s">
        <v>16088</v>
      </c>
      <c r="R4046" s="6" t="s">
        <v>77</v>
      </c>
      <c r="U4046" s="2" t="s">
        <v>208</v>
      </c>
      <c r="V4046" s="2" t="s">
        <v>80</v>
      </c>
      <c r="W4046" s="2" t="s">
        <v>16089</v>
      </c>
      <c r="BE4046" s="23" t="str">
        <f t="shared" si="625"/>
        <v>EMF nein</v>
      </c>
      <c r="BF4046" s="23" t="str">
        <f t="shared" si="631"/>
        <v/>
      </c>
      <c r="BG4046" s="23" t="str">
        <f t="shared" si="632"/>
        <v/>
      </c>
      <c r="BH4046" s="23">
        <f t="shared" si="626"/>
        <v>0</v>
      </c>
      <c r="BO4046" s="2" t="s">
        <v>16090</v>
      </c>
      <c r="BP4046" s="3">
        <v>1</v>
      </c>
      <c r="BQ4046" s="2" t="s">
        <v>16091</v>
      </c>
    </row>
    <row r="4047" spans="1:69" ht="16.149999999999999" customHeight="1" x14ac:dyDescent="0.25">
      <c r="A4047" s="93">
        <v>4048</v>
      </c>
      <c r="B4047" s="2" t="s">
        <v>211</v>
      </c>
      <c r="C4047" s="2" t="s">
        <v>1767</v>
      </c>
      <c r="D4047" s="2" t="s">
        <v>124</v>
      </c>
      <c r="E4047" s="2" t="s">
        <v>9167</v>
      </c>
      <c r="F4047" s="67">
        <v>43722</v>
      </c>
      <c r="G4047" s="3">
        <f t="shared" si="627"/>
        <v>9</v>
      </c>
      <c r="H4047" s="3">
        <f t="shared" si="629"/>
        <v>2019</v>
      </c>
      <c r="I4047" s="92">
        <v>9.375E-2</v>
      </c>
      <c r="J4047" s="20">
        <f t="shared" si="630"/>
        <v>2</v>
      </c>
      <c r="K4047" s="5" t="str">
        <f t="shared" si="628"/>
        <v>ja</v>
      </c>
      <c r="L4047" s="5" t="s">
        <v>8298</v>
      </c>
      <c r="M4047" s="6" t="s">
        <v>74</v>
      </c>
      <c r="N4047" s="5">
        <v>62</v>
      </c>
      <c r="O4047" s="2" t="s">
        <v>126</v>
      </c>
      <c r="P4047" s="6" t="s">
        <v>9168</v>
      </c>
      <c r="R4047" s="6" t="s">
        <v>77</v>
      </c>
      <c r="X4047" s="2">
        <v>95</v>
      </c>
      <c r="Y4047" s="2" t="s">
        <v>81</v>
      </c>
      <c r="Z4047" s="2" t="s">
        <v>82</v>
      </c>
      <c r="AA4047" s="2">
        <v>95</v>
      </c>
      <c r="AB4047" s="2" t="s">
        <v>81</v>
      </c>
      <c r="AC4047" s="2" t="s">
        <v>82</v>
      </c>
      <c r="AD4047" s="2">
        <v>95</v>
      </c>
      <c r="AE4047" s="2" t="s">
        <v>83</v>
      </c>
      <c r="AF4047" s="2" t="s">
        <v>82</v>
      </c>
      <c r="BE4047" s="23" t="str">
        <f t="shared" si="625"/>
        <v>EMF ja</v>
      </c>
      <c r="BF4047" s="23">
        <f t="shared" si="631"/>
        <v>10</v>
      </c>
      <c r="BG4047" s="23" t="str">
        <f t="shared" si="632"/>
        <v>&lt;100m</v>
      </c>
      <c r="BH4047" s="23">
        <f t="shared" si="626"/>
        <v>1</v>
      </c>
      <c r="BK4047" s="2" t="s">
        <v>162</v>
      </c>
      <c r="BL4047" s="2">
        <v>10</v>
      </c>
      <c r="BO4047" s="2" t="s">
        <v>16092</v>
      </c>
      <c r="BP4047" s="3">
        <v>1</v>
      </c>
      <c r="BQ4047" s="2" t="s">
        <v>16093</v>
      </c>
    </row>
    <row r="4048" spans="1:69" ht="16.149999999999999" customHeight="1" x14ac:dyDescent="0.25">
      <c r="A4048" s="93">
        <v>4049</v>
      </c>
      <c r="B4048" s="2" t="s">
        <v>211</v>
      </c>
      <c r="C4048" s="2" t="s">
        <v>16094</v>
      </c>
      <c r="D4048" s="2" t="s">
        <v>264</v>
      </c>
      <c r="E4048" s="2" t="s">
        <v>16095</v>
      </c>
      <c r="F4048" s="67">
        <v>43721</v>
      </c>
      <c r="G4048" s="3">
        <f t="shared" si="627"/>
        <v>9</v>
      </c>
      <c r="H4048" s="3">
        <f t="shared" si="629"/>
        <v>2019</v>
      </c>
      <c r="I4048" s="92">
        <v>0.55208333333333304</v>
      </c>
      <c r="J4048" s="20">
        <f t="shared" si="630"/>
        <v>13</v>
      </c>
      <c r="K4048" s="5" t="str">
        <f t="shared" si="628"/>
        <v>ja</v>
      </c>
      <c r="L4048" s="5" t="s">
        <v>91</v>
      </c>
      <c r="M4048" s="6" t="s">
        <v>115</v>
      </c>
      <c r="N4048" s="5">
        <v>14</v>
      </c>
      <c r="O4048" s="5" t="s">
        <v>5139</v>
      </c>
      <c r="P4048" s="6" t="s">
        <v>16096</v>
      </c>
      <c r="R4048" s="6" t="s">
        <v>77</v>
      </c>
      <c r="T4048" s="6" t="s">
        <v>80</v>
      </c>
      <c r="U4048" s="2" t="s">
        <v>74</v>
      </c>
      <c r="X4048" s="2">
        <v>272</v>
      </c>
      <c r="Y4048" s="2" t="s">
        <v>81</v>
      </c>
      <c r="Z4048" s="2" t="s">
        <v>84</v>
      </c>
      <c r="AA4048" s="2">
        <v>272</v>
      </c>
      <c r="AB4048" s="2" t="s">
        <v>81</v>
      </c>
      <c r="AC4048" s="2" t="s">
        <v>84</v>
      </c>
      <c r="AD4048" s="2">
        <v>272</v>
      </c>
      <c r="AE4048" s="2" t="s">
        <v>83</v>
      </c>
      <c r="AF4048" s="2" t="s">
        <v>84</v>
      </c>
      <c r="AJ4048" s="2">
        <v>272</v>
      </c>
      <c r="AK4048" s="2" t="s">
        <v>81</v>
      </c>
      <c r="AL4048" s="2" t="s">
        <v>84</v>
      </c>
      <c r="AM4048" s="2">
        <v>272</v>
      </c>
      <c r="AN4048" s="2" t="s">
        <v>81</v>
      </c>
      <c r="AO4048" s="2" t="s">
        <v>84</v>
      </c>
      <c r="AP4048" s="2">
        <v>272</v>
      </c>
      <c r="AQ4048" s="2" t="s">
        <v>83</v>
      </c>
      <c r="AR4048" s="2" t="s">
        <v>84</v>
      </c>
      <c r="AV4048" s="2">
        <v>272</v>
      </c>
      <c r="AW4048" s="2" t="s">
        <v>81</v>
      </c>
      <c r="AX4048" s="2" t="s">
        <v>84</v>
      </c>
      <c r="AY4048" s="2">
        <v>272</v>
      </c>
      <c r="AZ4048" s="2" t="s">
        <v>81</v>
      </c>
      <c r="BA4048" s="2" t="s">
        <v>84</v>
      </c>
      <c r="BB4048" s="2">
        <v>272</v>
      </c>
      <c r="BC4048" s="2" t="s">
        <v>83</v>
      </c>
      <c r="BD4048" s="2" t="s">
        <v>84</v>
      </c>
      <c r="BE4048" s="23" t="str">
        <f t="shared" si="625"/>
        <v>EMF nein</v>
      </c>
      <c r="BF4048" s="23" t="str">
        <f t="shared" si="631"/>
        <v/>
      </c>
      <c r="BG4048" s="23" t="str">
        <f t="shared" si="632"/>
        <v/>
      </c>
      <c r="BH4048" s="23">
        <f t="shared" si="626"/>
        <v>0</v>
      </c>
      <c r="BO4048" s="2" t="s">
        <v>16097</v>
      </c>
      <c r="BP4048" s="3">
        <v>1</v>
      </c>
      <c r="BQ4048" s="2" t="s">
        <v>16098</v>
      </c>
    </row>
    <row r="4049" spans="1:73" ht="16.149999999999999" customHeight="1" x14ac:dyDescent="0.25">
      <c r="A4049" s="1">
        <v>4050</v>
      </c>
      <c r="B4049" s="2" t="s">
        <v>211</v>
      </c>
      <c r="C4049" s="2" t="s">
        <v>540</v>
      </c>
      <c r="D4049" s="2" t="s">
        <v>124</v>
      </c>
      <c r="E4049" s="2" t="s">
        <v>16099</v>
      </c>
      <c r="F4049" s="67">
        <v>43722</v>
      </c>
      <c r="G4049" s="3">
        <f t="shared" si="627"/>
        <v>9</v>
      </c>
      <c r="H4049" s="3">
        <f t="shared" si="629"/>
        <v>2019</v>
      </c>
      <c r="I4049" s="92">
        <v>0.19236111111111101</v>
      </c>
      <c r="J4049" s="20">
        <f t="shared" si="630"/>
        <v>4</v>
      </c>
      <c r="K4049" s="5" t="str">
        <f t="shared" si="628"/>
        <v>ja</v>
      </c>
      <c r="L4049" s="5" t="s">
        <v>73</v>
      </c>
      <c r="M4049" s="6" t="s">
        <v>208</v>
      </c>
      <c r="N4049" s="5">
        <v>17</v>
      </c>
      <c r="O4049" s="5" t="s">
        <v>5139</v>
      </c>
      <c r="P4049" s="6" t="s">
        <v>16100</v>
      </c>
      <c r="R4049" s="6" t="s">
        <v>77</v>
      </c>
      <c r="S4049" s="5" t="s">
        <v>109</v>
      </c>
      <c r="T4049" s="6" t="s">
        <v>80</v>
      </c>
      <c r="U4049" s="5" t="s">
        <v>1328</v>
      </c>
      <c r="X4049" s="2">
        <v>98</v>
      </c>
      <c r="Y4049" s="2" t="s">
        <v>81</v>
      </c>
      <c r="Z4049" s="2" t="s">
        <v>84</v>
      </c>
      <c r="AA4049" s="2">
        <v>98</v>
      </c>
      <c r="AB4049" s="2" t="s">
        <v>81</v>
      </c>
      <c r="AC4049" s="2" t="s">
        <v>84</v>
      </c>
      <c r="AD4049" s="2">
        <v>98</v>
      </c>
      <c r="AE4049" s="2" t="s">
        <v>83</v>
      </c>
      <c r="AF4049" s="2" t="s">
        <v>84</v>
      </c>
      <c r="AG4049" s="2">
        <v>137</v>
      </c>
      <c r="AH4049" s="2" t="s">
        <v>81</v>
      </c>
      <c r="AI4049" s="2" t="s">
        <v>82</v>
      </c>
      <c r="AJ4049" s="2">
        <v>137</v>
      </c>
      <c r="AK4049" s="2" t="s">
        <v>81</v>
      </c>
      <c r="AL4049" s="2" t="s">
        <v>82</v>
      </c>
      <c r="AM4049" s="2">
        <v>137</v>
      </c>
      <c r="AN4049" s="2" t="s">
        <v>94</v>
      </c>
      <c r="AO4049" s="2" t="s">
        <v>82</v>
      </c>
      <c r="AP4049" s="2">
        <v>137</v>
      </c>
      <c r="AQ4049" s="2" t="s">
        <v>81</v>
      </c>
      <c r="AR4049" s="2" t="s">
        <v>82</v>
      </c>
      <c r="AV4049" s="2">
        <v>168</v>
      </c>
      <c r="AW4049" s="2" t="s">
        <v>81</v>
      </c>
      <c r="AX4049" s="2" t="s">
        <v>161</v>
      </c>
      <c r="AY4049" s="135" t="s">
        <v>109</v>
      </c>
      <c r="AZ4049" s="135" t="s">
        <v>109</v>
      </c>
      <c r="BA4049" s="135" t="s">
        <v>109</v>
      </c>
      <c r="BB4049" s="2">
        <v>168</v>
      </c>
      <c r="BC4049" s="2" t="s">
        <v>81</v>
      </c>
      <c r="BD4049" s="2" t="s">
        <v>161</v>
      </c>
      <c r="BE4049" s="23" t="str">
        <f t="shared" si="625"/>
        <v>EMF ja</v>
      </c>
      <c r="BF4049" s="23">
        <f t="shared" si="631"/>
        <v>10</v>
      </c>
      <c r="BG4049" s="23" t="str">
        <f t="shared" si="632"/>
        <v>&lt;100m</v>
      </c>
      <c r="BH4049" s="23">
        <f t="shared" si="626"/>
        <v>1</v>
      </c>
      <c r="BM4049" s="2" t="s">
        <v>162</v>
      </c>
      <c r="BN4049" s="2">
        <v>10</v>
      </c>
      <c r="BO4049" s="93" t="s">
        <v>16101</v>
      </c>
      <c r="BP4049" s="3">
        <v>1</v>
      </c>
      <c r="BQ4049" s="2" t="s">
        <v>16102</v>
      </c>
    </row>
    <row r="4050" spans="1:73" ht="16.149999999999999" customHeight="1" x14ac:dyDescent="0.25">
      <c r="A4050" s="1">
        <v>4051</v>
      </c>
      <c r="B4050" s="2" t="s">
        <v>211</v>
      </c>
      <c r="C4050" s="2" t="s">
        <v>8820</v>
      </c>
      <c r="D4050" s="2" t="s">
        <v>89</v>
      </c>
      <c r="E4050" s="2" t="s">
        <v>16103</v>
      </c>
      <c r="F4050" s="67">
        <v>43358</v>
      </c>
      <c r="G4050" s="3">
        <f t="shared" si="627"/>
        <v>9</v>
      </c>
      <c r="H4050" s="3">
        <f t="shared" si="629"/>
        <v>2018</v>
      </c>
      <c r="I4050" s="92">
        <v>0.6875</v>
      </c>
      <c r="J4050" s="20">
        <f t="shared" si="630"/>
        <v>16</v>
      </c>
      <c r="K4050" s="5" t="str">
        <f t="shared" si="628"/>
        <v>ja</v>
      </c>
      <c r="L4050" s="5" t="s">
        <v>91</v>
      </c>
      <c r="M4050" s="6" t="s">
        <v>100</v>
      </c>
      <c r="N4050" s="5">
        <v>50</v>
      </c>
      <c r="O4050" s="5" t="s">
        <v>5139</v>
      </c>
      <c r="P4050" s="127" t="s">
        <v>16104</v>
      </c>
      <c r="R4050" s="6" t="s">
        <v>77</v>
      </c>
      <c r="T4050" s="6" t="s">
        <v>80</v>
      </c>
      <c r="U4050" s="2" t="s">
        <v>74</v>
      </c>
      <c r="X4050" s="2">
        <v>160</v>
      </c>
      <c r="Y4050" s="2" t="s">
        <v>81</v>
      </c>
      <c r="Z4050" s="2" t="s">
        <v>84</v>
      </c>
      <c r="AD4050" s="2">
        <v>160</v>
      </c>
      <c r="AE4050" s="2" t="s">
        <v>81</v>
      </c>
      <c r="AF4050" s="2" t="s">
        <v>84</v>
      </c>
      <c r="AJ4050" s="2">
        <v>361</v>
      </c>
      <c r="AK4050" s="2" t="s">
        <v>81</v>
      </c>
      <c r="AL4050" s="2" t="s">
        <v>168</v>
      </c>
      <c r="AM4050" s="2">
        <v>361</v>
      </c>
      <c r="AN4050" s="2" t="s">
        <v>94</v>
      </c>
      <c r="AO4050" s="2" t="s">
        <v>168</v>
      </c>
      <c r="AP4050" s="2">
        <v>361</v>
      </c>
      <c r="AQ4050" s="2" t="s">
        <v>81</v>
      </c>
      <c r="AR4050" s="2" t="s">
        <v>168</v>
      </c>
      <c r="AV4050" s="2">
        <v>468</v>
      </c>
      <c r="AW4050" s="2" t="s">
        <v>81</v>
      </c>
      <c r="AX4050" s="2" t="s">
        <v>168</v>
      </c>
      <c r="AY4050" s="2">
        <v>468</v>
      </c>
      <c r="AZ4050" s="2" t="s">
        <v>81</v>
      </c>
      <c r="BA4050" s="2" t="s">
        <v>168</v>
      </c>
      <c r="BB4050" s="2">
        <v>468</v>
      </c>
      <c r="BC4050" s="2" t="s">
        <v>81</v>
      </c>
      <c r="BD4050" s="2" t="s">
        <v>168</v>
      </c>
      <c r="BE4050" s="23" t="str">
        <f t="shared" si="625"/>
        <v>EMF nein</v>
      </c>
      <c r="BF4050" s="23" t="str">
        <f t="shared" si="631"/>
        <v/>
      </c>
      <c r="BG4050" s="23" t="str">
        <f t="shared" si="632"/>
        <v/>
      </c>
      <c r="BH4050" s="23">
        <f t="shared" si="626"/>
        <v>0</v>
      </c>
      <c r="BO4050" s="2" t="s">
        <v>16105</v>
      </c>
      <c r="BP4050" s="3">
        <v>1</v>
      </c>
      <c r="BQ4050" s="2" t="s">
        <v>16106</v>
      </c>
    </row>
    <row r="4051" spans="1:73" ht="16.149999999999999" customHeight="1" x14ac:dyDescent="0.25">
      <c r="A4051" s="1">
        <v>4052</v>
      </c>
      <c r="B4051" s="2" t="s">
        <v>211</v>
      </c>
      <c r="C4051" s="2" t="s">
        <v>2611</v>
      </c>
      <c r="D4051" s="2" t="s">
        <v>124</v>
      </c>
      <c r="E4051" s="2" t="s">
        <v>16107</v>
      </c>
      <c r="F4051" s="67">
        <v>43723</v>
      </c>
      <c r="G4051" s="3">
        <f t="shared" si="627"/>
        <v>9</v>
      </c>
      <c r="H4051" s="3">
        <f t="shared" si="629"/>
        <v>2019</v>
      </c>
      <c r="I4051" s="92">
        <v>0.6875</v>
      </c>
      <c r="J4051" s="20">
        <f t="shared" si="630"/>
        <v>16</v>
      </c>
      <c r="K4051" s="5" t="str">
        <f t="shared" si="628"/>
        <v>ja</v>
      </c>
      <c r="L4051" s="5" t="s">
        <v>91</v>
      </c>
      <c r="M4051" s="6" t="s">
        <v>74</v>
      </c>
      <c r="N4051" s="5">
        <v>19</v>
      </c>
      <c r="O4051" s="5" t="s">
        <v>126</v>
      </c>
      <c r="P4051" s="127" t="s">
        <v>16108</v>
      </c>
      <c r="R4051" s="6" t="s">
        <v>77</v>
      </c>
      <c r="T4051" s="6" t="s">
        <v>80</v>
      </c>
      <c r="V4051" s="2" t="s">
        <v>80</v>
      </c>
      <c r="W4051" s="2" t="s">
        <v>4373</v>
      </c>
      <c r="X4051" s="2">
        <v>191</v>
      </c>
      <c r="Y4051" s="2" t="s">
        <v>81</v>
      </c>
      <c r="Z4051" s="2" t="s">
        <v>168</v>
      </c>
      <c r="BE4051" s="23" t="str">
        <f t="shared" si="625"/>
        <v>EMF nein</v>
      </c>
      <c r="BF4051" s="23" t="str">
        <f t="shared" si="631"/>
        <v/>
      </c>
      <c r="BG4051" s="23" t="str">
        <f t="shared" si="632"/>
        <v/>
      </c>
      <c r="BH4051" s="23">
        <f t="shared" si="626"/>
        <v>0</v>
      </c>
      <c r="BO4051" s="2" t="s">
        <v>16109</v>
      </c>
      <c r="BP4051" s="3">
        <v>1</v>
      </c>
      <c r="BQ4051" s="2" t="s">
        <v>16110</v>
      </c>
    </row>
    <row r="4052" spans="1:73" ht="16.149999999999999" customHeight="1" x14ac:dyDescent="0.25">
      <c r="A4052" s="1">
        <v>4053</v>
      </c>
      <c r="B4052" s="2" t="s">
        <v>135</v>
      </c>
      <c r="C4052" s="2" t="s">
        <v>10294</v>
      </c>
      <c r="D4052" s="2" t="s">
        <v>158</v>
      </c>
      <c r="E4052" s="2" t="s">
        <v>1075</v>
      </c>
      <c r="F4052" s="67">
        <v>43724</v>
      </c>
      <c r="G4052" s="3">
        <f t="shared" si="627"/>
        <v>9</v>
      </c>
      <c r="H4052" s="3">
        <f t="shared" si="629"/>
        <v>2019</v>
      </c>
      <c r="I4052" s="92">
        <v>0.40625</v>
      </c>
      <c r="J4052" s="20">
        <f t="shared" si="630"/>
        <v>9</v>
      </c>
      <c r="K4052" s="5" t="str">
        <f t="shared" si="628"/>
        <v>ja</v>
      </c>
      <c r="L4052" s="5" t="s">
        <v>91</v>
      </c>
      <c r="M4052" s="6" t="s">
        <v>139</v>
      </c>
      <c r="O4052" s="2" t="s">
        <v>75</v>
      </c>
      <c r="P4052" s="127" t="s">
        <v>16111</v>
      </c>
      <c r="R4052" s="6" t="s">
        <v>77</v>
      </c>
      <c r="U4052" s="2" t="s">
        <v>14063</v>
      </c>
      <c r="X4052" s="2">
        <v>89</v>
      </c>
      <c r="Y4052" s="2" t="s">
        <v>81</v>
      </c>
      <c r="Z4052" s="2" t="s">
        <v>82</v>
      </c>
      <c r="AD4052" s="2">
        <v>89</v>
      </c>
      <c r="AE4052" s="2" t="s">
        <v>81</v>
      </c>
      <c r="AF4052" s="2" t="s">
        <v>82</v>
      </c>
      <c r="AJ4052" s="2" t="s">
        <v>109</v>
      </c>
      <c r="AK4052" s="2" t="s">
        <v>109</v>
      </c>
      <c r="AL4052" s="2" t="s">
        <v>109</v>
      </c>
      <c r="AP4052" s="2" t="s">
        <v>109</v>
      </c>
      <c r="AQ4052" s="2" t="s">
        <v>109</v>
      </c>
      <c r="AR4052" s="2" t="s">
        <v>109</v>
      </c>
      <c r="BB4052" s="2" t="s">
        <v>109</v>
      </c>
      <c r="BC4052" s="2" t="s">
        <v>109</v>
      </c>
      <c r="BD4052" s="2" t="s">
        <v>109</v>
      </c>
      <c r="BE4052" s="23" t="str">
        <f t="shared" si="625"/>
        <v>EMF nein</v>
      </c>
      <c r="BF4052" s="23" t="str">
        <f t="shared" si="631"/>
        <v/>
      </c>
      <c r="BG4052" s="23" t="str">
        <f t="shared" si="632"/>
        <v/>
      </c>
      <c r="BH4052" s="23">
        <f t="shared" si="626"/>
        <v>0</v>
      </c>
      <c r="BO4052" s="2" t="s">
        <v>16112</v>
      </c>
      <c r="BP4052" s="3">
        <v>1</v>
      </c>
      <c r="BQ4052" s="2" t="s">
        <v>16113</v>
      </c>
    </row>
    <row r="4053" spans="1:73" ht="16.149999999999999" customHeight="1" x14ac:dyDescent="0.25">
      <c r="A4053" s="93">
        <v>4054</v>
      </c>
      <c r="B4053" s="2" t="s">
        <v>211</v>
      </c>
      <c r="C4053" s="116" t="s">
        <v>3479</v>
      </c>
      <c r="D4053" s="2" t="s">
        <v>89</v>
      </c>
      <c r="E4053" s="2" t="s">
        <v>1314</v>
      </c>
      <c r="F4053" s="67">
        <v>43723</v>
      </c>
      <c r="G4053" s="3">
        <f t="shared" si="627"/>
        <v>9</v>
      </c>
      <c r="H4053" s="3">
        <f t="shared" si="629"/>
        <v>2019</v>
      </c>
      <c r="I4053" s="92">
        <v>0.5625</v>
      </c>
      <c r="J4053" s="20">
        <f t="shared" si="630"/>
        <v>13</v>
      </c>
      <c r="K4053" s="5" t="str">
        <f t="shared" si="628"/>
        <v>ja</v>
      </c>
      <c r="L4053" s="5" t="s">
        <v>91</v>
      </c>
      <c r="M4053" s="6" t="s">
        <v>74</v>
      </c>
      <c r="O4053" s="2" t="s">
        <v>126</v>
      </c>
      <c r="P4053" s="127" t="s">
        <v>16114</v>
      </c>
      <c r="R4053" s="6" t="s">
        <v>77</v>
      </c>
      <c r="U4053" s="2" t="s">
        <v>100</v>
      </c>
      <c r="V4053" s="2" t="s">
        <v>80</v>
      </c>
      <c r="X4053" s="2">
        <v>631</v>
      </c>
      <c r="Y4053" s="2" t="s">
        <v>81</v>
      </c>
      <c r="Z4053" s="2" t="s">
        <v>82</v>
      </c>
      <c r="AA4053" s="2">
        <v>631</v>
      </c>
      <c r="AB4053" s="2" t="s">
        <v>81</v>
      </c>
      <c r="AC4053" s="2" t="s">
        <v>82</v>
      </c>
      <c r="AD4053" s="2">
        <v>631</v>
      </c>
      <c r="AE4053" s="2" t="s">
        <v>81</v>
      </c>
      <c r="AF4053" s="2" t="s">
        <v>82</v>
      </c>
      <c r="AJ4053" s="2">
        <v>631</v>
      </c>
      <c r="AK4053" s="2" t="s">
        <v>81</v>
      </c>
      <c r="AL4053" s="2" t="s">
        <v>82</v>
      </c>
      <c r="AM4053" s="2">
        <v>631</v>
      </c>
      <c r="AN4053" s="2" t="s">
        <v>81</v>
      </c>
      <c r="AO4053" s="2" t="s">
        <v>82</v>
      </c>
      <c r="AP4053" s="2">
        <v>631</v>
      </c>
      <c r="AQ4053" s="2" t="s">
        <v>81</v>
      </c>
      <c r="AR4053" s="2" t="s">
        <v>82</v>
      </c>
      <c r="AV4053" s="2">
        <v>631</v>
      </c>
      <c r="AW4053" s="2" t="s">
        <v>81</v>
      </c>
      <c r="AX4053" s="2" t="s">
        <v>82</v>
      </c>
      <c r="AY4053" s="2">
        <v>631</v>
      </c>
      <c r="AZ4053" s="2" t="s">
        <v>81</v>
      </c>
      <c r="BA4053" s="2" t="s">
        <v>82</v>
      </c>
      <c r="BB4053" s="2">
        <v>631</v>
      </c>
      <c r="BC4053" s="2" t="s">
        <v>81</v>
      </c>
      <c r="BD4053" s="2" t="s">
        <v>82</v>
      </c>
      <c r="BE4053" s="23" t="str">
        <f t="shared" si="625"/>
        <v>EMF nein</v>
      </c>
      <c r="BF4053" s="23" t="str">
        <f t="shared" si="631"/>
        <v/>
      </c>
      <c r="BG4053" s="23" t="str">
        <f t="shared" si="632"/>
        <v/>
      </c>
      <c r="BH4053" s="23">
        <f t="shared" si="626"/>
        <v>0</v>
      </c>
      <c r="BO4053" s="2" t="s">
        <v>16115</v>
      </c>
      <c r="BP4053" s="3">
        <v>1</v>
      </c>
      <c r="BQ4053" s="2" t="s">
        <v>16116</v>
      </c>
    </row>
    <row r="4054" spans="1:73" ht="16.149999999999999" customHeight="1" x14ac:dyDescent="0.25">
      <c r="A4054" s="1">
        <v>4055</v>
      </c>
      <c r="B4054" s="2" t="s">
        <v>211</v>
      </c>
      <c r="C4054" s="2" t="s">
        <v>16117</v>
      </c>
      <c r="D4054" s="2" t="s">
        <v>151</v>
      </c>
      <c r="E4054" s="2" t="s">
        <v>16118</v>
      </c>
      <c r="F4054" s="67">
        <v>43722</v>
      </c>
      <c r="G4054" s="3">
        <f t="shared" si="627"/>
        <v>9</v>
      </c>
      <c r="H4054" s="3">
        <f t="shared" si="629"/>
        <v>2019</v>
      </c>
      <c r="I4054" s="92">
        <v>0.625</v>
      </c>
      <c r="J4054" s="20">
        <f t="shared" si="630"/>
        <v>15</v>
      </c>
      <c r="K4054" s="5" t="str">
        <f t="shared" si="628"/>
        <v>ja</v>
      </c>
      <c r="L4054" s="5" t="s">
        <v>91</v>
      </c>
      <c r="M4054" s="6" t="s">
        <v>100</v>
      </c>
      <c r="N4054" s="5">
        <v>56</v>
      </c>
      <c r="O4054" s="2" t="s">
        <v>126</v>
      </c>
      <c r="P4054" s="127" t="s">
        <v>16114</v>
      </c>
      <c r="R4054" s="6" t="s">
        <v>77</v>
      </c>
      <c r="U4054" s="2" t="s">
        <v>115</v>
      </c>
      <c r="V4054" s="2" t="s">
        <v>80</v>
      </c>
      <c r="BE4054" s="23" t="str">
        <f t="shared" si="625"/>
        <v>EMF nein</v>
      </c>
      <c r="BF4054" s="23" t="str">
        <f t="shared" si="631"/>
        <v/>
      </c>
      <c r="BG4054" s="23" t="str">
        <f t="shared" si="632"/>
        <v/>
      </c>
      <c r="BH4054" s="23">
        <f t="shared" si="626"/>
        <v>0</v>
      </c>
      <c r="BO4054" s="2" t="s">
        <v>16119</v>
      </c>
      <c r="BP4054" s="3">
        <v>1</v>
      </c>
      <c r="BQ4054" s="2" t="s">
        <v>16120</v>
      </c>
    </row>
    <row r="4055" spans="1:73" ht="16.149999999999999" customHeight="1" x14ac:dyDescent="0.25">
      <c r="A4055" s="93">
        <v>4056</v>
      </c>
      <c r="B4055" s="2" t="s">
        <v>211</v>
      </c>
      <c r="C4055" s="2" t="s">
        <v>9503</v>
      </c>
      <c r="D4055" s="2" t="s">
        <v>158</v>
      </c>
      <c r="E4055" s="2" t="s">
        <v>4077</v>
      </c>
      <c r="F4055" s="67">
        <v>43725</v>
      </c>
      <c r="G4055" s="3">
        <f t="shared" si="627"/>
        <v>9</v>
      </c>
      <c r="H4055" s="3">
        <f t="shared" si="629"/>
        <v>2019</v>
      </c>
      <c r="I4055" s="92">
        <v>0.64583333333333304</v>
      </c>
      <c r="J4055" s="20">
        <f t="shared" si="630"/>
        <v>15</v>
      </c>
      <c r="K4055" s="5" t="str">
        <f t="shared" si="628"/>
        <v>ja</v>
      </c>
      <c r="L4055" s="5" t="s">
        <v>73</v>
      </c>
      <c r="M4055" s="6" t="s">
        <v>74</v>
      </c>
      <c r="O4055" s="5" t="s">
        <v>126</v>
      </c>
      <c r="P4055" s="127" t="s">
        <v>16121</v>
      </c>
      <c r="R4055" s="6" t="s">
        <v>77</v>
      </c>
      <c r="T4055" s="6" t="s">
        <v>80</v>
      </c>
      <c r="U4055" s="2" t="s">
        <v>74</v>
      </c>
      <c r="V4055" s="2" t="s">
        <v>80</v>
      </c>
      <c r="X4055" s="2">
        <v>2030</v>
      </c>
      <c r="Y4055" s="2" t="s">
        <v>83</v>
      </c>
      <c r="Z4055" s="2" t="s">
        <v>161</v>
      </c>
      <c r="AA4055" s="2">
        <v>2030</v>
      </c>
      <c r="AB4055" s="2" t="s">
        <v>81</v>
      </c>
      <c r="AC4055" s="2" t="s">
        <v>161</v>
      </c>
      <c r="AD4055" s="2">
        <v>2030</v>
      </c>
      <c r="AE4055" s="2" t="s">
        <v>83</v>
      </c>
      <c r="AF4055" s="2" t="s">
        <v>161</v>
      </c>
      <c r="AG4055" s="2">
        <v>2030</v>
      </c>
      <c r="AH4055" s="2" t="s">
        <v>83</v>
      </c>
      <c r="AI4055" s="2" t="s">
        <v>161</v>
      </c>
      <c r="AJ4055" s="2">
        <v>2030</v>
      </c>
      <c r="AK4055" s="2" t="s">
        <v>83</v>
      </c>
      <c r="AL4055" s="2" t="s">
        <v>161</v>
      </c>
      <c r="AM4055" s="2">
        <v>2030</v>
      </c>
      <c r="AN4055" s="2" t="s">
        <v>81</v>
      </c>
      <c r="AO4055" s="2" t="s">
        <v>161</v>
      </c>
      <c r="AP4055" s="2">
        <v>2030</v>
      </c>
      <c r="AQ4055" s="2" t="s">
        <v>83</v>
      </c>
      <c r="AR4055" s="2" t="s">
        <v>161</v>
      </c>
      <c r="AS4055" s="2">
        <v>2030</v>
      </c>
      <c r="AT4055" s="2" t="s">
        <v>83</v>
      </c>
      <c r="AU4055" s="2" t="s">
        <v>161</v>
      </c>
      <c r="AV4055" s="2">
        <v>2080</v>
      </c>
      <c r="AW4055" s="2" t="s">
        <v>81</v>
      </c>
      <c r="AX4055" s="2" t="s">
        <v>161</v>
      </c>
      <c r="AY4055" s="2">
        <v>2080</v>
      </c>
      <c r="AZ4055" s="2" t="s">
        <v>81</v>
      </c>
      <c r="BA4055" s="2" t="s">
        <v>161</v>
      </c>
      <c r="BB4055" s="2">
        <v>2080</v>
      </c>
      <c r="BC4055" s="2" t="s">
        <v>83</v>
      </c>
      <c r="BD4055" s="2" t="s">
        <v>161</v>
      </c>
      <c r="BE4055" s="23" t="str">
        <f t="shared" si="625"/>
        <v>EMF ja</v>
      </c>
      <c r="BF4055" s="23">
        <f t="shared" si="631"/>
        <v>2400</v>
      </c>
      <c r="BG4055" s="23" t="str">
        <f t="shared" si="632"/>
        <v>500+m</v>
      </c>
      <c r="BH4055" s="23">
        <f t="shared" si="626"/>
        <v>1</v>
      </c>
      <c r="BI4055" s="2" t="s">
        <v>162</v>
      </c>
      <c r="BJ4055" s="2">
        <v>2400</v>
      </c>
      <c r="BO4055" s="2" t="s">
        <v>16122</v>
      </c>
      <c r="BP4055" s="3">
        <v>1</v>
      </c>
      <c r="BQ4055" s="2" t="s">
        <v>16123</v>
      </c>
    </row>
    <row r="4056" spans="1:73" ht="16.149999999999999" customHeight="1" x14ac:dyDescent="0.25">
      <c r="A4056" s="93">
        <v>4057</v>
      </c>
      <c r="B4056" s="2" t="s">
        <v>211</v>
      </c>
      <c r="C4056" s="2" t="s">
        <v>390</v>
      </c>
      <c r="D4056" s="2" t="s">
        <v>151</v>
      </c>
      <c r="E4056" s="2" t="s">
        <v>16124</v>
      </c>
      <c r="F4056" s="67">
        <v>43725</v>
      </c>
      <c r="G4056" s="3">
        <f t="shared" si="627"/>
        <v>9</v>
      </c>
      <c r="H4056" s="3">
        <f t="shared" si="629"/>
        <v>2019</v>
      </c>
      <c r="I4056" s="92">
        <v>0.67013888888888895</v>
      </c>
      <c r="J4056" s="20">
        <f t="shared" si="630"/>
        <v>16</v>
      </c>
      <c r="K4056" s="5" t="str">
        <f t="shared" si="628"/>
        <v>ja</v>
      </c>
      <c r="L4056" s="5" t="s">
        <v>91</v>
      </c>
      <c r="M4056" s="6" t="s">
        <v>74</v>
      </c>
      <c r="N4056" s="5">
        <v>56</v>
      </c>
      <c r="O4056" s="2" t="s">
        <v>5139</v>
      </c>
      <c r="P4056" s="127" t="s">
        <v>16125</v>
      </c>
      <c r="R4056" s="6" t="s">
        <v>77</v>
      </c>
      <c r="U4056" s="2" t="s">
        <v>139</v>
      </c>
      <c r="X4056" s="2">
        <v>65</v>
      </c>
      <c r="Y4056" s="2" t="s">
        <v>81</v>
      </c>
      <c r="Z4056" s="2" t="s">
        <v>82</v>
      </c>
      <c r="AA4056" s="2">
        <v>65</v>
      </c>
      <c r="AB4056" s="2" t="s">
        <v>81</v>
      </c>
      <c r="AC4056" s="2" t="s">
        <v>82</v>
      </c>
      <c r="AD4056" s="2">
        <v>65</v>
      </c>
      <c r="AE4056" s="2" t="s">
        <v>81</v>
      </c>
      <c r="AF4056" s="2" t="s">
        <v>82</v>
      </c>
      <c r="AJ4056" s="2">
        <v>112</v>
      </c>
      <c r="AK4056" s="2" t="s">
        <v>81</v>
      </c>
      <c r="AL4056" s="2" t="s">
        <v>84</v>
      </c>
      <c r="AM4056" s="2">
        <v>112</v>
      </c>
      <c r="AN4056" s="2" t="s">
        <v>81</v>
      </c>
      <c r="AO4056" s="2" t="s">
        <v>84</v>
      </c>
      <c r="AP4056" s="2">
        <v>112</v>
      </c>
      <c r="AQ4056" s="2" t="s">
        <v>83</v>
      </c>
      <c r="AR4056" s="2" t="s">
        <v>84</v>
      </c>
      <c r="BE4056" s="23" t="str">
        <f t="shared" si="625"/>
        <v>EMF nein</v>
      </c>
      <c r="BF4056" s="23" t="str">
        <f t="shared" si="631"/>
        <v/>
      </c>
      <c r="BG4056" s="23" t="str">
        <f t="shared" si="632"/>
        <v/>
      </c>
      <c r="BH4056" s="23">
        <f t="shared" si="626"/>
        <v>0</v>
      </c>
      <c r="BO4056" s="2" t="s">
        <v>16126</v>
      </c>
      <c r="BP4056" s="3">
        <v>1</v>
      </c>
      <c r="BQ4056" s="2" t="s">
        <v>16130</v>
      </c>
      <c r="BR4056" s="327" t="s">
        <v>22197</v>
      </c>
      <c r="BS4056" s="445"/>
      <c r="BT4056" s="445"/>
      <c r="BU4056" s="445"/>
    </row>
    <row r="4057" spans="1:73" ht="16.149999999999999" customHeight="1" x14ac:dyDescent="0.25">
      <c r="A4057" s="1">
        <v>4058</v>
      </c>
      <c r="B4057" s="2" t="s">
        <v>211</v>
      </c>
      <c r="C4057" s="2" t="s">
        <v>16127</v>
      </c>
      <c r="D4057" s="2" t="s">
        <v>151</v>
      </c>
      <c r="E4057" s="2" t="s">
        <v>16128</v>
      </c>
      <c r="F4057" s="67">
        <v>43725</v>
      </c>
      <c r="G4057" s="3">
        <f t="shared" si="627"/>
        <v>9</v>
      </c>
      <c r="H4057" s="3">
        <f t="shared" si="629"/>
        <v>2019</v>
      </c>
      <c r="I4057" s="92">
        <v>0.56944444444444398</v>
      </c>
      <c r="J4057" s="20">
        <f t="shared" si="630"/>
        <v>13</v>
      </c>
      <c r="K4057" s="5" t="str">
        <f t="shared" si="628"/>
        <v>ja</v>
      </c>
      <c r="L4057" s="5" t="s">
        <v>91</v>
      </c>
      <c r="M4057" s="6" t="s">
        <v>74</v>
      </c>
      <c r="N4057" s="5">
        <v>58</v>
      </c>
      <c r="O4057" s="2" t="s">
        <v>126</v>
      </c>
      <c r="P4057" s="127" t="s">
        <v>16081</v>
      </c>
      <c r="R4057" s="6" t="s">
        <v>77</v>
      </c>
      <c r="S4057" s="2" t="s">
        <v>10902</v>
      </c>
      <c r="T4057" s="6" t="s">
        <v>80</v>
      </c>
      <c r="V4057" s="5" t="s">
        <v>80</v>
      </c>
      <c r="X4057" s="2">
        <v>480</v>
      </c>
      <c r="Y4057" s="2" t="s">
        <v>81</v>
      </c>
      <c r="Z4057" s="2" t="s">
        <v>84</v>
      </c>
      <c r="AA4057" s="2">
        <v>480</v>
      </c>
      <c r="AB4057" s="2" t="s">
        <v>81</v>
      </c>
      <c r="AC4057" s="2" t="s">
        <v>84</v>
      </c>
      <c r="AD4057" s="2">
        <v>480</v>
      </c>
      <c r="AE4057" s="2" t="s">
        <v>81</v>
      </c>
      <c r="AF4057" s="2" t="s">
        <v>84</v>
      </c>
      <c r="AJ4057" s="2">
        <v>742</v>
      </c>
      <c r="AK4057" s="2" t="s">
        <v>81</v>
      </c>
      <c r="AL4057" s="2" t="s">
        <v>82</v>
      </c>
      <c r="AM4057" s="2">
        <v>742</v>
      </c>
      <c r="AN4057" s="2" t="s">
        <v>81</v>
      </c>
      <c r="AO4057" s="2" t="s">
        <v>82</v>
      </c>
      <c r="AP4057" s="2">
        <v>742</v>
      </c>
      <c r="AQ4057" s="2" t="s">
        <v>81</v>
      </c>
      <c r="AR4057" s="2" t="s">
        <v>82</v>
      </c>
      <c r="AV4057" s="2">
        <v>1260</v>
      </c>
      <c r="AW4057" s="2" t="s">
        <v>81</v>
      </c>
      <c r="AX4057" s="2" t="s">
        <v>84</v>
      </c>
      <c r="AY4057" s="2">
        <v>1260</v>
      </c>
      <c r="AZ4057" s="2" t="s">
        <v>81</v>
      </c>
      <c r="BA4057" s="2" t="s">
        <v>84</v>
      </c>
      <c r="BB4057" s="2">
        <v>1260</v>
      </c>
      <c r="BC4057" s="2" t="s">
        <v>81</v>
      </c>
      <c r="BD4057" s="2" t="s">
        <v>84</v>
      </c>
      <c r="BE4057" s="23" t="str">
        <f t="shared" si="625"/>
        <v>EMF nein</v>
      </c>
      <c r="BF4057" s="23" t="str">
        <f t="shared" si="631"/>
        <v/>
      </c>
      <c r="BG4057" s="23" t="str">
        <f t="shared" si="632"/>
        <v/>
      </c>
      <c r="BH4057" s="23">
        <f t="shared" si="626"/>
        <v>0</v>
      </c>
      <c r="BO4057" s="2" t="s">
        <v>16129</v>
      </c>
      <c r="BP4057" s="3">
        <v>1</v>
      </c>
      <c r="BQ4057" s="2" t="s">
        <v>16135</v>
      </c>
    </row>
    <row r="4058" spans="1:73" ht="16.149999999999999" customHeight="1" x14ac:dyDescent="0.25">
      <c r="A4058" s="93">
        <v>4059</v>
      </c>
      <c r="B4058" s="2" t="s">
        <v>87</v>
      </c>
      <c r="C4058" s="2" t="s">
        <v>16131</v>
      </c>
      <c r="D4058" s="2" t="s">
        <v>124</v>
      </c>
      <c r="E4058" s="2" t="s">
        <v>16132</v>
      </c>
      <c r="F4058" s="67">
        <v>43724</v>
      </c>
      <c r="G4058" s="3">
        <f t="shared" si="627"/>
        <v>9</v>
      </c>
      <c r="H4058" s="3">
        <f t="shared" si="629"/>
        <v>2019</v>
      </c>
      <c r="I4058" s="92">
        <v>0.44791666666666702</v>
      </c>
      <c r="J4058" s="20">
        <f t="shared" si="630"/>
        <v>10</v>
      </c>
      <c r="K4058" s="5" t="str">
        <f t="shared" si="628"/>
        <v>ja</v>
      </c>
      <c r="L4058" s="5" t="s">
        <v>91</v>
      </c>
      <c r="M4058" s="6" t="s">
        <v>74</v>
      </c>
      <c r="N4058" s="5">
        <v>70</v>
      </c>
      <c r="O4058" s="2" t="s">
        <v>126</v>
      </c>
      <c r="P4058" s="127" t="s">
        <v>16133</v>
      </c>
      <c r="R4058" s="6" t="s">
        <v>77</v>
      </c>
      <c r="U4058" s="2" t="s">
        <v>115</v>
      </c>
      <c r="V4058" s="2" t="s">
        <v>80</v>
      </c>
      <c r="BE4058" s="23" t="str">
        <f t="shared" si="625"/>
        <v>EMF nein</v>
      </c>
      <c r="BF4058" s="23" t="str">
        <f t="shared" si="631"/>
        <v/>
      </c>
      <c r="BG4058" s="23" t="str">
        <f t="shared" si="632"/>
        <v/>
      </c>
      <c r="BH4058" s="23">
        <f t="shared" si="626"/>
        <v>0</v>
      </c>
      <c r="BO4058" s="2" t="s">
        <v>16134</v>
      </c>
      <c r="BP4058" s="3">
        <v>1</v>
      </c>
      <c r="BQ4058" s="2" t="s">
        <v>16139</v>
      </c>
    </row>
    <row r="4059" spans="1:73" ht="16.149999999999999" customHeight="1" x14ac:dyDescent="0.25">
      <c r="A4059" s="1">
        <v>4060</v>
      </c>
      <c r="B4059" s="2" t="s">
        <v>211</v>
      </c>
      <c r="C4059" s="17" t="s">
        <v>16136</v>
      </c>
      <c r="D4059" s="2" t="s">
        <v>137</v>
      </c>
      <c r="E4059" s="2" t="s">
        <v>13346</v>
      </c>
      <c r="F4059" s="67">
        <v>43723</v>
      </c>
      <c r="G4059" s="3">
        <f t="shared" si="627"/>
        <v>9</v>
      </c>
      <c r="H4059" s="3">
        <f t="shared" si="629"/>
        <v>2019</v>
      </c>
      <c r="I4059" s="92">
        <v>0.70486111111111105</v>
      </c>
      <c r="J4059" s="20">
        <f t="shared" si="630"/>
        <v>16</v>
      </c>
      <c r="K4059" s="5" t="str">
        <f t="shared" si="628"/>
        <v>ja</v>
      </c>
      <c r="L4059" s="5" t="s">
        <v>91</v>
      </c>
      <c r="M4059" s="6" t="s">
        <v>100</v>
      </c>
      <c r="N4059" s="5">
        <v>62</v>
      </c>
      <c r="O4059" s="2" t="s">
        <v>75</v>
      </c>
      <c r="P4059" s="127" t="s">
        <v>16137</v>
      </c>
      <c r="R4059" s="6" t="s">
        <v>77</v>
      </c>
      <c r="T4059" s="6" t="s">
        <v>80</v>
      </c>
      <c r="U4059" s="2" t="s">
        <v>100</v>
      </c>
      <c r="X4059" s="2">
        <v>170</v>
      </c>
      <c r="Y4059" s="2" t="s">
        <v>81</v>
      </c>
      <c r="Z4059" s="2" t="s">
        <v>82</v>
      </c>
      <c r="AD4059" s="2">
        <v>170</v>
      </c>
      <c r="AE4059" s="2" t="s">
        <v>83</v>
      </c>
      <c r="AF4059" s="2" t="s">
        <v>82</v>
      </c>
      <c r="BE4059" s="23" t="str">
        <f t="shared" ref="BE4059:BE4122" si="633">IF(COUNTA(BI4059,BK4059,BM4059) &gt; 0,"EMF ja","EMF nein")</f>
        <v>EMF ja</v>
      </c>
      <c r="BF4059" s="23">
        <f t="shared" si="631"/>
        <v>250</v>
      </c>
      <c r="BG4059" s="23" t="str">
        <f t="shared" si="632"/>
        <v>100-499m</v>
      </c>
      <c r="BH4059" s="23">
        <f t="shared" ref="BH4059:BH4122" si="634">COUNTA(BI4059,BK4059,BM4059)</f>
        <v>2</v>
      </c>
      <c r="BI4059" s="2" t="s">
        <v>162</v>
      </c>
      <c r="BJ4059" s="2">
        <v>250</v>
      </c>
      <c r="BM4059" s="2" t="s">
        <v>162</v>
      </c>
      <c r="BN4059" s="2">
        <v>400</v>
      </c>
      <c r="BO4059" s="2" t="s">
        <v>16138</v>
      </c>
      <c r="BP4059" s="3">
        <v>1</v>
      </c>
      <c r="BQ4059" s="2" t="s">
        <v>16142</v>
      </c>
    </row>
    <row r="4060" spans="1:73" ht="16.149999999999999" customHeight="1" x14ac:dyDescent="0.25">
      <c r="A4060" s="93">
        <v>4061</v>
      </c>
      <c r="B4060" s="2" t="s">
        <v>211</v>
      </c>
      <c r="C4060" s="2" t="s">
        <v>3918</v>
      </c>
      <c r="D4060" s="2" t="s">
        <v>364</v>
      </c>
      <c r="E4060" s="2" t="s">
        <v>16140</v>
      </c>
      <c r="F4060" s="67">
        <v>43725</v>
      </c>
      <c r="G4060" s="3">
        <f t="shared" si="627"/>
        <v>9</v>
      </c>
      <c r="H4060" s="3">
        <f t="shared" si="629"/>
        <v>2019</v>
      </c>
      <c r="I4060" s="92">
        <v>0.57638888888888895</v>
      </c>
      <c r="J4060" s="20">
        <f t="shared" si="630"/>
        <v>13</v>
      </c>
      <c r="K4060" s="5" t="str">
        <f t="shared" si="628"/>
        <v>ja</v>
      </c>
      <c r="L4060" s="5" t="s">
        <v>91</v>
      </c>
      <c r="M4060" s="6" t="s">
        <v>74</v>
      </c>
      <c r="N4060" s="5">
        <v>55</v>
      </c>
      <c r="O4060" s="2" t="s">
        <v>5139</v>
      </c>
      <c r="P4060" s="127" t="s">
        <v>3460</v>
      </c>
      <c r="R4060" s="6" t="s">
        <v>77</v>
      </c>
      <c r="T4060" s="6" t="s">
        <v>299</v>
      </c>
      <c r="U4060" s="2" t="s">
        <v>115</v>
      </c>
      <c r="V4060" s="5" t="s">
        <v>80</v>
      </c>
      <c r="X4060" s="2">
        <v>348</v>
      </c>
      <c r="Y4060" s="2" t="s">
        <v>81</v>
      </c>
      <c r="Z4060" s="2" t="s">
        <v>84</v>
      </c>
      <c r="AA4060" s="2">
        <v>348</v>
      </c>
      <c r="AB4060" s="2" t="s">
        <v>81</v>
      </c>
      <c r="AC4060" s="2" t="s">
        <v>84</v>
      </c>
      <c r="AD4060" s="2">
        <v>348</v>
      </c>
      <c r="AE4060" s="2" t="s">
        <v>81</v>
      </c>
      <c r="AF4060" s="2" t="s">
        <v>84</v>
      </c>
      <c r="BE4060" s="23" t="str">
        <f t="shared" si="633"/>
        <v>EMF nein</v>
      </c>
      <c r="BF4060" s="23" t="str">
        <f t="shared" si="631"/>
        <v/>
      </c>
      <c r="BG4060" s="23" t="str">
        <f t="shared" si="632"/>
        <v/>
      </c>
      <c r="BH4060" s="23">
        <f t="shared" si="634"/>
        <v>0</v>
      </c>
      <c r="BO4060" s="2" t="s">
        <v>16141</v>
      </c>
      <c r="BP4060" s="3">
        <v>1</v>
      </c>
      <c r="BQ4060" s="2" t="s">
        <v>16145</v>
      </c>
    </row>
    <row r="4061" spans="1:73" ht="16.149999999999999" customHeight="1" x14ac:dyDescent="0.25">
      <c r="A4061" s="74">
        <v>4062</v>
      </c>
      <c r="B4061" s="74" t="s">
        <v>211</v>
      </c>
      <c r="C4061" s="157" t="s">
        <v>820</v>
      </c>
      <c r="D4061" s="1" t="s">
        <v>348</v>
      </c>
      <c r="E4061" s="74" t="s">
        <v>16143</v>
      </c>
      <c r="F4061" s="72">
        <v>43721</v>
      </c>
      <c r="G4061" s="179">
        <f t="shared" si="627"/>
        <v>9</v>
      </c>
      <c r="H4061" s="179">
        <f t="shared" si="629"/>
        <v>2019</v>
      </c>
      <c r="I4061" s="180">
        <v>0.3125</v>
      </c>
      <c r="J4061" s="181">
        <f t="shared" si="630"/>
        <v>7</v>
      </c>
      <c r="K4061" s="71" t="str">
        <f t="shared" si="628"/>
        <v>ja</v>
      </c>
      <c r="L4061" s="71" t="s">
        <v>91</v>
      </c>
      <c r="M4061" s="7" t="s">
        <v>115</v>
      </c>
      <c r="N4061" s="71">
        <v>13</v>
      </c>
      <c r="O4061" s="1" t="s">
        <v>5139</v>
      </c>
      <c r="P4061" s="145" t="s">
        <v>1027</v>
      </c>
      <c r="Q4061" s="7"/>
      <c r="R4061" s="7" t="s">
        <v>77</v>
      </c>
      <c r="S4061" s="1"/>
      <c r="T4061" s="7" t="s">
        <v>80</v>
      </c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82" t="str">
        <f t="shared" si="633"/>
        <v>EMF nein</v>
      </c>
      <c r="BF4061" s="182" t="str">
        <f t="shared" si="631"/>
        <v/>
      </c>
      <c r="BG4061" s="182" t="str">
        <f t="shared" si="632"/>
        <v/>
      </c>
      <c r="BH4061" s="182">
        <f t="shared" si="634"/>
        <v>0</v>
      </c>
      <c r="BI4061" s="1"/>
      <c r="BJ4061" s="1"/>
      <c r="BK4061" s="1"/>
      <c r="BL4061" s="1"/>
      <c r="BM4061" s="1"/>
      <c r="BN4061" s="1"/>
      <c r="BO4061" s="1" t="s">
        <v>16144</v>
      </c>
      <c r="BP4061" s="179">
        <v>1</v>
      </c>
      <c r="BQ4061" s="2" t="s">
        <v>16150</v>
      </c>
      <c r="BR4061" s="1"/>
    </row>
    <row r="4062" spans="1:73" ht="16.149999999999999" customHeight="1" x14ac:dyDescent="0.25">
      <c r="A4062" s="16">
        <v>4063</v>
      </c>
      <c r="B4062" s="17" t="s">
        <v>211</v>
      </c>
      <c r="C4062" s="17" t="s">
        <v>670</v>
      </c>
      <c r="D4062" s="17" t="s">
        <v>192</v>
      </c>
      <c r="E4062" s="17" t="s">
        <v>16146</v>
      </c>
      <c r="F4062" s="67">
        <v>43709</v>
      </c>
      <c r="G4062" s="3">
        <f t="shared" si="627"/>
        <v>9</v>
      </c>
      <c r="H4062" s="3">
        <f t="shared" si="629"/>
        <v>2019</v>
      </c>
      <c r="I4062" s="92">
        <v>0.47916666666666702</v>
      </c>
      <c r="J4062" s="20">
        <f t="shared" si="630"/>
        <v>11</v>
      </c>
      <c r="K4062" s="5" t="str">
        <f t="shared" si="628"/>
        <v>ja</v>
      </c>
      <c r="L4062" s="5" t="s">
        <v>73</v>
      </c>
      <c r="M4062" s="6" t="s">
        <v>74</v>
      </c>
      <c r="O4062" s="2" t="s">
        <v>5139</v>
      </c>
      <c r="P4062" s="127" t="s">
        <v>16147</v>
      </c>
      <c r="R4062" s="6" t="s">
        <v>77</v>
      </c>
      <c r="T4062" s="6" t="s">
        <v>80</v>
      </c>
      <c r="W4062" s="2" t="s">
        <v>16148</v>
      </c>
      <c r="BE4062" s="23" t="str">
        <f t="shared" si="633"/>
        <v>EMF nein</v>
      </c>
      <c r="BF4062" s="23" t="str">
        <f t="shared" si="631"/>
        <v/>
      </c>
      <c r="BG4062" s="23" t="str">
        <f t="shared" si="632"/>
        <v/>
      </c>
      <c r="BH4062" s="23">
        <f t="shared" si="634"/>
        <v>0</v>
      </c>
      <c r="BO4062" s="2" t="s">
        <v>16149</v>
      </c>
      <c r="BP4062" s="3">
        <v>1</v>
      </c>
      <c r="BQ4062" s="2" t="s">
        <v>16154</v>
      </c>
    </row>
    <row r="4063" spans="1:73" ht="16.149999999999999" customHeight="1" x14ac:dyDescent="0.25">
      <c r="A4063" s="93">
        <v>4064</v>
      </c>
      <c r="B4063" s="2" t="s">
        <v>211</v>
      </c>
      <c r="C4063" s="116" t="s">
        <v>4928</v>
      </c>
      <c r="D4063" s="2" t="s">
        <v>348</v>
      </c>
      <c r="E4063" s="2" t="s">
        <v>4689</v>
      </c>
      <c r="F4063" s="67">
        <v>43721</v>
      </c>
      <c r="G4063" s="3">
        <f t="shared" si="627"/>
        <v>9</v>
      </c>
      <c r="H4063" s="3">
        <f t="shared" si="629"/>
        <v>2019</v>
      </c>
      <c r="I4063" s="92">
        <v>0.48958333333333298</v>
      </c>
      <c r="J4063" s="20">
        <f t="shared" si="630"/>
        <v>11</v>
      </c>
      <c r="K4063" s="5" t="str">
        <f t="shared" si="628"/>
        <v>ja</v>
      </c>
      <c r="L4063" s="5" t="s">
        <v>91</v>
      </c>
      <c r="M4063" s="6" t="s">
        <v>115</v>
      </c>
      <c r="N4063" s="5">
        <v>15</v>
      </c>
      <c r="O4063" s="2" t="s">
        <v>5139</v>
      </c>
      <c r="P4063" s="127" t="s">
        <v>16151</v>
      </c>
      <c r="R4063" s="6" t="s">
        <v>77</v>
      </c>
      <c r="T4063" s="6" t="s">
        <v>80</v>
      </c>
      <c r="U4063" s="2" t="s">
        <v>16152</v>
      </c>
      <c r="X4063" s="2">
        <v>953</v>
      </c>
      <c r="Y4063" s="2" t="s">
        <v>81</v>
      </c>
      <c r="Z4063" s="2" t="s">
        <v>82</v>
      </c>
      <c r="AD4063" s="2">
        <v>953</v>
      </c>
      <c r="AE4063" s="2" t="s">
        <v>81</v>
      </c>
      <c r="AF4063" s="2" t="s">
        <v>82</v>
      </c>
      <c r="AG4063" s="2">
        <v>953</v>
      </c>
      <c r="AH4063" s="2" t="s">
        <v>94</v>
      </c>
      <c r="AI4063" s="2" t="s">
        <v>82</v>
      </c>
      <c r="AJ4063" s="2">
        <v>1000</v>
      </c>
      <c r="AK4063" s="2" t="s">
        <v>83</v>
      </c>
      <c r="AL4063" s="2" t="s">
        <v>84</v>
      </c>
      <c r="AP4063" s="2">
        <v>1000</v>
      </c>
      <c r="AQ4063" s="2" t="s">
        <v>83</v>
      </c>
      <c r="AR4063" s="2" t="s">
        <v>84</v>
      </c>
      <c r="AV4063" s="2">
        <v>570</v>
      </c>
      <c r="BE4063" s="23" t="str">
        <f t="shared" si="633"/>
        <v>EMF nein</v>
      </c>
      <c r="BF4063" s="23" t="str">
        <f t="shared" si="631"/>
        <v/>
      </c>
      <c r="BG4063" s="23" t="str">
        <f t="shared" si="632"/>
        <v/>
      </c>
      <c r="BH4063" s="23">
        <f t="shared" si="634"/>
        <v>0</v>
      </c>
      <c r="BO4063" s="2" t="s">
        <v>16153</v>
      </c>
      <c r="BP4063" s="3">
        <v>1</v>
      </c>
      <c r="BQ4063" s="2" t="s">
        <v>16157</v>
      </c>
    </row>
    <row r="4064" spans="1:73" ht="16.149999999999999" customHeight="1" x14ac:dyDescent="0.25">
      <c r="A4064" s="93">
        <v>4065</v>
      </c>
      <c r="B4064" s="2" t="s">
        <v>211</v>
      </c>
      <c r="C4064" s="2" t="s">
        <v>1546</v>
      </c>
      <c r="D4064" s="2" t="s">
        <v>151</v>
      </c>
      <c r="E4064" s="2" t="s">
        <v>14604</v>
      </c>
      <c r="F4064" s="67">
        <v>43725</v>
      </c>
      <c r="G4064" s="3">
        <f t="shared" si="627"/>
        <v>9</v>
      </c>
      <c r="H4064" s="3">
        <f t="shared" si="629"/>
        <v>2019</v>
      </c>
      <c r="I4064" s="92">
        <v>0.75694444444444398</v>
      </c>
      <c r="J4064" s="20">
        <f t="shared" si="630"/>
        <v>18</v>
      </c>
      <c r="K4064" s="5" t="str">
        <f t="shared" si="628"/>
        <v>ja</v>
      </c>
      <c r="L4064" s="5" t="s">
        <v>73</v>
      </c>
      <c r="M4064" s="6" t="s">
        <v>74</v>
      </c>
      <c r="N4064" s="5">
        <v>49</v>
      </c>
      <c r="O4064" s="2" t="s">
        <v>126</v>
      </c>
      <c r="P4064" s="127" t="s">
        <v>16155</v>
      </c>
      <c r="R4064" s="6" t="s">
        <v>77</v>
      </c>
      <c r="S4064" s="2" t="s">
        <v>109</v>
      </c>
      <c r="T4064" s="6" t="s">
        <v>202</v>
      </c>
      <c r="U4064" s="2" t="s">
        <v>11554</v>
      </c>
      <c r="V4064" s="5" t="s">
        <v>80</v>
      </c>
      <c r="X4064" s="2">
        <v>992</v>
      </c>
      <c r="Y4064" s="2" t="s">
        <v>83</v>
      </c>
      <c r="Z4064" s="2" t="s">
        <v>84</v>
      </c>
      <c r="AA4064" s="2">
        <v>992</v>
      </c>
      <c r="AB4064" s="2" t="s">
        <v>83</v>
      </c>
      <c r="AC4064" s="2" t="s">
        <v>84</v>
      </c>
      <c r="AD4064" s="2">
        <v>992</v>
      </c>
      <c r="AE4064" s="2" t="s">
        <v>83</v>
      </c>
      <c r="AF4064" s="2" t="s">
        <v>84</v>
      </c>
      <c r="AJ4064" s="2">
        <v>992</v>
      </c>
      <c r="AK4064" s="2" t="s">
        <v>83</v>
      </c>
      <c r="AL4064" s="2" t="s">
        <v>84</v>
      </c>
      <c r="AM4064" s="2">
        <v>992</v>
      </c>
      <c r="AN4064" s="2" t="s">
        <v>83</v>
      </c>
      <c r="AO4064" s="2" t="s">
        <v>84</v>
      </c>
      <c r="AP4064" s="2">
        <v>992</v>
      </c>
      <c r="AQ4064" s="2" t="s">
        <v>83</v>
      </c>
      <c r="AR4064" s="2" t="s">
        <v>84</v>
      </c>
      <c r="BE4064" s="23" t="str">
        <f t="shared" si="633"/>
        <v>EMF ja</v>
      </c>
      <c r="BF4064" s="23">
        <f t="shared" si="631"/>
        <v>225</v>
      </c>
      <c r="BG4064" s="23" t="str">
        <f t="shared" si="632"/>
        <v>100-499m</v>
      </c>
      <c r="BH4064" s="23">
        <f t="shared" si="634"/>
        <v>2</v>
      </c>
      <c r="BI4064" s="2" t="s">
        <v>162</v>
      </c>
      <c r="BJ4064" s="2">
        <v>225</v>
      </c>
      <c r="BK4064" s="2" t="s">
        <v>162</v>
      </c>
      <c r="BL4064" s="2">
        <v>280</v>
      </c>
      <c r="BO4064" s="2" t="s">
        <v>16156</v>
      </c>
      <c r="BP4064" s="3">
        <v>1</v>
      </c>
      <c r="BQ4064" s="2" t="s">
        <v>16162</v>
      </c>
    </row>
    <row r="4065" spans="1:70" ht="16.149999999999999" customHeight="1" x14ac:dyDescent="0.25">
      <c r="A4065" s="93">
        <v>4066</v>
      </c>
      <c r="B4065" s="2" t="s">
        <v>211</v>
      </c>
      <c r="C4065" s="124" t="s">
        <v>16158</v>
      </c>
      <c r="D4065" s="2" t="s">
        <v>89</v>
      </c>
      <c r="E4065" s="2" t="s">
        <v>16159</v>
      </c>
      <c r="F4065" s="67">
        <v>43726</v>
      </c>
      <c r="G4065" s="3">
        <f t="shared" si="627"/>
        <v>9</v>
      </c>
      <c r="H4065" s="3">
        <f t="shared" si="629"/>
        <v>2019</v>
      </c>
      <c r="I4065" s="92">
        <v>0.375</v>
      </c>
      <c r="J4065" s="20">
        <f t="shared" si="630"/>
        <v>9</v>
      </c>
      <c r="K4065" s="5" t="str">
        <f t="shared" si="628"/>
        <v>ja</v>
      </c>
      <c r="L4065" s="5" t="s">
        <v>73</v>
      </c>
      <c r="M4065" s="6" t="s">
        <v>10494</v>
      </c>
      <c r="N4065" s="5">
        <v>47</v>
      </c>
      <c r="O4065" s="2" t="s">
        <v>126</v>
      </c>
      <c r="P4065" s="127" t="s">
        <v>16160</v>
      </c>
      <c r="R4065" s="6" t="s">
        <v>77</v>
      </c>
      <c r="S4065" s="127" t="s">
        <v>14408</v>
      </c>
      <c r="T4065" s="6" t="s">
        <v>80</v>
      </c>
      <c r="BE4065" s="23" t="str">
        <f t="shared" si="633"/>
        <v>EMF ja</v>
      </c>
      <c r="BF4065" s="23">
        <f t="shared" si="631"/>
        <v>780</v>
      </c>
      <c r="BG4065" s="23" t="str">
        <f t="shared" si="632"/>
        <v>500+m</v>
      </c>
      <c r="BH4065" s="23">
        <f t="shared" si="634"/>
        <v>2</v>
      </c>
      <c r="BI4065" s="2" t="s">
        <v>109</v>
      </c>
      <c r="BM4065" s="2" t="s">
        <v>162</v>
      </c>
      <c r="BN4065" s="2">
        <v>780</v>
      </c>
      <c r="BO4065" s="2" t="s">
        <v>16161</v>
      </c>
      <c r="BP4065" s="3">
        <v>1</v>
      </c>
      <c r="BQ4065" s="2" t="s">
        <v>16166</v>
      </c>
    </row>
    <row r="4066" spans="1:70" ht="16.149999999999999" customHeight="1" x14ac:dyDescent="0.25">
      <c r="A4066" s="1">
        <v>4067</v>
      </c>
      <c r="B4066" s="2" t="s">
        <v>211</v>
      </c>
      <c r="C4066" s="2" t="s">
        <v>4820</v>
      </c>
      <c r="D4066" s="2" t="s">
        <v>104</v>
      </c>
      <c r="E4066" s="2" t="s">
        <v>16163</v>
      </c>
      <c r="F4066" s="67">
        <v>43724</v>
      </c>
      <c r="G4066" s="3">
        <f t="shared" si="627"/>
        <v>9</v>
      </c>
      <c r="H4066" s="3">
        <f t="shared" si="629"/>
        <v>2019</v>
      </c>
      <c r="I4066" s="92">
        <v>0.60416666666666696</v>
      </c>
      <c r="J4066" s="20">
        <f t="shared" si="630"/>
        <v>14</v>
      </c>
      <c r="K4066" s="5" t="str">
        <f t="shared" si="628"/>
        <v>ja</v>
      </c>
      <c r="L4066" s="5" t="s">
        <v>91</v>
      </c>
      <c r="M4066" s="6" t="s">
        <v>100</v>
      </c>
      <c r="O4066" s="2" t="s">
        <v>126</v>
      </c>
      <c r="P4066" s="127" t="s">
        <v>16164</v>
      </c>
      <c r="R4066" s="6" t="s">
        <v>77</v>
      </c>
      <c r="T4066" s="6" t="s">
        <v>80</v>
      </c>
      <c r="X4066" s="2">
        <v>4400</v>
      </c>
      <c r="Y4066" s="2" t="s">
        <v>83</v>
      </c>
      <c r="Z4066" s="2" t="s">
        <v>84</v>
      </c>
      <c r="AA4066" s="2">
        <v>4400</v>
      </c>
      <c r="AB4066" s="2" t="s">
        <v>81</v>
      </c>
      <c r="AC4066" s="2" t="s">
        <v>84</v>
      </c>
      <c r="AD4066" s="2">
        <v>4400</v>
      </c>
      <c r="AE4066" s="2" t="s">
        <v>83</v>
      </c>
      <c r="AF4066" s="2" t="s">
        <v>84</v>
      </c>
      <c r="AJ4066" s="2">
        <v>4400</v>
      </c>
      <c r="AK4066" s="2" t="s">
        <v>83</v>
      </c>
      <c r="AL4066" s="2" t="s">
        <v>84</v>
      </c>
      <c r="AM4066" s="2">
        <v>4400</v>
      </c>
      <c r="AN4066" s="2" t="s">
        <v>81</v>
      </c>
      <c r="AO4066" s="2" t="s">
        <v>84</v>
      </c>
      <c r="AP4066" s="2">
        <v>4400</v>
      </c>
      <c r="AQ4066" s="2" t="s">
        <v>83</v>
      </c>
      <c r="AR4066" s="2" t="s">
        <v>84</v>
      </c>
      <c r="AV4066" s="2">
        <v>4400</v>
      </c>
      <c r="AW4066" s="2" t="s">
        <v>83</v>
      </c>
      <c r="AX4066" s="2" t="s">
        <v>84</v>
      </c>
      <c r="AY4066" s="2">
        <v>4400</v>
      </c>
      <c r="AZ4066" s="2" t="s">
        <v>81</v>
      </c>
      <c r="BA4066" s="2" t="s">
        <v>84</v>
      </c>
      <c r="BB4066" s="2">
        <v>4400</v>
      </c>
      <c r="BC4066" s="2" t="s">
        <v>83</v>
      </c>
      <c r="BD4066" s="2" t="s">
        <v>84</v>
      </c>
      <c r="BE4066" s="23" t="str">
        <f t="shared" si="633"/>
        <v>EMF nein</v>
      </c>
      <c r="BF4066" s="23" t="str">
        <f t="shared" si="631"/>
        <v/>
      </c>
      <c r="BG4066" s="23" t="str">
        <f t="shared" si="632"/>
        <v/>
      </c>
      <c r="BH4066" s="23">
        <f t="shared" si="634"/>
        <v>0</v>
      </c>
      <c r="BO4066" s="2" t="s">
        <v>16165</v>
      </c>
      <c r="BP4066" s="3">
        <v>1</v>
      </c>
      <c r="BQ4066" s="392"/>
      <c r="BR4066" s="2" t="s">
        <v>22177</v>
      </c>
    </row>
    <row r="4067" spans="1:70" ht="16.149999999999999" customHeight="1" x14ac:dyDescent="0.25">
      <c r="A4067" s="93">
        <v>4068</v>
      </c>
      <c r="B4067" s="2" t="s">
        <v>211</v>
      </c>
      <c r="C4067" s="2" t="s">
        <v>16167</v>
      </c>
      <c r="D4067" s="2" t="s">
        <v>104</v>
      </c>
      <c r="E4067" s="2" t="s">
        <v>16168</v>
      </c>
      <c r="F4067" s="67">
        <v>43722</v>
      </c>
      <c r="G4067" s="3">
        <f t="shared" si="627"/>
        <v>9</v>
      </c>
      <c r="H4067" s="3">
        <f t="shared" si="629"/>
        <v>2019</v>
      </c>
      <c r="I4067" s="92">
        <v>0.60416666666666696</v>
      </c>
      <c r="J4067" s="20">
        <f t="shared" si="630"/>
        <v>14</v>
      </c>
      <c r="K4067" s="5" t="str">
        <f t="shared" si="628"/>
        <v>ja</v>
      </c>
      <c r="L4067" s="5" t="s">
        <v>91</v>
      </c>
      <c r="M4067" s="6" t="s">
        <v>100</v>
      </c>
      <c r="N4067" s="5">
        <v>19</v>
      </c>
      <c r="O4067" s="2" t="s">
        <v>126</v>
      </c>
      <c r="P4067" s="127" t="s">
        <v>16169</v>
      </c>
      <c r="R4067" s="6" t="s">
        <v>77</v>
      </c>
      <c r="T4067" s="6" t="s">
        <v>80</v>
      </c>
      <c r="X4067" s="2">
        <v>950</v>
      </c>
      <c r="Y4067" s="2" t="s">
        <v>81</v>
      </c>
      <c r="Z4067" s="2" t="s">
        <v>84</v>
      </c>
      <c r="AA4067" s="2">
        <v>950</v>
      </c>
      <c r="AB4067" s="2" t="s">
        <v>81</v>
      </c>
      <c r="AC4067" s="2" t="s">
        <v>84</v>
      </c>
      <c r="AD4067" s="2">
        <v>950</v>
      </c>
      <c r="AE4067" s="2" t="s">
        <v>81</v>
      </c>
      <c r="AF4067" s="2" t="s">
        <v>84</v>
      </c>
      <c r="AJ4067" s="2">
        <v>950</v>
      </c>
      <c r="AK4067" s="2" t="s">
        <v>81</v>
      </c>
      <c r="AL4067" s="2" t="s">
        <v>84</v>
      </c>
      <c r="AM4067" s="2">
        <v>950</v>
      </c>
      <c r="AN4067" s="2" t="s">
        <v>81</v>
      </c>
      <c r="AO4067" s="2" t="s">
        <v>84</v>
      </c>
      <c r="AP4067" s="2">
        <v>950</v>
      </c>
      <c r="AQ4067" s="2" t="s">
        <v>81</v>
      </c>
      <c r="AR4067" s="2" t="s">
        <v>84</v>
      </c>
      <c r="AV4067" s="2">
        <v>950</v>
      </c>
      <c r="AW4067" s="2" t="s">
        <v>81</v>
      </c>
      <c r="AX4067" s="2" t="s">
        <v>84</v>
      </c>
      <c r="AY4067" s="2">
        <v>950</v>
      </c>
      <c r="AZ4067" s="2" t="s">
        <v>81</v>
      </c>
      <c r="BA4067" s="2" t="s">
        <v>84</v>
      </c>
      <c r="BB4067" s="2">
        <v>950</v>
      </c>
      <c r="BC4067" s="2" t="s">
        <v>81</v>
      </c>
      <c r="BD4067" s="2" t="s">
        <v>84</v>
      </c>
      <c r="BE4067" s="23" t="str">
        <f t="shared" si="633"/>
        <v>EMF nein</v>
      </c>
      <c r="BF4067" s="23" t="str">
        <f t="shared" si="631"/>
        <v/>
      </c>
      <c r="BG4067" s="23" t="str">
        <f t="shared" si="632"/>
        <v/>
      </c>
      <c r="BH4067" s="23">
        <f t="shared" si="634"/>
        <v>0</v>
      </c>
      <c r="BO4067" s="2" t="s">
        <v>16170</v>
      </c>
      <c r="BP4067" s="3">
        <v>1</v>
      </c>
      <c r="BQ4067" s="2" t="s">
        <v>16171</v>
      </c>
    </row>
    <row r="4068" spans="1:70" ht="16.149999999999999" customHeight="1" x14ac:dyDescent="0.25">
      <c r="A4068" s="93">
        <v>4069</v>
      </c>
      <c r="B4068" s="17" t="s">
        <v>69</v>
      </c>
      <c r="C4068" s="422" t="s">
        <v>16172</v>
      </c>
      <c r="D4068" s="2" t="s">
        <v>137</v>
      </c>
      <c r="E4068" s="2" t="s">
        <v>16173</v>
      </c>
      <c r="F4068" s="67">
        <v>43688</v>
      </c>
      <c r="G4068" s="3">
        <f t="shared" si="627"/>
        <v>8</v>
      </c>
      <c r="H4068" s="3">
        <f t="shared" si="629"/>
        <v>2019</v>
      </c>
      <c r="J4068" s="20" t="str">
        <f t="shared" si="630"/>
        <v/>
      </c>
      <c r="K4068" s="5" t="str">
        <f t="shared" si="628"/>
        <v>ja</v>
      </c>
      <c r="L4068" s="5" t="s">
        <v>91</v>
      </c>
      <c r="M4068" s="6" t="s">
        <v>115</v>
      </c>
      <c r="N4068" s="5">
        <v>59</v>
      </c>
      <c r="O4068" s="2" t="s">
        <v>5139</v>
      </c>
      <c r="P4068" s="127" t="s">
        <v>1027</v>
      </c>
      <c r="R4068" s="6" t="s">
        <v>77</v>
      </c>
      <c r="S4068" s="2" t="s">
        <v>14762</v>
      </c>
      <c r="T4068" s="6" t="s">
        <v>202</v>
      </c>
      <c r="BE4068" s="23" t="str">
        <f t="shared" si="633"/>
        <v>EMF nein</v>
      </c>
      <c r="BF4068" s="23" t="str">
        <f t="shared" si="631"/>
        <v/>
      </c>
      <c r="BG4068" s="23" t="str">
        <f t="shared" si="632"/>
        <v/>
      </c>
      <c r="BH4068" s="23">
        <f t="shared" si="634"/>
        <v>0</v>
      </c>
      <c r="BO4068" s="2" t="s">
        <v>16174</v>
      </c>
      <c r="BP4068" s="3">
        <v>1</v>
      </c>
      <c r="BQ4068" s="2" t="s">
        <v>16175</v>
      </c>
    </row>
    <row r="4069" spans="1:70" ht="16.149999999999999" customHeight="1" x14ac:dyDescent="0.25">
      <c r="A4069" s="93">
        <v>4070</v>
      </c>
      <c r="B4069" s="2" t="s">
        <v>211</v>
      </c>
      <c r="C4069" s="2" t="s">
        <v>540</v>
      </c>
      <c r="D4069" s="2" t="s">
        <v>124</v>
      </c>
      <c r="E4069" s="2" t="s">
        <v>9353</v>
      </c>
      <c r="F4069" s="67">
        <v>43727</v>
      </c>
      <c r="G4069" s="3">
        <f t="shared" si="627"/>
        <v>9</v>
      </c>
      <c r="H4069" s="3">
        <f t="shared" si="629"/>
        <v>2019</v>
      </c>
      <c r="I4069" s="92">
        <v>0.72916666666666696</v>
      </c>
      <c r="J4069" s="20">
        <f t="shared" si="630"/>
        <v>17</v>
      </c>
      <c r="K4069" s="5" t="str">
        <f t="shared" si="628"/>
        <v>ja</v>
      </c>
      <c r="L4069" s="5" t="s">
        <v>91</v>
      </c>
      <c r="M4069" s="6" t="s">
        <v>74</v>
      </c>
      <c r="N4069" s="5">
        <v>31</v>
      </c>
      <c r="O4069" s="6" t="s">
        <v>101</v>
      </c>
      <c r="P4069" s="127" t="s">
        <v>16176</v>
      </c>
      <c r="R4069" s="6" t="s">
        <v>77</v>
      </c>
      <c r="T4069" s="6" t="s">
        <v>80</v>
      </c>
      <c r="U4069" s="2" t="s">
        <v>74</v>
      </c>
      <c r="X4069" s="2">
        <v>10</v>
      </c>
      <c r="Y4069" s="2" t="s">
        <v>94</v>
      </c>
      <c r="Z4069" s="2" t="s">
        <v>84</v>
      </c>
      <c r="AA4069" s="2">
        <v>10</v>
      </c>
      <c r="AB4069" s="2" t="s">
        <v>94</v>
      </c>
      <c r="AC4069" s="2" t="s">
        <v>13263</v>
      </c>
      <c r="AD4069" s="2">
        <v>10</v>
      </c>
      <c r="AE4069" s="2" t="s">
        <v>94</v>
      </c>
      <c r="AF4069" s="2" t="s">
        <v>84</v>
      </c>
      <c r="AJ4069" s="1">
        <v>39</v>
      </c>
      <c r="AK4069" s="1" t="s">
        <v>81</v>
      </c>
      <c r="AL4069" s="1" t="s">
        <v>82</v>
      </c>
      <c r="AM4069" s="1">
        <v>39</v>
      </c>
      <c r="AN4069" s="1" t="s">
        <v>81</v>
      </c>
      <c r="AO4069" s="1" t="s">
        <v>82</v>
      </c>
      <c r="AP4069" s="1">
        <v>39</v>
      </c>
      <c r="AQ4069" s="1" t="s">
        <v>83</v>
      </c>
      <c r="AR4069" s="1" t="s">
        <v>82</v>
      </c>
      <c r="AV4069" s="1">
        <v>39</v>
      </c>
      <c r="AW4069" s="1" t="s">
        <v>81</v>
      </c>
      <c r="AX4069" s="1" t="s">
        <v>82</v>
      </c>
      <c r="AY4069" s="1">
        <v>39</v>
      </c>
      <c r="AZ4069" s="1" t="s">
        <v>81</v>
      </c>
      <c r="BA4069" s="1" t="s">
        <v>82</v>
      </c>
      <c r="BB4069" s="1">
        <v>39</v>
      </c>
      <c r="BC4069" s="1" t="s">
        <v>83</v>
      </c>
      <c r="BD4069" s="1" t="s">
        <v>82</v>
      </c>
      <c r="BE4069" s="23" t="str">
        <f t="shared" si="633"/>
        <v>EMF ja</v>
      </c>
      <c r="BF4069" s="23">
        <f t="shared" si="631"/>
        <v>5</v>
      </c>
      <c r="BG4069" s="23" t="str">
        <f t="shared" si="632"/>
        <v>&lt;100m</v>
      </c>
      <c r="BH4069" s="23">
        <f t="shared" si="634"/>
        <v>1</v>
      </c>
      <c r="BM4069" s="2" t="s">
        <v>162</v>
      </c>
      <c r="BN4069" s="2">
        <v>5</v>
      </c>
      <c r="BO4069" s="2" t="s">
        <v>16177</v>
      </c>
      <c r="BP4069" s="3">
        <v>1</v>
      </c>
      <c r="BQ4069" s="2" t="s">
        <v>16178</v>
      </c>
    </row>
    <row r="4070" spans="1:70" ht="16.149999999999999" customHeight="1" x14ac:dyDescent="0.25">
      <c r="A4070" s="1">
        <v>4071</v>
      </c>
      <c r="B4070" s="2" t="s">
        <v>211</v>
      </c>
      <c r="C4070" s="2" t="s">
        <v>16179</v>
      </c>
      <c r="D4070" s="2" t="s">
        <v>104</v>
      </c>
      <c r="E4070" s="2" t="s">
        <v>16180</v>
      </c>
      <c r="F4070" s="67">
        <v>43728</v>
      </c>
      <c r="G4070" s="3">
        <f t="shared" si="627"/>
        <v>9</v>
      </c>
      <c r="H4070" s="3">
        <f t="shared" si="629"/>
        <v>2019</v>
      </c>
      <c r="I4070" s="92">
        <v>0.60416666666666696</v>
      </c>
      <c r="J4070" s="20">
        <f t="shared" si="630"/>
        <v>14</v>
      </c>
      <c r="K4070" s="5" t="str">
        <f t="shared" si="628"/>
        <v>ja</v>
      </c>
      <c r="L4070" s="5" t="s">
        <v>91</v>
      </c>
      <c r="M4070" s="6" t="s">
        <v>100</v>
      </c>
      <c r="O4070" s="2" t="s">
        <v>126</v>
      </c>
      <c r="P4070" s="127" t="s">
        <v>22334</v>
      </c>
      <c r="R4070" s="6" t="s">
        <v>77</v>
      </c>
      <c r="T4070" s="6" t="s">
        <v>80</v>
      </c>
      <c r="X4070" s="2">
        <v>695</v>
      </c>
      <c r="Y4070" s="2" t="s">
        <v>83</v>
      </c>
      <c r="Z4070" s="2" t="s">
        <v>84</v>
      </c>
      <c r="AB4070" s="2" t="s">
        <v>109</v>
      </c>
      <c r="AC4070" s="2" t="s">
        <v>109</v>
      </c>
      <c r="AD4070" s="2" t="s">
        <v>109</v>
      </c>
      <c r="AE4070" s="2" t="s">
        <v>109</v>
      </c>
      <c r="AF4070" s="2" t="s">
        <v>109</v>
      </c>
      <c r="AJ4070" s="2" t="s">
        <v>109</v>
      </c>
      <c r="AK4070" s="2" t="s">
        <v>109</v>
      </c>
      <c r="AL4070" s="2" t="s">
        <v>109</v>
      </c>
      <c r="AP4070" s="2" t="s">
        <v>109</v>
      </c>
      <c r="AQ4070" s="2" t="s">
        <v>109</v>
      </c>
      <c r="AR4070" s="2" t="s">
        <v>109</v>
      </c>
      <c r="BE4070" s="23" t="str">
        <f t="shared" si="633"/>
        <v>EMF nein</v>
      </c>
      <c r="BF4070" s="23" t="str">
        <f t="shared" si="631"/>
        <v/>
      </c>
      <c r="BG4070" s="23" t="str">
        <f t="shared" si="632"/>
        <v/>
      </c>
      <c r="BH4070" s="23">
        <f t="shared" si="634"/>
        <v>0</v>
      </c>
      <c r="BO4070" s="2" t="s">
        <v>16181</v>
      </c>
      <c r="BP4070" s="3">
        <v>1</v>
      </c>
      <c r="BQ4070" s="2" t="s">
        <v>16182</v>
      </c>
    </row>
    <row r="4071" spans="1:70" ht="16.149999999999999" customHeight="1" x14ac:dyDescent="0.25">
      <c r="A4071" s="1">
        <v>4072</v>
      </c>
      <c r="B4071" s="2" t="s">
        <v>211</v>
      </c>
      <c r="C4071" s="2" t="s">
        <v>13387</v>
      </c>
      <c r="D4071" s="2" t="s">
        <v>151</v>
      </c>
      <c r="E4071" s="2" t="s">
        <v>1278</v>
      </c>
      <c r="F4071" s="67">
        <v>43729</v>
      </c>
      <c r="G4071" s="3">
        <f t="shared" si="627"/>
        <v>9</v>
      </c>
      <c r="H4071" s="3">
        <f t="shared" si="629"/>
        <v>2019</v>
      </c>
      <c r="I4071" s="92">
        <v>0.5625</v>
      </c>
      <c r="J4071" s="20">
        <f t="shared" si="630"/>
        <v>13</v>
      </c>
      <c r="K4071" s="5" t="str">
        <f t="shared" si="628"/>
        <v>ja</v>
      </c>
      <c r="L4071" s="5" t="s">
        <v>91</v>
      </c>
      <c r="M4071" s="6" t="s">
        <v>4938</v>
      </c>
      <c r="N4071" s="5">
        <v>19</v>
      </c>
      <c r="O4071" s="2" t="s">
        <v>126</v>
      </c>
      <c r="P4071" s="127" t="s">
        <v>16183</v>
      </c>
      <c r="R4071" s="6" t="s">
        <v>77</v>
      </c>
      <c r="T4071" s="6" t="s">
        <v>202</v>
      </c>
      <c r="X4071" s="2">
        <v>565</v>
      </c>
      <c r="Y4071" s="2" t="s">
        <v>83</v>
      </c>
      <c r="Z4071" s="2" t="s">
        <v>84</v>
      </c>
      <c r="AA4071" s="2">
        <v>565</v>
      </c>
      <c r="AB4071" s="2" t="s">
        <v>83</v>
      </c>
      <c r="AC4071" s="2" t="s">
        <v>84</v>
      </c>
      <c r="AD4071" s="2">
        <v>565</v>
      </c>
      <c r="AE4071" s="2" t="s">
        <v>83</v>
      </c>
      <c r="AF4071" s="2" t="s">
        <v>84</v>
      </c>
      <c r="AJ4071" s="2">
        <v>565</v>
      </c>
      <c r="AK4071" s="2" t="s">
        <v>83</v>
      </c>
      <c r="AL4071" s="2" t="s">
        <v>84</v>
      </c>
      <c r="AM4071" s="2">
        <v>565</v>
      </c>
      <c r="AN4071" s="2" t="s">
        <v>83</v>
      </c>
      <c r="AO4071" s="2" t="s">
        <v>84</v>
      </c>
      <c r="AP4071" s="2">
        <v>565</v>
      </c>
      <c r="AQ4071" s="2" t="s">
        <v>83</v>
      </c>
      <c r="AR4071" s="2" t="s">
        <v>84</v>
      </c>
      <c r="BE4071" s="23" t="str">
        <f t="shared" si="633"/>
        <v>EMF ja</v>
      </c>
      <c r="BF4071" s="23">
        <f t="shared" si="631"/>
        <v>440</v>
      </c>
      <c r="BG4071" s="23" t="str">
        <f t="shared" si="632"/>
        <v>100-499m</v>
      </c>
      <c r="BH4071" s="23">
        <f t="shared" si="634"/>
        <v>3</v>
      </c>
      <c r="BI4071" s="2" t="s">
        <v>162</v>
      </c>
      <c r="BJ4071" s="2">
        <v>440</v>
      </c>
      <c r="BK4071" s="2" t="s">
        <v>162</v>
      </c>
      <c r="BL4071" s="2">
        <v>540</v>
      </c>
      <c r="BM4071" s="2" t="s">
        <v>162</v>
      </c>
      <c r="BN4071" s="2">
        <v>790</v>
      </c>
      <c r="BO4071" s="2" t="s">
        <v>16184</v>
      </c>
      <c r="BP4071" s="3">
        <v>1</v>
      </c>
      <c r="BQ4071" s="2" t="s">
        <v>16185</v>
      </c>
    </row>
    <row r="4072" spans="1:70" ht="16.149999999999999" customHeight="1" x14ac:dyDescent="0.25">
      <c r="A4072" s="1">
        <v>4073</v>
      </c>
      <c r="B4072" s="2" t="s">
        <v>211</v>
      </c>
      <c r="C4072" s="2" t="s">
        <v>3051</v>
      </c>
      <c r="D4072" s="2" t="s">
        <v>137</v>
      </c>
      <c r="E4072" s="2" t="s">
        <v>16186</v>
      </c>
      <c r="F4072" s="67">
        <v>43727</v>
      </c>
      <c r="G4072" s="3">
        <f t="shared" si="627"/>
        <v>9</v>
      </c>
      <c r="H4072" s="3">
        <f t="shared" si="629"/>
        <v>2019</v>
      </c>
      <c r="I4072" s="92">
        <v>0.27083333333333298</v>
      </c>
      <c r="J4072" s="20">
        <f t="shared" si="630"/>
        <v>6</v>
      </c>
      <c r="K4072" s="5" t="str">
        <f t="shared" si="628"/>
        <v>ja</v>
      </c>
      <c r="L4072" s="5" t="s">
        <v>91</v>
      </c>
      <c r="M4072" s="6" t="s">
        <v>11554</v>
      </c>
      <c r="N4072" s="5">
        <v>59</v>
      </c>
      <c r="O4072" s="2" t="s">
        <v>75</v>
      </c>
      <c r="P4072" s="127" t="s">
        <v>16187</v>
      </c>
      <c r="R4072" s="6" t="s">
        <v>10180</v>
      </c>
      <c r="S4072" s="2" t="s">
        <v>109</v>
      </c>
      <c r="T4072" s="6" t="s">
        <v>80</v>
      </c>
      <c r="U4072" s="2" t="s">
        <v>74</v>
      </c>
      <c r="V4072" s="5" t="s">
        <v>80</v>
      </c>
      <c r="X4072" s="2">
        <v>630</v>
      </c>
      <c r="Y4072" s="2" t="s">
        <v>81</v>
      </c>
      <c r="Z4072" s="2" t="s">
        <v>82</v>
      </c>
      <c r="AA4072" s="2">
        <v>630</v>
      </c>
      <c r="AB4072" s="2" t="s">
        <v>94</v>
      </c>
      <c r="AC4072" s="2" t="s">
        <v>82</v>
      </c>
      <c r="AD4072" s="2">
        <v>630</v>
      </c>
      <c r="AE4072" s="2" t="s">
        <v>81</v>
      </c>
      <c r="AF4072" s="2" t="s">
        <v>82</v>
      </c>
      <c r="AJ4072" s="2">
        <v>907</v>
      </c>
      <c r="AK4072" s="2" t="s">
        <v>81</v>
      </c>
      <c r="AL4072" s="2" t="s">
        <v>84</v>
      </c>
      <c r="AM4072" s="2">
        <v>907</v>
      </c>
      <c r="AN4072" s="2" t="s">
        <v>81</v>
      </c>
      <c r="AO4072" s="2" t="s">
        <v>84</v>
      </c>
      <c r="AP4072" s="2">
        <v>907</v>
      </c>
      <c r="AQ4072" s="2" t="s">
        <v>81</v>
      </c>
      <c r="AR4072" s="2" t="s">
        <v>84</v>
      </c>
      <c r="AV4072" s="2">
        <v>774</v>
      </c>
      <c r="AW4072" s="2" t="s">
        <v>81</v>
      </c>
      <c r="AX4072" s="2" t="s">
        <v>82</v>
      </c>
      <c r="BB4072" s="2">
        <v>774</v>
      </c>
      <c r="BC4072" s="2" t="s">
        <v>81</v>
      </c>
      <c r="BD4072" s="2" t="s">
        <v>82</v>
      </c>
      <c r="BE4072" s="23" t="str">
        <f t="shared" si="633"/>
        <v>EMF ja</v>
      </c>
      <c r="BF4072" s="23">
        <f t="shared" si="631"/>
        <v>1350</v>
      </c>
      <c r="BG4072" s="23" t="str">
        <f t="shared" si="632"/>
        <v>500+m</v>
      </c>
      <c r="BH4072" s="23">
        <f t="shared" si="634"/>
        <v>1</v>
      </c>
      <c r="BL4072" s="2" t="s">
        <v>109</v>
      </c>
      <c r="BM4072" s="2" t="s">
        <v>162</v>
      </c>
      <c r="BN4072" s="2">
        <v>1350</v>
      </c>
      <c r="BP4072" s="3">
        <v>1</v>
      </c>
      <c r="BQ4072" s="2" t="s">
        <v>16188</v>
      </c>
    </row>
    <row r="4073" spans="1:70" ht="16.149999999999999" customHeight="1" x14ac:dyDescent="0.25">
      <c r="A4073" s="1">
        <v>4074</v>
      </c>
      <c r="B4073" s="2" t="s">
        <v>87</v>
      </c>
      <c r="C4073" s="2" t="s">
        <v>456</v>
      </c>
      <c r="D4073" s="2" t="s">
        <v>371</v>
      </c>
      <c r="E4073" s="2" t="s">
        <v>16189</v>
      </c>
      <c r="F4073" s="67">
        <v>43729</v>
      </c>
      <c r="G4073" s="3">
        <f t="shared" si="627"/>
        <v>9</v>
      </c>
      <c r="H4073" s="3">
        <f t="shared" si="629"/>
        <v>2019</v>
      </c>
      <c r="I4073" s="92">
        <v>0.39236111111111099</v>
      </c>
      <c r="J4073" s="20">
        <f t="shared" si="630"/>
        <v>9</v>
      </c>
      <c r="K4073" s="5" t="str">
        <f t="shared" si="628"/>
        <v>ja</v>
      </c>
      <c r="L4073" s="5" t="s">
        <v>91</v>
      </c>
      <c r="M4073" s="6" t="s">
        <v>74</v>
      </c>
      <c r="N4073" s="5">
        <v>87</v>
      </c>
      <c r="O4073" s="2" t="s">
        <v>75</v>
      </c>
      <c r="P4073" s="127" t="s">
        <v>16190</v>
      </c>
      <c r="R4073" s="6" t="s">
        <v>77</v>
      </c>
      <c r="T4073" s="6" t="s">
        <v>202</v>
      </c>
      <c r="U4073" s="2" t="s">
        <v>74</v>
      </c>
      <c r="X4073" s="2">
        <v>675</v>
      </c>
      <c r="Y4073" s="2" t="s">
        <v>83</v>
      </c>
      <c r="Z4073" s="2" t="s">
        <v>84</v>
      </c>
      <c r="AA4073" s="2">
        <v>675</v>
      </c>
      <c r="AB4073" s="2" t="s">
        <v>81</v>
      </c>
      <c r="AC4073" s="2" t="s">
        <v>84</v>
      </c>
      <c r="AD4073" s="2">
        <v>675</v>
      </c>
      <c r="AE4073" s="2" t="s">
        <v>83</v>
      </c>
      <c r="AF4073" s="2" t="s">
        <v>84</v>
      </c>
      <c r="AJ4073" s="2">
        <v>675</v>
      </c>
      <c r="AK4073" s="2" t="s">
        <v>83</v>
      </c>
      <c r="AL4073" s="2" t="s">
        <v>84</v>
      </c>
      <c r="AM4073" s="2">
        <v>675</v>
      </c>
      <c r="AN4073" s="2" t="s">
        <v>81</v>
      </c>
      <c r="AO4073" s="2" t="s">
        <v>84</v>
      </c>
      <c r="AP4073" s="2">
        <v>675</v>
      </c>
      <c r="AQ4073" s="2" t="s">
        <v>83</v>
      </c>
      <c r="AR4073" s="2" t="s">
        <v>84</v>
      </c>
      <c r="AV4073" s="2">
        <v>804</v>
      </c>
      <c r="AW4073" s="2" t="s">
        <v>81</v>
      </c>
      <c r="AX4073" s="2" t="s">
        <v>84</v>
      </c>
      <c r="AY4073" s="2">
        <v>804</v>
      </c>
      <c r="AZ4073" s="2" t="s">
        <v>81</v>
      </c>
      <c r="BA4073" s="2" t="s">
        <v>84</v>
      </c>
      <c r="BB4073" s="2">
        <v>804</v>
      </c>
      <c r="BC4073" s="2" t="s">
        <v>81</v>
      </c>
      <c r="BD4073" s="2" t="s">
        <v>84</v>
      </c>
      <c r="BE4073" s="23" t="str">
        <f t="shared" si="633"/>
        <v>EMF ja</v>
      </c>
      <c r="BF4073" s="23">
        <f t="shared" si="631"/>
        <v>10</v>
      </c>
      <c r="BG4073" s="23" t="str">
        <f t="shared" si="632"/>
        <v>&lt;100m</v>
      </c>
      <c r="BH4073" s="23">
        <f t="shared" si="634"/>
        <v>1</v>
      </c>
      <c r="BM4073" s="2" t="s">
        <v>162</v>
      </c>
      <c r="BN4073" s="2">
        <v>10</v>
      </c>
      <c r="BO4073" s="2" t="s">
        <v>16191</v>
      </c>
      <c r="BP4073" s="3">
        <v>1</v>
      </c>
      <c r="BQ4073" s="2" t="s">
        <v>16192</v>
      </c>
    </row>
    <row r="4074" spans="1:70" ht="16.149999999999999" customHeight="1" x14ac:dyDescent="0.25">
      <c r="A4074" s="1">
        <v>4075</v>
      </c>
      <c r="B4074" s="2" t="s">
        <v>211</v>
      </c>
      <c r="C4074" s="2" t="s">
        <v>9914</v>
      </c>
      <c r="D4074" s="2" t="s">
        <v>151</v>
      </c>
      <c r="E4074" s="2" t="s">
        <v>16193</v>
      </c>
      <c r="F4074" s="67">
        <v>43729</v>
      </c>
      <c r="G4074" s="3">
        <f t="shared" si="627"/>
        <v>9</v>
      </c>
      <c r="H4074" s="3">
        <f t="shared" si="629"/>
        <v>2019</v>
      </c>
      <c r="I4074" s="92">
        <v>0.57986111111111105</v>
      </c>
      <c r="J4074" s="20">
        <f t="shared" si="630"/>
        <v>13</v>
      </c>
      <c r="K4074" s="5" t="str">
        <f t="shared" si="628"/>
        <v>ja</v>
      </c>
      <c r="L4074" s="5" t="s">
        <v>73</v>
      </c>
      <c r="M4074" s="6" t="s">
        <v>74</v>
      </c>
      <c r="N4074" s="5">
        <v>51</v>
      </c>
      <c r="O4074" s="2" t="s">
        <v>5139</v>
      </c>
      <c r="P4074" s="127" t="s">
        <v>16194</v>
      </c>
      <c r="R4074" s="6" t="s">
        <v>77</v>
      </c>
      <c r="U4074" s="2" t="s">
        <v>354</v>
      </c>
      <c r="X4074" s="2">
        <v>60</v>
      </c>
      <c r="Y4074" s="2" t="s">
        <v>81</v>
      </c>
      <c r="Z4074" s="2" t="s">
        <v>84</v>
      </c>
      <c r="AD4074" s="2">
        <v>60</v>
      </c>
      <c r="AE4074" s="2" t="s">
        <v>81</v>
      </c>
      <c r="AF4074" s="2" t="s">
        <v>16195</v>
      </c>
      <c r="AJ4074" s="2">
        <v>180</v>
      </c>
      <c r="AK4074" s="2" t="s">
        <v>81</v>
      </c>
      <c r="AL4074" s="2" t="s">
        <v>84</v>
      </c>
      <c r="AM4074" s="2">
        <v>180</v>
      </c>
      <c r="AN4074" s="2" t="s">
        <v>81</v>
      </c>
      <c r="AO4074" s="2" t="s">
        <v>84</v>
      </c>
      <c r="AP4074" s="2">
        <v>180</v>
      </c>
      <c r="AQ4074" s="2" t="s">
        <v>81</v>
      </c>
      <c r="AR4074" s="2" t="s">
        <v>84</v>
      </c>
      <c r="BB4074" s="2">
        <v>45</v>
      </c>
      <c r="BC4074" s="2" t="s">
        <v>94</v>
      </c>
      <c r="BD4074" s="2" t="s">
        <v>82</v>
      </c>
      <c r="BE4074" s="23" t="str">
        <f t="shared" si="633"/>
        <v>EMF nein</v>
      </c>
      <c r="BF4074" s="23" t="str">
        <f t="shared" si="631"/>
        <v/>
      </c>
      <c r="BG4074" s="23" t="str">
        <f t="shared" si="632"/>
        <v/>
      </c>
      <c r="BH4074" s="23">
        <f t="shared" si="634"/>
        <v>0</v>
      </c>
      <c r="BO4074" s="2" t="s">
        <v>16196</v>
      </c>
      <c r="BP4074" s="3">
        <v>1</v>
      </c>
      <c r="BQ4074" s="2" t="s">
        <v>16197</v>
      </c>
    </row>
    <row r="4075" spans="1:70" ht="16.149999999999999" customHeight="1" x14ac:dyDescent="0.25">
      <c r="A4075" s="1">
        <v>4076</v>
      </c>
      <c r="B4075" s="2" t="s">
        <v>211</v>
      </c>
      <c r="C4075" s="2" t="s">
        <v>16198</v>
      </c>
      <c r="D4075" s="2" t="s">
        <v>158</v>
      </c>
      <c r="E4075" s="2" t="s">
        <v>16199</v>
      </c>
      <c r="F4075" s="67">
        <v>43729</v>
      </c>
      <c r="G4075" s="3">
        <f t="shared" si="627"/>
        <v>9</v>
      </c>
      <c r="H4075" s="3">
        <f t="shared" si="629"/>
        <v>2019</v>
      </c>
      <c r="I4075" s="92">
        <v>0.375</v>
      </c>
      <c r="J4075" s="20">
        <f t="shared" si="630"/>
        <v>9</v>
      </c>
      <c r="K4075" s="5" t="str">
        <f t="shared" si="628"/>
        <v>ja</v>
      </c>
      <c r="L4075" s="5" t="s">
        <v>91</v>
      </c>
      <c r="M4075" s="6" t="s">
        <v>115</v>
      </c>
      <c r="O4075" s="2" t="s">
        <v>5139</v>
      </c>
      <c r="P4075" s="127" t="s">
        <v>16200</v>
      </c>
      <c r="R4075" s="6" t="s">
        <v>77</v>
      </c>
      <c r="T4075" s="6" t="s">
        <v>80</v>
      </c>
      <c r="U4075" s="2" t="s">
        <v>74</v>
      </c>
      <c r="X4075" s="2">
        <v>196</v>
      </c>
      <c r="Y4075" s="2" t="s">
        <v>81</v>
      </c>
      <c r="Z4075" s="2" t="s">
        <v>84</v>
      </c>
      <c r="AD4075" s="2">
        <v>196</v>
      </c>
      <c r="AE4075" s="2" t="s">
        <v>83</v>
      </c>
      <c r="AF4075" s="2" t="s">
        <v>84</v>
      </c>
      <c r="BE4075" s="23" t="str">
        <f t="shared" si="633"/>
        <v>EMF nein</v>
      </c>
      <c r="BF4075" s="23" t="str">
        <f t="shared" si="631"/>
        <v/>
      </c>
      <c r="BG4075" s="23" t="str">
        <f t="shared" si="632"/>
        <v/>
      </c>
      <c r="BH4075" s="23">
        <f t="shared" si="634"/>
        <v>0</v>
      </c>
      <c r="BP4075" s="3">
        <v>1</v>
      </c>
      <c r="BQ4075" s="2" t="s">
        <v>16201</v>
      </c>
    </row>
    <row r="4076" spans="1:70" ht="16.149999999999999" customHeight="1" x14ac:dyDescent="0.25">
      <c r="A4076" s="1">
        <v>4077</v>
      </c>
      <c r="B4076" s="2" t="s">
        <v>211</v>
      </c>
      <c r="C4076" s="2" t="s">
        <v>3512</v>
      </c>
      <c r="D4076" s="2" t="s">
        <v>158</v>
      </c>
      <c r="E4076" s="2" t="s">
        <v>16202</v>
      </c>
      <c r="F4076" s="67">
        <v>43729</v>
      </c>
      <c r="G4076" s="3">
        <f t="shared" si="627"/>
        <v>9</v>
      </c>
      <c r="H4076" s="3">
        <f t="shared" si="629"/>
        <v>2019</v>
      </c>
      <c r="I4076" s="92">
        <v>2.0833333333333301E-2</v>
      </c>
      <c r="J4076" s="20">
        <f t="shared" si="630"/>
        <v>0</v>
      </c>
      <c r="K4076" s="5" t="str">
        <f t="shared" si="628"/>
        <v>ja</v>
      </c>
      <c r="L4076" s="5" t="s">
        <v>91</v>
      </c>
      <c r="M4076" s="6" t="s">
        <v>115</v>
      </c>
      <c r="N4076" s="5" t="s">
        <v>109</v>
      </c>
      <c r="O4076" s="5" t="s">
        <v>5139</v>
      </c>
      <c r="P4076" s="127" t="s">
        <v>11928</v>
      </c>
      <c r="R4076" s="6" t="s">
        <v>77</v>
      </c>
      <c r="T4076" s="6" t="s">
        <v>80</v>
      </c>
      <c r="BE4076" s="23" t="str">
        <f t="shared" si="633"/>
        <v>EMF nein</v>
      </c>
      <c r="BF4076" s="23" t="str">
        <f t="shared" si="631"/>
        <v/>
      </c>
      <c r="BG4076" s="23" t="str">
        <f t="shared" si="632"/>
        <v/>
      </c>
      <c r="BH4076" s="23">
        <f t="shared" si="634"/>
        <v>0</v>
      </c>
      <c r="BO4076" s="2" t="s">
        <v>16203</v>
      </c>
      <c r="BP4076" s="3">
        <v>1</v>
      </c>
      <c r="BQ4076" s="2" t="s">
        <v>16204</v>
      </c>
    </row>
    <row r="4077" spans="1:70" ht="16.149999999999999" customHeight="1" x14ac:dyDescent="0.25">
      <c r="A4077" s="1">
        <v>4078</v>
      </c>
      <c r="B4077" s="2" t="s">
        <v>87</v>
      </c>
      <c r="C4077" s="2" t="s">
        <v>16205</v>
      </c>
      <c r="D4077" s="2" t="s">
        <v>145</v>
      </c>
      <c r="E4077" s="2" t="s">
        <v>16206</v>
      </c>
      <c r="F4077" s="67">
        <v>43728</v>
      </c>
      <c r="G4077" s="3">
        <f t="shared" si="627"/>
        <v>9</v>
      </c>
      <c r="H4077" s="3">
        <f t="shared" si="629"/>
        <v>2019</v>
      </c>
      <c r="I4077" s="92">
        <v>0.49652777777777801</v>
      </c>
      <c r="J4077" s="20">
        <f t="shared" si="630"/>
        <v>11</v>
      </c>
      <c r="K4077" s="5" t="str">
        <f t="shared" si="628"/>
        <v>ja</v>
      </c>
      <c r="L4077" s="5" t="s">
        <v>73</v>
      </c>
      <c r="M4077" s="6" t="s">
        <v>74</v>
      </c>
      <c r="N4077" s="5">
        <v>71</v>
      </c>
      <c r="O4077" s="2" t="s">
        <v>140</v>
      </c>
      <c r="P4077" s="127" t="s">
        <v>16207</v>
      </c>
      <c r="R4077" s="6" t="s">
        <v>77</v>
      </c>
      <c r="S4077" s="2" t="s">
        <v>78</v>
      </c>
      <c r="T4077" s="6" t="s">
        <v>80</v>
      </c>
      <c r="U4077" s="2" t="s">
        <v>74</v>
      </c>
      <c r="X4077" s="2">
        <v>691</v>
      </c>
      <c r="Y4077" s="2" t="s">
        <v>83</v>
      </c>
      <c r="Z4077" s="2" t="s">
        <v>84</v>
      </c>
      <c r="AA4077" s="2">
        <v>691</v>
      </c>
      <c r="AB4077" s="2" t="s">
        <v>81</v>
      </c>
      <c r="AC4077" s="2" t="s">
        <v>84</v>
      </c>
      <c r="AD4077" s="2">
        <v>691</v>
      </c>
      <c r="AE4077" s="2" t="s">
        <v>83</v>
      </c>
      <c r="AF4077" s="2" t="s">
        <v>84</v>
      </c>
      <c r="AJ4077" s="2">
        <v>577</v>
      </c>
      <c r="AK4077" s="2" t="s">
        <v>81</v>
      </c>
      <c r="AL4077" s="2" t="s">
        <v>168</v>
      </c>
      <c r="AM4077" s="2">
        <v>577</v>
      </c>
      <c r="AN4077" s="2" t="s">
        <v>81</v>
      </c>
      <c r="AO4077" s="2" t="s">
        <v>168</v>
      </c>
      <c r="AP4077" s="2">
        <v>577</v>
      </c>
      <c r="AQ4077" s="2" t="s">
        <v>81</v>
      </c>
      <c r="AR4077" s="2" t="s">
        <v>168</v>
      </c>
      <c r="BE4077" s="23" t="str">
        <f t="shared" si="633"/>
        <v>EMF nein</v>
      </c>
      <c r="BF4077" s="23" t="str">
        <f t="shared" si="631"/>
        <v/>
      </c>
      <c r="BG4077" s="23" t="str">
        <f t="shared" si="632"/>
        <v/>
      </c>
      <c r="BH4077" s="23">
        <f t="shared" si="634"/>
        <v>0</v>
      </c>
      <c r="BO4077" s="2" t="s">
        <v>16208</v>
      </c>
      <c r="BP4077" s="3">
        <v>1</v>
      </c>
      <c r="BQ4077" s="2" t="s">
        <v>16209</v>
      </c>
    </row>
    <row r="4078" spans="1:70" ht="16.149999999999999" customHeight="1" x14ac:dyDescent="0.25">
      <c r="A4078" s="1">
        <v>4079</v>
      </c>
      <c r="B4078" s="2" t="s">
        <v>211</v>
      </c>
      <c r="C4078" s="2" t="s">
        <v>16210</v>
      </c>
      <c r="D4078" s="2" t="s">
        <v>89</v>
      </c>
      <c r="E4078" s="2" t="s">
        <v>1867</v>
      </c>
      <c r="F4078" s="67">
        <v>43729</v>
      </c>
      <c r="G4078" s="3">
        <f t="shared" si="627"/>
        <v>9</v>
      </c>
      <c r="H4078" s="3">
        <f t="shared" si="629"/>
        <v>2019</v>
      </c>
      <c r="I4078" s="92">
        <v>0.57291666666666696</v>
      </c>
      <c r="J4078" s="20">
        <f t="shared" si="630"/>
        <v>13</v>
      </c>
      <c r="K4078" s="5" t="str">
        <f t="shared" si="628"/>
        <v>ja</v>
      </c>
      <c r="L4078" s="5" t="s">
        <v>91</v>
      </c>
      <c r="M4078" s="6" t="s">
        <v>74</v>
      </c>
      <c r="N4078" s="5">
        <v>62</v>
      </c>
      <c r="O4078" s="2" t="s">
        <v>126</v>
      </c>
      <c r="P4078" s="127" t="s">
        <v>16211</v>
      </c>
      <c r="R4078" s="6" t="s">
        <v>77</v>
      </c>
      <c r="T4078" s="6" t="s">
        <v>80</v>
      </c>
      <c r="U4078" s="2" t="s">
        <v>100</v>
      </c>
      <c r="V4078" s="2" t="s">
        <v>80</v>
      </c>
      <c r="X4078" s="2">
        <v>286</v>
      </c>
      <c r="Y4078" s="2" t="s">
        <v>81</v>
      </c>
      <c r="Z4078" s="2" t="s">
        <v>84</v>
      </c>
      <c r="AD4078" s="2">
        <v>286</v>
      </c>
      <c r="AE4078" s="2" t="s">
        <v>83</v>
      </c>
      <c r="AF4078" s="2" t="s">
        <v>84</v>
      </c>
      <c r="BE4078" s="23" t="str">
        <f t="shared" si="633"/>
        <v>EMF nein</v>
      </c>
      <c r="BF4078" s="23" t="str">
        <f t="shared" si="631"/>
        <v/>
      </c>
      <c r="BG4078" s="23" t="str">
        <f t="shared" si="632"/>
        <v/>
      </c>
      <c r="BH4078" s="23">
        <f t="shared" si="634"/>
        <v>0</v>
      </c>
      <c r="BO4078" s="2" t="s">
        <v>16212</v>
      </c>
      <c r="BP4078" s="3">
        <v>1</v>
      </c>
      <c r="BQ4078" s="2" t="s">
        <v>16213</v>
      </c>
    </row>
    <row r="4079" spans="1:70" ht="16.149999999999999" customHeight="1" x14ac:dyDescent="0.25">
      <c r="A4079" s="1">
        <v>4080</v>
      </c>
      <c r="B4079" s="2" t="s">
        <v>211</v>
      </c>
      <c r="C4079" s="2" t="s">
        <v>1924</v>
      </c>
      <c r="E4079" s="2" t="s">
        <v>16214</v>
      </c>
      <c r="F4079" s="67">
        <v>43729</v>
      </c>
      <c r="G4079" s="3">
        <f t="shared" si="627"/>
        <v>9</v>
      </c>
      <c r="H4079" s="3">
        <f t="shared" si="629"/>
        <v>2019</v>
      </c>
      <c r="I4079" s="92">
        <v>0.90625</v>
      </c>
      <c r="J4079" s="20">
        <f t="shared" si="630"/>
        <v>21</v>
      </c>
      <c r="K4079" s="5" t="str">
        <f t="shared" si="628"/>
        <v>ja</v>
      </c>
      <c r="L4079" s="5" t="s">
        <v>91</v>
      </c>
      <c r="M4079" s="6" t="s">
        <v>115</v>
      </c>
      <c r="N4079" s="5">
        <v>15</v>
      </c>
      <c r="O4079" s="5" t="s">
        <v>75</v>
      </c>
      <c r="P4079" s="127" t="s">
        <v>16215</v>
      </c>
      <c r="R4079" s="6" t="s">
        <v>77</v>
      </c>
      <c r="T4079" s="6" t="s">
        <v>80</v>
      </c>
      <c r="X4079" s="2">
        <v>246</v>
      </c>
      <c r="Y4079" s="2" t="s">
        <v>81</v>
      </c>
      <c r="Z4079" s="2" t="s">
        <v>82</v>
      </c>
      <c r="AD4079" s="2">
        <v>246</v>
      </c>
      <c r="AE4079" s="2" t="s">
        <v>81</v>
      </c>
      <c r="AF4079" s="2" t="s">
        <v>82</v>
      </c>
      <c r="BE4079" s="23" t="str">
        <f t="shared" si="633"/>
        <v>EMF nein</v>
      </c>
      <c r="BF4079" s="23" t="str">
        <f t="shared" si="631"/>
        <v/>
      </c>
      <c r="BG4079" s="23" t="str">
        <f t="shared" si="632"/>
        <v/>
      </c>
      <c r="BH4079" s="23">
        <f t="shared" si="634"/>
        <v>0</v>
      </c>
      <c r="BO4079" s="2" t="s">
        <v>16216</v>
      </c>
      <c r="BP4079" s="3">
        <v>1</v>
      </c>
      <c r="BQ4079" s="2" t="s">
        <v>16217</v>
      </c>
    </row>
    <row r="4080" spans="1:70" ht="16.149999999999999" customHeight="1" x14ac:dyDescent="0.25">
      <c r="A4080" s="93">
        <v>4081</v>
      </c>
      <c r="B4080" s="2" t="s">
        <v>211</v>
      </c>
      <c r="C4080" s="116" t="s">
        <v>1933</v>
      </c>
      <c r="D4080" s="2" t="s">
        <v>151</v>
      </c>
      <c r="E4080" s="2" t="s">
        <v>16218</v>
      </c>
      <c r="F4080" s="67">
        <v>43729</v>
      </c>
      <c r="G4080" s="3">
        <f t="shared" si="627"/>
        <v>9</v>
      </c>
      <c r="H4080" s="3">
        <f t="shared" si="629"/>
        <v>2019</v>
      </c>
      <c r="I4080" s="92">
        <v>0.72916666666666696</v>
      </c>
      <c r="J4080" s="20">
        <f t="shared" si="630"/>
        <v>17</v>
      </c>
      <c r="K4080" s="5" t="str">
        <f t="shared" si="628"/>
        <v>ja</v>
      </c>
      <c r="L4080" s="5" t="s">
        <v>91</v>
      </c>
      <c r="M4080" s="6" t="s">
        <v>100</v>
      </c>
      <c r="N4080" s="5">
        <v>32</v>
      </c>
      <c r="O4080" s="2" t="s">
        <v>126</v>
      </c>
      <c r="P4080" s="127" t="s">
        <v>16219</v>
      </c>
      <c r="R4080" s="6" t="s">
        <v>77</v>
      </c>
      <c r="U4080" s="2" t="s">
        <v>100</v>
      </c>
      <c r="V4080" s="2" t="s">
        <v>80</v>
      </c>
      <c r="X4080" s="2">
        <v>469</v>
      </c>
      <c r="Y4080" s="2" t="s">
        <v>83</v>
      </c>
      <c r="Z4080" s="2" t="s">
        <v>168</v>
      </c>
      <c r="AA4080" s="2">
        <v>469</v>
      </c>
      <c r="AB4080" s="2" t="s">
        <v>81</v>
      </c>
      <c r="AC4080" s="2" t="s">
        <v>168</v>
      </c>
      <c r="AD4080" s="2">
        <v>469</v>
      </c>
      <c r="AE4080" s="2" t="s">
        <v>83</v>
      </c>
      <c r="AF4080" s="2" t="s">
        <v>168</v>
      </c>
      <c r="AJ4080" s="2">
        <v>469</v>
      </c>
      <c r="AK4080" s="2" t="s">
        <v>83</v>
      </c>
      <c r="AL4080" s="2" t="s">
        <v>168</v>
      </c>
      <c r="AM4080" s="2">
        <v>469</v>
      </c>
      <c r="AN4080" s="2" t="s">
        <v>81</v>
      </c>
      <c r="AO4080" s="2" t="s">
        <v>168</v>
      </c>
      <c r="AP4080" s="2">
        <v>469</v>
      </c>
      <c r="AQ4080" s="2" t="s">
        <v>83</v>
      </c>
      <c r="AR4080" s="2" t="s">
        <v>168</v>
      </c>
      <c r="BE4080" s="23" t="str">
        <f t="shared" si="633"/>
        <v>EMF ja</v>
      </c>
      <c r="BF4080" s="23">
        <f t="shared" si="631"/>
        <v>3000</v>
      </c>
      <c r="BG4080" s="23" t="str">
        <f t="shared" si="632"/>
        <v>500+m</v>
      </c>
      <c r="BH4080" s="23">
        <f t="shared" si="634"/>
        <v>2</v>
      </c>
      <c r="BI4080" s="2" t="s">
        <v>162</v>
      </c>
      <c r="BJ4080" s="2">
        <v>3000</v>
      </c>
      <c r="BK4080" s="2" t="s">
        <v>162</v>
      </c>
      <c r="BL4080" s="2">
        <v>4700</v>
      </c>
      <c r="BO4080" s="2" t="s">
        <v>16220</v>
      </c>
      <c r="BP4080" s="3">
        <v>1</v>
      </c>
      <c r="BQ4080" s="2" t="s">
        <v>16221</v>
      </c>
    </row>
    <row r="4081" spans="1:69" ht="16.149999999999999" customHeight="1" x14ac:dyDescent="0.25">
      <c r="A4081" s="1">
        <v>4082</v>
      </c>
      <c r="B4081" s="2" t="s">
        <v>211</v>
      </c>
      <c r="C4081" s="116" t="s">
        <v>15831</v>
      </c>
      <c r="D4081" s="2" t="s">
        <v>124</v>
      </c>
      <c r="E4081" s="2" t="s">
        <v>16222</v>
      </c>
      <c r="F4081" s="67">
        <v>43729</v>
      </c>
      <c r="G4081" s="3">
        <f t="shared" si="627"/>
        <v>9</v>
      </c>
      <c r="H4081" s="3">
        <f t="shared" si="629"/>
        <v>2019</v>
      </c>
      <c r="I4081" s="92">
        <v>0.59722222222222199</v>
      </c>
      <c r="J4081" s="20">
        <f t="shared" si="630"/>
        <v>14</v>
      </c>
      <c r="K4081" s="5" t="str">
        <f t="shared" si="628"/>
        <v>ja</v>
      </c>
      <c r="L4081" s="5" t="s">
        <v>91</v>
      </c>
      <c r="M4081" s="6" t="s">
        <v>100</v>
      </c>
      <c r="N4081" s="5">
        <v>57</v>
      </c>
      <c r="O4081" s="2" t="s">
        <v>126</v>
      </c>
      <c r="P4081" s="127" t="s">
        <v>16223</v>
      </c>
      <c r="Q4081" s="6" t="s">
        <v>16224</v>
      </c>
      <c r="R4081" s="6" t="s">
        <v>77</v>
      </c>
      <c r="T4081" s="6" t="s">
        <v>80</v>
      </c>
      <c r="U4081" s="2" t="s">
        <v>74</v>
      </c>
      <c r="X4081" s="2">
        <v>270</v>
      </c>
      <c r="Y4081" s="2" t="s">
        <v>81</v>
      </c>
      <c r="Z4081" s="2" t="s">
        <v>82</v>
      </c>
      <c r="AA4081" s="2">
        <v>270</v>
      </c>
      <c r="AB4081" s="2" t="s">
        <v>81</v>
      </c>
      <c r="AC4081" s="2" t="s">
        <v>82</v>
      </c>
      <c r="AD4081" s="2">
        <v>270</v>
      </c>
      <c r="AE4081" s="2" t="s">
        <v>81</v>
      </c>
      <c r="AF4081" s="2" t="s">
        <v>82</v>
      </c>
      <c r="BE4081" s="23" t="str">
        <f t="shared" si="633"/>
        <v>EMF nein</v>
      </c>
      <c r="BF4081" s="23" t="str">
        <f t="shared" si="631"/>
        <v/>
      </c>
      <c r="BG4081" s="23" t="str">
        <f t="shared" si="632"/>
        <v/>
      </c>
      <c r="BH4081" s="23">
        <f t="shared" si="634"/>
        <v>0</v>
      </c>
      <c r="BO4081" s="2" t="s">
        <v>16225</v>
      </c>
      <c r="BP4081" s="3">
        <v>1</v>
      </c>
      <c r="BQ4081" s="2" t="s">
        <v>16226</v>
      </c>
    </row>
    <row r="4082" spans="1:69" ht="16.149999999999999" customHeight="1" x14ac:dyDescent="0.25">
      <c r="A4082" s="1">
        <v>4083</v>
      </c>
      <c r="B4082" s="2" t="s">
        <v>69</v>
      </c>
      <c r="C4082" s="2" t="s">
        <v>16227</v>
      </c>
      <c r="D4082" s="2" t="s">
        <v>158</v>
      </c>
      <c r="E4082" s="2" t="s">
        <v>247</v>
      </c>
      <c r="F4082" s="67">
        <v>43731</v>
      </c>
      <c r="G4082" s="3">
        <f t="shared" si="627"/>
        <v>9</v>
      </c>
      <c r="H4082" s="3">
        <f t="shared" si="629"/>
        <v>2019</v>
      </c>
      <c r="I4082" s="92">
        <v>0.28472222222222199</v>
      </c>
      <c r="J4082" s="20">
        <f t="shared" si="630"/>
        <v>6</v>
      </c>
      <c r="K4082" s="5" t="str">
        <f t="shared" si="628"/>
        <v>ja</v>
      </c>
      <c r="L4082" s="5" t="s">
        <v>91</v>
      </c>
      <c r="M4082" s="6" t="s">
        <v>139</v>
      </c>
      <c r="N4082" s="5">
        <v>73</v>
      </c>
      <c r="O4082" s="2" t="s">
        <v>75</v>
      </c>
      <c r="P4082" s="127" t="s">
        <v>16228</v>
      </c>
      <c r="R4082" s="6" t="s">
        <v>77</v>
      </c>
      <c r="T4082" s="6" t="s">
        <v>80</v>
      </c>
      <c r="X4082" s="2">
        <v>167</v>
      </c>
      <c r="Y4082" s="2" t="s">
        <v>81</v>
      </c>
      <c r="Z4082" s="2" t="s">
        <v>82</v>
      </c>
      <c r="AA4082" s="2">
        <v>167</v>
      </c>
      <c r="AB4082" s="2" t="s">
        <v>81</v>
      </c>
      <c r="AC4082" s="2" t="s">
        <v>82</v>
      </c>
      <c r="AD4082" s="2">
        <v>167</v>
      </c>
      <c r="AE4082" s="2" t="s">
        <v>83</v>
      </c>
      <c r="AF4082" s="2" t="s">
        <v>82</v>
      </c>
      <c r="AJ4082" s="2">
        <v>167</v>
      </c>
      <c r="AK4082" s="2" t="s">
        <v>81</v>
      </c>
      <c r="AL4082" s="2" t="s">
        <v>82</v>
      </c>
      <c r="AM4082" s="2">
        <v>167</v>
      </c>
      <c r="AN4082" s="2" t="s">
        <v>81</v>
      </c>
      <c r="AO4082" s="2" t="s">
        <v>82</v>
      </c>
      <c r="AP4082" s="2">
        <v>167</v>
      </c>
      <c r="AQ4082" s="2" t="s">
        <v>83</v>
      </c>
      <c r="AR4082" s="2" t="s">
        <v>82</v>
      </c>
      <c r="AV4082" s="2">
        <v>167</v>
      </c>
      <c r="AW4082" s="2" t="s">
        <v>81</v>
      </c>
      <c r="AX4082" s="2" t="s">
        <v>82</v>
      </c>
      <c r="AY4082" s="2">
        <v>167</v>
      </c>
      <c r="AZ4082" s="2" t="s">
        <v>81</v>
      </c>
      <c r="BA4082" s="2" t="s">
        <v>82</v>
      </c>
      <c r="BB4082" s="2">
        <v>167</v>
      </c>
      <c r="BC4082" s="2" t="s">
        <v>83</v>
      </c>
      <c r="BD4082" s="2" t="s">
        <v>82</v>
      </c>
      <c r="BE4082" s="23" t="str">
        <f t="shared" si="633"/>
        <v>EMF nein</v>
      </c>
      <c r="BF4082" s="23" t="str">
        <f t="shared" si="631"/>
        <v/>
      </c>
      <c r="BG4082" s="23" t="str">
        <f t="shared" si="632"/>
        <v/>
      </c>
      <c r="BH4082" s="23">
        <f t="shared" si="634"/>
        <v>0</v>
      </c>
      <c r="BO4082" s="2" t="s">
        <v>16229</v>
      </c>
      <c r="BP4082" s="3">
        <v>1</v>
      </c>
      <c r="BQ4082" s="2" t="s">
        <v>16230</v>
      </c>
    </row>
    <row r="4083" spans="1:69" ht="16.149999999999999" customHeight="1" x14ac:dyDescent="0.25">
      <c r="A4083" s="1">
        <v>4084</v>
      </c>
      <c r="B4083" s="2" t="s">
        <v>211</v>
      </c>
      <c r="C4083" s="2" t="s">
        <v>11241</v>
      </c>
      <c r="D4083" s="2" t="s">
        <v>89</v>
      </c>
      <c r="E4083" s="2" t="s">
        <v>16231</v>
      </c>
      <c r="F4083" s="67">
        <v>43727</v>
      </c>
      <c r="G4083" s="3">
        <f t="shared" si="627"/>
        <v>9</v>
      </c>
      <c r="H4083" s="3">
        <f t="shared" si="629"/>
        <v>2019</v>
      </c>
      <c r="I4083" s="92">
        <v>0.6875</v>
      </c>
      <c r="J4083" s="20">
        <f t="shared" si="630"/>
        <v>16</v>
      </c>
      <c r="K4083" s="5" t="str">
        <f t="shared" si="628"/>
        <v>ja</v>
      </c>
      <c r="L4083" s="5" t="s">
        <v>91</v>
      </c>
      <c r="M4083" s="6" t="s">
        <v>2721</v>
      </c>
      <c r="N4083" s="5">
        <v>38</v>
      </c>
      <c r="O4083" s="2" t="s">
        <v>126</v>
      </c>
      <c r="P4083" s="127" t="s">
        <v>16232</v>
      </c>
      <c r="R4083" s="6" t="s">
        <v>77</v>
      </c>
      <c r="T4083" s="6" t="s">
        <v>80</v>
      </c>
      <c r="U4083" s="2" t="s">
        <v>115</v>
      </c>
      <c r="X4083" s="2">
        <v>623</v>
      </c>
      <c r="Y4083" s="2" t="s">
        <v>81</v>
      </c>
      <c r="Z4083" s="2" t="s">
        <v>84</v>
      </c>
      <c r="AA4083" s="2">
        <v>623</v>
      </c>
      <c r="AB4083" s="2" t="s">
        <v>81</v>
      </c>
      <c r="AC4083" s="2" t="s">
        <v>84</v>
      </c>
      <c r="AD4083" s="2">
        <v>623</v>
      </c>
      <c r="AE4083" s="2" t="s">
        <v>81</v>
      </c>
      <c r="AF4083" s="2" t="s">
        <v>84</v>
      </c>
      <c r="AJ4083" s="2">
        <v>864</v>
      </c>
      <c r="AK4083" s="2" t="s">
        <v>81</v>
      </c>
      <c r="AL4083" s="2" t="s">
        <v>84</v>
      </c>
      <c r="AM4083" s="2">
        <v>864</v>
      </c>
      <c r="AN4083" s="2" t="s">
        <v>81</v>
      </c>
      <c r="AO4083" s="2" t="s">
        <v>84</v>
      </c>
      <c r="AP4083" s="2">
        <v>864</v>
      </c>
      <c r="AQ4083" s="2" t="s">
        <v>81</v>
      </c>
      <c r="AR4083" s="2" t="s">
        <v>84</v>
      </c>
      <c r="AV4083" s="2">
        <v>878</v>
      </c>
      <c r="AW4083" s="2" t="s">
        <v>81</v>
      </c>
      <c r="AX4083" s="2" t="s">
        <v>84</v>
      </c>
      <c r="BB4083" s="2">
        <v>878</v>
      </c>
      <c r="BC4083" s="2" t="s">
        <v>83</v>
      </c>
      <c r="BD4083" s="2" t="s">
        <v>84</v>
      </c>
      <c r="BE4083" s="23" t="str">
        <f t="shared" si="633"/>
        <v>EMF nein</v>
      </c>
      <c r="BF4083" s="23" t="str">
        <f t="shared" si="631"/>
        <v/>
      </c>
      <c r="BG4083" s="23" t="str">
        <f t="shared" si="632"/>
        <v/>
      </c>
      <c r="BH4083" s="23">
        <f t="shared" si="634"/>
        <v>0</v>
      </c>
      <c r="BO4083" s="2" t="s">
        <v>16233</v>
      </c>
      <c r="BP4083" s="3">
        <v>1</v>
      </c>
      <c r="BQ4083" s="2" t="s">
        <v>16234</v>
      </c>
    </row>
    <row r="4084" spans="1:69" ht="16.149999999999999" customHeight="1" x14ac:dyDescent="0.25">
      <c r="A4084" s="1">
        <v>4085</v>
      </c>
      <c r="B4084" s="2" t="s">
        <v>211</v>
      </c>
      <c r="C4084" s="2" t="s">
        <v>16235</v>
      </c>
      <c r="D4084" s="2" t="s">
        <v>151</v>
      </c>
      <c r="E4084" s="2" t="s">
        <v>16236</v>
      </c>
      <c r="F4084" s="67">
        <v>43748</v>
      </c>
      <c r="G4084" s="3">
        <f t="shared" si="627"/>
        <v>10</v>
      </c>
      <c r="H4084" s="3">
        <f t="shared" si="629"/>
        <v>2019</v>
      </c>
      <c r="I4084" s="92">
        <v>0.28819444444444398</v>
      </c>
      <c r="J4084" s="20">
        <f t="shared" si="630"/>
        <v>6</v>
      </c>
      <c r="K4084" s="5" t="str">
        <f t="shared" si="628"/>
        <v>ja</v>
      </c>
      <c r="L4084" s="5" t="s">
        <v>91</v>
      </c>
      <c r="M4084" s="6" t="s">
        <v>115</v>
      </c>
      <c r="N4084" s="5">
        <v>58</v>
      </c>
      <c r="O4084" s="2" t="s">
        <v>11364</v>
      </c>
      <c r="P4084" s="127" t="s">
        <v>16237</v>
      </c>
      <c r="R4084" s="6" t="s">
        <v>77</v>
      </c>
      <c r="T4084" s="6" t="s">
        <v>80</v>
      </c>
      <c r="U4084" s="2" t="s">
        <v>74</v>
      </c>
      <c r="X4084" s="2">
        <v>391</v>
      </c>
      <c r="Y4084" s="2" t="s">
        <v>81</v>
      </c>
      <c r="Z4084" s="2" t="s">
        <v>84</v>
      </c>
      <c r="AA4084" s="2">
        <v>391</v>
      </c>
      <c r="AB4084" s="2" t="s">
        <v>81</v>
      </c>
      <c r="AC4084" s="2" t="s">
        <v>84</v>
      </c>
      <c r="AD4084" s="2">
        <v>391</v>
      </c>
      <c r="AE4084" s="2" t="s">
        <v>83</v>
      </c>
      <c r="AF4084" s="2" t="s">
        <v>84</v>
      </c>
      <c r="AJ4084" s="2">
        <v>391</v>
      </c>
      <c r="AK4084" s="2" t="s">
        <v>81</v>
      </c>
      <c r="AL4084" s="2" t="s">
        <v>84</v>
      </c>
      <c r="AM4084" s="2">
        <v>391</v>
      </c>
      <c r="AN4084" s="2" t="s">
        <v>81</v>
      </c>
      <c r="AO4084" s="2" t="s">
        <v>84</v>
      </c>
      <c r="AP4084" s="2">
        <v>391</v>
      </c>
      <c r="AQ4084" s="2" t="s">
        <v>81</v>
      </c>
      <c r="AR4084" s="2" t="s">
        <v>84</v>
      </c>
      <c r="AV4084" s="2">
        <v>483</v>
      </c>
      <c r="AW4084" s="2" t="s">
        <v>83</v>
      </c>
      <c r="AX4084" s="2" t="s">
        <v>161</v>
      </c>
      <c r="AY4084" s="2">
        <v>483</v>
      </c>
      <c r="AZ4084" s="2" t="s">
        <v>81</v>
      </c>
      <c r="BA4084" s="2" t="s">
        <v>161</v>
      </c>
      <c r="BB4084" s="2">
        <v>483</v>
      </c>
      <c r="BC4084" s="2" t="s">
        <v>83</v>
      </c>
      <c r="BD4084" s="2" t="s">
        <v>161</v>
      </c>
      <c r="BE4084" s="23" t="str">
        <f t="shared" si="633"/>
        <v>EMF ja</v>
      </c>
      <c r="BF4084" s="23">
        <f t="shared" si="631"/>
        <v>357</v>
      </c>
      <c r="BG4084" s="23" t="str">
        <f t="shared" si="632"/>
        <v>100-499m</v>
      </c>
      <c r="BH4084" s="23">
        <f t="shared" si="634"/>
        <v>2</v>
      </c>
      <c r="BI4084" s="2" t="s">
        <v>162</v>
      </c>
      <c r="BJ4084" s="2">
        <v>357</v>
      </c>
      <c r="BK4084" s="2" t="s">
        <v>162</v>
      </c>
      <c r="BL4084" s="2">
        <v>400</v>
      </c>
      <c r="BO4084" s="2" t="s">
        <v>16238</v>
      </c>
      <c r="BP4084" s="3">
        <v>1</v>
      </c>
      <c r="BQ4084" s="2" t="s">
        <v>16239</v>
      </c>
    </row>
    <row r="4085" spans="1:69" ht="16.149999999999999" customHeight="1" x14ac:dyDescent="0.25">
      <c r="A4085" s="1">
        <v>4086</v>
      </c>
      <c r="B4085" s="2" t="s">
        <v>211</v>
      </c>
      <c r="C4085" s="2" t="s">
        <v>16240</v>
      </c>
      <c r="D4085" s="2" t="s">
        <v>158</v>
      </c>
      <c r="E4085" s="2" t="s">
        <v>16241</v>
      </c>
      <c r="F4085" s="67">
        <v>43722</v>
      </c>
      <c r="G4085" s="3">
        <f t="shared" si="627"/>
        <v>9</v>
      </c>
      <c r="H4085" s="3">
        <f t="shared" si="629"/>
        <v>2019</v>
      </c>
      <c r="I4085" s="92">
        <v>0.65277777777777801</v>
      </c>
      <c r="J4085" s="20">
        <f t="shared" si="630"/>
        <v>15</v>
      </c>
      <c r="K4085" s="5" t="str">
        <f t="shared" si="628"/>
        <v>ja</v>
      </c>
      <c r="L4085" s="5" t="s">
        <v>91</v>
      </c>
      <c r="M4085" s="6" t="s">
        <v>100</v>
      </c>
      <c r="N4085" s="5">
        <v>33</v>
      </c>
      <c r="O4085" s="2" t="s">
        <v>75</v>
      </c>
      <c r="P4085" s="127" t="s">
        <v>15962</v>
      </c>
      <c r="R4085" s="6" t="s">
        <v>77</v>
      </c>
      <c r="T4085" s="6" t="s">
        <v>202</v>
      </c>
      <c r="U4085" s="2" t="s">
        <v>354</v>
      </c>
      <c r="X4085" s="2">
        <v>311</v>
      </c>
      <c r="Y4085" s="2" t="s">
        <v>81</v>
      </c>
      <c r="Z4085" s="2" t="s">
        <v>84</v>
      </c>
      <c r="AD4085" s="2">
        <v>311</v>
      </c>
      <c r="AE4085" s="2" t="s">
        <v>81</v>
      </c>
      <c r="AF4085" s="2" t="s">
        <v>84</v>
      </c>
      <c r="BE4085" s="23" t="str">
        <f t="shared" si="633"/>
        <v>EMF nein</v>
      </c>
      <c r="BF4085" s="23" t="str">
        <f t="shared" si="631"/>
        <v/>
      </c>
      <c r="BG4085" s="23" t="str">
        <f t="shared" si="632"/>
        <v/>
      </c>
      <c r="BH4085" s="23">
        <f t="shared" si="634"/>
        <v>0</v>
      </c>
      <c r="BO4085" s="2" t="s">
        <v>16242</v>
      </c>
      <c r="BP4085" s="3">
        <v>1</v>
      </c>
      <c r="BQ4085" s="2" t="s">
        <v>16243</v>
      </c>
    </row>
    <row r="4086" spans="1:69" ht="16.149999999999999" customHeight="1" x14ac:dyDescent="0.25">
      <c r="A4086" s="1">
        <v>4087</v>
      </c>
      <c r="B4086" s="2" t="s">
        <v>87</v>
      </c>
      <c r="C4086" s="2" t="s">
        <v>16244</v>
      </c>
      <c r="D4086" s="2" t="s">
        <v>89</v>
      </c>
      <c r="E4086" s="2" t="s">
        <v>16245</v>
      </c>
      <c r="F4086" s="67">
        <v>43731</v>
      </c>
      <c r="G4086" s="3">
        <f t="shared" si="627"/>
        <v>9</v>
      </c>
      <c r="H4086" s="3">
        <f t="shared" si="629"/>
        <v>2019</v>
      </c>
      <c r="I4086" s="92">
        <v>0.78472222222222199</v>
      </c>
      <c r="J4086" s="20">
        <f t="shared" si="630"/>
        <v>18</v>
      </c>
      <c r="K4086" s="5" t="str">
        <f t="shared" si="628"/>
        <v>ja</v>
      </c>
      <c r="L4086" s="5" t="s">
        <v>91</v>
      </c>
      <c r="M4086" s="6" t="s">
        <v>100</v>
      </c>
      <c r="N4086" s="5">
        <v>70</v>
      </c>
      <c r="O4086" s="5" t="s">
        <v>75</v>
      </c>
      <c r="P4086" s="127" t="s">
        <v>15027</v>
      </c>
      <c r="R4086" s="6" t="s">
        <v>77</v>
      </c>
      <c r="S4086" s="2" t="s">
        <v>14762</v>
      </c>
      <c r="T4086" s="6" t="s">
        <v>80</v>
      </c>
      <c r="X4086" s="2">
        <v>45</v>
      </c>
      <c r="Y4086" s="2" t="s">
        <v>81</v>
      </c>
      <c r="Z4086" s="2" t="s">
        <v>82</v>
      </c>
      <c r="AD4086" s="2">
        <v>45</v>
      </c>
      <c r="AE4086" s="2" t="s">
        <v>81</v>
      </c>
      <c r="AF4086" s="2" t="s">
        <v>82</v>
      </c>
      <c r="BE4086" s="23" t="str">
        <f t="shared" si="633"/>
        <v>EMF nein</v>
      </c>
      <c r="BF4086" s="23" t="str">
        <f t="shared" si="631"/>
        <v/>
      </c>
      <c r="BG4086" s="23" t="str">
        <f t="shared" si="632"/>
        <v/>
      </c>
      <c r="BH4086" s="23">
        <f t="shared" si="634"/>
        <v>0</v>
      </c>
      <c r="BO4086" s="2" t="s">
        <v>16246</v>
      </c>
      <c r="BP4086" s="3">
        <v>1</v>
      </c>
      <c r="BQ4086" s="2" t="s">
        <v>16247</v>
      </c>
    </row>
    <row r="4087" spans="1:69" ht="16.149999999999999" customHeight="1" x14ac:dyDescent="0.25">
      <c r="A4087" s="93">
        <v>4088</v>
      </c>
      <c r="B4087" s="2" t="s">
        <v>211</v>
      </c>
      <c r="C4087" s="116" t="s">
        <v>10727</v>
      </c>
      <c r="D4087" s="2" t="s">
        <v>651</v>
      </c>
      <c r="E4087" s="2" t="s">
        <v>16248</v>
      </c>
      <c r="F4087" s="67">
        <v>43729</v>
      </c>
      <c r="G4087" s="3">
        <f t="shared" si="627"/>
        <v>9</v>
      </c>
      <c r="H4087" s="3">
        <f t="shared" si="629"/>
        <v>2019</v>
      </c>
      <c r="I4087" s="92">
        <v>0.52083333333333304</v>
      </c>
      <c r="J4087" s="20">
        <f t="shared" si="630"/>
        <v>12</v>
      </c>
      <c r="K4087" s="5" t="str">
        <f t="shared" si="628"/>
        <v>ja</v>
      </c>
      <c r="L4087" s="5" t="s">
        <v>91</v>
      </c>
      <c r="M4087" s="6" t="s">
        <v>6857</v>
      </c>
      <c r="N4087" s="5">
        <v>58</v>
      </c>
      <c r="O4087" s="2" t="s">
        <v>126</v>
      </c>
      <c r="P4087" s="127" t="s">
        <v>16249</v>
      </c>
      <c r="R4087" s="6" t="s">
        <v>77</v>
      </c>
      <c r="T4087" s="6" t="s">
        <v>202</v>
      </c>
      <c r="U4087" s="2" t="s">
        <v>74</v>
      </c>
      <c r="V4087" s="2" t="s">
        <v>80</v>
      </c>
      <c r="X4087" s="2">
        <v>593</v>
      </c>
      <c r="Y4087" s="2" t="s">
        <v>81</v>
      </c>
      <c r="Z4087" s="2" t="s">
        <v>82</v>
      </c>
      <c r="AA4087" s="2">
        <v>593</v>
      </c>
      <c r="AB4087" s="2" t="s">
        <v>81</v>
      </c>
      <c r="AC4087" s="2" t="s">
        <v>82</v>
      </c>
      <c r="AD4087" s="2">
        <v>593</v>
      </c>
      <c r="AE4087" s="2" t="s">
        <v>83</v>
      </c>
      <c r="AF4087" s="2" t="s">
        <v>82</v>
      </c>
      <c r="AJ4087" s="2">
        <v>593</v>
      </c>
      <c r="AK4087" s="2" t="s">
        <v>81</v>
      </c>
      <c r="AL4087" s="2" t="s">
        <v>82</v>
      </c>
      <c r="AM4087" s="2">
        <v>593</v>
      </c>
      <c r="AN4087" s="2" t="s">
        <v>81</v>
      </c>
      <c r="AO4087" s="2" t="s">
        <v>82</v>
      </c>
      <c r="AP4087" s="2">
        <v>593</v>
      </c>
      <c r="AQ4087" s="2" t="s">
        <v>83</v>
      </c>
      <c r="AR4087" s="2" t="s">
        <v>82</v>
      </c>
      <c r="AV4087" s="2">
        <v>615</v>
      </c>
      <c r="AW4087" s="2" t="s">
        <v>81</v>
      </c>
      <c r="AX4087" s="2" t="s">
        <v>82</v>
      </c>
      <c r="AY4087" s="2">
        <v>615</v>
      </c>
      <c r="AZ4087" s="2" t="s">
        <v>81</v>
      </c>
      <c r="BA4087" s="2" t="s">
        <v>82</v>
      </c>
      <c r="BB4087" s="2">
        <v>615</v>
      </c>
      <c r="BC4087" s="2" t="s">
        <v>81</v>
      </c>
      <c r="BD4087" s="2" t="s">
        <v>82</v>
      </c>
      <c r="BE4087" s="23" t="str">
        <f t="shared" si="633"/>
        <v>EMF nein</v>
      </c>
      <c r="BF4087" s="23" t="str">
        <f t="shared" si="631"/>
        <v/>
      </c>
      <c r="BG4087" s="23" t="str">
        <f t="shared" si="632"/>
        <v/>
      </c>
      <c r="BH4087" s="23">
        <f t="shared" si="634"/>
        <v>0</v>
      </c>
      <c r="BO4087" s="2" t="s">
        <v>16250</v>
      </c>
      <c r="BP4087" s="3">
        <v>1</v>
      </c>
      <c r="BQ4087" s="2" t="s">
        <v>16251</v>
      </c>
    </row>
    <row r="4088" spans="1:69" ht="16.149999999999999" customHeight="1" x14ac:dyDescent="0.25">
      <c r="A4088" s="1">
        <v>4089</v>
      </c>
      <c r="B4088" s="2" t="s">
        <v>87</v>
      </c>
      <c r="C4088" s="2" t="s">
        <v>16252</v>
      </c>
      <c r="D4088" s="2" t="s">
        <v>158</v>
      </c>
      <c r="E4088" s="2" t="s">
        <v>16253</v>
      </c>
      <c r="F4088" s="67">
        <v>43733</v>
      </c>
      <c r="G4088" s="3">
        <f t="shared" si="627"/>
        <v>9</v>
      </c>
      <c r="H4088" s="3">
        <f t="shared" si="629"/>
        <v>2019</v>
      </c>
      <c r="J4088" s="20" t="str">
        <f t="shared" si="630"/>
        <v/>
      </c>
      <c r="K4088" s="5" t="str">
        <f t="shared" si="628"/>
        <v>ja</v>
      </c>
      <c r="O4088" s="2" t="s">
        <v>5139</v>
      </c>
      <c r="P4088" s="127" t="s">
        <v>16254</v>
      </c>
      <c r="R4088" s="6" t="s">
        <v>77</v>
      </c>
      <c r="S4088" s="127" t="s">
        <v>14762</v>
      </c>
      <c r="T4088" s="6" t="s">
        <v>202</v>
      </c>
      <c r="X4088" s="2">
        <v>1790</v>
      </c>
      <c r="Y4088" s="2" t="s">
        <v>83</v>
      </c>
      <c r="Z4088" s="2" t="s">
        <v>82</v>
      </c>
      <c r="AA4088" s="2">
        <v>1790</v>
      </c>
      <c r="AB4088" s="2" t="s">
        <v>83</v>
      </c>
      <c r="AC4088" s="2" t="s">
        <v>82</v>
      </c>
      <c r="AD4088" s="2">
        <v>1790</v>
      </c>
      <c r="AE4088" s="2" t="s">
        <v>83</v>
      </c>
      <c r="AF4088" s="2" t="s">
        <v>82</v>
      </c>
      <c r="AJ4088" s="2">
        <v>1790</v>
      </c>
      <c r="AK4088" s="2" t="s">
        <v>83</v>
      </c>
      <c r="AL4088" s="2" t="s">
        <v>82</v>
      </c>
      <c r="AM4088" s="2">
        <v>1790</v>
      </c>
      <c r="AN4088" s="2" t="s">
        <v>83</v>
      </c>
      <c r="AO4088" s="2" t="s">
        <v>82</v>
      </c>
      <c r="AP4088" s="2">
        <v>1790</v>
      </c>
      <c r="AQ4088" s="2" t="s">
        <v>83</v>
      </c>
      <c r="AR4088" s="2" t="s">
        <v>82</v>
      </c>
      <c r="BE4088" s="23" t="str">
        <f t="shared" si="633"/>
        <v>EMF ja</v>
      </c>
      <c r="BF4088" s="23">
        <f t="shared" si="631"/>
        <v>1000</v>
      </c>
      <c r="BG4088" s="23" t="str">
        <f t="shared" si="632"/>
        <v>500+m</v>
      </c>
      <c r="BH4088" s="23">
        <f t="shared" si="634"/>
        <v>1</v>
      </c>
      <c r="BI4088" s="2" t="s">
        <v>162</v>
      </c>
      <c r="BJ4088" s="2">
        <v>1000</v>
      </c>
      <c r="BO4088" s="2" t="s">
        <v>16255</v>
      </c>
      <c r="BP4088" s="3">
        <v>1</v>
      </c>
      <c r="BQ4088" s="2" t="s">
        <v>16256</v>
      </c>
    </row>
    <row r="4089" spans="1:69" ht="16.149999999999999" customHeight="1" x14ac:dyDescent="0.25">
      <c r="A4089" s="93">
        <v>4090</v>
      </c>
      <c r="B4089" s="2" t="s">
        <v>211</v>
      </c>
      <c r="C4089" s="2" t="s">
        <v>390</v>
      </c>
      <c r="D4089" s="2" t="s">
        <v>151</v>
      </c>
      <c r="E4089" s="2" t="s">
        <v>16257</v>
      </c>
      <c r="F4089" s="67">
        <v>43733</v>
      </c>
      <c r="G4089" s="3">
        <f t="shared" si="627"/>
        <v>9</v>
      </c>
      <c r="H4089" s="3">
        <f t="shared" si="629"/>
        <v>2019</v>
      </c>
      <c r="I4089" s="92">
        <v>0.57986111111111105</v>
      </c>
      <c r="J4089" s="20">
        <f t="shared" si="630"/>
        <v>13</v>
      </c>
      <c r="K4089" s="5" t="str">
        <f t="shared" si="628"/>
        <v>ja</v>
      </c>
      <c r="L4089" s="5" t="s">
        <v>73</v>
      </c>
      <c r="M4089" s="6" t="s">
        <v>74</v>
      </c>
      <c r="N4089" s="5">
        <v>66</v>
      </c>
      <c r="O4089" s="5" t="s">
        <v>75</v>
      </c>
      <c r="P4089" s="127" t="s">
        <v>5590</v>
      </c>
      <c r="R4089" s="6" t="s">
        <v>77</v>
      </c>
      <c r="U4089" s="2" t="s">
        <v>115</v>
      </c>
      <c r="V4089" s="2" t="s">
        <v>80</v>
      </c>
      <c r="X4089" s="2">
        <v>166</v>
      </c>
      <c r="Y4089" s="2" t="s">
        <v>81</v>
      </c>
      <c r="Z4089" s="2" t="s">
        <v>84</v>
      </c>
      <c r="AA4089" s="2">
        <v>166</v>
      </c>
      <c r="AB4089" s="2" t="s">
        <v>94</v>
      </c>
      <c r="AC4089" s="2" t="s">
        <v>84</v>
      </c>
      <c r="AD4089" s="2">
        <v>166</v>
      </c>
      <c r="AE4089" s="2" t="s">
        <v>81</v>
      </c>
      <c r="AF4089" s="2" t="s">
        <v>84</v>
      </c>
      <c r="AG4089" s="2">
        <v>166</v>
      </c>
      <c r="AH4089" s="2" t="s">
        <v>94</v>
      </c>
      <c r="AI4089" s="2" t="s">
        <v>84</v>
      </c>
      <c r="AJ4089" s="2">
        <v>166</v>
      </c>
      <c r="AK4089" s="2" t="s">
        <v>81</v>
      </c>
      <c r="AL4089" s="2" t="s">
        <v>84</v>
      </c>
      <c r="AM4089" s="2">
        <v>166</v>
      </c>
      <c r="AN4089" s="2" t="s">
        <v>94</v>
      </c>
      <c r="AO4089" s="2" t="s">
        <v>84</v>
      </c>
      <c r="AP4089" s="2">
        <v>166</v>
      </c>
      <c r="AQ4089" s="2" t="s">
        <v>81</v>
      </c>
      <c r="AR4089" s="2" t="s">
        <v>84</v>
      </c>
      <c r="AS4089" s="2">
        <v>166</v>
      </c>
      <c r="AT4089" s="2" t="s">
        <v>94</v>
      </c>
      <c r="AU4089" s="2" t="s">
        <v>84</v>
      </c>
      <c r="BE4089" s="23" t="str">
        <f t="shared" si="633"/>
        <v>EMF nein</v>
      </c>
      <c r="BF4089" s="23" t="str">
        <f t="shared" si="631"/>
        <v/>
      </c>
      <c r="BG4089" s="23" t="str">
        <f t="shared" si="632"/>
        <v/>
      </c>
      <c r="BH4089" s="23">
        <f t="shared" si="634"/>
        <v>0</v>
      </c>
      <c r="BO4089" s="17" t="s">
        <v>16258</v>
      </c>
      <c r="BP4089" s="3">
        <v>1</v>
      </c>
      <c r="BQ4089" s="2" t="s">
        <v>16259</v>
      </c>
    </row>
    <row r="4090" spans="1:69" ht="16.149999999999999" customHeight="1" x14ac:dyDescent="0.25">
      <c r="A4090" s="1">
        <v>4091</v>
      </c>
      <c r="B4090" s="2" t="s">
        <v>211</v>
      </c>
      <c r="C4090" s="2" t="s">
        <v>540</v>
      </c>
      <c r="D4090" s="2" t="s">
        <v>124</v>
      </c>
      <c r="E4090" s="2" t="s">
        <v>2703</v>
      </c>
      <c r="F4090" s="67">
        <v>43728</v>
      </c>
      <c r="G4090" s="3">
        <f t="shared" si="627"/>
        <v>9</v>
      </c>
      <c r="H4090" s="3">
        <f t="shared" si="629"/>
        <v>2019</v>
      </c>
      <c r="I4090" s="92">
        <v>0.66666666666666696</v>
      </c>
      <c r="J4090" s="20">
        <f t="shared" si="630"/>
        <v>16</v>
      </c>
      <c r="K4090" s="5" t="str">
        <f t="shared" si="628"/>
        <v>ja</v>
      </c>
      <c r="L4090" s="5" t="s">
        <v>91</v>
      </c>
      <c r="M4090" s="6" t="s">
        <v>74</v>
      </c>
      <c r="N4090" s="5">
        <v>59</v>
      </c>
      <c r="O4090" s="2" t="s">
        <v>75</v>
      </c>
      <c r="P4090" s="127" t="s">
        <v>3460</v>
      </c>
      <c r="R4090" s="6" t="s">
        <v>77</v>
      </c>
      <c r="U4090" s="2" t="s">
        <v>100</v>
      </c>
      <c r="V4090" s="2" t="s">
        <v>80</v>
      </c>
      <c r="BE4090" s="23" t="str">
        <f t="shared" si="633"/>
        <v>EMF nein</v>
      </c>
      <c r="BF4090" s="23" t="str">
        <f t="shared" si="631"/>
        <v/>
      </c>
      <c r="BG4090" s="23" t="str">
        <f t="shared" si="632"/>
        <v/>
      </c>
      <c r="BH4090" s="23">
        <f t="shared" si="634"/>
        <v>0</v>
      </c>
      <c r="BP4090" s="3">
        <v>1</v>
      </c>
      <c r="BQ4090" s="2" t="s">
        <v>16260</v>
      </c>
    </row>
    <row r="4091" spans="1:69" ht="16.149999999999999" customHeight="1" x14ac:dyDescent="0.25">
      <c r="A4091" s="1">
        <v>4092</v>
      </c>
      <c r="B4091" s="2" t="s">
        <v>211</v>
      </c>
      <c r="C4091" s="2" t="s">
        <v>390</v>
      </c>
      <c r="D4091" s="2" t="s">
        <v>151</v>
      </c>
      <c r="E4091" s="2" t="s">
        <v>16257</v>
      </c>
      <c r="F4091" s="67">
        <v>43731</v>
      </c>
      <c r="G4091" s="3">
        <f t="shared" ref="G4091:G4154" si="635">IF(F4091&lt;&gt;"",MONTH(F4091),"")</f>
        <v>9</v>
      </c>
      <c r="H4091" s="3">
        <f t="shared" si="629"/>
        <v>2019</v>
      </c>
      <c r="I4091" s="92">
        <v>0.25</v>
      </c>
      <c r="J4091" s="20">
        <f t="shared" si="630"/>
        <v>6</v>
      </c>
      <c r="K4091" s="5" t="str">
        <f t="shared" ref="K4091:K4154" si="636">IF(COUNTA(W4091:BN4091)=0,"nein","ja")</f>
        <v>ja</v>
      </c>
      <c r="L4091" s="5" t="s">
        <v>91</v>
      </c>
      <c r="M4091" s="6" t="s">
        <v>14883</v>
      </c>
      <c r="N4091" s="5">
        <v>30</v>
      </c>
      <c r="O4091" s="2" t="s">
        <v>5139</v>
      </c>
      <c r="P4091" s="127" t="s">
        <v>5590</v>
      </c>
      <c r="R4091" s="6" t="s">
        <v>781</v>
      </c>
      <c r="T4091" s="6" t="s">
        <v>80</v>
      </c>
      <c r="U4091" s="2" t="s">
        <v>74</v>
      </c>
      <c r="V4091" s="2" t="s">
        <v>109</v>
      </c>
      <c r="X4091" s="2">
        <v>171</v>
      </c>
      <c r="Y4091" s="2" t="s">
        <v>81</v>
      </c>
      <c r="Z4091" s="2" t="s">
        <v>84</v>
      </c>
      <c r="AA4091" s="2">
        <v>171</v>
      </c>
      <c r="AB4091" s="2" t="s">
        <v>81</v>
      </c>
      <c r="AC4091" s="2" t="s">
        <v>84</v>
      </c>
      <c r="AD4091" s="2">
        <v>171</v>
      </c>
      <c r="AE4091" s="2" t="s">
        <v>81</v>
      </c>
      <c r="AF4091" s="2" t="s">
        <v>84</v>
      </c>
      <c r="AG4091" s="2">
        <v>447</v>
      </c>
      <c r="AH4091" s="2" t="s">
        <v>94</v>
      </c>
      <c r="AI4091" s="2" t="s">
        <v>84</v>
      </c>
      <c r="AP4091" s="135" t="s">
        <v>109</v>
      </c>
      <c r="AQ4091" s="135" t="s">
        <v>109</v>
      </c>
      <c r="AR4091" s="135" t="s">
        <v>109</v>
      </c>
      <c r="AS4091" s="135"/>
      <c r="AT4091" s="135"/>
      <c r="AU4091" s="135"/>
      <c r="BE4091" s="23" t="str">
        <f t="shared" si="633"/>
        <v>EMF nein</v>
      </c>
      <c r="BF4091" s="23" t="str">
        <f t="shared" si="631"/>
        <v/>
      </c>
      <c r="BG4091" s="23" t="str">
        <f t="shared" si="632"/>
        <v/>
      </c>
      <c r="BH4091" s="23">
        <f t="shared" si="634"/>
        <v>0</v>
      </c>
      <c r="BP4091" s="3">
        <v>1</v>
      </c>
      <c r="BQ4091" s="2" t="s">
        <v>16261</v>
      </c>
    </row>
    <row r="4092" spans="1:69" ht="16.149999999999999" customHeight="1" x14ac:dyDescent="0.25">
      <c r="A4092" s="93">
        <v>4093</v>
      </c>
      <c r="B4092" s="2" t="s">
        <v>211</v>
      </c>
      <c r="C4092" s="2" t="s">
        <v>1777</v>
      </c>
      <c r="D4092" s="2" t="s">
        <v>98</v>
      </c>
      <c r="E4092" s="2" t="s">
        <v>16262</v>
      </c>
      <c r="F4092" s="67">
        <v>43731</v>
      </c>
      <c r="G4092" s="3">
        <f t="shared" si="635"/>
        <v>9</v>
      </c>
      <c r="H4092" s="3">
        <f t="shared" ref="H4092:H4155" si="637">IF(F4092&lt;&gt;"",YEAR(F4092),"")</f>
        <v>2019</v>
      </c>
      <c r="I4092" s="92">
        <v>0.5625</v>
      </c>
      <c r="J4092" s="20">
        <f t="shared" si="630"/>
        <v>13</v>
      </c>
      <c r="K4092" s="5" t="str">
        <f t="shared" si="636"/>
        <v>ja</v>
      </c>
      <c r="L4092" s="5" t="s">
        <v>91</v>
      </c>
      <c r="M4092" s="6" t="s">
        <v>100</v>
      </c>
      <c r="N4092" s="5">
        <v>51</v>
      </c>
      <c r="O4092" s="2" t="s">
        <v>140</v>
      </c>
      <c r="P4092" s="127" t="s">
        <v>16263</v>
      </c>
      <c r="R4092" s="6" t="s">
        <v>789</v>
      </c>
      <c r="T4092" s="6" t="s">
        <v>80</v>
      </c>
      <c r="X4092" s="2" t="s">
        <v>109</v>
      </c>
      <c r="Y4092" s="2" t="s">
        <v>109</v>
      </c>
      <c r="Z4092" s="2" t="s">
        <v>109</v>
      </c>
      <c r="AA4092" s="2" t="s">
        <v>109</v>
      </c>
      <c r="AB4092" s="2" t="s">
        <v>109</v>
      </c>
      <c r="AC4092" s="2" t="s">
        <v>109</v>
      </c>
      <c r="AD4092" s="2" t="s">
        <v>109</v>
      </c>
      <c r="AE4092" s="2" t="s">
        <v>109</v>
      </c>
      <c r="AF4092" s="2" t="s">
        <v>109</v>
      </c>
      <c r="BE4092" s="23" t="str">
        <f t="shared" si="633"/>
        <v>EMF ja</v>
      </c>
      <c r="BF4092" s="23">
        <f t="shared" si="631"/>
        <v>4000</v>
      </c>
      <c r="BG4092" s="23" t="str">
        <f t="shared" si="632"/>
        <v>500+m</v>
      </c>
      <c r="BH4092" s="23">
        <f t="shared" si="634"/>
        <v>1</v>
      </c>
      <c r="BM4092" s="2" t="s">
        <v>162</v>
      </c>
      <c r="BN4092" s="2">
        <v>4000</v>
      </c>
      <c r="BO4092" s="2" t="s">
        <v>16264</v>
      </c>
      <c r="BP4092" s="3">
        <v>1</v>
      </c>
      <c r="BQ4092" s="2" t="s">
        <v>16265</v>
      </c>
    </row>
    <row r="4093" spans="1:69" ht="16.149999999999999" customHeight="1" x14ac:dyDescent="0.25">
      <c r="A4093" s="93">
        <v>4094</v>
      </c>
      <c r="B4093" s="2" t="s">
        <v>211</v>
      </c>
      <c r="C4093" s="2" t="s">
        <v>14968</v>
      </c>
      <c r="D4093" s="2" t="s">
        <v>104</v>
      </c>
      <c r="E4093" s="2" t="s">
        <v>16266</v>
      </c>
      <c r="F4093" s="67">
        <v>43730</v>
      </c>
      <c r="G4093" s="3">
        <f t="shared" si="635"/>
        <v>9</v>
      </c>
      <c r="H4093" s="3">
        <f t="shared" si="637"/>
        <v>2019</v>
      </c>
      <c r="I4093" s="92">
        <v>0.625</v>
      </c>
      <c r="J4093" s="20">
        <f t="shared" si="630"/>
        <v>15</v>
      </c>
      <c r="K4093" s="5" t="str">
        <f t="shared" si="636"/>
        <v>ja</v>
      </c>
      <c r="L4093" s="5" t="s">
        <v>91</v>
      </c>
      <c r="M4093" s="6" t="s">
        <v>100</v>
      </c>
      <c r="O4093" s="2" t="s">
        <v>126</v>
      </c>
      <c r="P4093" s="127" t="s">
        <v>16267</v>
      </c>
      <c r="R4093" s="6" t="s">
        <v>77</v>
      </c>
      <c r="S4093" s="2" t="s">
        <v>190</v>
      </c>
      <c r="T4093" s="6" t="s">
        <v>80</v>
      </c>
      <c r="U4093" s="2" t="s">
        <v>74</v>
      </c>
      <c r="X4093" s="2">
        <v>581</v>
      </c>
      <c r="Y4093" s="2" t="s">
        <v>81</v>
      </c>
      <c r="Z4093" s="2" t="s">
        <v>82</v>
      </c>
      <c r="AA4093" s="2">
        <v>581</v>
      </c>
      <c r="AB4093" s="2" t="s">
        <v>81</v>
      </c>
      <c r="AC4093" s="2" t="s">
        <v>82</v>
      </c>
      <c r="AD4093" s="2">
        <v>581</v>
      </c>
      <c r="AE4093" s="2" t="s">
        <v>81</v>
      </c>
      <c r="AF4093" s="2" t="s">
        <v>82</v>
      </c>
      <c r="BE4093" s="23" t="str">
        <f t="shared" si="633"/>
        <v>EMF nein</v>
      </c>
      <c r="BF4093" s="23" t="str">
        <f t="shared" si="631"/>
        <v/>
      </c>
      <c r="BG4093" s="23" t="str">
        <f t="shared" si="632"/>
        <v/>
      </c>
      <c r="BH4093" s="23">
        <f t="shared" si="634"/>
        <v>0</v>
      </c>
      <c r="BO4093" s="2" t="s">
        <v>16268</v>
      </c>
      <c r="BP4093" s="3">
        <v>1</v>
      </c>
      <c r="BQ4093" s="2" t="s">
        <v>16269</v>
      </c>
    </row>
    <row r="4094" spans="1:69" ht="16.149999999999999" customHeight="1" x14ac:dyDescent="0.25">
      <c r="A4094" s="93">
        <v>4095</v>
      </c>
      <c r="B4094" s="2" t="s">
        <v>211</v>
      </c>
      <c r="C4094" s="2" t="s">
        <v>309</v>
      </c>
      <c r="D4094" s="2" t="s">
        <v>104</v>
      </c>
      <c r="E4094" s="2" t="s">
        <v>16270</v>
      </c>
      <c r="F4094" s="67">
        <v>43731</v>
      </c>
      <c r="G4094" s="3">
        <f t="shared" si="635"/>
        <v>9</v>
      </c>
      <c r="H4094" s="3">
        <f t="shared" si="637"/>
        <v>2019</v>
      </c>
      <c r="I4094" s="92">
        <v>0.24652777777777801</v>
      </c>
      <c r="J4094" s="20">
        <f t="shared" si="630"/>
        <v>5</v>
      </c>
      <c r="K4094" s="5" t="str">
        <f t="shared" si="636"/>
        <v>ja</v>
      </c>
      <c r="L4094" s="5" t="s">
        <v>91</v>
      </c>
      <c r="M4094" s="6" t="s">
        <v>100</v>
      </c>
      <c r="N4094" s="5">
        <v>59</v>
      </c>
      <c r="O4094" s="2" t="s">
        <v>75</v>
      </c>
      <c r="P4094" s="127" t="s">
        <v>16271</v>
      </c>
      <c r="R4094" s="6" t="s">
        <v>789</v>
      </c>
      <c r="T4094" s="6" t="s">
        <v>80</v>
      </c>
      <c r="W4094" s="2" t="s">
        <v>16272</v>
      </c>
      <c r="X4094" s="2">
        <v>638</v>
      </c>
      <c r="Y4094" s="2" t="s">
        <v>81</v>
      </c>
      <c r="Z4094" s="2" t="s">
        <v>84</v>
      </c>
      <c r="AA4094" s="2">
        <v>638</v>
      </c>
      <c r="AB4094" s="2" t="s">
        <v>81</v>
      </c>
      <c r="AC4094" s="2" t="s">
        <v>84</v>
      </c>
      <c r="AD4094" s="2">
        <v>648</v>
      </c>
      <c r="AE4094" s="2" t="s">
        <v>81</v>
      </c>
      <c r="AF4094" s="2" t="s">
        <v>84</v>
      </c>
      <c r="BE4094" s="23" t="str">
        <f t="shared" si="633"/>
        <v>EMF ja</v>
      </c>
      <c r="BF4094" s="23">
        <f t="shared" si="631"/>
        <v>250</v>
      </c>
      <c r="BG4094" s="23" t="str">
        <f t="shared" si="632"/>
        <v>100-499m</v>
      </c>
      <c r="BH4094" s="23">
        <f t="shared" si="634"/>
        <v>2</v>
      </c>
      <c r="BI4094" s="2" t="s">
        <v>162</v>
      </c>
      <c r="BJ4094" s="2">
        <v>250</v>
      </c>
      <c r="BK4094" s="2" t="s">
        <v>162</v>
      </c>
      <c r="BL4094" s="2">
        <v>300</v>
      </c>
      <c r="BO4094" s="2" t="s">
        <v>16273</v>
      </c>
      <c r="BP4094" s="3">
        <v>1</v>
      </c>
      <c r="BQ4094" s="2" t="s">
        <v>16274</v>
      </c>
    </row>
    <row r="4095" spans="1:69" ht="16.149999999999999" customHeight="1" x14ac:dyDescent="0.25">
      <c r="A4095" s="93">
        <v>4096</v>
      </c>
      <c r="B4095" s="2" t="s">
        <v>211</v>
      </c>
      <c r="C4095" s="2" t="s">
        <v>9210</v>
      </c>
      <c r="D4095" s="2" t="s">
        <v>364</v>
      </c>
      <c r="E4095" s="2" t="s">
        <v>16275</v>
      </c>
      <c r="F4095" s="67">
        <v>43728</v>
      </c>
      <c r="G4095" s="3">
        <f t="shared" si="635"/>
        <v>9</v>
      </c>
      <c r="H4095" s="3">
        <f t="shared" si="637"/>
        <v>2019</v>
      </c>
      <c r="I4095" s="92">
        <v>0.3125</v>
      </c>
      <c r="J4095" s="20">
        <f t="shared" ref="J4095:J4158" si="638">IF(I4095&lt;&gt;"",HOUR(I4095),"")</f>
        <v>7</v>
      </c>
      <c r="K4095" s="5" t="str">
        <f t="shared" si="636"/>
        <v>ja</v>
      </c>
      <c r="L4095" s="5" t="s">
        <v>91</v>
      </c>
      <c r="M4095" s="6" t="s">
        <v>74</v>
      </c>
      <c r="N4095" s="5">
        <v>65</v>
      </c>
      <c r="O4095" s="2" t="s">
        <v>75</v>
      </c>
      <c r="P4095" s="127" t="s">
        <v>16276</v>
      </c>
      <c r="R4095" s="6" t="s">
        <v>77</v>
      </c>
      <c r="U4095" s="2" t="s">
        <v>100</v>
      </c>
      <c r="V4095" s="2" t="s">
        <v>80</v>
      </c>
      <c r="X4095" s="2" t="s">
        <v>109</v>
      </c>
      <c r="Y4095" s="2" t="s">
        <v>109</v>
      </c>
      <c r="Z4095" s="2" t="s">
        <v>109</v>
      </c>
      <c r="AA4095" s="2" t="s">
        <v>109</v>
      </c>
      <c r="AB4095" s="2" t="s">
        <v>109</v>
      </c>
      <c r="AC4095" s="2" t="s">
        <v>109</v>
      </c>
      <c r="AD4095" s="2" t="s">
        <v>109</v>
      </c>
      <c r="AE4095" s="2" t="s">
        <v>109</v>
      </c>
      <c r="AF4095" s="2" t="s">
        <v>109</v>
      </c>
      <c r="BE4095" s="23" t="str">
        <f t="shared" si="633"/>
        <v>EMF ja</v>
      </c>
      <c r="BF4095" s="23">
        <f t="shared" si="631"/>
        <v>250</v>
      </c>
      <c r="BG4095" s="23" t="str">
        <f t="shared" si="632"/>
        <v>100-499m</v>
      </c>
      <c r="BH4095" s="23">
        <f t="shared" si="634"/>
        <v>1</v>
      </c>
      <c r="BI4095" s="2" t="s">
        <v>162</v>
      </c>
      <c r="BJ4095" s="2">
        <v>250</v>
      </c>
      <c r="BO4095" s="2" t="s">
        <v>16277</v>
      </c>
      <c r="BP4095" s="3">
        <v>1</v>
      </c>
      <c r="BQ4095" s="2" t="s">
        <v>16278</v>
      </c>
    </row>
    <row r="4096" spans="1:69" ht="16.149999999999999" customHeight="1" x14ac:dyDescent="0.25">
      <c r="A4096" s="93">
        <v>4097</v>
      </c>
      <c r="B4096" s="2" t="s">
        <v>211</v>
      </c>
      <c r="C4096" s="2" t="s">
        <v>12453</v>
      </c>
      <c r="D4096" s="2" t="s">
        <v>364</v>
      </c>
      <c r="E4096" s="2" t="s">
        <v>16279</v>
      </c>
      <c r="F4096" s="67">
        <v>43728</v>
      </c>
      <c r="G4096" s="3">
        <f t="shared" si="635"/>
        <v>9</v>
      </c>
      <c r="H4096" s="3">
        <f t="shared" si="637"/>
        <v>2019</v>
      </c>
      <c r="I4096" s="92">
        <v>0.29166666666666702</v>
      </c>
      <c r="J4096" s="20">
        <f t="shared" si="638"/>
        <v>7</v>
      </c>
      <c r="K4096" s="5" t="str">
        <f t="shared" si="636"/>
        <v>ja</v>
      </c>
      <c r="L4096" s="5" t="s">
        <v>73</v>
      </c>
      <c r="M4096" s="6" t="s">
        <v>115</v>
      </c>
      <c r="N4096" s="5">
        <v>59</v>
      </c>
      <c r="O4096" s="2" t="s">
        <v>75</v>
      </c>
      <c r="P4096" s="127" t="s">
        <v>16280</v>
      </c>
      <c r="R4096" s="6" t="s">
        <v>77</v>
      </c>
      <c r="T4096" s="6" t="s">
        <v>80</v>
      </c>
      <c r="BE4096" s="23" t="str">
        <f t="shared" si="633"/>
        <v>EMF nein</v>
      </c>
      <c r="BF4096" s="23" t="str">
        <f t="shared" si="631"/>
        <v/>
      </c>
      <c r="BG4096" s="23" t="str">
        <f t="shared" si="632"/>
        <v/>
      </c>
      <c r="BH4096" s="23">
        <f t="shared" si="634"/>
        <v>0</v>
      </c>
      <c r="BP4096" s="3">
        <v>1</v>
      </c>
      <c r="BQ4096" s="2" t="s">
        <v>16281</v>
      </c>
    </row>
    <row r="4097" spans="1:69" ht="16.149999999999999" customHeight="1" x14ac:dyDescent="0.25">
      <c r="A4097" s="93">
        <v>4098</v>
      </c>
      <c r="B4097" s="2" t="s">
        <v>211</v>
      </c>
      <c r="C4097" s="2" t="s">
        <v>14629</v>
      </c>
      <c r="D4097" s="2" t="s">
        <v>364</v>
      </c>
      <c r="E4097" s="2" t="s">
        <v>16282</v>
      </c>
      <c r="F4097" s="67">
        <v>43728</v>
      </c>
      <c r="G4097" s="3">
        <f t="shared" si="635"/>
        <v>9</v>
      </c>
      <c r="H4097" s="3">
        <f t="shared" si="637"/>
        <v>2019</v>
      </c>
      <c r="I4097" s="92">
        <v>0.83333333333333304</v>
      </c>
      <c r="J4097" s="20">
        <f t="shared" si="638"/>
        <v>20</v>
      </c>
      <c r="K4097" s="5" t="str">
        <f t="shared" si="636"/>
        <v>ja</v>
      </c>
      <c r="L4097" s="5" t="s">
        <v>73</v>
      </c>
      <c r="M4097" s="6" t="s">
        <v>74</v>
      </c>
      <c r="N4097" s="5">
        <v>40</v>
      </c>
      <c r="O4097" s="2" t="s">
        <v>75</v>
      </c>
      <c r="P4097" s="127" t="s">
        <v>16283</v>
      </c>
      <c r="R4097" s="6" t="s">
        <v>77</v>
      </c>
      <c r="S4097" s="127" t="s">
        <v>190</v>
      </c>
      <c r="X4097" s="2">
        <v>500</v>
      </c>
      <c r="Y4097" s="2" t="s">
        <v>81</v>
      </c>
      <c r="Z4097" s="2" t="s">
        <v>84</v>
      </c>
      <c r="AD4097" s="2">
        <v>500</v>
      </c>
      <c r="AE4097" s="2" t="s">
        <v>81</v>
      </c>
      <c r="AF4097" s="2" t="s">
        <v>84</v>
      </c>
      <c r="BE4097" s="23" t="str">
        <f t="shared" si="633"/>
        <v>EMF nein</v>
      </c>
      <c r="BF4097" s="23" t="str">
        <f t="shared" si="631"/>
        <v/>
      </c>
      <c r="BG4097" s="23" t="str">
        <f t="shared" si="632"/>
        <v/>
      </c>
      <c r="BH4097" s="23">
        <f t="shared" si="634"/>
        <v>0</v>
      </c>
      <c r="BO4097" s="2" t="s">
        <v>16284</v>
      </c>
      <c r="BP4097" s="3">
        <v>1</v>
      </c>
      <c r="BQ4097" s="2" t="s">
        <v>16285</v>
      </c>
    </row>
    <row r="4098" spans="1:69" ht="16.149999999999999" customHeight="1" x14ac:dyDescent="0.25">
      <c r="A4098" s="93">
        <v>4099</v>
      </c>
      <c r="B4098" s="2" t="s">
        <v>211</v>
      </c>
      <c r="C4098" s="2" t="s">
        <v>7009</v>
      </c>
      <c r="D4098" s="2" t="s">
        <v>364</v>
      </c>
      <c r="E4098" s="2" t="s">
        <v>16286</v>
      </c>
      <c r="F4098" s="67">
        <v>43732</v>
      </c>
      <c r="G4098" s="3">
        <f t="shared" si="635"/>
        <v>9</v>
      </c>
      <c r="H4098" s="3">
        <f t="shared" si="637"/>
        <v>2019</v>
      </c>
      <c r="I4098" s="92">
        <v>0.61111111111111105</v>
      </c>
      <c r="J4098" s="20">
        <f t="shared" si="638"/>
        <v>14</v>
      </c>
      <c r="K4098" s="5" t="str">
        <f t="shared" si="636"/>
        <v>ja</v>
      </c>
      <c r="L4098" s="5" t="s">
        <v>91</v>
      </c>
      <c r="M4098" s="6" t="s">
        <v>100</v>
      </c>
      <c r="N4098" s="5">
        <v>35</v>
      </c>
      <c r="O4098" s="2" t="s">
        <v>126</v>
      </c>
      <c r="P4098" s="127" t="s">
        <v>16287</v>
      </c>
      <c r="R4098" s="6" t="s">
        <v>77</v>
      </c>
      <c r="T4098" s="6" t="s">
        <v>80</v>
      </c>
      <c r="U4098" s="2" t="s">
        <v>74</v>
      </c>
      <c r="BE4098" s="23" t="str">
        <f t="shared" si="633"/>
        <v>EMF ja</v>
      </c>
      <c r="BF4098" s="23">
        <f t="shared" si="631"/>
        <v>500</v>
      </c>
      <c r="BG4098" s="23" t="str">
        <f t="shared" si="632"/>
        <v>500+m</v>
      </c>
      <c r="BH4098" s="23">
        <f t="shared" si="634"/>
        <v>3</v>
      </c>
      <c r="BI4098" s="2" t="s">
        <v>9411</v>
      </c>
      <c r="BJ4098" s="2">
        <v>500</v>
      </c>
      <c r="BK4098" s="2" t="s">
        <v>162</v>
      </c>
      <c r="BL4098" s="2">
        <v>1000</v>
      </c>
      <c r="BM4098" s="2" t="s">
        <v>162</v>
      </c>
      <c r="BN4098" s="2">
        <v>1500</v>
      </c>
      <c r="BO4098" s="2" t="s">
        <v>16288</v>
      </c>
      <c r="BP4098" s="3">
        <v>1</v>
      </c>
      <c r="BQ4098" s="2" t="s">
        <v>16289</v>
      </c>
    </row>
    <row r="4099" spans="1:69" ht="16.149999999999999" customHeight="1" x14ac:dyDescent="0.25">
      <c r="A4099" s="1">
        <v>4100</v>
      </c>
      <c r="B4099" s="2" t="s">
        <v>211</v>
      </c>
      <c r="C4099" s="2" t="s">
        <v>7917</v>
      </c>
      <c r="D4099" s="2" t="s">
        <v>113</v>
      </c>
      <c r="E4099" s="2" t="s">
        <v>16290</v>
      </c>
      <c r="F4099" s="67">
        <v>43727</v>
      </c>
      <c r="G4099" s="3">
        <f t="shared" si="635"/>
        <v>9</v>
      </c>
      <c r="H4099" s="3">
        <f t="shared" si="637"/>
        <v>2019</v>
      </c>
      <c r="I4099" s="92">
        <v>0.3125</v>
      </c>
      <c r="J4099" s="20">
        <f t="shared" si="638"/>
        <v>7</v>
      </c>
      <c r="K4099" s="5" t="str">
        <f t="shared" si="636"/>
        <v>ja</v>
      </c>
      <c r="L4099" s="5" t="s">
        <v>91</v>
      </c>
      <c r="M4099" s="6" t="s">
        <v>74</v>
      </c>
      <c r="N4099" s="5">
        <v>19</v>
      </c>
      <c r="O4099" s="2" t="s">
        <v>126</v>
      </c>
      <c r="P4099" s="127" t="s">
        <v>16291</v>
      </c>
      <c r="R4099" s="6" t="s">
        <v>77</v>
      </c>
      <c r="U4099" s="2" t="s">
        <v>74</v>
      </c>
      <c r="BE4099" s="23" t="str">
        <f t="shared" si="633"/>
        <v>EMF nein</v>
      </c>
      <c r="BF4099" s="23" t="str">
        <f t="shared" ref="BF4099:BF4162" si="639">IF(SUM(BJ4099,BL4099,BN4099)=0,"",MIN(BJ4099,BL4099,BN4099))</f>
        <v/>
      </c>
      <c r="BG4099" s="23" t="str">
        <f t="shared" ref="BG4099:BG4162" si="640">IF(BF4099="","",IF(BF4099&lt;100,"&lt;100m",IF(AND(BF4099&gt;99, BF4099&lt;500),"100-499m",IF(BF4099&gt;499,"500+m",""))))</f>
        <v/>
      </c>
      <c r="BH4099" s="23">
        <f t="shared" si="634"/>
        <v>0</v>
      </c>
      <c r="BO4099" s="2" t="s">
        <v>16292</v>
      </c>
      <c r="BP4099" s="3">
        <v>1</v>
      </c>
      <c r="BQ4099" s="2" t="s">
        <v>16293</v>
      </c>
    </row>
    <row r="4100" spans="1:69" ht="16.149999999999999" customHeight="1" x14ac:dyDescent="0.25">
      <c r="A4100" s="1">
        <v>4101</v>
      </c>
      <c r="B4100" s="2" t="s">
        <v>211</v>
      </c>
      <c r="C4100" s="2" t="s">
        <v>16294</v>
      </c>
      <c r="D4100" s="2" t="s">
        <v>113</v>
      </c>
      <c r="E4100" s="2" t="s">
        <v>12049</v>
      </c>
      <c r="F4100" s="67">
        <v>43731</v>
      </c>
      <c r="G4100" s="3">
        <f t="shared" si="635"/>
        <v>9</v>
      </c>
      <c r="H4100" s="3">
        <f t="shared" si="637"/>
        <v>2019</v>
      </c>
      <c r="I4100" s="92">
        <v>0.35416666666666702</v>
      </c>
      <c r="J4100" s="20">
        <f t="shared" si="638"/>
        <v>8</v>
      </c>
      <c r="K4100" s="5" t="str">
        <f t="shared" si="636"/>
        <v>ja</v>
      </c>
      <c r="L4100" s="5" t="s">
        <v>8298</v>
      </c>
      <c r="M4100" s="6" t="s">
        <v>74</v>
      </c>
      <c r="N4100" s="5">
        <v>43</v>
      </c>
      <c r="O4100" s="5" t="s">
        <v>140</v>
      </c>
      <c r="P4100" s="127" t="s">
        <v>16295</v>
      </c>
      <c r="R4100" s="6" t="s">
        <v>789</v>
      </c>
      <c r="S4100" s="5" t="s">
        <v>190</v>
      </c>
      <c r="U4100" s="2" t="s">
        <v>100</v>
      </c>
      <c r="V4100" s="2" t="s">
        <v>80</v>
      </c>
      <c r="X4100" s="2">
        <v>520</v>
      </c>
      <c r="Y4100" s="2" t="s">
        <v>83</v>
      </c>
      <c r="Z4100" s="2" t="s">
        <v>84</v>
      </c>
      <c r="AA4100" s="2">
        <v>520</v>
      </c>
      <c r="AB4100" s="2" t="s">
        <v>81</v>
      </c>
      <c r="AC4100" s="2" t="s">
        <v>84</v>
      </c>
      <c r="AD4100" s="2">
        <v>520</v>
      </c>
      <c r="AE4100" s="2" t="s">
        <v>83</v>
      </c>
      <c r="AF4100" s="2" t="s">
        <v>84</v>
      </c>
      <c r="AJ4100" s="2">
        <v>531</v>
      </c>
      <c r="AK4100" s="2" t="s">
        <v>8720</v>
      </c>
      <c r="AL4100" s="2" t="s">
        <v>84</v>
      </c>
      <c r="AM4100" s="2">
        <v>531</v>
      </c>
      <c r="AN4100" s="2" t="s">
        <v>81</v>
      </c>
      <c r="AO4100" s="2" t="s">
        <v>84</v>
      </c>
      <c r="AP4100" s="2">
        <v>531</v>
      </c>
      <c r="AQ4100" s="2" t="s">
        <v>81</v>
      </c>
      <c r="AR4100" s="2" t="s">
        <v>84</v>
      </c>
      <c r="AV4100" s="2">
        <v>1150</v>
      </c>
      <c r="AW4100" s="2" t="s">
        <v>81</v>
      </c>
      <c r="AX4100" s="2" t="s">
        <v>168</v>
      </c>
      <c r="AY4100" s="2">
        <v>1160</v>
      </c>
      <c r="AZ4100" s="2" t="s">
        <v>81</v>
      </c>
      <c r="BA4100" s="2" t="s">
        <v>168</v>
      </c>
      <c r="BB4100" s="2">
        <v>1160</v>
      </c>
      <c r="BC4100" s="2" t="s">
        <v>81</v>
      </c>
      <c r="BD4100" s="2" t="s">
        <v>168</v>
      </c>
      <c r="BE4100" s="23" t="str">
        <f t="shared" si="633"/>
        <v>EMF ja</v>
      </c>
      <c r="BF4100" s="23">
        <f t="shared" si="639"/>
        <v>4500</v>
      </c>
      <c r="BG4100" s="23" t="str">
        <f t="shared" si="640"/>
        <v>500+m</v>
      </c>
      <c r="BH4100" s="23">
        <f t="shared" si="634"/>
        <v>2</v>
      </c>
      <c r="BI4100" s="2" t="s">
        <v>162</v>
      </c>
      <c r="BJ4100" s="2">
        <v>4700</v>
      </c>
      <c r="BK4100" s="2" t="s">
        <v>162</v>
      </c>
      <c r="BL4100" s="2">
        <v>4500</v>
      </c>
      <c r="BO4100" s="2" t="s">
        <v>16296</v>
      </c>
      <c r="BP4100" s="3">
        <v>1</v>
      </c>
      <c r="BQ4100" s="2" t="s">
        <v>16297</v>
      </c>
    </row>
    <row r="4101" spans="1:69" ht="16.149999999999999" customHeight="1" x14ac:dyDescent="0.25">
      <c r="A4101" s="1">
        <v>4102</v>
      </c>
      <c r="B4101" s="2" t="s">
        <v>13465</v>
      </c>
      <c r="C4101" s="2" t="s">
        <v>6408</v>
      </c>
      <c r="D4101" s="2" t="s">
        <v>296</v>
      </c>
      <c r="E4101" s="2" t="s">
        <v>16298</v>
      </c>
      <c r="F4101" s="67">
        <v>43728</v>
      </c>
      <c r="G4101" s="3">
        <f t="shared" si="635"/>
        <v>9</v>
      </c>
      <c r="H4101" s="3">
        <f t="shared" si="637"/>
        <v>2019</v>
      </c>
      <c r="J4101" s="20" t="str">
        <f t="shared" si="638"/>
        <v/>
      </c>
      <c r="K4101" s="5" t="str">
        <f t="shared" si="636"/>
        <v>ja</v>
      </c>
      <c r="L4101" s="5" t="s">
        <v>8298</v>
      </c>
      <c r="M4101" s="6" t="s">
        <v>74</v>
      </c>
      <c r="N4101" s="5">
        <v>18</v>
      </c>
      <c r="O4101" s="2" t="s">
        <v>75</v>
      </c>
      <c r="P4101" s="127" t="s">
        <v>5951</v>
      </c>
      <c r="R4101" s="6" t="s">
        <v>77</v>
      </c>
      <c r="T4101" s="6" t="s">
        <v>12980</v>
      </c>
      <c r="U4101" s="2" t="s">
        <v>74</v>
      </c>
      <c r="X4101" s="2">
        <v>350</v>
      </c>
      <c r="Y4101" s="2" t="s">
        <v>81</v>
      </c>
      <c r="Z4101" s="2" t="s">
        <v>84</v>
      </c>
      <c r="AD4101" s="2">
        <v>350</v>
      </c>
      <c r="AE4101" s="2" t="s">
        <v>81</v>
      </c>
      <c r="AF4101" s="2" t="s">
        <v>84</v>
      </c>
      <c r="AJ4101" s="2">
        <v>151</v>
      </c>
      <c r="AK4101" s="2" t="s">
        <v>8720</v>
      </c>
      <c r="AL4101" s="2" t="s">
        <v>82</v>
      </c>
      <c r="AM4101" s="2">
        <v>151</v>
      </c>
      <c r="AN4101" s="2" t="s">
        <v>81</v>
      </c>
      <c r="AO4101" s="2" t="s">
        <v>82</v>
      </c>
      <c r="AP4101" s="2">
        <v>141</v>
      </c>
      <c r="AQ4101" s="2" t="s">
        <v>81</v>
      </c>
      <c r="AR4101" s="2" t="s">
        <v>82</v>
      </c>
      <c r="BE4101" s="23" t="str">
        <f t="shared" si="633"/>
        <v>EMF ja</v>
      </c>
      <c r="BF4101" s="23">
        <f t="shared" si="639"/>
        <v>2350</v>
      </c>
      <c r="BG4101" s="23" t="str">
        <f t="shared" si="640"/>
        <v>500+m</v>
      </c>
      <c r="BH4101" s="23">
        <f t="shared" si="634"/>
        <v>2</v>
      </c>
      <c r="BK4101" s="2" t="s">
        <v>162</v>
      </c>
      <c r="BL4101" s="2">
        <v>4000</v>
      </c>
      <c r="BM4101" s="2" t="s">
        <v>162</v>
      </c>
      <c r="BN4101" s="2">
        <v>2350</v>
      </c>
      <c r="BO4101" s="2" t="s">
        <v>16299</v>
      </c>
      <c r="BP4101" s="3">
        <v>1</v>
      </c>
      <c r="BQ4101" s="2" t="s">
        <v>16300</v>
      </c>
    </row>
    <row r="4102" spans="1:69" ht="16.149999999999999" customHeight="1" x14ac:dyDescent="0.25">
      <c r="A4102" s="1">
        <v>4103</v>
      </c>
      <c r="B4102" s="2" t="s">
        <v>211</v>
      </c>
      <c r="C4102" s="2" t="s">
        <v>16301</v>
      </c>
      <c r="D4102" s="2" t="s">
        <v>151</v>
      </c>
      <c r="E4102" s="2" t="s">
        <v>16302</v>
      </c>
      <c r="F4102" s="67">
        <v>43733</v>
      </c>
      <c r="G4102" s="3">
        <f t="shared" si="635"/>
        <v>9</v>
      </c>
      <c r="H4102" s="3">
        <f t="shared" si="637"/>
        <v>2019</v>
      </c>
      <c r="I4102" s="92">
        <v>0.41319444444444398</v>
      </c>
      <c r="J4102" s="20">
        <f t="shared" si="638"/>
        <v>9</v>
      </c>
      <c r="K4102" s="5" t="str">
        <f t="shared" si="636"/>
        <v>ja</v>
      </c>
      <c r="L4102" s="5" t="s">
        <v>91</v>
      </c>
      <c r="M4102" s="6" t="s">
        <v>2721</v>
      </c>
      <c r="O4102" s="2" t="s">
        <v>75</v>
      </c>
      <c r="P4102" s="127" t="s">
        <v>16303</v>
      </c>
      <c r="R4102" s="6" t="s">
        <v>77</v>
      </c>
      <c r="X4102" s="2">
        <v>815</v>
      </c>
      <c r="Y4102" s="2" t="s">
        <v>83</v>
      </c>
      <c r="Z4102" s="2" t="s">
        <v>82</v>
      </c>
      <c r="AA4102" s="2">
        <v>815</v>
      </c>
      <c r="AB4102" s="2" t="s">
        <v>83</v>
      </c>
      <c r="AC4102" s="2" t="s">
        <v>82</v>
      </c>
      <c r="AD4102" s="2">
        <v>815</v>
      </c>
      <c r="AE4102" s="2" t="s">
        <v>83</v>
      </c>
      <c r="AF4102" s="2" t="s">
        <v>82</v>
      </c>
      <c r="AJ4102" s="2">
        <v>815</v>
      </c>
      <c r="AK4102" s="2" t="s">
        <v>83</v>
      </c>
      <c r="AL4102" s="2" t="s">
        <v>82</v>
      </c>
      <c r="AM4102" s="2">
        <v>815</v>
      </c>
      <c r="AN4102" s="2" t="s">
        <v>83</v>
      </c>
      <c r="AO4102" s="2" t="s">
        <v>82</v>
      </c>
      <c r="AP4102" s="2">
        <v>815</v>
      </c>
      <c r="AQ4102" s="2" t="s">
        <v>83</v>
      </c>
      <c r="AR4102" s="2" t="s">
        <v>82</v>
      </c>
      <c r="AV4102" s="2">
        <v>815</v>
      </c>
      <c r="AW4102" s="2" t="s">
        <v>83</v>
      </c>
      <c r="AX4102" s="2" t="s">
        <v>82</v>
      </c>
      <c r="AY4102" s="2">
        <v>815</v>
      </c>
      <c r="AZ4102" s="2" t="s">
        <v>83</v>
      </c>
      <c r="BA4102" s="2" t="s">
        <v>82</v>
      </c>
      <c r="BB4102" s="2">
        <v>815</v>
      </c>
      <c r="BC4102" s="2" t="s">
        <v>83</v>
      </c>
      <c r="BD4102" s="2" t="s">
        <v>82</v>
      </c>
      <c r="BE4102" s="23" t="str">
        <f t="shared" si="633"/>
        <v>EMF nein</v>
      </c>
      <c r="BF4102" s="23" t="str">
        <f t="shared" si="639"/>
        <v/>
      </c>
      <c r="BG4102" s="23" t="str">
        <f t="shared" si="640"/>
        <v/>
      </c>
      <c r="BH4102" s="23">
        <f t="shared" si="634"/>
        <v>0</v>
      </c>
      <c r="BO4102" s="2" t="s">
        <v>16304</v>
      </c>
      <c r="BP4102" s="3">
        <v>1</v>
      </c>
      <c r="BQ4102" s="2" t="s">
        <v>16305</v>
      </c>
    </row>
    <row r="4103" spans="1:69" ht="16.149999999999999" customHeight="1" x14ac:dyDescent="0.25">
      <c r="A4103" s="93">
        <v>4104</v>
      </c>
      <c r="B4103" s="2" t="s">
        <v>211</v>
      </c>
      <c r="C4103" s="2" t="s">
        <v>16306</v>
      </c>
      <c r="D4103" s="2" t="s">
        <v>3859</v>
      </c>
      <c r="E4103" s="2" t="s">
        <v>16307</v>
      </c>
      <c r="F4103" s="67">
        <v>43726</v>
      </c>
      <c r="G4103" s="3">
        <f t="shared" si="635"/>
        <v>9</v>
      </c>
      <c r="H4103" s="3">
        <f t="shared" si="637"/>
        <v>2019</v>
      </c>
      <c r="I4103" s="92">
        <v>0.53125</v>
      </c>
      <c r="J4103" s="20">
        <f t="shared" si="638"/>
        <v>12</v>
      </c>
      <c r="K4103" s="5" t="str">
        <f t="shared" si="636"/>
        <v>ja</v>
      </c>
      <c r="L4103" s="5" t="s">
        <v>73</v>
      </c>
      <c r="M4103" s="6" t="s">
        <v>74</v>
      </c>
      <c r="O4103" s="2" t="s">
        <v>75</v>
      </c>
      <c r="P4103" s="127" t="s">
        <v>16308</v>
      </c>
      <c r="R4103" s="6" t="s">
        <v>77</v>
      </c>
      <c r="U4103" s="2" t="s">
        <v>14883</v>
      </c>
      <c r="V4103" s="2" t="s">
        <v>80</v>
      </c>
      <c r="BE4103" s="23" t="str">
        <f t="shared" si="633"/>
        <v>EMF nein</v>
      </c>
      <c r="BF4103" s="23" t="str">
        <f t="shared" si="639"/>
        <v/>
      </c>
      <c r="BG4103" s="23" t="str">
        <f t="shared" si="640"/>
        <v/>
      </c>
      <c r="BH4103" s="23">
        <f t="shared" si="634"/>
        <v>0</v>
      </c>
      <c r="BO4103" s="2" t="s">
        <v>16309</v>
      </c>
      <c r="BP4103" s="3">
        <v>1</v>
      </c>
      <c r="BQ4103" s="2" t="s">
        <v>16310</v>
      </c>
    </row>
    <row r="4104" spans="1:69" ht="16.149999999999999" customHeight="1" x14ac:dyDescent="0.25">
      <c r="A4104" s="1">
        <v>4105</v>
      </c>
      <c r="B4104" s="2" t="s">
        <v>211</v>
      </c>
      <c r="C4104" s="2" t="s">
        <v>15684</v>
      </c>
      <c r="D4104" s="2" t="s">
        <v>137</v>
      </c>
      <c r="E4104" s="2" t="s">
        <v>5471</v>
      </c>
      <c r="F4104" s="67">
        <v>43728</v>
      </c>
      <c r="G4104" s="3">
        <f t="shared" si="635"/>
        <v>9</v>
      </c>
      <c r="H4104" s="3">
        <f t="shared" si="637"/>
        <v>2019</v>
      </c>
      <c r="I4104" s="92">
        <v>0.39583333333333298</v>
      </c>
      <c r="J4104" s="20">
        <f t="shared" si="638"/>
        <v>9</v>
      </c>
      <c r="K4104" s="5" t="str">
        <f t="shared" si="636"/>
        <v>ja</v>
      </c>
      <c r="L4104" s="5" t="s">
        <v>73</v>
      </c>
      <c r="M4104" s="6" t="s">
        <v>74</v>
      </c>
      <c r="O4104" s="2" t="s">
        <v>75</v>
      </c>
      <c r="P4104" s="127" t="s">
        <v>16311</v>
      </c>
      <c r="R4104" s="6" t="s">
        <v>77</v>
      </c>
      <c r="U4104" s="2" t="s">
        <v>13613</v>
      </c>
      <c r="V4104" s="2" t="s">
        <v>80</v>
      </c>
      <c r="X4104" s="2">
        <v>239</v>
      </c>
      <c r="Y4104" s="2" t="s">
        <v>83</v>
      </c>
      <c r="Z4104" s="2" t="s">
        <v>84</v>
      </c>
      <c r="AA4104" s="2">
        <v>239</v>
      </c>
      <c r="AB4104" s="2" t="s">
        <v>81</v>
      </c>
      <c r="AC4104" s="2" t="s">
        <v>84</v>
      </c>
      <c r="AD4104" s="2">
        <v>239</v>
      </c>
      <c r="AE4104" s="2" t="s">
        <v>83</v>
      </c>
      <c r="AF4104" s="2" t="s">
        <v>84</v>
      </c>
      <c r="AJ4104" s="2">
        <v>241</v>
      </c>
      <c r="AK4104" s="2" t="s">
        <v>83</v>
      </c>
      <c r="AL4104" s="2" t="s">
        <v>84</v>
      </c>
      <c r="AM4104" s="2">
        <v>241</v>
      </c>
      <c r="AN4104" s="2" t="s">
        <v>81</v>
      </c>
      <c r="AO4104" s="2" t="s">
        <v>84</v>
      </c>
      <c r="AP4104" s="2">
        <v>241</v>
      </c>
      <c r="AQ4104" s="2" t="s">
        <v>83</v>
      </c>
      <c r="AR4104" s="2" t="s">
        <v>84</v>
      </c>
      <c r="AS4104" s="17">
        <v>241</v>
      </c>
      <c r="AT4104" s="17" t="s">
        <v>81</v>
      </c>
      <c r="AU4104" s="17" t="s">
        <v>84</v>
      </c>
      <c r="AV4104" s="2">
        <v>217</v>
      </c>
      <c r="AW4104" s="2" t="s">
        <v>81</v>
      </c>
      <c r="AX4104" s="2" t="s">
        <v>82</v>
      </c>
      <c r="BB4104" s="2">
        <v>217</v>
      </c>
      <c r="BC4104" s="17" t="s">
        <v>83</v>
      </c>
      <c r="BD4104" s="17" t="s">
        <v>82</v>
      </c>
      <c r="BE4104" s="23" t="str">
        <f t="shared" si="633"/>
        <v>EMF nein</v>
      </c>
      <c r="BF4104" s="23" t="str">
        <f t="shared" si="639"/>
        <v/>
      </c>
      <c r="BG4104" s="23" t="str">
        <f t="shared" si="640"/>
        <v/>
      </c>
      <c r="BH4104" s="23">
        <f t="shared" si="634"/>
        <v>0</v>
      </c>
      <c r="BO4104" s="2" t="s">
        <v>16312</v>
      </c>
      <c r="BP4104" s="3">
        <v>1</v>
      </c>
      <c r="BQ4104" s="2" t="s">
        <v>16313</v>
      </c>
    </row>
    <row r="4105" spans="1:69" ht="16.149999999999999" customHeight="1" x14ac:dyDescent="0.25">
      <c r="A4105" s="93">
        <v>4106</v>
      </c>
      <c r="B4105" s="2" t="s">
        <v>211</v>
      </c>
      <c r="C4105" s="2" t="s">
        <v>8015</v>
      </c>
      <c r="D4105" s="2" t="s">
        <v>137</v>
      </c>
      <c r="E4105" s="2" t="s">
        <v>16314</v>
      </c>
      <c r="F4105" s="67">
        <v>43732</v>
      </c>
      <c r="G4105" s="3">
        <f t="shared" si="635"/>
        <v>9</v>
      </c>
      <c r="H4105" s="3">
        <f t="shared" si="637"/>
        <v>2019</v>
      </c>
      <c r="I4105" s="92">
        <v>0.72222222222222199</v>
      </c>
      <c r="J4105" s="20">
        <f t="shared" si="638"/>
        <v>17</v>
      </c>
      <c r="K4105" s="5" t="str">
        <f t="shared" si="636"/>
        <v>ja</v>
      </c>
      <c r="L4105" s="5" t="s">
        <v>91</v>
      </c>
      <c r="M4105" s="6" t="s">
        <v>74</v>
      </c>
      <c r="N4105" s="5">
        <v>46</v>
      </c>
      <c r="O4105" s="2" t="s">
        <v>5139</v>
      </c>
      <c r="P4105" s="127" t="s">
        <v>16315</v>
      </c>
      <c r="R4105" s="6" t="s">
        <v>77</v>
      </c>
      <c r="U4105" s="2" t="s">
        <v>74</v>
      </c>
      <c r="BE4105" s="23" t="str">
        <f t="shared" si="633"/>
        <v>EMF nein</v>
      </c>
      <c r="BF4105" s="23" t="str">
        <f t="shared" si="639"/>
        <v/>
      </c>
      <c r="BG4105" s="23" t="str">
        <f t="shared" si="640"/>
        <v/>
      </c>
      <c r="BH4105" s="23">
        <f t="shared" si="634"/>
        <v>0</v>
      </c>
      <c r="BO4105" s="2" t="s">
        <v>16316</v>
      </c>
      <c r="BP4105" s="3">
        <v>1</v>
      </c>
      <c r="BQ4105" s="2" t="s">
        <v>16317</v>
      </c>
    </row>
    <row r="4106" spans="1:69" ht="16.149999999999999" customHeight="1" x14ac:dyDescent="0.25">
      <c r="A4106" s="1">
        <v>4107</v>
      </c>
      <c r="B4106" s="2" t="s">
        <v>211</v>
      </c>
      <c r="C4106" s="2" t="s">
        <v>263</v>
      </c>
      <c r="D4106" s="2" t="s">
        <v>264</v>
      </c>
      <c r="E4106" s="2" t="s">
        <v>16318</v>
      </c>
      <c r="F4106" s="67">
        <v>43731</v>
      </c>
      <c r="G4106" s="3">
        <f t="shared" si="635"/>
        <v>9</v>
      </c>
      <c r="H4106" s="3">
        <f t="shared" si="637"/>
        <v>2019</v>
      </c>
      <c r="J4106" s="20" t="str">
        <f t="shared" si="638"/>
        <v/>
      </c>
      <c r="K4106" s="5" t="str">
        <f t="shared" si="636"/>
        <v>ja</v>
      </c>
      <c r="L4106" s="5" t="s">
        <v>91</v>
      </c>
      <c r="M4106" s="6" t="s">
        <v>74</v>
      </c>
      <c r="N4106" s="5">
        <v>69</v>
      </c>
      <c r="O4106" s="5" t="s">
        <v>75</v>
      </c>
      <c r="P4106" s="127" t="s">
        <v>6478</v>
      </c>
      <c r="R4106" s="6" t="s">
        <v>77</v>
      </c>
      <c r="U4106" s="2" t="s">
        <v>1312</v>
      </c>
      <c r="X4106" s="2">
        <v>193</v>
      </c>
      <c r="Y4106" s="2" t="s">
        <v>83</v>
      </c>
      <c r="Z4106" s="2" t="s">
        <v>84</v>
      </c>
      <c r="AA4106" s="2">
        <v>193</v>
      </c>
      <c r="AB4106" s="2" t="s">
        <v>81</v>
      </c>
      <c r="AC4106" s="2" t="s">
        <v>84</v>
      </c>
      <c r="AD4106" s="2">
        <v>193</v>
      </c>
      <c r="AE4106" s="2" t="s">
        <v>83</v>
      </c>
      <c r="AF4106" s="2" t="s">
        <v>84</v>
      </c>
      <c r="AJ4106" s="2">
        <v>403</v>
      </c>
      <c r="AK4106" s="2" t="s">
        <v>81</v>
      </c>
      <c r="AL4106" s="2" t="s">
        <v>82</v>
      </c>
      <c r="AP4106" s="2">
        <v>403</v>
      </c>
      <c r="AQ4106" s="2" t="s">
        <v>81</v>
      </c>
      <c r="AR4106" s="2" t="s">
        <v>84</v>
      </c>
      <c r="AV4106" s="2" t="s">
        <v>109</v>
      </c>
      <c r="AW4106" s="2" t="s">
        <v>109</v>
      </c>
      <c r="AX4106" s="2" t="s">
        <v>109</v>
      </c>
      <c r="BB4106" s="2" t="s">
        <v>109</v>
      </c>
      <c r="BC4106" s="2" t="s">
        <v>109</v>
      </c>
      <c r="BD4106" s="2" t="s">
        <v>109</v>
      </c>
      <c r="BE4106" s="23" t="str">
        <f t="shared" si="633"/>
        <v>EMF nein</v>
      </c>
      <c r="BF4106" s="23" t="str">
        <f t="shared" si="639"/>
        <v/>
      </c>
      <c r="BG4106" s="23" t="str">
        <f t="shared" si="640"/>
        <v/>
      </c>
      <c r="BH4106" s="23">
        <f t="shared" si="634"/>
        <v>0</v>
      </c>
      <c r="BO4106" s="2" t="s">
        <v>16319</v>
      </c>
      <c r="BP4106" s="3">
        <v>1</v>
      </c>
      <c r="BQ4106" s="2" t="s">
        <v>16320</v>
      </c>
    </row>
    <row r="4107" spans="1:69" ht="16.149999999999999" customHeight="1" x14ac:dyDescent="0.25">
      <c r="A4107" s="1">
        <v>4108</v>
      </c>
      <c r="B4107" s="2" t="s">
        <v>135</v>
      </c>
      <c r="C4107" s="2" t="s">
        <v>10104</v>
      </c>
      <c r="D4107" s="2" t="s">
        <v>264</v>
      </c>
      <c r="E4107" s="2" t="s">
        <v>4451</v>
      </c>
      <c r="F4107" s="67">
        <v>43731</v>
      </c>
      <c r="G4107" s="3">
        <f t="shared" si="635"/>
        <v>9</v>
      </c>
      <c r="H4107" s="3">
        <f t="shared" si="637"/>
        <v>2019</v>
      </c>
      <c r="I4107" s="92">
        <v>0.60416666666666696</v>
      </c>
      <c r="J4107" s="20">
        <f t="shared" si="638"/>
        <v>14</v>
      </c>
      <c r="K4107" s="5" t="str">
        <f t="shared" si="636"/>
        <v>ja</v>
      </c>
      <c r="L4107" s="5" t="s">
        <v>73</v>
      </c>
      <c r="M4107" s="6" t="s">
        <v>139</v>
      </c>
      <c r="N4107" s="5">
        <v>56</v>
      </c>
      <c r="O4107" s="2" t="s">
        <v>140</v>
      </c>
      <c r="P4107" s="127" t="s">
        <v>16321</v>
      </c>
      <c r="R4107" s="6" t="s">
        <v>77</v>
      </c>
      <c r="X4107" s="2">
        <v>440</v>
      </c>
      <c r="Y4107" s="2" t="s">
        <v>94</v>
      </c>
      <c r="Z4107" s="2" t="s">
        <v>168</v>
      </c>
      <c r="AA4107" s="2">
        <v>440</v>
      </c>
      <c r="AB4107" s="2" t="s">
        <v>94</v>
      </c>
      <c r="AC4107" s="2" t="s">
        <v>168</v>
      </c>
      <c r="AD4107" s="2">
        <v>440</v>
      </c>
      <c r="AE4107" s="2" t="s">
        <v>94</v>
      </c>
      <c r="AF4107" s="2" t="s">
        <v>168</v>
      </c>
      <c r="AJ4107" s="2">
        <v>440</v>
      </c>
      <c r="AK4107" s="2" t="s">
        <v>94</v>
      </c>
      <c r="AL4107" s="2" t="s">
        <v>168</v>
      </c>
      <c r="AM4107" s="2">
        <v>440</v>
      </c>
      <c r="AN4107" s="2" t="s">
        <v>94</v>
      </c>
      <c r="AO4107" s="2" t="s">
        <v>168</v>
      </c>
      <c r="AP4107" s="2">
        <v>440</v>
      </c>
      <c r="AQ4107" s="2" t="s">
        <v>94</v>
      </c>
      <c r="AR4107" s="2" t="s">
        <v>168</v>
      </c>
      <c r="BE4107" s="23" t="str">
        <f t="shared" si="633"/>
        <v>EMF ja</v>
      </c>
      <c r="BF4107" s="23">
        <f t="shared" si="639"/>
        <v>2440</v>
      </c>
      <c r="BG4107" s="23" t="str">
        <f t="shared" si="640"/>
        <v>500+m</v>
      </c>
      <c r="BH4107" s="23">
        <f t="shared" si="634"/>
        <v>2</v>
      </c>
      <c r="BK4107" s="2" t="s">
        <v>162</v>
      </c>
      <c r="BL4107" s="2">
        <v>4700</v>
      </c>
      <c r="BM4107" s="2" t="s">
        <v>162</v>
      </c>
      <c r="BN4107" s="2">
        <v>2440</v>
      </c>
      <c r="BO4107" s="2" t="s">
        <v>16322</v>
      </c>
      <c r="BP4107" s="3">
        <v>1</v>
      </c>
      <c r="BQ4107" s="2" t="s">
        <v>16323</v>
      </c>
    </row>
    <row r="4108" spans="1:69" ht="16.149999999999999" customHeight="1" x14ac:dyDescent="0.25">
      <c r="A4108" s="93">
        <v>4109</v>
      </c>
      <c r="B4108" s="2" t="s">
        <v>211</v>
      </c>
      <c r="C4108" s="2" t="s">
        <v>5252</v>
      </c>
      <c r="D4108" s="2" t="s">
        <v>206</v>
      </c>
      <c r="E4108" s="2" t="s">
        <v>1610</v>
      </c>
      <c r="F4108" s="67">
        <v>43733</v>
      </c>
      <c r="G4108" s="3">
        <f t="shared" si="635"/>
        <v>9</v>
      </c>
      <c r="H4108" s="3">
        <f t="shared" si="637"/>
        <v>2019</v>
      </c>
      <c r="J4108" s="20" t="str">
        <f t="shared" si="638"/>
        <v/>
      </c>
      <c r="K4108" s="5" t="str">
        <f t="shared" si="636"/>
        <v>ja</v>
      </c>
      <c r="L4108" s="5" t="s">
        <v>91</v>
      </c>
      <c r="M4108" s="6" t="s">
        <v>115</v>
      </c>
      <c r="O4108" s="2" t="s">
        <v>126</v>
      </c>
      <c r="P4108" s="127" t="s">
        <v>16324</v>
      </c>
      <c r="R4108" s="6" t="s">
        <v>77</v>
      </c>
      <c r="T4108" s="6" t="s">
        <v>202</v>
      </c>
      <c r="X4108" s="2">
        <v>515</v>
      </c>
      <c r="Y4108" s="2" t="s">
        <v>81</v>
      </c>
      <c r="Z4108" s="2" t="s">
        <v>84</v>
      </c>
      <c r="AA4108" s="2">
        <v>516</v>
      </c>
      <c r="AB4108" s="2" t="s">
        <v>81</v>
      </c>
      <c r="AC4108" s="2" t="s">
        <v>84</v>
      </c>
      <c r="AD4108" s="2">
        <v>516</v>
      </c>
      <c r="AE4108" s="2" t="s">
        <v>83</v>
      </c>
      <c r="AF4108" s="2" t="s">
        <v>84</v>
      </c>
      <c r="AJ4108" s="2">
        <v>968</v>
      </c>
      <c r="AK4108" s="2" t="s">
        <v>81</v>
      </c>
      <c r="AL4108" s="2" t="s">
        <v>161</v>
      </c>
      <c r="AM4108" s="2">
        <v>968</v>
      </c>
      <c r="AN4108" s="2" t="s">
        <v>94</v>
      </c>
      <c r="AO4108" s="2" t="s">
        <v>161</v>
      </c>
      <c r="AP4108" s="2">
        <v>968</v>
      </c>
      <c r="AQ4108" s="2" t="s">
        <v>83</v>
      </c>
      <c r="AR4108" s="2" t="s">
        <v>161</v>
      </c>
      <c r="AV4108" s="2">
        <v>960</v>
      </c>
      <c r="AW4108" s="2" t="s">
        <v>81</v>
      </c>
      <c r="AX4108" s="2" t="s">
        <v>82</v>
      </c>
      <c r="BB4108" s="2">
        <v>960</v>
      </c>
      <c r="BC4108" s="2" t="s">
        <v>83</v>
      </c>
      <c r="BD4108" s="2" t="s">
        <v>82</v>
      </c>
      <c r="BE4108" s="23" t="str">
        <f t="shared" si="633"/>
        <v>EMF nein</v>
      </c>
      <c r="BF4108" s="23" t="str">
        <f t="shared" si="639"/>
        <v/>
      </c>
      <c r="BG4108" s="23" t="str">
        <f t="shared" si="640"/>
        <v/>
      </c>
      <c r="BH4108" s="23">
        <f t="shared" si="634"/>
        <v>0</v>
      </c>
      <c r="BO4108" s="2" t="s">
        <v>16325</v>
      </c>
      <c r="BP4108" s="3">
        <v>1</v>
      </c>
      <c r="BQ4108" s="2" t="s">
        <v>16326</v>
      </c>
    </row>
    <row r="4109" spans="1:69" ht="16.149999999999999" customHeight="1" x14ac:dyDescent="0.25">
      <c r="A4109" s="93">
        <v>4110</v>
      </c>
      <c r="B4109" s="2" t="s">
        <v>16327</v>
      </c>
      <c r="C4109" s="2" t="s">
        <v>16328</v>
      </c>
      <c r="D4109" s="2" t="s">
        <v>151</v>
      </c>
      <c r="E4109" s="2" t="s">
        <v>16329</v>
      </c>
      <c r="F4109" s="67">
        <v>43733</v>
      </c>
      <c r="G4109" s="3">
        <f t="shared" si="635"/>
        <v>9</v>
      </c>
      <c r="H4109" s="3">
        <f t="shared" si="637"/>
        <v>2019</v>
      </c>
      <c r="I4109" s="92">
        <v>0.25694444444444398</v>
      </c>
      <c r="J4109" s="20">
        <f t="shared" si="638"/>
        <v>6</v>
      </c>
      <c r="K4109" s="5" t="str">
        <f t="shared" si="636"/>
        <v>ja</v>
      </c>
      <c r="L4109" s="5" t="s">
        <v>91</v>
      </c>
      <c r="M4109" s="6" t="s">
        <v>100</v>
      </c>
      <c r="N4109" s="5">
        <v>55</v>
      </c>
      <c r="O4109" s="2" t="s">
        <v>126</v>
      </c>
      <c r="P4109" s="127" t="s">
        <v>16330</v>
      </c>
      <c r="R4109" s="6" t="s">
        <v>77</v>
      </c>
      <c r="U4109" s="2" t="s">
        <v>109</v>
      </c>
      <c r="V4109" s="2" t="s">
        <v>109</v>
      </c>
      <c r="BE4109" s="23" t="str">
        <f t="shared" si="633"/>
        <v>EMF nein</v>
      </c>
      <c r="BF4109" s="23" t="str">
        <f t="shared" si="639"/>
        <v/>
      </c>
      <c r="BG4109" s="23" t="str">
        <f t="shared" si="640"/>
        <v/>
      </c>
      <c r="BH4109" s="23">
        <f t="shared" si="634"/>
        <v>0</v>
      </c>
      <c r="BO4109" s="2" t="s">
        <v>16331</v>
      </c>
      <c r="BP4109" s="3">
        <v>1</v>
      </c>
      <c r="BQ4109" s="2" t="s">
        <v>16332</v>
      </c>
    </row>
    <row r="4110" spans="1:69" ht="16.149999999999999" customHeight="1" x14ac:dyDescent="0.25">
      <c r="A4110" s="93">
        <v>4111</v>
      </c>
      <c r="B4110" s="2" t="s">
        <v>211</v>
      </c>
      <c r="C4110" s="65" t="s">
        <v>8794</v>
      </c>
      <c r="D4110" s="2" t="s">
        <v>206</v>
      </c>
      <c r="E4110" s="2" t="s">
        <v>16333</v>
      </c>
      <c r="F4110" s="67">
        <v>43715</v>
      </c>
      <c r="G4110" s="3">
        <f t="shared" si="635"/>
        <v>9</v>
      </c>
      <c r="H4110" s="3">
        <f t="shared" si="637"/>
        <v>2019</v>
      </c>
      <c r="I4110" s="92">
        <v>0.70138888888888895</v>
      </c>
      <c r="J4110" s="20">
        <f t="shared" si="638"/>
        <v>16</v>
      </c>
      <c r="K4110" s="5" t="str">
        <f t="shared" si="636"/>
        <v>ja</v>
      </c>
      <c r="L4110" s="5" t="s">
        <v>73</v>
      </c>
      <c r="M4110" s="6" t="s">
        <v>115</v>
      </c>
      <c r="N4110" s="5">
        <v>12</v>
      </c>
      <c r="O4110" s="2" t="s">
        <v>5139</v>
      </c>
      <c r="P4110" s="127" t="s">
        <v>16334</v>
      </c>
      <c r="R4110" s="6" t="s">
        <v>77</v>
      </c>
      <c r="T4110" s="6" t="s">
        <v>80</v>
      </c>
      <c r="U4110" s="2" t="s">
        <v>115</v>
      </c>
      <c r="BE4110" s="23" t="str">
        <f t="shared" si="633"/>
        <v>EMF nein</v>
      </c>
      <c r="BF4110" s="23" t="str">
        <f t="shared" si="639"/>
        <v/>
      </c>
      <c r="BG4110" s="23" t="str">
        <f t="shared" si="640"/>
        <v/>
      </c>
      <c r="BH4110" s="23">
        <f t="shared" si="634"/>
        <v>0</v>
      </c>
      <c r="BO4110" s="2" t="s">
        <v>16335</v>
      </c>
      <c r="BP4110" s="3">
        <v>1</v>
      </c>
      <c r="BQ4110" s="2" t="s">
        <v>16336</v>
      </c>
    </row>
    <row r="4111" spans="1:69" ht="16.149999999999999" customHeight="1" x14ac:dyDescent="0.25">
      <c r="A4111" s="1">
        <v>4112</v>
      </c>
      <c r="B4111" s="2" t="s">
        <v>211</v>
      </c>
      <c r="C4111" s="2" t="s">
        <v>16337</v>
      </c>
      <c r="D4111" s="2" t="s">
        <v>206</v>
      </c>
      <c r="E4111" s="2" t="s">
        <v>16338</v>
      </c>
      <c r="F4111" s="67">
        <v>43721</v>
      </c>
      <c r="G4111" s="3">
        <f t="shared" si="635"/>
        <v>9</v>
      </c>
      <c r="H4111" s="3">
        <f t="shared" si="637"/>
        <v>2019</v>
      </c>
      <c r="I4111" s="92">
        <v>0.77777777777777801</v>
      </c>
      <c r="J4111" s="20">
        <f t="shared" si="638"/>
        <v>18</v>
      </c>
      <c r="K4111" s="5" t="str">
        <f t="shared" si="636"/>
        <v>ja</v>
      </c>
      <c r="L4111" s="5" t="s">
        <v>73</v>
      </c>
      <c r="M4111" s="6" t="s">
        <v>74</v>
      </c>
      <c r="N4111" s="5">
        <v>63</v>
      </c>
      <c r="O4111" s="5" t="s">
        <v>10213</v>
      </c>
      <c r="P4111" s="127" t="s">
        <v>16339</v>
      </c>
      <c r="R4111" s="6" t="s">
        <v>77</v>
      </c>
      <c r="U4111" s="2" t="s">
        <v>115</v>
      </c>
      <c r="V4111" s="2" t="s">
        <v>202</v>
      </c>
      <c r="X4111" s="2">
        <v>242</v>
      </c>
      <c r="Y4111" s="2" t="s">
        <v>81</v>
      </c>
      <c r="Z4111" s="2" t="s">
        <v>82</v>
      </c>
      <c r="AA4111" s="2">
        <v>242</v>
      </c>
      <c r="AB4111" s="2" t="s">
        <v>81</v>
      </c>
      <c r="AC4111" s="2" t="s">
        <v>82</v>
      </c>
      <c r="AD4111" s="2">
        <v>242</v>
      </c>
      <c r="AE4111" s="2" t="s">
        <v>81</v>
      </c>
      <c r="AF4111" s="2" t="s">
        <v>82</v>
      </c>
      <c r="AJ4111" s="2">
        <v>242</v>
      </c>
      <c r="AK4111" s="2" t="s">
        <v>81</v>
      </c>
      <c r="AL4111" s="2" t="s">
        <v>82</v>
      </c>
      <c r="AM4111" s="2">
        <v>242</v>
      </c>
      <c r="AN4111" s="2" t="s">
        <v>81</v>
      </c>
      <c r="AO4111" s="2" t="s">
        <v>82</v>
      </c>
      <c r="AP4111" s="2">
        <v>242</v>
      </c>
      <c r="AQ4111" s="2" t="s">
        <v>81</v>
      </c>
      <c r="AR4111" s="2" t="s">
        <v>82</v>
      </c>
      <c r="BE4111" s="23" t="str">
        <f t="shared" si="633"/>
        <v>EMF nein</v>
      </c>
      <c r="BF4111" s="23" t="str">
        <f t="shared" si="639"/>
        <v/>
      </c>
      <c r="BG4111" s="23" t="str">
        <f t="shared" si="640"/>
        <v/>
      </c>
      <c r="BH4111" s="23">
        <f t="shared" si="634"/>
        <v>0</v>
      </c>
      <c r="BO4111" s="2" t="s">
        <v>16340</v>
      </c>
      <c r="BP4111" s="3">
        <v>1</v>
      </c>
      <c r="BQ4111" s="2" t="s">
        <v>16341</v>
      </c>
    </row>
    <row r="4112" spans="1:69" ht="16.149999999999999" customHeight="1" x14ac:dyDescent="0.25">
      <c r="A4112" s="16">
        <v>4113</v>
      </c>
      <c r="B4112" s="17" t="s">
        <v>211</v>
      </c>
      <c r="C4112" s="17" t="s">
        <v>670</v>
      </c>
      <c r="D4112" s="2" t="s">
        <v>192</v>
      </c>
      <c r="E4112" s="17" t="s">
        <v>16342</v>
      </c>
      <c r="F4112" s="67">
        <v>43726</v>
      </c>
      <c r="G4112" s="3">
        <f t="shared" si="635"/>
        <v>9</v>
      </c>
      <c r="H4112" s="3">
        <f t="shared" si="637"/>
        <v>2019</v>
      </c>
      <c r="J4112" s="20" t="str">
        <f t="shared" si="638"/>
        <v/>
      </c>
      <c r="K4112" s="5" t="str">
        <f t="shared" si="636"/>
        <v>ja</v>
      </c>
      <c r="L4112" s="5" t="s">
        <v>73</v>
      </c>
      <c r="M4112" s="6" t="s">
        <v>11554</v>
      </c>
      <c r="N4112" s="5">
        <v>47</v>
      </c>
      <c r="O4112" s="2" t="s">
        <v>75</v>
      </c>
      <c r="P4112" s="127" t="s">
        <v>16343</v>
      </c>
      <c r="R4112" s="6" t="s">
        <v>77</v>
      </c>
      <c r="U4112" s="2" t="s">
        <v>115</v>
      </c>
      <c r="V4112" s="2" t="s">
        <v>80</v>
      </c>
      <c r="BE4112" s="23" t="str">
        <f t="shared" si="633"/>
        <v>EMF nein</v>
      </c>
      <c r="BF4112" s="23" t="str">
        <f t="shared" si="639"/>
        <v/>
      </c>
      <c r="BG4112" s="23" t="str">
        <f t="shared" si="640"/>
        <v/>
      </c>
      <c r="BH4112" s="23">
        <f t="shared" si="634"/>
        <v>0</v>
      </c>
      <c r="BP4112" s="3">
        <v>1</v>
      </c>
      <c r="BQ4112" s="2" t="s">
        <v>16344</v>
      </c>
    </row>
    <row r="4113" spans="1:69" ht="16.149999999999999" customHeight="1" x14ac:dyDescent="0.25">
      <c r="A4113" s="1">
        <v>4114</v>
      </c>
      <c r="B4113" s="2" t="s">
        <v>211</v>
      </c>
      <c r="C4113" s="2" t="s">
        <v>747</v>
      </c>
      <c r="D4113" s="2" t="s">
        <v>348</v>
      </c>
      <c r="E4113" s="2" t="s">
        <v>105</v>
      </c>
      <c r="F4113" s="67">
        <v>43725</v>
      </c>
      <c r="G4113" s="3">
        <f t="shared" si="635"/>
        <v>9</v>
      </c>
      <c r="H4113" s="3">
        <f t="shared" si="637"/>
        <v>2019</v>
      </c>
      <c r="I4113" s="92">
        <v>0.72569444444444398</v>
      </c>
      <c r="J4113" s="20">
        <f t="shared" si="638"/>
        <v>17</v>
      </c>
      <c r="K4113" s="5" t="str">
        <f t="shared" si="636"/>
        <v>ja</v>
      </c>
      <c r="L4113" s="5" t="s">
        <v>91</v>
      </c>
      <c r="M4113" s="6" t="s">
        <v>74</v>
      </c>
      <c r="N4113" s="5">
        <v>63</v>
      </c>
      <c r="O4113" s="2" t="s">
        <v>5139</v>
      </c>
      <c r="P4113" s="127" t="s">
        <v>15235</v>
      </c>
      <c r="R4113" s="6" t="s">
        <v>77</v>
      </c>
      <c r="U4113" s="2" t="s">
        <v>115</v>
      </c>
      <c r="V4113" s="2" t="s">
        <v>80</v>
      </c>
      <c r="X4113" s="2">
        <v>480</v>
      </c>
      <c r="Y4113" s="2" t="s">
        <v>83</v>
      </c>
      <c r="Z4113" s="2" t="s">
        <v>82</v>
      </c>
      <c r="AA4113" s="2">
        <v>480</v>
      </c>
      <c r="AB4113" s="2" t="s">
        <v>81</v>
      </c>
      <c r="AC4113" s="2" t="s">
        <v>82</v>
      </c>
      <c r="AD4113" s="2">
        <v>480</v>
      </c>
      <c r="AE4113" s="2" t="s">
        <v>83</v>
      </c>
      <c r="AF4113" s="2" t="s">
        <v>82</v>
      </c>
      <c r="AJ4113" s="2">
        <v>480</v>
      </c>
      <c r="BE4113" s="23" t="str">
        <f t="shared" si="633"/>
        <v>EMF nein</v>
      </c>
      <c r="BF4113" s="23" t="str">
        <f t="shared" si="639"/>
        <v/>
      </c>
      <c r="BG4113" s="23" t="str">
        <f t="shared" si="640"/>
        <v/>
      </c>
      <c r="BH4113" s="23">
        <f t="shared" si="634"/>
        <v>0</v>
      </c>
      <c r="BP4113" s="3">
        <v>1</v>
      </c>
      <c r="BQ4113" s="2" t="s">
        <v>16345</v>
      </c>
    </row>
    <row r="4114" spans="1:69" ht="16.149999999999999" customHeight="1" x14ac:dyDescent="0.25">
      <c r="A4114" s="1">
        <v>4115</v>
      </c>
      <c r="B4114" s="2" t="s">
        <v>211</v>
      </c>
      <c r="C4114" s="2" t="s">
        <v>4519</v>
      </c>
      <c r="E4114" s="2" t="s">
        <v>16015</v>
      </c>
      <c r="F4114" s="67">
        <v>43734</v>
      </c>
      <c r="G4114" s="3">
        <f t="shared" si="635"/>
        <v>9</v>
      </c>
      <c r="H4114" s="3">
        <f t="shared" si="637"/>
        <v>2019</v>
      </c>
      <c r="I4114" s="92">
        <v>0.26041666666666702</v>
      </c>
      <c r="J4114" s="20">
        <f t="shared" si="638"/>
        <v>6</v>
      </c>
      <c r="K4114" s="5" t="str">
        <f t="shared" si="636"/>
        <v>ja</v>
      </c>
      <c r="L4114" s="5" t="s">
        <v>73</v>
      </c>
      <c r="M4114" s="6" t="s">
        <v>74</v>
      </c>
      <c r="N4114" s="5">
        <v>68</v>
      </c>
      <c r="O4114" s="2" t="s">
        <v>5139</v>
      </c>
      <c r="P4114" s="127" t="s">
        <v>16346</v>
      </c>
      <c r="R4114" s="6" t="s">
        <v>335</v>
      </c>
      <c r="T4114" s="6" t="s">
        <v>80</v>
      </c>
      <c r="V4114" s="2" t="s">
        <v>80</v>
      </c>
      <c r="BE4114" s="23" t="str">
        <f t="shared" si="633"/>
        <v>EMF ja</v>
      </c>
      <c r="BF4114" s="23">
        <f t="shared" si="639"/>
        <v>280</v>
      </c>
      <c r="BG4114" s="23" t="str">
        <f t="shared" si="640"/>
        <v>100-499m</v>
      </c>
      <c r="BH4114" s="23">
        <f t="shared" si="634"/>
        <v>1</v>
      </c>
      <c r="BM4114" s="2" t="s">
        <v>162</v>
      </c>
      <c r="BN4114" s="2">
        <v>280</v>
      </c>
      <c r="BO4114" s="2" t="s">
        <v>16347</v>
      </c>
      <c r="BP4114" s="3">
        <v>1</v>
      </c>
      <c r="BQ4114" s="2" t="s">
        <v>16348</v>
      </c>
    </row>
    <row r="4115" spans="1:69" ht="16.149999999999999" customHeight="1" x14ac:dyDescent="0.25">
      <c r="A4115" s="1">
        <v>4116</v>
      </c>
      <c r="B4115" s="2" t="s">
        <v>211</v>
      </c>
      <c r="C4115" s="2" t="s">
        <v>10785</v>
      </c>
      <c r="D4115" s="2" t="s">
        <v>296</v>
      </c>
      <c r="E4115" s="2" t="s">
        <v>16349</v>
      </c>
      <c r="F4115" s="67">
        <v>43721</v>
      </c>
      <c r="G4115" s="3">
        <f t="shared" si="635"/>
        <v>9</v>
      </c>
      <c r="H4115" s="3">
        <f t="shared" si="637"/>
        <v>2019</v>
      </c>
      <c r="J4115" s="20" t="str">
        <f t="shared" si="638"/>
        <v/>
      </c>
      <c r="K4115" s="5" t="str">
        <f t="shared" si="636"/>
        <v>ja</v>
      </c>
      <c r="L4115" s="5" t="s">
        <v>73</v>
      </c>
      <c r="M4115" s="6" t="s">
        <v>74</v>
      </c>
      <c r="O4115" s="2" t="s">
        <v>126</v>
      </c>
      <c r="P4115" s="127" t="s">
        <v>16350</v>
      </c>
      <c r="R4115" s="6" t="s">
        <v>77</v>
      </c>
      <c r="U4115" s="2" t="s">
        <v>208</v>
      </c>
      <c r="V4115" s="2" t="s">
        <v>202</v>
      </c>
      <c r="X4115" s="2">
        <v>1470</v>
      </c>
      <c r="Y4115" s="2" t="s">
        <v>81</v>
      </c>
      <c r="Z4115" s="2" t="s">
        <v>82</v>
      </c>
      <c r="AA4115" s="2">
        <v>1470</v>
      </c>
      <c r="AB4115" s="2" t="s">
        <v>81</v>
      </c>
      <c r="AC4115" s="2" t="s">
        <v>82</v>
      </c>
      <c r="AD4115" s="2">
        <v>1470</v>
      </c>
      <c r="AE4115" s="2" t="s">
        <v>83</v>
      </c>
      <c r="AF4115" s="2" t="s">
        <v>82</v>
      </c>
      <c r="BE4115" s="23" t="str">
        <f t="shared" si="633"/>
        <v>EMF nein</v>
      </c>
      <c r="BF4115" s="23" t="str">
        <f t="shared" si="639"/>
        <v/>
      </c>
      <c r="BG4115" s="23" t="str">
        <f t="shared" si="640"/>
        <v/>
      </c>
      <c r="BH4115" s="23">
        <f t="shared" si="634"/>
        <v>0</v>
      </c>
      <c r="BO4115" s="2" t="s">
        <v>16351</v>
      </c>
      <c r="BP4115" s="3">
        <v>1</v>
      </c>
      <c r="BQ4115" s="2" t="s">
        <v>16352</v>
      </c>
    </row>
    <row r="4116" spans="1:69" ht="16.149999999999999" customHeight="1" x14ac:dyDescent="0.25">
      <c r="A4116" s="93">
        <v>4117</v>
      </c>
      <c r="B4116" s="2" t="s">
        <v>211</v>
      </c>
      <c r="C4116" s="16" t="s">
        <v>3008</v>
      </c>
      <c r="D4116" s="2" t="s">
        <v>296</v>
      </c>
      <c r="E4116" s="2" t="s">
        <v>16353</v>
      </c>
      <c r="F4116" s="67">
        <v>43724</v>
      </c>
      <c r="G4116" s="3">
        <f t="shared" si="635"/>
        <v>9</v>
      </c>
      <c r="H4116" s="3">
        <f t="shared" si="637"/>
        <v>2019</v>
      </c>
      <c r="I4116" s="92">
        <v>0.67708333333333304</v>
      </c>
      <c r="J4116" s="20">
        <f t="shared" si="638"/>
        <v>16</v>
      </c>
      <c r="K4116" s="5" t="str">
        <f t="shared" si="636"/>
        <v>ja</v>
      </c>
      <c r="L4116" s="5" t="s">
        <v>91</v>
      </c>
      <c r="M4116" s="6" t="s">
        <v>74</v>
      </c>
      <c r="O4116" s="2" t="s">
        <v>75</v>
      </c>
      <c r="P4116" s="127" t="s">
        <v>5590</v>
      </c>
      <c r="R4116" s="6" t="s">
        <v>77</v>
      </c>
      <c r="U4116" s="2" t="s">
        <v>100</v>
      </c>
      <c r="V4116" s="2" t="s">
        <v>80</v>
      </c>
      <c r="X4116" s="2">
        <v>890</v>
      </c>
      <c r="Y4116" s="2" t="s">
        <v>81</v>
      </c>
      <c r="Z4116" s="2" t="s">
        <v>168</v>
      </c>
      <c r="AA4116" s="2">
        <v>890</v>
      </c>
      <c r="AB4116" s="2" t="s">
        <v>81</v>
      </c>
      <c r="AC4116" s="2" t="s">
        <v>168</v>
      </c>
      <c r="AD4116" s="2">
        <v>890</v>
      </c>
      <c r="AE4116" s="2" t="s">
        <v>83</v>
      </c>
      <c r="AF4116" s="2" t="s">
        <v>168</v>
      </c>
      <c r="AM4116" s="2">
        <v>890</v>
      </c>
      <c r="AN4116" s="2" t="s">
        <v>81</v>
      </c>
      <c r="AO4116" s="2" t="s">
        <v>168</v>
      </c>
      <c r="BE4116" s="23" t="str">
        <f t="shared" si="633"/>
        <v>EMF ja</v>
      </c>
      <c r="BF4116" s="23">
        <f t="shared" si="639"/>
        <v>850</v>
      </c>
      <c r="BG4116" s="23" t="str">
        <f t="shared" si="640"/>
        <v>500+m</v>
      </c>
      <c r="BH4116" s="23">
        <f t="shared" si="634"/>
        <v>1</v>
      </c>
      <c r="BI4116" s="2" t="s">
        <v>162</v>
      </c>
      <c r="BJ4116" s="2">
        <v>850</v>
      </c>
      <c r="BO4116" s="2" t="s">
        <v>16354</v>
      </c>
      <c r="BP4116" s="3">
        <v>1</v>
      </c>
      <c r="BQ4116" s="2" t="s">
        <v>16355</v>
      </c>
    </row>
    <row r="4117" spans="1:69" ht="16.149999999999999" customHeight="1" x14ac:dyDescent="0.25">
      <c r="A4117" s="1">
        <v>4118</v>
      </c>
      <c r="B4117" s="2" t="s">
        <v>13465</v>
      </c>
      <c r="C4117" s="2" t="s">
        <v>289</v>
      </c>
      <c r="D4117" s="2" t="s">
        <v>290</v>
      </c>
      <c r="E4117" s="2" t="s">
        <v>16356</v>
      </c>
      <c r="F4117" s="67">
        <v>43722</v>
      </c>
      <c r="G4117" s="3">
        <f t="shared" si="635"/>
        <v>9</v>
      </c>
      <c r="H4117" s="3">
        <f t="shared" si="637"/>
        <v>2019</v>
      </c>
      <c r="I4117" s="92">
        <v>0.41666666666666702</v>
      </c>
      <c r="J4117" s="20">
        <f t="shared" si="638"/>
        <v>10</v>
      </c>
      <c r="K4117" s="5" t="str">
        <f t="shared" si="636"/>
        <v>ja</v>
      </c>
      <c r="L4117" s="5" t="s">
        <v>91</v>
      </c>
      <c r="M4117" s="6" t="s">
        <v>74</v>
      </c>
      <c r="O4117" s="2" t="s">
        <v>5139</v>
      </c>
      <c r="P4117" s="127" t="s">
        <v>15681</v>
      </c>
      <c r="R4117" s="6" t="s">
        <v>77</v>
      </c>
      <c r="U4117" s="2" t="s">
        <v>115</v>
      </c>
      <c r="V4117" s="2" t="s">
        <v>80</v>
      </c>
      <c r="X4117" s="2">
        <v>50</v>
      </c>
      <c r="Y4117" s="2" t="s">
        <v>81</v>
      </c>
      <c r="Z4117" s="2" t="s">
        <v>82</v>
      </c>
      <c r="AD4117" s="2">
        <v>50</v>
      </c>
      <c r="AE4117" s="2" t="s">
        <v>81</v>
      </c>
      <c r="AF4117" s="2" t="s">
        <v>82</v>
      </c>
      <c r="BE4117" s="23" t="str">
        <f t="shared" si="633"/>
        <v>EMF nein</v>
      </c>
      <c r="BF4117" s="23" t="str">
        <f t="shared" si="639"/>
        <v/>
      </c>
      <c r="BG4117" s="23" t="str">
        <f t="shared" si="640"/>
        <v/>
      </c>
      <c r="BH4117" s="23">
        <f t="shared" si="634"/>
        <v>0</v>
      </c>
      <c r="BO4117" s="2" t="s">
        <v>16357</v>
      </c>
      <c r="BP4117" s="3">
        <v>1</v>
      </c>
      <c r="BQ4117" s="2" t="s">
        <v>16358</v>
      </c>
    </row>
    <row r="4118" spans="1:69" ht="16.149999999999999" customHeight="1" x14ac:dyDescent="0.25">
      <c r="A4118" s="1">
        <v>4119</v>
      </c>
      <c r="B4118" s="2" t="s">
        <v>211</v>
      </c>
      <c r="C4118" s="2" t="s">
        <v>13387</v>
      </c>
      <c r="D4118" s="2" t="s">
        <v>151</v>
      </c>
      <c r="E4118" s="2" t="s">
        <v>1278</v>
      </c>
      <c r="F4118" s="67">
        <v>43736</v>
      </c>
      <c r="G4118" s="3">
        <f t="shared" si="635"/>
        <v>9</v>
      </c>
      <c r="H4118" s="3">
        <f t="shared" si="637"/>
        <v>2019</v>
      </c>
      <c r="I4118" s="183">
        <v>0.5</v>
      </c>
      <c r="J4118" s="20">
        <f t="shared" si="638"/>
        <v>12</v>
      </c>
      <c r="K4118" s="5" t="str">
        <f t="shared" si="636"/>
        <v>ja</v>
      </c>
      <c r="L4118" s="5" t="s">
        <v>91</v>
      </c>
      <c r="M4118" s="6" t="s">
        <v>4938</v>
      </c>
      <c r="N4118" s="5">
        <v>52</v>
      </c>
      <c r="O4118" s="2" t="s">
        <v>126</v>
      </c>
      <c r="P4118" s="127" t="s">
        <v>16359</v>
      </c>
      <c r="R4118" s="6" t="s">
        <v>77</v>
      </c>
      <c r="T4118" s="6" t="s">
        <v>80</v>
      </c>
      <c r="U4118" s="2" t="s">
        <v>100</v>
      </c>
      <c r="V4118" s="5" t="s">
        <v>80</v>
      </c>
      <c r="X4118" s="2">
        <v>817</v>
      </c>
      <c r="Y4118" s="2" t="s">
        <v>83</v>
      </c>
      <c r="Z4118" s="2" t="s">
        <v>84</v>
      </c>
      <c r="AA4118" s="2">
        <v>817</v>
      </c>
      <c r="AB4118" s="2" t="s">
        <v>83</v>
      </c>
      <c r="AC4118" s="2" t="s">
        <v>84</v>
      </c>
      <c r="AD4118" s="2">
        <v>817</v>
      </c>
      <c r="AE4118" s="2" t="s">
        <v>83</v>
      </c>
      <c r="AF4118" s="2" t="s">
        <v>84</v>
      </c>
      <c r="AJ4118" s="2">
        <v>817</v>
      </c>
      <c r="AK4118" s="2" t="s">
        <v>83</v>
      </c>
      <c r="AL4118" s="2" t="s">
        <v>84</v>
      </c>
      <c r="AM4118" s="2">
        <v>817</v>
      </c>
      <c r="AN4118" s="2" t="s">
        <v>83</v>
      </c>
      <c r="AO4118" s="2" t="s">
        <v>13845</v>
      </c>
      <c r="AP4118" s="2">
        <v>817</v>
      </c>
      <c r="AQ4118" s="2" t="s">
        <v>83</v>
      </c>
      <c r="AR4118" s="2" t="s">
        <v>84</v>
      </c>
      <c r="BE4118" s="23" t="str">
        <f t="shared" si="633"/>
        <v>EMF nein</v>
      </c>
      <c r="BF4118" s="23" t="str">
        <f t="shared" si="639"/>
        <v/>
      </c>
      <c r="BG4118" s="23" t="str">
        <f t="shared" si="640"/>
        <v/>
      </c>
      <c r="BH4118" s="23">
        <f t="shared" si="634"/>
        <v>0</v>
      </c>
      <c r="BO4118" s="2" t="s">
        <v>16360</v>
      </c>
      <c r="BP4118" s="3">
        <v>1</v>
      </c>
      <c r="BQ4118" s="2" t="s">
        <v>16361</v>
      </c>
    </row>
    <row r="4119" spans="1:69" ht="16.149999999999999" customHeight="1" x14ac:dyDescent="0.25">
      <c r="A4119" s="93">
        <v>4120</v>
      </c>
      <c r="B4119" s="2" t="s">
        <v>135</v>
      </c>
      <c r="C4119" s="116" t="s">
        <v>16362</v>
      </c>
      <c r="D4119" s="2" t="s">
        <v>151</v>
      </c>
      <c r="E4119" s="2" t="s">
        <v>13425</v>
      </c>
      <c r="F4119" s="67">
        <v>43735</v>
      </c>
      <c r="G4119" s="3">
        <f t="shared" si="635"/>
        <v>9</v>
      </c>
      <c r="H4119" s="3">
        <f t="shared" si="637"/>
        <v>2019</v>
      </c>
      <c r="J4119" s="20" t="str">
        <f t="shared" si="638"/>
        <v/>
      </c>
      <c r="K4119" s="5" t="str">
        <f t="shared" si="636"/>
        <v>ja</v>
      </c>
      <c r="L4119" s="5" t="s">
        <v>91</v>
      </c>
      <c r="M4119" s="6" t="s">
        <v>139</v>
      </c>
      <c r="N4119" s="5">
        <v>41</v>
      </c>
      <c r="O4119" s="2" t="s">
        <v>126</v>
      </c>
      <c r="P4119" s="127" t="s">
        <v>16363</v>
      </c>
      <c r="R4119" s="6" t="s">
        <v>77</v>
      </c>
      <c r="T4119" s="6" t="s">
        <v>80</v>
      </c>
      <c r="U4119" s="2" t="s">
        <v>11554</v>
      </c>
      <c r="X4119" s="2">
        <v>674</v>
      </c>
      <c r="Y4119" s="2" t="s">
        <v>81</v>
      </c>
      <c r="Z4119" s="2" t="s">
        <v>161</v>
      </c>
      <c r="AA4119" s="2">
        <v>674</v>
      </c>
      <c r="AB4119" s="2" t="s">
        <v>81</v>
      </c>
      <c r="AC4119" s="2" t="s">
        <v>161</v>
      </c>
      <c r="AD4119" s="2">
        <v>674</v>
      </c>
      <c r="AE4119" s="2" t="s">
        <v>83</v>
      </c>
      <c r="AF4119" s="2" t="s">
        <v>161</v>
      </c>
      <c r="AJ4119" s="2">
        <v>674</v>
      </c>
      <c r="AK4119" s="2" t="s">
        <v>81</v>
      </c>
      <c r="AL4119" s="2" t="s">
        <v>161</v>
      </c>
      <c r="AM4119" s="2">
        <v>674</v>
      </c>
      <c r="AN4119" s="2" t="s">
        <v>81</v>
      </c>
      <c r="AO4119" s="2" t="s">
        <v>161</v>
      </c>
      <c r="AP4119" s="2">
        <v>674</v>
      </c>
      <c r="AQ4119" s="2" t="s">
        <v>83</v>
      </c>
      <c r="AR4119" s="2" t="s">
        <v>161</v>
      </c>
      <c r="AV4119" s="2">
        <v>674</v>
      </c>
      <c r="AW4119" s="2" t="s">
        <v>81</v>
      </c>
      <c r="AX4119" s="2" t="s">
        <v>161</v>
      </c>
      <c r="AY4119" s="2">
        <v>674</v>
      </c>
      <c r="AZ4119" s="2" t="s">
        <v>81</v>
      </c>
      <c r="BA4119" s="2" t="s">
        <v>161</v>
      </c>
      <c r="BB4119" s="2">
        <v>674</v>
      </c>
      <c r="BC4119" s="2" t="s">
        <v>83</v>
      </c>
      <c r="BD4119" s="2" t="s">
        <v>161</v>
      </c>
      <c r="BE4119" s="23" t="str">
        <f t="shared" si="633"/>
        <v>EMF ja</v>
      </c>
      <c r="BF4119" s="23">
        <f t="shared" si="639"/>
        <v>50</v>
      </c>
      <c r="BG4119" s="23" t="str">
        <f t="shared" si="640"/>
        <v>&lt;100m</v>
      </c>
      <c r="BH4119" s="23">
        <f t="shared" si="634"/>
        <v>1</v>
      </c>
      <c r="BI4119" s="2" t="s">
        <v>162</v>
      </c>
      <c r="BJ4119" s="2">
        <v>50</v>
      </c>
      <c r="BO4119" s="2" t="s">
        <v>16364</v>
      </c>
      <c r="BP4119" s="3">
        <v>1</v>
      </c>
      <c r="BQ4119" s="2" t="s">
        <v>16365</v>
      </c>
    </row>
    <row r="4120" spans="1:69" ht="16.149999999999999" customHeight="1" x14ac:dyDescent="0.25">
      <c r="A4120" s="1">
        <v>4121</v>
      </c>
      <c r="B4120" s="2" t="s">
        <v>211</v>
      </c>
      <c r="C4120" s="2" t="s">
        <v>6347</v>
      </c>
      <c r="D4120" s="2" t="s">
        <v>348</v>
      </c>
      <c r="E4120" s="2" t="s">
        <v>16366</v>
      </c>
      <c r="F4120" s="67">
        <v>43732</v>
      </c>
      <c r="G4120" s="3">
        <f t="shared" si="635"/>
        <v>9</v>
      </c>
      <c r="H4120" s="3">
        <f t="shared" si="637"/>
        <v>2019</v>
      </c>
      <c r="I4120" s="92">
        <v>0.72916666666666696</v>
      </c>
      <c r="J4120" s="20">
        <f t="shared" si="638"/>
        <v>17</v>
      </c>
      <c r="K4120" s="5" t="str">
        <f t="shared" si="636"/>
        <v>ja</v>
      </c>
      <c r="L4120" s="5" t="s">
        <v>91</v>
      </c>
      <c r="M4120" s="6" t="s">
        <v>100</v>
      </c>
      <c r="N4120" s="5">
        <v>49</v>
      </c>
      <c r="O4120" s="2" t="s">
        <v>75</v>
      </c>
      <c r="P4120" s="127" t="s">
        <v>16367</v>
      </c>
      <c r="R4120" s="6" t="s">
        <v>77</v>
      </c>
      <c r="T4120" s="6" t="s">
        <v>80</v>
      </c>
      <c r="BE4120" s="23" t="str">
        <f t="shared" si="633"/>
        <v>EMF nein</v>
      </c>
      <c r="BF4120" s="23" t="str">
        <f t="shared" si="639"/>
        <v/>
      </c>
      <c r="BG4120" s="23" t="str">
        <f t="shared" si="640"/>
        <v/>
      </c>
      <c r="BH4120" s="23">
        <f t="shared" si="634"/>
        <v>0</v>
      </c>
      <c r="BO4120" s="2" t="s">
        <v>16368</v>
      </c>
      <c r="BP4120" s="3">
        <v>1</v>
      </c>
      <c r="BQ4120" s="2" t="s">
        <v>16369</v>
      </c>
    </row>
    <row r="4121" spans="1:69" ht="16.149999999999999" customHeight="1" x14ac:dyDescent="0.25">
      <c r="A4121" s="93">
        <v>4122</v>
      </c>
      <c r="B4121" s="2" t="s">
        <v>211</v>
      </c>
      <c r="C4121" s="2" t="s">
        <v>5949</v>
      </c>
      <c r="D4121" s="2" t="s">
        <v>364</v>
      </c>
      <c r="E4121" s="2" t="s">
        <v>16370</v>
      </c>
      <c r="F4121" s="67">
        <v>43735</v>
      </c>
      <c r="G4121" s="3">
        <f t="shared" si="635"/>
        <v>9</v>
      </c>
      <c r="H4121" s="3">
        <f t="shared" si="637"/>
        <v>2019</v>
      </c>
      <c r="J4121" s="20" t="str">
        <f t="shared" si="638"/>
        <v/>
      </c>
      <c r="K4121" s="5" t="str">
        <f t="shared" si="636"/>
        <v>ja</v>
      </c>
      <c r="L4121" s="5" t="s">
        <v>91</v>
      </c>
      <c r="M4121" s="6" t="s">
        <v>74</v>
      </c>
      <c r="O4121" s="2" t="s">
        <v>126</v>
      </c>
      <c r="P4121" s="127" t="s">
        <v>16371</v>
      </c>
      <c r="R4121" s="6" t="s">
        <v>77</v>
      </c>
      <c r="T4121" s="6" t="s">
        <v>80</v>
      </c>
      <c r="X4121" s="2">
        <v>1360</v>
      </c>
      <c r="Y4121" s="2" t="s">
        <v>81</v>
      </c>
      <c r="Z4121" s="2" t="s">
        <v>84</v>
      </c>
      <c r="AA4121" s="2">
        <v>1360</v>
      </c>
      <c r="AB4121" s="2" t="s">
        <v>81</v>
      </c>
      <c r="AC4121" s="2" t="s">
        <v>84</v>
      </c>
      <c r="AD4121" s="2">
        <v>1360</v>
      </c>
      <c r="AE4121" s="2" t="s">
        <v>83</v>
      </c>
      <c r="AF4121" s="2" t="s">
        <v>84</v>
      </c>
      <c r="AJ4121" s="2">
        <v>1360</v>
      </c>
      <c r="AK4121" s="2" t="s">
        <v>81</v>
      </c>
      <c r="AL4121" s="2" t="s">
        <v>84</v>
      </c>
      <c r="AM4121" s="2">
        <v>1360</v>
      </c>
      <c r="AN4121" s="2" t="s">
        <v>81</v>
      </c>
      <c r="AO4121" s="2" t="s">
        <v>84</v>
      </c>
      <c r="AP4121" s="2">
        <v>1360</v>
      </c>
      <c r="AQ4121" s="2" t="s">
        <v>83</v>
      </c>
      <c r="AR4121" s="2" t="s">
        <v>84</v>
      </c>
      <c r="BE4121" s="23" t="str">
        <f t="shared" si="633"/>
        <v>EMF nein</v>
      </c>
      <c r="BF4121" s="23" t="str">
        <f t="shared" si="639"/>
        <v/>
      </c>
      <c r="BG4121" s="23" t="str">
        <f t="shared" si="640"/>
        <v/>
      </c>
      <c r="BH4121" s="23">
        <f t="shared" si="634"/>
        <v>0</v>
      </c>
      <c r="BO4121" s="2" t="s">
        <v>16372</v>
      </c>
      <c r="BP4121" s="3">
        <v>1</v>
      </c>
      <c r="BQ4121" s="2" t="s">
        <v>16373</v>
      </c>
    </row>
    <row r="4122" spans="1:69" ht="16.149999999999999" customHeight="1" x14ac:dyDescent="0.25">
      <c r="A4122" s="1">
        <v>4123</v>
      </c>
      <c r="B4122" s="2" t="s">
        <v>211</v>
      </c>
      <c r="C4122" s="2" t="s">
        <v>338</v>
      </c>
      <c r="D4122" s="2" t="s">
        <v>89</v>
      </c>
      <c r="E4122" s="2" t="s">
        <v>16374</v>
      </c>
      <c r="F4122" s="67">
        <v>43734</v>
      </c>
      <c r="G4122" s="3">
        <f t="shared" si="635"/>
        <v>9</v>
      </c>
      <c r="H4122" s="3">
        <f t="shared" si="637"/>
        <v>2019</v>
      </c>
      <c r="I4122" s="92">
        <v>0.97916666666666696</v>
      </c>
      <c r="J4122" s="20">
        <f t="shared" si="638"/>
        <v>23</v>
      </c>
      <c r="K4122" s="5" t="str">
        <f t="shared" si="636"/>
        <v>ja</v>
      </c>
      <c r="L4122" s="5" t="s">
        <v>91</v>
      </c>
      <c r="M4122" s="6" t="s">
        <v>74</v>
      </c>
      <c r="N4122" s="5">
        <v>19</v>
      </c>
      <c r="O4122" s="2" t="s">
        <v>75</v>
      </c>
      <c r="P4122" s="127" t="s">
        <v>16375</v>
      </c>
      <c r="R4122" s="6" t="s">
        <v>77</v>
      </c>
      <c r="T4122" s="6" t="s">
        <v>80</v>
      </c>
      <c r="X4122" s="2">
        <v>199</v>
      </c>
      <c r="Y4122" s="2" t="s">
        <v>81</v>
      </c>
      <c r="Z4122" s="2" t="s">
        <v>84</v>
      </c>
      <c r="AD4122" s="2">
        <v>199</v>
      </c>
      <c r="AE4122" s="2" t="s">
        <v>81</v>
      </c>
      <c r="AF4122" s="2" t="s">
        <v>84</v>
      </c>
      <c r="BE4122" s="23" t="str">
        <f t="shared" si="633"/>
        <v>EMF nein</v>
      </c>
      <c r="BF4122" s="23" t="str">
        <f t="shared" si="639"/>
        <v/>
      </c>
      <c r="BG4122" s="23" t="str">
        <f t="shared" si="640"/>
        <v/>
      </c>
      <c r="BH4122" s="23">
        <f t="shared" si="634"/>
        <v>0</v>
      </c>
      <c r="BO4122" s="2" t="s">
        <v>16376</v>
      </c>
      <c r="BP4122" s="3">
        <v>1</v>
      </c>
      <c r="BQ4122" s="2" t="s">
        <v>16377</v>
      </c>
    </row>
    <row r="4123" spans="1:69" ht="16.149999999999999" customHeight="1" x14ac:dyDescent="0.25">
      <c r="A4123" s="1">
        <v>4124</v>
      </c>
      <c r="B4123" s="2" t="s">
        <v>211</v>
      </c>
      <c r="C4123" s="2" t="s">
        <v>16378</v>
      </c>
      <c r="D4123" s="2" t="s">
        <v>89</v>
      </c>
      <c r="E4123" s="2" t="s">
        <v>16379</v>
      </c>
      <c r="F4123" s="67">
        <v>43736</v>
      </c>
      <c r="G4123" s="3">
        <f t="shared" si="635"/>
        <v>9</v>
      </c>
      <c r="H4123" s="3">
        <f t="shared" si="637"/>
        <v>2019</v>
      </c>
      <c r="I4123" s="92">
        <v>0.83680555555555503</v>
      </c>
      <c r="J4123" s="20">
        <f t="shared" si="638"/>
        <v>20</v>
      </c>
      <c r="K4123" s="5" t="str">
        <f t="shared" si="636"/>
        <v>ja</v>
      </c>
      <c r="L4123" s="5" t="s">
        <v>91</v>
      </c>
      <c r="M4123" s="6" t="s">
        <v>100</v>
      </c>
      <c r="O4123" s="2" t="s">
        <v>140</v>
      </c>
      <c r="P4123" s="127" t="s">
        <v>16380</v>
      </c>
      <c r="R4123" s="6" t="s">
        <v>77</v>
      </c>
      <c r="T4123" s="6" t="s">
        <v>80</v>
      </c>
      <c r="U4123" s="2" t="s">
        <v>74</v>
      </c>
      <c r="X4123" s="2">
        <v>230</v>
      </c>
      <c r="Y4123" s="2" t="s">
        <v>81</v>
      </c>
      <c r="Z4123" s="2" t="s">
        <v>168</v>
      </c>
      <c r="AA4123" s="2">
        <v>230</v>
      </c>
      <c r="AB4123" s="2" t="s">
        <v>81</v>
      </c>
      <c r="AC4123" s="2" t="s">
        <v>168</v>
      </c>
      <c r="AD4123" s="2">
        <v>230</v>
      </c>
      <c r="AE4123" s="2" t="s">
        <v>81</v>
      </c>
      <c r="AF4123" s="2" t="s">
        <v>168</v>
      </c>
      <c r="BE4123" s="23" t="str">
        <f t="shared" ref="BE4123:BE4186" si="641">IF(COUNTA(BI4123,BK4123,BM4123) &gt; 0,"EMF ja","EMF nein")</f>
        <v>EMF nein</v>
      </c>
      <c r="BF4123" s="23" t="str">
        <f t="shared" si="639"/>
        <v/>
      </c>
      <c r="BG4123" s="23" t="str">
        <f t="shared" si="640"/>
        <v/>
      </c>
      <c r="BH4123" s="23">
        <f t="shared" ref="BH4123:BH4186" si="642">COUNTA(BI4123,BK4123,BM4123)</f>
        <v>0</v>
      </c>
      <c r="BO4123" s="2" t="s">
        <v>16381</v>
      </c>
      <c r="BP4123" s="3">
        <v>1</v>
      </c>
      <c r="BQ4123" s="2" t="s">
        <v>16382</v>
      </c>
    </row>
    <row r="4124" spans="1:69" ht="16.149999999999999" customHeight="1" x14ac:dyDescent="0.25">
      <c r="A4124" s="1">
        <v>4125</v>
      </c>
      <c r="B4124" s="2" t="s">
        <v>211</v>
      </c>
      <c r="C4124" s="2" t="s">
        <v>16383</v>
      </c>
      <c r="D4124" s="2" t="s">
        <v>89</v>
      </c>
      <c r="E4124" s="2" t="s">
        <v>16384</v>
      </c>
      <c r="F4124" s="67">
        <v>43735</v>
      </c>
      <c r="G4124" s="3">
        <f t="shared" si="635"/>
        <v>9</v>
      </c>
      <c r="H4124" s="3">
        <f t="shared" si="637"/>
        <v>2019</v>
      </c>
      <c r="I4124" s="92">
        <v>0.32291666666666702</v>
      </c>
      <c r="J4124" s="20">
        <f t="shared" si="638"/>
        <v>7</v>
      </c>
      <c r="K4124" s="5" t="str">
        <f t="shared" si="636"/>
        <v>ja</v>
      </c>
      <c r="L4124" s="5" t="s">
        <v>91</v>
      </c>
      <c r="M4124" s="6" t="s">
        <v>74</v>
      </c>
      <c r="N4124" s="5">
        <v>27</v>
      </c>
      <c r="O4124" s="2" t="s">
        <v>5139</v>
      </c>
      <c r="P4124" s="127" t="s">
        <v>16385</v>
      </c>
      <c r="R4124" s="6" t="s">
        <v>77</v>
      </c>
      <c r="U4124" s="2" t="s">
        <v>16386</v>
      </c>
      <c r="V4124" s="2" t="s">
        <v>80</v>
      </c>
      <c r="BE4124" s="23" t="str">
        <f t="shared" si="641"/>
        <v>EMF nein</v>
      </c>
      <c r="BF4124" s="23" t="str">
        <f t="shared" si="639"/>
        <v/>
      </c>
      <c r="BG4124" s="23" t="str">
        <f t="shared" si="640"/>
        <v/>
      </c>
      <c r="BH4124" s="23">
        <f t="shared" si="642"/>
        <v>0</v>
      </c>
      <c r="BO4124" s="2" t="s">
        <v>16387</v>
      </c>
      <c r="BP4124" s="3">
        <v>1</v>
      </c>
      <c r="BQ4124" s="2" t="s">
        <v>16388</v>
      </c>
    </row>
    <row r="4125" spans="1:69" ht="16.149999999999999" customHeight="1" x14ac:dyDescent="0.25">
      <c r="A4125" s="1">
        <v>4126</v>
      </c>
      <c r="B4125" s="2" t="s">
        <v>135</v>
      </c>
      <c r="C4125" s="2" t="s">
        <v>829</v>
      </c>
      <c r="D4125" s="2" t="s">
        <v>89</v>
      </c>
      <c r="E4125" s="2" t="s">
        <v>16389</v>
      </c>
      <c r="F4125" s="67">
        <v>43735</v>
      </c>
      <c r="G4125" s="3">
        <f t="shared" si="635"/>
        <v>9</v>
      </c>
      <c r="H4125" s="3">
        <f t="shared" si="637"/>
        <v>2019</v>
      </c>
      <c r="I4125" s="92">
        <v>0.46180555555555602</v>
      </c>
      <c r="J4125" s="20">
        <f t="shared" si="638"/>
        <v>11</v>
      </c>
      <c r="K4125" s="5" t="str">
        <f t="shared" si="636"/>
        <v>ja</v>
      </c>
      <c r="L4125" s="5" t="s">
        <v>91</v>
      </c>
      <c r="M4125" s="6" t="s">
        <v>139</v>
      </c>
      <c r="N4125" s="5">
        <v>47</v>
      </c>
      <c r="O4125" s="2" t="s">
        <v>5139</v>
      </c>
      <c r="P4125" s="127" t="s">
        <v>16390</v>
      </c>
      <c r="R4125" s="6" t="s">
        <v>77</v>
      </c>
      <c r="U4125" s="2" t="s">
        <v>208</v>
      </c>
      <c r="V4125" s="2" t="s">
        <v>16391</v>
      </c>
      <c r="BE4125" s="23" t="str">
        <f t="shared" si="641"/>
        <v>EMF nein</v>
      </c>
      <c r="BF4125" s="23" t="str">
        <f t="shared" si="639"/>
        <v/>
      </c>
      <c r="BG4125" s="23" t="str">
        <f t="shared" si="640"/>
        <v/>
      </c>
      <c r="BH4125" s="23">
        <f t="shared" si="642"/>
        <v>0</v>
      </c>
      <c r="BO4125" s="2" t="s">
        <v>16392</v>
      </c>
      <c r="BP4125" s="3">
        <v>1</v>
      </c>
      <c r="BQ4125" s="2" t="s">
        <v>16393</v>
      </c>
    </row>
    <row r="4126" spans="1:69" ht="16.149999999999999" customHeight="1" x14ac:dyDescent="0.25">
      <c r="A4126" s="1">
        <v>4127</v>
      </c>
      <c r="B4126" s="2" t="s">
        <v>211</v>
      </c>
      <c r="C4126" s="2" t="s">
        <v>16394</v>
      </c>
      <c r="D4126" s="2" t="s">
        <v>137</v>
      </c>
      <c r="E4126" s="2" t="s">
        <v>15412</v>
      </c>
      <c r="F4126" s="67">
        <v>43736</v>
      </c>
      <c r="G4126" s="3">
        <f t="shared" si="635"/>
        <v>9</v>
      </c>
      <c r="H4126" s="3">
        <f t="shared" si="637"/>
        <v>2019</v>
      </c>
      <c r="I4126" s="92">
        <v>0.29513888888888901</v>
      </c>
      <c r="J4126" s="20">
        <f t="shared" si="638"/>
        <v>7</v>
      </c>
      <c r="K4126" s="5" t="str">
        <f t="shared" si="636"/>
        <v>ja</v>
      </c>
      <c r="L4126" s="5" t="s">
        <v>73</v>
      </c>
      <c r="M4126" s="6" t="s">
        <v>74</v>
      </c>
      <c r="N4126" s="5">
        <v>42</v>
      </c>
      <c r="O4126" s="2" t="s">
        <v>126</v>
      </c>
      <c r="P4126" s="127" t="s">
        <v>16395</v>
      </c>
      <c r="R4126" s="6" t="s">
        <v>77</v>
      </c>
      <c r="T4126" s="6" t="s">
        <v>80</v>
      </c>
      <c r="BE4126" s="23" t="str">
        <f t="shared" si="641"/>
        <v>EMF ja</v>
      </c>
      <c r="BF4126" s="23">
        <f t="shared" si="639"/>
        <v>879</v>
      </c>
      <c r="BG4126" s="23" t="str">
        <f t="shared" si="640"/>
        <v>500+m</v>
      </c>
      <c r="BH4126" s="23">
        <f t="shared" si="642"/>
        <v>1</v>
      </c>
      <c r="BI4126" s="2" t="s">
        <v>162</v>
      </c>
      <c r="BJ4126" s="2">
        <v>879</v>
      </c>
      <c r="BO4126" s="2" t="s">
        <v>16396</v>
      </c>
      <c r="BP4126" s="3">
        <v>1</v>
      </c>
      <c r="BQ4126" s="2" t="s">
        <v>16397</v>
      </c>
    </row>
    <row r="4127" spans="1:69" ht="16.149999999999999" customHeight="1" x14ac:dyDescent="0.25">
      <c r="A4127" s="1">
        <v>4128</v>
      </c>
      <c r="B4127" s="2" t="s">
        <v>211</v>
      </c>
      <c r="C4127" s="2" t="s">
        <v>263</v>
      </c>
      <c r="D4127" s="2" t="s">
        <v>264</v>
      </c>
      <c r="E4127" s="2" t="s">
        <v>16398</v>
      </c>
      <c r="F4127" s="67">
        <v>43729</v>
      </c>
      <c r="G4127" s="3">
        <f t="shared" si="635"/>
        <v>9</v>
      </c>
      <c r="H4127" s="3">
        <f t="shared" si="637"/>
        <v>2019</v>
      </c>
      <c r="I4127" s="92">
        <v>0.75</v>
      </c>
      <c r="J4127" s="20">
        <f t="shared" si="638"/>
        <v>18</v>
      </c>
      <c r="K4127" s="5" t="str">
        <f t="shared" si="636"/>
        <v>ja</v>
      </c>
      <c r="M4127" s="6" t="s">
        <v>74</v>
      </c>
      <c r="O4127" s="2" t="s">
        <v>5139</v>
      </c>
      <c r="P4127" s="127" t="s">
        <v>16399</v>
      </c>
      <c r="R4127" s="6" t="s">
        <v>77</v>
      </c>
      <c r="U4127" s="2" t="s">
        <v>115</v>
      </c>
      <c r="V4127" s="2" t="s">
        <v>80</v>
      </c>
      <c r="AA4127" s="2">
        <v>171</v>
      </c>
      <c r="AB4127" s="2" t="s">
        <v>94</v>
      </c>
      <c r="AC4127" s="2" t="s">
        <v>84</v>
      </c>
      <c r="BE4127" s="23" t="str">
        <f t="shared" si="641"/>
        <v>EMF nein</v>
      </c>
      <c r="BF4127" s="23" t="str">
        <f t="shared" si="639"/>
        <v/>
      </c>
      <c r="BG4127" s="23" t="str">
        <f t="shared" si="640"/>
        <v/>
      </c>
      <c r="BH4127" s="23">
        <f t="shared" si="642"/>
        <v>0</v>
      </c>
      <c r="BO4127" s="2" t="s">
        <v>16400</v>
      </c>
      <c r="BP4127" s="3">
        <v>1</v>
      </c>
      <c r="BQ4127" s="2" t="s">
        <v>16401</v>
      </c>
    </row>
    <row r="4128" spans="1:69" ht="16.149999999999999" customHeight="1" x14ac:dyDescent="0.25">
      <c r="A4128" s="1">
        <v>4129</v>
      </c>
      <c r="B4128" s="2" t="s">
        <v>135</v>
      </c>
      <c r="C4128" s="2" t="s">
        <v>3650</v>
      </c>
      <c r="D4128" s="2" t="s">
        <v>137</v>
      </c>
      <c r="E4128" s="2" t="s">
        <v>6335</v>
      </c>
      <c r="F4128" s="67">
        <v>42549</v>
      </c>
      <c r="G4128" s="3">
        <f t="shared" si="635"/>
        <v>6</v>
      </c>
      <c r="H4128" s="3">
        <f t="shared" si="637"/>
        <v>2016</v>
      </c>
      <c r="I4128" s="92">
        <v>0.6875</v>
      </c>
      <c r="J4128" s="20">
        <f t="shared" si="638"/>
        <v>16</v>
      </c>
      <c r="K4128" s="5" t="str">
        <f t="shared" si="636"/>
        <v>ja</v>
      </c>
      <c r="L4128" s="5" t="s">
        <v>91</v>
      </c>
      <c r="M4128" s="6" t="s">
        <v>354</v>
      </c>
      <c r="O4128" s="2" t="s">
        <v>75</v>
      </c>
      <c r="P4128" s="127" t="s">
        <v>16402</v>
      </c>
      <c r="R4128" s="6" t="s">
        <v>77</v>
      </c>
      <c r="U4128" s="2" t="s">
        <v>208</v>
      </c>
      <c r="V4128" s="2" t="s">
        <v>80</v>
      </c>
      <c r="BE4128" s="23" t="str">
        <f t="shared" si="641"/>
        <v>EMF nein</v>
      </c>
      <c r="BF4128" s="23" t="str">
        <f t="shared" si="639"/>
        <v/>
      </c>
      <c r="BG4128" s="23" t="str">
        <f t="shared" si="640"/>
        <v/>
      </c>
      <c r="BH4128" s="23">
        <f t="shared" si="642"/>
        <v>0</v>
      </c>
      <c r="BO4128" s="2" t="s">
        <v>16403</v>
      </c>
      <c r="BP4128" s="3">
        <v>1</v>
      </c>
      <c r="BQ4128" s="2" t="s">
        <v>16404</v>
      </c>
    </row>
    <row r="4129" spans="1:69" ht="16.149999999999999" customHeight="1" x14ac:dyDescent="0.25">
      <c r="A4129" s="1">
        <v>4130</v>
      </c>
      <c r="B4129" s="2" t="s">
        <v>211</v>
      </c>
      <c r="C4129" s="2" t="s">
        <v>540</v>
      </c>
      <c r="D4129" s="2" t="s">
        <v>124</v>
      </c>
      <c r="E4129" s="2" t="s">
        <v>16405</v>
      </c>
      <c r="F4129" s="67">
        <v>43725</v>
      </c>
      <c r="G4129" s="3">
        <f t="shared" si="635"/>
        <v>9</v>
      </c>
      <c r="H4129" s="3">
        <f t="shared" si="637"/>
        <v>2019</v>
      </c>
      <c r="I4129" s="92">
        <v>6.9444444444444397E-3</v>
      </c>
      <c r="J4129" s="20">
        <f t="shared" si="638"/>
        <v>0</v>
      </c>
      <c r="K4129" s="5" t="str">
        <f t="shared" si="636"/>
        <v>ja</v>
      </c>
      <c r="L4129" s="5" t="s">
        <v>91</v>
      </c>
      <c r="M4129" s="6" t="s">
        <v>74</v>
      </c>
      <c r="N4129" s="5">
        <v>18</v>
      </c>
      <c r="O4129" s="2" t="s">
        <v>5139</v>
      </c>
      <c r="P4129" s="127" t="s">
        <v>16406</v>
      </c>
      <c r="R4129" s="6" t="s">
        <v>77</v>
      </c>
      <c r="S4129" s="2" t="s">
        <v>16407</v>
      </c>
      <c r="W4129" s="2" t="s">
        <v>4373</v>
      </c>
      <c r="BE4129" s="23" t="str">
        <f t="shared" si="641"/>
        <v>EMF nein</v>
      </c>
      <c r="BF4129" s="23" t="str">
        <f t="shared" si="639"/>
        <v/>
      </c>
      <c r="BG4129" s="23" t="str">
        <f t="shared" si="640"/>
        <v/>
      </c>
      <c r="BH4129" s="23">
        <f t="shared" si="642"/>
        <v>0</v>
      </c>
      <c r="BO4129" s="2" t="s">
        <v>16408</v>
      </c>
      <c r="BP4129" s="3">
        <v>1</v>
      </c>
      <c r="BQ4129" s="2" t="s">
        <v>16409</v>
      </c>
    </row>
    <row r="4130" spans="1:69" ht="16.149999999999999" customHeight="1" x14ac:dyDescent="0.25">
      <c r="A4130" s="1">
        <v>4131</v>
      </c>
      <c r="B4130" s="2" t="s">
        <v>211</v>
      </c>
      <c r="C4130" s="2" t="s">
        <v>16410</v>
      </c>
      <c r="D4130" s="2" t="s">
        <v>172</v>
      </c>
      <c r="E4130" s="2" t="s">
        <v>6956</v>
      </c>
      <c r="F4130" s="67">
        <v>43737</v>
      </c>
      <c r="G4130" s="3">
        <f t="shared" si="635"/>
        <v>9</v>
      </c>
      <c r="H4130" s="3">
        <f t="shared" si="637"/>
        <v>2019</v>
      </c>
      <c r="I4130" s="92">
        <v>0.35416666666666702</v>
      </c>
      <c r="J4130" s="20">
        <f t="shared" si="638"/>
        <v>8</v>
      </c>
      <c r="K4130" s="5" t="str">
        <f t="shared" si="636"/>
        <v>ja</v>
      </c>
      <c r="L4130" s="5" t="s">
        <v>11105</v>
      </c>
      <c r="M4130" s="6" t="s">
        <v>74</v>
      </c>
      <c r="N4130" s="5">
        <v>42</v>
      </c>
      <c r="O4130" s="2" t="s">
        <v>140</v>
      </c>
      <c r="P4130" s="127" t="s">
        <v>16411</v>
      </c>
      <c r="R4130" s="6" t="s">
        <v>77</v>
      </c>
      <c r="T4130" s="6" t="s">
        <v>80</v>
      </c>
      <c r="X4130" s="2">
        <v>780</v>
      </c>
      <c r="Y4130" s="2" t="s">
        <v>81</v>
      </c>
      <c r="Z4130" s="2" t="s">
        <v>168</v>
      </c>
      <c r="AA4130" s="2">
        <v>789</v>
      </c>
      <c r="AB4130" s="2" t="s">
        <v>81</v>
      </c>
      <c r="AC4130" s="2" t="s">
        <v>168</v>
      </c>
      <c r="AD4130" s="2">
        <v>798</v>
      </c>
      <c r="AE4130" s="2" t="s">
        <v>81</v>
      </c>
      <c r="AF4130" s="2" t="s">
        <v>168</v>
      </c>
      <c r="AJ4130" s="2">
        <v>840</v>
      </c>
      <c r="AK4130" s="2" t="s">
        <v>83</v>
      </c>
      <c r="AL4130" s="2" t="s">
        <v>161</v>
      </c>
      <c r="AM4130" s="2">
        <v>840</v>
      </c>
      <c r="AN4130" s="2" t="s">
        <v>94</v>
      </c>
      <c r="AO4130" s="2" t="s">
        <v>161</v>
      </c>
      <c r="AP4130" s="2">
        <v>840</v>
      </c>
      <c r="AQ4130" s="2" t="s">
        <v>83</v>
      </c>
      <c r="AR4130" s="2" t="s">
        <v>161</v>
      </c>
      <c r="AV4130" s="2">
        <v>840</v>
      </c>
      <c r="AW4130" s="2" t="s">
        <v>83</v>
      </c>
      <c r="AX4130" s="2" t="s">
        <v>161</v>
      </c>
      <c r="AY4130" s="2">
        <v>840</v>
      </c>
      <c r="AZ4130" s="2" t="s">
        <v>94</v>
      </c>
      <c r="BA4130" s="2" t="s">
        <v>161</v>
      </c>
      <c r="BB4130" s="2">
        <v>840</v>
      </c>
      <c r="BC4130" s="2" t="s">
        <v>83</v>
      </c>
      <c r="BD4130" s="2" t="s">
        <v>161</v>
      </c>
      <c r="BE4130" s="23" t="str">
        <f t="shared" si="641"/>
        <v>EMF ja</v>
      </c>
      <c r="BF4130" s="23">
        <f t="shared" si="639"/>
        <v>500</v>
      </c>
      <c r="BG4130" s="23" t="str">
        <f t="shared" si="640"/>
        <v>500+m</v>
      </c>
      <c r="BH4130" s="23">
        <f t="shared" si="642"/>
        <v>3</v>
      </c>
      <c r="BI4130" s="2" t="s">
        <v>162</v>
      </c>
      <c r="BJ4130" s="2">
        <v>1200</v>
      </c>
      <c r="BK4130" s="2" t="s">
        <v>162</v>
      </c>
      <c r="BL4130" s="2">
        <v>3300</v>
      </c>
      <c r="BM4130" s="2" t="s">
        <v>162</v>
      </c>
      <c r="BN4130" s="2">
        <v>500</v>
      </c>
      <c r="BO4130" s="93" t="s">
        <v>16412</v>
      </c>
      <c r="BP4130" s="3">
        <v>1</v>
      </c>
      <c r="BQ4130" s="2" t="s">
        <v>16413</v>
      </c>
    </row>
    <row r="4131" spans="1:69" ht="16.149999999999999" customHeight="1" x14ac:dyDescent="0.25">
      <c r="A4131" s="1">
        <v>4132</v>
      </c>
      <c r="B4131" s="2" t="s">
        <v>211</v>
      </c>
      <c r="C4131" s="2" t="s">
        <v>9623</v>
      </c>
      <c r="D4131" s="2" t="s">
        <v>89</v>
      </c>
      <c r="E4131" s="2" t="s">
        <v>16414</v>
      </c>
      <c r="F4131" s="67">
        <v>43737</v>
      </c>
      <c r="G4131" s="3">
        <f t="shared" si="635"/>
        <v>9</v>
      </c>
      <c r="H4131" s="3">
        <f t="shared" si="637"/>
        <v>2019</v>
      </c>
      <c r="I4131" s="92">
        <v>8.3333333333333301E-2</v>
      </c>
      <c r="J4131" s="20">
        <f t="shared" si="638"/>
        <v>2</v>
      </c>
      <c r="K4131" s="5" t="str">
        <f t="shared" si="636"/>
        <v>ja</v>
      </c>
      <c r="L4131" s="5" t="s">
        <v>91</v>
      </c>
      <c r="M4131" s="6" t="s">
        <v>100</v>
      </c>
      <c r="O4131" s="2" t="s">
        <v>126</v>
      </c>
      <c r="P4131" s="127" t="s">
        <v>16415</v>
      </c>
      <c r="R4131" s="6" t="s">
        <v>77</v>
      </c>
      <c r="T4131" s="6" t="s">
        <v>202</v>
      </c>
      <c r="X4131" s="2">
        <v>359</v>
      </c>
      <c r="Y4131" s="2" t="s">
        <v>83</v>
      </c>
      <c r="Z4131" s="2" t="s">
        <v>84</v>
      </c>
      <c r="AA4131" s="2">
        <v>359</v>
      </c>
      <c r="AB4131" s="2" t="s">
        <v>83</v>
      </c>
      <c r="AC4131" s="2" t="s">
        <v>84</v>
      </c>
      <c r="AD4131" s="2">
        <v>359</v>
      </c>
      <c r="AE4131" s="2" t="s">
        <v>83</v>
      </c>
      <c r="AF4131" s="2" t="s">
        <v>84</v>
      </c>
      <c r="AJ4131" s="2">
        <v>359</v>
      </c>
      <c r="AK4131" s="2" t="s">
        <v>83</v>
      </c>
      <c r="AL4131" s="2" t="s">
        <v>84</v>
      </c>
      <c r="AM4131" s="2">
        <v>359</v>
      </c>
      <c r="AN4131" s="2" t="s">
        <v>83</v>
      </c>
      <c r="AO4131" s="2" t="s">
        <v>84</v>
      </c>
      <c r="AP4131" s="2">
        <v>359</v>
      </c>
      <c r="AQ4131" s="2" t="s">
        <v>83</v>
      </c>
      <c r="AR4131" s="2" t="s">
        <v>84</v>
      </c>
      <c r="AV4131" s="2">
        <v>359</v>
      </c>
      <c r="AW4131" s="2" t="s">
        <v>83</v>
      </c>
      <c r="AX4131" s="2" t="s">
        <v>84</v>
      </c>
      <c r="AY4131" s="2">
        <v>359</v>
      </c>
      <c r="AZ4131" s="2" t="s">
        <v>83</v>
      </c>
      <c r="BA4131" s="2" t="s">
        <v>84</v>
      </c>
      <c r="BB4131" s="2">
        <v>359</v>
      </c>
      <c r="BC4131" s="2" t="s">
        <v>83</v>
      </c>
      <c r="BD4131" s="2" t="s">
        <v>84</v>
      </c>
      <c r="BE4131" s="23" t="str">
        <f t="shared" si="641"/>
        <v>EMF ja</v>
      </c>
      <c r="BF4131" s="23">
        <f t="shared" si="639"/>
        <v>2600</v>
      </c>
      <c r="BG4131" s="23" t="str">
        <f t="shared" si="640"/>
        <v>500+m</v>
      </c>
      <c r="BH4131" s="23">
        <f t="shared" si="642"/>
        <v>2</v>
      </c>
      <c r="BK4131" s="2" t="s">
        <v>162</v>
      </c>
      <c r="BL4131" s="2">
        <v>2640</v>
      </c>
      <c r="BM4131" s="2" t="s">
        <v>162</v>
      </c>
      <c r="BN4131" s="2">
        <v>2600</v>
      </c>
      <c r="BO4131" s="2" t="s">
        <v>16416</v>
      </c>
      <c r="BP4131" s="3">
        <v>1</v>
      </c>
      <c r="BQ4131" s="2" t="s">
        <v>16417</v>
      </c>
    </row>
    <row r="4132" spans="1:69" ht="16.149999999999999" customHeight="1" x14ac:dyDescent="0.25">
      <c r="A4132" s="93">
        <v>4133</v>
      </c>
      <c r="B4132" s="2" t="s">
        <v>211</v>
      </c>
      <c r="C4132" s="2" t="s">
        <v>13051</v>
      </c>
      <c r="D4132" s="2" t="s">
        <v>104</v>
      </c>
      <c r="E4132" s="2" t="s">
        <v>16418</v>
      </c>
      <c r="F4132" s="67">
        <v>43737</v>
      </c>
      <c r="G4132" s="3">
        <f t="shared" si="635"/>
        <v>9</v>
      </c>
      <c r="H4132" s="3">
        <f t="shared" si="637"/>
        <v>2019</v>
      </c>
      <c r="I4132" s="92">
        <v>0.61458333333333304</v>
      </c>
      <c r="J4132" s="20">
        <f t="shared" si="638"/>
        <v>14</v>
      </c>
      <c r="K4132" s="5" t="str">
        <f t="shared" si="636"/>
        <v>ja</v>
      </c>
      <c r="L4132" s="5" t="s">
        <v>91</v>
      </c>
      <c r="M4132" s="6" t="s">
        <v>100</v>
      </c>
      <c r="O4132" s="2" t="s">
        <v>126</v>
      </c>
      <c r="P4132" s="127" t="s">
        <v>16419</v>
      </c>
      <c r="R4132" s="6" t="s">
        <v>77</v>
      </c>
      <c r="T4132" s="6" t="s">
        <v>80</v>
      </c>
      <c r="X4132" s="2">
        <v>650</v>
      </c>
      <c r="Y4132" s="2" t="s">
        <v>81</v>
      </c>
      <c r="Z4132" s="2" t="s">
        <v>84</v>
      </c>
      <c r="AA4132" s="2">
        <v>650</v>
      </c>
      <c r="AB4132" s="2" t="s">
        <v>81</v>
      </c>
      <c r="AC4132" s="2" t="s">
        <v>84</v>
      </c>
      <c r="AD4132" s="2">
        <v>650</v>
      </c>
      <c r="AE4132" s="2" t="s">
        <v>83</v>
      </c>
      <c r="AF4132" s="2" t="s">
        <v>84</v>
      </c>
      <c r="AJ4132" s="2">
        <v>650</v>
      </c>
      <c r="AK4132" s="2" t="s">
        <v>81</v>
      </c>
      <c r="AL4132" s="2" t="s">
        <v>84</v>
      </c>
      <c r="AM4132" s="2">
        <v>650</v>
      </c>
      <c r="AN4132" s="2" t="s">
        <v>81</v>
      </c>
      <c r="AO4132" s="2" t="s">
        <v>84</v>
      </c>
      <c r="AP4132" s="2">
        <v>650</v>
      </c>
      <c r="AQ4132" s="2" t="s">
        <v>83</v>
      </c>
      <c r="AR4132" s="2" t="s">
        <v>84</v>
      </c>
      <c r="AV4132" s="2">
        <v>650</v>
      </c>
      <c r="AW4132" s="2" t="s">
        <v>81</v>
      </c>
      <c r="AX4132" s="2" t="s">
        <v>84</v>
      </c>
      <c r="AY4132" s="2">
        <v>650</v>
      </c>
      <c r="AZ4132" s="2" t="s">
        <v>81</v>
      </c>
      <c r="BA4132" s="2" t="s">
        <v>84</v>
      </c>
      <c r="BB4132" s="2">
        <v>650</v>
      </c>
      <c r="BC4132" s="2" t="s">
        <v>83</v>
      </c>
      <c r="BD4132" s="2" t="s">
        <v>84</v>
      </c>
      <c r="BE4132" s="23" t="str">
        <f t="shared" si="641"/>
        <v>EMF nein</v>
      </c>
      <c r="BF4132" s="23" t="str">
        <f t="shared" si="639"/>
        <v/>
      </c>
      <c r="BG4132" s="23" t="str">
        <f t="shared" si="640"/>
        <v/>
      </c>
      <c r="BH4132" s="23">
        <f t="shared" si="642"/>
        <v>0</v>
      </c>
      <c r="BO4132" s="2" t="s">
        <v>16420</v>
      </c>
      <c r="BP4132" s="3">
        <v>1</v>
      </c>
      <c r="BQ4132" s="2" t="s">
        <v>16421</v>
      </c>
    </row>
    <row r="4133" spans="1:69" ht="16.149999999999999" customHeight="1" x14ac:dyDescent="0.25">
      <c r="A4133" s="93">
        <v>4134</v>
      </c>
      <c r="B4133" s="2" t="s">
        <v>211</v>
      </c>
      <c r="C4133" s="2" t="s">
        <v>3522</v>
      </c>
      <c r="D4133" s="2" t="s">
        <v>89</v>
      </c>
      <c r="E4133" s="2" t="s">
        <v>16422</v>
      </c>
      <c r="F4133" s="67">
        <v>43738</v>
      </c>
      <c r="G4133" s="3">
        <f t="shared" si="635"/>
        <v>9</v>
      </c>
      <c r="H4133" s="3">
        <f t="shared" si="637"/>
        <v>2019</v>
      </c>
      <c r="I4133" s="92">
        <v>0.47916666666666702</v>
      </c>
      <c r="J4133" s="20">
        <f t="shared" si="638"/>
        <v>11</v>
      </c>
      <c r="K4133" s="5" t="str">
        <f t="shared" si="636"/>
        <v>ja</v>
      </c>
      <c r="L4133" s="5" t="s">
        <v>73</v>
      </c>
      <c r="M4133" s="6" t="s">
        <v>74</v>
      </c>
      <c r="N4133" s="5">
        <v>63</v>
      </c>
      <c r="O4133" s="2" t="s">
        <v>126</v>
      </c>
      <c r="P4133" s="127" t="s">
        <v>16423</v>
      </c>
      <c r="R4133" s="6" t="s">
        <v>77</v>
      </c>
      <c r="T4133" s="6" t="s">
        <v>80</v>
      </c>
      <c r="U4133" s="2" t="s">
        <v>139</v>
      </c>
      <c r="X4133" s="2">
        <v>1170</v>
      </c>
      <c r="Y4133" s="2" t="s">
        <v>81</v>
      </c>
      <c r="Z4133" s="2" t="s">
        <v>84</v>
      </c>
      <c r="AD4133" s="2">
        <v>1170</v>
      </c>
      <c r="AE4133" s="2" t="s">
        <v>81</v>
      </c>
      <c r="AF4133" s="2" t="s">
        <v>84</v>
      </c>
      <c r="BE4133" s="23" t="str">
        <f t="shared" si="641"/>
        <v>EMF ja</v>
      </c>
      <c r="BF4133" s="23">
        <f t="shared" si="639"/>
        <v>50</v>
      </c>
      <c r="BG4133" s="23" t="str">
        <f t="shared" si="640"/>
        <v>&lt;100m</v>
      </c>
      <c r="BH4133" s="23">
        <f t="shared" si="642"/>
        <v>1</v>
      </c>
      <c r="BM4133" s="2" t="s">
        <v>162</v>
      </c>
      <c r="BN4133" s="2">
        <v>50</v>
      </c>
      <c r="BO4133" s="2" t="s">
        <v>16424</v>
      </c>
      <c r="BP4133" s="3">
        <v>1</v>
      </c>
      <c r="BQ4133" s="2" t="s">
        <v>16425</v>
      </c>
    </row>
    <row r="4134" spans="1:69" ht="16.149999999999999" customHeight="1" x14ac:dyDescent="0.25">
      <c r="A4134" s="1">
        <v>4135</v>
      </c>
      <c r="B4134" s="2" t="s">
        <v>211</v>
      </c>
      <c r="C4134" s="2" t="s">
        <v>6237</v>
      </c>
      <c r="D4134" s="2" t="s">
        <v>371</v>
      </c>
      <c r="E4134" s="2" t="s">
        <v>16426</v>
      </c>
      <c r="F4134" s="67">
        <v>43732</v>
      </c>
      <c r="G4134" s="3">
        <f t="shared" si="635"/>
        <v>9</v>
      </c>
      <c r="H4134" s="3">
        <f t="shared" si="637"/>
        <v>2019</v>
      </c>
      <c r="I4134" s="92">
        <v>0.39583333333333298</v>
      </c>
      <c r="J4134" s="20">
        <f t="shared" si="638"/>
        <v>9</v>
      </c>
      <c r="K4134" s="5" t="str">
        <f t="shared" si="636"/>
        <v>ja</v>
      </c>
      <c r="L4134" s="5" t="s">
        <v>73</v>
      </c>
      <c r="M4134" s="6" t="s">
        <v>74</v>
      </c>
      <c r="N4134" s="5">
        <v>55</v>
      </c>
      <c r="O4134" s="2" t="s">
        <v>75</v>
      </c>
      <c r="P4134" s="127" t="s">
        <v>16427</v>
      </c>
      <c r="R4134" s="6" t="s">
        <v>77</v>
      </c>
      <c r="U4134" s="2" t="s">
        <v>115</v>
      </c>
      <c r="V4134" s="2" t="s">
        <v>80</v>
      </c>
      <c r="X4134" s="2">
        <v>99</v>
      </c>
      <c r="Y4134" s="2" t="s">
        <v>94</v>
      </c>
      <c r="Z4134" s="2" t="s">
        <v>84</v>
      </c>
      <c r="AA4134" s="2">
        <v>99</v>
      </c>
      <c r="AB4134" s="2" t="s">
        <v>94</v>
      </c>
      <c r="AC4134" s="2" t="s">
        <v>84</v>
      </c>
      <c r="AD4134" s="2">
        <v>99</v>
      </c>
      <c r="AE4134" s="2" t="s">
        <v>81</v>
      </c>
      <c r="AF4134" s="2" t="s">
        <v>84</v>
      </c>
      <c r="AJ4134" s="2">
        <v>485</v>
      </c>
      <c r="AK4134" s="2" t="s">
        <v>81</v>
      </c>
      <c r="AL4134" s="2" t="s">
        <v>161</v>
      </c>
      <c r="AM4134" s="2">
        <v>485</v>
      </c>
      <c r="AN4134" s="2" t="s">
        <v>81</v>
      </c>
      <c r="AO4134" s="2" t="s">
        <v>161</v>
      </c>
      <c r="AP4134" s="2">
        <v>485</v>
      </c>
      <c r="AQ4134" s="2" t="s">
        <v>81</v>
      </c>
      <c r="AR4134" s="2" t="s">
        <v>161</v>
      </c>
      <c r="AS4134" s="17">
        <v>485</v>
      </c>
      <c r="AT4134" s="17" t="s">
        <v>81</v>
      </c>
      <c r="AU4134" s="17" t="s">
        <v>15759</v>
      </c>
      <c r="BE4134" s="23" t="str">
        <f t="shared" si="641"/>
        <v>EMF nein</v>
      </c>
      <c r="BF4134" s="23" t="str">
        <f t="shared" si="639"/>
        <v/>
      </c>
      <c r="BG4134" s="23" t="str">
        <f t="shared" si="640"/>
        <v/>
      </c>
      <c r="BH4134" s="23">
        <f t="shared" si="642"/>
        <v>0</v>
      </c>
      <c r="BO4134" s="2" t="s">
        <v>16428</v>
      </c>
      <c r="BP4134" s="3">
        <v>1</v>
      </c>
      <c r="BQ4134" s="2" t="s">
        <v>16429</v>
      </c>
    </row>
    <row r="4135" spans="1:69" ht="16.149999999999999" customHeight="1" x14ac:dyDescent="0.25">
      <c r="A4135" s="93">
        <v>4136</v>
      </c>
      <c r="B4135" s="2" t="s">
        <v>211</v>
      </c>
      <c r="C4135" s="2" t="s">
        <v>2959</v>
      </c>
      <c r="D4135" s="2" t="s">
        <v>371</v>
      </c>
      <c r="E4135" s="2" t="s">
        <v>16430</v>
      </c>
      <c r="F4135" s="67">
        <v>43734</v>
      </c>
      <c r="G4135" s="3">
        <f t="shared" si="635"/>
        <v>9</v>
      </c>
      <c r="H4135" s="3">
        <f t="shared" si="637"/>
        <v>2019</v>
      </c>
      <c r="I4135" s="92">
        <v>0.29166666666666702</v>
      </c>
      <c r="J4135" s="20">
        <f t="shared" si="638"/>
        <v>7</v>
      </c>
      <c r="K4135" s="5" t="str">
        <f t="shared" si="636"/>
        <v>ja</v>
      </c>
      <c r="L4135" s="5" t="s">
        <v>73</v>
      </c>
      <c r="M4135" s="6" t="s">
        <v>74</v>
      </c>
      <c r="N4135" s="5">
        <v>32</v>
      </c>
      <c r="O4135" s="2" t="s">
        <v>5139</v>
      </c>
      <c r="P4135" s="127" t="s">
        <v>16431</v>
      </c>
      <c r="R4135" s="6" t="s">
        <v>77</v>
      </c>
      <c r="U4135" s="2" t="s">
        <v>115</v>
      </c>
      <c r="V4135" s="2" t="s">
        <v>80</v>
      </c>
      <c r="X4135" s="2">
        <v>100</v>
      </c>
      <c r="Y4135" s="2" t="s">
        <v>81</v>
      </c>
      <c r="Z4135" s="2" t="s">
        <v>84</v>
      </c>
      <c r="AA4135" s="2">
        <v>100</v>
      </c>
      <c r="AB4135" s="2" t="s">
        <v>81</v>
      </c>
      <c r="AC4135" s="2" t="s">
        <v>84</v>
      </c>
      <c r="AD4135" s="2">
        <v>100</v>
      </c>
      <c r="AE4135" s="2" t="s">
        <v>81</v>
      </c>
      <c r="AF4135" s="2" t="s">
        <v>84</v>
      </c>
      <c r="BE4135" s="23" t="str">
        <f t="shared" si="641"/>
        <v>EMF nein</v>
      </c>
      <c r="BF4135" s="23" t="str">
        <f t="shared" si="639"/>
        <v/>
      </c>
      <c r="BG4135" s="23" t="str">
        <f t="shared" si="640"/>
        <v/>
      </c>
      <c r="BH4135" s="23">
        <f t="shared" si="642"/>
        <v>0</v>
      </c>
      <c r="BO4135" s="2" t="s">
        <v>16432</v>
      </c>
      <c r="BP4135" s="3">
        <v>1</v>
      </c>
      <c r="BQ4135" s="2" t="s">
        <v>16433</v>
      </c>
    </row>
    <row r="4136" spans="1:69" ht="16.149999999999999" customHeight="1" x14ac:dyDescent="0.25">
      <c r="A4136" s="93">
        <v>4137</v>
      </c>
      <c r="B4136" s="2" t="s">
        <v>211</v>
      </c>
      <c r="C4136" s="65" t="s">
        <v>16434</v>
      </c>
      <c r="D4136" s="2" t="s">
        <v>371</v>
      </c>
      <c r="E4136" s="2" t="s">
        <v>16435</v>
      </c>
      <c r="F4136" s="67">
        <v>43732</v>
      </c>
      <c r="G4136" s="3">
        <f t="shared" si="635"/>
        <v>9</v>
      </c>
      <c r="H4136" s="3">
        <f t="shared" si="637"/>
        <v>2019</v>
      </c>
      <c r="I4136" s="92">
        <v>0.75347222222222199</v>
      </c>
      <c r="J4136" s="20">
        <f t="shared" si="638"/>
        <v>18</v>
      </c>
      <c r="K4136" s="5" t="str">
        <f t="shared" si="636"/>
        <v>ja</v>
      </c>
      <c r="L4136" s="5" t="s">
        <v>73</v>
      </c>
      <c r="M4136" s="6" t="s">
        <v>115</v>
      </c>
      <c r="N4136" s="5">
        <v>16</v>
      </c>
      <c r="O4136" s="2" t="s">
        <v>5139</v>
      </c>
      <c r="P4136" s="127" t="s">
        <v>16436</v>
      </c>
      <c r="R4136" s="6" t="s">
        <v>77</v>
      </c>
      <c r="T4136" s="6" t="s">
        <v>80</v>
      </c>
      <c r="X4136" s="2">
        <v>1480</v>
      </c>
      <c r="Y4136" s="2" t="s">
        <v>83</v>
      </c>
      <c r="Z4136" s="2" t="s">
        <v>84</v>
      </c>
      <c r="AA4136" s="2">
        <v>1480</v>
      </c>
      <c r="AB4136" s="2" t="s">
        <v>81</v>
      </c>
      <c r="AC4136" s="2" t="s">
        <v>84</v>
      </c>
      <c r="AD4136" s="2">
        <v>1480</v>
      </c>
      <c r="AE4136" s="2" t="s">
        <v>83</v>
      </c>
      <c r="AF4136" s="2" t="s">
        <v>84</v>
      </c>
      <c r="AJ4136" s="2">
        <v>1480</v>
      </c>
      <c r="AK4136" s="2" t="s">
        <v>83</v>
      </c>
      <c r="AL4136" s="2" t="s">
        <v>84</v>
      </c>
      <c r="AM4136" s="2">
        <v>1480</v>
      </c>
      <c r="AN4136" s="2" t="s">
        <v>81</v>
      </c>
      <c r="AO4136" s="2" t="s">
        <v>84</v>
      </c>
      <c r="AP4136" s="2">
        <v>1480</v>
      </c>
      <c r="AQ4136" s="2" t="s">
        <v>83</v>
      </c>
      <c r="AR4136" s="2" t="s">
        <v>84</v>
      </c>
      <c r="BE4136" s="23" t="str">
        <f t="shared" si="641"/>
        <v>EMF nein</v>
      </c>
      <c r="BF4136" s="23" t="str">
        <f t="shared" si="639"/>
        <v/>
      </c>
      <c r="BG4136" s="23" t="str">
        <f t="shared" si="640"/>
        <v/>
      </c>
      <c r="BH4136" s="23">
        <f t="shared" si="642"/>
        <v>0</v>
      </c>
      <c r="BO4136" s="2" t="s">
        <v>16437</v>
      </c>
      <c r="BP4136" s="3">
        <v>1</v>
      </c>
      <c r="BQ4136" s="2" t="s">
        <v>16438</v>
      </c>
    </row>
    <row r="4137" spans="1:69" ht="16.149999999999999" customHeight="1" x14ac:dyDescent="0.25">
      <c r="A4137" s="93">
        <v>4138</v>
      </c>
      <c r="B4137" s="2" t="s">
        <v>211</v>
      </c>
      <c r="C4137" s="2" t="s">
        <v>2767</v>
      </c>
      <c r="D4137" s="2" t="s">
        <v>371</v>
      </c>
      <c r="E4137" s="2" t="s">
        <v>16439</v>
      </c>
      <c r="F4137" s="67">
        <v>43730</v>
      </c>
      <c r="G4137" s="3">
        <f t="shared" si="635"/>
        <v>9</v>
      </c>
      <c r="H4137" s="3">
        <f t="shared" si="637"/>
        <v>2019</v>
      </c>
      <c r="I4137" s="92">
        <v>0.54513888888888895</v>
      </c>
      <c r="J4137" s="20">
        <f t="shared" si="638"/>
        <v>13</v>
      </c>
      <c r="K4137" s="5" t="str">
        <f t="shared" si="636"/>
        <v>ja</v>
      </c>
      <c r="L4137" s="5" t="s">
        <v>91</v>
      </c>
      <c r="M4137" s="6" t="s">
        <v>100</v>
      </c>
      <c r="N4137" s="5">
        <v>54</v>
      </c>
      <c r="O4137" s="2" t="s">
        <v>10213</v>
      </c>
      <c r="P4137" s="127" t="s">
        <v>16440</v>
      </c>
      <c r="R4137" s="6" t="s">
        <v>77</v>
      </c>
      <c r="S4137" s="2" t="s">
        <v>190</v>
      </c>
      <c r="X4137" s="2">
        <v>805</v>
      </c>
      <c r="Y4137" s="2" t="s">
        <v>81</v>
      </c>
      <c r="Z4137" s="2" t="s">
        <v>168</v>
      </c>
      <c r="AA4137" s="2">
        <v>805</v>
      </c>
      <c r="AB4137" s="2" t="s">
        <v>94</v>
      </c>
      <c r="AC4137" s="2" t="s">
        <v>168</v>
      </c>
      <c r="AD4137" s="2">
        <v>805</v>
      </c>
      <c r="AE4137" s="2" t="s">
        <v>81</v>
      </c>
      <c r="AF4137" s="2" t="s">
        <v>168</v>
      </c>
      <c r="BE4137" s="23" t="str">
        <f t="shared" si="641"/>
        <v>EMF nein</v>
      </c>
      <c r="BF4137" s="23" t="str">
        <f t="shared" si="639"/>
        <v/>
      </c>
      <c r="BG4137" s="23" t="str">
        <f t="shared" si="640"/>
        <v/>
      </c>
      <c r="BH4137" s="23">
        <f t="shared" si="642"/>
        <v>0</v>
      </c>
      <c r="BO4137" s="2" t="s">
        <v>16441</v>
      </c>
      <c r="BP4137" s="3">
        <v>1</v>
      </c>
      <c r="BQ4137" s="2" t="s">
        <v>16442</v>
      </c>
    </row>
    <row r="4138" spans="1:69" ht="16.149999999999999" customHeight="1" x14ac:dyDescent="0.25">
      <c r="A4138" s="1">
        <v>4139</v>
      </c>
      <c r="B4138" s="2" t="s">
        <v>211</v>
      </c>
      <c r="C4138" s="2" t="s">
        <v>15365</v>
      </c>
      <c r="D4138" s="2" t="s">
        <v>371</v>
      </c>
      <c r="E4138" s="2" t="s">
        <v>16443</v>
      </c>
      <c r="F4138" s="67">
        <v>43729</v>
      </c>
      <c r="G4138" s="3">
        <f t="shared" si="635"/>
        <v>9</v>
      </c>
      <c r="H4138" s="3">
        <f t="shared" si="637"/>
        <v>2019</v>
      </c>
      <c r="J4138" s="20" t="str">
        <f t="shared" si="638"/>
        <v/>
      </c>
      <c r="K4138" s="5" t="str">
        <f t="shared" si="636"/>
        <v>ja</v>
      </c>
      <c r="L4138" s="5" t="s">
        <v>91</v>
      </c>
      <c r="M4138" s="6" t="s">
        <v>115</v>
      </c>
      <c r="N4138" s="5">
        <v>39</v>
      </c>
      <c r="O4138" s="2" t="s">
        <v>126</v>
      </c>
      <c r="P4138" s="127" t="s">
        <v>16444</v>
      </c>
      <c r="R4138" s="6" t="s">
        <v>77</v>
      </c>
      <c r="T4138" s="6" t="s">
        <v>80</v>
      </c>
      <c r="U4138" s="2" t="s">
        <v>74</v>
      </c>
      <c r="X4138" s="2">
        <v>856</v>
      </c>
      <c r="Y4138" s="2" t="s">
        <v>81</v>
      </c>
      <c r="Z4138" s="2" t="s">
        <v>82</v>
      </c>
      <c r="AA4138" s="2">
        <v>856</v>
      </c>
      <c r="AB4138" s="2" t="s">
        <v>81</v>
      </c>
      <c r="AC4138" s="2" t="s">
        <v>82</v>
      </c>
      <c r="AD4138" s="2">
        <v>856</v>
      </c>
      <c r="AE4138" s="2" t="s">
        <v>83</v>
      </c>
      <c r="AF4138" s="2" t="s">
        <v>82</v>
      </c>
      <c r="AJ4138" s="2">
        <v>856</v>
      </c>
      <c r="AK4138" s="2" t="s">
        <v>81</v>
      </c>
      <c r="AL4138" s="2" t="s">
        <v>82</v>
      </c>
      <c r="AM4138" s="2">
        <v>856</v>
      </c>
      <c r="AN4138" s="2" t="s">
        <v>81</v>
      </c>
      <c r="AO4138" s="2" t="s">
        <v>82</v>
      </c>
      <c r="AP4138" s="2">
        <v>856</v>
      </c>
      <c r="AQ4138" s="2" t="s">
        <v>83</v>
      </c>
      <c r="AR4138" s="2" t="s">
        <v>82</v>
      </c>
      <c r="BE4138" s="23" t="str">
        <f t="shared" si="641"/>
        <v>EMF ja</v>
      </c>
      <c r="BF4138" s="23">
        <f t="shared" si="639"/>
        <v>10</v>
      </c>
      <c r="BG4138" s="23" t="str">
        <f t="shared" si="640"/>
        <v>&lt;100m</v>
      </c>
      <c r="BH4138" s="23">
        <f t="shared" si="642"/>
        <v>3</v>
      </c>
      <c r="BI4138" s="2" t="s">
        <v>162</v>
      </c>
      <c r="BJ4138" s="2">
        <v>10</v>
      </c>
      <c r="BK4138" s="2" t="s">
        <v>162</v>
      </c>
      <c r="BL4138" s="2">
        <v>20</v>
      </c>
      <c r="BM4138" s="2" t="s">
        <v>162</v>
      </c>
      <c r="BN4138" s="2">
        <v>40</v>
      </c>
      <c r="BO4138" s="2" t="s">
        <v>16445</v>
      </c>
      <c r="BP4138" s="3">
        <v>1</v>
      </c>
      <c r="BQ4138" s="2" t="s">
        <v>16446</v>
      </c>
    </row>
    <row r="4139" spans="1:69" ht="16.149999999999999" customHeight="1" x14ac:dyDescent="0.25">
      <c r="A4139" s="93">
        <v>4140</v>
      </c>
      <c r="B4139" s="2" t="s">
        <v>211</v>
      </c>
      <c r="C4139" s="2" t="s">
        <v>540</v>
      </c>
      <c r="D4139" s="2" t="s">
        <v>124</v>
      </c>
      <c r="E4139" s="2" t="s">
        <v>16405</v>
      </c>
      <c r="F4139" s="67">
        <v>43738</v>
      </c>
      <c r="G4139" s="3">
        <f t="shared" si="635"/>
        <v>9</v>
      </c>
      <c r="H4139" s="3">
        <f t="shared" si="637"/>
        <v>2019</v>
      </c>
      <c r="I4139" s="92">
        <v>0.67708333333333304</v>
      </c>
      <c r="J4139" s="20">
        <f t="shared" si="638"/>
        <v>16</v>
      </c>
      <c r="K4139" s="5" t="str">
        <f t="shared" si="636"/>
        <v>ja</v>
      </c>
      <c r="L4139" s="5" t="s">
        <v>73</v>
      </c>
      <c r="M4139" s="6" t="s">
        <v>74</v>
      </c>
      <c r="N4139" s="5">
        <v>35</v>
      </c>
      <c r="O4139" s="2" t="s">
        <v>75</v>
      </c>
      <c r="P4139" s="127" t="s">
        <v>16447</v>
      </c>
      <c r="R4139" s="6" t="s">
        <v>77</v>
      </c>
      <c r="S4139" s="127" t="s">
        <v>109</v>
      </c>
      <c r="U4139" s="2" t="s">
        <v>100</v>
      </c>
      <c r="W4139" s="2" t="s">
        <v>16448</v>
      </c>
      <c r="BE4139" s="23" t="str">
        <f t="shared" si="641"/>
        <v>EMF nein</v>
      </c>
      <c r="BF4139" s="23" t="str">
        <f t="shared" si="639"/>
        <v/>
      </c>
      <c r="BG4139" s="23" t="str">
        <f t="shared" si="640"/>
        <v/>
      </c>
      <c r="BH4139" s="23">
        <f t="shared" si="642"/>
        <v>0</v>
      </c>
      <c r="BO4139" s="2" t="s">
        <v>16449</v>
      </c>
      <c r="BP4139" s="3">
        <v>1</v>
      </c>
      <c r="BQ4139" s="2" t="s">
        <v>16450</v>
      </c>
    </row>
    <row r="4140" spans="1:69" ht="16.149999999999999" customHeight="1" x14ac:dyDescent="0.25">
      <c r="A4140" s="93">
        <v>4141</v>
      </c>
      <c r="B4140" s="2" t="s">
        <v>211</v>
      </c>
      <c r="C4140" s="2" t="s">
        <v>540</v>
      </c>
      <c r="D4140" s="2" t="s">
        <v>16451</v>
      </c>
      <c r="E4140" s="2" t="s">
        <v>2703</v>
      </c>
      <c r="F4140" s="67">
        <v>43728</v>
      </c>
      <c r="G4140" s="3">
        <f t="shared" si="635"/>
        <v>9</v>
      </c>
      <c r="H4140" s="3">
        <f t="shared" si="637"/>
        <v>2019</v>
      </c>
      <c r="I4140" s="92">
        <v>0.67013888888888895</v>
      </c>
      <c r="J4140" s="20">
        <f t="shared" si="638"/>
        <v>16</v>
      </c>
      <c r="K4140" s="5" t="str">
        <f t="shared" si="636"/>
        <v>ja</v>
      </c>
      <c r="L4140" s="5" t="s">
        <v>91</v>
      </c>
      <c r="M4140" s="6" t="s">
        <v>74</v>
      </c>
      <c r="N4140" s="5">
        <v>59</v>
      </c>
      <c r="O4140" s="2" t="s">
        <v>5139</v>
      </c>
      <c r="P4140" s="127" t="s">
        <v>16452</v>
      </c>
      <c r="R4140" s="6" t="s">
        <v>77</v>
      </c>
      <c r="U4140" s="2" t="s">
        <v>4938</v>
      </c>
      <c r="V4140" s="2" t="s">
        <v>80</v>
      </c>
      <c r="X4140" s="2">
        <v>59</v>
      </c>
      <c r="Y4140" s="2" t="s">
        <v>81</v>
      </c>
      <c r="Z4140" s="2" t="s">
        <v>82</v>
      </c>
      <c r="AD4140" s="2">
        <v>59</v>
      </c>
      <c r="AE4140" s="2" t="s">
        <v>81</v>
      </c>
      <c r="AF4140" s="2" t="s">
        <v>82</v>
      </c>
      <c r="AJ4140" s="2">
        <v>59</v>
      </c>
      <c r="AK4140" s="2" t="s">
        <v>81</v>
      </c>
      <c r="AL4140" s="2" t="s">
        <v>82</v>
      </c>
      <c r="AP4140" s="2">
        <v>59</v>
      </c>
      <c r="AQ4140" s="2" t="s">
        <v>81</v>
      </c>
      <c r="AR4140" s="2" t="s">
        <v>82</v>
      </c>
      <c r="BE4140" s="23" t="str">
        <f t="shared" si="641"/>
        <v>EMF nein</v>
      </c>
      <c r="BF4140" s="23" t="str">
        <f t="shared" si="639"/>
        <v/>
      </c>
      <c r="BG4140" s="23" t="str">
        <f t="shared" si="640"/>
        <v/>
      </c>
      <c r="BH4140" s="23">
        <f t="shared" si="642"/>
        <v>0</v>
      </c>
      <c r="BO4140" s="2" t="s">
        <v>109</v>
      </c>
      <c r="BP4140" s="3">
        <v>1</v>
      </c>
      <c r="BQ4140" s="2" t="s">
        <v>16453</v>
      </c>
    </row>
    <row r="4141" spans="1:69" ht="16.149999999999999" customHeight="1" x14ac:dyDescent="0.25">
      <c r="A4141" s="1">
        <v>4142</v>
      </c>
      <c r="B4141" s="2" t="s">
        <v>211</v>
      </c>
      <c r="C4141" s="2" t="s">
        <v>16454</v>
      </c>
      <c r="D4141" s="2" t="s">
        <v>371</v>
      </c>
      <c r="E4141" s="2" t="s">
        <v>16455</v>
      </c>
      <c r="F4141" s="67">
        <v>43738</v>
      </c>
      <c r="G4141" s="3">
        <f t="shared" si="635"/>
        <v>9</v>
      </c>
      <c r="H4141" s="3">
        <f t="shared" si="637"/>
        <v>2019</v>
      </c>
      <c r="I4141" s="92">
        <v>0.91319444444444398</v>
      </c>
      <c r="J4141" s="20">
        <f t="shared" si="638"/>
        <v>21</v>
      </c>
      <c r="K4141" s="5" t="str">
        <f t="shared" si="636"/>
        <v>ja</v>
      </c>
      <c r="L4141" s="5" t="s">
        <v>73</v>
      </c>
      <c r="M4141" s="6" t="s">
        <v>115</v>
      </c>
      <c r="N4141" s="5">
        <v>67</v>
      </c>
      <c r="O4141" s="2" t="s">
        <v>126</v>
      </c>
      <c r="P4141" s="127" t="s">
        <v>8537</v>
      </c>
      <c r="R4141" s="6" t="s">
        <v>77</v>
      </c>
      <c r="T4141" s="6" t="s">
        <v>80</v>
      </c>
      <c r="X4141" s="2">
        <v>711</v>
      </c>
      <c r="Y4141" s="2" t="s">
        <v>81</v>
      </c>
      <c r="Z4141" s="2" t="s">
        <v>14593</v>
      </c>
      <c r="AA4141" s="2">
        <v>711</v>
      </c>
      <c r="AB4141" s="2" t="s">
        <v>81</v>
      </c>
      <c r="AC4141" s="2" t="s">
        <v>168</v>
      </c>
      <c r="AD4141" s="2">
        <v>711</v>
      </c>
      <c r="AE4141" s="2" t="s">
        <v>83</v>
      </c>
      <c r="AF4141" s="2" t="s">
        <v>168</v>
      </c>
      <c r="AJ4141" s="2">
        <v>711</v>
      </c>
      <c r="AK4141" s="2" t="s">
        <v>81</v>
      </c>
      <c r="AL4141" s="2" t="s">
        <v>14593</v>
      </c>
      <c r="AM4141" s="2">
        <v>711</v>
      </c>
      <c r="AN4141" s="2" t="s">
        <v>81</v>
      </c>
      <c r="AO4141" s="2" t="s">
        <v>168</v>
      </c>
      <c r="AP4141" s="2">
        <v>711</v>
      </c>
      <c r="AQ4141" s="2" t="s">
        <v>83</v>
      </c>
      <c r="AR4141" s="2" t="s">
        <v>168</v>
      </c>
      <c r="AV4141" s="2">
        <v>1590</v>
      </c>
      <c r="AW4141" s="2" t="s">
        <v>83</v>
      </c>
      <c r="AX4141" s="2" t="s">
        <v>168</v>
      </c>
      <c r="AY4141" s="2">
        <v>1590</v>
      </c>
      <c r="AZ4141" s="2" t="s">
        <v>81</v>
      </c>
      <c r="BA4141" s="2" t="s">
        <v>168</v>
      </c>
      <c r="BB4141" s="2">
        <v>1590</v>
      </c>
      <c r="BC4141" s="2" t="s">
        <v>83</v>
      </c>
      <c r="BD4141" s="2" t="s">
        <v>168</v>
      </c>
      <c r="BE4141" s="23" t="str">
        <f t="shared" si="641"/>
        <v>EMF nein</v>
      </c>
      <c r="BF4141" s="23" t="str">
        <f t="shared" si="639"/>
        <v/>
      </c>
      <c r="BG4141" s="23" t="str">
        <f t="shared" si="640"/>
        <v/>
      </c>
      <c r="BH4141" s="23">
        <f t="shared" si="642"/>
        <v>0</v>
      </c>
      <c r="BO4141" s="2" t="s">
        <v>16456</v>
      </c>
      <c r="BP4141" s="3">
        <v>1</v>
      </c>
      <c r="BQ4141" s="2" t="s">
        <v>16457</v>
      </c>
    </row>
    <row r="4142" spans="1:69" ht="16.149999999999999" customHeight="1" x14ac:dyDescent="0.25">
      <c r="A4142" s="93">
        <v>4143</v>
      </c>
      <c r="B4142" s="2" t="s">
        <v>211</v>
      </c>
      <c r="C4142" s="2" t="s">
        <v>540</v>
      </c>
      <c r="D4142" s="2" t="s">
        <v>124</v>
      </c>
      <c r="E4142" s="2" t="s">
        <v>114</v>
      </c>
      <c r="F4142" s="67">
        <v>43726</v>
      </c>
      <c r="G4142" s="3">
        <f t="shared" si="635"/>
        <v>9</v>
      </c>
      <c r="H4142" s="3">
        <f t="shared" si="637"/>
        <v>2019</v>
      </c>
      <c r="J4142" s="20" t="str">
        <f t="shared" si="638"/>
        <v/>
      </c>
      <c r="K4142" s="5" t="str">
        <f t="shared" si="636"/>
        <v>ja</v>
      </c>
      <c r="L4142" s="5" t="s">
        <v>109</v>
      </c>
      <c r="M4142" s="6" t="s">
        <v>74</v>
      </c>
      <c r="O4142" s="2" t="s">
        <v>5139</v>
      </c>
      <c r="P4142" s="127" t="s">
        <v>16458</v>
      </c>
      <c r="R4142" s="6" t="s">
        <v>77</v>
      </c>
      <c r="U4142" s="2" t="s">
        <v>208</v>
      </c>
      <c r="V4142" s="2" t="s">
        <v>80</v>
      </c>
      <c r="X4142" s="2">
        <v>152</v>
      </c>
      <c r="Y4142" s="2" t="s">
        <v>81</v>
      </c>
      <c r="Z4142" s="2" t="s">
        <v>82</v>
      </c>
      <c r="AA4142" s="2">
        <v>152</v>
      </c>
      <c r="AB4142" s="2" t="s">
        <v>81</v>
      </c>
      <c r="AC4142" s="2" t="s">
        <v>82</v>
      </c>
      <c r="AD4142" s="2">
        <v>152</v>
      </c>
      <c r="AE4142" s="2" t="s">
        <v>83</v>
      </c>
      <c r="AF4142" s="2" t="s">
        <v>82</v>
      </c>
      <c r="BE4142" s="23" t="str">
        <f t="shared" si="641"/>
        <v>EMF nein</v>
      </c>
      <c r="BF4142" s="23" t="str">
        <f t="shared" si="639"/>
        <v/>
      </c>
      <c r="BG4142" s="23" t="str">
        <f t="shared" si="640"/>
        <v/>
      </c>
      <c r="BH4142" s="23">
        <f t="shared" si="642"/>
        <v>0</v>
      </c>
      <c r="BO4142" s="2" t="s">
        <v>16459</v>
      </c>
      <c r="BP4142" s="3">
        <v>1</v>
      </c>
      <c r="BQ4142" s="2" t="s">
        <v>16460</v>
      </c>
    </row>
    <row r="4143" spans="1:69" ht="16.149999999999999" customHeight="1" x14ac:dyDescent="0.25">
      <c r="A4143" s="1">
        <v>4144</v>
      </c>
      <c r="B4143" s="2" t="s">
        <v>211</v>
      </c>
      <c r="C4143" s="2" t="s">
        <v>2163</v>
      </c>
      <c r="D4143" s="2" t="s">
        <v>348</v>
      </c>
      <c r="E4143" s="2" t="s">
        <v>16461</v>
      </c>
      <c r="F4143" s="67">
        <v>43735</v>
      </c>
      <c r="G4143" s="3">
        <f t="shared" si="635"/>
        <v>9</v>
      </c>
      <c r="H4143" s="3">
        <f t="shared" si="637"/>
        <v>2019</v>
      </c>
      <c r="I4143" s="92">
        <v>0.76041666666666696</v>
      </c>
      <c r="J4143" s="20">
        <f t="shared" si="638"/>
        <v>18</v>
      </c>
      <c r="K4143" s="5" t="str">
        <f t="shared" si="636"/>
        <v>ja</v>
      </c>
      <c r="L4143" s="5" t="s">
        <v>73</v>
      </c>
      <c r="M4143" s="6" t="s">
        <v>74</v>
      </c>
      <c r="N4143" s="5">
        <v>45</v>
      </c>
      <c r="O4143" s="2" t="s">
        <v>5139</v>
      </c>
      <c r="P4143" s="127" t="s">
        <v>16462</v>
      </c>
      <c r="R4143" s="6" t="s">
        <v>77</v>
      </c>
      <c r="U4143" s="2" t="s">
        <v>115</v>
      </c>
      <c r="V4143" s="2" t="s">
        <v>80</v>
      </c>
      <c r="X4143" s="2">
        <v>151</v>
      </c>
      <c r="Y4143" s="2" t="s">
        <v>81</v>
      </c>
      <c r="Z4143" s="2" t="s">
        <v>82</v>
      </c>
      <c r="AD4143" s="2">
        <v>151</v>
      </c>
      <c r="AE4143" s="2" t="s">
        <v>81</v>
      </c>
      <c r="AF4143" s="2" t="s">
        <v>82</v>
      </c>
      <c r="AG4143" s="2">
        <v>151</v>
      </c>
      <c r="AH4143" s="2" t="s">
        <v>81</v>
      </c>
      <c r="AI4143" s="2" t="s">
        <v>82</v>
      </c>
      <c r="BE4143" s="23" t="str">
        <f t="shared" si="641"/>
        <v>EMF nein</v>
      </c>
      <c r="BF4143" s="23" t="str">
        <f t="shared" si="639"/>
        <v/>
      </c>
      <c r="BG4143" s="23" t="str">
        <f t="shared" si="640"/>
        <v/>
      </c>
      <c r="BH4143" s="23">
        <f t="shared" si="642"/>
        <v>0</v>
      </c>
      <c r="BP4143" s="3">
        <v>1</v>
      </c>
      <c r="BQ4143" s="2" t="s">
        <v>16463</v>
      </c>
    </row>
    <row r="4144" spans="1:69" ht="16.149999999999999" customHeight="1" x14ac:dyDescent="0.25">
      <c r="A4144" s="93">
        <v>4145</v>
      </c>
      <c r="B4144" s="2" t="s">
        <v>211</v>
      </c>
      <c r="C4144" s="2" t="s">
        <v>1978</v>
      </c>
      <c r="D4144" s="2" t="s">
        <v>348</v>
      </c>
      <c r="E4144" s="2" t="s">
        <v>10288</v>
      </c>
      <c r="F4144" s="67">
        <v>43735</v>
      </c>
      <c r="G4144" s="3">
        <f t="shared" si="635"/>
        <v>9</v>
      </c>
      <c r="H4144" s="3">
        <f t="shared" si="637"/>
        <v>2019</v>
      </c>
      <c r="I4144" s="92">
        <v>0.64583333333333304</v>
      </c>
      <c r="J4144" s="20">
        <f t="shared" si="638"/>
        <v>15</v>
      </c>
      <c r="K4144" s="5" t="str">
        <f t="shared" si="636"/>
        <v>ja</v>
      </c>
      <c r="L4144" s="5" t="s">
        <v>91</v>
      </c>
      <c r="M4144" s="6" t="s">
        <v>115</v>
      </c>
      <c r="N4144" s="5">
        <v>16</v>
      </c>
      <c r="O4144" s="2" t="s">
        <v>5139</v>
      </c>
      <c r="P4144" s="127" t="s">
        <v>16096</v>
      </c>
      <c r="R4144" s="6" t="s">
        <v>77</v>
      </c>
      <c r="T4144" s="6" t="s">
        <v>80</v>
      </c>
      <c r="U4144" s="2" t="s">
        <v>74</v>
      </c>
      <c r="BE4144" s="23" t="str">
        <f t="shared" si="641"/>
        <v>EMF nein</v>
      </c>
      <c r="BF4144" s="23" t="str">
        <f t="shared" si="639"/>
        <v/>
      </c>
      <c r="BG4144" s="23" t="str">
        <f t="shared" si="640"/>
        <v/>
      </c>
      <c r="BH4144" s="23">
        <f t="shared" si="642"/>
        <v>0</v>
      </c>
      <c r="BO4144" s="2" t="s">
        <v>16464</v>
      </c>
      <c r="BP4144" s="3">
        <v>1</v>
      </c>
      <c r="BQ4144" s="2" t="s">
        <v>16465</v>
      </c>
    </row>
    <row r="4145" spans="1:69" ht="16.149999999999999" customHeight="1" x14ac:dyDescent="0.25">
      <c r="A4145" s="1">
        <v>4146</v>
      </c>
      <c r="B4145" s="2" t="s">
        <v>135</v>
      </c>
      <c r="C4145" s="2" t="s">
        <v>6719</v>
      </c>
      <c r="D4145" s="2" t="s">
        <v>124</v>
      </c>
      <c r="E4145" s="2" t="s">
        <v>16466</v>
      </c>
      <c r="F4145" s="67">
        <v>43738</v>
      </c>
      <c r="G4145" s="3">
        <f t="shared" si="635"/>
        <v>9</v>
      </c>
      <c r="H4145" s="3">
        <f t="shared" si="637"/>
        <v>2019</v>
      </c>
      <c r="I4145" s="92">
        <v>0.64236111111111105</v>
      </c>
      <c r="J4145" s="20">
        <f t="shared" si="638"/>
        <v>15</v>
      </c>
      <c r="K4145" s="5" t="str">
        <f t="shared" si="636"/>
        <v>ja</v>
      </c>
      <c r="L4145" s="5" t="s">
        <v>91</v>
      </c>
      <c r="M4145" s="6" t="s">
        <v>139</v>
      </c>
      <c r="N4145" s="5">
        <v>25</v>
      </c>
      <c r="O4145" s="2" t="s">
        <v>5139</v>
      </c>
      <c r="P4145" s="127" t="s">
        <v>16467</v>
      </c>
      <c r="R4145" s="6" t="s">
        <v>77</v>
      </c>
      <c r="S4145" s="2" t="s">
        <v>109</v>
      </c>
      <c r="U4145" s="2" t="s">
        <v>9313</v>
      </c>
      <c r="V4145" s="2" t="s">
        <v>80</v>
      </c>
      <c r="X4145" s="2">
        <v>279</v>
      </c>
      <c r="Y4145" s="2" t="s">
        <v>81</v>
      </c>
      <c r="Z4145" s="2" t="s">
        <v>161</v>
      </c>
      <c r="AA4145" s="2">
        <v>279</v>
      </c>
      <c r="AB4145" s="2" t="s">
        <v>81</v>
      </c>
      <c r="AC4145" s="2" t="s">
        <v>161</v>
      </c>
      <c r="AD4145" s="2">
        <v>279</v>
      </c>
      <c r="AE4145" s="2" t="s">
        <v>83</v>
      </c>
      <c r="AF4145" s="2" t="s">
        <v>161</v>
      </c>
      <c r="AJ4145" s="2">
        <v>443</v>
      </c>
      <c r="AK4145" s="2" t="s">
        <v>83</v>
      </c>
      <c r="AL4145" s="2" t="s">
        <v>161</v>
      </c>
      <c r="AM4145" s="2">
        <v>443</v>
      </c>
      <c r="AN4145" s="2" t="s">
        <v>81</v>
      </c>
      <c r="AO4145" s="2" t="s">
        <v>161</v>
      </c>
      <c r="AP4145" s="2">
        <v>443</v>
      </c>
      <c r="AQ4145" s="2" t="s">
        <v>81</v>
      </c>
      <c r="AR4145" s="2" t="s">
        <v>161</v>
      </c>
      <c r="BE4145" s="23" t="str">
        <f t="shared" si="641"/>
        <v>EMF nein</v>
      </c>
      <c r="BF4145" s="23" t="str">
        <f t="shared" si="639"/>
        <v/>
      </c>
      <c r="BG4145" s="23" t="str">
        <f t="shared" si="640"/>
        <v/>
      </c>
      <c r="BH4145" s="23">
        <f t="shared" si="642"/>
        <v>0</v>
      </c>
      <c r="BO4145" s="2" t="s">
        <v>16468</v>
      </c>
      <c r="BP4145" s="3">
        <v>1</v>
      </c>
      <c r="BQ4145" s="2" t="s">
        <v>16469</v>
      </c>
    </row>
    <row r="4146" spans="1:69" ht="16.149999999999999" customHeight="1" x14ac:dyDescent="0.25">
      <c r="A4146" s="1">
        <v>4147</v>
      </c>
      <c r="B4146" s="2" t="s">
        <v>211</v>
      </c>
      <c r="C4146" s="2" t="s">
        <v>7455</v>
      </c>
      <c r="D4146" s="2" t="s">
        <v>124</v>
      </c>
      <c r="E4146" s="2" t="s">
        <v>2703</v>
      </c>
      <c r="F4146" s="67">
        <v>43737</v>
      </c>
      <c r="G4146" s="3">
        <f t="shared" si="635"/>
        <v>9</v>
      </c>
      <c r="H4146" s="3">
        <f t="shared" si="637"/>
        <v>2019</v>
      </c>
      <c r="I4146" s="92">
        <v>0.61458333333333304</v>
      </c>
      <c r="J4146" s="20">
        <f t="shared" si="638"/>
        <v>14</v>
      </c>
      <c r="K4146" s="5" t="str">
        <f t="shared" si="636"/>
        <v>ja</v>
      </c>
      <c r="L4146" s="5" t="s">
        <v>91</v>
      </c>
      <c r="M4146" s="6" t="s">
        <v>74</v>
      </c>
      <c r="N4146" s="5">
        <v>24</v>
      </c>
      <c r="O4146" s="5" t="s">
        <v>5139</v>
      </c>
      <c r="P4146" s="127" t="s">
        <v>16470</v>
      </c>
      <c r="R4146" s="6" t="s">
        <v>77</v>
      </c>
      <c r="U4146" s="2" t="s">
        <v>9313</v>
      </c>
      <c r="V4146" s="2" t="s">
        <v>80</v>
      </c>
      <c r="X4146" s="2">
        <v>198</v>
      </c>
      <c r="Y4146" s="2" t="s">
        <v>81</v>
      </c>
      <c r="Z4146" s="2" t="s">
        <v>84</v>
      </c>
      <c r="AA4146" s="2">
        <v>198</v>
      </c>
      <c r="AB4146" s="2" t="s">
        <v>81</v>
      </c>
      <c r="AC4146" s="2" t="s">
        <v>84</v>
      </c>
      <c r="AD4146" s="2">
        <v>198</v>
      </c>
      <c r="AE4146" s="2" t="s">
        <v>81</v>
      </c>
      <c r="AF4146" s="2" t="s">
        <v>84</v>
      </c>
      <c r="AJ4146" s="2">
        <v>728</v>
      </c>
      <c r="AK4146" s="2" t="s">
        <v>81</v>
      </c>
      <c r="AL4146" s="2" t="s">
        <v>82</v>
      </c>
      <c r="AM4146" s="2">
        <v>728</v>
      </c>
      <c r="AN4146" s="2" t="s">
        <v>81</v>
      </c>
      <c r="AO4146" s="2" t="s">
        <v>82</v>
      </c>
      <c r="AP4146" s="2">
        <v>728</v>
      </c>
      <c r="AQ4146" s="2" t="s">
        <v>81</v>
      </c>
      <c r="AR4146" s="2" t="s">
        <v>82</v>
      </c>
      <c r="AV4146" s="2">
        <v>728</v>
      </c>
      <c r="AW4146" s="2" t="s">
        <v>81</v>
      </c>
      <c r="AX4146" s="2" t="s">
        <v>82</v>
      </c>
      <c r="AY4146" s="2">
        <v>728</v>
      </c>
      <c r="AZ4146" s="2" t="s">
        <v>81</v>
      </c>
      <c r="BA4146" s="2" t="s">
        <v>82</v>
      </c>
      <c r="BB4146" s="2">
        <v>728</v>
      </c>
      <c r="BC4146" s="2" t="s">
        <v>81</v>
      </c>
      <c r="BD4146" s="2" t="s">
        <v>82</v>
      </c>
      <c r="BE4146" s="23" t="str">
        <f t="shared" si="641"/>
        <v>EMF nein</v>
      </c>
      <c r="BF4146" s="23" t="str">
        <f t="shared" si="639"/>
        <v/>
      </c>
      <c r="BG4146" s="23" t="str">
        <f t="shared" si="640"/>
        <v/>
      </c>
      <c r="BH4146" s="23">
        <f t="shared" si="642"/>
        <v>0</v>
      </c>
      <c r="BO4146" s="2" t="s">
        <v>16471</v>
      </c>
      <c r="BP4146" s="3">
        <v>1</v>
      </c>
      <c r="BQ4146" s="2" t="s">
        <v>16472</v>
      </c>
    </row>
    <row r="4147" spans="1:69" ht="16.149999999999999" customHeight="1" x14ac:dyDescent="0.25">
      <c r="A4147" s="93">
        <v>4148</v>
      </c>
      <c r="B4147" s="2" t="s">
        <v>211</v>
      </c>
      <c r="C4147" s="2" t="s">
        <v>8630</v>
      </c>
      <c r="D4147" s="2" t="s">
        <v>124</v>
      </c>
      <c r="E4147" s="2" t="s">
        <v>16473</v>
      </c>
      <c r="F4147" s="67">
        <v>43737</v>
      </c>
      <c r="G4147" s="3">
        <f t="shared" si="635"/>
        <v>9</v>
      </c>
      <c r="H4147" s="3">
        <f t="shared" si="637"/>
        <v>2019</v>
      </c>
      <c r="I4147" s="92">
        <v>0.61458333333333304</v>
      </c>
      <c r="J4147" s="20">
        <f t="shared" si="638"/>
        <v>14</v>
      </c>
      <c r="K4147" s="5" t="str">
        <f t="shared" si="636"/>
        <v>ja</v>
      </c>
      <c r="L4147" s="5" t="s">
        <v>91</v>
      </c>
      <c r="M4147" s="6" t="s">
        <v>100</v>
      </c>
      <c r="N4147" s="5">
        <v>30</v>
      </c>
      <c r="O4147" s="2" t="s">
        <v>10213</v>
      </c>
      <c r="P4147" s="127" t="s">
        <v>16474</v>
      </c>
      <c r="R4147" s="6" t="s">
        <v>77</v>
      </c>
      <c r="T4147" s="6" t="s">
        <v>80</v>
      </c>
      <c r="X4147" s="2">
        <v>608</v>
      </c>
      <c r="Y4147" s="2" t="s">
        <v>81</v>
      </c>
      <c r="Z4147" s="2" t="s">
        <v>161</v>
      </c>
      <c r="AA4147" s="2">
        <v>608</v>
      </c>
      <c r="AB4147" s="2" t="s">
        <v>81</v>
      </c>
      <c r="AC4147" s="2" t="s">
        <v>161</v>
      </c>
      <c r="AD4147" s="2">
        <v>608</v>
      </c>
      <c r="AE4147" s="2" t="s">
        <v>83</v>
      </c>
      <c r="AF4147" s="2" t="s">
        <v>161</v>
      </c>
      <c r="AJ4147" s="2">
        <v>608</v>
      </c>
      <c r="AK4147" s="2" t="s">
        <v>81</v>
      </c>
      <c r="AL4147" s="2" t="s">
        <v>161</v>
      </c>
      <c r="AP4147" s="2">
        <v>608</v>
      </c>
      <c r="AQ4147" s="2" t="s">
        <v>81</v>
      </c>
      <c r="AR4147" s="2" t="s">
        <v>161</v>
      </c>
      <c r="BE4147" s="23" t="str">
        <f t="shared" si="641"/>
        <v>EMF nein</v>
      </c>
      <c r="BF4147" s="23" t="str">
        <f t="shared" si="639"/>
        <v/>
      </c>
      <c r="BG4147" s="23" t="str">
        <f t="shared" si="640"/>
        <v/>
      </c>
      <c r="BH4147" s="23">
        <f t="shared" si="642"/>
        <v>0</v>
      </c>
      <c r="BO4147" s="2" t="s">
        <v>16475</v>
      </c>
      <c r="BP4147" s="3">
        <v>1</v>
      </c>
      <c r="BQ4147" s="2" t="s">
        <v>16476</v>
      </c>
    </row>
    <row r="4148" spans="1:69" ht="16.149999999999999" customHeight="1" x14ac:dyDescent="0.25">
      <c r="A4148" s="1">
        <v>4149</v>
      </c>
      <c r="B4148" s="2" t="s">
        <v>135</v>
      </c>
      <c r="C4148" s="2" t="s">
        <v>16477</v>
      </c>
      <c r="D4148" s="2" t="s">
        <v>71</v>
      </c>
      <c r="E4148" s="2" t="s">
        <v>16478</v>
      </c>
      <c r="F4148" s="67">
        <v>43735</v>
      </c>
      <c r="G4148" s="3">
        <f t="shared" si="635"/>
        <v>9</v>
      </c>
      <c r="H4148" s="3">
        <f t="shared" si="637"/>
        <v>2019</v>
      </c>
      <c r="I4148" s="92">
        <v>0.85416666666666696</v>
      </c>
      <c r="J4148" s="20">
        <f t="shared" si="638"/>
        <v>20</v>
      </c>
      <c r="K4148" s="5" t="str">
        <f t="shared" si="636"/>
        <v>ja</v>
      </c>
      <c r="L4148" s="5" t="s">
        <v>91</v>
      </c>
      <c r="M4148" s="6" t="s">
        <v>139</v>
      </c>
      <c r="N4148" s="5">
        <v>55</v>
      </c>
      <c r="P4148" s="127" t="s">
        <v>16479</v>
      </c>
      <c r="R4148" s="6" t="s">
        <v>77</v>
      </c>
      <c r="X4148" s="2">
        <v>79</v>
      </c>
      <c r="Y4148" s="2" t="s">
        <v>81</v>
      </c>
      <c r="Z4148" s="2" t="s">
        <v>84</v>
      </c>
      <c r="AA4148" s="2">
        <v>79</v>
      </c>
      <c r="AB4148" s="2" t="s">
        <v>81</v>
      </c>
      <c r="AC4148" s="2" t="s">
        <v>84</v>
      </c>
      <c r="AD4148" s="2">
        <v>79</v>
      </c>
      <c r="AE4148" s="2" t="s">
        <v>83</v>
      </c>
      <c r="AF4148" s="2" t="s">
        <v>84</v>
      </c>
      <c r="BE4148" s="23" t="str">
        <f t="shared" si="641"/>
        <v>EMF nein</v>
      </c>
      <c r="BF4148" s="23" t="str">
        <f t="shared" si="639"/>
        <v/>
      </c>
      <c r="BG4148" s="23" t="str">
        <f t="shared" si="640"/>
        <v/>
      </c>
      <c r="BH4148" s="23">
        <f t="shared" si="642"/>
        <v>0</v>
      </c>
      <c r="BO4148" s="2" t="s">
        <v>16480</v>
      </c>
      <c r="BP4148" s="3">
        <v>1</v>
      </c>
      <c r="BQ4148" s="2" t="s">
        <v>16481</v>
      </c>
    </row>
    <row r="4149" spans="1:69" ht="16.149999999999999" customHeight="1" x14ac:dyDescent="0.25">
      <c r="A4149" s="93">
        <v>4150</v>
      </c>
      <c r="B4149" s="2" t="s">
        <v>211</v>
      </c>
      <c r="C4149" s="118" t="s">
        <v>14354</v>
      </c>
      <c r="D4149" s="2" t="s">
        <v>124</v>
      </c>
      <c r="E4149" s="2" t="s">
        <v>16482</v>
      </c>
      <c r="F4149" s="67">
        <v>43737</v>
      </c>
      <c r="G4149" s="3">
        <f t="shared" si="635"/>
        <v>9</v>
      </c>
      <c r="H4149" s="3">
        <f t="shared" si="637"/>
        <v>2019</v>
      </c>
      <c r="I4149" s="92">
        <v>0.34375</v>
      </c>
      <c r="J4149" s="20">
        <f t="shared" si="638"/>
        <v>8</v>
      </c>
      <c r="K4149" s="5" t="str">
        <f t="shared" si="636"/>
        <v>ja</v>
      </c>
      <c r="L4149" s="5" t="s">
        <v>91</v>
      </c>
      <c r="M4149" s="6" t="s">
        <v>74</v>
      </c>
      <c r="N4149" s="5">
        <v>21</v>
      </c>
      <c r="O4149" s="2" t="s">
        <v>126</v>
      </c>
      <c r="P4149" s="127" t="s">
        <v>16483</v>
      </c>
      <c r="R4149" s="6" t="s">
        <v>77</v>
      </c>
      <c r="S4149" s="2" t="s">
        <v>16484</v>
      </c>
      <c r="W4149" s="2" t="s">
        <v>16485</v>
      </c>
      <c r="X4149" s="2" t="s">
        <v>109</v>
      </c>
      <c r="Y4149" s="2" t="s">
        <v>109</v>
      </c>
      <c r="Z4149" s="2" t="s">
        <v>109</v>
      </c>
      <c r="AA4149" s="2" t="s">
        <v>109</v>
      </c>
      <c r="AB4149" s="2" t="s">
        <v>109</v>
      </c>
      <c r="AC4149" s="2" t="s">
        <v>109</v>
      </c>
      <c r="AD4149" s="2" t="s">
        <v>109</v>
      </c>
      <c r="AE4149" s="2" t="s">
        <v>109</v>
      </c>
      <c r="AF4149" s="2" t="s">
        <v>109</v>
      </c>
      <c r="AJ4149" s="2" t="s">
        <v>109</v>
      </c>
      <c r="AK4149" s="2" t="s">
        <v>109</v>
      </c>
      <c r="AL4149" s="2" t="s">
        <v>109</v>
      </c>
      <c r="AM4149" s="2" t="s">
        <v>109</v>
      </c>
      <c r="AN4149" s="2" t="s">
        <v>109</v>
      </c>
      <c r="AO4149" s="2" t="s">
        <v>109</v>
      </c>
      <c r="AP4149" s="2" t="s">
        <v>109</v>
      </c>
      <c r="AQ4149" s="2" t="s">
        <v>109</v>
      </c>
      <c r="AR4149" s="2" t="s">
        <v>109</v>
      </c>
      <c r="BE4149" s="23" t="str">
        <f t="shared" si="641"/>
        <v>EMF nein</v>
      </c>
      <c r="BF4149" s="23" t="str">
        <f t="shared" si="639"/>
        <v/>
      </c>
      <c r="BG4149" s="23" t="str">
        <f t="shared" si="640"/>
        <v/>
      </c>
      <c r="BH4149" s="23">
        <f t="shared" si="642"/>
        <v>0</v>
      </c>
      <c r="BO4149" s="2" t="s">
        <v>16486</v>
      </c>
      <c r="BP4149" s="3">
        <v>1</v>
      </c>
      <c r="BQ4149" s="2" t="s">
        <v>16487</v>
      </c>
    </row>
    <row r="4150" spans="1:69" ht="16.149999999999999" customHeight="1" x14ac:dyDescent="0.25">
      <c r="A4150" s="93">
        <v>4151</v>
      </c>
      <c r="B4150" s="2" t="s">
        <v>135</v>
      </c>
      <c r="C4150" s="2" t="s">
        <v>16488</v>
      </c>
      <c r="D4150" s="2" t="s">
        <v>124</v>
      </c>
      <c r="E4150" s="2" t="s">
        <v>7511</v>
      </c>
      <c r="F4150" s="67">
        <v>43739</v>
      </c>
      <c r="G4150" s="3">
        <f t="shared" si="635"/>
        <v>10</v>
      </c>
      <c r="H4150" s="3">
        <f t="shared" si="637"/>
        <v>2019</v>
      </c>
      <c r="I4150" s="92">
        <v>0.45833333333333298</v>
      </c>
      <c r="J4150" s="20">
        <f t="shared" si="638"/>
        <v>11</v>
      </c>
      <c r="K4150" s="5" t="str">
        <f t="shared" si="636"/>
        <v>ja</v>
      </c>
      <c r="L4150" s="5" t="s">
        <v>91</v>
      </c>
      <c r="M4150" s="6" t="s">
        <v>139</v>
      </c>
      <c r="N4150" s="5">
        <v>51</v>
      </c>
      <c r="O4150" s="2" t="s">
        <v>140</v>
      </c>
      <c r="P4150" s="127" t="s">
        <v>16489</v>
      </c>
      <c r="R4150" s="6" t="s">
        <v>77</v>
      </c>
      <c r="U4150" s="2" t="s">
        <v>139</v>
      </c>
      <c r="X4150" s="2">
        <v>255</v>
      </c>
      <c r="Y4150" s="2" t="s">
        <v>81</v>
      </c>
      <c r="Z4150" s="2" t="s">
        <v>82</v>
      </c>
      <c r="AA4150" s="2">
        <v>255</v>
      </c>
      <c r="AB4150" s="2" t="s">
        <v>81</v>
      </c>
      <c r="AC4150" s="2" t="s">
        <v>82</v>
      </c>
      <c r="AD4150" s="2">
        <v>255</v>
      </c>
      <c r="AE4150" s="2" t="s">
        <v>83</v>
      </c>
      <c r="AF4150" s="2" t="s">
        <v>82</v>
      </c>
      <c r="BE4150" s="23" t="str">
        <f t="shared" si="641"/>
        <v>EMF ja</v>
      </c>
      <c r="BF4150" s="23">
        <f t="shared" si="639"/>
        <v>4900</v>
      </c>
      <c r="BG4150" s="23" t="str">
        <f t="shared" si="640"/>
        <v>500+m</v>
      </c>
      <c r="BH4150" s="23">
        <f t="shared" si="642"/>
        <v>2</v>
      </c>
      <c r="BK4150" s="2" t="s">
        <v>162</v>
      </c>
      <c r="BL4150" s="2">
        <v>4900</v>
      </c>
      <c r="BM4150" s="2" t="s">
        <v>162</v>
      </c>
      <c r="BN4150" s="2">
        <v>5000</v>
      </c>
      <c r="BO4150" s="2" t="s">
        <v>16490</v>
      </c>
      <c r="BP4150" s="3">
        <v>1</v>
      </c>
      <c r="BQ4150" s="2" t="s">
        <v>16491</v>
      </c>
    </row>
    <row r="4151" spans="1:69" ht="16.149999999999999" customHeight="1" x14ac:dyDescent="0.25">
      <c r="A4151" s="93">
        <v>4152</v>
      </c>
      <c r="B4151" s="2" t="s">
        <v>87</v>
      </c>
      <c r="C4151" s="2" t="s">
        <v>14316</v>
      </c>
      <c r="D4151" s="2" t="s">
        <v>10839</v>
      </c>
      <c r="E4151" s="2" t="s">
        <v>16492</v>
      </c>
      <c r="F4151" s="67">
        <v>43734</v>
      </c>
      <c r="G4151" s="3">
        <f t="shared" si="635"/>
        <v>9</v>
      </c>
      <c r="H4151" s="3">
        <f t="shared" si="637"/>
        <v>2019</v>
      </c>
      <c r="I4151" s="92">
        <v>0.47222222222222199</v>
      </c>
      <c r="J4151" s="20">
        <f t="shared" si="638"/>
        <v>11</v>
      </c>
      <c r="K4151" s="5" t="str">
        <f t="shared" si="636"/>
        <v>ja</v>
      </c>
      <c r="L4151" s="5" t="s">
        <v>91</v>
      </c>
      <c r="M4151" s="6" t="s">
        <v>74</v>
      </c>
      <c r="N4151" s="5">
        <v>78</v>
      </c>
      <c r="O4151" s="2" t="s">
        <v>75</v>
      </c>
      <c r="P4151" s="127" t="s">
        <v>16493</v>
      </c>
      <c r="R4151" s="6" t="s">
        <v>77</v>
      </c>
      <c r="S4151" s="127" t="s">
        <v>109</v>
      </c>
      <c r="T4151" s="6" t="s">
        <v>80</v>
      </c>
      <c r="X4151" s="2">
        <v>1000</v>
      </c>
      <c r="Y4151" s="2" t="s">
        <v>83</v>
      </c>
      <c r="Z4151" s="2" t="s">
        <v>161</v>
      </c>
      <c r="AA4151" s="2">
        <v>1000</v>
      </c>
      <c r="AB4151" s="2" t="s">
        <v>83</v>
      </c>
      <c r="AC4151" s="2" t="s">
        <v>161</v>
      </c>
      <c r="AD4151" s="2">
        <v>1000</v>
      </c>
      <c r="AE4151" s="2" t="s">
        <v>83</v>
      </c>
      <c r="AF4151" s="2" t="s">
        <v>161</v>
      </c>
      <c r="AJ4151" s="2">
        <v>1000</v>
      </c>
      <c r="AK4151" s="2" t="s">
        <v>83</v>
      </c>
      <c r="AL4151" s="2" t="s">
        <v>161</v>
      </c>
      <c r="AM4151" s="2">
        <v>1000</v>
      </c>
      <c r="AN4151" s="2" t="s">
        <v>83</v>
      </c>
      <c r="AO4151" s="2" t="s">
        <v>161</v>
      </c>
      <c r="AP4151" s="2">
        <v>1000</v>
      </c>
      <c r="AQ4151" s="2" t="s">
        <v>83</v>
      </c>
      <c r="AR4151" s="2" t="s">
        <v>161</v>
      </c>
      <c r="AV4151" s="2">
        <v>1000</v>
      </c>
      <c r="AW4151" s="2" t="s">
        <v>83</v>
      </c>
      <c r="AX4151" s="2" t="s">
        <v>161</v>
      </c>
      <c r="AY4151" s="2">
        <v>1000</v>
      </c>
      <c r="AZ4151" s="2" t="s">
        <v>83</v>
      </c>
      <c r="BA4151" s="2" t="s">
        <v>161</v>
      </c>
      <c r="BB4151" s="2">
        <v>1000</v>
      </c>
      <c r="BC4151" s="2" t="s">
        <v>83</v>
      </c>
      <c r="BD4151" s="2" t="s">
        <v>161</v>
      </c>
      <c r="BE4151" s="23" t="str">
        <f t="shared" si="641"/>
        <v>EMF ja</v>
      </c>
      <c r="BF4151" s="23">
        <f t="shared" si="639"/>
        <v>470</v>
      </c>
      <c r="BG4151" s="23" t="str">
        <f t="shared" si="640"/>
        <v>100-499m</v>
      </c>
      <c r="BH4151" s="23">
        <f t="shared" si="642"/>
        <v>1</v>
      </c>
      <c r="BI4151" s="2" t="s">
        <v>162</v>
      </c>
      <c r="BJ4151" s="2">
        <v>470</v>
      </c>
      <c r="BO4151" s="2" t="s">
        <v>16494</v>
      </c>
      <c r="BP4151" s="3">
        <v>1</v>
      </c>
      <c r="BQ4151" s="2" t="s">
        <v>16495</v>
      </c>
    </row>
    <row r="4152" spans="1:69" ht="16.149999999999999" customHeight="1" x14ac:dyDescent="0.25">
      <c r="A4152" s="93">
        <v>4153</v>
      </c>
      <c r="B4152" s="2" t="s">
        <v>211</v>
      </c>
      <c r="C4152" s="2" t="s">
        <v>1555</v>
      </c>
      <c r="D4152" s="2" t="s">
        <v>145</v>
      </c>
      <c r="E4152" s="2" t="s">
        <v>16496</v>
      </c>
      <c r="F4152" s="67">
        <v>43729</v>
      </c>
      <c r="G4152" s="3">
        <f t="shared" si="635"/>
        <v>9</v>
      </c>
      <c r="H4152" s="3">
        <f t="shared" si="637"/>
        <v>2019</v>
      </c>
      <c r="I4152" s="92">
        <v>0.70138888888888895</v>
      </c>
      <c r="J4152" s="20">
        <f t="shared" si="638"/>
        <v>16</v>
      </c>
      <c r="K4152" s="5" t="str">
        <f t="shared" si="636"/>
        <v>ja</v>
      </c>
      <c r="L4152" s="5" t="s">
        <v>73</v>
      </c>
      <c r="M4152" s="6" t="s">
        <v>74</v>
      </c>
      <c r="O4152" s="2" t="s">
        <v>75</v>
      </c>
      <c r="P4152" s="127" t="s">
        <v>5590</v>
      </c>
      <c r="R4152" s="6" t="s">
        <v>77</v>
      </c>
      <c r="U4152" s="2" t="s">
        <v>100</v>
      </c>
      <c r="V4152" s="2" t="s">
        <v>80</v>
      </c>
      <c r="X4152" s="2">
        <v>200</v>
      </c>
      <c r="Y4152" s="2" t="s">
        <v>81</v>
      </c>
      <c r="Z4152" s="2" t="s">
        <v>161</v>
      </c>
      <c r="AA4152" s="2">
        <v>200</v>
      </c>
      <c r="AB4152" s="2" t="s">
        <v>81</v>
      </c>
      <c r="AC4152" s="2" t="s">
        <v>161</v>
      </c>
      <c r="AD4152" s="2">
        <v>200</v>
      </c>
      <c r="AE4152" s="2" t="s">
        <v>83</v>
      </c>
      <c r="AF4152" s="2" t="s">
        <v>161</v>
      </c>
      <c r="AJ4152" s="2">
        <v>200</v>
      </c>
      <c r="AK4152" s="2" t="s">
        <v>81</v>
      </c>
      <c r="AL4152" s="2" t="s">
        <v>161</v>
      </c>
      <c r="AM4152" s="2">
        <v>200</v>
      </c>
      <c r="AN4152" s="2" t="s">
        <v>81</v>
      </c>
      <c r="AO4152" s="2" t="s">
        <v>161</v>
      </c>
      <c r="AP4152" s="2">
        <v>200</v>
      </c>
      <c r="AQ4152" s="2" t="s">
        <v>83</v>
      </c>
      <c r="AR4152" s="2" t="s">
        <v>161</v>
      </c>
      <c r="AV4152" s="2">
        <v>295</v>
      </c>
      <c r="AW4152" s="2" t="s">
        <v>81</v>
      </c>
      <c r="AX4152" s="2" t="s">
        <v>84</v>
      </c>
      <c r="BE4152" s="23" t="str">
        <f t="shared" si="641"/>
        <v>EMF nein</v>
      </c>
      <c r="BF4152" s="23" t="str">
        <f t="shared" si="639"/>
        <v/>
      </c>
      <c r="BG4152" s="23" t="str">
        <f t="shared" si="640"/>
        <v/>
      </c>
      <c r="BH4152" s="23">
        <f t="shared" si="642"/>
        <v>0</v>
      </c>
      <c r="BO4152" s="2" t="s">
        <v>16497</v>
      </c>
      <c r="BP4152" s="3">
        <v>1</v>
      </c>
      <c r="BQ4152" s="2" t="s">
        <v>16498</v>
      </c>
    </row>
    <row r="4153" spans="1:69" ht="16.149999999999999" customHeight="1" x14ac:dyDescent="0.25">
      <c r="A4153" s="93">
        <v>4154</v>
      </c>
      <c r="B4153" s="2" t="s">
        <v>211</v>
      </c>
      <c r="C4153" s="2" t="s">
        <v>793</v>
      </c>
      <c r="D4153" s="2" t="s">
        <v>158</v>
      </c>
      <c r="E4153" s="2" t="s">
        <v>15568</v>
      </c>
      <c r="F4153" s="67">
        <v>43734</v>
      </c>
      <c r="G4153" s="3">
        <f t="shared" si="635"/>
        <v>9</v>
      </c>
      <c r="H4153" s="3">
        <f t="shared" si="637"/>
        <v>2019</v>
      </c>
      <c r="I4153" s="92">
        <v>0.42708333333333298</v>
      </c>
      <c r="J4153" s="20">
        <f t="shared" si="638"/>
        <v>10</v>
      </c>
      <c r="K4153" s="5" t="str">
        <f t="shared" si="636"/>
        <v>ja</v>
      </c>
      <c r="L4153" s="5" t="s">
        <v>91</v>
      </c>
      <c r="M4153" s="6" t="s">
        <v>11554</v>
      </c>
      <c r="O4153" s="2" t="s">
        <v>140</v>
      </c>
      <c r="P4153" s="127" t="s">
        <v>16499</v>
      </c>
      <c r="R4153" s="6" t="s">
        <v>77</v>
      </c>
      <c r="T4153" s="6" t="s">
        <v>80</v>
      </c>
      <c r="X4153" s="2">
        <v>280</v>
      </c>
      <c r="Y4153" s="2" t="s">
        <v>94</v>
      </c>
      <c r="Z4153" s="2" t="s">
        <v>16500</v>
      </c>
      <c r="AA4153" s="2">
        <v>280</v>
      </c>
      <c r="AB4153" s="2" t="s">
        <v>94</v>
      </c>
      <c r="AC4153" s="2" t="s">
        <v>168</v>
      </c>
      <c r="AD4153" s="2">
        <v>280</v>
      </c>
      <c r="AE4153" s="2" t="s">
        <v>94</v>
      </c>
      <c r="AF4153" s="2" t="s">
        <v>168</v>
      </c>
      <c r="AJ4153" s="2">
        <v>526</v>
      </c>
      <c r="AK4153" s="2" t="s">
        <v>94</v>
      </c>
      <c r="AL4153" s="2" t="s">
        <v>161</v>
      </c>
      <c r="AM4153" s="2">
        <v>150</v>
      </c>
      <c r="AN4153" s="2" t="s">
        <v>94</v>
      </c>
      <c r="AO4153" s="2" t="s">
        <v>82</v>
      </c>
      <c r="AP4153" s="2">
        <v>526</v>
      </c>
      <c r="AQ4153" s="2" t="s">
        <v>83</v>
      </c>
      <c r="AR4153" s="2" t="s">
        <v>161</v>
      </c>
      <c r="AV4153" s="2">
        <v>773</v>
      </c>
      <c r="AW4153" s="2" t="s">
        <v>81</v>
      </c>
      <c r="AX4153" s="2" t="s">
        <v>84</v>
      </c>
      <c r="AY4153" s="2">
        <v>773</v>
      </c>
      <c r="AZ4153" s="2" t="s">
        <v>81</v>
      </c>
      <c r="BA4153" s="2" t="s">
        <v>84</v>
      </c>
      <c r="BB4153" s="2">
        <v>773</v>
      </c>
      <c r="BC4153" s="2" t="s">
        <v>81</v>
      </c>
      <c r="BD4153" s="2" t="s">
        <v>84</v>
      </c>
      <c r="BE4153" s="23" t="str">
        <f t="shared" si="641"/>
        <v>EMF nein</v>
      </c>
      <c r="BF4153" s="23" t="str">
        <f t="shared" si="639"/>
        <v/>
      </c>
      <c r="BG4153" s="23" t="str">
        <f t="shared" si="640"/>
        <v/>
      </c>
      <c r="BH4153" s="23">
        <f t="shared" si="642"/>
        <v>0</v>
      </c>
      <c r="BO4153" s="2" t="s">
        <v>16501</v>
      </c>
      <c r="BP4153" s="3">
        <v>1</v>
      </c>
      <c r="BQ4153" s="2" t="s">
        <v>16502</v>
      </c>
    </row>
    <row r="4154" spans="1:69" ht="16.149999999999999" customHeight="1" x14ac:dyDescent="0.25">
      <c r="A4154" s="93">
        <v>4155</v>
      </c>
      <c r="B4154" s="2" t="s">
        <v>211</v>
      </c>
      <c r="C4154" s="2" t="s">
        <v>1956</v>
      </c>
      <c r="D4154" s="2" t="s">
        <v>172</v>
      </c>
      <c r="E4154" s="2" t="s">
        <v>11430</v>
      </c>
      <c r="F4154" s="67">
        <v>43737</v>
      </c>
      <c r="G4154" s="3">
        <f t="shared" si="635"/>
        <v>9</v>
      </c>
      <c r="H4154" s="3">
        <f t="shared" si="637"/>
        <v>2019</v>
      </c>
      <c r="I4154" s="92">
        <v>0.4375</v>
      </c>
      <c r="J4154" s="20">
        <f t="shared" si="638"/>
        <v>10</v>
      </c>
      <c r="K4154" s="5" t="str">
        <f t="shared" si="636"/>
        <v>ja</v>
      </c>
      <c r="L4154" s="5" t="s">
        <v>73</v>
      </c>
      <c r="M4154" s="6" t="s">
        <v>74</v>
      </c>
      <c r="N4154" s="5">
        <v>33</v>
      </c>
      <c r="O4154" s="2" t="s">
        <v>140</v>
      </c>
      <c r="P4154" s="127" t="s">
        <v>13856</v>
      </c>
      <c r="R4154" s="6" t="s">
        <v>77</v>
      </c>
      <c r="T4154" s="6" t="s">
        <v>80</v>
      </c>
      <c r="X4154" s="2">
        <v>118</v>
      </c>
      <c r="Y4154" s="2" t="s">
        <v>81</v>
      </c>
      <c r="Z4154" s="2" t="s">
        <v>168</v>
      </c>
      <c r="AA4154" s="2">
        <v>118</v>
      </c>
      <c r="AB4154" s="2" t="s">
        <v>94</v>
      </c>
      <c r="AC4154" s="2" t="s">
        <v>168</v>
      </c>
      <c r="AD4154" s="2">
        <v>118</v>
      </c>
      <c r="AE4154" s="2" t="s">
        <v>81</v>
      </c>
      <c r="AF4154" s="2" t="s">
        <v>168</v>
      </c>
      <c r="AJ4154" s="2">
        <v>594</v>
      </c>
      <c r="AK4154" s="2" t="s">
        <v>81</v>
      </c>
      <c r="AL4154" s="2" t="s">
        <v>82</v>
      </c>
      <c r="AM4154" s="2">
        <v>594</v>
      </c>
      <c r="AN4154" s="2" t="s">
        <v>81</v>
      </c>
      <c r="AO4154" s="2" t="s">
        <v>82</v>
      </c>
      <c r="AP4154" s="2">
        <v>594</v>
      </c>
      <c r="AQ4154" s="2" t="s">
        <v>83</v>
      </c>
      <c r="AR4154" s="2" t="s">
        <v>82</v>
      </c>
      <c r="AV4154" s="2">
        <v>594</v>
      </c>
      <c r="AW4154" s="2" t="s">
        <v>81</v>
      </c>
      <c r="AX4154" s="2" t="s">
        <v>82</v>
      </c>
      <c r="AY4154" s="2">
        <v>594</v>
      </c>
      <c r="AZ4154" s="2" t="s">
        <v>81</v>
      </c>
      <c r="BA4154" s="2" t="s">
        <v>82</v>
      </c>
      <c r="BB4154" s="2">
        <v>594</v>
      </c>
      <c r="BC4154" s="2" t="s">
        <v>83</v>
      </c>
      <c r="BD4154" s="2" t="s">
        <v>82</v>
      </c>
      <c r="BE4154" s="23" t="str">
        <f t="shared" si="641"/>
        <v>EMF ja</v>
      </c>
      <c r="BF4154" s="23">
        <f t="shared" si="639"/>
        <v>2700</v>
      </c>
      <c r="BG4154" s="23" t="str">
        <f t="shared" si="640"/>
        <v>500+m</v>
      </c>
      <c r="BH4154" s="23">
        <f t="shared" si="642"/>
        <v>1</v>
      </c>
      <c r="BI4154" s="2" t="s">
        <v>162</v>
      </c>
      <c r="BJ4154" s="2">
        <v>2700</v>
      </c>
      <c r="BO4154" s="2" t="s">
        <v>16503</v>
      </c>
      <c r="BP4154" s="3">
        <v>1</v>
      </c>
      <c r="BQ4154" s="2" t="s">
        <v>16504</v>
      </c>
    </row>
    <row r="4155" spans="1:69" ht="16.149999999999999" customHeight="1" x14ac:dyDescent="0.25">
      <c r="A4155" s="93">
        <v>4156</v>
      </c>
      <c r="B4155" s="2" t="s">
        <v>211</v>
      </c>
      <c r="C4155" s="2" t="s">
        <v>8145</v>
      </c>
      <c r="D4155" s="2" t="s">
        <v>172</v>
      </c>
      <c r="E4155" s="2" t="s">
        <v>16505</v>
      </c>
      <c r="F4155" s="67">
        <v>43728</v>
      </c>
      <c r="G4155" s="3">
        <f t="shared" ref="G4155:G4218" si="643">IF(F4155&lt;&gt;"",MONTH(F4155),"")</f>
        <v>9</v>
      </c>
      <c r="H4155" s="3">
        <f t="shared" si="637"/>
        <v>2019</v>
      </c>
      <c r="I4155" s="92">
        <v>0.30555555555555503</v>
      </c>
      <c r="J4155" s="20">
        <f t="shared" si="638"/>
        <v>7</v>
      </c>
      <c r="K4155" s="5" t="str">
        <f t="shared" ref="K4155:K4218" si="644">IF(COUNTA(W4155:BN4155)=0,"nein","ja")</f>
        <v>ja</v>
      </c>
      <c r="L4155" s="5" t="s">
        <v>91</v>
      </c>
      <c r="M4155" s="6" t="s">
        <v>2721</v>
      </c>
      <c r="O4155" s="2" t="s">
        <v>126</v>
      </c>
      <c r="P4155" s="127" t="s">
        <v>16506</v>
      </c>
      <c r="R4155" s="6" t="s">
        <v>77</v>
      </c>
      <c r="X4155" s="2">
        <v>384</v>
      </c>
      <c r="Y4155" s="2" t="s">
        <v>81</v>
      </c>
      <c r="Z4155" s="2" t="s">
        <v>82</v>
      </c>
      <c r="AD4155" s="2">
        <v>384</v>
      </c>
      <c r="AE4155" s="2" t="s">
        <v>83</v>
      </c>
      <c r="AF4155" s="2" t="s">
        <v>82</v>
      </c>
      <c r="AJ4155" s="2">
        <v>680</v>
      </c>
      <c r="AK4155" s="2" t="s">
        <v>81</v>
      </c>
      <c r="AL4155" s="2" t="s">
        <v>82</v>
      </c>
      <c r="AP4155" s="2">
        <v>680</v>
      </c>
      <c r="AQ4155" s="2" t="s">
        <v>81</v>
      </c>
      <c r="AR4155" s="2" t="s">
        <v>82</v>
      </c>
      <c r="BE4155" s="23" t="str">
        <f t="shared" si="641"/>
        <v>EMF nein</v>
      </c>
      <c r="BF4155" s="23" t="str">
        <f t="shared" si="639"/>
        <v/>
      </c>
      <c r="BG4155" s="23" t="str">
        <f t="shared" si="640"/>
        <v/>
      </c>
      <c r="BH4155" s="23">
        <f t="shared" si="642"/>
        <v>0</v>
      </c>
      <c r="BO4155" s="2" t="s">
        <v>16507</v>
      </c>
      <c r="BP4155" s="3">
        <v>1</v>
      </c>
      <c r="BQ4155" s="2" t="s">
        <v>16508</v>
      </c>
    </row>
    <row r="4156" spans="1:69" ht="16.149999999999999" customHeight="1" x14ac:dyDescent="0.25">
      <c r="A4156" s="93">
        <v>4157</v>
      </c>
      <c r="B4156" s="2" t="s">
        <v>211</v>
      </c>
      <c r="C4156" s="2" t="s">
        <v>16509</v>
      </c>
      <c r="D4156" s="2" t="s">
        <v>137</v>
      </c>
      <c r="E4156" s="2" t="s">
        <v>16510</v>
      </c>
      <c r="F4156" s="67">
        <v>43738</v>
      </c>
      <c r="G4156" s="3">
        <f t="shared" si="643"/>
        <v>9</v>
      </c>
      <c r="H4156" s="3">
        <f t="shared" ref="H4156:H4219" si="645">IF(F4156&lt;&gt;"",YEAR(F4156),"")</f>
        <v>2019</v>
      </c>
      <c r="I4156" s="92">
        <v>0.54513888888888895</v>
      </c>
      <c r="J4156" s="20">
        <f t="shared" si="638"/>
        <v>13</v>
      </c>
      <c r="K4156" s="5" t="str">
        <f t="shared" si="644"/>
        <v>ja</v>
      </c>
      <c r="L4156" s="5" t="s">
        <v>73</v>
      </c>
      <c r="M4156" s="6" t="s">
        <v>100</v>
      </c>
      <c r="N4156" s="5">
        <v>16</v>
      </c>
      <c r="O4156" s="2" t="s">
        <v>5139</v>
      </c>
      <c r="P4156" s="127" t="s">
        <v>16511</v>
      </c>
      <c r="R4156" s="6" t="s">
        <v>77</v>
      </c>
      <c r="T4156" s="6" t="s">
        <v>80</v>
      </c>
      <c r="U4156" s="2" t="s">
        <v>74</v>
      </c>
      <c r="X4156" s="2">
        <v>172</v>
      </c>
      <c r="Y4156" s="2" t="s">
        <v>81</v>
      </c>
      <c r="Z4156" s="2" t="s">
        <v>82</v>
      </c>
      <c r="AA4156" s="2">
        <v>172</v>
      </c>
      <c r="AB4156" s="2" t="s">
        <v>81</v>
      </c>
      <c r="AC4156" s="2" t="s">
        <v>82</v>
      </c>
      <c r="AD4156" s="2">
        <v>172</v>
      </c>
      <c r="AE4156" s="2" t="s">
        <v>83</v>
      </c>
      <c r="AF4156" s="2" t="s">
        <v>82</v>
      </c>
      <c r="AJ4156" s="2">
        <v>172</v>
      </c>
      <c r="AK4156" s="2" t="s">
        <v>81</v>
      </c>
      <c r="AL4156" s="2" t="s">
        <v>82</v>
      </c>
      <c r="AM4156" s="2">
        <v>172</v>
      </c>
      <c r="AN4156" s="2" t="s">
        <v>81</v>
      </c>
      <c r="AO4156" s="2" t="s">
        <v>82</v>
      </c>
      <c r="AP4156" s="2">
        <v>172</v>
      </c>
      <c r="AQ4156" s="2" t="s">
        <v>83</v>
      </c>
      <c r="AR4156" s="2" t="s">
        <v>82</v>
      </c>
      <c r="AV4156" s="2">
        <v>722</v>
      </c>
      <c r="AW4156" s="2" t="s">
        <v>83</v>
      </c>
      <c r="AX4156" s="2" t="s">
        <v>168</v>
      </c>
      <c r="AY4156" s="2">
        <v>722</v>
      </c>
      <c r="AZ4156" s="2" t="s">
        <v>81</v>
      </c>
      <c r="BA4156" s="2" t="s">
        <v>168</v>
      </c>
      <c r="BB4156" s="2">
        <v>722</v>
      </c>
      <c r="BC4156" s="2" t="s">
        <v>83</v>
      </c>
      <c r="BD4156" s="2" t="s">
        <v>168</v>
      </c>
      <c r="BE4156" s="23" t="str">
        <f t="shared" si="641"/>
        <v>EMF nein</v>
      </c>
      <c r="BF4156" s="23" t="str">
        <f t="shared" si="639"/>
        <v/>
      </c>
      <c r="BG4156" s="23" t="str">
        <f t="shared" si="640"/>
        <v/>
      </c>
      <c r="BH4156" s="23">
        <f t="shared" si="642"/>
        <v>0</v>
      </c>
      <c r="BO4156" s="2" t="s">
        <v>16512</v>
      </c>
      <c r="BP4156" s="3">
        <v>1</v>
      </c>
      <c r="BQ4156" s="2" t="s">
        <v>16513</v>
      </c>
    </row>
    <row r="4157" spans="1:69" ht="16.149999999999999" customHeight="1" x14ac:dyDescent="0.25">
      <c r="A4157" s="1">
        <v>4158</v>
      </c>
      <c r="B4157" s="2" t="s">
        <v>211</v>
      </c>
      <c r="C4157" s="2" t="s">
        <v>358</v>
      </c>
      <c r="D4157" s="2" t="s">
        <v>178</v>
      </c>
      <c r="E4157" s="2" t="s">
        <v>16514</v>
      </c>
      <c r="F4157" s="67">
        <v>43740</v>
      </c>
      <c r="G4157" s="3">
        <f t="shared" si="643"/>
        <v>10</v>
      </c>
      <c r="H4157" s="3">
        <f t="shared" si="645"/>
        <v>2019</v>
      </c>
      <c r="I4157" s="92">
        <v>0.27777777777777801</v>
      </c>
      <c r="J4157" s="20">
        <f t="shared" si="638"/>
        <v>6</v>
      </c>
      <c r="K4157" s="5" t="str">
        <f t="shared" si="644"/>
        <v>ja</v>
      </c>
      <c r="L4157" s="5" t="s">
        <v>91</v>
      </c>
      <c r="M4157" s="6" t="s">
        <v>74</v>
      </c>
      <c r="O4157" s="6" t="s">
        <v>101</v>
      </c>
      <c r="P4157" s="127" t="s">
        <v>16515</v>
      </c>
      <c r="R4157" s="6" t="s">
        <v>335</v>
      </c>
      <c r="X4157" s="2">
        <v>55</v>
      </c>
      <c r="Y4157" s="2" t="s">
        <v>81</v>
      </c>
      <c r="Z4157" s="2" t="s">
        <v>84</v>
      </c>
      <c r="AA4157" s="2">
        <v>55</v>
      </c>
      <c r="AB4157" s="2" t="s">
        <v>81</v>
      </c>
      <c r="AC4157" s="2" t="s">
        <v>84</v>
      </c>
      <c r="AD4157" s="2">
        <v>55</v>
      </c>
      <c r="AE4157" s="2" t="s">
        <v>83</v>
      </c>
      <c r="AF4157" s="2" t="s">
        <v>84</v>
      </c>
      <c r="AJ4157" s="2">
        <v>55</v>
      </c>
      <c r="AK4157" s="2" t="s">
        <v>81</v>
      </c>
      <c r="AL4157" s="2" t="s">
        <v>84</v>
      </c>
      <c r="AP4157" s="2">
        <v>55</v>
      </c>
      <c r="AQ4157" s="2" t="s">
        <v>81</v>
      </c>
      <c r="AR4157" s="2" t="s">
        <v>84</v>
      </c>
      <c r="AV4157" s="392">
        <v>55</v>
      </c>
      <c r="AW4157" s="392" t="s">
        <v>81</v>
      </c>
      <c r="AX4157" s="392" t="s">
        <v>84</v>
      </c>
      <c r="AY4157" s="392"/>
      <c r="AZ4157" s="392"/>
      <c r="BA4157" s="392"/>
      <c r="BB4157" s="392">
        <v>55</v>
      </c>
      <c r="BC4157" s="392" t="s">
        <v>81</v>
      </c>
      <c r="BD4157" s="392" t="s">
        <v>84</v>
      </c>
      <c r="BE4157" s="23" t="str">
        <f t="shared" si="641"/>
        <v>EMF nein</v>
      </c>
      <c r="BF4157" s="23" t="str">
        <f t="shared" si="639"/>
        <v/>
      </c>
      <c r="BG4157" s="23" t="str">
        <f t="shared" si="640"/>
        <v/>
      </c>
      <c r="BH4157" s="23">
        <f t="shared" si="642"/>
        <v>0</v>
      </c>
      <c r="BO4157" s="2" t="s">
        <v>16516</v>
      </c>
      <c r="BP4157" s="3">
        <v>1</v>
      </c>
      <c r="BQ4157" s="2" t="s">
        <v>16517</v>
      </c>
    </row>
    <row r="4158" spans="1:69" ht="16.149999999999999" customHeight="1" x14ac:dyDescent="0.25">
      <c r="A4158" s="1">
        <v>4159</v>
      </c>
      <c r="B4158" s="2" t="s">
        <v>211</v>
      </c>
      <c r="C4158" s="2" t="s">
        <v>16518</v>
      </c>
      <c r="D4158" s="2" t="s">
        <v>178</v>
      </c>
      <c r="E4158" s="2" t="s">
        <v>16519</v>
      </c>
      <c r="F4158" s="67">
        <v>43725</v>
      </c>
      <c r="G4158" s="3">
        <f t="shared" si="643"/>
        <v>9</v>
      </c>
      <c r="H4158" s="3">
        <f t="shared" si="645"/>
        <v>2019</v>
      </c>
      <c r="I4158" s="92">
        <v>0.69097222222222199</v>
      </c>
      <c r="J4158" s="20">
        <f t="shared" si="638"/>
        <v>16</v>
      </c>
      <c r="K4158" s="5" t="str">
        <f t="shared" si="644"/>
        <v>ja</v>
      </c>
      <c r="L4158" s="5" t="s">
        <v>91</v>
      </c>
      <c r="M4158" s="6" t="s">
        <v>74</v>
      </c>
      <c r="O4158" s="2" t="s">
        <v>140</v>
      </c>
      <c r="P4158" s="127" t="s">
        <v>16520</v>
      </c>
      <c r="R4158" s="6" t="s">
        <v>77</v>
      </c>
      <c r="T4158" s="6" t="s">
        <v>80</v>
      </c>
      <c r="X4158" s="2">
        <v>1120</v>
      </c>
      <c r="Y4158" s="2" t="s">
        <v>81</v>
      </c>
      <c r="Z4158" s="2" t="s">
        <v>161</v>
      </c>
      <c r="AD4158" s="2">
        <v>1120</v>
      </c>
      <c r="AE4158" s="2" t="s">
        <v>81</v>
      </c>
      <c r="AF4158" s="2" t="s">
        <v>161</v>
      </c>
      <c r="BE4158" s="23" t="str">
        <f t="shared" si="641"/>
        <v>EMF ja</v>
      </c>
      <c r="BF4158" s="23">
        <f t="shared" si="639"/>
        <v>1020</v>
      </c>
      <c r="BG4158" s="23" t="str">
        <f t="shared" si="640"/>
        <v>500+m</v>
      </c>
      <c r="BH4158" s="23">
        <f t="shared" si="642"/>
        <v>3</v>
      </c>
      <c r="BI4158" s="2" t="s">
        <v>16521</v>
      </c>
      <c r="BJ4158" s="2" t="s">
        <v>162</v>
      </c>
      <c r="BK4158" s="2" t="s">
        <v>162</v>
      </c>
      <c r="BL4158" s="2">
        <v>1020</v>
      </c>
      <c r="BM4158" s="2" t="s">
        <v>162</v>
      </c>
      <c r="BN4158" s="2">
        <v>1080</v>
      </c>
      <c r="BO4158" s="2" t="s">
        <v>16522</v>
      </c>
      <c r="BP4158" s="3">
        <v>1</v>
      </c>
      <c r="BQ4158" s="2" t="s">
        <v>16523</v>
      </c>
    </row>
    <row r="4159" spans="1:69" ht="16.149999999999999" customHeight="1" x14ac:dyDescent="0.25">
      <c r="A4159" s="93">
        <v>4160</v>
      </c>
      <c r="B4159" s="2" t="s">
        <v>211</v>
      </c>
      <c r="C4159" s="2" t="s">
        <v>289</v>
      </c>
      <c r="D4159" s="2" t="s">
        <v>290</v>
      </c>
      <c r="E4159" s="2" t="s">
        <v>16524</v>
      </c>
      <c r="F4159" s="67">
        <v>43734</v>
      </c>
      <c r="G4159" s="3">
        <f t="shared" si="643"/>
        <v>9</v>
      </c>
      <c r="H4159" s="3">
        <f t="shared" si="645"/>
        <v>2019</v>
      </c>
      <c r="I4159" s="92">
        <v>0.60416666666666696</v>
      </c>
      <c r="J4159" s="20">
        <f t="shared" ref="J4159:J4221" si="646">IF(I4159&lt;&gt;"",HOUR(I4159),"")</f>
        <v>14</v>
      </c>
      <c r="K4159" s="5" t="str">
        <f t="shared" si="644"/>
        <v>ja</v>
      </c>
      <c r="L4159" s="5" t="s">
        <v>91</v>
      </c>
      <c r="M4159" s="6" t="s">
        <v>139</v>
      </c>
      <c r="O4159" s="2" t="s">
        <v>5139</v>
      </c>
      <c r="P4159" s="127" t="s">
        <v>3768</v>
      </c>
      <c r="U4159" s="2" t="s">
        <v>74</v>
      </c>
      <c r="BE4159" s="23" t="str">
        <f t="shared" si="641"/>
        <v>EMF nein</v>
      </c>
      <c r="BF4159" s="23" t="str">
        <f t="shared" si="639"/>
        <v/>
      </c>
      <c r="BG4159" s="23" t="str">
        <f t="shared" si="640"/>
        <v/>
      </c>
      <c r="BH4159" s="23">
        <f t="shared" si="642"/>
        <v>0</v>
      </c>
      <c r="BO4159" s="2" t="s">
        <v>16525</v>
      </c>
      <c r="BP4159" s="3">
        <v>1</v>
      </c>
      <c r="BQ4159" s="2" t="s">
        <v>16526</v>
      </c>
    </row>
    <row r="4160" spans="1:69" ht="16.149999999999999" customHeight="1" x14ac:dyDescent="0.25">
      <c r="A4160" s="93">
        <v>4161</v>
      </c>
      <c r="B4160" s="2" t="s">
        <v>135</v>
      </c>
      <c r="C4160" s="2" t="s">
        <v>1119</v>
      </c>
      <c r="D4160" s="2" t="s">
        <v>137</v>
      </c>
      <c r="E4160" s="2" t="s">
        <v>16527</v>
      </c>
      <c r="F4160" s="67">
        <v>43738</v>
      </c>
      <c r="G4160" s="3">
        <f t="shared" si="643"/>
        <v>9</v>
      </c>
      <c r="H4160" s="3">
        <f t="shared" si="645"/>
        <v>2019</v>
      </c>
      <c r="I4160" s="92">
        <v>0.28125</v>
      </c>
      <c r="J4160" s="20">
        <f t="shared" si="646"/>
        <v>6</v>
      </c>
      <c r="K4160" s="5" t="str">
        <f t="shared" si="644"/>
        <v>ja</v>
      </c>
      <c r="L4160" s="5" t="s">
        <v>91</v>
      </c>
      <c r="M4160" s="6" t="s">
        <v>139</v>
      </c>
      <c r="N4160" s="5">
        <v>57</v>
      </c>
      <c r="O4160" s="2" t="s">
        <v>140</v>
      </c>
      <c r="P4160" s="127" t="s">
        <v>16528</v>
      </c>
      <c r="R4160" s="6" t="s">
        <v>77</v>
      </c>
      <c r="S4160" s="2" t="s">
        <v>16529</v>
      </c>
      <c r="X4160" s="2">
        <v>220</v>
      </c>
      <c r="Y4160" s="2" t="s">
        <v>81</v>
      </c>
      <c r="Z4160" s="2" t="s">
        <v>16530</v>
      </c>
      <c r="AA4160" s="2">
        <v>220</v>
      </c>
      <c r="AB4160" s="2" t="s">
        <v>81</v>
      </c>
      <c r="AC4160" s="2" t="s">
        <v>84</v>
      </c>
      <c r="AD4160" s="2">
        <v>220</v>
      </c>
      <c r="AE4160" s="2" t="s">
        <v>83</v>
      </c>
      <c r="AF4160" s="2" t="s">
        <v>84</v>
      </c>
      <c r="AJ4160" s="2">
        <v>220</v>
      </c>
      <c r="AK4160" s="2" t="s">
        <v>81</v>
      </c>
      <c r="AL4160" s="2" t="s">
        <v>84</v>
      </c>
      <c r="AM4160" s="2">
        <v>220</v>
      </c>
      <c r="AN4160" s="2" t="s">
        <v>81</v>
      </c>
      <c r="AO4160" s="2" t="s">
        <v>84</v>
      </c>
      <c r="AP4160" s="2">
        <v>220</v>
      </c>
      <c r="AQ4160" s="2" t="s">
        <v>83</v>
      </c>
      <c r="AR4160" s="2" t="s">
        <v>84</v>
      </c>
      <c r="BE4160" s="23" t="str">
        <f t="shared" si="641"/>
        <v>EMF ja</v>
      </c>
      <c r="BF4160" s="23">
        <f t="shared" si="639"/>
        <v>1860</v>
      </c>
      <c r="BG4160" s="23" t="str">
        <f t="shared" si="640"/>
        <v>500+m</v>
      </c>
      <c r="BH4160" s="23">
        <f t="shared" si="642"/>
        <v>1</v>
      </c>
      <c r="BI4160" s="2" t="s">
        <v>162</v>
      </c>
      <c r="BJ4160" s="2">
        <v>1860</v>
      </c>
      <c r="BO4160" s="2" t="s">
        <v>16531</v>
      </c>
      <c r="BP4160" s="3">
        <v>1</v>
      </c>
      <c r="BQ4160" s="2" t="s">
        <v>16532</v>
      </c>
    </row>
    <row r="4161" spans="1:69" ht="16.149999999999999" customHeight="1" x14ac:dyDescent="0.25">
      <c r="A4161" s="93">
        <v>4162</v>
      </c>
      <c r="B4161" s="2" t="s">
        <v>211</v>
      </c>
      <c r="C4161" s="2" t="s">
        <v>7030</v>
      </c>
      <c r="D4161" s="2" t="s">
        <v>137</v>
      </c>
      <c r="E4161" s="2" t="s">
        <v>4258</v>
      </c>
      <c r="F4161" s="67">
        <v>43738</v>
      </c>
      <c r="G4161" s="3">
        <f t="shared" si="643"/>
        <v>9</v>
      </c>
      <c r="H4161" s="3">
        <f t="shared" si="645"/>
        <v>2019</v>
      </c>
      <c r="I4161" s="92">
        <v>0.24652777777777801</v>
      </c>
      <c r="J4161" s="20">
        <f t="shared" si="646"/>
        <v>5</v>
      </c>
      <c r="K4161" s="5" t="str">
        <f t="shared" si="644"/>
        <v>ja</v>
      </c>
      <c r="L4161" s="5" t="s">
        <v>91</v>
      </c>
      <c r="M4161" s="6" t="s">
        <v>74</v>
      </c>
      <c r="N4161" s="5">
        <v>27</v>
      </c>
      <c r="O4161" s="2" t="s">
        <v>5139</v>
      </c>
      <c r="P4161" s="127" t="s">
        <v>16533</v>
      </c>
      <c r="R4161" s="6" t="s">
        <v>77</v>
      </c>
      <c r="S4161" s="2" t="s">
        <v>78</v>
      </c>
      <c r="U4161" s="2" t="s">
        <v>139</v>
      </c>
      <c r="X4161" s="2">
        <v>60</v>
      </c>
      <c r="Y4161" s="2" t="s">
        <v>81</v>
      </c>
      <c r="Z4161" s="2" t="s">
        <v>82</v>
      </c>
      <c r="AA4161" s="2">
        <v>60</v>
      </c>
      <c r="AB4161" s="2" t="s">
        <v>81</v>
      </c>
      <c r="AC4161" s="2" t="s">
        <v>82</v>
      </c>
      <c r="AD4161" s="2">
        <v>60</v>
      </c>
      <c r="AE4161" s="2" t="s">
        <v>83</v>
      </c>
      <c r="AF4161" s="2" t="s">
        <v>82</v>
      </c>
      <c r="AJ4161" s="2">
        <v>60</v>
      </c>
      <c r="AK4161" s="2" t="s">
        <v>81</v>
      </c>
      <c r="AL4161" s="2" t="s">
        <v>82</v>
      </c>
      <c r="AM4161" s="2">
        <v>60</v>
      </c>
      <c r="AN4161" s="2" t="s">
        <v>81</v>
      </c>
      <c r="AO4161" s="2" t="s">
        <v>82</v>
      </c>
      <c r="AP4161" s="2">
        <v>60</v>
      </c>
      <c r="AQ4161" s="2" t="s">
        <v>83</v>
      </c>
      <c r="AR4161" s="2" t="s">
        <v>82</v>
      </c>
      <c r="AV4161" s="2">
        <v>190</v>
      </c>
      <c r="AW4161" s="2" t="s">
        <v>81</v>
      </c>
      <c r="AX4161" s="2" t="s">
        <v>84</v>
      </c>
      <c r="AY4161" s="2">
        <v>190</v>
      </c>
      <c r="AZ4161" s="2" t="s">
        <v>81</v>
      </c>
      <c r="BA4161" s="2" t="s">
        <v>84</v>
      </c>
      <c r="BB4161" s="2">
        <v>190</v>
      </c>
      <c r="BC4161" s="2" t="s">
        <v>81</v>
      </c>
      <c r="BD4161" s="2" t="s">
        <v>84</v>
      </c>
      <c r="BE4161" s="23" t="str">
        <f t="shared" si="641"/>
        <v>EMF nein</v>
      </c>
      <c r="BF4161" s="23" t="str">
        <f t="shared" si="639"/>
        <v/>
      </c>
      <c r="BG4161" s="23" t="str">
        <f t="shared" si="640"/>
        <v/>
      </c>
      <c r="BH4161" s="23">
        <f t="shared" si="642"/>
        <v>0</v>
      </c>
      <c r="BO4161" s="2" t="s">
        <v>16534</v>
      </c>
      <c r="BP4161" s="3">
        <v>1</v>
      </c>
      <c r="BQ4161" s="2" t="s">
        <v>16535</v>
      </c>
    </row>
    <row r="4162" spans="1:69" ht="16.149999999999999" customHeight="1" x14ac:dyDescent="0.25">
      <c r="A4162" s="93">
        <v>4163</v>
      </c>
      <c r="B4162" s="2" t="s">
        <v>211</v>
      </c>
      <c r="C4162" s="116" t="s">
        <v>10156</v>
      </c>
      <c r="D4162" s="2" t="s">
        <v>575</v>
      </c>
      <c r="E4162" s="2" t="s">
        <v>16536</v>
      </c>
      <c r="F4162" s="67">
        <v>43737</v>
      </c>
      <c r="G4162" s="3">
        <f t="shared" si="643"/>
        <v>9</v>
      </c>
      <c r="H4162" s="3">
        <f t="shared" si="645"/>
        <v>2019</v>
      </c>
      <c r="I4162" s="92">
        <v>0.625</v>
      </c>
      <c r="J4162" s="20">
        <f t="shared" si="646"/>
        <v>15</v>
      </c>
      <c r="K4162" s="5" t="str">
        <f t="shared" si="644"/>
        <v>ja</v>
      </c>
      <c r="L4162" s="5" t="s">
        <v>73</v>
      </c>
      <c r="M4162" s="6" t="s">
        <v>115</v>
      </c>
      <c r="N4162" s="5">
        <v>68</v>
      </c>
      <c r="O4162" s="2" t="s">
        <v>126</v>
      </c>
      <c r="P4162" s="127" t="s">
        <v>16537</v>
      </c>
      <c r="R4162" s="6" t="s">
        <v>77</v>
      </c>
      <c r="T4162" s="6" t="s">
        <v>80</v>
      </c>
      <c r="W4162" s="2" t="s">
        <v>16538</v>
      </c>
      <c r="X4162" s="2">
        <v>1920</v>
      </c>
      <c r="Y4162" s="2" t="s">
        <v>81</v>
      </c>
      <c r="Z4162" s="2" t="s">
        <v>161</v>
      </c>
      <c r="AA4162" s="2">
        <v>1920</v>
      </c>
      <c r="AB4162" s="2" t="s">
        <v>81</v>
      </c>
      <c r="AC4162" s="2" t="s">
        <v>161</v>
      </c>
      <c r="AD4162" s="2">
        <v>1920</v>
      </c>
      <c r="AE4162" s="2" t="s">
        <v>81</v>
      </c>
      <c r="AF4162" s="2" t="s">
        <v>161</v>
      </c>
      <c r="AJ4162" s="2" t="s">
        <v>109</v>
      </c>
      <c r="AK4162" s="2" t="s">
        <v>109</v>
      </c>
      <c r="AL4162" s="2" t="s">
        <v>109</v>
      </c>
      <c r="BE4162" s="23" t="str">
        <f t="shared" si="641"/>
        <v>EMF ja</v>
      </c>
      <c r="BF4162" s="23">
        <f t="shared" si="639"/>
        <v>5</v>
      </c>
      <c r="BG4162" s="23" t="str">
        <f t="shared" si="640"/>
        <v>&lt;100m</v>
      </c>
      <c r="BH4162" s="23">
        <f t="shared" si="642"/>
        <v>1</v>
      </c>
      <c r="BM4162" s="2" t="s">
        <v>162</v>
      </c>
      <c r="BN4162" s="2">
        <v>5</v>
      </c>
      <c r="BO4162" s="2" t="s">
        <v>16539</v>
      </c>
      <c r="BP4162" s="3">
        <v>1</v>
      </c>
      <c r="BQ4162" s="2" t="s">
        <v>16540</v>
      </c>
    </row>
    <row r="4163" spans="1:69" ht="16.149999999999999" customHeight="1" x14ac:dyDescent="0.25">
      <c r="A4163" s="93">
        <v>4164</v>
      </c>
      <c r="B4163" s="2" t="s">
        <v>211</v>
      </c>
      <c r="C4163" s="2" t="s">
        <v>363</v>
      </c>
      <c r="D4163" s="2" t="s">
        <v>364</v>
      </c>
      <c r="E4163" s="2" t="s">
        <v>16541</v>
      </c>
      <c r="F4163" s="67">
        <v>43739</v>
      </c>
      <c r="G4163" s="3">
        <f t="shared" si="643"/>
        <v>10</v>
      </c>
      <c r="H4163" s="3">
        <f t="shared" si="645"/>
        <v>2019</v>
      </c>
      <c r="I4163" s="92">
        <v>0.76388888888888895</v>
      </c>
      <c r="J4163" s="20">
        <f t="shared" si="646"/>
        <v>18</v>
      </c>
      <c r="K4163" s="5" t="str">
        <f t="shared" si="644"/>
        <v>ja</v>
      </c>
      <c r="L4163" s="5" t="s">
        <v>73</v>
      </c>
      <c r="M4163" s="6" t="s">
        <v>115</v>
      </c>
      <c r="N4163" s="5">
        <v>47</v>
      </c>
      <c r="O4163" s="2" t="s">
        <v>5139</v>
      </c>
      <c r="P4163" s="127" t="s">
        <v>16542</v>
      </c>
      <c r="R4163" s="6" t="s">
        <v>77</v>
      </c>
      <c r="T4163" s="6" t="s">
        <v>80</v>
      </c>
      <c r="W4163" s="2" t="s">
        <v>16543</v>
      </c>
      <c r="X4163" s="2">
        <v>349</v>
      </c>
      <c r="Y4163" s="2" t="s">
        <v>81</v>
      </c>
      <c r="Z4163" s="2" t="s">
        <v>16530</v>
      </c>
      <c r="AA4163" s="2">
        <v>349</v>
      </c>
      <c r="AB4163" s="2" t="s">
        <v>81</v>
      </c>
      <c r="AC4163" s="2" t="s">
        <v>84</v>
      </c>
      <c r="AD4163" s="2">
        <v>349</v>
      </c>
      <c r="AE4163" s="2" t="s">
        <v>83</v>
      </c>
      <c r="AF4163" s="2" t="s">
        <v>84</v>
      </c>
      <c r="AJ4163" s="2">
        <v>749</v>
      </c>
      <c r="AK4163" s="2" t="s">
        <v>81</v>
      </c>
      <c r="AL4163" s="2" t="s">
        <v>84</v>
      </c>
      <c r="AM4163" s="2">
        <v>749</v>
      </c>
      <c r="AN4163" s="2" t="s">
        <v>81</v>
      </c>
      <c r="AO4163" s="2" t="s">
        <v>84</v>
      </c>
      <c r="AP4163" s="2">
        <v>749</v>
      </c>
      <c r="AQ4163" s="2" t="s">
        <v>81</v>
      </c>
      <c r="AR4163" s="2" t="s">
        <v>84</v>
      </c>
      <c r="AS4163" s="2">
        <v>749</v>
      </c>
      <c r="AT4163" s="2" t="s">
        <v>83</v>
      </c>
      <c r="AU4163" s="2" t="s">
        <v>84</v>
      </c>
      <c r="BE4163" s="23" t="str">
        <f t="shared" si="641"/>
        <v>EMF nein</v>
      </c>
      <c r="BF4163" s="23" t="str">
        <f t="shared" ref="BF4163:BF4220" si="647">IF(SUM(BJ4163,BL4163,BN4163)=0,"",MIN(BJ4163,BL4163,BN4163))</f>
        <v/>
      </c>
      <c r="BG4163" s="23" t="str">
        <f t="shared" ref="BG4163:BG4220" si="648">IF(BF4163="","",IF(BF4163&lt;100,"&lt;100m",IF(AND(BF4163&gt;99, BF4163&lt;500),"100-499m",IF(BF4163&gt;499,"500+m",""))))</f>
        <v/>
      </c>
      <c r="BH4163" s="23">
        <f t="shared" si="642"/>
        <v>0</v>
      </c>
      <c r="BO4163" s="2" t="s">
        <v>16544</v>
      </c>
      <c r="BP4163" s="3">
        <v>1</v>
      </c>
      <c r="BQ4163" s="2" t="s">
        <v>16545</v>
      </c>
    </row>
    <row r="4164" spans="1:69" ht="16.149999999999999" customHeight="1" x14ac:dyDescent="0.25">
      <c r="A4164" s="93">
        <v>4165</v>
      </c>
      <c r="B4164" s="2" t="s">
        <v>211</v>
      </c>
      <c r="C4164" s="116" t="s">
        <v>16546</v>
      </c>
      <c r="D4164" s="2" t="s">
        <v>124</v>
      </c>
      <c r="E4164" s="2" t="s">
        <v>14706</v>
      </c>
      <c r="F4164" s="67">
        <v>43742</v>
      </c>
      <c r="G4164" s="3">
        <f t="shared" si="643"/>
        <v>10</v>
      </c>
      <c r="H4164" s="3">
        <f t="shared" si="645"/>
        <v>2019</v>
      </c>
      <c r="I4164" s="92">
        <v>0.59375</v>
      </c>
      <c r="J4164" s="20">
        <f t="shared" si="646"/>
        <v>14</v>
      </c>
      <c r="K4164" s="5" t="str">
        <f t="shared" si="644"/>
        <v>ja</v>
      </c>
      <c r="L4164" s="5" t="s">
        <v>73</v>
      </c>
      <c r="M4164" s="6" t="s">
        <v>74</v>
      </c>
      <c r="N4164" s="5">
        <v>20</v>
      </c>
      <c r="O4164" s="2" t="s">
        <v>126</v>
      </c>
      <c r="P4164" s="127" t="s">
        <v>16547</v>
      </c>
      <c r="R4164" s="6" t="s">
        <v>77</v>
      </c>
      <c r="S4164" s="2" t="s">
        <v>8497</v>
      </c>
      <c r="T4164" s="6" t="s">
        <v>80</v>
      </c>
      <c r="BE4164" s="23" t="str">
        <f t="shared" si="641"/>
        <v>EMF ja</v>
      </c>
      <c r="BF4164" s="23">
        <f t="shared" si="647"/>
        <v>400</v>
      </c>
      <c r="BG4164" s="23" t="str">
        <f t="shared" si="648"/>
        <v>100-499m</v>
      </c>
      <c r="BH4164" s="23">
        <f t="shared" si="642"/>
        <v>1</v>
      </c>
      <c r="BM4164" s="2" t="s">
        <v>162</v>
      </c>
      <c r="BN4164" s="2">
        <v>400</v>
      </c>
      <c r="BO4164" s="2" t="s">
        <v>16548</v>
      </c>
      <c r="BP4164" s="3">
        <v>1</v>
      </c>
      <c r="BQ4164" s="2" t="s">
        <v>16549</v>
      </c>
    </row>
    <row r="4165" spans="1:69" ht="16.149999999999999" customHeight="1" x14ac:dyDescent="0.25">
      <c r="A4165" s="93">
        <v>4166</v>
      </c>
      <c r="B4165" s="2" t="s">
        <v>211</v>
      </c>
      <c r="C4165" s="2" t="s">
        <v>1851</v>
      </c>
      <c r="D4165" s="2" t="s">
        <v>89</v>
      </c>
      <c r="E4165" s="2" t="s">
        <v>16550</v>
      </c>
      <c r="F4165" s="67">
        <v>43366</v>
      </c>
      <c r="G4165" s="3">
        <f t="shared" si="643"/>
        <v>9</v>
      </c>
      <c r="H4165" s="3">
        <f t="shared" si="645"/>
        <v>2018</v>
      </c>
      <c r="I4165" s="92">
        <v>0.5625</v>
      </c>
      <c r="J4165" s="20">
        <f t="shared" si="646"/>
        <v>13</v>
      </c>
      <c r="K4165" s="5" t="str">
        <f t="shared" si="644"/>
        <v>ja</v>
      </c>
      <c r="L4165" s="5" t="s">
        <v>91</v>
      </c>
      <c r="M4165" s="6" t="s">
        <v>115</v>
      </c>
      <c r="N4165" s="5">
        <v>55</v>
      </c>
      <c r="O4165" s="2" t="s">
        <v>5139</v>
      </c>
      <c r="P4165" s="127" t="s">
        <v>1027</v>
      </c>
      <c r="R4165" s="6" t="s">
        <v>77</v>
      </c>
      <c r="T4165" s="6" t="s">
        <v>80</v>
      </c>
      <c r="X4165" s="2">
        <v>150</v>
      </c>
      <c r="Y4165" s="2" t="s">
        <v>81</v>
      </c>
      <c r="Z4165" s="2" t="s">
        <v>84</v>
      </c>
      <c r="AA4165" s="2">
        <v>150</v>
      </c>
      <c r="AB4165" s="2" t="s">
        <v>94</v>
      </c>
      <c r="AC4165" s="2" t="s">
        <v>84</v>
      </c>
      <c r="AD4165" s="2">
        <v>150</v>
      </c>
      <c r="AE4165" s="2" t="s">
        <v>81</v>
      </c>
      <c r="AF4165" s="2" t="s">
        <v>84</v>
      </c>
      <c r="AJ4165" s="2">
        <v>241</v>
      </c>
      <c r="AK4165" s="2" t="s">
        <v>81</v>
      </c>
      <c r="AL4165" s="2" t="s">
        <v>82</v>
      </c>
      <c r="AM4165" s="2">
        <v>241</v>
      </c>
      <c r="AN4165" s="2" t="s">
        <v>81</v>
      </c>
      <c r="AO4165" s="2" t="s">
        <v>82</v>
      </c>
      <c r="AP4165" s="2">
        <v>341</v>
      </c>
      <c r="AQ4165" s="2" t="s">
        <v>81</v>
      </c>
      <c r="AR4165" s="2" t="s">
        <v>82</v>
      </c>
      <c r="BE4165" s="23" t="str">
        <f t="shared" si="641"/>
        <v>EMF nein</v>
      </c>
      <c r="BF4165" s="23" t="str">
        <f t="shared" si="647"/>
        <v/>
      </c>
      <c r="BG4165" s="23" t="str">
        <f t="shared" si="648"/>
        <v/>
      </c>
      <c r="BH4165" s="23">
        <f t="shared" si="642"/>
        <v>0</v>
      </c>
      <c r="BO4165" s="2" t="s">
        <v>16551</v>
      </c>
      <c r="BP4165" s="3">
        <v>1</v>
      </c>
      <c r="BQ4165" s="2" t="s">
        <v>16552</v>
      </c>
    </row>
    <row r="4166" spans="1:69" ht="16.149999999999999" customHeight="1" x14ac:dyDescent="0.25">
      <c r="A4166" s="93">
        <v>4167</v>
      </c>
      <c r="B4166" s="2" t="s">
        <v>211</v>
      </c>
      <c r="C4166" s="2" t="s">
        <v>16553</v>
      </c>
      <c r="D4166" s="2" t="s">
        <v>89</v>
      </c>
      <c r="E4166" s="2" t="s">
        <v>16554</v>
      </c>
      <c r="F4166" s="67">
        <v>43741</v>
      </c>
      <c r="G4166" s="3">
        <f t="shared" si="643"/>
        <v>10</v>
      </c>
      <c r="H4166" s="3">
        <f t="shared" si="645"/>
        <v>2019</v>
      </c>
      <c r="I4166" s="92">
        <v>0.6875</v>
      </c>
      <c r="J4166" s="20">
        <f t="shared" si="646"/>
        <v>16</v>
      </c>
      <c r="K4166" s="5" t="str">
        <f t="shared" si="644"/>
        <v>ja</v>
      </c>
      <c r="L4166" s="5" t="s">
        <v>73</v>
      </c>
      <c r="M4166" s="6" t="s">
        <v>74</v>
      </c>
      <c r="N4166" s="5">
        <v>31</v>
      </c>
      <c r="O4166" s="2" t="s">
        <v>126</v>
      </c>
      <c r="P4166" s="127" t="s">
        <v>16555</v>
      </c>
      <c r="R4166" s="6" t="s">
        <v>77</v>
      </c>
      <c r="T4166" s="6" t="s">
        <v>80</v>
      </c>
      <c r="U4166" s="2" t="s">
        <v>74</v>
      </c>
      <c r="V4166" s="1"/>
      <c r="X4166" s="2">
        <v>90</v>
      </c>
      <c r="Y4166" s="2" t="s">
        <v>83</v>
      </c>
      <c r="Z4166" s="2" t="s">
        <v>84</v>
      </c>
      <c r="AA4166" s="2">
        <v>90</v>
      </c>
      <c r="AB4166" s="2" t="s">
        <v>81</v>
      </c>
      <c r="AC4166" s="2" t="s">
        <v>84</v>
      </c>
      <c r="AD4166" s="2">
        <v>90</v>
      </c>
      <c r="AE4166" s="2" t="s">
        <v>83</v>
      </c>
      <c r="AF4166" s="2" t="s">
        <v>84</v>
      </c>
      <c r="AJ4166" s="2">
        <v>90</v>
      </c>
      <c r="AK4166" s="2" t="s">
        <v>81</v>
      </c>
      <c r="AL4166" s="2" t="s">
        <v>84</v>
      </c>
      <c r="AM4166" s="2">
        <v>90</v>
      </c>
      <c r="AN4166" s="2" t="s">
        <v>13844</v>
      </c>
      <c r="AO4166" s="2" t="s">
        <v>84</v>
      </c>
      <c r="AP4166" s="2">
        <v>90</v>
      </c>
      <c r="AQ4166" s="2" t="s">
        <v>83</v>
      </c>
      <c r="AR4166" s="2" t="s">
        <v>84</v>
      </c>
      <c r="AV4166" s="2">
        <v>90</v>
      </c>
      <c r="AW4166" s="2" t="s">
        <v>81</v>
      </c>
      <c r="AX4166" s="2" t="s">
        <v>84</v>
      </c>
      <c r="AY4166" s="2">
        <v>90</v>
      </c>
      <c r="AZ4166" s="2" t="s">
        <v>81</v>
      </c>
      <c r="BA4166" s="2" t="s">
        <v>84</v>
      </c>
      <c r="BB4166" s="2">
        <v>90</v>
      </c>
      <c r="BC4166" s="2" t="s">
        <v>83</v>
      </c>
      <c r="BD4166" s="2" t="s">
        <v>84</v>
      </c>
      <c r="BE4166" s="23" t="str">
        <f t="shared" si="641"/>
        <v>EMF nein</v>
      </c>
      <c r="BF4166" s="23" t="str">
        <f t="shared" si="647"/>
        <v/>
      </c>
      <c r="BG4166" s="23" t="str">
        <f t="shared" si="648"/>
        <v/>
      </c>
      <c r="BH4166" s="23">
        <f t="shared" si="642"/>
        <v>0</v>
      </c>
      <c r="BO4166" s="2" t="s">
        <v>16556</v>
      </c>
      <c r="BP4166" s="3">
        <v>1</v>
      </c>
      <c r="BQ4166" s="2" t="s">
        <v>16557</v>
      </c>
    </row>
    <row r="4167" spans="1:69" ht="16.149999999999999" customHeight="1" x14ac:dyDescent="0.25">
      <c r="A4167" s="93">
        <v>4168</v>
      </c>
      <c r="B4167" s="2" t="s">
        <v>211</v>
      </c>
      <c r="C4167" s="44" t="s">
        <v>1851</v>
      </c>
      <c r="E4167" s="2" t="s">
        <v>16558</v>
      </c>
      <c r="F4167" s="67">
        <v>43341</v>
      </c>
      <c r="G4167" s="3">
        <f t="shared" si="643"/>
        <v>8</v>
      </c>
      <c r="H4167" s="3">
        <f t="shared" si="645"/>
        <v>2018</v>
      </c>
      <c r="I4167" s="92">
        <v>0.90972222222222199</v>
      </c>
      <c r="J4167" s="20">
        <f t="shared" si="646"/>
        <v>21</v>
      </c>
      <c r="K4167" s="5" t="str">
        <f t="shared" si="644"/>
        <v>ja</v>
      </c>
      <c r="L4167" s="5" t="s">
        <v>91</v>
      </c>
      <c r="M4167" s="6" t="s">
        <v>115</v>
      </c>
      <c r="N4167" s="5">
        <v>68</v>
      </c>
      <c r="O4167" s="2" t="s">
        <v>75</v>
      </c>
      <c r="P4167" s="127" t="s">
        <v>16559</v>
      </c>
      <c r="R4167" s="6" t="s">
        <v>77</v>
      </c>
      <c r="T4167" s="6" t="s">
        <v>80</v>
      </c>
      <c r="U4167" s="2" t="s">
        <v>208</v>
      </c>
      <c r="V4167" s="2" t="s">
        <v>79</v>
      </c>
      <c r="BE4167" s="23" t="str">
        <f t="shared" si="641"/>
        <v>EMF nein</v>
      </c>
      <c r="BF4167" s="23" t="str">
        <f t="shared" si="647"/>
        <v/>
      </c>
      <c r="BG4167" s="23" t="str">
        <f t="shared" si="648"/>
        <v/>
      </c>
      <c r="BH4167" s="23">
        <f t="shared" si="642"/>
        <v>0</v>
      </c>
      <c r="BO4167" s="2" t="s">
        <v>16560</v>
      </c>
      <c r="BP4167" s="3">
        <v>1</v>
      </c>
      <c r="BQ4167" s="2" t="s">
        <v>16561</v>
      </c>
    </row>
    <row r="4168" spans="1:69" ht="16.149999999999999" customHeight="1" x14ac:dyDescent="0.25">
      <c r="A4168" s="1">
        <v>4169</v>
      </c>
      <c r="B4168" s="2" t="s">
        <v>211</v>
      </c>
      <c r="C4168" s="2" t="s">
        <v>16562</v>
      </c>
      <c r="D4168" s="2" t="s">
        <v>151</v>
      </c>
      <c r="E4168" s="2" t="s">
        <v>16563</v>
      </c>
      <c r="F4168" s="67">
        <v>43665</v>
      </c>
      <c r="G4168" s="3">
        <f t="shared" si="643"/>
        <v>7</v>
      </c>
      <c r="H4168" s="3">
        <f t="shared" si="645"/>
        <v>2019</v>
      </c>
      <c r="J4168" s="20" t="str">
        <f t="shared" si="646"/>
        <v/>
      </c>
      <c r="K4168" s="5" t="str">
        <f t="shared" si="644"/>
        <v>ja</v>
      </c>
      <c r="L4168" s="5" t="s">
        <v>91</v>
      </c>
      <c r="M4168" s="6" t="s">
        <v>74</v>
      </c>
      <c r="N4168" s="5">
        <v>67</v>
      </c>
      <c r="O4168" s="2" t="s">
        <v>5139</v>
      </c>
      <c r="P4168" s="127" t="s">
        <v>13482</v>
      </c>
      <c r="R4168" s="6" t="s">
        <v>77</v>
      </c>
      <c r="U4168" s="2" t="s">
        <v>100</v>
      </c>
      <c r="V4168" s="2" t="s">
        <v>80</v>
      </c>
      <c r="X4168" s="2">
        <v>176</v>
      </c>
      <c r="Y4168" s="2" t="s">
        <v>81</v>
      </c>
      <c r="Z4168" s="2" t="s">
        <v>84</v>
      </c>
      <c r="AA4168" s="2">
        <v>176</v>
      </c>
      <c r="AB4168" s="2" t="s">
        <v>81</v>
      </c>
      <c r="AC4168" s="2" t="s">
        <v>84</v>
      </c>
      <c r="AD4168" s="2">
        <v>176</v>
      </c>
      <c r="AE4168" s="2" t="s">
        <v>83</v>
      </c>
      <c r="AF4168" s="2" t="s">
        <v>84</v>
      </c>
      <c r="BE4168" s="23" t="str">
        <f t="shared" si="641"/>
        <v>EMF nein</v>
      </c>
      <c r="BF4168" s="23" t="str">
        <f t="shared" si="647"/>
        <v/>
      </c>
      <c r="BG4168" s="23" t="str">
        <f t="shared" si="648"/>
        <v/>
      </c>
      <c r="BH4168" s="23">
        <f t="shared" si="642"/>
        <v>0</v>
      </c>
      <c r="BO4168" s="2" t="s">
        <v>16564</v>
      </c>
      <c r="BP4168" s="3">
        <v>1</v>
      </c>
      <c r="BQ4168" s="2" t="s">
        <v>16565</v>
      </c>
    </row>
    <row r="4169" spans="1:69" ht="16.149999999999999" customHeight="1" x14ac:dyDescent="0.25">
      <c r="A4169" s="93">
        <v>4170</v>
      </c>
      <c r="B4169" s="2" t="s">
        <v>211</v>
      </c>
      <c r="C4169" s="2" t="s">
        <v>16566</v>
      </c>
      <c r="E4169" s="2" t="s">
        <v>16567</v>
      </c>
      <c r="F4169" s="67">
        <v>42847</v>
      </c>
      <c r="G4169" s="3">
        <f t="shared" si="643"/>
        <v>4</v>
      </c>
      <c r="H4169" s="3">
        <f t="shared" si="645"/>
        <v>2017</v>
      </c>
      <c r="I4169" s="92">
        <v>0.625</v>
      </c>
      <c r="J4169" s="20">
        <f t="shared" si="646"/>
        <v>15</v>
      </c>
      <c r="K4169" s="5" t="str">
        <f t="shared" si="644"/>
        <v>ja</v>
      </c>
      <c r="L4169" s="5" t="s">
        <v>73</v>
      </c>
      <c r="M4169" s="6" t="s">
        <v>115</v>
      </c>
      <c r="O4169" s="2" t="s">
        <v>5139</v>
      </c>
      <c r="P4169" s="5" t="s">
        <v>16568</v>
      </c>
      <c r="R4169" s="6" t="s">
        <v>77</v>
      </c>
      <c r="T4169" s="6" t="s">
        <v>202</v>
      </c>
      <c r="U4169" s="2" t="s">
        <v>74</v>
      </c>
      <c r="X4169" s="2">
        <v>103</v>
      </c>
      <c r="Y4169" s="2" t="s">
        <v>83</v>
      </c>
      <c r="Z4169" s="2" t="s">
        <v>82</v>
      </c>
      <c r="AA4169" s="2">
        <v>103</v>
      </c>
      <c r="AB4169" s="2" t="s">
        <v>81</v>
      </c>
      <c r="AC4169" s="2" t="s">
        <v>82</v>
      </c>
      <c r="AD4169" s="2">
        <v>103</v>
      </c>
      <c r="AE4169" s="2" t="s">
        <v>83</v>
      </c>
      <c r="AF4169" s="2" t="s">
        <v>82</v>
      </c>
      <c r="AJ4169" s="2">
        <v>103</v>
      </c>
      <c r="AK4169" s="2" t="s">
        <v>83</v>
      </c>
      <c r="AL4169" s="2" t="s">
        <v>82</v>
      </c>
      <c r="AM4169" s="2">
        <v>103</v>
      </c>
      <c r="AN4169" s="2" t="s">
        <v>81</v>
      </c>
      <c r="AO4169" s="2" t="s">
        <v>82</v>
      </c>
      <c r="AP4169" s="2">
        <v>103</v>
      </c>
      <c r="AQ4169" s="2" t="s">
        <v>83</v>
      </c>
      <c r="AR4169" s="2" t="s">
        <v>82</v>
      </c>
      <c r="AV4169" s="2">
        <v>103</v>
      </c>
      <c r="AW4169" s="2" t="s">
        <v>83</v>
      </c>
      <c r="AX4169" s="2" t="s">
        <v>82</v>
      </c>
      <c r="AY4169" s="2">
        <v>103</v>
      </c>
      <c r="AZ4169" s="2" t="s">
        <v>81</v>
      </c>
      <c r="BA4169" s="2" t="s">
        <v>82</v>
      </c>
      <c r="BB4169" s="2">
        <v>103</v>
      </c>
      <c r="BC4169" s="2" t="s">
        <v>83</v>
      </c>
      <c r="BD4169" s="2" t="s">
        <v>82</v>
      </c>
      <c r="BE4169" s="23" t="str">
        <f t="shared" si="641"/>
        <v>EMF nein</v>
      </c>
      <c r="BF4169" s="23" t="str">
        <f t="shared" si="647"/>
        <v/>
      </c>
      <c r="BG4169" s="23" t="str">
        <f t="shared" si="648"/>
        <v/>
      </c>
      <c r="BH4169" s="23">
        <f t="shared" si="642"/>
        <v>0</v>
      </c>
      <c r="BP4169" s="3">
        <v>1</v>
      </c>
      <c r="BQ4169" s="2" t="s">
        <v>16569</v>
      </c>
    </row>
    <row r="4170" spans="1:69" ht="16.149999999999999" customHeight="1" x14ac:dyDescent="0.25">
      <c r="A4170" s="93">
        <v>4171</v>
      </c>
      <c r="B4170" s="2" t="s">
        <v>211</v>
      </c>
      <c r="C4170" s="2" t="s">
        <v>16570</v>
      </c>
      <c r="D4170" s="2" t="s">
        <v>137</v>
      </c>
      <c r="E4170" s="2" t="s">
        <v>13031</v>
      </c>
      <c r="F4170" s="67">
        <v>43743</v>
      </c>
      <c r="G4170" s="3">
        <f t="shared" si="643"/>
        <v>10</v>
      </c>
      <c r="H4170" s="3">
        <f t="shared" si="645"/>
        <v>2019</v>
      </c>
      <c r="J4170" s="20" t="str">
        <f t="shared" si="646"/>
        <v/>
      </c>
      <c r="K4170" s="5" t="str">
        <f t="shared" si="644"/>
        <v>ja</v>
      </c>
      <c r="L4170" s="5" t="s">
        <v>73</v>
      </c>
      <c r="M4170" s="6" t="s">
        <v>74</v>
      </c>
      <c r="N4170" s="5">
        <v>21</v>
      </c>
      <c r="O4170" s="2" t="s">
        <v>140</v>
      </c>
      <c r="P4170" s="127" t="s">
        <v>16571</v>
      </c>
      <c r="R4170" s="6" t="s">
        <v>781</v>
      </c>
      <c r="T4170" s="6" t="s">
        <v>80</v>
      </c>
      <c r="U4170" s="2" t="s">
        <v>139</v>
      </c>
      <c r="V4170" s="5" t="s">
        <v>80</v>
      </c>
      <c r="X4170" s="2">
        <v>60</v>
      </c>
      <c r="Y4170" s="2" t="s">
        <v>81</v>
      </c>
      <c r="Z4170" s="2" t="s">
        <v>84</v>
      </c>
      <c r="AA4170" s="2">
        <v>60</v>
      </c>
      <c r="AB4170" s="2" t="s">
        <v>81</v>
      </c>
      <c r="AC4170" s="2" t="s">
        <v>84</v>
      </c>
      <c r="AD4170" s="2">
        <v>60</v>
      </c>
      <c r="AE4170" s="2" t="s">
        <v>83</v>
      </c>
      <c r="AF4170" s="2" t="s">
        <v>84</v>
      </c>
      <c r="BE4170" s="23" t="str">
        <f t="shared" si="641"/>
        <v>EMF ja</v>
      </c>
      <c r="BF4170" s="23" t="str">
        <f t="shared" si="647"/>
        <v/>
      </c>
      <c r="BG4170" s="23" t="str">
        <f t="shared" si="648"/>
        <v/>
      </c>
      <c r="BH4170" s="23">
        <f t="shared" si="642"/>
        <v>3</v>
      </c>
      <c r="BI4170" s="2">
        <v>1200</v>
      </c>
      <c r="BJ4170" s="2" t="s">
        <v>162</v>
      </c>
      <c r="BK4170" s="2">
        <v>1300</v>
      </c>
      <c r="BL4170" s="2" t="s">
        <v>162</v>
      </c>
      <c r="BM4170" s="2">
        <v>900</v>
      </c>
      <c r="BN4170" s="2" t="s">
        <v>162</v>
      </c>
      <c r="BO4170" s="2" t="s">
        <v>16572</v>
      </c>
      <c r="BP4170" s="3">
        <v>1</v>
      </c>
      <c r="BQ4170" s="2" t="s">
        <v>16573</v>
      </c>
    </row>
    <row r="4171" spans="1:69" ht="16.149999999999999" customHeight="1" x14ac:dyDescent="0.25">
      <c r="A4171" s="184">
        <v>4172</v>
      </c>
      <c r="B4171" s="2" t="s">
        <v>211</v>
      </c>
      <c r="C4171" s="116" t="s">
        <v>13499</v>
      </c>
      <c r="D4171" s="2" t="s">
        <v>651</v>
      </c>
      <c r="E4171" s="2" t="s">
        <v>16574</v>
      </c>
      <c r="F4171" s="67">
        <v>43743</v>
      </c>
      <c r="G4171" s="3">
        <f t="shared" si="643"/>
        <v>10</v>
      </c>
      <c r="H4171" s="3">
        <f t="shared" si="645"/>
        <v>2019</v>
      </c>
      <c r="I4171" s="92">
        <v>0.42361111111111099</v>
      </c>
      <c r="J4171" s="20">
        <f t="shared" si="646"/>
        <v>10</v>
      </c>
      <c r="K4171" s="5" t="str">
        <f t="shared" si="644"/>
        <v>ja</v>
      </c>
      <c r="L4171" s="5" t="s">
        <v>91</v>
      </c>
      <c r="M4171" s="6" t="s">
        <v>74</v>
      </c>
      <c r="N4171" s="5">
        <v>53</v>
      </c>
      <c r="O4171" s="2" t="s">
        <v>126</v>
      </c>
      <c r="P4171" s="127" t="s">
        <v>16575</v>
      </c>
      <c r="R4171" s="6" t="s">
        <v>77</v>
      </c>
      <c r="T4171" s="6" t="s">
        <v>202</v>
      </c>
      <c r="W4171" s="116" t="s">
        <v>16576</v>
      </c>
      <c r="X4171" s="2">
        <v>40</v>
      </c>
      <c r="Y4171" s="2" t="s">
        <v>81</v>
      </c>
      <c r="Z4171" s="2" t="s">
        <v>82</v>
      </c>
      <c r="AA4171" s="2">
        <v>40</v>
      </c>
      <c r="AB4171" s="2" t="s">
        <v>81</v>
      </c>
      <c r="AC4171" s="2" t="s">
        <v>82</v>
      </c>
      <c r="AD4171" s="2">
        <v>40</v>
      </c>
      <c r="AE4171" s="2" t="s">
        <v>81</v>
      </c>
      <c r="AF4171" s="2" t="s">
        <v>82</v>
      </c>
      <c r="AJ4171" s="2">
        <v>40</v>
      </c>
      <c r="AK4171" s="2" t="s">
        <v>81</v>
      </c>
      <c r="AL4171" s="2" t="s">
        <v>82</v>
      </c>
      <c r="AM4171" s="2">
        <v>40</v>
      </c>
      <c r="AN4171" s="2" t="s">
        <v>81</v>
      </c>
      <c r="AO4171" s="2" t="s">
        <v>82</v>
      </c>
      <c r="AP4171" s="2">
        <v>40</v>
      </c>
      <c r="AQ4171" s="2" t="s">
        <v>81</v>
      </c>
      <c r="AR4171" s="2" t="s">
        <v>82</v>
      </c>
      <c r="AV4171" s="2">
        <v>45</v>
      </c>
      <c r="AW4171" s="2" t="s">
        <v>94</v>
      </c>
      <c r="AX4171" s="2" t="s">
        <v>82</v>
      </c>
      <c r="BE4171" s="23" t="str">
        <f t="shared" si="641"/>
        <v>EMF nein</v>
      </c>
      <c r="BF4171" s="23" t="str">
        <f t="shared" si="647"/>
        <v/>
      </c>
      <c r="BG4171" s="23" t="str">
        <f t="shared" si="648"/>
        <v/>
      </c>
      <c r="BH4171" s="23">
        <f t="shared" si="642"/>
        <v>0</v>
      </c>
      <c r="BO4171" s="2" t="s">
        <v>16577</v>
      </c>
      <c r="BP4171" s="3">
        <v>1</v>
      </c>
      <c r="BQ4171" s="2" t="s">
        <v>16578</v>
      </c>
    </row>
    <row r="4172" spans="1:69" ht="16.149999999999999" customHeight="1" x14ac:dyDescent="0.25">
      <c r="A4172" s="93">
        <v>4173</v>
      </c>
      <c r="B4172" s="2" t="s">
        <v>211</v>
      </c>
      <c r="C4172" s="2" t="s">
        <v>3188</v>
      </c>
      <c r="D4172" s="2" t="s">
        <v>89</v>
      </c>
      <c r="E4172" s="2" t="s">
        <v>16579</v>
      </c>
      <c r="F4172" s="67">
        <v>43742</v>
      </c>
      <c r="G4172" s="3">
        <f t="shared" si="643"/>
        <v>10</v>
      </c>
      <c r="H4172" s="3">
        <f t="shared" si="645"/>
        <v>2019</v>
      </c>
      <c r="I4172" s="92">
        <v>0.82638888888888895</v>
      </c>
      <c r="J4172" s="20">
        <f t="shared" si="646"/>
        <v>19</v>
      </c>
      <c r="K4172" s="5" t="str">
        <f t="shared" si="644"/>
        <v>ja</v>
      </c>
      <c r="L4172" s="5" t="s">
        <v>91</v>
      </c>
      <c r="M4172" s="6" t="s">
        <v>208</v>
      </c>
      <c r="N4172" s="5">
        <v>76</v>
      </c>
      <c r="O4172" s="2" t="s">
        <v>5139</v>
      </c>
      <c r="P4172" s="127" t="s">
        <v>16580</v>
      </c>
      <c r="R4172" s="6" t="s">
        <v>77</v>
      </c>
      <c r="T4172" s="6" t="s">
        <v>79</v>
      </c>
      <c r="U4172" s="2" t="s">
        <v>74</v>
      </c>
      <c r="X4172" s="2">
        <v>140</v>
      </c>
      <c r="Y4172" s="2" t="s">
        <v>81</v>
      </c>
      <c r="Z4172" s="2" t="s">
        <v>84</v>
      </c>
      <c r="AD4172" s="2">
        <v>140</v>
      </c>
      <c r="AE4172" s="2" t="s">
        <v>81</v>
      </c>
      <c r="AF4172" s="2" t="s">
        <v>84</v>
      </c>
      <c r="BE4172" s="23" t="str">
        <f t="shared" si="641"/>
        <v>EMF nein</v>
      </c>
      <c r="BF4172" s="23" t="str">
        <f t="shared" si="647"/>
        <v/>
      </c>
      <c r="BG4172" s="23" t="str">
        <f t="shared" si="648"/>
        <v/>
      </c>
      <c r="BH4172" s="23">
        <f t="shared" si="642"/>
        <v>0</v>
      </c>
      <c r="BO4172" s="2" t="s">
        <v>16581</v>
      </c>
      <c r="BP4172" s="3">
        <v>1</v>
      </c>
      <c r="BQ4172" s="2" t="s">
        <v>16582</v>
      </c>
    </row>
    <row r="4173" spans="1:69" ht="16.149999999999999" customHeight="1" x14ac:dyDescent="0.25">
      <c r="A4173" s="93">
        <v>4174</v>
      </c>
      <c r="B4173" s="2" t="s">
        <v>135</v>
      </c>
      <c r="C4173" s="2" t="s">
        <v>16583</v>
      </c>
      <c r="D4173" s="2" t="s">
        <v>145</v>
      </c>
      <c r="E4173" s="2" t="s">
        <v>16584</v>
      </c>
      <c r="F4173" s="67">
        <v>43535</v>
      </c>
      <c r="G4173" s="3">
        <f t="shared" si="643"/>
        <v>3</v>
      </c>
      <c r="H4173" s="3">
        <f t="shared" si="645"/>
        <v>2019</v>
      </c>
      <c r="I4173" s="92">
        <v>0.39583333333333298</v>
      </c>
      <c r="J4173" s="20">
        <f t="shared" si="646"/>
        <v>9</v>
      </c>
      <c r="K4173" s="5" t="str">
        <f t="shared" si="644"/>
        <v>ja</v>
      </c>
      <c r="L4173" s="5" t="s">
        <v>91</v>
      </c>
      <c r="M4173" s="6" t="s">
        <v>139</v>
      </c>
      <c r="N4173" s="5">
        <v>57</v>
      </c>
      <c r="O4173" s="2" t="s">
        <v>126</v>
      </c>
      <c r="P4173" s="127" t="s">
        <v>16585</v>
      </c>
      <c r="R4173" s="6" t="s">
        <v>789</v>
      </c>
      <c r="X4173" s="2">
        <v>960</v>
      </c>
      <c r="Y4173" s="2" t="s">
        <v>81</v>
      </c>
      <c r="Z4173" s="2" t="s">
        <v>84</v>
      </c>
      <c r="AA4173" s="2">
        <v>960</v>
      </c>
      <c r="AB4173" s="2" t="s">
        <v>13236</v>
      </c>
      <c r="AC4173" s="2" t="s">
        <v>84</v>
      </c>
      <c r="AD4173" s="2">
        <v>960</v>
      </c>
      <c r="AE4173" s="2" t="s">
        <v>83</v>
      </c>
      <c r="AF4173" s="2" t="s">
        <v>84</v>
      </c>
      <c r="BE4173" s="23" t="str">
        <f t="shared" si="641"/>
        <v>EMF nein</v>
      </c>
      <c r="BF4173" s="23" t="str">
        <f t="shared" si="647"/>
        <v/>
      </c>
      <c r="BG4173" s="23" t="str">
        <f t="shared" si="648"/>
        <v/>
      </c>
      <c r="BH4173" s="23">
        <f t="shared" si="642"/>
        <v>0</v>
      </c>
      <c r="BO4173" s="2" t="s">
        <v>16586</v>
      </c>
      <c r="BP4173" s="3">
        <v>1</v>
      </c>
      <c r="BQ4173" s="2" t="s">
        <v>16587</v>
      </c>
    </row>
    <row r="4174" spans="1:69" ht="16.149999999999999" customHeight="1" x14ac:dyDescent="0.25">
      <c r="A4174" s="93">
        <v>4175</v>
      </c>
      <c r="B4174" s="2" t="s">
        <v>211</v>
      </c>
      <c r="C4174" s="2" t="s">
        <v>6232</v>
      </c>
      <c r="D4174" s="2" t="s">
        <v>89</v>
      </c>
      <c r="E4174" s="2" t="s">
        <v>1075</v>
      </c>
      <c r="F4174" s="67">
        <v>43743</v>
      </c>
      <c r="G4174" s="3">
        <f t="shared" si="643"/>
        <v>10</v>
      </c>
      <c r="H4174" s="3">
        <f t="shared" si="645"/>
        <v>2019</v>
      </c>
      <c r="I4174" s="92">
        <v>0.8125</v>
      </c>
      <c r="J4174" s="20">
        <f t="shared" si="646"/>
        <v>19</v>
      </c>
      <c r="K4174" s="5" t="str">
        <f t="shared" si="644"/>
        <v>ja</v>
      </c>
      <c r="L4174" s="5" t="s">
        <v>91</v>
      </c>
      <c r="M4174" s="6" t="s">
        <v>74</v>
      </c>
      <c r="N4174" s="5">
        <v>20</v>
      </c>
      <c r="O4174" s="2" t="s">
        <v>75</v>
      </c>
      <c r="P4174" s="127" t="s">
        <v>16588</v>
      </c>
      <c r="R4174" s="6" t="s">
        <v>77</v>
      </c>
      <c r="U4174" s="2" t="s">
        <v>208</v>
      </c>
      <c r="V4174" s="2" t="s">
        <v>80</v>
      </c>
      <c r="X4174" s="2">
        <v>238</v>
      </c>
      <c r="Y4174" s="2" t="s">
        <v>94</v>
      </c>
      <c r="Z4174" s="2" t="s">
        <v>84</v>
      </c>
      <c r="AA4174" s="2">
        <v>238</v>
      </c>
      <c r="AB4174" s="2" t="s">
        <v>94</v>
      </c>
      <c r="AC4174" s="2" t="s">
        <v>84</v>
      </c>
      <c r="AD4174" s="2">
        <v>238</v>
      </c>
      <c r="AE4174" s="2" t="s">
        <v>81</v>
      </c>
      <c r="AF4174" s="2" t="s">
        <v>84</v>
      </c>
      <c r="AJ4174" s="2">
        <v>30</v>
      </c>
      <c r="AK4174" s="2" t="s">
        <v>94</v>
      </c>
      <c r="AL4174" s="2" t="s">
        <v>161</v>
      </c>
      <c r="BE4174" s="23" t="str">
        <f t="shared" si="641"/>
        <v>EMF nein</v>
      </c>
      <c r="BF4174" s="23" t="str">
        <f t="shared" si="647"/>
        <v/>
      </c>
      <c r="BG4174" s="23" t="str">
        <f t="shared" si="648"/>
        <v/>
      </c>
      <c r="BH4174" s="23">
        <f t="shared" si="642"/>
        <v>0</v>
      </c>
      <c r="BO4174" s="2" t="s">
        <v>16589</v>
      </c>
      <c r="BP4174" s="3">
        <v>1</v>
      </c>
      <c r="BQ4174" s="2" t="s">
        <v>16590</v>
      </c>
    </row>
    <row r="4175" spans="1:69" ht="16.149999999999999" customHeight="1" x14ac:dyDescent="0.25">
      <c r="A4175" s="93">
        <v>4176</v>
      </c>
      <c r="B4175" s="2" t="s">
        <v>69</v>
      </c>
      <c r="C4175" s="2" t="s">
        <v>119</v>
      </c>
      <c r="D4175" s="2" t="s">
        <v>89</v>
      </c>
      <c r="E4175" s="2" t="s">
        <v>16591</v>
      </c>
      <c r="F4175" s="67">
        <v>43743</v>
      </c>
      <c r="G4175" s="3">
        <f t="shared" si="643"/>
        <v>10</v>
      </c>
      <c r="H4175" s="3">
        <f t="shared" si="645"/>
        <v>2019</v>
      </c>
      <c r="I4175" s="92">
        <v>0.90625</v>
      </c>
      <c r="J4175" s="20">
        <f t="shared" si="646"/>
        <v>21</v>
      </c>
      <c r="K4175" s="5" t="str">
        <f t="shared" si="644"/>
        <v>ja</v>
      </c>
      <c r="L4175" s="5" t="s">
        <v>91</v>
      </c>
      <c r="M4175" s="6" t="s">
        <v>74</v>
      </c>
      <c r="N4175" s="5">
        <v>85</v>
      </c>
      <c r="O4175" s="2" t="s">
        <v>11364</v>
      </c>
      <c r="P4175" s="127" t="s">
        <v>16592</v>
      </c>
      <c r="R4175" s="6" t="s">
        <v>335</v>
      </c>
      <c r="S4175" s="2" t="s">
        <v>14762</v>
      </c>
      <c r="T4175" s="6" t="s">
        <v>202</v>
      </c>
      <c r="X4175" s="2">
        <v>111</v>
      </c>
      <c r="Y4175" s="2" t="s">
        <v>81</v>
      </c>
      <c r="Z4175" s="2" t="s">
        <v>84</v>
      </c>
      <c r="AA4175" s="2">
        <v>111</v>
      </c>
      <c r="AB4175" s="2" t="s">
        <v>81</v>
      </c>
      <c r="AC4175" s="2" t="s">
        <v>84</v>
      </c>
      <c r="AD4175" s="2">
        <v>111</v>
      </c>
      <c r="AE4175" s="2" t="s">
        <v>81</v>
      </c>
      <c r="AF4175" s="2" t="s">
        <v>84</v>
      </c>
      <c r="AJ4175" s="2">
        <v>111</v>
      </c>
      <c r="AK4175" s="2" t="s">
        <v>81</v>
      </c>
      <c r="AL4175" s="2" t="s">
        <v>84</v>
      </c>
      <c r="AM4175" s="2">
        <v>111</v>
      </c>
      <c r="AN4175" s="2" t="s">
        <v>81</v>
      </c>
      <c r="AO4175" s="2" t="s">
        <v>84</v>
      </c>
      <c r="AP4175" s="2">
        <v>111</v>
      </c>
      <c r="AQ4175" s="2" t="s">
        <v>81</v>
      </c>
      <c r="AR4175" s="2" t="s">
        <v>84</v>
      </c>
      <c r="AS4175" s="2">
        <v>500</v>
      </c>
      <c r="AT4175" s="2" t="s">
        <v>83</v>
      </c>
      <c r="AU4175" s="2" t="s">
        <v>84</v>
      </c>
      <c r="AV4175" s="2">
        <v>146</v>
      </c>
      <c r="AW4175" s="2" t="s">
        <v>83</v>
      </c>
      <c r="AX4175" s="2" t="s">
        <v>84</v>
      </c>
      <c r="AY4175" s="2">
        <v>146</v>
      </c>
      <c r="AZ4175" s="2" t="s">
        <v>81</v>
      </c>
      <c r="BA4175" s="2" t="s">
        <v>84</v>
      </c>
      <c r="BB4175" s="2">
        <v>146</v>
      </c>
      <c r="BC4175" s="2" t="s">
        <v>83</v>
      </c>
      <c r="BD4175" s="2" t="s">
        <v>84</v>
      </c>
      <c r="BE4175" s="23" t="str">
        <f t="shared" si="641"/>
        <v>EMF ja</v>
      </c>
      <c r="BF4175" s="23">
        <f t="shared" si="647"/>
        <v>1120</v>
      </c>
      <c r="BG4175" s="23" t="str">
        <f t="shared" si="648"/>
        <v>500+m</v>
      </c>
      <c r="BH4175" s="23">
        <f t="shared" si="642"/>
        <v>1</v>
      </c>
      <c r="BI4175" s="2" t="s">
        <v>162</v>
      </c>
      <c r="BJ4175" s="2">
        <v>1120</v>
      </c>
      <c r="BO4175" s="1" t="s">
        <v>16593</v>
      </c>
      <c r="BP4175" s="3">
        <v>1</v>
      </c>
      <c r="BQ4175" s="2" t="s">
        <v>16594</v>
      </c>
    </row>
    <row r="4176" spans="1:69" ht="16.149999999999999" customHeight="1" x14ac:dyDescent="0.25">
      <c r="A4176" s="93">
        <v>4177</v>
      </c>
      <c r="B4176" s="2" t="s">
        <v>211</v>
      </c>
      <c r="C4176" s="2" t="s">
        <v>16595</v>
      </c>
      <c r="D4176" s="2" t="s">
        <v>151</v>
      </c>
      <c r="E4176" s="2" t="s">
        <v>16596</v>
      </c>
      <c r="F4176" s="67">
        <v>43743</v>
      </c>
      <c r="G4176" s="3">
        <f t="shared" si="643"/>
        <v>10</v>
      </c>
      <c r="H4176" s="3">
        <f t="shared" si="645"/>
        <v>2019</v>
      </c>
      <c r="I4176" s="92">
        <v>0.81736111111111098</v>
      </c>
      <c r="J4176" s="20">
        <f t="shared" si="646"/>
        <v>19</v>
      </c>
      <c r="K4176" s="5" t="str">
        <f t="shared" si="644"/>
        <v>ja</v>
      </c>
      <c r="L4176" s="5" t="s">
        <v>91</v>
      </c>
      <c r="M4176" s="6" t="s">
        <v>74</v>
      </c>
      <c r="N4176" s="5">
        <v>23</v>
      </c>
      <c r="O4176" s="5" t="s">
        <v>126</v>
      </c>
      <c r="P4176" s="127" t="s">
        <v>16597</v>
      </c>
      <c r="R4176" s="6" t="s">
        <v>77</v>
      </c>
      <c r="T4176" s="6" t="s">
        <v>80</v>
      </c>
      <c r="X4176" s="2">
        <v>1230</v>
      </c>
      <c r="Y4176" s="2" t="s">
        <v>81</v>
      </c>
      <c r="Z4176" s="2" t="s">
        <v>84</v>
      </c>
      <c r="AA4176" s="2">
        <v>1230</v>
      </c>
      <c r="AB4176" s="2" t="s">
        <v>81</v>
      </c>
      <c r="AC4176" s="2" t="s">
        <v>84</v>
      </c>
      <c r="AD4176" s="2">
        <v>123</v>
      </c>
      <c r="AE4176" s="2" t="s">
        <v>81</v>
      </c>
      <c r="AF4176" s="2" t="s">
        <v>84</v>
      </c>
      <c r="AJ4176" s="2">
        <v>2720</v>
      </c>
      <c r="AK4176" s="2" t="s">
        <v>83</v>
      </c>
      <c r="AL4176" s="2" t="s">
        <v>84</v>
      </c>
      <c r="AM4176" s="2">
        <v>2720</v>
      </c>
      <c r="AN4176" s="2" t="s">
        <v>81</v>
      </c>
      <c r="AO4176" s="2" t="s">
        <v>84</v>
      </c>
      <c r="AP4176" s="2">
        <v>2720</v>
      </c>
      <c r="AQ4176" s="2" t="s">
        <v>81</v>
      </c>
      <c r="AR4176" s="2" t="s">
        <v>84</v>
      </c>
      <c r="BE4176" s="23" t="str">
        <f t="shared" si="641"/>
        <v>EMF nein</v>
      </c>
      <c r="BF4176" s="23" t="str">
        <f t="shared" si="647"/>
        <v/>
      </c>
      <c r="BG4176" s="23" t="str">
        <f t="shared" si="648"/>
        <v/>
      </c>
      <c r="BH4176" s="23">
        <f t="shared" si="642"/>
        <v>0</v>
      </c>
      <c r="BO4176" s="2" t="s">
        <v>16598</v>
      </c>
      <c r="BP4176" s="3">
        <v>1</v>
      </c>
      <c r="BQ4176" s="2" t="s">
        <v>16599</v>
      </c>
    </row>
    <row r="4177" spans="1:69" ht="16.149999999999999" customHeight="1" x14ac:dyDescent="0.25">
      <c r="A4177" s="93">
        <v>4178</v>
      </c>
      <c r="B4177" s="2" t="s">
        <v>87</v>
      </c>
      <c r="C4177" s="2" t="s">
        <v>16600</v>
      </c>
      <c r="D4177" s="2" t="s">
        <v>371</v>
      </c>
      <c r="E4177" s="2" t="s">
        <v>6335</v>
      </c>
      <c r="F4177" s="67">
        <v>43707</v>
      </c>
      <c r="G4177" s="3">
        <f t="shared" si="643"/>
        <v>8</v>
      </c>
      <c r="H4177" s="3">
        <f t="shared" si="645"/>
        <v>2019</v>
      </c>
      <c r="I4177" s="92">
        <v>0.48958333333333298</v>
      </c>
      <c r="J4177" s="20">
        <f t="shared" si="646"/>
        <v>11</v>
      </c>
      <c r="K4177" s="5" t="str">
        <f t="shared" si="644"/>
        <v>ja</v>
      </c>
      <c r="L4177" s="5" t="s">
        <v>73</v>
      </c>
      <c r="M4177" s="6" t="s">
        <v>74</v>
      </c>
      <c r="N4177" s="5">
        <v>89</v>
      </c>
      <c r="O4177" s="2" t="s">
        <v>5139</v>
      </c>
      <c r="P4177" s="127" t="s">
        <v>16601</v>
      </c>
      <c r="R4177" s="6" t="s">
        <v>77</v>
      </c>
      <c r="T4177" s="6" t="s">
        <v>80</v>
      </c>
      <c r="U4177" s="2" t="s">
        <v>74</v>
      </c>
      <c r="BE4177" s="23" t="str">
        <f t="shared" si="641"/>
        <v>EMF nein</v>
      </c>
      <c r="BF4177" s="23" t="str">
        <f t="shared" si="647"/>
        <v/>
      </c>
      <c r="BG4177" s="23" t="str">
        <f t="shared" si="648"/>
        <v/>
      </c>
      <c r="BH4177" s="23">
        <f t="shared" si="642"/>
        <v>0</v>
      </c>
      <c r="BO4177" s="2" t="s">
        <v>16602</v>
      </c>
      <c r="BP4177" s="3">
        <v>1</v>
      </c>
      <c r="BQ4177" s="2" t="s">
        <v>16603</v>
      </c>
    </row>
    <row r="4178" spans="1:69" ht="16.149999999999999" customHeight="1" x14ac:dyDescent="0.25">
      <c r="A4178" s="93">
        <v>4179</v>
      </c>
      <c r="B4178" s="2" t="s">
        <v>211</v>
      </c>
      <c r="C4178" s="2" t="s">
        <v>7030</v>
      </c>
      <c r="D4178" s="2" t="s">
        <v>137</v>
      </c>
      <c r="E4178" s="2" t="s">
        <v>16604</v>
      </c>
      <c r="F4178" s="67">
        <v>43744</v>
      </c>
      <c r="G4178" s="3">
        <f t="shared" si="643"/>
        <v>10</v>
      </c>
      <c r="H4178" s="3">
        <f t="shared" si="645"/>
        <v>2019</v>
      </c>
      <c r="I4178" s="92">
        <v>0.79513888888888895</v>
      </c>
      <c r="J4178" s="20">
        <f t="shared" si="646"/>
        <v>19</v>
      </c>
      <c r="K4178" s="5" t="str">
        <f t="shared" si="644"/>
        <v>ja</v>
      </c>
      <c r="L4178" s="5" t="s">
        <v>91</v>
      </c>
      <c r="M4178" s="6" t="s">
        <v>74</v>
      </c>
      <c r="N4178" s="5">
        <v>61</v>
      </c>
      <c r="O4178" s="2" t="s">
        <v>75</v>
      </c>
      <c r="P4178" s="127" t="s">
        <v>16605</v>
      </c>
      <c r="R4178" s="6" t="s">
        <v>77</v>
      </c>
      <c r="T4178" s="6" t="s">
        <v>80</v>
      </c>
      <c r="U4178" s="2" t="s">
        <v>354</v>
      </c>
      <c r="V4178" s="5" t="s">
        <v>80</v>
      </c>
      <c r="X4178" s="2">
        <v>35</v>
      </c>
      <c r="Y4178" s="2" t="s">
        <v>81</v>
      </c>
      <c r="Z4178" s="2" t="s">
        <v>82</v>
      </c>
      <c r="AA4178" s="2">
        <v>35</v>
      </c>
      <c r="AB4178" s="2" t="s">
        <v>168</v>
      </c>
      <c r="AC4178" s="2" t="s">
        <v>82</v>
      </c>
      <c r="AD4178" s="2">
        <v>35</v>
      </c>
      <c r="AE4178" s="2" t="s">
        <v>83</v>
      </c>
      <c r="AF4178" s="2" t="s">
        <v>168</v>
      </c>
      <c r="AJ4178" s="2">
        <v>35</v>
      </c>
      <c r="AK4178" s="2" t="s">
        <v>94</v>
      </c>
      <c r="AL4178" s="2" t="s">
        <v>168</v>
      </c>
      <c r="AM4178" s="2">
        <v>35</v>
      </c>
      <c r="AN4178" s="2" t="s">
        <v>94</v>
      </c>
      <c r="AO4178" s="2" t="s">
        <v>168</v>
      </c>
      <c r="AP4178" s="2">
        <v>35</v>
      </c>
      <c r="AQ4178" s="2" t="s">
        <v>94</v>
      </c>
      <c r="AR4178" s="2" t="s">
        <v>168</v>
      </c>
      <c r="BE4178" s="23" t="str">
        <f t="shared" si="641"/>
        <v>EMF nein</v>
      </c>
      <c r="BF4178" s="23" t="str">
        <f t="shared" si="647"/>
        <v/>
      </c>
      <c r="BG4178" s="23" t="str">
        <f t="shared" si="648"/>
        <v/>
      </c>
      <c r="BH4178" s="23">
        <f t="shared" si="642"/>
        <v>0</v>
      </c>
      <c r="BO4178" s="2" t="s">
        <v>16606</v>
      </c>
      <c r="BP4178" s="3">
        <v>1</v>
      </c>
      <c r="BQ4178" s="2" t="s">
        <v>16607</v>
      </c>
    </row>
    <row r="4179" spans="1:69" ht="16.149999999999999" customHeight="1" x14ac:dyDescent="0.25">
      <c r="A4179" s="93">
        <v>4180</v>
      </c>
      <c r="B4179" s="2" t="s">
        <v>211</v>
      </c>
      <c r="C4179" s="44" t="s">
        <v>1851</v>
      </c>
      <c r="D4179" s="2" t="s">
        <v>89</v>
      </c>
      <c r="E4179" s="2" t="s">
        <v>16608</v>
      </c>
      <c r="F4179" s="67">
        <v>43698</v>
      </c>
      <c r="G4179" s="3">
        <f t="shared" si="643"/>
        <v>8</v>
      </c>
      <c r="H4179" s="3">
        <f t="shared" si="645"/>
        <v>2019</v>
      </c>
      <c r="J4179" s="20" t="str">
        <f t="shared" si="646"/>
        <v/>
      </c>
      <c r="K4179" s="5" t="str">
        <f t="shared" si="644"/>
        <v>ja</v>
      </c>
      <c r="L4179" s="5" t="s">
        <v>91</v>
      </c>
      <c r="M4179" s="6" t="s">
        <v>115</v>
      </c>
      <c r="O4179" s="2" t="s">
        <v>75</v>
      </c>
      <c r="P4179" s="127" t="s">
        <v>13026</v>
      </c>
      <c r="R4179" s="6" t="s">
        <v>77</v>
      </c>
      <c r="T4179" s="6" t="s">
        <v>80</v>
      </c>
      <c r="U4179" s="2" t="s">
        <v>1312</v>
      </c>
      <c r="X4179" s="2">
        <v>65</v>
      </c>
      <c r="Y4179" s="2" t="s">
        <v>81</v>
      </c>
      <c r="Z4179" s="2" t="s">
        <v>84</v>
      </c>
      <c r="AD4179" s="2">
        <v>65</v>
      </c>
      <c r="AE4179" s="2" t="s">
        <v>81</v>
      </c>
      <c r="AF4179" s="2" t="s">
        <v>84</v>
      </c>
      <c r="AM4179" s="2">
        <v>80</v>
      </c>
      <c r="AN4179" s="2" t="s">
        <v>81</v>
      </c>
      <c r="AO4179" s="2" t="s">
        <v>84</v>
      </c>
      <c r="AP4179" s="2">
        <v>45</v>
      </c>
      <c r="AQ4179" s="2" t="s">
        <v>94</v>
      </c>
      <c r="AR4179" s="2" t="s">
        <v>82</v>
      </c>
      <c r="BE4179" s="23" t="str">
        <f t="shared" si="641"/>
        <v>EMF nein</v>
      </c>
      <c r="BF4179" s="23" t="str">
        <f t="shared" si="647"/>
        <v/>
      </c>
      <c r="BG4179" s="23" t="str">
        <f t="shared" si="648"/>
        <v/>
      </c>
      <c r="BH4179" s="23">
        <f t="shared" si="642"/>
        <v>0</v>
      </c>
      <c r="BO4179" s="2" t="s">
        <v>16609</v>
      </c>
      <c r="BP4179" s="3">
        <v>1</v>
      </c>
      <c r="BQ4179" s="2" t="s">
        <v>16610</v>
      </c>
    </row>
    <row r="4180" spans="1:69" ht="16.149999999999999" customHeight="1" x14ac:dyDescent="0.25">
      <c r="A4180" s="1">
        <v>4181</v>
      </c>
      <c r="B4180" s="2" t="s">
        <v>87</v>
      </c>
      <c r="C4180" s="2" t="s">
        <v>4669</v>
      </c>
      <c r="D4180" s="2" t="s">
        <v>89</v>
      </c>
      <c r="E4180" s="2" t="s">
        <v>16611</v>
      </c>
      <c r="F4180" s="67">
        <v>43746</v>
      </c>
      <c r="G4180" s="3">
        <f t="shared" si="643"/>
        <v>10</v>
      </c>
      <c r="H4180" s="3">
        <f t="shared" si="645"/>
        <v>2019</v>
      </c>
      <c r="I4180" s="92">
        <v>0.46875</v>
      </c>
      <c r="J4180" s="20">
        <f t="shared" si="646"/>
        <v>11</v>
      </c>
      <c r="K4180" s="5" t="str">
        <f t="shared" si="644"/>
        <v>ja</v>
      </c>
      <c r="L4180" s="5" t="s">
        <v>91</v>
      </c>
      <c r="M4180" s="6" t="s">
        <v>115</v>
      </c>
      <c r="N4180" s="5">
        <v>73</v>
      </c>
      <c r="O4180" s="2" t="s">
        <v>5139</v>
      </c>
      <c r="P4180" s="127" t="s">
        <v>16612</v>
      </c>
      <c r="R4180" s="6" t="s">
        <v>77</v>
      </c>
      <c r="T4180" s="6" t="s">
        <v>80</v>
      </c>
      <c r="U4180" s="2" t="s">
        <v>74</v>
      </c>
      <c r="X4180" s="2">
        <v>205</v>
      </c>
      <c r="Y4180" s="2" t="s">
        <v>81</v>
      </c>
      <c r="Z4180" s="2" t="s">
        <v>84</v>
      </c>
      <c r="AD4180" s="2">
        <v>205</v>
      </c>
      <c r="AE4180" s="2" t="s">
        <v>81</v>
      </c>
      <c r="AF4180" s="2" t="s">
        <v>84</v>
      </c>
      <c r="BE4180" s="23" t="str">
        <f t="shared" si="641"/>
        <v>EMF nein</v>
      </c>
      <c r="BF4180" s="23" t="str">
        <f t="shared" si="647"/>
        <v/>
      </c>
      <c r="BG4180" s="23" t="str">
        <f t="shared" si="648"/>
        <v/>
      </c>
      <c r="BH4180" s="23">
        <f t="shared" si="642"/>
        <v>0</v>
      </c>
      <c r="BO4180" s="2" t="s">
        <v>16613</v>
      </c>
      <c r="BP4180" s="3">
        <v>1</v>
      </c>
      <c r="BQ4180" s="2" t="s">
        <v>16614</v>
      </c>
    </row>
    <row r="4181" spans="1:69" ht="16.149999999999999" customHeight="1" x14ac:dyDescent="0.25">
      <c r="A4181" s="1">
        <v>4182</v>
      </c>
      <c r="B4181" s="2" t="s">
        <v>87</v>
      </c>
      <c r="C4181" s="2" t="s">
        <v>390</v>
      </c>
      <c r="D4181" s="2" t="s">
        <v>151</v>
      </c>
      <c r="E4181" s="2" t="s">
        <v>4300</v>
      </c>
      <c r="F4181" s="67">
        <v>43745</v>
      </c>
      <c r="G4181" s="3">
        <f t="shared" si="643"/>
        <v>10</v>
      </c>
      <c r="H4181" s="3">
        <f t="shared" si="645"/>
        <v>2019</v>
      </c>
      <c r="I4181" s="92">
        <v>0.78819444444444398</v>
      </c>
      <c r="J4181" s="20">
        <f t="shared" si="646"/>
        <v>18</v>
      </c>
      <c r="K4181" s="5" t="str">
        <f t="shared" si="644"/>
        <v>ja</v>
      </c>
      <c r="L4181" s="5" t="s">
        <v>91</v>
      </c>
      <c r="M4181" s="6" t="s">
        <v>74</v>
      </c>
      <c r="N4181" s="5">
        <v>76</v>
      </c>
      <c r="O4181" s="2" t="s">
        <v>5139</v>
      </c>
      <c r="P4181" s="127" t="s">
        <v>16615</v>
      </c>
      <c r="R4181" s="6" t="s">
        <v>77</v>
      </c>
      <c r="U4181" s="2" t="s">
        <v>115</v>
      </c>
      <c r="V4181" s="2" t="s">
        <v>80</v>
      </c>
      <c r="X4181" s="2">
        <v>116</v>
      </c>
      <c r="Y4181" s="2" t="s">
        <v>81</v>
      </c>
      <c r="Z4181" s="2" t="s">
        <v>82</v>
      </c>
      <c r="AA4181" s="2">
        <v>116</v>
      </c>
      <c r="AB4181" s="2" t="s">
        <v>94</v>
      </c>
      <c r="AC4181" s="2" t="s">
        <v>82</v>
      </c>
      <c r="AD4181" s="2">
        <v>116</v>
      </c>
      <c r="AE4181" s="2" t="s">
        <v>81</v>
      </c>
      <c r="AF4181" s="2" t="s">
        <v>82</v>
      </c>
      <c r="AG4181" s="2">
        <v>116</v>
      </c>
      <c r="AH4181" s="2" t="s">
        <v>94</v>
      </c>
      <c r="AI4181" s="2" t="s">
        <v>82</v>
      </c>
      <c r="AJ4181" s="2">
        <v>624</v>
      </c>
      <c r="AK4181" s="2" t="s">
        <v>83</v>
      </c>
      <c r="AL4181" s="2" t="s">
        <v>82</v>
      </c>
      <c r="AM4181" s="2">
        <v>624</v>
      </c>
      <c r="AN4181" s="2" t="s">
        <v>81</v>
      </c>
      <c r="AO4181" s="2" t="s">
        <v>82</v>
      </c>
      <c r="AP4181" s="2">
        <v>624</v>
      </c>
      <c r="AQ4181" s="2" t="s">
        <v>83</v>
      </c>
      <c r="AR4181" s="2" t="s">
        <v>82</v>
      </c>
      <c r="BE4181" s="23" t="str">
        <f t="shared" si="641"/>
        <v>EMF nein</v>
      </c>
      <c r="BF4181" s="23" t="str">
        <f t="shared" si="647"/>
        <v/>
      </c>
      <c r="BG4181" s="23" t="str">
        <f t="shared" si="648"/>
        <v/>
      </c>
      <c r="BH4181" s="23">
        <f t="shared" si="642"/>
        <v>0</v>
      </c>
      <c r="BO4181" s="93"/>
      <c r="BP4181" s="3">
        <v>1</v>
      </c>
      <c r="BQ4181" s="2" t="s">
        <v>16616</v>
      </c>
    </row>
    <row r="4182" spans="1:69" ht="16.149999999999999" customHeight="1" x14ac:dyDescent="0.25">
      <c r="A4182" s="1">
        <v>4183</v>
      </c>
      <c r="B4182" s="2" t="s">
        <v>211</v>
      </c>
      <c r="C4182" s="2" t="s">
        <v>2329</v>
      </c>
      <c r="D4182" s="2" t="s">
        <v>16617</v>
      </c>
      <c r="E4182" s="2" t="s">
        <v>666</v>
      </c>
      <c r="F4182" s="67">
        <v>43745</v>
      </c>
      <c r="G4182" s="3">
        <f t="shared" si="643"/>
        <v>10</v>
      </c>
      <c r="H4182" s="3">
        <f t="shared" si="645"/>
        <v>2019</v>
      </c>
      <c r="I4182" s="92">
        <v>0.36458333333333298</v>
      </c>
      <c r="J4182" s="20">
        <f t="shared" si="646"/>
        <v>8</v>
      </c>
      <c r="K4182" s="5" t="str">
        <f t="shared" si="644"/>
        <v>ja</v>
      </c>
      <c r="L4182" s="5" t="s">
        <v>73</v>
      </c>
      <c r="M4182" s="6" t="s">
        <v>74</v>
      </c>
      <c r="N4182" s="5" t="s">
        <v>109</v>
      </c>
      <c r="O4182" s="2" t="s">
        <v>75</v>
      </c>
      <c r="P4182" s="127" t="s">
        <v>16618</v>
      </c>
      <c r="R4182" s="6" t="s">
        <v>77</v>
      </c>
      <c r="T4182" s="6" t="s">
        <v>109</v>
      </c>
      <c r="U4182" s="2" t="s">
        <v>115</v>
      </c>
      <c r="V4182" s="5" t="s">
        <v>80</v>
      </c>
      <c r="X4182" s="2">
        <v>96</v>
      </c>
      <c r="Y4182" s="2" t="s">
        <v>81</v>
      </c>
      <c r="Z4182" s="2" t="s">
        <v>168</v>
      </c>
      <c r="AA4182" s="2">
        <v>96</v>
      </c>
      <c r="AB4182" s="2" t="s">
        <v>81</v>
      </c>
      <c r="AC4182" s="2" t="s">
        <v>168</v>
      </c>
      <c r="AD4182" s="2">
        <v>96</v>
      </c>
      <c r="AE4182" s="2" t="s">
        <v>83</v>
      </c>
      <c r="AF4182" s="2" t="s">
        <v>168</v>
      </c>
      <c r="BE4182" s="23" t="str">
        <f t="shared" si="641"/>
        <v>EMF nein</v>
      </c>
      <c r="BF4182" s="23" t="str">
        <f t="shared" si="647"/>
        <v/>
      </c>
      <c r="BG4182" s="23" t="str">
        <f t="shared" si="648"/>
        <v/>
      </c>
      <c r="BH4182" s="23">
        <f t="shared" si="642"/>
        <v>0</v>
      </c>
      <c r="BO4182" s="2" t="s">
        <v>16619</v>
      </c>
      <c r="BP4182" s="3">
        <v>1</v>
      </c>
      <c r="BQ4182" s="2" t="s">
        <v>16620</v>
      </c>
    </row>
    <row r="4183" spans="1:69" ht="16.149999999999999" customHeight="1" x14ac:dyDescent="0.25">
      <c r="A4183" s="1">
        <v>4184</v>
      </c>
      <c r="B4183" s="2" t="s">
        <v>87</v>
      </c>
      <c r="C4183" s="2" t="s">
        <v>770</v>
      </c>
      <c r="D4183" s="2" t="s">
        <v>371</v>
      </c>
      <c r="E4183" s="2" t="s">
        <v>16621</v>
      </c>
      <c r="F4183" s="67">
        <v>43744</v>
      </c>
      <c r="G4183" s="3">
        <f t="shared" si="643"/>
        <v>10</v>
      </c>
      <c r="H4183" s="3">
        <f t="shared" si="645"/>
        <v>2019</v>
      </c>
      <c r="I4183" s="92">
        <v>0.75347222222222199</v>
      </c>
      <c r="J4183" s="20">
        <f t="shared" si="646"/>
        <v>18</v>
      </c>
      <c r="K4183" s="5" t="str">
        <f t="shared" si="644"/>
        <v>ja</v>
      </c>
      <c r="L4183" s="5" t="s">
        <v>91</v>
      </c>
      <c r="M4183" s="6" t="s">
        <v>74</v>
      </c>
      <c r="N4183" s="5">
        <v>70</v>
      </c>
      <c r="O4183" s="5" t="s">
        <v>5139</v>
      </c>
      <c r="P4183" s="127" t="s">
        <v>16622</v>
      </c>
      <c r="R4183" s="6" t="s">
        <v>789</v>
      </c>
      <c r="U4183" s="2" t="s">
        <v>115</v>
      </c>
      <c r="V4183" s="2" t="s">
        <v>80</v>
      </c>
      <c r="X4183" s="2">
        <v>336</v>
      </c>
      <c r="Y4183" s="2" t="s">
        <v>81</v>
      </c>
      <c r="Z4183" s="2" t="s">
        <v>82</v>
      </c>
      <c r="AD4183" s="2">
        <v>336</v>
      </c>
      <c r="AE4183" s="2" t="s">
        <v>94</v>
      </c>
      <c r="AF4183" s="2" t="s">
        <v>82</v>
      </c>
      <c r="BE4183" s="23" t="str">
        <f t="shared" si="641"/>
        <v>EMF nein</v>
      </c>
      <c r="BF4183" s="23" t="str">
        <f t="shared" si="647"/>
        <v/>
      </c>
      <c r="BG4183" s="23" t="str">
        <f t="shared" si="648"/>
        <v/>
      </c>
      <c r="BH4183" s="23">
        <f t="shared" si="642"/>
        <v>0</v>
      </c>
      <c r="BO4183" s="2" t="s">
        <v>16623</v>
      </c>
      <c r="BP4183" s="3">
        <v>1</v>
      </c>
      <c r="BQ4183" s="2" t="s">
        <v>16624</v>
      </c>
    </row>
    <row r="4184" spans="1:69" ht="16.149999999999999" customHeight="1" x14ac:dyDescent="0.25">
      <c r="A4184" s="93">
        <v>4185</v>
      </c>
      <c r="B4184" s="2" t="s">
        <v>211</v>
      </c>
      <c r="C4184" s="2" t="s">
        <v>3047</v>
      </c>
      <c r="D4184" s="2" t="s">
        <v>158</v>
      </c>
      <c r="E4184" s="2" t="s">
        <v>1075</v>
      </c>
      <c r="F4184" s="67">
        <v>43691</v>
      </c>
      <c r="G4184" s="3">
        <f t="shared" si="643"/>
        <v>8</v>
      </c>
      <c r="H4184" s="3">
        <f t="shared" si="645"/>
        <v>2019</v>
      </c>
      <c r="I4184" s="92">
        <v>0.34722222222222199</v>
      </c>
      <c r="J4184" s="20">
        <f t="shared" si="646"/>
        <v>8</v>
      </c>
      <c r="K4184" s="5" t="str">
        <f t="shared" si="644"/>
        <v>ja</v>
      </c>
      <c r="L4184" s="5" t="s">
        <v>91</v>
      </c>
      <c r="M4184" s="6" t="s">
        <v>74</v>
      </c>
      <c r="O4184" s="2" t="s">
        <v>126</v>
      </c>
      <c r="P4184" s="127" t="s">
        <v>16625</v>
      </c>
      <c r="R4184" s="6" t="s">
        <v>77</v>
      </c>
      <c r="T4184" s="6" t="s">
        <v>80</v>
      </c>
      <c r="U4184" s="2" t="s">
        <v>139</v>
      </c>
      <c r="X4184" s="2">
        <v>860</v>
      </c>
      <c r="Y4184" s="2" t="s">
        <v>83</v>
      </c>
      <c r="Z4184" s="2" t="s">
        <v>168</v>
      </c>
      <c r="AA4184" s="2">
        <v>860</v>
      </c>
      <c r="AB4184" s="2" t="s">
        <v>81</v>
      </c>
      <c r="AC4184" s="2" t="s">
        <v>168</v>
      </c>
      <c r="AD4184" s="2">
        <v>860</v>
      </c>
      <c r="AE4184" s="2" t="s">
        <v>83</v>
      </c>
      <c r="AF4184" s="2" t="s">
        <v>168</v>
      </c>
      <c r="AG4184" s="2">
        <v>860</v>
      </c>
      <c r="AH4184" s="2" t="s">
        <v>83</v>
      </c>
      <c r="AI4184" s="2" t="s">
        <v>168</v>
      </c>
      <c r="AJ4184" s="2">
        <v>860</v>
      </c>
      <c r="AK4184" s="2" t="s">
        <v>83</v>
      </c>
      <c r="AL4184" s="2" t="s">
        <v>168</v>
      </c>
      <c r="AM4184" s="2">
        <v>860</v>
      </c>
      <c r="AN4184" s="2" t="s">
        <v>81</v>
      </c>
      <c r="AO4184" s="2" t="s">
        <v>168</v>
      </c>
      <c r="AP4184" s="2">
        <v>860</v>
      </c>
      <c r="AQ4184" s="2" t="s">
        <v>83</v>
      </c>
      <c r="AR4184" s="2" t="s">
        <v>168</v>
      </c>
      <c r="AS4184" s="2">
        <v>860</v>
      </c>
      <c r="AT4184" s="2" t="s">
        <v>83</v>
      </c>
      <c r="AU4184" s="2" t="s">
        <v>168</v>
      </c>
      <c r="BE4184" s="23" t="str">
        <f t="shared" si="641"/>
        <v>EMF nein</v>
      </c>
      <c r="BF4184" s="23" t="str">
        <f t="shared" si="647"/>
        <v/>
      </c>
      <c r="BG4184" s="23" t="str">
        <f t="shared" si="648"/>
        <v/>
      </c>
      <c r="BH4184" s="23">
        <f t="shared" si="642"/>
        <v>0</v>
      </c>
      <c r="BO4184" s="2" t="s">
        <v>16626</v>
      </c>
      <c r="BP4184" s="3">
        <v>1</v>
      </c>
      <c r="BQ4184" s="2" t="s">
        <v>16627</v>
      </c>
    </row>
    <row r="4185" spans="1:69" ht="16.149999999999999" customHeight="1" x14ac:dyDescent="0.25">
      <c r="A4185" s="1">
        <v>4186</v>
      </c>
      <c r="B4185" s="2" t="s">
        <v>211</v>
      </c>
      <c r="C4185" s="2" t="s">
        <v>16628</v>
      </c>
      <c r="D4185" s="2" t="s">
        <v>264</v>
      </c>
      <c r="E4185" s="2" t="s">
        <v>16629</v>
      </c>
      <c r="F4185" s="67">
        <v>43747</v>
      </c>
      <c r="G4185" s="3">
        <f t="shared" si="643"/>
        <v>10</v>
      </c>
      <c r="H4185" s="3">
        <f t="shared" si="645"/>
        <v>2019</v>
      </c>
      <c r="I4185" s="92">
        <v>0.25</v>
      </c>
      <c r="J4185" s="20">
        <f t="shared" si="646"/>
        <v>6</v>
      </c>
      <c r="K4185" s="5" t="str">
        <f t="shared" si="644"/>
        <v>ja</v>
      </c>
      <c r="L4185" s="5" t="s">
        <v>73</v>
      </c>
      <c r="M4185" s="6" t="s">
        <v>15330</v>
      </c>
      <c r="O4185" s="2" t="s">
        <v>140</v>
      </c>
      <c r="P4185" s="127" t="s">
        <v>16630</v>
      </c>
      <c r="R4185" s="6" t="s">
        <v>335</v>
      </c>
      <c r="T4185" s="6" t="s">
        <v>202</v>
      </c>
      <c r="U4185" s="2" t="s">
        <v>74</v>
      </c>
      <c r="X4185" s="1">
        <v>530</v>
      </c>
      <c r="Y4185" s="1" t="s">
        <v>81</v>
      </c>
      <c r="Z4185" s="1" t="s">
        <v>84</v>
      </c>
      <c r="AA4185" s="1">
        <v>530</v>
      </c>
      <c r="AB4185" s="1" t="s">
        <v>81</v>
      </c>
      <c r="AC4185" s="1" t="s">
        <v>84</v>
      </c>
      <c r="AD4185" s="1">
        <v>530</v>
      </c>
      <c r="AE4185" s="1" t="s">
        <v>81</v>
      </c>
      <c r="AF4185" s="1" t="s">
        <v>84</v>
      </c>
      <c r="AG4185" s="1"/>
      <c r="AH4185" s="1"/>
      <c r="AI4185" s="1"/>
      <c r="AJ4185" s="2">
        <v>381</v>
      </c>
      <c r="AK4185" s="2" t="s">
        <v>81</v>
      </c>
      <c r="AL4185" s="2" t="s">
        <v>84</v>
      </c>
      <c r="AP4185" s="2">
        <v>381</v>
      </c>
      <c r="AQ4185" s="2" t="s">
        <v>81</v>
      </c>
      <c r="AR4185" s="2" t="s">
        <v>84</v>
      </c>
      <c r="AV4185" s="2">
        <v>386</v>
      </c>
      <c r="AW4185" s="2" t="s">
        <v>81</v>
      </c>
      <c r="AX4185" s="2" t="s">
        <v>84</v>
      </c>
      <c r="AY4185" s="2">
        <v>386</v>
      </c>
      <c r="AZ4185" s="2" t="s">
        <v>81</v>
      </c>
      <c r="BA4185" s="2" t="s">
        <v>84</v>
      </c>
      <c r="BB4185" s="2">
        <v>386</v>
      </c>
      <c r="BC4185" s="2" t="s">
        <v>81</v>
      </c>
      <c r="BD4185" s="2" t="s">
        <v>84</v>
      </c>
      <c r="BE4185" s="23" t="str">
        <f t="shared" si="641"/>
        <v>EMF ja</v>
      </c>
      <c r="BF4185" s="23">
        <f t="shared" si="647"/>
        <v>200</v>
      </c>
      <c r="BG4185" s="23" t="str">
        <f t="shared" si="648"/>
        <v>100-499m</v>
      </c>
      <c r="BH4185" s="23">
        <f t="shared" si="642"/>
        <v>2</v>
      </c>
      <c r="BK4185" s="2" t="s">
        <v>162</v>
      </c>
      <c r="BL4185" s="2">
        <v>270</v>
      </c>
      <c r="BM4185" s="2" t="s">
        <v>3244</v>
      </c>
      <c r="BN4185" s="2">
        <v>200</v>
      </c>
      <c r="BO4185" s="1" t="s">
        <v>16631</v>
      </c>
      <c r="BP4185" s="3">
        <v>1</v>
      </c>
      <c r="BQ4185" s="2" t="s">
        <v>16632</v>
      </c>
    </row>
    <row r="4186" spans="1:69" ht="16.149999999999999" customHeight="1" x14ac:dyDescent="0.25">
      <c r="A4186" s="1">
        <v>4187</v>
      </c>
      <c r="B4186" s="2" t="s">
        <v>135</v>
      </c>
      <c r="C4186" s="2" t="s">
        <v>390</v>
      </c>
      <c r="D4186" s="2" t="s">
        <v>151</v>
      </c>
      <c r="E4186" s="2" t="s">
        <v>16633</v>
      </c>
      <c r="F4186" s="67">
        <v>43747</v>
      </c>
      <c r="G4186" s="3">
        <f t="shared" si="643"/>
        <v>10</v>
      </c>
      <c r="H4186" s="3">
        <f t="shared" si="645"/>
        <v>2019</v>
      </c>
      <c r="I4186" s="92">
        <v>0.71111111111111103</v>
      </c>
      <c r="J4186" s="20">
        <f t="shared" si="646"/>
        <v>17</v>
      </c>
      <c r="K4186" s="5" t="str">
        <f t="shared" si="644"/>
        <v>ja</v>
      </c>
      <c r="L4186" s="5" t="s">
        <v>91</v>
      </c>
      <c r="M4186" s="6" t="s">
        <v>354</v>
      </c>
      <c r="N4186" s="5">
        <v>51</v>
      </c>
      <c r="O4186" s="2" t="s">
        <v>5139</v>
      </c>
      <c r="P4186" s="127" t="s">
        <v>16634</v>
      </c>
      <c r="Q4186" s="6" t="s">
        <v>186</v>
      </c>
      <c r="R4186" s="6" t="s">
        <v>77</v>
      </c>
      <c r="T4186" s="6" t="s">
        <v>109</v>
      </c>
      <c r="U4186" s="2" t="s">
        <v>208</v>
      </c>
      <c r="V4186" s="2" t="s">
        <v>80</v>
      </c>
      <c r="X4186" s="2">
        <v>169</v>
      </c>
      <c r="Y4186" s="2" t="s">
        <v>83</v>
      </c>
      <c r="Z4186" s="2" t="s">
        <v>82</v>
      </c>
      <c r="AA4186" s="2">
        <v>169</v>
      </c>
      <c r="AB4186" s="2" t="s">
        <v>81</v>
      </c>
      <c r="AC4186" s="2" t="s">
        <v>82</v>
      </c>
      <c r="AD4186" s="2">
        <v>169</v>
      </c>
      <c r="AE4186" s="2" t="s">
        <v>83</v>
      </c>
      <c r="AF4186" s="2" t="s">
        <v>82</v>
      </c>
      <c r="AJ4186" s="2">
        <v>169</v>
      </c>
      <c r="AK4186" s="2" t="s">
        <v>83</v>
      </c>
      <c r="AL4186" s="2" t="s">
        <v>82</v>
      </c>
      <c r="AM4186" s="2">
        <v>169</v>
      </c>
      <c r="AN4186" s="2" t="s">
        <v>81</v>
      </c>
      <c r="AO4186" s="2" t="s">
        <v>82</v>
      </c>
      <c r="AP4186" s="2">
        <v>169</v>
      </c>
      <c r="AQ4186" s="2" t="s">
        <v>83</v>
      </c>
      <c r="AR4186" s="2" t="s">
        <v>82</v>
      </c>
      <c r="BE4186" s="23" t="str">
        <f t="shared" si="641"/>
        <v>EMF nein</v>
      </c>
      <c r="BF4186" s="23" t="str">
        <f t="shared" si="647"/>
        <v/>
      </c>
      <c r="BG4186" s="23" t="str">
        <f t="shared" si="648"/>
        <v/>
      </c>
      <c r="BH4186" s="23">
        <f t="shared" si="642"/>
        <v>0</v>
      </c>
      <c r="BO4186" s="2" t="s">
        <v>16635</v>
      </c>
      <c r="BP4186" s="3">
        <v>1</v>
      </c>
      <c r="BQ4186" s="2" t="s">
        <v>16636</v>
      </c>
    </row>
    <row r="4187" spans="1:69" ht="16.149999999999999" customHeight="1" x14ac:dyDescent="0.25">
      <c r="A4187" s="1">
        <v>4188</v>
      </c>
      <c r="B4187" s="2" t="s">
        <v>211</v>
      </c>
      <c r="C4187" s="2" t="s">
        <v>15003</v>
      </c>
      <c r="D4187" s="2" t="s">
        <v>124</v>
      </c>
      <c r="E4187" s="2" t="s">
        <v>16637</v>
      </c>
      <c r="F4187" s="67">
        <v>43723</v>
      </c>
      <c r="G4187" s="3">
        <f t="shared" si="643"/>
        <v>9</v>
      </c>
      <c r="H4187" s="3">
        <f t="shared" si="645"/>
        <v>2019</v>
      </c>
      <c r="I4187" s="92">
        <v>0.49652777777777801</v>
      </c>
      <c r="J4187" s="20">
        <f t="shared" si="646"/>
        <v>11</v>
      </c>
      <c r="K4187" s="5" t="str">
        <f t="shared" si="644"/>
        <v>ja</v>
      </c>
      <c r="L4187" s="5" t="s">
        <v>91</v>
      </c>
      <c r="M4187" s="6" t="s">
        <v>11554</v>
      </c>
      <c r="N4187" s="5">
        <v>55</v>
      </c>
      <c r="O4187" s="2" t="s">
        <v>75</v>
      </c>
      <c r="P4187" s="127" t="s">
        <v>3481</v>
      </c>
      <c r="R4187" s="6" t="s">
        <v>77</v>
      </c>
      <c r="U4187" s="2" t="s">
        <v>100</v>
      </c>
      <c r="V4187" s="2" t="s">
        <v>80</v>
      </c>
      <c r="X4187" s="2">
        <v>395</v>
      </c>
      <c r="Y4187" s="2" t="s">
        <v>81</v>
      </c>
      <c r="Z4187" s="2" t="s">
        <v>82</v>
      </c>
      <c r="AJ4187" s="2">
        <v>395</v>
      </c>
      <c r="AK4187" s="2" t="s">
        <v>81</v>
      </c>
      <c r="AL4187" s="2" t="s">
        <v>82</v>
      </c>
      <c r="AP4187" s="2">
        <v>395</v>
      </c>
      <c r="AQ4187" s="2" t="s">
        <v>83</v>
      </c>
      <c r="AR4187" s="2" t="s">
        <v>82</v>
      </c>
      <c r="BE4187" s="23" t="str">
        <f t="shared" ref="BE4187:BE4220" si="649">IF(COUNTA(BI4187,BK4187,BM4187) &gt; 0,"EMF ja","EMF nein")</f>
        <v>EMF ja</v>
      </c>
      <c r="BF4187" s="23">
        <f t="shared" si="647"/>
        <v>10</v>
      </c>
      <c r="BG4187" s="23" t="str">
        <f t="shared" si="648"/>
        <v>&lt;100m</v>
      </c>
      <c r="BH4187" s="23">
        <f t="shared" ref="BH4187:BH4220" si="650">COUNTA(BI4187,BK4187,BM4187)</f>
        <v>1</v>
      </c>
      <c r="BM4187" s="2" t="s">
        <v>162</v>
      </c>
      <c r="BN4187" s="2">
        <v>10</v>
      </c>
      <c r="BO4187" s="2" t="s">
        <v>16638</v>
      </c>
      <c r="BP4187" s="3">
        <v>1</v>
      </c>
      <c r="BQ4187" s="2" t="s">
        <v>16639</v>
      </c>
    </row>
    <row r="4188" spans="1:69" ht="16.149999999999999" customHeight="1" x14ac:dyDescent="0.25">
      <c r="A4188" s="93">
        <v>4189</v>
      </c>
      <c r="B4188" s="2" t="s">
        <v>211</v>
      </c>
      <c r="C4188" s="2" t="s">
        <v>390</v>
      </c>
      <c r="D4188" s="2" t="s">
        <v>151</v>
      </c>
      <c r="E4188" s="2" t="s">
        <v>14500</v>
      </c>
      <c r="F4188" s="67">
        <v>43723</v>
      </c>
      <c r="G4188" s="3">
        <f t="shared" si="643"/>
        <v>9</v>
      </c>
      <c r="H4188" s="3">
        <f t="shared" si="645"/>
        <v>2019</v>
      </c>
      <c r="I4188" s="92">
        <v>0.54513888888888895</v>
      </c>
      <c r="J4188" s="20">
        <f t="shared" si="646"/>
        <v>13</v>
      </c>
      <c r="K4188" s="5" t="str">
        <f t="shared" si="644"/>
        <v>ja</v>
      </c>
      <c r="L4188" s="5" t="s">
        <v>91</v>
      </c>
      <c r="M4188" s="6" t="s">
        <v>100</v>
      </c>
      <c r="N4188" s="5">
        <v>27</v>
      </c>
      <c r="O4188" s="2" t="s">
        <v>5139</v>
      </c>
      <c r="P4188" s="127" t="s">
        <v>16640</v>
      </c>
      <c r="R4188" s="6" t="s">
        <v>77</v>
      </c>
      <c r="T4188" s="6" t="s">
        <v>80</v>
      </c>
      <c r="U4188" s="2" t="s">
        <v>74</v>
      </c>
      <c r="X4188" s="2">
        <v>305</v>
      </c>
      <c r="Y4188" s="2" t="s">
        <v>81</v>
      </c>
      <c r="Z4188" s="2" t="s">
        <v>168</v>
      </c>
      <c r="AA4188" s="2">
        <v>303</v>
      </c>
      <c r="AB4188" s="2" t="s">
        <v>81</v>
      </c>
      <c r="AC4188" s="2" t="s">
        <v>168</v>
      </c>
      <c r="AD4188" s="2">
        <v>303</v>
      </c>
      <c r="AE4188" s="2" t="s">
        <v>83</v>
      </c>
      <c r="AF4188" s="2" t="s">
        <v>168</v>
      </c>
      <c r="AG4188" s="2">
        <v>303</v>
      </c>
      <c r="AH4188" s="2" t="s">
        <v>94</v>
      </c>
      <c r="AI4188" s="2" t="s">
        <v>168</v>
      </c>
      <c r="AJ4188" s="17">
        <v>258</v>
      </c>
      <c r="AK4188" s="17" t="s">
        <v>81</v>
      </c>
      <c r="AL4188" s="17" t="s">
        <v>168</v>
      </c>
      <c r="AM4188" s="17">
        <v>258</v>
      </c>
      <c r="AN4188" s="17" t="s">
        <v>81</v>
      </c>
      <c r="AO4188" s="17" t="s">
        <v>168</v>
      </c>
      <c r="AP4188" s="17">
        <v>258</v>
      </c>
      <c r="AQ4188" s="17" t="s">
        <v>81</v>
      </c>
      <c r="AR4188" s="17" t="s">
        <v>168</v>
      </c>
      <c r="AS4188" s="17"/>
      <c r="AT4188" s="17"/>
      <c r="AU4188" s="17"/>
      <c r="AV4188" s="2" t="s">
        <v>109</v>
      </c>
      <c r="AW4188" s="16" t="s">
        <v>109</v>
      </c>
      <c r="AX4188" s="16" t="s">
        <v>109</v>
      </c>
      <c r="AY4188" s="2">
        <v>358</v>
      </c>
      <c r="AZ4188" s="2" t="s">
        <v>94</v>
      </c>
      <c r="BA4188" s="2" t="s">
        <v>168</v>
      </c>
      <c r="BE4188" s="23" t="str">
        <f t="shared" si="649"/>
        <v>EMF nein</v>
      </c>
      <c r="BF4188" s="23" t="str">
        <f t="shared" si="647"/>
        <v/>
      </c>
      <c r="BG4188" s="23" t="str">
        <f t="shared" si="648"/>
        <v/>
      </c>
      <c r="BH4188" s="23">
        <f t="shared" si="650"/>
        <v>0</v>
      </c>
      <c r="BO4188" s="93" t="s">
        <v>16641</v>
      </c>
      <c r="BP4188" s="3">
        <v>1</v>
      </c>
      <c r="BQ4188" s="2" t="s">
        <v>16642</v>
      </c>
    </row>
    <row r="4189" spans="1:69" ht="16.149999999999999" customHeight="1" x14ac:dyDescent="0.25">
      <c r="A4189" s="93">
        <v>4190</v>
      </c>
      <c r="B4189" s="2" t="s">
        <v>211</v>
      </c>
      <c r="C4189" s="116" t="s">
        <v>1701</v>
      </c>
      <c r="D4189" s="2" t="s">
        <v>206</v>
      </c>
      <c r="E4189" s="2" t="s">
        <v>16643</v>
      </c>
      <c r="F4189" s="67">
        <v>43747</v>
      </c>
      <c r="G4189" s="3">
        <f t="shared" si="643"/>
        <v>10</v>
      </c>
      <c r="H4189" s="3">
        <f t="shared" si="645"/>
        <v>2019</v>
      </c>
      <c r="I4189" s="92">
        <v>0.45486111111111099</v>
      </c>
      <c r="J4189" s="20">
        <f t="shared" si="646"/>
        <v>10</v>
      </c>
      <c r="K4189" s="5" t="str">
        <f t="shared" si="644"/>
        <v>ja</v>
      </c>
      <c r="M4189" s="6" t="s">
        <v>74</v>
      </c>
      <c r="O4189" s="2" t="s">
        <v>140</v>
      </c>
      <c r="P4189" s="127" t="s">
        <v>16644</v>
      </c>
      <c r="R4189" s="6" t="s">
        <v>789</v>
      </c>
      <c r="U4189" s="2" t="s">
        <v>74</v>
      </c>
      <c r="V4189" s="2" t="s">
        <v>202</v>
      </c>
      <c r="X4189" s="2">
        <v>254</v>
      </c>
      <c r="Y4189" s="2" t="s">
        <v>81</v>
      </c>
      <c r="Z4189" s="2" t="s">
        <v>84</v>
      </c>
      <c r="AA4189" s="2">
        <v>254</v>
      </c>
      <c r="AB4189" s="2" t="s">
        <v>81</v>
      </c>
      <c r="AC4189" s="2" t="s">
        <v>84</v>
      </c>
      <c r="AD4189" s="2">
        <v>254</v>
      </c>
      <c r="AE4189" s="2" t="s">
        <v>81</v>
      </c>
      <c r="AF4189" s="2" t="s">
        <v>84</v>
      </c>
      <c r="AJ4189" s="2">
        <v>433</v>
      </c>
      <c r="AK4189" s="2" t="s">
        <v>81</v>
      </c>
      <c r="AL4189" s="2" t="s">
        <v>84</v>
      </c>
      <c r="AM4189" s="2">
        <v>433</v>
      </c>
      <c r="AN4189" s="2" t="s">
        <v>81</v>
      </c>
      <c r="AO4189" s="2" t="s">
        <v>84</v>
      </c>
      <c r="AP4189" s="2">
        <v>433</v>
      </c>
      <c r="AQ4189" s="2" t="s">
        <v>83</v>
      </c>
      <c r="AR4189" s="2" t="s">
        <v>84</v>
      </c>
      <c r="BE4189" s="23" t="str">
        <f t="shared" si="649"/>
        <v>EMF nein</v>
      </c>
      <c r="BF4189" s="23" t="str">
        <f t="shared" si="647"/>
        <v/>
      </c>
      <c r="BG4189" s="23" t="str">
        <f t="shared" si="648"/>
        <v/>
      </c>
      <c r="BH4189" s="23">
        <f t="shared" si="650"/>
        <v>0</v>
      </c>
      <c r="BO4189" s="2" t="s">
        <v>16645</v>
      </c>
      <c r="BP4189" s="3">
        <v>1</v>
      </c>
      <c r="BQ4189" s="2" t="s">
        <v>16646</v>
      </c>
    </row>
    <row r="4190" spans="1:69" ht="16.149999999999999" customHeight="1" x14ac:dyDescent="0.25">
      <c r="A4190" s="93">
        <v>4191</v>
      </c>
      <c r="B4190" s="2" t="s">
        <v>87</v>
      </c>
      <c r="C4190" s="75" t="s">
        <v>1119</v>
      </c>
      <c r="D4190" s="2" t="s">
        <v>137</v>
      </c>
      <c r="E4190" s="2" t="s">
        <v>16647</v>
      </c>
      <c r="F4190" s="67">
        <v>43747</v>
      </c>
      <c r="G4190" s="3">
        <f t="shared" si="643"/>
        <v>10</v>
      </c>
      <c r="H4190" s="3">
        <f t="shared" si="645"/>
        <v>2019</v>
      </c>
      <c r="I4190" s="92">
        <v>0.60416666666666696</v>
      </c>
      <c r="J4190" s="20">
        <f t="shared" si="646"/>
        <v>14</v>
      </c>
      <c r="K4190" s="5" t="str">
        <f t="shared" si="644"/>
        <v>ja</v>
      </c>
      <c r="L4190" s="5" t="s">
        <v>73</v>
      </c>
      <c r="M4190" s="6" t="s">
        <v>74</v>
      </c>
      <c r="N4190" s="5">
        <v>95</v>
      </c>
      <c r="O4190" s="2" t="s">
        <v>5139</v>
      </c>
      <c r="P4190" s="127" t="s">
        <v>16648</v>
      </c>
      <c r="R4190" s="6" t="s">
        <v>77</v>
      </c>
      <c r="U4190" s="2" t="s">
        <v>74</v>
      </c>
      <c r="X4190" s="2">
        <v>512</v>
      </c>
      <c r="Y4190" s="2" t="s">
        <v>81</v>
      </c>
      <c r="Z4190" s="2" t="s">
        <v>84</v>
      </c>
      <c r="AD4190" s="2">
        <v>512</v>
      </c>
      <c r="AE4190" s="2" t="s">
        <v>81</v>
      </c>
      <c r="AF4190" s="2" t="s">
        <v>84</v>
      </c>
      <c r="BE4190" s="23" t="str">
        <f t="shared" si="649"/>
        <v>EMF nein</v>
      </c>
      <c r="BF4190" s="23" t="str">
        <f t="shared" si="647"/>
        <v/>
      </c>
      <c r="BG4190" s="23" t="str">
        <f t="shared" si="648"/>
        <v/>
      </c>
      <c r="BH4190" s="23">
        <f t="shared" si="650"/>
        <v>0</v>
      </c>
      <c r="BO4190" s="2" t="s">
        <v>16649</v>
      </c>
      <c r="BP4190" s="3">
        <v>1</v>
      </c>
      <c r="BQ4190" s="2" t="s">
        <v>16650</v>
      </c>
    </row>
    <row r="4191" spans="1:69" ht="16.149999999999999" customHeight="1" x14ac:dyDescent="0.25">
      <c r="A4191" s="1">
        <v>4192</v>
      </c>
      <c r="B4191" s="2" t="s">
        <v>211</v>
      </c>
      <c r="C4191" s="2" t="s">
        <v>16651</v>
      </c>
      <c r="D4191" s="2" t="s">
        <v>371</v>
      </c>
      <c r="E4191" s="2" t="s">
        <v>16652</v>
      </c>
      <c r="F4191" s="67">
        <v>43705</v>
      </c>
      <c r="G4191" s="3">
        <f t="shared" si="643"/>
        <v>8</v>
      </c>
      <c r="H4191" s="3">
        <f t="shared" si="645"/>
        <v>2019</v>
      </c>
      <c r="I4191" s="92">
        <v>0.42013888888888901</v>
      </c>
      <c r="J4191" s="20">
        <f t="shared" si="646"/>
        <v>10</v>
      </c>
      <c r="K4191" s="5" t="str">
        <f t="shared" si="644"/>
        <v>ja</v>
      </c>
      <c r="L4191" s="5" t="s">
        <v>91</v>
      </c>
      <c r="M4191" s="6" t="s">
        <v>100</v>
      </c>
      <c r="N4191" s="5">
        <v>69</v>
      </c>
      <c r="O4191" s="2" t="s">
        <v>75</v>
      </c>
      <c r="P4191" s="127" t="s">
        <v>16653</v>
      </c>
      <c r="R4191" s="6" t="s">
        <v>77</v>
      </c>
      <c r="T4191" s="6" t="s">
        <v>80</v>
      </c>
      <c r="U4191" s="2" t="s">
        <v>115</v>
      </c>
      <c r="V4191" s="5" t="s">
        <v>80</v>
      </c>
      <c r="X4191" s="2">
        <v>45</v>
      </c>
      <c r="Y4191" s="2" t="s">
        <v>83</v>
      </c>
      <c r="Z4191" s="2" t="s">
        <v>161</v>
      </c>
      <c r="AA4191" s="2">
        <v>45</v>
      </c>
      <c r="AB4191" s="2" t="s">
        <v>81</v>
      </c>
      <c r="AC4191" s="2" t="s">
        <v>161</v>
      </c>
      <c r="AD4191" s="2">
        <v>45</v>
      </c>
      <c r="AE4191" s="2" t="s">
        <v>83</v>
      </c>
      <c r="AF4191" s="2" t="s">
        <v>161</v>
      </c>
      <c r="AM4191" s="2">
        <v>45</v>
      </c>
      <c r="AN4191" s="2" t="s">
        <v>81</v>
      </c>
      <c r="AO4191" s="2" t="s">
        <v>161</v>
      </c>
      <c r="BE4191" s="23" t="str">
        <f t="shared" si="649"/>
        <v>EMF nein</v>
      </c>
      <c r="BF4191" s="23" t="str">
        <f t="shared" si="647"/>
        <v/>
      </c>
      <c r="BG4191" s="23" t="str">
        <f t="shared" si="648"/>
        <v/>
      </c>
      <c r="BH4191" s="23">
        <f t="shared" si="650"/>
        <v>0</v>
      </c>
      <c r="BO4191" s="2" t="s">
        <v>16654</v>
      </c>
      <c r="BP4191" s="3">
        <v>1</v>
      </c>
      <c r="BQ4191" s="2" t="s">
        <v>16655</v>
      </c>
    </row>
    <row r="4192" spans="1:69" ht="16.149999999999999" customHeight="1" x14ac:dyDescent="0.25">
      <c r="A4192" s="93">
        <v>4193</v>
      </c>
      <c r="B4192" s="2" t="s">
        <v>211</v>
      </c>
      <c r="C4192" s="75" t="s">
        <v>16656</v>
      </c>
      <c r="D4192" s="2" t="s">
        <v>371</v>
      </c>
      <c r="E4192" s="2" t="s">
        <v>16657</v>
      </c>
      <c r="F4192" s="67">
        <v>43705</v>
      </c>
      <c r="G4192" s="3">
        <f t="shared" si="643"/>
        <v>8</v>
      </c>
      <c r="H4192" s="3">
        <f t="shared" si="645"/>
        <v>2019</v>
      </c>
      <c r="I4192" s="92">
        <v>0.9375</v>
      </c>
      <c r="J4192" s="20">
        <f t="shared" si="646"/>
        <v>22</v>
      </c>
      <c r="K4192" s="5" t="str">
        <f t="shared" si="644"/>
        <v>ja</v>
      </c>
      <c r="L4192" s="5" t="s">
        <v>91</v>
      </c>
      <c r="M4192" s="6" t="s">
        <v>100</v>
      </c>
      <c r="N4192" s="5">
        <v>16</v>
      </c>
      <c r="O4192" s="2" t="s">
        <v>75</v>
      </c>
      <c r="P4192" s="127" t="s">
        <v>16658</v>
      </c>
      <c r="R4192" s="6" t="s">
        <v>77</v>
      </c>
      <c r="T4192" s="6" t="s">
        <v>80</v>
      </c>
      <c r="U4192" s="2" t="s">
        <v>74</v>
      </c>
      <c r="BE4192" s="23" t="str">
        <f t="shared" si="649"/>
        <v>EMF nein</v>
      </c>
      <c r="BF4192" s="23" t="str">
        <f t="shared" si="647"/>
        <v/>
      </c>
      <c r="BG4192" s="23" t="str">
        <f t="shared" si="648"/>
        <v/>
      </c>
      <c r="BH4192" s="23">
        <f t="shared" si="650"/>
        <v>0</v>
      </c>
      <c r="BO4192" s="2" t="s">
        <v>16659</v>
      </c>
      <c r="BP4192" s="3">
        <v>1</v>
      </c>
      <c r="BQ4192" s="2" t="s">
        <v>16660</v>
      </c>
    </row>
    <row r="4193" spans="1:71" ht="16.149999999999999" customHeight="1" x14ac:dyDescent="0.25">
      <c r="A4193" s="93">
        <v>4194</v>
      </c>
      <c r="B4193" s="2" t="s">
        <v>87</v>
      </c>
      <c r="C4193" s="2" t="s">
        <v>16661</v>
      </c>
      <c r="D4193" s="2" t="s">
        <v>145</v>
      </c>
      <c r="E4193" s="2" t="s">
        <v>16662</v>
      </c>
      <c r="F4193" s="67">
        <v>43747</v>
      </c>
      <c r="G4193" s="3">
        <f t="shared" si="643"/>
        <v>10</v>
      </c>
      <c r="H4193" s="3">
        <f t="shared" si="645"/>
        <v>2019</v>
      </c>
      <c r="I4193" s="92">
        <v>0.71180555555555503</v>
      </c>
      <c r="J4193" s="20">
        <f t="shared" si="646"/>
        <v>17</v>
      </c>
      <c r="K4193" s="5" t="str">
        <f t="shared" si="644"/>
        <v>ja</v>
      </c>
      <c r="L4193" s="5" t="s">
        <v>91</v>
      </c>
      <c r="M4193" s="6" t="s">
        <v>74</v>
      </c>
      <c r="N4193" s="5">
        <v>80</v>
      </c>
      <c r="O4193" s="2" t="s">
        <v>126</v>
      </c>
      <c r="P4193" s="127" t="s">
        <v>16663</v>
      </c>
      <c r="R4193" s="6" t="s">
        <v>335</v>
      </c>
      <c r="T4193" s="6" t="s">
        <v>202</v>
      </c>
      <c r="U4193" s="2" t="s">
        <v>74</v>
      </c>
      <c r="V4193" s="2" t="s">
        <v>80</v>
      </c>
      <c r="X4193" s="2">
        <v>926</v>
      </c>
      <c r="Y4193" s="2" t="s">
        <v>81</v>
      </c>
      <c r="Z4193" s="2" t="s">
        <v>84</v>
      </c>
      <c r="AA4193" s="2">
        <v>926</v>
      </c>
      <c r="AB4193" s="2" t="s">
        <v>81</v>
      </c>
      <c r="AC4193" s="2" t="s">
        <v>84</v>
      </c>
      <c r="AD4193" s="2">
        <v>926</v>
      </c>
      <c r="AE4193" s="2" t="s">
        <v>81</v>
      </c>
      <c r="AF4193" s="2" t="s">
        <v>84</v>
      </c>
      <c r="AJ4193" s="2">
        <v>1030</v>
      </c>
      <c r="AK4193" s="2" t="s">
        <v>81</v>
      </c>
      <c r="AL4193" s="2" t="s">
        <v>168</v>
      </c>
      <c r="AM4193" s="2">
        <v>1030</v>
      </c>
      <c r="AN4193" s="2" t="s">
        <v>81</v>
      </c>
      <c r="AO4193" s="2" t="s">
        <v>168</v>
      </c>
      <c r="AP4193" s="2">
        <v>1030</v>
      </c>
      <c r="AQ4193" s="2" t="s">
        <v>83</v>
      </c>
      <c r="AR4193" s="2" t="s">
        <v>168</v>
      </c>
      <c r="AV4193" s="2">
        <v>1210</v>
      </c>
      <c r="AW4193" s="2" t="s">
        <v>83</v>
      </c>
      <c r="AX4193" s="2" t="s">
        <v>168</v>
      </c>
      <c r="AY4193" s="2">
        <v>1210</v>
      </c>
      <c r="AZ4193" s="2" t="s">
        <v>81</v>
      </c>
      <c r="BA4193" s="2" t="s">
        <v>168</v>
      </c>
      <c r="BB4193" s="2">
        <v>1210</v>
      </c>
      <c r="BC4193" s="2" t="s">
        <v>83</v>
      </c>
      <c r="BD4193" s="2" t="s">
        <v>168</v>
      </c>
      <c r="BE4193" s="23" t="str">
        <f t="shared" si="649"/>
        <v>EMF nein</v>
      </c>
      <c r="BF4193" s="23" t="str">
        <f t="shared" si="647"/>
        <v/>
      </c>
      <c r="BG4193" s="23" t="str">
        <f t="shared" si="648"/>
        <v/>
      </c>
      <c r="BH4193" s="23">
        <f t="shared" si="650"/>
        <v>0</v>
      </c>
      <c r="BO4193" s="2" t="s">
        <v>16664</v>
      </c>
      <c r="BP4193" s="3">
        <v>1</v>
      </c>
      <c r="BQ4193" s="2" t="s">
        <v>16665</v>
      </c>
    </row>
    <row r="4194" spans="1:71" ht="16.149999999999999" customHeight="1" x14ac:dyDescent="0.25">
      <c r="A4194" s="93">
        <v>4195</v>
      </c>
      <c r="B4194" s="2" t="s">
        <v>211</v>
      </c>
      <c r="C4194" s="2" t="s">
        <v>6420</v>
      </c>
      <c r="D4194" s="2" t="s">
        <v>1097</v>
      </c>
      <c r="E4194" s="2" t="s">
        <v>247</v>
      </c>
      <c r="F4194" s="185">
        <v>43747</v>
      </c>
      <c r="G4194" s="3">
        <f t="shared" si="643"/>
        <v>10</v>
      </c>
      <c r="H4194" s="3">
        <f t="shared" si="645"/>
        <v>2019</v>
      </c>
      <c r="I4194" s="92">
        <v>0.8125</v>
      </c>
      <c r="J4194" s="20">
        <f t="shared" si="646"/>
        <v>19</v>
      </c>
      <c r="K4194" s="5" t="str">
        <f t="shared" si="644"/>
        <v>ja</v>
      </c>
      <c r="L4194" s="5" t="s">
        <v>91</v>
      </c>
      <c r="M4194" s="6" t="s">
        <v>74</v>
      </c>
      <c r="N4194" s="5">
        <v>46</v>
      </c>
      <c r="O4194" s="2" t="s">
        <v>75</v>
      </c>
      <c r="P4194" s="127" t="s">
        <v>16666</v>
      </c>
      <c r="U4194" s="2" t="s">
        <v>208</v>
      </c>
      <c r="V4194" s="2" t="s">
        <v>80</v>
      </c>
      <c r="X4194" s="2">
        <v>480</v>
      </c>
      <c r="Y4194" s="2" t="s">
        <v>83</v>
      </c>
      <c r="Z4194" s="2" t="s">
        <v>168</v>
      </c>
      <c r="AA4194" s="2">
        <v>480</v>
      </c>
      <c r="AB4194" s="2" t="s">
        <v>81</v>
      </c>
      <c r="AC4194" s="2" t="s">
        <v>168</v>
      </c>
      <c r="AD4194" s="2">
        <v>480</v>
      </c>
      <c r="AE4194" s="2" t="s">
        <v>83</v>
      </c>
      <c r="AF4194" s="2" t="s">
        <v>168</v>
      </c>
      <c r="AG4194" s="2">
        <v>480</v>
      </c>
      <c r="AH4194" s="2" t="s">
        <v>81</v>
      </c>
      <c r="AI4194" s="2" t="s">
        <v>168</v>
      </c>
      <c r="AJ4194" s="2">
        <v>480</v>
      </c>
      <c r="AK4194" s="2" t="s">
        <v>83</v>
      </c>
      <c r="AL4194" s="2" t="s">
        <v>168</v>
      </c>
      <c r="AM4194" s="2">
        <v>480</v>
      </c>
      <c r="AN4194" s="2" t="s">
        <v>81</v>
      </c>
      <c r="AO4194" s="2" t="s">
        <v>168</v>
      </c>
      <c r="AP4194" s="2">
        <v>480</v>
      </c>
      <c r="AQ4194" s="2" t="s">
        <v>83</v>
      </c>
      <c r="AR4194" s="2" t="s">
        <v>168</v>
      </c>
      <c r="AS4194" s="2">
        <v>480</v>
      </c>
      <c r="AT4194" s="2" t="s">
        <v>81</v>
      </c>
      <c r="AU4194" s="2" t="s">
        <v>168</v>
      </c>
      <c r="AV4194" s="2">
        <v>480</v>
      </c>
      <c r="AW4194" s="2" t="s">
        <v>83</v>
      </c>
      <c r="AX4194" s="2" t="s">
        <v>168</v>
      </c>
      <c r="AY4194" s="2">
        <v>480</v>
      </c>
      <c r="AZ4194" s="2" t="s">
        <v>81</v>
      </c>
      <c r="BA4194" s="2" t="s">
        <v>168</v>
      </c>
      <c r="BB4194" s="2">
        <v>480</v>
      </c>
      <c r="BC4194" s="2" t="s">
        <v>83</v>
      </c>
      <c r="BD4194" s="2" t="s">
        <v>168</v>
      </c>
      <c r="BE4194" s="23" t="str">
        <f t="shared" si="649"/>
        <v>EMF nein</v>
      </c>
      <c r="BF4194" s="23" t="str">
        <f t="shared" si="647"/>
        <v/>
      </c>
      <c r="BG4194" s="23" t="str">
        <f t="shared" si="648"/>
        <v/>
      </c>
      <c r="BH4194" s="23">
        <f t="shared" si="650"/>
        <v>0</v>
      </c>
      <c r="BO4194" s="1" t="s">
        <v>16667</v>
      </c>
      <c r="BP4194" s="3">
        <v>1</v>
      </c>
      <c r="BQ4194" s="2" t="s">
        <v>16668</v>
      </c>
    </row>
    <row r="4195" spans="1:71" ht="16.149999999999999" customHeight="1" x14ac:dyDescent="0.25">
      <c r="A4195" s="1">
        <v>4196</v>
      </c>
      <c r="B4195" s="2" t="s">
        <v>87</v>
      </c>
      <c r="C4195" s="2" t="s">
        <v>5333</v>
      </c>
      <c r="D4195" s="2" t="s">
        <v>651</v>
      </c>
      <c r="E4195" s="2" t="s">
        <v>16669</v>
      </c>
      <c r="F4195" s="67">
        <v>43748</v>
      </c>
      <c r="G4195" s="3">
        <f t="shared" si="643"/>
        <v>10</v>
      </c>
      <c r="H4195" s="3">
        <f t="shared" si="645"/>
        <v>2019</v>
      </c>
      <c r="I4195" s="92">
        <v>0.65625</v>
      </c>
      <c r="J4195" s="20">
        <f t="shared" si="646"/>
        <v>15</v>
      </c>
      <c r="K4195" s="5" t="str">
        <f t="shared" si="644"/>
        <v>ja</v>
      </c>
      <c r="L4195" s="5" t="s">
        <v>91</v>
      </c>
      <c r="M4195" s="6" t="s">
        <v>74</v>
      </c>
      <c r="N4195" s="5">
        <v>72</v>
      </c>
      <c r="O4195" s="5" t="s">
        <v>126</v>
      </c>
      <c r="P4195" s="127" t="s">
        <v>16670</v>
      </c>
      <c r="R4195" s="6" t="s">
        <v>77</v>
      </c>
      <c r="T4195" s="6" t="s">
        <v>202</v>
      </c>
      <c r="U4195" s="2" t="s">
        <v>109</v>
      </c>
      <c r="V4195" s="5" t="s">
        <v>109</v>
      </c>
      <c r="X4195" s="2">
        <v>2270</v>
      </c>
      <c r="Y4195" s="2" t="s">
        <v>83</v>
      </c>
      <c r="Z4195" s="2" t="s">
        <v>168</v>
      </c>
      <c r="AA4195" s="2">
        <v>2270</v>
      </c>
      <c r="AB4195" s="2" t="s">
        <v>81</v>
      </c>
      <c r="AC4195" s="2" t="s">
        <v>168</v>
      </c>
      <c r="AD4195" s="2">
        <v>2270</v>
      </c>
      <c r="AE4195" s="2" t="s">
        <v>83</v>
      </c>
      <c r="AF4195" s="2" t="s">
        <v>168</v>
      </c>
      <c r="AJ4195" s="2">
        <v>2270</v>
      </c>
      <c r="AK4195" s="2" t="s">
        <v>83</v>
      </c>
      <c r="AL4195" s="2" t="s">
        <v>168</v>
      </c>
      <c r="AM4195" s="2">
        <v>2270</v>
      </c>
      <c r="AN4195" s="2" t="s">
        <v>81</v>
      </c>
      <c r="AO4195" s="2" t="s">
        <v>168</v>
      </c>
      <c r="AP4195" s="2">
        <v>2270</v>
      </c>
      <c r="AQ4195" s="2" t="s">
        <v>83</v>
      </c>
      <c r="AR4195" s="2" t="s">
        <v>168</v>
      </c>
      <c r="AV4195" s="2">
        <v>2270</v>
      </c>
      <c r="AW4195" s="2" t="s">
        <v>81</v>
      </c>
      <c r="AX4195" s="2" t="s">
        <v>168</v>
      </c>
      <c r="AY4195" s="2">
        <v>2270</v>
      </c>
      <c r="AZ4195" s="2" t="s">
        <v>81</v>
      </c>
      <c r="BA4195" s="2" t="s">
        <v>168</v>
      </c>
      <c r="BB4195" s="2">
        <v>2270</v>
      </c>
      <c r="BC4195" s="2" t="s">
        <v>81</v>
      </c>
      <c r="BD4195" s="2" t="s">
        <v>168</v>
      </c>
      <c r="BE4195" s="23" t="str">
        <f t="shared" si="649"/>
        <v>EMF ja</v>
      </c>
      <c r="BF4195" s="23" t="str">
        <f t="shared" si="647"/>
        <v/>
      </c>
      <c r="BG4195" s="23" t="str">
        <f t="shared" si="648"/>
        <v/>
      </c>
      <c r="BH4195" s="23">
        <f t="shared" si="650"/>
        <v>1</v>
      </c>
      <c r="BI4195" s="2" t="s">
        <v>109</v>
      </c>
      <c r="BJ4195" s="2" t="s">
        <v>109</v>
      </c>
      <c r="BO4195" s="2" t="s">
        <v>16671</v>
      </c>
      <c r="BP4195" s="3">
        <v>1</v>
      </c>
      <c r="BQ4195" s="2" t="s">
        <v>16672</v>
      </c>
    </row>
    <row r="4196" spans="1:71" ht="16.149999999999999" customHeight="1" x14ac:dyDescent="0.25">
      <c r="A4196" s="1">
        <v>4197</v>
      </c>
      <c r="B4196" s="2" t="s">
        <v>87</v>
      </c>
      <c r="C4196" s="2" t="s">
        <v>11263</v>
      </c>
      <c r="D4196" s="2" t="s">
        <v>1097</v>
      </c>
      <c r="E4196" s="2" t="s">
        <v>11678</v>
      </c>
      <c r="F4196" s="67">
        <v>43738</v>
      </c>
      <c r="G4196" s="3">
        <f t="shared" si="643"/>
        <v>9</v>
      </c>
      <c r="H4196" s="3">
        <f t="shared" si="645"/>
        <v>2019</v>
      </c>
      <c r="I4196" s="92">
        <v>0.78125</v>
      </c>
      <c r="J4196" s="20">
        <f t="shared" si="646"/>
        <v>18</v>
      </c>
      <c r="K4196" s="5" t="str">
        <f t="shared" si="644"/>
        <v>ja</v>
      </c>
      <c r="L4196" s="5" t="s">
        <v>91</v>
      </c>
      <c r="M4196" s="6" t="s">
        <v>74</v>
      </c>
      <c r="N4196" s="5">
        <v>72</v>
      </c>
      <c r="O4196" s="2" t="s">
        <v>126</v>
      </c>
      <c r="P4196" s="127" t="s">
        <v>16673</v>
      </c>
      <c r="R4196" s="6" t="s">
        <v>77</v>
      </c>
      <c r="X4196" s="2">
        <v>803</v>
      </c>
      <c r="Y4196" s="2" t="s">
        <v>81</v>
      </c>
      <c r="Z4196" s="2" t="s">
        <v>82</v>
      </c>
      <c r="AA4196" s="2">
        <v>803</v>
      </c>
      <c r="AB4196" s="2" t="s">
        <v>81</v>
      </c>
      <c r="AC4196" s="2" t="s">
        <v>82</v>
      </c>
      <c r="AD4196" s="2">
        <v>803</v>
      </c>
      <c r="AE4196" s="2" t="s">
        <v>81</v>
      </c>
      <c r="AF4196" s="2" t="s">
        <v>82</v>
      </c>
      <c r="BE4196" s="23" t="str">
        <f t="shared" si="649"/>
        <v>EMF ja</v>
      </c>
      <c r="BF4196" s="23">
        <f t="shared" si="647"/>
        <v>20</v>
      </c>
      <c r="BG4196" s="23" t="str">
        <f t="shared" si="648"/>
        <v>&lt;100m</v>
      </c>
      <c r="BH4196" s="23">
        <f t="shared" si="650"/>
        <v>2</v>
      </c>
      <c r="BI4196" s="2" t="s">
        <v>110</v>
      </c>
      <c r="BJ4196" s="2">
        <v>20</v>
      </c>
      <c r="BM4196" s="2" t="s">
        <v>162</v>
      </c>
      <c r="BN4196" s="2">
        <v>20</v>
      </c>
      <c r="BO4196" s="2" t="s">
        <v>16674</v>
      </c>
      <c r="BP4196" s="3">
        <v>1</v>
      </c>
      <c r="BQ4196" s="2" t="s">
        <v>16675</v>
      </c>
    </row>
    <row r="4197" spans="1:71" ht="16.149999999999999" customHeight="1" x14ac:dyDescent="0.25">
      <c r="A4197" s="93">
        <v>4198</v>
      </c>
      <c r="B4197" s="2" t="s">
        <v>211</v>
      </c>
      <c r="C4197" s="2" t="s">
        <v>119</v>
      </c>
      <c r="D4197" s="2" t="s">
        <v>89</v>
      </c>
      <c r="E4197" s="2" t="s">
        <v>2703</v>
      </c>
      <c r="F4197" s="67">
        <v>43747</v>
      </c>
      <c r="G4197" s="3">
        <f t="shared" si="643"/>
        <v>10</v>
      </c>
      <c r="H4197" s="3">
        <f t="shared" si="645"/>
        <v>2019</v>
      </c>
      <c r="I4197" s="92">
        <v>0.66666666666666696</v>
      </c>
      <c r="J4197" s="20">
        <f t="shared" si="646"/>
        <v>16</v>
      </c>
      <c r="K4197" s="5" t="str">
        <f t="shared" si="644"/>
        <v>ja</v>
      </c>
      <c r="L4197" s="5" t="s">
        <v>91</v>
      </c>
      <c r="M4197" s="6" t="s">
        <v>74</v>
      </c>
      <c r="N4197" s="5">
        <v>20</v>
      </c>
      <c r="O4197" s="2" t="s">
        <v>126</v>
      </c>
      <c r="P4197" s="127" t="s">
        <v>16676</v>
      </c>
      <c r="R4197" s="6" t="s">
        <v>335</v>
      </c>
      <c r="S4197" s="2" t="s">
        <v>1337</v>
      </c>
      <c r="T4197" s="6" t="s">
        <v>80</v>
      </c>
      <c r="U4197" s="2" t="s">
        <v>74</v>
      </c>
      <c r="V4197" s="5" t="s">
        <v>80</v>
      </c>
      <c r="BE4197" s="23" t="str">
        <f t="shared" si="649"/>
        <v>EMF ja</v>
      </c>
      <c r="BF4197" s="23">
        <f t="shared" si="647"/>
        <v>3500</v>
      </c>
      <c r="BG4197" s="23" t="str">
        <f t="shared" si="648"/>
        <v>500+m</v>
      </c>
      <c r="BH4197" s="23">
        <f t="shared" si="650"/>
        <v>1</v>
      </c>
      <c r="BI4197" s="2" t="s">
        <v>162</v>
      </c>
      <c r="BJ4197" s="2">
        <v>3500</v>
      </c>
      <c r="BO4197" s="2" t="s">
        <v>16677</v>
      </c>
      <c r="BP4197" s="3">
        <v>1</v>
      </c>
      <c r="BQ4197" s="2" t="s">
        <v>16678</v>
      </c>
    </row>
    <row r="4198" spans="1:71" ht="16.149999999999999" customHeight="1" x14ac:dyDescent="0.25">
      <c r="A4198" s="1">
        <v>4199</v>
      </c>
      <c r="B4198" s="2" t="s">
        <v>87</v>
      </c>
      <c r="C4198" s="2" t="s">
        <v>2057</v>
      </c>
      <c r="D4198" s="2" t="s">
        <v>137</v>
      </c>
      <c r="E4198" s="2" t="s">
        <v>15783</v>
      </c>
      <c r="F4198" s="67">
        <v>43749</v>
      </c>
      <c r="G4198" s="3">
        <f t="shared" si="643"/>
        <v>10</v>
      </c>
      <c r="H4198" s="3">
        <f t="shared" si="645"/>
        <v>2019</v>
      </c>
      <c r="I4198" s="92">
        <v>0.50347222222222199</v>
      </c>
      <c r="J4198" s="20">
        <f t="shared" si="646"/>
        <v>12</v>
      </c>
      <c r="K4198" s="5" t="str">
        <f t="shared" si="644"/>
        <v>ja</v>
      </c>
      <c r="L4198" s="5" t="s">
        <v>91</v>
      </c>
      <c r="M4198" s="6" t="s">
        <v>74</v>
      </c>
      <c r="N4198" s="5">
        <v>73</v>
      </c>
      <c r="O4198" s="2" t="s">
        <v>5139</v>
      </c>
      <c r="P4198" s="127" t="s">
        <v>16679</v>
      </c>
      <c r="R4198" s="6" t="s">
        <v>77</v>
      </c>
      <c r="T4198" s="6" t="s">
        <v>80</v>
      </c>
      <c r="U4198" s="2" t="s">
        <v>354</v>
      </c>
      <c r="X4198" s="2">
        <v>30</v>
      </c>
      <c r="Y4198" s="2" t="s">
        <v>94</v>
      </c>
      <c r="Z4198" s="2" t="s">
        <v>82</v>
      </c>
      <c r="AA4198" s="2">
        <v>1300</v>
      </c>
      <c r="AB4198" s="2" t="s">
        <v>81</v>
      </c>
      <c r="AC4198" s="2" t="s">
        <v>84</v>
      </c>
      <c r="AD4198" s="2">
        <v>1300</v>
      </c>
      <c r="AE4198" s="2" t="s">
        <v>83</v>
      </c>
      <c r="AF4198" s="2" t="s">
        <v>84</v>
      </c>
      <c r="AG4198" s="93"/>
      <c r="AH4198" s="93"/>
      <c r="AI4198" s="93"/>
      <c r="AJ4198" s="2">
        <v>790</v>
      </c>
      <c r="AK4198" s="2" t="s">
        <v>81</v>
      </c>
      <c r="AL4198" s="2" t="s">
        <v>84</v>
      </c>
      <c r="AM4198" s="2">
        <v>790</v>
      </c>
      <c r="AN4198" s="2" t="s">
        <v>94</v>
      </c>
      <c r="AO4198" s="2" t="s">
        <v>84</v>
      </c>
      <c r="AP4198" s="2">
        <v>790</v>
      </c>
      <c r="AQ4198" s="2" t="s">
        <v>83</v>
      </c>
      <c r="AR4198" s="2" t="s">
        <v>84</v>
      </c>
      <c r="AS4198" s="2">
        <v>790</v>
      </c>
      <c r="AT4198" s="2" t="s">
        <v>81</v>
      </c>
      <c r="AU4198" s="2" t="s">
        <v>84</v>
      </c>
      <c r="AV4198" s="2">
        <v>1300</v>
      </c>
      <c r="AW4198" s="2" t="s">
        <v>83</v>
      </c>
      <c r="AX4198" s="2" t="s">
        <v>84</v>
      </c>
      <c r="AY4198" s="2">
        <v>1300</v>
      </c>
      <c r="AZ4198" s="2" t="s">
        <v>81</v>
      </c>
      <c r="BA4198" s="2" t="s">
        <v>84</v>
      </c>
      <c r="BB4198" s="2">
        <v>1300</v>
      </c>
      <c r="BC4198" s="2" t="s">
        <v>83</v>
      </c>
      <c r="BD4198" s="2" t="s">
        <v>84</v>
      </c>
      <c r="BE4198" s="23" t="str">
        <f t="shared" si="649"/>
        <v>EMF nein</v>
      </c>
      <c r="BF4198" s="23" t="str">
        <f t="shared" si="647"/>
        <v/>
      </c>
      <c r="BG4198" s="23" t="str">
        <f t="shared" si="648"/>
        <v/>
      </c>
      <c r="BH4198" s="23">
        <f t="shared" si="650"/>
        <v>0</v>
      </c>
      <c r="BO4198" s="2" t="s">
        <v>16680</v>
      </c>
      <c r="BP4198" s="3">
        <v>1</v>
      </c>
      <c r="BQ4198" s="2" t="s">
        <v>16681</v>
      </c>
    </row>
    <row r="4199" spans="1:71" ht="16.149999999999999" customHeight="1" x14ac:dyDescent="0.25">
      <c r="A4199" s="1">
        <v>4200</v>
      </c>
      <c r="B4199" s="2" t="s">
        <v>135</v>
      </c>
      <c r="C4199" s="2" t="s">
        <v>289</v>
      </c>
      <c r="D4199" s="2" t="s">
        <v>290</v>
      </c>
      <c r="E4199" s="2" t="s">
        <v>16682</v>
      </c>
      <c r="F4199" s="67">
        <v>43751</v>
      </c>
      <c r="G4199" s="3">
        <f t="shared" si="643"/>
        <v>10</v>
      </c>
      <c r="H4199" s="3">
        <f t="shared" si="645"/>
        <v>2019</v>
      </c>
      <c r="I4199" s="92">
        <v>0.46527777777777801</v>
      </c>
      <c r="J4199" s="20">
        <f t="shared" si="646"/>
        <v>11</v>
      </c>
      <c r="K4199" s="5" t="str">
        <f t="shared" si="644"/>
        <v>ja</v>
      </c>
      <c r="M4199" s="6" t="s">
        <v>1312</v>
      </c>
      <c r="O4199" s="2" t="s">
        <v>5139</v>
      </c>
      <c r="P4199" s="127" t="s">
        <v>16683</v>
      </c>
      <c r="R4199" s="6" t="s">
        <v>77</v>
      </c>
      <c r="T4199" s="6" t="s">
        <v>80</v>
      </c>
      <c r="U4199" s="2" t="s">
        <v>354</v>
      </c>
      <c r="V4199" s="5" t="s">
        <v>80</v>
      </c>
      <c r="X4199" s="2">
        <v>98</v>
      </c>
      <c r="Y4199" s="2" t="s">
        <v>13844</v>
      </c>
      <c r="Z4199" s="2" t="s">
        <v>84</v>
      </c>
      <c r="AA4199" s="2">
        <v>98</v>
      </c>
      <c r="AB4199" s="2" t="s">
        <v>94</v>
      </c>
      <c r="AC4199" s="2" t="s">
        <v>84</v>
      </c>
      <c r="AD4199" s="2">
        <v>98</v>
      </c>
      <c r="AE4199" s="2" t="s">
        <v>81</v>
      </c>
      <c r="AF4199" s="2" t="s">
        <v>84</v>
      </c>
      <c r="AJ4199" s="2">
        <v>40</v>
      </c>
      <c r="AK4199" s="2" t="s">
        <v>81</v>
      </c>
      <c r="AL4199" s="2" t="s">
        <v>84</v>
      </c>
      <c r="BE4199" s="23" t="str">
        <f t="shared" si="649"/>
        <v>EMF nein</v>
      </c>
      <c r="BF4199" s="23" t="str">
        <f t="shared" si="647"/>
        <v/>
      </c>
      <c r="BG4199" s="23" t="str">
        <f t="shared" si="648"/>
        <v/>
      </c>
      <c r="BH4199" s="23">
        <f t="shared" si="650"/>
        <v>0</v>
      </c>
      <c r="BO4199" s="2" t="s">
        <v>16684</v>
      </c>
      <c r="BP4199" s="3">
        <v>1</v>
      </c>
      <c r="BQ4199" s="2" t="s">
        <v>16685</v>
      </c>
    </row>
    <row r="4200" spans="1:71" ht="16.149999999999999" customHeight="1" x14ac:dyDescent="0.25">
      <c r="A4200" s="93">
        <v>4201</v>
      </c>
      <c r="B4200" s="2" t="s">
        <v>211</v>
      </c>
      <c r="C4200" s="2" t="s">
        <v>3380</v>
      </c>
      <c r="D4200" s="2" t="s">
        <v>1097</v>
      </c>
      <c r="E4200" s="2" t="s">
        <v>16686</v>
      </c>
      <c r="F4200" s="67">
        <v>43751</v>
      </c>
      <c r="G4200" s="3">
        <f t="shared" si="643"/>
        <v>10</v>
      </c>
      <c r="H4200" s="3">
        <f t="shared" si="645"/>
        <v>2019</v>
      </c>
      <c r="I4200" s="92">
        <v>0.45833333333333298</v>
      </c>
      <c r="J4200" s="20">
        <f t="shared" si="646"/>
        <v>11</v>
      </c>
      <c r="K4200" s="5" t="str">
        <f t="shared" si="644"/>
        <v>ja</v>
      </c>
      <c r="L4200" s="5" t="s">
        <v>91</v>
      </c>
      <c r="M4200" s="6" t="s">
        <v>4938</v>
      </c>
      <c r="O4200" s="2" t="s">
        <v>75</v>
      </c>
      <c r="P4200" s="127" t="s">
        <v>16687</v>
      </c>
      <c r="R4200" s="6" t="s">
        <v>77</v>
      </c>
      <c r="T4200" s="6" t="s">
        <v>80</v>
      </c>
      <c r="X4200" s="2">
        <v>231</v>
      </c>
      <c r="Y4200" s="2" t="s">
        <v>94</v>
      </c>
      <c r="Z4200" s="2" t="s">
        <v>84</v>
      </c>
      <c r="AA4200" s="2" t="s">
        <v>109</v>
      </c>
      <c r="AB4200" s="2" t="s">
        <v>109</v>
      </c>
      <c r="AC4200" s="2" t="s">
        <v>109</v>
      </c>
      <c r="AD4200" s="2">
        <v>231</v>
      </c>
      <c r="AE4200" s="2" t="s">
        <v>94</v>
      </c>
      <c r="AF4200" s="2" t="s">
        <v>84</v>
      </c>
      <c r="AJ4200" s="2">
        <v>271</v>
      </c>
      <c r="AK4200" s="2" t="s">
        <v>94</v>
      </c>
      <c r="AL4200" s="2" t="s">
        <v>84</v>
      </c>
      <c r="AM4200" s="2" t="s">
        <v>16688</v>
      </c>
      <c r="AN4200" s="2" t="s">
        <v>81</v>
      </c>
      <c r="AO4200" s="2" t="s">
        <v>84</v>
      </c>
      <c r="AP4200" s="2">
        <v>271</v>
      </c>
      <c r="AQ4200" s="2" t="s">
        <v>94</v>
      </c>
      <c r="AR4200" s="2" t="s">
        <v>84</v>
      </c>
      <c r="BE4200" s="23" t="str">
        <f t="shared" si="649"/>
        <v>EMF nein</v>
      </c>
      <c r="BF4200" s="23" t="str">
        <f t="shared" si="647"/>
        <v/>
      </c>
      <c r="BG4200" s="23" t="str">
        <f t="shared" si="648"/>
        <v/>
      </c>
      <c r="BH4200" s="23">
        <f t="shared" si="650"/>
        <v>0</v>
      </c>
      <c r="BO4200" s="2" t="s">
        <v>16689</v>
      </c>
      <c r="BP4200" s="3">
        <v>1</v>
      </c>
      <c r="BQ4200" s="2" t="s">
        <v>16690</v>
      </c>
    </row>
    <row r="4201" spans="1:71" ht="16.149999999999999" customHeight="1" x14ac:dyDescent="0.25">
      <c r="A4201" s="16">
        <v>4202</v>
      </c>
      <c r="B4201" s="17" t="s">
        <v>211</v>
      </c>
      <c r="C4201" s="17" t="s">
        <v>4820</v>
      </c>
      <c r="D4201" s="2" t="s">
        <v>104</v>
      </c>
      <c r="E4201" s="2" t="s">
        <v>16691</v>
      </c>
      <c r="F4201" s="67">
        <v>43750</v>
      </c>
      <c r="G4201" s="3">
        <f t="shared" si="643"/>
        <v>10</v>
      </c>
      <c r="H4201" s="3">
        <f t="shared" si="645"/>
        <v>2019</v>
      </c>
      <c r="I4201" s="92">
        <v>0.52083333333333304</v>
      </c>
      <c r="J4201" s="20">
        <f t="shared" si="646"/>
        <v>12</v>
      </c>
      <c r="K4201" s="5" t="str">
        <f t="shared" si="644"/>
        <v>ja</v>
      </c>
      <c r="L4201" s="5" t="s">
        <v>91</v>
      </c>
      <c r="M4201" s="6" t="s">
        <v>100</v>
      </c>
      <c r="O4201" s="2" t="s">
        <v>126</v>
      </c>
      <c r="P4201" s="127" t="s">
        <v>16692</v>
      </c>
      <c r="R4201" s="6" t="s">
        <v>77</v>
      </c>
      <c r="U4201" s="2" t="s">
        <v>100</v>
      </c>
      <c r="V4201" s="2" t="s">
        <v>80</v>
      </c>
      <c r="X4201" s="2">
        <v>780</v>
      </c>
      <c r="Y4201" s="2" t="s">
        <v>81</v>
      </c>
      <c r="Z4201" s="2" t="s">
        <v>82</v>
      </c>
      <c r="AA4201" s="2">
        <v>780</v>
      </c>
      <c r="AB4201" s="2" t="s">
        <v>81</v>
      </c>
      <c r="AC4201" s="2" t="s">
        <v>82</v>
      </c>
      <c r="AD4201" s="2">
        <v>780</v>
      </c>
      <c r="AE4201" s="2" t="s">
        <v>81</v>
      </c>
      <c r="AF4201" s="2" t="s">
        <v>82</v>
      </c>
      <c r="AJ4201" s="2">
        <v>780</v>
      </c>
      <c r="AK4201" s="2" t="s">
        <v>81</v>
      </c>
      <c r="AL4201" s="2" t="s">
        <v>82</v>
      </c>
      <c r="AM4201" s="2">
        <v>780</v>
      </c>
      <c r="AN4201" s="2" t="s">
        <v>81</v>
      </c>
      <c r="AO4201" s="2" t="s">
        <v>82</v>
      </c>
      <c r="AP4201" s="2">
        <v>780</v>
      </c>
      <c r="AQ4201" s="2" t="s">
        <v>81</v>
      </c>
      <c r="AR4201" s="2" t="s">
        <v>82</v>
      </c>
      <c r="BE4201" s="23" t="str">
        <f t="shared" si="649"/>
        <v>EMF nein</v>
      </c>
      <c r="BF4201" s="23" t="str">
        <f t="shared" si="647"/>
        <v/>
      </c>
      <c r="BG4201" s="23" t="str">
        <f t="shared" si="648"/>
        <v/>
      </c>
      <c r="BH4201" s="23">
        <f t="shared" si="650"/>
        <v>0</v>
      </c>
      <c r="BO4201" s="2" t="s">
        <v>16693</v>
      </c>
      <c r="BP4201" s="3">
        <v>1</v>
      </c>
      <c r="BQ4201" s="2" t="s">
        <v>16694</v>
      </c>
    </row>
    <row r="4202" spans="1:71" ht="16.149999999999999" customHeight="1" x14ac:dyDescent="0.25">
      <c r="A4202" s="16">
        <v>4203</v>
      </c>
      <c r="B4202" s="17" t="s">
        <v>211</v>
      </c>
      <c r="C4202" s="17" t="s">
        <v>309</v>
      </c>
      <c r="D4202" s="67" t="s">
        <v>104</v>
      </c>
      <c r="E4202" s="2" t="s">
        <v>16695</v>
      </c>
      <c r="F4202" s="67">
        <v>43743</v>
      </c>
      <c r="G4202" s="3">
        <f t="shared" si="643"/>
        <v>10</v>
      </c>
      <c r="H4202" s="3">
        <f t="shared" si="645"/>
        <v>2019</v>
      </c>
      <c r="I4202" s="92">
        <v>0.28125</v>
      </c>
      <c r="J4202" s="20">
        <f t="shared" si="646"/>
        <v>6</v>
      </c>
      <c r="K4202" s="5" t="str">
        <f t="shared" si="644"/>
        <v>ja</v>
      </c>
      <c r="L4202" s="5" t="s">
        <v>91</v>
      </c>
      <c r="M4202" s="6" t="s">
        <v>74</v>
      </c>
      <c r="O4202" s="2" t="s">
        <v>126</v>
      </c>
      <c r="P4202" s="127" t="s">
        <v>16696</v>
      </c>
      <c r="R4202" s="6" t="s">
        <v>335</v>
      </c>
      <c r="U4202" s="2" t="s">
        <v>4938</v>
      </c>
      <c r="V4202" s="2" t="s">
        <v>80</v>
      </c>
      <c r="X4202" s="2">
        <v>903</v>
      </c>
      <c r="Y4202" s="2" t="s">
        <v>81</v>
      </c>
      <c r="Z4202" s="2" t="s">
        <v>84</v>
      </c>
      <c r="AB4202" s="2" t="s">
        <v>109</v>
      </c>
      <c r="AD4202" s="2">
        <v>903</v>
      </c>
      <c r="AE4202" s="2" t="s">
        <v>81</v>
      </c>
      <c r="AF4202" s="2" t="s">
        <v>84</v>
      </c>
      <c r="AJ4202" s="2">
        <v>975</v>
      </c>
      <c r="AK4202" s="2" t="s">
        <v>81</v>
      </c>
      <c r="AL4202" s="2" t="s">
        <v>84</v>
      </c>
      <c r="AM4202" s="2">
        <v>975</v>
      </c>
      <c r="AN4202" s="2" t="s">
        <v>81</v>
      </c>
      <c r="AO4202" s="2" t="s">
        <v>84</v>
      </c>
      <c r="AP4202" s="2">
        <v>975</v>
      </c>
      <c r="AQ4202" s="2" t="s">
        <v>81</v>
      </c>
      <c r="AR4202" s="2" t="s">
        <v>84</v>
      </c>
      <c r="AV4202" s="2">
        <v>1290</v>
      </c>
      <c r="AW4202" s="2" t="s">
        <v>81</v>
      </c>
      <c r="AX4202" s="2" t="s">
        <v>84</v>
      </c>
      <c r="AY4202" s="2">
        <v>1290</v>
      </c>
      <c r="AZ4202" s="2" t="s">
        <v>81</v>
      </c>
      <c r="BA4202" s="2" t="s">
        <v>84</v>
      </c>
      <c r="BB4202" s="2">
        <v>1290</v>
      </c>
      <c r="BC4202" s="2" t="s">
        <v>83</v>
      </c>
      <c r="BD4202" s="2" t="s">
        <v>84</v>
      </c>
      <c r="BE4202" s="23" t="str">
        <f t="shared" si="649"/>
        <v>EMF nein</v>
      </c>
      <c r="BF4202" s="23" t="str">
        <f t="shared" si="647"/>
        <v/>
      </c>
      <c r="BG4202" s="23" t="str">
        <f t="shared" si="648"/>
        <v/>
      </c>
      <c r="BH4202" s="23">
        <f t="shared" si="650"/>
        <v>0</v>
      </c>
      <c r="BO4202" s="2" t="s">
        <v>16697</v>
      </c>
      <c r="BP4202" s="3">
        <v>1</v>
      </c>
      <c r="BQ4202" s="2" t="s">
        <v>16698</v>
      </c>
    </row>
    <row r="4203" spans="1:71" ht="16.149999999999999" customHeight="1" x14ac:dyDescent="0.25">
      <c r="A4203" s="16">
        <v>4204</v>
      </c>
      <c r="B4203" s="17" t="s">
        <v>211</v>
      </c>
      <c r="C4203" s="17" t="s">
        <v>4820</v>
      </c>
      <c r="D4203" s="2" t="s">
        <v>104</v>
      </c>
      <c r="E4203" s="2" t="s">
        <v>16699</v>
      </c>
      <c r="F4203" s="67">
        <v>43751</v>
      </c>
      <c r="G4203" s="3">
        <f t="shared" si="643"/>
        <v>10</v>
      </c>
      <c r="H4203" s="3">
        <f t="shared" si="645"/>
        <v>2019</v>
      </c>
      <c r="I4203" s="92">
        <v>0.72916666666666696</v>
      </c>
      <c r="J4203" s="20">
        <f t="shared" si="646"/>
        <v>17</v>
      </c>
      <c r="K4203" s="5" t="str">
        <f t="shared" si="644"/>
        <v>ja</v>
      </c>
      <c r="L4203" s="5" t="s">
        <v>91</v>
      </c>
      <c r="M4203" s="6" t="s">
        <v>100</v>
      </c>
      <c r="O4203" s="6" t="s">
        <v>101</v>
      </c>
      <c r="P4203" s="127" t="s">
        <v>22333</v>
      </c>
      <c r="R4203" s="6" t="s">
        <v>77</v>
      </c>
      <c r="T4203" s="6" t="s">
        <v>80</v>
      </c>
      <c r="U4203" s="2" t="s">
        <v>74</v>
      </c>
      <c r="X4203" s="2">
        <v>369</v>
      </c>
      <c r="Y4203" s="2" t="s">
        <v>81</v>
      </c>
      <c r="Z4203" s="2" t="s">
        <v>82</v>
      </c>
      <c r="AA4203" s="2">
        <v>369</v>
      </c>
      <c r="AB4203" s="2" t="s">
        <v>81</v>
      </c>
      <c r="AC4203" s="2" t="s">
        <v>82</v>
      </c>
      <c r="AJ4203" s="2">
        <v>369</v>
      </c>
      <c r="AK4203" s="2" t="s">
        <v>81</v>
      </c>
      <c r="AL4203" s="2" t="s">
        <v>82</v>
      </c>
      <c r="AM4203" s="2">
        <v>369</v>
      </c>
      <c r="AN4203" s="2" t="s">
        <v>81</v>
      </c>
      <c r="AO4203" s="2" t="s">
        <v>82</v>
      </c>
      <c r="AV4203" s="392">
        <v>369</v>
      </c>
      <c r="AW4203" s="392" t="s">
        <v>81</v>
      </c>
      <c r="AX4203" s="392" t="s">
        <v>82</v>
      </c>
      <c r="AY4203" s="392">
        <v>369</v>
      </c>
      <c r="AZ4203" s="392" t="s">
        <v>81</v>
      </c>
      <c r="BA4203" s="392" t="s">
        <v>82</v>
      </c>
      <c r="BE4203" s="23" t="str">
        <f t="shared" si="649"/>
        <v>EMF nein</v>
      </c>
      <c r="BF4203" s="23" t="str">
        <f t="shared" si="647"/>
        <v/>
      </c>
      <c r="BG4203" s="23" t="str">
        <f t="shared" si="648"/>
        <v/>
      </c>
      <c r="BH4203" s="23">
        <f t="shared" si="650"/>
        <v>0</v>
      </c>
      <c r="BP4203" s="3">
        <v>1</v>
      </c>
      <c r="BQ4203" s="2" t="s">
        <v>16700</v>
      </c>
    </row>
    <row r="4204" spans="1:71" ht="16.149999999999999" customHeight="1" x14ac:dyDescent="0.25">
      <c r="A4204" s="93">
        <v>4205</v>
      </c>
      <c r="B4204" s="17" t="s">
        <v>211</v>
      </c>
      <c r="C4204" s="17" t="s">
        <v>9629</v>
      </c>
      <c r="D4204" s="2" t="s">
        <v>104</v>
      </c>
      <c r="E4204" s="17" t="s">
        <v>16701</v>
      </c>
      <c r="F4204" s="67">
        <v>43751</v>
      </c>
      <c r="G4204" s="3">
        <f t="shared" si="643"/>
        <v>10</v>
      </c>
      <c r="H4204" s="3">
        <f t="shared" si="645"/>
        <v>2019</v>
      </c>
      <c r="I4204" s="92">
        <v>0.48958333333333298</v>
      </c>
      <c r="J4204" s="20">
        <f t="shared" si="646"/>
        <v>11</v>
      </c>
      <c r="K4204" s="5" t="str">
        <f t="shared" si="644"/>
        <v>ja</v>
      </c>
      <c r="L4204" s="5" t="s">
        <v>91</v>
      </c>
      <c r="M4204" s="6" t="s">
        <v>100</v>
      </c>
      <c r="O4204" s="2" t="s">
        <v>126</v>
      </c>
      <c r="P4204" s="127" t="s">
        <v>16702</v>
      </c>
      <c r="R4204" s="6" t="s">
        <v>77</v>
      </c>
      <c r="T4204" s="6" t="s">
        <v>80</v>
      </c>
      <c r="U4204" s="2" t="s">
        <v>109</v>
      </c>
      <c r="V4204" s="5" t="s">
        <v>109</v>
      </c>
      <c r="X4204" s="2">
        <v>608</v>
      </c>
      <c r="Y4204" s="2" t="s">
        <v>81</v>
      </c>
      <c r="Z4204" s="2" t="s">
        <v>168</v>
      </c>
      <c r="AA4204" s="2">
        <v>608</v>
      </c>
      <c r="AB4204" s="2" t="s">
        <v>81</v>
      </c>
      <c r="AC4204" s="2" t="s">
        <v>168</v>
      </c>
      <c r="AD4204" s="2">
        <v>608</v>
      </c>
      <c r="AE4204" s="2" t="s">
        <v>81</v>
      </c>
      <c r="AF4204" s="2" t="s">
        <v>168</v>
      </c>
      <c r="AJ4204" s="2">
        <v>608</v>
      </c>
      <c r="AK4204" s="2" t="s">
        <v>81</v>
      </c>
      <c r="AL4204" s="2" t="s">
        <v>168</v>
      </c>
      <c r="AM4204" s="2">
        <v>608</v>
      </c>
      <c r="AN4204" s="2" t="s">
        <v>81</v>
      </c>
      <c r="AO4204" s="2" t="s">
        <v>168</v>
      </c>
      <c r="AP4204" s="2">
        <v>608</v>
      </c>
      <c r="AQ4204" s="2" t="s">
        <v>81</v>
      </c>
      <c r="AR4204" s="2" t="s">
        <v>168</v>
      </c>
      <c r="AV4204" s="2">
        <v>608</v>
      </c>
      <c r="AW4204" s="2" t="s">
        <v>81</v>
      </c>
      <c r="AX4204" s="2" t="s">
        <v>168</v>
      </c>
      <c r="AY4204" s="2">
        <v>608</v>
      </c>
      <c r="AZ4204" s="2" t="s">
        <v>81</v>
      </c>
      <c r="BA4204" s="2" t="s">
        <v>168</v>
      </c>
      <c r="BB4204" s="2">
        <v>608</v>
      </c>
      <c r="BC4204" s="2" t="s">
        <v>81</v>
      </c>
      <c r="BD4204" s="2" t="s">
        <v>168</v>
      </c>
      <c r="BE4204" s="23" t="str">
        <f t="shared" si="649"/>
        <v>EMF nein</v>
      </c>
      <c r="BF4204" s="23" t="str">
        <f t="shared" si="647"/>
        <v/>
      </c>
      <c r="BG4204" s="23" t="str">
        <f t="shared" si="648"/>
        <v/>
      </c>
      <c r="BH4204" s="23">
        <f t="shared" si="650"/>
        <v>0</v>
      </c>
      <c r="BO4204" s="2" t="s">
        <v>16703</v>
      </c>
      <c r="BP4204" s="3">
        <v>1</v>
      </c>
      <c r="BQ4204" s="2" t="s">
        <v>16704</v>
      </c>
    </row>
    <row r="4205" spans="1:71" ht="16.149999999999999" customHeight="1" x14ac:dyDescent="0.25">
      <c r="A4205" s="93">
        <v>4206</v>
      </c>
      <c r="B4205" s="17" t="s">
        <v>211</v>
      </c>
      <c r="C4205" s="17" t="s">
        <v>540</v>
      </c>
      <c r="D4205" s="2" t="s">
        <v>124</v>
      </c>
      <c r="E4205" s="2" t="s">
        <v>2467</v>
      </c>
      <c r="F4205" s="67">
        <v>43755</v>
      </c>
      <c r="G4205" s="3">
        <f t="shared" si="643"/>
        <v>10</v>
      </c>
      <c r="H4205" s="3">
        <f t="shared" si="645"/>
        <v>2019</v>
      </c>
      <c r="I4205" s="92">
        <v>0.67013888888888895</v>
      </c>
      <c r="J4205" s="20">
        <f t="shared" si="646"/>
        <v>16</v>
      </c>
      <c r="K4205" s="5" t="str">
        <f t="shared" si="644"/>
        <v>ja</v>
      </c>
      <c r="L4205" s="5" t="s">
        <v>73</v>
      </c>
      <c r="M4205" s="6" t="s">
        <v>74</v>
      </c>
      <c r="N4205" s="5">
        <v>27</v>
      </c>
      <c r="O4205" s="5" t="s">
        <v>75</v>
      </c>
      <c r="P4205" s="127" t="s">
        <v>3460</v>
      </c>
      <c r="R4205" s="6" t="s">
        <v>77</v>
      </c>
      <c r="S4205" s="127" t="s">
        <v>109</v>
      </c>
      <c r="T4205" s="6" t="s">
        <v>109</v>
      </c>
      <c r="U4205" s="2" t="s">
        <v>100</v>
      </c>
      <c r="V4205" s="5" t="s">
        <v>80</v>
      </c>
      <c r="W4205" s="2" t="s">
        <v>16705</v>
      </c>
      <c r="X4205" s="2">
        <v>623</v>
      </c>
      <c r="Y4205" s="2" t="s">
        <v>81</v>
      </c>
      <c r="Z4205" s="2" t="s">
        <v>82</v>
      </c>
      <c r="AA4205" s="2">
        <v>623</v>
      </c>
      <c r="AB4205" s="2" t="s">
        <v>81</v>
      </c>
      <c r="AC4205" s="2" t="s">
        <v>82</v>
      </c>
      <c r="AD4205" s="2">
        <v>623</v>
      </c>
      <c r="AE4205" s="2" t="s">
        <v>81</v>
      </c>
      <c r="AF4205" s="2" t="s">
        <v>82</v>
      </c>
      <c r="AJ4205" s="2">
        <v>303</v>
      </c>
      <c r="AK4205" s="2" t="s">
        <v>81</v>
      </c>
      <c r="AL4205" s="2" t="s">
        <v>82</v>
      </c>
      <c r="AM4205" s="2" t="s">
        <v>109</v>
      </c>
      <c r="BE4205" s="23" t="str">
        <f t="shared" si="649"/>
        <v>EMF nein</v>
      </c>
      <c r="BF4205" s="23" t="str">
        <f t="shared" si="647"/>
        <v/>
      </c>
      <c r="BG4205" s="23" t="str">
        <f t="shared" si="648"/>
        <v/>
      </c>
      <c r="BH4205" s="23">
        <f t="shared" si="650"/>
        <v>0</v>
      </c>
      <c r="BO4205" s="2" t="s">
        <v>16706</v>
      </c>
      <c r="BP4205" s="3">
        <v>1</v>
      </c>
      <c r="BR4205" s="2" t="s">
        <v>16707</v>
      </c>
    </row>
    <row r="4206" spans="1:71" ht="16.149999999999999" customHeight="1" x14ac:dyDescent="0.25">
      <c r="A4206" s="93">
        <v>4207</v>
      </c>
      <c r="B4206" s="17" t="s">
        <v>87</v>
      </c>
      <c r="C4206" s="17" t="s">
        <v>327</v>
      </c>
      <c r="D4206" s="2" t="s">
        <v>124</v>
      </c>
      <c r="E4206" s="2" t="s">
        <v>16708</v>
      </c>
      <c r="F4206" s="67">
        <v>43751</v>
      </c>
      <c r="G4206" s="3">
        <f t="shared" si="643"/>
        <v>10</v>
      </c>
      <c r="H4206" s="3">
        <f t="shared" si="645"/>
        <v>2019</v>
      </c>
      <c r="I4206" s="92">
        <v>0.50347222222222199</v>
      </c>
      <c r="J4206" s="20">
        <f t="shared" si="646"/>
        <v>12</v>
      </c>
      <c r="K4206" s="5" t="str">
        <f t="shared" si="644"/>
        <v>ja</v>
      </c>
      <c r="L4206" s="5" t="s">
        <v>91</v>
      </c>
      <c r="M4206" s="6" t="s">
        <v>115</v>
      </c>
      <c r="N4206" s="5">
        <v>72</v>
      </c>
      <c r="O4206" s="2" t="s">
        <v>75</v>
      </c>
      <c r="P4206" s="127" t="s">
        <v>16709</v>
      </c>
      <c r="R4206" s="6" t="s">
        <v>77</v>
      </c>
      <c r="S4206" s="2" t="s">
        <v>190</v>
      </c>
      <c r="T4206" s="6" t="s">
        <v>80</v>
      </c>
      <c r="X4206" s="2">
        <v>325</v>
      </c>
      <c r="Y4206" s="2" t="s">
        <v>81</v>
      </c>
      <c r="Z4206" s="2" t="s">
        <v>161</v>
      </c>
      <c r="AD4206" s="2">
        <v>325</v>
      </c>
      <c r="AE4206" s="2" t="s">
        <v>81</v>
      </c>
      <c r="AF4206" s="2" t="s">
        <v>161</v>
      </c>
      <c r="AJ4206" s="2">
        <v>321</v>
      </c>
      <c r="AK4206" s="2" t="s">
        <v>81</v>
      </c>
      <c r="AL4206" s="2" t="s">
        <v>161</v>
      </c>
      <c r="BE4206" s="23" t="str">
        <f t="shared" si="649"/>
        <v>EMF nein</v>
      </c>
      <c r="BF4206" s="23" t="str">
        <f t="shared" si="647"/>
        <v/>
      </c>
      <c r="BG4206" s="23" t="str">
        <f t="shared" si="648"/>
        <v/>
      </c>
      <c r="BH4206" s="23">
        <f t="shared" si="650"/>
        <v>0</v>
      </c>
      <c r="BO4206" s="2" t="s">
        <v>16710</v>
      </c>
      <c r="BP4206" s="3">
        <v>1</v>
      </c>
      <c r="BR4206" s="2" t="s">
        <v>16711</v>
      </c>
    </row>
    <row r="4207" spans="1:71" ht="16.149999999999999" customHeight="1" x14ac:dyDescent="0.25">
      <c r="A4207" s="93">
        <v>4208</v>
      </c>
      <c r="B4207" s="17" t="s">
        <v>211</v>
      </c>
      <c r="C4207" s="17" t="s">
        <v>550</v>
      </c>
      <c r="D4207" s="2" t="s">
        <v>124</v>
      </c>
      <c r="E4207" s="2" t="s">
        <v>16712</v>
      </c>
      <c r="F4207" s="67">
        <v>43753</v>
      </c>
      <c r="G4207" s="3">
        <f t="shared" si="643"/>
        <v>10</v>
      </c>
      <c r="H4207" s="3">
        <f t="shared" si="645"/>
        <v>2019</v>
      </c>
      <c r="I4207" s="92">
        <v>0.56944444444444398</v>
      </c>
      <c r="J4207" s="20">
        <f t="shared" si="646"/>
        <v>13</v>
      </c>
      <c r="K4207" s="5" t="str">
        <f t="shared" si="644"/>
        <v>ja</v>
      </c>
      <c r="M4207" s="6" t="s">
        <v>74</v>
      </c>
      <c r="O4207" s="2" t="s">
        <v>140</v>
      </c>
      <c r="P4207" s="127" t="s">
        <v>16713</v>
      </c>
      <c r="R4207" s="6" t="s">
        <v>77</v>
      </c>
      <c r="S4207" s="2" t="s">
        <v>11111</v>
      </c>
      <c r="BE4207" s="23" t="str">
        <f t="shared" si="649"/>
        <v>EMF ja</v>
      </c>
      <c r="BF4207" s="23">
        <f t="shared" si="647"/>
        <v>1500</v>
      </c>
      <c r="BG4207" s="23" t="str">
        <f t="shared" si="648"/>
        <v>500+m</v>
      </c>
      <c r="BH4207" s="23">
        <f t="shared" si="650"/>
        <v>3</v>
      </c>
      <c r="BI4207" s="2" t="s">
        <v>109</v>
      </c>
      <c r="BK4207" s="2" t="s">
        <v>162</v>
      </c>
      <c r="BL4207" s="2">
        <v>2000</v>
      </c>
      <c r="BM4207" s="2" t="s">
        <v>162</v>
      </c>
      <c r="BN4207" s="2">
        <v>1500</v>
      </c>
      <c r="BO4207" s="2" t="s">
        <v>16714</v>
      </c>
      <c r="BP4207" s="3">
        <v>1</v>
      </c>
      <c r="BR4207" s="2" t="s">
        <v>22176</v>
      </c>
      <c r="BS4207" s="2" t="s">
        <v>16715</v>
      </c>
    </row>
    <row r="4208" spans="1:71" ht="16.149999999999999" customHeight="1" x14ac:dyDescent="0.25">
      <c r="A4208" s="93">
        <v>4209</v>
      </c>
      <c r="B4208" s="17" t="s">
        <v>87</v>
      </c>
      <c r="C4208" s="124" t="s">
        <v>16716</v>
      </c>
      <c r="D4208" s="2" t="s">
        <v>172</v>
      </c>
      <c r="E4208" s="2" t="s">
        <v>16717</v>
      </c>
      <c r="F4208" s="67">
        <v>43752</v>
      </c>
      <c r="G4208" s="3">
        <f t="shared" si="643"/>
        <v>10</v>
      </c>
      <c r="H4208" s="3">
        <f t="shared" si="645"/>
        <v>2019</v>
      </c>
      <c r="I4208" s="92">
        <v>0.5625</v>
      </c>
      <c r="J4208" s="20">
        <f t="shared" si="646"/>
        <v>13</v>
      </c>
      <c r="K4208" s="5" t="str">
        <f t="shared" si="644"/>
        <v>ja</v>
      </c>
      <c r="L4208" s="5" t="s">
        <v>73</v>
      </c>
      <c r="M4208" s="6" t="s">
        <v>74</v>
      </c>
      <c r="N4208" s="5">
        <v>72</v>
      </c>
      <c r="O4208" s="2" t="s">
        <v>126</v>
      </c>
      <c r="P4208" s="127" t="s">
        <v>16395</v>
      </c>
      <c r="R4208" s="6" t="s">
        <v>77</v>
      </c>
      <c r="T4208" s="6" t="s">
        <v>80</v>
      </c>
      <c r="V4208" s="2" t="s">
        <v>80</v>
      </c>
      <c r="X4208" s="2">
        <v>988</v>
      </c>
      <c r="Y4208" s="2" t="s">
        <v>81</v>
      </c>
      <c r="Z4208" s="2" t="s">
        <v>161</v>
      </c>
      <c r="AA4208" s="2">
        <v>988</v>
      </c>
      <c r="AB4208" s="2" t="s">
        <v>81</v>
      </c>
      <c r="AC4208" s="2" t="s">
        <v>161</v>
      </c>
      <c r="AD4208" s="2">
        <v>988</v>
      </c>
      <c r="AE4208" s="2" t="s">
        <v>81</v>
      </c>
      <c r="AF4208" s="2" t="s">
        <v>161</v>
      </c>
      <c r="AJ4208" s="2">
        <v>2630</v>
      </c>
      <c r="AK4208" s="2" t="s">
        <v>83</v>
      </c>
      <c r="AL4208" s="2" t="s">
        <v>84</v>
      </c>
      <c r="AM4208" s="2">
        <v>2630</v>
      </c>
      <c r="AN4208" s="2" t="s">
        <v>81</v>
      </c>
      <c r="AO4208" s="2" t="s">
        <v>84</v>
      </c>
      <c r="AP4208" s="2">
        <v>2630</v>
      </c>
      <c r="AQ4208" s="2" t="s">
        <v>83</v>
      </c>
      <c r="AR4208" s="2" t="s">
        <v>84</v>
      </c>
      <c r="AS4208" s="16">
        <v>2630</v>
      </c>
      <c r="AT4208" s="16" t="s">
        <v>83</v>
      </c>
      <c r="AU4208" s="16" t="s">
        <v>84</v>
      </c>
      <c r="BE4208" s="23" t="str">
        <f t="shared" si="649"/>
        <v>EMF nein</v>
      </c>
      <c r="BF4208" s="23" t="str">
        <f t="shared" si="647"/>
        <v/>
      </c>
      <c r="BG4208" s="23" t="str">
        <f t="shared" si="648"/>
        <v/>
      </c>
      <c r="BH4208" s="23">
        <f t="shared" si="650"/>
        <v>0</v>
      </c>
      <c r="BO4208" s="2" t="s">
        <v>16718</v>
      </c>
      <c r="BP4208" s="3">
        <v>1</v>
      </c>
      <c r="BR4208" s="2" t="s">
        <v>22175</v>
      </c>
      <c r="BS4208" s="2" t="s">
        <v>16719</v>
      </c>
    </row>
    <row r="4209" spans="1:70" ht="16.149999999999999" customHeight="1" x14ac:dyDescent="0.25">
      <c r="A4209" s="1">
        <v>4210</v>
      </c>
      <c r="B4209" s="17" t="s">
        <v>211</v>
      </c>
      <c r="C4209" s="17" t="s">
        <v>1900</v>
      </c>
      <c r="D4209" s="2" t="s">
        <v>158</v>
      </c>
      <c r="E4209" s="2" t="s">
        <v>16720</v>
      </c>
      <c r="F4209" s="67">
        <v>43754</v>
      </c>
      <c r="G4209" s="3">
        <f t="shared" si="643"/>
        <v>10</v>
      </c>
      <c r="H4209" s="3">
        <f t="shared" si="645"/>
        <v>2019</v>
      </c>
      <c r="I4209" s="92">
        <v>0.59375</v>
      </c>
      <c r="J4209" s="20">
        <f t="shared" si="646"/>
        <v>14</v>
      </c>
      <c r="K4209" s="5" t="str">
        <f t="shared" si="644"/>
        <v>ja</v>
      </c>
      <c r="L4209" s="5" t="s">
        <v>91</v>
      </c>
      <c r="M4209" s="6" t="s">
        <v>74</v>
      </c>
      <c r="O4209" s="2" t="s">
        <v>5139</v>
      </c>
      <c r="P4209" s="127" t="s">
        <v>16721</v>
      </c>
      <c r="R4209" s="6" t="s">
        <v>77</v>
      </c>
      <c r="T4209" s="6" t="s">
        <v>202</v>
      </c>
      <c r="X4209" s="2">
        <v>190</v>
      </c>
      <c r="Y4209" s="2" t="s">
        <v>81</v>
      </c>
      <c r="Z4209" s="2" t="s">
        <v>84</v>
      </c>
      <c r="AD4209" s="2">
        <v>190</v>
      </c>
      <c r="AE4209" s="2" t="s">
        <v>81</v>
      </c>
      <c r="AF4209" s="2" t="s">
        <v>84</v>
      </c>
      <c r="AJ4209" s="2">
        <v>800</v>
      </c>
      <c r="AK4209" s="2" t="s">
        <v>81</v>
      </c>
      <c r="AL4209" s="2" t="s">
        <v>168</v>
      </c>
      <c r="AM4209" s="2">
        <v>800</v>
      </c>
      <c r="AN4209" s="2" t="s">
        <v>94</v>
      </c>
      <c r="AO4209" s="2" t="s">
        <v>168</v>
      </c>
      <c r="AP4209" s="2">
        <v>800</v>
      </c>
      <c r="AQ4209" s="2" t="s">
        <v>83</v>
      </c>
      <c r="AR4209" s="2" t="s">
        <v>168</v>
      </c>
      <c r="AS4209" s="16">
        <v>800</v>
      </c>
      <c r="AT4209" s="16" t="s">
        <v>83</v>
      </c>
      <c r="AU4209" s="16" t="s">
        <v>168</v>
      </c>
      <c r="AV4209" s="17">
        <v>1280</v>
      </c>
      <c r="AW4209" s="16" t="s">
        <v>94</v>
      </c>
      <c r="AX4209" s="16" t="s">
        <v>168</v>
      </c>
      <c r="AY4209" s="17">
        <v>1280</v>
      </c>
      <c r="AZ4209" s="16" t="s">
        <v>94</v>
      </c>
      <c r="BA4209" s="16" t="s">
        <v>168</v>
      </c>
      <c r="BB4209" s="17">
        <v>1280</v>
      </c>
      <c r="BC4209" s="16" t="s">
        <v>81</v>
      </c>
      <c r="BD4209" s="16" t="s">
        <v>168</v>
      </c>
      <c r="BE4209" s="23" t="str">
        <f t="shared" si="649"/>
        <v>EMF nein</v>
      </c>
      <c r="BF4209" s="23" t="str">
        <f t="shared" si="647"/>
        <v/>
      </c>
      <c r="BG4209" s="23" t="str">
        <f t="shared" si="648"/>
        <v/>
      </c>
      <c r="BH4209" s="23">
        <f t="shared" si="650"/>
        <v>0</v>
      </c>
      <c r="BO4209" s="2" t="s">
        <v>16722</v>
      </c>
      <c r="BP4209" s="3">
        <v>1</v>
      </c>
      <c r="BQ4209" s="2" t="s">
        <v>16723</v>
      </c>
    </row>
    <row r="4210" spans="1:70" ht="16.149999999999999" customHeight="1" x14ac:dyDescent="0.25">
      <c r="A4210" s="93">
        <v>4211</v>
      </c>
      <c r="B4210" s="17" t="s">
        <v>211</v>
      </c>
      <c r="C4210" s="124" t="s">
        <v>834</v>
      </c>
      <c r="D4210" s="2" t="s">
        <v>296</v>
      </c>
      <c r="E4210" s="2" t="s">
        <v>16724</v>
      </c>
      <c r="F4210" s="106">
        <v>43754</v>
      </c>
      <c r="G4210" s="3">
        <f t="shared" si="643"/>
        <v>10</v>
      </c>
      <c r="H4210" s="3">
        <f t="shared" si="645"/>
        <v>2019</v>
      </c>
      <c r="I4210" s="92">
        <v>0.27083333333333298</v>
      </c>
      <c r="J4210" s="20">
        <f t="shared" si="646"/>
        <v>6</v>
      </c>
      <c r="K4210" s="5" t="str">
        <f t="shared" si="644"/>
        <v>ja</v>
      </c>
      <c r="L4210" s="5" t="s">
        <v>91</v>
      </c>
      <c r="M4210" s="6" t="s">
        <v>74</v>
      </c>
      <c r="O4210" s="6" t="s">
        <v>101</v>
      </c>
      <c r="P4210" s="127" t="s">
        <v>16725</v>
      </c>
      <c r="R4210" s="6" t="s">
        <v>77</v>
      </c>
      <c r="U4210" s="2" t="s">
        <v>74</v>
      </c>
      <c r="X4210" s="2">
        <v>574</v>
      </c>
      <c r="Y4210" s="2" t="s">
        <v>83</v>
      </c>
      <c r="Z4210" s="2" t="s">
        <v>84</v>
      </c>
      <c r="AA4210" s="2">
        <v>574</v>
      </c>
      <c r="AB4210" s="2" t="s">
        <v>81</v>
      </c>
      <c r="AC4210" s="2" t="s">
        <v>84</v>
      </c>
      <c r="AD4210" s="2">
        <v>574</v>
      </c>
      <c r="AE4210" s="2" t="s">
        <v>83</v>
      </c>
      <c r="AF4210" s="2" t="s">
        <v>84</v>
      </c>
      <c r="AJ4210" s="2">
        <v>574</v>
      </c>
      <c r="AK4210" s="2" t="s">
        <v>83</v>
      </c>
      <c r="AL4210" s="2" t="s">
        <v>84</v>
      </c>
      <c r="AM4210" s="2">
        <v>574</v>
      </c>
      <c r="AN4210" s="2" t="s">
        <v>81</v>
      </c>
      <c r="AO4210" s="2" t="s">
        <v>84</v>
      </c>
      <c r="AP4210" s="2">
        <v>574</v>
      </c>
      <c r="AQ4210" s="2" t="s">
        <v>83</v>
      </c>
      <c r="AR4210" s="2" t="s">
        <v>84</v>
      </c>
      <c r="AV4210" s="2">
        <v>574</v>
      </c>
      <c r="AW4210" s="2" t="s">
        <v>83</v>
      </c>
      <c r="AX4210" s="2" t="s">
        <v>84</v>
      </c>
      <c r="AY4210" s="2">
        <v>574</v>
      </c>
      <c r="AZ4210" s="2" t="s">
        <v>81</v>
      </c>
      <c r="BA4210" s="2" t="s">
        <v>84</v>
      </c>
      <c r="BB4210" s="2">
        <v>574</v>
      </c>
      <c r="BC4210" s="2" t="s">
        <v>83</v>
      </c>
      <c r="BD4210" s="2" t="s">
        <v>84</v>
      </c>
      <c r="BE4210" s="23" t="str">
        <f t="shared" si="649"/>
        <v>EMF nein</v>
      </c>
      <c r="BF4210" s="23" t="str">
        <f t="shared" si="647"/>
        <v/>
      </c>
      <c r="BG4210" s="23" t="str">
        <f t="shared" si="648"/>
        <v/>
      </c>
      <c r="BH4210" s="23">
        <f t="shared" si="650"/>
        <v>0</v>
      </c>
      <c r="BO4210" s="2" t="s">
        <v>16726</v>
      </c>
      <c r="BP4210" s="3">
        <v>1</v>
      </c>
      <c r="BQ4210" s="2" t="s">
        <v>16727</v>
      </c>
    </row>
    <row r="4211" spans="1:70" ht="16.149999999999999" customHeight="1" x14ac:dyDescent="0.25">
      <c r="A4211" s="93">
        <v>4212</v>
      </c>
      <c r="B4211" s="17" t="s">
        <v>135</v>
      </c>
      <c r="C4211" s="17" t="s">
        <v>16728</v>
      </c>
      <c r="D4211" s="2" t="s">
        <v>158</v>
      </c>
      <c r="E4211" s="2" t="s">
        <v>10443</v>
      </c>
      <c r="F4211" s="67">
        <v>43754</v>
      </c>
      <c r="G4211" s="3">
        <f t="shared" si="643"/>
        <v>10</v>
      </c>
      <c r="H4211" s="3">
        <f t="shared" si="645"/>
        <v>2019</v>
      </c>
      <c r="I4211" s="92">
        <v>0.35416666666666702</v>
      </c>
      <c r="J4211" s="20">
        <f t="shared" si="646"/>
        <v>8</v>
      </c>
      <c r="K4211" s="5" t="str">
        <f t="shared" si="644"/>
        <v>ja</v>
      </c>
      <c r="L4211" s="5" t="s">
        <v>91</v>
      </c>
      <c r="M4211" s="6" t="s">
        <v>139</v>
      </c>
      <c r="O4211" s="2" t="s">
        <v>140</v>
      </c>
      <c r="P4211" s="127" t="s">
        <v>16729</v>
      </c>
      <c r="R4211" s="6" t="s">
        <v>77</v>
      </c>
      <c r="U4211" s="2" t="s">
        <v>139</v>
      </c>
      <c r="BE4211" s="23" t="str">
        <f t="shared" si="649"/>
        <v>EMF nein</v>
      </c>
      <c r="BF4211" s="23" t="str">
        <f t="shared" si="647"/>
        <v/>
      </c>
      <c r="BG4211" s="23" t="str">
        <f t="shared" si="648"/>
        <v/>
      </c>
      <c r="BH4211" s="23">
        <f t="shared" si="650"/>
        <v>0</v>
      </c>
      <c r="BO4211" s="2" t="s">
        <v>16730</v>
      </c>
      <c r="BP4211" s="3">
        <v>1</v>
      </c>
      <c r="BQ4211" s="2" t="s">
        <v>16731</v>
      </c>
    </row>
    <row r="4212" spans="1:70" ht="16.149999999999999" customHeight="1" x14ac:dyDescent="0.25">
      <c r="A4212" s="93">
        <v>4213</v>
      </c>
      <c r="B4212" s="17" t="s">
        <v>87</v>
      </c>
      <c r="C4212" s="17" t="s">
        <v>309</v>
      </c>
      <c r="D4212" s="2" t="s">
        <v>104</v>
      </c>
      <c r="E4212" s="2" t="s">
        <v>16732</v>
      </c>
      <c r="F4212" s="67">
        <v>43749</v>
      </c>
      <c r="G4212" s="3">
        <f t="shared" si="643"/>
        <v>10</v>
      </c>
      <c r="H4212" s="3">
        <f t="shared" si="645"/>
        <v>2019</v>
      </c>
      <c r="I4212" s="92">
        <v>0.64583333333333304</v>
      </c>
      <c r="J4212" s="20">
        <f t="shared" si="646"/>
        <v>15</v>
      </c>
      <c r="K4212" s="5" t="str">
        <f t="shared" si="644"/>
        <v>ja</v>
      </c>
      <c r="L4212" s="5" t="s">
        <v>91</v>
      </c>
      <c r="M4212" s="6" t="s">
        <v>115</v>
      </c>
      <c r="N4212" s="5">
        <v>95</v>
      </c>
      <c r="O4212" s="2" t="s">
        <v>126</v>
      </c>
      <c r="P4212" s="127" t="s">
        <v>16733</v>
      </c>
      <c r="R4212" s="6" t="s">
        <v>77</v>
      </c>
      <c r="T4212" s="6" t="s">
        <v>80</v>
      </c>
      <c r="U4212" s="2" t="s">
        <v>74</v>
      </c>
      <c r="X4212" s="2">
        <v>1430</v>
      </c>
      <c r="Y4212" s="2" t="s">
        <v>81</v>
      </c>
      <c r="Z4212" s="2" t="s">
        <v>84</v>
      </c>
      <c r="AA4212" s="2">
        <v>1430</v>
      </c>
      <c r="AB4212" s="2" t="s">
        <v>81</v>
      </c>
      <c r="AC4212" s="2" t="s">
        <v>84</v>
      </c>
      <c r="AD4212" s="2">
        <v>1430</v>
      </c>
      <c r="AE4212" s="2" t="s">
        <v>81</v>
      </c>
      <c r="AF4212" s="2" t="s">
        <v>84</v>
      </c>
      <c r="BE4212" s="23" t="str">
        <f t="shared" si="649"/>
        <v>EMF ja</v>
      </c>
      <c r="BF4212" s="23">
        <f t="shared" si="647"/>
        <v>750</v>
      </c>
      <c r="BG4212" s="23" t="str">
        <f t="shared" si="648"/>
        <v>500+m</v>
      </c>
      <c r="BH4212" s="23">
        <f t="shared" si="650"/>
        <v>1</v>
      </c>
      <c r="BI4212" s="2" t="s">
        <v>162</v>
      </c>
      <c r="BJ4212" s="2">
        <v>750</v>
      </c>
      <c r="BO4212" s="2" t="s">
        <v>16734</v>
      </c>
      <c r="BP4212" s="3">
        <v>1</v>
      </c>
      <c r="BQ4212" s="2" t="s">
        <v>16735</v>
      </c>
    </row>
    <row r="4213" spans="1:70" ht="16.149999999999999" customHeight="1" x14ac:dyDescent="0.25">
      <c r="A4213" s="1">
        <v>4214</v>
      </c>
      <c r="B4213" s="17" t="s">
        <v>87</v>
      </c>
      <c r="C4213" s="17" t="s">
        <v>5252</v>
      </c>
      <c r="D4213" s="2" t="s">
        <v>206</v>
      </c>
      <c r="E4213" s="2" t="s">
        <v>16736</v>
      </c>
      <c r="F4213" s="67">
        <v>43750</v>
      </c>
      <c r="G4213" s="3">
        <f t="shared" si="643"/>
        <v>10</v>
      </c>
      <c r="H4213" s="3">
        <f t="shared" si="645"/>
        <v>2019</v>
      </c>
      <c r="I4213" s="92">
        <v>0.61111111111111105</v>
      </c>
      <c r="J4213" s="20">
        <f t="shared" si="646"/>
        <v>14</v>
      </c>
      <c r="K4213" s="5" t="str">
        <f t="shared" si="644"/>
        <v>ja</v>
      </c>
      <c r="L4213" s="5" t="s">
        <v>91</v>
      </c>
      <c r="M4213" s="6" t="s">
        <v>2721</v>
      </c>
      <c r="N4213" s="5">
        <v>79</v>
      </c>
      <c r="O4213" s="2" t="s">
        <v>126</v>
      </c>
      <c r="P4213" s="127" t="s">
        <v>16737</v>
      </c>
      <c r="R4213" s="6" t="s">
        <v>77</v>
      </c>
      <c r="T4213" s="6" t="s">
        <v>202</v>
      </c>
      <c r="X4213" s="2">
        <v>949</v>
      </c>
      <c r="Y4213" s="2" t="s">
        <v>81</v>
      </c>
      <c r="Z4213" s="2" t="s">
        <v>84</v>
      </c>
      <c r="AA4213" s="2">
        <v>949</v>
      </c>
      <c r="AB4213" s="2" t="s">
        <v>94</v>
      </c>
      <c r="AC4213" s="2" t="s">
        <v>84</v>
      </c>
      <c r="AD4213" s="2">
        <v>949</v>
      </c>
      <c r="AE4213" s="2" t="s">
        <v>81</v>
      </c>
      <c r="AF4213" s="2" t="s">
        <v>84</v>
      </c>
      <c r="AJ4213" s="2">
        <v>949</v>
      </c>
      <c r="AK4213" s="2" t="s">
        <v>81</v>
      </c>
      <c r="AL4213" s="2" t="s">
        <v>84</v>
      </c>
      <c r="AM4213" s="2">
        <v>949</v>
      </c>
      <c r="AN4213" s="2" t="s">
        <v>94</v>
      </c>
      <c r="AO4213" s="2" t="s">
        <v>84</v>
      </c>
      <c r="AP4213" s="2">
        <v>949</v>
      </c>
      <c r="AQ4213" s="2" t="s">
        <v>81</v>
      </c>
      <c r="AR4213" s="2" t="s">
        <v>84</v>
      </c>
      <c r="AV4213" s="2">
        <v>949</v>
      </c>
      <c r="AW4213" s="2" t="s">
        <v>81</v>
      </c>
      <c r="AX4213" s="2" t="s">
        <v>84</v>
      </c>
      <c r="AY4213" s="2">
        <v>949</v>
      </c>
      <c r="AZ4213" s="2" t="s">
        <v>94</v>
      </c>
      <c r="BA4213" s="2" t="s">
        <v>84</v>
      </c>
      <c r="BB4213" s="2">
        <v>949</v>
      </c>
      <c r="BC4213" s="2" t="s">
        <v>81</v>
      </c>
      <c r="BD4213" s="2" t="s">
        <v>84</v>
      </c>
      <c r="BE4213" s="23" t="str">
        <f t="shared" si="649"/>
        <v>EMF nein</v>
      </c>
      <c r="BF4213" s="23" t="str">
        <f t="shared" si="647"/>
        <v/>
      </c>
      <c r="BG4213" s="23" t="str">
        <f t="shared" si="648"/>
        <v/>
      </c>
      <c r="BH4213" s="23">
        <f t="shared" si="650"/>
        <v>0</v>
      </c>
      <c r="BO4213" s="2" t="s">
        <v>16738</v>
      </c>
      <c r="BP4213" s="3">
        <v>1</v>
      </c>
      <c r="BQ4213" s="2" t="s">
        <v>16739</v>
      </c>
    </row>
    <row r="4214" spans="1:70" ht="16.149999999999999" customHeight="1" x14ac:dyDescent="0.25">
      <c r="A4214" s="93">
        <v>4215</v>
      </c>
      <c r="B4214" s="17" t="s">
        <v>87</v>
      </c>
      <c r="C4214" s="17" t="s">
        <v>1213</v>
      </c>
      <c r="D4214" s="2" t="s">
        <v>896</v>
      </c>
      <c r="E4214" s="2" t="s">
        <v>12338</v>
      </c>
      <c r="F4214" s="67">
        <v>43754</v>
      </c>
      <c r="G4214" s="3">
        <f t="shared" si="643"/>
        <v>10</v>
      </c>
      <c r="H4214" s="3">
        <f t="shared" si="645"/>
        <v>2019</v>
      </c>
      <c r="I4214" s="92">
        <v>0.43055555555555602</v>
      </c>
      <c r="J4214" s="20">
        <f t="shared" si="646"/>
        <v>10</v>
      </c>
      <c r="K4214" s="5" t="str">
        <f t="shared" si="644"/>
        <v>ja</v>
      </c>
      <c r="L4214" s="5" t="s">
        <v>91</v>
      </c>
      <c r="M4214" s="6" t="s">
        <v>115</v>
      </c>
      <c r="N4214" s="5">
        <v>81</v>
      </c>
      <c r="O4214" s="2" t="s">
        <v>75</v>
      </c>
      <c r="P4214" s="127" t="s">
        <v>16740</v>
      </c>
      <c r="R4214" s="6" t="s">
        <v>77</v>
      </c>
      <c r="T4214" s="6" t="s">
        <v>80</v>
      </c>
      <c r="U4214" s="2" t="s">
        <v>74</v>
      </c>
      <c r="X4214" s="2">
        <v>269</v>
      </c>
      <c r="Y4214" s="2" t="s">
        <v>81</v>
      </c>
      <c r="Z4214" s="2" t="s">
        <v>161</v>
      </c>
      <c r="AD4214" s="2">
        <v>269</v>
      </c>
      <c r="AE4214" s="2" t="s">
        <v>81</v>
      </c>
      <c r="AF4214" s="2" t="s">
        <v>161</v>
      </c>
      <c r="AJ4214" s="2">
        <v>270</v>
      </c>
      <c r="AK4214" s="2" t="s">
        <v>81</v>
      </c>
      <c r="AL4214" s="2" t="s">
        <v>161</v>
      </c>
      <c r="AP4214" s="2">
        <v>270</v>
      </c>
      <c r="AQ4214" s="2" t="s">
        <v>81</v>
      </c>
      <c r="AR4214" s="2" t="s">
        <v>161</v>
      </c>
      <c r="AV4214" s="2">
        <v>271</v>
      </c>
      <c r="AW4214" s="2" t="s">
        <v>81</v>
      </c>
      <c r="AX4214" s="2" t="s">
        <v>161</v>
      </c>
      <c r="BB4214" s="2">
        <v>271</v>
      </c>
      <c r="BC4214" s="2" t="s">
        <v>81</v>
      </c>
      <c r="BD4214" s="2" t="s">
        <v>161</v>
      </c>
      <c r="BE4214" s="23" t="str">
        <f t="shared" si="649"/>
        <v>EMF nein</v>
      </c>
      <c r="BF4214" s="23" t="str">
        <f t="shared" si="647"/>
        <v/>
      </c>
      <c r="BG4214" s="23" t="str">
        <f t="shared" si="648"/>
        <v/>
      </c>
      <c r="BH4214" s="23">
        <f t="shared" si="650"/>
        <v>0</v>
      </c>
      <c r="BO4214" s="2" t="s">
        <v>16741</v>
      </c>
      <c r="BP4214" s="3">
        <v>1</v>
      </c>
      <c r="BQ4214" s="2" t="s">
        <v>16742</v>
      </c>
    </row>
    <row r="4215" spans="1:70" ht="16.149999999999999" customHeight="1" x14ac:dyDescent="0.25">
      <c r="A4215" s="93">
        <v>4216</v>
      </c>
      <c r="B4215" s="17" t="s">
        <v>87</v>
      </c>
      <c r="C4215" s="17" t="s">
        <v>1305</v>
      </c>
      <c r="D4215" s="2" t="s">
        <v>89</v>
      </c>
      <c r="E4215" s="2" t="s">
        <v>16743</v>
      </c>
      <c r="F4215" s="67">
        <v>43755</v>
      </c>
      <c r="G4215" s="3">
        <f t="shared" si="643"/>
        <v>10</v>
      </c>
      <c r="H4215" s="3">
        <f t="shared" si="645"/>
        <v>2019</v>
      </c>
      <c r="I4215" s="92">
        <v>0.49305555555555602</v>
      </c>
      <c r="J4215" s="20">
        <f t="shared" si="646"/>
        <v>11</v>
      </c>
      <c r="K4215" s="5" t="str">
        <f t="shared" si="644"/>
        <v>ja</v>
      </c>
      <c r="L4215" s="5" t="s">
        <v>91</v>
      </c>
      <c r="M4215" s="6" t="s">
        <v>74</v>
      </c>
      <c r="N4215" s="5">
        <v>75</v>
      </c>
      <c r="O4215" s="2" t="s">
        <v>5139</v>
      </c>
      <c r="P4215" s="127" t="s">
        <v>16744</v>
      </c>
      <c r="R4215" s="6" t="s">
        <v>77</v>
      </c>
      <c r="T4215" s="6" t="s">
        <v>80</v>
      </c>
      <c r="U4215" s="2" t="s">
        <v>74</v>
      </c>
      <c r="W4215" s="2" t="s">
        <v>4373</v>
      </c>
      <c r="X4215" s="2">
        <v>280</v>
      </c>
      <c r="Y4215" s="2" t="s">
        <v>94</v>
      </c>
      <c r="Z4215" s="2" t="s">
        <v>168</v>
      </c>
      <c r="AA4215" s="2">
        <v>280</v>
      </c>
      <c r="AB4215" s="2" t="s">
        <v>94</v>
      </c>
      <c r="AC4215" s="2" t="s">
        <v>168</v>
      </c>
      <c r="AD4215" s="2">
        <v>280</v>
      </c>
      <c r="AE4215" s="2" t="s">
        <v>81</v>
      </c>
      <c r="AF4215" s="2" t="s">
        <v>168</v>
      </c>
      <c r="AG4215" s="2">
        <v>280</v>
      </c>
      <c r="AH4215" s="2" t="s">
        <v>81</v>
      </c>
      <c r="AI4215" s="2" t="s">
        <v>168</v>
      </c>
      <c r="AJ4215" s="2">
        <v>40</v>
      </c>
      <c r="AK4215" s="2" t="s">
        <v>81</v>
      </c>
      <c r="AL4215" s="2" t="s">
        <v>82</v>
      </c>
      <c r="BE4215" s="23" t="str">
        <f t="shared" si="649"/>
        <v>EMF nein</v>
      </c>
      <c r="BF4215" s="23" t="str">
        <f t="shared" si="647"/>
        <v/>
      </c>
      <c r="BG4215" s="23" t="str">
        <f t="shared" si="648"/>
        <v/>
      </c>
      <c r="BH4215" s="23">
        <f t="shared" si="650"/>
        <v>0</v>
      </c>
      <c r="BO4215" s="2" t="s">
        <v>16745</v>
      </c>
      <c r="BP4215" s="3">
        <v>1</v>
      </c>
      <c r="BQ4215" s="2" t="s">
        <v>16746</v>
      </c>
    </row>
    <row r="4216" spans="1:70" ht="16.149999999999999" customHeight="1" x14ac:dyDescent="0.25">
      <c r="A4216" s="1">
        <v>4217</v>
      </c>
      <c r="B4216" s="2" t="s">
        <v>69</v>
      </c>
      <c r="C4216" s="17" t="s">
        <v>381</v>
      </c>
      <c r="D4216" s="2" t="s">
        <v>172</v>
      </c>
      <c r="E4216" s="2" t="s">
        <v>16747</v>
      </c>
      <c r="F4216" s="67">
        <v>43756</v>
      </c>
      <c r="G4216" s="3">
        <f t="shared" si="643"/>
        <v>10</v>
      </c>
      <c r="H4216" s="3">
        <f t="shared" si="645"/>
        <v>2019</v>
      </c>
      <c r="I4216" s="92">
        <v>0.58680555555555602</v>
      </c>
      <c r="J4216" s="20">
        <f t="shared" si="646"/>
        <v>14</v>
      </c>
      <c r="K4216" s="5" t="str">
        <f t="shared" si="644"/>
        <v>ja</v>
      </c>
      <c r="L4216" s="5" t="s">
        <v>91</v>
      </c>
      <c r="M4216" s="6" t="s">
        <v>74</v>
      </c>
      <c r="N4216" s="5">
        <v>41</v>
      </c>
      <c r="O4216" s="2" t="s">
        <v>5139</v>
      </c>
      <c r="P4216" s="127" t="s">
        <v>16748</v>
      </c>
      <c r="R4216" s="6" t="s">
        <v>77</v>
      </c>
      <c r="S4216" s="2" t="s">
        <v>11111</v>
      </c>
      <c r="T4216" s="6" t="s">
        <v>80</v>
      </c>
      <c r="X4216" s="2">
        <v>318</v>
      </c>
      <c r="Y4216" s="2" t="s">
        <v>81</v>
      </c>
      <c r="Z4216" s="2" t="s">
        <v>84</v>
      </c>
      <c r="AD4216" s="2">
        <v>318</v>
      </c>
      <c r="AE4216" s="2" t="s">
        <v>81</v>
      </c>
      <c r="AF4216" s="2" t="s">
        <v>84</v>
      </c>
      <c r="AJ4216" s="2">
        <v>321</v>
      </c>
      <c r="AK4216" s="2" t="s">
        <v>81</v>
      </c>
      <c r="AL4216" s="2" t="s">
        <v>168</v>
      </c>
      <c r="AP4216" s="2">
        <v>321</v>
      </c>
      <c r="AQ4216" s="2" t="s">
        <v>83</v>
      </c>
      <c r="AR4216" s="2" t="s">
        <v>168</v>
      </c>
      <c r="AV4216" s="2">
        <v>321</v>
      </c>
      <c r="AW4216" s="2" t="s">
        <v>81</v>
      </c>
      <c r="AX4216" s="2" t="s">
        <v>168</v>
      </c>
      <c r="BE4216" s="23" t="str">
        <f t="shared" si="649"/>
        <v>EMF nein</v>
      </c>
      <c r="BF4216" s="23" t="str">
        <f t="shared" si="647"/>
        <v/>
      </c>
      <c r="BG4216" s="23" t="str">
        <f t="shared" si="648"/>
        <v/>
      </c>
      <c r="BH4216" s="23">
        <f t="shared" si="650"/>
        <v>0</v>
      </c>
      <c r="BO4216" s="2" t="s">
        <v>16749</v>
      </c>
      <c r="BP4216" s="3">
        <v>1</v>
      </c>
      <c r="BQ4216" s="2" t="s">
        <v>16750</v>
      </c>
    </row>
    <row r="4217" spans="1:70" ht="16.149999999999999" customHeight="1" x14ac:dyDescent="0.25">
      <c r="A4217" s="1">
        <v>4218</v>
      </c>
      <c r="B4217" s="17" t="s">
        <v>211</v>
      </c>
      <c r="C4217" s="17" t="s">
        <v>4125</v>
      </c>
      <c r="D4217" s="2" t="s">
        <v>158</v>
      </c>
      <c r="E4217" s="2" t="s">
        <v>16751</v>
      </c>
      <c r="F4217" s="67">
        <v>43757</v>
      </c>
      <c r="G4217" s="3">
        <f t="shared" si="643"/>
        <v>10</v>
      </c>
      <c r="H4217" s="3">
        <f t="shared" si="645"/>
        <v>2019</v>
      </c>
      <c r="I4217" s="92">
        <v>0.48958333333333298</v>
      </c>
      <c r="J4217" s="20">
        <f t="shared" si="646"/>
        <v>11</v>
      </c>
      <c r="K4217" s="5" t="str">
        <f t="shared" si="644"/>
        <v>ja</v>
      </c>
      <c r="L4217" s="5" t="s">
        <v>73</v>
      </c>
      <c r="M4217" s="6" t="s">
        <v>115</v>
      </c>
      <c r="O4217" s="2" t="s">
        <v>5139</v>
      </c>
      <c r="P4217" s="6" t="s">
        <v>22332</v>
      </c>
      <c r="R4217" s="6" t="s">
        <v>77</v>
      </c>
      <c r="T4217" s="6" t="s">
        <v>80</v>
      </c>
      <c r="X4217" s="2">
        <v>321</v>
      </c>
      <c r="Y4217" s="2" t="s">
        <v>81</v>
      </c>
      <c r="Z4217" s="2" t="s">
        <v>84</v>
      </c>
      <c r="AA4217" s="2">
        <v>321</v>
      </c>
      <c r="AB4217" s="2" t="s">
        <v>81</v>
      </c>
      <c r="AC4217" s="2" t="s">
        <v>84</v>
      </c>
      <c r="AD4217" s="2">
        <v>321</v>
      </c>
      <c r="AE4217" s="2" t="s">
        <v>81</v>
      </c>
      <c r="AF4217" s="2" t="s">
        <v>84</v>
      </c>
      <c r="BE4217" s="23" t="str">
        <f t="shared" si="649"/>
        <v>EMF nein</v>
      </c>
      <c r="BF4217" s="23" t="str">
        <f t="shared" si="647"/>
        <v/>
      </c>
      <c r="BG4217" s="23" t="str">
        <f t="shared" si="648"/>
        <v/>
      </c>
      <c r="BH4217" s="23">
        <f t="shared" si="650"/>
        <v>0</v>
      </c>
      <c r="BO4217" s="2" t="s">
        <v>16752</v>
      </c>
      <c r="BP4217" s="3">
        <v>1</v>
      </c>
      <c r="BQ4217" s="2" t="s">
        <v>16753</v>
      </c>
    </row>
    <row r="4218" spans="1:70" ht="16.149999999999999" customHeight="1" x14ac:dyDescent="0.25">
      <c r="A4218" s="1">
        <v>4219</v>
      </c>
      <c r="B4218" s="17" t="s">
        <v>211</v>
      </c>
      <c r="C4218" s="17" t="s">
        <v>16754</v>
      </c>
      <c r="D4218" s="2" t="s">
        <v>158</v>
      </c>
      <c r="E4218" s="2" t="s">
        <v>16755</v>
      </c>
      <c r="F4218" s="67">
        <v>43756</v>
      </c>
      <c r="G4218" s="3">
        <f t="shared" si="643"/>
        <v>10</v>
      </c>
      <c r="H4218" s="3">
        <f t="shared" si="645"/>
        <v>2019</v>
      </c>
      <c r="I4218" s="92">
        <v>0.88888888888888895</v>
      </c>
      <c r="J4218" s="20">
        <f t="shared" si="646"/>
        <v>21</v>
      </c>
      <c r="K4218" s="5" t="str">
        <f t="shared" si="644"/>
        <v>ja</v>
      </c>
      <c r="L4218" s="5" t="s">
        <v>91</v>
      </c>
      <c r="M4218" s="6" t="s">
        <v>74</v>
      </c>
      <c r="N4218" s="123">
        <v>69</v>
      </c>
      <c r="O4218" s="5" t="s">
        <v>5139</v>
      </c>
      <c r="P4218" s="127" t="s">
        <v>3460</v>
      </c>
      <c r="R4218" s="6" t="s">
        <v>77</v>
      </c>
      <c r="U4218" s="2" t="s">
        <v>115</v>
      </c>
      <c r="V4218" s="2" t="s">
        <v>80</v>
      </c>
      <c r="X4218" s="2">
        <v>1130</v>
      </c>
      <c r="Y4218" s="2" t="s">
        <v>83</v>
      </c>
      <c r="Z4218" s="2" t="s">
        <v>82</v>
      </c>
      <c r="AA4218" s="2">
        <v>1130</v>
      </c>
      <c r="AB4218" s="2" t="s">
        <v>81</v>
      </c>
      <c r="AC4218" s="2" t="s">
        <v>82</v>
      </c>
      <c r="AD4218" s="2">
        <v>1130</v>
      </c>
      <c r="AE4218" s="2" t="s">
        <v>81</v>
      </c>
      <c r="AF4218" s="2" t="s">
        <v>82</v>
      </c>
      <c r="AJ4218" s="2">
        <v>1128</v>
      </c>
      <c r="AK4218" s="2" t="s">
        <v>83</v>
      </c>
      <c r="AL4218" s="2" t="s">
        <v>82</v>
      </c>
      <c r="AM4218" s="2">
        <v>1128</v>
      </c>
      <c r="AN4218" s="2" t="s">
        <v>81</v>
      </c>
      <c r="AO4218" s="2" t="s">
        <v>82</v>
      </c>
      <c r="AP4218" s="2">
        <v>1128</v>
      </c>
      <c r="AQ4218" s="2" t="s">
        <v>83</v>
      </c>
      <c r="AR4218" s="2" t="s">
        <v>82</v>
      </c>
      <c r="BE4218" s="23" t="str">
        <f t="shared" si="649"/>
        <v>EMF nein</v>
      </c>
      <c r="BF4218" s="23" t="str">
        <f t="shared" si="647"/>
        <v/>
      </c>
      <c r="BG4218" s="23" t="str">
        <f t="shared" si="648"/>
        <v/>
      </c>
      <c r="BH4218" s="23">
        <f t="shared" si="650"/>
        <v>0</v>
      </c>
      <c r="BO4218" s="2" t="s">
        <v>16756</v>
      </c>
      <c r="BP4218" s="3">
        <v>1</v>
      </c>
      <c r="BQ4218" s="2" t="s">
        <v>16757</v>
      </c>
    </row>
    <row r="4219" spans="1:70" ht="16.149999999999999" customHeight="1" x14ac:dyDescent="0.25">
      <c r="A4219" s="1">
        <v>4220</v>
      </c>
      <c r="B4219" s="17" t="s">
        <v>211</v>
      </c>
      <c r="C4219" s="17" t="s">
        <v>2966</v>
      </c>
      <c r="D4219" s="2" t="s">
        <v>137</v>
      </c>
      <c r="E4219" s="2" t="s">
        <v>16758</v>
      </c>
      <c r="F4219" s="67">
        <v>43757</v>
      </c>
      <c r="G4219" s="3">
        <f t="shared" ref="G4219:G4221" si="651">IF(F4219&lt;&gt;"",MONTH(F4219),"")</f>
        <v>10</v>
      </c>
      <c r="H4219" s="3">
        <f t="shared" si="645"/>
        <v>2019</v>
      </c>
      <c r="I4219" s="92">
        <v>0.54513888888888895</v>
      </c>
      <c r="J4219" s="20">
        <f t="shared" si="646"/>
        <v>13</v>
      </c>
      <c r="K4219" s="5" t="str">
        <f t="shared" ref="K4219:K4220" si="652">IF(COUNTA(W4219:BN4219)=0,"nein","ja")</f>
        <v>ja</v>
      </c>
      <c r="L4219" s="5" t="s">
        <v>91</v>
      </c>
      <c r="M4219" s="6" t="s">
        <v>100</v>
      </c>
      <c r="N4219" s="123">
        <v>16</v>
      </c>
      <c r="O4219" s="2" t="s">
        <v>5139</v>
      </c>
      <c r="P4219" s="6" t="s">
        <v>12730</v>
      </c>
      <c r="R4219" s="6" t="s">
        <v>77</v>
      </c>
      <c r="T4219" s="6" t="s">
        <v>80</v>
      </c>
      <c r="U4219" s="2" t="s">
        <v>74</v>
      </c>
      <c r="X4219" s="2">
        <v>151</v>
      </c>
      <c r="Y4219" s="2" t="s">
        <v>81</v>
      </c>
      <c r="Z4219" s="2" t="s">
        <v>168</v>
      </c>
      <c r="AA4219" s="2">
        <v>151</v>
      </c>
      <c r="AB4219" s="2" t="s">
        <v>94</v>
      </c>
      <c r="AC4219" s="2" t="s">
        <v>168</v>
      </c>
      <c r="AD4219" s="2">
        <v>151</v>
      </c>
      <c r="AE4219" s="2" t="s">
        <v>81</v>
      </c>
      <c r="AF4219" s="2" t="s">
        <v>168</v>
      </c>
      <c r="AG4219" s="2">
        <v>151</v>
      </c>
      <c r="AH4219" s="2" t="s">
        <v>81</v>
      </c>
      <c r="AI4219" s="2" t="s">
        <v>168</v>
      </c>
      <c r="AJ4219" s="2">
        <v>110</v>
      </c>
      <c r="AK4219" s="2" t="s">
        <v>81</v>
      </c>
      <c r="AL4219" s="2" t="s">
        <v>161</v>
      </c>
      <c r="AM4219" s="2">
        <v>110</v>
      </c>
      <c r="AN4219" s="2" t="s">
        <v>94</v>
      </c>
      <c r="AO4219" s="2" t="s">
        <v>161</v>
      </c>
      <c r="AP4219" s="2">
        <v>110</v>
      </c>
      <c r="AQ4219" s="2" t="s">
        <v>81</v>
      </c>
      <c r="AR4219" s="2" t="s">
        <v>161</v>
      </c>
      <c r="AV4219" s="17">
        <v>151</v>
      </c>
      <c r="AW4219" s="17" t="s">
        <v>81</v>
      </c>
      <c r="AX4219" s="17" t="s">
        <v>168</v>
      </c>
      <c r="AY4219" s="17">
        <v>151</v>
      </c>
      <c r="AZ4219" s="17" t="s">
        <v>94</v>
      </c>
      <c r="BA4219" s="17" t="s">
        <v>168</v>
      </c>
      <c r="BB4219" s="17">
        <v>151</v>
      </c>
      <c r="BC4219" s="17" t="s">
        <v>81</v>
      </c>
      <c r="BD4219" s="17" t="s">
        <v>168</v>
      </c>
      <c r="BE4219" s="23" t="str">
        <f t="shared" si="649"/>
        <v>EMF nein</v>
      </c>
      <c r="BF4219" s="23" t="str">
        <f t="shared" si="647"/>
        <v/>
      </c>
      <c r="BG4219" s="23" t="str">
        <f t="shared" si="648"/>
        <v/>
      </c>
      <c r="BH4219" s="23">
        <f t="shared" si="650"/>
        <v>0</v>
      </c>
      <c r="BO4219" s="93" t="s">
        <v>16759</v>
      </c>
      <c r="BP4219" s="3">
        <v>1</v>
      </c>
      <c r="BQ4219" s="2" t="s">
        <v>16760</v>
      </c>
      <c r="BR4219" s="93" t="s">
        <v>109</v>
      </c>
    </row>
    <row r="4220" spans="1:70" ht="16.149999999999999" customHeight="1" x14ac:dyDescent="0.25">
      <c r="A4220" s="1">
        <v>4221</v>
      </c>
      <c r="B4220" s="17" t="s">
        <v>87</v>
      </c>
      <c r="C4220" s="17" t="s">
        <v>11520</v>
      </c>
      <c r="D4220" s="2" t="s">
        <v>137</v>
      </c>
      <c r="E4220" s="2" t="s">
        <v>16761</v>
      </c>
      <c r="F4220" s="67">
        <v>43755</v>
      </c>
      <c r="G4220" s="3">
        <f t="shared" si="651"/>
        <v>10</v>
      </c>
      <c r="H4220" s="3">
        <f t="shared" ref="H4220:H4221" si="653">IF(F4220&lt;&gt;"",YEAR(F4220),"")</f>
        <v>2019</v>
      </c>
      <c r="I4220" s="92">
        <v>0.57986111111111105</v>
      </c>
      <c r="J4220" s="20">
        <f t="shared" si="646"/>
        <v>13</v>
      </c>
      <c r="K4220" s="5" t="str">
        <f t="shared" si="652"/>
        <v>ja</v>
      </c>
      <c r="L4220" s="5" t="s">
        <v>73</v>
      </c>
      <c r="M4220" s="6" t="s">
        <v>74</v>
      </c>
      <c r="N4220" s="123">
        <v>73</v>
      </c>
      <c r="O4220" s="2" t="s">
        <v>5139</v>
      </c>
      <c r="P4220" s="127" t="s">
        <v>16762</v>
      </c>
      <c r="R4220" s="6" t="s">
        <v>77</v>
      </c>
      <c r="U4220" s="2" t="s">
        <v>74</v>
      </c>
      <c r="V4220" s="2" t="s">
        <v>80</v>
      </c>
      <c r="X4220" s="2">
        <v>299</v>
      </c>
      <c r="Y4220" s="2" t="s">
        <v>81</v>
      </c>
      <c r="Z4220" s="2" t="s">
        <v>82</v>
      </c>
      <c r="AA4220" s="2">
        <v>299</v>
      </c>
      <c r="AB4220" s="2" t="s">
        <v>81</v>
      </c>
      <c r="AC4220" s="2" t="s">
        <v>82</v>
      </c>
      <c r="AD4220" s="2">
        <v>299</v>
      </c>
      <c r="AE4220" s="2" t="s">
        <v>83</v>
      </c>
      <c r="AF4220" s="2" t="s">
        <v>82</v>
      </c>
      <c r="BE4220" s="23" t="str">
        <f t="shared" si="649"/>
        <v>EMF nein</v>
      </c>
      <c r="BF4220" s="23" t="str">
        <f t="shared" si="647"/>
        <v/>
      </c>
      <c r="BG4220" s="23" t="str">
        <f t="shared" si="648"/>
        <v/>
      </c>
      <c r="BH4220" s="23">
        <f t="shared" si="650"/>
        <v>0</v>
      </c>
      <c r="BP4220" s="3">
        <v>1</v>
      </c>
      <c r="BQ4220" s="2" t="s">
        <v>16763</v>
      </c>
    </row>
    <row r="4221" spans="1:70" s="17" customFormat="1" ht="15.75" customHeight="1" x14ac:dyDescent="0.25">
      <c r="A4221" s="325">
        <v>4222</v>
      </c>
      <c r="B4221" s="17" t="s">
        <v>211</v>
      </c>
      <c r="C4221" s="17" t="s">
        <v>2979</v>
      </c>
      <c r="D4221" s="17" t="s">
        <v>113</v>
      </c>
      <c r="E4221" s="17" t="s">
        <v>21758</v>
      </c>
      <c r="F4221" s="18">
        <v>43279</v>
      </c>
      <c r="G4221" s="3">
        <f t="shared" si="651"/>
        <v>6</v>
      </c>
      <c r="H4221" s="3">
        <f t="shared" si="653"/>
        <v>2018</v>
      </c>
      <c r="I4221" s="19">
        <v>0.39583333333333331</v>
      </c>
      <c r="J4221" s="20">
        <f t="shared" si="646"/>
        <v>9</v>
      </c>
      <c r="K4221" s="21" t="s">
        <v>1392</v>
      </c>
      <c r="L4221" s="21" t="s">
        <v>91</v>
      </c>
      <c r="M4221" s="17" t="s">
        <v>20582</v>
      </c>
      <c r="N4221" s="326">
        <v>31</v>
      </c>
      <c r="O4221" s="17" t="s">
        <v>5139</v>
      </c>
      <c r="P4221" s="17" t="s">
        <v>17275</v>
      </c>
      <c r="R4221" s="17" t="s">
        <v>77</v>
      </c>
      <c r="T4221" s="17" t="s">
        <v>80</v>
      </c>
      <c r="X4221" s="17">
        <v>190</v>
      </c>
      <c r="Y4221" s="17" t="s">
        <v>81</v>
      </c>
      <c r="Z4221" s="17" t="s">
        <v>84</v>
      </c>
      <c r="AA4221" s="17">
        <v>190</v>
      </c>
      <c r="AB4221" s="17" t="s">
        <v>81</v>
      </c>
      <c r="AC4221" s="17" t="s">
        <v>84</v>
      </c>
      <c r="AD4221" s="17">
        <v>190</v>
      </c>
      <c r="AE4221" s="17" t="s">
        <v>81</v>
      </c>
      <c r="AF4221" s="17" t="s">
        <v>84</v>
      </c>
      <c r="AJ4221" s="17">
        <v>190</v>
      </c>
      <c r="AK4221" s="17" t="s">
        <v>81</v>
      </c>
      <c r="AL4221" s="17" t="s">
        <v>84</v>
      </c>
      <c r="AM4221" s="17">
        <v>190</v>
      </c>
      <c r="AN4221" s="17" t="s">
        <v>81</v>
      </c>
      <c r="AO4221" s="17" t="s">
        <v>84</v>
      </c>
      <c r="AP4221" s="17">
        <v>190</v>
      </c>
      <c r="AQ4221" s="17" t="s">
        <v>81</v>
      </c>
      <c r="AR4221" s="17" t="s">
        <v>84</v>
      </c>
      <c r="BO4221" s="17" t="s">
        <v>21759</v>
      </c>
      <c r="BR4221" s="17" t="s">
        <v>22090</v>
      </c>
    </row>
    <row r="4222" spans="1:70" s="17" customFormat="1" ht="16.149999999999999" customHeight="1" x14ac:dyDescent="0.25">
      <c r="A4222" s="16">
        <v>4223</v>
      </c>
      <c r="B4222" s="17" t="s">
        <v>211</v>
      </c>
      <c r="C4222" s="17" t="s">
        <v>9914</v>
      </c>
      <c r="D4222" s="17" t="s">
        <v>151</v>
      </c>
      <c r="E4222" s="17" t="s">
        <v>16764</v>
      </c>
      <c r="F4222" s="18">
        <v>43755</v>
      </c>
      <c r="G4222" s="23">
        <f t="shared" ref="G4222:G4253" si="654">IF(F4222&lt;&gt;"",MONTH(F4222),"")</f>
        <v>10</v>
      </c>
      <c r="H4222" s="23">
        <f t="shared" ref="H4222:H4253" si="655">IF(F4222&lt;&gt;"",YEAR(F4222),"")</f>
        <v>2019</v>
      </c>
      <c r="I4222" s="19">
        <v>0.63194444444444398</v>
      </c>
      <c r="J4222" s="20">
        <f>IF(I4222&lt;&gt;"",HOUR(I4222),"")</f>
        <v>15</v>
      </c>
      <c r="K4222" s="21" t="str">
        <f t="shared" ref="K4222:K4245" si="656">IF(COUNTA(W4222:BN4222)=0,"nein","ja")</f>
        <v>ja</v>
      </c>
      <c r="L4222" s="21" t="s">
        <v>91</v>
      </c>
      <c r="M4222" s="22" t="s">
        <v>100</v>
      </c>
      <c r="N4222" s="326">
        <v>64</v>
      </c>
      <c r="O4222" s="17" t="s">
        <v>126</v>
      </c>
      <c r="P4222" s="22" t="s">
        <v>16765</v>
      </c>
      <c r="Q4222" s="22"/>
      <c r="R4222" s="22" t="s">
        <v>77</v>
      </c>
      <c r="T4222" s="22" t="s">
        <v>80</v>
      </c>
      <c r="BE4222" s="23" t="str">
        <f t="shared" ref="BE4222:BE4251" si="657">IF(COUNTA(BI4222,BK4222,BM4222) &gt; 0,"EMF ja","EMF nein")</f>
        <v>EMF nein</v>
      </c>
      <c r="BF4222" s="23" t="str">
        <f t="shared" ref="BF4222:BF4227" si="658">IF(SUM(BJ4222,BL4222,BN4222)=0,"",MIN(BJ4222,BL4222,BN4222))</f>
        <v/>
      </c>
      <c r="BG4222" s="23" t="str">
        <f t="shared" ref="BG4222:BG4227" si="659">IF(BF4222="","",IF(BF4222&lt;100,"&lt;100m",IF(AND(BF4222&gt;99, BF4222&lt;500),"100-499m",IF(BF4222&gt;499,"500+m",""))))</f>
        <v/>
      </c>
      <c r="BH4222" s="23">
        <f t="shared" ref="BH4222:BH4251" si="660">COUNTA(BI4222,BK4222,BM4222)</f>
        <v>0</v>
      </c>
      <c r="BO4222" s="17" t="s">
        <v>16766</v>
      </c>
      <c r="BP4222" s="23">
        <v>1</v>
      </c>
      <c r="BQ4222" s="17" t="s">
        <v>16767</v>
      </c>
    </row>
    <row r="4223" spans="1:70" ht="16.149999999999999" customHeight="1" x14ac:dyDescent="0.25">
      <c r="A4223" s="1">
        <v>4224</v>
      </c>
      <c r="B4223" s="17" t="s">
        <v>211</v>
      </c>
      <c r="C4223" s="17" t="s">
        <v>9914</v>
      </c>
      <c r="D4223" s="2" t="s">
        <v>151</v>
      </c>
      <c r="E4223" s="2" t="s">
        <v>16768</v>
      </c>
      <c r="F4223" s="67">
        <v>43755</v>
      </c>
      <c r="G4223" s="3">
        <f t="shared" si="654"/>
        <v>10</v>
      </c>
      <c r="H4223" s="3">
        <f t="shared" si="655"/>
        <v>2019</v>
      </c>
      <c r="I4223" s="92">
        <v>4.1666666666666699E-2</v>
      </c>
      <c r="J4223" s="20">
        <f>IF(I4223&lt;&gt;"",HOUR(I4223),"")</f>
        <v>1</v>
      </c>
      <c r="K4223" s="5" t="str">
        <f t="shared" si="656"/>
        <v>ja</v>
      </c>
      <c r="L4223" s="5" t="s">
        <v>91</v>
      </c>
      <c r="M4223" s="6" t="s">
        <v>74</v>
      </c>
      <c r="N4223" s="123">
        <v>50</v>
      </c>
      <c r="O4223" s="2" t="s">
        <v>75</v>
      </c>
      <c r="P4223" s="127"/>
      <c r="R4223" s="6" t="s">
        <v>77</v>
      </c>
      <c r="S4223" s="2" t="s">
        <v>190</v>
      </c>
      <c r="X4223" s="2">
        <v>196</v>
      </c>
      <c r="Y4223" s="2" t="s">
        <v>81</v>
      </c>
      <c r="Z4223" s="2" t="s">
        <v>161</v>
      </c>
      <c r="AA4223" s="2">
        <v>196</v>
      </c>
      <c r="AB4223" s="2" t="s">
        <v>81</v>
      </c>
      <c r="AC4223" s="2" t="s">
        <v>161</v>
      </c>
      <c r="AD4223" s="2">
        <v>196</v>
      </c>
      <c r="AE4223" s="2" t="s">
        <v>83</v>
      </c>
      <c r="AF4223" s="2" t="s">
        <v>161</v>
      </c>
      <c r="AG4223" s="93">
        <v>196</v>
      </c>
      <c r="AH4223" s="93" t="s">
        <v>81</v>
      </c>
      <c r="AI4223" s="93" t="s">
        <v>161</v>
      </c>
      <c r="AJ4223" s="2">
        <v>201</v>
      </c>
      <c r="AK4223" s="2" t="s">
        <v>81</v>
      </c>
      <c r="AL4223" s="2" t="s">
        <v>161</v>
      </c>
      <c r="BE4223" s="23" t="str">
        <f t="shared" si="657"/>
        <v>EMF nein</v>
      </c>
      <c r="BF4223" s="23" t="str">
        <f t="shared" si="658"/>
        <v/>
      </c>
      <c r="BG4223" s="23" t="str">
        <f t="shared" si="659"/>
        <v/>
      </c>
      <c r="BH4223" s="23">
        <f t="shared" si="660"/>
        <v>0</v>
      </c>
      <c r="BO4223" s="2" t="s">
        <v>16769</v>
      </c>
      <c r="BP4223" s="3">
        <v>1</v>
      </c>
      <c r="BQ4223" s="2" t="s">
        <v>16770</v>
      </c>
    </row>
    <row r="4224" spans="1:70" ht="16.149999999999999" customHeight="1" x14ac:dyDescent="0.25">
      <c r="A4224" s="1">
        <v>4225</v>
      </c>
      <c r="B4224" s="17" t="s">
        <v>211</v>
      </c>
      <c r="C4224" s="17" t="s">
        <v>212</v>
      </c>
      <c r="D4224" s="2" t="s">
        <v>71</v>
      </c>
      <c r="E4224" s="2" t="s">
        <v>16771</v>
      </c>
      <c r="F4224" s="67">
        <v>43756</v>
      </c>
      <c r="G4224" s="3">
        <f t="shared" si="654"/>
        <v>10</v>
      </c>
      <c r="H4224" s="3">
        <f t="shared" si="655"/>
        <v>2019</v>
      </c>
      <c r="I4224" s="92">
        <v>0.58680555555555602</v>
      </c>
      <c r="J4224" s="20">
        <f t="shared" ref="J4224:J4287" si="661">IF(I4224&lt;&gt;"",HOUR(I4224),"")</f>
        <v>14</v>
      </c>
      <c r="K4224" s="5" t="str">
        <f t="shared" si="656"/>
        <v>ja</v>
      </c>
      <c r="L4224" s="5" t="s">
        <v>91</v>
      </c>
      <c r="M4224" s="6" t="s">
        <v>74</v>
      </c>
      <c r="N4224" s="123">
        <v>68</v>
      </c>
      <c r="O4224" s="2" t="s">
        <v>75</v>
      </c>
      <c r="P4224" s="127" t="s">
        <v>16772</v>
      </c>
      <c r="R4224" s="6" t="s">
        <v>77</v>
      </c>
      <c r="T4224" s="6" t="s">
        <v>80</v>
      </c>
      <c r="X4224" s="2">
        <v>470</v>
      </c>
      <c r="Y4224" s="2" t="s">
        <v>81</v>
      </c>
      <c r="Z4224" s="2" t="s">
        <v>82</v>
      </c>
      <c r="AA4224" s="2">
        <v>470</v>
      </c>
      <c r="AB4224" s="2" t="s">
        <v>81</v>
      </c>
      <c r="AC4224" s="2" t="s">
        <v>82</v>
      </c>
      <c r="AD4224" s="2">
        <v>470</v>
      </c>
      <c r="AE4224" s="2" t="s">
        <v>81</v>
      </c>
      <c r="AF4224" s="2" t="s">
        <v>82</v>
      </c>
      <c r="AJ4224" s="2">
        <v>587</v>
      </c>
      <c r="AK4224" s="2" t="s">
        <v>81</v>
      </c>
      <c r="AL4224" s="2" t="s">
        <v>82</v>
      </c>
      <c r="AM4224" s="2">
        <v>587</v>
      </c>
      <c r="AN4224" s="2" t="s">
        <v>94</v>
      </c>
      <c r="AO4224" s="2" t="s">
        <v>82</v>
      </c>
      <c r="AP4224" s="2">
        <v>587</v>
      </c>
      <c r="AQ4224" s="2" t="s">
        <v>81</v>
      </c>
      <c r="AR4224" s="2" t="s">
        <v>82</v>
      </c>
      <c r="AV4224" s="2">
        <v>564</v>
      </c>
      <c r="AW4224" s="2" t="s">
        <v>94</v>
      </c>
      <c r="AX4224" s="2" t="s">
        <v>81</v>
      </c>
      <c r="AY4224" s="2">
        <v>564</v>
      </c>
      <c r="AZ4224" s="2" t="s">
        <v>94</v>
      </c>
      <c r="BA4224" s="2" t="s">
        <v>82</v>
      </c>
      <c r="BB4224" s="2">
        <v>564</v>
      </c>
      <c r="BC4224" s="2" t="s">
        <v>81</v>
      </c>
      <c r="BD4224" s="2" t="s">
        <v>82</v>
      </c>
      <c r="BE4224" s="23" t="str">
        <f t="shared" si="657"/>
        <v>EMF nein</v>
      </c>
      <c r="BF4224" s="23" t="str">
        <f t="shared" si="658"/>
        <v/>
      </c>
      <c r="BG4224" s="23" t="str">
        <f t="shared" si="659"/>
        <v/>
      </c>
      <c r="BH4224" s="23">
        <f t="shared" si="660"/>
        <v>0</v>
      </c>
      <c r="BO4224" s="2" t="s">
        <v>16773</v>
      </c>
      <c r="BP4224" s="3">
        <v>1</v>
      </c>
      <c r="BQ4224" s="2" t="s">
        <v>16774</v>
      </c>
    </row>
    <row r="4225" spans="1:70" ht="16.149999999999999" customHeight="1" x14ac:dyDescent="0.25">
      <c r="A4225" s="1">
        <v>4226</v>
      </c>
      <c r="B4225" s="17" t="s">
        <v>211</v>
      </c>
      <c r="C4225" s="17" t="s">
        <v>2450</v>
      </c>
      <c r="D4225" s="2" t="s">
        <v>137</v>
      </c>
      <c r="E4225" s="2" t="s">
        <v>4451</v>
      </c>
      <c r="F4225" s="67">
        <v>43757</v>
      </c>
      <c r="G4225" s="3">
        <f t="shared" si="654"/>
        <v>10</v>
      </c>
      <c r="H4225" s="3">
        <f t="shared" si="655"/>
        <v>2019</v>
      </c>
      <c r="I4225" s="92">
        <v>0.59722222222222199</v>
      </c>
      <c r="J4225" s="20">
        <f t="shared" si="661"/>
        <v>14</v>
      </c>
      <c r="K4225" s="5" t="str">
        <f t="shared" si="656"/>
        <v>ja</v>
      </c>
      <c r="L4225" s="5" t="s">
        <v>91</v>
      </c>
      <c r="M4225" s="6" t="s">
        <v>74</v>
      </c>
      <c r="N4225" s="5">
        <v>34</v>
      </c>
      <c r="O4225" s="2" t="s">
        <v>140</v>
      </c>
      <c r="P4225" s="127" t="s">
        <v>16775</v>
      </c>
      <c r="R4225" s="6" t="s">
        <v>77</v>
      </c>
      <c r="S4225" s="2" t="s">
        <v>78</v>
      </c>
      <c r="T4225" s="6" t="s">
        <v>80</v>
      </c>
      <c r="V4225" s="2" t="s">
        <v>80</v>
      </c>
      <c r="X4225" s="2">
        <v>380</v>
      </c>
      <c r="Y4225" s="2" t="s">
        <v>83</v>
      </c>
      <c r="Z4225" s="2" t="s">
        <v>84</v>
      </c>
      <c r="AA4225" s="2">
        <v>380</v>
      </c>
      <c r="AB4225" s="2" t="s">
        <v>81</v>
      </c>
      <c r="AC4225" s="2" t="s">
        <v>84</v>
      </c>
      <c r="AD4225" s="2">
        <v>380</v>
      </c>
      <c r="AE4225" s="2" t="s">
        <v>83</v>
      </c>
      <c r="AF4225" s="2" t="s">
        <v>84</v>
      </c>
      <c r="AJ4225" s="2">
        <v>351</v>
      </c>
      <c r="AK4225" s="2" t="s">
        <v>83</v>
      </c>
      <c r="AL4225" s="2" t="s">
        <v>168</v>
      </c>
      <c r="AM4225" s="2">
        <v>351</v>
      </c>
      <c r="AN4225" s="2" t="s">
        <v>81</v>
      </c>
      <c r="AO4225" s="2" t="s">
        <v>168</v>
      </c>
      <c r="AP4225" s="2">
        <v>351</v>
      </c>
      <c r="AQ4225" s="2" t="s">
        <v>83</v>
      </c>
      <c r="AR4225" s="2" t="s">
        <v>168</v>
      </c>
      <c r="AV4225" s="2">
        <v>351</v>
      </c>
      <c r="AW4225" s="2" t="s">
        <v>83</v>
      </c>
      <c r="AX4225" s="2" t="s">
        <v>168</v>
      </c>
      <c r="AY4225" s="2">
        <v>351</v>
      </c>
      <c r="AZ4225" s="2" t="s">
        <v>81</v>
      </c>
      <c r="BA4225" s="2" t="s">
        <v>168</v>
      </c>
      <c r="BB4225" s="2">
        <v>351</v>
      </c>
      <c r="BC4225" s="2" t="s">
        <v>83</v>
      </c>
      <c r="BD4225" s="2" t="s">
        <v>168</v>
      </c>
      <c r="BE4225" s="23" t="str">
        <f t="shared" si="657"/>
        <v>EMF ja</v>
      </c>
      <c r="BF4225" s="23">
        <f t="shared" si="658"/>
        <v>750</v>
      </c>
      <c r="BG4225" s="23" t="str">
        <f t="shared" si="659"/>
        <v>500+m</v>
      </c>
      <c r="BH4225" s="23">
        <f t="shared" si="660"/>
        <v>1</v>
      </c>
      <c r="BM4225" s="2" t="s">
        <v>162</v>
      </c>
      <c r="BN4225" s="2">
        <v>750</v>
      </c>
      <c r="BO4225" s="2" t="s">
        <v>16776</v>
      </c>
      <c r="BP4225" s="3">
        <v>1</v>
      </c>
      <c r="BQ4225" s="2" t="s">
        <v>16777</v>
      </c>
    </row>
    <row r="4226" spans="1:70" ht="16.149999999999999" customHeight="1" x14ac:dyDescent="0.25">
      <c r="A4226" s="1">
        <v>4227</v>
      </c>
      <c r="B4226" s="2" t="s">
        <v>69</v>
      </c>
      <c r="C4226" s="17" t="s">
        <v>504</v>
      </c>
      <c r="D4226" s="2" t="s">
        <v>172</v>
      </c>
      <c r="E4226" s="2" t="s">
        <v>10624</v>
      </c>
      <c r="F4226" s="67">
        <v>43757</v>
      </c>
      <c r="G4226" s="3">
        <f t="shared" si="654"/>
        <v>10</v>
      </c>
      <c r="H4226" s="3">
        <f t="shared" si="655"/>
        <v>2019</v>
      </c>
      <c r="J4226" s="20" t="str">
        <f t="shared" si="661"/>
        <v/>
      </c>
      <c r="K4226" s="5" t="str">
        <f t="shared" si="656"/>
        <v>ja</v>
      </c>
      <c r="L4226" s="5" t="s">
        <v>91</v>
      </c>
      <c r="M4226" s="6" t="s">
        <v>74</v>
      </c>
      <c r="N4226" s="5">
        <v>71</v>
      </c>
      <c r="O4226" s="5" t="s">
        <v>75</v>
      </c>
      <c r="P4226" s="127" t="s">
        <v>16778</v>
      </c>
      <c r="R4226" s="6" t="s">
        <v>77</v>
      </c>
      <c r="S4226" s="5" t="s">
        <v>16779</v>
      </c>
      <c r="T4226" s="6" t="s">
        <v>202</v>
      </c>
      <c r="X4226" s="2">
        <v>45</v>
      </c>
      <c r="Y4226" s="2" t="s">
        <v>81</v>
      </c>
      <c r="Z4226" s="2" t="s">
        <v>84</v>
      </c>
      <c r="AD4226" s="2">
        <v>45</v>
      </c>
      <c r="AE4226" s="2" t="s">
        <v>83</v>
      </c>
      <c r="AF4226" s="2" t="s">
        <v>84</v>
      </c>
      <c r="BE4226" s="23" t="str">
        <f t="shared" si="657"/>
        <v>EMF ja</v>
      </c>
      <c r="BF4226" s="23">
        <f t="shared" si="658"/>
        <v>650</v>
      </c>
      <c r="BG4226" s="23" t="str">
        <f t="shared" si="659"/>
        <v>500+m</v>
      </c>
      <c r="BH4226" s="23">
        <f t="shared" si="660"/>
        <v>1</v>
      </c>
      <c r="BM4226" s="2" t="s">
        <v>162</v>
      </c>
      <c r="BN4226" s="2">
        <v>650</v>
      </c>
      <c r="BO4226" s="2" t="s">
        <v>16780</v>
      </c>
      <c r="BP4226" s="3">
        <v>1</v>
      </c>
      <c r="BQ4226" s="2" t="s">
        <v>16781</v>
      </c>
    </row>
    <row r="4227" spans="1:70" ht="16.149999999999999" customHeight="1" x14ac:dyDescent="0.25">
      <c r="A4227" s="1">
        <v>4228</v>
      </c>
      <c r="B4227" s="17" t="s">
        <v>211</v>
      </c>
      <c r="C4227" s="124" t="s">
        <v>834</v>
      </c>
      <c r="D4227" s="2" t="s">
        <v>296</v>
      </c>
      <c r="E4227" s="2" t="s">
        <v>101</v>
      </c>
      <c r="F4227" s="106">
        <v>43756</v>
      </c>
      <c r="G4227" s="3">
        <f t="shared" si="654"/>
        <v>10</v>
      </c>
      <c r="H4227" s="3">
        <f t="shared" si="655"/>
        <v>2019</v>
      </c>
      <c r="I4227" s="92">
        <v>0.27083333333333298</v>
      </c>
      <c r="J4227" s="20">
        <f t="shared" si="661"/>
        <v>6</v>
      </c>
      <c r="K4227" s="5" t="str">
        <f t="shared" si="656"/>
        <v>ja</v>
      </c>
      <c r="M4227" s="6" t="s">
        <v>74</v>
      </c>
      <c r="O4227" s="6" t="s">
        <v>101</v>
      </c>
      <c r="P4227" s="127" t="s">
        <v>16782</v>
      </c>
      <c r="R4227" s="6" t="s">
        <v>77</v>
      </c>
      <c r="T4227" s="6" t="s">
        <v>80</v>
      </c>
      <c r="U4227" s="2" t="s">
        <v>74</v>
      </c>
      <c r="V4227" s="5" t="s">
        <v>80</v>
      </c>
      <c r="X4227" s="2">
        <v>574</v>
      </c>
      <c r="Y4227" s="2" t="s">
        <v>83</v>
      </c>
      <c r="Z4227" s="2" t="s">
        <v>84</v>
      </c>
      <c r="AA4227" s="2">
        <v>574</v>
      </c>
      <c r="AB4227" s="2" t="s">
        <v>81</v>
      </c>
      <c r="AC4227" s="2" t="s">
        <v>84</v>
      </c>
      <c r="AD4227" s="2">
        <v>574</v>
      </c>
      <c r="AE4227" s="2" t="s">
        <v>83</v>
      </c>
      <c r="AF4227" s="2" t="s">
        <v>84</v>
      </c>
      <c r="AJ4227" s="2">
        <v>574</v>
      </c>
      <c r="AK4227" s="2" t="s">
        <v>83</v>
      </c>
      <c r="AL4227" s="2" t="s">
        <v>84</v>
      </c>
      <c r="AM4227" s="2">
        <v>574</v>
      </c>
      <c r="AN4227" s="2" t="s">
        <v>81</v>
      </c>
      <c r="AO4227" s="2" t="s">
        <v>84</v>
      </c>
      <c r="AP4227" s="2">
        <v>574</v>
      </c>
      <c r="AQ4227" s="2" t="s">
        <v>83</v>
      </c>
      <c r="AR4227" s="2" t="s">
        <v>84</v>
      </c>
      <c r="AV4227" s="2">
        <v>574</v>
      </c>
      <c r="AW4227" s="2" t="s">
        <v>83</v>
      </c>
      <c r="AX4227" s="2" t="s">
        <v>84</v>
      </c>
      <c r="AY4227" s="2">
        <v>574</v>
      </c>
      <c r="AZ4227" s="2" t="s">
        <v>81</v>
      </c>
      <c r="BA4227" s="2" t="s">
        <v>84</v>
      </c>
      <c r="BB4227" s="2">
        <v>574</v>
      </c>
      <c r="BC4227" s="2" t="s">
        <v>83</v>
      </c>
      <c r="BD4227" s="2" t="s">
        <v>84</v>
      </c>
      <c r="BE4227" s="23" t="str">
        <f t="shared" si="657"/>
        <v>EMF nein</v>
      </c>
      <c r="BF4227" s="23" t="str">
        <f t="shared" si="658"/>
        <v/>
      </c>
      <c r="BG4227" s="23" t="str">
        <f t="shared" si="659"/>
        <v/>
      </c>
      <c r="BH4227" s="23">
        <f t="shared" si="660"/>
        <v>0</v>
      </c>
      <c r="BO4227" s="2" t="s">
        <v>16783</v>
      </c>
      <c r="BP4227" s="3">
        <v>1</v>
      </c>
      <c r="BQ4227" s="2" t="s">
        <v>16784</v>
      </c>
    </row>
    <row r="4228" spans="1:70" ht="16.149999999999999" customHeight="1" x14ac:dyDescent="0.25">
      <c r="A4228" s="93">
        <v>4229</v>
      </c>
      <c r="B4228" s="17" t="s">
        <v>211</v>
      </c>
      <c r="C4228" s="17" t="s">
        <v>112</v>
      </c>
      <c r="D4228" s="2" t="s">
        <v>113</v>
      </c>
      <c r="E4228" s="2" t="s">
        <v>3948</v>
      </c>
      <c r="F4228" s="67">
        <v>43757</v>
      </c>
      <c r="G4228" s="3">
        <f t="shared" si="654"/>
        <v>10</v>
      </c>
      <c r="H4228" s="3">
        <f t="shared" si="655"/>
        <v>2019</v>
      </c>
      <c r="I4228" s="92">
        <v>0.48611111111111099</v>
      </c>
      <c r="J4228" s="20">
        <f t="shared" si="661"/>
        <v>11</v>
      </c>
      <c r="K4228" s="5" t="str">
        <f t="shared" si="656"/>
        <v>ja</v>
      </c>
      <c r="L4228" s="5" t="s">
        <v>91</v>
      </c>
      <c r="M4228" s="6" t="s">
        <v>100</v>
      </c>
      <c r="N4228" s="5">
        <v>55</v>
      </c>
      <c r="O4228" s="2" t="s">
        <v>126</v>
      </c>
      <c r="P4228" s="6" t="s">
        <v>1027</v>
      </c>
      <c r="R4228" s="6" t="s">
        <v>77</v>
      </c>
      <c r="T4228" s="6" t="s">
        <v>80</v>
      </c>
      <c r="X4228" s="2">
        <v>855</v>
      </c>
      <c r="Y4228" s="2" t="s">
        <v>83</v>
      </c>
      <c r="Z4228" s="2" t="s">
        <v>168</v>
      </c>
      <c r="AA4228" s="2">
        <v>855</v>
      </c>
      <c r="AB4228" s="2" t="s">
        <v>83</v>
      </c>
      <c r="AC4228" s="2" t="s">
        <v>168</v>
      </c>
      <c r="AD4228" s="2">
        <v>855</v>
      </c>
      <c r="AE4228" s="2" t="s">
        <v>83</v>
      </c>
      <c r="AF4228" s="2" t="s">
        <v>168</v>
      </c>
      <c r="AJ4228" s="2">
        <v>855</v>
      </c>
      <c r="AK4228" s="2" t="s">
        <v>83</v>
      </c>
      <c r="AL4228" s="2" t="s">
        <v>168</v>
      </c>
      <c r="AM4228" s="2">
        <v>855</v>
      </c>
      <c r="AN4228" s="2" t="s">
        <v>83</v>
      </c>
      <c r="AO4228" s="2" t="s">
        <v>168</v>
      </c>
      <c r="AP4228" s="2">
        <v>855</v>
      </c>
      <c r="AQ4228" s="2" t="s">
        <v>83</v>
      </c>
      <c r="AR4228" s="2" t="s">
        <v>168</v>
      </c>
      <c r="AV4228" s="2">
        <v>1460</v>
      </c>
      <c r="AW4228" s="2" t="s">
        <v>81</v>
      </c>
      <c r="AX4228" s="2" t="s">
        <v>84</v>
      </c>
      <c r="BB4228" s="2">
        <v>1460</v>
      </c>
      <c r="BC4228" s="2" t="s">
        <v>81</v>
      </c>
      <c r="BD4228" s="2" t="s">
        <v>84</v>
      </c>
      <c r="BE4228" s="23" t="str">
        <f t="shared" si="657"/>
        <v>EMF ja</v>
      </c>
      <c r="BF4228" s="23">
        <f t="shared" ref="BF4228:BF4291" si="662">IF(SUM(BJ4228,BL4228,BN4228)=0,"",MIN(BJ4228,BL4228,BN4228))</f>
        <v>80</v>
      </c>
      <c r="BG4228" s="23" t="str">
        <f t="shared" ref="BG4228:BG4291" si="663">IF(BF4228="","",IF(BF4228&lt;100,"&lt;100m",IF(AND(BF4228&gt;99, BF4228&lt;500),"100-499m",IF(BF4228&gt;499,"500+m",""))))</f>
        <v>&lt;100m</v>
      </c>
      <c r="BH4228" s="23">
        <f t="shared" si="660"/>
        <v>1</v>
      </c>
      <c r="BI4228" s="2" t="s">
        <v>110</v>
      </c>
      <c r="BJ4228" s="2">
        <v>80</v>
      </c>
      <c r="BO4228" s="2" t="s">
        <v>16785</v>
      </c>
      <c r="BP4228" s="3">
        <v>1</v>
      </c>
      <c r="BQ4228" s="2" t="s">
        <v>16786</v>
      </c>
    </row>
    <row r="4229" spans="1:70" ht="16.149999999999999" customHeight="1" x14ac:dyDescent="0.25">
      <c r="A4229" s="1">
        <v>4230</v>
      </c>
      <c r="B4229" s="17" t="s">
        <v>211</v>
      </c>
      <c r="C4229" s="17" t="s">
        <v>5700</v>
      </c>
      <c r="D4229" s="2" t="s">
        <v>1097</v>
      </c>
      <c r="E4229" s="2" t="s">
        <v>415</v>
      </c>
      <c r="F4229" s="67">
        <v>43757</v>
      </c>
      <c r="G4229" s="3">
        <f t="shared" si="654"/>
        <v>10</v>
      </c>
      <c r="H4229" s="3">
        <f t="shared" si="655"/>
        <v>2019</v>
      </c>
      <c r="I4229" s="92">
        <v>0.66319444444444398</v>
      </c>
      <c r="J4229" s="20">
        <f t="shared" si="661"/>
        <v>15</v>
      </c>
      <c r="K4229" s="5" t="str">
        <f t="shared" si="656"/>
        <v>ja</v>
      </c>
      <c r="L4229" s="5" t="s">
        <v>91</v>
      </c>
      <c r="M4229" s="6" t="s">
        <v>74</v>
      </c>
      <c r="N4229" s="5">
        <v>67</v>
      </c>
      <c r="O4229" s="2" t="s">
        <v>75</v>
      </c>
      <c r="P4229" s="127" t="s">
        <v>16787</v>
      </c>
      <c r="R4229" s="6" t="s">
        <v>77</v>
      </c>
      <c r="T4229" s="6" t="s">
        <v>80</v>
      </c>
      <c r="X4229" s="2">
        <v>1740</v>
      </c>
      <c r="Y4229" s="2" t="s">
        <v>83</v>
      </c>
      <c r="Z4229" s="2" t="s">
        <v>84</v>
      </c>
      <c r="AA4229" s="2">
        <v>1740</v>
      </c>
      <c r="AB4229" s="2" t="s">
        <v>83</v>
      </c>
      <c r="AC4229" s="2" t="s">
        <v>84</v>
      </c>
      <c r="AD4229" s="2">
        <v>1740</v>
      </c>
      <c r="AE4229" s="2" t="s">
        <v>83</v>
      </c>
      <c r="AF4229" s="2" t="s">
        <v>84</v>
      </c>
      <c r="AJ4229" s="2">
        <v>1740</v>
      </c>
      <c r="AK4229" s="2" t="s">
        <v>83</v>
      </c>
      <c r="AL4229" s="2" t="s">
        <v>84</v>
      </c>
      <c r="AM4229" s="2">
        <v>1740</v>
      </c>
      <c r="AN4229" s="2" t="s">
        <v>83</v>
      </c>
      <c r="AO4229" s="2" t="s">
        <v>84</v>
      </c>
      <c r="AP4229" s="2">
        <v>1740</v>
      </c>
      <c r="AQ4229" s="2" t="s">
        <v>83</v>
      </c>
      <c r="AR4229" s="2" t="s">
        <v>84</v>
      </c>
      <c r="AV4229" s="2">
        <v>1740</v>
      </c>
      <c r="AW4229" s="2" t="s">
        <v>83</v>
      </c>
      <c r="AX4229" s="2" t="s">
        <v>84</v>
      </c>
      <c r="AY4229" s="2">
        <v>1740</v>
      </c>
      <c r="AZ4229" s="2" t="s">
        <v>83</v>
      </c>
      <c r="BA4229" s="2" t="s">
        <v>84</v>
      </c>
      <c r="BB4229" s="2">
        <v>1740</v>
      </c>
      <c r="BC4229" s="2" t="s">
        <v>83</v>
      </c>
      <c r="BD4229" s="2" t="s">
        <v>84</v>
      </c>
      <c r="BE4229" s="23" t="str">
        <f t="shared" si="657"/>
        <v>EMF nein</v>
      </c>
      <c r="BF4229" s="23" t="str">
        <f t="shared" si="662"/>
        <v/>
      </c>
      <c r="BG4229" s="23" t="str">
        <f t="shared" si="663"/>
        <v/>
      </c>
      <c r="BH4229" s="23">
        <f t="shared" si="660"/>
        <v>0</v>
      </c>
      <c r="BO4229" s="1" t="s">
        <v>16788</v>
      </c>
      <c r="BP4229" s="3">
        <v>1</v>
      </c>
      <c r="BQ4229" s="2" t="s">
        <v>16789</v>
      </c>
    </row>
    <row r="4230" spans="1:70" ht="16.149999999999999" customHeight="1" x14ac:dyDescent="0.25">
      <c r="A4230" s="93">
        <v>4231</v>
      </c>
      <c r="B4230" s="17" t="s">
        <v>211</v>
      </c>
      <c r="C4230" s="17" t="s">
        <v>9699</v>
      </c>
      <c r="D4230" s="2" t="s">
        <v>151</v>
      </c>
      <c r="E4230" s="2" t="s">
        <v>16790</v>
      </c>
      <c r="F4230" s="67">
        <v>43757</v>
      </c>
      <c r="G4230" s="3">
        <f t="shared" si="654"/>
        <v>10</v>
      </c>
      <c r="H4230" s="3">
        <f t="shared" si="655"/>
        <v>2019</v>
      </c>
      <c r="I4230" s="92">
        <v>0.63194444444444398</v>
      </c>
      <c r="J4230" s="20">
        <f t="shared" si="661"/>
        <v>15</v>
      </c>
      <c r="K4230" s="5" t="str">
        <f t="shared" si="656"/>
        <v>ja</v>
      </c>
      <c r="L4230" s="5" t="s">
        <v>91</v>
      </c>
      <c r="M4230" s="6" t="s">
        <v>11554</v>
      </c>
      <c r="N4230" s="5">
        <v>56</v>
      </c>
      <c r="O4230" s="2" t="s">
        <v>5139</v>
      </c>
      <c r="P4230" s="127" t="s">
        <v>16791</v>
      </c>
      <c r="R4230" s="6" t="s">
        <v>77</v>
      </c>
      <c r="T4230" s="6" t="s">
        <v>80</v>
      </c>
      <c r="U4230" s="2" t="s">
        <v>9739</v>
      </c>
      <c r="BE4230" s="23" t="str">
        <f t="shared" si="657"/>
        <v>EMF nein</v>
      </c>
      <c r="BF4230" s="23" t="str">
        <f t="shared" si="662"/>
        <v/>
      </c>
      <c r="BG4230" s="23" t="str">
        <f t="shared" si="663"/>
        <v/>
      </c>
      <c r="BH4230" s="23">
        <f t="shared" si="660"/>
        <v>0</v>
      </c>
      <c r="BO4230" s="2" t="s">
        <v>16792</v>
      </c>
      <c r="BP4230" s="3">
        <v>1</v>
      </c>
      <c r="BQ4230" s="2" t="s">
        <v>16793</v>
      </c>
    </row>
    <row r="4231" spans="1:70" ht="16.149999999999999" customHeight="1" x14ac:dyDescent="0.25">
      <c r="A4231" s="93">
        <v>4232</v>
      </c>
      <c r="B4231" s="17" t="s">
        <v>87</v>
      </c>
      <c r="C4231" s="17" t="s">
        <v>363</v>
      </c>
      <c r="D4231" s="2" t="s">
        <v>364</v>
      </c>
      <c r="E4231" s="2" t="s">
        <v>16794</v>
      </c>
      <c r="F4231" s="67">
        <v>43757</v>
      </c>
      <c r="G4231" s="3">
        <f t="shared" si="654"/>
        <v>10</v>
      </c>
      <c r="H4231" s="3">
        <f t="shared" si="655"/>
        <v>2019</v>
      </c>
      <c r="I4231" s="92">
        <v>0.69097222222222199</v>
      </c>
      <c r="J4231" s="20">
        <f t="shared" si="661"/>
        <v>16</v>
      </c>
      <c r="K4231" s="5" t="str">
        <f t="shared" si="656"/>
        <v>ja</v>
      </c>
      <c r="L4231" s="5" t="s">
        <v>91</v>
      </c>
      <c r="M4231" s="6" t="s">
        <v>74</v>
      </c>
      <c r="N4231" s="5">
        <v>79</v>
      </c>
      <c r="O4231" s="2" t="s">
        <v>5139</v>
      </c>
      <c r="P4231" s="127" t="s">
        <v>16795</v>
      </c>
      <c r="R4231" s="6" t="s">
        <v>77</v>
      </c>
      <c r="T4231" s="6" t="s">
        <v>80</v>
      </c>
      <c r="W4231" s="2" t="s">
        <v>16796</v>
      </c>
      <c r="X4231" s="2">
        <v>224</v>
      </c>
      <c r="Y4231" s="2" t="s">
        <v>81</v>
      </c>
      <c r="Z4231" s="2" t="s">
        <v>84</v>
      </c>
      <c r="AA4231" s="2">
        <v>224</v>
      </c>
      <c r="AB4231" s="2" t="s">
        <v>81</v>
      </c>
      <c r="AC4231" s="2" t="s">
        <v>84</v>
      </c>
      <c r="AD4231" s="2">
        <v>224</v>
      </c>
      <c r="AE4231" s="2" t="s">
        <v>83</v>
      </c>
      <c r="AF4231" s="2" t="s">
        <v>84</v>
      </c>
      <c r="BE4231" s="23" t="str">
        <f t="shared" si="657"/>
        <v>EMF nein</v>
      </c>
      <c r="BF4231" s="23" t="str">
        <f t="shared" si="662"/>
        <v/>
      </c>
      <c r="BG4231" s="23" t="str">
        <f t="shared" si="663"/>
        <v/>
      </c>
      <c r="BH4231" s="23">
        <f t="shared" si="660"/>
        <v>0</v>
      </c>
      <c r="BO4231" s="2" t="s">
        <v>16797</v>
      </c>
      <c r="BP4231" s="3">
        <v>1</v>
      </c>
      <c r="BQ4231" s="2" t="s">
        <v>16798</v>
      </c>
    </row>
    <row r="4232" spans="1:70" ht="16.149999999999999" customHeight="1" x14ac:dyDescent="0.25">
      <c r="A4232" s="93">
        <v>4233</v>
      </c>
      <c r="B4232" s="17" t="s">
        <v>211</v>
      </c>
      <c r="C4232" s="44" t="s">
        <v>15766</v>
      </c>
      <c r="D4232" s="2" t="s">
        <v>158</v>
      </c>
      <c r="E4232" s="2" t="s">
        <v>16799</v>
      </c>
      <c r="F4232" s="67">
        <v>43757</v>
      </c>
      <c r="G4232" s="3">
        <f t="shared" si="654"/>
        <v>10</v>
      </c>
      <c r="H4232" s="3">
        <f t="shared" si="655"/>
        <v>2019</v>
      </c>
      <c r="I4232" s="92">
        <v>0.9375</v>
      </c>
      <c r="J4232" s="20">
        <f t="shared" si="661"/>
        <v>22</v>
      </c>
      <c r="K4232" s="5" t="str">
        <f t="shared" si="656"/>
        <v>ja</v>
      </c>
      <c r="L4232" s="5" t="s">
        <v>91</v>
      </c>
      <c r="M4232" s="6" t="s">
        <v>74</v>
      </c>
      <c r="O4232" s="5" t="s">
        <v>10213</v>
      </c>
      <c r="P4232" s="127" t="s">
        <v>16800</v>
      </c>
      <c r="R4232" s="6" t="s">
        <v>77</v>
      </c>
      <c r="T4232" s="6" t="s">
        <v>80</v>
      </c>
      <c r="V4232" s="2" t="s">
        <v>80</v>
      </c>
      <c r="X4232" s="2" t="s">
        <v>109</v>
      </c>
      <c r="Y4232" s="2" t="s">
        <v>109</v>
      </c>
      <c r="Z4232" s="2" t="s">
        <v>109</v>
      </c>
      <c r="AA4232" s="2" t="s">
        <v>109</v>
      </c>
      <c r="AB4232" s="2" t="s">
        <v>109</v>
      </c>
      <c r="AC4232" s="2" t="s">
        <v>109</v>
      </c>
      <c r="AD4232" s="2" t="s">
        <v>109</v>
      </c>
      <c r="AE4232" s="2" t="s">
        <v>109</v>
      </c>
      <c r="AF4232" s="2" t="s">
        <v>109</v>
      </c>
      <c r="AJ4232" s="2">
        <v>633</v>
      </c>
      <c r="AK4232" s="2" t="s">
        <v>81</v>
      </c>
      <c r="AL4232" s="2" t="s">
        <v>82</v>
      </c>
      <c r="BE4232" s="23" t="str">
        <f t="shared" si="657"/>
        <v>EMF ja</v>
      </c>
      <c r="BF4232" s="23">
        <f t="shared" si="662"/>
        <v>10</v>
      </c>
      <c r="BG4232" s="23" t="str">
        <f t="shared" si="663"/>
        <v>&lt;100m</v>
      </c>
      <c r="BH4232" s="23">
        <f t="shared" si="660"/>
        <v>2</v>
      </c>
      <c r="BK4232" s="2" t="s">
        <v>109</v>
      </c>
      <c r="BM4232" s="2" t="s">
        <v>162</v>
      </c>
      <c r="BN4232" s="2">
        <v>10</v>
      </c>
      <c r="BO4232" s="314" t="s">
        <v>22156</v>
      </c>
      <c r="BP4232" s="3">
        <v>1</v>
      </c>
      <c r="BQ4232" s="392"/>
      <c r="BR4232" s="2" t="s">
        <v>16801</v>
      </c>
    </row>
    <row r="4233" spans="1:70" s="338" customFormat="1" ht="16.149999999999999" customHeight="1" x14ac:dyDescent="0.25">
      <c r="A4233" s="446">
        <v>4234</v>
      </c>
      <c r="B4233" s="300" t="s">
        <v>211</v>
      </c>
      <c r="C4233" s="300" t="s">
        <v>793</v>
      </c>
      <c r="D4233" s="301" t="s">
        <v>158</v>
      </c>
      <c r="E4233" s="301" t="s">
        <v>22238</v>
      </c>
      <c r="F4233" s="302">
        <v>43759</v>
      </c>
      <c r="G4233" s="3">
        <f t="shared" ref="G4233" si="664">IF(F4233&lt;&gt;"",MONTH(F4233),"")</f>
        <v>10</v>
      </c>
      <c r="H4233" s="3">
        <f t="shared" ref="H4233" si="665">IF(F4233&lt;&gt;"",YEAR(F4233),"")</f>
        <v>2019</v>
      </c>
      <c r="I4233" s="447">
        <v>0.75</v>
      </c>
      <c r="J4233" s="20">
        <f t="shared" si="661"/>
        <v>18</v>
      </c>
      <c r="K4233" s="306" t="str">
        <f t="shared" si="656"/>
        <v>ja</v>
      </c>
      <c r="L4233" s="306" t="s">
        <v>73</v>
      </c>
      <c r="M4233" s="307" t="s">
        <v>74</v>
      </c>
      <c r="N4233" s="306"/>
      <c r="O4233" s="307" t="s">
        <v>101</v>
      </c>
      <c r="P4233" s="448" t="s">
        <v>224</v>
      </c>
      <c r="Q4233" s="307"/>
      <c r="R4233" s="307" t="s">
        <v>77</v>
      </c>
      <c r="S4233" s="301"/>
      <c r="T4233" s="307" t="s">
        <v>80</v>
      </c>
      <c r="U4233" s="301"/>
      <c r="V4233" s="301" t="s">
        <v>80</v>
      </c>
      <c r="W4233" s="301"/>
      <c r="X4233" s="301">
        <v>45</v>
      </c>
      <c r="Y4233" s="301" t="s">
        <v>94</v>
      </c>
      <c r="Z4233" s="301" t="s">
        <v>84</v>
      </c>
      <c r="AG4233" s="301"/>
      <c r="AH4233" s="301"/>
      <c r="AI4233" s="301"/>
      <c r="AJ4233" s="301">
        <v>45</v>
      </c>
      <c r="AK4233" s="301" t="s">
        <v>94</v>
      </c>
      <c r="AL4233" s="301" t="s">
        <v>84</v>
      </c>
      <c r="AM4233" s="301"/>
      <c r="AN4233" s="301"/>
      <c r="AO4233" s="301"/>
      <c r="AP4233" s="301"/>
      <c r="AQ4233" s="301"/>
      <c r="AR4233" s="301"/>
      <c r="AV4233" s="301">
        <v>45</v>
      </c>
      <c r="AW4233" s="301" t="s">
        <v>94</v>
      </c>
      <c r="AX4233" s="301" t="s">
        <v>84</v>
      </c>
      <c r="AY4233" s="301"/>
      <c r="AZ4233" s="301"/>
      <c r="BA4233" s="301"/>
      <c r="BB4233" s="301"/>
      <c r="BC4233" s="301"/>
      <c r="BD4233" s="301"/>
      <c r="BE4233" s="300" t="str">
        <f t="shared" si="657"/>
        <v>EMF ja</v>
      </c>
      <c r="BF4233" s="300" t="str">
        <f t="shared" si="662"/>
        <v/>
      </c>
      <c r="BG4233" s="300" t="str">
        <f t="shared" si="663"/>
        <v/>
      </c>
      <c r="BH4233" s="300">
        <f t="shared" si="660"/>
        <v>1</v>
      </c>
      <c r="BI4233" s="301"/>
      <c r="BJ4233" s="301"/>
      <c r="BK4233" s="301"/>
      <c r="BL4233" s="301"/>
      <c r="BM4233" s="301" t="s">
        <v>109</v>
      </c>
      <c r="BN4233" s="301" t="s">
        <v>109</v>
      </c>
      <c r="BO4233" s="301" t="s">
        <v>22239</v>
      </c>
      <c r="BP4233" s="3">
        <v>1</v>
      </c>
      <c r="BQ4233" s="301"/>
      <c r="BR4233" s="473" t="s">
        <v>22240</v>
      </c>
    </row>
    <row r="4234" spans="1:70" ht="16.149999999999999" customHeight="1" x14ac:dyDescent="0.25">
      <c r="A4234" s="44">
        <v>4235</v>
      </c>
      <c r="B4234" s="44" t="s">
        <v>135</v>
      </c>
      <c r="C4234" s="44" t="s">
        <v>289</v>
      </c>
      <c r="D4234" s="2" t="s">
        <v>290</v>
      </c>
      <c r="E4234" s="2" t="s">
        <v>16803</v>
      </c>
      <c r="F4234" s="67">
        <v>43761</v>
      </c>
      <c r="G4234" s="3">
        <f t="shared" si="654"/>
        <v>10</v>
      </c>
      <c r="H4234" s="3">
        <f t="shared" si="655"/>
        <v>2019</v>
      </c>
      <c r="I4234" s="92">
        <v>0.39583333333333298</v>
      </c>
      <c r="J4234" s="20">
        <f t="shared" si="661"/>
        <v>9</v>
      </c>
      <c r="K4234" s="5" t="str">
        <f t="shared" si="656"/>
        <v>ja</v>
      </c>
      <c r="L4234" s="5" t="s">
        <v>91</v>
      </c>
      <c r="M4234" s="6" t="s">
        <v>139</v>
      </c>
      <c r="N4234" s="5">
        <v>62</v>
      </c>
      <c r="O4234" s="2" t="s">
        <v>75</v>
      </c>
      <c r="P4234" s="127" t="s">
        <v>16804</v>
      </c>
      <c r="R4234" s="6" t="s">
        <v>77</v>
      </c>
      <c r="U4234" s="2" t="s">
        <v>115</v>
      </c>
      <c r="V4234" s="2" t="s">
        <v>202</v>
      </c>
      <c r="BE4234" s="23" t="str">
        <f t="shared" si="657"/>
        <v>EMF nein</v>
      </c>
      <c r="BF4234" s="23" t="str">
        <f t="shared" si="662"/>
        <v/>
      </c>
      <c r="BG4234" s="23" t="str">
        <f t="shared" si="663"/>
        <v/>
      </c>
      <c r="BH4234" s="23">
        <f t="shared" si="660"/>
        <v>0</v>
      </c>
      <c r="BO4234" s="2" t="s">
        <v>16805</v>
      </c>
      <c r="BP4234" s="3">
        <v>1</v>
      </c>
      <c r="BQ4234" s="2" t="s">
        <v>16802</v>
      </c>
    </row>
    <row r="4235" spans="1:70" ht="16.149999999999999" customHeight="1" x14ac:dyDescent="0.25">
      <c r="A4235" s="93">
        <v>4236</v>
      </c>
      <c r="B4235" s="17" t="s">
        <v>211</v>
      </c>
      <c r="C4235" s="17" t="s">
        <v>829</v>
      </c>
      <c r="D4235" s="2" t="s">
        <v>89</v>
      </c>
      <c r="E4235" s="2" t="s">
        <v>16807</v>
      </c>
      <c r="F4235" s="67">
        <v>43754</v>
      </c>
      <c r="G4235" s="3">
        <f t="shared" si="654"/>
        <v>10</v>
      </c>
      <c r="H4235" s="3">
        <f t="shared" si="655"/>
        <v>2019</v>
      </c>
      <c r="I4235" s="92">
        <v>0.70833333333333304</v>
      </c>
      <c r="J4235" s="20">
        <f t="shared" si="661"/>
        <v>17</v>
      </c>
      <c r="K4235" s="5" t="str">
        <f t="shared" si="656"/>
        <v>ja</v>
      </c>
      <c r="L4235" s="5" t="s">
        <v>91</v>
      </c>
      <c r="M4235" s="6" t="s">
        <v>11554</v>
      </c>
      <c r="N4235" s="5">
        <v>60</v>
      </c>
      <c r="O4235" s="2" t="s">
        <v>75</v>
      </c>
      <c r="P4235" s="127" t="s">
        <v>16808</v>
      </c>
      <c r="R4235" s="6" t="s">
        <v>77</v>
      </c>
      <c r="T4235" s="6" t="s">
        <v>80</v>
      </c>
      <c r="U4235" s="2" t="s">
        <v>208</v>
      </c>
      <c r="X4235" s="2">
        <v>180</v>
      </c>
      <c r="Y4235" s="2" t="s">
        <v>81</v>
      </c>
      <c r="Z4235" s="2" t="s">
        <v>84</v>
      </c>
      <c r="AA4235" s="2">
        <v>180</v>
      </c>
      <c r="AB4235" s="2" t="s">
        <v>94</v>
      </c>
      <c r="AC4235" s="2" t="s">
        <v>84</v>
      </c>
      <c r="AD4235" s="2">
        <v>180</v>
      </c>
      <c r="AE4235" s="2" t="s">
        <v>81</v>
      </c>
      <c r="AF4235" s="2" t="s">
        <v>84</v>
      </c>
      <c r="AJ4235" s="2">
        <v>316</v>
      </c>
      <c r="AK4235" s="2" t="s">
        <v>81</v>
      </c>
      <c r="AL4235" s="2" t="s">
        <v>161</v>
      </c>
      <c r="AM4235" s="2">
        <v>316</v>
      </c>
      <c r="AN4235" s="2" t="s">
        <v>81</v>
      </c>
      <c r="AO4235" s="2" t="s">
        <v>161</v>
      </c>
      <c r="AP4235" s="2">
        <v>316</v>
      </c>
      <c r="AQ4235" s="2" t="s">
        <v>83</v>
      </c>
      <c r="AR4235" s="2" t="s">
        <v>161</v>
      </c>
      <c r="AV4235" s="2">
        <v>316</v>
      </c>
      <c r="AW4235" s="2" t="s">
        <v>81</v>
      </c>
      <c r="AX4235" s="2" t="s">
        <v>161</v>
      </c>
      <c r="AY4235" s="2">
        <v>316</v>
      </c>
      <c r="AZ4235" s="2" t="s">
        <v>81</v>
      </c>
      <c r="BA4235" s="2" t="s">
        <v>161</v>
      </c>
      <c r="BB4235" s="2">
        <v>316</v>
      </c>
      <c r="BC4235" s="2" t="s">
        <v>83</v>
      </c>
      <c r="BD4235" s="2" t="s">
        <v>161</v>
      </c>
      <c r="BE4235" s="23" t="str">
        <f t="shared" si="657"/>
        <v>EMF nein</v>
      </c>
      <c r="BF4235" s="23" t="str">
        <f t="shared" si="662"/>
        <v/>
      </c>
      <c r="BG4235" s="23" t="str">
        <f t="shared" si="663"/>
        <v/>
      </c>
      <c r="BH4235" s="23">
        <f t="shared" si="660"/>
        <v>0</v>
      </c>
      <c r="BO4235" s="2" t="s">
        <v>16809</v>
      </c>
      <c r="BP4235" s="3">
        <v>1</v>
      </c>
      <c r="BQ4235" s="2" t="s">
        <v>16806</v>
      </c>
    </row>
    <row r="4236" spans="1:70" ht="16.149999999999999" customHeight="1" x14ac:dyDescent="0.25">
      <c r="A4236" s="1">
        <v>4237</v>
      </c>
      <c r="B4236" s="17" t="s">
        <v>211</v>
      </c>
      <c r="C4236" s="17" t="s">
        <v>16811</v>
      </c>
      <c r="D4236" s="2" t="s">
        <v>651</v>
      </c>
      <c r="E4236" s="2" t="s">
        <v>16812</v>
      </c>
      <c r="F4236" s="67">
        <v>43763</v>
      </c>
      <c r="G4236" s="3">
        <f t="shared" si="654"/>
        <v>10</v>
      </c>
      <c r="H4236" s="3">
        <f t="shared" si="655"/>
        <v>2019</v>
      </c>
      <c r="I4236" s="92">
        <v>0.49652777777777801</v>
      </c>
      <c r="J4236" s="20">
        <f t="shared" si="661"/>
        <v>11</v>
      </c>
      <c r="K4236" s="5" t="str">
        <f t="shared" si="656"/>
        <v>ja</v>
      </c>
      <c r="L4236" s="5" t="s">
        <v>91</v>
      </c>
      <c r="M4236" s="6" t="s">
        <v>74</v>
      </c>
      <c r="N4236" s="5">
        <v>64</v>
      </c>
      <c r="O4236" s="2" t="s">
        <v>126</v>
      </c>
      <c r="P4236" s="127" t="s">
        <v>16813</v>
      </c>
      <c r="R4236" s="6" t="s">
        <v>77</v>
      </c>
      <c r="T4236" s="6" t="s">
        <v>202</v>
      </c>
      <c r="X4236" s="2">
        <v>730</v>
      </c>
      <c r="Y4236" s="2" t="s">
        <v>81</v>
      </c>
      <c r="Z4236" s="2" t="s">
        <v>84</v>
      </c>
      <c r="AA4236" s="2">
        <v>730</v>
      </c>
      <c r="AB4236" s="2" t="s">
        <v>81</v>
      </c>
      <c r="AC4236" s="2" t="s">
        <v>84</v>
      </c>
      <c r="AD4236" s="2">
        <v>730</v>
      </c>
      <c r="AE4236" s="2" t="s">
        <v>83</v>
      </c>
      <c r="AF4236" s="2" t="s">
        <v>84</v>
      </c>
      <c r="AJ4236" s="2">
        <v>730</v>
      </c>
      <c r="AK4236" s="2" t="s">
        <v>81</v>
      </c>
      <c r="AL4236" s="2" t="s">
        <v>84</v>
      </c>
      <c r="AM4236" s="2">
        <v>730</v>
      </c>
      <c r="AN4236" s="2" t="s">
        <v>81</v>
      </c>
      <c r="AO4236" s="2" t="s">
        <v>84</v>
      </c>
      <c r="AP4236" s="2">
        <v>730</v>
      </c>
      <c r="AQ4236" s="2" t="s">
        <v>83</v>
      </c>
      <c r="AR4236" s="2" t="s">
        <v>84</v>
      </c>
      <c r="AV4236" s="2">
        <v>533</v>
      </c>
      <c r="AW4236" s="2" t="s">
        <v>81</v>
      </c>
      <c r="AX4236" s="2" t="s">
        <v>161</v>
      </c>
      <c r="AY4236" s="2">
        <v>533</v>
      </c>
      <c r="AZ4236" s="2" t="s">
        <v>16814</v>
      </c>
      <c r="BA4236" s="2" t="s">
        <v>161</v>
      </c>
      <c r="BB4236" s="2">
        <v>533</v>
      </c>
      <c r="BC4236" s="2" t="s">
        <v>83</v>
      </c>
      <c r="BD4236" s="2" t="s">
        <v>161</v>
      </c>
      <c r="BE4236" s="23" t="str">
        <f t="shared" si="657"/>
        <v>EMF nein</v>
      </c>
      <c r="BF4236" s="23" t="str">
        <f t="shared" si="662"/>
        <v/>
      </c>
      <c r="BG4236" s="23" t="str">
        <f t="shared" si="663"/>
        <v/>
      </c>
      <c r="BH4236" s="23">
        <f t="shared" si="660"/>
        <v>0</v>
      </c>
      <c r="BO4236" s="2" t="s">
        <v>16815</v>
      </c>
      <c r="BP4236" s="3">
        <v>1</v>
      </c>
      <c r="BQ4236" s="2" t="s">
        <v>16810</v>
      </c>
    </row>
    <row r="4237" spans="1:70" ht="16.149999999999999" customHeight="1" x14ac:dyDescent="0.25">
      <c r="A4237" s="1">
        <v>4238</v>
      </c>
      <c r="B4237" s="17" t="s">
        <v>87</v>
      </c>
      <c r="C4237" s="17" t="s">
        <v>7126</v>
      </c>
      <c r="D4237" s="2" t="s">
        <v>71</v>
      </c>
      <c r="E4237" s="2" t="s">
        <v>16817</v>
      </c>
      <c r="F4237" s="67">
        <v>43761</v>
      </c>
      <c r="G4237" s="3">
        <f t="shared" si="654"/>
        <v>10</v>
      </c>
      <c r="H4237" s="3">
        <f t="shared" si="655"/>
        <v>2019</v>
      </c>
      <c r="I4237" s="92">
        <v>0.70833333333333304</v>
      </c>
      <c r="J4237" s="20">
        <f t="shared" si="661"/>
        <v>17</v>
      </c>
      <c r="K4237" s="5" t="str">
        <f t="shared" si="656"/>
        <v>ja</v>
      </c>
      <c r="L4237" s="5" t="s">
        <v>91</v>
      </c>
      <c r="M4237" s="6" t="s">
        <v>74</v>
      </c>
      <c r="N4237" s="5">
        <v>76</v>
      </c>
      <c r="O4237" s="2" t="s">
        <v>126</v>
      </c>
      <c r="P4237" s="127" t="s">
        <v>16818</v>
      </c>
      <c r="R4237" s="6" t="s">
        <v>77</v>
      </c>
      <c r="T4237" s="6" t="s">
        <v>80</v>
      </c>
      <c r="U4237" s="2" t="s">
        <v>74</v>
      </c>
      <c r="X4237" s="2">
        <v>398</v>
      </c>
      <c r="Y4237" s="2" t="s">
        <v>81</v>
      </c>
      <c r="Z4237" s="2" t="s">
        <v>84</v>
      </c>
      <c r="AA4237" s="2">
        <v>398</v>
      </c>
      <c r="AB4237" s="2" t="s">
        <v>81</v>
      </c>
      <c r="AC4237" s="2" t="s">
        <v>84</v>
      </c>
      <c r="AD4237" s="2">
        <v>398</v>
      </c>
      <c r="AE4237" s="2" t="s">
        <v>81</v>
      </c>
      <c r="AF4237" s="2" t="s">
        <v>84</v>
      </c>
      <c r="AG4237" s="2">
        <v>398</v>
      </c>
      <c r="AH4237" s="2" t="s">
        <v>81</v>
      </c>
      <c r="AI4237" s="2" t="s">
        <v>84</v>
      </c>
      <c r="AJ4237" s="2">
        <v>793</v>
      </c>
      <c r="AK4237" s="2" t="s">
        <v>83</v>
      </c>
      <c r="AL4237" s="2" t="s">
        <v>168</v>
      </c>
      <c r="AM4237" s="2">
        <v>793</v>
      </c>
      <c r="AN4237" s="2" t="s">
        <v>81</v>
      </c>
      <c r="AO4237" s="2" t="s">
        <v>168</v>
      </c>
      <c r="AP4237" s="2">
        <v>793</v>
      </c>
      <c r="AQ4237" s="2" t="s">
        <v>83</v>
      </c>
      <c r="AR4237" s="2" t="s">
        <v>168</v>
      </c>
      <c r="AS4237" s="2">
        <v>793</v>
      </c>
      <c r="AT4237" s="2" t="s">
        <v>83</v>
      </c>
      <c r="AU4237" s="2" t="s">
        <v>84</v>
      </c>
      <c r="BA4237" s="93" t="s">
        <v>109</v>
      </c>
      <c r="BB4237" s="93" t="s">
        <v>109</v>
      </c>
      <c r="BC4237" s="93" t="s">
        <v>109</v>
      </c>
      <c r="BE4237" s="23" t="str">
        <f t="shared" si="657"/>
        <v>EMF nein</v>
      </c>
      <c r="BF4237" s="23" t="str">
        <f t="shared" si="662"/>
        <v/>
      </c>
      <c r="BG4237" s="23" t="str">
        <f t="shared" si="663"/>
        <v/>
      </c>
      <c r="BH4237" s="23">
        <f t="shared" si="660"/>
        <v>0</v>
      </c>
      <c r="BP4237" s="3">
        <v>1</v>
      </c>
      <c r="BR4237" s="2" t="s">
        <v>16816</v>
      </c>
    </row>
    <row r="4238" spans="1:70" ht="16.149999999999999" customHeight="1" x14ac:dyDescent="0.25">
      <c r="A4238" s="1">
        <v>4239</v>
      </c>
      <c r="B4238" s="2" t="s">
        <v>211</v>
      </c>
      <c r="C4238" s="17" t="s">
        <v>11163</v>
      </c>
      <c r="D4238" s="2" t="s">
        <v>151</v>
      </c>
      <c r="E4238" s="2" t="s">
        <v>16820</v>
      </c>
      <c r="F4238" s="67">
        <v>43762</v>
      </c>
      <c r="G4238" s="3">
        <f t="shared" si="654"/>
        <v>10</v>
      </c>
      <c r="H4238" s="3">
        <f t="shared" si="655"/>
        <v>2019</v>
      </c>
      <c r="I4238" s="92">
        <v>0.33333333333333298</v>
      </c>
      <c r="J4238" s="20">
        <f t="shared" si="661"/>
        <v>8</v>
      </c>
      <c r="K4238" s="5" t="str">
        <f t="shared" si="656"/>
        <v>ja</v>
      </c>
      <c r="L4238" s="5" t="s">
        <v>91</v>
      </c>
      <c r="M4238" s="6" t="s">
        <v>74</v>
      </c>
      <c r="N4238" s="5">
        <v>62</v>
      </c>
      <c r="O4238" s="2" t="s">
        <v>140</v>
      </c>
      <c r="P4238" s="127" t="s">
        <v>16821</v>
      </c>
      <c r="R4238" s="6" t="s">
        <v>77</v>
      </c>
      <c r="T4238" s="6" t="s">
        <v>80</v>
      </c>
      <c r="X4238" s="2">
        <v>170</v>
      </c>
      <c r="Y4238" s="2" t="s">
        <v>81</v>
      </c>
      <c r="Z4238" s="2" t="s">
        <v>84</v>
      </c>
      <c r="AA4238" s="2">
        <v>170</v>
      </c>
      <c r="AB4238" s="2" t="s">
        <v>81</v>
      </c>
      <c r="AC4238" s="2" t="s">
        <v>84</v>
      </c>
      <c r="AD4238" s="2">
        <v>170</v>
      </c>
      <c r="AE4238" s="2" t="s">
        <v>81</v>
      </c>
      <c r="AF4238" s="2" t="s">
        <v>84</v>
      </c>
      <c r="AJ4238" s="2">
        <v>170</v>
      </c>
      <c r="AK4238" s="2" t="s">
        <v>81</v>
      </c>
      <c r="AL4238" s="2" t="s">
        <v>84</v>
      </c>
      <c r="AM4238" s="2">
        <v>170</v>
      </c>
      <c r="AN4238" s="2" t="s">
        <v>6084</v>
      </c>
      <c r="AO4238" s="2" t="s">
        <v>84</v>
      </c>
      <c r="AP4238" s="2">
        <v>170</v>
      </c>
      <c r="AQ4238" s="2" t="s">
        <v>81</v>
      </c>
      <c r="AR4238" s="2" t="s">
        <v>84</v>
      </c>
      <c r="AS4238" s="2">
        <v>170</v>
      </c>
      <c r="AT4238" s="2" t="s">
        <v>8720</v>
      </c>
      <c r="AU4238" s="2" t="s">
        <v>84</v>
      </c>
      <c r="BB4238" s="93" t="s">
        <v>109</v>
      </c>
      <c r="BC4238" s="93" t="s">
        <v>109</v>
      </c>
      <c r="BD4238" s="93" t="s">
        <v>109</v>
      </c>
      <c r="BE4238" s="23" t="str">
        <f t="shared" si="657"/>
        <v>EMF ja</v>
      </c>
      <c r="BF4238" s="23">
        <f t="shared" si="662"/>
        <v>170</v>
      </c>
      <c r="BG4238" s="23" t="str">
        <f t="shared" si="663"/>
        <v>100-499m</v>
      </c>
      <c r="BH4238" s="23">
        <f t="shared" si="660"/>
        <v>1</v>
      </c>
      <c r="BK4238" s="2" t="s">
        <v>162</v>
      </c>
      <c r="BL4238" s="2">
        <v>170</v>
      </c>
      <c r="BO4238" s="2" t="s">
        <v>16822</v>
      </c>
      <c r="BP4238" s="3">
        <v>1</v>
      </c>
      <c r="BR4238" s="2" t="s">
        <v>22208</v>
      </c>
    </row>
    <row r="4239" spans="1:70" ht="16.149999999999999" customHeight="1" x14ac:dyDescent="0.25">
      <c r="A4239" s="1">
        <v>4240</v>
      </c>
      <c r="B4239" s="17" t="s">
        <v>211</v>
      </c>
      <c r="C4239" s="17" t="s">
        <v>16824</v>
      </c>
      <c r="D4239" s="2" t="s">
        <v>10839</v>
      </c>
      <c r="E4239" s="2" t="s">
        <v>16825</v>
      </c>
      <c r="F4239" s="67">
        <v>43757</v>
      </c>
      <c r="G4239" s="3">
        <f t="shared" si="654"/>
        <v>10</v>
      </c>
      <c r="H4239" s="3">
        <f t="shared" si="655"/>
        <v>2019</v>
      </c>
      <c r="I4239" s="92">
        <v>0.64583333333333304</v>
      </c>
      <c r="J4239" s="20">
        <f t="shared" si="661"/>
        <v>15</v>
      </c>
      <c r="K4239" s="5" t="str">
        <f t="shared" si="656"/>
        <v>ja</v>
      </c>
      <c r="L4239" s="5" t="s">
        <v>91</v>
      </c>
      <c r="M4239" s="6" t="s">
        <v>74</v>
      </c>
      <c r="N4239" s="5">
        <v>30</v>
      </c>
      <c r="O4239" s="5" t="s">
        <v>75</v>
      </c>
      <c r="P4239" s="127" t="s">
        <v>16826</v>
      </c>
      <c r="R4239" s="6" t="s">
        <v>77</v>
      </c>
      <c r="T4239" s="6" t="s">
        <v>80</v>
      </c>
      <c r="X4239" s="2">
        <v>350</v>
      </c>
      <c r="Y4239" s="2" t="s">
        <v>83</v>
      </c>
      <c r="Z4239" s="2" t="s">
        <v>168</v>
      </c>
      <c r="AA4239" s="2">
        <v>350</v>
      </c>
      <c r="AB4239" s="2" t="s">
        <v>81</v>
      </c>
      <c r="AC4239" s="2" t="s">
        <v>168</v>
      </c>
      <c r="AD4239" s="2">
        <v>350</v>
      </c>
      <c r="AE4239" s="2" t="s">
        <v>83</v>
      </c>
      <c r="AF4239" s="2" t="s">
        <v>168</v>
      </c>
      <c r="AJ4239" s="2">
        <v>350</v>
      </c>
      <c r="AK4239" s="2" t="s">
        <v>83</v>
      </c>
      <c r="AL4239" s="2" t="s">
        <v>168</v>
      </c>
      <c r="AM4239" s="2">
        <v>350</v>
      </c>
      <c r="AN4239" s="2" t="s">
        <v>81</v>
      </c>
      <c r="AO4239" s="2" t="s">
        <v>168</v>
      </c>
      <c r="AP4239" s="2">
        <v>350</v>
      </c>
      <c r="AQ4239" s="2" t="s">
        <v>83</v>
      </c>
      <c r="AR4239" s="2" t="s">
        <v>168</v>
      </c>
      <c r="BE4239" s="23" t="str">
        <f t="shared" si="657"/>
        <v>EMF nein</v>
      </c>
      <c r="BF4239" s="23" t="str">
        <f t="shared" si="662"/>
        <v/>
      </c>
      <c r="BG4239" s="23" t="str">
        <f t="shared" si="663"/>
        <v/>
      </c>
      <c r="BH4239" s="23">
        <f t="shared" si="660"/>
        <v>0</v>
      </c>
      <c r="BO4239" s="2" t="s">
        <v>16827</v>
      </c>
      <c r="BP4239" s="3">
        <v>1</v>
      </c>
      <c r="BQ4239" s="2" t="s">
        <v>16819</v>
      </c>
    </row>
    <row r="4240" spans="1:70" ht="16.149999999999999" customHeight="1" x14ac:dyDescent="0.25">
      <c r="A4240" s="1">
        <v>4241</v>
      </c>
      <c r="B4240" s="2" t="s">
        <v>69</v>
      </c>
      <c r="C4240" s="17" t="s">
        <v>16829</v>
      </c>
      <c r="D4240" s="2" t="s">
        <v>2334</v>
      </c>
      <c r="E4240" s="2" t="s">
        <v>16830</v>
      </c>
      <c r="F4240" s="67">
        <v>43749</v>
      </c>
      <c r="G4240" s="3">
        <f t="shared" si="654"/>
        <v>10</v>
      </c>
      <c r="H4240" s="3">
        <f t="shared" si="655"/>
        <v>2019</v>
      </c>
      <c r="I4240" s="92">
        <v>0.41319444444444398</v>
      </c>
      <c r="J4240" s="20">
        <f t="shared" si="661"/>
        <v>9</v>
      </c>
      <c r="K4240" s="5" t="str">
        <f t="shared" si="656"/>
        <v>ja</v>
      </c>
      <c r="L4240" s="5" t="s">
        <v>91</v>
      </c>
      <c r="M4240" s="6" t="s">
        <v>74</v>
      </c>
      <c r="N4240" s="5">
        <v>72</v>
      </c>
      <c r="O4240" s="2" t="s">
        <v>5139</v>
      </c>
      <c r="P4240" s="127" t="s">
        <v>16831</v>
      </c>
      <c r="R4240" s="6" t="s">
        <v>77</v>
      </c>
      <c r="T4240" s="6" t="s">
        <v>202</v>
      </c>
      <c r="X4240" s="2">
        <v>770</v>
      </c>
      <c r="Y4240" s="2" t="s">
        <v>81</v>
      </c>
      <c r="Z4240" s="2" t="s">
        <v>84</v>
      </c>
      <c r="AA4240" s="2">
        <v>770</v>
      </c>
      <c r="AB4240" s="2" t="s">
        <v>81</v>
      </c>
      <c r="AC4240" s="2" t="s">
        <v>84</v>
      </c>
      <c r="AD4240" s="2">
        <v>770</v>
      </c>
      <c r="AE4240" s="2" t="s">
        <v>81</v>
      </c>
      <c r="AF4240" s="2" t="s">
        <v>84</v>
      </c>
      <c r="BE4240" s="23" t="str">
        <f t="shared" si="657"/>
        <v>EMF nein</v>
      </c>
      <c r="BF4240" s="23" t="str">
        <f t="shared" si="662"/>
        <v/>
      </c>
      <c r="BG4240" s="23" t="str">
        <f t="shared" si="663"/>
        <v/>
      </c>
      <c r="BH4240" s="23">
        <f t="shared" si="660"/>
        <v>0</v>
      </c>
      <c r="BO4240" s="2" t="s">
        <v>16832</v>
      </c>
      <c r="BP4240" s="3">
        <v>1</v>
      </c>
      <c r="BQ4240" s="2" t="s">
        <v>16823</v>
      </c>
    </row>
    <row r="4241" spans="1:69" ht="16.149999999999999" customHeight="1" x14ac:dyDescent="0.25">
      <c r="A4241" s="1">
        <v>4242</v>
      </c>
      <c r="B4241" s="17" t="s">
        <v>87</v>
      </c>
      <c r="C4241" s="17" t="s">
        <v>1236</v>
      </c>
      <c r="D4241" s="2" t="s">
        <v>89</v>
      </c>
      <c r="E4241" s="2" t="s">
        <v>16834</v>
      </c>
      <c r="F4241" s="67">
        <v>43764</v>
      </c>
      <c r="G4241" s="3">
        <f t="shared" si="654"/>
        <v>10</v>
      </c>
      <c r="H4241" s="3">
        <f t="shared" si="655"/>
        <v>2019</v>
      </c>
      <c r="I4241" s="92">
        <v>0.57986111111111105</v>
      </c>
      <c r="J4241" s="20">
        <f t="shared" si="661"/>
        <v>13</v>
      </c>
      <c r="K4241" s="5" t="str">
        <f t="shared" si="656"/>
        <v>ja</v>
      </c>
      <c r="L4241" s="5" t="s">
        <v>91</v>
      </c>
      <c r="M4241" s="6" t="s">
        <v>115</v>
      </c>
      <c r="N4241" s="5">
        <v>72</v>
      </c>
      <c r="O4241" s="5" t="s">
        <v>5139</v>
      </c>
      <c r="P4241" s="6" t="s">
        <v>1027</v>
      </c>
      <c r="R4241" s="6" t="s">
        <v>77</v>
      </c>
      <c r="T4241" s="6" t="s">
        <v>80</v>
      </c>
      <c r="X4241" s="2">
        <v>352</v>
      </c>
      <c r="Y4241" s="2" t="s">
        <v>83</v>
      </c>
      <c r="Z4241" s="2" t="s">
        <v>168</v>
      </c>
      <c r="AA4241" s="2">
        <v>352</v>
      </c>
      <c r="AB4241" s="2" t="s">
        <v>81</v>
      </c>
      <c r="AC4241" s="2" t="s">
        <v>168</v>
      </c>
      <c r="AD4241" s="2" t="s">
        <v>16835</v>
      </c>
      <c r="AE4241" s="2" t="s">
        <v>83</v>
      </c>
      <c r="AF4241" s="2" t="s">
        <v>168</v>
      </c>
      <c r="AJ4241" s="2">
        <v>125</v>
      </c>
      <c r="AK4241" s="2" t="s">
        <v>81</v>
      </c>
      <c r="AL4241" s="2" t="s">
        <v>168</v>
      </c>
      <c r="AM4241" s="2">
        <v>125</v>
      </c>
      <c r="AN4241" s="2" t="s">
        <v>81</v>
      </c>
      <c r="AO4241" s="2" t="s">
        <v>168</v>
      </c>
      <c r="AP4241" s="2">
        <v>125</v>
      </c>
      <c r="AQ4241" s="2" t="s">
        <v>83</v>
      </c>
      <c r="AR4241" s="2" t="s">
        <v>168</v>
      </c>
      <c r="BE4241" s="23" t="str">
        <f t="shared" si="657"/>
        <v>EMF nein</v>
      </c>
      <c r="BF4241" s="23" t="str">
        <f t="shared" si="662"/>
        <v/>
      </c>
      <c r="BG4241" s="23" t="str">
        <f t="shared" si="663"/>
        <v/>
      </c>
      <c r="BH4241" s="23">
        <f t="shared" si="660"/>
        <v>0</v>
      </c>
      <c r="BO4241" s="2" t="s">
        <v>16836</v>
      </c>
      <c r="BP4241" s="3">
        <v>1</v>
      </c>
      <c r="BQ4241" s="2" t="s">
        <v>16828</v>
      </c>
    </row>
    <row r="4242" spans="1:69" ht="16.149999999999999" customHeight="1" x14ac:dyDescent="0.25">
      <c r="A4242" s="93">
        <v>4243</v>
      </c>
      <c r="B4242" s="17" t="s">
        <v>87</v>
      </c>
      <c r="C4242" s="124" t="s">
        <v>16838</v>
      </c>
      <c r="D4242" s="2" t="s">
        <v>348</v>
      </c>
      <c r="E4242" s="2" t="s">
        <v>5471</v>
      </c>
      <c r="F4242" s="67">
        <v>43764</v>
      </c>
      <c r="G4242" s="3">
        <f t="shared" si="654"/>
        <v>10</v>
      </c>
      <c r="H4242" s="3">
        <f t="shared" si="655"/>
        <v>2019</v>
      </c>
      <c r="I4242" s="92">
        <v>0.47916666666666702</v>
      </c>
      <c r="J4242" s="20">
        <f t="shared" si="661"/>
        <v>11</v>
      </c>
      <c r="K4242" s="5" t="str">
        <f t="shared" si="656"/>
        <v>ja</v>
      </c>
      <c r="L4242" s="5" t="s">
        <v>91</v>
      </c>
      <c r="M4242" s="6" t="s">
        <v>74</v>
      </c>
      <c r="N4242" s="5">
        <v>87</v>
      </c>
      <c r="O4242" s="5" t="s">
        <v>5139</v>
      </c>
      <c r="P4242" s="127" t="s">
        <v>16839</v>
      </c>
      <c r="R4242" s="6" t="s">
        <v>77</v>
      </c>
      <c r="T4242" s="6" t="s">
        <v>80</v>
      </c>
      <c r="U4242" s="2" t="s">
        <v>115</v>
      </c>
      <c r="V4242" s="5" t="s">
        <v>80</v>
      </c>
      <c r="X4242" s="2">
        <v>48</v>
      </c>
      <c r="Y4242" s="2" t="s">
        <v>81</v>
      </c>
      <c r="Z4242" s="2" t="s">
        <v>82</v>
      </c>
      <c r="AA4242" s="2">
        <v>48</v>
      </c>
      <c r="AB4242" s="2" t="s">
        <v>81</v>
      </c>
      <c r="AC4242" s="2" t="s">
        <v>82</v>
      </c>
      <c r="AD4242" s="2">
        <v>48</v>
      </c>
      <c r="AE4242" s="2" t="s">
        <v>83</v>
      </c>
      <c r="AF4242" s="2" t="s">
        <v>82</v>
      </c>
      <c r="BE4242" s="23" t="str">
        <f t="shared" si="657"/>
        <v>EMF nein</v>
      </c>
      <c r="BF4242" s="23" t="str">
        <f t="shared" si="662"/>
        <v/>
      </c>
      <c r="BG4242" s="23" t="str">
        <f t="shared" si="663"/>
        <v/>
      </c>
      <c r="BH4242" s="23">
        <f t="shared" si="660"/>
        <v>0</v>
      </c>
      <c r="BP4242" s="3">
        <v>1</v>
      </c>
      <c r="BQ4242" s="2" t="s">
        <v>16833</v>
      </c>
    </row>
    <row r="4243" spans="1:69" ht="16.149999999999999" customHeight="1" x14ac:dyDescent="0.25">
      <c r="A4243" s="93">
        <v>4244</v>
      </c>
      <c r="B4243" s="17" t="s">
        <v>135</v>
      </c>
      <c r="C4243" s="17" t="s">
        <v>16841</v>
      </c>
      <c r="D4243" s="2" t="s">
        <v>264</v>
      </c>
      <c r="E4243" s="2" t="s">
        <v>16842</v>
      </c>
      <c r="F4243" s="67">
        <v>43762</v>
      </c>
      <c r="G4243" s="3">
        <f t="shared" si="654"/>
        <v>10</v>
      </c>
      <c r="H4243" s="3">
        <f t="shared" si="655"/>
        <v>2019</v>
      </c>
      <c r="I4243" s="92">
        <v>0.35416666666666702</v>
      </c>
      <c r="J4243" s="20">
        <f t="shared" si="661"/>
        <v>8</v>
      </c>
      <c r="K4243" s="5" t="str">
        <f t="shared" si="656"/>
        <v>ja</v>
      </c>
      <c r="L4243" s="5" t="s">
        <v>91</v>
      </c>
      <c r="M4243" s="6" t="s">
        <v>139</v>
      </c>
      <c r="N4243" s="5">
        <v>36</v>
      </c>
      <c r="O4243" s="5" t="s">
        <v>16843</v>
      </c>
      <c r="P4243" s="127" t="s">
        <v>16844</v>
      </c>
      <c r="R4243" s="6" t="s">
        <v>77</v>
      </c>
      <c r="U4243" s="2" t="s">
        <v>74</v>
      </c>
      <c r="V4243" s="2" t="s">
        <v>80</v>
      </c>
      <c r="X4243" s="2">
        <v>1050</v>
      </c>
      <c r="Y4243" s="2" t="s">
        <v>83</v>
      </c>
      <c r="Z4243" s="2" t="s">
        <v>82</v>
      </c>
      <c r="AA4243" s="2">
        <v>1050</v>
      </c>
      <c r="AB4243" s="2" t="s">
        <v>81</v>
      </c>
      <c r="AC4243" s="2" t="s">
        <v>82</v>
      </c>
      <c r="AD4243" s="2">
        <v>1050</v>
      </c>
      <c r="AE4243" s="2" t="s">
        <v>83</v>
      </c>
      <c r="AF4243" s="2" t="s">
        <v>82</v>
      </c>
      <c r="BE4243" s="23" t="str">
        <f t="shared" si="657"/>
        <v>EMF nein</v>
      </c>
      <c r="BF4243" s="23" t="str">
        <f t="shared" si="662"/>
        <v/>
      </c>
      <c r="BG4243" s="23" t="str">
        <f t="shared" si="663"/>
        <v/>
      </c>
      <c r="BH4243" s="23">
        <f t="shared" si="660"/>
        <v>0</v>
      </c>
      <c r="BO4243" s="2" t="s">
        <v>16845</v>
      </c>
      <c r="BP4243" s="3">
        <v>1</v>
      </c>
      <c r="BQ4243" s="2" t="s">
        <v>16837</v>
      </c>
    </row>
    <row r="4244" spans="1:69" ht="16.149999999999999" customHeight="1" x14ac:dyDescent="0.25">
      <c r="A4244" s="93">
        <v>4245</v>
      </c>
      <c r="B4244" s="17" t="s">
        <v>211</v>
      </c>
      <c r="C4244" s="17" t="s">
        <v>11909</v>
      </c>
      <c r="D4244" s="2" t="s">
        <v>98</v>
      </c>
      <c r="E4244" s="2" t="s">
        <v>16847</v>
      </c>
      <c r="F4244" s="67">
        <v>43755</v>
      </c>
      <c r="G4244" s="3">
        <f t="shared" si="654"/>
        <v>10</v>
      </c>
      <c r="H4244" s="3">
        <f t="shared" si="655"/>
        <v>2019</v>
      </c>
      <c r="I4244" s="92">
        <v>0.25347222222222199</v>
      </c>
      <c r="J4244" s="20">
        <f t="shared" si="661"/>
        <v>6</v>
      </c>
      <c r="K4244" s="5" t="str">
        <f t="shared" si="656"/>
        <v>ja</v>
      </c>
      <c r="L4244" s="5" t="s">
        <v>91</v>
      </c>
      <c r="M4244" s="6" t="s">
        <v>115</v>
      </c>
      <c r="N4244" s="5">
        <v>51</v>
      </c>
      <c r="O4244" s="5" t="s">
        <v>5139</v>
      </c>
      <c r="P4244" s="6" t="s">
        <v>22331</v>
      </c>
      <c r="R4244" s="6" t="s">
        <v>77</v>
      </c>
      <c r="U4244" s="2" t="s">
        <v>115</v>
      </c>
      <c r="V4244" s="2" t="s">
        <v>80</v>
      </c>
      <c r="X4244" s="2" t="s">
        <v>109</v>
      </c>
      <c r="Y4244" s="2" t="s">
        <v>109</v>
      </c>
      <c r="Z4244" s="2" t="s">
        <v>109</v>
      </c>
      <c r="AA4244" s="2" t="s">
        <v>109</v>
      </c>
      <c r="AB4244" s="2" t="s">
        <v>109</v>
      </c>
      <c r="AC4244" s="2" t="s">
        <v>109</v>
      </c>
      <c r="AD4244" s="2" t="s">
        <v>109</v>
      </c>
      <c r="AE4244" s="2" t="s">
        <v>109</v>
      </c>
      <c r="AF4244" s="2" t="s">
        <v>109</v>
      </c>
      <c r="AG4244" s="17" t="s">
        <v>109</v>
      </c>
      <c r="AH4244" s="17" t="s">
        <v>109</v>
      </c>
      <c r="AI4244" s="17" t="s">
        <v>109</v>
      </c>
      <c r="BE4244" s="23" t="str">
        <f t="shared" si="657"/>
        <v>EMF nein</v>
      </c>
      <c r="BF4244" s="23" t="str">
        <f t="shared" si="662"/>
        <v/>
      </c>
      <c r="BG4244" s="23" t="str">
        <f t="shared" si="663"/>
        <v/>
      </c>
      <c r="BH4244" s="23">
        <f t="shared" si="660"/>
        <v>0</v>
      </c>
      <c r="BO4244" s="2" t="s">
        <v>16848</v>
      </c>
      <c r="BP4244" s="3">
        <v>1</v>
      </c>
      <c r="BQ4244" s="2" t="s">
        <v>16840</v>
      </c>
    </row>
    <row r="4245" spans="1:69" ht="16.149999999999999" customHeight="1" x14ac:dyDescent="0.25">
      <c r="A4245" s="1">
        <v>4246</v>
      </c>
      <c r="B4245" s="17" t="s">
        <v>211</v>
      </c>
      <c r="C4245" s="17" t="s">
        <v>16850</v>
      </c>
      <c r="D4245" s="2" t="s">
        <v>151</v>
      </c>
      <c r="E4245" s="2" t="s">
        <v>16851</v>
      </c>
      <c r="F4245" s="67">
        <v>43764</v>
      </c>
      <c r="G4245" s="3">
        <f t="shared" si="654"/>
        <v>10</v>
      </c>
      <c r="H4245" s="3">
        <f t="shared" si="655"/>
        <v>2019</v>
      </c>
      <c r="I4245" s="92">
        <v>0.94444444444444398</v>
      </c>
      <c r="J4245" s="20">
        <f t="shared" si="661"/>
        <v>22</v>
      </c>
      <c r="K4245" s="5" t="str">
        <f t="shared" si="656"/>
        <v>ja</v>
      </c>
      <c r="L4245" s="5" t="s">
        <v>91</v>
      </c>
      <c r="M4245" s="6" t="s">
        <v>74</v>
      </c>
      <c r="N4245" s="5">
        <v>25</v>
      </c>
      <c r="O4245" s="6" t="s">
        <v>101</v>
      </c>
      <c r="P4245" s="127" t="s">
        <v>16852</v>
      </c>
      <c r="R4245" s="6" t="s">
        <v>77</v>
      </c>
      <c r="X4245" s="392">
        <v>100</v>
      </c>
      <c r="Y4245" s="392" t="s">
        <v>94</v>
      </c>
      <c r="Z4245" s="392" t="s">
        <v>168</v>
      </c>
      <c r="AA4245" s="392">
        <v>100</v>
      </c>
      <c r="AB4245" s="392" t="s">
        <v>94</v>
      </c>
      <c r="AC4245" s="392" t="s">
        <v>168</v>
      </c>
      <c r="AD4245" s="392">
        <v>100</v>
      </c>
      <c r="AE4245" s="392" t="s">
        <v>94</v>
      </c>
      <c r="AF4245" s="392" t="s">
        <v>168</v>
      </c>
      <c r="BE4245" s="23" t="str">
        <f t="shared" si="657"/>
        <v>EMF nein</v>
      </c>
      <c r="BF4245" s="23" t="str">
        <f t="shared" si="662"/>
        <v/>
      </c>
      <c r="BG4245" s="23" t="str">
        <f t="shared" si="663"/>
        <v/>
      </c>
      <c r="BH4245" s="23">
        <f t="shared" si="660"/>
        <v>0</v>
      </c>
      <c r="BO4245" s="2" t="s">
        <v>22560</v>
      </c>
      <c r="BP4245" s="3">
        <v>1</v>
      </c>
      <c r="BQ4245" s="2" t="s">
        <v>16846</v>
      </c>
    </row>
    <row r="4246" spans="1:69" ht="16.149999999999999" customHeight="1" x14ac:dyDescent="0.25">
      <c r="A4246" s="93">
        <v>4247</v>
      </c>
      <c r="B4246" s="17" t="s">
        <v>87</v>
      </c>
      <c r="C4246" s="17" t="s">
        <v>15856</v>
      </c>
      <c r="D4246" s="2" t="s">
        <v>371</v>
      </c>
      <c r="E4246" s="2" t="s">
        <v>13959</v>
      </c>
      <c r="F4246" s="67">
        <v>43764</v>
      </c>
      <c r="G4246" s="3">
        <f t="shared" si="654"/>
        <v>10</v>
      </c>
      <c r="H4246" s="3">
        <f t="shared" si="655"/>
        <v>2019</v>
      </c>
      <c r="I4246" s="92">
        <v>0.91666666666666696</v>
      </c>
      <c r="J4246" s="20">
        <f t="shared" si="661"/>
        <v>22</v>
      </c>
      <c r="K4246" s="5" t="s">
        <v>109</v>
      </c>
      <c r="L4246" s="5" t="s">
        <v>73</v>
      </c>
      <c r="M4246" s="6" t="s">
        <v>74</v>
      </c>
      <c r="N4246" s="5">
        <v>84</v>
      </c>
      <c r="O4246" s="5" t="s">
        <v>16854</v>
      </c>
      <c r="P4246" s="127" t="s">
        <v>16855</v>
      </c>
      <c r="R4246" s="6" t="s">
        <v>77</v>
      </c>
      <c r="T4246" s="6" t="s">
        <v>202</v>
      </c>
      <c r="W4246" s="127" t="s">
        <v>16856</v>
      </c>
      <c r="BE4246" s="23" t="str">
        <f t="shared" si="657"/>
        <v>EMF nein</v>
      </c>
      <c r="BF4246" s="23" t="str">
        <f t="shared" si="662"/>
        <v/>
      </c>
      <c r="BG4246" s="23" t="str">
        <f t="shared" si="663"/>
        <v/>
      </c>
      <c r="BH4246" s="23">
        <f t="shared" si="660"/>
        <v>0</v>
      </c>
      <c r="BO4246" s="2" t="s">
        <v>16857</v>
      </c>
      <c r="BP4246" s="3">
        <v>1</v>
      </c>
      <c r="BQ4246" s="2" t="s">
        <v>16849</v>
      </c>
    </row>
    <row r="4247" spans="1:69" ht="16.149999999999999" customHeight="1" x14ac:dyDescent="0.25">
      <c r="A4247" s="1">
        <v>4248</v>
      </c>
      <c r="B4247" s="17" t="s">
        <v>211</v>
      </c>
      <c r="C4247" s="17" t="s">
        <v>456</v>
      </c>
      <c r="D4247" s="2" t="s">
        <v>371</v>
      </c>
      <c r="E4247" s="2" t="s">
        <v>16859</v>
      </c>
      <c r="F4247" s="67">
        <v>43765</v>
      </c>
      <c r="G4247" s="3">
        <f t="shared" si="654"/>
        <v>10</v>
      </c>
      <c r="H4247" s="3">
        <f t="shared" si="655"/>
        <v>2019</v>
      </c>
      <c r="I4247" s="92">
        <v>0.53819444444444398</v>
      </c>
      <c r="J4247" s="20">
        <f t="shared" si="661"/>
        <v>12</v>
      </c>
      <c r="K4247" s="5" t="str">
        <f t="shared" ref="K4247:K4310" si="666">IF(COUNTA(W4247:BN4247)=0,"nein","ja")</f>
        <v>ja</v>
      </c>
      <c r="L4247" s="5" t="s">
        <v>91</v>
      </c>
      <c r="M4247" s="6" t="s">
        <v>100</v>
      </c>
      <c r="N4247" s="5">
        <v>18</v>
      </c>
      <c r="O4247" s="5" t="s">
        <v>5139</v>
      </c>
      <c r="P4247" s="6" t="s">
        <v>16860</v>
      </c>
      <c r="R4247" s="6" t="s">
        <v>77</v>
      </c>
      <c r="T4247" s="6" t="s">
        <v>80</v>
      </c>
      <c r="AA4247" s="2">
        <v>45</v>
      </c>
      <c r="AB4247" s="2" t="s">
        <v>81</v>
      </c>
      <c r="AC4247" s="2" t="s">
        <v>84</v>
      </c>
      <c r="BE4247" s="23" t="str">
        <f t="shared" si="657"/>
        <v>EMF nein</v>
      </c>
      <c r="BF4247" s="23" t="str">
        <f t="shared" si="662"/>
        <v/>
      </c>
      <c r="BG4247" s="23" t="str">
        <f t="shared" si="663"/>
        <v/>
      </c>
      <c r="BH4247" s="23">
        <f t="shared" si="660"/>
        <v>0</v>
      </c>
      <c r="BP4247" s="3">
        <v>1</v>
      </c>
      <c r="BQ4247" s="2" t="s">
        <v>16853</v>
      </c>
    </row>
    <row r="4248" spans="1:69" ht="16.149999999999999" customHeight="1" x14ac:dyDescent="0.25">
      <c r="A4248" s="1">
        <v>4249</v>
      </c>
      <c r="B4248" s="17" t="s">
        <v>211</v>
      </c>
      <c r="C4248" s="17" t="s">
        <v>16862</v>
      </c>
      <c r="D4248" s="2" t="s">
        <v>145</v>
      </c>
      <c r="E4248" s="2" t="s">
        <v>16863</v>
      </c>
      <c r="F4248" s="67">
        <v>43765</v>
      </c>
      <c r="G4248" s="3">
        <f t="shared" si="654"/>
        <v>10</v>
      </c>
      <c r="H4248" s="3">
        <f t="shared" si="655"/>
        <v>2019</v>
      </c>
      <c r="I4248" s="92">
        <v>0.84375</v>
      </c>
      <c r="J4248" s="20">
        <f t="shared" si="661"/>
        <v>20</v>
      </c>
      <c r="K4248" s="5" t="str">
        <f t="shared" si="666"/>
        <v>ja</v>
      </c>
      <c r="L4248" s="5" t="s">
        <v>91</v>
      </c>
      <c r="M4248" s="6" t="s">
        <v>74</v>
      </c>
      <c r="N4248" s="5">
        <v>29</v>
      </c>
      <c r="O4248" s="5" t="s">
        <v>140</v>
      </c>
      <c r="P4248" s="127" t="s">
        <v>16864</v>
      </c>
      <c r="R4248" s="6" t="s">
        <v>77</v>
      </c>
      <c r="T4248" s="6" t="s">
        <v>80</v>
      </c>
      <c r="U4248" s="2" t="s">
        <v>74</v>
      </c>
      <c r="V4248" s="2" t="s">
        <v>80</v>
      </c>
      <c r="X4248" s="2">
        <v>220</v>
      </c>
      <c r="Y4248" s="2" t="s">
        <v>83</v>
      </c>
      <c r="Z4248" s="2" t="s">
        <v>84</v>
      </c>
      <c r="AA4248" s="2">
        <v>220</v>
      </c>
      <c r="AB4248" s="2" t="s">
        <v>81</v>
      </c>
      <c r="AC4248" s="2" t="s">
        <v>16865</v>
      </c>
      <c r="AD4248" s="2">
        <v>220</v>
      </c>
      <c r="AE4248" s="2" t="s">
        <v>83</v>
      </c>
      <c r="AF4248" s="2" t="s">
        <v>84</v>
      </c>
      <c r="AJ4248" s="2">
        <v>392</v>
      </c>
      <c r="AK4248" s="2" t="s">
        <v>81</v>
      </c>
      <c r="AL4248" s="2" t="s">
        <v>168</v>
      </c>
      <c r="AM4248" s="2">
        <v>392</v>
      </c>
      <c r="AN4248" s="2" t="s">
        <v>81</v>
      </c>
      <c r="AO4248" s="2" t="s">
        <v>168</v>
      </c>
      <c r="AP4248" s="2">
        <v>392</v>
      </c>
      <c r="AQ4248" s="2" t="s">
        <v>83</v>
      </c>
      <c r="AR4248" s="2" t="s">
        <v>168</v>
      </c>
      <c r="AV4248" s="2" t="s">
        <v>81</v>
      </c>
      <c r="AW4248" s="2" t="s">
        <v>168</v>
      </c>
      <c r="AX4248" s="2">
        <v>392</v>
      </c>
      <c r="AY4248" s="2" t="s">
        <v>81</v>
      </c>
      <c r="AZ4248" s="2" t="s">
        <v>168</v>
      </c>
      <c r="BA4248" s="2">
        <v>392</v>
      </c>
      <c r="BB4248" s="2" t="s">
        <v>83</v>
      </c>
      <c r="BC4248" s="2" t="s">
        <v>168</v>
      </c>
      <c r="BE4248" s="23" t="str">
        <f t="shared" si="657"/>
        <v>EMF nein</v>
      </c>
      <c r="BF4248" s="23" t="str">
        <f t="shared" si="662"/>
        <v/>
      </c>
      <c r="BG4248" s="23" t="str">
        <f t="shared" si="663"/>
        <v/>
      </c>
      <c r="BH4248" s="23">
        <f t="shared" si="660"/>
        <v>0</v>
      </c>
      <c r="BO4248" s="2" t="s">
        <v>16866</v>
      </c>
      <c r="BP4248" s="3">
        <v>1</v>
      </c>
      <c r="BQ4248" s="2" t="s">
        <v>16858</v>
      </c>
    </row>
    <row r="4249" spans="1:69" ht="16.149999999999999" customHeight="1" x14ac:dyDescent="0.25">
      <c r="A4249" s="93">
        <v>4250</v>
      </c>
      <c r="B4249" s="17" t="s">
        <v>211</v>
      </c>
      <c r="C4249" s="17" t="s">
        <v>16868</v>
      </c>
      <c r="D4249" s="2" t="s">
        <v>290</v>
      </c>
      <c r="E4249" s="2" t="s">
        <v>16869</v>
      </c>
      <c r="F4249" s="67">
        <v>43765</v>
      </c>
      <c r="G4249" s="3">
        <f t="shared" si="654"/>
        <v>10</v>
      </c>
      <c r="H4249" s="3">
        <f t="shared" si="655"/>
        <v>2019</v>
      </c>
      <c r="I4249" s="92">
        <v>0.194444444444444</v>
      </c>
      <c r="J4249" s="20">
        <f t="shared" si="661"/>
        <v>4</v>
      </c>
      <c r="K4249" s="5" t="str">
        <f t="shared" si="666"/>
        <v>ja</v>
      </c>
      <c r="L4249" s="5" t="s">
        <v>91</v>
      </c>
      <c r="M4249" s="6" t="s">
        <v>11554</v>
      </c>
      <c r="N4249" s="5">
        <v>43</v>
      </c>
      <c r="O4249" s="5" t="s">
        <v>5139</v>
      </c>
      <c r="P4249" s="127" t="s">
        <v>16870</v>
      </c>
      <c r="R4249" s="6" t="s">
        <v>77</v>
      </c>
      <c r="S4249" s="5" t="s">
        <v>78</v>
      </c>
      <c r="T4249" s="6" t="s">
        <v>80</v>
      </c>
      <c r="U4249" s="5" t="s">
        <v>74</v>
      </c>
      <c r="X4249" s="2">
        <v>637</v>
      </c>
      <c r="Y4249" s="2" t="s">
        <v>83</v>
      </c>
      <c r="Z4249" s="2" t="s">
        <v>168</v>
      </c>
      <c r="AA4249" s="2">
        <v>637</v>
      </c>
      <c r="AB4249" s="2" t="s">
        <v>81</v>
      </c>
      <c r="AC4249" s="2" t="s">
        <v>168</v>
      </c>
      <c r="AD4249" s="2">
        <v>637</v>
      </c>
      <c r="AE4249" s="2" t="s">
        <v>83</v>
      </c>
      <c r="AF4249" s="2" t="s">
        <v>168</v>
      </c>
      <c r="AJ4249" s="2">
        <v>637</v>
      </c>
      <c r="AK4249" s="2" t="s">
        <v>83</v>
      </c>
      <c r="AL4249" s="2" t="s">
        <v>82</v>
      </c>
      <c r="AM4249" s="2">
        <v>637</v>
      </c>
      <c r="AN4249" s="2" t="s">
        <v>81</v>
      </c>
      <c r="AO4249" s="2" t="s">
        <v>82</v>
      </c>
      <c r="AP4249" s="2">
        <v>637</v>
      </c>
      <c r="AQ4249" s="2" t="s">
        <v>83</v>
      </c>
      <c r="AR4249" s="2" t="s">
        <v>82</v>
      </c>
      <c r="AV4249" s="2">
        <v>637</v>
      </c>
      <c r="AW4249" s="2" t="s">
        <v>83</v>
      </c>
      <c r="AX4249" s="2" t="s">
        <v>82</v>
      </c>
      <c r="AY4249" s="2">
        <v>637</v>
      </c>
      <c r="AZ4249" s="2" t="s">
        <v>81</v>
      </c>
      <c r="BA4249" s="2" t="s">
        <v>82</v>
      </c>
      <c r="BB4249" s="2">
        <v>637</v>
      </c>
      <c r="BC4249" s="2" t="s">
        <v>83</v>
      </c>
      <c r="BD4249" s="2" t="s">
        <v>82</v>
      </c>
      <c r="BE4249" s="23" t="str">
        <f t="shared" si="657"/>
        <v>EMF nein</v>
      </c>
      <c r="BF4249" s="23" t="str">
        <f t="shared" si="662"/>
        <v/>
      </c>
      <c r="BG4249" s="23" t="str">
        <f t="shared" si="663"/>
        <v/>
      </c>
      <c r="BH4249" s="23">
        <f t="shared" si="660"/>
        <v>0</v>
      </c>
      <c r="BO4249" s="2" t="s">
        <v>16871</v>
      </c>
      <c r="BP4249" s="3">
        <v>1</v>
      </c>
      <c r="BQ4249" s="2" t="s">
        <v>16861</v>
      </c>
    </row>
    <row r="4250" spans="1:69" ht="16.149999999999999" customHeight="1" x14ac:dyDescent="0.25">
      <c r="A4250" s="93">
        <v>4251</v>
      </c>
      <c r="B4250" s="17" t="s">
        <v>135</v>
      </c>
      <c r="C4250" s="17" t="s">
        <v>1988</v>
      </c>
      <c r="E4250" s="2" t="s">
        <v>16873</v>
      </c>
      <c r="F4250" s="67">
        <v>43763</v>
      </c>
      <c r="G4250" s="3">
        <f t="shared" si="654"/>
        <v>10</v>
      </c>
      <c r="H4250" s="3">
        <f t="shared" si="655"/>
        <v>2019</v>
      </c>
      <c r="I4250" s="92">
        <v>0.4375</v>
      </c>
      <c r="J4250" s="20">
        <f t="shared" si="661"/>
        <v>10</v>
      </c>
      <c r="K4250" s="5" t="str">
        <f t="shared" si="666"/>
        <v>ja</v>
      </c>
      <c r="L4250" s="5" t="s">
        <v>91</v>
      </c>
      <c r="M4250" s="6" t="s">
        <v>139</v>
      </c>
      <c r="N4250" s="5">
        <v>41</v>
      </c>
      <c r="O4250" s="5" t="s">
        <v>5139</v>
      </c>
      <c r="P4250" s="127" t="s">
        <v>16874</v>
      </c>
      <c r="R4250" s="6" t="s">
        <v>77</v>
      </c>
      <c r="X4250" s="2">
        <v>192</v>
      </c>
      <c r="Y4250" s="2" t="s">
        <v>81</v>
      </c>
      <c r="Z4250" s="2" t="s">
        <v>84</v>
      </c>
      <c r="AD4250" s="2">
        <v>192</v>
      </c>
      <c r="AE4250" s="2" t="s">
        <v>83</v>
      </c>
      <c r="AF4250" s="2" t="s">
        <v>84</v>
      </c>
      <c r="AJ4250" s="2">
        <v>346</v>
      </c>
      <c r="AK4250" s="2" t="s">
        <v>83</v>
      </c>
      <c r="AL4250" s="2" t="s">
        <v>82</v>
      </c>
      <c r="AP4250" s="2">
        <v>346</v>
      </c>
      <c r="AQ4250" s="2" t="s">
        <v>83</v>
      </c>
      <c r="AR4250" s="2" t="s">
        <v>82</v>
      </c>
      <c r="BE4250" s="23" t="str">
        <f t="shared" si="657"/>
        <v>EMF nein</v>
      </c>
      <c r="BF4250" s="23" t="str">
        <f t="shared" si="662"/>
        <v/>
      </c>
      <c r="BG4250" s="23" t="str">
        <f t="shared" si="663"/>
        <v/>
      </c>
      <c r="BH4250" s="23">
        <f t="shared" si="660"/>
        <v>0</v>
      </c>
      <c r="BO4250" s="2" t="s">
        <v>16875</v>
      </c>
      <c r="BP4250" s="3">
        <v>1</v>
      </c>
      <c r="BQ4250" s="2" t="s">
        <v>16867</v>
      </c>
    </row>
    <row r="4251" spans="1:69" ht="16.149999999999999" customHeight="1" x14ac:dyDescent="0.25">
      <c r="A4251" s="1">
        <v>4252</v>
      </c>
      <c r="B4251" s="17" t="s">
        <v>211</v>
      </c>
      <c r="C4251" s="17" t="s">
        <v>16877</v>
      </c>
      <c r="D4251" s="2" t="s">
        <v>296</v>
      </c>
      <c r="E4251" s="2" t="s">
        <v>16878</v>
      </c>
      <c r="F4251" s="67">
        <v>43761</v>
      </c>
      <c r="G4251" s="3">
        <f t="shared" si="654"/>
        <v>10</v>
      </c>
      <c r="H4251" s="3">
        <f t="shared" si="655"/>
        <v>2019</v>
      </c>
      <c r="I4251" s="92">
        <v>0.77083333333333304</v>
      </c>
      <c r="J4251" s="20">
        <f t="shared" si="661"/>
        <v>18</v>
      </c>
      <c r="K4251" s="5" t="str">
        <f t="shared" si="666"/>
        <v>ja</v>
      </c>
      <c r="L4251" s="5" t="s">
        <v>91</v>
      </c>
      <c r="M4251" s="6" t="s">
        <v>74</v>
      </c>
      <c r="N4251" s="5">
        <v>69</v>
      </c>
      <c r="O4251" s="5" t="s">
        <v>126</v>
      </c>
      <c r="P4251" s="127" t="s">
        <v>16879</v>
      </c>
      <c r="R4251" s="6" t="s">
        <v>77</v>
      </c>
      <c r="S4251" s="5" t="s">
        <v>109</v>
      </c>
      <c r="T4251" s="6" t="s">
        <v>11177</v>
      </c>
      <c r="BE4251" s="23" t="str">
        <f t="shared" si="657"/>
        <v>EMF ja</v>
      </c>
      <c r="BF4251" s="23">
        <f t="shared" si="662"/>
        <v>150</v>
      </c>
      <c r="BG4251" s="23" t="str">
        <f t="shared" si="663"/>
        <v>100-499m</v>
      </c>
      <c r="BH4251" s="23">
        <f t="shared" si="660"/>
        <v>1</v>
      </c>
      <c r="BM4251" s="2" t="s">
        <v>162</v>
      </c>
      <c r="BN4251" s="2">
        <v>150</v>
      </c>
      <c r="BO4251" s="2" t="s">
        <v>16880</v>
      </c>
      <c r="BP4251" s="3">
        <v>1</v>
      </c>
      <c r="BQ4251" s="2" t="s">
        <v>16872</v>
      </c>
    </row>
    <row r="4252" spans="1:69" ht="16.149999999999999" customHeight="1" x14ac:dyDescent="0.25">
      <c r="A4252" s="1">
        <v>4253</v>
      </c>
      <c r="B4252" s="17" t="s">
        <v>211</v>
      </c>
      <c r="C4252" s="17" t="s">
        <v>16882</v>
      </c>
      <c r="D4252" s="2" t="s">
        <v>296</v>
      </c>
      <c r="E4252" s="2" t="s">
        <v>16883</v>
      </c>
      <c r="F4252" s="67">
        <v>43764</v>
      </c>
      <c r="G4252" s="3">
        <f t="shared" si="654"/>
        <v>10</v>
      </c>
      <c r="H4252" s="3">
        <f t="shared" si="655"/>
        <v>2019</v>
      </c>
      <c r="I4252" s="92">
        <v>0.54166666666666696</v>
      </c>
      <c r="J4252" s="20">
        <f t="shared" si="661"/>
        <v>13</v>
      </c>
      <c r="K4252" s="5" t="str">
        <f t="shared" si="666"/>
        <v>ja</v>
      </c>
      <c r="L4252" s="5" t="s">
        <v>91</v>
      </c>
      <c r="M4252" s="6" t="s">
        <v>4938</v>
      </c>
      <c r="O4252" s="2" t="s">
        <v>126</v>
      </c>
      <c r="P4252" s="6" t="s">
        <v>16884</v>
      </c>
      <c r="R4252" s="6" t="s">
        <v>77</v>
      </c>
      <c r="T4252" s="6" t="s">
        <v>80</v>
      </c>
      <c r="U4252" s="2" t="s">
        <v>74</v>
      </c>
      <c r="BE4252" s="23" t="str">
        <f t="shared" ref="BE4252:BE4315" si="667">IF(COUNTA(BI4252,BK4252,BM4252) &gt; 0,"EMF ja","EMF nein")</f>
        <v>EMF ja</v>
      </c>
      <c r="BF4252" s="23">
        <f t="shared" si="662"/>
        <v>330</v>
      </c>
      <c r="BG4252" s="23" t="str">
        <f t="shared" si="663"/>
        <v>100-499m</v>
      </c>
      <c r="BH4252" s="23">
        <f t="shared" ref="BH4252:BH4315" si="668">COUNTA(BI4252,BK4252,BM4252)</f>
        <v>2</v>
      </c>
      <c r="BI4252" s="2" t="s">
        <v>162</v>
      </c>
      <c r="BJ4252" s="2">
        <v>330</v>
      </c>
      <c r="BK4252" s="2" t="s">
        <v>162</v>
      </c>
      <c r="BL4252" s="2">
        <v>650</v>
      </c>
      <c r="BO4252" s="2" t="s">
        <v>16885</v>
      </c>
      <c r="BP4252" s="3">
        <v>1</v>
      </c>
      <c r="BQ4252" s="2" t="s">
        <v>16876</v>
      </c>
    </row>
    <row r="4253" spans="1:69" ht="16.149999999999999" customHeight="1" x14ac:dyDescent="0.25">
      <c r="A4253" s="93">
        <v>4254</v>
      </c>
      <c r="B4253" s="17" t="s">
        <v>211</v>
      </c>
      <c r="C4253" s="17" t="s">
        <v>390</v>
      </c>
      <c r="D4253" s="2" t="s">
        <v>151</v>
      </c>
      <c r="E4253" s="2" t="s">
        <v>16887</v>
      </c>
      <c r="F4253" s="67">
        <v>43766</v>
      </c>
      <c r="G4253" s="3">
        <f t="shared" si="654"/>
        <v>10</v>
      </c>
      <c r="H4253" s="3">
        <f t="shared" si="655"/>
        <v>2019</v>
      </c>
      <c r="I4253" s="92">
        <v>0.74652777777777801</v>
      </c>
      <c r="J4253" s="20">
        <f t="shared" si="661"/>
        <v>17</v>
      </c>
      <c r="K4253" s="5" t="str">
        <f t="shared" si="666"/>
        <v>ja</v>
      </c>
      <c r="L4253" s="5" t="s">
        <v>73</v>
      </c>
      <c r="M4253" s="6" t="s">
        <v>74</v>
      </c>
      <c r="N4253" s="5">
        <v>23</v>
      </c>
      <c r="O4253" s="5" t="s">
        <v>5139</v>
      </c>
      <c r="P4253" s="127" t="s">
        <v>16888</v>
      </c>
      <c r="R4253" s="6" t="s">
        <v>789</v>
      </c>
      <c r="U4253" s="2" t="s">
        <v>115</v>
      </c>
      <c r="V4253" s="2" t="s">
        <v>80</v>
      </c>
      <c r="X4253" s="2">
        <v>275</v>
      </c>
      <c r="Y4253" s="2" t="s">
        <v>81</v>
      </c>
      <c r="Z4253" s="2" t="s">
        <v>84</v>
      </c>
      <c r="AA4253" s="2">
        <v>275</v>
      </c>
      <c r="AB4253" s="2" t="s">
        <v>94</v>
      </c>
      <c r="AC4253" s="2" t="s">
        <v>84</v>
      </c>
      <c r="AD4253" s="2">
        <v>275</v>
      </c>
      <c r="AE4253" s="2" t="s">
        <v>83</v>
      </c>
      <c r="AF4253" s="2" t="s">
        <v>84</v>
      </c>
      <c r="AG4253" s="17">
        <v>275</v>
      </c>
      <c r="AH4253" s="17" t="s">
        <v>94</v>
      </c>
      <c r="AI4253" s="17" t="s">
        <v>84</v>
      </c>
      <c r="AP4253" s="2">
        <v>275</v>
      </c>
      <c r="AQ4253" s="2" t="s">
        <v>81</v>
      </c>
      <c r="AR4253" s="2" t="s">
        <v>84</v>
      </c>
      <c r="BE4253" s="23" t="str">
        <f t="shared" si="667"/>
        <v>EMF nein</v>
      </c>
      <c r="BF4253" s="23" t="str">
        <f t="shared" si="662"/>
        <v/>
      </c>
      <c r="BG4253" s="23" t="str">
        <f t="shared" si="663"/>
        <v/>
      </c>
      <c r="BH4253" s="23">
        <f t="shared" si="668"/>
        <v>0</v>
      </c>
      <c r="BO4253" s="93" t="s">
        <v>16889</v>
      </c>
      <c r="BP4253" s="3">
        <v>1</v>
      </c>
      <c r="BQ4253" s="2" t="s">
        <v>16881</v>
      </c>
    </row>
    <row r="4254" spans="1:69" ht="16.149999999999999" customHeight="1" x14ac:dyDescent="0.25">
      <c r="A4254" s="93">
        <v>4255</v>
      </c>
      <c r="B4254" s="17" t="s">
        <v>211</v>
      </c>
      <c r="C4254" s="17" t="s">
        <v>9389</v>
      </c>
      <c r="D4254" s="2" t="s">
        <v>137</v>
      </c>
      <c r="E4254" s="2" t="s">
        <v>8969</v>
      </c>
      <c r="F4254" s="67">
        <v>43762</v>
      </c>
      <c r="G4254" s="3">
        <f t="shared" ref="G4254:G4283" si="669">IF(F4254&lt;&gt;"",MONTH(F4254),"")</f>
        <v>10</v>
      </c>
      <c r="H4254" s="3">
        <f t="shared" ref="H4254:H4284" si="670">IF(F4254&lt;&gt;"",YEAR(F4254),"")</f>
        <v>2019</v>
      </c>
      <c r="I4254" s="92">
        <v>0.77083333333333304</v>
      </c>
      <c r="J4254" s="20">
        <f t="shared" si="661"/>
        <v>18</v>
      </c>
      <c r="K4254" s="5" t="str">
        <f t="shared" si="666"/>
        <v>ja</v>
      </c>
      <c r="L4254" s="5" t="s">
        <v>91</v>
      </c>
      <c r="M4254" s="6" t="s">
        <v>100</v>
      </c>
      <c r="N4254" s="5">
        <v>18</v>
      </c>
      <c r="O4254" s="2" t="s">
        <v>5139</v>
      </c>
      <c r="P4254" s="6" t="s">
        <v>16891</v>
      </c>
      <c r="R4254" s="6" t="s">
        <v>77</v>
      </c>
      <c r="T4254" s="6" t="s">
        <v>80</v>
      </c>
      <c r="BE4254" s="23" t="str">
        <f t="shared" si="667"/>
        <v>EMF nein</v>
      </c>
      <c r="BF4254" s="23" t="str">
        <f t="shared" si="662"/>
        <v/>
      </c>
      <c r="BG4254" s="23" t="str">
        <f t="shared" si="663"/>
        <v/>
      </c>
      <c r="BH4254" s="23">
        <f t="shared" si="668"/>
        <v>0</v>
      </c>
      <c r="BP4254" s="3">
        <v>1</v>
      </c>
      <c r="BQ4254" s="2" t="s">
        <v>16886</v>
      </c>
    </row>
    <row r="4255" spans="1:69" ht="16.149999999999999" customHeight="1" x14ac:dyDescent="0.25">
      <c r="A4255" s="93">
        <v>4256</v>
      </c>
      <c r="B4255" s="17" t="s">
        <v>211</v>
      </c>
      <c r="C4255" s="17" t="s">
        <v>2382</v>
      </c>
      <c r="D4255" s="2" t="s">
        <v>151</v>
      </c>
      <c r="E4255" s="2" t="s">
        <v>16893</v>
      </c>
      <c r="F4255" s="67">
        <v>43765</v>
      </c>
      <c r="G4255" s="3">
        <f t="shared" si="669"/>
        <v>10</v>
      </c>
      <c r="H4255" s="3">
        <f t="shared" si="670"/>
        <v>2019</v>
      </c>
      <c r="I4255" s="92">
        <v>0.47916666666666702</v>
      </c>
      <c r="J4255" s="20">
        <f t="shared" si="661"/>
        <v>11</v>
      </c>
      <c r="K4255" s="5" t="str">
        <f t="shared" si="666"/>
        <v>ja</v>
      </c>
      <c r="L4255" s="5" t="s">
        <v>91</v>
      </c>
      <c r="M4255" s="6" t="s">
        <v>100</v>
      </c>
      <c r="N4255" s="5">
        <v>19</v>
      </c>
      <c r="O4255" s="5" t="s">
        <v>10213</v>
      </c>
      <c r="P4255" s="6" t="s">
        <v>16894</v>
      </c>
      <c r="R4255" s="6" t="s">
        <v>77</v>
      </c>
      <c r="T4255" s="6" t="s">
        <v>80</v>
      </c>
      <c r="BE4255" s="23" t="str">
        <f t="shared" si="667"/>
        <v>EMF nein</v>
      </c>
      <c r="BF4255" s="23" t="str">
        <f t="shared" si="662"/>
        <v/>
      </c>
      <c r="BG4255" s="23" t="str">
        <f t="shared" si="663"/>
        <v/>
      </c>
      <c r="BH4255" s="23">
        <f t="shared" si="668"/>
        <v>0</v>
      </c>
      <c r="BO4255" s="2" t="s">
        <v>16895</v>
      </c>
      <c r="BP4255" s="3">
        <v>1</v>
      </c>
      <c r="BQ4255" s="2" t="s">
        <v>16890</v>
      </c>
    </row>
    <row r="4256" spans="1:69" ht="16.149999999999999" customHeight="1" x14ac:dyDescent="0.25">
      <c r="A4256" s="1">
        <v>4257</v>
      </c>
      <c r="B4256" s="17" t="s">
        <v>211</v>
      </c>
      <c r="C4256" s="17" t="s">
        <v>212</v>
      </c>
      <c r="D4256" s="2" t="s">
        <v>124</v>
      </c>
      <c r="E4256" s="2" t="s">
        <v>16897</v>
      </c>
      <c r="F4256" s="67">
        <v>43761</v>
      </c>
      <c r="G4256" s="3">
        <f t="shared" si="669"/>
        <v>10</v>
      </c>
      <c r="H4256" s="3">
        <f t="shared" si="670"/>
        <v>2019</v>
      </c>
      <c r="I4256" s="92">
        <v>8.3333333333333301E-2</v>
      </c>
      <c r="J4256" s="20">
        <f t="shared" si="661"/>
        <v>2</v>
      </c>
      <c r="K4256" s="5" t="str">
        <f t="shared" si="666"/>
        <v>ja</v>
      </c>
      <c r="L4256" s="5" t="s">
        <v>91</v>
      </c>
      <c r="M4256" s="6" t="s">
        <v>74</v>
      </c>
      <c r="N4256" s="5">
        <v>19</v>
      </c>
      <c r="O4256" s="2" t="s">
        <v>75</v>
      </c>
      <c r="P4256" s="127" t="s">
        <v>16898</v>
      </c>
      <c r="R4256" s="6" t="s">
        <v>77</v>
      </c>
      <c r="T4256" s="6" t="s">
        <v>80</v>
      </c>
      <c r="X4256" s="2">
        <v>647</v>
      </c>
      <c r="Y4256" s="2" t="s">
        <v>81</v>
      </c>
      <c r="Z4256" s="2" t="s">
        <v>82</v>
      </c>
      <c r="AA4256" s="2">
        <v>647</v>
      </c>
      <c r="AB4256" s="2" t="s">
        <v>81</v>
      </c>
      <c r="AC4256" s="2" t="s">
        <v>82</v>
      </c>
      <c r="AD4256" s="2">
        <v>647</v>
      </c>
      <c r="AE4256" s="2" t="s">
        <v>83</v>
      </c>
      <c r="AF4256" s="2" t="s">
        <v>82</v>
      </c>
      <c r="AG4256" s="17">
        <v>647</v>
      </c>
      <c r="AH4256" s="17" t="s">
        <v>81</v>
      </c>
      <c r="AI4256" s="17" t="s">
        <v>82</v>
      </c>
      <c r="AM4256" s="17">
        <v>100</v>
      </c>
      <c r="AN4256" s="17" t="s">
        <v>94</v>
      </c>
      <c r="AO4256" s="17" t="s">
        <v>84</v>
      </c>
      <c r="AV4256" s="2">
        <v>647</v>
      </c>
      <c r="AW4256" s="2" t="s">
        <v>81</v>
      </c>
      <c r="AX4256" s="2" t="s">
        <v>82</v>
      </c>
      <c r="AY4256" s="2">
        <v>647</v>
      </c>
      <c r="AZ4256" s="2" t="s">
        <v>81</v>
      </c>
      <c r="BA4256" s="2" t="s">
        <v>82</v>
      </c>
      <c r="BB4256" s="2">
        <v>647</v>
      </c>
      <c r="BC4256" s="2" t="s">
        <v>83</v>
      </c>
      <c r="BD4256" s="2" t="s">
        <v>82</v>
      </c>
      <c r="BE4256" s="23" t="str">
        <f t="shared" si="667"/>
        <v>EMF nein</v>
      </c>
      <c r="BF4256" s="23" t="str">
        <f t="shared" si="662"/>
        <v/>
      </c>
      <c r="BG4256" s="23" t="str">
        <f t="shared" si="663"/>
        <v/>
      </c>
      <c r="BH4256" s="23">
        <f t="shared" si="668"/>
        <v>0</v>
      </c>
      <c r="BO4256" s="2" t="s">
        <v>16899</v>
      </c>
      <c r="BP4256" s="3">
        <v>1</v>
      </c>
      <c r="BQ4256" s="2" t="s">
        <v>16892</v>
      </c>
    </row>
    <row r="4257" spans="1:70" ht="16.149999999999999" customHeight="1" x14ac:dyDescent="0.25">
      <c r="A4257" s="1">
        <v>4258</v>
      </c>
      <c r="B4257" s="17" t="s">
        <v>211</v>
      </c>
      <c r="C4257" s="17" t="s">
        <v>6347</v>
      </c>
      <c r="D4257" s="2" t="s">
        <v>348</v>
      </c>
      <c r="E4257" s="2" t="s">
        <v>4472</v>
      </c>
      <c r="F4257" s="67">
        <v>43763</v>
      </c>
      <c r="G4257" s="3">
        <f t="shared" si="669"/>
        <v>10</v>
      </c>
      <c r="H4257" s="3">
        <f t="shared" si="670"/>
        <v>2019</v>
      </c>
      <c r="I4257" s="92">
        <v>0.30208333333333298</v>
      </c>
      <c r="J4257" s="20">
        <f t="shared" si="661"/>
        <v>7</v>
      </c>
      <c r="K4257" s="5" t="str">
        <f t="shared" si="666"/>
        <v>ja</v>
      </c>
      <c r="L4257" s="5" t="s">
        <v>91</v>
      </c>
      <c r="M4257" s="6" t="s">
        <v>74</v>
      </c>
      <c r="N4257" s="5">
        <v>49</v>
      </c>
      <c r="O4257" s="5" t="s">
        <v>140</v>
      </c>
      <c r="P4257" s="127" t="s">
        <v>16901</v>
      </c>
      <c r="R4257" s="6" t="s">
        <v>77</v>
      </c>
      <c r="U4257" s="2" t="s">
        <v>139</v>
      </c>
      <c r="X4257" s="2">
        <v>276</v>
      </c>
      <c r="Y4257" s="2" t="s">
        <v>81</v>
      </c>
      <c r="Z4257" s="2" t="s">
        <v>161</v>
      </c>
      <c r="AA4257" s="2">
        <v>276</v>
      </c>
      <c r="AB4257" s="2" t="s">
        <v>81</v>
      </c>
      <c r="AC4257" s="2" t="s">
        <v>161</v>
      </c>
      <c r="AD4257" s="2">
        <v>276</v>
      </c>
      <c r="AE4257" s="2" t="s">
        <v>81</v>
      </c>
      <c r="AF4257" s="2" t="s">
        <v>161</v>
      </c>
      <c r="AJ4257" s="2">
        <v>266</v>
      </c>
      <c r="AK4257" s="2" t="s">
        <v>81</v>
      </c>
      <c r="AL4257" s="2" t="s">
        <v>168</v>
      </c>
      <c r="AM4257" s="2">
        <v>266</v>
      </c>
      <c r="AN4257" s="2" t="s">
        <v>81</v>
      </c>
      <c r="AO4257" s="2" t="s">
        <v>168</v>
      </c>
      <c r="AV4257" s="2">
        <v>683</v>
      </c>
      <c r="AW4257" s="2" t="s">
        <v>81</v>
      </c>
      <c r="AX4257" s="2" t="s">
        <v>168</v>
      </c>
      <c r="AY4257" s="2">
        <v>683</v>
      </c>
      <c r="AZ4257" s="2" t="s">
        <v>94</v>
      </c>
      <c r="BA4257" s="2" t="s">
        <v>168</v>
      </c>
      <c r="BB4257" s="2">
        <v>683</v>
      </c>
      <c r="BC4257" s="2" t="s">
        <v>81</v>
      </c>
      <c r="BD4257" s="2" t="s">
        <v>168</v>
      </c>
      <c r="BE4257" s="23" t="str">
        <f t="shared" si="667"/>
        <v>EMF ja</v>
      </c>
      <c r="BF4257" s="23">
        <f t="shared" si="662"/>
        <v>180</v>
      </c>
      <c r="BG4257" s="23" t="str">
        <f t="shared" si="663"/>
        <v>100-499m</v>
      </c>
      <c r="BH4257" s="23">
        <f t="shared" si="668"/>
        <v>1</v>
      </c>
      <c r="BK4257" s="2" t="s">
        <v>162</v>
      </c>
      <c r="BL4257" s="2">
        <v>180</v>
      </c>
      <c r="BO4257" s="2" t="s">
        <v>16902</v>
      </c>
      <c r="BP4257" s="3">
        <v>1</v>
      </c>
      <c r="BQ4257" s="2" t="s">
        <v>16896</v>
      </c>
    </row>
    <row r="4258" spans="1:70" ht="16.149999999999999" customHeight="1" x14ac:dyDescent="0.25">
      <c r="A4258" s="1">
        <v>4259</v>
      </c>
      <c r="B4258" s="17" t="s">
        <v>135</v>
      </c>
      <c r="C4258" s="17" t="s">
        <v>16904</v>
      </c>
      <c r="D4258" s="2" t="s">
        <v>124</v>
      </c>
      <c r="E4258" s="2" t="s">
        <v>16905</v>
      </c>
      <c r="F4258" s="67">
        <v>43766</v>
      </c>
      <c r="G4258" s="3">
        <f t="shared" si="669"/>
        <v>10</v>
      </c>
      <c r="H4258" s="3">
        <f t="shared" si="670"/>
        <v>2019</v>
      </c>
      <c r="I4258" s="92">
        <v>0.27083333333333298</v>
      </c>
      <c r="J4258" s="20">
        <f t="shared" si="661"/>
        <v>6</v>
      </c>
      <c r="K4258" s="5" t="str">
        <f t="shared" si="666"/>
        <v>ja</v>
      </c>
      <c r="L4258" s="5" t="s">
        <v>91</v>
      </c>
      <c r="M4258" s="6" t="s">
        <v>16906</v>
      </c>
      <c r="N4258" s="5">
        <v>53</v>
      </c>
      <c r="O4258" s="2" t="s">
        <v>5139</v>
      </c>
      <c r="P4258" s="127" t="s">
        <v>16907</v>
      </c>
      <c r="R4258" s="6" t="s">
        <v>335</v>
      </c>
      <c r="BE4258" s="23" t="str">
        <f t="shared" si="667"/>
        <v>EMF nein</v>
      </c>
      <c r="BF4258" s="23" t="str">
        <f t="shared" si="662"/>
        <v/>
      </c>
      <c r="BG4258" s="23" t="str">
        <f t="shared" si="663"/>
        <v/>
      </c>
      <c r="BH4258" s="23">
        <f t="shared" si="668"/>
        <v>0</v>
      </c>
      <c r="BP4258" s="3">
        <v>1</v>
      </c>
      <c r="BQ4258" s="2" t="s">
        <v>16900</v>
      </c>
    </row>
    <row r="4259" spans="1:70" ht="16.149999999999999" customHeight="1" x14ac:dyDescent="0.25">
      <c r="A4259" s="1">
        <v>4260</v>
      </c>
      <c r="B4259" s="17" t="s">
        <v>211</v>
      </c>
      <c r="C4259" s="17" t="s">
        <v>2653</v>
      </c>
      <c r="E4259" s="2" t="s">
        <v>12960</v>
      </c>
      <c r="F4259" s="67">
        <v>43765</v>
      </c>
      <c r="G4259" s="3">
        <f t="shared" si="669"/>
        <v>10</v>
      </c>
      <c r="H4259" s="3">
        <f t="shared" si="670"/>
        <v>2019</v>
      </c>
      <c r="I4259" s="92">
        <v>0.47916666666666702</v>
      </c>
      <c r="J4259" s="20">
        <f t="shared" si="661"/>
        <v>11</v>
      </c>
      <c r="K4259" s="5" t="str">
        <f t="shared" si="666"/>
        <v>ja</v>
      </c>
      <c r="L4259" s="5" t="s">
        <v>73</v>
      </c>
      <c r="M4259" s="6" t="s">
        <v>74</v>
      </c>
      <c r="O4259" s="2" t="s">
        <v>5139</v>
      </c>
      <c r="P4259" s="127" t="s">
        <v>16909</v>
      </c>
      <c r="R4259" s="6" t="s">
        <v>77</v>
      </c>
      <c r="U4259" s="2" t="s">
        <v>115</v>
      </c>
      <c r="V4259" s="2" t="s">
        <v>80</v>
      </c>
      <c r="X4259" s="2">
        <v>160</v>
      </c>
      <c r="Y4259" s="2" t="s">
        <v>81</v>
      </c>
      <c r="Z4259" s="2" t="s">
        <v>168</v>
      </c>
      <c r="AA4259" s="2">
        <v>160</v>
      </c>
      <c r="AB4259" s="2" t="s">
        <v>94</v>
      </c>
      <c r="AC4259" s="2" t="s">
        <v>168</v>
      </c>
      <c r="AD4259" s="2">
        <v>160</v>
      </c>
      <c r="AE4259" s="2" t="s">
        <v>81</v>
      </c>
      <c r="AF4259" s="2" t="s">
        <v>168</v>
      </c>
      <c r="AJ4259" s="2">
        <v>280</v>
      </c>
      <c r="AK4259" s="2" t="s">
        <v>83</v>
      </c>
      <c r="AL4259" s="2" t="s">
        <v>168</v>
      </c>
      <c r="AM4259" s="2">
        <v>280</v>
      </c>
      <c r="AN4259" s="2" t="s">
        <v>81</v>
      </c>
      <c r="AO4259" s="2" t="s">
        <v>168</v>
      </c>
      <c r="AP4259" s="2">
        <v>280</v>
      </c>
      <c r="AQ4259" s="2" t="s">
        <v>83</v>
      </c>
      <c r="AR4259" s="2" t="s">
        <v>168</v>
      </c>
      <c r="AV4259" s="2">
        <v>280</v>
      </c>
      <c r="AW4259" s="2" t="s">
        <v>83</v>
      </c>
      <c r="AX4259" s="2" t="s">
        <v>168</v>
      </c>
      <c r="AY4259" s="2">
        <v>280</v>
      </c>
      <c r="AZ4259" s="2" t="s">
        <v>81</v>
      </c>
      <c r="BA4259" s="2" t="s">
        <v>168</v>
      </c>
      <c r="BB4259" s="2">
        <v>280</v>
      </c>
      <c r="BC4259" s="2" t="s">
        <v>83</v>
      </c>
      <c r="BD4259" s="2" t="s">
        <v>168</v>
      </c>
      <c r="BE4259" s="23" t="str">
        <f t="shared" si="667"/>
        <v>EMF nein</v>
      </c>
      <c r="BF4259" s="23" t="str">
        <f t="shared" si="662"/>
        <v/>
      </c>
      <c r="BG4259" s="23" t="str">
        <f t="shared" si="663"/>
        <v/>
      </c>
      <c r="BH4259" s="23">
        <f t="shared" si="668"/>
        <v>0</v>
      </c>
      <c r="BO4259" s="2" t="s">
        <v>16910</v>
      </c>
      <c r="BP4259" s="3">
        <v>1</v>
      </c>
      <c r="BQ4259" s="2" t="s">
        <v>16903</v>
      </c>
    </row>
    <row r="4260" spans="1:70" ht="16.149999999999999" customHeight="1" x14ac:dyDescent="0.25">
      <c r="A4260" s="93">
        <v>4261</v>
      </c>
      <c r="B4260" s="17" t="s">
        <v>211</v>
      </c>
      <c r="C4260" s="17" t="s">
        <v>5605</v>
      </c>
      <c r="D4260" s="2" t="s">
        <v>98</v>
      </c>
      <c r="E4260" s="2" t="s">
        <v>16912</v>
      </c>
      <c r="F4260" s="67">
        <v>43766</v>
      </c>
      <c r="G4260" s="3">
        <f t="shared" si="669"/>
        <v>10</v>
      </c>
      <c r="H4260" s="3">
        <f t="shared" si="670"/>
        <v>2019</v>
      </c>
      <c r="I4260" s="92">
        <v>0.76388888888888895</v>
      </c>
      <c r="J4260" s="20">
        <f t="shared" si="661"/>
        <v>18</v>
      </c>
      <c r="K4260" s="5" t="str">
        <f t="shared" si="666"/>
        <v>ja</v>
      </c>
      <c r="L4260" s="5" t="s">
        <v>91</v>
      </c>
      <c r="M4260" s="6" t="s">
        <v>74</v>
      </c>
      <c r="N4260" s="5">
        <v>49</v>
      </c>
      <c r="O4260" s="2" t="s">
        <v>5139</v>
      </c>
      <c r="P4260" s="127" t="s">
        <v>16913</v>
      </c>
      <c r="R4260" s="6" t="s">
        <v>789</v>
      </c>
      <c r="U4260" s="2" t="s">
        <v>208</v>
      </c>
      <c r="V4260" s="2" t="s">
        <v>80</v>
      </c>
      <c r="X4260" s="2">
        <v>601</v>
      </c>
      <c r="Y4260" s="2" t="s">
        <v>94</v>
      </c>
      <c r="Z4260" s="2" t="s">
        <v>82</v>
      </c>
      <c r="AA4260" s="2">
        <v>601</v>
      </c>
      <c r="AB4260" s="2" t="s">
        <v>81</v>
      </c>
      <c r="AC4260" s="2" t="s">
        <v>82</v>
      </c>
      <c r="BE4260" s="23" t="str">
        <f t="shared" si="667"/>
        <v>EMF nein</v>
      </c>
      <c r="BF4260" s="23" t="str">
        <f t="shared" si="662"/>
        <v/>
      </c>
      <c r="BG4260" s="23" t="str">
        <f t="shared" si="663"/>
        <v/>
      </c>
      <c r="BH4260" s="23">
        <f t="shared" si="668"/>
        <v>0</v>
      </c>
      <c r="BO4260" s="2" t="s">
        <v>16914</v>
      </c>
      <c r="BP4260" s="3">
        <v>1</v>
      </c>
      <c r="BQ4260" s="2" t="s">
        <v>16908</v>
      </c>
    </row>
    <row r="4261" spans="1:70" ht="16.149999999999999" customHeight="1" x14ac:dyDescent="0.25">
      <c r="A4261" s="93">
        <v>4262</v>
      </c>
      <c r="B4261" s="17" t="s">
        <v>87</v>
      </c>
      <c r="C4261" s="17" t="s">
        <v>15386</v>
      </c>
      <c r="D4261" s="2" t="s">
        <v>158</v>
      </c>
      <c r="E4261" s="2" t="s">
        <v>16916</v>
      </c>
      <c r="F4261" s="67">
        <v>43751</v>
      </c>
      <c r="G4261" s="3">
        <f t="shared" si="669"/>
        <v>10</v>
      </c>
      <c r="H4261" s="3">
        <f t="shared" si="670"/>
        <v>2019</v>
      </c>
      <c r="J4261" s="20" t="str">
        <f t="shared" si="661"/>
        <v/>
      </c>
      <c r="K4261" s="5" t="str">
        <f t="shared" si="666"/>
        <v>ja</v>
      </c>
      <c r="L4261" s="5" t="s">
        <v>91</v>
      </c>
      <c r="M4261" s="6" t="s">
        <v>74</v>
      </c>
      <c r="N4261" s="5">
        <v>72</v>
      </c>
      <c r="O4261" s="5" t="s">
        <v>5139</v>
      </c>
      <c r="P4261" s="127" t="s">
        <v>16917</v>
      </c>
      <c r="R4261" s="6" t="s">
        <v>77</v>
      </c>
      <c r="T4261" s="6" t="s">
        <v>202</v>
      </c>
      <c r="X4261" s="2">
        <v>590</v>
      </c>
      <c r="Y4261" s="2" t="s">
        <v>81</v>
      </c>
      <c r="Z4261" s="2" t="s">
        <v>84</v>
      </c>
      <c r="AA4261" s="2">
        <v>590</v>
      </c>
      <c r="AB4261" s="2" t="s">
        <v>81</v>
      </c>
      <c r="AC4261" s="2" t="s">
        <v>84</v>
      </c>
      <c r="AD4261" s="2">
        <v>590</v>
      </c>
      <c r="AE4261" s="2" t="s">
        <v>83</v>
      </c>
      <c r="AF4261" s="2" t="s">
        <v>84</v>
      </c>
      <c r="AJ4261" s="2">
        <v>466</v>
      </c>
      <c r="AK4261" s="2" t="s">
        <v>83</v>
      </c>
      <c r="AL4261" s="2" t="s">
        <v>161</v>
      </c>
      <c r="AM4261" s="2">
        <v>466</v>
      </c>
      <c r="AN4261" s="2" t="s">
        <v>81</v>
      </c>
      <c r="AO4261" s="2" t="s">
        <v>161</v>
      </c>
      <c r="AP4261" s="2">
        <v>466</v>
      </c>
      <c r="AQ4261" s="2" t="s">
        <v>83</v>
      </c>
      <c r="AR4261" s="2" t="s">
        <v>161</v>
      </c>
      <c r="AV4261" s="2">
        <v>1220</v>
      </c>
      <c r="AW4261" s="2" t="s">
        <v>94</v>
      </c>
      <c r="AX4261" s="2" t="s">
        <v>161</v>
      </c>
      <c r="AY4261" s="2">
        <v>1220</v>
      </c>
      <c r="AZ4261" s="2" t="s">
        <v>94</v>
      </c>
      <c r="BA4261" s="2" t="s">
        <v>161</v>
      </c>
      <c r="BB4261" s="2">
        <v>1220</v>
      </c>
      <c r="BC4261" s="2" t="s">
        <v>83</v>
      </c>
      <c r="BD4261" s="2" t="s">
        <v>161</v>
      </c>
      <c r="BE4261" s="23" t="str">
        <f t="shared" si="667"/>
        <v>EMF nein</v>
      </c>
      <c r="BF4261" s="23" t="str">
        <f t="shared" si="662"/>
        <v/>
      </c>
      <c r="BG4261" s="23" t="str">
        <f t="shared" si="663"/>
        <v/>
      </c>
      <c r="BH4261" s="23">
        <f t="shared" si="668"/>
        <v>0</v>
      </c>
      <c r="BO4261" s="2" t="s">
        <v>16918</v>
      </c>
      <c r="BP4261" s="3">
        <v>1</v>
      </c>
      <c r="BQ4261" s="2" t="s">
        <v>16911</v>
      </c>
    </row>
    <row r="4262" spans="1:70" ht="16.149999999999999" customHeight="1" x14ac:dyDescent="0.25">
      <c r="A4262" s="1">
        <v>4263</v>
      </c>
      <c r="B4262" s="17" t="s">
        <v>211</v>
      </c>
      <c r="C4262" s="17" t="s">
        <v>16920</v>
      </c>
      <c r="D4262" s="2" t="s">
        <v>145</v>
      </c>
      <c r="E4262" s="2" t="s">
        <v>16921</v>
      </c>
      <c r="F4262" s="67">
        <v>43756</v>
      </c>
      <c r="G4262" s="3">
        <f t="shared" si="669"/>
        <v>10</v>
      </c>
      <c r="H4262" s="3">
        <f t="shared" si="670"/>
        <v>2019</v>
      </c>
      <c r="I4262" s="92">
        <v>0.91319444444444398</v>
      </c>
      <c r="J4262" s="20">
        <f t="shared" si="661"/>
        <v>21</v>
      </c>
      <c r="K4262" s="5" t="str">
        <f t="shared" si="666"/>
        <v>ja</v>
      </c>
      <c r="L4262" s="5" t="s">
        <v>91</v>
      </c>
      <c r="M4262" s="6" t="s">
        <v>115</v>
      </c>
      <c r="N4262" s="5">
        <v>34</v>
      </c>
      <c r="O4262" s="2" t="s">
        <v>75</v>
      </c>
      <c r="P4262" s="6" t="s">
        <v>1027</v>
      </c>
      <c r="R4262" s="6" t="s">
        <v>77</v>
      </c>
      <c r="T4262" s="6" t="s">
        <v>80</v>
      </c>
      <c r="X4262" s="2">
        <v>1060</v>
      </c>
      <c r="Y4262" s="2" t="s">
        <v>81</v>
      </c>
      <c r="Z4262" s="2" t="s">
        <v>82</v>
      </c>
      <c r="AA4262" s="2">
        <v>1060</v>
      </c>
      <c r="AB4262" s="2" t="s">
        <v>81</v>
      </c>
      <c r="AC4262" s="2" t="s">
        <v>82</v>
      </c>
      <c r="AD4262" s="2">
        <v>1060</v>
      </c>
      <c r="AE4262" s="2" t="s">
        <v>81</v>
      </c>
      <c r="AF4262" s="2" t="s">
        <v>82</v>
      </c>
      <c r="AJ4262" s="2">
        <v>1060</v>
      </c>
      <c r="AK4262" s="2" t="s">
        <v>81</v>
      </c>
      <c r="AL4262" s="2" t="s">
        <v>82</v>
      </c>
      <c r="AM4262" s="2">
        <v>1060</v>
      </c>
      <c r="AN4262" s="2" t="s">
        <v>81</v>
      </c>
      <c r="AO4262" s="2" t="s">
        <v>82</v>
      </c>
      <c r="AP4262" s="2">
        <v>1060</v>
      </c>
      <c r="AQ4262" s="2" t="s">
        <v>81</v>
      </c>
      <c r="AR4262" s="2" t="s">
        <v>82</v>
      </c>
      <c r="BE4262" s="23" t="str">
        <f t="shared" si="667"/>
        <v>EMF nein</v>
      </c>
      <c r="BF4262" s="23" t="str">
        <f t="shared" si="662"/>
        <v/>
      </c>
      <c r="BG4262" s="23" t="str">
        <f t="shared" si="663"/>
        <v/>
      </c>
      <c r="BH4262" s="23">
        <f t="shared" si="668"/>
        <v>0</v>
      </c>
      <c r="BO4262" s="2" t="s">
        <v>16922</v>
      </c>
      <c r="BP4262" s="3">
        <v>1</v>
      </c>
      <c r="BQ4262" s="2" t="s">
        <v>16915</v>
      </c>
    </row>
    <row r="4263" spans="1:70" ht="16.149999999999999" customHeight="1" x14ac:dyDescent="0.25">
      <c r="A4263" s="1">
        <v>4264</v>
      </c>
      <c r="B4263" s="17" t="s">
        <v>135</v>
      </c>
      <c r="C4263" s="17" t="s">
        <v>165</v>
      </c>
      <c r="D4263" s="2" t="s">
        <v>158</v>
      </c>
      <c r="E4263" s="2" t="s">
        <v>16924</v>
      </c>
      <c r="F4263" s="67">
        <v>43766</v>
      </c>
      <c r="G4263" s="3">
        <f t="shared" si="669"/>
        <v>10</v>
      </c>
      <c r="H4263" s="3">
        <f t="shared" si="670"/>
        <v>2019</v>
      </c>
      <c r="I4263" s="92">
        <v>0.35416666666666702</v>
      </c>
      <c r="J4263" s="20">
        <f t="shared" si="661"/>
        <v>8</v>
      </c>
      <c r="K4263" s="5" t="str">
        <f t="shared" si="666"/>
        <v>ja</v>
      </c>
      <c r="L4263" s="5" t="s">
        <v>91</v>
      </c>
      <c r="M4263" s="6" t="s">
        <v>139</v>
      </c>
      <c r="O4263" s="2" t="s">
        <v>5139</v>
      </c>
      <c r="P4263" s="127" t="s">
        <v>16925</v>
      </c>
      <c r="U4263" s="2" t="s">
        <v>115</v>
      </c>
      <c r="V4263" s="2" t="s">
        <v>80</v>
      </c>
      <c r="X4263" s="2">
        <v>230</v>
      </c>
      <c r="Y4263" s="2" t="s">
        <v>81</v>
      </c>
      <c r="Z4263" s="2" t="s">
        <v>84</v>
      </c>
      <c r="AA4263" s="2">
        <v>230</v>
      </c>
      <c r="AB4263" s="2" t="s">
        <v>81</v>
      </c>
      <c r="AC4263" s="2" t="s">
        <v>84</v>
      </c>
      <c r="AD4263" s="2">
        <v>230</v>
      </c>
      <c r="AE4263" s="2" t="s">
        <v>81</v>
      </c>
      <c r="AF4263" s="2" t="s">
        <v>84</v>
      </c>
      <c r="AJ4263" s="2">
        <v>230</v>
      </c>
      <c r="AK4263" s="2" t="s">
        <v>81</v>
      </c>
      <c r="AL4263" s="2" t="s">
        <v>84</v>
      </c>
      <c r="AM4263" s="2">
        <v>230</v>
      </c>
      <c r="AN4263" s="2" t="s">
        <v>81</v>
      </c>
      <c r="AO4263" s="2" t="s">
        <v>84</v>
      </c>
      <c r="AP4263" s="2">
        <v>230</v>
      </c>
      <c r="AQ4263" s="2" t="s">
        <v>81</v>
      </c>
      <c r="AR4263" s="2" t="s">
        <v>84</v>
      </c>
      <c r="AV4263" s="2">
        <v>230</v>
      </c>
      <c r="AW4263" s="2" t="s">
        <v>81</v>
      </c>
      <c r="AX4263" s="2" t="s">
        <v>84</v>
      </c>
      <c r="AY4263" s="2">
        <v>230</v>
      </c>
      <c r="AZ4263" s="2" t="s">
        <v>81</v>
      </c>
      <c r="BA4263" s="2" t="s">
        <v>84</v>
      </c>
      <c r="BB4263" s="2">
        <v>230</v>
      </c>
      <c r="BC4263" s="2" t="s">
        <v>81</v>
      </c>
      <c r="BD4263" s="2" t="s">
        <v>84</v>
      </c>
      <c r="BE4263" s="23" t="str">
        <f t="shared" si="667"/>
        <v>EMF nein</v>
      </c>
      <c r="BF4263" s="23" t="str">
        <f t="shared" si="662"/>
        <v/>
      </c>
      <c r="BG4263" s="23" t="str">
        <f t="shared" si="663"/>
        <v/>
      </c>
      <c r="BH4263" s="23">
        <f t="shared" si="668"/>
        <v>0</v>
      </c>
      <c r="BO4263" s="2" t="s">
        <v>16926</v>
      </c>
      <c r="BP4263" s="3">
        <v>1</v>
      </c>
      <c r="BQ4263" s="2" t="s">
        <v>16919</v>
      </c>
    </row>
    <row r="4264" spans="1:70" ht="16.149999999999999" customHeight="1" x14ac:dyDescent="0.25">
      <c r="A4264" s="93">
        <v>4265</v>
      </c>
      <c r="B4264" s="17" t="s">
        <v>211</v>
      </c>
      <c r="C4264" s="17" t="s">
        <v>2373</v>
      </c>
      <c r="D4264" s="2" t="s">
        <v>145</v>
      </c>
      <c r="E4264" s="2" t="s">
        <v>16928</v>
      </c>
      <c r="F4264" s="67">
        <v>43755</v>
      </c>
      <c r="G4264" s="3">
        <f t="shared" si="669"/>
        <v>10</v>
      </c>
      <c r="H4264" s="3">
        <f t="shared" si="670"/>
        <v>2019</v>
      </c>
      <c r="I4264" s="92">
        <v>0.73263888888888895</v>
      </c>
      <c r="J4264" s="20">
        <f t="shared" si="661"/>
        <v>17</v>
      </c>
      <c r="K4264" s="5" t="str">
        <f t="shared" si="666"/>
        <v>ja</v>
      </c>
      <c r="L4264" s="5" t="s">
        <v>91</v>
      </c>
      <c r="M4264" s="6" t="s">
        <v>74</v>
      </c>
      <c r="N4264" s="5">
        <v>38</v>
      </c>
      <c r="O4264" s="2" t="s">
        <v>126</v>
      </c>
      <c r="P4264" s="127" t="s">
        <v>16929</v>
      </c>
      <c r="R4264" s="6" t="s">
        <v>77</v>
      </c>
      <c r="U4264" s="2" t="s">
        <v>115</v>
      </c>
      <c r="V4264" s="2" t="s">
        <v>80</v>
      </c>
      <c r="X4264" s="2">
        <v>720</v>
      </c>
      <c r="Y4264" s="2" t="s">
        <v>83</v>
      </c>
      <c r="Z4264" s="2" t="s">
        <v>168</v>
      </c>
      <c r="AA4264" s="2">
        <v>720</v>
      </c>
      <c r="AB4264" s="2" t="s">
        <v>81</v>
      </c>
      <c r="AC4264" s="2" t="s">
        <v>168</v>
      </c>
      <c r="AD4264" s="2">
        <v>720</v>
      </c>
      <c r="AE4264" s="2" t="s">
        <v>83</v>
      </c>
      <c r="AF4264" s="2" t="s">
        <v>168</v>
      </c>
      <c r="AJ4264" s="2">
        <v>720</v>
      </c>
      <c r="AK4264" s="2" t="s">
        <v>83</v>
      </c>
      <c r="AL4264" s="2" t="s">
        <v>168</v>
      </c>
      <c r="AM4264" s="2">
        <v>720</v>
      </c>
      <c r="AN4264" s="2" t="s">
        <v>81</v>
      </c>
      <c r="AO4264" s="2" t="s">
        <v>168</v>
      </c>
      <c r="AP4264" s="2">
        <v>720</v>
      </c>
      <c r="AQ4264" s="2" t="s">
        <v>83</v>
      </c>
      <c r="AR4264" s="2" t="s">
        <v>168</v>
      </c>
      <c r="AV4264" s="2">
        <v>720</v>
      </c>
      <c r="AW4264" s="2" t="s">
        <v>83</v>
      </c>
      <c r="AX4264" s="2" t="s">
        <v>161</v>
      </c>
      <c r="AY4264" s="2">
        <v>720</v>
      </c>
      <c r="AZ4264" s="2" t="s">
        <v>81</v>
      </c>
      <c r="BA4264" s="2" t="s">
        <v>161</v>
      </c>
      <c r="BB4264" s="2">
        <v>720</v>
      </c>
      <c r="BC4264" s="2" t="s">
        <v>83</v>
      </c>
      <c r="BD4264" s="2" t="s">
        <v>161</v>
      </c>
      <c r="BE4264" s="23" t="str">
        <f t="shared" si="667"/>
        <v>EMF ja</v>
      </c>
      <c r="BF4264" s="23" t="str">
        <f t="shared" si="662"/>
        <v/>
      </c>
      <c r="BG4264" s="23" t="str">
        <f t="shared" si="663"/>
        <v/>
      </c>
      <c r="BH4264" s="23">
        <f t="shared" si="668"/>
        <v>1</v>
      </c>
      <c r="BM4264" s="2" t="s">
        <v>109</v>
      </c>
      <c r="BO4264" s="2" t="s">
        <v>16930</v>
      </c>
      <c r="BP4264" s="3">
        <v>1</v>
      </c>
      <c r="BQ4264" s="2" t="s">
        <v>16923</v>
      </c>
    </row>
    <row r="4265" spans="1:70" ht="16.149999999999999" customHeight="1" x14ac:dyDescent="0.25">
      <c r="A4265" s="93">
        <v>4266</v>
      </c>
      <c r="B4265" s="17" t="s">
        <v>87</v>
      </c>
      <c r="C4265" s="17" t="s">
        <v>1490</v>
      </c>
      <c r="D4265" s="2" t="s">
        <v>264</v>
      </c>
      <c r="E4265" s="2" t="s">
        <v>16932</v>
      </c>
      <c r="F4265" s="67">
        <v>43766</v>
      </c>
      <c r="G4265" s="3">
        <f t="shared" si="669"/>
        <v>10</v>
      </c>
      <c r="H4265" s="3">
        <f t="shared" si="670"/>
        <v>2019</v>
      </c>
      <c r="I4265" s="92">
        <v>0.82986111111111105</v>
      </c>
      <c r="J4265" s="20">
        <f t="shared" si="661"/>
        <v>19</v>
      </c>
      <c r="K4265" s="5" t="str">
        <f t="shared" si="666"/>
        <v>ja</v>
      </c>
      <c r="L4265" s="5" t="s">
        <v>91</v>
      </c>
      <c r="M4265" s="6" t="s">
        <v>74</v>
      </c>
      <c r="N4265" s="5">
        <v>72</v>
      </c>
      <c r="O4265" s="2" t="s">
        <v>126</v>
      </c>
      <c r="P4265" s="127" t="s">
        <v>16933</v>
      </c>
      <c r="R4265" s="6" t="s">
        <v>789</v>
      </c>
      <c r="T4265" s="6" t="s">
        <v>80</v>
      </c>
      <c r="BE4265" s="23" t="str">
        <f t="shared" si="667"/>
        <v>EMF nein</v>
      </c>
      <c r="BF4265" s="23" t="str">
        <f t="shared" si="662"/>
        <v/>
      </c>
      <c r="BG4265" s="23" t="str">
        <f t="shared" si="663"/>
        <v/>
      </c>
      <c r="BH4265" s="23">
        <f t="shared" si="668"/>
        <v>0</v>
      </c>
      <c r="BO4265" s="2" t="s">
        <v>16934</v>
      </c>
      <c r="BP4265" s="3">
        <v>1</v>
      </c>
      <c r="BQ4265" s="2" t="s">
        <v>16927</v>
      </c>
      <c r="BR4265" s="135"/>
    </row>
    <row r="4266" spans="1:70" ht="16.149999999999999" customHeight="1" x14ac:dyDescent="0.25">
      <c r="A4266" s="93">
        <v>4267</v>
      </c>
      <c r="B4266" s="17" t="s">
        <v>211</v>
      </c>
      <c r="C4266" s="17" t="s">
        <v>4903</v>
      </c>
      <c r="D4266" s="17" t="s">
        <v>137</v>
      </c>
      <c r="E4266" s="17" t="s">
        <v>16936</v>
      </c>
      <c r="F4266" s="18">
        <v>43768</v>
      </c>
      <c r="G4266" s="3">
        <f t="shared" si="669"/>
        <v>10</v>
      </c>
      <c r="H4266" s="3">
        <f t="shared" si="670"/>
        <v>2019</v>
      </c>
      <c r="I4266" s="19">
        <v>0.48263888888888901</v>
      </c>
      <c r="J4266" s="20">
        <f t="shared" si="661"/>
        <v>11</v>
      </c>
      <c r="K4266" s="5" t="str">
        <f t="shared" si="666"/>
        <v>ja</v>
      </c>
      <c r="L4266" s="21" t="s">
        <v>73</v>
      </c>
      <c r="M4266" s="22" t="s">
        <v>115</v>
      </c>
      <c r="N4266" s="21">
        <v>16</v>
      </c>
      <c r="O4266" s="17" t="s">
        <v>5139</v>
      </c>
      <c r="P4266" s="143" t="s">
        <v>16937</v>
      </c>
      <c r="Q4266" s="22"/>
      <c r="R4266" s="22" t="s">
        <v>77</v>
      </c>
      <c r="S4266" s="17"/>
      <c r="T4266" s="22" t="s">
        <v>80</v>
      </c>
      <c r="U4266" s="17" t="s">
        <v>74</v>
      </c>
      <c r="V4266" s="17"/>
      <c r="W4266" s="17"/>
      <c r="X4266" s="17">
        <v>1340</v>
      </c>
      <c r="Y4266" s="17" t="s">
        <v>81</v>
      </c>
      <c r="Z4266" s="17" t="s">
        <v>168</v>
      </c>
      <c r="AA4266" s="17">
        <v>1340</v>
      </c>
      <c r="AB4266" s="17" t="s">
        <v>94</v>
      </c>
      <c r="AC4266" s="17" t="s">
        <v>168</v>
      </c>
      <c r="AD4266" s="17">
        <v>1340</v>
      </c>
      <c r="AE4266" s="17" t="s">
        <v>81</v>
      </c>
      <c r="AF4266" s="17" t="s">
        <v>168</v>
      </c>
      <c r="AG4266" s="17">
        <v>1340</v>
      </c>
      <c r="AH4266" s="17" t="s">
        <v>81</v>
      </c>
      <c r="AI4266" s="17" t="s">
        <v>168</v>
      </c>
      <c r="AJ4266" s="17">
        <v>734</v>
      </c>
      <c r="AK4266" s="17" t="s">
        <v>81</v>
      </c>
      <c r="AL4266" s="17" t="s">
        <v>82</v>
      </c>
      <c r="AM4266" s="135"/>
      <c r="AN4266" s="135"/>
      <c r="AO4266" s="135"/>
      <c r="AP4266" s="17">
        <v>734</v>
      </c>
      <c r="AQ4266" s="17" t="s">
        <v>81</v>
      </c>
      <c r="AR4266" s="17" t="s">
        <v>82</v>
      </c>
      <c r="AS4266" s="17"/>
      <c r="AT4266" s="17"/>
      <c r="AU4266" s="17"/>
      <c r="AV4266" s="17">
        <v>1270</v>
      </c>
      <c r="AW4266" s="17" t="s">
        <v>81</v>
      </c>
      <c r="AX4266" s="17" t="s">
        <v>82</v>
      </c>
      <c r="AY4266" s="17">
        <v>1270</v>
      </c>
      <c r="AZ4266" s="17" t="s">
        <v>94</v>
      </c>
      <c r="BA4266" s="17" t="s">
        <v>82</v>
      </c>
      <c r="BB4266" s="17">
        <v>1270</v>
      </c>
      <c r="BC4266" s="17" t="s">
        <v>81</v>
      </c>
      <c r="BD4266" s="17" t="s">
        <v>82</v>
      </c>
      <c r="BE4266" s="23" t="str">
        <f t="shared" si="667"/>
        <v>EMF nein</v>
      </c>
      <c r="BF4266" s="23" t="str">
        <f t="shared" si="662"/>
        <v/>
      </c>
      <c r="BG4266" s="23" t="str">
        <f t="shared" si="663"/>
        <v/>
      </c>
      <c r="BH4266" s="23">
        <f t="shared" si="668"/>
        <v>0</v>
      </c>
      <c r="BI4266" s="135"/>
      <c r="BJ4266" s="135"/>
      <c r="BK4266" s="135"/>
      <c r="BL4266" s="135"/>
      <c r="BM4266" s="135"/>
      <c r="BN4266" s="135"/>
      <c r="BO4266" s="135" t="s">
        <v>16938</v>
      </c>
      <c r="BP4266" s="3">
        <v>1</v>
      </c>
      <c r="BQ4266" s="2" t="s">
        <v>16931</v>
      </c>
    </row>
    <row r="4267" spans="1:70" ht="16.149999999999999" customHeight="1" x14ac:dyDescent="0.25">
      <c r="A4267" s="93">
        <v>4268</v>
      </c>
      <c r="B4267" s="17" t="s">
        <v>211</v>
      </c>
      <c r="C4267" s="17" t="s">
        <v>191</v>
      </c>
      <c r="D4267" s="2" t="s">
        <v>192</v>
      </c>
      <c r="E4267" s="2" t="s">
        <v>7528</v>
      </c>
      <c r="F4267" s="67">
        <v>43769</v>
      </c>
      <c r="G4267" s="3">
        <f t="shared" si="669"/>
        <v>10</v>
      </c>
      <c r="H4267" s="3">
        <f t="shared" si="670"/>
        <v>2019</v>
      </c>
      <c r="I4267" s="92">
        <v>0.33680555555555602</v>
      </c>
      <c r="J4267" s="20">
        <f t="shared" si="661"/>
        <v>8</v>
      </c>
      <c r="K4267" s="5" t="str">
        <f t="shared" si="666"/>
        <v>ja</v>
      </c>
      <c r="M4267" s="6" t="s">
        <v>74</v>
      </c>
      <c r="O4267" s="6" t="s">
        <v>101</v>
      </c>
      <c r="P4267" s="127" t="s">
        <v>16940</v>
      </c>
      <c r="R4267" s="6" t="s">
        <v>77</v>
      </c>
      <c r="BE4267" s="23" t="str">
        <f t="shared" si="667"/>
        <v>EMF nein</v>
      </c>
      <c r="BF4267" s="23" t="str">
        <f t="shared" si="662"/>
        <v/>
      </c>
      <c r="BG4267" s="23" t="str">
        <f t="shared" si="663"/>
        <v/>
      </c>
      <c r="BH4267" s="23">
        <f t="shared" si="668"/>
        <v>0</v>
      </c>
      <c r="BO4267" s="2" t="s">
        <v>16941</v>
      </c>
      <c r="BP4267" s="3">
        <v>1</v>
      </c>
      <c r="BQ4267" s="2" t="s">
        <v>16935</v>
      </c>
    </row>
    <row r="4268" spans="1:70" ht="16.149999999999999" customHeight="1" x14ac:dyDescent="0.25">
      <c r="A4268" s="93">
        <v>4269</v>
      </c>
      <c r="B4268" s="124" t="s">
        <v>211</v>
      </c>
      <c r="C4268" s="75" t="s">
        <v>16943</v>
      </c>
      <c r="D4268" s="2" t="s">
        <v>296</v>
      </c>
      <c r="E4268" s="2" t="s">
        <v>16944</v>
      </c>
      <c r="F4268" s="67">
        <v>43769</v>
      </c>
      <c r="G4268" s="3">
        <f t="shared" si="669"/>
        <v>10</v>
      </c>
      <c r="H4268" s="3">
        <f t="shared" si="670"/>
        <v>2019</v>
      </c>
      <c r="I4268" s="92">
        <v>0.59375</v>
      </c>
      <c r="J4268" s="20">
        <f t="shared" si="661"/>
        <v>14</v>
      </c>
      <c r="K4268" s="5" t="str">
        <f t="shared" si="666"/>
        <v>ja</v>
      </c>
      <c r="L4268" s="5" t="s">
        <v>91</v>
      </c>
      <c r="M4268" s="6" t="s">
        <v>11554</v>
      </c>
      <c r="N4268" s="5">
        <v>59</v>
      </c>
      <c r="O4268" s="2" t="s">
        <v>5139</v>
      </c>
      <c r="P4268" s="127" t="s">
        <v>16945</v>
      </c>
      <c r="R4268" s="6" t="s">
        <v>77</v>
      </c>
      <c r="X4268" s="2">
        <v>3500</v>
      </c>
      <c r="Y4268" s="2" t="s">
        <v>83</v>
      </c>
      <c r="Z4268" s="2" t="s">
        <v>84</v>
      </c>
      <c r="AA4268" s="2">
        <v>3500</v>
      </c>
      <c r="AB4268" s="2" t="s">
        <v>81</v>
      </c>
      <c r="AC4268" s="2" t="s">
        <v>84</v>
      </c>
      <c r="AD4268" s="2">
        <v>3500</v>
      </c>
      <c r="AE4268" s="2" t="s">
        <v>83</v>
      </c>
      <c r="AF4268" s="2" t="s">
        <v>84</v>
      </c>
      <c r="AG4268" s="2">
        <v>3500</v>
      </c>
      <c r="AH4268" s="2" t="s">
        <v>81</v>
      </c>
      <c r="AI4268" s="2" t="s">
        <v>84</v>
      </c>
      <c r="AJ4268" s="2">
        <v>3500</v>
      </c>
      <c r="AK4268" s="2" t="s">
        <v>83</v>
      </c>
      <c r="AL4268" s="2" t="s">
        <v>84</v>
      </c>
      <c r="AM4268" s="2">
        <v>3500</v>
      </c>
      <c r="AN4268" s="2" t="s">
        <v>81</v>
      </c>
      <c r="AO4268" s="2" t="s">
        <v>84</v>
      </c>
      <c r="AP4268" s="2">
        <v>3500</v>
      </c>
      <c r="AQ4268" s="2" t="s">
        <v>83</v>
      </c>
      <c r="AR4268" s="2" t="s">
        <v>84</v>
      </c>
      <c r="AS4268" s="2">
        <v>3500</v>
      </c>
      <c r="AT4268" s="2" t="s">
        <v>81</v>
      </c>
      <c r="AU4268" s="2" t="s">
        <v>84</v>
      </c>
      <c r="BE4268" s="23" t="str">
        <f t="shared" si="667"/>
        <v>EMF nein</v>
      </c>
      <c r="BF4268" s="23" t="str">
        <f t="shared" si="662"/>
        <v/>
      </c>
      <c r="BG4268" s="23" t="str">
        <f t="shared" si="663"/>
        <v/>
      </c>
      <c r="BH4268" s="23">
        <f t="shared" si="668"/>
        <v>0</v>
      </c>
      <c r="BO4268" s="2" t="s">
        <v>16946</v>
      </c>
      <c r="BP4268" s="3">
        <v>1</v>
      </c>
      <c r="BQ4268" s="2" t="s">
        <v>16939</v>
      </c>
    </row>
    <row r="4269" spans="1:70" ht="16.149999999999999" customHeight="1" x14ac:dyDescent="0.25">
      <c r="A4269" s="93">
        <v>4270</v>
      </c>
      <c r="B4269" s="17" t="s">
        <v>211</v>
      </c>
      <c r="C4269" s="17" t="s">
        <v>4519</v>
      </c>
      <c r="D4269" s="2" t="s">
        <v>71</v>
      </c>
      <c r="E4269" s="2" t="s">
        <v>13108</v>
      </c>
      <c r="F4269" s="67">
        <v>43768</v>
      </c>
      <c r="G4269" s="3">
        <f t="shared" si="669"/>
        <v>10</v>
      </c>
      <c r="H4269" s="3">
        <f t="shared" si="670"/>
        <v>2019</v>
      </c>
      <c r="I4269" s="92">
        <v>0.625</v>
      </c>
      <c r="J4269" s="20">
        <f t="shared" si="661"/>
        <v>15</v>
      </c>
      <c r="K4269" s="5" t="str">
        <f t="shared" si="666"/>
        <v>ja</v>
      </c>
      <c r="L4269" s="5" t="s">
        <v>91</v>
      </c>
      <c r="M4269" s="6" t="s">
        <v>74</v>
      </c>
      <c r="N4269" s="5">
        <v>21</v>
      </c>
      <c r="O4269" s="5" t="s">
        <v>75</v>
      </c>
      <c r="P4269" s="127" t="s">
        <v>16948</v>
      </c>
      <c r="R4269" s="6" t="s">
        <v>789</v>
      </c>
      <c r="X4269" s="2">
        <v>229</v>
      </c>
      <c r="Y4269" s="2" t="s">
        <v>81</v>
      </c>
      <c r="Z4269" s="2" t="s">
        <v>82</v>
      </c>
      <c r="AA4269" s="2">
        <v>229</v>
      </c>
      <c r="AB4269" s="2" t="s">
        <v>81</v>
      </c>
      <c r="AC4269" s="2" t="s">
        <v>82</v>
      </c>
      <c r="AD4269" s="2">
        <v>229</v>
      </c>
      <c r="AE4269" s="2" t="s">
        <v>83</v>
      </c>
      <c r="AF4269" s="2" t="s">
        <v>82</v>
      </c>
      <c r="BE4269" s="23" t="str">
        <f t="shared" si="667"/>
        <v>EMF nein</v>
      </c>
      <c r="BF4269" s="23" t="str">
        <f t="shared" si="662"/>
        <v/>
      </c>
      <c r="BG4269" s="23" t="str">
        <f t="shared" si="663"/>
        <v/>
      </c>
      <c r="BH4269" s="23">
        <f t="shared" si="668"/>
        <v>0</v>
      </c>
      <c r="BO4269" s="2" t="s">
        <v>16949</v>
      </c>
      <c r="BP4269" s="3">
        <v>1</v>
      </c>
      <c r="BQ4269" s="2" t="s">
        <v>16942</v>
      </c>
    </row>
    <row r="4270" spans="1:70" ht="16.149999999999999" customHeight="1" x14ac:dyDescent="0.25">
      <c r="A4270" s="93">
        <v>4271</v>
      </c>
      <c r="B4270" s="17" t="s">
        <v>211</v>
      </c>
      <c r="C4270" s="17" t="s">
        <v>4519</v>
      </c>
      <c r="D4270" s="17" t="s">
        <v>71</v>
      </c>
      <c r="E4270" s="17" t="s">
        <v>13108</v>
      </c>
      <c r="F4270" s="18">
        <v>41346</v>
      </c>
      <c r="G4270" s="3">
        <f t="shared" si="669"/>
        <v>3</v>
      </c>
      <c r="H4270" s="3">
        <f t="shared" si="670"/>
        <v>2013</v>
      </c>
      <c r="I4270" s="92">
        <v>0.22916666666666699</v>
      </c>
      <c r="J4270" s="20">
        <f t="shared" si="661"/>
        <v>5</v>
      </c>
      <c r="K4270" s="5" t="str">
        <f t="shared" si="666"/>
        <v>ja</v>
      </c>
      <c r="L4270" s="5" t="s">
        <v>91</v>
      </c>
      <c r="M4270" s="6" t="s">
        <v>74</v>
      </c>
      <c r="N4270" s="5">
        <v>20</v>
      </c>
      <c r="O4270" s="5" t="s">
        <v>5139</v>
      </c>
      <c r="P4270" s="127" t="s">
        <v>13365</v>
      </c>
      <c r="R4270" s="6" t="s">
        <v>77</v>
      </c>
      <c r="U4270" s="2" t="s">
        <v>100</v>
      </c>
      <c r="V4270" s="2" t="s">
        <v>202</v>
      </c>
      <c r="X4270" s="2">
        <v>229</v>
      </c>
      <c r="Y4270" s="2" t="s">
        <v>81</v>
      </c>
      <c r="Z4270" s="2" t="s">
        <v>82</v>
      </c>
      <c r="AA4270" s="2">
        <v>229</v>
      </c>
      <c r="AB4270" s="2" t="s">
        <v>81</v>
      </c>
      <c r="AC4270" s="2" t="s">
        <v>82</v>
      </c>
      <c r="AD4270" s="2">
        <v>229</v>
      </c>
      <c r="AE4270" s="2" t="s">
        <v>83</v>
      </c>
      <c r="AF4270" s="2" t="s">
        <v>82</v>
      </c>
      <c r="BE4270" s="23" t="str">
        <f t="shared" si="667"/>
        <v>EMF nein</v>
      </c>
      <c r="BF4270" s="23" t="str">
        <f t="shared" si="662"/>
        <v/>
      </c>
      <c r="BG4270" s="23" t="str">
        <f t="shared" si="663"/>
        <v/>
      </c>
      <c r="BH4270" s="23">
        <f t="shared" si="668"/>
        <v>0</v>
      </c>
      <c r="BO4270" s="2" t="s">
        <v>16951</v>
      </c>
      <c r="BP4270" s="3">
        <v>1</v>
      </c>
      <c r="BQ4270" s="2" t="s">
        <v>16947</v>
      </c>
    </row>
    <row r="4271" spans="1:70" ht="16.149999999999999" customHeight="1" x14ac:dyDescent="0.25">
      <c r="A4271" s="93">
        <v>4272</v>
      </c>
      <c r="B4271" s="17" t="s">
        <v>211</v>
      </c>
      <c r="C4271" s="16" t="s">
        <v>16953</v>
      </c>
      <c r="D4271" s="2" t="s">
        <v>158</v>
      </c>
      <c r="E4271" s="2" t="s">
        <v>16954</v>
      </c>
      <c r="F4271" s="18">
        <v>43769</v>
      </c>
      <c r="G4271" s="3">
        <f t="shared" si="669"/>
        <v>10</v>
      </c>
      <c r="H4271" s="3">
        <f t="shared" si="670"/>
        <v>2019</v>
      </c>
      <c r="I4271" s="92">
        <v>0.46875</v>
      </c>
      <c r="J4271" s="20">
        <f t="shared" si="661"/>
        <v>11</v>
      </c>
      <c r="K4271" s="5" t="str">
        <f t="shared" si="666"/>
        <v>ja</v>
      </c>
      <c r="L4271" s="5" t="s">
        <v>91</v>
      </c>
      <c r="M4271" s="6" t="s">
        <v>74</v>
      </c>
      <c r="O4271" s="2" t="s">
        <v>126</v>
      </c>
      <c r="P4271" s="127" t="s">
        <v>15864</v>
      </c>
      <c r="R4271" s="6" t="s">
        <v>77</v>
      </c>
      <c r="U4271" s="2" t="s">
        <v>354</v>
      </c>
      <c r="V4271" s="2" t="s">
        <v>80</v>
      </c>
      <c r="X4271" s="2">
        <v>1950</v>
      </c>
      <c r="Y4271" s="2" t="s">
        <v>81</v>
      </c>
      <c r="Z4271" s="2" t="s">
        <v>168</v>
      </c>
      <c r="AA4271" s="2">
        <v>1950</v>
      </c>
      <c r="AB4271" s="2" t="s">
        <v>81</v>
      </c>
      <c r="AC4271" s="2" t="s">
        <v>168</v>
      </c>
      <c r="AD4271" s="2">
        <v>1950</v>
      </c>
      <c r="AE4271" s="2" t="s">
        <v>83</v>
      </c>
      <c r="AF4271" s="2" t="s">
        <v>168</v>
      </c>
      <c r="AJ4271" s="2">
        <v>1950</v>
      </c>
      <c r="AK4271" s="2" t="s">
        <v>81</v>
      </c>
      <c r="AL4271" s="2" t="s">
        <v>168</v>
      </c>
      <c r="AM4271" s="2">
        <v>1950</v>
      </c>
      <c r="AN4271" s="2" t="s">
        <v>81</v>
      </c>
      <c r="AO4271" s="2" t="s">
        <v>168</v>
      </c>
      <c r="AP4271" s="2">
        <v>1950</v>
      </c>
      <c r="AQ4271" s="2" t="s">
        <v>83</v>
      </c>
      <c r="AR4271" s="2" t="s">
        <v>168</v>
      </c>
      <c r="BE4271" s="23" t="str">
        <f t="shared" si="667"/>
        <v>EMF ja</v>
      </c>
      <c r="BF4271" s="23">
        <f t="shared" si="662"/>
        <v>1450</v>
      </c>
      <c r="BG4271" s="23" t="str">
        <f t="shared" si="663"/>
        <v>500+m</v>
      </c>
      <c r="BH4271" s="23">
        <f t="shared" si="668"/>
        <v>3</v>
      </c>
      <c r="BI4271" s="2" t="s">
        <v>162</v>
      </c>
      <c r="BJ4271" s="2">
        <v>1450</v>
      </c>
      <c r="BK4271" s="2" t="s">
        <v>3244</v>
      </c>
      <c r="BL4271" s="2">
        <v>1800</v>
      </c>
      <c r="BM4271" s="2" t="s">
        <v>162</v>
      </c>
      <c r="BN4271" s="2">
        <v>3500</v>
      </c>
      <c r="BO4271" s="2" t="s">
        <v>16955</v>
      </c>
      <c r="BP4271" s="3">
        <v>1</v>
      </c>
      <c r="BQ4271" s="2" t="s">
        <v>16950</v>
      </c>
    </row>
    <row r="4272" spans="1:70" ht="16.149999999999999" customHeight="1" x14ac:dyDescent="0.25">
      <c r="A4272" s="93">
        <v>4273</v>
      </c>
      <c r="B4272" s="17" t="s">
        <v>211</v>
      </c>
      <c r="C4272" s="17" t="s">
        <v>6374</v>
      </c>
      <c r="D4272" s="2" t="s">
        <v>371</v>
      </c>
      <c r="E4272" s="2" t="s">
        <v>16957</v>
      </c>
      <c r="F4272" s="67">
        <v>43769</v>
      </c>
      <c r="G4272" s="3">
        <f t="shared" si="669"/>
        <v>10</v>
      </c>
      <c r="H4272" s="3">
        <f t="shared" si="670"/>
        <v>2019</v>
      </c>
      <c r="J4272" s="20" t="str">
        <f t="shared" si="661"/>
        <v/>
      </c>
      <c r="K4272" s="5" t="str">
        <f t="shared" si="666"/>
        <v>ja</v>
      </c>
      <c r="L4272" s="5" t="s">
        <v>91</v>
      </c>
      <c r="M4272" s="6" t="s">
        <v>74</v>
      </c>
      <c r="O4272" s="2" t="s">
        <v>126</v>
      </c>
      <c r="P4272" s="127" t="s">
        <v>16958</v>
      </c>
      <c r="R4272" s="6" t="s">
        <v>789</v>
      </c>
      <c r="U4272" s="2" t="s">
        <v>115</v>
      </c>
      <c r="V4272" s="2" t="s">
        <v>80</v>
      </c>
      <c r="BE4272" s="23" t="str">
        <f t="shared" si="667"/>
        <v>EMF ja</v>
      </c>
      <c r="BF4272" s="23">
        <f t="shared" si="662"/>
        <v>850</v>
      </c>
      <c r="BG4272" s="23" t="str">
        <f t="shared" si="663"/>
        <v>500+m</v>
      </c>
      <c r="BH4272" s="23">
        <f t="shared" si="668"/>
        <v>1</v>
      </c>
      <c r="BI4272" s="2" t="s">
        <v>162</v>
      </c>
      <c r="BJ4272" s="2">
        <v>850</v>
      </c>
      <c r="BO4272" s="2" t="s">
        <v>16959</v>
      </c>
      <c r="BP4272" s="3">
        <v>1</v>
      </c>
      <c r="BQ4272" s="2" t="s">
        <v>16952</v>
      </c>
    </row>
    <row r="4273" spans="1:69" ht="16.149999999999999" customHeight="1" x14ac:dyDescent="0.25">
      <c r="A4273" s="93">
        <v>4274</v>
      </c>
      <c r="B4273" s="17" t="s">
        <v>211</v>
      </c>
      <c r="C4273" s="17" t="s">
        <v>16961</v>
      </c>
      <c r="D4273" s="2" t="s">
        <v>124</v>
      </c>
      <c r="E4273" s="2" t="s">
        <v>16962</v>
      </c>
      <c r="F4273" s="67">
        <v>43769</v>
      </c>
      <c r="G4273" s="3">
        <f t="shared" si="669"/>
        <v>10</v>
      </c>
      <c r="H4273" s="3">
        <f t="shared" si="670"/>
        <v>2019</v>
      </c>
      <c r="I4273" s="92">
        <v>0.33680555555555602</v>
      </c>
      <c r="J4273" s="20">
        <f t="shared" si="661"/>
        <v>8</v>
      </c>
      <c r="K4273" s="5" t="str">
        <f t="shared" si="666"/>
        <v>ja</v>
      </c>
      <c r="L4273" s="5" t="s">
        <v>73</v>
      </c>
      <c r="M4273" s="6" t="s">
        <v>74</v>
      </c>
      <c r="N4273" s="5">
        <v>39</v>
      </c>
      <c r="O4273" s="2" t="s">
        <v>140</v>
      </c>
      <c r="P4273" s="127" t="s">
        <v>16963</v>
      </c>
      <c r="R4273" s="6" t="s">
        <v>77</v>
      </c>
      <c r="U4273" s="2" t="s">
        <v>74</v>
      </c>
      <c r="V4273" s="2" t="s">
        <v>80</v>
      </c>
      <c r="X4273" s="2">
        <v>782</v>
      </c>
      <c r="Y4273" s="2" t="s">
        <v>81</v>
      </c>
      <c r="Z4273" s="2" t="s">
        <v>82</v>
      </c>
      <c r="AA4273" s="2">
        <v>782</v>
      </c>
      <c r="AB4273" s="2" t="s">
        <v>81</v>
      </c>
      <c r="AC4273" s="2" t="s">
        <v>82</v>
      </c>
      <c r="AD4273" s="2">
        <v>782</v>
      </c>
      <c r="AE4273" s="2" t="s">
        <v>83</v>
      </c>
      <c r="AF4273" s="2" t="s">
        <v>82</v>
      </c>
      <c r="AJ4273" s="2">
        <v>1350</v>
      </c>
      <c r="AK4273" s="2" t="s">
        <v>83</v>
      </c>
      <c r="AL4273" s="2" t="s">
        <v>84</v>
      </c>
      <c r="AP4273" s="2">
        <v>1350</v>
      </c>
      <c r="AQ4273" s="2" t="s">
        <v>83</v>
      </c>
      <c r="AR4273" s="2" t="s">
        <v>84</v>
      </c>
      <c r="AV4273" s="2">
        <v>3000</v>
      </c>
      <c r="AW4273" s="2" t="s">
        <v>83</v>
      </c>
      <c r="AX4273" s="2" t="s">
        <v>168</v>
      </c>
      <c r="AY4273" s="2">
        <v>300</v>
      </c>
      <c r="AZ4273" s="2" t="s">
        <v>81</v>
      </c>
      <c r="BA4273" s="2" t="s">
        <v>168</v>
      </c>
      <c r="BB4273" s="2">
        <v>3000</v>
      </c>
      <c r="BC4273" s="2" t="s">
        <v>83</v>
      </c>
      <c r="BD4273" s="2" t="s">
        <v>168</v>
      </c>
      <c r="BE4273" s="23" t="str">
        <f t="shared" si="667"/>
        <v>EMF nein</v>
      </c>
      <c r="BF4273" s="23" t="str">
        <f t="shared" si="662"/>
        <v/>
      </c>
      <c r="BG4273" s="23" t="str">
        <f t="shared" si="663"/>
        <v/>
      </c>
      <c r="BH4273" s="23">
        <f t="shared" si="668"/>
        <v>0</v>
      </c>
      <c r="BO4273" s="2" t="s">
        <v>16964</v>
      </c>
      <c r="BP4273" s="3">
        <v>1</v>
      </c>
      <c r="BQ4273" s="2" t="s">
        <v>16956</v>
      </c>
    </row>
    <row r="4274" spans="1:69" ht="16.149999999999999" customHeight="1" x14ac:dyDescent="0.25">
      <c r="A4274" s="93">
        <v>4275</v>
      </c>
      <c r="B4274" s="17" t="s">
        <v>87</v>
      </c>
      <c r="C4274" s="17" t="s">
        <v>1119</v>
      </c>
      <c r="D4274" s="2" t="s">
        <v>137</v>
      </c>
      <c r="E4274" s="2" t="s">
        <v>16966</v>
      </c>
      <c r="F4274" s="67">
        <v>43770</v>
      </c>
      <c r="G4274" s="3">
        <f t="shared" si="669"/>
        <v>11</v>
      </c>
      <c r="H4274" s="3">
        <f t="shared" si="670"/>
        <v>2019</v>
      </c>
      <c r="I4274" s="92">
        <v>0.49652777777777801</v>
      </c>
      <c r="J4274" s="20">
        <f t="shared" si="661"/>
        <v>11</v>
      </c>
      <c r="K4274" s="5" t="str">
        <f t="shared" si="666"/>
        <v>ja</v>
      </c>
      <c r="L4274" s="5" t="s">
        <v>73</v>
      </c>
      <c r="M4274" s="6" t="s">
        <v>74</v>
      </c>
      <c r="N4274" s="5">
        <v>70</v>
      </c>
      <c r="O4274" s="2" t="s">
        <v>5139</v>
      </c>
      <c r="P4274" s="127" t="s">
        <v>16967</v>
      </c>
      <c r="R4274" s="6" t="s">
        <v>77</v>
      </c>
      <c r="X4274" s="2">
        <v>607</v>
      </c>
      <c r="Y4274" s="2" t="s">
        <v>81</v>
      </c>
      <c r="Z4274" s="2" t="s">
        <v>168</v>
      </c>
      <c r="AA4274" s="2">
        <v>607</v>
      </c>
      <c r="AB4274" s="2" t="s">
        <v>81</v>
      </c>
      <c r="AC4274" s="2" t="s">
        <v>168</v>
      </c>
      <c r="AD4274" s="2">
        <v>607</v>
      </c>
      <c r="AE4274" s="2" t="s">
        <v>81</v>
      </c>
      <c r="AF4274" s="2" t="s">
        <v>168</v>
      </c>
      <c r="AG4274" s="2">
        <v>607</v>
      </c>
      <c r="AH4274" s="2" t="s">
        <v>81</v>
      </c>
      <c r="AI4274" s="2" t="s">
        <v>168</v>
      </c>
      <c r="AJ4274" s="2">
        <v>607</v>
      </c>
      <c r="AK4274" s="2" t="s">
        <v>81</v>
      </c>
      <c r="AL4274" s="2" t="s">
        <v>168</v>
      </c>
      <c r="AM4274" s="2">
        <v>607</v>
      </c>
      <c r="AN4274" s="2" t="s">
        <v>81</v>
      </c>
      <c r="AO4274" s="2" t="s">
        <v>168</v>
      </c>
      <c r="AP4274" s="2">
        <v>607</v>
      </c>
      <c r="AQ4274" s="2" t="s">
        <v>81</v>
      </c>
      <c r="AR4274" s="2" t="s">
        <v>168</v>
      </c>
      <c r="BE4274" s="23" t="str">
        <f t="shared" si="667"/>
        <v>EMF nein</v>
      </c>
      <c r="BF4274" s="23" t="str">
        <f t="shared" si="662"/>
        <v/>
      </c>
      <c r="BG4274" s="23" t="str">
        <f t="shared" si="663"/>
        <v/>
      </c>
      <c r="BH4274" s="23">
        <f t="shared" si="668"/>
        <v>0</v>
      </c>
      <c r="BO4274" s="2" t="s">
        <v>16968</v>
      </c>
      <c r="BP4274" s="3">
        <v>1</v>
      </c>
      <c r="BQ4274" s="2" t="s">
        <v>16960</v>
      </c>
    </row>
    <row r="4275" spans="1:69" ht="16.149999999999999" customHeight="1" x14ac:dyDescent="0.25">
      <c r="A4275" s="93">
        <v>4276</v>
      </c>
      <c r="B4275" s="17" t="s">
        <v>211</v>
      </c>
      <c r="C4275" s="17" t="s">
        <v>13994</v>
      </c>
      <c r="D4275" s="2" t="s">
        <v>3859</v>
      </c>
      <c r="E4275" s="2" t="s">
        <v>16970</v>
      </c>
      <c r="F4275" s="67">
        <v>43750</v>
      </c>
      <c r="G4275" s="3">
        <f t="shared" si="669"/>
        <v>10</v>
      </c>
      <c r="H4275" s="3">
        <f t="shared" si="670"/>
        <v>2019</v>
      </c>
      <c r="I4275" s="92">
        <v>0.68055555555555503</v>
      </c>
      <c r="J4275" s="20">
        <f t="shared" si="661"/>
        <v>16</v>
      </c>
      <c r="K4275" s="5" t="str">
        <f t="shared" si="666"/>
        <v>ja</v>
      </c>
      <c r="L4275" s="5" t="s">
        <v>91</v>
      </c>
      <c r="M4275" s="6" t="s">
        <v>100</v>
      </c>
      <c r="N4275" s="5">
        <v>21</v>
      </c>
      <c r="O4275" s="2" t="s">
        <v>126</v>
      </c>
      <c r="P4275" s="127" t="s">
        <v>14719</v>
      </c>
      <c r="R4275" s="6" t="s">
        <v>77</v>
      </c>
      <c r="T4275" s="6" t="s">
        <v>80</v>
      </c>
      <c r="X4275" s="2">
        <v>2000</v>
      </c>
      <c r="Y4275" s="2" t="s">
        <v>81</v>
      </c>
      <c r="Z4275" s="2" t="s">
        <v>168</v>
      </c>
      <c r="AA4275" s="2">
        <v>2000</v>
      </c>
      <c r="AB4275" s="2" t="s">
        <v>81</v>
      </c>
      <c r="AC4275" s="2" t="s">
        <v>168</v>
      </c>
      <c r="AD4275" s="2">
        <v>2000</v>
      </c>
      <c r="AE4275" s="2" t="s">
        <v>81</v>
      </c>
      <c r="AF4275" s="2" t="s">
        <v>168</v>
      </c>
      <c r="AJ4275" s="2">
        <v>2000</v>
      </c>
      <c r="AK4275" s="2" t="s">
        <v>81</v>
      </c>
      <c r="AL4275" s="2" t="s">
        <v>168</v>
      </c>
      <c r="AM4275" s="2">
        <v>2000</v>
      </c>
      <c r="AN4275" s="2" t="s">
        <v>81</v>
      </c>
      <c r="AO4275" s="2" t="s">
        <v>168</v>
      </c>
      <c r="AP4275" s="2">
        <v>2000</v>
      </c>
      <c r="AQ4275" s="2" t="s">
        <v>81</v>
      </c>
      <c r="AR4275" s="2" t="s">
        <v>168</v>
      </c>
      <c r="AV4275" s="2">
        <v>2000</v>
      </c>
      <c r="AW4275" s="2" t="s">
        <v>81</v>
      </c>
      <c r="AX4275" s="2" t="s">
        <v>168</v>
      </c>
      <c r="AY4275" s="2">
        <v>2000</v>
      </c>
      <c r="AZ4275" s="2" t="s">
        <v>81</v>
      </c>
      <c r="BA4275" s="2" t="s">
        <v>168</v>
      </c>
      <c r="BB4275" s="2">
        <v>2000</v>
      </c>
      <c r="BC4275" s="2" t="s">
        <v>81</v>
      </c>
      <c r="BD4275" s="2" t="s">
        <v>168</v>
      </c>
      <c r="BE4275" s="23" t="str">
        <f t="shared" si="667"/>
        <v>EMF ja</v>
      </c>
      <c r="BF4275" s="23">
        <f t="shared" si="662"/>
        <v>850</v>
      </c>
      <c r="BG4275" s="23" t="str">
        <f t="shared" si="663"/>
        <v>500+m</v>
      </c>
      <c r="BH4275" s="23">
        <f t="shared" si="668"/>
        <v>2</v>
      </c>
      <c r="BI4275" s="2" t="s">
        <v>162</v>
      </c>
      <c r="BJ4275" s="2">
        <v>850</v>
      </c>
      <c r="BK4275" s="2" t="s">
        <v>162</v>
      </c>
      <c r="BL4275" s="2">
        <v>2200</v>
      </c>
      <c r="BO4275" s="2" t="s">
        <v>16971</v>
      </c>
      <c r="BP4275" s="3">
        <v>1</v>
      </c>
      <c r="BQ4275" s="2" t="s">
        <v>16965</v>
      </c>
    </row>
    <row r="4276" spans="1:69" ht="16.149999999999999" customHeight="1" x14ac:dyDescent="0.25">
      <c r="A4276" s="93">
        <v>4277</v>
      </c>
      <c r="B4276" s="17" t="s">
        <v>211</v>
      </c>
      <c r="C4276" s="17" t="s">
        <v>11163</v>
      </c>
      <c r="D4276" s="2" t="s">
        <v>151</v>
      </c>
      <c r="E4276" s="2" t="s">
        <v>11486</v>
      </c>
      <c r="F4276" s="67">
        <v>43771</v>
      </c>
      <c r="G4276" s="3">
        <f t="shared" si="669"/>
        <v>11</v>
      </c>
      <c r="H4276" s="3">
        <f t="shared" si="670"/>
        <v>2019</v>
      </c>
      <c r="I4276" s="92">
        <v>0.5</v>
      </c>
      <c r="J4276" s="20">
        <f t="shared" si="661"/>
        <v>12</v>
      </c>
      <c r="K4276" s="5" t="str">
        <f t="shared" si="666"/>
        <v>ja</v>
      </c>
      <c r="L4276" s="5" t="s">
        <v>91</v>
      </c>
      <c r="M4276" s="6" t="s">
        <v>74</v>
      </c>
      <c r="N4276" s="5">
        <v>69</v>
      </c>
      <c r="O4276" s="2" t="s">
        <v>126</v>
      </c>
      <c r="P4276" s="127" t="s">
        <v>16973</v>
      </c>
      <c r="R4276" s="6" t="s">
        <v>77</v>
      </c>
      <c r="T4276" s="6" t="s">
        <v>80</v>
      </c>
      <c r="U4276" s="2" t="s">
        <v>74</v>
      </c>
      <c r="X4276" s="2">
        <v>197</v>
      </c>
      <c r="Y4276" s="2" t="s">
        <v>94</v>
      </c>
      <c r="Z4276" s="2" t="s">
        <v>84</v>
      </c>
      <c r="AA4276" s="2">
        <v>197</v>
      </c>
      <c r="AB4276" s="2" t="s">
        <v>94</v>
      </c>
      <c r="AC4276" s="2" t="s">
        <v>84</v>
      </c>
      <c r="AD4276" s="2">
        <v>197</v>
      </c>
      <c r="AE4276" s="2" t="s">
        <v>94</v>
      </c>
      <c r="AF4276" s="2" t="s">
        <v>84</v>
      </c>
      <c r="AJ4276" s="2">
        <v>1150</v>
      </c>
      <c r="AK4276" s="2" t="s">
        <v>81</v>
      </c>
      <c r="AL4276" s="2" t="s">
        <v>168</v>
      </c>
      <c r="AP4276" s="2">
        <v>1150</v>
      </c>
      <c r="AQ4276" s="2" t="s">
        <v>83</v>
      </c>
      <c r="AR4276" s="2" t="s">
        <v>168</v>
      </c>
      <c r="AV4276" s="2">
        <v>1150</v>
      </c>
      <c r="AW4276" s="2" t="s">
        <v>81</v>
      </c>
      <c r="AX4276" s="2" t="s">
        <v>168</v>
      </c>
      <c r="BB4276" s="2">
        <v>1150</v>
      </c>
      <c r="BC4276" s="2" t="s">
        <v>83</v>
      </c>
      <c r="BD4276" s="2" t="s">
        <v>168</v>
      </c>
      <c r="BE4276" s="23" t="str">
        <f t="shared" si="667"/>
        <v>EMF ja</v>
      </c>
      <c r="BF4276" s="23">
        <f t="shared" si="662"/>
        <v>2800</v>
      </c>
      <c r="BG4276" s="23" t="str">
        <f t="shared" si="663"/>
        <v>500+m</v>
      </c>
      <c r="BH4276" s="23">
        <f t="shared" si="668"/>
        <v>2</v>
      </c>
      <c r="BI4276" s="2" t="s">
        <v>162</v>
      </c>
      <c r="BJ4276" s="2">
        <v>2800</v>
      </c>
      <c r="BK4276" s="2" t="s">
        <v>162</v>
      </c>
      <c r="BL4276" s="2">
        <v>3900</v>
      </c>
      <c r="BO4276" s="2" t="s">
        <v>16974</v>
      </c>
      <c r="BP4276" s="3">
        <v>1</v>
      </c>
      <c r="BQ4276" s="2" t="s">
        <v>16969</v>
      </c>
    </row>
    <row r="4277" spans="1:69" ht="16.149999999999999" customHeight="1" x14ac:dyDescent="0.25">
      <c r="A4277" s="93">
        <v>4278</v>
      </c>
      <c r="B4277" s="17" t="s">
        <v>211</v>
      </c>
      <c r="C4277" s="17" t="s">
        <v>1371</v>
      </c>
      <c r="D4277" s="2" t="s">
        <v>113</v>
      </c>
      <c r="E4277" s="2" t="s">
        <v>8689</v>
      </c>
      <c r="F4277" s="67">
        <v>43766</v>
      </c>
      <c r="G4277" s="3">
        <f t="shared" si="669"/>
        <v>10</v>
      </c>
      <c r="H4277" s="3">
        <f t="shared" si="670"/>
        <v>2019</v>
      </c>
      <c r="I4277" s="92">
        <v>0.73958333333333304</v>
      </c>
      <c r="J4277" s="20">
        <f t="shared" si="661"/>
        <v>17</v>
      </c>
      <c r="K4277" s="5" t="str">
        <f t="shared" si="666"/>
        <v>ja</v>
      </c>
      <c r="L4277" s="5" t="s">
        <v>91</v>
      </c>
      <c r="M4277" s="6" t="s">
        <v>74</v>
      </c>
      <c r="N4277" s="5">
        <v>57</v>
      </c>
      <c r="O4277" s="2" t="s">
        <v>75</v>
      </c>
      <c r="P4277" s="127" t="s">
        <v>16976</v>
      </c>
      <c r="R4277" s="6" t="s">
        <v>77</v>
      </c>
      <c r="T4277" s="6" t="s">
        <v>80</v>
      </c>
      <c r="BE4277" s="23" t="str">
        <f t="shared" si="667"/>
        <v>EMF nein</v>
      </c>
      <c r="BF4277" s="23" t="str">
        <f t="shared" si="662"/>
        <v/>
      </c>
      <c r="BG4277" s="23" t="str">
        <f t="shared" si="663"/>
        <v/>
      </c>
      <c r="BH4277" s="23">
        <f t="shared" si="668"/>
        <v>0</v>
      </c>
      <c r="BO4277" s="2" t="s">
        <v>16977</v>
      </c>
      <c r="BP4277" s="3">
        <v>1</v>
      </c>
      <c r="BQ4277" s="2" t="s">
        <v>16972</v>
      </c>
    </row>
    <row r="4278" spans="1:69" ht="16.149999999999999" customHeight="1" x14ac:dyDescent="0.25">
      <c r="A4278" s="93">
        <v>4279</v>
      </c>
      <c r="B4278" s="17" t="s">
        <v>10272</v>
      </c>
      <c r="C4278" s="69" t="s">
        <v>390</v>
      </c>
      <c r="D4278" s="2" t="s">
        <v>151</v>
      </c>
      <c r="E4278" s="2" t="s">
        <v>16979</v>
      </c>
      <c r="F4278" s="67">
        <v>43771</v>
      </c>
      <c r="G4278" s="3">
        <f t="shared" si="669"/>
        <v>11</v>
      </c>
      <c r="H4278" s="3">
        <f t="shared" si="670"/>
        <v>2019</v>
      </c>
      <c r="I4278" s="92">
        <v>0.77777777777777801</v>
      </c>
      <c r="J4278" s="20">
        <f t="shared" si="661"/>
        <v>18</v>
      </c>
      <c r="K4278" s="5" t="str">
        <f t="shared" si="666"/>
        <v>ja</v>
      </c>
      <c r="L4278" s="5" t="s">
        <v>91</v>
      </c>
      <c r="M4278" s="6" t="s">
        <v>11554</v>
      </c>
      <c r="N4278" s="5">
        <v>45</v>
      </c>
      <c r="O4278" s="5" t="s">
        <v>5139</v>
      </c>
      <c r="P4278" s="127" t="s">
        <v>16980</v>
      </c>
      <c r="R4278" s="6" t="s">
        <v>77</v>
      </c>
      <c r="X4278" s="2">
        <v>179</v>
      </c>
      <c r="Y4278" s="2" t="s">
        <v>81</v>
      </c>
      <c r="Z4278" s="2" t="s">
        <v>168</v>
      </c>
      <c r="AA4278" s="2">
        <v>179</v>
      </c>
      <c r="AB4278" s="2" t="s">
        <v>94</v>
      </c>
      <c r="AC4278" s="2" t="s">
        <v>168</v>
      </c>
      <c r="AD4278" s="2">
        <v>179</v>
      </c>
      <c r="AE4278" s="2" t="s">
        <v>81</v>
      </c>
      <c r="AF4278" s="2" t="s">
        <v>16981</v>
      </c>
      <c r="AJ4278" s="2">
        <v>304</v>
      </c>
      <c r="AK4278" s="2" t="s">
        <v>81</v>
      </c>
      <c r="AL4278" s="2" t="s">
        <v>161</v>
      </c>
      <c r="AM4278" s="2">
        <v>304</v>
      </c>
      <c r="AN4278" s="2" t="s">
        <v>81</v>
      </c>
      <c r="AO4278" s="2" t="s">
        <v>161</v>
      </c>
      <c r="AP4278" s="2">
        <v>304</v>
      </c>
      <c r="AQ4278" s="2" t="s">
        <v>81</v>
      </c>
      <c r="AR4278" s="2" t="s">
        <v>161</v>
      </c>
      <c r="AS4278" s="2">
        <v>304</v>
      </c>
      <c r="AT4278" s="2" t="s">
        <v>81</v>
      </c>
      <c r="AU4278" s="2" t="s">
        <v>161</v>
      </c>
      <c r="AV4278" s="2">
        <v>128</v>
      </c>
      <c r="AW4278" s="2" t="s">
        <v>81</v>
      </c>
      <c r="AX4278" s="2" t="s">
        <v>84</v>
      </c>
      <c r="AY4278" s="2">
        <v>128</v>
      </c>
      <c r="AZ4278" s="2" t="s">
        <v>81</v>
      </c>
      <c r="BA4278" s="2" t="s">
        <v>84</v>
      </c>
      <c r="BB4278" s="2">
        <v>128</v>
      </c>
      <c r="BC4278" s="2" t="s">
        <v>83</v>
      </c>
      <c r="BD4278" s="2" t="s">
        <v>84</v>
      </c>
      <c r="BE4278" s="23" t="str">
        <f t="shared" si="667"/>
        <v>EMF nein</v>
      </c>
      <c r="BF4278" s="23" t="str">
        <f t="shared" si="662"/>
        <v/>
      </c>
      <c r="BG4278" s="23" t="str">
        <f t="shared" si="663"/>
        <v/>
      </c>
      <c r="BH4278" s="23">
        <f t="shared" si="668"/>
        <v>0</v>
      </c>
      <c r="BO4278" s="2" t="s">
        <v>16982</v>
      </c>
      <c r="BP4278" s="3">
        <v>1</v>
      </c>
      <c r="BQ4278" s="2" t="s">
        <v>16975</v>
      </c>
    </row>
    <row r="4279" spans="1:69" ht="16.149999999999999" customHeight="1" x14ac:dyDescent="0.25">
      <c r="A4279" s="93">
        <v>4280</v>
      </c>
      <c r="B4279" s="17" t="s">
        <v>87</v>
      </c>
      <c r="C4279" s="17" t="s">
        <v>2195</v>
      </c>
      <c r="D4279" s="2" t="s">
        <v>651</v>
      </c>
      <c r="E4279" s="2" t="s">
        <v>16984</v>
      </c>
      <c r="F4279" s="67">
        <v>43773</v>
      </c>
      <c r="G4279" s="3">
        <f t="shared" si="669"/>
        <v>11</v>
      </c>
      <c r="H4279" s="3">
        <f t="shared" si="670"/>
        <v>2019</v>
      </c>
      <c r="I4279" s="92">
        <v>0.61805555555555602</v>
      </c>
      <c r="J4279" s="20">
        <f t="shared" si="661"/>
        <v>14</v>
      </c>
      <c r="K4279" s="5" t="str">
        <f t="shared" si="666"/>
        <v>ja</v>
      </c>
      <c r="L4279" s="5" t="s">
        <v>91</v>
      </c>
      <c r="M4279" s="6" t="s">
        <v>11554</v>
      </c>
      <c r="N4279" s="5">
        <v>83</v>
      </c>
      <c r="O4279" s="2" t="s">
        <v>10213</v>
      </c>
      <c r="P4279" s="127" t="s">
        <v>16985</v>
      </c>
      <c r="R4279" s="6" t="s">
        <v>789</v>
      </c>
      <c r="T4279" s="6" t="s">
        <v>202</v>
      </c>
      <c r="W4279" s="2" t="s">
        <v>109</v>
      </c>
      <c r="X4279" s="2">
        <v>250</v>
      </c>
      <c r="Y4279" s="2" t="s">
        <v>81</v>
      </c>
      <c r="Z4279" s="2" t="s">
        <v>84</v>
      </c>
      <c r="AA4279" s="2">
        <v>250</v>
      </c>
      <c r="AB4279" s="2" t="s">
        <v>94</v>
      </c>
      <c r="AC4279" s="2" t="s">
        <v>84</v>
      </c>
      <c r="AD4279" s="2">
        <v>250</v>
      </c>
      <c r="AE4279" s="2" t="s">
        <v>81</v>
      </c>
      <c r="AF4279" s="2" t="s">
        <v>84</v>
      </c>
      <c r="BE4279" s="23" t="str">
        <f t="shared" si="667"/>
        <v>EMF ja</v>
      </c>
      <c r="BF4279" s="23">
        <f t="shared" si="662"/>
        <v>150</v>
      </c>
      <c r="BG4279" s="23" t="str">
        <f t="shared" si="663"/>
        <v>100-499m</v>
      </c>
      <c r="BH4279" s="23">
        <f t="shared" si="668"/>
        <v>3</v>
      </c>
      <c r="BI4279" s="2" t="s">
        <v>162</v>
      </c>
      <c r="BJ4279" s="2">
        <v>150</v>
      </c>
      <c r="BK4279" s="2" t="s">
        <v>162</v>
      </c>
      <c r="BL4279" s="2">
        <v>300</v>
      </c>
      <c r="BM4279" s="2" t="s">
        <v>162</v>
      </c>
      <c r="BN4279" s="2">
        <v>600</v>
      </c>
      <c r="BO4279" s="2" t="s">
        <v>16986</v>
      </c>
      <c r="BP4279" s="3">
        <v>1</v>
      </c>
      <c r="BQ4279" s="2" t="s">
        <v>16978</v>
      </c>
    </row>
    <row r="4280" spans="1:69" ht="16.149999999999999" customHeight="1" x14ac:dyDescent="0.25">
      <c r="A4280" s="93">
        <v>4281</v>
      </c>
      <c r="B4280" s="17" t="s">
        <v>211</v>
      </c>
      <c r="C4280" s="17" t="s">
        <v>1241</v>
      </c>
      <c r="D4280" s="2" t="s">
        <v>575</v>
      </c>
      <c r="E4280" s="2" t="s">
        <v>1158</v>
      </c>
      <c r="F4280" s="67">
        <v>43384</v>
      </c>
      <c r="G4280" s="3">
        <f t="shared" si="669"/>
        <v>10</v>
      </c>
      <c r="H4280" s="3">
        <f t="shared" si="670"/>
        <v>2018</v>
      </c>
      <c r="I4280" s="92">
        <v>0.29166666666666702</v>
      </c>
      <c r="J4280" s="20">
        <f t="shared" si="661"/>
        <v>7</v>
      </c>
      <c r="K4280" s="5" t="str">
        <f t="shared" si="666"/>
        <v>ja</v>
      </c>
      <c r="L4280" s="5" t="s">
        <v>109</v>
      </c>
      <c r="M4280" s="6" t="s">
        <v>74</v>
      </c>
      <c r="O4280" s="2" t="s">
        <v>75</v>
      </c>
      <c r="P4280" s="127" t="s">
        <v>16988</v>
      </c>
      <c r="R4280" s="6" t="s">
        <v>77</v>
      </c>
      <c r="U4280" s="2" t="s">
        <v>115</v>
      </c>
      <c r="V4280" s="2" t="s">
        <v>79</v>
      </c>
      <c r="W4280" s="1" t="s">
        <v>4373</v>
      </c>
      <c r="X4280" s="2">
        <v>391</v>
      </c>
      <c r="Y4280" s="2" t="s">
        <v>83</v>
      </c>
      <c r="Z4280" s="2" t="s">
        <v>168</v>
      </c>
      <c r="AA4280" s="2">
        <v>2300</v>
      </c>
      <c r="AB4280" s="2" t="s">
        <v>83</v>
      </c>
      <c r="AC4280" s="2" t="s">
        <v>82</v>
      </c>
      <c r="AD4280" s="2">
        <v>391</v>
      </c>
      <c r="AE4280" s="2" t="s">
        <v>81</v>
      </c>
      <c r="AF4280" s="2" t="s">
        <v>168</v>
      </c>
      <c r="AJ4280" s="2">
        <v>2300</v>
      </c>
      <c r="AK4280" s="2" t="s">
        <v>83</v>
      </c>
      <c r="AL4280" s="2" t="s">
        <v>82</v>
      </c>
      <c r="AM4280" s="2">
        <v>2300</v>
      </c>
      <c r="AN4280" s="2" t="s">
        <v>83</v>
      </c>
      <c r="AO4280" s="2" t="s">
        <v>82</v>
      </c>
      <c r="AP4280" s="2">
        <v>2300</v>
      </c>
      <c r="AQ4280" s="2" t="s">
        <v>83</v>
      </c>
      <c r="AR4280" s="2" t="s">
        <v>82</v>
      </c>
      <c r="AV4280" s="2">
        <v>2300</v>
      </c>
      <c r="AW4280" s="2" t="s">
        <v>83</v>
      </c>
      <c r="AX4280" s="2" t="s">
        <v>82</v>
      </c>
      <c r="AY4280" s="2">
        <v>2300</v>
      </c>
      <c r="AZ4280" s="2" t="s">
        <v>83</v>
      </c>
      <c r="BA4280" s="2" t="s">
        <v>82</v>
      </c>
      <c r="BB4280" s="2">
        <v>2300</v>
      </c>
      <c r="BC4280" s="2" t="s">
        <v>83</v>
      </c>
      <c r="BD4280" s="2" t="s">
        <v>82</v>
      </c>
      <c r="BE4280" s="23" t="str">
        <f t="shared" si="667"/>
        <v>EMF ja</v>
      </c>
      <c r="BF4280" s="23">
        <f t="shared" si="662"/>
        <v>300</v>
      </c>
      <c r="BG4280" s="23" t="str">
        <f t="shared" si="663"/>
        <v>100-499m</v>
      </c>
      <c r="BH4280" s="23">
        <f t="shared" si="668"/>
        <v>1</v>
      </c>
      <c r="BM4280" s="2" t="s">
        <v>162</v>
      </c>
      <c r="BN4280" s="2">
        <v>300</v>
      </c>
      <c r="BO4280" s="2" t="s">
        <v>16989</v>
      </c>
      <c r="BP4280" s="3">
        <v>1</v>
      </c>
      <c r="BQ4280" s="2" t="s">
        <v>16983</v>
      </c>
    </row>
    <row r="4281" spans="1:69" ht="16.149999999999999" customHeight="1" x14ac:dyDescent="0.25">
      <c r="A4281" s="93">
        <v>4282</v>
      </c>
      <c r="B4281" s="17" t="s">
        <v>211</v>
      </c>
      <c r="C4281" s="17" t="s">
        <v>550</v>
      </c>
      <c r="D4281" s="2" t="s">
        <v>124</v>
      </c>
      <c r="E4281" s="2" t="s">
        <v>7612</v>
      </c>
      <c r="F4281" s="67">
        <v>43775</v>
      </c>
      <c r="G4281" s="3">
        <f t="shared" si="669"/>
        <v>11</v>
      </c>
      <c r="H4281" s="3">
        <f t="shared" si="670"/>
        <v>2019</v>
      </c>
      <c r="I4281" s="92">
        <v>0.29166666666666702</v>
      </c>
      <c r="J4281" s="20">
        <f t="shared" si="661"/>
        <v>7</v>
      </c>
      <c r="K4281" s="5" t="str">
        <f t="shared" si="666"/>
        <v>ja</v>
      </c>
      <c r="L4281" s="5" t="s">
        <v>91</v>
      </c>
      <c r="M4281" s="6" t="s">
        <v>100</v>
      </c>
      <c r="N4281" s="5">
        <v>39</v>
      </c>
      <c r="O4281" s="2" t="s">
        <v>5139</v>
      </c>
      <c r="P4281" s="127" t="s">
        <v>16991</v>
      </c>
      <c r="R4281" s="6" t="s">
        <v>77</v>
      </c>
      <c r="T4281" s="6" t="s">
        <v>80</v>
      </c>
      <c r="U4281" s="2" t="s">
        <v>74</v>
      </c>
      <c r="X4281" s="2">
        <v>253</v>
      </c>
      <c r="Y4281" s="2" t="s">
        <v>81</v>
      </c>
      <c r="Z4281" s="2" t="s">
        <v>168</v>
      </c>
      <c r="AA4281" s="2">
        <v>253</v>
      </c>
      <c r="AB4281" s="2" t="s">
        <v>94</v>
      </c>
      <c r="AC4281" s="2" t="s">
        <v>168</v>
      </c>
      <c r="AD4281" s="2">
        <v>253</v>
      </c>
      <c r="AE4281" s="2" t="s">
        <v>81</v>
      </c>
      <c r="AF4281" s="2" t="s">
        <v>168</v>
      </c>
      <c r="AJ4281" s="2">
        <v>509</v>
      </c>
      <c r="AK4281" s="2" t="s">
        <v>83</v>
      </c>
      <c r="AL4281" s="2" t="s">
        <v>84</v>
      </c>
      <c r="AM4281" s="2">
        <v>509</v>
      </c>
      <c r="AN4281" s="2" t="s">
        <v>81</v>
      </c>
      <c r="AO4281" s="2" t="s">
        <v>84</v>
      </c>
      <c r="AP4281" s="2">
        <v>509</v>
      </c>
      <c r="AQ4281" s="2" t="s">
        <v>83</v>
      </c>
      <c r="AR4281" s="2" t="s">
        <v>84</v>
      </c>
      <c r="BE4281" s="23" t="str">
        <f t="shared" si="667"/>
        <v>EMF nein</v>
      </c>
      <c r="BF4281" s="23" t="str">
        <f t="shared" si="662"/>
        <v/>
      </c>
      <c r="BG4281" s="23" t="str">
        <f t="shared" si="663"/>
        <v/>
      </c>
      <c r="BH4281" s="23">
        <f t="shared" si="668"/>
        <v>0</v>
      </c>
      <c r="BO4281" s="2" t="s">
        <v>16992</v>
      </c>
      <c r="BP4281" s="3">
        <v>1</v>
      </c>
      <c r="BQ4281" s="2" t="s">
        <v>16987</v>
      </c>
    </row>
    <row r="4282" spans="1:69" ht="16.149999999999999" customHeight="1" x14ac:dyDescent="0.25">
      <c r="A4282" s="93">
        <v>4283</v>
      </c>
      <c r="B4282" s="17" t="s">
        <v>135</v>
      </c>
      <c r="C4282" s="17" t="s">
        <v>363</v>
      </c>
      <c r="D4282" s="2" t="s">
        <v>364</v>
      </c>
      <c r="E4282" s="2" t="s">
        <v>16994</v>
      </c>
      <c r="F4282" s="67">
        <v>43774</v>
      </c>
      <c r="G4282" s="3">
        <f t="shared" si="669"/>
        <v>11</v>
      </c>
      <c r="H4282" s="3">
        <f t="shared" si="670"/>
        <v>2019</v>
      </c>
      <c r="I4282" s="92">
        <v>0.82291666666666696</v>
      </c>
      <c r="J4282" s="20">
        <f t="shared" si="661"/>
        <v>19</v>
      </c>
      <c r="K4282" s="5" t="str">
        <f t="shared" si="666"/>
        <v>ja</v>
      </c>
      <c r="L4282" s="5" t="s">
        <v>91</v>
      </c>
      <c r="M4282" s="6" t="s">
        <v>354</v>
      </c>
      <c r="N4282" s="5">
        <v>51</v>
      </c>
      <c r="O4282" s="2" t="s">
        <v>5139</v>
      </c>
      <c r="P4282" s="127" t="s">
        <v>12390</v>
      </c>
      <c r="R4282" s="6" t="s">
        <v>77</v>
      </c>
      <c r="U4282" s="2" t="s">
        <v>563</v>
      </c>
      <c r="V4282" s="2" t="s">
        <v>80</v>
      </c>
      <c r="W4282" s="2" t="s">
        <v>16995</v>
      </c>
      <c r="X4282" s="2">
        <v>25</v>
      </c>
      <c r="Y4282" s="2" t="s">
        <v>94</v>
      </c>
      <c r="Z4282" s="2" t="s">
        <v>82</v>
      </c>
      <c r="AA4282" s="2">
        <v>25</v>
      </c>
      <c r="AB4282" s="2" t="s">
        <v>94</v>
      </c>
      <c r="AC4282" s="2" t="s">
        <v>82</v>
      </c>
      <c r="AD4282" s="2">
        <v>25</v>
      </c>
      <c r="AE4282" s="2" t="s">
        <v>94</v>
      </c>
      <c r="AF4282" s="2" t="s">
        <v>82</v>
      </c>
      <c r="AJ4282" s="2">
        <v>115</v>
      </c>
      <c r="AK4282" s="2" t="s">
        <v>81</v>
      </c>
      <c r="AL4282" s="2" t="s">
        <v>82</v>
      </c>
      <c r="AM4282" s="2">
        <v>115</v>
      </c>
      <c r="AN4282" s="2" t="s">
        <v>94</v>
      </c>
      <c r="AO4282" s="2" t="s">
        <v>82</v>
      </c>
      <c r="AP4282" s="2">
        <v>115</v>
      </c>
      <c r="AQ4282" s="2" t="s">
        <v>81</v>
      </c>
      <c r="AR4282" s="2" t="s">
        <v>82</v>
      </c>
      <c r="BE4282" s="23" t="str">
        <f t="shared" si="667"/>
        <v>EMF nein</v>
      </c>
      <c r="BF4282" s="23" t="str">
        <f t="shared" si="662"/>
        <v/>
      </c>
      <c r="BG4282" s="23" t="str">
        <f t="shared" si="663"/>
        <v/>
      </c>
      <c r="BH4282" s="23">
        <f t="shared" si="668"/>
        <v>0</v>
      </c>
      <c r="BO4282" s="2" t="s">
        <v>16996</v>
      </c>
      <c r="BP4282" s="3">
        <v>1</v>
      </c>
      <c r="BQ4282" s="2" t="s">
        <v>16990</v>
      </c>
    </row>
    <row r="4283" spans="1:69" ht="16.149999999999999" customHeight="1" x14ac:dyDescent="0.25">
      <c r="A4283" s="1">
        <v>4284</v>
      </c>
      <c r="B4283" s="17" t="s">
        <v>87</v>
      </c>
      <c r="C4283" s="17" t="s">
        <v>3238</v>
      </c>
      <c r="D4283" s="2" t="s">
        <v>124</v>
      </c>
      <c r="E4283" s="2" t="s">
        <v>16998</v>
      </c>
      <c r="F4283" s="67">
        <v>43776</v>
      </c>
      <c r="G4283" s="3">
        <f t="shared" si="669"/>
        <v>11</v>
      </c>
      <c r="H4283" s="3">
        <f t="shared" si="670"/>
        <v>2019</v>
      </c>
      <c r="I4283" s="92">
        <v>0.42013888888888901</v>
      </c>
      <c r="J4283" s="20">
        <f t="shared" si="661"/>
        <v>10</v>
      </c>
      <c r="K4283" s="5" t="str">
        <f t="shared" si="666"/>
        <v>ja</v>
      </c>
      <c r="L4283" s="5" t="s">
        <v>91</v>
      </c>
      <c r="M4283" s="6" t="s">
        <v>115</v>
      </c>
      <c r="N4283" s="5">
        <v>70</v>
      </c>
      <c r="O4283" s="2" t="s">
        <v>75</v>
      </c>
      <c r="P4283" s="127" t="s">
        <v>16999</v>
      </c>
      <c r="R4283" s="6" t="s">
        <v>77</v>
      </c>
      <c r="T4283" s="6" t="s">
        <v>80</v>
      </c>
      <c r="X4283" s="2">
        <v>458</v>
      </c>
      <c r="Y4283" s="2" t="s">
        <v>81</v>
      </c>
      <c r="Z4283" s="2" t="s">
        <v>84</v>
      </c>
      <c r="AA4283" s="2">
        <v>458</v>
      </c>
      <c r="AB4283" s="2" t="s">
        <v>81</v>
      </c>
      <c r="AC4283" s="2" t="s">
        <v>84</v>
      </c>
      <c r="AD4283" s="2">
        <v>458</v>
      </c>
      <c r="AE4283" s="2" t="s">
        <v>83</v>
      </c>
      <c r="AF4283" s="2" t="s">
        <v>84</v>
      </c>
      <c r="AJ4283" s="2">
        <v>731</v>
      </c>
      <c r="AK4283" s="2" t="s">
        <v>81</v>
      </c>
      <c r="AL4283" s="2" t="s">
        <v>82</v>
      </c>
      <c r="AM4283" s="2">
        <v>731</v>
      </c>
      <c r="AN4283" s="2" t="s">
        <v>81</v>
      </c>
      <c r="AO4283" s="2" t="s">
        <v>82</v>
      </c>
      <c r="AP4283" s="2">
        <v>731</v>
      </c>
      <c r="AQ4283" s="2" t="s">
        <v>83</v>
      </c>
      <c r="AR4283" s="2" t="s">
        <v>82</v>
      </c>
      <c r="AV4283" s="2" t="s">
        <v>109</v>
      </c>
      <c r="AY4283" s="2">
        <v>599</v>
      </c>
      <c r="AZ4283" s="2" t="s">
        <v>81</v>
      </c>
      <c r="BA4283" s="2" t="s">
        <v>82</v>
      </c>
      <c r="BE4283" s="23" t="str">
        <f t="shared" si="667"/>
        <v>EMF nein</v>
      </c>
      <c r="BF4283" s="23" t="str">
        <f t="shared" si="662"/>
        <v/>
      </c>
      <c r="BG4283" s="23" t="str">
        <f t="shared" si="663"/>
        <v/>
      </c>
      <c r="BH4283" s="23">
        <f t="shared" si="668"/>
        <v>0</v>
      </c>
      <c r="BO4283" s="2" t="s">
        <v>17000</v>
      </c>
      <c r="BP4283" s="3">
        <v>1</v>
      </c>
      <c r="BQ4283" s="2" t="s">
        <v>16993</v>
      </c>
    </row>
    <row r="4284" spans="1:69" ht="16.149999999999999" customHeight="1" x14ac:dyDescent="0.25">
      <c r="A4284" s="1">
        <v>4285</v>
      </c>
      <c r="B4284" s="17" t="s">
        <v>87</v>
      </c>
      <c r="C4284" s="17" t="s">
        <v>17002</v>
      </c>
      <c r="D4284" s="2" t="s">
        <v>151</v>
      </c>
      <c r="E4284" s="2" t="s">
        <v>17003</v>
      </c>
      <c r="F4284" s="67">
        <v>43776</v>
      </c>
      <c r="G4284" s="3">
        <f t="shared" ref="G4284:G4347" si="671">IF(F4284&lt;&gt;"",MONTH(F4284),"")</f>
        <v>11</v>
      </c>
      <c r="H4284" s="3">
        <f t="shared" si="670"/>
        <v>2019</v>
      </c>
      <c r="I4284" s="92">
        <v>0.88541666666666696</v>
      </c>
      <c r="J4284" s="20">
        <f t="shared" si="661"/>
        <v>21</v>
      </c>
      <c r="K4284" s="5" t="str">
        <f t="shared" si="666"/>
        <v>ja</v>
      </c>
      <c r="L4284" s="5" t="s">
        <v>73</v>
      </c>
      <c r="M4284" s="6" t="s">
        <v>74</v>
      </c>
      <c r="N4284" s="5">
        <v>81</v>
      </c>
      <c r="O4284" s="2" t="s">
        <v>126</v>
      </c>
      <c r="P4284" s="127" t="s">
        <v>17004</v>
      </c>
      <c r="R4284" s="6" t="s">
        <v>77</v>
      </c>
      <c r="T4284" s="6" t="s">
        <v>80</v>
      </c>
      <c r="X4284" s="2">
        <v>1370</v>
      </c>
      <c r="Y4284" s="2" t="s">
        <v>83</v>
      </c>
      <c r="Z4284" s="2" t="s">
        <v>161</v>
      </c>
      <c r="AA4284" s="2">
        <v>1370</v>
      </c>
      <c r="AB4284" s="2" t="s">
        <v>83</v>
      </c>
      <c r="AC4284" s="2" t="s">
        <v>161</v>
      </c>
      <c r="AD4284" s="2">
        <v>1370</v>
      </c>
      <c r="AE4284" s="2" t="s">
        <v>83</v>
      </c>
      <c r="AF4284" s="2" t="s">
        <v>161</v>
      </c>
      <c r="AJ4284" s="2">
        <v>1370</v>
      </c>
      <c r="AK4284" s="2" t="s">
        <v>83</v>
      </c>
      <c r="AL4284" s="2" t="s">
        <v>161</v>
      </c>
      <c r="AM4284" s="2">
        <v>1370</v>
      </c>
      <c r="AN4284" s="2" t="s">
        <v>83</v>
      </c>
      <c r="AO4284" s="2" t="s">
        <v>161</v>
      </c>
      <c r="AP4284" s="2">
        <v>1370</v>
      </c>
      <c r="AQ4284" s="2" t="s">
        <v>83</v>
      </c>
      <c r="AR4284" s="2" t="s">
        <v>161</v>
      </c>
      <c r="AV4284" s="2">
        <v>1370</v>
      </c>
      <c r="AW4284" s="2" t="s">
        <v>83</v>
      </c>
      <c r="AX4284" s="2" t="s">
        <v>161</v>
      </c>
      <c r="AY4284" s="2">
        <v>1370</v>
      </c>
      <c r="AZ4284" s="2" t="s">
        <v>83</v>
      </c>
      <c r="BA4284" s="2" t="s">
        <v>161</v>
      </c>
      <c r="BB4284" s="2">
        <v>1370</v>
      </c>
      <c r="BC4284" s="2" t="s">
        <v>83</v>
      </c>
      <c r="BD4284" s="2" t="s">
        <v>161</v>
      </c>
      <c r="BE4284" s="23" t="str">
        <f t="shared" si="667"/>
        <v>EMF nein</v>
      </c>
      <c r="BF4284" s="23" t="str">
        <f t="shared" si="662"/>
        <v/>
      </c>
      <c r="BG4284" s="23" t="str">
        <f t="shared" si="663"/>
        <v/>
      </c>
      <c r="BH4284" s="23">
        <f t="shared" si="668"/>
        <v>0</v>
      </c>
      <c r="BO4284" s="2" t="s">
        <v>17005</v>
      </c>
      <c r="BP4284" s="3">
        <v>1</v>
      </c>
      <c r="BQ4284" s="2" t="s">
        <v>16997</v>
      </c>
    </row>
    <row r="4285" spans="1:69" ht="16.149999999999999" customHeight="1" x14ac:dyDescent="0.25">
      <c r="A4285" s="1">
        <v>4286</v>
      </c>
      <c r="B4285" s="17" t="s">
        <v>211</v>
      </c>
      <c r="C4285" s="17" t="s">
        <v>8035</v>
      </c>
      <c r="D4285" s="2" t="s">
        <v>158</v>
      </c>
      <c r="E4285" s="2" t="s">
        <v>17007</v>
      </c>
      <c r="F4285" s="67">
        <v>43731</v>
      </c>
      <c r="G4285" s="3">
        <f t="shared" si="671"/>
        <v>9</v>
      </c>
      <c r="H4285" s="3">
        <f t="shared" ref="H4285:H4348" si="672">IF(F4285&lt;&gt;"",YEAR(F4285),"")</f>
        <v>2019</v>
      </c>
      <c r="I4285" s="92">
        <v>0.56597222222222199</v>
      </c>
      <c r="J4285" s="20">
        <f t="shared" si="661"/>
        <v>13</v>
      </c>
      <c r="K4285" s="5" t="str">
        <f t="shared" si="666"/>
        <v>ja</v>
      </c>
      <c r="L4285" s="5" t="s">
        <v>91</v>
      </c>
      <c r="M4285" s="6" t="s">
        <v>74</v>
      </c>
      <c r="N4285" s="5">
        <v>26</v>
      </c>
      <c r="O4285" s="2" t="s">
        <v>126</v>
      </c>
      <c r="P4285" s="127" t="s">
        <v>17008</v>
      </c>
      <c r="R4285" s="6" t="s">
        <v>77</v>
      </c>
      <c r="T4285" s="6" t="s">
        <v>80</v>
      </c>
      <c r="U4285" s="2" t="s">
        <v>74</v>
      </c>
      <c r="BE4285" s="23" t="str">
        <f t="shared" si="667"/>
        <v>EMF nein</v>
      </c>
      <c r="BF4285" s="23" t="str">
        <f t="shared" si="662"/>
        <v/>
      </c>
      <c r="BG4285" s="23" t="str">
        <f t="shared" si="663"/>
        <v/>
      </c>
      <c r="BH4285" s="23">
        <f t="shared" si="668"/>
        <v>0</v>
      </c>
      <c r="BO4285" s="2" t="s">
        <v>17009</v>
      </c>
      <c r="BP4285" s="3">
        <v>1</v>
      </c>
      <c r="BQ4285" s="2" t="s">
        <v>17001</v>
      </c>
    </row>
    <row r="4286" spans="1:69" ht="16.149999999999999" customHeight="1" x14ac:dyDescent="0.25">
      <c r="A4286" s="93">
        <v>4287</v>
      </c>
      <c r="B4286" s="17" t="s">
        <v>211</v>
      </c>
      <c r="C4286" s="16" t="s">
        <v>1851</v>
      </c>
      <c r="D4286" s="2" t="s">
        <v>89</v>
      </c>
      <c r="E4286" s="2" t="s">
        <v>17011</v>
      </c>
      <c r="F4286" s="67">
        <v>43776</v>
      </c>
      <c r="G4286" s="3">
        <f t="shared" si="671"/>
        <v>11</v>
      </c>
      <c r="H4286" s="3">
        <f t="shared" si="672"/>
        <v>2019</v>
      </c>
      <c r="I4286" s="92">
        <v>0.71875</v>
      </c>
      <c r="J4286" s="20">
        <f t="shared" si="661"/>
        <v>17</v>
      </c>
      <c r="K4286" s="5" t="str">
        <f t="shared" si="666"/>
        <v>ja</v>
      </c>
      <c r="L4286" s="5" t="s">
        <v>91</v>
      </c>
      <c r="M4286" s="6" t="s">
        <v>74</v>
      </c>
      <c r="N4286" s="5">
        <v>39</v>
      </c>
      <c r="O4286" s="2" t="s">
        <v>5139</v>
      </c>
      <c r="P4286" s="127" t="s">
        <v>17012</v>
      </c>
      <c r="R4286" s="6" t="s">
        <v>789</v>
      </c>
      <c r="U4286" s="2" t="s">
        <v>12552</v>
      </c>
      <c r="V4286" s="2" t="s">
        <v>80</v>
      </c>
      <c r="W4286" s="2" t="s">
        <v>17013</v>
      </c>
      <c r="X4286" s="2">
        <v>980</v>
      </c>
      <c r="Y4286" s="2" t="s">
        <v>81</v>
      </c>
      <c r="Z4286" s="2" t="s">
        <v>82</v>
      </c>
      <c r="AA4286" s="2">
        <v>980</v>
      </c>
      <c r="AB4286" s="2" t="s">
        <v>94</v>
      </c>
      <c r="AC4286" s="2" t="s">
        <v>82</v>
      </c>
      <c r="AD4286" s="2">
        <v>980</v>
      </c>
      <c r="AE4286" s="2" t="s">
        <v>81</v>
      </c>
      <c r="AF4286" s="2" t="s">
        <v>82</v>
      </c>
      <c r="AJ4286" s="2">
        <v>980</v>
      </c>
      <c r="AK4286" s="2" t="s">
        <v>81</v>
      </c>
      <c r="AL4286" s="2" t="s">
        <v>82</v>
      </c>
      <c r="AM4286" s="2">
        <v>980</v>
      </c>
      <c r="AN4286" s="2" t="s">
        <v>94</v>
      </c>
      <c r="AO4286" s="2" t="s">
        <v>82</v>
      </c>
      <c r="AP4286" s="2">
        <v>980</v>
      </c>
      <c r="AQ4286" s="2" t="s">
        <v>81</v>
      </c>
      <c r="AR4286" s="2" t="s">
        <v>82</v>
      </c>
      <c r="BE4286" s="23" t="str">
        <f t="shared" si="667"/>
        <v>EMF nein</v>
      </c>
      <c r="BF4286" s="23" t="str">
        <f t="shared" si="662"/>
        <v/>
      </c>
      <c r="BG4286" s="23" t="str">
        <f t="shared" si="663"/>
        <v/>
      </c>
      <c r="BH4286" s="23">
        <f t="shared" si="668"/>
        <v>0</v>
      </c>
      <c r="BO4286" s="2" t="s">
        <v>17014</v>
      </c>
      <c r="BP4286" s="3">
        <v>1</v>
      </c>
      <c r="BQ4286" s="2" t="s">
        <v>17006</v>
      </c>
    </row>
    <row r="4287" spans="1:69" ht="16.149999999999999" customHeight="1" x14ac:dyDescent="0.25">
      <c r="A4287" s="93">
        <v>4288</v>
      </c>
      <c r="B4287" s="17" t="s">
        <v>211</v>
      </c>
      <c r="C4287" s="17" t="s">
        <v>1851</v>
      </c>
      <c r="D4287" s="2" t="s">
        <v>89</v>
      </c>
      <c r="E4287" s="2" t="s">
        <v>17016</v>
      </c>
      <c r="F4287" s="67">
        <v>43776</v>
      </c>
      <c r="G4287" s="3">
        <f t="shared" si="671"/>
        <v>11</v>
      </c>
      <c r="H4287" s="3">
        <f t="shared" si="672"/>
        <v>2019</v>
      </c>
      <c r="I4287" s="92">
        <v>0.87152777777777801</v>
      </c>
      <c r="J4287" s="20">
        <f t="shared" si="661"/>
        <v>20</v>
      </c>
      <c r="K4287" s="5" t="str">
        <f t="shared" si="666"/>
        <v>ja</v>
      </c>
      <c r="L4287" s="5" t="s">
        <v>91</v>
      </c>
      <c r="M4287" s="6" t="s">
        <v>74</v>
      </c>
      <c r="N4287" s="5">
        <v>19</v>
      </c>
      <c r="O4287" s="2" t="s">
        <v>5139</v>
      </c>
      <c r="P4287" s="127" t="s">
        <v>17017</v>
      </c>
      <c r="R4287" s="6" t="s">
        <v>789</v>
      </c>
      <c r="T4287" s="6" t="s">
        <v>80</v>
      </c>
      <c r="V4287" s="2" t="s">
        <v>80</v>
      </c>
      <c r="X4287" s="2">
        <v>288</v>
      </c>
      <c r="Y4287" s="2" t="s">
        <v>83</v>
      </c>
      <c r="Z4287" s="2" t="s">
        <v>168</v>
      </c>
      <c r="AA4287" s="2">
        <v>288</v>
      </c>
      <c r="AB4287" s="2" t="s">
        <v>81</v>
      </c>
      <c r="AC4287" s="2" t="s">
        <v>168</v>
      </c>
      <c r="AD4287" s="2">
        <v>288</v>
      </c>
      <c r="AE4287" s="2" t="s">
        <v>81</v>
      </c>
      <c r="AF4287" s="2" t="s">
        <v>168</v>
      </c>
      <c r="AJ4287" s="2">
        <v>450</v>
      </c>
      <c r="AK4287" s="2" t="s">
        <v>81</v>
      </c>
      <c r="AL4287" s="2" t="s">
        <v>84</v>
      </c>
      <c r="AM4287" s="2">
        <v>450</v>
      </c>
      <c r="AN4287" s="2" t="s">
        <v>81</v>
      </c>
      <c r="AO4287" s="2" t="s">
        <v>84</v>
      </c>
      <c r="AP4287" s="2">
        <v>450</v>
      </c>
      <c r="AQ4287" s="2" t="s">
        <v>81</v>
      </c>
      <c r="AR4287" s="2" t="s">
        <v>84</v>
      </c>
      <c r="AS4287" s="2">
        <v>450</v>
      </c>
      <c r="AT4287" s="2" t="s">
        <v>3284</v>
      </c>
      <c r="AU4287" s="2" t="s">
        <v>84</v>
      </c>
      <c r="AV4287" s="2">
        <v>125</v>
      </c>
      <c r="AW4287" s="2" t="s">
        <v>81</v>
      </c>
      <c r="AX4287" s="2" t="s">
        <v>84</v>
      </c>
      <c r="AY4287" s="2">
        <v>90</v>
      </c>
      <c r="AZ4287" s="2" t="s">
        <v>81</v>
      </c>
      <c r="BA4287" s="2" t="s">
        <v>82</v>
      </c>
      <c r="BB4287" s="2">
        <v>125</v>
      </c>
      <c r="BC4287" s="2" t="s">
        <v>81</v>
      </c>
      <c r="BD4287" s="2" t="s">
        <v>84</v>
      </c>
      <c r="BE4287" s="23" t="str">
        <f t="shared" si="667"/>
        <v>EMF nein</v>
      </c>
      <c r="BF4287" s="23" t="str">
        <f t="shared" si="662"/>
        <v/>
      </c>
      <c r="BG4287" s="23" t="str">
        <f t="shared" si="663"/>
        <v/>
      </c>
      <c r="BH4287" s="23">
        <f t="shared" si="668"/>
        <v>0</v>
      </c>
      <c r="BO4287" s="2" t="s">
        <v>17018</v>
      </c>
      <c r="BP4287" s="3">
        <v>1</v>
      </c>
      <c r="BQ4287" s="2" t="s">
        <v>17010</v>
      </c>
    </row>
    <row r="4288" spans="1:69" ht="16.149999999999999" customHeight="1" x14ac:dyDescent="0.25">
      <c r="A4288" s="93">
        <v>4289</v>
      </c>
      <c r="B4288" s="17" t="s">
        <v>87</v>
      </c>
      <c r="C4288" s="17" t="s">
        <v>15694</v>
      </c>
      <c r="D4288" s="2" t="s">
        <v>137</v>
      </c>
      <c r="E4288" s="2" t="s">
        <v>17020</v>
      </c>
      <c r="F4288" s="67">
        <v>43759</v>
      </c>
      <c r="G4288" s="3">
        <f t="shared" si="671"/>
        <v>10</v>
      </c>
      <c r="H4288" s="3">
        <f t="shared" si="672"/>
        <v>2019</v>
      </c>
      <c r="I4288" s="92">
        <v>0.33680555555555602</v>
      </c>
      <c r="J4288" s="20">
        <f t="shared" ref="J4288:J4351" si="673">IF(I4288&lt;&gt;"",HOUR(I4288),"")</f>
        <v>8</v>
      </c>
      <c r="K4288" s="5" t="str">
        <f t="shared" si="666"/>
        <v>ja</v>
      </c>
      <c r="L4288" s="5" t="s">
        <v>91</v>
      </c>
      <c r="M4288" s="6" t="s">
        <v>74</v>
      </c>
      <c r="N4288" s="5">
        <v>79</v>
      </c>
      <c r="O4288" s="2" t="s">
        <v>5139</v>
      </c>
      <c r="P4288" s="127" t="s">
        <v>17021</v>
      </c>
      <c r="R4288" s="6" t="s">
        <v>77</v>
      </c>
      <c r="U4288" s="2" t="s">
        <v>12552</v>
      </c>
      <c r="V4288" s="2" t="s">
        <v>80</v>
      </c>
      <c r="X4288" s="2">
        <v>640</v>
      </c>
      <c r="Y4288" s="2" t="s">
        <v>81</v>
      </c>
      <c r="Z4288" s="2" t="s">
        <v>82</v>
      </c>
      <c r="AA4288" s="2">
        <v>640</v>
      </c>
      <c r="AB4288" s="2" t="s">
        <v>94</v>
      </c>
      <c r="AC4288" s="2" t="s">
        <v>82</v>
      </c>
      <c r="AD4288" s="2">
        <v>640</v>
      </c>
      <c r="AE4288" s="2" t="s">
        <v>83</v>
      </c>
      <c r="AF4288" s="2" t="s">
        <v>82</v>
      </c>
      <c r="AG4288" s="17">
        <v>640</v>
      </c>
      <c r="AH4288" s="17" t="s">
        <v>81</v>
      </c>
      <c r="AI4288" s="17" t="s">
        <v>82</v>
      </c>
      <c r="BE4288" s="23" t="str">
        <f t="shared" si="667"/>
        <v>EMF ja</v>
      </c>
      <c r="BF4288" s="23">
        <f t="shared" si="662"/>
        <v>35</v>
      </c>
      <c r="BG4288" s="23" t="str">
        <f t="shared" si="663"/>
        <v>&lt;100m</v>
      </c>
      <c r="BH4288" s="23">
        <f t="shared" si="668"/>
        <v>1</v>
      </c>
      <c r="BK4288" s="2" t="s">
        <v>162</v>
      </c>
      <c r="BL4288" s="2">
        <v>35</v>
      </c>
      <c r="BO4288" s="2" t="s">
        <v>17022</v>
      </c>
      <c r="BP4288" s="3">
        <v>1</v>
      </c>
      <c r="BQ4288" s="2" t="s">
        <v>17015</v>
      </c>
    </row>
    <row r="4289" spans="1:69" ht="16.149999999999999" customHeight="1" x14ac:dyDescent="0.25">
      <c r="A4289" s="93">
        <v>4290</v>
      </c>
      <c r="B4289" s="17" t="s">
        <v>211</v>
      </c>
      <c r="C4289" s="17" t="s">
        <v>7917</v>
      </c>
      <c r="D4289" s="2" t="s">
        <v>113</v>
      </c>
      <c r="E4289" s="2" t="s">
        <v>17024</v>
      </c>
      <c r="F4289" s="67">
        <v>43777</v>
      </c>
      <c r="G4289" s="3">
        <f t="shared" si="671"/>
        <v>11</v>
      </c>
      <c r="H4289" s="3">
        <f t="shared" si="672"/>
        <v>2019</v>
      </c>
      <c r="I4289" s="92">
        <v>0.40625</v>
      </c>
      <c r="J4289" s="20">
        <f t="shared" si="673"/>
        <v>9</v>
      </c>
      <c r="K4289" s="5" t="str">
        <f t="shared" si="666"/>
        <v>ja</v>
      </c>
      <c r="L4289" s="5" t="s">
        <v>73</v>
      </c>
      <c r="M4289" s="6" t="s">
        <v>74</v>
      </c>
      <c r="N4289" s="5">
        <v>60</v>
      </c>
      <c r="O4289" s="2" t="s">
        <v>5139</v>
      </c>
      <c r="P4289" s="127" t="s">
        <v>17025</v>
      </c>
      <c r="R4289" s="6" t="s">
        <v>77</v>
      </c>
      <c r="X4289" s="2">
        <v>91</v>
      </c>
      <c r="Y4289" s="2" t="s">
        <v>81</v>
      </c>
      <c r="Z4289" s="2" t="s">
        <v>168</v>
      </c>
      <c r="AD4289" s="2">
        <v>91</v>
      </c>
      <c r="AE4289" s="2" t="s">
        <v>81</v>
      </c>
      <c r="AF4289" s="2" t="s">
        <v>168</v>
      </c>
      <c r="AJ4289" s="2">
        <v>350</v>
      </c>
      <c r="AK4289" s="2" t="s">
        <v>81</v>
      </c>
      <c r="AL4289" s="2" t="s">
        <v>82</v>
      </c>
      <c r="AM4289" s="2">
        <v>350</v>
      </c>
      <c r="AN4289" s="2" t="s">
        <v>81</v>
      </c>
      <c r="AO4289" s="2" t="s">
        <v>82</v>
      </c>
      <c r="AP4289" s="2">
        <v>350</v>
      </c>
      <c r="AQ4289" s="2" t="s">
        <v>81</v>
      </c>
      <c r="AR4289" s="2" t="s">
        <v>82</v>
      </c>
      <c r="AV4289" s="2">
        <v>350</v>
      </c>
      <c r="AW4289" s="2" t="s">
        <v>81</v>
      </c>
      <c r="AX4289" s="2" t="s">
        <v>82</v>
      </c>
      <c r="AY4289" s="2">
        <v>350</v>
      </c>
      <c r="AZ4289" s="2" t="s">
        <v>81</v>
      </c>
      <c r="BA4289" s="2" t="s">
        <v>82</v>
      </c>
      <c r="BB4289" s="2">
        <v>350</v>
      </c>
      <c r="BC4289" s="2" t="s">
        <v>81</v>
      </c>
      <c r="BD4289" s="2" t="s">
        <v>82</v>
      </c>
      <c r="BE4289" s="23" t="str">
        <f t="shared" si="667"/>
        <v>EMF nein</v>
      </c>
      <c r="BF4289" s="23" t="str">
        <f t="shared" si="662"/>
        <v/>
      </c>
      <c r="BG4289" s="23" t="str">
        <f t="shared" si="663"/>
        <v/>
      </c>
      <c r="BH4289" s="23">
        <f t="shared" si="668"/>
        <v>0</v>
      </c>
      <c r="BO4289" s="2" t="s">
        <v>17026</v>
      </c>
      <c r="BP4289" s="3">
        <v>1</v>
      </c>
      <c r="BQ4289" s="2" t="s">
        <v>17019</v>
      </c>
    </row>
    <row r="4290" spans="1:69" ht="16.149999999999999" customHeight="1" x14ac:dyDescent="0.25">
      <c r="A4290" s="93">
        <v>4291</v>
      </c>
      <c r="B4290" s="17" t="s">
        <v>211</v>
      </c>
      <c r="C4290" s="17" t="s">
        <v>540</v>
      </c>
      <c r="D4290" s="2" t="s">
        <v>124</v>
      </c>
      <c r="E4290" s="2" t="s">
        <v>17028</v>
      </c>
      <c r="F4290" s="67">
        <v>43775</v>
      </c>
      <c r="G4290" s="3">
        <f t="shared" si="671"/>
        <v>11</v>
      </c>
      <c r="H4290" s="3">
        <f t="shared" si="672"/>
        <v>2019</v>
      </c>
      <c r="I4290" s="92">
        <v>0.77083333333333304</v>
      </c>
      <c r="J4290" s="20">
        <f t="shared" si="673"/>
        <v>18</v>
      </c>
      <c r="K4290" s="5" t="str">
        <f t="shared" si="666"/>
        <v>ja</v>
      </c>
      <c r="L4290" s="5" t="s">
        <v>91</v>
      </c>
      <c r="M4290" s="6" t="s">
        <v>11554</v>
      </c>
      <c r="N4290" s="5">
        <v>30</v>
      </c>
      <c r="O4290" s="5" t="s">
        <v>5139</v>
      </c>
      <c r="P4290" s="127" t="s">
        <v>17029</v>
      </c>
      <c r="R4290" s="6" t="s">
        <v>77</v>
      </c>
      <c r="W4290" s="2" t="s">
        <v>4373</v>
      </c>
      <c r="X4290" s="2">
        <v>169</v>
      </c>
      <c r="Y4290" s="2" t="s">
        <v>81</v>
      </c>
      <c r="Z4290" s="2" t="s">
        <v>161</v>
      </c>
      <c r="AA4290" s="2">
        <v>169</v>
      </c>
      <c r="AB4290" s="2" t="s">
        <v>81</v>
      </c>
      <c r="AC4290" s="2" t="s">
        <v>161</v>
      </c>
      <c r="AD4290" s="2">
        <v>169</v>
      </c>
      <c r="AE4290" s="2" t="s">
        <v>81</v>
      </c>
      <c r="AF4290" s="2" t="s">
        <v>161</v>
      </c>
      <c r="BE4290" s="23" t="str">
        <f t="shared" si="667"/>
        <v>EMF nein</v>
      </c>
      <c r="BF4290" s="23" t="str">
        <f t="shared" si="662"/>
        <v/>
      </c>
      <c r="BG4290" s="23" t="str">
        <f t="shared" si="663"/>
        <v/>
      </c>
      <c r="BH4290" s="23">
        <f t="shared" si="668"/>
        <v>0</v>
      </c>
      <c r="BO4290" s="2" t="s">
        <v>17030</v>
      </c>
      <c r="BP4290" s="3">
        <v>1</v>
      </c>
      <c r="BQ4290" s="2" t="s">
        <v>17023</v>
      </c>
    </row>
    <row r="4291" spans="1:69" ht="16.149999999999999" customHeight="1" x14ac:dyDescent="0.25">
      <c r="A4291" s="186">
        <v>4292</v>
      </c>
      <c r="B4291" s="17" t="s">
        <v>211</v>
      </c>
      <c r="C4291" s="17" t="s">
        <v>6715</v>
      </c>
      <c r="D4291" s="2" t="s">
        <v>264</v>
      </c>
      <c r="E4291" s="2" t="s">
        <v>17032</v>
      </c>
      <c r="F4291" s="67">
        <v>43777</v>
      </c>
      <c r="G4291" s="3">
        <f t="shared" si="671"/>
        <v>11</v>
      </c>
      <c r="H4291" s="3">
        <f t="shared" si="672"/>
        <v>2019</v>
      </c>
      <c r="I4291" s="92">
        <v>0.62847222222222199</v>
      </c>
      <c r="J4291" s="20">
        <f t="shared" si="673"/>
        <v>15</v>
      </c>
      <c r="K4291" s="5" t="str">
        <f t="shared" si="666"/>
        <v>ja</v>
      </c>
      <c r="L4291" s="5" t="s">
        <v>91</v>
      </c>
      <c r="M4291" s="6" t="s">
        <v>74</v>
      </c>
      <c r="N4291" s="5">
        <v>79</v>
      </c>
      <c r="O4291" s="2" t="s">
        <v>5139</v>
      </c>
      <c r="P4291" s="127" t="s">
        <v>17033</v>
      </c>
      <c r="R4291" s="6" t="s">
        <v>77</v>
      </c>
      <c r="X4291" s="2">
        <v>530</v>
      </c>
      <c r="Y4291" s="2" t="s">
        <v>81</v>
      </c>
      <c r="Z4291" s="2" t="s">
        <v>82</v>
      </c>
      <c r="AA4291" s="2">
        <v>530</v>
      </c>
      <c r="AB4291" s="2" t="s">
        <v>81</v>
      </c>
      <c r="AC4291" s="2" t="s">
        <v>82</v>
      </c>
      <c r="AD4291" s="2">
        <v>530</v>
      </c>
      <c r="AE4291" s="2" t="s">
        <v>81</v>
      </c>
      <c r="AF4291" s="2" t="s">
        <v>82</v>
      </c>
      <c r="BE4291" s="23" t="str">
        <f t="shared" si="667"/>
        <v>EMF ja</v>
      </c>
      <c r="BF4291" s="23">
        <f t="shared" si="662"/>
        <v>1800</v>
      </c>
      <c r="BG4291" s="23" t="str">
        <f t="shared" si="663"/>
        <v>500+m</v>
      </c>
      <c r="BH4291" s="23">
        <f t="shared" si="668"/>
        <v>3</v>
      </c>
      <c r="BI4291" s="2" t="s">
        <v>162</v>
      </c>
      <c r="BJ4291" s="2">
        <v>1800</v>
      </c>
      <c r="BK4291" s="2" t="s">
        <v>109</v>
      </c>
      <c r="BM4291" s="2" t="s">
        <v>109</v>
      </c>
      <c r="BN4291" s="2" t="s">
        <v>109</v>
      </c>
      <c r="BO4291" s="2" t="s">
        <v>17034</v>
      </c>
      <c r="BP4291" s="3">
        <v>1</v>
      </c>
      <c r="BQ4291" s="2" t="s">
        <v>17027</v>
      </c>
    </row>
    <row r="4292" spans="1:69" ht="16.149999999999999" customHeight="1" x14ac:dyDescent="0.25">
      <c r="A4292" s="93">
        <v>4293</v>
      </c>
      <c r="B4292" s="17" t="s">
        <v>211</v>
      </c>
      <c r="C4292" s="17" t="s">
        <v>2437</v>
      </c>
      <c r="D4292" s="2" t="s">
        <v>364</v>
      </c>
      <c r="E4292" s="2" t="s">
        <v>17036</v>
      </c>
      <c r="F4292" s="67">
        <v>43707</v>
      </c>
      <c r="G4292" s="3">
        <f t="shared" si="671"/>
        <v>8</v>
      </c>
      <c r="H4292" s="3">
        <f t="shared" si="672"/>
        <v>2019</v>
      </c>
      <c r="I4292" s="92">
        <v>0.68055555555555503</v>
      </c>
      <c r="J4292" s="20">
        <f t="shared" si="673"/>
        <v>16</v>
      </c>
      <c r="K4292" s="5" t="str">
        <f t="shared" si="666"/>
        <v>ja</v>
      </c>
      <c r="L4292" s="5" t="s">
        <v>8298</v>
      </c>
      <c r="M4292" s="6" t="s">
        <v>74</v>
      </c>
      <c r="N4292" s="5">
        <v>69</v>
      </c>
      <c r="O4292" s="5" t="s">
        <v>10213</v>
      </c>
      <c r="P4292" s="127" t="s">
        <v>17037</v>
      </c>
      <c r="R4292" s="6" t="s">
        <v>77</v>
      </c>
      <c r="X4292" s="2">
        <v>600</v>
      </c>
      <c r="Y4292" s="2" t="s">
        <v>94</v>
      </c>
      <c r="Z4292" s="2" t="s">
        <v>84</v>
      </c>
      <c r="AA4292" s="2">
        <v>600</v>
      </c>
      <c r="AB4292" s="2" t="s">
        <v>81</v>
      </c>
      <c r="AC4292" s="2" t="s">
        <v>84</v>
      </c>
      <c r="BE4292" s="23" t="str">
        <f t="shared" si="667"/>
        <v>EMF ja</v>
      </c>
      <c r="BF4292" s="23">
        <f t="shared" ref="BF4292:BF4355" si="674">IF(SUM(BJ4292,BL4292,BN4292)=0,"",MIN(BJ4292,BL4292,BN4292))</f>
        <v>675</v>
      </c>
      <c r="BG4292" s="23" t="str">
        <f t="shared" ref="BG4292:BG4355" si="675">IF(BF4292="","",IF(BF4292&lt;100,"&lt;100m",IF(AND(BF4292&gt;99, BF4292&lt;500),"100-499m",IF(BF4292&gt;499,"500+m",""))))</f>
        <v>500+m</v>
      </c>
      <c r="BH4292" s="23">
        <f t="shared" si="668"/>
        <v>1</v>
      </c>
      <c r="BM4292" s="2" t="s">
        <v>162</v>
      </c>
      <c r="BN4292" s="2">
        <v>675</v>
      </c>
      <c r="BO4292" s="2" t="s">
        <v>17038</v>
      </c>
      <c r="BP4292" s="3">
        <v>1</v>
      </c>
      <c r="BQ4292" s="2" t="s">
        <v>17031</v>
      </c>
    </row>
    <row r="4293" spans="1:69" ht="16.149999999999999" customHeight="1" x14ac:dyDescent="0.25">
      <c r="A4293" s="93">
        <v>4294</v>
      </c>
      <c r="B4293" s="17" t="s">
        <v>87</v>
      </c>
      <c r="C4293" s="17" t="s">
        <v>476</v>
      </c>
      <c r="D4293" s="2" t="s">
        <v>172</v>
      </c>
      <c r="E4293" s="2" t="s">
        <v>8748</v>
      </c>
      <c r="F4293" s="67">
        <v>43777</v>
      </c>
      <c r="G4293" s="3">
        <f t="shared" si="671"/>
        <v>11</v>
      </c>
      <c r="H4293" s="3">
        <f t="shared" si="672"/>
        <v>2019</v>
      </c>
      <c r="I4293" s="92">
        <v>0.44791666666666702</v>
      </c>
      <c r="J4293" s="20">
        <f t="shared" si="673"/>
        <v>10</v>
      </c>
      <c r="K4293" s="5" t="str">
        <f t="shared" si="666"/>
        <v>ja</v>
      </c>
      <c r="L4293" s="5" t="s">
        <v>8298</v>
      </c>
      <c r="M4293" s="6" t="s">
        <v>74</v>
      </c>
      <c r="N4293" s="5">
        <v>85</v>
      </c>
      <c r="O4293" s="2" t="s">
        <v>5139</v>
      </c>
      <c r="P4293" s="127" t="s">
        <v>17040</v>
      </c>
      <c r="R4293" s="6" t="s">
        <v>77</v>
      </c>
      <c r="S4293" s="2" t="s">
        <v>109</v>
      </c>
      <c r="T4293" s="6" t="s">
        <v>80</v>
      </c>
      <c r="U4293" s="2" t="s">
        <v>109</v>
      </c>
      <c r="V4293" s="5" t="s">
        <v>80</v>
      </c>
      <c r="X4293" s="2">
        <v>155</v>
      </c>
      <c r="Y4293" s="2" t="s">
        <v>83</v>
      </c>
      <c r="Z4293" s="2" t="s">
        <v>84</v>
      </c>
      <c r="AA4293" s="2">
        <v>150</v>
      </c>
      <c r="AB4293" s="2" t="s">
        <v>81</v>
      </c>
      <c r="AC4293" s="2" t="s">
        <v>84</v>
      </c>
      <c r="AD4293" s="2">
        <v>150</v>
      </c>
      <c r="AE4293" s="2" t="s">
        <v>83</v>
      </c>
      <c r="AF4293" s="2" t="s">
        <v>84</v>
      </c>
      <c r="AJ4293" s="2">
        <v>150</v>
      </c>
      <c r="AK4293" s="2" t="s">
        <v>83</v>
      </c>
      <c r="AL4293" s="2" t="s">
        <v>84</v>
      </c>
      <c r="AM4293" s="2">
        <v>150</v>
      </c>
      <c r="AN4293" s="2" t="s">
        <v>81</v>
      </c>
      <c r="AO4293" s="2" t="s">
        <v>84</v>
      </c>
      <c r="AP4293" s="2">
        <v>150</v>
      </c>
      <c r="AQ4293" s="2" t="s">
        <v>83</v>
      </c>
      <c r="AR4293" s="2" t="s">
        <v>84</v>
      </c>
      <c r="BE4293" s="23" t="str">
        <f t="shared" si="667"/>
        <v>EMF nein</v>
      </c>
      <c r="BF4293" s="23" t="str">
        <f t="shared" si="674"/>
        <v/>
      </c>
      <c r="BG4293" s="23" t="str">
        <f t="shared" si="675"/>
        <v/>
      </c>
      <c r="BH4293" s="23">
        <f t="shared" si="668"/>
        <v>0</v>
      </c>
      <c r="BO4293" s="2" t="s">
        <v>17041</v>
      </c>
      <c r="BP4293" s="3">
        <v>1</v>
      </c>
      <c r="BQ4293" s="2" t="s">
        <v>17035</v>
      </c>
    </row>
    <row r="4294" spans="1:69" ht="16.149999999999999" customHeight="1" x14ac:dyDescent="0.25">
      <c r="A4294" s="93">
        <v>4295</v>
      </c>
      <c r="B4294" s="17" t="s">
        <v>211</v>
      </c>
      <c r="C4294" s="17" t="s">
        <v>1679</v>
      </c>
      <c r="D4294" s="2" t="s">
        <v>364</v>
      </c>
      <c r="E4294" s="2" t="s">
        <v>17043</v>
      </c>
      <c r="F4294" s="67">
        <v>43695</v>
      </c>
      <c r="G4294" s="3">
        <f t="shared" si="671"/>
        <v>8</v>
      </c>
      <c r="H4294" s="3">
        <f t="shared" si="672"/>
        <v>2019</v>
      </c>
      <c r="I4294" s="92">
        <v>0.52083333333333304</v>
      </c>
      <c r="J4294" s="20">
        <f t="shared" si="673"/>
        <v>12</v>
      </c>
      <c r="K4294" s="5" t="str">
        <f t="shared" si="666"/>
        <v>ja</v>
      </c>
      <c r="L4294" s="5" t="s">
        <v>91</v>
      </c>
      <c r="M4294" s="6" t="s">
        <v>4938</v>
      </c>
      <c r="N4294" s="5">
        <v>21</v>
      </c>
      <c r="O4294" s="5" t="s">
        <v>10213</v>
      </c>
      <c r="P4294" s="127" t="s">
        <v>17044</v>
      </c>
      <c r="R4294" s="6" t="s">
        <v>77</v>
      </c>
      <c r="BE4294" s="23" t="str">
        <f t="shared" si="667"/>
        <v>EMF nein</v>
      </c>
      <c r="BF4294" s="23" t="str">
        <f t="shared" si="674"/>
        <v/>
      </c>
      <c r="BG4294" s="23" t="str">
        <f t="shared" si="675"/>
        <v/>
      </c>
      <c r="BH4294" s="23">
        <f t="shared" si="668"/>
        <v>0</v>
      </c>
      <c r="BO4294" s="2" t="s">
        <v>17045</v>
      </c>
      <c r="BP4294" s="3">
        <v>1</v>
      </c>
      <c r="BQ4294" s="2" t="s">
        <v>17039</v>
      </c>
    </row>
    <row r="4295" spans="1:69" ht="16.149999999999999" customHeight="1" x14ac:dyDescent="0.25">
      <c r="A4295" s="93">
        <v>4296</v>
      </c>
      <c r="B4295" s="17" t="s">
        <v>190</v>
      </c>
      <c r="C4295" s="17" t="s">
        <v>17047</v>
      </c>
      <c r="D4295" s="2" t="s">
        <v>104</v>
      </c>
      <c r="E4295" s="2" t="s">
        <v>6173</v>
      </c>
      <c r="F4295" s="67">
        <v>43777</v>
      </c>
      <c r="G4295" s="3">
        <f t="shared" si="671"/>
        <v>11</v>
      </c>
      <c r="H4295" s="3">
        <f t="shared" si="672"/>
        <v>2019</v>
      </c>
      <c r="I4295" s="92">
        <v>0.1875</v>
      </c>
      <c r="J4295" s="20">
        <f t="shared" si="673"/>
        <v>4</v>
      </c>
      <c r="K4295" s="5" t="str">
        <f t="shared" si="666"/>
        <v>ja</v>
      </c>
      <c r="L4295" s="5" t="s">
        <v>91</v>
      </c>
      <c r="M4295" s="6" t="s">
        <v>74</v>
      </c>
      <c r="N4295" s="5">
        <v>22</v>
      </c>
      <c r="O4295" s="6" t="s">
        <v>101</v>
      </c>
      <c r="P4295" s="127" t="s">
        <v>17048</v>
      </c>
      <c r="R4295" s="6" t="s">
        <v>77</v>
      </c>
      <c r="S4295" s="5" t="s">
        <v>17049</v>
      </c>
      <c r="X4295" s="2">
        <v>496</v>
      </c>
      <c r="Y4295" s="2" t="s">
        <v>94</v>
      </c>
      <c r="Z4295" s="2" t="s">
        <v>168</v>
      </c>
      <c r="AA4295" s="2">
        <v>496</v>
      </c>
      <c r="AB4295" s="2" t="s">
        <v>94</v>
      </c>
      <c r="AC4295" s="2" t="s">
        <v>168</v>
      </c>
      <c r="AD4295" s="2">
        <v>496</v>
      </c>
      <c r="AE4295" s="2" t="s">
        <v>94</v>
      </c>
      <c r="AF4295" s="2" t="s">
        <v>168</v>
      </c>
      <c r="AI4295" s="16"/>
      <c r="AJ4295" s="392">
        <v>496</v>
      </c>
      <c r="AK4295" s="392" t="s">
        <v>94</v>
      </c>
      <c r="AL4295" s="392" t="s">
        <v>168</v>
      </c>
      <c r="AM4295" s="392">
        <v>496</v>
      </c>
      <c r="AN4295" s="392" t="s">
        <v>94</v>
      </c>
      <c r="AO4295" s="392" t="s">
        <v>168</v>
      </c>
      <c r="AP4295" s="392">
        <v>496</v>
      </c>
      <c r="AQ4295" s="392" t="s">
        <v>94</v>
      </c>
      <c r="AR4295" s="392" t="s">
        <v>168</v>
      </c>
      <c r="AV4295" s="392">
        <v>496</v>
      </c>
      <c r="AW4295" s="392" t="s">
        <v>94</v>
      </c>
      <c r="AX4295" s="392" t="s">
        <v>168</v>
      </c>
      <c r="AY4295" s="392">
        <v>496</v>
      </c>
      <c r="AZ4295" s="392" t="s">
        <v>94</v>
      </c>
      <c r="BA4295" s="392" t="s">
        <v>168</v>
      </c>
      <c r="BB4295" s="392">
        <v>496</v>
      </c>
      <c r="BC4295" s="392" t="s">
        <v>94</v>
      </c>
      <c r="BD4295" s="392" t="s">
        <v>168</v>
      </c>
      <c r="BE4295" s="23" t="str">
        <f t="shared" si="667"/>
        <v>EMF nein</v>
      </c>
      <c r="BF4295" s="23" t="str">
        <f t="shared" si="674"/>
        <v/>
      </c>
      <c r="BG4295" s="23" t="str">
        <f t="shared" si="675"/>
        <v/>
      </c>
      <c r="BH4295" s="23">
        <f t="shared" si="668"/>
        <v>0</v>
      </c>
      <c r="BO4295" s="2" t="s">
        <v>17050</v>
      </c>
      <c r="BP4295" s="3">
        <v>1</v>
      </c>
      <c r="BQ4295" s="2" t="s">
        <v>17042</v>
      </c>
    </row>
    <row r="4296" spans="1:69" ht="16.149999999999999" customHeight="1" x14ac:dyDescent="0.25">
      <c r="A4296" s="1">
        <v>4297</v>
      </c>
      <c r="B4296" s="17" t="s">
        <v>87</v>
      </c>
      <c r="C4296" s="17" t="s">
        <v>97</v>
      </c>
      <c r="D4296" s="2" t="s">
        <v>11749</v>
      </c>
      <c r="E4296" s="2" t="s">
        <v>17052</v>
      </c>
      <c r="F4296" s="67">
        <v>43776</v>
      </c>
      <c r="G4296" s="3">
        <f t="shared" si="671"/>
        <v>11</v>
      </c>
      <c r="H4296" s="3">
        <f t="shared" si="672"/>
        <v>2019</v>
      </c>
      <c r="I4296" s="92">
        <v>0.70138888888888895</v>
      </c>
      <c r="J4296" s="20">
        <f t="shared" si="673"/>
        <v>16</v>
      </c>
      <c r="K4296" s="5" t="str">
        <f t="shared" si="666"/>
        <v>ja</v>
      </c>
      <c r="L4296" s="5" t="s">
        <v>91</v>
      </c>
      <c r="M4296" s="6" t="s">
        <v>74</v>
      </c>
      <c r="N4296" s="5">
        <v>79</v>
      </c>
      <c r="O4296" s="6" t="s">
        <v>101</v>
      </c>
      <c r="P4296" s="127" t="s">
        <v>17053</v>
      </c>
      <c r="R4296" s="6" t="s">
        <v>77</v>
      </c>
      <c r="T4296" s="6" t="s">
        <v>80</v>
      </c>
      <c r="AD4296" s="2">
        <v>65</v>
      </c>
      <c r="AE4296" s="2" t="s">
        <v>94</v>
      </c>
      <c r="AF4296" s="2" t="s">
        <v>84</v>
      </c>
      <c r="AP4296" s="2">
        <v>65</v>
      </c>
      <c r="AQ4296" s="2" t="s">
        <v>94</v>
      </c>
      <c r="AR4296" s="2" t="s">
        <v>84</v>
      </c>
      <c r="BB4296" s="2">
        <v>65</v>
      </c>
      <c r="BC4296" s="2" t="s">
        <v>94</v>
      </c>
      <c r="BD4296" s="2" t="s">
        <v>84</v>
      </c>
      <c r="BE4296" s="23" t="str">
        <f t="shared" si="667"/>
        <v>EMF nein</v>
      </c>
      <c r="BF4296" s="23" t="str">
        <f t="shared" si="674"/>
        <v/>
      </c>
      <c r="BG4296" s="23" t="str">
        <f t="shared" si="675"/>
        <v/>
      </c>
      <c r="BH4296" s="23">
        <f t="shared" si="668"/>
        <v>0</v>
      </c>
      <c r="BO4296" s="2" t="s">
        <v>17054</v>
      </c>
      <c r="BP4296" s="3">
        <v>1</v>
      </c>
      <c r="BQ4296" s="2" t="s">
        <v>17046</v>
      </c>
    </row>
    <row r="4297" spans="1:69" ht="16.149999999999999" customHeight="1" x14ac:dyDescent="0.25">
      <c r="A4297" s="1">
        <v>4298</v>
      </c>
      <c r="B4297" s="17" t="s">
        <v>87</v>
      </c>
      <c r="C4297" s="17" t="s">
        <v>1188</v>
      </c>
      <c r="D4297" s="2" t="s">
        <v>124</v>
      </c>
      <c r="E4297" s="2" t="s">
        <v>4300</v>
      </c>
      <c r="F4297" s="67">
        <v>43739</v>
      </c>
      <c r="G4297" s="3">
        <f t="shared" si="671"/>
        <v>10</v>
      </c>
      <c r="H4297" s="3">
        <f t="shared" si="672"/>
        <v>2019</v>
      </c>
      <c r="I4297" s="92">
        <v>0.59375</v>
      </c>
      <c r="J4297" s="20">
        <f t="shared" si="673"/>
        <v>14</v>
      </c>
      <c r="K4297" s="5" t="str">
        <f t="shared" si="666"/>
        <v>ja</v>
      </c>
      <c r="L4297" s="5" t="s">
        <v>91</v>
      </c>
      <c r="M4297" s="6" t="s">
        <v>74</v>
      </c>
      <c r="N4297" s="5">
        <v>82</v>
      </c>
      <c r="O4297" s="5" t="s">
        <v>5139</v>
      </c>
      <c r="P4297" s="127" t="s">
        <v>17056</v>
      </c>
      <c r="R4297" s="6" t="s">
        <v>77</v>
      </c>
      <c r="T4297" s="7" t="s">
        <v>80</v>
      </c>
      <c r="U4297" s="2" t="s">
        <v>2721</v>
      </c>
      <c r="W4297" s="2" t="s">
        <v>4373</v>
      </c>
      <c r="BE4297" s="23" t="str">
        <f t="shared" si="667"/>
        <v>EMF nein</v>
      </c>
      <c r="BF4297" s="23" t="str">
        <f t="shared" si="674"/>
        <v/>
      </c>
      <c r="BG4297" s="23" t="str">
        <f t="shared" si="675"/>
        <v/>
      </c>
      <c r="BH4297" s="23">
        <f t="shared" si="668"/>
        <v>0</v>
      </c>
      <c r="BO4297" s="2" t="s">
        <v>17057</v>
      </c>
      <c r="BP4297" s="3">
        <v>1</v>
      </c>
      <c r="BQ4297" s="2" t="s">
        <v>17051</v>
      </c>
    </row>
    <row r="4298" spans="1:69" ht="16.149999999999999" customHeight="1" x14ac:dyDescent="0.25">
      <c r="A4298" s="69">
        <v>4299</v>
      </c>
      <c r="B4298" s="17" t="s">
        <v>135</v>
      </c>
      <c r="C4298" s="17" t="s">
        <v>1036</v>
      </c>
      <c r="D4298" s="2" t="s">
        <v>104</v>
      </c>
      <c r="E4298" s="2" t="s">
        <v>17059</v>
      </c>
      <c r="F4298" s="67">
        <v>42016</v>
      </c>
      <c r="G4298" s="3">
        <f t="shared" si="671"/>
        <v>1</v>
      </c>
      <c r="H4298" s="3">
        <f t="shared" si="672"/>
        <v>2015</v>
      </c>
      <c r="I4298" s="92">
        <v>0.40277777777777801</v>
      </c>
      <c r="J4298" s="20">
        <f t="shared" si="673"/>
        <v>9</v>
      </c>
      <c r="K4298" s="5" t="str">
        <f t="shared" si="666"/>
        <v>ja</v>
      </c>
      <c r="L4298" s="5" t="s">
        <v>91</v>
      </c>
      <c r="M4298" s="6" t="s">
        <v>139</v>
      </c>
      <c r="O4298" s="6" t="s">
        <v>101</v>
      </c>
      <c r="P4298" s="127" t="s">
        <v>17060</v>
      </c>
      <c r="R4298" s="6" t="s">
        <v>77</v>
      </c>
      <c r="U4298" s="2" t="s">
        <v>74</v>
      </c>
      <c r="V4298" s="2" t="s">
        <v>80</v>
      </c>
      <c r="W4298" s="2" t="s">
        <v>4373</v>
      </c>
      <c r="X4298" s="2">
        <v>80</v>
      </c>
      <c r="Y4298" s="2" t="s">
        <v>94</v>
      </c>
      <c r="Z4298" s="2" t="s">
        <v>84</v>
      </c>
      <c r="AA4298" s="2">
        <v>80</v>
      </c>
      <c r="AB4298" s="2" t="s">
        <v>94</v>
      </c>
      <c r="AC4298" s="2" t="s">
        <v>84</v>
      </c>
      <c r="AD4298" s="2">
        <v>80</v>
      </c>
      <c r="AE4298" s="2" t="s">
        <v>94</v>
      </c>
      <c r="AF4298" s="2" t="s">
        <v>84</v>
      </c>
      <c r="AJ4298" s="392">
        <v>80</v>
      </c>
      <c r="AK4298" s="392" t="s">
        <v>94</v>
      </c>
      <c r="AL4298" s="392" t="s">
        <v>84</v>
      </c>
      <c r="AM4298" s="392">
        <v>80</v>
      </c>
      <c r="AN4298" s="392" t="s">
        <v>94</v>
      </c>
      <c r="AO4298" s="392" t="s">
        <v>84</v>
      </c>
      <c r="AP4298" s="392">
        <v>80</v>
      </c>
      <c r="AQ4298" s="392" t="s">
        <v>94</v>
      </c>
      <c r="AR4298" s="392" t="s">
        <v>84</v>
      </c>
      <c r="AV4298" s="392">
        <v>80</v>
      </c>
      <c r="AW4298" s="392" t="s">
        <v>94</v>
      </c>
      <c r="AX4298" s="392" t="s">
        <v>84</v>
      </c>
      <c r="AY4298" s="392">
        <v>80</v>
      </c>
      <c r="AZ4298" s="392" t="s">
        <v>94</v>
      </c>
      <c r="BA4298" s="392" t="s">
        <v>84</v>
      </c>
      <c r="BB4298" s="392">
        <v>80</v>
      </c>
      <c r="BC4298" s="392" t="s">
        <v>94</v>
      </c>
      <c r="BD4298" s="392" t="s">
        <v>84</v>
      </c>
      <c r="BE4298" s="23" t="str">
        <f t="shared" si="667"/>
        <v>EMF nein</v>
      </c>
      <c r="BF4298" s="23" t="str">
        <f t="shared" si="674"/>
        <v/>
      </c>
      <c r="BG4298" s="23" t="str">
        <f t="shared" si="675"/>
        <v/>
      </c>
      <c r="BH4298" s="23">
        <f t="shared" si="668"/>
        <v>0</v>
      </c>
      <c r="BO4298" s="2" t="s">
        <v>17061</v>
      </c>
      <c r="BP4298" s="3">
        <v>1</v>
      </c>
      <c r="BQ4298" s="2" t="s">
        <v>17055</v>
      </c>
    </row>
    <row r="4299" spans="1:69" ht="15.75" customHeight="1" x14ac:dyDescent="0.25">
      <c r="A4299" s="1">
        <v>4300</v>
      </c>
      <c r="B4299" s="17" t="s">
        <v>135</v>
      </c>
      <c r="C4299" s="17" t="s">
        <v>1851</v>
      </c>
      <c r="D4299" s="2" t="s">
        <v>89</v>
      </c>
      <c r="E4299" s="2" t="s">
        <v>17063</v>
      </c>
      <c r="F4299" s="67">
        <v>43355</v>
      </c>
      <c r="G4299" s="3">
        <f t="shared" si="671"/>
        <v>9</v>
      </c>
      <c r="H4299" s="3">
        <f t="shared" si="672"/>
        <v>2018</v>
      </c>
      <c r="I4299" s="92">
        <v>0.875</v>
      </c>
      <c r="J4299" s="20">
        <f t="shared" si="673"/>
        <v>21</v>
      </c>
      <c r="K4299" s="5" t="str">
        <f t="shared" si="666"/>
        <v>ja</v>
      </c>
      <c r="L4299" s="5" t="s">
        <v>91</v>
      </c>
      <c r="M4299" s="6" t="s">
        <v>139</v>
      </c>
      <c r="O4299" s="5" t="s">
        <v>5139</v>
      </c>
      <c r="P4299" s="127" t="s">
        <v>17064</v>
      </c>
      <c r="R4299" s="6" t="s">
        <v>77</v>
      </c>
      <c r="W4299" s="5"/>
      <c r="X4299" s="2">
        <v>81</v>
      </c>
      <c r="Y4299" s="2" t="s">
        <v>81</v>
      </c>
      <c r="Z4299" s="2" t="s">
        <v>84</v>
      </c>
      <c r="AA4299" s="2">
        <v>81</v>
      </c>
      <c r="AB4299" s="2" t="s">
        <v>81</v>
      </c>
      <c r="AC4299" s="2" t="s">
        <v>84</v>
      </c>
      <c r="AD4299" s="2">
        <v>81</v>
      </c>
      <c r="AE4299" s="2" t="s">
        <v>81</v>
      </c>
      <c r="AF4299" s="2" t="s">
        <v>84</v>
      </c>
      <c r="AJ4299" s="2">
        <v>20</v>
      </c>
      <c r="AK4299" s="2" t="s">
        <v>81</v>
      </c>
      <c r="AL4299" s="2" t="s">
        <v>84</v>
      </c>
      <c r="AP4299" s="2">
        <v>20</v>
      </c>
      <c r="AQ4299" s="2" t="s">
        <v>81</v>
      </c>
      <c r="AR4299" s="2" t="s">
        <v>84</v>
      </c>
      <c r="BE4299" s="23" t="str">
        <f t="shared" si="667"/>
        <v>EMF nein</v>
      </c>
      <c r="BF4299" s="23" t="str">
        <f t="shared" si="674"/>
        <v/>
      </c>
      <c r="BG4299" s="23" t="str">
        <f t="shared" si="675"/>
        <v/>
      </c>
      <c r="BH4299" s="23">
        <f t="shared" si="668"/>
        <v>0</v>
      </c>
      <c r="BO4299" s="2" t="s">
        <v>17065</v>
      </c>
      <c r="BP4299" s="3">
        <v>1</v>
      </c>
      <c r="BQ4299" s="2" t="s">
        <v>17058</v>
      </c>
    </row>
    <row r="4300" spans="1:69" ht="16.149999999999999" customHeight="1" x14ac:dyDescent="0.25">
      <c r="A4300" s="1">
        <v>4301</v>
      </c>
      <c r="B4300" s="17" t="s">
        <v>135</v>
      </c>
      <c r="C4300" s="17" t="s">
        <v>1851</v>
      </c>
      <c r="D4300" s="2" t="s">
        <v>89</v>
      </c>
      <c r="E4300" s="2" t="s">
        <v>17067</v>
      </c>
      <c r="F4300" s="67">
        <v>43015</v>
      </c>
      <c r="G4300" s="3">
        <f t="shared" si="671"/>
        <v>10</v>
      </c>
      <c r="H4300" s="3">
        <f t="shared" si="672"/>
        <v>2017</v>
      </c>
      <c r="I4300" s="92">
        <v>0.5</v>
      </c>
      <c r="J4300" s="20">
        <f t="shared" si="673"/>
        <v>12</v>
      </c>
      <c r="K4300" s="5" t="str">
        <f t="shared" si="666"/>
        <v>ja</v>
      </c>
      <c r="L4300" s="5" t="s">
        <v>91</v>
      </c>
      <c r="M4300" s="6" t="s">
        <v>139</v>
      </c>
      <c r="O4300" s="5" t="s">
        <v>5139</v>
      </c>
      <c r="P4300" s="127" t="s">
        <v>17064</v>
      </c>
      <c r="R4300" s="6" t="s">
        <v>77</v>
      </c>
      <c r="W4300" s="5"/>
      <c r="X4300" s="2">
        <v>80</v>
      </c>
      <c r="Y4300" s="2" t="s">
        <v>81</v>
      </c>
      <c r="Z4300" s="2" t="s">
        <v>84</v>
      </c>
      <c r="AA4300" s="2">
        <v>80</v>
      </c>
      <c r="AB4300" s="2" t="s">
        <v>94</v>
      </c>
      <c r="AC4300" s="2" t="s">
        <v>84</v>
      </c>
      <c r="AD4300" s="2">
        <v>80</v>
      </c>
      <c r="AE4300" s="2" t="s">
        <v>81</v>
      </c>
      <c r="AF4300" s="2" t="s">
        <v>84</v>
      </c>
      <c r="BE4300" s="23" t="str">
        <f t="shared" si="667"/>
        <v>EMF nein</v>
      </c>
      <c r="BF4300" s="23" t="str">
        <f t="shared" si="674"/>
        <v/>
      </c>
      <c r="BG4300" s="23" t="str">
        <f t="shared" si="675"/>
        <v/>
      </c>
      <c r="BH4300" s="23">
        <f t="shared" si="668"/>
        <v>0</v>
      </c>
      <c r="BO4300" s="2" t="s">
        <v>17068</v>
      </c>
      <c r="BP4300" s="3">
        <v>1</v>
      </c>
      <c r="BQ4300" s="2" t="s">
        <v>17062</v>
      </c>
    </row>
    <row r="4301" spans="1:69" ht="16.149999999999999" customHeight="1" x14ac:dyDescent="0.25">
      <c r="A4301" s="1">
        <v>4302</v>
      </c>
      <c r="B4301" s="17" t="s">
        <v>211</v>
      </c>
      <c r="C4301" s="17" t="s">
        <v>390</v>
      </c>
      <c r="D4301" s="2" t="s">
        <v>151</v>
      </c>
      <c r="E4301" s="2" t="s">
        <v>17070</v>
      </c>
      <c r="F4301" s="67">
        <v>43779</v>
      </c>
      <c r="G4301" s="3">
        <f t="shared" si="671"/>
        <v>11</v>
      </c>
      <c r="H4301" s="3">
        <f t="shared" si="672"/>
        <v>2019</v>
      </c>
      <c r="I4301" s="92">
        <v>0.75</v>
      </c>
      <c r="J4301" s="20">
        <f t="shared" si="673"/>
        <v>18</v>
      </c>
      <c r="K4301" s="5" t="str">
        <f t="shared" si="666"/>
        <v>ja</v>
      </c>
      <c r="M4301" s="6" t="s">
        <v>100</v>
      </c>
      <c r="N4301" s="5">
        <v>23</v>
      </c>
      <c r="O4301" s="5" t="s">
        <v>75</v>
      </c>
      <c r="P4301" s="127" t="s">
        <v>17071</v>
      </c>
      <c r="R4301" s="6" t="s">
        <v>77</v>
      </c>
      <c r="U4301" s="2" t="s">
        <v>208</v>
      </c>
      <c r="V4301" s="2" t="s">
        <v>80</v>
      </c>
      <c r="W4301" s="5"/>
      <c r="X4301" s="2">
        <v>180</v>
      </c>
      <c r="Y4301" s="2" t="s">
        <v>81</v>
      </c>
      <c r="Z4301" s="2" t="s">
        <v>168</v>
      </c>
      <c r="AA4301" s="2">
        <v>180</v>
      </c>
      <c r="AB4301" s="2" t="s">
        <v>81</v>
      </c>
      <c r="AC4301" s="2" t="s">
        <v>168</v>
      </c>
      <c r="AD4301" s="2">
        <v>180</v>
      </c>
      <c r="AE4301" s="2" t="s">
        <v>81</v>
      </c>
      <c r="AF4301" s="2" t="s">
        <v>168</v>
      </c>
      <c r="AG4301" s="17">
        <v>180</v>
      </c>
      <c r="AH4301" s="17" t="s">
        <v>81</v>
      </c>
      <c r="AI4301" s="17" t="s">
        <v>168</v>
      </c>
      <c r="AJ4301" s="2">
        <v>180</v>
      </c>
      <c r="AK4301" s="2" t="s">
        <v>81</v>
      </c>
      <c r="AL4301" s="2" t="s">
        <v>168</v>
      </c>
      <c r="AM4301" s="2">
        <v>180</v>
      </c>
      <c r="AN4301" s="2" t="s">
        <v>81</v>
      </c>
      <c r="AO4301" s="2" t="s">
        <v>168</v>
      </c>
      <c r="AP4301" s="2">
        <v>180</v>
      </c>
      <c r="AQ4301" s="2" t="s">
        <v>81</v>
      </c>
      <c r="AR4301" s="2" t="s">
        <v>168</v>
      </c>
      <c r="BE4301" s="23" t="str">
        <f t="shared" si="667"/>
        <v>EMF nein</v>
      </c>
      <c r="BF4301" s="23" t="str">
        <f t="shared" si="674"/>
        <v/>
      </c>
      <c r="BG4301" s="23" t="str">
        <f t="shared" si="675"/>
        <v/>
      </c>
      <c r="BH4301" s="23">
        <f t="shared" si="668"/>
        <v>0</v>
      </c>
      <c r="BO4301" s="2" t="s">
        <v>17072</v>
      </c>
      <c r="BP4301" s="3">
        <v>1</v>
      </c>
      <c r="BQ4301" s="2" t="s">
        <v>17066</v>
      </c>
    </row>
    <row r="4302" spans="1:69" ht="16.149999999999999" customHeight="1" x14ac:dyDescent="0.25">
      <c r="A4302" s="1">
        <v>4303</v>
      </c>
      <c r="B4302" s="17" t="s">
        <v>211</v>
      </c>
      <c r="C4302" s="17" t="s">
        <v>1851</v>
      </c>
      <c r="D4302" s="2" t="s">
        <v>89</v>
      </c>
      <c r="E4302" s="2" t="s">
        <v>17074</v>
      </c>
      <c r="F4302" s="67">
        <v>43313</v>
      </c>
      <c r="G4302" s="3">
        <f t="shared" si="671"/>
        <v>8</v>
      </c>
      <c r="H4302" s="3">
        <f t="shared" si="672"/>
        <v>2018</v>
      </c>
      <c r="I4302" s="92">
        <v>0.3125</v>
      </c>
      <c r="J4302" s="20">
        <f t="shared" si="673"/>
        <v>7</v>
      </c>
      <c r="K4302" s="5" t="str">
        <f t="shared" si="666"/>
        <v>ja</v>
      </c>
      <c r="M4302" s="6" t="s">
        <v>74</v>
      </c>
      <c r="O4302" s="5" t="s">
        <v>140</v>
      </c>
      <c r="P4302" s="127" t="s">
        <v>17075</v>
      </c>
      <c r="R4302" s="6" t="s">
        <v>77</v>
      </c>
      <c r="U4302" s="2" t="s">
        <v>74</v>
      </c>
      <c r="W4302" s="5"/>
      <c r="X4302" s="2">
        <v>20</v>
      </c>
      <c r="Y4302" s="2" t="s">
        <v>83</v>
      </c>
      <c r="Z4302" s="2" t="s">
        <v>84</v>
      </c>
      <c r="AA4302" s="2">
        <v>20</v>
      </c>
      <c r="AB4302" s="2" t="s">
        <v>81</v>
      </c>
      <c r="AC4302" s="2" t="s">
        <v>84</v>
      </c>
      <c r="AD4302" s="2">
        <v>20</v>
      </c>
      <c r="AE4302" s="2" t="s">
        <v>83</v>
      </c>
      <c r="AF4302" s="2" t="s">
        <v>84</v>
      </c>
      <c r="AJ4302" s="2">
        <v>20</v>
      </c>
      <c r="AK4302" s="2" t="s">
        <v>83</v>
      </c>
      <c r="AL4302" s="2" t="s">
        <v>84</v>
      </c>
      <c r="AM4302" s="2">
        <v>20</v>
      </c>
      <c r="AN4302" s="2" t="s">
        <v>81</v>
      </c>
      <c r="AO4302" s="2" t="s">
        <v>84</v>
      </c>
      <c r="AP4302" s="2">
        <v>20</v>
      </c>
      <c r="AQ4302" s="2" t="s">
        <v>83</v>
      </c>
      <c r="AR4302" s="2" t="s">
        <v>84</v>
      </c>
      <c r="AV4302" s="2">
        <v>331</v>
      </c>
      <c r="AW4302" s="2" t="s">
        <v>83</v>
      </c>
      <c r="AX4302" s="2" t="s">
        <v>84</v>
      </c>
      <c r="AY4302" s="2">
        <v>331</v>
      </c>
      <c r="AZ4302" s="2" t="s">
        <v>81</v>
      </c>
      <c r="BA4302" s="2" t="s">
        <v>84</v>
      </c>
      <c r="BB4302" s="2">
        <v>331</v>
      </c>
      <c r="BC4302" s="2" t="s">
        <v>83</v>
      </c>
      <c r="BD4302" s="2" t="s">
        <v>84</v>
      </c>
      <c r="BE4302" s="23" t="str">
        <f t="shared" si="667"/>
        <v>EMF ja</v>
      </c>
      <c r="BF4302" s="23">
        <f t="shared" si="674"/>
        <v>20</v>
      </c>
      <c r="BG4302" s="23" t="str">
        <f t="shared" si="675"/>
        <v>&lt;100m</v>
      </c>
      <c r="BH4302" s="23">
        <f t="shared" si="668"/>
        <v>1</v>
      </c>
      <c r="BI4302" s="2" t="s">
        <v>3361</v>
      </c>
      <c r="BJ4302" s="2">
        <v>20</v>
      </c>
      <c r="BO4302" s="2" t="s">
        <v>17076</v>
      </c>
      <c r="BP4302" s="3">
        <v>1</v>
      </c>
      <c r="BQ4302" s="2" t="s">
        <v>17069</v>
      </c>
    </row>
    <row r="4303" spans="1:69" ht="16.149999999999999" customHeight="1" x14ac:dyDescent="0.25">
      <c r="A4303" s="93">
        <v>4304</v>
      </c>
      <c r="B4303" s="2" t="s">
        <v>211</v>
      </c>
      <c r="C4303" s="2" t="s">
        <v>1851</v>
      </c>
      <c r="D4303" s="2" t="s">
        <v>89</v>
      </c>
      <c r="E4303" s="2" t="s">
        <v>17078</v>
      </c>
      <c r="F4303" s="67">
        <v>42604</v>
      </c>
      <c r="G4303" s="3">
        <f t="shared" si="671"/>
        <v>8</v>
      </c>
      <c r="H4303" s="3">
        <f t="shared" si="672"/>
        <v>2016</v>
      </c>
      <c r="I4303" s="92">
        <v>0.54166666666666696</v>
      </c>
      <c r="J4303" s="20">
        <f t="shared" si="673"/>
        <v>13</v>
      </c>
      <c r="K4303" s="5" t="str">
        <f t="shared" si="666"/>
        <v>ja</v>
      </c>
      <c r="M4303" s="6" t="s">
        <v>74</v>
      </c>
      <c r="O4303" s="2" t="s">
        <v>75</v>
      </c>
      <c r="P4303" s="127" t="s">
        <v>17079</v>
      </c>
      <c r="R4303" s="6" t="s">
        <v>77</v>
      </c>
      <c r="W4303" s="5"/>
      <c r="X4303" s="2">
        <v>181</v>
      </c>
      <c r="Y4303" s="2" t="s">
        <v>83</v>
      </c>
      <c r="Z4303" s="2" t="s">
        <v>168</v>
      </c>
      <c r="AA4303" s="2">
        <v>181</v>
      </c>
      <c r="AB4303" s="2" t="s">
        <v>81</v>
      </c>
      <c r="AC4303" s="2" t="s">
        <v>168</v>
      </c>
      <c r="AD4303" s="2">
        <v>181</v>
      </c>
      <c r="AE4303" s="2" t="s">
        <v>83</v>
      </c>
      <c r="AF4303" s="2" t="s">
        <v>168</v>
      </c>
      <c r="BE4303" s="23" t="str">
        <f t="shared" si="667"/>
        <v>EMF nein</v>
      </c>
      <c r="BF4303" s="23" t="str">
        <f t="shared" si="674"/>
        <v/>
      </c>
      <c r="BG4303" s="23" t="str">
        <f t="shared" si="675"/>
        <v/>
      </c>
      <c r="BH4303" s="23">
        <f t="shared" si="668"/>
        <v>0</v>
      </c>
      <c r="BO4303" s="2" t="s">
        <v>17080</v>
      </c>
      <c r="BP4303" s="3">
        <v>1</v>
      </c>
      <c r="BQ4303" s="2" t="s">
        <v>17073</v>
      </c>
    </row>
    <row r="4304" spans="1:69" ht="16.149999999999999" customHeight="1" x14ac:dyDescent="0.25">
      <c r="A4304" s="93">
        <v>4305</v>
      </c>
      <c r="B4304" s="17" t="s">
        <v>211</v>
      </c>
      <c r="C4304" s="124" t="s">
        <v>17082</v>
      </c>
      <c r="D4304" s="2" t="s">
        <v>89</v>
      </c>
      <c r="E4304" s="2" t="s">
        <v>17083</v>
      </c>
      <c r="F4304" s="67">
        <v>43779</v>
      </c>
      <c r="G4304" s="3">
        <f t="shared" si="671"/>
        <v>11</v>
      </c>
      <c r="H4304" s="3">
        <f t="shared" si="672"/>
        <v>2019</v>
      </c>
      <c r="I4304" s="92">
        <v>0.76388888888888895</v>
      </c>
      <c r="J4304" s="20">
        <f t="shared" si="673"/>
        <v>18</v>
      </c>
      <c r="K4304" s="5" t="str">
        <f t="shared" si="666"/>
        <v>ja</v>
      </c>
      <c r="L4304" s="5" t="s">
        <v>8298</v>
      </c>
      <c r="M4304" s="6" t="s">
        <v>74</v>
      </c>
      <c r="N4304" s="5">
        <v>53</v>
      </c>
      <c r="O4304" s="5" t="s">
        <v>126</v>
      </c>
      <c r="P4304" s="127" t="s">
        <v>17084</v>
      </c>
      <c r="R4304" s="6" t="s">
        <v>77</v>
      </c>
      <c r="T4304" s="6" t="s">
        <v>80</v>
      </c>
      <c r="W4304" s="5"/>
      <c r="X4304" s="1">
        <v>856</v>
      </c>
      <c r="Y4304" s="1" t="s">
        <v>81</v>
      </c>
      <c r="Z4304" s="1" t="s">
        <v>84</v>
      </c>
      <c r="AA4304" s="1">
        <v>856</v>
      </c>
      <c r="AB4304" s="1" t="s">
        <v>81</v>
      </c>
      <c r="AC4304" s="1" t="s">
        <v>84</v>
      </c>
      <c r="AD4304" s="1">
        <v>856</v>
      </c>
      <c r="AE4304" s="1" t="s">
        <v>81</v>
      </c>
      <c r="AF4304" s="1" t="s">
        <v>84</v>
      </c>
      <c r="AJ4304" s="2">
        <v>1120</v>
      </c>
      <c r="AK4304" s="2" t="s">
        <v>81</v>
      </c>
      <c r="AL4304" s="2" t="s">
        <v>84</v>
      </c>
      <c r="AM4304" s="2">
        <v>1120</v>
      </c>
      <c r="AN4304" s="2" t="s">
        <v>81</v>
      </c>
      <c r="AO4304" s="2" t="s">
        <v>84</v>
      </c>
      <c r="AP4304" s="2">
        <v>1120</v>
      </c>
      <c r="AQ4304" s="2" t="s">
        <v>81</v>
      </c>
      <c r="AR4304" s="2" t="s">
        <v>84</v>
      </c>
      <c r="AV4304" s="1">
        <v>800</v>
      </c>
      <c r="AW4304" s="1" t="s">
        <v>81</v>
      </c>
      <c r="AX4304" s="1" t="s">
        <v>168</v>
      </c>
      <c r="AY4304" s="1"/>
      <c r="AZ4304" s="1"/>
      <c r="BA4304" s="1"/>
      <c r="BB4304" s="1">
        <v>800</v>
      </c>
      <c r="BC4304" s="1" t="s">
        <v>81</v>
      </c>
      <c r="BD4304" s="1" t="s">
        <v>168</v>
      </c>
      <c r="BE4304" s="23" t="str">
        <f t="shared" si="667"/>
        <v>EMF nein</v>
      </c>
      <c r="BF4304" s="23" t="str">
        <f t="shared" si="674"/>
        <v/>
      </c>
      <c r="BG4304" s="23" t="str">
        <f t="shared" si="675"/>
        <v/>
      </c>
      <c r="BH4304" s="23">
        <f t="shared" si="668"/>
        <v>0</v>
      </c>
      <c r="BO4304" s="2" t="s">
        <v>17085</v>
      </c>
      <c r="BP4304" s="3">
        <v>1</v>
      </c>
      <c r="BQ4304" s="2" t="s">
        <v>17077</v>
      </c>
    </row>
    <row r="4305" spans="1:70" ht="16.149999999999999" customHeight="1" x14ac:dyDescent="0.25">
      <c r="A4305" s="1">
        <v>4306</v>
      </c>
      <c r="B4305" s="17" t="s">
        <v>87</v>
      </c>
      <c r="C4305" s="17" t="s">
        <v>8510</v>
      </c>
      <c r="D4305" s="2" t="s">
        <v>89</v>
      </c>
      <c r="E4305" s="2" t="s">
        <v>12247</v>
      </c>
      <c r="F4305" s="67">
        <v>43780</v>
      </c>
      <c r="G4305" s="3">
        <f t="shared" si="671"/>
        <v>11</v>
      </c>
      <c r="H4305" s="3">
        <f t="shared" si="672"/>
        <v>2019</v>
      </c>
      <c r="I4305" s="92">
        <v>0.59375</v>
      </c>
      <c r="J4305" s="20">
        <f t="shared" si="673"/>
        <v>14</v>
      </c>
      <c r="K4305" s="5" t="str">
        <f t="shared" si="666"/>
        <v>ja</v>
      </c>
      <c r="L4305" s="5" t="s">
        <v>91</v>
      </c>
      <c r="M4305" s="6" t="s">
        <v>115</v>
      </c>
      <c r="N4305" s="5">
        <v>81</v>
      </c>
      <c r="O4305" s="5" t="s">
        <v>126</v>
      </c>
      <c r="P4305" s="127" t="s">
        <v>17087</v>
      </c>
      <c r="R4305" s="6" t="s">
        <v>77</v>
      </c>
      <c r="T4305" s="6" t="s">
        <v>202</v>
      </c>
      <c r="W4305" s="5"/>
      <c r="X4305" s="1">
        <v>1130</v>
      </c>
      <c r="Y4305" s="1" t="s">
        <v>83</v>
      </c>
      <c r="Z4305" s="1" t="s">
        <v>84</v>
      </c>
      <c r="AA4305" s="1">
        <v>1130</v>
      </c>
      <c r="AB4305" s="1" t="s">
        <v>81</v>
      </c>
      <c r="AC4305" s="1" t="s">
        <v>84</v>
      </c>
      <c r="AD4305" s="1">
        <v>1130</v>
      </c>
      <c r="AE4305" s="1" t="s">
        <v>83</v>
      </c>
      <c r="AF4305" s="1" t="s">
        <v>84</v>
      </c>
      <c r="AG4305" s="1">
        <v>1130</v>
      </c>
      <c r="AH4305" s="1" t="s">
        <v>83</v>
      </c>
      <c r="AI4305" s="1" t="s">
        <v>84</v>
      </c>
      <c r="AJ4305" s="2">
        <v>1350</v>
      </c>
      <c r="AK4305" s="2" t="s">
        <v>81</v>
      </c>
      <c r="AL4305" s="2" t="s">
        <v>82</v>
      </c>
      <c r="AM4305" s="2">
        <v>1350</v>
      </c>
      <c r="AN4305" s="2" t="s">
        <v>81</v>
      </c>
      <c r="AO4305" s="2" t="s">
        <v>82</v>
      </c>
      <c r="AP4305" s="2">
        <v>1350</v>
      </c>
      <c r="AQ4305" s="2" t="s">
        <v>81</v>
      </c>
      <c r="AR4305" s="2" t="s">
        <v>82</v>
      </c>
      <c r="AV4305" s="2">
        <v>390</v>
      </c>
      <c r="AW4305" s="2" t="s">
        <v>81</v>
      </c>
      <c r="AX4305" s="2" t="s">
        <v>168</v>
      </c>
      <c r="AY4305" s="2">
        <v>1130</v>
      </c>
      <c r="AZ4305" s="2" t="s">
        <v>81</v>
      </c>
      <c r="BA4305" s="2" t="s">
        <v>84</v>
      </c>
      <c r="BB4305" s="2">
        <v>390</v>
      </c>
      <c r="BC4305" s="2" t="s">
        <v>81</v>
      </c>
      <c r="BD4305" s="2" t="s">
        <v>168</v>
      </c>
      <c r="BE4305" s="23" t="str">
        <f t="shared" si="667"/>
        <v>EMF nein</v>
      </c>
      <c r="BF4305" s="23" t="str">
        <f t="shared" si="674"/>
        <v/>
      </c>
      <c r="BG4305" s="23" t="str">
        <f t="shared" si="675"/>
        <v/>
      </c>
      <c r="BH4305" s="23">
        <f t="shared" si="668"/>
        <v>0</v>
      </c>
      <c r="BO4305" s="16" t="s">
        <v>17088</v>
      </c>
      <c r="BP4305" s="3">
        <v>1</v>
      </c>
      <c r="BQ4305" s="2" t="s">
        <v>17081</v>
      </c>
    </row>
    <row r="4306" spans="1:70" ht="16.149999999999999" customHeight="1" x14ac:dyDescent="0.25">
      <c r="A4306" s="93">
        <v>4307</v>
      </c>
      <c r="B4306" s="17" t="s">
        <v>211</v>
      </c>
      <c r="C4306" s="17" t="s">
        <v>10727</v>
      </c>
      <c r="D4306" s="2" t="s">
        <v>651</v>
      </c>
      <c r="E4306" s="2" t="s">
        <v>17090</v>
      </c>
      <c r="F4306" s="67">
        <v>43690</v>
      </c>
      <c r="G4306" s="3">
        <f t="shared" si="671"/>
        <v>8</v>
      </c>
      <c r="H4306" s="3">
        <f t="shared" si="672"/>
        <v>2019</v>
      </c>
      <c r="J4306" s="20" t="str">
        <f t="shared" si="673"/>
        <v/>
      </c>
      <c r="K4306" s="5" t="str">
        <f t="shared" si="666"/>
        <v>ja</v>
      </c>
      <c r="M4306" s="6" t="s">
        <v>100</v>
      </c>
      <c r="P4306" s="127" t="s">
        <v>17091</v>
      </c>
      <c r="R4306" s="6" t="s">
        <v>77</v>
      </c>
      <c r="T4306" s="6" t="s">
        <v>80</v>
      </c>
      <c r="U4306" s="2" t="s">
        <v>74</v>
      </c>
      <c r="W4306" s="5"/>
      <c r="X4306" s="2">
        <v>1333</v>
      </c>
      <c r="Y4306" s="2" t="s">
        <v>83</v>
      </c>
      <c r="Z4306" s="2" t="s">
        <v>84</v>
      </c>
      <c r="AA4306" s="2">
        <v>1333</v>
      </c>
      <c r="AB4306" s="2" t="s">
        <v>81</v>
      </c>
      <c r="AC4306" s="2" t="s">
        <v>84</v>
      </c>
      <c r="AD4306" s="2">
        <v>1333</v>
      </c>
      <c r="AE4306" s="2" t="s">
        <v>83</v>
      </c>
      <c r="AF4306" s="2" t="s">
        <v>84</v>
      </c>
      <c r="AJ4306" s="2">
        <v>1333</v>
      </c>
      <c r="AK4306" s="2" t="s">
        <v>83</v>
      </c>
      <c r="AL4306" s="2" t="s">
        <v>84</v>
      </c>
      <c r="AM4306" s="2">
        <v>1333</v>
      </c>
      <c r="AN4306" s="2" t="s">
        <v>81</v>
      </c>
      <c r="AO4306" s="2" t="s">
        <v>84</v>
      </c>
      <c r="AP4306" s="2">
        <v>1333</v>
      </c>
      <c r="AQ4306" s="2" t="s">
        <v>83</v>
      </c>
      <c r="AR4306" s="2" t="s">
        <v>84</v>
      </c>
      <c r="AV4306" s="2">
        <v>1333</v>
      </c>
      <c r="AW4306" s="2" t="s">
        <v>83</v>
      </c>
      <c r="AX4306" s="2" t="s">
        <v>84</v>
      </c>
      <c r="AY4306" s="2">
        <v>1333</v>
      </c>
      <c r="AZ4306" s="2" t="s">
        <v>81</v>
      </c>
      <c r="BA4306" s="2" t="s">
        <v>84</v>
      </c>
      <c r="BB4306" s="2">
        <v>1333</v>
      </c>
      <c r="BC4306" s="2" t="s">
        <v>83</v>
      </c>
      <c r="BD4306" s="2" t="s">
        <v>84</v>
      </c>
      <c r="BE4306" s="23" t="str">
        <f t="shared" si="667"/>
        <v>EMF ja</v>
      </c>
      <c r="BF4306" s="23">
        <f t="shared" si="674"/>
        <v>1750</v>
      </c>
      <c r="BG4306" s="23" t="str">
        <f t="shared" si="675"/>
        <v>500+m</v>
      </c>
      <c r="BH4306" s="23">
        <f t="shared" si="668"/>
        <v>1</v>
      </c>
      <c r="BI4306" s="2" t="s">
        <v>3361</v>
      </c>
      <c r="BJ4306" s="2">
        <v>1750</v>
      </c>
      <c r="BO4306" s="2" t="s">
        <v>17092</v>
      </c>
      <c r="BP4306" s="3">
        <v>1</v>
      </c>
      <c r="BQ4306" s="2" t="s">
        <v>17086</v>
      </c>
    </row>
    <row r="4307" spans="1:70" ht="16.149999999999999" customHeight="1" x14ac:dyDescent="0.25">
      <c r="A4307" s="93">
        <v>4308</v>
      </c>
      <c r="B4307" s="2" t="s">
        <v>135</v>
      </c>
      <c r="C4307" s="2" t="s">
        <v>13466</v>
      </c>
      <c r="D4307" s="2" t="s">
        <v>151</v>
      </c>
      <c r="E4307" s="2" t="s">
        <v>101</v>
      </c>
      <c r="F4307" s="67">
        <v>43560</v>
      </c>
      <c r="G4307" s="3">
        <f t="shared" si="671"/>
        <v>4</v>
      </c>
      <c r="H4307" s="3">
        <f t="shared" si="672"/>
        <v>2019</v>
      </c>
      <c r="I4307" s="92">
        <v>0.71875</v>
      </c>
      <c r="J4307" s="20">
        <f t="shared" si="673"/>
        <v>17</v>
      </c>
      <c r="K4307" s="5" t="str">
        <f t="shared" si="666"/>
        <v>ja</v>
      </c>
      <c r="L4307" s="5" t="s">
        <v>91</v>
      </c>
      <c r="M4307" s="6" t="s">
        <v>74</v>
      </c>
      <c r="N4307" s="5">
        <v>37</v>
      </c>
      <c r="O4307" s="6" t="s">
        <v>101</v>
      </c>
      <c r="P4307" s="127" t="s">
        <v>17094</v>
      </c>
      <c r="R4307" s="6" t="s">
        <v>77</v>
      </c>
      <c r="T4307" s="6" t="s">
        <v>80</v>
      </c>
      <c r="U4307" s="2" t="s">
        <v>74</v>
      </c>
      <c r="V4307" s="2" t="s">
        <v>80</v>
      </c>
      <c r="W4307" s="5" t="s">
        <v>17095</v>
      </c>
      <c r="X4307" s="2">
        <v>330</v>
      </c>
      <c r="Y4307" s="2" t="s">
        <v>94</v>
      </c>
      <c r="Z4307" s="2" t="s">
        <v>168</v>
      </c>
      <c r="AA4307" s="2">
        <v>330</v>
      </c>
      <c r="AB4307" s="2" t="s">
        <v>94</v>
      </c>
      <c r="AC4307" s="2" t="s">
        <v>168</v>
      </c>
      <c r="AD4307" s="2">
        <v>330</v>
      </c>
      <c r="AE4307" s="2" t="s">
        <v>94</v>
      </c>
      <c r="AF4307" s="2" t="s">
        <v>168</v>
      </c>
      <c r="AJ4307" s="2">
        <v>330</v>
      </c>
      <c r="AK4307" s="2" t="s">
        <v>94</v>
      </c>
      <c r="AL4307" s="2" t="s">
        <v>168</v>
      </c>
      <c r="AM4307" s="2">
        <v>330</v>
      </c>
      <c r="AN4307" s="2" t="s">
        <v>94</v>
      </c>
      <c r="AO4307" s="2" t="s">
        <v>168</v>
      </c>
      <c r="AP4307" s="2">
        <v>330</v>
      </c>
      <c r="AQ4307" s="2" t="s">
        <v>94</v>
      </c>
      <c r="AR4307" s="2" t="s">
        <v>168</v>
      </c>
      <c r="AV4307" s="2">
        <v>330</v>
      </c>
      <c r="AW4307" s="2" t="s">
        <v>94</v>
      </c>
      <c r="AX4307" s="2" t="s">
        <v>168</v>
      </c>
      <c r="AY4307" s="2">
        <v>330</v>
      </c>
      <c r="AZ4307" s="2" t="s">
        <v>94</v>
      </c>
      <c r="BA4307" s="2" t="s">
        <v>168</v>
      </c>
      <c r="BB4307" s="2">
        <v>330</v>
      </c>
      <c r="BC4307" s="2" t="s">
        <v>94</v>
      </c>
      <c r="BD4307" s="2" t="s">
        <v>168</v>
      </c>
      <c r="BE4307" s="23" t="str">
        <f t="shared" si="667"/>
        <v>EMF nein</v>
      </c>
      <c r="BF4307" s="23" t="str">
        <f t="shared" si="674"/>
        <v/>
      </c>
      <c r="BG4307" s="23" t="str">
        <f t="shared" si="675"/>
        <v/>
      </c>
      <c r="BH4307" s="23">
        <f t="shared" si="668"/>
        <v>0</v>
      </c>
      <c r="BO4307" s="2" t="s">
        <v>17096</v>
      </c>
      <c r="BP4307" s="3">
        <v>1</v>
      </c>
      <c r="BQ4307" s="2" t="s">
        <v>17089</v>
      </c>
    </row>
    <row r="4308" spans="1:70" ht="16.149999999999999" customHeight="1" x14ac:dyDescent="0.25">
      <c r="A4308" s="1">
        <v>4309</v>
      </c>
      <c r="B4308" s="17" t="s">
        <v>211</v>
      </c>
      <c r="C4308" s="17" t="s">
        <v>1629</v>
      </c>
      <c r="D4308" s="2" t="s">
        <v>89</v>
      </c>
      <c r="E4308" s="2" t="s">
        <v>17098</v>
      </c>
      <c r="F4308" s="67">
        <v>43781</v>
      </c>
      <c r="G4308" s="3">
        <f t="shared" si="671"/>
        <v>11</v>
      </c>
      <c r="H4308" s="3">
        <f t="shared" si="672"/>
        <v>2019</v>
      </c>
      <c r="I4308" s="92">
        <v>0.69097222222222199</v>
      </c>
      <c r="J4308" s="20">
        <f t="shared" si="673"/>
        <v>16</v>
      </c>
      <c r="K4308" s="5" t="str">
        <f t="shared" si="666"/>
        <v>ja</v>
      </c>
      <c r="L4308" s="5" t="s">
        <v>73</v>
      </c>
      <c r="M4308" s="6" t="s">
        <v>74</v>
      </c>
      <c r="N4308" s="5">
        <v>37</v>
      </c>
      <c r="O4308" s="5" t="s">
        <v>75</v>
      </c>
      <c r="P4308" s="127" t="s">
        <v>17099</v>
      </c>
      <c r="R4308" s="6" t="s">
        <v>77</v>
      </c>
      <c r="T4308" s="6" t="s">
        <v>80</v>
      </c>
      <c r="V4308" s="2" t="s">
        <v>80</v>
      </c>
      <c r="W4308" s="5"/>
      <c r="X4308" s="2">
        <v>60</v>
      </c>
      <c r="Y4308" s="2" t="s">
        <v>83</v>
      </c>
      <c r="Z4308" s="2" t="s">
        <v>82</v>
      </c>
      <c r="AA4308" s="2">
        <v>60</v>
      </c>
      <c r="AB4308" s="2" t="s">
        <v>81</v>
      </c>
      <c r="AC4308" s="2" t="s">
        <v>82</v>
      </c>
      <c r="AD4308" s="2">
        <v>60</v>
      </c>
      <c r="AE4308" s="2" t="s">
        <v>83</v>
      </c>
      <c r="AF4308" s="2" t="s">
        <v>82</v>
      </c>
      <c r="AJ4308" s="2">
        <v>60</v>
      </c>
      <c r="AK4308" s="2" t="s">
        <v>83</v>
      </c>
      <c r="AL4308" s="2" t="s">
        <v>82</v>
      </c>
      <c r="AM4308" s="2">
        <v>60</v>
      </c>
      <c r="AN4308" s="2" t="s">
        <v>81</v>
      </c>
      <c r="AO4308" s="2" t="s">
        <v>82</v>
      </c>
      <c r="AP4308" s="2">
        <v>60</v>
      </c>
      <c r="AQ4308" s="2" t="s">
        <v>83</v>
      </c>
      <c r="AR4308" s="2" t="s">
        <v>82</v>
      </c>
      <c r="AV4308" s="2">
        <v>60</v>
      </c>
      <c r="AW4308" s="2" t="s">
        <v>83</v>
      </c>
      <c r="AX4308" s="2" t="s">
        <v>82</v>
      </c>
      <c r="AY4308" s="2">
        <v>60</v>
      </c>
      <c r="AZ4308" s="2" t="s">
        <v>81</v>
      </c>
      <c r="BA4308" s="2" t="s">
        <v>82</v>
      </c>
      <c r="BB4308" s="2">
        <v>60</v>
      </c>
      <c r="BC4308" s="2" t="s">
        <v>83</v>
      </c>
      <c r="BD4308" s="2" t="s">
        <v>82</v>
      </c>
      <c r="BE4308" s="23" t="str">
        <f t="shared" si="667"/>
        <v>EMF nein</v>
      </c>
      <c r="BF4308" s="23" t="str">
        <f t="shared" si="674"/>
        <v/>
      </c>
      <c r="BG4308" s="23" t="str">
        <f t="shared" si="675"/>
        <v/>
      </c>
      <c r="BH4308" s="23">
        <f t="shared" si="668"/>
        <v>0</v>
      </c>
      <c r="BO4308" s="2" t="s">
        <v>17100</v>
      </c>
      <c r="BP4308" s="3">
        <v>1</v>
      </c>
      <c r="BQ4308" s="2" t="s">
        <v>17093</v>
      </c>
    </row>
    <row r="4309" spans="1:70" ht="16.149999999999999" customHeight="1" x14ac:dyDescent="0.25">
      <c r="A4309" s="93">
        <v>4310</v>
      </c>
      <c r="B4309" s="17" t="s">
        <v>135</v>
      </c>
      <c r="C4309" s="124" t="s">
        <v>1851</v>
      </c>
      <c r="D4309" s="2" t="s">
        <v>89</v>
      </c>
      <c r="E4309" s="2" t="s">
        <v>17102</v>
      </c>
      <c r="F4309" s="67">
        <v>43784</v>
      </c>
      <c r="G4309" s="3">
        <f t="shared" si="671"/>
        <v>11</v>
      </c>
      <c r="H4309" s="3">
        <f t="shared" si="672"/>
        <v>2019</v>
      </c>
      <c r="I4309" s="92">
        <v>0.37847222222222199</v>
      </c>
      <c r="J4309" s="20">
        <f t="shared" si="673"/>
        <v>9</v>
      </c>
      <c r="K4309" s="5" t="str">
        <f t="shared" si="666"/>
        <v>ja</v>
      </c>
      <c r="L4309" s="5" t="s">
        <v>91</v>
      </c>
      <c r="M4309" s="6" t="s">
        <v>139</v>
      </c>
      <c r="O4309" s="2" t="s">
        <v>75</v>
      </c>
      <c r="P4309" s="127" t="s">
        <v>17103</v>
      </c>
      <c r="R4309" s="6" t="s">
        <v>77</v>
      </c>
      <c r="T4309" s="6" t="s">
        <v>109</v>
      </c>
      <c r="U4309" s="2" t="s">
        <v>115</v>
      </c>
      <c r="V4309" s="5" t="s">
        <v>202</v>
      </c>
      <c r="W4309" s="5" t="s">
        <v>17104</v>
      </c>
      <c r="X4309" s="2">
        <v>188</v>
      </c>
      <c r="Y4309" s="2" t="s">
        <v>81</v>
      </c>
      <c r="Z4309" s="2" t="s">
        <v>82</v>
      </c>
      <c r="AD4309" s="2">
        <v>188</v>
      </c>
      <c r="AE4309" s="2" t="s">
        <v>81</v>
      </c>
      <c r="AF4309" s="2" t="s">
        <v>82</v>
      </c>
      <c r="BE4309" s="23" t="str">
        <f t="shared" si="667"/>
        <v>EMF nein</v>
      </c>
      <c r="BF4309" s="23" t="str">
        <f t="shared" si="674"/>
        <v/>
      </c>
      <c r="BG4309" s="23" t="str">
        <f t="shared" si="675"/>
        <v/>
      </c>
      <c r="BH4309" s="23">
        <f t="shared" si="668"/>
        <v>0</v>
      </c>
      <c r="BO4309" s="2" t="s">
        <v>17105</v>
      </c>
      <c r="BP4309" s="3">
        <v>1</v>
      </c>
      <c r="BQ4309" s="2" t="s">
        <v>17097</v>
      </c>
    </row>
    <row r="4310" spans="1:70" ht="16.149999999999999" customHeight="1" x14ac:dyDescent="0.25">
      <c r="A4310" s="1">
        <v>4311</v>
      </c>
      <c r="B4310" s="17" t="s">
        <v>135</v>
      </c>
      <c r="C4310" s="17" t="s">
        <v>3299</v>
      </c>
      <c r="D4310" s="2" t="s">
        <v>296</v>
      </c>
      <c r="E4310" s="2" t="s">
        <v>12411</v>
      </c>
      <c r="F4310" s="67">
        <v>43784</v>
      </c>
      <c r="G4310" s="3">
        <f t="shared" si="671"/>
        <v>11</v>
      </c>
      <c r="H4310" s="3">
        <f t="shared" si="672"/>
        <v>2019</v>
      </c>
      <c r="I4310" s="92">
        <v>0.62847222222222199</v>
      </c>
      <c r="J4310" s="20">
        <f t="shared" si="673"/>
        <v>15</v>
      </c>
      <c r="K4310" s="5" t="str">
        <f t="shared" si="666"/>
        <v>ja</v>
      </c>
      <c r="L4310" s="5" t="s">
        <v>91</v>
      </c>
      <c r="M4310" s="6" t="s">
        <v>139</v>
      </c>
      <c r="N4310" s="5">
        <v>54</v>
      </c>
      <c r="O4310" s="2" t="s">
        <v>75</v>
      </c>
      <c r="P4310" s="127" t="s">
        <v>17107</v>
      </c>
      <c r="R4310" s="6" t="s">
        <v>77</v>
      </c>
      <c r="W4310" s="5"/>
      <c r="X4310" s="2">
        <v>456</v>
      </c>
      <c r="Y4310" s="2" t="s">
        <v>81</v>
      </c>
      <c r="Z4310" s="2" t="s">
        <v>82</v>
      </c>
      <c r="AA4310" s="2">
        <v>456</v>
      </c>
      <c r="AB4310" s="2" t="s">
        <v>81</v>
      </c>
      <c r="AC4310" s="2" t="s">
        <v>82</v>
      </c>
      <c r="AD4310" s="2">
        <v>456</v>
      </c>
      <c r="AE4310" s="2" t="s">
        <v>83</v>
      </c>
      <c r="AF4310" s="2" t="s">
        <v>82</v>
      </c>
      <c r="AJ4310" s="2">
        <v>456</v>
      </c>
      <c r="AK4310" s="2" t="s">
        <v>81</v>
      </c>
      <c r="AL4310" s="2" t="s">
        <v>82</v>
      </c>
      <c r="AM4310" s="2">
        <v>456</v>
      </c>
      <c r="AN4310" s="2" t="s">
        <v>81</v>
      </c>
      <c r="AO4310" s="2" t="s">
        <v>82</v>
      </c>
      <c r="AP4310" s="2">
        <v>456</v>
      </c>
      <c r="AQ4310" s="2" t="s">
        <v>83</v>
      </c>
      <c r="AR4310" s="2" t="s">
        <v>82</v>
      </c>
      <c r="AV4310" s="2">
        <v>480</v>
      </c>
      <c r="AW4310" s="2" t="s">
        <v>81</v>
      </c>
      <c r="AX4310" s="2" t="s">
        <v>84</v>
      </c>
      <c r="AY4310" s="2">
        <v>480</v>
      </c>
      <c r="AZ4310" s="2" t="s">
        <v>81</v>
      </c>
      <c r="BA4310" s="2" t="s">
        <v>84</v>
      </c>
      <c r="BB4310" s="2">
        <v>480</v>
      </c>
      <c r="BC4310" s="2" t="s">
        <v>83</v>
      </c>
      <c r="BD4310" s="2" t="s">
        <v>84</v>
      </c>
      <c r="BE4310" s="23" t="str">
        <f t="shared" si="667"/>
        <v>EMF nein</v>
      </c>
      <c r="BF4310" s="23" t="str">
        <f t="shared" si="674"/>
        <v/>
      </c>
      <c r="BG4310" s="23" t="str">
        <f t="shared" si="675"/>
        <v/>
      </c>
      <c r="BH4310" s="23">
        <f t="shared" si="668"/>
        <v>0</v>
      </c>
      <c r="BO4310" s="2" t="s">
        <v>17108</v>
      </c>
      <c r="BP4310" s="3">
        <v>1</v>
      </c>
      <c r="BQ4310" s="2" t="s">
        <v>17101</v>
      </c>
    </row>
    <row r="4311" spans="1:70" ht="16.149999999999999" customHeight="1" x14ac:dyDescent="0.25">
      <c r="A4311" s="1">
        <v>4312</v>
      </c>
      <c r="B4311" s="17" t="s">
        <v>135</v>
      </c>
      <c r="C4311" s="17" t="s">
        <v>212</v>
      </c>
      <c r="D4311" s="2" t="s">
        <v>71</v>
      </c>
      <c r="E4311" s="2" t="s">
        <v>17110</v>
      </c>
      <c r="F4311" s="67">
        <v>43781</v>
      </c>
      <c r="G4311" s="3">
        <f t="shared" si="671"/>
        <v>11</v>
      </c>
      <c r="H4311" s="3">
        <f t="shared" si="672"/>
        <v>2019</v>
      </c>
      <c r="I4311" s="92">
        <v>0.66666666666666696</v>
      </c>
      <c r="J4311" s="20">
        <f t="shared" si="673"/>
        <v>16</v>
      </c>
      <c r="K4311" s="5" t="str">
        <f t="shared" ref="K4311:K4374" si="676">IF(COUNTA(W4311:BN4311)=0,"nein","ja")</f>
        <v>ja</v>
      </c>
      <c r="L4311" s="5" t="s">
        <v>91</v>
      </c>
      <c r="M4311" s="6" t="s">
        <v>139</v>
      </c>
      <c r="N4311" s="5">
        <v>50</v>
      </c>
      <c r="O4311" s="5" t="s">
        <v>140</v>
      </c>
      <c r="P4311" s="127" t="s">
        <v>17111</v>
      </c>
      <c r="R4311" s="6" t="s">
        <v>77</v>
      </c>
      <c r="U4311" s="2" t="s">
        <v>139</v>
      </c>
      <c r="W4311" s="5"/>
      <c r="X4311" s="2">
        <v>500</v>
      </c>
      <c r="Y4311" s="2" t="s">
        <v>83</v>
      </c>
      <c r="Z4311" s="2" t="s">
        <v>82</v>
      </c>
      <c r="AA4311" s="2">
        <v>500</v>
      </c>
      <c r="AB4311" s="2" t="s">
        <v>81</v>
      </c>
      <c r="AC4311" s="2" t="s">
        <v>82</v>
      </c>
      <c r="AD4311" s="2">
        <v>500</v>
      </c>
      <c r="AE4311" s="2" t="s">
        <v>83</v>
      </c>
      <c r="AF4311" s="2" t="s">
        <v>82</v>
      </c>
      <c r="AJ4311" s="2">
        <v>500</v>
      </c>
      <c r="AK4311" s="2" t="s">
        <v>83</v>
      </c>
      <c r="AL4311" s="2" t="s">
        <v>82</v>
      </c>
      <c r="AM4311" s="2">
        <v>500</v>
      </c>
      <c r="AN4311" s="2" t="s">
        <v>81</v>
      </c>
      <c r="AO4311" s="2" t="s">
        <v>82</v>
      </c>
      <c r="AP4311" s="2">
        <v>500</v>
      </c>
      <c r="AQ4311" s="2" t="s">
        <v>83</v>
      </c>
      <c r="AR4311" s="2" t="s">
        <v>82</v>
      </c>
      <c r="AS4311" s="17">
        <v>500</v>
      </c>
      <c r="AT4311" s="17" t="s">
        <v>83</v>
      </c>
      <c r="AU4311" s="17" t="s">
        <v>82</v>
      </c>
      <c r="BE4311" s="23" t="str">
        <f t="shared" si="667"/>
        <v>EMF nein</v>
      </c>
      <c r="BF4311" s="23" t="str">
        <f t="shared" si="674"/>
        <v/>
      </c>
      <c r="BG4311" s="23" t="str">
        <f t="shared" si="675"/>
        <v/>
      </c>
      <c r="BH4311" s="23">
        <f t="shared" si="668"/>
        <v>0</v>
      </c>
      <c r="BO4311" s="2" t="s">
        <v>17112</v>
      </c>
      <c r="BP4311" s="3">
        <v>1</v>
      </c>
      <c r="BQ4311" s="2" t="s">
        <v>17106</v>
      </c>
    </row>
    <row r="4312" spans="1:70" ht="16.149999999999999" customHeight="1" x14ac:dyDescent="0.25">
      <c r="A4312" s="1">
        <v>4313</v>
      </c>
      <c r="B4312" s="17" t="s">
        <v>211</v>
      </c>
      <c r="C4312" s="17" t="s">
        <v>390</v>
      </c>
      <c r="D4312" s="2" t="s">
        <v>151</v>
      </c>
      <c r="E4312" s="2" t="s">
        <v>17114</v>
      </c>
      <c r="F4312" s="67">
        <v>43783</v>
      </c>
      <c r="G4312" s="3">
        <f t="shared" si="671"/>
        <v>11</v>
      </c>
      <c r="H4312" s="3">
        <f t="shared" si="672"/>
        <v>2019</v>
      </c>
      <c r="I4312" s="92">
        <v>0.70833333333333304</v>
      </c>
      <c r="J4312" s="20">
        <f t="shared" si="673"/>
        <v>17</v>
      </c>
      <c r="K4312" s="5" t="str">
        <f t="shared" si="676"/>
        <v>ja</v>
      </c>
      <c r="L4312" s="5" t="s">
        <v>91</v>
      </c>
      <c r="M4312" s="6" t="s">
        <v>74</v>
      </c>
      <c r="N4312" s="5">
        <v>56</v>
      </c>
      <c r="O4312" s="5" t="s">
        <v>5139</v>
      </c>
      <c r="P4312" s="127" t="s">
        <v>17115</v>
      </c>
      <c r="R4312" s="6" t="s">
        <v>77</v>
      </c>
      <c r="S4312" s="127"/>
      <c r="T4312" s="6" t="s">
        <v>109</v>
      </c>
      <c r="U4312" s="2" t="s">
        <v>115</v>
      </c>
      <c r="V4312" s="5" t="s">
        <v>80</v>
      </c>
      <c r="W4312" s="5"/>
      <c r="X4312" s="2">
        <v>152</v>
      </c>
      <c r="Y4312" s="2" t="s">
        <v>81</v>
      </c>
      <c r="Z4312" s="2" t="s">
        <v>84</v>
      </c>
      <c r="AA4312" s="2">
        <v>152</v>
      </c>
      <c r="AB4312" s="2" t="s">
        <v>94</v>
      </c>
      <c r="AC4312" s="2" t="s">
        <v>84</v>
      </c>
      <c r="AD4312" s="2">
        <v>152</v>
      </c>
      <c r="AE4312" s="2" t="s">
        <v>81</v>
      </c>
      <c r="AF4312" s="2" t="s">
        <v>84</v>
      </c>
      <c r="BE4312" s="23" t="str">
        <f t="shared" si="667"/>
        <v>EMF nein</v>
      </c>
      <c r="BF4312" s="23" t="str">
        <f t="shared" si="674"/>
        <v/>
      </c>
      <c r="BG4312" s="23" t="str">
        <f t="shared" si="675"/>
        <v/>
      </c>
      <c r="BH4312" s="23">
        <f t="shared" si="668"/>
        <v>0</v>
      </c>
      <c r="BO4312" s="2" t="s">
        <v>17116</v>
      </c>
      <c r="BP4312" s="3">
        <v>1</v>
      </c>
      <c r="BQ4312" s="2" t="s">
        <v>17109</v>
      </c>
    </row>
    <row r="4313" spans="1:70" ht="16.149999999999999" customHeight="1" x14ac:dyDescent="0.25">
      <c r="A4313" s="93">
        <v>4314</v>
      </c>
      <c r="B4313" s="17" t="s">
        <v>211</v>
      </c>
      <c r="C4313" s="17" t="s">
        <v>212</v>
      </c>
      <c r="D4313" s="2" t="s">
        <v>71</v>
      </c>
      <c r="E4313" s="2" t="s">
        <v>17118</v>
      </c>
      <c r="F4313" s="67">
        <v>43777</v>
      </c>
      <c r="G4313" s="3">
        <f t="shared" si="671"/>
        <v>11</v>
      </c>
      <c r="H4313" s="3">
        <f t="shared" si="672"/>
        <v>2019</v>
      </c>
      <c r="I4313" s="92">
        <v>0.75</v>
      </c>
      <c r="J4313" s="20">
        <f t="shared" si="673"/>
        <v>18</v>
      </c>
      <c r="K4313" s="5" t="str">
        <f t="shared" si="676"/>
        <v>ja</v>
      </c>
      <c r="L4313" s="5" t="s">
        <v>91</v>
      </c>
      <c r="M4313" s="6" t="s">
        <v>74</v>
      </c>
      <c r="N4313" s="5">
        <v>64</v>
      </c>
      <c r="O4313" s="5" t="s">
        <v>5139</v>
      </c>
      <c r="P4313" s="127" t="s">
        <v>17119</v>
      </c>
      <c r="R4313" s="6" t="s">
        <v>77</v>
      </c>
      <c r="S4313" s="127"/>
      <c r="U4313" s="2" t="s">
        <v>208</v>
      </c>
      <c r="V4313" s="2" t="s">
        <v>80</v>
      </c>
      <c r="W4313" s="5"/>
      <c r="X4313" s="2">
        <v>180</v>
      </c>
      <c r="Y4313" s="2" t="s">
        <v>81</v>
      </c>
      <c r="Z4313" s="2" t="s">
        <v>84</v>
      </c>
      <c r="AA4313" s="2">
        <v>180</v>
      </c>
      <c r="AB4313" s="2" t="s">
        <v>94</v>
      </c>
      <c r="AC4313" s="2" t="s">
        <v>84</v>
      </c>
      <c r="AD4313" s="2">
        <v>180</v>
      </c>
      <c r="AE4313" s="2" t="s">
        <v>83</v>
      </c>
      <c r="AF4313" s="2" t="s">
        <v>84</v>
      </c>
      <c r="BE4313" s="23" t="str">
        <f t="shared" si="667"/>
        <v>EMF nein</v>
      </c>
      <c r="BF4313" s="23" t="str">
        <f t="shared" si="674"/>
        <v/>
      </c>
      <c r="BG4313" s="23" t="str">
        <f t="shared" si="675"/>
        <v/>
      </c>
      <c r="BH4313" s="23">
        <f t="shared" si="668"/>
        <v>0</v>
      </c>
      <c r="BO4313" s="2" t="s">
        <v>17120</v>
      </c>
      <c r="BP4313" s="3">
        <v>1</v>
      </c>
      <c r="BQ4313" s="2" t="s">
        <v>17113</v>
      </c>
    </row>
    <row r="4314" spans="1:70" ht="16.149999999999999" customHeight="1" x14ac:dyDescent="0.25">
      <c r="A4314" s="1">
        <v>4315</v>
      </c>
      <c r="B4314" s="17" t="s">
        <v>211</v>
      </c>
      <c r="C4314" s="17" t="s">
        <v>5230</v>
      </c>
      <c r="D4314" s="2" t="s">
        <v>71</v>
      </c>
      <c r="E4314" s="2" t="s">
        <v>17122</v>
      </c>
      <c r="F4314" s="67">
        <v>43784</v>
      </c>
      <c r="G4314" s="3">
        <f t="shared" si="671"/>
        <v>11</v>
      </c>
      <c r="H4314" s="3">
        <f t="shared" si="672"/>
        <v>2019</v>
      </c>
      <c r="I4314" s="92">
        <v>0.79166666666666696</v>
      </c>
      <c r="J4314" s="20">
        <f t="shared" si="673"/>
        <v>19</v>
      </c>
      <c r="K4314" s="5" t="str">
        <f t="shared" si="676"/>
        <v>ja</v>
      </c>
      <c r="L4314" s="5" t="s">
        <v>73</v>
      </c>
      <c r="M4314" s="6" t="s">
        <v>74</v>
      </c>
      <c r="N4314" s="5">
        <v>60</v>
      </c>
      <c r="O4314" s="5" t="s">
        <v>11364</v>
      </c>
      <c r="P4314" s="127" t="s">
        <v>17123</v>
      </c>
      <c r="R4314" s="6" t="s">
        <v>77</v>
      </c>
      <c r="S4314" s="127"/>
      <c r="T4314" s="6" t="s">
        <v>80</v>
      </c>
      <c r="W4314" s="5"/>
      <c r="AA4314" s="2">
        <v>63</v>
      </c>
      <c r="AB4314" s="2" t="s">
        <v>81</v>
      </c>
      <c r="AC4314" s="2" t="s">
        <v>161</v>
      </c>
      <c r="BE4314" s="23" t="str">
        <f t="shared" si="667"/>
        <v>EMF nein</v>
      </c>
      <c r="BF4314" s="23" t="str">
        <f t="shared" si="674"/>
        <v/>
      </c>
      <c r="BG4314" s="23" t="str">
        <f t="shared" si="675"/>
        <v/>
      </c>
      <c r="BH4314" s="23">
        <f t="shared" si="668"/>
        <v>0</v>
      </c>
      <c r="BO4314" s="2" t="s">
        <v>17124</v>
      </c>
      <c r="BP4314" s="3">
        <v>1</v>
      </c>
      <c r="BQ4314" s="2" t="s">
        <v>17117</v>
      </c>
    </row>
    <row r="4315" spans="1:70" ht="16.149999999999999" customHeight="1" x14ac:dyDescent="0.25">
      <c r="A4315" s="93">
        <v>4316</v>
      </c>
      <c r="B4315" s="17" t="s">
        <v>87</v>
      </c>
      <c r="C4315" s="17" t="s">
        <v>289</v>
      </c>
      <c r="D4315" s="2" t="s">
        <v>290</v>
      </c>
      <c r="E4315" s="2" t="s">
        <v>17126</v>
      </c>
      <c r="F4315" s="67">
        <v>43783</v>
      </c>
      <c r="G4315" s="3">
        <f t="shared" si="671"/>
        <v>11</v>
      </c>
      <c r="H4315" s="3">
        <f t="shared" si="672"/>
        <v>2019</v>
      </c>
      <c r="I4315" s="92">
        <v>0.83333333333333304</v>
      </c>
      <c r="J4315" s="20">
        <f t="shared" si="673"/>
        <v>20</v>
      </c>
      <c r="K4315" s="5" t="str">
        <f t="shared" si="676"/>
        <v>ja</v>
      </c>
      <c r="L4315" s="5" t="s">
        <v>91</v>
      </c>
      <c r="M4315" s="6" t="s">
        <v>115</v>
      </c>
      <c r="N4315" s="5">
        <v>85</v>
      </c>
      <c r="O4315" s="5" t="s">
        <v>5139</v>
      </c>
      <c r="P4315" s="127" t="s">
        <v>17127</v>
      </c>
      <c r="R4315" s="6" t="s">
        <v>77</v>
      </c>
      <c r="S4315" s="127"/>
      <c r="W4315" s="5"/>
      <c r="AA4315" s="2">
        <v>30</v>
      </c>
      <c r="AB4315" s="2" t="s">
        <v>81</v>
      </c>
      <c r="AC4315" s="2" t="s">
        <v>161</v>
      </c>
      <c r="AD4315" s="2">
        <v>30</v>
      </c>
      <c r="AE4315" s="2" t="s">
        <v>94</v>
      </c>
      <c r="AF4315" s="2" t="s">
        <v>161</v>
      </c>
      <c r="AJ4315" s="2">
        <v>60</v>
      </c>
      <c r="AK4315" s="2" t="s">
        <v>81</v>
      </c>
      <c r="AL4315" s="2" t="s">
        <v>84</v>
      </c>
      <c r="AM4315" s="2">
        <v>60</v>
      </c>
      <c r="AN4315" s="2" t="s">
        <v>81</v>
      </c>
      <c r="AO4315" s="2" t="s">
        <v>84</v>
      </c>
      <c r="AP4315" s="2">
        <v>60</v>
      </c>
      <c r="AQ4315" s="2" t="s">
        <v>81</v>
      </c>
      <c r="AR4315" s="2" t="s">
        <v>84</v>
      </c>
      <c r="BE4315" s="23" t="str">
        <f t="shared" si="667"/>
        <v>EMF nein</v>
      </c>
      <c r="BF4315" s="23" t="str">
        <f t="shared" si="674"/>
        <v/>
      </c>
      <c r="BG4315" s="23" t="str">
        <f t="shared" si="675"/>
        <v/>
      </c>
      <c r="BH4315" s="23">
        <f t="shared" si="668"/>
        <v>0</v>
      </c>
      <c r="BO4315" s="2" t="s">
        <v>17128</v>
      </c>
      <c r="BP4315" s="3">
        <v>1</v>
      </c>
      <c r="BR4315" s="2" t="s">
        <v>17121</v>
      </c>
    </row>
    <row r="4316" spans="1:70" ht="16.149999999999999" customHeight="1" x14ac:dyDescent="0.25">
      <c r="A4316" s="93">
        <v>4317</v>
      </c>
      <c r="B4316" s="17" t="s">
        <v>87</v>
      </c>
      <c r="C4316" s="17" t="s">
        <v>17130</v>
      </c>
      <c r="D4316" s="2" t="s">
        <v>124</v>
      </c>
      <c r="E4316" s="2" t="s">
        <v>17131</v>
      </c>
      <c r="F4316" s="67">
        <v>43786</v>
      </c>
      <c r="G4316" s="3">
        <f t="shared" si="671"/>
        <v>11</v>
      </c>
      <c r="H4316" s="3">
        <f t="shared" si="672"/>
        <v>2019</v>
      </c>
      <c r="I4316" s="92">
        <v>0.875</v>
      </c>
      <c r="J4316" s="20">
        <f t="shared" si="673"/>
        <v>21</v>
      </c>
      <c r="K4316" s="5" t="str">
        <f t="shared" si="676"/>
        <v>ja</v>
      </c>
      <c r="L4316" s="5" t="s">
        <v>91</v>
      </c>
      <c r="M4316" s="6" t="s">
        <v>74</v>
      </c>
      <c r="N4316" s="5">
        <v>85</v>
      </c>
      <c r="O4316" s="5" t="s">
        <v>126</v>
      </c>
      <c r="P4316" s="127" t="s">
        <v>17132</v>
      </c>
      <c r="Q4316" s="6" t="s">
        <v>17133</v>
      </c>
      <c r="R4316" s="6" t="s">
        <v>77</v>
      </c>
      <c r="S4316" s="127"/>
      <c r="T4316" s="6" t="s">
        <v>80</v>
      </c>
      <c r="U4316" s="2" t="s">
        <v>139</v>
      </c>
      <c r="V4316" s="2" t="s">
        <v>202</v>
      </c>
      <c r="W4316" s="5"/>
      <c r="X4316" s="2">
        <v>455</v>
      </c>
      <c r="Y4316" s="2" t="s">
        <v>81</v>
      </c>
      <c r="Z4316" s="2" t="s">
        <v>82</v>
      </c>
      <c r="AD4316" s="2">
        <v>455</v>
      </c>
      <c r="AE4316" s="2" t="s">
        <v>81</v>
      </c>
      <c r="AF4316" s="2" t="s">
        <v>82</v>
      </c>
      <c r="AJ4316" s="2">
        <v>455</v>
      </c>
      <c r="AK4316" s="2" t="s">
        <v>81</v>
      </c>
      <c r="AL4316" s="2" t="s">
        <v>82</v>
      </c>
      <c r="AP4316" s="2">
        <v>455</v>
      </c>
      <c r="AQ4316" s="2" t="s">
        <v>83</v>
      </c>
      <c r="AR4316" s="2" t="s">
        <v>81</v>
      </c>
      <c r="BB4316" s="2">
        <v>455</v>
      </c>
      <c r="BC4316" s="2" t="s">
        <v>83</v>
      </c>
      <c r="BD4316" s="2" t="s">
        <v>81</v>
      </c>
      <c r="BE4316" s="23" t="str">
        <f t="shared" ref="BE4316:BE4379" si="677">IF(COUNTA(BI4316,BK4316,BM4316) &gt; 0,"EMF ja","EMF nein")</f>
        <v>EMF nein</v>
      </c>
      <c r="BF4316" s="23" t="str">
        <f t="shared" si="674"/>
        <v/>
      </c>
      <c r="BG4316" s="23" t="str">
        <f t="shared" si="675"/>
        <v/>
      </c>
      <c r="BH4316" s="23">
        <f t="shared" ref="BH4316:BH4379" si="678">COUNTA(BI4316,BK4316,BM4316)</f>
        <v>0</v>
      </c>
      <c r="BO4316" s="2" t="s">
        <v>17134</v>
      </c>
      <c r="BP4316" s="3">
        <v>1</v>
      </c>
      <c r="BR4316" s="2" t="s">
        <v>17125</v>
      </c>
    </row>
    <row r="4317" spans="1:70" ht="16.149999999999999" customHeight="1" x14ac:dyDescent="0.25">
      <c r="A4317" s="1">
        <v>4318</v>
      </c>
      <c r="B4317" s="17" t="s">
        <v>211</v>
      </c>
      <c r="C4317" s="17" t="s">
        <v>14998</v>
      </c>
      <c r="D4317" s="2" t="s">
        <v>124</v>
      </c>
      <c r="E4317" s="2" t="s">
        <v>17136</v>
      </c>
      <c r="F4317" s="67">
        <v>43784</v>
      </c>
      <c r="G4317" s="3">
        <f t="shared" si="671"/>
        <v>11</v>
      </c>
      <c r="H4317" s="3">
        <f t="shared" si="672"/>
        <v>2019</v>
      </c>
      <c r="I4317" s="92">
        <v>0.91666666666666696</v>
      </c>
      <c r="J4317" s="20">
        <f t="shared" si="673"/>
        <v>22</v>
      </c>
      <c r="K4317" s="5" t="str">
        <f t="shared" si="676"/>
        <v>ja</v>
      </c>
      <c r="L4317" s="5" t="s">
        <v>91</v>
      </c>
      <c r="M4317" s="6" t="s">
        <v>2721</v>
      </c>
      <c r="N4317" s="5">
        <v>57</v>
      </c>
      <c r="O4317" s="5" t="s">
        <v>5139</v>
      </c>
      <c r="P4317" s="127" t="s">
        <v>17137</v>
      </c>
      <c r="R4317" s="6" t="s">
        <v>77</v>
      </c>
      <c r="S4317" s="127"/>
      <c r="T4317" s="6" t="s">
        <v>202</v>
      </c>
      <c r="W4317" s="5"/>
      <c r="X4317" s="2">
        <v>162</v>
      </c>
      <c r="Y4317" s="2" t="s">
        <v>81</v>
      </c>
      <c r="Z4317" s="2" t="s">
        <v>84</v>
      </c>
      <c r="AA4317" s="2">
        <v>162</v>
      </c>
      <c r="AB4317" s="2" t="s">
        <v>81</v>
      </c>
      <c r="AC4317" s="2" t="s">
        <v>84</v>
      </c>
      <c r="AD4317" s="2">
        <v>162</v>
      </c>
      <c r="AE4317" s="2" t="s">
        <v>83</v>
      </c>
      <c r="AF4317" s="2" t="s">
        <v>84</v>
      </c>
      <c r="AJ4317" s="2">
        <v>162</v>
      </c>
      <c r="AK4317" s="2" t="s">
        <v>81</v>
      </c>
      <c r="AL4317" s="2" t="s">
        <v>84</v>
      </c>
      <c r="AM4317" s="2">
        <v>162</v>
      </c>
      <c r="AN4317" s="2" t="s">
        <v>81</v>
      </c>
      <c r="AO4317" s="2" t="s">
        <v>84</v>
      </c>
      <c r="AP4317" s="2">
        <v>162</v>
      </c>
      <c r="AQ4317" s="2" t="s">
        <v>83</v>
      </c>
      <c r="AR4317" s="2" t="s">
        <v>84</v>
      </c>
      <c r="BE4317" s="23" t="str">
        <f t="shared" si="677"/>
        <v>EMF nein</v>
      </c>
      <c r="BF4317" s="23" t="str">
        <f t="shared" si="674"/>
        <v/>
      </c>
      <c r="BG4317" s="23" t="str">
        <f t="shared" si="675"/>
        <v/>
      </c>
      <c r="BH4317" s="23">
        <f t="shared" si="678"/>
        <v>0</v>
      </c>
      <c r="BO4317" s="2" t="s">
        <v>17138</v>
      </c>
      <c r="BP4317" s="3">
        <v>1</v>
      </c>
      <c r="BR4317" s="2" t="s">
        <v>17129</v>
      </c>
    </row>
    <row r="4318" spans="1:70" ht="16.149999999999999" customHeight="1" x14ac:dyDescent="0.25">
      <c r="A4318" s="1">
        <v>4319</v>
      </c>
      <c r="B4318" s="17" t="s">
        <v>211</v>
      </c>
      <c r="C4318" s="17" t="s">
        <v>2903</v>
      </c>
      <c r="D4318" s="2" t="s">
        <v>17140</v>
      </c>
      <c r="E4318" s="2" t="s">
        <v>11585</v>
      </c>
      <c r="F4318" s="67">
        <v>43784</v>
      </c>
      <c r="G4318" s="3">
        <f t="shared" si="671"/>
        <v>11</v>
      </c>
      <c r="H4318" s="3">
        <f t="shared" si="672"/>
        <v>2019</v>
      </c>
      <c r="I4318" s="92">
        <v>0.95833333333333304</v>
      </c>
      <c r="J4318" s="20">
        <f t="shared" si="673"/>
        <v>23</v>
      </c>
      <c r="K4318" s="5" t="str">
        <f t="shared" si="676"/>
        <v>ja</v>
      </c>
      <c r="L4318" s="5" t="s">
        <v>91</v>
      </c>
      <c r="M4318" s="6" t="s">
        <v>100</v>
      </c>
      <c r="N4318" s="5">
        <v>20</v>
      </c>
      <c r="O4318" s="5" t="s">
        <v>5139</v>
      </c>
      <c r="P4318" s="127" t="s">
        <v>17141</v>
      </c>
      <c r="R4318" s="6" t="s">
        <v>77</v>
      </c>
      <c r="S4318" s="127"/>
      <c r="T4318" s="6" t="s">
        <v>202</v>
      </c>
      <c r="W4318" s="5"/>
      <c r="BE4318" s="23" t="str">
        <f t="shared" si="677"/>
        <v>EMF ja</v>
      </c>
      <c r="BF4318" s="23">
        <f t="shared" si="674"/>
        <v>280</v>
      </c>
      <c r="BG4318" s="23" t="str">
        <f t="shared" si="675"/>
        <v>100-499m</v>
      </c>
      <c r="BH4318" s="23">
        <f t="shared" si="678"/>
        <v>1</v>
      </c>
      <c r="BI4318" s="2" t="s">
        <v>162</v>
      </c>
      <c r="BJ4318" s="2">
        <v>280</v>
      </c>
      <c r="BO4318" s="2" t="s">
        <v>17142</v>
      </c>
      <c r="BP4318" s="3">
        <v>1</v>
      </c>
      <c r="BQ4318" s="2" t="s">
        <v>17135</v>
      </c>
    </row>
    <row r="4319" spans="1:70" ht="16.149999999999999" customHeight="1" x14ac:dyDescent="0.25">
      <c r="A4319" s="1">
        <v>4320</v>
      </c>
      <c r="B4319" s="17" t="s">
        <v>211</v>
      </c>
      <c r="C4319" s="17" t="s">
        <v>17144</v>
      </c>
      <c r="D4319" s="2" t="s">
        <v>89</v>
      </c>
      <c r="E4319" s="2" t="s">
        <v>17145</v>
      </c>
      <c r="F4319" s="67">
        <v>43783</v>
      </c>
      <c r="G4319" s="3">
        <f t="shared" si="671"/>
        <v>11</v>
      </c>
      <c r="H4319" s="3">
        <f t="shared" si="672"/>
        <v>2019</v>
      </c>
      <c r="I4319" s="92">
        <v>1</v>
      </c>
      <c r="J4319" s="20">
        <f t="shared" si="673"/>
        <v>0</v>
      </c>
      <c r="K4319" s="5" t="str">
        <f t="shared" si="676"/>
        <v>ja</v>
      </c>
      <c r="L4319" s="5" t="s">
        <v>91</v>
      </c>
      <c r="M4319" s="6" t="s">
        <v>74</v>
      </c>
      <c r="N4319" s="5">
        <v>20</v>
      </c>
      <c r="O4319" s="5" t="s">
        <v>126</v>
      </c>
      <c r="P4319" s="127" t="s">
        <v>17146</v>
      </c>
      <c r="R4319" s="6" t="s">
        <v>77</v>
      </c>
      <c r="S4319" s="127"/>
      <c r="U4319" s="2" t="s">
        <v>100</v>
      </c>
      <c r="V4319" s="2" t="s">
        <v>80</v>
      </c>
      <c r="W4319" s="5"/>
      <c r="X4319" s="2">
        <v>483</v>
      </c>
      <c r="Y4319" s="2" t="s">
        <v>81</v>
      </c>
      <c r="Z4319" s="2" t="s">
        <v>84</v>
      </c>
      <c r="AA4319" s="2">
        <v>483</v>
      </c>
      <c r="AB4319" s="2" t="s">
        <v>81</v>
      </c>
      <c r="AC4319" s="2" t="s">
        <v>84</v>
      </c>
      <c r="AD4319" s="2">
        <v>483</v>
      </c>
      <c r="AE4319" s="2" t="s">
        <v>81</v>
      </c>
      <c r="AF4319" s="2" t="s">
        <v>84</v>
      </c>
      <c r="AJ4319" s="2">
        <v>786</v>
      </c>
      <c r="AK4319" s="2" t="s">
        <v>83</v>
      </c>
      <c r="AL4319" s="2" t="s">
        <v>84</v>
      </c>
      <c r="AM4319" s="2">
        <v>786</v>
      </c>
      <c r="AN4319" s="2" t="s">
        <v>81</v>
      </c>
      <c r="AO4319" s="2" t="s">
        <v>84</v>
      </c>
      <c r="AP4319" s="2">
        <v>786</v>
      </c>
      <c r="AQ4319" s="2" t="s">
        <v>83</v>
      </c>
      <c r="AR4319" s="2" t="s">
        <v>84</v>
      </c>
      <c r="BE4319" s="23" t="str">
        <f t="shared" si="677"/>
        <v>EMF ja</v>
      </c>
      <c r="BF4319" s="23">
        <f t="shared" si="674"/>
        <v>2860</v>
      </c>
      <c r="BG4319" s="23" t="str">
        <f t="shared" si="675"/>
        <v>500+m</v>
      </c>
      <c r="BH4319" s="23">
        <f t="shared" si="678"/>
        <v>1</v>
      </c>
      <c r="BI4319" s="2" t="s">
        <v>162</v>
      </c>
      <c r="BJ4319" s="2">
        <v>2860</v>
      </c>
      <c r="BO4319" s="2" t="s">
        <v>17147</v>
      </c>
      <c r="BP4319" s="3">
        <v>1</v>
      </c>
      <c r="BQ4319" s="2" t="s">
        <v>17139</v>
      </c>
    </row>
    <row r="4320" spans="1:70" ht="16.149999999999999" customHeight="1" x14ac:dyDescent="0.25">
      <c r="A4320" s="93">
        <v>4321</v>
      </c>
      <c r="B4320" s="2" t="s">
        <v>69</v>
      </c>
      <c r="C4320" s="17" t="s">
        <v>17149</v>
      </c>
      <c r="D4320" s="2" t="s">
        <v>158</v>
      </c>
      <c r="E4320" s="2" t="s">
        <v>17150</v>
      </c>
      <c r="F4320" s="67">
        <v>43785</v>
      </c>
      <c r="G4320" s="3">
        <f t="shared" si="671"/>
        <v>11</v>
      </c>
      <c r="H4320" s="3">
        <f t="shared" si="672"/>
        <v>2019</v>
      </c>
      <c r="I4320" s="92">
        <v>1.0416666666666701</v>
      </c>
      <c r="J4320" s="20">
        <f t="shared" si="673"/>
        <v>1</v>
      </c>
      <c r="K4320" s="5" t="str">
        <f t="shared" si="676"/>
        <v>ja</v>
      </c>
      <c r="L4320" s="5" t="s">
        <v>91</v>
      </c>
      <c r="M4320" s="6" t="s">
        <v>74</v>
      </c>
      <c r="O4320" s="5" t="s">
        <v>75</v>
      </c>
      <c r="P4320" s="6" t="s">
        <v>17151</v>
      </c>
      <c r="R4320" s="6" t="s">
        <v>77</v>
      </c>
      <c r="S4320" s="127"/>
      <c r="T4320" s="6" t="s">
        <v>202</v>
      </c>
      <c r="W4320" s="5"/>
      <c r="X4320" s="2">
        <v>1500</v>
      </c>
      <c r="Y4320" s="2" t="s">
        <v>83</v>
      </c>
      <c r="Z4320" s="2" t="s">
        <v>84</v>
      </c>
      <c r="AA4320" s="2">
        <v>1500</v>
      </c>
      <c r="AB4320" s="2" t="s">
        <v>81</v>
      </c>
      <c r="AC4320" s="2" t="s">
        <v>84</v>
      </c>
      <c r="AD4320" s="2">
        <v>1500</v>
      </c>
      <c r="AE4320" s="2" t="s">
        <v>83</v>
      </c>
      <c r="AF4320" s="2" t="s">
        <v>84</v>
      </c>
      <c r="AG4320" s="2">
        <v>1500</v>
      </c>
      <c r="AH4320" s="2" t="s">
        <v>83</v>
      </c>
      <c r="AI4320" s="2" t="s">
        <v>84</v>
      </c>
      <c r="AJ4320" s="2">
        <v>1500</v>
      </c>
      <c r="AK4320" s="2" t="s">
        <v>83</v>
      </c>
      <c r="AL4320" s="2" t="s">
        <v>84</v>
      </c>
      <c r="AM4320" s="2">
        <v>1500</v>
      </c>
      <c r="AN4320" s="2" t="s">
        <v>81</v>
      </c>
      <c r="AO4320" s="2" t="s">
        <v>84</v>
      </c>
      <c r="AP4320" s="2">
        <v>1500</v>
      </c>
      <c r="AQ4320" s="2" t="s">
        <v>83</v>
      </c>
      <c r="AR4320" s="2" t="s">
        <v>84</v>
      </c>
      <c r="AS4320" s="17">
        <v>1500</v>
      </c>
      <c r="AT4320" s="17" t="s">
        <v>83</v>
      </c>
      <c r="AU4320" s="17" t="s">
        <v>84</v>
      </c>
      <c r="AV4320" s="17">
        <v>1500</v>
      </c>
      <c r="AW4320" s="17" t="s">
        <v>83</v>
      </c>
      <c r="AX4320" s="17" t="s">
        <v>84</v>
      </c>
      <c r="AY4320" s="17">
        <v>1500</v>
      </c>
      <c r="AZ4320" s="17" t="s">
        <v>81</v>
      </c>
      <c r="BA4320" s="17" t="s">
        <v>84</v>
      </c>
      <c r="BB4320" s="17">
        <v>1500</v>
      </c>
      <c r="BC4320" s="17" t="s">
        <v>83</v>
      </c>
      <c r="BD4320" s="17" t="s">
        <v>84</v>
      </c>
      <c r="BE4320" s="23" t="str">
        <f t="shared" si="677"/>
        <v>EMF nein</v>
      </c>
      <c r="BF4320" s="23" t="str">
        <f t="shared" si="674"/>
        <v/>
      </c>
      <c r="BG4320" s="23" t="str">
        <f t="shared" si="675"/>
        <v/>
      </c>
      <c r="BH4320" s="23">
        <f t="shared" si="678"/>
        <v>0</v>
      </c>
      <c r="BO4320" s="2" t="s">
        <v>17152</v>
      </c>
      <c r="BP4320" s="3">
        <v>1</v>
      </c>
      <c r="BQ4320" s="2" t="s">
        <v>17143</v>
      </c>
    </row>
    <row r="4321" spans="1:70" ht="16.149999999999999" customHeight="1" x14ac:dyDescent="0.25">
      <c r="A4321" s="93">
        <v>4322</v>
      </c>
      <c r="B4321" s="2" t="s">
        <v>69</v>
      </c>
      <c r="C4321" s="17" t="s">
        <v>119</v>
      </c>
      <c r="D4321" s="2" t="s">
        <v>89</v>
      </c>
      <c r="E4321" s="2" t="s">
        <v>13108</v>
      </c>
      <c r="F4321" s="67">
        <v>43784</v>
      </c>
      <c r="G4321" s="3">
        <f t="shared" si="671"/>
        <v>11</v>
      </c>
      <c r="H4321" s="3">
        <f t="shared" si="672"/>
        <v>2019</v>
      </c>
      <c r="I4321" s="92">
        <v>0.6875</v>
      </c>
      <c r="J4321" s="20">
        <f t="shared" si="673"/>
        <v>16</v>
      </c>
      <c r="K4321" s="5" t="str">
        <f t="shared" si="676"/>
        <v>ja</v>
      </c>
      <c r="L4321" s="5" t="s">
        <v>73</v>
      </c>
      <c r="M4321" s="6" t="s">
        <v>74</v>
      </c>
      <c r="N4321" s="5">
        <v>78</v>
      </c>
      <c r="O4321" s="5" t="s">
        <v>5139</v>
      </c>
      <c r="P4321" s="6" t="s">
        <v>17154</v>
      </c>
      <c r="R4321" s="6" t="s">
        <v>77</v>
      </c>
      <c r="S4321" s="127"/>
      <c r="U4321" s="2" t="s">
        <v>74</v>
      </c>
      <c r="W4321" s="5"/>
      <c r="X4321" s="2">
        <v>75</v>
      </c>
      <c r="Y4321" s="2" t="s">
        <v>83</v>
      </c>
      <c r="Z4321" s="2" t="s">
        <v>168</v>
      </c>
      <c r="AA4321" s="2">
        <v>75</v>
      </c>
      <c r="AB4321" s="2" t="s">
        <v>94</v>
      </c>
      <c r="AC4321" s="2" t="s">
        <v>168</v>
      </c>
      <c r="AD4321" s="2">
        <v>75</v>
      </c>
      <c r="AE4321" s="2" t="s">
        <v>81</v>
      </c>
      <c r="AF4321" s="2" t="s">
        <v>168</v>
      </c>
      <c r="AG4321" s="2" t="s">
        <v>109</v>
      </c>
      <c r="AH4321" s="2" t="s">
        <v>109</v>
      </c>
      <c r="AI4321" s="2" t="s">
        <v>109</v>
      </c>
      <c r="AJ4321" s="2">
        <v>109</v>
      </c>
      <c r="AK4321" s="2" t="s">
        <v>81</v>
      </c>
      <c r="AL4321" s="2" t="s">
        <v>84</v>
      </c>
      <c r="AP4321" s="2">
        <v>109</v>
      </c>
      <c r="AQ4321" s="2" t="s">
        <v>81</v>
      </c>
      <c r="AR4321" s="2" t="s">
        <v>84</v>
      </c>
      <c r="AS4321" s="17"/>
      <c r="AT4321" s="17"/>
      <c r="AU4321" s="17"/>
      <c r="AV4321" s="17"/>
      <c r="AW4321" s="17"/>
      <c r="AX4321" s="17"/>
      <c r="AY4321" s="17"/>
      <c r="AZ4321" s="17"/>
      <c r="BA4321" s="17"/>
      <c r="BB4321" s="17"/>
      <c r="BC4321" s="17"/>
      <c r="BD4321" s="17"/>
      <c r="BE4321" s="23" t="str">
        <f t="shared" si="677"/>
        <v>EMF ja</v>
      </c>
      <c r="BF4321" s="23">
        <f t="shared" si="674"/>
        <v>4600</v>
      </c>
      <c r="BG4321" s="23" t="str">
        <f t="shared" si="675"/>
        <v>500+m</v>
      </c>
      <c r="BH4321" s="23">
        <f t="shared" si="678"/>
        <v>2</v>
      </c>
      <c r="BI4321" s="2" t="s">
        <v>162</v>
      </c>
      <c r="BJ4321" s="2">
        <v>4600</v>
      </c>
      <c r="BK4321" s="2" t="s">
        <v>162</v>
      </c>
      <c r="BL4321" s="2">
        <v>4750</v>
      </c>
      <c r="BO4321" s="2" t="s">
        <v>17155</v>
      </c>
      <c r="BP4321" s="3">
        <v>1</v>
      </c>
      <c r="BQ4321" s="2" t="s">
        <v>17148</v>
      </c>
    </row>
    <row r="4322" spans="1:70" ht="16.149999999999999" customHeight="1" x14ac:dyDescent="0.25">
      <c r="A4322" s="93">
        <v>4323</v>
      </c>
      <c r="B4322" s="17" t="s">
        <v>211</v>
      </c>
      <c r="C4322" s="65" t="s">
        <v>17157</v>
      </c>
      <c r="D4322" s="2" t="s">
        <v>371</v>
      </c>
      <c r="E4322" s="2" t="s">
        <v>17158</v>
      </c>
      <c r="F4322" s="67">
        <v>43780</v>
      </c>
      <c r="G4322" s="3">
        <f t="shared" si="671"/>
        <v>11</v>
      </c>
      <c r="H4322" s="3">
        <f t="shared" si="672"/>
        <v>2019</v>
      </c>
      <c r="I4322" s="92">
        <v>0.72916666666666696</v>
      </c>
      <c r="J4322" s="20">
        <f t="shared" si="673"/>
        <v>17</v>
      </c>
      <c r="K4322" s="5" t="str">
        <f t="shared" si="676"/>
        <v>ja</v>
      </c>
      <c r="L4322" s="5" t="s">
        <v>91</v>
      </c>
      <c r="M4322" s="6" t="s">
        <v>115</v>
      </c>
      <c r="N4322" s="5">
        <v>69</v>
      </c>
      <c r="O4322" s="5" t="s">
        <v>5139</v>
      </c>
      <c r="P4322" s="6" t="s">
        <v>17159</v>
      </c>
      <c r="R4322" s="6" t="s">
        <v>77</v>
      </c>
      <c r="S4322" s="127"/>
      <c r="T4322" s="6" t="s">
        <v>80</v>
      </c>
      <c r="W4322" s="5"/>
      <c r="X4322" s="2">
        <v>789</v>
      </c>
      <c r="Y4322" s="2" t="s">
        <v>83</v>
      </c>
      <c r="Z4322" s="2" t="s">
        <v>168</v>
      </c>
      <c r="AD4322" s="2">
        <v>789</v>
      </c>
      <c r="AE4322" s="2" t="s">
        <v>83</v>
      </c>
      <c r="AF4322" s="2" t="s">
        <v>168</v>
      </c>
      <c r="AS4322" s="17"/>
      <c r="AT4322" s="17"/>
      <c r="AU4322" s="17"/>
      <c r="AV4322" s="17"/>
      <c r="AW4322" s="17"/>
      <c r="AX4322" s="17"/>
      <c r="AY4322" s="17"/>
      <c r="AZ4322" s="17"/>
      <c r="BA4322" s="17"/>
      <c r="BB4322" s="17"/>
      <c r="BC4322" s="17"/>
      <c r="BD4322" s="17"/>
      <c r="BE4322" s="23" t="str">
        <f t="shared" si="677"/>
        <v>EMF nein</v>
      </c>
      <c r="BF4322" s="23" t="str">
        <f t="shared" si="674"/>
        <v/>
      </c>
      <c r="BG4322" s="23" t="str">
        <f t="shared" si="675"/>
        <v/>
      </c>
      <c r="BH4322" s="23">
        <f t="shared" si="678"/>
        <v>0</v>
      </c>
      <c r="BO4322" s="2" t="s">
        <v>17160</v>
      </c>
      <c r="BP4322" s="3">
        <v>1</v>
      </c>
      <c r="BQ4322" s="2" t="s">
        <v>17153</v>
      </c>
    </row>
    <row r="4323" spans="1:70" ht="16.149999999999999" customHeight="1" x14ac:dyDescent="0.25">
      <c r="A4323" s="93">
        <v>4324</v>
      </c>
      <c r="B4323" s="17" t="s">
        <v>211</v>
      </c>
      <c r="C4323" s="124" t="s">
        <v>17162</v>
      </c>
      <c r="D4323" s="2" t="s">
        <v>124</v>
      </c>
      <c r="E4323" s="2" t="s">
        <v>17163</v>
      </c>
      <c r="F4323" s="67">
        <v>42321</v>
      </c>
      <c r="G4323" s="3">
        <f t="shared" si="671"/>
        <v>11</v>
      </c>
      <c r="H4323" s="3">
        <f t="shared" si="672"/>
        <v>2015</v>
      </c>
      <c r="I4323" s="92">
        <v>0.4375</v>
      </c>
      <c r="J4323" s="20">
        <f t="shared" si="673"/>
        <v>10</v>
      </c>
      <c r="K4323" s="5" t="str">
        <f t="shared" si="676"/>
        <v>ja</v>
      </c>
      <c r="L4323" s="5" t="s">
        <v>91</v>
      </c>
      <c r="M4323" s="6" t="s">
        <v>100</v>
      </c>
      <c r="N4323" s="5">
        <v>53</v>
      </c>
      <c r="O4323" s="5" t="s">
        <v>140</v>
      </c>
      <c r="P4323" s="6" t="s">
        <v>1027</v>
      </c>
      <c r="R4323" s="6" t="s">
        <v>77</v>
      </c>
      <c r="S4323" s="127"/>
      <c r="T4323" s="6" t="s">
        <v>202</v>
      </c>
      <c r="W4323" s="5"/>
      <c r="X4323" s="2">
        <v>1000</v>
      </c>
      <c r="Y4323" s="2" t="s">
        <v>83</v>
      </c>
      <c r="Z4323" s="2" t="s">
        <v>168</v>
      </c>
      <c r="AA4323" s="2">
        <v>1000</v>
      </c>
      <c r="AB4323" s="2" t="s">
        <v>81</v>
      </c>
      <c r="AC4323" s="2" t="s">
        <v>168</v>
      </c>
      <c r="AD4323" s="2">
        <v>1000</v>
      </c>
      <c r="AE4323" s="2" t="s">
        <v>83</v>
      </c>
      <c r="AF4323" s="2" t="s">
        <v>168</v>
      </c>
      <c r="AJ4323" s="2">
        <v>1000</v>
      </c>
      <c r="AK4323" s="2" t="s">
        <v>83</v>
      </c>
      <c r="AL4323" s="2" t="s">
        <v>168</v>
      </c>
      <c r="AM4323" s="2">
        <v>1000</v>
      </c>
      <c r="AN4323" s="2" t="s">
        <v>81</v>
      </c>
      <c r="AO4323" s="2" t="s">
        <v>168</v>
      </c>
      <c r="AP4323" s="2">
        <v>1000</v>
      </c>
      <c r="AQ4323" s="2" t="s">
        <v>83</v>
      </c>
      <c r="AR4323" s="2" t="s">
        <v>168</v>
      </c>
      <c r="AS4323" s="17"/>
      <c r="AT4323" s="17"/>
      <c r="AU4323" s="17"/>
      <c r="AV4323" s="17">
        <v>1400</v>
      </c>
      <c r="AW4323" s="17" t="s">
        <v>81</v>
      </c>
      <c r="AX4323" s="17" t="s">
        <v>82</v>
      </c>
      <c r="AY4323" s="17">
        <v>1400</v>
      </c>
      <c r="AZ4323" s="17" t="s">
        <v>81</v>
      </c>
      <c r="BA4323" s="17" t="s">
        <v>82</v>
      </c>
      <c r="BB4323" s="17">
        <v>1400</v>
      </c>
      <c r="BC4323" s="17" t="s">
        <v>83</v>
      </c>
      <c r="BD4323" s="17" t="s">
        <v>82</v>
      </c>
      <c r="BE4323" s="23" t="str">
        <f t="shared" si="677"/>
        <v>EMF ja</v>
      </c>
      <c r="BF4323" s="23">
        <f t="shared" si="674"/>
        <v>1600</v>
      </c>
      <c r="BG4323" s="23" t="str">
        <f t="shared" si="675"/>
        <v>500+m</v>
      </c>
      <c r="BH4323" s="23">
        <f t="shared" si="678"/>
        <v>2</v>
      </c>
      <c r="BK4323" s="2" t="s">
        <v>109</v>
      </c>
      <c r="BM4323" s="2" t="s">
        <v>162</v>
      </c>
      <c r="BN4323" s="2">
        <v>1600</v>
      </c>
      <c r="BO4323" s="2" t="s">
        <v>17164</v>
      </c>
      <c r="BP4323" s="3">
        <v>1</v>
      </c>
      <c r="BQ4323" s="327"/>
      <c r="BR4323" s="2" t="s">
        <v>17156</v>
      </c>
    </row>
    <row r="4324" spans="1:70" ht="16.149999999999999" customHeight="1" x14ac:dyDescent="0.25">
      <c r="A4324" s="93">
        <v>4325</v>
      </c>
      <c r="B4324" s="17" t="s">
        <v>135</v>
      </c>
      <c r="C4324" s="17" t="s">
        <v>1415</v>
      </c>
      <c r="D4324" s="2" t="s">
        <v>124</v>
      </c>
      <c r="E4324" s="2" t="s">
        <v>17166</v>
      </c>
      <c r="F4324" s="67">
        <v>42322</v>
      </c>
      <c r="G4324" s="3">
        <f t="shared" si="671"/>
        <v>11</v>
      </c>
      <c r="H4324" s="3">
        <f t="shared" si="672"/>
        <v>2015</v>
      </c>
      <c r="I4324" s="92">
        <v>0.63194444444444398</v>
      </c>
      <c r="J4324" s="20">
        <f t="shared" si="673"/>
        <v>15</v>
      </c>
      <c r="K4324" s="5" t="str">
        <f t="shared" si="676"/>
        <v>ja</v>
      </c>
      <c r="L4324" s="5" t="s">
        <v>8298</v>
      </c>
      <c r="M4324" s="6" t="s">
        <v>139</v>
      </c>
      <c r="N4324" s="5">
        <v>35</v>
      </c>
      <c r="O4324" s="5" t="s">
        <v>75</v>
      </c>
      <c r="P4324" s="6" t="s">
        <v>5951</v>
      </c>
      <c r="R4324" s="6" t="s">
        <v>77</v>
      </c>
      <c r="S4324" s="127"/>
      <c r="U4324" s="2" t="s">
        <v>100</v>
      </c>
      <c r="V4324" s="2" t="s">
        <v>80</v>
      </c>
      <c r="W4324" s="5"/>
      <c r="X4324" s="2">
        <v>177</v>
      </c>
      <c r="Y4324" s="2" t="s">
        <v>83</v>
      </c>
      <c r="Z4324" s="2" t="s">
        <v>84</v>
      </c>
      <c r="AA4324" s="2">
        <v>177</v>
      </c>
      <c r="AB4324" s="2" t="s">
        <v>81</v>
      </c>
      <c r="AC4324" s="2" t="s">
        <v>84</v>
      </c>
      <c r="AD4324" s="2">
        <v>177</v>
      </c>
      <c r="AE4324" s="2" t="s">
        <v>83</v>
      </c>
      <c r="AF4324" s="2" t="s">
        <v>84</v>
      </c>
      <c r="AJ4324" s="2">
        <v>250</v>
      </c>
      <c r="AK4324" s="2" t="s">
        <v>81</v>
      </c>
      <c r="AL4324" s="2" t="s">
        <v>84</v>
      </c>
      <c r="AM4324" s="2">
        <v>250</v>
      </c>
      <c r="AN4324" s="2" t="s">
        <v>81</v>
      </c>
      <c r="AO4324" s="2" t="s">
        <v>84</v>
      </c>
      <c r="AP4324" s="2">
        <v>250</v>
      </c>
      <c r="AQ4324" s="2" t="s">
        <v>81</v>
      </c>
      <c r="AR4324" s="2" t="s">
        <v>84</v>
      </c>
      <c r="AS4324" s="17"/>
      <c r="AT4324" s="17"/>
      <c r="AU4324" s="17"/>
      <c r="AV4324" s="17"/>
      <c r="AW4324" s="17"/>
      <c r="AX4324" s="17"/>
      <c r="AY4324" s="17"/>
      <c r="AZ4324" s="17"/>
      <c r="BA4324" s="17"/>
      <c r="BB4324" s="17"/>
      <c r="BC4324" s="17"/>
      <c r="BD4324" s="17"/>
      <c r="BE4324" s="23" t="str">
        <f t="shared" si="677"/>
        <v>EMF nein</v>
      </c>
      <c r="BF4324" s="23" t="str">
        <f t="shared" si="674"/>
        <v/>
      </c>
      <c r="BG4324" s="23" t="str">
        <f t="shared" si="675"/>
        <v/>
      </c>
      <c r="BH4324" s="23">
        <f t="shared" si="678"/>
        <v>0</v>
      </c>
      <c r="BO4324" s="2" t="s">
        <v>17167</v>
      </c>
      <c r="BP4324" s="3">
        <v>1</v>
      </c>
      <c r="BQ4324" s="2" t="s">
        <v>17161</v>
      </c>
    </row>
    <row r="4325" spans="1:70" ht="16.149999999999999" customHeight="1" x14ac:dyDescent="0.25">
      <c r="A4325" s="93">
        <v>4326</v>
      </c>
      <c r="B4325" s="17" t="s">
        <v>211</v>
      </c>
      <c r="C4325" s="124" t="s">
        <v>15105</v>
      </c>
      <c r="D4325" s="2" t="s">
        <v>178</v>
      </c>
      <c r="E4325" s="2" t="s">
        <v>10952</v>
      </c>
      <c r="F4325" s="67">
        <v>42614</v>
      </c>
      <c r="G4325" s="3">
        <f t="shared" si="671"/>
        <v>9</v>
      </c>
      <c r="H4325" s="3">
        <f t="shared" si="672"/>
        <v>2016</v>
      </c>
      <c r="I4325" s="92">
        <v>0.30208333333333298</v>
      </c>
      <c r="J4325" s="20">
        <f t="shared" si="673"/>
        <v>7</v>
      </c>
      <c r="K4325" s="5" t="str">
        <f t="shared" si="676"/>
        <v>ja</v>
      </c>
      <c r="L4325" s="5" t="s">
        <v>91</v>
      </c>
      <c r="M4325" s="6" t="s">
        <v>74</v>
      </c>
      <c r="N4325" s="5">
        <v>26</v>
      </c>
      <c r="O4325" s="5" t="s">
        <v>5139</v>
      </c>
      <c r="P4325" s="6" t="s">
        <v>17169</v>
      </c>
      <c r="R4325" s="6" t="s">
        <v>77</v>
      </c>
      <c r="S4325" s="127"/>
      <c r="U4325" s="2" t="s">
        <v>100</v>
      </c>
      <c r="V4325" s="2" t="s">
        <v>202</v>
      </c>
      <c r="W4325" s="5"/>
      <c r="X4325" s="2">
        <v>217</v>
      </c>
      <c r="Y4325" s="2" t="s">
        <v>83</v>
      </c>
      <c r="Z4325" s="2" t="s">
        <v>84</v>
      </c>
      <c r="AA4325" s="2">
        <v>217</v>
      </c>
      <c r="AB4325" s="2" t="s">
        <v>94</v>
      </c>
      <c r="AC4325" s="2" t="s">
        <v>84</v>
      </c>
      <c r="AD4325" s="2">
        <v>217</v>
      </c>
      <c r="AE4325" s="2" t="s">
        <v>83</v>
      </c>
      <c r="AF4325" s="2" t="s">
        <v>84</v>
      </c>
      <c r="AJ4325" s="2">
        <v>590</v>
      </c>
      <c r="AK4325" s="2" t="s">
        <v>81</v>
      </c>
      <c r="AL4325" s="2" t="s">
        <v>84</v>
      </c>
      <c r="AM4325" s="2">
        <v>590</v>
      </c>
      <c r="AN4325" s="2" t="s">
        <v>94</v>
      </c>
      <c r="AO4325" s="2" t="s">
        <v>84</v>
      </c>
      <c r="AP4325" s="2">
        <v>590</v>
      </c>
      <c r="AQ4325" s="2" t="s">
        <v>81</v>
      </c>
      <c r="AR4325" s="2" t="s">
        <v>84</v>
      </c>
      <c r="AS4325" s="17"/>
      <c r="AT4325" s="17"/>
      <c r="AU4325" s="17"/>
      <c r="AV4325" s="17"/>
      <c r="AW4325" s="17"/>
      <c r="AX4325" s="17"/>
      <c r="AY4325" s="17"/>
      <c r="AZ4325" s="17"/>
      <c r="BA4325" s="17"/>
      <c r="BB4325" s="17"/>
      <c r="BC4325" s="17"/>
      <c r="BD4325" s="17"/>
      <c r="BE4325" s="23" t="str">
        <f t="shared" si="677"/>
        <v>EMF nein</v>
      </c>
      <c r="BF4325" s="23" t="str">
        <f t="shared" si="674"/>
        <v/>
      </c>
      <c r="BG4325" s="23" t="str">
        <f t="shared" si="675"/>
        <v/>
      </c>
      <c r="BH4325" s="23">
        <f t="shared" si="678"/>
        <v>0</v>
      </c>
      <c r="BO4325" s="2" t="s">
        <v>21915</v>
      </c>
      <c r="BP4325" s="3">
        <v>1</v>
      </c>
      <c r="BQ4325" s="2" t="s">
        <v>17165</v>
      </c>
    </row>
    <row r="4326" spans="1:70" ht="16.149999999999999" customHeight="1" x14ac:dyDescent="0.25">
      <c r="A4326" s="1">
        <v>4327</v>
      </c>
      <c r="B4326" s="17" t="s">
        <v>211</v>
      </c>
      <c r="C4326" s="2" t="s">
        <v>4893</v>
      </c>
      <c r="D4326" s="2" t="s">
        <v>151</v>
      </c>
      <c r="E4326" s="2" t="s">
        <v>17171</v>
      </c>
      <c r="F4326" s="67">
        <v>43967</v>
      </c>
      <c r="G4326" s="3">
        <f t="shared" si="671"/>
        <v>5</v>
      </c>
      <c r="H4326" s="3">
        <f t="shared" si="672"/>
        <v>2020</v>
      </c>
      <c r="I4326" s="92">
        <v>0.58680555555555602</v>
      </c>
      <c r="J4326" s="20">
        <f t="shared" si="673"/>
        <v>14</v>
      </c>
      <c r="K4326" s="5" t="str">
        <f t="shared" si="676"/>
        <v>ja</v>
      </c>
      <c r="L4326" s="5" t="s">
        <v>91</v>
      </c>
      <c r="M4326" s="6" t="s">
        <v>115</v>
      </c>
      <c r="N4326" s="5">
        <v>59</v>
      </c>
      <c r="O4326" s="5" t="s">
        <v>5139</v>
      </c>
      <c r="P4326" s="6" t="s">
        <v>1027</v>
      </c>
      <c r="R4326" s="6" t="s">
        <v>77</v>
      </c>
      <c r="V4326" s="2" t="s">
        <v>80</v>
      </c>
      <c r="W4326" s="5"/>
      <c r="X4326" s="2">
        <v>160</v>
      </c>
      <c r="Y4326" s="2" t="s">
        <v>81</v>
      </c>
      <c r="Z4326" s="2" t="s">
        <v>84</v>
      </c>
      <c r="AA4326" s="2">
        <v>160</v>
      </c>
      <c r="AB4326" s="2" t="s">
        <v>81</v>
      </c>
      <c r="AC4326" s="2" t="s">
        <v>84</v>
      </c>
      <c r="AD4326" s="2">
        <v>160</v>
      </c>
      <c r="AE4326" s="2" t="s">
        <v>81</v>
      </c>
      <c r="AF4326" s="2" t="s">
        <v>17172</v>
      </c>
      <c r="AG4326" s="2">
        <v>160</v>
      </c>
      <c r="AH4326" s="2" t="s">
        <v>81</v>
      </c>
      <c r="AI4326" s="2" t="s">
        <v>84</v>
      </c>
      <c r="BE4326" s="23" t="str">
        <f t="shared" si="677"/>
        <v>EMF nein</v>
      </c>
      <c r="BF4326" s="23" t="str">
        <f t="shared" si="674"/>
        <v/>
      </c>
      <c r="BG4326" s="23" t="str">
        <f t="shared" si="675"/>
        <v/>
      </c>
      <c r="BH4326" s="23">
        <f t="shared" si="678"/>
        <v>0</v>
      </c>
      <c r="BO4326" s="2" t="s">
        <v>17173</v>
      </c>
      <c r="BP4326" s="3">
        <v>1</v>
      </c>
      <c r="BQ4326" s="65" t="s">
        <v>17168</v>
      </c>
      <c r="BR4326" s="2" t="s">
        <v>22216</v>
      </c>
    </row>
    <row r="4327" spans="1:70" ht="16.149999999999999" customHeight="1" x14ac:dyDescent="0.25">
      <c r="A4327" s="93">
        <v>4328</v>
      </c>
      <c r="B4327" s="17" t="s">
        <v>211</v>
      </c>
      <c r="C4327" s="74" t="s">
        <v>14635</v>
      </c>
      <c r="D4327" s="2" t="s">
        <v>296</v>
      </c>
      <c r="E4327" s="2" t="s">
        <v>17175</v>
      </c>
      <c r="F4327" s="67">
        <v>43951</v>
      </c>
      <c r="G4327" s="3">
        <f t="shared" si="671"/>
        <v>4</v>
      </c>
      <c r="H4327" s="3">
        <f t="shared" si="672"/>
        <v>2020</v>
      </c>
      <c r="I4327" s="92">
        <v>0.32291666666666702</v>
      </c>
      <c r="J4327" s="20">
        <f t="shared" si="673"/>
        <v>7</v>
      </c>
      <c r="K4327" s="5" t="str">
        <f t="shared" si="676"/>
        <v>ja</v>
      </c>
      <c r="L4327" s="5" t="s">
        <v>91</v>
      </c>
      <c r="M4327" s="6" t="s">
        <v>74</v>
      </c>
      <c r="N4327" s="5">
        <v>69</v>
      </c>
      <c r="O4327" s="5" t="s">
        <v>10213</v>
      </c>
      <c r="P4327" s="6" t="s">
        <v>17176</v>
      </c>
      <c r="R4327" s="6" t="s">
        <v>77</v>
      </c>
      <c r="S4327" s="127"/>
      <c r="T4327" s="6" t="s">
        <v>80</v>
      </c>
      <c r="W4327" s="5"/>
      <c r="AS4327" s="17"/>
      <c r="AT4327" s="17"/>
      <c r="AU4327" s="17"/>
      <c r="AV4327" s="17"/>
      <c r="AW4327" s="17"/>
      <c r="AX4327" s="17"/>
      <c r="AY4327" s="17"/>
      <c r="AZ4327" s="17"/>
      <c r="BA4327" s="17"/>
      <c r="BB4327" s="17"/>
      <c r="BC4327" s="17"/>
      <c r="BD4327" s="17"/>
      <c r="BE4327" s="23" t="str">
        <f t="shared" si="677"/>
        <v>EMF nein</v>
      </c>
      <c r="BF4327" s="23" t="str">
        <f t="shared" si="674"/>
        <v/>
      </c>
      <c r="BG4327" s="23" t="str">
        <f t="shared" si="675"/>
        <v/>
      </c>
      <c r="BH4327" s="23">
        <f t="shared" si="678"/>
        <v>0</v>
      </c>
      <c r="BO4327" s="2" t="s">
        <v>17177</v>
      </c>
      <c r="BP4327" s="3">
        <v>1</v>
      </c>
      <c r="BQ4327" s="2" t="s">
        <v>17170</v>
      </c>
    </row>
    <row r="4328" spans="1:70" ht="16.149999999999999" customHeight="1" x14ac:dyDescent="0.25">
      <c r="A4328" s="93">
        <v>4329</v>
      </c>
      <c r="B4328" s="2" t="s">
        <v>87</v>
      </c>
      <c r="C4328" s="2" t="s">
        <v>856</v>
      </c>
      <c r="D4328" s="2" t="s">
        <v>124</v>
      </c>
      <c r="E4328" s="2" t="s">
        <v>17179</v>
      </c>
      <c r="F4328" s="67">
        <v>43733</v>
      </c>
      <c r="G4328" s="3">
        <f t="shared" si="671"/>
        <v>9</v>
      </c>
      <c r="H4328" s="3">
        <f t="shared" si="672"/>
        <v>2019</v>
      </c>
      <c r="I4328" s="92">
        <v>0.59722222222222199</v>
      </c>
      <c r="J4328" s="20">
        <f t="shared" si="673"/>
        <v>14</v>
      </c>
      <c r="K4328" s="5" t="str">
        <f t="shared" si="676"/>
        <v>ja</v>
      </c>
      <c r="L4328" s="5" t="s">
        <v>73</v>
      </c>
      <c r="M4328" s="6" t="s">
        <v>74</v>
      </c>
      <c r="N4328" s="5">
        <v>78</v>
      </c>
      <c r="O4328" s="2" t="s">
        <v>5139</v>
      </c>
      <c r="P4328" s="6" t="s">
        <v>17180</v>
      </c>
      <c r="R4328" s="6" t="s">
        <v>77</v>
      </c>
      <c r="T4328" s="6" t="s">
        <v>80</v>
      </c>
      <c r="U4328" s="2" t="s">
        <v>208</v>
      </c>
      <c r="V4328" s="5" t="s">
        <v>80</v>
      </c>
      <c r="W4328" s="5"/>
      <c r="BE4328" s="23" t="str">
        <f t="shared" si="677"/>
        <v>EMF ja</v>
      </c>
      <c r="BF4328" s="23">
        <f t="shared" si="674"/>
        <v>850</v>
      </c>
      <c r="BG4328" s="23" t="str">
        <f t="shared" si="675"/>
        <v>500+m</v>
      </c>
      <c r="BH4328" s="23">
        <f t="shared" si="678"/>
        <v>1</v>
      </c>
      <c r="BI4328" s="2" t="s">
        <v>162</v>
      </c>
      <c r="BJ4328" s="2">
        <v>850</v>
      </c>
      <c r="BO4328" s="2" t="s">
        <v>22393</v>
      </c>
      <c r="BP4328" s="3">
        <v>1</v>
      </c>
      <c r="BQ4328" s="65" t="s">
        <v>17174</v>
      </c>
      <c r="BR4328" s="2" t="s">
        <v>22215</v>
      </c>
    </row>
    <row r="4329" spans="1:70" ht="16.149999999999999" customHeight="1" x14ac:dyDescent="0.25">
      <c r="A4329" s="93">
        <v>4330</v>
      </c>
      <c r="B4329" s="17" t="s">
        <v>211</v>
      </c>
      <c r="C4329" s="17" t="s">
        <v>16656</v>
      </c>
      <c r="D4329" s="2" t="s">
        <v>124</v>
      </c>
      <c r="E4329" s="2" t="s">
        <v>16657</v>
      </c>
      <c r="F4329" s="67">
        <v>43705</v>
      </c>
      <c r="G4329" s="3">
        <f t="shared" si="671"/>
        <v>8</v>
      </c>
      <c r="H4329" s="3">
        <f t="shared" si="672"/>
        <v>2019</v>
      </c>
      <c r="I4329" s="92">
        <v>0.9375</v>
      </c>
      <c r="J4329" s="20">
        <f t="shared" si="673"/>
        <v>22</v>
      </c>
      <c r="K4329" s="5" t="str">
        <f t="shared" si="676"/>
        <v>ja</v>
      </c>
      <c r="L4329" s="5" t="s">
        <v>91</v>
      </c>
      <c r="M4329" s="6" t="s">
        <v>100</v>
      </c>
      <c r="N4329" s="5">
        <v>16</v>
      </c>
      <c r="O4329" s="5" t="s">
        <v>5139</v>
      </c>
      <c r="P4329" s="6" t="s">
        <v>17181</v>
      </c>
      <c r="R4329" s="6" t="s">
        <v>77</v>
      </c>
      <c r="S4329" s="127"/>
      <c r="T4329" s="6" t="s">
        <v>80</v>
      </c>
      <c r="U4329" s="127" t="s">
        <v>74</v>
      </c>
      <c r="W4329" s="5"/>
      <c r="AS4329" s="17"/>
      <c r="AT4329" s="17"/>
      <c r="AU4329" s="17"/>
      <c r="AV4329" s="17"/>
      <c r="AW4329" s="17"/>
      <c r="AX4329" s="17"/>
      <c r="AY4329" s="17"/>
      <c r="AZ4329" s="17"/>
      <c r="BA4329" s="17"/>
      <c r="BB4329" s="17"/>
      <c r="BC4329" s="17"/>
      <c r="BD4329" s="17"/>
      <c r="BE4329" s="23" t="str">
        <f t="shared" si="677"/>
        <v>EMF ja</v>
      </c>
      <c r="BF4329" s="23">
        <f t="shared" si="674"/>
        <v>550</v>
      </c>
      <c r="BG4329" s="23" t="str">
        <f t="shared" si="675"/>
        <v>500+m</v>
      </c>
      <c r="BH4329" s="23">
        <f t="shared" si="678"/>
        <v>2</v>
      </c>
      <c r="BK4329" s="2" t="s">
        <v>162</v>
      </c>
      <c r="BL4329" s="2">
        <v>550</v>
      </c>
      <c r="BM4329" s="2" t="s">
        <v>162</v>
      </c>
      <c r="BN4329" s="2">
        <v>550</v>
      </c>
      <c r="BO4329" s="2" t="s">
        <v>17182</v>
      </c>
      <c r="BP4329" s="3">
        <v>1</v>
      </c>
      <c r="BQ4329" s="2" t="s">
        <v>17178</v>
      </c>
    </row>
    <row r="4330" spans="1:70" ht="16.149999999999999" customHeight="1" x14ac:dyDescent="0.25">
      <c r="A4330" s="93">
        <v>4331</v>
      </c>
      <c r="B4330" s="17" t="s">
        <v>211</v>
      </c>
      <c r="C4330" s="17" t="s">
        <v>17183</v>
      </c>
      <c r="D4330" s="2" t="s">
        <v>89</v>
      </c>
      <c r="E4330" s="2" t="s">
        <v>17184</v>
      </c>
      <c r="F4330" s="67">
        <v>43737</v>
      </c>
      <c r="G4330" s="3">
        <f t="shared" si="671"/>
        <v>9</v>
      </c>
      <c r="H4330" s="3">
        <f t="shared" si="672"/>
        <v>2019</v>
      </c>
      <c r="I4330" s="92">
        <v>0.72916666666666696</v>
      </c>
      <c r="J4330" s="20">
        <f t="shared" si="673"/>
        <v>17</v>
      </c>
      <c r="K4330" s="5" t="str">
        <f t="shared" si="676"/>
        <v>ja</v>
      </c>
      <c r="L4330" s="5" t="s">
        <v>91</v>
      </c>
      <c r="M4330" s="6" t="s">
        <v>208</v>
      </c>
      <c r="N4330" s="5">
        <v>46</v>
      </c>
      <c r="O4330" s="5" t="s">
        <v>5139</v>
      </c>
      <c r="P4330" s="6" t="s">
        <v>17185</v>
      </c>
      <c r="R4330" s="6" t="s">
        <v>77</v>
      </c>
      <c r="S4330" s="127"/>
      <c r="T4330" s="6" t="s">
        <v>202</v>
      </c>
      <c r="W4330" s="5"/>
      <c r="X4330" s="2">
        <v>101</v>
      </c>
      <c r="Y4330" s="2" t="s">
        <v>81</v>
      </c>
      <c r="Z4330" s="2" t="s">
        <v>82</v>
      </c>
      <c r="AD4330" s="2">
        <v>101</v>
      </c>
      <c r="AE4330" s="2" t="s">
        <v>81</v>
      </c>
      <c r="AF4330" s="2" t="s">
        <v>17186</v>
      </c>
      <c r="AJ4330" s="2">
        <v>38</v>
      </c>
      <c r="AK4330" s="2" t="s">
        <v>94</v>
      </c>
      <c r="AL4330" s="2" t="s">
        <v>168</v>
      </c>
      <c r="AM4330" s="2">
        <v>38</v>
      </c>
      <c r="AN4330" s="2" t="s">
        <v>94</v>
      </c>
      <c r="AO4330" s="2" t="s">
        <v>168</v>
      </c>
      <c r="AP4330" s="2">
        <v>38</v>
      </c>
      <c r="AQ4330" s="2" t="s">
        <v>81</v>
      </c>
      <c r="AR4330" s="2" t="s">
        <v>168</v>
      </c>
      <c r="AS4330" s="17"/>
      <c r="AT4330" s="17"/>
      <c r="AU4330" s="17"/>
      <c r="AV4330" s="17"/>
      <c r="AW4330" s="17"/>
      <c r="AX4330" s="17"/>
      <c r="AY4330" s="17"/>
      <c r="AZ4330" s="17"/>
      <c r="BA4330" s="17"/>
      <c r="BB4330" s="17"/>
      <c r="BC4330" s="17"/>
      <c r="BD4330" s="17"/>
      <c r="BE4330" s="23" t="str">
        <f t="shared" si="677"/>
        <v>EMF nein</v>
      </c>
      <c r="BF4330" s="23" t="str">
        <f t="shared" si="674"/>
        <v/>
      </c>
      <c r="BG4330" s="23" t="str">
        <f t="shared" si="675"/>
        <v/>
      </c>
      <c r="BH4330" s="23">
        <f t="shared" si="678"/>
        <v>0</v>
      </c>
      <c r="BO4330" s="2" t="s">
        <v>17187</v>
      </c>
      <c r="BP4330" s="3">
        <v>1</v>
      </c>
      <c r="BQ4330" s="2" t="s">
        <v>17188</v>
      </c>
    </row>
    <row r="4331" spans="1:70" ht="16.149999999999999" customHeight="1" x14ac:dyDescent="0.25">
      <c r="A4331" s="1">
        <v>4332</v>
      </c>
      <c r="B4331" s="2" t="s">
        <v>69</v>
      </c>
      <c r="C4331" s="17" t="s">
        <v>119</v>
      </c>
      <c r="D4331" s="2" t="s">
        <v>89</v>
      </c>
      <c r="E4331" s="2" t="s">
        <v>17189</v>
      </c>
      <c r="F4331" s="67">
        <v>43784</v>
      </c>
      <c r="G4331" s="3">
        <f t="shared" si="671"/>
        <v>11</v>
      </c>
      <c r="H4331" s="3">
        <f t="shared" si="672"/>
        <v>2019</v>
      </c>
      <c r="I4331" s="92">
        <v>1.0833333333333299</v>
      </c>
      <c r="J4331" s="20">
        <f t="shared" si="673"/>
        <v>2</v>
      </c>
      <c r="K4331" s="5" t="str">
        <f t="shared" si="676"/>
        <v>ja</v>
      </c>
      <c r="L4331" s="5" t="s">
        <v>73</v>
      </c>
      <c r="M4331" s="6" t="s">
        <v>74</v>
      </c>
      <c r="N4331" s="5">
        <v>75</v>
      </c>
      <c r="O4331" s="5" t="s">
        <v>5139</v>
      </c>
      <c r="P4331" s="6" t="s">
        <v>17190</v>
      </c>
      <c r="R4331" s="6" t="s">
        <v>77</v>
      </c>
      <c r="S4331" s="127"/>
      <c r="U4331" s="2" t="s">
        <v>74</v>
      </c>
      <c r="W4331" s="5"/>
      <c r="X4331" s="2">
        <v>98</v>
      </c>
      <c r="Y4331" s="2" t="s">
        <v>83</v>
      </c>
      <c r="Z4331" s="2" t="s">
        <v>168</v>
      </c>
      <c r="AA4331" s="2">
        <v>98</v>
      </c>
      <c r="AB4331" s="2" t="s">
        <v>81</v>
      </c>
      <c r="AC4331" s="2" t="s">
        <v>168</v>
      </c>
      <c r="AD4331" s="2">
        <v>98</v>
      </c>
      <c r="AE4331" s="2" t="s">
        <v>81</v>
      </c>
      <c r="AF4331" s="2" t="s">
        <v>168</v>
      </c>
      <c r="BE4331" s="23" t="str">
        <f t="shared" si="677"/>
        <v>EMF nein</v>
      </c>
      <c r="BF4331" s="23" t="str">
        <f t="shared" si="674"/>
        <v/>
      </c>
      <c r="BG4331" s="23" t="str">
        <f t="shared" si="675"/>
        <v/>
      </c>
      <c r="BH4331" s="23">
        <f t="shared" si="678"/>
        <v>0</v>
      </c>
      <c r="BO4331" s="2" t="s">
        <v>17191</v>
      </c>
      <c r="BP4331" s="3">
        <v>1</v>
      </c>
      <c r="BQ4331" s="2" t="s">
        <v>17148</v>
      </c>
    </row>
    <row r="4332" spans="1:70" ht="16.149999999999999" customHeight="1" x14ac:dyDescent="0.25">
      <c r="A4332" s="1">
        <v>4333</v>
      </c>
      <c r="B4332" s="17" t="s">
        <v>87</v>
      </c>
      <c r="C4332" s="17" t="s">
        <v>13060</v>
      </c>
      <c r="D4332" s="2" t="s">
        <v>348</v>
      </c>
      <c r="E4332" s="2" t="s">
        <v>17192</v>
      </c>
      <c r="F4332" s="67">
        <v>43785</v>
      </c>
      <c r="G4332" s="3">
        <f t="shared" si="671"/>
        <v>11</v>
      </c>
      <c r="H4332" s="3">
        <f t="shared" si="672"/>
        <v>2019</v>
      </c>
      <c r="I4332" s="92">
        <v>1.125</v>
      </c>
      <c r="J4332" s="20">
        <f t="shared" si="673"/>
        <v>3</v>
      </c>
      <c r="K4332" s="5" t="str">
        <f t="shared" si="676"/>
        <v>ja</v>
      </c>
      <c r="L4332" s="5" t="s">
        <v>91</v>
      </c>
      <c r="M4332" s="6" t="s">
        <v>74</v>
      </c>
      <c r="N4332" s="5">
        <v>75</v>
      </c>
      <c r="O4332" s="5" t="s">
        <v>126</v>
      </c>
      <c r="P4332" s="6" t="s">
        <v>17193</v>
      </c>
      <c r="R4332" s="6" t="s">
        <v>77</v>
      </c>
      <c r="S4332" s="127"/>
      <c r="T4332" s="6" t="s">
        <v>80</v>
      </c>
      <c r="U4332" s="2" t="s">
        <v>74</v>
      </c>
      <c r="W4332" s="5"/>
      <c r="X4332" s="2">
        <v>405</v>
      </c>
      <c r="Y4332" s="2" t="s">
        <v>83</v>
      </c>
      <c r="Z4332" s="2" t="s">
        <v>84</v>
      </c>
      <c r="AA4332" s="2">
        <v>405</v>
      </c>
      <c r="AB4332" s="2" t="s">
        <v>81</v>
      </c>
      <c r="AC4332" s="2" t="s">
        <v>84</v>
      </c>
      <c r="AD4332" s="2">
        <v>405</v>
      </c>
      <c r="AE4332" s="2" t="s">
        <v>81</v>
      </c>
      <c r="AF4332" s="2" t="s">
        <v>84</v>
      </c>
      <c r="AJ4332" s="2">
        <v>405</v>
      </c>
      <c r="AK4332" s="2" t="s">
        <v>83</v>
      </c>
      <c r="AL4332" s="2" t="s">
        <v>84</v>
      </c>
      <c r="AM4332" s="2">
        <v>405</v>
      </c>
      <c r="AN4332" s="2" t="s">
        <v>81</v>
      </c>
      <c r="AO4332" s="2" t="s">
        <v>84</v>
      </c>
      <c r="AP4332" s="2">
        <v>405</v>
      </c>
      <c r="AQ4332" s="2" t="s">
        <v>81</v>
      </c>
      <c r="AR4332" s="2" t="s">
        <v>84</v>
      </c>
      <c r="BE4332" s="23" t="str">
        <f t="shared" si="677"/>
        <v>EMF nein</v>
      </c>
      <c r="BF4332" s="23" t="str">
        <f t="shared" si="674"/>
        <v/>
      </c>
      <c r="BG4332" s="23" t="str">
        <f t="shared" si="675"/>
        <v/>
      </c>
      <c r="BH4332" s="23">
        <f t="shared" si="678"/>
        <v>0</v>
      </c>
      <c r="BO4332" s="2" t="s">
        <v>17194</v>
      </c>
      <c r="BP4332" s="3">
        <v>1</v>
      </c>
      <c r="BQ4332" s="2" t="s">
        <v>17195</v>
      </c>
    </row>
    <row r="4333" spans="1:70" ht="16.149999999999999" customHeight="1" x14ac:dyDescent="0.25">
      <c r="A4333" s="1">
        <v>4334</v>
      </c>
      <c r="B4333" s="2" t="s">
        <v>69</v>
      </c>
      <c r="C4333" s="17" t="s">
        <v>9853</v>
      </c>
      <c r="D4333" s="2" t="s">
        <v>172</v>
      </c>
      <c r="E4333" s="2" t="s">
        <v>9854</v>
      </c>
      <c r="F4333" s="67">
        <v>43785</v>
      </c>
      <c r="G4333" s="3">
        <f t="shared" si="671"/>
        <v>11</v>
      </c>
      <c r="H4333" s="3">
        <f t="shared" si="672"/>
        <v>2019</v>
      </c>
      <c r="I4333" s="92">
        <v>1.1666666666666701</v>
      </c>
      <c r="J4333" s="20">
        <f t="shared" si="673"/>
        <v>4</v>
      </c>
      <c r="K4333" s="5" t="str">
        <f t="shared" si="676"/>
        <v>ja</v>
      </c>
      <c r="L4333" s="5" t="s">
        <v>91</v>
      </c>
      <c r="M4333" s="6" t="s">
        <v>139</v>
      </c>
      <c r="N4333" s="5">
        <v>47</v>
      </c>
      <c r="O4333" s="5" t="s">
        <v>75</v>
      </c>
      <c r="P4333" s="6" t="s">
        <v>17196</v>
      </c>
      <c r="R4333" s="6" t="s">
        <v>77</v>
      </c>
      <c r="S4333" s="127" t="s">
        <v>11111</v>
      </c>
      <c r="T4333" s="6" t="s">
        <v>80</v>
      </c>
      <c r="W4333" s="5"/>
      <c r="X4333" s="2">
        <v>391</v>
      </c>
      <c r="Y4333" s="2" t="s">
        <v>81</v>
      </c>
      <c r="Z4333" s="2" t="s">
        <v>82</v>
      </c>
      <c r="AA4333" s="2">
        <v>391</v>
      </c>
      <c r="AB4333" s="2" t="s">
        <v>81</v>
      </c>
      <c r="AC4333" s="2" t="s">
        <v>82</v>
      </c>
      <c r="AD4333" s="2">
        <v>391</v>
      </c>
      <c r="AE4333" s="2" t="s">
        <v>83</v>
      </c>
      <c r="AF4333" s="2" t="s">
        <v>82</v>
      </c>
      <c r="AG4333" s="17">
        <v>391</v>
      </c>
      <c r="AH4333" s="17" t="s">
        <v>83</v>
      </c>
      <c r="AI4333" s="17" t="s">
        <v>82</v>
      </c>
      <c r="AS4333" s="135"/>
      <c r="AT4333" s="135"/>
      <c r="AU4333" s="135"/>
      <c r="BE4333" s="23" t="str">
        <f t="shared" si="677"/>
        <v>EMF ja</v>
      </c>
      <c r="BF4333" s="23">
        <f t="shared" si="674"/>
        <v>860</v>
      </c>
      <c r="BG4333" s="23" t="str">
        <f t="shared" si="675"/>
        <v>500+m</v>
      </c>
      <c r="BH4333" s="23">
        <f t="shared" si="678"/>
        <v>1</v>
      </c>
      <c r="BI4333" s="2" t="s">
        <v>162</v>
      </c>
      <c r="BJ4333" s="2">
        <v>860</v>
      </c>
      <c r="BO4333" s="2" t="s">
        <v>17197</v>
      </c>
      <c r="BP4333" s="3">
        <v>1</v>
      </c>
      <c r="BQ4333" s="2" t="s">
        <v>17198</v>
      </c>
    </row>
    <row r="4334" spans="1:70" ht="16.149999999999999" customHeight="1" x14ac:dyDescent="0.25">
      <c r="A4334" s="1">
        <v>4335</v>
      </c>
      <c r="B4334" s="17" t="s">
        <v>135</v>
      </c>
      <c r="C4334" s="17" t="s">
        <v>309</v>
      </c>
      <c r="D4334" s="2" t="s">
        <v>104</v>
      </c>
      <c r="E4334" s="2" t="s">
        <v>13293</v>
      </c>
      <c r="F4334" s="67">
        <v>43786</v>
      </c>
      <c r="G4334" s="3">
        <f t="shared" si="671"/>
        <v>11</v>
      </c>
      <c r="H4334" s="3">
        <f t="shared" si="672"/>
        <v>2019</v>
      </c>
      <c r="I4334" s="92">
        <v>1.2083333333333299</v>
      </c>
      <c r="J4334" s="20">
        <f t="shared" si="673"/>
        <v>5</v>
      </c>
      <c r="K4334" s="5" t="str">
        <f t="shared" si="676"/>
        <v>ja</v>
      </c>
      <c r="L4334" s="5" t="s">
        <v>91</v>
      </c>
      <c r="M4334" s="6" t="s">
        <v>139</v>
      </c>
      <c r="O4334" s="5" t="s">
        <v>140</v>
      </c>
      <c r="P4334" s="6" t="s">
        <v>17199</v>
      </c>
      <c r="R4334" s="6" t="s">
        <v>77</v>
      </c>
      <c r="S4334" s="127" t="s">
        <v>78</v>
      </c>
      <c r="W4334" s="5"/>
      <c r="BE4334" s="23" t="str">
        <f t="shared" si="677"/>
        <v>EMF ja</v>
      </c>
      <c r="BF4334" s="23">
        <f t="shared" si="674"/>
        <v>350</v>
      </c>
      <c r="BG4334" s="23" t="str">
        <f t="shared" si="675"/>
        <v>100-499m</v>
      </c>
      <c r="BH4334" s="23">
        <f t="shared" si="678"/>
        <v>1</v>
      </c>
      <c r="BI4334" s="2" t="s">
        <v>162</v>
      </c>
      <c r="BJ4334" s="2">
        <v>350</v>
      </c>
      <c r="BO4334" s="2" t="s">
        <v>17200</v>
      </c>
      <c r="BP4334" s="3">
        <v>1</v>
      </c>
      <c r="BQ4334" s="2" t="s">
        <v>17201</v>
      </c>
    </row>
    <row r="4335" spans="1:70" ht="16.149999999999999" customHeight="1" x14ac:dyDescent="0.25">
      <c r="A4335" s="1">
        <v>4336</v>
      </c>
      <c r="B4335" s="17" t="s">
        <v>211</v>
      </c>
      <c r="C4335" s="17" t="s">
        <v>16244</v>
      </c>
      <c r="D4335" s="2" t="s">
        <v>89</v>
      </c>
      <c r="E4335" s="2" t="s">
        <v>17202</v>
      </c>
      <c r="F4335" s="67">
        <v>43785</v>
      </c>
      <c r="G4335" s="3">
        <f t="shared" si="671"/>
        <v>11</v>
      </c>
      <c r="H4335" s="3">
        <f t="shared" si="672"/>
        <v>2019</v>
      </c>
      <c r="I4335" s="92">
        <v>1.25</v>
      </c>
      <c r="J4335" s="20">
        <f t="shared" si="673"/>
        <v>6</v>
      </c>
      <c r="K4335" s="5" t="str">
        <f t="shared" si="676"/>
        <v>ja</v>
      </c>
      <c r="L4335" s="5" t="s">
        <v>73</v>
      </c>
      <c r="M4335" s="6" t="s">
        <v>115</v>
      </c>
      <c r="N4335" s="5">
        <v>61</v>
      </c>
      <c r="O4335" s="5" t="s">
        <v>126</v>
      </c>
      <c r="P4335" s="6" t="s">
        <v>17203</v>
      </c>
      <c r="R4335" s="6" t="s">
        <v>77</v>
      </c>
      <c r="S4335" s="127"/>
      <c r="T4335" s="6" t="s">
        <v>80</v>
      </c>
      <c r="W4335" s="5"/>
      <c r="BE4335" s="23" t="str">
        <f t="shared" si="677"/>
        <v>EMF nein</v>
      </c>
      <c r="BF4335" s="23" t="str">
        <f t="shared" si="674"/>
        <v/>
      </c>
      <c r="BG4335" s="23" t="str">
        <f t="shared" si="675"/>
        <v/>
      </c>
      <c r="BH4335" s="23">
        <f t="shared" si="678"/>
        <v>0</v>
      </c>
      <c r="BO4335" s="2" t="s">
        <v>17204</v>
      </c>
      <c r="BP4335" s="3">
        <v>1</v>
      </c>
      <c r="BQ4335" s="2" t="s">
        <v>17205</v>
      </c>
    </row>
    <row r="4336" spans="1:70" ht="16.149999999999999" customHeight="1" x14ac:dyDescent="0.25">
      <c r="A4336" s="1">
        <v>4337</v>
      </c>
      <c r="B4336" s="17" t="s">
        <v>211</v>
      </c>
      <c r="C4336" s="17" t="s">
        <v>343</v>
      </c>
      <c r="D4336" s="2" t="s">
        <v>124</v>
      </c>
      <c r="E4336" s="2" t="s">
        <v>17206</v>
      </c>
      <c r="F4336" s="67">
        <v>43785</v>
      </c>
      <c r="G4336" s="3">
        <f t="shared" si="671"/>
        <v>11</v>
      </c>
      <c r="H4336" s="3">
        <f t="shared" si="672"/>
        <v>2019</v>
      </c>
      <c r="I4336" s="92">
        <v>1.2916666666666701</v>
      </c>
      <c r="J4336" s="20">
        <f t="shared" si="673"/>
        <v>7</v>
      </c>
      <c r="K4336" s="5" t="str">
        <f t="shared" si="676"/>
        <v>ja</v>
      </c>
      <c r="L4336" s="5" t="s">
        <v>73</v>
      </c>
      <c r="M4336" s="6" t="s">
        <v>74</v>
      </c>
      <c r="N4336" s="5">
        <v>18</v>
      </c>
      <c r="O4336" s="5" t="s">
        <v>11364</v>
      </c>
      <c r="P4336" s="6" t="s">
        <v>17207</v>
      </c>
      <c r="R4336" s="6" t="s">
        <v>77</v>
      </c>
      <c r="S4336" s="127"/>
      <c r="T4336" s="6" t="s">
        <v>80</v>
      </c>
      <c r="W4336" s="5"/>
      <c r="X4336" s="2">
        <v>250</v>
      </c>
      <c r="Y4336" s="2" t="s">
        <v>81</v>
      </c>
      <c r="Z4336" s="2" t="s">
        <v>84</v>
      </c>
      <c r="AD4336" s="2">
        <v>250</v>
      </c>
      <c r="AE4336" s="2" t="s">
        <v>83</v>
      </c>
      <c r="AF4336" s="2" t="s">
        <v>84</v>
      </c>
      <c r="BE4336" s="23" t="str">
        <f t="shared" si="677"/>
        <v>EMF nein</v>
      </c>
      <c r="BF4336" s="23" t="str">
        <f t="shared" si="674"/>
        <v/>
      </c>
      <c r="BG4336" s="23" t="str">
        <f t="shared" si="675"/>
        <v/>
      </c>
      <c r="BH4336" s="23">
        <f t="shared" si="678"/>
        <v>0</v>
      </c>
      <c r="BO4336" s="2" t="s">
        <v>17208</v>
      </c>
      <c r="BP4336" s="3">
        <v>1</v>
      </c>
      <c r="BQ4336" s="2" t="s">
        <v>17209</v>
      </c>
    </row>
    <row r="4337" spans="1:69" ht="16.149999999999999" customHeight="1" x14ac:dyDescent="0.25">
      <c r="A4337" s="1">
        <v>4338</v>
      </c>
      <c r="B4337" s="17" t="s">
        <v>211</v>
      </c>
      <c r="C4337" s="17" t="s">
        <v>779</v>
      </c>
      <c r="D4337" s="2" t="s">
        <v>575</v>
      </c>
      <c r="E4337" s="2" t="s">
        <v>17210</v>
      </c>
      <c r="F4337" s="67">
        <v>43786</v>
      </c>
      <c r="G4337" s="3">
        <f t="shared" si="671"/>
        <v>11</v>
      </c>
      <c r="H4337" s="3">
        <f t="shared" si="672"/>
        <v>2019</v>
      </c>
      <c r="I4337" s="92">
        <v>1.3333333333333299</v>
      </c>
      <c r="J4337" s="20">
        <f t="shared" si="673"/>
        <v>8</v>
      </c>
      <c r="K4337" s="5" t="str">
        <f t="shared" si="676"/>
        <v>ja</v>
      </c>
      <c r="L4337" s="5" t="s">
        <v>73</v>
      </c>
      <c r="M4337" s="6" t="s">
        <v>74</v>
      </c>
      <c r="N4337" s="5">
        <v>20</v>
      </c>
      <c r="O4337" s="5" t="s">
        <v>75</v>
      </c>
      <c r="P4337" s="127" t="s">
        <v>17211</v>
      </c>
      <c r="R4337" s="6" t="s">
        <v>335</v>
      </c>
      <c r="S4337" s="127"/>
      <c r="W4337" s="5"/>
      <c r="X4337" s="2">
        <v>1370</v>
      </c>
      <c r="Y4337" s="2" t="s">
        <v>83</v>
      </c>
      <c r="Z4337" s="2" t="s">
        <v>84</v>
      </c>
      <c r="AA4337" s="2">
        <v>1370</v>
      </c>
      <c r="AB4337" s="2" t="s">
        <v>83</v>
      </c>
      <c r="AC4337" s="2" t="s">
        <v>84</v>
      </c>
      <c r="AD4337" s="2">
        <v>1370</v>
      </c>
      <c r="AE4337" s="2" t="s">
        <v>83</v>
      </c>
      <c r="AF4337" s="2" t="s">
        <v>84</v>
      </c>
      <c r="AJ4337" s="2">
        <v>1370</v>
      </c>
      <c r="AK4337" s="2" t="s">
        <v>83</v>
      </c>
      <c r="AL4337" s="2" t="s">
        <v>84</v>
      </c>
      <c r="AM4337" s="2">
        <v>1370</v>
      </c>
      <c r="AN4337" s="2" t="s">
        <v>81</v>
      </c>
      <c r="AO4337" s="2" t="s">
        <v>84</v>
      </c>
      <c r="AP4337" s="2">
        <v>1370</v>
      </c>
      <c r="AQ4337" s="2" t="s">
        <v>83</v>
      </c>
      <c r="AR4337" s="2" t="s">
        <v>84</v>
      </c>
      <c r="BE4337" s="23" t="str">
        <f t="shared" si="677"/>
        <v>EMF ja</v>
      </c>
      <c r="BF4337" s="23">
        <f t="shared" si="674"/>
        <v>420</v>
      </c>
      <c r="BG4337" s="23" t="str">
        <f t="shared" si="675"/>
        <v>100-499m</v>
      </c>
      <c r="BH4337" s="23">
        <f t="shared" si="678"/>
        <v>1</v>
      </c>
      <c r="BI4337" s="2" t="s">
        <v>162</v>
      </c>
      <c r="BJ4337" s="2">
        <v>420</v>
      </c>
      <c r="BO4337" s="2" t="s">
        <v>17212</v>
      </c>
      <c r="BP4337" s="3">
        <v>1</v>
      </c>
      <c r="BQ4337" s="2" t="s">
        <v>17213</v>
      </c>
    </row>
    <row r="4338" spans="1:69" ht="16.149999999999999" customHeight="1" x14ac:dyDescent="0.25">
      <c r="A4338" s="93">
        <v>4339</v>
      </c>
      <c r="B4338" s="17" t="s">
        <v>211</v>
      </c>
      <c r="C4338" s="17" t="s">
        <v>17214</v>
      </c>
      <c r="D4338" s="2" t="s">
        <v>651</v>
      </c>
      <c r="E4338" s="2" t="s">
        <v>17215</v>
      </c>
      <c r="F4338" s="67">
        <v>43784</v>
      </c>
      <c r="G4338" s="3">
        <f t="shared" si="671"/>
        <v>11</v>
      </c>
      <c r="H4338" s="3">
        <f t="shared" si="672"/>
        <v>2019</v>
      </c>
      <c r="I4338" s="92">
        <v>1.375</v>
      </c>
      <c r="J4338" s="20">
        <f t="shared" si="673"/>
        <v>9</v>
      </c>
      <c r="K4338" s="5" t="str">
        <f t="shared" si="676"/>
        <v>ja</v>
      </c>
      <c r="L4338" s="5" t="s">
        <v>91</v>
      </c>
      <c r="M4338" s="6" t="s">
        <v>74</v>
      </c>
      <c r="N4338" s="5">
        <v>54</v>
      </c>
      <c r="O4338" s="5" t="s">
        <v>126</v>
      </c>
      <c r="P4338" s="127" t="s">
        <v>17216</v>
      </c>
      <c r="R4338" s="6" t="s">
        <v>77</v>
      </c>
      <c r="S4338" s="127"/>
      <c r="T4338" s="6" t="s">
        <v>202</v>
      </c>
      <c r="W4338" s="5"/>
      <c r="X4338" s="2">
        <v>296</v>
      </c>
      <c r="Y4338" s="2" t="s">
        <v>83</v>
      </c>
      <c r="Z4338" s="2" t="s">
        <v>161</v>
      </c>
      <c r="AA4338" s="2">
        <v>296</v>
      </c>
      <c r="AB4338" s="2" t="s">
        <v>81</v>
      </c>
      <c r="AC4338" s="2" t="s">
        <v>161</v>
      </c>
      <c r="AD4338" s="2">
        <v>296</v>
      </c>
      <c r="AE4338" s="2" t="s">
        <v>83</v>
      </c>
      <c r="AF4338" s="2" t="s">
        <v>161</v>
      </c>
      <c r="BE4338" s="23" t="str">
        <f t="shared" si="677"/>
        <v>EMF nein</v>
      </c>
      <c r="BF4338" s="23" t="str">
        <f t="shared" si="674"/>
        <v/>
      </c>
      <c r="BG4338" s="23" t="str">
        <f t="shared" si="675"/>
        <v/>
      </c>
      <c r="BH4338" s="23">
        <f t="shared" si="678"/>
        <v>0</v>
      </c>
      <c r="BO4338" s="2" t="s">
        <v>17217</v>
      </c>
      <c r="BP4338" s="3">
        <v>1</v>
      </c>
      <c r="BQ4338" s="2" t="s">
        <v>17218</v>
      </c>
    </row>
    <row r="4339" spans="1:69" ht="16.149999999999999" customHeight="1" x14ac:dyDescent="0.25">
      <c r="A4339" s="93">
        <v>4340</v>
      </c>
      <c r="B4339" s="17" t="s">
        <v>211</v>
      </c>
      <c r="C4339" s="17" t="s">
        <v>17219</v>
      </c>
      <c r="D4339" s="2" t="s">
        <v>124</v>
      </c>
      <c r="E4339" s="2" t="s">
        <v>1916</v>
      </c>
      <c r="F4339" s="67">
        <v>43787</v>
      </c>
      <c r="G4339" s="3">
        <f t="shared" si="671"/>
        <v>11</v>
      </c>
      <c r="H4339" s="3">
        <f t="shared" si="672"/>
        <v>2019</v>
      </c>
      <c r="I4339" s="92">
        <v>1.4166666666666701</v>
      </c>
      <c r="J4339" s="20">
        <f t="shared" si="673"/>
        <v>10</v>
      </c>
      <c r="K4339" s="5" t="str">
        <f t="shared" si="676"/>
        <v>ja</v>
      </c>
      <c r="L4339" s="5" t="s">
        <v>91</v>
      </c>
      <c r="M4339" s="6" t="s">
        <v>115</v>
      </c>
      <c r="N4339" s="5">
        <v>43</v>
      </c>
      <c r="O4339" s="5" t="s">
        <v>126</v>
      </c>
      <c r="P4339" s="127" t="s">
        <v>17220</v>
      </c>
      <c r="R4339" s="6" t="s">
        <v>77</v>
      </c>
      <c r="S4339" s="127"/>
      <c r="T4339" s="6" t="s">
        <v>80</v>
      </c>
      <c r="W4339" s="5"/>
      <c r="X4339" s="2">
        <v>2390</v>
      </c>
      <c r="Y4339" s="2" t="s">
        <v>81</v>
      </c>
      <c r="Z4339" s="2" t="s">
        <v>161</v>
      </c>
      <c r="AA4339" s="2">
        <v>2390</v>
      </c>
      <c r="AB4339" s="2" t="s">
        <v>81</v>
      </c>
      <c r="AC4339" s="2" t="s">
        <v>161</v>
      </c>
      <c r="AD4339" s="2">
        <v>2390</v>
      </c>
      <c r="AE4339" s="2" t="s">
        <v>81</v>
      </c>
      <c r="AF4339" s="2" t="s">
        <v>161</v>
      </c>
      <c r="AG4339" s="2">
        <v>2390</v>
      </c>
      <c r="AH4339" s="2" t="s">
        <v>94</v>
      </c>
      <c r="AI4339" s="2" t="s">
        <v>161</v>
      </c>
      <c r="AJ4339" s="2">
        <v>249</v>
      </c>
      <c r="AK4339" s="2" t="s">
        <v>81</v>
      </c>
      <c r="AL4339" s="2" t="s">
        <v>161</v>
      </c>
      <c r="AM4339" s="2">
        <v>2390</v>
      </c>
      <c r="AN4339" s="2" t="s">
        <v>81</v>
      </c>
      <c r="AO4339" s="2" t="s">
        <v>161</v>
      </c>
      <c r="AP4339" s="2">
        <v>249</v>
      </c>
      <c r="AQ4339" s="2" t="s">
        <v>83</v>
      </c>
      <c r="AR4339" s="2" t="s">
        <v>161</v>
      </c>
      <c r="AS4339" s="2" t="s">
        <v>109</v>
      </c>
      <c r="AT4339" s="2" t="s">
        <v>109</v>
      </c>
      <c r="AU4339" s="2" t="s">
        <v>109</v>
      </c>
      <c r="AV4339" s="2">
        <v>2330</v>
      </c>
      <c r="AW4339" s="2" t="s">
        <v>83</v>
      </c>
      <c r="AX4339" s="2" t="s">
        <v>161</v>
      </c>
      <c r="BB4339" s="2">
        <v>2330</v>
      </c>
      <c r="BC4339" s="2" t="s">
        <v>83</v>
      </c>
      <c r="BD4339" s="2" t="s">
        <v>161</v>
      </c>
      <c r="BE4339" s="23" t="str">
        <f t="shared" si="677"/>
        <v>EMF nein</v>
      </c>
      <c r="BF4339" s="23" t="str">
        <f t="shared" si="674"/>
        <v/>
      </c>
      <c r="BG4339" s="23" t="str">
        <f t="shared" si="675"/>
        <v/>
      </c>
      <c r="BH4339" s="23">
        <f t="shared" si="678"/>
        <v>0</v>
      </c>
      <c r="BO4339" s="2" t="s">
        <v>17221</v>
      </c>
      <c r="BP4339" s="3">
        <v>1</v>
      </c>
      <c r="BQ4339" s="2" t="s">
        <v>17222</v>
      </c>
    </row>
    <row r="4340" spans="1:69" ht="16.149999999999999" customHeight="1" x14ac:dyDescent="0.25">
      <c r="A4340" s="1">
        <v>4341</v>
      </c>
      <c r="B4340" s="17" t="s">
        <v>211</v>
      </c>
      <c r="C4340" s="17" t="s">
        <v>7130</v>
      </c>
      <c r="D4340" s="2" t="s">
        <v>348</v>
      </c>
      <c r="E4340" s="2" t="s">
        <v>17223</v>
      </c>
      <c r="F4340" s="67">
        <v>43780</v>
      </c>
      <c r="G4340" s="3">
        <f t="shared" si="671"/>
        <v>11</v>
      </c>
      <c r="H4340" s="3">
        <f t="shared" si="672"/>
        <v>2019</v>
      </c>
      <c r="I4340" s="92">
        <v>1.4583333333333299</v>
      </c>
      <c r="J4340" s="20">
        <f t="shared" si="673"/>
        <v>11</v>
      </c>
      <c r="K4340" s="5" t="str">
        <f t="shared" si="676"/>
        <v>ja</v>
      </c>
      <c r="L4340" s="5" t="s">
        <v>91</v>
      </c>
      <c r="M4340" s="6" t="s">
        <v>74</v>
      </c>
      <c r="N4340" s="5">
        <v>38</v>
      </c>
      <c r="O4340" s="5" t="s">
        <v>75</v>
      </c>
      <c r="P4340" s="127" t="s">
        <v>17224</v>
      </c>
      <c r="R4340" s="6" t="s">
        <v>77</v>
      </c>
      <c r="S4340" s="127"/>
      <c r="W4340" s="5"/>
      <c r="X4340" s="2">
        <v>18</v>
      </c>
      <c r="Y4340" s="2" t="s">
        <v>94</v>
      </c>
      <c r="Z4340" s="2" t="s">
        <v>84</v>
      </c>
      <c r="AD4340" s="2">
        <v>18</v>
      </c>
      <c r="AE4340" s="2" t="s">
        <v>94</v>
      </c>
      <c r="AF4340" s="2" t="s">
        <v>84</v>
      </c>
      <c r="BE4340" s="23" t="str">
        <f t="shared" si="677"/>
        <v>EMF nein</v>
      </c>
      <c r="BF4340" s="23" t="str">
        <f t="shared" si="674"/>
        <v/>
      </c>
      <c r="BG4340" s="23" t="str">
        <f t="shared" si="675"/>
        <v/>
      </c>
      <c r="BH4340" s="23">
        <f t="shared" si="678"/>
        <v>0</v>
      </c>
      <c r="BO4340" s="2" t="s">
        <v>17225</v>
      </c>
      <c r="BP4340" s="3">
        <v>1</v>
      </c>
      <c r="BQ4340" s="2" t="s">
        <v>17226</v>
      </c>
    </row>
    <row r="4341" spans="1:69" ht="16.149999999999999" customHeight="1" x14ac:dyDescent="0.25">
      <c r="A4341" s="93">
        <v>4342</v>
      </c>
      <c r="B4341" s="17" t="s">
        <v>211</v>
      </c>
      <c r="C4341" s="17" t="s">
        <v>2214</v>
      </c>
      <c r="D4341" s="2" t="s">
        <v>89</v>
      </c>
      <c r="E4341" s="2" t="s">
        <v>17227</v>
      </c>
      <c r="F4341" s="67">
        <v>43788</v>
      </c>
      <c r="G4341" s="3">
        <f t="shared" si="671"/>
        <v>11</v>
      </c>
      <c r="H4341" s="3">
        <f t="shared" si="672"/>
        <v>2019</v>
      </c>
      <c r="I4341" s="92">
        <v>1.5</v>
      </c>
      <c r="J4341" s="20">
        <f t="shared" si="673"/>
        <v>12</v>
      </c>
      <c r="K4341" s="5" t="str">
        <f t="shared" si="676"/>
        <v>ja</v>
      </c>
      <c r="L4341" s="5" t="s">
        <v>73</v>
      </c>
      <c r="M4341" s="6" t="s">
        <v>115</v>
      </c>
      <c r="N4341" s="5">
        <v>59</v>
      </c>
      <c r="O4341" s="5" t="s">
        <v>126</v>
      </c>
      <c r="P4341" s="127" t="s">
        <v>17228</v>
      </c>
      <c r="R4341" s="6" t="s">
        <v>77</v>
      </c>
      <c r="T4341" s="6" t="s">
        <v>80</v>
      </c>
      <c r="X4341" s="2">
        <v>1160</v>
      </c>
      <c r="Y4341" s="2" t="s">
        <v>81</v>
      </c>
      <c r="Z4341" s="2" t="s">
        <v>84</v>
      </c>
      <c r="AA4341" s="2">
        <v>1160</v>
      </c>
      <c r="AB4341" s="2" t="s">
        <v>81</v>
      </c>
      <c r="AC4341" s="2" t="s">
        <v>84</v>
      </c>
      <c r="AD4341" s="2">
        <v>1160</v>
      </c>
      <c r="AE4341" s="2" t="s">
        <v>81</v>
      </c>
      <c r="AF4341" s="2" t="s">
        <v>84</v>
      </c>
      <c r="AG4341" s="2">
        <v>1160</v>
      </c>
      <c r="AH4341" s="2" t="s">
        <v>81</v>
      </c>
      <c r="AI4341" s="2" t="s">
        <v>84</v>
      </c>
      <c r="AJ4341" s="2">
        <v>1160</v>
      </c>
      <c r="AK4341" s="2" t="s">
        <v>81</v>
      </c>
      <c r="AL4341" s="2" t="s">
        <v>84</v>
      </c>
      <c r="AM4341" s="2">
        <v>1160</v>
      </c>
      <c r="AN4341" s="2" t="s">
        <v>81</v>
      </c>
      <c r="AO4341" s="2" t="s">
        <v>84</v>
      </c>
      <c r="AP4341" s="2">
        <v>1160</v>
      </c>
      <c r="AQ4341" s="2" t="s">
        <v>81</v>
      </c>
      <c r="AR4341" s="2" t="s">
        <v>84</v>
      </c>
      <c r="AS4341" s="2">
        <v>1160</v>
      </c>
      <c r="AT4341" s="2" t="s">
        <v>81</v>
      </c>
      <c r="AU4341" s="2" t="s">
        <v>84</v>
      </c>
      <c r="BE4341" s="23" t="str">
        <f t="shared" si="677"/>
        <v>EMF nein</v>
      </c>
      <c r="BF4341" s="23" t="str">
        <f t="shared" si="674"/>
        <v/>
      </c>
      <c r="BG4341" s="23" t="str">
        <f t="shared" si="675"/>
        <v/>
      </c>
      <c r="BH4341" s="23">
        <f t="shared" si="678"/>
        <v>0</v>
      </c>
      <c r="BO4341" s="2" t="s">
        <v>17229</v>
      </c>
      <c r="BP4341" s="3">
        <v>1</v>
      </c>
      <c r="BQ4341" s="2" t="s">
        <v>17230</v>
      </c>
    </row>
    <row r="4342" spans="1:69" ht="16.149999999999999" customHeight="1" x14ac:dyDescent="0.25">
      <c r="A4342" s="1">
        <v>4343</v>
      </c>
      <c r="B4342" s="17" t="s">
        <v>135</v>
      </c>
      <c r="C4342" s="17" t="s">
        <v>4932</v>
      </c>
      <c r="D4342" s="2" t="s">
        <v>137</v>
      </c>
      <c r="E4342" s="2" t="s">
        <v>17231</v>
      </c>
      <c r="F4342" s="67">
        <v>43787</v>
      </c>
      <c r="G4342" s="3">
        <f t="shared" si="671"/>
        <v>11</v>
      </c>
      <c r="H4342" s="3">
        <f t="shared" si="672"/>
        <v>2019</v>
      </c>
      <c r="I4342" s="92">
        <v>1.5416666666666701</v>
      </c>
      <c r="J4342" s="20">
        <f t="shared" si="673"/>
        <v>13</v>
      </c>
      <c r="K4342" s="5" t="str">
        <f t="shared" si="676"/>
        <v>ja</v>
      </c>
      <c r="L4342" s="5" t="s">
        <v>91</v>
      </c>
      <c r="M4342" s="6" t="s">
        <v>139</v>
      </c>
      <c r="O4342" s="5" t="s">
        <v>75</v>
      </c>
      <c r="P4342" s="127" t="s">
        <v>17232</v>
      </c>
      <c r="R4342" s="6" t="s">
        <v>77</v>
      </c>
      <c r="X4342" s="2">
        <v>849</v>
      </c>
      <c r="Y4342" s="2" t="s">
        <v>81</v>
      </c>
      <c r="Z4342" s="2" t="s">
        <v>84</v>
      </c>
      <c r="AA4342" s="2">
        <v>849</v>
      </c>
      <c r="AB4342" s="2" t="s">
        <v>81</v>
      </c>
      <c r="AC4342" s="2" t="s">
        <v>84</v>
      </c>
      <c r="AD4342" s="2">
        <v>849</v>
      </c>
      <c r="AE4342" s="2" t="s">
        <v>81</v>
      </c>
      <c r="AF4342" s="2" t="s">
        <v>84</v>
      </c>
      <c r="AG4342" s="16">
        <v>1630</v>
      </c>
      <c r="AH4342" s="16" t="s">
        <v>83</v>
      </c>
      <c r="AI4342" s="16" t="s">
        <v>161</v>
      </c>
      <c r="AJ4342" s="2">
        <v>953</v>
      </c>
      <c r="AK4342" s="2" t="s">
        <v>81</v>
      </c>
      <c r="AL4342" s="2" t="s">
        <v>84</v>
      </c>
      <c r="AP4342" s="2">
        <v>953</v>
      </c>
      <c r="AQ4342" s="2" t="s">
        <v>81</v>
      </c>
      <c r="AR4342" s="2" t="s">
        <v>84</v>
      </c>
      <c r="AS4342" s="2">
        <v>1630</v>
      </c>
      <c r="AT4342" s="2" t="s">
        <v>83</v>
      </c>
      <c r="AU4342" s="2" t="s">
        <v>161</v>
      </c>
      <c r="AV4342" s="2">
        <v>1630</v>
      </c>
      <c r="AW4342" s="2" t="s">
        <v>83</v>
      </c>
      <c r="AX4342" s="2" t="s">
        <v>161</v>
      </c>
      <c r="AY4342" s="2">
        <v>1630</v>
      </c>
      <c r="AZ4342" s="2" t="s">
        <v>83</v>
      </c>
      <c r="BA4342" s="2" t="s">
        <v>161</v>
      </c>
      <c r="BB4342" s="2">
        <v>1630</v>
      </c>
      <c r="BC4342" s="2" t="s">
        <v>83</v>
      </c>
      <c r="BD4342" s="2" t="s">
        <v>161</v>
      </c>
      <c r="BE4342" s="23" t="str">
        <f t="shared" si="677"/>
        <v>EMF nein</v>
      </c>
      <c r="BF4342" s="23" t="str">
        <f t="shared" si="674"/>
        <v/>
      </c>
      <c r="BG4342" s="23" t="str">
        <f t="shared" si="675"/>
        <v/>
      </c>
      <c r="BH4342" s="23">
        <f t="shared" si="678"/>
        <v>0</v>
      </c>
      <c r="BO4342" s="2" t="s">
        <v>17233</v>
      </c>
      <c r="BP4342" s="3">
        <v>1</v>
      </c>
      <c r="BQ4342" s="2" t="s">
        <v>17234</v>
      </c>
    </row>
    <row r="4343" spans="1:69" ht="16.149999999999999" customHeight="1" x14ac:dyDescent="0.25">
      <c r="A4343" s="1">
        <v>4344</v>
      </c>
      <c r="B4343" s="17" t="s">
        <v>211</v>
      </c>
      <c r="C4343" s="17" t="s">
        <v>17235</v>
      </c>
      <c r="D4343" s="2" t="s">
        <v>89</v>
      </c>
      <c r="E4343" s="2" t="s">
        <v>6335</v>
      </c>
      <c r="F4343" s="67">
        <v>43788</v>
      </c>
      <c r="G4343" s="3">
        <f t="shared" si="671"/>
        <v>11</v>
      </c>
      <c r="H4343" s="3">
        <f t="shared" si="672"/>
        <v>2019</v>
      </c>
      <c r="I4343" s="92">
        <v>1.5833333333333299</v>
      </c>
      <c r="J4343" s="20">
        <f t="shared" si="673"/>
        <v>14</v>
      </c>
      <c r="K4343" s="5" t="str">
        <f t="shared" si="676"/>
        <v>ja</v>
      </c>
      <c r="L4343" s="5" t="s">
        <v>91</v>
      </c>
      <c r="M4343" s="6" t="s">
        <v>115</v>
      </c>
      <c r="N4343" s="5">
        <v>10</v>
      </c>
      <c r="O4343" s="5" t="s">
        <v>5139</v>
      </c>
      <c r="P4343" s="127" t="s">
        <v>17181</v>
      </c>
      <c r="R4343" s="6" t="s">
        <v>77</v>
      </c>
      <c r="T4343" s="6" t="s">
        <v>80</v>
      </c>
      <c r="U4343" s="2" t="s">
        <v>74</v>
      </c>
      <c r="BE4343" s="23" t="str">
        <f t="shared" si="677"/>
        <v>EMF nein</v>
      </c>
      <c r="BF4343" s="23" t="str">
        <f t="shared" si="674"/>
        <v/>
      </c>
      <c r="BG4343" s="23" t="str">
        <f t="shared" si="675"/>
        <v/>
      </c>
      <c r="BH4343" s="23">
        <f t="shared" si="678"/>
        <v>0</v>
      </c>
      <c r="BO4343" s="2" t="s">
        <v>17236</v>
      </c>
      <c r="BP4343" s="3">
        <v>1</v>
      </c>
      <c r="BQ4343" s="2" t="s">
        <v>17237</v>
      </c>
    </row>
    <row r="4344" spans="1:69" ht="16.149999999999999" customHeight="1" x14ac:dyDescent="0.25">
      <c r="A4344" s="1">
        <v>4345</v>
      </c>
      <c r="B4344" s="17" t="s">
        <v>211</v>
      </c>
      <c r="C4344" s="17" t="s">
        <v>2288</v>
      </c>
      <c r="D4344" s="2" t="s">
        <v>192</v>
      </c>
      <c r="E4344" s="2" t="s">
        <v>14912</v>
      </c>
      <c r="F4344" s="67">
        <v>43779</v>
      </c>
      <c r="G4344" s="3">
        <f t="shared" si="671"/>
        <v>11</v>
      </c>
      <c r="H4344" s="3">
        <f t="shared" si="672"/>
        <v>2019</v>
      </c>
      <c r="I4344" s="92">
        <v>1.625</v>
      </c>
      <c r="J4344" s="20">
        <f t="shared" si="673"/>
        <v>15</v>
      </c>
      <c r="K4344" s="5" t="str">
        <f t="shared" si="676"/>
        <v>ja</v>
      </c>
      <c r="L4344" s="5" t="s">
        <v>91</v>
      </c>
      <c r="M4344" s="6" t="s">
        <v>100</v>
      </c>
      <c r="N4344" s="5">
        <v>43</v>
      </c>
      <c r="O4344" s="5" t="s">
        <v>5139</v>
      </c>
      <c r="P4344" s="127" t="s">
        <v>17238</v>
      </c>
      <c r="R4344" s="6" t="s">
        <v>77</v>
      </c>
      <c r="T4344" s="6" t="s">
        <v>202</v>
      </c>
      <c r="X4344" s="2">
        <v>730</v>
      </c>
      <c r="Y4344" s="2" t="s">
        <v>83</v>
      </c>
      <c r="Z4344" s="2" t="s">
        <v>82</v>
      </c>
      <c r="AA4344" s="2">
        <v>730</v>
      </c>
      <c r="AB4344" s="2" t="s">
        <v>83</v>
      </c>
      <c r="AC4344" s="2" t="s">
        <v>82</v>
      </c>
      <c r="AD4344" s="2">
        <v>730</v>
      </c>
      <c r="AE4344" s="2" t="s">
        <v>83</v>
      </c>
      <c r="AF4344" s="2" t="s">
        <v>82</v>
      </c>
      <c r="AJ4344" s="2">
        <v>730</v>
      </c>
      <c r="AK4344" s="2" t="s">
        <v>83</v>
      </c>
      <c r="AL4344" s="2" t="s">
        <v>82</v>
      </c>
      <c r="AM4344" s="2">
        <v>730</v>
      </c>
      <c r="AN4344" s="2" t="s">
        <v>83</v>
      </c>
      <c r="AO4344" s="2" t="s">
        <v>82</v>
      </c>
      <c r="AP4344" s="2">
        <v>730</v>
      </c>
      <c r="AQ4344" s="2" t="s">
        <v>83</v>
      </c>
      <c r="AR4344" s="2" t="s">
        <v>82</v>
      </c>
      <c r="BE4344" s="23" t="str">
        <f t="shared" si="677"/>
        <v>EMF nein</v>
      </c>
      <c r="BF4344" s="23" t="str">
        <f t="shared" si="674"/>
        <v/>
      </c>
      <c r="BG4344" s="23" t="str">
        <f t="shared" si="675"/>
        <v/>
      </c>
      <c r="BH4344" s="23">
        <f t="shared" si="678"/>
        <v>0</v>
      </c>
      <c r="BO4344" s="2" t="s">
        <v>21794</v>
      </c>
      <c r="BP4344" s="3">
        <v>1</v>
      </c>
      <c r="BQ4344" s="2" t="s">
        <v>17239</v>
      </c>
    </row>
    <row r="4345" spans="1:69" ht="16.149999999999999" customHeight="1" x14ac:dyDescent="0.25">
      <c r="A4345" s="1">
        <v>4346</v>
      </c>
      <c r="B4345" s="17" t="s">
        <v>211</v>
      </c>
      <c r="C4345" s="17" t="s">
        <v>1036</v>
      </c>
      <c r="D4345" s="2" t="s">
        <v>104</v>
      </c>
      <c r="E4345" s="2" t="s">
        <v>17240</v>
      </c>
      <c r="F4345" s="67">
        <v>43789</v>
      </c>
      <c r="G4345" s="3">
        <f t="shared" si="671"/>
        <v>11</v>
      </c>
      <c r="H4345" s="3">
        <f t="shared" si="672"/>
        <v>2019</v>
      </c>
      <c r="I4345" s="92">
        <v>0.58680555555555602</v>
      </c>
      <c r="J4345" s="20">
        <f t="shared" si="673"/>
        <v>14</v>
      </c>
      <c r="K4345" s="5" t="str">
        <f t="shared" si="676"/>
        <v>ja</v>
      </c>
      <c r="L4345" s="5" t="s">
        <v>91</v>
      </c>
      <c r="M4345" s="6" t="s">
        <v>74</v>
      </c>
      <c r="N4345" s="5">
        <v>68</v>
      </c>
      <c r="O4345" s="6" t="s">
        <v>101</v>
      </c>
      <c r="P4345" s="127" t="s">
        <v>17241</v>
      </c>
      <c r="R4345" s="6" t="s">
        <v>77</v>
      </c>
      <c r="T4345" s="6" t="s">
        <v>80</v>
      </c>
      <c r="W4345" s="2" t="s">
        <v>4373</v>
      </c>
      <c r="X4345" s="2">
        <v>250</v>
      </c>
      <c r="Y4345" s="2" t="s">
        <v>94</v>
      </c>
      <c r="Z4345" s="2" t="s">
        <v>168</v>
      </c>
      <c r="AA4345" s="2">
        <v>250</v>
      </c>
      <c r="AB4345" s="2" t="s">
        <v>94</v>
      </c>
      <c r="AC4345" s="2" t="s">
        <v>168</v>
      </c>
      <c r="AD4345" s="2">
        <v>250</v>
      </c>
      <c r="AE4345" s="2" t="s">
        <v>13844</v>
      </c>
      <c r="AF4345" s="2" t="s">
        <v>168</v>
      </c>
      <c r="AJ4345" s="392">
        <v>250</v>
      </c>
      <c r="AK4345" s="392" t="s">
        <v>94</v>
      </c>
      <c r="AL4345" s="392" t="s">
        <v>168</v>
      </c>
      <c r="AM4345" s="392">
        <v>250</v>
      </c>
      <c r="AN4345" s="392" t="s">
        <v>94</v>
      </c>
      <c r="AO4345" s="392" t="s">
        <v>168</v>
      </c>
      <c r="AP4345" s="392">
        <v>250</v>
      </c>
      <c r="AQ4345" s="392" t="s">
        <v>13844</v>
      </c>
      <c r="AR4345" s="392" t="s">
        <v>168</v>
      </c>
      <c r="AV4345" s="392">
        <v>250</v>
      </c>
      <c r="AW4345" s="392" t="s">
        <v>94</v>
      </c>
      <c r="AX4345" s="392" t="s">
        <v>168</v>
      </c>
      <c r="AY4345" s="392">
        <v>250</v>
      </c>
      <c r="AZ4345" s="392" t="s">
        <v>94</v>
      </c>
      <c r="BA4345" s="392" t="s">
        <v>168</v>
      </c>
      <c r="BB4345" s="392">
        <v>250</v>
      </c>
      <c r="BC4345" s="392" t="s">
        <v>13844</v>
      </c>
      <c r="BD4345" s="392" t="s">
        <v>168</v>
      </c>
      <c r="BE4345" s="23" t="str">
        <f t="shared" si="677"/>
        <v>EMF nein</v>
      </c>
      <c r="BF4345" s="23" t="str">
        <f t="shared" si="674"/>
        <v/>
      </c>
      <c r="BG4345" s="23" t="str">
        <f t="shared" si="675"/>
        <v/>
      </c>
      <c r="BH4345" s="23">
        <f t="shared" si="678"/>
        <v>0</v>
      </c>
      <c r="BO4345" s="2" t="s">
        <v>17242</v>
      </c>
      <c r="BP4345" s="3">
        <v>1</v>
      </c>
      <c r="BQ4345" s="2" t="s">
        <v>17243</v>
      </c>
    </row>
    <row r="4346" spans="1:69" ht="16.149999999999999" customHeight="1" x14ac:dyDescent="0.25">
      <c r="A4346" s="93">
        <v>4347</v>
      </c>
      <c r="B4346" s="17" t="s">
        <v>87</v>
      </c>
      <c r="C4346" s="17" t="s">
        <v>2026</v>
      </c>
      <c r="D4346" s="2" t="s">
        <v>98</v>
      </c>
      <c r="E4346" s="2" t="s">
        <v>611</v>
      </c>
      <c r="F4346" s="67">
        <v>43790</v>
      </c>
      <c r="G4346" s="3">
        <f t="shared" si="671"/>
        <v>11</v>
      </c>
      <c r="H4346" s="3">
        <f t="shared" si="672"/>
        <v>2019</v>
      </c>
      <c r="I4346" s="92">
        <v>0.5</v>
      </c>
      <c r="J4346" s="20">
        <f t="shared" si="673"/>
        <v>12</v>
      </c>
      <c r="K4346" s="5" t="str">
        <f t="shared" si="676"/>
        <v>ja</v>
      </c>
      <c r="L4346" s="5" t="s">
        <v>73</v>
      </c>
      <c r="M4346" s="6" t="s">
        <v>74</v>
      </c>
      <c r="N4346" s="5">
        <v>89</v>
      </c>
      <c r="O4346" s="5" t="s">
        <v>126</v>
      </c>
      <c r="P4346" s="127" t="s">
        <v>17244</v>
      </c>
      <c r="R4346" s="6" t="s">
        <v>77</v>
      </c>
      <c r="T4346" s="6" t="s">
        <v>80</v>
      </c>
      <c r="U4346" s="2" t="s">
        <v>74</v>
      </c>
      <c r="X4346" s="2">
        <v>1360</v>
      </c>
      <c r="Y4346" s="2" t="s">
        <v>83</v>
      </c>
      <c r="Z4346" s="2" t="s">
        <v>168</v>
      </c>
      <c r="AA4346" s="2">
        <v>1360</v>
      </c>
      <c r="AB4346" s="2" t="s">
        <v>81</v>
      </c>
      <c r="AC4346" s="2" t="s">
        <v>168</v>
      </c>
      <c r="AD4346" s="2">
        <v>1360</v>
      </c>
      <c r="AE4346" s="2" t="s">
        <v>83</v>
      </c>
      <c r="AF4346" s="2" t="s">
        <v>168</v>
      </c>
      <c r="AJ4346" s="2">
        <v>1360</v>
      </c>
      <c r="AK4346" s="2" t="s">
        <v>83</v>
      </c>
      <c r="AL4346" s="2" t="s">
        <v>168</v>
      </c>
      <c r="AM4346" s="2">
        <v>1360</v>
      </c>
      <c r="AN4346" s="2" t="s">
        <v>81</v>
      </c>
      <c r="AO4346" s="2" t="s">
        <v>168</v>
      </c>
      <c r="AP4346" s="2">
        <v>1360</v>
      </c>
      <c r="AQ4346" s="2" t="s">
        <v>83</v>
      </c>
      <c r="AR4346" s="2" t="s">
        <v>168</v>
      </c>
      <c r="AV4346" s="2">
        <v>1360</v>
      </c>
      <c r="AW4346" s="2" t="s">
        <v>83</v>
      </c>
      <c r="AX4346" s="2" t="s">
        <v>168</v>
      </c>
      <c r="AY4346" s="2">
        <v>1360</v>
      </c>
      <c r="AZ4346" s="2" t="s">
        <v>81</v>
      </c>
      <c r="BA4346" s="2" t="s">
        <v>168</v>
      </c>
      <c r="BB4346" s="2">
        <v>1360</v>
      </c>
      <c r="BC4346" s="2" t="s">
        <v>83</v>
      </c>
      <c r="BD4346" s="2" t="s">
        <v>168</v>
      </c>
      <c r="BE4346" s="23" t="str">
        <f t="shared" si="677"/>
        <v>EMF nein</v>
      </c>
      <c r="BF4346" s="23" t="str">
        <f t="shared" si="674"/>
        <v/>
      </c>
      <c r="BG4346" s="23" t="str">
        <f t="shared" si="675"/>
        <v/>
      </c>
      <c r="BH4346" s="23">
        <f t="shared" si="678"/>
        <v>0</v>
      </c>
      <c r="BO4346" s="2" t="s">
        <v>17245</v>
      </c>
      <c r="BP4346" s="3">
        <v>1</v>
      </c>
      <c r="BQ4346" s="2" t="s">
        <v>17246</v>
      </c>
    </row>
    <row r="4347" spans="1:69" ht="16.149999999999999" customHeight="1" x14ac:dyDescent="0.25">
      <c r="A4347" s="93">
        <v>4348</v>
      </c>
      <c r="B4347" s="135" t="s">
        <v>135</v>
      </c>
      <c r="C4347" s="44" t="s">
        <v>1851</v>
      </c>
      <c r="D4347" s="17" t="s">
        <v>89</v>
      </c>
      <c r="E4347" s="17" t="s">
        <v>17247</v>
      </c>
      <c r="F4347" s="18">
        <v>43790</v>
      </c>
      <c r="G4347" s="3">
        <f t="shared" si="671"/>
        <v>11</v>
      </c>
      <c r="H4347" s="3">
        <f t="shared" si="672"/>
        <v>2019</v>
      </c>
      <c r="I4347" s="19">
        <v>0.48958333333333298</v>
      </c>
      <c r="J4347" s="20">
        <f t="shared" si="673"/>
        <v>11</v>
      </c>
      <c r="K4347" s="5" t="str">
        <f t="shared" si="676"/>
        <v>ja</v>
      </c>
      <c r="L4347" s="21" t="s">
        <v>91</v>
      </c>
      <c r="M4347" s="22" t="s">
        <v>3401</v>
      </c>
      <c r="N4347" s="21"/>
      <c r="O4347" s="21" t="s">
        <v>75</v>
      </c>
      <c r="P4347" s="187" t="s">
        <v>17248</v>
      </c>
      <c r="Q4347" s="22"/>
      <c r="R4347" s="22" t="s">
        <v>77</v>
      </c>
      <c r="S4347" s="17"/>
      <c r="T4347" s="22"/>
      <c r="U4347" s="17" t="s">
        <v>115</v>
      </c>
      <c r="V4347" s="17" t="s">
        <v>80</v>
      </c>
      <c r="W4347" s="17"/>
      <c r="X4347" s="17">
        <v>50</v>
      </c>
      <c r="Y4347" s="17" t="s">
        <v>81</v>
      </c>
      <c r="Z4347" s="17" t="s">
        <v>84</v>
      </c>
      <c r="AA4347" s="17"/>
      <c r="AB4347" s="17"/>
      <c r="AC4347" s="17"/>
      <c r="AD4347" s="17">
        <v>50</v>
      </c>
      <c r="AE4347" s="17" t="s">
        <v>81</v>
      </c>
      <c r="AF4347" s="17" t="s">
        <v>84</v>
      </c>
      <c r="AG4347" s="17"/>
      <c r="AH4347" s="17"/>
      <c r="AI4347" s="17"/>
      <c r="AJ4347" s="17"/>
      <c r="AK4347" s="17"/>
      <c r="AL4347" s="17"/>
      <c r="AM4347" s="74"/>
      <c r="AN4347" s="74"/>
      <c r="AO4347" s="74"/>
      <c r="AP4347" s="74"/>
      <c r="AQ4347" s="74"/>
      <c r="AR4347" s="74"/>
      <c r="AS4347" s="74"/>
      <c r="AT4347" s="74"/>
      <c r="AU4347" s="74"/>
      <c r="AV4347" s="74"/>
      <c r="AW4347" s="74"/>
      <c r="AX4347" s="74"/>
      <c r="AY4347" s="74"/>
      <c r="AZ4347" s="74"/>
      <c r="BA4347" s="74"/>
      <c r="BB4347" s="74"/>
      <c r="BC4347" s="74"/>
      <c r="BD4347" s="74"/>
      <c r="BE4347" s="23" t="str">
        <f t="shared" si="677"/>
        <v>EMF nein</v>
      </c>
      <c r="BF4347" s="23" t="str">
        <f t="shared" si="674"/>
        <v/>
      </c>
      <c r="BG4347" s="23" t="str">
        <f t="shared" si="675"/>
        <v/>
      </c>
      <c r="BH4347" s="23">
        <f t="shared" si="678"/>
        <v>0</v>
      </c>
      <c r="BI4347" s="74"/>
      <c r="BJ4347" s="74"/>
      <c r="BK4347" s="74"/>
      <c r="BL4347" s="74"/>
      <c r="BM4347" s="74"/>
      <c r="BN4347" s="74"/>
      <c r="BO4347" s="75" t="s">
        <v>17249</v>
      </c>
      <c r="BP4347" s="3">
        <v>1</v>
      </c>
      <c r="BQ4347" s="2" t="s">
        <v>17250</v>
      </c>
    </row>
    <row r="4348" spans="1:69" ht="16.149999999999999" customHeight="1" x14ac:dyDescent="0.25">
      <c r="A4348" s="93">
        <v>4349</v>
      </c>
      <c r="B4348" s="17" t="s">
        <v>17251</v>
      </c>
      <c r="C4348" s="65" t="s">
        <v>17252</v>
      </c>
      <c r="D4348" s="2" t="s">
        <v>137</v>
      </c>
      <c r="E4348" s="2" t="s">
        <v>5568</v>
      </c>
      <c r="F4348" s="67">
        <v>43788</v>
      </c>
      <c r="G4348" s="3">
        <f t="shared" ref="G4348:G4411" si="679">IF(F4348&lt;&gt;"",MONTH(F4348),"")</f>
        <v>11</v>
      </c>
      <c r="H4348" s="3">
        <f t="shared" si="672"/>
        <v>2019</v>
      </c>
      <c r="I4348" s="92">
        <v>0.42361111111111099</v>
      </c>
      <c r="J4348" s="20">
        <f t="shared" si="673"/>
        <v>10</v>
      </c>
      <c r="K4348" s="5" t="str">
        <f t="shared" si="676"/>
        <v>ja</v>
      </c>
      <c r="L4348" s="5" t="s">
        <v>91</v>
      </c>
      <c r="M4348" s="6" t="s">
        <v>74</v>
      </c>
      <c r="N4348" s="5">
        <v>81</v>
      </c>
      <c r="O4348" s="5" t="s">
        <v>126</v>
      </c>
      <c r="P4348" s="188" t="s">
        <v>17253</v>
      </c>
      <c r="R4348" s="6" t="s">
        <v>77</v>
      </c>
      <c r="BE4348" s="23" t="str">
        <f t="shared" si="677"/>
        <v>EMF nein</v>
      </c>
      <c r="BF4348" s="23" t="str">
        <f t="shared" si="674"/>
        <v/>
      </c>
      <c r="BG4348" s="23" t="str">
        <f t="shared" si="675"/>
        <v/>
      </c>
      <c r="BH4348" s="23">
        <f t="shared" si="678"/>
        <v>0</v>
      </c>
      <c r="BO4348" s="2" t="s">
        <v>17254</v>
      </c>
      <c r="BP4348" s="3">
        <v>1</v>
      </c>
      <c r="BQ4348" s="2" t="s">
        <v>17255</v>
      </c>
    </row>
    <row r="4349" spans="1:69" ht="16.149999999999999" customHeight="1" x14ac:dyDescent="0.25">
      <c r="A4349" s="93">
        <v>4350</v>
      </c>
      <c r="B4349" s="17" t="s">
        <v>211</v>
      </c>
      <c r="C4349" s="124" t="s">
        <v>390</v>
      </c>
      <c r="D4349" s="2" t="s">
        <v>151</v>
      </c>
      <c r="E4349" s="2" t="s">
        <v>17256</v>
      </c>
      <c r="F4349" s="67">
        <v>43789</v>
      </c>
      <c r="G4349" s="3">
        <f t="shared" si="679"/>
        <v>11</v>
      </c>
      <c r="H4349" s="3">
        <f t="shared" ref="H4349:H4412" si="680">IF(F4349&lt;&gt;"",YEAR(F4349),"")</f>
        <v>2019</v>
      </c>
      <c r="I4349" s="92">
        <v>0.71180555555555503</v>
      </c>
      <c r="J4349" s="20">
        <f t="shared" si="673"/>
        <v>17</v>
      </c>
      <c r="K4349" s="5" t="str">
        <f t="shared" si="676"/>
        <v>ja</v>
      </c>
      <c r="L4349" s="5" t="s">
        <v>91</v>
      </c>
      <c r="M4349" s="6" t="s">
        <v>115</v>
      </c>
      <c r="N4349" s="5">
        <v>51</v>
      </c>
      <c r="O4349" s="5" t="s">
        <v>5139</v>
      </c>
      <c r="P4349" s="188" t="s">
        <v>17257</v>
      </c>
      <c r="R4349" s="6" t="s">
        <v>77</v>
      </c>
      <c r="T4349" s="6" t="s">
        <v>80</v>
      </c>
      <c r="W4349" s="2" t="s">
        <v>17258</v>
      </c>
      <c r="X4349" s="2">
        <v>127</v>
      </c>
      <c r="Y4349" s="2" t="s">
        <v>81</v>
      </c>
      <c r="Z4349" s="2" t="s">
        <v>84</v>
      </c>
      <c r="AA4349" s="2">
        <v>127</v>
      </c>
      <c r="AB4349" s="2" t="s">
        <v>81</v>
      </c>
      <c r="AC4349" s="2" t="s">
        <v>84</v>
      </c>
      <c r="AD4349" s="2">
        <v>127</v>
      </c>
      <c r="AE4349" s="2" t="s">
        <v>81</v>
      </c>
      <c r="AF4349" s="2" t="s">
        <v>84</v>
      </c>
      <c r="BE4349" s="23" t="str">
        <f t="shared" si="677"/>
        <v>EMF nein</v>
      </c>
      <c r="BF4349" s="23" t="str">
        <f t="shared" si="674"/>
        <v/>
      </c>
      <c r="BG4349" s="23" t="str">
        <f t="shared" si="675"/>
        <v/>
      </c>
      <c r="BH4349" s="23">
        <f t="shared" si="678"/>
        <v>0</v>
      </c>
      <c r="BO4349" s="2" t="s">
        <v>17259</v>
      </c>
      <c r="BP4349" s="3">
        <v>1</v>
      </c>
      <c r="BQ4349" s="2" t="s">
        <v>17260</v>
      </c>
    </row>
    <row r="4350" spans="1:69" ht="16.149999999999999" customHeight="1" x14ac:dyDescent="0.25">
      <c r="A4350" s="93">
        <v>4351</v>
      </c>
      <c r="B4350" s="17" t="s">
        <v>211</v>
      </c>
      <c r="C4350" s="17" t="s">
        <v>2767</v>
      </c>
      <c r="D4350" s="2" t="s">
        <v>371</v>
      </c>
      <c r="E4350" s="2" t="s">
        <v>5471</v>
      </c>
      <c r="F4350" s="67">
        <v>43789</v>
      </c>
      <c r="G4350" s="3">
        <f t="shared" si="679"/>
        <v>11</v>
      </c>
      <c r="H4350" s="3">
        <f t="shared" si="680"/>
        <v>2019</v>
      </c>
      <c r="I4350" s="92">
        <v>0.83680555555555503</v>
      </c>
      <c r="J4350" s="20">
        <f t="shared" si="673"/>
        <v>20</v>
      </c>
      <c r="K4350" s="5" t="str">
        <f t="shared" si="676"/>
        <v>ja</v>
      </c>
      <c r="L4350" s="5" t="s">
        <v>73</v>
      </c>
      <c r="M4350" s="6" t="s">
        <v>74</v>
      </c>
      <c r="N4350" s="5">
        <v>23</v>
      </c>
      <c r="O4350" s="5" t="s">
        <v>5139</v>
      </c>
      <c r="P4350" s="188" t="s">
        <v>15777</v>
      </c>
      <c r="R4350" s="6" t="s">
        <v>77</v>
      </c>
      <c r="U4350" s="2" t="s">
        <v>208</v>
      </c>
      <c r="V4350" s="2" t="s">
        <v>80</v>
      </c>
      <c r="X4350" s="2">
        <v>54</v>
      </c>
      <c r="Y4350" s="2" t="s">
        <v>83</v>
      </c>
      <c r="Z4350" s="2" t="s">
        <v>84</v>
      </c>
      <c r="AA4350" s="2">
        <v>268</v>
      </c>
      <c r="AB4350" s="2" t="s">
        <v>81</v>
      </c>
      <c r="AC4350" s="2" t="s">
        <v>168</v>
      </c>
      <c r="AD4350" s="2">
        <v>54</v>
      </c>
      <c r="AE4350" s="2" t="s">
        <v>83</v>
      </c>
      <c r="AF4350" s="2" t="s">
        <v>84</v>
      </c>
      <c r="AJ4350" s="2">
        <v>115</v>
      </c>
      <c r="AK4350" s="2" t="s">
        <v>81</v>
      </c>
      <c r="AL4350" s="2" t="s">
        <v>84</v>
      </c>
      <c r="AP4350" s="2">
        <v>115</v>
      </c>
      <c r="AQ4350" s="2" t="s">
        <v>83</v>
      </c>
      <c r="AR4350" s="2" t="s">
        <v>84</v>
      </c>
      <c r="AV4350" s="2">
        <v>268</v>
      </c>
      <c r="AW4350" s="2" t="s">
        <v>81</v>
      </c>
      <c r="AX4350" s="2" t="s">
        <v>168</v>
      </c>
      <c r="AY4350" s="2">
        <v>268</v>
      </c>
      <c r="AZ4350" s="2" t="s">
        <v>81</v>
      </c>
      <c r="BA4350" s="2" t="s">
        <v>168</v>
      </c>
      <c r="BB4350" s="2">
        <v>268</v>
      </c>
      <c r="BC4350" s="2" t="s">
        <v>81</v>
      </c>
      <c r="BD4350" s="2" t="s">
        <v>168</v>
      </c>
      <c r="BE4350" s="23" t="str">
        <f t="shared" si="677"/>
        <v>EMF nein</v>
      </c>
      <c r="BF4350" s="23" t="str">
        <f t="shared" si="674"/>
        <v/>
      </c>
      <c r="BG4350" s="23" t="str">
        <f t="shared" si="675"/>
        <v/>
      </c>
      <c r="BH4350" s="23">
        <f t="shared" si="678"/>
        <v>0</v>
      </c>
      <c r="BO4350" s="2" t="s">
        <v>17261</v>
      </c>
      <c r="BP4350" s="3">
        <v>1</v>
      </c>
      <c r="BQ4350" s="2" t="s">
        <v>17262</v>
      </c>
    </row>
    <row r="4351" spans="1:69" ht="16.149999999999999" customHeight="1" x14ac:dyDescent="0.25">
      <c r="A4351" s="93">
        <v>4352</v>
      </c>
      <c r="B4351" s="17" t="s">
        <v>211</v>
      </c>
      <c r="C4351" s="124" t="s">
        <v>284</v>
      </c>
      <c r="D4351" s="2" t="s">
        <v>264</v>
      </c>
      <c r="E4351" s="2" t="s">
        <v>2743</v>
      </c>
      <c r="F4351" s="67">
        <v>43789</v>
      </c>
      <c r="G4351" s="3">
        <f t="shared" si="679"/>
        <v>11</v>
      </c>
      <c r="H4351" s="3">
        <f t="shared" si="680"/>
        <v>2019</v>
      </c>
      <c r="I4351" s="92">
        <v>0.70833333333333304</v>
      </c>
      <c r="J4351" s="20">
        <f t="shared" si="673"/>
        <v>17</v>
      </c>
      <c r="K4351" s="5" t="str">
        <f t="shared" si="676"/>
        <v>ja</v>
      </c>
      <c r="L4351" s="5" t="s">
        <v>91</v>
      </c>
      <c r="M4351" s="6" t="s">
        <v>139</v>
      </c>
      <c r="N4351" s="5">
        <v>55</v>
      </c>
      <c r="O4351" s="5" t="s">
        <v>75</v>
      </c>
      <c r="P4351" s="188" t="s">
        <v>17263</v>
      </c>
      <c r="R4351" s="6" t="s">
        <v>464</v>
      </c>
      <c r="U4351" s="2" t="s">
        <v>9313</v>
      </c>
      <c r="V4351" s="2" t="s">
        <v>80</v>
      </c>
      <c r="X4351" s="2">
        <v>90</v>
      </c>
      <c r="Y4351" s="2" t="s">
        <v>81</v>
      </c>
      <c r="Z4351" s="2" t="s">
        <v>84</v>
      </c>
      <c r="AD4351" s="2">
        <v>90</v>
      </c>
      <c r="AE4351" s="2" t="s">
        <v>81</v>
      </c>
      <c r="AF4351" s="2" t="s">
        <v>84</v>
      </c>
      <c r="BE4351" s="23" t="str">
        <f t="shared" si="677"/>
        <v>EMF nein</v>
      </c>
      <c r="BF4351" s="23" t="str">
        <f t="shared" si="674"/>
        <v/>
      </c>
      <c r="BG4351" s="23" t="str">
        <f t="shared" si="675"/>
        <v/>
      </c>
      <c r="BH4351" s="23">
        <f t="shared" si="678"/>
        <v>0</v>
      </c>
      <c r="BO4351" s="2" t="s">
        <v>17264</v>
      </c>
      <c r="BP4351" s="3">
        <v>1</v>
      </c>
      <c r="BQ4351" s="2" t="s">
        <v>17265</v>
      </c>
    </row>
    <row r="4352" spans="1:69" ht="16.149999999999999" customHeight="1" x14ac:dyDescent="0.25">
      <c r="A4352" s="1">
        <v>4353</v>
      </c>
      <c r="B4352" s="17" t="s">
        <v>135</v>
      </c>
      <c r="C4352" s="17" t="s">
        <v>1009</v>
      </c>
      <c r="D4352" s="2" t="s">
        <v>264</v>
      </c>
      <c r="E4352" s="2" t="s">
        <v>10499</v>
      </c>
      <c r="F4352" s="67">
        <v>43789</v>
      </c>
      <c r="G4352" s="3">
        <f t="shared" si="679"/>
        <v>11</v>
      </c>
      <c r="H4352" s="3">
        <f t="shared" si="680"/>
        <v>2019</v>
      </c>
      <c r="J4352" s="20" t="str">
        <f t="shared" ref="J4352:J4415" si="681">IF(I4352&lt;&gt;"",HOUR(I4352),"")</f>
        <v/>
      </c>
      <c r="K4352" s="5" t="str">
        <f t="shared" si="676"/>
        <v>ja</v>
      </c>
      <c r="L4352" s="5" t="s">
        <v>91</v>
      </c>
      <c r="M4352" s="6" t="s">
        <v>354</v>
      </c>
      <c r="O4352" s="5" t="s">
        <v>5139</v>
      </c>
      <c r="P4352" s="188" t="s">
        <v>17266</v>
      </c>
      <c r="R4352" s="6" t="s">
        <v>789</v>
      </c>
      <c r="BE4352" s="23" t="str">
        <f t="shared" si="677"/>
        <v>EMF nein</v>
      </c>
      <c r="BF4352" s="23" t="str">
        <f t="shared" si="674"/>
        <v/>
      </c>
      <c r="BG4352" s="23" t="str">
        <f t="shared" si="675"/>
        <v/>
      </c>
      <c r="BH4352" s="23">
        <f t="shared" si="678"/>
        <v>0</v>
      </c>
      <c r="BP4352" s="3">
        <v>1</v>
      </c>
      <c r="BQ4352" s="2" t="s">
        <v>17267</v>
      </c>
    </row>
    <row r="4353" spans="1:69" ht="16.149999999999999" customHeight="1" x14ac:dyDescent="0.25">
      <c r="A4353" s="1">
        <v>4354</v>
      </c>
      <c r="B4353" s="17" t="s">
        <v>211</v>
      </c>
      <c r="C4353" s="17" t="s">
        <v>6374</v>
      </c>
      <c r="D4353" s="2" t="s">
        <v>371</v>
      </c>
      <c r="E4353" s="2" t="s">
        <v>2311</v>
      </c>
      <c r="F4353" s="67">
        <v>43769</v>
      </c>
      <c r="G4353" s="3">
        <f t="shared" si="679"/>
        <v>10</v>
      </c>
      <c r="H4353" s="3">
        <f t="shared" si="680"/>
        <v>2019</v>
      </c>
      <c r="I4353" s="92">
        <v>0.51041666666666696</v>
      </c>
      <c r="J4353" s="20">
        <f t="shared" si="681"/>
        <v>12</v>
      </c>
      <c r="K4353" s="5" t="str">
        <f t="shared" si="676"/>
        <v>ja</v>
      </c>
      <c r="M4353" s="6" t="s">
        <v>74</v>
      </c>
      <c r="O4353" s="5" t="s">
        <v>126</v>
      </c>
      <c r="P4353" s="188" t="s">
        <v>17268</v>
      </c>
      <c r="R4353" s="6" t="s">
        <v>781</v>
      </c>
      <c r="U4353" s="2" t="s">
        <v>9313</v>
      </c>
      <c r="V4353" s="2" t="s">
        <v>80</v>
      </c>
      <c r="BE4353" s="23" t="str">
        <f t="shared" si="677"/>
        <v>EMF ja</v>
      </c>
      <c r="BF4353" s="23">
        <f t="shared" si="674"/>
        <v>880</v>
      </c>
      <c r="BG4353" s="23" t="str">
        <f t="shared" si="675"/>
        <v>500+m</v>
      </c>
      <c r="BH4353" s="23">
        <f t="shared" si="678"/>
        <v>1</v>
      </c>
      <c r="BI4353" s="2" t="s">
        <v>162</v>
      </c>
      <c r="BJ4353" s="2">
        <v>880</v>
      </c>
      <c r="BO4353" s="2" t="s">
        <v>17269</v>
      </c>
      <c r="BP4353" s="3">
        <v>1</v>
      </c>
      <c r="BQ4353" s="2" t="s">
        <v>17270</v>
      </c>
    </row>
    <row r="4354" spans="1:69" ht="16.149999999999999" customHeight="1" x14ac:dyDescent="0.25">
      <c r="A4354" s="1">
        <v>4355</v>
      </c>
      <c r="B4354" s="17" t="s">
        <v>211</v>
      </c>
      <c r="C4354" s="17" t="s">
        <v>7121</v>
      </c>
      <c r="D4354" s="2" t="s">
        <v>151</v>
      </c>
      <c r="E4354" s="2" t="s">
        <v>4837</v>
      </c>
      <c r="F4354" s="67">
        <v>43783</v>
      </c>
      <c r="G4354" s="3">
        <f t="shared" si="679"/>
        <v>11</v>
      </c>
      <c r="H4354" s="3">
        <f t="shared" si="680"/>
        <v>2019</v>
      </c>
      <c r="I4354" s="92">
        <v>0.29513888888888901</v>
      </c>
      <c r="J4354" s="20">
        <f t="shared" si="681"/>
        <v>7</v>
      </c>
      <c r="K4354" s="5" t="str">
        <f t="shared" si="676"/>
        <v>ja</v>
      </c>
      <c r="L4354" s="5" t="s">
        <v>91</v>
      </c>
      <c r="M4354" s="6" t="s">
        <v>74</v>
      </c>
      <c r="N4354" s="5">
        <v>27</v>
      </c>
      <c r="O4354" s="5" t="s">
        <v>75</v>
      </c>
      <c r="P4354" s="188" t="s">
        <v>17271</v>
      </c>
      <c r="R4354" s="6" t="s">
        <v>77</v>
      </c>
      <c r="U4354" s="2" t="s">
        <v>100</v>
      </c>
      <c r="V4354" s="2" t="s">
        <v>80</v>
      </c>
      <c r="X4354" s="2">
        <v>25</v>
      </c>
      <c r="Y4354" s="2" t="s">
        <v>81</v>
      </c>
      <c r="Z4354" s="2" t="s">
        <v>161</v>
      </c>
      <c r="AA4354" s="2">
        <v>25</v>
      </c>
      <c r="AB4354" s="2" t="s">
        <v>81</v>
      </c>
      <c r="AC4354" s="2" t="s">
        <v>161</v>
      </c>
      <c r="AD4354" s="2">
        <v>25</v>
      </c>
      <c r="AE4354" s="2" t="s">
        <v>81</v>
      </c>
      <c r="AF4354" s="2" t="s">
        <v>161</v>
      </c>
      <c r="AG4354" s="2">
        <v>25</v>
      </c>
      <c r="AH4354" s="2" t="s">
        <v>81</v>
      </c>
      <c r="AI4354" s="2" t="s">
        <v>161</v>
      </c>
      <c r="AJ4354" s="2">
        <v>165</v>
      </c>
      <c r="AK4354" s="2" t="s">
        <v>81</v>
      </c>
      <c r="AL4354" s="2" t="s">
        <v>161</v>
      </c>
      <c r="AM4354" s="2">
        <v>165</v>
      </c>
      <c r="AN4354" s="2" t="s">
        <v>81</v>
      </c>
      <c r="AO4354" s="2" t="s">
        <v>161</v>
      </c>
      <c r="AP4354" s="2">
        <v>165</v>
      </c>
      <c r="AQ4354" s="2" t="s">
        <v>81</v>
      </c>
      <c r="AR4354" s="2" t="s">
        <v>161</v>
      </c>
      <c r="AS4354" s="2">
        <v>165</v>
      </c>
      <c r="AT4354" s="2" t="s">
        <v>83</v>
      </c>
      <c r="AU4354" s="2" t="s">
        <v>161</v>
      </c>
      <c r="AV4354" s="2">
        <v>165</v>
      </c>
      <c r="AW4354" s="2" t="s">
        <v>81</v>
      </c>
      <c r="AX4354" s="2" t="s">
        <v>161</v>
      </c>
      <c r="AY4354" s="2">
        <v>165</v>
      </c>
      <c r="AZ4354" s="2" t="s">
        <v>81</v>
      </c>
      <c r="BA4354" s="2" t="s">
        <v>161</v>
      </c>
      <c r="BB4354" s="2">
        <v>165</v>
      </c>
      <c r="BC4354" s="2" t="s">
        <v>81</v>
      </c>
      <c r="BD4354" s="2" t="s">
        <v>161</v>
      </c>
      <c r="BE4354" s="23" t="str">
        <f t="shared" si="677"/>
        <v>EMF nein</v>
      </c>
      <c r="BF4354" s="23" t="str">
        <f t="shared" si="674"/>
        <v/>
      </c>
      <c r="BG4354" s="23" t="str">
        <f t="shared" si="675"/>
        <v/>
      </c>
      <c r="BH4354" s="23">
        <f t="shared" si="678"/>
        <v>0</v>
      </c>
      <c r="BO4354" s="16" t="s">
        <v>17272</v>
      </c>
      <c r="BP4354" s="3">
        <v>1</v>
      </c>
      <c r="BQ4354" s="2" t="s">
        <v>17273</v>
      </c>
    </row>
    <row r="4355" spans="1:69" ht="16.149999999999999" customHeight="1" x14ac:dyDescent="0.25">
      <c r="A4355" s="16">
        <v>4356</v>
      </c>
      <c r="B4355" s="17" t="s">
        <v>211</v>
      </c>
      <c r="C4355" s="17" t="s">
        <v>8871</v>
      </c>
      <c r="D4355" s="2" t="s">
        <v>151</v>
      </c>
      <c r="E4355" s="2" t="s">
        <v>17274</v>
      </c>
      <c r="F4355" s="67">
        <v>43783</v>
      </c>
      <c r="G4355" s="3">
        <f t="shared" si="679"/>
        <v>11</v>
      </c>
      <c r="H4355" s="3">
        <f t="shared" si="680"/>
        <v>2019</v>
      </c>
      <c r="I4355" s="92">
        <v>0.5625</v>
      </c>
      <c r="J4355" s="20">
        <f t="shared" si="681"/>
        <v>13</v>
      </c>
      <c r="K4355" s="5" t="str">
        <f t="shared" si="676"/>
        <v>ja</v>
      </c>
      <c r="L4355" s="5" t="s">
        <v>91</v>
      </c>
      <c r="M4355" s="6" t="s">
        <v>208</v>
      </c>
      <c r="N4355" s="5">
        <v>64</v>
      </c>
      <c r="O4355" s="5" t="s">
        <v>5139</v>
      </c>
      <c r="P4355" s="188" t="s">
        <v>17275</v>
      </c>
      <c r="R4355" s="6" t="s">
        <v>77</v>
      </c>
      <c r="T4355" s="6" t="s">
        <v>80</v>
      </c>
      <c r="X4355" s="2">
        <v>851</v>
      </c>
      <c r="Y4355" s="2" t="s">
        <v>83</v>
      </c>
      <c r="Z4355" s="2" t="s">
        <v>82</v>
      </c>
      <c r="AA4355" s="2">
        <v>851</v>
      </c>
      <c r="AB4355" s="2" t="s">
        <v>81</v>
      </c>
      <c r="AC4355" s="2" t="s">
        <v>82</v>
      </c>
      <c r="AD4355" s="2">
        <v>851</v>
      </c>
      <c r="AE4355" s="2" t="s">
        <v>83</v>
      </c>
      <c r="AF4355" s="2" t="s">
        <v>82</v>
      </c>
      <c r="AG4355" s="2">
        <v>851</v>
      </c>
      <c r="AH4355" s="2" t="s">
        <v>83</v>
      </c>
      <c r="AI4355" s="2" t="s">
        <v>82</v>
      </c>
      <c r="AJ4355" s="2">
        <v>851</v>
      </c>
      <c r="AK4355" s="2" t="s">
        <v>83</v>
      </c>
      <c r="AL4355" s="2" t="s">
        <v>82</v>
      </c>
      <c r="AM4355" s="2">
        <v>851</v>
      </c>
      <c r="AN4355" s="2" t="s">
        <v>81</v>
      </c>
      <c r="AO4355" s="2" t="s">
        <v>82</v>
      </c>
      <c r="AP4355" s="2">
        <v>851</v>
      </c>
      <c r="AQ4355" s="2" t="s">
        <v>83</v>
      </c>
      <c r="AR4355" s="2" t="s">
        <v>82</v>
      </c>
      <c r="AS4355" s="2">
        <v>851</v>
      </c>
      <c r="AT4355" s="2" t="s">
        <v>83</v>
      </c>
      <c r="AU4355" s="2" t="s">
        <v>82</v>
      </c>
      <c r="BE4355" s="23" t="str">
        <f t="shared" si="677"/>
        <v>EMF nein</v>
      </c>
      <c r="BF4355" s="23" t="str">
        <f t="shared" si="674"/>
        <v/>
      </c>
      <c r="BG4355" s="23" t="str">
        <f t="shared" si="675"/>
        <v/>
      </c>
      <c r="BH4355" s="23">
        <f t="shared" si="678"/>
        <v>0</v>
      </c>
      <c r="BO4355" s="2" t="s">
        <v>17276</v>
      </c>
      <c r="BP4355" s="3">
        <v>1</v>
      </c>
      <c r="BQ4355" s="2" t="s">
        <v>17277</v>
      </c>
    </row>
    <row r="4356" spans="1:69" ht="16.149999999999999" customHeight="1" x14ac:dyDescent="0.25">
      <c r="A4356" s="1">
        <v>4357</v>
      </c>
      <c r="B4356" s="17" t="s">
        <v>135</v>
      </c>
      <c r="C4356" s="17" t="s">
        <v>289</v>
      </c>
      <c r="D4356" s="2" t="s">
        <v>290</v>
      </c>
      <c r="E4356" s="2" t="s">
        <v>17278</v>
      </c>
      <c r="F4356" s="67">
        <v>43791</v>
      </c>
      <c r="G4356" s="3">
        <f t="shared" si="679"/>
        <v>11</v>
      </c>
      <c r="H4356" s="3">
        <f t="shared" si="680"/>
        <v>2019</v>
      </c>
      <c r="I4356" s="92">
        <v>0.41666666666666702</v>
      </c>
      <c r="J4356" s="20">
        <f t="shared" si="681"/>
        <v>10</v>
      </c>
      <c r="K4356" s="5" t="str">
        <f t="shared" si="676"/>
        <v>ja</v>
      </c>
      <c r="L4356" s="5" t="s">
        <v>91</v>
      </c>
      <c r="M4356" s="6" t="s">
        <v>139</v>
      </c>
      <c r="N4356" s="5">
        <v>56</v>
      </c>
      <c r="O4356" s="5" t="s">
        <v>75</v>
      </c>
      <c r="P4356" s="188" t="s">
        <v>17279</v>
      </c>
      <c r="R4356" s="6" t="s">
        <v>77</v>
      </c>
      <c r="T4356" s="6" t="s">
        <v>80</v>
      </c>
      <c r="U4356" s="2" t="s">
        <v>1312</v>
      </c>
      <c r="V4356" s="5" t="s">
        <v>79</v>
      </c>
      <c r="X4356" s="2">
        <v>192</v>
      </c>
      <c r="Y4356" s="2" t="s">
        <v>81</v>
      </c>
      <c r="Z4356" s="2" t="s">
        <v>82</v>
      </c>
      <c r="AD4356" s="2">
        <v>192</v>
      </c>
      <c r="AE4356" s="2" t="s">
        <v>81</v>
      </c>
      <c r="AF4356" s="2" t="s">
        <v>82</v>
      </c>
      <c r="BE4356" s="23" t="str">
        <f t="shared" si="677"/>
        <v>EMF nein</v>
      </c>
      <c r="BF4356" s="23" t="str">
        <f t="shared" ref="BF4356:BF4419" si="682">IF(SUM(BJ4356,BL4356,BN4356)=0,"",MIN(BJ4356,BL4356,BN4356))</f>
        <v/>
      </c>
      <c r="BG4356" s="23" t="str">
        <f t="shared" ref="BG4356:BG4419" si="683">IF(BF4356="","",IF(BF4356&lt;100,"&lt;100m",IF(AND(BF4356&gt;99, BF4356&lt;500),"100-499m",IF(BF4356&gt;499,"500+m",""))))</f>
        <v/>
      </c>
      <c r="BH4356" s="23">
        <f t="shared" si="678"/>
        <v>0</v>
      </c>
      <c r="BP4356" s="3">
        <v>1</v>
      </c>
      <c r="BQ4356" s="2" t="s">
        <v>17280</v>
      </c>
    </row>
    <row r="4357" spans="1:69" ht="16.149999999999999" customHeight="1" x14ac:dyDescent="0.25">
      <c r="A4357" s="1">
        <v>4358</v>
      </c>
      <c r="B4357" s="17" t="s">
        <v>135</v>
      </c>
      <c r="C4357" s="17" t="s">
        <v>3299</v>
      </c>
      <c r="D4357" s="2" t="s">
        <v>296</v>
      </c>
      <c r="E4357" s="2" t="s">
        <v>17281</v>
      </c>
      <c r="F4357" s="67">
        <v>43760</v>
      </c>
      <c r="G4357" s="3">
        <f t="shared" si="679"/>
        <v>10</v>
      </c>
      <c r="H4357" s="3">
        <f t="shared" si="680"/>
        <v>2019</v>
      </c>
      <c r="I4357" s="92">
        <v>0.35416666666666702</v>
      </c>
      <c r="J4357" s="20">
        <f t="shared" si="681"/>
        <v>8</v>
      </c>
      <c r="K4357" s="5" t="str">
        <f t="shared" si="676"/>
        <v>ja</v>
      </c>
      <c r="L4357" s="5" t="s">
        <v>91</v>
      </c>
      <c r="M4357" s="6" t="s">
        <v>139</v>
      </c>
      <c r="O4357" s="5" t="s">
        <v>14462</v>
      </c>
      <c r="P4357" s="188" t="s">
        <v>17282</v>
      </c>
      <c r="R4357" s="6" t="s">
        <v>77</v>
      </c>
      <c r="X4357" s="2">
        <v>405</v>
      </c>
      <c r="Y4357" s="2" t="s">
        <v>81</v>
      </c>
      <c r="Z4357" s="2" t="s">
        <v>161</v>
      </c>
      <c r="AD4357" s="2">
        <v>405</v>
      </c>
      <c r="AE4357" s="2" t="s">
        <v>83</v>
      </c>
      <c r="AF4357" s="2" t="s">
        <v>161</v>
      </c>
      <c r="AJ4357" s="2">
        <v>778</v>
      </c>
      <c r="AK4357" s="2" t="s">
        <v>81</v>
      </c>
      <c r="AL4357" s="2" t="s">
        <v>84</v>
      </c>
      <c r="AP4357" s="2">
        <v>778</v>
      </c>
      <c r="AQ4357" s="2" t="s">
        <v>83</v>
      </c>
      <c r="AR4357" s="2" t="s">
        <v>84</v>
      </c>
      <c r="BE4357" s="23" t="str">
        <f t="shared" si="677"/>
        <v>EMF nein</v>
      </c>
      <c r="BF4357" s="23" t="str">
        <f t="shared" si="682"/>
        <v/>
      </c>
      <c r="BG4357" s="23" t="str">
        <f t="shared" si="683"/>
        <v/>
      </c>
      <c r="BH4357" s="23">
        <f t="shared" si="678"/>
        <v>0</v>
      </c>
      <c r="BO4357" s="2" t="s">
        <v>17283</v>
      </c>
      <c r="BP4357" s="3">
        <v>1</v>
      </c>
      <c r="BQ4357" s="2" t="s">
        <v>17284</v>
      </c>
    </row>
    <row r="4358" spans="1:69" ht="16.149999999999999" customHeight="1" x14ac:dyDescent="0.25">
      <c r="A4358" s="44">
        <v>4359</v>
      </c>
      <c r="B4358" s="17" t="s">
        <v>87</v>
      </c>
      <c r="C4358" s="17" t="s">
        <v>17285</v>
      </c>
      <c r="D4358" s="2" t="s">
        <v>89</v>
      </c>
      <c r="E4358" s="2" t="s">
        <v>17286</v>
      </c>
      <c r="F4358" s="67">
        <v>43567</v>
      </c>
      <c r="G4358" s="3">
        <f t="shared" si="679"/>
        <v>4</v>
      </c>
      <c r="H4358" s="3">
        <f t="shared" si="680"/>
        <v>2019</v>
      </c>
      <c r="I4358" s="92">
        <v>0.40972222222222199</v>
      </c>
      <c r="J4358" s="20">
        <f t="shared" si="681"/>
        <v>9</v>
      </c>
      <c r="K4358" s="5" t="str">
        <f t="shared" si="676"/>
        <v>ja</v>
      </c>
      <c r="L4358" s="5" t="s">
        <v>91</v>
      </c>
      <c r="M4358" s="6" t="s">
        <v>74</v>
      </c>
      <c r="N4358" s="5">
        <v>72</v>
      </c>
      <c r="O4358" s="5" t="s">
        <v>126</v>
      </c>
      <c r="P4358" s="188" t="s">
        <v>17287</v>
      </c>
      <c r="R4358" s="6" t="s">
        <v>77</v>
      </c>
      <c r="T4358" s="6" t="s">
        <v>80</v>
      </c>
      <c r="V4358" s="2" t="s">
        <v>80</v>
      </c>
      <c r="BE4358" s="23" t="str">
        <f t="shared" si="677"/>
        <v>EMF nein</v>
      </c>
      <c r="BF4358" s="23" t="str">
        <f t="shared" si="682"/>
        <v/>
      </c>
      <c r="BG4358" s="23" t="str">
        <f t="shared" si="683"/>
        <v/>
      </c>
      <c r="BH4358" s="23">
        <f t="shared" si="678"/>
        <v>0</v>
      </c>
      <c r="BO4358" s="2" t="s">
        <v>17288</v>
      </c>
      <c r="BP4358" s="3">
        <v>1</v>
      </c>
      <c r="BQ4358" s="2" t="s">
        <v>17289</v>
      </c>
    </row>
    <row r="4359" spans="1:69" ht="16.149999999999999" customHeight="1" x14ac:dyDescent="0.25">
      <c r="A4359" s="1">
        <v>4360</v>
      </c>
      <c r="B4359" s="17" t="s">
        <v>87</v>
      </c>
      <c r="C4359" s="17" t="s">
        <v>9970</v>
      </c>
      <c r="D4359" s="2" t="s">
        <v>89</v>
      </c>
      <c r="E4359" s="2" t="s">
        <v>17290</v>
      </c>
      <c r="F4359" s="67">
        <v>43792</v>
      </c>
      <c r="G4359" s="3">
        <f t="shared" si="679"/>
        <v>11</v>
      </c>
      <c r="H4359" s="3">
        <f t="shared" si="680"/>
        <v>2019</v>
      </c>
      <c r="I4359" s="92">
        <v>0.66319444444444398</v>
      </c>
      <c r="J4359" s="20">
        <f t="shared" si="681"/>
        <v>15</v>
      </c>
      <c r="K4359" s="5" t="str">
        <f t="shared" si="676"/>
        <v>ja</v>
      </c>
      <c r="L4359" s="5" t="s">
        <v>91</v>
      </c>
      <c r="M4359" s="6" t="s">
        <v>74</v>
      </c>
      <c r="N4359" s="5">
        <v>86</v>
      </c>
      <c r="O4359" s="5" t="s">
        <v>126</v>
      </c>
      <c r="P4359" s="188" t="s">
        <v>17291</v>
      </c>
      <c r="R4359" s="6" t="s">
        <v>77</v>
      </c>
      <c r="T4359" s="6" t="s">
        <v>80</v>
      </c>
      <c r="U4359" s="2" t="s">
        <v>74</v>
      </c>
      <c r="V4359" s="5" t="s">
        <v>80</v>
      </c>
      <c r="BE4359" s="23" t="str">
        <f t="shared" si="677"/>
        <v>EMF ja</v>
      </c>
      <c r="BF4359" s="23">
        <f t="shared" si="682"/>
        <v>1680</v>
      </c>
      <c r="BG4359" s="23" t="str">
        <f t="shared" si="683"/>
        <v>500+m</v>
      </c>
      <c r="BH4359" s="23">
        <f t="shared" si="678"/>
        <v>1</v>
      </c>
      <c r="BM4359" s="2" t="s">
        <v>162</v>
      </c>
      <c r="BN4359" s="2">
        <v>1680</v>
      </c>
      <c r="BO4359" s="2" t="s">
        <v>17292</v>
      </c>
      <c r="BP4359" s="3">
        <v>1</v>
      </c>
      <c r="BQ4359" s="2" t="s">
        <v>17293</v>
      </c>
    </row>
    <row r="4360" spans="1:69" ht="16.149999999999999" customHeight="1" x14ac:dyDescent="0.25">
      <c r="A4360" s="1">
        <v>4361</v>
      </c>
      <c r="B4360" s="17" t="s">
        <v>87</v>
      </c>
      <c r="C4360" s="17" t="s">
        <v>17294</v>
      </c>
      <c r="D4360" s="2" t="s">
        <v>151</v>
      </c>
      <c r="E4360" s="2" t="s">
        <v>14604</v>
      </c>
      <c r="F4360" s="67">
        <v>43790</v>
      </c>
      <c r="G4360" s="3">
        <f t="shared" si="679"/>
        <v>11</v>
      </c>
      <c r="H4360" s="3">
        <f t="shared" si="680"/>
        <v>2019</v>
      </c>
      <c r="I4360" s="92">
        <v>0.67361111111111105</v>
      </c>
      <c r="J4360" s="20">
        <f t="shared" si="681"/>
        <v>16</v>
      </c>
      <c r="K4360" s="5" t="str">
        <f t="shared" si="676"/>
        <v>ja</v>
      </c>
      <c r="L4360" s="5" t="s">
        <v>91</v>
      </c>
      <c r="M4360" s="6" t="s">
        <v>74</v>
      </c>
      <c r="N4360" s="5">
        <v>77</v>
      </c>
      <c r="O4360" s="5" t="s">
        <v>126</v>
      </c>
      <c r="P4360" s="188" t="s">
        <v>17295</v>
      </c>
      <c r="R4360" s="6" t="s">
        <v>77</v>
      </c>
      <c r="U4360" s="2" t="s">
        <v>208</v>
      </c>
      <c r="V4360" s="2" t="s">
        <v>80</v>
      </c>
      <c r="BE4360" s="23" t="str">
        <f t="shared" si="677"/>
        <v>EMF nein</v>
      </c>
      <c r="BF4360" s="23" t="str">
        <f t="shared" si="682"/>
        <v/>
      </c>
      <c r="BG4360" s="23" t="str">
        <f t="shared" si="683"/>
        <v/>
      </c>
      <c r="BH4360" s="23">
        <f t="shared" si="678"/>
        <v>0</v>
      </c>
      <c r="BP4360" s="3">
        <v>1</v>
      </c>
      <c r="BQ4360" s="2" t="s">
        <v>17296</v>
      </c>
    </row>
    <row r="4361" spans="1:69" ht="16.149999999999999" customHeight="1" x14ac:dyDescent="0.25">
      <c r="A4361" s="16">
        <v>4362</v>
      </c>
      <c r="B4361" s="17" t="s">
        <v>211</v>
      </c>
      <c r="C4361" s="17" t="s">
        <v>17297</v>
      </c>
      <c r="D4361" s="2" t="s">
        <v>178</v>
      </c>
      <c r="E4361" s="2" t="s">
        <v>17298</v>
      </c>
      <c r="F4361" s="67">
        <v>43792</v>
      </c>
      <c r="G4361" s="3">
        <f t="shared" si="679"/>
        <v>11</v>
      </c>
      <c r="H4361" s="3">
        <f t="shared" si="680"/>
        <v>2019</v>
      </c>
      <c r="I4361" s="92">
        <v>0.625</v>
      </c>
      <c r="J4361" s="20">
        <f t="shared" si="681"/>
        <v>15</v>
      </c>
      <c r="K4361" s="5" t="str">
        <f t="shared" si="676"/>
        <v>ja</v>
      </c>
      <c r="L4361" s="5" t="s">
        <v>73</v>
      </c>
      <c r="M4361" s="6" t="s">
        <v>74</v>
      </c>
      <c r="O4361" s="5" t="s">
        <v>75</v>
      </c>
      <c r="P4361" s="188" t="s">
        <v>17299</v>
      </c>
      <c r="R4361" s="6" t="s">
        <v>77</v>
      </c>
      <c r="S4361" s="5"/>
      <c r="X4361" s="2">
        <v>890</v>
      </c>
      <c r="Y4361" s="2" t="s">
        <v>83</v>
      </c>
      <c r="Z4361" s="2" t="s">
        <v>161</v>
      </c>
      <c r="AA4361" s="2">
        <v>890</v>
      </c>
      <c r="AB4361" s="2" t="s">
        <v>81</v>
      </c>
      <c r="AC4361" s="2" t="s">
        <v>161</v>
      </c>
      <c r="AD4361" s="2">
        <v>890</v>
      </c>
      <c r="AE4361" s="2" t="s">
        <v>83</v>
      </c>
      <c r="AF4361" s="2" t="s">
        <v>161</v>
      </c>
      <c r="AJ4361" s="2">
        <v>890</v>
      </c>
      <c r="AK4361" s="2" t="s">
        <v>83</v>
      </c>
      <c r="AL4361" s="2" t="s">
        <v>161</v>
      </c>
      <c r="AM4361" s="2">
        <v>890</v>
      </c>
      <c r="AN4361" s="2" t="s">
        <v>81</v>
      </c>
      <c r="AO4361" s="2" t="s">
        <v>161</v>
      </c>
      <c r="AP4361" s="2">
        <v>890</v>
      </c>
      <c r="AQ4361" s="2" t="s">
        <v>83</v>
      </c>
      <c r="AR4361" s="2" t="s">
        <v>161</v>
      </c>
      <c r="AV4361" s="2">
        <v>900</v>
      </c>
      <c r="AW4361" s="2" t="s">
        <v>81</v>
      </c>
      <c r="AX4361" s="2" t="s">
        <v>161</v>
      </c>
      <c r="BE4361" s="23" t="str">
        <f t="shared" si="677"/>
        <v>EMF nein</v>
      </c>
      <c r="BF4361" s="23" t="str">
        <f t="shared" si="682"/>
        <v/>
      </c>
      <c r="BG4361" s="23" t="str">
        <f t="shared" si="683"/>
        <v/>
      </c>
      <c r="BH4361" s="23">
        <f t="shared" si="678"/>
        <v>0</v>
      </c>
      <c r="BO4361" s="2" t="s">
        <v>17300</v>
      </c>
      <c r="BP4361" s="3">
        <v>1</v>
      </c>
      <c r="BQ4361" s="2" t="s">
        <v>17301</v>
      </c>
    </row>
    <row r="4362" spans="1:69" ht="16.149999999999999" customHeight="1" x14ac:dyDescent="0.25">
      <c r="A4362" s="1">
        <v>4363</v>
      </c>
      <c r="B4362" s="2" t="s">
        <v>69</v>
      </c>
      <c r="C4362" s="17" t="s">
        <v>5096</v>
      </c>
      <c r="D4362" s="2" t="s">
        <v>158</v>
      </c>
      <c r="E4362" s="2" t="s">
        <v>17302</v>
      </c>
      <c r="F4362" s="67">
        <v>43794</v>
      </c>
      <c r="G4362" s="3">
        <f t="shared" si="679"/>
        <v>11</v>
      </c>
      <c r="H4362" s="3">
        <f t="shared" si="680"/>
        <v>2019</v>
      </c>
      <c r="I4362" s="92">
        <v>0.58680555555555602</v>
      </c>
      <c r="J4362" s="20">
        <f t="shared" si="681"/>
        <v>14</v>
      </c>
      <c r="K4362" s="5" t="str">
        <f t="shared" si="676"/>
        <v>ja</v>
      </c>
      <c r="L4362" s="5" t="s">
        <v>91</v>
      </c>
      <c r="M4362" s="6" t="s">
        <v>74</v>
      </c>
      <c r="N4362" s="5">
        <v>56</v>
      </c>
      <c r="O4362" s="5" t="s">
        <v>126</v>
      </c>
      <c r="P4362" s="189" t="s">
        <v>17303</v>
      </c>
      <c r="R4362" s="6" t="s">
        <v>77</v>
      </c>
      <c r="T4362" s="6" t="s">
        <v>202</v>
      </c>
      <c r="U4362" s="2" t="s">
        <v>109</v>
      </c>
      <c r="X4362" s="2">
        <v>1600</v>
      </c>
      <c r="Y4362" s="2" t="s">
        <v>83</v>
      </c>
      <c r="Z4362" s="2" t="s">
        <v>82</v>
      </c>
      <c r="AA4362" s="2">
        <v>1600</v>
      </c>
      <c r="AB4362" s="2" t="s">
        <v>81</v>
      </c>
      <c r="AC4362" s="2" t="s">
        <v>82</v>
      </c>
      <c r="AD4362" s="17">
        <v>1600</v>
      </c>
      <c r="AE4362" s="17" t="s">
        <v>83</v>
      </c>
      <c r="AF4362" s="17" t="s">
        <v>82</v>
      </c>
      <c r="AG4362" s="17">
        <v>1600</v>
      </c>
      <c r="AH4362" s="17" t="s">
        <v>83</v>
      </c>
      <c r="AI4362" s="17" t="s">
        <v>82</v>
      </c>
      <c r="AJ4362" s="17">
        <v>1600</v>
      </c>
      <c r="AK4362" s="17" t="s">
        <v>83</v>
      </c>
      <c r="AL4362" s="17" t="s">
        <v>82</v>
      </c>
      <c r="AM4362" s="17">
        <v>1600</v>
      </c>
      <c r="AN4362" s="17" t="s">
        <v>81</v>
      </c>
      <c r="AO4362" s="17" t="s">
        <v>82</v>
      </c>
      <c r="AP4362" s="17">
        <v>1600</v>
      </c>
      <c r="AQ4362" s="17" t="s">
        <v>83</v>
      </c>
      <c r="AR4362" s="17" t="s">
        <v>82</v>
      </c>
      <c r="AS4362" s="17">
        <v>1600</v>
      </c>
      <c r="AT4362" s="17" t="s">
        <v>83</v>
      </c>
      <c r="AU4362" s="17" t="s">
        <v>82</v>
      </c>
      <c r="AV4362" s="2">
        <v>1610</v>
      </c>
      <c r="AW4362" s="2" t="s">
        <v>81</v>
      </c>
      <c r="AX4362" s="2" t="s">
        <v>82</v>
      </c>
      <c r="AY4362" s="2">
        <v>1610</v>
      </c>
      <c r="AZ4362" s="2" t="s">
        <v>81</v>
      </c>
      <c r="BA4362" s="2" t="s">
        <v>82</v>
      </c>
      <c r="BB4362" s="2">
        <v>1610</v>
      </c>
      <c r="BC4362" s="2" t="s">
        <v>83</v>
      </c>
      <c r="BD4362" s="2" t="s">
        <v>82</v>
      </c>
      <c r="BE4362" s="23" t="str">
        <f t="shared" si="677"/>
        <v>EMF nein</v>
      </c>
      <c r="BF4362" s="23" t="str">
        <f t="shared" si="682"/>
        <v/>
      </c>
      <c r="BG4362" s="23" t="str">
        <f t="shared" si="683"/>
        <v/>
      </c>
      <c r="BH4362" s="23">
        <f t="shared" si="678"/>
        <v>0</v>
      </c>
      <c r="BJ4362" s="2" t="s">
        <v>109</v>
      </c>
      <c r="BO4362" s="2" t="s">
        <v>17304</v>
      </c>
      <c r="BP4362" s="3">
        <v>1</v>
      </c>
      <c r="BQ4362" s="2" t="s">
        <v>17305</v>
      </c>
    </row>
    <row r="4363" spans="1:69" ht="16.149999999999999" customHeight="1" x14ac:dyDescent="0.25">
      <c r="A4363" s="16">
        <v>4364</v>
      </c>
      <c r="B4363" s="17" t="s">
        <v>211</v>
      </c>
      <c r="C4363" s="124" t="s">
        <v>3963</v>
      </c>
      <c r="D4363" s="2" t="s">
        <v>124</v>
      </c>
      <c r="E4363" s="2" t="s">
        <v>17306</v>
      </c>
      <c r="F4363" s="67">
        <v>43796</v>
      </c>
      <c r="G4363" s="3">
        <f t="shared" si="679"/>
        <v>11</v>
      </c>
      <c r="H4363" s="3">
        <f t="shared" si="680"/>
        <v>2019</v>
      </c>
      <c r="I4363" s="92">
        <v>0.29166666666666702</v>
      </c>
      <c r="J4363" s="20">
        <f t="shared" si="681"/>
        <v>7</v>
      </c>
      <c r="K4363" s="5" t="str">
        <f t="shared" si="676"/>
        <v>ja</v>
      </c>
      <c r="L4363" s="5" t="s">
        <v>91</v>
      </c>
      <c r="M4363" s="6" t="s">
        <v>74</v>
      </c>
      <c r="N4363" s="5">
        <v>18</v>
      </c>
      <c r="O4363" s="5" t="s">
        <v>140</v>
      </c>
      <c r="P4363" s="188" t="s">
        <v>17307</v>
      </c>
      <c r="Q4363" s="190" t="s">
        <v>109</v>
      </c>
      <c r="R4363" s="6" t="s">
        <v>77</v>
      </c>
      <c r="T4363" s="6" t="s">
        <v>80</v>
      </c>
      <c r="X4363" s="2">
        <v>455</v>
      </c>
      <c r="Y4363" s="2" t="s">
        <v>81</v>
      </c>
      <c r="Z4363" s="2" t="s">
        <v>84</v>
      </c>
      <c r="AA4363" s="2">
        <v>455</v>
      </c>
      <c r="AB4363" s="2" t="s">
        <v>81</v>
      </c>
      <c r="AC4363" s="2" t="s">
        <v>84</v>
      </c>
      <c r="AD4363" s="2">
        <v>455</v>
      </c>
      <c r="AE4363" s="2" t="s">
        <v>81</v>
      </c>
      <c r="AF4363" s="2" t="s">
        <v>84</v>
      </c>
      <c r="AJ4363" s="2">
        <v>432</v>
      </c>
      <c r="AK4363" s="2" t="s">
        <v>81</v>
      </c>
      <c r="AL4363" s="2" t="s">
        <v>82</v>
      </c>
      <c r="AM4363" s="2">
        <v>432</v>
      </c>
      <c r="AN4363" s="2" t="s">
        <v>81</v>
      </c>
      <c r="AO4363" s="2" t="s">
        <v>82</v>
      </c>
      <c r="AP4363" s="2">
        <v>432</v>
      </c>
      <c r="AQ4363" s="2" t="s">
        <v>81</v>
      </c>
      <c r="AR4363" s="2" t="s">
        <v>82</v>
      </c>
      <c r="AV4363" s="2">
        <v>432</v>
      </c>
      <c r="AW4363" s="2" t="s">
        <v>81</v>
      </c>
      <c r="AX4363" s="2" t="s">
        <v>82</v>
      </c>
      <c r="AY4363" s="2">
        <v>432</v>
      </c>
      <c r="AZ4363" s="2" t="s">
        <v>81</v>
      </c>
      <c r="BA4363" s="2" t="s">
        <v>82</v>
      </c>
      <c r="BB4363" s="2">
        <v>432</v>
      </c>
      <c r="BC4363" s="2" t="s">
        <v>83</v>
      </c>
      <c r="BD4363" s="2" t="s">
        <v>82</v>
      </c>
      <c r="BE4363" s="23" t="str">
        <f t="shared" si="677"/>
        <v>EMF nein</v>
      </c>
      <c r="BF4363" s="23" t="str">
        <f t="shared" si="682"/>
        <v/>
      </c>
      <c r="BG4363" s="23" t="str">
        <f t="shared" si="683"/>
        <v/>
      </c>
      <c r="BH4363" s="23">
        <f t="shared" si="678"/>
        <v>0</v>
      </c>
      <c r="BO4363" s="2" t="s">
        <v>17308</v>
      </c>
      <c r="BP4363" s="3">
        <v>1</v>
      </c>
      <c r="BQ4363" s="2" t="s">
        <v>17309</v>
      </c>
    </row>
    <row r="4364" spans="1:69" ht="16.149999999999999" customHeight="1" x14ac:dyDescent="0.25">
      <c r="A4364" s="1">
        <v>4365</v>
      </c>
      <c r="B4364" s="17" t="s">
        <v>211</v>
      </c>
      <c r="C4364" s="17" t="s">
        <v>540</v>
      </c>
      <c r="D4364" s="2" t="s">
        <v>124</v>
      </c>
      <c r="E4364" s="2" t="s">
        <v>17310</v>
      </c>
      <c r="F4364" s="67">
        <v>43796</v>
      </c>
      <c r="G4364" s="3">
        <f t="shared" si="679"/>
        <v>11</v>
      </c>
      <c r="H4364" s="3">
        <f t="shared" si="680"/>
        <v>2019</v>
      </c>
      <c r="I4364" s="92">
        <v>0.91666666666666696</v>
      </c>
      <c r="J4364" s="20">
        <f t="shared" si="681"/>
        <v>22</v>
      </c>
      <c r="K4364" s="5" t="str">
        <f t="shared" si="676"/>
        <v>ja</v>
      </c>
      <c r="L4364" s="5" t="s">
        <v>91</v>
      </c>
      <c r="M4364" s="6" t="s">
        <v>74</v>
      </c>
      <c r="N4364" s="5">
        <v>69</v>
      </c>
      <c r="O4364" s="5" t="s">
        <v>126</v>
      </c>
      <c r="P4364" s="188" t="s">
        <v>17311</v>
      </c>
      <c r="R4364" s="6" t="s">
        <v>789</v>
      </c>
      <c r="BE4364" s="23" t="str">
        <f t="shared" si="677"/>
        <v>EMF nein</v>
      </c>
      <c r="BF4364" s="23" t="str">
        <f t="shared" si="682"/>
        <v/>
      </c>
      <c r="BG4364" s="23" t="str">
        <f t="shared" si="683"/>
        <v/>
      </c>
      <c r="BH4364" s="23">
        <f t="shared" si="678"/>
        <v>0</v>
      </c>
      <c r="BO4364" s="2" t="s">
        <v>17312</v>
      </c>
      <c r="BP4364" s="3">
        <v>1</v>
      </c>
      <c r="BQ4364" s="2" t="s">
        <v>17313</v>
      </c>
    </row>
    <row r="4365" spans="1:69" ht="16.149999999999999" customHeight="1" x14ac:dyDescent="0.25">
      <c r="A4365" s="1">
        <v>4366</v>
      </c>
      <c r="B4365" s="17" t="s">
        <v>211</v>
      </c>
      <c r="C4365" s="44" t="s">
        <v>540</v>
      </c>
      <c r="D4365" s="2" t="s">
        <v>124</v>
      </c>
      <c r="E4365" s="2" t="s">
        <v>17314</v>
      </c>
      <c r="F4365" s="67">
        <v>43795</v>
      </c>
      <c r="G4365" s="3">
        <f t="shared" si="679"/>
        <v>11</v>
      </c>
      <c r="H4365" s="3">
        <f t="shared" si="680"/>
        <v>2019</v>
      </c>
      <c r="I4365" s="92">
        <v>0.32291666666666702</v>
      </c>
      <c r="J4365" s="20">
        <f t="shared" si="681"/>
        <v>7</v>
      </c>
      <c r="K4365" s="5" t="str">
        <f t="shared" si="676"/>
        <v>ja</v>
      </c>
      <c r="L4365" s="5" t="s">
        <v>91</v>
      </c>
      <c r="M4365" s="6" t="s">
        <v>74</v>
      </c>
      <c r="O4365" s="5" t="s">
        <v>75</v>
      </c>
      <c r="P4365" s="188" t="s">
        <v>3656</v>
      </c>
      <c r="R4365" s="6" t="s">
        <v>77</v>
      </c>
      <c r="U4365" s="2" t="s">
        <v>139</v>
      </c>
      <c r="BE4365" s="23" t="str">
        <f t="shared" si="677"/>
        <v>EMF nein</v>
      </c>
      <c r="BF4365" s="23" t="str">
        <f t="shared" si="682"/>
        <v/>
      </c>
      <c r="BG4365" s="23" t="str">
        <f t="shared" si="683"/>
        <v/>
      </c>
      <c r="BH4365" s="23">
        <f t="shared" si="678"/>
        <v>0</v>
      </c>
      <c r="BO4365" s="2" t="s">
        <v>17315</v>
      </c>
      <c r="BP4365" s="3">
        <v>1</v>
      </c>
      <c r="BQ4365" s="2" t="s">
        <v>17316</v>
      </c>
    </row>
    <row r="4366" spans="1:69" ht="16.149999999999999" customHeight="1" x14ac:dyDescent="0.25">
      <c r="A4366" s="16">
        <v>4367</v>
      </c>
      <c r="B4366" s="17" t="s">
        <v>211</v>
      </c>
      <c r="C4366" s="17" t="s">
        <v>4976</v>
      </c>
      <c r="D4366" s="2" t="s">
        <v>1097</v>
      </c>
      <c r="E4366" s="2" t="s">
        <v>17317</v>
      </c>
      <c r="F4366" s="67">
        <v>43796</v>
      </c>
      <c r="G4366" s="3">
        <f t="shared" si="679"/>
        <v>11</v>
      </c>
      <c r="H4366" s="3">
        <f t="shared" si="680"/>
        <v>2019</v>
      </c>
      <c r="I4366" s="92">
        <v>3.4722222222222199E-3</v>
      </c>
      <c r="J4366" s="20">
        <f t="shared" si="681"/>
        <v>0</v>
      </c>
      <c r="K4366" s="5" t="str">
        <f t="shared" si="676"/>
        <v>ja</v>
      </c>
      <c r="L4366" s="5" t="s">
        <v>91</v>
      </c>
      <c r="M4366" s="6" t="s">
        <v>74</v>
      </c>
      <c r="N4366" s="5">
        <v>18</v>
      </c>
      <c r="O4366" s="5" t="s">
        <v>17318</v>
      </c>
      <c r="P4366" s="127" t="s">
        <v>17319</v>
      </c>
      <c r="R4366" s="6" t="s">
        <v>77</v>
      </c>
      <c r="S4366" s="127"/>
      <c r="T4366" s="6" t="s">
        <v>80</v>
      </c>
      <c r="X4366" s="2">
        <v>256</v>
      </c>
      <c r="Y4366" s="2" t="s">
        <v>81</v>
      </c>
      <c r="Z4366" s="2" t="s">
        <v>161</v>
      </c>
      <c r="AA4366" s="2">
        <v>256</v>
      </c>
      <c r="AB4366" s="2" t="s">
        <v>81</v>
      </c>
      <c r="AC4366" s="2" t="s">
        <v>161</v>
      </c>
      <c r="AD4366" s="2">
        <v>256</v>
      </c>
      <c r="AE4366" s="2" t="s">
        <v>81</v>
      </c>
      <c r="AF4366" s="2" t="s">
        <v>161</v>
      </c>
      <c r="AJ4366" s="2">
        <v>1600</v>
      </c>
      <c r="AK4366" s="2" t="s">
        <v>81</v>
      </c>
      <c r="AL4366" s="2" t="s">
        <v>168</v>
      </c>
      <c r="AM4366" s="2">
        <v>1600</v>
      </c>
      <c r="AN4366" s="2" t="s">
        <v>81</v>
      </c>
      <c r="AO4366" s="2" t="s">
        <v>168</v>
      </c>
      <c r="AP4366" s="2">
        <v>1600</v>
      </c>
      <c r="AQ4366" s="2" t="s">
        <v>83</v>
      </c>
      <c r="AR4366" s="2" t="s">
        <v>168</v>
      </c>
      <c r="AV4366" s="2">
        <v>1600</v>
      </c>
      <c r="AW4366" s="2" t="s">
        <v>81</v>
      </c>
      <c r="AX4366" s="2" t="s">
        <v>168</v>
      </c>
      <c r="AY4366" s="2">
        <v>1600</v>
      </c>
      <c r="AZ4366" s="2" t="s">
        <v>81</v>
      </c>
      <c r="BA4366" s="2" t="s">
        <v>168</v>
      </c>
      <c r="BB4366" s="2">
        <v>1600</v>
      </c>
      <c r="BC4366" s="2" t="s">
        <v>83</v>
      </c>
      <c r="BD4366" s="2" t="s">
        <v>168</v>
      </c>
      <c r="BE4366" s="23" t="str">
        <f t="shared" si="677"/>
        <v>EMF nein</v>
      </c>
      <c r="BF4366" s="23" t="str">
        <f t="shared" si="682"/>
        <v/>
      </c>
      <c r="BG4366" s="23" t="str">
        <f t="shared" si="683"/>
        <v/>
      </c>
      <c r="BH4366" s="23">
        <f t="shared" si="678"/>
        <v>0</v>
      </c>
      <c r="BO4366" s="2" t="s">
        <v>17315</v>
      </c>
      <c r="BP4366" s="3">
        <v>1</v>
      </c>
      <c r="BQ4366" s="2" t="s">
        <v>17320</v>
      </c>
    </row>
    <row r="4367" spans="1:69" ht="16.149999999999999" customHeight="1" x14ac:dyDescent="0.25">
      <c r="A4367" s="1">
        <v>4368</v>
      </c>
      <c r="B4367" s="17" t="s">
        <v>87</v>
      </c>
      <c r="C4367" s="17" t="s">
        <v>15831</v>
      </c>
      <c r="D4367" s="2" t="s">
        <v>124</v>
      </c>
      <c r="E4367" s="2" t="s">
        <v>17321</v>
      </c>
      <c r="F4367" s="67">
        <v>43796</v>
      </c>
      <c r="G4367" s="3">
        <f t="shared" si="679"/>
        <v>11</v>
      </c>
      <c r="H4367" s="3">
        <f t="shared" si="680"/>
        <v>2019</v>
      </c>
      <c r="I4367" s="92">
        <v>0.64583333333333304</v>
      </c>
      <c r="J4367" s="20">
        <f t="shared" si="681"/>
        <v>15</v>
      </c>
      <c r="K4367" s="5" t="str">
        <f t="shared" si="676"/>
        <v>ja</v>
      </c>
      <c r="L4367" s="5" t="s">
        <v>91</v>
      </c>
      <c r="M4367" s="6" t="s">
        <v>74</v>
      </c>
      <c r="N4367" s="5">
        <v>81</v>
      </c>
      <c r="O4367" s="5" t="s">
        <v>126</v>
      </c>
      <c r="P4367" s="127" t="s">
        <v>17322</v>
      </c>
      <c r="R4367" s="6" t="s">
        <v>77</v>
      </c>
      <c r="S4367" s="127"/>
      <c r="X4367" s="2">
        <v>385</v>
      </c>
      <c r="Y4367" s="2" t="s">
        <v>81</v>
      </c>
      <c r="Z4367" s="2" t="s">
        <v>82</v>
      </c>
      <c r="AA4367" s="2">
        <v>385</v>
      </c>
      <c r="AB4367" s="2" t="s">
        <v>81</v>
      </c>
      <c r="AC4367" s="2" t="s">
        <v>82</v>
      </c>
      <c r="AD4367" s="2">
        <v>385</v>
      </c>
      <c r="AE4367" s="2" t="s">
        <v>83</v>
      </c>
      <c r="AF4367" s="2" t="s">
        <v>82</v>
      </c>
      <c r="BE4367" s="23" t="str">
        <f t="shared" si="677"/>
        <v>EMF nein</v>
      </c>
      <c r="BF4367" s="23" t="str">
        <f t="shared" si="682"/>
        <v/>
      </c>
      <c r="BG4367" s="23" t="str">
        <f t="shared" si="683"/>
        <v/>
      </c>
      <c r="BH4367" s="23">
        <f t="shared" si="678"/>
        <v>0</v>
      </c>
      <c r="BO4367" s="2" t="s">
        <v>17323</v>
      </c>
      <c r="BP4367" s="3">
        <v>1</v>
      </c>
      <c r="BQ4367" s="2" t="s">
        <v>17324</v>
      </c>
    </row>
    <row r="4368" spans="1:69" ht="16.149999999999999" customHeight="1" x14ac:dyDescent="0.25">
      <c r="A4368" s="16">
        <v>4369</v>
      </c>
      <c r="B4368" s="17" t="s">
        <v>211</v>
      </c>
      <c r="C4368" s="17" t="s">
        <v>1188</v>
      </c>
      <c r="D4368" s="2" t="s">
        <v>124</v>
      </c>
      <c r="E4368" s="2" t="s">
        <v>13253</v>
      </c>
      <c r="F4368" s="67">
        <v>43796</v>
      </c>
      <c r="G4368" s="3">
        <f t="shared" si="679"/>
        <v>11</v>
      </c>
      <c r="H4368" s="3">
        <f t="shared" si="680"/>
        <v>2019</v>
      </c>
      <c r="I4368" s="92">
        <v>0.28125</v>
      </c>
      <c r="J4368" s="20">
        <f t="shared" si="681"/>
        <v>6</v>
      </c>
      <c r="K4368" s="5" t="str">
        <f t="shared" si="676"/>
        <v>ja</v>
      </c>
      <c r="L4368" s="5" t="s">
        <v>91</v>
      </c>
      <c r="M4368" s="6" t="s">
        <v>74</v>
      </c>
      <c r="N4368" s="5">
        <v>21</v>
      </c>
      <c r="O4368" s="5" t="s">
        <v>5139</v>
      </c>
      <c r="P4368" s="188" t="s">
        <v>17325</v>
      </c>
      <c r="R4368" s="6" t="s">
        <v>789</v>
      </c>
      <c r="S4368" s="127"/>
      <c r="T4368" s="6" t="s">
        <v>80</v>
      </c>
      <c r="X4368" s="2">
        <v>280</v>
      </c>
      <c r="Y4368" s="2" t="s">
        <v>81</v>
      </c>
      <c r="Z4368" s="2" t="s">
        <v>82</v>
      </c>
      <c r="AA4368" s="2">
        <v>280</v>
      </c>
      <c r="AB4368" s="2" t="s">
        <v>81</v>
      </c>
      <c r="AC4368" s="2" t="s">
        <v>82</v>
      </c>
      <c r="AD4368" s="2">
        <v>280</v>
      </c>
      <c r="AE4368" s="2" t="s">
        <v>81</v>
      </c>
      <c r="AF4368" s="2" t="s">
        <v>82</v>
      </c>
      <c r="AJ4368" s="2">
        <v>280</v>
      </c>
      <c r="AK4368" s="2" t="s">
        <v>81</v>
      </c>
      <c r="AL4368" s="2" t="s">
        <v>82</v>
      </c>
      <c r="AM4368" s="2">
        <v>280</v>
      </c>
      <c r="AN4368" s="2" t="s">
        <v>81</v>
      </c>
      <c r="AO4368" s="2" t="s">
        <v>82</v>
      </c>
      <c r="AP4368" s="2">
        <v>280</v>
      </c>
      <c r="AQ4368" s="2" t="s">
        <v>81</v>
      </c>
      <c r="AR4368" s="2" t="s">
        <v>82</v>
      </c>
      <c r="AV4368" s="2">
        <v>616</v>
      </c>
      <c r="AW4368" s="2" t="s">
        <v>81</v>
      </c>
      <c r="AX4368" s="2" t="s">
        <v>168</v>
      </c>
      <c r="AY4368" s="2">
        <v>616</v>
      </c>
      <c r="AZ4368" s="2" t="s">
        <v>81</v>
      </c>
      <c r="BA4368" s="2" t="s">
        <v>168</v>
      </c>
      <c r="BB4368" s="2">
        <v>616</v>
      </c>
      <c r="BC4368" s="2" t="s">
        <v>83</v>
      </c>
      <c r="BD4368" s="2" t="s">
        <v>168</v>
      </c>
      <c r="BE4368" s="23" t="str">
        <f t="shared" si="677"/>
        <v>EMF nein</v>
      </c>
      <c r="BF4368" s="23" t="str">
        <f t="shared" si="682"/>
        <v/>
      </c>
      <c r="BG4368" s="23" t="str">
        <f t="shared" si="683"/>
        <v/>
      </c>
      <c r="BH4368" s="23">
        <f t="shared" si="678"/>
        <v>0</v>
      </c>
      <c r="BO4368" s="2" t="s">
        <v>17326</v>
      </c>
      <c r="BP4368" s="3">
        <v>1</v>
      </c>
      <c r="BQ4368" s="2" t="s">
        <v>17327</v>
      </c>
    </row>
    <row r="4369" spans="1:69" ht="16.149999999999999" customHeight="1" x14ac:dyDescent="0.25">
      <c r="A4369" s="16">
        <v>4370</v>
      </c>
      <c r="B4369" s="124" t="s">
        <v>87</v>
      </c>
      <c r="C4369" s="17" t="s">
        <v>1188</v>
      </c>
      <c r="D4369" s="2" t="s">
        <v>124</v>
      </c>
      <c r="E4369" s="2" t="s">
        <v>17328</v>
      </c>
      <c r="F4369" s="67">
        <v>43796</v>
      </c>
      <c r="G4369" s="3">
        <f t="shared" si="679"/>
        <v>11</v>
      </c>
      <c r="H4369" s="3">
        <f t="shared" si="680"/>
        <v>2019</v>
      </c>
      <c r="I4369" s="92">
        <v>0.46875</v>
      </c>
      <c r="J4369" s="20">
        <f t="shared" si="681"/>
        <v>11</v>
      </c>
      <c r="K4369" s="5" t="str">
        <f t="shared" si="676"/>
        <v>ja</v>
      </c>
      <c r="L4369" s="5" t="s">
        <v>73</v>
      </c>
      <c r="M4369" s="6" t="s">
        <v>115</v>
      </c>
      <c r="N4369" s="5">
        <v>91</v>
      </c>
      <c r="O4369" s="5" t="s">
        <v>14462</v>
      </c>
      <c r="P4369" s="127" t="s">
        <v>17329</v>
      </c>
      <c r="R4369" s="6" t="s">
        <v>77</v>
      </c>
      <c r="S4369" s="127"/>
      <c r="T4369" s="6" t="s">
        <v>80</v>
      </c>
      <c r="U4369" s="2" t="s">
        <v>74</v>
      </c>
      <c r="AA4369" s="2">
        <v>201</v>
      </c>
      <c r="AB4369" s="2" t="s">
        <v>81</v>
      </c>
      <c r="AC4369" s="2" t="s">
        <v>168</v>
      </c>
      <c r="AD4369" s="2">
        <v>201</v>
      </c>
      <c r="AE4369" s="2" t="s">
        <v>81</v>
      </c>
      <c r="AF4369" s="2" t="s">
        <v>17330</v>
      </c>
      <c r="AJ4369" s="2">
        <v>201</v>
      </c>
      <c r="AK4369" s="2" t="s">
        <v>83</v>
      </c>
      <c r="AL4369" s="2" t="s">
        <v>168</v>
      </c>
      <c r="AM4369" s="2">
        <v>201</v>
      </c>
      <c r="AN4369" s="2" t="s">
        <v>81</v>
      </c>
      <c r="AO4369" s="2" t="s">
        <v>168</v>
      </c>
      <c r="AP4369" s="2">
        <v>201</v>
      </c>
      <c r="AQ4369" s="2" t="s">
        <v>81</v>
      </c>
      <c r="AR4369" s="2" t="s">
        <v>17330</v>
      </c>
      <c r="AV4369" s="2">
        <v>201</v>
      </c>
      <c r="AW4369" s="2" t="s">
        <v>83</v>
      </c>
      <c r="AX4369" s="2" t="s">
        <v>168</v>
      </c>
      <c r="BE4369" s="23" t="str">
        <f t="shared" si="677"/>
        <v>EMF nein</v>
      </c>
      <c r="BF4369" s="23" t="str">
        <f t="shared" si="682"/>
        <v/>
      </c>
      <c r="BG4369" s="23" t="str">
        <f t="shared" si="683"/>
        <v/>
      </c>
      <c r="BH4369" s="23">
        <f t="shared" si="678"/>
        <v>0</v>
      </c>
      <c r="BO4369" s="2" t="s">
        <v>17331</v>
      </c>
      <c r="BP4369" s="3">
        <v>1</v>
      </c>
      <c r="BQ4369" s="2" t="s">
        <v>17332</v>
      </c>
    </row>
    <row r="4370" spans="1:69" ht="16.149999999999999" customHeight="1" x14ac:dyDescent="0.25">
      <c r="A4370" s="1">
        <v>4371</v>
      </c>
      <c r="B4370" s="17" t="s">
        <v>211</v>
      </c>
      <c r="C4370" s="17" t="s">
        <v>3512</v>
      </c>
      <c r="D4370" s="2" t="s">
        <v>158</v>
      </c>
      <c r="E4370" s="2" t="s">
        <v>17333</v>
      </c>
      <c r="F4370" s="67">
        <v>43797</v>
      </c>
      <c r="G4370" s="3">
        <f t="shared" si="679"/>
        <v>11</v>
      </c>
      <c r="H4370" s="3">
        <f t="shared" si="680"/>
        <v>2019</v>
      </c>
      <c r="I4370" s="92">
        <v>0.75694444444444398</v>
      </c>
      <c r="J4370" s="20">
        <f t="shared" si="681"/>
        <v>18</v>
      </c>
      <c r="K4370" s="5" t="str">
        <f t="shared" si="676"/>
        <v>ja</v>
      </c>
      <c r="M4370" s="6" t="s">
        <v>74</v>
      </c>
      <c r="O4370" s="5" t="s">
        <v>140</v>
      </c>
      <c r="P4370" s="127" t="s">
        <v>17334</v>
      </c>
      <c r="R4370" s="6" t="s">
        <v>77</v>
      </c>
      <c r="S4370" s="127"/>
      <c r="X4370" s="2">
        <v>123</v>
      </c>
      <c r="Y4370" s="2" t="s">
        <v>81</v>
      </c>
      <c r="Z4370" s="2" t="s">
        <v>82</v>
      </c>
      <c r="AA4370" s="2">
        <v>123</v>
      </c>
      <c r="AB4370" s="2" t="s">
        <v>81</v>
      </c>
      <c r="AC4370" s="2" t="s">
        <v>82</v>
      </c>
      <c r="AD4370" s="2">
        <v>123</v>
      </c>
      <c r="AE4370" s="2" t="s">
        <v>81</v>
      </c>
      <c r="AF4370" s="2" t="s">
        <v>82</v>
      </c>
      <c r="AJ4370" s="2">
        <v>290</v>
      </c>
      <c r="AK4370" s="2" t="s">
        <v>81</v>
      </c>
      <c r="AL4370" s="2" t="s">
        <v>84</v>
      </c>
      <c r="AP4370" s="2">
        <v>290</v>
      </c>
      <c r="AQ4370" s="2" t="s">
        <v>81</v>
      </c>
      <c r="AR4370" s="2" t="s">
        <v>84</v>
      </c>
      <c r="AS4370" s="17">
        <v>577</v>
      </c>
      <c r="AT4370" s="17" t="s">
        <v>81</v>
      </c>
      <c r="AU4370" s="17" t="s">
        <v>168</v>
      </c>
      <c r="AV4370" s="2">
        <v>577</v>
      </c>
      <c r="AW4370" s="2" t="s">
        <v>81</v>
      </c>
      <c r="AX4370" s="2" t="s">
        <v>168</v>
      </c>
      <c r="AY4370" s="2">
        <v>577</v>
      </c>
      <c r="AZ4370" s="2" t="s">
        <v>81</v>
      </c>
      <c r="BA4370" s="2" t="s">
        <v>168</v>
      </c>
      <c r="BB4370" s="2">
        <v>577</v>
      </c>
      <c r="BC4370" s="2" t="s">
        <v>81</v>
      </c>
      <c r="BD4370" s="2" t="s">
        <v>168</v>
      </c>
      <c r="BE4370" s="23" t="str">
        <f t="shared" si="677"/>
        <v>EMF nein</v>
      </c>
      <c r="BF4370" s="23" t="str">
        <f t="shared" si="682"/>
        <v/>
      </c>
      <c r="BG4370" s="23" t="str">
        <f t="shared" si="683"/>
        <v/>
      </c>
      <c r="BH4370" s="23">
        <f t="shared" si="678"/>
        <v>0</v>
      </c>
      <c r="BO4370" s="2" t="s">
        <v>17335</v>
      </c>
      <c r="BP4370" s="3">
        <v>1</v>
      </c>
      <c r="BQ4370" s="2" t="s">
        <v>17336</v>
      </c>
    </row>
    <row r="4371" spans="1:69" ht="16.149999999999999" customHeight="1" x14ac:dyDescent="0.25">
      <c r="A4371" s="16">
        <v>4372</v>
      </c>
      <c r="B4371" s="17" t="s">
        <v>211</v>
      </c>
      <c r="C4371" s="17" t="s">
        <v>17337</v>
      </c>
      <c r="D4371" s="2" t="s">
        <v>145</v>
      </c>
      <c r="E4371" s="2" t="s">
        <v>17338</v>
      </c>
      <c r="F4371" s="67">
        <v>43774</v>
      </c>
      <c r="G4371" s="3">
        <f t="shared" si="679"/>
        <v>11</v>
      </c>
      <c r="H4371" s="3">
        <f t="shared" si="680"/>
        <v>2019</v>
      </c>
      <c r="I4371" s="92">
        <v>0.70833333333333304</v>
      </c>
      <c r="J4371" s="20">
        <f t="shared" si="681"/>
        <v>17</v>
      </c>
      <c r="K4371" s="5" t="str">
        <f t="shared" si="676"/>
        <v>ja</v>
      </c>
      <c r="L4371" s="5" t="s">
        <v>91</v>
      </c>
      <c r="M4371" s="6" t="s">
        <v>74</v>
      </c>
      <c r="N4371" s="5">
        <v>34</v>
      </c>
      <c r="O4371" s="5" t="s">
        <v>140</v>
      </c>
      <c r="P4371" s="127" t="s">
        <v>17339</v>
      </c>
      <c r="R4371" s="6" t="s">
        <v>77</v>
      </c>
      <c r="S4371" s="127"/>
      <c r="T4371" s="6" t="s">
        <v>80</v>
      </c>
      <c r="X4371" s="2">
        <v>1200</v>
      </c>
      <c r="Y4371" s="2" t="s">
        <v>81</v>
      </c>
      <c r="Z4371" s="2" t="s">
        <v>84</v>
      </c>
      <c r="AA4371" s="2">
        <v>1200</v>
      </c>
      <c r="AB4371" s="2" t="s">
        <v>81</v>
      </c>
      <c r="AC4371" s="2" t="s">
        <v>84</v>
      </c>
      <c r="AD4371" s="2">
        <v>1200</v>
      </c>
      <c r="AE4371" s="2" t="s">
        <v>83</v>
      </c>
      <c r="AF4371" s="2" t="s">
        <v>84</v>
      </c>
      <c r="AJ4371" s="2">
        <v>1200</v>
      </c>
      <c r="AK4371" s="2" t="s">
        <v>81</v>
      </c>
      <c r="AL4371" s="2" t="s">
        <v>84</v>
      </c>
      <c r="AM4371" s="2">
        <v>1200</v>
      </c>
      <c r="AN4371" s="2" t="s">
        <v>81</v>
      </c>
      <c r="AO4371" s="2" t="s">
        <v>84</v>
      </c>
      <c r="AP4371" s="2">
        <v>1200</v>
      </c>
      <c r="AQ4371" s="2" t="s">
        <v>83</v>
      </c>
      <c r="AR4371" s="2" t="s">
        <v>84</v>
      </c>
      <c r="BE4371" s="23" t="str">
        <f t="shared" si="677"/>
        <v>EMF nein</v>
      </c>
      <c r="BF4371" s="23" t="str">
        <f t="shared" si="682"/>
        <v/>
      </c>
      <c r="BG4371" s="23" t="str">
        <f t="shared" si="683"/>
        <v/>
      </c>
      <c r="BH4371" s="23">
        <f t="shared" si="678"/>
        <v>0</v>
      </c>
      <c r="BO4371" s="2" t="s">
        <v>17340</v>
      </c>
      <c r="BP4371" s="3">
        <v>1</v>
      </c>
      <c r="BQ4371" s="2" t="s">
        <v>17341</v>
      </c>
    </row>
    <row r="4372" spans="1:69" ht="16.149999999999999" customHeight="1" x14ac:dyDescent="0.25">
      <c r="A4372" s="1">
        <v>4373</v>
      </c>
      <c r="B4372" s="17" t="s">
        <v>211</v>
      </c>
      <c r="C4372" s="17" t="s">
        <v>2050</v>
      </c>
      <c r="D4372" s="2" t="s">
        <v>137</v>
      </c>
      <c r="E4372" s="2" t="s">
        <v>17342</v>
      </c>
      <c r="F4372" s="67">
        <v>43794</v>
      </c>
      <c r="G4372" s="3">
        <f t="shared" si="679"/>
        <v>11</v>
      </c>
      <c r="H4372" s="3">
        <f t="shared" si="680"/>
        <v>2019</v>
      </c>
      <c r="I4372" s="92">
        <v>0.77083333333333304</v>
      </c>
      <c r="J4372" s="20">
        <f t="shared" si="681"/>
        <v>18</v>
      </c>
      <c r="K4372" s="5" t="str">
        <f t="shared" si="676"/>
        <v>ja</v>
      </c>
      <c r="L4372" s="5" t="s">
        <v>73</v>
      </c>
      <c r="M4372" s="6" t="s">
        <v>115</v>
      </c>
      <c r="N4372" s="5">
        <v>73</v>
      </c>
      <c r="O4372" s="5" t="s">
        <v>126</v>
      </c>
      <c r="P4372" s="127" t="s">
        <v>17343</v>
      </c>
      <c r="R4372" s="6" t="s">
        <v>77</v>
      </c>
      <c r="S4372" s="127" t="s">
        <v>1337</v>
      </c>
      <c r="T4372" s="6" t="s">
        <v>80</v>
      </c>
      <c r="X4372" s="2">
        <v>630</v>
      </c>
      <c r="Y4372" s="2" t="s">
        <v>83</v>
      </c>
      <c r="Z4372" s="2" t="s">
        <v>84</v>
      </c>
      <c r="AA4372" s="2">
        <v>630</v>
      </c>
      <c r="AB4372" s="2" t="s">
        <v>81</v>
      </c>
      <c r="AC4372" s="2" t="s">
        <v>84</v>
      </c>
      <c r="AD4372" s="2">
        <v>630</v>
      </c>
      <c r="AE4372" s="2" t="s">
        <v>83</v>
      </c>
      <c r="AF4372" s="2" t="s">
        <v>84</v>
      </c>
      <c r="AJ4372" s="2">
        <v>635</v>
      </c>
      <c r="AK4372" s="2" t="s">
        <v>81</v>
      </c>
      <c r="AL4372" s="2" t="s">
        <v>84</v>
      </c>
      <c r="AP4372" s="2">
        <v>635</v>
      </c>
      <c r="AQ4372" s="2" t="s">
        <v>81</v>
      </c>
      <c r="AR4372" s="2" t="s">
        <v>84</v>
      </c>
      <c r="AS4372" s="16">
        <v>634</v>
      </c>
      <c r="AT4372" s="16" t="s">
        <v>83</v>
      </c>
      <c r="AU4372" s="16" t="s">
        <v>84</v>
      </c>
      <c r="AV4372" s="2">
        <v>634</v>
      </c>
      <c r="AW4372" s="2" t="s">
        <v>81</v>
      </c>
      <c r="AX4372" s="2" t="s">
        <v>84</v>
      </c>
      <c r="AY4372" s="2">
        <v>634</v>
      </c>
      <c r="AZ4372" s="2" t="s">
        <v>81</v>
      </c>
      <c r="BA4372" s="2" t="s">
        <v>84</v>
      </c>
      <c r="BB4372" s="2">
        <v>634</v>
      </c>
      <c r="BC4372" s="2" t="s">
        <v>83</v>
      </c>
      <c r="BD4372" s="2" t="s">
        <v>84</v>
      </c>
      <c r="BE4372" s="23" t="str">
        <f t="shared" si="677"/>
        <v>EMF nein</v>
      </c>
      <c r="BF4372" s="23" t="str">
        <f t="shared" si="682"/>
        <v/>
      </c>
      <c r="BG4372" s="23" t="str">
        <f t="shared" si="683"/>
        <v/>
      </c>
      <c r="BH4372" s="23">
        <f t="shared" si="678"/>
        <v>0</v>
      </c>
      <c r="BO4372" s="2" t="s">
        <v>17344</v>
      </c>
      <c r="BP4372" s="3">
        <v>1</v>
      </c>
      <c r="BQ4372" s="2" t="s">
        <v>17345</v>
      </c>
    </row>
    <row r="4373" spans="1:69" ht="16.149999999999999" customHeight="1" x14ac:dyDescent="0.25">
      <c r="A4373" s="1">
        <v>4374</v>
      </c>
      <c r="B4373" s="17" t="s">
        <v>211</v>
      </c>
      <c r="C4373" s="17" t="s">
        <v>2437</v>
      </c>
      <c r="D4373" s="2" t="s">
        <v>364</v>
      </c>
      <c r="E4373" s="2" t="s">
        <v>17346</v>
      </c>
      <c r="F4373" s="67">
        <v>43795</v>
      </c>
      <c r="G4373" s="3">
        <f t="shared" si="679"/>
        <v>11</v>
      </c>
      <c r="H4373" s="3">
        <f t="shared" si="680"/>
        <v>2019</v>
      </c>
      <c r="I4373" s="92">
        <v>0.41666666666666702</v>
      </c>
      <c r="J4373" s="20">
        <f t="shared" si="681"/>
        <v>10</v>
      </c>
      <c r="K4373" s="5" t="str">
        <f t="shared" si="676"/>
        <v>ja</v>
      </c>
      <c r="L4373" s="5" t="s">
        <v>91</v>
      </c>
      <c r="M4373" s="6" t="s">
        <v>115</v>
      </c>
      <c r="N4373" s="5">
        <v>61</v>
      </c>
      <c r="O4373" s="5" t="s">
        <v>14154</v>
      </c>
      <c r="P4373" s="127" t="s">
        <v>17347</v>
      </c>
      <c r="R4373" s="6" t="s">
        <v>77</v>
      </c>
      <c r="S4373" s="127"/>
      <c r="T4373" s="6" t="s">
        <v>80</v>
      </c>
      <c r="AG4373" s="2" t="s">
        <v>109</v>
      </c>
      <c r="BE4373" s="23" t="str">
        <f t="shared" si="677"/>
        <v>EMF ja</v>
      </c>
      <c r="BF4373" s="23">
        <f t="shared" si="682"/>
        <v>420</v>
      </c>
      <c r="BG4373" s="23" t="str">
        <f t="shared" si="683"/>
        <v>100-499m</v>
      </c>
      <c r="BH4373" s="23">
        <f t="shared" si="678"/>
        <v>1</v>
      </c>
      <c r="BM4373" s="2" t="s">
        <v>3361</v>
      </c>
      <c r="BN4373" s="2">
        <v>420</v>
      </c>
      <c r="BO4373" s="2" t="s">
        <v>17348</v>
      </c>
      <c r="BP4373" s="3">
        <v>1</v>
      </c>
      <c r="BQ4373" s="2" t="s">
        <v>17349</v>
      </c>
    </row>
    <row r="4374" spans="1:69" ht="16.149999999999999" customHeight="1" x14ac:dyDescent="0.25">
      <c r="A4374" s="1">
        <v>4375</v>
      </c>
      <c r="B4374" s="17" t="s">
        <v>211</v>
      </c>
      <c r="C4374" s="17" t="s">
        <v>12053</v>
      </c>
      <c r="D4374" s="2" t="s">
        <v>137</v>
      </c>
      <c r="E4374" s="2" t="s">
        <v>17350</v>
      </c>
      <c r="F4374" s="67">
        <v>43796</v>
      </c>
      <c r="G4374" s="3">
        <f t="shared" si="679"/>
        <v>11</v>
      </c>
      <c r="H4374" s="3">
        <f t="shared" si="680"/>
        <v>2019</v>
      </c>
      <c r="I4374" s="92">
        <v>0.75</v>
      </c>
      <c r="J4374" s="20">
        <f t="shared" si="681"/>
        <v>18</v>
      </c>
      <c r="K4374" s="5" t="str">
        <f t="shared" si="676"/>
        <v>ja</v>
      </c>
      <c r="L4374" s="5" t="s">
        <v>91</v>
      </c>
      <c r="M4374" s="6" t="s">
        <v>74</v>
      </c>
      <c r="N4374" s="5">
        <v>27</v>
      </c>
      <c r="O4374" s="5" t="s">
        <v>75</v>
      </c>
      <c r="P4374" s="127" t="s">
        <v>17351</v>
      </c>
      <c r="R4374" s="6" t="s">
        <v>789</v>
      </c>
      <c r="S4374" s="127"/>
      <c r="U4374" s="2" t="s">
        <v>74</v>
      </c>
      <c r="X4374" s="2">
        <v>490</v>
      </c>
      <c r="Y4374" s="2" t="s">
        <v>81</v>
      </c>
      <c r="Z4374" s="2" t="s">
        <v>168</v>
      </c>
      <c r="AD4374" s="2">
        <v>490</v>
      </c>
      <c r="AE4374" s="2" t="s">
        <v>83</v>
      </c>
      <c r="AF4374" s="2" t="s">
        <v>168</v>
      </c>
      <c r="AJ4374" s="2">
        <v>500</v>
      </c>
      <c r="AK4374" s="2" t="s">
        <v>81</v>
      </c>
      <c r="AL4374" s="2" t="s">
        <v>84</v>
      </c>
      <c r="AP4374" s="2">
        <v>500</v>
      </c>
      <c r="AQ4374" s="2" t="s">
        <v>81</v>
      </c>
      <c r="AR4374" s="2" t="s">
        <v>84</v>
      </c>
      <c r="AY4374" s="2">
        <v>950</v>
      </c>
      <c r="AZ4374" s="2" t="s">
        <v>81</v>
      </c>
      <c r="BA4374" s="2" t="s">
        <v>84</v>
      </c>
      <c r="BB4374" s="2">
        <v>950</v>
      </c>
      <c r="BC4374" s="2" t="s">
        <v>83</v>
      </c>
      <c r="BD4374" s="2" t="s">
        <v>84</v>
      </c>
      <c r="BE4374" s="23" t="str">
        <f t="shared" si="677"/>
        <v>EMF nein</v>
      </c>
      <c r="BF4374" s="23" t="str">
        <f t="shared" si="682"/>
        <v/>
      </c>
      <c r="BG4374" s="23" t="str">
        <f t="shared" si="683"/>
        <v/>
      </c>
      <c r="BH4374" s="23">
        <f t="shared" si="678"/>
        <v>0</v>
      </c>
      <c r="BO4374" s="2" t="s">
        <v>17352</v>
      </c>
      <c r="BP4374" s="3">
        <v>1</v>
      </c>
      <c r="BQ4374" s="2" t="s">
        <v>17353</v>
      </c>
    </row>
    <row r="4375" spans="1:69" ht="16.149999999999999" customHeight="1" x14ac:dyDescent="0.25">
      <c r="A4375" s="16">
        <v>4376</v>
      </c>
      <c r="B4375" s="17" t="s">
        <v>87</v>
      </c>
      <c r="C4375" s="16" t="s">
        <v>3051</v>
      </c>
      <c r="E4375" s="2" t="s">
        <v>17354</v>
      </c>
      <c r="F4375" s="67">
        <v>43797</v>
      </c>
      <c r="G4375" s="3">
        <f t="shared" si="679"/>
        <v>11</v>
      </c>
      <c r="H4375" s="3">
        <f t="shared" si="680"/>
        <v>2019</v>
      </c>
      <c r="I4375" s="92">
        <v>0.48611111111111099</v>
      </c>
      <c r="J4375" s="20">
        <f t="shared" si="681"/>
        <v>11</v>
      </c>
      <c r="K4375" s="5" t="str">
        <f t="shared" ref="K4375:K4438" si="684">IF(COUNTA(W4375:BN4375)=0,"nein","ja")</f>
        <v>ja</v>
      </c>
      <c r="L4375" s="5" t="s">
        <v>91</v>
      </c>
      <c r="M4375" s="6" t="s">
        <v>74</v>
      </c>
      <c r="N4375" s="5">
        <v>75</v>
      </c>
      <c r="O4375" s="2" t="s">
        <v>5139</v>
      </c>
      <c r="P4375" s="127" t="s">
        <v>17355</v>
      </c>
      <c r="Q4375" s="6" t="s">
        <v>186</v>
      </c>
      <c r="R4375" s="6" t="s">
        <v>789</v>
      </c>
      <c r="S4375" s="127"/>
      <c r="T4375" s="6" t="s">
        <v>80</v>
      </c>
      <c r="U4375" s="127" t="s">
        <v>139</v>
      </c>
      <c r="X4375" s="2">
        <v>355</v>
      </c>
      <c r="Y4375" s="2" t="s">
        <v>83</v>
      </c>
      <c r="Z4375" s="2" t="s">
        <v>84</v>
      </c>
      <c r="AA4375" s="2">
        <v>355</v>
      </c>
      <c r="AB4375" s="2" t="s">
        <v>83</v>
      </c>
      <c r="AC4375" s="2" t="s">
        <v>84</v>
      </c>
      <c r="AD4375" s="2">
        <v>355</v>
      </c>
      <c r="AE4375" s="2" t="s">
        <v>83</v>
      </c>
      <c r="AF4375" s="2" t="s">
        <v>84</v>
      </c>
      <c r="AG4375" s="16">
        <v>355</v>
      </c>
      <c r="AH4375" s="16" t="s">
        <v>81</v>
      </c>
      <c r="AI4375" s="16" t="s">
        <v>84</v>
      </c>
      <c r="AJ4375" s="2">
        <v>355</v>
      </c>
      <c r="AK4375" s="2" t="s">
        <v>83</v>
      </c>
      <c r="AL4375" s="2" t="s">
        <v>84</v>
      </c>
      <c r="AM4375" s="2">
        <v>355</v>
      </c>
      <c r="AN4375" s="2" t="s">
        <v>83</v>
      </c>
      <c r="AO4375" s="2" t="s">
        <v>84</v>
      </c>
      <c r="AP4375" s="2">
        <v>355</v>
      </c>
      <c r="AQ4375" s="2" t="s">
        <v>83</v>
      </c>
      <c r="AR4375" s="2" t="s">
        <v>84</v>
      </c>
      <c r="AS4375" s="16">
        <v>355</v>
      </c>
      <c r="AT4375" s="16" t="s">
        <v>81</v>
      </c>
      <c r="AU4375" s="16" t="s">
        <v>84</v>
      </c>
      <c r="AV4375" s="2">
        <v>355</v>
      </c>
      <c r="AW4375" s="17" t="s">
        <v>83</v>
      </c>
      <c r="AX4375" s="17" t="s">
        <v>84</v>
      </c>
      <c r="AY4375" s="2">
        <v>222</v>
      </c>
      <c r="AZ4375" s="2" t="s">
        <v>81</v>
      </c>
      <c r="BA4375" s="2" t="s">
        <v>168</v>
      </c>
      <c r="BB4375" s="2">
        <v>222</v>
      </c>
      <c r="BC4375" s="2" t="s">
        <v>81</v>
      </c>
      <c r="BD4375" s="2" t="s">
        <v>168</v>
      </c>
      <c r="BE4375" s="23" t="str">
        <f t="shared" si="677"/>
        <v>EMF nein</v>
      </c>
      <c r="BF4375" s="23" t="str">
        <f t="shared" si="682"/>
        <v/>
      </c>
      <c r="BG4375" s="23" t="str">
        <f t="shared" si="683"/>
        <v/>
      </c>
      <c r="BH4375" s="23">
        <f t="shared" si="678"/>
        <v>0</v>
      </c>
      <c r="BO4375" s="2" t="s">
        <v>17356</v>
      </c>
      <c r="BP4375" s="3">
        <v>1</v>
      </c>
      <c r="BQ4375" s="2" t="s">
        <v>17357</v>
      </c>
    </row>
    <row r="4376" spans="1:69" ht="16.149999999999999" customHeight="1" x14ac:dyDescent="0.25">
      <c r="A4376" s="16">
        <v>4377</v>
      </c>
      <c r="B4376" s="17" t="s">
        <v>211</v>
      </c>
      <c r="C4376" s="17" t="s">
        <v>1725</v>
      </c>
      <c r="D4376" s="2" t="s">
        <v>124</v>
      </c>
      <c r="E4376" s="2" t="s">
        <v>17358</v>
      </c>
      <c r="F4376" s="67">
        <v>43797</v>
      </c>
      <c r="G4376" s="3">
        <f t="shared" si="679"/>
        <v>11</v>
      </c>
      <c r="H4376" s="3">
        <f t="shared" si="680"/>
        <v>2019</v>
      </c>
      <c r="I4376" s="92">
        <v>0.9375</v>
      </c>
      <c r="J4376" s="20">
        <f t="shared" si="681"/>
        <v>22</v>
      </c>
      <c r="K4376" s="5" t="str">
        <f t="shared" si="684"/>
        <v>ja</v>
      </c>
      <c r="L4376" s="5" t="s">
        <v>91</v>
      </c>
      <c r="M4376" s="6" t="s">
        <v>74</v>
      </c>
      <c r="N4376" s="5">
        <v>32</v>
      </c>
      <c r="O4376" s="5" t="s">
        <v>5139</v>
      </c>
      <c r="P4376" s="127" t="s">
        <v>17359</v>
      </c>
      <c r="R4376" s="6" t="s">
        <v>77</v>
      </c>
      <c r="U4376" s="2" t="s">
        <v>115</v>
      </c>
      <c r="V4376" s="2" t="s">
        <v>80</v>
      </c>
      <c r="X4376" s="2">
        <v>371</v>
      </c>
      <c r="Y4376" s="2" t="s">
        <v>81</v>
      </c>
      <c r="Z4376" s="2" t="s">
        <v>82</v>
      </c>
      <c r="AA4376" s="2">
        <v>371</v>
      </c>
      <c r="AB4376" s="2" t="s">
        <v>81</v>
      </c>
      <c r="AC4376" s="2" t="s">
        <v>82</v>
      </c>
      <c r="AD4376" s="2">
        <v>371</v>
      </c>
      <c r="AE4376" s="2" t="s">
        <v>81</v>
      </c>
      <c r="AF4376" s="2" t="s">
        <v>82</v>
      </c>
      <c r="AJ4376" s="2">
        <v>371</v>
      </c>
      <c r="AK4376" s="2" t="s">
        <v>81</v>
      </c>
      <c r="AL4376" s="2" t="s">
        <v>82</v>
      </c>
      <c r="AM4376" s="2">
        <v>371</v>
      </c>
      <c r="AN4376" s="2" t="s">
        <v>81</v>
      </c>
      <c r="AO4376" s="2" t="s">
        <v>82</v>
      </c>
      <c r="AP4376" s="2">
        <v>371</v>
      </c>
      <c r="AQ4376" s="2" t="s">
        <v>81</v>
      </c>
      <c r="AR4376" s="2" t="s">
        <v>82</v>
      </c>
      <c r="BE4376" s="23" t="str">
        <f t="shared" si="677"/>
        <v>EMF nein</v>
      </c>
      <c r="BF4376" s="23" t="str">
        <f t="shared" si="682"/>
        <v/>
      </c>
      <c r="BG4376" s="23" t="str">
        <f t="shared" si="683"/>
        <v/>
      </c>
      <c r="BH4376" s="23">
        <f t="shared" si="678"/>
        <v>0</v>
      </c>
      <c r="BO4376" s="2" t="s">
        <v>17360</v>
      </c>
      <c r="BP4376" s="3">
        <v>1</v>
      </c>
      <c r="BQ4376" s="2" t="s">
        <v>17361</v>
      </c>
    </row>
    <row r="4377" spans="1:69" ht="16.149999999999999" customHeight="1" x14ac:dyDescent="0.25">
      <c r="A4377" s="16">
        <v>4378</v>
      </c>
      <c r="B4377" s="17" t="s">
        <v>211</v>
      </c>
      <c r="C4377" s="44" t="s">
        <v>119</v>
      </c>
      <c r="D4377" s="2" t="s">
        <v>89</v>
      </c>
      <c r="E4377" s="2" t="s">
        <v>7612</v>
      </c>
      <c r="F4377" s="67">
        <v>43797</v>
      </c>
      <c r="G4377" s="3">
        <f t="shared" si="679"/>
        <v>11</v>
      </c>
      <c r="H4377" s="3">
        <f t="shared" si="680"/>
        <v>2019</v>
      </c>
      <c r="I4377" s="92">
        <v>0.60416666666666696</v>
      </c>
      <c r="J4377" s="20">
        <f t="shared" si="681"/>
        <v>14</v>
      </c>
      <c r="K4377" s="5" t="str">
        <f t="shared" si="684"/>
        <v>ja</v>
      </c>
      <c r="L4377" s="5" t="s">
        <v>73</v>
      </c>
      <c r="M4377" s="6" t="s">
        <v>115</v>
      </c>
      <c r="N4377" s="5">
        <v>56</v>
      </c>
      <c r="O4377" s="5" t="s">
        <v>5139</v>
      </c>
      <c r="P4377" s="127" t="s">
        <v>17362</v>
      </c>
      <c r="R4377" s="6" t="s">
        <v>77</v>
      </c>
      <c r="S4377" s="5" t="s">
        <v>109</v>
      </c>
      <c r="T4377" s="6" t="s">
        <v>80</v>
      </c>
      <c r="U4377" s="5" t="s">
        <v>2721</v>
      </c>
      <c r="X4377" s="2">
        <v>115</v>
      </c>
      <c r="Y4377" s="2" t="s">
        <v>81</v>
      </c>
      <c r="Z4377" s="2" t="s">
        <v>82</v>
      </c>
      <c r="AA4377" s="2">
        <v>115</v>
      </c>
      <c r="AB4377" s="2" t="s">
        <v>81</v>
      </c>
      <c r="AC4377" s="2" t="s">
        <v>82</v>
      </c>
      <c r="AD4377" s="2">
        <v>115</v>
      </c>
      <c r="AE4377" s="2" t="s">
        <v>81</v>
      </c>
      <c r="AF4377" s="2" t="s">
        <v>82</v>
      </c>
      <c r="AJ4377" s="2">
        <v>115</v>
      </c>
      <c r="AK4377" s="2" t="s">
        <v>81</v>
      </c>
      <c r="AL4377" s="2" t="s">
        <v>82</v>
      </c>
      <c r="AM4377" s="2">
        <v>115</v>
      </c>
      <c r="AN4377" s="2" t="s">
        <v>81</v>
      </c>
      <c r="AO4377" s="2" t="s">
        <v>82</v>
      </c>
      <c r="AP4377" s="2">
        <v>115</v>
      </c>
      <c r="AQ4377" s="2" t="s">
        <v>81</v>
      </c>
      <c r="AR4377" s="2" t="s">
        <v>82</v>
      </c>
      <c r="BE4377" s="23" t="str">
        <f t="shared" si="677"/>
        <v>EMF nein</v>
      </c>
      <c r="BF4377" s="23" t="str">
        <f t="shared" si="682"/>
        <v/>
      </c>
      <c r="BG4377" s="23" t="str">
        <f t="shared" si="683"/>
        <v/>
      </c>
      <c r="BH4377" s="23">
        <f t="shared" si="678"/>
        <v>0</v>
      </c>
      <c r="BO4377" s="2" t="s">
        <v>17363</v>
      </c>
      <c r="BP4377" s="3">
        <v>1</v>
      </c>
      <c r="BQ4377" s="2" t="s">
        <v>17364</v>
      </c>
    </row>
    <row r="4378" spans="1:69" ht="16.149999999999999" customHeight="1" x14ac:dyDescent="0.25">
      <c r="A4378" s="1">
        <v>4379</v>
      </c>
      <c r="B4378" s="17" t="s">
        <v>211</v>
      </c>
      <c r="C4378" s="17" t="s">
        <v>390</v>
      </c>
      <c r="D4378" s="2" t="s">
        <v>151</v>
      </c>
      <c r="E4378" s="2" t="s">
        <v>17365</v>
      </c>
      <c r="F4378" s="67">
        <v>43798</v>
      </c>
      <c r="G4378" s="3">
        <f t="shared" si="679"/>
        <v>11</v>
      </c>
      <c r="H4378" s="3">
        <f t="shared" si="680"/>
        <v>2019</v>
      </c>
      <c r="I4378" s="92">
        <v>0.42013888888888901</v>
      </c>
      <c r="J4378" s="20">
        <f t="shared" si="681"/>
        <v>10</v>
      </c>
      <c r="K4378" s="5" t="str">
        <f t="shared" si="684"/>
        <v>ja</v>
      </c>
      <c r="L4378" s="5" t="s">
        <v>91</v>
      </c>
      <c r="M4378" s="6" t="s">
        <v>74</v>
      </c>
      <c r="N4378" s="5">
        <v>56</v>
      </c>
      <c r="O4378" s="5" t="s">
        <v>5139</v>
      </c>
      <c r="P4378" s="127" t="s">
        <v>17366</v>
      </c>
      <c r="R4378" s="6" t="s">
        <v>335</v>
      </c>
      <c r="U4378" s="2" t="s">
        <v>14883</v>
      </c>
      <c r="V4378" s="2" t="s">
        <v>80</v>
      </c>
      <c r="X4378" s="2">
        <v>90</v>
      </c>
      <c r="Y4378" s="2" t="s">
        <v>83</v>
      </c>
      <c r="Z4378" s="2" t="s">
        <v>84</v>
      </c>
      <c r="AA4378" s="2">
        <v>90</v>
      </c>
      <c r="AB4378" s="2" t="s">
        <v>81</v>
      </c>
      <c r="AC4378" s="2" t="s">
        <v>84</v>
      </c>
      <c r="AD4378" s="2">
        <v>90</v>
      </c>
      <c r="AE4378" s="2" t="s">
        <v>83</v>
      </c>
      <c r="AF4378" s="2" t="s">
        <v>84</v>
      </c>
      <c r="BE4378" s="23" t="str">
        <f t="shared" si="677"/>
        <v>EMF nein</v>
      </c>
      <c r="BF4378" s="23" t="str">
        <f t="shared" si="682"/>
        <v/>
      </c>
      <c r="BG4378" s="23" t="str">
        <f t="shared" si="683"/>
        <v/>
      </c>
      <c r="BH4378" s="23">
        <f t="shared" si="678"/>
        <v>0</v>
      </c>
      <c r="BO4378" s="2" t="s">
        <v>17367</v>
      </c>
      <c r="BP4378" s="3">
        <v>1</v>
      </c>
      <c r="BQ4378" s="2" t="s">
        <v>17368</v>
      </c>
    </row>
    <row r="4379" spans="1:69" ht="16.149999999999999" customHeight="1" x14ac:dyDescent="0.25">
      <c r="A4379" s="16">
        <v>4380</v>
      </c>
      <c r="B4379" s="17" t="s">
        <v>211</v>
      </c>
      <c r="C4379" s="17" t="s">
        <v>11376</v>
      </c>
      <c r="D4379" s="2" t="s">
        <v>158</v>
      </c>
      <c r="E4379" s="2" t="s">
        <v>17369</v>
      </c>
      <c r="F4379" s="67">
        <v>43791</v>
      </c>
      <c r="G4379" s="3">
        <f t="shared" si="679"/>
        <v>11</v>
      </c>
      <c r="H4379" s="3">
        <f t="shared" si="680"/>
        <v>2019</v>
      </c>
      <c r="I4379" s="92">
        <v>0.95138888888888895</v>
      </c>
      <c r="J4379" s="20">
        <f t="shared" si="681"/>
        <v>22</v>
      </c>
      <c r="K4379" s="5" t="str">
        <f t="shared" si="684"/>
        <v>ja</v>
      </c>
      <c r="L4379" s="5" t="s">
        <v>91</v>
      </c>
      <c r="M4379" s="6" t="s">
        <v>74</v>
      </c>
      <c r="N4379" s="5">
        <v>60</v>
      </c>
      <c r="O4379" s="5" t="s">
        <v>126</v>
      </c>
      <c r="P4379" s="127" t="s">
        <v>17370</v>
      </c>
      <c r="R4379" s="6" t="s">
        <v>77</v>
      </c>
      <c r="T4379" s="6" t="s">
        <v>80</v>
      </c>
      <c r="X4379" s="2">
        <v>722</v>
      </c>
      <c r="Y4379" s="2" t="s">
        <v>81</v>
      </c>
      <c r="Z4379" s="2" t="s">
        <v>82</v>
      </c>
      <c r="AA4379" s="2">
        <v>722</v>
      </c>
      <c r="AB4379" s="2" t="s">
        <v>81</v>
      </c>
      <c r="AC4379" s="2" t="s">
        <v>82</v>
      </c>
      <c r="AD4379" s="2">
        <v>722</v>
      </c>
      <c r="AE4379" s="2" t="s">
        <v>81</v>
      </c>
      <c r="AF4379" s="2" t="s">
        <v>82</v>
      </c>
      <c r="BE4379" s="23" t="str">
        <f t="shared" si="677"/>
        <v>EMF nein</v>
      </c>
      <c r="BF4379" s="23" t="str">
        <f t="shared" si="682"/>
        <v/>
      </c>
      <c r="BG4379" s="23" t="str">
        <f t="shared" si="683"/>
        <v/>
      </c>
      <c r="BH4379" s="23">
        <f t="shared" si="678"/>
        <v>0</v>
      </c>
      <c r="BO4379" s="2" t="s">
        <v>17371</v>
      </c>
      <c r="BP4379" s="3">
        <v>1</v>
      </c>
      <c r="BQ4379" s="2" t="s">
        <v>17372</v>
      </c>
    </row>
    <row r="4380" spans="1:69" ht="16.149999999999999" customHeight="1" x14ac:dyDescent="0.25">
      <c r="A4380" s="1">
        <v>4381</v>
      </c>
      <c r="B4380" s="17" t="s">
        <v>211</v>
      </c>
      <c r="C4380" s="17" t="s">
        <v>17373</v>
      </c>
      <c r="D4380" s="2" t="s">
        <v>137</v>
      </c>
      <c r="E4380" s="2" t="s">
        <v>17374</v>
      </c>
      <c r="F4380" s="67">
        <v>43798</v>
      </c>
      <c r="G4380" s="3">
        <f t="shared" si="679"/>
        <v>11</v>
      </c>
      <c r="H4380" s="3">
        <f t="shared" si="680"/>
        <v>2019</v>
      </c>
      <c r="I4380" s="92">
        <v>0.3125</v>
      </c>
      <c r="J4380" s="20">
        <f t="shared" si="681"/>
        <v>7</v>
      </c>
      <c r="K4380" s="5" t="str">
        <f t="shared" si="684"/>
        <v>ja</v>
      </c>
      <c r="L4380" s="5" t="s">
        <v>91</v>
      </c>
      <c r="M4380" s="6" t="s">
        <v>74</v>
      </c>
      <c r="N4380" s="5">
        <v>62</v>
      </c>
      <c r="O4380" s="2" t="s">
        <v>75</v>
      </c>
      <c r="P4380" s="127" t="s">
        <v>17375</v>
      </c>
      <c r="R4380" s="6" t="s">
        <v>789</v>
      </c>
      <c r="U4380" s="2" t="s">
        <v>208</v>
      </c>
      <c r="V4380" s="2" t="s">
        <v>80</v>
      </c>
      <c r="X4380" s="2">
        <v>741</v>
      </c>
      <c r="Y4380" s="2" t="s">
        <v>81</v>
      </c>
      <c r="Z4380" s="2" t="s">
        <v>168</v>
      </c>
      <c r="AA4380" s="2">
        <v>741</v>
      </c>
      <c r="AB4380" s="2" t="s">
        <v>94</v>
      </c>
      <c r="AC4380" s="2" t="s">
        <v>168</v>
      </c>
      <c r="AD4380" s="2">
        <v>741</v>
      </c>
      <c r="AE4380" s="2" t="s">
        <v>81</v>
      </c>
      <c r="AF4380" s="2" t="s">
        <v>168</v>
      </c>
      <c r="AG4380" s="2">
        <v>1060</v>
      </c>
      <c r="AH4380" s="2" t="s">
        <v>81</v>
      </c>
      <c r="AI4380" s="2" t="s">
        <v>84</v>
      </c>
      <c r="AJ4380" s="2">
        <v>1060</v>
      </c>
      <c r="AK4380" s="2" t="s">
        <v>81</v>
      </c>
      <c r="AL4380" s="2" t="s">
        <v>84</v>
      </c>
      <c r="AM4380" s="2">
        <v>1060</v>
      </c>
      <c r="AN4380" s="2" t="s">
        <v>81</v>
      </c>
      <c r="AO4380" s="2" t="s">
        <v>84</v>
      </c>
      <c r="AP4380" s="2">
        <v>1060</v>
      </c>
      <c r="AQ4380" s="2" t="s">
        <v>83</v>
      </c>
      <c r="AR4380" s="2" t="s">
        <v>84</v>
      </c>
      <c r="AV4380" s="2">
        <v>1060</v>
      </c>
      <c r="AW4380" s="2" t="s">
        <v>81</v>
      </c>
      <c r="AX4380" s="2" t="s">
        <v>84</v>
      </c>
      <c r="AY4380" s="2">
        <v>1060</v>
      </c>
      <c r="AZ4380" s="2" t="s">
        <v>81</v>
      </c>
      <c r="BA4380" s="2" t="s">
        <v>84</v>
      </c>
      <c r="BB4380" s="2">
        <v>1060</v>
      </c>
      <c r="BC4380" s="2" t="s">
        <v>83</v>
      </c>
      <c r="BD4380" s="2" t="s">
        <v>84</v>
      </c>
      <c r="BE4380" s="23" t="str">
        <f t="shared" ref="BE4380:BE4443" si="685">IF(COUNTA(BI4380,BK4380,BM4380) &gt; 0,"EMF ja","EMF nein")</f>
        <v>EMF nein</v>
      </c>
      <c r="BF4380" s="23" t="str">
        <f t="shared" si="682"/>
        <v/>
      </c>
      <c r="BG4380" s="23" t="str">
        <f t="shared" si="683"/>
        <v/>
      </c>
      <c r="BH4380" s="23">
        <f t="shared" ref="BH4380:BH4443" si="686">COUNTA(BI4380,BK4380,BM4380)</f>
        <v>0</v>
      </c>
      <c r="BP4380" s="3">
        <v>1</v>
      </c>
      <c r="BQ4380" s="2" t="s">
        <v>17376</v>
      </c>
    </row>
    <row r="4381" spans="1:69" ht="16.149999999999999" customHeight="1" x14ac:dyDescent="0.25">
      <c r="A4381" s="16">
        <v>4382</v>
      </c>
      <c r="B4381" s="17" t="s">
        <v>211</v>
      </c>
      <c r="C4381" s="44" t="s">
        <v>390</v>
      </c>
      <c r="D4381" s="2" t="s">
        <v>151</v>
      </c>
      <c r="E4381" s="16" t="s">
        <v>17377</v>
      </c>
      <c r="F4381" s="67">
        <v>43798</v>
      </c>
      <c r="G4381" s="3">
        <f t="shared" si="679"/>
        <v>11</v>
      </c>
      <c r="H4381" s="3">
        <f t="shared" si="680"/>
        <v>2019</v>
      </c>
      <c r="I4381" s="92">
        <v>0.79166666666666696</v>
      </c>
      <c r="J4381" s="20">
        <f t="shared" si="681"/>
        <v>19</v>
      </c>
      <c r="K4381" s="5" t="str">
        <f t="shared" si="684"/>
        <v>ja</v>
      </c>
      <c r="L4381" s="5" t="s">
        <v>91</v>
      </c>
      <c r="M4381" s="6" t="s">
        <v>74</v>
      </c>
      <c r="N4381" s="5">
        <v>89</v>
      </c>
      <c r="O4381" s="5" t="s">
        <v>5139</v>
      </c>
      <c r="P4381" s="5" t="s">
        <v>17295</v>
      </c>
      <c r="R4381" s="6" t="s">
        <v>77</v>
      </c>
      <c r="U4381" s="2" t="s">
        <v>17378</v>
      </c>
      <c r="V4381" s="2" t="s">
        <v>80</v>
      </c>
      <c r="X4381" s="2">
        <v>486</v>
      </c>
      <c r="Y4381" s="2" t="s">
        <v>81</v>
      </c>
      <c r="Z4381" s="2" t="s">
        <v>161</v>
      </c>
      <c r="AA4381" s="2">
        <v>486</v>
      </c>
      <c r="AB4381" s="2" t="s">
        <v>81</v>
      </c>
      <c r="AC4381" s="2" t="s">
        <v>161</v>
      </c>
      <c r="AD4381" s="2">
        <v>486</v>
      </c>
      <c r="AE4381" s="2" t="s">
        <v>81</v>
      </c>
      <c r="AF4381" s="2" t="s">
        <v>161</v>
      </c>
      <c r="AG4381" s="17">
        <v>486</v>
      </c>
      <c r="AH4381" s="17" t="s">
        <v>81</v>
      </c>
      <c r="AI4381" s="17" t="s">
        <v>161</v>
      </c>
      <c r="AS4381" s="135"/>
      <c r="AT4381" s="135"/>
      <c r="AU4381" s="135"/>
      <c r="BE4381" s="23" t="str">
        <f t="shared" si="685"/>
        <v>EMF nein</v>
      </c>
      <c r="BF4381" s="23" t="str">
        <f t="shared" si="682"/>
        <v/>
      </c>
      <c r="BG4381" s="23" t="str">
        <f t="shared" si="683"/>
        <v/>
      </c>
      <c r="BH4381" s="23">
        <f t="shared" si="686"/>
        <v>0</v>
      </c>
      <c r="BO4381" s="2" t="s">
        <v>17379</v>
      </c>
      <c r="BP4381" s="3">
        <v>1</v>
      </c>
      <c r="BQ4381" s="2" t="s">
        <v>17380</v>
      </c>
    </row>
    <row r="4382" spans="1:69" ht="16.149999999999999" customHeight="1" x14ac:dyDescent="0.25">
      <c r="A4382" s="16">
        <v>4383</v>
      </c>
      <c r="B4382" s="17" t="s">
        <v>211</v>
      </c>
      <c r="C4382" s="17" t="s">
        <v>13953</v>
      </c>
      <c r="D4382" s="2" t="s">
        <v>71</v>
      </c>
      <c r="E4382" s="2" t="s">
        <v>611</v>
      </c>
      <c r="F4382" s="67">
        <v>43793</v>
      </c>
      <c r="G4382" s="3">
        <f t="shared" si="679"/>
        <v>11</v>
      </c>
      <c r="H4382" s="3">
        <f t="shared" si="680"/>
        <v>2019</v>
      </c>
      <c r="I4382" s="92">
        <v>0.625</v>
      </c>
      <c r="J4382" s="20">
        <f t="shared" si="681"/>
        <v>15</v>
      </c>
      <c r="K4382" s="5" t="str">
        <f t="shared" si="684"/>
        <v>ja</v>
      </c>
      <c r="L4382" s="5" t="s">
        <v>91</v>
      </c>
      <c r="M4382" s="6" t="s">
        <v>100</v>
      </c>
      <c r="N4382" s="5">
        <v>60</v>
      </c>
      <c r="O4382" s="2" t="s">
        <v>5139</v>
      </c>
      <c r="P4382" s="127" t="s">
        <v>1027</v>
      </c>
      <c r="R4382" s="6" t="s">
        <v>77</v>
      </c>
      <c r="T4382" s="6" t="s">
        <v>80</v>
      </c>
      <c r="X4382" s="2">
        <v>1200</v>
      </c>
      <c r="Y4382" s="2" t="s">
        <v>81</v>
      </c>
      <c r="Z4382" s="2" t="s">
        <v>168</v>
      </c>
      <c r="AA4382" s="2">
        <v>1200</v>
      </c>
      <c r="AB4382" s="2" t="s">
        <v>81</v>
      </c>
      <c r="AC4382" s="2" t="s">
        <v>168</v>
      </c>
      <c r="AD4382" s="2">
        <v>1200</v>
      </c>
      <c r="AE4382" s="2" t="s">
        <v>83</v>
      </c>
      <c r="AF4382" s="2" t="s">
        <v>168</v>
      </c>
      <c r="AJ4382" s="2">
        <v>1100</v>
      </c>
      <c r="AK4382" s="2" t="s">
        <v>81</v>
      </c>
      <c r="AL4382" s="2" t="s">
        <v>168</v>
      </c>
      <c r="AM4382" s="2">
        <v>1100</v>
      </c>
      <c r="AN4382" s="2" t="s">
        <v>81</v>
      </c>
      <c r="AO4382" s="2" t="s">
        <v>168</v>
      </c>
      <c r="AP4382" s="2">
        <v>1100</v>
      </c>
      <c r="AQ4382" s="2" t="s">
        <v>83</v>
      </c>
      <c r="AR4382" s="2" t="s">
        <v>168</v>
      </c>
      <c r="AV4382" s="2">
        <v>1100</v>
      </c>
      <c r="AW4382" s="2" t="s">
        <v>81</v>
      </c>
      <c r="AX4382" s="2" t="s">
        <v>168</v>
      </c>
      <c r="AY4382" s="2">
        <v>1100</v>
      </c>
      <c r="AZ4382" s="2" t="s">
        <v>81</v>
      </c>
      <c r="BA4382" s="2" t="s">
        <v>168</v>
      </c>
      <c r="BB4382" s="2">
        <v>1100</v>
      </c>
      <c r="BC4382" s="2" t="s">
        <v>83</v>
      </c>
      <c r="BD4382" s="2" t="s">
        <v>168</v>
      </c>
      <c r="BE4382" s="23" t="str">
        <f t="shared" si="685"/>
        <v>EMF nein</v>
      </c>
      <c r="BF4382" s="23" t="str">
        <f t="shared" si="682"/>
        <v/>
      </c>
      <c r="BG4382" s="23" t="str">
        <f t="shared" si="683"/>
        <v/>
      </c>
      <c r="BH4382" s="23">
        <f t="shared" si="686"/>
        <v>0</v>
      </c>
      <c r="BP4382" s="3">
        <v>1</v>
      </c>
      <c r="BQ4382" s="2" t="s">
        <v>17381</v>
      </c>
    </row>
    <row r="4383" spans="1:69" ht="16.149999999999999" customHeight="1" x14ac:dyDescent="0.25">
      <c r="A4383" s="16">
        <v>4384</v>
      </c>
      <c r="B4383" s="2" t="s">
        <v>211</v>
      </c>
      <c r="C4383" s="17" t="s">
        <v>17382</v>
      </c>
      <c r="D4383" s="2" t="s">
        <v>89</v>
      </c>
      <c r="E4383" s="2" t="s">
        <v>17383</v>
      </c>
      <c r="F4383" s="67">
        <v>43797</v>
      </c>
      <c r="G4383" s="3">
        <f t="shared" si="679"/>
        <v>11</v>
      </c>
      <c r="H4383" s="3">
        <f t="shared" si="680"/>
        <v>2019</v>
      </c>
      <c r="I4383" s="92">
        <v>0.70833333333333304</v>
      </c>
      <c r="J4383" s="20">
        <f t="shared" si="681"/>
        <v>17</v>
      </c>
      <c r="K4383" s="5" t="str">
        <f t="shared" si="684"/>
        <v>ja</v>
      </c>
      <c r="L4383" s="5" t="s">
        <v>73</v>
      </c>
      <c r="M4383" s="6" t="s">
        <v>74</v>
      </c>
      <c r="N4383" s="5">
        <v>42</v>
      </c>
      <c r="O4383" s="5" t="s">
        <v>126</v>
      </c>
      <c r="P4383" s="127" t="s">
        <v>17384</v>
      </c>
      <c r="R4383" s="6" t="s">
        <v>335</v>
      </c>
      <c r="T4383" s="6" t="s">
        <v>80</v>
      </c>
      <c r="X4383" s="2">
        <v>1008</v>
      </c>
      <c r="Y4383" s="2" t="s">
        <v>81</v>
      </c>
      <c r="Z4383" s="2" t="s">
        <v>168</v>
      </c>
      <c r="AD4383" s="2">
        <v>1080</v>
      </c>
      <c r="AE4383" s="2" t="s">
        <v>83</v>
      </c>
      <c r="AF4383" s="2" t="s">
        <v>168</v>
      </c>
      <c r="AG4383" s="16">
        <v>1080</v>
      </c>
      <c r="AH4383" s="16" t="s">
        <v>81</v>
      </c>
      <c r="AI4383" s="16" t="s">
        <v>168</v>
      </c>
      <c r="AJ4383" s="2">
        <v>1300</v>
      </c>
      <c r="AK4383" s="2" t="s">
        <v>83</v>
      </c>
      <c r="AL4383" s="2" t="s">
        <v>84</v>
      </c>
      <c r="AM4383" s="2">
        <v>1300</v>
      </c>
      <c r="AN4383" s="2" t="s">
        <v>81</v>
      </c>
      <c r="AO4383" s="2" t="s">
        <v>84</v>
      </c>
      <c r="AP4383" s="2">
        <v>1300</v>
      </c>
      <c r="AQ4383" s="2" t="s">
        <v>83</v>
      </c>
      <c r="AR4383" s="2" t="s">
        <v>84</v>
      </c>
      <c r="AV4383" s="2">
        <v>1300</v>
      </c>
      <c r="AW4383" s="2" t="s">
        <v>83</v>
      </c>
      <c r="AX4383" s="2" t="s">
        <v>84</v>
      </c>
      <c r="AY4383" s="2">
        <v>1300</v>
      </c>
      <c r="AZ4383" s="2" t="s">
        <v>81</v>
      </c>
      <c r="BA4383" s="2" t="s">
        <v>84</v>
      </c>
      <c r="BB4383" s="2">
        <v>1300</v>
      </c>
      <c r="BC4383" s="2" t="s">
        <v>83</v>
      </c>
      <c r="BD4383" s="2" t="s">
        <v>84</v>
      </c>
      <c r="BE4383" s="23" t="str">
        <f t="shared" si="685"/>
        <v>EMF nein</v>
      </c>
      <c r="BF4383" s="23" t="str">
        <f t="shared" si="682"/>
        <v/>
      </c>
      <c r="BG4383" s="23" t="str">
        <f t="shared" si="683"/>
        <v/>
      </c>
      <c r="BH4383" s="23">
        <f t="shared" si="686"/>
        <v>0</v>
      </c>
      <c r="BO4383" s="1" t="s">
        <v>17385</v>
      </c>
      <c r="BP4383" s="3">
        <v>1</v>
      </c>
      <c r="BQ4383" s="2" t="s">
        <v>17386</v>
      </c>
    </row>
    <row r="4384" spans="1:69" ht="16.149999999999999" customHeight="1" x14ac:dyDescent="0.25">
      <c r="A4384" s="1">
        <v>4385</v>
      </c>
      <c r="B4384" s="17" t="s">
        <v>211</v>
      </c>
      <c r="C4384" s="17" t="s">
        <v>212</v>
      </c>
      <c r="D4384" s="2" t="s">
        <v>71</v>
      </c>
      <c r="E4384" s="2" t="s">
        <v>14312</v>
      </c>
      <c r="F4384" s="67">
        <v>43798</v>
      </c>
      <c r="G4384" s="3">
        <f t="shared" si="679"/>
        <v>11</v>
      </c>
      <c r="H4384" s="3">
        <f t="shared" si="680"/>
        <v>2019</v>
      </c>
      <c r="I4384" s="92">
        <v>0.77083333333333304</v>
      </c>
      <c r="J4384" s="20">
        <f t="shared" si="681"/>
        <v>18</v>
      </c>
      <c r="K4384" s="5" t="str">
        <f t="shared" si="684"/>
        <v>ja</v>
      </c>
      <c r="L4384" s="5" t="s">
        <v>91</v>
      </c>
      <c r="M4384" s="6" t="s">
        <v>74</v>
      </c>
      <c r="N4384" s="5">
        <v>67</v>
      </c>
      <c r="O4384" s="2" t="s">
        <v>5139</v>
      </c>
      <c r="P4384" s="127" t="s">
        <v>17387</v>
      </c>
      <c r="R4384" s="6" t="s">
        <v>335</v>
      </c>
      <c r="T4384" s="6" t="s">
        <v>80</v>
      </c>
      <c r="BE4384" s="23" t="str">
        <f t="shared" si="685"/>
        <v>EMF nein</v>
      </c>
      <c r="BF4384" s="23" t="str">
        <f t="shared" si="682"/>
        <v/>
      </c>
      <c r="BG4384" s="23" t="str">
        <f t="shared" si="683"/>
        <v/>
      </c>
      <c r="BH4384" s="23">
        <f t="shared" si="686"/>
        <v>0</v>
      </c>
      <c r="BP4384" s="3">
        <v>1</v>
      </c>
      <c r="BQ4384" s="2" t="s">
        <v>17388</v>
      </c>
    </row>
    <row r="4385" spans="1:70" ht="16.149999999999999" customHeight="1" x14ac:dyDescent="0.25">
      <c r="A4385" s="1">
        <v>4386</v>
      </c>
      <c r="B4385" s="17" t="s">
        <v>211</v>
      </c>
      <c r="C4385" s="17" t="s">
        <v>17389</v>
      </c>
      <c r="D4385" s="2" t="s">
        <v>124</v>
      </c>
      <c r="E4385" s="2" t="s">
        <v>4883</v>
      </c>
      <c r="F4385" s="67">
        <v>43798</v>
      </c>
      <c r="G4385" s="3">
        <f t="shared" si="679"/>
        <v>11</v>
      </c>
      <c r="H4385" s="3">
        <f t="shared" si="680"/>
        <v>2019</v>
      </c>
      <c r="I4385" s="92">
        <v>0.60694444444444395</v>
      </c>
      <c r="J4385" s="20">
        <f t="shared" si="681"/>
        <v>14</v>
      </c>
      <c r="K4385" s="5" t="str">
        <f t="shared" si="684"/>
        <v>ja</v>
      </c>
      <c r="L4385" s="5" t="s">
        <v>73</v>
      </c>
      <c r="M4385" s="6" t="s">
        <v>74</v>
      </c>
      <c r="N4385" s="5">
        <v>34</v>
      </c>
      <c r="O4385" s="2" t="s">
        <v>126</v>
      </c>
      <c r="P4385" s="127" t="s">
        <v>17390</v>
      </c>
      <c r="R4385" s="6" t="s">
        <v>77</v>
      </c>
      <c r="S4385" s="2" t="s">
        <v>78</v>
      </c>
      <c r="BE4385" s="23" t="str">
        <f t="shared" si="685"/>
        <v>EMF nein</v>
      </c>
      <c r="BF4385" s="23" t="str">
        <f t="shared" si="682"/>
        <v/>
      </c>
      <c r="BG4385" s="23" t="str">
        <f t="shared" si="683"/>
        <v/>
      </c>
      <c r="BH4385" s="23">
        <f t="shared" si="686"/>
        <v>0</v>
      </c>
      <c r="BP4385" s="3">
        <v>1</v>
      </c>
      <c r="BQ4385" s="2" t="s">
        <v>17391</v>
      </c>
    </row>
    <row r="4386" spans="1:70" ht="16.149999999999999" customHeight="1" x14ac:dyDescent="0.25">
      <c r="A4386" s="16">
        <v>4387</v>
      </c>
      <c r="B4386" s="17" t="s">
        <v>211</v>
      </c>
      <c r="C4386" s="17" t="s">
        <v>17392</v>
      </c>
      <c r="D4386" s="2" t="s">
        <v>137</v>
      </c>
      <c r="E4386" s="2" t="s">
        <v>17393</v>
      </c>
      <c r="F4386" s="67">
        <v>43706</v>
      </c>
      <c r="G4386" s="3">
        <f t="shared" si="679"/>
        <v>8</v>
      </c>
      <c r="H4386" s="3">
        <f t="shared" si="680"/>
        <v>2019</v>
      </c>
      <c r="I4386" s="92">
        <v>0.70833333333333304</v>
      </c>
      <c r="J4386" s="20">
        <f t="shared" si="681"/>
        <v>17</v>
      </c>
      <c r="K4386" s="5" t="str">
        <f t="shared" si="684"/>
        <v>ja</v>
      </c>
      <c r="L4386" s="5" t="s">
        <v>73</v>
      </c>
      <c r="M4386" s="6" t="s">
        <v>74</v>
      </c>
      <c r="N4386" s="5">
        <v>30</v>
      </c>
      <c r="O4386" s="2" t="s">
        <v>126</v>
      </c>
      <c r="P4386" s="127" t="s">
        <v>13290</v>
      </c>
      <c r="R4386" s="6" t="s">
        <v>77</v>
      </c>
      <c r="U4386" s="2" t="s">
        <v>115</v>
      </c>
      <c r="V4386" s="2" t="s">
        <v>80</v>
      </c>
      <c r="X4386" s="2">
        <v>503</v>
      </c>
      <c r="Y4386" s="2" t="s">
        <v>81</v>
      </c>
      <c r="Z4386" s="2" t="s">
        <v>84</v>
      </c>
      <c r="AA4386" s="2">
        <v>23</v>
      </c>
      <c r="AB4386" s="2" t="s">
        <v>81</v>
      </c>
      <c r="AC4386" s="2" t="s">
        <v>84</v>
      </c>
      <c r="AD4386" s="2">
        <v>503</v>
      </c>
      <c r="AE4386" s="2" t="s">
        <v>83</v>
      </c>
      <c r="AF4386" s="2" t="s">
        <v>84</v>
      </c>
      <c r="BE4386" s="23" t="str">
        <f t="shared" si="685"/>
        <v>EMF nein</v>
      </c>
      <c r="BF4386" s="23" t="str">
        <f t="shared" si="682"/>
        <v/>
      </c>
      <c r="BG4386" s="23" t="str">
        <f t="shared" si="683"/>
        <v/>
      </c>
      <c r="BH4386" s="23">
        <f t="shared" si="686"/>
        <v>0</v>
      </c>
      <c r="BP4386" s="3">
        <v>1</v>
      </c>
      <c r="BQ4386" s="2" t="s">
        <v>17394</v>
      </c>
    </row>
    <row r="4387" spans="1:70" ht="16.149999999999999" customHeight="1" x14ac:dyDescent="0.25">
      <c r="A4387" s="16">
        <v>4388</v>
      </c>
      <c r="B4387" s="17" t="s">
        <v>87</v>
      </c>
      <c r="C4387" s="124" t="s">
        <v>363</v>
      </c>
      <c r="D4387" s="2" t="s">
        <v>364</v>
      </c>
      <c r="E4387" s="2" t="s">
        <v>17395</v>
      </c>
      <c r="F4387" s="67">
        <v>43799</v>
      </c>
      <c r="G4387" s="3">
        <f t="shared" si="679"/>
        <v>11</v>
      </c>
      <c r="H4387" s="3">
        <f t="shared" si="680"/>
        <v>2019</v>
      </c>
      <c r="I4387" s="92">
        <v>0.39930555555555602</v>
      </c>
      <c r="J4387" s="20">
        <f t="shared" si="681"/>
        <v>9</v>
      </c>
      <c r="K4387" s="5" t="str">
        <f t="shared" si="684"/>
        <v>ja</v>
      </c>
      <c r="L4387" s="5" t="s">
        <v>91</v>
      </c>
      <c r="M4387" s="6" t="s">
        <v>74</v>
      </c>
      <c r="N4387" s="5">
        <v>83</v>
      </c>
      <c r="O4387" s="2" t="s">
        <v>5139</v>
      </c>
      <c r="P4387" s="127" t="s">
        <v>17396</v>
      </c>
      <c r="R4387" s="6" t="s">
        <v>77</v>
      </c>
      <c r="U4387" s="2" t="s">
        <v>74</v>
      </c>
      <c r="W4387" s="2" t="s">
        <v>17397</v>
      </c>
      <c r="BE4387" s="23" t="str">
        <f t="shared" si="685"/>
        <v>EMF nein</v>
      </c>
      <c r="BF4387" s="23" t="str">
        <f t="shared" si="682"/>
        <v/>
      </c>
      <c r="BG4387" s="23" t="str">
        <f t="shared" si="683"/>
        <v/>
      </c>
      <c r="BH4387" s="23">
        <f t="shared" si="686"/>
        <v>0</v>
      </c>
      <c r="BO4387" s="2" t="s">
        <v>17398</v>
      </c>
      <c r="BP4387" s="3">
        <v>1</v>
      </c>
      <c r="BQ4387" s="2" t="s">
        <v>17399</v>
      </c>
    </row>
    <row r="4388" spans="1:70" ht="16.149999999999999" customHeight="1" x14ac:dyDescent="0.25">
      <c r="A4388" s="16">
        <v>4389</v>
      </c>
      <c r="B4388" s="17" t="s">
        <v>211</v>
      </c>
      <c r="C4388" s="44" t="s">
        <v>6029</v>
      </c>
      <c r="D4388" s="2" t="s">
        <v>3859</v>
      </c>
      <c r="E4388" s="2" t="s">
        <v>4077</v>
      </c>
      <c r="F4388" s="67">
        <v>43795</v>
      </c>
      <c r="G4388" s="3">
        <f t="shared" si="679"/>
        <v>11</v>
      </c>
      <c r="H4388" s="3">
        <f t="shared" si="680"/>
        <v>2019</v>
      </c>
      <c r="I4388" s="92">
        <v>0.49305555555555602</v>
      </c>
      <c r="J4388" s="20">
        <f t="shared" si="681"/>
        <v>11</v>
      </c>
      <c r="K4388" s="5" t="str">
        <f t="shared" si="684"/>
        <v>ja</v>
      </c>
      <c r="M4388" s="6" t="s">
        <v>74</v>
      </c>
      <c r="O4388" s="2" t="s">
        <v>5139</v>
      </c>
      <c r="P4388" s="127" t="s">
        <v>17400</v>
      </c>
      <c r="R4388" s="6" t="s">
        <v>77</v>
      </c>
      <c r="U4388" s="2" t="s">
        <v>208</v>
      </c>
      <c r="V4388" s="2" t="s">
        <v>80</v>
      </c>
      <c r="BE4388" s="23" t="str">
        <f t="shared" si="685"/>
        <v>EMF nein</v>
      </c>
      <c r="BF4388" s="23" t="str">
        <f t="shared" si="682"/>
        <v/>
      </c>
      <c r="BG4388" s="23" t="str">
        <f t="shared" si="683"/>
        <v/>
      </c>
      <c r="BH4388" s="23">
        <f t="shared" si="686"/>
        <v>0</v>
      </c>
      <c r="BO4388" s="2" t="s">
        <v>17401</v>
      </c>
      <c r="BP4388" s="3">
        <v>1</v>
      </c>
      <c r="BQ4388" s="2" t="s">
        <v>17402</v>
      </c>
    </row>
    <row r="4389" spans="1:70" ht="16.149999999999999" customHeight="1" x14ac:dyDescent="0.25">
      <c r="A4389" s="1">
        <v>4390</v>
      </c>
      <c r="B4389" s="2" t="s">
        <v>211</v>
      </c>
      <c r="C4389" s="17" t="s">
        <v>10055</v>
      </c>
      <c r="D4389" s="2" t="s">
        <v>264</v>
      </c>
      <c r="E4389" s="2" t="s">
        <v>17403</v>
      </c>
      <c r="F4389" s="67">
        <v>43797</v>
      </c>
      <c r="G4389" s="3">
        <f t="shared" si="679"/>
        <v>11</v>
      </c>
      <c r="H4389" s="3">
        <f t="shared" si="680"/>
        <v>2019</v>
      </c>
      <c r="I4389" s="92">
        <v>0.85416666666666696</v>
      </c>
      <c r="J4389" s="20">
        <f t="shared" si="681"/>
        <v>20</v>
      </c>
      <c r="K4389" s="5" t="str">
        <f t="shared" si="684"/>
        <v>ja</v>
      </c>
      <c r="M4389" s="6" t="s">
        <v>74</v>
      </c>
      <c r="O4389" s="2" t="s">
        <v>5139</v>
      </c>
      <c r="P4389" s="127" t="s">
        <v>17404</v>
      </c>
      <c r="U4389" s="2" t="s">
        <v>208</v>
      </c>
      <c r="V4389" s="2" t="s">
        <v>80</v>
      </c>
      <c r="X4389" s="2">
        <v>460</v>
      </c>
      <c r="Y4389" s="2" t="s">
        <v>83</v>
      </c>
      <c r="Z4389" s="2" t="s">
        <v>84</v>
      </c>
      <c r="AA4389" s="2">
        <v>460</v>
      </c>
      <c r="AB4389" s="2" t="s">
        <v>81</v>
      </c>
      <c r="AC4389" s="2" t="s">
        <v>84</v>
      </c>
      <c r="AD4389" s="2">
        <v>460</v>
      </c>
      <c r="AE4389" s="2" t="s">
        <v>83</v>
      </c>
      <c r="AF4389" s="2" t="s">
        <v>84</v>
      </c>
      <c r="AJ4389" s="2">
        <v>657</v>
      </c>
      <c r="AK4389" s="2" t="s">
        <v>81</v>
      </c>
      <c r="AL4389" s="2" t="s">
        <v>168</v>
      </c>
      <c r="AP4389" s="2">
        <v>657</v>
      </c>
      <c r="AQ4389" s="2" t="s">
        <v>83</v>
      </c>
      <c r="AR4389" s="2" t="s">
        <v>168</v>
      </c>
      <c r="BE4389" s="23" t="str">
        <f t="shared" si="685"/>
        <v>EMF ja</v>
      </c>
      <c r="BF4389" s="23">
        <f t="shared" si="682"/>
        <v>850</v>
      </c>
      <c r="BG4389" s="23" t="str">
        <f t="shared" si="683"/>
        <v>500+m</v>
      </c>
      <c r="BH4389" s="23">
        <f t="shared" si="686"/>
        <v>1</v>
      </c>
      <c r="BI4389" s="2" t="s">
        <v>162</v>
      </c>
      <c r="BJ4389" s="2">
        <v>850</v>
      </c>
      <c r="BO4389" s="2" t="s">
        <v>17405</v>
      </c>
      <c r="BP4389" s="3">
        <v>1</v>
      </c>
      <c r="BQ4389" s="2" t="s">
        <v>17406</v>
      </c>
    </row>
    <row r="4390" spans="1:70" ht="16.149999999999999" customHeight="1" x14ac:dyDescent="0.25">
      <c r="A4390" s="16">
        <v>4391</v>
      </c>
      <c r="B4390" s="17" t="s">
        <v>87</v>
      </c>
      <c r="C4390" s="17" t="s">
        <v>15630</v>
      </c>
      <c r="D4390" s="2" t="s">
        <v>151</v>
      </c>
      <c r="E4390" s="2" t="s">
        <v>4121</v>
      </c>
      <c r="F4390" s="67">
        <v>43798</v>
      </c>
      <c r="G4390" s="3">
        <f t="shared" si="679"/>
        <v>11</v>
      </c>
      <c r="H4390" s="3">
        <f t="shared" si="680"/>
        <v>2019</v>
      </c>
      <c r="I4390" s="92">
        <v>0.71180555555555503</v>
      </c>
      <c r="J4390" s="20">
        <f t="shared" si="681"/>
        <v>17</v>
      </c>
      <c r="K4390" s="5" t="str">
        <f t="shared" si="684"/>
        <v>ja</v>
      </c>
      <c r="L4390" s="5" t="s">
        <v>91</v>
      </c>
      <c r="M4390" s="6" t="s">
        <v>74</v>
      </c>
      <c r="N4390" s="5">
        <v>82</v>
      </c>
      <c r="O4390" s="5" t="s">
        <v>10213</v>
      </c>
      <c r="P4390" s="127" t="s">
        <v>16081</v>
      </c>
      <c r="R4390" s="6" t="s">
        <v>335</v>
      </c>
      <c r="T4390" s="6" t="s">
        <v>80</v>
      </c>
      <c r="U4390" s="2" t="s">
        <v>354</v>
      </c>
      <c r="W4390" s="2" t="s">
        <v>17407</v>
      </c>
      <c r="X4390" s="2">
        <v>340</v>
      </c>
      <c r="Y4390" s="2" t="s">
        <v>81</v>
      </c>
      <c r="Z4390" s="2" t="s">
        <v>82</v>
      </c>
      <c r="AA4390" s="2">
        <v>340</v>
      </c>
      <c r="AB4390" s="2" t="s">
        <v>81</v>
      </c>
      <c r="AC4390" s="2" t="s">
        <v>82</v>
      </c>
      <c r="AD4390" s="2">
        <v>340</v>
      </c>
      <c r="AE4390" s="2" t="s">
        <v>83</v>
      </c>
      <c r="AF4390" s="2" t="s">
        <v>82</v>
      </c>
      <c r="BE4390" s="23" t="str">
        <f t="shared" si="685"/>
        <v>EMF nein</v>
      </c>
      <c r="BF4390" s="23" t="str">
        <f t="shared" si="682"/>
        <v/>
      </c>
      <c r="BG4390" s="23" t="str">
        <f t="shared" si="683"/>
        <v/>
      </c>
      <c r="BH4390" s="23">
        <f t="shared" si="686"/>
        <v>0</v>
      </c>
      <c r="BO4390" s="2" t="s">
        <v>17408</v>
      </c>
      <c r="BP4390" s="3">
        <v>1</v>
      </c>
      <c r="BQ4390" s="2" t="s">
        <v>17409</v>
      </c>
    </row>
    <row r="4391" spans="1:70" ht="16.149999999999999" customHeight="1" x14ac:dyDescent="0.25">
      <c r="A4391" s="16">
        <v>4392</v>
      </c>
      <c r="B4391" s="17" t="s">
        <v>211</v>
      </c>
      <c r="C4391" s="191" t="s">
        <v>17410</v>
      </c>
      <c r="D4391" s="2" t="s">
        <v>158</v>
      </c>
      <c r="E4391" s="2" t="s">
        <v>17411</v>
      </c>
      <c r="F4391" s="67">
        <v>43798</v>
      </c>
      <c r="G4391" s="3">
        <f t="shared" si="679"/>
        <v>11</v>
      </c>
      <c r="H4391" s="3">
        <f t="shared" si="680"/>
        <v>2019</v>
      </c>
      <c r="I4391" s="92">
        <v>0.60416666666666696</v>
      </c>
      <c r="J4391" s="20">
        <f t="shared" si="681"/>
        <v>14</v>
      </c>
      <c r="K4391" s="5" t="str">
        <f t="shared" si="684"/>
        <v>ja</v>
      </c>
      <c r="L4391" s="5" t="s">
        <v>91</v>
      </c>
      <c r="M4391" s="6" t="s">
        <v>74</v>
      </c>
      <c r="N4391" s="5">
        <v>61</v>
      </c>
      <c r="O4391" s="2" t="s">
        <v>126</v>
      </c>
      <c r="P4391" s="127" t="s">
        <v>17412</v>
      </c>
      <c r="R4391" s="6" t="s">
        <v>789</v>
      </c>
      <c r="T4391" s="6" t="s">
        <v>202</v>
      </c>
      <c r="BE4391" s="23" t="str">
        <f t="shared" si="685"/>
        <v>EMF ja</v>
      </c>
      <c r="BF4391" s="23" t="str">
        <f t="shared" si="682"/>
        <v/>
      </c>
      <c r="BG4391" s="23" t="str">
        <f t="shared" si="683"/>
        <v/>
      </c>
      <c r="BH4391" s="23">
        <f t="shared" si="686"/>
        <v>3</v>
      </c>
      <c r="BI4391" s="2" t="s">
        <v>162</v>
      </c>
      <c r="BK4391" s="2" t="s">
        <v>162</v>
      </c>
      <c r="BM4391" s="2" t="s">
        <v>162</v>
      </c>
      <c r="BO4391" s="2" t="s">
        <v>17413</v>
      </c>
      <c r="BP4391" s="3">
        <v>1</v>
      </c>
      <c r="BQ4391" s="2" t="s">
        <v>17414</v>
      </c>
    </row>
    <row r="4392" spans="1:70" ht="16.149999999999999" customHeight="1" x14ac:dyDescent="0.25">
      <c r="A4392" s="1">
        <v>4393</v>
      </c>
      <c r="B4392" s="17" t="s">
        <v>211</v>
      </c>
      <c r="C4392" s="17" t="s">
        <v>17415</v>
      </c>
      <c r="D4392" s="2" t="s">
        <v>206</v>
      </c>
      <c r="E4392" s="2" t="s">
        <v>17416</v>
      </c>
      <c r="F4392" s="67">
        <v>43797</v>
      </c>
      <c r="G4392" s="3">
        <f t="shared" si="679"/>
        <v>11</v>
      </c>
      <c r="H4392" s="3">
        <f t="shared" si="680"/>
        <v>2019</v>
      </c>
      <c r="I4392" s="92">
        <v>0.99305555555555503</v>
      </c>
      <c r="J4392" s="20">
        <f t="shared" si="681"/>
        <v>23</v>
      </c>
      <c r="K4392" s="5" t="str">
        <f t="shared" si="684"/>
        <v>ja</v>
      </c>
      <c r="L4392" s="5" t="s">
        <v>73</v>
      </c>
      <c r="M4392" s="6" t="s">
        <v>74</v>
      </c>
      <c r="N4392" s="5">
        <v>42</v>
      </c>
      <c r="O4392" s="2" t="s">
        <v>140</v>
      </c>
      <c r="P4392" s="127" t="s">
        <v>17417</v>
      </c>
      <c r="X4392" s="2">
        <v>370</v>
      </c>
      <c r="Y4392" s="2" t="s">
        <v>81</v>
      </c>
      <c r="Z4392" s="2" t="s">
        <v>161</v>
      </c>
      <c r="AA4392" s="2">
        <v>370</v>
      </c>
      <c r="AB4392" s="2" t="s">
        <v>81</v>
      </c>
      <c r="AC4392" s="2" t="s">
        <v>161</v>
      </c>
      <c r="AD4392" s="2">
        <v>370</v>
      </c>
      <c r="AE4392" s="2" t="s">
        <v>81</v>
      </c>
      <c r="AF4392" s="2" t="s">
        <v>161</v>
      </c>
      <c r="AJ4392" s="2">
        <v>370</v>
      </c>
      <c r="AK4392" s="2" t="s">
        <v>81</v>
      </c>
      <c r="AL4392" s="2" t="s">
        <v>161</v>
      </c>
      <c r="AM4392" s="2">
        <v>370</v>
      </c>
      <c r="AN4392" s="2" t="s">
        <v>81</v>
      </c>
      <c r="AO4392" s="2" t="s">
        <v>161</v>
      </c>
      <c r="AP4392" s="2">
        <v>370</v>
      </c>
      <c r="AQ4392" s="2" t="s">
        <v>81</v>
      </c>
      <c r="AR4392" s="2" t="s">
        <v>161</v>
      </c>
      <c r="AV4392" s="2">
        <v>90</v>
      </c>
      <c r="AW4392" s="2" t="s">
        <v>81</v>
      </c>
      <c r="AX4392" s="2" t="s">
        <v>82</v>
      </c>
      <c r="AY4392" s="2">
        <v>90</v>
      </c>
      <c r="AZ4392" s="2" t="s">
        <v>94</v>
      </c>
      <c r="BA4392" s="2" t="s">
        <v>82</v>
      </c>
      <c r="BB4392" s="2">
        <v>90</v>
      </c>
      <c r="BC4392" s="2" t="s">
        <v>81</v>
      </c>
      <c r="BD4392" s="2" t="s">
        <v>82</v>
      </c>
      <c r="BE4392" s="23" t="str">
        <f t="shared" si="685"/>
        <v>EMF ja</v>
      </c>
      <c r="BF4392" s="23">
        <f t="shared" si="682"/>
        <v>200</v>
      </c>
      <c r="BG4392" s="23" t="str">
        <f t="shared" si="683"/>
        <v>100-499m</v>
      </c>
      <c r="BH4392" s="23">
        <f t="shared" si="686"/>
        <v>2</v>
      </c>
      <c r="BI4392" s="2" t="s">
        <v>162</v>
      </c>
      <c r="BJ4392" s="2">
        <v>200</v>
      </c>
      <c r="BK4392" s="2" t="s">
        <v>162</v>
      </c>
      <c r="BL4392" s="2">
        <v>870</v>
      </c>
      <c r="BO4392" s="2" t="s">
        <v>17418</v>
      </c>
      <c r="BP4392" s="3">
        <v>1</v>
      </c>
      <c r="BQ4392" s="2" t="s">
        <v>17419</v>
      </c>
    </row>
    <row r="4393" spans="1:70" ht="16.149999999999999" customHeight="1" x14ac:dyDescent="0.25">
      <c r="A4393" s="16">
        <v>4394</v>
      </c>
      <c r="B4393" s="17" t="s">
        <v>211</v>
      </c>
      <c r="C4393" s="17" t="s">
        <v>17420</v>
      </c>
      <c r="D4393" s="2" t="s">
        <v>158</v>
      </c>
      <c r="E4393" s="2" t="s">
        <v>17421</v>
      </c>
      <c r="F4393" s="67">
        <v>43795</v>
      </c>
      <c r="G4393" s="3">
        <f t="shared" si="679"/>
        <v>11</v>
      </c>
      <c r="H4393" s="3">
        <f t="shared" si="680"/>
        <v>2019</v>
      </c>
      <c r="I4393" s="92">
        <v>0.71180555555555503</v>
      </c>
      <c r="J4393" s="20">
        <f t="shared" si="681"/>
        <v>17</v>
      </c>
      <c r="K4393" s="5" t="str">
        <f t="shared" si="684"/>
        <v>ja</v>
      </c>
      <c r="L4393" s="5" t="s">
        <v>91</v>
      </c>
      <c r="M4393" s="6" t="s">
        <v>74</v>
      </c>
      <c r="O4393" s="2" t="s">
        <v>5139</v>
      </c>
      <c r="P4393" s="127" t="s">
        <v>17422</v>
      </c>
      <c r="R4393" s="6" t="s">
        <v>77</v>
      </c>
      <c r="U4393" s="2" t="s">
        <v>115</v>
      </c>
      <c r="V4393" s="2" t="s">
        <v>80</v>
      </c>
      <c r="X4393" s="2">
        <v>190</v>
      </c>
      <c r="Y4393" s="2" t="s">
        <v>81</v>
      </c>
      <c r="Z4393" s="2" t="s">
        <v>161</v>
      </c>
      <c r="AA4393" s="2">
        <v>190</v>
      </c>
      <c r="AB4393" s="2" t="s">
        <v>81</v>
      </c>
      <c r="AC4393" s="2" t="s">
        <v>161</v>
      </c>
      <c r="AD4393" s="2">
        <v>190</v>
      </c>
      <c r="AE4393" s="2" t="s">
        <v>81</v>
      </c>
      <c r="AF4393" s="2" t="s">
        <v>161</v>
      </c>
      <c r="AJ4393" s="2">
        <v>170</v>
      </c>
      <c r="AK4393" s="2" t="s">
        <v>94</v>
      </c>
      <c r="AL4393" s="2" t="s">
        <v>82</v>
      </c>
      <c r="AP4393" s="2">
        <v>170</v>
      </c>
      <c r="AQ4393" s="2" t="s">
        <v>94</v>
      </c>
      <c r="AR4393" s="2" t="s">
        <v>82</v>
      </c>
      <c r="BE4393" s="23" t="str">
        <f t="shared" si="685"/>
        <v>EMF nein</v>
      </c>
      <c r="BF4393" s="23" t="str">
        <f t="shared" si="682"/>
        <v/>
      </c>
      <c r="BG4393" s="23" t="str">
        <f t="shared" si="683"/>
        <v/>
      </c>
      <c r="BH4393" s="23">
        <f t="shared" si="686"/>
        <v>0</v>
      </c>
      <c r="BO4393" s="2" t="s">
        <v>17423</v>
      </c>
      <c r="BP4393" s="3">
        <v>1</v>
      </c>
      <c r="BQ4393" s="2" t="s">
        <v>17424</v>
      </c>
    </row>
    <row r="4394" spans="1:70" s="351" customFormat="1" ht="16.149999999999999" customHeight="1" x14ac:dyDescent="0.25">
      <c r="A4394" s="295">
        <v>4395</v>
      </c>
      <c r="B4394" s="351" t="s">
        <v>87</v>
      </c>
      <c r="C4394" s="295" t="s">
        <v>17425</v>
      </c>
      <c r="D4394" s="351" t="s">
        <v>158</v>
      </c>
      <c r="E4394" s="351" t="s">
        <v>1258</v>
      </c>
      <c r="F4394" s="355">
        <v>43798</v>
      </c>
      <c r="G4394" s="3">
        <f t="shared" si="679"/>
        <v>11</v>
      </c>
      <c r="H4394" s="3">
        <f t="shared" si="680"/>
        <v>2019</v>
      </c>
      <c r="I4394" s="356">
        <v>0.57986111111111105</v>
      </c>
      <c r="J4394" s="20">
        <f t="shared" si="681"/>
        <v>13</v>
      </c>
      <c r="K4394" s="357" t="str">
        <f t="shared" si="684"/>
        <v>ja</v>
      </c>
      <c r="L4394" s="357" t="s">
        <v>73</v>
      </c>
      <c r="M4394" s="354" t="s">
        <v>74</v>
      </c>
      <c r="N4394" s="357">
        <v>84</v>
      </c>
      <c r="O4394" s="351" t="s">
        <v>5139</v>
      </c>
      <c r="P4394" s="358" t="s">
        <v>17426</v>
      </c>
      <c r="Q4394" s="354"/>
      <c r="R4394" s="354" t="s">
        <v>77</v>
      </c>
      <c r="T4394" s="354" t="s">
        <v>202</v>
      </c>
      <c r="U4394" s="351" t="s">
        <v>74</v>
      </c>
      <c r="X4394" s="351">
        <v>485</v>
      </c>
      <c r="Y4394" s="351" t="s">
        <v>83</v>
      </c>
      <c r="Z4394" s="351" t="s">
        <v>161</v>
      </c>
      <c r="AA4394" s="351">
        <v>485</v>
      </c>
      <c r="AB4394" s="351" t="s">
        <v>81</v>
      </c>
      <c r="AC4394" s="351" t="s">
        <v>161</v>
      </c>
      <c r="AD4394" s="351">
        <v>485</v>
      </c>
      <c r="AE4394" s="351" t="s">
        <v>83</v>
      </c>
      <c r="AF4394" s="351" t="s">
        <v>161</v>
      </c>
      <c r="AJ4394" s="351">
        <v>485</v>
      </c>
      <c r="AK4394" s="351" t="s">
        <v>83</v>
      </c>
      <c r="AL4394" s="351" t="s">
        <v>161</v>
      </c>
      <c r="AM4394" s="351">
        <v>485</v>
      </c>
      <c r="AN4394" s="351" t="s">
        <v>81</v>
      </c>
      <c r="AO4394" s="351" t="s">
        <v>161</v>
      </c>
      <c r="AP4394" s="351">
        <v>485</v>
      </c>
      <c r="AQ4394" s="351" t="s">
        <v>83</v>
      </c>
      <c r="AR4394" s="351" t="s">
        <v>161</v>
      </c>
      <c r="BE4394" s="23" t="str">
        <f t="shared" si="685"/>
        <v>EMF nein</v>
      </c>
      <c r="BF4394" s="23" t="str">
        <f t="shared" si="682"/>
        <v/>
      </c>
      <c r="BG4394" s="23" t="str">
        <f t="shared" si="683"/>
        <v/>
      </c>
      <c r="BH4394" s="23">
        <f t="shared" si="686"/>
        <v>0</v>
      </c>
      <c r="BO4394" s="351" t="s">
        <v>21834</v>
      </c>
      <c r="BP4394" s="359">
        <v>1</v>
      </c>
      <c r="BR4394" s="351" t="s">
        <v>21833</v>
      </c>
    </row>
    <row r="4395" spans="1:70" ht="16.149999999999999" customHeight="1" x14ac:dyDescent="0.25">
      <c r="A4395" s="1">
        <v>4396</v>
      </c>
      <c r="B4395" s="17" t="s">
        <v>87</v>
      </c>
      <c r="C4395" s="17" t="s">
        <v>5494</v>
      </c>
      <c r="D4395" s="2" t="s">
        <v>137</v>
      </c>
      <c r="E4395" s="2" t="s">
        <v>4998</v>
      </c>
      <c r="F4395" s="67">
        <v>42682</v>
      </c>
      <c r="G4395" s="3">
        <f t="shared" si="679"/>
        <v>11</v>
      </c>
      <c r="H4395" s="3">
        <f t="shared" si="680"/>
        <v>2016</v>
      </c>
      <c r="I4395" s="92">
        <v>0.64583333333333304</v>
      </c>
      <c r="J4395" s="20">
        <f t="shared" si="681"/>
        <v>15</v>
      </c>
      <c r="K4395" s="5" t="str">
        <f t="shared" si="684"/>
        <v>ja</v>
      </c>
      <c r="L4395" s="5" t="s">
        <v>91</v>
      </c>
      <c r="M4395" s="6" t="s">
        <v>74</v>
      </c>
      <c r="N4395" s="5">
        <v>71</v>
      </c>
      <c r="O4395" s="5" t="s">
        <v>5139</v>
      </c>
      <c r="P4395" s="127" t="s">
        <v>5107</v>
      </c>
      <c r="R4395" s="6" t="s">
        <v>77</v>
      </c>
      <c r="T4395" s="6" t="s">
        <v>80</v>
      </c>
      <c r="U4395" s="2" t="s">
        <v>74</v>
      </c>
      <c r="X4395" s="2">
        <v>1120</v>
      </c>
      <c r="Y4395" s="2" t="s">
        <v>83</v>
      </c>
      <c r="Z4395" s="2" t="s">
        <v>161</v>
      </c>
      <c r="AA4395" s="2">
        <v>1120</v>
      </c>
      <c r="AB4395" s="2" t="s">
        <v>81</v>
      </c>
      <c r="AC4395" s="2" t="s">
        <v>161</v>
      </c>
      <c r="AD4395" s="2">
        <v>1120</v>
      </c>
      <c r="AE4395" s="2" t="s">
        <v>83</v>
      </c>
      <c r="AF4395" s="2" t="s">
        <v>161</v>
      </c>
      <c r="AJ4395" s="2">
        <v>1120</v>
      </c>
      <c r="AK4395" s="2" t="s">
        <v>83</v>
      </c>
      <c r="AL4395" s="2" t="s">
        <v>161</v>
      </c>
      <c r="AM4395" s="2">
        <v>1120</v>
      </c>
      <c r="AN4395" s="2" t="s">
        <v>81</v>
      </c>
      <c r="AO4395" s="2" t="s">
        <v>161</v>
      </c>
      <c r="AP4395" s="2">
        <v>1120</v>
      </c>
      <c r="AQ4395" s="2" t="s">
        <v>83</v>
      </c>
      <c r="AR4395" s="2" t="s">
        <v>161</v>
      </c>
      <c r="AV4395" s="2">
        <v>1120</v>
      </c>
      <c r="AW4395" s="2" t="s">
        <v>83</v>
      </c>
      <c r="AX4395" s="2" t="s">
        <v>161</v>
      </c>
      <c r="AY4395" s="2">
        <v>1120</v>
      </c>
      <c r="AZ4395" s="2" t="s">
        <v>81</v>
      </c>
      <c r="BA4395" s="2" t="s">
        <v>161</v>
      </c>
      <c r="BB4395" s="2">
        <v>1120</v>
      </c>
      <c r="BC4395" s="2" t="s">
        <v>83</v>
      </c>
      <c r="BD4395" s="2" t="s">
        <v>161</v>
      </c>
      <c r="BE4395" s="23" t="str">
        <f t="shared" si="685"/>
        <v>EMF nein</v>
      </c>
      <c r="BF4395" s="23" t="str">
        <f t="shared" si="682"/>
        <v/>
      </c>
      <c r="BG4395" s="23" t="str">
        <f t="shared" si="683"/>
        <v/>
      </c>
      <c r="BH4395" s="23">
        <f t="shared" si="686"/>
        <v>0</v>
      </c>
      <c r="BO4395" s="2" t="s">
        <v>17427</v>
      </c>
      <c r="BP4395" s="3">
        <v>1</v>
      </c>
      <c r="BQ4395" s="2" t="s">
        <v>17428</v>
      </c>
    </row>
    <row r="4396" spans="1:70" ht="16.149999999999999" customHeight="1" x14ac:dyDescent="0.25">
      <c r="A4396" s="16">
        <v>4397</v>
      </c>
      <c r="B4396" s="17" t="s">
        <v>87</v>
      </c>
      <c r="C4396" s="17" t="s">
        <v>390</v>
      </c>
      <c r="D4396" s="2" t="s">
        <v>151</v>
      </c>
      <c r="E4396" s="2" t="s">
        <v>17429</v>
      </c>
      <c r="F4396" s="67">
        <v>43798</v>
      </c>
      <c r="G4396" s="3">
        <f t="shared" si="679"/>
        <v>11</v>
      </c>
      <c r="H4396" s="3">
        <f t="shared" si="680"/>
        <v>2019</v>
      </c>
      <c r="I4396" s="92">
        <v>0.77083333333333304</v>
      </c>
      <c r="J4396" s="20">
        <f t="shared" si="681"/>
        <v>18</v>
      </c>
      <c r="K4396" s="5" t="str">
        <f t="shared" si="684"/>
        <v>ja</v>
      </c>
      <c r="L4396" s="5" t="s">
        <v>73</v>
      </c>
      <c r="M4396" s="6" t="s">
        <v>74</v>
      </c>
      <c r="N4396" s="5">
        <v>70</v>
      </c>
      <c r="O4396" s="2" t="s">
        <v>5139</v>
      </c>
      <c r="P4396" s="5" t="s">
        <v>13290</v>
      </c>
      <c r="R4396" s="6" t="s">
        <v>335</v>
      </c>
      <c r="U4396" s="2" t="s">
        <v>100</v>
      </c>
      <c r="X4396" s="2">
        <v>70</v>
      </c>
      <c r="Y4396" s="2" t="s">
        <v>81</v>
      </c>
      <c r="Z4396" s="2" t="s">
        <v>84</v>
      </c>
      <c r="AA4396" s="2">
        <v>70</v>
      </c>
      <c r="AB4396" s="2" t="s">
        <v>81</v>
      </c>
      <c r="AC4396" s="2" t="s">
        <v>84</v>
      </c>
      <c r="AD4396" s="2">
        <v>70</v>
      </c>
      <c r="AE4396" s="2" t="s">
        <v>81</v>
      </c>
      <c r="AF4396" s="2" t="s">
        <v>84</v>
      </c>
      <c r="AJ4396" s="2">
        <v>45</v>
      </c>
      <c r="AK4396" s="2" t="s">
        <v>81</v>
      </c>
      <c r="AL4396" s="2" t="s">
        <v>168</v>
      </c>
      <c r="AM4396" s="2">
        <v>45</v>
      </c>
      <c r="AN4396" s="2" t="s">
        <v>81</v>
      </c>
      <c r="AO4396" s="2" t="s">
        <v>168</v>
      </c>
      <c r="AP4396" s="2">
        <v>45</v>
      </c>
      <c r="AQ4396" s="2" t="s">
        <v>83</v>
      </c>
      <c r="AR4396" s="2" t="s">
        <v>168</v>
      </c>
      <c r="AV4396" s="2">
        <v>45</v>
      </c>
      <c r="AW4396" s="2" t="s">
        <v>81</v>
      </c>
      <c r="AX4396" s="2" t="s">
        <v>168</v>
      </c>
      <c r="AY4396" s="2">
        <v>44</v>
      </c>
      <c r="AZ4396" s="2" t="s">
        <v>94</v>
      </c>
      <c r="BA4396" s="2" t="s">
        <v>168</v>
      </c>
      <c r="BB4396" s="2">
        <v>45</v>
      </c>
      <c r="BC4396" s="2" t="s">
        <v>83</v>
      </c>
      <c r="BD4396" s="2" t="s">
        <v>168</v>
      </c>
      <c r="BE4396" s="23" t="str">
        <f t="shared" si="685"/>
        <v>EMF nein</v>
      </c>
      <c r="BF4396" s="23" t="str">
        <f t="shared" si="682"/>
        <v/>
      </c>
      <c r="BG4396" s="23" t="str">
        <f t="shared" si="683"/>
        <v/>
      </c>
      <c r="BH4396" s="23">
        <f t="shared" si="686"/>
        <v>0</v>
      </c>
      <c r="BO4396" s="2" t="s">
        <v>17430</v>
      </c>
      <c r="BP4396" s="3">
        <v>1</v>
      </c>
      <c r="BQ4396" s="2" t="s">
        <v>17431</v>
      </c>
    </row>
    <row r="4397" spans="1:70" ht="16.149999999999999" customHeight="1" x14ac:dyDescent="0.25">
      <c r="A4397" s="1">
        <v>4398</v>
      </c>
      <c r="B4397" s="17" t="s">
        <v>87</v>
      </c>
      <c r="C4397" s="17" t="s">
        <v>381</v>
      </c>
      <c r="D4397" s="2" t="s">
        <v>172</v>
      </c>
      <c r="E4397" s="2" t="s">
        <v>17432</v>
      </c>
      <c r="F4397" s="67">
        <v>43803</v>
      </c>
      <c r="G4397" s="3">
        <f t="shared" si="679"/>
        <v>12</v>
      </c>
      <c r="H4397" s="3">
        <f t="shared" si="680"/>
        <v>2019</v>
      </c>
      <c r="I4397" s="92">
        <v>0.39583333333333298</v>
      </c>
      <c r="J4397" s="20">
        <f t="shared" si="681"/>
        <v>9</v>
      </c>
      <c r="K4397" s="5" t="str">
        <f t="shared" si="684"/>
        <v>ja</v>
      </c>
      <c r="L4397" s="5" t="s">
        <v>73</v>
      </c>
      <c r="M4397" s="6" t="s">
        <v>74</v>
      </c>
      <c r="N4397" s="5">
        <v>76</v>
      </c>
      <c r="O4397" s="2" t="s">
        <v>5139</v>
      </c>
      <c r="P4397" s="127" t="s">
        <v>3460</v>
      </c>
      <c r="R4397" s="6" t="s">
        <v>77</v>
      </c>
      <c r="U4397" s="2" t="s">
        <v>115</v>
      </c>
      <c r="V4397" s="2" t="s">
        <v>80</v>
      </c>
      <c r="X4397" s="2">
        <v>97</v>
      </c>
      <c r="Y4397" s="2" t="s">
        <v>81</v>
      </c>
      <c r="Z4397" s="2" t="s">
        <v>84</v>
      </c>
      <c r="AA4397" s="2">
        <v>97</v>
      </c>
      <c r="AB4397" s="2" t="s">
        <v>81</v>
      </c>
      <c r="AC4397" s="2" t="s">
        <v>84</v>
      </c>
      <c r="AD4397" s="2">
        <v>97</v>
      </c>
      <c r="AE4397" s="2" t="s">
        <v>83</v>
      </c>
      <c r="AF4397" s="2" t="s">
        <v>84</v>
      </c>
      <c r="AJ4397" s="2">
        <v>97</v>
      </c>
      <c r="AK4397" s="2" t="s">
        <v>81</v>
      </c>
      <c r="AL4397" s="2" t="s">
        <v>84</v>
      </c>
      <c r="AM4397" s="2">
        <v>97</v>
      </c>
      <c r="AN4397" s="2" t="s">
        <v>81</v>
      </c>
      <c r="AO4397" s="2" t="s">
        <v>84</v>
      </c>
      <c r="AP4397" s="2">
        <v>97</v>
      </c>
      <c r="AQ4397" s="2" t="s">
        <v>83</v>
      </c>
      <c r="AR4397" s="2" t="s">
        <v>84</v>
      </c>
      <c r="AS4397" s="16">
        <v>97</v>
      </c>
      <c r="AT4397" s="16" t="s">
        <v>81</v>
      </c>
      <c r="AU4397" s="16" t="s">
        <v>84</v>
      </c>
      <c r="AV4397" s="2">
        <v>97</v>
      </c>
      <c r="AW4397" s="2" t="s">
        <v>81</v>
      </c>
      <c r="AX4397" s="2" t="s">
        <v>84</v>
      </c>
      <c r="BB4397" s="2">
        <v>97</v>
      </c>
      <c r="BC4397" s="2" t="s">
        <v>83</v>
      </c>
      <c r="BD4397" s="2" t="s">
        <v>84</v>
      </c>
      <c r="BE4397" s="23" t="str">
        <f t="shared" si="685"/>
        <v>EMF nein</v>
      </c>
      <c r="BF4397" s="23" t="str">
        <f t="shared" si="682"/>
        <v/>
      </c>
      <c r="BG4397" s="23" t="str">
        <f t="shared" si="683"/>
        <v/>
      </c>
      <c r="BH4397" s="23">
        <f t="shared" si="686"/>
        <v>0</v>
      </c>
      <c r="BO4397" s="2" t="s">
        <v>17433</v>
      </c>
      <c r="BP4397" s="3">
        <v>1</v>
      </c>
      <c r="BQ4397" s="2" t="s">
        <v>17434</v>
      </c>
    </row>
    <row r="4398" spans="1:70" ht="16.149999999999999" customHeight="1" x14ac:dyDescent="0.25">
      <c r="A4398" s="1">
        <v>4399</v>
      </c>
      <c r="B4398" s="17" t="s">
        <v>211</v>
      </c>
      <c r="C4398" s="17" t="s">
        <v>5096</v>
      </c>
      <c r="D4398" s="2" t="s">
        <v>158</v>
      </c>
      <c r="E4398" s="2" t="s">
        <v>17435</v>
      </c>
      <c r="F4398" s="67">
        <v>43803</v>
      </c>
      <c r="G4398" s="3">
        <f t="shared" si="679"/>
        <v>12</v>
      </c>
      <c r="H4398" s="3">
        <f t="shared" si="680"/>
        <v>2019</v>
      </c>
      <c r="I4398" s="92">
        <v>0.42013888888888901</v>
      </c>
      <c r="J4398" s="20">
        <f t="shared" si="681"/>
        <v>10</v>
      </c>
      <c r="K4398" s="5" t="str">
        <f t="shared" si="684"/>
        <v>ja</v>
      </c>
      <c r="L4398" s="5" t="s">
        <v>91</v>
      </c>
      <c r="M4398" s="6" t="s">
        <v>74</v>
      </c>
      <c r="N4398" s="5">
        <v>68</v>
      </c>
      <c r="O4398" s="5" t="s">
        <v>126</v>
      </c>
      <c r="P4398" s="127" t="s">
        <v>17436</v>
      </c>
      <c r="R4398" s="6" t="s">
        <v>77</v>
      </c>
      <c r="T4398" s="6" t="s">
        <v>202</v>
      </c>
      <c r="X4398" s="2">
        <v>1600</v>
      </c>
      <c r="Y4398" s="2" t="s">
        <v>83</v>
      </c>
      <c r="Z4398" s="2" t="s">
        <v>82</v>
      </c>
      <c r="AA4398" s="2">
        <v>1600</v>
      </c>
      <c r="AB4398" s="2" t="s">
        <v>81</v>
      </c>
      <c r="AC4398" s="2" t="s">
        <v>82</v>
      </c>
      <c r="AD4398" s="17">
        <v>1600</v>
      </c>
      <c r="AE4398" s="17" t="s">
        <v>83</v>
      </c>
      <c r="AF4398" s="17" t="s">
        <v>82</v>
      </c>
      <c r="AG4398" s="17">
        <v>1600</v>
      </c>
      <c r="AH4398" s="17" t="s">
        <v>83</v>
      </c>
      <c r="AI4398" s="17" t="s">
        <v>82</v>
      </c>
      <c r="AJ4398" s="2">
        <v>1600</v>
      </c>
      <c r="AK4398" s="2" t="s">
        <v>83</v>
      </c>
      <c r="AL4398" s="2" t="s">
        <v>82</v>
      </c>
      <c r="AM4398" s="2">
        <v>1600</v>
      </c>
      <c r="AN4398" s="2" t="s">
        <v>81</v>
      </c>
      <c r="AO4398" s="2" t="s">
        <v>82</v>
      </c>
      <c r="AP4398" s="17">
        <v>1600</v>
      </c>
      <c r="AQ4398" s="17" t="s">
        <v>83</v>
      </c>
      <c r="AR4398" s="17" t="s">
        <v>82</v>
      </c>
      <c r="AS4398" s="17">
        <v>1600</v>
      </c>
      <c r="AT4398" s="17" t="s">
        <v>83</v>
      </c>
      <c r="AU4398" s="17" t="s">
        <v>82</v>
      </c>
      <c r="AV4398" s="2">
        <v>1610</v>
      </c>
      <c r="AW4398" s="2" t="s">
        <v>81</v>
      </c>
      <c r="AX4398" s="2" t="s">
        <v>82</v>
      </c>
      <c r="AY4398" s="2">
        <v>1610</v>
      </c>
      <c r="AZ4398" s="2" t="s">
        <v>81</v>
      </c>
      <c r="BA4398" s="2" t="s">
        <v>82</v>
      </c>
      <c r="BB4398" s="2">
        <v>1610</v>
      </c>
      <c r="BC4398" s="2" t="s">
        <v>83</v>
      </c>
      <c r="BD4398" s="2" t="s">
        <v>82</v>
      </c>
      <c r="BE4398" s="23" t="str">
        <f t="shared" si="685"/>
        <v>EMF nein</v>
      </c>
      <c r="BF4398" s="23" t="str">
        <f t="shared" si="682"/>
        <v/>
      </c>
      <c r="BG4398" s="23" t="str">
        <f t="shared" si="683"/>
        <v/>
      </c>
      <c r="BH4398" s="23">
        <f t="shared" si="686"/>
        <v>0</v>
      </c>
      <c r="BO4398" s="2" t="s">
        <v>17437</v>
      </c>
      <c r="BP4398" s="3">
        <v>1</v>
      </c>
      <c r="BQ4398" s="2" t="s">
        <v>17438</v>
      </c>
    </row>
    <row r="4399" spans="1:70" ht="16.149999999999999" customHeight="1" x14ac:dyDescent="0.25">
      <c r="A4399" s="16">
        <v>4400</v>
      </c>
      <c r="B4399" s="17" t="s">
        <v>211</v>
      </c>
      <c r="C4399" s="17" t="s">
        <v>10077</v>
      </c>
      <c r="D4399" s="2" t="s">
        <v>137</v>
      </c>
      <c r="E4399" s="2" t="s">
        <v>17439</v>
      </c>
      <c r="F4399" s="67">
        <v>43803</v>
      </c>
      <c r="G4399" s="3">
        <f t="shared" si="679"/>
        <v>12</v>
      </c>
      <c r="H4399" s="3">
        <f t="shared" si="680"/>
        <v>2019</v>
      </c>
      <c r="I4399" s="92">
        <v>0.64583333333333304</v>
      </c>
      <c r="J4399" s="20">
        <f t="shared" si="681"/>
        <v>15</v>
      </c>
      <c r="K4399" s="5" t="str">
        <f t="shared" si="684"/>
        <v>ja</v>
      </c>
      <c r="L4399" s="5" t="s">
        <v>73</v>
      </c>
      <c r="M4399" s="6" t="s">
        <v>74</v>
      </c>
      <c r="N4399" s="5">
        <v>59</v>
      </c>
      <c r="O4399" s="5" t="s">
        <v>126</v>
      </c>
      <c r="P4399" s="5" t="s">
        <v>17440</v>
      </c>
      <c r="R4399" s="6" t="s">
        <v>77</v>
      </c>
      <c r="X4399" s="2">
        <v>486</v>
      </c>
      <c r="Y4399" s="2" t="s">
        <v>81</v>
      </c>
      <c r="Z4399" s="2" t="s">
        <v>161</v>
      </c>
      <c r="AA4399" s="2">
        <v>486</v>
      </c>
      <c r="AB4399" s="2" t="s">
        <v>81</v>
      </c>
      <c r="AC4399" s="2" t="s">
        <v>161</v>
      </c>
      <c r="AD4399" s="2">
        <v>486</v>
      </c>
      <c r="AE4399" s="2" t="s">
        <v>83</v>
      </c>
      <c r="AF4399" s="2" t="s">
        <v>161</v>
      </c>
      <c r="AJ4399" s="2">
        <v>487</v>
      </c>
      <c r="AK4399" s="2" t="s">
        <v>81</v>
      </c>
      <c r="AL4399" s="2" t="s">
        <v>161</v>
      </c>
      <c r="AM4399" s="2">
        <v>487</v>
      </c>
      <c r="AN4399" s="2" t="s">
        <v>81</v>
      </c>
      <c r="AO4399" s="2" t="s">
        <v>161</v>
      </c>
      <c r="AP4399" s="2">
        <v>487</v>
      </c>
      <c r="AQ4399" s="2" t="s">
        <v>83</v>
      </c>
      <c r="AR4399" s="2" t="s">
        <v>161</v>
      </c>
      <c r="AV4399" s="2">
        <v>550</v>
      </c>
      <c r="AW4399" s="2" t="s">
        <v>81</v>
      </c>
      <c r="AX4399" s="2" t="s">
        <v>15759</v>
      </c>
      <c r="AY4399" s="2">
        <v>550</v>
      </c>
      <c r="AZ4399" s="2" t="s">
        <v>81</v>
      </c>
      <c r="BA4399" s="2" t="s">
        <v>161</v>
      </c>
      <c r="BB4399" s="2">
        <v>550</v>
      </c>
      <c r="BC4399" s="2" t="s">
        <v>81</v>
      </c>
      <c r="BD4399" s="2" t="s">
        <v>161</v>
      </c>
      <c r="BE4399" s="23" t="str">
        <f t="shared" si="685"/>
        <v>EMF ja</v>
      </c>
      <c r="BF4399" s="23">
        <f t="shared" si="682"/>
        <v>2000</v>
      </c>
      <c r="BG4399" s="23" t="str">
        <f t="shared" si="683"/>
        <v>500+m</v>
      </c>
      <c r="BH4399" s="23">
        <f t="shared" si="686"/>
        <v>1</v>
      </c>
      <c r="BM4399" s="2" t="s">
        <v>162</v>
      </c>
      <c r="BN4399" s="2">
        <v>2000</v>
      </c>
      <c r="BO4399" s="2" t="s">
        <v>17441</v>
      </c>
      <c r="BP4399" s="3">
        <v>1</v>
      </c>
      <c r="BQ4399" s="2" t="s">
        <v>17442</v>
      </c>
    </row>
    <row r="4400" spans="1:70" ht="16.149999999999999" customHeight="1" x14ac:dyDescent="0.25">
      <c r="A4400" s="16">
        <v>4401</v>
      </c>
      <c r="B4400" s="17" t="s">
        <v>211</v>
      </c>
      <c r="C4400" s="65" t="s">
        <v>17443</v>
      </c>
      <c r="D4400" s="2" t="s">
        <v>296</v>
      </c>
      <c r="E4400" s="2" t="s">
        <v>17444</v>
      </c>
      <c r="F4400" s="67">
        <v>43804</v>
      </c>
      <c r="G4400" s="3">
        <f t="shared" si="679"/>
        <v>12</v>
      </c>
      <c r="H4400" s="3">
        <f t="shared" si="680"/>
        <v>2019</v>
      </c>
      <c r="I4400" s="92">
        <v>0.39583333333333298</v>
      </c>
      <c r="J4400" s="20">
        <f t="shared" si="681"/>
        <v>9</v>
      </c>
      <c r="K4400" s="5" t="str">
        <f t="shared" si="684"/>
        <v>ja</v>
      </c>
      <c r="L4400" s="5" t="s">
        <v>91</v>
      </c>
      <c r="M4400" s="6" t="s">
        <v>74</v>
      </c>
      <c r="N4400" s="5">
        <v>59</v>
      </c>
      <c r="O4400" s="5" t="s">
        <v>126</v>
      </c>
      <c r="P4400" s="5" t="s">
        <v>17445</v>
      </c>
      <c r="R4400" s="6" t="s">
        <v>77</v>
      </c>
      <c r="T4400" s="6" t="s">
        <v>202</v>
      </c>
      <c r="X4400" s="2">
        <v>330</v>
      </c>
      <c r="Y4400" s="2" t="s">
        <v>83</v>
      </c>
      <c r="Z4400" s="2" t="s">
        <v>82</v>
      </c>
      <c r="AA4400" s="2">
        <v>330</v>
      </c>
      <c r="AB4400" s="2" t="s">
        <v>83</v>
      </c>
      <c r="AC4400" s="2" t="s">
        <v>82</v>
      </c>
      <c r="AD4400" s="2">
        <v>330</v>
      </c>
      <c r="AE4400" s="2" t="s">
        <v>83</v>
      </c>
      <c r="AF4400" s="2" t="s">
        <v>82</v>
      </c>
      <c r="AJ4400" s="2">
        <v>330</v>
      </c>
      <c r="AK4400" s="2" t="s">
        <v>83</v>
      </c>
      <c r="AL4400" s="2" t="s">
        <v>82</v>
      </c>
      <c r="AM4400" s="2">
        <v>330</v>
      </c>
      <c r="AN4400" s="2" t="s">
        <v>83</v>
      </c>
      <c r="AO4400" s="2" t="s">
        <v>82</v>
      </c>
      <c r="AP4400" s="2">
        <v>330</v>
      </c>
      <c r="AQ4400" s="2" t="s">
        <v>83</v>
      </c>
      <c r="AR4400" s="2" t="s">
        <v>82</v>
      </c>
      <c r="BE4400" s="23" t="str">
        <f t="shared" si="685"/>
        <v>EMF ja</v>
      </c>
      <c r="BF4400" s="23">
        <f t="shared" si="682"/>
        <v>4800</v>
      </c>
      <c r="BG4400" s="23" t="str">
        <f t="shared" si="683"/>
        <v>500+m</v>
      </c>
      <c r="BH4400" s="23">
        <f t="shared" si="686"/>
        <v>2</v>
      </c>
      <c r="BI4400" s="2" t="s">
        <v>162</v>
      </c>
      <c r="BJ4400" s="2">
        <v>4800</v>
      </c>
      <c r="BK4400" s="2" t="s">
        <v>17446</v>
      </c>
      <c r="BO4400" s="2" t="s">
        <v>17447</v>
      </c>
      <c r="BP4400" s="3">
        <v>1</v>
      </c>
      <c r="BQ4400" s="2" t="s">
        <v>17448</v>
      </c>
    </row>
    <row r="4401" spans="1:70" ht="16.149999999999999" customHeight="1" x14ac:dyDescent="0.25">
      <c r="A4401" s="16">
        <v>4402</v>
      </c>
      <c r="B4401" s="17" t="s">
        <v>211</v>
      </c>
      <c r="C4401" s="17" t="s">
        <v>119</v>
      </c>
      <c r="D4401" s="2" t="s">
        <v>89</v>
      </c>
      <c r="E4401" s="2" t="s">
        <v>17449</v>
      </c>
      <c r="F4401" s="67">
        <v>43804</v>
      </c>
      <c r="G4401" s="3">
        <f t="shared" si="679"/>
        <v>12</v>
      </c>
      <c r="H4401" s="3">
        <f t="shared" si="680"/>
        <v>2019</v>
      </c>
      <c r="I4401" s="92">
        <v>0.32291666666666702</v>
      </c>
      <c r="J4401" s="20">
        <f t="shared" si="681"/>
        <v>7</v>
      </c>
      <c r="K4401" s="5" t="str">
        <f t="shared" si="684"/>
        <v>ja</v>
      </c>
      <c r="M4401" s="6" t="s">
        <v>74</v>
      </c>
      <c r="O4401" s="2" t="s">
        <v>5139</v>
      </c>
      <c r="P4401" s="127" t="s">
        <v>17450</v>
      </c>
      <c r="R4401" s="6" t="s">
        <v>77</v>
      </c>
      <c r="U4401" s="2" t="s">
        <v>115</v>
      </c>
      <c r="V4401" s="2" t="s">
        <v>80</v>
      </c>
      <c r="X4401" s="2">
        <v>117</v>
      </c>
      <c r="Y4401" s="2" t="s">
        <v>81</v>
      </c>
      <c r="Z4401" s="2" t="s">
        <v>84</v>
      </c>
      <c r="AA4401" s="2">
        <v>117</v>
      </c>
      <c r="AB4401" s="2" t="s">
        <v>81</v>
      </c>
      <c r="AC4401" s="2" t="s">
        <v>84</v>
      </c>
      <c r="AD4401" s="2">
        <v>117</v>
      </c>
      <c r="AE4401" s="2" t="s">
        <v>81</v>
      </c>
      <c r="AF4401" s="2" t="s">
        <v>84</v>
      </c>
      <c r="AJ4401" s="2">
        <v>117</v>
      </c>
      <c r="AK4401" s="2" t="s">
        <v>81</v>
      </c>
      <c r="AL4401" s="2" t="s">
        <v>84</v>
      </c>
      <c r="AM4401" s="2">
        <v>117</v>
      </c>
      <c r="AN4401" s="2" t="s">
        <v>81</v>
      </c>
      <c r="AO4401" s="2" t="s">
        <v>84</v>
      </c>
      <c r="AP4401" s="2">
        <v>117</v>
      </c>
      <c r="AQ4401" s="2" t="s">
        <v>81</v>
      </c>
      <c r="AR4401" s="2" t="s">
        <v>84</v>
      </c>
      <c r="AV4401" s="2">
        <v>273</v>
      </c>
      <c r="AW4401" s="2" t="s">
        <v>81</v>
      </c>
      <c r="AX4401" s="2" t="s">
        <v>84</v>
      </c>
      <c r="BB4401" s="2">
        <v>273</v>
      </c>
      <c r="BC4401" s="2" t="s">
        <v>81</v>
      </c>
      <c r="BD4401" s="2" t="s">
        <v>84</v>
      </c>
      <c r="BE4401" s="23" t="str">
        <f t="shared" si="685"/>
        <v>EMF nein</v>
      </c>
      <c r="BF4401" s="23" t="str">
        <f t="shared" si="682"/>
        <v/>
      </c>
      <c r="BG4401" s="23" t="str">
        <f t="shared" si="683"/>
        <v/>
      </c>
      <c r="BH4401" s="23">
        <f t="shared" si="686"/>
        <v>0</v>
      </c>
      <c r="BO4401" s="2" t="s">
        <v>17451</v>
      </c>
      <c r="BP4401" s="3">
        <v>1</v>
      </c>
      <c r="BQ4401" s="2" t="s">
        <v>17452</v>
      </c>
    </row>
    <row r="4402" spans="1:70" ht="16.149999999999999" customHeight="1" x14ac:dyDescent="0.25">
      <c r="A4402" s="16">
        <v>4403</v>
      </c>
      <c r="B4402" s="17" t="s">
        <v>211</v>
      </c>
      <c r="C4402" s="17" t="s">
        <v>8356</v>
      </c>
      <c r="D4402" s="2" t="s">
        <v>151</v>
      </c>
      <c r="E4402" s="2" t="s">
        <v>15030</v>
      </c>
      <c r="F4402" s="67">
        <v>43804</v>
      </c>
      <c r="G4402" s="3">
        <f t="shared" si="679"/>
        <v>12</v>
      </c>
      <c r="H4402" s="3">
        <f t="shared" si="680"/>
        <v>2019</v>
      </c>
      <c r="I4402" s="92">
        <v>0.82986111111111105</v>
      </c>
      <c r="J4402" s="20">
        <f t="shared" si="681"/>
        <v>19</v>
      </c>
      <c r="K4402" s="5" t="str">
        <f t="shared" si="684"/>
        <v>ja</v>
      </c>
      <c r="L4402" s="5" t="s">
        <v>91</v>
      </c>
      <c r="M4402" s="6" t="s">
        <v>74</v>
      </c>
      <c r="N4402" s="5">
        <v>22</v>
      </c>
      <c r="O4402" s="2" t="s">
        <v>126</v>
      </c>
      <c r="P4402" s="127" t="s">
        <v>17453</v>
      </c>
      <c r="R4402" s="6" t="s">
        <v>77</v>
      </c>
      <c r="X4402" s="2">
        <v>681</v>
      </c>
      <c r="Y4402" s="2" t="s">
        <v>81</v>
      </c>
      <c r="Z4402" s="2" t="s">
        <v>82</v>
      </c>
      <c r="AA4402" s="2">
        <v>681</v>
      </c>
      <c r="AB4402" s="2" t="s">
        <v>9448</v>
      </c>
      <c r="AC4402" s="2" t="s">
        <v>82</v>
      </c>
      <c r="AD4402" s="2">
        <v>681</v>
      </c>
      <c r="AE4402" s="2" t="s">
        <v>81</v>
      </c>
      <c r="AF4402" s="2" t="s">
        <v>82</v>
      </c>
      <c r="AJ4402" s="2">
        <v>1640</v>
      </c>
      <c r="AK4402" s="2" t="s">
        <v>81</v>
      </c>
      <c r="AL4402" s="2" t="s">
        <v>82</v>
      </c>
      <c r="AM4402" s="2">
        <v>1640</v>
      </c>
      <c r="AN4402" s="2" t="s">
        <v>81</v>
      </c>
      <c r="AO4402" s="2" t="s">
        <v>82</v>
      </c>
      <c r="AP4402" s="2">
        <v>1640</v>
      </c>
      <c r="AQ4402" s="2" t="s">
        <v>81</v>
      </c>
      <c r="AR4402" s="2" t="s">
        <v>82</v>
      </c>
      <c r="AS4402" s="2">
        <v>1640</v>
      </c>
      <c r="AT4402" s="2" t="s">
        <v>81</v>
      </c>
      <c r="AU4402" s="2" t="s">
        <v>82</v>
      </c>
      <c r="AV4402" s="2">
        <v>1640</v>
      </c>
      <c r="AW4402" s="2" t="s">
        <v>81</v>
      </c>
      <c r="AX4402" s="2" t="s">
        <v>82</v>
      </c>
      <c r="AY4402" s="2">
        <v>1640</v>
      </c>
      <c r="AZ4402" s="2" t="s">
        <v>81</v>
      </c>
      <c r="BA4402" s="2" t="s">
        <v>82</v>
      </c>
      <c r="BB4402" s="2">
        <v>1640</v>
      </c>
      <c r="BC4402" s="2" t="s">
        <v>81</v>
      </c>
      <c r="BD4402" s="2" t="s">
        <v>82</v>
      </c>
      <c r="BE4402" s="23" t="str">
        <f t="shared" si="685"/>
        <v>EMF nein</v>
      </c>
      <c r="BF4402" s="23" t="str">
        <f t="shared" si="682"/>
        <v/>
      </c>
      <c r="BG4402" s="23" t="str">
        <f t="shared" si="683"/>
        <v/>
      </c>
      <c r="BH4402" s="23">
        <f t="shared" si="686"/>
        <v>0</v>
      </c>
      <c r="BO4402" s="2" t="s">
        <v>17454</v>
      </c>
      <c r="BP4402" s="3">
        <v>1</v>
      </c>
      <c r="BQ4402" s="2" t="s">
        <v>17455</v>
      </c>
    </row>
    <row r="4403" spans="1:70" ht="16.149999999999999" customHeight="1" x14ac:dyDescent="0.25">
      <c r="A4403" s="16">
        <v>4404</v>
      </c>
      <c r="B4403" s="17" t="s">
        <v>211</v>
      </c>
      <c r="C4403" s="17" t="s">
        <v>1851</v>
      </c>
      <c r="D4403" s="2" t="s">
        <v>89</v>
      </c>
      <c r="E4403" s="2" t="s">
        <v>14402</v>
      </c>
      <c r="F4403" s="67">
        <v>43805</v>
      </c>
      <c r="G4403" s="3">
        <f t="shared" si="679"/>
        <v>12</v>
      </c>
      <c r="H4403" s="3">
        <f t="shared" si="680"/>
        <v>2019</v>
      </c>
      <c r="I4403" s="92">
        <v>0.32291666666666702</v>
      </c>
      <c r="J4403" s="20">
        <f t="shared" si="681"/>
        <v>7</v>
      </c>
      <c r="K4403" s="5" t="str">
        <f t="shared" si="684"/>
        <v>ja</v>
      </c>
      <c r="L4403" s="5" t="s">
        <v>91</v>
      </c>
      <c r="M4403" s="6" t="s">
        <v>208</v>
      </c>
      <c r="N4403" s="5">
        <v>28</v>
      </c>
      <c r="O4403" s="2" t="s">
        <v>5139</v>
      </c>
      <c r="P4403" s="127" t="s">
        <v>17456</v>
      </c>
      <c r="R4403" s="6" t="s">
        <v>77</v>
      </c>
      <c r="T4403" s="6" t="s">
        <v>80</v>
      </c>
      <c r="U4403" s="2" t="s">
        <v>1312</v>
      </c>
      <c r="X4403" s="2">
        <v>69</v>
      </c>
      <c r="Y4403" s="2" t="s">
        <v>81</v>
      </c>
      <c r="Z4403" s="2" t="s">
        <v>84</v>
      </c>
      <c r="AA4403" s="2">
        <v>69</v>
      </c>
      <c r="AB4403" s="2" t="s">
        <v>81</v>
      </c>
      <c r="AC4403" s="2" t="s">
        <v>84</v>
      </c>
      <c r="AD4403" s="2">
        <v>69</v>
      </c>
      <c r="AE4403" s="2" t="s">
        <v>81</v>
      </c>
      <c r="AF4403" s="2" t="s">
        <v>168</v>
      </c>
      <c r="AG4403" s="16">
        <v>69</v>
      </c>
      <c r="AH4403" s="16" t="s">
        <v>81</v>
      </c>
      <c r="AI4403" s="16" t="s">
        <v>168</v>
      </c>
      <c r="AP4403" s="2">
        <v>20</v>
      </c>
      <c r="AQ4403" s="2" t="s">
        <v>94</v>
      </c>
      <c r="AR4403" s="2" t="s">
        <v>84</v>
      </c>
      <c r="BE4403" s="23" t="str">
        <f t="shared" si="685"/>
        <v>EMF nein</v>
      </c>
      <c r="BF4403" s="23" t="str">
        <f t="shared" si="682"/>
        <v/>
      </c>
      <c r="BG4403" s="23" t="str">
        <f t="shared" si="683"/>
        <v/>
      </c>
      <c r="BH4403" s="23">
        <f t="shared" si="686"/>
        <v>0</v>
      </c>
      <c r="BO4403" s="2" t="s">
        <v>17457</v>
      </c>
      <c r="BP4403" s="3">
        <v>1</v>
      </c>
      <c r="BQ4403" s="2" t="s">
        <v>17458</v>
      </c>
    </row>
    <row r="4404" spans="1:70" ht="16.149999999999999" customHeight="1" x14ac:dyDescent="0.25">
      <c r="A4404" s="16">
        <v>4405</v>
      </c>
      <c r="B4404" s="17" t="s">
        <v>211</v>
      </c>
      <c r="C4404" s="124" t="s">
        <v>13429</v>
      </c>
      <c r="D4404" s="2" t="s">
        <v>151</v>
      </c>
      <c r="E4404" s="2" t="s">
        <v>17459</v>
      </c>
      <c r="F4404" s="67">
        <v>43805</v>
      </c>
      <c r="G4404" s="3">
        <f t="shared" si="679"/>
        <v>12</v>
      </c>
      <c r="H4404" s="3">
        <f t="shared" si="680"/>
        <v>2019</v>
      </c>
      <c r="I4404" s="92">
        <v>0.42708333333333298</v>
      </c>
      <c r="J4404" s="20">
        <f t="shared" si="681"/>
        <v>10</v>
      </c>
      <c r="K4404" s="5" t="str">
        <f t="shared" si="684"/>
        <v>ja</v>
      </c>
      <c r="L4404" s="5" t="s">
        <v>91</v>
      </c>
      <c r="M4404" s="6" t="s">
        <v>74</v>
      </c>
      <c r="N4404" s="5">
        <v>36</v>
      </c>
      <c r="O4404" s="6" t="s">
        <v>101</v>
      </c>
      <c r="P4404" s="127" t="s">
        <v>17460</v>
      </c>
      <c r="R4404" s="6" t="s">
        <v>77</v>
      </c>
      <c r="U4404" s="2" t="s">
        <v>74</v>
      </c>
      <c r="V4404" s="2" t="s">
        <v>80</v>
      </c>
      <c r="X4404" s="2">
        <v>667</v>
      </c>
      <c r="Y4404" s="2" t="s">
        <v>83</v>
      </c>
      <c r="Z4404" s="2" t="s">
        <v>82</v>
      </c>
      <c r="AA4404" s="2">
        <v>667</v>
      </c>
      <c r="AB4404" s="2" t="s">
        <v>81</v>
      </c>
      <c r="AC4404" s="2" t="s">
        <v>82</v>
      </c>
      <c r="AD4404" s="2">
        <v>667</v>
      </c>
      <c r="AE4404" s="2" t="s">
        <v>83</v>
      </c>
      <c r="AF4404" s="2" t="s">
        <v>82</v>
      </c>
      <c r="AJ4404" s="2">
        <v>667</v>
      </c>
      <c r="AK4404" s="2" t="s">
        <v>83</v>
      </c>
      <c r="AL4404" s="2" t="s">
        <v>82</v>
      </c>
      <c r="AM4404" s="2">
        <v>667</v>
      </c>
      <c r="AN4404" s="2" t="s">
        <v>81</v>
      </c>
      <c r="AO4404" s="2" t="s">
        <v>82</v>
      </c>
      <c r="AP4404" s="2">
        <v>667</v>
      </c>
      <c r="AQ4404" s="2" t="s">
        <v>83</v>
      </c>
      <c r="AR4404" s="2" t="s">
        <v>82</v>
      </c>
      <c r="AV4404" s="2">
        <v>667</v>
      </c>
      <c r="AW4404" s="2" t="s">
        <v>83</v>
      </c>
      <c r="AX4404" s="2" t="s">
        <v>82</v>
      </c>
      <c r="AY4404" s="2">
        <v>667</v>
      </c>
      <c r="AZ4404" s="2" t="s">
        <v>81</v>
      </c>
      <c r="BA4404" s="2" t="s">
        <v>82</v>
      </c>
      <c r="BB4404" s="2">
        <v>667</v>
      </c>
      <c r="BC4404" s="2" t="s">
        <v>83</v>
      </c>
      <c r="BD4404" s="2" t="s">
        <v>82</v>
      </c>
      <c r="BE4404" s="23" t="str">
        <f t="shared" si="685"/>
        <v>EMF nein</v>
      </c>
      <c r="BF4404" s="23" t="str">
        <f t="shared" si="682"/>
        <v/>
      </c>
      <c r="BG4404" s="23" t="str">
        <f t="shared" si="683"/>
        <v/>
      </c>
      <c r="BH4404" s="23">
        <f t="shared" si="686"/>
        <v>0</v>
      </c>
      <c r="BO4404" s="2" t="s">
        <v>17461</v>
      </c>
      <c r="BP4404" s="3">
        <v>1</v>
      </c>
      <c r="BQ4404" s="2" t="s">
        <v>17462</v>
      </c>
    </row>
    <row r="4405" spans="1:70" ht="16.149999999999999" customHeight="1" x14ac:dyDescent="0.25">
      <c r="A4405" s="16">
        <v>4406</v>
      </c>
      <c r="B4405" s="17" t="s">
        <v>211</v>
      </c>
      <c r="C4405" s="124" t="s">
        <v>1851</v>
      </c>
      <c r="D4405" s="2" t="s">
        <v>89</v>
      </c>
      <c r="E4405" s="2" t="s">
        <v>17463</v>
      </c>
      <c r="F4405" s="67">
        <v>43805</v>
      </c>
      <c r="G4405" s="3">
        <f t="shared" si="679"/>
        <v>12</v>
      </c>
      <c r="H4405" s="3">
        <f t="shared" si="680"/>
        <v>2019</v>
      </c>
      <c r="I4405" s="92">
        <v>0.83680555555555503</v>
      </c>
      <c r="J4405" s="20">
        <f t="shared" si="681"/>
        <v>20</v>
      </c>
      <c r="K4405" s="5" t="str">
        <f t="shared" si="684"/>
        <v>ja</v>
      </c>
      <c r="L4405" s="5" t="s">
        <v>91</v>
      </c>
      <c r="M4405" s="6" t="s">
        <v>115</v>
      </c>
      <c r="N4405" s="5">
        <v>46</v>
      </c>
      <c r="O4405" s="2" t="s">
        <v>75</v>
      </c>
      <c r="P4405" s="127" t="s">
        <v>1027</v>
      </c>
      <c r="R4405" s="6" t="s">
        <v>77</v>
      </c>
      <c r="T4405" s="6" t="s">
        <v>80</v>
      </c>
      <c r="X4405" s="2">
        <v>50</v>
      </c>
      <c r="Y4405" s="2" t="s">
        <v>81</v>
      </c>
      <c r="Z4405" s="2" t="s">
        <v>84</v>
      </c>
      <c r="AD4405" s="2">
        <v>50</v>
      </c>
      <c r="AE4405" s="2" t="s">
        <v>81</v>
      </c>
      <c r="AF4405" s="2" t="s">
        <v>84</v>
      </c>
      <c r="BE4405" s="23" t="str">
        <f t="shared" si="685"/>
        <v>EMF nein</v>
      </c>
      <c r="BF4405" s="23" t="str">
        <f t="shared" si="682"/>
        <v/>
      </c>
      <c r="BG4405" s="23" t="str">
        <f t="shared" si="683"/>
        <v/>
      </c>
      <c r="BH4405" s="23">
        <f t="shared" si="686"/>
        <v>0</v>
      </c>
      <c r="BP4405" s="3">
        <v>1</v>
      </c>
      <c r="BQ4405" s="2" t="s">
        <v>17464</v>
      </c>
    </row>
    <row r="4406" spans="1:70" ht="16.149999999999999" customHeight="1" x14ac:dyDescent="0.25">
      <c r="A4406" s="16">
        <v>4407</v>
      </c>
      <c r="B4406" s="17" t="s">
        <v>211</v>
      </c>
      <c r="C4406" s="17" t="s">
        <v>4044</v>
      </c>
      <c r="D4406" s="2" t="s">
        <v>137</v>
      </c>
      <c r="E4406" s="2" t="s">
        <v>17465</v>
      </c>
      <c r="F4406" s="67">
        <v>43796</v>
      </c>
      <c r="G4406" s="3">
        <f t="shared" si="679"/>
        <v>11</v>
      </c>
      <c r="H4406" s="3">
        <f t="shared" si="680"/>
        <v>2019</v>
      </c>
      <c r="I4406" s="92">
        <v>0.38194444444444398</v>
      </c>
      <c r="J4406" s="20">
        <f t="shared" si="681"/>
        <v>9</v>
      </c>
      <c r="K4406" s="5" t="str">
        <f t="shared" si="684"/>
        <v>ja</v>
      </c>
      <c r="L4406" s="5" t="s">
        <v>91</v>
      </c>
      <c r="M4406" s="6" t="s">
        <v>74</v>
      </c>
      <c r="N4406" s="5">
        <v>45</v>
      </c>
      <c r="O4406" s="2" t="s">
        <v>140</v>
      </c>
      <c r="P4406" s="127" t="s">
        <v>17466</v>
      </c>
      <c r="R4406" s="6" t="s">
        <v>77</v>
      </c>
      <c r="U4406" s="2" t="s">
        <v>74</v>
      </c>
      <c r="V4406" s="2" t="s">
        <v>202</v>
      </c>
      <c r="X4406" s="2">
        <v>295</v>
      </c>
      <c r="Y4406" s="2" t="s">
        <v>81</v>
      </c>
      <c r="Z4406" s="2" t="s">
        <v>168</v>
      </c>
      <c r="AA4406" s="2">
        <v>295</v>
      </c>
      <c r="AB4406" s="2" t="s">
        <v>81</v>
      </c>
      <c r="AC4406" s="2" t="s">
        <v>168</v>
      </c>
      <c r="AD4406" s="2">
        <v>295</v>
      </c>
      <c r="AE4406" s="2" t="s">
        <v>83</v>
      </c>
      <c r="AF4406" s="2" t="s">
        <v>168</v>
      </c>
      <c r="AJ4406" s="2">
        <v>274</v>
      </c>
      <c r="AK4406" s="2" t="s">
        <v>94</v>
      </c>
      <c r="AL4406" s="2" t="s">
        <v>84</v>
      </c>
      <c r="AM4406" s="2">
        <v>274</v>
      </c>
      <c r="AN4406" s="2" t="s">
        <v>81</v>
      </c>
      <c r="AO4406" s="2" t="s">
        <v>84</v>
      </c>
      <c r="AP4406" s="2">
        <v>274</v>
      </c>
      <c r="AQ4406" s="2" t="s">
        <v>94</v>
      </c>
      <c r="AR4406" s="2" t="s">
        <v>84</v>
      </c>
      <c r="BE4406" s="23" t="str">
        <f t="shared" si="685"/>
        <v>EMF nein</v>
      </c>
      <c r="BF4406" s="23" t="str">
        <f t="shared" si="682"/>
        <v/>
      </c>
      <c r="BG4406" s="23" t="str">
        <f t="shared" si="683"/>
        <v/>
      </c>
      <c r="BH4406" s="23">
        <f t="shared" si="686"/>
        <v>0</v>
      </c>
      <c r="BO4406" s="2" t="s">
        <v>22076</v>
      </c>
      <c r="BP4406" s="3">
        <v>1</v>
      </c>
      <c r="BQ4406" s="2" t="s">
        <v>17467</v>
      </c>
    </row>
    <row r="4407" spans="1:70" ht="16.149999999999999" customHeight="1" x14ac:dyDescent="0.25">
      <c r="A4407" s="1">
        <v>4408</v>
      </c>
      <c r="B4407" s="17" t="s">
        <v>190</v>
      </c>
      <c r="C4407" s="17" t="s">
        <v>10498</v>
      </c>
      <c r="D4407" s="2" t="s">
        <v>371</v>
      </c>
      <c r="E4407" s="2" t="s">
        <v>17468</v>
      </c>
      <c r="F4407" s="67">
        <v>43805</v>
      </c>
      <c r="G4407" s="3">
        <f t="shared" si="679"/>
        <v>12</v>
      </c>
      <c r="H4407" s="3">
        <f t="shared" si="680"/>
        <v>2019</v>
      </c>
      <c r="I4407" s="92">
        <v>2.7777777777777801E-2</v>
      </c>
      <c r="J4407" s="20">
        <f t="shared" si="681"/>
        <v>0</v>
      </c>
      <c r="K4407" s="5" t="str">
        <f t="shared" si="684"/>
        <v>ja</v>
      </c>
      <c r="L4407" s="5" t="s">
        <v>91</v>
      </c>
      <c r="M4407" s="6" t="s">
        <v>100</v>
      </c>
      <c r="N4407" s="5">
        <v>18</v>
      </c>
      <c r="O4407" s="2" t="s">
        <v>5139</v>
      </c>
      <c r="P4407" s="5" t="s">
        <v>17469</v>
      </c>
      <c r="R4407" s="6" t="s">
        <v>77</v>
      </c>
      <c r="T4407" s="6" t="s">
        <v>80</v>
      </c>
      <c r="X4407" s="2">
        <v>135</v>
      </c>
      <c r="Y4407" s="2" t="s">
        <v>81</v>
      </c>
      <c r="Z4407" s="2" t="s">
        <v>84</v>
      </c>
      <c r="AD4407" s="2">
        <v>135</v>
      </c>
      <c r="AE4407" s="2" t="s">
        <v>83</v>
      </c>
      <c r="AF4407" s="2" t="s">
        <v>84</v>
      </c>
      <c r="BE4407" s="23" t="str">
        <f t="shared" si="685"/>
        <v>EMF nein</v>
      </c>
      <c r="BF4407" s="23" t="str">
        <f t="shared" si="682"/>
        <v/>
      </c>
      <c r="BG4407" s="23" t="str">
        <f t="shared" si="683"/>
        <v/>
      </c>
      <c r="BH4407" s="23">
        <f t="shared" si="686"/>
        <v>0</v>
      </c>
      <c r="BO4407" s="2" t="s">
        <v>17470</v>
      </c>
      <c r="BP4407" s="3">
        <v>1</v>
      </c>
      <c r="BQ4407" s="2" t="s">
        <v>17471</v>
      </c>
    </row>
    <row r="4408" spans="1:70" ht="16.149999999999999" customHeight="1" x14ac:dyDescent="0.25">
      <c r="A4408" s="16">
        <v>4409</v>
      </c>
      <c r="B4408" s="17" t="s">
        <v>211</v>
      </c>
      <c r="C4408" s="124" t="s">
        <v>17472</v>
      </c>
      <c r="D4408" s="2" t="s">
        <v>151</v>
      </c>
      <c r="E4408" s="2" t="s">
        <v>17377</v>
      </c>
      <c r="F4408" s="67">
        <v>43803</v>
      </c>
      <c r="G4408" s="3">
        <f t="shared" si="679"/>
        <v>12</v>
      </c>
      <c r="H4408" s="3">
        <f t="shared" si="680"/>
        <v>2019</v>
      </c>
      <c r="I4408" s="92">
        <v>0.49305555555555602</v>
      </c>
      <c r="J4408" s="20">
        <f t="shared" si="681"/>
        <v>11</v>
      </c>
      <c r="K4408" s="5" t="str">
        <f t="shared" si="684"/>
        <v>ja</v>
      </c>
      <c r="L4408" s="5" t="s">
        <v>91</v>
      </c>
      <c r="M4408" s="6" t="s">
        <v>208</v>
      </c>
      <c r="O4408" s="2" t="s">
        <v>75</v>
      </c>
      <c r="P4408" s="127" t="s">
        <v>1027</v>
      </c>
      <c r="R4408" s="6" t="s">
        <v>77</v>
      </c>
      <c r="T4408" s="6" t="s">
        <v>80</v>
      </c>
      <c r="U4408" s="2" t="s">
        <v>74</v>
      </c>
      <c r="W4408" s="2" t="s">
        <v>17473</v>
      </c>
      <c r="X4408" s="2">
        <v>60</v>
      </c>
      <c r="Y4408" s="2" t="s">
        <v>81</v>
      </c>
      <c r="Z4408" s="2" t="s">
        <v>84</v>
      </c>
      <c r="AA4408" s="2">
        <v>60</v>
      </c>
      <c r="AB4408" s="2" t="s">
        <v>94</v>
      </c>
      <c r="AC4408" s="2" t="s">
        <v>84</v>
      </c>
      <c r="AD4408" s="2">
        <v>60</v>
      </c>
      <c r="AE4408" s="2" t="s">
        <v>83</v>
      </c>
      <c r="AF4408" s="2" t="s">
        <v>84</v>
      </c>
      <c r="AG4408" s="16">
        <v>60</v>
      </c>
      <c r="AH4408" s="16" t="s">
        <v>94</v>
      </c>
      <c r="AI4408" s="16" t="s">
        <v>84</v>
      </c>
      <c r="AJ4408" s="2">
        <v>89</v>
      </c>
      <c r="AK4408" s="2" t="s">
        <v>81</v>
      </c>
      <c r="AL4408" s="2" t="s">
        <v>84</v>
      </c>
      <c r="AM4408" s="2">
        <v>89</v>
      </c>
      <c r="AN4408" s="2" t="s">
        <v>81</v>
      </c>
      <c r="AO4408" s="2" t="s">
        <v>84</v>
      </c>
      <c r="AP4408" s="2">
        <v>89</v>
      </c>
      <c r="AQ4408" s="2" t="s">
        <v>81</v>
      </c>
      <c r="AR4408" s="2" t="s">
        <v>84</v>
      </c>
      <c r="BB4408" s="2">
        <v>60</v>
      </c>
      <c r="BC4408" s="2" t="s">
        <v>81</v>
      </c>
      <c r="BD4408" s="2" t="s">
        <v>84</v>
      </c>
      <c r="BE4408" s="23" t="str">
        <f t="shared" si="685"/>
        <v>EMF nein</v>
      </c>
      <c r="BF4408" s="23" t="str">
        <f t="shared" si="682"/>
        <v/>
      </c>
      <c r="BG4408" s="23" t="str">
        <f t="shared" si="683"/>
        <v/>
      </c>
      <c r="BH4408" s="23">
        <f t="shared" si="686"/>
        <v>0</v>
      </c>
      <c r="BO4408" s="2" t="s">
        <v>17474</v>
      </c>
      <c r="BP4408" s="3">
        <v>1</v>
      </c>
      <c r="BQ4408" s="2" t="s">
        <v>17475</v>
      </c>
    </row>
    <row r="4409" spans="1:70" ht="16.149999999999999" customHeight="1" x14ac:dyDescent="0.25">
      <c r="A4409" s="1">
        <v>4410</v>
      </c>
      <c r="B4409" s="17" t="s">
        <v>211</v>
      </c>
      <c r="C4409" s="17" t="s">
        <v>540</v>
      </c>
      <c r="D4409" s="2" t="s">
        <v>124</v>
      </c>
      <c r="E4409" s="2" t="s">
        <v>541</v>
      </c>
      <c r="F4409" s="67">
        <v>43807</v>
      </c>
      <c r="G4409" s="3">
        <f t="shared" si="679"/>
        <v>12</v>
      </c>
      <c r="H4409" s="3">
        <f t="shared" si="680"/>
        <v>2019</v>
      </c>
      <c r="I4409" s="92">
        <v>0.86111111111111105</v>
      </c>
      <c r="J4409" s="20">
        <f t="shared" si="681"/>
        <v>20</v>
      </c>
      <c r="K4409" s="5" t="str">
        <f t="shared" si="684"/>
        <v>ja</v>
      </c>
      <c r="L4409" s="5" t="s">
        <v>73</v>
      </c>
      <c r="M4409" s="6" t="s">
        <v>74</v>
      </c>
      <c r="N4409" s="5">
        <v>39</v>
      </c>
      <c r="O4409" s="5" t="s">
        <v>140</v>
      </c>
      <c r="P4409" s="127" t="s">
        <v>17476</v>
      </c>
      <c r="R4409" s="6" t="s">
        <v>77</v>
      </c>
      <c r="S4409" s="5" t="s">
        <v>17477</v>
      </c>
      <c r="X4409" s="2">
        <v>658</v>
      </c>
      <c r="Y4409" s="2" t="s">
        <v>81</v>
      </c>
      <c r="Z4409" s="2" t="s">
        <v>82</v>
      </c>
      <c r="AA4409" s="2">
        <v>658</v>
      </c>
      <c r="AB4409" s="2" t="s">
        <v>81</v>
      </c>
      <c r="AC4409" s="2" t="s">
        <v>17186</v>
      </c>
      <c r="AD4409" s="2">
        <v>658</v>
      </c>
      <c r="AE4409" s="2" t="s">
        <v>83</v>
      </c>
      <c r="AF4409" s="2" t="s">
        <v>82</v>
      </c>
      <c r="AJ4409" s="2">
        <v>708</v>
      </c>
      <c r="AK4409" s="2" t="s">
        <v>81</v>
      </c>
      <c r="AL4409" s="2" t="s">
        <v>82</v>
      </c>
      <c r="AM4409" s="2">
        <v>708</v>
      </c>
      <c r="AN4409" s="2" t="s">
        <v>81</v>
      </c>
      <c r="AO4409" s="2" t="s">
        <v>82</v>
      </c>
      <c r="AP4409" s="2">
        <v>708</v>
      </c>
      <c r="AQ4409" s="2" t="s">
        <v>81</v>
      </c>
      <c r="AR4409" s="2" t="s">
        <v>82</v>
      </c>
      <c r="BE4409" s="23" t="str">
        <f t="shared" si="685"/>
        <v>EMF nein</v>
      </c>
      <c r="BF4409" s="23" t="str">
        <f t="shared" si="682"/>
        <v/>
      </c>
      <c r="BG4409" s="23" t="str">
        <f t="shared" si="683"/>
        <v/>
      </c>
      <c r="BH4409" s="23">
        <f t="shared" si="686"/>
        <v>0</v>
      </c>
      <c r="BP4409" s="3">
        <v>1</v>
      </c>
      <c r="BQ4409" s="2" t="s">
        <v>17478</v>
      </c>
    </row>
    <row r="4410" spans="1:70" s="321" customFormat="1" ht="16.149999999999999" customHeight="1" x14ac:dyDescent="0.25">
      <c r="A4410" s="311">
        <v>4411</v>
      </c>
      <c r="B4410" s="312" t="s">
        <v>211</v>
      </c>
      <c r="C4410" s="312" t="s">
        <v>3992</v>
      </c>
      <c r="D4410" s="314" t="s">
        <v>172</v>
      </c>
      <c r="E4410" s="314" t="s">
        <v>17479</v>
      </c>
      <c r="F4410" s="315">
        <v>43806</v>
      </c>
      <c r="G4410" s="314">
        <f t="shared" si="679"/>
        <v>12</v>
      </c>
      <c r="H4410" s="314">
        <f t="shared" si="680"/>
        <v>2019</v>
      </c>
      <c r="I4410" s="324">
        <v>0.60416666666666696</v>
      </c>
      <c r="J4410" s="317">
        <f t="shared" si="681"/>
        <v>14</v>
      </c>
      <c r="K4410" s="318" t="str">
        <f t="shared" si="684"/>
        <v>ja</v>
      </c>
      <c r="L4410" s="318" t="s">
        <v>73</v>
      </c>
      <c r="M4410" s="319" t="s">
        <v>74</v>
      </c>
      <c r="N4410" s="318"/>
      <c r="O4410" s="314" t="s">
        <v>140</v>
      </c>
      <c r="P4410" s="341" t="s">
        <v>17480</v>
      </c>
      <c r="Q4410" s="319"/>
      <c r="R4410" s="319" t="s">
        <v>77</v>
      </c>
      <c r="S4410" s="314" t="s">
        <v>11111</v>
      </c>
      <c r="T4410" s="319"/>
      <c r="U4410" s="314" t="s">
        <v>74</v>
      </c>
      <c r="V4410" s="314"/>
      <c r="W4410" s="314"/>
      <c r="X4410" s="314">
        <v>300</v>
      </c>
      <c r="Y4410" s="314" t="s">
        <v>81</v>
      </c>
      <c r="Z4410" s="314" t="s">
        <v>168</v>
      </c>
      <c r="AA4410" s="314">
        <v>300</v>
      </c>
      <c r="AB4410" s="314" t="s">
        <v>81</v>
      </c>
      <c r="AC4410" s="314" t="s">
        <v>168</v>
      </c>
      <c r="AD4410" s="314">
        <v>300</v>
      </c>
      <c r="AE4410" s="314" t="s">
        <v>83</v>
      </c>
      <c r="AF4410" s="314" t="s">
        <v>168</v>
      </c>
      <c r="AG4410" s="314"/>
      <c r="AH4410" s="314"/>
      <c r="AI4410" s="314"/>
      <c r="AJ4410" s="314"/>
      <c r="AK4410" s="314"/>
      <c r="AL4410" s="314"/>
      <c r="AM4410" s="314"/>
      <c r="AN4410" s="314"/>
      <c r="AO4410" s="314"/>
      <c r="AP4410" s="314"/>
      <c r="AQ4410" s="314"/>
      <c r="AR4410" s="314"/>
      <c r="AS4410" s="314"/>
      <c r="AT4410" s="314"/>
      <c r="AU4410" s="314"/>
      <c r="AV4410" s="314"/>
      <c r="AW4410" s="314"/>
      <c r="AX4410" s="314"/>
      <c r="AY4410" s="314"/>
      <c r="AZ4410" s="314"/>
      <c r="BA4410" s="314"/>
      <c r="BB4410" s="314"/>
      <c r="BC4410" s="314"/>
      <c r="BD4410" s="314"/>
      <c r="BE4410" s="312" t="str">
        <f t="shared" si="685"/>
        <v>EMF nein</v>
      </c>
      <c r="BF4410" s="312" t="str">
        <f t="shared" si="682"/>
        <v/>
      </c>
      <c r="BG4410" s="312" t="str">
        <f t="shared" si="683"/>
        <v/>
      </c>
      <c r="BH4410" s="312">
        <f t="shared" si="686"/>
        <v>0</v>
      </c>
      <c r="BI4410" s="314"/>
      <c r="BJ4410" s="314"/>
      <c r="BK4410" s="314"/>
      <c r="BL4410" s="314"/>
      <c r="BM4410" s="314"/>
      <c r="BN4410" s="314"/>
      <c r="BO4410" s="314" t="s">
        <v>17481</v>
      </c>
      <c r="BP4410" s="314">
        <v>1</v>
      </c>
      <c r="BQ4410" s="314" t="s">
        <v>17482</v>
      </c>
      <c r="BR4410" s="314"/>
    </row>
    <row r="4411" spans="1:70" s="321" customFormat="1" ht="16.149999999999999" customHeight="1" x14ac:dyDescent="0.25">
      <c r="A4411" s="323">
        <v>4412</v>
      </c>
      <c r="B4411" s="312" t="s">
        <v>211</v>
      </c>
      <c r="C4411" s="312" t="s">
        <v>770</v>
      </c>
      <c r="D4411" s="314" t="s">
        <v>371</v>
      </c>
      <c r="E4411" s="314" t="s">
        <v>15426</v>
      </c>
      <c r="F4411" s="315">
        <v>43804</v>
      </c>
      <c r="G4411" s="314">
        <f t="shared" si="679"/>
        <v>12</v>
      </c>
      <c r="H4411" s="314">
        <f t="shared" si="680"/>
        <v>2019</v>
      </c>
      <c r="I4411" s="324">
        <v>0.72916666666666696</v>
      </c>
      <c r="J4411" s="317">
        <f t="shared" si="681"/>
        <v>17</v>
      </c>
      <c r="K4411" s="318" t="str">
        <f t="shared" si="684"/>
        <v>ja</v>
      </c>
      <c r="L4411" s="318" t="s">
        <v>91</v>
      </c>
      <c r="M4411" s="319" t="s">
        <v>74</v>
      </c>
      <c r="N4411" s="318">
        <v>38</v>
      </c>
      <c r="O4411" s="314" t="s">
        <v>5139</v>
      </c>
      <c r="P4411" s="341" t="s">
        <v>17483</v>
      </c>
      <c r="Q4411" s="319"/>
      <c r="R4411" s="319" t="s">
        <v>77</v>
      </c>
      <c r="S4411" s="314" t="s">
        <v>109</v>
      </c>
      <c r="T4411" s="319"/>
      <c r="U4411" s="314" t="s">
        <v>208</v>
      </c>
      <c r="V4411" s="318" t="s">
        <v>80</v>
      </c>
      <c r="W4411" s="314"/>
      <c r="X4411" s="314"/>
      <c r="Y4411" s="314"/>
      <c r="Z4411" s="314"/>
      <c r="AA4411" s="314"/>
      <c r="AB4411" s="314"/>
      <c r="AC4411" s="314"/>
      <c r="AD4411" s="314"/>
      <c r="AE4411" s="314"/>
      <c r="AF4411" s="314"/>
      <c r="AG4411" s="314"/>
      <c r="AH4411" s="314"/>
      <c r="AI4411" s="314"/>
      <c r="AJ4411" s="314"/>
      <c r="AK4411" s="314"/>
      <c r="AL4411" s="314"/>
      <c r="AM4411" s="314"/>
      <c r="AN4411" s="314"/>
      <c r="AO4411" s="314"/>
      <c r="AP4411" s="314"/>
      <c r="AQ4411" s="314"/>
      <c r="AR4411" s="314"/>
      <c r="AS4411" s="314"/>
      <c r="AT4411" s="314"/>
      <c r="AU4411" s="314"/>
      <c r="AV4411" s="314"/>
      <c r="AW4411" s="314"/>
      <c r="AX4411" s="314"/>
      <c r="AY4411" s="314"/>
      <c r="AZ4411" s="314"/>
      <c r="BA4411" s="314"/>
      <c r="BB4411" s="314"/>
      <c r="BC4411" s="314"/>
      <c r="BD4411" s="314"/>
      <c r="BE4411" s="312" t="str">
        <f t="shared" si="685"/>
        <v>EMF nein</v>
      </c>
      <c r="BF4411" s="312" t="str">
        <f t="shared" si="682"/>
        <v/>
      </c>
      <c r="BG4411" s="312" t="str">
        <f t="shared" si="683"/>
        <v/>
      </c>
      <c r="BH4411" s="312">
        <f t="shared" si="686"/>
        <v>0</v>
      </c>
      <c r="BI4411" s="314"/>
      <c r="BJ4411" s="314"/>
      <c r="BK4411" s="314"/>
      <c r="BL4411" s="314"/>
      <c r="BM4411" s="314"/>
      <c r="BN4411" s="314"/>
      <c r="BO4411" s="314" t="s">
        <v>21798</v>
      </c>
      <c r="BP4411" s="314">
        <v>1</v>
      </c>
      <c r="BQ4411" s="314"/>
      <c r="BR4411" s="314" t="s">
        <v>22209</v>
      </c>
    </row>
    <row r="4412" spans="1:70" ht="16.149999999999999" customHeight="1" x14ac:dyDescent="0.25">
      <c r="A4412" s="16">
        <v>4413</v>
      </c>
      <c r="B4412" s="2" t="s">
        <v>211</v>
      </c>
      <c r="C4412" s="17" t="s">
        <v>770</v>
      </c>
      <c r="D4412" s="2" t="s">
        <v>371</v>
      </c>
      <c r="E4412" s="2" t="s">
        <v>17484</v>
      </c>
      <c r="F4412" s="67">
        <v>43803</v>
      </c>
      <c r="G4412" s="3">
        <f t="shared" ref="G4412:G4475" si="687">IF(F4412&lt;&gt;"",MONTH(F4412),"")</f>
        <v>12</v>
      </c>
      <c r="H4412" s="3">
        <f t="shared" si="680"/>
        <v>2019</v>
      </c>
      <c r="I4412" s="92">
        <v>0.55555555555555602</v>
      </c>
      <c r="J4412" s="20">
        <f t="shared" si="681"/>
        <v>13</v>
      </c>
      <c r="K4412" s="5" t="str">
        <f t="shared" si="684"/>
        <v>ja</v>
      </c>
      <c r="L4412" s="5" t="s">
        <v>91</v>
      </c>
      <c r="M4412" s="6" t="s">
        <v>74</v>
      </c>
      <c r="O4412" s="2" t="s">
        <v>5139</v>
      </c>
      <c r="P4412" s="127" t="s">
        <v>17485</v>
      </c>
      <c r="R4412" s="6" t="s">
        <v>77</v>
      </c>
      <c r="S4412" s="2" t="s">
        <v>109</v>
      </c>
      <c r="U4412" s="2" t="s">
        <v>208</v>
      </c>
      <c r="V4412" s="2" t="s">
        <v>80</v>
      </c>
      <c r="X4412" s="2">
        <v>95</v>
      </c>
      <c r="Y4412" s="2" t="s">
        <v>81</v>
      </c>
      <c r="Z4412" s="2" t="s">
        <v>84</v>
      </c>
      <c r="AD4412" s="2">
        <v>95</v>
      </c>
      <c r="AE4412" s="2" t="s">
        <v>81</v>
      </c>
      <c r="AF4412" s="2" t="s">
        <v>84</v>
      </c>
      <c r="BE4412" s="23" t="str">
        <f t="shared" si="685"/>
        <v>EMF nein</v>
      </c>
      <c r="BF4412" s="23" t="str">
        <f t="shared" si="682"/>
        <v/>
      </c>
      <c r="BG4412" s="23" t="str">
        <f t="shared" si="683"/>
        <v/>
      </c>
      <c r="BH4412" s="23">
        <f t="shared" si="686"/>
        <v>0</v>
      </c>
      <c r="BO4412" s="2" t="s">
        <v>17486</v>
      </c>
      <c r="BP4412" s="3">
        <v>1</v>
      </c>
      <c r="BQ4412" s="2" t="s">
        <v>17487</v>
      </c>
    </row>
    <row r="4413" spans="1:70" ht="16.149999999999999" customHeight="1" x14ac:dyDescent="0.25">
      <c r="A4413" s="16">
        <v>4414</v>
      </c>
      <c r="B4413" s="17" t="s">
        <v>87</v>
      </c>
      <c r="C4413" s="17" t="s">
        <v>2333</v>
      </c>
      <c r="D4413" s="2" t="s">
        <v>2334</v>
      </c>
      <c r="E4413" s="2" t="s">
        <v>17488</v>
      </c>
      <c r="F4413" s="67">
        <v>43804</v>
      </c>
      <c r="G4413" s="3">
        <f t="shared" si="687"/>
        <v>12</v>
      </c>
      <c r="H4413" s="3">
        <f t="shared" ref="H4413:H4476" si="688">IF(F4413&lt;&gt;"",YEAR(F4413),"")</f>
        <v>2019</v>
      </c>
      <c r="I4413" s="92">
        <v>0.79166666666666696</v>
      </c>
      <c r="J4413" s="20">
        <f t="shared" si="681"/>
        <v>19</v>
      </c>
      <c r="K4413" s="5" t="str">
        <f t="shared" si="684"/>
        <v>ja</v>
      </c>
      <c r="L4413" s="5" t="s">
        <v>73</v>
      </c>
      <c r="M4413" s="6" t="s">
        <v>208</v>
      </c>
      <c r="N4413" s="5">
        <v>75</v>
      </c>
      <c r="O4413" s="2" t="s">
        <v>5139</v>
      </c>
      <c r="P4413" s="6" t="s">
        <v>6927</v>
      </c>
      <c r="R4413" s="6" t="s">
        <v>77</v>
      </c>
      <c r="U4413" s="2" t="s">
        <v>1312</v>
      </c>
      <c r="V4413" s="2" t="s">
        <v>108</v>
      </c>
      <c r="X4413" s="2">
        <v>85</v>
      </c>
      <c r="Y4413" s="2" t="s">
        <v>81</v>
      </c>
      <c r="Z4413" s="2" t="s">
        <v>84</v>
      </c>
      <c r="AD4413" s="2">
        <v>85</v>
      </c>
      <c r="AE4413" s="2" t="s">
        <v>81</v>
      </c>
      <c r="AF4413" s="2" t="s">
        <v>84</v>
      </c>
      <c r="AJ4413" s="2">
        <v>183</v>
      </c>
      <c r="AK4413" s="2" t="s">
        <v>81</v>
      </c>
      <c r="AL4413" s="2" t="s">
        <v>82</v>
      </c>
      <c r="AP4413" s="2">
        <v>183</v>
      </c>
      <c r="AQ4413" s="2" t="s">
        <v>81</v>
      </c>
      <c r="AR4413" s="2" t="s">
        <v>82</v>
      </c>
      <c r="BE4413" s="23" t="str">
        <f t="shared" si="685"/>
        <v>EMF nein</v>
      </c>
      <c r="BF4413" s="23" t="str">
        <f t="shared" si="682"/>
        <v/>
      </c>
      <c r="BG4413" s="23" t="str">
        <f t="shared" si="683"/>
        <v/>
      </c>
      <c r="BH4413" s="23">
        <f t="shared" si="686"/>
        <v>0</v>
      </c>
      <c r="BO4413" s="2" t="s">
        <v>17489</v>
      </c>
      <c r="BP4413" s="3">
        <v>1</v>
      </c>
      <c r="BQ4413" s="2" t="s">
        <v>17490</v>
      </c>
    </row>
    <row r="4414" spans="1:70" ht="16.149999999999999" customHeight="1" x14ac:dyDescent="0.25">
      <c r="A4414" s="16">
        <v>4415</v>
      </c>
      <c r="B4414" s="2" t="s">
        <v>211</v>
      </c>
      <c r="C4414" s="17" t="s">
        <v>2333</v>
      </c>
      <c r="D4414" s="2" t="s">
        <v>2334</v>
      </c>
      <c r="E4414" s="2" t="s">
        <v>21901</v>
      </c>
      <c r="F4414" s="67">
        <v>43807</v>
      </c>
      <c r="G4414" s="3">
        <f t="shared" si="687"/>
        <v>12</v>
      </c>
      <c r="H4414" s="3">
        <f t="shared" si="688"/>
        <v>2019</v>
      </c>
      <c r="I4414" s="92">
        <v>0.1875</v>
      </c>
      <c r="J4414" s="20">
        <f t="shared" si="681"/>
        <v>4</v>
      </c>
      <c r="K4414" s="5" t="str">
        <f t="shared" si="684"/>
        <v>ja</v>
      </c>
      <c r="L4414" s="5" t="s">
        <v>91</v>
      </c>
      <c r="M4414" s="6" t="s">
        <v>208</v>
      </c>
      <c r="O4414" s="2" t="s">
        <v>140</v>
      </c>
      <c r="P4414" s="6" t="s">
        <v>21902</v>
      </c>
      <c r="R4414" s="6" t="s">
        <v>77</v>
      </c>
      <c r="T4414" s="6" t="s">
        <v>202</v>
      </c>
      <c r="U4414" s="2" t="s">
        <v>74</v>
      </c>
      <c r="V4414" s="2" t="s">
        <v>109</v>
      </c>
      <c r="X4414" s="2">
        <v>156</v>
      </c>
      <c r="Y4414" s="2" t="s">
        <v>81</v>
      </c>
      <c r="Z4414" s="2" t="s">
        <v>84</v>
      </c>
      <c r="AA4414" s="2">
        <v>156</v>
      </c>
      <c r="AB4414" s="2" t="s">
        <v>81</v>
      </c>
      <c r="AC4414" s="2" t="s">
        <v>84</v>
      </c>
      <c r="AD4414" s="2">
        <v>156</v>
      </c>
      <c r="AE4414" s="2" t="s">
        <v>81</v>
      </c>
      <c r="AF4414" s="2" t="s">
        <v>84</v>
      </c>
      <c r="AJ4414" s="2">
        <v>580</v>
      </c>
      <c r="AK4414" s="2" t="s">
        <v>81</v>
      </c>
      <c r="AL4414" s="2" t="s">
        <v>161</v>
      </c>
      <c r="AM4414" s="2">
        <v>580</v>
      </c>
      <c r="AN4414" s="2" t="s">
        <v>81</v>
      </c>
      <c r="AO4414" s="2" t="s">
        <v>161</v>
      </c>
      <c r="AP4414" s="2">
        <v>580</v>
      </c>
      <c r="AQ4414" s="2" t="s">
        <v>81</v>
      </c>
      <c r="AR4414" s="2" t="s">
        <v>161</v>
      </c>
      <c r="AS4414" s="2">
        <v>580</v>
      </c>
      <c r="AT4414" s="2" t="s">
        <v>81</v>
      </c>
      <c r="AU4414" s="2" t="s">
        <v>161</v>
      </c>
      <c r="BE4414" s="23" t="str">
        <f t="shared" si="685"/>
        <v>EMF nein</v>
      </c>
      <c r="BF4414" s="23" t="str">
        <f t="shared" si="682"/>
        <v/>
      </c>
      <c r="BG4414" s="23" t="str">
        <f t="shared" si="683"/>
        <v/>
      </c>
      <c r="BH4414" s="23">
        <f t="shared" si="686"/>
        <v>0</v>
      </c>
      <c r="BP4414" s="3">
        <v>1</v>
      </c>
      <c r="BQ4414" s="2" t="s">
        <v>17491</v>
      </c>
    </row>
    <row r="4415" spans="1:70" ht="16.149999999999999" customHeight="1" x14ac:dyDescent="0.25">
      <c r="A4415" s="16">
        <v>4416</v>
      </c>
      <c r="B4415" s="17" t="s">
        <v>211</v>
      </c>
      <c r="C4415" s="17" t="s">
        <v>3731</v>
      </c>
      <c r="D4415" s="2" t="s">
        <v>104</v>
      </c>
      <c r="E4415" s="2" t="s">
        <v>17492</v>
      </c>
      <c r="F4415" s="67">
        <v>43804</v>
      </c>
      <c r="G4415" s="3">
        <f t="shared" si="687"/>
        <v>12</v>
      </c>
      <c r="H4415" s="3">
        <f t="shared" si="688"/>
        <v>2019</v>
      </c>
      <c r="I4415" s="92">
        <v>0.29513888888888901</v>
      </c>
      <c r="J4415" s="20">
        <f t="shared" si="681"/>
        <v>7</v>
      </c>
      <c r="K4415" s="5" t="str">
        <f t="shared" si="684"/>
        <v>ja</v>
      </c>
      <c r="L4415" s="5" t="s">
        <v>91</v>
      </c>
      <c r="M4415" s="6" t="s">
        <v>74</v>
      </c>
      <c r="O4415" s="2" t="s">
        <v>126</v>
      </c>
      <c r="P4415" s="127" t="s">
        <v>3460</v>
      </c>
      <c r="R4415" s="6" t="s">
        <v>77</v>
      </c>
      <c r="U4415" s="2" t="s">
        <v>100</v>
      </c>
      <c r="V4415" s="2" t="s">
        <v>80</v>
      </c>
      <c r="X4415" s="2">
        <v>624</v>
      </c>
      <c r="Y4415" s="2" t="s">
        <v>81</v>
      </c>
      <c r="Z4415" s="2" t="s">
        <v>82</v>
      </c>
      <c r="AA4415" s="2">
        <v>624</v>
      </c>
      <c r="AB4415" s="2" t="s">
        <v>81</v>
      </c>
      <c r="AC4415" s="2" t="s">
        <v>82</v>
      </c>
      <c r="AD4415" s="2">
        <v>624</v>
      </c>
      <c r="AE4415" s="2" t="s">
        <v>83</v>
      </c>
      <c r="AF4415" s="2" t="s">
        <v>82</v>
      </c>
      <c r="AG4415" s="2">
        <v>624</v>
      </c>
      <c r="AH4415" s="2" t="s">
        <v>81</v>
      </c>
      <c r="AI4415" s="2" t="s">
        <v>82</v>
      </c>
      <c r="AJ4415" s="2">
        <v>735</v>
      </c>
      <c r="AK4415" s="2" t="s">
        <v>94</v>
      </c>
      <c r="AL4415" s="2" t="s">
        <v>82</v>
      </c>
      <c r="AM4415" s="2">
        <v>735</v>
      </c>
      <c r="AN4415" s="2" t="s">
        <v>94</v>
      </c>
      <c r="AO4415" s="2" t="s">
        <v>82</v>
      </c>
      <c r="AP4415" s="2">
        <v>735</v>
      </c>
      <c r="AQ4415" s="2" t="s">
        <v>81</v>
      </c>
      <c r="AR4415" s="2" t="s">
        <v>82</v>
      </c>
      <c r="BE4415" s="23" t="str">
        <f t="shared" si="685"/>
        <v>EMF ja</v>
      </c>
      <c r="BF4415" s="23">
        <f t="shared" si="682"/>
        <v>10</v>
      </c>
      <c r="BG4415" s="23" t="str">
        <f t="shared" si="683"/>
        <v>&lt;100m</v>
      </c>
      <c r="BH4415" s="23">
        <f t="shared" si="686"/>
        <v>2</v>
      </c>
      <c r="BI4415" s="2" t="s">
        <v>162</v>
      </c>
      <c r="BJ4415" s="2">
        <v>10</v>
      </c>
      <c r="BK4415" s="2" t="s">
        <v>3244</v>
      </c>
      <c r="BL4415" s="2">
        <v>190</v>
      </c>
      <c r="BO4415" s="2" t="s">
        <v>17493</v>
      </c>
      <c r="BP4415" s="3">
        <v>1</v>
      </c>
      <c r="BQ4415" s="2" t="s">
        <v>17494</v>
      </c>
    </row>
    <row r="4416" spans="1:70" ht="16.149999999999999" customHeight="1" x14ac:dyDescent="0.25">
      <c r="A4416" s="16">
        <v>4417</v>
      </c>
      <c r="B4416" s="17" t="s">
        <v>211</v>
      </c>
      <c r="C4416" s="17" t="s">
        <v>17495</v>
      </c>
      <c r="D4416" s="2" t="s">
        <v>151</v>
      </c>
      <c r="E4416" s="2" t="s">
        <v>17496</v>
      </c>
      <c r="F4416" s="67">
        <v>43807</v>
      </c>
      <c r="G4416" s="3">
        <f t="shared" si="687"/>
        <v>12</v>
      </c>
      <c r="H4416" s="3">
        <f t="shared" si="688"/>
        <v>2019</v>
      </c>
      <c r="I4416" s="92">
        <v>0.62152777777777801</v>
      </c>
      <c r="J4416" s="20">
        <f t="shared" ref="J4416:J4479" si="689">IF(I4416&lt;&gt;"",HOUR(I4416),"")</f>
        <v>14</v>
      </c>
      <c r="K4416" s="5" t="str">
        <f t="shared" si="684"/>
        <v>ja</v>
      </c>
      <c r="L4416" s="5" t="s">
        <v>91</v>
      </c>
      <c r="M4416" s="6" t="s">
        <v>74</v>
      </c>
      <c r="N4416" s="5">
        <v>44</v>
      </c>
      <c r="O4416" s="2" t="s">
        <v>126</v>
      </c>
      <c r="P4416" s="127" t="s">
        <v>17497</v>
      </c>
      <c r="R4416" s="6" t="s">
        <v>77</v>
      </c>
      <c r="T4416" s="6" t="s">
        <v>80</v>
      </c>
      <c r="X4416" s="2">
        <v>722</v>
      </c>
      <c r="Y4416" s="2" t="s">
        <v>81</v>
      </c>
      <c r="Z4416" s="2" t="s">
        <v>82</v>
      </c>
      <c r="AA4416" s="2">
        <v>722</v>
      </c>
      <c r="AB4416" s="2" t="s">
        <v>81</v>
      </c>
      <c r="AC4416" s="2" t="s">
        <v>82</v>
      </c>
      <c r="AD4416" s="2">
        <v>722</v>
      </c>
      <c r="AE4416" s="2" t="s">
        <v>81</v>
      </c>
      <c r="AF4416" s="2" t="s">
        <v>82</v>
      </c>
      <c r="AJ4416" s="2">
        <v>722</v>
      </c>
      <c r="AK4416" s="2" t="s">
        <v>81</v>
      </c>
      <c r="AL4416" s="2" t="s">
        <v>82</v>
      </c>
      <c r="AM4416" s="2">
        <v>722</v>
      </c>
      <c r="AN4416" s="2" t="s">
        <v>81</v>
      </c>
      <c r="AO4416" s="2" t="s">
        <v>82</v>
      </c>
      <c r="AP4416" s="2">
        <v>722</v>
      </c>
      <c r="AQ4416" s="2" t="s">
        <v>81</v>
      </c>
      <c r="AR4416" s="2" t="s">
        <v>82</v>
      </c>
      <c r="BE4416" s="23" t="str">
        <f t="shared" si="685"/>
        <v>EMF nein</v>
      </c>
      <c r="BF4416" s="23" t="str">
        <f t="shared" si="682"/>
        <v/>
      </c>
      <c r="BG4416" s="23" t="str">
        <f t="shared" si="683"/>
        <v/>
      </c>
      <c r="BH4416" s="23">
        <f t="shared" si="686"/>
        <v>0</v>
      </c>
      <c r="BO4416" s="2" t="s">
        <v>17498</v>
      </c>
      <c r="BP4416" s="3">
        <v>1</v>
      </c>
      <c r="BQ4416" s="2" t="s">
        <v>17499</v>
      </c>
    </row>
    <row r="4417" spans="1:69" ht="16.149999999999999" customHeight="1" x14ac:dyDescent="0.25">
      <c r="A4417" s="16">
        <v>4418</v>
      </c>
      <c r="B4417" s="17" t="s">
        <v>211</v>
      </c>
      <c r="C4417" s="17" t="s">
        <v>17500</v>
      </c>
      <c r="D4417" s="2" t="s">
        <v>896</v>
      </c>
      <c r="E4417" s="2" t="s">
        <v>17501</v>
      </c>
      <c r="F4417" s="67">
        <v>43807</v>
      </c>
      <c r="G4417" s="3">
        <f t="shared" si="687"/>
        <v>12</v>
      </c>
      <c r="H4417" s="3">
        <f t="shared" si="688"/>
        <v>2019</v>
      </c>
      <c r="I4417" s="92">
        <v>0.625</v>
      </c>
      <c r="J4417" s="20">
        <f t="shared" si="689"/>
        <v>15</v>
      </c>
      <c r="K4417" s="5" t="str">
        <f t="shared" si="684"/>
        <v>ja</v>
      </c>
      <c r="L4417" s="5" t="s">
        <v>91</v>
      </c>
      <c r="M4417" s="6" t="s">
        <v>208</v>
      </c>
      <c r="N4417" s="5">
        <v>20</v>
      </c>
      <c r="O4417" s="2" t="s">
        <v>126</v>
      </c>
      <c r="P4417" s="127" t="s">
        <v>17502</v>
      </c>
      <c r="R4417" s="6" t="s">
        <v>77</v>
      </c>
      <c r="T4417" s="6" t="s">
        <v>202</v>
      </c>
      <c r="AA4417" s="2">
        <v>40</v>
      </c>
      <c r="AB4417" s="2" t="s">
        <v>94</v>
      </c>
      <c r="BE4417" s="23" t="str">
        <f t="shared" si="685"/>
        <v>EMF nein</v>
      </c>
      <c r="BF4417" s="23" t="str">
        <f t="shared" si="682"/>
        <v/>
      </c>
      <c r="BG4417" s="23" t="str">
        <f t="shared" si="683"/>
        <v/>
      </c>
      <c r="BH4417" s="23">
        <f t="shared" si="686"/>
        <v>0</v>
      </c>
      <c r="BO4417" s="2" t="s">
        <v>17503</v>
      </c>
      <c r="BP4417" s="3">
        <v>1</v>
      </c>
      <c r="BQ4417" s="2" t="s">
        <v>17504</v>
      </c>
    </row>
    <row r="4418" spans="1:69" ht="16.149999999999999" customHeight="1" x14ac:dyDescent="0.25">
      <c r="A4418" s="16">
        <v>4419</v>
      </c>
      <c r="B4418" s="17" t="s">
        <v>211</v>
      </c>
      <c r="C4418" s="44" t="s">
        <v>16518</v>
      </c>
      <c r="D4418" s="2" t="s">
        <v>178</v>
      </c>
      <c r="E4418" s="2" t="s">
        <v>17505</v>
      </c>
      <c r="F4418" s="67">
        <v>43797</v>
      </c>
      <c r="G4418" s="3">
        <f t="shared" si="687"/>
        <v>11</v>
      </c>
      <c r="H4418" s="3">
        <f t="shared" si="688"/>
        <v>2019</v>
      </c>
      <c r="I4418" s="92">
        <v>0.78472222222222199</v>
      </c>
      <c r="J4418" s="20">
        <f t="shared" si="689"/>
        <v>18</v>
      </c>
      <c r="K4418" s="5" t="str">
        <f t="shared" si="684"/>
        <v>ja</v>
      </c>
      <c r="L4418" s="5" t="s">
        <v>73</v>
      </c>
      <c r="M4418" s="6" t="s">
        <v>74</v>
      </c>
      <c r="O4418" s="2" t="s">
        <v>5139</v>
      </c>
      <c r="P4418" s="127" t="s">
        <v>17295</v>
      </c>
      <c r="R4418" s="6" t="s">
        <v>77</v>
      </c>
      <c r="U4418" s="2" t="s">
        <v>208</v>
      </c>
      <c r="V4418" s="2" t="s">
        <v>80</v>
      </c>
      <c r="X4418" s="2">
        <v>50</v>
      </c>
      <c r="Y4418" s="2" t="s">
        <v>81</v>
      </c>
      <c r="Z4418" s="2" t="s">
        <v>168</v>
      </c>
      <c r="AA4418" s="2">
        <v>50</v>
      </c>
      <c r="AB4418" s="2" t="s">
        <v>81</v>
      </c>
      <c r="AC4418" s="2" t="s">
        <v>168</v>
      </c>
      <c r="AD4418" s="2">
        <v>50</v>
      </c>
      <c r="AE4418" s="2" t="s">
        <v>81</v>
      </c>
      <c r="AF4418" s="2" t="s">
        <v>168</v>
      </c>
      <c r="BE4418" s="23" t="str">
        <f t="shared" si="685"/>
        <v>EMF nein</v>
      </c>
      <c r="BF4418" s="23" t="str">
        <f t="shared" si="682"/>
        <v/>
      </c>
      <c r="BG4418" s="23" t="str">
        <f t="shared" si="683"/>
        <v/>
      </c>
      <c r="BH4418" s="23">
        <f t="shared" si="686"/>
        <v>0</v>
      </c>
      <c r="BO4418" s="2" t="s">
        <v>17506</v>
      </c>
      <c r="BP4418" s="3">
        <v>1</v>
      </c>
      <c r="BQ4418" s="2" t="s">
        <v>17507</v>
      </c>
    </row>
    <row r="4419" spans="1:69" ht="16.149999999999999" customHeight="1" x14ac:dyDescent="0.25">
      <c r="A4419" s="16">
        <v>4420</v>
      </c>
      <c r="B4419" s="17" t="s">
        <v>211</v>
      </c>
      <c r="C4419" s="151" t="s">
        <v>17297</v>
      </c>
      <c r="D4419" s="2" t="s">
        <v>17508</v>
      </c>
      <c r="E4419" s="2" t="s">
        <v>17509</v>
      </c>
      <c r="F4419" s="67">
        <v>43797</v>
      </c>
      <c r="G4419" s="3">
        <f t="shared" si="687"/>
        <v>11</v>
      </c>
      <c r="H4419" s="3">
        <f t="shared" si="688"/>
        <v>2019</v>
      </c>
      <c r="I4419" s="92">
        <v>0.71875</v>
      </c>
      <c r="J4419" s="20">
        <f t="shared" si="689"/>
        <v>17</v>
      </c>
      <c r="K4419" s="5" t="str">
        <f t="shared" si="684"/>
        <v>ja</v>
      </c>
      <c r="L4419" s="5" t="s">
        <v>73</v>
      </c>
      <c r="M4419" s="6" t="s">
        <v>74</v>
      </c>
      <c r="N4419" s="5" t="s">
        <v>109</v>
      </c>
      <c r="O4419" s="2" t="s">
        <v>5139</v>
      </c>
      <c r="P4419" s="127" t="s">
        <v>17510</v>
      </c>
      <c r="R4419" s="6" t="s">
        <v>789</v>
      </c>
      <c r="X4419" s="2">
        <v>890</v>
      </c>
      <c r="Y4419" s="2" t="s">
        <v>83</v>
      </c>
      <c r="Z4419" s="2" t="s">
        <v>82</v>
      </c>
      <c r="AA4419" s="2">
        <v>890</v>
      </c>
      <c r="AB4419" s="2" t="s">
        <v>81</v>
      </c>
      <c r="AC4419" s="2" t="s">
        <v>82</v>
      </c>
      <c r="AD4419" s="2">
        <v>890</v>
      </c>
      <c r="AE4419" s="2" t="s">
        <v>83</v>
      </c>
      <c r="AF4419" s="2" t="s">
        <v>82</v>
      </c>
      <c r="AJ4419" s="2">
        <v>890</v>
      </c>
      <c r="AK4419" s="2" t="s">
        <v>83</v>
      </c>
      <c r="AL4419" s="2" t="s">
        <v>82</v>
      </c>
      <c r="AM4419" s="2">
        <v>890</v>
      </c>
      <c r="AN4419" s="2" t="s">
        <v>81</v>
      </c>
      <c r="AO4419" s="2" t="s">
        <v>82</v>
      </c>
      <c r="AP4419" s="2">
        <v>890</v>
      </c>
      <c r="AQ4419" s="2" t="s">
        <v>83</v>
      </c>
      <c r="AR4419" s="2" t="s">
        <v>82</v>
      </c>
      <c r="BE4419" s="23" t="str">
        <f t="shared" si="685"/>
        <v>EMF nein</v>
      </c>
      <c r="BF4419" s="23" t="str">
        <f t="shared" si="682"/>
        <v/>
      </c>
      <c r="BG4419" s="23" t="str">
        <f t="shared" si="683"/>
        <v/>
      </c>
      <c r="BH4419" s="23">
        <f t="shared" si="686"/>
        <v>0</v>
      </c>
      <c r="BO4419" s="2" t="s">
        <v>17511</v>
      </c>
      <c r="BP4419" s="3">
        <v>1</v>
      </c>
      <c r="BQ4419" s="2" t="s">
        <v>17512</v>
      </c>
    </row>
    <row r="4420" spans="1:69" ht="16.149999999999999" customHeight="1" x14ac:dyDescent="0.25">
      <c r="A4420" s="1">
        <v>4421</v>
      </c>
      <c r="B4420" s="17" t="s">
        <v>17513</v>
      </c>
      <c r="C4420" s="17" t="s">
        <v>4688</v>
      </c>
      <c r="D4420" s="2" t="s">
        <v>89</v>
      </c>
      <c r="E4420" s="2" t="s">
        <v>17514</v>
      </c>
      <c r="F4420" s="67">
        <v>43808</v>
      </c>
      <c r="G4420" s="3">
        <f t="shared" si="687"/>
        <v>12</v>
      </c>
      <c r="H4420" s="3">
        <f t="shared" si="688"/>
        <v>2019</v>
      </c>
      <c r="I4420" s="92">
        <v>0.62152777777777801</v>
      </c>
      <c r="J4420" s="20">
        <f t="shared" si="689"/>
        <v>14</v>
      </c>
      <c r="K4420" s="5" t="str">
        <f t="shared" si="684"/>
        <v>ja</v>
      </c>
      <c r="L4420" s="5" t="s">
        <v>91</v>
      </c>
      <c r="M4420" s="6" t="s">
        <v>354</v>
      </c>
      <c r="N4420" s="5">
        <v>64</v>
      </c>
      <c r="O4420" s="2" t="s">
        <v>5139</v>
      </c>
      <c r="P4420" s="127" t="s">
        <v>17515</v>
      </c>
      <c r="R4420" s="6" t="s">
        <v>77</v>
      </c>
      <c r="T4420" s="6" t="s">
        <v>80</v>
      </c>
      <c r="V4420" s="2" t="s">
        <v>80</v>
      </c>
      <c r="BE4420" s="23" t="str">
        <f t="shared" si="685"/>
        <v>EMF nein</v>
      </c>
      <c r="BF4420" s="23" t="str">
        <f t="shared" ref="BF4420:BF4483" si="690">IF(SUM(BJ4420,BL4420,BN4420)=0,"",MIN(BJ4420,BL4420,BN4420))</f>
        <v/>
      </c>
      <c r="BG4420" s="23" t="str">
        <f t="shared" ref="BG4420:BG4483" si="691">IF(BF4420="","",IF(BF4420&lt;100,"&lt;100m",IF(AND(BF4420&gt;99, BF4420&lt;500),"100-499m",IF(BF4420&gt;499,"500+m",""))))</f>
        <v/>
      </c>
      <c r="BH4420" s="23">
        <f t="shared" si="686"/>
        <v>0</v>
      </c>
      <c r="BO4420" s="2" t="s">
        <v>17516</v>
      </c>
      <c r="BP4420" s="3">
        <v>1</v>
      </c>
      <c r="BQ4420" s="2" t="s">
        <v>17517</v>
      </c>
    </row>
    <row r="4421" spans="1:69" ht="16.149999999999999" customHeight="1" x14ac:dyDescent="0.25">
      <c r="A4421" s="16">
        <v>4422</v>
      </c>
      <c r="B4421" s="17" t="s">
        <v>211</v>
      </c>
      <c r="C4421" s="17" t="s">
        <v>17518</v>
      </c>
      <c r="D4421" s="2" t="s">
        <v>151</v>
      </c>
      <c r="E4421" s="2" t="s">
        <v>10393</v>
      </c>
      <c r="F4421" s="67">
        <v>43808</v>
      </c>
      <c r="G4421" s="3">
        <f t="shared" si="687"/>
        <v>12</v>
      </c>
      <c r="H4421" s="3">
        <f t="shared" si="688"/>
        <v>2019</v>
      </c>
      <c r="I4421" s="92">
        <v>0.32291666666666702</v>
      </c>
      <c r="J4421" s="20">
        <f t="shared" si="689"/>
        <v>7</v>
      </c>
      <c r="K4421" s="5" t="str">
        <f t="shared" si="684"/>
        <v>ja</v>
      </c>
      <c r="L4421" s="5" t="s">
        <v>91</v>
      </c>
      <c r="M4421" s="6" t="s">
        <v>74</v>
      </c>
      <c r="N4421" s="5">
        <v>20</v>
      </c>
      <c r="O4421" s="2" t="s">
        <v>126</v>
      </c>
      <c r="P4421" s="127" t="s">
        <v>17519</v>
      </c>
      <c r="R4421" s="6" t="s">
        <v>77</v>
      </c>
      <c r="T4421" s="6" t="s">
        <v>80</v>
      </c>
      <c r="X4421" s="2">
        <v>1450</v>
      </c>
      <c r="Y4421" s="2" t="s">
        <v>83</v>
      </c>
      <c r="Z4421" s="2" t="s">
        <v>168</v>
      </c>
      <c r="AA4421" s="2">
        <v>1450</v>
      </c>
      <c r="AB4421" s="2" t="s">
        <v>81</v>
      </c>
      <c r="AC4421" s="2" t="s">
        <v>168</v>
      </c>
      <c r="AD4421" s="2">
        <v>1450</v>
      </c>
      <c r="AE4421" s="2" t="s">
        <v>83</v>
      </c>
      <c r="AF4421" s="2" t="s">
        <v>168</v>
      </c>
      <c r="AJ4421" s="2">
        <v>1450</v>
      </c>
      <c r="AK4421" s="2" t="s">
        <v>83</v>
      </c>
      <c r="AL4421" s="2" t="s">
        <v>168</v>
      </c>
      <c r="AM4421" s="2">
        <v>1450</v>
      </c>
      <c r="AN4421" s="2" t="s">
        <v>81</v>
      </c>
      <c r="AO4421" s="2" t="s">
        <v>168</v>
      </c>
      <c r="AP4421" s="2">
        <v>1450</v>
      </c>
      <c r="AQ4421" s="2" t="s">
        <v>83</v>
      </c>
      <c r="AR4421" s="2" t="s">
        <v>168</v>
      </c>
      <c r="BE4421" s="23" t="str">
        <f t="shared" si="685"/>
        <v>EMF ja</v>
      </c>
      <c r="BF4421" s="23">
        <f t="shared" si="690"/>
        <v>20</v>
      </c>
      <c r="BG4421" s="23" t="str">
        <f t="shared" si="691"/>
        <v>&lt;100m</v>
      </c>
      <c r="BH4421" s="23">
        <f t="shared" si="686"/>
        <v>3</v>
      </c>
      <c r="BI4421" s="2" t="s">
        <v>162</v>
      </c>
      <c r="BJ4421" s="2">
        <v>20</v>
      </c>
      <c r="BK4421" s="2" t="s">
        <v>17520</v>
      </c>
      <c r="BL4421" s="2" t="s">
        <v>162</v>
      </c>
      <c r="BM4421" s="2">
        <v>200</v>
      </c>
      <c r="BO4421" s="2" t="s">
        <v>17521</v>
      </c>
      <c r="BP4421" s="3">
        <v>1</v>
      </c>
      <c r="BQ4421" s="2" t="s">
        <v>17522</v>
      </c>
    </row>
    <row r="4422" spans="1:69" ht="16.149999999999999" customHeight="1" x14ac:dyDescent="0.25">
      <c r="A4422" s="1">
        <v>4423</v>
      </c>
      <c r="B4422" s="17" t="s">
        <v>211</v>
      </c>
      <c r="C4422" s="17" t="s">
        <v>17523</v>
      </c>
      <c r="D4422" s="2" t="s">
        <v>124</v>
      </c>
      <c r="E4422" s="2" t="s">
        <v>10271</v>
      </c>
      <c r="F4422" s="67">
        <v>43808</v>
      </c>
      <c r="G4422" s="3">
        <f t="shared" si="687"/>
        <v>12</v>
      </c>
      <c r="H4422" s="3">
        <f t="shared" si="688"/>
        <v>2019</v>
      </c>
      <c r="I4422" s="92">
        <v>0.83680555555555503</v>
      </c>
      <c r="J4422" s="20">
        <f t="shared" si="689"/>
        <v>20</v>
      </c>
      <c r="K4422" s="5" t="str">
        <f t="shared" si="684"/>
        <v>ja</v>
      </c>
      <c r="L4422" s="5" t="s">
        <v>73</v>
      </c>
      <c r="M4422" s="6" t="s">
        <v>74</v>
      </c>
      <c r="N4422" s="5">
        <v>22</v>
      </c>
      <c r="O4422" s="2" t="s">
        <v>5139</v>
      </c>
      <c r="P4422" s="127" t="s">
        <v>3612</v>
      </c>
      <c r="R4422" s="6" t="s">
        <v>781</v>
      </c>
      <c r="U4422" s="2" t="s">
        <v>208</v>
      </c>
      <c r="V4422" s="2" t="s">
        <v>80</v>
      </c>
      <c r="BE4422" s="23" t="str">
        <f t="shared" si="685"/>
        <v>EMF nein</v>
      </c>
      <c r="BF4422" s="23" t="str">
        <f t="shared" si="690"/>
        <v/>
      </c>
      <c r="BG4422" s="23" t="str">
        <f t="shared" si="691"/>
        <v/>
      </c>
      <c r="BH4422" s="23">
        <f t="shared" si="686"/>
        <v>0</v>
      </c>
      <c r="BO4422" s="2" t="s">
        <v>17524</v>
      </c>
      <c r="BP4422" s="3">
        <v>1</v>
      </c>
      <c r="BQ4422" s="2" t="s">
        <v>17525</v>
      </c>
    </row>
    <row r="4423" spans="1:69" ht="16.149999999999999" customHeight="1" x14ac:dyDescent="0.25">
      <c r="A4423" s="1">
        <v>4424</v>
      </c>
      <c r="B4423" s="17" t="s">
        <v>211</v>
      </c>
      <c r="C4423" s="17" t="s">
        <v>3963</v>
      </c>
      <c r="D4423" s="2" t="s">
        <v>124</v>
      </c>
      <c r="E4423" s="2" t="s">
        <v>17526</v>
      </c>
      <c r="F4423" s="67">
        <v>43807</v>
      </c>
      <c r="G4423" s="3">
        <f t="shared" si="687"/>
        <v>12</v>
      </c>
      <c r="H4423" s="3">
        <f t="shared" si="688"/>
        <v>2019</v>
      </c>
      <c r="I4423" s="92">
        <v>0.83680555555555503</v>
      </c>
      <c r="J4423" s="20">
        <f t="shared" si="689"/>
        <v>20</v>
      </c>
      <c r="K4423" s="5" t="str">
        <f t="shared" si="684"/>
        <v>ja</v>
      </c>
      <c r="L4423" s="5" t="s">
        <v>91</v>
      </c>
      <c r="M4423" s="6" t="s">
        <v>74</v>
      </c>
      <c r="N4423" s="5">
        <v>22</v>
      </c>
      <c r="O4423" s="5" t="s">
        <v>5139</v>
      </c>
      <c r="P4423" s="127" t="s">
        <v>3185</v>
      </c>
      <c r="R4423" s="6" t="s">
        <v>77</v>
      </c>
      <c r="U4423" s="2" t="s">
        <v>74</v>
      </c>
      <c r="X4423" s="2">
        <v>223</v>
      </c>
      <c r="Y4423" s="2" t="s">
        <v>81</v>
      </c>
      <c r="Z4423" s="2" t="s">
        <v>82</v>
      </c>
      <c r="AA4423" s="2">
        <v>223</v>
      </c>
      <c r="AB4423" s="2" t="s">
        <v>81</v>
      </c>
      <c r="AC4423" s="2" t="s">
        <v>82</v>
      </c>
      <c r="AD4423" s="2">
        <v>223</v>
      </c>
      <c r="AE4423" s="2" t="s">
        <v>81</v>
      </c>
      <c r="AF4423" s="2" t="s">
        <v>82</v>
      </c>
      <c r="AJ4423" s="2">
        <v>223</v>
      </c>
      <c r="AK4423" s="2" t="s">
        <v>81</v>
      </c>
      <c r="AL4423" s="2" t="s">
        <v>82</v>
      </c>
      <c r="AM4423" s="2">
        <v>223</v>
      </c>
      <c r="AN4423" s="2" t="s">
        <v>81</v>
      </c>
      <c r="AO4423" s="2" t="s">
        <v>82</v>
      </c>
      <c r="AP4423" s="2">
        <v>223</v>
      </c>
      <c r="AQ4423" s="2" t="s">
        <v>81</v>
      </c>
      <c r="AR4423" s="2" t="s">
        <v>82</v>
      </c>
      <c r="BE4423" s="23" t="str">
        <f t="shared" si="685"/>
        <v>EMF nein</v>
      </c>
      <c r="BF4423" s="23" t="str">
        <f t="shared" si="690"/>
        <v/>
      </c>
      <c r="BG4423" s="23" t="str">
        <f t="shared" si="691"/>
        <v/>
      </c>
      <c r="BH4423" s="23">
        <f t="shared" si="686"/>
        <v>0</v>
      </c>
      <c r="BO4423" s="2" t="s">
        <v>17527</v>
      </c>
      <c r="BP4423" s="3">
        <v>1</v>
      </c>
      <c r="BQ4423" s="2" t="s">
        <v>17528</v>
      </c>
    </row>
    <row r="4424" spans="1:69" ht="16.149999999999999" customHeight="1" x14ac:dyDescent="0.25">
      <c r="A4424" s="1">
        <v>4425</v>
      </c>
      <c r="B4424" s="17" t="s">
        <v>87</v>
      </c>
      <c r="C4424" s="17" t="s">
        <v>491</v>
      </c>
      <c r="D4424" s="2" t="s">
        <v>264</v>
      </c>
      <c r="E4424" s="2" t="s">
        <v>17529</v>
      </c>
      <c r="F4424" s="67">
        <v>43805</v>
      </c>
      <c r="G4424" s="3">
        <f t="shared" si="687"/>
        <v>12</v>
      </c>
      <c r="H4424" s="3">
        <f t="shared" si="688"/>
        <v>2019</v>
      </c>
      <c r="I4424" s="92">
        <v>0.73958333333333304</v>
      </c>
      <c r="J4424" s="20">
        <f t="shared" si="689"/>
        <v>17</v>
      </c>
      <c r="K4424" s="5" t="str">
        <f t="shared" si="684"/>
        <v>ja</v>
      </c>
      <c r="L4424" s="5" t="s">
        <v>91</v>
      </c>
      <c r="M4424" s="6" t="s">
        <v>74</v>
      </c>
      <c r="N4424" s="5">
        <v>74</v>
      </c>
      <c r="O4424" s="2" t="s">
        <v>5139</v>
      </c>
      <c r="P4424" s="127" t="s">
        <v>17295</v>
      </c>
      <c r="R4424" s="6" t="s">
        <v>77</v>
      </c>
      <c r="X4424" s="2">
        <v>312</v>
      </c>
      <c r="Y4424" s="2" t="s">
        <v>81</v>
      </c>
      <c r="Z4424" s="2" t="s">
        <v>168</v>
      </c>
      <c r="AA4424" s="2">
        <v>312</v>
      </c>
      <c r="AB4424" s="2" t="s">
        <v>94</v>
      </c>
      <c r="AC4424" s="2" t="s">
        <v>168</v>
      </c>
      <c r="AD4424" s="2">
        <v>312</v>
      </c>
      <c r="AE4424" s="2" t="s">
        <v>81</v>
      </c>
      <c r="AF4424" s="2" t="s">
        <v>168</v>
      </c>
      <c r="AJ4424" s="2">
        <v>460</v>
      </c>
      <c r="AK4424" s="2" t="s">
        <v>81</v>
      </c>
      <c r="AL4424" s="2" t="s">
        <v>168</v>
      </c>
      <c r="AM4424" s="2">
        <v>460</v>
      </c>
      <c r="AN4424" s="2" t="s">
        <v>81</v>
      </c>
      <c r="AO4424" s="2" t="s">
        <v>168</v>
      </c>
      <c r="AP4424" s="2">
        <v>460</v>
      </c>
      <c r="AQ4424" s="2" t="s">
        <v>81</v>
      </c>
      <c r="AR4424" s="2" t="s">
        <v>168</v>
      </c>
      <c r="AV4424" s="2">
        <v>262</v>
      </c>
      <c r="AW4424" s="2" t="s">
        <v>81</v>
      </c>
      <c r="AX4424" s="2" t="s">
        <v>161</v>
      </c>
      <c r="AY4424" s="2">
        <v>262</v>
      </c>
      <c r="AZ4424" s="2" t="s">
        <v>81</v>
      </c>
      <c r="BA4424" s="2" t="s">
        <v>161</v>
      </c>
      <c r="BB4424" s="2">
        <v>262</v>
      </c>
      <c r="BC4424" s="2" t="s">
        <v>81</v>
      </c>
      <c r="BD4424" s="2" t="s">
        <v>161</v>
      </c>
      <c r="BE4424" s="23" t="str">
        <f t="shared" si="685"/>
        <v>EMF nein</v>
      </c>
      <c r="BF4424" s="23" t="str">
        <f t="shared" si="690"/>
        <v/>
      </c>
      <c r="BG4424" s="23" t="str">
        <f t="shared" si="691"/>
        <v/>
      </c>
      <c r="BH4424" s="23">
        <f t="shared" si="686"/>
        <v>0</v>
      </c>
      <c r="BO4424" s="2" t="s">
        <v>17530</v>
      </c>
      <c r="BP4424" s="3">
        <v>1</v>
      </c>
      <c r="BQ4424" s="2" t="s">
        <v>17531</v>
      </c>
    </row>
    <row r="4425" spans="1:69" ht="16.149999999999999" customHeight="1" x14ac:dyDescent="0.25">
      <c r="A4425" s="1">
        <v>4426</v>
      </c>
      <c r="B4425" s="17" t="s">
        <v>211</v>
      </c>
      <c r="C4425" s="17" t="s">
        <v>2223</v>
      </c>
      <c r="D4425" s="2" t="s">
        <v>296</v>
      </c>
      <c r="E4425" s="2" t="s">
        <v>8780</v>
      </c>
      <c r="F4425" s="67">
        <v>43808</v>
      </c>
      <c r="G4425" s="3">
        <f t="shared" si="687"/>
        <v>12</v>
      </c>
      <c r="H4425" s="3">
        <f t="shared" si="688"/>
        <v>2019</v>
      </c>
      <c r="I4425" s="92">
        <v>0.28125</v>
      </c>
      <c r="J4425" s="20">
        <f t="shared" si="689"/>
        <v>6</v>
      </c>
      <c r="K4425" s="5" t="str">
        <f t="shared" si="684"/>
        <v>ja</v>
      </c>
      <c r="M4425" s="6" t="s">
        <v>74</v>
      </c>
      <c r="O4425" s="2" t="s">
        <v>5139</v>
      </c>
      <c r="P4425" s="127" t="s">
        <v>17532</v>
      </c>
      <c r="U4425" s="2" t="s">
        <v>208</v>
      </c>
      <c r="V4425" s="2" t="s">
        <v>80</v>
      </c>
      <c r="BE4425" s="23" t="str">
        <f t="shared" si="685"/>
        <v>EMF nein</v>
      </c>
      <c r="BF4425" s="23" t="str">
        <f t="shared" si="690"/>
        <v/>
      </c>
      <c r="BG4425" s="23" t="str">
        <f t="shared" si="691"/>
        <v/>
      </c>
      <c r="BH4425" s="23">
        <f t="shared" si="686"/>
        <v>0</v>
      </c>
      <c r="BP4425" s="3">
        <v>1</v>
      </c>
      <c r="BQ4425" s="2" t="s">
        <v>17533</v>
      </c>
    </row>
    <row r="4426" spans="1:69" ht="16.149999999999999" customHeight="1" x14ac:dyDescent="0.25">
      <c r="A4426" s="16">
        <v>4427</v>
      </c>
      <c r="B4426" s="17" t="s">
        <v>87</v>
      </c>
      <c r="C4426" s="17" t="s">
        <v>1371</v>
      </c>
      <c r="D4426" s="2" t="s">
        <v>113</v>
      </c>
      <c r="E4426" s="2" t="s">
        <v>17534</v>
      </c>
      <c r="F4426" s="67">
        <v>43805</v>
      </c>
      <c r="G4426" s="3">
        <f t="shared" si="687"/>
        <v>12</v>
      </c>
      <c r="H4426" s="3">
        <f t="shared" si="688"/>
        <v>2019</v>
      </c>
      <c r="I4426" s="92">
        <v>0.57291666666666696</v>
      </c>
      <c r="J4426" s="20">
        <f t="shared" si="689"/>
        <v>13</v>
      </c>
      <c r="K4426" s="5" t="str">
        <f t="shared" si="684"/>
        <v>ja</v>
      </c>
      <c r="L4426" s="5" t="s">
        <v>91</v>
      </c>
      <c r="M4426" s="6" t="s">
        <v>74</v>
      </c>
      <c r="N4426" s="5">
        <v>88</v>
      </c>
      <c r="O4426" s="2" t="s">
        <v>5139</v>
      </c>
      <c r="P4426" s="127" t="s">
        <v>3460</v>
      </c>
      <c r="R4426" s="6" t="s">
        <v>77</v>
      </c>
      <c r="T4426" s="6" t="s">
        <v>80</v>
      </c>
      <c r="U4426" s="2" t="s">
        <v>74</v>
      </c>
      <c r="V4426" s="5" t="s">
        <v>80</v>
      </c>
      <c r="X4426" s="2">
        <v>179</v>
      </c>
      <c r="Y4426" s="2" t="s">
        <v>81</v>
      </c>
      <c r="Z4426" s="2" t="s">
        <v>82</v>
      </c>
      <c r="AD4426" s="2">
        <v>179</v>
      </c>
      <c r="AE4426" s="2" t="s">
        <v>81</v>
      </c>
      <c r="AF4426" s="2" t="s">
        <v>82</v>
      </c>
      <c r="BE4426" s="23" t="str">
        <f t="shared" si="685"/>
        <v>EMF ja</v>
      </c>
      <c r="BF4426" s="23">
        <f t="shared" si="690"/>
        <v>10</v>
      </c>
      <c r="BG4426" s="23" t="str">
        <f t="shared" si="691"/>
        <v>&lt;100m</v>
      </c>
      <c r="BH4426" s="23">
        <f t="shared" si="686"/>
        <v>1</v>
      </c>
      <c r="BM4426" s="2" t="s">
        <v>162</v>
      </c>
      <c r="BN4426" s="2">
        <v>10</v>
      </c>
      <c r="BO4426" s="2" t="s">
        <v>17535</v>
      </c>
      <c r="BP4426" s="3">
        <v>1</v>
      </c>
      <c r="BQ4426" s="2" t="s">
        <v>17536</v>
      </c>
    </row>
    <row r="4427" spans="1:69" ht="16.149999999999999" customHeight="1" x14ac:dyDescent="0.25">
      <c r="A4427" s="16">
        <v>4428</v>
      </c>
      <c r="B4427" s="17" t="s">
        <v>15805</v>
      </c>
      <c r="C4427" s="17" t="s">
        <v>1241</v>
      </c>
      <c r="D4427" s="2" t="s">
        <v>575</v>
      </c>
      <c r="E4427" s="2" t="s">
        <v>17537</v>
      </c>
      <c r="F4427" s="67">
        <v>43805</v>
      </c>
      <c r="G4427" s="3">
        <f t="shared" si="687"/>
        <v>12</v>
      </c>
      <c r="H4427" s="3">
        <f t="shared" si="688"/>
        <v>2019</v>
      </c>
      <c r="I4427" s="92">
        <v>0.41666666666666702</v>
      </c>
      <c r="J4427" s="20">
        <f t="shared" si="689"/>
        <v>10</v>
      </c>
      <c r="K4427" s="5" t="str">
        <f t="shared" si="684"/>
        <v>ja</v>
      </c>
      <c r="L4427" s="5" t="s">
        <v>91</v>
      </c>
      <c r="M4427" s="6" t="s">
        <v>2721</v>
      </c>
      <c r="N4427" s="5">
        <v>15</v>
      </c>
      <c r="O4427" s="2" t="s">
        <v>5139</v>
      </c>
      <c r="P4427" s="127" t="s">
        <v>17538</v>
      </c>
      <c r="R4427" s="6" t="s">
        <v>77</v>
      </c>
      <c r="T4427" s="6" t="s">
        <v>80</v>
      </c>
      <c r="X4427" s="2">
        <v>790</v>
      </c>
      <c r="Y4427" s="2" t="s">
        <v>83</v>
      </c>
      <c r="Z4427" s="2" t="s">
        <v>168</v>
      </c>
      <c r="AA4427" s="2">
        <v>790</v>
      </c>
      <c r="AB4427" s="2" t="s">
        <v>83</v>
      </c>
      <c r="AC4427" s="2" t="s">
        <v>168</v>
      </c>
      <c r="AD4427" s="2">
        <v>790</v>
      </c>
      <c r="AE4427" s="2" t="s">
        <v>83</v>
      </c>
      <c r="AF4427" s="2" t="s">
        <v>168</v>
      </c>
      <c r="AG4427" s="2">
        <v>790</v>
      </c>
      <c r="AH4427" s="2" t="s">
        <v>83</v>
      </c>
      <c r="AI4427" s="2" t="s">
        <v>168</v>
      </c>
      <c r="AJ4427" s="2">
        <v>795</v>
      </c>
      <c r="AK4427" s="2" t="s">
        <v>83</v>
      </c>
      <c r="AL4427" s="2" t="s">
        <v>82</v>
      </c>
      <c r="AM4427" s="2">
        <v>795</v>
      </c>
      <c r="AN4427" s="2" t="s">
        <v>83</v>
      </c>
      <c r="AO4427" s="2" t="s">
        <v>82</v>
      </c>
      <c r="AP4427" s="2">
        <v>795</v>
      </c>
      <c r="AQ4427" s="2" t="s">
        <v>83</v>
      </c>
      <c r="AR4427" s="2" t="s">
        <v>82</v>
      </c>
      <c r="AS4427" s="2">
        <v>795</v>
      </c>
      <c r="AT4427" s="2" t="s">
        <v>83</v>
      </c>
      <c r="AU4427" s="2" t="s">
        <v>82</v>
      </c>
      <c r="AV4427" s="2">
        <v>795</v>
      </c>
      <c r="AW4427" s="2" t="s">
        <v>83</v>
      </c>
      <c r="AX4427" s="2" t="s">
        <v>82</v>
      </c>
      <c r="AY4427" s="2">
        <v>795</v>
      </c>
      <c r="AZ4427" s="2" t="s">
        <v>83</v>
      </c>
      <c r="BA4427" s="2" t="s">
        <v>82</v>
      </c>
      <c r="BB4427" s="2">
        <v>795</v>
      </c>
      <c r="BC4427" s="2" t="s">
        <v>83</v>
      </c>
      <c r="BD4427" s="2" t="s">
        <v>82</v>
      </c>
      <c r="BE4427" s="23" t="str">
        <f t="shared" si="685"/>
        <v>EMF nein</v>
      </c>
      <c r="BF4427" s="23" t="str">
        <f t="shared" si="690"/>
        <v/>
      </c>
      <c r="BG4427" s="23" t="str">
        <f t="shared" si="691"/>
        <v/>
      </c>
      <c r="BH4427" s="23">
        <f t="shared" si="686"/>
        <v>0</v>
      </c>
      <c r="BO4427" s="2" t="s">
        <v>17539</v>
      </c>
      <c r="BP4427" s="3">
        <v>1</v>
      </c>
      <c r="BQ4427" s="2" t="s">
        <v>17540</v>
      </c>
    </row>
    <row r="4428" spans="1:69" ht="16.149999999999999" customHeight="1" x14ac:dyDescent="0.25">
      <c r="A4428" s="16">
        <v>4429</v>
      </c>
      <c r="B4428" s="17" t="s">
        <v>211</v>
      </c>
      <c r="C4428" s="17" t="s">
        <v>5949</v>
      </c>
      <c r="D4428" s="2" t="s">
        <v>364</v>
      </c>
      <c r="E4428" s="2" t="s">
        <v>17541</v>
      </c>
      <c r="F4428" s="67">
        <v>43808</v>
      </c>
      <c r="G4428" s="3">
        <f t="shared" si="687"/>
        <v>12</v>
      </c>
      <c r="H4428" s="3">
        <f t="shared" si="688"/>
        <v>2019</v>
      </c>
      <c r="I4428" s="92">
        <v>0.77083333333333304</v>
      </c>
      <c r="J4428" s="20">
        <f t="shared" si="689"/>
        <v>18</v>
      </c>
      <c r="K4428" s="5" t="str">
        <f t="shared" si="684"/>
        <v>ja</v>
      </c>
      <c r="L4428" s="5" t="s">
        <v>91</v>
      </c>
      <c r="M4428" s="6" t="s">
        <v>74</v>
      </c>
      <c r="N4428" s="5">
        <v>42</v>
      </c>
      <c r="O4428" s="2" t="s">
        <v>5139</v>
      </c>
      <c r="P4428" s="127" t="s">
        <v>17295</v>
      </c>
      <c r="R4428" s="6" t="s">
        <v>3035</v>
      </c>
      <c r="U4428" s="2" t="s">
        <v>208</v>
      </c>
      <c r="V4428" s="2" t="s">
        <v>80</v>
      </c>
      <c r="BE4428" s="23" t="str">
        <f t="shared" si="685"/>
        <v>EMF nein</v>
      </c>
      <c r="BF4428" s="23" t="str">
        <f t="shared" si="690"/>
        <v/>
      </c>
      <c r="BG4428" s="23" t="str">
        <f t="shared" si="691"/>
        <v/>
      </c>
      <c r="BH4428" s="23">
        <f t="shared" si="686"/>
        <v>0</v>
      </c>
      <c r="BO4428" s="2" t="s">
        <v>17542</v>
      </c>
      <c r="BP4428" s="3">
        <v>1</v>
      </c>
      <c r="BQ4428" s="2" t="s">
        <v>17543</v>
      </c>
    </row>
    <row r="4429" spans="1:69" ht="16.149999999999999" customHeight="1" x14ac:dyDescent="0.25">
      <c r="A4429" s="1">
        <v>4430</v>
      </c>
      <c r="B4429" s="17" t="s">
        <v>211</v>
      </c>
      <c r="C4429" s="17" t="s">
        <v>2280</v>
      </c>
      <c r="D4429" s="2" t="s">
        <v>104</v>
      </c>
      <c r="E4429" s="2" t="s">
        <v>4197</v>
      </c>
      <c r="F4429" s="67">
        <v>43801</v>
      </c>
      <c r="G4429" s="3">
        <f t="shared" si="687"/>
        <v>12</v>
      </c>
      <c r="H4429" s="3">
        <f t="shared" si="688"/>
        <v>2019</v>
      </c>
      <c r="I4429" s="92">
        <v>0.72916666666666696</v>
      </c>
      <c r="J4429" s="20">
        <f t="shared" si="689"/>
        <v>17</v>
      </c>
      <c r="K4429" s="5" t="str">
        <f t="shared" si="684"/>
        <v>ja</v>
      </c>
      <c r="L4429" s="5" t="s">
        <v>91</v>
      </c>
      <c r="M4429" s="6" t="s">
        <v>74</v>
      </c>
      <c r="N4429" s="5">
        <v>27</v>
      </c>
      <c r="O4429" s="2" t="s">
        <v>5139</v>
      </c>
      <c r="P4429" s="127" t="s">
        <v>17544</v>
      </c>
      <c r="R4429" s="6" t="s">
        <v>77</v>
      </c>
      <c r="U4429" s="2" t="s">
        <v>74</v>
      </c>
      <c r="BE4429" s="23" t="str">
        <f t="shared" si="685"/>
        <v>EMF nein</v>
      </c>
      <c r="BF4429" s="23" t="str">
        <f t="shared" si="690"/>
        <v/>
      </c>
      <c r="BG4429" s="23" t="str">
        <f t="shared" si="691"/>
        <v/>
      </c>
      <c r="BH4429" s="23">
        <f t="shared" si="686"/>
        <v>0</v>
      </c>
      <c r="BO4429" s="2" t="s">
        <v>17545</v>
      </c>
      <c r="BP4429" s="3">
        <v>1</v>
      </c>
      <c r="BQ4429" s="2" t="s">
        <v>17546</v>
      </c>
    </row>
    <row r="4430" spans="1:69" ht="16.149999999999999" customHeight="1" x14ac:dyDescent="0.25">
      <c r="A4430" s="16">
        <v>4431</v>
      </c>
      <c r="B4430" s="17" t="s">
        <v>87</v>
      </c>
      <c r="C4430" s="151" t="s">
        <v>11263</v>
      </c>
      <c r="D4430" s="2" t="s">
        <v>1097</v>
      </c>
      <c r="E4430" s="2" t="s">
        <v>11678</v>
      </c>
      <c r="F4430" s="67">
        <v>43808</v>
      </c>
      <c r="G4430" s="3">
        <f t="shared" si="687"/>
        <v>12</v>
      </c>
      <c r="H4430" s="3">
        <f t="shared" si="688"/>
        <v>2019</v>
      </c>
      <c r="I4430" s="92">
        <v>0.70486111111111105</v>
      </c>
      <c r="J4430" s="20">
        <f t="shared" si="689"/>
        <v>16</v>
      </c>
      <c r="K4430" s="5" t="str">
        <f t="shared" si="684"/>
        <v>ja</v>
      </c>
      <c r="L4430" s="5" t="s">
        <v>91</v>
      </c>
      <c r="M4430" s="6" t="s">
        <v>74</v>
      </c>
      <c r="N4430" s="5">
        <v>70</v>
      </c>
      <c r="O4430" s="2" t="s">
        <v>10213</v>
      </c>
      <c r="P4430" s="127" t="s">
        <v>17547</v>
      </c>
      <c r="R4430" s="6" t="s">
        <v>781</v>
      </c>
      <c r="T4430" s="6" t="s">
        <v>80</v>
      </c>
      <c r="X4430" s="2">
        <v>845</v>
      </c>
      <c r="Y4430" s="2" t="s">
        <v>81</v>
      </c>
      <c r="Z4430" s="2" t="s">
        <v>82</v>
      </c>
      <c r="AA4430" s="2">
        <v>845</v>
      </c>
      <c r="AB4430" s="2" t="s">
        <v>81</v>
      </c>
      <c r="AC4430" s="2" t="s">
        <v>82</v>
      </c>
      <c r="AD4430" s="2">
        <v>845</v>
      </c>
      <c r="AE4430" s="2" t="s">
        <v>81</v>
      </c>
      <c r="AF4430" s="2" t="s">
        <v>82</v>
      </c>
      <c r="AJ4430" s="2">
        <v>845</v>
      </c>
      <c r="AK4430" s="2" t="s">
        <v>81</v>
      </c>
      <c r="AL4430" s="2" t="s">
        <v>82</v>
      </c>
      <c r="AM4430" s="2">
        <v>845</v>
      </c>
      <c r="AN4430" s="2" t="s">
        <v>81</v>
      </c>
      <c r="AO4430" s="2" t="s">
        <v>82</v>
      </c>
      <c r="AP4430" s="2">
        <v>845</v>
      </c>
      <c r="AQ4430" s="2" t="s">
        <v>81</v>
      </c>
      <c r="AR4430" s="2" t="s">
        <v>82</v>
      </c>
      <c r="BE4430" s="23" t="str">
        <f t="shared" si="685"/>
        <v>EMF ja</v>
      </c>
      <c r="BF4430" s="23">
        <f t="shared" si="690"/>
        <v>10</v>
      </c>
      <c r="BG4430" s="23" t="str">
        <f t="shared" si="691"/>
        <v>&lt;100m</v>
      </c>
      <c r="BH4430" s="23">
        <f t="shared" si="686"/>
        <v>2</v>
      </c>
      <c r="BI4430" s="2" t="s">
        <v>162</v>
      </c>
      <c r="BJ4430" s="2">
        <v>20</v>
      </c>
      <c r="BK4430" s="2" t="s">
        <v>162</v>
      </c>
      <c r="BL4430" s="2">
        <v>10</v>
      </c>
      <c r="BO4430" s="2" t="s">
        <v>17548</v>
      </c>
      <c r="BP4430" s="3">
        <v>1</v>
      </c>
      <c r="BQ4430" s="2" t="s">
        <v>17549</v>
      </c>
    </row>
    <row r="4431" spans="1:69" ht="16.149999999999999" customHeight="1" x14ac:dyDescent="0.25">
      <c r="A4431" s="1">
        <v>4432</v>
      </c>
      <c r="B4431" s="17" t="s">
        <v>211</v>
      </c>
      <c r="C4431" s="17" t="s">
        <v>3561</v>
      </c>
      <c r="D4431" s="2" t="s">
        <v>137</v>
      </c>
      <c r="E4431" s="2" t="s">
        <v>17550</v>
      </c>
      <c r="F4431" s="67">
        <v>43809</v>
      </c>
      <c r="G4431" s="3">
        <f t="shared" si="687"/>
        <v>12</v>
      </c>
      <c r="H4431" s="3">
        <f t="shared" si="688"/>
        <v>2019</v>
      </c>
      <c r="I4431" s="92">
        <v>0.25</v>
      </c>
      <c r="J4431" s="20">
        <f t="shared" si="689"/>
        <v>6</v>
      </c>
      <c r="K4431" s="5" t="str">
        <f t="shared" si="684"/>
        <v>ja</v>
      </c>
      <c r="L4431" s="5" t="s">
        <v>91</v>
      </c>
      <c r="M4431" s="6" t="s">
        <v>74</v>
      </c>
      <c r="N4431" s="5">
        <v>21</v>
      </c>
      <c r="O4431" s="2" t="s">
        <v>75</v>
      </c>
      <c r="P4431" s="127" t="s">
        <v>17551</v>
      </c>
      <c r="Q4431" s="6" t="s">
        <v>186</v>
      </c>
      <c r="R4431" s="6" t="s">
        <v>77</v>
      </c>
      <c r="T4431" s="6" t="s">
        <v>80</v>
      </c>
      <c r="U4431" s="2" t="s">
        <v>74</v>
      </c>
      <c r="V4431" s="5" t="s">
        <v>80</v>
      </c>
      <c r="X4431" s="2">
        <v>367</v>
      </c>
      <c r="Y4431" s="2" t="s">
        <v>81</v>
      </c>
      <c r="Z4431" s="2" t="s">
        <v>84</v>
      </c>
      <c r="AA4431" s="2">
        <v>367</v>
      </c>
      <c r="AB4431" s="2" t="s">
        <v>81</v>
      </c>
      <c r="AC4431" s="2" t="s">
        <v>84</v>
      </c>
      <c r="AD4431" s="2">
        <v>367</v>
      </c>
      <c r="AE4431" s="16" t="s">
        <v>81</v>
      </c>
      <c r="AF4431" s="16" t="s">
        <v>84</v>
      </c>
      <c r="AG4431" s="16">
        <v>367</v>
      </c>
      <c r="AH4431" s="16" t="s">
        <v>81</v>
      </c>
      <c r="AI4431" s="16" t="s">
        <v>84</v>
      </c>
      <c r="AJ4431" s="2">
        <v>141</v>
      </c>
      <c r="AK4431" s="16" t="s">
        <v>83</v>
      </c>
      <c r="AL4431" s="16" t="s">
        <v>82</v>
      </c>
      <c r="AM4431" s="17"/>
      <c r="AP4431" s="2">
        <v>141</v>
      </c>
      <c r="AQ4431" s="2" t="s">
        <v>83</v>
      </c>
      <c r="AR4431" s="2" t="s">
        <v>82</v>
      </c>
      <c r="BE4431" s="23" t="str">
        <f t="shared" si="685"/>
        <v>EMF nein</v>
      </c>
      <c r="BF4431" s="23" t="str">
        <f t="shared" si="690"/>
        <v/>
      </c>
      <c r="BG4431" s="23" t="str">
        <f t="shared" si="691"/>
        <v/>
      </c>
      <c r="BH4431" s="23">
        <f t="shared" si="686"/>
        <v>0</v>
      </c>
      <c r="BO4431" s="2" t="s">
        <v>17552</v>
      </c>
      <c r="BP4431" s="3">
        <v>1</v>
      </c>
      <c r="BQ4431" s="2" t="s">
        <v>17553</v>
      </c>
    </row>
    <row r="4432" spans="1:69" ht="16.149999999999999" customHeight="1" x14ac:dyDescent="0.25">
      <c r="A4432" s="1">
        <v>4433</v>
      </c>
      <c r="B4432" s="17" t="s">
        <v>211</v>
      </c>
      <c r="C4432" s="17" t="s">
        <v>2333</v>
      </c>
      <c r="D4432" s="2" t="s">
        <v>2334</v>
      </c>
      <c r="E4432" s="2" t="s">
        <v>17554</v>
      </c>
      <c r="F4432" s="67">
        <v>42168</v>
      </c>
      <c r="G4432" s="3">
        <f t="shared" si="687"/>
        <v>6</v>
      </c>
      <c r="H4432" s="3">
        <f t="shared" si="688"/>
        <v>2015</v>
      </c>
      <c r="I4432" s="92">
        <v>0.34722222222222199</v>
      </c>
      <c r="J4432" s="20">
        <f t="shared" si="689"/>
        <v>8</v>
      </c>
      <c r="K4432" s="5" t="str">
        <f t="shared" si="684"/>
        <v>ja</v>
      </c>
      <c r="L4432" s="5" t="s">
        <v>91</v>
      </c>
      <c r="M4432" s="6" t="s">
        <v>74</v>
      </c>
      <c r="N4432" s="5">
        <v>19</v>
      </c>
      <c r="O4432" s="2" t="s">
        <v>5139</v>
      </c>
      <c r="P4432" s="127" t="s">
        <v>17555</v>
      </c>
      <c r="R4432" s="6" t="s">
        <v>77</v>
      </c>
      <c r="U4432" s="2" t="s">
        <v>4938</v>
      </c>
      <c r="V4432" s="2" t="s">
        <v>202</v>
      </c>
      <c r="X4432" s="2">
        <v>67</v>
      </c>
      <c r="Y4432" s="2" t="s">
        <v>81</v>
      </c>
      <c r="Z4432" s="2" t="s">
        <v>84</v>
      </c>
      <c r="AA4432" s="2">
        <v>67</v>
      </c>
      <c r="AB4432" s="2" t="s">
        <v>81</v>
      </c>
      <c r="AC4432" s="2" t="s">
        <v>84</v>
      </c>
      <c r="AD4432" s="2">
        <v>67</v>
      </c>
      <c r="AE4432" s="2" t="s">
        <v>81</v>
      </c>
      <c r="AF4432" s="2" t="s">
        <v>84</v>
      </c>
      <c r="BE4432" s="23" t="str">
        <f t="shared" si="685"/>
        <v>EMF nein</v>
      </c>
      <c r="BF4432" s="23" t="str">
        <f t="shared" si="690"/>
        <v/>
      </c>
      <c r="BG4432" s="23" t="str">
        <f t="shared" si="691"/>
        <v/>
      </c>
      <c r="BH4432" s="23">
        <f t="shared" si="686"/>
        <v>0</v>
      </c>
      <c r="BO4432" s="2" t="s">
        <v>17556</v>
      </c>
      <c r="BP4432" s="3">
        <v>1</v>
      </c>
      <c r="BQ4432" s="2" t="s">
        <v>17557</v>
      </c>
    </row>
    <row r="4433" spans="1:69" ht="16.149999999999999" customHeight="1" x14ac:dyDescent="0.25">
      <c r="A4433" s="1">
        <v>4434</v>
      </c>
      <c r="B4433" s="17" t="s">
        <v>211</v>
      </c>
      <c r="C4433" s="17" t="s">
        <v>1328</v>
      </c>
      <c r="D4433" s="2" t="s">
        <v>113</v>
      </c>
      <c r="E4433" s="2" t="s">
        <v>17558</v>
      </c>
      <c r="F4433" s="67">
        <v>43807</v>
      </c>
      <c r="G4433" s="3">
        <f t="shared" si="687"/>
        <v>12</v>
      </c>
      <c r="H4433" s="3">
        <f t="shared" si="688"/>
        <v>2019</v>
      </c>
      <c r="I4433" s="92">
        <v>0.76041666666666696</v>
      </c>
      <c r="J4433" s="20">
        <f t="shared" si="689"/>
        <v>18</v>
      </c>
      <c r="K4433" s="5" t="str">
        <f t="shared" si="684"/>
        <v>ja</v>
      </c>
      <c r="L4433" s="5" t="s">
        <v>73</v>
      </c>
      <c r="M4433" s="6" t="s">
        <v>115</v>
      </c>
      <c r="O4433" s="2" t="s">
        <v>75</v>
      </c>
      <c r="P4433" s="127" t="s">
        <v>17559</v>
      </c>
      <c r="R4433" s="6" t="s">
        <v>77</v>
      </c>
      <c r="U4433" s="2" t="s">
        <v>115</v>
      </c>
      <c r="V4433" s="2" t="s">
        <v>80</v>
      </c>
      <c r="X4433" s="2">
        <v>230</v>
      </c>
      <c r="Y4433" s="2" t="s">
        <v>81</v>
      </c>
      <c r="Z4433" s="2" t="s">
        <v>168</v>
      </c>
      <c r="AA4433" s="2">
        <v>230</v>
      </c>
      <c r="AB4433" s="2" t="s">
        <v>81</v>
      </c>
      <c r="AC4433" s="2" t="s">
        <v>168</v>
      </c>
      <c r="AJ4433" s="2">
        <v>409</v>
      </c>
      <c r="AK4433" s="2" t="s">
        <v>81</v>
      </c>
      <c r="AL4433" s="2" t="s">
        <v>82</v>
      </c>
      <c r="AP4433" s="2">
        <v>409</v>
      </c>
      <c r="AQ4433" s="2" t="s">
        <v>83</v>
      </c>
      <c r="AR4433" s="2" t="s">
        <v>82</v>
      </c>
      <c r="AV4433" s="2">
        <v>460</v>
      </c>
      <c r="AW4433" s="2" t="s">
        <v>81</v>
      </c>
      <c r="AX4433" s="2" t="s">
        <v>82</v>
      </c>
      <c r="BB4433" s="2">
        <v>460</v>
      </c>
      <c r="BC4433" s="2" t="s">
        <v>81</v>
      </c>
      <c r="BD4433" s="2" t="s">
        <v>82</v>
      </c>
      <c r="BE4433" s="23" t="str">
        <f t="shared" si="685"/>
        <v>EMF nein</v>
      </c>
      <c r="BF4433" s="23" t="str">
        <f t="shared" si="690"/>
        <v/>
      </c>
      <c r="BG4433" s="23" t="str">
        <f t="shared" si="691"/>
        <v/>
      </c>
      <c r="BH4433" s="23">
        <f t="shared" si="686"/>
        <v>0</v>
      </c>
      <c r="BO4433" s="2" t="s">
        <v>17560</v>
      </c>
      <c r="BP4433" s="3">
        <v>1</v>
      </c>
      <c r="BQ4433" s="2" t="s">
        <v>17561</v>
      </c>
    </row>
    <row r="4434" spans="1:69" ht="16.149999999999999" customHeight="1" x14ac:dyDescent="0.25">
      <c r="A4434" s="1">
        <v>4435</v>
      </c>
      <c r="B4434" s="17" t="s">
        <v>211</v>
      </c>
      <c r="C4434" s="17" t="s">
        <v>2223</v>
      </c>
      <c r="D4434" s="2" t="s">
        <v>6249</v>
      </c>
      <c r="E4434" s="2" t="s">
        <v>17562</v>
      </c>
      <c r="F4434" s="67">
        <v>43806</v>
      </c>
      <c r="G4434" s="3">
        <f t="shared" si="687"/>
        <v>12</v>
      </c>
      <c r="H4434" s="3">
        <f t="shared" si="688"/>
        <v>2019</v>
      </c>
      <c r="J4434" s="20" t="str">
        <f t="shared" si="689"/>
        <v/>
      </c>
      <c r="K4434" s="5" t="str">
        <f t="shared" si="684"/>
        <v>ja</v>
      </c>
      <c r="M4434" s="6" t="s">
        <v>74</v>
      </c>
      <c r="O4434" s="2" t="s">
        <v>126</v>
      </c>
      <c r="P4434" s="127" t="s">
        <v>17563</v>
      </c>
      <c r="R4434" s="6" t="s">
        <v>77</v>
      </c>
      <c r="X4434" s="2">
        <v>978</v>
      </c>
      <c r="Y4434" s="2" t="s">
        <v>83</v>
      </c>
      <c r="Z4434" s="2" t="s">
        <v>161</v>
      </c>
      <c r="AA4434" s="2">
        <v>978</v>
      </c>
      <c r="AB4434" s="2" t="s">
        <v>81</v>
      </c>
      <c r="AC4434" s="2" t="s">
        <v>161</v>
      </c>
      <c r="AD4434" s="2">
        <v>978</v>
      </c>
      <c r="AE4434" s="2" t="s">
        <v>83</v>
      </c>
      <c r="AF4434" s="2" t="s">
        <v>161</v>
      </c>
      <c r="AJ4434" s="2">
        <v>978</v>
      </c>
      <c r="AK4434" s="2" t="s">
        <v>83</v>
      </c>
      <c r="AL4434" s="2" t="s">
        <v>161</v>
      </c>
      <c r="AM4434" s="2">
        <v>978</v>
      </c>
      <c r="AN4434" s="2" t="s">
        <v>81</v>
      </c>
      <c r="AO4434" s="2" t="s">
        <v>161</v>
      </c>
      <c r="AP4434" s="2">
        <v>978</v>
      </c>
      <c r="AQ4434" s="2" t="s">
        <v>83</v>
      </c>
      <c r="AR4434" s="2" t="s">
        <v>161</v>
      </c>
      <c r="BE4434" s="23" t="str">
        <f t="shared" si="685"/>
        <v>EMF ja</v>
      </c>
      <c r="BF4434" s="23">
        <f t="shared" si="690"/>
        <v>10</v>
      </c>
      <c r="BG4434" s="23" t="str">
        <f t="shared" si="691"/>
        <v>&lt;100m</v>
      </c>
      <c r="BH4434" s="23">
        <f t="shared" si="686"/>
        <v>1</v>
      </c>
      <c r="BM4434" s="2" t="s">
        <v>162</v>
      </c>
      <c r="BN4434" s="2">
        <v>10</v>
      </c>
      <c r="BO4434" s="2" t="s">
        <v>17564</v>
      </c>
      <c r="BP4434" s="3">
        <v>1</v>
      </c>
      <c r="BQ4434" s="2" t="s">
        <v>17565</v>
      </c>
    </row>
    <row r="4435" spans="1:69" ht="16.149999999999999" customHeight="1" x14ac:dyDescent="0.25">
      <c r="A4435" s="16">
        <v>4436</v>
      </c>
      <c r="B4435" s="17" t="s">
        <v>211</v>
      </c>
      <c r="C4435" s="17" t="s">
        <v>2333</v>
      </c>
      <c r="D4435" s="2" t="s">
        <v>2334</v>
      </c>
      <c r="E4435" s="2" t="s">
        <v>10961</v>
      </c>
      <c r="F4435" s="67">
        <v>42122</v>
      </c>
      <c r="G4435" s="3">
        <f t="shared" si="687"/>
        <v>4</v>
      </c>
      <c r="H4435" s="3">
        <f t="shared" si="688"/>
        <v>2015</v>
      </c>
      <c r="I4435" s="92">
        <v>0.70486111111111105</v>
      </c>
      <c r="J4435" s="20">
        <f t="shared" si="689"/>
        <v>16</v>
      </c>
      <c r="K4435" s="5" t="str">
        <f t="shared" si="684"/>
        <v>ja</v>
      </c>
      <c r="L4435" s="5" t="s">
        <v>91</v>
      </c>
      <c r="M4435" s="6" t="s">
        <v>208</v>
      </c>
      <c r="O4435" s="2" t="s">
        <v>5139</v>
      </c>
      <c r="P4435" s="6" t="s">
        <v>17566</v>
      </c>
      <c r="R4435" s="6" t="s">
        <v>77</v>
      </c>
      <c r="T4435" s="6" t="s">
        <v>202</v>
      </c>
      <c r="U4435" s="2" t="s">
        <v>1312</v>
      </c>
      <c r="X4435" s="2">
        <v>90</v>
      </c>
      <c r="Y4435" s="2" t="s">
        <v>81</v>
      </c>
      <c r="Z4435" s="2" t="s">
        <v>84</v>
      </c>
      <c r="AA4435" s="2">
        <v>90</v>
      </c>
      <c r="AB4435" s="2" t="s">
        <v>81</v>
      </c>
      <c r="AC4435" s="2" t="s">
        <v>84</v>
      </c>
      <c r="AD4435" s="2">
        <v>90</v>
      </c>
      <c r="AE4435" s="2" t="s">
        <v>81</v>
      </c>
      <c r="AF4435" s="2" t="s">
        <v>84</v>
      </c>
      <c r="BE4435" s="23" t="str">
        <f t="shared" si="685"/>
        <v>EMF nein</v>
      </c>
      <c r="BF4435" s="23" t="str">
        <f t="shared" si="690"/>
        <v/>
      </c>
      <c r="BG4435" s="23" t="str">
        <f t="shared" si="691"/>
        <v/>
      </c>
      <c r="BH4435" s="23">
        <f t="shared" si="686"/>
        <v>0</v>
      </c>
      <c r="BO4435" s="2" t="s">
        <v>17567</v>
      </c>
      <c r="BP4435" s="3">
        <v>1</v>
      </c>
      <c r="BQ4435" s="2" t="s">
        <v>17568</v>
      </c>
    </row>
    <row r="4436" spans="1:69" ht="16.149999999999999" customHeight="1" x14ac:dyDescent="0.25">
      <c r="A4436" s="1">
        <v>4437</v>
      </c>
      <c r="B4436" s="17" t="s">
        <v>211</v>
      </c>
      <c r="C4436" s="17" t="s">
        <v>17569</v>
      </c>
      <c r="D4436" s="2" t="s">
        <v>371</v>
      </c>
      <c r="E4436" s="2" t="s">
        <v>17570</v>
      </c>
      <c r="F4436" s="67">
        <v>43810</v>
      </c>
      <c r="G4436" s="3">
        <f t="shared" si="687"/>
        <v>12</v>
      </c>
      <c r="H4436" s="3">
        <f t="shared" si="688"/>
        <v>2019</v>
      </c>
      <c r="I4436" s="92">
        <v>0.50347222222222199</v>
      </c>
      <c r="J4436" s="20">
        <f t="shared" si="689"/>
        <v>12</v>
      </c>
      <c r="K4436" s="5" t="str">
        <f t="shared" si="684"/>
        <v>ja</v>
      </c>
      <c r="L4436" s="5" t="s">
        <v>91</v>
      </c>
      <c r="M4436" s="7" t="s">
        <v>115</v>
      </c>
      <c r="N4436" s="5">
        <v>15</v>
      </c>
      <c r="O4436" s="2" t="s">
        <v>10213</v>
      </c>
      <c r="P4436" s="127" t="s">
        <v>3481</v>
      </c>
      <c r="R4436" s="6" t="s">
        <v>77</v>
      </c>
      <c r="T4436" s="6" t="s">
        <v>202</v>
      </c>
      <c r="U4436" s="2" t="s">
        <v>74</v>
      </c>
      <c r="X4436" s="2">
        <v>1180</v>
      </c>
      <c r="Y4436" s="2" t="s">
        <v>83</v>
      </c>
      <c r="Z4436" s="2" t="s">
        <v>84</v>
      </c>
      <c r="AA4436" s="2">
        <v>1180</v>
      </c>
      <c r="AB4436" s="2" t="s">
        <v>81</v>
      </c>
      <c r="AC4436" s="2" t="s">
        <v>84</v>
      </c>
      <c r="AD4436" s="2">
        <v>1180</v>
      </c>
      <c r="AE4436" s="2" t="s">
        <v>83</v>
      </c>
      <c r="AF4436" s="2" t="s">
        <v>84</v>
      </c>
      <c r="AJ4436" s="2">
        <v>1180</v>
      </c>
      <c r="AK4436" s="2" t="s">
        <v>83</v>
      </c>
      <c r="AL4436" s="2" t="s">
        <v>84</v>
      </c>
      <c r="AM4436" s="2">
        <v>1180</v>
      </c>
      <c r="AN4436" s="2" t="s">
        <v>81</v>
      </c>
      <c r="AO4436" s="2" t="s">
        <v>84</v>
      </c>
      <c r="AP4436" s="2">
        <v>1180</v>
      </c>
      <c r="AQ4436" s="2" t="s">
        <v>83</v>
      </c>
      <c r="AR4436" s="2" t="s">
        <v>84</v>
      </c>
      <c r="AV4436" s="2">
        <v>1180</v>
      </c>
      <c r="AW4436" s="2" t="s">
        <v>83</v>
      </c>
      <c r="AX4436" s="2" t="s">
        <v>84</v>
      </c>
      <c r="AY4436" s="16">
        <v>1180</v>
      </c>
      <c r="AZ4436" s="93" t="s">
        <v>81</v>
      </c>
      <c r="BA4436" s="93" t="s">
        <v>84</v>
      </c>
      <c r="BB4436" s="2">
        <v>1180</v>
      </c>
      <c r="BC4436" s="2" t="s">
        <v>83</v>
      </c>
      <c r="BD4436" s="2" t="s">
        <v>84</v>
      </c>
      <c r="BE4436" s="23" t="str">
        <f t="shared" si="685"/>
        <v>EMF ja</v>
      </c>
      <c r="BF4436" s="23">
        <f t="shared" si="690"/>
        <v>50</v>
      </c>
      <c r="BG4436" s="23" t="str">
        <f t="shared" si="691"/>
        <v>&lt;100m</v>
      </c>
      <c r="BH4436" s="23">
        <f t="shared" si="686"/>
        <v>1</v>
      </c>
      <c r="BI4436" s="2" t="s">
        <v>162</v>
      </c>
      <c r="BJ4436" s="2">
        <v>50</v>
      </c>
      <c r="BO4436" s="2" t="s">
        <v>17571</v>
      </c>
      <c r="BP4436" s="3">
        <v>1</v>
      </c>
      <c r="BQ4436" s="2" t="s">
        <v>17572</v>
      </c>
    </row>
    <row r="4437" spans="1:69" ht="16.149999999999999" customHeight="1" x14ac:dyDescent="0.25">
      <c r="A4437" s="16">
        <v>4438</v>
      </c>
      <c r="B4437" s="17" t="s">
        <v>211</v>
      </c>
      <c r="C4437" s="44" t="s">
        <v>4444</v>
      </c>
      <c r="D4437" s="2" t="s">
        <v>98</v>
      </c>
      <c r="E4437" s="2" t="s">
        <v>17573</v>
      </c>
      <c r="F4437" s="67">
        <v>43810</v>
      </c>
      <c r="G4437" s="3">
        <f t="shared" si="687"/>
        <v>12</v>
      </c>
      <c r="H4437" s="3">
        <f t="shared" si="688"/>
        <v>2019</v>
      </c>
      <c r="I4437" s="92">
        <v>0.375</v>
      </c>
      <c r="J4437" s="20">
        <f t="shared" si="689"/>
        <v>9</v>
      </c>
      <c r="K4437" s="5" t="str">
        <f t="shared" si="684"/>
        <v>ja</v>
      </c>
      <c r="L4437" s="5" t="s">
        <v>91</v>
      </c>
      <c r="M4437" s="6" t="s">
        <v>74</v>
      </c>
      <c r="O4437" s="2" t="s">
        <v>5139</v>
      </c>
      <c r="P4437" s="127" t="s">
        <v>17574</v>
      </c>
      <c r="R4437" s="6" t="s">
        <v>77</v>
      </c>
      <c r="U4437" s="2" t="s">
        <v>208</v>
      </c>
      <c r="V4437" s="2" t="s">
        <v>202</v>
      </c>
      <c r="BE4437" s="23" t="str">
        <f t="shared" si="685"/>
        <v>EMF nein</v>
      </c>
      <c r="BF4437" s="23" t="str">
        <f t="shared" si="690"/>
        <v/>
      </c>
      <c r="BG4437" s="23" t="str">
        <f t="shared" si="691"/>
        <v/>
      </c>
      <c r="BH4437" s="23">
        <f t="shared" si="686"/>
        <v>0</v>
      </c>
      <c r="BO4437" s="2" t="s">
        <v>17575</v>
      </c>
      <c r="BP4437" s="3">
        <v>1</v>
      </c>
      <c r="BQ4437" s="2" t="s">
        <v>17576</v>
      </c>
    </row>
    <row r="4438" spans="1:69" ht="16.149999999999999" customHeight="1" x14ac:dyDescent="0.25">
      <c r="A4438" s="16">
        <v>4439</v>
      </c>
      <c r="B4438" s="17" t="s">
        <v>87</v>
      </c>
      <c r="C4438" s="17" t="s">
        <v>5416</v>
      </c>
      <c r="D4438" s="2" t="s">
        <v>2523</v>
      </c>
      <c r="E4438" s="2" t="s">
        <v>247</v>
      </c>
      <c r="F4438" s="67">
        <v>43810</v>
      </c>
      <c r="G4438" s="3">
        <f t="shared" si="687"/>
        <v>12</v>
      </c>
      <c r="H4438" s="3">
        <f t="shared" si="688"/>
        <v>2019</v>
      </c>
      <c r="I4438" s="92">
        <v>0.70833333333333304</v>
      </c>
      <c r="J4438" s="20">
        <f t="shared" si="689"/>
        <v>17</v>
      </c>
      <c r="K4438" s="5" t="str">
        <f t="shared" si="684"/>
        <v>ja</v>
      </c>
      <c r="L4438" s="5" t="s">
        <v>91</v>
      </c>
      <c r="M4438" s="6" t="s">
        <v>74</v>
      </c>
      <c r="N4438" s="5">
        <v>89</v>
      </c>
      <c r="O4438" s="2" t="s">
        <v>5139</v>
      </c>
      <c r="P4438" s="127" t="s">
        <v>17577</v>
      </c>
      <c r="R4438" s="6" t="s">
        <v>335</v>
      </c>
      <c r="U4438" s="2" t="s">
        <v>208</v>
      </c>
      <c r="V4438" s="2" t="s">
        <v>80</v>
      </c>
      <c r="BE4438" s="23" t="str">
        <f t="shared" si="685"/>
        <v>EMF nein</v>
      </c>
      <c r="BF4438" s="23" t="str">
        <f t="shared" si="690"/>
        <v/>
      </c>
      <c r="BG4438" s="23" t="str">
        <f t="shared" si="691"/>
        <v/>
      </c>
      <c r="BH4438" s="23">
        <f t="shared" si="686"/>
        <v>0</v>
      </c>
      <c r="BO4438" s="2" t="s">
        <v>17578</v>
      </c>
      <c r="BP4438" s="3">
        <v>1</v>
      </c>
      <c r="BQ4438" s="2" t="s">
        <v>17579</v>
      </c>
    </row>
    <row r="4439" spans="1:69" ht="16.149999999999999" customHeight="1" x14ac:dyDescent="0.25">
      <c r="A4439" s="16">
        <v>4440</v>
      </c>
      <c r="B4439" s="17" t="s">
        <v>211</v>
      </c>
      <c r="C4439" s="17" t="s">
        <v>8435</v>
      </c>
      <c r="D4439" s="2" t="s">
        <v>296</v>
      </c>
      <c r="E4439" s="2" t="s">
        <v>17580</v>
      </c>
      <c r="F4439" s="67">
        <v>43810</v>
      </c>
      <c r="G4439" s="3">
        <f t="shared" si="687"/>
        <v>12</v>
      </c>
      <c r="H4439" s="3">
        <f t="shared" si="688"/>
        <v>2019</v>
      </c>
      <c r="I4439" s="92">
        <v>0.5</v>
      </c>
      <c r="J4439" s="20">
        <f t="shared" si="689"/>
        <v>12</v>
      </c>
      <c r="K4439" s="5" t="str">
        <f t="shared" ref="K4439:K4502" si="692">IF(COUNTA(W4439:BN4439)=0,"nein","ja")</f>
        <v>ja</v>
      </c>
      <c r="L4439" s="5" t="s">
        <v>91</v>
      </c>
      <c r="M4439" s="6" t="s">
        <v>74</v>
      </c>
      <c r="N4439" s="5">
        <v>24</v>
      </c>
      <c r="O4439" s="2" t="s">
        <v>5139</v>
      </c>
      <c r="P4439" s="127" t="s">
        <v>17581</v>
      </c>
      <c r="R4439" s="6" t="s">
        <v>77</v>
      </c>
      <c r="U4439" s="2" t="s">
        <v>208</v>
      </c>
      <c r="V4439" s="2" t="s">
        <v>80</v>
      </c>
      <c r="BE4439" s="23" t="str">
        <f t="shared" si="685"/>
        <v>EMF ja</v>
      </c>
      <c r="BF4439" s="23">
        <f t="shared" si="690"/>
        <v>1050</v>
      </c>
      <c r="BG4439" s="23" t="str">
        <f t="shared" si="691"/>
        <v>500+m</v>
      </c>
      <c r="BH4439" s="23">
        <f t="shared" si="686"/>
        <v>1</v>
      </c>
      <c r="BI4439" s="2" t="s">
        <v>162</v>
      </c>
      <c r="BJ4439" s="2">
        <v>1050</v>
      </c>
      <c r="BO4439" s="2" t="s">
        <v>17582</v>
      </c>
      <c r="BP4439" s="3">
        <v>1</v>
      </c>
      <c r="BQ4439" s="2" t="s">
        <v>17583</v>
      </c>
    </row>
    <row r="4440" spans="1:69" ht="16.149999999999999" customHeight="1" x14ac:dyDescent="0.25">
      <c r="A4440" s="1">
        <v>4441</v>
      </c>
      <c r="B4440" s="17" t="s">
        <v>211</v>
      </c>
      <c r="C4440" s="17" t="s">
        <v>1167</v>
      </c>
      <c r="D4440" s="2" t="s">
        <v>137</v>
      </c>
      <c r="E4440" s="2" t="s">
        <v>1533</v>
      </c>
      <c r="F4440" s="67">
        <v>43809</v>
      </c>
      <c r="G4440" s="3">
        <f t="shared" si="687"/>
        <v>12</v>
      </c>
      <c r="H4440" s="3">
        <f t="shared" si="688"/>
        <v>2019</v>
      </c>
      <c r="I4440" s="92">
        <v>0.99652777777777801</v>
      </c>
      <c r="J4440" s="20">
        <f t="shared" si="689"/>
        <v>23</v>
      </c>
      <c r="K4440" s="5" t="str">
        <f t="shared" si="692"/>
        <v>ja</v>
      </c>
      <c r="L4440" s="5" t="s">
        <v>73</v>
      </c>
      <c r="M4440" s="6" t="s">
        <v>74</v>
      </c>
      <c r="N4440" s="5">
        <v>32</v>
      </c>
      <c r="O4440" s="2" t="s">
        <v>140</v>
      </c>
      <c r="P4440" s="127" t="s">
        <v>17584</v>
      </c>
      <c r="R4440" s="6" t="s">
        <v>77</v>
      </c>
      <c r="T4440" s="6" t="s">
        <v>109</v>
      </c>
      <c r="X4440" s="2">
        <v>1160</v>
      </c>
      <c r="Y4440" s="2" t="s">
        <v>83</v>
      </c>
      <c r="Z4440" s="2" t="s">
        <v>168</v>
      </c>
      <c r="AA4440" s="2">
        <v>1160</v>
      </c>
      <c r="AB4440" s="2" t="s">
        <v>81</v>
      </c>
      <c r="AC4440" s="2" t="s">
        <v>168</v>
      </c>
      <c r="AD4440" s="2">
        <v>1160</v>
      </c>
      <c r="AE4440" s="2" t="s">
        <v>83</v>
      </c>
      <c r="AF4440" s="2" t="s">
        <v>168</v>
      </c>
      <c r="AJ4440" s="2">
        <v>1160</v>
      </c>
      <c r="AK4440" s="2" t="s">
        <v>83</v>
      </c>
      <c r="AL4440" s="2" t="s">
        <v>168</v>
      </c>
      <c r="AM4440" s="2">
        <v>1160</v>
      </c>
      <c r="AN4440" s="2" t="s">
        <v>81</v>
      </c>
      <c r="AO4440" s="2" t="s">
        <v>168</v>
      </c>
      <c r="AP4440" s="2">
        <v>1160</v>
      </c>
      <c r="AQ4440" s="2" t="s">
        <v>83</v>
      </c>
      <c r="AR4440" s="2" t="s">
        <v>168</v>
      </c>
      <c r="AV4440" s="2">
        <v>1160</v>
      </c>
      <c r="AW4440" s="2" t="s">
        <v>83</v>
      </c>
      <c r="AX4440" s="2" t="s">
        <v>168</v>
      </c>
      <c r="AY4440" s="2">
        <v>1160</v>
      </c>
      <c r="AZ4440" s="2" t="s">
        <v>81</v>
      </c>
      <c r="BA4440" s="2" t="s">
        <v>168</v>
      </c>
      <c r="BB4440" s="16">
        <v>1160</v>
      </c>
      <c r="BC4440" s="93" t="s">
        <v>83</v>
      </c>
      <c r="BD4440" s="93" t="s">
        <v>168</v>
      </c>
      <c r="BE4440" s="23" t="str">
        <f t="shared" si="685"/>
        <v>EMF ja</v>
      </c>
      <c r="BF4440" s="23">
        <f t="shared" si="690"/>
        <v>4160</v>
      </c>
      <c r="BG4440" s="23" t="str">
        <f t="shared" si="691"/>
        <v>500+m</v>
      </c>
      <c r="BH4440" s="23">
        <f t="shared" si="686"/>
        <v>1</v>
      </c>
      <c r="BI4440" s="2" t="s">
        <v>162</v>
      </c>
      <c r="BJ4440" s="2">
        <v>4160</v>
      </c>
      <c r="BO4440" s="2" t="s">
        <v>17585</v>
      </c>
      <c r="BP4440" s="3">
        <v>1</v>
      </c>
      <c r="BQ4440" s="2" t="s">
        <v>17586</v>
      </c>
    </row>
    <row r="4441" spans="1:69" ht="16.149999999999999" customHeight="1" x14ac:dyDescent="0.25">
      <c r="A4441" s="16">
        <v>4442</v>
      </c>
      <c r="B4441" s="2" t="s">
        <v>69</v>
      </c>
      <c r="C4441" s="17" t="s">
        <v>2472</v>
      </c>
      <c r="D4441" s="2" t="s">
        <v>124</v>
      </c>
      <c r="E4441" s="2" t="s">
        <v>17587</v>
      </c>
      <c r="F4441" s="67">
        <v>43810</v>
      </c>
      <c r="G4441" s="3">
        <f t="shared" si="687"/>
        <v>12</v>
      </c>
      <c r="H4441" s="3">
        <f t="shared" si="688"/>
        <v>2019</v>
      </c>
      <c r="I4441" s="92">
        <v>0.79513888888888895</v>
      </c>
      <c r="J4441" s="20">
        <f t="shared" si="689"/>
        <v>19</v>
      </c>
      <c r="K4441" s="5" t="str">
        <f t="shared" si="692"/>
        <v>ja</v>
      </c>
      <c r="L4441" s="5" t="s">
        <v>91</v>
      </c>
      <c r="M4441" s="6" t="s">
        <v>354</v>
      </c>
      <c r="N4441" s="5">
        <v>53</v>
      </c>
      <c r="O4441" s="2" t="s">
        <v>75</v>
      </c>
      <c r="P4441" s="127" t="s">
        <v>17588</v>
      </c>
      <c r="R4441" s="6" t="s">
        <v>77</v>
      </c>
      <c r="T4441" s="6" t="s">
        <v>80</v>
      </c>
      <c r="X4441" s="2">
        <v>285</v>
      </c>
      <c r="Y4441" s="2" t="s">
        <v>81</v>
      </c>
      <c r="Z4441" s="2" t="s">
        <v>84</v>
      </c>
      <c r="AA4441" s="2">
        <v>285</v>
      </c>
      <c r="AB4441" s="2" t="s">
        <v>81</v>
      </c>
      <c r="AC4441" s="2" t="s">
        <v>84</v>
      </c>
      <c r="AD4441" s="2">
        <v>285</v>
      </c>
      <c r="AE4441" s="2" t="s">
        <v>83</v>
      </c>
      <c r="AF4441" s="2" t="s">
        <v>84</v>
      </c>
      <c r="AJ4441" s="2">
        <v>669</v>
      </c>
      <c r="AK4441" s="2" t="s">
        <v>81</v>
      </c>
      <c r="AL4441" s="2" t="s">
        <v>84</v>
      </c>
      <c r="AM4441" s="2">
        <v>668</v>
      </c>
      <c r="AN4441" s="2" t="s">
        <v>81</v>
      </c>
      <c r="AO4441" s="2" t="s">
        <v>84</v>
      </c>
      <c r="AP4441" s="2">
        <v>668</v>
      </c>
      <c r="AQ4441" s="2" t="s">
        <v>81</v>
      </c>
      <c r="AR4441" s="2" t="s">
        <v>84</v>
      </c>
      <c r="AV4441" s="2">
        <v>851</v>
      </c>
      <c r="AW4441" s="2" t="s">
        <v>81</v>
      </c>
      <c r="AX4441" s="2" t="s">
        <v>84</v>
      </c>
      <c r="BB4441" s="2">
        <v>851</v>
      </c>
      <c r="BC4441" s="2" t="s">
        <v>81</v>
      </c>
      <c r="BD4441" s="2" t="s">
        <v>84</v>
      </c>
      <c r="BE4441" s="23" t="str">
        <f t="shared" si="685"/>
        <v>EMF ja</v>
      </c>
      <c r="BF4441" s="23">
        <f t="shared" si="690"/>
        <v>600</v>
      </c>
      <c r="BG4441" s="23" t="str">
        <f t="shared" si="691"/>
        <v>500+m</v>
      </c>
      <c r="BH4441" s="23">
        <f t="shared" si="686"/>
        <v>3</v>
      </c>
      <c r="BI4441" s="2" t="s">
        <v>162</v>
      </c>
      <c r="BJ4441" s="2">
        <v>600</v>
      </c>
      <c r="BK4441" s="2" t="s">
        <v>162</v>
      </c>
      <c r="BL4441" s="2">
        <v>970</v>
      </c>
      <c r="BM4441" s="2" t="s">
        <v>162</v>
      </c>
      <c r="BN4441" s="2">
        <v>1010</v>
      </c>
      <c r="BO4441" s="2" t="s">
        <v>17589</v>
      </c>
      <c r="BP4441" s="3">
        <v>1</v>
      </c>
      <c r="BQ4441" s="2" t="s">
        <v>17590</v>
      </c>
    </row>
    <row r="4442" spans="1:69" ht="16.149999999999999" customHeight="1" x14ac:dyDescent="0.25">
      <c r="A4442" s="16">
        <v>4443</v>
      </c>
      <c r="B4442" s="17" t="s">
        <v>87</v>
      </c>
      <c r="C4442" s="74" t="s">
        <v>323</v>
      </c>
      <c r="D4442" s="2" t="s">
        <v>89</v>
      </c>
      <c r="E4442" s="2" t="s">
        <v>17591</v>
      </c>
      <c r="F4442" s="67">
        <v>43811</v>
      </c>
      <c r="G4442" s="3">
        <f t="shared" si="687"/>
        <v>12</v>
      </c>
      <c r="H4442" s="3">
        <f t="shared" si="688"/>
        <v>2019</v>
      </c>
      <c r="I4442" s="92">
        <v>0.3125</v>
      </c>
      <c r="J4442" s="20">
        <f t="shared" si="689"/>
        <v>7</v>
      </c>
      <c r="K4442" s="5" t="str">
        <f t="shared" si="692"/>
        <v>ja</v>
      </c>
      <c r="L4442" s="5" t="s">
        <v>91</v>
      </c>
      <c r="M4442" s="6" t="s">
        <v>74</v>
      </c>
      <c r="N4442" s="5">
        <v>61</v>
      </c>
      <c r="O4442" s="2" t="s">
        <v>5139</v>
      </c>
      <c r="P4442" s="127" t="s">
        <v>17295</v>
      </c>
      <c r="R4442" s="6" t="s">
        <v>781</v>
      </c>
      <c r="U4442" s="2" t="s">
        <v>208</v>
      </c>
      <c r="V4442" s="2" t="s">
        <v>80</v>
      </c>
      <c r="BE4442" s="23" t="str">
        <f t="shared" si="685"/>
        <v>EMF ja</v>
      </c>
      <c r="BF4442" s="23" t="str">
        <f t="shared" si="690"/>
        <v/>
      </c>
      <c r="BG4442" s="23" t="str">
        <f t="shared" si="691"/>
        <v/>
      </c>
      <c r="BH4442" s="23">
        <f t="shared" si="686"/>
        <v>1</v>
      </c>
      <c r="BJ4442" s="2" t="s">
        <v>162</v>
      </c>
      <c r="BK4442" s="2">
        <v>300</v>
      </c>
      <c r="BO4442" s="2" t="s">
        <v>17592</v>
      </c>
      <c r="BP4442" s="3">
        <v>1</v>
      </c>
      <c r="BQ4442" s="2" t="s">
        <v>17593</v>
      </c>
    </row>
    <row r="4443" spans="1:69" ht="16.149999999999999" customHeight="1" x14ac:dyDescent="0.25">
      <c r="A4443" s="16">
        <v>4444</v>
      </c>
      <c r="B4443" s="17" t="s">
        <v>211</v>
      </c>
      <c r="C4443" s="44" t="s">
        <v>7811</v>
      </c>
      <c r="D4443" s="2" t="s">
        <v>264</v>
      </c>
      <c r="E4443" s="2" t="s">
        <v>666</v>
      </c>
      <c r="F4443" s="67">
        <v>43810</v>
      </c>
      <c r="G4443" s="3">
        <f t="shared" si="687"/>
        <v>12</v>
      </c>
      <c r="H4443" s="3">
        <f t="shared" si="688"/>
        <v>2019</v>
      </c>
      <c r="I4443" s="92">
        <v>0.70833333333333304</v>
      </c>
      <c r="J4443" s="20">
        <f t="shared" si="689"/>
        <v>17</v>
      </c>
      <c r="K4443" s="5" t="str">
        <f t="shared" si="692"/>
        <v>ja</v>
      </c>
      <c r="L4443" s="5" t="s">
        <v>91</v>
      </c>
      <c r="M4443" s="6" t="s">
        <v>74</v>
      </c>
      <c r="N4443" s="5">
        <v>35</v>
      </c>
      <c r="O4443" s="2" t="s">
        <v>5139</v>
      </c>
      <c r="P4443" s="127" t="s">
        <v>8105</v>
      </c>
      <c r="R4443" s="6" t="s">
        <v>335</v>
      </c>
      <c r="T4443" s="6" t="s">
        <v>80</v>
      </c>
      <c r="U4443" s="2" t="s">
        <v>354</v>
      </c>
      <c r="V4443" s="5" t="s">
        <v>79</v>
      </c>
      <c r="X4443" s="2">
        <v>470</v>
      </c>
      <c r="Y4443" s="2" t="s">
        <v>81</v>
      </c>
      <c r="Z4443" s="2" t="s">
        <v>168</v>
      </c>
      <c r="AA4443" s="2">
        <v>470</v>
      </c>
      <c r="AB4443" s="2" t="s">
        <v>81</v>
      </c>
      <c r="AC4443" s="2" t="s">
        <v>168</v>
      </c>
      <c r="AD4443" s="2">
        <v>470</v>
      </c>
      <c r="AE4443" s="2" t="s">
        <v>81</v>
      </c>
      <c r="AF4443" s="2" t="s">
        <v>168</v>
      </c>
      <c r="AJ4443" s="2" t="s">
        <v>109</v>
      </c>
      <c r="AK4443" s="2" t="s">
        <v>109</v>
      </c>
      <c r="AL4443" s="2" t="s">
        <v>109</v>
      </c>
      <c r="AM4443" s="2">
        <v>398</v>
      </c>
      <c r="AN4443" s="2" t="s">
        <v>81</v>
      </c>
      <c r="AO4443" s="2" t="s">
        <v>168</v>
      </c>
      <c r="AP4443" s="2" t="s">
        <v>109</v>
      </c>
      <c r="AQ4443" s="2" t="s">
        <v>109</v>
      </c>
      <c r="AR4443" s="2" t="s">
        <v>109</v>
      </c>
      <c r="BE4443" s="23" t="str">
        <f t="shared" si="685"/>
        <v>EMF nein</v>
      </c>
      <c r="BF4443" s="23" t="str">
        <f t="shared" si="690"/>
        <v/>
      </c>
      <c r="BG4443" s="23" t="str">
        <f t="shared" si="691"/>
        <v/>
      </c>
      <c r="BH4443" s="23">
        <f t="shared" si="686"/>
        <v>0</v>
      </c>
      <c r="BO4443" s="2" t="s">
        <v>17594</v>
      </c>
      <c r="BP4443" s="3">
        <v>1</v>
      </c>
      <c r="BQ4443" s="2" t="s">
        <v>17595</v>
      </c>
    </row>
    <row r="4444" spans="1:69" ht="16.149999999999999" customHeight="1" x14ac:dyDescent="0.25">
      <c r="A4444" s="16">
        <v>4445</v>
      </c>
      <c r="B4444" s="17" t="s">
        <v>87</v>
      </c>
      <c r="C4444" s="17" t="s">
        <v>390</v>
      </c>
      <c r="D4444" s="2" t="s">
        <v>151</v>
      </c>
      <c r="E4444" s="2" t="s">
        <v>4121</v>
      </c>
      <c r="F4444" s="67">
        <v>43811</v>
      </c>
      <c r="G4444" s="3">
        <f t="shared" si="687"/>
        <v>12</v>
      </c>
      <c r="H4444" s="3">
        <f t="shared" si="688"/>
        <v>2019</v>
      </c>
      <c r="I4444" s="92">
        <v>0.74652777777777801</v>
      </c>
      <c r="J4444" s="20">
        <f t="shared" si="689"/>
        <v>17</v>
      </c>
      <c r="K4444" s="5" t="str">
        <f t="shared" si="692"/>
        <v>ja</v>
      </c>
      <c r="L4444" s="5" t="s">
        <v>73</v>
      </c>
      <c r="M4444" s="6" t="s">
        <v>74</v>
      </c>
      <c r="N4444" s="5">
        <v>70</v>
      </c>
      <c r="O4444" s="2" t="s">
        <v>5139</v>
      </c>
      <c r="P4444" s="127" t="s">
        <v>3460</v>
      </c>
      <c r="R4444" s="6" t="s">
        <v>77</v>
      </c>
      <c r="U4444" s="2" t="s">
        <v>100</v>
      </c>
      <c r="V4444" s="2" t="s">
        <v>80</v>
      </c>
      <c r="X4444" s="2">
        <v>277</v>
      </c>
      <c r="Y4444" s="2" t="s">
        <v>83</v>
      </c>
      <c r="Z4444" s="2" t="s">
        <v>83</v>
      </c>
      <c r="AA4444" s="2">
        <v>277</v>
      </c>
      <c r="AB4444" s="2" t="s">
        <v>81</v>
      </c>
      <c r="AC4444" s="2" t="s">
        <v>84</v>
      </c>
      <c r="AD4444" s="2">
        <v>277</v>
      </c>
      <c r="AE4444" s="2" t="s">
        <v>83</v>
      </c>
      <c r="AF4444" s="2" t="s">
        <v>84</v>
      </c>
      <c r="AJ4444" s="2">
        <v>277</v>
      </c>
      <c r="AK4444" s="2" t="s">
        <v>83</v>
      </c>
      <c r="AL4444" s="2" t="s">
        <v>83</v>
      </c>
      <c r="AM4444" s="2">
        <v>277</v>
      </c>
      <c r="AN4444" s="2" t="s">
        <v>81</v>
      </c>
      <c r="AO4444" s="2" t="s">
        <v>84</v>
      </c>
      <c r="AP4444" s="2">
        <v>277</v>
      </c>
      <c r="AQ4444" s="2" t="s">
        <v>83</v>
      </c>
      <c r="AR4444" s="2" t="s">
        <v>84</v>
      </c>
      <c r="BE4444" s="23" t="str">
        <f t="shared" ref="BE4444:BE4507" si="693">IF(COUNTA(BI4444,BK4444,BM4444) &gt; 0,"EMF ja","EMF nein")</f>
        <v>EMF nein</v>
      </c>
      <c r="BF4444" s="23" t="str">
        <f t="shared" si="690"/>
        <v/>
      </c>
      <c r="BG4444" s="23" t="str">
        <f t="shared" si="691"/>
        <v/>
      </c>
      <c r="BH4444" s="23">
        <f t="shared" ref="BH4444:BH4507" si="694">COUNTA(BI4444,BK4444,BM4444)</f>
        <v>0</v>
      </c>
      <c r="BO4444" s="2" t="s">
        <v>17596</v>
      </c>
      <c r="BP4444" s="3">
        <v>1</v>
      </c>
      <c r="BQ4444" s="2" t="s">
        <v>17597</v>
      </c>
    </row>
    <row r="4445" spans="1:69" ht="16.149999999999999" customHeight="1" x14ac:dyDescent="0.25">
      <c r="A4445" s="16">
        <v>4446</v>
      </c>
      <c r="B4445" s="17" t="s">
        <v>211</v>
      </c>
      <c r="C4445" s="124" t="s">
        <v>876</v>
      </c>
      <c r="D4445" s="2" t="s">
        <v>145</v>
      </c>
      <c r="E4445" s="2" t="s">
        <v>2755</v>
      </c>
      <c r="F4445" s="67">
        <v>43812</v>
      </c>
      <c r="G4445" s="3">
        <f t="shared" si="687"/>
        <v>12</v>
      </c>
      <c r="H4445" s="3">
        <f t="shared" si="688"/>
        <v>2019</v>
      </c>
      <c r="I4445" s="92">
        <v>0.32986111111111099</v>
      </c>
      <c r="J4445" s="20">
        <f t="shared" si="689"/>
        <v>7</v>
      </c>
      <c r="K4445" s="5" t="str">
        <f t="shared" si="692"/>
        <v>ja</v>
      </c>
      <c r="L4445" s="5" t="s">
        <v>91</v>
      </c>
      <c r="M4445" s="6" t="s">
        <v>74</v>
      </c>
      <c r="N4445" s="5">
        <v>49</v>
      </c>
      <c r="O4445" s="2" t="s">
        <v>5139</v>
      </c>
      <c r="P4445" s="127" t="s">
        <v>17295</v>
      </c>
      <c r="U4445" s="2" t="s">
        <v>208</v>
      </c>
      <c r="V4445" s="2" t="s">
        <v>80</v>
      </c>
      <c r="X4445" s="2">
        <v>236</v>
      </c>
      <c r="Y4445" s="2" t="s">
        <v>13844</v>
      </c>
      <c r="Z4445" s="2" t="s">
        <v>84</v>
      </c>
      <c r="AA4445" s="2">
        <v>236</v>
      </c>
      <c r="AB4445" s="2" t="s">
        <v>94</v>
      </c>
      <c r="AC4445" s="2" t="s">
        <v>84</v>
      </c>
      <c r="AD4445" s="2">
        <v>236</v>
      </c>
      <c r="AE4445" s="2" t="s">
        <v>81</v>
      </c>
      <c r="AF4445" s="2" t="s">
        <v>84</v>
      </c>
      <c r="AJ4445" s="2">
        <v>310</v>
      </c>
      <c r="AK4445" s="2" t="s">
        <v>83</v>
      </c>
      <c r="AL4445" s="2" t="s">
        <v>13845</v>
      </c>
      <c r="AM4445" s="2">
        <v>310</v>
      </c>
      <c r="AN4445" s="2" t="s">
        <v>84</v>
      </c>
      <c r="AO4445" s="2" t="s">
        <v>84</v>
      </c>
      <c r="AP4445" s="2">
        <v>310</v>
      </c>
      <c r="AQ4445" s="2" t="s">
        <v>83</v>
      </c>
      <c r="AR4445" s="2" t="s">
        <v>84</v>
      </c>
      <c r="AV4445" s="2">
        <v>310</v>
      </c>
      <c r="AW4445" s="2" t="s">
        <v>83</v>
      </c>
      <c r="AX4445" s="2" t="s">
        <v>13845</v>
      </c>
      <c r="AY4445" s="2">
        <v>310</v>
      </c>
      <c r="AZ4445" s="2" t="s">
        <v>84</v>
      </c>
      <c r="BA4445" s="2" t="s">
        <v>84</v>
      </c>
      <c r="BB4445" s="2">
        <v>310</v>
      </c>
      <c r="BC4445" s="2" t="s">
        <v>83</v>
      </c>
      <c r="BD4445" s="2" t="s">
        <v>84</v>
      </c>
      <c r="BE4445" s="23" t="str">
        <f t="shared" si="693"/>
        <v>EMF nein</v>
      </c>
      <c r="BF4445" s="23" t="str">
        <f t="shared" si="690"/>
        <v/>
      </c>
      <c r="BG4445" s="23" t="str">
        <f t="shared" si="691"/>
        <v/>
      </c>
      <c r="BH4445" s="23">
        <f t="shared" si="694"/>
        <v>0</v>
      </c>
      <c r="BO4445" s="2" t="s">
        <v>17598</v>
      </c>
      <c r="BP4445" s="3">
        <v>1</v>
      </c>
      <c r="BQ4445" s="2" t="s">
        <v>17599</v>
      </c>
    </row>
    <row r="4446" spans="1:69" ht="16.149999999999999" customHeight="1" x14ac:dyDescent="0.25">
      <c r="A4446" s="16">
        <v>4447</v>
      </c>
      <c r="B4446" s="17" t="s">
        <v>211</v>
      </c>
      <c r="C4446" s="17" t="s">
        <v>165</v>
      </c>
      <c r="D4446" s="2" t="s">
        <v>158</v>
      </c>
      <c r="E4446" s="2" t="s">
        <v>17600</v>
      </c>
      <c r="F4446" s="67">
        <v>43812</v>
      </c>
      <c r="G4446" s="3">
        <f t="shared" si="687"/>
        <v>12</v>
      </c>
      <c r="H4446" s="3">
        <f t="shared" si="688"/>
        <v>2019</v>
      </c>
      <c r="I4446" s="92">
        <v>0.57291666666666696</v>
      </c>
      <c r="J4446" s="20">
        <f t="shared" si="689"/>
        <v>13</v>
      </c>
      <c r="K4446" s="5" t="str">
        <f t="shared" si="692"/>
        <v>ja</v>
      </c>
      <c r="L4446" s="5" t="s">
        <v>91</v>
      </c>
      <c r="M4446" s="6" t="s">
        <v>4938</v>
      </c>
      <c r="O4446" s="2" t="s">
        <v>5139</v>
      </c>
      <c r="P4446" s="127" t="s">
        <v>17601</v>
      </c>
      <c r="R4446" s="6" t="s">
        <v>335</v>
      </c>
      <c r="T4446" s="6" t="s">
        <v>80</v>
      </c>
      <c r="X4446" s="2">
        <v>58</v>
      </c>
      <c r="Y4446" s="2" t="s">
        <v>81</v>
      </c>
      <c r="Z4446" s="2" t="s">
        <v>161</v>
      </c>
      <c r="AD4446" s="2">
        <v>58</v>
      </c>
      <c r="AE4446" s="2" t="s">
        <v>81</v>
      </c>
      <c r="AF4446" s="2" t="s">
        <v>161</v>
      </c>
      <c r="AJ4446" s="2">
        <v>210</v>
      </c>
      <c r="AK4446" s="2" t="s">
        <v>81</v>
      </c>
      <c r="AL4446" s="2" t="s">
        <v>168</v>
      </c>
      <c r="AP4446" s="2">
        <v>210</v>
      </c>
      <c r="AQ4446" s="2" t="s">
        <v>81</v>
      </c>
      <c r="AR4446" s="2" t="s">
        <v>168</v>
      </c>
      <c r="AU4446" s="2" t="s">
        <v>109</v>
      </c>
      <c r="BE4446" s="23" t="str">
        <f t="shared" si="693"/>
        <v>EMF ja</v>
      </c>
      <c r="BF4446" s="23">
        <f t="shared" si="690"/>
        <v>70</v>
      </c>
      <c r="BG4446" s="23" t="str">
        <f t="shared" si="691"/>
        <v>&lt;100m</v>
      </c>
      <c r="BH4446" s="23">
        <f t="shared" si="694"/>
        <v>1</v>
      </c>
      <c r="BM4446" s="2" t="s">
        <v>162</v>
      </c>
      <c r="BN4446" s="2">
        <v>70</v>
      </c>
      <c r="BP4446" s="3">
        <v>1</v>
      </c>
      <c r="BQ4446" s="2" t="s">
        <v>17602</v>
      </c>
    </row>
    <row r="4447" spans="1:69" ht="16.149999999999999" customHeight="1" x14ac:dyDescent="0.25">
      <c r="A4447" s="16">
        <v>4448</v>
      </c>
      <c r="B4447" s="2" t="s">
        <v>211</v>
      </c>
      <c r="C4447" s="17" t="s">
        <v>17603</v>
      </c>
      <c r="D4447" s="2" t="s">
        <v>371</v>
      </c>
      <c r="E4447" s="2" t="s">
        <v>247</v>
      </c>
      <c r="F4447" s="67">
        <v>43812</v>
      </c>
      <c r="G4447" s="3">
        <f t="shared" si="687"/>
        <v>12</v>
      </c>
      <c r="H4447" s="3">
        <f t="shared" si="688"/>
        <v>2019</v>
      </c>
      <c r="I4447" s="92">
        <v>0.37152777777777801</v>
      </c>
      <c r="J4447" s="20">
        <f t="shared" si="689"/>
        <v>8</v>
      </c>
      <c r="K4447" s="5" t="str">
        <f t="shared" si="692"/>
        <v>ja</v>
      </c>
      <c r="L4447" s="5" t="s">
        <v>91</v>
      </c>
      <c r="M4447" s="6" t="s">
        <v>10494</v>
      </c>
      <c r="N4447" s="5">
        <v>29</v>
      </c>
      <c r="O4447" s="2" t="s">
        <v>10213</v>
      </c>
      <c r="P4447" s="127" t="s">
        <v>17604</v>
      </c>
      <c r="R4447" s="6" t="s">
        <v>77</v>
      </c>
      <c r="T4447" s="6" t="s">
        <v>80</v>
      </c>
      <c r="U4447" s="2" t="s">
        <v>139</v>
      </c>
      <c r="V4447" s="2" t="s">
        <v>80</v>
      </c>
      <c r="X4447" s="2">
        <v>1180</v>
      </c>
      <c r="Y4447" s="2" t="s">
        <v>83</v>
      </c>
      <c r="Z4447" s="2" t="s">
        <v>168</v>
      </c>
      <c r="AA4447" s="2">
        <v>1180</v>
      </c>
      <c r="AB4447" s="2" t="s">
        <v>81</v>
      </c>
      <c r="AC4447" s="2" t="s">
        <v>168</v>
      </c>
      <c r="AD4447" s="2">
        <v>1180</v>
      </c>
      <c r="AE4447" s="2" t="s">
        <v>83</v>
      </c>
      <c r="AF4447" s="2" t="s">
        <v>168</v>
      </c>
      <c r="AJ4447" s="2">
        <v>1180</v>
      </c>
      <c r="AK4447" s="2" t="s">
        <v>83</v>
      </c>
      <c r="AL4447" s="2" t="s">
        <v>168</v>
      </c>
      <c r="AM4447" s="2">
        <v>1180</v>
      </c>
      <c r="AN4447" s="2" t="s">
        <v>81</v>
      </c>
      <c r="AO4447" s="2" t="s">
        <v>168</v>
      </c>
      <c r="AP4447" s="2">
        <v>1180</v>
      </c>
      <c r="AQ4447" s="2" t="s">
        <v>83</v>
      </c>
      <c r="AR4447" s="2" t="s">
        <v>168</v>
      </c>
      <c r="AV4447" s="2">
        <v>1770</v>
      </c>
      <c r="AW4447" s="2" t="s">
        <v>81</v>
      </c>
      <c r="AX4447" s="2" t="s">
        <v>161</v>
      </c>
      <c r="AY4447" s="2">
        <v>1770</v>
      </c>
      <c r="AZ4447" s="2" t="s">
        <v>81</v>
      </c>
      <c r="BA4447" s="2" t="s">
        <v>161</v>
      </c>
      <c r="BB4447" s="2">
        <v>1770</v>
      </c>
      <c r="BC4447" s="2" t="s">
        <v>81</v>
      </c>
      <c r="BD4447" s="2" t="s">
        <v>161</v>
      </c>
      <c r="BE4447" s="23" t="str">
        <f t="shared" si="693"/>
        <v>EMF ja</v>
      </c>
      <c r="BF4447" s="23" t="str">
        <f t="shared" si="690"/>
        <v/>
      </c>
      <c r="BG4447" s="23" t="str">
        <f t="shared" si="691"/>
        <v/>
      </c>
      <c r="BH4447" s="23">
        <f t="shared" si="694"/>
        <v>2</v>
      </c>
      <c r="BI4447" s="2" t="s">
        <v>109</v>
      </c>
      <c r="BJ4447" s="2" t="s">
        <v>109</v>
      </c>
      <c r="BK4447" s="2" t="s">
        <v>299</v>
      </c>
      <c r="BO4447" s="2" t="s">
        <v>17605</v>
      </c>
      <c r="BP4447" s="3">
        <v>1</v>
      </c>
      <c r="BQ4447" s="2" t="s">
        <v>17606</v>
      </c>
    </row>
    <row r="4448" spans="1:69" ht="16.149999999999999" customHeight="1" x14ac:dyDescent="0.25">
      <c r="A4448" s="16">
        <v>4449</v>
      </c>
      <c r="B4448" s="17" t="s">
        <v>211</v>
      </c>
      <c r="C4448" s="44" t="s">
        <v>1725</v>
      </c>
      <c r="D4448" s="2" t="s">
        <v>124</v>
      </c>
      <c r="E4448" s="2" t="s">
        <v>17607</v>
      </c>
      <c r="F4448" s="67">
        <v>43812</v>
      </c>
      <c r="G4448" s="3">
        <f t="shared" si="687"/>
        <v>12</v>
      </c>
      <c r="H4448" s="3">
        <f t="shared" si="688"/>
        <v>2019</v>
      </c>
      <c r="I4448" s="92">
        <v>3.4722222222222203E-2</v>
      </c>
      <c r="J4448" s="20">
        <f t="shared" si="689"/>
        <v>0</v>
      </c>
      <c r="K4448" s="5" t="str">
        <f t="shared" si="692"/>
        <v>ja</v>
      </c>
      <c r="L4448" s="5" t="s">
        <v>91</v>
      </c>
      <c r="M4448" s="6" t="s">
        <v>74</v>
      </c>
      <c r="N4448" s="5">
        <v>49</v>
      </c>
      <c r="O4448" s="2" t="s">
        <v>5139</v>
      </c>
      <c r="P4448" s="5" t="s">
        <v>17608</v>
      </c>
      <c r="R4448" s="6" t="s">
        <v>77</v>
      </c>
      <c r="S4448" s="2" t="s">
        <v>190</v>
      </c>
      <c r="X4448" s="2">
        <v>736</v>
      </c>
      <c r="Y4448" s="2" t="s">
        <v>81</v>
      </c>
      <c r="Z4448" s="2" t="s">
        <v>168</v>
      </c>
      <c r="AA4448" s="2">
        <v>736</v>
      </c>
      <c r="AB4448" s="2" t="s">
        <v>81</v>
      </c>
      <c r="AC4448" s="2" t="s">
        <v>168</v>
      </c>
      <c r="AD4448" s="2">
        <v>736</v>
      </c>
      <c r="AE4448" s="2" t="s">
        <v>81</v>
      </c>
      <c r="AF4448" s="2" t="s">
        <v>168</v>
      </c>
      <c r="AG4448" s="2">
        <v>736</v>
      </c>
      <c r="AH4448" s="2" t="s">
        <v>94</v>
      </c>
      <c r="AI4448" s="2" t="s">
        <v>168</v>
      </c>
      <c r="AV4448" s="2">
        <v>50</v>
      </c>
      <c r="AW4448" s="2" t="s">
        <v>94</v>
      </c>
      <c r="AX4448" s="2" t="s">
        <v>168</v>
      </c>
      <c r="BE4448" s="23" t="str">
        <f t="shared" si="693"/>
        <v>EMF nein</v>
      </c>
      <c r="BF4448" s="23" t="str">
        <f t="shared" si="690"/>
        <v/>
      </c>
      <c r="BG4448" s="23" t="str">
        <f t="shared" si="691"/>
        <v/>
      </c>
      <c r="BH4448" s="23">
        <f t="shared" si="694"/>
        <v>0</v>
      </c>
      <c r="BO4448" s="2" t="s">
        <v>17609</v>
      </c>
      <c r="BP4448" s="3">
        <v>1</v>
      </c>
      <c r="BQ4448" s="2" t="s">
        <v>17610</v>
      </c>
    </row>
    <row r="4449" spans="1:70" ht="16.149999999999999" customHeight="1" x14ac:dyDescent="0.25">
      <c r="A4449" s="16">
        <v>4450</v>
      </c>
      <c r="B4449" s="17" t="s">
        <v>211</v>
      </c>
      <c r="C4449" s="17" t="s">
        <v>6550</v>
      </c>
      <c r="D4449" s="2" t="s">
        <v>124</v>
      </c>
      <c r="E4449" s="2" t="s">
        <v>17611</v>
      </c>
      <c r="F4449" s="67">
        <v>43813</v>
      </c>
      <c r="G4449" s="3">
        <f t="shared" si="687"/>
        <v>12</v>
      </c>
      <c r="H4449" s="3">
        <f t="shared" si="688"/>
        <v>2019</v>
      </c>
      <c r="I4449" s="92">
        <v>0.83333333333333304</v>
      </c>
      <c r="J4449" s="20">
        <f t="shared" si="689"/>
        <v>20</v>
      </c>
      <c r="K4449" s="5" t="str">
        <f t="shared" si="692"/>
        <v>ja</v>
      </c>
      <c r="L4449" s="5" t="s">
        <v>91</v>
      </c>
      <c r="M4449" s="6" t="s">
        <v>115</v>
      </c>
      <c r="N4449" s="5">
        <v>64</v>
      </c>
      <c r="O4449" s="2" t="s">
        <v>10213</v>
      </c>
      <c r="P4449" s="127" t="s">
        <v>17612</v>
      </c>
      <c r="T4449" s="6" t="s">
        <v>202</v>
      </c>
      <c r="X4449" s="2">
        <v>801</v>
      </c>
      <c r="Y4449" s="2" t="s">
        <v>81</v>
      </c>
      <c r="Z4449" s="2" t="s">
        <v>82</v>
      </c>
      <c r="AA4449" s="2">
        <v>801</v>
      </c>
      <c r="AB4449" s="2" t="s">
        <v>81</v>
      </c>
      <c r="AC4449" s="2" t="s">
        <v>82</v>
      </c>
      <c r="AD4449" s="2">
        <v>801</v>
      </c>
      <c r="AE4449" s="2" t="s">
        <v>81</v>
      </c>
      <c r="AF4449" s="2" t="s">
        <v>82</v>
      </c>
      <c r="AG4449" s="2">
        <v>801</v>
      </c>
      <c r="AH4449" s="2" t="s">
        <v>94</v>
      </c>
      <c r="AI4449" s="2" t="s">
        <v>82</v>
      </c>
      <c r="AJ4449" s="2">
        <v>707</v>
      </c>
      <c r="AK4449" s="2" t="s">
        <v>83</v>
      </c>
      <c r="AL4449" s="2" t="s">
        <v>82</v>
      </c>
      <c r="AM4449" s="2">
        <v>707</v>
      </c>
      <c r="AN4449" s="2" t="s">
        <v>81</v>
      </c>
      <c r="AO4449" s="2" t="s">
        <v>82</v>
      </c>
      <c r="AP4449" s="2">
        <v>707</v>
      </c>
      <c r="AQ4449" s="2" t="s">
        <v>83</v>
      </c>
      <c r="AR4449" s="2" t="s">
        <v>82</v>
      </c>
      <c r="AV4449" s="2">
        <v>549</v>
      </c>
      <c r="AW4449" s="2" t="s">
        <v>81</v>
      </c>
      <c r="AX4449" s="2" t="s">
        <v>82</v>
      </c>
      <c r="AY4449" s="2">
        <v>465</v>
      </c>
      <c r="AZ4449" s="2" t="s">
        <v>81</v>
      </c>
      <c r="BA4449" s="2" t="s">
        <v>168</v>
      </c>
      <c r="BB4449" s="2">
        <v>549</v>
      </c>
      <c r="BC4449" s="2" t="s">
        <v>83</v>
      </c>
      <c r="BD4449" s="2" t="s">
        <v>82</v>
      </c>
      <c r="BE4449" s="23" t="str">
        <f t="shared" si="693"/>
        <v>EMF nein</v>
      </c>
      <c r="BF4449" s="23" t="str">
        <f t="shared" si="690"/>
        <v/>
      </c>
      <c r="BG4449" s="23" t="str">
        <f t="shared" si="691"/>
        <v/>
      </c>
      <c r="BH4449" s="23">
        <f t="shared" si="694"/>
        <v>0</v>
      </c>
      <c r="BO4449" s="2" t="s">
        <v>17613</v>
      </c>
      <c r="BP4449" s="3">
        <v>1</v>
      </c>
      <c r="BQ4449" s="2" t="s">
        <v>17614</v>
      </c>
    </row>
    <row r="4450" spans="1:70" ht="16.149999999999999" customHeight="1" x14ac:dyDescent="0.25">
      <c r="A4450" s="16">
        <v>4451</v>
      </c>
      <c r="B4450" s="17" t="s">
        <v>211</v>
      </c>
      <c r="C4450" s="151" t="s">
        <v>119</v>
      </c>
      <c r="D4450" s="2" t="s">
        <v>89</v>
      </c>
      <c r="E4450" s="2" t="s">
        <v>17615</v>
      </c>
      <c r="F4450" s="67">
        <v>43812</v>
      </c>
      <c r="G4450" s="3">
        <f t="shared" si="687"/>
        <v>12</v>
      </c>
      <c r="H4450" s="3">
        <f t="shared" si="688"/>
        <v>2019</v>
      </c>
      <c r="I4450" s="92">
        <v>0.73611111111111105</v>
      </c>
      <c r="J4450" s="20">
        <f t="shared" si="689"/>
        <v>17</v>
      </c>
      <c r="K4450" s="5" t="str">
        <f t="shared" si="692"/>
        <v>ja</v>
      </c>
      <c r="L4450" s="5" t="s">
        <v>91</v>
      </c>
      <c r="M4450" s="6" t="s">
        <v>74</v>
      </c>
      <c r="O4450" s="2" t="s">
        <v>5139</v>
      </c>
      <c r="P4450" s="127" t="s">
        <v>17616</v>
      </c>
      <c r="R4450" s="6" t="s">
        <v>335</v>
      </c>
      <c r="U4450" s="2" t="s">
        <v>115</v>
      </c>
      <c r="V4450" s="2" t="s">
        <v>80</v>
      </c>
      <c r="X4450" s="2">
        <v>274</v>
      </c>
      <c r="Y4450" s="2" t="s">
        <v>81</v>
      </c>
      <c r="Z4450" s="2" t="s">
        <v>82</v>
      </c>
      <c r="AA4450" s="2">
        <v>274</v>
      </c>
      <c r="AB4450" s="2" t="s">
        <v>81</v>
      </c>
      <c r="AC4450" s="2" t="s">
        <v>82</v>
      </c>
      <c r="AD4450" s="2">
        <v>247</v>
      </c>
      <c r="AE4450" s="2" t="s">
        <v>81</v>
      </c>
      <c r="AF4450" s="2" t="s">
        <v>82</v>
      </c>
      <c r="AJ4450" s="2">
        <v>274</v>
      </c>
      <c r="AK4450" s="2" t="s">
        <v>81</v>
      </c>
      <c r="AL4450" s="2" t="s">
        <v>82</v>
      </c>
      <c r="AM4450" s="2">
        <v>274</v>
      </c>
      <c r="AN4450" s="2" t="s">
        <v>81</v>
      </c>
      <c r="AO4450" s="2" t="s">
        <v>82</v>
      </c>
      <c r="AP4450" s="2">
        <v>247</v>
      </c>
      <c r="AQ4450" s="2" t="s">
        <v>81</v>
      </c>
      <c r="AR4450" s="2" t="s">
        <v>168</v>
      </c>
      <c r="AV4450" s="2">
        <v>264</v>
      </c>
      <c r="AW4450" s="2" t="s">
        <v>81</v>
      </c>
      <c r="AX4450" s="2" t="s">
        <v>84</v>
      </c>
      <c r="BB4450" s="2">
        <v>264</v>
      </c>
      <c r="BC4450" s="2" t="s">
        <v>83</v>
      </c>
      <c r="BD4450" s="2" t="s">
        <v>84</v>
      </c>
      <c r="BE4450" s="23" t="str">
        <f t="shared" si="693"/>
        <v>EMF nein</v>
      </c>
      <c r="BF4450" s="23" t="str">
        <f t="shared" si="690"/>
        <v/>
      </c>
      <c r="BG4450" s="23" t="str">
        <f t="shared" si="691"/>
        <v/>
      </c>
      <c r="BH4450" s="23">
        <f t="shared" si="694"/>
        <v>0</v>
      </c>
      <c r="BO4450" s="2" t="s">
        <v>17617</v>
      </c>
      <c r="BP4450" s="3">
        <v>1</v>
      </c>
      <c r="BQ4450" s="2" t="s">
        <v>17618</v>
      </c>
    </row>
    <row r="4451" spans="1:70" ht="16.149999999999999" customHeight="1" x14ac:dyDescent="0.25">
      <c r="A4451" s="16">
        <v>4452</v>
      </c>
      <c r="B4451" s="17" t="s">
        <v>211</v>
      </c>
      <c r="C4451" s="151" t="s">
        <v>17619</v>
      </c>
      <c r="D4451" s="2" t="s">
        <v>137</v>
      </c>
      <c r="E4451" s="2" t="s">
        <v>415</v>
      </c>
      <c r="F4451" s="67">
        <v>43813</v>
      </c>
      <c r="G4451" s="3">
        <f t="shared" si="687"/>
        <v>12</v>
      </c>
      <c r="H4451" s="3">
        <f t="shared" si="688"/>
        <v>2019</v>
      </c>
      <c r="I4451" s="92">
        <v>0.78819444444444398</v>
      </c>
      <c r="J4451" s="20">
        <f t="shared" si="689"/>
        <v>18</v>
      </c>
      <c r="K4451" s="5" t="str">
        <f t="shared" si="692"/>
        <v>ja</v>
      </c>
      <c r="L4451" s="5" t="s">
        <v>91</v>
      </c>
      <c r="M4451" s="6" t="s">
        <v>74</v>
      </c>
      <c r="N4451" s="5">
        <v>60</v>
      </c>
      <c r="O4451" s="2" t="s">
        <v>5139</v>
      </c>
      <c r="P4451" s="127" t="s">
        <v>17620</v>
      </c>
      <c r="R4451" s="6" t="s">
        <v>77</v>
      </c>
      <c r="U4451" s="2" t="s">
        <v>208</v>
      </c>
      <c r="V4451" s="2" t="s">
        <v>80</v>
      </c>
      <c r="BE4451" s="23" t="str">
        <f t="shared" si="693"/>
        <v>EMF nein</v>
      </c>
      <c r="BF4451" s="23" t="str">
        <f t="shared" si="690"/>
        <v/>
      </c>
      <c r="BG4451" s="23" t="str">
        <f t="shared" si="691"/>
        <v/>
      </c>
      <c r="BH4451" s="23">
        <f t="shared" si="694"/>
        <v>0</v>
      </c>
      <c r="BO4451" s="2" t="s">
        <v>17621</v>
      </c>
      <c r="BP4451" s="3">
        <v>1</v>
      </c>
      <c r="BQ4451" s="2" t="s">
        <v>17622</v>
      </c>
    </row>
    <row r="4452" spans="1:70" ht="16.149999999999999" customHeight="1" x14ac:dyDescent="0.25">
      <c r="A4452" s="16">
        <v>4453</v>
      </c>
      <c r="B4452" s="17" t="s">
        <v>211</v>
      </c>
      <c r="C4452" s="17" t="s">
        <v>770</v>
      </c>
      <c r="D4452" s="2" t="s">
        <v>371</v>
      </c>
      <c r="E4452" s="2" t="s">
        <v>15426</v>
      </c>
      <c r="F4452" s="67">
        <v>43845</v>
      </c>
      <c r="G4452" s="3">
        <f t="shared" si="687"/>
        <v>1</v>
      </c>
      <c r="H4452" s="3">
        <f t="shared" si="688"/>
        <v>2020</v>
      </c>
      <c r="I4452" s="92">
        <v>0.28819444444444398</v>
      </c>
      <c r="J4452" s="20">
        <f t="shared" si="689"/>
        <v>6</v>
      </c>
      <c r="K4452" s="5" t="str">
        <f t="shared" si="692"/>
        <v>ja</v>
      </c>
      <c r="L4452" s="5" t="s">
        <v>91</v>
      </c>
      <c r="M4452" s="6" t="s">
        <v>74</v>
      </c>
      <c r="N4452" s="5">
        <v>37</v>
      </c>
      <c r="O4452" s="2" t="s">
        <v>5139</v>
      </c>
      <c r="P4452" s="5" t="s">
        <v>13290</v>
      </c>
      <c r="R4452" s="6" t="s">
        <v>77</v>
      </c>
      <c r="U4452" s="2" t="s">
        <v>115</v>
      </c>
      <c r="V4452" s="2" t="s">
        <v>80</v>
      </c>
      <c r="X4452" s="2">
        <v>158</v>
      </c>
      <c r="Y4452" s="2" t="s">
        <v>81</v>
      </c>
      <c r="Z4452" s="2" t="s">
        <v>168</v>
      </c>
      <c r="AA4452" s="2">
        <v>158</v>
      </c>
      <c r="AB4452" s="2" t="s">
        <v>81</v>
      </c>
      <c r="AC4452" s="2" t="s">
        <v>168</v>
      </c>
      <c r="AD4452" s="2">
        <v>158</v>
      </c>
      <c r="AE4452" s="2" t="s">
        <v>83</v>
      </c>
      <c r="AF4452" s="2" t="s">
        <v>168</v>
      </c>
      <c r="AG4452" s="135">
        <v>158</v>
      </c>
      <c r="AH4452" s="135" t="s">
        <v>83</v>
      </c>
      <c r="AI4452" s="135" t="s">
        <v>168</v>
      </c>
      <c r="AJ4452" s="2">
        <v>164</v>
      </c>
      <c r="AK4452" s="2" t="s">
        <v>81</v>
      </c>
      <c r="AL4452" s="2" t="s">
        <v>168</v>
      </c>
      <c r="AM4452" s="2">
        <v>164</v>
      </c>
      <c r="AN4452" s="2" t="s">
        <v>81</v>
      </c>
      <c r="AO4452" s="2" t="s">
        <v>168</v>
      </c>
      <c r="AP4452" s="2">
        <v>164</v>
      </c>
      <c r="AQ4452" s="2" t="s">
        <v>83</v>
      </c>
      <c r="AR4452" s="2" t="s">
        <v>168</v>
      </c>
      <c r="AS4452" s="135" t="s">
        <v>109</v>
      </c>
      <c r="AT4452" s="135" t="s">
        <v>109</v>
      </c>
      <c r="AU4452" s="135" t="s">
        <v>109</v>
      </c>
      <c r="AV4452" s="2">
        <v>164</v>
      </c>
      <c r="AW4452" s="2" t="s">
        <v>81</v>
      </c>
      <c r="AX4452" s="2" t="s">
        <v>168</v>
      </c>
      <c r="AY4452" s="2">
        <v>164</v>
      </c>
      <c r="AZ4452" s="2" t="s">
        <v>81</v>
      </c>
      <c r="BA4452" s="2" t="s">
        <v>168</v>
      </c>
      <c r="BB4452" s="2">
        <v>164</v>
      </c>
      <c r="BC4452" s="2" t="s">
        <v>83</v>
      </c>
      <c r="BD4452" s="2" t="s">
        <v>168</v>
      </c>
      <c r="BE4452" s="23" t="str">
        <f t="shared" si="693"/>
        <v>EMF nein</v>
      </c>
      <c r="BF4452" s="23" t="str">
        <f t="shared" si="690"/>
        <v/>
      </c>
      <c r="BG4452" s="23" t="str">
        <f t="shared" si="691"/>
        <v/>
      </c>
      <c r="BH4452" s="23">
        <f t="shared" si="694"/>
        <v>0</v>
      </c>
      <c r="BO4452" s="74" t="s">
        <v>17623</v>
      </c>
      <c r="BP4452" s="3">
        <v>1</v>
      </c>
      <c r="BQ4452" s="2" t="s">
        <v>17624</v>
      </c>
    </row>
    <row r="4453" spans="1:70" ht="16.149999999999999" customHeight="1" x14ac:dyDescent="0.25">
      <c r="A4453" s="1">
        <v>4454</v>
      </c>
      <c r="B4453" s="17" t="s">
        <v>211</v>
      </c>
      <c r="C4453" s="17" t="s">
        <v>17625</v>
      </c>
      <c r="D4453" s="2" t="s">
        <v>12828</v>
      </c>
      <c r="E4453" s="2" t="s">
        <v>17626</v>
      </c>
      <c r="F4453" s="67">
        <v>43847</v>
      </c>
      <c r="G4453" s="3">
        <f t="shared" si="687"/>
        <v>1</v>
      </c>
      <c r="H4453" s="3">
        <f t="shared" si="688"/>
        <v>2020</v>
      </c>
      <c r="I4453" s="92">
        <v>0.45833333333333298</v>
      </c>
      <c r="J4453" s="20">
        <f t="shared" si="689"/>
        <v>11</v>
      </c>
      <c r="K4453" s="5" t="str">
        <f t="shared" si="692"/>
        <v>ja</v>
      </c>
      <c r="L4453" s="5" t="s">
        <v>91</v>
      </c>
      <c r="M4453" s="6" t="s">
        <v>74</v>
      </c>
      <c r="N4453" s="5">
        <v>24</v>
      </c>
      <c r="O4453" s="2" t="s">
        <v>140</v>
      </c>
      <c r="P4453" s="127" t="s">
        <v>17627</v>
      </c>
      <c r="R4453" s="6" t="s">
        <v>77</v>
      </c>
      <c r="S4453" s="2" t="s">
        <v>78</v>
      </c>
      <c r="X4453" s="2">
        <v>650</v>
      </c>
      <c r="Y4453" s="2" t="s">
        <v>81</v>
      </c>
      <c r="Z4453" s="2" t="s">
        <v>84</v>
      </c>
      <c r="AA4453" s="2">
        <v>650</v>
      </c>
      <c r="AB4453" s="2" t="s">
        <v>81</v>
      </c>
      <c r="AC4453" s="2" t="s">
        <v>84</v>
      </c>
      <c r="AD4453" s="2">
        <v>650</v>
      </c>
      <c r="AE4453" s="2" t="s">
        <v>6084</v>
      </c>
      <c r="AF4453" s="2" t="s">
        <v>84</v>
      </c>
      <c r="AJ4453" s="2">
        <v>740</v>
      </c>
      <c r="AK4453" s="2" t="s">
        <v>83</v>
      </c>
      <c r="AL4453" s="2" t="s">
        <v>82</v>
      </c>
      <c r="AM4453" s="2">
        <v>740</v>
      </c>
      <c r="AN4453" s="2" t="s">
        <v>81</v>
      </c>
      <c r="AO4453" s="2" t="s">
        <v>82</v>
      </c>
      <c r="AP4453" s="2">
        <v>740</v>
      </c>
      <c r="AQ4453" s="2" t="s">
        <v>81</v>
      </c>
      <c r="AR4453" s="2" t="s">
        <v>82</v>
      </c>
      <c r="AV4453" s="2">
        <v>740</v>
      </c>
      <c r="AW4453" s="2" t="s">
        <v>83</v>
      </c>
      <c r="AX4453" s="2" t="s">
        <v>82</v>
      </c>
      <c r="AY4453" s="2">
        <v>740</v>
      </c>
      <c r="AZ4453" s="2" t="s">
        <v>81</v>
      </c>
      <c r="BA4453" s="2" t="s">
        <v>82</v>
      </c>
      <c r="BB4453" s="2">
        <v>740</v>
      </c>
      <c r="BC4453" s="2" t="s">
        <v>81</v>
      </c>
      <c r="BD4453" s="2" t="s">
        <v>82</v>
      </c>
      <c r="BE4453" s="23" t="str">
        <f t="shared" si="693"/>
        <v>EMF nein</v>
      </c>
      <c r="BF4453" s="23" t="str">
        <f t="shared" si="690"/>
        <v/>
      </c>
      <c r="BG4453" s="23" t="str">
        <f t="shared" si="691"/>
        <v/>
      </c>
      <c r="BH4453" s="23">
        <f t="shared" si="694"/>
        <v>0</v>
      </c>
      <c r="BP4453" s="3">
        <v>1</v>
      </c>
      <c r="BQ4453" s="2" t="s">
        <v>17628</v>
      </c>
    </row>
    <row r="4454" spans="1:70" ht="16.149999999999999" customHeight="1" x14ac:dyDescent="0.25">
      <c r="A4454" s="99">
        <v>4455</v>
      </c>
      <c r="B4454" s="2" t="s">
        <v>211</v>
      </c>
      <c r="C4454" s="2" t="s">
        <v>8302</v>
      </c>
      <c r="D4454" s="2" t="s">
        <v>104</v>
      </c>
      <c r="E4454" s="2" t="s">
        <v>6250</v>
      </c>
      <c r="F4454" s="67">
        <v>43814</v>
      </c>
      <c r="G4454" s="3">
        <f t="shared" si="687"/>
        <v>12</v>
      </c>
      <c r="H4454" s="3">
        <f t="shared" si="688"/>
        <v>2019</v>
      </c>
      <c r="I4454" s="92">
        <v>0.35069444444444398</v>
      </c>
      <c r="J4454" s="20">
        <f t="shared" si="689"/>
        <v>8</v>
      </c>
      <c r="K4454" s="5" t="str">
        <f t="shared" si="692"/>
        <v>ja</v>
      </c>
      <c r="L4454" s="5" t="s">
        <v>91</v>
      </c>
      <c r="M4454" s="6" t="s">
        <v>11554</v>
      </c>
      <c r="N4454" s="5">
        <v>22</v>
      </c>
      <c r="O4454" s="5" t="s">
        <v>140</v>
      </c>
      <c r="P4454" s="127" t="s">
        <v>17629</v>
      </c>
      <c r="R4454" s="6" t="s">
        <v>77</v>
      </c>
      <c r="S4454" s="127" t="s">
        <v>78</v>
      </c>
      <c r="T4454" s="6" t="s">
        <v>80</v>
      </c>
      <c r="X4454" s="2">
        <v>726</v>
      </c>
      <c r="Y4454" s="2" t="s">
        <v>81</v>
      </c>
      <c r="Z4454" s="2" t="s">
        <v>84</v>
      </c>
      <c r="AA4454" s="2">
        <v>726</v>
      </c>
      <c r="AB4454" s="2" t="s">
        <v>81</v>
      </c>
      <c r="AC4454" s="2" t="s">
        <v>84</v>
      </c>
      <c r="AD4454" s="2">
        <v>726</v>
      </c>
      <c r="AE4454" s="2" t="s">
        <v>83</v>
      </c>
      <c r="AF4454" s="2" t="s">
        <v>84</v>
      </c>
      <c r="AJ4454" s="2" t="s">
        <v>109</v>
      </c>
      <c r="BE4454" s="23" t="str">
        <f t="shared" si="693"/>
        <v>EMF ja</v>
      </c>
      <c r="BF4454" s="23">
        <f t="shared" si="690"/>
        <v>10</v>
      </c>
      <c r="BG4454" s="23" t="str">
        <f t="shared" si="691"/>
        <v>&lt;100m</v>
      </c>
      <c r="BH4454" s="23">
        <f t="shared" si="694"/>
        <v>3</v>
      </c>
      <c r="BI4454" s="2" t="s">
        <v>162</v>
      </c>
      <c r="BJ4454" s="2">
        <v>10</v>
      </c>
      <c r="BK4454" s="2" t="s">
        <v>162</v>
      </c>
      <c r="BL4454" s="2">
        <v>500</v>
      </c>
      <c r="BM4454" s="2" t="s">
        <v>162</v>
      </c>
      <c r="BN4454" s="2">
        <v>600</v>
      </c>
      <c r="BO4454" s="2" t="s">
        <v>17630</v>
      </c>
      <c r="BP4454" s="3">
        <v>1</v>
      </c>
      <c r="BQ4454" s="2" t="s">
        <v>17631</v>
      </c>
    </row>
    <row r="4455" spans="1:70" ht="16.149999999999999" customHeight="1" x14ac:dyDescent="0.25">
      <c r="A4455" s="135">
        <v>4456</v>
      </c>
      <c r="B4455" s="17" t="s">
        <v>211</v>
      </c>
      <c r="C4455" s="2" t="s">
        <v>1188</v>
      </c>
      <c r="D4455" s="17" t="s">
        <v>124</v>
      </c>
      <c r="E4455" s="17" t="s">
        <v>17632</v>
      </c>
      <c r="F4455" s="18">
        <v>43950</v>
      </c>
      <c r="G4455" s="3">
        <f t="shared" si="687"/>
        <v>4</v>
      </c>
      <c r="H4455" s="3">
        <f t="shared" si="688"/>
        <v>2020</v>
      </c>
      <c r="I4455" s="19">
        <v>0.45486111111111099</v>
      </c>
      <c r="J4455" s="20">
        <f t="shared" si="689"/>
        <v>10</v>
      </c>
      <c r="K4455" s="5" t="str">
        <f t="shared" si="692"/>
        <v>ja</v>
      </c>
      <c r="L4455" s="21" t="s">
        <v>91</v>
      </c>
      <c r="M4455" s="22" t="s">
        <v>2721</v>
      </c>
      <c r="N4455" s="21">
        <v>68</v>
      </c>
      <c r="O4455" s="17" t="s">
        <v>5139</v>
      </c>
      <c r="P4455" s="143" t="s">
        <v>17633</v>
      </c>
      <c r="Q4455" s="22"/>
      <c r="R4455" s="6" t="s">
        <v>77</v>
      </c>
      <c r="S4455" s="2" t="s">
        <v>78</v>
      </c>
      <c r="T4455" s="6" t="s">
        <v>12980</v>
      </c>
      <c r="U4455" s="127" t="s">
        <v>139</v>
      </c>
      <c r="X4455" s="2">
        <v>265</v>
      </c>
      <c r="Y4455" s="2" t="s">
        <v>81</v>
      </c>
      <c r="Z4455" s="2" t="s">
        <v>168</v>
      </c>
      <c r="AA4455" s="2">
        <v>265</v>
      </c>
      <c r="AB4455" s="2" t="s">
        <v>81</v>
      </c>
      <c r="AC4455" s="2" t="s">
        <v>168</v>
      </c>
      <c r="AD4455" s="2">
        <v>265</v>
      </c>
      <c r="AE4455" s="2" t="s">
        <v>6084</v>
      </c>
      <c r="AF4455" s="2" t="s">
        <v>168</v>
      </c>
      <c r="AG4455" s="2">
        <v>265</v>
      </c>
      <c r="AH4455" s="2" t="s">
        <v>81</v>
      </c>
      <c r="AI4455" s="2" t="s">
        <v>11959</v>
      </c>
      <c r="AJ4455" s="2">
        <v>400</v>
      </c>
      <c r="AK4455" s="2" t="s">
        <v>81</v>
      </c>
      <c r="AL4455" s="2" t="s">
        <v>82</v>
      </c>
      <c r="AM4455" s="2">
        <v>400</v>
      </c>
      <c r="AN4455" s="2" t="s">
        <v>81</v>
      </c>
      <c r="AO4455" s="2" t="s">
        <v>82</v>
      </c>
      <c r="AP4455" s="2">
        <v>400</v>
      </c>
      <c r="AQ4455" s="2" t="s">
        <v>83</v>
      </c>
      <c r="AR4455" s="2" t="s">
        <v>82</v>
      </c>
      <c r="BE4455" s="23" t="str">
        <f t="shared" si="693"/>
        <v>EMF nein</v>
      </c>
      <c r="BF4455" s="23" t="str">
        <f t="shared" si="690"/>
        <v/>
      </c>
      <c r="BG4455" s="23" t="str">
        <f t="shared" si="691"/>
        <v/>
      </c>
      <c r="BH4455" s="23">
        <f t="shared" si="694"/>
        <v>0</v>
      </c>
      <c r="BO4455" s="2" t="s">
        <v>17634</v>
      </c>
      <c r="BP4455" s="3">
        <v>1</v>
      </c>
      <c r="BQ4455" s="2" t="s">
        <v>17635</v>
      </c>
    </row>
    <row r="4456" spans="1:70" ht="16.149999999999999" customHeight="1" x14ac:dyDescent="0.25">
      <c r="A4456" s="16">
        <v>4457</v>
      </c>
      <c r="B4456" s="116" t="s">
        <v>87</v>
      </c>
      <c r="C4456" s="74" t="s">
        <v>1915</v>
      </c>
      <c r="D4456" s="2" t="s">
        <v>137</v>
      </c>
      <c r="E4456" s="2" t="s">
        <v>3815</v>
      </c>
      <c r="F4456" s="67">
        <v>43815</v>
      </c>
      <c r="G4456" s="3">
        <f t="shared" si="687"/>
        <v>12</v>
      </c>
      <c r="H4456" s="3">
        <f t="shared" si="688"/>
        <v>2019</v>
      </c>
      <c r="I4456" s="92">
        <v>0.50347222222222199</v>
      </c>
      <c r="J4456" s="20">
        <f t="shared" si="689"/>
        <v>12</v>
      </c>
      <c r="K4456" s="5" t="str">
        <f t="shared" si="692"/>
        <v>ja</v>
      </c>
      <c r="L4456" s="5" t="s">
        <v>91</v>
      </c>
      <c r="M4456" s="6" t="s">
        <v>11554</v>
      </c>
      <c r="N4456" s="5">
        <v>94</v>
      </c>
      <c r="O4456" s="2" t="s">
        <v>5139</v>
      </c>
      <c r="P4456" s="127" t="s">
        <v>17636</v>
      </c>
      <c r="R4456" s="6" t="s">
        <v>77</v>
      </c>
      <c r="U4456" s="2" t="s">
        <v>208</v>
      </c>
      <c r="V4456" s="2" t="s">
        <v>202</v>
      </c>
      <c r="X4456" s="2">
        <v>582</v>
      </c>
      <c r="Y4456" s="2" t="s">
        <v>81</v>
      </c>
      <c r="Z4456" s="2" t="s">
        <v>82</v>
      </c>
      <c r="AA4456" s="2">
        <v>582</v>
      </c>
      <c r="AB4456" s="2" t="s">
        <v>81</v>
      </c>
      <c r="AC4456" s="2" t="s">
        <v>82</v>
      </c>
      <c r="AD4456" s="2">
        <v>582</v>
      </c>
      <c r="AE4456" s="2" t="s">
        <v>83</v>
      </c>
      <c r="AF4456" s="2" t="s">
        <v>82</v>
      </c>
      <c r="AG4456" s="2">
        <v>582</v>
      </c>
      <c r="AH4456" s="2" t="s">
        <v>81</v>
      </c>
      <c r="AI4456" s="2" t="s">
        <v>82</v>
      </c>
      <c r="AJ4456" s="2">
        <v>1340</v>
      </c>
      <c r="AK4456" s="2" t="s">
        <v>83</v>
      </c>
      <c r="AL4456" s="2" t="s">
        <v>82</v>
      </c>
      <c r="AM4456" s="2">
        <v>1340</v>
      </c>
      <c r="AN4456" s="2" t="s">
        <v>81</v>
      </c>
      <c r="AO4456" s="2" t="s">
        <v>82</v>
      </c>
      <c r="AP4456" s="2">
        <v>1340</v>
      </c>
      <c r="AQ4456" s="2" t="s">
        <v>83</v>
      </c>
      <c r="AR4456" s="2" t="s">
        <v>82</v>
      </c>
      <c r="AS4456" s="2">
        <v>1340</v>
      </c>
      <c r="AT4456" s="2" t="s">
        <v>83</v>
      </c>
      <c r="AU4456" s="2" t="s">
        <v>82</v>
      </c>
      <c r="AV4456" s="2">
        <v>1340</v>
      </c>
      <c r="AW4456" s="2" t="s">
        <v>83</v>
      </c>
      <c r="AX4456" s="2" t="s">
        <v>82</v>
      </c>
      <c r="AY4456" s="2">
        <v>1340</v>
      </c>
      <c r="AZ4456" s="2" t="s">
        <v>81</v>
      </c>
      <c r="BA4456" s="2" t="s">
        <v>82</v>
      </c>
      <c r="BB4456" s="2">
        <v>1340</v>
      </c>
      <c r="BC4456" s="2" t="s">
        <v>83</v>
      </c>
      <c r="BD4456" s="2" t="s">
        <v>82</v>
      </c>
      <c r="BE4456" s="23" t="str">
        <f t="shared" si="693"/>
        <v>EMF nein</v>
      </c>
      <c r="BF4456" s="23" t="str">
        <f t="shared" si="690"/>
        <v/>
      </c>
      <c r="BG4456" s="23" t="str">
        <f t="shared" si="691"/>
        <v/>
      </c>
      <c r="BH4456" s="23">
        <f t="shared" si="694"/>
        <v>0</v>
      </c>
      <c r="BO4456" s="2" t="s">
        <v>17637</v>
      </c>
      <c r="BP4456" s="3">
        <v>1</v>
      </c>
      <c r="BQ4456" s="2" t="s">
        <v>17638</v>
      </c>
    </row>
    <row r="4457" spans="1:70" ht="16.149999999999999" customHeight="1" x14ac:dyDescent="0.25">
      <c r="A4457" s="99">
        <v>4458</v>
      </c>
      <c r="B4457" s="2" t="s">
        <v>17639</v>
      </c>
      <c r="C4457" s="2" t="s">
        <v>17640</v>
      </c>
      <c r="D4457" s="2" t="s">
        <v>651</v>
      </c>
      <c r="E4457" s="2" t="s">
        <v>247</v>
      </c>
      <c r="F4457" s="67">
        <v>44180</v>
      </c>
      <c r="G4457" s="3">
        <f t="shared" si="687"/>
        <v>12</v>
      </c>
      <c r="H4457" s="3">
        <f t="shared" si="688"/>
        <v>2020</v>
      </c>
      <c r="I4457" s="92">
        <v>0.75</v>
      </c>
      <c r="J4457" s="20">
        <f t="shared" si="689"/>
        <v>18</v>
      </c>
      <c r="K4457" s="5" t="str">
        <f t="shared" si="692"/>
        <v>ja</v>
      </c>
      <c r="L4457" s="5" t="s">
        <v>8298</v>
      </c>
      <c r="M4457" s="6" t="s">
        <v>74</v>
      </c>
      <c r="N4457" s="5">
        <v>74</v>
      </c>
      <c r="O4457" s="2" t="s">
        <v>75</v>
      </c>
      <c r="P4457" s="5" t="s">
        <v>15777</v>
      </c>
      <c r="R4457" s="6" t="s">
        <v>77</v>
      </c>
      <c r="T4457" s="6" t="s">
        <v>202</v>
      </c>
      <c r="U4457" s="2" t="s">
        <v>208</v>
      </c>
      <c r="X4457" s="2">
        <v>537</v>
      </c>
      <c r="Y4457" s="2" t="s">
        <v>81</v>
      </c>
      <c r="Z4457" s="2" t="s">
        <v>82</v>
      </c>
      <c r="AD4457" s="2">
        <v>537</v>
      </c>
      <c r="AE4457" s="2" t="s">
        <v>83</v>
      </c>
      <c r="AF4457" s="2" t="s">
        <v>82</v>
      </c>
      <c r="AJ4457" s="2">
        <v>905</v>
      </c>
      <c r="AK4457" s="2" t="s">
        <v>81</v>
      </c>
      <c r="AL4457" s="2" t="s">
        <v>82</v>
      </c>
      <c r="AM4457" s="2">
        <v>905</v>
      </c>
      <c r="AN4457" s="2" t="s">
        <v>94</v>
      </c>
      <c r="AO4457" s="2" t="s">
        <v>82</v>
      </c>
      <c r="AP4457" s="2">
        <v>905</v>
      </c>
      <c r="AQ4457" s="2" t="s">
        <v>81</v>
      </c>
      <c r="AR4457" s="2" t="s">
        <v>82</v>
      </c>
      <c r="AV4457" s="2">
        <v>1300</v>
      </c>
      <c r="AW4457" s="2" t="s">
        <v>81</v>
      </c>
      <c r="AX4457" s="2" t="s">
        <v>82</v>
      </c>
      <c r="AY4457" s="2">
        <v>1300</v>
      </c>
      <c r="AZ4457" s="2" t="s">
        <v>81</v>
      </c>
      <c r="BA4457" s="2" t="s">
        <v>82</v>
      </c>
      <c r="BE4457" s="23" t="str">
        <f t="shared" si="693"/>
        <v>EMF nein</v>
      </c>
      <c r="BF4457" s="23" t="str">
        <f t="shared" si="690"/>
        <v/>
      </c>
      <c r="BG4457" s="23" t="str">
        <f t="shared" si="691"/>
        <v/>
      </c>
      <c r="BH4457" s="23">
        <f t="shared" si="694"/>
        <v>0</v>
      </c>
      <c r="BO4457" s="2" t="s">
        <v>17641</v>
      </c>
      <c r="BP4457" s="3">
        <v>1</v>
      </c>
      <c r="BQ4457" s="2" t="s">
        <v>17642</v>
      </c>
    </row>
    <row r="4458" spans="1:70" ht="16.149999999999999" customHeight="1" x14ac:dyDescent="0.25">
      <c r="A4458" s="1">
        <v>4459</v>
      </c>
      <c r="B4458" s="2" t="s">
        <v>211</v>
      </c>
      <c r="C4458" s="2" t="s">
        <v>289</v>
      </c>
      <c r="D4458" s="2" t="s">
        <v>290</v>
      </c>
      <c r="E4458" s="2" t="s">
        <v>17643</v>
      </c>
      <c r="F4458" s="67">
        <v>43815</v>
      </c>
      <c r="G4458" s="3">
        <f t="shared" si="687"/>
        <v>12</v>
      </c>
      <c r="H4458" s="3">
        <f t="shared" si="688"/>
        <v>2019</v>
      </c>
      <c r="I4458" s="92">
        <v>0.68055555555555503</v>
      </c>
      <c r="J4458" s="20">
        <f t="shared" si="689"/>
        <v>16</v>
      </c>
      <c r="K4458" s="5" t="str">
        <f t="shared" si="692"/>
        <v>ja</v>
      </c>
      <c r="L4458" s="5" t="s">
        <v>91</v>
      </c>
      <c r="M4458" s="6" t="s">
        <v>115</v>
      </c>
      <c r="N4458" s="5">
        <v>40</v>
      </c>
      <c r="O4458" s="2" t="s">
        <v>5139</v>
      </c>
      <c r="P4458" s="127" t="s">
        <v>17644</v>
      </c>
      <c r="R4458" s="6" t="s">
        <v>77</v>
      </c>
      <c r="T4458" s="6" t="s">
        <v>80</v>
      </c>
      <c r="U4458" s="2" t="s">
        <v>1312</v>
      </c>
      <c r="X4458" s="2">
        <v>288</v>
      </c>
      <c r="Y4458" s="2" t="s">
        <v>81</v>
      </c>
      <c r="Z4458" s="2" t="s">
        <v>168</v>
      </c>
      <c r="AD4458" s="2">
        <v>288</v>
      </c>
      <c r="AE4458" s="2" t="s">
        <v>81</v>
      </c>
      <c r="AF4458" s="2" t="s">
        <v>168</v>
      </c>
      <c r="AJ4458" s="2">
        <v>228</v>
      </c>
      <c r="AK4458" s="2" t="s">
        <v>81</v>
      </c>
      <c r="AL4458" s="2" t="s">
        <v>82</v>
      </c>
      <c r="AM4458" s="2">
        <v>228</v>
      </c>
      <c r="AN4458" s="2" t="s">
        <v>81</v>
      </c>
      <c r="AO4458" s="2" t="s">
        <v>82</v>
      </c>
      <c r="AP4458" s="2">
        <v>228</v>
      </c>
      <c r="AQ4458" s="2" t="s">
        <v>81</v>
      </c>
      <c r="AR4458" s="2" t="s">
        <v>82</v>
      </c>
      <c r="AY4458" s="2">
        <v>195</v>
      </c>
      <c r="AZ4458" s="2" t="s">
        <v>81</v>
      </c>
      <c r="BA4458" s="2" t="s">
        <v>168</v>
      </c>
      <c r="BE4458" s="23" t="str">
        <f t="shared" si="693"/>
        <v>EMF nein</v>
      </c>
      <c r="BF4458" s="23" t="str">
        <f t="shared" si="690"/>
        <v/>
      </c>
      <c r="BG4458" s="23" t="str">
        <f t="shared" si="691"/>
        <v/>
      </c>
      <c r="BH4458" s="23">
        <f t="shared" si="694"/>
        <v>0</v>
      </c>
      <c r="BO4458" s="2" t="s">
        <v>17645</v>
      </c>
      <c r="BP4458" s="3">
        <v>1</v>
      </c>
      <c r="BQ4458" s="2" t="s">
        <v>17646</v>
      </c>
    </row>
    <row r="4459" spans="1:70" ht="16.149999999999999" customHeight="1" x14ac:dyDescent="0.25">
      <c r="A4459" s="1">
        <v>4460</v>
      </c>
      <c r="B4459" s="2" t="s">
        <v>211</v>
      </c>
      <c r="C4459" s="2" t="s">
        <v>2329</v>
      </c>
      <c r="D4459" s="2" t="s">
        <v>296</v>
      </c>
      <c r="E4459" s="2" t="s">
        <v>2873</v>
      </c>
      <c r="F4459" s="67">
        <v>43815</v>
      </c>
      <c r="G4459" s="3">
        <f t="shared" si="687"/>
        <v>12</v>
      </c>
      <c r="H4459" s="3">
        <f t="shared" si="688"/>
        <v>2019</v>
      </c>
      <c r="I4459" s="92">
        <v>0.34722222222222199</v>
      </c>
      <c r="J4459" s="20">
        <f t="shared" si="689"/>
        <v>8</v>
      </c>
      <c r="K4459" s="5" t="str">
        <f t="shared" si="692"/>
        <v>ja</v>
      </c>
      <c r="M4459" s="6" t="s">
        <v>9604</v>
      </c>
      <c r="O4459" s="2" t="s">
        <v>5139</v>
      </c>
      <c r="P4459" s="127" t="s">
        <v>17647</v>
      </c>
      <c r="R4459" s="6" t="s">
        <v>77</v>
      </c>
      <c r="U4459" s="2" t="s">
        <v>115</v>
      </c>
      <c r="V4459" s="2" t="s">
        <v>80</v>
      </c>
      <c r="X4459" s="2">
        <v>61</v>
      </c>
      <c r="Y4459" s="2" t="s">
        <v>81</v>
      </c>
      <c r="Z4459" s="2" t="s">
        <v>84</v>
      </c>
      <c r="AA4459" s="2">
        <v>61</v>
      </c>
      <c r="AB4459" s="2" t="s">
        <v>94</v>
      </c>
      <c r="AC4459" s="2" t="s">
        <v>84</v>
      </c>
      <c r="AD4459" s="2">
        <v>61</v>
      </c>
      <c r="AE4459" s="2" t="s">
        <v>83</v>
      </c>
      <c r="AF4459" s="2" t="s">
        <v>84</v>
      </c>
      <c r="AG4459" s="16">
        <v>61</v>
      </c>
      <c r="AH4459" s="16" t="s">
        <v>94</v>
      </c>
      <c r="AI4459" s="16" t="s">
        <v>84</v>
      </c>
      <c r="AS4459" s="16"/>
      <c r="AT4459" s="16"/>
      <c r="AU4459" s="16"/>
      <c r="BE4459" s="23" t="str">
        <f t="shared" si="693"/>
        <v>EMF nein</v>
      </c>
      <c r="BF4459" s="23" t="str">
        <f t="shared" si="690"/>
        <v/>
      </c>
      <c r="BG4459" s="23" t="str">
        <f t="shared" si="691"/>
        <v/>
      </c>
      <c r="BH4459" s="23">
        <f t="shared" si="694"/>
        <v>0</v>
      </c>
      <c r="BO4459" s="2" t="s">
        <v>17648</v>
      </c>
      <c r="BP4459" s="3">
        <v>1</v>
      </c>
      <c r="BQ4459" s="2" t="s">
        <v>17649</v>
      </c>
    </row>
    <row r="4460" spans="1:70" ht="16.149999999999999" customHeight="1" x14ac:dyDescent="0.25">
      <c r="A4460" s="16">
        <v>4461</v>
      </c>
      <c r="B4460" s="2" t="s">
        <v>87</v>
      </c>
      <c r="C4460" s="2" t="s">
        <v>6133</v>
      </c>
      <c r="D4460" s="2" t="s">
        <v>137</v>
      </c>
      <c r="E4460" s="2" t="s">
        <v>17463</v>
      </c>
      <c r="F4460" s="67">
        <v>43816</v>
      </c>
      <c r="G4460" s="3">
        <f t="shared" si="687"/>
        <v>12</v>
      </c>
      <c r="H4460" s="3">
        <f t="shared" si="688"/>
        <v>2019</v>
      </c>
      <c r="I4460" s="92">
        <v>0.32986111111111099</v>
      </c>
      <c r="J4460" s="20">
        <f t="shared" si="689"/>
        <v>7</v>
      </c>
      <c r="K4460" s="5" t="str">
        <f t="shared" si="692"/>
        <v>ja</v>
      </c>
      <c r="L4460" s="5" t="s">
        <v>91</v>
      </c>
      <c r="M4460" s="6" t="s">
        <v>74</v>
      </c>
      <c r="N4460" s="5">
        <v>72</v>
      </c>
      <c r="O4460" s="2" t="s">
        <v>126</v>
      </c>
      <c r="P4460" s="127" t="s">
        <v>17650</v>
      </c>
      <c r="R4460" s="6" t="s">
        <v>464</v>
      </c>
      <c r="U4460" s="2" t="s">
        <v>100</v>
      </c>
      <c r="V4460" s="2" t="s">
        <v>80</v>
      </c>
      <c r="X4460" s="2">
        <v>259</v>
      </c>
      <c r="Y4460" s="2" t="s">
        <v>81</v>
      </c>
      <c r="Z4460" s="2" t="s">
        <v>84</v>
      </c>
      <c r="AA4460" s="2">
        <v>259</v>
      </c>
      <c r="AB4460" s="2" t="s">
        <v>81</v>
      </c>
      <c r="AC4460" s="2" t="s">
        <v>84</v>
      </c>
      <c r="AD4460" s="2">
        <v>259</v>
      </c>
      <c r="AE4460" s="2" t="s">
        <v>83</v>
      </c>
      <c r="AF4460" s="2" t="s">
        <v>84</v>
      </c>
      <c r="AG4460" s="17">
        <v>259</v>
      </c>
      <c r="AH4460" s="17" t="s">
        <v>81</v>
      </c>
      <c r="AI4460" s="17" t="s">
        <v>84</v>
      </c>
      <c r="AJ4460" s="2">
        <v>259</v>
      </c>
      <c r="AK4460" s="2" t="s">
        <v>81</v>
      </c>
      <c r="AL4460" s="2" t="s">
        <v>84</v>
      </c>
      <c r="AM4460" s="2">
        <v>259</v>
      </c>
      <c r="AN4460" s="2" t="s">
        <v>81</v>
      </c>
      <c r="AO4460" s="2" t="s">
        <v>84</v>
      </c>
      <c r="AP4460" s="2">
        <v>259</v>
      </c>
      <c r="AQ4460" s="2" t="s">
        <v>83</v>
      </c>
      <c r="AR4460" s="2" t="s">
        <v>84</v>
      </c>
      <c r="AV4460" s="2">
        <v>259</v>
      </c>
      <c r="AW4460" s="2" t="s">
        <v>81</v>
      </c>
      <c r="AX4460" s="2" t="s">
        <v>84</v>
      </c>
      <c r="AY4460" s="2">
        <v>259</v>
      </c>
      <c r="AZ4460" s="2" t="s">
        <v>81</v>
      </c>
      <c r="BA4460" s="2" t="s">
        <v>84</v>
      </c>
      <c r="BB4460" s="2">
        <v>259</v>
      </c>
      <c r="BC4460" s="2" t="s">
        <v>83</v>
      </c>
      <c r="BD4460" s="2" t="s">
        <v>84</v>
      </c>
      <c r="BE4460" s="23" t="str">
        <f t="shared" si="693"/>
        <v>EMF ja</v>
      </c>
      <c r="BF4460" s="23">
        <f t="shared" si="690"/>
        <v>400</v>
      </c>
      <c r="BG4460" s="23" t="str">
        <f t="shared" si="691"/>
        <v>100-499m</v>
      </c>
      <c r="BH4460" s="23">
        <f t="shared" si="694"/>
        <v>1</v>
      </c>
      <c r="BK4460" s="2" t="s">
        <v>162</v>
      </c>
      <c r="BL4460" s="2">
        <v>400</v>
      </c>
      <c r="BO4460" s="74" t="s">
        <v>17651</v>
      </c>
      <c r="BP4460" s="3">
        <v>1</v>
      </c>
      <c r="BQ4460" s="2" t="s">
        <v>17652</v>
      </c>
    </row>
    <row r="4461" spans="1:70" ht="16.149999999999999" customHeight="1" x14ac:dyDescent="0.25">
      <c r="A4461" s="74">
        <v>4462</v>
      </c>
      <c r="B4461" s="2" t="s">
        <v>211</v>
      </c>
      <c r="C4461" s="2" t="s">
        <v>10205</v>
      </c>
      <c r="D4461" s="2" t="s">
        <v>89</v>
      </c>
      <c r="E4461" s="2" t="s">
        <v>17653</v>
      </c>
      <c r="F4461" s="67">
        <v>43816</v>
      </c>
      <c r="G4461" s="3">
        <f t="shared" si="687"/>
        <v>12</v>
      </c>
      <c r="H4461" s="3">
        <f t="shared" si="688"/>
        <v>2019</v>
      </c>
      <c r="I4461" s="92">
        <v>0.62152777777777801</v>
      </c>
      <c r="J4461" s="20">
        <f t="shared" si="689"/>
        <v>14</v>
      </c>
      <c r="K4461" s="5" t="str">
        <f t="shared" si="692"/>
        <v>ja</v>
      </c>
      <c r="L4461" s="5" t="s">
        <v>91</v>
      </c>
      <c r="M4461" s="6" t="s">
        <v>21828</v>
      </c>
      <c r="O4461" s="2" t="s">
        <v>75</v>
      </c>
      <c r="P4461" s="127" t="s">
        <v>17654</v>
      </c>
      <c r="R4461" s="6" t="s">
        <v>77</v>
      </c>
      <c r="T4461" s="6" t="s">
        <v>80</v>
      </c>
      <c r="X4461" s="2">
        <v>446</v>
      </c>
      <c r="Y4461" s="2" t="s">
        <v>83</v>
      </c>
      <c r="Z4461" s="2" t="s">
        <v>168</v>
      </c>
      <c r="AA4461" s="2">
        <v>446</v>
      </c>
      <c r="AB4461" s="2" t="s">
        <v>81</v>
      </c>
      <c r="AC4461" s="2" t="s">
        <v>168</v>
      </c>
      <c r="AD4461" s="2">
        <v>446</v>
      </c>
      <c r="AE4461" s="2" t="s">
        <v>83</v>
      </c>
      <c r="AF4461" s="2" t="s">
        <v>168</v>
      </c>
      <c r="AG4461" s="17">
        <v>446</v>
      </c>
      <c r="AH4461" s="17" t="s">
        <v>81</v>
      </c>
      <c r="AI4461" s="17" t="s">
        <v>168</v>
      </c>
      <c r="AJ4461" s="2">
        <v>446</v>
      </c>
      <c r="AK4461" s="2" t="s">
        <v>83</v>
      </c>
      <c r="AL4461" s="2" t="s">
        <v>168</v>
      </c>
      <c r="AM4461" s="2">
        <v>446</v>
      </c>
      <c r="AN4461" s="2" t="s">
        <v>81</v>
      </c>
      <c r="AO4461" s="2" t="s">
        <v>168</v>
      </c>
      <c r="AP4461" s="2">
        <v>446</v>
      </c>
      <c r="AQ4461" s="2" t="s">
        <v>81</v>
      </c>
      <c r="AR4461" s="2" t="s">
        <v>168</v>
      </c>
      <c r="AS4461" s="2">
        <v>528</v>
      </c>
      <c r="AT4461" s="16" t="s">
        <v>81</v>
      </c>
      <c r="AU4461" s="16" t="s">
        <v>161</v>
      </c>
      <c r="AV4461" s="2">
        <v>446</v>
      </c>
      <c r="AW4461" s="2" t="s">
        <v>81</v>
      </c>
      <c r="AX4461" s="2" t="s">
        <v>168</v>
      </c>
      <c r="AY4461" s="2">
        <v>528</v>
      </c>
      <c r="AZ4461" s="2" t="s">
        <v>81</v>
      </c>
      <c r="BA4461" s="2" t="s">
        <v>161</v>
      </c>
      <c r="BE4461" s="23" t="str">
        <f t="shared" si="693"/>
        <v>EMF ja</v>
      </c>
      <c r="BF4461" s="23" t="str">
        <f t="shared" si="690"/>
        <v/>
      </c>
      <c r="BG4461" s="23" t="str">
        <f t="shared" si="691"/>
        <v/>
      </c>
      <c r="BH4461" s="23">
        <f t="shared" si="694"/>
        <v>1</v>
      </c>
      <c r="BK4461" s="2" t="s">
        <v>109</v>
      </c>
      <c r="BL4461" s="2" t="s">
        <v>109</v>
      </c>
      <c r="BO4461" s="2" t="s">
        <v>17655</v>
      </c>
      <c r="BP4461" s="3">
        <v>1</v>
      </c>
      <c r="BR4461" s="135" t="s">
        <v>17656</v>
      </c>
    </row>
    <row r="4462" spans="1:70" ht="16.149999999999999" customHeight="1" x14ac:dyDescent="0.25">
      <c r="A4462" s="16">
        <v>4463</v>
      </c>
      <c r="B4462" s="2" t="s">
        <v>211</v>
      </c>
      <c r="C4462" s="2" t="s">
        <v>119</v>
      </c>
      <c r="D4462" s="2" t="s">
        <v>89</v>
      </c>
      <c r="E4462" s="2" t="s">
        <v>15849</v>
      </c>
      <c r="F4462" s="67">
        <v>43816</v>
      </c>
      <c r="G4462" s="3">
        <f t="shared" si="687"/>
        <v>12</v>
      </c>
      <c r="H4462" s="3">
        <f t="shared" si="688"/>
        <v>2019</v>
      </c>
      <c r="J4462" s="20" t="str">
        <f t="shared" si="689"/>
        <v/>
      </c>
      <c r="K4462" s="5" t="str">
        <f t="shared" si="692"/>
        <v>ja</v>
      </c>
      <c r="L4462" s="5" t="s">
        <v>91</v>
      </c>
      <c r="M4462" s="6" t="s">
        <v>74</v>
      </c>
      <c r="N4462" s="5">
        <v>20</v>
      </c>
      <c r="O4462" s="2" t="s">
        <v>5139</v>
      </c>
      <c r="P4462" s="127" t="s">
        <v>17657</v>
      </c>
      <c r="R4462" s="6" t="s">
        <v>77</v>
      </c>
      <c r="T4462" s="6" t="s">
        <v>80</v>
      </c>
      <c r="U4462" s="2" t="s">
        <v>354</v>
      </c>
      <c r="X4462" s="2">
        <v>214</v>
      </c>
      <c r="Y4462" s="2" t="s">
        <v>81</v>
      </c>
      <c r="Z4462" s="2" t="s">
        <v>82</v>
      </c>
      <c r="AA4462" s="2">
        <v>214</v>
      </c>
      <c r="AB4462" s="2" t="s">
        <v>81</v>
      </c>
      <c r="AC4462" s="2" t="s">
        <v>82</v>
      </c>
      <c r="AD4462" s="2">
        <v>214</v>
      </c>
      <c r="AE4462" s="2" t="s">
        <v>81</v>
      </c>
      <c r="AF4462" s="2" t="s">
        <v>82</v>
      </c>
      <c r="AG4462" s="2">
        <v>214</v>
      </c>
      <c r="AH4462" s="2" t="s">
        <v>94</v>
      </c>
      <c r="AI4462" s="2" t="s">
        <v>82</v>
      </c>
      <c r="AJ4462" s="2">
        <v>152</v>
      </c>
      <c r="AK4462" s="2" t="s">
        <v>81</v>
      </c>
      <c r="AL4462" s="2" t="s">
        <v>168</v>
      </c>
      <c r="AM4462" s="2">
        <v>152</v>
      </c>
      <c r="AN4462" s="2" t="s">
        <v>81</v>
      </c>
      <c r="AO4462" s="2" t="s">
        <v>168</v>
      </c>
      <c r="AP4462" s="2">
        <v>152</v>
      </c>
      <c r="AQ4462" s="2" t="s">
        <v>81</v>
      </c>
      <c r="AR4462" s="2" t="s">
        <v>168</v>
      </c>
      <c r="AV4462" s="2">
        <v>152</v>
      </c>
      <c r="AW4462" s="2" t="s">
        <v>81</v>
      </c>
      <c r="AX4462" s="2" t="s">
        <v>168</v>
      </c>
      <c r="AY4462" s="2">
        <v>152</v>
      </c>
      <c r="AZ4462" s="2" t="s">
        <v>81</v>
      </c>
      <c r="BA4462" s="2" t="s">
        <v>168</v>
      </c>
      <c r="BB4462" s="2">
        <v>152</v>
      </c>
      <c r="BC4462" s="2" t="s">
        <v>81</v>
      </c>
      <c r="BD4462" s="2" t="s">
        <v>168</v>
      </c>
      <c r="BE4462" s="23" t="str">
        <f t="shared" si="693"/>
        <v>EMF nein</v>
      </c>
      <c r="BF4462" s="23" t="str">
        <f t="shared" si="690"/>
        <v/>
      </c>
      <c r="BG4462" s="23" t="str">
        <f t="shared" si="691"/>
        <v/>
      </c>
      <c r="BH4462" s="23">
        <f t="shared" si="694"/>
        <v>0</v>
      </c>
      <c r="BO4462" s="2" t="s">
        <v>17658</v>
      </c>
      <c r="BP4462" s="3">
        <v>1</v>
      </c>
      <c r="BQ4462" s="2" t="s">
        <v>17659</v>
      </c>
    </row>
    <row r="4463" spans="1:70" ht="16.149999999999999" customHeight="1" x14ac:dyDescent="0.25">
      <c r="A4463" s="1">
        <v>4464</v>
      </c>
      <c r="B4463" s="2" t="s">
        <v>211</v>
      </c>
      <c r="C4463" s="2" t="s">
        <v>4464</v>
      </c>
      <c r="E4463" s="2" t="s">
        <v>17660</v>
      </c>
      <c r="F4463" s="67">
        <v>43817</v>
      </c>
      <c r="G4463" s="3">
        <f t="shared" si="687"/>
        <v>12</v>
      </c>
      <c r="H4463" s="3">
        <f t="shared" si="688"/>
        <v>2019</v>
      </c>
      <c r="I4463" s="92">
        <v>0.33333333333333298</v>
      </c>
      <c r="J4463" s="20">
        <f t="shared" si="689"/>
        <v>8</v>
      </c>
      <c r="K4463" s="5" t="str">
        <f t="shared" si="692"/>
        <v>ja</v>
      </c>
      <c r="L4463" s="5" t="s">
        <v>91</v>
      </c>
      <c r="M4463" s="6" t="s">
        <v>74</v>
      </c>
      <c r="N4463" s="5">
        <v>22</v>
      </c>
      <c r="O4463" s="6" t="s">
        <v>3288</v>
      </c>
      <c r="P4463" s="127" t="s">
        <v>17661</v>
      </c>
      <c r="R4463" s="6" t="s">
        <v>77</v>
      </c>
      <c r="T4463" s="6" t="s">
        <v>80</v>
      </c>
      <c r="U4463" s="2" t="s">
        <v>74</v>
      </c>
      <c r="V4463" s="5" t="s">
        <v>80</v>
      </c>
      <c r="X4463" s="2">
        <v>233</v>
      </c>
      <c r="Y4463" s="2" t="s">
        <v>94</v>
      </c>
      <c r="Z4463" s="2" t="s">
        <v>84</v>
      </c>
      <c r="AA4463" s="2">
        <v>233</v>
      </c>
      <c r="AB4463" s="2" t="s">
        <v>94</v>
      </c>
      <c r="AC4463" s="2" t="s">
        <v>84</v>
      </c>
      <c r="AD4463" s="2">
        <v>233</v>
      </c>
      <c r="AE4463" s="2" t="s">
        <v>94</v>
      </c>
      <c r="AF4463" s="2" t="s">
        <v>84</v>
      </c>
      <c r="AJ4463" s="392">
        <v>233</v>
      </c>
      <c r="AK4463" s="392" t="s">
        <v>94</v>
      </c>
      <c r="AL4463" s="392" t="s">
        <v>84</v>
      </c>
      <c r="AM4463" s="392">
        <v>233</v>
      </c>
      <c r="AN4463" s="392" t="s">
        <v>94</v>
      </c>
      <c r="AO4463" s="392" t="s">
        <v>84</v>
      </c>
      <c r="AP4463" s="392">
        <v>233</v>
      </c>
      <c r="AQ4463" s="392" t="s">
        <v>94</v>
      </c>
      <c r="AR4463" s="392" t="s">
        <v>84</v>
      </c>
      <c r="AV4463" s="392">
        <v>233</v>
      </c>
      <c r="AW4463" s="392" t="s">
        <v>94</v>
      </c>
      <c r="AX4463" s="392" t="s">
        <v>84</v>
      </c>
      <c r="AY4463" s="392">
        <v>233</v>
      </c>
      <c r="AZ4463" s="392" t="s">
        <v>94</v>
      </c>
      <c r="BA4463" s="392" t="s">
        <v>84</v>
      </c>
      <c r="BB4463" s="392">
        <v>233</v>
      </c>
      <c r="BC4463" s="392" t="s">
        <v>94</v>
      </c>
      <c r="BD4463" s="392" t="s">
        <v>84</v>
      </c>
      <c r="BE4463" s="23" t="str">
        <f t="shared" si="693"/>
        <v>EMF nein</v>
      </c>
      <c r="BF4463" s="23" t="str">
        <f t="shared" si="690"/>
        <v/>
      </c>
      <c r="BG4463" s="23" t="str">
        <f t="shared" si="691"/>
        <v/>
      </c>
      <c r="BH4463" s="23">
        <f t="shared" si="694"/>
        <v>0</v>
      </c>
      <c r="BO4463" s="2" t="s">
        <v>17662</v>
      </c>
      <c r="BP4463" s="3">
        <v>1</v>
      </c>
      <c r="BQ4463" s="2" t="s">
        <v>17663</v>
      </c>
    </row>
    <row r="4464" spans="1:70" ht="16.149999999999999" customHeight="1" x14ac:dyDescent="0.25">
      <c r="A4464" s="16">
        <v>4465</v>
      </c>
      <c r="B4464" s="2" t="s">
        <v>211</v>
      </c>
      <c r="C4464" s="2" t="s">
        <v>17664</v>
      </c>
      <c r="D4464" s="2" t="s">
        <v>89</v>
      </c>
      <c r="E4464" s="2" t="s">
        <v>17665</v>
      </c>
      <c r="F4464" s="67">
        <v>43817</v>
      </c>
      <c r="G4464" s="3">
        <f t="shared" si="687"/>
        <v>12</v>
      </c>
      <c r="H4464" s="3">
        <f t="shared" si="688"/>
        <v>2019</v>
      </c>
      <c r="I4464" s="92">
        <v>0.66666666666666696</v>
      </c>
      <c r="J4464" s="20">
        <f t="shared" si="689"/>
        <v>16</v>
      </c>
      <c r="K4464" s="5" t="str">
        <f t="shared" si="692"/>
        <v>ja</v>
      </c>
      <c r="L4464" s="5" t="s">
        <v>73</v>
      </c>
      <c r="M4464" s="6" t="s">
        <v>115</v>
      </c>
      <c r="N4464" s="5">
        <v>35</v>
      </c>
      <c r="O4464" s="2" t="s">
        <v>75</v>
      </c>
      <c r="P4464" s="127" t="s">
        <v>17666</v>
      </c>
      <c r="R4464" s="6" t="s">
        <v>77</v>
      </c>
      <c r="T4464" s="6" t="s">
        <v>80</v>
      </c>
      <c r="U4464" s="127" t="s">
        <v>1312</v>
      </c>
      <c r="X4464" s="2">
        <v>300</v>
      </c>
      <c r="Y4464" s="2" t="s">
        <v>81</v>
      </c>
      <c r="Z4464" s="2" t="s">
        <v>161</v>
      </c>
      <c r="AA4464" s="2">
        <v>300</v>
      </c>
      <c r="AB4464" s="2" t="s">
        <v>94</v>
      </c>
      <c r="AC4464" s="2" t="s">
        <v>161</v>
      </c>
      <c r="AD4464" s="2">
        <v>300</v>
      </c>
      <c r="AE4464" s="2" t="s">
        <v>81</v>
      </c>
      <c r="AF4464" s="2" t="s">
        <v>161</v>
      </c>
      <c r="AG4464" s="2">
        <v>300</v>
      </c>
      <c r="AH4464" s="16" t="s">
        <v>81</v>
      </c>
      <c r="AI4464" s="16" t="s">
        <v>161</v>
      </c>
      <c r="AJ4464" s="16">
        <v>250</v>
      </c>
      <c r="AK4464" s="17" t="s">
        <v>83</v>
      </c>
      <c r="AL4464" s="17" t="s">
        <v>161</v>
      </c>
      <c r="AM4464" s="17">
        <v>250</v>
      </c>
      <c r="AN4464" s="17" t="s">
        <v>81</v>
      </c>
      <c r="AO4464" s="17" t="s">
        <v>161</v>
      </c>
      <c r="AP4464" s="17">
        <v>250</v>
      </c>
      <c r="AQ4464" s="17" t="s">
        <v>83</v>
      </c>
      <c r="AR4464" s="17" t="s">
        <v>161</v>
      </c>
      <c r="AS4464" s="17">
        <v>250</v>
      </c>
      <c r="AT4464" s="17" t="s">
        <v>81</v>
      </c>
      <c r="AU4464" s="17" t="s">
        <v>161</v>
      </c>
      <c r="AV4464" s="2">
        <v>169</v>
      </c>
      <c r="AW4464" s="17" t="s">
        <v>81</v>
      </c>
      <c r="AX4464" s="17" t="s">
        <v>84</v>
      </c>
      <c r="BB4464" s="2">
        <v>169</v>
      </c>
      <c r="BC4464" s="2" t="s">
        <v>81</v>
      </c>
      <c r="BD4464" s="2" t="s">
        <v>84</v>
      </c>
      <c r="BE4464" s="23" t="str">
        <f t="shared" si="693"/>
        <v>EMF ja</v>
      </c>
      <c r="BF4464" s="23">
        <f t="shared" si="690"/>
        <v>15</v>
      </c>
      <c r="BG4464" s="23" t="str">
        <f t="shared" si="691"/>
        <v>&lt;100m</v>
      </c>
      <c r="BH4464" s="23">
        <f t="shared" si="694"/>
        <v>1</v>
      </c>
      <c r="BM4464" s="2" t="s">
        <v>162</v>
      </c>
      <c r="BN4464" s="2">
        <v>15</v>
      </c>
      <c r="BO4464" s="2" t="s">
        <v>17667</v>
      </c>
      <c r="BP4464" s="3">
        <v>1</v>
      </c>
      <c r="BQ4464" s="2" t="s">
        <v>17668</v>
      </c>
    </row>
    <row r="4465" spans="1:69" ht="16.149999999999999" customHeight="1" x14ac:dyDescent="0.25">
      <c r="A4465" s="93">
        <v>4466</v>
      </c>
      <c r="B4465" s="2" t="s">
        <v>211</v>
      </c>
      <c r="C4465" s="2" t="s">
        <v>17669</v>
      </c>
      <c r="D4465" s="2" t="s">
        <v>158</v>
      </c>
      <c r="E4465" s="2" t="s">
        <v>611</v>
      </c>
      <c r="F4465" s="67">
        <v>43817</v>
      </c>
      <c r="G4465" s="3">
        <f t="shared" si="687"/>
        <v>12</v>
      </c>
      <c r="H4465" s="3">
        <f t="shared" si="688"/>
        <v>2019</v>
      </c>
      <c r="I4465" s="92">
        <v>0.57986111111111105</v>
      </c>
      <c r="J4465" s="20">
        <f t="shared" si="689"/>
        <v>13</v>
      </c>
      <c r="K4465" s="5" t="str">
        <f t="shared" si="692"/>
        <v>ja</v>
      </c>
      <c r="L4465" s="5" t="s">
        <v>91</v>
      </c>
      <c r="M4465" s="6" t="s">
        <v>74</v>
      </c>
      <c r="O4465" s="5" t="s">
        <v>5139</v>
      </c>
      <c r="P4465" s="5" t="s">
        <v>17670</v>
      </c>
      <c r="R4465" s="6" t="s">
        <v>77</v>
      </c>
      <c r="T4465" s="6" t="s">
        <v>80</v>
      </c>
      <c r="U4465" s="2" t="s">
        <v>74</v>
      </c>
      <c r="V4465" s="5" t="s">
        <v>80</v>
      </c>
      <c r="X4465" s="2">
        <v>841</v>
      </c>
      <c r="Y4465" s="2" t="s">
        <v>83</v>
      </c>
      <c r="Z4465" s="2" t="s">
        <v>82</v>
      </c>
      <c r="AA4465" s="2">
        <v>841</v>
      </c>
      <c r="AB4465" s="2" t="s">
        <v>81</v>
      </c>
      <c r="AC4465" s="2" t="s">
        <v>82</v>
      </c>
      <c r="AD4465" s="2">
        <v>841</v>
      </c>
      <c r="AE4465" s="2" t="s">
        <v>83</v>
      </c>
      <c r="AF4465" s="2" t="s">
        <v>82</v>
      </c>
      <c r="AG4465" s="2">
        <v>841</v>
      </c>
      <c r="AH4465" s="2" t="s">
        <v>81</v>
      </c>
      <c r="AI4465" s="2" t="s">
        <v>82</v>
      </c>
      <c r="BE4465" s="23" t="str">
        <f t="shared" si="693"/>
        <v>EMF nein</v>
      </c>
      <c r="BF4465" s="23" t="str">
        <f t="shared" si="690"/>
        <v/>
      </c>
      <c r="BG4465" s="23" t="str">
        <f t="shared" si="691"/>
        <v/>
      </c>
      <c r="BH4465" s="23">
        <f t="shared" si="694"/>
        <v>0</v>
      </c>
      <c r="BO4465" s="2" t="s">
        <v>17671</v>
      </c>
      <c r="BP4465" s="3">
        <v>1</v>
      </c>
      <c r="BQ4465" s="2" t="s">
        <v>17672</v>
      </c>
    </row>
    <row r="4466" spans="1:69" ht="16.149999999999999" customHeight="1" x14ac:dyDescent="0.25">
      <c r="A4466" s="1">
        <v>4467</v>
      </c>
      <c r="B4466" s="2" t="s">
        <v>211</v>
      </c>
      <c r="C4466" s="2" t="s">
        <v>2611</v>
      </c>
      <c r="D4466" s="2" t="s">
        <v>124</v>
      </c>
      <c r="E4466" s="2" t="s">
        <v>17673</v>
      </c>
      <c r="F4466" s="67">
        <v>43817</v>
      </c>
      <c r="G4466" s="3">
        <f t="shared" si="687"/>
        <v>12</v>
      </c>
      <c r="H4466" s="3">
        <f t="shared" si="688"/>
        <v>2019</v>
      </c>
      <c r="J4466" s="20" t="str">
        <f t="shared" si="689"/>
        <v/>
      </c>
      <c r="K4466" s="5" t="str">
        <f t="shared" si="692"/>
        <v>ja</v>
      </c>
      <c r="L4466" s="5" t="s">
        <v>73</v>
      </c>
      <c r="M4466" s="6" t="s">
        <v>74</v>
      </c>
      <c r="N4466" s="5">
        <v>35</v>
      </c>
      <c r="O4466" s="2" t="s">
        <v>5139</v>
      </c>
      <c r="P4466" s="127" t="s">
        <v>17674</v>
      </c>
      <c r="R4466" s="6" t="s">
        <v>77</v>
      </c>
      <c r="U4466" s="2" t="s">
        <v>74</v>
      </c>
      <c r="X4466" s="2">
        <v>147</v>
      </c>
      <c r="Y4466" s="2" t="s">
        <v>81</v>
      </c>
      <c r="Z4466" s="2" t="s">
        <v>84</v>
      </c>
      <c r="AA4466" s="2">
        <v>147</v>
      </c>
      <c r="AB4466" s="2" t="s">
        <v>13844</v>
      </c>
      <c r="AC4466" s="2" t="s">
        <v>84</v>
      </c>
      <c r="AD4466" s="2">
        <v>147</v>
      </c>
      <c r="AE4466" s="2" t="s">
        <v>83</v>
      </c>
      <c r="AF4466" s="2" t="s">
        <v>84</v>
      </c>
      <c r="AJ4466" s="2" t="s">
        <v>109</v>
      </c>
      <c r="AK4466" s="2" t="s">
        <v>109</v>
      </c>
      <c r="AL4466" s="2" t="s">
        <v>299</v>
      </c>
      <c r="AM4466" s="2" t="s">
        <v>109</v>
      </c>
      <c r="AN4466" s="2" t="s">
        <v>109</v>
      </c>
      <c r="AO4466" s="2" t="s">
        <v>109</v>
      </c>
      <c r="AP4466" s="2" t="s">
        <v>109</v>
      </c>
      <c r="AQ4466" s="2" t="s">
        <v>109</v>
      </c>
      <c r="AR4466" s="2" t="s">
        <v>109</v>
      </c>
      <c r="BE4466" s="23" t="str">
        <f t="shared" si="693"/>
        <v>EMF nein</v>
      </c>
      <c r="BF4466" s="23" t="str">
        <f t="shared" si="690"/>
        <v/>
      </c>
      <c r="BG4466" s="23" t="str">
        <f t="shared" si="691"/>
        <v/>
      </c>
      <c r="BH4466" s="23">
        <f t="shared" si="694"/>
        <v>0</v>
      </c>
      <c r="BP4466" s="3">
        <v>1</v>
      </c>
      <c r="BQ4466" s="2" t="s">
        <v>17675</v>
      </c>
    </row>
    <row r="4467" spans="1:69" ht="16.149999999999999" customHeight="1" x14ac:dyDescent="0.25">
      <c r="A4467" s="16">
        <v>4468</v>
      </c>
      <c r="B4467" s="2" t="s">
        <v>211</v>
      </c>
      <c r="C4467" s="2" t="s">
        <v>2845</v>
      </c>
      <c r="D4467" s="2" t="s">
        <v>89</v>
      </c>
      <c r="E4467" s="2" t="s">
        <v>1916</v>
      </c>
      <c r="F4467" s="67">
        <v>43818</v>
      </c>
      <c r="G4467" s="3">
        <f t="shared" si="687"/>
        <v>12</v>
      </c>
      <c r="H4467" s="3">
        <f t="shared" si="688"/>
        <v>2019</v>
      </c>
      <c r="I4467" s="92">
        <v>0.23958333333333301</v>
      </c>
      <c r="J4467" s="20">
        <f t="shared" si="689"/>
        <v>5</v>
      </c>
      <c r="K4467" s="5" t="str">
        <f t="shared" si="692"/>
        <v>ja</v>
      </c>
      <c r="L4467" s="5" t="s">
        <v>73</v>
      </c>
      <c r="M4467" s="6" t="s">
        <v>74</v>
      </c>
      <c r="N4467" s="5">
        <v>54</v>
      </c>
      <c r="O4467" s="2" t="s">
        <v>5139</v>
      </c>
      <c r="P4467" s="127" t="s">
        <v>17676</v>
      </c>
      <c r="R4467" s="6" t="s">
        <v>77</v>
      </c>
      <c r="T4467" s="6" t="s">
        <v>80</v>
      </c>
      <c r="U4467" s="2" t="s">
        <v>74</v>
      </c>
      <c r="V4467" s="5" t="s">
        <v>80</v>
      </c>
      <c r="X4467" s="2">
        <v>229</v>
      </c>
      <c r="Y4467" s="2" t="s">
        <v>81</v>
      </c>
      <c r="Z4467" s="2" t="s">
        <v>84</v>
      </c>
      <c r="AD4467" s="2">
        <v>229</v>
      </c>
      <c r="AE4467" s="2" t="s">
        <v>81</v>
      </c>
      <c r="AF4467" s="2" t="s">
        <v>84</v>
      </c>
      <c r="BE4467" s="23" t="str">
        <f t="shared" si="693"/>
        <v>EMF nein</v>
      </c>
      <c r="BF4467" s="23" t="str">
        <f t="shared" si="690"/>
        <v/>
      </c>
      <c r="BG4467" s="23" t="str">
        <f t="shared" si="691"/>
        <v/>
      </c>
      <c r="BH4467" s="23">
        <f t="shared" si="694"/>
        <v>0</v>
      </c>
      <c r="BO4467" s="2" t="s">
        <v>17677</v>
      </c>
      <c r="BP4467" s="3">
        <v>1</v>
      </c>
      <c r="BQ4467" s="2" t="s">
        <v>17678</v>
      </c>
    </row>
    <row r="4468" spans="1:69" ht="16.149999999999999" customHeight="1" x14ac:dyDescent="0.25">
      <c r="A4468" s="16">
        <v>4469</v>
      </c>
      <c r="B4468" s="2" t="s">
        <v>211</v>
      </c>
      <c r="C4468" s="2" t="s">
        <v>390</v>
      </c>
      <c r="D4468" s="2" t="s">
        <v>151</v>
      </c>
      <c r="E4468" s="2" t="s">
        <v>16257</v>
      </c>
      <c r="F4468" s="67">
        <v>43818</v>
      </c>
      <c r="G4468" s="3">
        <f t="shared" si="687"/>
        <v>12</v>
      </c>
      <c r="H4468" s="3">
        <f t="shared" si="688"/>
        <v>2019</v>
      </c>
      <c r="I4468" s="92">
        <v>0.76736111111111105</v>
      </c>
      <c r="J4468" s="20">
        <f t="shared" si="689"/>
        <v>18</v>
      </c>
      <c r="K4468" s="5" t="str">
        <f t="shared" si="692"/>
        <v>ja</v>
      </c>
      <c r="L4468" s="5" t="s">
        <v>91</v>
      </c>
      <c r="M4468" s="6" t="s">
        <v>74</v>
      </c>
      <c r="N4468" s="5">
        <v>68</v>
      </c>
      <c r="O4468" s="2" t="s">
        <v>5139</v>
      </c>
      <c r="P4468" s="127" t="s">
        <v>4987</v>
      </c>
      <c r="R4468" s="6" t="s">
        <v>77</v>
      </c>
      <c r="U4468" s="2" t="s">
        <v>115</v>
      </c>
      <c r="V4468" s="2" t="s">
        <v>80</v>
      </c>
      <c r="X4468" s="2">
        <v>160</v>
      </c>
      <c r="Y4468" s="2" t="s">
        <v>81</v>
      </c>
      <c r="Z4468" s="2" t="s">
        <v>168</v>
      </c>
      <c r="AA4468" s="2">
        <v>160</v>
      </c>
      <c r="AB4468" s="2" t="s">
        <v>81</v>
      </c>
      <c r="AC4468" s="2" t="s">
        <v>168</v>
      </c>
      <c r="AD4468" s="2">
        <v>160</v>
      </c>
      <c r="AE4468" s="2" t="s">
        <v>81</v>
      </c>
      <c r="AF4468" s="2" t="s">
        <v>168</v>
      </c>
      <c r="AJ4468" s="2">
        <v>450</v>
      </c>
      <c r="AK4468" s="2" t="s">
        <v>81</v>
      </c>
      <c r="AL4468" s="2" t="s">
        <v>161</v>
      </c>
      <c r="AM4468" s="2">
        <v>450</v>
      </c>
      <c r="AN4468" s="2" t="s">
        <v>81</v>
      </c>
      <c r="AO4468" s="2" t="s">
        <v>161</v>
      </c>
      <c r="AP4468" s="2">
        <v>450</v>
      </c>
      <c r="AQ4468" s="2" t="s">
        <v>81</v>
      </c>
      <c r="AR4468" s="2" t="s">
        <v>161</v>
      </c>
      <c r="BE4468" s="23" t="str">
        <f t="shared" si="693"/>
        <v>EMF nein</v>
      </c>
      <c r="BF4468" s="23" t="str">
        <f t="shared" si="690"/>
        <v/>
      </c>
      <c r="BG4468" s="23" t="str">
        <f t="shared" si="691"/>
        <v/>
      </c>
      <c r="BH4468" s="23">
        <f t="shared" si="694"/>
        <v>0</v>
      </c>
      <c r="BO4468" s="2" t="s">
        <v>17679</v>
      </c>
      <c r="BP4468" s="3">
        <v>1</v>
      </c>
      <c r="BQ4468" s="2" t="s">
        <v>17680</v>
      </c>
    </row>
    <row r="4469" spans="1:69" ht="16.149999999999999" customHeight="1" x14ac:dyDescent="0.25">
      <c r="A4469" s="1">
        <v>4470</v>
      </c>
      <c r="B4469" s="2" t="s">
        <v>87</v>
      </c>
      <c r="C4469" s="2" t="s">
        <v>10773</v>
      </c>
      <c r="D4469" s="2" t="s">
        <v>137</v>
      </c>
      <c r="E4469" s="2" t="s">
        <v>15125</v>
      </c>
      <c r="F4469" s="67">
        <v>43817</v>
      </c>
      <c r="G4469" s="3">
        <f t="shared" si="687"/>
        <v>12</v>
      </c>
      <c r="H4469" s="3">
        <f t="shared" si="688"/>
        <v>2019</v>
      </c>
      <c r="I4469" s="92">
        <v>0.27777777777777801</v>
      </c>
      <c r="J4469" s="20">
        <f t="shared" si="689"/>
        <v>6</v>
      </c>
      <c r="K4469" s="5" t="str">
        <f t="shared" si="692"/>
        <v>ja</v>
      </c>
      <c r="L4469" s="5" t="s">
        <v>91</v>
      </c>
      <c r="M4469" s="6" t="s">
        <v>74</v>
      </c>
      <c r="N4469" s="5">
        <v>77</v>
      </c>
      <c r="O4469" s="2" t="s">
        <v>5139</v>
      </c>
      <c r="P4469" s="127" t="s">
        <v>11438</v>
      </c>
      <c r="R4469" s="6" t="s">
        <v>77</v>
      </c>
      <c r="U4469" s="2" t="s">
        <v>208</v>
      </c>
      <c r="V4469" s="2" t="s">
        <v>80</v>
      </c>
      <c r="BE4469" s="23" t="str">
        <f t="shared" si="693"/>
        <v>EMF ja</v>
      </c>
      <c r="BF4469" s="23" t="str">
        <f t="shared" si="690"/>
        <v/>
      </c>
      <c r="BG4469" s="23" t="str">
        <f t="shared" si="691"/>
        <v/>
      </c>
      <c r="BH4469" s="23">
        <f t="shared" si="694"/>
        <v>1</v>
      </c>
      <c r="BI4469" s="2" t="s">
        <v>162</v>
      </c>
      <c r="BO4469" s="2" t="s">
        <v>17681</v>
      </c>
      <c r="BP4469" s="3">
        <v>1</v>
      </c>
      <c r="BQ4469" s="2" t="s">
        <v>17682</v>
      </c>
    </row>
    <row r="4470" spans="1:69" ht="16.149999999999999" customHeight="1" x14ac:dyDescent="0.25">
      <c r="A4470" s="16">
        <v>4471</v>
      </c>
      <c r="B4470" s="2" t="s">
        <v>87</v>
      </c>
      <c r="C4470" s="65" t="s">
        <v>6829</v>
      </c>
      <c r="D4470" s="2" t="s">
        <v>137</v>
      </c>
      <c r="E4470" s="2" t="s">
        <v>17683</v>
      </c>
      <c r="F4470" s="67">
        <v>43817</v>
      </c>
      <c r="G4470" s="3">
        <f t="shared" si="687"/>
        <v>12</v>
      </c>
      <c r="H4470" s="3">
        <f t="shared" si="688"/>
        <v>2019</v>
      </c>
      <c r="I4470" s="92">
        <v>0.90972222222222199</v>
      </c>
      <c r="J4470" s="20">
        <f t="shared" si="689"/>
        <v>21</v>
      </c>
      <c r="K4470" s="5" t="str">
        <f t="shared" si="692"/>
        <v>ja</v>
      </c>
      <c r="L4470" s="5" t="s">
        <v>91</v>
      </c>
      <c r="M4470" s="6" t="s">
        <v>74</v>
      </c>
      <c r="N4470" s="5">
        <v>71</v>
      </c>
      <c r="O4470" s="2" t="s">
        <v>5139</v>
      </c>
      <c r="P4470" s="127" t="s">
        <v>11438</v>
      </c>
      <c r="R4470" s="6" t="s">
        <v>77</v>
      </c>
      <c r="U4470" s="2" t="s">
        <v>208</v>
      </c>
      <c r="V4470" s="2" t="s">
        <v>80</v>
      </c>
      <c r="X4470" s="2">
        <v>97</v>
      </c>
      <c r="Y4470" s="2" t="s">
        <v>81</v>
      </c>
      <c r="Z4470" s="2" t="s">
        <v>168</v>
      </c>
      <c r="AD4470" s="2">
        <v>97</v>
      </c>
      <c r="AE4470" s="2" t="s">
        <v>83</v>
      </c>
      <c r="AF4470" s="2" t="s">
        <v>168</v>
      </c>
      <c r="BE4470" s="23" t="str">
        <f t="shared" si="693"/>
        <v>EMF ja</v>
      </c>
      <c r="BF4470" s="23">
        <f t="shared" si="690"/>
        <v>140</v>
      </c>
      <c r="BG4470" s="23" t="str">
        <f t="shared" si="691"/>
        <v>100-499m</v>
      </c>
      <c r="BH4470" s="23">
        <f t="shared" si="694"/>
        <v>1</v>
      </c>
      <c r="BM4470" s="2" t="s">
        <v>162</v>
      </c>
      <c r="BN4470" s="2">
        <v>140</v>
      </c>
      <c r="BO4470" s="2" t="s">
        <v>17684</v>
      </c>
      <c r="BP4470" s="3">
        <v>1</v>
      </c>
      <c r="BQ4470" s="2" t="s">
        <v>17685</v>
      </c>
    </row>
    <row r="4471" spans="1:69" ht="16.149999999999999" customHeight="1" x14ac:dyDescent="0.25">
      <c r="A4471" s="99">
        <v>4472</v>
      </c>
      <c r="B4471" s="2" t="s">
        <v>87</v>
      </c>
      <c r="C4471" s="44" t="s">
        <v>17686</v>
      </c>
      <c r="D4471" s="2" t="s">
        <v>137</v>
      </c>
      <c r="E4471" s="2" t="s">
        <v>17687</v>
      </c>
      <c r="F4471" s="67">
        <v>43818</v>
      </c>
      <c r="G4471" s="3">
        <f t="shared" si="687"/>
        <v>12</v>
      </c>
      <c r="H4471" s="3">
        <f t="shared" si="688"/>
        <v>2019</v>
      </c>
      <c r="I4471" s="92">
        <v>0.8125</v>
      </c>
      <c r="J4471" s="20">
        <f t="shared" si="689"/>
        <v>19</v>
      </c>
      <c r="K4471" s="5" t="str">
        <f t="shared" si="692"/>
        <v>ja</v>
      </c>
      <c r="L4471" s="5" t="s">
        <v>91</v>
      </c>
      <c r="M4471" s="6" t="s">
        <v>74</v>
      </c>
      <c r="N4471" s="5">
        <v>71</v>
      </c>
      <c r="O4471" s="2" t="s">
        <v>10213</v>
      </c>
      <c r="P4471" s="127" t="s">
        <v>17688</v>
      </c>
      <c r="R4471" s="6" t="s">
        <v>77</v>
      </c>
      <c r="T4471" s="6" t="s">
        <v>80</v>
      </c>
      <c r="V4471" s="2" t="s">
        <v>80</v>
      </c>
      <c r="X4471" s="2">
        <v>2960</v>
      </c>
      <c r="Y4471" s="2" t="s">
        <v>81</v>
      </c>
      <c r="Z4471" s="2" t="s">
        <v>168</v>
      </c>
      <c r="AA4471" s="2">
        <v>2960</v>
      </c>
      <c r="AB4471" s="2" t="s">
        <v>94</v>
      </c>
      <c r="AC4471" s="2" t="s">
        <v>168</v>
      </c>
      <c r="AD4471" s="2">
        <v>2960</v>
      </c>
      <c r="AE4471" s="2" t="s">
        <v>83</v>
      </c>
      <c r="AF4471" s="2" t="s">
        <v>168</v>
      </c>
      <c r="AG4471" s="2">
        <v>2960</v>
      </c>
      <c r="AH4471" s="2" t="s">
        <v>94</v>
      </c>
      <c r="AI4471" s="2" t="s">
        <v>168</v>
      </c>
      <c r="BE4471" s="23" t="str">
        <f t="shared" si="693"/>
        <v>EMF ja</v>
      </c>
      <c r="BF4471" s="23" t="str">
        <f t="shared" si="690"/>
        <v/>
      </c>
      <c r="BG4471" s="23" t="str">
        <f t="shared" si="691"/>
        <v/>
      </c>
      <c r="BH4471" s="23">
        <f t="shared" si="694"/>
        <v>1</v>
      </c>
      <c r="BI4471" s="2" t="s">
        <v>162</v>
      </c>
      <c r="BO4471" s="2" t="s">
        <v>17689</v>
      </c>
      <c r="BP4471" s="3">
        <v>1</v>
      </c>
      <c r="BQ4471" s="2" t="s">
        <v>17690</v>
      </c>
    </row>
    <row r="4472" spans="1:69" ht="16.149999999999999" customHeight="1" x14ac:dyDescent="0.25">
      <c r="A4472" s="1">
        <v>4473</v>
      </c>
      <c r="B4472" s="2" t="s">
        <v>211</v>
      </c>
      <c r="C4472" s="2" t="s">
        <v>17691</v>
      </c>
      <c r="D4472" s="2" t="s">
        <v>124</v>
      </c>
      <c r="E4472" s="2" t="s">
        <v>17692</v>
      </c>
      <c r="F4472" s="67">
        <v>43820</v>
      </c>
      <c r="G4472" s="3">
        <f t="shared" si="687"/>
        <v>12</v>
      </c>
      <c r="H4472" s="3">
        <f t="shared" si="688"/>
        <v>2019</v>
      </c>
      <c r="I4472" s="92">
        <v>0.52083333333333304</v>
      </c>
      <c r="J4472" s="20">
        <f t="shared" si="689"/>
        <v>12</v>
      </c>
      <c r="K4472" s="5" t="str">
        <f t="shared" si="692"/>
        <v>ja</v>
      </c>
      <c r="M4472" s="6" t="s">
        <v>74</v>
      </c>
      <c r="O4472" s="2" t="s">
        <v>140</v>
      </c>
      <c r="P4472" s="127" t="s">
        <v>17693</v>
      </c>
      <c r="R4472" s="6" t="s">
        <v>77</v>
      </c>
      <c r="X4472" s="2">
        <v>454</v>
      </c>
      <c r="Y4472" s="2" t="s">
        <v>94</v>
      </c>
      <c r="Z4472" s="2" t="s">
        <v>82</v>
      </c>
      <c r="AA4472" s="2">
        <v>454</v>
      </c>
      <c r="AB4472" s="2" t="s">
        <v>81</v>
      </c>
      <c r="AC4472" s="2" t="s">
        <v>82</v>
      </c>
      <c r="AD4472" s="2">
        <v>454</v>
      </c>
      <c r="AE4472" s="2" t="s">
        <v>94</v>
      </c>
      <c r="AF4472" s="2" t="s">
        <v>82</v>
      </c>
      <c r="BE4472" s="23" t="str">
        <f t="shared" si="693"/>
        <v>EMF nein</v>
      </c>
      <c r="BF4472" s="23" t="str">
        <f t="shared" si="690"/>
        <v/>
      </c>
      <c r="BG4472" s="23" t="str">
        <f t="shared" si="691"/>
        <v/>
      </c>
      <c r="BH4472" s="23">
        <f t="shared" si="694"/>
        <v>0</v>
      </c>
      <c r="BO4472" s="2" t="s">
        <v>17694</v>
      </c>
      <c r="BP4472" s="3">
        <v>1</v>
      </c>
      <c r="BQ4472" s="2" t="s">
        <v>17695</v>
      </c>
    </row>
    <row r="4473" spans="1:69" ht="16.149999999999999" customHeight="1" x14ac:dyDescent="0.25">
      <c r="A4473" s="1">
        <v>4474</v>
      </c>
      <c r="B4473" s="2" t="s">
        <v>211</v>
      </c>
      <c r="C4473" s="2" t="s">
        <v>17696</v>
      </c>
      <c r="D4473" s="2" t="s">
        <v>151</v>
      </c>
      <c r="E4473" s="2" t="s">
        <v>17697</v>
      </c>
      <c r="F4473" s="67">
        <v>43810</v>
      </c>
      <c r="G4473" s="3">
        <f t="shared" si="687"/>
        <v>12</v>
      </c>
      <c r="H4473" s="3">
        <f t="shared" si="688"/>
        <v>2019</v>
      </c>
      <c r="I4473" s="92">
        <v>0.91666666666666696</v>
      </c>
      <c r="J4473" s="20">
        <f t="shared" si="689"/>
        <v>22</v>
      </c>
      <c r="K4473" s="5" t="str">
        <f t="shared" si="692"/>
        <v>ja</v>
      </c>
      <c r="L4473" s="5" t="s">
        <v>91</v>
      </c>
      <c r="M4473" s="6" t="s">
        <v>74</v>
      </c>
      <c r="N4473" s="5">
        <v>66</v>
      </c>
      <c r="O4473" s="2" t="s">
        <v>126</v>
      </c>
      <c r="P4473" s="127" t="s">
        <v>15406</v>
      </c>
      <c r="R4473" s="6" t="s">
        <v>77</v>
      </c>
      <c r="T4473" s="6" t="s">
        <v>202</v>
      </c>
      <c r="X4473" s="2">
        <v>632</v>
      </c>
      <c r="Y4473" s="2" t="s">
        <v>81</v>
      </c>
      <c r="Z4473" s="2" t="s">
        <v>84</v>
      </c>
      <c r="AA4473" s="16">
        <v>632</v>
      </c>
      <c r="AB4473" s="93" t="s">
        <v>81</v>
      </c>
      <c r="AC4473" s="93" t="s">
        <v>84</v>
      </c>
      <c r="AD4473" s="2">
        <v>632</v>
      </c>
      <c r="AE4473" s="2" t="s">
        <v>81</v>
      </c>
      <c r="AF4473" s="2" t="s">
        <v>84</v>
      </c>
      <c r="BE4473" s="23" t="str">
        <f t="shared" si="693"/>
        <v>EMF nein</v>
      </c>
      <c r="BF4473" s="23" t="str">
        <f t="shared" si="690"/>
        <v/>
      </c>
      <c r="BG4473" s="23" t="str">
        <f t="shared" si="691"/>
        <v/>
      </c>
      <c r="BH4473" s="23">
        <f t="shared" si="694"/>
        <v>0</v>
      </c>
      <c r="BO4473" s="2" t="s">
        <v>17698</v>
      </c>
      <c r="BP4473" s="3">
        <v>1</v>
      </c>
      <c r="BQ4473" s="2" t="s">
        <v>17699</v>
      </c>
    </row>
    <row r="4474" spans="1:69" ht="16.149999999999999" customHeight="1" x14ac:dyDescent="0.25">
      <c r="A4474" s="1">
        <v>4475</v>
      </c>
      <c r="B4474" s="2" t="s">
        <v>87</v>
      </c>
      <c r="C4474" s="2" t="s">
        <v>2476</v>
      </c>
      <c r="D4474" s="2" t="s">
        <v>124</v>
      </c>
      <c r="E4474" s="2" t="s">
        <v>1867</v>
      </c>
      <c r="F4474" s="67">
        <v>43818</v>
      </c>
      <c r="G4474" s="3">
        <f t="shared" si="687"/>
        <v>12</v>
      </c>
      <c r="H4474" s="3">
        <f t="shared" si="688"/>
        <v>2019</v>
      </c>
      <c r="I4474" s="92">
        <v>0.86111111111111105</v>
      </c>
      <c r="J4474" s="20">
        <f t="shared" si="689"/>
        <v>20</v>
      </c>
      <c r="K4474" s="5" t="str">
        <f t="shared" si="692"/>
        <v>ja</v>
      </c>
      <c r="L4474" s="5" t="s">
        <v>73</v>
      </c>
      <c r="M4474" s="6" t="s">
        <v>74</v>
      </c>
      <c r="N4474" s="5">
        <v>72</v>
      </c>
      <c r="O4474" s="2" t="s">
        <v>5139</v>
      </c>
      <c r="P4474" s="127" t="s">
        <v>16666</v>
      </c>
      <c r="R4474" s="6" t="s">
        <v>77</v>
      </c>
      <c r="U4474" s="2" t="s">
        <v>208</v>
      </c>
      <c r="V4474" s="2" t="s">
        <v>80</v>
      </c>
      <c r="BE4474" s="23" t="str">
        <f t="shared" si="693"/>
        <v>EMF nein</v>
      </c>
      <c r="BF4474" s="23" t="str">
        <f t="shared" si="690"/>
        <v/>
      </c>
      <c r="BG4474" s="23" t="str">
        <f t="shared" si="691"/>
        <v/>
      </c>
      <c r="BH4474" s="23">
        <f t="shared" si="694"/>
        <v>0</v>
      </c>
      <c r="BP4474" s="3">
        <v>1</v>
      </c>
      <c r="BQ4474" s="2" t="s">
        <v>17700</v>
      </c>
    </row>
    <row r="4475" spans="1:69" ht="16.149999999999999" customHeight="1" x14ac:dyDescent="0.25">
      <c r="A4475" s="16">
        <v>4476</v>
      </c>
      <c r="B4475" s="2" t="s">
        <v>211</v>
      </c>
      <c r="C4475" s="116" t="s">
        <v>1725</v>
      </c>
      <c r="D4475" s="2" t="s">
        <v>124</v>
      </c>
      <c r="E4475" s="2" t="s">
        <v>17701</v>
      </c>
      <c r="F4475" s="67">
        <v>43819</v>
      </c>
      <c r="G4475" s="3">
        <f t="shared" si="687"/>
        <v>12</v>
      </c>
      <c r="H4475" s="3">
        <f t="shared" si="688"/>
        <v>2019</v>
      </c>
      <c r="I4475" s="92">
        <v>0.75</v>
      </c>
      <c r="J4475" s="20">
        <f t="shared" si="689"/>
        <v>18</v>
      </c>
      <c r="K4475" s="5" t="str">
        <f t="shared" si="692"/>
        <v>ja</v>
      </c>
      <c r="L4475" s="5" t="s">
        <v>91</v>
      </c>
      <c r="M4475" s="6" t="s">
        <v>100</v>
      </c>
      <c r="N4475" s="5">
        <v>18</v>
      </c>
      <c r="O4475" s="2" t="s">
        <v>5139</v>
      </c>
      <c r="P4475" s="127" t="s">
        <v>17702</v>
      </c>
      <c r="R4475" s="6" t="s">
        <v>77</v>
      </c>
      <c r="T4475" s="6" t="s">
        <v>80</v>
      </c>
      <c r="W4475" s="146" t="s">
        <v>17703</v>
      </c>
      <c r="X4475" s="2">
        <v>317</v>
      </c>
      <c r="Y4475" s="2" t="s">
        <v>81</v>
      </c>
      <c r="Z4475" s="2" t="s">
        <v>82</v>
      </c>
      <c r="AA4475" s="2">
        <v>317</v>
      </c>
      <c r="AB4475" s="2" t="s">
        <v>81</v>
      </c>
      <c r="AC4475" s="2" t="s">
        <v>82</v>
      </c>
      <c r="AD4475" s="2">
        <v>317</v>
      </c>
      <c r="AE4475" s="2" t="s">
        <v>81</v>
      </c>
      <c r="AF4475" s="2" t="s">
        <v>82</v>
      </c>
      <c r="AJ4475" s="2">
        <v>290</v>
      </c>
      <c r="AK4475" s="2" t="s">
        <v>81</v>
      </c>
      <c r="AL4475" s="2" t="s">
        <v>84</v>
      </c>
      <c r="BE4475" s="23" t="str">
        <f t="shared" si="693"/>
        <v>EMF nein</v>
      </c>
      <c r="BF4475" s="23" t="str">
        <f t="shared" si="690"/>
        <v/>
      </c>
      <c r="BG4475" s="23" t="str">
        <f t="shared" si="691"/>
        <v/>
      </c>
      <c r="BH4475" s="23">
        <f t="shared" si="694"/>
        <v>0</v>
      </c>
      <c r="BO4475" s="2" t="s">
        <v>17704</v>
      </c>
      <c r="BP4475" s="3">
        <v>1</v>
      </c>
      <c r="BQ4475" s="2" t="s">
        <v>17705</v>
      </c>
    </row>
    <row r="4476" spans="1:69" ht="16.149999999999999" customHeight="1" x14ac:dyDescent="0.25">
      <c r="A4476" s="1">
        <v>4477</v>
      </c>
      <c r="B4476" s="2" t="s">
        <v>211</v>
      </c>
      <c r="C4476" s="2" t="s">
        <v>2174</v>
      </c>
      <c r="D4476" s="2" t="s">
        <v>124</v>
      </c>
      <c r="E4476" s="2" t="s">
        <v>17706</v>
      </c>
      <c r="F4476" s="67">
        <v>43820</v>
      </c>
      <c r="G4476" s="3">
        <f t="shared" ref="G4476:G4539" si="695">IF(F4476&lt;&gt;"",MONTH(F4476),"")</f>
        <v>12</v>
      </c>
      <c r="H4476" s="3">
        <f t="shared" si="688"/>
        <v>2019</v>
      </c>
      <c r="I4476" s="92">
        <v>0.48611111111111099</v>
      </c>
      <c r="J4476" s="20">
        <f t="shared" si="689"/>
        <v>11</v>
      </c>
      <c r="K4476" s="5" t="str">
        <f t="shared" si="692"/>
        <v>ja</v>
      </c>
      <c r="L4476" s="5" t="s">
        <v>91</v>
      </c>
      <c r="M4476" s="6" t="s">
        <v>115</v>
      </c>
      <c r="N4476" s="5">
        <v>68</v>
      </c>
      <c r="O4476" s="2" t="s">
        <v>75</v>
      </c>
      <c r="P4476" s="127" t="s">
        <v>17707</v>
      </c>
      <c r="R4476" s="6" t="s">
        <v>77</v>
      </c>
      <c r="T4476" s="6" t="s">
        <v>80</v>
      </c>
      <c r="X4476" s="2">
        <v>817</v>
      </c>
      <c r="Y4476" s="2" t="s">
        <v>81</v>
      </c>
      <c r="Z4476" s="2" t="s">
        <v>168</v>
      </c>
      <c r="AA4476" s="2">
        <v>817</v>
      </c>
      <c r="AB4476" s="2" t="s">
        <v>81</v>
      </c>
      <c r="AC4476" s="2" t="s">
        <v>168</v>
      </c>
      <c r="AD4476" s="2">
        <v>817</v>
      </c>
      <c r="AE4476" s="2" t="s">
        <v>83</v>
      </c>
      <c r="AF4476" s="2" t="s">
        <v>168</v>
      </c>
      <c r="AM4476" s="2">
        <v>195</v>
      </c>
      <c r="AN4476" s="2" t="s">
        <v>94</v>
      </c>
      <c r="AO4476" s="2" t="s">
        <v>168</v>
      </c>
      <c r="BE4476" s="23" t="str">
        <f t="shared" si="693"/>
        <v>EMF ja</v>
      </c>
      <c r="BF4476" s="23">
        <f t="shared" si="690"/>
        <v>60</v>
      </c>
      <c r="BG4476" s="23" t="str">
        <f t="shared" si="691"/>
        <v>&lt;100m</v>
      </c>
      <c r="BH4476" s="23">
        <f t="shared" si="694"/>
        <v>1</v>
      </c>
      <c r="BM4476" s="2" t="s">
        <v>162</v>
      </c>
      <c r="BN4476" s="2">
        <v>60</v>
      </c>
      <c r="BO4476" s="2" t="s">
        <v>17708</v>
      </c>
      <c r="BP4476" s="3">
        <v>1</v>
      </c>
      <c r="BQ4476" s="2" t="s">
        <v>17709</v>
      </c>
    </row>
    <row r="4477" spans="1:69" ht="16.149999999999999" customHeight="1" x14ac:dyDescent="0.25">
      <c r="A4477" s="1">
        <v>4478</v>
      </c>
      <c r="B4477" s="2" t="s">
        <v>211</v>
      </c>
      <c r="C4477" s="2" t="s">
        <v>17710</v>
      </c>
      <c r="D4477" s="2" t="s">
        <v>137</v>
      </c>
      <c r="E4477" s="2" t="s">
        <v>17711</v>
      </c>
      <c r="F4477" s="67">
        <v>43819</v>
      </c>
      <c r="G4477" s="3">
        <f t="shared" si="695"/>
        <v>12</v>
      </c>
      <c r="H4477" s="3">
        <f t="shared" ref="H4477:H4540" si="696">IF(F4477&lt;&gt;"",YEAR(F4477),"")</f>
        <v>2019</v>
      </c>
      <c r="I4477" s="92">
        <v>0.69791666666666696</v>
      </c>
      <c r="J4477" s="20">
        <f t="shared" si="689"/>
        <v>16</v>
      </c>
      <c r="K4477" s="5" t="str">
        <f t="shared" si="692"/>
        <v>ja</v>
      </c>
      <c r="L4477" s="5" t="s">
        <v>109</v>
      </c>
      <c r="M4477" s="6" t="s">
        <v>74</v>
      </c>
      <c r="O4477" s="2" t="s">
        <v>10213</v>
      </c>
      <c r="P4477" s="127" t="s">
        <v>17712</v>
      </c>
      <c r="R4477" s="6" t="s">
        <v>77</v>
      </c>
      <c r="U4477" s="2" t="s">
        <v>115</v>
      </c>
      <c r="V4477" s="2" t="s">
        <v>80</v>
      </c>
      <c r="X4477" s="2">
        <v>700</v>
      </c>
      <c r="Y4477" s="2" t="s">
        <v>81</v>
      </c>
      <c r="Z4477" s="2" t="s">
        <v>161</v>
      </c>
      <c r="AA4477" s="2">
        <v>700</v>
      </c>
      <c r="AB4477" s="2" t="s">
        <v>81</v>
      </c>
      <c r="AC4477" s="2" t="s">
        <v>161</v>
      </c>
      <c r="AD4477" s="2">
        <v>700</v>
      </c>
      <c r="AE4477" s="2" t="s">
        <v>81</v>
      </c>
      <c r="AF4477" s="2" t="s">
        <v>161</v>
      </c>
      <c r="AJ4477" s="2">
        <v>700</v>
      </c>
      <c r="AK4477" s="2" t="s">
        <v>81</v>
      </c>
      <c r="AL4477" s="2" t="s">
        <v>161</v>
      </c>
      <c r="AM4477" s="2">
        <v>700</v>
      </c>
      <c r="AN4477" s="2" t="s">
        <v>81</v>
      </c>
      <c r="AO4477" s="2" t="s">
        <v>161</v>
      </c>
      <c r="AP4477" s="2">
        <v>700</v>
      </c>
      <c r="AQ4477" s="2" t="s">
        <v>81</v>
      </c>
      <c r="AR4477" s="2" t="s">
        <v>161</v>
      </c>
      <c r="AV4477" s="2">
        <v>700</v>
      </c>
      <c r="AW4477" s="2" t="s">
        <v>81</v>
      </c>
      <c r="AX4477" s="2" t="s">
        <v>161</v>
      </c>
      <c r="AY4477" s="2">
        <v>700</v>
      </c>
      <c r="AZ4477" s="2" t="s">
        <v>81</v>
      </c>
      <c r="BA4477" s="2" t="s">
        <v>161</v>
      </c>
      <c r="BB4477" s="2">
        <v>700</v>
      </c>
      <c r="BC4477" s="2" t="s">
        <v>81</v>
      </c>
      <c r="BD4477" s="2" t="s">
        <v>161</v>
      </c>
      <c r="BE4477" s="23" t="str">
        <f t="shared" si="693"/>
        <v>EMF ja</v>
      </c>
      <c r="BF4477" s="23">
        <f t="shared" si="690"/>
        <v>300</v>
      </c>
      <c r="BG4477" s="23" t="str">
        <f t="shared" si="691"/>
        <v>100-499m</v>
      </c>
      <c r="BH4477" s="23">
        <f t="shared" si="694"/>
        <v>1</v>
      </c>
      <c r="BI4477" s="2" t="s">
        <v>162</v>
      </c>
      <c r="BJ4477" s="2">
        <v>300</v>
      </c>
      <c r="BO4477" s="2" t="s">
        <v>17713</v>
      </c>
      <c r="BP4477" s="3">
        <v>1</v>
      </c>
      <c r="BQ4477" s="2" t="s">
        <v>17714</v>
      </c>
    </row>
    <row r="4478" spans="1:69" ht="16.149999999999999" customHeight="1" x14ac:dyDescent="0.25">
      <c r="A4478" s="16">
        <v>4479</v>
      </c>
      <c r="B4478" s="2" t="s">
        <v>87</v>
      </c>
      <c r="C4478" s="2" t="s">
        <v>14097</v>
      </c>
      <c r="D4478" s="2" t="s">
        <v>137</v>
      </c>
      <c r="E4478" s="2" t="s">
        <v>6174</v>
      </c>
      <c r="F4478" s="67">
        <v>43819</v>
      </c>
      <c r="G4478" s="3">
        <f t="shared" si="695"/>
        <v>12</v>
      </c>
      <c r="H4478" s="3">
        <f t="shared" si="696"/>
        <v>2019</v>
      </c>
      <c r="J4478" s="20" t="str">
        <f t="shared" si="689"/>
        <v/>
      </c>
      <c r="K4478" s="5" t="str">
        <f t="shared" si="692"/>
        <v>ja</v>
      </c>
      <c r="L4478" s="5" t="s">
        <v>91</v>
      </c>
      <c r="M4478" s="6" t="s">
        <v>74</v>
      </c>
      <c r="N4478" s="5">
        <v>70</v>
      </c>
      <c r="O4478" s="2" t="s">
        <v>5139</v>
      </c>
      <c r="P4478" s="127" t="s">
        <v>17295</v>
      </c>
      <c r="R4478" s="6" t="s">
        <v>109</v>
      </c>
      <c r="S4478" s="2" t="s">
        <v>80</v>
      </c>
      <c r="X4478" s="2">
        <v>780</v>
      </c>
      <c r="Y4478" s="2" t="s">
        <v>81</v>
      </c>
      <c r="Z4478" s="2" t="s">
        <v>84</v>
      </c>
      <c r="AA4478" s="2">
        <v>780</v>
      </c>
      <c r="AB4478" s="2" t="s">
        <v>81</v>
      </c>
      <c r="AC4478" s="2" t="s">
        <v>84</v>
      </c>
      <c r="AD4478" s="2">
        <v>780</v>
      </c>
      <c r="AE4478" s="2" t="s">
        <v>81</v>
      </c>
      <c r="AF4478" s="2" t="s">
        <v>84</v>
      </c>
      <c r="BE4478" s="23" t="str">
        <f t="shared" si="693"/>
        <v>EMF nein</v>
      </c>
      <c r="BF4478" s="23" t="str">
        <f t="shared" si="690"/>
        <v/>
      </c>
      <c r="BG4478" s="23" t="str">
        <f t="shared" si="691"/>
        <v/>
      </c>
      <c r="BH4478" s="23">
        <f t="shared" si="694"/>
        <v>0</v>
      </c>
      <c r="BO4478" s="2" t="s">
        <v>17715</v>
      </c>
      <c r="BP4478" s="3">
        <v>1</v>
      </c>
      <c r="BQ4478" s="2" t="s">
        <v>17716</v>
      </c>
    </row>
    <row r="4479" spans="1:69" ht="16.149999999999999" customHeight="1" x14ac:dyDescent="0.25">
      <c r="A4479" s="16">
        <v>4480</v>
      </c>
      <c r="B4479" s="2" t="s">
        <v>87</v>
      </c>
      <c r="C4479" s="2" t="s">
        <v>876</v>
      </c>
      <c r="D4479" s="2" t="s">
        <v>145</v>
      </c>
      <c r="E4479" s="2" t="s">
        <v>14350</v>
      </c>
      <c r="F4479" s="67">
        <v>43819</v>
      </c>
      <c r="G4479" s="3">
        <f t="shared" si="695"/>
        <v>12</v>
      </c>
      <c r="H4479" s="3">
        <f t="shared" si="696"/>
        <v>2019</v>
      </c>
      <c r="J4479" s="20" t="str">
        <f t="shared" si="689"/>
        <v/>
      </c>
      <c r="K4479" s="5" t="str">
        <f t="shared" si="692"/>
        <v>ja</v>
      </c>
      <c r="L4479" s="5" t="s">
        <v>91</v>
      </c>
      <c r="M4479" s="6" t="s">
        <v>74</v>
      </c>
      <c r="N4479" s="5">
        <v>75</v>
      </c>
      <c r="O4479" s="2" t="s">
        <v>5139</v>
      </c>
      <c r="P4479" s="127" t="s">
        <v>16666</v>
      </c>
      <c r="U4479" s="2" t="s">
        <v>208</v>
      </c>
      <c r="V4479" s="2" t="s">
        <v>80</v>
      </c>
      <c r="X4479" s="2">
        <v>250</v>
      </c>
      <c r="Y4479" s="2" t="s">
        <v>81</v>
      </c>
      <c r="Z4479" s="2" t="s">
        <v>168</v>
      </c>
      <c r="AA4479" s="2">
        <v>250</v>
      </c>
      <c r="AB4479" s="2" t="s">
        <v>94</v>
      </c>
      <c r="AC4479" s="2" t="s">
        <v>168</v>
      </c>
      <c r="AD4479" s="2">
        <v>250</v>
      </c>
      <c r="AE4479" s="2" t="s">
        <v>81</v>
      </c>
      <c r="AF4479" s="2" t="s">
        <v>168</v>
      </c>
      <c r="AJ4479" s="2">
        <v>250</v>
      </c>
      <c r="AK4479" s="2" t="s">
        <v>81</v>
      </c>
      <c r="AL4479" s="2" t="s">
        <v>168</v>
      </c>
      <c r="AM4479" s="2">
        <v>250</v>
      </c>
      <c r="AN4479" s="2" t="s">
        <v>94</v>
      </c>
      <c r="AO4479" s="2" t="s">
        <v>168</v>
      </c>
      <c r="AP4479" s="2">
        <v>250</v>
      </c>
      <c r="AQ4479" s="2" t="s">
        <v>81</v>
      </c>
      <c r="AR4479" s="2" t="s">
        <v>168</v>
      </c>
      <c r="BE4479" s="23" t="str">
        <f t="shared" si="693"/>
        <v>EMF nein</v>
      </c>
      <c r="BF4479" s="23" t="str">
        <f t="shared" si="690"/>
        <v/>
      </c>
      <c r="BG4479" s="23" t="str">
        <f t="shared" si="691"/>
        <v/>
      </c>
      <c r="BH4479" s="23">
        <f t="shared" si="694"/>
        <v>0</v>
      </c>
      <c r="BP4479" s="3">
        <v>1</v>
      </c>
      <c r="BQ4479" s="2" t="s">
        <v>17717</v>
      </c>
    </row>
    <row r="4480" spans="1:69" ht="16.149999999999999" customHeight="1" x14ac:dyDescent="0.25">
      <c r="A4480" s="1">
        <v>4481</v>
      </c>
      <c r="B4480" s="2" t="s">
        <v>211</v>
      </c>
      <c r="C4480" s="2" t="s">
        <v>540</v>
      </c>
      <c r="D4480" s="2" t="s">
        <v>124</v>
      </c>
      <c r="E4480" s="2" t="s">
        <v>14839</v>
      </c>
      <c r="F4480" s="67">
        <v>43791</v>
      </c>
      <c r="G4480" s="3">
        <f t="shared" si="695"/>
        <v>11</v>
      </c>
      <c r="H4480" s="3">
        <f t="shared" si="696"/>
        <v>2019</v>
      </c>
      <c r="I4480" s="92">
        <v>2.0833333333333301E-2</v>
      </c>
      <c r="J4480" s="20">
        <f t="shared" ref="J4480:J4543" si="697">IF(I4480&lt;&gt;"",HOUR(I4480),"")</f>
        <v>0</v>
      </c>
      <c r="K4480" s="5" t="str">
        <f t="shared" si="692"/>
        <v>ja</v>
      </c>
      <c r="L4480" s="5" t="s">
        <v>91</v>
      </c>
      <c r="M4480" s="6" t="s">
        <v>74</v>
      </c>
      <c r="N4480" s="5">
        <v>22</v>
      </c>
      <c r="O4480" s="2" t="s">
        <v>5139</v>
      </c>
      <c r="P4480" s="127" t="s">
        <v>17718</v>
      </c>
      <c r="R4480" s="6" t="s">
        <v>77</v>
      </c>
      <c r="T4480" s="6" t="s">
        <v>80</v>
      </c>
      <c r="U4480" s="2" t="s">
        <v>115</v>
      </c>
      <c r="V4480" s="2" t="s">
        <v>80</v>
      </c>
      <c r="W4480" s="2" t="s">
        <v>17719</v>
      </c>
      <c r="X4480" s="2">
        <v>281</v>
      </c>
      <c r="Y4480" s="2" t="s">
        <v>94</v>
      </c>
      <c r="Z4480" s="2" t="s">
        <v>84</v>
      </c>
      <c r="AA4480" s="2">
        <v>281</v>
      </c>
      <c r="AB4480" s="2" t="s">
        <v>94</v>
      </c>
      <c r="AC4480" s="2" t="s">
        <v>84</v>
      </c>
      <c r="AD4480" s="2">
        <v>281</v>
      </c>
      <c r="AE4480" s="2" t="s">
        <v>81</v>
      </c>
      <c r="AF4480" s="2" t="s">
        <v>84</v>
      </c>
      <c r="AJ4480" s="2">
        <v>525</v>
      </c>
      <c r="AK4480" s="2" t="s">
        <v>81</v>
      </c>
      <c r="AL4480" s="2" t="s">
        <v>168</v>
      </c>
      <c r="AM4480" s="2">
        <v>525</v>
      </c>
      <c r="AN4480" s="2" t="s">
        <v>94</v>
      </c>
      <c r="AO4480" s="2" t="s">
        <v>168</v>
      </c>
      <c r="AP4480" s="2">
        <v>525</v>
      </c>
      <c r="AQ4480" s="2" t="s">
        <v>81</v>
      </c>
      <c r="AR4480" s="2" t="s">
        <v>168</v>
      </c>
      <c r="AS4480" s="2">
        <v>525</v>
      </c>
      <c r="AT4480" s="2" t="s">
        <v>81</v>
      </c>
      <c r="AU4480" s="2" t="s">
        <v>168</v>
      </c>
      <c r="AV4480" s="2">
        <v>310</v>
      </c>
      <c r="AW4480" s="2" t="s">
        <v>81</v>
      </c>
      <c r="AX4480" s="2" t="s">
        <v>168</v>
      </c>
      <c r="AY4480" s="2">
        <v>310</v>
      </c>
      <c r="AZ4480" s="2" t="s">
        <v>81</v>
      </c>
      <c r="BA4480" s="2" t="s">
        <v>168</v>
      </c>
      <c r="BB4480" s="2">
        <v>310</v>
      </c>
      <c r="BC4480" s="2" t="s">
        <v>83</v>
      </c>
      <c r="BD4480" s="2" t="s">
        <v>168</v>
      </c>
      <c r="BE4480" s="23" t="str">
        <f t="shared" si="693"/>
        <v>EMF nein</v>
      </c>
      <c r="BF4480" s="23" t="str">
        <f t="shared" si="690"/>
        <v/>
      </c>
      <c r="BG4480" s="23" t="str">
        <f t="shared" si="691"/>
        <v/>
      </c>
      <c r="BH4480" s="23">
        <f t="shared" si="694"/>
        <v>0</v>
      </c>
      <c r="BO4480" s="2" t="s">
        <v>17720</v>
      </c>
      <c r="BP4480" s="3">
        <v>1</v>
      </c>
      <c r="BQ4480" s="2" t="s">
        <v>17721</v>
      </c>
    </row>
    <row r="4481" spans="1:69" ht="16.149999999999999" customHeight="1" x14ac:dyDescent="0.25">
      <c r="A4481" s="16">
        <v>4482</v>
      </c>
      <c r="B4481" s="2" t="s">
        <v>211</v>
      </c>
      <c r="C4481" s="2" t="s">
        <v>17722</v>
      </c>
      <c r="D4481" s="2" t="s">
        <v>158</v>
      </c>
      <c r="E4481" s="2" t="s">
        <v>16758</v>
      </c>
      <c r="F4481" s="67">
        <v>43821</v>
      </c>
      <c r="G4481" s="3">
        <f t="shared" si="695"/>
        <v>12</v>
      </c>
      <c r="H4481" s="3">
        <f t="shared" si="696"/>
        <v>2019</v>
      </c>
      <c r="I4481" s="92">
        <v>0.243055555555556</v>
      </c>
      <c r="J4481" s="20">
        <f t="shared" si="697"/>
        <v>5</v>
      </c>
      <c r="K4481" s="5" t="str">
        <f t="shared" si="692"/>
        <v>ja</v>
      </c>
      <c r="L4481" s="5" t="s">
        <v>91</v>
      </c>
      <c r="M4481" s="6" t="s">
        <v>74</v>
      </c>
      <c r="O4481" s="2" t="s">
        <v>5139</v>
      </c>
      <c r="P4481" s="5" t="s">
        <v>17723</v>
      </c>
      <c r="R4481" s="6" t="s">
        <v>77</v>
      </c>
      <c r="T4481" s="6" t="s">
        <v>80</v>
      </c>
      <c r="X4481" s="2">
        <v>2860</v>
      </c>
      <c r="Y4481" s="2" t="s">
        <v>83</v>
      </c>
      <c r="Z4481" s="2" t="s">
        <v>82</v>
      </c>
      <c r="AA4481" s="2">
        <v>2860</v>
      </c>
      <c r="AB4481" s="2" t="s">
        <v>81</v>
      </c>
      <c r="AC4481" s="2" t="s">
        <v>82</v>
      </c>
      <c r="AD4481" s="2">
        <v>2860</v>
      </c>
      <c r="AE4481" s="2" t="s">
        <v>83</v>
      </c>
      <c r="AF4481" s="2" t="s">
        <v>82</v>
      </c>
      <c r="AJ4481" s="2">
        <v>2860</v>
      </c>
      <c r="AK4481" s="2" t="s">
        <v>83</v>
      </c>
      <c r="AL4481" s="2" t="s">
        <v>82</v>
      </c>
      <c r="AM4481" s="2">
        <v>2860</v>
      </c>
      <c r="AN4481" s="2" t="s">
        <v>81</v>
      </c>
      <c r="AO4481" s="2" t="s">
        <v>82</v>
      </c>
      <c r="AP4481" s="2">
        <v>2860</v>
      </c>
      <c r="AQ4481" s="2" t="s">
        <v>83</v>
      </c>
      <c r="AR4481" s="2" t="s">
        <v>82</v>
      </c>
      <c r="AV4481" s="2">
        <v>2860</v>
      </c>
      <c r="AW4481" s="2" t="s">
        <v>83</v>
      </c>
      <c r="AX4481" s="2" t="s">
        <v>82</v>
      </c>
      <c r="AY4481" s="2">
        <v>80</v>
      </c>
      <c r="AZ4481" s="2" t="s">
        <v>3284</v>
      </c>
      <c r="BA4481" s="2" t="s">
        <v>168</v>
      </c>
      <c r="BB4481" s="2">
        <v>2860</v>
      </c>
      <c r="BC4481" s="2" t="s">
        <v>83</v>
      </c>
      <c r="BD4481" s="2" t="s">
        <v>82</v>
      </c>
      <c r="BE4481" s="23" t="str">
        <f t="shared" si="693"/>
        <v>EMF nein</v>
      </c>
      <c r="BF4481" s="23" t="str">
        <f t="shared" si="690"/>
        <v/>
      </c>
      <c r="BG4481" s="23" t="str">
        <f t="shared" si="691"/>
        <v/>
      </c>
      <c r="BH4481" s="23">
        <f t="shared" si="694"/>
        <v>0</v>
      </c>
      <c r="BO4481" s="2" t="s">
        <v>17724</v>
      </c>
      <c r="BP4481" s="3">
        <v>1</v>
      </c>
      <c r="BQ4481" s="2" t="s">
        <v>17725</v>
      </c>
    </row>
    <row r="4482" spans="1:69" ht="16.149999999999999" customHeight="1" x14ac:dyDescent="0.25">
      <c r="A4482" s="16">
        <v>4483</v>
      </c>
      <c r="B4482" s="2" t="s">
        <v>87</v>
      </c>
      <c r="C4482" s="2" t="s">
        <v>5230</v>
      </c>
      <c r="D4482" s="2" t="s">
        <v>71</v>
      </c>
      <c r="E4482" s="2" t="s">
        <v>17726</v>
      </c>
      <c r="F4482" s="67">
        <v>43822</v>
      </c>
      <c r="G4482" s="3">
        <f t="shared" si="695"/>
        <v>12</v>
      </c>
      <c r="H4482" s="3">
        <f t="shared" si="696"/>
        <v>2019</v>
      </c>
      <c r="I4482" s="92">
        <v>0.84375</v>
      </c>
      <c r="J4482" s="20">
        <f t="shared" si="697"/>
        <v>20</v>
      </c>
      <c r="K4482" s="5" t="str">
        <f t="shared" si="692"/>
        <v>ja</v>
      </c>
      <c r="L4482" s="5" t="s">
        <v>91</v>
      </c>
      <c r="M4482" s="6" t="s">
        <v>74</v>
      </c>
      <c r="N4482" s="5">
        <v>76</v>
      </c>
      <c r="O4482" s="2" t="s">
        <v>5139</v>
      </c>
      <c r="P4482" s="127" t="s">
        <v>11232</v>
      </c>
      <c r="R4482" s="6" t="s">
        <v>77</v>
      </c>
      <c r="U4482" s="2" t="s">
        <v>74</v>
      </c>
      <c r="X4482" s="2">
        <v>150</v>
      </c>
      <c r="Y4482" s="2" t="s">
        <v>81</v>
      </c>
      <c r="Z4482" s="2" t="s">
        <v>84</v>
      </c>
      <c r="AA4482" s="2">
        <v>150</v>
      </c>
      <c r="AB4482" s="2" t="s">
        <v>81</v>
      </c>
      <c r="AC4482" s="2" t="s">
        <v>84</v>
      </c>
      <c r="AD4482" s="2">
        <v>150</v>
      </c>
      <c r="AE4482" s="2" t="s">
        <v>81</v>
      </c>
      <c r="AF4482" s="2" t="s">
        <v>84</v>
      </c>
      <c r="BE4482" s="23" t="str">
        <f t="shared" si="693"/>
        <v>EMF nein</v>
      </c>
      <c r="BF4482" s="23" t="str">
        <f t="shared" si="690"/>
        <v/>
      </c>
      <c r="BG4482" s="23" t="str">
        <f t="shared" si="691"/>
        <v/>
      </c>
      <c r="BH4482" s="23">
        <f t="shared" si="694"/>
        <v>0</v>
      </c>
      <c r="BO4482" s="2" t="s">
        <v>109</v>
      </c>
      <c r="BP4482" s="3">
        <v>1</v>
      </c>
      <c r="BQ4482" s="2" t="s">
        <v>17727</v>
      </c>
    </row>
    <row r="4483" spans="1:69" ht="16.149999999999999" customHeight="1" x14ac:dyDescent="0.25">
      <c r="A4483" s="1">
        <v>4484</v>
      </c>
      <c r="B4483" s="2" t="s">
        <v>87</v>
      </c>
      <c r="C4483" s="2" t="s">
        <v>6633</v>
      </c>
      <c r="D4483" s="2" t="s">
        <v>71</v>
      </c>
      <c r="E4483" s="2" t="s">
        <v>17728</v>
      </c>
      <c r="F4483" s="67">
        <v>43822</v>
      </c>
      <c r="G4483" s="3">
        <f t="shared" si="695"/>
        <v>12</v>
      </c>
      <c r="H4483" s="3">
        <f t="shared" si="696"/>
        <v>2019</v>
      </c>
      <c r="I4483" s="92">
        <v>0.28125</v>
      </c>
      <c r="J4483" s="20">
        <f t="shared" si="697"/>
        <v>6</v>
      </c>
      <c r="K4483" s="5" t="str">
        <f t="shared" si="692"/>
        <v>ja</v>
      </c>
      <c r="L4483" s="5" t="s">
        <v>91</v>
      </c>
      <c r="M4483" s="6" t="s">
        <v>74</v>
      </c>
      <c r="N4483" s="5">
        <v>89</v>
      </c>
      <c r="O4483" s="2" t="s">
        <v>5139</v>
      </c>
      <c r="P4483" s="5" t="s">
        <v>5594</v>
      </c>
      <c r="R4483" s="6" t="s">
        <v>335</v>
      </c>
      <c r="U4483" s="2" t="s">
        <v>115</v>
      </c>
      <c r="V4483" s="2" t="s">
        <v>80</v>
      </c>
      <c r="BE4483" s="23" t="str">
        <f t="shared" si="693"/>
        <v>EMF nein</v>
      </c>
      <c r="BF4483" s="23" t="str">
        <f t="shared" si="690"/>
        <v/>
      </c>
      <c r="BG4483" s="23" t="str">
        <f t="shared" si="691"/>
        <v/>
      </c>
      <c r="BH4483" s="23">
        <f t="shared" si="694"/>
        <v>0</v>
      </c>
      <c r="BO4483" s="2" t="s">
        <v>17729</v>
      </c>
      <c r="BP4483" s="3">
        <v>1</v>
      </c>
      <c r="BQ4483" s="2" t="s">
        <v>17730</v>
      </c>
    </row>
    <row r="4484" spans="1:69" ht="16.149999999999999" customHeight="1" x14ac:dyDescent="0.25">
      <c r="A4484" s="16">
        <v>4485</v>
      </c>
      <c r="B4484" s="2" t="s">
        <v>87</v>
      </c>
      <c r="C4484" s="116" t="s">
        <v>5230</v>
      </c>
      <c r="D4484" s="2" t="s">
        <v>71</v>
      </c>
      <c r="E4484" s="2" t="s">
        <v>17731</v>
      </c>
      <c r="F4484" s="67">
        <v>43822</v>
      </c>
      <c r="G4484" s="3">
        <f t="shared" si="695"/>
        <v>12</v>
      </c>
      <c r="H4484" s="3">
        <f t="shared" si="696"/>
        <v>2019</v>
      </c>
      <c r="I4484" s="92">
        <v>0.84375</v>
      </c>
      <c r="J4484" s="20">
        <f t="shared" si="697"/>
        <v>20</v>
      </c>
      <c r="K4484" s="5" t="str">
        <f t="shared" si="692"/>
        <v>ja</v>
      </c>
      <c r="L4484" s="5" t="s">
        <v>91</v>
      </c>
      <c r="M4484" s="6" t="s">
        <v>208</v>
      </c>
      <c r="N4484" s="5">
        <v>84</v>
      </c>
      <c r="O4484" s="2" t="s">
        <v>5139</v>
      </c>
      <c r="P4484" s="127" t="s">
        <v>17732</v>
      </c>
      <c r="R4484" s="6" t="s">
        <v>77</v>
      </c>
      <c r="T4484" s="6" t="s">
        <v>80</v>
      </c>
      <c r="X4484" s="2">
        <v>50</v>
      </c>
      <c r="Y4484" s="2" t="s">
        <v>81</v>
      </c>
      <c r="Z4484" s="2" t="s">
        <v>84</v>
      </c>
      <c r="AD4484" s="2">
        <v>50</v>
      </c>
      <c r="AE4484" s="2" t="s">
        <v>81</v>
      </c>
      <c r="AF4484" s="2" t="s">
        <v>84</v>
      </c>
      <c r="BE4484" s="23" t="str">
        <f t="shared" si="693"/>
        <v>EMF nein</v>
      </c>
      <c r="BF4484" s="23" t="str">
        <f t="shared" ref="BF4484:BF4547" si="698">IF(SUM(BJ4484,BL4484,BN4484)=0,"",MIN(BJ4484,BL4484,BN4484))</f>
        <v/>
      </c>
      <c r="BG4484" s="23" t="str">
        <f t="shared" ref="BG4484:BG4547" si="699">IF(BF4484="","",IF(BF4484&lt;100,"&lt;100m",IF(AND(BF4484&gt;99, BF4484&lt;500),"100-499m",IF(BF4484&gt;499,"500+m",""))))</f>
        <v/>
      </c>
      <c r="BH4484" s="23">
        <f t="shared" si="694"/>
        <v>0</v>
      </c>
      <c r="BO4484" s="2" t="s">
        <v>17733</v>
      </c>
      <c r="BP4484" s="3">
        <v>1</v>
      </c>
      <c r="BQ4484" s="2" t="s">
        <v>17734</v>
      </c>
    </row>
    <row r="4485" spans="1:69" ht="16.149999999999999" customHeight="1" x14ac:dyDescent="0.25">
      <c r="A4485" s="16">
        <v>4486</v>
      </c>
      <c r="B4485" s="2" t="s">
        <v>211</v>
      </c>
      <c r="C4485" s="2" t="s">
        <v>10178</v>
      </c>
      <c r="D4485" s="2" t="s">
        <v>264</v>
      </c>
      <c r="E4485" s="2" t="s">
        <v>666</v>
      </c>
      <c r="F4485" s="67">
        <v>43822</v>
      </c>
      <c r="G4485" s="3">
        <f t="shared" si="695"/>
        <v>12</v>
      </c>
      <c r="H4485" s="3">
        <f t="shared" si="696"/>
        <v>2019</v>
      </c>
      <c r="I4485" s="92">
        <v>0.28125</v>
      </c>
      <c r="J4485" s="20">
        <f t="shared" si="697"/>
        <v>6</v>
      </c>
      <c r="K4485" s="5" t="str">
        <f t="shared" si="692"/>
        <v>ja</v>
      </c>
      <c r="L4485" s="5" t="s">
        <v>73</v>
      </c>
      <c r="M4485" s="6" t="s">
        <v>74</v>
      </c>
      <c r="N4485" s="5">
        <v>58</v>
      </c>
      <c r="O4485" s="2" t="s">
        <v>10213</v>
      </c>
      <c r="P4485" s="127" t="s">
        <v>5803</v>
      </c>
      <c r="R4485" s="6" t="s">
        <v>77</v>
      </c>
      <c r="T4485" s="6" t="s">
        <v>80</v>
      </c>
      <c r="U4485" s="2" t="s">
        <v>74</v>
      </c>
      <c r="X4485" s="2">
        <v>231</v>
      </c>
      <c r="Y4485" s="2" t="s">
        <v>81</v>
      </c>
      <c r="Z4485" s="2" t="s">
        <v>161</v>
      </c>
      <c r="AA4485" s="2">
        <v>231</v>
      </c>
      <c r="AB4485" s="2" t="s">
        <v>81</v>
      </c>
      <c r="AC4485" s="2" t="s">
        <v>161</v>
      </c>
      <c r="AD4485" s="2">
        <v>231</v>
      </c>
      <c r="AE4485" s="2" t="s">
        <v>83</v>
      </c>
      <c r="AF4485" s="2" t="s">
        <v>161</v>
      </c>
      <c r="AG4485" s="2">
        <v>231</v>
      </c>
      <c r="AH4485" s="2" t="s">
        <v>81</v>
      </c>
      <c r="AI4485" s="2" t="s">
        <v>161</v>
      </c>
      <c r="AJ4485" s="2">
        <v>231</v>
      </c>
      <c r="AK4485" s="2" t="s">
        <v>81</v>
      </c>
      <c r="AL4485" s="2" t="s">
        <v>161</v>
      </c>
      <c r="AM4485" s="2">
        <v>231</v>
      </c>
      <c r="AN4485" s="2" t="s">
        <v>81</v>
      </c>
      <c r="AO4485" s="2" t="s">
        <v>161</v>
      </c>
      <c r="AP4485" s="2">
        <v>231</v>
      </c>
      <c r="AQ4485" s="2" t="s">
        <v>83</v>
      </c>
      <c r="AR4485" s="2" t="s">
        <v>161</v>
      </c>
      <c r="AS4485" s="2">
        <v>231</v>
      </c>
      <c r="AT4485" s="2" t="s">
        <v>81</v>
      </c>
      <c r="AU4485" s="2" t="s">
        <v>161</v>
      </c>
      <c r="AV4485" s="2">
        <v>231</v>
      </c>
      <c r="AW4485" s="2" t="s">
        <v>81</v>
      </c>
      <c r="AX4485" s="2" t="s">
        <v>161</v>
      </c>
      <c r="AY4485" s="2">
        <v>231</v>
      </c>
      <c r="AZ4485" s="2" t="s">
        <v>81</v>
      </c>
      <c r="BA4485" s="2" t="s">
        <v>161</v>
      </c>
      <c r="BB4485" s="2">
        <v>231</v>
      </c>
      <c r="BC4485" s="2" t="s">
        <v>83</v>
      </c>
      <c r="BD4485" s="2" t="s">
        <v>161</v>
      </c>
      <c r="BE4485" s="23" t="str">
        <f t="shared" si="693"/>
        <v>EMF nein</v>
      </c>
      <c r="BF4485" s="23" t="str">
        <f t="shared" si="698"/>
        <v/>
      </c>
      <c r="BG4485" s="23" t="str">
        <f t="shared" si="699"/>
        <v/>
      </c>
      <c r="BH4485" s="23">
        <f t="shared" si="694"/>
        <v>0</v>
      </c>
      <c r="BO4485" s="2" t="s">
        <v>17735</v>
      </c>
      <c r="BP4485" s="3">
        <v>1</v>
      </c>
      <c r="BQ4485" s="2" t="s">
        <v>17736</v>
      </c>
    </row>
    <row r="4486" spans="1:69" ht="16.149999999999999" customHeight="1" x14ac:dyDescent="0.25">
      <c r="A4486" s="16">
        <v>4487</v>
      </c>
      <c r="B4486" s="2" t="s">
        <v>211</v>
      </c>
      <c r="C4486" s="2" t="s">
        <v>17737</v>
      </c>
      <c r="D4486" s="2" t="s">
        <v>651</v>
      </c>
      <c r="E4486" s="2" t="s">
        <v>10952</v>
      </c>
      <c r="F4486" s="67">
        <v>43810</v>
      </c>
      <c r="G4486" s="3">
        <f t="shared" si="695"/>
        <v>12</v>
      </c>
      <c r="H4486" s="3">
        <f t="shared" si="696"/>
        <v>2019</v>
      </c>
      <c r="I4486" s="92">
        <v>0.77083333333333304</v>
      </c>
      <c r="J4486" s="20">
        <f t="shared" si="697"/>
        <v>18</v>
      </c>
      <c r="K4486" s="5" t="str">
        <f t="shared" si="692"/>
        <v>ja</v>
      </c>
      <c r="M4486" s="6" t="s">
        <v>74</v>
      </c>
      <c r="O4486" s="2" t="s">
        <v>5139</v>
      </c>
      <c r="P4486" s="127"/>
      <c r="U4486" s="2" t="s">
        <v>208</v>
      </c>
      <c r="V4486" s="2" t="s">
        <v>202</v>
      </c>
      <c r="X4486" s="2">
        <v>94</v>
      </c>
      <c r="Y4486" s="2" t="s">
        <v>81</v>
      </c>
      <c r="Z4486" s="2" t="s">
        <v>84</v>
      </c>
      <c r="AJ4486" s="2">
        <v>479</v>
      </c>
      <c r="AK4486" s="2" t="s">
        <v>81</v>
      </c>
      <c r="AL4486" s="2" t="s">
        <v>84</v>
      </c>
      <c r="AM4486" s="2">
        <v>479</v>
      </c>
      <c r="AN4486" s="2" t="s">
        <v>94</v>
      </c>
      <c r="AO4486" s="2" t="s">
        <v>84</v>
      </c>
      <c r="AP4486" s="2">
        <v>479</v>
      </c>
      <c r="AQ4486" s="2" t="s">
        <v>81</v>
      </c>
      <c r="AR4486" s="2" t="s">
        <v>84</v>
      </c>
      <c r="BE4486" s="23" t="str">
        <f t="shared" si="693"/>
        <v>EMF nein</v>
      </c>
      <c r="BF4486" s="23" t="str">
        <f t="shared" si="698"/>
        <v/>
      </c>
      <c r="BG4486" s="23" t="str">
        <f t="shared" si="699"/>
        <v/>
      </c>
      <c r="BH4486" s="23">
        <f t="shared" si="694"/>
        <v>0</v>
      </c>
      <c r="BO4486" s="2" t="s">
        <v>17738</v>
      </c>
      <c r="BP4486" s="3">
        <v>1</v>
      </c>
      <c r="BQ4486" s="2" t="s">
        <v>17739</v>
      </c>
    </row>
    <row r="4487" spans="1:69" ht="16.149999999999999" customHeight="1" x14ac:dyDescent="0.25">
      <c r="A4487" s="1">
        <v>4488</v>
      </c>
      <c r="B4487" s="2" t="s">
        <v>211</v>
      </c>
      <c r="C4487" s="2" t="s">
        <v>17740</v>
      </c>
      <c r="D4487" s="2" t="s">
        <v>158</v>
      </c>
      <c r="E4487" s="2" t="s">
        <v>247</v>
      </c>
      <c r="F4487" s="67">
        <v>43819</v>
      </c>
      <c r="G4487" s="3">
        <f t="shared" si="695"/>
        <v>12</v>
      </c>
      <c r="H4487" s="3">
        <f t="shared" si="696"/>
        <v>2019</v>
      </c>
      <c r="I4487" s="92">
        <v>0.72569444444444398</v>
      </c>
      <c r="J4487" s="20">
        <f t="shared" si="697"/>
        <v>17</v>
      </c>
      <c r="K4487" s="5" t="str">
        <f t="shared" si="692"/>
        <v>ja</v>
      </c>
      <c r="M4487" s="6" t="s">
        <v>74</v>
      </c>
      <c r="O4487" s="2" t="s">
        <v>5139</v>
      </c>
      <c r="P4487" s="127" t="s">
        <v>11438</v>
      </c>
      <c r="U4487" s="2" t="s">
        <v>208</v>
      </c>
      <c r="V4487" s="2" t="s">
        <v>202</v>
      </c>
      <c r="X4487" s="2">
        <v>310</v>
      </c>
      <c r="Y4487" s="2" t="s">
        <v>83</v>
      </c>
      <c r="Z4487" s="2" t="s">
        <v>82</v>
      </c>
      <c r="AA4487" s="2">
        <v>310</v>
      </c>
      <c r="AB4487" s="2" t="s">
        <v>81</v>
      </c>
      <c r="AC4487" s="2" t="s">
        <v>82</v>
      </c>
      <c r="AD4487" s="2">
        <v>310</v>
      </c>
      <c r="AE4487" s="2" t="s">
        <v>83</v>
      </c>
      <c r="AF4487" s="2" t="s">
        <v>82</v>
      </c>
      <c r="AG4487" s="16">
        <v>310</v>
      </c>
      <c r="AH4487" s="16" t="s">
        <v>81</v>
      </c>
      <c r="AI4487" s="16" t="s">
        <v>82</v>
      </c>
      <c r="AJ4487" s="2">
        <v>310</v>
      </c>
      <c r="AK4487" s="2" t="s">
        <v>83</v>
      </c>
      <c r="AL4487" s="2" t="s">
        <v>82</v>
      </c>
      <c r="AM4487" s="2">
        <v>310</v>
      </c>
      <c r="AN4487" s="2" t="s">
        <v>81</v>
      </c>
      <c r="AO4487" s="2" t="s">
        <v>82</v>
      </c>
      <c r="AP4487" s="2">
        <v>310</v>
      </c>
      <c r="AQ4487" s="2" t="s">
        <v>83</v>
      </c>
      <c r="AR4487" s="2" t="s">
        <v>82</v>
      </c>
      <c r="BE4487" s="23" t="str">
        <f t="shared" si="693"/>
        <v>EMF nein</v>
      </c>
      <c r="BF4487" s="23" t="str">
        <f t="shared" si="698"/>
        <v/>
      </c>
      <c r="BG4487" s="23" t="str">
        <f t="shared" si="699"/>
        <v/>
      </c>
      <c r="BH4487" s="23">
        <f t="shared" si="694"/>
        <v>0</v>
      </c>
      <c r="BO4487" s="2" t="s">
        <v>17741</v>
      </c>
      <c r="BP4487" s="3">
        <v>1</v>
      </c>
      <c r="BQ4487" s="2" t="s">
        <v>17742</v>
      </c>
    </row>
    <row r="4488" spans="1:69" ht="16.149999999999999" customHeight="1" x14ac:dyDescent="0.25">
      <c r="A4488" s="16">
        <v>4489</v>
      </c>
      <c r="B4488" s="2" t="s">
        <v>211</v>
      </c>
      <c r="C4488" s="2" t="s">
        <v>1720</v>
      </c>
      <c r="D4488" s="67" t="s">
        <v>89</v>
      </c>
      <c r="E4488" s="2" t="s">
        <v>17743</v>
      </c>
      <c r="F4488" s="67">
        <v>43822</v>
      </c>
      <c r="G4488" s="3">
        <f t="shared" si="695"/>
        <v>12</v>
      </c>
      <c r="H4488" s="3">
        <f t="shared" si="696"/>
        <v>2019</v>
      </c>
      <c r="I4488" s="92">
        <v>0.72222222222222199</v>
      </c>
      <c r="J4488" s="20">
        <f t="shared" si="697"/>
        <v>17</v>
      </c>
      <c r="K4488" s="5" t="str">
        <f t="shared" si="692"/>
        <v>ja</v>
      </c>
      <c r="L4488" s="5" t="s">
        <v>91</v>
      </c>
      <c r="M4488" s="6" t="s">
        <v>74</v>
      </c>
      <c r="N4488" s="5">
        <v>30</v>
      </c>
      <c r="O4488" s="2" t="s">
        <v>5139</v>
      </c>
      <c r="P4488" s="127" t="s">
        <v>17744</v>
      </c>
      <c r="R4488" s="6" t="s">
        <v>335</v>
      </c>
      <c r="U4488" s="2" t="s">
        <v>74</v>
      </c>
      <c r="X4488" s="2">
        <v>140</v>
      </c>
      <c r="Y4488" s="2" t="s">
        <v>83</v>
      </c>
      <c r="Z4488" s="2" t="s">
        <v>84</v>
      </c>
      <c r="AA4488" s="2">
        <v>140</v>
      </c>
      <c r="AB4488" s="2" t="s">
        <v>83</v>
      </c>
      <c r="AC4488" s="2" t="s">
        <v>84</v>
      </c>
      <c r="AD4488" s="2">
        <v>140</v>
      </c>
      <c r="AE4488" s="2" t="s">
        <v>83</v>
      </c>
      <c r="AF4488" s="2" t="s">
        <v>84</v>
      </c>
      <c r="AJ4488" s="2">
        <v>140</v>
      </c>
      <c r="AK4488" s="2" t="s">
        <v>83</v>
      </c>
      <c r="AL4488" s="2" t="s">
        <v>84</v>
      </c>
      <c r="AM4488" s="2">
        <v>140</v>
      </c>
      <c r="AN4488" s="2" t="s">
        <v>83</v>
      </c>
      <c r="AO4488" s="2" t="s">
        <v>84</v>
      </c>
      <c r="AP4488" s="2">
        <v>140</v>
      </c>
      <c r="AQ4488" s="2" t="s">
        <v>83</v>
      </c>
      <c r="AR4488" s="2" t="s">
        <v>84</v>
      </c>
      <c r="AV4488" s="2">
        <v>160</v>
      </c>
      <c r="AW4488" s="2" t="s">
        <v>81</v>
      </c>
      <c r="AX4488" s="2" t="s">
        <v>84</v>
      </c>
      <c r="BB4488" s="2">
        <v>160</v>
      </c>
      <c r="BC4488" s="2" t="s">
        <v>81</v>
      </c>
      <c r="BD4488" s="2" t="s">
        <v>84</v>
      </c>
      <c r="BE4488" s="23" t="str">
        <f t="shared" si="693"/>
        <v>EMF nein</v>
      </c>
      <c r="BF4488" s="23" t="str">
        <f t="shared" si="698"/>
        <v/>
      </c>
      <c r="BG4488" s="23" t="str">
        <f t="shared" si="699"/>
        <v/>
      </c>
      <c r="BH4488" s="23">
        <f t="shared" si="694"/>
        <v>0</v>
      </c>
      <c r="BO4488" s="2" t="s">
        <v>17745</v>
      </c>
      <c r="BP4488" s="3">
        <v>1</v>
      </c>
      <c r="BQ4488" s="2" t="s">
        <v>17746</v>
      </c>
    </row>
    <row r="4489" spans="1:69" ht="16.149999999999999" customHeight="1" x14ac:dyDescent="0.25">
      <c r="A4489" s="16">
        <v>4490</v>
      </c>
      <c r="B4489" s="2" t="s">
        <v>211</v>
      </c>
      <c r="C4489" s="2" t="s">
        <v>17747</v>
      </c>
      <c r="D4489" s="2" t="s">
        <v>348</v>
      </c>
      <c r="E4489" s="2" t="s">
        <v>247</v>
      </c>
      <c r="F4489" s="67">
        <v>43815</v>
      </c>
      <c r="G4489" s="3">
        <f t="shared" si="695"/>
        <v>12</v>
      </c>
      <c r="H4489" s="3">
        <f t="shared" si="696"/>
        <v>2019</v>
      </c>
      <c r="I4489" s="92">
        <v>0.45486111111111099</v>
      </c>
      <c r="J4489" s="20">
        <f t="shared" si="697"/>
        <v>10</v>
      </c>
      <c r="K4489" s="5" t="str">
        <f t="shared" si="692"/>
        <v>ja</v>
      </c>
      <c r="L4489" s="5" t="s">
        <v>8298</v>
      </c>
      <c r="M4489" s="6" t="s">
        <v>74</v>
      </c>
      <c r="N4489" s="5">
        <v>42</v>
      </c>
      <c r="O4489" s="2" t="s">
        <v>5139</v>
      </c>
      <c r="P4489" s="127" t="s">
        <v>11438</v>
      </c>
      <c r="R4489" s="6" t="s">
        <v>77</v>
      </c>
      <c r="U4489" s="2" t="s">
        <v>208</v>
      </c>
      <c r="V4489" s="2" t="s">
        <v>80</v>
      </c>
      <c r="X4489" s="2">
        <v>827</v>
      </c>
      <c r="Y4489" s="2" t="s">
        <v>81</v>
      </c>
      <c r="Z4489" s="2" t="s">
        <v>84</v>
      </c>
      <c r="AA4489" s="2">
        <v>827</v>
      </c>
      <c r="AB4489" s="2" t="s">
        <v>81</v>
      </c>
      <c r="AC4489" s="2" t="s">
        <v>84</v>
      </c>
      <c r="AD4489" s="2">
        <v>827</v>
      </c>
      <c r="AE4489" s="2" t="s">
        <v>83</v>
      </c>
      <c r="AF4489" s="2" t="s">
        <v>84</v>
      </c>
      <c r="BE4489" s="23" t="str">
        <f t="shared" si="693"/>
        <v>EMF ja</v>
      </c>
      <c r="BF4489" s="23">
        <f t="shared" si="698"/>
        <v>3150</v>
      </c>
      <c r="BG4489" s="23" t="str">
        <f t="shared" si="699"/>
        <v>500+m</v>
      </c>
      <c r="BH4489" s="23">
        <f t="shared" si="694"/>
        <v>2</v>
      </c>
      <c r="BK4489" s="2" t="s">
        <v>162</v>
      </c>
      <c r="BL4489" s="2">
        <v>3200</v>
      </c>
      <c r="BM4489" s="2" t="s">
        <v>17748</v>
      </c>
      <c r="BN4489" s="2">
        <v>3150</v>
      </c>
      <c r="BO4489" s="2" t="s">
        <v>17749</v>
      </c>
      <c r="BP4489" s="3">
        <v>1</v>
      </c>
      <c r="BQ4489" s="2" t="s">
        <v>17750</v>
      </c>
    </row>
    <row r="4490" spans="1:69" ht="16.149999999999999" customHeight="1" x14ac:dyDescent="0.25">
      <c r="A4490" s="16">
        <v>4491</v>
      </c>
      <c r="B4490" s="2" t="s">
        <v>211</v>
      </c>
      <c r="C4490" s="2" t="s">
        <v>15025</v>
      </c>
      <c r="D4490" s="2" t="s">
        <v>348</v>
      </c>
      <c r="E4490" s="2" t="s">
        <v>105</v>
      </c>
      <c r="F4490" s="67">
        <v>43818</v>
      </c>
      <c r="G4490" s="3">
        <f t="shared" si="695"/>
        <v>12</v>
      </c>
      <c r="H4490" s="3">
        <f t="shared" si="696"/>
        <v>2019</v>
      </c>
      <c r="I4490" s="92">
        <v>0.47916666666666702</v>
      </c>
      <c r="J4490" s="20">
        <f t="shared" si="697"/>
        <v>11</v>
      </c>
      <c r="K4490" s="5" t="str">
        <f t="shared" si="692"/>
        <v>ja</v>
      </c>
      <c r="L4490" s="5" t="s">
        <v>91</v>
      </c>
      <c r="M4490" s="6" t="s">
        <v>74</v>
      </c>
      <c r="N4490" s="5">
        <v>24</v>
      </c>
      <c r="O4490" s="2" t="s">
        <v>5139</v>
      </c>
      <c r="P4490" s="127" t="s">
        <v>17751</v>
      </c>
      <c r="Q4490" s="7" t="s">
        <v>186</v>
      </c>
      <c r="R4490" s="6" t="s">
        <v>77</v>
      </c>
      <c r="U4490" s="127" t="s">
        <v>208</v>
      </c>
      <c r="V4490" s="127" t="s">
        <v>80</v>
      </c>
      <c r="X4490" s="2">
        <v>124</v>
      </c>
      <c r="Y4490" s="2" t="s">
        <v>81</v>
      </c>
      <c r="Z4490" s="2" t="s">
        <v>84</v>
      </c>
      <c r="AA4490" s="2">
        <v>124</v>
      </c>
      <c r="AB4490" s="2" t="s">
        <v>81</v>
      </c>
      <c r="AC4490" s="2" t="s">
        <v>84</v>
      </c>
      <c r="AD4490" s="2">
        <v>124</v>
      </c>
      <c r="AE4490" s="2" t="s">
        <v>83</v>
      </c>
      <c r="AF4490" s="2" t="s">
        <v>84</v>
      </c>
      <c r="AG4490" s="2">
        <v>124</v>
      </c>
      <c r="AH4490" s="2" t="s">
        <v>94</v>
      </c>
      <c r="AI4490" s="2" t="s">
        <v>84</v>
      </c>
      <c r="AJ4490" s="2">
        <v>124</v>
      </c>
      <c r="AK4490" s="2" t="s">
        <v>81</v>
      </c>
      <c r="AL4490" s="2" t="s">
        <v>84</v>
      </c>
      <c r="AM4490" s="2">
        <v>124</v>
      </c>
      <c r="AN4490" s="2" t="s">
        <v>81</v>
      </c>
      <c r="AO4490" s="2" t="s">
        <v>84</v>
      </c>
      <c r="AP4490" s="2">
        <v>124</v>
      </c>
      <c r="AQ4490" s="2" t="s">
        <v>83</v>
      </c>
      <c r="AR4490" s="2" t="s">
        <v>84</v>
      </c>
      <c r="AS4490" s="2">
        <v>124</v>
      </c>
      <c r="AT4490" s="2" t="s">
        <v>94</v>
      </c>
      <c r="AU4490" s="2" t="s">
        <v>84</v>
      </c>
      <c r="BE4490" s="23" t="str">
        <f t="shared" si="693"/>
        <v>EMF nein</v>
      </c>
      <c r="BF4490" s="23" t="str">
        <f t="shared" si="698"/>
        <v/>
      </c>
      <c r="BG4490" s="23" t="str">
        <f t="shared" si="699"/>
        <v/>
      </c>
      <c r="BH4490" s="23">
        <f t="shared" si="694"/>
        <v>0</v>
      </c>
      <c r="BO4490" s="2" t="s">
        <v>17752</v>
      </c>
      <c r="BP4490" s="3">
        <v>1</v>
      </c>
      <c r="BQ4490" s="2" t="s">
        <v>17753</v>
      </c>
    </row>
    <row r="4491" spans="1:69" ht="16.149999999999999" customHeight="1" x14ac:dyDescent="0.25">
      <c r="A4491" s="1">
        <v>4492</v>
      </c>
      <c r="B4491" s="2" t="s">
        <v>87</v>
      </c>
      <c r="C4491" s="2" t="s">
        <v>4295</v>
      </c>
      <c r="D4491" s="2" t="s">
        <v>348</v>
      </c>
      <c r="E4491" s="2" t="s">
        <v>17754</v>
      </c>
      <c r="F4491" s="67">
        <v>43822</v>
      </c>
      <c r="G4491" s="3">
        <f t="shared" si="695"/>
        <v>12</v>
      </c>
      <c r="H4491" s="3">
        <f t="shared" si="696"/>
        <v>2019</v>
      </c>
      <c r="J4491" s="20" t="str">
        <f t="shared" si="697"/>
        <v/>
      </c>
      <c r="K4491" s="5" t="str">
        <f t="shared" si="692"/>
        <v>ja</v>
      </c>
      <c r="L4491" s="5" t="s">
        <v>91</v>
      </c>
      <c r="M4491" s="6" t="s">
        <v>74</v>
      </c>
      <c r="N4491" s="5">
        <v>82</v>
      </c>
      <c r="O4491" s="2" t="s">
        <v>5139</v>
      </c>
      <c r="P4491" s="127" t="s">
        <v>5951</v>
      </c>
      <c r="R4491" s="6" t="s">
        <v>335</v>
      </c>
      <c r="U4491" s="2" t="s">
        <v>115</v>
      </c>
      <c r="V4491" s="2" t="s">
        <v>80</v>
      </c>
      <c r="X4491" s="2">
        <v>83</v>
      </c>
      <c r="Y4491" s="2" t="s">
        <v>83</v>
      </c>
      <c r="Z4491" s="2" t="s">
        <v>82</v>
      </c>
      <c r="AA4491" s="2">
        <v>83</v>
      </c>
      <c r="AB4491" s="2" t="s">
        <v>81</v>
      </c>
      <c r="AC4491" s="2" t="s">
        <v>82</v>
      </c>
      <c r="AD4491" s="2">
        <v>83</v>
      </c>
      <c r="AE4491" s="2" t="s">
        <v>83</v>
      </c>
      <c r="AF4491" s="2" t="s">
        <v>82</v>
      </c>
      <c r="AJ4491" s="2">
        <v>84</v>
      </c>
      <c r="AK4491" s="2" t="s">
        <v>83</v>
      </c>
      <c r="AL4491" s="2" t="s">
        <v>82</v>
      </c>
      <c r="AM4491" s="2">
        <v>84</v>
      </c>
      <c r="AN4491" s="2" t="s">
        <v>81</v>
      </c>
      <c r="AO4491" s="2" t="s">
        <v>82</v>
      </c>
      <c r="AP4491" s="2">
        <v>84</v>
      </c>
      <c r="AQ4491" s="2" t="s">
        <v>83</v>
      </c>
      <c r="AR4491" s="2" t="s">
        <v>82</v>
      </c>
      <c r="BE4491" s="23" t="str">
        <f t="shared" si="693"/>
        <v>EMF nein</v>
      </c>
      <c r="BF4491" s="23" t="str">
        <f t="shared" si="698"/>
        <v/>
      </c>
      <c r="BG4491" s="23" t="str">
        <f t="shared" si="699"/>
        <v/>
      </c>
      <c r="BH4491" s="23">
        <f t="shared" si="694"/>
        <v>0</v>
      </c>
      <c r="BP4491" s="3">
        <v>1</v>
      </c>
      <c r="BQ4491" s="2" t="s">
        <v>17755</v>
      </c>
    </row>
    <row r="4492" spans="1:69" ht="16.149999999999999" customHeight="1" x14ac:dyDescent="0.25">
      <c r="A4492" s="1">
        <v>4493</v>
      </c>
      <c r="B4492" s="2" t="s">
        <v>211</v>
      </c>
      <c r="C4492" s="2" t="s">
        <v>15560</v>
      </c>
      <c r="D4492" s="2" t="s">
        <v>178</v>
      </c>
      <c r="E4492" s="2" t="s">
        <v>17756</v>
      </c>
      <c r="F4492" s="67">
        <v>43819</v>
      </c>
      <c r="G4492" s="3">
        <f t="shared" si="695"/>
        <v>12</v>
      </c>
      <c r="H4492" s="3">
        <f t="shared" si="696"/>
        <v>2019</v>
      </c>
      <c r="I4492" s="92">
        <v>0.71527777777777801</v>
      </c>
      <c r="J4492" s="20">
        <f t="shared" si="697"/>
        <v>17</v>
      </c>
      <c r="K4492" s="5" t="str">
        <f t="shared" si="692"/>
        <v>ja</v>
      </c>
      <c r="L4492" s="5" t="s">
        <v>8298</v>
      </c>
      <c r="M4492" s="6" t="s">
        <v>74</v>
      </c>
      <c r="O4492" s="2" t="s">
        <v>75</v>
      </c>
      <c r="P4492" s="127" t="s">
        <v>17757</v>
      </c>
      <c r="R4492" s="6" t="s">
        <v>335</v>
      </c>
      <c r="T4492" s="6" t="s">
        <v>80</v>
      </c>
      <c r="X4492" s="2">
        <v>350</v>
      </c>
      <c r="Y4492" s="2" t="s">
        <v>83</v>
      </c>
      <c r="Z4492" s="2" t="s">
        <v>82</v>
      </c>
      <c r="AD4492" s="2">
        <v>350</v>
      </c>
      <c r="AE4492" s="2" t="s">
        <v>83</v>
      </c>
      <c r="AF4492" s="2" t="s">
        <v>82</v>
      </c>
      <c r="AJ4492" s="2">
        <v>350</v>
      </c>
      <c r="AK4492" s="2" t="s">
        <v>83</v>
      </c>
      <c r="AL4492" s="2" t="s">
        <v>82</v>
      </c>
      <c r="AM4492" s="2" t="s">
        <v>109</v>
      </c>
      <c r="AP4492" s="2">
        <v>350</v>
      </c>
      <c r="AQ4492" s="2" t="s">
        <v>83</v>
      </c>
      <c r="AR4492" s="2" t="s">
        <v>82</v>
      </c>
      <c r="BE4492" s="23" t="str">
        <f t="shared" si="693"/>
        <v>EMF nein</v>
      </c>
      <c r="BF4492" s="23" t="str">
        <f t="shared" si="698"/>
        <v/>
      </c>
      <c r="BG4492" s="23" t="str">
        <f t="shared" si="699"/>
        <v/>
      </c>
      <c r="BH4492" s="23">
        <f t="shared" si="694"/>
        <v>0</v>
      </c>
      <c r="BP4492" s="3">
        <v>1</v>
      </c>
      <c r="BQ4492" s="2" t="s">
        <v>17758</v>
      </c>
    </row>
    <row r="4493" spans="1:69" ht="16.149999999999999" customHeight="1" x14ac:dyDescent="0.25">
      <c r="A4493" s="1">
        <v>4494</v>
      </c>
      <c r="B4493" s="2" t="s">
        <v>211</v>
      </c>
      <c r="C4493" s="2" t="s">
        <v>2333</v>
      </c>
      <c r="D4493" s="2" t="s">
        <v>2334</v>
      </c>
      <c r="E4493" s="2" t="s">
        <v>17759</v>
      </c>
      <c r="F4493" s="67">
        <v>43816</v>
      </c>
      <c r="G4493" s="3">
        <f t="shared" si="695"/>
        <v>12</v>
      </c>
      <c r="H4493" s="3">
        <f t="shared" si="696"/>
        <v>2019</v>
      </c>
      <c r="I4493" s="92">
        <v>0.50347222222222199</v>
      </c>
      <c r="J4493" s="20">
        <f t="shared" si="697"/>
        <v>12</v>
      </c>
      <c r="K4493" s="5" t="str">
        <f t="shared" si="692"/>
        <v>ja</v>
      </c>
      <c r="M4493" s="6" t="s">
        <v>74</v>
      </c>
      <c r="O4493" s="2" t="s">
        <v>5139</v>
      </c>
      <c r="P4493" s="127" t="s">
        <v>17760</v>
      </c>
      <c r="R4493" s="6" t="s">
        <v>77</v>
      </c>
      <c r="U4493" s="2" t="s">
        <v>354</v>
      </c>
      <c r="V4493" s="2" t="s">
        <v>80</v>
      </c>
      <c r="X4493" s="2">
        <v>217</v>
      </c>
      <c r="Y4493" s="2" t="s">
        <v>81</v>
      </c>
      <c r="Z4493" s="2" t="s">
        <v>84</v>
      </c>
      <c r="AA4493" s="16">
        <v>217</v>
      </c>
      <c r="AB4493" s="93" t="s">
        <v>94</v>
      </c>
      <c r="AC4493" s="93" t="s">
        <v>84</v>
      </c>
      <c r="AD4493" s="17">
        <v>217</v>
      </c>
      <c r="AE4493" s="16" t="s">
        <v>81</v>
      </c>
      <c r="AF4493" s="16" t="s">
        <v>84</v>
      </c>
      <c r="AG4493" s="16"/>
      <c r="AH4493" s="16"/>
      <c r="AI4493" s="16"/>
      <c r="BE4493" s="23" t="str">
        <f t="shared" si="693"/>
        <v>EMF ja</v>
      </c>
      <c r="BF4493" s="23">
        <f t="shared" si="698"/>
        <v>10</v>
      </c>
      <c r="BG4493" s="23" t="str">
        <f t="shared" si="699"/>
        <v>&lt;100m</v>
      </c>
      <c r="BH4493" s="23">
        <f t="shared" si="694"/>
        <v>1</v>
      </c>
      <c r="BM4493" s="2" t="s">
        <v>162</v>
      </c>
      <c r="BN4493" s="2">
        <v>10</v>
      </c>
      <c r="BO4493" s="2" t="s">
        <v>17761</v>
      </c>
      <c r="BP4493" s="3">
        <v>1</v>
      </c>
      <c r="BQ4493" s="2" t="s">
        <v>17762</v>
      </c>
    </row>
    <row r="4494" spans="1:69" ht="16.149999999999999" customHeight="1" x14ac:dyDescent="0.25">
      <c r="A4494" s="1">
        <v>4495</v>
      </c>
      <c r="B4494" s="2" t="s">
        <v>135</v>
      </c>
      <c r="C4494" s="2" t="s">
        <v>7121</v>
      </c>
      <c r="D4494" s="2" t="s">
        <v>151</v>
      </c>
      <c r="E4494" s="2" t="s">
        <v>17763</v>
      </c>
      <c r="F4494" s="67">
        <v>43822</v>
      </c>
      <c r="G4494" s="3">
        <f t="shared" si="695"/>
        <v>12</v>
      </c>
      <c r="H4494" s="3">
        <f t="shared" si="696"/>
        <v>2019</v>
      </c>
      <c r="I4494" s="92">
        <v>0.83333333333333304</v>
      </c>
      <c r="J4494" s="20">
        <f t="shared" si="697"/>
        <v>20</v>
      </c>
      <c r="K4494" s="5" t="str">
        <f t="shared" si="692"/>
        <v>ja</v>
      </c>
      <c r="L4494" s="5" t="s">
        <v>91</v>
      </c>
      <c r="M4494" s="6" t="s">
        <v>139</v>
      </c>
      <c r="O4494" s="5" t="s">
        <v>140</v>
      </c>
      <c r="P4494" s="127" t="s">
        <v>17764</v>
      </c>
      <c r="R4494" s="6" t="s">
        <v>77</v>
      </c>
      <c r="U4494" s="2" t="s">
        <v>74</v>
      </c>
      <c r="X4494" s="2">
        <v>58</v>
      </c>
      <c r="Y4494" s="2" t="s">
        <v>81</v>
      </c>
      <c r="Z4494" s="2" t="s">
        <v>161</v>
      </c>
      <c r="AA4494" s="2">
        <v>58</v>
      </c>
      <c r="AB4494" s="2" t="s">
        <v>81</v>
      </c>
      <c r="AC4494" s="2" t="s">
        <v>161</v>
      </c>
      <c r="AD4494" s="2">
        <v>58</v>
      </c>
      <c r="AE4494" s="2" t="s">
        <v>81</v>
      </c>
      <c r="AF4494" s="2" t="s">
        <v>161</v>
      </c>
      <c r="BE4494" s="23" t="str">
        <f t="shared" si="693"/>
        <v>EMF nein</v>
      </c>
      <c r="BF4494" s="23" t="str">
        <f t="shared" si="698"/>
        <v/>
      </c>
      <c r="BG4494" s="23" t="str">
        <f t="shared" si="699"/>
        <v/>
      </c>
      <c r="BH4494" s="23">
        <f t="shared" si="694"/>
        <v>0</v>
      </c>
      <c r="BO4494" s="2" t="s">
        <v>17765</v>
      </c>
      <c r="BP4494" s="3">
        <v>1</v>
      </c>
      <c r="BQ4494" s="2" t="s">
        <v>17766</v>
      </c>
    </row>
    <row r="4495" spans="1:69" ht="16.149999999999999" customHeight="1" x14ac:dyDescent="0.25">
      <c r="A4495" s="16">
        <v>4496</v>
      </c>
      <c r="B4495" s="2" t="s">
        <v>211</v>
      </c>
      <c r="C4495" s="2" t="s">
        <v>1213</v>
      </c>
      <c r="D4495" s="2" t="s">
        <v>896</v>
      </c>
      <c r="E4495" s="2" t="s">
        <v>11877</v>
      </c>
      <c r="F4495" s="67">
        <v>43823</v>
      </c>
      <c r="G4495" s="3">
        <f t="shared" si="695"/>
        <v>12</v>
      </c>
      <c r="H4495" s="3">
        <f t="shared" si="696"/>
        <v>2019</v>
      </c>
      <c r="I4495" s="92">
        <v>0.37152777777777801</v>
      </c>
      <c r="J4495" s="20">
        <f t="shared" si="697"/>
        <v>8</v>
      </c>
      <c r="K4495" s="5" t="str">
        <f t="shared" si="692"/>
        <v>ja</v>
      </c>
      <c r="L4495" s="5" t="s">
        <v>73</v>
      </c>
      <c r="M4495" s="6" t="s">
        <v>74</v>
      </c>
      <c r="N4495" s="5">
        <v>26</v>
      </c>
      <c r="O4495" s="6" t="s">
        <v>101</v>
      </c>
      <c r="P4495" s="127" t="s">
        <v>17767</v>
      </c>
      <c r="R4495" s="6" t="s">
        <v>77</v>
      </c>
      <c r="T4495" s="6" t="s">
        <v>80</v>
      </c>
      <c r="X4495" s="2">
        <v>325</v>
      </c>
      <c r="Y4495" s="2" t="s">
        <v>94</v>
      </c>
      <c r="Z4495" s="2" t="s">
        <v>168</v>
      </c>
      <c r="AD4495" s="2">
        <v>325</v>
      </c>
      <c r="AE4495" s="2" t="s">
        <v>94</v>
      </c>
      <c r="AF4495" s="2" t="s">
        <v>168</v>
      </c>
      <c r="AJ4495" s="392">
        <v>325</v>
      </c>
      <c r="AK4495" s="392" t="s">
        <v>94</v>
      </c>
      <c r="AL4495" s="392" t="s">
        <v>168</v>
      </c>
      <c r="AM4495" s="392"/>
      <c r="AN4495" s="392"/>
      <c r="AO4495" s="392"/>
      <c r="AP4495" s="392">
        <v>325</v>
      </c>
      <c r="AQ4495" s="392" t="s">
        <v>94</v>
      </c>
      <c r="AR4495" s="392" t="s">
        <v>168</v>
      </c>
      <c r="AV4495" s="392">
        <v>325</v>
      </c>
      <c r="AW4495" s="392" t="s">
        <v>94</v>
      </c>
      <c r="AX4495" s="392" t="s">
        <v>168</v>
      </c>
      <c r="AY4495" s="392"/>
      <c r="AZ4495" s="392"/>
      <c r="BA4495" s="392"/>
      <c r="BB4495" s="392">
        <v>325</v>
      </c>
      <c r="BC4495" s="392" t="s">
        <v>94</v>
      </c>
      <c r="BD4495" s="392" t="s">
        <v>168</v>
      </c>
      <c r="BE4495" s="23" t="str">
        <f t="shared" si="693"/>
        <v>EMF nein</v>
      </c>
      <c r="BF4495" s="23" t="str">
        <f t="shared" si="698"/>
        <v/>
      </c>
      <c r="BG4495" s="23" t="str">
        <f t="shared" si="699"/>
        <v/>
      </c>
      <c r="BH4495" s="23">
        <f t="shared" si="694"/>
        <v>0</v>
      </c>
      <c r="BO4495" s="2" t="s">
        <v>17768</v>
      </c>
      <c r="BP4495" s="3">
        <v>1</v>
      </c>
      <c r="BQ4495" s="2" t="s">
        <v>17769</v>
      </c>
    </row>
    <row r="4496" spans="1:69" ht="16.149999999999999" customHeight="1" x14ac:dyDescent="0.25">
      <c r="A4496" s="16">
        <v>4497</v>
      </c>
      <c r="B4496" s="2" t="s">
        <v>87</v>
      </c>
      <c r="C4496" s="2" t="s">
        <v>1213</v>
      </c>
      <c r="D4496" s="2" t="s">
        <v>896</v>
      </c>
      <c r="E4496" s="2" t="s">
        <v>17770</v>
      </c>
      <c r="F4496" s="67">
        <v>43819</v>
      </c>
      <c r="G4496" s="3">
        <f t="shared" si="695"/>
        <v>12</v>
      </c>
      <c r="H4496" s="3">
        <f t="shared" si="696"/>
        <v>2019</v>
      </c>
      <c r="I4496" s="92">
        <v>0.44444444444444398</v>
      </c>
      <c r="J4496" s="20">
        <f t="shared" si="697"/>
        <v>10</v>
      </c>
      <c r="K4496" s="5" t="str">
        <f t="shared" si="692"/>
        <v>ja</v>
      </c>
      <c r="L4496" s="5" t="s">
        <v>91</v>
      </c>
      <c r="M4496" s="6" t="s">
        <v>74</v>
      </c>
      <c r="N4496" s="5">
        <v>76</v>
      </c>
      <c r="O4496" s="2" t="s">
        <v>5139</v>
      </c>
      <c r="P4496" s="127" t="s">
        <v>11438</v>
      </c>
      <c r="U4496" s="2" t="s">
        <v>208</v>
      </c>
      <c r="V4496" s="2" t="s">
        <v>80</v>
      </c>
      <c r="X4496" s="2">
        <v>53</v>
      </c>
      <c r="Y4496" s="2" t="s">
        <v>81</v>
      </c>
      <c r="Z4496" s="2" t="s">
        <v>84</v>
      </c>
      <c r="AD4496" s="2">
        <v>53</v>
      </c>
      <c r="AE4496" s="2" t="s">
        <v>81</v>
      </c>
      <c r="AF4496" s="2" t="s">
        <v>84</v>
      </c>
      <c r="AJ4496" s="2">
        <v>53</v>
      </c>
      <c r="AK4496" s="2" t="s">
        <v>81</v>
      </c>
      <c r="AL4496" s="2" t="s">
        <v>84</v>
      </c>
      <c r="AP4496" s="2">
        <v>53</v>
      </c>
      <c r="AQ4496" s="2" t="s">
        <v>81</v>
      </c>
      <c r="AR4496" s="2" t="s">
        <v>84</v>
      </c>
      <c r="BE4496" s="23" t="str">
        <f t="shared" si="693"/>
        <v>EMF nein</v>
      </c>
      <c r="BF4496" s="23" t="str">
        <f t="shared" si="698"/>
        <v/>
      </c>
      <c r="BG4496" s="23" t="str">
        <f t="shared" si="699"/>
        <v/>
      </c>
      <c r="BH4496" s="23">
        <f t="shared" si="694"/>
        <v>0</v>
      </c>
      <c r="BO4496" s="2" t="s">
        <v>17771</v>
      </c>
      <c r="BP4496" s="3">
        <v>1</v>
      </c>
      <c r="BQ4496" s="2" t="s">
        <v>17772</v>
      </c>
    </row>
    <row r="4497" spans="1:69" ht="16.149999999999999" customHeight="1" x14ac:dyDescent="0.25">
      <c r="A4497" s="16">
        <v>4498</v>
      </c>
      <c r="B4497" s="2" t="s">
        <v>211</v>
      </c>
      <c r="C4497" s="2" t="s">
        <v>3238</v>
      </c>
      <c r="D4497" s="2" t="s">
        <v>124</v>
      </c>
      <c r="E4497" s="2" t="s">
        <v>10741</v>
      </c>
      <c r="F4497" s="67">
        <v>43824</v>
      </c>
      <c r="G4497" s="3">
        <f t="shared" si="695"/>
        <v>12</v>
      </c>
      <c r="H4497" s="3">
        <f t="shared" si="696"/>
        <v>2019</v>
      </c>
      <c r="I4497" s="92">
        <v>0.63888888888888895</v>
      </c>
      <c r="J4497" s="20">
        <f t="shared" si="697"/>
        <v>15</v>
      </c>
      <c r="K4497" s="5" t="str">
        <f t="shared" si="692"/>
        <v>ja</v>
      </c>
      <c r="L4497" s="5" t="s">
        <v>91</v>
      </c>
      <c r="M4497" s="6" t="s">
        <v>115</v>
      </c>
      <c r="N4497" s="5">
        <v>27</v>
      </c>
      <c r="O4497" s="2" t="s">
        <v>5139</v>
      </c>
      <c r="P4497" s="127" t="s">
        <v>16427</v>
      </c>
      <c r="R4497" s="6" t="s">
        <v>77</v>
      </c>
      <c r="T4497" s="6" t="s">
        <v>80</v>
      </c>
      <c r="U4497" s="2" t="s">
        <v>11554</v>
      </c>
      <c r="X4497" s="2">
        <v>420</v>
      </c>
      <c r="Y4497" s="2" t="s">
        <v>81</v>
      </c>
      <c r="Z4497" s="2" t="s">
        <v>82</v>
      </c>
      <c r="AA4497" s="2">
        <v>420</v>
      </c>
      <c r="AB4497" s="2" t="s">
        <v>81</v>
      </c>
      <c r="AC4497" s="2" t="s">
        <v>82</v>
      </c>
      <c r="AD4497" s="2">
        <v>420</v>
      </c>
      <c r="AE4497" s="2" t="s">
        <v>83</v>
      </c>
      <c r="AF4497" s="2" t="s">
        <v>82</v>
      </c>
      <c r="AJ4497" s="2">
        <v>420</v>
      </c>
      <c r="AK4497" s="2" t="s">
        <v>81</v>
      </c>
      <c r="AL4497" s="2" t="s">
        <v>82</v>
      </c>
      <c r="AM4497" s="2">
        <v>420</v>
      </c>
      <c r="AN4497" s="2" t="s">
        <v>81</v>
      </c>
      <c r="AO4497" s="2" t="s">
        <v>82</v>
      </c>
      <c r="AP4497" s="2">
        <v>420</v>
      </c>
      <c r="AQ4497" s="2" t="s">
        <v>83</v>
      </c>
      <c r="AR4497" s="2" t="s">
        <v>82</v>
      </c>
      <c r="AV4497" s="2">
        <v>1539</v>
      </c>
      <c r="AW4497" s="2" t="s">
        <v>81</v>
      </c>
      <c r="AX4497" s="2" t="s">
        <v>168</v>
      </c>
      <c r="AY4497" s="2">
        <v>1530</v>
      </c>
      <c r="AZ4497" s="2" t="s">
        <v>94</v>
      </c>
      <c r="BA4497" s="2" t="s">
        <v>168</v>
      </c>
      <c r="BB4497" s="2">
        <v>1530</v>
      </c>
      <c r="BC4497" s="2" t="s">
        <v>81</v>
      </c>
      <c r="BD4497" s="2" t="s">
        <v>168</v>
      </c>
      <c r="BE4497" s="23" t="str">
        <f t="shared" si="693"/>
        <v>EMF ja</v>
      </c>
      <c r="BF4497" s="23">
        <f t="shared" si="698"/>
        <v>250</v>
      </c>
      <c r="BG4497" s="23" t="str">
        <f t="shared" si="699"/>
        <v>100-499m</v>
      </c>
      <c r="BH4497" s="23">
        <f t="shared" si="694"/>
        <v>1</v>
      </c>
      <c r="BI4497" s="2" t="s">
        <v>162</v>
      </c>
      <c r="BJ4497" s="2">
        <v>250</v>
      </c>
      <c r="BO4497" s="2" t="s">
        <v>17773</v>
      </c>
      <c r="BP4497" s="3">
        <v>1</v>
      </c>
      <c r="BQ4497" s="2" t="s">
        <v>17774</v>
      </c>
    </row>
    <row r="4498" spans="1:69" ht="16.149999999999999" customHeight="1" x14ac:dyDescent="0.25">
      <c r="A4498" s="16">
        <v>4499</v>
      </c>
      <c r="B4498" s="2" t="s">
        <v>211</v>
      </c>
      <c r="C4498" s="17" t="s">
        <v>3345</v>
      </c>
      <c r="D4498" s="2" t="s">
        <v>178</v>
      </c>
      <c r="E4498" s="2" t="s">
        <v>17775</v>
      </c>
      <c r="F4498" s="67">
        <v>43815</v>
      </c>
      <c r="G4498" s="3">
        <f t="shared" si="695"/>
        <v>12</v>
      </c>
      <c r="H4498" s="3">
        <f t="shared" si="696"/>
        <v>2019</v>
      </c>
      <c r="I4498" s="92">
        <v>0.30902777777777801</v>
      </c>
      <c r="J4498" s="20">
        <f t="shared" si="697"/>
        <v>7</v>
      </c>
      <c r="K4498" s="5" t="str">
        <f t="shared" si="692"/>
        <v>ja</v>
      </c>
      <c r="M4498" s="6" t="s">
        <v>74</v>
      </c>
      <c r="O4498" s="2" t="s">
        <v>5139</v>
      </c>
      <c r="P4498" s="127" t="s">
        <v>16929</v>
      </c>
      <c r="U4498" s="2" t="s">
        <v>100</v>
      </c>
      <c r="V4498" s="2" t="s">
        <v>80</v>
      </c>
      <c r="X4498" s="2">
        <v>707</v>
      </c>
      <c r="Y4498" s="2" t="s">
        <v>83</v>
      </c>
      <c r="Z4498" s="2" t="s">
        <v>168</v>
      </c>
      <c r="AA4498" s="2">
        <v>707</v>
      </c>
      <c r="AB4498" s="2" t="s">
        <v>81</v>
      </c>
      <c r="AC4498" s="2" t="s">
        <v>168</v>
      </c>
      <c r="AD4498" s="2">
        <v>707</v>
      </c>
      <c r="AE4498" s="2" t="s">
        <v>83</v>
      </c>
      <c r="AF4498" s="2" t="s">
        <v>168</v>
      </c>
      <c r="AG4498" s="2">
        <v>707</v>
      </c>
      <c r="AH4498" s="2" t="s">
        <v>83</v>
      </c>
      <c r="AI4498" s="2" t="s">
        <v>168</v>
      </c>
      <c r="AJ4498" s="2">
        <v>707</v>
      </c>
      <c r="AK4498" s="2" t="s">
        <v>83</v>
      </c>
      <c r="AL4498" s="2" t="s">
        <v>168</v>
      </c>
      <c r="AM4498" s="2">
        <v>707</v>
      </c>
      <c r="AN4498" s="2" t="s">
        <v>81</v>
      </c>
      <c r="AO4498" s="2" t="s">
        <v>168</v>
      </c>
      <c r="AP4498" s="2">
        <v>707</v>
      </c>
      <c r="AQ4498" s="2" t="s">
        <v>83</v>
      </c>
      <c r="AR4498" s="2" t="s">
        <v>168</v>
      </c>
      <c r="AS4498" s="2">
        <v>707</v>
      </c>
      <c r="AT4498" s="2" t="s">
        <v>83</v>
      </c>
      <c r="AU4498" s="2" t="s">
        <v>168</v>
      </c>
      <c r="AV4498" s="2">
        <v>145</v>
      </c>
      <c r="AW4498" s="2" t="s">
        <v>81</v>
      </c>
      <c r="AX4498" s="2" t="s">
        <v>84</v>
      </c>
      <c r="AY4498" s="2">
        <v>145</v>
      </c>
      <c r="AZ4498" s="2" t="s">
        <v>81</v>
      </c>
      <c r="BA4498" s="2" t="s">
        <v>84</v>
      </c>
      <c r="BB4498" s="2">
        <v>145</v>
      </c>
      <c r="BC4498" s="2" t="s">
        <v>81</v>
      </c>
      <c r="BD4498" s="2" t="s">
        <v>84</v>
      </c>
      <c r="BE4498" s="23" t="str">
        <f t="shared" si="693"/>
        <v>EMF nein</v>
      </c>
      <c r="BF4498" s="23" t="str">
        <f t="shared" si="698"/>
        <v/>
      </c>
      <c r="BG4498" s="23" t="str">
        <f t="shared" si="699"/>
        <v/>
      </c>
      <c r="BH4498" s="23">
        <f t="shared" si="694"/>
        <v>0</v>
      </c>
      <c r="BO4498" s="2" t="s">
        <v>17776</v>
      </c>
      <c r="BP4498" s="3">
        <v>1</v>
      </c>
      <c r="BQ4498" s="2" t="s">
        <v>17777</v>
      </c>
    </row>
    <row r="4499" spans="1:69" ht="16.149999999999999" customHeight="1" x14ac:dyDescent="0.25">
      <c r="A4499" s="1">
        <v>4500</v>
      </c>
      <c r="B4499" s="2" t="s">
        <v>87</v>
      </c>
      <c r="C4499" s="2" t="s">
        <v>1851</v>
      </c>
      <c r="D4499" s="2" t="s">
        <v>89</v>
      </c>
      <c r="E4499" s="2" t="s">
        <v>17778</v>
      </c>
      <c r="F4499" s="67">
        <v>43826</v>
      </c>
      <c r="G4499" s="3">
        <f t="shared" si="695"/>
        <v>12</v>
      </c>
      <c r="H4499" s="3">
        <f t="shared" si="696"/>
        <v>2019</v>
      </c>
      <c r="I4499" s="92">
        <v>0.8125</v>
      </c>
      <c r="J4499" s="20">
        <f t="shared" si="697"/>
        <v>19</v>
      </c>
      <c r="K4499" s="5" t="str">
        <f t="shared" si="692"/>
        <v>ja</v>
      </c>
      <c r="L4499" s="5" t="s">
        <v>91</v>
      </c>
      <c r="M4499" s="6" t="s">
        <v>208</v>
      </c>
      <c r="N4499" s="5">
        <v>75</v>
      </c>
      <c r="O4499" s="5" t="s">
        <v>5139</v>
      </c>
      <c r="P4499" s="127" t="s">
        <v>17779</v>
      </c>
      <c r="T4499" s="6" t="s">
        <v>80</v>
      </c>
      <c r="U4499" s="2" t="s">
        <v>1312</v>
      </c>
      <c r="X4499" s="2">
        <v>85</v>
      </c>
      <c r="Y4499" s="2" t="s">
        <v>81</v>
      </c>
      <c r="Z4499" s="2" t="s">
        <v>84</v>
      </c>
      <c r="AD4499" s="2">
        <v>85</v>
      </c>
      <c r="AE4499" s="2" t="s">
        <v>81</v>
      </c>
      <c r="AF4499" s="2" t="s">
        <v>84</v>
      </c>
      <c r="BE4499" s="23" t="str">
        <f t="shared" si="693"/>
        <v>EMF nein</v>
      </c>
      <c r="BF4499" s="23" t="str">
        <f t="shared" si="698"/>
        <v/>
      </c>
      <c r="BG4499" s="23" t="str">
        <f t="shared" si="699"/>
        <v/>
      </c>
      <c r="BH4499" s="23">
        <f t="shared" si="694"/>
        <v>0</v>
      </c>
      <c r="BO4499" s="2" t="s">
        <v>17780</v>
      </c>
      <c r="BP4499" s="3">
        <v>1</v>
      </c>
      <c r="BQ4499" s="2" t="s">
        <v>17781</v>
      </c>
    </row>
    <row r="4500" spans="1:69" ht="16.149999999999999" customHeight="1" x14ac:dyDescent="0.25">
      <c r="A4500" s="16">
        <v>4501</v>
      </c>
      <c r="B4500" s="2" t="s">
        <v>211</v>
      </c>
      <c r="C4500" s="2" t="s">
        <v>17782</v>
      </c>
      <c r="D4500" s="2" t="s">
        <v>124</v>
      </c>
      <c r="E4500" s="2" t="s">
        <v>5690</v>
      </c>
      <c r="F4500" s="67">
        <v>43827</v>
      </c>
      <c r="G4500" s="3">
        <f t="shared" si="695"/>
        <v>12</v>
      </c>
      <c r="H4500" s="3">
        <f t="shared" si="696"/>
        <v>2019</v>
      </c>
      <c r="I4500" s="92">
        <v>0.71875</v>
      </c>
      <c r="J4500" s="20">
        <f t="shared" si="697"/>
        <v>17</v>
      </c>
      <c r="K4500" s="5" t="str">
        <f t="shared" si="692"/>
        <v>ja</v>
      </c>
      <c r="L4500" s="5" t="s">
        <v>91</v>
      </c>
      <c r="M4500" s="6" t="s">
        <v>74</v>
      </c>
      <c r="N4500" s="5">
        <v>40</v>
      </c>
      <c r="O4500" s="5" t="s">
        <v>5139</v>
      </c>
      <c r="P4500" s="127" t="s">
        <v>13482</v>
      </c>
      <c r="R4500" s="6" t="s">
        <v>77</v>
      </c>
      <c r="U4500" s="2" t="s">
        <v>115</v>
      </c>
      <c r="V4500" s="2" t="s">
        <v>80</v>
      </c>
      <c r="BE4500" s="23" t="str">
        <f t="shared" si="693"/>
        <v>EMF ja</v>
      </c>
      <c r="BF4500" s="23">
        <f t="shared" si="698"/>
        <v>440</v>
      </c>
      <c r="BG4500" s="23" t="str">
        <f t="shared" si="699"/>
        <v>100-499m</v>
      </c>
      <c r="BH4500" s="23">
        <f t="shared" si="694"/>
        <v>2</v>
      </c>
      <c r="BK4500" s="2" t="s">
        <v>162</v>
      </c>
      <c r="BL4500" s="2">
        <v>440</v>
      </c>
      <c r="BM4500" s="2" t="s">
        <v>162</v>
      </c>
      <c r="BN4500" s="2">
        <v>500</v>
      </c>
      <c r="BO4500" s="2" t="s">
        <v>17783</v>
      </c>
      <c r="BP4500" s="3">
        <v>1</v>
      </c>
      <c r="BQ4500" s="2" t="s">
        <v>17784</v>
      </c>
    </row>
    <row r="4501" spans="1:69" ht="16.149999999999999" customHeight="1" x14ac:dyDescent="0.25">
      <c r="A4501" s="16">
        <v>4502</v>
      </c>
      <c r="B4501" s="2" t="s">
        <v>211</v>
      </c>
      <c r="C4501" s="2" t="s">
        <v>1119</v>
      </c>
      <c r="D4501" s="2" t="s">
        <v>137</v>
      </c>
      <c r="E4501" s="2" t="s">
        <v>17785</v>
      </c>
      <c r="F4501" s="67">
        <v>43826</v>
      </c>
      <c r="G4501" s="3">
        <f t="shared" si="695"/>
        <v>12</v>
      </c>
      <c r="H4501" s="3">
        <f t="shared" si="696"/>
        <v>2019</v>
      </c>
      <c r="I4501" s="92">
        <v>0.74652777777777801</v>
      </c>
      <c r="J4501" s="20">
        <f t="shared" si="697"/>
        <v>17</v>
      </c>
      <c r="K4501" s="5" t="str">
        <f t="shared" si="692"/>
        <v>ja</v>
      </c>
      <c r="L4501" s="5" t="s">
        <v>73</v>
      </c>
      <c r="M4501" s="6" t="s">
        <v>74</v>
      </c>
      <c r="N4501" s="5">
        <v>37</v>
      </c>
      <c r="O4501" s="2" t="s">
        <v>5139</v>
      </c>
      <c r="P4501" s="127" t="s">
        <v>17786</v>
      </c>
      <c r="R4501" s="6" t="s">
        <v>4926</v>
      </c>
      <c r="U4501" s="2" t="s">
        <v>208</v>
      </c>
      <c r="V4501" s="2" t="s">
        <v>80</v>
      </c>
      <c r="X4501" s="2">
        <v>369</v>
      </c>
      <c r="Y4501" s="2" t="s">
        <v>81</v>
      </c>
      <c r="Z4501" s="2" t="s">
        <v>82</v>
      </c>
      <c r="AA4501" s="2">
        <v>368</v>
      </c>
      <c r="AB4501" s="2" t="s">
        <v>94</v>
      </c>
      <c r="AC4501" s="2" t="s">
        <v>82</v>
      </c>
      <c r="AD4501" s="2">
        <v>368</v>
      </c>
      <c r="AE4501" s="2" t="s">
        <v>83</v>
      </c>
      <c r="AF4501" s="2" t="s">
        <v>82</v>
      </c>
      <c r="AG4501" s="2">
        <v>368</v>
      </c>
      <c r="AH4501" s="2" t="s">
        <v>81</v>
      </c>
      <c r="AI4501" s="2" t="s">
        <v>82</v>
      </c>
      <c r="AJ4501" s="2">
        <v>450</v>
      </c>
      <c r="AK4501" s="2" t="s">
        <v>81</v>
      </c>
      <c r="AL4501" s="2" t="s">
        <v>82</v>
      </c>
      <c r="AM4501" s="2">
        <v>450</v>
      </c>
      <c r="AN4501" s="2" t="s">
        <v>81</v>
      </c>
      <c r="AO4501" s="2" t="s">
        <v>82</v>
      </c>
      <c r="AP4501" s="2">
        <v>450</v>
      </c>
      <c r="AQ4501" s="2" t="s">
        <v>81</v>
      </c>
      <c r="AR4501" s="2" t="s">
        <v>82</v>
      </c>
      <c r="AS4501" s="2">
        <v>450</v>
      </c>
      <c r="AT4501" s="2" t="s">
        <v>94</v>
      </c>
      <c r="AU4501" s="2" t="s">
        <v>82</v>
      </c>
      <c r="AV4501" s="2">
        <v>368</v>
      </c>
      <c r="AW4501" s="2" t="s">
        <v>81</v>
      </c>
      <c r="AX4501" s="2" t="s">
        <v>82</v>
      </c>
      <c r="AY4501" s="2">
        <v>368</v>
      </c>
      <c r="AZ4501" s="2" t="s">
        <v>81</v>
      </c>
      <c r="BA4501" s="2" t="s">
        <v>82</v>
      </c>
      <c r="BB4501" s="2">
        <v>368</v>
      </c>
      <c r="BC4501" s="2" t="s">
        <v>81</v>
      </c>
      <c r="BD4501" s="2" t="s">
        <v>82</v>
      </c>
      <c r="BE4501" s="23" t="str">
        <f t="shared" si="693"/>
        <v>EMF ja</v>
      </c>
      <c r="BF4501" s="23">
        <f t="shared" si="698"/>
        <v>800</v>
      </c>
      <c r="BG4501" s="23" t="str">
        <f t="shared" si="699"/>
        <v>500+m</v>
      </c>
      <c r="BH4501" s="23">
        <f t="shared" si="694"/>
        <v>1</v>
      </c>
      <c r="BM4501" s="2" t="s">
        <v>162</v>
      </c>
      <c r="BN4501" s="2">
        <v>800</v>
      </c>
      <c r="BO4501" s="2" t="s">
        <v>17787</v>
      </c>
      <c r="BP4501" s="3">
        <v>1</v>
      </c>
      <c r="BQ4501" s="2" t="s">
        <v>17788</v>
      </c>
    </row>
    <row r="4502" spans="1:69" ht="16.149999999999999" customHeight="1" x14ac:dyDescent="0.25">
      <c r="A4502" s="16">
        <v>4503</v>
      </c>
      <c r="B4502" s="2" t="s">
        <v>87</v>
      </c>
      <c r="C4502" s="2" t="s">
        <v>17392</v>
      </c>
      <c r="D4502" s="2" t="s">
        <v>137</v>
      </c>
      <c r="E4502" s="2" t="s">
        <v>1956</v>
      </c>
      <c r="F4502" s="67">
        <v>43827</v>
      </c>
      <c r="G4502" s="3">
        <f t="shared" si="695"/>
        <v>12</v>
      </c>
      <c r="H4502" s="3">
        <f t="shared" si="696"/>
        <v>2019</v>
      </c>
      <c r="I4502" s="92">
        <v>0.71180555555555503</v>
      </c>
      <c r="J4502" s="20">
        <f t="shared" si="697"/>
        <v>17</v>
      </c>
      <c r="K4502" s="5" t="str">
        <f t="shared" si="692"/>
        <v>ja</v>
      </c>
      <c r="L4502" s="5" t="s">
        <v>91</v>
      </c>
      <c r="M4502" s="6" t="s">
        <v>74</v>
      </c>
      <c r="N4502" s="5">
        <v>79</v>
      </c>
      <c r="O4502" s="2" t="s">
        <v>5139</v>
      </c>
      <c r="P4502" s="127" t="s">
        <v>17786</v>
      </c>
      <c r="R4502" s="6" t="s">
        <v>77</v>
      </c>
      <c r="U4502" s="2" t="s">
        <v>208</v>
      </c>
      <c r="V4502" s="2" t="s">
        <v>80</v>
      </c>
      <c r="X4502" s="2">
        <v>80</v>
      </c>
      <c r="Y4502" s="2" t="s">
        <v>81</v>
      </c>
      <c r="Z4502" s="2" t="s">
        <v>84</v>
      </c>
      <c r="AA4502" s="2">
        <v>80</v>
      </c>
      <c r="AB4502" s="2" t="s">
        <v>81</v>
      </c>
      <c r="AC4502" s="2" t="s">
        <v>84</v>
      </c>
      <c r="AD4502" s="2">
        <v>80</v>
      </c>
      <c r="AE4502" s="2" t="s">
        <v>83</v>
      </c>
      <c r="AF4502" s="2" t="s">
        <v>84</v>
      </c>
      <c r="AG4502" s="2">
        <v>80</v>
      </c>
      <c r="AH4502" s="2" t="s">
        <v>81</v>
      </c>
      <c r="AI4502" s="2" t="s">
        <v>84</v>
      </c>
      <c r="AJ4502" s="2">
        <v>80</v>
      </c>
      <c r="AK4502" s="2" t="s">
        <v>81</v>
      </c>
      <c r="AL4502" s="2" t="s">
        <v>84</v>
      </c>
      <c r="AM4502" s="2">
        <v>80</v>
      </c>
      <c r="AN4502" s="2" t="s">
        <v>81</v>
      </c>
      <c r="AO4502" s="2" t="s">
        <v>84</v>
      </c>
      <c r="AP4502" s="2">
        <v>80</v>
      </c>
      <c r="AQ4502" s="2" t="s">
        <v>83</v>
      </c>
      <c r="AR4502" s="2" t="s">
        <v>84</v>
      </c>
      <c r="AS4502" s="2">
        <v>80</v>
      </c>
      <c r="AT4502" s="192" t="s">
        <v>83</v>
      </c>
      <c r="AU4502" s="192" t="s">
        <v>84</v>
      </c>
      <c r="AV4502" s="16">
        <v>546</v>
      </c>
      <c r="AW4502" s="16" t="s">
        <v>83</v>
      </c>
      <c r="AX4502" s="16" t="s">
        <v>168</v>
      </c>
      <c r="AY4502" s="17">
        <v>546</v>
      </c>
      <c r="AZ4502" s="16" t="s">
        <v>81</v>
      </c>
      <c r="BA4502" s="16" t="s">
        <v>168</v>
      </c>
      <c r="BB4502" s="17">
        <v>546</v>
      </c>
      <c r="BC4502" s="17" t="s">
        <v>83</v>
      </c>
      <c r="BD4502" s="17" t="s">
        <v>168</v>
      </c>
      <c r="BE4502" s="23" t="str">
        <f t="shared" si="693"/>
        <v>EMF ja</v>
      </c>
      <c r="BF4502" s="23">
        <f t="shared" si="698"/>
        <v>340</v>
      </c>
      <c r="BG4502" s="23" t="str">
        <f t="shared" si="699"/>
        <v>100-499m</v>
      </c>
      <c r="BH4502" s="23">
        <f t="shared" si="694"/>
        <v>1</v>
      </c>
      <c r="BM4502" s="2" t="s">
        <v>162</v>
      </c>
      <c r="BN4502" s="2">
        <v>340</v>
      </c>
      <c r="BO4502" s="2" t="s">
        <v>17789</v>
      </c>
      <c r="BP4502" s="3">
        <v>1</v>
      </c>
      <c r="BQ4502" s="2" t="s">
        <v>17790</v>
      </c>
    </row>
    <row r="4503" spans="1:69" ht="16.149999999999999" customHeight="1" x14ac:dyDescent="0.25">
      <c r="A4503" s="1">
        <v>4504</v>
      </c>
      <c r="B4503" s="2" t="s">
        <v>211</v>
      </c>
      <c r="C4503" s="2" t="s">
        <v>14394</v>
      </c>
      <c r="D4503" s="2" t="s">
        <v>124</v>
      </c>
      <c r="E4503" s="2" t="s">
        <v>17791</v>
      </c>
      <c r="F4503" s="67">
        <v>43828</v>
      </c>
      <c r="G4503" s="3">
        <f t="shared" si="695"/>
        <v>12</v>
      </c>
      <c r="H4503" s="3">
        <f t="shared" si="696"/>
        <v>2019</v>
      </c>
      <c r="I4503" s="92">
        <v>0.81944444444444398</v>
      </c>
      <c r="J4503" s="20">
        <f t="shared" si="697"/>
        <v>19</v>
      </c>
      <c r="K4503" s="5" t="str">
        <f t="shared" ref="K4503:K4566" si="700">IF(COUNTA(W4503:BN4503)=0,"nein","ja")</f>
        <v>ja</v>
      </c>
      <c r="L4503" s="5" t="s">
        <v>91</v>
      </c>
      <c r="M4503" s="6" t="s">
        <v>115</v>
      </c>
      <c r="N4503" s="5">
        <v>48</v>
      </c>
      <c r="O4503" s="2" t="s">
        <v>5139</v>
      </c>
      <c r="P4503" s="127" t="s">
        <v>1027</v>
      </c>
      <c r="R4503" s="6" t="s">
        <v>77</v>
      </c>
      <c r="T4503" s="6" t="s">
        <v>80</v>
      </c>
      <c r="X4503" s="2">
        <v>99</v>
      </c>
      <c r="Y4503" s="2" t="s">
        <v>81</v>
      </c>
      <c r="Z4503" s="2" t="s">
        <v>161</v>
      </c>
      <c r="AA4503" s="2">
        <v>99</v>
      </c>
      <c r="AB4503" s="2" t="s">
        <v>81</v>
      </c>
      <c r="AC4503" s="2" t="s">
        <v>161</v>
      </c>
      <c r="AD4503" s="2">
        <v>99</v>
      </c>
      <c r="AE4503" s="2" t="s">
        <v>83</v>
      </c>
      <c r="AF4503" s="2" t="s">
        <v>161</v>
      </c>
      <c r="AJ4503" s="2">
        <v>140</v>
      </c>
      <c r="AK4503" s="2" t="s">
        <v>81</v>
      </c>
      <c r="AL4503" s="2" t="s">
        <v>82</v>
      </c>
      <c r="AP4503" s="2">
        <v>140</v>
      </c>
      <c r="AQ4503" s="2" t="s">
        <v>83</v>
      </c>
      <c r="AR4503" s="2" t="s">
        <v>82</v>
      </c>
      <c r="BE4503" s="23" t="str">
        <f t="shared" si="693"/>
        <v>EMF nein</v>
      </c>
      <c r="BF4503" s="23" t="str">
        <f t="shared" si="698"/>
        <v/>
      </c>
      <c r="BG4503" s="23" t="str">
        <f t="shared" si="699"/>
        <v/>
      </c>
      <c r="BH4503" s="23">
        <f t="shared" si="694"/>
        <v>0</v>
      </c>
      <c r="BO4503" s="2" t="s">
        <v>17792</v>
      </c>
      <c r="BP4503" s="3">
        <v>1</v>
      </c>
      <c r="BQ4503" s="2" t="s">
        <v>17793</v>
      </c>
    </row>
    <row r="4504" spans="1:69" ht="16.149999999999999" customHeight="1" x14ac:dyDescent="0.25">
      <c r="A4504" s="16">
        <v>4505</v>
      </c>
      <c r="B4504" s="2" t="s">
        <v>69</v>
      </c>
      <c r="C4504" s="124" t="s">
        <v>1851</v>
      </c>
      <c r="D4504" s="2" t="s">
        <v>89</v>
      </c>
      <c r="E4504" s="2" t="s">
        <v>17794</v>
      </c>
      <c r="F4504" s="67">
        <v>43829</v>
      </c>
      <c r="G4504" s="3">
        <f t="shared" si="695"/>
        <v>12</v>
      </c>
      <c r="H4504" s="3">
        <f t="shared" si="696"/>
        <v>2019</v>
      </c>
      <c r="I4504" s="92">
        <v>0.45138888888888901</v>
      </c>
      <c r="J4504" s="20">
        <f t="shared" si="697"/>
        <v>10</v>
      </c>
      <c r="K4504" s="5" t="str">
        <f t="shared" si="700"/>
        <v>ja</v>
      </c>
      <c r="L4504" s="5" t="s">
        <v>91</v>
      </c>
      <c r="M4504" s="6" t="s">
        <v>100</v>
      </c>
      <c r="N4504" s="5">
        <v>74</v>
      </c>
      <c r="O4504" s="2" t="s">
        <v>5139</v>
      </c>
      <c r="P4504" s="127" t="s">
        <v>17795</v>
      </c>
      <c r="R4504" s="6" t="s">
        <v>77</v>
      </c>
      <c r="T4504" s="6" t="s">
        <v>202</v>
      </c>
      <c r="X4504" s="2">
        <v>145</v>
      </c>
      <c r="Y4504" s="2" t="s">
        <v>81</v>
      </c>
      <c r="Z4504" s="2" t="s">
        <v>84</v>
      </c>
      <c r="AD4504" s="2">
        <v>145</v>
      </c>
      <c r="AE4504" s="2" t="s">
        <v>6084</v>
      </c>
      <c r="AF4504" s="2" t="s">
        <v>84</v>
      </c>
      <c r="AJ4504" s="2">
        <v>45</v>
      </c>
      <c r="AK4504" s="2" t="s">
        <v>94</v>
      </c>
      <c r="AL4504" s="2" t="s">
        <v>84</v>
      </c>
      <c r="AP4504" s="2">
        <v>45</v>
      </c>
      <c r="AQ4504" s="2" t="s">
        <v>94</v>
      </c>
      <c r="AR4504" s="2" t="s">
        <v>84</v>
      </c>
      <c r="BE4504" s="23" t="str">
        <f t="shared" si="693"/>
        <v>EMF nein</v>
      </c>
      <c r="BF4504" s="23" t="str">
        <f t="shared" si="698"/>
        <v/>
      </c>
      <c r="BG4504" s="23" t="str">
        <f t="shared" si="699"/>
        <v/>
      </c>
      <c r="BH4504" s="23">
        <f t="shared" si="694"/>
        <v>0</v>
      </c>
      <c r="BO4504" s="2" t="s">
        <v>17796</v>
      </c>
      <c r="BP4504" s="3">
        <v>1</v>
      </c>
      <c r="BQ4504" s="2" t="s">
        <v>17797</v>
      </c>
    </row>
    <row r="4505" spans="1:69" ht="16.149999999999999" customHeight="1" x14ac:dyDescent="0.25">
      <c r="A4505" s="16">
        <v>4506</v>
      </c>
      <c r="B4505" s="2" t="s">
        <v>87</v>
      </c>
      <c r="C4505" s="2" t="s">
        <v>15365</v>
      </c>
      <c r="D4505" s="2" t="s">
        <v>371</v>
      </c>
      <c r="E4505" s="2" t="s">
        <v>17798</v>
      </c>
      <c r="F4505" s="67">
        <v>43827</v>
      </c>
      <c r="G4505" s="3">
        <f t="shared" si="695"/>
        <v>12</v>
      </c>
      <c r="H4505" s="3">
        <f t="shared" si="696"/>
        <v>2019</v>
      </c>
      <c r="I4505" s="92">
        <v>0.54513888888888895</v>
      </c>
      <c r="J4505" s="20">
        <f t="shared" si="697"/>
        <v>13</v>
      </c>
      <c r="K4505" s="5" t="str">
        <f t="shared" si="700"/>
        <v>ja</v>
      </c>
      <c r="L4505" s="5" t="s">
        <v>73</v>
      </c>
      <c r="M4505" s="6" t="s">
        <v>74</v>
      </c>
      <c r="N4505" s="5">
        <v>81</v>
      </c>
      <c r="O4505" s="2" t="s">
        <v>5139</v>
      </c>
      <c r="P4505" s="127" t="s">
        <v>17799</v>
      </c>
      <c r="R4505" s="6" t="s">
        <v>77</v>
      </c>
      <c r="U4505" s="2" t="s">
        <v>115</v>
      </c>
      <c r="V4505" s="2" t="s">
        <v>80</v>
      </c>
      <c r="X4505" s="2">
        <v>350</v>
      </c>
      <c r="Y4505" s="2" t="s">
        <v>81</v>
      </c>
      <c r="Z4505" s="2" t="s">
        <v>168</v>
      </c>
      <c r="AA4505" s="2">
        <v>350</v>
      </c>
      <c r="AB4505" s="2" t="s">
        <v>81</v>
      </c>
      <c r="AC4505" s="2" t="s">
        <v>168</v>
      </c>
      <c r="AD4505" s="2">
        <v>350</v>
      </c>
      <c r="AE4505" s="2" t="s">
        <v>83</v>
      </c>
      <c r="AF4505" s="2" t="s">
        <v>168</v>
      </c>
      <c r="AM4505" s="2">
        <v>313</v>
      </c>
      <c r="AN4505" s="2" t="s">
        <v>81</v>
      </c>
      <c r="AO4505" s="2" t="s">
        <v>84</v>
      </c>
      <c r="BE4505" s="23" t="str">
        <f t="shared" si="693"/>
        <v>EMF nein</v>
      </c>
      <c r="BF4505" s="23" t="str">
        <f t="shared" si="698"/>
        <v/>
      </c>
      <c r="BG4505" s="23" t="str">
        <f t="shared" si="699"/>
        <v/>
      </c>
      <c r="BH4505" s="23">
        <f t="shared" si="694"/>
        <v>0</v>
      </c>
      <c r="BO4505" s="2" t="s">
        <v>17800</v>
      </c>
      <c r="BP4505" s="3">
        <v>1</v>
      </c>
      <c r="BQ4505" s="2" t="s">
        <v>17801</v>
      </c>
    </row>
    <row r="4506" spans="1:69" ht="16.149999999999999" customHeight="1" x14ac:dyDescent="0.25">
      <c r="A4506" s="16">
        <v>4507</v>
      </c>
      <c r="B4506" s="2" t="s">
        <v>211</v>
      </c>
      <c r="C4506" s="2" t="s">
        <v>17802</v>
      </c>
      <c r="D4506" s="2" t="s">
        <v>348</v>
      </c>
      <c r="E4506" s="2" t="s">
        <v>17803</v>
      </c>
      <c r="F4506" s="67">
        <v>43829</v>
      </c>
      <c r="G4506" s="3">
        <f t="shared" si="695"/>
        <v>12</v>
      </c>
      <c r="H4506" s="3">
        <f t="shared" si="696"/>
        <v>2019</v>
      </c>
      <c r="I4506" s="92">
        <v>0.79513888888888895</v>
      </c>
      <c r="J4506" s="20">
        <f t="shared" si="697"/>
        <v>19</v>
      </c>
      <c r="K4506" s="5" t="str">
        <f t="shared" si="700"/>
        <v>ja</v>
      </c>
      <c r="L4506" s="5" t="s">
        <v>73</v>
      </c>
      <c r="M4506" s="6" t="s">
        <v>74</v>
      </c>
      <c r="N4506" s="5">
        <v>61</v>
      </c>
      <c r="O4506" s="5" t="s">
        <v>5139</v>
      </c>
      <c r="P4506" s="127" t="s">
        <v>17804</v>
      </c>
      <c r="R4506" s="6" t="s">
        <v>77</v>
      </c>
      <c r="T4506" s="6" t="s">
        <v>80</v>
      </c>
      <c r="V4506" s="2" t="s">
        <v>80</v>
      </c>
      <c r="X4506" s="2">
        <v>475</v>
      </c>
      <c r="Y4506" s="2" t="s">
        <v>81</v>
      </c>
      <c r="Z4506" s="2" t="s">
        <v>82</v>
      </c>
      <c r="AD4506" s="2">
        <v>475</v>
      </c>
      <c r="AE4506" s="2" t="s">
        <v>81</v>
      </c>
      <c r="AF4506" s="2" t="s">
        <v>82</v>
      </c>
      <c r="AJ4506" s="2">
        <v>571</v>
      </c>
      <c r="AK4506" s="2" t="s">
        <v>81</v>
      </c>
      <c r="AL4506" s="2" t="s">
        <v>82</v>
      </c>
      <c r="AM4506" s="2">
        <v>571</v>
      </c>
      <c r="AN4506" s="2" t="s">
        <v>81</v>
      </c>
      <c r="AO4506" s="2" t="s">
        <v>82</v>
      </c>
      <c r="AP4506" s="2">
        <v>571</v>
      </c>
      <c r="AQ4506" s="2" t="s">
        <v>81</v>
      </c>
      <c r="AR4506" s="2" t="s">
        <v>82</v>
      </c>
      <c r="BE4506" s="23" t="str">
        <f t="shared" si="693"/>
        <v>EMF nein</v>
      </c>
      <c r="BF4506" s="23" t="str">
        <f t="shared" si="698"/>
        <v/>
      </c>
      <c r="BG4506" s="23" t="str">
        <f t="shared" si="699"/>
        <v/>
      </c>
      <c r="BH4506" s="23">
        <f t="shared" si="694"/>
        <v>0</v>
      </c>
      <c r="BO4506" s="2" t="s">
        <v>17805</v>
      </c>
      <c r="BP4506" s="3">
        <v>1</v>
      </c>
      <c r="BQ4506" s="2" t="s">
        <v>17806</v>
      </c>
    </row>
    <row r="4507" spans="1:69" ht="16.149999999999999" customHeight="1" x14ac:dyDescent="0.25">
      <c r="A4507" s="16">
        <v>4508</v>
      </c>
      <c r="B4507" s="2" t="s">
        <v>211</v>
      </c>
      <c r="C4507" s="2" t="s">
        <v>540</v>
      </c>
      <c r="D4507" s="2" t="s">
        <v>124</v>
      </c>
      <c r="E4507" s="2" t="s">
        <v>14839</v>
      </c>
      <c r="F4507" s="67">
        <v>43831</v>
      </c>
      <c r="G4507" s="3">
        <f t="shared" si="695"/>
        <v>1</v>
      </c>
      <c r="H4507" s="3">
        <f t="shared" si="696"/>
        <v>2020</v>
      </c>
      <c r="I4507" s="92">
        <v>3.4722222222222199E-3</v>
      </c>
      <c r="J4507" s="20">
        <f t="shared" si="697"/>
        <v>0</v>
      </c>
      <c r="K4507" s="5" t="str">
        <f t="shared" si="700"/>
        <v>ja</v>
      </c>
      <c r="L4507" s="5" t="s">
        <v>91</v>
      </c>
      <c r="M4507" s="6" t="s">
        <v>74</v>
      </c>
      <c r="N4507" s="5">
        <v>22</v>
      </c>
      <c r="O4507" s="2" t="s">
        <v>5139</v>
      </c>
      <c r="P4507" s="127" t="s">
        <v>17807</v>
      </c>
      <c r="R4507" s="6" t="s">
        <v>77</v>
      </c>
      <c r="T4507" s="6" t="s">
        <v>80</v>
      </c>
      <c r="W4507" s="2" t="s">
        <v>17808</v>
      </c>
      <c r="X4507" s="2">
        <v>284</v>
      </c>
      <c r="Y4507" s="2" t="s">
        <v>81</v>
      </c>
      <c r="Z4507" s="2" t="s">
        <v>84</v>
      </c>
      <c r="AA4507" s="2">
        <v>284</v>
      </c>
      <c r="AB4507" s="2" t="s">
        <v>94</v>
      </c>
      <c r="AC4507" s="2" t="s">
        <v>84</v>
      </c>
      <c r="AD4507" s="2">
        <v>284</v>
      </c>
      <c r="AE4507" s="2" t="s">
        <v>81</v>
      </c>
      <c r="AF4507" s="2" t="s">
        <v>84</v>
      </c>
      <c r="AJ4507" s="2">
        <v>530</v>
      </c>
      <c r="AK4507" s="2" t="s">
        <v>81</v>
      </c>
      <c r="AL4507" s="2" t="s">
        <v>168</v>
      </c>
      <c r="AM4507" s="2">
        <v>530</v>
      </c>
      <c r="AN4507" s="2" t="s">
        <v>94</v>
      </c>
      <c r="AO4507" s="2" t="s">
        <v>168</v>
      </c>
      <c r="AP4507" s="2">
        <v>530</v>
      </c>
      <c r="AQ4507" s="2" t="s">
        <v>81</v>
      </c>
      <c r="AR4507" s="2" t="s">
        <v>168</v>
      </c>
      <c r="AS4507" s="2">
        <v>530</v>
      </c>
      <c r="AT4507" s="2" t="s">
        <v>81</v>
      </c>
      <c r="AU4507" s="2" t="s">
        <v>168</v>
      </c>
      <c r="AV4507" s="2">
        <v>302</v>
      </c>
      <c r="AW4507" s="2" t="s">
        <v>81</v>
      </c>
      <c r="AX4507" s="2" t="s">
        <v>168</v>
      </c>
      <c r="AY4507" s="2">
        <v>302</v>
      </c>
      <c r="AZ4507" s="2" t="s">
        <v>17809</v>
      </c>
      <c r="BA4507" s="2">
        <v>302</v>
      </c>
      <c r="BB4507" s="2" t="s">
        <v>83</v>
      </c>
      <c r="BC4507" s="2" t="s">
        <v>168</v>
      </c>
      <c r="BE4507" s="23" t="str">
        <f t="shared" si="693"/>
        <v>EMF nein</v>
      </c>
      <c r="BF4507" s="23" t="str">
        <f t="shared" si="698"/>
        <v/>
      </c>
      <c r="BG4507" s="23" t="str">
        <f t="shared" si="699"/>
        <v/>
      </c>
      <c r="BH4507" s="23">
        <f t="shared" si="694"/>
        <v>0</v>
      </c>
      <c r="BO4507" s="2" t="s">
        <v>17810</v>
      </c>
      <c r="BP4507" s="3">
        <v>1</v>
      </c>
      <c r="BQ4507" s="2" t="s">
        <v>17811</v>
      </c>
    </row>
    <row r="4508" spans="1:69" ht="16.149999999999999" customHeight="1" x14ac:dyDescent="0.25">
      <c r="A4508" s="147">
        <v>4509</v>
      </c>
      <c r="B4508" s="2" t="s">
        <v>211</v>
      </c>
      <c r="C4508" s="2" t="s">
        <v>17812</v>
      </c>
      <c r="E4508" s="2" t="s">
        <v>17813</v>
      </c>
      <c r="F4508" s="67">
        <v>43825</v>
      </c>
      <c r="G4508" s="3">
        <f t="shared" si="695"/>
        <v>12</v>
      </c>
      <c r="H4508" s="3">
        <f t="shared" si="696"/>
        <v>2019</v>
      </c>
      <c r="I4508" s="92">
        <v>0.78125</v>
      </c>
      <c r="J4508" s="20">
        <f t="shared" si="697"/>
        <v>18</v>
      </c>
      <c r="K4508" s="5" t="str">
        <f t="shared" si="700"/>
        <v>ja</v>
      </c>
      <c r="M4508" s="6" t="s">
        <v>74</v>
      </c>
      <c r="N4508" s="5">
        <v>45</v>
      </c>
      <c r="O4508" s="2" t="s">
        <v>5139</v>
      </c>
      <c r="P4508" s="127" t="s">
        <v>17814</v>
      </c>
      <c r="R4508" s="6" t="s">
        <v>789</v>
      </c>
      <c r="T4508" s="6" t="s">
        <v>109</v>
      </c>
      <c r="U4508" s="2" t="s">
        <v>208</v>
      </c>
      <c r="V4508" s="2" t="s">
        <v>80</v>
      </c>
      <c r="BE4508" s="23" t="str">
        <f t="shared" ref="BE4508:BE4571" si="701">IF(COUNTA(BI4508,BK4508,BM4508) &gt; 0,"EMF ja","EMF nein")</f>
        <v>EMF nein</v>
      </c>
      <c r="BF4508" s="23" t="str">
        <f t="shared" si="698"/>
        <v/>
      </c>
      <c r="BG4508" s="23" t="str">
        <f t="shared" si="699"/>
        <v/>
      </c>
      <c r="BH4508" s="23">
        <f t="shared" ref="BH4508:BH4571" si="702">COUNTA(BI4508,BK4508,BM4508)</f>
        <v>0</v>
      </c>
      <c r="BO4508" s="2" t="s">
        <v>17815</v>
      </c>
      <c r="BP4508" s="3">
        <v>1</v>
      </c>
      <c r="BQ4508" s="2" t="s">
        <v>17816</v>
      </c>
    </row>
    <row r="4509" spans="1:69" ht="16.149999999999999" customHeight="1" x14ac:dyDescent="0.25">
      <c r="A4509" s="1">
        <v>4510</v>
      </c>
      <c r="B4509" s="2" t="s">
        <v>69</v>
      </c>
      <c r="C4509" s="2" t="s">
        <v>363</v>
      </c>
      <c r="D4509" s="2" t="s">
        <v>364</v>
      </c>
      <c r="E4509" s="2" t="s">
        <v>16794</v>
      </c>
      <c r="F4509" s="67">
        <v>43829</v>
      </c>
      <c r="G4509" s="3">
        <f t="shared" si="695"/>
        <v>12</v>
      </c>
      <c r="H4509" s="3">
        <f t="shared" si="696"/>
        <v>2019</v>
      </c>
      <c r="I4509" s="92">
        <v>0.37847222222222199</v>
      </c>
      <c r="J4509" s="20">
        <f t="shared" si="697"/>
        <v>9</v>
      </c>
      <c r="K4509" s="5" t="str">
        <f t="shared" si="700"/>
        <v>ja</v>
      </c>
      <c r="L4509" s="5" t="s">
        <v>73</v>
      </c>
      <c r="M4509" s="6" t="s">
        <v>74</v>
      </c>
      <c r="N4509" s="5">
        <v>24</v>
      </c>
      <c r="O4509" s="2" t="s">
        <v>5139</v>
      </c>
      <c r="P4509" s="127" t="s">
        <v>17817</v>
      </c>
      <c r="R4509" s="6" t="s">
        <v>77</v>
      </c>
      <c r="S4509" s="2" t="s">
        <v>17818</v>
      </c>
      <c r="T4509" s="6" t="s">
        <v>80</v>
      </c>
      <c r="X4509" s="2">
        <v>230</v>
      </c>
      <c r="Y4509" s="2" t="s">
        <v>81</v>
      </c>
      <c r="Z4509" s="2" t="s">
        <v>82</v>
      </c>
      <c r="AA4509" s="2">
        <v>230</v>
      </c>
      <c r="AB4509" s="2" t="s">
        <v>81</v>
      </c>
      <c r="AC4509" s="2" t="s">
        <v>82</v>
      </c>
      <c r="AD4509" s="2">
        <v>230</v>
      </c>
      <c r="AE4509" s="2" t="s">
        <v>83</v>
      </c>
      <c r="AF4509" s="2" t="s">
        <v>82</v>
      </c>
      <c r="BE4509" s="23" t="str">
        <f t="shared" si="701"/>
        <v>EMF nein</v>
      </c>
      <c r="BF4509" s="23" t="str">
        <f t="shared" si="698"/>
        <v/>
      </c>
      <c r="BG4509" s="23" t="str">
        <f t="shared" si="699"/>
        <v/>
      </c>
      <c r="BH4509" s="23">
        <f t="shared" si="702"/>
        <v>0</v>
      </c>
      <c r="BO4509" s="2" t="s">
        <v>17819</v>
      </c>
      <c r="BP4509" s="3">
        <v>1</v>
      </c>
      <c r="BQ4509" s="2" t="s">
        <v>17820</v>
      </c>
    </row>
    <row r="4510" spans="1:69" ht="16.149999999999999" customHeight="1" x14ac:dyDescent="0.25">
      <c r="A4510" s="1">
        <v>4511</v>
      </c>
      <c r="B4510" s="2" t="s">
        <v>211</v>
      </c>
      <c r="C4510" s="2" t="s">
        <v>22545</v>
      </c>
      <c r="D4510" s="2" t="s">
        <v>89</v>
      </c>
      <c r="E4510" s="2" t="s">
        <v>17821</v>
      </c>
      <c r="F4510" s="67">
        <v>43828</v>
      </c>
      <c r="G4510" s="3">
        <f t="shared" si="695"/>
        <v>12</v>
      </c>
      <c r="H4510" s="3">
        <f t="shared" si="696"/>
        <v>2019</v>
      </c>
      <c r="I4510" s="92">
        <v>2.7777777777777801E-2</v>
      </c>
      <c r="J4510" s="20">
        <f t="shared" si="697"/>
        <v>0</v>
      </c>
      <c r="K4510" s="5" t="str">
        <f t="shared" si="700"/>
        <v>ja</v>
      </c>
      <c r="L4510" s="5" t="s">
        <v>91</v>
      </c>
      <c r="M4510" s="6" t="s">
        <v>208</v>
      </c>
      <c r="N4510" s="5">
        <v>24</v>
      </c>
      <c r="O4510" s="2" t="s">
        <v>5139</v>
      </c>
      <c r="P4510" s="127" t="s">
        <v>17822</v>
      </c>
      <c r="R4510" s="6" t="s">
        <v>77</v>
      </c>
      <c r="T4510" s="6" t="s">
        <v>80</v>
      </c>
      <c r="X4510" s="2">
        <v>146</v>
      </c>
      <c r="Y4510" s="2" t="s">
        <v>81</v>
      </c>
      <c r="Z4510" s="2" t="s">
        <v>84</v>
      </c>
      <c r="AA4510" s="2">
        <v>146</v>
      </c>
      <c r="AB4510" s="2" t="s">
        <v>81</v>
      </c>
      <c r="AC4510" s="2" t="s">
        <v>84</v>
      </c>
      <c r="AD4510" s="2">
        <v>146</v>
      </c>
      <c r="AE4510" s="2" t="s">
        <v>81</v>
      </c>
      <c r="AF4510" s="2" t="s">
        <v>84</v>
      </c>
      <c r="AJ4510" s="2">
        <v>163</v>
      </c>
      <c r="AK4510" s="2" t="s">
        <v>81</v>
      </c>
      <c r="AL4510" s="2" t="s">
        <v>84</v>
      </c>
      <c r="AP4510" s="2">
        <v>163</v>
      </c>
      <c r="AQ4510" s="2" t="s">
        <v>81</v>
      </c>
      <c r="AR4510" s="2" t="s">
        <v>84</v>
      </c>
      <c r="BE4510" s="23" t="str">
        <f t="shared" si="701"/>
        <v>EMF nein</v>
      </c>
      <c r="BF4510" s="23" t="str">
        <f t="shared" si="698"/>
        <v/>
      </c>
      <c r="BG4510" s="23" t="str">
        <f t="shared" si="699"/>
        <v/>
      </c>
      <c r="BH4510" s="23">
        <f t="shared" si="702"/>
        <v>0</v>
      </c>
      <c r="BO4510" s="2" t="s">
        <v>17823</v>
      </c>
      <c r="BP4510" s="3">
        <v>1</v>
      </c>
      <c r="BQ4510" s="2" t="s">
        <v>17824</v>
      </c>
    </row>
    <row r="4511" spans="1:69" ht="16.149999999999999" customHeight="1" x14ac:dyDescent="0.25">
      <c r="A4511" s="16">
        <v>4512</v>
      </c>
      <c r="B4511" s="2" t="s">
        <v>87</v>
      </c>
      <c r="C4511" s="2" t="s">
        <v>3918</v>
      </c>
      <c r="D4511" s="2" t="s">
        <v>364</v>
      </c>
      <c r="E4511" s="2" t="s">
        <v>13415</v>
      </c>
      <c r="F4511" s="67">
        <v>43830</v>
      </c>
      <c r="G4511" s="3">
        <f t="shared" si="695"/>
        <v>12</v>
      </c>
      <c r="H4511" s="3">
        <f t="shared" si="696"/>
        <v>2019</v>
      </c>
      <c r="I4511" s="92">
        <v>0.60416666666666696</v>
      </c>
      <c r="J4511" s="20">
        <f t="shared" si="697"/>
        <v>14</v>
      </c>
      <c r="K4511" s="5" t="str">
        <f t="shared" si="700"/>
        <v>ja</v>
      </c>
      <c r="L4511" s="5" t="s">
        <v>73</v>
      </c>
      <c r="M4511" s="6" t="s">
        <v>74</v>
      </c>
      <c r="N4511" s="5">
        <v>81</v>
      </c>
      <c r="O4511" s="2" t="s">
        <v>5139</v>
      </c>
      <c r="P4511" s="127" t="s">
        <v>17825</v>
      </c>
      <c r="R4511" s="6" t="s">
        <v>77</v>
      </c>
      <c r="U4511" s="2" t="s">
        <v>74</v>
      </c>
      <c r="X4511" s="2" t="s">
        <v>109</v>
      </c>
      <c r="Y4511" s="2" t="s">
        <v>109</v>
      </c>
      <c r="Z4511" s="2" t="s">
        <v>109</v>
      </c>
      <c r="AA4511" s="2" t="s">
        <v>109</v>
      </c>
      <c r="AB4511" s="2" t="s">
        <v>81</v>
      </c>
      <c r="AC4511" s="2" t="s">
        <v>84</v>
      </c>
      <c r="AD4511" s="2">
        <v>622</v>
      </c>
      <c r="AE4511" s="2" t="s">
        <v>83</v>
      </c>
      <c r="AF4511" s="2" t="s">
        <v>84</v>
      </c>
      <c r="BE4511" s="23" t="str">
        <f t="shared" si="701"/>
        <v>EMF nein</v>
      </c>
      <c r="BF4511" s="23" t="str">
        <f t="shared" si="698"/>
        <v/>
      </c>
      <c r="BG4511" s="23" t="str">
        <f t="shared" si="699"/>
        <v/>
      </c>
      <c r="BH4511" s="23">
        <f t="shared" si="702"/>
        <v>0</v>
      </c>
      <c r="BO4511" s="2" t="s">
        <v>17826</v>
      </c>
      <c r="BP4511" s="3">
        <v>1</v>
      </c>
      <c r="BQ4511" s="2" t="s">
        <v>17827</v>
      </c>
    </row>
    <row r="4512" spans="1:69" ht="16.149999999999999" customHeight="1" x14ac:dyDescent="0.25">
      <c r="A4512" s="16">
        <v>4513</v>
      </c>
      <c r="B4512" s="2" t="s">
        <v>211</v>
      </c>
      <c r="C4512" s="2" t="s">
        <v>2653</v>
      </c>
      <c r="D4512" s="2" t="s">
        <v>98</v>
      </c>
      <c r="E4512" s="2" t="s">
        <v>17828</v>
      </c>
      <c r="F4512" s="67">
        <v>43816</v>
      </c>
      <c r="G4512" s="3">
        <f t="shared" si="695"/>
        <v>12</v>
      </c>
      <c r="H4512" s="3">
        <f t="shared" si="696"/>
        <v>2019</v>
      </c>
      <c r="I4512" s="92">
        <v>0.41319444444444398</v>
      </c>
      <c r="J4512" s="20">
        <f t="shared" si="697"/>
        <v>9</v>
      </c>
      <c r="K4512" s="5" t="str">
        <f t="shared" si="700"/>
        <v>ja</v>
      </c>
      <c r="M4512" s="6" t="s">
        <v>74</v>
      </c>
      <c r="O4512" s="2" t="s">
        <v>5139</v>
      </c>
      <c r="P4512" s="127" t="s">
        <v>17829</v>
      </c>
      <c r="R4512" s="6" t="s">
        <v>77</v>
      </c>
      <c r="X4512" s="2">
        <v>103</v>
      </c>
      <c r="Y4512" s="2" t="s">
        <v>81</v>
      </c>
      <c r="Z4512" s="2" t="s">
        <v>84</v>
      </c>
      <c r="AA4512" s="2">
        <v>103</v>
      </c>
      <c r="AB4512" s="2" t="s">
        <v>81</v>
      </c>
      <c r="AC4512" s="2" t="s">
        <v>84</v>
      </c>
      <c r="AD4512" s="2">
        <v>103</v>
      </c>
      <c r="AE4512" s="2" t="s">
        <v>83</v>
      </c>
      <c r="AF4512" s="2" t="s">
        <v>84</v>
      </c>
      <c r="AJ4512" s="2">
        <v>103</v>
      </c>
      <c r="AK4512" s="2" t="s">
        <v>81</v>
      </c>
      <c r="AL4512" s="2" t="s">
        <v>84</v>
      </c>
      <c r="AM4512" s="2">
        <v>103</v>
      </c>
      <c r="AN4512" s="2" t="s">
        <v>81</v>
      </c>
      <c r="AO4512" s="2" t="s">
        <v>84</v>
      </c>
      <c r="AP4512" s="2">
        <v>103</v>
      </c>
      <c r="AQ4512" s="2" t="s">
        <v>83</v>
      </c>
      <c r="AR4512" s="2" t="s">
        <v>84</v>
      </c>
      <c r="AV4512" s="2">
        <v>630</v>
      </c>
      <c r="AW4512" s="2" t="s">
        <v>81</v>
      </c>
      <c r="AX4512" s="2" t="s">
        <v>82</v>
      </c>
      <c r="AY4512" s="2">
        <v>630</v>
      </c>
      <c r="AZ4512" s="2" t="s">
        <v>81</v>
      </c>
      <c r="BA4512" s="2" t="s">
        <v>82</v>
      </c>
      <c r="BB4512" s="2">
        <v>630</v>
      </c>
      <c r="BC4512" s="2" t="s">
        <v>81</v>
      </c>
      <c r="BD4512" s="2" t="s">
        <v>82</v>
      </c>
      <c r="BE4512" s="23" t="str">
        <f t="shared" si="701"/>
        <v>EMF nein</v>
      </c>
      <c r="BF4512" s="23" t="str">
        <f t="shared" si="698"/>
        <v/>
      </c>
      <c r="BG4512" s="23" t="str">
        <f t="shared" si="699"/>
        <v/>
      </c>
      <c r="BH4512" s="23">
        <f t="shared" si="702"/>
        <v>0</v>
      </c>
      <c r="BO4512" s="2" t="s">
        <v>17830</v>
      </c>
      <c r="BP4512" s="3">
        <v>1</v>
      </c>
      <c r="BQ4512" s="2" t="s">
        <v>17831</v>
      </c>
    </row>
    <row r="4513" spans="1:69" ht="16.149999999999999" customHeight="1" x14ac:dyDescent="0.25">
      <c r="A4513" s="1">
        <v>4514</v>
      </c>
      <c r="B4513" s="2" t="s">
        <v>87</v>
      </c>
      <c r="C4513" s="2" t="s">
        <v>8772</v>
      </c>
      <c r="D4513" s="2" t="s">
        <v>89</v>
      </c>
      <c r="E4513" s="2" t="s">
        <v>17832</v>
      </c>
      <c r="F4513" s="67">
        <v>43833</v>
      </c>
      <c r="G4513" s="3">
        <f t="shared" si="695"/>
        <v>1</v>
      </c>
      <c r="H4513" s="3">
        <f t="shared" si="696"/>
        <v>2020</v>
      </c>
      <c r="I4513" s="92">
        <v>0.46875</v>
      </c>
      <c r="J4513" s="20">
        <f t="shared" si="697"/>
        <v>11</v>
      </c>
      <c r="K4513" s="5" t="str">
        <f t="shared" si="700"/>
        <v>ja</v>
      </c>
      <c r="L4513" s="5" t="s">
        <v>91</v>
      </c>
      <c r="M4513" s="6" t="s">
        <v>74</v>
      </c>
      <c r="N4513" s="5">
        <v>70</v>
      </c>
      <c r="O4513" s="2" t="s">
        <v>126</v>
      </c>
      <c r="P4513" s="127" t="s">
        <v>17833</v>
      </c>
      <c r="R4513" s="6" t="s">
        <v>77</v>
      </c>
      <c r="T4513" s="6" t="s">
        <v>80</v>
      </c>
      <c r="U4513" s="2" t="s">
        <v>74</v>
      </c>
      <c r="V4513" s="2" t="s">
        <v>80</v>
      </c>
      <c r="X4513" s="2">
        <v>835</v>
      </c>
      <c r="Y4513" s="2" t="s">
        <v>81</v>
      </c>
      <c r="Z4513" s="2" t="s">
        <v>84</v>
      </c>
      <c r="AA4513" s="2">
        <v>835</v>
      </c>
      <c r="AB4513" s="2" t="s">
        <v>94</v>
      </c>
      <c r="AC4513" s="2" t="s">
        <v>84</v>
      </c>
      <c r="AD4513" s="2">
        <v>835</v>
      </c>
      <c r="AE4513" s="2" t="s">
        <v>81</v>
      </c>
      <c r="AF4513" s="2" t="s">
        <v>84</v>
      </c>
      <c r="AG4513" s="16">
        <v>835</v>
      </c>
      <c r="AH4513" s="93" t="s">
        <v>81</v>
      </c>
      <c r="AI4513" s="93" t="s">
        <v>84</v>
      </c>
      <c r="AJ4513" s="2">
        <v>835</v>
      </c>
      <c r="AK4513" s="2" t="s">
        <v>81</v>
      </c>
      <c r="AL4513" s="2" t="s">
        <v>84</v>
      </c>
      <c r="AM4513" s="2">
        <v>835</v>
      </c>
      <c r="AN4513" s="2" t="s">
        <v>94</v>
      </c>
      <c r="AO4513" s="2" t="s">
        <v>84</v>
      </c>
      <c r="AP4513" s="2">
        <v>835</v>
      </c>
      <c r="AQ4513" s="2" t="s">
        <v>81</v>
      </c>
      <c r="AR4513" s="2" t="s">
        <v>84</v>
      </c>
      <c r="AS4513" s="16">
        <v>835</v>
      </c>
      <c r="AT4513" s="93" t="s">
        <v>81</v>
      </c>
      <c r="AU4513" s="93" t="s">
        <v>84</v>
      </c>
      <c r="AV4513" s="2">
        <v>985</v>
      </c>
      <c r="AW4513" s="2" t="s">
        <v>81</v>
      </c>
      <c r="AX4513" s="2" t="s">
        <v>84</v>
      </c>
      <c r="AY4513" s="2">
        <v>985</v>
      </c>
      <c r="AZ4513" s="2" t="s">
        <v>81</v>
      </c>
      <c r="BA4513" s="2" t="s">
        <v>84</v>
      </c>
      <c r="BB4513" s="2">
        <v>985</v>
      </c>
      <c r="BC4513" s="2" t="s">
        <v>81</v>
      </c>
      <c r="BD4513" s="2" t="s">
        <v>84</v>
      </c>
      <c r="BE4513" s="23" t="str">
        <f t="shared" si="701"/>
        <v>EMF nein</v>
      </c>
      <c r="BF4513" s="23" t="str">
        <f t="shared" si="698"/>
        <v/>
      </c>
      <c r="BG4513" s="23" t="str">
        <f t="shared" si="699"/>
        <v/>
      </c>
      <c r="BH4513" s="23">
        <f t="shared" si="702"/>
        <v>0</v>
      </c>
      <c r="BO4513" s="2" t="s">
        <v>17834</v>
      </c>
      <c r="BP4513" s="3">
        <v>1</v>
      </c>
      <c r="BQ4513" s="2" t="s">
        <v>17835</v>
      </c>
    </row>
    <row r="4514" spans="1:69" ht="16.149999999999999" customHeight="1" x14ac:dyDescent="0.25">
      <c r="A4514" s="1">
        <v>4515</v>
      </c>
      <c r="B4514" s="2" t="s">
        <v>135</v>
      </c>
      <c r="C4514" s="2" t="s">
        <v>10211</v>
      </c>
      <c r="D4514" s="2" t="s">
        <v>137</v>
      </c>
      <c r="E4514" s="2" t="s">
        <v>17836</v>
      </c>
      <c r="F4514" s="67">
        <v>43822</v>
      </c>
      <c r="G4514" s="3">
        <f t="shared" si="695"/>
        <v>12</v>
      </c>
      <c r="H4514" s="3">
        <f t="shared" si="696"/>
        <v>2019</v>
      </c>
      <c r="I4514" s="92">
        <v>0.16666666666666699</v>
      </c>
      <c r="J4514" s="20">
        <f t="shared" si="697"/>
        <v>4</v>
      </c>
      <c r="K4514" s="5" t="str">
        <f t="shared" si="700"/>
        <v>ja</v>
      </c>
      <c r="M4514" s="6" t="s">
        <v>139</v>
      </c>
      <c r="O4514" s="2" t="s">
        <v>75</v>
      </c>
      <c r="P4514" s="127" t="s">
        <v>17837</v>
      </c>
      <c r="X4514" s="2">
        <v>748</v>
      </c>
      <c r="Y4514" s="2" t="s">
        <v>81</v>
      </c>
      <c r="Z4514" s="2" t="s">
        <v>84</v>
      </c>
      <c r="AA4514" s="2">
        <v>748</v>
      </c>
      <c r="AB4514" s="2" t="s">
        <v>81</v>
      </c>
      <c r="AC4514" s="2" t="s">
        <v>84</v>
      </c>
      <c r="AD4514" s="2">
        <v>748</v>
      </c>
      <c r="AE4514" s="2" t="s">
        <v>83</v>
      </c>
      <c r="AF4514" s="2" t="s">
        <v>84</v>
      </c>
      <c r="AG4514" s="16">
        <v>748</v>
      </c>
      <c r="AH4514" s="16" t="s">
        <v>81</v>
      </c>
      <c r="AI4514" s="16" t="s">
        <v>84</v>
      </c>
      <c r="AS4514" s="16"/>
      <c r="AT4514" s="16"/>
      <c r="AU4514" s="16"/>
      <c r="BE4514" s="23" t="str">
        <f t="shared" si="701"/>
        <v>EMF nein</v>
      </c>
      <c r="BF4514" s="23" t="str">
        <f t="shared" si="698"/>
        <v/>
      </c>
      <c r="BG4514" s="23" t="str">
        <f t="shared" si="699"/>
        <v/>
      </c>
      <c r="BH4514" s="23">
        <f t="shared" si="702"/>
        <v>0</v>
      </c>
      <c r="BO4514" s="2" t="s">
        <v>17838</v>
      </c>
      <c r="BP4514" s="3">
        <v>1</v>
      </c>
      <c r="BQ4514" s="2" t="s">
        <v>17839</v>
      </c>
    </row>
    <row r="4515" spans="1:69" ht="16.149999999999999" customHeight="1" x14ac:dyDescent="0.25">
      <c r="A4515" s="16">
        <v>4516</v>
      </c>
      <c r="B4515" s="2" t="s">
        <v>211</v>
      </c>
      <c r="C4515" s="2" t="s">
        <v>289</v>
      </c>
      <c r="D4515" s="2" t="s">
        <v>290</v>
      </c>
      <c r="E4515" s="193" t="s">
        <v>17840</v>
      </c>
      <c r="F4515" s="67">
        <v>43819</v>
      </c>
      <c r="G4515" s="3">
        <f t="shared" si="695"/>
        <v>12</v>
      </c>
      <c r="H4515" s="3">
        <f t="shared" si="696"/>
        <v>2019</v>
      </c>
      <c r="I4515" s="92">
        <v>0.23611111111111099</v>
      </c>
      <c r="J4515" s="20">
        <f t="shared" si="697"/>
        <v>5</v>
      </c>
      <c r="K4515" s="5" t="str">
        <f t="shared" si="700"/>
        <v>ja</v>
      </c>
      <c r="L4515" s="5" t="s">
        <v>91</v>
      </c>
      <c r="M4515" s="6" t="s">
        <v>115</v>
      </c>
      <c r="O4515" s="5" t="s">
        <v>5139</v>
      </c>
      <c r="P4515" s="127" t="s">
        <v>17841</v>
      </c>
      <c r="T4515" s="6" t="s">
        <v>80</v>
      </c>
      <c r="X4515" s="2">
        <v>340</v>
      </c>
      <c r="Y4515" s="2" t="s">
        <v>81</v>
      </c>
      <c r="Z4515" s="2" t="s">
        <v>168</v>
      </c>
      <c r="AA4515" s="2">
        <v>340</v>
      </c>
      <c r="AB4515" s="2" t="s">
        <v>81</v>
      </c>
      <c r="AC4515" s="2" t="s">
        <v>168</v>
      </c>
      <c r="AD4515" s="2">
        <v>340</v>
      </c>
      <c r="AE4515" s="2" t="s">
        <v>83</v>
      </c>
      <c r="AF4515" s="2" t="s">
        <v>168</v>
      </c>
      <c r="AG4515" s="2">
        <v>340</v>
      </c>
      <c r="AH4515" s="2" t="s">
        <v>81</v>
      </c>
      <c r="AI4515" s="2" t="s">
        <v>168</v>
      </c>
      <c r="AJ4515" s="2">
        <v>299</v>
      </c>
      <c r="AK4515" s="2" t="s">
        <v>81</v>
      </c>
      <c r="AL4515" s="2" t="s">
        <v>84</v>
      </c>
      <c r="AM4515" s="2">
        <v>299</v>
      </c>
      <c r="AN4515" s="2" t="s">
        <v>81</v>
      </c>
      <c r="AO4515" s="2" t="s">
        <v>84</v>
      </c>
      <c r="AP4515" s="2">
        <v>299</v>
      </c>
      <c r="AQ4515" s="2" t="s">
        <v>81</v>
      </c>
      <c r="AR4515" s="2" t="s">
        <v>84</v>
      </c>
      <c r="AS4515" s="16">
        <v>299</v>
      </c>
      <c r="AT4515" s="16" t="s">
        <v>81</v>
      </c>
      <c r="AU4515" s="16" t="s">
        <v>84</v>
      </c>
      <c r="AV4515" s="2">
        <v>340</v>
      </c>
      <c r="AW4515" s="2" t="s">
        <v>81</v>
      </c>
      <c r="AX4515" s="2" t="s">
        <v>84</v>
      </c>
      <c r="AY4515" s="2">
        <v>340</v>
      </c>
      <c r="AZ4515" s="2" t="s">
        <v>81</v>
      </c>
      <c r="BA4515" s="2" t="s">
        <v>84</v>
      </c>
      <c r="BB4515" s="2">
        <v>340</v>
      </c>
      <c r="BC4515" s="2" t="s">
        <v>83</v>
      </c>
      <c r="BD4515" s="2" t="s">
        <v>84</v>
      </c>
      <c r="BE4515" s="23" t="str">
        <f t="shared" si="701"/>
        <v>EMF nein</v>
      </c>
      <c r="BF4515" s="23" t="str">
        <f t="shared" si="698"/>
        <v/>
      </c>
      <c r="BG4515" s="23" t="str">
        <f t="shared" si="699"/>
        <v/>
      </c>
      <c r="BH4515" s="23">
        <f t="shared" si="702"/>
        <v>0</v>
      </c>
      <c r="BO4515" s="2" t="s">
        <v>17842</v>
      </c>
      <c r="BP4515" s="3">
        <v>1</v>
      </c>
      <c r="BQ4515" s="2" t="s">
        <v>17843</v>
      </c>
    </row>
    <row r="4516" spans="1:69" ht="16.149999999999999" customHeight="1" x14ac:dyDescent="0.25">
      <c r="A4516" s="1">
        <v>4517</v>
      </c>
      <c r="B4516" s="2" t="s">
        <v>87</v>
      </c>
      <c r="C4516" s="2" t="s">
        <v>17294</v>
      </c>
      <c r="D4516" s="2" t="s">
        <v>151</v>
      </c>
      <c r="E4516" s="2" t="s">
        <v>17844</v>
      </c>
      <c r="F4516" s="67">
        <v>43829</v>
      </c>
      <c r="G4516" s="3">
        <f t="shared" si="695"/>
        <v>12</v>
      </c>
      <c r="H4516" s="3">
        <f t="shared" si="696"/>
        <v>2019</v>
      </c>
      <c r="I4516" s="92">
        <v>0.41319444444444398</v>
      </c>
      <c r="J4516" s="20">
        <f t="shared" si="697"/>
        <v>9</v>
      </c>
      <c r="K4516" s="5" t="str">
        <f t="shared" si="700"/>
        <v>ja</v>
      </c>
      <c r="L4516" s="5" t="s">
        <v>91</v>
      </c>
      <c r="M4516" s="6" t="s">
        <v>74</v>
      </c>
      <c r="N4516" s="5">
        <v>74</v>
      </c>
      <c r="O4516" s="2" t="s">
        <v>5139</v>
      </c>
      <c r="P4516" s="127" t="s">
        <v>17845</v>
      </c>
      <c r="R4516" s="6" t="s">
        <v>77</v>
      </c>
      <c r="S4516" s="2" t="s">
        <v>17846</v>
      </c>
      <c r="U4516" s="2" t="s">
        <v>208</v>
      </c>
      <c r="V4516" s="2" t="s">
        <v>80</v>
      </c>
      <c r="BE4516" s="23" t="str">
        <f t="shared" si="701"/>
        <v>EMF ja</v>
      </c>
      <c r="BF4516" s="23">
        <f t="shared" si="698"/>
        <v>2830</v>
      </c>
      <c r="BG4516" s="23" t="str">
        <f t="shared" si="699"/>
        <v>500+m</v>
      </c>
      <c r="BH4516" s="23">
        <f t="shared" si="702"/>
        <v>1</v>
      </c>
      <c r="BI4516" s="2" t="s">
        <v>162</v>
      </c>
      <c r="BJ4516" s="2">
        <v>2830</v>
      </c>
      <c r="BO4516" s="2" t="s">
        <v>17847</v>
      </c>
      <c r="BP4516" s="3">
        <v>1</v>
      </c>
      <c r="BQ4516" s="2" t="s">
        <v>17848</v>
      </c>
    </row>
    <row r="4517" spans="1:69" ht="16.149999999999999" customHeight="1" x14ac:dyDescent="0.25">
      <c r="A4517" s="16">
        <v>4518</v>
      </c>
      <c r="B4517" s="2" t="s">
        <v>211</v>
      </c>
      <c r="C4517" s="2" t="s">
        <v>7030</v>
      </c>
      <c r="D4517" s="2" t="s">
        <v>137</v>
      </c>
      <c r="E4517" s="2" t="s">
        <v>17849</v>
      </c>
      <c r="F4517" s="67">
        <v>43834</v>
      </c>
      <c r="G4517" s="3">
        <f t="shared" si="695"/>
        <v>1</v>
      </c>
      <c r="H4517" s="3">
        <f t="shared" si="696"/>
        <v>2020</v>
      </c>
      <c r="I4517" s="92">
        <v>0.83333333333333304</v>
      </c>
      <c r="J4517" s="20">
        <f t="shared" si="697"/>
        <v>20</v>
      </c>
      <c r="K4517" s="5" t="str">
        <f t="shared" si="700"/>
        <v>ja</v>
      </c>
      <c r="L4517" s="5" t="s">
        <v>91</v>
      </c>
      <c r="M4517" s="6" t="s">
        <v>74</v>
      </c>
      <c r="N4517" s="5">
        <v>54</v>
      </c>
      <c r="O4517" s="2" t="s">
        <v>5139</v>
      </c>
      <c r="P4517" s="127" t="s">
        <v>17850</v>
      </c>
      <c r="R4517" s="6" t="s">
        <v>77</v>
      </c>
      <c r="T4517" s="6" t="s">
        <v>202</v>
      </c>
      <c r="X4517" s="2">
        <v>109</v>
      </c>
      <c r="Y4517" s="2" t="s">
        <v>81</v>
      </c>
      <c r="Z4517" s="2" t="s">
        <v>82</v>
      </c>
      <c r="AA4517" s="2">
        <v>109</v>
      </c>
      <c r="AB4517" s="2" t="s">
        <v>81</v>
      </c>
      <c r="AC4517" s="2" t="s">
        <v>82</v>
      </c>
      <c r="AD4517" s="2">
        <v>109</v>
      </c>
      <c r="AE4517" s="2" t="s">
        <v>83</v>
      </c>
      <c r="AF4517" s="2" t="s">
        <v>82</v>
      </c>
      <c r="AJ4517" s="2">
        <v>168</v>
      </c>
      <c r="AK4517" s="2" t="s">
        <v>81</v>
      </c>
      <c r="AL4517" s="2" t="s">
        <v>161</v>
      </c>
      <c r="AM4517" s="2" t="s">
        <v>109</v>
      </c>
      <c r="AN4517" s="2" t="s">
        <v>109</v>
      </c>
      <c r="AO4517" s="2" t="s">
        <v>109</v>
      </c>
      <c r="AP4517" s="2">
        <v>168</v>
      </c>
      <c r="AQ4517" s="2" t="s">
        <v>83</v>
      </c>
      <c r="AR4517" s="2" t="s">
        <v>161</v>
      </c>
      <c r="AV4517" s="2">
        <v>168</v>
      </c>
      <c r="AW4517" s="2" t="s">
        <v>81</v>
      </c>
      <c r="AX4517" s="2" t="s">
        <v>161</v>
      </c>
      <c r="AY4517" s="2" t="s">
        <v>109</v>
      </c>
      <c r="AZ4517" s="2" t="s">
        <v>109</v>
      </c>
      <c r="BA4517" s="2" t="s">
        <v>109</v>
      </c>
      <c r="BB4517" s="2">
        <v>168</v>
      </c>
      <c r="BC4517" s="2" t="s">
        <v>83</v>
      </c>
      <c r="BD4517" s="2" t="s">
        <v>161</v>
      </c>
      <c r="BE4517" s="23" t="str">
        <f t="shared" si="701"/>
        <v>EMF nein</v>
      </c>
      <c r="BF4517" s="23" t="str">
        <f t="shared" si="698"/>
        <v/>
      </c>
      <c r="BG4517" s="23" t="str">
        <f t="shared" si="699"/>
        <v/>
      </c>
      <c r="BH4517" s="23">
        <f t="shared" si="702"/>
        <v>0</v>
      </c>
      <c r="BO4517" s="2" t="s">
        <v>17851</v>
      </c>
      <c r="BP4517" s="3">
        <v>1</v>
      </c>
      <c r="BQ4517" s="2" t="s">
        <v>17852</v>
      </c>
    </row>
    <row r="4518" spans="1:69" ht="16.149999999999999" customHeight="1" x14ac:dyDescent="0.25">
      <c r="A4518" s="16">
        <v>4519</v>
      </c>
      <c r="B4518" s="2" t="s">
        <v>211</v>
      </c>
      <c r="C4518" s="116" t="s">
        <v>3051</v>
      </c>
      <c r="D4518" s="2" t="s">
        <v>124</v>
      </c>
      <c r="E4518" s="2" t="s">
        <v>17853</v>
      </c>
      <c r="F4518" s="67">
        <v>43834</v>
      </c>
      <c r="G4518" s="3">
        <f t="shared" si="695"/>
        <v>1</v>
      </c>
      <c r="H4518" s="3">
        <f t="shared" si="696"/>
        <v>2020</v>
      </c>
      <c r="J4518" s="20" t="str">
        <f t="shared" si="697"/>
        <v/>
      </c>
      <c r="K4518" s="5" t="str">
        <f t="shared" si="700"/>
        <v>ja</v>
      </c>
      <c r="L4518" s="5" t="s">
        <v>91</v>
      </c>
      <c r="M4518" s="6" t="s">
        <v>74</v>
      </c>
      <c r="N4518" s="5">
        <v>69</v>
      </c>
      <c r="O4518" s="2" t="s">
        <v>5139</v>
      </c>
      <c r="P4518" s="127" t="s">
        <v>17854</v>
      </c>
      <c r="R4518" s="6" t="s">
        <v>77</v>
      </c>
      <c r="T4518" s="6" t="s">
        <v>80</v>
      </c>
      <c r="X4518" s="2">
        <v>395</v>
      </c>
      <c r="Y4518" s="2" t="s">
        <v>81</v>
      </c>
      <c r="Z4518" s="2" t="s">
        <v>82</v>
      </c>
      <c r="AA4518" s="2">
        <v>395</v>
      </c>
      <c r="AB4518" s="2" t="s">
        <v>81</v>
      </c>
      <c r="AC4518" s="2" t="s">
        <v>82</v>
      </c>
      <c r="AD4518" s="2">
        <v>395</v>
      </c>
      <c r="AE4518" s="2" t="s">
        <v>81</v>
      </c>
      <c r="AF4518" s="2" t="s">
        <v>82</v>
      </c>
      <c r="AG4518" s="2">
        <v>395</v>
      </c>
      <c r="AH4518" s="2" t="s">
        <v>81</v>
      </c>
      <c r="AI4518" s="2" t="s">
        <v>82</v>
      </c>
      <c r="AJ4518" s="2">
        <v>395</v>
      </c>
      <c r="AK4518" s="2" t="s">
        <v>81</v>
      </c>
      <c r="AL4518" s="2" t="s">
        <v>82</v>
      </c>
      <c r="AM4518" s="2">
        <v>395</v>
      </c>
      <c r="AN4518" s="2" t="s">
        <v>81</v>
      </c>
      <c r="AO4518" s="2" t="s">
        <v>82</v>
      </c>
      <c r="AP4518" s="2">
        <v>395</v>
      </c>
      <c r="AQ4518" s="2" t="s">
        <v>81</v>
      </c>
      <c r="AR4518" s="2" t="s">
        <v>82</v>
      </c>
      <c r="AS4518" s="2">
        <v>395</v>
      </c>
      <c r="AT4518" s="2" t="s">
        <v>81</v>
      </c>
      <c r="AU4518" s="2" t="s">
        <v>82</v>
      </c>
      <c r="AV4518" s="2">
        <v>395</v>
      </c>
      <c r="AW4518" s="2" t="s">
        <v>81</v>
      </c>
      <c r="AX4518" s="2" t="s">
        <v>82</v>
      </c>
      <c r="AY4518" s="2">
        <v>395</v>
      </c>
      <c r="AZ4518" s="2" t="s">
        <v>81</v>
      </c>
      <c r="BA4518" s="2" t="s">
        <v>82</v>
      </c>
      <c r="BB4518" s="2">
        <v>395</v>
      </c>
      <c r="BC4518" s="2" t="s">
        <v>81</v>
      </c>
      <c r="BD4518" s="2" t="s">
        <v>17855</v>
      </c>
      <c r="BE4518" s="23" t="str">
        <f t="shared" si="701"/>
        <v>EMF nein</v>
      </c>
      <c r="BF4518" s="23" t="str">
        <f t="shared" si="698"/>
        <v/>
      </c>
      <c r="BG4518" s="23" t="str">
        <f t="shared" si="699"/>
        <v/>
      </c>
      <c r="BH4518" s="23">
        <f t="shared" si="702"/>
        <v>0</v>
      </c>
      <c r="BO4518" s="2" t="s">
        <v>17856</v>
      </c>
      <c r="BP4518" s="3">
        <v>1</v>
      </c>
      <c r="BQ4518" s="2" t="s">
        <v>17857</v>
      </c>
    </row>
    <row r="4519" spans="1:69" ht="16.149999999999999" customHeight="1" x14ac:dyDescent="0.25">
      <c r="A4519" s="1">
        <v>4520</v>
      </c>
      <c r="B4519" s="2" t="s">
        <v>87</v>
      </c>
      <c r="C4519" s="2" t="s">
        <v>690</v>
      </c>
      <c r="D4519" s="2" t="s">
        <v>124</v>
      </c>
      <c r="E4519" s="2" t="s">
        <v>17858</v>
      </c>
      <c r="F4519" s="67">
        <v>43832</v>
      </c>
      <c r="G4519" s="3">
        <f t="shared" si="695"/>
        <v>1</v>
      </c>
      <c r="H4519" s="3">
        <f t="shared" si="696"/>
        <v>2020</v>
      </c>
      <c r="I4519" s="92">
        <v>0.78125</v>
      </c>
      <c r="J4519" s="20">
        <f t="shared" si="697"/>
        <v>18</v>
      </c>
      <c r="K4519" s="5" t="str">
        <f t="shared" si="700"/>
        <v>ja</v>
      </c>
      <c r="L4519" s="5" t="s">
        <v>91</v>
      </c>
      <c r="M4519" s="6" t="s">
        <v>2721</v>
      </c>
      <c r="N4519" s="5">
        <v>74</v>
      </c>
      <c r="O4519" s="2" t="s">
        <v>5139</v>
      </c>
      <c r="P4519" s="127" t="s">
        <v>17859</v>
      </c>
      <c r="R4519" s="6" t="s">
        <v>77</v>
      </c>
      <c r="T4519" s="6" t="s">
        <v>202</v>
      </c>
      <c r="U4519" s="2" t="s">
        <v>208</v>
      </c>
      <c r="V4519" s="5" t="s">
        <v>80</v>
      </c>
      <c r="X4519" s="2">
        <v>655</v>
      </c>
      <c r="Y4519" s="2" t="s">
        <v>81</v>
      </c>
      <c r="Z4519" s="2" t="s">
        <v>84</v>
      </c>
      <c r="AA4519" s="2">
        <v>655</v>
      </c>
      <c r="AB4519" s="2" t="s">
        <v>81</v>
      </c>
      <c r="AC4519" s="2" t="s">
        <v>84</v>
      </c>
      <c r="AD4519" s="2">
        <v>655</v>
      </c>
      <c r="AE4519" s="2" t="s">
        <v>81</v>
      </c>
      <c r="AF4519" s="2" t="s">
        <v>84</v>
      </c>
      <c r="AG4519" s="16">
        <v>655</v>
      </c>
      <c r="AH4519" s="93" t="s">
        <v>94</v>
      </c>
      <c r="AI4519" s="93" t="s">
        <v>84</v>
      </c>
      <c r="AJ4519" s="2">
        <v>655</v>
      </c>
      <c r="AK4519" s="2" t="s">
        <v>81</v>
      </c>
      <c r="AL4519" s="2" t="s">
        <v>84</v>
      </c>
      <c r="AM4519" s="2">
        <v>655</v>
      </c>
      <c r="AN4519" s="2" t="s">
        <v>81</v>
      </c>
      <c r="AO4519" s="2" t="s">
        <v>84</v>
      </c>
      <c r="AP4519" s="2">
        <v>655</v>
      </c>
      <c r="AQ4519" s="2" t="s">
        <v>81</v>
      </c>
      <c r="AR4519" s="2" t="s">
        <v>84</v>
      </c>
      <c r="AS4519" s="16">
        <v>655</v>
      </c>
      <c r="AT4519" s="93" t="s">
        <v>94</v>
      </c>
      <c r="AU4519" s="93" t="s">
        <v>84</v>
      </c>
      <c r="BE4519" s="23" t="str">
        <f t="shared" si="701"/>
        <v>EMF nein</v>
      </c>
      <c r="BF4519" s="23" t="str">
        <f t="shared" si="698"/>
        <v/>
      </c>
      <c r="BG4519" s="23" t="str">
        <f t="shared" si="699"/>
        <v/>
      </c>
      <c r="BH4519" s="23">
        <f t="shared" si="702"/>
        <v>0</v>
      </c>
      <c r="BO4519" s="2" t="s">
        <v>17860</v>
      </c>
      <c r="BP4519" s="3">
        <v>1</v>
      </c>
      <c r="BQ4519" s="2" t="s">
        <v>17861</v>
      </c>
    </row>
    <row r="4520" spans="1:69" ht="16.149999999999999" customHeight="1" x14ac:dyDescent="0.25">
      <c r="A4520" s="16">
        <v>4521</v>
      </c>
      <c r="B4520" s="2" t="s">
        <v>211</v>
      </c>
      <c r="C4520" s="116" t="s">
        <v>17862</v>
      </c>
      <c r="D4520" s="2" t="s">
        <v>158</v>
      </c>
      <c r="E4520" s="2" t="s">
        <v>17863</v>
      </c>
      <c r="F4520" s="67">
        <v>43656</v>
      </c>
      <c r="G4520" s="3">
        <f t="shared" si="695"/>
        <v>7</v>
      </c>
      <c r="H4520" s="3">
        <f t="shared" si="696"/>
        <v>2019</v>
      </c>
      <c r="I4520" s="92">
        <v>0.67013888888888895</v>
      </c>
      <c r="J4520" s="20">
        <f t="shared" si="697"/>
        <v>16</v>
      </c>
      <c r="K4520" s="5" t="str">
        <f t="shared" si="700"/>
        <v>ja</v>
      </c>
      <c r="L4520" s="5" t="s">
        <v>91</v>
      </c>
      <c r="M4520" s="6" t="s">
        <v>74</v>
      </c>
      <c r="O4520" s="6" t="s">
        <v>101</v>
      </c>
      <c r="P4520" s="127" t="s">
        <v>17864</v>
      </c>
      <c r="R4520" s="6" t="s">
        <v>77</v>
      </c>
      <c r="T4520" s="6" t="s">
        <v>80</v>
      </c>
      <c r="U4520" s="2" t="s">
        <v>74</v>
      </c>
      <c r="V4520" s="5" t="s">
        <v>80</v>
      </c>
      <c r="X4520" s="2">
        <v>100</v>
      </c>
      <c r="Y4520" s="2" t="s">
        <v>94</v>
      </c>
      <c r="Z4520" s="2" t="s">
        <v>168</v>
      </c>
      <c r="AA4520" s="2">
        <v>100</v>
      </c>
      <c r="AB4520" s="2" t="s">
        <v>94</v>
      </c>
      <c r="AC4520" s="2" t="s">
        <v>168</v>
      </c>
      <c r="AD4520" s="2">
        <v>100</v>
      </c>
      <c r="AE4520" s="2" t="s">
        <v>94</v>
      </c>
      <c r="AF4520" s="2" t="s">
        <v>168</v>
      </c>
      <c r="AJ4520" s="392">
        <v>100</v>
      </c>
      <c r="AK4520" s="392" t="s">
        <v>94</v>
      </c>
      <c r="AL4520" s="392" t="s">
        <v>168</v>
      </c>
      <c r="AM4520" s="392">
        <v>100</v>
      </c>
      <c r="AN4520" s="392" t="s">
        <v>94</v>
      </c>
      <c r="AO4520" s="392" t="s">
        <v>168</v>
      </c>
      <c r="AP4520" s="392">
        <v>100</v>
      </c>
      <c r="AQ4520" s="392" t="s">
        <v>94</v>
      </c>
      <c r="AR4520" s="392" t="s">
        <v>168</v>
      </c>
      <c r="AV4520" s="392">
        <v>100</v>
      </c>
      <c r="AW4520" s="392" t="s">
        <v>94</v>
      </c>
      <c r="AX4520" s="392" t="s">
        <v>168</v>
      </c>
      <c r="AY4520" s="392">
        <v>100</v>
      </c>
      <c r="AZ4520" s="392" t="s">
        <v>94</v>
      </c>
      <c r="BA4520" s="392" t="s">
        <v>168</v>
      </c>
      <c r="BB4520" s="392">
        <v>100</v>
      </c>
      <c r="BC4520" s="392" t="s">
        <v>94</v>
      </c>
      <c r="BD4520" s="392" t="s">
        <v>168</v>
      </c>
      <c r="BE4520" s="23" t="str">
        <f t="shared" si="701"/>
        <v>EMF nein</v>
      </c>
      <c r="BF4520" s="23" t="str">
        <f t="shared" si="698"/>
        <v/>
      </c>
      <c r="BG4520" s="23" t="str">
        <f t="shared" si="699"/>
        <v/>
      </c>
      <c r="BH4520" s="23">
        <f t="shared" si="702"/>
        <v>0</v>
      </c>
      <c r="BO4520" s="2" t="s">
        <v>17865</v>
      </c>
      <c r="BP4520" s="3">
        <v>1</v>
      </c>
      <c r="BQ4520" s="2" t="s">
        <v>17866</v>
      </c>
    </row>
    <row r="4521" spans="1:69" ht="16.149999999999999" customHeight="1" x14ac:dyDescent="0.25">
      <c r="A4521" s="1">
        <v>4522</v>
      </c>
      <c r="B4521" s="2" t="s">
        <v>211</v>
      </c>
      <c r="C4521" s="2" t="s">
        <v>390</v>
      </c>
      <c r="D4521" s="2" t="s">
        <v>151</v>
      </c>
      <c r="E4521" s="2" t="s">
        <v>17867</v>
      </c>
      <c r="F4521" s="67">
        <v>43656</v>
      </c>
      <c r="G4521" s="3">
        <f t="shared" si="695"/>
        <v>7</v>
      </c>
      <c r="H4521" s="3">
        <f t="shared" si="696"/>
        <v>2019</v>
      </c>
      <c r="I4521" s="92">
        <v>15</v>
      </c>
      <c r="J4521" s="20">
        <f t="shared" si="697"/>
        <v>0</v>
      </c>
      <c r="K4521" s="5" t="str">
        <f t="shared" si="700"/>
        <v>ja</v>
      </c>
      <c r="L4521" s="5" t="s">
        <v>11994</v>
      </c>
      <c r="M4521" s="6" t="s">
        <v>74</v>
      </c>
      <c r="N4521" s="5">
        <v>54</v>
      </c>
      <c r="O4521" s="2" t="s">
        <v>5139</v>
      </c>
      <c r="P4521" s="127" t="s">
        <v>17868</v>
      </c>
      <c r="R4521" s="6" t="s">
        <v>77</v>
      </c>
      <c r="T4521" s="6" t="s">
        <v>80</v>
      </c>
      <c r="X4521" s="2">
        <v>105</v>
      </c>
      <c r="Y4521" s="2" t="s">
        <v>81</v>
      </c>
      <c r="Z4521" s="2" t="s">
        <v>82</v>
      </c>
      <c r="AA4521" s="2">
        <v>105</v>
      </c>
      <c r="AB4521" s="2" t="s">
        <v>81</v>
      </c>
      <c r="AC4521" s="2" t="s">
        <v>82</v>
      </c>
      <c r="AD4521" s="2">
        <v>105</v>
      </c>
      <c r="AE4521" s="2" t="s">
        <v>81</v>
      </c>
      <c r="AF4521" s="2" t="s">
        <v>82</v>
      </c>
      <c r="AJ4521" s="2">
        <v>150</v>
      </c>
      <c r="AK4521" s="2" t="s">
        <v>81</v>
      </c>
      <c r="AL4521" s="2" t="s">
        <v>84</v>
      </c>
      <c r="AM4521" s="2">
        <v>150</v>
      </c>
      <c r="AN4521" s="2" t="s">
        <v>81</v>
      </c>
      <c r="AO4521" s="2" t="s">
        <v>84</v>
      </c>
      <c r="AP4521" s="2">
        <v>150</v>
      </c>
      <c r="AQ4521" s="2" t="s">
        <v>83</v>
      </c>
      <c r="AR4521" s="2" t="s">
        <v>84</v>
      </c>
      <c r="BE4521" s="23" t="str">
        <f t="shared" si="701"/>
        <v>EMF nein</v>
      </c>
      <c r="BF4521" s="23" t="str">
        <f t="shared" si="698"/>
        <v/>
      </c>
      <c r="BG4521" s="23" t="str">
        <f t="shared" si="699"/>
        <v/>
      </c>
      <c r="BH4521" s="23">
        <f t="shared" si="702"/>
        <v>0</v>
      </c>
      <c r="BO4521" s="2" t="s">
        <v>17869</v>
      </c>
      <c r="BP4521" s="3">
        <v>1</v>
      </c>
      <c r="BQ4521" s="2" t="s">
        <v>17870</v>
      </c>
    </row>
    <row r="4522" spans="1:69" ht="16.149999999999999" customHeight="1" x14ac:dyDescent="0.25">
      <c r="A4522" s="1">
        <v>4523</v>
      </c>
      <c r="B4522" s="2" t="s">
        <v>135</v>
      </c>
      <c r="C4522" s="2" t="s">
        <v>1851</v>
      </c>
      <c r="D4522" s="2" t="s">
        <v>89</v>
      </c>
      <c r="E4522" s="2" t="s">
        <v>17871</v>
      </c>
      <c r="F4522" s="67">
        <v>43657</v>
      </c>
      <c r="G4522" s="3">
        <f t="shared" si="695"/>
        <v>7</v>
      </c>
      <c r="H4522" s="3">
        <f t="shared" si="696"/>
        <v>2019</v>
      </c>
      <c r="J4522" s="20" t="str">
        <f t="shared" si="697"/>
        <v/>
      </c>
      <c r="K4522" s="5" t="str">
        <f t="shared" si="700"/>
        <v>ja</v>
      </c>
      <c r="L4522" s="5" t="s">
        <v>91</v>
      </c>
      <c r="M4522" s="6" t="s">
        <v>17872</v>
      </c>
      <c r="O4522" s="2" t="s">
        <v>5139</v>
      </c>
      <c r="P4522" s="127" t="s">
        <v>17873</v>
      </c>
      <c r="R4522" s="6" t="s">
        <v>77</v>
      </c>
      <c r="T4522" s="6" t="s">
        <v>80</v>
      </c>
      <c r="U4522" s="2" t="s">
        <v>1312</v>
      </c>
      <c r="V4522" s="5" t="s">
        <v>80</v>
      </c>
      <c r="X4522" s="2">
        <v>102</v>
      </c>
      <c r="Y4522" s="2" t="s">
        <v>81</v>
      </c>
      <c r="Z4522" s="2" t="s">
        <v>84</v>
      </c>
      <c r="AA4522" s="2">
        <v>102</v>
      </c>
      <c r="AB4522" s="2" t="s">
        <v>81</v>
      </c>
      <c r="AC4522" s="2" t="s">
        <v>84</v>
      </c>
      <c r="AD4522" s="2">
        <v>102</v>
      </c>
      <c r="AE4522" s="2" t="s">
        <v>83</v>
      </c>
      <c r="AF4522" s="2" t="s">
        <v>84</v>
      </c>
      <c r="BE4522" s="23" t="str">
        <f t="shared" si="701"/>
        <v>EMF nein</v>
      </c>
      <c r="BF4522" s="23" t="str">
        <f t="shared" si="698"/>
        <v/>
      </c>
      <c r="BG4522" s="23" t="str">
        <f t="shared" si="699"/>
        <v/>
      </c>
      <c r="BH4522" s="23">
        <f t="shared" si="702"/>
        <v>0</v>
      </c>
      <c r="BO4522" s="2" t="s">
        <v>17874</v>
      </c>
      <c r="BP4522" s="3">
        <v>1</v>
      </c>
      <c r="BQ4522" s="2" t="s">
        <v>17875</v>
      </c>
    </row>
    <row r="4523" spans="1:69" ht="16.149999999999999" customHeight="1" x14ac:dyDescent="0.25">
      <c r="A4523" s="1">
        <v>4524</v>
      </c>
      <c r="B4523" s="2" t="s">
        <v>211</v>
      </c>
      <c r="C4523" s="2" t="s">
        <v>4914</v>
      </c>
      <c r="D4523" s="2" t="s">
        <v>158</v>
      </c>
      <c r="E4523" s="2" t="s">
        <v>17876</v>
      </c>
      <c r="F4523" s="67">
        <v>43656</v>
      </c>
      <c r="G4523" s="3">
        <f t="shared" si="695"/>
        <v>7</v>
      </c>
      <c r="H4523" s="3">
        <f t="shared" si="696"/>
        <v>2019</v>
      </c>
      <c r="I4523" s="92">
        <v>0.65</v>
      </c>
      <c r="J4523" s="20">
        <f t="shared" si="697"/>
        <v>15</v>
      </c>
      <c r="K4523" s="5" t="str">
        <f t="shared" si="700"/>
        <v>ja</v>
      </c>
      <c r="L4523" s="5" t="s">
        <v>91</v>
      </c>
      <c r="M4523" s="6" t="s">
        <v>17877</v>
      </c>
      <c r="O4523" s="2" t="s">
        <v>126</v>
      </c>
      <c r="P4523" s="127" t="s">
        <v>1027</v>
      </c>
      <c r="R4523" s="6" t="s">
        <v>77</v>
      </c>
      <c r="T4523" s="6" t="s">
        <v>80</v>
      </c>
      <c r="BE4523" s="23" t="str">
        <f t="shared" si="701"/>
        <v>EMF nein</v>
      </c>
      <c r="BF4523" s="23" t="str">
        <f t="shared" si="698"/>
        <v/>
      </c>
      <c r="BG4523" s="23" t="str">
        <f t="shared" si="699"/>
        <v/>
      </c>
      <c r="BH4523" s="23">
        <f t="shared" si="702"/>
        <v>0</v>
      </c>
      <c r="BP4523" s="3">
        <v>1</v>
      </c>
      <c r="BQ4523" s="2" t="s">
        <v>17878</v>
      </c>
    </row>
    <row r="4524" spans="1:69" ht="16.149999999999999" customHeight="1" x14ac:dyDescent="0.25">
      <c r="A4524" s="16">
        <v>4525</v>
      </c>
      <c r="B4524" s="2" t="s">
        <v>211</v>
      </c>
      <c r="C4524" s="2" t="s">
        <v>14998</v>
      </c>
      <c r="D4524" s="2" t="s">
        <v>124</v>
      </c>
      <c r="E4524" s="2" t="s">
        <v>1675</v>
      </c>
      <c r="F4524" s="67">
        <v>43657</v>
      </c>
      <c r="G4524" s="3">
        <f t="shared" si="695"/>
        <v>7</v>
      </c>
      <c r="H4524" s="3">
        <f t="shared" si="696"/>
        <v>2019</v>
      </c>
      <c r="I4524" s="92">
        <v>0.5625</v>
      </c>
      <c r="J4524" s="20">
        <f t="shared" si="697"/>
        <v>13</v>
      </c>
      <c r="K4524" s="5" t="str">
        <f t="shared" si="700"/>
        <v>ja</v>
      </c>
      <c r="L4524" s="5" t="s">
        <v>91</v>
      </c>
      <c r="M4524" s="6" t="s">
        <v>74</v>
      </c>
      <c r="N4524" s="5">
        <v>66</v>
      </c>
      <c r="O4524" s="2" t="s">
        <v>126</v>
      </c>
      <c r="P4524" s="127" t="s">
        <v>17879</v>
      </c>
      <c r="R4524" s="6" t="s">
        <v>77</v>
      </c>
      <c r="T4524" s="6" t="s">
        <v>80</v>
      </c>
      <c r="U4524" s="2" t="s">
        <v>74</v>
      </c>
      <c r="V4524" s="5" t="s">
        <v>80</v>
      </c>
      <c r="X4524" s="2">
        <v>700</v>
      </c>
      <c r="Y4524" s="2" t="s">
        <v>81</v>
      </c>
      <c r="Z4524" s="2" t="s">
        <v>84</v>
      </c>
      <c r="AA4524" s="2">
        <v>700</v>
      </c>
      <c r="AB4524" s="2" t="s">
        <v>81</v>
      </c>
      <c r="AC4524" s="2" t="s">
        <v>84</v>
      </c>
      <c r="AD4524" s="2">
        <v>700</v>
      </c>
      <c r="AE4524" s="2" t="s">
        <v>83</v>
      </c>
      <c r="AF4524" s="2" t="s">
        <v>84</v>
      </c>
      <c r="AJ4524" s="2">
        <v>700</v>
      </c>
      <c r="AK4524" s="2" t="s">
        <v>81</v>
      </c>
      <c r="AL4524" s="2" t="s">
        <v>84</v>
      </c>
      <c r="AM4524" s="2">
        <v>700</v>
      </c>
      <c r="AN4524" s="2" t="s">
        <v>81</v>
      </c>
      <c r="AO4524" s="2" t="s">
        <v>84</v>
      </c>
      <c r="AP4524" s="2">
        <v>700</v>
      </c>
      <c r="AQ4524" s="2" t="s">
        <v>83</v>
      </c>
      <c r="AR4524" s="2" t="s">
        <v>84</v>
      </c>
      <c r="BE4524" s="23" t="str">
        <f t="shared" si="701"/>
        <v>EMF ja</v>
      </c>
      <c r="BF4524" s="23">
        <f t="shared" si="698"/>
        <v>3200</v>
      </c>
      <c r="BG4524" s="23" t="str">
        <f t="shared" si="699"/>
        <v>500+m</v>
      </c>
      <c r="BH4524" s="23">
        <f t="shared" si="702"/>
        <v>1</v>
      </c>
      <c r="BI4524" s="2" t="s">
        <v>162</v>
      </c>
      <c r="BJ4524" s="2">
        <v>3200</v>
      </c>
      <c r="BO4524" s="2" t="s">
        <v>17880</v>
      </c>
      <c r="BP4524" s="3">
        <v>1</v>
      </c>
      <c r="BQ4524" s="2" t="s">
        <v>17881</v>
      </c>
    </row>
    <row r="4525" spans="1:69" ht="16.149999999999999" customHeight="1" x14ac:dyDescent="0.25">
      <c r="A4525" s="1">
        <v>4526</v>
      </c>
      <c r="B4525" s="2" t="s">
        <v>211</v>
      </c>
      <c r="C4525" s="2" t="s">
        <v>17882</v>
      </c>
      <c r="D4525" s="2" t="s">
        <v>651</v>
      </c>
      <c r="E4525" s="2" t="s">
        <v>17883</v>
      </c>
      <c r="F4525" s="67">
        <v>43657</v>
      </c>
      <c r="G4525" s="3">
        <f t="shared" si="695"/>
        <v>7</v>
      </c>
      <c r="H4525" s="3">
        <f t="shared" si="696"/>
        <v>2019</v>
      </c>
      <c r="I4525" s="92">
        <v>0.55208333333333304</v>
      </c>
      <c r="J4525" s="20">
        <f t="shared" si="697"/>
        <v>13</v>
      </c>
      <c r="K4525" s="5" t="str">
        <f t="shared" si="700"/>
        <v>ja</v>
      </c>
      <c r="L4525" s="5" t="s">
        <v>91</v>
      </c>
      <c r="M4525" s="6" t="s">
        <v>100</v>
      </c>
      <c r="N4525" s="5">
        <v>67</v>
      </c>
      <c r="O4525" s="2" t="s">
        <v>75</v>
      </c>
      <c r="P4525" s="127" t="s">
        <v>17884</v>
      </c>
      <c r="R4525" s="6" t="s">
        <v>77</v>
      </c>
      <c r="BE4525" s="23" t="str">
        <f t="shared" si="701"/>
        <v>EMF nein</v>
      </c>
      <c r="BF4525" s="23" t="str">
        <f t="shared" si="698"/>
        <v/>
      </c>
      <c r="BG4525" s="23" t="str">
        <f t="shared" si="699"/>
        <v/>
      </c>
      <c r="BH4525" s="23">
        <f t="shared" si="702"/>
        <v>0</v>
      </c>
      <c r="BO4525" s="2" t="s">
        <v>17885</v>
      </c>
      <c r="BP4525" s="3">
        <v>1</v>
      </c>
      <c r="BQ4525" s="2" t="s">
        <v>17886</v>
      </c>
    </row>
    <row r="4526" spans="1:69" ht="16.149999999999999" customHeight="1" x14ac:dyDescent="0.25">
      <c r="A4526" s="16">
        <v>4527</v>
      </c>
      <c r="B4526" s="2" t="s">
        <v>211</v>
      </c>
      <c r="C4526" s="2" t="s">
        <v>7121</v>
      </c>
      <c r="D4526" s="2" t="s">
        <v>151</v>
      </c>
      <c r="E4526" s="2" t="s">
        <v>17887</v>
      </c>
      <c r="F4526" s="67">
        <v>43657</v>
      </c>
      <c r="G4526" s="3">
        <f t="shared" si="695"/>
        <v>7</v>
      </c>
      <c r="H4526" s="3">
        <f t="shared" si="696"/>
        <v>2019</v>
      </c>
      <c r="I4526" s="92">
        <v>0.60416666666666696</v>
      </c>
      <c r="J4526" s="20">
        <f t="shared" si="697"/>
        <v>14</v>
      </c>
      <c r="K4526" s="5" t="str">
        <f t="shared" si="700"/>
        <v>ja</v>
      </c>
      <c r="L4526" s="5" t="s">
        <v>91</v>
      </c>
      <c r="M4526" s="6" t="s">
        <v>115</v>
      </c>
      <c r="N4526" s="5">
        <v>29</v>
      </c>
      <c r="O4526" s="2" t="s">
        <v>126</v>
      </c>
      <c r="P4526" s="127" t="s">
        <v>17888</v>
      </c>
      <c r="R4526" s="6" t="s">
        <v>77</v>
      </c>
      <c r="T4526" s="6" t="s">
        <v>80</v>
      </c>
      <c r="U4526" s="2" t="s">
        <v>208</v>
      </c>
      <c r="V4526" s="5" t="s">
        <v>80</v>
      </c>
      <c r="X4526" s="2">
        <v>787</v>
      </c>
      <c r="Y4526" s="2" t="s">
        <v>81</v>
      </c>
      <c r="Z4526" s="2" t="s">
        <v>84</v>
      </c>
      <c r="AA4526" s="2">
        <v>787</v>
      </c>
      <c r="AB4526" s="2" t="s">
        <v>81</v>
      </c>
      <c r="AC4526" s="2" t="s">
        <v>84</v>
      </c>
      <c r="AD4526" s="2">
        <v>787</v>
      </c>
      <c r="AE4526" s="2" t="s">
        <v>81</v>
      </c>
      <c r="AF4526" s="2" t="s">
        <v>84</v>
      </c>
      <c r="BE4526" s="23" t="str">
        <f t="shared" si="701"/>
        <v>EMF nein</v>
      </c>
      <c r="BF4526" s="23" t="str">
        <f t="shared" si="698"/>
        <v/>
      </c>
      <c r="BG4526" s="23" t="str">
        <f t="shared" si="699"/>
        <v/>
      </c>
      <c r="BH4526" s="23">
        <f t="shared" si="702"/>
        <v>0</v>
      </c>
      <c r="BO4526" s="2" t="s">
        <v>17889</v>
      </c>
      <c r="BP4526" s="3">
        <v>1</v>
      </c>
      <c r="BQ4526" s="2" t="s">
        <v>17890</v>
      </c>
    </row>
    <row r="4527" spans="1:69" ht="16.149999999999999" customHeight="1" x14ac:dyDescent="0.25">
      <c r="A4527" s="1">
        <v>4528</v>
      </c>
      <c r="B4527" s="2" t="s">
        <v>211</v>
      </c>
      <c r="C4527" s="2" t="s">
        <v>16063</v>
      </c>
      <c r="D4527" s="2" t="s">
        <v>206</v>
      </c>
      <c r="E4527" s="2" t="s">
        <v>17891</v>
      </c>
      <c r="F4527" s="67">
        <v>43655</v>
      </c>
      <c r="G4527" s="3">
        <f t="shared" si="695"/>
        <v>7</v>
      </c>
      <c r="H4527" s="3">
        <f t="shared" si="696"/>
        <v>2019</v>
      </c>
      <c r="I4527" s="92">
        <v>0.65972222222222199</v>
      </c>
      <c r="J4527" s="20">
        <f t="shared" si="697"/>
        <v>15</v>
      </c>
      <c r="K4527" s="5" t="str">
        <f t="shared" si="700"/>
        <v>ja</v>
      </c>
      <c r="L4527" s="5" t="s">
        <v>91</v>
      </c>
      <c r="M4527" s="6" t="s">
        <v>100</v>
      </c>
      <c r="N4527" s="5">
        <v>19</v>
      </c>
      <c r="O4527" s="2" t="s">
        <v>140</v>
      </c>
      <c r="P4527" s="127" t="s">
        <v>17892</v>
      </c>
      <c r="R4527" s="6" t="s">
        <v>77</v>
      </c>
      <c r="T4527" s="6" t="s">
        <v>80</v>
      </c>
      <c r="U4527" s="2" t="s">
        <v>74</v>
      </c>
      <c r="V4527" s="5" t="s">
        <v>80</v>
      </c>
      <c r="X4527" s="2">
        <v>274</v>
      </c>
      <c r="Y4527" s="2" t="s">
        <v>83</v>
      </c>
      <c r="Z4527" s="2" t="s">
        <v>168</v>
      </c>
      <c r="AA4527" s="2">
        <v>274</v>
      </c>
      <c r="AB4527" s="2" t="s">
        <v>81</v>
      </c>
      <c r="AC4527" s="2" t="s">
        <v>168</v>
      </c>
      <c r="AD4527" s="2">
        <v>274</v>
      </c>
      <c r="AE4527" s="2" t="s">
        <v>83</v>
      </c>
      <c r="AF4527" s="2" t="s">
        <v>168</v>
      </c>
      <c r="AJ4527" s="2">
        <v>329</v>
      </c>
      <c r="AK4527" s="2" t="s">
        <v>81</v>
      </c>
      <c r="AL4527" s="2" t="s">
        <v>82</v>
      </c>
      <c r="AM4527" s="2">
        <v>329</v>
      </c>
      <c r="AN4527" s="2" t="s">
        <v>8720</v>
      </c>
      <c r="AO4527" s="2" t="s">
        <v>82</v>
      </c>
      <c r="AP4527" s="2">
        <v>329</v>
      </c>
      <c r="AQ4527" s="2" t="s">
        <v>81</v>
      </c>
      <c r="AR4527" s="2" t="s">
        <v>82</v>
      </c>
      <c r="AV4527" s="2">
        <v>261</v>
      </c>
      <c r="AW4527" s="2" t="s">
        <v>81</v>
      </c>
      <c r="AX4527" s="2" t="s">
        <v>161</v>
      </c>
      <c r="AY4527" s="2">
        <v>261</v>
      </c>
      <c r="AZ4527" s="2" t="s">
        <v>81</v>
      </c>
      <c r="BA4527" s="2" t="s">
        <v>161</v>
      </c>
      <c r="BB4527" s="2">
        <v>261</v>
      </c>
      <c r="BC4527" s="2" t="s">
        <v>81</v>
      </c>
      <c r="BD4527" s="2" t="s">
        <v>161</v>
      </c>
      <c r="BE4527" s="23" t="str">
        <f t="shared" si="701"/>
        <v>EMF ja</v>
      </c>
      <c r="BF4527" s="23">
        <f t="shared" si="698"/>
        <v>20</v>
      </c>
      <c r="BG4527" s="23" t="str">
        <f t="shared" si="699"/>
        <v>&lt;100m</v>
      </c>
      <c r="BH4527" s="23">
        <f t="shared" si="702"/>
        <v>2</v>
      </c>
      <c r="BI4527" s="2" t="s">
        <v>162</v>
      </c>
      <c r="BJ4527" s="2">
        <v>20</v>
      </c>
      <c r="BK4527" s="2" t="s">
        <v>162</v>
      </c>
      <c r="BL4527" s="2">
        <v>500</v>
      </c>
      <c r="BO4527" s="2" t="s">
        <v>17893</v>
      </c>
      <c r="BP4527" s="3">
        <v>1</v>
      </c>
      <c r="BQ4527" s="2" t="s">
        <v>17894</v>
      </c>
    </row>
    <row r="4528" spans="1:69" ht="16.149999999999999" customHeight="1" x14ac:dyDescent="0.25">
      <c r="A4528" s="16">
        <v>4529</v>
      </c>
      <c r="B4528" s="2" t="s">
        <v>211</v>
      </c>
      <c r="C4528" s="2" t="s">
        <v>17802</v>
      </c>
      <c r="D4528" s="2" t="s">
        <v>348</v>
      </c>
      <c r="E4528" s="2" t="s">
        <v>1111</v>
      </c>
      <c r="F4528" s="67">
        <v>43648</v>
      </c>
      <c r="G4528" s="3">
        <f t="shared" si="695"/>
        <v>7</v>
      </c>
      <c r="H4528" s="3">
        <f t="shared" si="696"/>
        <v>2019</v>
      </c>
      <c r="I4528" s="92">
        <v>0.39583333333333298</v>
      </c>
      <c r="J4528" s="20">
        <f t="shared" si="697"/>
        <v>9</v>
      </c>
      <c r="K4528" s="5" t="str">
        <f t="shared" si="700"/>
        <v>ja</v>
      </c>
      <c r="L4528" s="5" t="s">
        <v>91</v>
      </c>
      <c r="M4528" s="6" t="s">
        <v>100</v>
      </c>
      <c r="N4528" s="5">
        <v>26</v>
      </c>
      <c r="O4528" s="2" t="s">
        <v>126</v>
      </c>
      <c r="P4528" s="127" t="s">
        <v>17895</v>
      </c>
      <c r="R4528" s="6" t="s">
        <v>77</v>
      </c>
      <c r="U4528" s="2" t="s">
        <v>115</v>
      </c>
      <c r="V4528" s="2" t="s">
        <v>80</v>
      </c>
      <c r="BE4528" s="23" t="str">
        <f t="shared" si="701"/>
        <v>EMF nein</v>
      </c>
      <c r="BF4528" s="23" t="str">
        <f t="shared" si="698"/>
        <v/>
      </c>
      <c r="BG4528" s="23" t="str">
        <f t="shared" si="699"/>
        <v/>
      </c>
      <c r="BH4528" s="23">
        <f t="shared" si="702"/>
        <v>0</v>
      </c>
      <c r="BO4528" s="2" t="s">
        <v>17896</v>
      </c>
      <c r="BP4528" s="3">
        <v>1</v>
      </c>
      <c r="BQ4528" s="2" t="s">
        <v>17897</v>
      </c>
    </row>
    <row r="4529" spans="1:69" ht="16.149999999999999" customHeight="1" x14ac:dyDescent="0.25">
      <c r="A4529" s="1">
        <v>4530</v>
      </c>
      <c r="B4529" s="2" t="s">
        <v>211</v>
      </c>
      <c r="C4529" s="2" t="s">
        <v>17898</v>
      </c>
      <c r="D4529" s="2" t="s">
        <v>206</v>
      </c>
      <c r="E4529" s="2" t="s">
        <v>17899</v>
      </c>
      <c r="F4529" s="67">
        <v>43653</v>
      </c>
      <c r="G4529" s="3">
        <f t="shared" si="695"/>
        <v>7</v>
      </c>
      <c r="H4529" s="3">
        <f t="shared" si="696"/>
        <v>2019</v>
      </c>
      <c r="I4529" s="92">
        <v>0.72916666666666696</v>
      </c>
      <c r="J4529" s="20">
        <f t="shared" si="697"/>
        <v>17</v>
      </c>
      <c r="K4529" s="5" t="str">
        <f t="shared" si="700"/>
        <v>ja</v>
      </c>
      <c r="L4529" s="5" t="s">
        <v>91</v>
      </c>
      <c r="M4529" s="6" t="s">
        <v>100</v>
      </c>
      <c r="N4529" s="5">
        <v>19</v>
      </c>
      <c r="O4529" s="2" t="s">
        <v>126</v>
      </c>
      <c r="P4529" s="127" t="s">
        <v>17900</v>
      </c>
      <c r="R4529" s="6" t="s">
        <v>77</v>
      </c>
      <c r="T4529" s="6" t="s">
        <v>80</v>
      </c>
      <c r="U4529" s="127" t="s">
        <v>100</v>
      </c>
      <c r="V4529" s="5" t="s">
        <v>80</v>
      </c>
      <c r="AI4529" s="2" t="s">
        <v>109</v>
      </c>
      <c r="BE4529" s="23" t="str">
        <f t="shared" si="701"/>
        <v>EMF nein</v>
      </c>
      <c r="BF4529" s="23" t="str">
        <f t="shared" si="698"/>
        <v/>
      </c>
      <c r="BG4529" s="23" t="str">
        <f t="shared" si="699"/>
        <v/>
      </c>
      <c r="BH4529" s="23">
        <f t="shared" si="702"/>
        <v>0</v>
      </c>
      <c r="BO4529" s="2" t="s">
        <v>17901</v>
      </c>
      <c r="BP4529" s="3">
        <v>1</v>
      </c>
      <c r="BQ4529" s="2" t="s">
        <v>17902</v>
      </c>
    </row>
    <row r="4530" spans="1:69" ht="16.149999999999999" customHeight="1" x14ac:dyDescent="0.25">
      <c r="A4530" s="1">
        <v>4531</v>
      </c>
      <c r="B4530" s="2" t="s">
        <v>87</v>
      </c>
      <c r="C4530" s="2" t="s">
        <v>2979</v>
      </c>
      <c r="D4530" s="2" t="s">
        <v>113</v>
      </c>
      <c r="E4530" s="2" t="s">
        <v>17903</v>
      </c>
      <c r="F4530" s="67">
        <v>43835</v>
      </c>
      <c r="G4530" s="3">
        <f t="shared" si="695"/>
        <v>1</v>
      </c>
      <c r="H4530" s="3">
        <f t="shared" si="696"/>
        <v>2020</v>
      </c>
      <c r="I4530" s="92">
        <v>0.6875</v>
      </c>
      <c r="J4530" s="20">
        <f t="shared" si="697"/>
        <v>16</v>
      </c>
      <c r="K4530" s="5" t="str">
        <f t="shared" si="700"/>
        <v>ja</v>
      </c>
      <c r="L4530" s="5" t="s">
        <v>91</v>
      </c>
      <c r="M4530" s="6" t="s">
        <v>115</v>
      </c>
      <c r="N4530" s="5">
        <v>88</v>
      </c>
      <c r="O4530" s="2" t="s">
        <v>5139</v>
      </c>
      <c r="P4530" s="127" t="s">
        <v>3087</v>
      </c>
      <c r="R4530" s="6" t="s">
        <v>77</v>
      </c>
      <c r="T4530" s="6" t="s">
        <v>80</v>
      </c>
      <c r="X4530" s="2">
        <v>8</v>
      </c>
      <c r="Y4530" s="2" t="s">
        <v>94</v>
      </c>
      <c r="Z4530" s="2" t="s">
        <v>84</v>
      </c>
      <c r="AA4530" s="2" t="s">
        <v>109</v>
      </c>
      <c r="AB4530" s="2" t="s">
        <v>109</v>
      </c>
      <c r="AC4530" s="2" t="s">
        <v>109</v>
      </c>
      <c r="AD4530" s="2">
        <v>8</v>
      </c>
      <c r="AE4530" s="2" t="s">
        <v>94</v>
      </c>
      <c r="AF4530" s="2" t="s">
        <v>84</v>
      </c>
      <c r="BE4530" s="23" t="str">
        <f t="shared" si="701"/>
        <v>EMF nein</v>
      </c>
      <c r="BF4530" s="23" t="str">
        <f t="shared" si="698"/>
        <v/>
      </c>
      <c r="BG4530" s="23" t="str">
        <f t="shared" si="699"/>
        <v/>
      </c>
      <c r="BH4530" s="23">
        <f t="shared" si="702"/>
        <v>0</v>
      </c>
      <c r="BO4530" s="2" t="s">
        <v>17904</v>
      </c>
      <c r="BP4530" s="3">
        <v>1</v>
      </c>
      <c r="BQ4530" s="2" t="s">
        <v>17905</v>
      </c>
    </row>
    <row r="4531" spans="1:69" ht="16.149999999999999" customHeight="1" x14ac:dyDescent="0.25">
      <c r="A4531" s="16">
        <v>4532</v>
      </c>
      <c r="B4531" s="2" t="s">
        <v>211</v>
      </c>
      <c r="C4531" s="2" t="s">
        <v>17906</v>
      </c>
      <c r="D4531" s="2" t="s">
        <v>145</v>
      </c>
      <c r="E4531" s="2" t="s">
        <v>17907</v>
      </c>
      <c r="F4531" s="67">
        <v>43466</v>
      </c>
      <c r="G4531" s="3">
        <f t="shared" si="695"/>
        <v>1</v>
      </c>
      <c r="H4531" s="3">
        <f t="shared" si="696"/>
        <v>2019</v>
      </c>
      <c r="I4531" s="92">
        <v>0.625</v>
      </c>
      <c r="J4531" s="20">
        <f t="shared" si="697"/>
        <v>15</v>
      </c>
      <c r="K4531" s="5" t="str">
        <f t="shared" si="700"/>
        <v>ja</v>
      </c>
      <c r="L4531" s="5" t="s">
        <v>73</v>
      </c>
      <c r="M4531" s="6" t="s">
        <v>208</v>
      </c>
      <c r="N4531" s="5">
        <v>45</v>
      </c>
      <c r="O4531" s="2" t="s">
        <v>5139</v>
      </c>
      <c r="P4531" s="127" t="s">
        <v>17908</v>
      </c>
      <c r="R4531" s="6" t="s">
        <v>77</v>
      </c>
      <c r="T4531" s="6" t="s">
        <v>202</v>
      </c>
      <c r="X4531" s="2">
        <v>130</v>
      </c>
      <c r="Y4531" s="2" t="s">
        <v>81</v>
      </c>
      <c r="Z4531" s="2" t="s">
        <v>84</v>
      </c>
      <c r="AA4531" s="2">
        <v>130</v>
      </c>
      <c r="AB4531" s="2" t="s">
        <v>94</v>
      </c>
      <c r="AC4531" s="2" t="s">
        <v>84</v>
      </c>
      <c r="AD4531" s="2">
        <v>130</v>
      </c>
      <c r="AE4531" s="2" t="s">
        <v>81</v>
      </c>
      <c r="AF4531" s="2" t="s">
        <v>84</v>
      </c>
      <c r="AG4531" s="16">
        <v>130</v>
      </c>
      <c r="AH4531" s="93" t="s">
        <v>94</v>
      </c>
      <c r="AI4531" s="93" t="s">
        <v>84</v>
      </c>
      <c r="BE4531" s="23" t="str">
        <f t="shared" si="701"/>
        <v>EMF nein</v>
      </c>
      <c r="BF4531" s="23" t="str">
        <f t="shared" si="698"/>
        <v/>
      </c>
      <c r="BG4531" s="23" t="str">
        <f t="shared" si="699"/>
        <v/>
      </c>
      <c r="BH4531" s="23">
        <f t="shared" si="702"/>
        <v>0</v>
      </c>
      <c r="BO4531" s="2" t="s">
        <v>17909</v>
      </c>
      <c r="BP4531" s="3">
        <v>1</v>
      </c>
      <c r="BQ4531" s="2" t="s">
        <v>17910</v>
      </c>
    </row>
    <row r="4532" spans="1:69" ht="16.149999999999999" customHeight="1" x14ac:dyDescent="0.25">
      <c r="A4532" s="16">
        <v>4533</v>
      </c>
      <c r="B4532" s="2" t="s">
        <v>69</v>
      </c>
      <c r="C4532" s="116" t="s">
        <v>8351</v>
      </c>
      <c r="D4532" s="2" t="s">
        <v>264</v>
      </c>
      <c r="E4532" s="2" t="s">
        <v>17911</v>
      </c>
      <c r="F4532" s="67">
        <v>43840</v>
      </c>
      <c r="G4532" s="3">
        <f t="shared" si="695"/>
        <v>1</v>
      </c>
      <c r="H4532" s="3">
        <f t="shared" si="696"/>
        <v>2020</v>
      </c>
      <c r="I4532" s="92">
        <v>0.47916666666666702</v>
      </c>
      <c r="J4532" s="20">
        <f t="shared" si="697"/>
        <v>11</v>
      </c>
      <c r="K4532" s="5" t="str">
        <f t="shared" si="700"/>
        <v>ja</v>
      </c>
      <c r="L4532" s="5" t="s">
        <v>73</v>
      </c>
      <c r="M4532" s="6" t="s">
        <v>74</v>
      </c>
      <c r="N4532" s="5">
        <v>84</v>
      </c>
      <c r="O4532" s="2" t="s">
        <v>5139</v>
      </c>
      <c r="P4532" s="127" t="s">
        <v>17912</v>
      </c>
      <c r="R4532" s="6" t="s">
        <v>77</v>
      </c>
      <c r="T4532" s="6" t="s">
        <v>80</v>
      </c>
      <c r="X4532" s="2">
        <v>759</v>
      </c>
      <c r="Y4532" s="2" t="s">
        <v>81</v>
      </c>
      <c r="Z4532" s="2" t="s">
        <v>168</v>
      </c>
      <c r="AD4532" s="2">
        <v>759</v>
      </c>
      <c r="AE4532" s="2" t="s">
        <v>83</v>
      </c>
      <c r="AF4532" s="2" t="s">
        <v>168</v>
      </c>
      <c r="AG4532" s="2">
        <v>759</v>
      </c>
      <c r="AH4532" s="2" t="s">
        <v>81</v>
      </c>
      <c r="AI4532" s="2" t="s">
        <v>168</v>
      </c>
      <c r="AJ4532" s="2">
        <v>509</v>
      </c>
      <c r="AK4532" s="2" t="s">
        <v>81</v>
      </c>
      <c r="AL4532" s="2" t="s">
        <v>168</v>
      </c>
      <c r="AM4532" s="2">
        <v>509</v>
      </c>
      <c r="AN4532" s="2" t="s">
        <v>81</v>
      </c>
      <c r="AO4532" s="2" t="s">
        <v>168</v>
      </c>
      <c r="AP4532" s="2">
        <v>509</v>
      </c>
      <c r="AQ4532" s="2" t="s">
        <v>81</v>
      </c>
      <c r="AR4532" s="2" t="s">
        <v>168</v>
      </c>
      <c r="AS4532" s="2">
        <v>509</v>
      </c>
      <c r="AT4532" s="2" t="s">
        <v>81</v>
      </c>
      <c r="AU4532" s="2" t="s">
        <v>168</v>
      </c>
      <c r="AV4532" s="2">
        <v>759</v>
      </c>
      <c r="AW4532" s="2" t="s">
        <v>81</v>
      </c>
      <c r="AX4532" s="2" t="s">
        <v>168</v>
      </c>
      <c r="BB4532" s="2">
        <v>759</v>
      </c>
      <c r="BC4532" s="2" t="s">
        <v>83</v>
      </c>
      <c r="BD4532" s="2" t="s">
        <v>168</v>
      </c>
      <c r="BE4532" s="23" t="str">
        <f t="shared" si="701"/>
        <v>EMF nein</v>
      </c>
      <c r="BF4532" s="23" t="str">
        <f t="shared" si="698"/>
        <v/>
      </c>
      <c r="BG4532" s="23" t="str">
        <f t="shared" si="699"/>
        <v/>
      </c>
      <c r="BH4532" s="23">
        <f t="shared" si="702"/>
        <v>0</v>
      </c>
      <c r="BO4532" s="2" t="s">
        <v>17913</v>
      </c>
      <c r="BP4532" s="3">
        <v>1</v>
      </c>
      <c r="BQ4532" s="2" t="s">
        <v>17914</v>
      </c>
    </row>
    <row r="4533" spans="1:69" ht="16.149999999999999" customHeight="1" x14ac:dyDescent="0.25">
      <c r="A4533" s="1">
        <v>4534</v>
      </c>
      <c r="B4533" s="2" t="s">
        <v>211</v>
      </c>
      <c r="C4533" s="74" t="s">
        <v>289</v>
      </c>
      <c r="D4533" s="2" t="s">
        <v>290</v>
      </c>
      <c r="E4533" s="2" t="s">
        <v>17915</v>
      </c>
      <c r="F4533" s="67">
        <v>43843</v>
      </c>
      <c r="G4533" s="3">
        <f t="shared" si="695"/>
        <v>1</v>
      </c>
      <c r="H4533" s="3">
        <f t="shared" si="696"/>
        <v>2020</v>
      </c>
      <c r="I4533" s="92">
        <v>0.5625</v>
      </c>
      <c r="J4533" s="20">
        <f t="shared" si="697"/>
        <v>13</v>
      </c>
      <c r="K4533" s="5" t="str">
        <f t="shared" si="700"/>
        <v>ja</v>
      </c>
      <c r="L4533" s="5" t="s">
        <v>73</v>
      </c>
      <c r="M4533" s="6" t="s">
        <v>115</v>
      </c>
      <c r="N4533" s="5">
        <v>30</v>
      </c>
      <c r="O4533" s="2" t="s">
        <v>5139</v>
      </c>
      <c r="P4533" s="127" t="s">
        <v>17916</v>
      </c>
      <c r="R4533" s="6" t="s">
        <v>77</v>
      </c>
      <c r="T4533" s="6" t="s">
        <v>202</v>
      </c>
      <c r="U4533" s="2" t="s">
        <v>354</v>
      </c>
      <c r="AD4533" s="2">
        <v>166</v>
      </c>
      <c r="AE4533" s="2" t="s">
        <v>83</v>
      </c>
      <c r="AF4533" s="2" t="s">
        <v>84</v>
      </c>
      <c r="BE4533" s="23" t="str">
        <f t="shared" si="701"/>
        <v>EMF nein</v>
      </c>
      <c r="BF4533" s="23" t="str">
        <f t="shared" si="698"/>
        <v/>
      </c>
      <c r="BG4533" s="23" t="str">
        <f t="shared" si="699"/>
        <v/>
      </c>
      <c r="BH4533" s="23">
        <f t="shared" si="702"/>
        <v>0</v>
      </c>
      <c r="BO4533" s="2" t="s">
        <v>17917</v>
      </c>
      <c r="BP4533" s="3">
        <v>1</v>
      </c>
      <c r="BQ4533" s="2" t="s">
        <v>17918</v>
      </c>
    </row>
    <row r="4534" spans="1:69" ht="16.149999999999999" customHeight="1" x14ac:dyDescent="0.25">
      <c r="A4534" s="1">
        <v>4535</v>
      </c>
      <c r="B4534" s="2" t="s">
        <v>211</v>
      </c>
      <c r="C4534" s="2" t="s">
        <v>7811</v>
      </c>
      <c r="D4534" s="2" t="s">
        <v>264</v>
      </c>
      <c r="E4534" s="2" t="s">
        <v>2743</v>
      </c>
      <c r="F4534" s="67">
        <v>43843</v>
      </c>
      <c r="G4534" s="3">
        <f t="shared" si="695"/>
        <v>1</v>
      </c>
      <c r="H4534" s="3">
        <f t="shared" si="696"/>
        <v>2020</v>
      </c>
      <c r="I4534" s="92">
        <v>0.29513888888888901</v>
      </c>
      <c r="J4534" s="20">
        <f t="shared" si="697"/>
        <v>7</v>
      </c>
      <c r="K4534" s="5" t="str">
        <f t="shared" si="700"/>
        <v>ja</v>
      </c>
      <c r="L4534" s="5" t="s">
        <v>91</v>
      </c>
      <c r="M4534" s="6" t="s">
        <v>74</v>
      </c>
      <c r="N4534" s="5">
        <v>33</v>
      </c>
      <c r="O4534" s="2" t="s">
        <v>126</v>
      </c>
      <c r="P4534" s="127" t="s">
        <v>17919</v>
      </c>
      <c r="R4534" s="6" t="s">
        <v>77</v>
      </c>
      <c r="T4534" s="6" t="s">
        <v>109</v>
      </c>
      <c r="U4534" s="2" t="s">
        <v>139</v>
      </c>
      <c r="V4534" s="2" t="s">
        <v>202</v>
      </c>
      <c r="X4534" s="2">
        <v>77</v>
      </c>
      <c r="Y4534" s="2" t="s">
        <v>81</v>
      </c>
      <c r="Z4534" s="2" t="s">
        <v>161</v>
      </c>
      <c r="AA4534" s="2">
        <v>77</v>
      </c>
      <c r="AB4534" s="2" t="s">
        <v>81</v>
      </c>
      <c r="AC4534" s="2" t="s">
        <v>161</v>
      </c>
      <c r="AD4534" s="2">
        <v>77</v>
      </c>
      <c r="AE4534" s="2" t="s">
        <v>81</v>
      </c>
      <c r="AF4534" s="2" t="s">
        <v>161</v>
      </c>
      <c r="BE4534" s="23" t="str">
        <f t="shared" si="701"/>
        <v>EMF nein</v>
      </c>
      <c r="BF4534" s="23" t="str">
        <f t="shared" si="698"/>
        <v/>
      </c>
      <c r="BG4534" s="23" t="str">
        <f t="shared" si="699"/>
        <v/>
      </c>
      <c r="BH4534" s="23">
        <f t="shared" si="702"/>
        <v>0</v>
      </c>
      <c r="BO4534" s="2" t="s">
        <v>17920</v>
      </c>
      <c r="BP4534" s="3">
        <v>1</v>
      </c>
      <c r="BQ4534" s="2" t="s">
        <v>17921</v>
      </c>
    </row>
    <row r="4535" spans="1:69" ht="16.149999999999999" customHeight="1" x14ac:dyDescent="0.25">
      <c r="A4535" s="1">
        <v>4536</v>
      </c>
      <c r="B4535" s="2" t="s">
        <v>211</v>
      </c>
      <c r="C4535" s="2" t="s">
        <v>3002</v>
      </c>
      <c r="D4535" s="2" t="s">
        <v>137</v>
      </c>
      <c r="E4535" s="2" t="s">
        <v>17922</v>
      </c>
      <c r="F4535" s="67">
        <v>43843</v>
      </c>
      <c r="G4535" s="3">
        <f t="shared" si="695"/>
        <v>1</v>
      </c>
      <c r="H4535" s="3">
        <f t="shared" si="696"/>
        <v>2020</v>
      </c>
      <c r="I4535" s="92">
        <v>0.27083333333333298</v>
      </c>
      <c r="J4535" s="20">
        <f t="shared" si="697"/>
        <v>6</v>
      </c>
      <c r="K4535" s="5" t="str">
        <f t="shared" si="700"/>
        <v>ja</v>
      </c>
      <c r="L4535" s="5" t="s">
        <v>91</v>
      </c>
      <c r="M4535" s="6" t="s">
        <v>74</v>
      </c>
      <c r="N4535" s="5">
        <v>43</v>
      </c>
      <c r="P4535" s="127" t="s">
        <v>17923</v>
      </c>
      <c r="R4535" s="6" t="s">
        <v>77</v>
      </c>
      <c r="T4535" s="6" t="s">
        <v>80</v>
      </c>
      <c r="BE4535" s="23" t="str">
        <f t="shared" si="701"/>
        <v>EMF nein</v>
      </c>
      <c r="BF4535" s="23" t="str">
        <f t="shared" si="698"/>
        <v/>
      </c>
      <c r="BG4535" s="23" t="str">
        <f t="shared" si="699"/>
        <v/>
      </c>
      <c r="BH4535" s="23">
        <f t="shared" si="702"/>
        <v>0</v>
      </c>
      <c r="BP4535" s="3">
        <v>1</v>
      </c>
      <c r="BQ4535" s="2" t="s">
        <v>17924</v>
      </c>
    </row>
    <row r="4536" spans="1:69" ht="16.149999999999999" customHeight="1" x14ac:dyDescent="0.25">
      <c r="A4536" s="1">
        <v>4537</v>
      </c>
      <c r="B4536" s="2" t="s">
        <v>211</v>
      </c>
      <c r="C4536" s="2" t="s">
        <v>2767</v>
      </c>
      <c r="D4536" s="2" t="s">
        <v>371</v>
      </c>
      <c r="E4536" s="2" t="s">
        <v>17925</v>
      </c>
      <c r="F4536" s="67">
        <v>43843</v>
      </c>
      <c r="G4536" s="3">
        <f t="shared" si="695"/>
        <v>1</v>
      </c>
      <c r="H4536" s="3">
        <f t="shared" si="696"/>
        <v>2020</v>
      </c>
      <c r="I4536" s="92">
        <v>0.30208333333333298</v>
      </c>
      <c r="J4536" s="20">
        <f t="shared" si="697"/>
        <v>7</v>
      </c>
      <c r="K4536" s="5" t="str">
        <f t="shared" si="700"/>
        <v>ja</v>
      </c>
      <c r="L4536" s="5" t="s">
        <v>91</v>
      </c>
      <c r="M4536" s="6" t="s">
        <v>74</v>
      </c>
      <c r="N4536" s="5">
        <v>49</v>
      </c>
      <c r="O4536" s="2" t="s">
        <v>5139</v>
      </c>
      <c r="P4536" s="127" t="s">
        <v>13729</v>
      </c>
      <c r="R4536" s="6" t="s">
        <v>77</v>
      </c>
      <c r="T4536" s="6" t="s">
        <v>80</v>
      </c>
      <c r="U4536" s="2" t="s">
        <v>74</v>
      </c>
      <c r="V4536" s="5" t="s">
        <v>80</v>
      </c>
      <c r="BE4536" s="23" t="str">
        <f t="shared" si="701"/>
        <v>EMF nein</v>
      </c>
      <c r="BF4536" s="23" t="str">
        <f t="shared" si="698"/>
        <v/>
      </c>
      <c r="BG4536" s="23" t="str">
        <f t="shared" si="699"/>
        <v/>
      </c>
      <c r="BH4536" s="23">
        <f t="shared" si="702"/>
        <v>0</v>
      </c>
      <c r="BP4536" s="3">
        <v>1</v>
      </c>
      <c r="BQ4536" s="2" t="s">
        <v>17926</v>
      </c>
    </row>
    <row r="4537" spans="1:69" ht="16.149999999999999" customHeight="1" x14ac:dyDescent="0.25">
      <c r="A4537" s="16">
        <v>4538</v>
      </c>
      <c r="B4537" s="2" t="s">
        <v>211</v>
      </c>
      <c r="C4537" s="2" t="s">
        <v>17927</v>
      </c>
      <c r="D4537" s="2" t="s">
        <v>124</v>
      </c>
      <c r="E4537" s="2" t="s">
        <v>17928</v>
      </c>
      <c r="F4537" s="67">
        <v>43844</v>
      </c>
      <c r="G4537" s="3">
        <f t="shared" si="695"/>
        <v>1</v>
      </c>
      <c r="H4537" s="3">
        <f t="shared" si="696"/>
        <v>2020</v>
      </c>
      <c r="I4537" s="92">
        <v>0.35416666666666702</v>
      </c>
      <c r="J4537" s="20">
        <f t="shared" si="697"/>
        <v>8</v>
      </c>
      <c r="K4537" s="5" t="str">
        <f t="shared" si="700"/>
        <v>ja</v>
      </c>
      <c r="L4537" s="5" t="s">
        <v>73</v>
      </c>
      <c r="M4537" s="6" t="s">
        <v>74</v>
      </c>
      <c r="N4537" s="5">
        <v>22</v>
      </c>
      <c r="O4537" s="2" t="s">
        <v>10213</v>
      </c>
      <c r="P4537" s="127" t="s">
        <v>17929</v>
      </c>
      <c r="R4537" s="6" t="s">
        <v>77</v>
      </c>
      <c r="T4537" s="6" t="s">
        <v>80</v>
      </c>
      <c r="X4537" s="2">
        <v>131</v>
      </c>
      <c r="Y4537" s="2" t="s">
        <v>81</v>
      </c>
      <c r="Z4537" s="2" t="s">
        <v>84</v>
      </c>
      <c r="AA4537" s="2">
        <v>131</v>
      </c>
      <c r="AB4537" s="2" t="s">
        <v>81</v>
      </c>
      <c r="AC4537" s="2" t="s">
        <v>84</v>
      </c>
      <c r="AD4537" s="2">
        <v>131</v>
      </c>
      <c r="AE4537" s="2" t="s">
        <v>83</v>
      </c>
      <c r="AF4537" s="2" t="s">
        <v>84</v>
      </c>
      <c r="AJ4537" s="2">
        <v>240</v>
      </c>
      <c r="AK4537" s="2" t="s">
        <v>83</v>
      </c>
      <c r="AL4537" s="2" t="s">
        <v>161</v>
      </c>
      <c r="AM4537" s="2">
        <v>240</v>
      </c>
      <c r="AN4537" s="2" t="s">
        <v>81</v>
      </c>
      <c r="AO4537" s="2" t="s">
        <v>161</v>
      </c>
      <c r="AP4537" s="2">
        <v>240</v>
      </c>
      <c r="AQ4537" s="2" t="s">
        <v>83</v>
      </c>
      <c r="AR4537" s="2" t="s">
        <v>161</v>
      </c>
      <c r="AS4537" s="2">
        <v>240</v>
      </c>
      <c r="AT4537" s="2" t="s">
        <v>83</v>
      </c>
      <c r="AU4537" s="2" t="s">
        <v>161</v>
      </c>
      <c r="BE4537" s="23" t="str">
        <f t="shared" si="701"/>
        <v>EMF nein</v>
      </c>
      <c r="BF4537" s="23" t="str">
        <f t="shared" si="698"/>
        <v/>
      </c>
      <c r="BG4537" s="23" t="str">
        <f t="shared" si="699"/>
        <v/>
      </c>
      <c r="BH4537" s="23">
        <f t="shared" si="702"/>
        <v>0</v>
      </c>
      <c r="BP4537" s="3">
        <v>1</v>
      </c>
      <c r="BQ4537" s="2" t="s">
        <v>17930</v>
      </c>
    </row>
    <row r="4538" spans="1:69" ht="16.149999999999999" customHeight="1" x14ac:dyDescent="0.25">
      <c r="A4538" s="1">
        <v>4539</v>
      </c>
      <c r="B4538" s="2" t="s">
        <v>211</v>
      </c>
      <c r="C4538" s="2" t="s">
        <v>363</v>
      </c>
      <c r="D4538" s="2" t="s">
        <v>364</v>
      </c>
      <c r="E4538" s="2" t="s">
        <v>17931</v>
      </c>
      <c r="F4538" s="67">
        <v>43841</v>
      </c>
      <c r="G4538" s="3">
        <f t="shared" si="695"/>
        <v>1</v>
      </c>
      <c r="H4538" s="3">
        <f t="shared" si="696"/>
        <v>2020</v>
      </c>
      <c r="I4538" s="92">
        <v>0.23958333333333301</v>
      </c>
      <c r="J4538" s="20">
        <f t="shared" si="697"/>
        <v>5</v>
      </c>
      <c r="K4538" s="5" t="str">
        <f t="shared" si="700"/>
        <v>ja</v>
      </c>
      <c r="L4538" s="5" t="s">
        <v>91</v>
      </c>
      <c r="M4538" s="6" t="s">
        <v>74</v>
      </c>
      <c r="O4538" s="5" t="s">
        <v>5139</v>
      </c>
      <c r="P4538" s="127" t="s">
        <v>8692</v>
      </c>
      <c r="R4538" s="6" t="s">
        <v>77</v>
      </c>
      <c r="W4538" s="2" t="s">
        <v>15659</v>
      </c>
      <c r="X4538" s="2">
        <v>1600</v>
      </c>
      <c r="Y4538" s="2" t="s">
        <v>81</v>
      </c>
      <c r="Z4538" s="2" t="s">
        <v>84</v>
      </c>
      <c r="AA4538" s="2">
        <v>1600</v>
      </c>
      <c r="AB4538" s="2" t="s">
        <v>81</v>
      </c>
      <c r="AC4538" s="2" t="s">
        <v>84</v>
      </c>
      <c r="AD4538" s="2">
        <v>1600</v>
      </c>
      <c r="AE4538" s="2" t="s">
        <v>81</v>
      </c>
      <c r="AF4538" s="2" t="s">
        <v>84</v>
      </c>
      <c r="AJ4538" s="2">
        <v>1600</v>
      </c>
      <c r="AK4538" s="2" t="s">
        <v>81</v>
      </c>
      <c r="AL4538" s="2" t="s">
        <v>84</v>
      </c>
      <c r="AM4538" s="2">
        <v>1600</v>
      </c>
      <c r="AN4538" s="2" t="s">
        <v>81</v>
      </c>
      <c r="AO4538" s="2" t="s">
        <v>84</v>
      </c>
      <c r="AP4538" s="2">
        <v>1600</v>
      </c>
      <c r="AQ4538" s="2" t="s">
        <v>81</v>
      </c>
      <c r="AR4538" s="2" t="s">
        <v>84</v>
      </c>
      <c r="BE4538" s="23" t="str">
        <f t="shared" si="701"/>
        <v>EMF nein</v>
      </c>
      <c r="BF4538" s="23" t="str">
        <f t="shared" si="698"/>
        <v/>
      </c>
      <c r="BG4538" s="23" t="str">
        <f t="shared" si="699"/>
        <v/>
      </c>
      <c r="BH4538" s="23">
        <f t="shared" si="702"/>
        <v>0</v>
      </c>
      <c r="BO4538" s="2" t="s">
        <v>17932</v>
      </c>
      <c r="BP4538" s="3">
        <v>1</v>
      </c>
      <c r="BQ4538" s="2" t="s">
        <v>17933</v>
      </c>
    </row>
    <row r="4539" spans="1:69" ht="16.149999999999999" customHeight="1" x14ac:dyDescent="0.25">
      <c r="A4539" s="1">
        <v>4540</v>
      </c>
      <c r="B4539" s="2" t="s">
        <v>135</v>
      </c>
      <c r="C4539" s="2" t="s">
        <v>17934</v>
      </c>
      <c r="D4539" s="2" t="s">
        <v>371</v>
      </c>
      <c r="E4539" s="2" t="s">
        <v>17935</v>
      </c>
      <c r="F4539" s="67">
        <v>43844</v>
      </c>
      <c r="G4539" s="3">
        <f t="shared" si="695"/>
        <v>1</v>
      </c>
      <c r="H4539" s="3">
        <f t="shared" si="696"/>
        <v>2020</v>
      </c>
      <c r="I4539" s="92">
        <v>0.3125</v>
      </c>
      <c r="J4539" s="20">
        <f t="shared" si="697"/>
        <v>7</v>
      </c>
      <c r="K4539" s="5" t="str">
        <f t="shared" si="700"/>
        <v>ja</v>
      </c>
      <c r="L4539" s="5" t="s">
        <v>91</v>
      </c>
      <c r="M4539" s="6" t="s">
        <v>139</v>
      </c>
      <c r="N4539" s="5">
        <v>59</v>
      </c>
      <c r="O4539" s="2" t="s">
        <v>140</v>
      </c>
      <c r="P4539" s="127" t="s">
        <v>17936</v>
      </c>
      <c r="R4539" s="6" t="s">
        <v>77</v>
      </c>
      <c r="U4539" s="2" t="s">
        <v>139</v>
      </c>
      <c r="X4539" s="2">
        <v>130</v>
      </c>
      <c r="Y4539" s="2" t="s">
        <v>81</v>
      </c>
      <c r="Z4539" s="2" t="s">
        <v>84</v>
      </c>
      <c r="AA4539" s="2">
        <v>130</v>
      </c>
      <c r="AB4539" s="2" t="s">
        <v>81</v>
      </c>
      <c r="AC4539" s="2" t="s">
        <v>84</v>
      </c>
      <c r="AD4539" s="2">
        <v>130</v>
      </c>
      <c r="AE4539" s="2" t="s">
        <v>81</v>
      </c>
      <c r="AF4539" s="2" t="s">
        <v>84</v>
      </c>
      <c r="AG4539" s="17">
        <v>130</v>
      </c>
      <c r="AH4539" s="17" t="s">
        <v>94</v>
      </c>
      <c r="AI4539" s="17" t="s">
        <v>84</v>
      </c>
      <c r="BE4539" s="23" t="str">
        <f t="shared" si="701"/>
        <v>EMF ja</v>
      </c>
      <c r="BF4539" s="23">
        <f t="shared" si="698"/>
        <v>200</v>
      </c>
      <c r="BG4539" s="23" t="str">
        <f t="shared" si="699"/>
        <v>100-499m</v>
      </c>
      <c r="BH4539" s="23">
        <f t="shared" si="702"/>
        <v>2</v>
      </c>
      <c r="BI4539" s="2" t="s">
        <v>162</v>
      </c>
      <c r="BJ4539" s="2">
        <v>200</v>
      </c>
      <c r="BK4539" s="2" t="s">
        <v>3244</v>
      </c>
      <c r="BL4539" s="2">
        <v>800</v>
      </c>
      <c r="BO4539" s="2" t="s">
        <v>17937</v>
      </c>
      <c r="BP4539" s="3">
        <v>1</v>
      </c>
      <c r="BQ4539" s="2" t="s">
        <v>17938</v>
      </c>
    </row>
    <row r="4540" spans="1:69" ht="16.149999999999999" customHeight="1" x14ac:dyDescent="0.25">
      <c r="A4540" s="16">
        <v>4541</v>
      </c>
      <c r="B4540" s="2" t="s">
        <v>69</v>
      </c>
      <c r="C4540" s="116" t="s">
        <v>17939</v>
      </c>
      <c r="D4540" s="2" t="s">
        <v>364</v>
      </c>
      <c r="E4540" s="2" t="s">
        <v>16279</v>
      </c>
      <c r="F4540" s="67">
        <v>43841</v>
      </c>
      <c r="G4540" s="3">
        <f t="shared" ref="G4540:G4603" si="703">IF(F4540&lt;&gt;"",MONTH(F4540),"")</f>
        <v>1</v>
      </c>
      <c r="H4540" s="3">
        <f t="shared" si="696"/>
        <v>2020</v>
      </c>
      <c r="I4540" s="92">
        <v>9.7222222222222196E-2</v>
      </c>
      <c r="J4540" s="20">
        <f t="shared" si="697"/>
        <v>2</v>
      </c>
      <c r="K4540" s="5" t="str">
        <f t="shared" si="700"/>
        <v>ja</v>
      </c>
      <c r="L4540" s="5" t="s">
        <v>91</v>
      </c>
      <c r="M4540" s="6" t="s">
        <v>115</v>
      </c>
      <c r="O4540" s="2" t="s">
        <v>5139</v>
      </c>
      <c r="P4540" s="127" t="s">
        <v>1027</v>
      </c>
      <c r="R4540" s="6" t="s">
        <v>77</v>
      </c>
      <c r="T4540" s="6" t="s">
        <v>80</v>
      </c>
      <c r="W4540" s="2" t="s">
        <v>17940</v>
      </c>
      <c r="BE4540" s="23" t="str">
        <f t="shared" si="701"/>
        <v>EMF nein</v>
      </c>
      <c r="BF4540" s="23" t="str">
        <f t="shared" si="698"/>
        <v/>
      </c>
      <c r="BG4540" s="23" t="str">
        <f t="shared" si="699"/>
        <v/>
      </c>
      <c r="BH4540" s="23">
        <f t="shared" si="702"/>
        <v>0</v>
      </c>
      <c r="BO4540" s="2" t="s">
        <v>17941</v>
      </c>
      <c r="BP4540" s="3">
        <v>1</v>
      </c>
      <c r="BQ4540" s="2" t="s">
        <v>17942</v>
      </c>
    </row>
    <row r="4541" spans="1:69" ht="16.149999999999999" customHeight="1" x14ac:dyDescent="0.25">
      <c r="A4541" s="1">
        <v>4542</v>
      </c>
      <c r="B4541" s="2" t="s">
        <v>69</v>
      </c>
      <c r="C4541" s="2" t="s">
        <v>8630</v>
      </c>
      <c r="D4541" s="2" t="s">
        <v>124</v>
      </c>
      <c r="E4541" s="2" t="s">
        <v>17943</v>
      </c>
      <c r="F4541" s="67">
        <v>43846</v>
      </c>
      <c r="G4541" s="3">
        <f t="shared" si="703"/>
        <v>1</v>
      </c>
      <c r="H4541" s="3">
        <f t="shared" ref="H4541:H4604" si="704">IF(F4541&lt;&gt;"",YEAR(F4541),"")</f>
        <v>2020</v>
      </c>
      <c r="I4541" s="92">
        <v>0.65625</v>
      </c>
      <c r="J4541" s="20">
        <f t="shared" si="697"/>
        <v>15</v>
      </c>
      <c r="K4541" s="5" t="str">
        <f t="shared" si="700"/>
        <v>ja</v>
      </c>
      <c r="L4541" s="5" t="s">
        <v>91</v>
      </c>
      <c r="M4541" s="6" t="s">
        <v>74</v>
      </c>
      <c r="N4541" s="5">
        <v>64</v>
      </c>
      <c r="O4541" s="5" t="s">
        <v>126</v>
      </c>
      <c r="P4541" s="127" t="s">
        <v>5463</v>
      </c>
      <c r="R4541" s="6" t="s">
        <v>77</v>
      </c>
      <c r="T4541" s="6" t="s">
        <v>80</v>
      </c>
      <c r="X4541" s="2">
        <v>1740</v>
      </c>
      <c r="Y4541" s="2" t="s">
        <v>83</v>
      </c>
      <c r="Z4541" s="2" t="s">
        <v>161</v>
      </c>
      <c r="AD4541" s="2">
        <v>1740</v>
      </c>
      <c r="AE4541" s="2" t="s">
        <v>83</v>
      </c>
      <c r="AF4541" s="2" t="s">
        <v>161</v>
      </c>
      <c r="BE4541" s="23" t="str">
        <f t="shared" si="701"/>
        <v>EMF ja</v>
      </c>
      <c r="BF4541" s="23">
        <f t="shared" si="698"/>
        <v>3100</v>
      </c>
      <c r="BG4541" s="23" t="str">
        <f t="shared" si="699"/>
        <v>500+m</v>
      </c>
      <c r="BH4541" s="23">
        <f t="shared" si="702"/>
        <v>1</v>
      </c>
      <c r="BK4541" s="2" t="s">
        <v>162</v>
      </c>
      <c r="BL4541" s="2">
        <v>3100</v>
      </c>
      <c r="BO4541" s="2" t="s">
        <v>17944</v>
      </c>
      <c r="BP4541" s="3">
        <v>1</v>
      </c>
      <c r="BQ4541" s="2" t="s">
        <v>17945</v>
      </c>
    </row>
    <row r="4542" spans="1:69" ht="16.149999999999999" customHeight="1" x14ac:dyDescent="0.25">
      <c r="A4542" s="1">
        <v>4543</v>
      </c>
      <c r="B4542" s="2" t="s">
        <v>211</v>
      </c>
      <c r="C4542" s="2" t="s">
        <v>165</v>
      </c>
      <c r="D4542" s="2" t="s">
        <v>158</v>
      </c>
      <c r="E4542" s="2" t="s">
        <v>17946</v>
      </c>
      <c r="F4542" s="67">
        <v>43846</v>
      </c>
      <c r="G4542" s="3">
        <f t="shared" si="703"/>
        <v>1</v>
      </c>
      <c r="H4542" s="3">
        <f t="shared" si="704"/>
        <v>2020</v>
      </c>
      <c r="I4542" s="92">
        <v>0.6875</v>
      </c>
      <c r="J4542" s="20">
        <f t="shared" si="697"/>
        <v>16</v>
      </c>
      <c r="K4542" s="5" t="str">
        <f t="shared" si="700"/>
        <v>ja</v>
      </c>
      <c r="L4542" s="5" t="s">
        <v>91</v>
      </c>
      <c r="M4542" s="6" t="s">
        <v>74</v>
      </c>
      <c r="O4542" s="2" t="s">
        <v>5139</v>
      </c>
      <c r="P4542" s="127" t="s">
        <v>17295</v>
      </c>
      <c r="R4542" s="6" t="s">
        <v>77</v>
      </c>
      <c r="U4542" s="2" t="s">
        <v>208</v>
      </c>
      <c r="V4542" s="2" t="s">
        <v>80</v>
      </c>
      <c r="X4542" s="2">
        <v>95</v>
      </c>
      <c r="Y4542" s="2" t="s">
        <v>81</v>
      </c>
      <c r="Z4542" s="2" t="s">
        <v>161</v>
      </c>
      <c r="AD4542" s="2">
        <v>95</v>
      </c>
      <c r="AE4542" s="2" t="s">
        <v>81</v>
      </c>
      <c r="AF4542" s="2" t="s">
        <v>161</v>
      </c>
      <c r="AJ4542" s="2">
        <v>170</v>
      </c>
      <c r="AK4542" s="2" t="s">
        <v>81</v>
      </c>
      <c r="AL4542" s="2" t="s">
        <v>168</v>
      </c>
      <c r="AP4542" s="2">
        <v>170</v>
      </c>
      <c r="AQ4542" s="2" t="s">
        <v>83</v>
      </c>
      <c r="AR4542" s="2" t="s">
        <v>168</v>
      </c>
      <c r="AV4542" s="2">
        <v>170</v>
      </c>
      <c r="AW4542" s="2" t="s">
        <v>81</v>
      </c>
      <c r="AX4542" s="2" t="s">
        <v>168</v>
      </c>
      <c r="BB4542" s="2">
        <v>170</v>
      </c>
      <c r="BC4542" s="2" t="s">
        <v>83</v>
      </c>
      <c r="BD4542" s="2" t="s">
        <v>168</v>
      </c>
      <c r="BE4542" s="23" t="str">
        <f t="shared" si="701"/>
        <v>EMF nein</v>
      </c>
      <c r="BF4542" s="23" t="str">
        <f t="shared" si="698"/>
        <v/>
      </c>
      <c r="BG4542" s="23" t="str">
        <f t="shared" si="699"/>
        <v/>
      </c>
      <c r="BH4542" s="23">
        <f t="shared" si="702"/>
        <v>0</v>
      </c>
      <c r="BO4542" s="2" t="s">
        <v>17947</v>
      </c>
      <c r="BP4542" s="3">
        <v>1</v>
      </c>
      <c r="BQ4542" s="2" t="s">
        <v>17948</v>
      </c>
    </row>
    <row r="4543" spans="1:69" ht="16.149999999999999" customHeight="1" x14ac:dyDescent="0.25">
      <c r="A4543" s="1">
        <v>4544</v>
      </c>
      <c r="B4543" s="2" t="s">
        <v>211</v>
      </c>
      <c r="C4543" s="2" t="s">
        <v>17949</v>
      </c>
      <c r="D4543" s="2" t="s">
        <v>124</v>
      </c>
      <c r="E4543" s="2" t="s">
        <v>5690</v>
      </c>
      <c r="F4543" s="67">
        <v>43848</v>
      </c>
      <c r="G4543" s="3">
        <f t="shared" si="703"/>
        <v>1</v>
      </c>
      <c r="H4543" s="3">
        <f t="shared" si="704"/>
        <v>2020</v>
      </c>
      <c r="I4543" s="92">
        <v>0.14583333333333301</v>
      </c>
      <c r="J4543" s="20">
        <f t="shared" si="697"/>
        <v>3</v>
      </c>
      <c r="K4543" s="5" t="str">
        <f t="shared" si="700"/>
        <v>ja</v>
      </c>
      <c r="L4543" s="5" t="s">
        <v>91</v>
      </c>
      <c r="M4543" s="6" t="s">
        <v>74</v>
      </c>
      <c r="N4543" s="5">
        <v>21</v>
      </c>
      <c r="O4543" s="127" t="s">
        <v>75</v>
      </c>
      <c r="P4543" s="127" t="s">
        <v>17950</v>
      </c>
      <c r="R4543" s="6" t="s">
        <v>789</v>
      </c>
      <c r="S4543" s="5" t="s">
        <v>16407</v>
      </c>
      <c r="X4543" s="2">
        <v>670</v>
      </c>
      <c r="Y4543" s="2" t="s">
        <v>81</v>
      </c>
      <c r="Z4543" s="2" t="s">
        <v>82</v>
      </c>
      <c r="AA4543" s="2">
        <v>670</v>
      </c>
      <c r="AB4543" s="2" t="s">
        <v>81</v>
      </c>
      <c r="AC4543" s="2" t="s">
        <v>82</v>
      </c>
      <c r="AD4543" s="2">
        <v>670</v>
      </c>
      <c r="AE4543" s="2" t="s">
        <v>83</v>
      </c>
      <c r="AF4543" s="2" t="s">
        <v>82</v>
      </c>
      <c r="AG4543" s="17">
        <v>670</v>
      </c>
      <c r="AH4543" s="17" t="s">
        <v>8720</v>
      </c>
      <c r="AI4543" s="17" t="s">
        <v>82</v>
      </c>
      <c r="AJ4543" s="2">
        <v>670</v>
      </c>
      <c r="AK4543" s="2" t="s">
        <v>81</v>
      </c>
      <c r="AL4543" s="2" t="s">
        <v>82</v>
      </c>
      <c r="AM4543" s="2">
        <v>670</v>
      </c>
      <c r="AN4543" s="2" t="s">
        <v>81</v>
      </c>
      <c r="AO4543" s="2" t="s">
        <v>82</v>
      </c>
      <c r="AP4543" s="2">
        <v>670</v>
      </c>
      <c r="AQ4543" s="2" t="s">
        <v>83</v>
      </c>
      <c r="AR4543" s="2" t="s">
        <v>82</v>
      </c>
      <c r="BE4543" s="23" t="str">
        <f t="shared" si="701"/>
        <v>EMF ja</v>
      </c>
      <c r="BF4543" s="23">
        <f t="shared" si="698"/>
        <v>3500</v>
      </c>
      <c r="BG4543" s="23" t="str">
        <f t="shared" si="699"/>
        <v>500+m</v>
      </c>
      <c r="BH4543" s="23">
        <f t="shared" si="702"/>
        <v>1</v>
      </c>
      <c r="BM4543" s="2" t="s">
        <v>162</v>
      </c>
      <c r="BN4543" s="2">
        <v>3500</v>
      </c>
      <c r="BO4543" s="2" t="s">
        <v>17951</v>
      </c>
      <c r="BP4543" s="3">
        <v>1</v>
      </c>
      <c r="BQ4543" s="2" t="s">
        <v>17952</v>
      </c>
    </row>
    <row r="4544" spans="1:69" ht="16.149999999999999" customHeight="1" x14ac:dyDescent="0.25">
      <c r="A4544" s="16">
        <v>4545</v>
      </c>
      <c r="B4544" s="2" t="s">
        <v>69</v>
      </c>
      <c r="C4544" s="2" t="s">
        <v>12453</v>
      </c>
      <c r="D4544" s="2" t="s">
        <v>364</v>
      </c>
      <c r="E4544" s="2" t="s">
        <v>17953</v>
      </c>
      <c r="F4544" s="67">
        <v>43480</v>
      </c>
      <c r="G4544" s="3">
        <f t="shared" si="703"/>
        <v>1</v>
      </c>
      <c r="H4544" s="3">
        <f t="shared" si="704"/>
        <v>2019</v>
      </c>
      <c r="I4544" s="92">
        <v>0.35069444444444398</v>
      </c>
      <c r="J4544" s="20">
        <f t="shared" ref="J4544:J4607" si="705">IF(I4544&lt;&gt;"",HOUR(I4544),"")</f>
        <v>8</v>
      </c>
      <c r="K4544" s="5" t="str">
        <f t="shared" si="700"/>
        <v>ja</v>
      </c>
      <c r="L4544" s="5" t="s">
        <v>91</v>
      </c>
      <c r="M4544" s="6" t="s">
        <v>208</v>
      </c>
      <c r="O4544" s="127" t="s">
        <v>5139</v>
      </c>
      <c r="P4544" s="127" t="s">
        <v>17954</v>
      </c>
      <c r="R4544" s="6" t="s">
        <v>77</v>
      </c>
      <c r="S4544" s="2" t="s">
        <v>11111</v>
      </c>
      <c r="T4544" s="6" t="s">
        <v>80</v>
      </c>
      <c r="W4544" s="2" t="s">
        <v>4373</v>
      </c>
      <c r="X4544" s="2">
        <v>526</v>
      </c>
      <c r="Y4544" s="2" t="s">
        <v>81</v>
      </c>
      <c r="Z4544" s="2" t="s">
        <v>82</v>
      </c>
      <c r="AA4544" s="2">
        <v>526</v>
      </c>
      <c r="AB4544" s="2" t="s">
        <v>81</v>
      </c>
      <c r="AC4544" s="2" t="s">
        <v>82</v>
      </c>
      <c r="AD4544" s="2">
        <v>526</v>
      </c>
      <c r="AE4544" s="2" t="s">
        <v>81</v>
      </c>
      <c r="AF4544" s="2" t="s">
        <v>82</v>
      </c>
      <c r="BE4544" s="23" t="str">
        <f t="shared" si="701"/>
        <v>EMF ja</v>
      </c>
      <c r="BF4544" s="23">
        <f t="shared" si="698"/>
        <v>15</v>
      </c>
      <c r="BG4544" s="23" t="str">
        <f t="shared" si="699"/>
        <v>&lt;100m</v>
      </c>
      <c r="BH4544" s="23">
        <f t="shared" si="702"/>
        <v>1</v>
      </c>
      <c r="BM4544" s="2" t="s">
        <v>162</v>
      </c>
      <c r="BN4544" s="2">
        <v>15</v>
      </c>
      <c r="BO4544" s="2" t="s">
        <v>17955</v>
      </c>
      <c r="BP4544" s="3">
        <v>1</v>
      </c>
      <c r="BQ4544" s="2" t="s">
        <v>17956</v>
      </c>
    </row>
    <row r="4545" spans="1:69" ht="16.149999999999999" customHeight="1" x14ac:dyDescent="0.25">
      <c r="A4545" s="1">
        <v>4546</v>
      </c>
      <c r="B4545" s="2" t="s">
        <v>211</v>
      </c>
      <c r="C4545" s="2" t="s">
        <v>165</v>
      </c>
      <c r="D4545" s="2" t="s">
        <v>158</v>
      </c>
      <c r="E4545" s="2" t="s">
        <v>17946</v>
      </c>
      <c r="F4545" s="67">
        <v>43847</v>
      </c>
      <c r="G4545" s="3">
        <f t="shared" si="703"/>
        <v>1</v>
      </c>
      <c r="H4545" s="3">
        <f t="shared" si="704"/>
        <v>2020</v>
      </c>
      <c r="I4545" s="92">
        <v>0.90277777777777801</v>
      </c>
      <c r="J4545" s="20">
        <f t="shared" si="705"/>
        <v>21</v>
      </c>
      <c r="K4545" s="5" t="str">
        <f t="shared" si="700"/>
        <v>ja</v>
      </c>
      <c r="L4545" s="5" t="s">
        <v>91</v>
      </c>
      <c r="M4545" s="6" t="s">
        <v>74</v>
      </c>
      <c r="O4545" s="127" t="s">
        <v>5139</v>
      </c>
      <c r="P4545" s="127" t="s">
        <v>17295</v>
      </c>
      <c r="Q4545" s="6" t="s">
        <v>186</v>
      </c>
      <c r="R4545" s="6" t="s">
        <v>335</v>
      </c>
      <c r="U4545" s="2" t="s">
        <v>208</v>
      </c>
      <c r="V4545" s="2" t="s">
        <v>80</v>
      </c>
      <c r="X4545" s="2">
        <v>66</v>
      </c>
      <c r="Y4545" s="2" t="s">
        <v>81</v>
      </c>
      <c r="Z4545" s="2" t="s">
        <v>161</v>
      </c>
      <c r="AD4545" s="2">
        <v>66</v>
      </c>
      <c r="AE4545" s="2" t="s">
        <v>81</v>
      </c>
      <c r="AF4545" s="2" t="s">
        <v>161</v>
      </c>
      <c r="AJ4545" s="2">
        <v>190</v>
      </c>
      <c r="AK4545" s="2" t="s">
        <v>81</v>
      </c>
      <c r="AL4545" s="2" t="s">
        <v>168</v>
      </c>
      <c r="AM4545" s="2">
        <v>190</v>
      </c>
      <c r="AN4545" s="2" t="s">
        <v>81</v>
      </c>
      <c r="AO4545" s="2" t="s">
        <v>168</v>
      </c>
      <c r="AP4545" s="2">
        <v>190</v>
      </c>
      <c r="AQ4545" s="2" t="s">
        <v>81</v>
      </c>
      <c r="AR4545" s="2" t="s">
        <v>168</v>
      </c>
      <c r="AV4545" s="2">
        <v>120</v>
      </c>
      <c r="AW4545" s="2" t="s">
        <v>81</v>
      </c>
      <c r="AX4545" s="2" t="s">
        <v>82</v>
      </c>
      <c r="BB4545" s="2">
        <v>120</v>
      </c>
      <c r="BC4545" s="2" t="s">
        <v>81</v>
      </c>
      <c r="BD4545" s="2" t="s">
        <v>82</v>
      </c>
      <c r="BE4545" s="23" t="str">
        <f t="shared" si="701"/>
        <v>EMF nein</v>
      </c>
      <c r="BF4545" s="23" t="str">
        <f t="shared" si="698"/>
        <v/>
      </c>
      <c r="BG4545" s="23" t="str">
        <f t="shared" si="699"/>
        <v/>
      </c>
      <c r="BH4545" s="23">
        <f t="shared" si="702"/>
        <v>0</v>
      </c>
      <c r="BO4545" s="2" t="s">
        <v>17957</v>
      </c>
      <c r="BP4545" s="3">
        <v>1</v>
      </c>
      <c r="BQ4545" s="2" t="s">
        <v>17958</v>
      </c>
    </row>
    <row r="4546" spans="1:69" ht="16.149999999999999" customHeight="1" x14ac:dyDescent="0.25">
      <c r="A4546" s="1">
        <v>4547</v>
      </c>
      <c r="B4546" s="2" t="s">
        <v>211</v>
      </c>
      <c r="C4546" s="2" t="s">
        <v>2914</v>
      </c>
      <c r="D4546" s="2" t="s">
        <v>89</v>
      </c>
      <c r="E4546" s="2" t="s">
        <v>7038</v>
      </c>
      <c r="F4546" s="67">
        <v>43845</v>
      </c>
      <c r="G4546" s="3">
        <f t="shared" si="703"/>
        <v>1</v>
      </c>
      <c r="H4546" s="3">
        <f t="shared" si="704"/>
        <v>2020</v>
      </c>
      <c r="I4546" s="92">
        <v>0.85763888888888895</v>
      </c>
      <c r="J4546" s="20">
        <f t="shared" si="705"/>
        <v>20</v>
      </c>
      <c r="K4546" s="5" t="str">
        <f t="shared" si="700"/>
        <v>ja</v>
      </c>
      <c r="L4546" s="5" t="s">
        <v>8298</v>
      </c>
      <c r="M4546" s="6" t="s">
        <v>74</v>
      </c>
      <c r="N4546" s="5">
        <v>21</v>
      </c>
      <c r="O4546" s="127" t="s">
        <v>140</v>
      </c>
      <c r="P4546" s="127" t="s">
        <v>17959</v>
      </c>
      <c r="R4546" s="6" t="s">
        <v>77</v>
      </c>
      <c r="T4546" s="6" t="s">
        <v>80</v>
      </c>
      <c r="X4546" s="2">
        <v>730</v>
      </c>
      <c r="Y4546" s="2" t="s">
        <v>83</v>
      </c>
      <c r="Z4546" s="2" t="s">
        <v>84</v>
      </c>
      <c r="AA4546" s="2">
        <v>730</v>
      </c>
      <c r="AB4546" s="2" t="s">
        <v>81</v>
      </c>
      <c r="AC4546" s="2" t="s">
        <v>84</v>
      </c>
      <c r="AD4546" s="2">
        <v>730</v>
      </c>
      <c r="AE4546" s="2" t="s">
        <v>83</v>
      </c>
      <c r="AF4546" s="2" t="s">
        <v>84</v>
      </c>
      <c r="AG4546" s="17">
        <v>730</v>
      </c>
      <c r="AH4546" s="17" t="s">
        <v>81</v>
      </c>
      <c r="AI4546" s="17" t="s">
        <v>84</v>
      </c>
      <c r="AJ4546" s="2">
        <v>730</v>
      </c>
      <c r="AK4546" s="2" t="s">
        <v>83</v>
      </c>
      <c r="AL4546" s="2" t="s">
        <v>84</v>
      </c>
      <c r="AM4546" s="2">
        <v>730</v>
      </c>
      <c r="AN4546" s="2" t="s">
        <v>81</v>
      </c>
      <c r="AO4546" s="2" t="s">
        <v>84</v>
      </c>
      <c r="AP4546" s="2">
        <v>730</v>
      </c>
      <c r="AQ4546" s="2" t="s">
        <v>83</v>
      </c>
      <c r="AR4546" s="2" t="s">
        <v>84</v>
      </c>
      <c r="AV4546" s="2">
        <v>730</v>
      </c>
      <c r="AW4546" s="2" t="s">
        <v>83</v>
      </c>
      <c r="AX4546" s="2" t="s">
        <v>84</v>
      </c>
      <c r="BB4546" s="2">
        <v>730</v>
      </c>
      <c r="BC4546" s="2" t="s">
        <v>83</v>
      </c>
      <c r="BD4546" s="2" t="s">
        <v>84</v>
      </c>
      <c r="BE4546" s="23" t="str">
        <f t="shared" si="701"/>
        <v>EMF ja</v>
      </c>
      <c r="BF4546" s="23">
        <f t="shared" si="698"/>
        <v>5000</v>
      </c>
      <c r="BG4546" s="23" t="str">
        <f t="shared" si="699"/>
        <v>500+m</v>
      </c>
      <c r="BH4546" s="23">
        <f t="shared" si="702"/>
        <v>1</v>
      </c>
      <c r="BK4546" s="2" t="s">
        <v>162</v>
      </c>
      <c r="BL4546" s="2">
        <v>5000</v>
      </c>
      <c r="BO4546" s="2" t="s">
        <v>17960</v>
      </c>
      <c r="BP4546" s="3">
        <v>1</v>
      </c>
      <c r="BQ4546" s="2" t="s">
        <v>17961</v>
      </c>
    </row>
    <row r="4547" spans="1:69" ht="16.149999999999999" customHeight="1" x14ac:dyDescent="0.25">
      <c r="A4547" s="1">
        <v>4548</v>
      </c>
      <c r="B4547" s="2" t="s">
        <v>69</v>
      </c>
      <c r="C4547" s="2" t="s">
        <v>17962</v>
      </c>
      <c r="D4547" s="2" t="s">
        <v>158</v>
      </c>
      <c r="E4547" s="2" t="s">
        <v>17963</v>
      </c>
      <c r="F4547" s="67">
        <v>43847</v>
      </c>
      <c r="G4547" s="3">
        <f t="shared" si="703"/>
        <v>1</v>
      </c>
      <c r="H4547" s="3">
        <f t="shared" si="704"/>
        <v>2020</v>
      </c>
      <c r="I4547" s="92">
        <v>0.69791666666666696</v>
      </c>
      <c r="J4547" s="20">
        <f t="shared" si="705"/>
        <v>16</v>
      </c>
      <c r="K4547" s="5" t="str">
        <f t="shared" si="700"/>
        <v>ja</v>
      </c>
      <c r="L4547" s="5" t="s">
        <v>91</v>
      </c>
      <c r="M4547" s="6" t="s">
        <v>208</v>
      </c>
      <c r="N4547" s="5">
        <v>52</v>
      </c>
      <c r="O4547" s="127" t="s">
        <v>126</v>
      </c>
      <c r="P4547" s="127" t="s">
        <v>17964</v>
      </c>
      <c r="R4547" s="6" t="s">
        <v>77</v>
      </c>
      <c r="T4547" s="6" t="s">
        <v>202</v>
      </c>
      <c r="X4547" s="2">
        <v>900</v>
      </c>
      <c r="Y4547" s="2" t="s">
        <v>81</v>
      </c>
      <c r="Z4547" s="2" t="s">
        <v>84</v>
      </c>
      <c r="AA4547" s="2">
        <v>900</v>
      </c>
      <c r="AB4547" s="2" t="s">
        <v>81</v>
      </c>
      <c r="AC4547" s="2" t="s">
        <v>84</v>
      </c>
      <c r="AD4547" s="2">
        <v>900</v>
      </c>
      <c r="AE4547" s="2" t="s">
        <v>83</v>
      </c>
      <c r="AF4547" s="2" t="s">
        <v>84</v>
      </c>
      <c r="AJ4547" s="2">
        <v>1100</v>
      </c>
      <c r="AK4547" s="2" t="s">
        <v>81</v>
      </c>
      <c r="AL4547" s="2" t="s">
        <v>84</v>
      </c>
      <c r="AM4547" s="2">
        <v>1100</v>
      </c>
      <c r="AN4547" s="2" t="s">
        <v>81</v>
      </c>
      <c r="AO4547" s="2" t="s">
        <v>84</v>
      </c>
      <c r="AP4547" s="2">
        <v>1100</v>
      </c>
      <c r="AQ4547" s="2" t="s">
        <v>81</v>
      </c>
      <c r="AR4547" s="2" t="s">
        <v>84</v>
      </c>
      <c r="AV4547" s="2">
        <v>1200</v>
      </c>
      <c r="AW4547" s="2" t="s">
        <v>81</v>
      </c>
      <c r="AX4547" s="2" t="s">
        <v>84</v>
      </c>
      <c r="AY4547" s="2">
        <v>1200</v>
      </c>
      <c r="AZ4547" s="2" t="s">
        <v>81</v>
      </c>
      <c r="BA4547" s="2" t="s">
        <v>84</v>
      </c>
      <c r="BB4547" s="2">
        <v>1200</v>
      </c>
      <c r="BC4547" s="2" t="s">
        <v>81</v>
      </c>
      <c r="BD4547" s="2" t="s">
        <v>84</v>
      </c>
      <c r="BE4547" s="23" t="str">
        <f t="shared" si="701"/>
        <v>EMF nein</v>
      </c>
      <c r="BF4547" s="23" t="str">
        <f t="shared" si="698"/>
        <v/>
      </c>
      <c r="BG4547" s="23" t="str">
        <f t="shared" si="699"/>
        <v/>
      </c>
      <c r="BH4547" s="23">
        <f t="shared" si="702"/>
        <v>0</v>
      </c>
      <c r="BP4547" s="3">
        <v>1</v>
      </c>
      <c r="BQ4547" s="2" t="s">
        <v>17965</v>
      </c>
    </row>
    <row r="4548" spans="1:69" ht="16.149999999999999" customHeight="1" x14ac:dyDescent="0.25">
      <c r="A4548" s="16">
        <v>4549</v>
      </c>
      <c r="B4548" s="2" t="s">
        <v>211</v>
      </c>
      <c r="C4548" s="2" t="s">
        <v>17966</v>
      </c>
      <c r="D4548" s="2" t="s">
        <v>651</v>
      </c>
      <c r="E4548" s="2" t="s">
        <v>17967</v>
      </c>
      <c r="F4548" s="67">
        <v>43844</v>
      </c>
      <c r="G4548" s="3">
        <f t="shared" si="703"/>
        <v>1</v>
      </c>
      <c r="H4548" s="3">
        <f t="shared" si="704"/>
        <v>2020</v>
      </c>
      <c r="I4548" s="92">
        <v>0.71527777777777801</v>
      </c>
      <c r="J4548" s="20">
        <f t="shared" si="705"/>
        <v>17</v>
      </c>
      <c r="K4548" s="5" t="str">
        <f t="shared" si="700"/>
        <v>ja</v>
      </c>
      <c r="M4548" s="6" t="s">
        <v>74</v>
      </c>
      <c r="O4548" s="127" t="s">
        <v>126</v>
      </c>
      <c r="P4548" s="127" t="s">
        <v>17968</v>
      </c>
      <c r="R4548" s="6" t="s">
        <v>77</v>
      </c>
      <c r="T4548" s="6" t="s">
        <v>80</v>
      </c>
      <c r="U4548" s="2" t="s">
        <v>354</v>
      </c>
      <c r="V4548" s="5" t="s">
        <v>80</v>
      </c>
      <c r="X4548" s="2">
        <v>1060</v>
      </c>
      <c r="Y4548" s="2" t="s">
        <v>83</v>
      </c>
      <c r="Z4548" s="2" t="s">
        <v>84</v>
      </c>
      <c r="AA4548" s="2">
        <v>1060</v>
      </c>
      <c r="AB4548" s="2" t="s">
        <v>81</v>
      </c>
      <c r="AC4548" s="2" t="s">
        <v>84</v>
      </c>
      <c r="AD4548" s="2">
        <v>1060</v>
      </c>
      <c r="AE4548" s="2" t="s">
        <v>83</v>
      </c>
      <c r="AF4548" s="2" t="s">
        <v>84</v>
      </c>
      <c r="AJ4548" s="2">
        <v>1060</v>
      </c>
      <c r="AK4548" s="2" t="s">
        <v>83</v>
      </c>
      <c r="AL4548" s="2" t="s">
        <v>161</v>
      </c>
      <c r="AM4548" s="2">
        <v>1060</v>
      </c>
      <c r="AN4548" s="2" t="s">
        <v>81</v>
      </c>
      <c r="AO4548" s="2" t="s">
        <v>161</v>
      </c>
      <c r="AP4548" s="2">
        <v>1060</v>
      </c>
      <c r="AQ4548" s="2" t="s">
        <v>83</v>
      </c>
      <c r="AR4548" s="2" t="s">
        <v>161</v>
      </c>
      <c r="BE4548" s="23" t="str">
        <f t="shared" si="701"/>
        <v>EMF ja</v>
      </c>
      <c r="BF4548" s="23">
        <f t="shared" ref="BF4548:BF4611" si="706">IF(SUM(BJ4548,BL4548,BN4548)=0,"",MIN(BJ4548,BL4548,BN4548))</f>
        <v>380</v>
      </c>
      <c r="BG4548" s="23" t="str">
        <f t="shared" ref="BG4548:BG4611" si="707">IF(BF4548="","",IF(BF4548&lt;100,"&lt;100m",IF(AND(BF4548&gt;99, BF4548&lt;500),"100-499m",IF(BF4548&gt;499,"500+m",""))))</f>
        <v>100-499m</v>
      </c>
      <c r="BH4548" s="23">
        <f t="shared" si="702"/>
        <v>1</v>
      </c>
      <c r="BI4548" s="2" t="s">
        <v>162</v>
      </c>
      <c r="BJ4548" s="2">
        <v>380</v>
      </c>
      <c r="BO4548" s="2" t="s">
        <v>17969</v>
      </c>
      <c r="BP4548" s="3">
        <v>1</v>
      </c>
      <c r="BQ4548" s="2" t="s">
        <v>17970</v>
      </c>
    </row>
    <row r="4549" spans="1:69" ht="16.149999999999999" customHeight="1" x14ac:dyDescent="0.25">
      <c r="A4549" s="16">
        <v>4550</v>
      </c>
      <c r="B4549" s="2" t="s">
        <v>69</v>
      </c>
      <c r="C4549" s="116" t="s">
        <v>119</v>
      </c>
      <c r="D4549" s="2" t="s">
        <v>89</v>
      </c>
      <c r="E4549" s="2" t="s">
        <v>17971</v>
      </c>
      <c r="F4549" s="67">
        <v>43850</v>
      </c>
      <c r="G4549" s="3">
        <f t="shared" si="703"/>
        <v>1</v>
      </c>
      <c r="H4549" s="3">
        <f t="shared" si="704"/>
        <v>2020</v>
      </c>
      <c r="I4549" s="92">
        <v>0.38541666666666702</v>
      </c>
      <c r="J4549" s="20">
        <f t="shared" si="705"/>
        <v>9</v>
      </c>
      <c r="K4549" s="5" t="str">
        <f t="shared" si="700"/>
        <v>ja</v>
      </c>
      <c r="L4549" s="5" t="s">
        <v>73</v>
      </c>
      <c r="M4549" s="6" t="s">
        <v>14883</v>
      </c>
      <c r="N4549" s="5">
        <v>77</v>
      </c>
      <c r="O4549" s="127" t="s">
        <v>75</v>
      </c>
      <c r="P4549" s="127" t="s">
        <v>1027</v>
      </c>
      <c r="R4549" s="6" t="s">
        <v>77</v>
      </c>
      <c r="S4549" s="5" t="s">
        <v>14762</v>
      </c>
      <c r="T4549" s="6" t="s">
        <v>80</v>
      </c>
      <c r="W4549" s="2" t="s">
        <v>4373</v>
      </c>
      <c r="X4549" s="2">
        <v>15</v>
      </c>
      <c r="Y4549" s="2" t="s">
        <v>94</v>
      </c>
      <c r="Z4549" s="2" t="s">
        <v>84</v>
      </c>
      <c r="AA4549" s="2" t="s">
        <v>109</v>
      </c>
      <c r="AB4549" s="2" t="s">
        <v>109</v>
      </c>
      <c r="AC4549" s="2" t="s">
        <v>109</v>
      </c>
      <c r="AD4549" s="2">
        <v>15</v>
      </c>
      <c r="AE4549" s="2" t="s">
        <v>94</v>
      </c>
      <c r="AF4549" s="2" t="s">
        <v>84</v>
      </c>
      <c r="AJ4549" s="2">
        <v>150</v>
      </c>
      <c r="AK4549" s="2" t="s">
        <v>81</v>
      </c>
      <c r="AL4549" s="2" t="s">
        <v>84</v>
      </c>
      <c r="AM4549" s="2">
        <v>150</v>
      </c>
      <c r="AN4549" s="2" t="s">
        <v>94</v>
      </c>
      <c r="AO4549" s="2" t="s">
        <v>84</v>
      </c>
      <c r="AS4549" s="17">
        <v>150</v>
      </c>
      <c r="AT4549" s="17" t="s">
        <v>81</v>
      </c>
      <c r="AU4549" s="17" t="s">
        <v>84</v>
      </c>
      <c r="AV4549" s="16">
        <v>150</v>
      </c>
      <c r="AW4549" s="16" t="s">
        <v>94</v>
      </c>
      <c r="AX4549" s="16" t="s">
        <v>84</v>
      </c>
      <c r="BE4549" s="23" t="str">
        <f t="shared" si="701"/>
        <v>EMF nein</v>
      </c>
      <c r="BF4549" s="23" t="str">
        <f t="shared" si="706"/>
        <v/>
      </c>
      <c r="BG4549" s="23" t="str">
        <f t="shared" si="707"/>
        <v/>
      </c>
      <c r="BH4549" s="23">
        <f t="shared" si="702"/>
        <v>0</v>
      </c>
      <c r="BO4549" s="2" t="s">
        <v>17972</v>
      </c>
      <c r="BP4549" s="3">
        <v>1</v>
      </c>
      <c r="BQ4549" s="2" t="s">
        <v>17973</v>
      </c>
    </row>
    <row r="4550" spans="1:69" ht="16.149999999999999" customHeight="1" x14ac:dyDescent="0.25">
      <c r="A4550" s="1">
        <v>4551</v>
      </c>
      <c r="B4550" s="2" t="s">
        <v>211</v>
      </c>
      <c r="C4550" s="2" t="s">
        <v>17974</v>
      </c>
      <c r="D4550" s="2" t="s">
        <v>206</v>
      </c>
      <c r="E4550" s="2" t="s">
        <v>17975</v>
      </c>
      <c r="F4550" s="67">
        <v>43848</v>
      </c>
      <c r="G4550" s="3">
        <f t="shared" si="703"/>
        <v>1</v>
      </c>
      <c r="H4550" s="3">
        <f t="shared" si="704"/>
        <v>2020</v>
      </c>
      <c r="I4550" s="92">
        <v>0.75347222222222199</v>
      </c>
      <c r="J4550" s="20">
        <f t="shared" si="705"/>
        <v>18</v>
      </c>
      <c r="K4550" s="5" t="str">
        <f t="shared" si="700"/>
        <v>ja</v>
      </c>
      <c r="L4550" s="5" t="s">
        <v>91</v>
      </c>
      <c r="M4550" s="6" t="s">
        <v>74</v>
      </c>
      <c r="N4550" s="5">
        <v>25</v>
      </c>
      <c r="O4550" s="127" t="s">
        <v>14462</v>
      </c>
      <c r="P4550" s="127" t="s">
        <v>17976</v>
      </c>
      <c r="R4550" s="6" t="s">
        <v>77</v>
      </c>
      <c r="T4550" s="6" t="s">
        <v>80</v>
      </c>
      <c r="U4550" s="2" t="s">
        <v>74</v>
      </c>
      <c r="V4550" s="5" t="s">
        <v>202</v>
      </c>
      <c r="AD4550" s="2">
        <v>50</v>
      </c>
      <c r="AE4550" s="2" t="s">
        <v>83</v>
      </c>
      <c r="AF4550" s="2" t="s">
        <v>82</v>
      </c>
      <c r="AJ4550" s="2">
        <v>50</v>
      </c>
      <c r="AK4550" s="2" t="s">
        <v>81</v>
      </c>
      <c r="AL4550" s="2" t="s">
        <v>82</v>
      </c>
      <c r="AM4550" s="2">
        <v>50</v>
      </c>
      <c r="AN4550" s="2" t="s">
        <v>83</v>
      </c>
      <c r="AO4550" s="2" t="s">
        <v>82</v>
      </c>
      <c r="AP4550" s="2">
        <v>80</v>
      </c>
      <c r="AQ4550" s="2" t="s">
        <v>81</v>
      </c>
      <c r="AR4550" s="2" t="s">
        <v>84</v>
      </c>
      <c r="AV4550" s="2">
        <v>80</v>
      </c>
      <c r="AW4550" s="2" t="s">
        <v>81</v>
      </c>
      <c r="AX4550" s="2" t="s">
        <v>84</v>
      </c>
      <c r="AY4550" s="2">
        <v>249</v>
      </c>
      <c r="AZ4550" s="2" t="s">
        <v>81</v>
      </c>
      <c r="BA4550" s="2" t="s">
        <v>84</v>
      </c>
      <c r="BB4550" s="2">
        <v>249</v>
      </c>
      <c r="BC4550" s="2" t="s">
        <v>81</v>
      </c>
      <c r="BD4550" s="2" t="s">
        <v>84</v>
      </c>
      <c r="BE4550" s="23" t="str">
        <f t="shared" si="701"/>
        <v>EMF ja</v>
      </c>
      <c r="BF4550" s="23">
        <f t="shared" si="706"/>
        <v>140</v>
      </c>
      <c r="BG4550" s="23" t="str">
        <f t="shared" si="707"/>
        <v>100-499m</v>
      </c>
      <c r="BH4550" s="23">
        <f t="shared" si="702"/>
        <v>1</v>
      </c>
      <c r="BI4550" s="2" t="s">
        <v>162</v>
      </c>
      <c r="BJ4550" s="2">
        <v>140</v>
      </c>
      <c r="BO4550" s="2" t="s">
        <v>17977</v>
      </c>
      <c r="BP4550" s="3">
        <v>1</v>
      </c>
      <c r="BQ4550" s="2" t="s">
        <v>17978</v>
      </c>
    </row>
    <row r="4551" spans="1:69" ht="16.149999999999999" customHeight="1" x14ac:dyDescent="0.25">
      <c r="A4551" s="1">
        <v>4552</v>
      </c>
      <c r="B4551" s="2" t="s">
        <v>87</v>
      </c>
      <c r="C4551" s="2" t="s">
        <v>12874</v>
      </c>
      <c r="E4551" s="2" t="s">
        <v>16290</v>
      </c>
      <c r="F4551" s="67">
        <v>43851</v>
      </c>
      <c r="G4551" s="3">
        <f t="shared" si="703"/>
        <v>1</v>
      </c>
      <c r="H4551" s="3">
        <f t="shared" si="704"/>
        <v>2020</v>
      </c>
      <c r="I4551" s="92">
        <v>0.34375</v>
      </c>
      <c r="J4551" s="20">
        <f t="shared" si="705"/>
        <v>8</v>
      </c>
      <c r="K4551" s="5" t="str">
        <f t="shared" si="700"/>
        <v>ja</v>
      </c>
      <c r="L4551" s="5" t="s">
        <v>91</v>
      </c>
      <c r="M4551" s="6" t="s">
        <v>74</v>
      </c>
      <c r="N4551" s="5">
        <v>71</v>
      </c>
      <c r="O4551" s="127" t="s">
        <v>5139</v>
      </c>
      <c r="P4551" s="127" t="s">
        <v>17979</v>
      </c>
      <c r="R4551" s="6" t="s">
        <v>77</v>
      </c>
      <c r="T4551" s="6" t="s">
        <v>80</v>
      </c>
      <c r="X4551" s="2">
        <v>299</v>
      </c>
      <c r="Y4551" s="2" t="s">
        <v>83</v>
      </c>
      <c r="Z4551" s="2" t="s">
        <v>82</v>
      </c>
      <c r="AA4551" s="2">
        <v>299</v>
      </c>
      <c r="AB4551" s="2" t="s">
        <v>81</v>
      </c>
      <c r="AC4551" s="2" t="s">
        <v>82</v>
      </c>
      <c r="AD4551" s="2">
        <v>299</v>
      </c>
      <c r="AE4551" s="2" t="s">
        <v>83</v>
      </c>
      <c r="AF4551" s="2" t="s">
        <v>82</v>
      </c>
      <c r="AJ4551" s="2">
        <v>177</v>
      </c>
      <c r="AK4551" s="2" t="s">
        <v>81</v>
      </c>
      <c r="AL4551" s="2" t="s">
        <v>168</v>
      </c>
      <c r="AM4551" s="2">
        <v>177</v>
      </c>
      <c r="AN4551" s="2" t="s">
        <v>94</v>
      </c>
      <c r="AO4551" s="2" t="s">
        <v>168</v>
      </c>
      <c r="AP4551" s="2">
        <v>177</v>
      </c>
      <c r="AQ4551" s="2" t="s">
        <v>83</v>
      </c>
      <c r="AR4551" s="2" t="s">
        <v>168</v>
      </c>
      <c r="AS4551" s="2">
        <v>177</v>
      </c>
      <c r="AT4551" s="2" t="s">
        <v>94</v>
      </c>
      <c r="AU4551" s="2" t="s">
        <v>168</v>
      </c>
      <c r="AV4551" s="2">
        <v>81</v>
      </c>
      <c r="AW4551" s="2" t="s">
        <v>81</v>
      </c>
      <c r="AX4551" s="2" t="s">
        <v>82</v>
      </c>
      <c r="AY4551" s="2">
        <v>177</v>
      </c>
      <c r="AZ4551" s="2" t="s">
        <v>81</v>
      </c>
      <c r="BA4551" s="2" t="s">
        <v>82</v>
      </c>
      <c r="BB4551" s="2">
        <v>177</v>
      </c>
      <c r="BC4551" s="2" t="s">
        <v>81</v>
      </c>
      <c r="BD4551" s="2" t="s">
        <v>82</v>
      </c>
      <c r="BE4551" s="23" t="str">
        <f t="shared" si="701"/>
        <v>EMF ja</v>
      </c>
      <c r="BF4551" s="23">
        <f t="shared" si="706"/>
        <v>110</v>
      </c>
      <c r="BG4551" s="23" t="str">
        <f t="shared" si="707"/>
        <v>100-499m</v>
      </c>
      <c r="BH4551" s="23">
        <f t="shared" si="702"/>
        <v>1</v>
      </c>
      <c r="BM4551" s="2" t="s">
        <v>162</v>
      </c>
      <c r="BN4551" s="2">
        <v>110</v>
      </c>
      <c r="BO4551" s="2" t="s">
        <v>17980</v>
      </c>
      <c r="BP4551" s="3">
        <v>1</v>
      </c>
      <c r="BQ4551" s="2" t="s">
        <v>17981</v>
      </c>
    </row>
    <row r="4552" spans="1:69" ht="16.149999999999999" customHeight="1" x14ac:dyDescent="0.25">
      <c r="A4552" s="16">
        <v>4553</v>
      </c>
      <c r="B4552" s="2" t="s">
        <v>87</v>
      </c>
      <c r="C4552" s="2" t="s">
        <v>2979</v>
      </c>
      <c r="D4552" s="2" t="s">
        <v>113</v>
      </c>
      <c r="E4552" s="2" t="s">
        <v>17982</v>
      </c>
      <c r="F4552" s="67">
        <v>43851</v>
      </c>
      <c r="G4552" s="3">
        <f t="shared" si="703"/>
        <v>1</v>
      </c>
      <c r="H4552" s="3">
        <f t="shared" si="704"/>
        <v>2020</v>
      </c>
      <c r="I4552" s="92">
        <v>0.60416666666666696</v>
      </c>
      <c r="J4552" s="20">
        <f t="shared" si="705"/>
        <v>14</v>
      </c>
      <c r="K4552" s="5" t="str">
        <f t="shared" si="700"/>
        <v>ja</v>
      </c>
      <c r="L4552" s="5" t="s">
        <v>73</v>
      </c>
      <c r="M4552" s="6" t="s">
        <v>74</v>
      </c>
      <c r="N4552" s="5">
        <v>79</v>
      </c>
      <c r="O4552" s="127" t="s">
        <v>75</v>
      </c>
      <c r="P4552" s="127" t="s">
        <v>13482</v>
      </c>
      <c r="R4552" s="6" t="s">
        <v>77</v>
      </c>
      <c r="T4552" s="6" t="s">
        <v>80</v>
      </c>
      <c r="U4552" s="2" t="s">
        <v>74</v>
      </c>
      <c r="V4552" s="5" t="s">
        <v>80</v>
      </c>
      <c r="X4552" s="2">
        <v>197</v>
      </c>
      <c r="Y4552" s="2" t="s">
        <v>83</v>
      </c>
      <c r="Z4552" s="2" t="s">
        <v>168</v>
      </c>
      <c r="AA4552" s="2" t="s">
        <v>109</v>
      </c>
      <c r="AB4552" s="2" t="s">
        <v>109</v>
      </c>
      <c r="AD4552" s="2">
        <v>197</v>
      </c>
      <c r="AE4552" s="2" t="s">
        <v>83</v>
      </c>
      <c r="AF4552" s="2" t="s">
        <v>168</v>
      </c>
      <c r="AJ4552" s="2">
        <v>344</v>
      </c>
      <c r="AK4552" s="2" t="s">
        <v>81</v>
      </c>
      <c r="AL4552" s="2" t="s">
        <v>168</v>
      </c>
      <c r="AM4552" s="2">
        <v>344</v>
      </c>
      <c r="AN4552" s="2" t="s">
        <v>81</v>
      </c>
      <c r="AO4552" s="2" t="s">
        <v>168</v>
      </c>
      <c r="AP4552" s="2">
        <v>344</v>
      </c>
      <c r="AQ4552" s="2" t="s">
        <v>83</v>
      </c>
      <c r="AR4552" s="2" t="s">
        <v>168</v>
      </c>
      <c r="AV4552" s="2">
        <v>344</v>
      </c>
      <c r="AW4552" s="2" t="s">
        <v>81</v>
      </c>
      <c r="AX4552" s="2" t="s">
        <v>168</v>
      </c>
      <c r="AY4552" s="2">
        <v>344</v>
      </c>
      <c r="AZ4552" s="2" t="s">
        <v>81</v>
      </c>
      <c r="BA4552" s="2" t="s">
        <v>168</v>
      </c>
      <c r="BB4552" s="2">
        <v>344</v>
      </c>
      <c r="BC4552" s="2" t="s">
        <v>83</v>
      </c>
      <c r="BD4552" s="2" t="s">
        <v>168</v>
      </c>
      <c r="BE4552" s="23" t="str">
        <f t="shared" si="701"/>
        <v>EMF nein</v>
      </c>
      <c r="BF4552" s="23" t="str">
        <f t="shared" si="706"/>
        <v/>
      </c>
      <c r="BG4552" s="23" t="str">
        <f t="shared" si="707"/>
        <v/>
      </c>
      <c r="BH4552" s="23">
        <f t="shared" si="702"/>
        <v>0</v>
      </c>
      <c r="BO4552" s="2" t="s">
        <v>17983</v>
      </c>
      <c r="BP4552" s="3">
        <v>1</v>
      </c>
      <c r="BQ4552" s="2" t="s">
        <v>17984</v>
      </c>
    </row>
    <row r="4553" spans="1:69" ht="16.149999999999999" customHeight="1" x14ac:dyDescent="0.25">
      <c r="A4553" s="1">
        <v>4554</v>
      </c>
      <c r="B4553" s="2" t="s">
        <v>87</v>
      </c>
      <c r="C4553" s="2" t="s">
        <v>390</v>
      </c>
      <c r="D4553" s="2" t="s">
        <v>151</v>
      </c>
      <c r="E4553" s="2" t="s">
        <v>17985</v>
      </c>
      <c r="F4553" s="67">
        <v>43851</v>
      </c>
      <c r="G4553" s="3">
        <f t="shared" si="703"/>
        <v>1</v>
      </c>
      <c r="H4553" s="3">
        <f t="shared" si="704"/>
        <v>2020</v>
      </c>
      <c r="I4553" s="92">
        <v>0.79166666666666696</v>
      </c>
      <c r="J4553" s="20">
        <f t="shared" si="705"/>
        <v>19</v>
      </c>
      <c r="K4553" s="5" t="str">
        <f t="shared" si="700"/>
        <v>ja</v>
      </c>
      <c r="L4553" s="5" t="s">
        <v>73</v>
      </c>
      <c r="M4553" s="6" t="s">
        <v>74</v>
      </c>
      <c r="N4553" s="5">
        <v>79</v>
      </c>
      <c r="O4553" s="127" t="s">
        <v>126</v>
      </c>
      <c r="P4553" s="127" t="s">
        <v>17986</v>
      </c>
      <c r="R4553" s="6" t="s">
        <v>77</v>
      </c>
      <c r="X4553" s="2">
        <v>921</v>
      </c>
      <c r="Y4553" s="2" t="s">
        <v>81</v>
      </c>
      <c r="Z4553" s="2" t="s">
        <v>82</v>
      </c>
      <c r="AA4553" s="2">
        <v>921</v>
      </c>
      <c r="AB4553" s="2" t="s">
        <v>94</v>
      </c>
      <c r="AC4553" s="2" t="s">
        <v>82</v>
      </c>
      <c r="AD4553" s="2">
        <v>921</v>
      </c>
      <c r="AE4553" s="2" t="s">
        <v>81</v>
      </c>
      <c r="AF4553" s="2" t="s">
        <v>82</v>
      </c>
      <c r="BE4553" s="23" t="str">
        <f t="shared" si="701"/>
        <v>EMF nein</v>
      </c>
      <c r="BF4553" s="23" t="str">
        <f t="shared" si="706"/>
        <v/>
      </c>
      <c r="BG4553" s="23" t="str">
        <f t="shared" si="707"/>
        <v/>
      </c>
      <c r="BH4553" s="23">
        <f t="shared" si="702"/>
        <v>0</v>
      </c>
      <c r="BP4553" s="3">
        <v>1</v>
      </c>
      <c r="BQ4553" s="2" t="s">
        <v>17987</v>
      </c>
    </row>
    <row r="4554" spans="1:69" ht="15.75" customHeight="1" x14ac:dyDescent="0.25">
      <c r="A4554" s="1">
        <v>4555</v>
      </c>
      <c r="B4554" s="2" t="s">
        <v>211</v>
      </c>
      <c r="C4554" s="2" t="s">
        <v>815</v>
      </c>
      <c r="D4554" s="2" t="s">
        <v>89</v>
      </c>
      <c r="E4554" s="2" t="s">
        <v>17988</v>
      </c>
      <c r="F4554" s="67">
        <v>43852</v>
      </c>
      <c r="G4554" s="3">
        <f t="shared" si="703"/>
        <v>1</v>
      </c>
      <c r="H4554" s="3">
        <f t="shared" si="704"/>
        <v>2020</v>
      </c>
      <c r="I4554" s="92">
        <v>0.86111111111111105</v>
      </c>
      <c r="J4554" s="20">
        <f t="shared" si="705"/>
        <v>20</v>
      </c>
      <c r="K4554" s="5" t="str">
        <f t="shared" si="700"/>
        <v>ja</v>
      </c>
      <c r="L4554" s="5" t="s">
        <v>91</v>
      </c>
      <c r="M4554" s="6" t="s">
        <v>74</v>
      </c>
      <c r="N4554" s="5">
        <v>68</v>
      </c>
      <c r="O4554" s="127" t="s">
        <v>5139</v>
      </c>
      <c r="P4554" s="127" t="s">
        <v>11438</v>
      </c>
      <c r="R4554" s="6" t="s">
        <v>77</v>
      </c>
      <c r="U4554" s="2" t="s">
        <v>208</v>
      </c>
      <c r="V4554" s="2" t="s">
        <v>80</v>
      </c>
      <c r="X4554" s="2">
        <v>120</v>
      </c>
      <c r="Y4554" s="2" t="s">
        <v>81</v>
      </c>
      <c r="Z4554" s="2" t="s">
        <v>82</v>
      </c>
      <c r="AA4554" s="2">
        <v>120</v>
      </c>
      <c r="AB4554" s="2" t="s">
        <v>81</v>
      </c>
      <c r="AC4554" s="2" t="s">
        <v>82</v>
      </c>
      <c r="AD4554" s="2">
        <v>120</v>
      </c>
      <c r="AE4554" s="2" t="s">
        <v>81</v>
      </c>
      <c r="AF4554" s="2" t="s">
        <v>82</v>
      </c>
      <c r="BE4554" s="23" t="str">
        <f t="shared" si="701"/>
        <v>EMF nein</v>
      </c>
      <c r="BF4554" s="23" t="str">
        <f t="shared" si="706"/>
        <v/>
      </c>
      <c r="BG4554" s="23" t="str">
        <f t="shared" si="707"/>
        <v/>
      </c>
      <c r="BH4554" s="23">
        <f t="shared" si="702"/>
        <v>0</v>
      </c>
      <c r="BO4554" s="2" t="s">
        <v>17989</v>
      </c>
      <c r="BP4554" s="3">
        <v>1</v>
      </c>
      <c r="BQ4554" s="2" t="s">
        <v>17990</v>
      </c>
    </row>
    <row r="4555" spans="1:69" ht="16.149999999999999" customHeight="1" x14ac:dyDescent="0.25">
      <c r="A4555" s="1">
        <v>4556</v>
      </c>
      <c r="B4555" s="2" t="s">
        <v>87</v>
      </c>
      <c r="C4555" s="2" t="s">
        <v>363</v>
      </c>
      <c r="D4555" s="2" t="s">
        <v>364</v>
      </c>
      <c r="E4555" s="2" t="s">
        <v>3905</v>
      </c>
      <c r="F4555" s="67">
        <v>43853</v>
      </c>
      <c r="G4555" s="3">
        <f t="shared" si="703"/>
        <v>1</v>
      </c>
      <c r="H4555" s="3">
        <f t="shared" si="704"/>
        <v>2020</v>
      </c>
      <c r="I4555" s="92">
        <v>0.33680555555555602</v>
      </c>
      <c r="J4555" s="20">
        <f t="shared" si="705"/>
        <v>8</v>
      </c>
      <c r="K4555" s="5" t="str">
        <f t="shared" si="700"/>
        <v>ja</v>
      </c>
      <c r="L4555" s="5" t="s">
        <v>73</v>
      </c>
      <c r="M4555" s="6" t="s">
        <v>74</v>
      </c>
      <c r="N4555" s="5">
        <v>73</v>
      </c>
      <c r="O4555" s="127" t="s">
        <v>5139</v>
      </c>
      <c r="P4555" s="127" t="s">
        <v>17991</v>
      </c>
      <c r="R4555" s="6" t="s">
        <v>77</v>
      </c>
      <c r="U4555" s="2" t="s">
        <v>74</v>
      </c>
      <c r="X4555" s="2">
        <v>100</v>
      </c>
      <c r="Y4555" s="2" t="s">
        <v>81</v>
      </c>
      <c r="AA4555" s="2">
        <v>100</v>
      </c>
      <c r="AB4555" s="2" t="s">
        <v>81</v>
      </c>
      <c r="AD4555" s="2">
        <v>100</v>
      </c>
      <c r="AE4555" s="2" t="s">
        <v>83</v>
      </c>
      <c r="AJ4555" s="2">
        <v>100</v>
      </c>
      <c r="AK4555" s="2" t="s">
        <v>81</v>
      </c>
      <c r="AM4555" s="2">
        <v>100</v>
      </c>
      <c r="AN4555" s="2" t="s">
        <v>81</v>
      </c>
      <c r="AP4555" s="2">
        <v>100</v>
      </c>
      <c r="AQ4555" s="2" t="s">
        <v>83</v>
      </c>
      <c r="BE4555" s="23" t="str">
        <f t="shared" si="701"/>
        <v>EMF nein</v>
      </c>
      <c r="BF4555" s="23" t="str">
        <f t="shared" si="706"/>
        <v/>
      </c>
      <c r="BG4555" s="23" t="str">
        <f t="shared" si="707"/>
        <v/>
      </c>
      <c r="BH4555" s="23">
        <f t="shared" si="702"/>
        <v>0</v>
      </c>
      <c r="BO4555" s="2" t="s">
        <v>17992</v>
      </c>
      <c r="BP4555" s="3">
        <v>1</v>
      </c>
      <c r="BQ4555" s="2" t="s">
        <v>17993</v>
      </c>
    </row>
    <row r="4556" spans="1:69" ht="16.149999999999999" customHeight="1" x14ac:dyDescent="0.25">
      <c r="A4556" s="16">
        <v>4557</v>
      </c>
      <c r="B4556" s="2" t="s">
        <v>211</v>
      </c>
      <c r="C4556" s="2" t="s">
        <v>4147</v>
      </c>
      <c r="D4556" s="2" t="s">
        <v>158</v>
      </c>
      <c r="E4556" s="2" t="s">
        <v>17994</v>
      </c>
      <c r="F4556" s="67">
        <v>43854</v>
      </c>
      <c r="G4556" s="3">
        <f t="shared" si="703"/>
        <v>1</v>
      </c>
      <c r="H4556" s="3">
        <f t="shared" si="704"/>
        <v>2020</v>
      </c>
      <c r="I4556" s="92">
        <v>0.65277777777777801</v>
      </c>
      <c r="J4556" s="20">
        <f t="shared" si="705"/>
        <v>15</v>
      </c>
      <c r="K4556" s="5" t="str">
        <f t="shared" si="700"/>
        <v>ja</v>
      </c>
      <c r="L4556" s="5" t="s">
        <v>73</v>
      </c>
      <c r="M4556" s="6" t="s">
        <v>74</v>
      </c>
      <c r="N4556" s="5">
        <v>65</v>
      </c>
      <c r="O4556" s="127" t="s">
        <v>126</v>
      </c>
      <c r="P4556" s="127" t="s">
        <v>16894</v>
      </c>
      <c r="Q4556" s="6" t="s">
        <v>186</v>
      </c>
      <c r="R4556" s="6" t="s">
        <v>77</v>
      </c>
      <c r="S4556" s="5" t="s">
        <v>14762</v>
      </c>
      <c r="T4556" s="6" t="s">
        <v>80</v>
      </c>
      <c r="U4556" s="2" t="s">
        <v>74</v>
      </c>
      <c r="X4556" s="2">
        <v>542</v>
      </c>
      <c r="Y4556" s="2" t="s">
        <v>81</v>
      </c>
      <c r="Z4556" s="2" t="s">
        <v>84</v>
      </c>
      <c r="AA4556" s="2">
        <v>52</v>
      </c>
      <c r="AB4556" s="2" t="s">
        <v>81</v>
      </c>
      <c r="AC4556" s="2" t="s">
        <v>84</v>
      </c>
      <c r="AD4556" s="2">
        <v>542</v>
      </c>
      <c r="AE4556" s="2" t="s">
        <v>83</v>
      </c>
      <c r="AF4556" s="2" t="s">
        <v>84</v>
      </c>
      <c r="AG4556" s="2">
        <v>542</v>
      </c>
      <c r="AH4556" s="2" t="s">
        <v>94</v>
      </c>
      <c r="AI4556" s="2" t="s">
        <v>84</v>
      </c>
      <c r="AJ4556" s="2">
        <v>765</v>
      </c>
      <c r="AK4556" s="2" t="s">
        <v>81</v>
      </c>
      <c r="AL4556" s="2" t="s">
        <v>161</v>
      </c>
      <c r="AM4556" s="2">
        <v>765</v>
      </c>
      <c r="AN4556" s="2" t="s">
        <v>94</v>
      </c>
      <c r="AO4556" s="2" t="s">
        <v>17995</v>
      </c>
      <c r="AP4556" s="2">
        <v>765</v>
      </c>
      <c r="AQ4556" s="2" t="s">
        <v>83</v>
      </c>
      <c r="AR4556" s="2" t="s">
        <v>161</v>
      </c>
      <c r="AS4556" s="2">
        <v>765</v>
      </c>
      <c r="AT4556" s="2" t="s">
        <v>94</v>
      </c>
      <c r="AU4556" s="2" t="s">
        <v>161</v>
      </c>
      <c r="AV4556" s="2">
        <v>472</v>
      </c>
      <c r="AW4556" s="2" t="s">
        <v>81</v>
      </c>
      <c r="AX4556" s="2" t="s">
        <v>161</v>
      </c>
      <c r="AY4556" s="2">
        <v>472</v>
      </c>
      <c r="AZ4556" s="2" t="s">
        <v>81</v>
      </c>
      <c r="BA4556" s="2" t="s">
        <v>161</v>
      </c>
      <c r="BB4556" s="2">
        <v>472</v>
      </c>
      <c r="BC4556" s="2" t="s">
        <v>81</v>
      </c>
      <c r="BD4556" s="2" t="s">
        <v>161</v>
      </c>
      <c r="BE4556" s="23" t="str">
        <f t="shared" si="701"/>
        <v>EMF nein</v>
      </c>
      <c r="BF4556" s="23" t="str">
        <f t="shared" si="706"/>
        <v/>
      </c>
      <c r="BG4556" s="23" t="str">
        <f t="shared" si="707"/>
        <v/>
      </c>
      <c r="BH4556" s="23">
        <f t="shared" si="702"/>
        <v>0</v>
      </c>
      <c r="BO4556" s="2" t="s">
        <v>17996</v>
      </c>
      <c r="BP4556" s="3">
        <v>1</v>
      </c>
      <c r="BQ4556" s="2" t="s">
        <v>17997</v>
      </c>
    </row>
    <row r="4557" spans="1:69" ht="16.149999999999999" customHeight="1" x14ac:dyDescent="0.25">
      <c r="A4557" s="1">
        <v>4558</v>
      </c>
      <c r="B4557" s="2" t="s">
        <v>211</v>
      </c>
      <c r="C4557" s="2" t="s">
        <v>212</v>
      </c>
      <c r="D4557" s="2" t="s">
        <v>71</v>
      </c>
      <c r="E4557" s="2" t="s">
        <v>17998</v>
      </c>
      <c r="F4557" s="67">
        <v>43855</v>
      </c>
      <c r="G4557" s="3">
        <f t="shared" si="703"/>
        <v>1</v>
      </c>
      <c r="H4557" s="3">
        <f t="shared" si="704"/>
        <v>2020</v>
      </c>
      <c r="I4557" s="92">
        <v>0.69097222222222199</v>
      </c>
      <c r="J4557" s="20">
        <f t="shared" si="705"/>
        <v>16</v>
      </c>
      <c r="K4557" s="5" t="str">
        <f t="shared" si="700"/>
        <v>ja</v>
      </c>
      <c r="L4557" s="5" t="s">
        <v>73</v>
      </c>
      <c r="M4557" s="6" t="s">
        <v>74</v>
      </c>
      <c r="N4557" s="5">
        <v>67</v>
      </c>
      <c r="O4557" s="6" t="s">
        <v>101</v>
      </c>
      <c r="P4557" s="127" t="s">
        <v>17999</v>
      </c>
      <c r="R4557" s="6" t="s">
        <v>77</v>
      </c>
      <c r="X4557" s="2">
        <v>866</v>
      </c>
      <c r="Y4557" s="2" t="s">
        <v>83</v>
      </c>
      <c r="Z4557" s="2" t="s">
        <v>168</v>
      </c>
      <c r="AA4557" s="2">
        <v>866</v>
      </c>
      <c r="AB4557" s="2" t="s">
        <v>81</v>
      </c>
      <c r="AC4557" s="2" t="s">
        <v>168</v>
      </c>
      <c r="AD4557" s="2">
        <v>866</v>
      </c>
      <c r="AE4557" s="2" t="s">
        <v>83</v>
      </c>
      <c r="AF4557" s="2" t="s">
        <v>168</v>
      </c>
      <c r="AJ4557" s="2">
        <v>866</v>
      </c>
      <c r="AK4557" s="2" t="s">
        <v>83</v>
      </c>
      <c r="AL4557" s="2" t="s">
        <v>168</v>
      </c>
      <c r="AM4557" s="2">
        <v>866</v>
      </c>
      <c r="AN4557" s="2" t="s">
        <v>81</v>
      </c>
      <c r="AO4557" s="2" t="s">
        <v>168</v>
      </c>
      <c r="AP4557" s="2">
        <v>866</v>
      </c>
      <c r="AQ4557" s="2" t="s">
        <v>83</v>
      </c>
      <c r="AR4557" s="2" t="s">
        <v>168</v>
      </c>
      <c r="AV4557" s="2">
        <v>866</v>
      </c>
      <c r="AW4557" s="2" t="s">
        <v>83</v>
      </c>
      <c r="AX4557" s="2" t="s">
        <v>168</v>
      </c>
      <c r="AY4557" s="2">
        <v>866</v>
      </c>
      <c r="AZ4557" s="2" t="s">
        <v>81</v>
      </c>
      <c r="BA4557" s="2" t="s">
        <v>168</v>
      </c>
      <c r="BB4557" s="2">
        <v>866</v>
      </c>
      <c r="BC4557" s="2" t="s">
        <v>83</v>
      </c>
      <c r="BD4557" s="2" t="s">
        <v>168</v>
      </c>
      <c r="BE4557" s="23" t="str">
        <f t="shared" si="701"/>
        <v>EMF nein</v>
      </c>
      <c r="BF4557" s="23" t="str">
        <f t="shared" si="706"/>
        <v/>
      </c>
      <c r="BG4557" s="23" t="str">
        <f t="shared" si="707"/>
        <v/>
      </c>
      <c r="BH4557" s="23">
        <f t="shared" si="702"/>
        <v>0</v>
      </c>
      <c r="BO4557" s="2" t="s">
        <v>18000</v>
      </c>
      <c r="BP4557" s="3">
        <v>1</v>
      </c>
      <c r="BQ4557" s="2" t="s">
        <v>18001</v>
      </c>
    </row>
    <row r="4558" spans="1:69" ht="16.149999999999999" customHeight="1" x14ac:dyDescent="0.25">
      <c r="A4558" s="1">
        <v>4559</v>
      </c>
      <c r="B4558" s="2" t="s">
        <v>211</v>
      </c>
      <c r="C4558" s="2" t="s">
        <v>18002</v>
      </c>
      <c r="D4558" s="2" t="s">
        <v>158</v>
      </c>
      <c r="E4558" s="2" t="s">
        <v>18003</v>
      </c>
      <c r="F4558" s="67">
        <v>43847</v>
      </c>
      <c r="G4558" s="3">
        <f t="shared" si="703"/>
        <v>1</v>
      </c>
      <c r="H4558" s="3">
        <f t="shared" si="704"/>
        <v>2020</v>
      </c>
      <c r="I4558" s="92">
        <v>0.28125</v>
      </c>
      <c r="J4558" s="20">
        <f t="shared" si="705"/>
        <v>6</v>
      </c>
      <c r="K4558" s="5" t="str">
        <f t="shared" si="700"/>
        <v>ja</v>
      </c>
      <c r="L4558" s="5" t="s">
        <v>91</v>
      </c>
      <c r="M4558" s="6" t="s">
        <v>74</v>
      </c>
      <c r="O4558" s="127" t="s">
        <v>75</v>
      </c>
      <c r="P4558" s="127" t="s">
        <v>18004</v>
      </c>
      <c r="R4558" s="6" t="s">
        <v>77</v>
      </c>
      <c r="S4558" s="5" t="s">
        <v>109</v>
      </c>
      <c r="T4558" s="6" t="s">
        <v>80</v>
      </c>
      <c r="U4558" s="5" t="s">
        <v>74</v>
      </c>
      <c r="V4558" s="5" t="s">
        <v>80</v>
      </c>
      <c r="X4558" s="2">
        <v>85</v>
      </c>
      <c r="Y4558" s="5" t="s">
        <v>81</v>
      </c>
      <c r="Z4558" s="5" t="s">
        <v>84</v>
      </c>
      <c r="AA4558" s="2">
        <v>85</v>
      </c>
      <c r="AB4558" s="2" t="s">
        <v>94</v>
      </c>
      <c r="AC4558" s="2" t="s">
        <v>84</v>
      </c>
      <c r="AD4558" s="2">
        <v>85</v>
      </c>
      <c r="AE4558" s="2" t="s">
        <v>83</v>
      </c>
      <c r="AF4558" s="2" t="s">
        <v>84</v>
      </c>
      <c r="AG4558" s="17">
        <v>85</v>
      </c>
      <c r="AH4558" s="17" t="s">
        <v>3284</v>
      </c>
      <c r="AI4558" s="17" t="s">
        <v>84</v>
      </c>
      <c r="AJ4558" s="2">
        <v>513</v>
      </c>
      <c r="AK4558" s="2" t="s">
        <v>81</v>
      </c>
      <c r="AL4558" s="2" t="s">
        <v>161</v>
      </c>
      <c r="AP4558" s="2">
        <v>513</v>
      </c>
      <c r="AQ4558" s="16" t="s">
        <v>81</v>
      </c>
      <c r="AR4558" s="16" t="s">
        <v>161</v>
      </c>
      <c r="AS4558" s="16"/>
      <c r="AT4558" s="16"/>
      <c r="AU4558" s="16"/>
      <c r="AV4558" s="2">
        <v>655</v>
      </c>
      <c r="AW4558" s="2" t="s">
        <v>81</v>
      </c>
      <c r="AX4558" s="2" t="s">
        <v>168</v>
      </c>
      <c r="BB4558" s="2">
        <v>655</v>
      </c>
      <c r="BC4558" s="2" t="s">
        <v>83</v>
      </c>
      <c r="BD4558" s="2" t="s">
        <v>168</v>
      </c>
      <c r="BE4558" s="23" t="str">
        <f t="shared" si="701"/>
        <v>EMF ja</v>
      </c>
      <c r="BF4558" s="23" t="str">
        <f t="shared" si="706"/>
        <v/>
      </c>
      <c r="BG4558" s="23" t="str">
        <f t="shared" si="707"/>
        <v/>
      </c>
      <c r="BH4558" s="23">
        <f t="shared" si="702"/>
        <v>1</v>
      </c>
      <c r="BI4558" s="2" t="s">
        <v>162</v>
      </c>
      <c r="BO4558" s="2" t="s">
        <v>18005</v>
      </c>
      <c r="BP4558" s="3">
        <v>1</v>
      </c>
      <c r="BQ4558" s="2" t="s">
        <v>18006</v>
      </c>
    </row>
    <row r="4559" spans="1:69" ht="16.149999999999999" customHeight="1" x14ac:dyDescent="0.25">
      <c r="A4559" s="16">
        <v>4560</v>
      </c>
      <c r="B4559" s="2" t="s">
        <v>211</v>
      </c>
      <c r="C4559" s="2" t="s">
        <v>18007</v>
      </c>
      <c r="D4559" s="2" t="s">
        <v>158</v>
      </c>
      <c r="E4559" s="2" t="s">
        <v>1258</v>
      </c>
      <c r="F4559" s="67">
        <v>43859</v>
      </c>
      <c r="G4559" s="3">
        <f t="shared" si="703"/>
        <v>1</v>
      </c>
      <c r="H4559" s="3">
        <f t="shared" si="704"/>
        <v>2020</v>
      </c>
      <c r="I4559" s="92">
        <v>0.66319444444444398</v>
      </c>
      <c r="J4559" s="20">
        <f t="shared" si="705"/>
        <v>15</v>
      </c>
      <c r="K4559" s="5" t="str">
        <f t="shared" si="700"/>
        <v>ja</v>
      </c>
      <c r="L4559" s="5" t="s">
        <v>91</v>
      </c>
      <c r="M4559" s="6" t="s">
        <v>74</v>
      </c>
      <c r="N4559" s="5">
        <v>30</v>
      </c>
      <c r="O4559" s="127" t="s">
        <v>5139</v>
      </c>
      <c r="P4559" s="127" t="s">
        <v>18008</v>
      </c>
      <c r="R4559" s="6" t="s">
        <v>77</v>
      </c>
      <c r="T4559" s="6" t="s">
        <v>202</v>
      </c>
      <c r="U4559" s="2" t="s">
        <v>74</v>
      </c>
      <c r="V4559" s="5" t="s">
        <v>80</v>
      </c>
      <c r="X4559" s="2">
        <v>1990</v>
      </c>
      <c r="Y4559" s="2" t="s">
        <v>81</v>
      </c>
      <c r="Z4559" s="2" t="s">
        <v>168</v>
      </c>
      <c r="AA4559" s="2">
        <v>1990</v>
      </c>
      <c r="AB4559" s="2" t="s">
        <v>94</v>
      </c>
      <c r="AC4559" s="2" t="s">
        <v>168</v>
      </c>
      <c r="AD4559" s="2">
        <v>1990</v>
      </c>
      <c r="AE4559" s="2" t="s">
        <v>81</v>
      </c>
      <c r="AF4559" s="2" t="s">
        <v>168</v>
      </c>
      <c r="AG4559" s="2">
        <v>1990</v>
      </c>
      <c r="AH4559" s="2" t="s">
        <v>83</v>
      </c>
      <c r="AI4559" s="2" t="s">
        <v>84</v>
      </c>
      <c r="AJ4559" s="2">
        <v>1560</v>
      </c>
      <c r="AK4559" s="2" t="s">
        <v>81</v>
      </c>
      <c r="AL4559" s="2" t="s">
        <v>82</v>
      </c>
      <c r="AM4559" s="2">
        <v>1560</v>
      </c>
      <c r="AN4559" s="2" t="s">
        <v>94</v>
      </c>
      <c r="AO4559" s="2" t="s">
        <v>82</v>
      </c>
      <c r="AP4559" s="2">
        <v>1560</v>
      </c>
      <c r="AQ4559" s="2" t="s">
        <v>81</v>
      </c>
      <c r="AR4559" s="2" t="s">
        <v>82</v>
      </c>
      <c r="BE4559" s="23" t="str">
        <f t="shared" si="701"/>
        <v>EMF ja</v>
      </c>
      <c r="BF4559" s="23">
        <f t="shared" si="706"/>
        <v>30</v>
      </c>
      <c r="BG4559" s="23" t="str">
        <f t="shared" si="707"/>
        <v>&lt;100m</v>
      </c>
      <c r="BH4559" s="23">
        <f t="shared" si="702"/>
        <v>1</v>
      </c>
      <c r="BM4559" s="2" t="s">
        <v>162</v>
      </c>
      <c r="BN4559" s="2">
        <v>30</v>
      </c>
      <c r="BO4559" s="2" t="s">
        <v>18009</v>
      </c>
      <c r="BP4559" s="3">
        <v>1</v>
      </c>
      <c r="BQ4559" s="2" t="s">
        <v>18010</v>
      </c>
    </row>
    <row r="4560" spans="1:69" ht="16.149999999999999" customHeight="1" x14ac:dyDescent="0.25">
      <c r="A4560" s="16">
        <v>4561</v>
      </c>
      <c r="B4560" s="2" t="s">
        <v>211</v>
      </c>
      <c r="C4560" s="2" t="s">
        <v>10442</v>
      </c>
      <c r="D4560" s="2" t="s">
        <v>137</v>
      </c>
      <c r="E4560" s="2" t="s">
        <v>18011</v>
      </c>
      <c r="F4560" s="67">
        <v>43856</v>
      </c>
      <c r="G4560" s="3">
        <f t="shared" si="703"/>
        <v>1</v>
      </c>
      <c r="H4560" s="3">
        <f t="shared" si="704"/>
        <v>2020</v>
      </c>
      <c r="I4560" s="92">
        <v>0.79513888888888895</v>
      </c>
      <c r="J4560" s="20">
        <f t="shared" si="705"/>
        <v>19</v>
      </c>
      <c r="K4560" s="5" t="str">
        <f t="shared" si="700"/>
        <v>ja</v>
      </c>
      <c r="L4560" s="5" t="s">
        <v>73</v>
      </c>
      <c r="M4560" s="6" t="s">
        <v>74</v>
      </c>
      <c r="N4560" s="5">
        <v>19</v>
      </c>
      <c r="O4560" s="127" t="s">
        <v>140</v>
      </c>
      <c r="P4560" s="127" t="s">
        <v>18012</v>
      </c>
      <c r="R4560" s="6" t="s">
        <v>77</v>
      </c>
      <c r="X4560" s="2">
        <v>420</v>
      </c>
      <c r="Y4560" s="2" t="s">
        <v>81</v>
      </c>
      <c r="Z4560" s="2" t="s">
        <v>168</v>
      </c>
      <c r="AA4560" s="2">
        <v>420</v>
      </c>
      <c r="AB4560" s="2" t="s">
        <v>81</v>
      </c>
      <c r="AC4560" s="2" t="s">
        <v>168</v>
      </c>
      <c r="AD4560" s="2">
        <v>420</v>
      </c>
      <c r="AE4560" s="2" t="s">
        <v>81</v>
      </c>
      <c r="AF4560" s="2" t="s">
        <v>168</v>
      </c>
      <c r="AJ4560" s="2">
        <v>620</v>
      </c>
      <c r="AK4560" s="2" t="s">
        <v>81</v>
      </c>
      <c r="AL4560" s="2" t="s">
        <v>84</v>
      </c>
      <c r="AM4560" s="2">
        <v>620</v>
      </c>
      <c r="AN4560" s="2" t="s">
        <v>81</v>
      </c>
      <c r="AO4560" s="2" t="s">
        <v>84</v>
      </c>
      <c r="AP4560" s="2">
        <v>620</v>
      </c>
      <c r="AQ4560" s="2" t="s">
        <v>83</v>
      </c>
      <c r="AR4560" s="2" t="s">
        <v>84</v>
      </c>
      <c r="BE4560" s="23" t="str">
        <f t="shared" si="701"/>
        <v>EMF nein</v>
      </c>
      <c r="BF4560" s="23" t="str">
        <f t="shared" si="706"/>
        <v/>
      </c>
      <c r="BG4560" s="23" t="str">
        <f t="shared" si="707"/>
        <v/>
      </c>
      <c r="BH4560" s="23">
        <f t="shared" si="702"/>
        <v>0</v>
      </c>
      <c r="BO4560" s="2" t="s">
        <v>18013</v>
      </c>
      <c r="BP4560" s="3">
        <v>1</v>
      </c>
      <c r="BQ4560" s="2" t="s">
        <v>18014</v>
      </c>
    </row>
    <row r="4561" spans="1:69" ht="16.149999999999999" customHeight="1" x14ac:dyDescent="0.25">
      <c r="A4561" s="16">
        <v>4562</v>
      </c>
      <c r="B4561" s="2" t="s">
        <v>69</v>
      </c>
      <c r="C4561" s="2" t="s">
        <v>752</v>
      </c>
      <c r="D4561" s="2" t="s">
        <v>124</v>
      </c>
      <c r="E4561" s="2" t="s">
        <v>611</v>
      </c>
      <c r="F4561" s="67">
        <v>43857</v>
      </c>
      <c r="G4561" s="3">
        <f t="shared" si="703"/>
        <v>1</v>
      </c>
      <c r="H4561" s="3">
        <f t="shared" si="704"/>
        <v>2020</v>
      </c>
      <c r="I4561" s="92">
        <v>0.39583333333333298</v>
      </c>
      <c r="J4561" s="20">
        <f t="shared" si="705"/>
        <v>9</v>
      </c>
      <c r="K4561" s="5" t="str">
        <f t="shared" si="700"/>
        <v>ja</v>
      </c>
      <c r="L4561" s="5" t="s">
        <v>91</v>
      </c>
      <c r="M4561" s="6" t="s">
        <v>74</v>
      </c>
      <c r="N4561" s="5">
        <v>39</v>
      </c>
      <c r="O4561" s="127" t="s">
        <v>5139</v>
      </c>
      <c r="P4561" s="127" t="s">
        <v>18015</v>
      </c>
      <c r="R4561" s="6" t="s">
        <v>77</v>
      </c>
      <c r="S4561" s="5" t="s">
        <v>14408</v>
      </c>
      <c r="T4561" s="6" t="s">
        <v>80</v>
      </c>
      <c r="X4561" s="2">
        <v>1690</v>
      </c>
      <c r="Y4561" s="2" t="s">
        <v>81</v>
      </c>
      <c r="Z4561" s="2" t="s">
        <v>82</v>
      </c>
      <c r="AA4561" s="2">
        <v>1690</v>
      </c>
      <c r="AB4561" s="2" t="s">
        <v>81</v>
      </c>
      <c r="AC4561" s="2" t="s">
        <v>82</v>
      </c>
      <c r="AD4561" s="2">
        <v>1690</v>
      </c>
      <c r="AE4561" s="2" t="s">
        <v>81</v>
      </c>
      <c r="AF4561" s="2" t="s">
        <v>82</v>
      </c>
      <c r="AJ4561" s="2">
        <v>1690</v>
      </c>
      <c r="AK4561" s="2" t="s">
        <v>81</v>
      </c>
      <c r="AL4561" s="2" t="s">
        <v>82</v>
      </c>
      <c r="AM4561" s="2">
        <v>1690</v>
      </c>
      <c r="AN4561" s="2" t="s">
        <v>81</v>
      </c>
      <c r="AO4561" s="2" t="s">
        <v>82</v>
      </c>
      <c r="AP4561" s="2">
        <v>1690</v>
      </c>
      <c r="AQ4561" s="2" t="s">
        <v>81</v>
      </c>
      <c r="AR4561" s="2" t="s">
        <v>82</v>
      </c>
      <c r="AV4561" s="2">
        <v>1690</v>
      </c>
      <c r="AW4561" s="2" t="s">
        <v>8720</v>
      </c>
      <c r="AX4561" s="2" t="s">
        <v>82</v>
      </c>
      <c r="AY4561" s="2">
        <v>1690</v>
      </c>
      <c r="AZ4561" s="2" t="s">
        <v>8720</v>
      </c>
      <c r="BA4561" s="2" t="s">
        <v>82</v>
      </c>
      <c r="BB4561" s="2">
        <v>1690</v>
      </c>
      <c r="BC4561" s="2" t="s">
        <v>8720</v>
      </c>
      <c r="BD4561" s="2" t="s">
        <v>82</v>
      </c>
      <c r="BE4561" s="23" t="str">
        <f t="shared" si="701"/>
        <v>EMF nein</v>
      </c>
      <c r="BF4561" s="23" t="str">
        <f t="shared" si="706"/>
        <v/>
      </c>
      <c r="BG4561" s="23" t="str">
        <f t="shared" si="707"/>
        <v/>
      </c>
      <c r="BH4561" s="23">
        <f t="shared" si="702"/>
        <v>0</v>
      </c>
      <c r="BO4561" s="2" t="s">
        <v>18016</v>
      </c>
      <c r="BP4561" s="3">
        <v>1</v>
      </c>
      <c r="BQ4561" s="2" t="s">
        <v>18017</v>
      </c>
    </row>
    <row r="4562" spans="1:69" ht="16.149999999999999" customHeight="1" x14ac:dyDescent="0.25">
      <c r="A4562" s="16">
        <v>4563</v>
      </c>
      <c r="B4562" s="2" t="s">
        <v>69</v>
      </c>
      <c r="C4562" s="2" t="s">
        <v>18018</v>
      </c>
      <c r="D4562" s="2" t="s">
        <v>192</v>
      </c>
      <c r="E4562" s="2" t="s">
        <v>18019</v>
      </c>
      <c r="F4562" s="67">
        <v>43846</v>
      </c>
      <c r="G4562" s="3">
        <f t="shared" si="703"/>
        <v>1</v>
      </c>
      <c r="H4562" s="3">
        <f t="shared" si="704"/>
        <v>2020</v>
      </c>
      <c r="I4562" s="92">
        <v>0.46875</v>
      </c>
      <c r="J4562" s="20">
        <f t="shared" si="705"/>
        <v>11</v>
      </c>
      <c r="K4562" s="5" t="str">
        <f t="shared" si="700"/>
        <v>ja</v>
      </c>
      <c r="L4562" s="5" t="s">
        <v>73</v>
      </c>
      <c r="M4562" s="6" t="s">
        <v>74</v>
      </c>
      <c r="N4562" s="5">
        <v>90</v>
      </c>
      <c r="O4562" s="127" t="s">
        <v>5139</v>
      </c>
      <c r="P4562" s="127" t="s">
        <v>18020</v>
      </c>
      <c r="R4562" s="6" t="s">
        <v>77</v>
      </c>
      <c r="S4562" s="2" t="s">
        <v>14408</v>
      </c>
      <c r="T4562" s="6" t="s">
        <v>202</v>
      </c>
      <c r="X4562" s="2">
        <v>255</v>
      </c>
      <c r="Y4562" s="2" t="s">
        <v>81</v>
      </c>
      <c r="Z4562" s="2" t="s">
        <v>84</v>
      </c>
      <c r="AD4562" s="2">
        <v>255</v>
      </c>
      <c r="AE4562" s="2" t="s">
        <v>83</v>
      </c>
      <c r="AF4562" s="2" t="s">
        <v>84</v>
      </c>
      <c r="BE4562" s="23" t="str">
        <f t="shared" si="701"/>
        <v>EMF nein</v>
      </c>
      <c r="BF4562" s="23" t="str">
        <f t="shared" si="706"/>
        <v/>
      </c>
      <c r="BG4562" s="23" t="str">
        <f t="shared" si="707"/>
        <v/>
      </c>
      <c r="BH4562" s="23">
        <f t="shared" si="702"/>
        <v>0</v>
      </c>
      <c r="BO4562" s="2" t="s">
        <v>18021</v>
      </c>
      <c r="BP4562" s="3">
        <v>1</v>
      </c>
      <c r="BQ4562" s="2" t="s">
        <v>18022</v>
      </c>
    </row>
    <row r="4563" spans="1:69" ht="16.149999999999999" customHeight="1" x14ac:dyDescent="0.25">
      <c r="A4563" s="16">
        <v>4564</v>
      </c>
      <c r="B4563" s="2" t="s">
        <v>211</v>
      </c>
      <c r="C4563" s="2" t="s">
        <v>18023</v>
      </c>
      <c r="D4563" s="2" t="s">
        <v>192</v>
      </c>
      <c r="E4563" s="2" t="s">
        <v>18024</v>
      </c>
      <c r="F4563" s="67">
        <v>43845</v>
      </c>
      <c r="G4563" s="3">
        <f t="shared" si="703"/>
        <v>1</v>
      </c>
      <c r="H4563" s="3">
        <f t="shared" si="704"/>
        <v>2020</v>
      </c>
      <c r="I4563" s="92">
        <v>0.63194444444444398</v>
      </c>
      <c r="J4563" s="20">
        <f t="shared" si="705"/>
        <v>15</v>
      </c>
      <c r="K4563" s="5" t="str">
        <f t="shared" si="700"/>
        <v>ja</v>
      </c>
      <c r="L4563" s="5" t="s">
        <v>91</v>
      </c>
      <c r="M4563" s="6" t="s">
        <v>74</v>
      </c>
      <c r="N4563" s="5">
        <v>55</v>
      </c>
      <c r="O4563" s="127" t="s">
        <v>140</v>
      </c>
      <c r="P4563" s="127" t="s">
        <v>18025</v>
      </c>
      <c r="R4563" s="6" t="s">
        <v>77</v>
      </c>
      <c r="S4563" s="2" t="s">
        <v>109</v>
      </c>
      <c r="T4563" s="6" t="s">
        <v>80</v>
      </c>
      <c r="U4563" s="2" t="s">
        <v>139</v>
      </c>
      <c r="X4563" s="2">
        <v>40</v>
      </c>
      <c r="Y4563" s="2" t="s">
        <v>83</v>
      </c>
      <c r="Z4563" s="2" t="s">
        <v>161</v>
      </c>
      <c r="AA4563" s="2">
        <v>40</v>
      </c>
      <c r="AB4563" s="2" t="s">
        <v>81</v>
      </c>
      <c r="AC4563" s="2" t="s">
        <v>161</v>
      </c>
      <c r="AD4563" s="2">
        <v>40</v>
      </c>
      <c r="AE4563" s="2" t="s">
        <v>83</v>
      </c>
      <c r="AF4563" s="2" t="s">
        <v>161</v>
      </c>
      <c r="AG4563" s="2">
        <v>40</v>
      </c>
      <c r="AH4563" s="2" t="s">
        <v>94</v>
      </c>
      <c r="AI4563" s="2" t="s">
        <v>161</v>
      </c>
      <c r="AJ4563" s="2">
        <v>40</v>
      </c>
      <c r="AK4563" s="2" t="s">
        <v>83</v>
      </c>
      <c r="AL4563" s="2" t="s">
        <v>161</v>
      </c>
      <c r="AM4563" s="2">
        <v>40</v>
      </c>
      <c r="AN4563" s="2" t="s">
        <v>81</v>
      </c>
      <c r="AO4563" s="2" t="s">
        <v>161</v>
      </c>
      <c r="AP4563" s="2">
        <v>40</v>
      </c>
      <c r="AQ4563" s="2" t="s">
        <v>83</v>
      </c>
      <c r="AR4563" s="2" t="s">
        <v>161</v>
      </c>
      <c r="AS4563" s="2">
        <v>40</v>
      </c>
      <c r="AT4563" s="2" t="s">
        <v>94</v>
      </c>
      <c r="AU4563" s="2" t="s">
        <v>161</v>
      </c>
      <c r="AV4563" s="2">
        <v>40</v>
      </c>
      <c r="AW4563" s="2" t="s">
        <v>83</v>
      </c>
      <c r="AX4563" s="2" t="s">
        <v>161</v>
      </c>
      <c r="AY4563" s="2">
        <v>40</v>
      </c>
      <c r="AZ4563" s="2" t="s">
        <v>81</v>
      </c>
      <c r="BA4563" s="2" t="s">
        <v>161</v>
      </c>
      <c r="BB4563" s="2">
        <v>40</v>
      </c>
      <c r="BC4563" s="2" t="s">
        <v>83</v>
      </c>
      <c r="BD4563" s="2" t="s">
        <v>161</v>
      </c>
      <c r="BE4563" s="23" t="str">
        <f t="shared" si="701"/>
        <v>EMF ja</v>
      </c>
      <c r="BF4563" s="23">
        <f t="shared" si="706"/>
        <v>780</v>
      </c>
      <c r="BG4563" s="23" t="str">
        <f t="shared" si="707"/>
        <v>500+m</v>
      </c>
      <c r="BH4563" s="23">
        <f t="shared" si="702"/>
        <v>2</v>
      </c>
      <c r="BI4563" s="2" t="s">
        <v>162</v>
      </c>
      <c r="BJ4563" s="2">
        <v>800</v>
      </c>
      <c r="BK4563" s="2" t="s">
        <v>162</v>
      </c>
      <c r="BL4563" s="2">
        <v>780</v>
      </c>
      <c r="BO4563" s="2" t="s">
        <v>18026</v>
      </c>
      <c r="BP4563" s="3">
        <v>1</v>
      </c>
      <c r="BQ4563" s="2" t="s">
        <v>18027</v>
      </c>
    </row>
    <row r="4564" spans="1:69" ht="16.149999999999999" customHeight="1" x14ac:dyDescent="0.25">
      <c r="A4564" s="16">
        <v>4565</v>
      </c>
      <c r="B4564" s="2" t="s">
        <v>211</v>
      </c>
      <c r="C4564" s="2" t="s">
        <v>18028</v>
      </c>
      <c r="D4564" s="2" t="s">
        <v>178</v>
      </c>
      <c r="E4564" s="2" t="s">
        <v>18029</v>
      </c>
      <c r="F4564" s="67">
        <v>43852</v>
      </c>
      <c r="G4564" s="3">
        <f t="shared" si="703"/>
        <v>1</v>
      </c>
      <c r="H4564" s="3">
        <f t="shared" si="704"/>
        <v>2020</v>
      </c>
      <c r="I4564" s="92">
        <v>0.26041666666666702</v>
      </c>
      <c r="J4564" s="20">
        <f t="shared" si="705"/>
        <v>6</v>
      </c>
      <c r="K4564" s="5" t="str">
        <f t="shared" si="700"/>
        <v>ja</v>
      </c>
      <c r="L4564" s="5" t="s">
        <v>91</v>
      </c>
      <c r="M4564" s="6" t="s">
        <v>74</v>
      </c>
      <c r="O4564" s="127" t="s">
        <v>140</v>
      </c>
      <c r="P4564" s="127" t="s">
        <v>18030</v>
      </c>
      <c r="R4564" s="6" t="s">
        <v>77</v>
      </c>
      <c r="T4564" s="6" t="s">
        <v>80</v>
      </c>
      <c r="U4564" s="2" t="s">
        <v>74</v>
      </c>
      <c r="BE4564" s="23" t="str">
        <f t="shared" si="701"/>
        <v>EMF nein</v>
      </c>
      <c r="BF4564" s="23" t="str">
        <f t="shared" si="706"/>
        <v/>
      </c>
      <c r="BG4564" s="23" t="str">
        <f t="shared" si="707"/>
        <v/>
      </c>
      <c r="BH4564" s="23">
        <f t="shared" si="702"/>
        <v>0</v>
      </c>
      <c r="BO4564" s="2" t="s">
        <v>18031</v>
      </c>
      <c r="BP4564" s="3">
        <v>1</v>
      </c>
      <c r="BQ4564" s="2" t="s">
        <v>18032</v>
      </c>
    </row>
    <row r="4565" spans="1:69" ht="16.149999999999999" customHeight="1" x14ac:dyDescent="0.25">
      <c r="A4565" s="1">
        <v>4566</v>
      </c>
      <c r="B4565" s="2" t="s">
        <v>135</v>
      </c>
      <c r="C4565" s="2" t="s">
        <v>13695</v>
      </c>
      <c r="D4565" s="2" t="s">
        <v>158</v>
      </c>
      <c r="E4565" s="2" t="s">
        <v>18033</v>
      </c>
      <c r="F4565" s="67">
        <v>43859</v>
      </c>
      <c r="G4565" s="3">
        <f t="shared" si="703"/>
        <v>1</v>
      </c>
      <c r="H4565" s="3">
        <f t="shared" si="704"/>
        <v>2020</v>
      </c>
      <c r="I4565" s="92">
        <v>0.62847222222222199</v>
      </c>
      <c r="J4565" s="20">
        <f t="shared" si="705"/>
        <v>15</v>
      </c>
      <c r="K4565" s="5" t="str">
        <f t="shared" si="700"/>
        <v>ja</v>
      </c>
      <c r="L4565" s="5" t="s">
        <v>91</v>
      </c>
      <c r="M4565" s="6" t="s">
        <v>139</v>
      </c>
      <c r="O4565" s="127" t="s">
        <v>126</v>
      </c>
      <c r="P4565" s="127" t="s">
        <v>13950</v>
      </c>
      <c r="R4565" s="6" t="s">
        <v>77</v>
      </c>
      <c r="T4565" s="6" t="s">
        <v>80</v>
      </c>
      <c r="X4565" s="2">
        <v>2940</v>
      </c>
      <c r="Y4565" s="2" t="s">
        <v>83</v>
      </c>
      <c r="Z4565" s="2" t="s">
        <v>84</v>
      </c>
      <c r="AA4565" s="2">
        <v>2940</v>
      </c>
      <c r="AB4565" s="2" t="s">
        <v>81</v>
      </c>
      <c r="AC4565" s="2" t="s">
        <v>84</v>
      </c>
      <c r="AD4565" s="2">
        <v>2940</v>
      </c>
      <c r="AE4565" s="2" t="s">
        <v>83</v>
      </c>
      <c r="AF4565" s="2" t="s">
        <v>84</v>
      </c>
      <c r="AG4565" s="2">
        <v>2940</v>
      </c>
      <c r="AH4565" s="2" t="s">
        <v>83</v>
      </c>
      <c r="AI4565" s="2" t="s">
        <v>84</v>
      </c>
      <c r="AJ4565" s="2">
        <v>2940</v>
      </c>
      <c r="AK4565" s="2" t="s">
        <v>83</v>
      </c>
      <c r="AL4565" s="2" t="s">
        <v>84</v>
      </c>
      <c r="AM4565" s="2">
        <v>2940</v>
      </c>
      <c r="AN4565" s="2" t="s">
        <v>81</v>
      </c>
      <c r="AO4565" s="2" t="s">
        <v>84</v>
      </c>
      <c r="AP4565" s="2">
        <v>2940</v>
      </c>
      <c r="AQ4565" s="2" t="s">
        <v>83</v>
      </c>
      <c r="AR4565" s="2" t="s">
        <v>84</v>
      </c>
      <c r="AS4565" s="2">
        <v>2940</v>
      </c>
      <c r="AT4565" s="2" t="s">
        <v>83</v>
      </c>
      <c r="AU4565" s="2" t="s">
        <v>84</v>
      </c>
      <c r="BE4565" s="23" t="str">
        <f t="shared" si="701"/>
        <v>EMF ja</v>
      </c>
      <c r="BF4565" s="23">
        <f t="shared" si="706"/>
        <v>3750</v>
      </c>
      <c r="BG4565" s="23" t="str">
        <f t="shared" si="707"/>
        <v>500+m</v>
      </c>
      <c r="BH4565" s="23">
        <f t="shared" si="702"/>
        <v>1</v>
      </c>
      <c r="BM4565" s="2" t="s">
        <v>162</v>
      </c>
      <c r="BN4565" s="2">
        <v>3750</v>
      </c>
      <c r="BO4565" s="2" t="s">
        <v>18034</v>
      </c>
      <c r="BP4565" s="3">
        <v>1</v>
      </c>
      <c r="BQ4565" s="2" t="s">
        <v>18035</v>
      </c>
    </row>
    <row r="4566" spans="1:69" ht="16.149999999999999" customHeight="1" x14ac:dyDescent="0.25">
      <c r="A4566" s="16">
        <v>4567</v>
      </c>
      <c r="B4566" s="2" t="s">
        <v>211</v>
      </c>
      <c r="C4566" s="2" t="s">
        <v>18036</v>
      </c>
      <c r="D4566" s="2" t="s">
        <v>158</v>
      </c>
      <c r="E4566" s="2" t="s">
        <v>18037</v>
      </c>
      <c r="F4566" s="67">
        <v>43859</v>
      </c>
      <c r="G4566" s="3">
        <f t="shared" si="703"/>
        <v>1</v>
      </c>
      <c r="H4566" s="3">
        <f t="shared" si="704"/>
        <v>2020</v>
      </c>
      <c r="I4566" s="92">
        <v>0.69097222222222199</v>
      </c>
      <c r="J4566" s="20">
        <f t="shared" si="705"/>
        <v>16</v>
      </c>
      <c r="K4566" s="5" t="str">
        <f t="shared" si="700"/>
        <v>ja</v>
      </c>
      <c r="L4566" s="5" t="s">
        <v>73</v>
      </c>
      <c r="M4566" s="6" t="s">
        <v>74</v>
      </c>
      <c r="N4566" s="5">
        <v>49</v>
      </c>
      <c r="O4566" s="127" t="s">
        <v>126</v>
      </c>
      <c r="P4566" s="127" t="s">
        <v>18038</v>
      </c>
      <c r="R4566" s="6" t="s">
        <v>77</v>
      </c>
      <c r="T4566" s="6" t="s">
        <v>80</v>
      </c>
      <c r="X4566" s="2">
        <v>1720</v>
      </c>
      <c r="Y4566" s="2" t="s">
        <v>81</v>
      </c>
      <c r="Z4566" s="2" t="s">
        <v>84</v>
      </c>
      <c r="AA4566" s="2">
        <v>1720</v>
      </c>
      <c r="AB4566" s="2" t="s">
        <v>81</v>
      </c>
      <c r="AC4566" s="2" t="s">
        <v>84</v>
      </c>
      <c r="AD4566" s="2">
        <v>1720</v>
      </c>
      <c r="AE4566" s="2" t="s">
        <v>81</v>
      </c>
      <c r="AF4566" s="2" t="s">
        <v>84</v>
      </c>
      <c r="AG4566" s="17">
        <v>1720</v>
      </c>
      <c r="AH4566" s="17" t="s">
        <v>81</v>
      </c>
      <c r="AI4566" s="17" t="s">
        <v>84</v>
      </c>
      <c r="AJ4566" s="2">
        <v>1600</v>
      </c>
      <c r="AK4566" s="17" t="s">
        <v>83</v>
      </c>
      <c r="AL4566" s="17" t="s">
        <v>82</v>
      </c>
      <c r="AM4566" s="2">
        <v>1600</v>
      </c>
      <c r="AN4566" s="17" t="s">
        <v>94</v>
      </c>
      <c r="AO4566" s="17" t="s">
        <v>82</v>
      </c>
      <c r="AP4566" s="2">
        <v>1600</v>
      </c>
      <c r="AQ4566" s="17" t="s">
        <v>83</v>
      </c>
      <c r="AR4566" s="17" t="s">
        <v>82</v>
      </c>
      <c r="AS4566" s="17">
        <v>1600</v>
      </c>
      <c r="AT4566" s="17" t="s">
        <v>83</v>
      </c>
      <c r="AU4566" s="17" t="s">
        <v>12653</v>
      </c>
      <c r="AV4566" s="2">
        <v>2460</v>
      </c>
      <c r="AW4566" s="2" t="s">
        <v>83</v>
      </c>
      <c r="AX4566" s="2" t="s">
        <v>84</v>
      </c>
      <c r="AY4566" s="2">
        <v>2460</v>
      </c>
      <c r="AZ4566" s="2" t="s">
        <v>81</v>
      </c>
      <c r="BA4566" s="2" t="s">
        <v>84</v>
      </c>
      <c r="BB4566" s="2">
        <v>2460</v>
      </c>
      <c r="BC4566" s="2" t="s">
        <v>83</v>
      </c>
      <c r="BD4566" s="2" t="s">
        <v>84</v>
      </c>
      <c r="BE4566" s="23" t="str">
        <f t="shared" si="701"/>
        <v>EMF ja</v>
      </c>
      <c r="BF4566" s="23">
        <f t="shared" si="706"/>
        <v>1500</v>
      </c>
      <c r="BG4566" s="23" t="str">
        <f t="shared" si="707"/>
        <v>500+m</v>
      </c>
      <c r="BH4566" s="23">
        <f t="shared" si="702"/>
        <v>1</v>
      </c>
      <c r="BI4566" s="2" t="s">
        <v>162</v>
      </c>
      <c r="BJ4566" s="2">
        <v>1500</v>
      </c>
      <c r="BO4566" s="2" t="s">
        <v>18039</v>
      </c>
      <c r="BP4566" s="3">
        <v>1</v>
      </c>
      <c r="BQ4566" s="2" t="s">
        <v>18040</v>
      </c>
    </row>
    <row r="4567" spans="1:69" ht="16.149999999999999" customHeight="1" x14ac:dyDescent="0.25">
      <c r="A4567" s="16">
        <v>4568</v>
      </c>
      <c r="B4567" s="2" t="s">
        <v>69</v>
      </c>
      <c r="C4567" s="2" t="s">
        <v>2900</v>
      </c>
      <c r="D4567" s="2" t="s">
        <v>89</v>
      </c>
      <c r="E4567" s="2" t="s">
        <v>18041</v>
      </c>
      <c r="F4567" s="67">
        <v>43859</v>
      </c>
      <c r="G4567" s="3">
        <f t="shared" si="703"/>
        <v>1</v>
      </c>
      <c r="H4567" s="3">
        <f t="shared" si="704"/>
        <v>2020</v>
      </c>
      <c r="I4567" s="92">
        <v>0.65972222222222199</v>
      </c>
      <c r="J4567" s="20">
        <f t="shared" si="705"/>
        <v>15</v>
      </c>
      <c r="K4567" s="5" t="str">
        <f t="shared" ref="K4567:K4630" si="708">IF(COUNTA(W4567:BN4567)=0,"nein","ja")</f>
        <v>ja</v>
      </c>
      <c r="L4567" s="5" t="s">
        <v>91</v>
      </c>
      <c r="M4567" s="6" t="s">
        <v>74</v>
      </c>
      <c r="N4567" s="5">
        <v>55</v>
      </c>
      <c r="O4567" s="127" t="s">
        <v>126</v>
      </c>
      <c r="P4567" s="127" t="s">
        <v>18042</v>
      </c>
      <c r="R4567" s="6" t="s">
        <v>77</v>
      </c>
      <c r="S4567" s="5" t="s">
        <v>14408</v>
      </c>
      <c r="T4567" s="6" t="s">
        <v>79</v>
      </c>
      <c r="X4567" s="2">
        <v>610</v>
      </c>
      <c r="Y4567" s="2" t="s">
        <v>81</v>
      </c>
      <c r="Z4567" s="2" t="s">
        <v>84</v>
      </c>
      <c r="AA4567" s="2">
        <v>612</v>
      </c>
      <c r="AB4567" s="2" t="s">
        <v>94</v>
      </c>
      <c r="AC4567" s="2" t="s">
        <v>84</v>
      </c>
      <c r="AD4567" s="2">
        <v>612</v>
      </c>
      <c r="AE4567" s="2" t="s">
        <v>81</v>
      </c>
      <c r="AF4567" s="2" t="s">
        <v>84</v>
      </c>
      <c r="AG4567" s="17">
        <v>612</v>
      </c>
      <c r="AH4567" s="17" t="s">
        <v>81</v>
      </c>
      <c r="AI4567" s="17" t="s">
        <v>84</v>
      </c>
      <c r="AJ4567" s="2">
        <v>612</v>
      </c>
      <c r="AK4567" s="2" t="s">
        <v>94</v>
      </c>
      <c r="AL4567" s="2" t="s">
        <v>84</v>
      </c>
      <c r="AM4567" s="2">
        <v>612</v>
      </c>
      <c r="AN4567" s="2" t="s">
        <v>83</v>
      </c>
      <c r="AO4567" s="2" t="s">
        <v>84</v>
      </c>
      <c r="AS4567" s="17">
        <v>640</v>
      </c>
      <c r="AT4567" s="17" t="s">
        <v>81</v>
      </c>
      <c r="AU4567" s="17" t="s">
        <v>168</v>
      </c>
      <c r="AV4567" s="17">
        <v>640</v>
      </c>
      <c r="AW4567" s="17" t="s">
        <v>81</v>
      </c>
      <c r="AX4567" s="17" t="s">
        <v>168</v>
      </c>
      <c r="BB4567" s="2">
        <v>640</v>
      </c>
      <c r="BC4567" s="2" t="s">
        <v>83</v>
      </c>
      <c r="BD4567" s="2" t="s">
        <v>168</v>
      </c>
      <c r="BE4567" s="23" t="str">
        <f t="shared" si="701"/>
        <v>EMF ja</v>
      </c>
      <c r="BF4567" s="23">
        <f t="shared" si="706"/>
        <v>460</v>
      </c>
      <c r="BG4567" s="23" t="str">
        <f t="shared" si="707"/>
        <v>100-499m</v>
      </c>
      <c r="BH4567" s="23">
        <f t="shared" si="702"/>
        <v>1</v>
      </c>
      <c r="BI4567" s="2" t="s">
        <v>162</v>
      </c>
      <c r="BJ4567" s="2">
        <v>460</v>
      </c>
      <c r="BO4567" s="2" t="s">
        <v>18043</v>
      </c>
      <c r="BP4567" s="3">
        <v>1</v>
      </c>
      <c r="BQ4567" s="2" t="s">
        <v>18044</v>
      </c>
    </row>
    <row r="4568" spans="1:69" ht="16.149999999999999" customHeight="1" x14ac:dyDescent="0.25">
      <c r="A4568" s="1">
        <v>4569</v>
      </c>
      <c r="B4568" s="2" t="s">
        <v>211</v>
      </c>
      <c r="C4568" s="2" t="s">
        <v>8435</v>
      </c>
      <c r="D4568" s="2" t="s">
        <v>296</v>
      </c>
      <c r="E4568" s="2" t="s">
        <v>18045</v>
      </c>
      <c r="F4568" s="67">
        <v>43856</v>
      </c>
      <c r="G4568" s="3">
        <f t="shared" si="703"/>
        <v>1</v>
      </c>
      <c r="H4568" s="3">
        <f t="shared" si="704"/>
        <v>2020</v>
      </c>
      <c r="I4568" s="92">
        <v>0.22222222222222199</v>
      </c>
      <c r="J4568" s="20">
        <f t="shared" si="705"/>
        <v>5</v>
      </c>
      <c r="K4568" s="5" t="str">
        <f t="shared" si="708"/>
        <v>ja</v>
      </c>
      <c r="L4568" s="5" t="s">
        <v>91</v>
      </c>
      <c r="M4568" s="6" t="s">
        <v>74</v>
      </c>
      <c r="N4568" s="5">
        <v>39</v>
      </c>
      <c r="O4568" s="127" t="s">
        <v>5139</v>
      </c>
      <c r="P4568" s="127" t="s">
        <v>18046</v>
      </c>
      <c r="R4568" s="6" t="s">
        <v>77</v>
      </c>
      <c r="S4568" s="5" t="s">
        <v>78</v>
      </c>
      <c r="T4568" s="6" t="s">
        <v>80</v>
      </c>
      <c r="X4568" s="2">
        <v>70</v>
      </c>
      <c r="Z4568" s="2" t="s">
        <v>161</v>
      </c>
      <c r="AA4568" s="2">
        <v>317</v>
      </c>
      <c r="AB4568" s="2" t="s">
        <v>94</v>
      </c>
      <c r="AC4568" s="2" t="s">
        <v>168</v>
      </c>
      <c r="AD4568" s="2">
        <v>70</v>
      </c>
      <c r="AF4568" s="2" t="s">
        <v>161</v>
      </c>
      <c r="AG4568" s="2">
        <v>317</v>
      </c>
      <c r="AH4568" s="2" t="s">
        <v>94</v>
      </c>
      <c r="AI4568" s="2" t="s">
        <v>168</v>
      </c>
      <c r="AJ4568" s="2">
        <v>317</v>
      </c>
      <c r="AK4568" s="2" t="s">
        <v>81</v>
      </c>
      <c r="AL4568" s="2" t="s">
        <v>168</v>
      </c>
      <c r="AM4568" s="2">
        <v>317</v>
      </c>
      <c r="AN4568" s="2" t="s">
        <v>94</v>
      </c>
      <c r="AO4568" s="2" t="s">
        <v>168</v>
      </c>
      <c r="AP4568" s="2">
        <v>317</v>
      </c>
      <c r="AQ4568" s="2" t="s">
        <v>81</v>
      </c>
      <c r="AR4568" s="2" t="s">
        <v>168</v>
      </c>
      <c r="AS4568" s="2">
        <v>317</v>
      </c>
      <c r="AT4568" s="2" t="s">
        <v>94</v>
      </c>
      <c r="AU4568" s="2" t="s">
        <v>168</v>
      </c>
      <c r="AV4568" s="2">
        <v>317</v>
      </c>
      <c r="AW4568" s="2" t="s">
        <v>81</v>
      </c>
      <c r="AX4568" s="2" t="s">
        <v>168</v>
      </c>
      <c r="AY4568" s="2">
        <v>317</v>
      </c>
      <c r="AZ4568" s="2" t="s">
        <v>94</v>
      </c>
      <c r="BA4568" s="2" t="s">
        <v>168</v>
      </c>
      <c r="BB4568" s="2">
        <v>317</v>
      </c>
      <c r="BC4568" s="2" t="s">
        <v>81</v>
      </c>
      <c r="BD4568" s="2" t="s">
        <v>168</v>
      </c>
      <c r="BE4568" s="23" t="str">
        <f t="shared" si="701"/>
        <v>EMF nein</v>
      </c>
      <c r="BF4568" s="23" t="str">
        <f t="shared" si="706"/>
        <v/>
      </c>
      <c r="BG4568" s="23" t="str">
        <f t="shared" si="707"/>
        <v/>
      </c>
      <c r="BH4568" s="23">
        <f t="shared" si="702"/>
        <v>0</v>
      </c>
      <c r="BP4568" s="3">
        <v>1</v>
      </c>
      <c r="BQ4568" s="2" t="s">
        <v>18047</v>
      </c>
    </row>
    <row r="4569" spans="1:69" ht="16.149999999999999" customHeight="1" x14ac:dyDescent="0.25">
      <c r="A4569" s="1">
        <v>4570</v>
      </c>
      <c r="B4569" s="2" t="s">
        <v>211</v>
      </c>
      <c r="C4569" s="2" t="s">
        <v>5605</v>
      </c>
      <c r="D4569" s="2" t="s">
        <v>98</v>
      </c>
      <c r="E4569" s="2" t="s">
        <v>18048</v>
      </c>
      <c r="F4569" s="67">
        <v>43852</v>
      </c>
      <c r="G4569" s="3">
        <f t="shared" si="703"/>
        <v>1</v>
      </c>
      <c r="H4569" s="3">
        <f t="shared" si="704"/>
        <v>2020</v>
      </c>
      <c r="I4569" s="92">
        <v>5.2083333333333301E-2</v>
      </c>
      <c r="J4569" s="20">
        <f t="shared" si="705"/>
        <v>1</v>
      </c>
      <c r="K4569" s="5" t="str">
        <f t="shared" si="708"/>
        <v>ja</v>
      </c>
      <c r="L4569" s="5" t="s">
        <v>91</v>
      </c>
      <c r="M4569" s="6" t="s">
        <v>74</v>
      </c>
      <c r="N4569" s="5">
        <v>23</v>
      </c>
      <c r="O4569" s="127" t="s">
        <v>140</v>
      </c>
      <c r="P4569" s="127" t="s">
        <v>18049</v>
      </c>
      <c r="R4569" s="6" t="s">
        <v>77</v>
      </c>
      <c r="X4569" s="2">
        <v>350</v>
      </c>
      <c r="Y4569" s="2" t="s">
        <v>81</v>
      </c>
      <c r="Z4569" s="2" t="s">
        <v>168</v>
      </c>
      <c r="AA4569" s="2">
        <v>550</v>
      </c>
      <c r="AB4569" s="2" t="s">
        <v>81</v>
      </c>
      <c r="AC4569" s="2" t="s">
        <v>168</v>
      </c>
      <c r="AD4569" s="2">
        <v>550</v>
      </c>
      <c r="AE4569" s="2" t="s">
        <v>83</v>
      </c>
      <c r="AF4569" s="2" t="s">
        <v>168</v>
      </c>
      <c r="AG4569" s="2">
        <v>550</v>
      </c>
      <c r="AH4569" s="2" t="s">
        <v>81</v>
      </c>
      <c r="AI4569" s="2" t="s">
        <v>168</v>
      </c>
      <c r="AJ4569" s="2">
        <v>350</v>
      </c>
      <c r="AK4569" s="2" t="s">
        <v>81</v>
      </c>
      <c r="AL4569" s="2" t="s">
        <v>168</v>
      </c>
      <c r="AM4569" s="2">
        <v>550</v>
      </c>
      <c r="AN4569" s="2" t="s">
        <v>81</v>
      </c>
      <c r="AO4569" s="2" t="s">
        <v>168</v>
      </c>
      <c r="AP4569" s="2">
        <v>550</v>
      </c>
      <c r="AQ4569" s="2" t="s">
        <v>83</v>
      </c>
      <c r="AR4569" s="2" t="s">
        <v>168</v>
      </c>
      <c r="AS4569" s="2">
        <v>550</v>
      </c>
      <c r="AT4569" s="2" t="s">
        <v>81</v>
      </c>
      <c r="AU4569" s="2" t="s">
        <v>168</v>
      </c>
      <c r="AV4569" s="2">
        <v>570</v>
      </c>
      <c r="AW4569" s="2" t="s">
        <v>81</v>
      </c>
      <c r="AX4569" s="2" t="s">
        <v>84</v>
      </c>
      <c r="AY4569" s="2">
        <v>570</v>
      </c>
      <c r="AZ4569" s="2" t="s">
        <v>81</v>
      </c>
      <c r="BA4569" s="2" t="s">
        <v>84</v>
      </c>
      <c r="BB4569" s="2">
        <v>570</v>
      </c>
      <c r="BC4569" s="2" t="s">
        <v>81</v>
      </c>
      <c r="BD4569" s="2" t="s">
        <v>84</v>
      </c>
      <c r="BE4569" s="23" t="str">
        <f t="shared" si="701"/>
        <v>EMF nein</v>
      </c>
      <c r="BF4569" s="23" t="str">
        <f t="shared" si="706"/>
        <v/>
      </c>
      <c r="BG4569" s="23" t="str">
        <f t="shared" si="707"/>
        <v/>
      </c>
      <c r="BH4569" s="23">
        <f t="shared" si="702"/>
        <v>0</v>
      </c>
      <c r="BO4569" s="2" t="s">
        <v>18050</v>
      </c>
      <c r="BP4569" s="3">
        <v>1</v>
      </c>
      <c r="BQ4569" s="2" t="s">
        <v>18051</v>
      </c>
    </row>
    <row r="4570" spans="1:69" ht="16.149999999999999" customHeight="1" x14ac:dyDescent="0.25">
      <c r="A4570" s="1">
        <v>4571</v>
      </c>
      <c r="B4570" s="2" t="s">
        <v>69</v>
      </c>
      <c r="C4570" s="2" t="s">
        <v>1777</v>
      </c>
      <c r="D4570" s="2" t="s">
        <v>98</v>
      </c>
      <c r="E4570" s="2" t="s">
        <v>18052</v>
      </c>
      <c r="F4570" s="67">
        <v>43852</v>
      </c>
      <c r="G4570" s="3">
        <f t="shared" si="703"/>
        <v>1</v>
      </c>
      <c r="H4570" s="3">
        <f t="shared" si="704"/>
        <v>2020</v>
      </c>
      <c r="I4570" s="92">
        <v>0.45486111111111099</v>
      </c>
      <c r="J4570" s="20">
        <f t="shared" si="705"/>
        <v>10</v>
      </c>
      <c r="K4570" s="5" t="str">
        <f t="shared" si="708"/>
        <v>ja</v>
      </c>
      <c r="L4570" s="5" t="s">
        <v>73</v>
      </c>
      <c r="M4570" s="6" t="s">
        <v>74</v>
      </c>
      <c r="N4570" s="5">
        <v>75</v>
      </c>
      <c r="O4570" s="127" t="s">
        <v>126</v>
      </c>
      <c r="P4570" s="127" t="s">
        <v>18053</v>
      </c>
      <c r="R4570" s="6" t="s">
        <v>77</v>
      </c>
      <c r="S4570" s="5" t="s">
        <v>14408</v>
      </c>
      <c r="T4570" s="6" t="s">
        <v>80</v>
      </c>
      <c r="X4570" s="2">
        <v>594</v>
      </c>
      <c r="Y4570" s="2" t="s">
        <v>81</v>
      </c>
      <c r="Z4570" s="2" t="s">
        <v>161</v>
      </c>
      <c r="AA4570" s="2">
        <v>594</v>
      </c>
      <c r="AB4570" s="2" t="s">
        <v>81</v>
      </c>
      <c r="AC4570" s="2" t="s">
        <v>161</v>
      </c>
      <c r="AD4570" s="2">
        <v>594</v>
      </c>
      <c r="AE4570" s="2" t="s">
        <v>81</v>
      </c>
      <c r="AF4570" s="2" t="s">
        <v>161</v>
      </c>
      <c r="AG4570" s="2">
        <v>594</v>
      </c>
      <c r="AH4570" s="2" t="s">
        <v>94</v>
      </c>
      <c r="AI4570" s="2" t="s">
        <v>161</v>
      </c>
      <c r="AJ4570" s="2">
        <v>607</v>
      </c>
      <c r="AK4570" s="2" t="s">
        <v>81</v>
      </c>
      <c r="AL4570" s="2" t="s">
        <v>82</v>
      </c>
      <c r="AM4570" s="2">
        <v>607</v>
      </c>
      <c r="AN4570" s="2" t="s">
        <v>81</v>
      </c>
      <c r="AO4570" s="2" t="s">
        <v>82</v>
      </c>
      <c r="AP4570" s="2">
        <v>607</v>
      </c>
      <c r="AQ4570" s="2" t="s">
        <v>83</v>
      </c>
      <c r="AR4570" s="2" t="s">
        <v>82</v>
      </c>
      <c r="BE4570" s="23" t="str">
        <f t="shared" si="701"/>
        <v>EMF nein</v>
      </c>
      <c r="BF4570" s="23" t="str">
        <f t="shared" si="706"/>
        <v/>
      </c>
      <c r="BG4570" s="23" t="str">
        <f t="shared" si="707"/>
        <v/>
      </c>
      <c r="BH4570" s="23">
        <f t="shared" si="702"/>
        <v>0</v>
      </c>
      <c r="BO4570" s="2" t="s">
        <v>18054</v>
      </c>
      <c r="BP4570" s="3">
        <v>1</v>
      </c>
      <c r="BQ4570" s="2" t="s">
        <v>18055</v>
      </c>
    </row>
    <row r="4571" spans="1:69" ht="16.149999999999999" customHeight="1" x14ac:dyDescent="0.25">
      <c r="A4571" s="16">
        <v>4572</v>
      </c>
      <c r="B4571" s="2" t="s">
        <v>87</v>
      </c>
      <c r="C4571" s="2" t="s">
        <v>2653</v>
      </c>
      <c r="D4571" s="2" t="s">
        <v>98</v>
      </c>
      <c r="E4571" s="2" t="s">
        <v>18056</v>
      </c>
      <c r="F4571" s="67">
        <v>43861</v>
      </c>
      <c r="G4571" s="3">
        <f t="shared" si="703"/>
        <v>1</v>
      </c>
      <c r="H4571" s="3">
        <f t="shared" si="704"/>
        <v>2020</v>
      </c>
      <c r="I4571" s="92">
        <v>0.54861111111111105</v>
      </c>
      <c r="J4571" s="20">
        <f t="shared" si="705"/>
        <v>13</v>
      </c>
      <c r="K4571" s="5" t="str">
        <f t="shared" si="708"/>
        <v>ja</v>
      </c>
      <c r="L4571" s="5" t="s">
        <v>91</v>
      </c>
      <c r="M4571" s="6" t="s">
        <v>74</v>
      </c>
      <c r="N4571" s="5">
        <v>72</v>
      </c>
      <c r="O4571" s="127" t="s">
        <v>5139</v>
      </c>
      <c r="P4571" s="127" t="s">
        <v>18057</v>
      </c>
      <c r="R4571" s="6" t="s">
        <v>77</v>
      </c>
      <c r="U4571" s="2" t="s">
        <v>208</v>
      </c>
      <c r="V4571" s="2" t="s">
        <v>80</v>
      </c>
      <c r="X4571" s="2">
        <v>265</v>
      </c>
      <c r="Y4571" s="2" t="s">
        <v>81</v>
      </c>
      <c r="Z4571" s="2" t="s">
        <v>161</v>
      </c>
      <c r="AA4571" s="2">
        <v>265</v>
      </c>
      <c r="AB4571" s="2" t="s">
        <v>94</v>
      </c>
      <c r="AC4571" s="2" t="s">
        <v>161</v>
      </c>
      <c r="AD4571" s="2">
        <v>265</v>
      </c>
      <c r="AE4571" s="2" t="s">
        <v>81</v>
      </c>
      <c r="AF4571" s="2" t="s">
        <v>161</v>
      </c>
      <c r="AG4571" s="2">
        <v>265</v>
      </c>
      <c r="AH4571" s="2" t="s">
        <v>94</v>
      </c>
      <c r="AI4571" s="2" t="s">
        <v>161</v>
      </c>
      <c r="BE4571" s="23" t="str">
        <f t="shared" si="701"/>
        <v>EMF nein</v>
      </c>
      <c r="BF4571" s="23" t="str">
        <f t="shared" si="706"/>
        <v/>
      </c>
      <c r="BG4571" s="23" t="str">
        <f t="shared" si="707"/>
        <v/>
      </c>
      <c r="BH4571" s="23">
        <f t="shared" si="702"/>
        <v>0</v>
      </c>
      <c r="BO4571" s="2" t="s">
        <v>18058</v>
      </c>
      <c r="BP4571" s="3">
        <v>1</v>
      </c>
      <c r="BQ4571" s="2" t="s">
        <v>18059</v>
      </c>
    </row>
    <row r="4572" spans="1:69" ht="16.149999999999999" customHeight="1" x14ac:dyDescent="0.25">
      <c r="A4572" s="16">
        <v>4573</v>
      </c>
      <c r="B4572" s="2" t="s">
        <v>87</v>
      </c>
      <c r="C4572" s="2" t="s">
        <v>390</v>
      </c>
      <c r="D4572" s="2" t="s">
        <v>151</v>
      </c>
      <c r="E4572" s="2" t="s">
        <v>16257</v>
      </c>
      <c r="F4572" s="67">
        <v>43862</v>
      </c>
      <c r="G4572" s="3">
        <f t="shared" si="703"/>
        <v>2</v>
      </c>
      <c r="H4572" s="3">
        <f t="shared" si="704"/>
        <v>2020</v>
      </c>
      <c r="I4572" s="92">
        <v>0.60416666666666696</v>
      </c>
      <c r="J4572" s="20">
        <f t="shared" si="705"/>
        <v>14</v>
      </c>
      <c r="K4572" s="5" t="str">
        <f t="shared" si="708"/>
        <v>ja</v>
      </c>
      <c r="L4572" s="5" t="s">
        <v>91</v>
      </c>
      <c r="M4572" s="6" t="s">
        <v>74</v>
      </c>
      <c r="N4572" s="5">
        <v>72</v>
      </c>
      <c r="O4572" s="127" t="s">
        <v>5139</v>
      </c>
      <c r="P4572" s="127" t="s">
        <v>18060</v>
      </c>
      <c r="R4572" s="6" t="s">
        <v>77</v>
      </c>
      <c r="U4572" s="2" t="s">
        <v>115</v>
      </c>
      <c r="V4572" s="2" t="s">
        <v>80</v>
      </c>
      <c r="X4572" s="2">
        <v>160</v>
      </c>
      <c r="Y4572" s="2" t="s">
        <v>81</v>
      </c>
      <c r="Z4572" s="2" t="s">
        <v>84</v>
      </c>
      <c r="AA4572" s="2">
        <v>160</v>
      </c>
      <c r="AB4572" s="2" t="s">
        <v>94</v>
      </c>
      <c r="AC4572" s="2" t="s">
        <v>84</v>
      </c>
      <c r="AD4572" s="2">
        <v>160</v>
      </c>
      <c r="AE4572" s="2" t="s">
        <v>81</v>
      </c>
      <c r="AF4572" s="2" t="s">
        <v>84</v>
      </c>
      <c r="AG4572" s="2">
        <v>160</v>
      </c>
      <c r="AH4572" s="2" t="s">
        <v>94</v>
      </c>
      <c r="AI4572" s="2" t="s">
        <v>84</v>
      </c>
      <c r="AJ4572" s="2">
        <v>160</v>
      </c>
      <c r="AK4572" s="2" t="s">
        <v>81</v>
      </c>
      <c r="AL4572" s="2" t="s">
        <v>84</v>
      </c>
      <c r="AM4572" s="2">
        <v>160</v>
      </c>
      <c r="AN4572" s="2" t="s">
        <v>94</v>
      </c>
      <c r="AO4572" s="2" t="s">
        <v>84</v>
      </c>
      <c r="AP4572" s="2">
        <v>160</v>
      </c>
      <c r="AQ4572" s="2" t="s">
        <v>81</v>
      </c>
      <c r="AR4572" s="2" t="s">
        <v>84</v>
      </c>
      <c r="AS4572" s="2">
        <v>160</v>
      </c>
      <c r="AT4572" s="2" t="s">
        <v>94</v>
      </c>
      <c r="AU4572" s="2" t="s">
        <v>84</v>
      </c>
      <c r="AV4572" s="2">
        <v>357</v>
      </c>
      <c r="AW4572" s="2" t="s">
        <v>83</v>
      </c>
      <c r="AX4572" s="2" t="s">
        <v>82</v>
      </c>
      <c r="AY4572" s="2">
        <v>357</v>
      </c>
      <c r="AZ4572" s="2" t="s">
        <v>81</v>
      </c>
      <c r="BA4572" s="2" t="s">
        <v>82</v>
      </c>
      <c r="BB4572" s="2">
        <v>357</v>
      </c>
      <c r="BC4572" s="2" t="s">
        <v>83</v>
      </c>
      <c r="BD4572" s="2" t="s">
        <v>82</v>
      </c>
      <c r="BE4572" s="23" t="str">
        <f t="shared" ref="BE4572:BE4635" si="709">IF(COUNTA(BI4572,BK4572,BM4572) &gt; 0,"EMF ja","EMF nein")</f>
        <v>EMF nein</v>
      </c>
      <c r="BF4572" s="23" t="str">
        <f t="shared" si="706"/>
        <v/>
      </c>
      <c r="BG4572" s="23" t="str">
        <f t="shared" si="707"/>
        <v/>
      </c>
      <c r="BH4572" s="23">
        <f t="shared" ref="BH4572:BH4635" si="710">COUNTA(BI4572,BK4572,BM4572)</f>
        <v>0</v>
      </c>
      <c r="BO4572" s="2" t="s">
        <v>18061</v>
      </c>
      <c r="BP4572" s="3">
        <v>1</v>
      </c>
      <c r="BQ4572" s="2" t="s">
        <v>18062</v>
      </c>
    </row>
    <row r="4573" spans="1:69" ht="16.149999999999999" customHeight="1" x14ac:dyDescent="0.25">
      <c r="A4573" s="1">
        <v>4574</v>
      </c>
      <c r="B4573" s="2" t="s">
        <v>211</v>
      </c>
      <c r="C4573" s="2" t="s">
        <v>97</v>
      </c>
      <c r="D4573" s="2" t="s">
        <v>98</v>
      </c>
      <c r="E4573" s="2" t="s">
        <v>1111</v>
      </c>
      <c r="F4573" s="67">
        <v>43861</v>
      </c>
      <c r="G4573" s="3">
        <f t="shared" si="703"/>
        <v>1</v>
      </c>
      <c r="H4573" s="3">
        <f t="shared" si="704"/>
        <v>2020</v>
      </c>
      <c r="I4573" s="92">
        <v>0.60763888888888895</v>
      </c>
      <c r="J4573" s="20">
        <f t="shared" si="705"/>
        <v>14</v>
      </c>
      <c r="K4573" s="5" t="str">
        <f t="shared" si="708"/>
        <v>ja</v>
      </c>
      <c r="L4573" s="5" t="s">
        <v>73</v>
      </c>
      <c r="M4573" s="6" t="s">
        <v>74</v>
      </c>
      <c r="N4573" s="5">
        <v>69</v>
      </c>
      <c r="O4573" s="127" t="s">
        <v>5139</v>
      </c>
      <c r="P4573" s="127" t="s">
        <v>18063</v>
      </c>
      <c r="R4573" s="6" t="s">
        <v>77</v>
      </c>
      <c r="U4573" s="2" t="s">
        <v>115</v>
      </c>
      <c r="V4573" s="2" t="s">
        <v>80</v>
      </c>
      <c r="BE4573" s="23" t="str">
        <f t="shared" si="709"/>
        <v>EMF nein</v>
      </c>
      <c r="BF4573" s="23" t="str">
        <f t="shared" si="706"/>
        <v/>
      </c>
      <c r="BG4573" s="23" t="str">
        <f t="shared" si="707"/>
        <v/>
      </c>
      <c r="BH4573" s="23">
        <f t="shared" si="710"/>
        <v>0</v>
      </c>
      <c r="BO4573" s="2" t="s">
        <v>18064</v>
      </c>
      <c r="BP4573" s="3">
        <v>1</v>
      </c>
      <c r="BQ4573" s="2" t="s">
        <v>18065</v>
      </c>
    </row>
    <row r="4574" spans="1:69" ht="16.149999999999999" customHeight="1" x14ac:dyDescent="0.25">
      <c r="A4574" s="16">
        <v>4575</v>
      </c>
      <c r="B4574" s="2" t="s">
        <v>211</v>
      </c>
      <c r="C4574" s="2" t="s">
        <v>2733</v>
      </c>
      <c r="D4574" s="2" t="s">
        <v>264</v>
      </c>
      <c r="E4574" s="2" t="s">
        <v>3566</v>
      </c>
      <c r="F4574" s="67">
        <v>43862</v>
      </c>
      <c r="G4574" s="3">
        <f t="shared" si="703"/>
        <v>2</v>
      </c>
      <c r="H4574" s="3">
        <f t="shared" si="704"/>
        <v>2020</v>
      </c>
      <c r="I4574" s="92">
        <v>0.5625</v>
      </c>
      <c r="J4574" s="20">
        <f t="shared" si="705"/>
        <v>13</v>
      </c>
      <c r="K4574" s="5" t="str">
        <f t="shared" si="708"/>
        <v>ja</v>
      </c>
      <c r="L4574" s="5" t="s">
        <v>91</v>
      </c>
      <c r="M4574" s="6" t="s">
        <v>115</v>
      </c>
      <c r="N4574" s="5">
        <v>58</v>
      </c>
      <c r="O4574" s="127" t="s">
        <v>5139</v>
      </c>
      <c r="P4574" s="127" t="s">
        <v>18066</v>
      </c>
      <c r="R4574" s="6" t="s">
        <v>335</v>
      </c>
      <c r="T4574" s="6" t="s">
        <v>80</v>
      </c>
      <c r="U4574" s="2" t="s">
        <v>74</v>
      </c>
      <c r="X4574" s="2">
        <v>190</v>
      </c>
      <c r="Y4574" s="2" t="s">
        <v>81</v>
      </c>
      <c r="Z4574" s="2" t="s">
        <v>82</v>
      </c>
      <c r="AD4574" s="2">
        <v>190</v>
      </c>
      <c r="AE4574" s="2" t="s">
        <v>81</v>
      </c>
      <c r="AF4574" s="2" t="s">
        <v>82</v>
      </c>
      <c r="AG4574" s="2">
        <v>200</v>
      </c>
      <c r="AH4574" s="2" t="s">
        <v>83</v>
      </c>
      <c r="AI4574" s="2" t="s">
        <v>161</v>
      </c>
      <c r="AJ4574" s="2">
        <v>275</v>
      </c>
      <c r="AK4574" s="2" t="s">
        <v>81</v>
      </c>
      <c r="AL4574" s="2" t="s">
        <v>161</v>
      </c>
      <c r="AM4574" s="2">
        <v>274</v>
      </c>
      <c r="AN4574" s="2" t="s">
        <v>81</v>
      </c>
      <c r="AO4574" s="2" t="s">
        <v>161</v>
      </c>
      <c r="AP4574" s="2">
        <v>274</v>
      </c>
      <c r="AQ4574" s="2" t="s">
        <v>83</v>
      </c>
      <c r="AR4574" s="2" t="s">
        <v>161</v>
      </c>
      <c r="AV4574" s="2">
        <v>270</v>
      </c>
      <c r="AW4574" s="2" t="s">
        <v>81</v>
      </c>
      <c r="AX4574" s="2" t="s">
        <v>161</v>
      </c>
      <c r="AY4574" s="2">
        <v>270</v>
      </c>
      <c r="AZ4574" s="2" t="s">
        <v>81</v>
      </c>
      <c r="BA4574" s="2" t="s">
        <v>161</v>
      </c>
      <c r="BB4574" s="2">
        <v>270</v>
      </c>
      <c r="BC4574" s="2" t="s">
        <v>83</v>
      </c>
      <c r="BD4574" s="2" t="s">
        <v>161</v>
      </c>
      <c r="BE4574" s="23" t="str">
        <f t="shared" si="709"/>
        <v>EMF nein</v>
      </c>
      <c r="BF4574" s="23" t="str">
        <f t="shared" si="706"/>
        <v/>
      </c>
      <c r="BG4574" s="23" t="str">
        <f t="shared" si="707"/>
        <v/>
      </c>
      <c r="BH4574" s="23">
        <f t="shared" si="710"/>
        <v>0</v>
      </c>
      <c r="BO4574" s="2" t="s">
        <v>18067</v>
      </c>
      <c r="BP4574" s="3">
        <v>1</v>
      </c>
      <c r="BQ4574" s="2" t="s">
        <v>18068</v>
      </c>
    </row>
    <row r="4575" spans="1:69" ht="16.149999999999999" customHeight="1" x14ac:dyDescent="0.25">
      <c r="A4575" s="16">
        <v>4576</v>
      </c>
      <c r="B4575" s="2" t="s">
        <v>87</v>
      </c>
      <c r="C4575" s="2" t="s">
        <v>640</v>
      </c>
      <c r="D4575" s="2" t="s">
        <v>145</v>
      </c>
      <c r="E4575" s="2" t="s">
        <v>15984</v>
      </c>
      <c r="F4575" s="67">
        <v>43859</v>
      </c>
      <c r="G4575" s="3">
        <f t="shared" si="703"/>
        <v>1</v>
      </c>
      <c r="H4575" s="3">
        <f t="shared" si="704"/>
        <v>2020</v>
      </c>
      <c r="I4575" s="92">
        <v>0.47916666666666702</v>
      </c>
      <c r="J4575" s="20">
        <f t="shared" si="705"/>
        <v>11</v>
      </c>
      <c r="K4575" s="5" t="str">
        <f t="shared" si="708"/>
        <v>ja</v>
      </c>
      <c r="L4575" s="5" t="s">
        <v>73</v>
      </c>
      <c r="M4575" s="6" t="s">
        <v>74</v>
      </c>
      <c r="N4575" s="5">
        <v>74</v>
      </c>
      <c r="O4575" s="127" t="s">
        <v>126</v>
      </c>
      <c r="P4575" s="127" t="s">
        <v>18066</v>
      </c>
      <c r="R4575" s="6" t="s">
        <v>77</v>
      </c>
      <c r="T4575" s="6" t="s">
        <v>80</v>
      </c>
      <c r="U4575" s="2" t="s">
        <v>11554</v>
      </c>
      <c r="V4575" s="5" t="s">
        <v>80</v>
      </c>
      <c r="BE4575" s="23" t="str">
        <f t="shared" si="709"/>
        <v>EMF nein</v>
      </c>
      <c r="BF4575" s="23" t="str">
        <f t="shared" si="706"/>
        <v/>
      </c>
      <c r="BG4575" s="23" t="str">
        <f t="shared" si="707"/>
        <v/>
      </c>
      <c r="BH4575" s="23">
        <f t="shared" si="710"/>
        <v>0</v>
      </c>
      <c r="BO4575" s="2" t="s">
        <v>8497</v>
      </c>
      <c r="BP4575" s="3">
        <v>1</v>
      </c>
      <c r="BQ4575" s="2" t="s">
        <v>18069</v>
      </c>
    </row>
    <row r="4576" spans="1:69" ht="16.149999999999999" customHeight="1" x14ac:dyDescent="0.25">
      <c r="A4576" s="1">
        <v>4577</v>
      </c>
      <c r="B4576" s="2" t="s">
        <v>87</v>
      </c>
      <c r="C4576" s="2" t="s">
        <v>18070</v>
      </c>
      <c r="D4576" s="2" t="s">
        <v>192</v>
      </c>
      <c r="E4576" s="2" t="s">
        <v>18071</v>
      </c>
      <c r="F4576" s="67">
        <v>43390</v>
      </c>
      <c r="G4576" s="3">
        <f t="shared" si="703"/>
        <v>10</v>
      </c>
      <c r="H4576" s="3">
        <f t="shared" si="704"/>
        <v>2018</v>
      </c>
      <c r="I4576" s="92">
        <v>0.45486111111111099</v>
      </c>
      <c r="J4576" s="20">
        <f t="shared" si="705"/>
        <v>10</v>
      </c>
      <c r="K4576" s="5" t="str">
        <f t="shared" si="708"/>
        <v>ja</v>
      </c>
      <c r="L4576" s="5" t="s">
        <v>73</v>
      </c>
      <c r="M4576" s="6" t="s">
        <v>74</v>
      </c>
      <c r="N4576" s="5">
        <v>80</v>
      </c>
      <c r="O4576" s="127" t="s">
        <v>75</v>
      </c>
      <c r="P4576" s="127" t="s">
        <v>18072</v>
      </c>
      <c r="R4576" s="6" t="s">
        <v>77</v>
      </c>
      <c r="T4576" s="6" t="s">
        <v>80</v>
      </c>
      <c r="X4576" s="2">
        <v>605</v>
      </c>
      <c r="Y4576" s="2" t="s">
        <v>81</v>
      </c>
      <c r="Z4576" s="2" t="s">
        <v>82</v>
      </c>
      <c r="AA4576" s="2">
        <v>605</v>
      </c>
      <c r="AB4576" s="2" t="s">
        <v>81</v>
      </c>
      <c r="AC4576" s="2" t="s">
        <v>82</v>
      </c>
      <c r="AD4576" s="2">
        <v>605</v>
      </c>
      <c r="AE4576" s="2" t="s">
        <v>81</v>
      </c>
      <c r="AF4576" s="2" t="s">
        <v>82</v>
      </c>
      <c r="BE4576" s="23" t="str">
        <f t="shared" si="709"/>
        <v>EMF nein</v>
      </c>
      <c r="BF4576" s="23" t="str">
        <f t="shared" si="706"/>
        <v/>
      </c>
      <c r="BG4576" s="23" t="str">
        <f t="shared" si="707"/>
        <v/>
      </c>
      <c r="BH4576" s="23">
        <f t="shared" si="710"/>
        <v>0</v>
      </c>
      <c r="BO4576" s="2" t="s">
        <v>18073</v>
      </c>
      <c r="BP4576" s="3">
        <v>1</v>
      </c>
      <c r="BQ4576" s="2" t="s">
        <v>18074</v>
      </c>
    </row>
    <row r="4577" spans="1:69" ht="16.149999999999999" customHeight="1" x14ac:dyDescent="0.25">
      <c r="A4577" s="1">
        <v>4578</v>
      </c>
      <c r="B4577" s="2" t="s">
        <v>211</v>
      </c>
      <c r="C4577" s="2" t="s">
        <v>18075</v>
      </c>
      <c r="D4577" s="2" t="s">
        <v>651</v>
      </c>
      <c r="E4577" s="2" t="s">
        <v>18076</v>
      </c>
      <c r="F4577" s="67">
        <v>43854</v>
      </c>
      <c r="G4577" s="3">
        <f t="shared" si="703"/>
        <v>1</v>
      </c>
      <c r="H4577" s="3">
        <f t="shared" si="704"/>
        <v>2020</v>
      </c>
      <c r="I4577" s="92">
        <v>0.43055555555555602</v>
      </c>
      <c r="J4577" s="20">
        <f t="shared" si="705"/>
        <v>10</v>
      </c>
      <c r="K4577" s="5" t="str">
        <f t="shared" si="708"/>
        <v>ja</v>
      </c>
      <c r="L4577" s="5" t="s">
        <v>91</v>
      </c>
      <c r="M4577" s="6" t="s">
        <v>208</v>
      </c>
      <c r="N4577" s="5">
        <v>30</v>
      </c>
      <c r="O4577" s="127" t="s">
        <v>126</v>
      </c>
      <c r="P4577" s="127" t="s">
        <v>18077</v>
      </c>
      <c r="R4577" s="6" t="s">
        <v>77</v>
      </c>
      <c r="T4577" s="6" t="s">
        <v>202</v>
      </c>
      <c r="X4577" s="2">
        <v>1310</v>
      </c>
      <c r="Y4577" s="2" t="s">
        <v>81</v>
      </c>
      <c r="Z4577" s="2" t="s">
        <v>84</v>
      </c>
      <c r="AA4577" s="2">
        <v>1310</v>
      </c>
      <c r="AB4577" s="2" t="s">
        <v>94</v>
      </c>
      <c r="AC4577" s="2" t="s">
        <v>84</v>
      </c>
      <c r="AD4577" s="2">
        <v>1310</v>
      </c>
      <c r="AE4577" s="2" t="s">
        <v>83</v>
      </c>
      <c r="AF4577" s="2" t="s">
        <v>84</v>
      </c>
      <c r="BE4577" s="23" t="str">
        <f t="shared" si="709"/>
        <v>EMF nein</v>
      </c>
      <c r="BF4577" s="23" t="str">
        <f t="shared" si="706"/>
        <v/>
      </c>
      <c r="BG4577" s="23" t="str">
        <f t="shared" si="707"/>
        <v/>
      </c>
      <c r="BH4577" s="23">
        <f t="shared" si="710"/>
        <v>0</v>
      </c>
      <c r="BO4577" s="2" t="s">
        <v>18078</v>
      </c>
      <c r="BP4577" s="3">
        <v>1</v>
      </c>
      <c r="BQ4577" s="2" t="s">
        <v>18079</v>
      </c>
    </row>
    <row r="4578" spans="1:69" ht="16.149999999999999" customHeight="1" x14ac:dyDescent="0.25">
      <c r="A4578" s="1">
        <v>4579</v>
      </c>
      <c r="B4578" s="2" t="s">
        <v>69</v>
      </c>
      <c r="C4578" s="2" t="s">
        <v>1773</v>
      </c>
      <c r="D4578" s="2" t="s">
        <v>371</v>
      </c>
      <c r="E4578" s="2" t="s">
        <v>1111</v>
      </c>
      <c r="F4578" s="67">
        <v>43865</v>
      </c>
      <c r="G4578" s="3">
        <f t="shared" si="703"/>
        <v>2</v>
      </c>
      <c r="H4578" s="3">
        <f t="shared" si="704"/>
        <v>2020</v>
      </c>
      <c r="I4578" s="92">
        <v>0.41319444444444398</v>
      </c>
      <c r="J4578" s="20">
        <f t="shared" si="705"/>
        <v>9</v>
      </c>
      <c r="K4578" s="5" t="str">
        <f t="shared" si="708"/>
        <v>ja</v>
      </c>
      <c r="L4578" s="5" t="s">
        <v>91</v>
      </c>
      <c r="M4578" s="6" t="s">
        <v>74</v>
      </c>
      <c r="N4578" s="5">
        <v>73</v>
      </c>
      <c r="O4578" s="127" t="s">
        <v>5139</v>
      </c>
      <c r="P4578" s="127" t="s">
        <v>18080</v>
      </c>
      <c r="R4578" s="6" t="s">
        <v>77</v>
      </c>
      <c r="S4578" s="2" t="s">
        <v>14408</v>
      </c>
      <c r="T4578" s="6" t="s">
        <v>80</v>
      </c>
      <c r="X4578" s="2">
        <v>514</v>
      </c>
      <c r="Y4578" s="2" t="s">
        <v>83</v>
      </c>
      <c r="Z4578" s="2" t="s">
        <v>84</v>
      </c>
      <c r="AD4578" s="2">
        <v>514</v>
      </c>
      <c r="AE4578" s="2" t="s">
        <v>83</v>
      </c>
      <c r="AF4578" s="2" t="s">
        <v>84</v>
      </c>
      <c r="BE4578" s="23" t="str">
        <f t="shared" si="709"/>
        <v>EMF ja</v>
      </c>
      <c r="BF4578" s="23">
        <f t="shared" si="706"/>
        <v>10</v>
      </c>
      <c r="BG4578" s="23" t="str">
        <f t="shared" si="707"/>
        <v>&lt;100m</v>
      </c>
      <c r="BH4578" s="23">
        <f t="shared" si="710"/>
        <v>1</v>
      </c>
      <c r="BM4578" s="2" t="s">
        <v>1819</v>
      </c>
      <c r="BN4578" s="2">
        <v>10</v>
      </c>
      <c r="BO4578" s="2" t="s">
        <v>18081</v>
      </c>
      <c r="BP4578" s="3">
        <v>1</v>
      </c>
      <c r="BQ4578" s="2" t="s">
        <v>18082</v>
      </c>
    </row>
    <row r="4579" spans="1:69" ht="16.149999999999999" customHeight="1" x14ac:dyDescent="0.25">
      <c r="A4579" s="1">
        <v>4580</v>
      </c>
      <c r="B4579" s="2" t="s">
        <v>211</v>
      </c>
      <c r="C4579" s="2" t="s">
        <v>18083</v>
      </c>
      <c r="D4579" s="2" t="s">
        <v>137</v>
      </c>
      <c r="E4579" s="2" t="s">
        <v>247</v>
      </c>
      <c r="F4579" s="67">
        <v>43865</v>
      </c>
      <c r="G4579" s="3">
        <f t="shared" si="703"/>
        <v>2</v>
      </c>
      <c r="H4579" s="3">
        <f t="shared" si="704"/>
        <v>2020</v>
      </c>
      <c r="I4579" s="92">
        <v>0.50347222222222199</v>
      </c>
      <c r="J4579" s="20">
        <f t="shared" si="705"/>
        <v>12</v>
      </c>
      <c r="K4579" s="5" t="str">
        <f t="shared" si="708"/>
        <v>ja</v>
      </c>
      <c r="L4579" s="5" t="s">
        <v>91</v>
      </c>
      <c r="M4579" s="6" t="s">
        <v>74</v>
      </c>
      <c r="N4579" s="5">
        <v>32</v>
      </c>
      <c r="O4579" s="127" t="s">
        <v>126</v>
      </c>
      <c r="P4579" s="127" t="s">
        <v>18084</v>
      </c>
      <c r="R4579" s="6" t="s">
        <v>789</v>
      </c>
      <c r="T4579" s="6" t="s">
        <v>80</v>
      </c>
      <c r="X4579" s="2">
        <v>1450</v>
      </c>
      <c r="Y4579" s="2" t="s">
        <v>83</v>
      </c>
      <c r="Z4579" s="2" t="s">
        <v>84</v>
      </c>
      <c r="AA4579" s="2">
        <v>1450</v>
      </c>
      <c r="AB4579" s="2" t="s">
        <v>81</v>
      </c>
      <c r="AC4579" s="2" t="s">
        <v>84</v>
      </c>
      <c r="AD4579" s="2">
        <v>1450</v>
      </c>
      <c r="AE4579" s="2" t="s">
        <v>81</v>
      </c>
      <c r="AF4579" s="2" t="s">
        <v>84</v>
      </c>
      <c r="AG4579" s="2">
        <v>1450</v>
      </c>
      <c r="AH4579" s="2" t="s">
        <v>94</v>
      </c>
      <c r="AI4579" s="2" t="s">
        <v>84</v>
      </c>
      <c r="AJ4579" s="2">
        <v>1450</v>
      </c>
      <c r="AK4579" s="2" t="s">
        <v>83</v>
      </c>
      <c r="AL4579" s="2" t="s">
        <v>84</v>
      </c>
      <c r="AM4579" s="2">
        <v>1450</v>
      </c>
      <c r="AN4579" s="2" t="s">
        <v>81</v>
      </c>
      <c r="AO4579" s="2" t="s">
        <v>84</v>
      </c>
      <c r="AP4579" s="2">
        <v>1450</v>
      </c>
      <c r="AQ4579" s="2" t="s">
        <v>81</v>
      </c>
      <c r="AR4579" s="2" t="s">
        <v>84</v>
      </c>
      <c r="AS4579" s="2">
        <v>1370</v>
      </c>
      <c r="AT4579" s="2" t="s">
        <v>81</v>
      </c>
      <c r="AU4579" s="2" t="s">
        <v>84</v>
      </c>
      <c r="AV4579" s="2">
        <v>1370</v>
      </c>
      <c r="AW4579" s="2" t="s">
        <v>81</v>
      </c>
      <c r="AX4579" s="2" t="s">
        <v>84</v>
      </c>
      <c r="AY4579" s="2">
        <v>1370</v>
      </c>
      <c r="AZ4579" s="2" t="s">
        <v>81</v>
      </c>
      <c r="BA4579" s="2" t="s">
        <v>84</v>
      </c>
      <c r="BB4579" s="2">
        <v>1370</v>
      </c>
      <c r="BC4579" s="2" t="s">
        <v>81</v>
      </c>
      <c r="BD4579" s="2" t="s">
        <v>84</v>
      </c>
      <c r="BE4579" s="23" t="str">
        <f t="shared" si="709"/>
        <v>EMF nein</v>
      </c>
      <c r="BF4579" s="23" t="str">
        <f t="shared" si="706"/>
        <v/>
      </c>
      <c r="BG4579" s="23" t="str">
        <f t="shared" si="707"/>
        <v/>
      </c>
      <c r="BH4579" s="23">
        <f t="shared" si="710"/>
        <v>0</v>
      </c>
      <c r="BO4579" s="2" t="s">
        <v>18085</v>
      </c>
      <c r="BP4579" s="3">
        <v>1</v>
      </c>
      <c r="BQ4579" s="2" t="s">
        <v>18086</v>
      </c>
    </row>
    <row r="4580" spans="1:69" ht="16.149999999999999" customHeight="1" x14ac:dyDescent="0.25">
      <c r="A4580" s="16">
        <v>4581</v>
      </c>
      <c r="B4580" s="2" t="s">
        <v>211</v>
      </c>
      <c r="C4580" s="2" t="s">
        <v>18087</v>
      </c>
      <c r="D4580" s="2" t="s">
        <v>158</v>
      </c>
      <c r="E4580" s="2" t="s">
        <v>247</v>
      </c>
      <c r="F4580" s="67">
        <v>43853</v>
      </c>
      <c r="G4580" s="3">
        <f t="shared" si="703"/>
        <v>1</v>
      </c>
      <c r="H4580" s="3">
        <f t="shared" si="704"/>
        <v>2020</v>
      </c>
      <c r="J4580" s="20" t="str">
        <f t="shared" si="705"/>
        <v/>
      </c>
      <c r="K4580" s="5" t="str">
        <f t="shared" si="708"/>
        <v>ja</v>
      </c>
      <c r="L4580" s="5" t="s">
        <v>91</v>
      </c>
      <c r="M4580" s="6" t="s">
        <v>74</v>
      </c>
      <c r="N4580" s="5">
        <v>50</v>
      </c>
      <c r="O4580" s="127" t="s">
        <v>126</v>
      </c>
      <c r="P4580" s="127" t="s">
        <v>18088</v>
      </c>
      <c r="R4580" s="6" t="s">
        <v>77</v>
      </c>
      <c r="T4580" s="6" t="s">
        <v>202</v>
      </c>
      <c r="X4580" s="2">
        <v>650</v>
      </c>
      <c r="Y4580" s="2" t="s">
        <v>81</v>
      </c>
      <c r="Z4580" s="2" t="s">
        <v>168</v>
      </c>
      <c r="AA4580" s="2">
        <v>650</v>
      </c>
      <c r="AB4580" s="2" t="s">
        <v>81</v>
      </c>
      <c r="AC4580" s="2" t="s">
        <v>168</v>
      </c>
      <c r="AD4580" s="2">
        <v>650</v>
      </c>
      <c r="AE4580" s="2" t="s">
        <v>83</v>
      </c>
      <c r="AF4580" s="2" t="s">
        <v>168</v>
      </c>
      <c r="AG4580" s="2">
        <v>650</v>
      </c>
      <c r="AH4580" s="2" t="s">
        <v>81</v>
      </c>
      <c r="AI4580" s="2" t="s">
        <v>168</v>
      </c>
      <c r="AJ4580" s="2">
        <v>650</v>
      </c>
      <c r="AK4580" s="2" t="s">
        <v>81</v>
      </c>
      <c r="AL4580" s="2" t="s">
        <v>168</v>
      </c>
      <c r="AM4580" s="2">
        <v>650</v>
      </c>
      <c r="AN4580" s="2" t="s">
        <v>83</v>
      </c>
      <c r="AO4580" s="2" t="s">
        <v>168</v>
      </c>
      <c r="AS4580" s="2">
        <v>650</v>
      </c>
      <c r="AT4580" s="2" t="s">
        <v>81</v>
      </c>
      <c r="AU4580" s="2" t="s">
        <v>168</v>
      </c>
      <c r="AV4580" s="2">
        <v>650</v>
      </c>
      <c r="AW4580" s="2" t="s">
        <v>81</v>
      </c>
      <c r="AX4580" s="2" t="s">
        <v>168</v>
      </c>
      <c r="AY4580" s="2">
        <v>650</v>
      </c>
      <c r="AZ4580" s="2" t="s">
        <v>83</v>
      </c>
      <c r="BA4580" s="2" t="s">
        <v>168</v>
      </c>
      <c r="BE4580" s="23" t="str">
        <f t="shared" si="709"/>
        <v>EMF nein</v>
      </c>
      <c r="BF4580" s="23" t="str">
        <f t="shared" si="706"/>
        <v/>
      </c>
      <c r="BG4580" s="23" t="str">
        <f t="shared" si="707"/>
        <v/>
      </c>
      <c r="BH4580" s="23">
        <f t="shared" si="710"/>
        <v>0</v>
      </c>
      <c r="BO4580" s="2" t="s">
        <v>18089</v>
      </c>
      <c r="BP4580" s="3">
        <v>1</v>
      </c>
      <c r="BQ4580" s="2" t="s">
        <v>18090</v>
      </c>
    </row>
    <row r="4581" spans="1:69" ht="16.149999999999999" customHeight="1" x14ac:dyDescent="0.25">
      <c r="A4581" s="1">
        <v>4582</v>
      </c>
      <c r="B4581" s="2" t="s">
        <v>211</v>
      </c>
      <c r="C4581" s="2" t="s">
        <v>856</v>
      </c>
      <c r="D4581" s="2" t="s">
        <v>124</v>
      </c>
      <c r="E4581" s="2" t="s">
        <v>6004</v>
      </c>
      <c r="F4581" s="67">
        <v>40213</v>
      </c>
      <c r="G4581" s="3">
        <f t="shared" si="703"/>
        <v>2</v>
      </c>
      <c r="H4581" s="3">
        <f t="shared" si="704"/>
        <v>2010</v>
      </c>
      <c r="I4581" s="92">
        <v>0.77083333333333304</v>
      </c>
      <c r="J4581" s="20">
        <f t="shared" si="705"/>
        <v>18</v>
      </c>
      <c r="K4581" s="5" t="str">
        <f t="shared" si="708"/>
        <v>ja</v>
      </c>
      <c r="L4581" s="5" t="s">
        <v>91</v>
      </c>
      <c r="M4581" s="6" t="s">
        <v>74</v>
      </c>
      <c r="N4581" s="5">
        <v>57</v>
      </c>
      <c r="O4581" s="127" t="s">
        <v>126</v>
      </c>
      <c r="P4581" s="127" t="s">
        <v>18091</v>
      </c>
      <c r="R4581" s="6" t="s">
        <v>3035</v>
      </c>
      <c r="U4581" s="2" t="s">
        <v>208</v>
      </c>
      <c r="V4581" s="2" t="s">
        <v>202</v>
      </c>
      <c r="BE4581" s="23" t="str">
        <f t="shared" si="709"/>
        <v>EMF nein</v>
      </c>
      <c r="BF4581" s="23" t="str">
        <f t="shared" si="706"/>
        <v/>
      </c>
      <c r="BG4581" s="23" t="str">
        <f t="shared" si="707"/>
        <v/>
      </c>
      <c r="BH4581" s="23">
        <f t="shared" si="710"/>
        <v>0</v>
      </c>
      <c r="BP4581" s="3">
        <v>1</v>
      </c>
      <c r="BQ4581" s="2" t="s">
        <v>18092</v>
      </c>
    </row>
    <row r="4582" spans="1:69" ht="16.149999999999999" customHeight="1" x14ac:dyDescent="0.25">
      <c r="A4582" s="1">
        <v>4583</v>
      </c>
      <c r="B4582" s="2" t="s">
        <v>211</v>
      </c>
      <c r="C4582" s="2" t="s">
        <v>13451</v>
      </c>
      <c r="D4582" s="2" t="s">
        <v>1097</v>
      </c>
      <c r="E4582" s="2" t="s">
        <v>18093</v>
      </c>
      <c r="F4582" s="67">
        <v>43867</v>
      </c>
      <c r="G4582" s="3">
        <f t="shared" si="703"/>
        <v>2</v>
      </c>
      <c r="H4582" s="3">
        <f t="shared" si="704"/>
        <v>2020</v>
      </c>
      <c r="I4582" s="92">
        <v>6.25E-2</v>
      </c>
      <c r="J4582" s="20">
        <f t="shared" si="705"/>
        <v>1</v>
      </c>
      <c r="K4582" s="5" t="str">
        <f t="shared" si="708"/>
        <v>ja</v>
      </c>
      <c r="L4582" s="5" t="s">
        <v>73</v>
      </c>
      <c r="M4582" s="6" t="s">
        <v>74</v>
      </c>
      <c r="N4582" s="5">
        <v>57</v>
      </c>
      <c r="O4582" s="6" t="s">
        <v>101</v>
      </c>
      <c r="P4582" s="127" t="s">
        <v>18094</v>
      </c>
      <c r="R4582" s="6" t="s">
        <v>77</v>
      </c>
      <c r="T4582" s="6" t="s">
        <v>80</v>
      </c>
      <c r="X4582" s="2">
        <v>55</v>
      </c>
      <c r="Y4582" s="2" t="s">
        <v>94</v>
      </c>
      <c r="Z4582" s="2" t="s">
        <v>168</v>
      </c>
      <c r="AA4582" s="2">
        <v>55</v>
      </c>
      <c r="AB4582" s="2" t="s">
        <v>94</v>
      </c>
      <c r="AC4582" s="2" t="s">
        <v>168</v>
      </c>
      <c r="AD4582" s="2">
        <v>55</v>
      </c>
      <c r="AE4582" s="2" t="s">
        <v>94</v>
      </c>
      <c r="AF4582" s="2" t="s">
        <v>168</v>
      </c>
      <c r="AJ4582" s="392">
        <v>55</v>
      </c>
      <c r="AK4582" s="392" t="s">
        <v>94</v>
      </c>
      <c r="AL4582" s="392" t="s">
        <v>168</v>
      </c>
      <c r="AM4582" s="392">
        <v>55</v>
      </c>
      <c r="AN4582" s="392" t="s">
        <v>94</v>
      </c>
      <c r="AO4582" s="392" t="s">
        <v>168</v>
      </c>
      <c r="AP4582" s="392">
        <v>55</v>
      </c>
      <c r="AQ4582" s="392" t="s">
        <v>94</v>
      </c>
      <c r="AR4582" s="392" t="s">
        <v>168</v>
      </c>
      <c r="AV4582" s="392">
        <v>55</v>
      </c>
      <c r="AW4582" s="392" t="s">
        <v>94</v>
      </c>
      <c r="AX4582" s="392" t="s">
        <v>168</v>
      </c>
      <c r="AY4582" s="392">
        <v>55</v>
      </c>
      <c r="AZ4582" s="392" t="s">
        <v>94</v>
      </c>
      <c r="BA4582" s="392" t="s">
        <v>168</v>
      </c>
      <c r="BB4582" s="392">
        <v>55</v>
      </c>
      <c r="BC4582" s="392" t="s">
        <v>94</v>
      </c>
      <c r="BD4582" s="392" t="s">
        <v>168</v>
      </c>
      <c r="BE4582" s="23" t="str">
        <f t="shared" si="709"/>
        <v>EMF nein</v>
      </c>
      <c r="BF4582" s="23" t="str">
        <f t="shared" si="706"/>
        <v/>
      </c>
      <c r="BG4582" s="23" t="str">
        <f t="shared" si="707"/>
        <v/>
      </c>
      <c r="BH4582" s="23">
        <f t="shared" si="710"/>
        <v>0</v>
      </c>
      <c r="BO4582" s="2" t="s">
        <v>18095</v>
      </c>
      <c r="BP4582" s="3">
        <v>1</v>
      </c>
      <c r="BQ4582" s="2" t="s">
        <v>18096</v>
      </c>
    </row>
    <row r="4583" spans="1:69" ht="16.149999999999999" customHeight="1" x14ac:dyDescent="0.25">
      <c r="A4583" s="1">
        <v>4584</v>
      </c>
      <c r="B4583" s="2" t="s">
        <v>211</v>
      </c>
      <c r="C4583" s="2" t="s">
        <v>3299</v>
      </c>
      <c r="D4583" s="2" t="s">
        <v>296</v>
      </c>
      <c r="E4583" s="2" t="s">
        <v>6639</v>
      </c>
      <c r="F4583" s="67">
        <v>43866</v>
      </c>
      <c r="G4583" s="3">
        <f t="shared" si="703"/>
        <v>2</v>
      </c>
      <c r="H4583" s="3">
        <f t="shared" si="704"/>
        <v>2020</v>
      </c>
      <c r="I4583" s="92">
        <v>0.74652777777777801</v>
      </c>
      <c r="J4583" s="20">
        <f t="shared" si="705"/>
        <v>17</v>
      </c>
      <c r="K4583" s="5" t="str">
        <f t="shared" si="708"/>
        <v>ja</v>
      </c>
      <c r="L4583" s="5" t="s">
        <v>73</v>
      </c>
      <c r="M4583" s="6" t="s">
        <v>115</v>
      </c>
      <c r="N4583" s="5">
        <v>29</v>
      </c>
      <c r="O4583" s="127" t="s">
        <v>75</v>
      </c>
      <c r="P4583" s="127" t="s">
        <v>18097</v>
      </c>
      <c r="R4583" s="6" t="s">
        <v>77</v>
      </c>
      <c r="T4583" s="6" t="s">
        <v>80</v>
      </c>
      <c r="X4583" s="2">
        <v>583</v>
      </c>
      <c r="Y4583" s="2" t="s">
        <v>81</v>
      </c>
      <c r="Z4583" s="2" t="s">
        <v>161</v>
      </c>
      <c r="AD4583" s="2">
        <v>583</v>
      </c>
      <c r="AE4583" s="2" t="s">
        <v>83</v>
      </c>
      <c r="AF4583" s="2" t="s">
        <v>161</v>
      </c>
      <c r="BE4583" s="23" t="str">
        <f t="shared" si="709"/>
        <v>EMF nein</v>
      </c>
      <c r="BF4583" s="23" t="str">
        <f t="shared" si="706"/>
        <v/>
      </c>
      <c r="BG4583" s="23" t="str">
        <f t="shared" si="707"/>
        <v/>
      </c>
      <c r="BH4583" s="23">
        <f t="shared" si="710"/>
        <v>0</v>
      </c>
      <c r="BO4583" s="2" t="s">
        <v>18098</v>
      </c>
      <c r="BP4583" s="3">
        <v>1</v>
      </c>
      <c r="BQ4583" s="2" t="s">
        <v>18099</v>
      </c>
    </row>
    <row r="4584" spans="1:69" ht="16.149999999999999" customHeight="1" x14ac:dyDescent="0.25">
      <c r="A4584" s="1">
        <v>4585</v>
      </c>
      <c r="B4584" s="2" t="s">
        <v>211</v>
      </c>
      <c r="C4584" s="2" t="s">
        <v>4932</v>
      </c>
      <c r="D4584" s="2" t="s">
        <v>137</v>
      </c>
      <c r="E4584" s="2" t="s">
        <v>2311</v>
      </c>
      <c r="F4584" s="67">
        <v>43867</v>
      </c>
      <c r="G4584" s="3">
        <f t="shared" si="703"/>
        <v>2</v>
      </c>
      <c r="H4584" s="3">
        <f t="shared" si="704"/>
        <v>2020</v>
      </c>
      <c r="I4584" s="92">
        <v>0.25</v>
      </c>
      <c r="J4584" s="20">
        <f t="shared" si="705"/>
        <v>6</v>
      </c>
      <c r="K4584" s="5" t="str">
        <f t="shared" si="708"/>
        <v>ja</v>
      </c>
      <c r="L4584" s="5" t="s">
        <v>91</v>
      </c>
      <c r="M4584" s="6" t="s">
        <v>11554</v>
      </c>
      <c r="N4584" s="5">
        <v>23</v>
      </c>
      <c r="O4584" s="127" t="s">
        <v>5139</v>
      </c>
      <c r="P4584" s="127" t="s">
        <v>18100</v>
      </c>
      <c r="R4584" s="6" t="s">
        <v>77</v>
      </c>
      <c r="S4584" s="2" t="s">
        <v>78</v>
      </c>
      <c r="T4584" s="6" t="s">
        <v>80</v>
      </c>
      <c r="X4584" s="2">
        <v>257</v>
      </c>
      <c r="Y4584" s="2" t="s">
        <v>81</v>
      </c>
      <c r="Z4584" s="2" t="s">
        <v>84</v>
      </c>
      <c r="AA4584" s="2">
        <v>257</v>
      </c>
      <c r="AB4584" s="2" t="s">
        <v>94</v>
      </c>
      <c r="AC4584" s="2" t="s">
        <v>84</v>
      </c>
      <c r="AD4584" s="2">
        <v>257</v>
      </c>
      <c r="AE4584" s="2" t="s">
        <v>81</v>
      </c>
      <c r="AF4584" s="2" t="s">
        <v>84</v>
      </c>
      <c r="AG4584" s="2">
        <v>850</v>
      </c>
      <c r="AH4584" s="2" t="s">
        <v>81</v>
      </c>
      <c r="AI4584" s="2" t="s">
        <v>168</v>
      </c>
      <c r="AJ4584" s="2">
        <v>850</v>
      </c>
      <c r="AK4584" s="2" t="s">
        <v>83</v>
      </c>
      <c r="AL4584" s="2" t="s">
        <v>168</v>
      </c>
      <c r="AM4584" s="2">
        <v>850</v>
      </c>
      <c r="AN4584" s="2" t="s">
        <v>81</v>
      </c>
      <c r="AO4584" s="2" t="s">
        <v>168</v>
      </c>
      <c r="AP4584" s="2">
        <v>850</v>
      </c>
      <c r="AQ4584" s="2" t="s">
        <v>83</v>
      </c>
      <c r="AR4584" s="2" t="s">
        <v>168</v>
      </c>
      <c r="AS4584" s="2">
        <v>850</v>
      </c>
      <c r="AT4584" s="2" t="s">
        <v>81</v>
      </c>
      <c r="AU4584" s="2" t="s">
        <v>168</v>
      </c>
      <c r="BE4584" s="23" t="str">
        <f t="shared" si="709"/>
        <v>EMF nein</v>
      </c>
      <c r="BF4584" s="23" t="str">
        <f t="shared" si="706"/>
        <v/>
      </c>
      <c r="BG4584" s="23" t="str">
        <f t="shared" si="707"/>
        <v/>
      </c>
      <c r="BH4584" s="23">
        <f t="shared" si="710"/>
        <v>0</v>
      </c>
      <c r="BP4584" s="3">
        <v>1</v>
      </c>
      <c r="BQ4584" s="2" t="s">
        <v>18101</v>
      </c>
    </row>
    <row r="4585" spans="1:69" ht="16.149999999999999" customHeight="1" x14ac:dyDescent="0.25">
      <c r="A4585" s="1">
        <v>4586</v>
      </c>
      <c r="B4585" s="2" t="s">
        <v>211</v>
      </c>
      <c r="C4585" s="2" t="s">
        <v>14998</v>
      </c>
      <c r="D4585" s="2" t="s">
        <v>124</v>
      </c>
      <c r="E4585" s="2" t="s">
        <v>18102</v>
      </c>
      <c r="F4585" s="67">
        <v>41764</v>
      </c>
      <c r="G4585" s="3">
        <f t="shared" si="703"/>
        <v>5</v>
      </c>
      <c r="H4585" s="3">
        <f t="shared" si="704"/>
        <v>2014</v>
      </c>
      <c r="I4585" s="92">
        <v>0.27083333333333298</v>
      </c>
      <c r="J4585" s="20">
        <f t="shared" si="705"/>
        <v>6</v>
      </c>
      <c r="K4585" s="5" t="str">
        <f t="shared" si="708"/>
        <v>ja</v>
      </c>
      <c r="L4585" s="5" t="s">
        <v>91</v>
      </c>
      <c r="M4585" s="6" t="s">
        <v>74</v>
      </c>
      <c r="N4585" s="5">
        <v>59</v>
      </c>
      <c r="O4585" s="127" t="s">
        <v>126</v>
      </c>
      <c r="P4585" s="127" t="s">
        <v>18103</v>
      </c>
      <c r="R4585" s="6" t="s">
        <v>77</v>
      </c>
      <c r="T4585" s="6" t="s">
        <v>80</v>
      </c>
      <c r="U4585" s="2" t="s">
        <v>139</v>
      </c>
      <c r="X4585" s="2">
        <v>771</v>
      </c>
      <c r="Y4585" s="2" t="s">
        <v>81</v>
      </c>
      <c r="Z4585" s="2" t="s">
        <v>84</v>
      </c>
      <c r="AA4585" s="2">
        <v>771</v>
      </c>
      <c r="AB4585" s="2" t="s">
        <v>81</v>
      </c>
      <c r="AC4585" s="2" t="s">
        <v>84</v>
      </c>
      <c r="AD4585" s="2">
        <v>771</v>
      </c>
      <c r="AE4585" s="2" t="s">
        <v>83</v>
      </c>
      <c r="AF4585" s="2" t="s">
        <v>84</v>
      </c>
      <c r="AJ4585" s="2">
        <v>771</v>
      </c>
      <c r="AK4585" s="2" t="s">
        <v>81</v>
      </c>
      <c r="AL4585" s="2" t="s">
        <v>84</v>
      </c>
      <c r="AM4585" s="2">
        <v>771</v>
      </c>
      <c r="AN4585" s="2" t="s">
        <v>81</v>
      </c>
      <c r="AO4585" s="2" t="s">
        <v>84</v>
      </c>
      <c r="AP4585" s="2">
        <v>771</v>
      </c>
      <c r="AQ4585" s="2" t="s">
        <v>83</v>
      </c>
      <c r="AR4585" s="2" t="s">
        <v>84</v>
      </c>
      <c r="BE4585" s="23" t="str">
        <f t="shared" si="709"/>
        <v>EMF nein</v>
      </c>
      <c r="BF4585" s="23" t="str">
        <f t="shared" si="706"/>
        <v/>
      </c>
      <c r="BG4585" s="23" t="str">
        <f t="shared" si="707"/>
        <v/>
      </c>
      <c r="BH4585" s="23">
        <f t="shared" si="710"/>
        <v>0</v>
      </c>
      <c r="BO4585" s="2" t="s">
        <v>18104</v>
      </c>
      <c r="BP4585" s="3">
        <v>1</v>
      </c>
      <c r="BQ4585" s="2" t="s">
        <v>18105</v>
      </c>
    </row>
    <row r="4586" spans="1:69" ht="16.149999999999999" customHeight="1" x14ac:dyDescent="0.25">
      <c r="A4586" s="16">
        <v>4587</v>
      </c>
      <c r="B4586" s="2" t="s">
        <v>211</v>
      </c>
      <c r="C4586" s="2" t="s">
        <v>15086</v>
      </c>
      <c r="D4586" s="2" t="s">
        <v>151</v>
      </c>
      <c r="E4586" s="2" t="s">
        <v>18106</v>
      </c>
      <c r="F4586" s="67">
        <v>43868</v>
      </c>
      <c r="G4586" s="3">
        <f t="shared" si="703"/>
        <v>2</v>
      </c>
      <c r="H4586" s="3">
        <f t="shared" si="704"/>
        <v>2020</v>
      </c>
      <c r="I4586" s="92">
        <v>0.97916666666666696</v>
      </c>
      <c r="J4586" s="20">
        <f t="shared" si="705"/>
        <v>23</v>
      </c>
      <c r="K4586" s="5" t="str">
        <f t="shared" si="708"/>
        <v>ja</v>
      </c>
      <c r="L4586" s="5" t="s">
        <v>91</v>
      </c>
      <c r="M4586" s="6" t="s">
        <v>74</v>
      </c>
      <c r="N4586" s="5">
        <v>59</v>
      </c>
      <c r="O4586" s="127" t="s">
        <v>126</v>
      </c>
      <c r="P4586" s="127" t="s">
        <v>18107</v>
      </c>
      <c r="R4586" s="6" t="s">
        <v>77</v>
      </c>
      <c r="T4586" s="6" t="s">
        <v>109</v>
      </c>
      <c r="U4586" s="2" t="s">
        <v>74</v>
      </c>
      <c r="V4586" s="5" t="s">
        <v>80</v>
      </c>
      <c r="X4586" s="5">
        <v>792</v>
      </c>
      <c r="Y4586" s="2" t="s">
        <v>81</v>
      </c>
      <c r="Z4586" s="5" t="s">
        <v>168</v>
      </c>
      <c r="AA4586" s="2" t="s">
        <v>109</v>
      </c>
      <c r="AB4586" s="2" t="s">
        <v>109</v>
      </c>
      <c r="AC4586" s="2" t="s">
        <v>109</v>
      </c>
      <c r="AD4586" s="2">
        <v>792</v>
      </c>
      <c r="AE4586" s="2" t="s">
        <v>83</v>
      </c>
      <c r="AF4586" s="2" t="s">
        <v>168</v>
      </c>
      <c r="AG4586" s="2">
        <v>792</v>
      </c>
      <c r="AH4586" s="2" t="s">
        <v>81</v>
      </c>
      <c r="AI4586" s="2" t="s">
        <v>161</v>
      </c>
      <c r="AJ4586" s="2">
        <v>580</v>
      </c>
      <c r="AK4586" s="2" t="s">
        <v>81</v>
      </c>
      <c r="AL4586" s="2" t="s">
        <v>161</v>
      </c>
      <c r="AM4586" s="2">
        <v>580</v>
      </c>
      <c r="AN4586" s="2" t="s">
        <v>81</v>
      </c>
      <c r="AO4586" s="2" t="s">
        <v>161</v>
      </c>
      <c r="AP4586" s="2">
        <v>580</v>
      </c>
      <c r="AQ4586" s="2" t="s">
        <v>83</v>
      </c>
      <c r="AR4586" s="2" t="s">
        <v>161</v>
      </c>
      <c r="AV4586" s="2">
        <v>580</v>
      </c>
      <c r="AW4586" s="2" t="s">
        <v>81</v>
      </c>
      <c r="AX4586" s="2" t="s">
        <v>161</v>
      </c>
      <c r="AY4586" s="2">
        <v>580</v>
      </c>
      <c r="AZ4586" s="2" t="s">
        <v>81</v>
      </c>
      <c r="BA4586" s="2" t="s">
        <v>161</v>
      </c>
      <c r="BB4586" s="2">
        <v>580</v>
      </c>
      <c r="BC4586" s="2" t="s">
        <v>83</v>
      </c>
      <c r="BD4586" s="2" t="s">
        <v>161</v>
      </c>
      <c r="BE4586" s="23" t="str">
        <f t="shared" si="709"/>
        <v>EMF nein</v>
      </c>
      <c r="BF4586" s="23" t="str">
        <f t="shared" si="706"/>
        <v/>
      </c>
      <c r="BG4586" s="23" t="str">
        <f t="shared" si="707"/>
        <v/>
      </c>
      <c r="BH4586" s="23">
        <f t="shared" si="710"/>
        <v>0</v>
      </c>
      <c r="BO4586" s="2" t="s">
        <v>18108</v>
      </c>
      <c r="BP4586" s="3">
        <v>1</v>
      </c>
      <c r="BQ4586" s="2" t="s">
        <v>18109</v>
      </c>
    </row>
    <row r="4587" spans="1:69" ht="16.149999999999999" customHeight="1" x14ac:dyDescent="0.25">
      <c r="A4587" s="1">
        <v>4588</v>
      </c>
      <c r="B4587" s="2" t="s">
        <v>211</v>
      </c>
      <c r="C4587" s="2" t="s">
        <v>1305</v>
      </c>
      <c r="D4587" s="2" t="s">
        <v>89</v>
      </c>
      <c r="E4587" s="2" t="s">
        <v>18110</v>
      </c>
      <c r="F4587" s="67">
        <v>43869</v>
      </c>
      <c r="G4587" s="3">
        <f t="shared" si="703"/>
        <v>2</v>
      </c>
      <c r="H4587" s="3">
        <f t="shared" si="704"/>
        <v>2020</v>
      </c>
      <c r="I4587" s="92">
        <v>0.47499999999999998</v>
      </c>
      <c r="J4587" s="20">
        <f t="shared" si="705"/>
        <v>11</v>
      </c>
      <c r="K4587" s="5" t="str">
        <f t="shared" si="708"/>
        <v>ja</v>
      </c>
      <c r="L4587" s="5" t="s">
        <v>91</v>
      </c>
      <c r="M4587" s="6" t="s">
        <v>208</v>
      </c>
      <c r="N4587" s="5">
        <v>21</v>
      </c>
      <c r="O4587" s="2" t="s">
        <v>75</v>
      </c>
      <c r="P4587" s="127" t="s">
        <v>18111</v>
      </c>
      <c r="R4587" s="6" t="s">
        <v>77</v>
      </c>
      <c r="T4587" s="6" t="s">
        <v>80</v>
      </c>
      <c r="U4587" s="2" t="s">
        <v>1328</v>
      </c>
      <c r="X4587" s="2">
        <v>10</v>
      </c>
      <c r="Y4587" s="2" t="s">
        <v>94</v>
      </c>
      <c r="Z4587" s="2" t="s">
        <v>161</v>
      </c>
      <c r="AA4587" s="2">
        <v>40</v>
      </c>
      <c r="AB4587" s="2" t="s">
        <v>81</v>
      </c>
      <c r="AC4587" s="2" t="s">
        <v>84</v>
      </c>
      <c r="AD4587" s="2">
        <v>10</v>
      </c>
      <c r="AE4587" s="2" t="s">
        <v>94</v>
      </c>
      <c r="AF4587" s="2" t="s">
        <v>161</v>
      </c>
      <c r="AG4587" s="2">
        <v>90</v>
      </c>
      <c r="AH4587" s="2" t="s">
        <v>94</v>
      </c>
      <c r="AI4587" s="2" t="s">
        <v>161</v>
      </c>
      <c r="AM4587" s="2">
        <v>90</v>
      </c>
      <c r="AN4587" s="2" t="s">
        <v>81</v>
      </c>
      <c r="AO4587" s="2" t="s">
        <v>161</v>
      </c>
      <c r="BE4587" s="23" t="str">
        <f t="shared" si="709"/>
        <v>EMF nein</v>
      </c>
      <c r="BF4587" s="23" t="str">
        <f t="shared" si="706"/>
        <v/>
      </c>
      <c r="BG4587" s="23" t="str">
        <f t="shared" si="707"/>
        <v/>
      </c>
      <c r="BH4587" s="23">
        <f t="shared" si="710"/>
        <v>0</v>
      </c>
      <c r="BO4587" s="2" t="s">
        <v>18112</v>
      </c>
      <c r="BP4587" s="3">
        <v>1</v>
      </c>
      <c r="BQ4587" s="2" t="s">
        <v>18113</v>
      </c>
    </row>
    <row r="4588" spans="1:69" ht="16.149999999999999" customHeight="1" x14ac:dyDescent="0.25">
      <c r="A4588" s="1">
        <v>4589</v>
      </c>
      <c r="B4588" s="2" t="s">
        <v>211</v>
      </c>
      <c r="C4588" s="2" t="s">
        <v>8638</v>
      </c>
      <c r="D4588" s="2" t="s">
        <v>264</v>
      </c>
      <c r="E4588" s="2" t="s">
        <v>18114</v>
      </c>
      <c r="F4588" s="67">
        <v>43716</v>
      </c>
      <c r="G4588" s="3">
        <f t="shared" si="703"/>
        <v>9</v>
      </c>
      <c r="H4588" s="3">
        <f t="shared" si="704"/>
        <v>2019</v>
      </c>
      <c r="I4588" s="92">
        <v>0.60069444444444398</v>
      </c>
      <c r="J4588" s="20">
        <f t="shared" si="705"/>
        <v>14</v>
      </c>
      <c r="K4588" s="5" t="str">
        <f t="shared" si="708"/>
        <v>ja</v>
      </c>
      <c r="L4588" s="5" t="s">
        <v>91</v>
      </c>
      <c r="M4588" s="6" t="s">
        <v>115</v>
      </c>
      <c r="N4588" s="5">
        <v>57</v>
      </c>
      <c r="O4588" s="127" t="s">
        <v>126</v>
      </c>
      <c r="P4588" s="127" t="s">
        <v>1027</v>
      </c>
      <c r="R4588" s="6" t="s">
        <v>77</v>
      </c>
      <c r="T4588" s="6" t="s">
        <v>80</v>
      </c>
      <c r="BE4588" s="23" t="str">
        <f t="shared" si="709"/>
        <v>EMF ja</v>
      </c>
      <c r="BF4588" s="23" t="str">
        <f t="shared" si="706"/>
        <v/>
      </c>
      <c r="BG4588" s="23" t="str">
        <f t="shared" si="707"/>
        <v/>
      </c>
      <c r="BH4588" s="23">
        <f t="shared" si="710"/>
        <v>1</v>
      </c>
      <c r="BJ4588" s="2" t="s">
        <v>162</v>
      </c>
      <c r="BK4588" s="2">
        <v>30</v>
      </c>
      <c r="BO4588" s="2" t="s">
        <v>18115</v>
      </c>
      <c r="BP4588" s="3">
        <v>1</v>
      </c>
      <c r="BQ4588" s="2" t="s">
        <v>18116</v>
      </c>
    </row>
    <row r="4589" spans="1:69" ht="16.149999999999999" customHeight="1" x14ac:dyDescent="0.25">
      <c r="A4589" s="1">
        <v>4590</v>
      </c>
      <c r="B4589" s="2" t="s">
        <v>211</v>
      </c>
      <c r="C4589" s="116" t="s">
        <v>15996</v>
      </c>
      <c r="D4589" s="2" t="s">
        <v>651</v>
      </c>
      <c r="E4589" s="2" t="s">
        <v>18117</v>
      </c>
      <c r="F4589" s="67">
        <v>43868</v>
      </c>
      <c r="G4589" s="3">
        <f t="shared" si="703"/>
        <v>2</v>
      </c>
      <c r="H4589" s="3">
        <f t="shared" si="704"/>
        <v>2020</v>
      </c>
      <c r="I4589" s="92">
        <v>0.80208333333333304</v>
      </c>
      <c r="J4589" s="20">
        <f t="shared" si="705"/>
        <v>19</v>
      </c>
      <c r="K4589" s="5" t="str">
        <f t="shared" si="708"/>
        <v>ja</v>
      </c>
      <c r="L4589" s="5" t="s">
        <v>91</v>
      </c>
      <c r="M4589" s="6" t="s">
        <v>74</v>
      </c>
      <c r="N4589" s="5">
        <v>25</v>
      </c>
      <c r="O4589" s="5" t="s">
        <v>126</v>
      </c>
      <c r="P4589" s="127" t="s">
        <v>18118</v>
      </c>
      <c r="R4589" s="6" t="s">
        <v>77</v>
      </c>
      <c r="T4589" s="6" t="s">
        <v>202</v>
      </c>
      <c r="V4589" s="2" t="s">
        <v>80</v>
      </c>
      <c r="X4589" s="2">
        <v>1890</v>
      </c>
      <c r="Y4589" s="2" t="s">
        <v>83</v>
      </c>
      <c r="Z4589" s="2" t="s">
        <v>82</v>
      </c>
      <c r="AA4589" s="2">
        <v>1890</v>
      </c>
      <c r="AB4589" s="2" t="s">
        <v>81</v>
      </c>
      <c r="AC4589" s="2" t="s">
        <v>82</v>
      </c>
      <c r="AD4589" s="2">
        <v>1890</v>
      </c>
      <c r="AE4589" s="2" t="s">
        <v>83</v>
      </c>
      <c r="AF4589" s="2" t="s">
        <v>82</v>
      </c>
      <c r="AJ4589" s="2">
        <v>1890</v>
      </c>
      <c r="AK4589" s="2" t="s">
        <v>83</v>
      </c>
      <c r="AL4589" s="2" t="s">
        <v>82</v>
      </c>
      <c r="AM4589" s="2">
        <v>1890</v>
      </c>
      <c r="AN4589" s="2" t="s">
        <v>81</v>
      </c>
      <c r="AO4589" s="2" t="s">
        <v>82</v>
      </c>
      <c r="AP4589" s="2">
        <v>1890</v>
      </c>
      <c r="AQ4589" s="2" t="s">
        <v>83</v>
      </c>
      <c r="AR4589" s="2" t="s">
        <v>82</v>
      </c>
      <c r="AV4589" s="2">
        <v>1890</v>
      </c>
      <c r="AW4589" s="2" t="s">
        <v>83</v>
      </c>
      <c r="AX4589" s="2" t="s">
        <v>82</v>
      </c>
      <c r="AY4589" s="2">
        <v>1890</v>
      </c>
      <c r="AZ4589" s="2" t="s">
        <v>81</v>
      </c>
      <c r="BA4589" s="2" t="s">
        <v>82</v>
      </c>
      <c r="BB4589" s="2">
        <v>1890</v>
      </c>
      <c r="BC4589" s="2" t="s">
        <v>83</v>
      </c>
      <c r="BD4589" s="2" t="s">
        <v>82</v>
      </c>
      <c r="BE4589" s="23" t="str">
        <f t="shared" si="709"/>
        <v>EMF nein</v>
      </c>
      <c r="BF4589" s="23" t="str">
        <f t="shared" si="706"/>
        <v/>
      </c>
      <c r="BG4589" s="23" t="str">
        <f t="shared" si="707"/>
        <v/>
      </c>
      <c r="BH4589" s="23">
        <f t="shared" si="710"/>
        <v>0</v>
      </c>
      <c r="BO4589" s="2" t="s">
        <v>18119</v>
      </c>
      <c r="BP4589" s="3">
        <v>1</v>
      </c>
      <c r="BQ4589" s="2" t="s">
        <v>18120</v>
      </c>
    </row>
    <row r="4590" spans="1:69" ht="16.149999999999999" customHeight="1" x14ac:dyDescent="0.25">
      <c r="A4590" s="16">
        <v>4591</v>
      </c>
      <c r="B4590" s="2" t="s">
        <v>87</v>
      </c>
      <c r="C4590" s="2" t="s">
        <v>5111</v>
      </c>
      <c r="D4590" s="2" t="s">
        <v>192</v>
      </c>
      <c r="E4590" s="2" t="s">
        <v>10796</v>
      </c>
      <c r="F4590" s="67">
        <v>43869</v>
      </c>
      <c r="G4590" s="3">
        <f t="shared" si="703"/>
        <v>2</v>
      </c>
      <c r="H4590" s="3">
        <f t="shared" si="704"/>
        <v>2020</v>
      </c>
      <c r="I4590" s="92">
        <v>0.72916666666666696</v>
      </c>
      <c r="J4590" s="20">
        <f t="shared" si="705"/>
        <v>17</v>
      </c>
      <c r="K4590" s="5" t="str">
        <f t="shared" si="708"/>
        <v>ja</v>
      </c>
      <c r="L4590" s="5" t="s">
        <v>91</v>
      </c>
      <c r="M4590" s="6" t="s">
        <v>11554</v>
      </c>
      <c r="N4590" s="5">
        <v>94</v>
      </c>
      <c r="O4590" s="127" t="s">
        <v>140</v>
      </c>
      <c r="P4590" s="127" t="s">
        <v>18121</v>
      </c>
      <c r="R4590" s="6" t="s">
        <v>77</v>
      </c>
      <c r="T4590" s="6" t="s">
        <v>202</v>
      </c>
      <c r="BE4590" s="23" t="str">
        <f t="shared" si="709"/>
        <v>EMF nein</v>
      </c>
      <c r="BF4590" s="23" t="str">
        <f t="shared" si="706"/>
        <v/>
      </c>
      <c r="BG4590" s="23" t="str">
        <f t="shared" si="707"/>
        <v/>
      </c>
      <c r="BH4590" s="23">
        <f t="shared" si="710"/>
        <v>0</v>
      </c>
      <c r="BO4590" s="2" t="s">
        <v>18122</v>
      </c>
      <c r="BP4590" s="3">
        <v>1</v>
      </c>
      <c r="BQ4590" s="2" t="s">
        <v>18123</v>
      </c>
    </row>
    <row r="4591" spans="1:69" ht="16.149999999999999" customHeight="1" x14ac:dyDescent="0.25">
      <c r="A4591" s="16">
        <v>4592</v>
      </c>
      <c r="B4591" s="2" t="s">
        <v>211</v>
      </c>
      <c r="C4591" s="2" t="s">
        <v>1624</v>
      </c>
      <c r="D4591" s="2" t="s">
        <v>896</v>
      </c>
      <c r="E4591" s="2" t="s">
        <v>18124</v>
      </c>
      <c r="F4591" s="67">
        <v>43865</v>
      </c>
      <c r="G4591" s="3">
        <f t="shared" si="703"/>
        <v>2</v>
      </c>
      <c r="H4591" s="3">
        <f t="shared" si="704"/>
        <v>2020</v>
      </c>
      <c r="I4591" s="183">
        <v>0.29166666666666702</v>
      </c>
      <c r="J4591" s="20">
        <f t="shared" si="705"/>
        <v>7</v>
      </c>
      <c r="K4591" s="5" t="str">
        <f t="shared" si="708"/>
        <v>ja</v>
      </c>
      <c r="L4591" s="5" t="s">
        <v>91</v>
      </c>
      <c r="M4591" s="6" t="s">
        <v>74</v>
      </c>
      <c r="N4591" s="5">
        <v>32</v>
      </c>
      <c r="O4591" s="2" t="s">
        <v>5139</v>
      </c>
      <c r="P4591" s="127" t="s">
        <v>18125</v>
      </c>
      <c r="R4591" s="6" t="s">
        <v>77</v>
      </c>
      <c r="U4591" s="2" t="s">
        <v>208</v>
      </c>
      <c r="V4591" s="2" t="s">
        <v>202</v>
      </c>
      <c r="BE4591" s="23" t="str">
        <f t="shared" si="709"/>
        <v>EMF nein</v>
      </c>
      <c r="BF4591" s="23" t="str">
        <f t="shared" si="706"/>
        <v/>
      </c>
      <c r="BG4591" s="23" t="str">
        <f t="shared" si="707"/>
        <v/>
      </c>
      <c r="BH4591" s="23">
        <f t="shared" si="710"/>
        <v>0</v>
      </c>
      <c r="BO4591" s="2" t="s">
        <v>18126</v>
      </c>
      <c r="BP4591" s="3">
        <v>1</v>
      </c>
      <c r="BQ4591" s="2" t="s">
        <v>18127</v>
      </c>
    </row>
    <row r="4592" spans="1:69" ht="16.149999999999999" customHeight="1" x14ac:dyDescent="0.25">
      <c r="A4592" s="16">
        <v>4593</v>
      </c>
      <c r="B4592" s="2" t="s">
        <v>211</v>
      </c>
      <c r="C4592" s="2" t="s">
        <v>13230</v>
      </c>
      <c r="D4592" s="2" t="s">
        <v>896</v>
      </c>
      <c r="E4592" s="2" t="s">
        <v>18128</v>
      </c>
      <c r="F4592" s="67">
        <v>43853</v>
      </c>
      <c r="G4592" s="3">
        <f t="shared" si="703"/>
        <v>1</v>
      </c>
      <c r="H4592" s="3">
        <f t="shared" si="704"/>
        <v>2020</v>
      </c>
      <c r="I4592" s="92">
        <v>0.4375</v>
      </c>
      <c r="J4592" s="20">
        <f t="shared" si="705"/>
        <v>10</v>
      </c>
      <c r="K4592" s="5" t="str">
        <f t="shared" si="708"/>
        <v>ja</v>
      </c>
      <c r="L4592" s="5" t="s">
        <v>91</v>
      </c>
      <c r="M4592" s="6" t="s">
        <v>74</v>
      </c>
      <c r="N4592" s="5">
        <v>61</v>
      </c>
      <c r="O4592" s="2" t="s">
        <v>5139</v>
      </c>
      <c r="P4592" s="127" t="s">
        <v>18129</v>
      </c>
      <c r="R4592" s="6" t="s">
        <v>77</v>
      </c>
      <c r="U4592" s="2" t="s">
        <v>115</v>
      </c>
      <c r="V4592" s="2" t="s">
        <v>80</v>
      </c>
      <c r="BE4592" s="23" t="str">
        <f t="shared" si="709"/>
        <v>EMF nein</v>
      </c>
      <c r="BF4592" s="23" t="str">
        <f t="shared" si="706"/>
        <v/>
      </c>
      <c r="BG4592" s="23" t="str">
        <f t="shared" si="707"/>
        <v/>
      </c>
      <c r="BH4592" s="23">
        <f t="shared" si="710"/>
        <v>0</v>
      </c>
      <c r="BO4592" s="2" t="s">
        <v>18130</v>
      </c>
      <c r="BP4592" s="3">
        <v>1</v>
      </c>
      <c r="BQ4592" s="2" t="s">
        <v>18131</v>
      </c>
    </row>
    <row r="4593" spans="1:70" ht="16.149999999999999" customHeight="1" x14ac:dyDescent="0.25">
      <c r="A4593" s="1">
        <v>4594</v>
      </c>
      <c r="B4593" s="2" t="s">
        <v>87</v>
      </c>
      <c r="C4593" s="2" t="s">
        <v>3396</v>
      </c>
      <c r="D4593" s="2" t="s">
        <v>172</v>
      </c>
      <c r="E4593" s="2" t="s">
        <v>8032</v>
      </c>
      <c r="F4593" s="67">
        <v>43868</v>
      </c>
      <c r="G4593" s="3">
        <f t="shared" si="703"/>
        <v>2</v>
      </c>
      <c r="H4593" s="3">
        <f t="shared" si="704"/>
        <v>2020</v>
      </c>
      <c r="I4593" s="92">
        <v>0.58333333333333304</v>
      </c>
      <c r="J4593" s="20">
        <f t="shared" si="705"/>
        <v>14</v>
      </c>
      <c r="K4593" s="5" t="str">
        <f t="shared" si="708"/>
        <v>ja</v>
      </c>
      <c r="L4593" s="5" t="s">
        <v>91</v>
      </c>
      <c r="M4593" s="6" t="s">
        <v>74</v>
      </c>
      <c r="N4593" s="5">
        <v>77</v>
      </c>
      <c r="O4593" s="127" t="s">
        <v>5139</v>
      </c>
      <c r="P4593" s="127" t="s">
        <v>18132</v>
      </c>
      <c r="R4593" s="6" t="s">
        <v>77</v>
      </c>
      <c r="T4593" s="6" t="s">
        <v>80</v>
      </c>
      <c r="U4593" s="2" t="s">
        <v>354</v>
      </c>
      <c r="V4593" s="5" t="s">
        <v>80</v>
      </c>
      <c r="X4593" s="2">
        <v>405</v>
      </c>
      <c r="Y4593" s="2" t="s">
        <v>83</v>
      </c>
      <c r="Z4593" s="2" t="s">
        <v>82</v>
      </c>
      <c r="AA4593" s="2">
        <v>405</v>
      </c>
      <c r="AB4593" s="2" t="s">
        <v>81</v>
      </c>
      <c r="AC4593" s="2" t="s">
        <v>82</v>
      </c>
      <c r="AD4593" s="2">
        <v>405</v>
      </c>
      <c r="AE4593" s="2" t="s">
        <v>83</v>
      </c>
      <c r="AF4593" s="2" t="s">
        <v>82</v>
      </c>
      <c r="AG4593" s="2">
        <v>405</v>
      </c>
      <c r="AH4593" s="2" t="s">
        <v>81</v>
      </c>
      <c r="AI4593" s="2" t="s">
        <v>82</v>
      </c>
      <c r="AJ4593" s="2">
        <v>405</v>
      </c>
      <c r="AK4593" s="2" t="s">
        <v>83</v>
      </c>
      <c r="AL4593" s="2" t="s">
        <v>82</v>
      </c>
      <c r="AM4593" s="2">
        <v>405</v>
      </c>
      <c r="AN4593" s="2" t="s">
        <v>81</v>
      </c>
      <c r="AO4593" s="2" t="s">
        <v>82</v>
      </c>
      <c r="AP4593" s="2">
        <v>405</v>
      </c>
      <c r="AQ4593" s="2" t="s">
        <v>83</v>
      </c>
      <c r="AR4593" s="2" t="s">
        <v>82</v>
      </c>
      <c r="AS4593" s="2">
        <v>405</v>
      </c>
      <c r="AT4593" s="2" t="s">
        <v>81</v>
      </c>
      <c r="AU4593" s="2" t="s">
        <v>82</v>
      </c>
      <c r="AV4593" s="2">
        <v>110</v>
      </c>
      <c r="AW4593" s="2" t="s">
        <v>81</v>
      </c>
      <c r="AX4593" s="2" t="s">
        <v>84</v>
      </c>
      <c r="AY4593" s="2">
        <v>110</v>
      </c>
      <c r="AZ4593" s="2" t="s">
        <v>81</v>
      </c>
      <c r="BA4593" s="2" t="s">
        <v>84</v>
      </c>
      <c r="BB4593" s="2">
        <v>110</v>
      </c>
      <c r="BC4593" s="2" t="s">
        <v>81</v>
      </c>
      <c r="BD4593" s="2" t="s">
        <v>84</v>
      </c>
      <c r="BE4593" s="23" t="str">
        <f t="shared" si="709"/>
        <v>EMF nein</v>
      </c>
      <c r="BF4593" s="23" t="str">
        <f t="shared" si="706"/>
        <v/>
      </c>
      <c r="BG4593" s="23" t="str">
        <f t="shared" si="707"/>
        <v/>
      </c>
      <c r="BH4593" s="23">
        <f t="shared" si="710"/>
        <v>0</v>
      </c>
      <c r="BO4593" s="2" t="s">
        <v>18133</v>
      </c>
      <c r="BP4593" s="3">
        <v>1</v>
      </c>
      <c r="BQ4593" s="2" t="s">
        <v>18134</v>
      </c>
    </row>
    <row r="4594" spans="1:70" ht="16.149999999999999" customHeight="1" x14ac:dyDescent="0.25">
      <c r="A4594" s="16">
        <v>4595</v>
      </c>
      <c r="B4594" s="2" t="s">
        <v>211</v>
      </c>
      <c r="C4594" s="2" t="s">
        <v>3216</v>
      </c>
      <c r="D4594" s="2" t="s">
        <v>104</v>
      </c>
      <c r="E4594" s="2" t="s">
        <v>18135</v>
      </c>
      <c r="F4594" s="67">
        <v>43506</v>
      </c>
      <c r="G4594" s="3">
        <f t="shared" si="703"/>
        <v>2</v>
      </c>
      <c r="H4594" s="3">
        <f t="shared" si="704"/>
        <v>2019</v>
      </c>
      <c r="I4594" s="92">
        <v>0.79166666666666696</v>
      </c>
      <c r="J4594" s="20">
        <f t="shared" si="705"/>
        <v>19</v>
      </c>
      <c r="K4594" s="5" t="str">
        <f t="shared" si="708"/>
        <v>ja</v>
      </c>
      <c r="L4594" s="5" t="s">
        <v>91</v>
      </c>
      <c r="M4594" s="6" t="s">
        <v>74</v>
      </c>
      <c r="N4594" s="5">
        <v>29</v>
      </c>
      <c r="O4594" s="6" t="s">
        <v>101</v>
      </c>
      <c r="P4594" s="127" t="s">
        <v>18136</v>
      </c>
      <c r="R4594" s="6" t="s">
        <v>77</v>
      </c>
      <c r="T4594" s="6" t="s">
        <v>80</v>
      </c>
      <c r="U4594" s="2" t="s">
        <v>74</v>
      </c>
      <c r="V4594" s="5" t="s">
        <v>80</v>
      </c>
      <c r="AD4594" s="392">
        <v>115</v>
      </c>
      <c r="AE4594" s="392" t="s">
        <v>94</v>
      </c>
      <c r="AF4594" s="392" t="s">
        <v>84</v>
      </c>
      <c r="AP4594" s="2">
        <v>115</v>
      </c>
      <c r="AQ4594" s="2" t="s">
        <v>94</v>
      </c>
      <c r="AR4594" s="2" t="s">
        <v>84</v>
      </c>
      <c r="BB4594" s="392">
        <v>115</v>
      </c>
      <c r="BC4594" s="392" t="s">
        <v>94</v>
      </c>
      <c r="BD4594" s="392" t="s">
        <v>84</v>
      </c>
      <c r="BE4594" s="23" t="str">
        <f t="shared" si="709"/>
        <v>EMF nein</v>
      </c>
      <c r="BF4594" s="23" t="str">
        <f t="shared" si="706"/>
        <v/>
      </c>
      <c r="BG4594" s="23" t="str">
        <f t="shared" si="707"/>
        <v/>
      </c>
      <c r="BH4594" s="23">
        <f t="shared" si="710"/>
        <v>0</v>
      </c>
      <c r="BO4594" s="2" t="s">
        <v>22561</v>
      </c>
      <c r="BP4594" s="3">
        <v>1</v>
      </c>
      <c r="BR4594" s="135" t="s">
        <v>18137</v>
      </c>
    </row>
    <row r="4595" spans="1:70" ht="16.149999999999999" customHeight="1" x14ac:dyDescent="0.25">
      <c r="A4595" s="16">
        <v>4596</v>
      </c>
      <c r="B4595" s="2" t="s">
        <v>87</v>
      </c>
      <c r="C4595" s="75" t="s">
        <v>5806</v>
      </c>
      <c r="D4595" s="2" t="s">
        <v>371</v>
      </c>
      <c r="E4595" s="2" t="s">
        <v>18138</v>
      </c>
      <c r="F4595" s="67">
        <v>43872</v>
      </c>
      <c r="G4595" s="3">
        <f t="shared" si="703"/>
        <v>2</v>
      </c>
      <c r="H4595" s="3">
        <f t="shared" si="704"/>
        <v>2020</v>
      </c>
      <c r="J4595" s="20" t="str">
        <f t="shared" si="705"/>
        <v/>
      </c>
      <c r="K4595" s="5" t="str">
        <f t="shared" si="708"/>
        <v>ja</v>
      </c>
      <c r="L4595" s="5" t="s">
        <v>73</v>
      </c>
      <c r="M4595" s="6" t="s">
        <v>74</v>
      </c>
      <c r="N4595" s="5">
        <v>76</v>
      </c>
      <c r="O4595" s="127" t="s">
        <v>75</v>
      </c>
      <c r="P4595" s="127" t="s">
        <v>18139</v>
      </c>
      <c r="R4595" s="6" t="s">
        <v>77</v>
      </c>
      <c r="U4595" s="2" t="s">
        <v>1328</v>
      </c>
      <c r="X4595" s="2">
        <v>523</v>
      </c>
      <c r="Y4595" s="2" t="s">
        <v>83</v>
      </c>
      <c r="Z4595" s="2" t="s">
        <v>161</v>
      </c>
      <c r="AD4595" s="2">
        <v>523</v>
      </c>
      <c r="AE4595" s="2" t="s">
        <v>83</v>
      </c>
      <c r="AF4595" s="2" t="s">
        <v>161</v>
      </c>
      <c r="BE4595" s="23" t="str">
        <f t="shared" si="709"/>
        <v>EMF nein</v>
      </c>
      <c r="BF4595" s="23" t="str">
        <f t="shared" si="706"/>
        <v/>
      </c>
      <c r="BG4595" s="23" t="str">
        <f t="shared" si="707"/>
        <v/>
      </c>
      <c r="BH4595" s="23">
        <f t="shared" si="710"/>
        <v>0</v>
      </c>
      <c r="BO4595" s="2" t="s">
        <v>18140</v>
      </c>
      <c r="BP4595" s="3">
        <v>1</v>
      </c>
      <c r="BQ4595" s="2" t="s">
        <v>18141</v>
      </c>
    </row>
    <row r="4596" spans="1:70" ht="16.149999999999999" customHeight="1" x14ac:dyDescent="0.25">
      <c r="A4596" s="16">
        <v>4597</v>
      </c>
      <c r="B4596" s="2" t="s">
        <v>211</v>
      </c>
      <c r="C4596" s="2" t="s">
        <v>18142</v>
      </c>
      <c r="D4596" s="2" t="s">
        <v>16013</v>
      </c>
      <c r="E4596" s="2" t="s">
        <v>18143</v>
      </c>
      <c r="F4596" s="67">
        <v>43873</v>
      </c>
      <c r="G4596" s="3">
        <f t="shared" si="703"/>
        <v>2</v>
      </c>
      <c r="H4596" s="3">
        <f t="shared" si="704"/>
        <v>2020</v>
      </c>
      <c r="I4596" s="92">
        <v>0.30555555555555503</v>
      </c>
      <c r="J4596" s="20">
        <f t="shared" si="705"/>
        <v>7</v>
      </c>
      <c r="K4596" s="5" t="str">
        <f t="shared" si="708"/>
        <v>ja</v>
      </c>
      <c r="L4596" s="5" t="s">
        <v>91</v>
      </c>
      <c r="M4596" s="6" t="s">
        <v>74</v>
      </c>
      <c r="O4596" s="127" t="s">
        <v>75</v>
      </c>
      <c r="P4596" s="127" t="s">
        <v>18144</v>
      </c>
      <c r="R4596" s="6" t="s">
        <v>77</v>
      </c>
      <c r="U4596" s="2" t="s">
        <v>208</v>
      </c>
      <c r="V4596" s="2" t="s">
        <v>80</v>
      </c>
      <c r="X4596" s="2">
        <v>620</v>
      </c>
      <c r="Y4596" s="2" t="s">
        <v>81</v>
      </c>
      <c r="Z4596" s="2" t="s">
        <v>82</v>
      </c>
      <c r="AD4596" s="2">
        <v>620</v>
      </c>
      <c r="AE4596" s="2" t="s">
        <v>83</v>
      </c>
      <c r="AF4596" s="2" t="s">
        <v>82</v>
      </c>
      <c r="BE4596" s="23" t="str">
        <f t="shared" si="709"/>
        <v>EMF nein</v>
      </c>
      <c r="BF4596" s="23" t="str">
        <f t="shared" si="706"/>
        <v/>
      </c>
      <c r="BG4596" s="23" t="str">
        <f t="shared" si="707"/>
        <v/>
      </c>
      <c r="BH4596" s="23">
        <f t="shared" si="710"/>
        <v>0</v>
      </c>
      <c r="BO4596" s="2" t="s">
        <v>18145</v>
      </c>
      <c r="BP4596" s="3">
        <v>1</v>
      </c>
      <c r="BQ4596" s="2" t="s">
        <v>18146</v>
      </c>
    </row>
    <row r="4597" spans="1:70" ht="16.149999999999999" customHeight="1" x14ac:dyDescent="0.25">
      <c r="A4597" s="16">
        <v>4598</v>
      </c>
      <c r="B4597" s="2" t="s">
        <v>211</v>
      </c>
      <c r="C4597" s="75" t="s">
        <v>289</v>
      </c>
      <c r="D4597" s="2" t="s">
        <v>290</v>
      </c>
      <c r="E4597" s="2" t="s">
        <v>18147</v>
      </c>
      <c r="F4597" s="67">
        <v>43867</v>
      </c>
      <c r="G4597" s="3">
        <f t="shared" si="703"/>
        <v>2</v>
      </c>
      <c r="H4597" s="3">
        <f t="shared" si="704"/>
        <v>2020</v>
      </c>
      <c r="I4597" s="92">
        <v>0.8125</v>
      </c>
      <c r="J4597" s="20">
        <f t="shared" si="705"/>
        <v>19</v>
      </c>
      <c r="K4597" s="5" t="str">
        <f t="shared" si="708"/>
        <v>ja</v>
      </c>
      <c r="L4597" s="5" t="s">
        <v>91</v>
      </c>
      <c r="M4597" s="6" t="s">
        <v>115</v>
      </c>
      <c r="O4597" s="127" t="s">
        <v>5139</v>
      </c>
      <c r="P4597" s="127" t="s">
        <v>18148</v>
      </c>
      <c r="U4597" s="2" t="s">
        <v>115</v>
      </c>
      <c r="V4597" s="2" t="s">
        <v>80</v>
      </c>
      <c r="X4597" s="2">
        <v>87</v>
      </c>
      <c r="Y4597" s="2" t="s">
        <v>81</v>
      </c>
      <c r="AD4597" s="2">
        <v>87</v>
      </c>
      <c r="AE4597" s="2" t="s">
        <v>81</v>
      </c>
      <c r="BE4597" s="23" t="str">
        <f t="shared" si="709"/>
        <v>EMF nein</v>
      </c>
      <c r="BF4597" s="23" t="str">
        <f t="shared" si="706"/>
        <v/>
      </c>
      <c r="BG4597" s="23" t="str">
        <f t="shared" si="707"/>
        <v/>
      </c>
      <c r="BH4597" s="23">
        <f t="shared" si="710"/>
        <v>0</v>
      </c>
      <c r="BO4597" s="2" t="s">
        <v>18149</v>
      </c>
      <c r="BP4597" s="3">
        <v>1</v>
      </c>
      <c r="BQ4597" s="2" t="s">
        <v>18150</v>
      </c>
    </row>
    <row r="4598" spans="1:70" ht="16.149999999999999" customHeight="1" x14ac:dyDescent="0.25">
      <c r="A4598" s="16">
        <v>4599</v>
      </c>
      <c r="B4598" s="2" t="s">
        <v>211</v>
      </c>
      <c r="C4598" s="2" t="s">
        <v>2767</v>
      </c>
      <c r="D4598" s="2" t="s">
        <v>371</v>
      </c>
      <c r="E4598" s="2" t="s">
        <v>2703</v>
      </c>
      <c r="F4598" s="67">
        <v>43873</v>
      </c>
      <c r="G4598" s="3">
        <f t="shared" si="703"/>
        <v>2</v>
      </c>
      <c r="H4598" s="3">
        <f t="shared" si="704"/>
        <v>2020</v>
      </c>
      <c r="I4598" s="92">
        <v>0.45833333333333298</v>
      </c>
      <c r="J4598" s="20">
        <f t="shared" si="705"/>
        <v>11</v>
      </c>
      <c r="K4598" s="5" t="str">
        <f t="shared" si="708"/>
        <v>ja</v>
      </c>
      <c r="L4598" s="5" t="s">
        <v>73</v>
      </c>
      <c r="M4598" s="6" t="s">
        <v>74</v>
      </c>
      <c r="N4598" s="5">
        <v>89</v>
      </c>
      <c r="O4598" s="127" t="s">
        <v>5139</v>
      </c>
      <c r="P4598" s="127" t="s">
        <v>18151</v>
      </c>
      <c r="R4598" s="6" t="s">
        <v>77</v>
      </c>
      <c r="U4598" s="2" t="s">
        <v>208</v>
      </c>
      <c r="V4598" s="2" t="s">
        <v>80</v>
      </c>
      <c r="X4598" s="2">
        <v>180</v>
      </c>
      <c r="Y4598" s="2" t="s">
        <v>81</v>
      </c>
      <c r="Z4598" s="2" t="s">
        <v>161</v>
      </c>
      <c r="AA4598" s="2">
        <v>180</v>
      </c>
      <c r="AB4598" s="2" t="s">
        <v>81</v>
      </c>
      <c r="AC4598" s="2" t="s">
        <v>161</v>
      </c>
      <c r="AD4598" s="2">
        <v>180</v>
      </c>
      <c r="AE4598" s="2" t="s">
        <v>81</v>
      </c>
      <c r="AF4598" s="2" t="s">
        <v>161</v>
      </c>
      <c r="AG4598" s="2">
        <v>180</v>
      </c>
      <c r="AH4598" s="2" t="s">
        <v>81</v>
      </c>
      <c r="AI4598" s="2" t="s">
        <v>161</v>
      </c>
      <c r="AJ4598" s="2">
        <v>180</v>
      </c>
      <c r="AK4598" s="2" t="s">
        <v>81</v>
      </c>
      <c r="AL4598" s="2" t="s">
        <v>161</v>
      </c>
      <c r="AM4598" s="2">
        <v>180</v>
      </c>
      <c r="AN4598" s="2" t="s">
        <v>81</v>
      </c>
      <c r="AO4598" s="2" t="s">
        <v>161</v>
      </c>
      <c r="AP4598" s="2">
        <v>180</v>
      </c>
      <c r="AQ4598" s="2" t="s">
        <v>81</v>
      </c>
      <c r="AR4598" s="2" t="s">
        <v>161</v>
      </c>
      <c r="AS4598" s="2">
        <v>180</v>
      </c>
      <c r="AT4598" s="2" t="s">
        <v>81</v>
      </c>
      <c r="AU4598" s="2" t="s">
        <v>161</v>
      </c>
      <c r="AV4598" s="2">
        <v>189</v>
      </c>
      <c r="AW4598" s="2" t="s">
        <v>81</v>
      </c>
      <c r="AX4598" s="2" t="s">
        <v>82</v>
      </c>
      <c r="AY4598" s="2">
        <v>180</v>
      </c>
      <c r="AZ4598" s="2" t="s">
        <v>81</v>
      </c>
      <c r="BA4598" s="2" t="s">
        <v>161</v>
      </c>
      <c r="BB4598" s="2">
        <v>189</v>
      </c>
      <c r="BC4598" s="2" t="s">
        <v>81</v>
      </c>
      <c r="BD4598" s="2" t="s">
        <v>82</v>
      </c>
      <c r="BE4598" s="23" t="str">
        <f t="shared" si="709"/>
        <v>EMF nein</v>
      </c>
      <c r="BF4598" s="23" t="str">
        <f t="shared" si="706"/>
        <v/>
      </c>
      <c r="BG4598" s="23" t="str">
        <f t="shared" si="707"/>
        <v/>
      </c>
      <c r="BH4598" s="23">
        <f t="shared" si="710"/>
        <v>0</v>
      </c>
      <c r="BO4598" s="2" t="s">
        <v>18152</v>
      </c>
      <c r="BP4598" s="3">
        <v>1</v>
      </c>
      <c r="BQ4598" s="2" t="s">
        <v>18153</v>
      </c>
    </row>
    <row r="4599" spans="1:70" ht="16.149999999999999" customHeight="1" x14ac:dyDescent="0.25">
      <c r="A4599" s="1">
        <v>4600</v>
      </c>
      <c r="B4599" s="2" t="s">
        <v>211</v>
      </c>
      <c r="C4599" s="2" t="s">
        <v>18154</v>
      </c>
      <c r="D4599" s="2" t="s">
        <v>98</v>
      </c>
      <c r="E4599" s="2" t="s">
        <v>18155</v>
      </c>
      <c r="F4599" s="67">
        <v>43874</v>
      </c>
      <c r="G4599" s="3">
        <f t="shared" si="703"/>
        <v>2</v>
      </c>
      <c r="H4599" s="3">
        <f t="shared" si="704"/>
        <v>2020</v>
      </c>
      <c r="I4599" s="92">
        <v>0.83333333333333304</v>
      </c>
      <c r="J4599" s="20">
        <f t="shared" si="705"/>
        <v>20</v>
      </c>
      <c r="K4599" s="5" t="str">
        <f t="shared" si="708"/>
        <v>ja</v>
      </c>
      <c r="L4599" s="5" t="s">
        <v>91</v>
      </c>
      <c r="M4599" s="6" t="s">
        <v>74</v>
      </c>
      <c r="N4599" s="5">
        <v>57</v>
      </c>
      <c r="O4599" s="6" t="s">
        <v>101</v>
      </c>
      <c r="P4599" s="127" t="s">
        <v>18156</v>
      </c>
      <c r="R4599" s="6" t="s">
        <v>77</v>
      </c>
      <c r="U4599" s="2" t="s">
        <v>74</v>
      </c>
      <c r="W4599" s="2" t="s">
        <v>4373</v>
      </c>
      <c r="X4599" s="2">
        <v>250</v>
      </c>
      <c r="Y4599" s="2" t="s">
        <v>94</v>
      </c>
      <c r="Z4599" s="2" t="s">
        <v>84</v>
      </c>
      <c r="AA4599" s="2">
        <v>250</v>
      </c>
      <c r="AB4599" s="2" t="s">
        <v>94</v>
      </c>
      <c r="AC4599" s="2" t="s">
        <v>84</v>
      </c>
      <c r="AD4599" s="2">
        <v>250</v>
      </c>
      <c r="AE4599" s="2" t="s">
        <v>94</v>
      </c>
      <c r="AF4599" s="2" t="s">
        <v>84</v>
      </c>
      <c r="AJ4599" s="392">
        <v>250</v>
      </c>
      <c r="AK4599" s="392" t="s">
        <v>94</v>
      </c>
      <c r="AL4599" s="392" t="s">
        <v>84</v>
      </c>
      <c r="AM4599" s="392">
        <v>250</v>
      </c>
      <c r="AN4599" s="392" t="s">
        <v>94</v>
      </c>
      <c r="AO4599" s="392" t="s">
        <v>84</v>
      </c>
      <c r="AP4599" s="392">
        <v>250</v>
      </c>
      <c r="AQ4599" s="392" t="s">
        <v>94</v>
      </c>
      <c r="AR4599" s="392" t="s">
        <v>84</v>
      </c>
      <c r="AV4599" s="392">
        <v>250</v>
      </c>
      <c r="AW4599" s="392" t="s">
        <v>94</v>
      </c>
      <c r="AX4599" s="392" t="s">
        <v>84</v>
      </c>
      <c r="AY4599" s="392">
        <v>250</v>
      </c>
      <c r="AZ4599" s="392" t="s">
        <v>94</v>
      </c>
      <c r="BA4599" s="392" t="s">
        <v>84</v>
      </c>
      <c r="BB4599" s="392">
        <v>250</v>
      </c>
      <c r="BC4599" s="392" t="s">
        <v>94</v>
      </c>
      <c r="BD4599" s="392" t="s">
        <v>84</v>
      </c>
      <c r="BE4599" s="23" t="str">
        <f t="shared" si="709"/>
        <v>EMF nein</v>
      </c>
      <c r="BF4599" s="23" t="str">
        <f t="shared" si="706"/>
        <v/>
      </c>
      <c r="BG4599" s="23" t="str">
        <f t="shared" si="707"/>
        <v/>
      </c>
      <c r="BH4599" s="23">
        <f t="shared" si="710"/>
        <v>0</v>
      </c>
      <c r="BO4599" s="2" t="s">
        <v>18157</v>
      </c>
      <c r="BP4599" s="3">
        <v>1</v>
      </c>
      <c r="BQ4599" s="2" t="s">
        <v>18158</v>
      </c>
    </row>
    <row r="4600" spans="1:70" ht="16.149999999999999" customHeight="1" x14ac:dyDescent="0.25">
      <c r="A4600" s="1">
        <v>4601</v>
      </c>
      <c r="B4600" s="2" t="s">
        <v>87</v>
      </c>
      <c r="C4600" s="2" t="s">
        <v>18159</v>
      </c>
      <c r="D4600" s="2" t="s">
        <v>158</v>
      </c>
      <c r="E4600" s="2" t="s">
        <v>18160</v>
      </c>
      <c r="F4600" s="67">
        <v>43876</v>
      </c>
      <c r="G4600" s="3">
        <f t="shared" si="703"/>
        <v>2</v>
      </c>
      <c r="H4600" s="3">
        <f t="shared" si="704"/>
        <v>2020</v>
      </c>
      <c r="I4600" s="92">
        <v>0.46180555555555602</v>
      </c>
      <c r="J4600" s="20">
        <f t="shared" si="705"/>
        <v>11</v>
      </c>
      <c r="K4600" s="5" t="str">
        <f t="shared" si="708"/>
        <v>ja</v>
      </c>
      <c r="L4600" s="5" t="s">
        <v>91</v>
      </c>
      <c r="M4600" s="6" t="s">
        <v>11554</v>
      </c>
      <c r="N4600" s="5">
        <v>82</v>
      </c>
      <c r="O4600" s="127" t="s">
        <v>140</v>
      </c>
      <c r="P4600" s="127" t="s">
        <v>18161</v>
      </c>
      <c r="R4600" s="6" t="s">
        <v>77</v>
      </c>
      <c r="T4600" s="6" t="s">
        <v>202</v>
      </c>
      <c r="U4600" s="2" t="s">
        <v>11554</v>
      </c>
      <c r="V4600" s="5" t="s">
        <v>80</v>
      </c>
      <c r="X4600" s="2">
        <v>640</v>
      </c>
      <c r="Y4600" s="2" t="s">
        <v>81</v>
      </c>
      <c r="Z4600" s="2" t="s">
        <v>161</v>
      </c>
      <c r="AA4600" s="2">
        <v>640</v>
      </c>
      <c r="AB4600" s="2" t="s">
        <v>94</v>
      </c>
      <c r="AC4600" s="2" t="s">
        <v>161</v>
      </c>
      <c r="AD4600" s="2">
        <v>640</v>
      </c>
      <c r="AE4600" s="2" t="s">
        <v>81</v>
      </c>
      <c r="AF4600" s="2" t="s">
        <v>161</v>
      </c>
      <c r="AG4600" s="2">
        <v>640</v>
      </c>
      <c r="AH4600" s="2" t="s">
        <v>81</v>
      </c>
      <c r="AI4600" s="2" t="s">
        <v>161</v>
      </c>
      <c r="AJ4600" s="2">
        <v>640</v>
      </c>
      <c r="AK4600" s="2" t="s">
        <v>81</v>
      </c>
      <c r="AL4600" s="2" t="s">
        <v>161</v>
      </c>
      <c r="AM4600" s="2">
        <v>640</v>
      </c>
      <c r="AN4600" s="2" t="s">
        <v>94</v>
      </c>
      <c r="AO4600" s="2" t="s">
        <v>161</v>
      </c>
      <c r="AP4600" s="2">
        <v>640</v>
      </c>
      <c r="AQ4600" s="2" t="s">
        <v>81</v>
      </c>
      <c r="AR4600" s="2" t="s">
        <v>161</v>
      </c>
      <c r="AS4600" s="2">
        <v>640</v>
      </c>
      <c r="AT4600" s="2" t="s">
        <v>81</v>
      </c>
      <c r="AU4600" s="2" t="s">
        <v>161</v>
      </c>
      <c r="AV4600" s="2">
        <v>577</v>
      </c>
      <c r="AW4600" s="2" t="s">
        <v>81</v>
      </c>
      <c r="AX4600" s="2" t="s">
        <v>161</v>
      </c>
      <c r="AY4600" s="2">
        <v>577</v>
      </c>
      <c r="AZ4600" s="2" t="s">
        <v>81</v>
      </c>
      <c r="BA4600" s="2" t="s">
        <v>161</v>
      </c>
      <c r="BB4600" s="2">
        <v>577</v>
      </c>
      <c r="BC4600" s="2" t="s">
        <v>81</v>
      </c>
      <c r="BD4600" s="2" t="s">
        <v>161</v>
      </c>
      <c r="BE4600" s="23" t="str">
        <f t="shared" si="709"/>
        <v>EMF nein</v>
      </c>
      <c r="BF4600" s="23" t="str">
        <f t="shared" si="706"/>
        <v/>
      </c>
      <c r="BG4600" s="23" t="str">
        <f t="shared" si="707"/>
        <v/>
      </c>
      <c r="BH4600" s="23">
        <f t="shared" si="710"/>
        <v>0</v>
      </c>
      <c r="BP4600" s="3">
        <v>1</v>
      </c>
      <c r="BQ4600" s="2" t="s">
        <v>18162</v>
      </c>
    </row>
    <row r="4601" spans="1:70" ht="16.149999999999999" customHeight="1" x14ac:dyDescent="0.25">
      <c r="A4601" s="1">
        <v>4602</v>
      </c>
      <c r="B4601" s="2" t="s">
        <v>211</v>
      </c>
      <c r="C4601" s="2" t="s">
        <v>119</v>
      </c>
      <c r="D4601" s="2" t="s">
        <v>89</v>
      </c>
      <c r="E4601" s="2" t="s">
        <v>18163</v>
      </c>
      <c r="F4601" s="67">
        <v>43876</v>
      </c>
      <c r="G4601" s="3">
        <f t="shared" si="703"/>
        <v>2</v>
      </c>
      <c r="H4601" s="3">
        <f t="shared" si="704"/>
        <v>2020</v>
      </c>
      <c r="I4601" s="92">
        <v>0.38194444444444398</v>
      </c>
      <c r="J4601" s="20">
        <f t="shared" si="705"/>
        <v>9</v>
      </c>
      <c r="K4601" s="5" t="str">
        <f t="shared" si="708"/>
        <v>ja</v>
      </c>
      <c r="L4601" s="5" t="s">
        <v>73</v>
      </c>
      <c r="M4601" s="6" t="s">
        <v>11554</v>
      </c>
      <c r="N4601" s="5">
        <v>80</v>
      </c>
      <c r="O4601" s="127" t="s">
        <v>75</v>
      </c>
      <c r="P4601" s="127" t="s">
        <v>18164</v>
      </c>
      <c r="R4601" s="6" t="s">
        <v>77</v>
      </c>
      <c r="U4601" s="2" t="s">
        <v>74</v>
      </c>
      <c r="BE4601" s="23" t="str">
        <f t="shared" si="709"/>
        <v>EMF nein</v>
      </c>
      <c r="BF4601" s="23" t="str">
        <f t="shared" si="706"/>
        <v/>
      </c>
      <c r="BG4601" s="23" t="str">
        <f t="shared" si="707"/>
        <v/>
      </c>
      <c r="BH4601" s="23">
        <f t="shared" si="710"/>
        <v>0</v>
      </c>
      <c r="BO4601" s="2" t="s">
        <v>18165</v>
      </c>
      <c r="BP4601" s="3">
        <v>1</v>
      </c>
      <c r="BQ4601" s="2" t="s">
        <v>18166</v>
      </c>
    </row>
    <row r="4602" spans="1:70" ht="16.149999999999999" customHeight="1" x14ac:dyDescent="0.25">
      <c r="A4602" s="1">
        <v>4603</v>
      </c>
      <c r="B4602" s="2" t="s">
        <v>211</v>
      </c>
      <c r="C4602" s="2" t="s">
        <v>747</v>
      </c>
      <c r="D4602" s="2" t="s">
        <v>348</v>
      </c>
      <c r="E4602" s="2" t="s">
        <v>16414</v>
      </c>
      <c r="F4602" s="67">
        <v>43877</v>
      </c>
      <c r="G4602" s="3">
        <f t="shared" si="703"/>
        <v>2</v>
      </c>
      <c r="H4602" s="3">
        <f t="shared" si="704"/>
        <v>2020</v>
      </c>
      <c r="I4602" s="92">
        <v>0.53125</v>
      </c>
      <c r="J4602" s="20">
        <f t="shared" si="705"/>
        <v>12</v>
      </c>
      <c r="K4602" s="5" t="str">
        <f t="shared" si="708"/>
        <v>ja</v>
      </c>
      <c r="L4602" s="5" t="s">
        <v>91</v>
      </c>
      <c r="M4602" s="6" t="s">
        <v>115</v>
      </c>
      <c r="N4602" s="5">
        <v>55</v>
      </c>
      <c r="O4602" s="127" t="s">
        <v>126</v>
      </c>
      <c r="P4602" s="127" t="s">
        <v>18167</v>
      </c>
      <c r="R4602" s="6" t="s">
        <v>77</v>
      </c>
      <c r="T4602" s="6" t="s">
        <v>80</v>
      </c>
      <c r="U4602" s="2" t="s">
        <v>100</v>
      </c>
      <c r="V4602" s="2" t="s">
        <v>202</v>
      </c>
      <c r="BE4602" s="23" t="str">
        <f t="shared" si="709"/>
        <v>EMF nein</v>
      </c>
      <c r="BF4602" s="23" t="str">
        <f t="shared" si="706"/>
        <v/>
      </c>
      <c r="BG4602" s="23" t="str">
        <f t="shared" si="707"/>
        <v/>
      </c>
      <c r="BH4602" s="23">
        <f t="shared" si="710"/>
        <v>0</v>
      </c>
      <c r="BP4602" s="3">
        <v>1</v>
      </c>
      <c r="BQ4602" s="2" t="s">
        <v>18168</v>
      </c>
    </row>
    <row r="4603" spans="1:70" ht="16.149999999999999" customHeight="1" x14ac:dyDescent="0.25">
      <c r="A4603" s="1">
        <v>4604</v>
      </c>
      <c r="B4603" s="2" t="s">
        <v>211</v>
      </c>
      <c r="C4603" s="2" t="s">
        <v>381</v>
      </c>
      <c r="D4603" s="2" t="s">
        <v>172</v>
      </c>
      <c r="E4603" s="2" t="s">
        <v>666</v>
      </c>
      <c r="F4603" s="67">
        <v>43876</v>
      </c>
      <c r="G4603" s="3">
        <f t="shared" si="703"/>
        <v>2</v>
      </c>
      <c r="H4603" s="3">
        <f t="shared" si="704"/>
        <v>2020</v>
      </c>
      <c r="I4603" s="92">
        <v>0.47916666666666702</v>
      </c>
      <c r="J4603" s="20">
        <f t="shared" si="705"/>
        <v>11</v>
      </c>
      <c r="K4603" s="5" t="str">
        <f t="shared" si="708"/>
        <v>ja</v>
      </c>
      <c r="L4603" s="5" t="s">
        <v>91</v>
      </c>
      <c r="M4603" s="6" t="s">
        <v>74</v>
      </c>
      <c r="N4603" s="5">
        <v>57</v>
      </c>
      <c r="O4603" s="127" t="s">
        <v>5139</v>
      </c>
      <c r="P4603" s="127" t="s">
        <v>18169</v>
      </c>
      <c r="R4603" s="6" t="s">
        <v>77</v>
      </c>
      <c r="S4603" s="2" t="s">
        <v>190</v>
      </c>
      <c r="T4603" s="6" t="s">
        <v>109</v>
      </c>
      <c r="U4603" s="2" t="s">
        <v>74</v>
      </c>
      <c r="V4603" s="2" t="s">
        <v>202</v>
      </c>
      <c r="X4603" s="2">
        <v>239</v>
      </c>
      <c r="Y4603" s="2" t="s">
        <v>81</v>
      </c>
      <c r="Z4603" s="2" t="s">
        <v>168</v>
      </c>
      <c r="AD4603" s="2">
        <v>239</v>
      </c>
      <c r="AE4603" s="2" t="s">
        <v>81</v>
      </c>
      <c r="AF4603" s="2" t="s">
        <v>168</v>
      </c>
      <c r="BE4603" s="23" t="str">
        <f t="shared" si="709"/>
        <v>EMF nein</v>
      </c>
      <c r="BF4603" s="23" t="str">
        <f t="shared" si="706"/>
        <v/>
      </c>
      <c r="BG4603" s="23" t="str">
        <f t="shared" si="707"/>
        <v/>
      </c>
      <c r="BH4603" s="23">
        <f t="shared" si="710"/>
        <v>0</v>
      </c>
      <c r="BO4603" s="2" t="s">
        <v>18170</v>
      </c>
      <c r="BP4603" s="3">
        <v>1</v>
      </c>
      <c r="BQ4603" s="2" t="s">
        <v>18171</v>
      </c>
    </row>
    <row r="4604" spans="1:70" ht="16.149999999999999" customHeight="1" x14ac:dyDescent="0.25">
      <c r="A4604" s="16">
        <v>4605</v>
      </c>
      <c r="B4604" s="2" t="s">
        <v>211</v>
      </c>
      <c r="C4604" s="2" t="s">
        <v>9939</v>
      </c>
      <c r="D4604" s="2" t="s">
        <v>348</v>
      </c>
      <c r="E4604" s="2" t="s">
        <v>2596</v>
      </c>
      <c r="F4604" s="67">
        <v>43877</v>
      </c>
      <c r="G4604" s="3">
        <f t="shared" ref="G4604:G4668" si="711">IF(F4604&lt;&gt;"",MONTH(F4604),"")</f>
        <v>2</v>
      </c>
      <c r="H4604" s="3">
        <f t="shared" si="704"/>
        <v>2020</v>
      </c>
      <c r="I4604" s="92">
        <v>0.64583333333333304</v>
      </c>
      <c r="J4604" s="20">
        <f t="shared" si="705"/>
        <v>15</v>
      </c>
      <c r="K4604" s="5" t="str">
        <f t="shared" si="708"/>
        <v>ja</v>
      </c>
      <c r="M4604" s="6" t="s">
        <v>74</v>
      </c>
      <c r="O4604" s="127" t="s">
        <v>126</v>
      </c>
      <c r="P4604" s="127" t="s">
        <v>18172</v>
      </c>
      <c r="R4604" s="6" t="s">
        <v>77</v>
      </c>
      <c r="U4604" s="2" t="s">
        <v>115</v>
      </c>
      <c r="V4604" s="2" t="s">
        <v>80</v>
      </c>
      <c r="X4604" s="2">
        <v>1540</v>
      </c>
      <c r="Y4604" s="2" t="s">
        <v>81</v>
      </c>
      <c r="Z4604" s="2" t="s">
        <v>84</v>
      </c>
      <c r="AA4604" s="2">
        <v>1540</v>
      </c>
      <c r="AB4604" s="2" t="s">
        <v>81</v>
      </c>
      <c r="AC4604" s="2" t="s">
        <v>84</v>
      </c>
      <c r="AD4604" s="2">
        <v>1540</v>
      </c>
      <c r="AE4604" s="2" t="s">
        <v>83</v>
      </c>
      <c r="AF4604" s="2" t="s">
        <v>84</v>
      </c>
      <c r="AG4604" s="2">
        <v>1540</v>
      </c>
      <c r="AH4604" s="2" t="s">
        <v>81</v>
      </c>
      <c r="AI4604" s="2" t="s">
        <v>84</v>
      </c>
      <c r="BE4604" s="23" t="str">
        <f t="shared" si="709"/>
        <v>EMF nein</v>
      </c>
      <c r="BF4604" s="23" t="str">
        <f t="shared" si="706"/>
        <v/>
      </c>
      <c r="BG4604" s="23" t="str">
        <f t="shared" si="707"/>
        <v/>
      </c>
      <c r="BH4604" s="23">
        <f t="shared" si="710"/>
        <v>0</v>
      </c>
      <c r="BO4604" s="2" t="s">
        <v>18173</v>
      </c>
      <c r="BP4604" s="3">
        <v>1</v>
      </c>
      <c r="BQ4604" s="2" t="s">
        <v>18174</v>
      </c>
    </row>
    <row r="4605" spans="1:70" ht="16.149999999999999" customHeight="1" x14ac:dyDescent="0.25">
      <c r="A4605" s="16">
        <v>4606</v>
      </c>
      <c r="B4605" s="2" t="s">
        <v>211</v>
      </c>
      <c r="C4605" s="2" t="s">
        <v>765</v>
      </c>
      <c r="D4605" s="2" t="s">
        <v>371</v>
      </c>
      <c r="E4605" s="2" t="s">
        <v>18175</v>
      </c>
      <c r="F4605" s="67">
        <v>43878</v>
      </c>
      <c r="G4605" s="3">
        <f t="shared" si="711"/>
        <v>2</v>
      </c>
      <c r="H4605" s="3">
        <f t="shared" ref="H4605:H4669" si="712">IF(F4605&lt;&gt;"",YEAR(F4605),"")</f>
        <v>2020</v>
      </c>
      <c r="I4605" s="92">
        <v>0.6875</v>
      </c>
      <c r="J4605" s="20">
        <f t="shared" si="705"/>
        <v>16</v>
      </c>
      <c r="K4605" s="5" t="str">
        <f t="shared" si="708"/>
        <v>ja</v>
      </c>
      <c r="L4605" s="5" t="s">
        <v>91</v>
      </c>
      <c r="M4605" s="6" t="s">
        <v>100</v>
      </c>
      <c r="N4605" s="5">
        <v>33</v>
      </c>
      <c r="O4605" s="127" t="s">
        <v>10213</v>
      </c>
      <c r="P4605" s="127" t="s">
        <v>18176</v>
      </c>
      <c r="R4605" s="6" t="s">
        <v>77</v>
      </c>
      <c r="T4605" s="6" t="s">
        <v>80</v>
      </c>
      <c r="X4605" s="2">
        <v>396</v>
      </c>
      <c r="Y4605" s="2" t="s">
        <v>83</v>
      </c>
      <c r="Z4605" s="2" t="s">
        <v>161</v>
      </c>
      <c r="AD4605" s="2">
        <v>396</v>
      </c>
      <c r="AE4605" s="2" t="s">
        <v>83</v>
      </c>
      <c r="AF4605" s="2" t="s">
        <v>161</v>
      </c>
      <c r="BE4605" s="23" t="str">
        <f t="shared" si="709"/>
        <v>EMF nein</v>
      </c>
      <c r="BF4605" s="23" t="str">
        <f t="shared" si="706"/>
        <v/>
      </c>
      <c r="BG4605" s="23" t="str">
        <f t="shared" si="707"/>
        <v/>
      </c>
      <c r="BH4605" s="23">
        <f t="shared" si="710"/>
        <v>0</v>
      </c>
      <c r="BO4605" s="2" t="s">
        <v>18177</v>
      </c>
      <c r="BP4605" s="3">
        <v>1</v>
      </c>
      <c r="BQ4605" s="2" t="s">
        <v>18178</v>
      </c>
    </row>
    <row r="4606" spans="1:70" ht="16.149999999999999" customHeight="1" x14ac:dyDescent="0.25">
      <c r="A4606" s="1">
        <v>4607</v>
      </c>
      <c r="B4606" s="2" t="s">
        <v>211</v>
      </c>
      <c r="C4606" s="2" t="s">
        <v>5218</v>
      </c>
      <c r="D4606" s="2" t="s">
        <v>264</v>
      </c>
      <c r="E4606" s="2" t="s">
        <v>666</v>
      </c>
      <c r="F4606" s="67">
        <v>43878</v>
      </c>
      <c r="G4606" s="3">
        <f t="shared" si="711"/>
        <v>2</v>
      </c>
      <c r="H4606" s="3">
        <f t="shared" si="712"/>
        <v>2020</v>
      </c>
      <c r="I4606" s="92">
        <v>0.66666666666666696</v>
      </c>
      <c r="J4606" s="20">
        <f t="shared" si="705"/>
        <v>16</v>
      </c>
      <c r="K4606" s="5" t="str">
        <f t="shared" si="708"/>
        <v>ja</v>
      </c>
      <c r="L4606" s="5" t="s">
        <v>73</v>
      </c>
      <c r="M4606" s="6" t="s">
        <v>74</v>
      </c>
      <c r="N4606" s="5">
        <v>19</v>
      </c>
      <c r="O4606" s="127" t="s">
        <v>126</v>
      </c>
      <c r="P4606" s="127" t="s">
        <v>18179</v>
      </c>
      <c r="R4606" s="6" t="s">
        <v>789</v>
      </c>
      <c r="T4606" s="6" t="s">
        <v>80</v>
      </c>
      <c r="U4606" s="2" t="s">
        <v>139</v>
      </c>
      <c r="V4606" s="5" t="s">
        <v>80</v>
      </c>
      <c r="X4606" s="2">
        <v>51</v>
      </c>
      <c r="Y4606" s="2" t="s">
        <v>81</v>
      </c>
      <c r="Z4606" s="2" t="s">
        <v>84</v>
      </c>
      <c r="AA4606" s="2">
        <v>50</v>
      </c>
      <c r="AB4606" s="2" t="s">
        <v>81</v>
      </c>
      <c r="AC4606" s="2" t="s">
        <v>84</v>
      </c>
      <c r="AD4606" s="2">
        <v>50</v>
      </c>
      <c r="AE4606" s="2" t="s">
        <v>81</v>
      </c>
      <c r="AF4606" s="2" t="s">
        <v>84</v>
      </c>
      <c r="BE4606" s="23" t="str">
        <f t="shared" si="709"/>
        <v>EMF nein</v>
      </c>
      <c r="BF4606" s="23" t="str">
        <f t="shared" si="706"/>
        <v/>
      </c>
      <c r="BG4606" s="23" t="str">
        <f t="shared" si="707"/>
        <v/>
      </c>
      <c r="BH4606" s="23">
        <f t="shared" si="710"/>
        <v>0</v>
      </c>
      <c r="BO4606" s="2" t="s">
        <v>18180</v>
      </c>
      <c r="BP4606" s="3">
        <v>1</v>
      </c>
      <c r="BQ4606" s="2" t="s">
        <v>18181</v>
      </c>
    </row>
    <row r="4607" spans="1:70" ht="16.149999999999999" customHeight="1" x14ac:dyDescent="0.25">
      <c r="A4607" s="44">
        <v>4608</v>
      </c>
      <c r="B4607" s="2" t="s">
        <v>69</v>
      </c>
      <c r="C4607" s="2" t="s">
        <v>2275</v>
      </c>
      <c r="D4607" s="2" t="s">
        <v>89</v>
      </c>
      <c r="E4607" s="2" t="s">
        <v>13834</v>
      </c>
      <c r="F4607" s="67">
        <v>43878</v>
      </c>
      <c r="G4607" s="3">
        <f t="shared" si="711"/>
        <v>2</v>
      </c>
      <c r="H4607" s="3">
        <f t="shared" si="712"/>
        <v>2020</v>
      </c>
      <c r="I4607" s="92">
        <v>0.78819444444444398</v>
      </c>
      <c r="J4607" s="20">
        <f t="shared" si="705"/>
        <v>18</v>
      </c>
      <c r="K4607" s="5" t="str">
        <f t="shared" si="708"/>
        <v>ja</v>
      </c>
      <c r="L4607" s="5" t="s">
        <v>91</v>
      </c>
      <c r="M4607" s="6" t="s">
        <v>100</v>
      </c>
      <c r="N4607" s="5">
        <v>64</v>
      </c>
      <c r="O4607" s="127" t="s">
        <v>126</v>
      </c>
      <c r="P4607" s="127" t="s">
        <v>18182</v>
      </c>
      <c r="R4607" s="6" t="s">
        <v>789</v>
      </c>
      <c r="T4607" s="6" t="s">
        <v>202</v>
      </c>
      <c r="BE4607" s="23" t="str">
        <f t="shared" si="709"/>
        <v>EMF ja</v>
      </c>
      <c r="BF4607" s="23" t="str">
        <f t="shared" si="706"/>
        <v/>
      </c>
      <c r="BG4607" s="23" t="str">
        <f t="shared" si="707"/>
        <v/>
      </c>
      <c r="BH4607" s="23">
        <f t="shared" si="710"/>
        <v>1</v>
      </c>
      <c r="BI4607" s="2" t="s">
        <v>162</v>
      </c>
      <c r="BO4607" s="2" t="s">
        <v>18183</v>
      </c>
      <c r="BP4607" s="3">
        <v>1</v>
      </c>
      <c r="BQ4607" s="2" t="s">
        <v>18184</v>
      </c>
    </row>
    <row r="4608" spans="1:70" ht="16.149999999999999" customHeight="1" x14ac:dyDescent="0.25">
      <c r="A4608" s="1">
        <v>4609</v>
      </c>
      <c r="B4608" s="2" t="s">
        <v>211</v>
      </c>
      <c r="C4608" s="2" t="s">
        <v>18185</v>
      </c>
      <c r="D4608" s="2" t="s">
        <v>89</v>
      </c>
      <c r="E4608" s="2" t="s">
        <v>18041</v>
      </c>
      <c r="F4608" s="67">
        <v>41417</v>
      </c>
      <c r="G4608" s="3">
        <f t="shared" si="711"/>
        <v>5</v>
      </c>
      <c r="H4608" s="3">
        <f t="shared" si="712"/>
        <v>2013</v>
      </c>
      <c r="I4608" s="92">
        <v>0.62152777777777801</v>
      </c>
      <c r="J4608" s="20">
        <f t="shared" ref="J4608:J4672" si="713">IF(I4608&lt;&gt;"",HOUR(I4608),"")</f>
        <v>14</v>
      </c>
      <c r="K4608" s="5" t="str">
        <f t="shared" si="708"/>
        <v>ja</v>
      </c>
      <c r="L4608" s="5" t="s">
        <v>91</v>
      </c>
      <c r="M4608" s="6" t="s">
        <v>100</v>
      </c>
      <c r="N4608" s="5">
        <v>38</v>
      </c>
      <c r="O4608" s="127" t="s">
        <v>126</v>
      </c>
      <c r="P4608" s="127" t="s">
        <v>18186</v>
      </c>
      <c r="R4608" s="6" t="s">
        <v>77</v>
      </c>
      <c r="T4608" s="6" t="s">
        <v>202</v>
      </c>
      <c r="U4608" s="2" t="s">
        <v>139</v>
      </c>
      <c r="X4608" s="2">
        <v>22</v>
      </c>
      <c r="Y4608" s="2" t="s">
        <v>83</v>
      </c>
      <c r="Z4608" s="2" t="s">
        <v>84</v>
      </c>
      <c r="AA4608" s="2">
        <v>22</v>
      </c>
      <c r="AB4608" s="2" t="s">
        <v>81</v>
      </c>
      <c r="AC4608" s="2" t="s">
        <v>84</v>
      </c>
      <c r="AD4608" s="2">
        <v>22</v>
      </c>
      <c r="AE4608" s="2" t="s">
        <v>83</v>
      </c>
      <c r="AF4608" s="2" t="s">
        <v>84</v>
      </c>
      <c r="AJ4608" s="2">
        <v>22</v>
      </c>
      <c r="AK4608" s="2" t="s">
        <v>83</v>
      </c>
      <c r="AL4608" s="2" t="s">
        <v>84</v>
      </c>
      <c r="AM4608" s="2">
        <v>22</v>
      </c>
      <c r="AN4608" s="2" t="s">
        <v>81</v>
      </c>
      <c r="AO4608" s="2" t="s">
        <v>84</v>
      </c>
      <c r="AP4608" s="2">
        <v>22</v>
      </c>
      <c r="AQ4608" s="2" t="s">
        <v>83</v>
      </c>
      <c r="AR4608" s="2" t="s">
        <v>84</v>
      </c>
      <c r="AV4608" s="2">
        <v>22</v>
      </c>
      <c r="AW4608" s="2" t="s">
        <v>83</v>
      </c>
      <c r="AX4608" s="2" t="s">
        <v>84</v>
      </c>
      <c r="AY4608" s="2">
        <v>22</v>
      </c>
      <c r="AZ4608" s="2" t="s">
        <v>81</v>
      </c>
      <c r="BA4608" s="2" t="s">
        <v>84</v>
      </c>
      <c r="BB4608" s="2">
        <v>22</v>
      </c>
      <c r="BC4608" s="2" t="s">
        <v>83</v>
      </c>
      <c r="BD4608" s="2" t="s">
        <v>84</v>
      </c>
      <c r="BE4608" s="23" t="str">
        <f t="shared" si="709"/>
        <v>EMF ja</v>
      </c>
      <c r="BF4608" s="23">
        <f t="shared" si="706"/>
        <v>20</v>
      </c>
      <c r="BG4608" s="23" t="str">
        <f t="shared" si="707"/>
        <v>&lt;100m</v>
      </c>
      <c r="BH4608" s="23">
        <f t="shared" si="710"/>
        <v>1</v>
      </c>
      <c r="BM4608" s="2" t="s">
        <v>162</v>
      </c>
      <c r="BN4608" s="2">
        <v>20</v>
      </c>
      <c r="BO4608" s="2" t="s">
        <v>18187</v>
      </c>
      <c r="BP4608" s="3">
        <v>1</v>
      </c>
      <c r="BQ4608" s="2" t="s">
        <v>18188</v>
      </c>
    </row>
    <row r="4609" spans="1:70" ht="16.149999999999999" customHeight="1" x14ac:dyDescent="0.25">
      <c r="A4609" s="16">
        <v>4610</v>
      </c>
      <c r="B4609" s="2" t="s">
        <v>10272</v>
      </c>
      <c r="C4609" s="2" t="s">
        <v>798</v>
      </c>
      <c r="D4609" s="2" t="s">
        <v>89</v>
      </c>
      <c r="E4609" s="2" t="s">
        <v>18189</v>
      </c>
      <c r="F4609" s="67">
        <v>41407</v>
      </c>
      <c r="G4609" s="3">
        <f t="shared" si="711"/>
        <v>5</v>
      </c>
      <c r="H4609" s="3">
        <f t="shared" si="712"/>
        <v>2013</v>
      </c>
      <c r="I4609" s="92">
        <v>0.74652777777777801</v>
      </c>
      <c r="J4609" s="20">
        <f t="shared" si="713"/>
        <v>17</v>
      </c>
      <c r="K4609" s="5" t="str">
        <f t="shared" si="708"/>
        <v>ja</v>
      </c>
      <c r="L4609" s="5" t="s">
        <v>91</v>
      </c>
      <c r="M4609" s="6" t="s">
        <v>4938</v>
      </c>
      <c r="N4609" s="5">
        <v>38</v>
      </c>
      <c r="O4609" s="127" t="s">
        <v>126</v>
      </c>
      <c r="P4609" s="127" t="s">
        <v>18190</v>
      </c>
      <c r="R4609" s="6" t="s">
        <v>77</v>
      </c>
      <c r="T4609" s="6" t="s">
        <v>80</v>
      </c>
      <c r="X4609" s="2">
        <v>115</v>
      </c>
      <c r="Y4609" s="2" t="s">
        <v>81</v>
      </c>
      <c r="Z4609" s="2" t="s">
        <v>82</v>
      </c>
      <c r="AA4609" s="2">
        <v>115</v>
      </c>
      <c r="AB4609" s="2" t="s">
        <v>81</v>
      </c>
      <c r="AC4609" s="2" t="s">
        <v>82</v>
      </c>
      <c r="AD4609" s="2">
        <v>115</v>
      </c>
      <c r="AE4609" s="2" t="s">
        <v>81</v>
      </c>
      <c r="AF4609" s="2" t="s">
        <v>82</v>
      </c>
      <c r="BE4609" s="23" t="str">
        <f t="shared" si="709"/>
        <v>EMF nein</v>
      </c>
      <c r="BF4609" s="23" t="str">
        <f t="shared" si="706"/>
        <v/>
      </c>
      <c r="BG4609" s="23" t="str">
        <f t="shared" si="707"/>
        <v/>
      </c>
      <c r="BH4609" s="23">
        <f t="shared" si="710"/>
        <v>0</v>
      </c>
      <c r="BO4609" s="2" t="s">
        <v>18191</v>
      </c>
      <c r="BP4609" s="3">
        <v>1</v>
      </c>
      <c r="BQ4609" s="2" t="s">
        <v>18192</v>
      </c>
    </row>
    <row r="4610" spans="1:70" ht="16.149999999999999" customHeight="1" x14ac:dyDescent="0.25">
      <c r="A4610" s="1">
        <v>4611</v>
      </c>
      <c r="B4610" s="2" t="s">
        <v>69</v>
      </c>
      <c r="C4610" s="2" t="s">
        <v>7607</v>
      </c>
      <c r="D4610" s="2" t="s">
        <v>89</v>
      </c>
      <c r="E4610" s="2" t="s">
        <v>18193</v>
      </c>
      <c r="F4610" s="67">
        <v>43878</v>
      </c>
      <c r="G4610" s="3">
        <f t="shared" si="711"/>
        <v>2</v>
      </c>
      <c r="H4610" s="3">
        <f t="shared" si="712"/>
        <v>2020</v>
      </c>
      <c r="I4610" s="92">
        <v>0.5</v>
      </c>
      <c r="J4610" s="20">
        <f t="shared" si="713"/>
        <v>12</v>
      </c>
      <c r="K4610" s="5" t="str">
        <f t="shared" si="708"/>
        <v>ja</v>
      </c>
      <c r="L4610" s="5" t="s">
        <v>91</v>
      </c>
      <c r="M4610" s="6" t="s">
        <v>115</v>
      </c>
      <c r="N4610" s="5">
        <v>73</v>
      </c>
      <c r="O4610" s="127" t="s">
        <v>126</v>
      </c>
      <c r="P4610" s="127" t="s">
        <v>18194</v>
      </c>
      <c r="R4610" s="6" t="s">
        <v>77</v>
      </c>
      <c r="S4610" s="2" t="s">
        <v>11111</v>
      </c>
      <c r="T4610" s="6" t="s">
        <v>202</v>
      </c>
      <c r="W4610" s="2" t="s">
        <v>18195</v>
      </c>
      <c r="X4610" s="2">
        <v>470</v>
      </c>
      <c r="Y4610" s="2" t="s">
        <v>81</v>
      </c>
      <c r="Z4610" s="2" t="s">
        <v>161</v>
      </c>
      <c r="AD4610" s="2">
        <v>470</v>
      </c>
      <c r="AE4610" s="2" t="s">
        <v>81</v>
      </c>
      <c r="AF4610" s="2" t="s">
        <v>161</v>
      </c>
      <c r="AG4610" s="2">
        <v>470</v>
      </c>
      <c r="AH4610" s="2" t="s">
        <v>81</v>
      </c>
      <c r="AI4610" s="2" t="s">
        <v>161</v>
      </c>
      <c r="BE4610" s="23" t="str">
        <f t="shared" si="709"/>
        <v>EMF nein</v>
      </c>
      <c r="BF4610" s="23" t="str">
        <f t="shared" si="706"/>
        <v/>
      </c>
      <c r="BG4610" s="23" t="str">
        <f t="shared" si="707"/>
        <v/>
      </c>
      <c r="BH4610" s="23">
        <f t="shared" si="710"/>
        <v>0</v>
      </c>
      <c r="BO4610" s="2" t="s">
        <v>18196</v>
      </c>
      <c r="BP4610" s="3">
        <v>1</v>
      </c>
      <c r="BQ4610" s="2" t="s">
        <v>18197</v>
      </c>
    </row>
    <row r="4611" spans="1:70" ht="16.149999999999999" customHeight="1" x14ac:dyDescent="0.25">
      <c r="A4611" s="1">
        <v>4612</v>
      </c>
      <c r="B4611" s="2" t="s">
        <v>69</v>
      </c>
      <c r="C4611" s="2" t="s">
        <v>323</v>
      </c>
      <c r="D4611" s="2" t="s">
        <v>124</v>
      </c>
      <c r="E4611" s="2" t="s">
        <v>1675</v>
      </c>
      <c r="F4611" s="67">
        <v>43880</v>
      </c>
      <c r="G4611" s="3">
        <f t="shared" si="711"/>
        <v>2</v>
      </c>
      <c r="H4611" s="3">
        <f t="shared" si="712"/>
        <v>2020</v>
      </c>
      <c r="I4611" s="92">
        <v>0.71180555555555503</v>
      </c>
      <c r="J4611" s="20">
        <f t="shared" si="713"/>
        <v>17</v>
      </c>
      <c r="K4611" s="5" t="str">
        <f t="shared" si="708"/>
        <v>ja</v>
      </c>
      <c r="L4611" s="5" t="s">
        <v>91</v>
      </c>
      <c r="M4611" s="6" t="s">
        <v>74</v>
      </c>
      <c r="N4611" s="5">
        <v>89</v>
      </c>
      <c r="O4611" s="127" t="s">
        <v>5139</v>
      </c>
      <c r="P4611" s="127" t="s">
        <v>18198</v>
      </c>
      <c r="R4611" s="6" t="s">
        <v>77</v>
      </c>
      <c r="T4611" s="6" t="s">
        <v>80</v>
      </c>
      <c r="X4611" s="2">
        <v>560</v>
      </c>
      <c r="Y4611" s="2" t="s">
        <v>81</v>
      </c>
      <c r="Z4611" s="2" t="s">
        <v>84</v>
      </c>
      <c r="AD4611" s="2">
        <v>560</v>
      </c>
      <c r="AE4611" s="2" t="s">
        <v>83</v>
      </c>
      <c r="AF4611" s="2" t="s">
        <v>84</v>
      </c>
      <c r="AJ4611" s="2">
        <v>660</v>
      </c>
      <c r="AK4611" s="2" t="s">
        <v>81</v>
      </c>
      <c r="AL4611" s="2" t="s">
        <v>84</v>
      </c>
      <c r="AM4611" s="2">
        <v>660</v>
      </c>
      <c r="AN4611" s="2" t="s">
        <v>81</v>
      </c>
      <c r="AO4611" s="2" t="s">
        <v>84</v>
      </c>
      <c r="AP4611" s="2">
        <v>560</v>
      </c>
      <c r="AQ4611" s="2" t="s">
        <v>81</v>
      </c>
      <c r="AR4611" s="2" t="s">
        <v>84</v>
      </c>
      <c r="BE4611" s="23" t="str">
        <f t="shared" si="709"/>
        <v>EMF nein</v>
      </c>
      <c r="BF4611" s="23" t="str">
        <f t="shared" si="706"/>
        <v/>
      </c>
      <c r="BG4611" s="23" t="str">
        <f t="shared" si="707"/>
        <v/>
      </c>
      <c r="BH4611" s="23">
        <f t="shared" si="710"/>
        <v>0</v>
      </c>
      <c r="BO4611" s="1" t="s">
        <v>18199</v>
      </c>
      <c r="BP4611" s="3">
        <v>1</v>
      </c>
      <c r="BQ4611" s="2" t="s">
        <v>18200</v>
      </c>
    </row>
    <row r="4612" spans="1:70" ht="16.149999999999999" customHeight="1" x14ac:dyDescent="0.25">
      <c r="A4612" s="1">
        <v>4613</v>
      </c>
      <c r="B4612" s="2" t="s">
        <v>135</v>
      </c>
      <c r="C4612" s="2" t="s">
        <v>119</v>
      </c>
      <c r="D4612" s="2" t="s">
        <v>89</v>
      </c>
      <c r="E4612" s="2" t="s">
        <v>18201</v>
      </c>
      <c r="F4612" s="67">
        <v>43880</v>
      </c>
      <c r="G4612" s="3">
        <f t="shared" si="711"/>
        <v>2</v>
      </c>
      <c r="H4612" s="3">
        <f t="shared" si="712"/>
        <v>2020</v>
      </c>
      <c r="I4612" s="92">
        <v>0.71875</v>
      </c>
      <c r="J4612" s="20">
        <f t="shared" si="713"/>
        <v>17</v>
      </c>
      <c r="K4612" s="5" t="str">
        <f t="shared" si="708"/>
        <v>ja</v>
      </c>
      <c r="L4612" s="5" t="s">
        <v>91</v>
      </c>
      <c r="M4612" s="6" t="s">
        <v>354</v>
      </c>
      <c r="N4612" s="5">
        <v>48</v>
      </c>
      <c r="O4612" s="127" t="s">
        <v>5139</v>
      </c>
      <c r="P4612" s="127" t="s">
        <v>18202</v>
      </c>
      <c r="R4612" s="6" t="s">
        <v>77</v>
      </c>
      <c r="T4612" s="6" t="s">
        <v>109</v>
      </c>
      <c r="U4612" s="2" t="s">
        <v>74</v>
      </c>
      <c r="V4612" s="5" t="s">
        <v>80</v>
      </c>
      <c r="X4612" s="2">
        <v>54</v>
      </c>
      <c r="Y4612" s="2" t="s">
        <v>81</v>
      </c>
      <c r="Z4612" s="2" t="s">
        <v>82</v>
      </c>
      <c r="AA4612" s="2">
        <v>56</v>
      </c>
      <c r="AB4612" s="2" t="s">
        <v>81</v>
      </c>
      <c r="AC4612" s="2" t="s">
        <v>11623</v>
      </c>
      <c r="AD4612" s="2">
        <v>54</v>
      </c>
      <c r="AE4612" s="2" t="s">
        <v>83</v>
      </c>
      <c r="AF4612" s="2" t="s">
        <v>82</v>
      </c>
      <c r="AG4612" s="2">
        <v>54</v>
      </c>
      <c r="AH4612" s="2" t="s">
        <v>81</v>
      </c>
      <c r="AI4612" s="2" t="s">
        <v>82</v>
      </c>
      <c r="AJ4612" s="2">
        <v>150</v>
      </c>
      <c r="AK4612" s="2" t="s">
        <v>81</v>
      </c>
      <c r="AL4612" s="2" t="s">
        <v>84</v>
      </c>
      <c r="AM4612" s="2">
        <v>150</v>
      </c>
      <c r="AN4612" s="2" t="s">
        <v>81</v>
      </c>
      <c r="AO4612" s="2" t="s">
        <v>84</v>
      </c>
      <c r="AP4612" s="2">
        <v>150</v>
      </c>
      <c r="AQ4612" s="2" t="s">
        <v>81</v>
      </c>
      <c r="AR4612" s="2" t="s">
        <v>84</v>
      </c>
      <c r="AS4612" s="2">
        <v>150</v>
      </c>
      <c r="AT4612" s="2" t="s">
        <v>81</v>
      </c>
      <c r="AU4612" s="2" t="s">
        <v>84</v>
      </c>
      <c r="BE4612" s="23" t="str">
        <f t="shared" si="709"/>
        <v>EMF nein</v>
      </c>
      <c r="BF4612" s="23" t="str">
        <f t="shared" ref="BF4612:BF4676" si="714">IF(SUM(BJ4612,BL4612,BN4612)=0,"",MIN(BJ4612,BL4612,BN4612))</f>
        <v/>
      </c>
      <c r="BG4612" s="23" t="str">
        <f t="shared" ref="BG4612:BG4676" si="715">IF(BF4612="","",IF(BF4612&lt;100,"&lt;100m",IF(AND(BF4612&gt;99, BF4612&lt;500),"100-499m",IF(BF4612&gt;499,"500+m",""))))</f>
        <v/>
      </c>
      <c r="BH4612" s="23">
        <f t="shared" si="710"/>
        <v>0</v>
      </c>
      <c r="BO4612" s="2" t="s">
        <v>18203</v>
      </c>
      <c r="BP4612" s="3">
        <v>1</v>
      </c>
      <c r="BQ4612" s="2" t="s">
        <v>18204</v>
      </c>
    </row>
    <row r="4613" spans="1:70" ht="16.149999999999999" customHeight="1" x14ac:dyDescent="0.25">
      <c r="A4613" s="1">
        <v>4614</v>
      </c>
      <c r="B4613" s="2" t="s">
        <v>135</v>
      </c>
      <c r="C4613" s="2" t="s">
        <v>119</v>
      </c>
      <c r="D4613" s="2" t="s">
        <v>89</v>
      </c>
      <c r="E4613" s="2" t="s">
        <v>18205</v>
      </c>
      <c r="F4613" s="67">
        <v>43882</v>
      </c>
      <c r="G4613" s="3">
        <f t="shared" si="711"/>
        <v>2</v>
      </c>
      <c r="H4613" s="3">
        <f t="shared" si="712"/>
        <v>2020</v>
      </c>
      <c r="I4613" s="92">
        <v>0.59375</v>
      </c>
      <c r="J4613" s="20">
        <f t="shared" si="713"/>
        <v>14</v>
      </c>
      <c r="K4613" s="5" t="str">
        <f t="shared" si="708"/>
        <v>ja</v>
      </c>
      <c r="L4613" s="5" t="s">
        <v>91</v>
      </c>
      <c r="M4613" s="6" t="s">
        <v>17872</v>
      </c>
      <c r="N4613" s="5">
        <v>75</v>
      </c>
      <c r="O4613" s="127" t="s">
        <v>5139</v>
      </c>
      <c r="P4613" s="127" t="s">
        <v>18206</v>
      </c>
      <c r="R4613" s="6" t="s">
        <v>77</v>
      </c>
      <c r="U4613" s="2" t="s">
        <v>208</v>
      </c>
      <c r="V4613" s="2" t="s">
        <v>202</v>
      </c>
      <c r="X4613" s="2">
        <v>440</v>
      </c>
      <c r="Y4613" s="2" t="s">
        <v>81</v>
      </c>
      <c r="Z4613" s="2" t="s">
        <v>161</v>
      </c>
      <c r="AA4613" s="2">
        <v>440</v>
      </c>
      <c r="AB4613" s="2" t="s">
        <v>81</v>
      </c>
      <c r="AC4613" s="2" t="s">
        <v>161</v>
      </c>
      <c r="AD4613" s="2">
        <v>440</v>
      </c>
      <c r="AE4613" s="2" t="s">
        <v>81</v>
      </c>
      <c r="AF4613" s="2" t="s">
        <v>161</v>
      </c>
      <c r="AJ4613" s="2">
        <v>430</v>
      </c>
      <c r="AK4613" s="2" t="s">
        <v>83</v>
      </c>
      <c r="AL4613" s="2" t="s">
        <v>84</v>
      </c>
      <c r="AM4613" s="2">
        <v>430</v>
      </c>
      <c r="AN4613" s="2" t="s">
        <v>83</v>
      </c>
      <c r="AO4613" s="2" t="s">
        <v>84</v>
      </c>
      <c r="AP4613" s="2">
        <v>430</v>
      </c>
      <c r="AQ4613" s="2" t="s">
        <v>83</v>
      </c>
      <c r="AR4613" s="2" t="s">
        <v>84</v>
      </c>
      <c r="AV4613" s="2">
        <v>805</v>
      </c>
      <c r="AW4613" s="2" t="s">
        <v>81</v>
      </c>
      <c r="AX4613" s="2" t="s">
        <v>84</v>
      </c>
      <c r="BB4613" s="2">
        <v>806</v>
      </c>
      <c r="BC4613" s="2" t="s">
        <v>81</v>
      </c>
      <c r="BD4613" s="2" t="s">
        <v>84</v>
      </c>
      <c r="BE4613" s="23" t="str">
        <f t="shared" si="709"/>
        <v>EMF nein</v>
      </c>
      <c r="BF4613" s="23" t="str">
        <f t="shared" si="714"/>
        <v/>
      </c>
      <c r="BG4613" s="23" t="str">
        <f t="shared" si="715"/>
        <v/>
      </c>
      <c r="BH4613" s="23">
        <f t="shared" si="710"/>
        <v>0</v>
      </c>
      <c r="BO4613" s="2" t="s">
        <v>18207</v>
      </c>
      <c r="BP4613" s="3">
        <v>1</v>
      </c>
      <c r="BQ4613" s="2" t="s">
        <v>18208</v>
      </c>
    </row>
    <row r="4614" spans="1:70" ht="16.149999999999999" customHeight="1" x14ac:dyDescent="0.25">
      <c r="A4614" s="1">
        <v>4615</v>
      </c>
      <c r="B4614" s="2" t="s">
        <v>211</v>
      </c>
      <c r="C4614" s="2" t="s">
        <v>1241</v>
      </c>
      <c r="D4614" s="2" t="s">
        <v>575</v>
      </c>
      <c r="E4614" s="2" t="s">
        <v>18209</v>
      </c>
      <c r="F4614" s="67">
        <v>43862</v>
      </c>
      <c r="G4614" s="3">
        <f t="shared" si="711"/>
        <v>2</v>
      </c>
      <c r="H4614" s="3">
        <f t="shared" si="712"/>
        <v>2020</v>
      </c>
      <c r="I4614" s="92">
        <v>0.95833333333333304</v>
      </c>
      <c r="J4614" s="20">
        <f t="shared" si="713"/>
        <v>23</v>
      </c>
      <c r="K4614" s="5" t="str">
        <f t="shared" si="708"/>
        <v>ja</v>
      </c>
      <c r="L4614" s="5" t="s">
        <v>91</v>
      </c>
      <c r="M4614" s="6" t="s">
        <v>74</v>
      </c>
      <c r="N4614" s="5">
        <v>21</v>
      </c>
      <c r="O4614" s="127" t="s">
        <v>5139</v>
      </c>
      <c r="P4614" s="127" t="s">
        <v>18210</v>
      </c>
      <c r="R4614" s="6" t="s">
        <v>789</v>
      </c>
      <c r="T4614" s="6" t="s">
        <v>80</v>
      </c>
      <c r="X4614" s="2">
        <v>195</v>
      </c>
      <c r="Y4614" s="2" t="s">
        <v>83</v>
      </c>
      <c r="Z4614" s="2" t="s">
        <v>82</v>
      </c>
      <c r="AD4614" s="2">
        <v>195</v>
      </c>
      <c r="AE4614" s="2" t="s">
        <v>83</v>
      </c>
      <c r="AF4614" s="2" t="s">
        <v>82</v>
      </c>
      <c r="AJ4614" s="2">
        <v>400</v>
      </c>
      <c r="AK4614" s="2" t="s">
        <v>83</v>
      </c>
      <c r="AL4614" s="2" t="s">
        <v>82</v>
      </c>
      <c r="AP4614" s="2">
        <v>400</v>
      </c>
      <c r="AQ4614" s="2" t="s">
        <v>81</v>
      </c>
      <c r="AR4614" s="2" t="s">
        <v>82</v>
      </c>
      <c r="AS4614" s="2">
        <v>400</v>
      </c>
      <c r="AT4614" s="2" t="s">
        <v>83</v>
      </c>
      <c r="AU4614" s="2" t="s">
        <v>82</v>
      </c>
      <c r="BE4614" s="23" t="str">
        <f t="shared" si="709"/>
        <v>EMF ja</v>
      </c>
      <c r="BF4614" s="23">
        <f t="shared" si="714"/>
        <v>50</v>
      </c>
      <c r="BG4614" s="23" t="str">
        <f t="shared" si="715"/>
        <v>&lt;100m</v>
      </c>
      <c r="BH4614" s="23">
        <f t="shared" si="710"/>
        <v>1</v>
      </c>
      <c r="BM4614" s="2" t="s">
        <v>162</v>
      </c>
      <c r="BN4614" s="2">
        <v>50</v>
      </c>
      <c r="BO4614" s="2" t="s">
        <v>18211</v>
      </c>
      <c r="BP4614" s="3">
        <v>1</v>
      </c>
      <c r="BQ4614" s="2" t="s">
        <v>18212</v>
      </c>
    </row>
    <row r="4615" spans="1:70" ht="16.149999999999999" customHeight="1" x14ac:dyDescent="0.25">
      <c r="A4615" s="1">
        <v>4616</v>
      </c>
      <c r="B4615" s="2" t="s">
        <v>87</v>
      </c>
      <c r="C4615" s="2" t="s">
        <v>381</v>
      </c>
      <c r="D4615" s="2" t="s">
        <v>124</v>
      </c>
      <c r="E4615" s="2" t="s">
        <v>18213</v>
      </c>
      <c r="F4615" s="67">
        <v>43883</v>
      </c>
      <c r="G4615" s="3">
        <f t="shared" si="711"/>
        <v>2</v>
      </c>
      <c r="H4615" s="3">
        <f t="shared" si="712"/>
        <v>2020</v>
      </c>
      <c r="I4615" s="92">
        <v>0.36111111111111099</v>
      </c>
      <c r="J4615" s="20">
        <f t="shared" si="713"/>
        <v>8</v>
      </c>
      <c r="K4615" s="5" t="str">
        <f t="shared" si="708"/>
        <v>ja</v>
      </c>
      <c r="L4615" s="5" t="s">
        <v>91</v>
      </c>
      <c r="M4615" s="6" t="s">
        <v>74</v>
      </c>
      <c r="N4615" s="5">
        <v>86</v>
      </c>
      <c r="O4615" s="127" t="s">
        <v>5139</v>
      </c>
      <c r="P4615" s="127" t="s">
        <v>18214</v>
      </c>
      <c r="R4615" s="6" t="s">
        <v>77</v>
      </c>
      <c r="BE4615" s="23" t="str">
        <f t="shared" si="709"/>
        <v>EMF nein</v>
      </c>
      <c r="BF4615" s="23" t="str">
        <f t="shared" si="714"/>
        <v/>
      </c>
      <c r="BG4615" s="23" t="str">
        <f t="shared" si="715"/>
        <v/>
      </c>
      <c r="BH4615" s="23">
        <f t="shared" si="710"/>
        <v>0</v>
      </c>
      <c r="BP4615" s="3">
        <v>1</v>
      </c>
      <c r="BQ4615" s="2" t="s">
        <v>18215</v>
      </c>
    </row>
    <row r="4616" spans="1:70" ht="16.149999999999999" customHeight="1" x14ac:dyDescent="0.25">
      <c r="A4616" s="1">
        <v>4617</v>
      </c>
      <c r="B4616" s="2" t="s">
        <v>87</v>
      </c>
      <c r="C4616" s="2" t="s">
        <v>6624</v>
      </c>
      <c r="D4616" s="2" t="s">
        <v>151</v>
      </c>
      <c r="E4616" s="2" t="s">
        <v>7511</v>
      </c>
      <c r="F4616" s="67">
        <v>43881</v>
      </c>
      <c r="G4616" s="3">
        <f t="shared" si="711"/>
        <v>2</v>
      </c>
      <c r="H4616" s="3">
        <f t="shared" si="712"/>
        <v>2020</v>
      </c>
      <c r="I4616" s="92">
        <v>0.6875</v>
      </c>
      <c r="J4616" s="20">
        <f t="shared" si="713"/>
        <v>16</v>
      </c>
      <c r="K4616" s="5" t="str">
        <f t="shared" si="708"/>
        <v>ja</v>
      </c>
      <c r="L4616" s="5" t="s">
        <v>91</v>
      </c>
      <c r="M4616" s="6" t="s">
        <v>74</v>
      </c>
      <c r="N4616" s="5">
        <v>71</v>
      </c>
      <c r="O4616" s="127" t="s">
        <v>126</v>
      </c>
      <c r="P4616" s="127" t="s">
        <v>18216</v>
      </c>
      <c r="R4616" s="6" t="s">
        <v>77</v>
      </c>
      <c r="S4616" s="2" t="s">
        <v>78</v>
      </c>
      <c r="U4616" s="2" t="s">
        <v>74</v>
      </c>
      <c r="X4616" s="2">
        <v>1630</v>
      </c>
      <c r="Y4616" s="2" t="s">
        <v>83</v>
      </c>
      <c r="Z4616" s="2" t="s">
        <v>168</v>
      </c>
      <c r="AA4616" s="2">
        <v>1630</v>
      </c>
      <c r="AB4616" s="2" t="s">
        <v>81</v>
      </c>
      <c r="AC4616" s="2" t="s">
        <v>168</v>
      </c>
      <c r="AD4616" s="2">
        <v>1630</v>
      </c>
      <c r="AE4616" s="2" t="s">
        <v>83</v>
      </c>
      <c r="AF4616" s="2" t="s">
        <v>168</v>
      </c>
      <c r="AJ4616" s="2">
        <v>1630</v>
      </c>
      <c r="AK4616" s="2" t="s">
        <v>83</v>
      </c>
      <c r="AL4616" s="2" t="s">
        <v>168</v>
      </c>
      <c r="AM4616" s="2">
        <v>1630</v>
      </c>
      <c r="AN4616" s="2" t="s">
        <v>81</v>
      </c>
      <c r="AO4616" s="2" t="s">
        <v>168</v>
      </c>
      <c r="AP4616" s="2">
        <v>1630</v>
      </c>
      <c r="AQ4616" s="2" t="s">
        <v>83</v>
      </c>
      <c r="AR4616" s="2" t="s">
        <v>168</v>
      </c>
      <c r="BE4616" s="23" t="str">
        <f t="shared" si="709"/>
        <v>EMF ja</v>
      </c>
      <c r="BF4616" s="23">
        <f t="shared" si="714"/>
        <v>5450</v>
      </c>
      <c r="BG4616" s="23" t="str">
        <f t="shared" si="715"/>
        <v>500+m</v>
      </c>
      <c r="BH4616" s="23">
        <f t="shared" si="710"/>
        <v>1</v>
      </c>
      <c r="BI4616" s="2" t="s">
        <v>162</v>
      </c>
      <c r="BJ4616" s="2">
        <v>5450</v>
      </c>
      <c r="BO4616" s="2" t="s">
        <v>18217</v>
      </c>
      <c r="BP4616" s="3">
        <v>1</v>
      </c>
      <c r="BQ4616" s="2" t="s">
        <v>18218</v>
      </c>
    </row>
    <row r="4617" spans="1:70" ht="16.149999999999999" customHeight="1" x14ac:dyDescent="0.25">
      <c r="A4617" s="1">
        <v>4618</v>
      </c>
      <c r="B4617" s="2" t="s">
        <v>87</v>
      </c>
      <c r="C4617" s="2" t="s">
        <v>2333</v>
      </c>
      <c r="D4617" s="2" t="s">
        <v>2334</v>
      </c>
      <c r="E4617" s="2" t="s">
        <v>18219</v>
      </c>
      <c r="F4617" s="67">
        <v>43318</v>
      </c>
      <c r="G4617" s="3">
        <f t="shared" si="711"/>
        <v>8</v>
      </c>
      <c r="H4617" s="3">
        <f t="shared" si="712"/>
        <v>2018</v>
      </c>
      <c r="I4617" s="92">
        <v>0.66319444444444398</v>
      </c>
      <c r="J4617" s="20">
        <f t="shared" si="713"/>
        <v>15</v>
      </c>
      <c r="K4617" s="5" t="str">
        <f t="shared" si="708"/>
        <v>ja</v>
      </c>
      <c r="L4617" s="5" t="s">
        <v>91</v>
      </c>
      <c r="M4617" s="6" t="s">
        <v>74</v>
      </c>
      <c r="N4617" s="5">
        <v>92</v>
      </c>
      <c r="O4617" s="127" t="s">
        <v>5139</v>
      </c>
      <c r="P4617" s="127" t="s">
        <v>18220</v>
      </c>
      <c r="R4617" s="6" t="s">
        <v>77</v>
      </c>
      <c r="U4617" s="2" t="s">
        <v>354</v>
      </c>
      <c r="X4617" s="2">
        <v>386</v>
      </c>
      <c r="Y4617" s="2" t="s">
        <v>83</v>
      </c>
      <c r="Z4617" s="2" t="s">
        <v>84</v>
      </c>
      <c r="AA4617" s="2">
        <v>386</v>
      </c>
      <c r="AB4617" s="2" t="s">
        <v>81</v>
      </c>
      <c r="AC4617" s="2" t="s">
        <v>84</v>
      </c>
      <c r="AD4617" s="2">
        <v>386</v>
      </c>
      <c r="AE4617" s="2" t="s">
        <v>81</v>
      </c>
      <c r="AF4617" s="2" t="s">
        <v>84</v>
      </c>
      <c r="BE4617" s="23" t="str">
        <f t="shared" si="709"/>
        <v>EMF nein</v>
      </c>
      <c r="BF4617" s="23" t="str">
        <f t="shared" si="714"/>
        <v/>
      </c>
      <c r="BG4617" s="23" t="str">
        <f t="shared" si="715"/>
        <v/>
      </c>
      <c r="BH4617" s="23">
        <f t="shared" si="710"/>
        <v>0</v>
      </c>
      <c r="BO4617" s="2" t="s">
        <v>18221</v>
      </c>
      <c r="BP4617" s="3">
        <v>1</v>
      </c>
      <c r="BQ4617" s="2" t="s">
        <v>18222</v>
      </c>
    </row>
    <row r="4618" spans="1:70" ht="16.149999999999999" customHeight="1" x14ac:dyDescent="0.25">
      <c r="A4618" s="1">
        <v>4619</v>
      </c>
      <c r="B4618" s="2" t="s">
        <v>69</v>
      </c>
      <c r="C4618" s="2" t="s">
        <v>2333</v>
      </c>
      <c r="D4618" s="2" t="s">
        <v>2334</v>
      </c>
      <c r="E4618" s="2" t="s">
        <v>18223</v>
      </c>
      <c r="F4618" s="67">
        <v>41769</v>
      </c>
      <c r="G4618" s="3">
        <f t="shared" si="711"/>
        <v>5</v>
      </c>
      <c r="H4618" s="3">
        <f t="shared" si="712"/>
        <v>2014</v>
      </c>
      <c r="I4618" s="92">
        <v>0.625</v>
      </c>
      <c r="J4618" s="20">
        <f t="shared" si="713"/>
        <v>15</v>
      </c>
      <c r="K4618" s="5" t="str">
        <f t="shared" si="708"/>
        <v>ja</v>
      </c>
      <c r="L4618" s="5" t="s">
        <v>91</v>
      </c>
      <c r="M4618" s="6" t="s">
        <v>354</v>
      </c>
      <c r="O4618" s="127" t="s">
        <v>5139</v>
      </c>
      <c r="P4618" s="127" t="s">
        <v>18224</v>
      </c>
      <c r="R4618" s="6" t="s">
        <v>77</v>
      </c>
      <c r="S4618" s="2" t="s">
        <v>11111</v>
      </c>
      <c r="T4618" s="6" t="s">
        <v>80</v>
      </c>
      <c r="U4618" s="2" t="s">
        <v>74</v>
      </c>
      <c r="V4618" s="5" t="s">
        <v>80</v>
      </c>
      <c r="X4618" s="2">
        <v>965</v>
      </c>
      <c r="Y4618" s="2" t="s">
        <v>83</v>
      </c>
      <c r="Z4618" s="2" t="s">
        <v>82</v>
      </c>
      <c r="AA4618" s="2">
        <v>965</v>
      </c>
      <c r="AB4618" s="2" t="s">
        <v>83</v>
      </c>
      <c r="AC4618" s="2" t="s">
        <v>82</v>
      </c>
      <c r="AD4618" s="2">
        <v>965</v>
      </c>
      <c r="AE4618" s="2" t="s">
        <v>83</v>
      </c>
      <c r="AF4618" s="2" t="s">
        <v>82</v>
      </c>
      <c r="BE4618" s="23" t="str">
        <f t="shared" si="709"/>
        <v>EMF nein</v>
      </c>
      <c r="BF4618" s="23" t="str">
        <f t="shared" si="714"/>
        <v/>
      </c>
      <c r="BG4618" s="23" t="str">
        <f t="shared" si="715"/>
        <v/>
      </c>
      <c r="BH4618" s="23">
        <f t="shared" si="710"/>
        <v>0</v>
      </c>
      <c r="BO4618" s="2" t="s">
        <v>18225</v>
      </c>
      <c r="BP4618" s="3">
        <v>1</v>
      </c>
      <c r="BQ4618" s="2" t="s">
        <v>18226</v>
      </c>
    </row>
    <row r="4619" spans="1:70" ht="16.149999999999999" customHeight="1" x14ac:dyDescent="0.25">
      <c r="A4619" s="1">
        <v>4620</v>
      </c>
      <c r="B4619" s="2" t="s">
        <v>211</v>
      </c>
      <c r="C4619" s="2" t="s">
        <v>18227</v>
      </c>
      <c r="D4619" s="2" t="s">
        <v>137</v>
      </c>
      <c r="E4619" s="2" t="s">
        <v>18228</v>
      </c>
      <c r="F4619" s="67">
        <v>43883</v>
      </c>
      <c r="G4619" s="3">
        <f t="shared" si="711"/>
        <v>2</v>
      </c>
      <c r="H4619" s="3">
        <f t="shared" si="712"/>
        <v>2020</v>
      </c>
      <c r="I4619" s="92">
        <v>0.59375</v>
      </c>
      <c r="J4619" s="20">
        <f t="shared" si="713"/>
        <v>14</v>
      </c>
      <c r="K4619" s="5" t="str">
        <f t="shared" si="708"/>
        <v>ja</v>
      </c>
      <c r="L4619" s="5" t="s">
        <v>91</v>
      </c>
      <c r="M4619" s="6" t="s">
        <v>74</v>
      </c>
      <c r="N4619" s="5">
        <v>59</v>
      </c>
      <c r="O4619" s="6" t="s">
        <v>101</v>
      </c>
      <c r="P4619" s="127" t="s">
        <v>18229</v>
      </c>
      <c r="R4619" s="6" t="s">
        <v>77</v>
      </c>
      <c r="T4619" s="6" t="s">
        <v>80</v>
      </c>
      <c r="X4619" s="2">
        <v>400</v>
      </c>
      <c r="Y4619" s="2" t="s">
        <v>94</v>
      </c>
      <c r="Z4619" s="2" t="s">
        <v>168</v>
      </c>
      <c r="AA4619" s="2">
        <v>400</v>
      </c>
      <c r="AB4619" s="2" t="s">
        <v>94</v>
      </c>
      <c r="AC4619" s="2" t="s">
        <v>168</v>
      </c>
      <c r="AD4619" s="2">
        <v>400</v>
      </c>
      <c r="AE4619" s="2" t="s">
        <v>94</v>
      </c>
      <c r="AF4619" s="2" t="s">
        <v>168</v>
      </c>
      <c r="AJ4619" s="392">
        <v>400</v>
      </c>
      <c r="AK4619" s="392" t="s">
        <v>94</v>
      </c>
      <c r="AL4619" s="392" t="s">
        <v>168</v>
      </c>
      <c r="AM4619" s="392">
        <v>400</v>
      </c>
      <c r="AN4619" s="392" t="s">
        <v>94</v>
      </c>
      <c r="AO4619" s="392" t="s">
        <v>168</v>
      </c>
      <c r="AP4619" s="392">
        <v>400</v>
      </c>
      <c r="AQ4619" s="392" t="s">
        <v>94</v>
      </c>
      <c r="AR4619" s="392" t="s">
        <v>168</v>
      </c>
      <c r="AV4619" s="392">
        <v>400</v>
      </c>
      <c r="AW4619" s="392" t="s">
        <v>94</v>
      </c>
      <c r="AX4619" s="392" t="s">
        <v>168</v>
      </c>
      <c r="AY4619" s="392">
        <v>400</v>
      </c>
      <c r="AZ4619" s="392" t="s">
        <v>94</v>
      </c>
      <c r="BA4619" s="392" t="s">
        <v>168</v>
      </c>
      <c r="BB4619" s="392">
        <v>400</v>
      </c>
      <c r="BC4619" s="392" t="s">
        <v>94</v>
      </c>
      <c r="BD4619" s="392" t="s">
        <v>168</v>
      </c>
      <c r="BE4619" s="23" t="str">
        <f t="shared" si="709"/>
        <v>EMF nein</v>
      </c>
      <c r="BF4619" s="23" t="str">
        <f t="shared" si="714"/>
        <v/>
      </c>
      <c r="BG4619" s="23" t="str">
        <f t="shared" si="715"/>
        <v/>
      </c>
      <c r="BH4619" s="23">
        <f t="shared" si="710"/>
        <v>0</v>
      </c>
      <c r="BO4619" s="2" t="s">
        <v>18230</v>
      </c>
      <c r="BP4619" s="3">
        <v>1</v>
      </c>
      <c r="BR4619" s="135" t="s">
        <v>18231</v>
      </c>
    </row>
    <row r="4620" spans="1:70" ht="16.149999999999999" customHeight="1" x14ac:dyDescent="0.25">
      <c r="A4620" s="1">
        <v>4621</v>
      </c>
      <c r="B4620" s="2" t="s">
        <v>211</v>
      </c>
      <c r="C4620" s="2" t="s">
        <v>18232</v>
      </c>
      <c r="D4620" s="2" t="s">
        <v>124</v>
      </c>
      <c r="E4620" s="2" t="s">
        <v>5266</v>
      </c>
      <c r="F4620" s="67">
        <v>43883</v>
      </c>
      <c r="G4620" s="3">
        <f t="shared" si="711"/>
        <v>2</v>
      </c>
      <c r="H4620" s="3">
        <f t="shared" si="712"/>
        <v>2020</v>
      </c>
      <c r="I4620" s="92">
        <v>0.79861111111111105</v>
      </c>
      <c r="J4620" s="20">
        <f t="shared" si="713"/>
        <v>19</v>
      </c>
      <c r="K4620" s="5" t="str">
        <f t="shared" si="708"/>
        <v>ja</v>
      </c>
      <c r="L4620" s="5" t="s">
        <v>91</v>
      </c>
      <c r="M4620" s="6" t="s">
        <v>74</v>
      </c>
      <c r="N4620" s="5">
        <v>49</v>
      </c>
      <c r="O4620" s="6" t="s">
        <v>101</v>
      </c>
      <c r="P4620" s="127" t="s">
        <v>18233</v>
      </c>
      <c r="R4620" s="6" t="s">
        <v>77</v>
      </c>
      <c r="S4620" s="2" t="s">
        <v>18234</v>
      </c>
      <c r="X4620" s="2">
        <v>65</v>
      </c>
      <c r="Y4620" s="2" t="s">
        <v>83</v>
      </c>
      <c r="Z4620" s="2" t="s">
        <v>82</v>
      </c>
      <c r="AA4620" s="2">
        <v>65</v>
      </c>
      <c r="AB4620" s="2" t="s">
        <v>94</v>
      </c>
      <c r="AC4620" s="2" t="s">
        <v>82</v>
      </c>
      <c r="AD4620" s="2">
        <v>65</v>
      </c>
      <c r="AE4620" s="2" t="s">
        <v>83</v>
      </c>
      <c r="AF4620" s="2" t="s">
        <v>82</v>
      </c>
      <c r="AJ4620" s="2">
        <v>65</v>
      </c>
      <c r="AK4620" s="2" t="s">
        <v>83</v>
      </c>
      <c r="AL4620" s="2" t="s">
        <v>82</v>
      </c>
      <c r="AM4620" s="2">
        <v>65</v>
      </c>
      <c r="AN4620" s="2" t="s">
        <v>94</v>
      </c>
      <c r="AO4620" s="2" t="s">
        <v>82</v>
      </c>
      <c r="AP4620" s="2">
        <v>65</v>
      </c>
      <c r="AQ4620" s="2" t="s">
        <v>83</v>
      </c>
      <c r="AR4620" s="2" t="s">
        <v>82</v>
      </c>
      <c r="AV4620" s="2">
        <v>10</v>
      </c>
      <c r="AW4620" s="2" t="s">
        <v>94</v>
      </c>
      <c r="AX4620" s="2" t="s">
        <v>84</v>
      </c>
      <c r="AY4620" s="2">
        <v>10</v>
      </c>
      <c r="AZ4620" s="2" t="s">
        <v>94</v>
      </c>
      <c r="BA4620" s="2" t="s">
        <v>84</v>
      </c>
      <c r="BB4620" s="2">
        <v>10</v>
      </c>
      <c r="BC4620" s="2" t="s">
        <v>94</v>
      </c>
      <c r="BD4620" s="2" t="s">
        <v>84</v>
      </c>
      <c r="BE4620" s="23" t="str">
        <f t="shared" si="709"/>
        <v>EMF nein</v>
      </c>
      <c r="BF4620" s="23" t="str">
        <f t="shared" si="714"/>
        <v/>
      </c>
      <c r="BG4620" s="23" t="str">
        <f t="shared" si="715"/>
        <v/>
      </c>
      <c r="BH4620" s="23">
        <f t="shared" si="710"/>
        <v>0</v>
      </c>
      <c r="BO4620" s="2" t="s">
        <v>18235</v>
      </c>
      <c r="BP4620" s="3">
        <v>1</v>
      </c>
      <c r="BQ4620" s="2" t="s">
        <v>18236</v>
      </c>
    </row>
    <row r="4621" spans="1:70" ht="16.149999999999999" customHeight="1" x14ac:dyDescent="0.25">
      <c r="A4621" s="1">
        <v>4622</v>
      </c>
      <c r="B4621" s="2" t="s">
        <v>211</v>
      </c>
      <c r="C4621" s="2" t="s">
        <v>16651</v>
      </c>
      <c r="D4621" s="2" t="s">
        <v>371</v>
      </c>
      <c r="E4621" s="2" t="s">
        <v>18237</v>
      </c>
      <c r="F4621" s="67">
        <v>43883</v>
      </c>
      <c r="G4621" s="3">
        <f t="shared" si="711"/>
        <v>2</v>
      </c>
      <c r="H4621" s="3">
        <f t="shared" si="712"/>
        <v>2020</v>
      </c>
      <c r="I4621" s="92">
        <v>0.47916666666666702</v>
      </c>
      <c r="J4621" s="20">
        <f t="shared" si="713"/>
        <v>11</v>
      </c>
      <c r="K4621" s="5" t="str">
        <f t="shared" si="708"/>
        <v>ja</v>
      </c>
      <c r="L4621" s="5" t="s">
        <v>91</v>
      </c>
      <c r="M4621" s="6" t="s">
        <v>115</v>
      </c>
      <c r="N4621" s="5">
        <v>57</v>
      </c>
      <c r="O4621" s="127" t="s">
        <v>5139</v>
      </c>
      <c r="P4621" s="127" t="s">
        <v>13482</v>
      </c>
      <c r="T4621" s="6" t="s">
        <v>80</v>
      </c>
      <c r="U4621" s="2" t="s">
        <v>74</v>
      </c>
      <c r="BE4621" s="23" t="str">
        <f t="shared" si="709"/>
        <v>EMF nein</v>
      </c>
      <c r="BF4621" s="23" t="str">
        <f t="shared" si="714"/>
        <v/>
      </c>
      <c r="BG4621" s="23" t="str">
        <f t="shared" si="715"/>
        <v/>
      </c>
      <c r="BH4621" s="23">
        <f t="shared" si="710"/>
        <v>0</v>
      </c>
      <c r="BO4621" s="2" t="s">
        <v>18238</v>
      </c>
      <c r="BP4621" s="3">
        <v>1</v>
      </c>
      <c r="BQ4621" s="2" t="s">
        <v>18239</v>
      </c>
    </row>
    <row r="4622" spans="1:70" ht="16.149999999999999" customHeight="1" x14ac:dyDescent="0.25">
      <c r="A4622" s="16">
        <v>4623</v>
      </c>
      <c r="B4622" s="2" t="s">
        <v>135</v>
      </c>
      <c r="C4622" s="2" t="s">
        <v>2333</v>
      </c>
      <c r="D4622" s="2" t="s">
        <v>2334</v>
      </c>
      <c r="E4622" s="2" t="s">
        <v>18240</v>
      </c>
      <c r="F4622" s="67">
        <v>42040</v>
      </c>
      <c r="G4622" s="3">
        <f t="shared" si="711"/>
        <v>2</v>
      </c>
      <c r="H4622" s="3">
        <f t="shared" si="712"/>
        <v>2015</v>
      </c>
      <c r="I4622" s="92">
        <v>0.51041666666666696</v>
      </c>
      <c r="J4622" s="20">
        <f t="shared" si="713"/>
        <v>12</v>
      </c>
      <c r="K4622" s="5" t="str">
        <f t="shared" si="708"/>
        <v>ja</v>
      </c>
      <c r="L4622" s="5" t="s">
        <v>109</v>
      </c>
      <c r="M4622" s="6" t="s">
        <v>354</v>
      </c>
      <c r="O4622" s="127" t="s">
        <v>5139</v>
      </c>
      <c r="P4622" s="127" t="s">
        <v>18241</v>
      </c>
      <c r="R4622" s="6" t="s">
        <v>77</v>
      </c>
      <c r="U4622" s="2" t="s">
        <v>115</v>
      </c>
      <c r="V4622" s="2" t="s">
        <v>79</v>
      </c>
      <c r="X4622" s="2">
        <v>220</v>
      </c>
      <c r="Y4622" s="2" t="s">
        <v>81</v>
      </c>
      <c r="Z4622" s="2" t="s">
        <v>84</v>
      </c>
      <c r="AA4622" s="2">
        <v>220</v>
      </c>
      <c r="AB4622" s="2" t="s">
        <v>81</v>
      </c>
      <c r="AC4622" s="2" t="s">
        <v>84</v>
      </c>
      <c r="AD4622" s="2">
        <v>220</v>
      </c>
      <c r="AE4622" s="2" t="s">
        <v>81</v>
      </c>
      <c r="AF4622" s="2" t="s">
        <v>84</v>
      </c>
      <c r="BE4622" s="23" t="str">
        <f t="shared" si="709"/>
        <v>EMF ja</v>
      </c>
      <c r="BF4622" s="23">
        <f t="shared" si="714"/>
        <v>10</v>
      </c>
      <c r="BG4622" s="23" t="str">
        <f t="shared" si="715"/>
        <v>&lt;100m</v>
      </c>
      <c r="BH4622" s="23">
        <f t="shared" si="710"/>
        <v>1</v>
      </c>
      <c r="BM4622" s="2" t="s">
        <v>162</v>
      </c>
      <c r="BN4622" s="2">
        <v>10</v>
      </c>
      <c r="BO4622" s="2" t="s">
        <v>18242</v>
      </c>
      <c r="BP4622" s="3">
        <v>1</v>
      </c>
      <c r="BQ4622" s="2" t="s">
        <v>18243</v>
      </c>
    </row>
    <row r="4623" spans="1:70" ht="16.149999999999999" customHeight="1" x14ac:dyDescent="0.25">
      <c r="A4623" s="16">
        <v>4624</v>
      </c>
      <c r="B4623" s="2" t="s">
        <v>211</v>
      </c>
      <c r="C4623" s="2" t="s">
        <v>15694</v>
      </c>
      <c r="D4623" s="2" t="s">
        <v>137</v>
      </c>
      <c r="E4623" s="2" t="s">
        <v>17020</v>
      </c>
      <c r="F4623" s="67">
        <v>43885</v>
      </c>
      <c r="G4623" s="3">
        <f t="shared" si="711"/>
        <v>2</v>
      </c>
      <c r="H4623" s="3">
        <f t="shared" si="712"/>
        <v>2020</v>
      </c>
      <c r="I4623" s="92">
        <v>0.69374999999999998</v>
      </c>
      <c r="J4623" s="20">
        <f t="shared" si="713"/>
        <v>16</v>
      </c>
      <c r="K4623" s="5" t="str">
        <f t="shared" si="708"/>
        <v>ja</v>
      </c>
      <c r="L4623" s="5" t="s">
        <v>91</v>
      </c>
      <c r="M4623" s="6" t="s">
        <v>2721</v>
      </c>
      <c r="N4623" s="5">
        <v>43</v>
      </c>
      <c r="O4623" s="127" t="s">
        <v>126</v>
      </c>
      <c r="P4623" s="127" t="s">
        <v>2650</v>
      </c>
      <c r="R4623" s="6" t="s">
        <v>77</v>
      </c>
      <c r="X4623" s="2">
        <v>150</v>
      </c>
      <c r="Y4623" s="2" t="s">
        <v>94</v>
      </c>
      <c r="Z4623" s="2" t="s">
        <v>84</v>
      </c>
      <c r="AA4623" s="2">
        <v>150</v>
      </c>
      <c r="AB4623" s="2" t="s">
        <v>94</v>
      </c>
      <c r="AC4623" s="2" t="s">
        <v>84</v>
      </c>
      <c r="AD4623" s="2">
        <v>150</v>
      </c>
      <c r="AE4623" s="2" t="s">
        <v>94</v>
      </c>
      <c r="AF4623" s="2" t="s">
        <v>84</v>
      </c>
      <c r="AJ4623" s="2">
        <v>149</v>
      </c>
      <c r="AK4623" s="2" t="s">
        <v>94</v>
      </c>
      <c r="AL4623" s="2" t="s">
        <v>84</v>
      </c>
      <c r="AM4623" s="2">
        <v>149</v>
      </c>
      <c r="AN4623" s="2" t="s">
        <v>94</v>
      </c>
      <c r="AO4623" s="2" t="s">
        <v>84</v>
      </c>
      <c r="AP4623" s="2">
        <v>149</v>
      </c>
      <c r="AQ4623" s="2" t="s">
        <v>94</v>
      </c>
      <c r="AR4623" s="2" t="s">
        <v>84</v>
      </c>
      <c r="BE4623" s="23" t="str">
        <f t="shared" si="709"/>
        <v>EMF ja</v>
      </c>
      <c r="BF4623" s="23">
        <f t="shared" si="714"/>
        <v>100</v>
      </c>
      <c r="BG4623" s="23" t="str">
        <f t="shared" si="715"/>
        <v>100-499m</v>
      </c>
      <c r="BH4623" s="23">
        <f t="shared" si="710"/>
        <v>1</v>
      </c>
      <c r="BI4623" s="2" t="s">
        <v>162</v>
      </c>
      <c r="BJ4623" s="2">
        <v>100</v>
      </c>
      <c r="BO4623" s="2" t="s">
        <v>18244</v>
      </c>
      <c r="BP4623" s="3">
        <v>1</v>
      </c>
      <c r="BQ4623" s="2" t="s">
        <v>18245</v>
      </c>
    </row>
    <row r="4624" spans="1:70" ht="16.149999999999999" customHeight="1" x14ac:dyDescent="0.25">
      <c r="A4624" s="1">
        <v>4625</v>
      </c>
      <c r="B4624" s="2" t="s">
        <v>211</v>
      </c>
      <c r="C4624" s="2" t="s">
        <v>2429</v>
      </c>
      <c r="D4624" s="2" t="s">
        <v>172</v>
      </c>
      <c r="E4624" s="2" t="s">
        <v>1075</v>
      </c>
      <c r="F4624" s="67">
        <v>43887</v>
      </c>
      <c r="G4624" s="3">
        <f t="shared" si="711"/>
        <v>2</v>
      </c>
      <c r="H4624" s="3">
        <f t="shared" si="712"/>
        <v>2020</v>
      </c>
      <c r="I4624" s="92">
        <v>0.35416666666666702</v>
      </c>
      <c r="J4624" s="20">
        <f t="shared" si="713"/>
        <v>8</v>
      </c>
      <c r="K4624" s="5" t="str">
        <f t="shared" si="708"/>
        <v>ja</v>
      </c>
      <c r="L4624" s="5" t="s">
        <v>73</v>
      </c>
      <c r="M4624" s="6" t="s">
        <v>74</v>
      </c>
      <c r="N4624" s="5">
        <v>43</v>
      </c>
      <c r="O4624" s="2" t="s">
        <v>75</v>
      </c>
      <c r="P4624" s="127" t="s">
        <v>18246</v>
      </c>
      <c r="R4624" s="6" t="s">
        <v>789</v>
      </c>
      <c r="T4624" s="6" t="s">
        <v>80</v>
      </c>
      <c r="U4624" s="2" t="s">
        <v>74</v>
      </c>
      <c r="V4624" s="2" t="s">
        <v>80</v>
      </c>
      <c r="X4624" s="2">
        <v>880</v>
      </c>
      <c r="Y4624" s="2" t="s">
        <v>81</v>
      </c>
      <c r="Z4624" s="2" t="s">
        <v>84</v>
      </c>
      <c r="AA4624" s="2">
        <v>880</v>
      </c>
      <c r="AB4624" s="2" t="s">
        <v>81</v>
      </c>
      <c r="AC4624" s="2" t="s">
        <v>84</v>
      </c>
      <c r="AD4624" s="2">
        <v>880</v>
      </c>
      <c r="AE4624" s="2" t="s">
        <v>81</v>
      </c>
      <c r="AF4624" s="2" t="s">
        <v>84</v>
      </c>
      <c r="AG4624" s="2">
        <v>880</v>
      </c>
      <c r="AH4624" s="2" t="s">
        <v>81</v>
      </c>
      <c r="AI4624" s="2" t="s">
        <v>84</v>
      </c>
      <c r="AJ4624" s="2">
        <v>890</v>
      </c>
      <c r="AK4624" s="2" t="s">
        <v>81</v>
      </c>
      <c r="AL4624" s="2" t="s">
        <v>84</v>
      </c>
      <c r="AM4624" s="2">
        <v>890</v>
      </c>
      <c r="AN4624" s="2" t="s">
        <v>81</v>
      </c>
      <c r="AO4624" s="2" t="s">
        <v>84</v>
      </c>
      <c r="AP4624" s="2">
        <v>890</v>
      </c>
      <c r="AQ4624" s="2" t="s">
        <v>81</v>
      </c>
      <c r="AR4624" s="2" t="s">
        <v>84</v>
      </c>
      <c r="AS4624" s="2">
        <v>890</v>
      </c>
      <c r="AT4624" s="2" t="s">
        <v>83</v>
      </c>
      <c r="AU4624" s="2" t="s">
        <v>84</v>
      </c>
      <c r="AV4624" s="2">
        <v>880</v>
      </c>
      <c r="AW4624" s="2" t="s">
        <v>81</v>
      </c>
      <c r="AX4624" s="2" t="s">
        <v>84</v>
      </c>
      <c r="AY4624" s="2">
        <v>880</v>
      </c>
      <c r="AZ4624" s="2" t="s">
        <v>81</v>
      </c>
      <c r="BA4624" s="2" t="s">
        <v>84</v>
      </c>
      <c r="BB4624" s="2">
        <v>880</v>
      </c>
      <c r="BC4624" s="2" t="s">
        <v>81</v>
      </c>
      <c r="BD4624" s="2" t="s">
        <v>84</v>
      </c>
      <c r="BE4624" s="23" t="str">
        <f t="shared" si="709"/>
        <v>EMF nein</v>
      </c>
      <c r="BF4624" s="23" t="str">
        <f t="shared" si="714"/>
        <v/>
      </c>
      <c r="BG4624" s="23" t="str">
        <f t="shared" si="715"/>
        <v/>
      </c>
      <c r="BH4624" s="23">
        <f t="shared" si="710"/>
        <v>0</v>
      </c>
      <c r="BO4624" s="2" t="s">
        <v>18247</v>
      </c>
      <c r="BP4624" s="3">
        <v>1</v>
      </c>
      <c r="BQ4624" s="2" t="s">
        <v>18248</v>
      </c>
    </row>
    <row r="4625" spans="1:69" ht="16.149999999999999" customHeight="1" x14ac:dyDescent="0.25">
      <c r="A4625" s="1">
        <v>4626</v>
      </c>
      <c r="B4625" s="2" t="s">
        <v>69</v>
      </c>
      <c r="C4625" s="2" t="s">
        <v>2333</v>
      </c>
      <c r="D4625" s="2" t="s">
        <v>2334</v>
      </c>
      <c r="E4625" s="2" t="s">
        <v>18249</v>
      </c>
      <c r="F4625" s="67">
        <v>42790</v>
      </c>
      <c r="G4625" s="3">
        <f t="shared" si="711"/>
        <v>2</v>
      </c>
      <c r="H4625" s="3">
        <f t="shared" si="712"/>
        <v>2017</v>
      </c>
      <c r="I4625" s="92">
        <v>0.375</v>
      </c>
      <c r="J4625" s="20">
        <f t="shared" si="713"/>
        <v>9</v>
      </c>
      <c r="K4625" s="5" t="str">
        <f t="shared" si="708"/>
        <v>ja</v>
      </c>
      <c r="L4625" s="5" t="s">
        <v>91</v>
      </c>
      <c r="M4625" s="6" t="s">
        <v>354</v>
      </c>
      <c r="O4625" s="5" t="s">
        <v>75</v>
      </c>
      <c r="P4625" s="127" t="s">
        <v>18250</v>
      </c>
      <c r="R4625" s="6" t="s">
        <v>77</v>
      </c>
      <c r="S4625" s="5" t="s">
        <v>11111</v>
      </c>
      <c r="T4625" s="6" t="s">
        <v>80</v>
      </c>
      <c r="X4625" s="2">
        <v>233</v>
      </c>
      <c r="Y4625" s="2" t="s">
        <v>81</v>
      </c>
      <c r="Z4625" s="2" t="s">
        <v>82</v>
      </c>
      <c r="AA4625" s="2">
        <v>233</v>
      </c>
      <c r="AB4625" s="2" t="s">
        <v>81</v>
      </c>
      <c r="AC4625" s="2" t="s">
        <v>82</v>
      </c>
      <c r="AD4625" s="2">
        <v>233</v>
      </c>
      <c r="AE4625" s="2" t="s">
        <v>81</v>
      </c>
      <c r="AF4625" s="2" t="s">
        <v>82</v>
      </c>
      <c r="AP4625" s="2">
        <v>50</v>
      </c>
      <c r="AQ4625" s="2" t="s">
        <v>94</v>
      </c>
      <c r="AR4625" s="2" t="s">
        <v>84</v>
      </c>
      <c r="BE4625" s="23" t="str">
        <f t="shared" si="709"/>
        <v>EMF nein</v>
      </c>
      <c r="BF4625" s="23" t="str">
        <f t="shared" si="714"/>
        <v/>
      </c>
      <c r="BG4625" s="23" t="str">
        <f t="shared" si="715"/>
        <v/>
      </c>
      <c r="BH4625" s="23">
        <f t="shared" si="710"/>
        <v>0</v>
      </c>
      <c r="BO4625" s="2" t="s">
        <v>18251</v>
      </c>
      <c r="BP4625" s="3">
        <v>1</v>
      </c>
      <c r="BQ4625" s="2" t="s">
        <v>18252</v>
      </c>
    </row>
    <row r="4626" spans="1:69" ht="16.149999999999999" customHeight="1" x14ac:dyDescent="0.25">
      <c r="A4626" s="1">
        <v>4627</v>
      </c>
      <c r="B4626" s="2" t="s">
        <v>211</v>
      </c>
      <c r="C4626" s="2" t="s">
        <v>1162</v>
      </c>
      <c r="D4626" s="2" t="s">
        <v>124</v>
      </c>
      <c r="E4626" s="2" t="s">
        <v>18253</v>
      </c>
      <c r="F4626" s="67">
        <v>43883</v>
      </c>
      <c r="G4626" s="3">
        <f t="shared" si="711"/>
        <v>2</v>
      </c>
      <c r="H4626" s="3">
        <f t="shared" si="712"/>
        <v>2020</v>
      </c>
      <c r="I4626" s="92">
        <v>0.75694444444444398</v>
      </c>
      <c r="J4626" s="20">
        <f t="shared" si="713"/>
        <v>18</v>
      </c>
      <c r="K4626" s="5" t="str">
        <f t="shared" si="708"/>
        <v>ja</v>
      </c>
      <c r="L4626" s="5" t="s">
        <v>91</v>
      </c>
      <c r="M4626" s="6" t="s">
        <v>74</v>
      </c>
      <c r="N4626" s="5">
        <v>61</v>
      </c>
      <c r="O4626" s="5" t="s">
        <v>126</v>
      </c>
      <c r="P4626" s="127" t="s">
        <v>18254</v>
      </c>
      <c r="R4626" s="6" t="s">
        <v>77</v>
      </c>
      <c r="T4626" s="6" t="s">
        <v>80</v>
      </c>
      <c r="X4626" s="2">
        <v>430</v>
      </c>
      <c r="Y4626" s="2" t="s">
        <v>81</v>
      </c>
      <c r="Z4626" s="2" t="s">
        <v>82</v>
      </c>
      <c r="AA4626" s="2">
        <v>430</v>
      </c>
      <c r="AB4626" s="2" t="s">
        <v>94</v>
      </c>
      <c r="AC4626" s="2" t="s">
        <v>82</v>
      </c>
      <c r="AD4626" s="2">
        <v>430</v>
      </c>
      <c r="AE4626" s="2" t="s">
        <v>81</v>
      </c>
      <c r="AF4626" s="2" t="s">
        <v>82</v>
      </c>
      <c r="AM4626" s="2">
        <v>297</v>
      </c>
      <c r="AN4626" s="2" t="s">
        <v>94</v>
      </c>
      <c r="AO4626" s="2" t="s">
        <v>168</v>
      </c>
      <c r="AY4626" s="2" t="s">
        <v>109</v>
      </c>
      <c r="AZ4626" s="2" t="s">
        <v>109</v>
      </c>
      <c r="BA4626" s="2" t="s">
        <v>109</v>
      </c>
      <c r="BE4626" s="23" t="str">
        <f t="shared" si="709"/>
        <v>EMF ja</v>
      </c>
      <c r="BF4626" s="23">
        <f t="shared" si="714"/>
        <v>480</v>
      </c>
      <c r="BG4626" s="23" t="str">
        <f t="shared" si="715"/>
        <v>100-499m</v>
      </c>
      <c r="BH4626" s="23">
        <f t="shared" si="710"/>
        <v>3</v>
      </c>
      <c r="BI4626" s="2" t="s">
        <v>162</v>
      </c>
      <c r="BJ4626" s="2">
        <v>480</v>
      </c>
      <c r="BK4626" s="2" t="s">
        <v>162</v>
      </c>
      <c r="BL4626" s="2">
        <v>500</v>
      </c>
      <c r="BM4626" s="2" t="s">
        <v>162</v>
      </c>
      <c r="BN4626" s="2">
        <v>520</v>
      </c>
      <c r="BP4626" s="3">
        <v>1</v>
      </c>
      <c r="BQ4626" s="2" t="s">
        <v>18255</v>
      </c>
    </row>
    <row r="4627" spans="1:69" ht="16.149999999999999" customHeight="1" x14ac:dyDescent="0.25">
      <c r="A4627" s="1">
        <v>4628</v>
      </c>
      <c r="B4627" s="2" t="s">
        <v>211</v>
      </c>
      <c r="C4627" s="2" t="s">
        <v>2333</v>
      </c>
      <c r="D4627" s="2" t="s">
        <v>2334</v>
      </c>
      <c r="E4627" s="2" t="s">
        <v>18256</v>
      </c>
      <c r="F4627" s="67">
        <v>42936</v>
      </c>
      <c r="G4627" s="3">
        <f t="shared" si="711"/>
        <v>7</v>
      </c>
      <c r="H4627" s="3">
        <f t="shared" si="712"/>
        <v>2017</v>
      </c>
      <c r="I4627" s="92">
        <v>0.76041666666666696</v>
      </c>
      <c r="J4627" s="20">
        <f t="shared" si="713"/>
        <v>18</v>
      </c>
      <c r="K4627" s="5" t="str">
        <f t="shared" si="708"/>
        <v>ja</v>
      </c>
      <c r="L4627" s="5" t="s">
        <v>91</v>
      </c>
      <c r="M4627" s="6" t="s">
        <v>115</v>
      </c>
      <c r="N4627" s="5">
        <v>43</v>
      </c>
      <c r="O4627" s="127" t="s">
        <v>75</v>
      </c>
      <c r="P4627" s="127" t="s">
        <v>18257</v>
      </c>
      <c r="R4627" s="6" t="s">
        <v>77</v>
      </c>
      <c r="T4627" s="6" t="s">
        <v>80</v>
      </c>
      <c r="U4627" s="2" t="s">
        <v>208</v>
      </c>
      <c r="V4627" s="2" t="s">
        <v>202</v>
      </c>
      <c r="X4627" s="2">
        <v>66</v>
      </c>
      <c r="Y4627" s="2" t="s">
        <v>81</v>
      </c>
      <c r="Z4627" s="2" t="s">
        <v>84</v>
      </c>
      <c r="AA4627" s="2" t="s">
        <v>109</v>
      </c>
      <c r="AD4627" s="2">
        <v>66</v>
      </c>
      <c r="AE4627" s="2" t="s">
        <v>81</v>
      </c>
      <c r="AF4627" s="2" t="s">
        <v>84</v>
      </c>
      <c r="AJ4627" s="2">
        <v>66</v>
      </c>
      <c r="AK4627" s="2" t="s">
        <v>81</v>
      </c>
      <c r="AL4627" s="1" t="s">
        <v>84</v>
      </c>
      <c r="BE4627" s="23" t="str">
        <f t="shared" si="709"/>
        <v>EMF nein</v>
      </c>
      <c r="BF4627" s="23" t="str">
        <f t="shared" si="714"/>
        <v/>
      </c>
      <c r="BG4627" s="23" t="str">
        <f t="shared" si="715"/>
        <v/>
      </c>
      <c r="BH4627" s="23">
        <f t="shared" si="710"/>
        <v>0</v>
      </c>
      <c r="BO4627" s="2" t="s">
        <v>18258</v>
      </c>
      <c r="BP4627" s="3">
        <v>1</v>
      </c>
      <c r="BQ4627" s="2" t="s">
        <v>18259</v>
      </c>
    </row>
    <row r="4628" spans="1:69" ht="16.149999999999999" customHeight="1" x14ac:dyDescent="0.25">
      <c r="A4628" s="16">
        <v>4629</v>
      </c>
      <c r="B4628" s="2" t="s">
        <v>211</v>
      </c>
      <c r="C4628" s="2" t="s">
        <v>2333</v>
      </c>
      <c r="D4628" s="2" t="s">
        <v>2334</v>
      </c>
      <c r="E4628" s="2" t="s">
        <v>17554</v>
      </c>
      <c r="F4628" s="67">
        <v>43320</v>
      </c>
      <c r="G4628" s="3">
        <f t="shared" si="711"/>
        <v>8</v>
      </c>
      <c r="H4628" s="3">
        <f t="shared" si="712"/>
        <v>2018</v>
      </c>
      <c r="I4628" s="92">
        <v>0.39930555555555602</v>
      </c>
      <c r="J4628" s="20">
        <f t="shared" si="713"/>
        <v>9</v>
      </c>
      <c r="K4628" s="5" t="str">
        <f t="shared" si="708"/>
        <v>ja</v>
      </c>
      <c r="L4628" s="5" t="s">
        <v>73</v>
      </c>
      <c r="M4628" s="6" t="s">
        <v>115</v>
      </c>
      <c r="N4628" s="5">
        <v>40</v>
      </c>
      <c r="O4628" s="127" t="s">
        <v>5139</v>
      </c>
      <c r="P4628" s="127" t="s">
        <v>18260</v>
      </c>
      <c r="R4628" s="6" t="s">
        <v>77</v>
      </c>
      <c r="T4628" s="6" t="s">
        <v>80</v>
      </c>
      <c r="U4628" s="2" t="s">
        <v>74</v>
      </c>
      <c r="V4628" s="2" t="s">
        <v>109</v>
      </c>
      <c r="X4628" s="2">
        <v>45</v>
      </c>
      <c r="Y4628" s="2" t="s">
        <v>94</v>
      </c>
      <c r="Z4628" s="2" t="s">
        <v>161</v>
      </c>
      <c r="AD4628" s="2">
        <v>45</v>
      </c>
      <c r="AE4628" s="2" t="s">
        <v>94</v>
      </c>
      <c r="AF4628" s="2" t="s">
        <v>161</v>
      </c>
      <c r="AJ4628" s="2">
        <v>152</v>
      </c>
      <c r="AK4628" s="2" t="s">
        <v>81</v>
      </c>
      <c r="AL4628" s="2" t="s">
        <v>161</v>
      </c>
      <c r="AP4628" s="2">
        <v>152</v>
      </c>
      <c r="AQ4628" s="2" t="s">
        <v>81</v>
      </c>
      <c r="AR4628" s="2" t="s">
        <v>161</v>
      </c>
      <c r="AV4628" s="2" t="s">
        <v>109</v>
      </c>
      <c r="AW4628" s="2" t="s">
        <v>109</v>
      </c>
      <c r="AX4628" s="2" t="s">
        <v>109</v>
      </c>
      <c r="BB4628" s="2">
        <v>25</v>
      </c>
      <c r="BC4628" s="2" t="s">
        <v>94</v>
      </c>
      <c r="BD4628" s="2" t="s">
        <v>161</v>
      </c>
      <c r="BE4628" s="23" t="str">
        <f t="shared" si="709"/>
        <v>EMF nein</v>
      </c>
      <c r="BF4628" s="23" t="str">
        <f t="shared" si="714"/>
        <v/>
      </c>
      <c r="BG4628" s="23" t="str">
        <f t="shared" si="715"/>
        <v/>
      </c>
      <c r="BH4628" s="23">
        <f t="shared" si="710"/>
        <v>0</v>
      </c>
      <c r="BO4628" s="2" t="s">
        <v>18261</v>
      </c>
      <c r="BP4628" s="3">
        <v>1</v>
      </c>
      <c r="BQ4628" s="2" t="s">
        <v>18262</v>
      </c>
    </row>
    <row r="4629" spans="1:69" ht="16.149999999999999" customHeight="1" x14ac:dyDescent="0.25">
      <c r="A4629" s="1">
        <v>4630</v>
      </c>
      <c r="B4629" s="2" t="s">
        <v>135</v>
      </c>
      <c r="C4629" s="2" t="s">
        <v>289</v>
      </c>
      <c r="D4629" s="2" t="s">
        <v>290</v>
      </c>
      <c r="E4629" s="2" t="s">
        <v>18263</v>
      </c>
      <c r="F4629" s="67">
        <v>43888</v>
      </c>
      <c r="G4629" s="3">
        <f t="shared" si="711"/>
        <v>2</v>
      </c>
      <c r="H4629" s="3">
        <f t="shared" si="712"/>
        <v>2020</v>
      </c>
      <c r="I4629" s="92">
        <v>0.35416666666666702</v>
      </c>
      <c r="J4629" s="20">
        <f t="shared" si="713"/>
        <v>8</v>
      </c>
      <c r="K4629" s="5" t="str">
        <f t="shared" si="708"/>
        <v>ja</v>
      </c>
      <c r="L4629" s="5" t="s">
        <v>91</v>
      </c>
      <c r="M4629" s="6" t="s">
        <v>139</v>
      </c>
      <c r="N4629" s="5">
        <v>38</v>
      </c>
      <c r="O4629" s="2" t="s">
        <v>5139</v>
      </c>
      <c r="P4629" s="127" t="s">
        <v>18264</v>
      </c>
      <c r="R4629" s="6" t="s">
        <v>77</v>
      </c>
      <c r="U4629" s="2" t="s">
        <v>115</v>
      </c>
      <c r="V4629" s="2" t="s">
        <v>80</v>
      </c>
      <c r="X4629" s="2">
        <v>162</v>
      </c>
      <c r="Y4629" s="2" t="s">
        <v>81</v>
      </c>
      <c r="Z4629" s="2" t="s">
        <v>82</v>
      </c>
      <c r="AA4629" s="2">
        <v>162</v>
      </c>
      <c r="AB4629" s="2" t="s">
        <v>81</v>
      </c>
      <c r="AC4629" s="2" t="s">
        <v>82</v>
      </c>
      <c r="AD4629" s="2">
        <v>162</v>
      </c>
      <c r="AE4629" s="2" t="s">
        <v>83</v>
      </c>
      <c r="AF4629" s="2" t="s">
        <v>82</v>
      </c>
      <c r="BE4629" s="23" t="str">
        <f t="shared" si="709"/>
        <v>EMF nein</v>
      </c>
      <c r="BF4629" s="23" t="str">
        <f t="shared" si="714"/>
        <v/>
      </c>
      <c r="BG4629" s="23" t="str">
        <f t="shared" si="715"/>
        <v/>
      </c>
      <c r="BH4629" s="23">
        <f t="shared" si="710"/>
        <v>0</v>
      </c>
      <c r="BO4629" s="2" t="s">
        <v>18265</v>
      </c>
      <c r="BP4629" s="3">
        <v>1</v>
      </c>
      <c r="BQ4629" s="2" t="s">
        <v>18266</v>
      </c>
    </row>
    <row r="4630" spans="1:69" ht="16.149999999999999" customHeight="1" x14ac:dyDescent="0.25">
      <c r="A4630" s="16">
        <v>4631</v>
      </c>
      <c r="B4630" s="2" t="s">
        <v>135</v>
      </c>
      <c r="C4630" s="2" t="s">
        <v>2333</v>
      </c>
      <c r="D4630" s="2" t="s">
        <v>2334</v>
      </c>
      <c r="E4630" s="2" t="s">
        <v>18267</v>
      </c>
      <c r="F4630" s="67">
        <v>43341</v>
      </c>
      <c r="G4630" s="3">
        <f t="shared" si="711"/>
        <v>8</v>
      </c>
      <c r="H4630" s="3">
        <f t="shared" si="712"/>
        <v>2018</v>
      </c>
      <c r="I4630" s="92">
        <v>0.265277777777778</v>
      </c>
      <c r="J4630" s="20">
        <f t="shared" si="713"/>
        <v>6</v>
      </c>
      <c r="K4630" s="5" t="str">
        <f t="shared" si="708"/>
        <v>ja</v>
      </c>
      <c r="L4630" s="5" t="s">
        <v>91</v>
      </c>
      <c r="M4630" s="6" t="s">
        <v>354</v>
      </c>
      <c r="O4630" s="2" t="s">
        <v>5139</v>
      </c>
      <c r="P4630" s="127" t="s">
        <v>18268</v>
      </c>
      <c r="R4630" s="6" t="s">
        <v>77</v>
      </c>
      <c r="X4630" s="2">
        <v>1000</v>
      </c>
      <c r="Y4630" s="2" t="s">
        <v>81</v>
      </c>
      <c r="Z4630" s="2" t="s">
        <v>161</v>
      </c>
      <c r="AA4630" s="2">
        <v>1000</v>
      </c>
      <c r="AB4630" s="2" t="s">
        <v>81</v>
      </c>
      <c r="AC4630" s="2" t="s">
        <v>161</v>
      </c>
      <c r="AD4630" s="2">
        <v>1000</v>
      </c>
      <c r="AE4630" s="2" t="s">
        <v>83</v>
      </c>
      <c r="AF4630" s="2" t="s">
        <v>161</v>
      </c>
      <c r="AJ4630" s="2">
        <v>1000</v>
      </c>
      <c r="AK4630" s="2" t="s">
        <v>81</v>
      </c>
      <c r="AL4630" s="2" t="s">
        <v>161</v>
      </c>
      <c r="AM4630" s="2">
        <v>1000</v>
      </c>
      <c r="AN4630" s="2" t="s">
        <v>81</v>
      </c>
      <c r="AO4630" s="2" t="s">
        <v>161</v>
      </c>
      <c r="AP4630" s="2">
        <v>1000</v>
      </c>
      <c r="AQ4630" s="2" t="s">
        <v>83</v>
      </c>
      <c r="AR4630" s="2" t="s">
        <v>161</v>
      </c>
      <c r="BE4630" s="23" t="str">
        <f t="shared" si="709"/>
        <v>EMF nein</v>
      </c>
      <c r="BF4630" s="23" t="str">
        <f t="shared" si="714"/>
        <v/>
      </c>
      <c r="BG4630" s="23" t="str">
        <f t="shared" si="715"/>
        <v/>
      </c>
      <c r="BH4630" s="23">
        <f t="shared" si="710"/>
        <v>0</v>
      </c>
      <c r="BO4630" s="2" t="s">
        <v>18269</v>
      </c>
      <c r="BP4630" s="3">
        <v>1</v>
      </c>
      <c r="BQ4630" s="2" t="s">
        <v>18270</v>
      </c>
    </row>
    <row r="4631" spans="1:69" ht="16.149999999999999" customHeight="1" x14ac:dyDescent="0.25">
      <c r="A4631" s="1">
        <v>4632</v>
      </c>
      <c r="B4631" s="2" t="s">
        <v>211</v>
      </c>
      <c r="C4631" s="2" t="s">
        <v>2333</v>
      </c>
      <c r="D4631" s="2" t="s">
        <v>2334</v>
      </c>
      <c r="E4631" s="2" t="s">
        <v>18271</v>
      </c>
      <c r="F4631" s="67">
        <v>43861</v>
      </c>
      <c r="G4631" s="3">
        <f t="shared" si="711"/>
        <v>1</v>
      </c>
      <c r="H4631" s="3">
        <f t="shared" si="712"/>
        <v>2020</v>
      </c>
      <c r="I4631" s="92">
        <v>0.62152777777777801</v>
      </c>
      <c r="J4631" s="20">
        <f t="shared" si="713"/>
        <v>14</v>
      </c>
      <c r="K4631" s="5" t="str">
        <f t="shared" ref="K4631:K4695" si="716">IF(COUNTA(W4631:BN4631)=0,"nein","ja")</f>
        <v>ja</v>
      </c>
      <c r="L4631" s="5" t="s">
        <v>73</v>
      </c>
      <c r="M4631" s="6" t="s">
        <v>74</v>
      </c>
      <c r="N4631" s="5">
        <v>63</v>
      </c>
      <c r="O4631" s="2" t="s">
        <v>140</v>
      </c>
      <c r="P4631" s="127" t="s">
        <v>18272</v>
      </c>
      <c r="R4631" s="6" t="s">
        <v>77</v>
      </c>
      <c r="T4631" s="6" t="s">
        <v>202</v>
      </c>
      <c r="V4631" s="2" t="s">
        <v>80</v>
      </c>
      <c r="X4631" s="2">
        <v>390</v>
      </c>
      <c r="Y4631" s="2" t="s">
        <v>81</v>
      </c>
      <c r="Z4631" s="2" t="s">
        <v>84</v>
      </c>
      <c r="AA4631" s="2">
        <v>390</v>
      </c>
      <c r="AB4631" s="2" t="s">
        <v>81</v>
      </c>
      <c r="AC4631" s="2" t="s">
        <v>84</v>
      </c>
      <c r="AD4631" s="2">
        <v>390</v>
      </c>
      <c r="AE4631" s="2" t="s">
        <v>81</v>
      </c>
      <c r="AF4631" s="2" t="s">
        <v>84</v>
      </c>
      <c r="BE4631" s="23" t="str">
        <f t="shared" si="709"/>
        <v>EMF ja</v>
      </c>
      <c r="BF4631" s="23">
        <f t="shared" si="714"/>
        <v>2970</v>
      </c>
      <c r="BG4631" s="23" t="str">
        <f t="shared" si="715"/>
        <v>500+m</v>
      </c>
      <c r="BH4631" s="23">
        <f t="shared" si="710"/>
        <v>1</v>
      </c>
      <c r="BI4631" s="2" t="s">
        <v>162</v>
      </c>
      <c r="BJ4631" s="2">
        <v>2970</v>
      </c>
      <c r="BO4631" s="2" t="s">
        <v>18273</v>
      </c>
      <c r="BP4631" s="3">
        <v>1</v>
      </c>
      <c r="BQ4631" s="2" t="s">
        <v>18274</v>
      </c>
    </row>
    <row r="4632" spans="1:69" ht="16.149999999999999" customHeight="1" x14ac:dyDescent="0.25">
      <c r="A4632" s="1">
        <v>4633</v>
      </c>
      <c r="B4632" s="2" t="s">
        <v>211</v>
      </c>
      <c r="C4632" s="2" t="s">
        <v>540</v>
      </c>
      <c r="D4632" s="2" t="s">
        <v>124</v>
      </c>
      <c r="E4632" s="2" t="s">
        <v>2755</v>
      </c>
      <c r="F4632" s="67">
        <v>43888</v>
      </c>
      <c r="G4632" s="3">
        <f t="shared" si="711"/>
        <v>2</v>
      </c>
      <c r="H4632" s="3">
        <f t="shared" si="712"/>
        <v>2020</v>
      </c>
      <c r="I4632" s="92">
        <v>0.49652777777777801</v>
      </c>
      <c r="J4632" s="20">
        <f t="shared" si="713"/>
        <v>11</v>
      </c>
      <c r="K4632" s="5" t="str">
        <f t="shared" si="716"/>
        <v>ja</v>
      </c>
      <c r="L4632" s="5" t="s">
        <v>91</v>
      </c>
      <c r="M4632" s="6" t="s">
        <v>74</v>
      </c>
      <c r="N4632" s="5">
        <v>35</v>
      </c>
      <c r="O4632" s="5" t="s">
        <v>5139</v>
      </c>
      <c r="P4632" s="127" t="s">
        <v>18275</v>
      </c>
      <c r="R4632" s="6" t="s">
        <v>77</v>
      </c>
      <c r="U4632" s="2" t="s">
        <v>208</v>
      </c>
      <c r="V4632" s="2" t="s">
        <v>80</v>
      </c>
      <c r="W4632" s="2" t="s">
        <v>18276</v>
      </c>
      <c r="X4632" s="2">
        <v>130</v>
      </c>
      <c r="Y4632" s="2" t="s">
        <v>81</v>
      </c>
      <c r="Z4632" s="2" t="s">
        <v>84</v>
      </c>
      <c r="AG4632" s="2">
        <v>110</v>
      </c>
      <c r="AH4632" s="2" t="s">
        <v>94</v>
      </c>
      <c r="AI4632" s="2" t="s">
        <v>84</v>
      </c>
      <c r="AJ4632" s="2">
        <v>160</v>
      </c>
      <c r="AK4632" s="2" t="s">
        <v>81</v>
      </c>
      <c r="AL4632" s="2" t="s">
        <v>168</v>
      </c>
      <c r="AM4632" s="2">
        <v>160</v>
      </c>
      <c r="AN4632" s="2" t="s">
        <v>81</v>
      </c>
      <c r="AO4632" s="2" t="s">
        <v>168</v>
      </c>
      <c r="AP4632" s="2">
        <v>160</v>
      </c>
      <c r="AQ4632" s="2" t="s">
        <v>83</v>
      </c>
      <c r="AR4632" s="2" t="s">
        <v>168</v>
      </c>
      <c r="BE4632" s="23" t="str">
        <f t="shared" si="709"/>
        <v>EMF nein</v>
      </c>
      <c r="BF4632" s="23" t="str">
        <f t="shared" si="714"/>
        <v/>
      </c>
      <c r="BG4632" s="23" t="str">
        <f t="shared" si="715"/>
        <v/>
      </c>
      <c r="BH4632" s="23">
        <f t="shared" si="710"/>
        <v>0</v>
      </c>
      <c r="BO4632" s="2" t="s">
        <v>18277</v>
      </c>
      <c r="BP4632" s="3">
        <v>1</v>
      </c>
      <c r="BQ4632" s="2" t="s">
        <v>18278</v>
      </c>
    </row>
    <row r="4633" spans="1:69" ht="16.149999999999999" customHeight="1" x14ac:dyDescent="0.25">
      <c r="A4633" s="1">
        <v>4634</v>
      </c>
      <c r="B4633" s="2" t="s">
        <v>211</v>
      </c>
      <c r="C4633" s="2" t="s">
        <v>4820</v>
      </c>
      <c r="D4633" s="2" t="s">
        <v>104</v>
      </c>
      <c r="E4633" s="2" t="s">
        <v>18279</v>
      </c>
      <c r="F4633" s="67">
        <v>43886</v>
      </c>
      <c r="G4633" s="3">
        <f t="shared" si="711"/>
        <v>2</v>
      </c>
      <c r="H4633" s="3">
        <f t="shared" si="712"/>
        <v>2020</v>
      </c>
      <c r="I4633" s="92">
        <v>0.40625</v>
      </c>
      <c r="J4633" s="20">
        <f t="shared" si="713"/>
        <v>9</v>
      </c>
      <c r="K4633" s="5" t="str">
        <f t="shared" si="716"/>
        <v>ja</v>
      </c>
      <c r="L4633" s="5" t="s">
        <v>91</v>
      </c>
      <c r="M4633" s="6" t="s">
        <v>74</v>
      </c>
      <c r="O4633" s="2" t="s">
        <v>140</v>
      </c>
      <c r="P4633" s="127" t="s">
        <v>18280</v>
      </c>
      <c r="R4633" s="6" t="s">
        <v>77</v>
      </c>
      <c r="S4633" s="2" t="s">
        <v>78</v>
      </c>
      <c r="X4633" s="2">
        <v>180</v>
      </c>
      <c r="Y4633" s="2" t="s">
        <v>94</v>
      </c>
      <c r="Z4633" s="2" t="s">
        <v>168</v>
      </c>
      <c r="AA4633" s="2">
        <v>180</v>
      </c>
      <c r="AB4633" s="2" t="s">
        <v>94</v>
      </c>
      <c r="AC4633" s="2" t="s">
        <v>168</v>
      </c>
      <c r="AD4633" s="2">
        <v>180</v>
      </c>
      <c r="AE4633" s="2" t="s">
        <v>94</v>
      </c>
      <c r="AF4633" s="2" t="s">
        <v>168</v>
      </c>
      <c r="BE4633" s="23" t="str">
        <f t="shared" si="709"/>
        <v>EMF nein</v>
      </c>
      <c r="BF4633" s="23" t="str">
        <f t="shared" si="714"/>
        <v/>
      </c>
      <c r="BG4633" s="23" t="str">
        <f t="shared" si="715"/>
        <v/>
      </c>
      <c r="BH4633" s="23">
        <f t="shared" si="710"/>
        <v>0</v>
      </c>
      <c r="BO4633" s="2" t="s">
        <v>18281</v>
      </c>
      <c r="BP4633" s="3">
        <v>1</v>
      </c>
      <c r="BQ4633" s="2" t="s">
        <v>18282</v>
      </c>
    </row>
    <row r="4634" spans="1:69" ht="16.149999999999999" customHeight="1" x14ac:dyDescent="0.25">
      <c r="A4634" s="1">
        <v>4635</v>
      </c>
      <c r="B4634" s="2" t="s">
        <v>87</v>
      </c>
      <c r="C4634" s="2" t="s">
        <v>18283</v>
      </c>
      <c r="D4634" s="2" t="s">
        <v>364</v>
      </c>
      <c r="E4634" s="2" t="s">
        <v>18284</v>
      </c>
      <c r="F4634" s="67">
        <v>43886</v>
      </c>
      <c r="G4634" s="3">
        <f t="shared" si="711"/>
        <v>2</v>
      </c>
      <c r="H4634" s="3">
        <f t="shared" si="712"/>
        <v>2020</v>
      </c>
      <c r="I4634" s="92">
        <v>0.45486111111111099</v>
      </c>
      <c r="J4634" s="20">
        <f t="shared" si="713"/>
        <v>10</v>
      </c>
      <c r="K4634" s="5" t="str">
        <f t="shared" si="716"/>
        <v>ja</v>
      </c>
      <c r="L4634" s="5" t="s">
        <v>91</v>
      </c>
      <c r="M4634" s="6" t="s">
        <v>74</v>
      </c>
      <c r="N4634" s="5">
        <v>79</v>
      </c>
      <c r="O4634" s="127" t="s">
        <v>5139</v>
      </c>
      <c r="P4634" s="6" t="s">
        <v>18285</v>
      </c>
      <c r="R4634" s="6" t="s">
        <v>789</v>
      </c>
      <c r="U4634" s="2" t="s">
        <v>354</v>
      </c>
      <c r="X4634" s="2">
        <v>632</v>
      </c>
      <c r="Y4634" s="2" t="s">
        <v>94</v>
      </c>
      <c r="Z4634" s="2" t="s">
        <v>82</v>
      </c>
      <c r="AA4634" s="2">
        <v>632</v>
      </c>
      <c r="AB4634" s="2" t="s">
        <v>94</v>
      </c>
      <c r="AC4634" s="2" t="s">
        <v>82</v>
      </c>
      <c r="AD4634" s="2">
        <v>632</v>
      </c>
      <c r="AE4634" s="2" t="s">
        <v>81</v>
      </c>
      <c r="AF4634" s="2" t="s">
        <v>82</v>
      </c>
      <c r="AJ4634" s="2">
        <v>932</v>
      </c>
      <c r="AK4634" s="2" t="s">
        <v>81</v>
      </c>
      <c r="AL4634" s="2" t="s">
        <v>168</v>
      </c>
      <c r="AM4634" s="2">
        <v>932</v>
      </c>
      <c r="AN4634" s="2" t="s">
        <v>81</v>
      </c>
      <c r="AO4634" s="2" t="s">
        <v>168</v>
      </c>
      <c r="AP4634" s="2">
        <v>932</v>
      </c>
      <c r="AQ4634" s="2" t="s">
        <v>83</v>
      </c>
      <c r="AR4634" s="2" t="s">
        <v>168</v>
      </c>
      <c r="BE4634" s="23" t="str">
        <f t="shared" si="709"/>
        <v>EMF ja</v>
      </c>
      <c r="BF4634" s="23">
        <f t="shared" si="714"/>
        <v>290</v>
      </c>
      <c r="BG4634" s="23" t="str">
        <f t="shared" si="715"/>
        <v>100-499m</v>
      </c>
      <c r="BH4634" s="23">
        <f t="shared" si="710"/>
        <v>1</v>
      </c>
      <c r="BM4634" s="2" t="s">
        <v>162</v>
      </c>
      <c r="BN4634" s="2">
        <v>290</v>
      </c>
      <c r="BO4634" s="2" t="s">
        <v>18286</v>
      </c>
      <c r="BP4634" s="3">
        <v>1</v>
      </c>
      <c r="BQ4634" s="2" t="s">
        <v>18287</v>
      </c>
    </row>
    <row r="4635" spans="1:69" ht="16.149999999999999" customHeight="1" x14ac:dyDescent="0.25">
      <c r="A4635" s="16">
        <v>4636</v>
      </c>
      <c r="B4635" s="2" t="s">
        <v>211</v>
      </c>
      <c r="C4635" s="2" t="s">
        <v>4147</v>
      </c>
      <c r="D4635" s="2" t="s">
        <v>158</v>
      </c>
      <c r="E4635" s="2" t="s">
        <v>1075</v>
      </c>
      <c r="F4635" s="67">
        <v>43888</v>
      </c>
      <c r="G4635" s="3">
        <f t="shared" si="711"/>
        <v>2</v>
      </c>
      <c r="H4635" s="3">
        <f t="shared" si="712"/>
        <v>2020</v>
      </c>
      <c r="I4635" s="92">
        <v>0.46527777777777801</v>
      </c>
      <c r="J4635" s="20">
        <f t="shared" si="713"/>
        <v>11</v>
      </c>
      <c r="K4635" s="5" t="str">
        <f t="shared" si="716"/>
        <v>ja</v>
      </c>
      <c r="L4635" s="5" t="s">
        <v>91</v>
      </c>
      <c r="M4635" s="6" t="s">
        <v>74</v>
      </c>
      <c r="O4635" s="127" t="s">
        <v>5139</v>
      </c>
      <c r="P4635" s="6" t="s">
        <v>17181</v>
      </c>
      <c r="R4635" s="6" t="s">
        <v>77</v>
      </c>
      <c r="T4635" s="6" t="s">
        <v>80</v>
      </c>
      <c r="U4635" s="2" t="s">
        <v>139</v>
      </c>
      <c r="X4635" s="2">
        <v>507</v>
      </c>
      <c r="Y4635" s="2" t="s">
        <v>81</v>
      </c>
      <c r="Z4635" s="2" t="s">
        <v>168</v>
      </c>
      <c r="AD4635" s="2">
        <v>507</v>
      </c>
      <c r="AE4635" s="2" t="s">
        <v>81</v>
      </c>
      <c r="AF4635" s="2" t="s">
        <v>168</v>
      </c>
      <c r="AG4635" s="2">
        <v>507</v>
      </c>
      <c r="AH4635" s="2" t="s">
        <v>94</v>
      </c>
      <c r="AI4635" s="2" t="s">
        <v>168</v>
      </c>
      <c r="AJ4635" s="2">
        <v>557</v>
      </c>
      <c r="AK4635" s="2" t="s">
        <v>81</v>
      </c>
      <c r="AL4635" s="2" t="s">
        <v>161</v>
      </c>
      <c r="AP4635" s="2">
        <v>557</v>
      </c>
      <c r="AQ4635" s="2" t="s">
        <v>83</v>
      </c>
      <c r="AR4635" s="2" t="s">
        <v>161</v>
      </c>
      <c r="BE4635" s="23" t="str">
        <f t="shared" si="709"/>
        <v>EMF nein</v>
      </c>
      <c r="BF4635" s="23" t="str">
        <f t="shared" si="714"/>
        <v/>
      </c>
      <c r="BG4635" s="23" t="str">
        <f t="shared" si="715"/>
        <v/>
      </c>
      <c r="BH4635" s="23">
        <f t="shared" si="710"/>
        <v>0</v>
      </c>
      <c r="BO4635" s="2" t="s">
        <v>18288</v>
      </c>
      <c r="BP4635" s="3">
        <v>1</v>
      </c>
      <c r="BQ4635" s="2" t="s">
        <v>18289</v>
      </c>
    </row>
    <row r="4636" spans="1:69" ht="16.149999999999999" customHeight="1" x14ac:dyDescent="0.25">
      <c r="A4636" s="1">
        <v>4637</v>
      </c>
      <c r="B4636" s="2" t="s">
        <v>211</v>
      </c>
      <c r="C4636" s="2" t="s">
        <v>18159</v>
      </c>
      <c r="D4636" s="2" t="s">
        <v>158</v>
      </c>
      <c r="E4636" s="2" t="s">
        <v>12330</v>
      </c>
      <c r="F4636" s="67">
        <v>43889</v>
      </c>
      <c r="G4636" s="3">
        <f t="shared" si="711"/>
        <v>2</v>
      </c>
      <c r="H4636" s="3">
        <f t="shared" si="712"/>
        <v>2020</v>
      </c>
      <c r="I4636" s="92">
        <v>0.83611111111111103</v>
      </c>
      <c r="J4636" s="20">
        <f t="shared" si="713"/>
        <v>20</v>
      </c>
      <c r="K4636" s="5" t="str">
        <f t="shared" si="716"/>
        <v>ja</v>
      </c>
      <c r="M4636" s="6" t="s">
        <v>74</v>
      </c>
      <c r="O4636" s="127" t="s">
        <v>126</v>
      </c>
      <c r="P4636" s="6" t="s">
        <v>18290</v>
      </c>
      <c r="R4636" s="6" t="s">
        <v>77</v>
      </c>
      <c r="X4636" s="2">
        <v>45</v>
      </c>
      <c r="Y4636" s="2" t="s">
        <v>81</v>
      </c>
      <c r="Z4636" s="2" t="s">
        <v>84</v>
      </c>
      <c r="AA4636" s="2">
        <v>45</v>
      </c>
      <c r="AB4636" s="2" t="s">
        <v>81</v>
      </c>
      <c r="AC4636" s="2" t="s">
        <v>84</v>
      </c>
      <c r="AD4636" s="2">
        <v>45</v>
      </c>
      <c r="AE4636" s="2" t="s">
        <v>81</v>
      </c>
      <c r="AF4636" s="2" t="s">
        <v>84</v>
      </c>
      <c r="AG4636" s="2">
        <v>45</v>
      </c>
      <c r="AH4636" s="2" t="s">
        <v>81</v>
      </c>
      <c r="AI4636" s="2" t="s">
        <v>84</v>
      </c>
      <c r="AJ4636" s="2">
        <v>45</v>
      </c>
      <c r="AK4636" s="2" t="s">
        <v>81</v>
      </c>
      <c r="AL4636" s="2" t="s">
        <v>84</v>
      </c>
      <c r="AM4636" s="2">
        <v>45</v>
      </c>
      <c r="AN4636" s="2" t="s">
        <v>81</v>
      </c>
      <c r="AO4636" s="2" t="s">
        <v>84</v>
      </c>
      <c r="AP4636" s="2">
        <v>45</v>
      </c>
      <c r="AQ4636" s="2" t="s">
        <v>81</v>
      </c>
      <c r="AR4636" s="2" t="s">
        <v>84</v>
      </c>
      <c r="AS4636" s="2">
        <v>45</v>
      </c>
      <c r="AT4636" s="2" t="s">
        <v>81</v>
      </c>
      <c r="AU4636" s="2" t="s">
        <v>84</v>
      </c>
      <c r="BE4636" s="23" t="str">
        <f t="shared" ref="BE4636:BE4700" si="717">IF(COUNTA(BI4636,BK4636,BM4636) &gt; 0,"EMF ja","EMF nein")</f>
        <v>EMF ja</v>
      </c>
      <c r="BF4636" s="23">
        <f t="shared" si="714"/>
        <v>3000</v>
      </c>
      <c r="BG4636" s="23" t="str">
        <f t="shared" si="715"/>
        <v>500+m</v>
      </c>
      <c r="BH4636" s="23">
        <f t="shared" ref="BH4636:BH4700" si="718">COUNTA(BI4636,BK4636,BM4636)</f>
        <v>1</v>
      </c>
      <c r="BM4636" s="2" t="s">
        <v>162</v>
      </c>
      <c r="BN4636" s="2">
        <v>3000</v>
      </c>
      <c r="BO4636" s="2" t="s">
        <v>18291</v>
      </c>
      <c r="BP4636" s="3">
        <v>1</v>
      </c>
      <c r="BQ4636" s="2" t="s">
        <v>18292</v>
      </c>
    </row>
    <row r="4637" spans="1:69" ht="16.149999999999999" customHeight="1" x14ac:dyDescent="0.25">
      <c r="A4637" s="1">
        <v>4638</v>
      </c>
      <c r="B4637" s="2" t="s">
        <v>135</v>
      </c>
      <c r="C4637" s="2" t="s">
        <v>540</v>
      </c>
      <c r="D4637" s="2" t="s">
        <v>124</v>
      </c>
      <c r="E4637" s="2" t="s">
        <v>18293</v>
      </c>
      <c r="F4637" s="67">
        <v>41918</v>
      </c>
      <c r="G4637" s="3">
        <f t="shared" si="711"/>
        <v>10</v>
      </c>
      <c r="H4637" s="3">
        <f t="shared" si="712"/>
        <v>2014</v>
      </c>
      <c r="I4637" s="92">
        <v>0.33680555555555602</v>
      </c>
      <c r="J4637" s="20">
        <f t="shared" si="713"/>
        <v>8</v>
      </c>
      <c r="K4637" s="5" t="str">
        <f t="shared" si="716"/>
        <v>ja</v>
      </c>
      <c r="L4637" s="5" t="s">
        <v>11105</v>
      </c>
      <c r="M4637" s="6" t="s">
        <v>139</v>
      </c>
      <c r="O4637" s="127" t="s">
        <v>140</v>
      </c>
      <c r="P4637" s="6" t="s">
        <v>18294</v>
      </c>
      <c r="R4637" s="6" t="s">
        <v>77</v>
      </c>
      <c r="U4637" s="2" t="s">
        <v>74</v>
      </c>
      <c r="X4637" s="2">
        <v>125</v>
      </c>
      <c r="Y4637" s="2" t="s">
        <v>81</v>
      </c>
      <c r="Z4637" s="2" t="s">
        <v>84</v>
      </c>
      <c r="AA4637" s="2">
        <v>125</v>
      </c>
      <c r="AB4637" s="2" t="s">
        <v>81</v>
      </c>
      <c r="AC4637" s="2" t="s">
        <v>84</v>
      </c>
      <c r="AD4637" s="2">
        <v>125</v>
      </c>
      <c r="AE4637" s="2" t="s">
        <v>81</v>
      </c>
      <c r="AF4637" s="2" t="s">
        <v>84</v>
      </c>
      <c r="BE4637" s="23" t="str">
        <f t="shared" si="717"/>
        <v>EMF nein</v>
      </c>
      <c r="BF4637" s="23" t="str">
        <f t="shared" si="714"/>
        <v/>
      </c>
      <c r="BG4637" s="23" t="str">
        <f t="shared" si="715"/>
        <v/>
      </c>
      <c r="BH4637" s="23">
        <f t="shared" si="718"/>
        <v>0</v>
      </c>
      <c r="BO4637" s="2" t="s">
        <v>16078</v>
      </c>
      <c r="BP4637" s="3">
        <v>1</v>
      </c>
      <c r="BQ4637" s="2" t="s">
        <v>18295</v>
      </c>
    </row>
    <row r="4638" spans="1:69" ht="16.149999999999999" customHeight="1" x14ac:dyDescent="0.25">
      <c r="A4638" s="1">
        <v>4639</v>
      </c>
      <c r="B4638" s="2" t="s">
        <v>87</v>
      </c>
      <c r="C4638" s="116" t="s">
        <v>1725</v>
      </c>
      <c r="D4638" s="2" t="s">
        <v>124</v>
      </c>
      <c r="E4638" s="2" t="s">
        <v>18296</v>
      </c>
      <c r="F4638" s="67">
        <v>43874</v>
      </c>
      <c r="G4638" s="3">
        <f t="shared" si="711"/>
        <v>2</v>
      </c>
      <c r="H4638" s="3">
        <f t="shared" si="712"/>
        <v>2020</v>
      </c>
      <c r="I4638" s="92">
        <v>0.6875</v>
      </c>
      <c r="J4638" s="20">
        <f t="shared" si="713"/>
        <v>16</v>
      </c>
      <c r="K4638" s="5" t="str">
        <f t="shared" si="716"/>
        <v>ja</v>
      </c>
      <c r="L4638" s="5" t="s">
        <v>91</v>
      </c>
      <c r="M4638" s="6" t="s">
        <v>208</v>
      </c>
      <c r="N4638" s="5">
        <v>81</v>
      </c>
      <c r="O4638" s="127" t="s">
        <v>5139</v>
      </c>
      <c r="P4638" s="6" t="s">
        <v>18297</v>
      </c>
      <c r="R4638" s="6" t="s">
        <v>77</v>
      </c>
      <c r="S4638" s="2" t="s">
        <v>11111</v>
      </c>
      <c r="T4638" s="6" t="s">
        <v>80</v>
      </c>
      <c r="W4638" s="2" t="s">
        <v>18298</v>
      </c>
      <c r="X4638" s="2">
        <v>530</v>
      </c>
      <c r="Y4638" s="2" t="s">
        <v>81</v>
      </c>
      <c r="Z4638" s="2" t="s">
        <v>84</v>
      </c>
      <c r="AD4638" s="2">
        <v>530</v>
      </c>
      <c r="AE4638" s="2" t="s">
        <v>81</v>
      </c>
      <c r="AF4638" s="2" t="s">
        <v>84</v>
      </c>
      <c r="AJ4638" s="2">
        <v>312</v>
      </c>
      <c r="AK4638" s="2" t="s">
        <v>81</v>
      </c>
      <c r="AL4638" s="2" t="s">
        <v>84</v>
      </c>
      <c r="AM4638" s="2">
        <v>312</v>
      </c>
      <c r="AN4638" s="2" t="s">
        <v>81</v>
      </c>
      <c r="AO4638" s="2" t="s">
        <v>84</v>
      </c>
      <c r="AP4638" s="2">
        <v>312</v>
      </c>
      <c r="AQ4638" s="2" t="s">
        <v>81</v>
      </c>
      <c r="AR4638" s="2" t="s">
        <v>84</v>
      </c>
      <c r="BE4638" s="23" t="str">
        <f t="shared" si="717"/>
        <v>EMF nein</v>
      </c>
      <c r="BF4638" s="23" t="str">
        <f t="shared" si="714"/>
        <v/>
      </c>
      <c r="BG4638" s="23" t="str">
        <f t="shared" si="715"/>
        <v/>
      </c>
      <c r="BH4638" s="23">
        <f t="shared" si="718"/>
        <v>0</v>
      </c>
      <c r="BO4638" s="2" t="s">
        <v>18299</v>
      </c>
      <c r="BP4638" s="3">
        <v>1</v>
      </c>
      <c r="BQ4638" s="2" t="s">
        <v>18300</v>
      </c>
    </row>
    <row r="4639" spans="1:69" ht="16.149999999999999" customHeight="1" x14ac:dyDescent="0.25">
      <c r="A4639" s="1">
        <v>4640</v>
      </c>
      <c r="B4639" s="2" t="s">
        <v>87</v>
      </c>
      <c r="C4639" s="2" t="s">
        <v>3775</v>
      </c>
      <c r="D4639" s="2" t="s">
        <v>151</v>
      </c>
      <c r="E4639" s="2" t="s">
        <v>18301</v>
      </c>
      <c r="F4639" s="67">
        <v>43892</v>
      </c>
      <c r="G4639" s="3">
        <f t="shared" si="711"/>
        <v>3</v>
      </c>
      <c r="H4639" s="3">
        <f t="shared" si="712"/>
        <v>2020</v>
      </c>
      <c r="I4639" s="92">
        <v>0.61111111111111105</v>
      </c>
      <c r="J4639" s="20">
        <f t="shared" si="713"/>
        <v>14</v>
      </c>
      <c r="K4639" s="5" t="str">
        <f t="shared" si="716"/>
        <v>ja</v>
      </c>
      <c r="L4639" s="5" t="s">
        <v>91</v>
      </c>
      <c r="M4639" s="6" t="s">
        <v>74</v>
      </c>
      <c r="N4639" s="5">
        <v>80</v>
      </c>
      <c r="O4639" s="6" t="s">
        <v>101</v>
      </c>
      <c r="P4639" s="6" t="s">
        <v>18302</v>
      </c>
      <c r="R4639" s="6" t="s">
        <v>77</v>
      </c>
      <c r="T4639" s="6" t="s">
        <v>80</v>
      </c>
      <c r="U4639" s="2" t="s">
        <v>74</v>
      </c>
      <c r="V4639" s="5" t="s">
        <v>80</v>
      </c>
      <c r="W4639" s="2" t="s">
        <v>4373</v>
      </c>
      <c r="AA4639" s="2">
        <v>50</v>
      </c>
      <c r="AB4639" s="2" t="s">
        <v>94</v>
      </c>
      <c r="AC4639" s="2" t="s">
        <v>168</v>
      </c>
      <c r="AD4639" s="2">
        <v>50</v>
      </c>
      <c r="AE4639" s="2" t="s">
        <v>3284</v>
      </c>
      <c r="AF4639" s="2" t="s">
        <v>168</v>
      </c>
      <c r="BE4639" s="23" t="str">
        <f t="shared" si="717"/>
        <v>EMF nein</v>
      </c>
      <c r="BF4639" s="23" t="str">
        <f t="shared" si="714"/>
        <v/>
      </c>
      <c r="BG4639" s="23" t="str">
        <f t="shared" si="715"/>
        <v/>
      </c>
      <c r="BH4639" s="23">
        <f t="shared" si="718"/>
        <v>0</v>
      </c>
      <c r="BO4639" s="2" t="s">
        <v>18303</v>
      </c>
      <c r="BP4639" s="3">
        <v>1</v>
      </c>
      <c r="BQ4639" s="2" t="s">
        <v>18304</v>
      </c>
    </row>
    <row r="4640" spans="1:69" ht="16.149999999999999" customHeight="1" x14ac:dyDescent="0.25">
      <c r="A4640" s="1">
        <v>4641</v>
      </c>
      <c r="B4640" s="2" t="s">
        <v>211</v>
      </c>
      <c r="C4640" s="404" t="s">
        <v>3775</v>
      </c>
      <c r="D4640" s="2" t="s">
        <v>151</v>
      </c>
      <c r="E4640" s="2" t="s">
        <v>18301</v>
      </c>
      <c r="F4640" s="67">
        <v>41486</v>
      </c>
      <c r="G4640" s="3">
        <f t="shared" si="711"/>
        <v>7</v>
      </c>
      <c r="H4640" s="3">
        <f t="shared" si="712"/>
        <v>2013</v>
      </c>
      <c r="I4640" s="92">
        <v>0.72916666666666696</v>
      </c>
      <c r="J4640" s="20">
        <f t="shared" si="713"/>
        <v>17</v>
      </c>
      <c r="K4640" s="5" t="str">
        <f t="shared" si="716"/>
        <v>ja</v>
      </c>
      <c r="L4640" s="5" t="s">
        <v>91</v>
      </c>
      <c r="M4640" s="6" t="s">
        <v>100</v>
      </c>
      <c r="O4640" s="6" t="s">
        <v>101</v>
      </c>
      <c r="P4640" s="6" t="s">
        <v>18305</v>
      </c>
      <c r="R4640" s="6" t="s">
        <v>77</v>
      </c>
      <c r="T4640" s="6" t="s">
        <v>80</v>
      </c>
      <c r="U4640" s="2" t="s">
        <v>74</v>
      </c>
      <c r="W4640" s="2" t="s">
        <v>4373</v>
      </c>
      <c r="X4640" s="2">
        <v>250</v>
      </c>
      <c r="Y4640" s="2" t="s">
        <v>94</v>
      </c>
      <c r="Z4640" s="2" t="s">
        <v>168</v>
      </c>
      <c r="AA4640" s="2">
        <v>250</v>
      </c>
      <c r="AB4640" s="2" t="s">
        <v>94</v>
      </c>
      <c r="AC4640" s="2" t="s">
        <v>168</v>
      </c>
      <c r="AD4640" s="2">
        <v>250</v>
      </c>
      <c r="AE4640" s="2" t="s">
        <v>94</v>
      </c>
      <c r="AF4640" s="2" t="s">
        <v>168</v>
      </c>
      <c r="AJ4640" s="392">
        <v>250</v>
      </c>
      <c r="AK4640" s="392" t="s">
        <v>94</v>
      </c>
      <c r="AL4640" s="392" t="s">
        <v>168</v>
      </c>
      <c r="AM4640" s="392">
        <v>250</v>
      </c>
      <c r="AN4640" s="392" t="s">
        <v>94</v>
      </c>
      <c r="AO4640" s="392" t="s">
        <v>168</v>
      </c>
      <c r="AP4640" s="392">
        <v>250</v>
      </c>
      <c r="AQ4640" s="392" t="s">
        <v>94</v>
      </c>
      <c r="AR4640" s="392" t="s">
        <v>168</v>
      </c>
      <c r="AV4640" s="392">
        <v>250</v>
      </c>
      <c r="AW4640" s="392" t="s">
        <v>94</v>
      </c>
      <c r="AX4640" s="392" t="s">
        <v>168</v>
      </c>
      <c r="AY4640" s="392">
        <v>250</v>
      </c>
      <c r="AZ4640" s="392" t="s">
        <v>94</v>
      </c>
      <c r="BA4640" s="392" t="s">
        <v>168</v>
      </c>
      <c r="BB4640" s="392">
        <v>250</v>
      </c>
      <c r="BC4640" s="392" t="s">
        <v>94</v>
      </c>
      <c r="BD4640" s="392" t="s">
        <v>168</v>
      </c>
      <c r="BE4640" s="23" t="str">
        <f t="shared" si="717"/>
        <v>EMF ja</v>
      </c>
      <c r="BF4640" s="23">
        <f t="shared" si="714"/>
        <v>505</v>
      </c>
      <c r="BG4640" s="23" t="str">
        <f t="shared" si="715"/>
        <v>500+m</v>
      </c>
      <c r="BH4640" s="23">
        <f t="shared" si="718"/>
        <v>2</v>
      </c>
      <c r="BI4640" s="2" t="s">
        <v>162</v>
      </c>
      <c r="BJ4640" s="2">
        <v>650</v>
      </c>
      <c r="BK4640" s="2" t="s">
        <v>162</v>
      </c>
      <c r="BL4640" s="2">
        <v>505</v>
      </c>
      <c r="BO4640" s="2" t="s">
        <v>18306</v>
      </c>
      <c r="BP4640" s="3">
        <v>1</v>
      </c>
      <c r="BQ4640" s="2" t="s">
        <v>18307</v>
      </c>
    </row>
    <row r="4641" spans="1:69" ht="16.149999999999999" customHeight="1" x14ac:dyDescent="0.25">
      <c r="A4641" s="16">
        <v>4642</v>
      </c>
      <c r="B4641" s="2" t="s">
        <v>87</v>
      </c>
      <c r="C4641" s="2" t="s">
        <v>7607</v>
      </c>
      <c r="D4641" s="2" t="s">
        <v>89</v>
      </c>
      <c r="E4641" s="2" t="s">
        <v>18308</v>
      </c>
      <c r="F4641" s="67">
        <v>43902</v>
      </c>
      <c r="G4641" s="3">
        <f t="shared" si="711"/>
        <v>3</v>
      </c>
      <c r="H4641" s="3">
        <f t="shared" si="712"/>
        <v>2020</v>
      </c>
      <c r="I4641" s="92">
        <v>0.47916666666666702</v>
      </c>
      <c r="J4641" s="20">
        <f t="shared" si="713"/>
        <v>11</v>
      </c>
      <c r="K4641" s="5" t="str">
        <f t="shared" si="716"/>
        <v>ja</v>
      </c>
      <c r="L4641" s="5" t="s">
        <v>91</v>
      </c>
      <c r="M4641" s="6" t="s">
        <v>100</v>
      </c>
      <c r="N4641" s="5">
        <v>81</v>
      </c>
      <c r="O4641" s="127" t="s">
        <v>140</v>
      </c>
      <c r="P4641" s="6" t="s">
        <v>18309</v>
      </c>
      <c r="R4641" s="6" t="s">
        <v>77</v>
      </c>
      <c r="T4641" s="6" t="s">
        <v>202</v>
      </c>
      <c r="X4641" s="2">
        <v>250</v>
      </c>
      <c r="Y4641" s="2" t="s">
        <v>81</v>
      </c>
      <c r="Z4641" s="2" t="s">
        <v>84</v>
      </c>
      <c r="AA4641" s="2">
        <v>250</v>
      </c>
      <c r="AB4641" s="2" t="s">
        <v>94</v>
      </c>
      <c r="AC4641" s="2" t="s">
        <v>84</v>
      </c>
      <c r="AD4641" s="2">
        <v>250</v>
      </c>
      <c r="AE4641" s="2" t="s">
        <v>81</v>
      </c>
      <c r="AF4641" s="2" t="s">
        <v>84</v>
      </c>
      <c r="AG4641" s="2">
        <v>250</v>
      </c>
      <c r="AH4641" s="2" t="s">
        <v>81</v>
      </c>
      <c r="AI4641" s="2" t="s">
        <v>84</v>
      </c>
      <c r="BE4641" s="23" t="str">
        <f t="shared" si="717"/>
        <v>EMF ja</v>
      </c>
      <c r="BF4641" s="23">
        <f t="shared" si="714"/>
        <v>170</v>
      </c>
      <c r="BG4641" s="23" t="str">
        <f t="shared" si="715"/>
        <v>100-499m</v>
      </c>
      <c r="BH4641" s="23">
        <f t="shared" si="718"/>
        <v>2</v>
      </c>
      <c r="BI4641" s="2" t="s">
        <v>162</v>
      </c>
      <c r="BJ4641" s="2">
        <v>250</v>
      </c>
      <c r="BK4641" s="2" t="s">
        <v>9411</v>
      </c>
      <c r="BL4641" s="2">
        <v>170</v>
      </c>
      <c r="BO4641" s="2" t="s">
        <v>18310</v>
      </c>
      <c r="BP4641" s="3">
        <v>1</v>
      </c>
      <c r="BQ4641" s="2" t="s">
        <v>18311</v>
      </c>
    </row>
    <row r="4642" spans="1:69" ht="16.149999999999999" customHeight="1" x14ac:dyDescent="0.25">
      <c r="A4642" s="1">
        <v>4643</v>
      </c>
      <c r="B4642" s="2" t="s">
        <v>211</v>
      </c>
      <c r="C4642" s="2" t="s">
        <v>540</v>
      </c>
      <c r="D4642" s="2" t="s">
        <v>124</v>
      </c>
      <c r="E4642" s="2" t="s">
        <v>18312</v>
      </c>
      <c r="F4642" s="67">
        <v>43903</v>
      </c>
      <c r="G4642" s="3">
        <f t="shared" si="711"/>
        <v>3</v>
      </c>
      <c r="H4642" s="3">
        <f t="shared" si="712"/>
        <v>2020</v>
      </c>
      <c r="I4642" s="92">
        <v>0.70138888888888895</v>
      </c>
      <c r="J4642" s="20">
        <f t="shared" si="713"/>
        <v>16</v>
      </c>
      <c r="K4642" s="5" t="str">
        <f t="shared" si="716"/>
        <v>ja</v>
      </c>
      <c r="L4642" s="5" t="s">
        <v>91</v>
      </c>
      <c r="M4642" s="6" t="s">
        <v>74</v>
      </c>
      <c r="N4642" s="5">
        <v>40</v>
      </c>
      <c r="O4642" s="5" t="s">
        <v>140</v>
      </c>
      <c r="P4642" s="6" t="s">
        <v>18313</v>
      </c>
      <c r="R4642" s="6" t="s">
        <v>77</v>
      </c>
      <c r="U4642" s="2" t="s">
        <v>139</v>
      </c>
      <c r="X4642" s="2">
        <v>20</v>
      </c>
      <c r="Y4642" s="2" t="s">
        <v>94</v>
      </c>
      <c r="Z4642" s="2" t="s">
        <v>84</v>
      </c>
      <c r="AD4642" s="2">
        <v>50</v>
      </c>
      <c r="AE4642" s="2" t="s">
        <v>94</v>
      </c>
      <c r="AF4642" s="2" t="s">
        <v>84</v>
      </c>
      <c r="AJ4642" s="2">
        <v>471</v>
      </c>
      <c r="AK4642" s="2" t="s">
        <v>81</v>
      </c>
      <c r="AL4642" s="2" t="s">
        <v>168</v>
      </c>
      <c r="AM4642" s="2">
        <v>471</v>
      </c>
      <c r="AN4642" s="2" t="s">
        <v>94</v>
      </c>
      <c r="AO4642" s="2" t="s">
        <v>168</v>
      </c>
      <c r="AP4642" s="2">
        <v>471</v>
      </c>
      <c r="AQ4642" s="2" t="s">
        <v>83</v>
      </c>
      <c r="AR4642" s="2" t="s">
        <v>168</v>
      </c>
      <c r="AS4642" s="2">
        <v>471</v>
      </c>
      <c r="AT4642" s="2" t="s">
        <v>83</v>
      </c>
      <c r="AU4642" s="2" t="s">
        <v>168</v>
      </c>
      <c r="AV4642" s="2">
        <v>471</v>
      </c>
      <c r="AW4642" s="2" t="s">
        <v>81</v>
      </c>
      <c r="AX4642" s="2" t="s">
        <v>168</v>
      </c>
      <c r="AY4642" s="2">
        <v>471</v>
      </c>
      <c r="AZ4642" s="2" t="s">
        <v>94</v>
      </c>
      <c r="BA4642" s="2" t="s">
        <v>168</v>
      </c>
      <c r="BB4642" s="2">
        <v>471</v>
      </c>
      <c r="BC4642" s="2" t="s">
        <v>83</v>
      </c>
      <c r="BD4642" s="2" t="s">
        <v>168</v>
      </c>
      <c r="BE4642" s="23" t="str">
        <f t="shared" si="717"/>
        <v>EMF ja</v>
      </c>
      <c r="BF4642" s="23">
        <f t="shared" si="714"/>
        <v>2750</v>
      </c>
      <c r="BG4642" s="23" t="str">
        <f t="shared" si="715"/>
        <v>500+m</v>
      </c>
      <c r="BH4642" s="23">
        <f t="shared" si="718"/>
        <v>2</v>
      </c>
      <c r="BJ4642" s="2">
        <v>2800</v>
      </c>
      <c r="BK4642" s="2" t="s">
        <v>162</v>
      </c>
      <c r="BL4642" s="2">
        <v>2750</v>
      </c>
      <c r="BM4642" s="2" t="s">
        <v>162</v>
      </c>
      <c r="BO4642" s="2" t="s">
        <v>18314</v>
      </c>
      <c r="BP4642" s="3">
        <v>1</v>
      </c>
      <c r="BQ4642" s="2" t="s">
        <v>18315</v>
      </c>
    </row>
    <row r="4643" spans="1:69" ht="16.149999999999999" customHeight="1" x14ac:dyDescent="0.25">
      <c r="A4643" s="1">
        <v>4644</v>
      </c>
      <c r="B4643" s="2" t="s">
        <v>211</v>
      </c>
      <c r="C4643" s="2" t="s">
        <v>390</v>
      </c>
      <c r="D4643" s="2" t="s">
        <v>151</v>
      </c>
      <c r="E4643" s="2" t="s">
        <v>13293</v>
      </c>
      <c r="F4643" s="67">
        <v>43904</v>
      </c>
      <c r="G4643" s="3">
        <f t="shared" si="711"/>
        <v>3</v>
      </c>
      <c r="H4643" s="3">
        <f t="shared" si="712"/>
        <v>2020</v>
      </c>
      <c r="I4643" s="92">
        <v>0.85416666666666696</v>
      </c>
      <c r="J4643" s="20">
        <f t="shared" si="713"/>
        <v>20</v>
      </c>
      <c r="K4643" s="5" t="str">
        <f t="shared" si="716"/>
        <v>ja</v>
      </c>
      <c r="L4643" s="5" t="s">
        <v>91</v>
      </c>
      <c r="M4643" s="6" t="s">
        <v>74</v>
      </c>
      <c r="N4643" s="5">
        <v>32</v>
      </c>
      <c r="O4643" s="5" t="s">
        <v>140</v>
      </c>
      <c r="P4643" s="6" t="s">
        <v>18316</v>
      </c>
      <c r="R4643" s="6" t="s">
        <v>77</v>
      </c>
      <c r="U4643" s="2" t="s">
        <v>139</v>
      </c>
      <c r="X4643" s="2">
        <v>282</v>
      </c>
      <c r="Y4643" s="2" t="s">
        <v>81</v>
      </c>
      <c r="Z4643" s="2" t="s">
        <v>84</v>
      </c>
      <c r="AA4643" s="2">
        <v>282</v>
      </c>
      <c r="AB4643" s="2" t="s">
        <v>81</v>
      </c>
      <c r="AC4643" s="2" t="s">
        <v>84</v>
      </c>
      <c r="AD4643" s="2">
        <v>282</v>
      </c>
      <c r="AE4643" s="2" t="s">
        <v>81</v>
      </c>
      <c r="AF4643" s="2" t="s">
        <v>84</v>
      </c>
      <c r="AG4643" s="2">
        <v>282</v>
      </c>
      <c r="AH4643" s="2" t="s">
        <v>81</v>
      </c>
      <c r="AI4643" s="2" t="s">
        <v>84</v>
      </c>
      <c r="AJ4643" s="2">
        <v>282</v>
      </c>
      <c r="AK4643" s="2" t="s">
        <v>81</v>
      </c>
      <c r="AL4643" s="2" t="s">
        <v>84</v>
      </c>
      <c r="AM4643" s="2">
        <v>282</v>
      </c>
      <c r="AN4643" s="2" t="s">
        <v>81</v>
      </c>
      <c r="AO4643" s="2" t="s">
        <v>84</v>
      </c>
      <c r="AP4643" s="2">
        <v>282</v>
      </c>
      <c r="AQ4643" s="2" t="s">
        <v>81</v>
      </c>
      <c r="AR4643" s="2" t="s">
        <v>84</v>
      </c>
      <c r="AS4643" s="2">
        <v>282</v>
      </c>
      <c r="AT4643" s="2" t="s">
        <v>81</v>
      </c>
      <c r="AU4643" s="2" t="s">
        <v>84</v>
      </c>
      <c r="AV4643" s="2">
        <v>1117</v>
      </c>
      <c r="AW4643" s="2" t="s">
        <v>81</v>
      </c>
      <c r="AX4643" s="2" t="s">
        <v>84</v>
      </c>
      <c r="AY4643" s="2">
        <v>1117</v>
      </c>
      <c r="AZ4643" s="2" t="s">
        <v>81</v>
      </c>
      <c r="BA4643" s="2" t="s">
        <v>84</v>
      </c>
      <c r="BB4643" s="135">
        <v>1117</v>
      </c>
      <c r="BC4643" s="135" t="s">
        <v>81</v>
      </c>
      <c r="BD4643" s="135" t="s">
        <v>84</v>
      </c>
      <c r="BE4643" s="23" t="str">
        <f t="shared" si="717"/>
        <v>EMF ja</v>
      </c>
      <c r="BF4643" s="23">
        <f t="shared" si="714"/>
        <v>430</v>
      </c>
      <c r="BG4643" s="23" t="str">
        <f t="shared" si="715"/>
        <v>100-499m</v>
      </c>
      <c r="BH4643" s="23">
        <f t="shared" si="718"/>
        <v>1</v>
      </c>
      <c r="BI4643" s="2" t="s">
        <v>162</v>
      </c>
      <c r="BJ4643" s="2">
        <v>430</v>
      </c>
      <c r="BO4643" s="2" t="s">
        <v>18317</v>
      </c>
      <c r="BP4643" s="3">
        <v>1</v>
      </c>
      <c r="BQ4643" s="2" t="s">
        <v>18318</v>
      </c>
    </row>
    <row r="4644" spans="1:69" ht="16.149999999999999" customHeight="1" x14ac:dyDescent="0.25">
      <c r="A4644" s="16">
        <v>4645</v>
      </c>
      <c r="B4644" s="2" t="s">
        <v>87</v>
      </c>
      <c r="C4644" s="2" t="s">
        <v>18319</v>
      </c>
      <c r="D4644" s="2" t="s">
        <v>896</v>
      </c>
      <c r="E4644" s="2" t="s">
        <v>18320</v>
      </c>
      <c r="F4644" s="67">
        <v>43872</v>
      </c>
      <c r="G4644" s="3">
        <f t="shared" si="711"/>
        <v>2</v>
      </c>
      <c r="H4644" s="3">
        <f t="shared" si="712"/>
        <v>2020</v>
      </c>
      <c r="I4644" s="92">
        <v>0.37152777777777801</v>
      </c>
      <c r="J4644" s="20">
        <f t="shared" si="713"/>
        <v>8</v>
      </c>
      <c r="K4644" s="5" t="str">
        <f t="shared" si="716"/>
        <v>ja</v>
      </c>
      <c r="L4644" s="5" t="s">
        <v>91</v>
      </c>
      <c r="M4644" s="6" t="s">
        <v>74</v>
      </c>
      <c r="N4644" s="5">
        <v>85</v>
      </c>
      <c r="O4644" s="5" t="s">
        <v>5139</v>
      </c>
      <c r="P4644" s="6" t="s">
        <v>18321</v>
      </c>
      <c r="R4644" s="6" t="s">
        <v>77</v>
      </c>
      <c r="S4644" s="5" t="s">
        <v>14408</v>
      </c>
      <c r="T4644" s="6" t="s">
        <v>202</v>
      </c>
      <c r="X4644" s="2">
        <v>277</v>
      </c>
      <c r="Y4644" s="2" t="s">
        <v>81</v>
      </c>
      <c r="Z4644" s="2" t="s">
        <v>168</v>
      </c>
      <c r="AA4644" s="2">
        <v>277</v>
      </c>
      <c r="AB4644" s="2" t="s">
        <v>94</v>
      </c>
      <c r="AC4644" s="2" t="s">
        <v>168</v>
      </c>
      <c r="AD4644" s="2">
        <v>277</v>
      </c>
      <c r="AE4644" s="2" t="s">
        <v>81</v>
      </c>
      <c r="AF4644" s="2" t="s">
        <v>168</v>
      </c>
      <c r="AJ4644" s="2">
        <v>277</v>
      </c>
      <c r="AK4644" s="2" t="s">
        <v>81</v>
      </c>
      <c r="AL4644" s="2" t="s">
        <v>168</v>
      </c>
      <c r="AM4644" s="2">
        <v>277</v>
      </c>
      <c r="AN4644" s="2" t="s">
        <v>94</v>
      </c>
      <c r="AO4644" s="2" t="s">
        <v>168</v>
      </c>
      <c r="AP4644" s="2">
        <v>277</v>
      </c>
      <c r="AQ4644" s="2" t="s">
        <v>81</v>
      </c>
      <c r="AR4644" s="2" t="s">
        <v>168</v>
      </c>
      <c r="BB4644" s="135"/>
      <c r="BC4644" s="135"/>
      <c r="BD4644" s="135"/>
      <c r="BE4644" s="23" t="str">
        <f t="shared" si="717"/>
        <v>EMF nein</v>
      </c>
      <c r="BF4644" s="23" t="str">
        <f t="shared" si="714"/>
        <v/>
      </c>
      <c r="BG4644" s="23" t="str">
        <f t="shared" si="715"/>
        <v/>
      </c>
      <c r="BH4644" s="23">
        <f t="shared" si="718"/>
        <v>0</v>
      </c>
      <c r="BP4644" s="3">
        <v>1</v>
      </c>
      <c r="BQ4644" s="2" t="s">
        <v>18322</v>
      </c>
    </row>
    <row r="4645" spans="1:69" ht="16.149999999999999" customHeight="1" x14ac:dyDescent="0.25">
      <c r="A4645" s="1">
        <v>4646</v>
      </c>
      <c r="B4645" s="2" t="s">
        <v>211</v>
      </c>
      <c r="C4645" s="2" t="s">
        <v>18323</v>
      </c>
      <c r="D4645" s="2" t="s">
        <v>158</v>
      </c>
      <c r="E4645" s="2" t="s">
        <v>18324</v>
      </c>
      <c r="F4645" s="67">
        <v>43905</v>
      </c>
      <c r="G4645" s="3">
        <f t="shared" si="711"/>
        <v>3</v>
      </c>
      <c r="H4645" s="3">
        <f t="shared" si="712"/>
        <v>2020</v>
      </c>
      <c r="I4645" s="92">
        <v>0.53819444444444398</v>
      </c>
      <c r="J4645" s="20">
        <f t="shared" si="713"/>
        <v>12</v>
      </c>
      <c r="K4645" s="5" t="str">
        <f t="shared" si="716"/>
        <v>ja</v>
      </c>
      <c r="L4645" s="5" t="s">
        <v>91</v>
      </c>
      <c r="M4645" s="6" t="s">
        <v>100</v>
      </c>
      <c r="O4645" s="5" t="s">
        <v>10213</v>
      </c>
      <c r="P4645" s="6" t="s">
        <v>18325</v>
      </c>
      <c r="R4645" s="6" t="s">
        <v>77</v>
      </c>
      <c r="T4645" s="6" t="s">
        <v>80</v>
      </c>
      <c r="U4645" s="2" t="s">
        <v>4938</v>
      </c>
      <c r="V4645" s="5" t="s">
        <v>80</v>
      </c>
      <c r="X4645" s="2">
        <v>300</v>
      </c>
      <c r="Y4645" s="2" t="s">
        <v>81</v>
      </c>
      <c r="Z4645" s="2" t="s">
        <v>82</v>
      </c>
      <c r="AA4645" s="2" t="s">
        <v>109</v>
      </c>
      <c r="BB4645" s="135"/>
      <c r="BC4645" s="135"/>
      <c r="BD4645" s="135"/>
      <c r="BE4645" s="23" t="str">
        <f t="shared" si="717"/>
        <v>EMF ja</v>
      </c>
      <c r="BF4645" s="23">
        <f t="shared" si="714"/>
        <v>30</v>
      </c>
      <c r="BG4645" s="23" t="str">
        <f t="shared" si="715"/>
        <v>&lt;100m</v>
      </c>
      <c r="BH4645" s="23">
        <f t="shared" si="718"/>
        <v>1</v>
      </c>
      <c r="BI4645" s="2" t="s">
        <v>162</v>
      </c>
      <c r="BJ4645" s="2">
        <v>30</v>
      </c>
      <c r="BO4645" s="2" t="s">
        <v>18326</v>
      </c>
      <c r="BP4645" s="3">
        <v>1</v>
      </c>
      <c r="BQ4645" s="2" t="s">
        <v>18327</v>
      </c>
    </row>
    <row r="4646" spans="1:69" ht="16.149999999999999" customHeight="1" x14ac:dyDescent="0.25">
      <c r="A4646" s="1">
        <v>4647</v>
      </c>
      <c r="B4646" s="2" t="s">
        <v>211</v>
      </c>
      <c r="C4646" s="2" t="s">
        <v>556</v>
      </c>
      <c r="D4646" s="2" t="s">
        <v>124</v>
      </c>
      <c r="E4646" s="2" t="s">
        <v>18328</v>
      </c>
      <c r="F4646" s="67">
        <v>43904</v>
      </c>
      <c r="G4646" s="3">
        <f t="shared" si="711"/>
        <v>3</v>
      </c>
      <c r="H4646" s="3">
        <f t="shared" si="712"/>
        <v>2020</v>
      </c>
      <c r="I4646" s="92">
        <v>0.61111111111111105</v>
      </c>
      <c r="J4646" s="20">
        <f t="shared" si="713"/>
        <v>14</v>
      </c>
      <c r="K4646" s="5" t="str">
        <f t="shared" si="716"/>
        <v>ja</v>
      </c>
      <c r="L4646" s="5" t="s">
        <v>91</v>
      </c>
      <c r="M4646" s="6" t="s">
        <v>74</v>
      </c>
      <c r="N4646" s="5">
        <v>49</v>
      </c>
      <c r="O4646" s="5" t="s">
        <v>5139</v>
      </c>
      <c r="P4646" s="6" t="s">
        <v>18329</v>
      </c>
      <c r="R4646" s="6" t="s">
        <v>77</v>
      </c>
      <c r="U4646" s="2" t="s">
        <v>18330</v>
      </c>
      <c r="V4646" s="5" t="s">
        <v>80</v>
      </c>
      <c r="BB4646" s="135"/>
      <c r="BC4646" s="135"/>
      <c r="BD4646" s="135"/>
      <c r="BE4646" s="23" t="str">
        <f t="shared" si="717"/>
        <v>EMF nein</v>
      </c>
      <c r="BF4646" s="23" t="str">
        <f t="shared" si="714"/>
        <v/>
      </c>
      <c r="BG4646" s="23" t="str">
        <f t="shared" si="715"/>
        <v/>
      </c>
      <c r="BH4646" s="23">
        <f t="shared" si="718"/>
        <v>0</v>
      </c>
      <c r="BO4646" s="2" t="s">
        <v>18331</v>
      </c>
      <c r="BP4646" s="3">
        <v>1</v>
      </c>
      <c r="BQ4646" s="2" t="s">
        <v>18332</v>
      </c>
    </row>
    <row r="4647" spans="1:69" ht="16.149999999999999" customHeight="1" x14ac:dyDescent="0.25">
      <c r="A4647" s="1">
        <v>4648</v>
      </c>
      <c r="B4647" s="2" t="s">
        <v>211</v>
      </c>
      <c r="C4647" s="2" t="s">
        <v>18333</v>
      </c>
      <c r="D4647" s="2" t="s">
        <v>124</v>
      </c>
      <c r="E4647" s="2" t="s">
        <v>18334</v>
      </c>
      <c r="F4647" s="67">
        <v>43903</v>
      </c>
      <c r="G4647" s="3">
        <f t="shared" si="711"/>
        <v>3</v>
      </c>
      <c r="H4647" s="3">
        <f t="shared" si="712"/>
        <v>2020</v>
      </c>
      <c r="I4647" s="92">
        <v>0.70833333333333304</v>
      </c>
      <c r="J4647" s="20">
        <f t="shared" si="713"/>
        <v>17</v>
      </c>
      <c r="K4647" s="5" t="str">
        <f t="shared" si="716"/>
        <v>ja</v>
      </c>
      <c r="L4647" s="5" t="s">
        <v>91</v>
      </c>
      <c r="M4647" s="6" t="s">
        <v>21828</v>
      </c>
      <c r="N4647" s="5">
        <v>41</v>
      </c>
      <c r="O4647" s="5" t="s">
        <v>5139</v>
      </c>
      <c r="P4647" s="6" t="s">
        <v>22330</v>
      </c>
      <c r="R4647" s="6" t="s">
        <v>77</v>
      </c>
      <c r="S4647" s="5" t="s">
        <v>190</v>
      </c>
      <c r="T4647" s="6" t="s">
        <v>80</v>
      </c>
      <c r="X4647" s="2">
        <v>135</v>
      </c>
      <c r="Y4647" s="2" t="s">
        <v>81</v>
      </c>
      <c r="Z4647" s="2" t="s">
        <v>161</v>
      </c>
      <c r="AA4647" s="2">
        <v>135</v>
      </c>
      <c r="AB4647" s="2" t="s">
        <v>94</v>
      </c>
      <c r="AC4647" s="2" t="s">
        <v>161</v>
      </c>
      <c r="AD4647" s="2">
        <v>135</v>
      </c>
      <c r="AE4647" s="2" t="s">
        <v>81</v>
      </c>
      <c r="AF4647" s="2" t="s">
        <v>161</v>
      </c>
      <c r="BE4647" s="23" t="str">
        <f t="shared" si="717"/>
        <v>EMF nein</v>
      </c>
      <c r="BF4647" s="23" t="str">
        <f t="shared" si="714"/>
        <v/>
      </c>
      <c r="BG4647" s="23" t="str">
        <f t="shared" si="715"/>
        <v/>
      </c>
      <c r="BH4647" s="23">
        <f t="shared" si="718"/>
        <v>0</v>
      </c>
      <c r="BO4647" s="2" t="s">
        <v>18335</v>
      </c>
      <c r="BP4647" s="3">
        <v>1</v>
      </c>
      <c r="BQ4647" s="2" t="s">
        <v>18336</v>
      </c>
    </row>
    <row r="4648" spans="1:69" ht="16.149999999999999" customHeight="1" x14ac:dyDescent="0.25">
      <c r="A4648" s="16">
        <v>4649</v>
      </c>
      <c r="B4648" s="2" t="s">
        <v>211</v>
      </c>
      <c r="C4648" s="194" t="s">
        <v>6819</v>
      </c>
      <c r="D4648" s="2" t="s">
        <v>348</v>
      </c>
      <c r="E4648" s="2" t="s">
        <v>18337</v>
      </c>
      <c r="F4648" s="67">
        <v>43905</v>
      </c>
      <c r="G4648" s="3">
        <f t="shared" si="711"/>
        <v>3</v>
      </c>
      <c r="H4648" s="3">
        <f t="shared" si="712"/>
        <v>2020</v>
      </c>
      <c r="I4648" s="92">
        <v>0.65625</v>
      </c>
      <c r="J4648" s="20">
        <f t="shared" si="713"/>
        <v>15</v>
      </c>
      <c r="K4648" s="5" t="str">
        <f t="shared" si="716"/>
        <v>ja</v>
      </c>
      <c r="L4648" s="5" t="s">
        <v>91</v>
      </c>
      <c r="M4648" s="6" t="s">
        <v>100</v>
      </c>
      <c r="N4648" s="5">
        <v>28</v>
      </c>
      <c r="O4648" s="5" t="s">
        <v>126</v>
      </c>
      <c r="P4648" s="6" t="s">
        <v>14184</v>
      </c>
      <c r="R4648" s="6" t="s">
        <v>77</v>
      </c>
      <c r="S4648" s="5"/>
      <c r="T4648" s="6" t="s">
        <v>80</v>
      </c>
      <c r="U4648" s="5" t="s">
        <v>74</v>
      </c>
      <c r="V4648" s="5" t="s">
        <v>80</v>
      </c>
      <c r="W4648" s="5" t="s">
        <v>18338</v>
      </c>
      <c r="X4648" s="2" t="s">
        <v>109</v>
      </c>
      <c r="Y4648" s="5" t="s">
        <v>109</v>
      </c>
      <c r="Z4648" s="5" t="s">
        <v>109</v>
      </c>
      <c r="AA4648" s="2" t="s">
        <v>109</v>
      </c>
      <c r="AB4648" s="2" t="s">
        <v>109</v>
      </c>
      <c r="AC4648" s="2" t="s">
        <v>109</v>
      </c>
      <c r="AD4648" s="2" t="s">
        <v>109</v>
      </c>
      <c r="AE4648" s="2" t="s">
        <v>109</v>
      </c>
      <c r="AF4648" s="2" t="s">
        <v>299</v>
      </c>
      <c r="AJ4648" s="2" t="s">
        <v>109</v>
      </c>
      <c r="AK4648" s="5" t="s">
        <v>109</v>
      </c>
      <c r="AL4648" s="5" t="s">
        <v>109</v>
      </c>
      <c r="AM4648" s="2" t="s">
        <v>109</v>
      </c>
      <c r="AN4648" s="2" t="s">
        <v>109</v>
      </c>
      <c r="AO4648" s="2" t="s">
        <v>109</v>
      </c>
      <c r="AP4648" s="2" t="s">
        <v>109</v>
      </c>
      <c r="AQ4648" s="2" t="s">
        <v>109</v>
      </c>
      <c r="AR4648" s="2" t="s">
        <v>299</v>
      </c>
      <c r="BE4648" s="23" t="str">
        <f t="shared" si="717"/>
        <v>EMF ja</v>
      </c>
      <c r="BF4648" s="23">
        <f t="shared" si="714"/>
        <v>140</v>
      </c>
      <c r="BG4648" s="23" t="str">
        <f t="shared" si="715"/>
        <v>100-499m</v>
      </c>
      <c r="BH4648" s="23">
        <f t="shared" si="718"/>
        <v>1</v>
      </c>
      <c r="BM4648" s="2" t="s">
        <v>162</v>
      </c>
      <c r="BN4648" s="2">
        <v>140</v>
      </c>
      <c r="BO4648" s="2" t="s">
        <v>18339</v>
      </c>
      <c r="BP4648" s="3">
        <v>1</v>
      </c>
      <c r="BQ4648" s="2" t="s">
        <v>18340</v>
      </c>
    </row>
    <row r="4649" spans="1:69" ht="16.149999999999999" customHeight="1" x14ac:dyDescent="0.25">
      <c r="A4649" s="16">
        <v>4650</v>
      </c>
      <c r="B4649" s="2" t="s">
        <v>211</v>
      </c>
      <c r="C4649" s="116" t="s">
        <v>1305</v>
      </c>
      <c r="D4649" s="2" t="s">
        <v>89</v>
      </c>
      <c r="E4649" s="2" t="s">
        <v>18341</v>
      </c>
      <c r="F4649" s="67">
        <v>43905</v>
      </c>
      <c r="G4649" s="3">
        <f t="shared" si="711"/>
        <v>3</v>
      </c>
      <c r="H4649" s="3">
        <f t="shared" si="712"/>
        <v>2020</v>
      </c>
      <c r="I4649" s="92">
        <v>0.64583333333333304</v>
      </c>
      <c r="J4649" s="20">
        <f t="shared" si="713"/>
        <v>15</v>
      </c>
      <c r="K4649" s="5" t="str">
        <f t="shared" si="716"/>
        <v>ja</v>
      </c>
      <c r="L4649" s="5" t="s">
        <v>91</v>
      </c>
      <c r="M4649" s="6" t="s">
        <v>4938</v>
      </c>
      <c r="N4649" s="5">
        <v>19</v>
      </c>
      <c r="O4649" s="5" t="s">
        <v>126</v>
      </c>
      <c r="P4649" s="6" t="s">
        <v>18342</v>
      </c>
      <c r="Q4649" s="6" t="s">
        <v>186</v>
      </c>
      <c r="R4649" s="6" t="s">
        <v>77</v>
      </c>
      <c r="S4649" s="5"/>
      <c r="T4649" s="6" t="s">
        <v>80</v>
      </c>
      <c r="U4649" s="5"/>
      <c r="V4649" s="5" t="s">
        <v>202</v>
      </c>
      <c r="W4649" s="2" t="s">
        <v>18343</v>
      </c>
      <c r="X4649" s="2">
        <v>450</v>
      </c>
      <c r="Y4649" s="5" t="s">
        <v>81</v>
      </c>
      <c r="Z4649" s="5" t="s">
        <v>84</v>
      </c>
      <c r="AA4649" s="2">
        <v>450</v>
      </c>
      <c r="AB4649" s="2" t="s">
        <v>13844</v>
      </c>
      <c r="AC4649" s="2" t="s">
        <v>84</v>
      </c>
      <c r="AD4649" s="2">
        <v>450</v>
      </c>
      <c r="AE4649" s="2" t="s">
        <v>83</v>
      </c>
      <c r="AF4649" s="2" t="s">
        <v>84</v>
      </c>
      <c r="AG4649" s="2">
        <v>450</v>
      </c>
      <c r="AH4649" s="2" t="s">
        <v>81</v>
      </c>
      <c r="AI4649" s="2" t="s">
        <v>84</v>
      </c>
      <c r="AJ4649" s="2">
        <v>450</v>
      </c>
      <c r="AK4649" s="5" t="s">
        <v>81</v>
      </c>
      <c r="AL4649" s="5" t="s">
        <v>84</v>
      </c>
      <c r="AM4649" s="2">
        <v>450</v>
      </c>
      <c r="AN4649" s="2" t="s">
        <v>13844</v>
      </c>
      <c r="AO4649" s="2" t="s">
        <v>84</v>
      </c>
      <c r="AP4649" s="2">
        <v>450</v>
      </c>
      <c r="AQ4649" s="2" t="s">
        <v>83</v>
      </c>
      <c r="AR4649" s="2" t="s">
        <v>84</v>
      </c>
      <c r="AV4649" s="2">
        <v>381</v>
      </c>
      <c r="AW4649" s="2" t="s">
        <v>83</v>
      </c>
      <c r="AX4649" s="2" t="s">
        <v>84</v>
      </c>
      <c r="AY4649" s="2">
        <v>1190</v>
      </c>
      <c r="AZ4649" s="2" t="s">
        <v>81</v>
      </c>
      <c r="BA4649" s="2" t="s">
        <v>161</v>
      </c>
      <c r="BB4649" s="2">
        <v>381</v>
      </c>
      <c r="BC4649" s="2" t="s">
        <v>83</v>
      </c>
      <c r="BD4649" s="2" t="s">
        <v>84</v>
      </c>
      <c r="BE4649" s="23" t="str">
        <f t="shared" si="717"/>
        <v>EMF ja</v>
      </c>
      <c r="BF4649" s="23">
        <f t="shared" si="714"/>
        <v>2700</v>
      </c>
      <c r="BG4649" s="23" t="str">
        <f t="shared" si="715"/>
        <v>500+m</v>
      </c>
      <c r="BH4649" s="23">
        <f t="shared" si="718"/>
        <v>1</v>
      </c>
      <c r="BI4649" s="2" t="s">
        <v>3361</v>
      </c>
      <c r="BJ4649" s="2">
        <v>2700</v>
      </c>
      <c r="BO4649" s="2" t="s">
        <v>18344</v>
      </c>
      <c r="BP4649" s="3">
        <v>1</v>
      </c>
      <c r="BQ4649" s="2" t="s">
        <v>18345</v>
      </c>
    </row>
    <row r="4650" spans="1:69" ht="16.149999999999999" customHeight="1" x14ac:dyDescent="0.25">
      <c r="A4650" s="1">
        <v>4651</v>
      </c>
      <c r="B4650" s="2" t="s">
        <v>13465</v>
      </c>
      <c r="C4650" s="2" t="s">
        <v>18346</v>
      </c>
      <c r="D4650" s="2" t="s">
        <v>71</v>
      </c>
      <c r="E4650" s="2" t="s">
        <v>10603</v>
      </c>
      <c r="F4650" s="67">
        <v>43905</v>
      </c>
      <c r="G4650" s="3">
        <f t="shared" si="711"/>
        <v>3</v>
      </c>
      <c r="H4650" s="3">
        <f t="shared" si="712"/>
        <v>2020</v>
      </c>
      <c r="I4650" s="92">
        <v>0.57638888888888895</v>
      </c>
      <c r="J4650" s="20">
        <f t="shared" si="713"/>
        <v>13</v>
      </c>
      <c r="K4650" s="5" t="str">
        <f t="shared" si="716"/>
        <v>ja</v>
      </c>
      <c r="L4650" s="5" t="s">
        <v>73</v>
      </c>
      <c r="M4650" s="6" t="s">
        <v>100</v>
      </c>
      <c r="N4650" s="5">
        <v>42</v>
      </c>
      <c r="O4650" s="5" t="s">
        <v>126</v>
      </c>
      <c r="P4650" s="6" t="s">
        <v>18347</v>
      </c>
      <c r="R4650" s="6" t="s">
        <v>77</v>
      </c>
      <c r="S4650" s="5"/>
      <c r="T4650" s="6" t="s">
        <v>80</v>
      </c>
      <c r="U4650" s="5"/>
      <c r="V4650" s="5"/>
      <c r="X4650" s="2">
        <v>1610</v>
      </c>
      <c r="Y4650" s="5" t="s">
        <v>18348</v>
      </c>
      <c r="Z4650" s="5" t="s">
        <v>168</v>
      </c>
      <c r="AA4650" s="2">
        <v>1610</v>
      </c>
      <c r="AB4650" s="2" t="s">
        <v>94</v>
      </c>
      <c r="AC4650" s="2" t="s">
        <v>168</v>
      </c>
      <c r="AD4650" s="2">
        <v>1610</v>
      </c>
      <c r="AE4650" s="2" t="s">
        <v>81</v>
      </c>
      <c r="AF4650" s="2" t="s">
        <v>168</v>
      </c>
      <c r="AG4650" s="2">
        <v>1610</v>
      </c>
      <c r="AH4650" s="2" t="s">
        <v>94</v>
      </c>
      <c r="AI4650" s="2" t="s">
        <v>168</v>
      </c>
      <c r="AJ4650" s="2" t="s">
        <v>109</v>
      </c>
      <c r="AK4650" s="5" t="s">
        <v>109</v>
      </c>
      <c r="AL4650" s="5" t="s">
        <v>299</v>
      </c>
      <c r="AM4650" s="2" t="s">
        <v>109</v>
      </c>
      <c r="AN4650" s="2" t="s">
        <v>109</v>
      </c>
      <c r="AO4650" s="2" t="s">
        <v>109</v>
      </c>
      <c r="AP4650" s="2" t="s">
        <v>109</v>
      </c>
      <c r="AQ4650" s="2" t="s">
        <v>109</v>
      </c>
      <c r="AR4650" s="2" t="s">
        <v>109</v>
      </c>
      <c r="AS4650" s="2" t="s">
        <v>109</v>
      </c>
      <c r="AT4650" s="2" t="s">
        <v>109</v>
      </c>
      <c r="AU4650" s="2" t="s">
        <v>109</v>
      </c>
      <c r="AV4650" s="2" t="s">
        <v>109</v>
      </c>
      <c r="AW4650" s="2" t="s">
        <v>109</v>
      </c>
      <c r="AX4650" s="2" t="s">
        <v>109</v>
      </c>
      <c r="BB4650" s="2">
        <v>1810</v>
      </c>
      <c r="BC4650" s="2" t="s">
        <v>81</v>
      </c>
      <c r="BD4650" s="2" t="s">
        <v>161</v>
      </c>
      <c r="BE4650" s="23" t="str">
        <f t="shared" si="717"/>
        <v>EMF ja</v>
      </c>
      <c r="BF4650" s="23">
        <f t="shared" si="714"/>
        <v>980</v>
      </c>
      <c r="BG4650" s="23" t="str">
        <f t="shared" si="715"/>
        <v>500+m</v>
      </c>
      <c r="BH4650" s="23">
        <f t="shared" si="718"/>
        <v>1</v>
      </c>
      <c r="BM4650" s="2" t="s">
        <v>162</v>
      </c>
      <c r="BN4650" s="2">
        <v>980</v>
      </c>
      <c r="BO4650" s="2" t="s">
        <v>18349</v>
      </c>
      <c r="BP4650" s="3">
        <v>1</v>
      </c>
      <c r="BQ4650" s="2" t="s">
        <v>18350</v>
      </c>
    </row>
    <row r="4651" spans="1:69" ht="16.149999999999999" customHeight="1" x14ac:dyDescent="0.25">
      <c r="A4651" s="1">
        <v>4652</v>
      </c>
      <c r="B4651" s="2" t="s">
        <v>211</v>
      </c>
      <c r="C4651" s="2" t="s">
        <v>2050</v>
      </c>
      <c r="D4651" s="2" t="s">
        <v>137</v>
      </c>
      <c r="E4651" s="2" t="s">
        <v>18351</v>
      </c>
      <c r="F4651" s="67">
        <v>43893</v>
      </c>
      <c r="G4651" s="3">
        <f t="shared" si="711"/>
        <v>3</v>
      </c>
      <c r="H4651" s="3">
        <f t="shared" si="712"/>
        <v>2020</v>
      </c>
      <c r="I4651" s="92">
        <v>0.80555555555555503</v>
      </c>
      <c r="J4651" s="20">
        <f t="shared" si="713"/>
        <v>19</v>
      </c>
      <c r="K4651" s="5" t="str">
        <f t="shared" si="716"/>
        <v>ja</v>
      </c>
      <c r="L4651" s="5" t="s">
        <v>91</v>
      </c>
      <c r="M4651" s="6" t="s">
        <v>74</v>
      </c>
      <c r="N4651" s="5">
        <v>45</v>
      </c>
      <c r="O4651" s="127" t="s">
        <v>75</v>
      </c>
      <c r="P4651" s="127" t="s">
        <v>18352</v>
      </c>
      <c r="R4651" s="6" t="s">
        <v>789</v>
      </c>
      <c r="U4651" s="2" t="s">
        <v>208</v>
      </c>
      <c r="V4651" s="2" t="s">
        <v>80</v>
      </c>
      <c r="X4651" s="2">
        <v>588</v>
      </c>
      <c r="Y4651" s="2" t="s">
        <v>81</v>
      </c>
      <c r="Z4651" s="2" t="s">
        <v>84</v>
      </c>
      <c r="AA4651" s="2">
        <v>588</v>
      </c>
      <c r="AB4651" s="2" t="s">
        <v>81</v>
      </c>
      <c r="AC4651" s="2" t="s">
        <v>84</v>
      </c>
      <c r="AD4651" s="2">
        <v>588</v>
      </c>
      <c r="AE4651" s="2" t="s">
        <v>83</v>
      </c>
      <c r="AF4651" s="2" t="s">
        <v>84</v>
      </c>
      <c r="AG4651" s="2">
        <v>588</v>
      </c>
      <c r="AH4651" s="2" t="s">
        <v>81</v>
      </c>
      <c r="AI4651" s="2" t="s">
        <v>84</v>
      </c>
      <c r="AJ4651" s="2">
        <v>588</v>
      </c>
      <c r="AK4651" s="2" t="s">
        <v>81</v>
      </c>
      <c r="AL4651" s="2" t="s">
        <v>84</v>
      </c>
      <c r="AM4651" s="2">
        <v>588</v>
      </c>
      <c r="AN4651" s="2" t="s">
        <v>81</v>
      </c>
      <c r="AO4651" s="2" t="s">
        <v>84</v>
      </c>
      <c r="AP4651" s="2">
        <v>588</v>
      </c>
      <c r="AQ4651" s="2" t="s">
        <v>83</v>
      </c>
      <c r="AR4651" s="2" t="s">
        <v>84</v>
      </c>
      <c r="AS4651" s="2">
        <v>588</v>
      </c>
      <c r="AT4651" s="2" t="s">
        <v>81</v>
      </c>
      <c r="AU4651" s="2" t="s">
        <v>84</v>
      </c>
      <c r="AV4651" s="2">
        <v>511</v>
      </c>
      <c r="AW4651" s="2" t="s">
        <v>81</v>
      </c>
      <c r="AX4651" s="2" t="s">
        <v>84</v>
      </c>
      <c r="AY4651" s="2">
        <v>511</v>
      </c>
      <c r="AZ4651" s="2" t="s">
        <v>81</v>
      </c>
      <c r="BA4651" s="2" t="s">
        <v>84</v>
      </c>
      <c r="BB4651" s="2">
        <v>511</v>
      </c>
      <c r="BC4651" s="2" t="s">
        <v>83</v>
      </c>
      <c r="BD4651" s="2" t="s">
        <v>84</v>
      </c>
      <c r="BE4651" s="23" t="str">
        <f t="shared" si="717"/>
        <v>EMF nein</v>
      </c>
      <c r="BF4651" s="23" t="str">
        <f t="shared" si="714"/>
        <v/>
      </c>
      <c r="BG4651" s="23" t="str">
        <f t="shared" si="715"/>
        <v/>
      </c>
      <c r="BH4651" s="23">
        <f t="shared" si="718"/>
        <v>0</v>
      </c>
      <c r="BO4651" s="2" t="s">
        <v>18353</v>
      </c>
      <c r="BP4651" s="3">
        <v>1</v>
      </c>
      <c r="BQ4651" s="2" t="s">
        <v>18354</v>
      </c>
    </row>
    <row r="4652" spans="1:69" ht="16.149999999999999" customHeight="1" x14ac:dyDescent="0.25">
      <c r="A4652" s="16">
        <v>4653</v>
      </c>
      <c r="B4652" s="2" t="s">
        <v>87</v>
      </c>
      <c r="C4652" s="2" t="s">
        <v>13806</v>
      </c>
      <c r="D4652" s="2" t="s">
        <v>137</v>
      </c>
      <c r="E4652" s="2" t="s">
        <v>18355</v>
      </c>
      <c r="F4652" s="67">
        <v>43893</v>
      </c>
      <c r="G4652" s="3">
        <f t="shared" si="711"/>
        <v>3</v>
      </c>
      <c r="H4652" s="3">
        <f t="shared" si="712"/>
        <v>2020</v>
      </c>
      <c r="J4652" s="20" t="str">
        <f t="shared" si="713"/>
        <v/>
      </c>
      <c r="K4652" s="5" t="str">
        <f t="shared" si="716"/>
        <v>ja</v>
      </c>
      <c r="L4652" s="5" t="s">
        <v>73</v>
      </c>
      <c r="M4652" s="6" t="s">
        <v>74</v>
      </c>
      <c r="N4652" s="5">
        <v>76</v>
      </c>
      <c r="O4652" s="127" t="s">
        <v>5139</v>
      </c>
      <c r="P4652" s="127" t="s">
        <v>18356</v>
      </c>
      <c r="R4652" s="6" t="s">
        <v>77</v>
      </c>
      <c r="S4652" s="5" t="s">
        <v>93</v>
      </c>
      <c r="T4652" s="6" t="s">
        <v>80</v>
      </c>
      <c r="X4652" s="2">
        <v>273</v>
      </c>
      <c r="Y4652" s="2" t="s">
        <v>81</v>
      </c>
      <c r="Z4652" s="2" t="s">
        <v>84</v>
      </c>
      <c r="AA4652" s="2">
        <v>273</v>
      </c>
      <c r="AB4652" s="2" t="s">
        <v>81</v>
      </c>
      <c r="AC4652" s="2" t="s">
        <v>84</v>
      </c>
      <c r="AD4652" s="2">
        <v>273</v>
      </c>
      <c r="AE4652" s="2" t="s">
        <v>81</v>
      </c>
      <c r="AF4652" s="2" t="s">
        <v>84</v>
      </c>
      <c r="AG4652" s="2">
        <v>273</v>
      </c>
      <c r="AH4652" s="2" t="s">
        <v>83</v>
      </c>
      <c r="AI4652" s="2" t="s">
        <v>84</v>
      </c>
      <c r="AJ4652" s="2">
        <v>273</v>
      </c>
      <c r="AK4652" s="2" t="s">
        <v>81</v>
      </c>
      <c r="AL4652" s="2" t="s">
        <v>84</v>
      </c>
      <c r="AM4652" s="2">
        <v>273</v>
      </c>
      <c r="AN4652" s="2" t="s">
        <v>81</v>
      </c>
      <c r="AO4652" s="2" t="s">
        <v>84</v>
      </c>
      <c r="AP4652" s="2">
        <v>273</v>
      </c>
      <c r="AQ4652" s="2" t="s">
        <v>81</v>
      </c>
      <c r="AR4652" s="2" t="s">
        <v>84</v>
      </c>
      <c r="AS4652" s="2">
        <v>273</v>
      </c>
      <c r="AT4652" s="2" t="s">
        <v>83</v>
      </c>
      <c r="AU4652" s="2" t="s">
        <v>84</v>
      </c>
      <c r="BE4652" s="23" t="str">
        <f t="shared" si="717"/>
        <v>EMF ja</v>
      </c>
      <c r="BF4652" s="23">
        <f t="shared" si="714"/>
        <v>150</v>
      </c>
      <c r="BG4652" s="23" t="str">
        <f t="shared" si="715"/>
        <v>100-499m</v>
      </c>
      <c r="BH4652" s="23">
        <f t="shared" si="718"/>
        <v>1</v>
      </c>
      <c r="BM4652" s="2" t="s">
        <v>162</v>
      </c>
      <c r="BN4652" s="2">
        <v>150</v>
      </c>
      <c r="BO4652" s="2" t="s">
        <v>18357</v>
      </c>
      <c r="BP4652" s="3">
        <v>1</v>
      </c>
      <c r="BQ4652" s="2" t="s">
        <v>18358</v>
      </c>
    </row>
    <row r="4653" spans="1:69" ht="16.149999999999999" customHeight="1" x14ac:dyDescent="0.25">
      <c r="A4653" s="1">
        <v>4654</v>
      </c>
      <c r="B4653" s="2" t="s">
        <v>87</v>
      </c>
      <c r="C4653" s="2" t="s">
        <v>3449</v>
      </c>
      <c r="D4653" s="2" t="s">
        <v>137</v>
      </c>
      <c r="E4653" s="2" t="s">
        <v>18359</v>
      </c>
      <c r="F4653" s="67">
        <v>43893</v>
      </c>
      <c r="G4653" s="3">
        <f t="shared" si="711"/>
        <v>3</v>
      </c>
      <c r="H4653" s="3">
        <f t="shared" si="712"/>
        <v>2020</v>
      </c>
      <c r="I4653" s="92">
        <v>0.52083333333333304</v>
      </c>
      <c r="J4653" s="20">
        <f t="shared" si="713"/>
        <v>12</v>
      </c>
      <c r="K4653" s="5" t="str">
        <f t="shared" si="716"/>
        <v>ja</v>
      </c>
      <c r="L4653" s="5" t="s">
        <v>91</v>
      </c>
      <c r="M4653" s="6" t="s">
        <v>74</v>
      </c>
      <c r="N4653" s="5">
        <v>84</v>
      </c>
      <c r="O4653" s="127" t="s">
        <v>5139</v>
      </c>
      <c r="P4653" s="127" t="s">
        <v>18360</v>
      </c>
      <c r="R4653" s="6" t="s">
        <v>77</v>
      </c>
      <c r="U4653" s="2" t="s">
        <v>74</v>
      </c>
      <c r="V4653" s="2" t="s">
        <v>80</v>
      </c>
      <c r="X4653" s="2">
        <v>270</v>
      </c>
      <c r="Y4653" s="2" t="s">
        <v>81</v>
      </c>
      <c r="Z4653" s="2" t="s">
        <v>161</v>
      </c>
      <c r="AA4653" s="2">
        <v>270</v>
      </c>
      <c r="AB4653" s="2" t="s">
        <v>81</v>
      </c>
      <c r="AC4653" s="2" t="s">
        <v>161</v>
      </c>
      <c r="AD4653" s="2">
        <v>270</v>
      </c>
      <c r="AE4653" s="2" t="s">
        <v>81</v>
      </c>
      <c r="AF4653" s="2" t="s">
        <v>161</v>
      </c>
      <c r="AG4653" s="2">
        <v>270</v>
      </c>
      <c r="AH4653" s="2" t="s">
        <v>94</v>
      </c>
      <c r="AI4653" s="2" t="s">
        <v>161</v>
      </c>
      <c r="AJ4653" s="2">
        <v>270</v>
      </c>
      <c r="AK4653" s="2" t="s">
        <v>81</v>
      </c>
      <c r="AL4653" s="2" t="s">
        <v>161</v>
      </c>
      <c r="AM4653" s="2">
        <v>270</v>
      </c>
      <c r="AN4653" s="2" t="s">
        <v>81</v>
      </c>
      <c r="AO4653" s="2" t="s">
        <v>161</v>
      </c>
      <c r="AP4653" s="2">
        <v>270</v>
      </c>
      <c r="AQ4653" s="2" t="s">
        <v>81</v>
      </c>
      <c r="AR4653" s="2" t="s">
        <v>161</v>
      </c>
      <c r="AS4653" s="2">
        <v>270</v>
      </c>
      <c r="AT4653" s="2" t="s">
        <v>94</v>
      </c>
      <c r="AU4653" s="2" t="s">
        <v>161</v>
      </c>
      <c r="AV4653" s="2">
        <v>1380</v>
      </c>
      <c r="AW4653" s="2" t="s">
        <v>81</v>
      </c>
      <c r="AX4653" s="2" t="s">
        <v>84</v>
      </c>
      <c r="AY4653" s="2">
        <v>1380</v>
      </c>
      <c r="AZ4653" s="2" t="s">
        <v>81</v>
      </c>
      <c r="BA4653" s="2" t="s">
        <v>84</v>
      </c>
      <c r="BB4653" s="2">
        <v>1380</v>
      </c>
      <c r="BC4653" s="2" t="s">
        <v>81</v>
      </c>
      <c r="BD4653" s="2" t="s">
        <v>84</v>
      </c>
      <c r="BE4653" s="23" t="str">
        <f t="shared" si="717"/>
        <v>EMF ja</v>
      </c>
      <c r="BF4653" s="23">
        <f t="shared" si="714"/>
        <v>150</v>
      </c>
      <c r="BG4653" s="23" t="str">
        <f t="shared" si="715"/>
        <v>100-499m</v>
      </c>
      <c r="BH4653" s="23">
        <f t="shared" si="718"/>
        <v>2</v>
      </c>
      <c r="BK4653" s="2" t="s">
        <v>162</v>
      </c>
      <c r="BL4653" s="2">
        <v>150</v>
      </c>
      <c r="BM4653" s="2" t="s">
        <v>162</v>
      </c>
      <c r="BN4653" s="2">
        <v>170</v>
      </c>
      <c r="BO4653" s="2" t="s">
        <v>18361</v>
      </c>
      <c r="BP4653" s="3">
        <v>1</v>
      </c>
      <c r="BQ4653" s="2" t="s">
        <v>18362</v>
      </c>
    </row>
    <row r="4654" spans="1:69" ht="16.149999999999999" customHeight="1" x14ac:dyDescent="0.25">
      <c r="A4654" s="1">
        <v>4655</v>
      </c>
      <c r="B4654" s="2" t="s">
        <v>135</v>
      </c>
      <c r="C4654" s="2" t="s">
        <v>9523</v>
      </c>
      <c r="D4654" s="2" t="s">
        <v>192</v>
      </c>
      <c r="E4654" s="2" t="s">
        <v>297</v>
      </c>
      <c r="F4654" s="67">
        <v>43893</v>
      </c>
      <c r="G4654" s="3">
        <f t="shared" si="711"/>
        <v>3</v>
      </c>
      <c r="H4654" s="3">
        <f t="shared" si="712"/>
        <v>2020</v>
      </c>
      <c r="I4654" s="92">
        <v>0.62152777777777801</v>
      </c>
      <c r="J4654" s="20">
        <f t="shared" si="713"/>
        <v>14</v>
      </c>
      <c r="K4654" s="5" t="str">
        <f t="shared" si="716"/>
        <v>ja</v>
      </c>
      <c r="L4654" s="5" t="s">
        <v>91</v>
      </c>
      <c r="M4654" s="6" t="s">
        <v>139</v>
      </c>
      <c r="N4654" s="5">
        <v>53</v>
      </c>
      <c r="O4654" s="127" t="s">
        <v>140</v>
      </c>
      <c r="P4654" s="127" t="s">
        <v>18363</v>
      </c>
      <c r="R4654" s="6" t="s">
        <v>77</v>
      </c>
      <c r="U4654" s="2" t="s">
        <v>139</v>
      </c>
      <c r="X4654" s="2">
        <v>311</v>
      </c>
      <c r="Y4654" s="2" t="s">
        <v>81</v>
      </c>
      <c r="Z4654" s="2" t="s">
        <v>18364</v>
      </c>
      <c r="AA4654" s="2">
        <v>311</v>
      </c>
      <c r="AB4654" s="2" t="s">
        <v>81</v>
      </c>
      <c r="AC4654" s="2" t="s">
        <v>84</v>
      </c>
      <c r="AD4654" s="2">
        <v>311</v>
      </c>
      <c r="AE4654" s="2" t="s">
        <v>81</v>
      </c>
      <c r="AF4654" s="2" t="s">
        <v>84</v>
      </c>
      <c r="AJ4654" s="2">
        <v>100</v>
      </c>
      <c r="AK4654" s="2" t="s">
        <v>81</v>
      </c>
      <c r="AL4654" s="2" t="s">
        <v>82</v>
      </c>
      <c r="AM4654" s="2">
        <v>100</v>
      </c>
      <c r="AN4654" s="2" t="s">
        <v>81</v>
      </c>
      <c r="AO4654" s="2" t="s">
        <v>82</v>
      </c>
      <c r="AP4654" s="2">
        <v>100</v>
      </c>
      <c r="AQ4654" s="2" t="s">
        <v>81</v>
      </c>
      <c r="AR4654" s="2" t="s">
        <v>82</v>
      </c>
      <c r="AS4654" s="2">
        <v>100</v>
      </c>
      <c r="AT4654" s="2" t="s">
        <v>81</v>
      </c>
      <c r="AU4654" s="2" t="s">
        <v>82</v>
      </c>
      <c r="AV4654" s="2">
        <v>70</v>
      </c>
      <c r="AW4654" s="2" t="s">
        <v>81</v>
      </c>
      <c r="AX4654" s="2" t="s">
        <v>82</v>
      </c>
      <c r="BB4654" s="2">
        <v>70</v>
      </c>
      <c r="BC4654" s="2" t="s">
        <v>81</v>
      </c>
      <c r="BD4654" s="2" t="s">
        <v>82</v>
      </c>
      <c r="BE4654" s="23" t="str">
        <f t="shared" si="717"/>
        <v>EMF ja</v>
      </c>
      <c r="BF4654" s="23">
        <f t="shared" si="714"/>
        <v>3300</v>
      </c>
      <c r="BG4654" s="23" t="str">
        <f t="shared" si="715"/>
        <v>500+m</v>
      </c>
      <c r="BH4654" s="23">
        <f t="shared" si="718"/>
        <v>2</v>
      </c>
      <c r="BI4654" s="2" t="s">
        <v>9411</v>
      </c>
      <c r="BJ4654" s="2">
        <v>3350</v>
      </c>
      <c r="BK4654" s="2" t="s">
        <v>162</v>
      </c>
      <c r="BL4654" s="2">
        <v>3300</v>
      </c>
      <c r="BP4654" s="3">
        <v>1</v>
      </c>
      <c r="BQ4654" s="2" t="s">
        <v>18365</v>
      </c>
    </row>
    <row r="4655" spans="1:69" ht="16.149999999999999" customHeight="1" x14ac:dyDescent="0.25">
      <c r="A4655" s="1">
        <v>4656</v>
      </c>
      <c r="B4655" s="2" t="s">
        <v>211</v>
      </c>
      <c r="C4655" s="2" t="s">
        <v>491</v>
      </c>
      <c r="D4655" s="2" t="s">
        <v>264</v>
      </c>
      <c r="E4655" s="2" t="s">
        <v>18366</v>
      </c>
      <c r="F4655" s="67">
        <v>43894</v>
      </c>
      <c r="G4655" s="3">
        <f t="shared" si="711"/>
        <v>3</v>
      </c>
      <c r="H4655" s="3">
        <f t="shared" si="712"/>
        <v>2020</v>
      </c>
      <c r="I4655" s="92">
        <v>0.35416666666666702</v>
      </c>
      <c r="J4655" s="20">
        <f t="shared" si="713"/>
        <v>8</v>
      </c>
      <c r="K4655" s="5" t="str">
        <f t="shared" si="716"/>
        <v>ja</v>
      </c>
      <c r="L4655" s="5" t="s">
        <v>91</v>
      </c>
      <c r="M4655" s="6" t="s">
        <v>74</v>
      </c>
      <c r="N4655" s="5">
        <v>25</v>
      </c>
      <c r="O4655" s="127" t="s">
        <v>5139</v>
      </c>
      <c r="P4655" s="127" t="s">
        <v>18367</v>
      </c>
      <c r="Q4655" s="6" t="s">
        <v>186</v>
      </c>
      <c r="R4655" s="6" t="s">
        <v>77</v>
      </c>
      <c r="T4655" s="6" t="s">
        <v>80</v>
      </c>
      <c r="X4655" s="2">
        <v>450</v>
      </c>
      <c r="Y4655" s="2" t="s">
        <v>81</v>
      </c>
      <c r="Z4655" s="2" t="s">
        <v>84</v>
      </c>
      <c r="AA4655" s="2">
        <v>450</v>
      </c>
      <c r="AB4655" s="2" t="s">
        <v>81</v>
      </c>
      <c r="AC4655" s="2" t="s">
        <v>84</v>
      </c>
      <c r="AD4655" s="2">
        <v>450</v>
      </c>
      <c r="AE4655" s="2" t="s">
        <v>83</v>
      </c>
      <c r="AF4655" s="2" t="s">
        <v>84</v>
      </c>
      <c r="AJ4655" s="2">
        <v>430</v>
      </c>
      <c r="AK4655" s="2" t="s">
        <v>81</v>
      </c>
      <c r="AL4655" s="2" t="s">
        <v>168</v>
      </c>
      <c r="AM4655" s="2">
        <v>430</v>
      </c>
      <c r="AN4655" s="2" t="s">
        <v>81</v>
      </c>
      <c r="AO4655" s="2" t="s">
        <v>168</v>
      </c>
      <c r="AP4655" s="2">
        <v>430</v>
      </c>
      <c r="AQ4655" s="2" t="s">
        <v>83</v>
      </c>
      <c r="AR4655" s="2" t="s">
        <v>168</v>
      </c>
      <c r="AV4655" s="2">
        <v>638</v>
      </c>
      <c r="AW4655" s="2" t="s">
        <v>83</v>
      </c>
      <c r="AX4655" s="2" t="s">
        <v>168</v>
      </c>
      <c r="AY4655" s="2">
        <v>638</v>
      </c>
      <c r="AZ4655" s="2" t="s">
        <v>81</v>
      </c>
      <c r="BA4655" s="2" t="s">
        <v>168</v>
      </c>
      <c r="BB4655" s="2">
        <v>638</v>
      </c>
      <c r="BC4655" s="2" t="s">
        <v>83</v>
      </c>
      <c r="BD4655" s="2" t="s">
        <v>168</v>
      </c>
      <c r="BE4655" s="23" t="str">
        <f t="shared" si="717"/>
        <v>EMF nein</v>
      </c>
      <c r="BF4655" s="23" t="str">
        <f t="shared" si="714"/>
        <v/>
      </c>
      <c r="BG4655" s="23" t="str">
        <f t="shared" si="715"/>
        <v/>
      </c>
      <c r="BH4655" s="23">
        <f t="shared" si="718"/>
        <v>0</v>
      </c>
      <c r="BO4655" s="2" t="s">
        <v>18368</v>
      </c>
      <c r="BP4655" s="3">
        <v>1</v>
      </c>
      <c r="BQ4655" s="2" t="s">
        <v>18369</v>
      </c>
    </row>
    <row r="4656" spans="1:69" ht="16.149999999999999" customHeight="1" x14ac:dyDescent="0.25">
      <c r="A4656" s="16">
        <v>4657</v>
      </c>
      <c r="B4656" s="2" t="s">
        <v>211</v>
      </c>
      <c r="C4656" s="2" t="s">
        <v>14152</v>
      </c>
      <c r="D4656" s="2" t="s">
        <v>89</v>
      </c>
      <c r="E4656" s="2" t="s">
        <v>18370</v>
      </c>
      <c r="F4656" s="67">
        <v>42052</v>
      </c>
      <c r="G4656" s="3">
        <f t="shared" si="711"/>
        <v>2</v>
      </c>
      <c r="H4656" s="3">
        <f t="shared" si="712"/>
        <v>2015</v>
      </c>
      <c r="I4656" s="92">
        <v>1.0416666666666701E-2</v>
      </c>
      <c r="J4656" s="20">
        <f t="shared" si="713"/>
        <v>0</v>
      </c>
      <c r="K4656" s="5" t="str">
        <f t="shared" si="716"/>
        <v>ja</v>
      </c>
      <c r="L4656" s="5" t="s">
        <v>91</v>
      </c>
      <c r="M4656" s="6" t="s">
        <v>74</v>
      </c>
      <c r="N4656" s="5">
        <v>58</v>
      </c>
      <c r="O4656" s="6" t="s">
        <v>101</v>
      </c>
      <c r="P4656" s="127" t="s">
        <v>18371</v>
      </c>
      <c r="R4656" s="6" t="s">
        <v>77</v>
      </c>
      <c r="U4656" s="2" t="s">
        <v>74</v>
      </c>
      <c r="V4656" s="2" t="s">
        <v>80</v>
      </c>
      <c r="X4656" s="392">
        <v>250</v>
      </c>
      <c r="Y4656" s="392" t="s">
        <v>94</v>
      </c>
      <c r="Z4656" s="392" t="s">
        <v>168</v>
      </c>
      <c r="AA4656" s="392">
        <v>250</v>
      </c>
      <c r="AB4656" s="392" t="s">
        <v>94</v>
      </c>
      <c r="AC4656" s="392" t="s">
        <v>168</v>
      </c>
      <c r="AD4656" s="392">
        <v>250</v>
      </c>
      <c r="AE4656" s="392" t="s">
        <v>94</v>
      </c>
      <c r="AF4656" s="392" t="s">
        <v>168</v>
      </c>
      <c r="AJ4656" s="392">
        <v>250</v>
      </c>
      <c r="AK4656" s="392" t="s">
        <v>94</v>
      </c>
      <c r="AL4656" s="392" t="s">
        <v>168</v>
      </c>
      <c r="AM4656" s="392">
        <v>250</v>
      </c>
      <c r="AN4656" s="392" t="s">
        <v>94</v>
      </c>
      <c r="AO4656" s="392" t="s">
        <v>168</v>
      </c>
      <c r="AP4656" s="392">
        <v>250</v>
      </c>
      <c r="AQ4656" s="392" t="s">
        <v>94</v>
      </c>
      <c r="AR4656" s="392" t="s">
        <v>168</v>
      </c>
      <c r="AV4656" s="392">
        <v>250</v>
      </c>
      <c r="AW4656" s="392" t="s">
        <v>94</v>
      </c>
      <c r="AX4656" s="392" t="s">
        <v>168</v>
      </c>
      <c r="AY4656" s="392">
        <v>250</v>
      </c>
      <c r="AZ4656" s="392" t="s">
        <v>94</v>
      </c>
      <c r="BA4656" s="392" t="s">
        <v>168</v>
      </c>
      <c r="BB4656" s="392">
        <v>250</v>
      </c>
      <c r="BC4656" s="392" t="s">
        <v>94</v>
      </c>
      <c r="BD4656" s="392" t="s">
        <v>168</v>
      </c>
      <c r="BE4656" s="23" t="str">
        <f t="shared" si="717"/>
        <v>EMF nein</v>
      </c>
      <c r="BF4656" s="23" t="str">
        <f t="shared" si="714"/>
        <v/>
      </c>
      <c r="BG4656" s="23" t="str">
        <f t="shared" si="715"/>
        <v/>
      </c>
      <c r="BH4656" s="23">
        <f t="shared" si="718"/>
        <v>0</v>
      </c>
      <c r="BO4656" s="2" t="s">
        <v>18372</v>
      </c>
      <c r="BP4656" s="3">
        <v>1</v>
      </c>
      <c r="BQ4656" s="2" t="s">
        <v>18373</v>
      </c>
    </row>
    <row r="4657" spans="1:70" ht="16.149999999999999" customHeight="1" x14ac:dyDescent="0.25">
      <c r="A4657" s="1">
        <v>4658</v>
      </c>
      <c r="B4657" s="2" t="s">
        <v>87</v>
      </c>
      <c r="C4657" s="2" t="s">
        <v>212</v>
      </c>
      <c r="D4657" s="2" t="s">
        <v>71</v>
      </c>
      <c r="E4657" s="2" t="s">
        <v>18374</v>
      </c>
      <c r="F4657" s="67">
        <v>43893</v>
      </c>
      <c r="G4657" s="3">
        <f t="shared" si="711"/>
        <v>3</v>
      </c>
      <c r="H4657" s="3">
        <f t="shared" si="712"/>
        <v>2020</v>
      </c>
      <c r="I4657" s="92">
        <v>4.5138888888888902E-2</v>
      </c>
      <c r="J4657" s="20">
        <f t="shared" si="713"/>
        <v>1</v>
      </c>
      <c r="K4657" s="5" t="str">
        <f t="shared" si="716"/>
        <v>ja</v>
      </c>
      <c r="L4657" s="5" t="s">
        <v>73</v>
      </c>
      <c r="M4657" s="6" t="s">
        <v>74</v>
      </c>
      <c r="N4657" s="5">
        <v>72</v>
      </c>
      <c r="O4657" s="127" t="s">
        <v>5139</v>
      </c>
      <c r="P4657" s="127" t="s">
        <v>18375</v>
      </c>
      <c r="R4657" s="6" t="s">
        <v>77</v>
      </c>
      <c r="X4657" s="2">
        <v>310</v>
      </c>
      <c r="Y4657" s="2" t="s">
        <v>81</v>
      </c>
      <c r="Z4657" s="2" t="s">
        <v>82</v>
      </c>
      <c r="AA4657" s="2">
        <v>310</v>
      </c>
      <c r="AB4657" s="2" t="s">
        <v>94</v>
      </c>
      <c r="AC4657" s="2" t="s">
        <v>82</v>
      </c>
      <c r="AD4657" s="2">
        <v>310</v>
      </c>
      <c r="AE4657" s="2" t="s">
        <v>81</v>
      </c>
      <c r="AF4657" s="2" t="s">
        <v>82</v>
      </c>
      <c r="AJ4657" s="2">
        <v>582</v>
      </c>
      <c r="AK4657" s="2" t="s">
        <v>81</v>
      </c>
      <c r="AL4657" s="2" t="s">
        <v>168</v>
      </c>
      <c r="AM4657" s="2">
        <v>582</v>
      </c>
      <c r="AN4657" s="2" t="s">
        <v>6084</v>
      </c>
      <c r="AO4657" s="2" t="s">
        <v>168</v>
      </c>
      <c r="AP4657" s="2">
        <v>582</v>
      </c>
      <c r="AQ4657" s="2" t="s">
        <v>81</v>
      </c>
      <c r="AR4657" s="2" t="s">
        <v>168</v>
      </c>
      <c r="AS4657" s="2">
        <v>91</v>
      </c>
      <c r="AT4657" s="2" t="s">
        <v>94</v>
      </c>
      <c r="AU4657" s="2" t="s">
        <v>168</v>
      </c>
      <c r="AV4657" s="2">
        <v>691</v>
      </c>
      <c r="AW4657" s="2" t="s">
        <v>94</v>
      </c>
      <c r="AX4657" s="2" t="s">
        <v>168</v>
      </c>
      <c r="AY4657" s="2">
        <v>691</v>
      </c>
      <c r="AZ4657" s="2" t="s">
        <v>81</v>
      </c>
      <c r="BA4657" s="2" t="s">
        <v>168</v>
      </c>
      <c r="BE4657" s="23" t="str">
        <f t="shared" si="717"/>
        <v>EMF nein</v>
      </c>
      <c r="BF4657" s="23" t="str">
        <f t="shared" si="714"/>
        <v/>
      </c>
      <c r="BG4657" s="23" t="str">
        <f t="shared" si="715"/>
        <v/>
      </c>
      <c r="BH4657" s="23">
        <f t="shared" si="718"/>
        <v>0</v>
      </c>
      <c r="BO4657" s="2" t="s">
        <v>18376</v>
      </c>
      <c r="BP4657" s="3">
        <v>1</v>
      </c>
      <c r="BQ4657" s="2" t="s">
        <v>18377</v>
      </c>
    </row>
    <row r="4658" spans="1:70" ht="16.149999999999999" customHeight="1" x14ac:dyDescent="0.25">
      <c r="A4658" s="1">
        <v>4659</v>
      </c>
      <c r="B4658" s="2" t="s">
        <v>211</v>
      </c>
      <c r="C4658" s="2" t="s">
        <v>390</v>
      </c>
      <c r="D4658" s="2" t="s">
        <v>151</v>
      </c>
      <c r="E4658" s="2" t="s">
        <v>4300</v>
      </c>
      <c r="F4658" s="67">
        <v>43956</v>
      </c>
      <c r="G4658" s="3">
        <f t="shared" si="711"/>
        <v>5</v>
      </c>
      <c r="H4658" s="3">
        <f t="shared" si="712"/>
        <v>2020</v>
      </c>
      <c r="I4658" s="92">
        <v>0.27083333333333298</v>
      </c>
      <c r="J4658" s="20">
        <f t="shared" si="713"/>
        <v>6</v>
      </c>
      <c r="K4658" s="5" t="str">
        <f t="shared" si="716"/>
        <v>ja</v>
      </c>
      <c r="L4658" s="5" t="s">
        <v>73</v>
      </c>
      <c r="M4658" s="6" t="s">
        <v>74</v>
      </c>
      <c r="N4658" s="5">
        <v>45</v>
      </c>
      <c r="O4658" s="127" t="s">
        <v>5139</v>
      </c>
      <c r="P4658" s="127" t="s">
        <v>18378</v>
      </c>
      <c r="R4658" s="6" t="s">
        <v>77</v>
      </c>
      <c r="S4658" s="5" t="s">
        <v>8497</v>
      </c>
      <c r="X4658" s="2">
        <v>106</v>
      </c>
      <c r="Y4658" s="2" t="s">
        <v>81</v>
      </c>
      <c r="Z4658" s="2" t="s">
        <v>84</v>
      </c>
      <c r="AA4658" s="2">
        <v>106</v>
      </c>
      <c r="AB4658" s="2" t="s">
        <v>94</v>
      </c>
      <c r="AC4658" s="2" t="s">
        <v>84</v>
      </c>
      <c r="AD4658" s="2">
        <v>106</v>
      </c>
      <c r="AE4658" s="2" t="s">
        <v>81</v>
      </c>
      <c r="AF4658" s="2" t="s">
        <v>84</v>
      </c>
      <c r="AG4658" s="2">
        <v>106</v>
      </c>
      <c r="AH4658" s="2" t="s">
        <v>94</v>
      </c>
      <c r="AI4658" s="2" t="s">
        <v>84</v>
      </c>
      <c r="AJ4658" s="2">
        <v>106</v>
      </c>
      <c r="AK4658" s="2" t="s">
        <v>81</v>
      </c>
      <c r="AL4658" s="2" t="s">
        <v>84</v>
      </c>
      <c r="AM4658" s="2">
        <v>106</v>
      </c>
      <c r="AN4658" s="2" t="s">
        <v>94</v>
      </c>
      <c r="AO4658" s="2" t="s">
        <v>84</v>
      </c>
      <c r="AP4658" s="2">
        <v>106</v>
      </c>
      <c r="AQ4658" s="2" t="s">
        <v>81</v>
      </c>
      <c r="AR4658" s="2" t="s">
        <v>84</v>
      </c>
      <c r="AS4658" s="2">
        <v>106</v>
      </c>
      <c r="AT4658" s="2" t="s">
        <v>94</v>
      </c>
      <c r="AU4658" s="2" t="s">
        <v>84</v>
      </c>
      <c r="BE4658" s="23" t="str">
        <f t="shared" si="717"/>
        <v>EMF nein</v>
      </c>
      <c r="BF4658" s="23" t="str">
        <f t="shared" si="714"/>
        <v/>
      </c>
      <c r="BG4658" s="23" t="str">
        <f t="shared" si="715"/>
        <v/>
      </c>
      <c r="BH4658" s="23">
        <f t="shared" si="718"/>
        <v>0</v>
      </c>
      <c r="BO4658" s="2" t="s">
        <v>18379</v>
      </c>
      <c r="BP4658" s="3">
        <v>1</v>
      </c>
      <c r="BQ4658" s="2" t="s">
        <v>18380</v>
      </c>
    </row>
    <row r="4659" spans="1:70" ht="16.149999999999999" customHeight="1" x14ac:dyDescent="0.25">
      <c r="A4659" s="16">
        <v>4660</v>
      </c>
      <c r="B4659" s="2" t="s">
        <v>211</v>
      </c>
      <c r="C4659" s="2" t="s">
        <v>18381</v>
      </c>
      <c r="D4659" s="2" t="s">
        <v>89</v>
      </c>
      <c r="E4659" s="2" t="s">
        <v>18370</v>
      </c>
      <c r="F4659" s="67">
        <v>43895</v>
      </c>
      <c r="G4659" s="3">
        <f t="shared" si="711"/>
        <v>3</v>
      </c>
      <c r="H4659" s="3">
        <f t="shared" si="712"/>
        <v>2020</v>
      </c>
      <c r="I4659" s="92">
        <v>0.53125</v>
      </c>
      <c r="J4659" s="20">
        <f t="shared" si="713"/>
        <v>12</v>
      </c>
      <c r="K4659" s="5" t="str">
        <f t="shared" si="716"/>
        <v>ja</v>
      </c>
      <c r="M4659" s="6" t="s">
        <v>74</v>
      </c>
      <c r="N4659" s="5">
        <v>41</v>
      </c>
      <c r="O4659" s="6" t="s">
        <v>101</v>
      </c>
      <c r="P4659" s="127" t="s">
        <v>18382</v>
      </c>
      <c r="R4659" s="6" t="s">
        <v>77</v>
      </c>
      <c r="AD4659" s="2">
        <v>22</v>
      </c>
      <c r="AE4659" s="2" t="s">
        <v>3284</v>
      </c>
      <c r="AF4659" s="2" t="s">
        <v>84</v>
      </c>
      <c r="AP4659" s="393">
        <v>22</v>
      </c>
      <c r="AQ4659" s="393" t="s">
        <v>3284</v>
      </c>
      <c r="AR4659" s="393" t="s">
        <v>84</v>
      </c>
      <c r="BB4659" s="393">
        <v>22</v>
      </c>
      <c r="BC4659" s="393" t="s">
        <v>3284</v>
      </c>
      <c r="BD4659" s="393" t="s">
        <v>84</v>
      </c>
      <c r="BE4659" s="23" t="str">
        <f t="shared" si="717"/>
        <v>EMF nein</v>
      </c>
      <c r="BF4659" s="23" t="str">
        <f t="shared" si="714"/>
        <v/>
      </c>
      <c r="BG4659" s="23" t="str">
        <f t="shared" si="715"/>
        <v/>
      </c>
      <c r="BH4659" s="23">
        <f t="shared" si="718"/>
        <v>0</v>
      </c>
      <c r="BO4659" s="2" t="s">
        <v>18383</v>
      </c>
      <c r="BP4659" s="3">
        <v>1</v>
      </c>
      <c r="BQ4659" s="2" t="s">
        <v>18384</v>
      </c>
    </row>
    <row r="4660" spans="1:70" ht="16.149999999999999" customHeight="1" x14ac:dyDescent="0.25">
      <c r="A4660" s="16">
        <v>4661</v>
      </c>
      <c r="B4660" s="2" t="s">
        <v>211</v>
      </c>
      <c r="C4660" s="2" t="s">
        <v>540</v>
      </c>
      <c r="D4660" s="2" t="s">
        <v>124</v>
      </c>
      <c r="E4660" s="2" t="s">
        <v>18385</v>
      </c>
      <c r="F4660" s="67">
        <v>43893</v>
      </c>
      <c r="G4660" s="3">
        <f t="shared" si="711"/>
        <v>3</v>
      </c>
      <c r="H4660" s="3">
        <f t="shared" si="712"/>
        <v>2020</v>
      </c>
      <c r="I4660" s="92">
        <v>0.57986111111111105</v>
      </c>
      <c r="J4660" s="20">
        <f t="shared" si="713"/>
        <v>13</v>
      </c>
      <c r="K4660" s="5" t="str">
        <f t="shared" si="716"/>
        <v>ja</v>
      </c>
      <c r="L4660" s="5" t="s">
        <v>73</v>
      </c>
      <c r="M4660" s="6" t="s">
        <v>74</v>
      </c>
      <c r="N4660" s="5">
        <v>25</v>
      </c>
      <c r="O4660" s="127" t="s">
        <v>5139</v>
      </c>
      <c r="P4660" s="127" t="s">
        <v>18386</v>
      </c>
      <c r="R4660" s="6" t="s">
        <v>77</v>
      </c>
      <c r="S4660" s="5" t="s">
        <v>17477</v>
      </c>
      <c r="U4660" s="5" t="s">
        <v>74</v>
      </c>
      <c r="X4660" s="2">
        <v>160</v>
      </c>
      <c r="Y4660" s="2" t="s">
        <v>81</v>
      </c>
      <c r="Z4660" s="2" t="s">
        <v>161</v>
      </c>
      <c r="AA4660" s="2">
        <v>160</v>
      </c>
      <c r="AB4660" s="2" t="s">
        <v>81</v>
      </c>
      <c r="AC4660" s="2" t="s">
        <v>161</v>
      </c>
      <c r="AD4660" s="2">
        <v>160</v>
      </c>
      <c r="AE4660" s="2" t="s">
        <v>81</v>
      </c>
      <c r="AF4660" s="2" t="s">
        <v>161</v>
      </c>
      <c r="AJ4660" s="2">
        <v>106</v>
      </c>
      <c r="AK4660" s="2" t="s">
        <v>81</v>
      </c>
      <c r="AL4660" s="2" t="s">
        <v>168</v>
      </c>
      <c r="AM4660" s="2">
        <v>106</v>
      </c>
      <c r="AN4660" s="2" t="s">
        <v>81</v>
      </c>
      <c r="AO4660" s="2" t="s">
        <v>168</v>
      </c>
      <c r="AP4660" s="2">
        <v>106</v>
      </c>
      <c r="AQ4660" s="2" t="s">
        <v>81</v>
      </c>
      <c r="AR4660" s="2" t="s">
        <v>168</v>
      </c>
      <c r="AV4660" s="2">
        <v>106</v>
      </c>
      <c r="AW4660" s="2" t="s">
        <v>81</v>
      </c>
      <c r="AX4660" s="2" t="s">
        <v>168</v>
      </c>
      <c r="AY4660" s="2">
        <v>106</v>
      </c>
      <c r="AZ4660" s="2" t="s">
        <v>81</v>
      </c>
      <c r="BA4660" s="2" t="s">
        <v>168</v>
      </c>
      <c r="BB4660" s="2">
        <v>106</v>
      </c>
      <c r="BC4660" s="2" t="s">
        <v>81</v>
      </c>
      <c r="BD4660" s="2" t="s">
        <v>168</v>
      </c>
      <c r="BE4660" s="23" t="str">
        <f t="shared" si="717"/>
        <v>EMF nein</v>
      </c>
      <c r="BF4660" s="23" t="str">
        <f t="shared" si="714"/>
        <v/>
      </c>
      <c r="BG4660" s="23" t="str">
        <f t="shared" si="715"/>
        <v/>
      </c>
      <c r="BH4660" s="23">
        <f t="shared" si="718"/>
        <v>0</v>
      </c>
      <c r="BP4660" s="3">
        <v>1</v>
      </c>
      <c r="BQ4660" s="2" t="s">
        <v>18387</v>
      </c>
    </row>
    <row r="4661" spans="1:70" ht="16.149999999999999" customHeight="1" x14ac:dyDescent="0.25">
      <c r="A4661" s="1">
        <v>4662</v>
      </c>
      <c r="B4661" s="2" t="s">
        <v>211</v>
      </c>
      <c r="C4661" s="2" t="s">
        <v>1725</v>
      </c>
      <c r="D4661" s="2" t="s">
        <v>124</v>
      </c>
      <c r="E4661" s="2" t="s">
        <v>18388</v>
      </c>
      <c r="F4661" s="67">
        <v>43896</v>
      </c>
      <c r="G4661" s="3">
        <f t="shared" si="711"/>
        <v>3</v>
      </c>
      <c r="H4661" s="3">
        <f t="shared" si="712"/>
        <v>2020</v>
      </c>
      <c r="I4661" s="92">
        <v>0.3125</v>
      </c>
      <c r="J4661" s="20">
        <f t="shared" si="713"/>
        <v>7</v>
      </c>
      <c r="K4661" s="5" t="str">
        <f t="shared" si="716"/>
        <v>ja</v>
      </c>
      <c r="L4661" s="5" t="s">
        <v>91</v>
      </c>
      <c r="M4661" s="6" t="s">
        <v>74</v>
      </c>
      <c r="N4661" s="5">
        <v>29</v>
      </c>
      <c r="O4661" s="6" t="s">
        <v>101</v>
      </c>
      <c r="P4661" s="127" t="s">
        <v>18389</v>
      </c>
      <c r="R4661" s="6" t="s">
        <v>77</v>
      </c>
      <c r="T4661" s="6" t="s">
        <v>80</v>
      </c>
      <c r="U4661" s="2" t="s">
        <v>74</v>
      </c>
      <c r="V4661" s="5" t="s">
        <v>80</v>
      </c>
      <c r="X4661" s="2">
        <v>30</v>
      </c>
      <c r="Y4661" s="2" t="s">
        <v>81</v>
      </c>
      <c r="Z4661" s="2" t="s">
        <v>84</v>
      </c>
      <c r="AA4661" s="2">
        <v>30</v>
      </c>
      <c r="AB4661" s="2" t="s">
        <v>81</v>
      </c>
      <c r="AC4661" s="2" t="s">
        <v>84</v>
      </c>
      <c r="AD4661" s="2">
        <v>30</v>
      </c>
      <c r="AE4661" s="2" t="s">
        <v>83</v>
      </c>
      <c r="AF4661" s="2" t="s">
        <v>84</v>
      </c>
      <c r="AJ4661" s="2">
        <v>30</v>
      </c>
      <c r="AK4661" s="2" t="s">
        <v>81</v>
      </c>
      <c r="AL4661" s="2" t="s">
        <v>84</v>
      </c>
      <c r="AM4661" s="2">
        <v>30</v>
      </c>
      <c r="AN4661" s="2" t="s">
        <v>81</v>
      </c>
      <c r="AO4661" s="2" t="s">
        <v>84</v>
      </c>
      <c r="AP4661" s="2">
        <v>30</v>
      </c>
      <c r="AQ4661" s="2" t="s">
        <v>83</v>
      </c>
      <c r="AR4661" s="2" t="s">
        <v>84</v>
      </c>
      <c r="AV4661" s="2">
        <v>30</v>
      </c>
      <c r="AW4661" s="2" t="s">
        <v>81</v>
      </c>
      <c r="AX4661" s="2" t="s">
        <v>84</v>
      </c>
      <c r="AY4661" s="2">
        <v>30</v>
      </c>
      <c r="AZ4661" s="2" t="s">
        <v>81</v>
      </c>
      <c r="BA4661" s="2" t="s">
        <v>84</v>
      </c>
      <c r="BB4661" s="2">
        <v>30</v>
      </c>
      <c r="BC4661" s="2" t="s">
        <v>83</v>
      </c>
      <c r="BD4661" s="2" t="s">
        <v>84</v>
      </c>
      <c r="BE4661" s="23" t="str">
        <f t="shared" si="717"/>
        <v>EMF nein</v>
      </c>
      <c r="BF4661" s="23" t="str">
        <f t="shared" si="714"/>
        <v/>
      </c>
      <c r="BG4661" s="23" t="str">
        <f t="shared" si="715"/>
        <v/>
      </c>
      <c r="BH4661" s="23">
        <f t="shared" si="718"/>
        <v>0</v>
      </c>
      <c r="BO4661" s="2" t="s">
        <v>18390</v>
      </c>
      <c r="BP4661" s="3">
        <v>1</v>
      </c>
      <c r="BQ4661" s="2" t="s">
        <v>18391</v>
      </c>
    </row>
    <row r="4662" spans="1:70" ht="16.149999999999999" customHeight="1" x14ac:dyDescent="0.25">
      <c r="A4662" s="16">
        <v>4663</v>
      </c>
      <c r="B4662" s="2" t="s">
        <v>211</v>
      </c>
      <c r="C4662" s="2" t="s">
        <v>2195</v>
      </c>
      <c r="D4662" s="2" t="s">
        <v>651</v>
      </c>
      <c r="E4662" s="2" t="s">
        <v>18392</v>
      </c>
      <c r="F4662" s="67">
        <v>43895</v>
      </c>
      <c r="G4662" s="3">
        <f t="shared" si="711"/>
        <v>3</v>
      </c>
      <c r="H4662" s="3">
        <f t="shared" si="712"/>
        <v>2020</v>
      </c>
      <c r="I4662" s="92">
        <v>0.41666666666666702</v>
      </c>
      <c r="J4662" s="20">
        <f t="shared" si="713"/>
        <v>10</v>
      </c>
      <c r="K4662" s="5" t="str">
        <f t="shared" si="716"/>
        <v>ja</v>
      </c>
      <c r="L4662" s="5" t="s">
        <v>91</v>
      </c>
      <c r="M4662" s="6" t="s">
        <v>74</v>
      </c>
      <c r="N4662" s="5">
        <v>63</v>
      </c>
      <c r="O4662" s="127" t="s">
        <v>126</v>
      </c>
      <c r="P4662" s="127" t="s">
        <v>18393</v>
      </c>
      <c r="R4662" s="6" t="s">
        <v>4926</v>
      </c>
      <c r="T4662" s="6" t="s">
        <v>202</v>
      </c>
      <c r="X4662" s="2">
        <v>1850</v>
      </c>
      <c r="Y4662" s="2" t="s">
        <v>81</v>
      </c>
      <c r="Z4662" s="2" t="s">
        <v>82</v>
      </c>
      <c r="AA4662" s="2">
        <v>1850</v>
      </c>
      <c r="AB4662" s="2" t="s">
        <v>81</v>
      </c>
      <c r="AC4662" s="2" t="s">
        <v>82</v>
      </c>
      <c r="AD4662" s="2">
        <v>1850</v>
      </c>
      <c r="AE4662" s="2" t="s">
        <v>83</v>
      </c>
      <c r="AF4662" s="2" t="s">
        <v>82</v>
      </c>
      <c r="AG4662" s="2">
        <v>1850</v>
      </c>
      <c r="AH4662" s="2" t="s">
        <v>94</v>
      </c>
      <c r="AI4662" s="2" t="s">
        <v>82</v>
      </c>
      <c r="AJ4662" s="2">
        <v>1850</v>
      </c>
      <c r="AK4662" s="2" t="s">
        <v>81</v>
      </c>
      <c r="AL4662" s="2" t="s">
        <v>82</v>
      </c>
      <c r="AM4662" s="2">
        <v>1850</v>
      </c>
      <c r="AN4662" s="2" t="s">
        <v>81</v>
      </c>
      <c r="AO4662" s="2" t="s">
        <v>82</v>
      </c>
      <c r="AP4662" s="2">
        <v>1850</v>
      </c>
      <c r="AQ4662" s="2" t="s">
        <v>83</v>
      </c>
      <c r="AR4662" s="2" t="s">
        <v>82</v>
      </c>
      <c r="AS4662" s="2">
        <v>1850</v>
      </c>
      <c r="AT4662" s="2" t="s">
        <v>94</v>
      </c>
      <c r="AU4662" s="2" t="s">
        <v>82</v>
      </c>
      <c r="AV4662" s="2">
        <v>1850</v>
      </c>
      <c r="AW4662" s="2" t="s">
        <v>81</v>
      </c>
      <c r="AX4662" s="2" t="s">
        <v>82</v>
      </c>
      <c r="BE4662" s="23" t="str">
        <f t="shared" si="717"/>
        <v>EMF nein</v>
      </c>
      <c r="BF4662" s="23" t="str">
        <f t="shared" si="714"/>
        <v/>
      </c>
      <c r="BG4662" s="23" t="str">
        <f t="shared" si="715"/>
        <v/>
      </c>
      <c r="BH4662" s="23">
        <f t="shared" si="718"/>
        <v>0</v>
      </c>
      <c r="BO4662" s="2" t="s">
        <v>18394</v>
      </c>
      <c r="BP4662" s="3">
        <v>1</v>
      </c>
      <c r="BQ4662" s="2" t="s">
        <v>18395</v>
      </c>
    </row>
    <row r="4663" spans="1:70" ht="16.149999999999999" customHeight="1" x14ac:dyDescent="0.25">
      <c r="A4663" s="16">
        <v>4664</v>
      </c>
      <c r="B4663" s="2" t="s">
        <v>211</v>
      </c>
      <c r="C4663" s="116" t="s">
        <v>3491</v>
      </c>
      <c r="D4663" s="2" t="s">
        <v>124</v>
      </c>
      <c r="E4663" s="2" t="s">
        <v>1675</v>
      </c>
      <c r="F4663" s="67">
        <v>43898</v>
      </c>
      <c r="G4663" s="3">
        <f t="shared" si="711"/>
        <v>3</v>
      </c>
      <c r="H4663" s="3">
        <f t="shared" si="712"/>
        <v>2020</v>
      </c>
      <c r="I4663" s="92">
        <v>0.60416666666666696</v>
      </c>
      <c r="J4663" s="20">
        <f t="shared" si="713"/>
        <v>14</v>
      </c>
      <c r="K4663" s="5" t="str">
        <f t="shared" si="716"/>
        <v>ja</v>
      </c>
      <c r="L4663" s="5" t="s">
        <v>91</v>
      </c>
      <c r="M4663" s="6" t="s">
        <v>115</v>
      </c>
      <c r="N4663" s="5">
        <v>46</v>
      </c>
      <c r="O4663" s="127" t="s">
        <v>5139</v>
      </c>
      <c r="P4663" s="127" t="s">
        <v>18396</v>
      </c>
      <c r="R4663" s="6" t="s">
        <v>77</v>
      </c>
      <c r="T4663" s="6" t="s">
        <v>80</v>
      </c>
      <c r="U4663" s="2" t="s">
        <v>354</v>
      </c>
      <c r="X4663" s="2">
        <v>1120</v>
      </c>
      <c r="Y4663" s="2" t="s">
        <v>83</v>
      </c>
      <c r="Z4663" s="2" t="s">
        <v>84</v>
      </c>
      <c r="AA4663" s="2">
        <v>1120</v>
      </c>
      <c r="AB4663" s="2" t="s">
        <v>83</v>
      </c>
      <c r="AC4663" s="2" t="s">
        <v>84</v>
      </c>
      <c r="AD4663" s="2">
        <v>1120</v>
      </c>
      <c r="AE4663" s="2" t="s">
        <v>83</v>
      </c>
      <c r="AF4663" s="2" t="s">
        <v>84</v>
      </c>
      <c r="AJ4663" s="2">
        <v>1120</v>
      </c>
      <c r="AK4663" s="2" t="s">
        <v>83</v>
      </c>
      <c r="AL4663" s="2" t="s">
        <v>84</v>
      </c>
      <c r="AM4663" s="2">
        <v>1120</v>
      </c>
      <c r="AN4663" s="2" t="s">
        <v>83</v>
      </c>
      <c r="AO4663" s="2" t="s">
        <v>84</v>
      </c>
      <c r="AP4663" s="2">
        <v>1120</v>
      </c>
      <c r="AQ4663" s="2" t="s">
        <v>83</v>
      </c>
      <c r="AR4663" s="2" t="s">
        <v>84</v>
      </c>
      <c r="AV4663" s="2">
        <v>1120</v>
      </c>
      <c r="AW4663" s="2" t="s">
        <v>83</v>
      </c>
      <c r="AX4663" s="2" t="s">
        <v>84</v>
      </c>
      <c r="AY4663" s="2">
        <v>1120</v>
      </c>
      <c r="AZ4663" s="2" t="s">
        <v>83</v>
      </c>
      <c r="BA4663" s="2" t="s">
        <v>84</v>
      </c>
      <c r="BB4663" s="2">
        <v>1120</v>
      </c>
      <c r="BC4663" s="2" t="s">
        <v>83</v>
      </c>
      <c r="BD4663" s="2" t="s">
        <v>84</v>
      </c>
      <c r="BE4663" s="23" t="str">
        <f t="shared" si="717"/>
        <v>EMF ja</v>
      </c>
      <c r="BF4663" s="23">
        <f t="shared" si="714"/>
        <v>3000</v>
      </c>
      <c r="BG4663" s="23" t="str">
        <f t="shared" si="715"/>
        <v>500+m</v>
      </c>
      <c r="BH4663" s="23">
        <f t="shared" si="718"/>
        <v>1</v>
      </c>
      <c r="BM4663" s="2" t="s">
        <v>3361</v>
      </c>
      <c r="BN4663" s="2">
        <v>3000</v>
      </c>
      <c r="BO4663" s="2" t="s">
        <v>18397</v>
      </c>
      <c r="BP4663" s="3">
        <v>1</v>
      </c>
      <c r="BQ4663" s="2" t="s">
        <v>18398</v>
      </c>
      <c r="BR4663" s="17"/>
    </row>
    <row r="4664" spans="1:70" ht="16.149999999999999" customHeight="1" x14ac:dyDescent="0.25">
      <c r="A4664" s="17">
        <v>4665</v>
      </c>
      <c r="B4664" s="17" t="s">
        <v>211</v>
      </c>
      <c r="C4664" s="17" t="s">
        <v>5147</v>
      </c>
      <c r="D4664" s="17" t="s">
        <v>145</v>
      </c>
      <c r="E4664" s="17" t="s">
        <v>18399</v>
      </c>
      <c r="F4664" s="18">
        <v>43898</v>
      </c>
      <c r="G4664" s="23">
        <f t="shared" si="711"/>
        <v>3</v>
      </c>
      <c r="H4664" s="23">
        <f t="shared" si="712"/>
        <v>2020</v>
      </c>
      <c r="I4664" s="17">
        <v>7.45</v>
      </c>
      <c r="J4664" s="20">
        <f t="shared" si="713"/>
        <v>10</v>
      </c>
      <c r="K4664" s="21" t="str">
        <f t="shared" si="716"/>
        <v>ja</v>
      </c>
      <c r="L4664" s="21" t="s">
        <v>73</v>
      </c>
      <c r="M4664" s="22" t="s">
        <v>74</v>
      </c>
      <c r="N4664" s="21">
        <v>28</v>
      </c>
      <c r="O4664" s="143" t="s">
        <v>5139</v>
      </c>
      <c r="P4664" s="143" t="s">
        <v>6014</v>
      </c>
      <c r="Q4664" s="22"/>
      <c r="R4664" s="22" t="s">
        <v>77</v>
      </c>
      <c r="S4664" s="17"/>
      <c r="T4664" s="22" t="s">
        <v>80</v>
      </c>
      <c r="U4664" s="17" t="s">
        <v>74</v>
      </c>
      <c r="V4664" s="17" t="s">
        <v>80</v>
      </c>
      <c r="W4664" s="17"/>
      <c r="X4664" s="17">
        <v>182</v>
      </c>
      <c r="Y4664" s="17" t="s">
        <v>83</v>
      </c>
      <c r="Z4664" s="17" t="s">
        <v>161</v>
      </c>
      <c r="AA4664" s="17">
        <v>182</v>
      </c>
      <c r="AB4664" s="17" t="s">
        <v>81</v>
      </c>
      <c r="AC4664" s="17" t="s">
        <v>161</v>
      </c>
      <c r="AD4664" s="17">
        <v>182</v>
      </c>
      <c r="AE4664" s="17" t="s">
        <v>83</v>
      </c>
      <c r="AF4664" s="17" t="s">
        <v>161</v>
      </c>
      <c r="AG4664" s="17"/>
      <c r="AH4664" s="17"/>
      <c r="AI4664" s="17"/>
      <c r="AJ4664" s="17">
        <v>182</v>
      </c>
      <c r="AK4664" s="17" t="s">
        <v>83</v>
      </c>
      <c r="AL4664" s="17" t="s">
        <v>161</v>
      </c>
      <c r="AM4664" s="17">
        <v>182</v>
      </c>
      <c r="AN4664" s="17" t="s">
        <v>81</v>
      </c>
      <c r="AO4664" s="17" t="s">
        <v>161</v>
      </c>
      <c r="AP4664" s="17">
        <v>182</v>
      </c>
      <c r="AQ4664" s="17" t="s">
        <v>83</v>
      </c>
      <c r="AR4664" s="17" t="s">
        <v>161</v>
      </c>
      <c r="AS4664" s="17"/>
      <c r="AT4664" s="17"/>
      <c r="AU4664" s="17"/>
      <c r="AV4664" s="17">
        <v>182</v>
      </c>
      <c r="AW4664" s="17" t="s">
        <v>83</v>
      </c>
      <c r="AX4664" s="17" t="s">
        <v>161</v>
      </c>
      <c r="AY4664" s="17">
        <v>182</v>
      </c>
      <c r="AZ4664" s="17" t="s">
        <v>81</v>
      </c>
      <c r="BA4664" s="17" t="s">
        <v>161</v>
      </c>
      <c r="BB4664" s="17">
        <v>182</v>
      </c>
      <c r="BC4664" s="17" t="s">
        <v>83</v>
      </c>
      <c r="BD4664" s="17" t="s">
        <v>161</v>
      </c>
      <c r="BE4664" s="23" t="str">
        <f t="shared" si="717"/>
        <v>EMF nein</v>
      </c>
      <c r="BF4664" s="23" t="str">
        <f t="shared" si="714"/>
        <v/>
      </c>
      <c r="BG4664" s="23" t="str">
        <f t="shared" si="715"/>
        <v/>
      </c>
      <c r="BH4664" s="23">
        <f t="shared" si="718"/>
        <v>0</v>
      </c>
      <c r="BI4664" s="17"/>
      <c r="BJ4664" s="17"/>
      <c r="BK4664" s="17"/>
      <c r="BL4664" s="17"/>
      <c r="BM4664" s="17"/>
      <c r="BN4664" s="17"/>
      <c r="BO4664" s="17" t="s">
        <v>18400</v>
      </c>
      <c r="BP4664" s="23">
        <v>1</v>
      </c>
      <c r="BQ4664" s="314" t="s">
        <v>18401</v>
      </c>
    </row>
    <row r="4665" spans="1:70" s="65" customFormat="1" ht="16.149999999999999" customHeight="1" x14ac:dyDescent="0.25">
      <c r="A4665" s="65">
        <v>4666</v>
      </c>
      <c r="B4665" s="65" t="s">
        <v>211</v>
      </c>
      <c r="C4665" s="65" t="s">
        <v>540</v>
      </c>
      <c r="D4665" s="65" t="s">
        <v>124</v>
      </c>
      <c r="E4665" s="65" t="s">
        <v>22014</v>
      </c>
      <c r="F4665" s="112">
        <v>44166</v>
      </c>
      <c r="G4665" s="113">
        <f t="shared" si="711"/>
        <v>12</v>
      </c>
      <c r="H4665" s="113">
        <f t="shared" si="712"/>
        <v>2020</v>
      </c>
      <c r="I4665" s="114">
        <v>0.72222222222222221</v>
      </c>
      <c r="J4665" s="132">
        <f t="shared" si="713"/>
        <v>17</v>
      </c>
      <c r="K4665" s="133"/>
      <c r="L4665" s="133" t="s">
        <v>73</v>
      </c>
      <c r="M4665" s="134" t="s">
        <v>74</v>
      </c>
      <c r="N4665" s="133">
        <v>22</v>
      </c>
      <c r="O4665" s="421" t="s">
        <v>5139</v>
      </c>
      <c r="P4665" s="421" t="s">
        <v>22013</v>
      </c>
      <c r="Q4665" s="134"/>
      <c r="R4665" s="134" t="s">
        <v>77</v>
      </c>
      <c r="T4665" s="134"/>
      <c r="U4665" s="65" t="s">
        <v>208</v>
      </c>
      <c r="V4665" s="65" t="s">
        <v>80</v>
      </c>
      <c r="X4665" s="65">
        <v>180</v>
      </c>
      <c r="Y4665" s="65" t="s">
        <v>81</v>
      </c>
      <c r="Z4665" s="65" t="s">
        <v>84</v>
      </c>
      <c r="AA4665" s="65">
        <v>180</v>
      </c>
      <c r="AB4665" s="65" t="s">
        <v>81</v>
      </c>
      <c r="AC4665" s="65" t="s">
        <v>84</v>
      </c>
      <c r="AD4665" s="65">
        <v>180</v>
      </c>
      <c r="AE4665" s="65" t="s">
        <v>83</v>
      </c>
      <c r="AF4665" s="65" t="s">
        <v>84</v>
      </c>
      <c r="AG4665" s="65">
        <v>180</v>
      </c>
      <c r="AH4665" s="65" t="s">
        <v>81</v>
      </c>
      <c r="AI4665" s="65" t="s">
        <v>84</v>
      </c>
      <c r="BE4665" s="113"/>
      <c r="BF4665" s="113"/>
      <c r="BG4665" s="113"/>
      <c r="BH4665" s="113"/>
      <c r="BO4665" s="65" t="s">
        <v>22015</v>
      </c>
      <c r="BP4665" s="113"/>
      <c r="BR4665" s="65" t="s">
        <v>22016</v>
      </c>
    </row>
    <row r="4666" spans="1:70" s="322" customFormat="1" ht="16.149999999999999" customHeight="1" x14ac:dyDescent="0.25">
      <c r="A4666" s="406">
        <v>4667</v>
      </c>
      <c r="B4666" s="322" t="s">
        <v>69</v>
      </c>
      <c r="C4666" s="322" t="s">
        <v>18402</v>
      </c>
      <c r="D4666" s="322" t="s">
        <v>137</v>
      </c>
      <c r="E4666" s="322" t="s">
        <v>18403</v>
      </c>
      <c r="F4666" s="408">
        <v>43897</v>
      </c>
      <c r="G4666" s="322">
        <f t="shared" si="711"/>
        <v>3</v>
      </c>
      <c r="H4666" s="322">
        <f t="shared" si="712"/>
        <v>2020</v>
      </c>
      <c r="I4666" s="409">
        <v>0.64583333333333304</v>
      </c>
      <c r="J4666" s="410">
        <f t="shared" si="713"/>
        <v>15</v>
      </c>
      <c r="K4666" s="411" t="str">
        <f t="shared" si="716"/>
        <v>ja</v>
      </c>
      <c r="L4666" s="411" t="s">
        <v>91</v>
      </c>
      <c r="M4666" s="412" t="s">
        <v>74</v>
      </c>
      <c r="N4666" s="411">
        <v>77</v>
      </c>
      <c r="O4666" s="424" t="s">
        <v>75</v>
      </c>
      <c r="P4666" s="424" t="s">
        <v>18404</v>
      </c>
      <c r="Q4666" s="412"/>
      <c r="R4666" s="412" t="s">
        <v>77</v>
      </c>
      <c r="T4666" s="412" t="s">
        <v>80</v>
      </c>
      <c r="X4666" s="322">
        <v>973</v>
      </c>
      <c r="Y4666" s="322" t="s">
        <v>83</v>
      </c>
      <c r="Z4666" s="322" t="s">
        <v>168</v>
      </c>
      <c r="AA4666" s="322">
        <v>973</v>
      </c>
      <c r="AB4666" s="322" t="s">
        <v>8720</v>
      </c>
      <c r="AC4666" s="322" t="s">
        <v>168</v>
      </c>
      <c r="AD4666" s="322">
        <v>973</v>
      </c>
      <c r="AE4666" s="322" t="s">
        <v>83</v>
      </c>
      <c r="AF4666" s="322" t="s">
        <v>168</v>
      </c>
      <c r="AG4666" s="322">
        <v>973</v>
      </c>
      <c r="AH4666" s="322" t="s">
        <v>81</v>
      </c>
      <c r="AI4666" s="322" t="s">
        <v>168</v>
      </c>
      <c r="AJ4666" s="322">
        <v>973</v>
      </c>
      <c r="AK4666" s="322" t="s">
        <v>83</v>
      </c>
      <c r="AL4666" s="322" t="s">
        <v>168</v>
      </c>
      <c r="AM4666" s="322">
        <v>973</v>
      </c>
      <c r="AN4666" s="322" t="s">
        <v>8720</v>
      </c>
      <c r="AO4666" s="322" t="s">
        <v>168</v>
      </c>
      <c r="AP4666" s="322">
        <v>973</v>
      </c>
      <c r="AQ4666" s="322" t="s">
        <v>83</v>
      </c>
      <c r="AR4666" s="322" t="s">
        <v>168</v>
      </c>
      <c r="AS4666" s="322">
        <v>973</v>
      </c>
      <c r="AT4666" s="322" t="s">
        <v>81</v>
      </c>
      <c r="AU4666" s="322" t="s">
        <v>168</v>
      </c>
      <c r="AV4666" s="322">
        <v>976</v>
      </c>
      <c r="AW4666" s="322" t="s">
        <v>83</v>
      </c>
      <c r="AX4666" s="322" t="s">
        <v>168</v>
      </c>
      <c r="AY4666" s="322">
        <v>976</v>
      </c>
      <c r="AZ4666" s="322" t="s">
        <v>8720</v>
      </c>
      <c r="BA4666" s="322" t="s">
        <v>168</v>
      </c>
      <c r="BB4666" s="322">
        <v>976</v>
      </c>
      <c r="BC4666" s="322" t="s">
        <v>83</v>
      </c>
      <c r="BD4666" s="322" t="s">
        <v>168</v>
      </c>
      <c r="BE4666" s="322" t="str">
        <f t="shared" si="717"/>
        <v>EMF nein</v>
      </c>
      <c r="BF4666" s="322" t="str">
        <f t="shared" si="714"/>
        <v/>
      </c>
      <c r="BG4666" s="322" t="str">
        <f t="shared" si="715"/>
        <v/>
      </c>
      <c r="BH4666" s="322">
        <f t="shared" si="718"/>
        <v>0</v>
      </c>
      <c r="BO4666" s="322" t="s">
        <v>18405</v>
      </c>
      <c r="BP4666" s="322">
        <v>1</v>
      </c>
      <c r="BQ4666" s="322" t="s">
        <v>18406</v>
      </c>
    </row>
    <row r="4667" spans="1:70" ht="16.149999999999999" customHeight="1" x14ac:dyDescent="0.25">
      <c r="A4667" s="1">
        <v>4668</v>
      </c>
      <c r="B4667" s="2" t="s">
        <v>211</v>
      </c>
      <c r="C4667" s="2" t="s">
        <v>2214</v>
      </c>
      <c r="D4667" s="2" t="s">
        <v>89</v>
      </c>
      <c r="E4667" s="2" t="s">
        <v>18407</v>
      </c>
      <c r="F4667" s="67">
        <v>42007</v>
      </c>
      <c r="G4667" s="3">
        <f t="shared" si="711"/>
        <v>1</v>
      </c>
      <c r="H4667" s="3">
        <f t="shared" si="712"/>
        <v>2015</v>
      </c>
      <c r="I4667" s="92">
        <v>0.46180555555555602</v>
      </c>
      <c r="J4667" s="20">
        <f t="shared" si="713"/>
        <v>11</v>
      </c>
      <c r="K4667" s="5" t="str">
        <f t="shared" si="716"/>
        <v>ja</v>
      </c>
      <c r="L4667" s="5" t="s">
        <v>91</v>
      </c>
      <c r="M4667" s="6" t="s">
        <v>74</v>
      </c>
      <c r="N4667" s="5">
        <v>50</v>
      </c>
      <c r="O4667" s="127" t="s">
        <v>5139</v>
      </c>
      <c r="P4667" s="127" t="s">
        <v>18408</v>
      </c>
      <c r="R4667" s="6" t="s">
        <v>77</v>
      </c>
      <c r="T4667" s="6" t="s">
        <v>109</v>
      </c>
      <c r="U4667" s="2" t="s">
        <v>12552</v>
      </c>
      <c r="V4667" s="5" t="s">
        <v>80</v>
      </c>
      <c r="X4667" s="2">
        <v>104</v>
      </c>
      <c r="Y4667" s="2" t="s">
        <v>83</v>
      </c>
      <c r="Z4667" s="2" t="s">
        <v>82</v>
      </c>
      <c r="AA4667" s="2">
        <v>104</v>
      </c>
      <c r="AB4667" s="2" t="s">
        <v>81</v>
      </c>
      <c r="AC4667" s="2" t="s">
        <v>82</v>
      </c>
      <c r="AD4667" s="2">
        <v>104</v>
      </c>
      <c r="AE4667" s="2" t="s">
        <v>83</v>
      </c>
      <c r="AF4667" s="2" t="s">
        <v>82</v>
      </c>
      <c r="AJ4667" s="2">
        <v>104</v>
      </c>
      <c r="AK4667" s="2" t="s">
        <v>83</v>
      </c>
      <c r="AL4667" s="2" t="s">
        <v>82</v>
      </c>
      <c r="AM4667" s="2">
        <v>104</v>
      </c>
      <c r="AN4667" s="2" t="s">
        <v>81</v>
      </c>
      <c r="AO4667" s="2" t="s">
        <v>82</v>
      </c>
      <c r="AP4667" s="2">
        <v>104</v>
      </c>
      <c r="AQ4667" s="2" t="s">
        <v>83</v>
      </c>
      <c r="AR4667" s="2" t="s">
        <v>82</v>
      </c>
      <c r="BE4667" s="23" t="str">
        <f t="shared" si="717"/>
        <v>EMF nein</v>
      </c>
      <c r="BF4667" s="23" t="str">
        <f t="shared" si="714"/>
        <v/>
      </c>
      <c r="BG4667" s="23" t="str">
        <f t="shared" si="715"/>
        <v/>
      </c>
      <c r="BH4667" s="23">
        <f t="shared" si="718"/>
        <v>0</v>
      </c>
      <c r="BO4667" s="2" t="s">
        <v>18409</v>
      </c>
      <c r="BP4667" s="3">
        <v>1</v>
      </c>
      <c r="BQ4667" s="2" t="s">
        <v>18410</v>
      </c>
    </row>
    <row r="4668" spans="1:70" ht="16.149999999999999" customHeight="1" x14ac:dyDescent="0.25">
      <c r="A4668" s="1">
        <v>4669</v>
      </c>
      <c r="B4668" s="2" t="s">
        <v>211</v>
      </c>
      <c r="C4668" s="2" t="s">
        <v>890</v>
      </c>
      <c r="D4668" s="2" t="s">
        <v>158</v>
      </c>
      <c r="E4668" s="2" t="s">
        <v>11982</v>
      </c>
      <c r="F4668" s="67">
        <v>43899</v>
      </c>
      <c r="G4668" s="3">
        <f t="shared" si="711"/>
        <v>3</v>
      </c>
      <c r="H4668" s="3">
        <f t="shared" si="712"/>
        <v>2020</v>
      </c>
      <c r="I4668" s="92">
        <v>0.38541666666666702</v>
      </c>
      <c r="J4668" s="20">
        <f t="shared" si="713"/>
        <v>9</v>
      </c>
      <c r="K4668" s="5" t="str">
        <f t="shared" si="716"/>
        <v>ja</v>
      </c>
      <c r="L4668" s="5" t="s">
        <v>91</v>
      </c>
      <c r="M4668" s="6" t="s">
        <v>74</v>
      </c>
      <c r="O4668" s="127" t="s">
        <v>5139</v>
      </c>
      <c r="P4668" s="127" t="s">
        <v>18411</v>
      </c>
      <c r="R4668" s="6" t="s">
        <v>77</v>
      </c>
      <c r="U4668" s="2" t="s">
        <v>208</v>
      </c>
      <c r="V4668" s="2" t="s">
        <v>80</v>
      </c>
      <c r="X4668" s="2">
        <v>329</v>
      </c>
      <c r="Y4668" s="2" t="s">
        <v>83</v>
      </c>
      <c r="Z4668" s="2" t="s">
        <v>168</v>
      </c>
      <c r="AA4668" s="2">
        <v>329</v>
      </c>
      <c r="AB4668" s="2" t="s">
        <v>81</v>
      </c>
      <c r="AC4668" s="2" t="s">
        <v>168</v>
      </c>
      <c r="AD4668" s="2">
        <v>329</v>
      </c>
      <c r="AE4668" s="2" t="s">
        <v>83</v>
      </c>
      <c r="AF4668" s="2" t="s">
        <v>168</v>
      </c>
      <c r="AG4668" s="2">
        <v>324</v>
      </c>
      <c r="AH4668" s="2" t="s">
        <v>81</v>
      </c>
      <c r="AI4668" s="2" t="s">
        <v>168</v>
      </c>
      <c r="AJ4668" s="2">
        <v>329</v>
      </c>
      <c r="AK4668" s="2" t="s">
        <v>18412</v>
      </c>
      <c r="AL4668" s="2" t="s">
        <v>168</v>
      </c>
      <c r="AM4668" s="2">
        <v>329</v>
      </c>
      <c r="AN4668" s="2" t="s">
        <v>81</v>
      </c>
      <c r="AO4668" s="2" t="s">
        <v>168</v>
      </c>
      <c r="AP4668" s="2">
        <v>329</v>
      </c>
      <c r="AQ4668" s="2" t="s">
        <v>83</v>
      </c>
      <c r="AR4668" s="2" t="s">
        <v>168</v>
      </c>
      <c r="AS4668" s="2">
        <v>324</v>
      </c>
      <c r="AT4668" s="2" t="s">
        <v>81</v>
      </c>
      <c r="AU4668" s="2" t="s">
        <v>168</v>
      </c>
      <c r="AV4668" s="2">
        <v>329</v>
      </c>
      <c r="AW4668" s="2" t="s">
        <v>83</v>
      </c>
      <c r="AX4668" s="2" t="s">
        <v>168</v>
      </c>
      <c r="AY4668" s="2">
        <v>329</v>
      </c>
      <c r="AZ4668" s="2" t="s">
        <v>81</v>
      </c>
      <c r="BA4668" s="2" t="s">
        <v>168</v>
      </c>
      <c r="BB4668" s="2">
        <v>329</v>
      </c>
      <c r="BC4668" s="2" t="s">
        <v>83</v>
      </c>
      <c r="BD4668" s="2" t="s">
        <v>168</v>
      </c>
      <c r="BE4668" s="23" t="str">
        <f t="shared" si="717"/>
        <v>EMF nein</v>
      </c>
      <c r="BF4668" s="23" t="str">
        <f t="shared" si="714"/>
        <v/>
      </c>
      <c r="BG4668" s="23" t="str">
        <f t="shared" si="715"/>
        <v/>
      </c>
      <c r="BH4668" s="23">
        <f t="shared" si="718"/>
        <v>0</v>
      </c>
      <c r="BO4668" s="2" t="s">
        <v>18413</v>
      </c>
      <c r="BP4668" s="3">
        <v>1</v>
      </c>
      <c r="BQ4668" s="2" t="s">
        <v>18414</v>
      </c>
    </row>
    <row r="4669" spans="1:70" ht="16.149999999999999" customHeight="1" x14ac:dyDescent="0.25">
      <c r="A4669" s="1">
        <v>4670</v>
      </c>
      <c r="B4669" s="2" t="s">
        <v>211</v>
      </c>
      <c r="C4669" s="2" t="s">
        <v>18415</v>
      </c>
      <c r="D4669" s="2" t="s">
        <v>89</v>
      </c>
      <c r="E4669" s="2" t="s">
        <v>18416</v>
      </c>
      <c r="F4669" s="67">
        <v>43898</v>
      </c>
      <c r="G4669" s="3">
        <f t="shared" ref="G4669:G4732" si="719">IF(F4669&lt;&gt;"",MONTH(F4669),"")</f>
        <v>3</v>
      </c>
      <c r="H4669" s="3">
        <f t="shared" si="712"/>
        <v>2020</v>
      </c>
      <c r="I4669" s="92">
        <v>0.77777777777777801</v>
      </c>
      <c r="J4669" s="20">
        <f t="shared" si="713"/>
        <v>18</v>
      </c>
      <c r="K4669" s="5" t="str">
        <f t="shared" si="716"/>
        <v>ja</v>
      </c>
      <c r="L4669" s="5" t="s">
        <v>91</v>
      </c>
      <c r="M4669" s="6" t="s">
        <v>100</v>
      </c>
      <c r="N4669" s="5">
        <v>44</v>
      </c>
      <c r="O4669" s="127" t="s">
        <v>5139</v>
      </c>
      <c r="P4669" s="127" t="s">
        <v>18417</v>
      </c>
      <c r="R4669" s="6" t="s">
        <v>77</v>
      </c>
      <c r="T4669" s="6" t="s">
        <v>80</v>
      </c>
      <c r="X4669" s="2">
        <v>596</v>
      </c>
      <c r="Y4669" s="2" t="s">
        <v>81</v>
      </c>
      <c r="Z4669" s="2" t="s">
        <v>168</v>
      </c>
      <c r="AD4669" s="2">
        <v>596</v>
      </c>
      <c r="AE4669" s="2" t="s">
        <v>83</v>
      </c>
      <c r="AF4669" s="2" t="s">
        <v>168</v>
      </c>
      <c r="AG4669" s="2">
        <v>596</v>
      </c>
      <c r="AH4669" s="2" t="s">
        <v>81</v>
      </c>
      <c r="AI4669" s="2" t="s">
        <v>168</v>
      </c>
      <c r="BE4669" s="23" t="str">
        <f t="shared" si="717"/>
        <v>EMF nein</v>
      </c>
      <c r="BF4669" s="23" t="str">
        <f t="shared" si="714"/>
        <v/>
      </c>
      <c r="BG4669" s="23" t="str">
        <f t="shared" si="715"/>
        <v/>
      </c>
      <c r="BH4669" s="23">
        <f t="shared" si="718"/>
        <v>0</v>
      </c>
      <c r="BO4669" s="2" t="s">
        <v>18418</v>
      </c>
      <c r="BP4669" s="3">
        <v>1</v>
      </c>
      <c r="BQ4669" s="2" t="s">
        <v>18419</v>
      </c>
    </row>
    <row r="4670" spans="1:70" ht="16.149999999999999" customHeight="1" x14ac:dyDescent="0.25">
      <c r="A4670" s="1">
        <v>4671</v>
      </c>
      <c r="B4670" s="2" t="s">
        <v>211</v>
      </c>
      <c r="C4670" s="2" t="s">
        <v>18420</v>
      </c>
      <c r="D4670" s="2" t="s">
        <v>89</v>
      </c>
      <c r="E4670" s="2" t="s">
        <v>18421</v>
      </c>
      <c r="F4670" s="67">
        <v>43657</v>
      </c>
      <c r="G4670" s="3">
        <f t="shared" si="719"/>
        <v>7</v>
      </c>
      <c r="H4670" s="3">
        <f t="shared" ref="H4670:H4733" si="720">IF(F4670&lt;&gt;"",YEAR(F4670),"")</f>
        <v>2019</v>
      </c>
      <c r="I4670" s="92">
        <v>0.88541666666666696</v>
      </c>
      <c r="J4670" s="20">
        <f t="shared" si="713"/>
        <v>21</v>
      </c>
      <c r="K4670" s="5" t="str">
        <f t="shared" si="716"/>
        <v>ja</v>
      </c>
      <c r="L4670" s="5" t="s">
        <v>91</v>
      </c>
      <c r="M4670" s="6" t="s">
        <v>1328</v>
      </c>
      <c r="N4670" s="5">
        <v>55</v>
      </c>
      <c r="O4670" s="127" t="s">
        <v>5139</v>
      </c>
      <c r="P4670" s="127" t="s">
        <v>18422</v>
      </c>
      <c r="R4670" s="6" t="s">
        <v>77</v>
      </c>
      <c r="S4670" s="2" t="s">
        <v>78</v>
      </c>
      <c r="T4670" s="6" t="s">
        <v>80</v>
      </c>
      <c r="U4670" s="2" t="s">
        <v>1328</v>
      </c>
      <c r="V4670" s="2" t="s">
        <v>80</v>
      </c>
      <c r="X4670" s="2">
        <v>137</v>
      </c>
      <c r="Y4670" s="2" t="s">
        <v>81</v>
      </c>
      <c r="Z4670" s="2" t="s">
        <v>84</v>
      </c>
      <c r="AD4670" s="2">
        <v>137</v>
      </c>
      <c r="AE4670" s="2" t="s">
        <v>6084</v>
      </c>
      <c r="AF4670" s="2" t="s">
        <v>84</v>
      </c>
      <c r="AJ4670" s="2">
        <v>230</v>
      </c>
      <c r="AK4670" s="2" t="s">
        <v>81</v>
      </c>
      <c r="AL4670" s="2" t="s">
        <v>84</v>
      </c>
      <c r="AM4670" s="2">
        <v>230</v>
      </c>
      <c r="AN4670" s="2" t="s">
        <v>81</v>
      </c>
      <c r="AO4670" s="2" t="s">
        <v>84</v>
      </c>
      <c r="AP4670" s="2">
        <v>230</v>
      </c>
      <c r="AQ4670" s="2" t="s">
        <v>83</v>
      </c>
      <c r="AR4670" s="2" t="s">
        <v>84</v>
      </c>
      <c r="AV4670" s="2">
        <v>645</v>
      </c>
      <c r="AW4670" s="2" t="s">
        <v>81</v>
      </c>
      <c r="AX4670" s="2" t="s">
        <v>84</v>
      </c>
      <c r="BB4670" s="2">
        <v>645</v>
      </c>
      <c r="BC4670" s="2" t="s">
        <v>83</v>
      </c>
      <c r="BD4670" s="2" t="s">
        <v>84</v>
      </c>
      <c r="BE4670" s="23" t="str">
        <f t="shared" si="717"/>
        <v>EMF nein</v>
      </c>
      <c r="BF4670" s="23" t="str">
        <f t="shared" si="714"/>
        <v/>
      </c>
      <c r="BG4670" s="23" t="str">
        <f t="shared" si="715"/>
        <v/>
      </c>
      <c r="BH4670" s="23">
        <f t="shared" si="718"/>
        <v>0</v>
      </c>
      <c r="BO4670" s="2" t="s">
        <v>18423</v>
      </c>
      <c r="BP4670" s="3">
        <v>1</v>
      </c>
      <c r="BQ4670" s="2" t="s">
        <v>18424</v>
      </c>
    </row>
    <row r="4671" spans="1:70" ht="16.149999999999999" customHeight="1" x14ac:dyDescent="0.25">
      <c r="A4671" s="1">
        <v>4672</v>
      </c>
      <c r="B4671" s="2" t="s">
        <v>211</v>
      </c>
      <c r="C4671" s="2" t="s">
        <v>3330</v>
      </c>
      <c r="D4671" s="2" t="s">
        <v>89</v>
      </c>
      <c r="E4671" s="2" t="s">
        <v>1075</v>
      </c>
      <c r="F4671" s="67">
        <v>43899</v>
      </c>
      <c r="G4671" s="3">
        <f t="shared" si="719"/>
        <v>3</v>
      </c>
      <c r="H4671" s="3">
        <f t="shared" si="720"/>
        <v>2020</v>
      </c>
      <c r="I4671" s="92">
        <v>0.40277777777777801</v>
      </c>
      <c r="J4671" s="20">
        <f t="shared" si="713"/>
        <v>9</v>
      </c>
      <c r="K4671" s="5" t="str">
        <f t="shared" si="716"/>
        <v>ja</v>
      </c>
      <c r="L4671" s="5" t="s">
        <v>91</v>
      </c>
      <c r="M4671" s="6" t="s">
        <v>74</v>
      </c>
      <c r="N4671" s="5">
        <v>40</v>
      </c>
      <c r="O4671" s="127" t="s">
        <v>5139</v>
      </c>
      <c r="P4671" s="127" t="s">
        <v>18425</v>
      </c>
      <c r="R4671" s="6" t="s">
        <v>77</v>
      </c>
      <c r="S4671" s="5" t="s">
        <v>109</v>
      </c>
      <c r="X4671" s="2">
        <v>222</v>
      </c>
      <c r="Y4671" s="2" t="s">
        <v>81</v>
      </c>
      <c r="Z4671" s="2" t="s">
        <v>82</v>
      </c>
      <c r="AA4671" s="2">
        <v>222</v>
      </c>
      <c r="AB4671" s="2" t="s">
        <v>81</v>
      </c>
      <c r="AC4671" s="2" t="s">
        <v>82</v>
      </c>
      <c r="AD4671" s="2">
        <v>222</v>
      </c>
      <c r="AE4671" s="2" t="s">
        <v>83</v>
      </c>
      <c r="AF4671" s="2" t="s">
        <v>82</v>
      </c>
      <c r="AJ4671" s="2">
        <v>366</v>
      </c>
      <c r="AK4671" s="2" t="s">
        <v>81</v>
      </c>
      <c r="AL4671" s="2" t="s">
        <v>168</v>
      </c>
      <c r="AM4671" s="2">
        <v>366</v>
      </c>
      <c r="AN4671" s="2" t="s">
        <v>81</v>
      </c>
      <c r="AO4671" s="2" t="s">
        <v>18426</v>
      </c>
      <c r="AP4671" s="2">
        <v>366</v>
      </c>
      <c r="AQ4671" s="2" t="s">
        <v>81</v>
      </c>
      <c r="AR4671" s="2" t="s">
        <v>168</v>
      </c>
      <c r="BE4671" s="23" t="str">
        <f t="shared" si="717"/>
        <v>EMF nein</v>
      </c>
      <c r="BF4671" s="23" t="str">
        <f t="shared" si="714"/>
        <v/>
      </c>
      <c r="BG4671" s="23" t="str">
        <f t="shared" si="715"/>
        <v/>
      </c>
      <c r="BH4671" s="23">
        <f t="shared" si="718"/>
        <v>0</v>
      </c>
      <c r="BO4671" s="2" t="s">
        <v>18427</v>
      </c>
      <c r="BP4671" s="3">
        <v>1</v>
      </c>
      <c r="BQ4671" s="2" t="s">
        <v>18428</v>
      </c>
    </row>
    <row r="4672" spans="1:70" ht="16.149999999999999" customHeight="1" x14ac:dyDescent="0.25">
      <c r="A4672" s="1">
        <v>4673</v>
      </c>
      <c r="B4672" s="2" t="s">
        <v>211</v>
      </c>
      <c r="C4672" s="2" t="s">
        <v>18429</v>
      </c>
      <c r="D4672" s="2" t="s">
        <v>2334</v>
      </c>
      <c r="E4672" s="2" t="s">
        <v>18430</v>
      </c>
      <c r="F4672" s="67">
        <v>43899</v>
      </c>
      <c r="G4672" s="3">
        <f t="shared" si="719"/>
        <v>3</v>
      </c>
      <c r="H4672" s="3">
        <f t="shared" si="720"/>
        <v>2020</v>
      </c>
      <c r="I4672" s="92">
        <v>0.77083333333333304</v>
      </c>
      <c r="J4672" s="20">
        <f t="shared" si="713"/>
        <v>18</v>
      </c>
      <c r="K4672" s="5" t="str">
        <f t="shared" si="716"/>
        <v>ja</v>
      </c>
      <c r="L4672" s="5" t="s">
        <v>91</v>
      </c>
      <c r="M4672" s="6" t="s">
        <v>74</v>
      </c>
      <c r="N4672" s="5">
        <v>67</v>
      </c>
      <c r="O4672" s="127" t="s">
        <v>5139</v>
      </c>
      <c r="P4672" s="127" t="s">
        <v>18431</v>
      </c>
      <c r="R4672" s="6" t="s">
        <v>77</v>
      </c>
      <c r="T4672" s="6" t="s">
        <v>202</v>
      </c>
      <c r="X4672" s="2">
        <v>176</v>
      </c>
      <c r="Y4672" s="2" t="s">
        <v>81</v>
      </c>
      <c r="Z4672" s="2" t="s">
        <v>161</v>
      </c>
      <c r="AA4672" s="2">
        <v>176</v>
      </c>
      <c r="AB4672" s="2" t="s">
        <v>81</v>
      </c>
      <c r="AC4672" s="2" t="s">
        <v>161</v>
      </c>
      <c r="AD4672" s="2">
        <v>176</v>
      </c>
      <c r="AE4672" s="2" t="s">
        <v>81</v>
      </c>
      <c r="AF4672" s="2" t="s">
        <v>161</v>
      </c>
      <c r="AG4672" s="2">
        <v>655</v>
      </c>
      <c r="AH4672" s="2" t="s">
        <v>81</v>
      </c>
      <c r="AI4672" s="2" t="s">
        <v>161</v>
      </c>
      <c r="AJ4672" s="2">
        <v>655</v>
      </c>
      <c r="AK4672" s="2" t="s">
        <v>94</v>
      </c>
      <c r="AL4672" s="2" t="s">
        <v>161</v>
      </c>
      <c r="AM4672" s="2">
        <v>655</v>
      </c>
      <c r="AN4672" s="2" t="s">
        <v>81</v>
      </c>
      <c r="AO4672" s="2" t="s">
        <v>161</v>
      </c>
      <c r="AS4672" s="2">
        <v>655</v>
      </c>
      <c r="AT4672" s="2" t="s">
        <v>81</v>
      </c>
      <c r="AU4672" s="2" t="s">
        <v>161</v>
      </c>
      <c r="AV4672" s="2">
        <v>655</v>
      </c>
      <c r="AW4672" s="2" t="s">
        <v>94</v>
      </c>
      <c r="AX4672" s="2" t="s">
        <v>161</v>
      </c>
      <c r="AY4672" s="2">
        <v>655</v>
      </c>
      <c r="AZ4672" s="2" t="s">
        <v>81</v>
      </c>
      <c r="BA4672" s="2" t="s">
        <v>161</v>
      </c>
      <c r="BE4672" s="23" t="str">
        <f t="shared" si="717"/>
        <v>EMF ja</v>
      </c>
      <c r="BF4672" s="23">
        <f t="shared" si="714"/>
        <v>3200</v>
      </c>
      <c r="BG4672" s="23" t="str">
        <f t="shared" si="715"/>
        <v>500+m</v>
      </c>
      <c r="BH4672" s="23">
        <f t="shared" si="718"/>
        <v>1</v>
      </c>
      <c r="BI4672" s="2" t="s">
        <v>162</v>
      </c>
      <c r="BJ4672" s="2">
        <v>3200</v>
      </c>
      <c r="BO4672" s="2" t="s">
        <v>18432</v>
      </c>
      <c r="BP4672" s="3">
        <v>1</v>
      </c>
      <c r="BQ4672" s="2" t="s">
        <v>18433</v>
      </c>
    </row>
    <row r="4673" spans="1:69" ht="16.149999999999999" customHeight="1" x14ac:dyDescent="0.25">
      <c r="A4673" s="16">
        <v>4674</v>
      </c>
      <c r="B4673" s="2" t="s">
        <v>135</v>
      </c>
      <c r="C4673" s="2" t="s">
        <v>165</v>
      </c>
      <c r="D4673" s="2" t="s">
        <v>158</v>
      </c>
      <c r="E4673" s="2" t="s">
        <v>18434</v>
      </c>
      <c r="F4673" s="67">
        <v>43900</v>
      </c>
      <c r="G4673" s="3">
        <f t="shared" si="719"/>
        <v>3</v>
      </c>
      <c r="H4673" s="3">
        <f t="shared" si="720"/>
        <v>2020</v>
      </c>
      <c r="I4673" s="92">
        <v>0.59375</v>
      </c>
      <c r="J4673" s="20">
        <f t="shared" ref="J4673:J4736" si="721">IF(I4673&lt;&gt;"",HOUR(I4673),"")</f>
        <v>14</v>
      </c>
      <c r="K4673" s="5" t="str">
        <f t="shared" si="716"/>
        <v>ja</v>
      </c>
      <c r="L4673" s="5" t="s">
        <v>91</v>
      </c>
      <c r="M4673" s="6" t="s">
        <v>354</v>
      </c>
      <c r="O4673" s="127" t="s">
        <v>5139</v>
      </c>
      <c r="P4673" s="127" t="s">
        <v>18435</v>
      </c>
      <c r="R4673" s="6" t="s">
        <v>77</v>
      </c>
      <c r="U4673" s="2" t="s">
        <v>1312</v>
      </c>
      <c r="X4673" s="2">
        <v>475</v>
      </c>
      <c r="Y4673" s="2" t="s">
        <v>83</v>
      </c>
      <c r="Z4673" s="2" t="s">
        <v>84</v>
      </c>
      <c r="AA4673" s="2">
        <v>475</v>
      </c>
      <c r="AB4673" s="2" t="s">
        <v>81</v>
      </c>
      <c r="AC4673" s="2" t="s">
        <v>84</v>
      </c>
      <c r="AD4673" s="2">
        <v>475</v>
      </c>
      <c r="AE4673" s="2" t="s">
        <v>83</v>
      </c>
      <c r="AF4673" s="2" t="s">
        <v>84</v>
      </c>
      <c r="AJ4673" s="2">
        <v>475</v>
      </c>
      <c r="AK4673" s="2" t="s">
        <v>83</v>
      </c>
      <c r="AL4673" s="2" t="s">
        <v>84</v>
      </c>
      <c r="AM4673" s="2">
        <v>466</v>
      </c>
      <c r="AN4673" s="2" t="s">
        <v>81</v>
      </c>
      <c r="AO4673" s="2" t="s">
        <v>84</v>
      </c>
      <c r="AP4673" s="2">
        <v>466</v>
      </c>
      <c r="AQ4673" s="2" t="s">
        <v>83</v>
      </c>
      <c r="AR4673" s="2" t="s">
        <v>84</v>
      </c>
      <c r="AS4673" s="2">
        <v>466</v>
      </c>
      <c r="AT4673" s="2" t="s">
        <v>81</v>
      </c>
      <c r="AU4673" s="2" t="s">
        <v>84</v>
      </c>
      <c r="AV4673" s="2">
        <v>475</v>
      </c>
      <c r="AW4673" s="2" t="s">
        <v>83</v>
      </c>
      <c r="AX4673" s="2" t="s">
        <v>161</v>
      </c>
      <c r="AY4673" s="2">
        <v>475</v>
      </c>
      <c r="AZ4673" s="2" t="s">
        <v>81</v>
      </c>
      <c r="BA4673" s="2" t="s">
        <v>161</v>
      </c>
      <c r="BB4673" s="2">
        <v>475</v>
      </c>
      <c r="BC4673" s="2" t="s">
        <v>83</v>
      </c>
      <c r="BD4673" s="2" t="s">
        <v>161</v>
      </c>
      <c r="BE4673" s="23" t="str">
        <f t="shared" si="717"/>
        <v>EMF nein</v>
      </c>
      <c r="BF4673" s="23" t="str">
        <f t="shared" si="714"/>
        <v/>
      </c>
      <c r="BG4673" s="23" t="str">
        <f t="shared" si="715"/>
        <v/>
      </c>
      <c r="BH4673" s="23">
        <f t="shared" si="718"/>
        <v>0</v>
      </c>
      <c r="BO4673" s="2" t="s">
        <v>18436</v>
      </c>
      <c r="BP4673" s="3">
        <v>1</v>
      </c>
      <c r="BQ4673" s="2" t="s">
        <v>18437</v>
      </c>
    </row>
    <row r="4674" spans="1:69" ht="16.149999999999999" customHeight="1" x14ac:dyDescent="0.25">
      <c r="A4674" s="1">
        <v>4675</v>
      </c>
      <c r="B4674" s="2" t="s">
        <v>211</v>
      </c>
      <c r="C4674" s="2" t="s">
        <v>18438</v>
      </c>
      <c r="D4674" s="2" t="s">
        <v>89</v>
      </c>
      <c r="E4674" s="2" t="s">
        <v>18439</v>
      </c>
      <c r="F4674" s="67">
        <v>43900</v>
      </c>
      <c r="G4674" s="3">
        <f t="shared" si="719"/>
        <v>3</v>
      </c>
      <c r="H4674" s="3">
        <f t="shared" si="720"/>
        <v>2020</v>
      </c>
      <c r="I4674" s="92">
        <v>8.3333333333333301E-2</v>
      </c>
      <c r="J4674" s="20">
        <f t="shared" si="721"/>
        <v>2</v>
      </c>
      <c r="K4674" s="5" t="str">
        <f t="shared" si="716"/>
        <v>ja</v>
      </c>
      <c r="L4674" s="5" t="s">
        <v>73</v>
      </c>
      <c r="M4674" s="6" t="s">
        <v>74</v>
      </c>
      <c r="N4674" s="5">
        <v>38</v>
      </c>
      <c r="O4674" s="127" t="s">
        <v>5139</v>
      </c>
      <c r="P4674" s="127" t="s">
        <v>18440</v>
      </c>
      <c r="R4674" s="6" t="s">
        <v>77</v>
      </c>
      <c r="T4674" s="6" t="s">
        <v>202</v>
      </c>
      <c r="X4674" s="2" t="s">
        <v>109</v>
      </c>
      <c r="Y4674" s="2" t="s">
        <v>109</v>
      </c>
      <c r="Z4674" s="2" t="s">
        <v>109</v>
      </c>
      <c r="AA4674" s="2" t="s">
        <v>109</v>
      </c>
      <c r="AB4674" s="2" t="s">
        <v>109</v>
      </c>
      <c r="AC4674" s="2" t="s">
        <v>109</v>
      </c>
      <c r="AD4674" s="2" t="s">
        <v>109</v>
      </c>
      <c r="AE4674" s="2" t="s">
        <v>109</v>
      </c>
      <c r="AF4674" s="2" t="s">
        <v>161</v>
      </c>
      <c r="BE4674" s="23" t="str">
        <f t="shared" si="717"/>
        <v>EMF ja</v>
      </c>
      <c r="BF4674" s="23" t="str">
        <f t="shared" si="714"/>
        <v/>
      </c>
      <c r="BG4674" s="23" t="str">
        <f t="shared" si="715"/>
        <v/>
      </c>
      <c r="BH4674" s="23">
        <f t="shared" si="718"/>
        <v>1</v>
      </c>
      <c r="BM4674" s="2">
        <v>340</v>
      </c>
      <c r="BN4674" s="2" t="s">
        <v>162</v>
      </c>
      <c r="BO4674" s="2" t="s">
        <v>18441</v>
      </c>
      <c r="BP4674" s="3">
        <v>1</v>
      </c>
      <c r="BQ4674" s="2" t="s">
        <v>18442</v>
      </c>
    </row>
    <row r="4675" spans="1:69" ht="16.149999999999999" customHeight="1" x14ac:dyDescent="0.25">
      <c r="A4675" s="16">
        <v>4676</v>
      </c>
      <c r="B4675" s="2" t="s">
        <v>135</v>
      </c>
      <c r="C4675" s="2" t="s">
        <v>18443</v>
      </c>
      <c r="D4675" s="2" t="s">
        <v>151</v>
      </c>
      <c r="E4675" s="2" t="s">
        <v>18444</v>
      </c>
      <c r="F4675" s="67">
        <v>43899</v>
      </c>
      <c r="G4675" s="3">
        <f t="shared" si="719"/>
        <v>3</v>
      </c>
      <c r="H4675" s="3">
        <f t="shared" si="720"/>
        <v>2020</v>
      </c>
      <c r="I4675" s="92">
        <v>0.66319444444444398</v>
      </c>
      <c r="J4675" s="20">
        <f t="shared" si="721"/>
        <v>15</v>
      </c>
      <c r="K4675" s="5" t="str">
        <f t="shared" si="716"/>
        <v>ja</v>
      </c>
      <c r="L4675" s="5" t="s">
        <v>91</v>
      </c>
      <c r="M4675" s="6" t="s">
        <v>354</v>
      </c>
      <c r="N4675" s="5">
        <v>56</v>
      </c>
      <c r="O4675" s="5" t="s">
        <v>126</v>
      </c>
      <c r="P4675" s="127" t="s">
        <v>18445</v>
      </c>
      <c r="Q4675" s="6" t="s">
        <v>186</v>
      </c>
      <c r="R4675" s="6" t="s">
        <v>77</v>
      </c>
      <c r="U4675" s="2" t="s">
        <v>74</v>
      </c>
      <c r="V4675" s="2" t="s">
        <v>80</v>
      </c>
      <c r="W4675" s="2" t="s">
        <v>18446</v>
      </c>
      <c r="X4675" s="2">
        <v>129</v>
      </c>
      <c r="Y4675" s="2" t="s">
        <v>81</v>
      </c>
      <c r="Z4675" s="2" t="s">
        <v>161</v>
      </c>
      <c r="AA4675" s="2">
        <v>129</v>
      </c>
      <c r="AB4675" s="2" t="s">
        <v>81</v>
      </c>
      <c r="AC4675" s="2" t="s">
        <v>161</v>
      </c>
      <c r="AD4675" s="2">
        <v>129</v>
      </c>
      <c r="AE4675" s="2" t="s">
        <v>83</v>
      </c>
      <c r="AF4675" s="2" t="s">
        <v>161</v>
      </c>
      <c r="BE4675" s="23" t="str">
        <f t="shared" si="717"/>
        <v>EMF ja</v>
      </c>
      <c r="BF4675" s="23" t="str">
        <f t="shared" si="714"/>
        <v/>
      </c>
      <c r="BG4675" s="23" t="str">
        <f t="shared" si="715"/>
        <v/>
      </c>
      <c r="BH4675" s="23">
        <f t="shared" si="718"/>
        <v>1</v>
      </c>
      <c r="BM4675" s="2">
        <v>290</v>
      </c>
      <c r="BN4675" s="2" t="s">
        <v>162</v>
      </c>
      <c r="BO4675" s="2" t="s">
        <v>18447</v>
      </c>
      <c r="BP4675" s="3">
        <v>1</v>
      </c>
      <c r="BQ4675" s="2" t="s">
        <v>18448</v>
      </c>
    </row>
    <row r="4676" spans="1:69" ht="16.149999999999999" customHeight="1" x14ac:dyDescent="0.25">
      <c r="A4676" s="1">
        <v>4677</v>
      </c>
      <c r="B4676" s="2" t="s">
        <v>87</v>
      </c>
      <c r="C4676" s="2" t="s">
        <v>363</v>
      </c>
      <c r="D4676" s="2" t="s">
        <v>364</v>
      </c>
      <c r="E4676" s="2" t="s">
        <v>18449</v>
      </c>
      <c r="F4676" s="67">
        <v>43895</v>
      </c>
      <c r="G4676" s="3">
        <f t="shared" si="719"/>
        <v>3</v>
      </c>
      <c r="H4676" s="3">
        <f t="shared" si="720"/>
        <v>2020</v>
      </c>
      <c r="I4676" s="92">
        <v>0.54166666666666696</v>
      </c>
      <c r="J4676" s="20">
        <f t="shared" si="721"/>
        <v>13</v>
      </c>
      <c r="K4676" s="5" t="str">
        <f t="shared" si="716"/>
        <v>ja</v>
      </c>
      <c r="L4676" s="5" t="s">
        <v>91</v>
      </c>
      <c r="M4676" s="6" t="s">
        <v>74</v>
      </c>
      <c r="N4676" s="5">
        <v>73</v>
      </c>
      <c r="O4676" s="5" t="s">
        <v>5139</v>
      </c>
      <c r="P4676" s="127" t="s">
        <v>18450</v>
      </c>
      <c r="R4676" s="6" t="s">
        <v>789</v>
      </c>
      <c r="U4676" s="2" t="s">
        <v>115</v>
      </c>
      <c r="V4676" s="2" t="s">
        <v>80</v>
      </c>
      <c r="W4676" s="2" t="s">
        <v>16995</v>
      </c>
      <c r="X4676" s="2">
        <v>25</v>
      </c>
      <c r="Y4676" s="2" t="s">
        <v>94</v>
      </c>
      <c r="Z4676" s="2" t="s">
        <v>82</v>
      </c>
      <c r="AA4676" s="2">
        <v>25</v>
      </c>
      <c r="AB4676" s="2" t="s">
        <v>94</v>
      </c>
      <c r="AC4676" s="2" t="s">
        <v>82</v>
      </c>
      <c r="AD4676" s="2">
        <v>25</v>
      </c>
      <c r="AE4676" s="2" t="s">
        <v>94</v>
      </c>
      <c r="AF4676" s="2" t="s">
        <v>82</v>
      </c>
      <c r="AJ4676" s="2">
        <v>115</v>
      </c>
      <c r="AK4676" s="2" t="s">
        <v>81</v>
      </c>
      <c r="AL4676" s="2" t="s">
        <v>82</v>
      </c>
      <c r="AM4676" s="2">
        <v>115</v>
      </c>
      <c r="AN4676" s="2" t="s">
        <v>94</v>
      </c>
      <c r="AO4676" s="2" t="s">
        <v>82</v>
      </c>
      <c r="AP4676" s="2">
        <v>115</v>
      </c>
      <c r="AQ4676" s="2" t="s">
        <v>81</v>
      </c>
      <c r="AR4676" s="2" t="s">
        <v>82</v>
      </c>
      <c r="BE4676" s="23" t="str">
        <f t="shared" si="717"/>
        <v>EMF nein</v>
      </c>
      <c r="BF4676" s="23" t="str">
        <f t="shared" si="714"/>
        <v/>
      </c>
      <c r="BG4676" s="23" t="str">
        <f t="shared" si="715"/>
        <v/>
      </c>
      <c r="BH4676" s="23">
        <f t="shared" si="718"/>
        <v>0</v>
      </c>
      <c r="BO4676" s="2" t="s">
        <v>18451</v>
      </c>
      <c r="BP4676" s="3">
        <v>1</v>
      </c>
      <c r="BQ4676" s="2" t="s">
        <v>18452</v>
      </c>
    </row>
    <row r="4677" spans="1:69" ht="16.149999999999999" customHeight="1" x14ac:dyDescent="0.25">
      <c r="A4677" s="1">
        <v>4678</v>
      </c>
      <c r="B4677" s="2" t="s">
        <v>211</v>
      </c>
      <c r="C4677" s="2" t="s">
        <v>1328</v>
      </c>
      <c r="D4677" s="2" t="s">
        <v>113</v>
      </c>
      <c r="E4677" s="2" t="s">
        <v>4248</v>
      </c>
      <c r="F4677" s="67">
        <v>43900</v>
      </c>
      <c r="G4677" s="3">
        <f t="shared" si="719"/>
        <v>3</v>
      </c>
      <c r="H4677" s="3">
        <f t="shared" si="720"/>
        <v>2020</v>
      </c>
      <c r="I4677" s="92">
        <v>0.86458333333333304</v>
      </c>
      <c r="J4677" s="20">
        <f t="shared" si="721"/>
        <v>20</v>
      </c>
      <c r="K4677" s="5" t="str">
        <f t="shared" si="716"/>
        <v>ja</v>
      </c>
      <c r="L4677" s="5" t="s">
        <v>91</v>
      </c>
      <c r="M4677" s="6" t="s">
        <v>115</v>
      </c>
      <c r="N4677" s="5">
        <v>58</v>
      </c>
      <c r="O4677" s="5" t="s">
        <v>5139</v>
      </c>
      <c r="P4677" s="127" t="s">
        <v>18453</v>
      </c>
      <c r="R4677" s="6" t="s">
        <v>109</v>
      </c>
      <c r="X4677" s="2">
        <v>120</v>
      </c>
      <c r="Y4677" s="2" t="s">
        <v>83</v>
      </c>
      <c r="Z4677" s="2" t="s">
        <v>84</v>
      </c>
      <c r="AD4677" s="2">
        <v>120</v>
      </c>
      <c r="AE4677" s="2" t="s">
        <v>83</v>
      </c>
      <c r="AF4677" s="2" t="s">
        <v>84</v>
      </c>
      <c r="BE4677" s="23" t="str">
        <f t="shared" si="717"/>
        <v>EMF nein</v>
      </c>
      <c r="BF4677" s="23" t="str">
        <f t="shared" ref="BF4677:BF4740" si="722">IF(SUM(BJ4677,BL4677,BN4677)=0,"",MIN(BJ4677,BL4677,BN4677))</f>
        <v/>
      </c>
      <c r="BG4677" s="23" t="str">
        <f t="shared" ref="BG4677:BG4740" si="723">IF(BF4677="","",IF(BF4677&lt;100,"&lt;100m",IF(AND(BF4677&gt;99, BF4677&lt;500),"100-499m",IF(BF4677&gt;499,"500+m",""))))</f>
        <v/>
      </c>
      <c r="BH4677" s="23">
        <f t="shared" si="718"/>
        <v>0</v>
      </c>
      <c r="BO4677" s="2" t="s">
        <v>18454</v>
      </c>
      <c r="BP4677" s="3">
        <v>1</v>
      </c>
      <c r="BQ4677" s="2" t="s">
        <v>18455</v>
      </c>
    </row>
    <row r="4678" spans="1:69" ht="16.149999999999999" customHeight="1" x14ac:dyDescent="0.25">
      <c r="A4678" s="16">
        <v>4679</v>
      </c>
      <c r="B4678" s="2" t="s">
        <v>87</v>
      </c>
      <c r="C4678" s="2" t="s">
        <v>7922</v>
      </c>
      <c r="D4678" s="2" t="s">
        <v>113</v>
      </c>
      <c r="E4678" s="2" t="s">
        <v>18456</v>
      </c>
      <c r="F4678" s="67">
        <v>43901</v>
      </c>
      <c r="G4678" s="3">
        <f t="shared" si="719"/>
        <v>3</v>
      </c>
      <c r="H4678" s="3">
        <f t="shared" si="720"/>
        <v>2020</v>
      </c>
      <c r="I4678" s="92">
        <v>0.54166666666666696</v>
      </c>
      <c r="J4678" s="20">
        <f t="shared" si="721"/>
        <v>13</v>
      </c>
      <c r="K4678" s="5" t="str">
        <f t="shared" si="716"/>
        <v>ja</v>
      </c>
      <c r="L4678" s="5" t="s">
        <v>91</v>
      </c>
      <c r="M4678" s="6" t="s">
        <v>74</v>
      </c>
      <c r="N4678" s="5">
        <v>78</v>
      </c>
      <c r="O4678" s="5" t="s">
        <v>5139</v>
      </c>
      <c r="P4678" s="5" t="s">
        <v>18457</v>
      </c>
      <c r="R4678" s="6" t="s">
        <v>77</v>
      </c>
      <c r="U4678" s="2" t="s">
        <v>74</v>
      </c>
      <c r="X4678" s="2">
        <v>656</v>
      </c>
      <c r="Y4678" s="2" t="s">
        <v>81</v>
      </c>
      <c r="Z4678" s="2" t="s">
        <v>84</v>
      </c>
      <c r="AA4678" s="2">
        <v>656</v>
      </c>
      <c r="AB4678" s="2" t="s">
        <v>81</v>
      </c>
      <c r="AC4678" s="2" t="s">
        <v>84</v>
      </c>
      <c r="AD4678" s="2">
        <v>656</v>
      </c>
      <c r="AE4678" s="2" t="s">
        <v>81</v>
      </c>
      <c r="AF4678" s="2" t="s">
        <v>84</v>
      </c>
      <c r="BE4678" s="23" t="str">
        <f t="shared" si="717"/>
        <v>EMF nein</v>
      </c>
      <c r="BF4678" s="23" t="str">
        <f t="shared" si="722"/>
        <v/>
      </c>
      <c r="BG4678" s="23" t="str">
        <f t="shared" si="723"/>
        <v/>
      </c>
      <c r="BH4678" s="23">
        <f t="shared" si="718"/>
        <v>0</v>
      </c>
      <c r="BO4678" s="2" t="s">
        <v>18458</v>
      </c>
      <c r="BP4678" s="3">
        <v>1</v>
      </c>
      <c r="BQ4678" s="2" t="s">
        <v>18459</v>
      </c>
    </row>
    <row r="4679" spans="1:69" ht="16.149999999999999" customHeight="1" x14ac:dyDescent="0.25">
      <c r="A4679" s="1">
        <v>4680</v>
      </c>
      <c r="B4679" s="2" t="s">
        <v>211</v>
      </c>
      <c r="C4679" s="2" t="s">
        <v>3731</v>
      </c>
      <c r="D4679" s="2" t="s">
        <v>104</v>
      </c>
      <c r="E4679" s="2" t="s">
        <v>16732</v>
      </c>
      <c r="F4679" s="67">
        <v>43901</v>
      </c>
      <c r="G4679" s="3">
        <f t="shared" si="719"/>
        <v>3</v>
      </c>
      <c r="H4679" s="3">
        <f t="shared" si="720"/>
        <v>2020</v>
      </c>
      <c r="I4679" s="92">
        <v>0.58333333333333304</v>
      </c>
      <c r="J4679" s="20">
        <f t="shared" si="721"/>
        <v>14</v>
      </c>
      <c r="K4679" s="5" t="str">
        <f t="shared" si="716"/>
        <v>ja</v>
      </c>
      <c r="L4679" s="5" t="s">
        <v>91</v>
      </c>
      <c r="M4679" s="6" t="s">
        <v>100</v>
      </c>
      <c r="N4679" s="5">
        <v>62</v>
      </c>
      <c r="O4679" s="5" t="s">
        <v>5139</v>
      </c>
      <c r="P4679" s="127" t="s">
        <v>18460</v>
      </c>
      <c r="R4679" s="6" t="s">
        <v>77</v>
      </c>
      <c r="T4679" s="6" t="s">
        <v>80</v>
      </c>
      <c r="X4679" s="2">
        <v>200</v>
      </c>
      <c r="Y4679" s="2" t="s">
        <v>81</v>
      </c>
      <c r="Z4679" s="2" t="s">
        <v>84</v>
      </c>
      <c r="AD4679" s="2">
        <v>200</v>
      </c>
      <c r="AE4679" s="2" t="s">
        <v>81</v>
      </c>
      <c r="AF4679" s="2" t="s">
        <v>84</v>
      </c>
      <c r="BE4679" s="23" t="str">
        <f t="shared" si="717"/>
        <v>EMF ja</v>
      </c>
      <c r="BF4679" s="23">
        <f t="shared" si="722"/>
        <v>40</v>
      </c>
      <c r="BG4679" s="23" t="str">
        <f t="shared" si="723"/>
        <v>&lt;100m</v>
      </c>
      <c r="BH4679" s="23">
        <f t="shared" si="718"/>
        <v>1</v>
      </c>
      <c r="BI4679" s="2" t="s">
        <v>162</v>
      </c>
      <c r="BJ4679" s="2">
        <v>40</v>
      </c>
      <c r="BO4679" s="2" t="s">
        <v>18461</v>
      </c>
      <c r="BP4679" s="3">
        <v>1</v>
      </c>
      <c r="BQ4679" s="2" t="s">
        <v>18462</v>
      </c>
    </row>
    <row r="4680" spans="1:69" ht="16.149999999999999" customHeight="1" x14ac:dyDescent="0.25">
      <c r="A4680" s="1">
        <v>4681</v>
      </c>
      <c r="B4680" s="2" t="s">
        <v>211</v>
      </c>
      <c r="C4680" s="2" t="s">
        <v>8435</v>
      </c>
      <c r="D4680" s="2" t="s">
        <v>296</v>
      </c>
      <c r="E4680" s="2" t="s">
        <v>18463</v>
      </c>
      <c r="F4680" s="67">
        <v>43901</v>
      </c>
      <c r="G4680" s="3">
        <f t="shared" si="719"/>
        <v>3</v>
      </c>
      <c r="H4680" s="3">
        <f t="shared" si="720"/>
        <v>2020</v>
      </c>
      <c r="I4680" s="92">
        <v>0.875</v>
      </c>
      <c r="J4680" s="20">
        <f t="shared" si="721"/>
        <v>21</v>
      </c>
      <c r="K4680" s="5" t="str">
        <f t="shared" si="716"/>
        <v>ja</v>
      </c>
      <c r="M4680" s="6" t="s">
        <v>74</v>
      </c>
      <c r="O4680" s="5" t="s">
        <v>140</v>
      </c>
      <c r="P4680" s="127" t="s">
        <v>18464</v>
      </c>
      <c r="X4680" s="2" t="s">
        <v>109</v>
      </c>
      <c r="Y4680" s="2" t="s">
        <v>81</v>
      </c>
      <c r="Z4680" s="2" t="s">
        <v>161</v>
      </c>
      <c r="AA4680" s="2" t="s">
        <v>109</v>
      </c>
      <c r="AB4680" s="2" t="s">
        <v>94</v>
      </c>
      <c r="AC4680" s="2" t="s">
        <v>161</v>
      </c>
      <c r="AD4680" s="2" t="s">
        <v>109</v>
      </c>
      <c r="AE4680" s="2" t="s">
        <v>81</v>
      </c>
      <c r="AF4680" s="2" t="s">
        <v>161</v>
      </c>
      <c r="AG4680" s="2" t="s">
        <v>109</v>
      </c>
      <c r="AH4680" s="2" t="s">
        <v>94</v>
      </c>
      <c r="AI4680" s="2" t="s">
        <v>161</v>
      </c>
      <c r="AJ4680" s="2" t="s">
        <v>109</v>
      </c>
      <c r="AK4680" s="2" t="s">
        <v>81</v>
      </c>
      <c r="AL4680" s="2" t="s">
        <v>161</v>
      </c>
      <c r="AM4680" s="2" t="s">
        <v>109</v>
      </c>
      <c r="AN4680" s="2" t="s">
        <v>94</v>
      </c>
      <c r="AO4680" s="2" t="s">
        <v>161</v>
      </c>
      <c r="AP4680" s="2" t="s">
        <v>109</v>
      </c>
      <c r="AQ4680" s="2" t="s">
        <v>81</v>
      </c>
      <c r="AR4680" s="2" t="s">
        <v>161</v>
      </c>
      <c r="AS4680" s="2" t="s">
        <v>109</v>
      </c>
      <c r="AT4680" s="2" t="s">
        <v>94</v>
      </c>
      <c r="AU4680" s="2" t="s">
        <v>161</v>
      </c>
      <c r="AV4680" s="2" t="s">
        <v>109</v>
      </c>
      <c r="AW4680" s="2" t="s">
        <v>81</v>
      </c>
      <c r="AX4680" s="2" t="s">
        <v>84</v>
      </c>
      <c r="AY4680" s="2" t="s">
        <v>109</v>
      </c>
      <c r="AZ4680" s="2" t="s">
        <v>81</v>
      </c>
      <c r="BA4680" s="2" t="s">
        <v>84</v>
      </c>
      <c r="BB4680" s="2" t="s">
        <v>109</v>
      </c>
      <c r="BC4680" s="2" t="s">
        <v>83</v>
      </c>
      <c r="BD4680" s="2" t="s">
        <v>84</v>
      </c>
      <c r="BE4680" s="23" t="str">
        <f t="shared" si="717"/>
        <v>EMF ja</v>
      </c>
      <c r="BF4680" s="23" t="str">
        <f t="shared" si="722"/>
        <v/>
      </c>
      <c r="BG4680" s="23" t="str">
        <f t="shared" si="723"/>
        <v/>
      </c>
      <c r="BH4680" s="23">
        <f t="shared" si="718"/>
        <v>1</v>
      </c>
      <c r="BK4680" s="2" t="s">
        <v>162</v>
      </c>
      <c r="BL4680" s="2" t="s">
        <v>109</v>
      </c>
      <c r="BO4680" s="2" t="s">
        <v>18465</v>
      </c>
      <c r="BP4680" s="3">
        <v>1</v>
      </c>
      <c r="BQ4680" s="2" t="s">
        <v>18466</v>
      </c>
    </row>
    <row r="4681" spans="1:69" ht="16.149999999999999" customHeight="1" x14ac:dyDescent="0.25">
      <c r="A4681" s="1">
        <v>4682</v>
      </c>
      <c r="B4681" s="2" t="s">
        <v>211</v>
      </c>
      <c r="C4681" s="2" t="s">
        <v>18467</v>
      </c>
      <c r="D4681" s="2" t="s">
        <v>158</v>
      </c>
      <c r="E4681" s="2" t="s">
        <v>17256</v>
      </c>
      <c r="F4681" s="67">
        <v>43902</v>
      </c>
      <c r="G4681" s="3">
        <f t="shared" si="719"/>
        <v>3</v>
      </c>
      <c r="H4681" s="3">
        <f t="shared" si="720"/>
        <v>2020</v>
      </c>
      <c r="I4681" s="92">
        <v>0.79861111111111105</v>
      </c>
      <c r="J4681" s="20">
        <f t="shared" si="721"/>
        <v>19</v>
      </c>
      <c r="K4681" s="5" t="str">
        <f t="shared" si="716"/>
        <v>ja</v>
      </c>
      <c r="L4681" s="5" t="s">
        <v>91</v>
      </c>
      <c r="M4681" s="6" t="s">
        <v>100</v>
      </c>
      <c r="O4681" s="5" t="s">
        <v>126</v>
      </c>
      <c r="P4681" s="127" t="s">
        <v>18468</v>
      </c>
      <c r="R4681" s="6" t="s">
        <v>77</v>
      </c>
      <c r="T4681" s="6" t="s">
        <v>80</v>
      </c>
      <c r="X4681" s="2">
        <v>3490</v>
      </c>
      <c r="Y4681" s="2" t="s">
        <v>81</v>
      </c>
      <c r="Z4681" s="2" t="s">
        <v>82</v>
      </c>
      <c r="AA4681" s="2">
        <v>3490</v>
      </c>
      <c r="AB4681" s="2" t="s">
        <v>81</v>
      </c>
      <c r="AC4681" s="2" t="s">
        <v>82</v>
      </c>
      <c r="AD4681" s="2">
        <v>3490</v>
      </c>
      <c r="AE4681" s="2" t="s">
        <v>83</v>
      </c>
      <c r="AF4681" s="2" t="s">
        <v>82</v>
      </c>
      <c r="AJ4681" s="2">
        <v>210</v>
      </c>
      <c r="AK4681" s="2" t="s">
        <v>81</v>
      </c>
      <c r="AL4681" s="2" t="s">
        <v>168</v>
      </c>
      <c r="AM4681" s="2">
        <v>210</v>
      </c>
      <c r="AN4681" s="2" t="s">
        <v>81</v>
      </c>
      <c r="AO4681" s="2" t="s">
        <v>168</v>
      </c>
      <c r="AP4681" s="2">
        <v>210</v>
      </c>
      <c r="AQ4681" s="2" t="s">
        <v>81</v>
      </c>
      <c r="AR4681" s="2" t="s">
        <v>168</v>
      </c>
      <c r="BE4681" s="23" t="str">
        <f t="shared" si="717"/>
        <v>EMF ja</v>
      </c>
      <c r="BF4681" s="23">
        <f t="shared" si="722"/>
        <v>100</v>
      </c>
      <c r="BG4681" s="23" t="str">
        <f t="shared" si="723"/>
        <v>100-499m</v>
      </c>
      <c r="BH4681" s="23">
        <f t="shared" si="718"/>
        <v>2</v>
      </c>
      <c r="BK4681" s="2" t="s">
        <v>162</v>
      </c>
      <c r="BL4681" s="2">
        <v>100</v>
      </c>
      <c r="BM4681" s="2" t="s">
        <v>162</v>
      </c>
      <c r="BN4681" s="2">
        <v>250</v>
      </c>
      <c r="BO4681" s="2" t="s">
        <v>18469</v>
      </c>
      <c r="BP4681" s="3">
        <v>1</v>
      </c>
      <c r="BQ4681" s="2" t="s">
        <v>18470</v>
      </c>
    </row>
    <row r="4682" spans="1:69" ht="16.149999999999999" customHeight="1" x14ac:dyDescent="0.25">
      <c r="A4682" s="1">
        <v>4683</v>
      </c>
      <c r="B4682" s="2" t="s">
        <v>87</v>
      </c>
      <c r="C4682" s="2" t="s">
        <v>7126</v>
      </c>
      <c r="D4682" s="2" t="s">
        <v>71</v>
      </c>
      <c r="E4682" s="2" t="s">
        <v>18471</v>
      </c>
      <c r="F4682" s="67">
        <v>43902</v>
      </c>
      <c r="G4682" s="3">
        <f t="shared" si="719"/>
        <v>3</v>
      </c>
      <c r="H4682" s="3">
        <f t="shared" si="720"/>
        <v>2020</v>
      </c>
      <c r="I4682" s="92">
        <v>0.57291666666666696</v>
      </c>
      <c r="J4682" s="20">
        <f t="shared" si="721"/>
        <v>13</v>
      </c>
      <c r="K4682" s="5" t="str">
        <f t="shared" si="716"/>
        <v>ja</v>
      </c>
      <c r="L4682" s="5" t="s">
        <v>73</v>
      </c>
      <c r="M4682" s="6" t="s">
        <v>74</v>
      </c>
      <c r="N4682" s="5">
        <v>80</v>
      </c>
      <c r="O4682" s="5" t="s">
        <v>126</v>
      </c>
      <c r="P4682" s="127" t="s">
        <v>18472</v>
      </c>
      <c r="R4682" s="6" t="s">
        <v>77</v>
      </c>
      <c r="U4682" s="2" t="s">
        <v>139</v>
      </c>
      <c r="AA4682" s="2">
        <v>497</v>
      </c>
      <c r="AB4682" s="2" t="s">
        <v>81</v>
      </c>
      <c r="AC4682" s="2" t="s">
        <v>84</v>
      </c>
      <c r="BE4682" s="23" t="str">
        <f t="shared" si="717"/>
        <v>EMF nein</v>
      </c>
      <c r="BF4682" s="23" t="str">
        <f t="shared" si="722"/>
        <v/>
      </c>
      <c r="BG4682" s="23" t="str">
        <f t="shared" si="723"/>
        <v/>
      </c>
      <c r="BH4682" s="23">
        <f t="shared" si="718"/>
        <v>0</v>
      </c>
      <c r="BO4682" s="2" t="s">
        <v>18473</v>
      </c>
      <c r="BP4682" s="3">
        <v>1</v>
      </c>
      <c r="BQ4682" s="2" t="s">
        <v>18474</v>
      </c>
    </row>
    <row r="4683" spans="1:69" ht="16.149999999999999" customHeight="1" x14ac:dyDescent="0.25">
      <c r="A4683" s="16">
        <v>4684</v>
      </c>
      <c r="B4683" s="2" t="s">
        <v>87</v>
      </c>
      <c r="C4683" s="116" t="s">
        <v>18475</v>
      </c>
      <c r="D4683" s="2" t="s">
        <v>206</v>
      </c>
      <c r="E4683" s="2" t="s">
        <v>18476</v>
      </c>
      <c r="F4683" s="67">
        <v>43895</v>
      </c>
      <c r="G4683" s="3">
        <f t="shared" si="719"/>
        <v>3</v>
      </c>
      <c r="H4683" s="3">
        <f t="shared" si="720"/>
        <v>2020</v>
      </c>
      <c r="I4683" s="92">
        <v>2.7777777777777801E-2</v>
      </c>
      <c r="J4683" s="20">
        <f t="shared" si="721"/>
        <v>0</v>
      </c>
      <c r="K4683" s="5" t="str">
        <f t="shared" si="716"/>
        <v>ja</v>
      </c>
      <c r="L4683" s="5" t="s">
        <v>91</v>
      </c>
      <c r="M4683" s="6" t="s">
        <v>74</v>
      </c>
      <c r="N4683" s="5">
        <v>70</v>
      </c>
      <c r="O4683" s="5" t="s">
        <v>5139</v>
      </c>
      <c r="P4683" s="127" t="s">
        <v>18477</v>
      </c>
      <c r="R4683" s="6" t="s">
        <v>77</v>
      </c>
      <c r="T4683" s="6" t="s">
        <v>202</v>
      </c>
      <c r="U4683" s="2" t="s">
        <v>354</v>
      </c>
      <c r="X4683" s="2">
        <v>591</v>
      </c>
      <c r="Y4683" s="2" t="s">
        <v>81</v>
      </c>
      <c r="Z4683" s="2" t="s">
        <v>84</v>
      </c>
      <c r="AA4683" s="2">
        <v>591</v>
      </c>
      <c r="AB4683" s="2" t="s">
        <v>81</v>
      </c>
      <c r="AC4683" s="2" t="s">
        <v>84</v>
      </c>
      <c r="AD4683" s="2">
        <v>591</v>
      </c>
      <c r="AE4683" s="2" t="s">
        <v>81</v>
      </c>
      <c r="AF4683" s="2" t="s">
        <v>84</v>
      </c>
      <c r="AG4683" s="2">
        <v>591</v>
      </c>
      <c r="AH4683" s="2" t="s">
        <v>81</v>
      </c>
      <c r="AI4683" s="2" t="s">
        <v>84</v>
      </c>
      <c r="AJ4683" s="2">
        <v>591</v>
      </c>
      <c r="AK4683" s="2" t="s">
        <v>81</v>
      </c>
      <c r="AL4683" s="2" t="s">
        <v>84</v>
      </c>
      <c r="AM4683" s="2">
        <v>591</v>
      </c>
      <c r="AN4683" s="2" t="s">
        <v>81</v>
      </c>
      <c r="AO4683" s="2" t="s">
        <v>84</v>
      </c>
      <c r="AP4683" s="2">
        <v>591</v>
      </c>
      <c r="AQ4683" s="2" t="s">
        <v>81</v>
      </c>
      <c r="AR4683" s="2" t="s">
        <v>84</v>
      </c>
      <c r="AS4683" s="2">
        <v>591</v>
      </c>
      <c r="AT4683" s="2" t="s">
        <v>81</v>
      </c>
      <c r="AU4683" s="2" t="s">
        <v>84</v>
      </c>
      <c r="AV4683" s="2">
        <v>421</v>
      </c>
      <c r="AW4683" s="2" t="s">
        <v>81</v>
      </c>
      <c r="AX4683" s="2" t="s">
        <v>168</v>
      </c>
      <c r="AY4683" s="2">
        <v>421</v>
      </c>
      <c r="AZ4683" s="2" t="s">
        <v>81</v>
      </c>
      <c r="BA4683" s="2" t="s">
        <v>168</v>
      </c>
      <c r="BB4683" s="2">
        <v>421</v>
      </c>
      <c r="BC4683" s="2" t="s">
        <v>83</v>
      </c>
      <c r="BD4683" s="2" t="s">
        <v>168</v>
      </c>
      <c r="BE4683" s="23" t="str">
        <f t="shared" si="717"/>
        <v>EMF nein</v>
      </c>
      <c r="BF4683" s="23" t="str">
        <f t="shared" si="722"/>
        <v/>
      </c>
      <c r="BG4683" s="23" t="str">
        <f t="shared" si="723"/>
        <v/>
      </c>
      <c r="BH4683" s="23">
        <f t="shared" si="718"/>
        <v>0</v>
      </c>
      <c r="BO4683" s="2" t="s">
        <v>18478</v>
      </c>
      <c r="BP4683" s="3">
        <v>1</v>
      </c>
      <c r="BQ4683" s="2" t="s">
        <v>18479</v>
      </c>
    </row>
    <row r="4684" spans="1:69" ht="16.149999999999999" customHeight="1" x14ac:dyDescent="0.25">
      <c r="A4684" s="1">
        <v>4685</v>
      </c>
      <c r="B4684" s="2" t="s">
        <v>135</v>
      </c>
      <c r="C4684" s="2" t="s">
        <v>9503</v>
      </c>
      <c r="D4684" s="2" t="s">
        <v>158</v>
      </c>
      <c r="E4684" s="2" t="s">
        <v>18480</v>
      </c>
      <c r="F4684" s="67">
        <v>41186</v>
      </c>
      <c r="G4684" s="3">
        <f t="shared" si="719"/>
        <v>10</v>
      </c>
      <c r="H4684" s="3">
        <f t="shared" si="720"/>
        <v>2012</v>
      </c>
      <c r="I4684" s="92">
        <v>0.52083333333333304</v>
      </c>
      <c r="J4684" s="20">
        <f t="shared" si="721"/>
        <v>12</v>
      </c>
      <c r="K4684" s="5" t="str">
        <f t="shared" si="716"/>
        <v>ja</v>
      </c>
      <c r="L4684" s="5" t="s">
        <v>91</v>
      </c>
      <c r="M4684" s="6" t="s">
        <v>139</v>
      </c>
      <c r="O4684" s="5" t="s">
        <v>126</v>
      </c>
      <c r="P4684" s="127" t="s">
        <v>18481</v>
      </c>
      <c r="R4684" s="6" t="s">
        <v>77</v>
      </c>
      <c r="T4684" s="6" t="s">
        <v>80</v>
      </c>
      <c r="X4684" s="2">
        <v>1850</v>
      </c>
      <c r="Y4684" s="2" t="s">
        <v>81</v>
      </c>
      <c r="Z4684" s="2" t="s">
        <v>161</v>
      </c>
      <c r="AA4684" s="2">
        <v>1850</v>
      </c>
      <c r="AB4684" s="2" t="s">
        <v>81</v>
      </c>
      <c r="AC4684" s="2" t="s">
        <v>161</v>
      </c>
      <c r="AD4684" s="2">
        <v>185</v>
      </c>
      <c r="AE4684" s="2" t="s">
        <v>83</v>
      </c>
      <c r="AF4684" s="2" t="s">
        <v>161</v>
      </c>
      <c r="AJ4684" s="2">
        <v>1850</v>
      </c>
      <c r="AK4684" s="2" t="s">
        <v>81</v>
      </c>
      <c r="AL4684" s="2" t="s">
        <v>161</v>
      </c>
      <c r="AM4684" s="2">
        <v>1850</v>
      </c>
      <c r="AN4684" s="2" t="s">
        <v>81</v>
      </c>
      <c r="AO4684" s="2" t="s">
        <v>161</v>
      </c>
      <c r="AP4684" s="2">
        <v>185</v>
      </c>
      <c r="AQ4684" s="2" t="s">
        <v>83</v>
      </c>
      <c r="AR4684" s="2" t="s">
        <v>161</v>
      </c>
      <c r="AV4684" s="2">
        <v>1850</v>
      </c>
      <c r="AW4684" s="2" t="s">
        <v>81</v>
      </c>
      <c r="AX4684" s="2" t="s">
        <v>161</v>
      </c>
      <c r="AY4684" s="2">
        <v>1850</v>
      </c>
      <c r="AZ4684" s="2" t="s">
        <v>81</v>
      </c>
      <c r="BA4684" s="2" t="s">
        <v>161</v>
      </c>
      <c r="BB4684" s="2">
        <v>185</v>
      </c>
      <c r="BC4684" s="2" t="s">
        <v>83</v>
      </c>
      <c r="BD4684" s="2" t="s">
        <v>161</v>
      </c>
      <c r="BE4684" s="23" t="str">
        <f t="shared" si="717"/>
        <v>EMF nein</v>
      </c>
      <c r="BF4684" s="23" t="str">
        <f t="shared" si="722"/>
        <v/>
      </c>
      <c r="BG4684" s="23" t="str">
        <f t="shared" si="723"/>
        <v/>
      </c>
      <c r="BH4684" s="23">
        <f t="shared" si="718"/>
        <v>0</v>
      </c>
      <c r="BO4684" s="2" t="s">
        <v>18482</v>
      </c>
      <c r="BP4684" s="3">
        <v>1</v>
      </c>
      <c r="BQ4684" s="2" t="s">
        <v>18483</v>
      </c>
    </row>
    <row r="4685" spans="1:69" ht="16.149999999999999" customHeight="1" x14ac:dyDescent="0.25">
      <c r="A4685" s="16">
        <v>4686</v>
      </c>
      <c r="B4685" s="2" t="s">
        <v>135</v>
      </c>
      <c r="C4685" s="2" t="s">
        <v>295</v>
      </c>
      <c r="D4685" s="2" t="s">
        <v>296</v>
      </c>
      <c r="E4685" s="2" t="s">
        <v>18484</v>
      </c>
      <c r="F4685" s="67">
        <v>43906</v>
      </c>
      <c r="G4685" s="3">
        <f t="shared" si="719"/>
        <v>3</v>
      </c>
      <c r="H4685" s="3">
        <f t="shared" si="720"/>
        <v>2020</v>
      </c>
      <c r="I4685" s="92">
        <v>0.62847222222222199</v>
      </c>
      <c r="J4685" s="20">
        <f t="shared" si="721"/>
        <v>15</v>
      </c>
      <c r="K4685" s="5" t="str">
        <f t="shared" si="716"/>
        <v>ja</v>
      </c>
      <c r="L4685" s="5" t="s">
        <v>91</v>
      </c>
      <c r="M4685" s="6" t="s">
        <v>139</v>
      </c>
      <c r="N4685" s="5">
        <v>42</v>
      </c>
      <c r="O4685" s="5" t="s">
        <v>126</v>
      </c>
      <c r="P4685" s="127" t="s">
        <v>18485</v>
      </c>
      <c r="R4685" s="6" t="s">
        <v>77</v>
      </c>
      <c r="T4685" s="6" t="s">
        <v>80</v>
      </c>
      <c r="X4685" s="2">
        <v>1940</v>
      </c>
      <c r="Y4685" s="2" t="s">
        <v>81</v>
      </c>
      <c r="Z4685" s="2" t="s">
        <v>82</v>
      </c>
      <c r="AA4685" s="2">
        <v>1940</v>
      </c>
      <c r="AB4685" s="2" t="s">
        <v>81</v>
      </c>
      <c r="AC4685" s="2" t="s">
        <v>82</v>
      </c>
      <c r="AD4685" s="2">
        <v>1940</v>
      </c>
      <c r="AE4685" s="2" t="s">
        <v>83</v>
      </c>
      <c r="AF4685" s="2" t="s">
        <v>82</v>
      </c>
      <c r="AJ4685" s="2">
        <v>1940</v>
      </c>
      <c r="AK4685" s="2" t="s">
        <v>81</v>
      </c>
      <c r="AL4685" s="2" t="s">
        <v>82</v>
      </c>
      <c r="AM4685" s="2">
        <v>194</v>
      </c>
      <c r="AN4685" s="2" t="s">
        <v>81</v>
      </c>
      <c r="AO4685" s="2" t="s">
        <v>82</v>
      </c>
      <c r="AP4685" s="2">
        <v>1940</v>
      </c>
      <c r="AQ4685" s="2" t="s">
        <v>81</v>
      </c>
      <c r="AR4685" s="2" t="s">
        <v>82</v>
      </c>
      <c r="AV4685" s="2">
        <v>1940</v>
      </c>
      <c r="AW4685" s="2" t="s">
        <v>81</v>
      </c>
      <c r="AX4685" s="2" t="s">
        <v>82</v>
      </c>
      <c r="AY4685" s="2">
        <v>194</v>
      </c>
      <c r="AZ4685" s="2" t="s">
        <v>81</v>
      </c>
      <c r="BA4685" s="2" t="s">
        <v>82</v>
      </c>
      <c r="BB4685" s="2">
        <v>1940</v>
      </c>
      <c r="BC4685" s="2" t="s">
        <v>81</v>
      </c>
      <c r="BD4685" s="2" t="s">
        <v>82</v>
      </c>
      <c r="BE4685" s="23" t="str">
        <f t="shared" si="717"/>
        <v>EMF ja</v>
      </c>
      <c r="BF4685" s="23">
        <f t="shared" si="722"/>
        <v>800</v>
      </c>
      <c r="BG4685" s="23" t="str">
        <f t="shared" si="723"/>
        <v>500+m</v>
      </c>
      <c r="BH4685" s="23">
        <f t="shared" si="718"/>
        <v>1</v>
      </c>
      <c r="BI4685" s="2" t="s">
        <v>162</v>
      </c>
      <c r="BJ4685" s="2">
        <v>800</v>
      </c>
      <c r="BO4685" s="2" t="s">
        <v>18486</v>
      </c>
      <c r="BP4685" s="3">
        <v>1</v>
      </c>
      <c r="BQ4685" s="2" t="s">
        <v>18487</v>
      </c>
    </row>
    <row r="4686" spans="1:69" ht="16.149999999999999" customHeight="1" x14ac:dyDescent="0.25">
      <c r="A4686" s="16">
        <v>4687</v>
      </c>
      <c r="B4686" s="2" t="s">
        <v>87</v>
      </c>
      <c r="C4686" s="116" t="s">
        <v>6684</v>
      </c>
      <c r="D4686" s="2" t="s">
        <v>192</v>
      </c>
      <c r="E4686" s="2" t="s">
        <v>18488</v>
      </c>
      <c r="F4686" s="67">
        <v>43902</v>
      </c>
      <c r="G4686" s="3">
        <f t="shared" si="719"/>
        <v>3</v>
      </c>
      <c r="H4686" s="3">
        <f t="shared" si="720"/>
        <v>2020</v>
      </c>
      <c r="I4686" s="92">
        <v>0.40277777777777801</v>
      </c>
      <c r="J4686" s="20">
        <f t="shared" si="721"/>
        <v>9</v>
      </c>
      <c r="K4686" s="5" t="str">
        <f t="shared" si="716"/>
        <v>ja</v>
      </c>
      <c r="L4686" s="5" t="s">
        <v>73</v>
      </c>
      <c r="M4686" s="6" t="s">
        <v>74</v>
      </c>
      <c r="N4686" s="5">
        <v>70</v>
      </c>
      <c r="O4686" s="5" t="s">
        <v>5139</v>
      </c>
      <c r="P4686" s="127" t="s">
        <v>18489</v>
      </c>
      <c r="R4686" s="6" t="s">
        <v>77</v>
      </c>
      <c r="S4686" s="5" t="s">
        <v>9459</v>
      </c>
      <c r="T4686" s="6" t="s">
        <v>80</v>
      </c>
      <c r="W4686" s="5" t="s">
        <v>4373</v>
      </c>
      <c r="AD4686" s="2">
        <v>90</v>
      </c>
      <c r="AE4686" s="2" t="s">
        <v>94</v>
      </c>
      <c r="AF4686" s="2" t="s">
        <v>168</v>
      </c>
      <c r="BE4686" s="23" t="str">
        <f t="shared" si="717"/>
        <v>EMF nein</v>
      </c>
      <c r="BF4686" s="23" t="str">
        <f t="shared" si="722"/>
        <v/>
      </c>
      <c r="BG4686" s="23" t="str">
        <f t="shared" si="723"/>
        <v/>
      </c>
      <c r="BH4686" s="23">
        <f t="shared" si="718"/>
        <v>0</v>
      </c>
      <c r="BO4686" s="2" t="s">
        <v>18490</v>
      </c>
      <c r="BP4686" s="3">
        <v>1</v>
      </c>
      <c r="BQ4686" s="2" t="s">
        <v>18491</v>
      </c>
    </row>
    <row r="4687" spans="1:69" ht="16.149999999999999" customHeight="1" x14ac:dyDescent="0.25">
      <c r="A4687" s="1">
        <v>4688</v>
      </c>
      <c r="B4687" s="2" t="s">
        <v>211</v>
      </c>
      <c r="C4687" s="2" t="s">
        <v>18492</v>
      </c>
      <c r="D4687" s="2" t="s">
        <v>145</v>
      </c>
      <c r="F4687" s="67">
        <v>43905</v>
      </c>
      <c r="G4687" s="3">
        <f t="shared" si="719"/>
        <v>3</v>
      </c>
      <c r="H4687" s="3">
        <f t="shared" si="720"/>
        <v>2020</v>
      </c>
      <c r="I4687" s="92">
        <v>0.78125</v>
      </c>
      <c r="J4687" s="20">
        <f t="shared" si="721"/>
        <v>18</v>
      </c>
      <c r="K4687" s="5" t="str">
        <f t="shared" si="716"/>
        <v>ja</v>
      </c>
      <c r="L4687" s="5" t="s">
        <v>73</v>
      </c>
      <c r="M4687" s="6" t="s">
        <v>74</v>
      </c>
      <c r="N4687" s="5">
        <v>42</v>
      </c>
      <c r="O4687" s="5" t="s">
        <v>5139</v>
      </c>
      <c r="P4687" s="127" t="s">
        <v>18493</v>
      </c>
      <c r="R4687" s="6" t="s">
        <v>77</v>
      </c>
      <c r="T4687" s="6" t="s">
        <v>80</v>
      </c>
      <c r="X4687" s="2">
        <v>680</v>
      </c>
      <c r="Y4687" s="2" t="s">
        <v>81</v>
      </c>
      <c r="Z4687" s="2" t="s">
        <v>82</v>
      </c>
      <c r="AD4687" s="2">
        <v>680</v>
      </c>
      <c r="AE4687" s="2" t="s">
        <v>83</v>
      </c>
      <c r="AF4687" s="2" t="s">
        <v>82</v>
      </c>
      <c r="BE4687" s="23" t="str">
        <f t="shared" si="717"/>
        <v>EMF ja</v>
      </c>
      <c r="BF4687" s="23">
        <f t="shared" si="722"/>
        <v>300</v>
      </c>
      <c r="BG4687" s="23" t="str">
        <f t="shared" si="723"/>
        <v>100-499m</v>
      </c>
      <c r="BH4687" s="23">
        <f t="shared" si="718"/>
        <v>1</v>
      </c>
      <c r="BI4687" s="2" t="s">
        <v>162</v>
      </c>
      <c r="BJ4687" s="2">
        <v>300</v>
      </c>
      <c r="BP4687" s="3">
        <v>1</v>
      </c>
      <c r="BQ4687" s="2" t="s">
        <v>18494</v>
      </c>
    </row>
    <row r="4688" spans="1:69" ht="16.149999999999999" customHeight="1" x14ac:dyDescent="0.25">
      <c r="A4688" s="44">
        <v>4689</v>
      </c>
      <c r="B4688" s="2" t="s">
        <v>211</v>
      </c>
      <c r="C4688" s="2" t="s">
        <v>17934</v>
      </c>
      <c r="D4688" s="2" t="s">
        <v>371</v>
      </c>
      <c r="E4688" s="2" t="s">
        <v>415</v>
      </c>
      <c r="F4688" s="67">
        <v>43898</v>
      </c>
      <c r="G4688" s="3">
        <f t="shared" si="719"/>
        <v>3</v>
      </c>
      <c r="H4688" s="3">
        <f t="shared" si="720"/>
        <v>2020</v>
      </c>
      <c r="J4688" s="20" t="str">
        <f t="shared" si="721"/>
        <v/>
      </c>
      <c r="K4688" s="5" t="str">
        <f t="shared" si="716"/>
        <v>ja</v>
      </c>
      <c r="L4688" s="5" t="s">
        <v>91</v>
      </c>
      <c r="M4688" s="6" t="s">
        <v>115</v>
      </c>
      <c r="N4688" s="5">
        <v>63</v>
      </c>
      <c r="O4688" s="5" t="s">
        <v>5139</v>
      </c>
      <c r="P4688" s="127" t="s">
        <v>18495</v>
      </c>
      <c r="R4688" s="6" t="s">
        <v>77</v>
      </c>
      <c r="AJ4688" s="2">
        <v>1250</v>
      </c>
      <c r="AK4688" s="2" t="s">
        <v>81</v>
      </c>
      <c r="AL4688" s="2" t="s">
        <v>82</v>
      </c>
      <c r="AP4688" s="2">
        <v>1250</v>
      </c>
      <c r="AQ4688" s="2" t="s">
        <v>83</v>
      </c>
      <c r="AR4688" s="2" t="s">
        <v>82</v>
      </c>
      <c r="AS4688" s="2">
        <v>1250</v>
      </c>
      <c r="AT4688" s="2" t="s">
        <v>81</v>
      </c>
      <c r="AU4688" s="2" t="s">
        <v>82</v>
      </c>
      <c r="AV4688" s="2">
        <v>1160</v>
      </c>
      <c r="AW4688" s="2" t="s">
        <v>81</v>
      </c>
      <c r="AX4688" s="2" t="s">
        <v>82</v>
      </c>
      <c r="BB4688" s="2">
        <v>1160</v>
      </c>
      <c r="BC4688" s="2" t="s">
        <v>81</v>
      </c>
      <c r="BD4688" s="2" t="s">
        <v>82</v>
      </c>
      <c r="BE4688" s="23" t="str">
        <f t="shared" si="717"/>
        <v>EMF nein</v>
      </c>
      <c r="BF4688" s="23" t="str">
        <f t="shared" si="722"/>
        <v/>
      </c>
      <c r="BG4688" s="23" t="str">
        <f t="shared" si="723"/>
        <v/>
      </c>
      <c r="BH4688" s="23">
        <f t="shared" si="718"/>
        <v>0</v>
      </c>
      <c r="BO4688" s="2" t="s">
        <v>18496</v>
      </c>
      <c r="BP4688" s="3">
        <v>1</v>
      </c>
      <c r="BQ4688" s="2" t="s">
        <v>18497</v>
      </c>
    </row>
    <row r="4689" spans="1:69" ht="16.149999999999999" customHeight="1" x14ac:dyDescent="0.25">
      <c r="A4689" s="16">
        <v>4690</v>
      </c>
      <c r="B4689" s="2" t="s">
        <v>211</v>
      </c>
      <c r="C4689" s="2" t="s">
        <v>540</v>
      </c>
      <c r="D4689" s="2" t="s">
        <v>124</v>
      </c>
      <c r="E4689" s="2" t="s">
        <v>2703</v>
      </c>
      <c r="F4689" s="67">
        <v>43906</v>
      </c>
      <c r="G4689" s="3">
        <f t="shared" si="719"/>
        <v>3</v>
      </c>
      <c r="H4689" s="3">
        <f t="shared" si="720"/>
        <v>2020</v>
      </c>
      <c r="J4689" s="20" t="str">
        <f t="shared" si="721"/>
        <v/>
      </c>
      <c r="K4689" s="5" t="str">
        <f t="shared" si="716"/>
        <v>ja</v>
      </c>
      <c r="L4689" s="5" t="s">
        <v>91</v>
      </c>
      <c r="M4689" s="6" t="s">
        <v>74</v>
      </c>
      <c r="O4689" s="5" t="s">
        <v>5139</v>
      </c>
      <c r="P4689" s="127" t="s">
        <v>18498</v>
      </c>
      <c r="R4689" s="6" t="s">
        <v>77</v>
      </c>
      <c r="U4689" s="2" t="s">
        <v>74</v>
      </c>
      <c r="AD4689" s="2">
        <v>88</v>
      </c>
      <c r="AE4689" s="2" t="s">
        <v>83</v>
      </c>
      <c r="AF4689" s="2" t="s">
        <v>168</v>
      </c>
      <c r="AJ4689" s="2">
        <v>120</v>
      </c>
      <c r="AK4689" s="2" t="s">
        <v>81</v>
      </c>
      <c r="AL4689" s="2" t="s">
        <v>161</v>
      </c>
      <c r="AM4689" s="2">
        <v>120</v>
      </c>
      <c r="AN4689" s="2" t="s">
        <v>81</v>
      </c>
      <c r="AO4689" s="2" t="s">
        <v>161</v>
      </c>
      <c r="AP4689" s="2">
        <v>120</v>
      </c>
      <c r="AQ4689" s="2" t="s">
        <v>81</v>
      </c>
      <c r="AR4689" s="2" t="s">
        <v>161</v>
      </c>
      <c r="AS4689" s="2" t="s">
        <v>109</v>
      </c>
      <c r="AV4689" s="2">
        <v>143</v>
      </c>
      <c r="AW4689" s="2" t="s">
        <v>81</v>
      </c>
      <c r="AX4689" s="2" t="s">
        <v>161</v>
      </c>
      <c r="AY4689" s="2">
        <v>143</v>
      </c>
      <c r="AZ4689" s="2" t="s">
        <v>81</v>
      </c>
      <c r="BA4689" s="2" t="s">
        <v>161</v>
      </c>
      <c r="BB4689" s="2">
        <v>143</v>
      </c>
      <c r="BC4689" s="2" t="s">
        <v>81</v>
      </c>
      <c r="BD4689" s="2" t="s">
        <v>161</v>
      </c>
      <c r="BE4689" s="23" t="str">
        <f t="shared" si="717"/>
        <v>EMF nein</v>
      </c>
      <c r="BF4689" s="23" t="str">
        <f t="shared" si="722"/>
        <v/>
      </c>
      <c r="BG4689" s="23" t="str">
        <f t="shared" si="723"/>
        <v/>
      </c>
      <c r="BH4689" s="23">
        <f t="shared" si="718"/>
        <v>0</v>
      </c>
      <c r="BO4689" s="2" t="s">
        <v>18499</v>
      </c>
      <c r="BP4689" s="3">
        <v>1</v>
      </c>
      <c r="BQ4689" s="2" t="s">
        <v>18500</v>
      </c>
    </row>
    <row r="4690" spans="1:69" ht="16.149999999999999" customHeight="1" x14ac:dyDescent="0.25">
      <c r="A4690" s="195">
        <v>4691</v>
      </c>
      <c r="B4690" s="196" t="s">
        <v>211</v>
      </c>
      <c r="C4690" s="197" t="s">
        <v>18501</v>
      </c>
      <c r="D4690" s="2" t="s">
        <v>89</v>
      </c>
      <c r="E4690" s="196" t="s">
        <v>18502</v>
      </c>
      <c r="F4690" s="67">
        <v>43909</v>
      </c>
      <c r="G4690" s="3">
        <f t="shared" si="719"/>
        <v>3</v>
      </c>
      <c r="H4690" s="3">
        <f t="shared" si="720"/>
        <v>2020</v>
      </c>
      <c r="I4690" s="92">
        <v>0.35069444444444398</v>
      </c>
      <c r="J4690" s="20">
        <f t="shared" si="721"/>
        <v>8</v>
      </c>
      <c r="K4690" s="5" t="str">
        <f t="shared" si="716"/>
        <v>ja</v>
      </c>
      <c r="L4690" s="5" t="s">
        <v>91</v>
      </c>
      <c r="M4690" s="6" t="s">
        <v>100</v>
      </c>
      <c r="N4690" s="5">
        <v>56</v>
      </c>
      <c r="O4690" s="5" t="s">
        <v>75</v>
      </c>
      <c r="P4690" s="127" t="s">
        <v>18503</v>
      </c>
      <c r="R4690" s="6" t="s">
        <v>77</v>
      </c>
      <c r="T4690" s="6" t="s">
        <v>80</v>
      </c>
      <c r="U4690" s="2" t="s">
        <v>14063</v>
      </c>
      <c r="X4690" s="2">
        <v>170</v>
      </c>
      <c r="Y4690" s="2" t="s">
        <v>81</v>
      </c>
      <c r="Z4690" s="2" t="s">
        <v>84</v>
      </c>
      <c r="AA4690" s="2">
        <v>170</v>
      </c>
      <c r="AB4690" s="2" t="s">
        <v>81</v>
      </c>
      <c r="AC4690" s="2" t="s">
        <v>84</v>
      </c>
      <c r="AD4690" s="2">
        <v>170</v>
      </c>
      <c r="AE4690" s="2" t="s">
        <v>81</v>
      </c>
      <c r="AF4690" s="2" t="s">
        <v>84</v>
      </c>
      <c r="AG4690" s="2">
        <v>170</v>
      </c>
      <c r="AH4690" s="2" t="s">
        <v>81</v>
      </c>
      <c r="AI4690" s="2" t="s">
        <v>84</v>
      </c>
      <c r="AJ4690" s="2">
        <v>170</v>
      </c>
      <c r="AK4690" s="2" t="s">
        <v>81</v>
      </c>
      <c r="AL4690" s="2" t="s">
        <v>84</v>
      </c>
      <c r="AM4690" s="2">
        <v>170</v>
      </c>
      <c r="AN4690" s="2" t="s">
        <v>81</v>
      </c>
      <c r="AO4690" s="2" t="s">
        <v>84</v>
      </c>
      <c r="AP4690" s="2">
        <v>170</v>
      </c>
      <c r="AQ4690" s="2" t="s">
        <v>81</v>
      </c>
      <c r="AR4690" s="2" t="s">
        <v>84</v>
      </c>
      <c r="AS4690" s="2">
        <v>170</v>
      </c>
      <c r="AT4690" s="2" t="s">
        <v>81</v>
      </c>
      <c r="AU4690" s="2" t="s">
        <v>84</v>
      </c>
      <c r="AV4690" s="2">
        <v>170</v>
      </c>
      <c r="AW4690" s="2" t="s">
        <v>81</v>
      </c>
      <c r="AX4690" s="2" t="s">
        <v>84</v>
      </c>
      <c r="BE4690" s="23" t="str">
        <f t="shared" si="717"/>
        <v>EMF nein</v>
      </c>
      <c r="BF4690" s="23" t="str">
        <f t="shared" si="722"/>
        <v/>
      </c>
      <c r="BG4690" s="23" t="str">
        <f t="shared" si="723"/>
        <v/>
      </c>
      <c r="BH4690" s="23">
        <f t="shared" si="718"/>
        <v>0</v>
      </c>
      <c r="BO4690" s="2" t="s">
        <v>18504</v>
      </c>
      <c r="BP4690" s="3">
        <v>1</v>
      </c>
      <c r="BQ4690" s="2" t="s">
        <v>18505</v>
      </c>
    </row>
    <row r="4691" spans="1:69" ht="16.149999999999999" customHeight="1" x14ac:dyDescent="0.25">
      <c r="A4691" s="16">
        <v>4692</v>
      </c>
      <c r="B4691" s="2" t="s">
        <v>211</v>
      </c>
      <c r="C4691" s="2" t="s">
        <v>289</v>
      </c>
      <c r="D4691" s="2" t="s">
        <v>290</v>
      </c>
      <c r="E4691" s="2" t="s">
        <v>10996</v>
      </c>
      <c r="F4691" s="67">
        <v>43709</v>
      </c>
      <c r="G4691" s="3">
        <f t="shared" si="719"/>
        <v>9</v>
      </c>
      <c r="H4691" s="3">
        <f t="shared" si="720"/>
        <v>2019</v>
      </c>
      <c r="I4691" s="92">
        <v>0.5625</v>
      </c>
      <c r="J4691" s="20">
        <f t="shared" si="721"/>
        <v>13</v>
      </c>
      <c r="K4691" s="5" t="str">
        <f t="shared" si="716"/>
        <v>ja</v>
      </c>
      <c r="L4691" s="5" t="s">
        <v>73</v>
      </c>
      <c r="M4691" s="6" t="s">
        <v>74</v>
      </c>
      <c r="N4691" s="5">
        <v>66</v>
      </c>
      <c r="O4691" s="5" t="s">
        <v>5139</v>
      </c>
      <c r="P4691" s="5" t="s">
        <v>18506</v>
      </c>
      <c r="R4691" s="6" t="s">
        <v>77</v>
      </c>
      <c r="X4691" s="2">
        <v>359</v>
      </c>
      <c r="Y4691" s="2" t="s">
        <v>81</v>
      </c>
      <c r="Z4691" s="2" t="s">
        <v>161</v>
      </c>
      <c r="AA4691" s="2">
        <v>359</v>
      </c>
      <c r="AB4691" s="2" t="s">
        <v>94</v>
      </c>
      <c r="AC4691" s="2" t="s">
        <v>161</v>
      </c>
      <c r="AD4691" s="2">
        <v>359</v>
      </c>
      <c r="AE4691" s="2" t="s">
        <v>83</v>
      </c>
      <c r="AF4691" s="2" t="s">
        <v>161</v>
      </c>
      <c r="AJ4691" s="2">
        <v>391</v>
      </c>
      <c r="AK4691" s="2" t="s">
        <v>81</v>
      </c>
      <c r="AL4691" s="2" t="s">
        <v>82</v>
      </c>
      <c r="AM4691" s="2">
        <v>391</v>
      </c>
      <c r="AN4691" s="2" t="s">
        <v>81</v>
      </c>
      <c r="AO4691" s="2" t="s">
        <v>82</v>
      </c>
      <c r="AP4691" s="2">
        <v>391</v>
      </c>
      <c r="AQ4691" s="2" t="s">
        <v>81</v>
      </c>
      <c r="AR4691" s="2" t="s">
        <v>82</v>
      </c>
      <c r="BE4691" s="23" t="str">
        <f t="shared" si="717"/>
        <v>EMF nein</v>
      </c>
      <c r="BF4691" s="23" t="str">
        <f t="shared" si="722"/>
        <v/>
      </c>
      <c r="BG4691" s="23" t="str">
        <f t="shared" si="723"/>
        <v/>
      </c>
      <c r="BH4691" s="23">
        <f t="shared" si="718"/>
        <v>0</v>
      </c>
      <c r="BO4691" s="2" t="s">
        <v>18507</v>
      </c>
      <c r="BP4691" s="3">
        <v>1</v>
      </c>
      <c r="BQ4691" s="2" t="s">
        <v>18508</v>
      </c>
    </row>
    <row r="4692" spans="1:69" ht="16.149999999999999" customHeight="1" x14ac:dyDescent="0.25">
      <c r="A4692" s="16">
        <v>4693</v>
      </c>
      <c r="B4692" s="2" t="s">
        <v>87</v>
      </c>
      <c r="C4692" s="116" t="s">
        <v>18509</v>
      </c>
      <c r="D4692" s="2" t="s">
        <v>290</v>
      </c>
      <c r="E4692" s="2" t="s">
        <v>10698</v>
      </c>
      <c r="F4692" s="67">
        <v>43739</v>
      </c>
      <c r="G4692" s="3">
        <f t="shared" si="719"/>
        <v>10</v>
      </c>
      <c r="H4692" s="3">
        <f t="shared" si="720"/>
        <v>2019</v>
      </c>
      <c r="I4692" s="92">
        <v>0.5625</v>
      </c>
      <c r="J4692" s="20">
        <f t="shared" si="721"/>
        <v>13</v>
      </c>
      <c r="K4692" s="5" t="str">
        <f t="shared" si="716"/>
        <v>ja</v>
      </c>
      <c r="L4692" s="5" t="s">
        <v>73</v>
      </c>
      <c r="M4692" s="6" t="s">
        <v>115</v>
      </c>
      <c r="N4692" s="5">
        <v>74</v>
      </c>
      <c r="O4692" s="5" t="s">
        <v>5139</v>
      </c>
      <c r="P4692" s="127" t="s">
        <v>1027</v>
      </c>
      <c r="R4692" s="6" t="s">
        <v>77</v>
      </c>
      <c r="T4692" s="6" t="s">
        <v>202</v>
      </c>
      <c r="X4692" s="2">
        <v>204</v>
      </c>
      <c r="Y4692" s="2" t="s">
        <v>81</v>
      </c>
      <c r="Z4692" s="2" t="s">
        <v>82</v>
      </c>
      <c r="AA4692" s="2">
        <v>204</v>
      </c>
      <c r="AB4692" s="2" t="s">
        <v>81</v>
      </c>
      <c r="AC4692" s="2" t="s">
        <v>82</v>
      </c>
      <c r="AD4692" s="2">
        <v>204</v>
      </c>
      <c r="AE4692" s="2" t="s">
        <v>83</v>
      </c>
      <c r="AF4692" s="2" t="s">
        <v>82</v>
      </c>
      <c r="AH4692" s="2" t="s">
        <v>109</v>
      </c>
      <c r="BE4692" s="23" t="str">
        <f t="shared" si="717"/>
        <v>EMF nein</v>
      </c>
      <c r="BF4692" s="23" t="str">
        <f t="shared" si="722"/>
        <v/>
      </c>
      <c r="BG4692" s="23" t="str">
        <f t="shared" si="723"/>
        <v/>
      </c>
      <c r="BH4692" s="23">
        <f t="shared" si="718"/>
        <v>0</v>
      </c>
      <c r="BO4692" s="336" t="s">
        <v>21784</v>
      </c>
      <c r="BP4692" s="3">
        <v>1</v>
      </c>
      <c r="BQ4692" s="2" t="s">
        <v>18510</v>
      </c>
    </row>
    <row r="4693" spans="1:69" ht="16.149999999999999" customHeight="1" x14ac:dyDescent="0.25">
      <c r="A4693" s="16">
        <v>4694</v>
      </c>
      <c r="B4693" s="2" t="s">
        <v>135</v>
      </c>
      <c r="C4693" s="2" t="s">
        <v>10957</v>
      </c>
      <c r="D4693" s="2" t="s">
        <v>158</v>
      </c>
      <c r="E4693" s="2" t="s">
        <v>1533</v>
      </c>
      <c r="F4693" s="67">
        <v>43782</v>
      </c>
      <c r="G4693" s="3">
        <f t="shared" si="719"/>
        <v>11</v>
      </c>
      <c r="H4693" s="3">
        <f t="shared" si="720"/>
        <v>2019</v>
      </c>
      <c r="I4693" s="92">
        <v>0.61805555555555602</v>
      </c>
      <c r="J4693" s="20">
        <f t="shared" si="721"/>
        <v>14</v>
      </c>
      <c r="K4693" s="5" t="str">
        <f t="shared" si="716"/>
        <v>ja</v>
      </c>
      <c r="L4693" s="5" t="s">
        <v>91</v>
      </c>
      <c r="M4693" s="6" t="s">
        <v>139</v>
      </c>
      <c r="O4693" s="5" t="s">
        <v>140</v>
      </c>
      <c r="P4693" s="5" t="s">
        <v>18511</v>
      </c>
      <c r="R4693" s="6" t="s">
        <v>77</v>
      </c>
      <c r="T4693" s="6" t="s">
        <v>80</v>
      </c>
      <c r="U4693" s="2" t="s">
        <v>139</v>
      </c>
      <c r="X4693" s="2">
        <v>126</v>
      </c>
      <c r="Y4693" s="2" t="s">
        <v>81</v>
      </c>
      <c r="Z4693" s="2" t="s">
        <v>84</v>
      </c>
      <c r="AA4693" s="2">
        <v>126</v>
      </c>
      <c r="AB4693" s="2" t="s">
        <v>81</v>
      </c>
      <c r="AC4693" s="2" t="s">
        <v>84</v>
      </c>
      <c r="AD4693" s="2">
        <v>126</v>
      </c>
      <c r="AE4693" s="2" t="s">
        <v>83</v>
      </c>
      <c r="AF4693" s="2" t="s">
        <v>84</v>
      </c>
      <c r="AJ4693" s="2">
        <v>126</v>
      </c>
      <c r="AK4693" s="2" t="s">
        <v>81</v>
      </c>
      <c r="AL4693" s="2" t="s">
        <v>84</v>
      </c>
      <c r="AM4693" s="2">
        <v>126</v>
      </c>
      <c r="AN4693" s="2" t="s">
        <v>81</v>
      </c>
      <c r="AO4693" s="2" t="s">
        <v>84</v>
      </c>
      <c r="AP4693" s="2">
        <v>126</v>
      </c>
      <c r="AQ4693" s="2" t="s">
        <v>83</v>
      </c>
      <c r="AR4693" s="2" t="s">
        <v>84</v>
      </c>
      <c r="AV4693" s="2">
        <v>306</v>
      </c>
      <c r="AW4693" s="2" t="s">
        <v>83</v>
      </c>
      <c r="AX4693" s="2" t="s">
        <v>84</v>
      </c>
      <c r="AY4693" s="2">
        <v>306</v>
      </c>
      <c r="AZ4693" s="2" t="s">
        <v>81</v>
      </c>
      <c r="BA4693" s="2" t="s">
        <v>84</v>
      </c>
      <c r="BB4693" s="2">
        <v>306</v>
      </c>
      <c r="BC4693" s="2" t="s">
        <v>81</v>
      </c>
      <c r="BD4693" s="2" t="s">
        <v>84</v>
      </c>
      <c r="BE4693" s="23" t="str">
        <f t="shared" si="717"/>
        <v>EMF nein</v>
      </c>
      <c r="BF4693" s="23" t="str">
        <f t="shared" si="722"/>
        <v/>
      </c>
      <c r="BG4693" s="23" t="str">
        <f t="shared" si="723"/>
        <v/>
      </c>
      <c r="BH4693" s="23">
        <f t="shared" si="718"/>
        <v>0</v>
      </c>
      <c r="BP4693" s="3">
        <v>1</v>
      </c>
      <c r="BQ4693" s="2" t="s">
        <v>18512</v>
      </c>
    </row>
    <row r="4694" spans="1:69" ht="16.149999999999999" customHeight="1" x14ac:dyDescent="0.25">
      <c r="A4694" s="1">
        <v>4695</v>
      </c>
      <c r="B4694" s="2" t="s">
        <v>87</v>
      </c>
      <c r="C4694" s="2" t="s">
        <v>690</v>
      </c>
      <c r="D4694" s="2" t="s">
        <v>124</v>
      </c>
      <c r="E4694" s="2" t="s">
        <v>11650</v>
      </c>
      <c r="F4694" s="67">
        <v>43851</v>
      </c>
      <c r="G4694" s="3">
        <f t="shared" si="719"/>
        <v>1</v>
      </c>
      <c r="H4694" s="3">
        <f t="shared" si="720"/>
        <v>2020</v>
      </c>
      <c r="J4694" s="20" t="str">
        <f t="shared" si="721"/>
        <v/>
      </c>
      <c r="K4694" s="5" t="str">
        <f t="shared" si="716"/>
        <v>ja</v>
      </c>
      <c r="L4694" s="5" t="s">
        <v>91</v>
      </c>
      <c r="M4694" s="6" t="s">
        <v>74</v>
      </c>
      <c r="O4694" s="5" t="s">
        <v>5139</v>
      </c>
      <c r="P4694" s="127" t="s">
        <v>18513</v>
      </c>
      <c r="R4694" s="6" t="s">
        <v>77</v>
      </c>
      <c r="X4694" s="2">
        <v>486</v>
      </c>
      <c r="Y4694" s="2" t="s">
        <v>81</v>
      </c>
      <c r="Z4694" s="2" t="s">
        <v>82</v>
      </c>
      <c r="AA4694" s="2">
        <v>486</v>
      </c>
      <c r="AB4694" s="2" t="s">
        <v>81</v>
      </c>
      <c r="AC4694" s="2" t="s">
        <v>17186</v>
      </c>
      <c r="AD4694" s="2">
        <v>486</v>
      </c>
      <c r="AE4694" s="2" t="s">
        <v>81</v>
      </c>
      <c r="AF4694" s="2" t="s">
        <v>82</v>
      </c>
      <c r="AG4694" s="2">
        <v>486</v>
      </c>
      <c r="AH4694" s="2" t="s">
        <v>94</v>
      </c>
      <c r="AI4694" s="2" t="s">
        <v>82</v>
      </c>
      <c r="BE4694" s="23" t="str">
        <f t="shared" si="717"/>
        <v>EMF nein</v>
      </c>
      <c r="BF4694" s="23" t="str">
        <f t="shared" si="722"/>
        <v/>
      </c>
      <c r="BG4694" s="23" t="str">
        <f t="shared" si="723"/>
        <v/>
      </c>
      <c r="BH4694" s="23">
        <f t="shared" si="718"/>
        <v>0</v>
      </c>
      <c r="BP4694" s="3">
        <v>1</v>
      </c>
      <c r="BQ4694" s="2" t="s">
        <v>18514</v>
      </c>
    </row>
    <row r="4695" spans="1:69" ht="16.149999999999999" customHeight="1" x14ac:dyDescent="0.25">
      <c r="A4695" s="1">
        <v>4696</v>
      </c>
      <c r="B4695" s="2" t="s">
        <v>211</v>
      </c>
      <c r="C4695" s="2" t="s">
        <v>18515</v>
      </c>
      <c r="D4695" s="2" t="s">
        <v>89</v>
      </c>
      <c r="E4695" s="2" t="s">
        <v>18516</v>
      </c>
      <c r="F4695" s="67">
        <v>43909</v>
      </c>
      <c r="G4695" s="3">
        <f t="shared" si="719"/>
        <v>3</v>
      </c>
      <c r="H4695" s="3">
        <f t="shared" si="720"/>
        <v>2020</v>
      </c>
      <c r="I4695" s="92">
        <v>0.60416666666666696</v>
      </c>
      <c r="J4695" s="20">
        <f t="shared" si="721"/>
        <v>14</v>
      </c>
      <c r="K4695" s="5" t="str">
        <f t="shared" si="716"/>
        <v>ja</v>
      </c>
      <c r="L4695" s="5" t="s">
        <v>91</v>
      </c>
      <c r="M4695" s="6" t="s">
        <v>115</v>
      </c>
      <c r="N4695" s="5">
        <v>74</v>
      </c>
      <c r="O4695" s="2" t="s">
        <v>126</v>
      </c>
      <c r="P4695" s="127" t="s">
        <v>18517</v>
      </c>
      <c r="R4695" s="6" t="s">
        <v>77</v>
      </c>
      <c r="T4695" s="6" t="s">
        <v>80</v>
      </c>
      <c r="U4695" s="2" t="s">
        <v>74</v>
      </c>
      <c r="BE4695" s="23" t="str">
        <f t="shared" si="717"/>
        <v>EMF ja</v>
      </c>
      <c r="BF4695" s="23">
        <f t="shared" si="722"/>
        <v>2900</v>
      </c>
      <c r="BG4695" s="23" t="str">
        <f t="shared" si="723"/>
        <v>500+m</v>
      </c>
      <c r="BH4695" s="23">
        <f t="shared" si="718"/>
        <v>1</v>
      </c>
      <c r="BI4695" s="2" t="s">
        <v>162</v>
      </c>
      <c r="BJ4695" s="2">
        <v>2900</v>
      </c>
      <c r="BO4695" s="2" t="s">
        <v>18518</v>
      </c>
      <c r="BP4695" s="3">
        <v>1</v>
      </c>
      <c r="BQ4695" s="2" t="s">
        <v>18519</v>
      </c>
    </row>
    <row r="4696" spans="1:69" ht="16.149999999999999" customHeight="1" x14ac:dyDescent="0.25">
      <c r="A4696" s="1">
        <v>4697</v>
      </c>
      <c r="B4696" s="2" t="s">
        <v>211</v>
      </c>
      <c r="C4696" s="2" t="s">
        <v>18520</v>
      </c>
      <c r="D4696" s="2" t="s">
        <v>124</v>
      </c>
      <c r="E4696" s="2" t="s">
        <v>6082</v>
      </c>
      <c r="F4696" s="67">
        <v>43909</v>
      </c>
      <c r="G4696" s="3">
        <f t="shared" si="719"/>
        <v>3</v>
      </c>
      <c r="H4696" s="3">
        <f t="shared" si="720"/>
        <v>2020</v>
      </c>
      <c r="I4696" s="92">
        <v>0.71875</v>
      </c>
      <c r="J4696" s="20">
        <f t="shared" si="721"/>
        <v>17</v>
      </c>
      <c r="K4696" s="5" t="str">
        <f t="shared" ref="K4696:K4759" si="724">IF(COUNTA(W4696:BN4696)=0,"nein","ja")</f>
        <v>ja</v>
      </c>
      <c r="L4696" s="5" t="s">
        <v>91</v>
      </c>
      <c r="M4696" s="6" t="s">
        <v>115</v>
      </c>
      <c r="N4696" s="5">
        <v>28</v>
      </c>
      <c r="O4696" s="2" t="s">
        <v>5139</v>
      </c>
      <c r="P4696" s="127" t="s">
        <v>13706</v>
      </c>
      <c r="R4696" s="6" t="s">
        <v>77</v>
      </c>
      <c r="T4696" s="6" t="s">
        <v>80</v>
      </c>
      <c r="U4696" s="2" t="s">
        <v>74</v>
      </c>
      <c r="X4696" s="2">
        <v>584</v>
      </c>
      <c r="Y4696" s="2" t="s">
        <v>81</v>
      </c>
      <c r="Z4696" s="2" t="s">
        <v>84</v>
      </c>
      <c r="AA4696" s="2">
        <v>584</v>
      </c>
      <c r="AB4696" s="2" t="s">
        <v>94</v>
      </c>
      <c r="AC4696" s="2" t="s">
        <v>84</v>
      </c>
      <c r="AD4696" s="2">
        <v>584</v>
      </c>
      <c r="AE4696" s="2" t="s">
        <v>81</v>
      </c>
      <c r="AF4696" s="2" t="s">
        <v>84</v>
      </c>
      <c r="AG4696" s="2">
        <v>584</v>
      </c>
      <c r="AH4696" s="2" t="s">
        <v>81</v>
      </c>
      <c r="AI4696" s="2" t="s">
        <v>84</v>
      </c>
      <c r="AJ4696" s="2">
        <v>322</v>
      </c>
      <c r="AK4696" s="2" t="s">
        <v>94</v>
      </c>
      <c r="AL4696" s="2" t="s">
        <v>84</v>
      </c>
      <c r="AM4696" s="2">
        <v>322</v>
      </c>
      <c r="AN4696" s="2" t="s">
        <v>94</v>
      </c>
      <c r="AO4696" s="2" t="s">
        <v>84</v>
      </c>
      <c r="AP4696" s="2">
        <v>322</v>
      </c>
      <c r="AQ4696" s="2" t="s">
        <v>81</v>
      </c>
      <c r="AR4696" s="2" t="s">
        <v>84</v>
      </c>
      <c r="BE4696" s="23" t="str">
        <f t="shared" si="717"/>
        <v>EMF nein</v>
      </c>
      <c r="BF4696" s="23" t="str">
        <f t="shared" si="722"/>
        <v/>
      </c>
      <c r="BG4696" s="23" t="str">
        <f t="shared" si="723"/>
        <v/>
      </c>
      <c r="BH4696" s="23">
        <f t="shared" si="718"/>
        <v>0</v>
      </c>
      <c r="BO4696" s="2" t="s">
        <v>18521</v>
      </c>
      <c r="BP4696" s="3">
        <v>1</v>
      </c>
      <c r="BQ4696" s="2" t="s">
        <v>18522</v>
      </c>
    </row>
    <row r="4697" spans="1:69" ht="16.149999999999999" customHeight="1" x14ac:dyDescent="0.25">
      <c r="A4697" s="44">
        <v>4698</v>
      </c>
      <c r="B4697" s="2" t="s">
        <v>211</v>
      </c>
      <c r="C4697" s="2" t="s">
        <v>645</v>
      </c>
      <c r="D4697" s="2" t="s">
        <v>124</v>
      </c>
      <c r="E4697" s="2" t="s">
        <v>18523</v>
      </c>
      <c r="F4697" s="67">
        <v>43910</v>
      </c>
      <c r="G4697" s="3">
        <f t="shared" si="719"/>
        <v>3</v>
      </c>
      <c r="H4697" s="3">
        <f t="shared" si="720"/>
        <v>2020</v>
      </c>
      <c r="I4697" s="92">
        <v>0.32291666666666702</v>
      </c>
      <c r="J4697" s="20">
        <f t="shared" si="721"/>
        <v>7</v>
      </c>
      <c r="K4697" s="5" t="str">
        <f t="shared" si="724"/>
        <v>ja</v>
      </c>
      <c r="L4697" s="5" t="s">
        <v>91</v>
      </c>
      <c r="M4697" s="6" t="s">
        <v>74</v>
      </c>
      <c r="N4697" s="5">
        <v>52</v>
      </c>
      <c r="O4697" s="2" t="s">
        <v>126</v>
      </c>
      <c r="P4697" s="127" t="s">
        <v>18524</v>
      </c>
      <c r="R4697" s="6" t="s">
        <v>77</v>
      </c>
      <c r="X4697" s="2">
        <v>1430</v>
      </c>
      <c r="Y4697" s="2" t="s">
        <v>81</v>
      </c>
      <c r="Z4697" s="2" t="s">
        <v>84</v>
      </c>
      <c r="AA4697" s="2">
        <v>1430</v>
      </c>
      <c r="AB4697" s="2" t="s">
        <v>81</v>
      </c>
      <c r="AC4697" s="2" t="s">
        <v>84</v>
      </c>
      <c r="AD4697" s="2">
        <v>1430</v>
      </c>
      <c r="AE4697" s="2" t="s">
        <v>83</v>
      </c>
      <c r="AF4697" s="2" t="s">
        <v>84</v>
      </c>
      <c r="AG4697" s="2">
        <v>1430</v>
      </c>
      <c r="AH4697" s="2" t="s">
        <v>81</v>
      </c>
      <c r="AI4697" s="2" t="s">
        <v>84</v>
      </c>
      <c r="AJ4697" s="2">
        <v>1430</v>
      </c>
      <c r="AK4697" s="2" t="s">
        <v>81</v>
      </c>
      <c r="AL4697" s="2" t="s">
        <v>84</v>
      </c>
      <c r="AM4697" s="2">
        <v>1430</v>
      </c>
      <c r="AN4697" s="2" t="s">
        <v>81</v>
      </c>
      <c r="AO4697" s="2" t="s">
        <v>84</v>
      </c>
      <c r="AP4697" s="2">
        <v>1430</v>
      </c>
      <c r="AQ4697" s="2" t="s">
        <v>83</v>
      </c>
      <c r="AR4697" s="2" t="s">
        <v>84</v>
      </c>
      <c r="AS4697" s="2">
        <v>1430</v>
      </c>
      <c r="AT4697" s="2" t="s">
        <v>81</v>
      </c>
      <c r="AU4697" s="2" t="s">
        <v>84</v>
      </c>
      <c r="BE4697" s="23" t="str">
        <f t="shared" si="717"/>
        <v>EMF nein</v>
      </c>
      <c r="BF4697" s="23" t="str">
        <f t="shared" si="722"/>
        <v/>
      </c>
      <c r="BG4697" s="23" t="str">
        <f t="shared" si="723"/>
        <v/>
      </c>
      <c r="BH4697" s="23">
        <f t="shared" si="718"/>
        <v>0</v>
      </c>
      <c r="BO4697" s="2" t="s">
        <v>18525</v>
      </c>
      <c r="BP4697" s="3">
        <v>1</v>
      </c>
      <c r="BQ4697" s="2" t="s">
        <v>18526</v>
      </c>
    </row>
    <row r="4698" spans="1:69" ht="16.149999999999999" customHeight="1" x14ac:dyDescent="0.25">
      <c r="A4698" s="1">
        <v>4699</v>
      </c>
      <c r="B4698" s="2" t="s">
        <v>87</v>
      </c>
      <c r="C4698" s="2" t="s">
        <v>5307</v>
      </c>
      <c r="D4698" s="2" t="s">
        <v>71</v>
      </c>
      <c r="E4698" s="2" t="s">
        <v>18527</v>
      </c>
      <c r="F4698" s="67">
        <v>43909</v>
      </c>
      <c r="G4698" s="3">
        <f t="shared" si="719"/>
        <v>3</v>
      </c>
      <c r="H4698" s="3">
        <f t="shared" si="720"/>
        <v>2020</v>
      </c>
      <c r="I4698" s="92">
        <v>0.66666666666666696</v>
      </c>
      <c r="J4698" s="20">
        <f t="shared" si="721"/>
        <v>16</v>
      </c>
      <c r="K4698" s="5" t="str">
        <f t="shared" si="724"/>
        <v>ja</v>
      </c>
      <c r="L4698" s="5" t="s">
        <v>73</v>
      </c>
      <c r="M4698" s="6" t="s">
        <v>115</v>
      </c>
      <c r="N4698" s="5">
        <v>79</v>
      </c>
      <c r="O4698" s="5" t="s">
        <v>126</v>
      </c>
      <c r="P4698" s="127" t="s">
        <v>18528</v>
      </c>
      <c r="R4698" s="6" t="s">
        <v>77</v>
      </c>
      <c r="T4698" s="6" t="s">
        <v>80</v>
      </c>
      <c r="U4698" s="2" t="s">
        <v>74</v>
      </c>
      <c r="V4698" s="5" t="s">
        <v>80</v>
      </c>
      <c r="AA4698" s="2">
        <v>140</v>
      </c>
      <c r="AB4698" s="2" t="s">
        <v>81</v>
      </c>
      <c r="AC4698" s="2" t="s">
        <v>82</v>
      </c>
      <c r="BE4698" s="23" t="str">
        <f t="shared" si="717"/>
        <v>EMF ja</v>
      </c>
      <c r="BF4698" s="23">
        <f t="shared" si="722"/>
        <v>160</v>
      </c>
      <c r="BG4698" s="23" t="str">
        <f t="shared" si="723"/>
        <v>100-499m</v>
      </c>
      <c r="BH4698" s="23">
        <f t="shared" si="718"/>
        <v>1</v>
      </c>
      <c r="BM4698" s="2" t="s">
        <v>162</v>
      </c>
      <c r="BN4698" s="2">
        <v>160</v>
      </c>
      <c r="BO4698" s="2" t="s">
        <v>18529</v>
      </c>
      <c r="BP4698" s="3">
        <v>1</v>
      </c>
      <c r="BQ4698" s="2" t="s">
        <v>18530</v>
      </c>
    </row>
    <row r="4699" spans="1:69" ht="16.149999999999999" customHeight="1" x14ac:dyDescent="0.25">
      <c r="A4699" s="1">
        <v>4700</v>
      </c>
      <c r="B4699" s="2" t="s">
        <v>87</v>
      </c>
      <c r="C4699" s="2" t="s">
        <v>509</v>
      </c>
      <c r="D4699" s="2" t="s">
        <v>364</v>
      </c>
      <c r="E4699" s="2" t="s">
        <v>18531</v>
      </c>
      <c r="F4699" s="67">
        <v>43902</v>
      </c>
      <c r="G4699" s="3">
        <f t="shared" si="719"/>
        <v>3</v>
      </c>
      <c r="H4699" s="3">
        <f t="shared" si="720"/>
        <v>2020</v>
      </c>
      <c r="I4699" s="92">
        <v>0.60416666666666696</v>
      </c>
      <c r="J4699" s="20">
        <f t="shared" si="721"/>
        <v>14</v>
      </c>
      <c r="K4699" s="5" t="str">
        <f t="shared" si="724"/>
        <v>ja</v>
      </c>
      <c r="L4699" s="5" t="s">
        <v>91</v>
      </c>
      <c r="M4699" s="6" t="s">
        <v>2721</v>
      </c>
      <c r="N4699" s="5">
        <v>75</v>
      </c>
      <c r="O4699" s="2" t="s">
        <v>75</v>
      </c>
      <c r="P4699" s="127" t="s">
        <v>18532</v>
      </c>
      <c r="R4699" s="6" t="s">
        <v>77</v>
      </c>
      <c r="T4699" s="6" t="s">
        <v>80</v>
      </c>
      <c r="U4699" s="2" t="s">
        <v>74</v>
      </c>
      <c r="X4699" s="2">
        <v>353</v>
      </c>
      <c r="Y4699" s="2" t="s">
        <v>83</v>
      </c>
      <c r="Z4699" s="2" t="s">
        <v>82</v>
      </c>
      <c r="AA4699" s="2">
        <v>353</v>
      </c>
      <c r="AB4699" s="2" t="s">
        <v>83</v>
      </c>
      <c r="AC4699" s="2" t="s">
        <v>82</v>
      </c>
      <c r="AD4699" s="2">
        <v>353</v>
      </c>
      <c r="AE4699" s="2" t="s">
        <v>83</v>
      </c>
      <c r="AF4699" s="2" t="s">
        <v>82</v>
      </c>
      <c r="AG4699" s="2">
        <v>353</v>
      </c>
      <c r="AH4699" s="2" t="s">
        <v>81</v>
      </c>
      <c r="AI4699" s="2" t="s">
        <v>82</v>
      </c>
      <c r="AJ4699" s="2">
        <v>353</v>
      </c>
      <c r="AK4699" s="2" t="s">
        <v>83</v>
      </c>
      <c r="AL4699" s="2" t="s">
        <v>82</v>
      </c>
      <c r="AM4699" s="2">
        <v>353</v>
      </c>
      <c r="AN4699" s="2" t="s">
        <v>83</v>
      </c>
      <c r="AO4699" s="2" t="s">
        <v>82</v>
      </c>
      <c r="AP4699" s="2">
        <v>353</v>
      </c>
      <c r="AQ4699" s="2" t="s">
        <v>83</v>
      </c>
      <c r="AR4699" s="2" t="s">
        <v>82</v>
      </c>
      <c r="AS4699" s="2">
        <v>353</v>
      </c>
      <c r="AT4699" s="2" t="s">
        <v>81</v>
      </c>
      <c r="AU4699" s="2" t="s">
        <v>82</v>
      </c>
      <c r="AV4699" s="2">
        <v>353</v>
      </c>
      <c r="AW4699" s="2" t="s">
        <v>83</v>
      </c>
      <c r="AX4699" s="2" t="s">
        <v>82</v>
      </c>
      <c r="AY4699" s="2">
        <v>353</v>
      </c>
      <c r="AZ4699" s="2" t="s">
        <v>83</v>
      </c>
      <c r="BA4699" s="2" t="s">
        <v>82</v>
      </c>
      <c r="BB4699" s="2">
        <v>353</v>
      </c>
      <c r="BC4699" s="2" t="s">
        <v>83</v>
      </c>
      <c r="BD4699" s="2" t="s">
        <v>82</v>
      </c>
      <c r="BE4699" s="23" t="str">
        <f t="shared" si="717"/>
        <v>EMF ja</v>
      </c>
      <c r="BF4699" s="23">
        <f t="shared" si="722"/>
        <v>11</v>
      </c>
      <c r="BG4699" s="23" t="str">
        <f t="shared" si="723"/>
        <v>&lt;100m</v>
      </c>
      <c r="BH4699" s="23">
        <f t="shared" si="718"/>
        <v>1</v>
      </c>
      <c r="BM4699" s="2" t="s">
        <v>162</v>
      </c>
      <c r="BN4699" s="2">
        <v>11</v>
      </c>
      <c r="BO4699" s="2" t="s">
        <v>18533</v>
      </c>
      <c r="BP4699" s="3">
        <v>1</v>
      </c>
      <c r="BQ4699" s="2" t="s">
        <v>18534</v>
      </c>
    </row>
    <row r="4700" spans="1:69" ht="16.149999999999999" customHeight="1" x14ac:dyDescent="0.25">
      <c r="A4700" s="16">
        <v>4701</v>
      </c>
      <c r="B4700" s="2" t="s">
        <v>211</v>
      </c>
      <c r="C4700" s="116" t="s">
        <v>5769</v>
      </c>
      <c r="D4700" s="2" t="s">
        <v>3859</v>
      </c>
      <c r="E4700" s="2" t="s">
        <v>16912</v>
      </c>
      <c r="F4700" s="67">
        <v>43911</v>
      </c>
      <c r="G4700" s="3">
        <f t="shared" si="719"/>
        <v>3</v>
      </c>
      <c r="H4700" s="3">
        <f t="shared" si="720"/>
        <v>2020</v>
      </c>
      <c r="I4700" s="92">
        <v>0.85416666666666696</v>
      </c>
      <c r="J4700" s="20">
        <f t="shared" si="721"/>
        <v>20</v>
      </c>
      <c r="K4700" s="5" t="str">
        <f t="shared" si="724"/>
        <v>ja</v>
      </c>
      <c r="L4700" s="5" t="s">
        <v>91</v>
      </c>
      <c r="M4700" s="6" t="s">
        <v>100</v>
      </c>
      <c r="N4700" s="5">
        <v>28</v>
      </c>
      <c r="O4700" s="2" t="s">
        <v>5139</v>
      </c>
      <c r="P4700" s="127" t="s">
        <v>18535</v>
      </c>
      <c r="R4700" s="6" t="s">
        <v>77</v>
      </c>
      <c r="T4700" s="6" t="s">
        <v>202</v>
      </c>
      <c r="X4700" s="2">
        <v>80</v>
      </c>
      <c r="Y4700" s="2" t="s">
        <v>81</v>
      </c>
      <c r="Z4700" s="2" t="s">
        <v>168</v>
      </c>
      <c r="AA4700" s="2">
        <v>80</v>
      </c>
      <c r="AB4700" s="2" t="s">
        <v>81</v>
      </c>
      <c r="AC4700" s="2" t="s">
        <v>168</v>
      </c>
      <c r="AD4700" s="2">
        <v>80</v>
      </c>
      <c r="AE4700" s="2" t="s">
        <v>83</v>
      </c>
      <c r="AF4700" s="2" t="s">
        <v>168</v>
      </c>
      <c r="BE4700" s="23" t="str">
        <f t="shared" si="717"/>
        <v>EMF nein</v>
      </c>
      <c r="BF4700" s="23" t="str">
        <f t="shared" si="722"/>
        <v/>
      </c>
      <c r="BG4700" s="23" t="str">
        <f t="shared" si="723"/>
        <v/>
      </c>
      <c r="BH4700" s="23">
        <f t="shared" si="718"/>
        <v>0</v>
      </c>
      <c r="BO4700" s="2" t="s">
        <v>18536</v>
      </c>
      <c r="BP4700" s="3">
        <v>1</v>
      </c>
      <c r="BQ4700" s="2" t="s">
        <v>18537</v>
      </c>
    </row>
    <row r="4701" spans="1:69" ht="16.149999999999999" customHeight="1" x14ac:dyDescent="0.25">
      <c r="A4701" s="1">
        <v>4702</v>
      </c>
      <c r="B4701" s="2" t="s">
        <v>211</v>
      </c>
      <c r="C4701" s="2" t="s">
        <v>18538</v>
      </c>
      <c r="D4701" s="2" t="s">
        <v>89</v>
      </c>
      <c r="E4701" s="2" t="s">
        <v>18539</v>
      </c>
      <c r="F4701" s="67">
        <v>43913</v>
      </c>
      <c r="G4701" s="3">
        <f t="shared" si="719"/>
        <v>3</v>
      </c>
      <c r="H4701" s="3">
        <f t="shared" si="720"/>
        <v>2020</v>
      </c>
      <c r="I4701" s="92">
        <v>0.62847222222222199</v>
      </c>
      <c r="J4701" s="20">
        <f t="shared" si="721"/>
        <v>15</v>
      </c>
      <c r="K4701" s="5" t="str">
        <f t="shared" si="724"/>
        <v>ja</v>
      </c>
      <c r="L4701" s="5" t="s">
        <v>73</v>
      </c>
      <c r="M4701" s="6" t="s">
        <v>74</v>
      </c>
      <c r="N4701" s="5">
        <v>31</v>
      </c>
      <c r="O4701" s="2" t="s">
        <v>10213</v>
      </c>
      <c r="P4701" s="127" t="s">
        <v>18540</v>
      </c>
      <c r="R4701" s="6" t="s">
        <v>77</v>
      </c>
      <c r="T4701" s="6" t="s">
        <v>80</v>
      </c>
      <c r="U4701" s="2" t="s">
        <v>74</v>
      </c>
      <c r="V4701" s="5" t="s">
        <v>80</v>
      </c>
      <c r="X4701" s="2">
        <v>1550</v>
      </c>
      <c r="Y4701" s="2" t="s">
        <v>83</v>
      </c>
      <c r="Z4701" s="2" t="s">
        <v>84</v>
      </c>
      <c r="AA4701" s="2">
        <v>1550</v>
      </c>
      <c r="AB4701" s="2" t="s">
        <v>81</v>
      </c>
      <c r="AC4701" s="2" t="s">
        <v>84</v>
      </c>
      <c r="AD4701" s="2">
        <v>1550</v>
      </c>
      <c r="AE4701" s="2" t="s">
        <v>83</v>
      </c>
      <c r="AF4701" s="2" t="s">
        <v>84</v>
      </c>
      <c r="AG4701" s="2">
        <v>1990</v>
      </c>
      <c r="AH4701" s="2" t="s">
        <v>94</v>
      </c>
      <c r="AI4701" s="2" t="s">
        <v>84</v>
      </c>
      <c r="AJ4701" s="2">
        <v>1900</v>
      </c>
      <c r="AK4701" s="2" t="s">
        <v>81</v>
      </c>
      <c r="AL4701" s="2" t="s">
        <v>84</v>
      </c>
      <c r="AM4701" s="2">
        <v>1990</v>
      </c>
      <c r="AN4701" s="2" t="s">
        <v>81</v>
      </c>
      <c r="AO4701" s="2" t="s">
        <v>84</v>
      </c>
      <c r="AP4701" s="2">
        <v>1990</v>
      </c>
      <c r="AQ4701" s="2" t="s">
        <v>81</v>
      </c>
      <c r="AR4701" s="2" t="s">
        <v>84</v>
      </c>
      <c r="AS4701" s="2">
        <v>1990</v>
      </c>
      <c r="AT4701" s="2" t="s">
        <v>94</v>
      </c>
      <c r="AU4701" s="2" t="s">
        <v>84</v>
      </c>
      <c r="AV4701" s="2">
        <v>1900</v>
      </c>
      <c r="AW4701" s="2" t="s">
        <v>81</v>
      </c>
      <c r="AX4701" s="2" t="s">
        <v>84</v>
      </c>
      <c r="AY4701" s="2">
        <v>1990</v>
      </c>
      <c r="AZ4701" s="2" t="s">
        <v>81</v>
      </c>
      <c r="BA4701" s="2" t="s">
        <v>84</v>
      </c>
      <c r="BB4701" s="2">
        <v>1990</v>
      </c>
      <c r="BC4701" s="2" t="s">
        <v>81</v>
      </c>
      <c r="BD4701" s="2" t="s">
        <v>84</v>
      </c>
      <c r="BE4701" s="23" t="str">
        <f t="shared" ref="BE4701:BE4764" si="725">IF(COUNTA(BI4701,BK4701,BM4701) &gt; 0,"EMF ja","EMF nein")</f>
        <v>EMF nein</v>
      </c>
      <c r="BF4701" s="23" t="str">
        <f t="shared" si="722"/>
        <v/>
      </c>
      <c r="BG4701" s="23" t="str">
        <f t="shared" si="723"/>
        <v/>
      </c>
      <c r="BH4701" s="23">
        <f t="shared" ref="BH4701:BH4764" si="726">COUNTA(BI4701,BK4701,BM4701)</f>
        <v>0</v>
      </c>
      <c r="BO4701" s="2" t="s">
        <v>18541</v>
      </c>
      <c r="BP4701" s="3">
        <v>1</v>
      </c>
      <c r="BQ4701" s="2" t="s">
        <v>18542</v>
      </c>
    </row>
    <row r="4702" spans="1:69" ht="16.149999999999999" customHeight="1" x14ac:dyDescent="0.25">
      <c r="A4702" s="1">
        <v>4703</v>
      </c>
      <c r="B4702" s="2" t="s">
        <v>135</v>
      </c>
      <c r="C4702" s="2" t="s">
        <v>16656</v>
      </c>
      <c r="D4702" s="2" t="s">
        <v>371</v>
      </c>
      <c r="E4702" s="2" t="s">
        <v>611</v>
      </c>
      <c r="F4702" s="67">
        <v>43914</v>
      </c>
      <c r="G4702" s="3">
        <f t="shared" si="719"/>
        <v>3</v>
      </c>
      <c r="H4702" s="3">
        <f t="shared" si="720"/>
        <v>2020</v>
      </c>
      <c r="I4702" s="92">
        <v>0.78819444444444398</v>
      </c>
      <c r="J4702" s="20">
        <f t="shared" si="721"/>
        <v>18</v>
      </c>
      <c r="K4702" s="5" t="str">
        <f t="shared" si="724"/>
        <v>ja</v>
      </c>
      <c r="L4702" s="5" t="s">
        <v>91</v>
      </c>
      <c r="M4702" s="6" t="s">
        <v>354</v>
      </c>
      <c r="N4702" s="5">
        <v>39</v>
      </c>
      <c r="O4702" s="5" t="s">
        <v>5139</v>
      </c>
      <c r="P4702" s="127" t="s">
        <v>18543</v>
      </c>
      <c r="R4702" s="6" t="s">
        <v>77</v>
      </c>
      <c r="T4702" s="6" t="s">
        <v>80</v>
      </c>
      <c r="X4702" s="2">
        <v>505</v>
      </c>
      <c r="Y4702" s="2" t="s">
        <v>81</v>
      </c>
      <c r="Z4702" s="2" t="s">
        <v>82</v>
      </c>
      <c r="AA4702" s="2">
        <v>505</v>
      </c>
      <c r="AB4702" s="2" t="s">
        <v>81</v>
      </c>
      <c r="AC4702" s="2" t="s">
        <v>82</v>
      </c>
      <c r="AD4702" s="2">
        <v>505</v>
      </c>
      <c r="AE4702" s="2" t="s">
        <v>83</v>
      </c>
      <c r="AF4702" s="2" t="s">
        <v>82</v>
      </c>
      <c r="AG4702" s="2">
        <v>505</v>
      </c>
      <c r="AH4702" s="2" t="s">
        <v>83</v>
      </c>
      <c r="AI4702" s="2" t="s">
        <v>82</v>
      </c>
      <c r="AJ4702" s="2">
        <v>505</v>
      </c>
      <c r="AK4702" s="2" t="s">
        <v>81</v>
      </c>
      <c r="AL4702" s="2" t="s">
        <v>82</v>
      </c>
      <c r="AM4702" s="2">
        <v>505</v>
      </c>
      <c r="AN4702" s="2" t="s">
        <v>81</v>
      </c>
      <c r="AO4702" s="2" t="s">
        <v>82</v>
      </c>
      <c r="AP4702" s="2">
        <v>505</v>
      </c>
      <c r="AQ4702" s="2" t="s">
        <v>83</v>
      </c>
      <c r="AR4702" s="2" t="s">
        <v>82</v>
      </c>
      <c r="AS4702" s="2">
        <v>505</v>
      </c>
      <c r="AT4702" s="2" t="s">
        <v>83</v>
      </c>
      <c r="AU4702" s="2" t="s">
        <v>82</v>
      </c>
      <c r="AV4702" s="2">
        <v>408</v>
      </c>
      <c r="AW4702" s="2" t="s">
        <v>81</v>
      </c>
      <c r="AX4702" s="2" t="s">
        <v>82</v>
      </c>
      <c r="AY4702" s="2">
        <v>408</v>
      </c>
      <c r="AZ4702" s="2" t="s">
        <v>81</v>
      </c>
      <c r="BA4702" s="2" t="s">
        <v>82</v>
      </c>
      <c r="BB4702" s="2">
        <v>408</v>
      </c>
      <c r="BC4702" s="2" t="s">
        <v>81</v>
      </c>
      <c r="BD4702" s="2" t="s">
        <v>82</v>
      </c>
      <c r="BE4702" s="23" t="str">
        <f t="shared" si="725"/>
        <v>EMF ja</v>
      </c>
      <c r="BF4702" s="23">
        <f t="shared" si="722"/>
        <v>250</v>
      </c>
      <c r="BG4702" s="23" t="str">
        <f t="shared" si="723"/>
        <v>100-499m</v>
      </c>
      <c r="BH4702" s="23">
        <f t="shared" si="726"/>
        <v>1</v>
      </c>
      <c r="BK4702" s="2" t="s">
        <v>162</v>
      </c>
      <c r="BL4702" s="2">
        <v>250</v>
      </c>
      <c r="BO4702" s="2" t="s">
        <v>18544</v>
      </c>
      <c r="BP4702" s="3">
        <v>1</v>
      </c>
      <c r="BQ4702" s="2" t="s">
        <v>18545</v>
      </c>
    </row>
    <row r="4703" spans="1:69" ht="16.149999999999999" customHeight="1" x14ac:dyDescent="0.25">
      <c r="A4703" s="1">
        <v>4704</v>
      </c>
      <c r="B4703" s="2" t="s">
        <v>211</v>
      </c>
      <c r="C4703" s="2" t="s">
        <v>18546</v>
      </c>
      <c r="D4703" s="2" t="s">
        <v>151</v>
      </c>
      <c r="E4703" s="2" t="s">
        <v>18547</v>
      </c>
      <c r="F4703" s="67">
        <v>42950</v>
      </c>
      <c r="G4703" s="3">
        <f t="shared" si="719"/>
        <v>8</v>
      </c>
      <c r="H4703" s="3">
        <f t="shared" si="720"/>
        <v>2017</v>
      </c>
      <c r="I4703" s="92">
        <v>0.45486111111111099</v>
      </c>
      <c r="J4703" s="20">
        <f t="shared" si="721"/>
        <v>10</v>
      </c>
      <c r="K4703" s="5" t="str">
        <f t="shared" si="724"/>
        <v>ja</v>
      </c>
      <c r="L4703" s="5" t="s">
        <v>91</v>
      </c>
      <c r="M4703" s="6" t="s">
        <v>100</v>
      </c>
      <c r="N4703" s="5">
        <v>44</v>
      </c>
      <c r="O4703" s="2" t="s">
        <v>10213</v>
      </c>
      <c r="P4703" s="127" t="s">
        <v>18548</v>
      </c>
      <c r="R4703" s="6" t="s">
        <v>77</v>
      </c>
      <c r="T4703" s="6" t="s">
        <v>80</v>
      </c>
      <c r="X4703" s="2">
        <v>3470</v>
      </c>
      <c r="Y4703" s="2" t="s">
        <v>83</v>
      </c>
      <c r="Z4703" s="2" t="s">
        <v>84</v>
      </c>
      <c r="AA4703" s="2">
        <v>3470</v>
      </c>
      <c r="AB4703" s="2" t="s">
        <v>81</v>
      </c>
      <c r="AC4703" s="2" t="s">
        <v>84</v>
      </c>
      <c r="AD4703" s="2">
        <v>3470</v>
      </c>
      <c r="AE4703" s="2" t="s">
        <v>83</v>
      </c>
      <c r="AF4703" s="2" t="s">
        <v>84</v>
      </c>
      <c r="AJ4703" s="2">
        <v>3470</v>
      </c>
      <c r="AK4703" s="2" t="s">
        <v>83</v>
      </c>
      <c r="AL4703" s="2" t="s">
        <v>84</v>
      </c>
      <c r="AM4703" s="2">
        <v>3470</v>
      </c>
      <c r="AN4703" s="2" t="s">
        <v>81</v>
      </c>
      <c r="AO4703" s="2" t="s">
        <v>84</v>
      </c>
      <c r="AP4703" s="2">
        <v>3470</v>
      </c>
      <c r="AQ4703" s="2" t="s">
        <v>83</v>
      </c>
      <c r="AR4703" s="2" t="s">
        <v>84</v>
      </c>
      <c r="AV4703" s="2">
        <v>3470</v>
      </c>
      <c r="AW4703" s="2" t="s">
        <v>83</v>
      </c>
      <c r="AX4703" s="2" t="s">
        <v>84</v>
      </c>
      <c r="AY4703" s="2">
        <v>3470</v>
      </c>
      <c r="AZ4703" s="2" t="s">
        <v>81</v>
      </c>
      <c r="BA4703" s="2" t="s">
        <v>84</v>
      </c>
      <c r="BB4703" s="2">
        <v>3470</v>
      </c>
      <c r="BC4703" s="2" t="s">
        <v>83</v>
      </c>
      <c r="BD4703" s="2" t="s">
        <v>84</v>
      </c>
      <c r="BE4703" s="23" t="str">
        <f t="shared" si="725"/>
        <v>EMF nein</v>
      </c>
      <c r="BF4703" s="23" t="str">
        <f t="shared" si="722"/>
        <v/>
      </c>
      <c r="BG4703" s="23" t="str">
        <f t="shared" si="723"/>
        <v/>
      </c>
      <c r="BH4703" s="23">
        <f t="shared" si="726"/>
        <v>0</v>
      </c>
      <c r="BO4703" s="2" t="s">
        <v>10395</v>
      </c>
      <c r="BP4703" s="3">
        <v>1</v>
      </c>
      <c r="BQ4703" s="2" t="s">
        <v>18549</v>
      </c>
    </row>
    <row r="4704" spans="1:69" ht="16.149999999999999" customHeight="1" x14ac:dyDescent="0.25">
      <c r="A4704" s="1">
        <v>4705</v>
      </c>
      <c r="B4704" s="2" t="s">
        <v>211</v>
      </c>
      <c r="C4704" s="2" t="s">
        <v>18546</v>
      </c>
      <c r="E4704" s="2" t="s">
        <v>18550</v>
      </c>
      <c r="F4704" s="67">
        <v>43282</v>
      </c>
      <c r="G4704" s="3">
        <f t="shared" si="719"/>
        <v>7</v>
      </c>
      <c r="H4704" s="3">
        <f t="shared" si="720"/>
        <v>2018</v>
      </c>
      <c r="I4704" s="92">
        <v>0.47916666666666702</v>
      </c>
      <c r="J4704" s="20">
        <f t="shared" si="721"/>
        <v>11</v>
      </c>
      <c r="K4704" s="5" t="str">
        <f t="shared" si="724"/>
        <v>ja</v>
      </c>
      <c r="L4704" s="5" t="s">
        <v>91</v>
      </c>
      <c r="M4704" s="6" t="s">
        <v>100</v>
      </c>
      <c r="N4704" s="5">
        <v>25</v>
      </c>
      <c r="O4704" s="2" t="s">
        <v>10213</v>
      </c>
      <c r="P4704" s="127" t="s">
        <v>18548</v>
      </c>
      <c r="R4704" s="6" t="s">
        <v>77</v>
      </c>
      <c r="T4704" s="6" t="s">
        <v>80</v>
      </c>
      <c r="X4704" s="2">
        <v>3470</v>
      </c>
      <c r="Y4704" s="2" t="s">
        <v>83</v>
      </c>
      <c r="Z4704" s="2" t="s">
        <v>84</v>
      </c>
      <c r="AA4704" s="2">
        <v>3470</v>
      </c>
      <c r="AB4704" s="2" t="s">
        <v>81</v>
      </c>
      <c r="AC4704" s="2" t="s">
        <v>84</v>
      </c>
      <c r="AD4704" s="2">
        <v>3470</v>
      </c>
      <c r="AE4704" s="2" t="s">
        <v>83</v>
      </c>
      <c r="AF4704" s="2" t="s">
        <v>84</v>
      </c>
      <c r="AJ4704" s="2">
        <v>3470</v>
      </c>
      <c r="AK4704" s="2" t="s">
        <v>83</v>
      </c>
      <c r="AL4704" s="2" t="s">
        <v>84</v>
      </c>
      <c r="AM4704" s="2">
        <v>3470</v>
      </c>
      <c r="AN4704" s="2" t="s">
        <v>81</v>
      </c>
      <c r="AO4704" s="2" t="s">
        <v>84</v>
      </c>
      <c r="AP4704" s="2">
        <v>3470</v>
      </c>
      <c r="AQ4704" s="2" t="s">
        <v>83</v>
      </c>
      <c r="AR4704" s="2" t="s">
        <v>84</v>
      </c>
      <c r="AV4704" s="2">
        <v>3470</v>
      </c>
      <c r="AW4704" s="2" t="s">
        <v>83</v>
      </c>
      <c r="AX4704" s="2" t="s">
        <v>84</v>
      </c>
      <c r="AY4704" s="2">
        <v>3470</v>
      </c>
      <c r="AZ4704" s="2" t="s">
        <v>81</v>
      </c>
      <c r="BA4704" s="2" t="s">
        <v>84</v>
      </c>
      <c r="BB4704" s="2">
        <v>3470</v>
      </c>
      <c r="BC4704" s="2" t="s">
        <v>83</v>
      </c>
      <c r="BD4704" s="2" t="s">
        <v>84</v>
      </c>
      <c r="BE4704" s="23" t="str">
        <f t="shared" si="725"/>
        <v>EMF nein</v>
      </c>
      <c r="BF4704" s="23" t="str">
        <f t="shared" si="722"/>
        <v/>
      </c>
      <c r="BG4704" s="23" t="str">
        <f t="shared" si="723"/>
        <v/>
      </c>
      <c r="BH4704" s="23">
        <f t="shared" si="726"/>
        <v>0</v>
      </c>
      <c r="BO4704" s="2" t="s">
        <v>10395</v>
      </c>
      <c r="BP4704" s="3">
        <v>1</v>
      </c>
      <c r="BQ4704" s="2" t="s">
        <v>18551</v>
      </c>
    </row>
    <row r="4705" spans="1:69" ht="16.149999999999999" customHeight="1" x14ac:dyDescent="0.25">
      <c r="A4705" s="1">
        <v>4706</v>
      </c>
      <c r="B4705" s="2" t="s">
        <v>211</v>
      </c>
      <c r="C4705" s="2" t="s">
        <v>2767</v>
      </c>
      <c r="D4705" s="2" t="s">
        <v>371</v>
      </c>
      <c r="E4705" s="2" t="s">
        <v>18552</v>
      </c>
      <c r="F4705" s="67">
        <v>43915</v>
      </c>
      <c r="G4705" s="3">
        <f t="shared" si="719"/>
        <v>3</v>
      </c>
      <c r="H4705" s="3">
        <f t="shared" si="720"/>
        <v>2020</v>
      </c>
      <c r="I4705" s="92">
        <v>0.52083333333333304</v>
      </c>
      <c r="J4705" s="20">
        <f t="shared" si="721"/>
        <v>12</v>
      </c>
      <c r="K4705" s="5" t="str">
        <f t="shared" si="724"/>
        <v>ja</v>
      </c>
      <c r="L4705" s="5" t="s">
        <v>73</v>
      </c>
      <c r="M4705" s="6" t="s">
        <v>100</v>
      </c>
      <c r="N4705" s="5">
        <v>28</v>
      </c>
      <c r="O4705" s="6" t="s">
        <v>101</v>
      </c>
      <c r="P4705" s="127" t="s">
        <v>18553</v>
      </c>
      <c r="R4705" s="6" t="s">
        <v>77</v>
      </c>
      <c r="T4705" s="6" t="s">
        <v>80</v>
      </c>
      <c r="X4705" s="2">
        <v>20</v>
      </c>
      <c r="Y4705" s="2" t="s">
        <v>94</v>
      </c>
      <c r="Z4705" s="2" t="s">
        <v>82</v>
      </c>
      <c r="AD4705" s="2">
        <v>20</v>
      </c>
      <c r="AE4705" s="2" t="s">
        <v>94</v>
      </c>
      <c r="AF4705" s="2" t="s">
        <v>82</v>
      </c>
      <c r="AJ4705" s="392">
        <v>20</v>
      </c>
      <c r="AK4705" s="392" t="s">
        <v>94</v>
      </c>
      <c r="AL4705" s="392" t="s">
        <v>82</v>
      </c>
      <c r="AP4705" s="392">
        <v>20</v>
      </c>
      <c r="AQ4705" s="392" t="s">
        <v>94</v>
      </c>
      <c r="AR4705" s="392" t="s">
        <v>82</v>
      </c>
      <c r="AV4705" s="392">
        <v>20</v>
      </c>
      <c r="AW4705" s="392" t="s">
        <v>94</v>
      </c>
      <c r="AX4705" s="392" t="s">
        <v>82</v>
      </c>
      <c r="BB4705" s="392">
        <v>20</v>
      </c>
      <c r="BC4705" s="392" t="s">
        <v>94</v>
      </c>
      <c r="BD4705" s="392" t="s">
        <v>82</v>
      </c>
      <c r="BE4705" s="23" t="str">
        <f t="shared" si="725"/>
        <v>EMF nein</v>
      </c>
      <c r="BF4705" s="23" t="str">
        <f t="shared" si="722"/>
        <v/>
      </c>
      <c r="BG4705" s="23" t="str">
        <f t="shared" si="723"/>
        <v/>
      </c>
      <c r="BH4705" s="23">
        <f t="shared" si="726"/>
        <v>0</v>
      </c>
      <c r="BO4705" s="2" t="s">
        <v>22562</v>
      </c>
      <c r="BP4705" s="3">
        <v>1</v>
      </c>
      <c r="BQ4705" s="2" t="s">
        <v>18554</v>
      </c>
    </row>
    <row r="4706" spans="1:69" ht="16.149999999999999" customHeight="1" x14ac:dyDescent="0.25">
      <c r="A4706" s="1">
        <v>4707</v>
      </c>
      <c r="B4706" s="2" t="s">
        <v>211</v>
      </c>
      <c r="C4706" s="2" t="s">
        <v>18555</v>
      </c>
      <c r="D4706" s="2" t="s">
        <v>896</v>
      </c>
      <c r="E4706" s="2" t="s">
        <v>18556</v>
      </c>
      <c r="F4706" s="67">
        <v>43877</v>
      </c>
      <c r="G4706" s="3">
        <f t="shared" si="719"/>
        <v>2</v>
      </c>
      <c r="H4706" s="3">
        <f t="shared" si="720"/>
        <v>2020</v>
      </c>
      <c r="I4706" s="92">
        <v>0.15277777777777801</v>
      </c>
      <c r="J4706" s="20">
        <f t="shared" si="721"/>
        <v>3</v>
      </c>
      <c r="K4706" s="5" t="str">
        <f t="shared" si="724"/>
        <v>ja</v>
      </c>
      <c r="L4706" s="5" t="s">
        <v>91</v>
      </c>
      <c r="M4706" s="6" t="s">
        <v>208</v>
      </c>
      <c r="N4706" s="5">
        <v>60</v>
      </c>
      <c r="O4706" s="2" t="s">
        <v>5139</v>
      </c>
      <c r="P4706" s="127" t="s">
        <v>18557</v>
      </c>
      <c r="R4706" s="6" t="s">
        <v>77</v>
      </c>
      <c r="T4706" s="6" t="s">
        <v>80</v>
      </c>
      <c r="BE4706" s="23" t="str">
        <f t="shared" si="725"/>
        <v>EMF nein</v>
      </c>
      <c r="BF4706" s="23" t="str">
        <f t="shared" si="722"/>
        <v/>
      </c>
      <c r="BG4706" s="23" t="str">
        <f t="shared" si="723"/>
        <v/>
      </c>
      <c r="BH4706" s="23">
        <f t="shared" si="726"/>
        <v>0</v>
      </c>
      <c r="BP4706" s="3">
        <v>1</v>
      </c>
      <c r="BQ4706" s="2" t="s">
        <v>18558</v>
      </c>
    </row>
    <row r="4707" spans="1:69" ht="16.149999999999999" customHeight="1" x14ac:dyDescent="0.25">
      <c r="A4707" s="1">
        <v>4708</v>
      </c>
      <c r="B4707" s="2" t="s">
        <v>211</v>
      </c>
      <c r="C4707" s="2" t="s">
        <v>2733</v>
      </c>
      <c r="D4707" s="2" t="s">
        <v>264</v>
      </c>
      <c r="E4707" s="2" t="s">
        <v>18559</v>
      </c>
      <c r="F4707" s="67">
        <v>43916</v>
      </c>
      <c r="G4707" s="3">
        <f t="shared" si="719"/>
        <v>3</v>
      </c>
      <c r="H4707" s="3">
        <f t="shared" si="720"/>
        <v>2020</v>
      </c>
      <c r="I4707" s="92">
        <v>0.1875</v>
      </c>
      <c r="J4707" s="20">
        <f t="shared" si="721"/>
        <v>4</v>
      </c>
      <c r="K4707" s="5" t="str">
        <f t="shared" si="724"/>
        <v>ja</v>
      </c>
      <c r="L4707" s="5" t="s">
        <v>91</v>
      </c>
      <c r="M4707" s="6" t="s">
        <v>74</v>
      </c>
      <c r="N4707" s="5">
        <v>34</v>
      </c>
      <c r="O4707" s="2" t="s">
        <v>75</v>
      </c>
      <c r="P4707" s="127" t="s">
        <v>18450</v>
      </c>
      <c r="R4707" s="6" t="s">
        <v>77</v>
      </c>
      <c r="U4707" s="2" t="s">
        <v>100</v>
      </c>
      <c r="V4707" s="2" t="s">
        <v>80</v>
      </c>
      <c r="X4707" s="2">
        <v>658</v>
      </c>
      <c r="Y4707" s="2" t="s">
        <v>81</v>
      </c>
      <c r="Z4707" s="2" t="s">
        <v>82</v>
      </c>
      <c r="AA4707" s="2">
        <v>658</v>
      </c>
      <c r="AB4707" s="2" t="s">
        <v>94</v>
      </c>
      <c r="AC4707" s="2" t="s">
        <v>82</v>
      </c>
      <c r="AD4707" s="2">
        <v>658</v>
      </c>
      <c r="AE4707" s="2" t="s">
        <v>81</v>
      </c>
      <c r="AF4707" s="2" t="s">
        <v>82</v>
      </c>
      <c r="AJ4707" s="2">
        <v>970</v>
      </c>
      <c r="AK4707" s="2" t="s">
        <v>83</v>
      </c>
      <c r="AL4707" s="2" t="s">
        <v>168</v>
      </c>
      <c r="AM4707" s="2">
        <v>970</v>
      </c>
      <c r="AN4707" s="2" t="s">
        <v>81</v>
      </c>
      <c r="AO4707" s="2" t="s">
        <v>168</v>
      </c>
      <c r="AP4707" s="2">
        <v>970</v>
      </c>
      <c r="AQ4707" s="2" t="s">
        <v>83</v>
      </c>
      <c r="AR4707" s="2" t="s">
        <v>168</v>
      </c>
      <c r="AS4707" s="2">
        <v>970</v>
      </c>
      <c r="AT4707" s="2" t="s">
        <v>83</v>
      </c>
      <c r="AU4707" s="2" t="s">
        <v>168</v>
      </c>
      <c r="AV4707" s="2">
        <v>813</v>
      </c>
      <c r="AW4707" s="2" t="s">
        <v>81</v>
      </c>
      <c r="AX4707" s="2" t="s">
        <v>168</v>
      </c>
      <c r="AY4707" s="2">
        <v>813</v>
      </c>
      <c r="AZ4707" s="2" t="s">
        <v>81</v>
      </c>
      <c r="BA4707" s="2" t="s">
        <v>168</v>
      </c>
      <c r="BB4707" s="2">
        <v>813</v>
      </c>
      <c r="BC4707" s="2" t="s">
        <v>83</v>
      </c>
      <c r="BD4707" s="2" t="s">
        <v>168</v>
      </c>
      <c r="BE4707" s="23" t="str">
        <f t="shared" si="725"/>
        <v>EMF nein</v>
      </c>
      <c r="BF4707" s="23" t="str">
        <f t="shared" si="722"/>
        <v/>
      </c>
      <c r="BG4707" s="23" t="str">
        <f t="shared" si="723"/>
        <v/>
      </c>
      <c r="BH4707" s="23">
        <f t="shared" si="726"/>
        <v>0</v>
      </c>
      <c r="BO4707" s="2" t="s">
        <v>18560</v>
      </c>
      <c r="BP4707" s="3">
        <v>1</v>
      </c>
      <c r="BQ4707" s="2" t="s">
        <v>18561</v>
      </c>
    </row>
    <row r="4708" spans="1:69" ht="16.149999999999999" customHeight="1" x14ac:dyDescent="0.25">
      <c r="A4708" s="1">
        <v>4709</v>
      </c>
      <c r="B4708" s="2" t="s">
        <v>211</v>
      </c>
      <c r="C4708" s="2" t="s">
        <v>18562</v>
      </c>
      <c r="D4708" s="2" t="s">
        <v>158</v>
      </c>
      <c r="E4708" s="2" t="s">
        <v>14169</v>
      </c>
      <c r="F4708" s="67">
        <v>43915</v>
      </c>
      <c r="G4708" s="3">
        <f t="shared" si="719"/>
        <v>3</v>
      </c>
      <c r="H4708" s="3">
        <f t="shared" si="720"/>
        <v>2020</v>
      </c>
      <c r="I4708" s="92">
        <v>0.63888888888888895</v>
      </c>
      <c r="J4708" s="20">
        <f t="shared" si="721"/>
        <v>15</v>
      </c>
      <c r="K4708" s="5" t="str">
        <f t="shared" si="724"/>
        <v>ja</v>
      </c>
      <c r="L4708" s="5" t="s">
        <v>91</v>
      </c>
      <c r="M4708" s="6" t="s">
        <v>74</v>
      </c>
      <c r="N4708" s="5">
        <v>54</v>
      </c>
      <c r="O4708" s="2" t="s">
        <v>10213</v>
      </c>
      <c r="P4708" s="127" t="s">
        <v>18563</v>
      </c>
      <c r="R4708" s="6" t="s">
        <v>77</v>
      </c>
      <c r="T4708" s="6" t="s">
        <v>202</v>
      </c>
      <c r="U4708" s="2" t="s">
        <v>74</v>
      </c>
      <c r="X4708" s="2">
        <v>1720</v>
      </c>
      <c r="Y4708" s="2" t="s">
        <v>81</v>
      </c>
      <c r="Z4708" s="2" t="s">
        <v>84</v>
      </c>
      <c r="AA4708" s="2">
        <v>1720</v>
      </c>
      <c r="AB4708" s="2" t="s">
        <v>94</v>
      </c>
      <c r="AC4708" s="2" t="s">
        <v>84</v>
      </c>
      <c r="AD4708" s="2">
        <v>1720</v>
      </c>
      <c r="AE4708" s="2" t="s">
        <v>83</v>
      </c>
      <c r="AF4708" s="2" t="s">
        <v>84</v>
      </c>
      <c r="AG4708" s="2">
        <v>1720</v>
      </c>
      <c r="AH4708" s="2" t="s">
        <v>94</v>
      </c>
      <c r="AI4708" s="2" t="s">
        <v>84</v>
      </c>
      <c r="AJ4708" s="2">
        <v>1720</v>
      </c>
      <c r="AK4708" s="2" t="s">
        <v>81</v>
      </c>
      <c r="AL4708" s="2" t="s">
        <v>84</v>
      </c>
      <c r="AM4708" s="2">
        <v>1720</v>
      </c>
      <c r="AN4708" s="2" t="s">
        <v>94</v>
      </c>
      <c r="AO4708" s="2" t="s">
        <v>84</v>
      </c>
      <c r="AP4708" s="2">
        <v>1720</v>
      </c>
      <c r="AQ4708" s="2" t="s">
        <v>83</v>
      </c>
      <c r="AR4708" s="2" t="s">
        <v>84</v>
      </c>
      <c r="AS4708" s="2">
        <v>1720</v>
      </c>
      <c r="AT4708" s="2" t="s">
        <v>94</v>
      </c>
      <c r="AU4708" s="2" t="s">
        <v>84</v>
      </c>
      <c r="BE4708" s="23" t="str">
        <f t="shared" si="725"/>
        <v>EMF ja</v>
      </c>
      <c r="BF4708" s="23">
        <f t="shared" si="722"/>
        <v>1</v>
      </c>
      <c r="BG4708" s="23" t="str">
        <f t="shared" si="723"/>
        <v>&lt;100m</v>
      </c>
      <c r="BH4708" s="23">
        <f t="shared" si="726"/>
        <v>1</v>
      </c>
      <c r="BI4708" s="2" t="s">
        <v>162</v>
      </c>
      <c r="BJ4708" s="2">
        <v>1</v>
      </c>
      <c r="BO4708" s="2" t="s">
        <v>12860</v>
      </c>
      <c r="BP4708" s="3">
        <v>1</v>
      </c>
      <c r="BQ4708" s="2" t="s">
        <v>18564</v>
      </c>
    </row>
    <row r="4709" spans="1:69" ht="16.149999999999999" customHeight="1" x14ac:dyDescent="0.25">
      <c r="A4709" s="1">
        <v>4710</v>
      </c>
      <c r="B4709" s="2" t="s">
        <v>211</v>
      </c>
      <c r="C4709" s="2" t="s">
        <v>16656</v>
      </c>
      <c r="D4709" s="2" t="s">
        <v>371</v>
      </c>
      <c r="E4709" s="2" t="s">
        <v>13410</v>
      </c>
      <c r="F4709" s="67">
        <v>43916</v>
      </c>
      <c r="G4709" s="3">
        <f t="shared" si="719"/>
        <v>3</v>
      </c>
      <c r="H4709" s="3">
        <f t="shared" si="720"/>
        <v>2020</v>
      </c>
      <c r="I4709" s="92">
        <v>0.33333333333333298</v>
      </c>
      <c r="J4709" s="20">
        <f t="shared" si="721"/>
        <v>8</v>
      </c>
      <c r="K4709" s="5" t="str">
        <f t="shared" si="724"/>
        <v>ja</v>
      </c>
      <c r="L4709" s="5" t="s">
        <v>91</v>
      </c>
      <c r="M4709" s="6" t="s">
        <v>74</v>
      </c>
      <c r="O4709" s="5" t="s">
        <v>5139</v>
      </c>
      <c r="P4709" s="127" t="s">
        <v>18565</v>
      </c>
      <c r="R4709" s="6" t="s">
        <v>77</v>
      </c>
      <c r="S4709" s="2" t="s">
        <v>78</v>
      </c>
      <c r="W4709" s="2" t="s">
        <v>18566</v>
      </c>
      <c r="X4709" s="2">
        <v>319</v>
      </c>
      <c r="Y4709" s="2" t="s">
        <v>81</v>
      </c>
      <c r="Z4709" s="2" t="s">
        <v>161</v>
      </c>
      <c r="AA4709" s="2">
        <v>319</v>
      </c>
      <c r="AB4709" s="2" t="s">
        <v>81</v>
      </c>
      <c r="AC4709" s="2" t="s">
        <v>161</v>
      </c>
      <c r="AD4709" s="2">
        <v>319</v>
      </c>
      <c r="AE4709" s="2" t="s">
        <v>81</v>
      </c>
      <c r="AF4709" s="2" t="s">
        <v>161</v>
      </c>
      <c r="AG4709" s="2" t="s">
        <v>109</v>
      </c>
      <c r="AH4709" s="2" t="s">
        <v>109</v>
      </c>
      <c r="AI4709" s="2" t="s">
        <v>109</v>
      </c>
      <c r="BE4709" s="23" t="str">
        <f t="shared" si="725"/>
        <v>EMF ja</v>
      </c>
      <c r="BF4709" s="23">
        <f t="shared" si="722"/>
        <v>380</v>
      </c>
      <c r="BG4709" s="23" t="str">
        <f t="shared" si="723"/>
        <v>100-499m</v>
      </c>
      <c r="BH4709" s="23">
        <f t="shared" si="726"/>
        <v>1</v>
      </c>
      <c r="BM4709" s="2" t="s">
        <v>162</v>
      </c>
      <c r="BN4709" s="2">
        <v>380</v>
      </c>
      <c r="BO4709" s="2" t="s">
        <v>18567</v>
      </c>
      <c r="BP4709" s="3">
        <v>1</v>
      </c>
      <c r="BQ4709" s="2" t="s">
        <v>18568</v>
      </c>
    </row>
    <row r="4710" spans="1:69" ht="16.149999999999999" customHeight="1" x14ac:dyDescent="0.25">
      <c r="A4710" s="1">
        <v>4711</v>
      </c>
      <c r="B4710" s="2" t="s">
        <v>211</v>
      </c>
      <c r="C4710" s="2" t="s">
        <v>793</v>
      </c>
      <c r="D4710" s="2" t="s">
        <v>158</v>
      </c>
      <c r="E4710" s="2" t="s">
        <v>18569</v>
      </c>
      <c r="F4710" s="67">
        <v>43759</v>
      </c>
      <c r="G4710" s="3">
        <f t="shared" si="719"/>
        <v>10</v>
      </c>
      <c r="H4710" s="3">
        <f t="shared" si="720"/>
        <v>2019</v>
      </c>
      <c r="I4710" s="92">
        <v>0.33333333333333331</v>
      </c>
      <c r="J4710" s="20">
        <f t="shared" si="721"/>
        <v>8</v>
      </c>
      <c r="K4710" s="5" t="str">
        <f t="shared" si="724"/>
        <v>ja</v>
      </c>
      <c r="L4710" s="5" t="s">
        <v>109</v>
      </c>
      <c r="M4710" s="6" t="s">
        <v>74</v>
      </c>
      <c r="O4710" s="6" t="s">
        <v>101</v>
      </c>
      <c r="P4710" s="127" t="s">
        <v>18570</v>
      </c>
      <c r="R4710" s="6" t="s">
        <v>77</v>
      </c>
      <c r="AD4710" s="392">
        <v>300</v>
      </c>
      <c r="AE4710" s="392" t="s">
        <v>94</v>
      </c>
      <c r="AF4710" s="392" t="s">
        <v>84</v>
      </c>
      <c r="AP4710" s="392">
        <v>300</v>
      </c>
      <c r="AQ4710" s="392" t="s">
        <v>94</v>
      </c>
      <c r="AR4710" s="392" t="s">
        <v>84</v>
      </c>
      <c r="BB4710" s="392">
        <v>300</v>
      </c>
      <c r="BC4710" s="392" t="s">
        <v>94</v>
      </c>
      <c r="BD4710" s="392" t="s">
        <v>84</v>
      </c>
      <c r="BE4710" s="23" t="str">
        <f t="shared" si="725"/>
        <v>EMF nein</v>
      </c>
      <c r="BF4710" s="23" t="str">
        <f t="shared" si="722"/>
        <v/>
      </c>
      <c r="BG4710" s="23" t="str">
        <f t="shared" si="723"/>
        <v/>
      </c>
      <c r="BH4710" s="23">
        <f t="shared" si="726"/>
        <v>0</v>
      </c>
      <c r="BO4710" s="2" t="s">
        <v>18571</v>
      </c>
      <c r="BP4710" s="3">
        <v>1</v>
      </c>
      <c r="BQ4710" s="2" t="s">
        <v>18572</v>
      </c>
    </row>
    <row r="4711" spans="1:69" ht="16.149999999999999" customHeight="1" x14ac:dyDescent="0.25">
      <c r="A4711" s="1">
        <v>4712</v>
      </c>
      <c r="B4711" s="2" t="s">
        <v>135</v>
      </c>
      <c r="C4711" s="2" t="s">
        <v>289</v>
      </c>
      <c r="D4711" s="2" t="s">
        <v>264</v>
      </c>
      <c r="E4711" s="2" t="s">
        <v>18573</v>
      </c>
      <c r="F4711" s="67">
        <v>43487</v>
      </c>
      <c r="G4711" s="3">
        <f t="shared" si="719"/>
        <v>1</v>
      </c>
      <c r="H4711" s="3">
        <f t="shared" si="720"/>
        <v>2019</v>
      </c>
      <c r="I4711" s="92">
        <v>0.375</v>
      </c>
      <c r="J4711" s="20">
        <f t="shared" si="721"/>
        <v>9</v>
      </c>
      <c r="K4711" s="5" t="str">
        <f t="shared" si="724"/>
        <v>ja</v>
      </c>
      <c r="L4711" s="5" t="s">
        <v>91</v>
      </c>
      <c r="M4711" s="6" t="s">
        <v>139</v>
      </c>
      <c r="O4711" s="2" t="s">
        <v>140</v>
      </c>
      <c r="P4711" s="127" t="s">
        <v>18574</v>
      </c>
      <c r="R4711" s="6" t="s">
        <v>77</v>
      </c>
      <c r="U4711" s="2" t="s">
        <v>74</v>
      </c>
      <c r="V4711" s="2" t="s">
        <v>80</v>
      </c>
      <c r="X4711" s="2">
        <v>340</v>
      </c>
      <c r="Y4711" s="2" t="s">
        <v>81</v>
      </c>
      <c r="Z4711" s="2" t="s">
        <v>82</v>
      </c>
      <c r="AA4711" s="2">
        <v>430</v>
      </c>
      <c r="AB4711" s="2" t="s">
        <v>81</v>
      </c>
      <c r="AC4711" s="2" t="s">
        <v>82</v>
      </c>
      <c r="AD4711" s="2">
        <v>340</v>
      </c>
      <c r="AE4711" s="2" t="s">
        <v>81</v>
      </c>
      <c r="AF4711" s="2" t="s">
        <v>82</v>
      </c>
      <c r="AJ4711" s="2">
        <v>720</v>
      </c>
      <c r="AK4711" s="2" t="s">
        <v>81</v>
      </c>
      <c r="AL4711" s="2" t="s">
        <v>82</v>
      </c>
      <c r="AM4711" s="2">
        <v>720</v>
      </c>
      <c r="AN4711" s="2" t="s">
        <v>81</v>
      </c>
      <c r="AO4711" s="2" t="s">
        <v>82</v>
      </c>
      <c r="AP4711" s="2">
        <v>720</v>
      </c>
      <c r="AQ4711" s="2" t="s">
        <v>83</v>
      </c>
      <c r="AR4711" s="2" t="s">
        <v>82</v>
      </c>
      <c r="BE4711" s="23" t="str">
        <f t="shared" si="725"/>
        <v>EMF ja</v>
      </c>
      <c r="BF4711" s="23">
        <f t="shared" si="722"/>
        <v>5600</v>
      </c>
      <c r="BG4711" s="23" t="str">
        <f t="shared" si="723"/>
        <v>500+m</v>
      </c>
      <c r="BH4711" s="23">
        <f t="shared" si="726"/>
        <v>1</v>
      </c>
      <c r="BK4711" s="2" t="s">
        <v>162</v>
      </c>
      <c r="BL4711" s="2">
        <v>5600</v>
      </c>
      <c r="BO4711" s="2" t="s">
        <v>18575</v>
      </c>
      <c r="BP4711" s="3">
        <v>1</v>
      </c>
      <c r="BQ4711" s="2" t="s">
        <v>18576</v>
      </c>
    </row>
    <row r="4712" spans="1:69" ht="16.149999999999999" customHeight="1" x14ac:dyDescent="0.25">
      <c r="A4712" s="1">
        <v>4713</v>
      </c>
      <c r="B4712" s="2" t="s">
        <v>211</v>
      </c>
      <c r="C4712" s="2" t="s">
        <v>3252</v>
      </c>
      <c r="D4712" s="2" t="s">
        <v>172</v>
      </c>
      <c r="E4712" s="2" t="s">
        <v>247</v>
      </c>
      <c r="F4712" s="67">
        <v>43480</v>
      </c>
      <c r="G4712" s="3">
        <f t="shared" si="719"/>
        <v>1</v>
      </c>
      <c r="H4712" s="3">
        <f t="shared" si="720"/>
        <v>2019</v>
      </c>
      <c r="I4712" s="92">
        <v>0.41666666666666702</v>
      </c>
      <c r="J4712" s="20">
        <f t="shared" si="721"/>
        <v>10</v>
      </c>
      <c r="K4712" s="5" t="str">
        <f t="shared" si="724"/>
        <v>ja</v>
      </c>
      <c r="L4712" s="5" t="s">
        <v>73</v>
      </c>
      <c r="M4712" s="6" t="s">
        <v>74</v>
      </c>
      <c r="O4712" s="2" t="s">
        <v>5139</v>
      </c>
      <c r="P4712" s="127" t="s">
        <v>18577</v>
      </c>
      <c r="R4712" s="6" t="s">
        <v>77</v>
      </c>
      <c r="X4712" s="2">
        <v>51</v>
      </c>
      <c r="Y4712" s="2" t="s">
        <v>81</v>
      </c>
      <c r="Z4712" s="2" t="s">
        <v>82</v>
      </c>
      <c r="AA4712" s="2">
        <v>51</v>
      </c>
      <c r="AB4712" s="2" t="s">
        <v>81</v>
      </c>
      <c r="AC4712" s="2" t="s">
        <v>82</v>
      </c>
      <c r="AD4712" s="2">
        <v>51</v>
      </c>
      <c r="AE4712" s="2" t="s">
        <v>81</v>
      </c>
      <c r="AF4712" s="2" t="s">
        <v>82</v>
      </c>
      <c r="AJ4712" s="2">
        <v>51</v>
      </c>
      <c r="AK4712" s="2" t="s">
        <v>81</v>
      </c>
      <c r="AL4712" s="2" t="s">
        <v>82</v>
      </c>
      <c r="AM4712" s="2">
        <v>51</v>
      </c>
      <c r="AN4712" s="2" t="s">
        <v>81</v>
      </c>
      <c r="AO4712" s="2" t="s">
        <v>82</v>
      </c>
      <c r="AP4712" s="2">
        <v>51</v>
      </c>
      <c r="AQ4712" s="2" t="s">
        <v>81</v>
      </c>
      <c r="AR4712" s="2" t="s">
        <v>82</v>
      </c>
      <c r="AV4712" s="2">
        <v>51</v>
      </c>
      <c r="AW4712" s="2" t="s">
        <v>81</v>
      </c>
      <c r="AX4712" s="2" t="s">
        <v>82</v>
      </c>
      <c r="AY4712" s="2">
        <v>51</v>
      </c>
      <c r="AZ4712" s="2" t="s">
        <v>81</v>
      </c>
      <c r="BA4712" s="2" t="s">
        <v>82</v>
      </c>
      <c r="BB4712" s="2">
        <v>51</v>
      </c>
      <c r="BC4712" s="2" t="s">
        <v>81</v>
      </c>
      <c r="BD4712" s="2" t="s">
        <v>82</v>
      </c>
      <c r="BE4712" s="23" t="str">
        <f t="shared" si="725"/>
        <v>EMF nein</v>
      </c>
      <c r="BF4712" s="23" t="str">
        <f t="shared" si="722"/>
        <v/>
      </c>
      <c r="BG4712" s="23" t="str">
        <f t="shared" si="723"/>
        <v/>
      </c>
      <c r="BH4712" s="23">
        <f t="shared" si="726"/>
        <v>0</v>
      </c>
      <c r="BO4712" s="2" t="s">
        <v>18578</v>
      </c>
      <c r="BP4712" s="3">
        <v>1</v>
      </c>
      <c r="BQ4712" s="2" t="s">
        <v>18579</v>
      </c>
    </row>
    <row r="4713" spans="1:69" ht="16.149999999999999" customHeight="1" x14ac:dyDescent="0.25">
      <c r="A4713" s="1">
        <v>4714</v>
      </c>
      <c r="B4713" s="2" t="s">
        <v>87</v>
      </c>
      <c r="C4713" s="2" t="s">
        <v>18580</v>
      </c>
      <c r="D4713" s="2" t="s">
        <v>1097</v>
      </c>
      <c r="E4713" s="2" t="s">
        <v>7456</v>
      </c>
      <c r="F4713" s="67">
        <v>43486</v>
      </c>
      <c r="G4713" s="3">
        <f t="shared" si="719"/>
        <v>1</v>
      </c>
      <c r="H4713" s="3">
        <f t="shared" si="720"/>
        <v>2019</v>
      </c>
      <c r="I4713" s="92">
        <v>0.91666666666666696</v>
      </c>
      <c r="J4713" s="20">
        <f t="shared" si="721"/>
        <v>22</v>
      </c>
      <c r="K4713" s="5" t="str">
        <f t="shared" si="724"/>
        <v>ja</v>
      </c>
      <c r="L4713" s="5" t="s">
        <v>91</v>
      </c>
      <c r="M4713" s="6" t="s">
        <v>74</v>
      </c>
      <c r="N4713" s="5">
        <v>73</v>
      </c>
      <c r="O4713" s="5" t="s">
        <v>75</v>
      </c>
      <c r="P4713" s="127" t="s">
        <v>18581</v>
      </c>
      <c r="R4713" s="6" t="s">
        <v>77</v>
      </c>
      <c r="T4713" s="6" t="s">
        <v>80</v>
      </c>
      <c r="X4713" s="2">
        <v>1640</v>
      </c>
      <c r="Y4713" s="2" t="s">
        <v>83</v>
      </c>
      <c r="Z4713" s="2" t="s">
        <v>82</v>
      </c>
      <c r="AA4713" s="2">
        <v>1640</v>
      </c>
      <c r="AB4713" s="2" t="s">
        <v>81</v>
      </c>
      <c r="AC4713" s="2" t="s">
        <v>82</v>
      </c>
      <c r="AD4713" s="2">
        <v>1640</v>
      </c>
      <c r="AE4713" s="2" t="s">
        <v>83</v>
      </c>
      <c r="AF4713" s="2" t="s">
        <v>82</v>
      </c>
      <c r="AJ4713" s="2">
        <v>1640</v>
      </c>
      <c r="AK4713" s="2" t="s">
        <v>83</v>
      </c>
      <c r="AL4713" s="2" t="s">
        <v>82</v>
      </c>
      <c r="AM4713" s="2">
        <v>1640</v>
      </c>
      <c r="AN4713" s="2" t="s">
        <v>81</v>
      </c>
      <c r="AO4713" s="2" t="s">
        <v>82</v>
      </c>
      <c r="AP4713" s="2">
        <v>1640</v>
      </c>
      <c r="AQ4713" s="2" t="s">
        <v>83</v>
      </c>
      <c r="AR4713" s="2" t="s">
        <v>82</v>
      </c>
      <c r="BE4713" s="23" t="str">
        <f t="shared" si="725"/>
        <v>EMF nein</v>
      </c>
      <c r="BF4713" s="23" t="str">
        <f t="shared" si="722"/>
        <v/>
      </c>
      <c r="BG4713" s="23" t="str">
        <f t="shared" si="723"/>
        <v/>
      </c>
      <c r="BH4713" s="23">
        <f t="shared" si="726"/>
        <v>0</v>
      </c>
      <c r="BO4713" s="2" t="s">
        <v>18582</v>
      </c>
      <c r="BP4713" s="3">
        <v>1</v>
      </c>
      <c r="BQ4713" s="2" t="s">
        <v>18583</v>
      </c>
    </row>
    <row r="4714" spans="1:69" ht="16.149999999999999" customHeight="1" x14ac:dyDescent="0.25">
      <c r="A4714" s="16">
        <v>4715</v>
      </c>
      <c r="B4714" s="2" t="s">
        <v>211</v>
      </c>
      <c r="C4714" s="2" t="s">
        <v>540</v>
      </c>
      <c r="D4714" s="2" t="s">
        <v>124</v>
      </c>
      <c r="E4714" s="2" t="s">
        <v>9353</v>
      </c>
      <c r="F4714" s="67">
        <v>43861</v>
      </c>
      <c r="G4714" s="3">
        <f t="shared" si="719"/>
        <v>1</v>
      </c>
      <c r="H4714" s="3">
        <f t="shared" si="720"/>
        <v>2020</v>
      </c>
      <c r="I4714" s="92">
        <v>4.5138888888888902E-2</v>
      </c>
      <c r="J4714" s="20">
        <f t="shared" si="721"/>
        <v>1</v>
      </c>
      <c r="K4714" s="5" t="str">
        <f t="shared" si="724"/>
        <v>ja</v>
      </c>
      <c r="L4714" s="5" t="s">
        <v>73</v>
      </c>
      <c r="M4714" s="6" t="s">
        <v>74</v>
      </c>
      <c r="N4714" s="5">
        <v>31</v>
      </c>
      <c r="O4714" s="5" t="s">
        <v>140</v>
      </c>
      <c r="P4714" s="127" t="s">
        <v>18584</v>
      </c>
      <c r="R4714" s="6" t="s">
        <v>77</v>
      </c>
      <c r="T4714" s="6" t="s">
        <v>80</v>
      </c>
      <c r="X4714" s="2">
        <v>51</v>
      </c>
      <c r="Y4714" s="2" t="s">
        <v>81</v>
      </c>
      <c r="Z4714" s="2" t="s">
        <v>82</v>
      </c>
      <c r="AA4714" s="2">
        <v>51</v>
      </c>
      <c r="AB4714" s="2" t="s">
        <v>81</v>
      </c>
      <c r="AC4714" s="2" t="s">
        <v>82</v>
      </c>
      <c r="AD4714" s="2">
        <v>51</v>
      </c>
      <c r="AE4714" s="2" t="s">
        <v>83</v>
      </c>
      <c r="AF4714" s="2" t="s">
        <v>82</v>
      </c>
      <c r="AJ4714" s="2">
        <v>382</v>
      </c>
      <c r="AK4714" s="2" t="s">
        <v>81</v>
      </c>
      <c r="AL4714" s="2" t="s">
        <v>168</v>
      </c>
      <c r="AM4714" s="2">
        <v>382</v>
      </c>
      <c r="AN4714" s="2" t="s">
        <v>81</v>
      </c>
      <c r="AO4714" s="2" t="s">
        <v>168</v>
      </c>
      <c r="AP4714" s="2">
        <v>382</v>
      </c>
      <c r="AQ4714" s="2" t="s">
        <v>83</v>
      </c>
      <c r="AR4714" s="2" t="s">
        <v>168</v>
      </c>
      <c r="AS4714" s="2">
        <v>382</v>
      </c>
      <c r="AT4714" s="2" t="s">
        <v>81</v>
      </c>
      <c r="AU4714" s="2" t="s">
        <v>168</v>
      </c>
      <c r="AV4714" s="2">
        <v>51</v>
      </c>
      <c r="AW4714" s="2" t="s">
        <v>81</v>
      </c>
      <c r="AX4714" s="2" t="s">
        <v>82</v>
      </c>
      <c r="AY4714" s="2">
        <v>51</v>
      </c>
      <c r="AZ4714" s="2" t="s">
        <v>81</v>
      </c>
      <c r="BA4714" s="2" t="s">
        <v>82</v>
      </c>
      <c r="BB4714" s="2">
        <v>51</v>
      </c>
      <c r="BC4714" s="2" t="s">
        <v>81</v>
      </c>
      <c r="BD4714" s="2" t="s">
        <v>82</v>
      </c>
      <c r="BE4714" s="23" t="str">
        <f t="shared" si="725"/>
        <v>EMF ja</v>
      </c>
      <c r="BF4714" s="23">
        <f t="shared" si="722"/>
        <v>4400</v>
      </c>
      <c r="BG4714" s="23" t="str">
        <f t="shared" si="723"/>
        <v>500+m</v>
      </c>
      <c r="BH4714" s="23">
        <f t="shared" si="726"/>
        <v>1</v>
      </c>
      <c r="BI4714" s="2" t="s">
        <v>162</v>
      </c>
      <c r="BJ4714" s="2">
        <v>4400</v>
      </c>
      <c r="BO4714" s="2" t="s">
        <v>18585</v>
      </c>
      <c r="BP4714" s="3">
        <v>1</v>
      </c>
      <c r="BQ4714" s="2" t="s">
        <v>18586</v>
      </c>
    </row>
    <row r="4715" spans="1:69" ht="16.149999999999999" customHeight="1" x14ac:dyDescent="0.25">
      <c r="A4715" s="1">
        <v>4716</v>
      </c>
      <c r="B4715" s="2" t="s">
        <v>135</v>
      </c>
      <c r="C4715" s="2" t="s">
        <v>18587</v>
      </c>
      <c r="D4715" s="2" t="s">
        <v>172</v>
      </c>
      <c r="E4715" s="2" t="s">
        <v>247</v>
      </c>
      <c r="F4715" s="67">
        <v>43362</v>
      </c>
      <c r="G4715" s="3">
        <f t="shared" si="719"/>
        <v>9</v>
      </c>
      <c r="H4715" s="3">
        <f t="shared" si="720"/>
        <v>2018</v>
      </c>
      <c r="I4715" s="92">
        <v>0.40625</v>
      </c>
      <c r="J4715" s="20">
        <f t="shared" si="721"/>
        <v>9</v>
      </c>
      <c r="K4715" s="5" t="str">
        <f t="shared" si="724"/>
        <v>ja</v>
      </c>
      <c r="L4715" s="5" t="s">
        <v>91</v>
      </c>
      <c r="M4715" s="6" t="s">
        <v>139</v>
      </c>
      <c r="O4715" s="2" t="s">
        <v>5139</v>
      </c>
      <c r="P4715" s="127" t="s">
        <v>18588</v>
      </c>
      <c r="R4715" s="6" t="s">
        <v>77</v>
      </c>
      <c r="T4715" s="6" t="s">
        <v>80</v>
      </c>
      <c r="X4715" s="2">
        <v>1310</v>
      </c>
      <c r="Y4715" s="2" t="s">
        <v>83</v>
      </c>
      <c r="Z4715" s="2" t="s">
        <v>82</v>
      </c>
      <c r="AA4715" s="2">
        <v>1310</v>
      </c>
      <c r="AB4715" s="2" t="s">
        <v>83</v>
      </c>
      <c r="AC4715" s="2" t="s">
        <v>82</v>
      </c>
      <c r="AD4715" s="2">
        <v>1310</v>
      </c>
      <c r="AE4715" s="2" t="s">
        <v>83</v>
      </c>
      <c r="AF4715" s="2" t="s">
        <v>82</v>
      </c>
      <c r="AJ4715" s="2">
        <v>1310</v>
      </c>
      <c r="AK4715" s="2" t="s">
        <v>83</v>
      </c>
      <c r="AL4715" s="2" t="s">
        <v>82</v>
      </c>
      <c r="AM4715" s="2">
        <v>1310</v>
      </c>
      <c r="AN4715" s="2" t="s">
        <v>83</v>
      </c>
      <c r="AO4715" s="2" t="s">
        <v>82</v>
      </c>
      <c r="AP4715" s="2">
        <v>1310</v>
      </c>
      <c r="AQ4715" s="2" t="s">
        <v>83</v>
      </c>
      <c r="AR4715" s="2" t="s">
        <v>82</v>
      </c>
      <c r="AV4715" s="2">
        <v>1310</v>
      </c>
      <c r="AW4715" s="2" t="s">
        <v>81</v>
      </c>
      <c r="AX4715" s="2" t="s">
        <v>82</v>
      </c>
      <c r="BE4715" s="23" t="str">
        <f t="shared" si="725"/>
        <v>EMF nein</v>
      </c>
      <c r="BF4715" s="23" t="str">
        <f t="shared" si="722"/>
        <v/>
      </c>
      <c r="BG4715" s="23" t="str">
        <f t="shared" si="723"/>
        <v/>
      </c>
      <c r="BH4715" s="23">
        <f t="shared" si="726"/>
        <v>0</v>
      </c>
      <c r="BO4715" s="2" t="s">
        <v>18589</v>
      </c>
      <c r="BP4715" s="3">
        <v>1</v>
      </c>
      <c r="BQ4715" s="2" t="s">
        <v>18590</v>
      </c>
    </row>
    <row r="4716" spans="1:69" ht="16.149999999999999" customHeight="1" x14ac:dyDescent="0.25">
      <c r="A4716" s="1">
        <v>4717</v>
      </c>
      <c r="B4716" s="2" t="s">
        <v>211</v>
      </c>
      <c r="C4716" s="2" t="s">
        <v>3731</v>
      </c>
      <c r="D4716" s="2" t="s">
        <v>104</v>
      </c>
      <c r="E4716" s="2" t="s">
        <v>13293</v>
      </c>
      <c r="F4716" s="67">
        <v>43639</v>
      </c>
      <c r="G4716" s="3">
        <f t="shared" si="719"/>
        <v>6</v>
      </c>
      <c r="H4716" s="3">
        <f t="shared" si="720"/>
        <v>2019</v>
      </c>
      <c r="I4716" s="92">
        <v>0.30208333333333298</v>
      </c>
      <c r="J4716" s="20">
        <f t="shared" si="721"/>
        <v>7</v>
      </c>
      <c r="K4716" s="5" t="str">
        <f t="shared" si="724"/>
        <v>ja</v>
      </c>
      <c r="L4716" s="5" t="s">
        <v>91</v>
      </c>
      <c r="M4716" s="6" t="s">
        <v>74</v>
      </c>
      <c r="O4716" s="5" t="s">
        <v>140</v>
      </c>
      <c r="P4716" s="127" t="s">
        <v>18591</v>
      </c>
      <c r="R4716" s="6" t="s">
        <v>77</v>
      </c>
      <c r="T4716" s="6" t="s">
        <v>80</v>
      </c>
      <c r="X4716" s="2">
        <v>290</v>
      </c>
      <c r="Y4716" s="2" t="s">
        <v>81</v>
      </c>
      <c r="Z4716" s="2" t="s">
        <v>168</v>
      </c>
      <c r="AD4716" s="2">
        <v>290</v>
      </c>
      <c r="AE4716" s="2" t="s">
        <v>81</v>
      </c>
      <c r="AF4716" s="2" t="s">
        <v>168</v>
      </c>
      <c r="BE4716" s="23" t="str">
        <f t="shared" si="725"/>
        <v>EMF ja</v>
      </c>
      <c r="BF4716" s="23">
        <f t="shared" si="722"/>
        <v>800</v>
      </c>
      <c r="BG4716" s="23" t="str">
        <f t="shared" si="723"/>
        <v>500+m</v>
      </c>
      <c r="BH4716" s="23">
        <f t="shared" si="726"/>
        <v>1</v>
      </c>
      <c r="BI4716" s="2" t="s">
        <v>162</v>
      </c>
      <c r="BJ4716" s="2">
        <v>800</v>
      </c>
      <c r="BO4716" s="2" t="s">
        <v>18592</v>
      </c>
      <c r="BP4716" s="3">
        <v>1</v>
      </c>
      <c r="BQ4716" s="2" t="s">
        <v>13295</v>
      </c>
    </row>
    <row r="4717" spans="1:69" ht="16.149999999999999" customHeight="1" x14ac:dyDescent="0.25">
      <c r="A4717" s="1">
        <v>4718</v>
      </c>
      <c r="B4717" s="2" t="s">
        <v>87</v>
      </c>
      <c r="C4717" s="2" t="s">
        <v>18593</v>
      </c>
      <c r="D4717" s="2" t="s">
        <v>896</v>
      </c>
      <c r="E4717" s="2" t="s">
        <v>18594</v>
      </c>
      <c r="F4717" s="67">
        <v>43534</v>
      </c>
      <c r="G4717" s="3">
        <f t="shared" si="719"/>
        <v>3</v>
      </c>
      <c r="H4717" s="3">
        <f t="shared" si="720"/>
        <v>2019</v>
      </c>
      <c r="I4717" s="92">
        <v>0.72916666666666696</v>
      </c>
      <c r="J4717" s="20">
        <f t="shared" si="721"/>
        <v>17</v>
      </c>
      <c r="K4717" s="5" t="str">
        <f t="shared" si="724"/>
        <v>ja</v>
      </c>
      <c r="L4717" s="5" t="s">
        <v>73</v>
      </c>
      <c r="M4717" s="6" t="s">
        <v>74</v>
      </c>
      <c r="N4717" s="5">
        <v>78</v>
      </c>
      <c r="O4717" s="2" t="s">
        <v>10213</v>
      </c>
      <c r="P4717" s="127" t="s">
        <v>18595</v>
      </c>
      <c r="Q4717" s="6" t="s">
        <v>186</v>
      </c>
      <c r="R4717" s="6" t="s">
        <v>77</v>
      </c>
      <c r="S4717" s="2" t="s">
        <v>78</v>
      </c>
      <c r="T4717" s="6" t="s">
        <v>109</v>
      </c>
      <c r="X4717" s="2">
        <v>1110</v>
      </c>
      <c r="Y4717" s="2" t="s">
        <v>81</v>
      </c>
      <c r="Z4717" s="2" t="s">
        <v>84</v>
      </c>
      <c r="AA4717" s="2">
        <v>1110</v>
      </c>
      <c r="AB4717" s="2" t="s">
        <v>81</v>
      </c>
      <c r="AC4717" s="2" t="s">
        <v>84</v>
      </c>
      <c r="AD4717" s="2">
        <v>1110</v>
      </c>
      <c r="AE4717" s="2" t="s">
        <v>81</v>
      </c>
      <c r="AF4717" s="2" t="s">
        <v>84</v>
      </c>
      <c r="AJ4717" s="2">
        <v>1110</v>
      </c>
      <c r="AK4717" s="2" t="s">
        <v>81</v>
      </c>
      <c r="AL4717" s="2" t="s">
        <v>84</v>
      </c>
      <c r="AM4717" s="2">
        <v>1110</v>
      </c>
      <c r="AN4717" s="2" t="s">
        <v>81</v>
      </c>
      <c r="AO4717" s="2" t="s">
        <v>84</v>
      </c>
      <c r="AP4717" s="2">
        <v>1110</v>
      </c>
      <c r="AQ4717" s="2" t="s">
        <v>81</v>
      </c>
      <c r="AR4717" s="2" t="s">
        <v>84</v>
      </c>
      <c r="BE4717" s="23" t="str">
        <f t="shared" si="725"/>
        <v>EMF ja</v>
      </c>
      <c r="BF4717" s="23">
        <f t="shared" si="722"/>
        <v>300</v>
      </c>
      <c r="BG4717" s="23" t="str">
        <f t="shared" si="723"/>
        <v>100-499m</v>
      </c>
      <c r="BH4717" s="23">
        <f t="shared" si="726"/>
        <v>1</v>
      </c>
      <c r="BM4717" s="2" t="s">
        <v>162</v>
      </c>
      <c r="BN4717" s="2">
        <v>300</v>
      </c>
      <c r="BO4717" s="2" t="s">
        <v>18596</v>
      </c>
      <c r="BP4717" s="3">
        <v>1</v>
      </c>
      <c r="BQ4717" s="2" t="s">
        <v>18597</v>
      </c>
    </row>
    <row r="4718" spans="1:69" ht="16.149999999999999" customHeight="1" x14ac:dyDescent="0.25">
      <c r="A4718" s="1">
        <v>4719</v>
      </c>
      <c r="B4718" s="2" t="s">
        <v>211</v>
      </c>
      <c r="C4718" s="2" t="s">
        <v>10129</v>
      </c>
      <c r="D4718" s="2" t="s">
        <v>264</v>
      </c>
      <c r="E4718" s="2" t="s">
        <v>2755</v>
      </c>
      <c r="F4718" s="67">
        <v>43916</v>
      </c>
      <c r="G4718" s="3">
        <f t="shared" si="719"/>
        <v>3</v>
      </c>
      <c r="H4718" s="3">
        <f t="shared" si="720"/>
        <v>2020</v>
      </c>
      <c r="I4718" s="92">
        <v>0.41319444444444398</v>
      </c>
      <c r="J4718" s="20">
        <f t="shared" si="721"/>
        <v>9</v>
      </c>
      <c r="K4718" s="5" t="str">
        <f t="shared" si="724"/>
        <v>ja</v>
      </c>
      <c r="L4718" s="5" t="s">
        <v>91</v>
      </c>
      <c r="M4718" s="6" t="s">
        <v>74</v>
      </c>
      <c r="N4718" s="5" t="s">
        <v>109</v>
      </c>
      <c r="O4718" s="5" t="s">
        <v>75</v>
      </c>
      <c r="P4718" s="127" t="s">
        <v>18598</v>
      </c>
      <c r="R4718" s="6" t="s">
        <v>77</v>
      </c>
      <c r="U4718" s="2" t="s">
        <v>354</v>
      </c>
      <c r="X4718" s="2">
        <v>235</v>
      </c>
      <c r="Y4718" s="2" t="s">
        <v>81</v>
      </c>
      <c r="Z4718" s="2" t="s">
        <v>168</v>
      </c>
      <c r="AA4718" s="2">
        <v>235</v>
      </c>
      <c r="AB4718" s="2" t="s">
        <v>81</v>
      </c>
      <c r="AC4718" s="2" t="s">
        <v>168</v>
      </c>
      <c r="AD4718" s="2">
        <v>235</v>
      </c>
      <c r="AE4718" s="2" t="s">
        <v>83</v>
      </c>
      <c r="AF4718" s="2" t="s">
        <v>168</v>
      </c>
      <c r="AG4718" s="2">
        <v>235</v>
      </c>
      <c r="AH4718" s="2" t="s">
        <v>81</v>
      </c>
      <c r="AI4718" s="2" t="s">
        <v>83</v>
      </c>
      <c r="AJ4718" s="2">
        <v>235</v>
      </c>
      <c r="AK4718" s="2" t="s">
        <v>81</v>
      </c>
      <c r="AL4718" s="2" t="s">
        <v>168</v>
      </c>
      <c r="AM4718" s="2">
        <v>235</v>
      </c>
      <c r="AN4718" s="2" t="s">
        <v>81</v>
      </c>
      <c r="AO4718" s="2" t="s">
        <v>168</v>
      </c>
      <c r="AP4718" s="2">
        <v>235</v>
      </c>
      <c r="AQ4718" s="2" t="s">
        <v>83</v>
      </c>
      <c r="AR4718" s="2" t="s">
        <v>168</v>
      </c>
      <c r="AV4718" s="2">
        <v>194</v>
      </c>
      <c r="AW4718" s="2" t="s">
        <v>83</v>
      </c>
      <c r="AX4718" s="2" t="s">
        <v>84</v>
      </c>
      <c r="AY4718" s="2">
        <v>235</v>
      </c>
      <c r="AZ4718" s="2" t="s">
        <v>81</v>
      </c>
      <c r="BA4718" s="2" t="s">
        <v>168</v>
      </c>
      <c r="BB4718" s="2">
        <v>194</v>
      </c>
      <c r="BC4718" s="2" t="s">
        <v>81</v>
      </c>
      <c r="BD4718" s="2" t="s">
        <v>84</v>
      </c>
      <c r="BE4718" s="23" t="str">
        <f t="shared" si="725"/>
        <v>EMF nein</v>
      </c>
      <c r="BF4718" s="23" t="str">
        <f t="shared" si="722"/>
        <v/>
      </c>
      <c r="BG4718" s="23" t="str">
        <f t="shared" si="723"/>
        <v/>
      </c>
      <c r="BH4718" s="23">
        <f t="shared" si="726"/>
        <v>0</v>
      </c>
      <c r="BO4718" s="2" t="s">
        <v>18599</v>
      </c>
      <c r="BP4718" s="3">
        <v>1</v>
      </c>
      <c r="BQ4718" s="2" t="s">
        <v>18600</v>
      </c>
    </row>
    <row r="4719" spans="1:69" ht="16.149999999999999" customHeight="1" x14ac:dyDescent="0.25">
      <c r="A4719" s="1">
        <v>4720</v>
      </c>
      <c r="B4719" s="2" t="s">
        <v>87</v>
      </c>
      <c r="C4719" s="2" t="s">
        <v>4903</v>
      </c>
      <c r="D4719" s="2" t="s">
        <v>137</v>
      </c>
      <c r="E4719" s="2" t="s">
        <v>18601</v>
      </c>
      <c r="F4719" s="67">
        <v>43534</v>
      </c>
      <c r="G4719" s="3">
        <f t="shared" si="719"/>
        <v>3</v>
      </c>
      <c r="H4719" s="3">
        <f t="shared" si="720"/>
        <v>2019</v>
      </c>
      <c r="I4719" s="92">
        <v>0.69791666666666696</v>
      </c>
      <c r="J4719" s="20">
        <f t="shared" si="721"/>
        <v>16</v>
      </c>
      <c r="K4719" s="5" t="str">
        <f t="shared" si="724"/>
        <v>ja</v>
      </c>
      <c r="L4719" s="5" t="s">
        <v>73</v>
      </c>
      <c r="M4719" s="6" t="s">
        <v>74</v>
      </c>
      <c r="N4719" s="5">
        <v>84</v>
      </c>
      <c r="O4719" s="2" t="s">
        <v>5139</v>
      </c>
      <c r="P4719" s="127" t="s">
        <v>18602</v>
      </c>
      <c r="R4719" s="6" t="s">
        <v>77</v>
      </c>
      <c r="BE4719" s="23" t="str">
        <f t="shared" si="725"/>
        <v>EMF nein</v>
      </c>
      <c r="BF4719" s="23" t="str">
        <f t="shared" si="722"/>
        <v/>
      </c>
      <c r="BG4719" s="23" t="str">
        <f t="shared" si="723"/>
        <v/>
      </c>
      <c r="BH4719" s="23">
        <f t="shared" si="726"/>
        <v>0</v>
      </c>
      <c r="BO4719" s="2" t="s">
        <v>18603</v>
      </c>
      <c r="BP4719" s="3">
        <v>1</v>
      </c>
      <c r="BQ4719" s="2" t="s">
        <v>18604</v>
      </c>
    </row>
    <row r="4720" spans="1:69" ht="16.149999999999999" customHeight="1" x14ac:dyDescent="0.25">
      <c r="A4720" s="1">
        <v>4721</v>
      </c>
      <c r="B4720" s="2" t="s">
        <v>87</v>
      </c>
      <c r="C4720" s="2" t="s">
        <v>18605</v>
      </c>
      <c r="D4720" s="2" t="s">
        <v>89</v>
      </c>
      <c r="E4720" s="2" t="s">
        <v>18606</v>
      </c>
      <c r="F4720" s="67">
        <v>43918</v>
      </c>
      <c r="G4720" s="3">
        <f t="shared" si="719"/>
        <v>3</v>
      </c>
      <c r="H4720" s="3">
        <f t="shared" si="720"/>
        <v>2020</v>
      </c>
      <c r="J4720" s="20" t="str">
        <f t="shared" si="721"/>
        <v/>
      </c>
      <c r="K4720" s="5" t="str">
        <f t="shared" si="724"/>
        <v>ja</v>
      </c>
      <c r="L4720" s="5" t="s">
        <v>8298</v>
      </c>
      <c r="M4720" s="6" t="s">
        <v>115</v>
      </c>
      <c r="N4720" s="5">
        <v>80</v>
      </c>
      <c r="O4720" s="5" t="s">
        <v>5139</v>
      </c>
      <c r="P4720" s="127" t="s">
        <v>18607</v>
      </c>
      <c r="R4720" s="6" t="s">
        <v>77</v>
      </c>
      <c r="T4720" s="6" t="s">
        <v>202</v>
      </c>
      <c r="U4720" s="2" t="s">
        <v>2721</v>
      </c>
      <c r="X4720" s="2">
        <v>1480</v>
      </c>
      <c r="Y4720" s="2" t="s">
        <v>81</v>
      </c>
      <c r="Z4720" s="2" t="s">
        <v>82</v>
      </c>
      <c r="AD4720" s="2">
        <v>148</v>
      </c>
      <c r="AE4720" s="2" t="s">
        <v>83</v>
      </c>
      <c r="AF4720" s="2" t="s">
        <v>82</v>
      </c>
      <c r="AG4720" s="2">
        <v>1480</v>
      </c>
      <c r="AH4720" s="2" t="s">
        <v>83</v>
      </c>
      <c r="AI4720" s="2" t="s">
        <v>82</v>
      </c>
      <c r="BE4720" s="23" t="str">
        <f t="shared" si="725"/>
        <v>EMF nein</v>
      </c>
      <c r="BF4720" s="23" t="str">
        <f t="shared" si="722"/>
        <v/>
      </c>
      <c r="BG4720" s="23" t="str">
        <f t="shared" si="723"/>
        <v/>
      </c>
      <c r="BH4720" s="23">
        <f t="shared" si="726"/>
        <v>0</v>
      </c>
      <c r="BO4720" s="2" t="s">
        <v>18608</v>
      </c>
      <c r="BP4720" s="3">
        <v>1</v>
      </c>
      <c r="BQ4720" s="2" t="s">
        <v>18609</v>
      </c>
    </row>
    <row r="4721" spans="1:71" ht="16.149999999999999" customHeight="1" x14ac:dyDescent="0.25">
      <c r="A4721" s="16">
        <v>4722</v>
      </c>
      <c r="B4721" s="351" t="s">
        <v>211</v>
      </c>
      <c r="C4721" s="116" t="s">
        <v>16728</v>
      </c>
      <c r="D4721" s="2" t="s">
        <v>158</v>
      </c>
      <c r="E4721" s="2" t="s">
        <v>18610</v>
      </c>
      <c r="F4721" s="67">
        <v>42225</v>
      </c>
      <c r="G4721" s="3">
        <f t="shared" si="719"/>
        <v>8</v>
      </c>
      <c r="H4721" s="3">
        <f t="shared" si="720"/>
        <v>2015</v>
      </c>
      <c r="I4721" s="92">
        <v>1.0416666666666701E-2</v>
      </c>
      <c r="J4721" s="20">
        <f t="shared" si="721"/>
        <v>0</v>
      </c>
      <c r="K4721" s="5" t="str">
        <f t="shared" si="724"/>
        <v>ja</v>
      </c>
      <c r="L4721" s="5" t="s">
        <v>91</v>
      </c>
      <c r="M4721" s="6" t="s">
        <v>100</v>
      </c>
      <c r="N4721" s="5">
        <v>34</v>
      </c>
      <c r="O4721" s="2" t="s">
        <v>140</v>
      </c>
      <c r="P4721" s="127" t="s">
        <v>1027</v>
      </c>
      <c r="Q4721" s="6" t="s">
        <v>186</v>
      </c>
      <c r="R4721" s="6" t="s">
        <v>77</v>
      </c>
      <c r="S4721" s="2" t="s">
        <v>14762</v>
      </c>
      <c r="T4721" s="6" t="s">
        <v>202</v>
      </c>
      <c r="X4721" s="2">
        <v>277</v>
      </c>
      <c r="Y4721" s="2" t="s">
        <v>81</v>
      </c>
      <c r="Z4721" s="2" t="s">
        <v>168</v>
      </c>
      <c r="AA4721" s="2">
        <v>277</v>
      </c>
      <c r="AB4721" s="2" t="s">
        <v>81</v>
      </c>
      <c r="AC4721" s="2" t="s">
        <v>168</v>
      </c>
      <c r="AD4721" s="2">
        <v>277</v>
      </c>
      <c r="AE4721" s="2" t="s">
        <v>83</v>
      </c>
      <c r="AF4721" s="2" t="s">
        <v>168</v>
      </c>
      <c r="AJ4721" s="2">
        <v>277</v>
      </c>
      <c r="AK4721" s="2" t="s">
        <v>81</v>
      </c>
      <c r="AL4721" s="2" t="s">
        <v>168</v>
      </c>
      <c r="AM4721" s="2">
        <v>277</v>
      </c>
      <c r="AN4721" s="2" t="s">
        <v>81</v>
      </c>
      <c r="AO4721" s="2" t="s">
        <v>168</v>
      </c>
      <c r="AP4721" s="2">
        <v>277</v>
      </c>
      <c r="AQ4721" s="2" t="s">
        <v>83</v>
      </c>
      <c r="AR4721" s="2" t="s">
        <v>168</v>
      </c>
      <c r="AV4721" s="2">
        <v>277</v>
      </c>
      <c r="AW4721" s="2" t="s">
        <v>81</v>
      </c>
      <c r="AX4721" s="2" t="s">
        <v>168</v>
      </c>
      <c r="AY4721" s="2">
        <v>277</v>
      </c>
      <c r="AZ4721" s="2" t="s">
        <v>81</v>
      </c>
      <c r="BA4721" s="2" t="s">
        <v>168</v>
      </c>
      <c r="BB4721" s="2">
        <v>277</v>
      </c>
      <c r="BC4721" s="2" t="s">
        <v>83</v>
      </c>
      <c r="BD4721" s="2" t="s">
        <v>168</v>
      </c>
      <c r="BE4721" s="23" t="str">
        <f t="shared" si="725"/>
        <v>EMF nein</v>
      </c>
      <c r="BF4721" s="23" t="str">
        <f t="shared" si="722"/>
        <v/>
      </c>
      <c r="BG4721" s="23" t="str">
        <f t="shared" si="723"/>
        <v/>
      </c>
      <c r="BH4721" s="23">
        <f t="shared" si="726"/>
        <v>0</v>
      </c>
      <c r="BO4721" s="2" t="s">
        <v>18611</v>
      </c>
      <c r="BP4721" s="3">
        <v>1</v>
      </c>
      <c r="BQ4721" s="2" t="s">
        <v>18612</v>
      </c>
    </row>
    <row r="4722" spans="1:71" ht="16.149999999999999" customHeight="1" x14ac:dyDescent="0.25">
      <c r="A4722" s="1">
        <v>4723</v>
      </c>
      <c r="B4722" s="2" t="s">
        <v>211</v>
      </c>
      <c r="C4722" s="2" t="s">
        <v>17862</v>
      </c>
      <c r="D4722" s="2" t="s">
        <v>158</v>
      </c>
      <c r="E4722" s="2" t="s">
        <v>7377</v>
      </c>
      <c r="F4722" s="67">
        <v>43919</v>
      </c>
      <c r="G4722" s="3">
        <f t="shared" si="719"/>
        <v>3</v>
      </c>
      <c r="H4722" s="3">
        <f t="shared" si="720"/>
        <v>2020</v>
      </c>
      <c r="J4722" s="20" t="str">
        <f t="shared" si="721"/>
        <v/>
      </c>
      <c r="K4722" s="5" t="str">
        <f t="shared" si="724"/>
        <v>ja</v>
      </c>
      <c r="P4722" s="127"/>
      <c r="R4722" s="6" t="s">
        <v>77</v>
      </c>
      <c r="T4722" s="6" t="s">
        <v>80</v>
      </c>
      <c r="U4722" s="2" t="s">
        <v>74</v>
      </c>
      <c r="V4722" s="5" t="s">
        <v>80</v>
      </c>
      <c r="BE4722" s="23" t="str">
        <f t="shared" si="725"/>
        <v>EMF nein</v>
      </c>
      <c r="BF4722" s="23" t="str">
        <f t="shared" si="722"/>
        <v/>
      </c>
      <c r="BG4722" s="23" t="str">
        <f t="shared" si="723"/>
        <v/>
      </c>
      <c r="BH4722" s="23">
        <f t="shared" si="726"/>
        <v>0</v>
      </c>
      <c r="BO4722" s="2" t="s">
        <v>18613</v>
      </c>
      <c r="BP4722" s="3">
        <v>1</v>
      </c>
      <c r="BQ4722" s="2" t="s">
        <v>18614</v>
      </c>
    </row>
    <row r="4723" spans="1:71" ht="16.149999999999999" customHeight="1" x14ac:dyDescent="0.25">
      <c r="A4723" s="16">
        <v>4724</v>
      </c>
      <c r="B4723" s="2" t="s">
        <v>87</v>
      </c>
      <c r="C4723" s="2" t="s">
        <v>18615</v>
      </c>
      <c r="D4723" s="2" t="s">
        <v>158</v>
      </c>
      <c r="E4723" s="2" t="s">
        <v>18616</v>
      </c>
      <c r="F4723" s="67">
        <v>42230</v>
      </c>
      <c r="G4723" s="3">
        <f t="shared" si="719"/>
        <v>8</v>
      </c>
      <c r="H4723" s="3">
        <f t="shared" si="720"/>
        <v>2015</v>
      </c>
      <c r="I4723" s="92">
        <v>0.27083333333333298</v>
      </c>
      <c r="J4723" s="20">
        <f t="shared" si="721"/>
        <v>6</v>
      </c>
      <c r="K4723" s="5" t="str">
        <f t="shared" si="724"/>
        <v>ja</v>
      </c>
      <c r="L4723" s="5" t="s">
        <v>91</v>
      </c>
      <c r="M4723" s="6" t="s">
        <v>115</v>
      </c>
      <c r="N4723" s="5">
        <v>76</v>
      </c>
      <c r="O4723" s="2" t="s">
        <v>5139</v>
      </c>
      <c r="P4723" s="462" t="s">
        <v>1027</v>
      </c>
      <c r="T4723" s="6" t="s">
        <v>202</v>
      </c>
      <c r="X4723" s="2">
        <v>505</v>
      </c>
      <c r="Y4723" s="2" t="s">
        <v>83</v>
      </c>
      <c r="Z4723" s="2" t="s">
        <v>161</v>
      </c>
      <c r="AA4723" s="2">
        <v>505</v>
      </c>
      <c r="AB4723" s="2" t="s">
        <v>81</v>
      </c>
      <c r="AC4723" s="2" t="s">
        <v>161</v>
      </c>
      <c r="AD4723" s="2">
        <v>505</v>
      </c>
      <c r="AE4723" s="2" t="s">
        <v>83</v>
      </c>
      <c r="AF4723" s="2" t="s">
        <v>161</v>
      </c>
      <c r="AJ4723" s="2">
        <v>505</v>
      </c>
      <c r="AK4723" s="2" t="s">
        <v>83</v>
      </c>
      <c r="AL4723" s="2" t="s">
        <v>161</v>
      </c>
      <c r="AM4723" s="2">
        <v>505</v>
      </c>
      <c r="AN4723" s="2" t="s">
        <v>81</v>
      </c>
      <c r="AO4723" s="2" t="s">
        <v>161</v>
      </c>
      <c r="AP4723" s="2">
        <v>505</v>
      </c>
      <c r="AQ4723" s="2" t="s">
        <v>83</v>
      </c>
      <c r="AR4723" s="2" t="s">
        <v>161</v>
      </c>
      <c r="AV4723" s="2">
        <v>505</v>
      </c>
      <c r="AW4723" s="2" t="s">
        <v>83</v>
      </c>
      <c r="AX4723" s="2" t="s">
        <v>161</v>
      </c>
      <c r="AY4723" s="2">
        <v>505</v>
      </c>
      <c r="AZ4723" s="2" t="s">
        <v>81</v>
      </c>
      <c r="BA4723" s="2" t="s">
        <v>161</v>
      </c>
      <c r="BB4723" s="2">
        <v>505</v>
      </c>
      <c r="BC4723" s="2" t="s">
        <v>83</v>
      </c>
      <c r="BD4723" s="2" t="s">
        <v>161</v>
      </c>
      <c r="BE4723" s="23" t="str">
        <f t="shared" si="725"/>
        <v>EMF nein</v>
      </c>
      <c r="BF4723" s="23" t="str">
        <f t="shared" si="722"/>
        <v/>
      </c>
      <c r="BG4723" s="23" t="str">
        <f t="shared" si="723"/>
        <v/>
      </c>
      <c r="BH4723" s="23">
        <f t="shared" si="726"/>
        <v>0</v>
      </c>
      <c r="BO4723" s="2" t="s">
        <v>18617</v>
      </c>
      <c r="BP4723" s="3">
        <v>1</v>
      </c>
      <c r="BQ4723" s="2" t="s">
        <v>18618</v>
      </c>
    </row>
    <row r="4724" spans="1:71" ht="16.149999999999999" customHeight="1" x14ac:dyDescent="0.25">
      <c r="A4724" s="1">
        <v>4725</v>
      </c>
      <c r="B4724" s="2" t="s">
        <v>211</v>
      </c>
      <c r="C4724" s="2" t="s">
        <v>7834</v>
      </c>
      <c r="D4724" s="2" t="s">
        <v>124</v>
      </c>
      <c r="E4724" s="2" t="s">
        <v>18619</v>
      </c>
      <c r="F4724" s="67">
        <v>43918</v>
      </c>
      <c r="G4724" s="3">
        <f t="shared" si="719"/>
        <v>3</v>
      </c>
      <c r="H4724" s="3">
        <f t="shared" si="720"/>
        <v>2020</v>
      </c>
      <c r="J4724" s="20" t="str">
        <f t="shared" si="721"/>
        <v/>
      </c>
      <c r="K4724" s="5" t="str">
        <f t="shared" si="724"/>
        <v>ja</v>
      </c>
      <c r="L4724" s="5" t="s">
        <v>91</v>
      </c>
      <c r="M4724" s="6" t="s">
        <v>115</v>
      </c>
      <c r="N4724" s="5">
        <v>60</v>
      </c>
      <c r="O4724" s="2" t="s">
        <v>5139</v>
      </c>
      <c r="P4724" s="462" t="s">
        <v>18620</v>
      </c>
      <c r="R4724" s="6" t="s">
        <v>77</v>
      </c>
      <c r="T4724" s="6" t="s">
        <v>80</v>
      </c>
      <c r="X4724" s="2">
        <v>133</v>
      </c>
      <c r="Y4724" s="2" t="s">
        <v>83</v>
      </c>
      <c r="Z4724" s="2" t="s">
        <v>82</v>
      </c>
      <c r="AA4724" s="2">
        <v>133</v>
      </c>
      <c r="AB4724" s="2" t="s">
        <v>81</v>
      </c>
      <c r="AC4724" s="2" t="s">
        <v>82</v>
      </c>
      <c r="AD4724" s="2">
        <v>133</v>
      </c>
      <c r="AE4724" s="2" t="s">
        <v>83</v>
      </c>
      <c r="AF4724" s="2" t="s">
        <v>82</v>
      </c>
      <c r="BE4724" s="23" t="str">
        <f t="shared" si="725"/>
        <v>EMF ja</v>
      </c>
      <c r="BF4724" s="23">
        <f t="shared" si="722"/>
        <v>250</v>
      </c>
      <c r="BG4724" s="23" t="str">
        <f t="shared" si="723"/>
        <v>100-499m</v>
      </c>
      <c r="BH4724" s="23">
        <f t="shared" si="726"/>
        <v>1</v>
      </c>
      <c r="BM4724" s="2" t="s">
        <v>162</v>
      </c>
      <c r="BN4724" s="2">
        <v>250</v>
      </c>
      <c r="BO4724" s="2" t="s">
        <v>18621</v>
      </c>
      <c r="BP4724" s="3">
        <v>1</v>
      </c>
      <c r="BQ4724" s="2" t="s">
        <v>18622</v>
      </c>
    </row>
    <row r="4725" spans="1:71" ht="16.149999999999999" customHeight="1" x14ac:dyDescent="0.25">
      <c r="A4725" s="1">
        <v>4726</v>
      </c>
      <c r="B4725" s="2" t="s">
        <v>211</v>
      </c>
      <c r="C4725" s="2" t="s">
        <v>18159</v>
      </c>
      <c r="D4725" s="2" t="s">
        <v>158</v>
      </c>
      <c r="E4725" s="2" t="s">
        <v>12330</v>
      </c>
      <c r="F4725" s="67">
        <v>42219</v>
      </c>
      <c r="G4725" s="3">
        <f t="shared" si="719"/>
        <v>8</v>
      </c>
      <c r="H4725" s="3">
        <f t="shared" si="720"/>
        <v>2015</v>
      </c>
      <c r="I4725" s="92">
        <v>0.61458333333333304</v>
      </c>
      <c r="J4725" s="20">
        <f t="shared" si="721"/>
        <v>14</v>
      </c>
      <c r="K4725" s="5" t="str">
        <f t="shared" si="724"/>
        <v>ja</v>
      </c>
      <c r="L4725" s="5" t="s">
        <v>73</v>
      </c>
      <c r="M4725" s="6" t="s">
        <v>100</v>
      </c>
      <c r="N4725" s="5">
        <v>45</v>
      </c>
      <c r="O4725" s="2" t="s">
        <v>140</v>
      </c>
      <c r="P4725" s="462" t="s">
        <v>1027</v>
      </c>
      <c r="R4725" s="6" t="s">
        <v>77</v>
      </c>
      <c r="T4725" s="6" t="s">
        <v>80</v>
      </c>
      <c r="BE4725" s="23" t="str">
        <f t="shared" si="725"/>
        <v>EMF ja</v>
      </c>
      <c r="BF4725" s="23">
        <f t="shared" si="722"/>
        <v>5</v>
      </c>
      <c r="BG4725" s="23" t="str">
        <f t="shared" si="723"/>
        <v>&lt;100m</v>
      </c>
      <c r="BH4725" s="23">
        <f t="shared" si="726"/>
        <v>1</v>
      </c>
      <c r="BM4725" s="2" t="s">
        <v>162</v>
      </c>
      <c r="BN4725" s="2">
        <v>5</v>
      </c>
      <c r="BO4725" s="2" t="s">
        <v>18623</v>
      </c>
      <c r="BP4725" s="3">
        <v>1</v>
      </c>
      <c r="BQ4725" s="2" t="s">
        <v>18624</v>
      </c>
    </row>
    <row r="4726" spans="1:71" ht="16.149999999999999" customHeight="1" x14ac:dyDescent="0.25">
      <c r="A4726" s="16">
        <v>4727</v>
      </c>
      <c r="B4726" s="91" t="s">
        <v>211</v>
      </c>
      <c r="C4726" s="2" t="s">
        <v>165</v>
      </c>
      <c r="D4726" s="2" t="s">
        <v>158</v>
      </c>
      <c r="E4726" s="2" t="s">
        <v>18625</v>
      </c>
      <c r="F4726" s="67">
        <v>42229</v>
      </c>
      <c r="G4726" s="3">
        <f t="shared" si="719"/>
        <v>8</v>
      </c>
      <c r="H4726" s="3">
        <f t="shared" si="720"/>
        <v>2015</v>
      </c>
      <c r="I4726" s="92">
        <v>2.0833333333333301E-2</v>
      </c>
      <c r="J4726" s="20">
        <f t="shared" si="721"/>
        <v>0</v>
      </c>
      <c r="K4726" s="5" t="str">
        <f t="shared" si="724"/>
        <v>ja</v>
      </c>
      <c r="L4726" s="5" t="s">
        <v>73</v>
      </c>
      <c r="M4726" s="6" t="s">
        <v>115</v>
      </c>
      <c r="O4726" s="2" t="s">
        <v>5139</v>
      </c>
      <c r="P4726" s="462" t="s">
        <v>22329</v>
      </c>
      <c r="R4726" s="6" t="s">
        <v>77</v>
      </c>
      <c r="BE4726" s="23" t="str">
        <f t="shared" si="725"/>
        <v>EMF nein</v>
      </c>
      <c r="BF4726" s="23" t="str">
        <f t="shared" si="722"/>
        <v/>
      </c>
      <c r="BG4726" s="23" t="str">
        <f t="shared" si="723"/>
        <v/>
      </c>
      <c r="BH4726" s="23">
        <f t="shared" si="726"/>
        <v>0</v>
      </c>
      <c r="BO4726" s="2" t="s">
        <v>18626</v>
      </c>
      <c r="BP4726" s="3">
        <v>1</v>
      </c>
      <c r="BQ4726" s="2" t="s">
        <v>18627</v>
      </c>
    </row>
    <row r="4727" spans="1:71" s="321" customFormat="1" ht="16.149999999999999" customHeight="1" x14ac:dyDescent="0.25">
      <c r="A4727" s="346">
        <v>4728</v>
      </c>
      <c r="B4727" s="347" t="s">
        <v>211</v>
      </c>
      <c r="C4727" s="347" t="s">
        <v>18628</v>
      </c>
      <c r="D4727" s="347" t="s">
        <v>158</v>
      </c>
      <c r="E4727" s="347" t="s">
        <v>18629</v>
      </c>
      <c r="F4727" s="444">
        <v>42233</v>
      </c>
      <c r="G4727" s="314">
        <f t="shared" si="719"/>
        <v>8</v>
      </c>
      <c r="H4727" s="314">
        <f t="shared" si="720"/>
        <v>2015</v>
      </c>
      <c r="I4727" s="324">
        <v>0.30555555555555503</v>
      </c>
      <c r="J4727" s="317">
        <f t="shared" si="721"/>
        <v>7</v>
      </c>
      <c r="K4727" s="318" t="str">
        <f t="shared" si="724"/>
        <v>ja</v>
      </c>
      <c r="L4727" s="318" t="s">
        <v>91</v>
      </c>
      <c r="M4727" s="319" t="s">
        <v>115</v>
      </c>
      <c r="N4727" s="318">
        <v>44</v>
      </c>
      <c r="O4727" s="314" t="s">
        <v>5139</v>
      </c>
      <c r="P4727" s="463" t="s">
        <v>22328</v>
      </c>
      <c r="Q4727" s="319"/>
      <c r="R4727" s="319" t="s">
        <v>77</v>
      </c>
      <c r="S4727" s="314"/>
      <c r="T4727" s="319" t="s">
        <v>80</v>
      </c>
      <c r="U4727" s="314"/>
      <c r="V4727" s="314"/>
      <c r="W4727" s="314"/>
      <c r="X4727" s="314">
        <v>536</v>
      </c>
      <c r="Y4727" s="314" t="s">
        <v>81</v>
      </c>
      <c r="Z4727" s="314" t="s">
        <v>82</v>
      </c>
      <c r="AA4727" s="314">
        <v>536</v>
      </c>
      <c r="AB4727" s="314" t="s">
        <v>81</v>
      </c>
      <c r="AC4727" s="314" t="s">
        <v>82</v>
      </c>
      <c r="AD4727" s="314">
        <v>536</v>
      </c>
      <c r="AE4727" s="314" t="s">
        <v>83</v>
      </c>
      <c r="AF4727" s="314" t="s">
        <v>82</v>
      </c>
      <c r="AG4727" s="314"/>
      <c r="AH4727" s="314"/>
      <c r="AI4727" s="314"/>
      <c r="AJ4727" s="314"/>
      <c r="AK4727" s="314"/>
      <c r="AL4727" s="314"/>
      <c r="AM4727" s="314"/>
      <c r="AN4727" s="314"/>
      <c r="AO4727" s="314"/>
      <c r="AP4727" s="314"/>
      <c r="AQ4727" s="314"/>
      <c r="AR4727" s="314"/>
      <c r="AS4727" s="314"/>
      <c r="AT4727" s="314"/>
      <c r="AU4727" s="314"/>
      <c r="AV4727" s="314"/>
      <c r="AW4727" s="314"/>
      <c r="AX4727" s="314"/>
      <c r="AY4727" s="314"/>
      <c r="AZ4727" s="314"/>
      <c r="BA4727" s="314"/>
      <c r="BB4727" s="314"/>
      <c r="BC4727" s="314"/>
      <c r="BD4727" s="314"/>
      <c r="BE4727" s="312" t="str">
        <f t="shared" si="725"/>
        <v>EMF nein</v>
      </c>
      <c r="BF4727" s="312" t="str">
        <f t="shared" si="722"/>
        <v/>
      </c>
      <c r="BG4727" s="312" t="str">
        <f t="shared" si="723"/>
        <v/>
      </c>
      <c r="BH4727" s="312">
        <f t="shared" si="726"/>
        <v>0</v>
      </c>
      <c r="BI4727" s="314"/>
      <c r="BJ4727" s="314"/>
      <c r="BK4727" s="314"/>
      <c r="BL4727" s="314"/>
      <c r="BM4727" s="314"/>
      <c r="BN4727" s="314"/>
      <c r="BO4727" s="314" t="s">
        <v>18630</v>
      </c>
      <c r="BP4727" s="314">
        <v>1</v>
      </c>
      <c r="BQ4727" s="314" t="s">
        <v>18631</v>
      </c>
      <c r="BR4727" s="314"/>
    </row>
    <row r="4728" spans="1:71" s="321" customFormat="1" ht="16.149999999999999" customHeight="1" x14ac:dyDescent="0.25">
      <c r="A4728" s="323">
        <v>4729</v>
      </c>
      <c r="B4728" s="314" t="s">
        <v>87</v>
      </c>
      <c r="C4728" s="314" t="s">
        <v>18632</v>
      </c>
      <c r="D4728" s="314" t="s">
        <v>158</v>
      </c>
      <c r="E4728" s="314" t="s">
        <v>21785</v>
      </c>
      <c r="F4728" s="315">
        <v>42216</v>
      </c>
      <c r="G4728" s="314">
        <f t="shared" si="719"/>
        <v>7</v>
      </c>
      <c r="H4728" s="314">
        <f t="shared" si="720"/>
        <v>2015</v>
      </c>
      <c r="I4728" s="324">
        <v>0.71875</v>
      </c>
      <c r="J4728" s="317">
        <f t="shared" si="721"/>
        <v>17</v>
      </c>
      <c r="K4728" s="318" t="str">
        <f t="shared" si="724"/>
        <v>ja</v>
      </c>
      <c r="L4728" s="318" t="s">
        <v>91</v>
      </c>
      <c r="M4728" s="319" t="s">
        <v>100</v>
      </c>
      <c r="N4728" s="318">
        <v>70</v>
      </c>
      <c r="O4728" s="314" t="s">
        <v>10213</v>
      </c>
      <c r="P4728" s="464" t="s">
        <v>1027</v>
      </c>
      <c r="Q4728" s="319"/>
      <c r="R4728" s="319" t="s">
        <v>77</v>
      </c>
      <c r="S4728" s="314"/>
      <c r="T4728" s="319" t="s">
        <v>202</v>
      </c>
      <c r="U4728" s="314"/>
      <c r="V4728" s="314"/>
      <c r="W4728" s="314"/>
      <c r="X4728" s="314">
        <v>414</v>
      </c>
      <c r="Y4728" s="314" t="s">
        <v>94</v>
      </c>
      <c r="Z4728" s="314" t="s">
        <v>84</v>
      </c>
      <c r="AA4728" s="314">
        <v>414</v>
      </c>
      <c r="AB4728" s="314" t="s">
        <v>81</v>
      </c>
      <c r="AC4728" s="314" t="s">
        <v>84</v>
      </c>
      <c r="AD4728" s="314">
        <v>414</v>
      </c>
      <c r="AE4728" s="314" t="s">
        <v>94</v>
      </c>
      <c r="AF4728" s="314" t="s">
        <v>84</v>
      </c>
      <c r="AG4728" s="314"/>
      <c r="AH4728" s="314"/>
      <c r="AI4728" s="314"/>
      <c r="AJ4728" s="314"/>
      <c r="AK4728" s="314"/>
      <c r="AL4728" s="314"/>
      <c r="AM4728" s="314"/>
      <c r="AN4728" s="314"/>
      <c r="AO4728" s="314"/>
      <c r="AP4728" s="314"/>
      <c r="AQ4728" s="314"/>
      <c r="AR4728" s="314"/>
      <c r="AS4728" s="314"/>
      <c r="AT4728" s="314"/>
      <c r="AU4728" s="314"/>
      <c r="AV4728" s="314"/>
      <c r="AW4728" s="314"/>
      <c r="AX4728" s="314"/>
      <c r="AY4728" s="314"/>
      <c r="AZ4728" s="314"/>
      <c r="BA4728" s="314"/>
      <c r="BB4728" s="314"/>
      <c r="BC4728" s="314"/>
      <c r="BD4728" s="314"/>
      <c r="BE4728" s="312" t="str">
        <f t="shared" si="725"/>
        <v>EMF ja</v>
      </c>
      <c r="BF4728" s="312">
        <f t="shared" si="722"/>
        <v>3000</v>
      </c>
      <c r="BG4728" s="312" t="str">
        <f t="shared" si="723"/>
        <v>500+m</v>
      </c>
      <c r="BH4728" s="312">
        <f t="shared" si="726"/>
        <v>1</v>
      </c>
      <c r="BI4728" s="314" t="s">
        <v>3361</v>
      </c>
      <c r="BJ4728" s="314">
        <v>3000</v>
      </c>
      <c r="BK4728" s="314"/>
      <c r="BL4728" s="314"/>
      <c r="BM4728" s="314"/>
      <c r="BN4728" s="314"/>
      <c r="BO4728" s="314" t="s">
        <v>21779</v>
      </c>
      <c r="BP4728" s="314">
        <v>1</v>
      </c>
      <c r="BQ4728" s="314"/>
      <c r="BR4728" s="314" t="s">
        <v>21780</v>
      </c>
    </row>
    <row r="4729" spans="1:71" ht="16.149999999999999" customHeight="1" x14ac:dyDescent="0.25">
      <c r="A4729" s="1">
        <v>4730</v>
      </c>
      <c r="B4729" s="2" t="s">
        <v>211</v>
      </c>
      <c r="C4729" s="2" t="s">
        <v>13806</v>
      </c>
      <c r="D4729" s="2" t="s">
        <v>89</v>
      </c>
      <c r="E4729" s="2" t="s">
        <v>18633</v>
      </c>
      <c r="F4729" s="67">
        <v>43584</v>
      </c>
      <c r="G4729" s="3">
        <f t="shared" si="719"/>
        <v>4</v>
      </c>
      <c r="H4729" s="3">
        <f t="shared" si="720"/>
        <v>2019</v>
      </c>
      <c r="I4729" s="92">
        <v>0.35069444444444398</v>
      </c>
      <c r="J4729" s="20">
        <f t="shared" si="721"/>
        <v>8</v>
      </c>
      <c r="K4729" s="5" t="str">
        <f t="shared" si="724"/>
        <v>ja</v>
      </c>
      <c r="L4729" s="5" t="s">
        <v>73</v>
      </c>
      <c r="M4729" s="6" t="s">
        <v>74</v>
      </c>
      <c r="N4729" s="5">
        <v>35</v>
      </c>
      <c r="O4729" s="5" t="s">
        <v>75</v>
      </c>
      <c r="P4729" s="127" t="s">
        <v>18634</v>
      </c>
      <c r="R4729" s="6" t="s">
        <v>77</v>
      </c>
      <c r="S4729" s="5" t="s">
        <v>78</v>
      </c>
      <c r="X4729" s="2">
        <v>60</v>
      </c>
      <c r="Y4729" s="2" t="s">
        <v>81</v>
      </c>
      <c r="Z4729" s="2" t="s">
        <v>84</v>
      </c>
      <c r="AA4729" s="2">
        <v>60</v>
      </c>
      <c r="AB4729" s="2" t="s">
        <v>81</v>
      </c>
      <c r="AC4729" s="2" t="s">
        <v>84</v>
      </c>
      <c r="AD4729" s="2">
        <v>60</v>
      </c>
      <c r="AE4729" s="2" t="s">
        <v>81</v>
      </c>
      <c r="AF4729" s="2" t="s">
        <v>84</v>
      </c>
      <c r="BE4729" s="23" t="str">
        <f t="shared" si="725"/>
        <v>EMF nein</v>
      </c>
      <c r="BF4729" s="23" t="str">
        <f t="shared" si="722"/>
        <v/>
      </c>
      <c r="BG4729" s="23" t="str">
        <f t="shared" si="723"/>
        <v/>
      </c>
      <c r="BH4729" s="23">
        <f t="shared" si="726"/>
        <v>0</v>
      </c>
      <c r="BO4729" s="2" t="s">
        <v>18635</v>
      </c>
      <c r="BP4729" s="3">
        <v>1</v>
      </c>
      <c r="BQ4729" s="2" t="s">
        <v>18636</v>
      </c>
    </row>
    <row r="4730" spans="1:71" ht="16.149999999999999" customHeight="1" x14ac:dyDescent="0.25">
      <c r="A4730" s="1">
        <v>4731</v>
      </c>
      <c r="B4730" s="2" t="s">
        <v>87</v>
      </c>
      <c r="C4730" s="2" t="s">
        <v>17696</v>
      </c>
      <c r="D4730" s="2" t="s">
        <v>151</v>
      </c>
      <c r="E4730" s="2" t="s">
        <v>18637</v>
      </c>
      <c r="F4730" s="67">
        <v>43576</v>
      </c>
      <c r="G4730" s="3">
        <f t="shared" si="719"/>
        <v>4</v>
      </c>
      <c r="H4730" s="3">
        <f t="shared" si="720"/>
        <v>2019</v>
      </c>
      <c r="I4730" s="92">
        <v>0.78819444444444398</v>
      </c>
      <c r="J4730" s="20">
        <f t="shared" si="721"/>
        <v>18</v>
      </c>
      <c r="K4730" s="5" t="str">
        <f t="shared" si="724"/>
        <v>ja</v>
      </c>
      <c r="L4730" s="5" t="s">
        <v>91</v>
      </c>
      <c r="M4730" s="6" t="s">
        <v>74</v>
      </c>
      <c r="N4730" s="5">
        <v>85</v>
      </c>
      <c r="O4730" s="2" t="s">
        <v>5139</v>
      </c>
      <c r="P4730" s="127" t="s">
        <v>18638</v>
      </c>
      <c r="R4730" s="6" t="s">
        <v>77</v>
      </c>
      <c r="T4730" s="6" t="s">
        <v>80</v>
      </c>
      <c r="X4730" s="2">
        <v>750</v>
      </c>
      <c r="Y4730" s="2" t="s">
        <v>81</v>
      </c>
      <c r="Z4730" s="2" t="s">
        <v>82</v>
      </c>
      <c r="AA4730" s="2">
        <v>750</v>
      </c>
      <c r="AB4730" s="2" t="s">
        <v>81</v>
      </c>
      <c r="AC4730" s="2" t="s">
        <v>82</v>
      </c>
      <c r="AD4730" s="2">
        <v>750</v>
      </c>
      <c r="AE4730" s="2" t="s">
        <v>81</v>
      </c>
      <c r="AF4730" s="2" t="s">
        <v>82</v>
      </c>
      <c r="BE4730" s="23" t="str">
        <f t="shared" si="725"/>
        <v>EMF nein</v>
      </c>
      <c r="BF4730" s="23" t="str">
        <f t="shared" si="722"/>
        <v/>
      </c>
      <c r="BG4730" s="23" t="str">
        <f t="shared" si="723"/>
        <v/>
      </c>
      <c r="BH4730" s="23">
        <f t="shared" si="726"/>
        <v>0</v>
      </c>
      <c r="BO4730" s="2" t="s">
        <v>18639</v>
      </c>
      <c r="BP4730" s="3">
        <v>1</v>
      </c>
      <c r="BQ4730" s="2" t="s">
        <v>18640</v>
      </c>
    </row>
    <row r="4731" spans="1:71" ht="16.149999999999999" customHeight="1" x14ac:dyDescent="0.25">
      <c r="A4731" s="93">
        <v>4732</v>
      </c>
      <c r="B4731" s="2" t="s">
        <v>211</v>
      </c>
      <c r="C4731" s="295" t="s">
        <v>2280</v>
      </c>
      <c r="D4731" s="2" t="s">
        <v>104</v>
      </c>
      <c r="E4731" s="2" t="s">
        <v>18641</v>
      </c>
      <c r="F4731" s="67">
        <v>43593</v>
      </c>
      <c r="G4731" s="3">
        <f t="shared" si="719"/>
        <v>5</v>
      </c>
      <c r="H4731" s="3">
        <f t="shared" si="720"/>
        <v>2019</v>
      </c>
      <c r="I4731" s="92">
        <v>0.62847222222222221</v>
      </c>
      <c r="J4731" s="20">
        <f t="shared" si="721"/>
        <v>15</v>
      </c>
      <c r="K4731" s="5" t="s">
        <v>109</v>
      </c>
      <c r="L4731" s="5" t="s">
        <v>91</v>
      </c>
      <c r="M4731" s="6" t="s">
        <v>74</v>
      </c>
      <c r="N4731" s="5">
        <v>57</v>
      </c>
      <c r="O4731" s="2" t="s">
        <v>5139</v>
      </c>
      <c r="P4731" s="127" t="s">
        <v>21786</v>
      </c>
      <c r="R4731" s="6" t="s">
        <v>77</v>
      </c>
      <c r="U4731" s="2" t="s">
        <v>208</v>
      </c>
      <c r="V4731" s="2" t="s">
        <v>80</v>
      </c>
      <c r="W4731" s="2" t="s">
        <v>21869</v>
      </c>
      <c r="BE4731" s="23" t="str">
        <f t="shared" si="725"/>
        <v>EMF nein</v>
      </c>
      <c r="BF4731" s="23" t="str">
        <f t="shared" si="722"/>
        <v/>
      </c>
      <c r="BG4731" s="23" t="str">
        <f t="shared" si="723"/>
        <v/>
      </c>
      <c r="BH4731" s="23">
        <f t="shared" si="726"/>
        <v>0</v>
      </c>
      <c r="BO4731" s="2" t="s">
        <v>21870</v>
      </c>
      <c r="BP4731" s="3">
        <v>1</v>
      </c>
      <c r="BR4731" s="2" t="s">
        <v>18642</v>
      </c>
    </row>
    <row r="4732" spans="1:71" ht="16.149999999999999" customHeight="1" x14ac:dyDescent="0.25">
      <c r="A4732" s="1">
        <v>4733</v>
      </c>
      <c r="B4732" s="2" t="s">
        <v>211</v>
      </c>
      <c r="C4732" s="2" t="s">
        <v>18492</v>
      </c>
      <c r="D4732" s="2" t="s">
        <v>145</v>
      </c>
      <c r="E4732" s="2" t="s">
        <v>18643</v>
      </c>
      <c r="F4732" s="67">
        <v>43905</v>
      </c>
      <c r="G4732" s="3">
        <f t="shared" si="719"/>
        <v>3</v>
      </c>
      <c r="H4732" s="3">
        <f t="shared" si="720"/>
        <v>2020</v>
      </c>
      <c r="I4732" s="92">
        <v>0.78125</v>
      </c>
      <c r="J4732" s="20">
        <f t="shared" si="721"/>
        <v>18</v>
      </c>
      <c r="K4732" s="5" t="str">
        <f t="shared" si="724"/>
        <v>ja</v>
      </c>
      <c r="L4732" s="5" t="s">
        <v>73</v>
      </c>
      <c r="M4732" s="6" t="s">
        <v>74</v>
      </c>
      <c r="N4732" s="5">
        <v>42</v>
      </c>
      <c r="O4732" s="2" t="s">
        <v>5139</v>
      </c>
      <c r="P4732" s="127" t="s">
        <v>18644</v>
      </c>
      <c r="R4732" s="6" t="s">
        <v>77</v>
      </c>
      <c r="T4732" s="6" t="s">
        <v>80</v>
      </c>
      <c r="X4732" s="2">
        <v>680</v>
      </c>
      <c r="Y4732" s="2" t="s">
        <v>81</v>
      </c>
      <c r="Z4732" s="2" t="s">
        <v>82</v>
      </c>
      <c r="AA4732" s="2" t="s">
        <v>109</v>
      </c>
      <c r="AB4732" s="2" t="s">
        <v>109</v>
      </c>
      <c r="AC4732" s="2" t="s">
        <v>109</v>
      </c>
      <c r="AD4732" s="2">
        <v>680</v>
      </c>
      <c r="AE4732" s="2" t="s">
        <v>83</v>
      </c>
      <c r="AF4732" s="2" t="s">
        <v>82</v>
      </c>
      <c r="BE4732" s="23" t="str">
        <f t="shared" si="725"/>
        <v>EMF ja</v>
      </c>
      <c r="BF4732" s="23">
        <f t="shared" si="722"/>
        <v>305</v>
      </c>
      <c r="BG4732" s="23" t="str">
        <f t="shared" si="723"/>
        <v>100-499m</v>
      </c>
      <c r="BH4732" s="23">
        <f t="shared" si="726"/>
        <v>1</v>
      </c>
      <c r="BI4732" s="2" t="s">
        <v>162</v>
      </c>
      <c r="BJ4732" s="2">
        <v>305</v>
      </c>
      <c r="BO4732" s="2" t="s">
        <v>18645</v>
      </c>
      <c r="BP4732" s="3">
        <v>1</v>
      </c>
      <c r="BQ4732" s="2" t="s">
        <v>18646</v>
      </c>
    </row>
    <row r="4733" spans="1:71" ht="16.149999999999999" customHeight="1" x14ac:dyDescent="0.25">
      <c r="A4733" s="1">
        <v>4734</v>
      </c>
      <c r="B4733" s="2" t="s">
        <v>69</v>
      </c>
      <c r="C4733" s="2" t="s">
        <v>6910</v>
      </c>
      <c r="D4733" s="2" t="s">
        <v>89</v>
      </c>
      <c r="E4733" s="2" t="s">
        <v>4693</v>
      </c>
      <c r="F4733" s="67">
        <v>43921</v>
      </c>
      <c r="G4733" s="3">
        <f t="shared" ref="G4733:G4796" si="727">IF(F4733&lt;&gt;"",MONTH(F4733),"")</f>
        <v>3</v>
      </c>
      <c r="H4733" s="3">
        <f t="shared" si="720"/>
        <v>2020</v>
      </c>
      <c r="I4733" s="92">
        <v>0.3125</v>
      </c>
      <c r="J4733" s="20">
        <f t="shared" si="721"/>
        <v>7</v>
      </c>
      <c r="K4733" s="5" t="str">
        <f t="shared" si="724"/>
        <v>ja</v>
      </c>
      <c r="L4733" s="5" t="s">
        <v>91</v>
      </c>
      <c r="M4733" s="6" t="s">
        <v>74</v>
      </c>
      <c r="N4733" s="5">
        <v>77</v>
      </c>
      <c r="O4733" s="5" t="s">
        <v>5139</v>
      </c>
      <c r="P4733" s="127" t="s">
        <v>18647</v>
      </c>
      <c r="R4733" s="6" t="s">
        <v>77</v>
      </c>
      <c r="S4733" s="5" t="s">
        <v>14762</v>
      </c>
      <c r="T4733" s="6" t="s">
        <v>202</v>
      </c>
      <c r="X4733" s="2">
        <v>430</v>
      </c>
      <c r="Y4733" s="2" t="s">
        <v>81</v>
      </c>
      <c r="Z4733" s="2" t="s">
        <v>82</v>
      </c>
      <c r="AA4733" s="2">
        <v>340</v>
      </c>
      <c r="AB4733" s="2" t="s">
        <v>81</v>
      </c>
      <c r="AC4733" s="2" t="s">
        <v>82</v>
      </c>
      <c r="AD4733" s="2">
        <v>340</v>
      </c>
      <c r="AE4733" s="2" t="s">
        <v>81</v>
      </c>
      <c r="AF4733" s="2" t="s">
        <v>82</v>
      </c>
      <c r="AG4733" s="2">
        <v>340</v>
      </c>
      <c r="AH4733" s="2" t="s">
        <v>94</v>
      </c>
      <c r="AI4733" s="2" t="s">
        <v>82</v>
      </c>
      <c r="BE4733" s="23" t="str">
        <f t="shared" si="725"/>
        <v>EMF ja</v>
      </c>
      <c r="BF4733" s="23">
        <f t="shared" si="722"/>
        <v>2300</v>
      </c>
      <c r="BG4733" s="23" t="str">
        <f t="shared" si="723"/>
        <v>500+m</v>
      </c>
      <c r="BH4733" s="23">
        <f t="shared" si="726"/>
        <v>2</v>
      </c>
      <c r="BI4733" s="2" t="s">
        <v>162</v>
      </c>
      <c r="BJ4733" s="2">
        <v>2370</v>
      </c>
      <c r="BK4733" s="2" t="s">
        <v>162</v>
      </c>
      <c r="BL4733" s="2">
        <v>2300</v>
      </c>
      <c r="BP4733" s="3">
        <v>1</v>
      </c>
      <c r="BQ4733" s="2" t="s">
        <v>18648</v>
      </c>
    </row>
    <row r="4734" spans="1:71" ht="16.149999999999999" customHeight="1" x14ac:dyDescent="0.25">
      <c r="A4734" s="16">
        <v>4735</v>
      </c>
      <c r="B4734" s="2" t="s">
        <v>211</v>
      </c>
      <c r="C4734" s="2" t="s">
        <v>2733</v>
      </c>
      <c r="D4734" s="2" t="s">
        <v>264</v>
      </c>
      <c r="E4734" s="2" t="s">
        <v>15368</v>
      </c>
      <c r="F4734" s="67">
        <v>43921</v>
      </c>
      <c r="G4734" s="3">
        <f t="shared" si="727"/>
        <v>3</v>
      </c>
      <c r="H4734" s="3">
        <f t="shared" ref="H4734:H4797" si="728">IF(F4734&lt;&gt;"",YEAR(F4734),"")</f>
        <v>2020</v>
      </c>
      <c r="I4734" s="92">
        <v>0.70833333333333304</v>
      </c>
      <c r="J4734" s="20">
        <f t="shared" si="721"/>
        <v>17</v>
      </c>
      <c r="K4734" s="5" t="str">
        <f t="shared" si="724"/>
        <v>ja</v>
      </c>
      <c r="L4734" s="5" t="s">
        <v>91</v>
      </c>
      <c r="M4734" s="6" t="s">
        <v>100</v>
      </c>
      <c r="N4734" s="5">
        <v>47</v>
      </c>
      <c r="O4734" s="2" t="s">
        <v>5139</v>
      </c>
      <c r="P4734" s="465" t="s">
        <v>1027</v>
      </c>
      <c r="R4734" s="6" t="s">
        <v>77</v>
      </c>
      <c r="T4734" s="6" t="s">
        <v>80</v>
      </c>
      <c r="X4734" s="2">
        <v>929</v>
      </c>
      <c r="Y4734" s="2" t="s">
        <v>81</v>
      </c>
      <c r="Z4734" s="2" t="s">
        <v>168</v>
      </c>
      <c r="AA4734" s="2">
        <v>929</v>
      </c>
      <c r="AB4734" s="2" t="s">
        <v>81</v>
      </c>
      <c r="AC4734" s="2" t="s">
        <v>168</v>
      </c>
      <c r="AD4734" s="2">
        <v>929</v>
      </c>
      <c r="AE4734" s="2" t="s">
        <v>81</v>
      </c>
      <c r="AF4734" s="2" t="s">
        <v>168</v>
      </c>
      <c r="AG4734" s="2">
        <v>929</v>
      </c>
      <c r="AH4734" s="2" t="s">
        <v>81</v>
      </c>
      <c r="AI4734" s="2" t="s">
        <v>168</v>
      </c>
      <c r="BE4734" s="23" t="str">
        <f t="shared" si="725"/>
        <v>EMF nein</v>
      </c>
      <c r="BF4734" s="23" t="str">
        <f t="shared" si="722"/>
        <v/>
      </c>
      <c r="BG4734" s="23" t="str">
        <f t="shared" si="723"/>
        <v/>
      </c>
      <c r="BH4734" s="23">
        <f t="shared" si="726"/>
        <v>0</v>
      </c>
      <c r="BO4734" s="2" t="s">
        <v>18649</v>
      </c>
      <c r="BP4734" s="3">
        <v>1</v>
      </c>
      <c r="BQ4734" s="2" t="s">
        <v>18650</v>
      </c>
    </row>
    <row r="4735" spans="1:71" ht="16.149999999999999" customHeight="1" x14ac:dyDescent="0.25">
      <c r="A4735" s="1">
        <v>4736</v>
      </c>
      <c r="B4735" s="2" t="s">
        <v>87</v>
      </c>
      <c r="C4735" s="2" t="s">
        <v>6697</v>
      </c>
      <c r="D4735" s="2" t="s">
        <v>371</v>
      </c>
      <c r="E4735" s="2" t="s">
        <v>1675</v>
      </c>
      <c r="F4735" s="67">
        <v>43867</v>
      </c>
      <c r="G4735" s="3">
        <f t="shared" si="727"/>
        <v>2</v>
      </c>
      <c r="H4735" s="3">
        <f t="shared" si="728"/>
        <v>2020</v>
      </c>
      <c r="I4735" s="92">
        <v>0.87847222222222199</v>
      </c>
      <c r="J4735" s="20">
        <f t="shared" si="721"/>
        <v>21</v>
      </c>
      <c r="K4735" s="5" t="str">
        <f t="shared" si="724"/>
        <v>ja</v>
      </c>
      <c r="L4735" s="5" t="s">
        <v>91</v>
      </c>
      <c r="M4735" s="6" t="s">
        <v>74</v>
      </c>
      <c r="N4735" s="5">
        <v>90</v>
      </c>
      <c r="O4735" s="2" t="s">
        <v>126</v>
      </c>
      <c r="P4735" s="127" t="s">
        <v>11078</v>
      </c>
      <c r="R4735" s="6" t="s">
        <v>77</v>
      </c>
      <c r="T4735" s="6" t="s">
        <v>80</v>
      </c>
      <c r="U4735" s="2" t="s">
        <v>74</v>
      </c>
      <c r="V4735" s="5" t="s">
        <v>80</v>
      </c>
      <c r="BE4735" s="23" t="str">
        <f t="shared" si="725"/>
        <v>EMF nein</v>
      </c>
      <c r="BF4735" s="23" t="str">
        <f t="shared" si="722"/>
        <v/>
      </c>
      <c r="BG4735" s="23" t="str">
        <f t="shared" si="723"/>
        <v/>
      </c>
      <c r="BH4735" s="23">
        <f t="shared" si="726"/>
        <v>0</v>
      </c>
      <c r="BP4735" s="3">
        <v>1</v>
      </c>
      <c r="BR4735" s="2" t="s">
        <v>22210</v>
      </c>
      <c r="BS4735" s="314" t="s">
        <v>109</v>
      </c>
    </row>
    <row r="4736" spans="1:71" s="321" customFormat="1" ht="16.149999999999999" customHeight="1" x14ac:dyDescent="0.25">
      <c r="A4736" s="323">
        <v>4737</v>
      </c>
      <c r="B4736" s="314" t="s">
        <v>87</v>
      </c>
      <c r="C4736" s="314" t="s">
        <v>2643</v>
      </c>
      <c r="D4736" s="314" t="s">
        <v>89</v>
      </c>
      <c r="E4736" s="314" t="s">
        <v>18651</v>
      </c>
      <c r="F4736" s="315">
        <v>43921</v>
      </c>
      <c r="G4736" s="314">
        <f t="shared" si="727"/>
        <v>3</v>
      </c>
      <c r="H4736" s="314">
        <f t="shared" si="728"/>
        <v>2020</v>
      </c>
      <c r="I4736" s="324">
        <v>0.72916666666666663</v>
      </c>
      <c r="J4736" s="317">
        <f t="shared" si="721"/>
        <v>17</v>
      </c>
      <c r="K4736" s="318" t="str">
        <f t="shared" si="724"/>
        <v>ja</v>
      </c>
      <c r="L4736" s="318" t="s">
        <v>91</v>
      </c>
      <c r="M4736" s="319" t="s">
        <v>115</v>
      </c>
      <c r="N4736" s="318">
        <v>93</v>
      </c>
      <c r="O4736" s="314" t="s">
        <v>75</v>
      </c>
      <c r="P4736" s="466" t="s">
        <v>18652</v>
      </c>
      <c r="Q4736" s="319"/>
      <c r="R4736" s="319" t="s">
        <v>77</v>
      </c>
      <c r="S4736" s="314"/>
      <c r="T4736" s="319" t="s">
        <v>80</v>
      </c>
      <c r="U4736" s="319" t="s">
        <v>74</v>
      </c>
      <c r="V4736" s="314"/>
      <c r="W4736" s="314"/>
      <c r="X4736" s="314"/>
      <c r="Y4736" s="314"/>
      <c r="Z4736" s="314"/>
      <c r="AA4736" s="314"/>
      <c r="AB4736" s="314"/>
      <c r="AC4736" s="314"/>
      <c r="AD4736" s="314"/>
      <c r="AE4736" s="314"/>
      <c r="AF4736" s="314"/>
      <c r="AG4736" s="314"/>
      <c r="AH4736" s="314"/>
      <c r="AI4736" s="314"/>
      <c r="AJ4736" s="314"/>
      <c r="AK4736" s="314"/>
      <c r="AL4736" s="314"/>
      <c r="AM4736" s="314"/>
      <c r="AN4736" s="314"/>
      <c r="AO4736" s="314"/>
      <c r="AP4736" s="314"/>
      <c r="AQ4736" s="314"/>
      <c r="AR4736" s="314"/>
      <c r="AS4736" s="314"/>
      <c r="AT4736" s="314"/>
      <c r="AU4736" s="314"/>
      <c r="AV4736" s="314"/>
      <c r="AW4736" s="314"/>
      <c r="AX4736" s="314"/>
      <c r="AY4736" s="314"/>
      <c r="AZ4736" s="314"/>
      <c r="BA4736" s="314"/>
      <c r="BB4736" s="314"/>
      <c r="BC4736" s="314"/>
      <c r="BD4736" s="314"/>
      <c r="BE4736" s="312" t="str">
        <f t="shared" si="725"/>
        <v>EMF nein</v>
      </c>
      <c r="BF4736" s="312" t="str">
        <f t="shared" si="722"/>
        <v/>
      </c>
      <c r="BG4736" s="312" t="str">
        <f t="shared" si="723"/>
        <v/>
      </c>
      <c r="BH4736" s="312">
        <f t="shared" si="726"/>
        <v>0</v>
      </c>
      <c r="BI4736" s="314"/>
      <c r="BJ4736" s="314"/>
      <c r="BK4736" s="314"/>
      <c r="BL4736" s="314"/>
      <c r="BM4736" s="314"/>
      <c r="BN4736" s="314"/>
      <c r="BO4736" s="314" t="s">
        <v>21787</v>
      </c>
      <c r="BP4736" s="314">
        <v>1</v>
      </c>
      <c r="BQ4736" s="314"/>
      <c r="BR4736" s="314" t="s">
        <v>18653</v>
      </c>
    </row>
    <row r="4737" spans="1:70" ht="16.149999999999999" customHeight="1" x14ac:dyDescent="0.25">
      <c r="A4737" s="74">
        <v>4738</v>
      </c>
      <c r="B4737" s="2" t="s">
        <v>87</v>
      </c>
      <c r="C4737" s="147" t="s">
        <v>18654</v>
      </c>
      <c r="D4737" s="2" t="s">
        <v>371</v>
      </c>
      <c r="E4737" s="2" t="s">
        <v>18655</v>
      </c>
      <c r="F4737" s="67">
        <v>43753</v>
      </c>
      <c r="G4737" s="3">
        <f t="shared" si="727"/>
        <v>10</v>
      </c>
      <c r="H4737" s="3">
        <f t="shared" si="728"/>
        <v>2019</v>
      </c>
      <c r="I4737" s="92">
        <v>0.37152777777777801</v>
      </c>
      <c r="J4737" s="20">
        <f t="shared" ref="J4737:J4800" si="729">IF(I4737&lt;&gt;"",HOUR(I4737),"")</f>
        <v>8</v>
      </c>
      <c r="K4737" s="5" t="str">
        <f t="shared" si="724"/>
        <v>ja</v>
      </c>
      <c r="L4737" s="5" t="s">
        <v>91</v>
      </c>
      <c r="M4737" s="6" t="s">
        <v>74</v>
      </c>
      <c r="N4737" s="5">
        <v>92</v>
      </c>
      <c r="O4737" s="2" t="s">
        <v>5139</v>
      </c>
      <c r="P4737" s="127" t="s">
        <v>18656</v>
      </c>
      <c r="R4737" s="6" t="s">
        <v>77</v>
      </c>
      <c r="T4737" s="6" t="s">
        <v>202</v>
      </c>
      <c r="U4737" s="1"/>
      <c r="BE4737" s="23" t="str">
        <f t="shared" si="725"/>
        <v>EMF nein</v>
      </c>
      <c r="BF4737" s="23" t="str">
        <f t="shared" si="722"/>
        <v/>
      </c>
      <c r="BG4737" s="23" t="str">
        <f t="shared" si="723"/>
        <v/>
      </c>
      <c r="BH4737" s="23">
        <f t="shared" si="726"/>
        <v>0</v>
      </c>
      <c r="BO4737" s="2" t="s">
        <v>18657</v>
      </c>
      <c r="BP4737" s="3">
        <v>1</v>
      </c>
      <c r="BQ4737" s="2" t="s">
        <v>18658</v>
      </c>
    </row>
    <row r="4738" spans="1:70" ht="16.149999999999999" customHeight="1" x14ac:dyDescent="0.25">
      <c r="A4738" s="1">
        <v>4739</v>
      </c>
      <c r="B4738" s="2" t="s">
        <v>211</v>
      </c>
      <c r="C4738" s="2" t="s">
        <v>18659</v>
      </c>
      <c r="D4738" s="2" t="s">
        <v>371</v>
      </c>
      <c r="F4738" s="67">
        <v>43923</v>
      </c>
      <c r="G4738" s="3">
        <f t="shared" si="727"/>
        <v>4</v>
      </c>
      <c r="H4738" s="3">
        <f t="shared" si="728"/>
        <v>2020</v>
      </c>
      <c r="I4738" s="92">
        <v>0.73958333333333304</v>
      </c>
      <c r="J4738" s="20">
        <f t="shared" si="729"/>
        <v>17</v>
      </c>
      <c r="K4738" s="5" t="str">
        <f t="shared" si="724"/>
        <v>ja</v>
      </c>
      <c r="L4738" s="5" t="s">
        <v>91</v>
      </c>
      <c r="M4738" s="6" t="s">
        <v>74</v>
      </c>
      <c r="N4738" s="5">
        <v>40</v>
      </c>
      <c r="O4738" s="2" t="s">
        <v>126</v>
      </c>
      <c r="P4738" s="127" t="s">
        <v>18477</v>
      </c>
      <c r="R4738" s="6" t="s">
        <v>77</v>
      </c>
      <c r="T4738" s="6" t="s">
        <v>80</v>
      </c>
      <c r="U4738" s="2" t="s">
        <v>139</v>
      </c>
      <c r="AA4738" s="2">
        <v>1060</v>
      </c>
      <c r="AB4738" s="2" t="s">
        <v>81</v>
      </c>
      <c r="AC4738" s="2" t="s">
        <v>84</v>
      </c>
      <c r="AJ4738" s="2">
        <v>2060</v>
      </c>
      <c r="AK4738" s="2" t="s">
        <v>81</v>
      </c>
      <c r="AL4738" s="2" t="s">
        <v>161</v>
      </c>
      <c r="AM4738" s="2">
        <v>2060</v>
      </c>
      <c r="AN4738" s="2" t="s">
        <v>81</v>
      </c>
      <c r="AO4738" s="2" t="s">
        <v>161</v>
      </c>
      <c r="AP4738" s="2">
        <v>2060</v>
      </c>
      <c r="AQ4738" s="2" t="s">
        <v>81</v>
      </c>
      <c r="AR4738" s="2" t="s">
        <v>161</v>
      </c>
      <c r="BE4738" s="23" t="str">
        <f t="shared" si="725"/>
        <v>EMF nein</v>
      </c>
      <c r="BF4738" s="23" t="str">
        <f t="shared" si="722"/>
        <v/>
      </c>
      <c r="BG4738" s="23" t="str">
        <f t="shared" si="723"/>
        <v/>
      </c>
      <c r="BH4738" s="23">
        <f t="shared" si="726"/>
        <v>0</v>
      </c>
      <c r="BO4738" s="2" t="s">
        <v>18660</v>
      </c>
      <c r="BP4738" s="3">
        <v>1</v>
      </c>
      <c r="BQ4738" s="2" t="s">
        <v>18661</v>
      </c>
    </row>
    <row r="4739" spans="1:70" ht="16.149999999999999" customHeight="1" x14ac:dyDescent="0.25">
      <c r="A4739" s="1">
        <v>4740</v>
      </c>
      <c r="B4739" s="2" t="s">
        <v>211</v>
      </c>
      <c r="C4739" s="2" t="s">
        <v>13819</v>
      </c>
      <c r="D4739" s="2" t="s">
        <v>371</v>
      </c>
      <c r="E4739" s="2" t="s">
        <v>18662</v>
      </c>
      <c r="F4739" s="67">
        <v>43609</v>
      </c>
      <c r="G4739" s="3">
        <f t="shared" si="727"/>
        <v>5</v>
      </c>
      <c r="H4739" s="3">
        <f t="shared" si="728"/>
        <v>2019</v>
      </c>
      <c r="I4739" s="92">
        <v>0.27083333333333298</v>
      </c>
      <c r="J4739" s="20">
        <f t="shared" si="729"/>
        <v>6</v>
      </c>
      <c r="K4739" s="5" t="str">
        <f t="shared" si="724"/>
        <v>ja</v>
      </c>
      <c r="L4739" s="5" t="s">
        <v>91</v>
      </c>
      <c r="M4739" s="6" t="s">
        <v>74</v>
      </c>
      <c r="N4739" s="5">
        <v>47</v>
      </c>
      <c r="O4739" s="2" t="s">
        <v>126</v>
      </c>
      <c r="P4739" s="127" t="s">
        <v>17555</v>
      </c>
      <c r="R4739" s="6" t="s">
        <v>77</v>
      </c>
      <c r="U4739" s="2" t="s">
        <v>115</v>
      </c>
      <c r="V4739" s="2" t="s">
        <v>202</v>
      </c>
      <c r="BE4739" s="23" t="str">
        <f t="shared" si="725"/>
        <v>EMF nein</v>
      </c>
      <c r="BF4739" s="23" t="str">
        <f t="shared" si="722"/>
        <v/>
      </c>
      <c r="BG4739" s="23" t="str">
        <f t="shared" si="723"/>
        <v/>
      </c>
      <c r="BH4739" s="23">
        <f t="shared" si="726"/>
        <v>0</v>
      </c>
      <c r="BO4739" s="2" t="s">
        <v>18663</v>
      </c>
      <c r="BP4739" s="3">
        <v>1</v>
      </c>
      <c r="BQ4739" s="2" t="s">
        <v>18664</v>
      </c>
    </row>
    <row r="4740" spans="1:70" ht="16.149999999999999" customHeight="1" x14ac:dyDescent="0.25">
      <c r="A4740" s="1">
        <v>4741</v>
      </c>
      <c r="B4740" s="2" t="s">
        <v>211</v>
      </c>
      <c r="C4740" s="2" t="s">
        <v>2572</v>
      </c>
      <c r="D4740" s="2" t="s">
        <v>348</v>
      </c>
      <c r="E4740" s="2" t="s">
        <v>18665</v>
      </c>
      <c r="F4740" s="67">
        <v>43600</v>
      </c>
      <c r="G4740" s="3">
        <f t="shared" si="727"/>
        <v>5</v>
      </c>
      <c r="H4740" s="3">
        <f t="shared" si="728"/>
        <v>2019</v>
      </c>
      <c r="I4740" s="92">
        <v>0.54166666666666696</v>
      </c>
      <c r="J4740" s="20">
        <f t="shared" si="729"/>
        <v>13</v>
      </c>
      <c r="K4740" s="5" t="str">
        <f t="shared" si="724"/>
        <v>ja</v>
      </c>
      <c r="L4740" s="5" t="s">
        <v>91</v>
      </c>
      <c r="M4740" s="6" t="s">
        <v>74</v>
      </c>
      <c r="N4740" s="5">
        <v>66</v>
      </c>
      <c r="O4740" s="2" t="s">
        <v>126</v>
      </c>
      <c r="P4740" s="127" t="s">
        <v>18666</v>
      </c>
      <c r="R4740" s="6" t="s">
        <v>77</v>
      </c>
      <c r="T4740" s="6" t="s">
        <v>80</v>
      </c>
      <c r="U4740" s="2" t="s">
        <v>74</v>
      </c>
      <c r="V4740" s="5" t="s">
        <v>80</v>
      </c>
      <c r="X4740" s="5">
        <v>253</v>
      </c>
      <c r="Y4740" s="2" t="s">
        <v>81</v>
      </c>
      <c r="Z4740" s="5" t="s">
        <v>168</v>
      </c>
      <c r="AA4740" s="2">
        <v>253</v>
      </c>
      <c r="AB4740" s="5" t="s">
        <v>94</v>
      </c>
      <c r="AC4740" s="2" t="s">
        <v>168</v>
      </c>
      <c r="AD4740" s="2">
        <v>253</v>
      </c>
      <c r="AE4740" s="2" t="s">
        <v>81</v>
      </c>
      <c r="AF4740" s="2" t="s">
        <v>168</v>
      </c>
      <c r="BE4740" s="23" t="str">
        <f t="shared" si="725"/>
        <v>EMF ja</v>
      </c>
      <c r="BF4740" s="23">
        <f t="shared" si="722"/>
        <v>2200</v>
      </c>
      <c r="BG4740" s="23" t="str">
        <f t="shared" si="723"/>
        <v>500+m</v>
      </c>
      <c r="BH4740" s="23">
        <f t="shared" si="726"/>
        <v>1</v>
      </c>
      <c r="BK4740" s="2" t="s">
        <v>162</v>
      </c>
      <c r="BL4740" s="2">
        <v>2200</v>
      </c>
      <c r="BO4740" s="2" t="s">
        <v>18667</v>
      </c>
      <c r="BP4740" s="3">
        <v>1</v>
      </c>
      <c r="BQ4740" s="2" t="s">
        <v>18668</v>
      </c>
    </row>
    <row r="4741" spans="1:70" ht="16.149999999999999" customHeight="1" x14ac:dyDescent="0.25">
      <c r="A4741" s="1">
        <v>4742</v>
      </c>
      <c r="B4741" s="2" t="s">
        <v>135</v>
      </c>
      <c r="C4741" s="2" t="s">
        <v>13669</v>
      </c>
      <c r="D4741" s="2" t="s">
        <v>71</v>
      </c>
      <c r="E4741" s="2" t="s">
        <v>18669</v>
      </c>
      <c r="F4741" s="67">
        <v>43802</v>
      </c>
      <c r="G4741" s="3">
        <f t="shared" si="727"/>
        <v>12</v>
      </c>
      <c r="H4741" s="3">
        <f t="shared" si="728"/>
        <v>2019</v>
      </c>
      <c r="I4741" s="92">
        <v>0.79166666666666696</v>
      </c>
      <c r="J4741" s="20">
        <f t="shared" si="729"/>
        <v>19</v>
      </c>
      <c r="K4741" s="5" t="str">
        <f t="shared" si="724"/>
        <v>ja</v>
      </c>
      <c r="L4741" s="5" t="s">
        <v>91</v>
      </c>
      <c r="M4741" s="6" t="s">
        <v>354</v>
      </c>
      <c r="O4741" s="2" t="s">
        <v>75</v>
      </c>
      <c r="P4741" s="127" t="s">
        <v>18670</v>
      </c>
      <c r="R4741" s="6" t="s">
        <v>77</v>
      </c>
      <c r="V4741" s="5"/>
      <c r="X4741" s="5"/>
      <c r="Z4741" s="5"/>
      <c r="AB4741" s="5"/>
      <c r="BE4741" s="23" t="str">
        <f t="shared" si="725"/>
        <v>EMF nein</v>
      </c>
      <c r="BF4741" s="23" t="str">
        <f t="shared" ref="BF4741:BF4804" si="730">IF(SUM(BJ4741,BL4741,BN4741)=0,"",MIN(BJ4741,BL4741,BN4741))</f>
        <v/>
      </c>
      <c r="BG4741" s="23" t="str">
        <f t="shared" ref="BG4741:BG4804" si="731">IF(BF4741="","",IF(BF4741&lt;100,"&lt;100m",IF(AND(BF4741&gt;99, BF4741&lt;500),"100-499m",IF(BF4741&gt;499,"500+m",""))))</f>
        <v/>
      </c>
      <c r="BH4741" s="23">
        <f t="shared" si="726"/>
        <v>0</v>
      </c>
      <c r="BO4741" s="2" t="s">
        <v>18671</v>
      </c>
      <c r="BP4741" s="3">
        <v>1</v>
      </c>
      <c r="BQ4741" s="2" t="s">
        <v>18672</v>
      </c>
    </row>
    <row r="4742" spans="1:70" ht="16.149999999999999" customHeight="1" x14ac:dyDescent="0.25">
      <c r="A4742" s="16">
        <v>4743</v>
      </c>
      <c r="B4742" s="2" t="s">
        <v>87</v>
      </c>
      <c r="C4742" s="2" t="s">
        <v>6684</v>
      </c>
      <c r="D4742" s="2" t="s">
        <v>192</v>
      </c>
      <c r="E4742" s="2" t="s">
        <v>18673</v>
      </c>
      <c r="F4742" s="67">
        <v>43971</v>
      </c>
      <c r="G4742" s="3">
        <f t="shared" si="727"/>
        <v>5</v>
      </c>
      <c r="H4742" s="3">
        <f t="shared" si="728"/>
        <v>2020</v>
      </c>
      <c r="I4742" s="92">
        <v>0.4375</v>
      </c>
      <c r="J4742" s="20">
        <f t="shared" si="729"/>
        <v>10</v>
      </c>
      <c r="K4742" s="5" t="str">
        <f t="shared" si="724"/>
        <v>ja</v>
      </c>
      <c r="L4742" s="5" t="s">
        <v>73</v>
      </c>
      <c r="M4742" s="6" t="s">
        <v>74</v>
      </c>
      <c r="N4742" s="5">
        <v>74</v>
      </c>
      <c r="O4742" s="5" t="s">
        <v>5139</v>
      </c>
      <c r="P4742" s="5" t="s">
        <v>18674</v>
      </c>
      <c r="R4742" s="6" t="s">
        <v>77</v>
      </c>
      <c r="T4742" s="6" t="s">
        <v>202</v>
      </c>
      <c r="V4742" s="5"/>
      <c r="W4742" s="2" t="s">
        <v>18675</v>
      </c>
      <c r="X4742" s="5">
        <v>160</v>
      </c>
      <c r="Y4742" s="2" t="s">
        <v>81</v>
      </c>
      <c r="Z4742" s="5" t="s">
        <v>168</v>
      </c>
      <c r="AA4742" s="2">
        <v>160</v>
      </c>
      <c r="AB4742" s="5" t="s">
        <v>94</v>
      </c>
      <c r="AC4742" s="2" t="s">
        <v>168</v>
      </c>
      <c r="AD4742" s="2">
        <v>160</v>
      </c>
      <c r="AE4742" s="2" t="s">
        <v>81</v>
      </c>
      <c r="AF4742" s="2" t="s">
        <v>168</v>
      </c>
      <c r="BE4742" s="23" t="str">
        <f t="shared" si="725"/>
        <v>EMF nein</v>
      </c>
      <c r="BF4742" s="23" t="str">
        <f t="shared" si="730"/>
        <v/>
      </c>
      <c r="BG4742" s="23" t="str">
        <f t="shared" si="731"/>
        <v/>
      </c>
      <c r="BH4742" s="23">
        <f t="shared" si="726"/>
        <v>0</v>
      </c>
      <c r="BO4742" s="2" t="s">
        <v>18676</v>
      </c>
      <c r="BP4742" s="3">
        <v>1</v>
      </c>
      <c r="BQ4742" s="2" t="s">
        <v>18677</v>
      </c>
    </row>
    <row r="4743" spans="1:70" s="321" customFormat="1" ht="16.149999999999999" customHeight="1" x14ac:dyDescent="0.25">
      <c r="A4743" s="323">
        <v>4744</v>
      </c>
      <c r="B4743" s="314" t="s">
        <v>211</v>
      </c>
      <c r="C4743" s="314" t="s">
        <v>18678</v>
      </c>
      <c r="D4743" s="314"/>
      <c r="E4743" s="314" t="s">
        <v>18679</v>
      </c>
      <c r="F4743" s="315">
        <v>43969</v>
      </c>
      <c r="G4743" s="314">
        <f t="shared" si="727"/>
        <v>5</v>
      </c>
      <c r="H4743" s="314">
        <f t="shared" si="728"/>
        <v>2020</v>
      </c>
      <c r="I4743" s="324">
        <v>0.58680555555555602</v>
      </c>
      <c r="J4743" s="317">
        <f t="shared" si="729"/>
        <v>14</v>
      </c>
      <c r="K4743" s="318" t="str">
        <f t="shared" si="724"/>
        <v>ja</v>
      </c>
      <c r="L4743" s="318" t="s">
        <v>91</v>
      </c>
      <c r="M4743" s="319" t="s">
        <v>74</v>
      </c>
      <c r="N4743" s="318">
        <v>26</v>
      </c>
      <c r="O4743" s="318" t="s">
        <v>5139</v>
      </c>
      <c r="P4743" s="318" t="s">
        <v>18680</v>
      </c>
      <c r="Q4743" s="319"/>
      <c r="R4743" s="319" t="s">
        <v>77</v>
      </c>
      <c r="S4743" s="314"/>
      <c r="T4743" s="319" t="s">
        <v>80</v>
      </c>
      <c r="U4743" s="314"/>
      <c r="V4743" s="318"/>
      <c r="W4743" s="314"/>
      <c r="X4743" s="318">
        <v>372</v>
      </c>
      <c r="Y4743" s="314" t="s">
        <v>81</v>
      </c>
      <c r="Z4743" s="318" t="s">
        <v>84</v>
      </c>
      <c r="AA4743" s="314"/>
      <c r="AB4743" s="318"/>
      <c r="AC4743" s="314"/>
      <c r="AD4743" s="314">
        <v>372</v>
      </c>
      <c r="AE4743" s="314" t="s">
        <v>81</v>
      </c>
      <c r="AF4743" s="314" t="s">
        <v>84</v>
      </c>
      <c r="AG4743" s="314"/>
      <c r="AH4743" s="314"/>
      <c r="AI4743" s="314"/>
      <c r="AJ4743" s="314">
        <v>384</v>
      </c>
      <c r="AK4743" s="314" t="s">
        <v>81</v>
      </c>
      <c r="AL4743" s="314" t="s">
        <v>161</v>
      </c>
      <c r="AM4743" s="314">
        <v>384</v>
      </c>
      <c r="AN4743" s="314" t="s">
        <v>81</v>
      </c>
      <c r="AO4743" s="314" t="s">
        <v>161</v>
      </c>
      <c r="AP4743" s="314">
        <v>384</v>
      </c>
      <c r="AQ4743" s="314" t="s">
        <v>83</v>
      </c>
      <c r="AR4743" s="314" t="s">
        <v>15759</v>
      </c>
      <c r="AS4743" s="314">
        <v>384</v>
      </c>
      <c r="AT4743" s="314" t="s">
        <v>81</v>
      </c>
      <c r="AU4743" s="314" t="s">
        <v>161</v>
      </c>
      <c r="AV4743" s="314"/>
      <c r="AW4743" s="314"/>
      <c r="AX4743" s="314"/>
      <c r="AY4743" s="314"/>
      <c r="AZ4743" s="314"/>
      <c r="BA4743" s="314"/>
      <c r="BB4743" s="314"/>
      <c r="BC4743" s="314"/>
      <c r="BD4743" s="314"/>
      <c r="BE4743" s="312" t="str">
        <f t="shared" si="725"/>
        <v>EMF nein</v>
      </c>
      <c r="BF4743" s="312" t="str">
        <f t="shared" si="730"/>
        <v/>
      </c>
      <c r="BG4743" s="312" t="str">
        <f t="shared" si="731"/>
        <v/>
      </c>
      <c r="BH4743" s="312">
        <f t="shared" si="726"/>
        <v>0</v>
      </c>
      <c r="BI4743" s="314"/>
      <c r="BJ4743" s="314"/>
      <c r="BK4743" s="314"/>
      <c r="BL4743" s="314"/>
      <c r="BM4743" s="314"/>
      <c r="BN4743" s="314"/>
      <c r="BO4743" s="314" t="s">
        <v>18681</v>
      </c>
      <c r="BP4743" s="314">
        <v>1</v>
      </c>
      <c r="BQ4743" s="314" t="s">
        <v>18682</v>
      </c>
      <c r="BR4743" s="314"/>
    </row>
    <row r="4744" spans="1:70" s="321" customFormat="1" ht="16.149999999999999" customHeight="1" x14ac:dyDescent="0.25">
      <c r="A4744" s="323">
        <v>4745</v>
      </c>
      <c r="B4744" s="314" t="s">
        <v>87</v>
      </c>
      <c r="C4744" s="314" t="s">
        <v>18683</v>
      </c>
      <c r="D4744" s="314" t="s">
        <v>192</v>
      </c>
      <c r="E4744" s="314" t="s">
        <v>18684</v>
      </c>
      <c r="F4744" s="315">
        <v>43968</v>
      </c>
      <c r="G4744" s="314">
        <f t="shared" si="727"/>
        <v>5</v>
      </c>
      <c r="H4744" s="314">
        <f t="shared" si="728"/>
        <v>2020</v>
      </c>
      <c r="I4744" s="324">
        <v>0.375</v>
      </c>
      <c r="J4744" s="317">
        <f t="shared" si="729"/>
        <v>9</v>
      </c>
      <c r="K4744" s="318" t="str">
        <f t="shared" si="724"/>
        <v>ja</v>
      </c>
      <c r="L4744" s="318" t="s">
        <v>73</v>
      </c>
      <c r="M4744" s="319" t="s">
        <v>115</v>
      </c>
      <c r="N4744" s="318">
        <v>60</v>
      </c>
      <c r="O4744" s="314" t="s">
        <v>5139</v>
      </c>
      <c r="P4744" s="466" t="s">
        <v>22327</v>
      </c>
      <c r="Q4744" s="319"/>
      <c r="R4744" s="319" t="s">
        <v>77</v>
      </c>
      <c r="S4744" s="314"/>
      <c r="T4744" s="319"/>
      <c r="U4744" s="314"/>
      <c r="V4744" s="318"/>
      <c r="W4744" s="314"/>
      <c r="X4744" s="345">
        <v>299</v>
      </c>
      <c r="Y4744" s="314" t="s">
        <v>81</v>
      </c>
      <c r="Z4744" s="318" t="s">
        <v>82</v>
      </c>
      <c r="AA4744" s="314">
        <v>299</v>
      </c>
      <c r="AB4744" s="318" t="s">
        <v>81</v>
      </c>
      <c r="AC4744" s="314" t="s">
        <v>82</v>
      </c>
      <c r="AD4744" s="314">
        <v>299</v>
      </c>
      <c r="AE4744" s="314" t="s">
        <v>83</v>
      </c>
      <c r="AF4744" s="314" t="s">
        <v>82</v>
      </c>
      <c r="AG4744" s="314">
        <v>299</v>
      </c>
      <c r="AH4744" s="314" t="s">
        <v>6084</v>
      </c>
      <c r="AI4744" s="314" t="s">
        <v>82</v>
      </c>
      <c r="AJ4744" s="314">
        <v>494</v>
      </c>
      <c r="AK4744" s="314" t="s">
        <v>81</v>
      </c>
      <c r="AL4744" s="314" t="s">
        <v>82</v>
      </c>
      <c r="AM4744" s="314"/>
      <c r="AN4744" s="314"/>
      <c r="AO4744" s="314"/>
      <c r="AP4744" s="314">
        <v>494</v>
      </c>
      <c r="AQ4744" s="314" t="s">
        <v>81</v>
      </c>
      <c r="AR4744" s="314" t="s">
        <v>82</v>
      </c>
      <c r="AS4744" s="314"/>
      <c r="AT4744" s="314"/>
      <c r="AU4744" s="314"/>
      <c r="AV4744" s="314">
        <v>494</v>
      </c>
      <c r="AW4744" s="314" t="s">
        <v>81</v>
      </c>
      <c r="AX4744" s="314" t="s">
        <v>82</v>
      </c>
      <c r="AY4744" s="314"/>
      <c r="AZ4744" s="314"/>
      <c r="BA4744" s="314"/>
      <c r="BB4744" s="314">
        <v>494</v>
      </c>
      <c r="BC4744" s="314" t="s">
        <v>81</v>
      </c>
      <c r="BD4744" s="314" t="s">
        <v>82</v>
      </c>
      <c r="BE4744" s="312" t="str">
        <f t="shared" si="725"/>
        <v>EMF nein</v>
      </c>
      <c r="BF4744" s="312" t="str">
        <f t="shared" si="730"/>
        <v/>
      </c>
      <c r="BG4744" s="312" t="str">
        <f t="shared" si="731"/>
        <v/>
      </c>
      <c r="BH4744" s="312">
        <f t="shared" si="726"/>
        <v>0</v>
      </c>
      <c r="BI4744" s="314"/>
      <c r="BJ4744" s="314"/>
      <c r="BK4744" s="314"/>
      <c r="BL4744" s="314"/>
      <c r="BM4744" s="314"/>
      <c r="BN4744" s="314"/>
      <c r="BO4744" s="314" t="s">
        <v>21837</v>
      </c>
      <c r="BP4744" s="314">
        <v>1</v>
      </c>
      <c r="BQ4744" s="314" t="s">
        <v>22211</v>
      </c>
      <c r="BR4744" s="314" t="s">
        <v>11932</v>
      </c>
    </row>
    <row r="4745" spans="1:70" ht="16.149999999999999" customHeight="1" x14ac:dyDescent="0.25">
      <c r="A4745" s="16">
        <v>4746</v>
      </c>
      <c r="B4745" s="2" t="s">
        <v>211</v>
      </c>
      <c r="C4745" s="2" t="s">
        <v>1408</v>
      </c>
      <c r="D4745" s="2" t="s">
        <v>371</v>
      </c>
      <c r="E4745" s="2" t="s">
        <v>18685</v>
      </c>
      <c r="F4745" s="67">
        <v>43980</v>
      </c>
      <c r="G4745" s="3">
        <f t="shared" si="727"/>
        <v>5</v>
      </c>
      <c r="H4745" s="3">
        <f t="shared" si="728"/>
        <v>2020</v>
      </c>
      <c r="I4745" s="92">
        <v>0.91319444444444398</v>
      </c>
      <c r="J4745" s="20">
        <f t="shared" si="729"/>
        <v>21</v>
      </c>
      <c r="K4745" s="5" t="str">
        <f t="shared" si="724"/>
        <v>ja</v>
      </c>
      <c r="L4745" s="5" t="s">
        <v>73</v>
      </c>
      <c r="M4745" s="6" t="s">
        <v>74</v>
      </c>
      <c r="N4745" s="5">
        <v>28</v>
      </c>
      <c r="O4745" s="2" t="s">
        <v>5139</v>
      </c>
      <c r="P4745" s="5" t="s">
        <v>18686</v>
      </c>
      <c r="R4745" s="6" t="s">
        <v>77</v>
      </c>
      <c r="U4745" s="2" t="s">
        <v>80</v>
      </c>
      <c r="V4745" s="5"/>
      <c r="X4745" s="177">
        <v>578</v>
      </c>
      <c r="Y4745" s="2" t="s">
        <v>83</v>
      </c>
      <c r="Z4745" s="5" t="s">
        <v>82</v>
      </c>
      <c r="AB4745" s="5"/>
      <c r="AD4745" s="2">
        <v>578</v>
      </c>
      <c r="AE4745" s="2" t="s">
        <v>83</v>
      </c>
      <c r="AF4745" s="2" t="s">
        <v>82</v>
      </c>
      <c r="AJ4745" s="2">
        <v>3140</v>
      </c>
      <c r="AK4745" s="2" t="s">
        <v>83</v>
      </c>
      <c r="AL4745" s="2" t="s">
        <v>84</v>
      </c>
      <c r="AM4745" s="2">
        <v>3140</v>
      </c>
      <c r="AN4745" s="2" t="s">
        <v>81</v>
      </c>
      <c r="AO4745" s="2" t="s">
        <v>84</v>
      </c>
      <c r="AP4745" s="2">
        <v>3140</v>
      </c>
      <c r="AQ4745" s="2" t="s">
        <v>83</v>
      </c>
      <c r="AR4745" s="2" t="s">
        <v>84</v>
      </c>
      <c r="AS4745" s="2">
        <v>3140</v>
      </c>
      <c r="AT4745" s="2" t="s">
        <v>83</v>
      </c>
      <c r="AU4745" s="2" t="s">
        <v>84</v>
      </c>
      <c r="BE4745" s="23" t="str">
        <f t="shared" si="725"/>
        <v>EMF nein</v>
      </c>
      <c r="BF4745" s="23" t="str">
        <f t="shared" si="730"/>
        <v/>
      </c>
      <c r="BG4745" s="23" t="str">
        <f t="shared" si="731"/>
        <v/>
      </c>
      <c r="BH4745" s="23">
        <f t="shared" si="726"/>
        <v>0</v>
      </c>
      <c r="BO4745" s="2" t="s">
        <v>18687</v>
      </c>
      <c r="BP4745" s="3">
        <v>1</v>
      </c>
      <c r="BQ4745" s="2" t="s">
        <v>18688</v>
      </c>
    </row>
    <row r="4746" spans="1:70" ht="16.149999999999999" customHeight="1" x14ac:dyDescent="0.25">
      <c r="A4746" s="16">
        <v>4747</v>
      </c>
      <c r="B4746" s="2" t="s">
        <v>135</v>
      </c>
      <c r="C4746" s="2" t="s">
        <v>11694</v>
      </c>
      <c r="D4746" s="2" t="s">
        <v>104</v>
      </c>
      <c r="E4746" s="2" t="s">
        <v>18689</v>
      </c>
      <c r="F4746" s="67">
        <v>43969</v>
      </c>
      <c r="G4746" s="3">
        <f t="shared" si="727"/>
        <v>5</v>
      </c>
      <c r="H4746" s="3">
        <f t="shared" si="728"/>
        <v>2020</v>
      </c>
      <c r="I4746" s="92">
        <v>0.70486111111111105</v>
      </c>
      <c r="J4746" s="20">
        <f t="shared" si="729"/>
        <v>16</v>
      </c>
      <c r="K4746" s="5" t="str">
        <f t="shared" si="724"/>
        <v>ja</v>
      </c>
      <c r="L4746" s="5" t="s">
        <v>91</v>
      </c>
      <c r="M4746" s="6" t="s">
        <v>139</v>
      </c>
      <c r="N4746" s="5">
        <v>40</v>
      </c>
      <c r="O4746" s="6" t="s">
        <v>101</v>
      </c>
      <c r="P4746" s="5" t="s">
        <v>18690</v>
      </c>
      <c r="R4746" s="6" t="s">
        <v>77</v>
      </c>
      <c r="V4746" s="5"/>
      <c r="X4746" s="177">
        <v>50</v>
      </c>
      <c r="Y4746" s="2" t="s">
        <v>81</v>
      </c>
      <c r="Z4746" s="5" t="s">
        <v>84</v>
      </c>
      <c r="AA4746" s="2">
        <v>50</v>
      </c>
      <c r="AB4746" s="5" t="s">
        <v>81</v>
      </c>
      <c r="AC4746" s="2" t="s">
        <v>84</v>
      </c>
      <c r="AD4746" s="2">
        <v>50</v>
      </c>
      <c r="AE4746" s="2" t="s">
        <v>83</v>
      </c>
      <c r="AF4746" s="2" t="s">
        <v>84</v>
      </c>
      <c r="AG4746" s="2">
        <v>50</v>
      </c>
      <c r="AH4746" s="2" t="s">
        <v>81</v>
      </c>
      <c r="AI4746" s="2" t="s">
        <v>84</v>
      </c>
      <c r="AJ4746" s="5">
        <v>50</v>
      </c>
      <c r="AK4746" s="2" t="s">
        <v>81</v>
      </c>
      <c r="AL4746" s="5" t="s">
        <v>84</v>
      </c>
      <c r="AM4746" s="2">
        <v>50</v>
      </c>
      <c r="AN4746" s="5" t="s">
        <v>81</v>
      </c>
      <c r="AO4746" s="2" t="s">
        <v>84</v>
      </c>
      <c r="AP4746" s="2">
        <v>50</v>
      </c>
      <c r="AQ4746" s="2" t="s">
        <v>83</v>
      </c>
      <c r="AR4746" s="2" t="s">
        <v>84</v>
      </c>
      <c r="AS4746" s="2">
        <v>50</v>
      </c>
      <c r="AT4746" s="2" t="s">
        <v>81</v>
      </c>
      <c r="AU4746" s="2" t="s">
        <v>84</v>
      </c>
      <c r="AV4746" s="2">
        <v>40</v>
      </c>
      <c r="AW4746" s="2" t="s">
        <v>94</v>
      </c>
      <c r="AX4746" s="2" t="s">
        <v>84</v>
      </c>
      <c r="AY4746" s="2">
        <v>40</v>
      </c>
      <c r="AZ4746" s="2" t="s">
        <v>94</v>
      </c>
      <c r="BA4746" s="2" t="s">
        <v>84</v>
      </c>
      <c r="BB4746" s="2">
        <v>40</v>
      </c>
      <c r="BC4746" s="2" t="s">
        <v>94</v>
      </c>
      <c r="BD4746" s="2" t="s">
        <v>84</v>
      </c>
      <c r="BE4746" s="23" t="str">
        <f t="shared" si="725"/>
        <v>EMF ja</v>
      </c>
      <c r="BF4746" s="23">
        <f t="shared" si="730"/>
        <v>3200</v>
      </c>
      <c r="BG4746" s="23" t="str">
        <f t="shared" si="731"/>
        <v>500+m</v>
      </c>
      <c r="BH4746" s="23">
        <f t="shared" si="726"/>
        <v>2</v>
      </c>
      <c r="BI4746" s="2" t="s">
        <v>162</v>
      </c>
      <c r="BJ4746" s="2">
        <v>3200</v>
      </c>
      <c r="BK4746" s="2" t="s">
        <v>109</v>
      </c>
      <c r="BO4746" s="2" t="s">
        <v>18691</v>
      </c>
      <c r="BP4746" s="3">
        <v>1</v>
      </c>
      <c r="BQ4746" s="2" t="s">
        <v>18692</v>
      </c>
    </row>
    <row r="4747" spans="1:70" ht="16.149999999999999" customHeight="1" x14ac:dyDescent="0.25">
      <c r="A4747" s="1">
        <v>4748</v>
      </c>
      <c r="B4747" s="2" t="s">
        <v>135</v>
      </c>
      <c r="C4747" s="2" t="s">
        <v>1851</v>
      </c>
      <c r="D4747" s="2" t="s">
        <v>89</v>
      </c>
      <c r="E4747" s="2" t="s">
        <v>18693</v>
      </c>
      <c r="F4747" s="67">
        <v>43970</v>
      </c>
      <c r="G4747" s="3">
        <f t="shared" si="727"/>
        <v>5</v>
      </c>
      <c r="H4747" s="3">
        <f t="shared" si="728"/>
        <v>2020</v>
      </c>
      <c r="I4747" s="92">
        <v>0.47916666666666702</v>
      </c>
      <c r="J4747" s="20">
        <f t="shared" si="729"/>
        <v>11</v>
      </c>
      <c r="K4747" s="5" t="str">
        <f t="shared" si="724"/>
        <v>ja</v>
      </c>
      <c r="L4747" s="5" t="s">
        <v>91</v>
      </c>
      <c r="M4747" s="6" t="s">
        <v>115</v>
      </c>
      <c r="N4747" s="5">
        <v>44</v>
      </c>
      <c r="O4747" s="2" t="s">
        <v>75</v>
      </c>
      <c r="P4747" s="465" t="s">
        <v>18694</v>
      </c>
      <c r="R4747" s="6" t="s">
        <v>77</v>
      </c>
      <c r="U4747" s="1" t="s">
        <v>115</v>
      </c>
      <c r="V4747" s="2" t="s">
        <v>80</v>
      </c>
      <c r="X4747" s="177"/>
      <c r="BE4747" s="23" t="str">
        <f t="shared" si="725"/>
        <v>EMF nein</v>
      </c>
      <c r="BF4747" s="23" t="str">
        <f t="shared" si="730"/>
        <v/>
      </c>
      <c r="BG4747" s="23" t="str">
        <f t="shared" si="731"/>
        <v/>
      </c>
      <c r="BH4747" s="23">
        <f t="shared" si="726"/>
        <v>0</v>
      </c>
      <c r="BP4747" s="3">
        <v>1</v>
      </c>
      <c r="BQ4747" s="2" t="s">
        <v>18695</v>
      </c>
    </row>
    <row r="4748" spans="1:70" ht="16.149999999999999" customHeight="1" x14ac:dyDescent="0.25">
      <c r="A4748" s="16">
        <v>4749</v>
      </c>
      <c r="B4748" s="2" t="s">
        <v>135</v>
      </c>
      <c r="C4748" s="75" t="s">
        <v>289</v>
      </c>
      <c r="D4748" s="2" t="s">
        <v>290</v>
      </c>
      <c r="E4748" s="2" t="s">
        <v>18696</v>
      </c>
      <c r="F4748" s="67">
        <v>43969</v>
      </c>
      <c r="G4748" s="3">
        <f t="shared" si="727"/>
        <v>5</v>
      </c>
      <c r="H4748" s="3">
        <f t="shared" si="728"/>
        <v>2020</v>
      </c>
      <c r="I4748" s="92">
        <v>0.32986111111111099</v>
      </c>
      <c r="J4748" s="20">
        <f t="shared" si="729"/>
        <v>7</v>
      </c>
      <c r="K4748" s="5" t="str">
        <f t="shared" si="724"/>
        <v>ja</v>
      </c>
      <c r="L4748" s="5" t="s">
        <v>91</v>
      </c>
      <c r="M4748" s="6" t="s">
        <v>6857</v>
      </c>
      <c r="O4748" s="2" t="s">
        <v>5139</v>
      </c>
      <c r="P4748" s="5" t="s">
        <v>18697</v>
      </c>
      <c r="R4748" s="6" t="s">
        <v>77</v>
      </c>
      <c r="U4748" s="2" t="s">
        <v>74</v>
      </c>
      <c r="X4748" s="177">
        <v>83</v>
      </c>
      <c r="Y4748" s="2" t="s">
        <v>81</v>
      </c>
      <c r="Z4748" s="2" t="s">
        <v>84</v>
      </c>
      <c r="AD4748" s="2">
        <v>83</v>
      </c>
      <c r="AE4748" s="2" t="s">
        <v>81</v>
      </c>
      <c r="AF4748" s="2" t="s">
        <v>84</v>
      </c>
      <c r="BE4748" s="23" t="str">
        <f t="shared" si="725"/>
        <v>EMF nein</v>
      </c>
      <c r="BF4748" s="23" t="str">
        <f t="shared" si="730"/>
        <v/>
      </c>
      <c r="BG4748" s="23" t="str">
        <f t="shared" si="731"/>
        <v/>
      </c>
      <c r="BH4748" s="23">
        <f t="shared" si="726"/>
        <v>0</v>
      </c>
      <c r="BO4748" s="2" t="s">
        <v>18698</v>
      </c>
      <c r="BP4748" s="3">
        <v>1</v>
      </c>
      <c r="BQ4748" s="2" t="s">
        <v>18699</v>
      </c>
    </row>
    <row r="4749" spans="1:70" ht="16.149999999999999" customHeight="1" x14ac:dyDescent="0.25">
      <c r="A4749" s="1">
        <v>4750</v>
      </c>
      <c r="B4749" s="2" t="s">
        <v>211</v>
      </c>
      <c r="C4749" s="65" t="s">
        <v>18700</v>
      </c>
      <c r="D4749" s="2" t="s">
        <v>264</v>
      </c>
      <c r="E4749" s="2" t="s">
        <v>10122</v>
      </c>
      <c r="F4749" s="67">
        <v>43968</v>
      </c>
      <c r="G4749" s="3">
        <f t="shared" si="727"/>
        <v>5</v>
      </c>
      <c r="H4749" s="3">
        <f t="shared" si="728"/>
        <v>2020</v>
      </c>
      <c r="I4749" s="92">
        <v>0.77083333333333304</v>
      </c>
      <c r="J4749" s="20">
        <f t="shared" si="729"/>
        <v>18</v>
      </c>
      <c r="K4749" s="5" t="str">
        <f t="shared" si="724"/>
        <v>ja</v>
      </c>
      <c r="L4749" s="5" t="s">
        <v>91</v>
      </c>
      <c r="M4749" s="6" t="s">
        <v>115</v>
      </c>
      <c r="O4749" s="2" t="s">
        <v>126</v>
      </c>
      <c r="P4749" s="465" t="s">
        <v>18701</v>
      </c>
      <c r="R4749" s="6" t="s">
        <v>77</v>
      </c>
      <c r="T4749" s="6" t="s">
        <v>80</v>
      </c>
      <c r="X4749" s="177">
        <v>288</v>
      </c>
      <c r="Y4749" s="2" t="s">
        <v>81</v>
      </c>
      <c r="Z4749" s="2" t="s">
        <v>168</v>
      </c>
      <c r="AA4749" s="2">
        <v>288</v>
      </c>
      <c r="AB4749" s="2" t="s">
        <v>81</v>
      </c>
      <c r="AC4749" s="2" t="s">
        <v>168</v>
      </c>
      <c r="AD4749" s="2">
        <v>288</v>
      </c>
      <c r="AE4749" s="2" t="s">
        <v>83</v>
      </c>
      <c r="AF4749" s="2" t="s">
        <v>168</v>
      </c>
      <c r="AG4749" s="2">
        <v>288</v>
      </c>
      <c r="AH4749" s="2" t="s">
        <v>81</v>
      </c>
      <c r="AI4749" s="2" t="s">
        <v>168</v>
      </c>
      <c r="BE4749" s="23" t="str">
        <f t="shared" si="725"/>
        <v>EMF nein</v>
      </c>
      <c r="BF4749" s="23" t="str">
        <f t="shared" si="730"/>
        <v/>
      </c>
      <c r="BG4749" s="23" t="str">
        <f t="shared" si="731"/>
        <v/>
      </c>
      <c r="BH4749" s="23">
        <f t="shared" si="726"/>
        <v>0</v>
      </c>
      <c r="BO4749" s="2" t="s">
        <v>18702</v>
      </c>
      <c r="BP4749" s="3">
        <v>1</v>
      </c>
      <c r="BQ4749" s="2" t="s">
        <v>18703</v>
      </c>
    </row>
    <row r="4750" spans="1:70" ht="16.149999999999999" customHeight="1" x14ac:dyDescent="0.25">
      <c r="A4750" s="1">
        <v>4751</v>
      </c>
      <c r="B4750" s="2" t="s">
        <v>211</v>
      </c>
      <c r="C4750" s="2" t="s">
        <v>10957</v>
      </c>
      <c r="D4750" s="2" t="s">
        <v>158</v>
      </c>
      <c r="E4750" s="2" t="s">
        <v>18704</v>
      </c>
      <c r="F4750" s="67">
        <v>43961</v>
      </c>
      <c r="G4750" s="3">
        <f t="shared" si="727"/>
        <v>5</v>
      </c>
      <c r="H4750" s="3">
        <f t="shared" si="728"/>
        <v>2020</v>
      </c>
      <c r="I4750" s="2">
        <v>16</v>
      </c>
      <c r="J4750" s="20">
        <f t="shared" si="729"/>
        <v>0</v>
      </c>
      <c r="K4750" s="5" t="str">
        <f t="shared" si="724"/>
        <v>ja</v>
      </c>
      <c r="L4750" s="5" t="s">
        <v>91</v>
      </c>
      <c r="M4750" s="6" t="s">
        <v>208</v>
      </c>
      <c r="N4750" s="5">
        <v>65</v>
      </c>
      <c r="P4750" s="2" t="s">
        <v>18705</v>
      </c>
      <c r="R4750" s="6" t="s">
        <v>77</v>
      </c>
      <c r="S4750" s="2" t="s">
        <v>14762</v>
      </c>
      <c r="T4750" s="6" t="s">
        <v>12593</v>
      </c>
      <c r="X4750" s="177"/>
      <c r="BE4750" s="23" t="str">
        <f t="shared" si="725"/>
        <v>EMF nein</v>
      </c>
      <c r="BF4750" s="23" t="str">
        <f t="shared" si="730"/>
        <v/>
      </c>
      <c r="BG4750" s="23" t="str">
        <f t="shared" si="731"/>
        <v/>
      </c>
      <c r="BH4750" s="23">
        <f t="shared" si="726"/>
        <v>0</v>
      </c>
      <c r="BP4750" s="3">
        <v>1</v>
      </c>
      <c r="BQ4750" s="2" t="s">
        <v>18706</v>
      </c>
    </row>
    <row r="4751" spans="1:70" ht="16.149999999999999" customHeight="1" x14ac:dyDescent="0.25">
      <c r="A4751" s="1">
        <v>4752</v>
      </c>
      <c r="B4751" s="2" t="s">
        <v>211</v>
      </c>
      <c r="C4751" s="2" t="s">
        <v>11909</v>
      </c>
      <c r="D4751" s="2" t="s">
        <v>98</v>
      </c>
      <c r="E4751" s="2" t="s">
        <v>16847</v>
      </c>
      <c r="F4751" s="67">
        <v>43968</v>
      </c>
      <c r="G4751" s="3">
        <f t="shared" si="727"/>
        <v>5</v>
      </c>
      <c r="H4751" s="3">
        <f t="shared" si="728"/>
        <v>2020</v>
      </c>
      <c r="I4751" s="92">
        <v>0.50347222222222199</v>
      </c>
      <c r="J4751" s="20">
        <f t="shared" si="729"/>
        <v>12</v>
      </c>
      <c r="K4751" s="5" t="str">
        <f t="shared" si="724"/>
        <v>ja</v>
      </c>
      <c r="L4751" s="5" t="s">
        <v>91</v>
      </c>
      <c r="M4751" s="6" t="s">
        <v>100</v>
      </c>
      <c r="N4751" s="5">
        <v>20</v>
      </c>
      <c r="O4751" s="5" t="s">
        <v>126</v>
      </c>
      <c r="P4751" s="6" t="s">
        <v>18707</v>
      </c>
      <c r="R4751" s="6" t="s">
        <v>77</v>
      </c>
      <c r="T4751" s="6" t="s">
        <v>80</v>
      </c>
      <c r="V4751" s="5"/>
      <c r="X4751" s="177">
        <v>1570</v>
      </c>
      <c r="Y4751" s="2" t="s">
        <v>81</v>
      </c>
      <c r="Z4751" s="5" t="s">
        <v>84</v>
      </c>
      <c r="AA4751" s="2">
        <v>1570</v>
      </c>
      <c r="AB4751" s="5" t="s">
        <v>81</v>
      </c>
      <c r="AC4751" s="2" t="s">
        <v>84</v>
      </c>
      <c r="AD4751" s="2">
        <v>1570</v>
      </c>
      <c r="AE4751" s="2" t="s">
        <v>83</v>
      </c>
      <c r="AF4751" s="2" t="s">
        <v>84</v>
      </c>
      <c r="BE4751" s="23" t="str">
        <f t="shared" si="725"/>
        <v>EMF ja</v>
      </c>
      <c r="BF4751" s="23">
        <f t="shared" si="730"/>
        <v>100</v>
      </c>
      <c r="BG4751" s="23" t="str">
        <f t="shared" si="731"/>
        <v>100-499m</v>
      </c>
      <c r="BH4751" s="23">
        <f t="shared" si="726"/>
        <v>1</v>
      </c>
      <c r="BM4751" s="2" t="s">
        <v>162</v>
      </c>
      <c r="BN4751" s="2">
        <v>100</v>
      </c>
      <c r="BO4751" s="2" t="s">
        <v>18708</v>
      </c>
      <c r="BP4751" s="3">
        <v>1</v>
      </c>
      <c r="BQ4751" s="2" t="s">
        <v>18709</v>
      </c>
    </row>
    <row r="4752" spans="1:70" ht="16.149999999999999" customHeight="1" x14ac:dyDescent="0.25">
      <c r="A4752" s="16">
        <v>4753</v>
      </c>
      <c r="B4752" s="2" t="s">
        <v>211</v>
      </c>
      <c r="C4752" s="116" t="s">
        <v>119</v>
      </c>
      <c r="D4752" s="2" t="s">
        <v>89</v>
      </c>
      <c r="E4752" s="2" t="s">
        <v>18710</v>
      </c>
      <c r="F4752" s="67">
        <v>43961</v>
      </c>
      <c r="G4752" s="3">
        <f t="shared" si="727"/>
        <v>5</v>
      </c>
      <c r="H4752" s="3">
        <f t="shared" si="728"/>
        <v>2020</v>
      </c>
      <c r="I4752" s="92">
        <v>0.65625</v>
      </c>
      <c r="J4752" s="20">
        <f t="shared" si="729"/>
        <v>15</v>
      </c>
      <c r="K4752" s="5" t="str">
        <f t="shared" si="724"/>
        <v>ja</v>
      </c>
      <c r="L4752" s="5" t="s">
        <v>73</v>
      </c>
      <c r="M4752" s="6" t="s">
        <v>74</v>
      </c>
      <c r="N4752" s="5">
        <v>56</v>
      </c>
      <c r="O4752" s="2" t="s">
        <v>140</v>
      </c>
      <c r="P4752" s="5" t="s">
        <v>18711</v>
      </c>
      <c r="R4752" s="6" t="s">
        <v>77</v>
      </c>
      <c r="T4752" s="6" t="s">
        <v>80</v>
      </c>
      <c r="V4752" s="5"/>
      <c r="X4752" s="177">
        <v>964</v>
      </c>
      <c r="Y4752" s="2" t="s">
        <v>83</v>
      </c>
      <c r="Z4752" s="5" t="s">
        <v>84</v>
      </c>
      <c r="AA4752" s="2">
        <v>964</v>
      </c>
      <c r="AB4752" s="5" t="s">
        <v>81</v>
      </c>
      <c r="AC4752" s="2" t="s">
        <v>84</v>
      </c>
      <c r="AD4752" s="2">
        <v>964</v>
      </c>
      <c r="AE4752" s="2" t="s">
        <v>81</v>
      </c>
      <c r="AF4752" s="2" t="s">
        <v>84</v>
      </c>
      <c r="AG4752" s="2" t="s">
        <v>109</v>
      </c>
      <c r="AH4752" s="2" t="s">
        <v>109</v>
      </c>
      <c r="AI4752" s="2" t="s">
        <v>109</v>
      </c>
      <c r="AJ4752" s="5">
        <v>964</v>
      </c>
      <c r="AK4752" s="2" t="s">
        <v>83</v>
      </c>
      <c r="AL4752" s="5" t="s">
        <v>84</v>
      </c>
      <c r="AM4752" s="2">
        <v>964</v>
      </c>
      <c r="AN4752" s="5" t="s">
        <v>81</v>
      </c>
      <c r="AO4752" s="2" t="s">
        <v>84</v>
      </c>
      <c r="AP4752" s="2">
        <v>964</v>
      </c>
      <c r="AQ4752" s="2" t="s">
        <v>81</v>
      </c>
      <c r="AR4752" s="2" t="s">
        <v>84</v>
      </c>
      <c r="AS4752" s="2" t="s">
        <v>109</v>
      </c>
      <c r="AT4752" s="2" t="s">
        <v>109</v>
      </c>
      <c r="AU4752" s="2" t="s">
        <v>109</v>
      </c>
      <c r="AV4752" s="5" t="s">
        <v>109</v>
      </c>
      <c r="AW4752" s="2" t="s">
        <v>109</v>
      </c>
      <c r="AX4752" s="5" t="s">
        <v>109</v>
      </c>
      <c r="AY4752" s="2" t="s">
        <v>109</v>
      </c>
      <c r="AZ4752" s="5" t="s">
        <v>109</v>
      </c>
      <c r="BA4752" s="2" t="s">
        <v>109</v>
      </c>
      <c r="BB4752" s="2" t="s">
        <v>109</v>
      </c>
      <c r="BC4752" s="2" t="s">
        <v>109</v>
      </c>
      <c r="BD4752" s="2" t="s">
        <v>109</v>
      </c>
      <c r="BE4752" s="23" t="str">
        <f t="shared" si="725"/>
        <v>EMF ja</v>
      </c>
      <c r="BF4752" s="23">
        <f t="shared" si="730"/>
        <v>2800</v>
      </c>
      <c r="BG4752" s="23" t="str">
        <f t="shared" si="731"/>
        <v>500+m</v>
      </c>
      <c r="BH4752" s="23">
        <f t="shared" si="726"/>
        <v>1</v>
      </c>
      <c r="BI4752" s="2" t="s">
        <v>162</v>
      </c>
      <c r="BJ4752" s="2">
        <v>2800</v>
      </c>
      <c r="BO4752" s="2" t="s">
        <v>18712</v>
      </c>
      <c r="BP4752" s="3">
        <v>1</v>
      </c>
      <c r="BQ4752" s="2" t="s">
        <v>18713</v>
      </c>
    </row>
    <row r="4753" spans="1:70" ht="16.149999999999999" customHeight="1" x14ac:dyDescent="0.25">
      <c r="A4753" s="16">
        <v>4754</v>
      </c>
      <c r="B4753" s="2" t="s">
        <v>211</v>
      </c>
      <c r="C4753" s="2" t="s">
        <v>18714</v>
      </c>
      <c r="D4753" s="2" t="s">
        <v>137</v>
      </c>
      <c r="E4753" s="2" t="s">
        <v>247</v>
      </c>
      <c r="F4753" s="67">
        <v>43959</v>
      </c>
      <c r="G4753" s="3">
        <f t="shared" si="727"/>
        <v>5</v>
      </c>
      <c r="H4753" s="3">
        <f t="shared" si="728"/>
        <v>2020</v>
      </c>
      <c r="I4753" s="92">
        <v>0.59375</v>
      </c>
      <c r="J4753" s="20">
        <f t="shared" si="729"/>
        <v>14</v>
      </c>
      <c r="K4753" s="5" t="str">
        <f t="shared" si="724"/>
        <v>ja</v>
      </c>
      <c r="L4753" s="5" t="s">
        <v>91</v>
      </c>
      <c r="M4753" s="6" t="s">
        <v>74</v>
      </c>
      <c r="N4753" s="5">
        <v>82</v>
      </c>
      <c r="O4753" s="2" t="s">
        <v>10213</v>
      </c>
      <c r="P4753" s="5" t="s">
        <v>18715</v>
      </c>
      <c r="R4753" s="6" t="s">
        <v>77</v>
      </c>
      <c r="T4753" s="6" t="s">
        <v>12593</v>
      </c>
      <c r="U4753" s="2" t="s">
        <v>139</v>
      </c>
      <c r="V4753" s="5"/>
      <c r="X4753" s="177">
        <v>1900</v>
      </c>
      <c r="Y4753" s="2" t="s">
        <v>81</v>
      </c>
      <c r="Z4753" s="5" t="s">
        <v>168</v>
      </c>
      <c r="AA4753" s="2">
        <v>1900</v>
      </c>
      <c r="AB4753" s="5" t="s">
        <v>81</v>
      </c>
      <c r="AC4753" s="2" t="s">
        <v>168</v>
      </c>
      <c r="AD4753" s="2">
        <v>1900</v>
      </c>
      <c r="AE4753" s="2" t="s">
        <v>83</v>
      </c>
      <c r="AF4753" s="2" t="s">
        <v>168</v>
      </c>
      <c r="AG4753" s="2">
        <v>1900</v>
      </c>
      <c r="AH4753" s="2" t="s">
        <v>81</v>
      </c>
      <c r="AI4753" s="2" t="s">
        <v>168</v>
      </c>
      <c r="AJ4753" s="2">
        <v>2100</v>
      </c>
      <c r="AK4753" s="2" t="s">
        <v>81</v>
      </c>
      <c r="AL4753" s="2" t="s">
        <v>168</v>
      </c>
      <c r="AM4753" s="2">
        <v>2100</v>
      </c>
      <c r="AN4753" s="2" t="s">
        <v>81</v>
      </c>
      <c r="AO4753" s="2" t="s">
        <v>168</v>
      </c>
      <c r="AP4753" s="2">
        <v>2100</v>
      </c>
      <c r="AQ4753" s="2" t="s">
        <v>83</v>
      </c>
      <c r="AR4753" s="2" t="s">
        <v>168</v>
      </c>
      <c r="AS4753" s="2">
        <v>2100</v>
      </c>
      <c r="AT4753" s="2" t="s">
        <v>81</v>
      </c>
      <c r="AU4753" s="2" t="s">
        <v>168</v>
      </c>
      <c r="BE4753" s="23" t="str">
        <f t="shared" si="725"/>
        <v>EMF ja</v>
      </c>
      <c r="BF4753" s="23">
        <f t="shared" si="730"/>
        <v>400</v>
      </c>
      <c r="BG4753" s="23" t="str">
        <f t="shared" si="731"/>
        <v>100-499m</v>
      </c>
      <c r="BH4753" s="23">
        <f t="shared" si="726"/>
        <v>3</v>
      </c>
      <c r="BI4753" s="2" t="s">
        <v>162</v>
      </c>
      <c r="BJ4753" s="2">
        <v>2000</v>
      </c>
      <c r="BK4753" s="2" t="s">
        <v>18716</v>
      </c>
      <c r="BL4753" s="2">
        <v>3500</v>
      </c>
      <c r="BM4753" s="2" t="s">
        <v>162</v>
      </c>
      <c r="BN4753" s="2">
        <v>400</v>
      </c>
      <c r="BO4753" s="2" t="s">
        <v>18717</v>
      </c>
      <c r="BP4753" s="3">
        <v>1</v>
      </c>
      <c r="BQ4753" s="2" t="s">
        <v>18718</v>
      </c>
    </row>
    <row r="4754" spans="1:70" ht="16.149999999999999" customHeight="1" x14ac:dyDescent="0.25">
      <c r="A4754" s="1">
        <v>4755</v>
      </c>
      <c r="B4754" s="2" t="s">
        <v>211</v>
      </c>
      <c r="C4754" s="2" t="s">
        <v>1499</v>
      </c>
      <c r="D4754" s="2" t="s">
        <v>89</v>
      </c>
      <c r="E4754" s="2" t="s">
        <v>18719</v>
      </c>
      <c r="F4754" s="67">
        <v>43958</v>
      </c>
      <c r="G4754" s="3">
        <f t="shared" si="727"/>
        <v>5</v>
      </c>
      <c r="H4754" s="3">
        <f t="shared" si="728"/>
        <v>2020</v>
      </c>
      <c r="I4754" s="92">
        <v>0.76041666666666696</v>
      </c>
      <c r="J4754" s="20">
        <f t="shared" si="729"/>
        <v>18</v>
      </c>
      <c r="K4754" s="5" t="str">
        <f t="shared" si="724"/>
        <v>ja</v>
      </c>
      <c r="L4754" s="5" t="s">
        <v>91</v>
      </c>
      <c r="M4754" s="6" t="s">
        <v>74</v>
      </c>
      <c r="N4754" s="5">
        <v>24</v>
      </c>
      <c r="O4754" s="5" t="s">
        <v>5139</v>
      </c>
      <c r="P4754" s="6" t="s">
        <v>18720</v>
      </c>
      <c r="R4754" s="6" t="s">
        <v>77</v>
      </c>
      <c r="U4754" s="2" t="s">
        <v>100</v>
      </c>
      <c r="V4754" s="5" t="s">
        <v>80</v>
      </c>
      <c r="X4754" s="177">
        <v>377</v>
      </c>
      <c r="Y4754" s="2" t="s">
        <v>94</v>
      </c>
      <c r="Z4754" s="5" t="s">
        <v>84</v>
      </c>
      <c r="AA4754" s="2">
        <v>377</v>
      </c>
      <c r="AB4754" s="5" t="s">
        <v>3284</v>
      </c>
      <c r="AC4754" s="2" t="s">
        <v>84</v>
      </c>
      <c r="AD4754" s="2">
        <v>377</v>
      </c>
      <c r="AE4754" s="2" t="s">
        <v>81</v>
      </c>
      <c r="AF4754" s="2" t="s">
        <v>84</v>
      </c>
      <c r="AG4754" s="2">
        <v>377</v>
      </c>
      <c r="AH4754" s="2" t="s">
        <v>81</v>
      </c>
      <c r="AI4754" s="2" t="s">
        <v>84</v>
      </c>
      <c r="AJ4754" s="2">
        <v>260</v>
      </c>
      <c r="AK4754" s="2" t="s">
        <v>81</v>
      </c>
      <c r="AL4754" s="2" t="s">
        <v>82</v>
      </c>
      <c r="AM4754" s="2">
        <v>260</v>
      </c>
      <c r="AN4754" s="2" t="s">
        <v>81</v>
      </c>
      <c r="AO4754" s="2" t="s">
        <v>82</v>
      </c>
      <c r="AP4754" s="2">
        <v>260</v>
      </c>
      <c r="AQ4754" s="2" t="s">
        <v>13421</v>
      </c>
      <c r="AR4754" s="2" t="s">
        <v>82</v>
      </c>
      <c r="AS4754" s="2">
        <v>260</v>
      </c>
      <c r="AT4754" s="2" t="s">
        <v>81</v>
      </c>
      <c r="AU4754" s="2" t="s">
        <v>82</v>
      </c>
      <c r="AV4754" s="2">
        <v>330</v>
      </c>
      <c r="AW4754" s="2" t="s">
        <v>81</v>
      </c>
      <c r="AX4754" s="2" t="s">
        <v>168</v>
      </c>
      <c r="AY4754" s="2">
        <v>330</v>
      </c>
      <c r="AZ4754" s="2" t="s">
        <v>81</v>
      </c>
      <c r="BA4754" s="2" t="s">
        <v>168</v>
      </c>
      <c r="BB4754" s="2">
        <v>330</v>
      </c>
      <c r="BC4754" s="2" t="s">
        <v>81</v>
      </c>
      <c r="BD4754" s="2" t="s">
        <v>168</v>
      </c>
      <c r="BE4754" s="23" t="str">
        <f t="shared" si="725"/>
        <v>EMF nein</v>
      </c>
      <c r="BF4754" s="23" t="str">
        <f t="shared" si="730"/>
        <v/>
      </c>
      <c r="BG4754" s="23" t="str">
        <f t="shared" si="731"/>
        <v/>
      </c>
      <c r="BH4754" s="23">
        <f t="shared" si="726"/>
        <v>0</v>
      </c>
      <c r="BO4754" s="2" t="s">
        <v>18721</v>
      </c>
      <c r="BP4754" s="3">
        <v>1</v>
      </c>
      <c r="BQ4754" s="2" t="s">
        <v>18722</v>
      </c>
    </row>
    <row r="4755" spans="1:70" ht="16.149999999999999" customHeight="1" x14ac:dyDescent="0.25">
      <c r="A4755" s="1">
        <v>4756</v>
      </c>
      <c r="B4755" s="2" t="s">
        <v>87</v>
      </c>
      <c r="C4755" s="2" t="s">
        <v>509</v>
      </c>
      <c r="D4755" s="2" t="s">
        <v>364</v>
      </c>
      <c r="E4755" s="2" t="s">
        <v>18723</v>
      </c>
      <c r="F4755" s="67">
        <v>43947</v>
      </c>
      <c r="G4755" s="3">
        <f t="shared" si="727"/>
        <v>4</v>
      </c>
      <c r="H4755" s="3">
        <f t="shared" si="728"/>
        <v>2020</v>
      </c>
      <c r="I4755" s="92">
        <v>0.66666666666666696</v>
      </c>
      <c r="J4755" s="20">
        <f t="shared" si="729"/>
        <v>16</v>
      </c>
      <c r="K4755" s="5" t="str">
        <f t="shared" si="724"/>
        <v>ja</v>
      </c>
      <c r="L4755" s="5" t="s">
        <v>91</v>
      </c>
      <c r="M4755" s="6" t="s">
        <v>74</v>
      </c>
      <c r="N4755" s="5">
        <v>91</v>
      </c>
      <c r="O4755" s="5" t="s">
        <v>75</v>
      </c>
      <c r="P4755" s="6" t="s">
        <v>18724</v>
      </c>
      <c r="R4755" s="6" t="s">
        <v>77</v>
      </c>
      <c r="V4755" s="5"/>
      <c r="X4755" s="177">
        <v>1230</v>
      </c>
      <c r="Y4755" s="2" t="s">
        <v>83</v>
      </c>
      <c r="Z4755" s="5" t="s">
        <v>82</v>
      </c>
      <c r="AA4755" s="2">
        <v>1230</v>
      </c>
      <c r="AB4755" s="5" t="s">
        <v>83</v>
      </c>
      <c r="AC4755" s="2" t="s">
        <v>82</v>
      </c>
      <c r="AD4755" s="2">
        <v>1230</v>
      </c>
      <c r="AE4755" s="2" t="s">
        <v>83</v>
      </c>
      <c r="AF4755" s="2" t="s">
        <v>82</v>
      </c>
      <c r="AG4755" s="2">
        <v>1230</v>
      </c>
      <c r="AH4755" s="2" t="s">
        <v>81</v>
      </c>
      <c r="AI4755" s="2" t="s">
        <v>82</v>
      </c>
      <c r="AJ4755" s="5">
        <v>1230</v>
      </c>
      <c r="AK4755" s="2" t="s">
        <v>83</v>
      </c>
      <c r="AL4755" s="5" t="s">
        <v>82</v>
      </c>
      <c r="AM4755" s="2">
        <v>1230</v>
      </c>
      <c r="AN4755" s="5" t="s">
        <v>83</v>
      </c>
      <c r="AO4755" s="2" t="s">
        <v>82</v>
      </c>
      <c r="AP4755" s="2">
        <v>1230</v>
      </c>
      <c r="AQ4755" s="2" t="s">
        <v>83</v>
      </c>
      <c r="AR4755" s="2" t="s">
        <v>82</v>
      </c>
      <c r="AS4755" s="2">
        <v>1230</v>
      </c>
      <c r="AT4755" s="2" t="s">
        <v>81</v>
      </c>
      <c r="AU4755" s="2" t="s">
        <v>82</v>
      </c>
      <c r="BE4755" s="23" t="str">
        <f t="shared" si="725"/>
        <v>EMF nein</v>
      </c>
      <c r="BF4755" s="23" t="str">
        <f t="shared" si="730"/>
        <v/>
      </c>
      <c r="BG4755" s="23" t="str">
        <f t="shared" si="731"/>
        <v/>
      </c>
      <c r="BH4755" s="23">
        <f t="shared" si="726"/>
        <v>0</v>
      </c>
      <c r="BO4755" s="2" t="s">
        <v>18725</v>
      </c>
      <c r="BP4755" s="3">
        <v>1</v>
      </c>
      <c r="BQ4755" s="392"/>
      <c r="BR4755" s="2" t="s">
        <v>22077</v>
      </c>
    </row>
    <row r="4756" spans="1:70" ht="16.149999999999999" customHeight="1" x14ac:dyDescent="0.25">
      <c r="A4756" s="1">
        <v>4757</v>
      </c>
      <c r="B4756" s="2" t="s">
        <v>87</v>
      </c>
      <c r="C4756" s="65" t="s">
        <v>2747</v>
      </c>
      <c r="D4756" s="2" t="s">
        <v>124</v>
      </c>
      <c r="E4756" s="2" t="s">
        <v>18727</v>
      </c>
      <c r="F4756" s="67">
        <v>43944</v>
      </c>
      <c r="G4756" s="3">
        <f t="shared" si="727"/>
        <v>4</v>
      </c>
      <c r="H4756" s="3">
        <f t="shared" si="728"/>
        <v>2020</v>
      </c>
      <c r="I4756" s="92">
        <v>0.66666666666666696</v>
      </c>
      <c r="J4756" s="20">
        <f t="shared" si="729"/>
        <v>16</v>
      </c>
      <c r="K4756" s="5" t="str">
        <f t="shared" si="724"/>
        <v>ja</v>
      </c>
      <c r="L4756" s="5" t="s">
        <v>91</v>
      </c>
      <c r="M4756" s="6" t="s">
        <v>100</v>
      </c>
      <c r="N4756" s="5">
        <v>89</v>
      </c>
      <c r="O4756" s="5" t="s">
        <v>5139</v>
      </c>
      <c r="P4756" s="6" t="s">
        <v>18728</v>
      </c>
      <c r="R4756" s="6" t="s">
        <v>77</v>
      </c>
      <c r="T4756" s="6" t="s">
        <v>80</v>
      </c>
      <c r="V4756" s="5"/>
      <c r="X4756" s="177">
        <v>578</v>
      </c>
      <c r="Y4756" s="2" t="s">
        <v>83</v>
      </c>
      <c r="Z4756" s="5" t="s">
        <v>84</v>
      </c>
      <c r="AB4756" s="5"/>
      <c r="AD4756" s="2">
        <v>578</v>
      </c>
      <c r="AE4756" s="2" t="s">
        <v>83</v>
      </c>
      <c r="AF4756" s="2" t="s">
        <v>84</v>
      </c>
      <c r="BE4756" s="23" t="str">
        <f t="shared" si="725"/>
        <v>EMF ja</v>
      </c>
      <c r="BF4756" s="23">
        <f t="shared" si="730"/>
        <v>300</v>
      </c>
      <c r="BG4756" s="23" t="str">
        <f t="shared" si="731"/>
        <v>100-499m</v>
      </c>
      <c r="BH4756" s="23">
        <f t="shared" si="726"/>
        <v>1</v>
      </c>
      <c r="BM4756" s="2" t="s">
        <v>162</v>
      </c>
      <c r="BN4756" s="2">
        <v>300</v>
      </c>
      <c r="BO4756" s="2" t="s">
        <v>18729</v>
      </c>
      <c r="BP4756" s="3">
        <v>1</v>
      </c>
      <c r="BQ4756" s="2" t="s">
        <v>18726</v>
      </c>
    </row>
    <row r="4757" spans="1:70" ht="16.149999999999999" customHeight="1" x14ac:dyDescent="0.25">
      <c r="A4757" s="16">
        <v>4758</v>
      </c>
      <c r="B4757" s="2" t="s">
        <v>211</v>
      </c>
      <c r="C4757" s="116" t="s">
        <v>11197</v>
      </c>
      <c r="D4757" s="2" t="s">
        <v>1097</v>
      </c>
      <c r="E4757" s="2" t="s">
        <v>11320</v>
      </c>
      <c r="F4757" s="67">
        <v>43948</v>
      </c>
      <c r="G4757" s="3">
        <f t="shared" si="727"/>
        <v>4</v>
      </c>
      <c r="H4757" s="3">
        <f t="shared" si="728"/>
        <v>2020</v>
      </c>
      <c r="I4757" s="92">
        <v>0.61458333333333304</v>
      </c>
      <c r="J4757" s="20">
        <f t="shared" si="729"/>
        <v>14</v>
      </c>
      <c r="K4757" s="5" t="str">
        <f t="shared" si="724"/>
        <v>ja</v>
      </c>
      <c r="L4757" s="5" t="s">
        <v>91</v>
      </c>
      <c r="M4757" s="6" t="s">
        <v>74</v>
      </c>
      <c r="N4757" s="5">
        <v>63</v>
      </c>
      <c r="O4757" s="2" t="s">
        <v>126</v>
      </c>
      <c r="P4757" s="6" t="s">
        <v>13482</v>
      </c>
      <c r="R4757" s="6" t="s">
        <v>77</v>
      </c>
      <c r="T4757" s="6" t="s">
        <v>80</v>
      </c>
      <c r="U4757" s="2" t="s">
        <v>74</v>
      </c>
      <c r="V4757" s="5"/>
      <c r="X4757" s="177">
        <v>129</v>
      </c>
      <c r="Y4757" s="2" t="s">
        <v>83</v>
      </c>
      <c r="Z4757" s="5" t="s">
        <v>84</v>
      </c>
      <c r="AA4757" s="2">
        <v>129</v>
      </c>
      <c r="AB4757" s="5" t="s">
        <v>81</v>
      </c>
      <c r="AC4757" s="2" t="s">
        <v>84</v>
      </c>
      <c r="AD4757" s="2">
        <v>129</v>
      </c>
      <c r="AE4757" s="2" t="s">
        <v>81</v>
      </c>
      <c r="AF4757" s="2" t="s">
        <v>84</v>
      </c>
      <c r="BE4757" s="23" t="str">
        <f t="shared" si="725"/>
        <v>EMF ja</v>
      </c>
      <c r="BF4757" s="23">
        <f t="shared" si="730"/>
        <v>50</v>
      </c>
      <c r="BG4757" s="23" t="str">
        <f t="shared" si="731"/>
        <v>&lt;100m</v>
      </c>
      <c r="BH4757" s="23">
        <f t="shared" si="726"/>
        <v>1</v>
      </c>
      <c r="BI4757" s="2" t="s">
        <v>162</v>
      </c>
      <c r="BJ4757" s="2">
        <v>50</v>
      </c>
      <c r="BO4757" s="2" t="s">
        <v>18731</v>
      </c>
      <c r="BP4757" s="3">
        <v>1</v>
      </c>
      <c r="BQ4757" s="2" t="s">
        <v>18730</v>
      </c>
    </row>
    <row r="4758" spans="1:70" ht="16.149999999999999" customHeight="1" x14ac:dyDescent="0.25">
      <c r="A4758" s="1">
        <v>4759</v>
      </c>
      <c r="B4758" s="2" t="s">
        <v>211</v>
      </c>
      <c r="C4758" s="2" t="s">
        <v>15300</v>
      </c>
      <c r="D4758" s="2" t="s">
        <v>364</v>
      </c>
      <c r="E4758" s="2" t="s">
        <v>18733</v>
      </c>
      <c r="F4758" s="67">
        <v>43942</v>
      </c>
      <c r="G4758" s="3">
        <f t="shared" si="727"/>
        <v>4</v>
      </c>
      <c r="H4758" s="3">
        <f t="shared" si="728"/>
        <v>2020</v>
      </c>
      <c r="I4758" s="92">
        <v>0.95486111111111105</v>
      </c>
      <c r="J4758" s="20">
        <f t="shared" si="729"/>
        <v>22</v>
      </c>
      <c r="K4758" s="5" t="str">
        <f t="shared" si="724"/>
        <v>ja</v>
      </c>
      <c r="L4758" s="5" t="s">
        <v>73</v>
      </c>
      <c r="M4758" s="6" t="s">
        <v>74</v>
      </c>
      <c r="N4758" s="5">
        <v>22</v>
      </c>
      <c r="O4758" s="5" t="s">
        <v>5139</v>
      </c>
      <c r="P4758" s="6" t="s">
        <v>18734</v>
      </c>
      <c r="R4758" s="6" t="s">
        <v>77</v>
      </c>
      <c r="V4758" s="5"/>
      <c r="X4758" s="177">
        <v>576</v>
      </c>
      <c r="Y4758" s="2" t="s">
        <v>81</v>
      </c>
      <c r="Z4758" s="5" t="s">
        <v>82</v>
      </c>
      <c r="AA4758" s="2">
        <v>576</v>
      </c>
      <c r="AB4758" s="5" t="s">
        <v>81</v>
      </c>
      <c r="AC4758" s="2" t="s">
        <v>82</v>
      </c>
      <c r="AD4758" s="2">
        <v>576</v>
      </c>
      <c r="AE4758" s="2" t="s">
        <v>83</v>
      </c>
      <c r="AF4758" s="2" t="s">
        <v>82</v>
      </c>
      <c r="AJ4758" s="5">
        <v>576</v>
      </c>
      <c r="AK4758" s="2" t="s">
        <v>81</v>
      </c>
      <c r="AL4758" s="5" t="s">
        <v>82</v>
      </c>
      <c r="AM4758" s="2">
        <v>576</v>
      </c>
      <c r="AN4758" s="5" t="s">
        <v>81</v>
      </c>
      <c r="AO4758" s="2" t="s">
        <v>82</v>
      </c>
      <c r="AP4758" s="2">
        <v>576</v>
      </c>
      <c r="AQ4758" s="2" t="s">
        <v>83</v>
      </c>
      <c r="AR4758" s="2" t="s">
        <v>82</v>
      </c>
      <c r="BE4758" s="23" t="str">
        <f t="shared" si="725"/>
        <v>EMF nein</v>
      </c>
      <c r="BF4758" s="23" t="str">
        <f t="shared" si="730"/>
        <v/>
      </c>
      <c r="BG4758" s="23" t="str">
        <f t="shared" si="731"/>
        <v/>
      </c>
      <c r="BH4758" s="23">
        <f t="shared" si="726"/>
        <v>0</v>
      </c>
      <c r="BP4758" s="3">
        <v>1</v>
      </c>
      <c r="BQ4758" s="2" t="s">
        <v>18732</v>
      </c>
    </row>
    <row r="4759" spans="1:70" ht="16.149999999999999" customHeight="1" x14ac:dyDescent="0.25">
      <c r="A4759" s="1">
        <v>4760</v>
      </c>
      <c r="B4759" s="2" t="s">
        <v>211</v>
      </c>
      <c r="C4759" s="2" t="s">
        <v>14134</v>
      </c>
      <c r="D4759" s="2" t="s">
        <v>124</v>
      </c>
      <c r="E4759" s="2" t="s">
        <v>18736</v>
      </c>
      <c r="F4759" s="67">
        <v>43945</v>
      </c>
      <c r="G4759" s="3">
        <f t="shared" si="727"/>
        <v>4</v>
      </c>
      <c r="H4759" s="3">
        <f t="shared" si="728"/>
        <v>2020</v>
      </c>
      <c r="I4759" s="92">
        <v>0.67708333333333304</v>
      </c>
      <c r="J4759" s="20">
        <f t="shared" si="729"/>
        <v>16</v>
      </c>
      <c r="K4759" s="5" t="str">
        <f t="shared" si="724"/>
        <v>ja</v>
      </c>
      <c r="L4759" s="5" t="s">
        <v>91</v>
      </c>
      <c r="M4759" s="6" t="s">
        <v>115</v>
      </c>
      <c r="N4759" s="5">
        <v>47</v>
      </c>
      <c r="O4759" s="2" t="s">
        <v>10213</v>
      </c>
      <c r="P4759" s="6" t="s">
        <v>1027</v>
      </c>
      <c r="R4759" s="6" t="s">
        <v>77</v>
      </c>
      <c r="V4759" s="5"/>
      <c r="X4759" s="177"/>
      <c r="Z4759" s="5"/>
      <c r="AB4759" s="5"/>
      <c r="BE4759" s="23" t="str">
        <f t="shared" si="725"/>
        <v>EMF nein</v>
      </c>
      <c r="BF4759" s="23" t="str">
        <f t="shared" si="730"/>
        <v/>
      </c>
      <c r="BG4759" s="23" t="str">
        <f t="shared" si="731"/>
        <v/>
      </c>
      <c r="BH4759" s="23">
        <f t="shared" si="726"/>
        <v>0</v>
      </c>
      <c r="BO4759" s="2" t="s">
        <v>18737</v>
      </c>
      <c r="BP4759" s="3">
        <v>1</v>
      </c>
      <c r="BQ4759" s="2" t="s">
        <v>18735</v>
      </c>
    </row>
    <row r="4760" spans="1:70" ht="16.149999999999999" customHeight="1" x14ac:dyDescent="0.25">
      <c r="A4760" s="16">
        <v>4761</v>
      </c>
      <c r="B4760" s="2" t="s">
        <v>135</v>
      </c>
      <c r="C4760" s="2" t="s">
        <v>9618</v>
      </c>
      <c r="D4760" s="2" t="s">
        <v>124</v>
      </c>
      <c r="E4760" s="2" t="s">
        <v>2755</v>
      </c>
      <c r="F4760" s="67">
        <v>43944</v>
      </c>
      <c r="G4760" s="3">
        <f t="shared" si="727"/>
        <v>4</v>
      </c>
      <c r="H4760" s="3">
        <f t="shared" si="728"/>
        <v>2020</v>
      </c>
      <c r="I4760" s="92">
        <v>0.51041666666666696</v>
      </c>
      <c r="J4760" s="20">
        <f t="shared" si="729"/>
        <v>12</v>
      </c>
      <c r="K4760" s="5" t="str">
        <f t="shared" ref="K4760:K4823" si="732">IF(COUNTA(W4760:BN4760)=0,"nein","ja")</f>
        <v>ja</v>
      </c>
      <c r="L4760" s="5" t="s">
        <v>91</v>
      </c>
      <c r="M4760" s="6" t="s">
        <v>13613</v>
      </c>
      <c r="N4760" s="5">
        <v>60</v>
      </c>
      <c r="O4760" s="5" t="s">
        <v>5139</v>
      </c>
      <c r="P4760" s="6" t="s">
        <v>3460</v>
      </c>
      <c r="R4760" s="6" t="s">
        <v>77</v>
      </c>
      <c r="U4760" s="2" t="s">
        <v>74</v>
      </c>
      <c r="V4760" s="5" t="s">
        <v>80</v>
      </c>
      <c r="X4760" s="177">
        <v>170</v>
      </c>
      <c r="Y4760" s="2" t="s">
        <v>81</v>
      </c>
      <c r="Z4760" s="5" t="s">
        <v>82</v>
      </c>
      <c r="AA4760" s="2">
        <v>170</v>
      </c>
      <c r="AB4760" s="5" t="s">
        <v>81</v>
      </c>
      <c r="AC4760" s="2" t="s">
        <v>82</v>
      </c>
      <c r="AD4760" s="2">
        <v>170</v>
      </c>
      <c r="AE4760" s="2" t="s">
        <v>83</v>
      </c>
      <c r="AF4760" s="2" t="s">
        <v>82</v>
      </c>
      <c r="AJ4760" s="2">
        <v>730</v>
      </c>
      <c r="AK4760" s="2" t="s">
        <v>81</v>
      </c>
      <c r="AL4760" s="2" t="s">
        <v>82</v>
      </c>
      <c r="AM4760" s="2">
        <v>730</v>
      </c>
      <c r="AN4760" s="2" t="s">
        <v>94</v>
      </c>
      <c r="AO4760" s="2" t="s">
        <v>82</v>
      </c>
      <c r="AP4760" s="2">
        <v>730</v>
      </c>
      <c r="AQ4760" s="2" t="s">
        <v>81</v>
      </c>
      <c r="AR4760" s="2" t="s">
        <v>82</v>
      </c>
      <c r="AS4760" s="2">
        <v>730</v>
      </c>
      <c r="AT4760" s="2" t="s">
        <v>94</v>
      </c>
      <c r="AU4760" s="2" t="s">
        <v>82</v>
      </c>
      <c r="AV4760" s="2">
        <v>444</v>
      </c>
      <c r="AW4760" s="2" t="s">
        <v>83</v>
      </c>
      <c r="AX4760" s="2" t="s">
        <v>82</v>
      </c>
      <c r="BB4760" s="2">
        <v>444</v>
      </c>
      <c r="BC4760" s="2" t="s">
        <v>83</v>
      </c>
      <c r="BD4760" s="2" t="s">
        <v>82</v>
      </c>
      <c r="BE4760" s="23" t="str">
        <f t="shared" si="725"/>
        <v>EMF ja</v>
      </c>
      <c r="BF4760" s="23">
        <f t="shared" si="730"/>
        <v>160</v>
      </c>
      <c r="BG4760" s="23" t="str">
        <f t="shared" si="731"/>
        <v>100-499m</v>
      </c>
      <c r="BH4760" s="23">
        <f t="shared" si="726"/>
        <v>1</v>
      </c>
      <c r="BM4760" s="2" t="s">
        <v>162</v>
      </c>
      <c r="BN4760" s="2">
        <v>160</v>
      </c>
      <c r="BO4760" s="2" t="s">
        <v>18739</v>
      </c>
      <c r="BP4760" s="3">
        <v>1</v>
      </c>
      <c r="BQ4760" s="2" t="s">
        <v>18738</v>
      </c>
    </row>
    <row r="4761" spans="1:70" ht="16.149999999999999" customHeight="1" x14ac:dyDescent="0.25">
      <c r="A4761" s="1">
        <v>4762</v>
      </c>
      <c r="B4761" s="2" t="s">
        <v>211</v>
      </c>
      <c r="C4761" s="2" t="s">
        <v>18741</v>
      </c>
      <c r="D4761" s="2" t="s">
        <v>71</v>
      </c>
      <c r="E4761" s="2" t="s">
        <v>18742</v>
      </c>
      <c r="F4761" s="67">
        <v>43945</v>
      </c>
      <c r="G4761" s="3">
        <f t="shared" si="727"/>
        <v>4</v>
      </c>
      <c r="H4761" s="3">
        <f t="shared" si="728"/>
        <v>2020</v>
      </c>
      <c r="I4761" s="92">
        <v>0.55555555555555602</v>
      </c>
      <c r="J4761" s="20">
        <f t="shared" si="729"/>
        <v>13</v>
      </c>
      <c r="K4761" s="5" t="str">
        <f t="shared" si="732"/>
        <v>ja</v>
      </c>
      <c r="L4761" s="5" t="s">
        <v>91</v>
      </c>
      <c r="M4761" s="6" t="s">
        <v>2721</v>
      </c>
      <c r="N4761" s="5">
        <v>69</v>
      </c>
      <c r="O4761" s="5" t="s">
        <v>75</v>
      </c>
      <c r="P4761" s="6" t="s">
        <v>18743</v>
      </c>
      <c r="R4761" s="6" t="s">
        <v>77</v>
      </c>
      <c r="T4761" s="6" t="s">
        <v>80</v>
      </c>
      <c r="V4761" s="5"/>
      <c r="X4761" s="177">
        <v>686</v>
      </c>
      <c r="Y4761" s="2" t="s">
        <v>81</v>
      </c>
      <c r="Z4761" s="5" t="s">
        <v>82</v>
      </c>
      <c r="AA4761" s="2">
        <v>686</v>
      </c>
      <c r="AB4761" s="5" t="s">
        <v>81</v>
      </c>
      <c r="AC4761" s="2" t="s">
        <v>82</v>
      </c>
      <c r="AD4761" s="2">
        <v>686</v>
      </c>
      <c r="AE4761" s="2" t="s">
        <v>83</v>
      </c>
      <c r="AF4761" s="2" t="s">
        <v>82</v>
      </c>
      <c r="AJ4761" s="5">
        <v>686</v>
      </c>
      <c r="AK4761" s="2" t="s">
        <v>81</v>
      </c>
      <c r="AL4761" s="5" t="s">
        <v>82</v>
      </c>
      <c r="AM4761" s="2">
        <v>686</v>
      </c>
      <c r="AN4761" s="5" t="s">
        <v>81</v>
      </c>
      <c r="AO4761" s="2" t="s">
        <v>82</v>
      </c>
      <c r="AP4761" s="2">
        <v>686</v>
      </c>
      <c r="AQ4761" s="2" t="s">
        <v>83</v>
      </c>
      <c r="AR4761" s="2" t="s">
        <v>82</v>
      </c>
      <c r="AV4761" s="2">
        <v>686</v>
      </c>
      <c r="AW4761" s="2" t="s">
        <v>81</v>
      </c>
      <c r="AX4761" s="2" t="s">
        <v>82</v>
      </c>
      <c r="BE4761" s="23" t="str">
        <f t="shared" si="725"/>
        <v>EMF nein</v>
      </c>
      <c r="BF4761" s="23" t="str">
        <f t="shared" si="730"/>
        <v/>
      </c>
      <c r="BG4761" s="23" t="str">
        <f t="shared" si="731"/>
        <v/>
      </c>
      <c r="BH4761" s="23">
        <f t="shared" si="726"/>
        <v>0</v>
      </c>
      <c r="BO4761" s="2" t="s">
        <v>18744</v>
      </c>
      <c r="BP4761" s="3">
        <v>1</v>
      </c>
      <c r="BQ4761" s="2" t="s">
        <v>18740</v>
      </c>
    </row>
    <row r="4762" spans="1:70" ht="16.149999999999999" customHeight="1" x14ac:dyDescent="0.25">
      <c r="A4762" s="16">
        <v>4763</v>
      </c>
      <c r="B4762" s="2" t="s">
        <v>211</v>
      </c>
      <c r="C4762" s="2" t="s">
        <v>18746</v>
      </c>
      <c r="D4762" s="2" t="s">
        <v>206</v>
      </c>
      <c r="E4762" s="2" t="s">
        <v>18747</v>
      </c>
      <c r="F4762" s="67">
        <v>43932</v>
      </c>
      <c r="G4762" s="3">
        <f t="shared" si="727"/>
        <v>4</v>
      </c>
      <c r="H4762" s="3">
        <f t="shared" si="728"/>
        <v>2020</v>
      </c>
      <c r="I4762" s="92"/>
      <c r="J4762" s="20" t="str">
        <f t="shared" si="729"/>
        <v/>
      </c>
      <c r="K4762" s="5" t="str">
        <f t="shared" si="732"/>
        <v>ja</v>
      </c>
      <c r="L4762" s="5" t="s">
        <v>91</v>
      </c>
      <c r="M4762" s="6" t="s">
        <v>2721</v>
      </c>
      <c r="O4762" s="2" t="s">
        <v>126</v>
      </c>
      <c r="P4762" s="6" t="s">
        <v>13482</v>
      </c>
      <c r="R4762" s="6" t="s">
        <v>77</v>
      </c>
      <c r="T4762" s="6" t="s">
        <v>80</v>
      </c>
      <c r="U4762" s="2" t="s">
        <v>100</v>
      </c>
      <c r="V4762" s="5" t="s">
        <v>202</v>
      </c>
      <c r="X4762" s="177">
        <v>567</v>
      </c>
      <c r="Y4762" s="2" t="s">
        <v>81</v>
      </c>
      <c r="Z4762" s="5" t="s">
        <v>168</v>
      </c>
      <c r="AA4762" s="2">
        <v>567</v>
      </c>
      <c r="AB4762" s="5" t="s">
        <v>81</v>
      </c>
      <c r="AC4762" s="2" t="s">
        <v>168</v>
      </c>
      <c r="AD4762" s="2">
        <v>567</v>
      </c>
      <c r="AE4762" s="2" t="s">
        <v>81</v>
      </c>
      <c r="AF4762" s="2" t="s">
        <v>168</v>
      </c>
      <c r="AJ4762" s="2">
        <v>567</v>
      </c>
      <c r="AK4762" s="2" t="s">
        <v>81</v>
      </c>
      <c r="AL4762" s="2" t="s">
        <v>168</v>
      </c>
      <c r="AM4762" s="2">
        <v>567</v>
      </c>
      <c r="AN4762" s="2" t="s">
        <v>81</v>
      </c>
      <c r="AO4762" s="2" t="s">
        <v>168</v>
      </c>
      <c r="AP4762" s="2">
        <v>567</v>
      </c>
      <c r="AQ4762" s="2" t="s">
        <v>83</v>
      </c>
      <c r="AR4762" s="2" t="s">
        <v>168</v>
      </c>
      <c r="AV4762" s="2">
        <v>567</v>
      </c>
      <c r="AW4762" s="2" t="s">
        <v>81</v>
      </c>
      <c r="AX4762" s="2" t="s">
        <v>168</v>
      </c>
      <c r="AY4762" s="2">
        <v>567</v>
      </c>
      <c r="AZ4762" s="2" t="s">
        <v>81</v>
      </c>
      <c r="BA4762" s="2" t="s">
        <v>168</v>
      </c>
      <c r="BB4762" s="2">
        <v>567</v>
      </c>
      <c r="BC4762" s="2" t="s">
        <v>81</v>
      </c>
      <c r="BD4762" s="2" t="s">
        <v>168</v>
      </c>
      <c r="BE4762" s="23" t="str">
        <f t="shared" si="725"/>
        <v>EMF nein</v>
      </c>
      <c r="BF4762" s="23" t="str">
        <f t="shared" si="730"/>
        <v/>
      </c>
      <c r="BG4762" s="23" t="str">
        <f t="shared" si="731"/>
        <v/>
      </c>
      <c r="BH4762" s="23">
        <f t="shared" si="726"/>
        <v>0</v>
      </c>
      <c r="BO4762" s="2" t="s">
        <v>18748</v>
      </c>
      <c r="BP4762" s="3">
        <v>1</v>
      </c>
      <c r="BQ4762" s="2" t="s">
        <v>18745</v>
      </c>
    </row>
    <row r="4763" spans="1:70" ht="16.149999999999999" customHeight="1" x14ac:dyDescent="0.25">
      <c r="A4763" s="16">
        <v>4764</v>
      </c>
      <c r="B4763" s="2" t="s">
        <v>211</v>
      </c>
      <c r="C4763" s="75" t="s">
        <v>18750</v>
      </c>
      <c r="D4763" s="2" t="s">
        <v>71</v>
      </c>
      <c r="E4763" s="2" t="s">
        <v>18751</v>
      </c>
      <c r="F4763" s="67">
        <v>40291</v>
      </c>
      <c r="G4763" s="3">
        <f t="shared" si="727"/>
        <v>4</v>
      </c>
      <c r="H4763" s="3">
        <f t="shared" si="728"/>
        <v>2010</v>
      </c>
      <c r="I4763" s="92">
        <v>0.27430555555555503</v>
      </c>
      <c r="J4763" s="20">
        <f t="shared" si="729"/>
        <v>6</v>
      </c>
      <c r="K4763" s="5" t="str">
        <f t="shared" si="732"/>
        <v>ja</v>
      </c>
      <c r="L4763" s="5" t="s">
        <v>91</v>
      </c>
      <c r="M4763" s="6" t="s">
        <v>2721</v>
      </c>
      <c r="O4763" s="2" t="s">
        <v>126</v>
      </c>
      <c r="P4763" s="6" t="s">
        <v>18752</v>
      </c>
      <c r="R4763" s="6" t="s">
        <v>77</v>
      </c>
      <c r="T4763" s="6" t="s">
        <v>80</v>
      </c>
      <c r="X4763" s="177"/>
      <c r="BE4763" s="23" t="str">
        <f t="shared" si="725"/>
        <v>EMF nein</v>
      </c>
      <c r="BF4763" s="23" t="str">
        <f t="shared" si="730"/>
        <v/>
      </c>
      <c r="BG4763" s="23" t="str">
        <f t="shared" si="731"/>
        <v/>
      </c>
      <c r="BH4763" s="23">
        <f t="shared" si="726"/>
        <v>0</v>
      </c>
      <c r="BO4763" s="2" t="s">
        <v>18753</v>
      </c>
      <c r="BP4763" s="3">
        <v>1</v>
      </c>
      <c r="BQ4763" s="2" t="s">
        <v>18749</v>
      </c>
    </row>
    <row r="4764" spans="1:70" ht="16.149999999999999" customHeight="1" x14ac:dyDescent="0.25">
      <c r="A4764" s="1">
        <v>4765</v>
      </c>
      <c r="B4764" s="2" t="s">
        <v>87</v>
      </c>
      <c r="C4764" s="2" t="s">
        <v>10055</v>
      </c>
      <c r="D4764" s="2" t="s">
        <v>264</v>
      </c>
      <c r="E4764" s="2" t="s">
        <v>5471</v>
      </c>
      <c r="F4764" s="67">
        <v>43943</v>
      </c>
      <c r="G4764" s="3">
        <f t="shared" si="727"/>
        <v>4</v>
      </c>
      <c r="H4764" s="3">
        <f t="shared" si="728"/>
        <v>2020</v>
      </c>
      <c r="I4764" s="92">
        <v>0.62152777777777801</v>
      </c>
      <c r="J4764" s="20">
        <f t="shared" si="729"/>
        <v>14</v>
      </c>
      <c r="K4764" s="5" t="str">
        <f t="shared" si="732"/>
        <v>ja</v>
      </c>
      <c r="L4764" s="5" t="s">
        <v>73</v>
      </c>
      <c r="M4764" s="6" t="s">
        <v>74</v>
      </c>
      <c r="N4764" s="5">
        <v>74</v>
      </c>
      <c r="O4764" s="2" t="s">
        <v>14462</v>
      </c>
      <c r="P4764" s="127" t="s">
        <v>18755</v>
      </c>
      <c r="R4764" s="6" t="s">
        <v>77</v>
      </c>
      <c r="T4764" s="6" t="s">
        <v>80</v>
      </c>
      <c r="X4764" s="177">
        <v>70</v>
      </c>
      <c r="Y4764" s="2" t="s">
        <v>81</v>
      </c>
      <c r="Z4764" s="2" t="s">
        <v>82</v>
      </c>
      <c r="AA4764" s="2" t="s">
        <v>109</v>
      </c>
      <c r="AD4764" s="2">
        <v>70</v>
      </c>
      <c r="AE4764" s="2" t="s">
        <v>83</v>
      </c>
      <c r="AF4764" s="2" t="s">
        <v>82</v>
      </c>
      <c r="AG4764" s="2">
        <v>70</v>
      </c>
      <c r="AH4764" s="2" t="s">
        <v>81</v>
      </c>
      <c r="AI4764" s="2" t="s">
        <v>82</v>
      </c>
      <c r="AJ4764" s="2">
        <v>72</v>
      </c>
      <c r="AK4764" s="2" t="s">
        <v>13421</v>
      </c>
      <c r="AL4764" s="2" t="s">
        <v>82</v>
      </c>
      <c r="AM4764" s="2">
        <v>70</v>
      </c>
      <c r="AN4764" s="2" t="s">
        <v>81</v>
      </c>
      <c r="AO4764" s="2" t="s">
        <v>82</v>
      </c>
      <c r="BE4764" s="23" t="str">
        <f t="shared" si="725"/>
        <v>EMF ja</v>
      </c>
      <c r="BF4764" s="23">
        <f t="shared" si="730"/>
        <v>10</v>
      </c>
      <c r="BG4764" s="23" t="str">
        <f t="shared" si="731"/>
        <v>&lt;100m</v>
      </c>
      <c r="BH4764" s="23">
        <f t="shared" si="726"/>
        <v>1</v>
      </c>
      <c r="BM4764" s="2" t="s">
        <v>162</v>
      </c>
      <c r="BN4764" s="2">
        <v>10</v>
      </c>
      <c r="BO4764" s="2" t="s">
        <v>18756</v>
      </c>
      <c r="BP4764" s="3">
        <v>1</v>
      </c>
      <c r="BQ4764" s="2" t="s">
        <v>18754</v>
      </c>
    </row>
    <row r="4765" spans="1:70" ht="16.149999999999999" customHeight="1" x14ac:dyDescent="0.25">
      <c r="A4765" s="16">
        <v>4766</v>
      </c>
      <c r="B4765" s="2" t="s">
        <v>69</v>
      </c>
      <c r="C4765" s="2" t="s">
        <v>1192</v>
      </c>
      <c r="D4765" s="2" t="s">
        <v>18758</v>
      </c>
      <c r="E4765" s="2" t="s">
        <v>18759</v>
      </c>
      <c r="F4765" s="67">
        <v>43943</v>
      </c>
      <c r="G4765" s="3">
        <f t="shared" si="727"/>
        <v>4</v>
      </c>
      <c r="H4765" s="3">
        <f t="shared" si="728"/>
        <v>2020</v>
      </c>
      <c r="I4765" s="92">
        <v>0.59722222222222199</v>
      </c>
      <c r="J4765" s="20">
        <f t="shared" si="729"/>
        <v>14</v>
      </c>
      <c r="K4765" s="5" t="str">
        <f t="shared" si="732"/>
        <v>ja</v>
      </c>
      <c r="L4765" s="5" t="s">
        <v>91</v>
      </c>
      <c r="M4765" s="6" t="s">
        <v>115</v>
      </c>
      <c r="N4765" s="5">
        <v>81</v>
      </c>
      <c r="O4765" s="5" t="s">
        <v>126</v>
      </c>
      <c r="P4765" s="6" t="s">
        <v>1027</v>
      </c>
      <c r="R4765" s="6" t="s">
        <v>77</v>
      </c>
      <c r="S4765" s="5" t="s">
        <v>14762</v>
      </c>
      <c r="T4765" s="6" t="s">
        <v>80</v>
      </c>
      <c r="V4765" s="5"/>
      <c r="X4765" s="198">
        <v>1120</v>
      </c>
      <c r="Y4765" s="1" t="s">
        <v>81</v>
      </c>
      <c r="Z4765" s="71" t="s">
        <v>84</v>
      </c>
      <c r="AA4765" s="1">
        <v>1120</v>
      </c>
      <c r="AB4765" s="71" t="s">
        <v>94</v>
      </c>
      <c r="AC4765" s="1" t="s">
        <v>84</v>
      </c>
      <c r="AD4765" s="1">
        <v>1120</v>
      </c>
      <c r="AE4765" s="1" t="s">
        <v>81</v>
      </c>
      <c r="AF4765" s="1" t="s">
        <v>84</v>
      </c>
      <c r="AJ4765" s="2">
        <v>657</v>
      </c>
      <c r="AK4765" s="2" t="s">
        <v>81</v>
      </c>
      <c r="AL4765" s="2" t="s">
        <v>168</v>
      </c>
      <c r="AP4765" s="2">
        <v>657</v>
      </c>
      <c r="AQ4765" s="2" t="s">
        <v>83</v>
      </c>
      <c r="AR4765" s="2" t="s">
        <v>168</v>
      </c>
      <c r="AV4765" s="1">
        <v>258</v>
      </c>
      <c r="AW4765" s="1" t="s">
        <v>81</v>
      </c>
      <c r="AX4765" s="1" t="s">
        <v>161</v>
      </c>
      <c r="AY4765" s="1">
        <v>258</v>
      </c>
      <c r="AZ4765" s="1" t="s">
        <v>81</v>
      </c>
      <c r="BA4765" s="1" t="s">
        <v>161</v>
      </c>
      <c r="BB4765" s="1">
        <v>258</v>
      </c>
      <c r="BC4765" s="1" t="s">
        <v>81</v>
      </c>
      <c r="BD4765" s="1" t="s">
        <v>161</v>
      </c>
      <c r="BE4765" s="23" t="str">
        <f t="shared" ref="BE4765:BE4828" si="733">IF(COUNTA(BI4765,BK4765,BM4765) &gt; 0,"EMF ja","EMF nein")</f>
        <v>EMF nein</v>
      </c>
      <c r="BF4765" s="23" t="str">
        <f t="shared" si="730"/>
        <v/>
      </c>
      <c r="BG4765" s="23" t="str">
        <f t="shared" si="731"/>
        <v/>
      </c>
      <c r="BH4765" s="23">
        <f t="shared" ref="BH4765:BH4828" si="734">COUNTA(BI4765,BK4765,BM4765)</f>
        <v>0</v>
      </c>
      <c r="BO4765" s="2" t="s">
        <v>18760</v>
      </c>
      <c r="BP4765" s="3">
        <v>1</v>
      </c>
      <c r="BQ4765" s="2" t="s">
        <v>18757</v>
      </c>
    </row>
    <row r="4766" spans="1:70" ht="16.149999999999999" customHeight="1" x14ac:dyDescent="0.25">
      <c r="A4766" s="16">
        <v>4767</v>
      </c>
      <c r="B4766" s="17" t="s">
        <v>211</v>
      </c>
      <c r="C4766" s="17" t="s">
        <v>123</v>
      </c>
      <c r="D4766" s="2" t="s">
        <v>124</v>
      </c>
      <c r="E4766" s="2" t="s">
        <v>18762</v>
      </c>
      <c r="F4766" s="67">
        <v>43942</v>
      </c>
      <c r="G4766" s="3">
        <f t="shared" si="727"/>
        <v>4</v>
      </c>
      <c r="H4766" s="3">
        <f t="shared" si="728"/>
        <v>2020</v>
      </c>
      <c r="I4766" s="92">
        <v>0.58333333333333304</v>
      </c>
      <c r="J4766" s="20">
        <f t="shared" si="729"/>
        <v>14</v>
      </c>
      <c r="K4766" s="5" t="str">
        <f t="shared" si="732"/>
        <v>ja</v>
      </c>
      <c r="L4766" s="5" t="s">
        <v>91</v>
      </c>
      <c r="M4766" s="6" t="s">
        <v>100</v>
      </c>
      <c r="N4766" s="5">
        <v>47</v>
      </c>
      <c r="O4766" s="2" t="s">
        <v>126</v>
      </c>
      <c r="P4766" s="6" t="s">
        <v>18763</v>
      </c>
      <c r="R4766" s="6" t="s">
        <v>77</v>
      </c>
      <c r="T4766" s="6" t="s">
        <v>80</v>
      </c>
      <c r="V4766" s="5"/>
      <c r="X4766" s="177">
        <v>992</v>
      </c>
      <c r="Y4766" s="2" t="s">
        <v>81</v>
      </c>
      <c r="Z4766" s="5" t="s">
        <v>84</v>
      </c>
      <c r="AA4766" s="2">
        <v>992</v>
      </c>
      <c r="AB4766" s="5" t="s">
        <v>81</v>
      </c>
      <c r="AC4766" s="2" t="s">
        <v>84</v>
      </c>
      <c r="AD4766" s="2">
        <v>992</v>
      </c>
      <c r="AE4766" s="2" t="s">
        <v>81</v>
      </c>
      <c r="AF4766" s="2" t="s">
        <v>84</v>
      </c>
      <c r="AG4766" s="2">
        <v>992</v>
      </c>
      <c r="AH4766" s="2" t="s">
        <v>81</v>
      </c>
      <c r="AI4766" s="2" t="s">
        <v>84</v>
      </c>
      <c r="AJ4766" s="2">
        <v>992</v>
      </c>
      <c r="AK4766" s="2" t="s">
        <v>81</v>
      </c>
      <c r="AL4766" s="2" t="s">
        <v>84</v>
      </c>
      <c r="AP4766" s="2">
        <v>992</v>
      </c>
      <c r="AQ4766" s="2" t="s">
        <v>83</v>
      </c>
      <c r="AR4766" s="2" t="s">
        <v>84</v>
      </c>
      <c r="AV4766" s="2">
        <v>1660</v>
      </c>
      <c r="AW4766" s="2" t="s">
        <v>83</v>
      </c>
      <c r="AX4766" s="2" t="s">
        <v>84</v>
      </c>
      <c r="AY4766" s="2">
        <v>1660</v>
      </c>
      <c r="AZ4766" s="2" t="s">
        <v>81</v>
      </c>
      <c r="BA4766" s="2" t="s">
        <v>84</v>
      </c>
      <c r="BB4766" s="2">
        <v>1660</v>
      </c>
      <c r="BC4766" s="2" t="s">
        <v>83</v>
      </c>
      <c r="BD4766" s="2" t="s">
        <v>84</v>
      </c>
      <c r="BE4766" s="23" t="str">
        <f t="shared" si="733"/>
        <v>EMF ja</v>
      </c>
      <c r="BF4766" s="23">
        <f t="shared" si="730"/>
        <v>4000</v>
      </c>
      <c r="BG4766" s="23" t="str">
        <f t="shared" si="731"/>
        <v>500+m</v>
      </c>
      <c r="BH4766" s="23">
        <f t="shared" si="734"/>
        <v>1</v>
      </c>
      <c r="BM4766" s="2" t="s">
        <v>3361</v>
      </c>
      <c r="BN4766" s="2">
        <v>4000</v>
      </c>
      <c r="BO4766" s="2" t="s">
        <v>18764</v>
      </c>
      <c r="BP4766" s="3">
        <v>1</v>
      </c>
      <c r="BQ4766" s="2" t="s">
        <v>18761</v>
      </c>
    </row>
    <row r="4767" spans="1:70" ht="16.149999999999999" customHeight="1" x14ac:dyDescent="0.25">
      <c r="A4767" s="16">
        <v>4768</v>
      </c>
      <c r="B4767" s="2" t="s">
        <v>211</v>
      </c>
      <c r="C4767" s="2" t="s">
        <v>690</v>
      </c>
      <c r="D4767" s="2" t="s">
        <v>124</v>
      </c>
      <c r="E4767" s="2" t="s">
        <v>18766</v>
      </c>
      <c r="F4767" s="67">
        <v>43940</v>
      </c>
      <c r="G4767" s="3">
        <f t="shared" si="727"/>
        <v>4</v>
      </c>
      <c r="H4767" s="3">
        <f t="shared" si="728"/>
        <v>2020</v>
      </c>
      <c r="I4767" s="92">
        <v>0.53819444444444398</v>
      </c>
      <c r="J4767" s="20">
        <f t="shared" si="729"/>
        <v>12</v>
      </c>
      <c r="K4767" s="5" t="str">
        <f t="shared" si="732"/>
        <v>ja</v>
      </c>
      <c r="L4767" s="5" t="s">
        <v>91</v>
      </c>
      <c r="M4767" s="6" t="s">
        <v>100</v>
      </c>
      <c r="N4767" s="5">
        <v>56</v>
      </c>
      <c r="O4767" s="2" t="s">
        <v>126</v>
      </c>
      <c r="P4767" s="127" t="s">
        <v>18767</v>
      </c>
      <c r="R4767" s="6" t="s">
        <v>77</v>
      </c>
      <c r="T4767" s="6" t="s">
        <v>80</v>
      </c>
      <c r="V4767" s="5"/>
      <c r="X4767" s="177">
        <v>1140</v>
      </c>
      <c r="Y4767" s="2" t="s">
        <v>81</v>
      </c>
      <c r="Z4767" s="5" t="s">
        <v>161</v>
      </c>
      <c r="AA4767" s="2">
        <v>1140</v>
      </c>
      <c r="AB4767" s="5" t="s">
        <v>81</v>
      </c>
      <c r="AC4767" s="2" t="s">
        <v>161</v>
      </c>
      <c r="AD4767" s="2">
        <v>1140</v>
      </c>
      <c r="AE4767" s="2" t="s">
        <v>81</v>
      </c>
      <c r="AF4767" s="2" t="s">
        <v>161</v>
      </c>
      <c r="AG4767" s="2">
        <v>1140</v>
      </c>
      <c r="AH4767" s="2" t="s">
        <v>94</v>
      </c>
      <c r="AI4767" s="2" t="s">
        <v>161</v>
      </c>
      <c r="AJ4767" s="2">
        <v>1500</v>
      </c>
      <c r="AK4767" s="2" t="s">
        <v>81</v>
      </c>
      <c r="AL4767" s="2" t="s">
        <v>168</v>
      </c>
      <c r="AM4767" s="2">
        <v>1500</v>
      </c>
      <c r="AN4767" s="2" t="s">
        <v>94</v>
      </c>
      <c r="AO4767" s="2" t="s">
        <v>168</v>
      </c>
      <c r="AP4767" s="2">
        <v>1500</v>
      </c>
      <c r="AQ4767" s="2" t="s">
        <v>81</v>
      </c>
      <c r="AR4767" s="2" t="s">
        <v>168</v>
      </c>
      <c r="AS4767" s="2">
        <v>1500</v>
      </c>
      <c r="AT4767" s="2" t="s">
        <v>81</v>
      </c>
      <c r="AU4767" s="2" t="s">
        <v>168</v>
      </c>
      <c r="AV4767" s="2">
        <v>1570</v>
      </c>
      <c r="AW4767" s="2" t="s">
        <v>83</v>
      </c>
      <c r="AX4767" s="2" t="s">
        <v>161</v>
      </c>
      <c r="AY4767" s="2">
        <v>1570</v>
      </c>
      <c r="AZ4767" s="2" t="s">
        <v>81</v>
      </c>
      <c r="BA4767" s="2" t="s">
        <v>161</v>
      </c>
      <c r="BB4767" s="2">
        <v>1570</v>
      </c>
      <c r="BC4767" s="2" t="s">
        <v>83</v>
      </c>
      <c r="BD4767" s="2" t="s">
        <v>161</v>
      </c>
      <c r="BE4767" s="23" t="str">
        <f t="shared" si="733"/>
        <v>EMF nein</v>
      </c>
      <c r="BF4767" s="23" t="str">
        <f t="shared" si="730"/>
        <v/>
      </c>
      <c r="BG4767" s="23" t="str">
        <f t="shared" si="731"/>
        <v/>
      </c>
      <c r="BH4767" s="23">
        <f t="shared" si="734"/>
        <v>0</v>
      </c>
      <c r="BO4767" s="2" t="s">
        <v>18768</v>
      </c>
      <c r="BP4767" s="3">
        <v>1</v>
      </c>
      <c r="BQ4767" s="2" t="s">
        <v>18765</v>
      </c>
    </row>
    <row r="4768" spans="1:70" ht="16.149999999999999" customHeight="1" x14ac:dyDescent="0.25">
      <c r="A4768" s="16">
        <v>4769</v>
      </c>
      <c r="B4768" s="2" t="s">
        <v>211</v>
      </c>
      <c r="C4768" s="2" t="s">
        <v>1800</v>
      </c>
      <c r="D4768" s="2" t="s">
        <v>89</v>
      </c>
      <c r="E4768" s="2" t="s">
        <v>18770</v>
      </c>
      <c r="F4768" s="67">
        <v>43940</v>
      </c>
      <c r="G4768" s="3">
        <f t="shared" si="727"/>
        <v>4</v>
      </c>
      <c r="H4768" s="3">
        <f t="shared" si="728"/>
        <v>2020</v>
      </c>
      <c r="I4768" s="92">
        <v>0.70486111111111105</v>
      </c>
      <c r="J4768" s="20">
        <f t="shared" si="729"/>
        <v>16</v>
      </c>
      <c r="K4768" s="5" t="str">
        <f t="shared" si="732"/>
        <v>ja</v>
      </c>
      <c r="L4768" s="5" t="s">
        <v>91</v>
      </c>
      <c r="M4768" s="6" t="s">
        <v>115</v>
      </c>
      <c r="N4768" s="5">
        <v>40</v>
      </c>
      <c r="O4768" s="2" t="s">
        <v>75</v>
      </c>
      <c r="P4768" s="127" t="s">
        <v>18771</v>
      </c>
      <c r="R4768" s="6" t="s">
        <v>77</v>
      </c>
      <c r="U4768" s="2" t="s">
        <v>208</v>
      </c>
      <c r="V4768" s="5" t="s">
        <v>80</v>
      </c>
      <c r="X4768" s="177">
        <v>285</v>
      </c>
      <c r="Y4768" s="2" t="s">
        <v>81</v>
      </c>
      <c r="Z4768" s="5" t="s">
        <v>84</v>
      </c>
      <c r="AA4768" s="2">
        <v>285</v>
      </c>
      <c r="AB4768" s="5" t="s">
        <v>81</v>
      </c>
      <c r="AC4768" s="2" t="s">
        <v>84</v>
      </c>
      <c r="AD4768" s="2">
        <v>285</v>
      </c>
      <c r="AE4768" s="2" t="s">
        <v>81</v>
      </c>
      <c r="AF4768" s="2" t="s">
        <v>84</v>
      </c>
      <c r="BE4768" s="23" t="str">
        <f t="shared" si="733"/>
        <v>EMF nein</v>
      </c>
      <c r="BF4768" s="23" t="str">
        <f t="shared" si="730"/>
        <v/>
      </c>
      <c r="BG4768" s="23" t="str">
        <f t="shared" si="731"/>
        <v/>
      </c>
      <c r="BH4768" s="23">
        <f t="shared" si="734"/>
        <v>0</v>
      </c>
      <c r="BO4768" s="2" t="s">
        <v>18772</v>
      </c>
      <c r="BP4768" s="3">
        <v>1</v>
      </c>
      <c r="BQ4768" s="2" t="s">
        <v>18769</v>
      </c>
    </row>
    <row r="4769" spans="1:70" ht="16.149999999999999" customHeight="1" x14ac:dyDescent="0.25">
      <c r="A4769" s="1">
        <v>4770</v>
      </c>
      <c r="B4769" s="2" t="s">
        <v>211</v>
      </c>
      <c r="C4769" s="2" t="s">
        <v>1371</v>
      </c>
      <c r="D4769" s="2" t="s">
        <v>113</v>
      </c>
      <c r="E4769" s="2" t="s">
        <v>18774</v>
      </c>
      <c r="F4769" s="67">
        <v>43941</v>
      </c>
      <c r="G4769" s="3">
        <f t="shared" si="727"/>
        <v>4</v>
      </c>
      <c r="H4769" s="3">
        <f t="shared" si="728"/>
        <v>2020</v>
      </c>
      <c r="I4769" s="92">
        <v>0.66319444444444398</v>
      </c>
      <c r="J4769" s="20">
        <f t="shared" si="729"/>
        <v>15</v>
      </c>
      <c r="K4769" s="5" t="str">
        <f t="shared" si="732"/>
        <v>ja</v>
      </c>
      <c r="L4769" s="5" t="s">
        <v>91</v>
      </c>
      <c r="M4769" s="6" t="s">
        <v>74</v>
      </c>
      <c r="N4769" s="5">
        <v>64</v>
      </c>
      <c r="O4769" s="6" t="s">
        <v>75</v>
      </c>
      <c r="P4769" s="127" t="s">
        <v>18775</v>
      </c>
      <c r="R4769" s="6" t="s">
        <v>77</v>
      </c>
      <c r="T4769" s="6" t="s">
        <v>80</v>
      </c>
      <c r="U4769" s="2" t="s">
        <v>74</v>
      </c>
      <c r="V4769" s="5" t="s">
        <v>80</v>
      </c>
      <c r="X4769" s="177">
        <v>573</v>
      </c>
      <c r="Y4769" s="2" t="s">
        <v>81</v>
      </c>
      <c r="Z4769" s="5" t="s">
        <v>161</v>
      </c>
      <c r="AA4769" s="2">
        <v>573</v>
      </c>
      <c r="AB4769" s="5" t="s">
        <v>94</v>
      </c>
      <c r="AC4769" s="2" t="s">
        <v>161</v>
      </c>
      <c r="AD4769" s="2">
        <v>573</v>
      </c>
      <c r="AE4769" s="2" t="s">
        <v>81</v>
      </c>
      <c r="AF4769" s="2" t="s">
        <v>161</v>
      </c>
      <c r="AG4769" s="2">
        <v>573</v>
      </c>
      <c r="AH4769" s="2" t="s">
        <v>94</v>
      </c>
      <c r="AI4769" s="2" t="s">
        <v>161</v>
      </c>
      <c r="AJ4769" s="2">
        <v>859</v>
      </c>
      <c r="AK4769" s="2" t="s">
        <v>81</v>
      </c>
      <c r="AL4769" s="2" t="s">
        <v>82</v>
      </c>
      <c r="AM4769" s="2">
        <v>859</v>
      </c>
      <c r="AN4769" s="2" t="s">
        <v>94</v>
      </c>
      <c r="AO4769" s="2" t="s">
        <v>82</v>
      </c>
      <c r="AP4769" s="2">
        <v>859</v>
      </c>
      <c r="AQ4769" s="2" t="s">
        <v>81</v>
      </c>
      <c r="AR4769" s="2" t="s">
        <v>82</v>
      </c>
      <c r="AS4769" s="2">
        <v>859</v>
      </c>
      <c r="AT4769" s="2" t="s">
        <v>94</v>
      </c>
      <c r="AU4769" s="2" t="s">
        <v>82</v>
      </c>
      <c r="AV4769" s="2">
        <v>706</v>
      </c>
      <c r="AW4769" s="2" t="s">
        <v>81</v>
      </c>
      <c r="AX4769" s="2" t="s">
        <v>82</v>
      </c>
      <c r="AY4769" s="2">
        <v>706</v>
      </c>
      <c r="AZ4769" s="2" t="s">
        <v>81</v>
      </c>
      <c r="BA4769" s="2" t="s">
        <v>82</v>
      </c>
      <c r="BB4769" s="2">
        <v>706</v>
      </c>
      <c r="BC4769" s="2" t="s">
        <v>81</v>
      </c>
      <c r="BD4769" s="2" t="s">
        <v>82</v>
      </c>
      <c r="BE4769" s="23" t="str">
        <f t="shared" si="733"/>
        <v>EMF nein</v>
      </c>
      <c r="BF4769" s="23" t="str">
        <f t="shared" si="730"/>
        <v/>
      </c>
      <c r="BG4769" s="23" t="str">
        <f t="shared" si="731"/>
        <v/>
      </c>
      <c r="BH4769" s="23">
        <f t="shared" si="734"/>
        <v>0</v>
      </c>
      <c r="BO4769" s="2" t="s">
        <v>18776</v>
      </c>
      <c r="BP4769" s="3">
        <v>1</v>
      </c>
      <c r="BQ4769" s="2" t="s">
        <v>18773</v>
      </c>
    </row>
    <row r="4770" spans="1:70" ht="16.149999999999999" customHeight="1" x14ac:dyDescent="0.25">
      <c r="A4770" s="1">
        <v>4771</v>
      </c>
      <c r="B4770" s="2" t="s">
        <v>211</v>
      </c>
      <c r="C4770" s="2" t="s">
        <v>18778</v>
      </c>
      <c r="D4770" s="2" t="s">
        <v>137</v>
      </c>
      <c r="E4770" s="2" t="s">
        <v>247</v>
      </c>
      <c r="F4770" s="67">
        <v>43643</v>
      </c>
      <c r="G4770" s="3">
        <f t="shared" si="727"/>
        <v>6</v>
      </c>
      <c r="H4770" s="3">
        <f t="shared" si="728"/>
        <v>2019</v>
      </c>
      <c r="I4770" s="92">
        <v>0.72916666666666696</v>
      </c>
      <c r="J4770" s="20">
        <f t="shared" si="729"/>
        <v>17</v>
      </c>
      <c r="K4770" s="5" t="str">
        <f t="shared" si="732"/>
        <v>ja</v>
      </c>
      <c r="L4770" s="5" t="s">
        <v>91</v>
      </c>
      <c r="M4770" s="6" t="s">
        <v>100</v>
      </c>
      <c r="N4770" s="5">
        <v>33</v>
      </c>
      <c r="O4770" s="6" t="s">
        <v>10213</v>
      </c>
      <c r="P4770" s="127" t="s">
        <v>18779</v>
      </c>
      <c r="R4770" s="6" t="s">
        <v>77</v>
      </c>
      <c r="T4770" s="6" t="s">
        <v>80</v>
      </c>
      <c r="U4770" s="2" t="s">
        <v>109</v>
      </c>
      <c r="X4770" s="177">
        <v>780</v>
      </c>
      <c r="Y4770" s="2" t="s">
        <v>81</v>
      </c>
      <c r="Z4770" s="2" t="s">
        <v>82</v>
      </c>
      <c r="AA4770" s="2">
        <v>780</v>
      </c>
      <c r="AB4770" s="2" t="s">
        <v>81</v>
      </c>
      <c r="AC4770" s="2" t="s">
        <v>82</v>
      </c>
      <c r="AD4770" s="2">
        <v>780</v>
      </c>
      <c r="AE4770" s="2" t="s">
        <v>83</v>
      </c>
      <c r="AF4770" s="2" t="s">
        <v>82</v>
      </c>
      <c r="AJ4770" s="177">
        <v>780</v>
      </c>
      <c r="AK4770" s="2" t="s">
        <v>81</v>
      </c>
      <c r="AL4770" s="2" t="s">
        <v>82</v>
      </c>
      <c r="AM4770" s="2">
        <v>780</v>
      </c>
      <c r="AN4770" s="2" t="s">
        <v>81</v>
      </c>
      <c r="AO4770" s="2" t="s">
        <v>82</v>
      </c>
      <c r="AP4770" s="2">
        <v>780</v>
      </c>
      <c r="AQ4770" s="2" t="s">
        <v>83</v>
      </c>
      <c r="AR4770" s="2" t="s">
        <v>82</v>
      </c>
      <c r="BE4770" s="23" t="str">
        <f t="shared" si="733"/>
        <v>EMF nein</v>
      </c>
      <c r="BF4770" s="23" t="str">
        <f t="shared" si="730"/>
        <v/>
      </c>
      <c r="BG4770" s="23" t="str">
        <f t="shared" si="731"/>
        <v/>
      </c>
      <c r="BH4770" s="23">
        <f t="shared" si="734"/>
        <v>0</v>
      </c>
      <c r="BO4770" s="2" t="s">
        <v>18780</v>
      </c>
      <c r="BP4770" s="3">
        <v>1</v>
      </c>
      <c r="BQ4770" s="2" t="s">
        <v>18777</v>
      </c>
    </row>
    <row r="4771" spans="1:70" ht="16.149999999999999" customHeight="1" x14ac:dyDescent="0.25">
      <c r="A4771" s="1">
        <v>4772</v>
      </c>
      <c r="B4771" s="2" t="s">
        <v>211</v>
      </c>
      <c r="C4771" s="2" t="s">
        <v>381</v>
      </c>
      <c r="D4771" s="2" t="s">
        <v>172</v>
      </c>
      <c r="E4771" s="2" t="s">
        <v>18782</v>
      </c>
      <c r="F4771" s="67">
        <v>43600</v>
      </c>
      <c r="G4771" s="3">
        <f t="shared" si="727"/>
        <v>5</v>
      </c>
      <c r="H4771" s="3">
        <f t="shared" si="728"/>
        <v>2019</v>
      </c>
      <c r="I4771" s="92">
        <v>0.51388888888888895</v>
      </c>
      <c r="J4771" s="20">
        <f t="shared" si="729"/>
        <v>12</v>
      </c>
      <c r="K4771" s="5" t="str">
        <f t="shared" si="732"/>
        <v>ja</v>
      </c>
      <c r="L4771" s="5" t="s">
        <v>73</v>
      </c>
      <c r="M4771" s="6" t="s">
        <v>74</v>
      </c>
      <c r="O4771" s="6" t="s">
        <v>75</v>
      </c>
      <c r="P4771" s="127" t="s">
        <v>18450</v>
      </c>
      <c r="R4771" s="6" t="s">
        <v>77</v>
      </c>
      <c r="U4771" s="2" t="s">
        <v>115</v>
      </c>
      <c r="AA4771" s="2">
        <v>26</v>
      </c>
      <c r="AB4771" s="2" t="s">
        <v>81</v>
      </c>
      <c r="AC4771" s="2" t="s">
        <v>161</v>
      </c>
      <c r="AJ4771" s="2">
        <v>48</v>
      </c>
      <c r="AK4771" s="2" t="s">
        <v>81</v>
      </c>
      <c r="AL4771" s="2" t="s">
        <v>168</v>
      </c>
      <c r="AM4771" s="2">
        <v>48</v>
      </c>
      <c r="AN4771" s="2" t="s">
        <v>81</v>
      </c>
      <c r="AO4771" s="2" t="s">
        <v>168</v>
      </c>
      <c r="AP4771" s="2">
        <v>48</v>
      </c>
      <c r="AQ4771" s="2" t="s">
        <v>81</v>
      </c>
      <c r="AR4771" s="2" t="s">
        <v>168</v>
      </c>
      <c r="BE4771" s="23" t="str">
        <f t="shared" si="733"/>
        <v>EMF ja</v>
      </c>
      <c r="BF4771" s="23">
        <f t="shared" si="730"/>
        <v>20</v>
      </c>
      <c r="BG4771" s="23" t="str">
        <f t="shared" si="731"/>
        <v>&lt;100m</v>
      </c>
      <c r="BH4771" s="23">
        <f t="shared" si="734"/>
        <v>1</v>
      </c>
      <c r="BM4771" s="2" t="s">
        <v>9411</v>
      </c>
      <c r="BN4771" s="2">
        <v>20</v>
      </c>
      <c r="BO4771" s="2" t="s">
        <v>18783</v>
      </c>
      <c r="BP4771" s="3">
        <v>1</v>
      </c>
      <c r="BQ4771" s="2" t="s">
        <v>18781</v>
      </c>
    </row>
    <row r="4772" spans="1:70" ht="16.149999999999999" customHeight="1" x14ac:dyDescent="0.25">
      <c r="A4772" s="1">
        <v>4773</v>
      </c>
      <c r="B4772" s="116" t="s">
        <v>87</v>
      </c>
      <c r="C4772" s="116" t="s">
        <v>15086</v>
      </c>
      <c r="D4772" s="2" t="s">
        <v>151</v>
      </c>
      <c r="E4772" s="2" t="s">
        <v>18785</v>
      </c>
      <c r="F4772" s="67">
        <v>43600</v>
      </c>
      <c r="G4772" s="3">
        <f t="shared" si="727"/>
        <v>5</v>
      </c>
      <c r="H4772" s="3">
        <f t="shared" si="728"/>
        <v>2019</v>
      </c>
      <c r="I4772" s="92">
        <v>0.53125</v>
      </c>
      <c r="J4772" s="20">
        <f t="shared" si="729"/>
        <v>12</v>
      </c>
      <c r="K4772" s="5" t="str">
        <f t="shared" si="732"/>
        <v>ja</v>
      </c>
      <c r="L4772" s="5" t="s">
        <v>73</v>
      </c>
      <c r="M4772" s="6" t="s">
        <v>74</v>
      </c>
      <c r="N4772" s="5">
        <v>87</v>
      </c>
      <c r="O4772" s="6" t="s">
        <v>5139</v>
      </c>
      <c r="P4772" s="127" t="s">
        <v>18786</v>
      </c>
      <c r="R4772" s="6" t="s">
        <v>77</v>
      </c>
      <c r="T4772" s="6" t="s">
        <v>80</v>
      </c>
      <c r="BE4772" s="23" t="str">
        <f t="shared" si="733"/>
        <v>EMF nein</v>
      </c>
      <c r="BF4772" s="23" t="str">
        <f t="shared" si="730"/>
        <v/>
      </c>
      <c r="BG4772" s="23" t="str">
        <f t="shared" si="731"/>
        <v/>
      </c>
      <c r="BH4772" s="23">
        <f t="shared" si="734"/>
        <v>0</v>
      </c>
      <c r="BO4772" s="2" t="s">
        <v>18787</v>
      </c>
      <c r="BP4772" s="3">
        <v>1</v>
      </c>
      <c r="BQ4772" s="2" t="s">
        <v>18784</v>
      </c>
    </row>
    <row r="4773" spans="1:70" ht="16.149999999999999" customHeight="1" x14ac:dyDescent="0.25">
      <c r="A4773" s="1">
        <v>4774</v>
      </c>
      <c r="B4773" s="2" t="s">
        <v>211</v>
      </c>
      <c r="C4773" s="2" t="s">
        <v>3426</v>
      </c>
      <c r="D4773" s="2" t="s">
        <v>158</v>
      </c>
      <c r="E4773" s="2" t="s">
        <v>18789</v>
      </c>
      <c r="F4773" s="67">
        <v>43576</v>
      </c>
      <c r="G4773" s="3">
        <f t="shared" si="727"/>
        <v>4</v>
      </c>
      <c r="H4773" s="3">
        <f t="shared" si="728"/>
        <v>2019</v>
      </c>
      <c r="I4773" s="92">
        <v>0.15625</v>
      </c>
      <c r="J4773" s="20">
        <f t="shared" si="729"/>
        <v>3</v>
      </c>
      <c r="K4773" s="5" t="str">
        <f t="shared" si="732"/>
        <v>ja</v>
      </c>
      <c r="L4773" s="5" t="s">
        <v>91</v>
      </c>
      <c r="M4773" s="6" t="s">
        <v>74</v>
      </c>
      <c r="N4773" s="5">
        <v>25</v>
      </c>
      <c r="O4773" s="6" t="s">
        <v>5139</v>
      </c>
      <c r="P4773" s="127" t="s">
        <v>18790</v>
      </c>
      <c r="R4773" s="6" t="s">
        <v>77</v>
      </c>
      <c r="T4773" s="6" t="s">
        <v>202</v>
      </c>
      <c r="X4773" s="2">
        <v>516</v>
      </c>
      <c r="Y4773" s="2" t="s">
        <v>83</v>
      </c>
      <c r="Z4773" s="2" t="s">
        <v>161</v>
      </c>
      <c r="AA4773" s="2">
        <v>516</v>
      </c>
      <c r="AB4773" s="2" t="s">
        <v>81</v>
      </c>
      <c r="AC4773" s="2" t="s">
        <v>161</v>
      </c>
      <c r="AD4773" s="2">
        <v>516</v>
      </c>
      <c r="AE4773" s="2" t="s">
        <v>83</v>
      </c>
      <c r="AF4773" s="2" t="s">
        <v>161</v>
      </c>
      <c r="AJ4773" s="2">
        <v>516</v>
      </c>
      <c r="AK4773" s="2" t="s">
        <v>83</v>
      </c>
      <c r="AL4773" s="2" t="s">
        <v>161</v>
      </c>
      <c r="AM4773" s="2">
        <v>516</v>
      </c>
      <c r="AN4773" s="2" t="s">
        <v>81</v>
      </c>
      <c r="AO4773" s="2" t="s">
        <v>161</v>
      </c>
      <c r="AP4773" s="2">
        <v>516</v>
      </c>
      <c r="AQ4773" s="2" t="s">
        <v>83</v>
      </c>
      <c r="AR4773" s="2" t="s">
        <v>161</v>
      </c>
      <c r="AV4773" s="2">
        <v>516</v>
      </c>
      <c r="AW4773" s="2" t="s">
        <v>83</v>
      </c>
      <c r="AX4773" s="2" t="s">
        <v>161</v>
      </c>
      <c r="AY4773" s="2">
        <v>516</v>
      </c>
      <c r="AZ4773" s="2" t="s">
        <v>81</v>
      </c>
      <c r="BA4773" s="2" t="s">
        <v>161</v>
      </c>
      <c r="BB4773" s="2">
        <v>516</v>
      </c>
      <c r="BC4773" s="2" t="s">
        <v>83</v>
      </c>
      <c r="BD4773" s="2" t="s">
        <v>161</v>
      </c>
      <c r="BE4773" s="23" t="str">
        <f t="shared" si="733"/>
        <v>EMF nein</v>
      </c>
      <c r="BF4773" s="23" t="str">
        <f t="shared" si="730"/>
        <v/>
      </c>
      <c r="BG4773" s="23" t="str">
        <f t="shared" si="731"/>
        <v/>
      </c>
      <c r="BH4773" s="23">
        <f t="shared" si="734"/>
        <v>0</v>
      </c>
      <c r="BO4773" s="2" t="s">
        <v>18791</v>
      </c>
      <c r="BP4773" s="3">
        <v>1</v>
      </c>
      <c r="BQ4773" s="2" t="s">
        <v>18788</v>
      </c>
    </row>
    <row r="4774" spans="1:70" ht="16.149999999999999" customHeight="1" x14ac:dyDescent="0.25">
      <c r="A4774" s="1">
        <v>4775</v>
      </c>
      <c r="B4774" s="116" t="s">
        <v>211</v>
      </c>
      <c r="C4774" s="116" t="s">
        <v>280</v>
      </c>
      <c r="D4774" s="2" t="s">
        <v>137</v>
      </c>
      <c r="E4774" s="2" t="s">
        <v>10452</v>
      </c>
      <c r="F4774" s="67">
        <v>43600</v>
      </c>
      <c r="G4774" s="3">
        <f t="shared" si="727"/>
        <v>5</v>
      </c>
      <c r="H4774" s="3">
        <f t="shared" si="728"/>
        <v>2019</v>
      </c>
      <c r="I4774" s="92">
        <v>0.70833333333333304</v>
      </c>
      <c r="J4774" s="20">
        <f t="shared" si="729"/>
        <v>17</v>
      </c>
      <c r="K4774" s="5" t="str">
        <f t="shared" si="732"/>
        <v>ja</v>
      </c>
      <c r="L4774" s="5" t="s">
        <v>91</v>
      </c>
      <c r="M4774" s="6" t="s">
        <v>74</v>
      </c>
      <c r="N4774" s="5">
        <v>46</v>
      </c>
      <c r="O4774" s="6" t="s">
        <v>5139</v>
      </c>
      <c r="P4774" s="127" t="s">
        <v>18793</v>
      </c>
      <c r="R4774" s="6" t="s">
        <v>77</v>
      </c>
      <c r="T4774" s="6" t="s">
        <v>80</v>
      </c>
      <c r="X4774" s="2">
        <v>132</v>
      </c>
      <c r="Y4774" s="2" t="s">
        <v>83</v>
      </c>
      <c r="Z4774" s="2" t="s">
        <v>82</v>
      </c>
      <c r="AA4774" s="2">
        <v>132</v>
      </c>
      <c r="AB4774" s="2" t="s">
        <v>81</v>
      </c>
      <c r="AC4774" s="2" t="s">
        <v>82</v>
      </c>
      <c r="AD4774" s="2">
        <v>132</v>
      </c>
      <c r="AE4774" s="2" t="s">
        <v>83</v>
      </c>
      <c r="AF4774" s="2" t="s">
        <v>82</v>
      </c>
      <c r="AJ4774" s="2">
        <v>132</v>
      </c>
      <c r="AK4774" s="2" t="s">
        <v>83</v>
      </c>
      <c r="AL4774" s="2" t="s">
        <v>82</v>
      </c>
      <c r="AM4774" s="2">
        <v>132</v>
      </c>
      <c r="AN4774" s="2" t="s">
        <v>81</v>
      </c>
      <c r="AO4774" s="2" t="s">
        <v>82</v>
      </c>
      <c r="AP4774" s="2">
        <v>132</v>
      </c>
      <c r="AQ4774" s="2" t="s">
        <v>83</v>
      </c>
      <c r="AR4774" s="2" t="s">
        <v>82</v>
      </c>
      <c r="AV4774" s="2">
        <v>196</v>
      </c>
      <c r="AW4774" s="2" t="s">
        <v>83</v>
      </c>
      <c r="AX4774" s="2" t="s">
        <v>84</v>
      </c>
      <c r="AY4774" s="2">
        <v>196</v>
      </c>
      <c r="AZ4774" s="2" t="s">
        <v>81</v>
      </c>
      <c r="BA4774" s="2" t="s">
        <v>84</v>
      </c>
      <c r="BB4774" s="2">
        <v>196</v>
      </c>
      <c r="BC4774" s="2" t="s">
        <v>83</v>
      </c>
      <c r="BD4774" s="2" t="s">
        <v>84</v>
      </c>
      <c r="BE4774" s="23" t="str">
        <f t="shared" si="733"/>
        <v>EMF nein</v>
      </c>
      <c r="BF4774" s="23" t="str">
        <f t="shared" si="730"/>
        <v/>
      </c>
      <c r="BG4774" s="23" t="str">
        <f t="shared" si="731"/>
        <v/>
      </c>
      <c r="BH4774" s="23">
        <f t="shared" si="734"/>
        <v>0</v>
      </c>
      <c r="BO4774" s="2" t="s">
        <v>18794</v>
      </c>
      <c r="BP4774" s="3">
        <v>1</v>
      </c>
      <c r="BQ4774" s="2" t="s">
        <v>18792</v>
      </c>
    </row>
    <row r="4775" spans="1:70" ht="16.149999999999999" customHeight="1" x14ac:dyDescent="0.25">
      <c r="A4775" s="1">
        <v>4776</v>
      </c>
      <c r="B4775" s="2" t="s">
        <v>211</v>
      </c>
      <c r="C4775" s="2" t="s">
        <v>11791</v>
      </c>
      <c r="D4775" s="2" t="s">
        <v>296</v>
      </c>
      <c r="E4775" s="2" t="s">
        <v>18796</v>
      </c>
      <c r="F4775" s="67">
        <v>43600</v>
      </c>
      <c r="G4775" s="3">
        <f t="shared" si="727"/>
        <v>5</v>
      </c>
      <c r="H4775" s="3">
        <f t="shared" si="728"/>
        <v>2019</v>
      </c>
      <c r="I4775" s="92">
        <v>0.41319444444444398</v>
      </c>
      <c r="J4775" s="20">
        <f t="shared" si="729"/>
        <v>9</v>
      </c>
      <c r="K4775" s="5" t="str">
        <f t="shared" si="732"/>
        <v>ja</v>
      </c>
      <c r="L4775" s="5" t="s">
        <v>73</v>
      </c>
      <c r="M4775" s="6" t="s">
        <v>74</v>
      </c>
      <c r="N4775" s="5">
        <v>74</v>
      </c>
      <c r="O4775" s="6" t="s">
        <v>10213</v>
      </c>
      <c r="P4775" s="127" t="s">
        <v>18797</v>
      </c>
      <c r="R4775" s="6" t="s">
        <v>77</v>
      </c>
      <c r="BE4775" s="23" t="str">
        <f t="shared" si="733"/>
        <v>EMF ja</v>
      </c>
      <c r="BF4775" s="23">
        <f t="shared" si="730"/>
        <v>2700</v>
      </c>
      <c r="BG4775" s="23" t="str">
        <f t="shared" si="731"/>
        <v>500+m</v>
      </c>
      <c r="BH4775" s="23">
        <f t="shared" si="734"/>
        <v>2</v>
      </c>
      <c r="BK4775" s="2" t="s">
        <v>162</v>
      </c>
      <c r="BL4775" s="2">
        <v>2700</v>
      </c>
      <c r="BM4775" s="2" t="s">
        <v>162</v>
      </c>
      <c r="BN4775" s="2">
        <v>2750</v>
      </c>
      <c r="BO4775" s="2" t="s">
        <v>18798</v>
      </c>
      <c r="BP4775" s="3">
        <v>1</v>
      </c>
      <c r="BQ4775" s="2" t="s">
        <v>18795</v>
      </c>
    </row>
    <row r="4776" spans="1:70" ht="16.149999999999999" customHeight="1" x14ac:dyDescent="0.25">
      <c r="A4776" s="1">
        <v>4777</v>
      </c>
      <c r="B4776" s="116" t="s">
        <v>211</v>
      </c>
      <c r="C4776" s="116" t="s">
        <v>550</v>
      </c>
      <c r="D4776" s="2" t="s">
        <v>124</v>
      </c>
      <c r="E4776" s="2" t="s">
        <v>18800</v>
      </c>
      <c r="F4776" s="67">
        <v>43920</v>
      </c>
      <c r="G4776" s="3">
        <f t="shared" si="727"/>
        <v>3</v>
      </c>
      <c r="H4776" s="3">
        <f t="shared" si="728"/>
        <v>2020</v>
      </c>
      <c r="I4776" s="92">
        <v>0.28819444444444398</v>
      </c>
      <c r="J4776" s="20">
        <f t="shared" si="729"/>
        <v>6</v>
      </c>
      <c r="K4776" s="5" t="str">
        <f t="shared" si="732"/>
        <v>ja</v>
      </c>
      <c r="L4776" s="5" t="s">
        <v>91</v>
      </c>
      <c r="M4776" s="6" t="s">
        <v>74</v>
      </c>
      <c r="N4776" s="5">
        <v>50</v>
      </c>
      <c r="O4776" s="6" t="s">
        <v>5139</v>
      </c>
      <c r="P4776" s="127" t="s">
        <v>5590</v>
      </c>
      <c r="R4776" s="6" t="s">
        <v>77</v>
      </c>
      <c r="U4776" s="2" t="s">
        <v>115</v>
      </c>
      <c r="V4776" s="2" t="s">
        <v>80</v>
      </c>
      <c r="W4776" s="2" t="s">
        <v>18801</v>
      </c>
      <c r="X4776" s="2">
        <v>178</v>
      </c>
      <c r="Y4776" s="2" t="s">
        <v>81</v>
      </c>
      <c r="Z4776" s="2" t="s">
        <v>82</v>
      </c>
      <c r="AD4776" s="2">
        <v>178</v>
      </c>
      <c r="AE4776" s="2" t="s">
        <v>81</v>
      </c>
      <c r="AF4776" s="2" t="s">
        <v>82</v>
      </c>
      <c r="BE4776" s="23" t="str">
        <f t="shared" si="733"/>
        <v>EMF ja</v>
      </c>
      <c r="BF4776" s="23">
        <f t="shared" si="730"/>
        <v>15</v>
      </c>
      <c r="BG4776" s="23" t="str">
        <f t="shared" si="731"/>
        <v>&lt;100m</v>
      </c>
      <c r="BH4776" s="23">
        <f t="shared" si="734"/>
        <v>1</v>
      </c>
      <c r="BM4776" s="2" t="s">
        <v>162</v>
      </c>
      <c r="BN4776" s="2">
        <v>15</v>
      </c>
      <c r="BO4776" s="2" t="s">
        <v>18802</v>
      </c>
      <c r="BP4776" s="3">
        <v>1</v>
      </c>
      <c r="BQ4776" s="2" t="s">
        <v>18799</v>
      </c>
    </row>
    <row r="4777" spans="1:70" ht="16.149999999999999" customHeight="1" x14ac:dyDescent="0.25">
      <c r="A4777" s="1">
        <v>4778</v>
      </c>
      <c r="B4777" s="2" t="s">
        <v>211</v>
      </c>
      <c r="C4777" s="2" t="s">
        <v>1629</v>
      </c>
      <c r="D4777" s="2" t="s">
        <v>89</v>
      </c>
      <c r="F4777" s="67">
        <v>43925</v>
      </c>
      <c r="G4777" s="3">
        <f t="shared" si="727"/>
        <v>4</v>
      </c>
      <c r="H4777" s="3">
        <f t="shared" si="728"/>
        <v>2020</v>
      </c>
      <c r="I4777" s="92">
        <v>0.38888888888888901</v>
      </c>
      <c r="J4777" s="20">
        <f t="shared" si="729"/>
        <v>9</v>
      </c>
      <c r="K4777" s="5" t="str">
        <f t="shared" si="732"/>
        <v>ja</v>
      </c>
      <c r="L4777" s="5" t="s">
        <v>73</v>
      </c>
      <c r="M4777" s="6" t="s">
        <v>74</v>
      </c>
      <c r="N4777" s="5">
        <v>33</v>
      </c>
      <c r="O4777" s="6" t="s">
        <v>126</v>
      </c>
      <c r="P4777" s="127" t="s">
        <v>18804</v>
      </c>
      <c r="R4777" s="6" t="s">
        <v>77</v>
      </c>
      <c r="U4777" s="2" t="s">
        <v>115</v>
      </c>
      <c r="V4777" s="2" t="s">
        <v>202</v>
      </c>
      <c r="X4777" s="2">
        <v>313</v>
      </c>
      <c r="Y4777" s="2" t="s">
        <v>83</v>
      </c>
      <c r="Z4777" s="2" t="s">
        <v>84</v>
      </c>
      <c r="AA4777" s="2">
        <v>313</v>
      </c>
      <c r="AB4777" s="2" t="s">
        <v>81</v>
      </c>
      <c r="AC4777" s="2" t="s">
        <v>84</v>
      </c>
      <c r="AD4777" s="2">
        <v>313</v>
      </c>
      <c r="AE4777" s="2" t="s">
        <v>83</v>
      </c>
      <c r="AF4777" s="2" t="s">
        <v>84</v>
      </c>
      <c r="AJ4777" s="2">
        <v>313</v>
      </c>
      <c r="AK4777" s="2" t="s">
        <v>83</v>
      </c>
      <c r="AL4777" s="2" t="s">
        <v>84</v>
      </c>
      <c r="AM4777" s="2">
        <v>313</v>
      </c>
      <c r="AN4777" s="2" t="s">
        <v>81</v>
      </c>
      <c r="AO4777" s="2" t="s">
        <v>13272</v>
      </c>
      <c r="AP4777" s="2">
        <v>313</v>
      </c>
      <c r="AQ4777" s="2" t="s">
        <v>83</v>
      </c>
      <c r="AR4777" s="2" t="s">
        <v>84</v>
      </c>
      <c r="BE4777" s="23" t="str">
        <f t="shared" si="733"/>
        <v>EMF nein</v>
      </c>
      <c r="BF4777" s="23" t="str">
        <f t="shared" si="730"/>
        <v/>
      </c>
      <c r="BG4777" s="23" t="str">
        <f t="shared" si="731"/>
        <v/>
      </c>
      <c r="BH4777" s="23">
        <f t="shared" si="734"/>
        <v>0</v>
      </c>
      <c r="BP4777" s="3">
        <v>1</v>
      </c>
      <c r="BQ4777" s="2" t="s">
        <v>18803</v>
      </c>
    </row>
    <row r="4778" spans="1:70" ht="16.149999999999999" customHeight="1" x14ac:dyDescent="0.25">
      <c r="A4778" s="1">
        <v>4779</v>
      </c>
      <c r="B4778" s="2" t="s">
        <v>211</v>
      </c>
      <c r="C4778" s="116" t="s">
        <v>18806</v>
      </c>
      <c r="D4778" s="2" t="s">
        <v>124</v>
      </c>
      <c r="E4778" s="2" t="s">
        <v>18807</v>
      </c>
      <c r="F4778" s="67">
        <v>43924</v>
      </c>
      <c r="G4778" s="3">
        <f t="shared" si="727"/>
        <v>4</v>
      </c>
      <c r="H4778" s="3">
        <f t="shared" si="728"/>
        <v>2020</v>
      </c>
      <c r="I4778" s="92">
        <v>0.72916666666666696</v>
      </c>
      <c r="J4778" s="20">
        <f t="shared" si="729"/>
        <v>17</v>
      </c>
      <c r="K4778" s="5" t="str">
        <f t="shared" si="732"/>
        <v>ja</v>
      </c>
      <c r="L4778" s="5" t="s">
        <v>91</v>
      </c>
      <c r="M4778" s="6" t="s">
        <v>74</v>
      </c>
      <c r="N4778" s="5">
        <v>43</v>
      </c>
      <c r="O4778" s="6" t="s">
        <v>140</v>
      </c>
      <c r="P4778" s="127" t="s">
        <v>18808</v>
      </c>
      <c r="R4778" s="6" t="s">
        <v>77</v>
      </c>
      <c r="X4778" s="2">
        <v>5</v>
      </c>
      <c r="Y4778" s="2" t="s">
        <v>94</v>
      </c>
      <c r="Z4778" s="2" t="s">
        <v>84</v>
      </c>
      <c r="AD4778" s="2">
        <v>5</v>
      </c>
      <c r="AE4778" s="2" t="s">
        <v>94</v>
      </c>
      <c r="AF4778" s="2" t="s">
        <v>84</v>
      </c>
      <c r="BE4778" s="23" t="str">
        <f t="shared" si="733"/>
        <v>EMF ja</v>
      </c>
      <c r="BF4778" s="23">
        <f t="shared" si="730"/>
        <v>20</v>
      </c>
      <c r="BG4778" s="23" t="str">
        <f t="shared" si="731"/>
        <v>&lt;100m</v>
      </c>
      <c r="BH4778" s="23">
        <f t="shared" si="734"/>
        <v>1</v>
      </c>
      <c r="BM4778" s="2" t="s">
        <v>162</v>
      </c>
      <c r="BN4778" s="2">
        <v>20</v>
      </c>
      <c r="BO4778" s="2" t="s">
        <v>18809</v>
      </c>
      <c r="BP4778" s="3">
        <v>1</v>
      </c>
      <c r="BQ4778" s="2" t="s">
        <v>18805</v>
      </c>
    </row>
    <row r="4779" spans="1:70" ht="16.149999999999999" customHeight="1" x14ac:dyDescent="0.25">
      <c r="A4779" s="16">
        <v>4780</v>
      </c>
      <c r="B4779" s="2" t="s">
        <v>211</v>
      </c>
      <c r="C4779" s="2" t="s">
        <v>18811</v>
      </c>
      <c r="D4779" s="2" t="s">
        <v>137</v>
      </c>
      <c r="E4779" s="2" t="s">
        <v>1916</v>
      </c>
      <c r="F4779" s="67">
        <v>43924</v>
      </c>
      <c r="G4779" s="3">
        <f t="shared" si="727"/>
        <v>4</v>
      </c>
      <c r="H4779" s="3">
        <f t="shared" si="728"/>
        <v>2020</v>
      </c>
      <c r="I4779" s="92">
        <v>0.8125</v>
      </c>
      <c r="J4779" s="20">
        <f t="shared" si="729"/>
        <v>19</v>
      </c>
      <c r="K4779" s="5" t="str">
        <f t="shared" si="732"/>
        <v>ja</v>
      </c>
      <c r="L4779" s="5" t="s">
        <v>91</v>
      </c>
      <c r="M4779" s="6" t="s">
        <v>2721</v>
      </c>
      <c r="N4779" s="5">
        <v>63</v>
      </c>
      <c r="O4779" s="6" t="s">
        <v>126</v>
      </c>
      <c r="P4779" s="127" t="s">
        <v>18812</v>
      </c>
      <c r="R4779" s="6" t="s">
        <v>77</v>
      </c>
      <c r="T4779" s="6" t="s">
        <v>202</v>
      </c>
      <c r="X4779" s="2">
        <v>1930</v>
      </c>
      <c r="Y4779" s="2" t="s">
        <v>83</v>
      </c>
      <c r="Z4779" s="2" t="s">
        <v>161</v>
      </c>
      <c r="AA4779" s="2">
        <v>1930</v>
      </c>
      <c r="AB4779" s="2" t="s">
        <v>81</v>
      </c>
      <c r="AC4779" s="2" t="s">
        <v>161</v>
      </c>
      <c r="AD4779" s="2">
        <v>1930</v>
      </c>
      <c r="AE4779" s="2" t="s">
        <v>83</v>
      </c>
      <c r="AF4779" s="2" t="s">
        <v>161</v>
      </c>
      <c r="AJ4779" s="2">
        <v>1930</v>
      </c>
      <c r="AK4779" s="2" t="s">
        <v>83</v>
      </c>
      <c r="AL4779" s="2" t="s">
        <v>161</v>
      </c>
      <c r="AM4779" s="2">
        <v>1930</v>
      </c>
      <c r="AN4779" s="2" t="s">
        <v>81</v>
      </c>
      <c r="AO4779" s="2" t="s">
        <v>161</v>
      </c>
      <c r="AP4779" s="2">
        <v>1930</v>
      </c>
      <c r="AQ4779" s="2" t="s">
        <v>83</v>
      </c>
      <c r="AR4779" s="2" t="s">
        <v>161</v>
      </c>
      <c r="AV4779" s="2">
        <v>1930</v>
      </c>
      <c r="AW4779" s="2" t="s">
        <v>83</v>
      </c>
      <c r="AX4779" s="2" t="s">
        <v>161</v>
      </c>
      <c r="AY4779" s="2">
        <v>1930</v>
      </c>
      <c r="AZ4779" s="2" t="s">
        <v>81</v>
      </c>
      <c r="BA4779" s="2" t="s">
        <v>161</v>
      </c>
      <c r="BB4779" s="2">
        <v>1930</v>
      </c>
      <c r="BC4779" s="2" t="s">
        <v>83</v>
      </c>
      <c r="BD4779" s="2" t="s">
        <v>161</v>
      </c>
      <c r="BE4779" s="23" t="str">
        <f t="shared" si="733"/>
        <v>EMF ja</v>
      </c>
      <c r="BF4779" s="23">
        <f t="shared" si="730"/>
        <v>600</v>
      </c>
      <c r="BG4779" s="23" t="str">
        <f t="shared" si="731"/>
        <v>500+m</v>
      </c>
      <c r="BH4779" s="23">
        <f t="shared" si="734"/>
        <v>1</v>
      </c>
      <c r="BM4779" s="2" t="s">
        <v>162</v>
      </c>
      <c r="BN4779" s="2">
        <v>600</v>
      </c>
      <c r="BO4779" s="2" t="s">
        <v>18813</v>
      </c>
      <c r="BP4779" s="3">
        <v>1</v>
      </c>
      <c r="BQ4779" s="2" t="s">
        <v>18810</v>
      </c>
    </row>
    <row r="4780" spans="1:70" ht="16.149999999999999" customHeight="1" x14ac:dyDescent="0.25">
      <c r="A4780" s="1">
        <v>4781</v>
      </c>
      <c r="B4780" s="2" t="s">
        <v>211</v>
      </c>
      <c r="C4780" s="116" t="s">
        <v>241</v>
      </c>
      <c r="D4780" s="2" t="s">
        <v>89</v>
      </c>
      <c r="E4780" s="2" t="s">
        <v>18814</v>
      </c>
      <c r="F4780" s="67">
        <v>43037</v>
      </c>
      <c r="G4780" s="3">
        <f t="shared" si="727"/>
        <v>10</v>
      </c>
      <c r="H4780" s="3">
        <f t="shared" si="728"/>
        <v>2017</v>
      </c>
      <c r="I4780" s="92">
        <v>0.1875</v>
      </c>
      <c r="J4780" s="20">
        <f t="shared" si="729"/>
        <v>4</v>
      </c>
      <c r="K4780" s="5" t="str">
        <f t="shared" si="732"/>
        <v>ja</v>
      </c>
      <c r="L4780" s="5" t="s">
        <v>91</v>
      </c>
      <c r="M4780" s="6" t="s">
        <v>208</v>
      </c>
      <c r="N4780" s="5">
        <v>21</v>
      </c>
      <c r="O4780" s="6" t="s">
        <v>5139</v>
      </c>
      <c r="P4780" s="127" t="s">
        <v>18815</v>
      </c>
      <c r="R4780" s="6" t="s">
        <v>77</v>
      </c>
      <c r="S4780" s="2" t="s">
        <v>190</v>
      </c>
      <c r="T4780" s="6" t="s">
        <v>202</v>
      </c>
      <c r="U4780" s="2" t="s">
        <v>1328</v>
      </c>
      <c r="V4780" s="2" t="s">
        <v>109</v>
      </c>
      <c r="X4780" s="2">
        <v>70</v>
      </c>
      <c r="Y4780" s="2" t="s">
        <v>81</v>
      </c>
      <c r="Z4780" s="2" t="s">
        <v>84</v>
      </c>
      <c r="AA4780" s="2">
        <v>70</v>
      </c>
      <c r="AB4780" s="2" t="s">
        <v>18816</v>
      </c>
      <c r="AC4780" s="2" t="s">
        <v>84</v>
      </c>
      <c r="AD4780" s="2">
        <v>70</v>
      </c>
      <c r="AE4780" s="2" t="s">
        <v>81</v>
      </c>
      <c r="AF4780" s="2" t="s">
        <v>84</v>
      </c>
      <c r="AJ4780" s="2">
        <v>104</v>
      </c>
      <c r="AK4780" s="2" t="s">
        <v>81</v>
      </c>
      <c r="AL4780" s="2" t="s">
        <v>84</v>
      </c>
      <c r="AP4780" s="2">
        <v>104</v>
      </c>
      <c r="AQ4780" s="2" t="s">
        <v>81</v>
      </c>
      <c r="AR4780" s="2" t="s">
        <v>84</v>
      </c>
      <c r="BE4780" s="23" t="str">
        <f t="shared" si="733"/>
        <v>EMF nein</v>
      </c>
      <c r="BF4780" s="23" t="str">
        <f t="shared" si="730"/>
        <v/>
      </c>
      <c r="BG4780" s="23" t="str">
        <f t="shared" si="731"/>
        <v/>
      </c>
      <c r="BH4780" s="23">
        <f t="shared" si="734"/>
        <v>0</v>
      </c>
      <c r="BO4780" s="2" t="s">
        <v>18817</v>
      </c>
      <c r="BP4780" s="3">
        <v>1</v>
      </c>
      <c r="BQ4780" s="2" t="s">
        <v>18818</v>
      </c>
      <c r="BR4780" s="65" t="s">
        <v>109</v>
      </c>
    </row>
    <row r="4781" spans="1:70" ht="16.149999999999999" customHeight="1" x14ac:dyDescent="0.25">
      <c r="A4781" s="1">
        <v>4782</v>
      </c>
      <c r="B4781" s="2" t="s">
        <v>211</v>
      </c>
      <c r="C4781" s="2" t="s">
        <v>2925</v>
      </c>
      <c r="D4781" s="2" t="s">
        <v>158</v>
      </c>
      <c r="E4781" s="2" t="s">
        <v>18819</v>
      </c>
      <c r="F4781" s="67">
        <v>43615</v>
      </c>
      <c r="G4781" s="3">
        <f t="shared" si="727"/>
        <v>5</v>
      </c>
      <c r="H4781" s="3">
        <f t="shared" si="728"/>
        <v>2019</v>
      </c>
      <c r="I4781" s="92">
        <v>0.6875</v>
      </c>
      <c r="J4781" s="20">
        <f t="shared" si="729"/>
        <v>16</v>
      </c>
      <c r="K4781" s="5" t="str">
        <f t="shared" si="732"/>
        <v>ja</v>
      </c>
      <c r="M4781" s="6" t="s">
        <v>74</v>
      </c>
      <c r="O4781" s="6" t="s">
        <v>140</v>
      </c>
      <c r="P4781" s="127" t="s">
        <v>18820</v>
      </c>
      <c r="R4781" s="6" t="s">
        <v>77</v>
      </c>
      <c r="T4781" s="6" t="s">
        <v>80</v>
      </c>
      <c r="X4781" s="2">
        <v>1140</v>
      </c>
      <c r="Y4781" s="2" t="s">
        <v>81</v>
      </c>
      <c r="Z4781" s="2" t="s">
        <v>84</v>
      </c>
      <c r="AA4781" s="2">
        <v>1140</v>
      </c>
      <c r="AB4781" s="2" t="s">
        <v>94</v>
      </c>
      <c r="AC4781" s="2" t="s">
        <v>84</v>
      </c>
      <c r="AD4781" s="2">
        <v>1140</v>
      </c>
      <c r="AE4781" s="2" t="s">
        <v>83</v>
      </c>
      <c r="AF4781" s="2" t="s">
        <v>84</v>
      </c>
      <c r="AG4781" s="2">
        <v>1140</v>
      </c>
      <c r="AH4781" s="2" t="s">
        <v>81</v>
      </c>
      <c r="AI4781" s="2" t="s">
        <v>84</v>
      </c>
      <c r="AJ4781" s="2">
        <v>1140</v>
      </c>
      <c r="AK4781" s="2" t="s">
        <v>81</v>
      </c>
      <c r="AL4781" s="2" t="s">
        <v>84</v>
      </c>
      <c r="AM4781" s="2">
        <v>1140</v>
      </c>
      <c r="AN4781" s="2" t="s">
        <v>94</v>
      </c>
      <c r="AO4781" s="2" t="s">
        <v>84</v>
      </c>
      <c r="AP4781" s="2">
        <v>1140</v>
      </c>
      <c r="AQ4781" s="2" t="s">
        <v>83</v>
      </c>
      <c r="AR4781" s="2" t="s">
        <v>84</v>
      </c>
      <c r="AS4781" s="2">
        <v>1140</v>
      </c>
      <c r="AT4781" s="2" t="s">
        <v>81</v>
      </c>
      <c r="AU4781" s="2" t="s">
        <v>84</v>
      </c>
      <c r="AV4781" s="2">
        <v>1140</v>
      </c>
      <c r="AW4781" s="2" t="s">
        <v>81</v>
      </c>
      <c r="AX4781" s="2" t="s">
        <v>84</v>
      </c>
      <c r="AY4781" s="2">
        <v>1140</v>
      </c>
      <c r="AZ4781" s="2" t="s">
        <v>94</v>
      </c>
      <c r="BA4781" s="2" t="s">
        <v>84</v>
      </c>
      <c r="BB4781" s="2">
        <v>1140</v>
      </c>
      <c r="BC4781" s="2" t="s">
        <v>83</v>
      </c>
      <c r="BD4781" s="2" t="s">
        <v>84</v>
      </c>
      <c r="BE4781" s="23" t="str">
        <f t="shared" si="733"/>
        <v>EMF ja</v>
      </c>
      <c r="BF4781" s="23">
        <f t="shared" si="730"/>
        <v>2500</v>
      </c>
      <c r="BG4781" s="23" t="str">
        <f t="shared" si="731"/>
        <v>500+m</v>
      </c>
      <c r="BH4781" s="23">
        <f t="shared" si="734"/>
        <v>1</v>
      </c>
      <c r="BI4781" s="2" t="s">
        <v>162</v>
      </c>
      <c r="BJ4781" s="2">
        <v>2500</v>
      </c>
      <c r="BO4781" s="2" t="s">
        <v>18821</v>
      </c>
      <c r="BP4781" s="3">
        <v>1</v>
      </c>
      <c r="BQ4781" s="2" t="s">
        <v>18822</v>
      </c>
      <c r="BR4781" s="65"/>
    </row>
    <row r="4782" spans="1:70" ht="16.149999999999999" customHeight="1" x14ac:dyDescent="0.25">
      <c r="A4782" s="1">
        <v>4783</v>
      </c>
      <c r="B4782" s="2" t="s">
        <v>211</v>
      </c>
      <c r="C4782" s="2" t="s">
        <v>1328</v>
      </c>
      <c r="D4782" s="2" t="s">
        <v>113</v>
      </c>
      <c r="E4782" s="2" t="s">
        <v>18823</v>
      </c>
      <c r="F4782" s="67">
        <v>43703</v>
      </c>
      <c r="G4782" s="3">
        <f t="shared" si="727"/>
        <v>8</v>
      </c>
      <c r="H4782" s="3">
        <f t="shared" si="728"/>
        <v>2019</v>
      </c>
      <c r="I4782" s="92">
        <v>0.35416666666666702</v>
      </c>
      <c r="J4782" s="20">
        <f t="shared" si="729"/>
        <v>8</v>
      </c>
      <c r="K4782" s="5" t="str">
        <f t="shared" si="732"/>
        <v>ja</v>
      </c>
      <c r="L4782" s="5" t="s">
        <v>73</v>
      </c>
      <c r="M4782" s="6" t="s">
        <v>115</v>
      </c>
      <c r="O4782" s="6" t="s">
        <v>5139</v>
      </c>
      <c r="P4782" s="127" t="s">
        <v>18824</v>
      </c>
      <c r="R4782" s="6" t="s">
        <v>77</v>
      </c>
      <c r="U4782" s="2" t="s">
        <v>115</v>
      </c>
      <c r="V4782" s="2" t="s">
        <v>80</v>
      </c>
      <c r="X4782" s="2">
        <v>70</v>
      </c>
      <c r="Y4782" s="2" t="s">
        <v>83</v>
      </c>
      <c r="Z4782" s="2" t="s">
        <v>161</v>
      </c>
      <c r="AA4782" s="2" t="s">
        <v>109</v>
      </c>
      <c r="AB4782" s="2" t="s">
        <v>109</v>
      </c>
      <c r="AC4782" s="2" t="s">
        <v>109</v>
      </c>
      <c r="AD4782" s="2">
        <v>70</v>
      </c>
      <c r="AE4782" s="2" t="s">
        <v>83</v>
      </c>
      <c r="AF4782" s="2" t="s">
        <v>161</v>
      </c>
      <c r="AG4782" s="2">
        <v>70</v>
      </c>
      <c r="AH4782" s="2" t="s">
        <v>94</v>
      </c>
      <c r="AI4782" s="2" t="s">
        <v>161</v>
      </c>
      <c r="AJ4782" s="2">
        <v>70</v>
      </c>
      <c r="AK4782" s="2" t="s">
        <v>83</v>
      </c>
      <c r="AL4782" s="2" t="s">
        <v>161</v>
      </c>
      <c r="AM4782" s="2" t="s">
        <v>109</v>
      </c>
      <c r="AN4782" s="2" t="s">
        <v>109</v>
      </c>
      <c r="AO4782" s="2" t="s">
        <v>109</v>
      </c>
      <c r="AP4782" s="2">
        <v>70</v>
      </c>
      <c r="AQ4782" s="2" t="s">
        <v>83</v>
      </c>
      <c r="AR4782" s="2" t="s">
        <v>161</v>
      </c>
      <c r="AS4782" s="2">
        <v>70</v>
      </c>
      <c r="AT4782" s="2" t="s">
        <v>94</v>
      </c>
      <c r="AU4782" s="2" t="s">
        <v>161</v>
      </c>
      <c r="AV4782" s="2">
        <v>70</v>
      </c>
      <c r="AW4782" s="2" t="s">
        <v>81</v>
      </c>
      <c r="AX4782" s="2" t="s">
        <v>161</v>
      </c>
      <c r="BB4782" s="2">
        <v>390</v>
      </c>
      <c r="BC4782" s="2" t="s">
        <v>81</v>
      </c>
      <c r="BD4782" s="2" t="s">
        <v>168</v>
      </c>
      <c r="BE4782" s="23" t="str">
        <f t="shared" si="733"/>
        <v>EMF nein</v>
      </c>
      <c r="BF4782" s="23" t="str">
        <f t="shared" si="730"/>
        <v/>
      </c>
      <c r="BG4782" s="23" t="str">
        <f t="shared" si="731"/>
        <v/>
      </c>
      <c r="BH4782" s="23">
        <f t="shared" si="734"/>
        <v>0</v>
      </c>
      <c r="BO4782" s="2" t="s">
        <v>18825</v>
      </c>
      <c r="BP4782" s="3">
        <v>1</v>
      </c>
      <c r="BQ4782" s="2" t="s">
        <v>18826</v>
      </c>
      <c r="BR4782" s="65"/>
    </row>
    <row r="4783" spans="1:70" ht="16.149999999999999" customHeight="1" x14ac:dyDescent="0.25">
      <c r="A4783" s="16">
        <v>4784</v>
      </c>
      <c r="B4783" s="2" t="s">
        <v>211</v>
      </c>
      <c r="C4783" s="2" t="s">
        <v>2733</v>
      </c>
      <c r="D4783" s="2" t="s">
        <v>264</v>
      </c>
      <c r="E4783" s="2" t="s">
        <v>18827</v>
      </c>
      <c r="F4783" s="67">
        <v>43618</v>
      </c>
      <c r="G4783" s="3">
        <f t="shared" si="727"/>
        <v>6</v>
      </c>
      <c r="H4783" s="3">
        <f t="shared" si="728"/>
        <v>2019</v>
      </c>
      <c r="I4783" s="92">
        <v>0.92708333333333304</v>
      </c>
      <c r="J4783" s="20">
        <f t="shared" si="729"/>
        <v>22</v>
      </c>
      <c r="K4783" s="5" t="str">
        <f t="shared" si="732"/>
        <v>ja</v>
      </c>
      <c r="L4783" s="5" t="s">
        <v>91</v>
      </c>
      <c r="M4783" s="6" t="s">
        <v>74</v>
      </c>
      <c r="N4783" s="5">
        <v>32</v>
      </c>
      <c r="O4783" s="6" t="s">
        <v>5139</v>
      </c>
      <c r="P4783" s="127" t="s">
        <v>18828</v>
      </c>
      <c r="R4783" s="6" t="s">
        <v>77</v>
      </c>
      <c r="U4783" s="2" t="s">
        <v>115</v>
      </c>
      <c r="V4783" s="2" t="s">
        <v>80</v>
      </c>
      <c r="X4783" s="2">
        <v>478</v>
      </c>
      <c r="Y4783" s="2" t="s">
        <v>81</v>
      </c>
      <c r="Z4783" s="2" t="s">
        <v>84</v>
      </c>
      <c r="AA4783" s="2">
        <v>478</v>
      </c>
      <c r="AB4783" s="2" t="s">
        <v>94</v>
      </c>
      <c r="AC4783" s="2" t="s">
        <v>84</v>
      </c>
      <c r="AD4783" s="2">
        <v>478</v>
      </c>
      <c r="AE4783" s="2" t="s">
        <v>81</v>
      </c>
      <c r="AF4783" s="2" t="s">
        <v>84</v>
      </c>
      <c r="AJ4783" s="2">
        <v>776</v>
      </c>
      <c r="AK4783" s="2" t="s">
        <v>81</v>
      </c>
      <c r="AL4783" s="2" t="s">
        <v>168</v>
      </c>
      <c r="AM4783" s="2">
        <v>776</v>
      </c>
      <c r="AN4783" s="2" t="s">
        <v>81</v>
      </c>
      <c r="AO4783" s="2" t="s">
        <v>168</v>
      </c>
      <c r="AP4783" s="2">
        <v>776</v>
      </c>
      <c r="AQ4783" s="2" t="s">
        <v>81</v>
      </c>
      <c r="AR4783" s="2" t="s">
        <v>168</v>
      </c>
      <c r="AV4783" s="2">
        <v>776</v>
      </c>
      <c r="AW4783" s="2" t="s">
        <v>81</v>
      </c>
      <c r="AX4783" s="2" t="s">
        <v>168</v>
      </c>
      <c r="AY4783" s="2">
        <v>776</v>
      </c>
      <c r="AZ4783" s="2" t="s">
        <v>81</v>
      </c>
      <c r="BA4783" s="2" t="s">
        <v>168</v>
      </c>
      <c r="BB4783" s="2">
        <v>776</v>
      </c>
      <c r="BC4783" s="2" t="s">
        <v>81</v>
      </c>
      <c r="BD4783" s="2" t="s">
        <v>168</v>
      </c>
      <c r="BE4783" s="23" t="str">
        <f t="shared" si="733"/>
        <v>EMF nein</v>
      </c>
      <c r="BF4783" s="23" t="str">
        <f t="shared" si="730"/>
        <v/>
      </c>
      <c r="BG4783" s="23" t="str">
        <f t="shared" si="731"/>
        <v/>
      </c>
      <c r="BH4783" s="23">
        <f t="shared" si="734"/>
        <v>0</v>
      </c>
      <c r="BO4783" s="2" t="s">
        <v>18829</v>
      </c>
      <c r="BP4783" s="3">
        <v>1</v>
      </c>
      <c r="BQ4783" s="2" t="s">
        <v>18830</v>
      </c>
      <c r="BR4783" s="65"/>
    </row>
    <row r="4784" spans="1:70" ht="16.149999999999999" customHeight="1" x14ac:dyDescent="0.25">
      <c r="A4784" s="1">
        <v>4785</v>
      </c>
      <c r="B4784" s="2" t="s">
        <v>211</v>
      </c>
      <c r="C4784" s="2" t="s">
        <v>112</v>
      </c>
      <c r="D4784" s="2" t="s">
        <v>113</v>
      </c>
      <c r="E4784" s="2" t="s">
        <v>18831</v>
      </c>
      <c r="F4784" s="67">
        <v>43708</v>
      </c>
      <c r="G4784" s="3">
        <f t="shared" si="727"/>
        <v>8</v>
      </c>
      <c r="H4784" s="3">
        <f t="shared" si="728"/>
        <v>2019</v>
      </c>
      <c r="I4784" s="92">
        <v>0.55902777777777801</v>
      </c>
      <c r="J4784" s="20">
        <f t="shared" si="729"/>
        <v>13</v>
      </c>
      <c r="K4784" s="5" t="str">
        <f t="shared" si="732"/>
        <v>ja</v>
      </c>
      <c r="L4784" s="5" t="s">
        <v>91</v>
      </c>
      <c r="M4784" s="6" t="s">
        <v>74</v>
      </c>
      <c r="N4784" s="5">
        <v>64</v>
      </c>
      <c r="O4784" s="6" t="s">
        <v>126</v>
      </c>
      <c r="P4784" s="127" t="s">
        <v>18832</v>
      </c>
      <c r="R4784" s="6" t="s">
        <v>77</v>
      </c>
      <c r="T4784" s="6" t="s">
        <v>109</v>
      </c>
      <c r="U4784" s="2" t="s">
        <v>10617</v>
      </c>
      <c r="V4784" s="5" t="s">
        <v>80</v>
      </c>
      <c r="X4784" s="2">
        <v>277</v>
      </c>
      <c r="Y4784" s="2" t="s">
        <v>83</v>
      </c>
      <c r="Z4784" s="2" t="s">
        <v>168</v>
      </c>
      <c r="AA4784" s="2">
        <v>277</v>
      </c>
      <c r="AB4784" s="2" t="s">
        <v>81</v>
      </c>
      <c r="AC4784" s="2" t="s">
        <v>168</v>
      </c>
      <c r="AD4784" s="2">
        <v>277</v>
      </c>
      <c r="AE4784" s="2" t="s">
        <v>83</v>
      </c>
      <c r="AF4784" s="2" t="s">
        <v>168</v>
      </c>
      <c r="BE4784" s="23" t="str">
        <f t="shared" si="733"/>
        <v>EMF nein</v>
      </c>
      <c r="BF4784" s="23" t="str">
        <f t="shared" si="730"/>
        <v/>
      </c>
      <c r="BG4784" s="23" t="str">
        <f t="shared" si="731"/>
        <v/>
      </c>
      <c r="BH4784" s="23">
        <f t="shared" si="734"/>
        <v>0</v>
      </c>
      <c r="BO4784" s="2" t="s">
        <v>18833</v>
      </c>
      <c r="BP4784" s="3">
        <v>1</v>
      </c>
      <c r="BQ4784" s="2" t="s">
        <v>18834</v>
      </c>
      <c r="BR4784" s="65"/>
    </row>
    <row r="4785" spans="1:70" ht="16.149999999999999" customHeight="1" x14ac:dyDescent="0.25">
      <c r="A4785" s="1">
        <v>4786</v>
      </c>
      <c r="B4785" s="2" t="s">
        <v>211</v>
      </c>
      <c r="C4785" s="116" t="s">
        <v>18835</v>
      </c>
      <c r="D4785" s="2" t="s">
        <v>124</v>
      </c>
      <c r="E4785" s="2" t="s">
        <v>18836</v>
      </c>
      <c r="F4785" s="67">
        <v>43925</v>
      </c>
      <c r="G4785" s="3">
        <f t="shared" si="727"/>
        <v>4</v>
      </c>
      <c r="H4785" s="3">
        <f t="shared" si="728"/>
        <v>2020</v>
      </c>
      <c r="I4785" s="92">
        <v>0.62152777777777801</v>
      </c>
      <c r="J4785" s="20">
        <f t="shared" si="729"/>
        <v>14</v>
      </c>
      <c r="K4785" s="5" t="str">
        <f t="shared" si="732"/>
        <v>ja</v>
      </c>
      <c r="L4785" s="5" t="s">
        <v>73</v>
      </c>
      <c r="M4785" s="6" t="s">
        <v>74</v>
      </c>
      <c r="N4785" s="5">
        <v>53</v>
      </c>
      <c r="O4785" s="6" t="s">
        <v>5139</v>
      </c>
      <c r="P4785" s="127" t="s">
        <v>18837</v>
      </c>
      <c r="R4785" s="6" t="s">
        <v>77</v>
      </c>
      <c r="U4785" s="2" t="s">
        <v>10617</v>
      </c>
      <c r="X4785" s="2">
        <v>273</v>
      </c>
      <c r="Y4785" s="2" t="s">
        <v>83</v>
      </c>
      <c r="Z4785" s="2" t="s">
        <v>84</v>
      </c>
      <c r="AA4785" s="2">
        <v>273</v>
      </c>
      <c r="AB4785" s="2" t="s">
        <v>81</v>
      </c>
      <c r="AC4785" s="2" t="s">
        <v>84</v>
      </c>
      <c r="AD4785" s="2">
        <v>273</v>
      </c>
      <c r="AE4785" s="2" t="s">
        <v>83</v>
      </c>
      <c r="AF4785" s="2" t="s">
        <v>84</v>
      </c>
      <c r="AJ4785" s="2">
        <v>273</v>
      </c>
      <c r="AK4785" s="2" t="s">
        <v>83</v>
      </c>
      <c r="AL4785" s="2" t="s">
        <v>84</v>
      </c>
      <c r="AM4785" s="2">
        <v>273</v>
      </c>
      <c r="AN4785" s="2" t="s">
        <v>81</v>
      </c>
      <c r="AO4785" s="2" t="s">
        <v>84</v>
      </c>
      <c r="AP4785" s="2">
        <v>273</v>
      </c>
      <c r="AQ4785" s="2" t="s">
        <v>83</v>
      </c>
      <c r="AR4785" s="2" t="s">
        <v>84</v>
      </c>
      <c r="AV4785" s="2">
        <v>273</v>
      </c>
      <c r="AW4785" s="2" t="s">
        <v>83</v>
      </c>
      <c r="AX4785" s="2" t="s">
        <v>84</v>
      </c>
      <c r="AY4785" s="2">
        <v>273</v>
      </c>
      <c r="AZ4785" s="2" t="s">
        <v>81</v>
      </c>
      <c r="BA4785" s="2" t="s">
        <v>84</v>
      </c>
      <c r="BB4785" s="2">
        <v>273</v>
      </c>
      <c r="BC4785" s="2" t="s">
        <v>83</v>
      </c>
      <c r="BD4785" s="2" t="s">
        <v>84</v>
      </c>
      <c r="BE4785" s="23" t="str">
        <f t="shared" si="733"/>
        <v>EMF ja</v>
      </c>
      <c r="BF4785" s="23">
        <f t="shared" si="730"/>
        <v>5</v>
      </c>
      <c r="BG4785" s="23" t="str">
        <f t="shared" si="731"/>
        <v>&lt;100m</v>
      </c>
      <c r="BH4785" s="23">
        <f t="shared" si="734"/>
        <v>2</v>
      </c>
      <c r="BK4785" s="2" t="s">
        <v>162</v>
      </c>
      <c r="BL4785" s="2">
        <v>40</v>
      </c>
      <c r="BM4785" s="2" t="s">
        <v>162</v>
      </c>
      <c r="BN4785" s="2">
        <v>5</v>
      </c>
      <c r="BO4785" s="2" t="s">
        <v>18838</v>
      </c>
      <c r="BP4785" s="3">
        <v>1</v>
      </c>
      <c r="BQ4785" s="2" t="s">
        <v>18842</v>
      </c>
      <c r="BR4785" s="65" t="s">
        <v>109</v>
      </c>
    </row>
    <row r="4786" spans="1:70" ht="16.149999999999999" customHeight="1" x14ac:dyDescent="0.25">
      <c r="A4786" s="16">
        <v>4787</v>
      </c>
      <c r="B4786" s="2" t="s">
        <v>211</v>
      </c>
      <c r="C4786" s="75" t="s">
        <v>645</v>
      </c>
      <c r="E4786" s="2" t="s">
        <v>18839</v>
      </c>
      <c r="F4786" s="67">
        <v>43926</v>
      </c>
      <c r="G4786" s="3">
        <f t="shared" si="727"/>
        <v>4</v>
      </c>
      <c r="H4786" s="3">
        <f t="shared" si="728"/>
        <v>2020</v>
      </c>
      <c r="I4786" s="92">
        <v>0.8125</v>
      </c>
      <c r="J4786" s="20">
        <f t="shared" si="729"/>
        <v>19</v>
      </c>
      <c r="K4786" s="5" t="str">
        <f t="shared" si="732"/>
        <v>ja</v>
      </c>
      <c r="L4786" s="5" t="s">
        <v>91</v>
      </c>
      <c r="M4786" s="6" t="s">
        <v>74</v>
      </c>
      <c r="N4786" s="5">
        <v>63</v>
      </c>
      <c r="O4786" s="6" t="s">
        <v>126</v>
      </c>
      <c r="P4786" s="127" t="s">
        <v>18840</v>
      </c>
      <c r="R4786" s="6" t="s">
        <v>77</v>
      </c>
      <c r="X4786" s="2">
        <v>1360</v>
      </c>
      <c r="Y4786" s="2" t="s">
        <v>81</v>
      </c>
      <c r="Z4786" s="2" t="s">
        <v>84</v>
      </c>
      <c r="AA4786" s="2">
        <v>1360</v>
      </c>
      <c r="AB4786" s="2" t="s">
        <v>81</v>
      </c>
      <c r="AC4786" s="2" t="s">
        <v>84</v>
      </c>
      <c r="AD4786" s="2">
        <v>1360</v>
      </c>
      <c r="AE4786" s="2" t="s">
        <v>83</v>
      </c>
      <c r="AF4786" s="2" t="s">
        <v>84</v>
      </c>
      <c r="AG4786" s="2">
        <v>1360</v>
      </c>
      <c r="AH4786" s="2" t="s">
        <v>81</v>
      </c>
      <c r="AI4786" s="2" t="s">
        <v>84</v>
      </c>
      <c r="AJ4786" s="2">
        <v>1360</v>
      </c>
      <c r="AK4786" s="2" t="s">
        <v>81</v>
      </c>
      <c r="AL4786" s="2" t="s">
        <v>84</v>
      </c>
      <c r="AM4786" s="2">
        <v>1360</v>
      </c>
      <c r="AN4786" s="2" t="s">
        <v>81</v>
      </c>
      <c r="AO4786" s="2" t="s">
        <v>84</v>
      </c>
      <c r="AP4786" s="2">
        <v>1360</v>
      </c>
      <c r="AQ4786" s="2" t="s">
        <v>83</v>
      </c>
      <c r="AR4786" s="2" t="s">
        <v>84</v>
      </c>
      <c r="AS4786" s="2">
        <v>1360</v>
      </c>
      <c r="AT4786" s="2" t="s">
        <v>81</v>
      </c>
      <c r="AU4786" s="2" t="s">
        <v>84</v>
      </c>
      <c r="AV4786" s="2">
        <v>1360</v>
      </c>
      <c r="AW4786" s="2" t="s">
        <v>81</v>
      </c>
      <c r="AX4786" s="2" t="s">
        <v>84</v>
      </c>
      <c r="AY4786" s="2">
        <v>1360</v>
      </c>
      <c r="AZ4786" s="2" t="s">
        <v>81</v>
      </c>
      <c r="BA4786" s="2" t="s">
        <v>84</v>
      </c>
      <c r="BB4786" s="2">
        <v>1360</v>
      </c>
      <c r="BC4786" s="2" t="s">
        <v>83</v>
      </c>
      <c r="BD4786" s="2" t="s">
        <v>84</v>
      </c>
      <c r="BE4786" s="23" t="str">
        <f t="shared" si="733"/>
        <v>EMF ja</v>
      </c>
      <c r="BF4786" s="23">
        <f t="shared" si="730"/>
        <v>50</v>
      </c>
      <c r="BG4786" s="23" t="str">
        <f t="shared" si="731"/>
        <v>&lt;100m</v>
      </c>
      <c r="BH4786" s="23">
        <f t="shared" si="734"/>
        <v>1</v>
      </c>
      <c r="BM4786" s="2" t="s">
        <v>162</v>
      </c>
      <c r="BN4786" s="2">
        <v>50</v>
      </c>
      <c r="BO4786" s="2" t="s">
        <v>18841</v>
      </c>
      <c r="BP4786" s="3">
        <v>1</v>
      </c>
      <c r="BQ4786" s="2" t="s">
        <v>18845</v>
      </c>
    </row>
    <row r="4787" spans="1:70" ht="16.149999999999999" customHeight="1" x14ac:dyDescent="0.25">
      <c r="A4787" s="1">
        <v>4788</v>
      </c>
      <c r="B4787" s="2" t="s">
        <v>211</v>
      </c>
      <c r="C4787" s="2" t="s">
        <v>1956</v>
      </c>
      <c r="D4787" s="2" t="s">
        <v>13333</v>
      </c>
      <c r="E4787" s="2" t="s">
        <v>18843</v>
      </c>
      <c r="F4787" s="67">
        <v>43625</v>
      </c>
      <c r="G4787" s="3">
        <f t="shared" si="727"/>
        <v>6</v>
      </c>
      <c r="H4787" s="3">
        <f t="shared" si="728"/>
        <v>2019</v>
      </c>
      <c r="I4787" s="92">
        <v>0.77083333333333304</v>
      </c>
      <c r="J4787" s="20">
        <f t="shared" si="729"/>
        <v>18</v>
      </c>
      <c r="K4787" s="5" t="str">
        <f t="shared" si="732"/>
        <v>ja</v>
      </c>
      <c r="L4787" s="5" t="s">
        <v>73</v>
      </c>
      <c r="M4787" s="6" t="s">
        <v>74</v>
      </c>
      <c r="O4787" s="6" t="s">
        <v>140</v>
      </c>
      <c r="P4787" s="127" t="s">
        <v>18844</v>
      </c>
      <c r="R4787" s="6" t="s">
        <v>77</v>
      </c>
      <c r="T4787" s="6" t="s">
        <v>80</v>
      </c>
      <c r="X4787" s="2">
        <v>118</v>
      </c>
      <c r="Y4787" s="2" t="s">
        <v>81</v>
      </c>
      <c r="Z4787" s="2" t="s">
        <v>168</v>
      </c>
      <c r="AA4787" s="2">
        <v>118</v>
      </c>
      <c r="AB4787" s="2" t="s">
        <v>94</v>
      </c>
      <c r="AC4787" s="2" t="s">
        <v>168</v>
      </c>
      <c r="AD4787" s="2">
        <v>118</v>
      </c>
      <c r="AE4787" s="2" t="s">
        <v>81</v>
      </c>
      <c r="AF4787" s="2" t="s">
        <v>168</v>
      </c>
      <c r="AJ4787" s="2">
        <v>594</v>
      </c>
      <c r="AK4787" s="2" t="s">
        <v>81</v>
      </c>
      <c r="AL4787" s="2" t="s">
        <v>82</v>
      </c>
      <c r="AM4787" s="2">
        <v>594</v>
      </c>
      <c r="AN4787" s="2" t="s">
        <v>81</v>
      </c>
      <c r="AO4787" s="2" t="s">
        <v>82</v>
      </c>
      <c r="AP4787" s="2">
        <v>594</v>
      </c>
      <c r="AQ4787" s="2" t="s">
        <v>83</v>
      </c>
      <c r="AR4787" s="2" t="s">
        <v>82</v>
      </c>
      <c r="AV4787" s="2">
        <v>594</v>
      </c>
      <c r="AW4787" s="2" t="s">
        <v>81</v>
      </c>
      <c r="AX4787" s="2" t="s">
        <v>82</v>
      </c>
      <c r="AY4787" s="2">
        <v>594</v>
      </c>
      <c r="AZ4787" s="2" t="s">
        <v>81</v>
      </c>
      <c r="BA4787" s="2" t="s">
        <v>82</v>
      </c>
      <c r="BB4787" s="2">
        <v>594</v>
      </c>
      <c r="BC4787" s="2" t="s">
        <v>83</v>
      </c>
      <c r="BD4787" s="2" t="s">
        <v>82</v>
      </c>
      <c r="BE4787" s="23" t="str">
        <f t="shared" si="733"/>
        <v>EMF ja</v>
      </c>
      <c r="BF4787" s="23">
        <f t="shared" si="730"/>
        <v>2700</v>
      </c>
      <c r="BG4787" s="23" t="str">
        <f t="shared" si="731"/>
        <v>500+m</v>
      </c>
      <c r="BH4787" s="23">
        <f t="shared" si="734"/>
        <v>1</v>
      </c>
      <c r="BI4787" s="2" t="s">
        <v>162</v>
      </c>
      <c r="BJ4787" s="2">
        <v>2700</v>
      </c>
      <c r="BO4787" s="2" t="s">
        <v>16503</v>
      </c>
      <c r="BP4787" s="3">
        <v>1</v>
      </c>
      <c r="BQ4787" s="2" t="s">
        <v>18849</v>
      </c>
    </row>
    <row r="4788" spans="1:70" ht="16.149999999999999" customHeight="1" x14ac:dyDescent="0.25">
      <c r="A4788" s="16">
        <v>4789</v>
      </c>
      <c r="B4788" s="2" t="s">
        <v>135</v>
      </c>
      <c r="C4788" s="2" t="s">
        <v>4883</v>
      </c>
      <c r="D4788" s="2" t="s">
        <v>71</v>
      </c>
      <c r="E4788" s="2" t="s">
        <v>18846</v>
      </c>
      <c r="F4788" s="67">
        <v>43775</v>
      </c>
      <c r="G4788" s="3">
        <f t="shared" si="727"/>
        <v>11</v>
      </c>
      <c r="H4788" s="3">
        <f t="shared" si="728"/>
        <v>2019</v>
      </c>
      <c r="I4788" s="92">
        <v>0.65277777777777801</v>
      </c>
      <c r="J4788" s="20">
        <f t="shared" si="729"/>
        <v>15</v>
      </c>
      <c r="K4788" s="5" t="str">
        <f t="shared" si="732"/>
        <v>ja</v>
      </c>
      <c r="L4788" s="5" t="s">
        <v>91</v>
      </c>
      <c r="M4788" s="6" t="s">
        <v>139</v>
      </c>
      <c r="N4788" s="5">
        <v>41</v>
      </c>
      <c r="O4788" s="6" t="s">
        <v>75</v>
      </c>
      <c r="P4788" s="127" t="s">
        <v>18847</v>
      </c>
      <c r="R4788" s="6" t="s">
        <v>77</v>
      </c>
      <c r="BE4788" s="23" t="str">
        <f t="shared" si="733"/>
        <v>EMF nein</v>
      </c>
      <c r="BF4788" s="23" t="str">
        <f t="shared" si="730"/>
        <v/>
      </c>
      <c r="BG4788" s="23" t="str">
        <f t="shared" si="731"/>
        <v/>
      </c>
      <c r="BH4788" s="23">
        <f t="shared" si="734"/>
        <v>0</v>
      </c>
      <c r="BO4788" s="2" t="s">
        <v>18848</v>
      </c>
      <c r="BP4788" s="3">
        <v>1</v>
      </c>
      <c r="BQ4788" s="2" t="s">
        <v>18852</v>
      </c>
    </row>
    <row r="4789" spans="1:70" ht="16.149999999999999" customHeight="1" x14ac:dyDescent="0.25">
      <c r="A4789" s="1">
        <v>4790</v>
      </c>
      <c r="B4789" s="2" t="s">
        <v>211</v>
      </c>
      <c r="C4789" s="2" t="s">
        <v>4981</v>
      </c>
      <c r="D4789" s="2" t="s">
        <v>158</v>
      </c>
      <c r="E4789" s="2" t="s">
        <v>4982</v>
      </c>
      <c r="F4789" s="67">
        <v>43625</v>
      </c>
      <c r="G4789" s="3">
        <f t="shared" si="727"/>
        <v>6</v>
      </c>
      <c r="H4789" s="3">
        <f t="shared" si="728"/>
        <v>2019</v>
      </c>
      <c r="I4789" s="92">
        <v>0.56944444444444398</v>
      </c>
      <c r="J4789" s="20">
        <f t="shared" si="729"/>
        <v>13</v>
      </c>
      <c r="K4789" s="5" t="str">
        <f t="shared" si="732"/>
        <v>ja</v>
      </c>
      <c r="M4789" s="6" t="s">
        <v>74</v>
      </c>
      <c r="O4789" s="6" t="s">
        <v>126</v>
      </c>
      <c r="P4789" s="127" t="s">
        <v>18850</v>
      </c>
      <c r="R4789" s="6" t="s">
        <v>77</v>
      </c>
      <c r="AA4789" s="2">
        <v>40</v>
      </c>
      <c r="AB4789" s="2" t="s">
        <v>94</v>
      </c>
      <c r="AC4789" s="2" t="s">
        <v>84</v>
      </c>
      <c r="BE4789" s="23" t="str">
        <f t="shared" si="733"/>
        <v>EMF nein</v>
      </c>
      <c r="BF4789" s="23" t="str">
        <f t="shared" si="730"/>
        <v/>
      </c>
      <c r="BG4789" s="23" t="str">
        <f t="shared" si="731"/>
        <v/>
      </c>
      <c r="BH4789" s="23">
        <f t="shared" si="734"/>
        <v>0</v>
      </c>
      <c r="BO4789" s="2" t="s">
        <v>18851</v>
      </c>
      <c r="BP4789" s="3">
        <v>1</v>
      </c>
      <c r="BQ4789" s="2" t="s">
        <v>18856</v>
      </c>
    </row>
    <row r="4790" spans="1:70" ht="16.149999999999999" customHeight="1" x14ac:dyDescent="0.25">
      <c r="A4790" s="69">
        <v>4791</v>
      </c>
      <c r="B4790" s="2" t="s">
        <v>87</v>
      </c>
      <c r="C4790" s="124" t="s">
        <v>7841</v>
      </c>
      <c r="D4790" s="2" t="s">
        <v>158</v>
      </c>
      <c r="E4790" s="2" t="s">
        <v>18853</v>
      </c>
      <c r="F4790" s="67">
        <v>43926</v>
      </c>
      <c r="G4790" s="3">
        <f t="shared" si="727"/>
        <v>4</v>
      </c>
      <c r="H4790" s="3">
        <f t="shared" si="728"/>
        <v>2020</v>
      </c>
      <c r="I4790" s="92">
        <v>0.70833333333333304</v>
      </c>
      <c r="J4790" s="20">
        <f t="shared" si="729"/>
        <v>17</v>
      </c>
      <c r="K4790" s="5" t="str">
        <f t="shared" si="732"/>
        <v>ja</v>
      </c>
      <c r="L4790" s="5" t="s">
        <v>91</v>
      </c>
      <c r="M4790" s="6" t="s">
        <v>115</v>
      </c>
      <c r="N4790" s="5">
        <v>85</v>
      </c>
      <c r="O4790" s="6" t="s">
        <v>126</v>
      </c>
      <c r="P4790" s="127" t="s">
        <v>18854</v>
      </c>
      <c r="Q4790" s="6" t="s">
        <v>109</v>
      </c>
      <c r="R4790" s="6" t="s">
        <v>77</v>
      </c>
      <c r="T4790" s="6" t="s">
        <v>202</v>
      </c>
      <c r="X4790" s="2">
        <v>671</v>
      </c>
      <c r="Y4790" s="2" t="s">
        <v>81</v>
      </c>
      <c r="Z4790" s="2" t="s">
        <v>84</v>
      </c>
      <c r="AA4790" s="2">
        <v>671</v>
      </c>
      <c r="AB4790" s="2" t="s">
        <v>81</v>
      </c>
      <c r="AC4790" s="2" t="s">
        <v>84</v>
      </c>
      <c r="AD4790" s="2">
        <v>671</v>
      </c>
      <c r="AE4790" s="2" t="s">
        <v>81</v>
      </c>
      <c r="AF4790" s="2" t="s">
        <v>84</v>
      </c>
      <c r="AG4790" s="2">
        <v>671</v>
      </c>
      <c r="AH4790" s="2" t="s">
        <v>94</v>
      </c>
      <c r="AI4790" s="2" t="s">
        <v>84</v>
      </c>
      <c r="AJ4790" s="2">
        <v>721</v>
      </c>
      <c r="AK4790" s="2" t="s">
        <v>81</v>
      </c>
      <c r="AL4790" s="2" t="s">
        <v>84</v>
      </c>
      <c r="AM4790" s="2" t="s">
        <v>109</v>
      </c>
      <c r="AN4790" s="2" t="s">
        <v>109</v>
      </c>
      <c r="AO4790" s="2" t="s">
        <v>109</v>
      </c>
      <c r="AP4790" s="2">
        <v>721</v>
      </c>
      <c r="AQ4790" s="2" t="s">
        <v>81</v>
      </c>
      <c r="AR4790" s="2" t="s">
        <v>84</v>
      </c>
      <c r="AS4790" s="2">
        <v>721</v>
      </c>
      <c r="AT4790" s="2" t="s">
        <v>81</v>
      </c>
      <c r="AU4790" s="2" t="s">
        <v>84</v>
      </c>
      <c r="AV4790" s="2">
        <v>1100</v>
      </c>
      <c r="AW4790" s="2" t="s">
        <v>81</v>
      </c>
      <c r="AX4790" s="2" t="s">
        <v>82</v>
      </c>
      <c r="AY4790" s="2">
        <v>1100</v>
      </c>
      <c r="AZ4790" s="2" t="s">
        <v>81</v>
      </c>
      <c r="BA4790" s="2" t="s">
        <v>82</v>
      </c>
      <c r="BB4790" s="2">
        <v>1100</v>
      </c>
      <c r="BC4790" s="2" t="s">
        <v>81</v>
      </c>
      <c r="BD4790" s="2" t="s">
        <v>82</v>
      </c>
      <c r="BE4790" s="23" t="str">
        <f t="shared" si="733"/>
        <v>EMF nein</v>
      </c>
      <c r="BF4790" s="23" t="str">
        <f t="shared" si="730"/>
        <v/>
      </c>
      <c r="BG4790" s="23" t="str">
        <f t="shared" si="731"/>
        <v/>
      </c>
      <c r="BH4790" s="23">
        <f t="shared" si="734"/>
        <v>0</v>
      </c>
      <c r="BO4790" s="2" t="s">
        <v>18855</v>
      </c>
      <c r="BP4790" s="3">
        <v>1</v>
      </c>
      <c r="BQ4790" s="2" t="s">
        <v>18859</v>
      </c>
    </row>
    <row r="4791" spans="1:70" ht="16.149999999999999" customHeight="1" x14ac:dyDescent="0.25">
      <c r="A4791" s="1">
        <v>4792</v>
      </c>
      <c r="B4791" s="2" t="s">
        <v>87</v>
      </c>
      <c r="C4791" s="2" t="s">
        <v>4435</v>
      </c>
      <c r="D4791" s="2" t="s">
        <v>290</v>
      </c>
      <c r="E4791" s="2" t="s">
        <v>8423</v>
      </c>
      <c r="F4791" s="67">
        <v>43839</v>
      </c>
      <c r="G4791" s="3">
        <f t="shared" si="727"/>
        <v>1</v>
      </c>
      <c r="H4791" s="3">
        <f t="shared" si="728"/>
        <v>2020</v>
      </c>
      <c r="I4791" s="92">
        <v>0.74652777777777801</v>
      </c>
      <c r="J4791" s="20">
        <f t="shared" si="729"/>
        <v>17</v>
      </c>
      <c r="K4791" s="5" t="str">
        <f t="shared" si="732"/>
        <v>ja</v>
      </c>
      <c r="L4791" s="5" t="s">
        <v>91</v>
      </c>
      <c r="M4791" s="6" t="s">
        <v>74</v>
      </c>
      <c r="N4791" s="5">
        <v>85</v>
      </c>
      <c r="O4791" s="6" t="s">
        <v>5139</v>
      </c>
      <c r="P4791" s="127" t="s">
        <v>18857</v>
      </c>
      <c r="R4791" s="6" t="s">
        <v>77</v>
      </c>
      <c r="X4791" s="2">
        <v>120</v>
      </c>
      <c r="Y4791" s="2" t="s">
        <v>81</v>
      </c>
      <c r="Z4791" s="2" t="s">
        <v>168</v>
      </c>
      <c r="AD4791" s="2">
        <v>120</v>
      </c>
      <c r="AE4791" s="2" t="s">
        <v>81</v>
      </c>
      <c r="AF4791" s="2" t="s">
        <v>168</v>
      </c>
      <c r="AJ4791" s="2">
        <v>190</v>
      </c>
      <c r="AK4791" s="2" t="s">
        <v>81</v>
      </c>
      <c r="AL4791" s="2" t="s">
        <v>82</v>
      </c>
      <c r="AP4791" s="2">
        <v>190</v>
      </c>
      <c r="AQ4791" s="2" t="s">
        <v>81</v>
      </c>
      <c r="AR4791" s="2" t="s">
        <v>82</v>
      </c>
      <c r="BE4791" s="23" t="str">
        <f t="shared" si="733"/>
        <v>EMF ja</v>
      </c>
      <c r="BF4791" s="23">
        <f t="shared" si="730"/>
        <v>10</v>
      </c>
      <c r="BG4791" s="23" t="str">
        <f t="shared" si="731"/>
        <v>&lt;100m</v>
      </c>
      <c r="BH4791" s="23">
        <f t="shared" si="734"/>
        <v>1</v>
      </c>
      <c r="BM4791" s="2" t="s">
        <v>162</v>
      </c>
      <c r="BN4791" s="2">
        <v>10</v>
      </c>
      <c r="BO4791" s="2" t="s">
        <v>18858</v>
      </c>
      <c r="BP4791" s="3">
        <v>1</v>
      </c>
      <c r="BQ4791" s="2" t="s">
        <v>18862</v>
      </c>
    </row>
    <row r="4792" spans="1:70" ht="16.149999999999999" customHeight="1" x14ac:dyDescent="0.25">
      <c r="A4792" s="1">
        <v>4793</v>
      </c>
      <c r="B4792" s="2" t="s">
        <v>211</v>
      </c>
      <c r="C4792" s="116" t="s">
        <v>9610</v>
      </c>
      <c r="D4792" s="2" t="s">
        <v>89</v>
      </c>
      <c r="E4792" s="2" t="s">
        <v>9611</v>
      </c>
      <c r="F4792" s="67">
        <v>43929</v>
      </c>
      <c r="G4792" s="3">
        <f t="shared" si="727"/>
        <v>4</v>
      </c>
      <c r="H4792" s="3">
        <f t="shared" si="728"/>
        <v>2020</v>
      </c>
      <c r="I4792" s="92">
        <v>0.8125</v>
      </c>
      <c r="J4792" s="20">
        <f t="shared" si="729"/>
        <v>19</v>
      </c>
      <c r="K4792" s="5" t="str">
        <f t="shared" si="732"/>
        <v>ja</v>
      </c>
      <c r="L4792" s="5" t="s">
        <v>91</v>
      </c>
      <c r="M4792" s="6" t="s">
        <v>115</v>
      </c>
      <c r="N4792" s="199">
        <v>25</v>
      </c>
      <c r="O4792" s="6" t="s">
        <v>126</v>
      </c>
      <c r="P4792" s="127" t="s">
        <v>18860</v>
      </c>
      <c r="R4792" s="6" t="s">
        <v>77</v>
      </c>
      <c r="T4792" s="6" t="s">
        <v>202</v>
      </c>
      <c r="W4792" s="2" t="s">
        <v>4373</v>
      </c>
      <c r="X4792" s="2">
        <v>10</v>
      </c>
      <c r="Y4792" s="2" t="s">
        <v>94</v>
      </c>
      <c r="Z4792" s="2" t="s">
        <v>161</v>
      </c>
      <c r="AA4792" s="2">
        <v>10</v>
      </c>
      <c r="AB4792" s="2" t="s">
        <v>94</v>
      </c>
      <c r="AC4792" s="2" t="s">
        <v>84</v>
      </c>
      <c r="AD4792" s="2">
        <v>10</v>
      </c>
      <c r="AE4792" s="2" t="s">
        <v>94</v>
      </c>
      <c r="AF4792" s="2" t="s">
        <v>161</v>
      </c>
      <c r="BE4792" s="23" t="str">
        <f t="shared" si="733"/>
        <v>EMF nein</v>
      </c>
      <c r="BF4792" s="23" t="str">
        <f t="shared" si="730"/>
        <v/>
      </c>
      <c r="BG4792" s="23" t="str">
        <f t="shared" si="731"/>
        <v/>
      </c>
      <c r="BH4792" s="23">
        <f t="shared" si="734"/>
        <v>0</v>
      </c>
      <c r="BO4792" s="2" t="s">
        <v>18861</v>
      </c>
      <c r="BP4792" s="3">
        <v>1</v>
      </c>
      <c r="BQ4792" s="2" t="s">
        <v>18866</v>
      </c>
    </row>
    <row r="4793" spans="1:70" ht="16.149999999999999" customHeight="1" x14ac:dyDescent="0.25">
      <c r="A4793" s="1">
        <v>4794</v>
      </c>
      <c r="B4793" s="2" t="s">
        <v>87</v>
      </c>
      <c r="C4793" s="116" t="s">
        <v>9772</v>
      </c>
      <c r="D4793" s="2" t="s">
        <v>896</v>
      </c>
      <c r="E4793" s="2" t="s">
        <v>18863</v>
      </c>
      <c r="F4793" s="67">
        <v>43872</v>
      </c>
      <c r="G4793" s="3">
        <f t="shared" si="727"/>
        <v>2</v>
      </c>
      <c r="H4793" s="3">
        <f t="shared" si="728"/>
        <v>2020</v>
      </c>
      <c r="I4793" s="92">
        <v>0.375</v>
      </c>
      <c r="J4793" s="20">
        <f t="shared" si="729"/>
        <v>9</v>
      </c>
      <c r="K4793" s="5" t="str">
        <f t="shared" si="732"/>
        <v>ja</v>
      </c>
      <c r="L4793" s="5" t="s">
        <v>91</v>
      </c>
      <c r="M4793" s="6" t="s">
        <v>74</v>
      </c>
      <c r="N4793" s="5">
        <v>85</v>
      </c>
      <c r="O4793" s="6" t="s">
        <v>5139</v>
      </c>
      <c r="P4793" s="127" t="s">
        <v>18864</v>
      </c>
      <c r="R4793" s="6" t="s">
        <v>77</v>
      </c>
      <c r="T4793" s="6" t="s">
        <v>80</v>
      </c>
      <c r="V4793" s="2" t="s">
        <v>202</v>
      </c>
      <c r="X4793" s="2">
        <v>265</v>
      </c>
      <c r="Y4793" s="2" t="s">
        <v>81</v>
      </c>
      <c r="Z4793" s="2" t="s">
        <v>161</v>
      </c>
      <c r="AA4793" s="2">
        <v>265</v>
      </c>
      <c r="AB4793" s="2" t="s">
        <v>94</v>
      </c>
      <c r="AC4793" s="2" t="s">
        <v>161</v>
      </c>
      <c r="AD4793" s="2">
        <v>265</v>
      </c>
      <c r="AE4793" s="2" t="s">
        <v>81</v>
      </c>
      <c r="AF4793" s="2" t="s">
        <v>161</v>
      </c>
      <c r="AJ4793" s="2">
        <v>265</v>
      </c>
      <c r="AK4793" s="2" t="s">
        <v>81</v>
      </c>
      <c r="AL4793" s="2" t="s">
        <v>161</v>
      </c>
      <c r="AM4793" s="2">
        <v>265</v>
      </c>
      <c r="AN4793" s="2" t="s">
        <v>94</v>
      </c>
      <c r="AO4793" s="2" t="s">
        <v>161</v>
      </c>
      <c r="AP4793" s="2">
        <v>265</v>
      </c>
      <c r="AQ4793" s="2" t="s">
        <v>81</v>
      </c>
      <c r="AR4793" s="2" t="s">
        <v>161</v>
      </c>
      <c r="BE4793" s="23" t="str">
        <f t="shared" si="733"/>
        <v>EMF nein</v>
      </c>
      <c r="BF4793" s="23" t="str">
        <f t="shared" si="730"/>
        <v/>
      </c>
      <c r="BG4793" s="23" t="str">
        <f t="shared" si="731"/>
        <v/>
      </c>
      <c r="BH4793" s="23">
        <f t="shared" si="734"/>
        <v>0</v>
      </c>
      <c r="BO4793" s="2" t="s">
        <v>18865</v>
      </c>
      <c r="BP4793" s="3">
        <v>1</v>
      </c>
      <c r="BQ4793" s="2" t="s">
        <v>18871</v>
      </c>
    </row>
    <row r="4794" spans="1:70" ht="16.149999999999999" customHeight="1" x14ac:dyDescent="0.25">
      <c r="A4794" s="1">
        <v>4795</v>
      </c>
      <c r="B4794" s="2" t="s">
        <v>135</v>
      </c>
      <c r="C4794" s="2" t="s">
        <v>18867</v>
      </c>
      <c r="D4794" s="2" t="s">
        <v>151</v>
      </c>
      <c r="E4794" s="2" t="s">
        <v>18868</v>
      </c>
      <c r="F4794" s="67">
        <v>43850</v>
      </c>
      <c r="G4794" s="3">
        <f t="shared" si="727"/>
        <v>1</v>
      </c>
      <c r="H4794" s="3">
        <f t="shared" si="728"/>
        <v>2020</v>
      </c>
      <c r="I4794" s="92">
        <v>0.625</v>
      </c>
      <c r="J4794" s="20">
        <f t="shared" si="729"/>
        <v>15</v>
      </c>
      <c r="K4794" s="5" t="str">
        <f t="shared" si="732"/>
        <v>ja</v>
      </c>
      <c r="L4794" s="5" t="s">
        <v>91</v>
      </c>
      <c r="M4794" s="6" t="s">
        <v>4416</v>
      </c>
      <c r="N4794" s="5">
        <v>29</v>
      </c>
      <c r="O4794" s="6" t="s">
        <v>5139</v>
      </c>
      <c r="P4794" s="127" t="s">
        <v>18869</v>
      </c>
      <c r="R4794" s="6" t="s">
        <v>4926</v>
      </c>
      <c r="BE4794" s="23" t="str">
        <f t="shared" si="733"/>
        <v>EMF ja</v>
      </c>
      <c r="BF4794" s="23">
        <f t="shared" si="730"/>
        <v>170</v>
      </c>
      <c r="BG4794" s="23" t="str">
        <f t="shared" si="731"/>
        <v>100-499m</v>
      </c>
      <c r="BH4794" s="23">
        <f t="shared" si="734"/>
        <v>2</v>
      </c>
      <c r="BK4794" s="2" t="s">
        <v>162</v>
      </c>
      <c r="BL4794" s="2">
        <v>4650</v>
      </c>
      <c r="BM4794" s="2" t="s">
        <v>162</v>
      </c>
      <c r="BN4794" s="2">
        <v>170</v>
      </c>
      <c r="BO4794" s="2" t="s">
        <v>18870</v>
      </c>
      <c r="BP4794" s="3">
        <v>1</v>
      </c>
      <c r="BQ4794" s="2" t="s">
        <v>18874</v>
      </c>
    </row>
    <row r="4795" spans="1:70" ht="16.149999999999999" customHeight="1" x14ac:dyDescent="0.25">
      <c r="A4795" s="1">
        <v>4796</v>
      </c>
      <c r="B4795" s="1" t="s">
        <v>87</v>
      </c>
      <c r="C4795" s="2" t="s">
        <v>414</v>
      </c>
      <c r="D4795" s="2" t="s">
        <v>124</v>
      </c>
      <c r="E4795" s="2" t="s">
        <v>18872</v>
      </c>
      <c r="F4795" s="67">
        <v>43930</v>
      </c>
      <c r="G4795" s="3">
        <f t="shared" si="727"/>
        <v>4</v>
      </c>
      <c r="H4795" s="3">
        <f t="shared" si="728"/>
        <v>2020</v>
      </c>
      <c r="I4795" s="92">
        <v>0.62152777777777801</v>
      </c>
      <c r="J4795" s="20">
        <f t="shared" si="729"/>
        <v>14</v>
      </c>
      <c r="K4795" s="5" t="str">
        <f t="shared" si="732"/>
        <v>ja</v>
      </c>
      <c r="L4795" s="5" t="s">
        <v>73</v>
      </c>
      <c r="M4795" s="6" t="s">
        <v>115</v>
      </c>
      <c r="N4795" s="5">
        <v>72</v>
      </c>
      <c r="O4795" s="6" t="s">
        <v>5139</v>
      </c>
      <c r="P4795" s="127" t="s">
        <v>22154</v>
      </c>
      <c r="R4795" s="6" t="s">
        <v>77</v>
      </c>
      <c r="T4795" s="6" t="s">
        <v>80</v>
      </c>
      <c r="X4795" s="2">
        <v>1370</v>
      </c>
      <c r="Y4795" s="2" t="s">
        <v>81</v>
      </c>
      <c r="Z4795" s="2" t="s">
        <v>161</v>
      </c>
      <c r="AA4795" s="2">
        <v>1370</v>
      </c>
      <c r="AB4795" s="2" t="s">
        <v>81</v>
      </c>
      <c r="AC4795" s="2" t="s">
        <v>161</v>
      </c>
      <c r="AD4795" s="2">
        <v>1370</v>
      </c>
      <c r="AE4795" s="2" t="s">
        <v>83</v>
      </c>
      <c r="AF4795" s="2" t="s">
        <v>161</v>
      </c>
      <c r="AG4795" s="2">
        <v>1370</v>
      </c>
      <c r="AH4795" s="2" t="s">
        <v>94</v>
      </c>
      <c r="AI4795" s="2" t="s">
        <v>161</v>
      </c>
      <c r="AJ4795" s="2">
        <v>1370</v>
      </c>
      <c r="AK4795" s="2" t="s">
        <v>81</v>
      </c>
      <c r="AL4795" s="2" t="s">
        <v>161</v>
      </c>
      <c r="AM4795" s="2">
        <v>1370</v>
      </c>
      <c r="AN4795" s="2" t="s">
        <v>81</v>
      </c>
      <c r="AO4795" s="2" t="s">
        <v>161</v>
      </c>
      <c r="AP4795" s="2">
        <v>1370</v>
      </c>
      <c r="AQ4795" s="2" t="s">
        <v>83</v>
      </c>
      <c r="AR4795" s="2" t="s">
        <v>161</v>
      </c>
      <c r="AS4795" s="2">
        <v>1370</v>
      </c>
      <c r="AT4795" s="2" t="s">
        <v>94</v>
      </c>
      <c r="AU4795" s="2" t="s">
        <v>161</v>
      </c>
      <c r="AV4795" s="2">
        <v>1370</v>
      </c>
      <c r="AW4795" s="2" t="s">
        <v>81</v>
      </c>
      <c r="AX4795" s="2" t="s">
        <v>161</v>
      </c>
      <c r="AY4795" s="2">
        <v>1370</v>
      </c>
      <c r="AZ4795" s="2" t="s">
        <v>81</v>
      </c>
      <c r="BA4795" s="2" t="s">
        <v>161</v>
      </c>
      <c r="BB4795" s="2">
        <v>1370</v>
      </c>
      <c r="BC4795" s="2" t="s">
        <v>83</v>
      </c>
      <c r="BD4795" s="2" t="s">
        <v>161</v>
      </c>
      <c r="BE4795" s="23" t="str">
        <f t="shared" si="733"/>
        <v>EMF nein</v>
      </c>
      <c r="BF4795" s="23" t="str">
        <f t="shared" si="730"/>
        <v/>
      </c>
      <c r="BG4795" s="23" t="str">
        <f t="shared" si="731"/>
        <v/>
      </c>
      <c r="BH4795" s="23">
        <f t="shared" si="734"/>
        <v>0</v>
      </c>
      <c r="BO4795" s="2" t="s">
        <v>18873</v>
      </c>
      <c r="BP4795" s="3">
        <v>1</v>
      </c>
      <c r="BQ4795" s="2" t="s">
        <v>18879</v>
      </c>
    </row>
    <row r="4796" spans="1:70" ht="16.149999999999999" customHeight="1" x14ac:dyDescent="0.25">
      <c r="A4796" s="1">
        <v>4797</v>
      </c>
      <c r="B4796" s="2" t="s">
        <v>87</v>
      </c>
      <c r="C4796" s="116" t="s">
        <v>18875</v>
      </c>
      <c r="D4796" s="2" t="s">
        <v>124</v>
      </c>
      <c r="E4796" s="2" t="s">
        <v>18876</v>
      </c>
      <c r="F4796" s="67">
        <v>43930</v>
      </c>
      <c r="G4796" s="3">
        <f t="shared" si="727"/>
        <v>4</v>
      </c>
      <c r="H4796" s="3">
        <f t="shared" si="728"/>
        <v>2020</v>
      </c>
      <c r="I4796" s="92">
        <v>0.61111111111111105</v>
      </c>
      <c r="J4796" s="20">
        <f t="shared" si="729"/>
        <v>14</v>
      </c>
      <c r="K4796" s="5" t="str">
        <f t="shared" si="732"/>
        <v>ja</v>
      </c>
      <c r="L4796" s="5" t="s">
        <v>91</v>
      </c>
      <c r="M4796" s="6" t="s">
        <v>115</v>
      </c>
      <c r="N4796" s="5">
        <v>79</v>
      </c>
      <c r="O4796" s="6" t="s">
        <v>10213</v>
      </c>
      <c r="P4796" s="127" t="s">
        <v>18877</v>
      </c>
      <c r="R4796" s="6" t="s">
        <v>77</v>
      </c>
      <c r="T4796" s="6" t="s">
        <v>80</v>
      </c>
      <c r="X4796" s="2">
        <v>1370</v>
      </c>
      <c r="Y4796" s="2" t="s">
        <v>81</v>
      </c>
      <c r="Z4796" s="2" t="s">
        <v>82</v>
      </c>
      <c r="AA4796" s="2">
        <v>1370</v>
      </c>
      <c r="AB4796" s="2" t="s">
        <v>81</v>
      </c>
      <c r="AC4796" s="2" t="s">
        <v>82</v>
      </c>
      <c r="AD4796" s="2">
        <v>1370</v>
      </c>
      <c r="AE4796" s="2" t="s">
        <v>81</v>
      </c>
      <c r="AF4796" s="2" t="s">
        <v>82</v>
      </c>
      <c r="AG4796" s="2">
        <v>1370</v>
      </c>
      <c r="AH4796" s="2" t="s">
        <v>81</v>
      </c>
      <c r="AI4796" s="2" t="s">
        <v>82</v>
      </c>
      <c r="AJ4796" s="2">
        <v>1320</v>
      </c>
      <c r="AK4796" s="2" t="s">
        <v>730</v>
      </c>
      <c r="AL4796" s="2" t="s">
        <v>82</v>
      </c>
      <c r="AM4796" s="2">
        <v>1320</v>
      </c>
      <c r="AN4796" s="2" t="s">
        <v>81</v>
      </c>
      <c r="AO4796" s="2" t="s">
        <v>82</v>
      </c>
      <c r="AP4796" s="2">
        <v>1320</v>
      </c>
      <c r="AQ4796" s="2" t="s">
        <v>83</v>
      </c>
      <c r="AR4796" s="2" t="s">
        <v>82</v>
      </c>
      <c r="AS4796" s="2">
        <v>1370</v>
      </c>
      <c r="AW4796" s="2" t="s">
        <v>81</v>
      </c>
      <c r="AX4796" s="2" t="s">
        <v>82</v>
      </c>
      <c r="AY4796" s="2">
        <v>1370</v>
      </c>
      <c r="AZ4796" s="2" t="s">
        <v>81</v>
      </c>
      <c r="BA4796" s="2" t="s">
        <v>82</v>
      </c>
      <c r="BB4796" s="2">
        <v>1370</v>
      </c>
      <c r="BC4796" s="2" t="s">
        <v>81</v>
      </c>
      <c r="BD4796" s="2" t="s">
        <v>82</v>
      </c>
      <c r="BE4796" s="23" t="str">
        <f t="shared" si="733"/>
        <v>EMF ja</v>
      </c>
      <c r="BF4796" s="23">
        <f t="shared" si="730"/>
        <v>20</v>
      </c>
      <c r="BG4796" s="23" t="str">
        <f t="shared" si="731"/>
        <v>&lt;100m</v>
      </c>
      <c r="BH4796" s="23">
        <f t="shared" si="734"/>
        <v>3</v>
      </c>
      <c r="BI4796" s="2" t="s">
        <v>162</v>
      </c>
      <c r="BJ4796" s="2">
        <v>20</v>
      </c>
      <c r="BK4796" s="2" t="s">
        <v>162</v>
      </c>
      <c r="BL4796" s="2">
        <v>200</v>
      </c>
      <c r="BM4796" s="2" t="s">
        <v>162</v>
      </c>
      <c r="BN4796" s="2">
        <v>300</v>
      </c>
      <c r="BO4796" s="2" t="s">
        <v>18878</v>
      </c>
      <c r="BP4796" s="3">
        <v>1</v>
      </c>
      <c r="BQ4796" s="2" t="s">
        <v>18882</v>
      </c>
    </row>
    <row r="4797" spans="1:70" ht="16.149999999999999" customHeight="1" x14ac:dyDescent="0.25">
      <c r="A4797" s="1">
        <v>4798</v>
      </c>
      <c r="B4797" s="2" t="s">
        <v>69</v>
      </c>
      <c r="C4797" s="2" t="s">
        <v>1851</v>
      </c>
      <c r="D4797" s="2" t="s">
        <v>89</v>
      </c>
      <c r="E4797" s="1" t="s">
        <v>13016</v>
      </c>
      <c r="F4797" s="67">
        <v>43573</v>
      </c>
      <c r="G4797" s="3">
        <f t="shared" ref="G4797:G4860" si="735">IF(F4797&lt;&gt;"",MONTH(F4797),"")</f>
        <v>4</v>
      </c>
      <c r="H4797" s="3">
        <f t="shared" si="728"/>
        <v>2019</v>
      </c>
      <c r="I4797" s="92">
        <v>0.625</v>
      </c>
      <c r="J4797" s="20">
        <f t="shared" si="729"/>
        <v>15</v>
      </c>
      <c r="K4797" s="5" t="str">
        <f t="shared" si="732"/>
        <v>ja</v>
      </c>
      <c r="L4797" s="5" t="s">
        <v>73</v>
      </c>
      <c r="M4797" s="6" t="s">
        <v>208</v>
      </c>
      <c r="N4797" s="5">
        <v>72</v>
      </c>
      <c r="O4797" s="6" t="s">
        <v>5139</v>
      </c>
      <c r="P4797" s="127" t="s">
        <v>18880</v>
      </c>
      <c r="R4797" s="6" t="s">
        <v>77</v>
      </c>
      <c r="T4797" s="6" t="s">
        <v>202</v>
      </c>
      <c r="BE4797" s="23" t="str">
        <f t="shared" si="733"/>
        <v>EMF nein</v>
      </c>
      <c r="BF4797" s="23" t="str">
        <f t="shared" si="730"/>
        <v/>
      </c>
      <c r="BG4797" s="23" t="str">
        <f t="shared" si="731"/>
        <v/>
      </c>
      <c r="BH4797" s="23">
        <f t="shared" si="734"/>
        <v>0</v>
      </c>
      <c r="BO4797" s="2" t="s">
        <v>18881</v>
      </c>
      <c r="BP4797" s="3">
        <v>1</v>
      </c>
      <c r="BQ4797" s="2" t="s">
        <v>13019</v>
      </c>
    </row>
    <row r="4798" spans="1:70" ht="16.149999999999999" customHeight="1" x14ac:dyDescent="0.25">
      <c r="A4798" s="1">
        <v>4799</v>
      </c>
      <c r="B4798" s="2" t="s">
        <v>211</v>
      </c>
      <c r="C4798" s="2" t="s">
        <v>289</v>
      </c>
      <c r="D4798" s="2" t="s">
        <v>290</v>
      </c>
      <c r="E4798" s="2" t="s">
        <v>14797</v>
      </c>
      <c r="F4798" s="67">
        <v>43653</v>
      </c>
      <c r="G4798" s="3">
        <f t="shared" si="735"/>
        <v>7</v>
      </c>
      <c r="H4798" s="3">
        <f t="shared" ref="H4798:H4861" si="736">IF(F4798&lt;&gt;"",YEAR(F4798),"")</f>
        <v>2019</v>
      </c>
      <c r="I4798" s="92">
        <v>0.60416666666666696</v>
      </c>
      <c r="J4798" s="20">
        <f t="shared" si="729"/>
        <v>14</v>
      </c>
      <c r="K4798" s="5" t="str">
        <f t="shared" si="732"/>
        <v>ja</v>
      </c>
      <c r="L4798" s="5" t="s">
        <v>91</v>
      </c>
      <c r="M4798" s="6" t="s">
        <v>74</v>
      </c>
      <c r="O4798" s="6" t="s">
        <v>5139</v>
      </c>
      <c r="P4798" s="127" t="s">
        <v>18883</v>
      </c>
      <c r="R4798" s="6" t="s">
        <v>77</v>
      </c>
      <c r="U4798" s="2" t="s">
        <v>115</v>
      </c>
      <c r="V4798" s="2" t="s">
        <v>80</v>
      </c>
      <c r="X4798" s="2">
        <v>77</v>
      </c>
      <c r="Y4798" s="2" t="s">
        <v>81</v>
      </c>
      <c r="Z4798" s="2" t="s">
        <v>82</v>
      </c>
      <c r="AD4798" s="2">
        <v>77</v>
      </c>
      <c r="AE4798" s="2" t="s">
        <v>81</v>
      </c>
      <c r="AF4798" s="2" t="s">
        <v>82</v>
      </c>
      <c r="AJ4798" s="2">
        <v>318</v>
      </c>
      <c r="AK4798" s="2" t="s">
        <v>81</v>
      </c>
      <c r="AL4798" s="2" t="s">
        <v>82</v>
      </c>
      <c r="AM4798" s="2">
        <v>318</v>
      </c>
      <c r="AN4798" s="2" t="s">
        <v>81</v>
      </c>
      <c r="AO4798" s="2" t="s">
        <v>82</v>
      </c>
      <c r="AP4798" s="2">
        <v>318</v>
      </c>
      <c r="AQ4798" s="2" t="s">
        <v>83</v>
      </c>
      <c r="AR4798" s="2" t="s">
        <v>82</v>
      </c>
      <c r="BE4798" s="23" t="str">
        <f t="shared" si="733"/>
        <v>EMF nein</v>
      </c>
      <c r="BF4798" s="23" t="str">
        <f t="shared" si="730"/>
        <v/>
      </c>
      <c r="BG4798" s="23" t="str">
        <f t="shared" si="731"/>
        <v/>
      </c>
      <c r="BH4798" s="23">
        <f t="shared" si="734"/>
        <v>0</v>
      </c>
      <c r="BO4798" s="2" t="s">
        <v>2964</v>
      </c>
      <c r="BP4798" s="3">
        <v>1</v>
      </c>
      <c r="BQ4798" s="2" t="s">
        <v>14800</v>
      </c>
    </row>
    <row r="4799" spans="1:70" ht="16.149999999999999" customHeight="1" x14ac:dyDescent="0.25">
      <c r="A4799" s="1">
        <v>4800</v>
      </c>
      <c r="B4799" s="2" t="s">
        <v>87</v>
      </c>
      <c r="C4799" s="2" t="s">
        <v>3198</v>
      </c>
      <c r="D4799" s="2" t="s">
        <v>1097</v>
      </c>
      <c r="E4799" s="2" t="s">
        <v>415</v>
      </c>
      <c r="F4799" s="67">
        <v>43501</v>
      </c>
      <c r="G4799" s="3">
        <f t="shared" si="735"/>
        <v>2</v>
      </c>
      <c r="H4799" s="3">
        <f t="shared" si="736"/>
        <v>2019</v>
      </c>
      <c r="I4799" s="92">
        <v>0.73958333333333304</v>
      </c>
      <c r="J4799" s="20">
        <f t="shared" si="729"/>
        <v>17</v>
      </c>
      <c r="K4799" s="5" t="str">
        <f t="shared" si="732"/>
        <v>ja</v>
      </c>
      <c r="L4799" s="5" t="s">
        <v>91</v>
      </c>
      <c r="M4799" s="6" t="s">
        <v>74</v>
      </c>
      <c r="N4799" s="5">
        <v>85</v>
      </c>
      <c r="O4799" s="6" t="s">
        <v>5139</v>
      </c>
      <c r="P4799" s="127" t="s">
        <v>18884</v>
      </c>
      <c r="R4799" s="6" t="s">
        <v>77</v>
      </c>
      <c r="U4799" s="2" t="s">
        <v>74</v>
      </c>
      <c r="X4799" s="2">
        <v>456</v>
      </c>
      <c r="Y4799" s="2" t="s">
        <v>83</v>
      </c>
      <c r="Z4799" s="2" t="s">
        <v>84</v>
      </c>
      <c r="AA4799" s="2">
        <v>456</v>
      </c>
      <c r="AB4799" s="2" t="s">
        <v>81</v>
      </c>
      <c r="AC4799" s="2" t="s">
        <v>84</v>
      </c>
      <c r="AD4799" s="2">
        <v>456</v>
      </c>
      <c r="AE4799" s="2" t="s">
        <v>81</v>
      </c>
      <c r="AF4799" s="2" t="s">
        <v>84</v>
      </c>
      <c r="AH4799" s="2" t="s">
        <v>109</v>
      </c>
      <c r="BE4799" s="23" t="str">
        <f t="shared" si="733"/>
        <v>EMF ja</v>
      </c>
      <c r="BF4799" s="23">
        <f t="shared" si="730"/>
        <v>2300</v>
      </c>
      <c r="BG4799" s="23" t="str">
        <f t="shared" si="731"/>
        <v>500+m</v>
      </c>
      <c r="BH4799" s="23">
        <f t="shared" si="734"/>
        <v>1</v>
      </c>
      <c r="BM4799" s="2" t="s">
        <v>162</v>
      </c>
      <c r="BN4799" s="2">
        <v>2300</v>
      </c>
      <c r="BO4799" s="2" t="s">
        <v>18885</v>
      </c>
      <c r="BP4799" s="3">
        <v>1</v>
      </c>
      <c r="BQ4799" s="2" t="s">
        <v>18888</v>
      </c>
    </row>
    <row r="4800" spans="1:70" ht="16.149999999999999" customHeight="1" x14ac:dyDescent="0.25">
      <c r="A4800" s="1">
        <v>4801</v>
      </c>
      <c r="B4800" s="2" t="s">
        <v>87</v>
      </c>
      <c r="C4800" s="116" t="s">
        <v>3396</v>
      </c>
      <c r="D4800" s="2" t="s">
        <v>172</v>
      </c>
      <c r="E4800" s="2" t="s">
        <v>8032</v>
      </c>
      <c r="F4800" s="67">
        <v>43866</v>
      </c>
      <c r="G4800" s="3">
        <f t="shared" si="735"/>
        <v>2</v>
      </c>
      <c r="H4800" s="3">
        <f t="shared" si="736"/>
        <v>2020</v>
      </c>
      <c r="I4800" s="92">
        <v>0.58680555555555602</v>
      </c>
      <c r="J4800" s="20">
        <f t="shared" si="729"/>
        <v>14</v>
      </c>
      <c r="K4800" s="5" t="str">
        <f t="shared" si="732"/>
        <v>ja</v>
      </c>
      <c r="L4800" s="5" t="s">
        <v>91</v>
      </c>
      <c r="M4800" s="6" t="s">
        <v>74</v>
      </c>
      <c r="N4800" s="5">
        <v>73</v>
      </c>
      <c r="O4800" s="6" t="s">
        <v>5139</v>
      </c>
      <c r="P4800" s="127" t="s">
        <v>18886</v>
      </c>
      <c r="R4800" s="6" t="s">
        <v>77</v>
      </c>
      <c r="T4800" s="6" t="s">
        <v>80</v>
      </c>
      <c r="U4800" s="2" t="s">
        <v>354</v>
      </c>
      <c r="X4800" s="2">
        <v>399</v>
      </c>
      <c r="Y4800" s="2" t="s">
        <v>83</v>
      </c>
      <c r="Z4800" s="2" t="s">
        <v>82</v>
      </c>
      <c r="AA4800" s="2">
        <v>399</v>
      </c>
      <c r="AB4800" s="2" t="s">
        <v>81</v>
      </c>
      <c r="AC4800" s="2" t="s">
        <v>82</v>
      </c>
      <c r="AD4800" s="2">
        <v>399</v>
      </c>
      <c r="AE4800" s="2" t="s">
        <v>83</v>
      </c>
      <c r="AF4800" s="2" t="s">
        <v>82</v>
      </c>
      <c r="AG4800" s="2">
        <v>399</v>
      </c>
      <c r="AH4800" s="2" t="s">
        <v>81</v>
      </c>
      <c r="AI4800" s="2" t="s">
        <v>82</v>
      </c>
      <c r="AJ4800" s="2">
        <v>399</v>
      </c>
      <c r="AK4800" s="2" t="s">
        <v>83</v>
      </c>
      <c r="AL4800" s="2" t="s">
        <v>82</v>
      </c>
      <c r="AM4800" s="2">
        <v>399</v>
      </c>
      <c r="AN4800" s="2" t="s">
        <v>81</v>
      </c>
      <c r="AO4800" s="2" t="s">
        <v>82</v>
      </c>
      <c r="AP4800" s="2">
        <v>399</v>
      </c>
      <c r="AQ4800" s="2" t="s">
        <v>83</v>
      </c>
      <c r="AR4800" s="2" t="s">
        <v>82</v>
      </c>
      <c r="AS4800" s="2">
        <v>399</v>
      </c>
      <c r="AT4800" s="2" t="s">
        <v>81</v>
      </c>
      <c r="AU4800" s="2" t="s">
        <v>82</v>
      </c>
      <c r="AV4800" s="2">
        <v>400</v>
      </c>
      <c r="AW4800" s="2" t="s">
        <v>83</v>
      </c>
      <c r="AX4800" s="2" t="s">
        <v>161</v>
      </c>
      <c r="BB4800" s="2">
        <v>400</v>
      </c>
      <c r="BC4800" s="2" t="s">
        <v>83</v>
      </c>
      <c r="BD4800" s="2" t="s">
        <v>161</v>
      </c>
      <c r="BE4800" s="23" t="str">
        <f t="shared" si="733"/>
        <v>EMF nein</v>
      </c>
      <c r="BF4800" s="23" t="str">
        <f t="shared" si="730"/>
        <v/>
      </c>
      <c r="BG4800" s="23" t="str">
        <f t="shared" si="731"/>
        <v/>
      </c>
      <c r="BH4800" s="23">
        <f t="shared" si="734"/>
        <v>0</v>
      </c>
      <c r="BO4800" s="2" t="s">
        <v>18887</v>
      </c>
      <c r="BP4800" s="3">
        <v>1</v>
      </c>
      <c r="BQ4800" s="2" t="s">
        <v>18891</v>
      </c>
    </row>
    <row r="4801" spans="1:69" ht="16.149999999999999" customHeight="1" x14ac:dyDescent="0.25">
      <c r="A4801" s="1">
        <v>4802</v>
      </c>
      <c r="B4801" s="2" t="s">
        <v>135</v>
      </c>
      <c r="C4801" s="2" t="s">
        <v>165</v>
      </c>
      <c r="D4801" s="2" t="s">
        <v>158</v>
      </c>
      <c r="E4801" s="2" t="s">
        <v>1428</v>
      </c>
      <c r="F4801" s="67">
        <v>43930</v>
      </c>
      <c r="G4801" s="3">
        <f t="shared" si="735"/>
        <v>4</v>
      </c>
      <c r="H4801" s="3">
        <f t="shared" si="736"/>
        <v>2020</v>
      </c>
      <c r="I4801" s="92">
        <v>0.60763888888888895</v>
      </c>
      <c r="J4801" s="20">
        <f t="shared" ref="J4801:J4864" si="737">IF(I4801&lt;&gt;"",HOUR(I4801),"")</f>
        <v>14</v>
      </c>
      <c r="K4801" s="5" t="str">
        <f t="shared" si="732"/>
        <v>ja</v>
      </c>
      <c r="L4801" s="5" t="s">
        <v>11105</v>
      </c>
      <c r="M4801" s="6" t="s">
        <v>139</v>
      </c>
      <c r="O4801" s="6" t="s">
        <v>5139</v>
      </c>
      <c r="P4801" s="127" t="s">
        <v>18889</v>
      </c>
      <c r="R4801" s="6" t="s">
        <v>77</v>
      </c>
      <c r="T4801" s="6" t="s">
        <v>80</v>
      </c>
      <c r="X4801" s="2">
        <v>71</v>
      </c>
      <c r="Y4801" s="2" t="s">
        <v>81</v>
      </c>
      <c r="Z4801" s="2" t="s">
        <v>82</v>
      </c>
      <c r="AA4801" s="2">
        <v>71</v>
      </c>
      <c r="AB4801" s="2" t="s">
        <v>94</v>
      </c>
      <c r="AC4801" s="2" t="s">
        <v>82</v>
      </c>
      <c r="AD4801" s="2">
        <v>71</v>
      </c>
      <c r="AE4801" s="2" t="s">
        <v>81</v>
      </c>
      <c r="AF4801" s="2" t="s">
        <v>82</v>
      </c>
      <c r="AG4801" s="2">
        <v>71</v>
      </c>
      <c r="AH4801" s="2" t="s">
        <v>81</v>
      </c>
      <c r="AI4801" s="2" t="s">
        <v>82</v>
      </c>
      <c r="AJ4801" s="2">
        <v>150</v>
      </c>
      <c r="AK4801" s="2" t="s">
        <v>81</v>
      </c>
      <c r="AL4801" s="2" t="s">
        <v>84</v>
      </c>
      <c r="AM4801" s="2">
        <v>150</v>
      </c>
      <c r="AN4801" s="2" t="s">
        <v>81</v>
      </c>
      <c r="AO4801" s="2" t="s">
        <v>84</v>
      </c>
      <c r="AP4801" s="2">
        <v>150</v>
      </c>
      <c r="AQ4801" s="2" t="s">
        <v>83</v>
      </c>
      <c r="AR4801" s="2" t="s">
        <v>84</v>
      </c>
      <c r="AV4801" s="2">
        <v>160</v>
      </c>
      <c r="AW4801" s="2" t="s">
        <v>81</v>
      </c>
      <c r="AX4801" s="2" t="s">
        <v>84</v>
      </c>
      <c r="AY4801" s="2">
        <v>160</v>
      </c>
      <c r="AZ4801" s="2" t="s">
        <v>81</v>
      </c>
      <c r="BA4801" s="2" t="s">
        <v>84</v>
      </c>
      <c r="BB4801" s="2">
        <v>160</v>
      </c>
      <c r="BC4801" s="2" t="s">
        <v>81</v>
      </c>
      <c r="BD4801" s="2" t="s">
        <v>84</v>
      </c>
      <c r="BE4801" s="23" t="str">
        <f t="shared" si="733"/>
        <v>EMF nein</v>
      </c>
      <c r="BF4801" s="23" t="str">
        <f t="shared" si="730"/>
        <v/>
      </c>
      <c r="BG4801" s="23" t="str">
        <f t="shared" si="731"/>
        <v/>
      </c>
      <c r="BH4801" s="23">
        <f t="shared" si="734"/>
        <v>0</v>
      </c>
      <c r="BO4801" s="2" t="s">
        <v>18890</v>
      </c>
      <c r="BP4801" s="3">
        <v>1</v>
      </c>
      <c r="BQ4801" s="2" t="s">
        <v>18895</v>
      </c>
    </row>
    <row r="4802" spans="1:69" ht="16.149999999999999" customHeight="1" x14ac:dyDescent="0.25">
      <c r="A4802" s="1">
        <v>4803</v>
      </c>
      <c r="B4802" s="2" t="s">
        <v>69</v>
      </c>
      <c r="C4802" s="2" t="s">
        <v>7507</v>
      </c>
      <c r="D4802" s="67" t="s">
        <v>192</v>
      </c>
      <c r="E4802" s="2" t="s">
        <v>18892</v>
      </c>
      <c r="F4802" s="67">
        <v>43933</v>
      </c>
      <c r="G4802" s="3">
        <f t="shared" si="735"/>
        <v>4</v>
      </c>
      <c r="H4802" s="3">
        <f t="shared" si="736"/>
        <v>2020</v>
      </c>
      <c r="I4802" s="92">
        <v>0.61111111111111105</v>
      </c>
      <c r="J4802" s="20">
        <f t="shared" si="737"/>
        <v>14</v>
      </c>
      <c r="K4802" s="5" t="str">
        <f t="shared" si="732"/>
        <v>ja</v>
      </c>
      <c r="L4802" s="5" t="s">
        <v>73</v>
      </c>
      <c r="M4802" s="6" t="s">
        <v>11554</v>
      </c>
      <c r="N4802" s="5">
        <v>61</v>
      </c>
      <c r="O4802" s="6" t="s">
        <v>5139</v>
      </c>
      <c r="P4802" s="127" t="s">
        <v>18893</v>
      </c>
      <c r="R4802" s="6" t="s">
        <v>77</v>
      </c>
      <c r="S4802" s="5" t="s">
        <v>14762</v>
      </c>
      <c r="T4802" s="6" t="s">
        <v>80</v>
      </c>
      <c r="X4802" s="2">
        <v>326</v>
      </c>
      <c r="Y4802" s="2" t="s">
        <v>81</v>
      </c>
      <c r="Z4802" s="2" t="s">
        <v>168</v>
      </c>
      <c r="AA4802" s="2">
        <v>326</v>
      </c>
      <c r="AB4802" s="2" t="s">
        <v>81</v>
      </c>
      <c r="AC4802" s="2" t="s">
        <v>18894</v>
      </c>
      <c r="BE4802" s="23" t="str">
        <f t="shared" si="733"/>
        <v>EMF nein</v>
      </c>
      <c r="BF4802" s="23" t="str">
        <f t="shared" si="730"/>
        <v/>
      </c>
      <c r="BG4802" s="23" t="str">
        <f t="shared" si="731"/>
        <v/>
      </c>
      <c r="BH4802" s="23">
        <f t="shared" si="734"/>
        <v>0</v>
      </c>
      <c r="BP4802" s="3">
        <v>1</v>
      </c>
      <c r="BQ4802" s="2" t="s">
        <v>18900</v>
      </c>
    </row>
    <row r="4803" spans="1:69" ht="16.149999999999999" customHeight="1" x14ac:dyDescent="0.25">
      <c r="A4803" s="1">
        <v>4804</v>
      </c>
      <c r="B4803" s="2" t="s">
        <v>211</v>
      </c>
      <c r="C4803" s="2" t="s">
        <v>18896</v>
      </c>
      <c r="D4803" s="2" t="s">
        <v>651</v>
      </c>
      <c r="E4803" s="2" t="s">
        <v>18897</v>
      </c>
      <c r="F4803" s="67">
        <v>43935</v>
      </c>
      <c r="G4803" s="3">
        <f t="shared" si="735"/>
        <v>4</v>
      </c>
      <c r="H4803" s="3">
        <f t="shared" si="736"/>
        <v>2020</v>
      </c>
      <c r="I4803" s="92">
        <v>0.70833333333333304</v>
      </c>
      <c r="J4803" s="20">
        <f t="shared" si="737"/>
        <v>17</v>
      </c>
      <c r="K4803" s="5" t="str">
        <f t="shared" si="732"/>
        <v>ja</v>
      </c>
      <c r="L4803" s="5" t="s">
        <v>91</v>
      </c>
      <c r="M4803" s="6" t="s">
        <v>74</v>
      </c>
      <c r="N4803" s="5">
        <v>65</v>
      </c>
      <c r="O4803" s="6" t="s">
        <v>126</v>
      </c>
      <c r="P4803" s="127" t="s">
        <v>18898</v>
      </c>
      <c r="R4803" s="6" t="s">
        <v>77</v>
      </c>
      <c r="T4803" s="6" t="s">
        <v>202</v>
      </c>
      <c r="X4803" s="2">
        <v>1320</v>
      </c>
      <c r="Y4803" s="2" t="s">
        <v>81</v>
      </c>
      <c r="Z4803" s="2" t="s">
        <v>84</v>
      </c>
      <c r="AD4803" s="2">
        <v>1320</v>
      </c>
      <c r="AE4803" s="2" t="s">
        <v>83</v>
      </c>
      <c r="AF4803" s="2" t="s">
        <v>84</v>
      </c>
      <c r="AG4803" s="2">
        <v>1320</v>
      </c>
      <c r="AH4803" s="2" t="s">
        <v>81</v>
      </c>
      <c r="AI4803" s="2" t="s">
        <v>84</v>
      </c>
      <c r="AJ4803" s="2">
        <v>2300</v>
      </c>
      <c r="AK4803" s="2" t="s">
        <v>81</v>
      </c>
      <c r="AL4803" s="2" t="s">
        <v>84</v>
      </c>
      <c r="AM4803" s="2">
        <v>2300</v>
      </c>
      <c r="AN4803" s="2" t="s">
        <v>94</v>
      </c>
      <c r="AO4803" s="2" t="s">
        <v>84</v>
      </c>
      <c r="AP4803" s="2">
        <v>2300</v>
      </c>
      <c r="AQ4803" s="2" t="s">
        <v>13421</v>
      </c>
      <c r="AR4803" s="2" t="s">
        <v>84</v>
      </c>
      <c r="AS4803" s="2">
        <v>2300</v>
      </c>
      <c r="AT4803" s="2" t="s">
        <v>81</v>
      </c>
      <c r="AU4803" s="2" t="s">
        <v>84</v>
      </c>
      <c r="AV4803" s="2">
        <v>1410</v>
      </c>
      <c r="AW4803" s="2" t="s">
        <v>81</v>
      </c>
      <c r="AX4803" s="2" t="s">
        <v>84</v>
      </c>
      <c r="AY4803" s="2">
        <v>1410</v>
      </c>
      <c r="AZ4803" s="2" t="s">
        <v>94</v>
      </c>
      <c r="BA4803" s="2" t="s">
        <v>84</v>
      </c>
      <c r="BB4803" s="2">
        <v>1410</v>
      </c>
      <c r="BC4803" s="2" t="s">
        <v>83</v>
      </c>
      <c r="BD4803" s="2" t="s">
        <v>84</v>
      </c>
      <c r="BE4803" s="23" t="str">
        <f t="shared" si="733"/>
        <v>EMF nein</v>
      </c>
      <c r="BF4803" s="23" t="str">
        <f t="shared" si="730"/>
        <v/>
      </c>
      <c r="BG4803" s="23" t="str">
        <f t="shared" si="731"/>
        <v/>
      </c>
      <c r="BH4803" s="23">
        <f t="shared" si="734"/>
        <v>0</v>
      </c>
      <c r="BO4803" s="2" t="s">
        <v>18899</v>
      </c>
      <c r="BP4803" s="3">
        <v>1</v>
      </c>
      <c r="BQ4803" s="2" t="s">
        <v>18904</v>
      </c>
    </row>
    <row r="4804" spans="1:69" ht="16.149999999999999" customHeight="1" x14ac:dyDescent="0.25">
      <c r="A4804" s="1">
        <v>4805</v>
      </c>
      <c r="B4804" s="2" t="s">
        <v>211</v>
      </c>
      <c r="C4804" s="2" t="s">
        <v>2620</v>
      </c>
      <c r="D4804" s="2" t="s">
        <v>89</v>
      </c>
      <c r="E4804" s="2" t="s">
        <v>18901</v>
      </c>
      <c r="F4804" s="67">
        <v>43939</v>
      </c>
      <c r="G4804" s="3">
        <f t="shared" si="735"/>
        <v>4</v>
      </c>
      <c r="H4804" s="3">
        <f t="shared" si="736"/>
        <v>2020</v>
      </c>
      <c r="I4804" s="92">
        <v>0.99652777777777801</v>
      </c>
      <c r="J4804" s="20">
        <f t="shared" si="737"/>
        <v>23</v>
      </c>
      <c r="K4804" s="5" t="str">
        <f t="shared" si="732"/>
        <v>ja</v>
      </c>
      <c r="L4804" s="5" t="s">
        <v>91</v>
      </c>
      <c r="M4804" s="6" t="s">
        <v>100</v>
      </c>
      <c r="N4804" s="5">
        <v>54</v>
      </c>
      <c r="O4804" s="6" t="s">
        <v>126</v>
      </c>
      <c r="P4804" s="127" t="s">
        <v>18902</v>
      </c>
      <c r="R4804" s="6" t="s">
        <v>77</v>
      </c>
      <c r="T4804" s="6" t="s">
        <v>202</v>
      </c>
      <c r="X4804" s="2">
        <v>850</v>
      </c>
      <c r="Y4804" s="2" t="s">
        <v>81</v>
      </c>
      <c r="Z4804" s="2" t="s">
        <v>82</v>
      </c>
      <c r="AA4804" s="2">
        <v>850</v>
      </c>
      <c r="AB4804" s="2" t="s">
        <v>81</v>
      </c>
      <c r="AC4804" s="2" t="s">
        <v>82</v>
      </c>
      <c r="AD4804" s="2">
        <v>850</v>
      </c>
      <c r="AE4804" s="2" t="s">
        <v>83</v>
      </c>
      <c r="AF4804" s="2" t="s">
        <v>82</v>
      </c>
      <c r="AG4804" s="2">
        <v>850</v>
      </c>
      <c r="AH4804" s="2" t="s">
        <v>81</v>
      </c>
      <c r="AI4804" s="2" t="s">
        <v>82</v>
      </c>
      <c r="BE4804" s="23" t="str">
        <f t="shared" si="733"/>
        <v>EMF nein</v>
      </c>
      <c r="BF4804" s="23" t="str">
        <f t="shared" si="730"/>
        <v/>
      </c>
      <c r="BG4804" s="23" t="str">
        <f t="shared" si="731"/>
        <v/>
      </c>
      <c r="BH4804" s="23">
        <f t="shared" si="734"/>
        <v>0</v>
      </c>
      <c r="BO4804" s="2" t="s">
        <v>18903</v>
      </c>
      <c r="BP4804" s="3">
        <v>1</v>
      </c>
      <c r="BQ4804" s="2" t="s">
        <v>18908</v>
      </c>
    </row>
    <row r="4805" spans="1:69" ht="16.149999999999999" customHeight="1" x14ac:dyDescent="0.25">
      <c r="A4805" s="1">
        <v>4806</v>
      </c>
      <c r="B4805" s="2" t="s">
        <v>211</v>
      </c>
      <c r="C4805" s="2" t="s">
        <v>540</v>
      </c>
      <c r="D4805" s="2" t="s">
        <v>124</v>
      </c>
      <c r="E4805" s="2" t="s">
        <v>18905</v>
      </c>
      <c r="F4805" s="67">
        <v>43949</v>
      </c>
      <c r="G4805" s="3">
        <f t="shared" si="735"/>
        <v>4</v>
      </c>
      <c r="H4805" s="3">
        <f t="shared" si="736"/>
        <v>2020</v>
      </c>
      <c r="I4805" s="92">
        <v>0.70833333333333304</v>
      </c>
      <c r="J4805" s="20">
        <f t="shared" si="737"/>
        <v>17</v>
      </c>
      <c r="K4805" s="5" t="str">
        <f t="shared" si="732"/>
        <v>ja</v>
      </c>
      <c r="L4805" s="5" t="s">
        <v>91</v>
      </c>
      <c r="M4805" s="6" t="s">
        <v>115</v>
      </c>
      <c r="N4805" s="5">
        <v>24</v>
      </c>
      <c r="O4805" s="6" t="s">
        <v>75</v>
      </c>
      <c r="P4805" s="127" t="s">
        <v>1027</v>
      </c>
      <c r="R4805" s="6" t="s">
        <v>77</v>
      </c>
      <c r="U4805" s="2" t="s">
        <v>80</v>
      </c>
      <c r="W4805" s="2" t="s">
        <v>18906</v>
      </c>
      <c r="X4805" s="2" t="s">
        <v>109</v>
      </c>
      <c r="AD4805" s="2">
        <v>65</v>
      </c>
      <c r="AE4805" s="2" t="s">
        <v>83</v>
      </c>
      <c r="AF4805" s="2" t="s">
        <v>84</v>
      </c>
      <c r="BE4805" s="23" t="str">
        <f t="shared" si="733"/>
        <v>EMF nein</v>
      </c>
      <c r="BF4805" s="23" t="str">
        <f t="shared" ref="BF4805:BF4845" si="738">IF(SUM(BJ4805,BL4805,BN4805)=0,"",MIN(BJ4805,BL4805,BN4805))</f>
        <v/>
      </c>
      <c r="BG4805" s="23" t="str">
        <f t="shared" ref="BG4805:BG4845" si="739">IF(BF4805="","",IF(BF4805&lt;100,"&lt;100m",IF(AND(BF4805&gt;99, BF4805&lt;500),"100-499m",IF(BF4805&gt;499,"500+m",""))))</f>
        <v/>
      </c>
      <c r="BH4805" s="23">
        <f t="shared" si="734"/>
        <v>0</v>
      </c>
      <c r="BO4805" s="2" t="s">
        <v>18907</v>
      </c>
      <c r="BP4805" s="3">
        <v>1</v>
      </c>
      <c r="BQ4805" s="2" t="s">
        <v>18912</v>
      </c>
    </row>
    <row r="4806" spans="1:69" ht="16.149999999999999" customHeight="1" x14ac:dyDescent="0.25">
      <c r="A4806" s="1">
        <v>4807</v>
      </c>
      <c r="B4806" s="2" t="s">
        <v>211</v>
      </c>
      <c r="C4806" s="2" t="s">
        <v>3963</v>
      </c>
      <c r="D4806" s="2" t="s">
        <v>124</v>
      </c>
      <c r="E4806" s="2" t="s">
        <v>18909</v>
      </c>
      <c r="F4806" s="67">
        <v>43970</v>
      </c>
      <c r="G4806" s="3">
        <f t="shared" si="735"/>
        <v>5</v>
      </c>
      <c r="H4806" s="3">
        <f t="shared" si="736"/>
        <v>2020</v>
      </c>
      <c r="I4806" s="92">
        <v>0.70833333333333304</v>
      </c>
      <c r="J4806" s="20">
        <f t="shared" si="737"/>
        <v>17</v>
      </c>
      <c r="K4806" s="5" t="str">
        <f t="shared" si="732"/>
        <v>ja</v>
      </c>
      <c r="L4806" s="5" t="s">
        <v>91</v>
      </c>
      <c r="M4806" s="6" t="s">
        <v>100</v>
      </c>
      <c r="N4806" s="5">
        <v>54</v>
      </c>
      <c r="O4806" s="6" t="s">
        <v>5139</v>
      </c>
      <c r="P4806" s="127" t="s">
        <v>18910</v>
      </c>
      <c r="R4806" s="6" t="s">
        <v>77</v>
      </c>
      <c r="T4806" s="6" t="s">
        <v>80</v>
      </c>
      <c r="X4806" s="2">
        <v>180</v>
      </c>
      <c r="Y4806" s="2" t="s">
        <v>81</v>
      </c>
      <c r="Z4806" s="2" t="s">
        <v>84</v>
      </c>
      <c r="AD4806" s="2">
        <v>180</v>
      </c>
      <c r="AE4806" s="2" t="s">
        <v>83</v>
      </c>
      <c r="AF4806" s="2" t="s">
        <v>84</v>
      </c>
      <c r="AG4806" s="2">
        <v>180</v>
      </c>
      <c r="AH4806" s="2" t="s">
        <v>81</v>
      </c>
      <c r="AI4806" s="2" t="s">
        <v>84</v>
      </c>
      <c r="BE4806" s="23" t="str">
        <f t="shared" si="733"/>
        <v>EMF nein</v>
      </c>
      <c r="BF4806" s="23" t="str">
        <f t="shared" si="738"/>
        <v/>
      </c>
      <c r="BG4806" s="23" t="str">
        <f t="shared" si="739"/>
        <v/>
      </c>
      <c r="BH4806" s="23">
        <f t="shared" si="734"/>
        <v>0</v>
      </c>
      <c r="BO4806" s="2" t="s">
        <v>18911</v>
      </c>
      <c r="BP4806" s="3">
        <v>1</v>
      </c>
      <c r="BQ4806" s="2" t="s">
        <v>18914</v>
      </c>
    </row>
    <row r="4807" spans="1:69" ht="16.149999999999999" customHeight="1" x14ac:dyDescent="0.25">
      <c r="A4807" s="16">
        <v>4808</v>
      </c>
      <c r="B4807" s="2" t="s">
        <v>211</v>
      </c>
      <c r="C4807" s="124" t="s">
        <v>2572</v>
      </c>
      <c r="D4807" s="2" t="s">
        <v>348</v>
      </c>
      <c r="E4807" s="2" t="s">
        <v>247</v>
      </c>
      <c r="F4807" s="67">
        <v>43972</v>
      </c>
      <c r="G4807" s="3">
        <f t="shared" si="735"/>
        <v>5</v>
      </c>
      <c r="H4807" s="3">
        <f t="shared" si="736"/>
        <v>2020</v>
      </c>
      <c r="I4807" s="92">
        <v>0.61111111111111105</v>
      </c>
      <c r="J4807" s="20">
        <f t="shared" si="737"/>
        <v>14</v>
      </c>
      <c r="K4807" s="5" t="str">
        <f t="shared" si="732"/>
        <v>ja</v>
      </c>
      <c r="L4807" s="5" t="s">
        <v>91</v>
      </c>
      <c r="M4807" s="6" t="s">
        <v>100</v>
      </c>
      <c r="N4807" s="5">
        <v>56</v>
      </c>
      <c r="O4807" s="6" t="s">
        <v>140</v>
      </c>
      <c r="P4807" s="127" t="s">
        <v>1027</v>
      </c>
      <c r="R4807" s="6" t="s">
        <v>77</v>
      </c>
      <c r="T4807" s="6" t="s">
        <v>80</v>
      </c>
      <c r="X4807" s="2">
        <v>690</v>
      </c>
      <c r="Y4807" s="2" t="s">
        <v>81</v>
      </c>
      <c r="Z4807" s="2" t="s">
        <v>168</v>
      </c>
      <c r="AA4807" s="2">
        <v>690</v>
      </c>
      <c r="AB4807" s="2" t="s">
        <v>94</v>
      </c>
      <c r="AC4807" s="2" t="s">
        <v>168</v>
      </c>
      <c r="AD4807" s="2">
        <v>690</v>
      </c>
      <c r="AE4807" s="2" t="s">
        <v>81</v>
      </c>
      <c r="AF4807" s="2" t="s">
        <v>168</v>
      </c>
      <c r="AG4807" s="2">
        <v>690</v>
      </c>
      <c r="AH4807" s="2" t="s">
        <v>81</v>
      </c>
      <c r="AI4807" s="2" t="s">
        <v>168</v>
      </c>
      <c r="AJ4807" s="2">
        <v>1160</v>
      </c>
      <c r="AK4807" s="2" t="s">
        <v>81</v>
      </c>
      <c r="AL4807" s="2" t="s">
        <v>168</v>
      </c>
      <c r="AM4807" s="2">
        <v>1160</v>
      </c>
      <c r="AN4807" s="2" t="s">
        <v>94</v>
      </c>
      <c r="AO4807" s="2" t="s">
        <v>168</v>
      </c>
      <c r="AP4807" s="2">
        <v>1160</v>
      </c>
      <c r="AQ4807" s="2" t="s">
        <v>83</v>
      </c>
      <c r="AR4807" s="2" t="s">
        <v>168</v>
      </c>
      <c r="AS4807" s="2">
        <v>1160</v>
      </c>
      <c r="AT4807" s="2" t="s">
        <v>81</v>
      </c>
      <c r="AU4807" s="2" t="s">
        <v>168</v>
      </c>
      <c r="BE4807" s="23" t="str">
        <f t="shared" si="733"/>
        <v>EMF nein</v>
      </c>
      <c r="BF4807" s="23" t="str">
        <f t="shared" si="738"/>
        <v/>
      </c>
      <c r="BG4807" s="23" t="str">
        <f t="shared" si="739"/>
        <v/>
      </c>
      <c r="BH4807" s="23">
        <f t="shared" si="734"/>
        <v>0</v>
      </c>
      <c r="BO4807" s="2" t="s">
        <v>18913</v>
      </c>
      <c r="BP4807" s="3">
        <v>1</v>
      </c>
      <c r="BQ4807" s="2" t="s">
        <v>18917</v>
      </c>
    </row>
    <row r="4808" spans="1:69" ht="16.149999999999999" customHeight="1" x14ac:dyDescent="0.25">
      <c r="A4808" s="1">
        <v>4809</v>
      </c>
      <c r="B4808" s="2" t="s">
        <v>211</v>
      </c>
      <c r="C4808" s="118" t="s">
        <v>2236</v>
      </c>
      <c r="D4808" s="2" t="s">
        <v>348</v>
      </c>
      <c r="E4808" s="2" t="s">
        <v>18915</v>
      </c>
      <c r="F4808" s="67">
        <v>43971</v>
      </c>
      <c r="G4808" s="3">
        <f t="shared" si="735"/>
        <v>5</v>
      </c>
      <c r="H4808" s="3">
        <f t="shared" si="736"/>
        <v>2020</v>
      </c>
      <c r="I4808" s="92">
        <v>0.77083333333333304</v>
      </c>
      <c r="J4808" s="20">
        <f t="shared" si="737"/>
        <v>18</v>
      </c>
      <c r="K4808" s="5" t="str">
        <f t="shared" si="732"/>
        <v>ja</v>
      </c>
      <c r="L4808" s="5" t="s">
        <v>91</v>
      </c>
      <c r="M4808" s="6" t="s">
        <v>115</v>
      </c>
      <c r="N4808" s="5">
        <v>45</v>
      </c>
      <c r="O4808" s="6" t="s">
        <v>126</v>
      </c>
      <c r="P4808" s="127" t="s">
        <v>1027</v>
      </c>
      <c r="R4808" s="6" t="s">
        <v>77</v>
      </c>
      <c r="T4808" s="6" t="s">
        <v>80</v>
      </c>
      <c r="X4808" s="2">
        <v>980</v>
      </c>
      <c r="Y4808" s="2" t="s">
        <v>81</v>
      </c>
      <c r="Z4808" s="2" t="s">
        <v>84</v>
      </c>
      <c r="AA4808" s="2">
        <v>980</v>
      </c>
      <c r="AB4808" s="2" t="s">
        <v>81</v>
      </c>
      <c r="AC4808" s="2" t="s">
        <v>84</v>
      </c>
      <c r="AD4808" s="2">
        <v>980</v>
      </c>
      <c r="AE4808" s="2" t="s">
        <v>83</v>
      </c>
      <c r="AF4808" s="2" t="s">
        <v>84</v>
      </c>
      <c r="AG4808" s="2">
        <v>980</v>
      </c>
      <c r="AH4808" s="2" t="s">
        <v>81</v>
      </c>
      <c r="AI4808" s="2" t="s">
        <v>84</v>
      </c>
      <c r="BE4808" s="23" t="str">
        <f t="shared" si="733"/>
        <v>EMF nein</v>
      </c>
      <c r="BF4808" s="23" t="str">
        <f t="shared" si="738"/>
        <v/>
      </c>
      <c r="BG4808" s="23" t="str">
        <f t="shared" si="739"/>
        <v/>
      </c>
      <c r="BH4808" s="23">
        <f t="shared" si="734"/>
        <v>0</v>
      </c>
      <c r="BO4808" s="2" t="s">
        <v>18916</v>
      </c>
      <c r="BP4808" s="3">
        <v>1</v>
      </c>
      <c r="BQ4808" s="2" t="s">
        <v>18920</v>
      </c>
    </row>
    <row r="4809" spans="1:69" ht="16.149999999999999" customHeight="1" x14ac:dyDescent="0.25">
      <c r="A4809" s="16">
        <v>4810</v>
      </c>
      <c r="B4809" s="2" t="s">
        <v>211</v>
      </c>
      <c r="C4809" s="2" t="s">
        <v>10687</v>
      </c>
      <c r="D4809" s="2" t="s">
        <v>89</v>
      </c>
      <c r="E4809" s="2" t="s">
        <v>18918</v>
      </c>
      <c r="F4809" s="67">
        <v>43972</v>
      </c>
      <c r="G4809" s="3">
        <f t="shared" si="735"/>
        <v>5</v>
      </c>
      <c r="H4809" s="3">
        <f t="shared" si="736"/>
        <v>2020</v>
      </c>
      <c r="I4809" s="92">
        <v>0.34722222222222199</v>
      </c>
      <c r="J4809" s="20">
        <f t="shared" si="737"/>
        <v>8</v>
      </c>
      <c r="K4809" s="5" t="str">
        <f t="shared" si="732"/>
        <v>ja</v>
      </c>
      <c r="L4809" s="5" t="s">
        <v>91</v>
      </c>
      <c r="M4809" s="6" t="s">
        <v>115</v>
      </c>
      <c r="N4809" s="5">
        <v>60</v>
      </c>
      <c r="O4809" s="6" t="s">
        <v>5139</v>
      </c>
      <c r="P4809" s="127" t="s">
        <v>1027</v>
      </c>
      <c r="R4809" s="6" t="s">
        <v>77</v>
      </c>
      <c r="T4809" s="6" t="s">
        <v>80</v>
      </c>
      <c r="X4809" s="2">
        <v>139</v>
      </c>
      <c r="Y4809" s="2" t="s">
        <v>81</v>
      </c>
      <c r="Z4809" s="2" t="s">
        <v>161</v>
      </c>
      <c r="AD4809" s="2">
        <v>139</v>
      </c>
      <c r="AE4809" s="2" t="s">
        <v>81</v>
      </c>
      <c r="AF4809" s="2" t="s">
        <v>161</v>
      </c>
      <c r="AG4809" s="2">
        <v>139</v>
      </c>
      <c r="AH4809" s="2" t="s">
        <v>81</v>
      </c>
      <c r="AI4809" s="2" t="s">
        <v>161</v>
      </c>
      <c r="BE4809" s="23" t="str">
        <f t="shared" si="733"/>
        <v>EMF nein</v>
      </c>
      <c r="BF4809" s="23" t="str">
        <f t="shared" si="738"/>
        <v/>
      </c>
      <c r="BG4809" s="23" t="str">
        <f t="shared" si="739"/>
        <v/>
      </c>
      <c r="BH4809" s="23">
        <f t="shared" si="734"/>
        <v>0</v>
      </c>
      <c r="BO4809" s="2" t="s">
        <v>18919</v>
      </c>
      <c r="BP4809" s="3">
        <v>1</v>
      </c>
      <c r="BQ4809" s="2" t="s">
        <v>18923</v>
      </c>
    </row>
    <row r="4810" spans="1:69" ht="16.149999999999999" customHeight="1" x14ac:dyDescent="0.25">
      <c r="A4810" s="16">
        <v>4811</v>
      </c>
      <c r="B4810" s="2" t="s">
        <v>87</v>
      </c>
      <c r="C4810" s="2" t="s">
        <v>2747</v>
      </c>
      <c r="D4810" s="2" t="s">
        <v>124</v>
      </c>
      <c r="E4810" s="2" t="s">
        <v>4248</v>
      </c>
      <c r="F4810" s="67">
        <v>43972</v>
      </c>
      <c r="G4810" s="3">
        <f t="shared" si="735"/>
        <v>5</v>
      </c>
      <c r="H4810" s="3">
        <f t="shared" si="736"/>
        <v>2020</v>
      </c>
      <c r="I4810" s="92">
        <v>0.49652777777777801</v>
      </c>
      <c r="J4810" s="20">
        <f t="shared" si="737"/>
        <v>11</v>
      </c>
      <c r="K4810" s="5" t="str">
        <f t="shared" si="732"/>
        <v>ja</v>
      </c>
      <c r="L4810" s="5" t="s">
        <v>91</v>
      </c>
      <c r="M4810" s="6" t="s">
        <v>74</v>
      </c>
      <c r="N4810" s="5">
        <v>78</v>
      </c>
      <c r="O4810" s="6" t="s">
        <v>5139</v>
      </c>
      <c r="P4810" s="127" t="s">
        <v>3768</v>
      </c>
      <c r="R4810" s="6" t="s">
        <v>77</v>
      </c>
      <c r="U4810" s="2" t="s">
        <v>100</v>
      </c>
      <c r="V4810" s="2" t="s">
        <v>80</v>
      </c>
      <c r="W4810" s="2" t="s">
        <v>18921</v>
      </c>
      <c r="X4810" s="2">
        <v>438</v>
      </c>
      <c r="Y4810" s="2" t="s">
        <v>81</v>
      </c>
      <c r="Z4810" s="2" t="s">
        <v>168</v>
      </c>
      <c r="AA4810" s="2">
        <v>438</v>
      </c>
      <c r="AB4810" s="2" t="s">
        <v>94</v>
      </c>
      <c r="AC4810" s="2" t="s">
        <v>168</v>
      </c>
      <c r="AD4810" s="2">
        <v>438</v>
      </c>
      <c r="AE4810" s="2" t="s">
        <v>81</v>
      </c>
      <c r="AF4810" s="2" t="s">
        <v>168</v>
      </c>
      <c r="AG4810" s="2">
        <v>438</v>
      </c>
      <c r="AH4810" s="2" t="s">
        <v>83</v>
      </c>
      <c r="AI4810" s="2" t="s">
        <v>168</v>
      </c>
      <c r="AP4810" s="2">
        <v>251</v>
      </c>
      <c r="AQ4810" s="2" t="s">
        <v>81</v>
      </c>
      <c r="AR4810" s="2" t="s">
        <v>161</v>
      </c>
      <c r="BE4810" s="23" t="str">
        <f t="shared" si="733"/>
        <v>EMF nein</v>
      </c>
      <c r="BF4810" s="23" t="str">
        <f t="shared" si="738"/>
        <v/>
      </c>
      <c r="BG4810" s="23" t="str">
        <f t="shared" si="739"/>
        <v/>
      </c>
      <c r="BH4810" s="23">
        <f t="shared" si="734"/>
        <v>0</v>
      </c>
      <c r="BO4810" s="2" t="s">
        <v>18922</v>
      </c>
      <c r="BP4810" s="3">
        <v>1</v>
      </c>
      <c r="BQ4810" s="2" t="s">
        <v>18927</v>
      </c>
    </row>
    <row r="4811" spans="1:69" ht="16.149999999999999" customHeight="1" x14ac:dyDescent="0.25">
      <c r="A4811" s="1">
        <v>4812</v>
      </c>
      <c r="B4811" s="2" t="s">
        <v>211</v>
      </c>
      <c r="C4811" s="65" t="s">
        <v>18924</v>
      </c>
      <c r="D4811" s="392" t="s">
        <v>296</v>
      </c>
      <c r="E4811" s="2" t="s">
        <v>11990</v>
      </c>
      <c r="F4811" s="67">
        <v>43971</v>
      </c>
      <c r="G4811" s="3">
        <f t="shared" si="735"/>
        <v>5</v>
      </c>
      <c r="H4811" s="3">
        <f t="shared" si="736"/>
        <v>2020</v>
      </c>
      <c r="I4811" s="92">
        <v>0.82638888888888895</v>
      </c>
      <c r="J4811" s="20">
        <f t="shared" si="737"/>
        <v>19</v>
      </c>
      <c r="K4811" s="5" t="str">
        <f t="shared" si="732"/>
        <v>ja</v>
      </c>
      <c r="L4811" s="5" t="s">
        <v>91</v>
      </c>
      <c r="M4811" s="6" t="s">
        <v>74</v>
      </c>
      <c r="N4811" s="5">
        <v>20</v>
      </c>
      <c r="O4811" s="6" t="s">
        <v>5139</v>
      </c>
      <c r="P4811" s="127" t="s">
        <v>18925</v>
      </c>
      <c r="R4811" s="6" t="s">
        <v>77</v>
      </c>
      <c r="U4811" s="2" t="s">
        <v>208</v>
      </c>
      <c r="V4811" s="2" t="s">
        <v>202</v>
      </c>
      <c r="X4811" s="2">
        <v>100</v>
      </c>
      <c r="Y4811" s="2" t="s">
        <v>81</v>
      </c>
      <c r="Z4811" s="2" t="s">
        <v>84</v>
      </c>
      <c r="AA4811" s="2">
        <v>100</v>
      </c>
      <c r="AB4811" s="2" t="s">
        <v>94</v>
      </c>
      <c r="AC4811" s="2" t="s">
        <v>84</v>
      </c>
      <c r="AD4811" s="2">
        <v>100</v>
      </c>
      <c r="AE4811" s="2" t="s">
        <v>83</v>
      </c>
      <c r="AF4811" s="2" t="s">
        <v>84</v>
      </c>
      <c r="AG4811" s="2">
        <v>100</v>
      </c>
      <c r="AH4811" s="2" t="s">
        <v>6084</v>
      </c>
      <c r="AI4811" s="2" t="s">
        <v>84</v>
      </c>
      <c r="AJ4811" s="2">
        <v>100</v>
      </c>
      <c r="AK4811" s="2" t="s">
        <v>81</v>
      </c>
      <c r="AL4811" s="2" t="s">
        <v>161</v>
      </c>
      <c r="AM4811" s="2">
        <v>100</v>
      </c>
      <c r="AN4811" s="2" t="s">
        <v>94</v>
      </c>
      <c r="AO4811" s="2" t="s">
        <v>161</v>
      </c>
      <c r="AP4811" s="2">
        <v>100</v>
      </c>
      <c r="AQ4811" s="2" t="s">
        <v>83</v>
      </c>
      <c r="AR4811" s="2" t="s">
        <v>161</v>
      </c>
      <c r="AS4811" s="2">
        <v>100</v>
      </c>
      <c r="AT4811" s="2" t="s">
        <v>81</v>
      </c>
      <c r="AU4811" s="2" t="s">
        <v>161</v>
      </c>
      <c r="BE4811" s="23" t="str">
        <f t="shared" si="733"/>
        <v>EMF nein</v>
      </c>
      <c r="BF4811" s="23" t="str">
        <f t="shared" si="738"/>
        <v/>
      </c>
      <c r="BG4811" s="23" t="str">
        <f t="shared" si="739"/>
        <v/>
      </c>
      <c r="BH4811" s="23">
        <f t="shared" si="734"/>
        <v>0</v>
      </c>
      <c r="BO4811" s="2" t="s">
        <v>18926</v>
      </c>
      <c r="BP4811" s="3">
        <v>1</v>
      </c>
      <c r="BQ4811" s="2" t="s">
        <v>18932</v>
      </c>
    </row>
    <row r="4812" spans="1:69" ht="16.149999999999999" customHeight="1" x14ac:dyDescent="0.25">
      <c r="A4812" s="1">
        <v>4813</v>
      </c>
      <c r="B4812" s="2" t="s">
        <v>211</v>
      </c>
      <c r="C4812" s="2" t="s">
        <v>18928</v>
      </c>
      <c r="D4812" s="2" t="s">
        <v>651</v>
      </c>
      <c r="E4812" s="2" t="s">
        <v>18929</v>
      </c>
      <c r="F4812" s="67">
        <v>43967</v>
      </c>
      <c r="G4812" s="3">
        <f t="shared" si="735"/>
        <v>5</v>
      </c>
      <c r="H4812" s="3">
        <f t="shared" si="736"/>
        <v>2020</v>
      </c>
      <c r="I4812" s="92">
        <v>0.6875</v>
      </c>
      <c r="J4812" s="20">
        <f t="shared" si="737"/>
        <v>16</v>
      </c>
      <c r="K4812" s="5" t="str">
        <f t="shared" si="732"/>
        <v>ja</v>
      </c>
      <c r="L4812" s="5" t="s">
        <v>91</v>
      </c>
      <c r="M4812" s="6" t="s">
        <v>74</v>
      </c>
      <c r="N4812" s="5">
        <v>63</v>
      </c>
      <c r="O4812" s="6" t="s">
        <v>126</v>
      </c>
      <c r="P4812" s="127" t="s">
        <v>18930</v>
      </c>
      <c r="R4812" s="6" t="s">
        <v>77</v>
      </c>
      <c r="T4812" s="6" t="s">
        <v>80</v>
      </c>
      <c r="BE4812" s="23" t="str">
        <f t="shared" si="733"/>
        <v>EMF ja</v>
      </c>
      <c r="BF4812" s="23">
        <f t="shared" si="738"/>
        <v>1200</v>
      </c>
      <c r="BG4812" s="23" t="str">
        <f t="shared" si="739"/>
        <v>500+m</v>
      </c>
      <c r="BH4812" s="23">
        <f t="shared" si="734"/>
        <v>1</v>
      </c>
      <c r="BK4812" s="2" t="s">
        <v>3361</v>
      </c>
      <c r="BL4812" s="2">
        <v>1200</v>
      </c>
      <c r="BO4812" s="2" t="s">
        <v>18931</v>
      </c>
      <c r="BP4812" s="3">
        <v>1</v>
      </c>
      <c r="BQ4812" s="2" t="s">
        <v>18936</v>
      </c>
    </row>
    <row r="4813" spans="1:69" ht="16.149999999999999" customHeight="1" x14ac:dyDescent="0.25">
      <c r="A4813" s="1">
        <v>4814</v>
      </c>
      <c r="B4813" s="2" t="s">
        <v>211</v>
      </c>
      <c r="C4813" s="2" t="s">
        <v>112</v>
      </c>
      <c r="D4813" s="2" t="s">
        <v>113</v>
      </c>
      <c r="E4813" s="2" t="s">
        <v>8207</v>
      </c>
      <c r="F4813" s="67">
        <v>43969</v>
      </c>
      <c r="G4813" s="3">
        <f t="shared" si="735"/>
        <v>5</v>
      </c>
      <c r="H4813" s="3">
        <f t="shared" si="736"/>
        <v>2020</v>
      </c>
      <c r="I4813" s="92">
        <v>0.53819444444444398</v>
      </c>
      <c r="J4813" s="20">
        <f t="shared" si="737"/>
        <v>12</v>
      </c>
      <c r="K4813" s="5" t="str">
        <f t="shared" si="732"/>
        <v>ja</v>
      </c>
      <c r="L4813" s="5" t="s">
        <v>91</v>
      </c>
      <c r="M4813" s="6" t="s">
        <v>74</v>
      </c>
      <c r="N4813" s="5">
        <v>23</v>
      </c>
      <c r="O4813" s="6" t="s">
        <v>5139</v>
      </c>
      <c r="P4813" s="127" t="s">
        <v>18933</v>
      </c>
      <c r="R4813" s="6" t="s">
        <v>77</v>
      </c>
      <c r="U4813" s="2" t="s">
        <v>208</v>
      </c>
      <c r="V4813" s="2" t="s">
        <v>18934</v>
      </c>
      <c r="X4813" s="2">
        <v>50</v>
      </c>
      <c r="Y4813" s="2" t="s">
        <v>94</v>
      </c>
      <c r="Z4813" s="2" t="s">
        <v>82</v>
      </c>
      <c r="AJ4813" s="2">
        <v>1140</v>
      </c>
      <c r="AK4813" s="2" t="s">
        <v>81</v>
      </c>
      <c r="AL4813" s="2" t="s">
        <v>84</v>
      </c>
      <c r="AM4813" s="2">
        <v>1140</v>
      </c>
      <c r="AN4813" s="2" t="s">
        <v>81</v>
      </c>
      <c r="AO4813" s="2" t="s">
        <v>84</v>
      </c>
      <c r="AP4813" s="2">
        <v>1140</v>
      </c>
      <c r="AQ4813" s="2" t="s">
        <v>81</v>
      </c>
      <c r="AR4813" s="2" t="s">
        <v>84</v>
      </c>
      <c r="AV4813" s="2">
        <v>1140</v>
      </c>
      <c r="AW4813" s="2" t="s">
        <v>81</v>
      </c>
      <c r="AX4813" s="2" t="s">
        <v>84</v>
      </c>
      <c r="AY4813" s="2">
        <v>1140</v>
      </c>
      <c r="AZ4813" s="2" t="s">
        <v>81</v>
      </c>
      <c r="BA4813" s="2" t="s">
        <v>84</v>
      </c>
      <c r="BB4813" s="2">
        <v>1140</v>
      </c>
      <c r="BC4813" s="2" t="s">
        <v>81</v>
      </c>
      <c r="BD4813" s="2" t="s">
        <v>84</v>
      </c>
      <c r="BE4813" s="23" t="str">
        <f t="shared" si="733"/>
        <v>EMF ja</v>
      </c>
      <c r="BF4813" s="23">
        <f t="shared" si="738"/>
        <v>950</v>
      </c>
      <c r="BG4813" s="23" t="str">
        <f t="shared" si="739"/>
        <v>500+m</v>
      </c>
      <c r="BH4813" s="23">
        <f t="shared" si="734"/>
        <v>1</v>
      </c>
      <c r="BM4813" s="2" t="s">
        <v>162</v>
      </c>
      <c r="BN4813" s="2">
        <v>950</v>
      </c>
      <c r="BO4813" s="2" t="s">
        <v>18935</v>
      </c>
      <c r="BP4813" s="3">
        <v>1</v>
      </c>
      <c r="BQ4813" s="2" t="s">
        <v>18939</v>
      </c>
    </row>
    <row r="4814" spans="1:69" ht="16.149999999999999" customHeight="1" x14ac:dyDescent="0.25">
      <c r="A4814" s="16">
        <v>4815</v>
      </c>
      <c r="B4814" s="2" t="s">
        <v>211</v>
      </c>
      <c r="C4814" s="116" t="s">
        <v>8820</v>
      </c>
      <c r="D4814" s="392" t="s">
        <v>89</v>
      </c>
      <c r="E4814" s="2" t="s">
        <v>18937</v>
      </c>
      <c r="F4814" s="67">
        <v>43973</v>
      </c>
      <c r="G4814" s="3">
        <f t="shared" si="735"/>
        <v>5</v>
      </c>
      <c r="H4814" s="3">
        <f t="shared" si="736"/>
        <v>2020</v>
      </c>
      <c r="I4814" s="92">
        <v>0.43055555555555602</v>
      </c>
      <c r="J4814" s="20">
        <f t="shared" si="737"/>
        <v>10</v>
      </c>
      <c r="K4814" s="5" t="str">
        <f t="shared" si="732"/>
        <v>ja</v>
      </c>
      <c r="L4814" s="5" t="s">
        <v>73</v>
      </c>
      <c r="M4814" s="6" t="s">
        <v>208</v>
      </c>
      <c r="N4814" s="5">
        <v>58</v>
      </c>
      <c r="O4814" s="6" t="s">
        <v>5139</v>
      </c>
      <c r="P4814" s="127" t="s">
        <v>18938</v>
      </c>
      <c r="R4814" s="6" t="s">
        <v>77</v>
      </c>
      <c r="T4814" s="6" t="s">
        <v>202</v>
      </c>
      <c r="BE4814" s="23" t="str">
        <f t="shared" si="733"/>
        <v>EMF nein</v>
      </c>
      <c r="BF4814" s="23" t="str">
        <f t="shared" si="738"/>
        <v/>
      </c>
      <c r="BG4814" s="23" t="str">
        <f t="shared" si="739"/>
        <v/>
      </c>
      <c r="BH4814" s="23">
        <f t="shared" si="734"/>
        <v>0</v>
      </c>
      <c r="BP4814" s="3">
        <v>1</v>
      </c>
      <c r="BQ4814" s="2" t="s">
        <v>18942</v>
      </c>
    </row>
    <row r="4815" spans="1:69" ht="16.149999999999999" customHeight="1" x14ac:dyDescent="0.25">
      <c r="A4815" s="1">
        <v>4816</v>
      </c>
      <c r="B4815" s="2" t="s">
        <v>211</v>
      </c>
      <c r="C4815" s="2" t="s">
        <v>17862</v>
      </c>
      <c r="D4815" s="2" t="s">
        <v>158</v>
      </c>
      <c r="E4815" s="2" t="s">
        <v>7377</v>
      </c>
      <c r="F4815" s="67">
        <v>43971</v>
      </c>
      <c r="G4815" s="3">
        <f t="shared" si="735"/>
        <v>5</v>
      </c>
      <c r="H4815" s="3">
        <f t="shared" si="736"/>
        <v>2020</v>
      </c>
      <c r="I4815" s="92">
        <v>0.98958333333333304</v>
      </c>
      <c r="J4815" s="20">
        <f t="shared" si="737"/>
        <v>23</v>
      </c>
      <c r="K4815" s="5" t="str">
        <f t="shared" si="732"/>
        <v>ja</v>
      </c>
      <c r="L4815" s="5" t="s">
        <v>73</v>
      </c>
      <c r="M4815" s="6" t="s">
        <v>74</v>
      </c>
      <c r="O4815" s="6" t="s">
        <v>101</v>
      </c>
      <c r="P4815" s="127" t="s">
        <v>18940</v>
      </c>
      <c r="R4815" s="6" t="s">
        <v>77</v>
      </c>
      <c r="X4815" s="2">
        <v>50</v>
      </c>
      <c r="Y4815" s="2" t="s">
        <v>94</v>
      </c>
      <c r="Z4815" s="2" t="s">
        <v>84</v>
      </c>
      <c r="AA4815" s="2">
        <v>50</v>
      </c>
      <c r="AB4815" s="2" t="s">
        <v>94</v>
      </c>
      <c r="AC4815" s="2" t="s">
        <v>84</v>
      </c>
      <c r="AD4815" s="2">
        <v>50</v>
      </c>
      <c r="AE4815" s="2" t="s">
        <v>94</v>
      </c>
      <c r="AF4815" s="2" t="s">
        <v>84</v>
      </c>
      <c r="AJ4815" s="2">
        <v>50</v>
      </c>
      <c r="AK4815" s="2" t="s">
        <v>94</v>
      </c>
      <c r="AL4815" s="2" t="s">
        <v>168</v>
      </c>
      <c r="AM4815" s="2">
        <v>50</v>
      </c>
      <c r="AN4815" s="2" t="s">
        <v>94</v>
      </c>
      <c r="AO4815" s="2" t="s">
        <v>168</v>
      </c>
      <c r="AP4815" s="2">
        <v>50</v>
      </c>
      <c r="AQ4815" s="2" t="s">
        <v>94</v>
      </c>
      <c r="AR4815" s="2" t="s">
        <v>168</v>
      </c>
      <c r="AV4815" s="2">
        <v>50</v>
      </c>
      <c r="AW4815" s="2" t="s">
        <v>94</v>
      </c>
      <c r="AX4815" s="2" t="s">
        <v>84</v>
      </c>
      <c r="AY4815" s="2">
        <v>50</v>
      </c>
      <c r="AZ4815" s="2" t="s">
        <v>94</v>
      </c>
      <c r="BA4815" s="2" t="s">
        <v>84</v>
      </c>
      <c r="BB4815" s="2">
        <v>50</v>
      </c>
      <c r="BC4815" s="2" t="s">
        <v>94</v>
      </c>
      <c r="BD4815" s="2" t="s">
        <v>84</v>
      </c>
      <c r="BE4815" s="23" t="str">
        <f t="shared" si="733"/>
        <v>EMF nein</v>
      </c>
      <c r="BF4815" s="23" t="str">
        <f t="shared" si="738"/>
        <v/>
      </c>
      <c r="BG4815" s="23" t="str">
        <f t="shared" si="739"/>
        <v/>
      </c>
      <c r="BH4815" s="23">
        <f t="shared" si="734"/>
        <v>0</v>
      </c>
      <c r="BO4815" s="2" t="s">
        <v>18941</v>
      </c>
      <c r="BP4815" s="3">
        <v>1</v>
      </c>
      <c r="BQ4815" s="2" t="s">
        <v>18945</v>
      </c>
    </row>
    <row r="4816" spans="1:69" ht="16.149999999999999" customHeight="1" x14ac:dyDescent="0.25">
      <c r="A4816" s="1">
        <v>4817</v>
      </c>
      <c r="B4816" s="2" t="s">
        <v>211</v>
      </c>
      <c r="C4816" s="2" t="s">
        <v>5721</v>
      </c>
      <c r="D4816" s="2" t="s">
        <v>137</v>
      </c>
      <c r="E4816" s="2" t="s">
        <v>18943</v>
      </c>
      <c r="F4816" s="67">
        <v>43977</v>
      </c>
      <c r="G4816" s="3">
        <f t="shared" si="735"/>
        <v>5</v>
      </c>
      <c r="H4816" s="3">
        <f t="shared" si="736"/>
        <v>2020</v>
      </c>
      <c r="I4816" s="92">
        <v>0.61458333333333304</v>
      </c>
      <c r="J4816" s="20">
        <f t="shared" si="737"/>
        <v>14</v>
      </c>
      <c r="K4816" s="5" t="str">
        <f t="shared" si="732"/>
        <v>ja</v>
      </c>
      <c r="L4816" s="5" t="s">
        <v>91</v>
      </c>
      <c r="M4816" s="6" t="s">
        <v>100</v>
      </c>
      <c r="N4816" s="5">
        <v>25</v>
      </c>
      <c r="O4816" s="6" t="s">
        <v>126</v>
      </c>
      <c r="P4816" s="127" t="s">
        <v>22326</v>
      </c>
      <c r="R4816" s="6" t="s">
        <v>77</v>
      </c>
      <c r="T4816" s="6" t="s">
        <v>80</v>
      </c>
      <c r="U4816" s="2" t="s">
        <v>74</v>
      </c>
      <c r="X4816" s="2">
        <v>1660</v>
      </c>
      <c r="Y4816" s="2" t="s">
        <v>81</v>
      </c>
      <c r="Z4816" s="2" t="s">
        <v>168</v>
      </c>
      <c r="AA4816" s="2">
        <v>1660</v>
      </c>
      <c r="AB4816" s="2" t="s">
        <v>81</v>
      </c>
      <c r="AC4816" s="2" t="s">
        <v>168</v>
      </c>
      <c r="AD4816" s="2">
        <v>1660</v>
      </c>
      <c r="AE4816" s="2" t="s">
        <v>81</v>
      </c>
      <c r="AF4816" s="2" t="s">
        <v>168</v>
      </c>
      <c r="BE4816" s="23" t="str">
        <f t="shared" si="733"/>
        <v>EMF nein</v>
      </c>
      <c r="BF4816" s="23" t="str">
        <f t="shared" si="738"/>
        <v/>
      </c>
      <c r="BG4816" s="23" t="str">
        <f t="shared" si="739"/>
        <v/>
      </c>
      <c r="BH4816" s="23">
        <f t="shared" si="734"/>
        <v>0</v>
      </c>
      <c r="BO4816" s="2" t="s">
        <v>18944</v>
      </c>
      <c r="BP4816" s="3">
        <v>1</v>
      </c>
      <c r="BQ4816" s="2" t="s">
        <v>18949</v>
      </c>
    </row>
    <row r="4817" spans="1:70" ht="16.149999999999999" customHeight="1" x14ac:dyDescent="0.25">
      <c r="A4817" s="1">
        <v>4818</v>
      </c>
      <c r="B4817" s="2" t="s">
        <v>87</v>
      </c>
      <c r="C4817" s="2" t="s">
        <v>6829</v>
      </c>
      <c r="D4817" s="2" t="s">
        <v>137</v>
      </c>
      <c r="E4817" s="2" t="s">
        <v>18946</v>
      </c>
      <c r="F4817" s="67">
        <v>43602</v>
      </c>
      <c r="G4817" s="3">
        <f t="shared" si="735"/>
        <v>5</v>
      </c>
      <c r="H4817" s="3">
        <f t="shared" si="736"/>
        <v>2019</v>
      </c>
      <c r="I4817" s="92">
        <v>0.59375</v>
      </c>
      <c r="J4817" s="20">
        <f t="shared" si="737"/>
        <v>14</v>
      </c>
      <c r="K4817" s="5" t="str">
        <f t="shared" si="732"/>
        <v>ja</v>
      </c>
      <c r="L4817" s="5" t="s">
        <v>73</v>
      </c>
      <c r="M4817" s="6" t="s">
        <v>74</v>
      </c>
      <c r="N4817" s="5">
        <v>81</v>
      </c>
      <c r="O4817" s="6" t="s">
        <v>5139</v>
      </c>
      <c r="P4817" s="127" t="s">
        <v>18947</v>
      </c>
      <c r="R4817" s="6" t="s">
        <v>77</v>
      </c>
      <c r="U4817" s="2" t="s">
        <v>115</v>
      </c>
      <c r="V4817" s="2" t="s">
        <v>80</v>
      </c>
      <c r="X4817" s="2">
        <v>160</v>
      </c>
      <c r="Y4817" s="2" t="s">
        <v>81</v>
      </c>
      <c r="Z4817" s="2" t="s">
        <v>82</v>
      </c>
      <c r="AD4817" s="2">
        <v>160</v>
      </c>
      <c r="AE4817" s="2" t="s">
        <v>81</v>
      </c>
      <c r="AF4817" s="2" t="s">
        <v>82</v>
      </c>
      <c r="AJ4817" s="2">
        <v>160</v>
      </c>
      <c r="AK4817" s="2" t="s">
        <v>81</v>
      </c>
      <c r="AL4817" s="2" t="s">
        <v>82</v>
      </c>
      <c r="AP4817" s="2">
        <v>160</v>
      </c>
      <c r="AQ4817" s="2" t="s">
        <v>81</v>
      </c>
      <c r="AR4817" s="2" t="s">
        <v>82</v>
      </c>
      <c r="BE4817" s="23" t="str">
        <f t="shared" si="733"/>
        <v>EMF nein</v>
      </c>
      <c r="BF4817" s="23" t="str">
        <f t="shared" si="738"/>
        <v/>
      </c>
      <c r="BG4817" s="23" t="str">
        <f t="shared" si="739"/>
        <v/>
      </c>
      <c r="BH4817" s="23">
        <f t="shared" si="734"/>
        <v>0</v>
      </c>
      <c r="BO4817" s="2" t="s">
        <v>18948</v>
      </c>
      <c r="BP4817" s="3">
        <v>1</v>
      </c>
      <c r="BQ4817" s="392"/>
      <c r="BR4817" s="399" t="s">
        <v>22203</v>
      </c>
    </row>
    <row r="4818" spans="1:70" ht="16.149999999999999" customHeight="1" x14ac:dyDescent="0.25">
      <c r="A4818" s="1">
        <v>4819</v>
      </c>
      <c r="B4818" s="2" t="s">
        <v>211</v>
      </c>
      <c r="C4818" s="2" t="s">
        <v>9195</v>
      </c>
      <c r="D4818" s="2" t="s">
        <v>137</v>
      </c>
      <c r="E4818" s="2" t="s">
        <v>18950</v>
      </c>
      <c r="F4818" s="67">
        <v>43972</v>
      </c>
      <c r="G4818" s="3">
        <f t="shared" si="735"/>
        <v>5</v>
      </c>
      <c r="H4818" s="3">
        <f t="shared" si="736"/>
        <v>2020</v>
      </c>
      <c r="I4818" s="92">
        <v>0.79861111111111105</v>
      </c>
      <c r="J4818" s="20">
        <f t="shared" si="737"/>
        <v>19</v>
      </c>
      <c r="K4818" s="5" t="str">
        <f t="shared" si="732"/>
        <v>ja</v>
      </c>
      <c r="L4818" s="5" t="s">
        <v>91</v>
      </c>
      <c r="M4818" s="6" t="s">
        <v>115</v>
      </c>
      <c r="N4818" s="5">
        <v>57</v>
      </c>
      <c r="O4818" s="2" t="s">
        <v>75</v>
      </c>
      <c r="P4818" s="127" t="s">
        <v>18951</v>
      </c>
      <c r="R4818" s="6" t="s">
        <v>77</v>
      </c>
      <c r="S4818" s="2" t="s">
        <v>109</v>
      </c>
      <c r="T4818" s="6" t="s">
        <v>80</v>
      </c>
      <c r="U4818" s="2" t="s">
        <v>115</v>
      </c>
      <c r="X4818" s="2">
        <v>593</v>
      </c>
      <c r="Y4818" s="2" t="s">
        <v>81</v>
      </c>
      <c r="Z4818" s="2" t="s">
        <v>168</v>
      </c>
      <c r="AA4818" s="2">
        <v>593</v>
      </c>
      <c r="AB4818" s="2" t="s">
        <v>81</v>
      </c>
      <c r="AC4818" s="2" t="s">
        <v>168</v>
      </c>
      <c r="AD4818" s="2">
        <v>593</v>
      </c>
      <c r="AE4818" s="2" t="s">
        <v>83</v>
      </c>
      <c r="AF4818" s="2" t="s">
        <v>168</v>
      </c>
      <c r="AJ4818" s="2">
        <v>593</v>
      </c>
      <c r="AK4818" s="2" t="s">
        <v>81</v>
      </c>
      <c r="AL4818" s="2" t="s">
        <v>168</v>
      </c>
      <c r="AM4818" s="2">
        <v>593</v>
      </c>
      <c r="AN4818" s="2" t="s">
        <v>81</v>
      </c>
      <c r="AO4818" s="2" t="s">
        <v>168</v>
      </c>
      <c r="AP4818" s="2">
        <v>593</v>
      </c>
      <c r="AQ4818" s="2" t="s">
        <v>83</v>
      </c>
      <c r="AR4818" s="2" t="s">
        <v>168</v>
      </c>
      <c r="BE4818" s="23" t="str">
        <f t="shared" si="733"/>
        <v>EMF ja</v>
      </c>
      <c r="BF4818" s="23" t="str">
        <f t="shared" si="738"/>
        <v/>
      </c>
      <c r="BG4818" s="23" t="str">
        <f t="shared" si="739"/>
        <v/>
      </c>
      <c r="BH4818" s="23">
        <f t="shared" si="734"/>
        <v>1</v>
      </c>
      <c r="BI4818" s="2" t="s">
        <v>109</v>
      </c>
      <c r="BJ4818" s="2" t="s">
        <v>109</v>
      </c>
      <c r="BO4818" s="2" t="s">
        <v>18952</v>
      </c>
      <c r="BP4818" s="3">
        <v>1</v>
      </c>
      <c r="BQ4818" s="2" t="s">
        <v>18953</v>
      </c>
    </row>
    <row r="4819" spans="1:70" ht="16.149999999999999" customHeight="1" x14ac:dyDescent="0.25">
      <c r="A4819" s="1">
        <v>4820</v>
      </c>
      <c r="B4819" s="2" t="s">
        <v>211</v>
      </c>
      <c r="C4819" s="2" t="s">
        <v>5101</v>
      </c>
      <c r="D4819" s="2" t="s">
        <v>137</v>
      </c>
      <c r="E4819" s="2" t="s">
        <v>247</v>
      </c>
      <c r="F4819" s="67">
        <v>43972</v>
      </c>
      <c r="G4819" s="3">
        <f t="shared" si="735"/>
        <v>5</v>
      </c>
      <c r="H4819" s="3">
        <f t="shared" si="736"/>
        <v>2020</v>
      </c>
      <c r="I4819" s="92">
        <v>0.33680555555555602</v>
      </c>
      <c r="J4819" s="20">
        <f t="shared" si="737"/>
        <v>8</v>
      </c>
      <c r="K4819" s="5" t="str">
        <f t="shared" si="732"/>
        <v>ja</v>
      </c>
      <c r="M4819" s="6" t="s">
        <v>139</v>
      </c>
      <c r="O4819" s="2" t="s">
        <v>75</v>
      </c>
      <c r="P4819" s="127" t="s">
        <v>18954</v>
      </c>
      <c r="R4819" s="6" t="s">
        <v>77</v>
      </c>
      <c r="U4819" s="2" t="s">
        <v>115</v>
      </c>
      <c r="V4819" s="2" t="s">
        <v>80</v>
      </c>
      <c r="X4819" s="2">
        <v>50</v>
      </c>
      <c r="Y4819" s="2" t="s">
        <v>81</v>
      </c>
      <c r="Z4819" s="2" t="s">
        <v>82</v>
      </c>
      <c r="AD4819" s="2">
        <v>50</v>
      </c>
      <c r="AE4819" s="2" t="s">
        <v>81</v>
      </c>
      <c r="AF4819" s="2" t="s">
        <v>82</v>
      </c>
      <c r="AJ4819" s="2">
        <v>240</v>
      </c>
      <c r="AK4819" s="2" t="s">
        <v>81</v>
      </c>
      <c r="AL4819" s="2" t="s">
        <v>82</v>
      </c>
      <c r="AP4819" s="2">
        <v>240</v>
      </c>
      <c r="AQ4819" s="2" t="s">
        <v>81</v>
      </c>
      <c r="AR4819" s="2" t="s">
        <v>82</v>
      </c>
      <c r="BE4819" s="23" t="str">
        <f t="shared" si="733"/>
        <v>EMF ja</v>
      </c>
      <c r="BF4819" s="23">
        <f t="shared" si="738"/>
        <v>250</v>
      </c>
      <c r="BG4819" s="23" t="str">
        <f t="shared" si="739"/>
        <v>100-499m</v>
      </c>
      <c r="BH4819" s="23">
        <f t="shared" si="734"/>
        <v>1</v>
      </c>
      <c r="BI4819" s="2" t="s">
        <v>162</v>
      </c>
      <c r="BJ4819" s="2">
        <v>250</v>
      </c>
      <c r="BO4819" s="2" t="s">
        <v>18955</v>
      </c>
      <c r="BP4819" s="3">
        <v>1</v>
      </c>
      <c r="BQ4819" s="2" t="s">
        <v>18956</v>
      </c>
    </row>
    <row r="4820" spans="1:70" ht="16.149999999999999" customHeight="1" x14ac:dyDescent="0.25">
      <c r="A4820" s="1">
        <v>4821</v>
      </c>
      <c r="B4820" s="2" t="s">
        <v>211</v>
      </c>
      <c r="C4820" s="2" t="s">
        <v>10043</v>
      </c>
      <c r="D4820" s="392" t="s">
        <v>264</v>
      </c>
      <c r="E4820" s="2" t="s">
        <v>18957</v>
      </c>
      <c r="F4820" s="67">
        <v>43975</v>
      </c>
      <c r="G4820" s="3">
        <f t="shared" si="735"/>
        <v>5</v>
      </c>
      <c r="H4820" s="3">
        <f t="shared" si="736"/>
        <v>2020</v>
      </c>
      <c r="I4820" s="92">
        <v>0.70486111111111116</v>
      </c>
      <c r="J4820" s="20">
        <f t="shared" si="737"/>
        <v>16</v>
      </c>
      <c r="K4820" s="5" t="str">
        <f t="shared" si="732"/>
        <v>ja</v>
      </c>
      <c r="L4820" s="5" t="s">
        <v>91</v>
      </c>
      <c r="M4820" s="6" t="s">
        <v>100</v>
      </c>
      <c r="N4820" s="5">
        <v>46</v>
      </c>
      <c r="O4820" s="2" t="s">
        <v>10213</v>
      </c>
      <c r="P4820" s="127" t="s">
        <v>22455</v>
      </c>
      <c r="R4820" s="6" t="s">
        <v>77</v>
      </c>
      <c r="T4820" s="6" t="s">
        <v>80</v>
      </c>
      <c r="X4820" s="392">
        <v>100</v>
      </c>
      <c r="Y4820" s="392" t="s">
        <v>94</v>
      </c>
      <c r="Z4820" s="392" t="s">
        <v>168</v>
      </c>
      <c r="AA4820" s="392">
        <v>100</v>
      </c>
      <c r="AB4820" s="392" t="s">
        <v>94</v>
      </c>
      <c r="AC4820" s="392" t="s">
        <v>168</v>
      </c>
      <c r="AD4820" s="392">
        <v>100</v>
      </c>
      <c r="AE4820" s="392" t="s">
        <v>94</v>
      </c>
      <c r="AF4820" s="392" t="s">
        <v>168</v>
      </c>
      <c r="AJ4820" s="392">
        <v>100</v>
      </c>
      <c r="AK4820" s="392" t="s">
        <v>94</v>
      </c>
      <c r="AL4820" s="392" t="s">
        <v>168</v>
      </c>
      <c r="AM4820" s="392">
        <v>100</v>
      </c>
      <c r="AN4820" s="392" t="s">
        <v>94</v>
      </c>
      <c r="AO4820" s="392" t="s">
        <v>168</v>
      </c>
      <c r="AP4820" s="392">
        <v>100</v>
      </c>
      <c r="AQ4820" s="392" t="s">
        <v>94</v>
      </c>
      <c r="AR4820" s="392" t="s">
        <v>168</v>
      </c>
      <c r="AV4820" s="392">
        <v>100</v>
      </c>
      <c r="AW4820" s="392" t="s">
        <v>94</v>
      </c>
      <c r="AX4820" s="392" t="s">
        <v>168</v>
      </c>
      <c r="AY4820" s="392">
        <v>100</v>
      </c>
      <c r="AZ4820" s="392" t="s">
        <v>94</v>
      </c>
      <c r="BA4820" s="392" t="s">
        <v>168</v>
      </c>
      <c r="BB4820" s="392">
        <v>100</v>
      </c>
      <c r="BC4820" s="392" t="s">
        <v>94</v>
      </c>
      <c r="BD4820" s="392" t="s">
        <v>168</v>
      </c>
      <c r="BE4820" s="23" t="str">
        <f t="shared" si="733"/>
        <v>EMF nein</v>
      </c>
      <c r="BF4820" s="23" t="str">
        <f t="shared" si="738"/>
        <v/>
      </c>
      <c r="BG4820" s="23" t="str">
        <f t="shared" si="739"/>
        <v/>
      </c>
      <c r="BH4820" s="23">
        <f t="shared" si="734"/>
        <v>0</v>
      </c>
      <c r="BO4820" s="2" t="s">
        <v>22457</v>
      </c>
      <c r="BP4820" s="3">
        <v>1</v>
      </c>
      <c r="BR4820" s="2" t="s">
        <v>18958</v>
      </c>
    </row>
    <row r="4821" spans="1:70" ht="16.149999999999999" customHeight="1" x14ac:dyDescent="0.25">
      <c r="A4821" s="1">
        <v>4822</v>
      </c>
      <c r="B4821" s="2" t="s">
        <v>211</v>
      </c>
      <c r="C4821" s="2" t="s">
        <v>18959</v>
      </c>
      <c r="D4821" s="2" t="s">
        <v>137</v>
      </c>
      <c r="E4821" s="2" t="s">
        <v>18960</v>
      </c>
      <c r="F4821" s="67">
        <v>43973</v>
      </c>
      <c r="G4821" s="3">
        <f t="shared" si="735"/>
        <v>5</v>
      </c>
      <c r="H4821" s="3">
        <f t="shared" si="736"/>
        <v>2020</v>
      </c>
      <c r="I4821" s="92">
        <v>0.36111111111111099</v>
      </c>
      <c r="J4821" s="20">
        <f t="shared" si="737"/>
        <v>8</v>
      </c>
      <c r="K4821" s="5" t="str">
        <f t="shared" si="732"/>
        <v>ja</v>
      </c>
      <c r="L4821" s="5" t="s">
        <v>91</v>
      </c>
      <c r="M4821" s="6" t="s">
        <v>74</v>
      </c>
      <c r="O4821" s="2" t="s">
        <v>10213</v>
      </c>
      <c r="P4821" s="127" t="s">
        <v>18961</v>
      </c>
      <c r="R4821" s="6" t="s">
        <v>77</v>
      </c>
      <c r="X4821" s="2">
        <v>440</v>
      </c>
      <c r="Y4821" s="2" t="s">
        <v>81</v>
      </c>
      <c r="Z4821" s="2" t="s">
        <v>84</v>
      </c>
      <c r="AA4821" s="2">
        <v>440</v>
      </c>
      <c r="AB4821" s="2" t="s">
        <v>94</v>
      </c>
      <c r="AC4821" s="2" t="s">
        <v>84</v>
      </c>
      <c r="AD4821" s="2">
        <v>440</v>
      </c>
      <c r="AE4821" s="2" t="s">
        <v>81</v>
      </c>
      <c r="AF4821" s="2" t="s">
        <v>84</v>
      </c>
      <c r="AG4821" s="2">
        <v>440</v>
      </c>
      <c r="AH4821" s="2" t="s">
        <v>94</v>
      </c>
      <c r="AI4821" s="2" t="s">
        <v>84</v>
      </c>
      <c r="BE4821" s="23" t="str">
        <f t="shared" si="733"/>
        <v>EMF ja</v>
      </c>
      <c r="BF4821" s="23">
        <f t="shared" si="738"/>
        <v>70</v>
      </c>
      <c r="BG4821" s="23" t="str">
        <f t="shared" si="739"/>
        <v>&lt;100m</v>
      </c>
      <c r="BH4821" s="23">
        <f t="shared" si="734"/>
        <v>1</v>
      </c>
      <c r="BI4821" s="2" t="s">
        <v>162</v>
      </c>
      <c r="BJ4821" s="2">
        <v>70</v>
      </c>
      <c r="BO4821" s="2" t="s">
        <v>18962</v>
      </c>
      <c r="BP4821" s="3">
        <v>1</v>
      </c>
      <c r="BQ4821" s="2" t="s">
        <v>18963</v>
      </c>
    </row>
    <row r="4822" spans="1:70" ht="16.149999999999999" customHeight="1" x14ac:dyDescent="0.25">
      <c r="A4822" s="16">
        <v>4823</v>
      </c>
      <c r="B4822" s="2" t="s">
        <v>87</v>
      </c>
      <c r="C4822" s="116" t="s">
        <v>1328</v>
      </c>
      <c r="D4822" s="2" t="s">
        <v>113</v>
      </c>
      <c r="E4822" s="2" t="s">
        <v>18964</v>
      </c>
      <c r="F4822" s="67">
        <v>43968</v>
      </c>
      <c r="G4822" s="3">
        <f t="shared" si="735"/>
        <v>5</v>
      </c>
      <c r="H4822" s="3">
        <f t="shared" si="736"/>
        <v>2020</v>
      </c>
      <c r="I4822" s="92">
        <v>0.72916666666666696</v>
      </c>
      <c r="J4822" s="20">
        <f t="shared" si="737"/>
        <v>17</v>
      </c>
      <c r="K4822" s="5" t="str">
        <f t="shared" si="732"/>
        <v>ja</v>
      </c>
      <c r="L4822" s="5" t="s">
        <v>91</v>
      </c>
      <c r="M4822" s="6" t="s">
        <v>115</v>
      </c>
      <c r="N4822" s="5">
        <v>70</v>
      </c>
      <c r="O4822" s="5" t="s">
        <v>126</v>
      </c>
      <c r="P4822" s="127" t="s">
        <v>19584</v>
      </c>
      <c r="Q4822" s="6" t="s">
        <v>109</v>
      </c>
      <c r="R4822" s="6" t="s">
        <v>77</v>
      </c>
      <c r="T4822" s="6" t="s">
        <v>80</v>
      </c>
      <c r="X4822" s="2">
        <v>277</v>
      </c>
      <c r="Y4822" s="2" t="s">
        <v>81</v>
      </c>
      <c r="Z4822" s="2" t="s">
        <v>161</v>
      </c>
      <c r="AD4822" s="2">
        <v>277</v>
      </c>
      <c r="AE4822" s="2" t="s">
        <v>81</v>
      </c>
      <c r="AF4822" s="2" t="s">
        <v>161</v>
      </c>
      <c r="AG4822" s="2">
        <v>277</v>
      </c>
      <c r="AH4822" s="2" t="s">
        <v>94</v>
      </c>
      <c r="AI4822" s="2" t="s">
        <v>161</v>
      </c>
      <c r="BE4822" s="23" t="str">
        <f t="shared" si="733"/>
        <v>EMF nein</v>
      </c>
      <c r="BF4822" s="23" t="str">
        <f t="shared" si="738"/>
        <v/>
      </c>
      <c r="BG4822" s="23" t="str">
        <f t="shared" si="739"/>
        <v/>
      </c>
      <c r="BH4822" s="23">
        <f t="shared" si="734"/>
        <v>0</v>
      </c>
      <c r="BO4822" s="2" t="s">
        <v>21776</v>
      </c>
      <c r="BP4822" s="3">
        <v>1</v>
      </c>
      <c r="BQ4822" s="2" t="s">
        <v>18965</v>
      </c>
    </row>
    <row r="4823" spans="1:70" ht="16.149999999999999" customHeight="1" x14ac:dyDescent="0.25">
      <c r="A4823" s="1">
        <v>4824</v>
      </c>
      <c r="B4823" s="2" t="s">
        <v>87</v>
      </c>
      <c r="C4823" s="44" t="s">
        <v>2767</v>
      </c>
      <c r="D4823" s="2" t="s">
        <v>371</v>
      </c>
      <c r="E4823" s="2" t="s">
        <v>18966</v>
      </c>
      <c r="F4823" s="67">
        <v>43973</v>
      </c>
      <c r="G4823" s="3">
        <f t="shared" si="735"/>
        <v>5</v>
      </c>
      <c r="H4823" s="3">
        <f t="shared" si="736"/>
        <v>2020</v>
      </c>
      <c r="I4823" s="92">
        <v>0.66319444444444398</v>
      </c>
      <c r="J4823" s="20">
        <f t="shared" si="737"/>
        <v>15</v>
      </c>
      <c r="K4823" s="5" t="str">
        <f t="shared" si="732"/>
        <v>ja</v>
      </c>
      <c r="L4823" s="5" t="s">
        <v>91</v>
      </c>
      <c r="M4823" s="6" t="s">
        <v>100</v>
      </c>
      <c r="N4823" s="5">
        <v>75</v>
      </c>
      <c r="O4823" s="2" t="s">
        <v>126</v>
      </c>
      <c r="P4823" s="127" t="s">
        <v>18967</v>
      </c>
      <c r="R4823" s="6" t="s">
        <v>77</v>
      </c>
      <c r="T4823" s="6" t="s">
        <v>80</v>
      </c>
      <c r="X4823" s="2">
        <v>430</v>
      </c>
      <c r="Y4823" s="2" t="s">
        <v>81</v>
      </c>
      <c r="Z4823" s="2" t="s">
        <v>168</v>
      </c>
      <c r="AA4823" s="2" t="s">
        <v>109</v>
      </c>
      <c r="AD4823" s="2">
        <v>430</v>
      </c>
      <c r="AE4823" s="2" t="s">
        <v>81</v>
      </c>
      <c r="AF4823" s="2" t="s">
        <v>168</v>
      </c>
      <c r="AG4823" s="2">
        <v>430</v>
      </c>
      <c r="AH4823" s="2" t="s">
        <v>6084</v>
      </c>
      <c r="AI4823" s="2" t="s">
        <v>168</v>
      </c>
      <c r="BE4823" s="23" t="str">
        <f t="shared" si="733"/>
        <v>EMF nein</v>
      </c>
      <c r="BF4823" s="23" t="str">
        <f t="shared" si="738"/>
        <v/>
      </c>
      <c r="BG4823" s="23" t="str">
        <f t="shared" si="739"/>
        <v/>
      </c>
      <c r="BH4823" s="23">
        <f t="shared" si="734"/>
        <v>0</v>
      </c>
      <c r="BO4823" s="2" t="s">
        <v>18968</v>
      </c>
      <c r="BP4823" s="3">
        <v>1</v>
      </c>
      <c r="BQ4823" s="2" t="s">
        <v>18969</v>
      </c>
    </row>
    <row r="4824" spans="1:70" ht="16.149999999999999" customHeight="1" x14ac:dyDescent="0.25">
      <c r="A4824" s="1">
        <v>4825</v>
      </c>
      <c r="B4824" s="2" t="s">
        <v>211</v>
      </c>
      <c r="C4824" s="2" t="s">
        <v>14103</v>
      </c>
      <c r="D4824" s="2" t="s">
        <v>158</v>
      </c>
      <c r="E4824" s="2" t="s">
        <v>18970</v>
      </c>
      <c r="F4824" s="67">
        <v>43972</v>
      </c>
      <c r="G4824" s="3">
        <f t="shared" si="735"/>
        <v>5</v>
      </c>
      <c r="H4824" s="3">
        <f t="shared" si="736"/>
        <v>2020</v>
      </c>
      <c r="I4824" s="92">
        <v>5.5555555555555601E-2</v>
      </c>
      <c r="J4824" s="20">
        <f t="shared" si="737"/>
        <v>1</v>
      </c>
      <c r="K4824" s="5" t="str">
        <f t="shared" ref="K4824:K4838" si="740">IF(COUNTA(W4824:BN4824)=0,"nein","ja")</f>
        <v>ja</v>
      </c>
      <c r="L4824" s="5" t="s">
        <v>91</v>
      </c>
      <c r="M4824" s="6" t="s">
        <v>74</v>
      </c>
      <c r="O4824" s="2" t="s">
        <v>126</v>
      </c>
      <c r="P4824" s="127" t="s">
        <v>18971</v>
      </c>
      <c r="R4824" s="6" t="s">
        <v>77</v>
      </c>
      <c r="T4824" s="6" t="s">
        <v>80</v>
      </c>
      <c r="X4824" s="2">
        <v>2680</v>
      </c>
      <c r="Y4824" s="2" t="s">
        <v>81</v>
      </c>
      <c r="Z4824" s="2" t="s">
        <v>84</v>
      </c>
      <c r="AA4824" s="2">
        <v>2680</v>
      </c>
      <c r="AB4824" s="2" t="s">
        <v>81</v>
      </c>
      <c r="AC4824" s="2" t="s">
        <v>16195</v>
      </c>
      <c r="AD4824" s="2">
        <v>2680</v>
      </c>
      <c r="AE4824" s="2" t="s">
        <v>81</v>
      </c>
      <c r="AF4824" s="2" t="s">
        <v>84</v>
      </c>
      <c r="AG4824" s="2">
        <v>2680</v>
      </c>
      <c r="AH4824" s="2" t="s">
        <v>83</v>
      </c>
      <c r="AI4824" s="2" t="s">
        <v>84</v>
      </c>
      <c r="AJ4824" s="2">
        <v>2680</v>
      </c>
      <c r="AK4824" s="2" t="s">
        <v>81</v>
      </c>
      <c r="AL4824" s="2" t="s">
        <v>84</v>
      </c>
      <c r="AM4824" s="2">
        <v>2680</v>
      </c>
      <c r="AN4824" s="2" t="s">
        <v>81</v>
      </c>
      <c r="AO4824" s="2" t="s">
        <v>16195</v>
      </c>
      <c r="AP4824" s="2">
        <v>2680</v>
      </c>
      <c r="AQ4824" s="2" t="s">
        <v>81</v>
      </c>
      <c r="AR4824" s="2" t="s">
        <v>84</v>
      </c>
      <c r="AS4824" s="2">
        <v>2680</v>
      </c>
      <c r="AT4824" s="2" t="s">
        <v>83</v>
      </c>
      <c r="AU4824" s="2" t="s">
        <v>84</v>
      </c>
      <c r="BE4824" s="23" t="str">
        <f t="shared" si="733"/>
        <v>EMF ja</v>
      </c>
      <c r="BF4824" s="23">
        <f t="shared" si="738"/>
        <v>8200</v>
      </c>
      <c r="BG4824" s="23" t="str">
        <f t="shared" si="739"/>
        <v>500+m</v>
      </c>
      <c r="BH4824" s="23">
        <f t="shared" si="734"/>
        <v>1</v>
      </c>
      <c r="BI4824" s="2" t="s">
        <v>162</v>
      </c>
      <c r="BJ4824" s="2">
        <v>8200</v>
      </c>
      <c r="BO4824" s="2" t="s">
        <v>18972</v>
      </c>
      <c r="BP4824" s="3">
        <v>1</v>
      </c>
      <c r="BQ4824" s="2" t="s">
        <v>18973</v>
      </c>
    </row>
    <row r="4825" spans="1:70" ht="16.149999999999999" customHeight="1" x14ac:dyDescent="0.25">
      <c r="A4825" s="16">
        <v>4826</v>
      </c>
      <c r="B4825" s="2" t="s">
        <v>211</v>
      </c>
      <c r="C4825" s="2" t="s">
        <v>18974</v>
      </c>
      <c r="D4825" s="67" t="s">
        <v>172</v>
      </c>
      <c r="E4825" s="2" t="s">
        <v>382</v>
      </c>
      <c r="F4825" s="67">
        <v>43976</v>
      </c>
      <c r="G4825" s="3">
        <f t="shared" si="735"/>
        <v>5</v>
      </c>
      <c r="H4825" s="3">
        <f t="shared" si="736"/>
        <v>2020</v>
      </c>
      <c r="J4825" s="20" t="str">
        <f t="shared" si="737"/>
        <v/>
      </c>
      <c r="K4825" s="5" t="str">
        <f t="shared" si="740"/>
        <v>ja</v>
      </c>
      <c r="L4825" s="5" t="s">
        <v>91</v>
      </c>
      <c r="M4825" s="6" t="s">
        <v>100</v>
      </c>
      <c r="N4825" s="5">
        <v>51</v>
      </c>
      <c r="O4825" s="5" t="s">
        <v>126</v>
      </c>
      <c r="P4825" s="127" t="s">
        <v>1027</v>
      </c>
      <c r="R4825" s="6" t="s">
        <v>77</v>
      </c>
      <c r="S4825" s="5" t="s">
        <v>109</v>
      </c>
      <c r="T4825" s="6" t="s">
        <v>80</v>
      </c>
      <c r="X4825" s="2">
        <v>389</v>
      </c>
      <c r="Y4825" s="2" t="s">
        <v>81</v>
      </c>
      <c r="Z4825" s="2" t="s">
        <v>82</v>
      </c>
      <c r="AA4825" s="2">
        <v>389</v>
      </c>
      <c r="AB4825" s="2" t="s">
        <v>81</v>
      </c>
      <c r="AC4825" s="2" t="s">
        <v>82</v>
      </c>
      <c r="AD4825" s="2">
        <v>389</v>
      </c>
      <c r="AE4825" s="2" t="s">
        <v>83</v>
      </c>
      <c r="AF4825" s="2" t="s">
        <v>82</v>
      </c>
      <c r="AG4825" s="2">
        <v>389</v>
      </c>
      <c r="AH4825" s="2" t="s">
        <v>81</v>
      </c>
      <c r="AI4825" s="2" t="s">
        <v>82</v>
      </c>
      <c r="AJ4825" s="2">
        <v>389</v>
      </c>
      <c r="AK4825" s="2" t="s">
        <v>81</v>
      </c>
      <c r="AL4825" s="2" t="s">
        <v>82</v>
      </c>
      <c r="AM4825" s="2">
        <v>389</v>
      </c>
      <c r="AN4825" s="2" t="s">
        <v>81</v>
      </c>
      <c r="AO4825" s="2" t="s">
        <v>82</v>
      </c>
      <c r="AP4825" s="2">
        <v>389</v>
      </c>
      <c r="AQ4825" s="2" t="s">
        <v>83</v>
      </c>
      <c r="AR4825" s="2" t="s">
        <v>82</v>
      </c>
      <c r="AS4825" s="2">
        <v>389</v>
      </c>
      <c r="AT4825" s="2" t="s">
        <v>81</v>
      </c>
      <c r="AU4825" s="2" t="s">
        <v>82</v>
      </c>
      <c r="AV4825" s="2">
        <v>681</v>
      </c>
      <c r="AW4825" s="2" t="s">
        <v>81</v>
      </c>
      <c r="AX4825" s="2" t="s">
        <v>84</v>
      </c>
      <c r="AY4825" s="2">
        <v>681</v>
      </c>
      <c r="AZ4825" s="2" t="s">
        <v>94</v>
      </c>
      <c r="BA4825" s="2" t="s">
        <v>84</v>
      </c>
      <c r="BB4825" s="2">
        <v>681</v>
      </c>
      <c r="BC4825" s="2" t="s">
        <v>81</v>
      </c>
      <c r="BD4825" s="2" t="s">
        <v>84</v>
      </c>
      <c r="BE4825" s="23" t="str">
        <f t="shared" si="733"/>
        <v>EMF nein</v>
      </c>
      <c r="BF4825" s="23" t="str">
        <f t="shared" si="738"/>
        <v/>
      </c>
      <c r="BG4825" s="23" t="str">
        <f t="shared" si="739"/>
        <v/>
      </c>
      <c r="BH4825" s="23">
        <f t="shared" si="734"/>
        <v>0</v>
      </c>
      <c r="BO4825" s="2" t="s">
        <v>18975</v>
      </c>
      <c r="BP4825" s="3">
        <v>1</v>
      </c>
      <c r="BQ4825" s="2" t="s">
        <v>18976</v>
      </c>
    </row>
    <row r="4826" spans="1:70" ht="16.149999999999999" customHeight="1" x14ac:dyDescent="0.25">
      <c r="A4826" s="16">
        <v>4827</v>
      </c>
      <c r="B4826" s="2" t="s">
        <v>87</v>
      </c>
      <c r="C4826" s="2" t="s">
        <v>7460</v>
      </c>
      <c r="D4826" s="2" t="s">
        <v>348</v>
      </c>
      <c r="E4826" s="2" t="s">
        <v>15226</v>
      </c>
      <c r="F4826" s="67">
        <v>43976</v>
      </c>
      <c r="G4826" s="3">
        <f t="shared" si="735"/>
        <v>5</v>
      </c>
      <c r="H4826" s="3">
        <f t="shared" si="736"/>
        <v>2020</v>
      </c>
      <c r="I4826" s="92">
        <v>0.48958333333333298</v>
      </c>
      <c r="J4826" s="20">
        <f t="shared" si="737"/>
        <v>11</v>
      </c>
      <c r="K4826" s="5" t="str">
        <f t="shared" si="740"/>
        <v>ja</v>
      </c>
      <c r="L4826" s="5" t="s">
        <v>91</v>
      </c>
      <c r="M4826" s="6" t="s">
        <v>74</v>
      </c>
      <c r="N4826" s="5">
        <v>68</v>
      </c>
      <c r="O4826" s="6" t="s">
        <v>5139</v>
      </c>
      <c r="P4826" s="127" t="s">
        <v>18977</v>
      </c>
      <c r="R4826" s="6" t="s">
        <v>77</v>
      </c>
      <c r="T4826" s="6" t="s">
        <v>80</v>
      </c>
      <c r="U4826" s="2" t="s">
        <v>74</v>
      </c>
      <c r="X4826" s="2">
        <v>300</v>
      </c>
      <c r="Y4826" s="2" t="s">
        <v>83</v>
      </c>
      <c r="Z4826" s="2" t="s">
        <v>84</v>
      </c>
      <c r="AA4826" s="2">
        <v>300</v>
      </c>
      <c r="AB4826" s="2" t="s">
        <v>83</v>
      </c>
      <c r="AC4826" s="2" t="s">
        <v>84</v>
      </c>
      <c r="AD4826" s="2">
        <v>300</v>
      </c>
      <c r="AE4826" s="2" t="s">
        <v>83</v>
      </c>
      <c r="AF4826" s="2" t="s">
        <v>84</v>
      </c>
      <c r="AG4826" s="2">
        <v>300</v>
      </c>
      <c r="AH4826" s="2" t="s">
        <v>94</v>
      </c>
      <c r="AI4826" s="2" t="s">
        <v>84</v>
      </c>
      <c r="AJ4826" s="2">
        <v>300</v>
      </c>
      <c r="AK4826" s="2" t="s">
        <v>83</v>
      </c>
      <c r="AL4826" s="2" t="s">
        <v>84</v>
      </c>
      <c r="AM4826" s="2">
        <v>300</v>
      </c>
      <c r="AN4826" s="2" t="s">
        <v>83</v>
      </c>
      <c r="AO4826" s="2" t="s">
        <v>84</v>
      </c>
      <c r="AP4826" s="2">
        <v>300</v>
      </c>
      <c r="AQ4826" s="2" t="s">
        <v>83</v>
      </c>
      <c r="AR4826" s="2" t="s">
        <v>84</v>
      </c>
      <c r="AS4826" s="2">
        <v>300</v>
      </c>
      <c r="AT4826" s="2" t="s">
        <v>94</v>
      </c>
      <c r="AU4826" s="2" t="s">
        <v>84</v>
      </c>
      <c r="AV4826" s="2">
        <v>300</v>
      </c>
      <c r="AW4826" s="2" t="s">
        <v>83</v>
      </c>
      <c r="AX4826" s="2" t="s">
        <v>84</v>
      </c>
      <c r="AY4826" s="2">
        <v>300</v>
      </c>
      <c r="AZ4826" s="2" t="s">
        <v>83</v>
      </c>
      <c r="BA4826" s="2" t="s">
        <v>84</v>
      </c>
      <c r="BB4826" s="2">
        <v>300</v>
      </c>
      <c r="BC4826" s="2" t="s">
        <v>83</v>
      </c>
      <c r="BD4826" s="2" t="s">
        <v>84</v>
      </c>
      <c r="BE4826" s="23" t="str">
        <f t="shared" si="733"/>
        <v>EMF nein</v>
      </c>
      <c r="BF4826" s="23" t="str">
        <f t="shared" si="738"/>
        <v/>
      </c>
      <c r="BG4826" s="23" t="str">
        <f t="shared" si="739"/>
        <v/>
      </c>
      <c r="BH4826" s="23">
        <f t="shared" si="734"/>
        <v>0</v>
      </c>
      <c r="BO4826" s="2" t="s">
        <v>18978</v>
      </c>
      <c r="BP4826" s="3">
        <v>1</v>
      </c>
      <c r="BQ4826" s="2" t="s">
        <v>18979</v>
      </c>
    </row>
    <row r="4827" spans="1:70" ht="16.149999999999999" customHeight="1" x14ac:dyDescent="0.25">
      <c r="A4827" s="16">
        <v>4828</v>
      </c>
      <c r="B4827" s="2" t="s">
        <v>211</v>
      </c>
      <c r="C4827" s="116" t="s">
        <v>6574</v>
      </c>
      <c r="D4827" s="2" t="s">
        <v>104</v>
      </c>
      <c r="E4827" s="2" t="s">
        <v>18980</v>
      </c>
      <c r="F4827" s="67">
        <v>43975</v>
      </c>
      <c r="G4827" s="3">
        <f t="shared" si="735"/>
        <v>5</v>
      </c>
      <c r="H4827" s="3">
        <f t="shared" si="736"/>
        <v>2020</v>
      </c>
      <c r="I4827" s="92">
        <v>6.25E-2</v>
      </c>
      <c r="J4827" s="20">
        <f t="shared" si="737"/>
        <v>1</v>
      </c>
      <c r="K4827" s="5" t="str">
        <f t="shared" si="740"/>
        <v>ja</v>
      </c>
      <c r="L4827" s="5" t="s">
        <v>91</v>
      </c>
      <c r="M4827" s="6" t="s">
        <v>74</v>
      </c>
      <c r="N4827" s="5">
        <v>20</v>
      </c>
      <c r="O4827" s="6" t="s">
        <v>10213</v>
      </c>
      <c r="P4827" s="127" t="s">
        <v>18981</v>
      </c>
      <c r="R4827" s="6" t="s">
        <v>77</v>
      </c>
      <c r="T4827" s="6" t="s">
        <v>80</v>
      </c>
      <c r="V4827" s="2" t="s">
        <v>80</v>
      </c>
      <c r="X4827" s="2">
        <v>750</v>
      </c>
      <c r="Y4827" s="2" t="s">
        <v>81</v>
      </c>
      <c r="Z4827" s="2" t="s">
        <v>161</v>
      </c>
      <c r="AA4827" s="2">
        <v>750</v>
      </c>
      <c r="AB4827" s="2" t="s">
        <v>94</v>
      </c>
      <c r="AC4827" s="2" t="s">
        <v>161</v>
      </c>
      <c r="AD4827" s="2">
        <v>750</v>
      </c>
      <c r="AE4827" s="2" t="s">
        <v>83</v>
      </c>
      <c r="AF4827" s="2" t="s">
        <v>161</v>
      </c>
      <c r="AG4827" s="2">
        <v>750</v>
      </c>
      <c r="AH4827" s="2" t="s">
        <v>83</v>
      </c>
      <c r="AI4827" s="2" t="s">
        <v>161</v>
      </c>
      <c r="AJ4827" s="2">
        <v>750</v>
      </c>
      <c r="AK4827" s="2" t="s">
        <v>81</v>
      </c>
      <c r="AL4827" s="2" t="s">
        <v>161</v>
      </c>
      <c r="AM4827" s="2">
        <v>750</v>
      </c>
      <c r="AN4827" s="2" t="s">
        <v>94</v>
      </c>
      <c r="AO4827" s="2" t="s">
        <v>161</v>
      </c>
      <c r="AP4827" s="2">
        <v>750</v>
      </c>
      <c r="AQ4827" s="2" t="s">
        <v>83</v>
      </c>
      <c r="AR4827" s="2" t="s">
        <v>161</v>
      </c>
      <c r="AS4827" s="2">
        <v>750</v>
      </c>
      <c r="AT4827" s="2" t="s">
        <v>83</v>
      </c>
      <c r="AU4827" s="2" t="s">
        <v>161</v>
      </c>
      <c r="BE4827" s="23" t="str">
        <f t="shared" si="733"/>
        <v>EMF nein</v>
      </c>
      <c r="BF4827" s="23" t="str">
        <f t="shared" si="738"/>
        <v/>
      </c>
      <c r="BG4827" s="23" t="str">
        <f t="shared" si="739"/>
        <v/>
      </c>
      <c r="BH4827" s="23">
        <f t="shared" si="734"/>
        <v>0</v>
      </c>
      <c r="BO4827" s="2" t="s">
        <v>18982</v>
      </c>
      <c r="BP4827" s="3">
        <v>1</v>
      </c>
      <c r="BQ4827" s="2" t="s">
        <v>18983</v>
      </c>
    </row>
    <row r="4828" spans="1:70" ht="16.149999999999999" customHeight="1" x14ac:dyDescent="0.25">
      <c r="A4828" s="16">
        <v>4829</v>
      </c>
      <c r="B4828" s="2" t="s">
        <v>87</v>
      </c>
      <c r="C4828" s="2" t="s">
        <v>680</v>
      </c>
      <c r="D4828" s="2" t="s">
        <v>651</v>
      </c>
      <c r="E4828" s="2" t="s">
        <v>18984</v>
      </c>
      <c r="F4828" s="67">
        <v>43974</v>
      </c>
      <c r="G4828" s="3">
        <f t="shared" si="735"/>
        <v>5</v>
      </c>
      <c r="H4828" s="3">
        <f t="shared" si="736"/>
        <v>2020</v>
      </c>
      <c r="I4828" s="92">
        <v>0.36458333333333298</v>
      </c>
      <c r="J4828" s="20">
        <f t="shared" si="737"/>
        <v>8</v>
      </c>
      <c r="K4828" s="5" t="str">
        <f t="shared" si="740"/>
        <v>ja</v>
      </c>
      <c r="L4828" s="5" t="s">
        <v>91</v>
      </c>
      <c r="M4828" s="6" t="s">
        <v>74</v>
      </c>
      <c r="N4828" s="5">
        <v>86</v>
      </c>
      <c r="O4828" s="6" t="s">
        <v>5139</v>
      </c>
      <c r="P4828" s="127" t="s">
        <v>11438</v>
      </c>
      <c r="R4828" s="6" t="s">
        <v>77</v>
      </c>
      <c r="T4828" s="6" t="s">
        <v>80</v>
      </c>
      <c r="X4828" s="2" t="s">
        <v>109</v>
      </c>
      <c r="AG4828" s="2">
        <v>89</v>
      </c>
      <c r="AH4828" s="2" t="s">
        <v>81</v>
      </c>
      <c r="AI4828" s="2" t="s">
        <v>84</v>
      </c>
      <c r="BE4828" s="23" t="str">
        <f t="shared" si="733"/>
        <v>EMF nein</v>
      </c>
      <c r="BF4828" s="23" t="str">
        <f t="shared" si="738"/>
        <v/>
      </c>
      <c r="BG4828" s="23" t="str">
        <f t="shared" si="739"/>
        <v/>
      </c>
      <c r="BH4828" s="23">
        <f t="shared" si="734"/>
        <v>0</v>
      </c>
      <c r="BO4828" s="2" t="s">
        <v>18985</v>
      </c>
      <c r="BP4828" s="3">
        <v>1</v>
      </c>
      <c r="BQ4828" s="2" t="s">
        <v>18986</v>
      </c>
    </row>
    <row r="4829" spans="1:70" ht="16.149999999999999" customHeight="1" x14ac:dyDescent="0.25">
      <c r="A4829" s="1">
        <v>4830</v>
      </c>
      <c r="B4829" s="2" t="s">
        <v>211</v>
      </c>
      <c r="C4829" s="2" t="s">
        <v>11853</v>
      </c>
      <c r="D4829" s="2" t="s">
        <v>158</v>
      </c>
      <c r="E4829" s="2" t="s">
        <v>18987</v>
      </c>
      <c r="F4829" s="67">
        <v>43978</v>
      </c>
      <c r="G4829" s="3">
        <f t="shared" si="735"/>
        <v>5</v>
      </c>
      <c r="H4829" s="3">
        <f t="shared" si="736"/>
        <v>2020</v>
      </c>
      <c r="I4829" s="92">
        <v>0.36458333333333298</v>
      </c>
      <c r="J4829" s="20">
        <f t="shared" si="737"/>
        <v>8</v>
      </c>
      <c r="K4829" s="5" t="str">
        <f t="shared" si="740"/>
        <v>ja</v>
      </c>
      <c r="L4829" s="5" t="s">
        <v>8298</v>
      </c>
      <c r="M4829" s="6" t="s">
        <v>115</v>
      </c>
      <c r="O4829" s="6" t="s">
        <v>5139</v>
      </c>
      <c r="P4829" s="6" t="s">
        <v>1027</v>
      </c>
      <c r="Q4829" s="471" t="s">
        <v>109</v>
      </c>
      <c r="R4829" s="6" t="s">
        <v>77</v>
      </c>
      <c r="T4829" s="6" t="s">
        <v>80</v>
      </c>
      <c r="X4829" s="2">
        <v>704</v>
      </c>
      <c r="Y4829" s="2" t="s">
        <v>81</v>
      </c>
      <c r="Z4829" s="2" t="s">
        <v>84</v>
      </c>
      <c r="AA4829" s="2">
        <v>704</v>
      </c>
      <c r="AB4829" s="2" t="s">
        <v>94</v>
      </c>
      <c r="AC4829" s="2" t="s">
        <v>84</v>
      </c>
      <c r="AD4829" s="2">
        <v>704</v>
      </c>
      <c r="AE4829" s="2" t="s">
        <v>83</v>
      </c>
      <c r="AF4829" s="2" t="s">
        <v>84</v>
      </c>
      <c r="AG4829" s="2">
        <v>704</v>
      </c>
      <c r="AH4829" s="2" t="s">
        <v>81</v>
      </c>
      <c r="AI4829" s="2" t="s">
        <v>84</v>
      </c>
      <c r="AJ4829" s="2" t="s">
        <v>109</v>
      </c>
      <c r="AK4829" s="2" t="s">
        <v>109</v>
      </c>
      <c r="AL4829" s="2" t="s">
        <v>109</v>
      </c>
      <c r="AM4829" s="2" t="s">
        <v>109</v>
      </c>
      <c r="AN4829" s="2" t="s">
        <v>109</v>
      </c>
      <c r="AO4829" s="2" t="s">
        <v>109</v>
      </c>
      <c r="AP4829" s="2" t="s">
        <v>109</v>
      </c>
      <c r="AQ4829" s="2" t="s">
        <v>109</v>
      </c>
      <c r="AR4829" s="2" t="s">
        <v>109</v>
      </c>
      <c r="AS4829" s="2" t="s">
        <v>109</v>
      </c>
      <c r="AT4829" s="2" t="s">
        <v>109</v>
      </c>
      <c r="AU4829" s="2" t="s">
        <v>109</v>
      </c>
      <c r="AV4829" s="2" t="s">
        <v>109</v>
      </c>
      <c r="AW4829" s="2" t="s">
        <v>109</v>
      </c>
      <c r="AX4829" s="2" t="s">
        <v>109</v>
      </c>
      <c r="AY4829" s="2" t="s">
        <v>109</v>
      </c>
      <c r="AZ4829" s="2" t="s">
        <v>109</v>
      </c>
      <c r="BA4829" s="2" t="s">
        <v>299</v>
      </c>
      <c r="BB4829" s="1" t="s">
        <v>109</v>
      </c>
      <c r="BC4829" s="1" t="s">
        <v>109</v>
      </c>
      <c r="BD4829" s="1" t="s">
        <v>109</v>
      </c>
      <c r="BE4829" s="23" t="str">
        <f t="shared" ref="BE4829:BE4845" si="741">IF(COUNTA(BI4829,BK4829,BM4829) &gt; 0,"EMF ja","EMF nein")</f>
        <v>EMF nein</v>
      </c>
      <c r="BF4829" s="23" t="str">
        <f t="shared" si="738"/>
        <v/>
      </c>
      <c r="BG4829" s="23" t="str">
        <f t="shared" si="739"/>
        <v/>
      </c>
      <c r="BH4829" s="23">
        <f t="shared" ref="BH4829:BH4902" si="742">COUNTA(BI4829,BK4829,BM4829)</f>
        <v>0</v>
      </c>
      <c r="BO4829" s="2" t="s">
        <v>22450</v>
      </c>
      <c r="BP4829" s="3">
        <v>1</v>
      </c>
      <c r="BR4829" s="135" t="s">
        <v>18988</v>
      </c>
    </row>
    <row r="4830" spans="1:70" ht="16.149999999999999" customHeight="1" x14ac:dyDescent="0.25">
      <c r="A4830" s="16">
        <v>4831</v>
      </c>
      <c r="B4830" s="2" t="s">
        <v>211</v>
      </c>
      <c r="C4830" s="124" t="s">
        <v>2324</v>
      </c>
      <c r="D4830" s="2" t="s">
        <v>296</v>
      </c>
      <c r="E4830" s="2" t="s">
        <v>18989</v>
      </c>
      <c r="F4830" s="67">
        <v>43864</v>
      </c>
      <c r="G4830" s="3">
        <f t="shared" si="735"/>
        <v>2</v>
      </c>
      <c r="H4830" s="3">
        <f t="shared" si="736"/>
        <v>2020</v>
      </c>
      <c r="I4830" s="92">
        <v>0.41041666666666698</v>
      </c>
      <c r="J4830" s="20">
        <f t="shared" si="737"/>
        <v>9</v>
      </c>
      <c r="K4830" s="5" t="str">
        <f t="shared" si="740"/>
        <v>ja</v>
      </c>
      <c r="L4830" s="5" t="s">
        <v>91</v>
      </c>
      <c r="M4830" s="6" t="s">
        <v>1328</v>
      </c>
      <c r="N4830" s="5">
        <v>60</v>
      </c>
      <c r="O4830" s="6" t="s">
        <v>5139</v>
      </c>
      <c r="P4830" s="127" t="s">
        <v>18990</v>
      </c>
      <c r="R4830" s="6" t="s">
        <v>77</v>
      </c>
      <c r="T4830" s="6" t="s">
        <v>80</v>
      </c>
      <c r="W4830" s="2" t="s">
        <v>18991</v>
      </c>
      <c r="X4830" s="2">
        <v>45</v>
      </c>
      <c r="Y4830" s="2" t="s">
        <v>81</v>
      </c>
      <c r="Z4830" s="2" t="s">
        <v>84</v>
      </c>
      <c r="AD4830" s="2">
        <v>45</v>
      </c>
      <c r="AE4830" s="2" t="s">
        <v>83</v>
      </c>
      <c r="AF4830" s="2" t="s">
        <v>84</v>
      </c>
      <c r="AG4830" s="2">
        <v>45</v>
      </c>
      <c r="AH4830" s="2" t="s">
        <v>94</v>
      </c>
      <c r="AI4830" s="2" t="s">
        <v>84</v>
      </c>
      <c r="AJ4830" s="2">
        <v>600</v>
      </c>
      <c r="AK4830" s="2" t="s">
        <v>81</v>
      </c>
      <c r="AL4830" s="2" t="s">
        <v>84</v>
      </c>
      <c r="AM4830" s="2">
        <v>600</v>
      </c>
      <c r="AN4830" s="2" t="s">
        <v>81</v>
      </c>
      <c r="AO4830" s="2" t="s">
        <v>84</v>
      </c>
      <c r="AP4830" s="2">
        <v>600</v>
      </c>
      <c r="AQ4830" s="2" t="s">
        <v>83</v>
      </c>
      <c r="AR4830" s="2" t="s">
        <v>84</v>
      </c>
      <c r="BE4830" s="23" t="str">
        <f t="shared" si="741"/>
        <v>EMF nein</v>
      </c>
      <c r="BF4830" s="23" t="str">
        <f t="shared" si="738"/>
        <v/>
      </c>
      <c r="BG4830" s="23" t="str">
        <f t="shared" si="739"/>
        <v/>
      </c>
      <c r="BH4830" s="23">
        <f t="shared" si="742"/>
        <v>0</v>
      </c>
      <c r="BO4830" s="2" t="s">
        <v>18992</v>
      </c>
      <c r="BP4830" s="3">
        <v>1</v>
      </c>
      <c r="BQ4830" s="2" t="s">
        <v>18993</v>
      </c>
    </row>
    <row r="4831" spans="1:70" ht="16.149999999999999" customHeight="1" x14ac:dyDescent="0.25">
      <c r="A4831" s="16">
        <v>4832</v>
      </c>
      <c r="B4831" s="2" t="s">
        <v>211</v>
      </c>
      <c r="C4831" s="2" t="s">
        <v>18994</v>
      </c>
      <c r="D4831" s="2" t="s">
        <v>206</v>
      </c>
      <c r="E4831" s="2" t="s">
        <v>18995</v>
      </c>
      <c r="F4831" s="67">
        <v>43969</v>
      </c>
      <c r="G4831" s="3">
        <f t="shared" si="735"/>
        <v>5</v>
      </c>
      <c r="H4831" s="3">
        <f t="shared" si="736"/>
        <v>2020</v>
      </c>
      <c r="I4831" s="92">
        <v>0.48263888888888901</v>
      </c>
      <c r="J4831" s="20">
        <f t="shared" si="737"/>
        <v>11</v>
      </c>
      <c r="K4831" s="5" t="str">
        <f t="shared" si="740"/>
        <v>ja</v>
      </c>
      <c r="L4831" s="5" t="s">
        <v>91</v>
      </c>
      <c r="M4831" s="6" t="s">
        <v>74</v>
      </c>
      <c r="O4831" s="6" t="s">
        <v>140</v>
      </c>
      <c r="P4831" s="127" t="s">
        <v>18996</v>
      </c>
      <c r="R4831" s="6" t="s">
        <v>77</v>
      </c>
      <c r="U4831" s="2" t="s">
        <v>139</v>
      </c>
      <c r="X4831" s="2">
        <v>840</v>
      </c>
      <c r="Y4831" s="2" t="s">
        <v>81</v>
      </c>
      <c r="Z4831" s="2" t="s">
        <v>161</v>
      </c>
      <c r="AA4831" s="2">
        <v>840</v>
      </c>
      <c r="AB4831" s="2" t="s">
        <v>81</v>
      </c>
      <c r="AC4831" s="2" t="s">
        <v>161</v>
      </c>
      <c r="AD4831" s="2">
        <v>840</v>
      </c>
      <c r="AE4831" s="2" t="s">
        <v>83</v>
      </c>
      <c r="AF4831" s="2" t="s">
        <v>161</v>
      </c>
      <c r="BE4831" s="23" t="str">
        <f t="shared" si="741"/>
        <v>EMF ja</v>
      </c>
      <c r="BF4831" s="23">
        <f t="shared" si="738"/>
        <v>1240</v>
      </c>
      <c r="BG4831" s="23" t="str">
        <f t="shared" si="739"/>
        <v>500+m</v>
      </c>
      <c r="BH4831" s="23">
        <f t="shared" si="742"/>
        <v>1</v>
      </c>
      <c r="BI4831" s="2" t="s">
        <v>162</v>
      </c>
      <c r="BJ4831" s="2">
        <v>1240</v>
      </c>
      <c r="BO4831" s="2" t="s">
        <v>18997</v>
      </c>
      <c r="BP4831" s="3">
        <v>1</v>
      </c>
      <c r="BQ4831" s="2" t="s">
        <v>18998</v>
      </c>
    </row>
    <row r="4832" spans="1:70" ht="16.149999999999999" customHeight="1" x14ac:dyDescent="0.25">
      <c r="A4832" s="1">
        <v>4833</v>
      </c>
      <c r="B4832" s="2" t="s">
        <v>211</v>
      </c>
      <c r="C4832" s="2" t="s">
        <v>1871</v>
      </c>
      <c r="D4832" s="2" t="s">
        <v>348</v>
      </c>
      <c r="E4832" s="2" t="s">
        <v>18999</v>
      </c>
      <c r="F4832" s="67">
        <v>43979</v>
      </c>
      <c r="G4832" s="3">
        <f t="shared" si="735"/>
        <v>5</v>
      </c>
      <c r="H4832" s="3">
        <f t="shared" si="736"/>
        <v>2020</v>
      </c>
      <c r="I4832" s="92">
        <v>0.4375</v>
      </c>
      <c r="J4832" s="20">
        <f t="shared" si="737"/>
        <v>10</v>
      </c>
      <c r="K4832" s="5" t="str">
        <f t="shared" si="740"/>
        <v>ja</v>
      </c>
      <c r="L4832" s="5" t="s">
        <v>91</v>
      </c>
      <c r="M4832" s="6" t="s">
        <v>74</v>
      </c>
      <c r="N4832" s="5">
        <v>26</v>
      </c>
      <c r="O4832" s="6" t="s">
        <v>126</v>
      </c>
      <c r="P4832" s="127" t="s">
        <v>19000</v>
      </c>
      <c r="R4832" s="6" t="s">
        <v>77</v>
      </c>
      <c r="T4832" s="6" t="s">
        <v>202</v>
      </c>
      <c r="BE4832" s="23" t="str">
        <f t="shared" si="741"/>
        <v>EMF ja</v>
      </c>
      <c r="BF4832" s="23">
        <f t="shared" si="738"/>
        <v>1000</v>
      </c>
      <c r="BG4832" s="23" t="str">
        <f t="shared" si="739"/>
        <v>500+m</v>
      </c>
      <c r="BH4832" s="23">
        <f t="shared" si="742"/>
        <v>1</v>
      </c>
      <c r="BI4832" s="2" t="s">
        <v>162</v>
      </c>
      <c r="BJ4832" s="2">
        <v>1000</v>
      </c>
      <c r="BO4832" s="2" t="s">
        <v>19001</v>
      </c>
      <c r="BP4832" s="3">
        <v>1</v>
      </c>
      <c r="BQ4832" s="2" t="s">
        <v>19002</v>
      </c>
    </row>
    <row r="4833" spans="1:69" ht="16.149999999999999" customHeight="1" x14ac:dyDescent="0.25">
      <c r="A4833" s="1">
        <v>4834</v>
      </c>
      <c r="B4833" s="2" t="s">
        <v>211</v>
      </c>
      <c r="C4833" s="2" t="s">
        <v>1213</v>
      </c>
      <c r="D4833" s="2" t="s">
        <v>896</v>
      </c>
      <c r="E4833" s="2" t="s">
        <v>19003</v>
      </c>
      <c r="F4833" s="67">
        <v>43975</v>
      </c>
      <c r="G4833" s="3">
        <f t="shared" si="735"/>
        <v>5</v>
      </c>
      <c r="H4833" s="3">
        <f t="shared" si="736"/>
        <v>2020</v>
      </c>
      <c r="I4833" s="92">
        <v>0.61805555555555602</v>
      </c>
      <c r="J4833" s="20">
        <f t="shared" si="737"/>
        <v>14</v>
      </c>
      <c r="K4833" s="5" t="str">
        <f t="shared" si="740"/>
        <v>ja</v>
      </c>
      <c r="L4833" s="5" t="s">
        <v>91</v>
      </c>
      <c r="M4833" s="6" t="s">
        <v>100</v>
      </c>
      <c r="N4833" s="5">
        <v>19</v>
      </c>
      <c r="O4833" s="2" t="s">
        <v>5139</v>
      </c>
      <c r="P4833" s="127" t="s">
        <v>19004</v>
      </c>
      <c r="R4833" s="6" t="s">
        <v>77</v>
      </c>
      <c r="T4833" s="6" t="s">
        <v>80</v>
      </c>
      <c r="X4833" s="2">
        <v>79</v>
      </c>
      <c r="Y4833" s="2" t="s">
        <v>81</v>
      </c>
      <c r="Z4833" s="2" t="s">
        <v>161</v>
      </c>
      <c r="AD4833" s="2">
        <v>70</v>
      </c>
      <c r="AE4833" s="2" t="s">
        <v>12871</v>
      </c>
      <c r="AF4833" s="2" t="s">
        <v>161</v>
      </c>
      <c r="AJ4833" s="2">
        <v>140</v>
      </c>
      <c r="AK4833" s="2" t="s">
        <v>81</v>
      </c>
      <c r="AL4833" s="2" t="s">
        <v>82</v>
      </c>
      <c r="AM4833" s="2">
        <v>140</v>
      </c>
      <c r="AN4833" s="2" t="s">
        <v>94</v>
      </c>
      <c r="AO4833" s="2" t="s">
        <v>82</v>
      </c>
      <c r="AP4833" s="2">
        <v>140</v>
      </c>
      <c r="AQ4833" s="2" t="s">
        <v>81</v>
      </c>
      <c r="AR4833" s="2" t="s">
        <v>82</v>
      </c>
      <c r="BE4833" s="23" t="str">
        <f t="shared" si="741"/>
        <v>EMF ja</v>
      </c>
      <c r="BF4833" s="23">
        <f t="shared" si="738"/>
        <v>70</v>
      </c>
      <c r="BG4833" s="23" t="str">
        <f t="shared" si="739"/>
        <v>&lt;100m</v>
      </c>
      <c r="BH4833" s="23">
        <f t="shared" si="742"/>
        <v>1</v>
      </c>
      <c r="BM4833" s="2" t="s">
        <v>162</v>
      </c>
      <c r="BN4833" s="2">
        <v>70</v>
      </c>
      <c r="BO4833" s="2" t="s">
        <v>19005</v>
      </c>
      <c r="BP4833" s="3">
        <v>1</v>
      </c>
      <c r="BQ4833" s="2" t="s">
        <v>19006</v>
      </c>
    </row>
    <row r="4834" spans="1:69" ht="16.149999999999999" customHeight="1" x14ac:dyDescent="0.25">
      <c r="A4834" s="1">
        <v>4835</v>
      </c>
      <c r="B4834" s="2" t="s">
        <v>211</v>
      </c>
      <c r="C4834" s="2" t="s">
        <v>2333</v>
      </c>
      <c r="D4834" s="2" t="s">
        <v>2334</v>
      </c>
      <c r="E4834" s="2" t="s">
        <v>19007</v>
      </c>
      <c r="F4834" s="67">
        <v>43616</v>
      </c>
      <c r="G4834" s="3">
        <f t="shared" si="735"/>
        <v>5</v>
      </c>
      <c r="H4834" s="3">
        <f t="shared" si="736"/>
        <v>2019</v>
      </c>
      <c r="I4834" s="92">
        <v>0.53819444444444398</v>
      </c>
      <c r="J4834" s="20">
        <f t="shared" si="737"/>
        <v>12</v>
      </c>
      <c r="K4834" s="5" t="str">
        <f t="shared" si="740"/>
        <v>ja</v>
      </c>
      <c r="L4834" s="5" t="s">
        <v>91</v>
      </c>
      <c r="M4834" s="6" t="s">
        <v>115</v>
      </c>
      <c r="O4834" s="2" t="s">
        <v>5139</v>
      </c>
      <c r="P4834" s="127" t="s">
        <v>19008</v>
      </c>
      <c r="R4834" s="6" t="s">
        <v>77</v>
      </c>
      <c r="T4834" s="6" t="s">
        <v>80</v>
      </c>
      <c r="X4834" s="2">
        <v>120</v>
      </c>
      <c r="Y4834" s="2" t="s">
        <v>81</v>
      </c>
      <c r="Z4834" s="2" t="s">
        <v>84</v>
      </c>
      <c r="AD4834" s="2">
        <v>120</v>
      </c>
      <c r="AE4834" s="2" t="s">
        <v>81</v>
      </c>
      <c r="AF4834" s="2" t="s">
        <v>84</v>
      </c>
      <c r="BE4834" s="23" t="str">
        <f t="shared" si="741"/>
        <v>EMF nein</v>
      </c>
      <c r="BF4834" s="23" t="str">
        <f t="shared" si="738"/>
        <v/>
      </c>
      <c r="BG4834" s="23" t="str">
        <f t="shared" si="739"/>
        <v/>
      </c>
      <c r="BH4834" s="23">
        <f t="shared" si="742"/>
        <v>0</v>
      </c>
      <c r="BO4834" s="2" t="s">
        <v>19009</v>
      </c>
      <c r="BP4834" s="3">
        <v>1</v>
      </c>
      <c r="BQ4834" s="2" t="s">
        <v>19010</v>
      </c>
    </row>
    <row r="4835" spans="1:69" ht="16.149999999999999" customHeight="1" x14ac:dyDescent="0.25">
      <c r="A4835" s="16">
        <v>4836</v>
      </c>
      <c r="B4835" s="2" t="s">
        <v>211</v>
      </c>
      <c r="C4835" s="2" t="s">
        <v>19011</v>
      </c>
      <c r="D4835" s="2" t="s">
        <v>896</v>
      </c>
      <c r="E4835" s="2" t="s">
        <v>19012</v>
      </c>
      <c r="F4835" s="67">
        <v>43978</v>
      </c>
      <c r="G4835" s="3">
        <f t="shared" si="735"/>
        <v>5</v>
      </c>
      <c r="H4835" s="3">
        <f t="shared" si="736"/>
        <v>2020</v>
      </c>
      <c r="I4835" s="92">
        <v>0.6875</v>
      </c>
      <c r="J4835" s="20">
        <f t="shared" si="737"/>
        <v>16</v>
      </c>
      <c r="K4835" s="5" t="str">
        <f t="shared" si="740"/>
        <v>ja</v>
      </c>
      <c r="L4835" s="5" t="s">
        <v>91</v>
      </c>
      <c r="M4835" s="6" t="s">
        <v>354</v>
      </c>
      <c r="N4835" s="5">
        <v>44</v>
      </c>
      <c r="O4835" s="6" t="s">
        <v>10213</v>
      </c>
      <c r="P4835" s="127" t="s">
        <v>19013</v>
      </c>
      <c r="R4835" s="6" t="s">
        <v>77</v>
      </c>
      <c r="U4835" s="2" t="s">
        <v>115</v>
      </c>
      <c r="V4835" s="2" t="s">
        <v>202</v>
      </c>
      <c r="X4835" s="2">
        <v>430</v>
      </c>
      <c r="Y4835" s="2" t="s">
        <v>81</v>
      </c>
      <c r="Z4835" s="2" t="s">
        <v>84</v>
      </c>
      <c r="AD4835" s="2">
        <v>430</v>
      </c>
      <c r="AE4835" s="2" t="s">
        <v>81</v>
      </c>
      <c r="AF4835" s="2" t="s">
        <v>84</v>
      </c>
      <c r="BE4835" s="23" t="str">
        <f t="shared" si="741"/>
        <v>EMF nein</v>
      </c>
      <c r="BF4835" s="23" t="str">
        <f t="shared" si="738"/>
        <v/>
      </c>
      <c r="BG4835" s="23" t="str">
        <f t="shared" si="739"/>
        <v/>
      </c>
      <c r="BH4835" s="23">
        <f t="shared" si="742"/>
        <v>0</v>
      </c>
      <c r="BO4835" s="2" t="s">
        <v>19014</v>
      </c>
      <c r="BP4835" s="3">
        <v>1</v>
      </c>
      <c r="BQ4835" s="2" t="s">
        <v>19015</v>
      </c>
    </row>
    <row r="4836" spans="1:69" ht="16.149999999999999" customHeight="1" x14ac:dyDescent="0.25">
      <c r="A4836" s="16">
        <v>4837</v>
      </c>
      <c r="B4836" s="2" t="s">
        <v>87</v>
      </c>
      <c r="C4836" s="44" t="s">
        <v>385</v>
      </c>
      <c r="D4836" s="2" t="s">
        <v>158</v>
      </c>
      <c r="E4836" s="2" t="s">
        <v>19016</v>
      </c>
      <c r="F4836" s="67">
        <v>43976</v>
      </c>
      <c r="G4836" s="3">
        <f t="shared" si="735"/>
        <v>5</v>
      </c>
      <c r="H4836" s="3">
        <f t="shared" si="736"/>
        <v>2020</v>
      </c>
      <c r="J4836" s="20" t="str">
        <f t="shared" si="737"/>
        <v/>
      </c>
      <c r="K4836" s="5" t="str">
        <f t="shared" si="740"/>
        <v>ja</v>
      </c>
      <c r="M4836" s="6" t="s">
        <v>74</v>
      </c>
      <c r="N4836" s="5">
        <v>77</v>
      </c>
      <c r="P4836" s="127" t="s">
        <v>19017</v>
      </c>
      <c r="T4836" s="6" t="s">
        <v>202</v>
      </c>
      <c r="U4836" s="2" t="s">
        <v>109</v>
      </c>
      <c r="BE4836" s="23" t="str">
        <f t="shared" si="741"/>
        <v>EMF nein</v>
      </c>
      <c r="BF4836" s="23" t="str">
        <f t="shared" si="738"/>
        <v/>
      </c>
      <c r="BG4836" s="23" t="str">
        <f t="shared" si="739"/>
        <v/>
      </c>
      <c r="BH4836" s="23">
        <f t="shared" si="742"/>
        <v>0</v>
      </c>
      <c r="BO4836" s="2" t="s">
        <v>19018</v>
      </c>
      <c r="BP4836" s="3">
        <v>1</v>
      </c>
      <c r="BQ4836" s="2" t="s">
        <v>19019</v>
      </c>
    </row>
    <row r="4837" spans="1:69" ht="16.149999999999999" customHeight="1" x14ac:dyDescent="0.25">
      <c r="A4837" s="1">
        <v>4838</v>
      </c>
      <c r="B4837" s="2" t="s">
        <v>211</v>
      </c>
      <c r="C4837" s="44" t="s">
        <v>19020</v>
      </c>
      <c r="D4837" s="2" t="s">
        <v>206</v>
      </c>
      <c r="E4837" s="2" t="s">
        <v>19021</v>
      </c>
      <c r="F4837" s="67">
        <v>43981</v>
      </c>
      <c r="G4837" s="3">
        <f t="shared" si="735"/>
        <v>5</v>
      </c>
      <c r="H4837" s="3">
        <f t="shared" si="736"/>
        <v>2020</v>
      </c>
      <c r="I4837" s="92">
        <v>0.74305555555555503</v>
      </c>
      <c r="J4837" s="20">
        <f t="shared" si="737"/>
        <v>17</v>
      </c>
      <c r="K4837" s="5" t="str">
        <f t="shared" si="740"/>
        <v>ja</v>
      </c>
      <c r="L4837" s="5" t="s">
        <v>91</v>
      </c>
      <c r="M4837" s="6" t="s">
        <v>10494</v>
      </c>
      <c r="N4837" s="5">
        <v>42</v>
      </c>
      <c r="O4837" s="2" t="s">
        <v>10213</v>
      </c>
      <c r="P4837" s="127" t="s">
        <v>19022</v>
      </c>
      <c r="R4837" s="6" t="s">
        <v>77</v>
      </c>
      <c r="S4837" s="2" t="s">
        <v>109</v>
      </c>
      <c r="T4837" s="6" t="s">
        <v>202</v>
      </c>
      <c r="X4837" s="2">
        <v>957</v>
      </c>
      <c r="Y4837" s="2" t="s">
        <v>81</v>
      </c>
      <c r="Z4837" s="2" t="s">
        <v>84</v>
      </c>
      <c r="AA4837" s="2">
        <v>957</v>
      </c>
      <c r="AB4837" s="2" t="s">
        <v>81</v>
      </c>
      <c r="AC4837" s="2" t="s">
        <v>84</v>
      </c>
      <c r="AD4837" s="2">
        <v>957</v>
      </c>
      <c r="AE4837" s="2" t="s">
        <v>83</v>
      </c>
      <c r="AF4837" s="2" t="s">
        <v>84</v>
      </c>
      <c r="AG4837" s="2">
        <v>957</v>
      </c>
      <c r="AH4837" s="2" t="s">
        <v>81</v>
      </c>
      <c r="AI4837" s="2" t="s">
        <v>84</v>
      </c>
      <c r="AJ4837" s="17">
        <v>1720</v>
      </c>
      <c r="AK4837" s="17" t="s">
        <v>81</v>
      </c>
      <c r="AL4837" s="17" t="s">
        <v>84</v>
      </c>
      <c r="AM4837" s="200"/>
      <c r="AN4837" s="200"/>
      <c r="AO4837" s="200"/>
      <c r="AP4837" s="17">
        <v>1720</v>
      </c>
      <c r="AQ4837" s="17" t="s">
        <v>83</v>
      </c>
      <c r="AR4837" s="17" t="s">
        <v>109</v>
      </c>
      <c r="AS4837" s="2">
        <v>1720</v>
      </c>
      <c r="AT4837" s="2" t="s">
        <v>81</v>
      </c>
      <c r="AU4837" s="2" t="s">
        <v>84</v>
      </c>
      <c r="AV4837" s="2">
        <v>1290</v>
      </c>
      <c r="AW4837" s="2" t="s">
        <v>81</v>
      </c>
      <c r="AX4837" s="2" t="s">
        <v>84</v>
      </c>
      <c r="AY4837" s="2">
        <v>1290</v>
      </c>
      <c r="AZ4837" s="2" t="s">
        <v>94</v>
      </c>
      <c r="BA4837" s="2" t="s">
        <v>84</v>
      </c>
      <c r="BB4837" s="2">
        <v>1290</v>
      </c>
      <c r="BC4837" s="2" t="s">
        <v>81</v>
      </c>
      <c r="BD4837" s="2" t="s">
        <v>84</v>
      </c>
      <c r="BE4837" s="23" t="str">
        <f t="shared" si="741"/>
        <v>EMF nein</v>
      </c>
      <c r="BF4837" s="23" t="str">
        <f t="shared" si="738"/>
        <v/>
      </c>
      <c r="BG4837" s="23" t="str">
        <f t="shared" si="739"/>
        <v/>
      </c>
      <c r="BH4837" s="23">
        <f t="shared" si="742"/>
        <v>0</v>
      </c>
      <c r="BO4837" s="2" t="s">
        <v>19023</v>
      </c>
      <c r="BP4837" s="3">
        <v>1</v>
      </c>
      <c r="BQ4837" s="2" t="s">
        <v>19024</v>
      </c>
    </row>
    <row r="4838" spans="1:69" ht="16.149999999999999" customHeight="1" x14ac:dyDescent="0.25">
      <c r="A4838" s="16">
        <v>4839</v>
      </c>
      <c r="B4838" s="2" t="s">
        <v>211</v>
      </c>
      <c r="C4838" s="75" t="s">
        <v>363</v>
      </c>
      <c r="D4838" s="2" t="s">
        <v>364</v>
      </c>
      <c r="E4838" s="2" t="s">
        <v>19025</v>
      </c>
      <c r="F4838" s="67">
        <v>43980</v>
      </c>
      <c r="G4838" s="3">
        <f t="shared" si="735"/>
        <v>5</v>
      </c>
      <c r="H4838" s="3">
        <f t="shared" si="736"/>
        <v>2020</v>
      </c>
      <c r="I4838" s="92">
        <v>0.42708333333333298</v>
      </c>
      <c r="J4838" s="20">
        <f t="shared" si="737"/>
        <v>10</v>
      </c>
      <c r="K4838" s="5" t="str">
        <f t="shared" si="740"/>
        <v>ja</v>
      </c>
      <c r="L4838" s="5" t="s">
        <v>91</v>
      </c>
      <c r="M4838" s="6" t="s">
        <v>4938</v>
      </c>
      <c r="N4838" s="5">
        <v>18</v>
      </c>
      <c r="O4838" s="6" t="s">
        <v>5139</v>
      </c>
      <c r="P4838" s="127" t="s">
        <v>19026</v>
      </c>
      <c r="R4838" s="6" t="s">
        <v>77</v>
      </c>
      <c r="X4838" s="2">
        <v>625</v>
      </c>
      <c r="Y4838" s="2" t="s">
        <v>81</v>
      </c>
      <c r="Z4838" s="2" t="s">
        <v>84</v>
      </c>
      <c r="AB4838" s="2" t="s">
        <v>109</v>
      </c>
      <c r="BE4838" s="23" t="str">
        <f t="shared" si="741"/>
        <v>EMF nein</v>
      </c>
      <c r="BF4838" s="23" t="str">
        <f t="shared" si="738"/>
        <v/>
      </c>
      <c r="BG4838" s="23" t="str">
        <f t="shared" si="739"/>
        <v/>
      </c>
      <c r="BH4838" s="23">
        <f t="shared" si="742"/>
        <v>0</v>
      </c>
      <c r="BO4838" s="2" t="s">
        <v>19027</v>
      </c>
      <c r="BP4838" s="3">
        <v>1</v>
      </c>
      <c r="BQ4838" s="2" t="s">
        <v>19028</v>
      </c>
    </row>
    <row r="4839" spans="1:69" ht="16.149999999999999" customHeight="1" x14ac:dyDescent="0.25">
      <c r="A4839" s="1">
        <v>4840</v>
      </c>
      <c r="B4839" s="2" t="s">
        <v>211</v>
      </c>
      <c r="C4839" s="2" t="s">
        <v>19029</v>
      </c>
      <c r="D4839" s="2" t="s">
        <v>158</v>
      </c>
      <c r="E4839" s="2" t="s">
        <v>19030</v>
      </c>
      <c r="F4839" s="67">
        <v>43981</v>
      </c>
      <c r="G4839" s="3">
        <f t="shared" si="735"/>
        <v>5</v>
      </c>
      <c r="H4839" s="3">
        <f t="shared" si="736"/>
        <v>2020</v>
      </c>
      <c r="I4839" s="92">
        <v>0.65972222222222199</v>
      </c>
      <c r="J4839" s="20">
        <f t="shared" si="737"/>
        <v>15</v>
      </c>
      <c r="K4839" s="5" t="s">
        <v>109</v>
      </c>
      <c r="L4839" s="5" t="s">
        <v>91</v>
      </c>
      <c r="M4839" s="6" t="s">
        <v>115</v>
      </c>
      <c r="N4839" s="5">
        <v>28</v>
      </c>
      <c r="O4839" s="6" t="s">
        <v>10213</v>
      </c>
      <c r="P4839" s="127" t="s">
        <v>19031</v>
      </c>
      <c r="R4839" s="6" t="s">
        <v>77</v>
      </c>
      <c r="T4839" s="6" t="s">
        <v>202</v>
      </c>
      <c r="BE4839" s="23" t="str">
        <f t="shared" si="741"/>
        <v>EMF nein</v>
      </c>
      <c r="BF4839" s="23" t="str">
        <f t="shared" si="738"/>
        <v/>
      </c>
      <c r="BG4839" s="23" t="str">
        <f t="shared" si="739"/>
        <v/>
      </c>
      <c r="BH4839" s="23">
        <f t="shared" si="742"/>
        <v>0</v>
      </c>
      <c r="BO4839" s="2" t="s">
        <v>19032</v>
      </c>
      <c r="BP4839" s="3">
        <v>1</v>
      </c>
      <c r="BQ4839" s="2" t="s">
        <v>19033</v>
      </c>
    </row>
    <row r="4840" spans="1:69" ht="16.149999999999999" customHeight="1" x14ac:dyDescent="0.25">
      <c r="A4840" s="16">
        <v>4841</v>
      </c>
      <c r="B4840" s="2" t="s">
        <v>87</v>
      </c>
      <c r="C4840" s="2" t="s">
        <v>3051</v>
      </c>
      <c r="D4840" s="2" t="s">
        <v>124</v>
      </c>
      <c r="E4840" s="2" t="s">
        <v>19034</v>
      </c>
      <c r="F4840" s="67">
        <v>43980</v>
      </c>
      <c r="G4840" s="3">
        <f t="shared" si="735"/>
        <v>5</v>
      </c>
      <c r="H4840" s="3">
        <f t="shared" si="736"/>
        <v>2020</v>
      </c>
      <c r="I4840" s="92">
        <v>0.66319444444444398</v>
      </c>
      <c r="J4840" s="20">
        <f t="shared" si="737"/>
        <v>15</v>
      </c>
      <c r="K4840" s="5" t="str">
        <f t="shared" ref="K4840:K4869" si="743">IF(COUNTA(W4840:BN4840)=0,"nein","ja")</f>
        <v>ja</v>
      </c>
      <c r="L4840" s="5" t="s">
        <v>91</v>
      </c>
      <c r="M4840" s="6" t="s">
        <v>74</v>
      </c>
      <c r="N4840" s="5">
        <v>39</v>
      </c>
      <c r="O4840" s="6" t="s">
        <v>5139</v>
      </c>
      <c r="P4840" s="127" t="s">
        <v>19035</v>
      </c>
      <c r="R4840" s="6" t="s">
        <v>77</v>
      </c>
      <c r="U4840" s="2" t="s">
        <v>115</v>
      </c>
      <c r="V4840" s="2" t="s">
        <v>202</v>
      </c>
      <c r="X4840" s="2">
        <v>280</v>
      </c>
      <c r="Y4840" s="2" t="s">
        <v>83</v>
      </c>
      <c r="Z4840" s="2" t="s">
        <v>161</v>
      </c>
      <c r="AA4840" s="2">
        <v>280</v>
      </c>
      <c r="AB4840" s="2" t="s">
        <v>81</v>
      </c>
      <c r="AC4840" s="2" t="s">
        <v>161</v>
      </c>
      <c r="AD4840" s="2">
        <v>280</v>
      </c>
      <c r="AE4840" s="2" t="s">
        <v>83</v>
      </c>
      <c r="AF4840" s="2" t="s">
        <v>161</v>
      </c>
      <c r="AG4840" s="2">
        <v>280</v>
      </c>
      <c r="AH4840" s="2" t="s">
        <v>83</v>
      </c>
      <c r="AI4840" s="2" t="s">
        <v>161</v>
      </c>
      <c r="AJ4840" s="2">
        <v>280</v>
      </c>
      <c r="AK4840" s="2" t="s">
        <v>83</v>
      </c>
      <c r="AL4840" s="2" t="s">
        <v>161</v>
      </c>
      <c r="AM4840" s="2">
        <v>280</v>
      </c>
      <c r="AN4840" s="2" t="s">
        <v>81</v>
      </c>
      <c r="AO4840" s="2" t="s">
        <v>161</v>
      </c>
      <c r="AP4840" s="2">
        <v>280</v>
      </c>
      <c r="AQ4840" s="2" t="s">
        <v>83</v>
      </c>
      <c r="AR4840" s="2" t="s">
        <v>161</v>
      </c>
      <c r="AS4840" s="2">
        <v>280</v>
      </c>
      <c r="AT4840" s="2" t="s">
        <v>83</v>
      </c>
      <c r="AU4840" s="2" t="s">
        <v>161</v>
      </c>
      <c r="AV4840" s="2">
        <v>913</v>
      </c>
      <c r="AW4840" s="2" t="s">
        <v>83</v>
      </c>
      <c r="AX4840" s="2" t="s">
        <v>84</v>
      </c>
      <c r="AY4840" s="2">
        <v>913</v>
      </c>
      <c r="AZ4840" s="2" t="s">
        <v>81</v>
      </c>
      <c r="BA4840" s="2" t="s">
        <v>84</v>
      </c>
      <c r="BB4840" s="2">
        <v>913</v>
      </c>
      <c r="BC4840" s="2" t="s">
        <v>83</v>
      </c>
      <c r="BD4840" s="2" t="s">
        <v>84</v>
      </c>
      <c r="BE4840" s="23" t="str">
        <f t="shared" si="741"/>
        <v>EMF nein</v>
      </c>
      <c r="BF4840" s="23" t="str">
        <f t="shared" si="738"/>
        <v/>
      </c>
      <c r="BG4840" s="23" t="str">
        <f t="shared" si="739"/>
        <v/>
      </c>
      <c r="BH4840" s="23">
        <f t="shared" si="742"/>
        <v>0</v>
      </c>
      <c r="BO4840" s="2" t="s">
        <v>19036</v>
      </c>
      <c r="BP4840" s="3">
        <v>1</v>
      </c>
      <c r="BQ4840" s="2" t="s">
        <v>19037</v>
      </c>
    </row>
    <row r="4841" spans="1:69" ht="16.149999999999999" customHeight="1" x14ac:dyDescent="0.25">
      <c r="A4841" s="16">
        <v>4842</v>
      </c>
      <c r="B4841" s="2" t="s">
        <v>211</v>
      </c>
      <c r="C4841" s="16" t="s">
        <v>385</v>
      </c>
      <c r="D4841" s="2" t="s">
        <v>172</v>
      </c>
      <c r="E4841" s="2" t="s">
        <v>19038</v>
      </c>
      <c r="F4841" s="67">
        <v>43984</v>
      </c>
      <c r="G4841" s="3">
        <f t="shared" si="735"/>
        <v>6</v>
      </c>
      <c r="H4841" s="3">
        <f t="shared" si="736"/>
        <v>2020</v>
      </c>
      <c r="I4841" s="92">
        <v>0.43402777777777801</v>
      </c>
      <c r="J4841" s="20">
        <f t="shared" si="737"/>
        <v>10</v>
      </c>
      <c r="K4841" s="5" t="str">
        <f t="shared" si="743"/>
        <v>ja</v>
      </c>
      <c r="L4841" s="5" t="s">
        <v>91</v>
      </c>
      <c r="M4841" s="6" t="s">
        <v>74</v>
      </c>
      <c r="N4841" s="5">
        <v>49</v>
      </c>
      <c r="O4841" s="6" t="s">
        <v>140</v>
      </c>
      <c r="P4841" s="127" t="s">
        <v>19039</v>
      </c>
      <c r="R4841" s="6" t="s">
        <v>77</v>
      </c>
      <c r="S4841" s="2" t="s">
        <v>78</v>
      </c>
      <c r="T4841" s="6" t="s">
        <v>80</v>
      </c>
      <c r="X4841" s="2">
        <v>756</v>
      </c>
      <c r="Y4841" s="2" t="s">
        <v>83</v>
      </c>
      <c r="Z4841" s="2" t="s">
        <v>84</v>
      </c>
      <c r="AA4841" s="2">
        <v>756</v>
      </c>
      <c r="AB4841" s="2" t="s">
        <v>81</v>
      </c>
      <c r="AC4841" s="2" t="s">
        <v>84</v>
      </c>
      <c r="AD4841" s="2">
        <v>756</v>
      </c>
      <c r="AE4841" s="2" t="s">
        <v>83</v>
      </c>
      <c r="AF4841" s="2" t="s">
        <v>84</v>
      </c>
      <c r="AG4841" s="2">
        <v>756</v>
      </c>
      <c r="AH4841" s="2" t="s">
        <v>94</v>
      </c>
      <c r="AI4841" s="2" t="s">
        <v>84</v>
      </c>
      <c r="AJ4841" s="1">
        <v>756</v>
      </c>
      <c r="AK4841" s="1" t="s">
        <v>83</v>
      </c>
      <c r="AL4841" s="1" t="s">
        <v>84</v>
      </c>
      <c r="AM4841" s="1">
        <v>756</v>
      </c>
      <c r="AN4841" s="1" t="s">
        <v>81</v>
      </c>
      <c r="AO4841" s="1" t="s">
        <v>84</v>
      </c>
      <c r="AP4841" s="1">
        <v>756</v>
      </c>
      <c r="AQ4841" s="1" t="s">
        <v>83</v>
      </c>
      <c r="AR4841" s="1" t="s">
        <v>84</v>
      </c>
      <c r="AS4841" s="1">
        <v>756</v>
      </c>
      <c r="AT4841" s="1" t="s">
        <v>94</v>
      </c>
      <c r="AU4841" s="1" t="s">
        <v>84</v>
      </c>
      <c r="AV4841" s="2">
        <v>860</v>
      </c>
      <c r="AW4841" s="2" t="s">
        <v>81</v>
      </c>
      <c r="AX4841" s="1" t="s">
        <v>161</v>
      </c>
      <c r="BB4841" s="2">
        <v>860</v>
      </c>
      <c r="BC4841" s="2" t="s">
        <v>83</v>
      </c>
      <c r="BD4841" s="2" t="s">
        <v>161</v>
      </c>
      <c r="BE4841" s="23" t="str">
        <f t="shared" si="741"/>
        <v>EMF ja</v>
      </c>
      <c r="BF4841" s="23">
        <f t="shared" si="738"/>
        <v>1700</v>
      </c>
      <c r="BG4841" s="23" t="str">
        <f t="shared" si="739"/>
        <v>500+m</v>
      </c>
      <c r="BH4841" s="23">
        <f t="shared" si="742"/>
        <v>1</v>
      </c>
      <c r="BI4841" s="2" t="s">
        <v>162</v>
      </c>
      <c r="BJ4841" s="2">
        <v>1700</v>
      </c>
      <c r="BO4841" s="2" t="s">
        <v>19040</v>
      </c>
      <c r="BP4841" s="3">
        <v>1</v>
      </c>
      <c r="BQ4841" s="2" t="s">
        <v>19041</v>
      </c>
    </row>
    <row r="4842" spans="1:69" ht="16.149999999999999" customHeight="1" x14ac:dyDescent="0.25">
      <c r="A4842" s="1">
        <v>4843</v>
      </c>
      <c r="B4842" s="2" t="s">
        <v>135</v>
      </c>
      <c r="C4842" s="2" t="s">
        <v>1305</v>
      </c>
      <c r="D4842" s="2" t="s">
        <v>89</v>
      </c>
      <c r="E4842" s="2" t="s">
        <v>2703</v>
      </c>
      <c r="F4842" s="67">
        <v>43984</v>
      </c>
      <c r="G4842" s="3">
        <f t="shared" si="735"/>
        <v>6</v>
      </c>
      <c r="H4842" s="3">
        <f t="shared" si="736"/>
        <v>2020</v>
      </c>
      <c r="I4842" s="92">
        <v>0.36458333333333298</v>
      </c>
      <c r="J4842" s="20">
        <f t="shared" si="737"/>
        <v>8</v>
      </c>
      <c r="K4842" s="5" t="str">
        <f t="shared" si="743"/>
        <v>ja</v>
      </c>
      <c r="L4842" s="5" t="s">
        <v>91</v>
      </c>
      <c r="M4842" s="6" t="s">
        <v>139</v>
      </c>
      <c r="N4842" s="5">
        <v>60</v>
      </c>
      <c r="O4842" s="6" t="s">
        <v>75</v>
      </c>
      <c r="P4842" s="127" t="s">
        <v>19042</v>
      </c>
      <c r="R4842" s="6" t="s">
        <v>77</v>
      </c>
      <c r="U4842" s="2" t="s">
        <v>115</v>
      </c>
      <c r="V4842" s="2" t="s">
        <v>80</v>
      </c>
      <c r="X4842" s="2">
        <v>132</v>
      </c>
      <c r="Y4842" s="2" t="s">
        <v>83</v>
      </c>
      <c r="Z4842" s="2" t="s">
        <v>82</v>
      </c>
      <c r="AA4842" s="2">
        <v>132</v>
      </c>
      <c r="AB4842" s="2" t="s">
        <v>81</v>
      </c>
      <c r="AC4842" s="2" t="s">
        <v>82</v>
      </c>
      <c r="AD4842" s="2">
        <v>132</v>
      </c>
      <c r="AE4842" s="2" t="s">
        <v>83</v>
      </c>
      <c r="AF4842" s="2" t="s">
        <v>82</v>
      </c>
      <c r="AG4842" s="2" t="s">
        <v>109</v>
      </c>
      <c r="AJ4842" s="2">
        <v>90</v>
      </c>
      <c r="AK4842" s="2" t="s">
        <v>81</v>
      </c>
      <c r="AL4842" s="2" t="s">
        <v>84</v>
      </c>
      <c r="AM4842" s="2">
        <v>90</v>
      </c>
      <c r="AN4842" s="2" t="s">
        <v>94</v>
      </c>
      <c r="AO4842" s="2" t="s">
        <v>84</v>
      </c>
      <c r="AP4842" s="2">
        <v>90</v>
      </c>
      <c r="AQ4842" s="2" t="s">
        <v>81</v>
      </c>
      <c r="AR4842" s="2" t="s">
        <v>84</v>
      </c>
      <c r="AS4842" s="2">
        <v>90</v>
      </c>
      <c r="AT4842" s="2" t="s">
        <v>81</v>
      </c>
      <c r="AU4842" s="2" t="s">
        <v>84</v>
      </c>
      <c r="BE4842" s="23" t="str">
        <f t="shared" si="741"/>
        <v>EMF nein</v>
      </c>
      <c r="BF4842" s="23" t="str">
        <f t="shared" si="738"/>
        <v/>
      </c>
      <c r="BG4842" s="23" t="str">
        <f t="shared" si="739"/>
        <v/>
      </c>
      <c r="BH4842" s="23">
        <f t="shared" si="742"/>
        <v>0</v>
      </c>
      <c r="BO4842" s="2" t="s">
        <v>19043</v>
      </c>
      <c r="BP4842" s="3">
        <v>1</v>
      </c>
      <c r="BQ4842" s="2" t="s">
        <v>19044</v>
      </c>
    </row>
    <row r="4843" spans="1:69" ht="16.149999999999999" customHeight="1" x14ac:dyDescent="0.25">
      <c r="A4843" s="16">
        <v>4844</v>
      </c>
      <c r="B4843" s="2" t="s">
        <v>211</v>
      </c>
      <c r="C4843" s="2" t="s">
        <v>1328</v>
      </c>
      <c r="D4843" s="2" t="s">
        <v>113</v>
      </c>
      <c r="E4843" s="2" t="s">
        <v>19045</v>
      </c>
      <c r="F4843" s="67">
        <v>43984</v>
      </c>
      <c r="G4843" s="3">
        <f t="shared" si="735"/>
        <v>6</v>
      </c>
      <c r="H4843" s="3">
        <f t="shared" si="736"/>
        <v>2020</v>
      </c>
      <c r="I4843" s="92">
        <v>0.34375</v>
      </c>
      <c r="J4843" s="20">
        <f t="shared" si="737"/>
        <v>8</v>
      </c>
      <c r="K4843" s="5" t="str">
        <f t="shared" si="743"/>
        <v>ja</v>
      </c>
      <c r="L4843" s="5" t="s">
        <v>91</v>
      </c>
      <c r="M4843" s="6" t="s">
        <v>100</v>
      </c>
      <c r="N4843" s="5">
        <v>64</v>
      </c>
      <c r="O4843" s="6" t="s">
        <v>140</v>
      </c>
      <c r="P4843" s="127" t="s">
        <v>1027</v>
      </c>
      <c r="R4843" s="6" t="s">
        <v>77</v>
      </c>
      <c r="T4843" s="6" t="s">
        <v>80</v>
      </c>
      <c r="X4843" s="2">
        <v>160</v>
      </c>
      <c r="Y4843" s="2" t="s">
        <v>81</v>
      </c>
      <c r="Z4843" s="2" t="s">
        <v>84</v>
      </c>
      <c r="AA4843" s="2">
        <v>160</v>
      </c>
      <c r="AB4843" s="2" t="s">
        <v>94</v>
      </c>
      <c r="AC4843" s="2" t="s">
        <v>84</v>
      </c>
      <c r="AD4843" s="2">
        <v>160</v>
      </c>
      <c r="AE4843" s="2" t="s">
        <v>83</v>
      </c>
      <c r="AF4843" s="2" t="s">
        <v>84</v>
      </c>
      <c r="AG4843" s="2">
        <v>160</v>
      </c>
      <c r="AH4843" s="2" t="s">
        <v>94</v>
      </c>
      <c r="AI4843" s="2" t="s">
        <v>84</v>
      </c>
      <c r="AJ4843" s="2">
        <v>160</v>
      </c>
      <c r="AK4843" s="2" t="s">
        <v>81</v>
      </c>
      <c r="AL4843" s="2" t="s">
        <v>84</v>
      </c>
      <c r="AM4843" s="2">
        <v>160</v>
      </c>
      <c r="AN4843" s="2" t="s">
        <v>94</v>
      </c>
      <c r="AO4843" s="2" t="s">
        <v>84</v>
      </c>
      <c r="AP4843" s="2">
        <v>160</v>
      </c>
      <c r="AQ4843" s="2" t="s">
        <v>83</v>
      </c>
      <c r="AR4843" s="2" t="s">
        <v>84</v>
      </c>
      <c r="AS4843" s="2">
        <v>160</v>
      </c>
      <c r="AT4843" s="2" t="s">
        <v>94</v>
      </c>
      <c r="AU4843" s="2" t="s">
        <v>84</v>
      </c>
      <c r="AV4843" s="135">
        <v>370</v>
      </c>
      <c r="AW4843" s="135" t="s">
        <v>81</v>
      </c>
      <c r="AX4843" s="135" t="s">
        <v>84</v>
      </c>
      <c r="AY4843" s="2">
        <v>370</v>
      </c>
      <c r="AZ4843" s="2" t="s">
        <v>94</v>
      </c>
      <c r="BA4843" s="2" t="s">
        <v>84</v>
      </c>
      <c r="BB4843" s="2">
        <v>370</v>
      </c>
      <c r="BC4843" s="2" t="s">
        <v>83</v>
      </c>
      <c r="BD4843" s="2" t="s">
        <v>84</v>
      </c>
      <c r="BE4843" s="23" t="str">
        <f t="shared" si="741"/>
        <v>EMF ja</v>
      </c>
      <c r="BF4843" s="23">
        <f t="shared" si="738"/>
        <v>400</v>
      </c>
      <c r="BG4843" s="23" t="str">
        <f t="shared" si="739"/>
        <v>100-499m</v>
      </c>
      <c r="BH4843" s="23">
        <f t="shared" si="742"/>
        <v>1</v>
      </c>
      <c r="BI4843" s="2" t="s">
        <v>162</v>
      </c>
      <c r="BJ4843" s="2">
        <v>400</v>
      </c>
      <c r="BO4843" s="2" t="s">
        <v>19046</v>
      </c>
      <c r="BP4843" s="3">
        <v>1</v>
      </c>
      <c r="BQ4843" s="2" t="s">
        <v>19047</v>
      </c>
    </row>
    <row r="4844" spans="1:69" ht="16.149999999999999" customHeight="1" x14ac:dyDescent="0.25">
      <c r="A4844" s="1">
        <v>4845</v>
      </c>
      <c r="B4844" s="2" t="s">
        <v>69</v>
      </c>
      <c r="C4844" s="65" t="s">
        <v>1328</v>
      </c>
      <c r="D4844" s="2" t="s">
        <v>113</v>
      </c>
      <c r="E4844" s="2" t="s">
        <v>3948</v>
      </c>
      <c r="F4844" s="67">
        <v>43981</v>
      </c>
      <c r="G4844" s="3">
        <f t="shared" si="735"/>
        <v>5</v>
      </c>
      <c r="H4844" s="3">
        <f t="shared" si="736"/>
        <v>2020</v>
      </c>
      <c r="I4844" s="92">
        <v>0.9375</v>
      </c>
      <c r="J4844" s="20">
        <f t="shared" si="737"/>
        <v>22</v>
      </c>
      <c r="K4844" s="5" t="str">
        <f t="shared" si="743"/>
        <v>ja</v>
      </c>
      <c r="L4844" s="5" t="s">
        <v>91</v>
      </c>
      <c r="M4844" s="6" t="s">
        <v>208</v>
      </c>
      <c r="N4844" s="5">
        <v>57</v>
      </c>
      <c r="O4844" s="2" t="s">
        <v>75</v>
      </c>
      <c r="P4844" s="127" t="s">
        <v>19048</v>
      </c>
      <c r="R4844" s="6" t="s">
        <v>77</v>
      </c>
      <c r="S4844" s="2" t="s">
        <v>14762</v>
      </c>
      <c r="T4844" s="6" t="s">
        <v>80</v>
      </c>
      <c r="X4844" s="2">
        <v>190</v>
      </c>
      <c r="Y4844" s="2" t="s">
        <v>81</v>
      </c>
      <c r="Z4844" s="2" t="s">
        <v>84</v>
      </c>
      <c r="AA4844" s="2">
        <v>190</v>
      </c>
      <c r="AB4844" s="2" t="s">
        <v>94</v>
      </c>
      <c r="AC4844" s="2" t="s">
        <v>84</v>
      </c>
      <c r="AD4844" s="2">
        <v>190</v>
      </c>
      <c r="AE4844" s="2" t="s">
        <v>81</v>
      </c>
      <c r="AF4844" s="2" t="s">
        <v>84</v>
      </c>
      <c r="BE4844" s="23" t="str">
        <f t="shared" si="741"/>
        <v>EMF nein</v>
      </c>
      <c r="BF4844" s="23" t="str">
        <f t="shared" si="738"/>
        <v/>
      </c>
      <c r="BG4844" s="23" t="str">
        <f t="shared" si="739"/>
        <v/>
      </c>
      <c r="BH4844" s="23">
        <f t="shared" si="742"/>
        <v>0</v>
      </c>
      <c r="BO4844" s="2" t="s">
        <v>19049</v>
      </c>
      <c r="BP4844" s="3">
        <v>1</v>
      </c>
      <c r="BQ4844" s="2" t="s">
        <v>19050</v>
      </c>
    </row>
    <row r="4845" spans="1:69" ht="16.149999999999999" customHeight="1" x14ac:dyDescent="0.25">
      <c r="A4845" s="1">
        <v>4846</v>
      </c>
      <c r="B4845" s="2" t="s">
        <v>135</v>
      </c>
      <c r="C4845" s="2" t="s">
        <v>4393</v>
      </c>
      <c r="D4845" s="2" t="s">
        <v>113</v>
      </c>
      <c r="E4845" s="2" t="s">
        <v>19051</v>
      </c>
      <c r="F4845" s="67">
        <v>43984</v>
      </c>
      <c r="G4845" s="3">
        <f t="shared" si="735"/>
        <v>6</v>
      </c>
      <c r="H4845" s="3">
        <f t="shared" si="736"/>
        <v>2020</v>
      </c>
      <c r="I4845" s="92">
        <v>0.46180555555555602</v>
      </c>
      <c r="J4845" s="20">
        <f t="shared" si="737"/>
        <v>11</v>
      </c>
      <c r="K4845" s="5" t="str">
        <f t="shared" si="743"/>
        <v>ja</v>
      </c>
      <c r="L4845" s="5" t="s">
        <v>91</v>
      </c>
      <c r="M4845" s="6" t="s">
        <v>139</v>
      </c>
      <c r="N4845" s="5">
        <v>48</v>
      </c>
      <c r="O4845" s="2" t="s">
        <v>75</v>
      </c>
      <c r="P4845" s="127" t="s">
        <v>19052</v>
      </c>
      <c r="R4845" s="6" t="s">
        <v>77</v>
      </c>
      <c r="T4845" s="6" t="s">
        <v>80</v>
      </c>
      <c r="BE4845" s="23" t="str">
        <f t="shared" si="741"/>
        <v>EMF nein</v>
      </c>
      <c r="BF4845" s="23" t="str">
        <f t="shared" si="738"/>
        <v/>
      </c>
      <c r="BG4845" s="23" t="str">
        <f t="shared" si="739"/>
        <v/>
      </c>
      <c r="BH4845" s="23">
        <f t="shared" si="742"/>
        <v>0</v>
      </c>
      <c r="BO4845" s="2" t="s">
        <v>19053</v>
      </c>
      <c r="BP4845" s="3">
        <v>1</v>
      </c>
      <c r="BQ4845" s="2" t="s">
        <v>19054</v>
      </c>
    </row>
    <row r="4846" spans="1:69" ht="16.149999999999999" customHeight="1" x14ac:dyDescent="0.25">
      <c r="A4846" s="16">
        <v>4847</v>
      </c>
      <c r="B4846" s="2" t="s">
        <v>69</v>
      </c>
      <c r="C4846" s="2" t="s">
        <v>1130</v>
      </c>
      <c r="D4846" s="2" t="s">
        <v>206</v>
      </c>
      <c r="E4846" s="2" t="s">
        <v>19055</v>
      </c>
      <c r="F4846" s="67">
        <v>43983</v>
      </c>
      <c r="G4846" s="3">
        <f t="shared" si="735"/>
        <v>6</v>
      </c>
      <c r="H4846" s="3">
        <f t="shared" si="736"/>
        <v>2020</v>
      </c>
      <c r="I4846" s="92">
        <v>0.57291666666666696</v>
      </c>
      <c r="J4846" s="20">
        <f t="shared" si="737"/>
        <v>13</v>
      </c>
      <c r="K4846" s="5" t="str">
        <f t="shared" si="743"/>
        <v>ja</v>
      </c>
      <c r="L4846" s="5" t="s">
        <v>91</v>
      </c>
      <c r="M4846" s="6" t="s">
        <v>74</v>
      </c>
      <c r="N4846" s="5">
        <v>84</v>
      </c>
      <c r="O4846" s="2" t="s">
        <v>140</v>
      </c>
      <c r="P4846" s="127" t="s">
        <v>19056</v>
      </c>
      <c r="R4846" s="6" t="s">
        <v>77</v>
      </c>
      <c r="S4846" s="2" t="s">
        <v>14762</v>
      </c>
      <c r="T4846" s="6" t="s">
        <v>202</v>
      </c>
      <c r="X4846" s="2">
        <v>646</v>
      </c>
      <c r="Y4846" s="2" t="s">
        <v>81</v>
      </c>
      <c r="Z4846" s="2" t="s">
        <v>82</v>
      </c>
      <c r="AA4846" s="2">
        <v>646</v>
      </c>
      <c r="AB4846" s="2" t="s">
        <v>81</v>
      </c>
      <c r="AC4846" s="2" t="s">
        <v>82</v>
      </c>
      <c r="AD4846" s="2">
        <v>646</v>
      </c>
      <c r="AE4846" s="2" t="s">
        <v>81</v>
      </c>
      <c r="AF4846" s="2" t="s">
        <v>82</v>
      </c>
      <c r="AG4846" s="2">
        <v>646</v>
      </c>
      <c r="AH4846" s="2" t="s">
        <v>81</v>
      </c>
      <c r="AI4846" s="2" t="s">
        <v>82</v>
      </c>
      <c r="AJ4846" s="2">
        <v>646</v>
      </c>
      <c r="AK4846" s="2" t="s">
        <v>81</v>
      </c>
      <c r="AL4846" s="2" t="s">
        <v>82</v>
      </c>
      <c r="AM4846" s="2">
        <v>646</v>
      </c>
      <c r="AN4846" s="2" t="s">
        <v>81</v>
      </c>
      <c r="AO4846" s="2" t="s">
        <v>82</v>
      </c>
      <c r="AP4846" s="2">
        <v>646</v>
      </c>
      <c r="AQ4846" s="2" t="s">
        <v>81</v>
      </c>
      <c r="AR4846" s="2" t="s">
        <v>82</v>
      </c>
      <c r="AS4846" s="2">
        <v>646</v>
      </c>
      <c r="AT4846" s="2" t="s">
        <v>81</v>
      </c>
      <c r="AU4846" s="2" t="s">
        <v>82</v>
      </c>
      <c r="AV4846" s="2">
        <v>646</v>
      </c>
      <c r="AW4846" s="2" t="s">
        <v>81</v>
      </c>
      <c r="AX4846" s="2" t="s">
        <v>82</v>
      </c>
      <c r="AY4846" s="2">
        <v>646</v>
      </c>
      <c r="AZ4846" s="2" t="s">
        <v>81</v>
      </c>
      <c r="BA4846" s="2" t="s">
        <v>82</v>
      </c>
      <c r="BB4846" s="2">
        <v>646</v>
      </c>
      <c r="BC4846" s="2" t="s">
        <v>81</v>
      </c>
      <c r="BD4846" s="2" t="s">
        <v>82</v>
      </c>
      <c r="BE4846" s="2">
        <v>646</v>
      </c>
      <c r="BF4846" s="2" t="s">
        <v>81</v>
      </c>
      <c r="BG4846" s="2" t="s">
        <v>82</v>
      </c>
      <c r="BH4846" s="23">
        <f t="shared" si="742"/>
        <v>1</v>
      </c>
      <c r="BI4846" s="2" t="s">
        <v>162</v>
      </c>
      <c r="BJ4846" s="2">
        <v>1500</v>
      </c>
      <c r="BO4846" s="2" t="s">
        <v>19057</v>
      </c>
      <c r="BP4846" s="3">
        <v>1</v>
      </c>
      <c r="BQ4846" s="2" t="s">
        <v>19058</v>
      </c>
    </row>
    <row r="4847" spans="1:69" ht="16.149999999999999" customHeight="1" x14ac:dyDescent="0.25">
      <c r="A4847" s="1">
        <v>4848</v>
      </c>
      <c r="B4847" s="147" t="s">
        <v>87</v>
      </c>
      <c r="C4847" s="147" t="s">
        <v>13984</v>
      </c>
      <c r="D4847" s="147" t="s">
        <v>206</v>
      </c>
      <c r="E4847" s="147" t="s">
        <v>19059</v>
      </c>
      <c r="F4847" s="201">
        <v>43626</v>
      </c>
      <c r="G4847" s="3">
        <f t="shared" si="735"/>
        <v>6</v>
      </c>
      <c r="H4847" s="3">
        <f t="shared" si="736"/>
        <v>2019</v>
      </c>
      <c r="I4847" s="92">
        <v>0.71875</v>
      </c>
      <c r="J4847" s="20">
        <f t="shared" si="737"/>
        <v>17</v>
      </c>
      <c r="K4847" s="5" t="str">
        <f t="shared" si="743"/>
        <v>ja</v>
      </c>
      <c r="L4847" s="5" t="s">
        <v>91</v>
      </c>
      <c r="M4847" s="6" t="s">
        <v>74</v>
      </c>
      <c r="N4847" s="5">
        <v>70</v>
      </c>
      <c r="O4847" s="2" t="s">
        <v>140</v>
      </c>
      <c r="P4847" s="127" t="s">
        <v>19060</v>
      </c>
      <c r="R4847" s="6" t="s">
        <v>77</v>
      </c>
      <c r="S4847" s="2" t="s">
        <v>14762</v>
      </c>
      <c r="T4847" s="6" t="s">
        <v>202</v>
      </c>
      <c r="U4847" s="2" t="s">
        <v>74</v>
      </c>
      <c r="V4847" s="5" t="s">
        <v>80</v>
      </c>
      <c r="X4847" s="2">
        <v>100</v>
      </c>
      <c r="Y4847" s="2" t="s">
        <v>81</v>
      </c>
      <c r="Z4847" s="2" t="s">
        <v>82</v>
      </c>
      <c r="AD4847" s="2">
        <v>100</v>
      </c>
      <c r="AE4847" s="2" t="s">
        <v>81</v>
      </c>
      <c r="AF4847" s="2" t="s">
        <v>82</v>
      </c>
      <c r="AJ4847" s="2">
        <v>1320</v>
      </c>
      <c r="AK4847" s="2" t="s">
        <v>83</v>
      </c>
      <c r="AL4847" s="2" t="s">
        <v>84</v>
      </c>
      <c r="AM4847" s="2">
        <v>1320</v>
      </c>
      <c r="AN4847" s="2" t="s">
        <v>94</v>
      </c>
      <c r="AO4847" s="2" t="s">
        <v>84</v>
      </c>
      <c r="AP4847" s="2">
        <v>1320</v>
      </c>
      <c r="AQ4847" s="2" t="s">
        <v>83</v>
      </c>
      <c r="AR4847" s="2" t="s">
        <v>84</v>
      </c>
      <c r="AS4847" s="2">
        <v>1320</v>
      </c>
      <c r="AT4847" s="2" t="s">
        <v>83</v>
      </c>
      <c r="AU4847" s="2" t="s">
        <v>84</v>
      </c>
      <c r="BE4847" s="23" t="str">
        <f t="shared" ref="BE4847:BE4878" si="744">IF(COUNTA(BI4847,BK4847,BM4847) &gt; 0,"EMF ja","EMF nein")</f>
        <v>EMF ja</v>
      </c>
      <c r="BF4847" s="23">
        <f t="shared" ref="BF4847:BF4878" si="745">IF(SUM(BJ4847,BL4847,BN4847)=0,"",MIN(BJ4847,BL4847,BN4847))</f>
        <v>1050</v>
      </c>
      <c r="BG4847" s="23" t="str">
        <f t="shared" ref="BG4847:BG4878" si="746">IF(BF4847="","",IF(BF4847&lt;100,"&lt;100m",IF(AND(BF4847&gt;99, BF4847&lt;500),"100-499m",IF(BF4847&gt;499,"500+m",""))))</f>
        <v>500+m</v>
      </c>
      <c r="BH4847" s="23">
        <f t="shared" si="742"/>
        <v>1</v>
      </c>
      <c r="BI4847" s="2" t="s">
        <v>162</v>
      </c>
      <c r="BJ4847" s="2">
        <v>1050</v>
      </c>
      <c r="BP4847" s="3">
        <v>1</v>
      </c>
      <c r="BQ4847" s="2" t="s">
        <v>19061</v>
      </c>
    </row>
    <row r="4848" spans="1:69" ht="16.149999999999999" customHeight="1" x14ac:dyDescent="0.25">
      <c r="A4848" s="16">
        <v>4849</v>
      </c>
      <c r="B4848" s="2" t="s">
        <v>211</v>
      </c>
      <c r="C4848" s="118" t="s">
        <v>12502</v>
      </c>
      <c r="D4848" s="2" t="s">
        <v>206</v>
      </c>
      <c r="E4848" s="2" t="s">
        <v>19062</v>
      </c>
      <c r="F4848" s="67">
        <v>43890</v>
      </c>
      <c r="G4848" s="3">
        <f t="shared" si="735"/>
        <v>2</v>
      </c>
      <c r="H4848" s="3">
        <f t="shared" si="736"/>
        <v>2020</v>
      </c>
      <c r="I4848" s="92">
        <v>0.72916666666666696</v>
      </c>
      <c r="J4848" s="20">
        <f t="shared" si="737"/>
        <v>17</v>
      </c>
      <c r="K4848" s="5" t="str">
        <f t="shared" si="743"/>
        <v>ja</v>
      </c>
      <c r="L4848" s="5" t="s">
        <v>91</v>
      </c>
      <c r="M4848" s="6" t="s">
        <v>115</v>
      </c>
      <c r="N4848" s="5">
        <v>63</v>
      </c>
      <c r="O4848" s="2" t="s">
        <v>126</v>
      </c>
      <c r="P4848" s="127" t="s">
        <v>19063</v>
      </c>
      <c r="R4848" s="6" t="s">
        <v>77</v>
      </c>
      <c r="S4848" s="2" t="s">
        <v>14408</v>
      </c>
      <c r="T4848" s="6" t="s">
        <v>202</v>
      </c>
      <c r="X4848" s="2">
        <v>989</v>
      </c>
      <c r="Y4848" s="2" t="s">
        <v>81</v>
      </c>
      <c r="Z4848" s="2" t="s">
        <v>84</v>
      </c>
      <c r="AA4848" s="2">
        <v>989</v>
      </c>
      <c r="AB4848" s="2" t="s">
        <v>94</v>
      </c>
      <c r="AC4848" s="2" t="s">
        <v>84</v>
      </c>
      <c r="AD4848" s="2">
        <v>989</v>
      </c>
      <c r="AE4848" s="2" t="s">
        <v>81</v>
      </c>
      <c r="AF4848" s="2" t="s">
        <v>84</v>
      </c>
      <c r="AJ4848" s="2">
        <v>986</v>
      </c>
      <c r="AK4848" s="2" t="s">
        <v>83</v>
      </c>
      <c r="AL4848" s="2" t="s">
        <v>84</v>
      </c>
      <c r="AM4848" s="2">
        <v>986</v>
      </c>
      <c r="AN4848" s="2" t="s">
        <v>81</v>
      </c>
      <c r="AO4848" s="2" t="s">
        <v>84</v>
      </c>
      <c r="AP4848" s="2">
        <v>986</v>
      </c>
      <c r="AQ4848" s="2" t="s">
        <v>83</v>
      </c>
      <c r="AR4848" s="2" t="s">
        <v>84</v>
      </c>
      <c r="AY4848" s="2">
        <v>297</v>
      </c>
      <c r="AZ4848" s="2" t="s">
        <v>81</v>
      </c>
      <c r="BA4848" s="2" t="s">
        <v>168</v>
      </c>
      <c r="BE4848" s="23" t="str">
        <f t="shared" si="744"/>
        <v>EMF nein</v>
      </c>
      <c r="BF4848" s="23" t="str">
        <f t="shared" si="745"/>
        <v/>
      </c>
      <c r="BG4848" s="23" t="str">
        <f t="shared" si="746"/>
        <v/>
      </c>
      <c r="BH4848" s="23">
        <f t="shared" si="742"/>
        <v>0</v>
      </c>
      <c r="BO4848" s="2" t="s">
        <v>19064</v>
      </c>
      <c r="BP4848" s="3">
        <v>1</v>
      </c>
      <c r="BQ4848" s="2" t="s">
        <v>19065</v>
      </c>
    </row>
    <row r="4849" spans="1:70" ht="16.149999999999999" customHeight="1" x14ac:dyDescent="0.25">
      <c r="A4849" s="16">
        <v>4850</v>
      </c>
      <c r="B4849" s="2" t="s">
        <v>211</v>
      </c>
      <c r="C4849" s="129" t="s">
        <v>19066</v>
      </c>
      <c r="D4849" s="2" t="s">
        <v>206</v>
      </c>
      <c r="E4849" s="2" t="s">
        <v>19067</v>
      </c>
      <c r="F4849" s="67">
        <v>43851</v>
      </c>
      <c r="G4849" s="3">
        <f t="shared" si="735"/>
        <v>1</v>
      </c>
      <c r="H4849" s="3">
        <f t="shared" si="736"/>
        <v>2020</v>
      </c>
      <c r="I4849" s="92">
        <v>0.29513888888888901</v>
      </c>
      <c r="J4849" s="20">
        <f t="shared" si="737"/>
        <v>7</v>
      </c>
      <c r="K4849" s="5" t="str">
        <f t="shared" si="743"/>
        <v>ja</v>
      </c>
      <c r="L4849" s="5" t="s">
        <v>91</v>
      </c>
      <c r="M4849" s="6" t="s">
        <v>74</v>
      </c>
      <c r="N4849" s="5">
        <v>21</v>
      </c>
      <c r="O4849" s="2" t="s">
        <v>126</v>
      </c>
      <c r="P4849" s="127" t="s">
        <v>19068</v>
      </c>
      <c r="R4849" s="6" t="s">
        <v>77</v>
      </c>
      <c r="T4849" s="6" t="s">
        <v>202</v>
      </c>
      <c r="X4849" s="2">
        <v>1150</v>
      </c>
      <c r="Y4849" s="2" t="s">
        <v>81</v>
      </c>
      <c r="Z4849" s="2" t="s">
        <v>84</v>
      </c>
      <c r="AA4849" s="2">
        <v>1150</v>
      </c>
      <c r="AB4849" s="2" t="s">
        <v>81</v>
      </c>
      <c r="AC4849" s="2" t="s">
        <v>84</v>
      </c>
      <c r="AD4849" s="2">
        <v>1150</v>
      </c>
      <c r="AE4849" s="2" t="s">
        <v>81</v>
      </c>
      <c r="AF4849" s="2" t="s">
        <v>84</v>
      </c>
      <c r="BE4849" s="23" t="str">
        <f t="shared" si="744"/>
        <v>EMF ja</v>
      </c>
      <c r="BF4849" s="23">
        <f t="shared" si="745"/>
        <v>50</v>
      </c>
      <c r="BG4849" s="23" t="str">
        <f t="shared" si="746"/>
        <v>&lt;100m</v>
      </c>
      <c r="BH4849" s="23">
        <f t="shared" si="742"/>
        <v>3</v>
      </c>
      <c r="BI4849" s="2" t="s">
        <v>109</v>
      </c>
      <c r="BJ4849" s="2" t="s">
        <v>109</v>
      </c>
      <c r="BK4849" s="2" t="s">
        <v>3361</v>
      </c>
      <c r="BL4849" s="2">
        <v>1400</v>
      </c>
      <c r="BM4849" s="2" t="s">
        <v>162</v>
      </c>
      <c r="BN4849" s="2">
        <v>50</v>
      </c>
      <c r="BO4849" s="2" t="s">
        <v>19069</v>
      </c>
      <c r="BP4849" s="3">
        <v>1</v>
      </c>
      <c r="BQ4849" s="2" t="s">
        <v>19070</v>
      </c>
    </row>
    <row r="4850" spans="1:70" ht="16.149999999999999" customHeight="1" x14ac:dyDescent="0.25">
      <c r="A4850" s="16">
        <v>4851</v>
      </c>
      <c r="B4850" s="2" t="s">
        <v>87</v>
      </c>
      <c r="C4850" s="2" t="s">
        <v>19071</v>
      </c>
      <c r="D4850" s="2" t="s">
        <v>206</v>
      </c>
      <c r="E4850" s="2" t="s">
        <v>19072</v>
      </c>
      <c r="F4850" s="67">
        <v>43843</v>
      </c>
      <c r="G4850" s="3">
        <f t="shared" si="735"/>
        <v>1</v>
      </c>
      <c r="H4850" s="3">
        <f t="shared" si="736"/>
        <v>2020</v>
      </c>
      <c r="I4850" s="92">
        <v>0.94791666666666696</v>
      </c>
      <c r="J4850" s="20">
        <f t="shared" si="737"/>
        <v>22</v>
      </c>
      <c r="K4850" s="5" t="str">
        <f t="shared" si="743"/>
        <v>ja</v>
      </c>
      <c r="L4850" s="5" t="s">
        <v>73</v>
      </c>
      <c r="M4850" s="6" t="s">
        <v>74</v>
      </c>
      <c r="N4850" s="5">
        <v>72</v>
      </c>
      <c r="O4850" s="2" t="s">
        <v>126</v>
      </c>
      <c r="P4850" s="127" t="s">
        <v>19073</v>
      </c>
      <c r="R4850" s="6" t="s">
        <v>77</v>
      </c>
      <c r="S4850" s="2" t="s">
        <v>190</v>
      </c>
      <c r="T4850" s="6" t="s">
        <v>80</v>
      </c>
      <c r="X4850" s="2">
        <v>325</v>
      </c>
      <c r="Y4850" s="2" t="s">
        <v>13844</v>
      </c>
      <c r="Z4850" s="2" t="s">
        <v>82</v>
      </c>
      <c r="AA4850" s="2">
        <v>325</v>
      </c>
      <c r="AB4850" s="2" t="s">
        <v>81</v>
      </c>
      <c r="AC4850" s="2" t="s">
        <v>17855</v>
      </c>
      <c r="AD4850" s="2">
        <v>325</v>
      </c>
      <c r="AE4850" s="2" t="s">
        <v>81</v>
      </c>
      <c r="AF4850" s="2" t="s">
        <v>17186</v>
      </c>
      <c r="AJ4850" s="2">
        <v>350</v>
      </c>
      <c r="AK4850" s="2" t="s">
        <v>83</v>
      </c>
      <c r="AL4850" s="2" t="s">
        <v>168</v>
      </c>
      <c r="AP4850" s="2">
        <v>350</v>
      </c>
      <c r="AQ4850" s="2" t="s">
        <v>83</v>
      </c>
      <c r="AR4850" s="2" t="s">
        <v>168</v>
      </c>
      <c r="BE4850" s="23" t="str">
        <f t="shared" si="744"/>
        <v>EMF nein</v>
      </c>
      <c r="BF4850" s="23" t="str">
        <f t="shared" si="745"/>
        <v/>
      </c>
      <c r="BG4850" s="23" t="str">
        <f t="shared" si="746"/>
        <v/>
      </c>
      <c r="BH4850" s="23">
        <f t="shared" si="742"/>
        <v>0</v>
      </c>
      <c r="BO4850" s="2" t="s">
        <v>19074</v>
      </c>
      <c r="BP4850" s="3">
        <v>1</v>
      </c>
      <c r="BQ4850" s="2" t="s">
        <v>19075</v>
      </c>
    </row>
    <row r="4851" spans="1:70" ht="16.149999999999999" customHeight="1" x14ac:dyDescent="0.25">
      <c r="A4851" s="16">
        <v>4852</v>
      </c>
      <c r="B4851" s="2" t="s">
        <v>87</v>
      </c>
      <c r="C4851" s="1" t="s">
        <v>14354</v>
      </c>
      <c r="D4851" s="2" t="s">
        <v>124</v>
      </c>
      <c r="E4851" s="2" t="s">
        <v>4998</v>
      </c>
      <c r="F4851" s="67">
        <v>43984</v>
      </c>
      <c r="G4851" s="3">
        <f t="shared" si="735"/>
        <v>6</v>
      </c>
      <c r="H4851" s="3">
        <f t="shared" si="736"/>
        <v>2020</v>
      </c>
      <c r="I4851" s="92">
        <v>0.62847222222222199</v>
      </c>
      <c r="J4851" s="20">
        <f t="shared" si="737"/>
        <v>15</v>
      </c>
      <c r="K4851" s="5" t="str">
        <f t="shared" si="743"/>
        <v>ja</v>
      </c>
      <c r="L4851" s="5" t="s">
        <v>91</v>
      </c>
      <c r="M4851" s="6" t="s">
        <v>115</v>
      </c>
      <c r="N4851" s="5">
        <v>74</v>
      </c>
      <c r="O4851" s="2" t="s">
        <v>5139</v>
      </c>
      <c r="P4851" s="127" t="s">
        <v>19076</v>
      </c>
      <c r="R4851" s="6" t="s">
        <v>77</v>
      </c>
      <c r="T4851" s="6" t="s">
        <v>80</v>
      </c>
      <c r="W4851" s="2" t="s">
        <v>19077</v>
      </c>
      <c r="AY4851" s="2" t="s">
        <v>109</v>
      </c>
      <c r="AZ4851" s="2" t="s">
        <v>109</v>
      </c>
      <c r="BA4851" s="2" t="s">
        <v>109</v>
      </c>
      <c r="BE4851" s="23" t="str">
        <f t="shared" si="744"/>
        <v>EMF nein</v>
      </c>
      <c r="BF4851" s="23" t="str">
        <f t="shared" si="745"/>
        <v/>
      </c>
      <c r="BG4851" s="23" t="str">
        <f t="shared" si="746"/>
        <v/>
      </c>
      <c r="BH4851" s="23">
        <f t="shared" si="742"/>
        <v>0</v>
      </c>
      <c r="BO4851" s="2" t="s">
        <v>19078</v>
      </c>
      <c r="BP4851" s="3">
        <v>1</v>
      </c>
      <c r="BQ4851" s="2" t="s">
        <v>19079</v>
      </c>
    </row>
    <row r="4852" spans="1:70" ht="16.149999999999999" customHeight="1" x14ac:dyDescent="0.25">
      <c r="A4852" s="1">
        <v>4853</v>
      </c>
      <c r="B4852" s="2" t="s">
        <v>211</v>
      </c>
      <c r="C4852" s="2" t="s">
        <v>309</v>
      </c>
      <c r="D4852" s="2" t="s">
        <v>104</v>
      </c>
      <c r="E4852" s="2" t="s">
        <v>19080</v>
      </c>
      <c r="F4852" s="67">
        <v>43984</v>
      </c>
      <c r="G4852" s="3">
        <f t="shared" si="735"/>
        <v>6</v>
      </c>
      <c r="H4852" s="3">
        <f t="shared" si="736"/>
        <v>2020</v>
      </c>
      <c r="J4852" s="20" t="str">
        <f t="shared" si="737"/>
        <v/>
      </c>
      <c r="K4852" s="5" t="str">
        <f t="shared" si="743"/>
        <v>ja</v>
      </c>
      <c r="L4852" s="5" t="s">
        <v>91</v>
      </c>
      <c r="N4852" s="5">
        <v>64</v>
      </c>
      <c r="O4852" s="2" t="s">
        <v>5139</v>
      </c>
      <c r="P4852" s="127" t="s">
        <v>19081</v>
      </c>
      <c r="R4852" s="6" t="s">
        <v>77</v>
      </c>
      <c r="S4852" s="2" t="s">
        <v>190</v>
      </c>
      <c r="T4852" s="6" t="s">
        <v>80</v>
      </c>
      <c r="X4852" s="2">
        <v>150</v>
      </c>
      <c r="Y4852" s="2" t="s">
        <v>81</v>
      </c>
      <c r="Z4852" s="2" t="s">
        <v>84</v>
      </c>
      <c r="AD4852" s="2">
        <v>150</v>
      </c>
      <c r="AE4852" s="2" t="s">
        <v>81</v>
      </c>
      <c r="AF4852" s="2" t="s">
        <v>84</v>
      </c>
      <c r="AG4852" s="2">
        <v>150</v>
      </c>
      <c r="AH4852" s="2" t="s">
        <v>81</v>
      </c>
      <c r="AI4852" s="2" t="s">
        <v>84</v>
      </c>
      <c r="AJ4852" s="2">
        <v>150</v>
      </c>
      <c r="AK4852" s="2" t="s">
        <v>81</v>
      </c>
      <c r="AL4852" s="2" t="s">
        <v>84</v>
      </c>
      <c r="AP4852" s="2">
        <v>150</v>
      </c>
      <c r="AQ4852" s="2" t="s">
        <v>81</v>
      </c>
      <c r="AR4852" s="2" t="s">
        <v>84</v>
      </c>
      <c r="AS4852" s="2">
        <v>150</v>
      </c>
      <c r="AT4852" s="2" t="s">
        <v>81</v>
      </c>
      <c r="AU4852" s="2" t="s">
        <v>84</v>
      </c>
      <c r="AV4852" s="2">
        <v>94</v>
      </c>
      <c r="AW4852" s="2" t="s">
        <v>81</v>
      </c>
      <c r="AX4852" s="2" t="s">
        <v>82</v>
      </c>
      <c r="AY4852" s="2">
        <v>94</v>
      </c>
      <c r="AZ4852" s="2" t="s">
        <v>81</v>
      </c>
      <c r="BA4852" s="2" t="s">
        <v>82</v>
      </c>
      <c r="BB4852" s="2">
        <v>94</v>
      </c>
      <c r="BC4852" s="2" t="s">
        <v>81</v>
      </c>
      <c r="BD4852" s="2" t="s">
        <v>82</v>
      </c>
      <c r="BE4852" s="23" t="str">
        <f t="shared" si="744"/>
        <v>EMF nein</v>
      </c>
      <c r="BF4852" s="23" t="str">
        <f t="shared" si="745"/>
        <v/>
      </c>
      <c r="BG4852" s="23" t="str">
        <f t="shared" si="746"/>
        <v/>
      </c>
      <c r="BH4852" s="23">
        <f t="shared" si="742"/>
        <v>0</v>
      </c>
      <c r="BO4852" s="2" t="s">
        <v>19082</v>
      </c>
      <c r="BP4852" s="3">
        <v>1</v>
      </c>
      <c r="BQ4852" s="2" t="s">
        <v>19083</v>
      </c>
    </row>
    <row r="4853" spans="1:70" ht="16.149999999999999" customHeight="1" x14ac:dyDescent="0.25">
      <c r="A4853" s="1">
        <v>4854</v>
      </c>
      <c r="B4853" s="2" t="s">
        <v>135</v>
      </c>
      <c r="C4853" s="116" t="s">
        <v>212</v>
      </c>
      <c r="D4853" s="2" t="s">
        <v>71</v>
      </c>
      <c r="E4853" s="2" t="s">
        <v>5568</v>
      </c>
      <c r="F4853" s="67">
        <v>43986</v>
      </c>
      <c r="G4853" s="3">
        <f t="shared" si="735"/>
        <v>6</v>
      </c>
      <c r="H4853" s="3">
        <f t="shared" si="736"/>
        <v>2020</v>
      </c>
      <c r="I4853" s="92">
        <v>0.40625</v>
      </c>
      <c r="J4853" s="20">
        <f t="shared" si="737"/>
        <v>9</v>
      </c>
      <c r="K4853" s="5" t="str">
        <f t="shared" si="743"/>
        <v>ja</v>
      </c>
      <c r="L4853" s="5" t="s">
        <v>91</v>
      </c>
      <c r="M4853" s="6" t="s">
        <v>139</v>
      </c>
      <c r="N4853" s="5">
        <v>59</v>
      </c>
      <c r="O4853" s="2" t="s">
        <v>5139</v>
      </c>
      <c r="P4853" s="127" t="s">
        <v>19084</v>
      </c>
      <c r="R4853" s="6" t="s">
        <v>77</v>
      </c>
      <c r="S4853" s="2" t="s">
        <v>14762</v>
      </c>
      <c r="T4853" s="6" t="s">
        <v>80</v>
      </c>
      <c r="X4853" s="2">
        <v>445</v>
      </c>
      <c r="Y4853" s="2" t="s">
        <v>81</v>
      </c>
      <c r="Z4853" s="2" t="s">
        <v>84</v>
      </c>
      <c r="AA4853" s="2">
        <v>445</v>
      </c>
      <c r="AB4853" s="2" t="s">
        <v>94</v>
      </c>
      <c r="AC4853" s="2" t="s">
        <v>84</v>
      </c>
      <c r="AD4853" s="2">
        <v>445</v>
      </c>
      <c r="AE4853" s="2" t="s">
        <v>81</v>
      </c>
      <c r="AF4853" s="2" t="s">
        <v>84</v>
      </c>
      <c r="AG4853" s="2">
        <v>445</v>
      </c>
      <c r="AH4853" s="2" t="s">
        <v>81</v>
      </c>
      <c r="AI4853" s="2" t="s">
        <v>84</v>
      </c>
      <c r="AJ4853" s="2">
        <v>528</v>
      </c>
      <c r="AK4853" s="2" t="s">
        <v>81</v>
      </c>
      <c r="AL4853" s="2" t="s">
        <v>84</v>
      </c>
      <c r="AM4853" s="2">
        <v>160</v>
      </c>
      <c r="AN4853" s="2" t="s">
        <v>81</v>
      </c>
      <c r="AO4853" s="2" t="s">
        <v>161</v>
      </c>
      <c r="AP4853" s="2">
        <v>528</v>
      </c>
      <c r="AQ4853" s="2" t="s">
        <v>81</v>
      </c>
      <c r="AR4853" s="2" t="s">
        <v>84</v>
      </c>
      <c r="AS4853" s="2">
        <v>528</v>
      </c>
      <c r="AT4853" s="2" t="s">
        <v>81</v>
      </c>
      <c r="AU4853" s="2" t="s">
        <v>84</v>
      </c>
      <c r="AV4853" s="2">
        <v>528</v>
      </c>
      <c r="AW4853" s="2" t="s">
        <v>81</v>
      </c>
      <c r="AX4853" s="2" t="s">
        <v>84</v>
      </c>
      <c r="AY4853" s="2">
        <v>528</v>
      </c>
      <c r="AZ4853" s="2" t="s">
        <v>81</v>
      </c>
      <c r="BA4853" s="2" t="s">
        <v>84</v>
      </c>
      <c r="BB4853" s="2">
        <v>528</v>
      </c>
      <c r="BC4853" s="2" t="s">
        <v>81</v>
      </c>
      <c r="BD4853" s="2" t="s">
        <v>84</v>
      </c>
      <c r="BE4853" s="23" t="str">
        <f t="shared" si="744"/>
        <v>EMF nein</v>
      </c>
      <c r="BF4853" s="23" t="str">
        <f t="shared" si="745"/>
        <v/>
      </c>
      <c r="BG4853" s="23" t="str">
        <f t="shared" si="746"/>
        <v/>
      </c>
      <c r="BH4853" s="23">
        <f t="shared" si="742"/>
        <v>0</v>
      </c>
      <c r="BO4853" s="2" t="s">
        <v>19085</v>
      </c>
      <c r="BP4853" s="3">
        <v>1</v>
      </c>
      <c r="BQ4853" s="2" t="s">
        <v>19086</v>
      </c>
    </row>
    <row r="4854" spans="1:70" ht="16.149999999999999" customHeight="1" x14ac:dyDescent="0.25">
      <c r="A4854" s="1">
        <v>4855</v>
      </c>
      <c r="B4854" s="2" t="s">
        <v>211</v>
      </c>
      <c r="C4854" s="2" t="s">
        <v>19087</v>
      </c>
      <c r="D4854" s="2" t="s">
        <v>206</v>
      </c>
      <c r="E4854" s="2" t="s">
        <v>19088</v>
      </c>
      <c r="F4854" s="67">
        <v>43821</v>
      </c>
      <c r="G4854" s="3">
        <f t="shared" si="735"/>
        <v>12</v>
      </c>
      <c r="H4854" s="3">
        <f t="shared" si="736"/>
        <v>2019</v>
      </c>
      <c r="I4854" s="92">
        <v>0.75</v>
      </c>
      <c r="J4854" s="20">
        <f t="shared" si="737"/>
        <v>18</v>
      </c>
      <c r="K4854" s="5" t="str">
        <f t="shared" si="743"/>
        <v>ja</v>
      </c>
      <c r="L4854" s="5" t="s">
        <v>91</v>
      </c>
      <c r="M4854" s="6" t="s">
        <v>74</v>
      </c>
      <c r="N4854" s="5">
        <v>24</v>
      </c>
      <c r="O4854" s="2" t="s">
        <v>5139</v>
      </c>
      <c r="P4854" s="127" t="s">
        <v>21769</v>
      </c>
      <c r="R4854" s="6" t="s">
        <v>335</v>
      </c>
      <c r="U4854" s="2" t="s">
        <v>115</v>
      </c>
      <c r="V4854" s="2" t="s">
        <v>80</v>
      </c>
      <c r="X4854" s="2">
        <v>770</v>
      </c>
      <c r="Y4854" s="2" t="s">
        <v>83</v>
      </c>
      <c r="Z4854" s="2" t="s">
        <v>84</v>
      </c>
      <c r="AA4854" s="2">
        <v>770</v>
      </c>
      <c r="AB4854" s="2" t="s">
        <v>81</v>
      </c>
      <c r="AC4854" s="2" t="s">
        <v>84</v>
      </c>
      <c r="AD4854" s="2">
        <v>770</v>
      </c>
      <c r="AE4854" s="2" t="s">
        <v>83</v>
      </c>
      <c r="AF4854" s="2" t="s">
        <v>84</v>
      </c>
      <c r="AJ4854" s="2">
        <v>770</v>
      </c>
      <c r="AK4854" s="2" t="s">
        <v>83</v>
      </c>
      <c r="AL4854" s="2" t="s">
        <v>84</v>
      </c>
      <c r="AM4854" s="2">
        <v>770</v>
      </c>
      <c r="AN4854" s="2" t="s">
        <v>81</v>
      </c>
      <c r="AO4854" s="2" t="s">
        <v>84</v>
      </c>
      <c r="AP4854" s="2">
        <v>770</v>
      </c>
      <c r="AQ4854" s="2" t="s">
        <v>83</v>
      </c>
      <c r="AR4854" s="2" t="s">
        <v>84</v>
      </c>
      <c r="AV4854" s="2">
        <v>763</v>
      </c>
      <c r="AW4854" s="2" t="s">
        <v>81</v>
      </c>
      <c r="AX4854" s="2" t="s">
        <v>161</v>
      </c>
      <c r="BB4854" s="2">
        <v>763</v>
      </c>
      <c r="BC4854" s="2" t="s">
        <v>81</v>
      </c>
      <c r="BD4854" s="2" t="s">
        <v>161</v>
      </c>
      <c r="BE4854" s="23" t="str">
        <f t="shared" si="744"/>
        <v>EMF ja</v>
      </c>
      <c r="BF4854" s="23">
        <f t="shared" si="745"/>
        <v>3600</v>
      </c>
      <c r="BG4854" s="23" t="str">
        <f t="shared" si="746"/>
        <v>500+m</v>
      </c>
      <c r="BH4854" s="23">
        <f t="shared" si="742"/>
        <v>1</v>
      </c>
      <c r="BI4854" s="2" t="s">
        <v>162</v>
      </c>
      <c r="BJ4854" s="2">
        <v>3600</v>
      </c>
      <c r="BO4854" s="2" t="s">
        <v>19089</v>
      </c>
      <c r="BP4854" s="3">
        <v>1</v>
      </c>
      <c r="BQ4854" s="2" t="s">
        <v>19090</v>
      </c>
    </row>
    <row r="4855" spans="1:70" ht="16.149999999999999" customHeight="1" x14ac:dyDescent="0.25">
      <c r="A4855" s="1">
        <v>4856</v>
      </c>
      <c r="B4855" s="2" t="s">
        <v>211</v>
      </c>
      <c r="C4855" s="2" t="s">
        <v>1851</v>
      </c>
      <c r="D4855" s="2" t="s">
        <v>89</v>
      </c>
      <c r="E4855" s="2" t="s">
        <v>19091</v>
      </c>
      <c r="F4855" s="67">
        <v>44021</v>
      </c>
      <c r="G4855" s="3">
        <f t="shared" si="735"/>
        <v>7</v>
      </c>
      <c r="H4855" s="3">
        <f t="shared" si="736"/>
        <v>2020</v>
      </c>
      <c r="I4855" s="92">
        <v>0.74652777777777801</v>
      </c>
      <c r="J4855" s="20">
        <f t="shared" si="737"/>
        <v>17</v>
      </c>
      <c r="K4855" s="5" t="str">
        <f t="shared" si="743"/>
        <v>ja</v>
      </c>
      <c r="L4855" s="5" t="s">
        <v>91</v>
      </c>
      <c r="M4855" s="6" t="s">
        <v>115</v>
      </c>
      <c r="N4855" s="5">
        <v>14</v>
      </c>
      <c r="O4855" s="2" t="s">
        <v>5139</v>
      </c>
      <c r="P4855" s="127" t="s">
        <v>12244</v>
      </c>
      <c r="R4855" s="6" t="s">
        <v>77</v>
      </c>
      <c r="T4855" s="6" t="s">
        <v>80</v>
      </c>
      <c r="U4855" s="2" t="s">
        <v>1312</v>
      </c>
      <c r="X4855" s="2" t="s">
        <v>109</v>
      </c>
      <c r="Y4855" s="2" t="s">
        <v>109</v>
      </c>
      <c r="Z4855" s="2" t="s">
        <v>109</v>
      </c>
      <c r="AD4855" s="2">
        <v>40</v>
      </c>
      <c r="AE4855" s="2" t="s">
        <v>81</v>
      </c>
      <c r="AF4855" s="2" t="s">
        <v>82</v>
      </c>
      <c r="AG4855" s="2">
        <v>40</v>
      </c>
      <c r="AH4855" s="2" t="s">
        <v>94</v>
      </c>
      <c r="AI4855" s="2" t="s">
        <v>82</v>
      </c>
      <c r="AP4855" s="2">
        <v>265</v>
      </c>
      <c r="AQ4855" s="2" t="s">
        <v>81</v>
      </c>
      <c r="AR4855" s="2" t="s">
        <v>15759</v>
      </c>
      <c r="AS4855" s="2">
        <v>265</v>
      </c>
      <c r="AT4855" s="2" t="s">
        <v>81</v>
      </c>
      <c r="AU4855" s="2" t="s">
        <v>161</v>
      </c>
      <c r="BB4855" s="2">
        <v>50</v>
      </c>
      <c r="BC4855" s="2" t="s">
        <v>94</v>
      </c>
      <c r="BD4855" s="2" t="s">
        <v>82</v>
      </c>
      <c r="BE4855" s="23" t="str">
        <f t="shared" si="744"/>
        <v>EMF nein</v>
      </c>
      <c r="BF4855" s="23" t="str">
        <f t="shared" si="745"/>
        <v/>
      </c>
      <c r="BG4855" s="23" t="str">
        <f t="shared" si="746"/>
        <v/>
      </c>
      <c r="BH4855" s="23">
        <f t="shared" si="742"/>
        <v>0</v>
      </c>
      <c r="BO4855" s="2" t="s">
        <v>19092</v>
      </c>
      <c r="BP4855" s="3">
        <v>1</v>
      </c>
      <c r="BQ4855" s="2" t="s">
        <v>19093</v>
      </c>
    </row>
    <row r="4856" spans="1:70" ht="16.149999999999999" customHeight="1" x14ac:dyDescent="0.25">
      <c r="A4856" s="1">
        <v>4857</v>
      </c>
      <c r="B4856" s="2" t="s">
        <v>211</v>
      </c>
      <c r="C4856" s="2" t="s">
        <v>19094</v>
      </c>
      <c r="D4856" s="2" t="s">
        <v>651</v>
      </c>
      <c r="E4856" s="2" t="s">
        <v>247</v>
      </c>
      <c r="F4856" s="67">
        <v>43817</v>
      </c>
      <c r="G4856" s="3">
        <f t="shared" si="735"/>
        <v>12</v>
      </c>
      <c r="H4856" s="3">
        <f t="shared" si="736"/>
        <v>2019</v>
      </c>
      <c r="I4856" s="92">
        <v>0.59722222222222199</v>
      </c>
      <c r="J4856" s="20">
        <f t="shared" si="737"/>
        <v>14</v>
      </c>
      <c r="K4856" s="5" t="str">
        <f t="shared" si="743"/>
        <v>ja</v>
      </c>
      <c r="L4856" s="5" t="s">
        <v>73</v>
      </c>
      <c r="M4856" s="6" t="s">
        <v>74</v>
      </c>
      <c r="N4856" s="5">
        <v>32</v>
      </c>
      <c r="O4856" s="2" t="s">
        <v>126</v>
      </c>
      <c r="P4856" s="127" t="s">
        <v>19095</v>
      </c>
      <c r="U4856" s="2" t="s">
        <v>100</v>
      </c>
      <c r="V4856" s="2" t="s">
        <v>80</v>
      </c>
      <c r="X4856" s="2">
        <v>600</v>
      </c>
      <c r="Y4856" s="2" t="s">
        <v>81</v>
      </c>
      <c r="Z4856" s="2" t="s">
        <v>84</v>
      </c>
      <c r="AA4856" s="2">
        <v>600</v>
      </c>
      <c r="AB4856" s="2" t="s">
        <v>94</v>
      </c>
      <c r="AC4856" s="2" t="s">
        <v>84</v>
      </c>
      <c r="AD4856" s="2">
        <v>600</v>
      </c>
      <c r="AE4856" s="2" t="s">
        <v>83</v>
      </c>
      <c r="AF4856" s="2" t="s">
        <v>84</v>
      </c>
      <c r="AG4856" s="2">
        <v>600</v>
      </c>
      <c r="AH4856" s="2" t="s">
        <v>83</v>
      </c>
      <c r="AI4856" s="2" t="s">
        <v>84</v>
      </c>
      <c r="AJ4856" s="2">
        <v>579</v>
      </c>
      <c r="AK4856" s="2" t="s">
        <v>81</v>
      </c>
      <c r="AL4856" s="2" t="s">
        <v>82</v>
      </c>
      <c r="AM4856" s="2">
        <v>579</v>
      </c>
      <c r="AN4856" s="2" t="s">
        <v>81</v>
      </c>
      <c r="AO4856" s="2" t="s">
        <v>82</v>
      </c>
      <c r="AP4856" s="2">
        <v>579</v>
      </c>
      <c r="AQ4856" s="2" t="s">
        <v>83</v>
      </c>
      <c r="AR4856" s="2" t="s">
        <v>82</v>
      </c>
      <c r="AV4856" s="1">
        <v>579</v>
      </c>
      <c r="AW4856" s="1" t="s">
        <v>81</v>
      </c>
      <c r="AX4856" s="1" t="s">
        <v>82</v>
      </c>
      <c r="AY4856" s="1">
        <v>579</v>
      </c>
      <c r="AZ4856" s="1" t="s">
        <v>81</v>
      </c>
      <c r="BA4856" s="1" t="s">
        <v>82</v>
      </c>
      <c r="BB4856" s="1">
        <v>579</v>
      </c>
      <c r="BC4856" s="1" t="s">
        <v>83</v>
      </c>
      <c r="BD4856" s="1" t="s">
        <v>82</v>
      </c>
      <c r="BE4856" s="23" t="str">
        <f t="shared" si="744"/>
        <v>EMF ja</v>
      </c>
      <c r="BF4856" s="23">
        <f t="shared" si="745"/>
        <v>200</v>
      </c>
      <c r="BG4856" s="23" t="str">
        <f t="shared" si="746"/>
        <v>100-499m</v>
      </c>
      <c r="BH4856" s="23">
        <f t="shared" si="742"/>
        <v>1</v>
      </c>
      <c r="BI4856" s="2" t="s">
        <v>162</v>
      </c>
      <c r="BJ4856" s="2">
        <v>200</v>
      </c>
      <c r="BO4856" s="2" t="s">
        <v>19096</v>
      </c>
      <c r="BP4856" s="3">
        <v>1</v>
      </c>
      <c r="BQ4856" s="2" t="s">
        <v>19097</v>
      </c>
    </row>
    <row r="4857" spans="1:70" ht="16.149999999999999" customHeight="1" x14ac:dyDescent="0.25">
      <c r="A4857" s="1">
        <v>4858</v>
      </c>
      <c r="B4857" s="2" t="s">
        <v>211</v>
      </c>
      <c r="C4857" s="2" t="s">
        <v>19098</v>
      </c>
      <c r="D4857" s="2" t="s">
        <v>124</v>
      </c>
      <c r="E4857" s="2" t="s">
        <v>19099</v>
      </c>
      <c r="F4857" s="67">
        <v>43985</v>
      </c>
      <c r="G4857" s="3">
        <f t="shared" si="735"/>
        <v>6</v>
      </c>
      <c r="H4857" s="3">
        <f t="shared" si="736"/>
        <v>2020</v>
      </c>
      <c r="I4857" s="92">
        <v>0.73958333333333304</v>
      </c>
      <c r="J4857" s="20">
        <f t="shared" si="737"/>
        <v>17</v>
      </c>
      <c r="K4857" s="5" t="str">
        <f t="shared" si="743"/>
        <v>ja</v>
      </c>
      <c r="L4857" s="5" t="s">
        <v>91</v>
      </c>
      <c r="M4857" s="6" t="s">
        <v>14883</v>
      </c>
      <c r="N4857" s="5">
        <v>67</v>
      </c>
      <c r="O4857" s="2" t="s">
        <v>126</v>
      </c>
      <c r="P4857" s="127" t="s">
        <v>19100</v>
      </c>
      <c r="R4857" s="6" t="s">
        <v>335</v>
      </c>
      <c r="BE4857" s="23" t="str">
        <f t="shared" si="744"/>
        <v>EMF nein</v>
      </c>
      <c r="BF4857" s="23" t="str">
        <f t="shared" si="745"/>
        <v/>
      </c>
      <c r="BG4857" s="23" t="str">
        <f t="shared" si="746"/>
        <v/>
      </c>
      <c r="BH4857" s="23">
        <f t="shared" si="742"/>
        <v>0</v>
      </c>
      <c r="BO4857" s="2" t="s">
        <v>19101</v>
      </c>
      <c r="BP4857" s="3">
        <v>1</v>
      </c>
      <c r="BR4857" s="2" t="s">
        <v>19106</v>
      </c>
    </row>
    <row r="4858" spans="1:70" ht="16.149999999999999" customHeight="1" x14ac:dyDescent="0.25">
      <c r="A4858" s="1">
        <v>4859</v>
      </c>
      <c r="B4858" s="2" t="s">
        <v>211</v>
      </c>
      <c r="C4858" s="2" t="s">
        <v>19102</v>
      </c>
      <c r="D4858" s="2" t="s">
        <v>89</v>
      </c>
      <c r="E4858" s="2" t="s">
        <v>19103</v>
      </c>
      <c r="F4858" s="67">
        <v>43978</v>
      </c>
      <c r="G4858" s="3">
        <f t="shared" si="735"/>
        <v>5</v>
      </c>
      <c r="H4858" s="3">
        <f t="shared" si="736"/>
        <v>2020</v>
      </c>
      <c r="I4858" s="92">
        <v>0.74305555555555503</v>
      </c>
      <c r="J4858" s="20">
        <f t="shared" si="737"/>
        <v>17</v>
      </c>
      <c r="K4858" s="5" t="str">
        <f t="shared" si="743"/>
        <v>ja</v>
      </c>
      <c r="L4858" s="5" t="s">
        <v>91</v>
      </c>
      <c r="M4858" s="6" t="s">
        <v>115</v>
      </c>
      <c r="N4858" s="5">
        <v>51</v>
      </c>
      <c r="O4858" s="2" t="s">
        <v>126</v>
      </c>
      <c r="P4858" s="127" t="s">
        <v>19104</v>
      </c>
      <c r="R4858" s="6" t="s">
        <v>77</v>
      </c>
      <c r="T4858" s="6" t="s">
        <v>80</v>
      </c>
      <c r="U4858" s="2" t="s">
        <v>100</v>
      </c>
      <c r="V4858" s="2" t="s">
        <v>80</v>
      </c>
      <c r="AA4858" s="2">
        <v>720</v>
      </c>
      <c r="AB4858" s="2" t="s">
        <v>81</v>
      </c>
      <c r="AC4858" s="2" t="s">
        <v>168</v>
      </c>
      <c r="BE4858" s="23" t="str">
        <f t="shared" si="744"/>
        <v>EMF ja</v>
      </c>
      <c r="BF4858" s="23">
        <f t="shared" si="745"/>
        <v>500</v>
      </c>
      <c r="BG4858" s="23" t="str">
        <f t="shared" si="746"/>
        <v>500+m</v>
      </c>
      <c r="BH4858" s="23">
        <f t="shared" si="742"/>
        <v>2</v>
      </c>
      <c r="BI4858" s="2" t="s">
        <v>162</v>
      </c>
      <c r="BJ4858" s="2">
        <v>5600</v>
      </c>
      <c r="BM4858" s="2" t="s">
        <v>162</v>
      </c>
      <c r="BN4858" s="2">
        <v>500</v>
      </c>
      <c r="BO4858" s="2" t="s">
        <v>19105</v>
      </c>
      <c r="BP4858" s="3">
        <v>1</v>
      </c>
      <c r="BR4858" s="2" t="s">
        <v>22094</v>
      </c>
    </row>
    <row r="4859" spans="1:70" ht="16.149999999999999" customHeight="1" x14ac:dyDescent="0.25">
      <c r="A4859" s="1">
        <v>4860</v>
      </c>
      <c r="B4859" s="2" t="s">
        <v>211</v>
      </c>
      <c r="C4859" s="2" t="s">
        <v>3238</v>
      </c>
      <c r="D4859" s="2" t="s">
        <v>124</v>
      </c>
      <c r="E4859" s="2" t="s">
        <v>19107</v>
      </c>
      <c r="F4859" s="67">
        <v>43986</v>
      </c>
      <c r="G4859" s="3">
        <f t="shared" si="735"/>
        <v>6</v>
      </c>
      <c r="H4859" s="3">
        <f t="shared" si="736"/>
        <v>2020</v>
      </c>
      <c r="I4859" s="92">
        <v>0.73958333333333304</v>
      </c>
      <c r="J4859" s="20">
        <f t="shared" si="737"/>
        <v>17</v>
      </c>
      <c r="K4859" s="5" t="str">
        <f t="shared" si="743"/>
        <v>ja</v>
      </c>
      <c r="L4859" s="5" t="s">
        <v>91</v>
      </c>
      <c r="M4859" s="6" t="s">
        <v>74</v>
      </c>
      <c r="N4859" s="5">
        <v>59</v>
      </c>
      <c r="O4859" s="2" t="s">
        <v>5139</v>
      </c>
      <c r="P4859" s="2" t="s">
        <v>19108</v>
      </c>
      <c r="R4859" s="6" t="s">
        <v>335</v>
      </c>
      <c r="T4859" s="6" t="s">
        <v>80</v>
      </c>
      <c r="U4859" s="2" t="s">
        <v>74</v>
      </c>
      <c r="X4859" s="2">
        <v>270</v>
      </c>
      <c r="Y4859" s="2" t="s">
        <v>81</v>
      </c>
      <c r="Z4859" s="2" t="s">
        <v>82</v>
      </c>
      <c r="AD4859" s="2">
        <v>270</v>
      </c>
      <c r="AE4859" s="2" t="s">
        <v>81</v>
      </c>
      <c r="AF4859" s="2" t="s">
        <v>82</v>
      </c>
      <c r="BE4859" s="23" t="str">
        <f t="shared" si="744"/>
        <v>EMF ja</v>
      </c>
      <c r="BF4859" s="23">
        <f t="shared" si="745"/>
        <v>1300</v>
      </c>
      <c r="BG4859" s="23" t="str">
        <f t="shared" si="746"/>
        <v>500+m</v>
      </c>
      <c r="BH4859" s="23">
        <f t="shared" si="742"/>
        <v>1</v>
      </c>
      <c r="BI4859" s="2" t="s">
        <v>162</v>
      </c>
      <c r="BJ4859" s="2">
        <v>1300</v>
      </c>
      <c r="BO4859" s="2" t="s">
        <v>19109</v>
      </c>
      <c r="BP4859" s="3">
        <v>1</v>
      </c>
      <c r="BQ4859" s="2" t="s">
        <v>19110</v>
      </c>
    </row>
    <row r="4860" spans="1:70" ht="16.149999999999999" customHeight="1" x14ac:dyDescent="0.25">
      <c r="A4860" s="16">
        <v>4861</v>
      </c>
      <c r="B4860" s="2" t="s">
        <v>211</v>
      </c>
      <c r="C4860" s="2" t="s">
        <v>19111</v>
      </c>
      <c r="D4860" s="2" t="s">
        <v>364</v>
      </c>
      <c r="E4860" s="2" t="s">
        <v>19112</v>
      </c>
      <c r="F4860" s="67">
        <v>43987</v>
      </c>
      <c r="G4860" s="3">
        <f t="shared" si="735"/>
        <v>6</v>
      </c>
      <c r="H4860" s="3">
        <f t="shared" si="736"/>
        <v>2020</v>
      </c>
      <c r="I4860" s="92">
        <v>0.45486111111111099</v>
      </c>
      <c r="J4860" s="20">
        <f t="shared" si="737"/>
        <v>10</v>
      </c>
      <c r="K4860" s="5" t="str">
        <f t="shared" si="743"/>
        <v>ja</v>
      </c>
      <c r="L4860" s="5" t="s">
        <v>91</v>
      </c>
      <c r="M4860" s="6" t="s">
        <v>74</v>
      </c>
      <c r="N4860" s="5">
        <v>29</v>
      </c>
      <c r="O4860" s="2" t="s">
        <v>126</v>
      </c>
      <c r="P4860" s="2" t="s">
        <v>19113</v>
      </c>
      <c r="R4860" s="6" t="s">
        <v>335</v>
      </c>
      <c r="T4860" s="6" t="s">
        <v>80</v>
      </c>
      <c r="AA4860" s="2">
        <v>120</v>
      </c>
      <c r="AB4860" s="2" t="s">
        <v>94</v>
      </c>
      <c r="AC4860" s="2" t="s">
        <v>84</v>
      </c>
      <c r="BE4860" s="23" t="str">
        <f t="shared" si="744"/>
        <v>EMF ja</v>
      </c>
      <c r="BF4860" s="23" t="str">
        <f t="shared" si="745"/>
        <v/>
      </c>
      <c r="BG4860" s="23" t="str">
        <f t="shared" si="746"/>
        <v/>
      </c>
      <c r="BH4860" s="23">
        <f t="shared" si="742"/>
        <v>2</v>
      </c>
      <c r="BK4860" s="2" t="s">
        <v>109</v>
      </c>
      <c r="BL4860" s="2" t="s">
        <v>109</v>
      </c>
      <c r="BM4860" s="2" t="s">
        <v>109</v>
      </c>
      <c r="BN4860" s="2" t="s">
        <v>299</v>
      </c>
      <c r="BO4860" s="2" t="s">
        <v>19114</v>
      </c>
      <c r="BP4860" s="3">
        <v>1</v>
      </c>
      <c r="BQ4860" s="2" t="s">
        <v>19115</v>
      </c>
    </row>
    <row r="4861" spans="1:70" ht="16.149999999999999" customHeight="1" x14ac:dyDescent="0.25">
      <c r="A4861" s="16">
        <v>4862</v>
      </c>
      <c r="B4861" s="2" t="s">
        <v>211</v>
      </c>
      <c r="C4861" s="2" t="s">
        <v>2255</v>
      </c>
      <c r="D4861" s="2" t="s">
        <v>172</v>
      </c>
      <c r="E4861" s="2" t="s">
        <v>10443</v>
      </c>
      <c r="F4861" s="67">
        <v>43989</v>
      </c>
      <c r="G4861" s="3">
        <f t="shared" ref="G4861:G4929" si="747">IF(F4861&lt;&gt;"",MONTH(F4861),"")</f>
        <v>6</v>
      </c>
      <c r="H4861" s="3">
        <f t="shared" si="736"/>
        <v>2020</v>
      </c>
      <c r="J4861" s="20" t="str">
        <f t="shared" si="737"/>
        <v/>
      </c>
      <c r="K4861" s="5" t="str">
        <f t="shared" si="743"/>
        <v>ja</v>
      </c>
      <c r="L4861" s="5" t="s">
        <v>91</v>
      </c>
      <c r="M4861" s="6" t="s">
        <v>139</v>
      </c>
      <c r="O4861" s="2" t="s">
        <v>140</v>
      </c>
      <c r="P4861" s="5" t="s">
        <v>19116</v>
      </c>
      <c r="R4861" s="6" t="s">
        <v>77</v>
      </c>
      <c r="T4861" s="6" t="s">
        <v>80</v>
      </c>
      <c r="X4861" s="2">
        <v>600</v>
      </c>
      <c r="Y4861" s="2" t="s">
        <v>81</v>
      </c>
      <c r="Z4861" s="2" t="s">
        <v>161</v>
      </c>
      <c r="AA4861" s="2">
        <v>600</v>
      </c>
      <c r="AB4861" s="2" t="s">
        <v>81</v>
      </c>
      <c r="AC4861" s="2" t="s">
        <v>161</v>
      </c>
      <c r="AD4861" s="2">
        <v>600</v>
      </c>
      <c r="AE4861" s="2" t="s">
        <v>81</v>
      </c>
      <c r="AF4861" s="2" t="s">
        <v>161</v>
      </c>
      <c r="AG4861" s="2">
        <v>600</v>
      </c>
      <c r="AH4861" s="2" t="s">
        <v>81</v>
      </c>
      <c r="AI4861" s="2" t="s">
        <v>161</v>
      </c>
      <c r="BE4861" s="23" t="str">
        <f t="shared" si="744"/>
        <v>EMF ja</v>
      </c>
      <c r="BF4861" s="23">
        <f t="shared" si="745"/>
        <v>3200</v>
      </c>
      <c r="BG4861" s="23" t="str">
        <f t="shared" si="746"/>
        <v>500+m</v>
      </c>
      <c r="BH4861" s="23">
        <f t="shared" si="742"/>
        <v>1</v>
      </c>
      <c r="BK4861" s="2" t="s">
        <v>162</v>
      </c>
      <c r="BL4861" s="2">
        <v>3200</v>
      </c>
      <c r="BO4861" s="2" t="s">
        <v>19117</v>
      </c>
      <c r="BP4861" s="3">
        <v>1</v>
      </c>
      <c r="BQ4861" s="2" t="s">
        <v>19118</v>
      </c>
    </row>
    <row r="4862" spans="1:70" ht="16.149999999999999" customHeight="1" x14ac:dyDescent="0.25">
      <c r="A4862" s="1">
        <v>4863</v>
      </c>
      <c r="B4862" s="2" t="s">
        <v>211</v>
      </c>
      <c r="C4862" s="16" t="s">
        <v>3345</v>
      </c>
      <c r="D4862" s="2" t="s">
        <v>178</v>
      </c>
      <c r="E4862" s="2" t="s">
        <v>19119</v>
      </c>
      <c r="F4862" s="67">
        <v>43989</v>
      </c>
      <c r="G4862" s="3">
        <f t="shared" si="747"/>
        <v>6</v>
      </c>
      <c r="H4862" s="3">
        <f t="shared" ref="H4862:H4929" si="748">IF(F4862&lt;&gt;"",YEAR(F4862),"")</f>
        <v>2020</v>
      </c>
      <c r="I4862" s="92">
        <v>0.47916666666666702</v>
      </c>
      <c r="J4862" s="20">
        <f t="shared" si="737"/>
        <v>11</v>
      </c>
      <c r="K4862" s="5" t="str">
        <f t="shared" si="743"/>
        <v>ja</v>
      </c>
      <c r="L4862" s="5" t="s">
        <v>91</v>
      </c>
      <c r="M4862" s="6" t="s">
        <v>74</v>
      </c>
      <c r="O4862" s="2" t="s">
        <v>5139</v>
      </c>
      <c r="P4862" s="2" t="s">
        <v>19120</v>
      </c>
      <c r="R4862" s="6" t="s">
        <v>77</v>
      </c>
      <c r="T4862" s="6" t="s">
        <v>80</v>
      </c>
      <c r="U4862" s="2" t="s">
        <v>115</v>
      </c>
      <c r="X4862" s="2">
        <v>879</v>
      </c>
      <c r="Y4862" s="2" t="s">
        <v>83</v>
      </c>
      <c r="Z4862" s="2" t="s">
        <v>168</v>
      </c>
      <c r="AA4862" s="2">
        <v>879</v>
      </c>
      <c r="AB4862" s="2" t="s">
        <v>81</v>
      </c>
      <c r="AC4862" s="2" t="s">
        <v>168</v>
      </c>
      <c r="AD4862" s="2">
        <v>879</v>
      </c>
      <c r="AE4862" s="2" t="s">
        <v>83</v>
      </c>
      <c r="AF4862" s="2" t="s">
        <v>168</v>
      </c>
      <c r="AG4862" s="2">
        <v>879</v>
      </c>
      <c r="AH4862" s="2" t="s">
        <v>81</v>
      </c>
      <c r="AI4862" s="2" t="s">
        <v>168</v>
      </c>
      <c r="AJ4862" s="2">
        <v>879</v>
      </c>
      <c r="AK4862" s="2" t="s">
        <v>83</v>
      </c>
      <c r="AL4862" s="2" t="s">
        <v>168</v>
      </c>
      <c r="AM4862" s="2">
        <v>879</v>
      </c>
      <c r="AN4862" s="2" t="s">
        <v>81</v>
      </c>
      <c r="AO4862" s="2" t="s">
        <v>168</v>
      </c>
      <c r="AP4862" s="2">
        <v>879</v>
      </c>
      <c r="AQ4862" s="2" t="s">
        <v>83</v>
      </c>
      <c r="AR4862" s="2" t="s">
        <v>168</v>
      </c>
      <c r="AS4862" s="2">
        <v>879</v>
      </c>
      <c r="AT4862" s="2" t="s">
        <v>81</v>
      </c>
      <c r="AU4862" s="2" t="s">
        <v>168</v>
      </c>
      <c r="AV4862" s="1">
        <v>233</v>
      </c>
      <c r="AW4862" s="1" t="s">
        <v>81</v>
      </c>
      <c r="AX4862" s="1" t="s">
        <v>161</v>
      </c>
      <c r="AY4862" s="1">
        <v>233</v>
      </c>
      <c r="AZ4862" s="1" t="s">
        <v>94</v>
      </c>
      <c r="BA4862" s="1" t="s">
        <v>161</v>
      </c>
      <c r="BB4862" s="1">
        <v>233</v>
      </c>
      <c r="BC4862" s="1" t="s">
        <v>83</v>
      </c>
      <c r="BD4862" s="1" t="s">
        <v>161</v>
      </c>
      <c r="BE4862" s="23" t="str">
        <f t="shared" si="744"/>
        <v>EMF nein</v>
      </c>
      <c r="BF4862" s="23" t="str">
        <f t="shared" si="745"/>
        <v/>
      </c>
      <c r="BG4862" s="23" t="str">
        <f t="shared" si="746"/>
        <v/>
      </c>
      <c r="BH4862" s="23">
        <f t="shared" si="742"/>
        <v>0</v>
      </c>
      <c r="BO4862" s="2" t="s">
        <v>19121</v>
      </c>
      <c r="BP4862" s="3">
        <v>1</v>
      </c>
      <c r="BQ4862" s="2" t="s">
        <v>19122</v>
      </c>
    </row>
    <row r="4863" spans="1:70" ht="16.149999999999999" customHeight="1" x14ac:dyDescent="0.25">
      <c r="A4863" s="16">
        <v>4864</v>
      </c>
      <c r="B4863" s="2" t="s">
        <v>211</v>
      </c>
      <c r="C4863" s="2" t="s">
        <v>6923</v>
      </c>
      <c r="D4863" s="2" t="s">
        <v>575</v>
      </c>
      <c r="E4863" s="2" t="s">
        <v>19123</v>
      </c>
      <c r="F4863" s="67">
        <v>43909</v>
      </c>
      <c r="G4863" s="3">
        <f t="shared" si="747"/>
        <v>3</v>
      </c>
      <c r="H4863" s="3">
        <f t="shared" si="748"/>
        <v>2020</v>
      </c>
      <c r="J4863" s="20" t="str">
        <f t="shared" si="737"/>
        <v/>
      </c>
      <c r="K4863" s="5" t="str">
        <f t="shared" si="743"/>
        <v>ja</v>
      </c>
      <c r="L4863" s="5" t="s">
        <v>73</v>
      </c>
      <c r="M4863" s="6" t="s">
        <v>100</v>
      </c>
      <c r="N4863" s="5">
        <v>40</v>
      </c>
      <c r="O4863" s="2" t="s">
        <v>126</v>
      </c>
      <c r="P4863" s="2" t="s">
        <v>19124</v>
      </c>
      <c r="R4863" s="6" t="s">
        <v>77</v>
      </c>
      <c r="T4863" s="6" t="s">
        <v>80</v>
      </c>
      <c r="U4863" s="2" t="s">
        <v>10494</v>
      </c>
      <c r="BE4863" s="23" t="str">
        <f t="shared" si="744"/>
        <v>EMF ja</v>
      </c>
      <c r="BF4863" s="23">
        <f t="shared" si="745"/>
        <v>3200</v>
      </c>
      <c r="BG4863" s="23" t="str">
        <f t="shared" si="746"/>
        <v>500+m</v>
      </c>
      <c r="BH4863" s="23">
        <f t="shared" si="742"/>
        <v>1</v>
      </c>
      <c r="BK4863" s="2" t="s">
        <v>162</v>
      </c>
      <c r="BL4863" s="2">
        <v>3200</v>
      </c>
      <c r="BO4863" s="2" t="s">
        <v>19125</v>
      </c>
      <c r="BP4863" s="3">
        <v>1</v>
      </c>
      <c r="BQ4863" s="2" t="s">
        <v>19126</v>
      </c>
    </row>
    <row r="4864" spans="1:70" ht="16.149999999999999" customHeight="1" x14ac:dyDescent="0.25">
      <c r="A4864" s="1">
        <v>4865</v>
      </c>
      <c r="B4864" s="2" t="s">
        <v>211</v>
      </c>
      <c r="C4864" s="2" t="s">
        <v>19127</v>
      </c>
      <c r="D4864" s="2" t="s">
        <v>98</v>
      </c>
      <c r="E4864" s="2" t="s">
        <v>19128</v>
      </c>
      <c r="F4864" s="67">
        <v>43987</v>
      </c>
      <c r="G4864" s="3">
        <f t="shared" si="747"/>
        <v>6</v>
      </c>
      <c r="H4864" s="3">
        <f t="shared" si="748"/>
        <v>2020</v>
      </c>
      <c r="I4864" s="92">
        <v>0.27569444444444402</v>
      </c>
      <c r="J4864" s="20">
        <f t="shared" si="737"/>
        <v>6</v>
      </c>
      <c r="K4864" s="5" t="str">
        <f t="shared" si="743"/>
        <v>ja</v>
      </c>
      <c r="L4864" s="5" t="s">
        <v>91</v>
      </c>
      <c r="M4864" s="6" t="s">
        <v>74</v>
      </c>
      <c r="O4864" s="2" t="s">
        <v>5139</v>
      </c>
      <c r="P4864" s="2" t="s">
        <v>18060</v>
      </c>
      <c r="R4864" s="6" t="s">
        <v>789</v>
      </c>
      <c r="U4864" s="2" t="s">
        <v>115</v>
      </c>
      <c r="V4864" s="2" t="s">
        <v>80</v>
      </c>
      <c r="X4864" s="2">
        <v>130</v>
      </c>
      <c r="Y4864" s="2" t="s">
        <v>81</v>
      </c>
      <c r="Z4864" s="2" t="s">
        <v>84</v>
      </c>
      <c r="AA4864" s="2">
        <v>130</v>
      </c>
      <c r="AB4864" s="2" t="s">
        <v>6084</v>
      </c>
      <c r="AC4864" s="2" t="s">
        <v>84</v>
      </c>
      <c r="AD4864" s="2">
        <v>130</v>
      </c>
      <c r="AE4864" s="2" t="s">
        <v>83</v>
      </c>
      <c r="AF4864" s="2" t="s">
        <v>84</v>
      </c>
      <c r="AG4864" s="2">
        <v>130</v>
      </c>
      <c r="AH4864" s="2" t="s">
        <v>81</v>
      </c>
      <c r="AI4864" s="2" t="s">
        <v>84</v>
      </c>
      <c r="AJ4864" s="2">
        <v>130</v>
      </c>
      <c r="AK4864" s="2" t="s">
        <v>81</v>
      </c>
      <c r="AL4864" s="2" t="s">
        <v>84</v>
      </c>
      <c r="AM4864" s="2">
        <v>130</v>
      </c>
      <c r="AN4864" s="2" t="s">
        <v>6084</v>
      </c>
      <c r="AO4864" s="2" t="s">
        <v>84</v>
      </c>
      <c r="AP4864" s="2">
        <v>130</v>
      </c>
      <c r="AQ4864" s="2" t="s">
        <v>83</v>
      </c>
      <c r="AR4864" s="2" t="s">
        <v>84</v>
      </c>
      <c r="AS4864" s="2">
        <v>130</v>
      </c>
      <c r="AT4864" s="2" t="s">
        <v>81</v>
      </c>
      <c r="AU4864" s="2" t="s">
        <v>84</v>
      </c>
      <c r="AV4864" s="2">
        <v>62</v>
      </c>
      <c r="AW4864" s="2" t="s">
        <v>81</v>
      </c>
      <c r="AX4864" s="2" t="s">
        <v>84</v>
      </c>
      <c r="AY4864" s="2">
        <v>62</v>
      </c>
      <c r="AZ4864" s="2" t="s">
        <v>94</v>
      </c>
      <c r="BA4864" s="2" t="s">
        <v>84</v>
      </c>
      <c r="BB4864" s="2">
        <v>62</v>
      </c>
      <c r="BC4864" s="2" t="s">
        <v>81</v>
      </c>
      <c r="BD4864" s="2" t="s">
        <v>84</v>
      </c>
      <c r="BE4864" s="23" t="str">
        <f t="shared" si="744"/>
        <v>EMF nein</v>
      </c>
      <c r="BF4864" s="23" t="str">
        <f t="shared" si="745"/>
        <v/>
      </c>
      <c r="BG4864" s="23" t="str">
        <f t="shared" si="746"/>
        <v/>
      </c>
      <c r="BH4864" s="23">
        <f t="shared" si="742"/>
        <v>0</v>
      </c>
      <c r="BO4864" s="2" t="s">
        <v>1881</v>
      </c>
      <c r="BP4864" s="3">
        <v>1</v>
      </c>
      <c r="BQ4864" s="2" t="s">
        <v>19129</v>
      </c>
    </row>
    <row r="4865" spans="1:70" ht="16.149999999999999" customHeight="1" x14ac:dyDescent="0.25">
      <c r="A4865" s="1">
        <v>4866</v>
      </c>
      <c r="B4865" s="2" t="s">
        <v>211</v>
      </c>
      <c r="C4865" s="2" t="s">
        <v>2653</v>
      </c>
      <c r="D4865" s="2" t="s">
        <v>98</v>
      </c>
      <c r="E4865" s="2" t="s">
        <v>19130</v>
      </c>
      <c r="F4865" s="67">
        <v>43987</v>
      </c>
      <c r="G4865" s="3">
        <f t="shared" si="747"/>
        <v>6</v>
      </c>
      <c r="H4865" s="3">
        <f t="shared" si="748"/>
        <v>2020</v>
      </c>
      <c r="I4865" s="92">
        <v>0.61111111111111105</v>
      </c>
      <c r="J4865" s="20">
        <f t="shared" ref="J4865:J4929" si="749">IF(I4865&lt;&gt;"",HOUR(I4865),"")</f>
        <v>14</v>
      </c>
      <c r="K4865" s="5" t="str">
        <f t="shared" si="743"/>
        <v>ja</v>
      </c>
      <c r="L4865" s="5" t="s">
        <v>91</v>
      </c>
      <c r="M4865" s="6" t="s">
        <v>11554</v>
      </c>
      <c r="O4865" s="2" t="s">
        <v>5139</v>
      </c>
      <c r="P4865" s="2" t="s">
        <v>19131</v>
      </c>
      <c r="R4865" s="6" t="s">
        <v>77</v>
      </c>
      <c r="U4865" s="2" t="s">
        <v>115</v>
      </c>
      <c r="V4865" s="2" t="s">
        <v>80</v>
      </c>
      <c r="X4865" s="2">
        <v>314</v>
      </c>
      <c r="Y4865" s="2" t="s">
        <v>81</v>
      </c>
      <c r="Z4865" s="2" t="s">
        <v>82</v>
      </c>
      <c r="AA4865" s="2">
        <v>314</v>
      </c>
      <c r="AB4865" s="2" t="s">
        <v>81</v>
      </c>
      <c r="AC4865" s="2" t="s">
        <v>82</v>
      </c>
      <c r="AD4865" s="2">
        <v>314</v>
      </c>
      <c r="AE4865" s="2" t="s">
        <v>81</v>
      </c>
      <c r="AF4865" s="2" t="s">
        <v>82</v>
      </c>
      <c r="BE4865" s="23" t="str">
        <f t="shared" si="744"/>
        <v>EMF nein</v>
      </c>
      <c r="BF4865" s="23" t="str">
        <f t="shared" si="745"/>
        <v/>
      </c>
      <c r="BG4865" s="23" t="str">
        <f t="shared" si="746"/>
        <v/>
      </c>
      <c r="BH4865" s="23">
        <f t="shared" si="742"/>
        <v>0</v>
      </c>
      <c r="BO4865" s="2" t="s">
        <v>19132</v>
      </c>
      <c r="BP4865" s="3">
        <v>1</v>
      </c>
      <c r="BQ4865" s="2" t="s">
        <v>19133</v>
      </c>
    </row>
    <row r="4866" spans="1:70" ht="16.149999999999999" customHeight="1" x14ac:dyDescent="0.25">
      <c r="A4866" s="1">
        <v>4867</v>
      </c>
      <c r="B4866" s="2" t="s">
        <v>135</v>
      </c>
      <c r="C4866" s="2" t="s">
        <v>19134</v>
      </c>
      <c r="D4866" s="2" t="s">
        <v>158</v>
      </c>
      <c r="E4866" s="2" t="s">
        <v>19135</v>
      </c>
      <c r="F4866" s="67">
        <v>43990</v>
      </c>
      <c r="G4866" s="3">
        <f t="shared" si="747"/>
        <v>6</v>
      </c>
      <c r="H4866" s="3">
        <f t="shared" si="748"/>
        <v>2020</v>
      </c>
      <c r="I4866" s="92">
        <v>0.57291666666666696</v>
      </c>
      <c r="J4866" s="20">
        <f t="shared" si="749"/>
        <v>13</v>
      </c>
      <c r="K4866" s="5" t="str">
        <f t="shared" si="743"/>
        <v>ja</v>
      </c>
      <c r="L4866" s="5" t="s">
        <v>91</v>
      </c>
      <c r="M4866" s="6" t="s">
        <v>139</v>
      </c>
      <c r="O4866" s="2" t="s">
        <v>5139</v>
      </c>
      <c r="P4866" s="2" t="s">
        <v>19136</v>
      </c>
      <c r="R4866" s="6" t="s">
        <v>77</v>
      </c>
      <c r="X4866" s="2">
        <v>250</v>
      </c>
      <c r="Y4866" s="2" t="s">
        <v>81</v>
      </c>
      <c r="Z4866" s="2" t="s">
        <v>84</v>
      </c>
      <c r="AA4866" s="2">
        <v>250</v>
      </c>
      <c r="AB4866" s="2" t="s">
        <v>81</v>
      </c>
      <c r="AC4866" s="2" t="s">
        <v>84</v>
      </c>
      <c r="AD4866" s="2">
        <v>250</v>
      </c>
      <c r="AE4866" s="2" t="s">
        <v>83</v>
      </c>
      <c r="AF4866" s="2" t="s">
        <v>84</v>
      </c>
      <c r="AG4866" s="2">
        <v>250</v>
      </c>
      <c r="AH4866" s="2" t="s">
        <v>81</v>
      </c>
      <c r="AI4866" s="2" t="s">
        <v>161</v>
      </c>
      <c r="AJ4866" s="2">
        <v>250</v>
      </c>
      <c r="AK4866" s="2" t="s">
        <v>81</v>
      </c>
      <c r="AL4866" s="2" t="s">
        <v>161</v>
      </c>
      <c r="AM4866" s="2">
        <v>250</v>
      </c>
      <c r="AN4866" s="2" t="s">
        <v>81</v>
      </c>
      <c r="AO4866" s="2" t="s">
        <v>161</v>
      </c>
      <c r="AP4866" s="2">
        <v>250</v>
      </c>
      <c r="AQ4866" s="2" t="s">
        <v>83</v>
      </c>
      <c r="AR4866" s="2" t="s">
        <v>161</v>
      </c>
      <c r="AS4866" s="2">
        <v>250</v>
      </c>
      <c r="AT4866" s="2" t="s">
        <v>81</v>
      </c>
      <c r="AU4866" s="2" t="s">
        <v>161</v>
      </c>
      <c r="BE4866" s="23" t="str">
        <f t="shared" si="744"/>
        <v>EMF ja</v>
      </c>
      <c r="BF4866" s="23">
        <f t="shared" si="745"/>
        <v>5</v>
      </c>
      <c r="BG4866" s="23" t="str">
        <f t="shared" si="746"/>
        <v>&lt;100m</v>
      </c>
      <c r="BH4866" s="23">
        <f t="shared" si="742"/>
        <v>3</v>
      </c>
      <c r="BI4866" s="2" t="s">
        <v>162</v>
      </c>
      <c r="BJ4866" s="2">
        <v>20</v>
      </c>
      <c r="BK4866" s="2" t="s">
        <v>162</v>
      </c>
      <c r="BL4866" s="2">
        <v>10</v>
      </c>
      <c r="BM4866" s="2" t="s">
        <v>162</v>
      </c>
      <c r="BN4866" s="2">
        <v>5</v>
      </c>
      <c r="BO4866" s="2" t="s">
        <v>19137</v>
      </c>
      <c r="BP4866" s="3">
        <v>1</v>
      </c>
      <c r="BQ4866" s="2" t="s">
        <v>19138</v>
      </c>
    </row>
    <row r="4867" spans="1:70" ht="16.149999999999999" customHeight="1" x14ac:dyDescent="0.25">
      <c r="A4867" s="1">
        <v>4868</v>
      </c>
      <c r="B4867" s="2" t="s">
        <v>135</v>
      </c>
      <c r="C4867" s="2" t="s">
        <v>13806</v>
      </c>
      <c r="D4867" s="2" t="s">
        <v>89</v>
      </c>
      <c r="E4867" s="2" t="s">
        <v>1533</v>
      </c>
      <c r="F4867" s="67">
        <v>43705</v>
      </c>
      <c r="G4867" s="3">
        <f t="shared" si="747"/>
        <v>8</v>
      </c>
      <c r="H4867" s="3">
        <f t="shared" si="748"/>
        <v>2019</v>
      </c>
      <c r="J4867" s="20" t="str">
        <f t="shared" si="749"/>
        <v/>
      </c>
      <c r="K4867" s="5" t="str">
        <f t="shared" si="743"/>
        <v>ja</v>
      </c>
      <c r="L4867" s="5" t="s">
        <v>73</v>
      </c>
      <c r="M4867" s="6" t="s">
        <v>139</v>
      </c>
      <c r="N4867" s="5">
        <v>54</v>
      </c>
      <c r="O4867" s="2" t="s">
        <v>140</v>
      </c>
      <c r="P4867" s="2" t="s">
        <v>19139</v>
      </c>
      <c r="R4867" s="6" t="s">
        <v>77</v>
      </c>
      <c r="S4867" s="2" t="s">
        <v>19140</v>
      </c>
      <c r="X4867" s="2">
        <v>285</v>
      </c>
      <c r="Y4867" s="2" t="s">
        <v>81</v>
      </c>
      <c r="Z4867" s="2" t="s">
        <v>84</v>
      </c>
      <c r="AA4867" s="2">
        <v>285</v>
      </c>
      <c r="AB4867" s="2" t="s">
        <v>81</v>
      </c>
      <c r="AC4867" s="2" t="s">
        <v>84</v>
      </c>
      <c r="AD4867" s="2">
        <v>285</v>
      </c>
      <c r="AE4867" s="2" t="s">
        <v>81</v>
      </c>
      <c r="AF4867" s="2" t="s">
        <v>84</v>
      </c>
      <c r="AJ4867" s="2">
        <v>500</v>
      </c>
      <c r="AK4867" s="2" t="s">
        <v>81</v>
      </c>
      <c r="AL4867" s="2" t="s">
        <v>84</v>
      </c>
      <c r="AM4867" s="2">
        <v>500</v>
      </c>
      <c r="AN4867" s="2" t="s">
        <v>81</v>
      </c>
      <c r="AO4867" s="2" t="s">
        <v>84</v>
      </c>
      <c r="AP4867" s="2">
        <v>500</v>
      </c>
      <c r="AQ4867" s="2" t="s">
        <v>81</v>
      </c>
      <c r="AR4867" s="2" t="s">
        <v>84</v>
      </c>
      <c r="AV4867" s="2">
        <v>500</v>
      </c>
      <c r="AW4867" s="2" t="s">
        <v>81</v>
      </c>
      <c r="AX4867" s="2" t="s">
        <v>84</v>
      </c>
      <c r="AY4867" s="2">
        <v>500</v>
      </c>
      <c r="AZ4867" s="2" t="s">
        <v>81</v>
      </c>
      <c r="BA4867" s="2" t="s">
        <v>84</v>
      </c>
      <c r="BB4867" s="2">
        <v>500</v>
      </c>
      <c r="BC4867" s="2" t="s">
        <v>81</v>
      </c>
      <c r="BD4867" s="2" t="s">
        <v>84</v>
      </c>
      <c r="BE4867" s="23" t="str">
        <f t="shared" si="744"/>
        <v>EMF ja</v>
      </c>
      <c r="BF4867" s="23">
        <f t="shared" si="745"/>
        <v>2200</v>
      </c>
      <c r="BG4867" s="23" t="str">
        <f t="shared" si="746"/>
        <v>500+m</v>
      </c>
      <c r="BH4867" s="23">
        <f t="shared" si="742"/>
        <v>2</v>
      </c>
      <c r="BI4867" s="2" t="s">
        <v>162</v>
      </c>
      <c r="BJ4867" s="2">
        <v>2300</v>
      </c>
      <c r="BK4867" s="2" t="s">
        <v>162</v>
      </c>
      <c r="BL4867" s="2">
        <v>2200</v>
      </c>
      <c r="BO4867" s="2" t="s">
        <v>19141</v>
      </c>
      <c r="BP4867" s="3">
        <v>1</v>
      </c>
      <c r="BQ4867" s="2" t="s">
        <v>19142</v>
      </c>
    </row>
    <row r="4868" spans="1:70" ht="16.149999999999999" customHeight="1" x14ac:dyDescent="0.25">
      <c r="A4868" s="1">
        <v>4869</v>
      </c>
      <c r="B4868" s="2" t="s">
        <v>135</v>
      </c>
      <c r="C4868" s="2" t="s">
        <v>1328</v>
      </c>
      <c r="D4868" s="2" t="s">
        <v>113</v>
      </c>
      <c r="E4868" s="2" t="s">
        <v>19143</v>
      </c>
      <c r="F4868" s="67">
        <v>43991</v>
      </c>
      <c r="G4868" s="3">
        <f t="shared" si="747"/>
        <v>6</v>
      </c>
      <c r="H4868" s="3">
        <f t="shared" si="748"/>
        <v>2020</v>
      </c>
      <c r="I4868" s="92">
        <v>0.37847222222222199</v>
      </c>
      <c r="J4868" s="20">
        <f t="shared" si="749"/>
        <v>9</v>
      </c>
      <c r="K4868" s="5" t="str">
        <f t="shared" si="743"/>
        <v>ja</v>
      </c>
      <c r="L4868" s="5" t="s">
        <v>91</v>
      </c>
      <c r="M4868" s="6" t="s">
        <v>354</v>
      </c>
      <c r="N4868" s="5">
        <v>62</v>
      </c>
      <c r="O4868" s="2" t="s">
        <v>5139</v>
      </c>
      <c r="P4868" s="2" t="s">
        <v>19144</v>
      </c>
      <c r="R4868" s="6" t="s">
        <v>335</v>
      </c>
      <c r="U4868" s="2" t="s">
        <v>74</v>
      </c>
      <c r="V4868" s="2" t="s">
        <v>13157</v>
      </c>
      <c r="BE4868" s="23" t="str">
        <f t="shared" si="744"/>
        <v>EMF nein</v>
      </c>
      <c r="BF4868" s="23" t="str">
        <f t="shared" si="745"/>
        <v/>
      </c>
      <c r="BG4868" s="23" t="str">
        <f t="shared" si="746"/>
        <v/>
      </c>
      <c r="BH4868" s="23">
        <f t="shared" si="742"/>
        <v>0</v>
      </c>
      <c r="BO4868" s="2" t="s">
        <v>19145</v>
      </c>
      <c r="BP4868" s="3">
        <v>1</v>
      </c>
      <c r="BQ4868" s="2" t="s">
        <v>19146</v>
      </c>
    </row>
    <row r="4869" spans="1:70" ht="16.149999999999999" customHeight="1" x14ac:dyDescent="0.25">
      <c r="A4869" s="1">
        <v>4870</v>
      </c>
      <c r="B4869" s="2" t="s">
        <v>17251</v>
      </c>
      <c r="C4869" s="2" t="s">
        <v>8026</v>
      </c>
      <c r="D4869" s="2" t="s">
        <v>896</v>
      </c>
      <c r="E4869" s="2" t="s">
        <v>19147</v>
      </c>
      <c r="F4869" s="67">
        <v>42479</v>
      </c>
      <c r="G4869" s="3">
        <f t="shared" si="747"/>
        <v>4</v>
      </c>
      <c r="H4869" s="3">
        <f t="shared" si="748"/>
        <v>2016</v>
      </c>
      <c r="I4869" s="92">
        <v>0.60416666666666696</v>
      </c>
      <c r="J4869" s="20">
        <f t="shared" si="749"/>
        <v>14</v>
      </c>
      <c r="K4869" s="5" t="str">
        <f t="shared" si="743"/>
        <v>ja</v>
      </c>
      <c r="L4869" s="5" t="s">
        <v>73</v>
      </c>
      <c r="M4869" s="6" t="s">
        <v>74</v>
      </c>
      <c r="N4869" s="5">
        <v>75</v>
      </c>
      <c r="O4869" s="2" t="s">
        <v>5139</v>
      </c>
      <c r="P4869" s="2" t="s">
        <v>19148</v>
      </c>
      <c r="R4869" s="6" t="s">
        <v>77</v>
      </c>
      <c r="T4869" s="6" t="s">
        <v>202</v>
      </c>
      <c r="X4869" s="2">
        <v>75</v>
      </c>
      <c r="Y4869" s="2" t="s">
        <v>81</v>
      </c>
      <c r="Z4869" s="2" t="s">
        <v>82</v>
      </c>
      <c r="AA4869" s="2">
        <v>75</v>
      </c>
      <c r="AB4869" s="2" t="s">
        <v>81</v>
      </c>
      <c r="AC4869" s="2" t="s">
        <v>82</v>
      </c>
      <c r="AD4869" s="2">
        <v>75</v>
      </c>
      <c r="AE4869" s="2" t="s">
        <v>83</v>
      </c>
      <c r="AF4869" s="2" t="s">
        <v>82</v>
      </c>
      <c r="AJ4869" s="2">
        <v>75</v>
      </c>
      <c r="AK4869" s="2" t="s">
        <v>81</v>
      </c>
      <c r="AL4869" s="2" t="s">
        <v>82</v>
      </c>
      <c r="AM4869" s="2">
        <v>75</v>
      </c>
      <c r="AN4869" s="2" t="s">
        <v>81</v>
      </c>
      <c r="AO4869" s="2" t="s">
        <v>82</v>
      </c>
      <c r="AP4869" s="2">
        <v>75</v>
      </c>
      <c r="AQ4869" s="2" t="s">
        <v>83</v>
      </c>
      <c r="AR4869" s="2" t="s">
        <v>82</v>
      </c>
      <c r="BE4869" s="23" t="str">
        <f t="shared" si="744"/>
        <v>EMF nein</v>
      </c>
      <c r="BF4869" s="23" t="str">
        <f t="shared" si="745"/>
        <v/>
      </c>
      <c r="BG4869" s="23" t="str">
        <f t="shared" si="746"/>
        <v/>
      </c>
      <c r="BH4869" s="23">
        <f t="shared" si="742"/>
        <v>0</v>
      </c>
      <c r="BO4869" s="2" t="s">
        <v>19149</v>
      </c>
      <c r="BP4869" s="3">
        <v>1</v>
      </c>
      <c r="BQ4869" s="2" t="s">
        <v>19150</v>
      </c>
    </row>
    <row r="4870" spans="1:70" ht="16.149999999999999" customHeight="1" x14ac:dyDescent="0.25">
      <c r="A4870" s="1">
        <v>4871</v>
      </c>
      <c r="B4870" s="2" t="s">
        <v>87</v>
      </c>
      <c r="C4870" s="75" t="s">
        <v>2445</v>
      </c>
      <c r="D4870" s="2" t="s">
        <v>151</v>
      </c>
      <c r="E4870" s="2" t="s">
        <v>19151</v>
      </c>
      <c r="F4870" s="67">
        <v>43991</v>
      </c>
      <c r="G4870" s="3">
        <f t="shared" si="747"/>
        <v>6</v>
      </c>
      <c r="H4870" s="3">
        <f t="shared" si="748"/>
        <v>2020</v>
      </c>
      <c r="J4870" s="20" t="str">
        <f t="shared" si="749"/>
        <v/>
      </c>
      <c r="K4870" s="5" t="s">
        <v>109</v>
      </c>
      <c r="L4870" s="5" t="s">
        <v>73</v>
      </c>
      <c r="M4870" s="6" t="s">
        <v>74</v>
      </c>
      <c r="N4870" s="5">
        <v>87</v>
      </c>
      <c r="O4870" s="2" t="s">
        <v>10213</v>
      </c>
      <c r="P4870" s="2" t="s">
        <v>19152</v>
      </c>
      <c r="T4870" s="6" t="s">
        <v>202</v>
      </c>
      <c r="X4870" s="2">
        <v>3070</v>
      </c>
      <c r="Y4870" s="2" t="s">
        <v>81</v>
      </c>
      <c r="Z4870" s="2" t="s">
        <v>168</v>
      </c>
      <c r="AA4870" s="2">
        <v>3070</v>
      </c>
      <c r="AB4870" s="2" t="s">
        <v>81</v>
      </c>
      <c r="AC4870" s="2" t="s">
        <v>168</v>
      </c>
      <c r="AD4870" s="2">
        <v>3070</v>
      </c>
      <c r="AE4870" s="2" t="s">
        <v>83</v>
      </c>
      <c r="AF4870" s="2" t="s">
        <v>168</v>
      </c>
      <c r="AG4870" s="2">
        <v>3070</v>
      </c>
      <c r="AH4870" s="2" t="s">
        <v>81</v>
      </c>
      <c r="AI4870" s="2" t="s">
        <v>168</v>
      </c>
      <c r="BE4870" s="23" t="str">
        <f t="shared" si="744"/>
        <v>EMF nein</v>
      </c>
      <c r="BF4870" s="23" t="str">
        <f t="shared" si="745"/>
        <v/>
      </c>
      <c r="BG4870" s="23" t="str">
        <f t="shared" si="746"/>
        <v/>
      </c>
      <c r="BH4870" s="23">
        <f t="shared" si="742"/>
        <v>0</v>
      </c>
      <c r="BO4870" s="2" t="s">
        <v>19153</v>
      </c>
      <c r="BP4870" s="3">
        <v>1</v>
      </c>
      <c r="BQ4870" s="2" t="s">
        <v>19154</v>
      </c>
    </row>
    <row r="4871" spans="1:70" ht="16.149999999999999" customHeight="1" x14ac:dyDescent="0.25">
      <c r="A4871" s="1">
        <v>4872</v>
      </c>
      <c r="B4871" s="2" t="s">
        <v>87</v>
      </c>
      <c r="C4871" s="2" t="s">
        <v>13230</v>
      </c>
      <c r="D4871" s="2" t="s">
        <v>896</v>
      </c>
      <c r="E4871" s="2" t="s">
        <v>19155</v>
      </c>
      <c r="F4871" s="2" t="s">
        <v>19156</v>
      </c>
      <c r="G4871" s="3" t="e">
        <f t="shared" si="747"/>
        <v>#VALUE!</v>
      </c>
      <c r="H4871" s="3" t="e">
        <f t="shared" si="748"/>
        <v>#VALUE!</v>
      </c>
      <c r="I4871" s="92">
        <v>0.4375</v>
      </c>
      <c r="J4871" s="20">
        <f t="shared" si="749"/>
        <v>10</v>
      </c>
      <c r="K4871" s="5" t="str">
        <f t="shared" ref="K4871:K4912" si="750">IF(COUNTA(W4871:BN4871)=0,"nein","ja")</f>
        <v>ja</v>
      </c>
      <c r="M4871" s="6" t="s">
        <v>74</v>
      </c>
      <c r="O4871" s="2" t="s">
        <v>5139</v>
      </c>
      <c r="P4871" s="5" t="s">
        <v>19157</v>
      </c>
      <c r="U4871" s="2" t="s">
        <v>208</v>
      </c>
      <c r="V4871" s="2" t="s">
        <v>80</v>
      </c>
      <c r="X4871" s="2">
        <v>455</v>
      </c>
      <c r="Y4871" s="2" t="s">
        <v>81</v>
      </c>
      <c r="Z4871" s="2" t="s">
        <v>84</v>
      </c>
      <c r="AD4871" s="2">
        <v>455</v>
      </c>
      <c r="AE4871" s="2" t="s">
        <v>81</v>
      </c>
      <c r="AF4871" s="2" t="s">
        <v>84</v>
      </c>
      <c r="BE4871" s="23" t="str">
        <f t="shared" si="744"/>
        <v>EMF nein</v>
      </c>
      <c r="BF4871" s="23" t="str">
        <f t="shared" si="745"/>
        <v/>
      </c>
      <c r="BG4871" s="23" t="str">
        <f t="shared" si="746"/>
        <v/>
      </c>
      <c r="BH4871" s="23">
        <f t="shared" si="742"/>
        <v>0</v>
      </c>
      <c r="BO4871" s="2" t="s">
        <v>19158</v>
      </c>
      <c r="BP4871" s="3">
        <v>1</v>
      </c>
      <c r="BQ4871" s="2" t="s">
        <v>19159</v>
      </c>
    </row>
    <row r="4872" spans="1:70" ht="16.149999999999999" customHeight="1" x14ac:dyDescent="0.25">
      <c r="A4872" s="16">
        <v>4873</v>
      </c>
      <c r="B4872" s="2" t="s">
        <v>211</v>
      </c>
      <c r="C4872" s="2" t="s">
        <v>7816</v>
      </c>
      <c r="D4872" s="2" t="s">
        <v>137</v>
      </c>
      <c r="E4872" s="2" t="s">
        <v>19160</v>
      </c>
      <c r="F4872" s="67">
        <v>43992</v>
      </c>
      <c r="G4872" s="3">
        <f t="shared" si="747"/>
        <v>6</v>
      </c>
      <c r="H4872" s="3">
        <f t="shared" si="748"/>
        <v>2020</v>
      </c>
      <c r="I4872" s="92">
        <v>0.83333333333333304</v>
      </c>
      <c r="J4872" s="20">
        <f t="shared" si="749"/>
        <v>20</v>
      </c>
      <c r="K4872" s="5" t="str">
        <f t="shared" si="750"/>
        <v>ja</v>
      </c>
      <c r="L4872" s="5" t="s">
        <v>73</v>
      </c>
      <c r="M4872" s="6" t="s">
        <v>74</v>
      </c>
      <c r="N4872" s="5">
        <v>55</v>
      </c>
      <c r="O4872" s="2" t="s">
        <v>126</v>
      </c>
      <c r="P4872" s="2" t="s">
        <v>19161</v>
      </c>
      <c r="Q4872" s="6" t="s">
        <v>19162</v>
      </c>
      <c r="R4872" s="6" t="s">
        <v>335</v>
      </c>
      <c r="X4872" s="2">
        <v>300</v>
      </c>
      <c r="Y4872" s="2" t="s">
        <v>81</v>
      </c>
      <c r="Z4872" s="2" t="s">
        <v>84</v>
      </c>
      <c r="AA4872" s="2">
        <v>300</v>
      </c>
      <c r="AB4872" s="2" t="s">
        <v>81</v>
      </c>
      <c r="AC4872" s="2" t="s">
        <v>84</v>
      </c>
      <c r="AD4872" s="2">
        <v>300</v>
      </c>
      <c r="AE4872" s="2" t="s">
        <v>83</v>
      </c>
      <c r="AF4872" s="2" t="s">
        <v>84</v>
      </c>
      <c r="AG4872" s="2">
        <v>300</v>
      </c>
      <c r="AH4872" s="2" t="s">
        <v>81</v>
      </c>
      <c r="AI4872" s="2" t="s">
        <v>84</v>
      </c>
      <c r="BE4872" s="23" t="str">
        <f t="shared" si="744"/>
        <v>EMF nein</v>
      </c>
      <c r="BF4872" s="23" t="str">
        <f t="shared" si="745"/>
        <v/>
      </c>
      <c r="BG4872" s="23" t="str">
        <f t="shared" si="746"/>
        <v/>
      </c>
      <c r="BH4872" s="23">
        <f t="shared" si="742"/>
        <v>0</v>
      </c>
      <c r="BO4872" s="2" t="s">
        <v>19163</v>
      </c>
      <c r="BP4872" s="3">
        <v>1</v>
      </c>
      <c r="BQ4872" s="2" t="s">
        <v>19164</v>
      </c>
    </row>
    <row r="4873" spans="1:70" ht="16.149999999999999" customHeight="1" x14ac:dyDescent="0.25">
      <c r="A4873" s="1">
        <v>4874</v>
      </c>
      <c r="B4873" s="2" t="s">
        <v>135</v>
      </c>
      <c r="C4873" s="2" t="s">
        <v>1851</v>
      </c>
      <c r="D4873" s="2" t="s">
        <v>89</v>
      </c>
      <c r="E4873" s="2" t="s">
        <v>19165</v>
      </c>
      <c r="F4873" s="67">
        <v>43991</v>
      </c>
      <c r="G4873" s="3">
        <f t="shared" si="747"/>
        <v>6</v>
      </c>
      <c r="H4873" s="3">
        <f t="shared" si="748"/>
        <v>2020</v>
      </c>
      <c r="I4873" s="92">
        <v>0.79513888888888895</v>
      </c>
      <c r="J4873" s="20">
        <f t="shared" si="749"/>
        <v>19</v>
      </c>
      <c r="K4873" s="5" t="str">
        <f t="shared" si="750"/>
        <v>ja</v>
      </c>
      <c r="L4873" s="5" t="s">
        <v>91</v>
      </c>
      <c r="M4873" s="6" t="s">
        <v>9604</v>
      </c>
      <c r="O4873" s="2" t="s">
        <v>5139</v>
      </c>
      <c r="P4873" s="2" t="s">
        <v>19166</v>
      </c>
      <c r="R4873" s="6" t="s">
        <v>781</v>
      </c>
      <c r="U4873" s="2" t="s">
        <v>115</v>
      </c>
      <c r="V4873" s="2" t="s">
        <v>202</v>
      </c>
      <c r="X4873" s="2">
        <v>45</v>
      </c>
      <c r="Y4873" s="2" t="s">
        <v>94</v>
      </c>
      <c r="Z4873" s="2" t="s">
        <v>82</v>
      </c>
      <c r="AD4873" s="2">
        <v>45</v>
      </c>
      <c r="AE4873" s="2" t="s">
        <v>81</v>
      </c>
      <c r="AF4873" s="2" t="s">
        <v>82</v>
      </c>
      <c r="AJ4873" s="2">
        <v>60</v>
      </c>
      <c r="AK4873" s="2" t="s">
        <v>81</v>
      </c>
      <c r="AL4873" s="2" t="s">
        <v>84</v>
      </c>
      <c r="AM4873" s="2">
        <v>60</v>
      </c>
      <c r="AN4873" s="2" t="s">
        <v>94</v>
      </c>
      <c r="AO4873" s="2" t="s">
        <v>84</v>
      </c>
      <c r="AP4873" s="2">
        <v>60</v>
      </c>
      <c r="AQ4873" s="2" t="s">
        <v>81</v>
      </c>
      <c r="AR4873" s="2" t="s">
        <v>84</v>
      </c>
      <c r="AS4873" s="2">
        <v>60</v>
      </c>
      <c r="AT4873" s="2" t="s">
        <v>81</v>
      </c>
      <c r="AU4873" s="2" t="s">
        <v>84</v>
      </c>
      <c r="BE4873" s="23" t="str">
        <f t="shared" si="744"/>
        <v>EMF nein</v>
      </c>
      <c r="BF4873" s="23" t="str">
        <f t="shared" si="745"/>
        <v/>
      </c>
      <c r="BG4873" s="23" t="str">
        <f t="shared" si="746"/>
        <v/>
      </c>
      <c r="BH4873" s="23">
        <f t="shared" si="742"/>
        <v>0</v>
      </c>
      <c r="BO4873" s="2" t="s">
        <v>19167</v>
      </c>
      <c r="BP4873" s="3">
        <v>1</v>
      </c>
      <c r="BQ4873" s="2" t="s">
        <v>19168</v>
      </c>
    </row>
    <row r="4874" spans="1:70" ht="16.149999999999999" customHeight="1" x14ac:dyDescent="0.25">
      <c r="A4874" s="1">
        <v>4875</v>
      </c>
      <c r="B4874" s="2" t="s">
        <v>87</v>
      </c>
      <c r="C4874" s="2" t="s">
        <v>19169</v>
      </c>
      <c r="D4874" s="2" t="s">
        <v>206</v>
      </c>
      <c r="E4874" s="2" t="s">
        <v>19170</v>
      </c>
      <c r="F4874" s="67">
        <v>40971</v>
      </c>
      <c r="G4874" s="3">
        <f t="shared" si="747"/>
        <v>3</v>
      </c>
      <c r="H4874" s="3">
        <f t="shared" si="748"/>
        <v>2012</v>
      </c>
      <c r="I4874" s="92">
        <v>0.5625</v>
      </c>
      <c r="J4874" s="20">
        <f t="shared" si="749"/>
        <v>13</v>
      </c>
      <c r="K4874" s="5" t="str">
        <f t="shared" si="750"/>
        <v>ja</v>
      </c>
      <c r="L4874" s="5" t="s">
        <v>73</v>
      </c>
      <c r="M4874" s="6" t="s">
        <v>74</v>
      </c>
      <c r="N4874" s="5">
        <v>75</v>
      </c>
      <c r="O4874" s="5" t="s">
        <v>5139</v>
      </c>
      <c r="P4874" s="5" t="s">
        <v>19171</v>
      </c>
      <c r="R4874" s="6" t="s">
        <v>77</v>
      </c>
      <c r="T4874" s="6" t="s">
        <v>80</v>
      </c>
      <c r="U4874" s="2" t="s">
        <v>208</v>
      </c>
      <c r="V4874" s="5" t="s">
        <v>80</v>
      </c>
      <c r="X4874" s="2">
        <v>455</v>
      </c>
      <c r="Y4874" s="2" t="s">
        <v>81</v>
      </c>
      <c r="Z4874" s="2" t="s">
        <v>168</v>
      </c>
      <c r="AA4874" s="2">
        <v>455</v>
      </c>
      <c r="AB4874" s="2" t="s">
        <v>81</v>
      </c>
      <c r="AC4874" s="2" t="s">
        <v>168</v>
      </c>
      <c r="BE4874" s="23" t="str">
        <f t="shared" si="744"/>
        <v>EMF nein</v>
      </c>
      <c r="BF4874" s="23" t="str">
        <f t="shared" si="745"/>
        <v/>
      </c>
      <c r="BG4874" s="23" t="str">
        <f t="shared" si="746"/>
        <v/>
      </c>
      <c r="BH4874" s="23">
        <f t="shared" si="742"/>
        <v>0</v>
      </c>
      <c r="BO4874" s="2" t="s">
        <v>19172</v>
      </c>
      <c r="BP4874" s="3">
        <v>1</v>
      </c>
      <c r="BQ4874" s="2" t="s">
        <v>19173</v>
      </c>
    </row>
    <row r="4875" spans="1:70" ht="16.149999999999999" customHeight="1" x14ac:dyDescent="0.25">
      <c r="A4875" s="1">
        <v>4876</v>
      </c>
      <c r="B4875" s="2" t="s">
        <v>211</v>
      </c>
      <c r="C4875" s="2" t="s">
        <v>13230</v>
      </c>
      <c r="D4875" s="2" t="s">
        <v>206</v>
      </c>
      <c r="E4875" s="2" t="s">
        <v>19174</v>
      </c>
      <c r="F4875" s="2" t="s">
        <v>19175</v>
      </c>
      <c r="G4875" s="3" t="e">
        <f t="shared" si="747"/>
        <v>#VALUE!</v>
      </c>
      <c r="H4875" s="3" t="e">
        <f t="shared" si="748"/>
        <v>#VALUE!</v>
      </c>
      <c r="I4875" s="92">
        <v>0.72916666666666696</v>
      </c>
      <c r="J4875" s="20">
        <f t="shared" si="749"/>
        <v>17</v>
      </c>
      <c r="K4875" s="5" t="str">
        <f t="shared" si="750"/>
        <v>ja</v>
      </c>
      <c r="M4875" s="6" t="s">
        <v>100</v>
      </c>
      <c r="O4875" s="2" t="s">
        <v>5139</v>
      </c>
      <c r="P4875" s="2" t="s">
        <v>1027</v>
      </c>
      <c r="T4875" s="6" t="s">
        <v>80</v>
      </c>
      <c r="X4875" s="2">
        <v>112</v>
      </c>
      <c r="Y4875" s="2" t="s">
        <v>81</v>
      </c>
      <c r="Z4875" s="2" t="s">
        <v>82</v>
      </c>
      <c r="AA4875" s="2">
        <v>112</v>
      </c>
      <c r="AB4875" s="2" t="s">
        <v>81</v>
      </c>
      <c r="AC4875" s="2" t="s">
        <v>82</v>
      </c>
      <c r="AD4875" s="2" t="s">
        <v>109</v>
      </c>
      <c r="AJ4875" s="2">
        <v>112</v>
      </c>
      <c r="AK4875" s="2" t="s">
        <v>81</v>
      </c>
      <c r="AL4875" s="2" t="s">
        <v>82</v>
      </c>
      <c r="AM4875" s="2">
        <v>112</v>
      </c>
      <c r="AN4875" s="2" t="s">
        <v>81</v>
      </c>
      <c r="AO4875" s="2" t="s">
        <v>82</v>
      </c>
      <c r="BE4875" s="23" t="str">
        <f t="shared" si="744"/>
        <v>EMF nein</v>
      </c>
      <c r="BF4875" s="23" t="str">
        <f t="shared" si="745"/>
        <v/>
      </c>
      <c r="BG4875" s="23" t="str">
        <f t="shared" si="746"/>
        <v/>
      </c>
      <c r="BH4875" s="23">
        <f t="shared" si="742"/>
        <v>0</v>
      </c>
      <c r="BO4875" s="2" t="s">
        <v>19176</v>
      </c>
      <c r="BP4875" s="3">
        <v>1</v>
      </c>
      <c r="BQ4875" s="2" t="s">
        <v>19177</v>
      </c>
    </row>
    <row r="4876" spans="1:70" ht="16.149999999999999" customHeight="1" x14ac:dyDescent="0.25">
      <c r="A4876" s="1">
        <v>4877</v>
      </c>
      <c r="B4876" s="2" t="s">
        <v>87</v>
      </c>
      <c r="C4876" s="2" t="s">
        <v>284</v>
      </c>
      <c r="D4876" s="2" t="s">
        <v>264</v>
      </c>
      <c r="E4876" s="2" t="s">
        <v>19178</v>
      </c>
      <c r="F4876" s="67">
        <v>43990</v>
      </c>
      <c r="G4876" s="3">
        <f t="shared" si="747"/>
        <v>6</v>
      </c>
      <c r="H4876" s="3">
        <f t="shared" si="748"/>
        <v>2020</v>
      </c>
      <c r="I4876" s="92">
        <v>0.52083333333333304</v>
      </c>
      <c r="J4876" s="20">
        <f t="shared" si="749"/>
        <v>12</v>
      </c>
      <c r="K4876" s="5" t="str">
        <f t="shared" si="750"/>
        <v>ja</v>
      </c>
      <c r="L4876" s="5" t="s">
        <v>91</v>
      </c>
      <c r="M4876" s="6" t="s">
        <v>100</v>
      </c>
      <c r="N4876" s="5">
        <v>89</v>
      </c>
      <c r="O4876" s="2" t="s">
        <v>5139</v>
      </c>
      <c r="P4876" s="2" t="s">
        <v>19179</v>
      </c>
      <c r="R4876" s="6" t="s">
        <v>77</v>
      </c>
      <c r="T4876" s="6" t="s">
        <v>80</v>
      </c>
      <c r="U4876" s="2" t="s">
        <v>139</v>
      </c>
      <c r="X4876" s="2">
        <v>72</v>
      </c>
      <c r="Y4876" s="2" t="s">
        <v>81</v>
      </c>
      <c r="Z4876" s="2" t="s">
        <v>84</v>
      </c>
      <c r="AA4876" s="2">
        <v>72</v>
      </c>
      <c r="AB4876" s="2" t="s">
        <v>94</v>
      </c>
      <c r="AC4876" s="2" t="s">
        <v>84</v>
      </c>
      <c r="AD4876" s="2">
        <v>72</v>
      </c>
      <c r="AE4876" s="2" t="s">
        <v>81</v>
      </c>
      <c r="AF4876" s="2" t="s">
        <v>84</v>
      </c>
      <c r="AG4876" s="2">
        <v>72</v>
      </c>
      <c r="AH4876" s="2" t="s">
        <v>81</v>
      </c>
      <c r="AI4876" s="2" t="s">
        <v>84</v>
      </c>
      <c r="AJ4876" s="2">
        <v>195</v>
      </c>
      <c r="AK4876" s="2" t="s">
        <v>81</v>
      </c>
      <c r="AL4876" s="2" t="s">
        <v>84</v>
      </c>
      <c r="AP4876" s="2">
        <v>195</v>
      </c>
      <c r="AQ4876" s="2" t="s">
        <v>81</v>
      </c>
      <c r="AR4876" s="2" t="s">
        <v>84</v>
      </c>
      <c r="BE4876" s="23" t="str">
        <f t="shared" si="744"/>
        <v>EMF nein</v>
      </c>
      <c r="BF4876" s="23" t="str">
        <f t="shared" si="745"/>
        <v/>
      </c>
      <c r="BG4876" s="23" t="str">
        <f t="shared" si="746"/>
        <v/>
      </c>
      <c r="BH4876" s="23">
        <f t="shared" si="742"/>
        <v>0</v>
      </c>
      <c r="BO4876" s="2" t="s">
        <v>19180</v>
      </c>
      <c r="BP4876" s="3">
        <v>1</v>
      </c>
      <c r="BQ4876" s="2" t="s">
        <v>19181</v>
      </c>
    </row>
    <row r="4877" spans="1:70" ht="16.149999999999999" customHeight="1" x14ac:dyDescent="0.25">
      <c r="A4877" s="1">
        <v>4878</v>
      </c>
      <c r="B4877" s="2" t="s">
        <v>87</v>
      </c>
      <c r="C4877" s="2" t="s">
        <v>9389</v>
      </c>
      <c r="D4877" s="2" t="s">
        <v>137</v>
      </c>
      <c r="E4877" s="2" t="s">
        <v>19182</v>
      </c>
      <c r="F4877" s="67">
        <v>43991</v>
      </c>
      <c r="G4877" s="3">
        <f t="shared" si="747"/>
        <v>6</v>
      </c>
      <c r="H4877" s="3">
        <f t="shared" si="748"/>
        <v>2020</v>
      </c>
      <c r="I4877" s="92">
        <v>0.59375</v>
      </c>
      <c r="J4877" s="20">
        <f t="shared" si="749"/>
        <v>14</v>
      </c>
      <c r="K4877" s="5" t="str">
        <f t="shared" si="750"/>
        <v>ja</v>
      </c>
      <c r="L4877" s="5" t="s">
        <v>73</v>
      </c>
      <c r="M4877" s="6" t="s">
        <v>115</v>
      </c>
      <c r="N4877" s="5">
        <v>86</v>
      </c>
      <c r="O4877" s="2" t="s">
        <v>5139</v>
      </c>
      <c r="P4877" s="2" t="s">
        <v>5951</v>
      </c>
      <c r="T4877" s="6" t="s">
        <v>80</v>
      </c>
      <c r="U4877" s="2" t="s">
        <v>115</v>
      </c>
      <c r="V4877" s="2" t="s">
        <v>80</v>
      </c>
      <c r="X4877" s="2">
        <v>271</v>
      </c>
      <c r="Y4877" s="2" t="s">
        <v>81</v>
      </c>
      <c r="Z4877" s="2" t="s">
        <v>82</v>
      </c>
      <c r="AD4877" s="2">
        <v>271</v>
      </c>
      <c r="AE4877" s="2" t="s">
        <v>83</v>
      </c>
      <c r="AF4877" s="2" t="s">
        <v>82</v>
      </c>
      <c r="BE4877" s="23" t="str">
        <f t="shared" si="744"/>
        <v>EMF nein</v>
      </c>
      <c r="BF4877" s="23" t="str">
        <f t="shared" si="745"/>
        <v/>
      </c>
      <c r="BG4877" s="23" t="str">
        <f t="shared" si="746"/>
        <v/>
      </c>
      <c r="BH4877" s="23">
        <f t="shared" si="742"/>
        <v>0</v>
      </c>
      <c r="BP4877" s="3">
        <v>1</v>
      </c>
      <c r="BR4877" s="2" t="s">
        <v>19183</v>
      </c>
    </row>
    <row r="4878" spans="1:70" ht="16.149999999999999" customHeight="1" x14ac:dyDescent="0.25">
      <c r="A4878" s="44">
        <v>4879</v>
      </c>
      <c r="B4878" s="2" t="s">
        <v>211</v>
      </c>
      <c r="C4878" s="65" t="s">
        <v>19184</v>
      </c>
      <c r="D4878" s="2" t="s">
        <v>192</v>
      </c>
      <c r="E4878" s="2" t="s">
        <v>13152</v>
      </c>
      <c r="F4878" s="67">
        <v>43981</v>
      </c>
      <c r="G4878" s="3">
        <f t="shared" si="747"/>
        <v>5</v>
      </c>
      <c r="H4878" s="3">
        <f t="shared" si="748"/>
        <v>2020</v>
      </c>
      <c r="I4878" s="2">
        <v>12</v>
      </c>
      <c r="J4878" s="20">
        <f t="shared" si="749"/>
        <v>0</v>
      </c>
      <c r="K4878" s="5" t="str">
        <f t="shared" si="750"/>
        <v>ja</v>
      </c>
      <c r="L4878" s="5" t="s">
        <v>91</v>
      </c>
      <c r="M4878" s="6" t="s">
        <v>115</v>
      </c>
      <c r="O4878" s="2" t="s">
        <v>5139</v>
      </c>
      <c r="P4878" s="2" t="s">
        <v>19185</v>
      </c>
      <c r="R4878" s="6" t="s">
        <v>77</v>
      </c>
      <c r="S4878" s="2" t="s">
        <v>14762</v>
      </c>
      <c r="T4878" s="6" t="s">
        <v>80</v>
      </c>
      <c r="BE4878" s="23" t="str">
        <f t="shared" si="744"/>
        <v>EMF nein</v>
      </c>
      <c r="BF4878" s="23" t="str">
        <f t="shared" si="745"/>
        <v/>
      </c>
      <c r="BG4878" s="23" t="str">
        <f t="shared" si="746"/>
        <v/>
      </c>
      <c r="BH4878" s="23">
        <f t="shared" si="742"/>
        <v>0</v>
      </c>
      <c r="BO4878" s="2" t="s">
        <v>19186</v>
      </c>
      <c r="BP4878" s="3">
        <v>1</v>
      </c>
      <c r="BQ4878" s="2" t="s">
        <v>19187</v>
      </c>
    </row>
    <row r="4879" spans="1:70" ht="16.149999999999999" customHeight="1" x14ac:dyDescent="0.25">
      <c r="A4879" s="1">
        <v>4880</v>
      </c>
      <c r="B4879" s="2" t="s">
        <v>211</v>
      </c>
      <c r="C4879" s="2" t="s">
        <v>19188</v>
      </c>
      <c r="D4879" s="2" t="s">
        <v>158</v>
      </c>
      <c r="E4879" s="2" t="s">
        <v>19189</v>
      </c>
      <c r="F4879" s="67">
        <v>43990</v>
      </c>
      <c r="G4879" s="3">
        <f t="shared" si="747"/>
        <v>6</v>
      </c>
      <c r="H4879" s="3">
        <f t="shared" si="748"/>
        <v>2020</v>
      </c>
      <c r="I4879" s="92">
        <v>0.27083333333333298</v>
      </c>
      <c r="J4879" s="20">
        <f t="shared" si="749"/>
        <v>6</v>
      </c>
      <c r="K4879" s="5" t="str">
        <f t="shared" si="750"/>
        <v>ja</v>
      </c>
      <c r="L4879" s="5" t="s">
        <v>91</v>
      </c>
      <c r="M4879" s="6" t="s">
        <v>74</v>
      </c>
      <c r="N4879" s="5">
        <v>20</v>
      </c>
      <c r="O4879" s="2" t="s">
        <v>126</v>
      </c>
      <c r="P4879" s="2" t="s">
        <v>19190</v>
      </c>
      <c r="R4879" s="6" t="s">
        <v>335</v>
      </c>
      <c r="T4879" s="6" t="s">
        <v>202</v>
      </c>
      <c r="U4879" s="2" t="s">
        <v>139</v>
      </c>
      <c r="BE4879" s="23" t="str">
        <f t="shared" ref="BE4879:BE4920" si="751">IF(COUNTA(BI4879,BK4879,BM4879) &gt; 0,"EMF ja","EMF nein")</f>
        <v>EMF ja</v>
      </c>
      <c r="BF4879" s="23">
        <f t="shared" ref="BF4879:BF4920" si="752">IF(SUM(BJ4879,BL4879,BN4879)=0,"",MIN(BJ4879,BL4879,BN4879))</f>
        <v>170</v>
      </c>
      <c r="BG4879" s="23" t="str">
        <f t="shared" ref="BG4879:BG4920" si="753">IF(BF4879="","",IF(BF4879&lt;100,"&lt;100m",IF(AND(BF4879&gt;99, BF4879&lt;500),"100-499m",IF(BF4879&gt;499,"500+m",""))))</f>
        <v>100-499m</v>
      </c>
      <c r="BH4879" s="23">
        <f t="shared" si="742"/>
        <v>1</v>
      </c>
      <c r="BI4879" s="2" t="s">
        <v>162</v>
      </c>
      <c r="BJ4879" s="2">
        <v>170</v>
      </c>
      <c r="BP4879" s="3">
        <v>1</v>
      </c>
      <c r="BQ4879" s="2" t="s">
        <v>19191</v>
      </c>
    </row>
    <row r="4880" spans="1:70" ht="16.149999999999999" customHeight="1" x14ac:dyDescent="0.25">
      <c r="A4880" s="16">
        <v>4881</v>
      </c>
      <c r="B4880" s="2" t="s">
        <v>211</v>
      </c>
      <c r="C4880" s="2" t="s">
        <v>16240</v>
      </c>
      <c r="D4880" s="2" t="s">
        <v>158</v>
      </c>
      <c r="E4880" s="2" t="s">
        <v>19192</v>
      </c>
      <c r="F4880" s="67">
        <v>43994</v>
      </c>
      <c r="G4880" s="3">
        <f t="shared" si="747"/>
        <v>6</v>
      </c>
      <c r="H4880" s="3">
        <f t="shared" si="748"/>
        <v>2020</v>
      </c>
      <c r="I4880" s="92">
        <v>0.45833333333333298</v>
      </c>
      <c r="J4880" s="20">
        <f t="shared" si="749"/>
        <v>11</v>
      </c>
      <c r="K4880" s="5" t="str">
        <f t="shared" si="750"/>
        <v>ja</v>
      </c>
      <c r="L4880" s="5" t="s">
        <v>73</v>
      </c>
      <c r="M4880" s="6" t="s">
        <v>115</v>
      </c>
      <c r="O4880" s="2" t="s">
        <v>126</v>
      </c>
      <c r="P4880" s="6" t="s">
        <v>1027</v>
      </c>
      <c r="R4880" s="6" t="s">
        <v>77</v>
      </c>
      <c r="T4880" s="6" t="s">
        <v>80</v>
      </c>
      <c r="X4880" s="2">
        <v>1000</v>
      </c>
      <c r="Y4880" s="2" t="s">
        <v>81</v>
      </c>
      <c r="Z4880" s="2" t="s">
        <v>84</v>
      </c>
      <c r="AA4880" s="2">
        <v>1000</v>
      </c>
      <c r="AB4880" s="2" t="s">
        <v>81</v>
      </c>
      <c r="AC4880" s="2" t="s">
        <v>84</v>
      </c>
      <c r="AD4880" s="2">
        <v>1000</v>
      </c>
      <c r="AE4880" s="2" t="s">
        <v>83</v>
      </c>
      <c r="AF4880" s="2" t="s">
        <v>84</v>
      </c>
      <c r="BE4880" s="23" t="str">
        <f t="shared" si="751"/>
        <v>EMF nein</v>
      </c>
      <c r="BF4880" s="23" t="str">
        <f t="shared" si="752"/>
        <v/>
      </c>
      <c r="BG4880" s="23" t="str">
        <f t="shared" si="753"/>
        <v/>
      </c>
      <c r="BH4880" s="23">
        <f t="shared" si="742"/>
        <v>0</v>
      </c>
      <c r="BO4880" s="2" t="s">
        <v>19193</v>
      </c>
      <c r="BP4880" s="3">
        <v>1</v>
      </c>
      <c r="BQ4880" s="2" t="s">
        <v>19194</v>
      </c>
    </row>
    <row r="4881" spans="1:70" ht="16.149999999999999" customHeight="1" x14ac:dyDescent="0.25">
      <c r="A4881" s="16">
        <v>4882</v>
      </c>
      <c r="B4881" s="2" t="s">
        <v>211</v>
      </c>
      <c r="C4881" s="2" t="s">
        <v>19195</v>
      </c>
      <c r="D4881" s="2" t="s">
        <v>158</v>
      </c>
      <c r="E4881" s="2" t="s">
        <v>19196</v>
      </c>
      <c r="F4881" s="67">
        <v>43994</v>
      </c>
      <c r="G4881" s="3">
        <f t="shared" si="747"/>
        <v>6</v>
      </c>
      <c r="H4881" s="3">
        <f t="shared" si="748"/>
        <v>2020</v>
      </c>
      <c r="I4881" s="92">
        <v>0.59722222222222221</v>
      </c>
      <c r="J4881" s="20">
        <f t="shared" si="749"/>
        <v>14</v>
      </c>
      <c r="K4881" s="5" t="str">
        <f t="shared" si="750"/>
        <v>ja</v>
      </c>
      <c r="L4881" s="5" t="s">
        <v>91</v>
      </c>
      <c r="M4881" s="6" t="s">
        <v>115</v>
      </c>
      <c r="O4881" s="392" t="s">
        <v>75</v>
      </c>
      <c r="P4881" s="6" t="s">
        <v>1027</v>
      </c>
      <c r="R4881" s="6" t="s">
        <v>77</v>
      </c>
      <c r="T4881" s="6" t="s">
        <v>80</v>
      </c>
      <c r="X4881" s="2">
        <v>546</v>
      </c>
      <c r="Y4881" s="2" t="s">
        <v>81</v>
      </c>
      <c r="Z4881" s="2" t="s">
        <v>168</v>
      </c>
      <c r="AA4881" s="2">
        <v>546</v>
      </c>
      <c r="AB4881" s="2" t="s">
        <v>94</v>
      </c>
      <c r="AC4881" s="2" t="s">
        <v>168</v>
      </c>
      <c r="AD4881" s="2">
        <v>546</v>
      </c>
      <c r="AE4881" s="2" t="s">
        <v>9448</v>
      </c>
      <c r="AF4881" s="2" t="s">
        <v>168</v>
      </c>
      <c r="AG4881" s="2">
        <v>546</v>
      </c>
      <c r="AH4881" s="2" t="s">
        <v>83</v>
      </c>
      <c r="AI4881" s="2" t="s">
        <v>168</v>
      </c>
      <c r="AJ4881" s="2">
        <v>682</v>
      </c>
      <c r="AK4881" s="2" t="s">
        <v>81</v>
      </c>
      <c r="AL4881" s="2" t="s">
        <v>168</v>
      </c>
      <c r="AM4881" s="2">
        <v>682</v>
      </c>
      <c r="AN4881" s="2" t="s">
        <v>94</v>
      </c>
      <c r="AO4881" s="2" t="s">
        <v>168</v>
      </c>
      <c r="AP4881" s="2">
        <v>682</v>
      </c>
      <c r="AQ4881" s="2" t="s">
        <v>81</v>
      </c>
      <c r="AR4881" s="2" t="s">
        <v>168</v>
      </c>
      <c r="BE4881" s="23" t="str">
        <f t="shared" si="751"/>
        <v>EMF ja</v>
      </c>
      <c r="BF4881" s="23">
        <f t="shared" si="752"/>
        <v>430</v>
      </c>
      <c r="BG4881" s="23" t="str">
        <f t="shared" si="753"/>
        <v>100-499m</v>
      </c>
      <c r="BH4881" s="23">
        <f t="shared" si="742"/>
        <v>2</v>
      </c>
      <c r="BI4881" s="2" t="s">
        <v>162</v>
      </c>
      <c r="BJ4881" s="2">
        <v>550</v>
      </c>
      <c r="BK4881" s="2" t="s">
        <v>162</v>
      </c>
      <c r="BL4881" s="2">
        <v>430</v>
      </c>
      <c r="BO4881" s="2" t="s">
        <v>19197</v>
      </c>
      <c r="BP4881" s="3">
        <v>1</v>
      </c>
      <c r="BQ4881" s="2" t="s">
        <v>19198</v>
      </c>
    </row>
    <row r="4882" spans="1:70" ht="16.149999999999999" customHeight="1" x14ac:dyDescent="0.25">
      <c r="A4882" s="1">
        <v>4883</v>
      </c>
      <c r="B4882" s="2" t="s">
        <v>211</v>
      </c>
      <c r="C4882" s="44" t="s">
        <v>19199</v>
      </c>
      <c r="D4882" s="2" t="s">
        <v>206</v>
      </c>
      <c r="E4882" s="2" t="s">
        <v>10952</v>
      </c>
      <c r="F4882" s="67">
        <v>43993</v>
      </c>
      <c r="G4882" s="3">
        <f t="shared" si="747"/>
        <v>6</v>
      </c>
      <c r="H4882" s="3">
        <f t="shared" si="748"/>
        <v>2020</v>
      </c>
      <c r="I4882" s="92">
        <v>0.47569444444444398</v>
      </c>
      <c r="J4882" s="20">
        <f t="shared" si="749"/>
        <v>11</v>
      </c>
      <c r="K4882" s="5" t="str">
        <f t="shared" si="750"/>
        <v>ja</v>
      </c>
      <c r="L4882" s="5" t="s">
        <v>8298</v>
      </c>
      <c r="M4882" s="6" t="s">
        <v>74</v>
      </c>
      <c r="N4882" s="5">
        <v>55</v>
      </c>
      <c r="O4882" s="2" t="s">
        <v>126</v>
      </c>
      <c r="P4882" s="2" t="s">
        <v>13482</v>
      </c>
      <c r="R4882" s="6" t="s">
        <v>77</v>
      </c>
      <c r="U4882" s="2" t="s">
        <v>100</v>
      </c>
      <c r="V4882" s="2" t="s">
        <v>202</v>
      </c>
      <c r="BE4882" s="23" t="str">
        <f t="shared" si="751"/>
        <v>EMF nein</v>
      </c>
      <c r="BF4882" s="23" t="str">
        <f t="shared" si="752"/>
        <v/>
      </c>
      <c r="BG4882" s="23" t="str">
        <f t="shared" si="753"/>
        <v/>
      </c>
      <c r="BH4882" s="23">
        <f t="shared" si="742"/>
        <v>0</v>
      </c>
      <c r="BO4882" s="2" t="s">
        <v>19200</v>
      </c>
      <c r="BP4882" s="3">
        <v>1</v>
      </c>
      <c r="BQ4882" s="2" t="s">
        <v>19201</v>
      </c>
    </row>
    <row r="4883" spans="1:70" ht="16.149999999999999" customHeight="1" x14ac:dyDescent="0.25">
      <c r="A4883" s="16">
        <v>4884</v>
      </c>
      <c r="B4883" s="2" t="s">
        <v>87</v>
      </c>
      <c r="C4883" s="2" t="s">
        <v>8772</v>
      </c>
      <c r="D4883" s="2" t="s">
        <v>89</v>
      </c>
      <c r="E4883" s="2" t="s">
        <v>19202</v>
      </c>
      <c r="F4883" s="67">
        <v>43994</v>
      </c>
      <c r="G4883" s="3">
        <f t="shared" si="747"/>
        <v>6</v>
      </c>
      <c r="H4883" s="3">
        <f t="shared" si="748"/>
        <v>2020</v>
      </c>
      <c r="I4883" s="92">
        <v>0.58680555555555602</v>
      </c>
      <c r="J4883" s="20">
        <f t="shared" si="749"/>
        <v>14</v>
      </c>
      <c r="K4883" s="5" t="str">
        <f t="shared" si="750"/>
        <v>ja</v>
      </c>
      <c r="L4883" s="5" t="s">
        <v>91</v>
      </c>
      <c r="M4883" s="6" t="s">
        <v>74</v>
      </c>
      <c r="N4883" s="5">
        <v>82</v>
      </c>
      <c r="O4883" s="2" t="s">
        <v>75</v>
      </c>
      <c r="P4883" s="2" t="s">
        <v>19203</v>
      </c>
      <c r="R4883" s="6" t="s">
        <v>77</v>
      </c>
      <c r="U4883" s="2" t="s">
        <v>115</v>
      </c>
      <c r="V4883" s="2" t="s">
        <v>80</v>
      </c>
      <c r="AD4883" s="2">
        <v>62</v>
      </c>
      <c r="AE4883" s="2" t="s">
        <v>81</v>
      </c>
      <c r="AF4883" s="2" t="s">
        <v>168</v>
      </c>
      <c r="AG4883" s="2">
        <v>62</v>
      </c>
      <c r="AH4883" s="2" t="s">
        <v>94</v>
      </c>
      <c r="AI4883" s="2" t="s">
        <v>168</v>
      </c>
      <c r="BE4883" s="23" t="str">
        <f t="shared" si="751"/>
        <v>EMF ja</v>
      </c>
      <c r="BF4883" s="23">
        <f t="shared" si="752"/>
        <v>1400</v>
      </c>
      <c r="BG4883" s="23" t="str">
        <f t="shared" si="753"/>
        <v>500+m</v>
      </c>
      <c r="BH4883" s="23">
        <f t="shared" si="742"/>
        <v>2</v>
      </c>
      <c r="BI4883" s="2" t="s">
        <v>162</v>
      </c>
      <c r="BJ4883" s="2">
        <v>1470</v>
      </c>
      <c r="BK4883" s="2" t="s">
        <v>162</v>
      </c>
      <c r="BL4883" s="2">
        <v>1400</v>
      </c>
      <c r="BO4883" s="2" t="s">
        <v>19204</v>
      </c>
      <c r="BP4883" s="3">
        <v>1</v>
      </c>
      <c r="BQ4883" s="2" t="s">
        <v>19205</v>
      </c>
    </row>
    <row r="4884" spans="1:70" ht="16.149999999999999" customHeight="1" x14ac:dyDescent="0.25">
      <c r="A4884" s="1">
        <v>4885</v>
      </c>
      <c r="B4884" s="2" t="s">
        <v>87</v>
      </c>
      <c r="C4884" s="2" t="s">
        <v>19206</v>
      </c>
      <c r="D4884" s="2" t="s">
        <v>348</v>
      </c>
      <c r="E4884" s="2" t="s">
        <v>19207</v>
      </c>
      <c r="F4884" s="67">
        <v>43994</v>
      </c>
      <c r="G4884" s="3">
        <f t="shared" si="747"/>
        <v>6</v>
      </c>
      <c r="H4884" s="3">
        <f t="shared" si="748"/>
        <v>2020</v>
      </c>
      <c r="I4884" s="92">
        <v>0.55208333333333304</v>
      </c>
      <c r="J4884" s="20">
        <f t="shared" si="749"/>
        <v>13</v>
      </c>
      <c r="K4884" s="5" t="str">
        <f t="shared" si="750"/>
        <v>ja</v>
      </c>
      <c r="L4884" s="5" t="s">
        <v>91</v>
      </c>
      <c r="M4884" s="6" t="s">
        <v>74</v>
      </c>
      <c r="N4884" s="5">
        <v>77</v>
      </c>
      <c r="O4884" s="2" t="s">
        <v>140</v>
      </c>
      <c r="P4884" s="127" t="s">
        <v>19208</v>
      </c>
      <c r="R4884" s="6" t="s">
        <v>77</v>
      </c>
      <c r="T4884" s="6" t="s">
        <v>80</v>
      </c>
      <c r="X4884" s="2">
        <v>180</v>
      </c>
      <c r="Y4884" s="2" t="s">
        <v>81</v>
      </c>
      <c r="Z4884" s="2" t="s">
        <v>84</v>
      </c>
      <c r="AA4884" s="2">
        <v>180</v>
      </c>
      <c r="AB4884" s="2" t="s">
        <v>81</v>
      </c>
      <c r="AC4884" s="2" t="s">
        <v>84</v>
      </c>
      <c r="AD4884" s="2">
        <v>180</v>
      </c>
      <c r="AE4884" s="2" t="s">
        <v>81</v>
      </c>
      <c r="AF4884" s="2" t="s">
        <v>84</v>
      </c>
      <c r="AG4884" s="2">
        <v>180</v>
      </c>
      <c r="AH4884" s="2" t="s">
        <v>81</v>
      </c>
      <c r="AI4884" s="2" t="s">
        <v>84</v>
      </c>
      <c r="AJ4884" s="2">
        <v>180</v>
      </c>
      <c r="AK4884" s="2" t="s">
        <v>81</v>
      </c>
      <c r="AL4884" s="2" t="s">
        <v>84</v>
      </c>
      <c r="AM4884" s="2">
        <v>180</v>
      </c>
      <c r="AN4884" s="2" t="s">
        <v>81</v>
      </c>
      <c r="AO4884" s="2" t="s">
        <v>84</v>
      </c>
      <c r="AP4884" s="2">
        <v>180</v>
      </c>
      <c r="AQ4884" s="2" t="s">
        <v>81</v>
      </c>
      <c r="AR4884" s="2" t="s">
        <v>84</v>
      </c>
      <c r="AS4884" s="2">
        <v>180</v>
      </c>
      <c r="AT4884" s="2" t="s">
        <v>81</v>
      </c>
      <c r="AU4884" s="2" t="s">
        <v>84</v>
      </c>
      <c r="BE4884" s="23" t="str">
        <f t="shared" si="751"/>
        <v>EMF ja</v>
      </c>
      <c r="BF4884" s="23">
        <f t="shared" si="752"/>
        <v>900</v>
      </c>
      <c r="BG4884" s="23" t="str">
        <f t="shared" si="753"/>
        <v>500+m</v>
      </c>
      <c r="BH4884" s="23">
        <f t="shared" si="742"/>
        <v>1</v>
      </c>
      <c r="BK4884" s="2" t="s">
        <v>162</v>
      </c>
      <c r="BL4884" s="2">
        <v>900</v>
      </c>
      <c r="BO4884" s="2" t="s">
        <v>19209</v>
      </c>
      <c r="BP4884" s="3">
        <v>1</v>
      </c>
      <c r="BQ4884" s="2" t="s">
        <v>19210</v>
      </c>
    </row>
    <row r="4885" spans="1:70" ht="16.149999999999999" customHeight="1" x14ac:dyDescent="0.25">
      <c r="A4885" s="1">
        <v>4886</v>
      </c>
      <c r="B4885" s="2" t="s">
        <v>211</v>
      </c>
      <c r="C4885" s="44" t="s">
        <v>1314</v>
      </c>
      <c r="D4885" s="2" t="s">
        <v>371</v>
      </c>
      <c r="E4885" s="2" t="s">
        <v>247</v>
      </c>
      <c r="F4885" s="67">
        <v>43994</v>
      </c>
      <c r="G4885" s="3">
        <f t="shared" si="747"/>
        <v>6</v>
      </c>
      <c r="H4885" s="3">
        <f t="shared" si="748"/>
        <v>2020</v>
      </c>
      <c r="I4885" s="92">
        <v>0.72916666666666696</v>
      </c>
      <c r="J4885" s="20">
        <f t="shared" si="749"/>
        <v>17</v>
      </c>
      <c r="K4885" s="5" t="str">
        <f t="shared" si="750"/>
        <v>ja</v>
      </c>
      <c r="L4885" s="5" t="s">
        <v>8298</v>
      </c>
      <c r="M4885" s="6" t="s">
        <v>100</v>
      </c>
      <c r="N4885" s="5">
        <v>40</v>
      </c>
      <c r="O4885" s="2" t="s">
        <v>126</v>
      </c>
      <c r="P4885" s="127" t="s">
        <v>1027</v>
      </c>
      <c r="R4885" s="6" t="s">
        <v>77</v>
      </c>
      <c r="T4885" s="6" t="s">
        <v>80</v>
      </c>
      <c r="BE4885" s="23" t="str">
        <f t="shared" si="751"/>
        <v>EMF nein</v>
      </c>
      <c r="BF4885" s="23" t="str">
        <f t="shared" si="752"/>
        <v/>
      </c>
      <c r="BG4885" s="23" t="str">
        <f t="shared" si="753"/>
        <v/>
      </c>
      <c r="BH4885" s="23">
        <f t="shared" si="742"/>
        <v>0</v>
      </c>
      <c r="BO4885" s="2" t="s">
        <v>19211</v>
      </c>
      <c r="BP4885" s="3">
        <v>1</v>
      </c>
      <c r="BQ4885" s="2" t="s">
        <v>19212</v>
      </c>
    </row>
    <row r="4886" spans="1:70" ht="16.149999999999999" customHeight="1" x14ac:dyDescent="0.25">
      <c r="A4886" s="16">
        <v>4887</v>
      </c>
      <c r="B4886" s="2" t="s">
        <v>211</v>
      </c>
      <c r="C4886" s="44" t="s">
        <v>19213</v>
      </c>
      <c r="D4886" s="2" t="s">
        <v>371</v>
      </c>
      <c r="E4886" s="2" t="s">
        <v>19214</v>
      </c>
      <c r="F4886" s="67">
        <v>43994</v>
      </c>
      <c r="G4886" s="3">
        <f t="shared" si="747"/>
        <v>6</v>
      </c>
      <c r="H4886" s="3">
        <f t="shared" si="748"/>
        <v>2020</v>
      </c>
      <c r="I4886" s="92">
        <v>0.55208333333333304</v>
      </c>
      <c r="J4886" s="20">
        <f t="shared" si="749"/>
        <v>13</v>
      </c>
      <c r="K4886" s="5" t="str">
        <f t="shared" si="750"/>
        <v>ja</v>
      </c>
      <c r="L4886" s="5" t="s">
        <v>8298</v>
      </c>
      <c r="M4886" s="6" t="s">
        <v>115</v>
      </c>
      <c r="N4886" s="5">
        <v>63</v>
      </c>
      <c r="O4886" s="2" t="s">
        <v>126</v>
      </c>
      <c r="P4886" s="127" t="s">
        <v>1027</v>
      </c>
      <c r="BE4886" s="23" t="str">
        <f t="shared" si="751"/>
        <v>EMF ja</v>
      </c>
      <c r="BF4886" s="23">
        <f t="shared" si="752"/>
        <v>1380</v>
      </c>
      <c r="BG4886" s="23" t="str">
        <f t="shared" si="753"/>
        <v>500+m</v>
      </c>
      <c r="BH4886" s="23">
        <f t="shared" si="742"/>
        <v>1</v>
      </c>
      <c r="BI4886" s="2" t="s">
        <v>162</v>
      </c>
      <c r="BJ4886" s="2">
        <v>1380</v>
      </c>
      <c r="BO4886" s="2" t="s">
        <v>19215</v>
      </c>
      <c r="BP4886" s="3">
        <v>1</v>
      </c>
      <c r="BQ4886" s="314" t="s">
        <v>19216</v>
      </c>
    </row>
    <row r="4887" spans="1:70" s="321" customFormat="1" ht="16.149999999999999" customHeight="1" x14ac:dyDescent="0.25">
      <c r="A4887" s="311">
        <v>4888</v>
      </c>
      <c r="B4887" s="314" t="s">
        <v>211</v>
      </c>
      <c r="C4887" s="406" t="s">
        <v>19217</v>
      </c>
      <c r="D4887" s="314" t="s">
        <v>371</v>
      </c>
      <c r="E4887" s="314" t="s">
        <v>19218</v>
      </c>
      <c r="F4887" s="315">
        <v>43994</v>
      </c>
      <c r="G4887" s="3">
        <f t="shared" si="747"/>
        <v>6</v>
      </c>
      <c r="H4887" s="3">
        <f t="shared" si="748"/>
        <v>2020</v>
      </c>
      <c r="I4887" s="324">
        <v>0.71875</v>
      </c>
      <c r="J4887" s="317">
        <f t="shared" si="749"/>
        <v>17</v>
      </c>
      <c r="K4887" s="318" t="str">
        <f t="shared" si="750"/>
        <v>ja</v>
      </c>
      <c r="L4887" s="318" t="s">
        <v>91</v>
      </c>
      <c r="M4887" s="319" t="s">
        <v>74</v>
      </c>
      <c r="N4887" s="318">
        <v>55</v>
      </c>
      <c r="O4887" s="314" t="s">
        <v>75</v>
      </c>
      <c r="P4887" s="341" t="s">
        <v>4520</v>
      </c>
      <c r="Q4887" s="319"/>
      <c r="R4887" s="319" t="s">
        <v>77</v>
      </c>
      <c r="S4887" s="314"/>
      <c r="T4887" s="319"/>
      <c r="U4887" s="314" t="s">
        <v>115</v>
      </c>
      <c r="V4887" s="314" t="s">
        <v>80</v>
      </c>
      <c r="W4887" s="314"/>
      <c r="X4887" s="314"/>
      <c r="Y4887" s="314"/>
      <c r="Z4887" s="314"/>
      <c r="AA4887" s="314"/>
      <c r="AB4887" s="314"/>
      <c r="AC4887" s="314"/>
      <c r="AD4887" s="314"/>
      <c r="AE4887" s="314"/>
      <c r="AF4887" s="314"/>
      <c r="AG4887" s="314"/>
      <c r="AH4887" s="314"/>
      <c r="AI4887" s="314"/>
      <c r="AJ4887" s="314"/>
      <c r="AK4887" s="314"/>
      <c r="AL4887" s="314"/>
      <c r="AM4887" s="314"/>
      <c r="AN4887" s="314"/>
      <c r="AO4887" s="314"/>
      <c r="AP4887" s="314"/>
      <c r="AQ4887" s="314"/>
      <c r="AR4887" s="314"/>
      <c r="AS4887" s="314"/>
      <c r="AT4887" s="314"/>
      <c r="AU4887" s="314"/>
      <c r="AV4887" s="314"/>
      <c r="AW4887" s="314"/>
      <c r="AX4887" s="314"/>
      <c r="AY4887" s="314"/>
      <c r="AZ4887" s="314"/>
      <c r="BA4887" s="314"/>
      <c r="BB4887" s="314"/>
      <c r="BC4887" s="314"/>
      <c r="BD4887" s="314"/>
      <c r="BE4887" s="312" t="str">
        <f t="shared" si="751"/>
        <v>EMF nein</v>
      </c>
      <c r="BF4887" s="312" t="str">
        <f t="shared" si="752"/>
        <v/>
      </c>
      <c r="BG4887" s="312" t="str">
        <f t="shared" si="753"/>
        <v/>
      </c>
      <c r="BH4887" s="312">
        <f t="shared" si="742"/>
        <v>0</v>
      </c>
      <c r="BI4887" s="314"/>
      <c r="BJ4887" s="314"/>
      <c r="BK4887" s="314"/>
      <c r="BL4887" s="314"/>
      <c r="BM4887" s="314"/>
      <c r="BN4887" s="314"/>
      <c r="BO4887" s="314" t="s">
        <v>21971</v>
      </c>
      <c r="BP4887" s="3">
        <v>1</v>
      </c>
      <c r="BQ4887" s="2" t="s">
        <v>19219</v>
      </c>
    </row>
    <row r="4888" spans="1:70" s="321" customFormat="1" ht="16.149999999999999" customHeight="1" x14ac:dyDescent="0.25">
      <c r="A4888" s="311">
        <v>4889</v>
      </c>
      <c r="B4888" s="314" t="s">
        <v>211</v>
      </c>
      <c r="C4888" s="406" t="s">
        <v>540</v>
      </c>
      <c r="D4888" s="314" t="s">
        <v>124</v>
      </c>
      <c r="E4888" s="314" t="s">
        <v>10965</v>
      </c>
      <c r="F4888" s="315">
        <v>44139</v>
      </c>
      <c r="G4888" s="3">
        <f t="shared" si="747"/>
        <v>11</v>
      </c>
      <c r="H4888" s="3">
        <f t="shared" si="748"/>
        <v>2020</v>
      </c>
      <c r="I4888" s="324">
        <v>0.59375</v>
      </c>
      <c r="J4888" s="317">
        <f t="shared" si="749"/>
        <v>14</v>
      </c>
      <c r="K4888" s="318" t="s">
        <v>1392</v>
      </c>
      <c r="L4888" s="318" t="s">
        <v>73</v>
      </c>
      <c r="M4888" s="319" t="s">
        <v>208</v>
      </c>
      <c r="N4888" s="318">
        <v>97</v>
      </c>
      <c r="O4888" s="318" t="s">
        <v>5139</v>
      </c>
      <c r="P4888" s="341" t="s">
        <v>21972</v>
      </c>
      <c r="Q4888" s="319"/>
      <c r="R4888" s="319" t="s">
        <v>77</v>
      </c>
      <c r="S4888" s="314"/>
      <c r="T4888" s="319" t="s">
        <v>80</v>
      </c>
      <c r="U4888" s="314" t="s">
        <v>115</v>
      </c>
      <c r="V4888" s="314"/>
      <c r="W4888" s="314"/>
      <c r="X4888" s="314">
        <v>181</v>
      </c>
      <c r="Y4888" s="314" t="s">
        <v>81</v>
      </c>
      <c r="Z4888" s="314" t="s">
        <v>84</v>
      </c>
      <c r="AA4888" s="314"/>
      <c r="AB4888" s="314"/>
      <c r="AC4888" s="314"/>
      <c r="AD4888" s="314">
        <v>181</v>
      </c>
      <c r="AE4888" s="314" t="s">
        <v>81</v>
      </c>
      <c r="AF4888" s="314" t="s">
        <v>84</v>
      </c>
      <c r="AG4888" s="314">
        <v>181</v>
      </c>
      <c r="AH4888" s="314" t="s">
        <v>81</v>
      </c>
      <c r="AI4888" s="314" t="s">
        <v>84</v>
      </c>
      <c r="AJ4888" s="314"/>
      <c r="AK4888" s="314"/>
      <c r="AL4888" s="314"/>
      <c r="AM4888" s="314"/>
      <c r="AN4888" s="314"/>
      <c r="AO4888" s="314"/>
      <c r="AP4888" s="314"/>
      <c r="AQ4888" s="314"/>
      <c r="AR4888" s="314"/>
      <c r="AS4888" s="314"/>
      <c r="AT4888" s="314"/>
      <c r="AU4888" s="314"/>
      <c r="AV4888" s="314"/>
      <c r="AW4888" s="314"/>
      <c r="AX4888" s="314"/>
      <c r="AY4888" s="314"/>
      <c r="AZ4888" s="314"/>
      <c r="BA4888" s="314"/>
      <c r="BB4888" s="314"/>
      <c r="BC4888" s="314"/>
      <c r="BD4888" s="314"/>
      <c r="BE4888" s="312"/>
      <c r="BF4888" s="312"/>
      <c r="BG4888" s="312"/>
      <c r="BH4888" s="312"/>
      <c r="BI4888" s="314"/>
      <c r="BJ4888" s="314"/>
      <c r="BK4888" s="314"/>
      <c r="BL4888" s="314"/>
      <c r="BM4888" s="314"/>
      <c r="BN4888" s="314"/>
      <c r="BO4888" s="314" t="s">
        <v>21973</v>
      </c>
      <c r="BP4888" s="3">
        <v>1</v>
      </c>
      <c r="BQ4888" s="321" t="s">
        <v>22036</v>
      </c>
    </row>
    <row r="4889" spans="1:70" s="321" customFormat="1" ht="16.149999999999999" customHeight="1" x14ac:dyDescent="0.25">
      <c r="A4889" s="311">
        <v>4890</v>
      </c>
      <c r="B4889" s="314" t="s">
        <v>87</v>
      </c>
      <c r="C4889" s="406" t="s">
        <v>540</v>
      </c>
      <c r="D4889" s="314" t="s">
        <v>124</v>
      </c>
      <c r="E4889" s="314" t="s">
        <v>21974</v>
      </c>
      <c r="F4889" s="315">
        <v>44134</v>
      </c>
      <c r="G4889" s="3">
        <f t="shared" si="747"/>
        <v>10</v>
      </c>
      <c r="H4889" s="3">
        <f t="shared" si="748"/>
        <v>2020</v>
      </c>
      <c r="I4889" s="324">
        <v>0.47916666666666669</v>
      </c>
      <c r="J4889" s="317">
        <f t="shared" si="749"/>
        <v>11</v>
      </c>
      <c r="K4889" s="318" t="s">
        <v>1392</v>
      </c>
      <c r="L4889" s="318" t="s">
        <v>73</v>
      </c>
      <c r="M4889" s="319" t="s">
        <v>115</v>
      </c>
      <c r="N4889" s="318">
        <v>89</v>
      </c>
      <c r="O4889" s="318" t="s">
        <v>5139</v>
      </c>
      <c r="P4889" s="341" t="s">
        <v>17146</v>
      </c>
      <c r="Q4889" s="319"/>
      <c r="R4889" s="319" t="s">
        <v>77</v>
      </c>
      <c r="S4889" s="314"/>
      <c r="T4889" s="319" t="s">
        <v>80</v>
      </c>
      <c r="U4889" s="319" t="s">
        <v>74</v>
      </c>
      <c r="V4889" s="314"/>
      <c r="W4889" s="319" t="s">
        <v>22098</v>
      </c>
      <c r="X4889" s="314"/>
      <c r="Y4889" s="314"/>
      <c r="Z4889" s="314"/>
      <c r="AA4889" s="314"/>
      <c r="AB4889" s="314"/>
      <c r="AC4889" s="314"/>
      <c r="AD4889" s="314"/>
      <c r="AE4889" s="314"/>
      <c r="AF4889" s="314"/>
      <c r="AG4889" s="314"/>
      <c r="AH4889" s="314"/>
      <c r="AI4889" s="314"/>
      <c r="AJ4889" s="314"/>
      <c r="AK4889" s="314"/>
      <c r="AL4889" s="314"/>
      <c r="AM4889" s="314"/>
      <c r="AN4889" s="314"/>
      <c r="AO4889" s="314"/>
      <c r="AP4889" s="314"/>
      <c r="AQ4889" s="314"/>
      <c r="AR4889" s="314"/>
      <c r="AS4889" s="314"/>
      <c r="AT4889" s="314"/>
      <c r="AU4889" s="314"/>
      <c r="AV4889" s="314"/>
      <c r="AW4889" s="314"/>
      <c r="AX4889" s="314"/>
      <c r="AY4889" s="314"/>
      <c r="AZ4889" s="314"/>
      <c r="BA4889" s="314"/>
      <c r="BB4889" s="314"/>
      <c r="BC4889" s="314"/>
      <c r="BD4889" s="314"/>
      <c r="BE4889" s="312"/>
      <c r="BF4889" s="312"/>
      <c r="BG4889" s="312"/>
      <c r="BH4889" s="312"/>
      <c r="BI4889" s="314"/>
      <c r="BJ4889" s="314"/>
      <c r="BK4889" s="314"/>
      <c r="BL4889" s="314"/>
      <c r="BM4889" s="314"/>
      <c r="BN4889" s="314"/>
      <c r="BO4889" s="314" t="s">
        <v>22034</v>
      </c>
      <c r="BP4889" s="3">
        <v>1</v>
      </c>
      <c r="BQ4889" s="392" t="s">
        <v>22035</v>
      </c>
    </row>
    <row r="4890" spans="1:70" s="321" customFormat="1" ht="16.149999999999999" customHeight="1" x14ac:dyDescent="0.25">
      <c r="A4890" s="311">
        <v>4891</v>
      </c>
      <c r="B4890" s="314" t="s">
        <v>10272</v>
      </c>
      <c r="C4890" s="311" t="s">
        <v>540</v>
      </c>
      <c r="D4890" s="314" t="s">
        <v>124</v>
      </c>
      <c r="E4890" s="314" t="s">
        <v>14839</v>
      </c>
      <c r="F4890" s="315">
        <v>44112</v>
      </c>
      <c r="G4890" s="3">
        <f t="shared" si="747"/>
        <v>10</v>
      </c>
      <c r="H4890" s="3">
        <f t="shared" si="748"/>
        <v>2020</v>
      </c>
      <c r="I4890" s="324">
        <v>0.96875</v>
      </c>
      <c r="J4890" s="317"/>
      <c r="K4890" s="318" t="s">
        <v>1392</v>
      </c>
      <c r="L4890" s="318" t="s">
        <v>91</v>
      </c>
      <c r="M4890" s="319" t="s">
        <v>115</v>
      </c>
      <c r="N4890" s="318">
        <v>32</v>
      </c>
      <c r="O4890" s="318" t="s">
        <v>5139</v>
      </c>
      <c r="P4890" s="341" t="s">
        <v>21975</v>
      </c>
      <c r="Q4890" s="319"/>
      <c r="R4890" s="319" t="s">
        <v>77</v>
      </c>
      <c r="S4890" s="314" t="s">
        <v>22053</v>
      </c>
      <c r="T4890" s="319" t="s">
        <v>80</v>
      </c>
      <c r="U4890" s="319"/>
      <c r="V4890" s="314"/>
      <c r="W4890" s="319" t="s">
        <v>21980</v>
      </c>
      <c r="X4890" s="314"/>
      <c r="Y4890" s="314"/>
      <c r="Z4890" s="314"/>
      <c r="AA4890" s="314"/>
      <c r="AB4890" s="314"/>
      <c r="AC4890" s="314"/>
      <c r="AD4890" s="314"/>
      <c r="AE4890" s="314"/>
      <c r="AF4890" s="314"/>
      <c r="AG4890" s="314"/>
      <c r="AH4890" s="314"/>
      <c r="AI4890" s="314"/>
      <c r="AJ4890" s="314"/>
      <c r="AK4890" s="314"/>
      <c r="AL4890" s="314"/>
      <c r="AM4890" s="314"/>
      <c r="AN4890" s="314"/>
      <c r="AO4890" s="314"/>
      <c r="AP4890" s="314"/>
      <c r="AQ4890" s="314"/>
      <c r="AR4890" s="314"/>
      <c r="AS4890" s="314"/>
      <c r="AT4890" s="314"/>
      <c r="AU4890" s="314"/>
      <c r="AV4890" s="314"/>
      <c r="AW4890" s="314"/>
      <c r="AX4890" s="314"/>
      <c r="AY4890" s="314"/>
      <c r="AZ4890" s="314"/>
      <c r="BA4890" s="314"/>
      <c r="BB4890" s="314"/>
      <c r="BC4890" s="314"/>
      <c r="BD4890" s="314"/>
      <c r="BE4890" s="312"/>
      <c r="BF4890" s="312"/>
      <c r="BG4890" s="312"/>
      <c r="BH4890" s="312"/>
      <c r="BI4890" s="314"/>
      <c r="BJ4890" s="314"/>
      <c r="BK4890" s="314"/>
      <c r="BL4890" s="314"/>
      <c r="BM4890" s="314"/>
      <c r="BN4890" s="314"/>
      <c r="BO4890" s="314"/>
      <c r="BP4890" s="3">
        <v>1</v>
      </c>
      <c r="BQ4890" s="392" t="s">
        <v>22027</v>
      </c>
    </row>
    <row r="4891" spans="1:70" s="321" customFormat="1" ht="16.149999999999999" customHeight="1" x14ac:dyDescent="0.25">
      <c r="A4891" s="311">
        <v>4892</v>
      </c>
      <c r="B4891" s="314" t="s">
        <v>211</v>
      </c>
      <c r="C4891" s="406" t="s">
        <v>540</v>
      </c>
      <c r="D4891" s="314" t="s">
        <v>124</v>
      </c>
      <c r="E4891" s="314" t="s">
        <v>21979</v>
      </c>
      <c r="F4891" s="315">
        <v>44113</v>
      </c>
      <c r="G4891" s="3">
        <f t="shared" si="747"/>
        <v>10</v>
      </c>
      <c r="H4891" s="3">
        <f t="shared" si="748"/>
        <v>2020</v>
      </c>
      <c r="I4891" s="407">
        <v>0.97916666666666663</v>
      </c>
      <c r="J4891" s="317"/>
      <c r="K4891" s="318" t="s">
        <v>1392</v>
      </c>
      <c r="L4891" s="318" t="s">
        <v>91</v>
      </c>
      <c r="M4891" s="319" t="s">
        <v>21828</v>
      </c>
      <c r="N4891" s="318">
        <v>49</v>
      </c>
      <c r="O4891" s="318" t="s">
        <v>75</v>
      </c>
      <c r="P4891" s="341" t="s">
        <v>1027</v>
      </c>
      <c r="Q4891" s="319"/>
      <c r="R4891" s="319" t="s">
        <v>77</v>
      </c>
      <c r="T4891" s="319" t="s">
        <v>80</v>
      </c>
      <c r="U4891" s="319"/>
      <c r="V4891" s="314"/>
      <c r="W4891" s="319" t="s">
        <v>22052</v>
      </c>
      <c r="X4891" s="314">
        <v>290</v>
      </c>
      <c r="Y4891" s="314" t="s">
        <v>81</v>
      </c>
      <c r="Z4891" s="314" t="s">
        <v>168</v>
      </c>
      <c r="AA4891" s="314"/>
      <c r="AB4891" s="314"/>
      <c r="AC4891" s="314"/>
      <c r="AD4891" s="314">
        <v>290</v>
      </c>
      <c r="AE4891" s="314" t="s">
        <v>81</v>
      </c>
      <c r="AF4891" s="314" t="s">
        <v>168</v>
      </c>
      <c r="AG4891" s="314">
        <v>290</v>
      </c>
      <c r="AH4891" s="314" t="s">
        <v>81</v>
      </c>
      <c r="AI4891" s="314" t="s">
        <v>168</v>
      </c>
      <c r="AJ4891" s="314">
        <v>114</v>
      </c>
      <c r="AK4891" s="314" t="s">
        <v>81</v>
      </c>
      <c r="AL4891" s="314" t="s">
        <v>84</v>
      </c>
      <c r="AM4891" s="314"/>
      <c r="AN4891" s="314"/>
      <c r="AO4891" s="314"/>
      <c r="AP4891" s="314">
        <v>114</v>
      </c>
      <c r="AQ4891" s="314" t="s">
        <v>83</v>
      </c>
      <c r="AR4891" s="314" t="s">
        <v>84</v>
      </c>
      <c r="AS4891" s="314">
        <v>433</v>
      </c>
      <c r="AT4891" s="314" t="s">
        <v>81</v>
      </c>
      <c r="AU4891" s="314" t="s">
        <v>84</v>
      </c>
      <c r="AV4891" s="314">
        <v>430</v>
      </c>
      <c r="AW4891" s="314" t="s">
        <v>81</v>
      </c>
      <c r="AX4891" s="314" t="s">
        <v>84</v>
      </c>
      <c r="AY4891" s="314"/>
      <c r="AZ4891" s="314"/>
      <c r="BA4891" s="314"/>
      <c r="BB4891" s="314">
        <v>430</v>
      </c>
      <c r="BC4891" s="314" t="s">
        <v>81</v>
      </c>
      <c r="BD4891" s="314" t="s">
        <v>84</v>
      </c>
      <c r="BE4891" s="312"/>
      <c r="BF4891" s="312"/>
      <c r="BG4891" s="312"/>
      <c r="BH4891" s="312"/>
      <c r="BI4891" s="314"/>
      <c r="BJ4891" s="314"/>
      <c r="BK4891" s="314"/>
      <c r="BL4891" s="314"/>
      <c r="BM4891" s="314"/>
      <c r="BN4891" s="314"/>
      <c r="BO4891" s="314" t="s">
        <v>22051</v>
      </c>
      <c r="BP4891" s="3">
        <v>1</v>
      </c>
      <c r="BQ4891" s="314"/>
      <c r="BR4891" s="392" t="s">
        <v>22028</v>
      </c>
    </row>
    <row r="4892" spans="1:70" s="321" customFormat="1" ht="16.149999999999999" customHeight="1" x14ac:dyDescent="0.25">
      <c r="A4892" s="311">
        <v>4893</v>
      </c>
      <c r="B4892" s="314" t="s">
        <v>211</v>
      </c>
      <c r="C4892" s="406" t="s">
        <v>540</v>
      </c>
      <c r="D4892" s="314" t="s">
        <v>124</v>
      </c>
      <c r="E4892" s="314" t="s">
        <v>20680</v>
      </c>
      <c r="F4892" s="315">
        <v>44096</v>
      </c>
      <c r="G4892" s="3">
        <f t="shared" si="747"/>
        <v>9</v>
      </c>
      <c r="H4892" s="3">
        <f t="shared" si="748"/>
        <v>2020</v>
      </c>
      <c r="I4892" s="324">
        <v>0.83680555555555547</v>
      </c>
      <c r="J4892" s="317"/>
      <c r="K4892" s="318" t="s">
        <v>1392</v>
      </c>
      <c r="L4892" s="318" t="s">
        <v>91</v>
      </c>
      <c r="M4892" s="319" t="s">
        <v>115</v>
      </c>
      <c r="N4892" s="318">
        <v>66</v>
      </c>
      <c r="O4892" s="318" t="s">
        <v>126</v>
      </c>
      <c r="P4892" s="341" t="s">
        <v>735</v>
      </c>
      <c r="Q4892" s="319"/>
      <c r="R4892" s="319" t="s">
        <v>77</v>
      </c>
      <c r="S4892" s="314"/>
      <c r="T4892" s="319" t="s">
        <v>80</v>
      </c>
      <c r="U4892" s="319" t="s">
        <v>115</v>
      </c>
      <c r="V4892" s="319" t="s">
        <v>80</v>
      </c>
      <c r="W4892" s="319" t="s">
        <v>109</v>
      </c>
      <c r="X4892" s="314">
        <v>405</v>
      </c>
      <c r="Y4892" s="319" t="s">
        <v>83</v>
      </c>
      <c r="Z4892" s="319" t="s">
        <v>84</v>
      </c>
      <c r="AA4892" s="314">
        <v>405</v>
      </c>
      <c r="AB4892" s="314" t="s">
        <v>81</v>
      </c>
      <c r="AC4892" s="314" t="s">
        <v>84</v>
      </c>
      <c r="AD4892" s="314">
        <v>405</v>
      </c>
      <c r="AE4892" s="314" t="s">
        <v>83</v>
      </c>
      <c r="AF4892" s="314" t="s">
        <v>84</v>
      </c>
      <c r="AG4892" s="314"/>
      <c r="AH4892" s="314"/>
      <c r="AI4892" s="314"/>
      <c r="AJ4892" s="314">
        <v>405</v>
      </c>
      <c r="AK4892" s="319" t="s">
        <v>83</v>
      </c>
      <c r="AL4892" s="319" t="s">
        <v>84</v>
      </c>
      <c r="AM4892" s="314">
        <v>405</v>
      </c>
      <c r="AN4892" s="314" t="s">
        <v>81</v>
      </c>
      <c r="AO4892" s="314" t="s">
        <v>84</v>
      </c>
      <c r="AP4892" s="314">
        <v>405</v>
      </c>
      <c r="AQ4892" s="314" t="s">
        <v>83</v>
      </c>
      <c r="AR4892" s="314" t="s">
        <v>84</v>
      </c>
      <c r="AS4892" s="314">
        <v>60</v>
      </c>
      <c r="AT4892" s="314" t="s">
        <v>94</v>
      </c>
      <c r="AU4892" s="314" t="s">
        <v>84</v>
      </c>
      <c r="AV4892" s="314"/>
      <c r="AW4892" s="314"/>
      <c r="AX4892" s="314"/>
      <c r="AY4892" s="314">
        <v>60</v>
      </c>
      <c r="AZ4892" s="314" t="s">
        <v>94</v>
      </c>
      <c r="BA4892" s="314" t="s">
        <v>84</v>
      </c>
      <c r="BB4892" s="314"/>
      <c r="BC4892" s="314"/>
      <c r="BD4892" s="314"/>
      <c r="BE4892" s="312"/>
      <c r="BF4892" s="312"/>
      <c r="BG4892" s="312"/>
      <c r="BH4892" s="312"/>
      <c r="BI4892" s="314" t="s">
        <v>21983</v>
      </c>
      <c r="BJ4892" s="314" t="s">
        <v>162</v>
      </c>
      <c r="BK4892" s="314">
        <v>250</v>
      </c>
      <c r="BL4892" s="314"/>
      <c r="BM4892" s="314"/>
      <c r="BN4892" s="314"/>
      <c r="BO4892" s="314" t="s">
        <v>21984</v>
      </c>
      <c r="BP4892" s="3">
        <v>1</v>
      </c>
      <c r="BQ4892" s="314"/>
      <c r="BR4892" s="392" t="s">
        <v>22029</v>
      </c>
    </row>
    <row r="4893" spans="1:70" s="321" customFormat="1" ht="16.149999999999999" customHeight="1" x14ac:dyDescent="0.25">
      <c r="A4893" s="311">
        <v>4894</v>
      </c>
      <c r="B4893" s="314" t="s">
        <v>211</v>
      </c>
      <c r="C4893" s="406" t="s">
        <v>540</v>
      </c>
      <c r="D4893" s="314" t="s">
        <v>124</v>
      </c>
      <c r="E4893" s="314" t="s">
        <v>21976</v>
      </c>
      <c r="F4893" s="315">
        <v>44075</v>
      </c>
      <c r="G4893" s="3">
        <f t="shared" si="747"/>
        <v>9</v>
      </c>
      <c r="H4893" s="3">
        <f t="shared" si="748"/>
        <v>2020</v>
      </c>
      <c r="I4893" s="324">
        <v>0.59722222222222221</v>
      </c>
      <c r="J4893" s="317"/>
      <c r="K4893" s="318" t="s">
        <v>1392</v>
      </c>
      <c r="L4893" s="318" t="s">
        <v>91</v>
      </c>
      <c r="M4893" s="319" t="s">
        <v>74</v>
      </c>
      <c r="N4893" s="318">
        <v>41</v>
      </c>
      <c r="O4893" s="318" t="s">
        <v>5139</v>
      </c>
      <c r="P4893" s="341" t="s">
        <v>21214</v>
      </c>
      <c r="Q4893" s="319"/>
      <c r="R4893" s="319" t="s">
        <v>77</v>
      </c>
      <c r="S4893" s="314"/>
      <c r="T4893" s="319"/>
      <c r="U4893" s="319"/>
      <c r="V4893" s="314"/>
      <c r="W4893" s="319" t="s">
        <v>21991</v>
      </c>
      <c r="X4893" s="314"/>
      <c r="Y4893" s="314"/>
      <c r="Z4893" s="314"/>
      <c r="AA4893" s="314"/>
      <c r="AB4893" s="314"/>
      <c r="AC4893" s="314"/>
      <c r="AD4893" s="314"/>
      <c r="AE4893" s="314"/>
      <c r="AF4893" s="314"/>
      <c r="AG4893" s="314"/>
      <c r="AH4893" s="314"/>
      <c r="AI4893" s="314"/>
      <c r="AJ4893" s="314"/>
      <c r="AK4893" s="314"/>
      <c r="AL4893" s="314"/>
      <c r="AM4893" s="314"/>
      <c r="AN4893" s="314"/>
      <c r="AO4893" s="314"/>
      <c r="AP4893" s="314"/>
      <c r="AQ4893" s="314"/>
      <c r="AR4893" s="314"/>
      <c r="AS4893" s="314"/>
      <c r="AT4893" s="314"/>
      <c r="AU4893" s="314"/>
      <c r="AV4893" s="314"/>
      <c r="AW4893" s="314"/>
      <c r="AX4893" s="314"/>
      <c r="AY4893" s="314"/>
      <c r="AZ4893" s="314"/>
      <c r="BA4893" s="314"/>
      <c r="BB4893" s="314"/>
      <c r="BC4893" s="314"/>
      <c r="BD4893" s="314"/>
      <c r="BE4893" s="312"/>
      <c r="BF4893" s="312"/>
      <c r="BG4893" s="312"/>
      <c r="BH4893" s="312"/>
      <c r="BI4893" s="314"/>
      <c r="BJ4893" s="314"/>
      <c r="BK4893" s="314"/>
      <c r="BL4893" s="314"/>
      <c r="BM4893" s="314"/>
      <c r="BN4893" s="314"/>
      <c r="BO4893" s="314" t="s">
        <v>21992</v>
      </c>
      <c r="BP4893" s="3">
        <v>1</v>
      </c>
      <c r="BQ4893" s="314"/>
      <c r="BR4893" s="392" t="s">
        <v>22030</v>
      </c>
    </row>
    <row r="4894" spans="1:70" s="321" customFormat="1" ht="16.149999999999999" customHeight="1" x14ac:dyDescent="0.25">
      <c r="A4894" s="311">
        <v>4895</v>
      </c>
      <c r="B4894" s="314" t="s">
        <v>211</v>
      </c>
      <c r="C4894" s="406" t="s">
        <v>540</v>
      </c>
      <c r="D4894" s="314" t="s">
        <v>124</v>
      </c>
      <c r="E4894" s="314" t="s">
        <v>5471</v>
      </c>
      <c r="F4894" s="315">
        <v>44070</v>
      </c>
      <c r="G4894" s="3">
        <f t="shared" si="747"/>
        <v>8</v>
      </c>
      <c r="H4894" s="3">
        <f t="shared" si="748"/>
        <v>2020</v>
      </c>
      <c r="I4894" s="324">
        <v>0.91666666666666663</v>
      </c>
      <c r="J4894" s="317"/>
      <c r="K4894" s="318" t="s">
        <v>1392</v>
      </c>
      <c r="L4894" s="318" t="s">
        <v>91</v>
      </c>
      <c r="M4894" s="319" t="s">
        <v>74</v>
      </c>
      <c r="N4894" s="318">
        <v>24</v>
      </c>
      <c r="O4894" s="318" t="s">
        <v>5139</v>
      </c>
      <c r="P4894" s="341" t="s">
        <v>5951</v>
      </c>
      <c r="Q4894" s="319"/>
      <c r="R4894" s="319" t="s">
        <v>77</v>
      </c>
      <c r="S4894" s="314"/>
      <c r="T4894" s="319"/>
      <c r="U4894" s="319" t="s">
        <v>1312</v>
      </c>
      <c r="V4894" s="314"/>
      <c r="W4894" s="319" t="s">
        <v>21993</v>
      </c>
      <c r="X4894" s="314">
        <v>209</v>
      </c>
      <c r="Y4894" s="314" t="s">
        <v>94</v>
      </c>
      <c r="Z4894" s="314" t="s">
        <v>82</v>
      </c>
      <c r="AA4894" s="314">
        <v>209</v>
      </c>
      <c r="AB4894" s="314" t="s">
        <v>94</v>
      </c>
      <c r="AC4894" s="314" t="s">
        <v>82</v>
      </c>
      <c r="AD4894" s="314">
        <v>209</v>
      </c>
      <c r="AE4894" s="314" t="s">
        <v>81</v>
      </c>
      <c r="AF4894" s="314" t="s">
        <v>82</v>
      </c>
      <c r="AG4894" s="314">
        <v>209</v>
      </c>
      <c r="AH4894" s="314" t="s">
        <v>94</v>
      </c>
      <c r="AI4894" s="314" t="s">
        <v>82</v>
      </c>
      <c r="AJ4894" s="314"/>
      <c r="AK4894" s="314"/>
      <c r="AL4894" s="314"/>
      <c r="AM4894" s="314"/>
      <c r="AN4894" s="314"/>
      <c r="AO4894" s="314"/>
      <c r="AP4894" s="314"/>
      <c r="AQ4894" s="314"/>
      <c r="AR4894" s="314"/>
      <c r="AS4894" s="314"/>
      <c r="AT4894" s="314"/>
      <c r="AU4894" s="314"/>
      <c r="AV4894" s="314"/>
      <c r="AW4894" s="314"/>
      <c r="AX4894" s="314"/>
      <c r="AY4894" s="314"/>
      <c r="AZ4894" s="314"/>
      <c r="BA4894" s="314"/>
      <c r="BB4894" s="314"/>
      <c r="BC4894" s="314"/>
      <c r="BD4894" s="314"/>
      <c r="BE4894" s="312"/>
      <c r="BF4894" s="312"/>
      <c r="BG4894" s="312"/>
      <c r="BH4894" s="312"/>
      <c r="BI4894" s="314"/>
      <c r="BJ4894" s="314"/>
      <c r="BK4894" s="314"/>
      <c r="BL4894" s="314"/>
      <c r="BM4894" s="314"/>
      <c r="BN4894" s="314"/>
      <c r="BO4894" s="314"/>
      <c r="BP4894" s="3">
        <v>1</v>
      </c>
      <c r="BQ4894" s="314"/>
      <c r="BR4894" s="392" t="s">
        <v>22033</v>
      </c>
    </row>
    <row r="4895" spans="1:70" s="321" customFormat="1" ht="16.149999999999999" customHeight="1" x14ac:dyDescent="0.25">
      <c r="A4895" s="311">
        <v>4896</v>
      </c>
      <c r="B4895" s="314" t="s">
        <v>211</v>
      </c>
      <c r="C4895" s="406" t="s">
        <v>540</v>
      </c>
      <c r="D4895" s="314" t="s">
        <v>124</v>
      </c>
      <c r="E4895" s="314" t="s">
        <v>21977</v>
      </c>
      <c r="F4895" s="315">
        <v>44065</v>
      </c>
      <c r="G4895" s="3">
        <f t="shared" si="747"/>
        <v>8</v>
      </c>
      <c r="H4895" s="3">
        <f t="shared" si="748"/>
        <v>2020</v>
      </c>
      <c r="I4895" s="324">
        <v>0.79513888888888884</v>
      </c>
      <c r="J4895" s="20">
        <f t="shared" si="749"/>
        <v>19</v>
      </c>
      <c r="K4895" s="318" t="s">
        <v>1392</v>
      </c>
      <c r="L4895" s="318" t="s">
        <v>73</v>
      </c>
      <c r="M4895" s="319" t="s">
        <v>74</v>
      </c>
      <c r="N4895" s="318">
        <v>21</v>
      </c>
      <c r="O4895" s="318" t="s">
        <v>5139</v>
      </c>
      <c r="P4895" s="341" t="s">
        <v>21978</v>
      </c>
      <c r="Q4895" s="319"/>
      <c r="R4895" s="319" t="s">
        <v>77</v>
      </c>
      <c r="S4895" s="314"/>
      <c r="T4895" s="319"/>
      <c r="U4895" s="319" t="s">
        <v>80</v>
      </c>
      <c r="V4895" s="314"/>
      <c r="W4895" s="319"/>
      <c r="X4895" s="314">
        <v>76</v>
      </c>
      <c r="Y4895" s="314" t="s">
        <v>81</v>
      </c>
      <c r="Z4895" s="314" t="s">
        <v>82</v>
      </c>
      <c r="AA4895" s="314" t="s">
        <v>109</v>
      </c>
      <c r="AB4895" s="314" t="s">
        <v>109</v>
      </c>
      <c r="AC4895" s="314" t="s">
        <v>109</v>
      </c>
      <c r="AD4895" s="314">
        <v>76</v>
      </c>
      <c r="AE4895" s="314" t="s">
        <v>81</v>
      </c>
      <c r="AF4895" s="314" t="s">
        <v>82</v>
      </c>
      <c r="AG4895" s="314"/>
      <c r="AH4895" s="314"/>
      <c r="AI4895" s="314"/>
      <c r="AJ4895" s="314">
        <v>76</v>
      </c>
      <c r="AK4895" s="314" t="s">
        <v>81</v>
      </c>
      <c r="AL4895" s="314" t="s">
        <v>82</v>
      </c>
      <c r="AM4895" s="314" t="s">
        <v>109</v>
      </c>
      <c r="AN4895" s="314" t="s">
        <v>109</v>
      </c>
      <c r="AO4895" s="314" t="s">
        <v>109</v>
      </c>
      <c r="AP4895" s="314">
        <v>76</v>
      </c>
      <c r="AQ4895" s="314" t="s">
        <v>81</v>
      </c>
      <c r="AR4895" s="314" t="s">
        <v>82</v>
      </c>
      <c r="AS4895" s="314"/>
      <c r="AT4895" s="314"/>
      <c r="AU4895" s="314"/>
      <c r="AV4895" s="314"/>
      <c r="AW4895" s="314"/>
      <c r="AX4895" s="314"/>
      <c r="AY4895" s="314"/>
      <c r="AZ4895" s="314"/>
      <c r="BA4895" s="314"/>
      <c r="BB4895" s="314"/>
      <c r="BC4895" s="314"/>
      <c r="BD4895" s="314"/>
      <c r="BE4895" s="312"/>
      <c r="BF4895" s="312"/>
      <c r="BG4895" s="312"/>
      <c r="BH4895" s="312"/>
      <c r="BI4895" s="314"/>
      <c r="BJ4895" s="314"/>
      <c r="BK4895" s="314"/>
      <c r="BL4895" s="314"/>
      <c r="BM4895" s="314"/>
      <c r="BN4895" s="314"/>
      <c r="BO4895" s="314" t="s">
        <v>21989</v>
      </c>
      <c r="BP4895" s="3">
        <v>1</v>
      </c>
      <c r="BQ4895" s="314"/>
      <c r="BR4895" s="392" t="s">
        <v>22031</v>
      </c>
    </row>
    <row r="4896" spans="1:70" s="321" customFormat="1" ht="16.149999999999999" customHeight="1" x14ac:dyDescent="0.25">
      <c r="A4896" s="311">
        <v>4897</v>
      </c>
      <c r="B4896" s="314" t="s">
        <v>13465</v>
      </c>
      <c r="C4896" s="311" t="s">
        <v>540</v>
      </c>
      <c r="D4896" s="314" t="s">
        <v>124</v>
      </c>
      <c r="E4896" s="314" t="s">
        <v>10965</v>
      </c>
      <c r="F4896" s="315">
        <v>44063</v>
      </c>
      <c r="G4896" s="3">
        <f t="shared" si="747"/>
        <v>8</v>
      </c>
      <c r="H4896" s="3">
        <f t="shared" si="748"/>
        <v>2020</v>
      </c>
      <c r="I4896" s="324">
        <v>0.77083333333333337</v>
      </c>
      <c r="J4896" s="20">
        <f t="shared" si="749"/>
        <v>18</v>
      </c>
      <c r="K4896" s="318" t="s">
        <v>1392</v>
      </c>
      <c r="L4896" s="318" t="s">
        <v>73</v>
      </c>
      <c r="M4896" s="319" t="s">
        <v>74</v>
      </c>
      <c r="N4896" s="318">
        <v>56</v>
      </c>
      <c r="O4896" s="318" t="s">
        <v>5139</v>
      </c>
      <c r="P4896" s="341" t="s">
        <v>3460</v>
      </c>
      <c r="Q4896" s="319"/>
      <c r="R4896" s="319" t="s">
        <v>77</v>
      </c>
      <c r="S4896" s="314"/>
      <c r="T4896" s="319"/>
      <c r="U4896" s="319" t="s">
        <v>208</v>
      </c>
      <c r="V4896" s="314" t="s">
        <v>80</v>
      </c>
      <c r="W4896" s="319" t="s">
        <v>21981</v>
      </c>
      <c r="X4896" s="314">
        <v>120</v>
      </c>
      <c r="Y4896" s="319" t="s">
        <v>83</v>
      </c>
      <c r="Z4896" s="314" t="s">
        <v>168</v>
      </c>
      <c r="AA4896" s="314"/>
      <c r="AB4896" s="314"/>
      <c r="AC4896" s="314"/>
      <c r="AD4896" s="314">
        <v>123</v>
      </c>
      <c r="AE4896" s="314" t="s">
        <v>83</v>
      </c>
      <c r="AF4896" s="314" t="s">
        <v>168</v>
      </c>
      <c r="AG4896" s="314"/>
      <c r="AH4896" s="314"/>
      <c r="AI4896" s="314"/>
      <c r="AJ4896" s="321">
        <v>120</v>
      </c>
      <c r="AK4896" s="321" t="s">
        <v>83</v>
      </c>
      <c r="AL4896" s="321" t="s">
        <v>161</v>
      </c>
      <c r="AP4896" s="321">
        <v>120</v>
      </c>
      <c r="AQ4896" s="321" t="s">
        <v>83</v>
      </c>
      <c r="AR4896" s="321" t="s">
        <v>161</v>
      </c>
      <c r="AS4896" s="321">
        <v>120</v>
      </c>
      <c r="AT4896" s="314" t="s">
        <v>83</v>
      </c>
      <c r="AU4896" s="314" t="s">
        <v>161</v>
      </c>
      <c r="AV4896" s="314">
        <v>123</v>
      </c>
      <c r="AW4896" s="314" t="s">
        <v>83</v>
      </c>
      <c r="AX4896" s="314" t="s">
        <v>168</v>
      </c>
      <c r="BB4896" s="314">
        <v>123</v>
      </c>
      <c r="BC4896" s="314" t="s">
        <v>83</v>
      </c>
      <c r="BD4896" s="314" t="s">
        <v>168</v>
      </c>
      <c r="BE4896" s="312"/>
      <c r="BF4896" s="312"/>
      <c r="BG4896" s="312"/>
      <c r="BH4896" s="312"/>
      <c r="BI4896" s="314"/>
      <c r="BJ4896" s="314"/>
      <c r="BK4896" s="314"/>
      <c r="BL4896" s="314"/>
      <c r="BM4896" s="314"/>
      <c r="BN4896" s="314"/>
      <c r="BO4896" s="314" t="s">
        <v>21982</v>
      </c>
      <c r="BP4896" s="3">
        <v>1</v>
      </c>
      <c r="BQ4896" s="314"/>
      <c r="BR4896" s="392" t="s">
        <v>22032</v>
      </c>
    </row>
    <row r="4897" spans="1:70" s="321" customFormat="1" ht="16.149999999999999" customHeight="1" x14ac:dyDescent="0.25">
      <c r="A4897" s="311">
        <v>4898</v>
      </c>
      <c r="B4897" s="314" t="s">
        <v>87</v>
      </c>
      <c r="C4897" s="406" t="s">
        <v>3216</v>
      </c>
      <c r="D4897" s="314" t="s">
        <v>104</v>
      </c>
      <c r="E4897" s="314" t="s">
        <v>21985</v>
      </c>
      <c r="F4897" s="315">
        <v>44047</v>
      </c>
      <c r="G4897" s="3">
        <f t="shared" si="747"/>
        <v>8</v>
      </c>
      <c r="H4897" s="3">
        <f t="shared" si="748"/>
        <v>2020</v>
      </c>
      <c r="I4897" s="324">
        <v>0.25347222222222221</v>
      </c>
      <c r="J4897" s="317"/>
      <c r="K4897" s="318" t="s">
        <v>1392</v>
      </c>
      <c r="L4897" s="318" t="s">
        <v>91</v>
      </c>
      <c r="M4897" s="319" t="s">
        <v>74</v>
      </c>
      <c r="N4897" s="318">
        <v>76</v>
      </c>
      <c r="O4897" s="318" t="s">
        <v>101</v>
      </c>
      <c r="P4897" s="341" t="s">
        <v>21986</v>
      </c>
      <c r="Q4897" s="319"/>
      <c r="R4897" s="319" t="s">
        <v>77</v>
      </c>
      <c r="S4897" s="314"/>
      <c r="T4897" s="319" t="s">
        <v>80</v>
      </c>
      <c r="U4897" s="314"/>
      <c r="V4897" s="314"/>
      <c r="W4897" s="314"/>
      <c r="AA4897" s="314"/>
      <c r="AB4897" s="314"/>
      <c r="AC4897" s="314"/>
      <c r="AD4897" s="314">
        <v>25</v>
      </c>
      <c r="AE4897" s="314" t="s">
        <v>94</v>
      </c>
      <c r="AF4897" s="314" t="s">
        <v>84</v>
      </c>
      <c r="AG4897" s="314"/>
      <c r="AH4897" s="314"/>
      <c r="AI4897" s="314"/>
      <c r="AM4897" s="314"/>
      <c r="AN4897" s="314"/>
      <c r="AO4897" s="314"/>
      <c r="AP4897" s="314">
        <v>25</v>
      </c>
      <c r="AQ4897" s="314" t="s">
        <v>94</v>
      </c>
      <c r="AR4897" s="314" t="s">
        <v>84</v>
      </c>
      <c r="AS4897" s="314"/>
      <c r="AT4897" s="314"/>
      <c r="AU4897" s="314"/>
      <c r="AV4897" s="314" t="s">
        <v>109</v>
      </c>
      <c r="AW4897" s="314" t="s">
        <v>109</v>
      </c>
      <c r="AX4897" s="314" t="s">
        <v>109</v>
      </c>
      <c r="AY4897" s="314"/>
      <c r="AZ4897" s="314"/>
      <c r="BA4897" s="314"/>
      <c r="BB4897" s="314">
        <v>25</v>
      </c>
      <c r="BC4897" s="314" t="s">
        <v>94</v>
      </c>
      <c r="BD4897" s="314" t="s">
        <v>84</v>
      </c>
      <c r="BE4897" s="312"/>
      <c r="BF4897" s="312"/>
      <c r="BG4897" s="312"/>
      <c r="BH4897" s="312"/>
      <c r="BI4897" s="314"/>
      <c r="BJ4897" s="314"/>
      <c r="BK4897" s="314"/>
      <c r="BL4897" s="314"/>
      <c r="BM4897" s="314"/>
      <c r="BN4897" s="314"/>
      <c r="BO4897" s="314" t="s">
        <v>109</v>
      </c>
      <c r="BP4897" s="3">
        <v>1</v>
      </c>
      <c r="BQ4897" s="314"/>
      <c r="BR4897" s="467" t="s">
        <v>22026</v>
      </c>
    </row>
    <row r="4898" spans="1:70" ht="16.149999999999999" customHeight="1" x14ac:dyDescent="0.25">
      <c r="A4898" s="16">
        <v>4899</v>
      </c>
      <c r="B4898" s="2" t="s">
        <v>211</v>
      </c>
      <c r="C4898" s="2" t="s">
        <v>19220</v>
      </c>
      <c r="D4898" s="2" t="s">
        <v>158</v>
      </c>
      <c r="E4898" s="2" t="s">
        <v>19221</v>
      </c>
      <c r="F4898" s="67">
        <v>43984</v>
      </c>
      <c r="G4898" s="3">
        <f t="shared" si="747"/>
        <v>6</v>
      </c>
      <c r="H4898" s="3">
        <f t="shared" si="748"/>
        <v>2020</v>
      </c>
      <c r="I4898" s="92">
        <v>0.5625</v>
      </c>
      <c r="J4898" s="20">
        <f t="shared" si="749"/>
        <v>13</v>
      </c>
      <c r="K4898" s="5" t="str">
        <f t="shared" si="750"/>
        <v>ja</v>
      </c>
      <c r="L4898" s="5" t="s">
        <v>91</v>
      </c>
      <c r="M4898" s="6" t="s">
        <v>74</v>
      </c>
      <c r="O4898" s="2" t="s">
        <v>126</v>
      </c>
      <c r="P4898" s="5" t="s">
        <v>19222</v>
      </c>
      <c r="R4898" s="6" t="s">
        <v>77</v>
      </c>
      <c r="T4898" s="6" t="s">
        <v>80</v>
      </c>
      <c r="X4898" s="2">
        <v>690</v>
      </c>
      <c r="Y4898" s="2" t="s">
        <v>81</v>
      </c>
      <c r="Z4898" s="2" t="s">
        <v>84</v>
      </c>
      <c r="AA4898" s="2">
        <v>690</v>
      </c>
      <c r="AB4898" s="2" t="s">
        <v>81</v>
      </c>
      <c r="AC4898" s="2" t="s">
        <v>84</v>
      </c>
      <c r="AD4898" s="2">
        <v>690</v>
      </c>
      <c r="AE4898" s="2" t="s">
        <v>83</v>
      </c>
      <c r="AF4898" s="2" t="s">
        <v>84</v>
      </c>
      <c r="AJ4898" s="2">
        <v>690</v>
      </c>
      <c r="AK4898" s="2" t="s">
        <v>81</v>
      </c>
      <c r="AL4898" s="2" t="s">
        <v>84</v>
      </c>
      <c r="AM4898" s="2">
        <v>690</v>
      </c>
      <c r="AN4898" s="2" t="s">
        <v>81</v>
      </c>
      <c r="AO4898" s="2" t="s">
        <v>84</v>
      </c>
      <c r="AP4898" s="2">
        <v>690</v>
      </c>
      <c r="AQ4898" s="2" t="s">
        <v>83</v>
      </c>
      <c r="AR4898" s="2" t="s">
        <v>84</v>
      </c>
      <c r="BE4898" s="23" t="str">
        <f t="shared" si="751"/>
        <v>EMF nein</v>
      </c>
      <c r="BF4898" s="23" t="str">
        <f t="shared" si="752"/>
        <v/>
      </c>
      <c r="BG4898" s="23" t="str">
        <f t="shared" si="753"/>
        <v/>
      </c>
      <c r="BH4898" s="23">
        <f t="shared" si="742"/>
        <v>0</v>
      </c>
      <c r="BO4898" s="2" t="s">
        <v>19223</v>
      </c>
      <c r="BP4898" s="3">
        <v>1</v>
      </c>
      <c r="BQ4898" s="2" t="s">
        <v>19224</v>
      </c>
    </row>
    <row r="4899" spans="1:70" ht="16.149999999999999" customHeight="1" x14ac:dyDescent="0.25">
      <c r="A4899" s="44">
        <v>4900</v>
      </c>
      <c r="B4899" s="2" t="s">
        <v>211</v>
      </c>
      <c r="C4899" s="2" t="s">
        <v>11376</v>
      </c>
      <c r="D4899" s="2" t="s">
        <v>158</v>
      </c>
      <c r="E4899" s="2" t="s">
        <v>19225</v>
      </c>
      <c r="F4899" s="67">
        <v>43994</v>
      </c>
      <c r="G4899" s="3">
        <f t="shared" si="747"/>
        <v>6</v>
      </c>
      <c r="H4899" s="3">
        <f t="shared" si="748"/>
        <v>2020</v>
      </c>
      <c r="I4899" s="92">
        <v>0.66666666666666696</v>
      </c>
      <c r="J4899" s="20">
        <f t="shared" si="749"/>
        <v>16</v>
      </c>
      <c r="K4899" s="5" t="str">
        <f t="shared" si="750"/>
        <v>ja</v>
      </c>
      <c r="L4899" s="5" t="s">
        <v>91</v>
      </c>
      <c r="M4899" s="6" t="s">
        <v>74</v>
      </c>
      <c r="O4899" s="2" t="s">
        <v>5139</v>
      </c>
      <c r="P4899" s="2" t="s">
        <v>19226</v>
      </c>
      <c r="R4899" s="6" t="s">
        <v>77</v>
      </c>
      <c r="U4899" s="2" t="s">
        <v>115</v>
      </c>
      <c r="V4899" s="2" t="s">
        <v>80</v>
      </c>
      <c r="BE4899" s="23" t="str">
        <f t="shared" si="751"/>
        <v>EMF nein</v>
      </c>
      <c r="BF4899" s="23" t="str">
        <f t="shared" si="752"/>
        <v/>
      </c>
      <c r="BG4899" s="23" t="str">
        <f t="shared" si="753"/>
        <v/>
      </c>
      <c r="BH4899" s="23">
        <f t="shared" si="742"/>
        <v>0</v>
      </c>
      <c r="BO4899" s="2" t="s">
        <v>19227</v>
      </c>
      <c r="BP4899" s="3">
        <v>1</v>
      </c>
      <c r="BQ4899" s="2" t="s">
        <v>19228</v>
      </c>
    </row>
    <row r="4900" spans="1:70" ht="16.149999999999999" customHeight="1" x14ac:dyDescent="0.25">
      <c r="A4900" s="1">
        <v>4901</v>
      </c>
      <c r="B4900" s="2" t="s">
        <v>211</v>
      </c>
      <c r="C4900" s="2" t="s">
        <v>19229</v>
      </c>
      <c r="D4900" s="2" t="s">
        <v>158</v>
      </c>
      <c r="E4900" s="2" t="s">
        <v>7604</v>
      </c>
      <c r="F4900" s="67">
        <v>43975</v>
      </c>
      <c r="G4900" s="3">
        <f t="shared" si="747"/>
        <v>5</v>
      </c>
      <c r="H4900" s="3">
        <f t="shared" si="748"/>
        <v>2020</v>
      </c>
      <c r="I4900" s="92">
        <v>0.53472222222222221</v>
      </c>
      <c r="J4900" s="20">
        <f t="shared" si="749"/>
        <v>12</v>
      </c>
      <c r="K4900" s="5" t="str">
        <f t="shared" si="750"/>
        <v>ja</v>
      </c>
      <c r="M4900" s="6" t="s">
        <v>74</v>
      </c>
      <c r="O4900" s="318" t="s">
        <v>140</v>
      </c>
      <c r="P4900" s="6" t="s">
        <v>9168</v>
      </c>
      <c r="R4900" s="6" t="s">
        <v>77</v>
      </c>
      <c r="X4900" s="392">
        <v>240</v>
      </c>
      <c r="Y4900" s="392" t="s">
        <v>81</v>
      </c>
      <c r="Z4900" s="392" t="s">
        <v>161</v>
      </c>
      <c r="AA4900" s="2">
        <v>240</v>
      </c>
      <c r="AB4900" s="2" t="s">
        <v>81</v>
      </c>
      <c r="AC4900" s="392" t="s">
        <v>161</v>
      </c>
      <c r="AD4900" s="392">
        <v>240</v>
      </c>
      <c r="AE4900" s="392" t="s">
        <v>81</v>
      </c>
      <c r="AF4900" s="392" t="s">
        <v>161</v>
      </c>
      <c r="AG4900" s="2">
        <v>240</v>
      </c>
      <c r="AH4900" s="392" t="s">
        <v>81</v>
      </c>
      <c r="AI4900" s="392" t="s">
        <v>161</v>
      </c>
      <c r="AJ4900" s="392">
        <v>240</v>
      </c>
      <c r="AK4900" s="392" t="s">
        <v>81</v>
      </c>
      <c r="AL4900" s="392" t="s">
        <v>161</v>
      </c>
      <c r="AM4900" s="392">
        <v>240</v>
      </c>
      <c r="AN4900" s="392" t="s">
        <v>81</v>
      </c>
      <c r="AO4900" s="392" t="s">
        <v>161</v>
      </c>
      <c r="AP4900" s="392">
        <v>240</v>
      </c>
      <c r="AQ4900" s="392" t="s">
        <v>81</v>
      </c>
      <c r="AR4900" s="392" t="s">
        <v>161</v>
      </c>
      <c r="AS4900" s="392">
        <v>240</v>
      </c>
      <c r="AT4900" s="392" t="s">
        <v>81</v>
      </c>
      <c r="AU4900" s="392" t="s">
        <v>161</v>
      </c>
      <c r="BE4900" s="23" t="str">
        <f t="shared" si="751"/>
        <v>EMF nein</v>
      </c>
      <c r="BF4900" s="23" t="str">
        <f t="shared" si="752"/>
        <v/>
      </c>
      <c r="BG4900" s="23" t="str">
        <f t="shared" si="753"/>
        <v/>
      </c>
      <c r="BH4900" s="23">
        <f t="shared" si="742"/>
        <v>0</v>
      </c>
      <c r="BO4900" s="392" t="s">
        <v>21990</v>
      </c>
      <c r="BP4900" s="3">
        <v>1</v>
      </c>
      <c r="BQ4900" s="392"/>
      <c r="BR4900" s="2" t="s">
        <v>19230</v>
      </c>
    </row>
    <row r="4901" spans="1:70" ht="16.149999999999999" customHeight="1" x14ac:dyDescent="0.25">
      <c r="A4901" s="1">
        <v>4902</v>
      </c>
      <c r="B4901" s="2" t="s">
        <v>211</v>
      </c>
      <c r="C4901" s="2" t="s">
        <v>3129</v>
      </c>
      <c r="D4901" s="2" t="s">
        <v>3859</v>
      </c>
      <c r="E4901" s="2" t="s">
        <v>19231</v>
      </c>
      <c r="F4901" s="67">
        <v>43994</v>
      </c>
      <c r="G4901" s="3">
        <f t="shared" si="747"/>
        <v>6</v>
      </c>
      <c r="H4901" s="3">
        <f t="shared" si="748"/>
        <v>2020</v>
      </c>
      <c r="I4901" s="92">
        <v>0.47916666666666702</v>
      </c>
      <c r="J4901" s="20">
        <f t="shared" si="749"/>
        <v>11</v>
      </c>
      <c r="K4901" s="5" t="str">
        <f t="shared" si="750"/>
        <v>ja</v>
      </c>
      <c r="L4901" s="5" t="s">
        <v>91</v>
      </c>
      <c r="M4901" s="6" t="s">
        <v>100</v>
      </c>
      <c r="N4901" s="5">
        <v>64</v>
      </c>
      <c r="O4901" s="2" t="s">
        <v>126</v>
      </c>
      <c r="P4901" s="6" t="s">
        <v>19232</v>
      </c>
      <c r="R4901" s="6" t="s">
        <v>77</v>
      </c>
      <c r="T4901" s="6" t="s">
        <v>80</v>
      </c>
      <c r="U4901" s="2" t="s">
        <v>100</v>
      </c>
      <c r="X4901" s="2">
        <v>130</v>
      </c>
      <c r="Y4901" s="2" t="s">
        <v>83</v>
      </c>
      <c r="Z4901" s="2" t="s">
        <v>16981</v>
      </c>
      <c r="AA4901" s="2">
        <v>130</v>
      </c>
      <c r="AB4901" s="2" t="s">
        <v>83</v>
      </c>
      <c r="AC4901" s="2" t="s">
        <v>168</v>
      </c>
      <c r="AD4901" s="2">
        <v>130</v>
      </c>
      <c r="AE4901" s="2" t="s">
        <v>83</v>
      </c>
      <c r="AF4901" s="2" t="s">
        <v>168</v>
      </c>
      <c r="AG4901" s="2">
        <v>130</v>
      </c>
      <c r="AH4901" s="2" t="s">
        <v>81</v>
      </c>
      <c r="AI4901" s="2" t="s">
        <v>168</v>
      </c>
      <c r="AJ4901" s="2">
        <v>130</v>
      </c>
      <c r="AK4901" s="2" t="s">
        <v>83</v>
      </c>
      <c r="AL4901" s="2" t="s">
        <v>16981</v>
      </c>
      <c r="AM4901" s="2">
        <v>130</v>
      </c>
      <c r="AN4901" s="2" t="s">
        <v>83</v>
      </c>
      <c r="AO4901" s="2" t="s">
        <v>168</v>
      </c>
      <c r="AP4901" s="2">
        <v>130</v>
      </c>
      <c r="AQ4901" s="2" t="s">
        <v>83</v>
      </c>
      <c r="AR4901" s="2" t="s">
        <v>168</v>
      </c>
      <c r="AS4901" s="2">
        <v>130</v>
      </c>
      <c r="AT4901" s="2" t="s">
        <v>81</v>
      </c>
      <c r="AU4901" s="2" t="s">
        <v>168</v>
      </c>
      <c r="BB4901" s="2">
        <v>140</v>
      </c>
      <c r="BC4901" s="2" t="s">
        <v>94</v>
      </c>
      <c r="BD4901" s="2" t="s">
        <v>168</v>
      </c>
      <c r="BE4901" s="23" t="str">
        <f t="shared" si="751"/>
        <v>EMF ja</v>
      </c>
      <c r="BF4901" s="23">
        <f t="shared" si="752"/>
        <v>4300</v>
      </c>
      <c r="BG4901" s="23" t="str">
        <f t="shared" si="753"/>
        <v>500+m</v>
      </c>
      <c r="BH4901" s="23">
        <f t="shared" si="742"/>
        <v>3</v>
      </c>
      <c r="BI4901" s="2" t="s">
        <v>162</v>
      </c>
      <c r="BJ4901" s="2">
        <v>4300</v>
      </c>
      <c r="BK4901" s="2" t="s">
        <v>162</v>
      </c>
      <c r="BL4901" s="2">
        <v>4500</v>
      </c>
      <c r="BM4901" s="2" t="s">
        <v>162</v>
      </c>
      <c r="BN4901" s="2">
        <v>5500</v>
      </c>
      <c r="BO4901" s="2" t="s">
        <v>19233</v>
      </c>
      <c r="BP4901" s="3">
        <v>1</v>
      </c>
      <c r="BQ4901" s="2" t="s">
        <v>19234</v>
      </c>
    </row>
    <row r="4902" spans="1:70" ht="16.149999999999999" customHeight="1" x14ac:dyDescent="0.25">
      <c r="A4902" s="1">
        <v>4903</v>
      </c>
      <c r="B4902" s="2" t="s">
        <v>69</v>
      </c>
      <c r="C4902" s="2" t="s">
        <v>212</v>
      </c>
      <c r="D4902" s="2" t="s">
        <v>71</v>
      </c>
      <c r="E4902" s="2" t="s">
        <v>19235</v>
      </c>
      <c r="F4902" s="67">
        <v>43996</v>
      </c>
      <c r="G4902" s="3">
        <f t="shared" si="747"/>
        <v>6</v>
      </c>
      <c r="H4902" s="3">
        <f t="shared" si="748"/>
        <v>2020</v>
      </c>
      <c r="I4902" s="92">
        <v>0.66666666666666696</v>
      </c>
      <c r="J4902" s="20">
        <f t="shared" si="749"/>
        <v>16</v>
      </c>
      <c r="K4902" s="5" t="str">
        <f t="shared" si="750"/>
        <v>ja</v>
      </c>
      <c r="L4902" s="5" t="s">
        <v>91</v>
      </c>
      <c r="M4902" s="6" t="s">
        <v>74</v>
      </c>
      <c r="N4902" s="5">
        <v>76</v>
      </c>
      <c r="O4902" s="2" t="s">
        <v>75</v>
      </c>
      <c r="P4902" s="6" t="s">
        <v>19236</v>
      </c>
      <c r="R4902" s="6" t="s">
        <v>77</v>
      </c>
      <c r="S4902" s="2" t="s">
        <v>14762</v>
      </c>
      <c r="T4902" s="6" t="s">
        <v>80</v>
      </c>
      <c r="X4902" s="2">
        <v>600</v>
      </c>
      <c r="Y4902" s="2" t="s">
        <v>81</v>
      </c>
      <c r="Z4902" s="2" t="s">
        <v>168</v>
      </c>
      <c r="AA4902" s="2">
        <v>600</v>
      </c>
      <c r="AB4902" s="2" t="s">
        <v>94</v>
      </c>
      <c r="AC4902" s="2" t="s">
        <v>16981</v>
      </c>
      <c r="AD4902" s="2">
        <v>600</v>
      </c>
      <c r="AE4902" s="2" t="s">
        <v>83</v>
      </c>
      <c r="AF4902" s="2" t="s">
        <v>168</v>
      </c>
      <c r="AG4902" s="2">
        <v>600</v>
      </c>
      <c r="AH4902" s="2" t="s">
        <v>94</v>
      </c>
      <c r="AI4902" s="2" t="s">
        <v>168</v>
      </c>
      <c r="AJ4902" s="2">
        <v>600</v>
      </c>
      <c r="AK4902" s="2" t="s">
        <v>81</v>
      </c>
      <c r="AL4902" s="2" t="s">
        <v>168</v>
      </c>
      <c r="AM4902" s="2">
        <v>600</v>
      </c>
      <c r="AN4902" s="2" t="s">
        <v>94</v>
      </c>
      <c r="AO4902" s="2" t="s">
        <v>16981</v>
      </c>
      <c r="AP4902" s="2">
        <v>600</v>
      </c>
      <c r="AQ4902" s="2" t="s">
        <v>83</v>
      </c>
      <c r="AR4902" s="2" t="s">
        <v>168</v>
      </c>
      <c r="AS4902" s="2">
        <v>600</v>
      </c>
      <c r="AT4902" s="2" t="s">
        <v>94</v>
      </c>
      <c r="AU4902" s="2" t="s">
        <v>168</v>
      </c>
      <c r="BE4902" s="23" t="str">
        <f t="shared" si="751"/>
        <v>EMF nein</v>
      </c>
      <c r="BF4902" s="23" t="str">
        <f t="shared" si="752"/>
        <v/>
      </c>
      <c r="BG4902" s="23" t="str">
        <f t="shared" si="753"/>
        <v/>
      </c>
      <c r="BH4902" s="23">
        <f t="shared" si="742"/>
        <v>0</v>
      </c>
      <c r="BO4902" s="2" t="s">
        <v>19237</v>
      </c>
      <c r="BP4902" s="3">
        <v>1</v>
      </c>
      <c r="BQ4902" s="2" t="s">
        <v>19238</v>
      </c>
    </row>
    <row r="4903" spans="1:70" ht="16.149999999999999" customHeight="1" x14ac:dyDescent="0.25">
      <c r="A4903" s="1">
        <v>4904</v>
      </c>
      <c r="B4903" s="2" t="s">
        <v>211</v>
      </c>
      <c r="C4903" s="75" t="s">
        <v>18185</v>
      </c>
      <c r="D4903" s="2" t="s">
        <v>89</v>
      </c>
      <c r="E4903" s="2" t="s">
        <v>19239</v>
      </c>
      <c r="F4903" s="67">
        <v>40344</v>
      </c>
      <c r="G4903" s="3">
        <f t="shared" si="747"/>
        <v>6</v>
      </c>
      <c r="H4903" s="3">
        <f t="shared" si="748"/>
        <v>2010</v>
      </c>
      <c r="J4903" s="20" t="str">
        <f t="shared" si="749"/>
        <v/>
      </c>
      <c r="K4903" s="5" t="str">
        <f t="shared" si="750"/>
        <v>ja</v>
      </c>
      <c r="L4903" s="5" t="s">
        <v>91</v>
      </c>
      <c r="M4903" s="6" t="s">
        <v>115</v>
      </c>
      <c r="N4903" s="5">
        <v>74</v>
      </c>
      <c r="O4903" s="2" t="s">
        <v>126</v>
      </c>
      <c r="P4903" s="6" t="s">
        <v>1027</v>
      </c>
      <c r="R4903" s="6" t="s">
        <v>77</v>
      </c>
      <c r="T4903" s="6" t="s">
        <v>80</v>
      </c>
      <c r="BE4903" s="23" t="str">
        <f t="shared" si="751"/>
        <v>EMF nein</v>
      </c>
      <c r="BF4903" s="23" t="str">
        <f t="shared" si="752"/>
        <v/>
      </c>
      <c r="BG4903" s="23" t="str">
        <f t="shared" si="753"/>
        <v/>
      </c>
      <c r="BH4903" s="23">
        <f t="shared" ref="BH4903:BH4929" si="754">COUNTA(BI4903,BK4903,BM4903)</f>
        <v>0</v>
      </c>
      <c r="BO4903" s="2" t="s">
        <v>19240</v>
      </c>
      <c r="BP4903" s="3">
        <v>1</v>
      </c>
      <c r="BQ4903" s="2" t="s">
        <v>19241</v>
      </c>
    </row>
    <row r="4904" spans="1:70" ht="16.149999999999999" customHeight="1" x14ac:dyDescent="0.25">
      <c r="A4904" s="1">
        <v>4905</v>
      </c>
      <c r="B4904" s="2" t="s">
        <v>211</v>
      </c>
      <c r="C4904" s="116" t="s">
        <v>19242</v>
      </c>
      <c r="D4904" s="2" t="s">
        <v>371</v>
      </c>
      <c r="E4904" s="2" t="s">
        <v>19243</v>
      </c>
      <c r="F4904" s="67">
        <v>43996</v>
      </c>
      <c r="G4904" s="3">
        <f t="shared" si="747"/>
        <v>6</v>
      </c>
      <c r="H4904" s="3">
        <f t="shared" si="748"/>
        <v>2020</v>
      </c>
      <c r="I4904" s="92">
        <v>0.75</v>
      </c>
      <c r="J4904" s="20">
        <f t="shared" si="749"/>
        <v>18</v>
      </c>
      <c r="K4904" s="5" t="str">
        <f t="shared" si="750"/>
        <v>ja</v>
      </c>
      <c r="L4904" s="5" t="s">
        <v>91</v>
      </c>
      <c r="M4904" s="6" t="s">
        <v>74</v>
      </c>
      <c r="N4904" s="5">
        <v>34</v>
      </c>
      <c r="O4904" s="6" t="s">
        <v>3288</v>
      </c>
      <c r="P4904" s="127" t="s">
        <v>19244</v>
      </c>
      <c r="R4904" s="6" t="s">
        <v>77</v>
      </c>
      <c r="S4904" s="2" t="s">
        <v>78</v>
      </c>
      <c r="T4904" s="6" t="s">
        <v>80</v>
      </c>
      <c r="X4904" s="2">
        <v>126</v>
      </c>
      <c r="Y4904" s="2" t="s">
        <v>81</v>
      </c>
      <c r="Z4904" s="2" t="s">
        <v>84</v>
      </c>
      <c r="AA4904" s="2">
        <v>126</v>
      </c>
      <c r="AB4904" s="2" t="s">
        <v>94</v>
      </c>
      <c r="AC4904" s="2" t="s">
        <v>84</v>
      </c>
      <c r="AD4904" s="2">
        <v>126</v>
      </c>
      <c r="AE4904" s="2" t="s">
        <v>83</v>
      </c>
      <c r="AF4904" s="2" t="s">
        <v>84</v>
      </c>
      <c r="AG4904" s="2">
        <v>126</v>
      </c>
      <c r="AH4904" s="2" t="s">
        <v>83</v>
      </c>
      <c r="AI4904" s="2" t="s">
        <v>84</v>
      </c>
      <c r="AJ4904" s="2">
        <v>242</v>
      </c>
      <c r="AK4904" s="2" t="s">
        <v>83</v>
      </c>
      <c r="AL4904" s="2" t="s">
        <v>84</v>
      </c>
      <c r="AM4904" s="2">
        <v>242</v>
      </c>
      <c r="AN4904" s="2" t="s">
        <v>81</v>
      </c>
      <c r="AO4904" s="2" t="s">
        <v>84</v>
      </c>
      <c r="AP4904" s="2">
        <v>242</v>
      </c>
      <c r="AQ4904" s="2" t="s">
        <v>83</v>
      </c>
      <c r="AR4904" s="2" t="s">
        <v>84</v>
      </c>
      <c r="AV4904" s="2">
        <v>242</v>
      </c>
      <c r="AW4904" s="2" t="s">
        <v>83</v>
      </c>
      <c r="AX4904" s="2" t="s">
        <v>84</v>
      </c>
      <c r="AY4904" s="2">
        <v>242</v>
      </c>
      <c r="AZ4904" s="2" t="s">
        <v>81</v>
      </c>
      <c r="BA4904" s="2" t="s">
        <v>84</v>
      </c>
      <c r="BB4904" s="2">
        <v>242</v>
      </c>
      <c r="BC4904" s="2" t="s">
        <v>83</v>
      </c>
      <c r="BD4904" s="2" t="s">
        <v>84</v>
      </c>
      <c r="BE4904" s="23" t="str">
        <f t="shared" si="751"/>
        <v>EMF ja</v>
      </c>
      <c r="BF4904" s="23">
        <f t="shared" si="752"/>
        <v>220</v>
      </c>
      <c r="BG4904" s="23" t="str">
        <f t="shared" si="753"/>
        <v>100-499m</v>
      </c>
      <c r="BH4904" s="23">
        <f t="shared" si="754"/>
        <v>2</v>
      </c>
      <c r="BK4904" s="2" t="s">
        <v>162</v>
      </c>
      <c r="BL4904" s="2">
        <v>1200</v>
      </c>
      <c r="BM4904" s="2" t="s">
        <v>162</v>
      </c>
      <c r="BN4904" s="2">
        <v>220</v>
      </c>
      <c r="BO4904" s="2" t="s">
        <v>19245</v>
      </c>
      <c r="BP4904" s="3">
        <v>1</v>
      </c>
      <c r="BQ4904" s="2" t="s">
        <v>19246</v>
      </c>
    </row>
    <row r="4905" spans="1:70" ht="16.149999999999999" customHeight="1" x14ac:dyDescent="0.25">
      <c r="A4905" s="1">
        <v>4906</v>
      </c>
      <c r="B4905" s="2" t="s">
        <v>211</v>
      </c>
      <c r="C4905" s="2" t="s">
        <v>212</v>
      </c>
      <c r="D4905" s="2" t="s">
        <v>71</v>
      </c>
      <c r="E4905" s="2" t="s">
        <v>17110</v>
      </c>
      <c r="F4905" s="67">
        <v>43997</v>
      </c>
      <c r="G4905" s="3">
        <f t="shared" si="747"/>
        <v>6</v>
      </c>
      <c r="H4905" s="3">
        <f t="shared" si="748"/>
        <v>2020</v>
      </c>
      <c r="I4905" s="92">
        <v>6.25E-2</v>
      </c>
      <c r="J4905" s="20">
        <f t="shared" si="749"/>
        <v>1</v>
      </c>
      <c r="K4905" s="5" t="str">
        <f t="shared" si="750"/>
        <v>ja</v>
      </c>
      <c r="L4905" s="5" t="s">
        <v>91</v>
      </c>
      <c r="M4905" s="6" t="s">
        <v>74</v>
      </c>
      <c r="N4905" s="5">
        <v>21</v>
      </c>
      <c r="O4905" s="2" t="s">
        <v>140</v>
      </c>
      <c r="P4905" s="6" t="s">
        <v>19247</v>
      </c>
      <c r="R4905" s="6" t="s">
        <v>77</v>
      </c>
      <c r="S4905" s="2" t="s">
        <v>78</v>
      </c>
      <c r="X4905" s="2">
        <v>1080</v>
      </c>
      <c r="Y4905" s="2" t="s">
        <v>83</v>
      </c>
      <c r="Z4905" s="2" t="s">
        <v>84</v>
      </c>
      <c r="AA4905" s="2">
        <v>1080</v>
      </c>
      <c r="AB4905" s="2" t="s">
        <v>81</v>
      </c>
      <c r="AC4905" s="2" t="s">
        <v>84</v>
      </c>
      <c r="AD4905" s="2">
        <v>1080</v>
      </c>
      <c r="AE4905" s="2" t="s">
        <v>83</v>
      </c>
      <c r="AF4905" s="2" t="s">
        <v>84</v>
      </c>
      <c r="AG4905" s="2">
        <v>1080</v>
      </c>
      <c r="AH4905" s="2" t="s">
        <v>83</v>
      </c>
      <c r="AI4905" s="2" t="s">
        <v>84</v>
      </c>
      <c r="AJ4905" s="2">
        <v>1080</v>
      </c>
      <c r="AK4905" s="2" t="s">
        <v>83</v>
      </c>
      <c r="AL4905" s="2" t="s">
        <v>84</v>
      </c>
      <c r="AM4905" s="2">
        <v>1080</v>
      </c>
      <c r="AN4905" s="2" t="s">
        <v>81</v>
      </c>
      <c r="AO4905" s="2" t="s">
        <v>84</v>
      </c>
      <c r="AP4905" s="2">
        <v>1080</v>
      </c>
      <c r="AQ4905" s="2" t="s">
        <v>83</v>
      </c>
      <c r="AR4905" s="2" t="s">
        <v>84</v>
      </c>
      <c r="AS4905" s="2">
        <v>1080</v>
      </c>
      <c r="AT4905" s="2" t="s">
        <v>83</v>
      </c>
      <c r="AU4905" s="2" t="s">
        <v>84</v>
      </c>
      <c r="AV4905" s="2">
        <v>315</v>
      </c>
      <c r="AW4905" s="2" t="s">
        <v>81</v>
      </c>
      <c r="AX4905" s="2" t="s">
        <v>161</v>
      </c>
      <c r="AY4905" s="2">
        <v>315</v>
      </c>
      <c r="AZ4905" s="2" t="s">
        <v>81</v>
      </c>
      <c r="BA4905" s="2" t="s">
        <v>161</v>
      </c>
      <c r="BB4905" s="2">
        <v>315</v>
      </c>
      <c r="BC4905" s="2" t="s">
        <v>81</v>
      </c>
      <c r="BD4905" s="2" t="s">
        <v>161</v>
      </c>
      <c r="BE4905" s="23" t="str">
        <f t="shared" si="751"/>
        <v>EMF nein</v>
      </c>
      <c r="BF4905" s="23" t="str">
        <f t="shared" si="752"/>
        <v/>
      </c>
      <c r="BG4905" s="23" t="str">
        <f t="shared" si="753"/>
        <v/>
      </c>
      <c r="BH4905" s="23">
        <f t="shared" si="754"/>
        <v>0</v>
      </c>
      <c r="BO4905" s="2" t="s">
        <v>19248</v>
      </c>
      <c r="BP4905" s="3">
        <v>1</v>
      </c>
      <c r="BQ4905" s="2" t="s">
        <v>19249</v>
      </c>
    </row>
    <row r="4906" spans="1:70" ht="16.149999999999999" customHeight="1" x14ac:dyDescent="0.25">
      <c r="A4906" s="1">
        <v>4907</v>
      </c>
      <c r="B4906" s="2" t="s">
        <v>211</v>
      </c>
      <c r="C4906" s="2" t="s">
        <v>8772</v>
      </c>
      <c r="D4906" s="2" t="s">
        <v>89</v>
      </c>
      <c r="E4906" s="2" t="s">
        <v>18370</v>
      </c>
      <c r="F4906" s="67">
        <v>43994</v>
      </c>
      <c r="G4906" s="3">
        <f t="shared" si="747"/>
        <v>6</v>
      </c>
      <c r="H4906" s="3">
        <f t="shared" si="748"/>
        <v>2020</v>
      </c>
      <c r="I4906" s="92">
        <v>0.51041666666666696</v>
      </c>
      <c r="J4906" s="20">
        <f t="shared" si="749"/>
        <v>12</v>
      </c>
      <c r="K4906" s="5" t="str">
        <f t="shared" si="750"/>
        <v>ja</v>
      </c>
      <c r="O4906" s="6" t="s">
        <v>101</v>
      </c>
      <c r="P4906" s="127" t="s">
        <v>19250</v>
      </c>
      <c r="BE4906" s="23" t="str">
        <f t="shared" si="751"/>
        <v>EMF nein</v>
      </c>
      <c r="BF4906" s="23" t="str">
        <f t="shared" si="752"/>
        <v/>
      </c>
      <c r="BG4906" s="23" t="str">
        <f t="shared" si="753"/>
        <v/>
      </c>
      <c r="BH4906" s="23">
        <f t="shared" si="754"/>
        <v>0</v>
      </c>
      <c r="BO4906" s="2" t="s">
        <v>19251</v>
      </c>
      <c r="BP4906" s="3">
        <v>1</v>
      </c>
      <c r="BQ4906" s="2" t="s">
        <v>19252</v>
      </c>
    </row>
    <row r="4907" spans="1:70" ht="16.149999999999999" customHeight="1" x14ac:dyDescent="0.25">
      <c r="A4907" s="16">
        <v>4908</v>
      </c>
      <c r="B4907" s="2" t="s">
        <v>211</v>
      </c>
      <c r="C4907" s="2" t="s">
        <v>19253</v>
      </c>
      <c r="D4907" s="2" t="s">
        <v>192</v>
      </c>
      <c r="E4907" s="2" t="s">
        <v>19254</v>
      </c>
      <c r="F4907" s="67">
        <v>43998</v>
      </c>
      <c r="G4907" s="3">
        <f t="shared" si="747"/>
        <v>6</v>
      </c>
      <c r="H4907" s="3">
        <f t="shared" si="748"/>
        <v>2020</v>
      </c>
      <c r="I4907" s="92">
        <v>0.32291666666666702</v>
      </c>
      <c r="J4907" s="20">
        <f t="shared" si="749"/>
        <v>7</v>
      </c>
      <c r="K4907" s="5" t="str">
        <f t="shared" si="750"/>
        <v>ja</v>
      </c>
      <c r="L4907" s="5" t="s">
        <v>73</v>
      </c>
      <c r="M4907" s="6" t="s">
        <v>115</v>
      </c>
      <c r="N4907" s="5">
        <v>12</v>
      </c>
      <c r="O4907" s="2" t="s">
        <v>75</v>
      </c>
      <c r="P4907" s="6" t="s">
        <v>19255</v>
      </c>
      <c r="R4907" s="6" t="s">
        <v>77</v>
      </c>
      <c r="T4907" s="6" t="s">
        <v>80</v>
      </c>
      <c r="X4907" s="2">
        <v>625</v>
      </c>
      <c r="Y4907" s="2" t="s">
        <v>83</v>
      </c>
      <c r="Z4907" s="2" t="s">
        <v>82</v>
      </c>
      <c r="AA4907" s="2">
        <v>625</v>
      </c>
      <c r="AB4907" s="2" t="s">
        <v>81</v>
      </c>
      <c r="AC4907" s="2" t="s">
        <v>82</v>
      </c>
      <c r="AD4907" s="2">
        <v>625</v>
      </c>
      <c r="AE4907" s="2" t="s">
        <v>83</v>
      </c>
      <c r="AF4907" s="2" t="s">
        <v>82</v>
      </c>
      <c r="BE4907" s="23" t="str">
        <f t="shared" si="751"/>
        <v>EMF nein</v>
      </c>
      <c r="BF4907" s="23" t="str">
        <f t="shared" si="752"/>
        <v/>
      </c>
      <c r="BG4907" s="23" t="str">
        <f t="shared" si="753"/>
        <v/>
      </c>
      <c r="BH4907" s="23">
        <f t="shared" si="754"/>
        <v>0</v>
      </c>
      <c r="BO4907" s="2" t="s">
        <v>19256</v>
      </c>
      <c r="BP4907" s="3">
        <v>1</v>
      </c>
      <c r="BQ4907" s="2" t="s">
        <v>19257</v>
      </c>
    </row>
    <row r="4908" spans="1:70" ht="16.149999999999999" customHeight="1" x14ac:dyDescent="0.25">
      <c r="A4908" s="1">
        <v>4909</v>
      </c>
      <c r="B4908" s="2" t="s">
        <v>211</v>
      </c>
      <c r="C4908" s="2" t="s">
        <v>17691</v>
      </c>
      <c r="D4908" s="2" t="s">
        <v>124</v>
      </c>
      <c r="E4908" s="2" t="s">
        <v>19258</v>
      </c>
      <c r="F4908" s="67">
        <v>43997</v>
      </c>
      <c r="G4908" s="3">
        <f t="shared" si="747"/>
        <v>6</v>
      </c>
      <c r="H4908" s="3">
        <f t="shared" si="748"/>
        <v>2020</v>
      </c>
      <c r="I4908" s="92">
        <v>0.51388888888888895</v>
      </c>
      <c r="J4908" s="20">
        <f t="shared" si="749"/>
        <v>12</v>
      </c>
      <c r="K4908" s="5" t="str">
        <f t="shared" si="750"/>
        <v>ja</v>
      </c>
      <c r="L4908" s="5" t="s">
        <v>73</v>
      </c>
      <c r="M4908" s="6" t="s">
        <v>74</v>
      </c>
      <c r="N4908" s="5">
        <v>23</v>
      </c>
      <c r="O4908" s="6" t="s">
        <v>101</v>
      </c>
      <c r="P4908" s="127" t="s">
        <v>19259</v>
      </c>
      <c r="R4908" s="6" t="s">
        <v>77</v>
      </c>
      <c r="T4908" s="6" t="s">
        <v>80</v>
      </c>
      <c r="U4908" s="2" t="s">
        <v>139</v>
      </c>
      <c r="AD4908" s="2">
        <v>40</v>
      </c>
      <c r="AE4908" s="2" t="s">
        <v>94</v>
      </c>
      <c r="AF4908" s="2" t="s">
        <v>84</v>
      </c>
      <c r="AP4908" s="2">
        <v>40</v>
      </c>
      <c r="AQ4908" s="2" t="s">
        <v>94</v>
      </c>
      <c r="AR4908" s="2" t="s">
        <v>84</v>
      </c>
      <c r="BB4908" s="2">
        <v>40</v>
      </c>
      <c r="BC4908" s="2" t="s">
        <v>94</v>
      </c>
      <c r="BD4908" s="2" t="s">
        <v>84</v>
      </c>
      <c r="BE4908" s="23" t="str">
        <f t="shared" si="751"/>
        <v>EMF nein</v>
      </c>
      <c r="BF4908" s="23" t="str">
        <f t="shared" si="752"/>
        <v/>
      </c>
      <c r="BG4908" s="23" t="str">
        <f t="shared" si="753"/>
        <v/>
      </c>
      <c r="BH4908" s="23">
        <f t="shared" si="754"/>
        <v>0</v>
      </c>
      <c r="BO4908" s="2" t="s">
        <v>19260</v>
      </c>
      <c r="BP4908" s="3">
        <v>1</v>
      </c>
      <c r="BQ4908" s="2" t="s">
        <v>19261</v>
      </c>
    </row>
    <row r="4909" spans="1:70" ht="16.149999999999999" customHeight="1" x14ac:dyDescent="0.25">
      <c r="A4909" s="1">
        <v>4910</v>
      </c>
      <c r="B4909" s="2" t="s">
        <v>211</v>
      </c>
      <c r="C4909" s="2" t="s">
        <v>2611</v>
      </c>
      <c r="D4909" s="2" t="s">
        <v>124</v>
      </c>
      <c r="E4909" s="2" t="s">
        <v>19262</v>
      </c>
      <c r="F4909" s="67">
        <v>43994</v>
      </c>
      <c r="G4909" s="3">
        <f t="shared" si="747"/>
        <v>6</v>
      </c>
      <c r="H4909" s="3">
        <f t="shared" si="748"/>
        <v>2020</v>
      </c>
      <c r="I4909" s="92">
        <v>0.83333333333333304</v>
      </c>
      <c r="J4909" s="20">
        <f t="shared" si="749"/>
        <v>20</v>
      </c>
      <c r="K4909" s="5" t="str">
        <f t="shared" si="750"/>
        <v>ja</v>
      </c>
      <c r="L4909" s="5" t="s">
        <v>91</v>
      </c>
      <c r="M4909" s="6" t="s">
        <v>100</v>
      </c>
      <c r="N4909" s="5">
        <v>28</v>
      </c>
      <c r="O4909" s="2" t="s">
        <v>126</v>
      </c>
      <c r="P4909" s="6" t="s">
        <v>19263</v>
      </c>
      <c r="R4909" s="6" t="s">
        <v>77</v>
      </c>
      <c r="T4909" s="6" t="s">
        <v>80</v>
      </c>
      <c r="X4909" s="2">
        <v>96</v>
      </c>
      <c r="Y4909" s="2" t="s">
        <v>81</v>
      </c>
      <c r="Z4909" s="2" t="s">
        <v>84</v>
      </c>
      <c r="BE4909" s="23" t="str">
        <f t="shared" si="751"/>
        <v>EMF nein</v>
      </c>
      <c r="BF4909" s="23" t="str">
        <f t="shared" si="752"/>
        <v/>
      </c>
      <c r="BG4909" s="23" t="str">
        <f t="shared" si="753"/>
        <v/>
      </c>
      <c r="BH4909" s="23">
        <f t="shared" si="754"/>
        <v>0</v>
      </c>
      <c r="BO4909" s="2" t="s">
        <v>19264</v>
      </c>
      <c r="BP4909" s="3">
        <v>1</v>
      </c>
      <c r="BQ4909" s="2" t="s">
        <v>19265</v>
      </c>
    </row>
    <row r="4910" spans="1:70" ht="16.149999999999999" customHeight="1" x14ac:dyDescent="0.25">
      <c r="A4910" s="16">
        <v>4911</v>
      </c>
      <c r="B4910" s="2" t="s">
        <v>211</v>
      </c>
      <c r="C4910" s="2" t="s">
        <v>540</v>
      </c>
      <c r="D4910" s="2" t="s">
        <v>124</v>
      </c>
      <c r="E4910" s="2" t="s">
        <v>19266</v>
      </c>
      <c r="F4910" s="67">
        <v>43985</v>
      </c>
      <c r="G4910" s="3">
        <f t="shared" si="747"/>
        <v>6</v>
      </c>
      <c r="H4910" s="3">
        <f t="shared" si="748"/>
        <v>2020</v>
      </c>
      <c r="I4910" s="92">
        <v>0.80208333333333304</v>
      </c>
      <c r="J4910" s="20">
        <f t="shared" si="749"/>
        <v>19</v>
      </c>
      <c r="K4910" s="5" t="str">
        <f t="shared" si="750"/>
        <v>ja</v>
      </c>
      <c r="L4910" s="5" t="s">
        <v>8298</v>
      </c>
      <c r="M4910" s="6" t="s">
        <v>115</v>
      </c>
      <c r="N4910" s="5">
        <v>37</v>
      </c>
      <c r="O4910" s="2" t="s">
        <v>5139</v>
      </c>
      <c r="P4910" s="6" t="s">
        <v>19267</v>
      </c>
      <c r="R4910" s="6" t="s">
        <v>77</v>
      </c>
      <c r="T4910" s="6" t="s">
        <v>80</v>
      </c>
      <c r="W4910" s="2" t="s">
        <v>19268</v>
      </c>
      <c r="X4910" s="2">
        <v>155</v>
      </c>
      <c r="Y4910" s="2" t="s">
        <v>81</v>
      </c>
      <c r="Z4910" s="2" t="s">
        <v>168</v>
      </c>
      <c r="AA4910" s="2">
        <v>155</v>
      </c>
      <c r="AB4910" s="2" t="s">
        <v>81</v>
      </c>
      <c r="AC4910" s="2" t="s">
        <v>168</v>
      </c>
      <c r="AD4910" s="2">
        <v>155</v>
      </c>
      <c r="AE4910" s="2" t="s">
        <v>81</v>
      </c>
      <c r="AF4910" s="2" t="s">
        <v>168</v>
      </c>
      <c r="AG4910" s="2">
        <v>155</v>
      </c>
      <c r="AH4910" s="2" t="s">
        <v>81</v>
      </c>
      <c r="AI4910" s="2" t="s">
        <v>168</v>
      </c>
      <c r="AJ4910" s="2">
        <v>109</v>
      </c>
      <c r="AK4910" s="2" t="s">
        <v>81</v>
      </c>
      <c r="AL4910" s="2" t="s">
        <v>19269</v>
      </c>
      <c r="AM4910" s="2">
        <v>109</v>
      </c>
      <c r="AN4910" s="2" t="s">
        <v>94</v>
      </c>
      <c r="AO4910" s="2" t="s">
        <v>19270</v>
      </c>
      <c r="AP4910" s="2">
        <v>109</v>
      </c>
      <c r="AQ4910" s="2" t="s">
        <v>81</v>
      </c>
      <c r="AR4910" s="2" t="s">
        <v>168</v>
      </c>
      <c r="BE4910" s="23" t="str">
        <f t="shared" si="751"/>
        <v>EMF nein</v>
      </c>
      <c r="BF4910" s="23" t="str">
        <f t="shared" si="752"/>
        <v/>
      </c>
      <c r="BG4910" s="23" t="str">
        <f t="shared" si="753"/>
        <v/>
      </c>
      <c r="BH4910" s="23">
        <f t="shared" si="754"/>
        <v>0</v>
      </c>
      <c r="BO4910" s="2" t="s">
        <v>19271</v>
      </c>
      <c r="BP4910" s="3">
        <v>1</v>
      </c>
      <c r="BQ4910" s="2" t="s">
        <v>19272</v>
      </c>
    </row>
    <row r="4911" spans="1:70" ht="16.149999999999999" customHeight="1" x14ac:dyDescent="0.25">
      <c r="A4911" s="1">
        <v>4912</v>
      </c>
      <c r="B4911" s="2" t="s">
        <v>211</v>
      </c>
      <c r="C4911" s="2" t="s">
        <v>6420</v>
      </c>
      <c r="D4911" s="2" t="s">
        <v>1097</v>
      </c>
      <c r="E4911" s="2" t="s">
        <v>19273</v>
      </c>
      <c r="F4911" s="67">
        <v>43676</v>
      </c>
      <c r="G4911" s="3">
        <f t="shared" si="747"/>
        <v>7</v>
      </c>
      <c r="H4911" s="3">
        <f t="shared" si="748"/>
        <v>2019</v>
      </c>
      <c r="J4911" s="20" t="str">
        <f t="shared" si="749"/>
        <v/>
      </c>
      <c r="K4911" s="5" t="str">
        <f t="shared" si="750"/>
        <v>ja</v>
      </c>
      <c r="L4911" s="5" t="s">
        <v>91</v>
      </c>
      <c r="M4911" s="6" t="s">
        <v>115</v>
      </c>
      <c r="O4911" s="2" t="s">
        <v>5139</v>
      </c>
      <c r="P4911" s="127" t="s">
        <v>19274</v>
      </c>
      <c r="R4911" s="6" t="s">
        <v>77</v>
      </c>
      <c r="U4911" s="2" t="s">
        <v>115</v>
      </c>
      <c r="V4911" s="2" t="s">
        <v>80</v>
      </c>
      <c r="X4911" s="2">
        <v>940</v>
      </c>
      <c r="Y4911" s="2" t="s">
        <v>83</v>
      </c>
      <c r="Z4911" s="2" t="s">
        <v>82</v>
      </c>
      <c r="AA4911" s="2">
        <v>940</v>
      </c>
      <c r="AB4911" s="2" t="s">
        <v>81</v>
      </c>
      <c r="AC4911" s="2" t="s">
        <v>82</v>
      </c>
      <c r="AD4911" s="2">
        <v>940</v>
      </c>
      <c r="AE4911" s="2" t="s">
        <v>83</v>
      </c>
      <c r="AF4911" s="2" t="s">
        <v>82</v>
      </c>
      <c r="AG4911" s="2">
        <v>940</v>
      </c>
      <c r="AH4911" s="2" t="s">
        <v>81</v>
      </c>
      <c r="AI4911" s="2" t="s">
        <v>82</v>
      </c>
      <c r="AJ4911" s="2">
        <v>940</v>
      </c>
      <c r="AK4911" s="2" t="s">
        <v>83</v>
      </c>
      <c r="AL4911" s="2" t="s">
        <v>82</v>
      </c>
      <c r="AM4911" s="2">
        <v>940</v>
      </c>
      <c r="AN4911" s="2" t="s">
        <v>81</v>
      </c>
      <c r="AO4911" s="2" t="s">
        <v>82</v>
      </c>
      <c r="AP4911" s="2">
        <v>940</v>
      </c>
      <c r="AQ4911" s="2" t="s">
        <v>83</v>
      </c>
      <c r="AR4911" s="2" t="s">
        <v>82</v>
      </c>
      <c r="AS4911" s="2">
        <v>940</v>
      </c>
      <c r="AT4911" s="2" t="s">
        <v>81</v>
      </c>
      <c r="AU4911" s="2" t="s">
        <v>82</v>
      </c>
      <c r="AV4911" s="2">
        <v>940</v>
      </c>
      <c r="AW4911" s="2" t="s">
        <v>83</v>
      </c>
      <c r="AX4911" s="2" t="s">
        <v>82</v>
      </c>
      <c r="AY4911" s="2">
        <v>940</v>
      </c>
      <c r="AZ4911" s="2" t="s">
        <v>81</v>
      </c>
      <c r="BA4911" s="2" t="s">
        <v>82</v>
      </c>
      <c r="BB4911" s="2">
        <v>940</v>
      </c>
      <c r="BC4911" s="2" t="s">
        <v>83</v>
      </c>
      <c r="BD4911" s="2" t="s">
        <v>82</v>
      </c>
      <c r="BE4911" s="23" t="str">
        <f t="shared" si="751"/>
        <v>EMF nein</v>
      </c>
      <c r="BF4911" s="23" t="str">
        <f t="shared" si="752"/>
        <v/>
      </c>
      <c r="BG4911" s="23" t="str">
        <f t="shared" si="753"/>
        <v/>
      </c>
      <c r="BH4911" s="23">
        <f t="shared" si="754"/>
        <v>0</v>
      </c>
      <c r="BO4911" s="2" t="s">
        <v>19275</v>
      </c>
      <c r="BP4911" s="3">
        <v>1</v>
      </c>
      <c r="BQ4911" s="2" t="s">
        <v>19276</v>
      </c>
    </row>
    <row r="4912" spans="1:70" ht="16.149999999999999" customHeight="1" x14ac:dyDescent="0.25">
      <c r="A4912" s="1">
        <v>4913</v>
      </c>
      <c r="B4912" s="2" t="s">
        <v>211</v>
      </c>
      <c r="C4912" s="2" t="s">
        <v>12541</v>
      </c>
      <c r="D4912" s="2" t="s">
        <v>89</v>
      </c>
      <c r="E4912" s="2" t="s">
        <v>611</v>
      </c>
      <c r="F4912" s="67">
        <v>43998</v>
      </c>
      <c r="G4912" s="3">
        <f t="shared" si="747"/>
        <v>6</v>
      </c>
      <c r="H4912" s="3">
        <f t="shared" si="748"/>
        <v>2020</v>
      </c>
      <c r="I4912" s="92">
        <v>0.83680555555555503</v>
      </c>
      <c r="J4912" s="20">
        <f t="shared" si="749"/>
        <v>20</v>
      </c>
      <c r="K4912" s="5" t="str">
        <f t="shared" si="750"/>
        <v>ja</v>
      </c>
      <c r="L4912" s="5" t="s">
        <v>91</v>
      </c>
      <c r="M4912" s="6" t="s">
        <v>74</v>
      </c>
      <c r="N4912" s="5">
        <v>64</v>
      </c>
      <c r="O4912" s="2" t="s">
        <v>5139</v>
      </c>
      <c r="P4912" s="6" t="s">
        <v>14211</v>
      </c>
      <c r="R4912" s="6" t="s">
        <v>77</v>
      </c>
      <c r="T4912" s="6" t="s">
        <v>80</v>
      </c>
      <c r="X4912" s="2">
        <v>322</v>
      </c>
      <c r="Y4912" s="2" t="s">
        <v>81</v>
      </c>
      <c r="Z4912" s="2" t="s">
        <v>168</v>
      </c>
      <c r="AA4912" s="2">
        <v>322</v>
      </c>
      <c r="AB4912" s="2" t="s">
        <v>94</v>
      </c>
      <c r="AC4912" s="2" t="s">
        <v>168</v>
      </c>
      <c r="AD4912" s="2">
        <v>322</v>
      </c>
      <c r="AE4912" s="2" t="s">
        <v>81</v>
      </c>
      <c r="AF4912" s="2" t="s">
        <v>168</v>
      </c>
      <c r="AG4912" s="2">
        <v>322</v>
      </c>
      <c r="AH4912" s="2" t="s">
        <v>81</v>
      </c>
      <c r="AI4912" s="2" t="s">
        <v>168</v>
      </c>
      <c r="AJ4912" s="2">
        <v>380</v>
      </c>
      <c r="AK4912" s="2" t="s">
        <v>81</v>
      </c>
      <c r="AL4912" s="2" t="s">
        <v>84</v>
      </c>
      <c r="AM4912" s="2">
        <v>380</v>
      </c>
      <c r="AN4912" s="2" t="s">
        <v>94</v>
      </c>
      <c r="AO4912" s="2" t="s">
        <v>84</v>
      </c>
      <c r="AP4912" s="2">
        <v>380</v>
      </c>
      <c r="AQ4912" s="2" t="s">
        <v>81</v>
      </c>
      <c r="AR4912" s="2" t="s">
        <v>84</v>
      </c>
      <c r="AS4912" s="2">
        <v>380</v>
      </c>
      <c r="AT4912" s="2" t="s">
        <v>81</v>
      </c>
      <c r="AU4912" s="2" t="s">
        <v>84</v>
      </c>
      <c r="AV4912" s="2">
        <v>114</v>
      </c>
      <c r="AW4912" s="2" t="s">
        <v>81</v>
      </c>
      <c r="AX4912" s="2" t="s">
        <v>82</v>
      </c>
      <c r="BB4912" s="2">
        <v>114</v>
      </c>
      <c r="BC4912" s="2" t="s">
        <v>81</v>
      </c>
      <c r="BD4912" s="2" t="s">
        <v>82</v>
      </c>
      <c r="BE4912" s="23" t="str">
        <f t="shared" si="751"/>
        <v>EMF nein</v>
      </c>
      <c r="BF4912" s="23" t="str">
        <f t="shared" si="752"/>
        <v/>
      </c>
      <c r="BG4912" s="23" t="str">
        <f t="shared" si="753"/>
        <v/>
      </c>
      <c r="BH4912" s="23">
        <f t="shared" si="754"/>
        <v>0</v>
      </c>
      <c r="BO4912" s="2" t="s">
        <v>19277</v>
      </c>
      <c r="BP4912" s="3">
        <v>1</v>
      </c>
      <c r="BQ4912" s="2" t="s">
        <v>19278</v>
      </c>
    </row>
    <row r="4913" spans="1:70" ht="16.149999999999999" customHeight="1" x14ac:dyDescent="0.25">
      <c r="A4913" s="1">
        <v>4914</v>
      </c>
      <c r="B4913" s="2" t="s">
        <v>135</v>
      </c>
      <c r="C4913" s="470" t="s">
        <v>1988</v>
      </c>
      <c r="D4913" s="2" t="s">
        <v>264</v>
      </c>
      <c r="E4913" s="2" t="s">
        <v>22440</v>
      </c>
      <c r="F4913" s="67">
        <v>43998</v>
      </c>
      <c r="G4913" s="3">
        <f t="shared" si="747"/>
        <v>6</v>
      </c>
      <c r="H4913" s="3">
        <f t="shared" si="748"/>
        <v>2020</v>
      </c>
      <c r="I4913" s="92">
        <v>0.33333333333333298</v>
      </c>
      <c r="J4913" s="20">
        <f t="shared" si="749"/>
        <v>8</v>
      </c>
      <c r="K4913" s="5" t="str">
        <f t="shared" ref="K4913:K4929" si="755">IF(COUNTA(W4913:BN4913)=0,"nein","ja")</f>
        <v>ja</v>
      </c>
      <c r="L4913" s="5" t="s">
        <v>91</v>
      </c>
      <c r="M4913" s="6" t="s">
        <v>139</v>
      </c>
      <c r="N4913" s="5">
        <v>29</v>
      </c>
      <c r="O4913" s="2" t="s">
        <v>5139</v>
      </c>
      <c r="P4913" s="6" t="s">
        <v>19279</v>
      </c>
      <c r="R4913" s="6" t="s">
        <v>77</v>
      </c>
      <c r="U4913" s="2" t="s">
        <v>208</v>
      </c>
      <c r="V4913" s="2" t="s">
        <v>202</v>
      </c>
      <c r="X4913" s="392">
        <v>35</v>
      </c>
      <c r="Y4913" s="392" t="s">
        <v>94</v>
      </c>
      <c r="Z4913" s="392" t="s">
        <v>82</v>
      </c>
      <c r="AD4913" s="392">
        <v>35</v>
      </c>
      <c r="AE4913" s="392" t="s">
        <v>94</v>
      </c>
      <c r="AF4913" s="392" t="s">
        <v>82</v>
      </c>
      <c r="AP4913" s="392">
        <v>5</v>
      </c>
      <c r="AQ4913" s="392" t="s">
        <v>94</v>
      </c>
      <c r="AR4913" s="392" t="s">
        <v>82</v>
      </c>
      <c r="BE4913" s="23" t="str">
        <f t="shared" si="751"/>
        <v>EMF nein</v>
      </c>
      <c r="BF4913" s="23" t="str">
        <f t="shared" si="752"/>
        <v/>
      </c>
      <c r="BG4913" s="23" t="str">
        <f t="shared" si="753"/>
        <v/>
      </c>
      <c r="BH4913" s="23">
        <f t="shared" si="754"/>
        <v>0</v>
      </c>
      <c r="BO4913" s="2" t="s">
        <v>22441</v>
      </c>
      <c r="BP4913" s="3">
        <v>1</v>
      </c>
      <c r="BR4913" s="135" t="s">
        <v>19280</v>
      </c>
    </row>
    <row r="4914" spans="1:70" ht="16.149999999999999" customHeight="1" x14ac:dyDescent="0.25">
      <c r="A4914" s="1">
        <v>4915</v>
      </c>
      <c r="B4914" s="2" t="s">
        <v>135</v>
      </c>
      <c r="C4914" s="2" t="s">
        <v>19281</v>
      </c>
      <c r="D4914" s="2" t="s">
        <v>124</v>
      </c>
      <c r="E4914" s="2" t="s">
        <v>19282</v>
      </c>
      <c r="F4914" s="67">
        <v>43998</v>
      </c>
      <c r="G4914" s="3">
        <f t="shared" si="747"/>
        <v>6</v>
      </c>
      <c r="H4914" s="3">
        <f t="shared" si="748"/>
        <v>2020</v>
      </c>
      <c r="I4914" s="92">
        <v>0.63888888888888895</v>
      </c>
      <c r="J4914" s="20">
        <f t="shared" si="749"/>
        <v>15</v>
      </c>
      <c r="K4914" s="5" t="str">
        <f t="shared" si="755"/>
        <v>ja</v>
      </c>
      <c r="L4914" s="5" t="s">
        <v>91</v>
      </c>
      <c r="M4914" s="6" t="s">
        <v>2721</v>
      </c>
      <c r="N4914" s="5">
        <v>22</v>
      </c>
      <c r="O4914" s="2" t="s">
        <v>5139</v>
      </c>
      <c r="P4914" s="6" t="s">
        <v>19283</v>
      </c>
      <c r="R4914" s="6" t="s">
        <v>77</v>
      </c>
      <c r="X4914" s="2">
        <v>872</v>
      </c>
      <c r="Y4914" s="2" t="s">
        <v>83</v>
      </c>
      <c r="Z4914" s="2" t="s">
        <v>168</v>
      </c>
      <c r="AA4914" s="2">
        <v>872</v>
      </c>
      <c r="AB4914" s="2" t="s">
        <v>81</v>
      </c>
      <c r="AC4914" s="2" t="s">
        <v>168</v>
      </c>
      <c r="AD4914" s="2">
        <v>872</v>
      </c>
      <c r="AE4914" s="2" t="s">
        <v>83</v>
      </c>
      <c r="AF4914" s="2" t="s">
        <v>168</v>
      </c>
      <c r="AG4914" s="2">
        <v>873</v>
      </c>
      <c r="AH4914" s="2" t="s">
        <v>94</v>
      </c>
      <c r="AI4914" s="2" t="s">
        <v>168</v>
      </c>
      <c r="AJ4914" s="2">
        <v>872</v>
      </c>
      <c r="AK4914" s="2" t="s">
        <v>83</v>
      </c>
      <c r="AL4914" s="2" t="s">
        <v>168</v>
      </c>
      <c r="AM4914" s="2">
        <v>872</v>
      </c>
      <c r="AN4914" s="2" t="s">
        <v>81</v>
      </c>
      <c r="AO4914" s="2" t="s">
        <v>168</v>
      </c>
      <c r="AP4914" s="2">
        <v>872</v>
      </c>
      <c r="AQ4914" s="2" t="s">
        <v>83</v>
      </c>
      <c r="AR4914" s="2" t="s">
        <v>168</v>
      </c>
      <c r="AS4914" s="2">
        <v>873</v>
      </c>
      <c r="AT4914" s="2" t="s">
        <v>94</v>
      </c>
      <c r="AU4914" s="2" t="s">
        <v>168</v>
      </c>
      <c r="AY4914" s="2">
        <v>531</v>
      </c>
      <c r="AZ4914" s="2" t="s">
        <v>81</v>
      </c>
      <c r="BA4914" s="2" t="s">
        <v>168</v>
      </c>
      <c r="BE4914" s="23" t="str">
        <f t="shared" si="751"/>
        <v>EMF nein</v>
      </c>
      <c r="BF4914" s="23" t="str">
        <f t="shared" si="752"/>
        <v/>
      </c>
      <c r="BG4914" s="23" t="str">
        <f t="shared" si="753"/>
        <v/>
      </c>
      <c r="BH4914" s="23">
        <f t="shared" si="754"/>
        <v>0</v>
      </c>
      <c r="BO4914" s="2" t="s">
        <v>19284</v>
      </c>
      <c r="BP4914" s="3">
        <v>1</v>
      </c>
      <c r="BQ4914" s="2" t="s">
        <v>19285</v>
      </c>
    </row>
    <row r="4915" spans="1:70" ht="16.149999999999999" customHeight="1" x14ac:dyDescent="0.25">
      <c r="A4915" s="1">
        <v>4916</v>
      </c>
      <c r="B4915" s="2" t="s">
        <v>87</v>
      </c>
      <c r="C4915" s="2" t="s">
        <v>19286</v>
      </c>
      <c r="D4915" s="2" t="s">
        <v>151</v>
      </c>
      <c r="E4915" s="2" t="s">
        <v>19287</v>
      </c>
      <c r="F4915" s="67">
        <v>43991</v>
      </c>
      <c r="G4915" s="3">
        <f t="shared" si="747"/>
        <v>6</v>
      </c>
      <c r="H4915" s="3">
        <f t="shared" si="748"/>
        <v>2020</v>
      </c>
      <c r="I4915" s="92">
        <v>0.5625</v>
      </c>
      <c r="J4915" s="20">
        <f t="shared" si="749"/>
        <v>13</v>
      </c>
      <c r="K4915" s="5" t="str">
        <f t="shared" si="755"/>
        <v>ja</v>
      </c>
      <c r="L4915" s="5" t="s">
        <v>8298</v>
      </c>
      <c r="M4915" s="6" t="s">
        <v>115</v>
      </c>
      <c r="N4915" s="5">
        <v>85</v>
      </c>
      <c r="O4915" s="5" t="s">
        <v>5139</v>
      </c>
      <c r="P4915" s="127" t="s">
        <v>18066</v>
      </c>
      <c r="R4915" s="6" t="s">
        <v>77</v>
      </c>
      <c r="T4915" s="6" t="s">
        <v>80</v>
      </c>
      <c r="U4915" s="2" t="s">
        <v>74</v>
      </c>
      <c r="X4915" s="2">
        <v>680</v>
      </c>
      <c r="Y4915" s="2" t="s">
        <v>81</v>
      </c>
      <c r="Z4915" s="2" t="s">
        <v>84</v>
      </c>
      <c r="AA4915" s="2">
        <v>680</v>
      </c>
      <c r="AB4915" s="2" t="s">
        <v>81</v>
      </c>
      <c r="AC4915" s="2" t="s">
        <v>84</v>
      </c>
      <c r="AD4915" s="2">
        <v>680</v>
      </c>
      <c r="AE4915" s="2" t="s">
        <v>83</v>
      </c>
      <c r="AF4915" s="2" t="s">
        <v>84</v>
      </c>
      <c r="AG4915" s="2">
        <v>680</v>
      </c>
      <c r="AH4915" s="2" t="s">
        <v>81</v>
      </c>
      <c r="AI4915" s="2" t="s">
        <v>84</v>
      </c>
      <c r="AJ4915" s="2">
        <v>164</v>
      </c>
      <c r="AK4915" s="2" t="s">
        <v>81</v>
      </c>
      <c r="AL4915" s="2" t="s">
        <v>84</v>
      </c>
      <c r="AM4915" s="2">
        <v>164</v>
      </c>
      <c r="AN4915" s="2" t="s">
        <v>81</v>
      </c>
      <c r="AO4915" s="2" t="s">
        <v>84</v>
      </c>
      <c r="AP4915" s="2">
        <v>164</v>
      </c>
      <c r="AQ4915" s="2" t="s">
        <v>81</v>
      </c>
      <c r="AR4915" s="2" t="s">
        <v>84</v>
      </c>
      <c r="BE4915" s="23" t="str">
        <f t="shared" si="751"/>
        <v>EMF nein</v>
      </c>
      <c r="BF4915" s="23" t="str">
        <f t="shared" si="752"/>
        <v/>
      </c>
      <c r="BG4915" s="23" t="str">
        <f t="shared" si="753"/>
        <v/>
      </c>
      <c r="BH4915" s="23">
        <f t="shared" si="754"/>
        <v>0</v>
      </c>
      <c r="BO4915" s="2" t="s">
        <v>19288</v>
      </c>
      <c r="BP4915" s="3">
        <v>1</v>
      </c>
      <c r="BQ4915" s="2" t="s">
        <v>19289</v>
      </c>
    </row>
    <row r="4916" spans="1:70" ht="16.149999999999999" customHeight="1" x14ac:dyDescent="0.25">
      <c r="A4916" s="1">
        <v>4917</v>
      </c>
      <c r="B4916" s="2" t="s">
        <v>87</v>
      </c>
      <c r="C4916" s="2" t="s">
        <v>6435</v>
      </c>
      <c r="D4916" s="2" t="s">
        <v>172</v>
      </c>
      <c r="E4916" s="2" t="s">
        <v>19290</v>
      </c>
      <c r="F4916" s="67">
        <v>43999</v>
      </c>
      <c r="G4916" s="3">
        <f t="shared" si="747"/>
        <v>6</v>
      </c>
      <c r="H4916" s="3">
        <f t="shared" si="748"/>
        <v>2020</v>
      </c>
      <c r="I4916" s="92">
        <v>0.97916666666666696</v>
      </c>
      <c r="J4916" s="20">
        <f t="shared" si="749"/>
        <v>23</v>
      </c>
      <c r="K4916" s="5" t="str">
        <f t="shared" si="755"/>
        <v>ja</v>
      </c>
      <c r="L4916" s="5" t="s">
        <v>8298</v>
      </c>
      <c r="M4916" s="6" t="s">
        <v>74</v>
      </c>
      <c r="N4916" s="5">
        <v>73</v>
      </c>
      <c r="O4916" s="6" t="s">
        <v>101</v>
      </c>
      <c r="P4916" s="127" t="s">
        <v>19291</v>
      </c>
      <c r="R4916" s="6" t="s">
        <v>77</v>
      </c>
      <c r="S4916" s="5" t="s">
        <v>78</v>
      </c>
      <c r="X4916" s="2">
        <v>20</v>
      </c>
      <c r="Y4916" s="2" t="s">
        <v>94</v>
      </c>
      <c r="Z4916" s="2" t="s">
        <v>84</v>
      </c>
      <c r="AA4916" s="2">
        <v>20</v>
      </c>
      <c r="AB4916" s="2" t="s">
        <v>94</v>
      </c>
      <c r="AC4916" s="2" t="s">
        <v>84</v>
      </c>
      <c r="AD4916" s="2">
        <v>20</v>
      </c>
      <c r="AE4916" s="2" t="s">
        <v>94</v>
      </c>
      <c r="AF4916" s="2" t="s">
        <v>84</v>
      </c>
      <c r="AJ4916" s="2">
        <v>20</v>
      </c>
      <c r="AK4916" s="2" t="s">
        <v>94</v>
      </c>
      <c r="AL4916" s="2" t="s">
        <v>84</v>
      </c>
      <c r="AM4916" s="2">
        <v>20</v>
      </c>
      <c r="AN4916" s="2" t="s">
        <v>94</v>
      </c>
      <c r="AO4916" s="2" t="s">
        <v>84</v>
      </c>
      <c r="AP4916" s="2">
        <v>20</v>
      </c>
      <c r="AQ4916" s="2" t="s">
        <v>94</v>
      </c>
      <c r="AR4916" s="2" t="s">
        <v>84</v>
      </c>
      <c r="AV4916" s="2">
        <v>20</v>
      </c>
      <c r="AW4916" s="2" t="s">
        <v>94</v>
      </c>
      <c r="AX4916" s="2" t="s">
        <v>84</v>
      </c>
      <c r="AY4916" s="2">
        <v>20</v>
      </c>
      <c r="AZ4916" s="2" t="s">
        <v>94</v>
      </c>
      <c r="BA4916" s="2" t="s">
        <v>84</v>
      </c>
      <c r="BB4916" s="2">
        <v>20</v>
      </c>
      <c r="BC4916" s="2" t="s">
        <v>94</v>
      </c>
      <c r="BD4916" s="2" t="s">
        <v>84</v>
      </c>
      <c r="BE4916" s="23" t="str">
        <f t="shared" si="751"/>
        <v>EMF ja</v>
      </c>
      <c r="BF4916" s="23">
        <f t="shared" si="752"/>
        <v>300</v>
      </c>
      <c r="BG4916" s="23" t="str">
        <f t="shared" si="753"/>
        <v>100-499m</v>
      </c>
      <c r="BH4916" s="23">
        <f t="shared" si="754"/>
        <v>1</v>
      </c>
      <c r="BK4916" s="2" t="s">
        <v>162</v>
      </c>
      <c r="BL4916" s="2">
        <v>300</v>
      </c>
      <c r="BO4916" s="2" t="s">
        <v>19292</v>
      </c>
      <c r="BP4916" s="3">
        <v>1</v>
      </c>
      <c r="BQ4916" s="2" t="s">
        <v>19293</v>
      </c>
    </row>
    <row r="4917" spans="1:70" ht="16.149999999999999" customHeight="1" x14ac:dyDescent="0.25">
      <c r="A4917" s="16">
        <v>4918</v>
      </c>
      <c r="B4917" s="2" t="s">
        <v>211</v>
      </c>
      <c r="C4917" s="2" t="s">
        <v>540</v>
      </c>
      <c r="D4917" s="2" t="s">
        <v>124</v>
      </c>
      <c r="E4917" s="2" t="s">
        <v>2703</v>
      </c>
      <c r="F4917" s="67">
        <v>43998</v>
      </c>
      <c r="G4917" s="3">
        <f t="shared" si="747"/>
        <v>6</v>
      </c>
      <c r="H4917" s="3">
        <f t="shared" si="748"/>
        <v>2020</v>
      </c>
      <c r="I4917" s="92">
        <v>0.42777777777777798</v>
      </c>
      <c r="J4917" s="20">
        <f t="shared" si="749"/>
        <v>10</v>
      </c>
      <c r="K4917" s="5" t="str">
        <f t="shared" si="755"/>
        <v>ja</v>
      </c>
      <c r="L4917" s="5" t="s">
        <v>91</v>
      </c>
      <c r="M4917" s="6" t="s">
        <v>74</v>
      </c>
      <c r="N4917" s="5">
        <v>59</v>
      </c>
      <c r="O4917" s="2" t="s">
        <v>5139</v>
      </c>
      <c r="P4917" s="6" t="s">
        <v>19294</v>
      </c>
      <c r="R4917" s="6" t="s">
        <v>77</v>
      </c>
      <c r="U4917" s="2" t="s">
        <v>74</v>
      </c>
      <c r="AD4917" s="2">
        <v>90</v>
      </c>
      <c r="AE4917" s="2" t="s">
        <v>83</v>
      </c>
      <c r="AF4917" s="2" t="s">
        <v>84</v>
      </c>
      <c r="AJ4917" s="2">
        <v>124</v>
      </c>
      <c r="AK4917" s="2" t="s">
        <v>81</v>
      </c>
      <c r="AL4917" s="2" t="s">
        <v>82</v>
      </c>
      <c r="AM4917" s="2">
        <v>124</v>
      </c>
      <c r="AN4917" s="2" t="s">
        <v>81</v>
      </c>
      <c r="AO4917" s="2" t="s">
        <v>82</v>
      </c>
      <c r="AP4917" s="2">
        <v>124</v>
      </c>
      <c r="AQ4917" s="2" t="s">
        <v>81</v>
      </c>
      <c r="AR4917" s="2" t="s">
        <v>82</v>
      </c>
      <c r="AV4917" s="2">
        <v>118</v>
      </c>
      <c r="AW4917" s="2" t="s">
        <v>81</v>
      </c>
      <c r="AX4917" s="2" t="s">
        <v>82</v>
      </c>
      <c r="AY4917" s="2">
        <v>118</v>
      </c>
      <c r="AZ4917" s="2" t="s">
        <v>81</v>
      </c>
      <c r="BA4917" s="2" t="s">
        <v>82</v>
      </c>
      <c r="BB4917" s="2">
        <v>118</v>
      </c>
      <c r="BC4917" s="2" t="s">
        <v>81</v>
      </c>
      <c r="BD4917" s="2" t="s">
        <v>82</v>
      </c>
      <c r="BE4917" s="23" t="str">
        <f t="shared" si="751"/>
        <v>EMF nein</v>
      </c>
      <c r="BF4917" s="23" t="str">
        <f t="shared" si="752"/>
        <v/>
      </c>
      <c r="BG4917" s="23" t="str">
        <f t="shared" si="753"/>
        <v/>
      </c>
      <c r="BH4917" s="23">
        <f t="shared" si="754"/>
        <v>0</v>
      </c>
      <c r="BO4917" s="2" t="s">
        <v>19295</v>
      </c>
      <c r="BP4917" s="3">
        <v>1</v>
      </c>
      <c r="BQ4917" s="2" t="s">
        <v>19296</v>
      </c>
    </row>
    <row r="4918" spans="1:70" ht="16.149999999999999" customHeight="1" x14ac:dyDescent="0.25">
      <c r="A4918" s="1">
        <v>4919</v>
      </c>
      <c r="B4918" s="2" t="s">
        <v>211</v>
      </c>
      <c r="C4918" s="116" t="s">
        <v>2767</v>
      </c>
      <c r="D4918" s="2" t="s">
        <v>371</v>
      </c>
      <c r="E4918" s="2" t="s">
        <v>2703</v>
      </c>
      <c r="F4918" s="67">
        <v>43998</v>
      </c>
      <c r="G4918" s="3">
        <f t="shared" si="747"/>
        <v>6</v>
      </c>
      <c r="H4918" s="3">
        <f t="shared" si="748"/>
        <v>2020</v>
      </c>
      <c r="I4918" s="92">
        <v>0.211805555555556</v>
      </c>
      <c r="J4918" s="20">
        <f t="shared" si="749"/>
        <v>5</v>
      </c>
      <c r="K4918" s="5" t="str">
        <f t="shared" si="755"/>
        <v>ja</v>
      </c>
      <c r="L4918" s="5" t="s">
        <v>8298</v>
      </c>
      <c r="M4918" s="6" t="s">
        <v>74</v>
      </c>
      <c r="N4918" s="5">
        <v>49</v>
      </c>
      <c r="O4918" s="5" t="s">
        <v>5139</v>
      </c>
      <c r="P4918" s="6" t="s">
        <v>19297</v>
      </c>
      <c r="R4918" s="6" t="s">
        <v>77</v>
      </c>
      <c r="T4918" s="6" t="s">
        <v>80</v>
      </c>
      <c r="X4918" s="2">
        <v>80</v>
      </c>
      <c r="Y4918" s="2" t="s">
        <v>81</v>
      </c>
      <c r="Z4918" s="2" t="s">
        <v>84</v>
      </c>
      <c r="AA4918" s="2" t="s">
        <v>109</v>
      </c>
      <c r="AD4918" s="2">
        <v>80</v>
      </c>
      <c r="AE4918" s="2" t="s">
        <v>81</v>
      </c>
      <c r="AF4918" s="2" t="s">
        <v>84</v>
      </c>
      <c r="BE4918" s="23" t="str">
        <f t="shared" si="751"/>
        <v>EMF nein</v>
      </c>
      <c r="BF4918" s="23" t="str">
        <f t="shared" si="752"/>
        <v/>
      </c>
      <c r="BG4918" s="23" t="str">
        <f t="shared" si="753"/>
        <v/>
      </c>
      <c r="BH4918" s="23">
        <f t="shared" si="754"/>
        <v>0</v>
      </c>
      <c r="BO4918" s="2" t="s">
        <v>19298</v>
      </c>
      <c r="BP4918" s="3">
        <v>1</v>
      </c>
      <c r="BQ4918" s="2" t="s">
        <v>19299</v>
      </c>
    </row>
    <row r="4919" spans="1:70" ht="16.149999999999999" customHeight="1" x14ac:dyDescent="0.25">
      <c r="A4919" s="1">
        <v>4920</v>
      </c>
      <c r="B4919" s="2" t="s">
        <v>211</v>
      </c>
      <c r="C4919" s="2" t="s">
        <v>19300</v>
      </c>
      <c r="D4919" s="2" t="s">
        <v>192</v>
      </c>
      <c r="E4919" s="2" t="s">
        <v>19301</v>
      </c>
      <c r="F4919" s="67">
        <v>44001</v>
      </c>
      <c r="G4919" s="3">
        <f t="shared" si="747"/>
        <v>6</v>
      </c>
      <c r="H4919" s="3">
        <f t="shared" si="748"/>
        <v>2020</v>
      </c>
      <c r="I4919" s="2">
        <v>23</v>
      </c>
      <c r="J4919" s="20">
        <f t="shared" si="749"/>
        <v>0</v>
      </c>
      <c r="K4919" s="5" t="str">
        <f t="shared" si="755"/>
        <v>ja</v>
      </c>
      <c r="L4919" s="5" t="s">
        <v>91</v>
      </c>
      <c r="M4919" s="6" t="s">
        <v>74</v>
      </c>
      <c r="N4919" s="5">
        <v>40</v>
      </c>
      <c r="O4919" s="2" t="s">
        <v>126</v>
      </c>
      <c r="P4919" s="6" t="s">
        <v>19302</v>
      </c>
      <c r="R4919" s="6" t="s">
        <v>77</v>
      </c>
      <c r="T4919" s="6" t="s">
        <v>80</v>
      </c>
      <c r="U4919" s="2" t="s">
        <v>74</v>
      </c>
      <c r="V4919" s="2" t="s">
        <v>79</v>
      </c>
      <c r="X4919" s="2">
        <v>240</v>
      </c>
      <c r="Y4919" s="2" t="s">
        <v>94</v>
      </c>
      <c r="Z4919" s="2" t="s">
        <v>84</v>
      </c>
      <c r="AA4919" s="2">
        <v>240</v>
      </c>
      <c r="AB4919" s="2" t="s">
        <v>81</v>
      </c>
      <c r="AC4919" s="2" t="s">
        <v>84</v>
      </c>
      <c r="AD4919" s="2">
        <v>240</v>
      </c>
      <c r="AE4919" s="2" t="s">
        <v>94</v>
      </c>
      <c r="AF4919" s="2" t="s">
        <v>84</v>
      </c>
      <c r="BE4919" s="23" t="str">
        <f t="shared" si="751"/>
        <v>EMF nein</v>
      </c>
      <c r="BF4919" s="23" t="str">
        <f t="shared" si="752"/>
        <v/>
      </c>
      <c r="BG4919" s="23" t="str">
        <f t="shared" si="753"/>
        <v/>
      </c>
      <c r="BH4919" s="23">
        <f t="shared" si="754"/>
        <v>0</v>
      </c>
      <c r="BO4919" s="2" t="s">
        <v>19303</v>
      </c>
      <c r="BP4919" s="3">
        <v>1</v>
      </c>
      <c r="BQ4919" s="2" t="s">
        <v>19304</v>
      </c>
    </row>
    <row r="4920" spans="1:70" ht="16.149999999999999" customHeight="1" x14ac:dyDescent="0.25">
      <c r="A4920" s="16">
        <v>4921</v>
      </c>
      <c r="B4920" s="2" t="s">
        <v>211</v>
      </c>
      <c r="C4920" s="2" t="s">
        <v>19305</v>
      </c>
      <c r="D4920" s="2" t="s">
        <v>158</v>
      </c>
      <c r="E4920" s="2" t="s">
        <v>19306</v>
      </c>
      <c r="F4920" s="67">
        <v>43998</v>
      </c>
      <c r="G4920" s="3">
        <f t="shared" si="747"/>
        <v>6</v>
      </c>
      <c r="H4920" s="3">
        <f t="shared" si="748"/>
        <v>2020</v>
      </c>
      <c r="I4920" s="92">
        <v>0.79166666666666696</v>
      </c>
      <c r="J4920" s="20">
        <f t="shared" si="749"/>
        <v>19</v>
      </c>
      <c r="K4920" s="5" t="str">
        <f t="shared" si="755"/>
        <v>ja</v>
      </c>
      <c r="L4920" s="5" t="s">
        <v>91</v>
      </c>
      <c r="M4920" s="6" t="s">
        <v>74</v>
      </c>
      <c r="N4920" s="5">
        <v>38</v>
      </c>
      <c r="O4920" s="5" t="s">
        <v>126</v>
      </c>
      <c r="P4920" s="6" t="s">
        <v>19307</v>
      </c>
      <c r="R4920" s="6" t="s">
        <v>77</v>
      </c>
      <c r="T4920" s="6" t="s">
        <v>80</v>
      </c>
      <c r="X4920" s="2">
        <v>1240</v>
      </c>
      <c r="Y4920" s="2" t="s">
        <v>83</v>
      </c>
      <c r="Z4920" s="2" t="s">
        <v>168</v>
      </c>
      <c r="AA4920" s="2">
        <v>1240</v>
      </c>
      <c r="AB4920" s="2" t="s">
        <v>81</v>
      </c>
      <c r="AC4920" s="2" t="s">
        <v>168</v>
      </c>
      <c r="AD4920" s="2">
        <v>1240</v>
      </c>
      <c r="AE4920" s="2" t="s">
        <v>83</v>
      </c>
      <c r="AF4920" s="2" t="s">
        <v>168</v>
      </c>
      <c r="AJ4920" s="2">
        <v>1240</v>
      </c>
      <c r="AK4920" s="2" t="s">
        <v>83</v>
      </c>
      <c r="AL4920" s="2" t="s">
        <v>168</v>
      </c>
      <c r="AM4920" s="2">
        <v>1240</v>
      </c>
      <c r="AN4920" s="2" t="s">
        <v>81</v>
      </c>
      <c r="AO4920" s="2" t="s">
        <v>168</v>
      </c>
      <c r="AP4920" s="2">
        <v>1240</v>
      </c>
      <c r="AQ4920" s="2" t="s">
        <v>83</v>
      </c>
      <c r="AR4920" s="2" t="s">
        <v>168</v>
      </c>
      <c r="BE4920" s="23" t="str">
        <f t="shared" si="751"/>
        <v>EMF ja</v>
      </c>
      <c r="BF4920" s="23">
        <f t="shared" si="752"/>
        <v>700</v>
      </c>
      <c r="BG4920" s="23" t="str">
        <f t="shared" si="753"/>
        <v>500+m</v>
      </c>
      <c r="BH4920" s="23">
        <f t="shared" si="754"/>
        <v>1</v>
      </c>
      <c r="BI4920" s="2" t="s">
        <v>162</v>
      </c>
      <c r="BJ4920" s="2">
        <v>700</v>
      </c>
      <c r="BO4920" s="2" t="s">
        <v>19308</v>
      </c>
      <c r="BP4920" s="3">
        <v>1</v>
      </c>
      <c r="BQ4920" s="2" t="s">
        <v>19309</v>
      </c>
    </row>
    <row r="4921" spans="1:70" ht="16.149999999999999" customHeight="1" x14ac:dyDescent="0.25">
      <c r="A4921" s="16">
        <v>4922</v>
      </c>
      <c r="B4921" s="2" t="s">
        <v>87</v>
      </c>
      <c r="C4921" s="2" t="s">
        <v>119</v>
      </c>
      <c r="D4921" s="2" t="s">
        <v>89</v>
      </c>
      <c r="E4921" s="2" t="s">
        <v>19310</v>
      </c>
      <c r="F4921" s="67">
        <v>44001</v>
      </c>
      <c r="G4921" s="3">
        <f t="shared" si="747"/>
        <v>6</v>
      </c>
      <c r="H4921" s="3">
        <f t="shared" si="748"/>
        <v>2020</v>
      </c>
      <c r="I4921" s="92">
        <v>0.64583333333333304</v>
      </c>
      <c r="J4921" s="20">
        <f t="shared" si="749"/>
        <v>15</v>
      </c>
      <c r="K4921" s="5" t="str">
        <f t="shared" si="755"/>
        <v>ja</v>
      </c>
      <c r="L4921" s="5" t="s">
        <v>91</v>
      </c>
      <c r="M4921" s="6" t="s">
        <v>115</v>
      </c>
      <c r="N4921" s="5">
        <v>78</v>
      </c>
      <c r="O4921" s="2" t="s">
        <v>75</v>
      </c>
      <c r="P4921" s="6" t="s">
        <v>1027</v>
      </c>
      <c r="R4921" s="6" t="s">
        <v>77</v>
      </c>
      <c r="T4921" s="6" t="s">
        <v>80</v>
      </c>
      <c r="X4921" s="2">
        <v>684</v>
      </c>
      <c r="Y4921" s="2" t="s">
        <v>81</v>
      </c>
      <c r="Z4921" s="2" t="s">
        <v>161</v>
      </c>
      <c r="AA4921" s="2">
        <v>684</v>
      </c>
      <c r="AB4921" s="2" t="s">
        <v>81</v>
      </c>
      <c r="AC4921" s="2" t="s">
        <v>161</v>
      </c>
      <c r="AD4921" s="2">
        <v>684</v>
      </c>
      <c r="AE4921" s="2" t="s">
        <v>81</v>
      </c>
      <c r="AF4921" s="2" t="s">
        <v>161</v>
      </c>
      <c r="AG4921" s="2">
        <v>684</v>
      </c>
      <c r="AH4921" s="2" t="s">
        <v>81</v>
      </c>
      <c r="AI4921" s="2" t="s">
        <v>161</v>
      </c>
      <c r="AJ4921" s="2">
        <v>684</v>
      </c>
      <c r="AK4921" s="2" t="s">
        <v>81</v>
      </c>
      <c r="AL4921" s="2" t="s">
        <v>161</v>
      </c>
      <c r="AM4921" s="2">
        <v>684</v>
      </c>
      <c r="AN4921" s="2" t="s">
        <v>81</v>
      </c>
      <c r="AO4921" s="2" t="s">
        <v>161</v>
      </c>
      <c r="AP4921" s="2">
        <v>684</v>
      </c>
      <c r="AQ4921" s="2" t="s">
        <v>81</v>
      </c>
      <c r="AR4921" s="2" t="s">
        <v>161</v>
      </c>
      <c r="AS4921" s="2">
        <v>684</v>
      </c>
      <c r="AT4921" s="2" t="s">
        <v>81</v>
      </c>
      <c r="AU4921" s="2" t="s">
        <v>161</v>
      </c>
      <c r="AV4921" s="1">
        <v>393</v>
      </c>
      <c r="AW4921" s="1" t="s">
        <v>81</v>
      </c>
      <c r="AX4921" s="1" t="s">
        <v>84</v>
      </c>
      <c r="AY4921" s="1"/>
      <c r="AZ4921" s="1"/>
      <c r="BA4921" s="1"/>
      <c r="BB4921" s="1">
        <v>393</v>
      </c>
      <c r="BC4921" s="1" t="s">
        <v>83</v>
      </c>
      <c r="BD4921" s="1" t="s">
        <v>84</v>
      </c>
      <c r="BE4921" s="23" t="str">
        <f t="shared" ref="BE4921:BE4929" si="756">IF(COUNTA(BI4921,BK4921,BM4921) &gt; 0,"EMF ja","EMF nein")</f>
        <v>EMF nein</v>
      </c>
      <c r="BF4921" s="23" t="str">
        <f t="shared" ref="BF4921:BF4929" si="757">IF(SUM(BJ4921,BL4921,BN4921)=0,"",MIN(BJ4921,BL4921,BN4921))</f>
        <v/>
      </c>
      <c r="BG4921" s="23" t="str">
        <f t="shared" ref="BG4921:BG4929" si="758">IF(BF4921="","",IF(BF4921&lt;100,"&lt;100m",IF(AND(BF4921&gt;99, BF4921&lt;500),"100-499m",IF(BF4921&gt;499,"500+m",""))))</f>
        <v/>
      </c>
      <c r="BH4921" s="23">
        <f t="shared" si="754"/>
        <v>0</v>
      </c>
      <c r="BO4921" s="2" t="s">
        <v>19311</v>
      </c>
      <c r="BP4921" s="3">
        <v>1</v>
      </c>
      <c r="BQ4921" s="2" t="s">
        <v>19312</v>
      </c>
    </row>
    <row r="4922" spans="1:70" ht="16.149999999999999" customHeight="1" x14ac:dyDescent="0.25">
      <c r="A4922" s="74">
        <v>4923</v>
      </c>
      <c r="B4922" s="2" t="s">
        <v>87</v>
      </c>
      <c r="C4922" s="2" t="s">
        <v>3680</v>
      </c>
      <c r="D4922" s="2" t="s">
        <v>89</v>
      </c>
      <c r="E4922" s="2" t="s">
        <v>19313</v>
      </c>
      <c r="F4922" s="67">
        <v>43994</v>
      </c>
      <c r="G4922" s="3">
        <f t="shared" si="747"/>
        <v>6</v>
      </c>
      <c r="H4922" s="3">
        <f t="shared" si="748"/>
        <v>2020</v>
      </c>
      <c r="I4922" s="92">
        <v>0.39583333333333298</v>
      </c>
      <c r="J4922" s="20">
        <f t="shared" si="749"/>
        <v>9</v>
      </c>
      <c r="K4922" s="5" t="str">
        <f t="shared" si="755"/>
        <v>ja</v>
      </c>
      <c r="L4922" s="5" t="s">
        <v>91</v>
      </c>
      <c r="M4922" s="6" t="s">
        <v>208</v>
      </c>
      <c r="N4922" s="5">
        <v>83</v>
      </c>
      <c r="O4922" s="2" t="s">
        <v>5139</v>
      </c>
      <c r="P4922" s="6" t="s">
        <v>10585</v>
      </c>
      <c r="R4922" s="6" t="s">
        <v>77</v>
      </c>
      <c r="T4922" s="6" t="s">
        <v>202</v>
      </c>
      <c r="U4922" s="2" t="s">
        <v>1312</v>
      </c>
      <c r="X4922" s="2">
        <v>597</v>
      </c>
      <c r="Y4922" s="2" t="s">
        <v>81</v>
      </c>
      <c r="Z4922" s="2" t="s">
        <v>161</v>
      </c>
      <c r="AA4922" s="2">
        <v>597</v>
      </c>
      <c r="AB4922" s="2" t="s">
        <v>81</v>
      </c>
      <c r="AC4922" s="2" t="s">
        <v>161</v>
      </c>
      <c r="AD4922" s="2">
        <v>597</v>
      </c>
      <c r="AE4922" s="2" t="s">
        <v>83</v>
      </c>
      <c r="AF4922" s="2" t="s">
        <v>161</v>
      </c>
      <c r="AG4922" s="2">
        <v>597</v>
      </c>
      <c r="AH4922" s="2" t="s">
        <v>81</v>
      </c>
      <c r="AI4922" s="2" t="s">
        <v>161</v>
      </c>
      <c r="AJ4922" s="44">
        <v>597</v>
      </c>
      <c r="AK4922" s="44" t="s">
        <v>81</v>
      </c>
      <c r="AL4922" s="44" t="s">
        <v>161</v>
      </c>
      <c r="AM4922" s="44">
        <v>597</v>
      </c>
      <c r="AN4922" s="44" t="s">
        <v>81</v>
      </c>
      <c r="AO4922" s="44" t="s">
        <v>161</v>
      </c>
      <c r="AP4922" s="44">
        <v>597</v>
      </c>
      <c r="AQ4922" s="44" t="s">
        <v>83</v>
      </c>
      <c r="AR4922" s="44" t="s">
        <v>161</v>
      </c>
      <c r="AS4922" s="44">
        <v>597</v>
      </c>
      <c r="AT4922" s="44" t="s">
        <v>81</v>
      </c>
      <c r="AU4922" s="44" t="s">
        <v>161</v>
      </c>
      <c r="AV4922" s="74">
        <v>211</v>
      </c>
      <c r="AW4922" s="74"/>
      <c r="AX4922" s="75" t="s">
        <v>84</v>
      </c>
      <c r="AY4922" s="74">
        <v>211</v>
      </c>
      <c r="AZ4922" s="74"/>
      <c r="BA4922" s="75" t="s">
        <v>84</v>
      </c>
      <c r="BB4922" s="74">
        <v>211</v>
      </c>
      <c r="BC4922" s="74"/>
      <c r="BD4922" s="75" t="s">
        <v>84</v>
      </c>
      <c r="BE4922" s="105" t="str">
        <f t="shared" si="756"/>
        <v>EMF nein</v>
      </c>
      <c r="BF4922" s="105" t="str">
        <f t="shared" si="757"/>
        <v/>
      </c>
      <c r="BG4922" s="105" t="str">
        <f t="shared" si="758"/>
        <v/>
      </c>
      <c r="BH4922" s="105">
        <f t="shared" si="754"/>
        <v>0</v>
      </c>
      <c r="BI4922" s="74"/>
      <c r="BO4922" s="2" t="s">
        <v>19314</v>
      </c>
      <c r="BP4922" s="3">
        <v>1</v>
      </c>
      <c r="BQ4922" s="2" t="s">
        <v>19315</v>
      </c>
    </row>
    <row r="4923" spans="1:70" ht="16.149999999999999" customHeight="1" x14ac:dyDescent="0.25">
      <c r="A4923" s="1">
        <v>4924</v>
      </c>
      <c r="B4923" s="2" t="s">
        <v>87</v>
      </c>
      <c r="C4923" s="44" t="s">
        <v>9914</v>
      </c>
      <c r="D4923" s="2" t="s">
        <v>151</v>
      </c>
      <c r="E4923" s="2" t="s">
        <v>15894</v>
      </c>
      <c r="F4923" s="67">
        <v>43338</v>
      </c>
      <c r="G4923" s="3">
        <f t="shared" si="747"/>
        <v>8</v>
      </c>
      <c r="H4923" s="3">
        <f t="shared" si="748"/>
        <v>2018</v>
      </c>
      <c r="I4923" s="92">
        <v>0.64583333333333304</v>
      </c>
      <c r="J4923" s="20">
        <f t="shared" si="749"/>
        <v>15</v>
      </c>
      <c r="K4923" s="5" t="str">
        <f t="shared" si="755"/>
        <v>ja</v>
      </c>
      <c r="L4923" s="5" t="s">
        <v>91</v>
      </c>
      <c r="M4923" s="6" t="s">
        <v>115</v>
      </c>
      <c r="N4923" s="5">
        <v>86</v>
      </c>
      <c r="O4923" s="2" t="s">
        <v>126</v>
      </c>
      <c r="P4923" s="127" t="s">
        <v>1027</v>
      </c>
      <c r="R4923" s="6" t="s">
        <v>77</v>
      </c>
      <c r="T4923" s="6" t="s">
        <v>80</v>
      </c>
      <c r="X4923" s="2">
        <v>2850</v>
      </c>
      <c r="Y4923" s="2" t="s">
        <v>83</v>
      </c>
      <c r="Z4923" s="2" t="s">
        <v>84</v>
      </c>
      <c r="AA4923" s="2">
        <v>2850</v>
      </c>
      <c r="AB4923" s="2" t="s">
        <v>81</v>
      </c>
      <c r="AC4923" s="2" t="s">
        <v>84</v>
      </c>
      <c r="AD4923" s="2">
        <v>2850</v>
      </c>
      <c r="AE4923" s="2" t="s">
        <v>83</v>
      </c>
      <c r="AF4923" s="2" t="s">
        <v>84</v>
      </c>
      <c r="AJ4923" s="2">
        <v>2850</v>
      </c>
      <c r="AK4923" s="2" t="s">
        <v>83</v>
      </c>
      <c r="AL4923" s="2" t="s">
        <v>84</v>
      </c>
      <c r="AM4923" s="2">
        <v>2850</v>
      </c>
      <c r="AN4923" s="2" t="s">
        <v>81</v>
      </c>
      <c r="AO4923" s="2" t="s">
        <v>84</v>
      </c>
      <c r="AP4923" s="2">
        <v>2850</v>
      </c>
      <c r="AQ4923" s="2" t="s">
        <v>83</v>
      </c>
      <c r="AR4923" s="2" t="s">
        <v>84</v>
      </c>
      <c r="AV4923" s="2">
        <v>2850</v>
      </c>
      <c r="AW4923" s="2" t="s">
        <v>81</v>
      </c>
      <c r="AX4923" s="2" t="s">
        <v>84</v>
      </c>
      <c r="BE4923" s="23" t="str">
        <f t="shared" si="756"/>
        <v>EMF nein</v>
      </c>
      <c r="BF4923" s="23" t="str">
        <f t="shared" si="757"/>
        <v/>
      </c>
      <c r="BG4923" s="23" t="str">
        <f t="shared" si="758"/>
        <v/>
      </c>
      <c r="BH4923" s="23">
        <f t="shared" si="754"/>
        <v>0</v>
      </c>
      <c r="BO4923" s="2" t="s">
        <v>19316</v>
      </c>
      <c r="BP4923" s="3">
        <v>1</v>
      </c>
      <c r="BQ4923" s="2" t="s">
        <v>19317</v>
      </c>
    </row>
    <row r="4924" spans="1:70" ht="16.149999999999999" customHeight="1" x14ac:dyDescent="0.25">
      <c r="A4924" s="170">
        <v>4925</v>
      </c>
      <c r="B4924" s="2" t="s">
        <v>211</v>
      </c>
      <c r="C4924" s="16" t="s">
        <v>1036</v>
      </c>
      <c r="D4924" s="2" t="s">
        <v>104</v>
      </c>
      <c r="E4924" s="2" t="s">
        <v>19318</v>
      </c>
      <c r="F4924" s="67">
        <v>44002</v>
      </c>
      <c r="G4924" s="3">
        <f t="shared" si="747"/>
        <v>6</v>
      </c>
      <c r="H4924" s="3">
        <f t="shared" si="748"/>
        <v>2020</v>
      </c>
      <c r="I4924" s="92">
        <v>0.72916666666666696</v>
      </c>
      <c r="J4924" s="20">
        <f t="shared" si="749"/>
        <v>17</v>
      </c>
      <c r="K4924" s="5" t="str">
        <f t="shared" si="755"/>
        <v>ja</v>
      </c>
      <c r="L4924" s="5" t="s">
        <v>91</v>
      </c>
      <c r="M4924" s="6" t="s">
        <v>11554</v>
      </c>
      <c r="N4924" s="5">
        <v>64</v>
      </c>
      <c r="O4924" s="6" t="s">
        <v>101</v>
      </c>
      <c r="P4924" s="127" t="s">
        <v>19319</v>
      </c>
      <c r="R4924" s="6" t="s">
        <v>77</v>
      </c>
      <c r="T4924" s="6" t="s">
        <v>80</v>
      </c>
      <c r="U4924" s="2" t="s">
        <v>74</v>
      </c>
      <c r="V4924" s="2" t="s">
        <v>80</v>
      </c>
      <c r="W4924" s="2" t="s">
        <v>9354</v>
      </c>
      <c r="X4924" s="2">
        <v>50</v>
      </c>
      <c r="Y4924" s="2" t="s">
        <v>94</v>
      </c>
      <c r="Z4924" s="2" t="s">
        <v>168</v>
      </c>
      <c r="AA4924" s="2">
        <v>50</v>
      </c>
      <c r="AB4924" s="2" t="s">
        <v>94</v>
      </c>
      <c r="AC4924" s="2" t="s">
        <v>168</v>
      </c>
      <c r="AD4924" s="2">
        <v>50</v>
      </c>
      <c r="AE4924" s="2" t="s">
        <v>94</v>
      </c>
      <c r="AF4924" s="2" t="s">
        <v>168</v>
      </c>
      <c r="AJ4924" s="2">
        <v>50</v>
      </c>
      <c r="AK4924" s="2" t="s">
        <v>94</v>
      </c>
      <c r="AL4924" s="2" t="s">
        <v>168</v>
      </c>
      <c r="AM4924" s="2">
        <v>50</v>
      </c>
      <c r="AN4924" s="2" t="s">
        <v>94</v>
      </c>
      <c r="AO4924" s="2" t="s">
        <v>168</v>
      </c>
      <c r="AP4924" s="2">
        <v>50</v>
      </c>
      <c r="AQ4924" s="2" t="s">
        <v>94</v>
      </c>
      <c r="AR4924" s="2" t="s">
        <v>168</v>
      </c>
      <c r="AV4924" s="2">
        <v>50</v>
      </c>
      <c r="AW4924" s="2" t="s">
        <v>94</v>
      </c>
      <c r="AX4924" s="2" t="s">
        <v>168</v>
      </c>
      <c r="AY4924" s="2">
        <v>50</v>
      </c>
      <c r="AZ4924" s="2" t="s">
        <v>94</v>
      </c>
      <c r="BA4924" s="2" t="s">
        <v>168</v>
      </c>
      <c r="BB4924" s="2">
        <v>50</v>
      </c>
      <c r="BC4924" s="2" t="s">
        <v>94</v>
      </c>
      <c r="BD4924" s="2" t="s">
        <v>168</v>
      </c>
      <c r="BE4924" s="23" t="str">
        <f t="shared" si="756"/>
        <v>EMF nein</v>
      </c>
      <c r="BF4924" s="23" t="str">
        <f t="shared" si="757"/>
        <v/>
      </c>
      <c r="BG4924" s="23" t="str">
        <f t="shared" si="758"/>
        <v/>
      </c>
      <c r="BH4924" s="23">
        <f t="shared" si="754"/>
        <v>0</v>
      </c>
      <c r="BO4924" s="2" t="s">
        <v>19320</v>
      </c>
      <c r="BP4924" s="3">
        <v>1</v>
      </c>
      <c r="BQ4924" s="2" t="s">
        <v>19321</v>
      </c>
    </row>
    <row r="4925" spans="1:70" ht="16.149999999999999" customHeight="1" x14ac:dyDescent="0.25">
      <c r="A4925" s="16">
        <v>4926</v>
      </c>
      <c r="B4925" s="2" t="s">
        <v>87</v>
      </c>
      <c r="C4925" s="16" t="s">
        <v>1397</v>
      </c>
      <c r="D4925" s="2" t="s">
        <v>192</v>
      </c>
      <c r="E4925" s="2" t="s">
        <v>19322</v>
      </c>
      <c r="F4925" s="67">
        <v>44003</v>
      </c>
      <c r="G4925" s="3">
        <f t="shared" si="747"/>
        <v>6</v>
      </c>
      <c r="H4925" s="3">
        <f t="shared" si="748"/>
        <v>2020</v>
      </c>
      <c r="I4925" s="92">
        <v>0.51041666666666696</v>
      </c>
      <c r="J4925" s="20">
        <f t="shared" si="749"/>
        <v>12</v>
      </c>
      <c r="K4925" s="5" t="str">
        <f t="shared" si="755"/>
        <v>ja</v>
      </c>
      <c r="L4925" s="5" t="s">
        <v>91</v>
      </c>
      <c r="M4925" s="6" t="s">
        <v>74</v>
      </c>
      <c r="N4925" s="5">
        <v>86</v>
      </c>
      <c r="O4925" s="2" t="s">
        <v>126</v>
      </c>
      <c r="P4925" s="5" t="s">
        <v>19323</v>
      </c>
      <c r="R4925" s="6" t="s">
        <v>77</v>
      </c>
      <c r="U4925" s="2" t="s">
        <v>115</v>
      </c>
      <c r="V4925" s="2" t="s">
        <v>80</v>
      </c>
      <c r="BE4925" s="23" t="str">
        <f t="shared" si="756"/>
        <v>EMF nein</v>
      </c>
      <c r="BF4925" s="23" t="str">
        <f t="shared" si="757"/>
        <v/>
      </c>
      <c r="BG4925" s="23" t="str">
        <f t="shared" si="758"/>
        <v/>
      </c>
      <c r="BH4925" s="23">
        <f t="shared" si="754"/>
        <v>0</v>
      </c>
      <c r="BO4925" s="2" t="s">
        <v>19324</v>
      </c>
      <c r="BP4925" s="3">
        <v>1</v>
      </c>
      <c r="BQ4925" s="2" t="s">
        <v>19325</v>
      </c>
    </row>
    <row r="4926" spans="1:70" ht="16.149999999999999" customHeight="1" x14ac:dyDescent="0.25">
      <c r="A4926" s="16">
        <v>4927</v>
      </c>
      <c r="B4926" s="2" t="s">
        <v>211</v>
      </c>
      <c r="C4926" s="17" t="s">
        <v>119</v>
      </c>
      <c r="D4926" s="2" t="s">
        <v>89</v>
      </c>
      <c r="E4926" s="2" t="s">
        <v>19326</v>
      </c>
      <c r="F4926" s="67">
        <v>44002</v>
      </c>
      <c r="G4926" s="3">
        <f t="shared" si="747"/>
        <v>6</v>
      </c>
      <c r="H4926" s="3">
        <f t="shared" si="748"/>
        <v>2020</v>
      </c>
      <c r="I4926" s="92">
        <v>0.9375</v>
      </c>
      <c r="J4926" s="20">
        <f t="shared" si="749"/>
        <v>22</v>
      </c>
      <c r="K4926" s="5" t="str">
        <f t="shared" si="755"/>
        <v>ja</v>
      </c>
      <c r="L4926" s="5" t="s">
        <v>73</v>
      </c>
      <c r="M4926" s="6" t="s">
        <v>115</v>
      </c>
      <c r="N4926" s="5">
        <v>45</v>
      </c>
      <c r="O4926" s="2" t="s">
        <v>75</v>
      </c>
      <c r="P4926" s="6" t="s">
        <v>1027</v>
      </c>
      <c r="R4926" s="6" t="s">
        <v>77</v>
      </c>
      <c r="T4926" s="6" t="s">
        <v>80</v>
      </c>
      <c r="X4926" s="2">
        <v>235</v>
      </c>
      <c r="Y4926" s="2" t="s">
        <v>81</v>
      </c>
      <c r="Z4926" s="2" t="s">
        <v>168</v>
      </c>
      <c r="AA4926" s="2">
        <v>235</v>
      </c>
      <c r="AB4926" s="2" t="s">
        <v>81</v>
      </c>
      <c r="AC4926" s="2" t="s">
        <v>168</v>
      </c>
      <c r="AD4926" s="2">
        <v>235</v>
      </c>
      <c r="AE4926" s="2" t="s">
        <v>81</v>
      </c>
      <c r="AF4926" s="2" t="s">
        <v>168</v>
      </c>
      <c r="AJ4926" s="2">
        <v>235</v>
      </c>
      <c r="AK4926" s="2" t="s">
        <v>81</v>
      </c>
      <c r="AL4926" s="2" t="s">
        <v>168</v>
      </c>
      <c r="AM4926" s="2">
        <v>235</v>
      </c>
      <c r="AN4926" s="2" t="s">
        <v>81</v>
      </c>
      <c r="AO4926" s="2" t="s">
        <v>168</v>
      </c>
      <c r="AP4926" s="2">
        <v>235</v>
      </c>
      <c r="AQ4926" s="2" t="s">
        <v>81</v>
      </c>
      <c r="AR4926" s="2" t="s">
        <v>168</v>
      </c>
      <c r="BD4926" s="2" t="s">
        <v>109</v>
      </c>
      <c r="BE4926" s="23" t="str">
        <f t="shared" si="756"/>
        <v>EMF nein</v>
      </c>
      <c r="BF4926" s="23" t="str">
        <f t="shared" si="757"/>
        <v/>
      </c>
      <c r="BG4926" s="23" t="str">
        <f t="shared" si="758"/>
        <v/>
      </c>
      <c r="BH4926" s="23">
        <f t="shared" si="754"/>
        <v>0</v>
      </c>
      <c r="BO4926" s="2" t="s">
        <v>19327</v>
      </c>
      <c r="BP4926" s="3">
        <v>1</v>
      </c>
      <c r="BQ4926" s="2" t="s">
        <v>19328</v>
      </c>
    </row>
    <row r="4927" spans="1:70" ht="16.149999999999999" customHeight="1" x14ac:dyDescent="0.25">
      <c r="A4927" s="16">
        <v>4928</v>
      </c>
      <c r="B4927" s="2" t="s">
        <v>211</v>
      </c>
      <c r="C4927" s="2" t="s">
        <v>165</v>
      </c>
      <c r="D4927" s="2" t="s">
        <v>158</v>
      </c>
      <c r="E4927" s="2" t="s">
        <v>19329</v>
      </c>
      <c r="F4927" s="67">
        <v>43649</v>
      </c>
      <c r="G4927" s="3">
        <f t="shared" si="747"/>
        <v>7</v>
      </c>
      <c r="H4927" s="3">
        <f t="shared" si="748"/>
        <v>2019</v>
      </c>
      <c r="I4927" s="92">
        <v>0.33680555555555602</v>
      </c>
      <c r="J4927" s="20">
        <f t="shared" si="749"/>
        <v>8</v>
      </c>
      <c r="K4927" s="5" t="str">
        <f t="shared" si="755"/>
        <v>ja</v>
      </c>
      <c r="L4927" s="5" t="s">
        <v>91</v>
      </c>
      <c r="M4927" s="6" t="s">
        <v>115</v>
      </c>
      <c r="O4927" s="2" t="s">
        <v>5139</v>
      </c>
      <c r="P4927" s="127" t="s">
        <v>19330</v>
      </c>
      <c r="R4927" s="6" t="s">
        <v>77</v>
      </c>
      <c r="U4927" s="2" t="s">
        <v>208</v>
      </c>
      <c r="V4927" s="2" t="s">
        <v>80</v>
      </c>
      <c r="X4927" s="2">
        <v>212</v>
      </c>
      <c r="Y4927" s="2" t="s">
        <v>81</v>
      </c>
      <c r="Z4927" s="2" t="s">
        <v>161</v>
      </c>
      <c r="AA4927" s="2">
        <v>212</v>
      </c>
      <c r="AB4927" s="2" t="s">
        <v>81</v>
      </c>
      <c r="AC4927" s="2" t="s">
        <v>161</v>
      </c>
      <c r="AD4927" s="2">
        <v>212</v>
      </c>
      <c r="AE4927" s="2" t="s">
        <v>81</v>
      </c>
      <c r="AF4927" s="2" t="s">
        <v>161</v>
      </c>
      <c r="AJ4927" s="2">
        <v>281</v>
      </c>
      <c r="AK4927" s="2" t="s">
        <v>81</v>
      </c>
      <c r="AL4927" s="2" t="s">
        <v>161</v>
      </c>
      <c r="AM4927" s="2">
        <v>281</v>
      </c>
      <c r="AN4927" s="2" t="s">
        <v>81</v>
      </c>
      <c r="AO4927" s="2" t="s">
        <v>161</v>
      </c>
      <c r="AP4927" s="2">
        <v>281</v>
      </c>
      <c r="AQ4927" s="2" t="s">
        <v>83</v>
      </c>
      <c r="AR4927" s="2" t="s">
        <v>161</v>
      </c>
      <c r="AV4927" s="2" t="s">
        <v>109</v>
      </c>
      <c r="AW4927" s="2" t="s">
        <v>109</v>
      </c>
      <c r="AX4927" s="2" t="s">
        <v>109</v>
      </c>
      <c r="AY4927" s="2" t="s">
        <v>109</v>
      </c>
      <c r="AZ4927" s="2" t="s">
        <v>109</v>
      </c>
      <c r="BA4927" s="2" t="s">
        <v>109</v>
      </c>
      <c r="BB4927" s="2" t="s">
        <v>109</v>
      </c>
      <c r="BC4927" s="2" t="s">
        <v>109</v>
      </c>
      <c r="BD4927" s="2" t="s">
        <v>299</v>
      </c>
      <c r="BE4927" s="23" t="str">
        <f t="shared" si="756"/>
        <v>EMF nein</v>
      </c>
      <c r="BF4927" s="23" t="str">
        <f t="shared" si="757"/>
        <v/>
      </c>
      <c r="BG4927" s="23" t="str">
        <f t="shared" si="758"/>
        <v/>
      </c>
      <c r="BH4927" s="23">
        <f t="shared" si="754"/>
        <v>0</v>
      </c>
      <c r="BO4927" s="2" t="s">
        <v>19331</v>
      </c>
      <c r="BP4927" s="3">
        <v>1</v>
      </c>
      <c r="BQ4927" s="2" t="s">
        <v>19332</v>
      </c>
    </row>
    <row r="4928" spans="1:70" ht="16.149999999999999" customHeight="1" x14ac:dyDescent="0.25">
      <c r="A4928" s="16">
        <v>4929</v>
      </c>
      <c r="B4928" s="2" t="s">
        <v>211</v>
      </c>
      <c r="C4928" s="116" t="s">
        <v>1036</v>
      </c>
      <c r="D4928" s="2" t="s">
        <v>104</v>
      </c>
      <c r="E4928" s="2" t="s">
        <v>19333</v>
      </c>
      <c r="F4928" s="67">
        <v>44002</v>
      </c>
      <c r="G4928" s="3">
        <f t="shared" si="747"/>
        <v>6</v>
      </c>
      <c r="H4928" s="3">
        <f t="shared" si="748"/>
        <v>2020</v>
      </c>
      <c r="I4928" s="92">
        <v>0.5625</v>
      </c>
      <c r="J4928" s="20">
        <f t="shared" si="749"/>
        <v>13</v>
      </c>
      <c r="K4928" s="5" t="str">
        <f t="shared" si="755"/>
        <v>ja</v>
      </c>
      <c r="L4928" s="5" t="s">
        <v>91</v>
      </c>
      <c r="M4928" s="6" t="s">
        <v>74</v>
      </c>
      <c r="N4928" s="5">
        <v>60</v>
      </c>
      <c r="O4928" s="6" t="s">
        <v>101</v>
      </c>
      <c r="P4928" s="127" t="s">
        <v>19334</v>
      </c>
      <c r="R4928" s="6" t="s">
        <v>77</v>
      </c>
      <c r="W4928" s="2" t="s">
        <v>9872</v>
      </c>
      <c r="X4928" s="2">
        <v>50</v>
      </c>
      <c r="Y4928" s="2" t="s">
        <v>94</v>
      </c>
      <c r="Z4928" s="2" t="s">
        <v>84</v>
      </c>
      <c r="AA4928" s="2" t="s">
        <v>109</v>
      </c>
      <c r="AB4928" s="2" t="s">
        <v>109</v>
      </c>
      <c r="AC4928" s="2" t="s">
        <v>109</v>
      </c>
      <c r="AD4928" s="2">
        <v>50</v>
      </c>
      <c r="AE4928" s="2" t="s">
        <v>94</v>
      </c>
      <c r="AF4928" s="2" t="s">
        <v>84</v>
      </c>
      <c r="AJ4928" s="2">
        <v>50</v>
      </c>
      <c r="AK4928" s="2" t="s">
        <v>94</v>
      </c>
      <c r="AL4928" s="2" t="s">
        <v>84</v>
      </c>
      <c r="AM4928" s="2" t="s">
        <v>109</v>
      </c>
      <c r="AN4928" s="2" t="s">
        <v>109</v>
      </c>
      <c r="AO4928" s="2" t="s">
        <v>109</v>
      </c>
      <c r="AP4928" s="2">
        <v>50</v>
      </c>
      <c r="AQ4928" s="2" t="s">
        <v>94</v>
      </c>
      <c r="AR4928" s="2" t="s">
        <v>84</v>
      </c>
      <c r="AV4928" s="2">
        <v>50</v>
      </c>
      <c r="AW4928" s="2" t="s">
        <v>94</v>
      </c>
      <c r="AX4928" s="2" t="s">
        <v>84</v>
      </c>
      <c r="AY4928" s="2" t="s">
        <v>109</v>
      </c>
      <c r="AZ4928" s="2" t="s">
        <v>109</v>
      </c>
      <c r="BA4928" s="2" t="s">
        <v>109</v>
      </c>
      <c r="BB4928" s="2">
        <v>50</v>
      </c>
      <c r="BC4928" s="2" t="s">
        <v>94</v>
      </c>
      <c r="BD4928" s="2" t="s">
        <v>84</v>
      </c>
      <c r="BE4928" s="23" t="str">
        <f t="shared" si="756"/>
        <v>EMF nein</v>
      </c>
      <c r="BF4928" s="23" t="str">
        <f t="shared" si="757"/>
        <v/>
      </c>
      <c r="BG4928" s="23" t="str">
        <f t="shared" si="758"/>
        <v/>
      </c>
      <c r="BH4928" s="23">
        <f t="shared" si="754"/>
        <v>0</v>
      </c>
      <c r="BO4928" s="2" t="s">
        <v>19335</v>
      </c>
      <c r="BP4928" s="3">
        <v>1</v>
      </c>
      <c r="BQ4928" s="2" t="s">
        <v>19336</v>
      </c>
    </row>
    <row r="4929" spans="1:70" ht="16.149999999999999" customHeight="1" x14ac:dyDescent="0.25">
      <c r="A4929" s="16">
        <v>4930</v>
      </c>
      <c r="B4929" s="2" t="s">
        <v>211</v>
      </c>
      <c r="C4929" s="2" t="s">
        <v>19337</v>
      </c>
      <c r="D4929" s="2" t="s">
        <v>89</v>
      </c>
      <c r="E4929" s="2" t="s">
        <v>19338</v>
      </c>
      <c r="F4929" s="67">
        <v>44002</v>
      </c>
      <c r="G4929" s="3">
        <f t="shared" si="747"/>
        <v>6</v>
      </c>
      <c r="H4929" s="3">
        <f t="shared" si="748"/>
        <v>2020</v>
      </c>
      <c r="I4929" s="92">
        <v>0.97222222222222199</v>
      </c>
      <c r="J4929" s="20">
        <f t="shared" si="749"/>
        <v>23</v>
      </c>
      <c r="K4929" s="5" t="str">
        <f t="shared" si="755"/>
        <v>ja</v>
      </c>
      <c r="L4929" s="5" t="s">
        <v>91</v>
      </c>
      <c r="M4929" s="6" t="s">
        <v>100</v>
      </c>
      <c r="N4929" s="5">
        <v>49</v>
      </c>
      <c r="O4929" s="5" t="s">
        <v>5139</v>
      </c>
      <c r="P4929" s="127" t="s">
        <v>19339</v>
      </c>
      <c r="R4929" s="6" t="s">
        <v>77</v>
      </c>
      <c r="S4929" s="2" t="s">
        <v>190</v>
      </c>
      <c r="X4929" s="2">
        <v>243</v>
      </c>
      <c r="Y4929" s="2" t="s">
        <v>81</v>
      </c>
      <c r="Z4929" s="2" t="s">
        <v>84</v>
      </c>
      <c r="AA4929" s="2">
        <v>243</v>
      </c>
      <c r="AB4929" s="2" t="s">
        <v>94</v>
      </c>
      <c r="AC4929" s="2" t="s">
        <v>84</v>
      </c>
      <c r="AD4929" s="2">
        <v>243</v>
      </c>
      <c r="AE4929" s="2" t="s">
        <v>81</v>
      </c>
      <c r="AF4929" s="2" t="s">
        <v>84</v>
      </c>
      <c r="AG4929" s="2">
        <v>243</v>
      </c>
      <c r="AH4929" s="2" t="s">
        <v>94</v>
      </c>
      <c r="AI4929" s="2" t="s">
        <v>84</v>
      </c>
      <c r="BE4929" s="23" t="str">
        <f t="shared" si="756"/>
        <v>EMF nein</v>
      </c>
      <c r="BF4929" s="23" t="str">
        <f t="shared" si="757"/>
        <v/>
      </c>
      <c r="BG4929" s="23" t="str">
        <f t="shared" si="758"/>
        <v/>
      </c>
      <c r="BH4929" s="23">
        <f t="shared" si="754"/>
        <v>0</v>
      </c>
      <c r="BP4929" s="3">
        <v>1</v>
      </c>
      <c r="BQ4929" s="2" t="s">
        <v>19340</v>
      </c>
    </row>
    <row r="4930" spans="1:70" ht="16.149999999999999" customHeight="1" x14ac:dyDescent="0.25">
      <c r="A4930" s="1">
        <v>4931</v>
      </c>
      <c r="B4930" s="2" t="s">
        <v>87</v>
      </c>
      <c r="C4930" s="2" t="s">
        <v>119</v>
      </c>
      <c r="D4930" s="2" t="s">
        <v>89</v>
      </c>
      <c r="E4930" s="2" t="s">
        <v>2703</v>
      </c>
      <c r="F4930" s="67">
        <v>44002</v>
      </c>
      <c r="I4930" s="92">
        <v>0.625</v>
      </c>
      <c r="J4930" s="97" t="s">
        <v>109</v>
      </c>
      <c r="L4930" s="5" t="s">
        <v>91</v>
      </c>
      <c r="M4930" s="6" t="s">
        <v>115</v>
      </c>
      <c r="N4930" s="5">
        <v>76</v>
      </c>
      <c r="O4930" s="2" t="s">
        <v>126</v>
      </c>
      <c r="P4930" s="127" t="s">
        <v>3460</v>
      </c>
      <c r="R4930" s="6" t="s">
        <v>77</v>
      </c>
      <c r="T4930" s="6" t="s">
        <v>80</v>
      </c>
      <c r="U4930" s="2" t="s">
        <v>74</v>
      </c>
      <c r="X4930" s="2">
        <v>594</v>
      </c>
      <c r="Y4930" s="2" t="s">
        <v>81</v>
      </c>
      <c r="Z4930" s="2" t="s">
        <v>168</v>
      </c>
      <c r="AA4930" s="2">
        <v>594</v>
      </c>
      <c r="AB4930" s="2" t="s">
        <v>81</v>
      </c>
      <c r="AC4930" s="2" t="s">
        <v>168</v>
      </c>
      <c r="AD4930" s="2">
        <v>594</v>
      </c>
      <c r="AE4930" s="2" t="s">
        <v>83</v>
      </c>
      <c r="AF4930" s="2" t="s">
        <v>168</v>
      </c>
      <c r="AG4930" s="2">
        <v>594</v>
      </c>
      <c r="AH4930" s="2" t="s">
        <v>81</v>
      </c>
      <c r="AI4930" s="2" t="s">
        <v>11959</v>
      </c>
      <c r="BI4930" s="2" t="s">
        <v>3361</v>
      </c>
      <c r="BJ4930" s="2">
        <v>750</v>
      </c>
      <c r="BM4930" s="2" t="s">
        <v>162</v>
      </c>
      <c r="BN4930" s="2">
        <v>200</v>
      </c>
      <c r="BO4930" s="2" t="s">
        <v>19341</v>
      </c>
      <c r="BQ4930" s="2" t="s">
        <v>19342</v>
      </c>
    </row>
    <row r="4931" spans="1:70" ht="16.149999999999999" customHeight="1" x14ac:dyDescent="0.25">
      <c r="A4931" s="1">
        <v>4932</v>
      </c>
      <c r="B4931" s="2" t="s">
        <v>211</v>
      </c>
      <c r="C4931" s="116" t="s">
        <v>10047</v>
      </c>
      <c r="D4931" s="2" t="s">
        <v>348</v>
      </c>
      <c r="E4931" s="2" t="s">
        <v>15226</v>
      </c>
      <c r="F4931" s="67">
        <v>43592</v>
      </c>
      <c r="G4931" s="3">
        <f t="shared" ref="G4931:G4996" si="759">IF(F4931&lt;&gt;"",MONTH(F4931),"")</f>
        <v>5</v>
      </c>
      <c r="H4931" s="3">
        <f t="shared" ref="H4931:H4996" si="760">IF(F4931&lt;&gt;"",YEAR(F4931),"")</f>
        <v>2019</v>
      </c>
      <c r="I4931" s="92">
        <v>0.86458333333333304</v>
      </c>
      <c r="J4931" s="20">
        <f t="shared" ref="J4931:J4964" si="761">IF(I4931&lt;&gt;"",HOUR(I4931),"")</f>
        <v>20</v>
      </c>
      <c r="K4931" s="5" t="str">
        <f t="shared" ref="K4931:K4964" si="762">IF(COUNTA(W4931:BN4931)=0,"nein","ja")</f>
        <v>ja</v>
      </c>
      <c r="L4931" s="5" t="s">
        <v>91</v>
      </c>
      <c r="M4931" s="6" t="s">
        <v>100</v>
      </c>
      <c r="N4931" s="5">
        <v>20</v>
      </c>
      <c r="O4931" s="2" t="s">
        <v>5139</v>
      </c>
      <c r="P4931" s="6" t="s">
        <v>1027</v>
      </c>
      <c r="R4931" s="6" t="s">
        <v>77</v>
      </c>
      <c r="T4931" s="6" t="s">
        <v>80</v>
      </c>
      <c r="W4931" s="2" t="s">
        <v>19343</v>
      </c>
      <c r="X4931" s="2">
        <v>650</v>
      </c>
      <c r="Y4931" s="2" t="s">
        <v>81</v>
      </c>
      <c r="Z4931" s="2" t="s">
        <v>161</v>
      </c>
      <c r="AA4931" s="2">
        <v>650</v>
      </c>
      <c r="AB4931" s="2" t="s">
        <v>81</v>
      </c>
      <c r="AC4931" s="2" t="s">
        <v>161</v>
      </c>
      <c r="AD4931" s="2">
        <v>650</v>
      </c>
      <c r="AE4931" s="2" t="s">
        <v>83</v>
      </c>
      <c r="AF4931" s="2" t="s">
        <v>161</v>
      </c>
      <c r="AJ4931" s="2">
        <v>650</v>
      </c>
      <c r="AK4931" s="2" t="s">
        <v>81</v>
      </c>
      <c r="AL4931" s="2" t="s">
        <v>161</v>
      </c>
      <c r="AM4931" s="2">
        <v>650</v>
      </c>
      <c r="AN4931" s="2" t="s">
        <v>81</v>
      </c>
      <c r="AO4931" s="2" t="s">
        <v>161</v>
      </c>
      <c r="AP4931" s="2">
        <v>650</v>
      </c>
      <c r="AQ4931" s="2" t="s">
        <v>83</v>
      </c>
      <c r="AR4931" s="2" t="s">
        <v>161</v>
      </c>
      <c r="AV4931" s="2" t="s">
        <v>109</v>
      </c>
      <c r="AW4931" s="2" t="s">
        <v>109</v>
      </c>
      <c r="AX4931" s="2" t="s">
        <v>109</v>
      </c>
      <c r="AY4931" s="2" t="s">
        <v>109</v>
      </c>
      <c r="AZ4931" s="2" t="s">
        <v>109</v>
      </c>
      <c r="BA4931" s="2" t="s">
        <v>109</v>
      </c>
      <c r="BB4931" s="2" t="s">
        <v>109</v>
      </c>
      <c r="BC4931" s="2" t="s">
        <v>109</v>
      </c>
      <c r="BD4931" s="2" t="s">
        <v>109</v>
      </c>
      <c r="BE4931" s="23" t="str">
        <f t="shared" ref="BE4931:BE4966" si="763">IF(COUNTA(BI4931,BK4931,BM4931) &gt; 0,"EMF ja","EMF nein")</f>
        <v>EMF nein</v>
      </c>
      <c r="BF4931" s="23" t="str">
        <f t="shared" ref="BF4931:BF4966" si="764">IF(SUM(BJ4931,BL4931,BN4931)=0,"",MIN(BJ4931,BL4931,BN4931))</f>
        <v/>
      </c>
      <c r="BG4931" s="23" t="str">
        <f t="shared" ref="BG4931:BG4966" si="765">IF(BF4931="","",IF(BF4931&lt;100,"&lt;100m",IF(AND(BF4931&gt;99, BF4931&lt;500),"100-499m",IF(BF4931&gt;499,"500+m",""))))</f>
        <v/>
      </c>
      <c r="BH4931" s="23">
        <f t="shared" ref="BH4931:BH4964" si="766">COUNTA(BI4931,BK4931,BM4931)</f>
        <v>0</v>
      </c>
      <c r="BO4931" s="2" t="s">
        <v>19344</v>
      </c>
      <c r="BP4931" s="3">
        <v>1</v>
      </c>
      <c r="BQ4931" s="2" t="s">
        <v>19345</v>
      </c>
    </row>
    <row r="4932" spans="1:70" ht="16.149999999999999" customHeight="1" x14ac:dyDescent="0.25">
      <c r="A4932" s="1">
        <v>4933</v>
      </c>
      <c r="B4932" s="2" t="s">
        <v>87</v>
      </c>
      <c r="C4932" s="2" t="s">
        <v>13182</v>
      </c>
      <c r="D4932" s="2" t="s">
        <v>124</v>
      </c>
      <c r="E4932" s="2" t="s">
        <v>13183</v>
      </c>
      <c r="F4932" s="67">
        <v>43596</v>
      </c>
      <c r="G4932" s="3">
        <f t="shared" si="759"/>
        <v>5</v>
      </c>
      <c r="H4932" s="3">
        <f t="shared" si="760"/>
        <v>2019</v>
      </c>
      <c r="I4932" s="92">
        <v>0.70486111111111105</v>
      </c>
      <c r="J4932" s="20">
        <f t="shared" si="761"/>
        <v>16</v>
      </c>
      <c r="K4932" s="5" t="str">
        <f t="shared" si="762"/>
        <v>ja</v>
      </c>
      <c r="L4932" s="5" t="s">
        <v>91</v>
      </c>
      <c r="M4932" s="6" t="s">
        <v>115</v>
      </c>
      <c r="N4932" s="5">
        <v>76</v>
      </c>
      <c r="O4932" s="2" t="s">
        <v>5139</v>
      </c>
      <c r="P4932" s="6" t="s">
        <v>1027</v>
      </c>
      <c r="R4932" s="6" t="s">
        <v>77</v>
      </c>
      <c r="T4932" s="6" t="s">
        <v>80</v>
      </c>
      <c r="W4932" s="2" t="s">
        <v>9354</v>
      </c>
      <c r="X4932" s="2">
        <v>578</v>
      </c>
      <c r="Y4932" s="2" t="s">
        <v>81</v>
      </c>
      <c r="Z4932" s="2" t="s">
        <v>168</v>
      </c>
      <c r="AA4932" s="2">
        <v>578</v>
      </c>
      <c r="AB4932" s="2" t="s">
        <v>81</v>
      </c>
      <c r="AC4932" s="2" t="s">
        <v>168</v>
      </c>
      <c r="AD4932" s="2">
        <v>578</v>
      </c>
      <c r="AE4932" s="2" t="s">
        <v>81</v>
      </c>
      <c r="AF4932" s="2" t="s">
        <v>168</v>
      </c>
      <c r="AJ4932" s="2">
        <v>1010</v>
      </c>
      <c r="AK4932" s="2" t="s">
        <v>83</v>
      </c>
      <c r="AL4932" s="2" t="s">
        <v>161</v>
      </c>
      <c r="AP4932" s="2">
        <v>1010</v>
      </c>
      <c r="AQ4932" s="2" t="s">
        <v>83</v>
      </c>
      <c r="AR4932" s="2" t="s">
        <v>161</v>
      </c>
      <c r="BE4932" s="23" t="str">
        <f t="shared" si="763"/>
        <v>EMF nein</v>
      </c>
      <c r="BF4932" s="23" t="str">
        <f t="shared" si="764"/>
        <v/>
      </c>
      <c r="BG4932" s="23" t="str">
        <f t="shared" si="765"/>
        <v/>
      </c>
      <c r="BH4932" s="23">
        <f t="shared" si="766"/>
        <v>0</v>
      </c>
      <c r="BO4932" s="2" t="s">
        <v>19346</v>
      </c>
      <c r="BP4932" s="3">
        <v>1</v>
      </c>
      <c r="BQ4932" s="2" t="s">
        <v>19347</v>
      </c>
    </row>
    <row r="4933" spans="1:70" ht="16.149999999999999" customHeight="1" x14ac:dyDescent="0.25">
      <c r="A4933" s="1">
        <v>4934</v>
      </c>
      <c r="B4933" s="2" t="s">
        <v>211</v>
      </c>
      <c r="C4933" s="2" t="s">
        <v>19348</v>
      </c>
      <c r="D4933" s="2" t="s">
        <v>192</v>
      </c>
      <c r="E4933" s="2" t="s">
        <v>19349</v>
      </c>
      <c r="F4933" s="67">
        <v>43995</v>
      </c>
      <c r="G4933" s="3">
        <f t="shared" si="759"/>
        <v>6</v>
      </c>
      <c r="H4933" s="3">
        <f t="shared" si="760"/>
        <v>2020</v>
      </c>
      <c r="I4933" s="92">
        <v>0.5625</v>
      </c>
      <c r="J4933" s="20">
        <f t="shared" si="761"/>
        <v>13</v>
      </c>
      <c r="K4933" s="5" t="str">
        <f t="shared" si="762"/>
        <v>ja</v>
      </c>
      <c r="L4933" s="5" t="s">
        <v>91</v>
      </c>
      <c r="M4933" s="6" t="s">
        <v>74</v>
      </c>
      <c r="N4933" s="5">
        <v>76</v>
      </c>
      <c r="O4933" s="2" t="s">
        <v>140</v>
      </c>
      <c r="P4933" s="6" t="s">
        <v>19350</v>
      </c>
      <c r="R4933" s="6" t="s">
        <v>77</v>
      </c>
      <c r="X4933" s="2">
        <v>192</v>
      </c>
      <c r="Y4933" s="2" t="s">
        <v>83</v>
      </c>
      <c r="Z4933" s="2" t="s">
        <v>84</v>
      </c>
      <c r="AD4933" s="2">
        <v>192</v>
      </c>
      <c r="AE4933" s="2" t="s">
        <v>83</v>
      </c>
      <c r="AF4933" s="2" t="s">
        <v>84</v>
      </c>
      <c r="AJ4933" s="2">
        <v>150</v>
      </c>
      <c r="AK4933" s="2" t="s">
        <v>81</v>
      </c>
      <c r="AL4933" s="2" t="s">
        <v>161</v>
      </c>
      <c r="AM4933" s="2">
        <v>150</v>
      </c>
      <c r="AN4933" s="2" t="s">
        <v>81</v>
      </c>
      <c r="AO4933" s="2" t="s">
        <v>161</v>
      </c>
      <c r="AP4933" s="2">
        <v>150</v>
      </c>
      <c r="AQ4933" s="2" t="s">
        <v>81</v>
      </c>
      <c r="AR4933" s="2" t="s">
        <v>161</v>
      </c>
      <c r="AS4933" s="2">
        <v>150</v>
      </c>
      <c r="AT4933" s="2" t="s">
        <v>81</v>
      </c>
      <c r="AU4933" s="2" t="s">
        <v>161</v>
      </c>
      <c r="BE4933" s="23" t="str">
        <f t="shared" si="763"/>
        <v>EMF nein</v>
      </c>
      <c r="BF4933" s="23" t="str">
        <f t="shared" si="764"/>
        <v/>
      </c>
      <c r="BG4933" s="23" t="str">
        <f t="shared" si="765"/>
        <v/>
      </c>
      <c r="BH4933" s="23">
        <f t="shared" si="766"/>
        <v>0</v>
      </c>
      <c r="BO4933" s="2" t="s">
        <v>19351</v>
      </c>
      <c r="BP4933" s="3">
        <v>1</v>
      </c>
      <c r="BQ4933" s="2" t="s">
        <v>19352</v>
      </c>
    </row>
    <row r="4934" spans="1:70" ht="16.149999999999999" customHeight="1" x14ac:dyDescent="0.25">
      <c r="A4934" s="16">
        <v>4935</v>
      </c>
      <c r="B4934" s="2" t="s">
        <v>87</v>
      </c>
      <c r="C4934" s="2" t="s">
        <v>11094</v>
      </c>
      <c r="D4934" s="2" t="s">
        <v>172</v>
      </c>
      <c r="E4934" s="2" t="s">
        <v>18742</v>
      </c>
      <c r="F4934" s="67">
        <v>44005</v>
      </c>
      <c r="G4934" s="3">
        <f t="shared" si="759"/>
        <v>6</v>
      </c>
      <c r="H4934" s="3">
        <f t="shared" si="760"/>
        <v>2020</v>
      </c>
      <c r="I4934" s="92">
        <v>0.3125</v>
      </c>
      <c r="J4934" s="20">
        <f t="shared" si="761"/>
        <v>7</v>
      </c>
      <c r="K4934" s="5" t="str">
        <f t="shared" si="762"/>
        <v>ja</v>
      </c>
      <c r="L4934" s="5" t="s">
        <v>8298</v>
      </c>
      <c r="M4934" s="6" t="s">
        <v>74</v>
      </c>
      <c r="N4934" s="5">
        <v>84</v>
      </c>
      <c r="O4934" s="2" t="s">
        <v>5139</v>
      </c>
      <c r="P4934" s="6" t="s">
        <v>19353</v>
      </c>
      <c r="R4934" s="6" t="s">
        <v>77</v>
      </c>
      <c r="U4934" s="2" t="s">
        <v>208</v>
      </c>
      <c r="V4934" s="2" t="s">
        <v>80</v>
      </c>
      <c r="X4934" s="2">
        <v>673</v>
      </c>
      <c r="Y4934" s="2" t="s">
        <v>81</v>
      </c>
      <c r="Z4934" s="2" t="s">
        <v>161</v>
      </c>
      <c r="AD4934" s="2">
        <v>673</v>
      </c>
      <c r="AE4934" s="2" t="s">
        <v>83</v>
      </c>
      <c r="AF4934" s="2" t="s">
        <v>161</v>
      </c>
      <c r="AG4934" s="2">
        <v>673</v>
      </c>
      <c r="AH4934" s="2" t="s">
        <v>81</v>
      </c>
      <c r="AI4934" s="2" t="s">
        <v>161</v>
      </c>
      <c r="AJ4934" s="2">
        <v>673</v>
      </c>
      <c r="AK4934" s="2" t="s">
        <v>81</v>
      </c>
      <c r="AL4934" s="2" t="s">
        <v>161</v>
      </c>
      <c r="AP4934" s="2">
        <v>673</v>
      </c>
      <c r="AQ4934" s="2" t="s">
        <v>83</v>
      </c>
      <c r="AR4934" s="2" t="s">
        <v>161</v>
      </c>
      <c r="AS4934" s="2">
        <v>673</v>
      </c>
      <c r="AT4934" s="2" t="s">
        <v>81</v>
      </c>
      <c r="AU4934" s="2" t="s">
        <v>161</v>
      </c>
      <c r="BE4934" s="23" t="str">
        <f t="shared" si="763"/>
        <v>EMF nein</v>
      </c>
      <c r="BF4934" s="23" t="str">
        <f t="shared" si="764"/>
        <v/>
      </c>
      <c r="BG4934" s="23" t="str">
        <f t="shared" si="765"/>
        <v/>
      </c>
      <c r="BH4934" s="23">
        <f t="shared" si="766"/>
        <v>0</v>
      </c>
      <c r="BO4934" s="2" t="s">
        <v>19354</v>
      </c>
      <c r="BP4934" s="3">
        <v>1</v>
      </c>
      <c r="BQ4934" s="2" t="s">
        <v>19355</v>
      </c>
    </row>
    <row r="4935" spans="1:70" ht="16.149999999999999" customHeight="1" x14ac:dyDescent="0.25">
      <c r="A4935" s="1">
        <v>4936</v>
      </c>
      <c r="B4935" s="2" t="s">
        <v>211</v>
      </c>
      <c r="C4935" s="2" t="s">
        <v>885</v>
      </c>
      <c r="D4935" s="2" t="s">
        <v>158</v>
      </c>
      <c r="E4935" s="2" t="s">
        <v>19356</v>
      </c>
      <c r="F4935" s="67">
        <v>44003</v>
      </c>
      <c r="G4935" s="3">
        <f t="shared" si="759"/>
        <v>6</v>
      </c>
      <c r="H4935" s="3">
        <f t="shared" si="760"/>
        <v>2020</v>
      </c>
      <c r="I4935" s="92">
        <v>0.57638888888888895</v>
      </c>
      <c r="J4935" s="20">
        <f t="shared" si="761"/>
        <v>13</v>
      </c>
      <c r="K4935" s="5" t="str">
        <f t="shared" si="762"/>
        <v>ja</v>
      </c>
      <c r="L4935" s="5" t="s">
        <v>91</v>
      </c>
      <c r="M4935" s="6" t="s">
        <v>100</v>
      </c>
      <c r="N4935" s="5">
        <v>45</v>
      </c>
      <c r="O4935" s="2" t="s">
        <v>126</v>
      </c>
      <c r="P4935" s="6" t="s">
        <v>19357</v>
      </c>
      <c r="R4935" s="6" t="s">
        <v>77</v>
      </c>
      <c r="T4935" s="6" t="s">
        <v>202</v>
      </c>
      <c r="U4935" s="2" t="s">
        <v>74</v>
      </c>
      <c r="X4935" s="2">
        <v>700</v>
      </c>
      <c r="Y4935" s="2" t="s">
        <v>81</v>
      </c>
      <c r="Z4935" s="2" t="s">
        <v>84</v>
      </c>
      <c r="AA4935" s="2">
        <v>700</v>
      </c>
      <c r="AB4935" s="2" t="s">
        <v>13421</v>
      </c>
      <c r="AC4935" s="2" t="s">
        <v>84</v>
      </c>
      <c r="AD4935" s="2">
        <v>700</v>
      </c>
      <c r="AE4935" s="2" t="s">
        <v>83</v>
      </c>
      <c r="AF4935" s="2" t="s">
        <v>84</v>
      </c>
      <c r="AG4935" s="2">
        <v>700</v>
      </c>
      <c r="AH4935" s="2" t="s">
        <v>94</v>
      </c>
      <c r="AI4935" s="2" t="s">
        <v>84</v>
      </c>
      <c r="AJ4935" s="2">
        <v>1340</v>
      </c>
      <c r="AK4935" s="2" t="s">
        <v>81</v>
      </c>
      <c r="AL4935" s="2" t="s">
        <v>168</v>
      </c>
      <c r="AM4935" s="2">
        <v>1340</v>
      </c>
      <c r="AN4935" s="2" t="s">
        <v>81</v>
      </c>
      <c r="AO4935" s="2" t="s">
        <v>168</v>
      </c>
      <c r="AP4935" s="2">
        <v>1340</v>
      </c>
      <c r="AQ4935" s="2" t="s">
        <v>81</v>
      </c>
      <c r="AR4935" s="2" t="s">
        <v>168</v>
      </c>
      <c r="BE4935" s="23" t="str">
        <f t="shared" si="763"/>
        <v>EMF ja</v>
      </c>
      <c r="BF4935" s="23">
        <f t="shared" si="764"/>
        <v>1850</v>
      </c>
      <c r="BG4935" s="23" t="str">
        <f t="shared" si="765"/>
        <v>500+m</v>
      </c>
      <c r="BH4935" s="23">
        <f t="shared" si="766"/>
        <v>2</v>
      </c>
      <c r="BI4935" s="2" t="s">
        <v>162</v>
      </c>
      <c r="BJ4935" s="2">
        <v>2600</v>
      </c>
      <c r="BK4935" s="2" t="s">
        <v>162</v>
      </c>
      <c r="BL4935" s="2">
        <v>1850</v>
      </c>
      <c r="BO4935" s="2" t="s">
        <v>19358</v>
      </c>
      <c r="BP4935" s="3">
        <v>1</v>
      </c>
      <c r="BQ4935" s="2" t="s">
        <v>19359</v>
      </c>
    </row>
    <row r="4936" spans="1:70" ht="16.149999999999999" customHeight="1" x14ac:dyDescent="0.25">
      <c r="A4936" s="16">
        <v>4937</v>
      </c>
      <c r="B4936" s="2" t="s">
        <v>211</v>
      </c>
      <c r="C4936" s="2" t="s">
        <v>236</v>
      </c>
      <c r="D4936" s="2" t="s">
        <v>71</v>
      </c>
      <c r="E4936" s="2" t="s">
        <v>19360</v>
      </c>
      <c r="F4936" s="67">
        <v>44005</v>
      </c>
      <c r="G4936" s="3">
        <f t="shared" si="759"/>
        <v>6</v>
      </c>
      <c r="H4936" s="3">
        <f t="shared" si="760"/>
        <v>2020</v>
      </c>
      <c r="I4936" s="92">
        <v>0.80347222222222203</v>
      </c>
      <c r="J4936" s="20">
        <f t="shared" si="761"/>
        <v>19</v>
      </c>
      <c r="K4936" s="5" t="str">
        <f t="shared" si="762"/>
        <v>ja</v>
      </c>
      <c r="L4936" s="5" t="s">
        <v>8298</v>
      </c>
      <c r="M4936" s="6" t="s">
        <v>74</v>
      </c>
      <c r="N4936" s="5">
        <v>61</v>
      </c>
      <c r="O4936" s="2" t="s">
        <v>75</v>
      </c>
      <c r="P4936" s="6" t="s">
        <v>3768</v>
      </c>
      <c r="R4936" s="6" t="s">
        <v>77</v>
      </c>
      <c r="U4936" s="2" t="s">
        <v>74</v>
      </c>
      <c r="X4936" s="2">
        <v>68</v>
      </c>
      <c r="Y4936" s="2" t="s">
        <v>81</v>
      </c>
      <c r="Z4936" s="2" t="s">
        <v>168</v>
      </c>
      <c r="AA4936" s="2">
        <v>68</v>
      </c>
      <c r="AB4936" s="2" t="s">
        <v>81</v>
      </c>
      <c r="AC4936" s="2" t="s">
        <v>168</v>
      </c>
      <c r="AD4936" s="2">
        <v>68</v>
      </c>
      <c r="AE4936" s="2" t="s">
        <v>81</v>
      </c>
      <c r="AF4936" s="2" t="s">
        <v>168</v>
      </c>
      <c r="AG4936" s="2">
        <v>68</v>
      </c>
      <c r="AH4936" s="2" t="s">
        <v>81</v>
      </c>
      <c r="AI4936" s="2" t="s">
        <v>168</v>
      </c>
      <c r="AJ4936" s="2">
        <v>68</v>
      </c>
      <c r="AK4936" s="2" t="s">
        <v>81</v>
      </c>
      <c r="AL4936" s="2" t="s">
        <v>168</v>
      </c>
      <c r="AM4936" s="2">
        <v>68</v>
      </c>
      <c r="AN4936" s="2" t="s">
        <v>81</v>
      </c>
      <c r="AO4936" s="2" t="s">
        <v>168</v>
      </c>
      <c r="AP4936" s="2">
        <v>68</v>
      </c>
      <c r="AQ4936" s="2" t="s">
        <v>81</v>
      </c>
      <c r="AR4936" s="2" t="s">
        <v>168</v>
      </c>
      <c r="AS4936" s="2">
        <v>68</v>
      </c>
      <c r="AT4936" s="2" t="s">
        <v>81</v>
      </c>
      <c r="AU4936" s="2" t="s">
        <v>168</v>
      </c>
      <c r="AV4936" s="1">
        <v>198</v>
      </c>
      <c r="AW4936" s="1" t="s">
        <v>81</v>
      </c>
      <c r="AX4936" s="1" t="s">
        <v>84</v>
      </c>
      <c r="AY4936" s="1">
        <v>198</v>
      </c>
      <c r="AZ4936" s="1" t="s">
        <v>94</v>
      </c>
      <c r="BA4936" s="1" t="s">
        <v>84</v>
      </c>
      <c r="BB4936" s="1">
        <v>198</v>
      </c>
      <c r="BC4936" s="1" t="s">
        <v>81</v>
      </c>
      <c r="BD4936" s="1" t="s">
        <v>84</v>
      </c>
      <c r="BE4936" s="23" t="str">
        <f t="shared" si="763"/>
        <v>EMF nein</v>
      </c>
      <c r="BF4936" s="23" t="str">
        <f t="shared" si="764"/>
        <v/>
      </c>
      <c r="BG4936" s="23" t="str">
        <f t="shared" si="765"/>
        <v/>
      </c>
      <c r="BH4936" s="23">
        <f t="shared" si="766"/>
        <v>0</v>
      </c>
      <c r="BO4936" s="2" t="s">
        <v>19361</v>
      </c>
      <c r="BP4936" s="3">
        <v>1</v>
      </c>
      <c r="BQ4936" s="2" t="s">
        <v>19362</v>
      </c>
    </row>
    <row r="4937" spans="1:70" ht="16.149999999999999" customHeight="1" x14ac:dyDescent="0.25">
      <c r="A4937" s="16">
        <v>4938</v>
      </c>
      <c r="B4937" s="2" t="s">
        <v>16327</v>
      </c>
      <c r="C4937" s="2" t="s">
        <v>1515</v>
      </c>
      <c r="D4937" s="2" t="s">
        <v>104</v>
      </c>
      <c r="E4937" s="2" t="s">
        <v>19363</v>
      </c>
      <c r="F4937" s="67">
        <v>43994</v>
      </c>
      <c r="G4937" s="3">
        <f>IF(F4937&lt;&gt;"",MONTH(F4937),"")</f>
        <v>6</v>
      </c>
      <c r="H4937" s="3">
        <f>IF(F4937&lt;&gt;"",YEAR(F4937),"")</f>
        <v>2020</v>
      </c>
      <c r="I4937" s="92">
        <v>0.74652777777777801</v>
      </c>
      <c r="J4937" s="20">
        <f>IF(I4937&lt;&gt;"",HOUR(I4937),"")</f>
        <v>17</v>
      </c>
      <c r="K4937" s="5" t="str">
        <f>IF(COUNTA(W4937:BN4937)=0,"nein","ja")</f>
        <v>ja</v>
      </c>
      <c r="L4937" s="5" t="s">
        <v>91</v>
      </c>
      <c r="M4937" s="6" t="s">
        <v>74</v>
      </c>
      <c r="N4937" s="5">
        <v>55</v>
      </c>
      <c r="O4937" s="2" t="s">
        <v>5139</v>
      </c>
      <c r="P4937" s="6" t="s">
        <v>19364</v>
      </c>
      <c r="R4937" s="6" t="s">
        <v>77</v>
      </c>
      <c r="S4937" s="2" t="s">
        <v>78</v>
      </c>
      <c r="T4937" s="6" t="s">
        <v>80</v>
      </c>
      <c r="X4937" s="2">
        <v>650</v>
      </c>
      <c r="Y4937" s="2" t="s">
        <v>81</v>
      </c>
      <c r="Z4937" s="2" t="s">
        <v>84</v>
      </c>
      <c r="AA4937" s="2">
        <v>650</v>
      </c>
      <c r="AB4937" s="2" t="s">
        <v>81</v>
      </c>
      <c r="AC4937" s="2" t="s">
        <v>84</v>
      </c>
      <c r="AD4937" s="2">
        <v>650</v>
      </c>
      <c r="AE4937" s="2" t="s">
        <v>81</v>
      </c>
      <c r="AF4937" s="2" t="s">
        <v>84</v>
      </c>
      <c r="AG4937" s="2">
        <v>650</v>
      </c>
      <c r="AH4937" s="2" t="s">
        <v>81</v>
      </c>
      <c r="AI4937" s="2" t="s">
        <v>84</v>
      </c>
      <c r="AJ4937" s="2">
        <v>650</v>
      </c>
      <c r="AK4937" s="2" t="s">
        <v>81</v>
      </c>
      <c r="AL4937" s="2" t="s">
        <v>84</v>
      </c>
      <c r="AM4937" s="2">
        <v>650</v>
      </c>
      <c r="AN4937" s="2" t="s">
        <v>81</v>
      </c>
      <c r="AO4937" s="2" t="s">
        <v>84</v>
      </c>
      <c r="AP4937" s="2">
        <v>650</v>
      </c>
      <c r="AQ4937" s="2" t="s">
        <v>81</v>
      </c>
      <c r="AR4937" s="2" t="s">
        <v>84</v>
      </c>
      <c r="AS4937" s="2">
        <v>650</v>
      </c>
      <c r="AT4937" s="2" t="s">
        <v>81</v>
      </c>
      <c r="AU4937" s="2" t="s">
        <v>84</v>
      </c>
      <c r="BE4937" s="23" t="str">
        <f>IF(COUNTA(BI4937,BK4937,BM4937) &gt; 0,"EMF ja","EMF nein")</f>
        <v>EMF ja</v>
      </c>
      <c r="BF4937" s="23">
        <f>IF(SUM(BJ4937,BL4937,BN4937)=0,"",MIN(BJ4937,BL4937,BN4937))</f>
        <v>10</v>
      </c>
      <c r="BG4937" s="23" t="str">
        <f>IF(BF4937="","",IF(BF4937&lt;100,"&lt;100m",IF(AND(BF4937&gt;99, BF4937&lt;500),"100-499m",IF(BF4937&gt;499,"500+m",""))))</f>
        <v>&lt;100m</v>
      </c>
      <c r="BH4937" s="23">
        <f>COUNTA(BI4937,BK4937,BM4937)</f>
        <v>2</v>
      </c>
      <c r="BI4937" s="2" t="s">
        <v>162</v>
      </c>
      <c r="BJ4937" s="2">
        <v>10</v>
      </c>
      <c r="BK4937" s="2" t="s">
        <v>162</v>
      </c>
      <c r="BL4937" s="2">
        <v>30</v>
      </c>
      <c r="BO4937" s="2" t="s">
        <v>19365</v>
      </c>
      <c r="BP4937" s="3">
        <v>1</v>
      </c>
      <c r="BQ4937" s="2" t="s">
        <v>19366</v>
      </c>
    </row>
    <row r="4938" spans="1:70" x14ac:dyDescent="0.25">
      <c r="A4938" s="1">
        <v>4939</v>
      </c>
      <c r="B4938" s="392" t="s">
        <v>87</v>
      </c>
      <c r="C4938" s="392" t="s">
        <v>540</v>
      </c>
      <c r="D4938" s="392" t="s">
        <v>124</v>
      </c>
      <c r="E4938" s="392" t="s">
        <v>21207</v>
      </c>
      <c r="F4938" s="67">
        <v>44192</v>
      </c>
      <c r="G4938" s="3">
        <f>IF(F4938&lt;&gt;"",MONTH(F4938),"")</f>
        <v>12</v>
      </c>
      <c r="H4938" s="3">
        <f>IF(F4938&lt;&gt;"",YEAR(F4938),"")</f>
        <v>2020</v>
      </c>
      <c r="I4938" s="92">
        <v>0.4375</v>
      </c>
      <c r="J4938" s="4">
        <f>IF(I4938&lt;&gt;"",HOUR(I4938),"")</f>
        <v>10</v>
      </c>
      <c r="K4938" s="5" t="s">
        <v>1392</v>
      </c>
      <c r="L4938" s="5" t="s">
        <v>91</v>
      </c>
      <c r="M4938" s="6" t="s">
        <v>74</v>
      </c>
      <c r="N4938" s="5">
        <v>80</v>
      </c>
      <c r="O4938" s="5" t="s">
        <v>5139</v>
      </c>
      <c r="P4938" s="6" t="s">
        <v>21995</v>
      </c>
      <c r="R4938" s="6" t="s">
        <v>77</v>
      </c>
      <c r="U4938" s="392" t="s">
        <v>74</v>
      </c>
      <c r="X4938" s="392">
        <v>25</v>
      </c>
      <c r="Y4938" s="392" t="s">
        <v>81</v>
      </c>
      <c r="Z4938" s="392" t="s">
        <v>82</v>
      </c>
      <c r="AA4938" s="392">
        <v>25</v>
      </c>
      <c r="AB4938" s="392" t="s">
        <v>81</v>
      </c>
      <c r="AC4938" s="392" t="s">
        <v>82</v>
      </c>
      <c r="AD4938" s="392">
        <v>25</v>
      </c>
      <c r="AE4938" s="392" t="s">
        <v>83</v>
      </c>
      <c r="AF4938" s="392" t="s">
        <v>82</v>
      </c>
      <c r="AG4938" s="392">
        <v>25</v>
      </c>
      <c r="AH4938" s="392" t="s">
        <v>81</v>
      </c>
      <c r="AI4938" s="392" t="s">
        <v>82</v>
      </c>
      <c r="AJ4938" s="392">
        <v>25</v>
      </c>
      <c r="AK4938" s="392" t="s">
        <v>81</v>
      </c>
      <c r="AL4938" s="392" t="s">
        <v>82</v>
      </c>
      <c r="AM4938" s="392">
        <v>25</v>
      </c>
      <c r="AN4938" s="392" t="s">
        <v>81</v>
      </c>
      <c r="AO4938" s="392" t="s">
        <v>82</v>
      </c>
      <c r="AP4938" s="392">
        <v>25</v>
      </c>
      <c r="AQ4938" s="392" t="s">
        <v>83</v>
      </c>
      <c r="AR4938" s="392" t="s">
        <v>82</v>
      </c>
      <c r="AS4938" s="392">
        <v>25</v>
      </c>
      <c r="AT4938" s="392" t="s">
        <v>81</v>
      </c>
      <c r="AU4938" s="392" t="s">
        <v>82</v>
      </c>
      <c r="AV4938" s="392">
        <v>100</v>
      </c>
      <c r="AW4938" s="392" t="s">
        <v>81</v>
      </c>
      <c r="AX4938" s="392" t="s">
        <v>82</v>
      </c>
      <c r="BB4938" s="392">
        <v>100</v>
      </c>
      <c r="BC4938" s="392" t="s">
        <v>81</v>
      </c>
      <c r="BD4938" s="392" t="s">
        <v>82</v>
      </c>
      <c r="BO4938" s="392" t="s">
        <v>22037</v>
      </c>
      <c r="BR4938" s="2" t="s">
        <v>22038</v>
      </c>
    </row>
    <row r="4939" spans="1:70" ht="16.149999999999999" customHeight="1" x14ac:dyDescent="0.25">
      <c r="A4939" s="16">
        <v>4940</v>
      </c>
      <c r="B4939" s="2" t="s">
        <v>211</v>
      </c>
      <c r="C4939" s="2" t="s">
        <v>4233</v>
      </c>
      <c r="D4939" s="2" t="s">
        <v>192</v>
      </c>
      <c r="E4939" s="2" t="s">
        <v>10796</v>
      </c>
      <c r="F4939" s="67">
        <v>43628</v>
      </c>
      <c r="G4939" s="3">
        <f t="shared" si="759"/>
        <v>6</v>
      </c>
      <c r="H4939" s="3">
        <f t="shared" si="760"/>
        <v>2019</v>
      </c>
      <c r="I4939" s="92">
        <v>0.35416666666666702</v>
      </c>
      <c r="J4939" s="20">
        <f t="shared" si="761"/>
        <v>8</v>
      </c>
      <c r="K4939" s="5" t="str">
        <f t="shared" si="762"/>
        <v>ja</v>
      </c>
      <c r="L4939" s="5" t="s">
        <v>91</v>
      </c>
      <c r="M4939" s="6" t="s">
        <v>100</v>
      </c>
      <c r="N4939" s="5">
        <v>58</v>
      </c>
      <c r="O4939" s="2" t="s">
        <v>140</v>
      </c>
      <c r="P4939" s="6" t="s">
        <v>19367</v>
      </c>
      <c r="R4939" s="6" t="s">
        <v>335</v>
      </c>
      <c r="T4939" s="6" t="s">
        <v>80</v>
      </c>
      <c r="BE4939" s="23" t="str">
        <f t="shared" si="763"/>
        <v>EMF nein</v>
      </c>
      <c r="BF4939" s="23" t="str">
        <f t="shared" si="764"/>
        <v/>
      </c>
      <c r="BG4939" s="23" t="str">
        <f t="shared" si="765"/>
        <v/>
      </c>
      <c r="BH4939" s="23">
        <f t="shared" si="766"/>
        <v>0</v>
      </c>
      <c r="BO4939" s="2" t="s">
        <v>19368</v>
      </c>
      <c r="BP4939" s="3">
        <v>1</v>
      </c>
      <c r="BQ4939" s="2" t="s">
        <v>19369</v>
      </c>
    </row>
    <row r="4940" spans="1:70" ht="16.149999999999999" customHeight="1" x14ac:dyDescent="0.25">
      <c r="A4940" s="1">
        <v>4941</v>
      </c>
      <c r="B4940" s="2" t="s">
        <v>211</v>
      </c>
      <c r="C4940" s="2" t="s">
        <v>3731</v>
      </c>
      <c r="D4940" s="2" t="s">
        <v>104</v>
      </c>
      <c r="E4940" s="2" t="s">
        <v>19370</v>
      </c>
      <c r="F4940" s="67">
        <v>43901</v>
      </c>
      <c r="G4940" s="3">
        <f t="shared" si="759"/>
        <v>3</v>
      </c>
      <c r="H4940" s="3">
        <f t="shared" si="760"/>
        <v>2020</v>
      </c>
      <c r="I4940" s="92">
        <v>0.58333333333333304</v>
      </c>
      <c r="J4940" s="20">
        <f t="shared" si="761"/>
        <v>14</v>
      </c>
      <c r="K4940" s="5" t="str">
        <f t="shared" si="762"/>
        <v>ja</v>
      </c>
      <c r="L4940" s="5" t="s">
        <v>91</v>
      </c>
      <c r="M4940" s="6" t="s">
        <v>100</v>
      </c>
      <c r="N4940" s="5">
        <v>62</v>
      </c>
      <c r="O4940" s="2" t="s">
        <v>75</v>
      </c>
      <c r="P4940" s="2" t="s">
        <v>19371</v>
      </c>
      <c r="R4940" s="6" t="s">
        <v>77</v>
      </c>
      <c r="T4940" s="6" t="s">
        <v>80</v>
      </c>
      <c r="X4940" s="2">
        <v>211</v>
      </c>
      <c r="Y4940" s="2" t="s">
        <v>81</v>
      </c>
      <c r="Z4940" s="2" t="s">
        <v>84</v>
      </c>
      <c r="AD4940" s="2">
        <v>211</v>
      </c>
      <c r="AE4940" s="2" t="s">
        <v>81</v>
      </c>
      <c r="AF4940" s="2" t="s">
        <v>84</v>
      </c>
      <c r="BE4940" s="23" t="str">
        <f t="shared" si="763"/>
        <v>EMF ja</v>
      </c>
      <c r="BF4940" s="23">
        <f t="shared" si="764"/>
        <v>10</v>
      </c>
      <c r="BG4940" s="23" t="str">
        <f t="shared" si="765"/>
        <v>&lt;100m</v>
      </c>
      <c r="BH4940" s="23">
        <f t="shared" si="766"/>
        <v>1</v>
      </c>
      <c r="BI4940" s="2" t="s">
        <v>162</v>
      </c>
      <c r="BJ4940" s="2">
        <v>10</v>
      </c>
      <c r="BO4940" s="2" t="s">
        <v>19372</v>
      </c>
      <c r="BP4940" s="3">
        <v>1</v>
      </c>
      <c r="BQ4940" s="2" t="s">
        <v>19373</v>
      </c>
    </row>
    <row r="4941" spans="1:70" ht="16.149999999999999" customHeight="1" x14ac:dyDescent="0.25">
      <c r="A4941" s="1">
        <v>4942</v>
      </c>
      <c r="B4941" s="2" t="s">
        <v>87</v>
      </c>
      <c r="C4941" s="2" t="s">
        <v>13586</v>
      </c>
      <c r="D4941" s="2" t="s">
        <v>296</v>
      </c>
      <c r="E4941" s="2" t="s">
        <v>19374</v>
      </c>
      <c r="F4941" s="67">
        <v>44008</v>
      </c>
      <c r="G4941" s="3">
        <f t="shared" si="759"/>
        <v>6</v>
      </c>
      <c r="H4941" s="3">
        <f t="shared" si="760"/>
        <v>2020</v>
      </c>
      <c r="I4941" s="92">
        <v>0.51388888888888895</v>
      </c>
      <c r="J4941" s="20">
        <f t="shared" si="761"/>
        <v>12</v>
      </c>
      <c r="K4941" s="5" t="str">
        <f t="shared" si="762"/>
        <v>ja</v>
      </c>
      <c r="L4941" s="5" t="s">
        <v>91</v>
      </c>
      <c r="M4941" s="6" t="s">
        <v>74</v>
      </c>
      <c r="N4941" s="5">
        <v>86</v>
      </c>
      <c r="O4941" s="2" t="s">
        <v>5139</v>
      </c>
      <c r="P4941" s="2" t="s">
        <v>19375</v>
      </c>
      <c r="R4941" s="6" t="s">
        <v>77</v>
      </c>
      <c r="T4941" s="6" t="s">
        <v>80</v>
      </c>
      <c r="V4941" s="2" t="s">
        <v>109</v>
      </c>
      <c r="X4941" s="2">
        <v>130</v>
      </c>
      <c r="Y4941" s="2" t="s">
        <v>81</v>
      </c>
      <c r="Z4941" s="2" t="s">
        <v>168</v>
      </c>
      <c r="AA4941" s="2">
        <v>130</v>
      </c>
      <c r="AB4941" s="2" t="s">
        <v>81</v>
      </c>
      <c r="AC4941" s="2" t="s">
        <v>168</v>
      </c>
      <c r="AD4941" s="2">
        <v>130</v>
      </c>
      <c r="AE4941" s="2" t="s">
        <v>83</v>
      </c>
      <c r="AF4941" s="2" t="s">
        <v>168</v>
      </c>
      <c r="BE4941" s="23" t="str">
        <f t="shared" si="763"/>
        <v>EMF nein</v>
      </c>
      <c r="BF4941" s="23" t="str">
        <f t="shared" si="764"/>
        <v/>
      </c>
      <c r="BG4941" s="23" t="str">
        <f t="shared" si="765"/>
        <v/>
      </c>
      <c r="BH4941" s="23">
        <f t="shared" si="766"/>
        <v>0</v>
      </c>
      <c r="BO4941" s="2" t="s">
        <v>19376</v>
      </c>
      <c r="BP4941" s="3">
        <v>1</v>
      </c>
      <c r="BQ4941" s="2" t="s">
        <v>19377</v>
      </c>
    </row>
    <row r="4942" spans="1:70" ht="16.149999999999999" customHeight="1" x14ac:dyDescent="0.25">
      <c r="A4942" s="1">
        <v>4943</v>
      </c>
      <c r="B4942" s="2" t="s">
        <v>135</v>
      </c>
      <c r="C4942" s="2" t="s">
        <v>1328</v>
      </c>
      <c r="D4942" s="2" t="s">
        <v>113</v>
      </c>
      <c r="E4942" s="2" t="s">
        <v>19378</v>
      </c>
      <c r="F4942" s="67">
        <v>43667</v>
      </c>
      <c r="G4942" s="3">
        <f t="shared" si="759"/>
        <v>7</v>
      </c>
      <c r="H4942" s="3">
        <f t="shared" si="760"/>
        <v>2019</v>
      </c>
      <c r="I4942" s="92">
        <v>0.625</v>
      </c>
      <c r="J4942" s="20">
        <f t="shared" si="761"/>
        <v>15</v>
      </c>
      <c r="K4942" s="5" t="str">
        <f t="shared" si="762"/>
        <v>ja</v>
      </c>
      <c r="L4942" s="5" t="s">
        <v>91</v>
      </c>
      <c r="M4942" s="6" t="s">
        <v>74</v>
      </c>
      <c r="N4942" s="5">
        <v>77</v>
      </c>
      <c r="O4942" s="2" t="s">
        <v>5139</v>
      </c>
      <c r="P4942" s="2" t="s">
        <v>19379</v>
      </c>
      <c r="R4942" s="6" t="s">
        <v>77</v>
      </c>
      <c r="X4942" s="2">
        <v>200</v>
      </c>
      <c r="Y4942" s="2" t="s">
        <v>81</v>
      </c>
      <c r="Z4942" s="2" t="s">
        <v>168</v>
      </c>
      <c r="AA4942" s="2">
        <v>200</v>
      </c>
      <c r="AB4942" s="2" t="s">
        <v>94</v>
      </c>
      <c r="AC4942" s="2" t="s">
        <v>168</v>
      </c>
      <c r="AD4942" s="2">
        <v>200</v>
      </c>
      <c r="AE4942" s="2" t="s">
        <v>83</v>
      </c>
      <c r="AF4942" s="2" t="s">
        <v>168</v>
      </c>
      <c r="AJ4942" s="2">
        <v>218</v>
      </c>
      <c r="AK4942" s="2" t="s">
        <v>81</v>
      </c>
      <c r="AL4942" s="2" t="s">
        <v>82</v>
      </c>
      <c r="AP4942" s="2">
        <v>218</v>
      </c>
      <c r="AQ4942" s="2" t="s">
        <v>81</v>
      </c>
      <c r="AR4942" s="2" t="s">
        <v>82</v>
      </c>
      <c r="BE4942" s="23" t="str">
        <f t="shared" si="763"/>
        <v>EMF nein</v>
      </c>
      <c r="BF4942" s="23" t="str">
        <f t="shared" si="764"/>
        <v/>
      </c>
      <c r="BG4942" s="23" t="str">
        <f t="shared" si="765"/>
        <v/>
      </c>
      <c r="BH4942" s="23">
        <f t="shared" si="766"/>
        <v>0</v>
      </c>
      <c r="BP4942" s="3">
        <v>1</v>
      </c>
      <c r="BQ4942" s="2" t="s">
        <v>19380</v>
      </c>
    </row>
    <row r="4943" spans="1:70" ht="16.149999999999999" customHeight="1" x14ac:dyDescent="0.25">
      <c r="A4943" s="1">
        <v>4944</v>
      </c>
      <c r="B4943" s="2" t="s">
        <v>211</v>
      </c>
      <c r="C4943" s="2" t="s">
        <v>10882</v>
      </c>
      <c r="D4943" s="2" t="s">
        <v>151</v>
      </c>
      <c r="E4943" s="2" t="s">
        <v>19381</v>
      </c>
      <c r="F4943" s="67">
        <v>44009</v>
      </c>
      <c r="G4943" s="3">
        <f t="shared" si="759"/>
        <v>6</v>
      </c>
      <c r="H4943" s="3">
        <f t="shared" si="760"/>
        <v>2020</v>
      </c>
      <c r="J4943" s="20" t="str">
        <f t="shared" si="761"/>
        <v/>
      </c>
      <c r="K4943" s="5" t="str">
        <f t="shared" si="762"/>
        <v>ja</v>
      </c>
      <c r="L4943" s="5" t="s">
        <v>91</v>
      </c>
      <c r="M4943" s="6" t="s">
        <v>100</v>
      </c>
      <c r="O4943" s="2" t="s">
        <v>126</v>
      </c>
      <c r="P4943" s="2" t="s">
        <v>19382</v>
      </c>
      <c r="R4943" s="6" t="s">
        <v>77</v>
      </c>
      <c r="T4943" s="6" t="s">
        <v>202</v>
      </c>
      <c r="BE4943" s="23" t="str">
        <f t="shared" si="763"/>
        <v>EMF nein</v>
      </c>
      <c r="BF4943" s="23" t="str">
        <f t="shared" si="764"/>
        <v/>
      </c>
      <c r="BG4943" s="23" t="str">
        <f t="shared" si="765"/>
        <v/>
      </c>
      <c r="BH4943" s="23">
        <f t="shared" si="766"/>
        <v>0</v>
      </c>
      <c r="BO4943" s="2" t="s">
        <v>19383</v>
      </c>
      <c r="BP4943" s="3">
        <v>1</v>
      </c>
      <c r="BQ4943" s="2" t="s">
        <v>19384</v>
      </c>
    </row>
    <row r="4944" spans="1:70" ht="16.149999999999999" customHeight="1" x14ac:dyDescent="0.25">
      <c r="A4944" s="1">
        <v>4945</v>
      </c>
      <c r="B4944" s="2" t="s">
        <v>211</v>
      </c>
      <c r="C4944" s="2" t="s">
        <v>8309</v>
      </c>
      <c r="D4944" s="2" t="s">
        <v>371</v>
      </c>
      <c r="E4944" s="2" t="s">
        <v>19385</v>
      </c>
      <c r="F4944" s="67">
        <v>43438</v>
      </c>
      <c r="G4944" s="3">
        <f t="shared" si="759"/>
        <v>12</v>
      </c>
      <c r="H4944" s="3">
        <f t="shared" si="760"/>
        <v>2018</v>
      </c>
      <c r="I4944" s="92">
        <v>0.41319444444444398</v>
      </c>
      <c r="J4944" s="20">
        <f t="shared" si="761"/>
        <v>9</v>
      </c>
      <c r="K4944" s="5" t="str">
        <f t="shared" si="762"/>
        <v>ja</v>
      </c>
      <c r="L4944" s="5" t="s">
        <v>91</v>
      </c>
      <c r="M4944" s="6" t="s">
        <v>74</v>
      </c>
      <c r="N4944" s="5">
        <v>69</v>
      </c>
      <c r="O4944" s="5" t="s">
        <v>75</v>
      </c>
      <c r="P4944" s="5" t="s">
        <v>19386</v>
      </c>
      <c r="R4944" s="6" t="s">
        <v>77</v>
      </c>
      <c r="U4944" s="2" t="s">
        <v>74</v>
      </c>
      <c r="V4944" s="2" t="s">
        <v>80</v>
      </c>
      <c r="X4944" s="2">
        <v>118</v>
      </c>
      <c r="Y4944" s="2" t="s">
        <v>81</v>
      </c>
      <c r="Z4944" s="2" t="s">
        <v>84</v>
      </c>
      <c r="AA4944" s="2">
        <v>118</v>
      </c>
      <c r="AB4944" s="2" t="s">
        <v>81</v>
      </c>
      <c r="AC4944" s="2" t="s">
        <v>84</v>
      </c>
      <c r="AD4944" s="2">
        <v>118</v>
      </c>
      <c r="AE4944" s="2" t="s">
        <v>81</v>
      </c>
      <c r="AF4944" s="2" t="s">
        <v>84</v>
      </c>
      <c r="BE4944" s="23" t="str">
        <f t="shared" si="763"/>
        <v>EMF nein</v>
      </c>
      <c r="BF4944" s="23" t="str">
        <f t="shared" si="764"/>
        <v/>
      </c>
      <c r="BG4944" s="23" t="str">
        <f t="shared" si="765"/>
        <v/>
      </c>
      <c r="BH4944" s="23">
        <f t="shared" si="766"/>
        <v>0</v>
      </c>
      <c r="BO4944" s="2" t="s">
        <v>19387</v>
      </c>
      <c r="BP4944" s="3">
        <v>1</v>
      </c>
      <c r="BQ4944" s="2" t="s">
        <v>19388</v>
      </c>
    </row>
    <row r="4945" spans="1:70" ht="16.149999999999999" customHeight="1" x14ac:dyDescent="0.25">
      <c r="A4945" s="1">
        <v>4946</v>
      </c>
      <c r="B4945" s="2" t="s">
        <v>135</v>
      </c>
      <c r="C4945" s="2" t="s">
        <v>676</v>
      </c>
      <c r="D4945" s="2" t="s">
        <v>151</v>
      </c>
      <c r="E4945" s="2" t="s">
        <v>19389</v>
      </c>
      <c r="F4945" s="67">
        <v>44012</v>
      </c>
      <c r="G4945" s="3">
        <f t="shared" si="759"/>
        <v>6</v>
      </c>
      <c r="H4945" s="3">
        <f t="shared" si="760"/>
        <v>2020</v>
      </c>
      <c r="I4945" s="92">
        <v>0.53125</v>
      </c>
      <c r="J4945" s="20">
        <f t="shared" si="761"/>
        <v>12</v>
      </c>
      <c r="K4945" s="5" t="str">
        <f t="shared" si="762"/>
        <v>ja</v>
      </c>
      <c r="L4945" s="5" t="s">
        <v>11105</v>
      </c>
      <c r="M4945" s="6" t="s">
        <v>9604</v>
      </c>
      <c r="N4945" s="5">
        <v>25</v>
      </c>
      <c r="O4945" s="2" t="s">
        <v>5139</v>
      </c>
      <c r="P4945" s="2" t="s">
        <v>19390</v>
      </c>
      <c r="R4945" s="6" t="s">
        <v>77</v>
      </c>
      <c r="X4945" s="2">
        <v>450</v>
      </c>
      <c r="Y4945" s="2" t="s">
        <v>81</v>
      </c>
      <c r="Z4945" s="2" t="s">
        <v>84</v>
      </c>
      <c r="AD4945" s="2">
        <v>450</v>
      </c>
      <c r="AE4945" s="2" t="s">
        <v>81</v>
      </c>
      <c r="AF4945" s="2" t="s">
        <v>84</v>
      </c>
      <c r="AG4945" s="2">
        <v>450</v>
      </c>
      <c r="AH4945" s="2" t="s">
        <v>81</v>
      </c>
      <c r="AI4945" s="2" t="s">
        <v>84</v>
      </c>
      <c r="AJ4945" s="2">
        <v>450</v>
      </c>
      <c r="AK4945" s="2" t="s">
        <v>81</v>
      </c>
      <c r="AL4945" s="2" t="s">
        <v>84</v>
      </c>
      <c r="AP4945" s="2">
        <v>450</v>
      </c>
      <c r="AQ4945" s="2" t="s">
        <v>81</v>
      </c>
      <c r="AR4945" s="2" t="s">
        <v>84</v>
      </c>
      <c r="AS4945" s="2">
        <v>450</v>
      </c>
      <c r="AT4945" s="2" t="s">
        <v>81</v>
      </c>
      <c r="AU4945" s="2" t="s">
        <v>84</v>
      </c>
      <c r="BE4945" s="23" t="str">
        <f t="shared" si="763"/>
        <v>EMF ja</v>
      </c>
      <c r="BF4945" s="23">
        <f t="shared" si="764"/>
        <v>200</v>
      </c>
      <c r="BG4945" s="23" t="str">
        <f t="shared" si="765"/>
        <v>100-499m</v>
      </c>
      <c r="BH4945" s="23">
        <f t="shared" si="766"/>
        <v>1</v>
      </c>
      <c r="BM4945" s="2" t="s">
        <v>162</v>
      </c>
      <c r="BN4945" s="2">
        <v>200</v>
      </c>
      <c r="BO4945" s="2" t="s">
        <v>19391</v>
      </c>
      <c r="BP4945" s="3">
        <v>1</v>
      </c>
      <c r="BQ4945" s="2" t="s">
        <v>19392</v>
      </c>
    </row>
    <row r="4946" spans="1:70" ht="16.149999999999999" customHeight="1" x14ac:dyDescent="0.25">
      <c r="A4946" s="1">
        <v>4947</v>
      </c>
      <c r="B4946" s="2" t="s">
        <v>135</v>
      </c>
      <c r="C4946" s="2" t="s">
        <v>964</v>
      </c>
      <c r="D4946" s="2" t="s">
        <v>158</v>
      </c>
      <c r="E4946" s="2" t="s">
        <v>19393</v>
      </c>
      <c r="F4946" s="67">
        <v>44011</v>
      </c>
      <c r="G4946" s="3">
        <f t="shared" si="759"/>
        <v>6</v>
      </c>
      <c r="H4946" s="3">
        <f t="shared" si="760"/>
        <v>2020</v>
      </c>
      <c r="I4946" s="92">
        <v>0.47222222222222199</v>
      </c>
      <c r="J4946" s="20">
        <f t="shared" si="761"/>
        <v>11</v>
      </c>
      <c r="K4946" s="5" t="str">
        <f t="shared" si="762"/>
        <v>ja</v>
      </c>
      <c r="L4946" s="5" t="s">
        <v>91</v>
      </c>
      <c r="M4946" s="6" t="s">
        <v>139</v>
      </c>
      <c r="O4946" s="2" t="s">
        <v>126</v>
      </c>
      <c r="P4946" s="2" t="s">
        <v>19394</v>
      </c>
      <c r="R4946" s="6" t="s">
        <v>77</v>
      </c>
      <c r="X4946" s="2">
        <v>1280</v>
      </c>
      <c r="Y4946" s="2" t="s">
        <v>83</v>
      </c>
      <c r="Z4946" s="2" t="s">
        <v>84</v>
      </c>
      <c r="AA4946" s="2">
        <v>1280</v>
      </c>
      <c r="AB4946" s="2" t="s">
        <v>81</v>
      </c>
      <c r="AC4946" s="2" t="s">
        <v>84</v>
      </c>
      <c r="AD4946" s="2">
        <v>1280</v>
      </c>
      <c r="AE4946" s="2" t="s">
        <v>83</v>
      </c>
      <c r="AF4946" s="2" t="s">
        <v>84</v>
      </c>
      <c r="AG4946" s="2">
        <v>1280</v>
      </c>
      <c r="AH4946" s="2" t="s">
        <v>81</v>
      </c>
      <c r="AI4946" s="2" t="s">
        <v>84</v>
      </c>
      <c r="AJ4946" s="2">
        <v>1280</v>
      </c>
      <c r="AK4946" s="2" t="s">
        <v>83</v>
      </c>
      <c r="AL4946" s="2" t="s">
        <v>84</v>
      </c>
      <c r="BE4946" s="23" t="str">
        <f t="shared" si="763"/>
        <v>EMF nein</v>
      </c>
      <c r="BF4946" s="23" t="str">
        <f t="shared" si="764"/>
        <v/>
      </c>
      <c r="BG4946" s="23" t="str">
        <f t="shared" si="765"/>
        <v/>
      </c>
      <c r="BH4946" s="23">
        <f t="shared" si="766"/>
        <v>0</v>
      </c>
      <c r="BO4946" s="2" t="s">
        <v>19395</v>
      </c>
      <c r="BP4946" s="3">
        <v>1</v>
      </c>
      <c r="BQ4946" s="2" t="s">
        <v>19396</v>
      </c>
    </row>
    <row r="4947" spans="1:70" ht="16.149999999999999" customHeight="1" x14ac:dyDescent="0.25">
      <c r="A4947" s="202">
        <v>4948</v>
      </c>
      <c r="B4947" s="2" t="s">
        <v>211</v>
      </c>
      <c r="C4947" s="2" t="s">
        <v>1036</v>
      </c>
      <c r="D4947" s="2" t="s">
        <v>104</v>
      </c>
      <c r="E4947" s="2" t="s">
        <v>19356</v>
      </c>
      <c r="F4947" s="2" t="s">
        <v>19397</v>
      </c>
      <c r="G4947" s="3" t="e">
        <f t="shared" si="759"/>
        <v>#VALUE!</v>
      </c>
      <c r="H4947" s="3" t="e">
        <f t="shared" si="760"/>
        <v>#VALUE!</v>
      </c>
      <c r="I4947" s="92">
        <v>0.8125</v>
      </c>
      <c r="J4947" s="20">
        <f t="shared" si="761"/>
        <v>19</v>
      </c>
      <c r="K4947" s="5" t="str">
        <f t="shared" si="762"/>
        <v>ja</v>
      </c>
      <c r="M4947" s="6" t="s">
        <v>100</v>
      </c>
      <c r="O4947" s="2" t="s">
        <v>126</v>
      </c>
      <c r="P4947" s="2" t="s">
        <v>19398</v>
      </c>
      <c r="BE4947" s="23" t="str">
        <f t="shared" si="763"/>
        <v>EMF nein</v>
      </c>
      <c r="BF4947" s="23" t="str">
        <f t="shared" si="764"/>
        <v/>
      </c>
      <c r="BG4947" s="23" t="str">
        <f t="shared" si="765"/>
        <v/>
      </c>
      <c r="BH4947" s="23">
        <f t="shared" si="766"/>
        <v>0</v>
      </c>
      <c r="BO4947" s="2" t="s">
        <v>19399</v>
      </c>
      <c r="BP4947" s="3">
        <v>1</v>
      </c>
      <c r="BQ4947" s="2" t="s">
        <v>19400</v>
      </c>
    </row>
    <row r="4948" spans="1:70" ht="16.149999999999999" customHeight="1" x14ac:dyDescent="0.25">
      <c r="A4948" s="1">
        <v>4949</v>
      </c>
      <c r="B4948" s="2" t="s">
        <v>211</v>
      </c>
      <c r="C4948" s="2" t="s">
        <v>19401</v>
      </c>
      <c r="D4948" s="2" t="s">
        <v>158</v>
      </c>
      <c r="E4948" s="2" t="s">
        <v>19402</v>
      </c>
      <c r="F4948" s="2" t="s">
        <v>19403</v>
      </c>
      <c r="G4948" s="3" t="e">
        <f t="shared" si="759"/>
        <v>#VALUE!</v>
      </c>
      <c r="H4948" s="3" t="e">
        <f t="shared" si="760"/>
        <v>#VALUE!</v>
      </c>
      <c r="I4948" s="92">
        <v>0.5625</v>
      </c>
      <c r="J4948" s="20">
        <f t="shared" si="761"/>
        <v>13</v>
      </c>
      <c r="K4948" s="5" t="str">
        <f t="shared" si="762"/>
        <v>ja</v>
      </c>
      <c r="M4948" s="6" t="s">
        <v>100</v>
      </c>
      <c r="O4948" s="2" t="s">
        <v>126</v>
      </c>
      <c r="P4948" s="2" t="s">
        <v>19404</v>
      </c>
      <c r="BE4948" s="23" t="str">
        <f t="shared" si="763"/>
        <v>EMF nein</v>
      </c>
      <c r="BF4948" s="23" t="str">
        <f t="shared" si="764"/>
        <v/>
      </c>
      <c r="BG4948" s="23" t="str">
        <f t="shared" si="765"/>
        <v/>
      </c>
      <c r="BH4948" s="23">
        <f t="shared" si="766"/>
        <v>0</v>
      </c>
      <c r="BO4948" s="2" t="s">
        <v>19405</v>
      </c>
      <c r="BP4948" s="3">
        <v>1</v>
      </c>
      <c r="BQ4948" s="2" t="s">
        <v>19406</v>
      </c>
    </row>
    <row r="4949" spans="1:70" ht="16.149999999999999" customHeight="1" x14ac:dyDescent="0.25">
      <c r="A4949" s="16">
        <v>4950</v>
      </c>
      <c r="B4949" s="2" t="s">
        <v>87</v>
      </c>
      <c r="C4949" s="2" t="s">
        <v>19407</v>
      </c>
      <c r="E4949" s="2" t="s">
        <v>19408</v>
      </c>
      <c r="F4949" s="67">
        <v>44003</v>
      </c>
      <c r="G4949" s="3">
        <f t="shared" si="759"/>
        <v>6</v>
      </c>
      <c r="H4949" s="3">
        <f t="shared" si="760"/>
        <v>2020</v>
      </c>
      <c r="I4949" s="92">
        <v>0.60416666666666696</v>
      </c>
      <c r="J4949" s="20">
        <f t="shared" si="761"/>
        <v>14</v>
      </c>
      <c r="K4949" s="5" t="str">
        <f t="shared" si="762"/>
        <v>ja</v>
      </c>
      <c r="L4949" s="5" t="s">
        <v>91</v>
      </c>
      <c r="M4949" s="6" t="s">
        <v>100</v>
      </c>
      <c r="N4949" s="5">
        <v>79</v>
      </c>
      <c r="O4949" s="2" t="s">
        <v>126</v>
      </c>
      <c r="P4949" s="2" t="s">
        <v>1027</v>
      </c>
      <c r="R4949" s="6" t="s">
        <v>77</v>
      </c>
      <c r="S4949" s="2" t="s">
        <v>78</v>
      </c>
      <c r="T4949" s="6" t="s">
        <v>202</v>
      </c>
      <c r="X4949" s="2">
        <v>890</v>
      </c>
      <c r="Y4949" s="2" t="s">
        <v>81</v>
      </c>
      <c r="Z4949" s="2" t="s">
        <v>161</v>
      </c>
      <c r="AD4949" s="2">
        <v>890</v>
      </c>
      <c r="AE4949" s="2" t="s">
        <v>81</v>
      </c>
      <c r="AF4949" s="2" t="s">
        <v>161</v>
      </c>
      <c r="AJ4949" s="2">
        <v>890</v>
      </c>
      <c r="AK4949" s="2" t="s">
        <v>81</v>
      </c>
      <c r="AL4949" s="2" t="s">
        <v>161</v>
      </c>
      <c r="BE4949" s="23" t="str">
        <f t="shared" si="763"/>
        <v>EMF nein</v>
      </c>
      <c r="BF4949" s="23" t="str">
        <f t="shared" si="764"/>
        <v/>
      </c>
      <c r="BG4949" s="23" t="str">
        <f t="shared" si="765"/>
        <v/>
      </c>
      <c r="BH4949" s="23">
        <f t="shared" si="766"/>
        <v>0</v>
      </c>
      <c r="BO4949" s="2" t="s">
        <v>19409</v>
      </c>
      <c r="BP4949" s="3">
        <v>1</v>
      </c>
      <c r="BQ4949" s="2" t="s">
        <v>19410</v>
      </c>
    </row>
    <row r="4950" spans="1:70" ht="16.149999999999999" customHeight="1" x14ac:dyDescent="0.25">
      <c r="A4950" s="1">
        <v>4951</v>
      </c>
      <c r="B4950" s="2" t="s">
        <v>211</v>
      </c>
      <c r="C4950" s="2" t="s">
        <v>670</v>
      </c>
      <c r="D4950" s="2" t="s">
        <v>192</v>
      </c>
      <c r="E4950" s="2" t="s">
        <v>10796</v>
      </c>
      <c r="F4950" s="2" t="s">
        <v>19411</v>
      </c>
      <c r="G4950" s="3" t="e">
        <f t="shared" si="759"/>
        <v>#VALUE!</v>
      </c>
      <c r="H4950" s="3" t="e">
        <f t="shared" si="760"/>
        <v>#VALUE!</v>
      </c>
      <c r="I4950" s="92">
        <v>0.85416666666666696</v>
      </c>
      <c r="J4950" s="20">
        <f t="shared" si="761"/>
        <v>20</v>
      </c>
      <c r="K4950" s="5" t="str">
        <f t="shared" si="762"/>
        <v>ja</v>
      </c>
      <c r="M4950" s="6" t="s">
        <v>4938</v>
      </c>
      <c r="O4950" s="2" t="s">
        <v>140</v>
      </c>
      <c r="P4950" s="2" t="s">
        <v>19412</v>
      </c>
      <c r="T4950" s="6" t="s">
        <v>202</v>
      </c>
      <c r="X4950" s="2">
        <v>960</v>
      </c>
      <c r="Y4950" s="2" t="s">
        <v>83</v>
      </c>
      <c r="Z4950" s="2" t="s">
        <v>168</v>
      </c>
      <c r="AA4950" s="2">
        <v>960</v>
      </c>
      <c r="AB4950" s="2" t="s">
        <v>83</v>
      </c>
      <c r="AC4950" s="2" t="s">
        <v>168</v>
      </c>
      <c r="AJ4950" s="2">
        <v>960</v>
      </c>
      <c r="AK4950" s="2" t="s">
        <v>83</v>
      </c>
      <c r="AL4950" s="2" t="s">
        <v>19413</v>
      </c>
      <c r="AM4950" s="2">
        <v>960</v>
      </c>
      <c r="AN4950" s="2" t="s">
        <v>83</v>
      </c>
      <c r="AO4950" s="2" t="s">
        <v>168</v>
      </c>
      <c r="AV4950" s="2">
        <v>960</v>
      </c>
      <c r="AW4950" s="2" t="s">
        <v>83</v>
      </c>
      <c r="AX4950" s="2" t="s">
        <v>168</v>
      </c>
      <c r="AY4950" s="2">
        <v>960</v>
      </c>
      <c r="AZ4950" s="2" t="s">
        <v>83</v>
      </c>
      <c r="BA4950" s="2" t="s">
        <v>168</v>
      </c>
      <c r="BE4950" s="23" t="str">
        <f t="shared" si="763"/>
        <v>EMF ja</v>
      </c>
      <c r="BF4950" s="23">
        <f t="shared" si="764"/>
        <v>50</v>
      </c>
      <c r="BG4950" s="23" t="str">
        <f t="shared" si="765"/>
        <v>&lt;100m</v>
      </c>
      <c r="BH4950" s="23">
        <f t="shared" si="766"/>
        <v>1</v>
      </c>
      <c r="BI4950" s="2" t="s">
        <v>162</v>
      </c>
      <c r="BJ4950" s="2">
        <v>50</v>
      </c>
      <c r="BO4950" s="2" t="s">
        <v>19414</v>
      </c>
      <c r="BP4950" s="3">
        <v>1</v>
      </c>
      <c r="BQ4950" s="2" t="s">
        <v>19415</v>
      </c>
    </row>
    <row r="4951" spans="1:70" ht="16.149999999999999" customHeight="1" x14ac:dyDescent="0.25">
      <c r="A4951" s="16">
        <v>4952</v>
      </c>
      <c r="B4951" s="2" t="s">
        <v>211</v>
      </c>
      <c r="C4951" s="2" t="s">
        <v>19416</v>
      </c>
      <c r="D4951" s="2" t="s">
        <v>651</v>
      </c>
      <c r="E4951" s="2" t="s">
        <v>19417</v>
      </c>
      <c r="F4951" s="67">
        <v>44011</v>
      </c>
      <c r="G4951" s="3">
        <f t="shared" si="759"/>
        <v>6</v>
      </c>
      <c r="H4951" s="3">
        <f t="shared" si="760"/>
        <v>2020</v>
      </c>
      <c r="I4951" s="92">
        <v>0.65625</v>
      </c>
      <c r="J4951" s="20">
        <f t="shared" si="761"/>
        <v>15</v>
      </c>
      <c r="K4951" s="5" t="str">
        <f t="shared" si="762"/>
        <v>ja</v>
      </c>
      <c r="L4951" s="5" t="s">
        <v>91</v>
      </c>
      <c r="M4951" s="6" t="s">
        <v>74</v>
      </c>
      <c r="N4951" s="5">
        <v>48</v>
      </c>
      <c r="O4951" s="2" t="s">
        <v>126</v>
      </c>
      <c r="P4951" s="2" t="s">
        <v>19418</v>
      </c>
      <c r="R4951" s="6" t="s">
        <v>77</v>
      </c>
      <c r="T4951" s="6" t="s">
        <v>202</v>
      </c>
      <c r="X4951" s="1">
        <v>1550</v>
      </c>
      <c r="Y4951" s="1" t="s">
        <v>81</v>
      </c>
      <c r="Z4951" s="1" t="s">
        <v>82</v>
      </c>
      <c r="AA4951" s="1">
        <v>1550</v>
      </c>
      <c r="AB4951" s="1" t="s">
        <v>81</v>
      </c>
      <c r="AC4951" s="1" t="s">
        <v>82</v>
      </c>
      <c r="AD4951" s="1">
        <v>1550</v>
      </c>
      <c r="AE4951" s="1" t="s">
        <v>83</v>
      </c>
      <c r="AF4951" s="1" t="s">
        <v>82</v>
      </c>
      <c r="AJ4951" s="1">
        <v>1050</v>
      </c>
      <c r="AK4951" s="1" t="s">
        <v>83</v>
      </c>
      <c r="AL4951" s="1" t="s">
        <v>161</v>
      </c>
      <c r="AM4951" s="1">
        <v>1050</v>
      </c>
      <c r="AN4951" s="1" t="s">
        <v>81</v>
      </c>
      <c r="AO4951" s="1" t="s">
        <v>161</v>
      </c>
      <c r="AP4951" s="1">
        <v>1050</v>
      </c>
      <c r="AQ4951" s="1" t="s">
        <v>83</v>
      </c>
      <c r="AR4951" s="1" t="s">
        <v>161</v>
      </c>
      <c r="AS4951" s="2">
        <v>1050</v>
      </c>
      <c r="AT4951" s="1" t="s">
        <v>81</v>
      </c>
      <c r="AU4951" s="1" t="s">
        <v>161</v>
      </c>
      <c r="AV4951" s="2">
        <v>1550</v>
      </c>
      <c r="AW4951" s="2" t="s">
        <v>81</v>
      </c>
      <c r="AX4951" s="2" t="s">
        <v>82</v>
      </c>
      <c r="AY4951" s="2">
        <v>1550</v>
      </c>
      <c r="AZ4951" s="2" t="s">
        <v>81</v>
      </c>
      <c r="BA4951" s="2" t="s">
        <v>82</v>
      </c>
      <c r="BB4951" s="2">
        <v>1550</v>
      </c>
      <c r="BC4951" s="2" t="s">
        <v>83</v>
      </c>
      <c r="BD4951" s="2" t="s">
        <v>82</v>
      </c>
      <c r="BE4951" s="23" t="str">
        <f t="shared" si="763"/>
        <v>EMF nein</v>
      </c>
      <c r="BF4951" s="23" t="str">
        <f t="shared" si="764"/>
        <v/>
      </c>
      <c r="BG4951" s="23" t="str">
        <f t="shared" si="765"/>
        <v/>
      </c>
      <c r="BH4951" s="23">
        <f t="shared" si="766"/>
        <v>0</v>
      </c>
      <c r="BO4951" s="2" t="s">
        <v>19419</v>
      </c>
      <c r="BP4951" s="3">
        <v>1</v>
      </c>
      <c r="BQ4951" s="2" t="s">
        <v>19420</v>
      </c>
    </row>
    <row r="4952" spans="1:70" ht="16.149999999999999" customHeight="1" x14ac:dyDescent="0.25">
      <c r="A4952" s="16">
        <v>4953</v>
      </c>
      <c r="B4952" s="2" t="s">
        <v>87</v>
      </c>
      <c r="C4952" s="2" t="s">
        <v>5260</v>
      </c>
      <c r="D4952" s="2" t="s">
        <v>137</v>
      </c>
      <c r="E4952" s="2" t="s">
        <v>19421</v>
      </c>
      <c r="F4952" s="67">
        <v>44012</v>
      </c>
      <c r="G4952" s="3">
        <f t="shared" si="759"/>
        <v>6</v>
      </c>
      <c r="H4952" s="3">
        <f t="shared" si="760"/>
        <v>2020</v>
      </c>
      <c r="I4952" s="92">
        <v>0.38541666666666702</v>
      </c>
      <c r="J4952" s="20">
        <f t="shared" si="761"/>
        <v>9</v>
      </c>
      <c r="K4952" s="5" t="str">
        <f t="shared" si="762"/>
        <v>ja</v>
      </c>
      <c r="L4952" s="5" t="s">
        <v>8298</v>
      </c>
      <c r="M4952" s="6" t="s">
        <v>74</v>
      </c>
      <c r="N4952" s="5">
        <v>82</v>
      </c>
      <c r="O4952" s="2" t="s">
        <v>126</v>
      </c>
      <c r="P4952" s="2" t="s">
        <v>16511</v>
      </c>
      <c r="R4952" s="6" t="s">
        <v>77</v>
      </c>
      <c r="T4952" s="6" t="s">
        <v>80</v>
      </c>
      <c r="X4952" s="2">
        <v>596</v>
      </c>
      <c r="Y4952" s="2" t="s">
        <v>81</v>
      </c>
      <c r="Z4952" s="2" t="s">
        <v>84</v>
      </c>
      <c r="AD4952" s="2">
        <v>596</v>
      </c>
      <c r="AE4952" s="2" t="s">
        <v>81</v>
      </c>
      <c r="AF4952" s="2" t="s">
        <v>84</v>
      </c>
      <c r="BE4952" s="23" t="str">
        <f t="shared" si="763"/>
        <v>EMF nein</v>
      </c>
      <c r="BF4952" s="23" t="str">
        <f t="shared" si="764"/>
        <v/>
      </c>
      <c r="BG4952" s="23" t="str">
        <f t="shared" si="765"/>
        <v/>
      </c>
      <c r="BH4952" s="23">
        <f t="shared" si="766"/>
        <v>0</v>
      </c>
      <c r="BO4952" s="2" t="s">
        <v>109</v>
      </c>
      <c r="BP4952" s="3">
        <v>1</v>
      </c>
      <c r="BQ4952" s="2" t="s">
        <v>19422</v>
      </c>
    </row>
    <row r="4953" spans="1:70" ht="16.149999999999999" customHeight="1" x14ac:dyDescent="0.25">
      <c r="A4953" s="16">
        <v>4954</v>
      </c>
      <c r="B4953" s="2" t="s">
        <v>211</v>
      </c>
      <c r="C4953" s="2" t="s">
        <v>7491</v>
      </c>
      <c r="D4953" s="2" t="s">
        <v>151</v>
      </c>
      <c r="E4953" s="2" t="s">
        <v>19423</v>
      </c>
      <c r="F4953" s="67">
        <v>44012</v>
      </c>
      <c r="G4953" s="3">
        <f t="shared" si="759"/>
        <v>6</v>
      </c>
      <c r="H4953" s="3">
        <f t="shared" si="760"/>
        <v>2020</v>
      </c>
      <c r="I4953" s="92">
        <v>0.78819444444444398</v>
      </c>
      <c r="J4953" s="20">
        <f t="shared" si="761"/>
        <v>18</v>
      </c>
      <c r="K4953" s="5" t="str">
        <f t="shared" si="762"/>
        <v>ja</v>
      </c>
      <c r="L4953" s="5" t="s">
        <v>91</v>
      </c>
      <c r="M4953" s="6" t="s">
        <v>115</v>
      </c>
      <c r="O4953" s="6" t="s">
        <v>101</v>
      </c>
      <c r="P4953" s="127" t="s">
        <v>1027</v>
      </c>
      <c r="R4953" s="6" t="s">
        <v>77</v>
      </c>
      <c r="T4953" s="6" t="s">
        <v>80</v>
      </c>
      <c r="W4953" s="2" t="s">
        <v>19424</v>
      </c>
      <c r="BE4953" s="23" t="str">
        <f t="shared" si="763"/>
        <v>EMF nein</v>
      </c>
      <c r="BF4953" s="23" t="str">
        <f t="shared" si="764"/>
        <v/>
      </c>
      <c r="BG4953" s="23" t="str">
        <f t="shared" si="765"/>
        <v/>
      </c>
      <c r="BH4953" s="23">
        <f t="shared" si="766"/>
        <v>0</v>
      </c>
      <c r="BO4953" s="2" t="s">
        <v>19425</v>
      </c>
      <c r="BP4953" s="3">
        <v>1</v>
      </c>
      <c r="BQ4953" s="2" t="s">
        <v>19426</v>
      </c>
    </row>
    <row r="4954" spans="1:70" ht="16.149999999999999" customHeight="1" x14ac:dyDescent="0.25">
      <c r="A4954" s="93">
        <v>4955</v>
      </c>
      <c r="B4954" s="2" t="s">
        <v>211</v>
      </c>
      <c r="C4954" s="116" t="s">
        <v>540</v>
      </c>
      <c r="D4954" s="2" t="s">
        <v>124</v>
      </c>
      <c r="E4954" s="2" t="s">
        <v>114</v>
      </c>
      <c r="F4954" s="67">
        <v>44012</v>
      </c>
      <c r="G4954" s="3">
        <f t="shared" si="759"/>
        <v>6</v>
      </c>
      <c r="H4954" s="3">
        <f t="shared" si="760"/>
        <v>2020</v>
      </c>
      <c r="I4954" s="92">
        <v>0.22222222222222199</v>
      </c>
      <c r="J4954" s="20">
        <f t="shared" si="761"/>
        <v>5</v>
      </c>
      <c r="K4954" s="5" t="str">
        <f t="shared" si="762"/>
        <v>ja</v>
      </c>
      <c r="L4954" s="5" t="s">
        <v>91</v>
      </c>
      <c r="M4954" s="6" t="s">
        <v>74</v>
      </c>
      <c r="N4954" s="5">
        <v>41</v>
      </c>
      <c r="O4954" s="2" t="s">
        <v>75</v>
      </c>
      <c r="P4954" s="2" t="s">
        <v>11198</v>
      </c>
      <c r="R4954" s="6" t="s">
        <v>77</v>
      </c>
      <c r="S4954" s="2" t="s">
        <v>78</v>
      </c>
      <c r="T4954" s="6" t="s">
        <v>80</v>
      </c>
      <c r="W4954" s="2" t="s">
        <v>9354</v>
      </c>
      <c r="X4954" s="2">
        <v>400</v>
      </c>
      <c r="Y4954" s="2" t="s">
        <v>81</v>
      </c>
      <c r="Z4954" s="2" t="s">
        <v>84</v>
      </c>
      <c r="AA4954" s="2">
        <v>400</v>
      </c>
      <c r="AB4954" s="2" t="s">
        <v>81</v>
      </c>
      <c r="AC4954" s="2" t="s">
        <v>84</v>
      </c>
      <c r="AD4954" s="2">
        <v>400</v>
      </c>
      <c r="AE4954" s="2" t="s">
        <v>81</v>
      </c>
      <c r="AF4954" s="2" t="s">
        <v>84</v>
      </c>
      <c r="AG4954" s="2">
        <v>400</v>
      </c>
      <c r="AH4954" s="2" t="s">
        <v>94</v>
      </c>
      <c r="AI4954" s="2" t="s">
        <v>84</v>
      </c>
      <c r="AJ4954" s="1">
        <v>400</v>
      </c>
      <c r="AK4954" s="1" t="s">
        <v>81</v>
      </c>
      <c r="AL4954" s="1" t="s">
        <v>84</v>
      </c>
      <c r="AM4954" s="1">
        <v>400</v>
      </c>
      <c r="AN4954" s="1" t="s">
        <v>81</v>
      </c>
      <c r="AO4954" s="1" t="s">
        <v>84</v>
      </c>
      <c r="AP4954" s="1">
        <v>400</v>
      </c>
      <c r="AQ4954" s="1" t="s">
        <v>81</v>
      </c>
      <c r="AR4954" s="1" t="s">
        <v>84</v>
      </c>
      <c r="AS4954" s="1">
        <v>400</v>
      </c>
      <c r="AT4954" s="1" t="s">
        <v>94</v>
      </c>
      <c r="AU4954" s="1" t="s">
        <v>84</v>
      </c>
      <c r="AV4954" s="1">
        <v>977</v>
      </c>
      <c r="AW4954" s="1" t="s">
        <v>83</v>
      </c>
      <c r="AX4954" s="1" t="s">
        <v>161</v>
      </c>
      <c r="AY4954" s="1">
        <v>977</v>
      </c>
      <c r="AZ4954" s="1" t="s">
        <v>81</v>
      </c>
      <c r="BA4954" s="1" t="s">
        <v>161</v>
      </c>
      <c r="BB4954" s="1">
        <v>977</v>
      </c>
      <c r="BC4954" s="1" t="s">
        <v>83</v>
      </c>
      <c r="BD4954" s="1" t="s">
        <v>161</v>
      </c>
      <c r="BE4954" s="23" t="str">
        <f t="shared" si="763"/>
        <v>EMF nein</v>
      </c>
      <c r="BF4954" s="23" t="str">
        <f t="shared" si="764"/>
        <v/>
      </c>
      <c r="BG4954" s="23" t="str">
        <f t="shared" si="765"/>
        <v/>
      </c>
      <c r="BH4954" s="23">
        <f t="shared" si="766"/>
        <v>0</v>
      </c>
      <c r="BO4954" s="2" t="s">
        <v>19427</v>
      </c>
      <c r="BP4954" s="3">
        <v>1</v>
      </c>
      <c r="BQ4954" s="2" t="s">
        <v>19428</v>
      </c>
    </row>
    <row r="4955" spans="1:70" ht="16.149999999999999" customHeight="1" x14ac:dyDescent="0.25">
      <c r="A4955" s="1">
        <v>4956</v>
      </c>
      <c r="B4955" s="2" t="s">
        <v>211</v>
      </c>
      <c r="C4955" s="2" t="s">
        <v>212</v>
      </c>
      <c r="D4955" s="2" t="s">
        <v>71</v>
      </c>
      <c r="E4955" s="2" t="s">
        <v>19429</v>
      </c>
      <c r="F4955" s="67">
        <v>44014</v>
      </c>
      <c r="G4955" s="3">
        <f t="shared" si="759"/>
        <v>7</v>
      </c>
      <c r="H4955" s="3">
        <f t="shared" si="760"/>
        <v>2020</v>
      </c>
      <c r="I4955" s="92">
        <v>0.91319444444444398</v>
      </c>
      <c r="J4955" s="20">
        <f t="shared" si="761"/>
        <v>21</v>
      </c>
      <c r="K4955" s="5" t="str">
        <f t="shared" si="762"/>
        <v>ja</v>
      </c>
      <c r="L4955" s="5" t="s">
        <v>73</v>
      </c>
      <c r="M4955" s="6" t="s">
        <v>74</v>
      </c>
      <c r="N4955" s="5">
        <v>27</v>
      </c>
      <c r="O4955" s="2" t="s">
        <v>5139</v>
      </c>
      <c r="P4955" s="2" t="s">
        <v>3185</v>
      </c>
      <c r="R4955" s="6" t="s">
        <v>77</v>
      </c>
      <c r="U4955" s="2" t="s">
        <v>115</v>
      </c>
      <c r="V4955" s="2" t="s">
        <v>80</v>
      </c>
      <c r="X4955" s="2">
        <v>634</v>
      </c>
      <c r="Y4955" s="2" t="s">
        <v>81</v>
      </c>
      <c r="Z4955" s="2" t="s">
        <v>84</v>
      </c>
      <c r="AA4955" s="2">
        <v>634</v>
      </c>
      <c r="AB4955" s="2" t="s">
        <v>94</v>
      </c>
      <c r="AC4955" s="2" t="s">
        <v>84</v>
      </c>
      <c r="AD4955" s="2">
        <v>634</v>
      </c>
      <c r="AE4955" s="2" t="s">
        <v>81</v>
      </c>
      <c r="AF4955" s="2" t="s">
        <v>84</v>
      </c>
      <c r="AG4955" s="2">
        <v>634</v>
      </c>
      <c r="AH4955" s="2" t="s">
        <v>81</v>
      </c>
      <c r="AI4955" s="2" t="s">
        <v>84</v>
      </c>
      <c r="AJ4955" s="2">
        <v>634</v>
      </c>
      <c r="AK4955" s="2" t="s">
        <v>81</v>
      </c>
      <c r="AL4955" s="2" t="s">
        <v>84</v>
      </c>
      <c r="AM4955" s="2">
        <v>634</v>
      </c>
      <c r="AN4955" s="2" t="s">
        <v>94</v>
      </c>
      <c r="AO4955" s="2" t="s">
        <v>84</v>
      </c>
      <c r="AP4955" s="2">
        <v>634</v>
      </c>
      <c r="AQ4955" s="2" t="s">
        <v>81</v>
      </c>
      <c r="AR4955" s="2" t="s">
        <v>84</v>
      </c>
      <c r="AS4955" s="2">
        <v>634</v>
      </c>
      <c r="AT4955" s="2" t="s">
        <v>81</v>
      </c>
      <c r="AU4955" s="2" t="s">
        <v>84</v>
      </c>
      <c r="AV4955" s="1">
        <v>1530</v>
      </c>
      <c r="AW4955" s="1" t="s">
        <v>81</v>
      </c>
      <c r="AX4955" s="1" t="s">
        <v>82</v>
      </c>
      <c r="AY4955" s="1">
        <v>1530</v>
      </c>
      <c r="AZ4955" s="1" t="s">
        <v>81</v>
      </c>
      <c r="BA4955" s="1" t="s">
        <v>82</v>
      </c>
      <c r="BB4955" s="1">
        <v>1530</v>
      </c>
      <c r="BC4955" s="1" t="s">
        <v>83</v>
      </c>
      <c r="BD4955" s="1" t="s">
        <v>82</v>
      </c>
      <c r="BE4955" s="23" t="str">
        <f t="shared" si="763"/>
        <v>EMF nein</v>
      </c>
      <c r="BF4955" s="23" t="str">
        <f t="shared" si="764"/>
        <v/>
      </c>
      <c r="BG4955" s="23" t="str">
        <f t="shared" si="765"/>
        <v/>
      </c>
      <c r="BH4955" s="23">
        <f t="shared" si="766"/>
        <v>0</v>
      </c>
      <c r="BO4955" s="2" t="s">
        <v>19430</v>
      </c>
      <c r="BP4955" s="3">
        <v>1</v>
      </c>
      <c r="BQ4955" s="2" t="s">
        <v>19431</v>
      </c>
    </row>
    <row r="4956" spans="1:70" ht="16.149999999999999" customHeight="1" x14ac:dyDescent="0.25">
      <c r="A4956" s="1">
        <v>4957</v>
      </c>
      <c r="B4956" s="2" t="s">
        <v>211</v>
      </c>
      <c r="C4956" s="2" t="s">
        <v>19407</v>
      </c>
      <c r="D4956" s="2" t="s">
        <v>651</v>
      </c>
      <c r="E4956" s="2" t="s">
        <v>101</v>
      </c>
      <c r="F4956" s="67">
        <v>44015</v>
      </c>
      <c r="G4956" s="3">
        <f t="shared" si="759"/>
        <v>7</v>
      </c>
      <c r="H4956" s="3">
        <f t="shared" si="760"/>
        <v>2020</v>
      </c>
      <c r="I4956" s="92">
        <v>0.43055555555555602</v>
      </c>
      <c r="J4956" s="20">
        <f t="shared" si="761"/>
        <v>10</v>
      </c>
      <c r="K4956" s="5" t="str">
        <f t="shared" si="762"/>
        <v>ja</v>
      </c>
      <c r="L4956" s="5" t="s">
        <v>91</v>
      </c>
      <c r="M4956" s="6" t="s">
        <v>1328</v>
      </c>
      <c r="O4956" s="6" t="s">
        <v>101</v>
      </c>
      <c r="P4956" s="127" t="s">
        <v>19432</v>
      </c>
      <c r="R4956" s="6" t="s">
        <v>77</v>
      </c>
      <c r="T4956" s="6" t="s">
        <v>80</v>
      </c>
      <c r="U4956" s="2" t="s">
        <v>1328</v>
      </c>
      <c r="V4956" s="2" t="s">
        <v>80</v>
      </c>
      <c r="BE4956" s="23" t="str">
        <f t="shared" si="763"/>
        <v>EMF nein</v>
      </c>
      <c r="BF4956" s="23" t="str">
        <f t="shared" si="764"/>
        <v/>
      </c>
      <c r="BG4956" s="23" t="str">
        <f t="shared" si="765"/>
        <v/>
      </c>
      <c r="BH4956" s="23">
        <f t="shared" si="766"/>
        <v>0</v>
      </c>
      <c r="BO4956" s="392" t="s">
        <v>22563</v>
      </c>
      <c r="BP4956" s="3">
        <v>1</v>
      </c>
      <c r="BQ4956" s="2" t="s">
        <v>19433</v>
      </c>
      <c r="BR4956" s="314"/>
    </row>
    <row r="4957" spans="1:70" s="321" customFormat="1" ht="15" customHeight="1" x14ac:dyDescent="0.25">
      <c r="A4957" s="323">
        <v>4958</v>
      </c>
      <c r="B4957" s="314" t="s">
        <v>211</v>
      </c>
      <c r="C4957" s="312" t="s">
        <v>2114</v>
      </c>
      <c r="D4957" s="314" t="s">
        <v>264</v>
      </c>
      <c r="E4957" s="314" t="s">
        <v>19434</v>
      </c>
      <c r="F4957" s="315">
        <v>44015</v>
      </c>
      <c r="G4957" s="314">
        <f t="shared" si="759"/>
        <v>7</v>
      </c>
      <c r="H4957" s="314">
        <f t="shared" si="760"/>
        <v>2020</v>
      </c>
      <c r="I4957" s="324">
        <v>0.80208333333333304</v>
      </c>
      <c r="J4957" s="317">
        <f t="shared" si="761"/>
        <v>19</v>
      </c>
      <c r="K4957" s="318" t="str">
        <f t="shared" si="762"/>
        <v>ja</v>
      </c>
      <c r="L4957" s="318" t="s">
        <v>91</v>
      </c>
      <c r="M4957" s="319" t="s">
        <v>100</v>
      </c>
      <c r="N4957" s="318">
        <v>32</v>
      </c>
      <c r="O4957" s="314" t="s">
        <v>11364</v>
      </c>
      <c r="P4957" s="314" t="s">
        <v>19435</v>
      </c>
      <c r="Q4957" s="319"/>
      <c r="R4957" s="319" t="s">
        <v>77</v>
      </c>
      <c r="S4957" s="314"/>
      <c r="T4957" s="319" t="s">
        <v>80</v>
      </c>
      <c r="U4957" s="314"/>
      <c r="V4957" s="314"/>
      <c r="W4957" s="314"/>
      <c r="X4957" s="314">
        <v>25</v>
      </c>
      <c r="Y4957" s="314" t="s">
        <v>81</v>
      </c>
      <c r="Z4957" s="314" t="s">
        <v>84</v>
      </c>
      <c r="AA4957" s="314">
        <v>25</v>
      </c>
      <c r="AB4957" s="314" t="s">
        <v>81</v>
      </c>
      <c r="AC4957" s="314" t="s">
        <v>84</v>
      </c>
      <c r="AD4957" s="314">
        <v>25</v>
      </c>
      <c r="AE4957" s="314" t="s">
        <v>81</v>
      </c>
      <c r="AF4957" s="314" t="s">
        <v>84</v>
      </c>
      <c r="AG4957" s="314"/>
      <c r="AH4957" s="314"/>
      <c r="AI4957" s="314"/>
      <c r="AJ4957" s="314">
        <v>25</v>
      </c>
      <c r="AK4957" s="314" t="s">
        <v>81</v>
      </c>
      <c r="AL4957" s="314" t="s">
        <v>84</v>
      </c>
      <c r="AM4957" s="314">
        <v>25</v>
      </c>
      <c r="AN4957" s="314" t="s">
        <v>81</v>
      </c>
      <c r="AO4957" s="314" t="s">
        <v>84</v>
      </c>
      <c r="AP4957" s="314">
        <v>25</v>
      </c>
      <c r="AQ4957" s="314" t="s">
        <v>81</v>
      </c>
      <c r="AR4957" s="314" t="s">
        <v>84</v>
      </c>
      <c r="AS4957" s="314"/>
      <c r="AT4957" s="314"/>
      <c r="AU4957" s="314"/>
      <c r="AV4957" s="323">
        <v>563</v>
      </c>
      <c r="AW4957" s="323" t="s">
        <v>83</v>
      </c>
      <c r="AX4957" s="323" t="s">
        <v>168</v>
      </c>
      <c r="AY4957" s="323" t="s">
        <v>109</v>
      </c>
      <c r="AZ4957" s="323" t="s">
        <v>109</v>
      </c>
      <c r="BA4957" s="323" t="s">
        <v>109</v>
      </c>
      <c r="BB4957" s="323">
        <v>563</v>
      </c>
      <c r="BC4957" s="323" t="s">
        <v>83</v>
      </c>
      <c r="BD4957" s="323" t="s">
        <v>168</v>
      </c>
      <c r="BE4957" s="312" t="str">
        <f t="shared" si="763"/>
        <v>EMF ja</v>
      </c>
      <c r="BF4957" s="312">
        <f t="shared" si="764"/>
        <v>2950</v>
      </c>
      <c r="BG4957" s="312" t="str">
        <f t="shared" si="765"/>
        <v>500+m</v>
      </c>
      <c r="BH4957" s="312">
        <f t="shared" si="766"/>
        <v>2</v>
      </c>
      <c r="BI4957" s="314" t="s">
        <v>162</v>
      </c>
      <c r="BJ4957" s="314">
        <v>2950</v>
      </c>
      <c r="BK4957" s="314" t="s">
        <v>162</v>
      </c>
      <c r="BL4957" s="314">
        <v>3000</v>
      </c>
      <c r="BM4957" s="314"/>
      <c r="BN4957" s="314"/>
      <c r="BO4957" s="314" t="s">
        <v>19436</v>
      </c>
      <c r="BP4957" s="314">
        <v>1</v>
      </c>
      <c r="BQ4957" s="314" t="s">
        <v>19437</v>
      </c>
    </row>
    <row r="4958" spans="1:70" s="413" customFormat="1" ht="16.149999999999999" customHeight="1" x14ac:dyDescent="0.25">
      <c r="A4958" s="413">
        <v>4959</v>
      </c>
      <c r="B4958" s="413" t="s">
        <v>190</v>
      </c>
      <c r="C4958" s="413" t="s">
        <v>21997</v>
      </c>
      <c r="D4958" s="413" t="s">
        <v>124</v>
      </c>
      <c r="E4958" s="413" t="s">
        <v>21119</v>
      </c>
      <c r="F4958" s="414">
        <v>44186</v>
      </c>
      <c r="I4958" s="415">
        <v>0.64583333333333337</v>
      </c>
      <c r="J4958" s="416">
        <f t="shared" si="761"/>
        <v>15</v>
      </c>
      <c r="K4958" s="417"/>
      <c r="L4958" s="417" t="s">
        <v>91</v>
      </c>
      <c r="M4958" s="418" t="s">
        <v>115</v>
      </c>
      <c r="N4958" s="417"/>
      <c r="O4958" s="413" t="s">
        <v>5139</v>
      </c>
      <c r="P4958" s="413" t="s">
        <v>21998</v>
      </c>
      <c r="Q4958" s="418"/>
      <c r="R4958" s="418" t="s">
        <v>77</v>
      </c>
      <c r="S4958" s="413" t="s">
        <v>21999</v>
      </c>
      <c r="T4958" s="418" t="s">
        <v>80</v>
      </c>
      <c r="AD4958" s="413">
        <v>95</v>
      </c>
      <c r="AE4958" s="413" t="s">
        <v>83</v>
      </c>
      <c r="AF4958" s="413" t="s">
        <v>168</v>
      </c>
      <c r="AG4958" s="413">
        <v>112</v>
      </c>
      <c r="AH4958" s="413" t="s">
        <v>81</v>
      </c>
      <c r="AI4958" s="413" t="s">
        <v>161</v>
      </c>
      <c r="AJ4958" s="413">
        <v>112</v>
      </c>
      <c r="AK4958" s="413" t="s">
        <v>81</v>
      </c>
      <c r="AL4958" s="413" t="s">
        <v>161</v>
      </c>
      <c r="AM4958" s="413">
        <v>112</v>
      </c>
      <c r="AN4958" s="413" t="s">
        <v>81</v>
      </c>
      <c r="AO4958" s="413" t="s">
        <v>161</v>
      </c>
      <c r="AS4958" s="419">
        <v>125</v>
      </c>
      <c r="AT4958" s="419" t="s">
        <v>81</v>
      </c>
      <c r="AU4958" s="419" t="s">
        <v>161</v>
      </c>
      <c r="AV4958" s="419">
        <v>125</v>
      </c>
      <c r="AW4958" s="419" t="s">
        <v>81</v>
      </c>
      <c r="AX4958" s="419" t="s">
        <v>161</v>
      </c>
      <c r="AY4958" s="419">
        <v>125</v>
      </c>
      <c r="AZ4958" s="419" t="s">
        <v>81</v>
      </c>
      <c r="BA4958" s="419" t="s">
        <v>161</v>
      </c>
      <c r="BO4958" s="413" t="s">
        <v>22001</v>
      </c>
      <c r="BR4958" s="413" t="s">
        <v>22000</v>
      </c>
    </row>
    <row r="4959" spans="1:70" s="321" customFormat="1" ht="16.149999999999999" customHeight="1" x14ac:dyDescent="0.25">
      <c r="A4959" s="311">
        <v>4960</v>
      </c>
      <c r="B4959" s="312" t="s">
        <v>211</v>
      </c>
      <c r="C4959" s="322" t="s">
        <v>19438</v>
      </c>
      <c r="D4959" s="312" t="s">
        <v>124</v>
      </c>
      <c r="E4959" s="312" t="s">
        <v>19439</v>
      </c>
      <c r="F4959" s="342">
        <v>44017</v>
      </c>
      <c r="G4959" s="314">
        <f>IF(F4959&lt;&gt;"",MONTH(F4959),"")</f>
        <v>7</v>
      </c>
      <c r="H4959" s="314">
        <f>IF(F4959&lt;&gt;"",YEAR(F4959),"")</f>
        <v>2020</v>
      </c>
      <c r="I4959" s="324">
        <v>0.37152777777777801</v>
      </c>
      <c r="J4959" s="317">
        <f>IF(I4959&lt;&gt;"",HOUR(I4959),"")</f>
        <v>8</v>
      </c>
      <c r="K4959" s="318" t="str">
        <f>IF(COUNTA(W4959:BN4959)=0,"nein","ja")</f>
        <v>ja</v>
      </c>
      <c r="L4959" s="318" t="s">
        <v>73</v>
      </c>
      <c r="M4959" s="319" t="s">
        <v>115</v>
      </c>
      <c r="N4959" s="318">
        <v>53</v>
      </c>
      <c r="O4959" s="314" t="s">
        <v>5139</v>
      </c>
      <c r="P4959" s="319" t="s">
        <v>1027</v>
      </c>
      <c r="Q4959" s="319"/>
      <c r="R4959" s="319" t="s">
        <v>77</v>
      </c>
      <c r="S4959" s="314"/>
      <c r="T4959" s="319" t="s">
        <v>80</v>
      </c>
      <c r="U4959" s="314"/>
      <c r="V4959" s="314"/>
      <c r="W4959" s="314"/>
      <c r="X4959" s="314">
        <v>750</v>
      </c>
      <c r="Y4959" s="314" t="s">
        <v>81</v>
      </c>
      <c r="Z4959" s="314" t="s">
        <v>82</v>
      </c>
      <c r="AA4959" s="314">
        <v>750</v>
      </c>
      <c r="AB4959" s="314" t="s">
        <v>81</v>
      </c>
      <c r="AC4959" s="314" t="s">
        <v>82</v>
      </c>
      <c r="AD4959" s="314">
        <v>750</v>
      </c>
      <c r="AE4959" s="314" t="s">
        <v>83</v>
      </c>
      <c r="AF4959" s="314" t="s">
        <v>82</v>
      </c>
      <c r="AG4959" s="314">
        <v>750</v>
      </c>
      <c r="AH4959" s="314" t="s">
        <v>81</v>
      </c>
      <c r="AI4959" s="314" t="s">
        <v>82</v>
      </c>
      <c r="AJ4959" s="314"/>
      <c r="AK4959" s="314"/>
      <c r="AL4959" s="314"/>
      <c r="AM4959" s="314"/>
      <c r="AN4959" s="314"/>
      <c r="AO4959" s="314"/>
      <c r="AP4959" s="314"/>
      <c r="AQ4959" s="314"/>
      <c r="AR4959" s="314"/>
      <c r="AS4959" s="314"/>
      <c r="AT4959" s="314"/>
      <c r="AU4959" s="314"/>
      <c r="AV4959" s="314"/>
      <c r="AW4959" s="314"/>
      <c r="AX4959" s="314"/>
      <c r="AY4959" s="314"/>
      <c r="AZ4959" s="314"/>
      <c r="BA4959" s="314"/>
      <c r="BB4959" s="314"/>
      <c r="BC4959" s="314"/>
      <c r="BD4959" s="314"/>
      <c r="BE4959" s="312" t="str">
        <f>IF(COUNTA(BI4959,BK4959,BM4959) &gt; 0,"EMF ja","EMF nein")</f>
        <v>EMF ja</v>
      </c>
      <c r="BF4959" s="312">
        <f>IF(SUM(BJ4959,BL4959,BN4959)=0,"",MIN(BJ4959,BL4959,BN4959))</f>
        <v>320</v>
      </c>
      <c r="BG4959" s="312" t="str">
        <f>IF(BF4959="","",IF(BF4959&lt;100,"&lt;100m",IF(AND(BF4959&gt;99, BF4959&lt;500),"100-499m",IF(BF4959&gt;499,"500+m",""))))</f>
        <v>100-499m</v>
      </c>
      <c r="BH4959" s="312">
        <f>COUNTA(BI4959,BK4959,BM4959)</f>
        <v>1</v>
      </c>
      <c r="BI4959" s="314" t="s">
        <v>162</v>
      </c>
      <c r="BJ4959" s="314">
        <v>320</v>
      </c>
      <c r="BK4959" s="314"/>
      <c r="BL4959" s="314"/>
      <c r="BM4959" s="314"/>
      <c r="BN4959" s="314"/>
      <c r="BO4959" s="314" t="s">
        <v>19440</v>
      </c>
      <c r="BP4959" s="314">
        <v>1</v>
      </c>
      <c r="BQ4959" s="314"/>
      <c r="BR4959" s="314" t="s">
        <v>21816</v>
      </c>
    </row>
    <row r="4960" spans="1:70" ht="16.149999999999999" customHeight="1" x14ac:dyDescent="0.25">
      <c r="A4960" s="16">
        <v>4961</v>
      </c>
      <c r="B4960" s="2" t="s">
        <v>87</v>
      </c>
      <c r="C4960" s="2" t="s">
        <v>8065</v>
      </c>
      <c r="D4960" s="2" t="s">
        <v>151</v>
      </c>
      <c r="E4960" s="2" t="s">
        <v>19441</v>
      </c>
      <c r="F4960" s="67">
        <v>44016</v>
      </c>
      <c r="G4960" s="3">
        <f t="shared" si="759"/>
        <v>7</v>
      </c>
      <c r="H4960" s="3">
        <f t="shared" si="760"/>
        <v>2020</v>
      </c>
      <c r="I4960" s="92">
        <v>0.66666666666666696</v>
      </c>
      <c r="J4960" s="20">
        <f t="shared" si="761"/>
        <v>16</v>
      </c>
      <c r="K4960" s="5" t="str">
        <f t="shared" si="762"/>
        <v>ja</v>
      </c>
      <c r="L4960" s="5" t="s">
        <v>91</v>
      </c>
      <c r="M4960" s="6" t="s">
        <v>100</v>
      </c>
      <c r="N4960" s="5">
        <v>80</v>
      </c>
      <c r="O4960" s="2" t="s">
        <v>126</v>
      </c>
      <c r="P4960" s="2" t="s">
        <v>19442</v>
      </c>
      <c r="R4960" s="6" t="s">
        <v>77</v>
      </c>
      <c r="T4960" s="6" t="s">
        <v>80</v>
      </c>
      <c r="X4960" s="2">
        <v>1260</v>
      </c>
      <c r="Y4960" s="2" t="s">
        <v>81</v>
      </c>
      <c r="Z4960" s="2" t="s">
        <v>168</v>
      </c>
      <c r="AA4960" s="2">
        <v>1260</v>
      </c>
      <c r="AB4960" s="2" t="s">
        <v>81</v>
      </c>
      <c r="AC4960" s="2" t="s">
        <v>168</v>
      </c>
      <c r="AD4960" s="2">
        <v>1260</v>
      </c>
      <c r="AE4960" s="2" t="s">
        <v>81</v>
      </c>
      <c r="AF4960" s="2" t="s">
        <v>168</v>
      </c>
      <c r="BE4960" s="23" t="str">
        <f t="shared" si="763"/>
        <v>EMF ja</v>
      </c>
      <c r="BF4960" s="23">
        <f t="shared" si="764"/>
        <v>30</v>
      </c>
      <c r="BG4960" s="23" t="str">
        <f t="shared" si="765"/>
        <v>&lt;100m</v>
      </c>
      <c r="BH4960" s="23">
        <f t="shared" si="766"/>
        <v>2</v>
      </c>
      <c r="BI4960" s="2" t="s">
        <v>162</v>
      </c>
      <c r="BJ4960" s="2">
        <v>380</v>
      </c>
      <c r="BK4960" s="2" t="s">
        <v>110</v>
      </c>
      <c r="BL4960" s="2">
        <v>30</v>
      </c>
      <c r="BO4960" s="2" t="s">
        <v>19443</v>
      </c>
      <c r="BP4960" s="3">
        <v>1</v>
      </c>
      <c r="BQ4960" s="2" t="s">
        <v>19444</v>
      </c>
    </row>
    <row r="4961" spans="1:70" ht="16.149999999999999" customHeight="1" x14ac:dyDescent="0.25">
      <c r="A4961" s="16">
        <v>4962</v>
      </c>
      <c r="B4961" s="2" t="s">
        <v>87</v>
      </c>
      <c r="C4961" s="2" t="s">
        <v>19445</v>
      </c>
      <c r="D4961" s="2" t="s">
        <v>158</v>
      </c>
      <c r="E4961" s="2" t="s">
        <v>19446</v>
      </c>
      <c r="F4961" s="67">
        <v>44017</v>
      </c>
      <c r="G4961" s="3">
        <f t="shared" si="759"/>
        <v>7</v>
      </c>
      <c r="H4961" s="3">
        <f t="shared" si="760"/>
        <v>2020</v>
      </c>
      <c r="I4961" s="92">
        <v>0.75347222222222199</v>
      </c>
      <c r="J4961" s="20">
        <f t="shared" si="761"/>
        <v>18</v>
      </c>
      <c r="K4961" s="5" t="str">
        <f t="shared" si="762"/>
        <v>ja</v>
      </c>
      <c r="L4961" s="5" t="s">
        <v>91</v>
      </c>
      <c r="M4961" s="6" t="s">
        <v>74</v>
      </c>
      <c r="N4961" s="5">
        <v>74</v>
      </c>
      <c r="O4961" s="2" t="s">
        <v>126</v>
      </c>
      <c r="P4961" s="2" t="s">
        <v>12450</v>
      </c>
      <c r="R4961" s="6" t="s">
        <v>77</v>
      </c>
      <c r="S4961" s="2" t="s">
        <v>78</v>
      </c>
      <c r="T4961" s="6" t="s">
        <v>80</v>
      </c>
      <c r="U4961" s="2" t="s">
        <v>74</v>
      </c>
      <c r="V4961" s="2" t="s">
        <v>80</v>
      </c>
      <c r="X4961" s="2">
        <v>3640</v>
      </c>
      <c r="Y4961" s="2" t="s">
        <v>81</v>
      </c>
      <c r="Z4961" s="2" t="s">
        <v>168</v>
      </c>
      <c r="AA4961" s="2">
        <v>3640</v>
      </c>
      <c r="AB4961" s="2" t="s">
        <v>81</v>
      </c>
      <c r="AC4961" s="2" t="s">
        <v>168</v>
      </c>
      <c r="AD4961" s="2">
        <v>3640</v>
      </c>
      <c r="AE4961" s="2" t="s">
        <v>83</v>
      </c>
      <c r="AF4961" s="2" t="s">
        <v>168</v>
      </c>
      <c r="AG4961" s="2">
        <v>3640</v>
      </c>
      <c r="AH4961" s="2" t="s">
        <v>83</v>
      </c>
      <c r="AI4961" s="2" t="s">
        <v>168</v>
      </c>
      <c r="AJ4961" s="2">
        <v>3640</v>
      </c>
      <c r="AK4961" s="2" t="s">
        <v>81</v>
      </c>
      <c r="AL4961" s="2" t="s">
        <v>168</v>
      </c>
      <c r="AM4961" s="2">
        <v>3640</v>
      </c>
      <c r="AN4961" s="2" t="s">
        <v>81</v>
      </c>
      <c r="AO4961" s="2" t="s">
        <v>168</v>
      </c>
      <c r="AP4961" s="2">
        <v>3640</v>
      </c>
      <c r="AQ4961" s="2" t="s">
        <v>83</v>
      </c>
      <c r="AR4961" s="2" t="s">
        <v>168</v>
      </c>
      <c r="AS4961" s="2">
        <v>3640</v>
      </c>
      <c r="AT4961" s="2" t="s">
        <v>83</v>
      </c>
      <c r="AU4961" s="2" t="s">
        <v>168</v>
      </c>
      <c r="AV4961" s="2">
        <v>411</v>
      </c>
      <c r="AW4961" s="2" t="s">
        <v>81</v>
      </c>
      <c r="AX4961" s="2" t="s">
        <v>161</v>
      </c>
      <c r="AY4961" s="2">
        <v>411</v>
      </c>
      <c r="AZ4961" s="2" t="s">
        <v>81</v>
      </c>
      <c r="BA4961" s="2" t="s">
        <v>161</v>
      </c>
      <c r="BB4961" s="2">
        <v>411</v>
      </c>
      <c r="BC4961" s="2" t="s">
        <v>81</v>
      </c>
      <c r="BD4961" s="2" t="s">
        <v>161</v>
      </c>
      <c r="BE4961" s="23" t="str">
        <f t="shared" si="763"/>
        <v>EMF nein</v>
      </c>
      <c r="BF4961" s="23" t="str">
        <f t="shared" si="764"/>
        <v/>
      </c>
      <c r="BG4961" s="23" t="str">
        <f t="shared" si="765"/>
        <v/>
      </c>
      <c r="BH4961" s="23">
        <f t="shared" si="766"/>
        <v>0</v>
      </c>
      <c r="BO4961" s="2" t="s">
        <v>19447</v>
      </c>
      <c r="BP4961" s="3">
        <v>1</v>
      </c>
      <c r="BQ4961" s="2" t="s">
        <v>19448</v>
      </c>
    </row>
    <row r="4962" spans="1:70" ht="16.149999999999999" customHeight="1" x14ac:dyDescent="0.25">
      <c r="A4962" s="1">
        <v>4963</v>
      </c>
      <c r="B4962" s="2" t="s">
        <v>69</v>
      </c>
      <c r="C4962" s="2" t="s">
        <v>6420</v>
      </c>
      <c r="D4962" s="2" t="s">
        <v>1097</v>
      </c>
      <c r="E4962" s="2" t="s">
        <v>16998</v>
      </c>
      <c r="F4962" s="67">
        <v>44018</v>
      </c>
      <c r="G4962" s="3">
        <f t="shared" si="759"/>
        <v>7</v>
      </c>
      <c r="H4962" s="3">
        <f t="shared" si="760"/>
        <v>2020</v>
      </c>
      <c r="I4962" s="92">
        <v>0.72569444444444398</v>
      </c>
      <c r="J4962" s="20">
        <f t="shared" si="761"/>
        <v>17</v>
      </c>
      <c r="K4962" s="5" t="str">
        <f t="shared" si="762"/>
        <v>ja</v>
      </c>
      <c r="L4962" s="5" t="s">
        <v>91</v>
      </c>
      <c r="M4962" s="6" t="s">
        <v>74</v>
      </c>
      <c r="N4962" s="5">
        <v>32</v>
      </c>
      <c r="O4962" s="2" t="s">
        <v>75</v>
      </c>
      <c r="P4962" s="2" t="s">
        <v>19449</v>
      </c>
      <c r="R4962" s="6" t="s">
        <v>77</v>
      </c>
      <c r="S4962" s="2" t="s">
        <v>11111</v>
      </c>
      <c r="T4962" s="6" t="s">
        <v>80</v>
      </c>
      <c r="X4962" s="2">
        <v>351</v>
      </c>
      <c r="Y4962" s="2" t="s">
        <v>83</v>
      </c>
      <c r="Z4962" s="2" t="s">
        <v>82</v>
      </c>
      <c r="AA4962" s="2">
        <v>351</v>
      </c>
      <c r="AB4962" s="2" t="s">
        <v>81</v>
      </c>
      <c r="AC4962" s="2" t="s">
        <v>82</v>
      </c>
      <c r="AD4962" s="2">
        <v>351</v>
      </c>
      <c r="AE4962" s="2" t="s">
        <v>83</v>
      </c>
      <c r="AF4962" s="2" t="s">
        <v>82</v>
      </c>
      <c r="AG4962" s="2">
        <v>351</v>
      </c>
      <c r="AH4962" s="2" t="s">
        <v>81</v>
      </c>
      <c r="AI4962" s="2" t="s">
        <v>82</v>
      </c>
      <c r="AJ4962" s="2">
        <v>351</v>
      </c>
      <c r="AK4962" s="2" t="s">
        <v>83</v>
      </c>
      <c r="AL4962" s="2" t="s">
        <v>82</v>
      </c>
      <c r="AM4962" s="2">
        <v>351</v>
      </c>
      <c r="AN4962" s="2" t="s">
        <v>81</v>
      </c>
      <c r="AO4962" s="2" t="s">
        <v>82</v>
      </c>
      <c r="AP4962" s="2">
        <v>351</v>
      </c>
      <c r="AQ4962" s="2" t="s">
        <v>83</v>
      </c>
      <c r="AR4962" s="2" t="s">
        <v>82</v>
      </c>
      <c r="AS4962" s="2">
        <v>351</v>
      </c>
      <c r="AT4962" s="2" t="s">
        <v>81</v>
      </c>
      <c r="AU4962" s="2" t="s">
        <v>82</v>
      </c>
      <c r="AV4962" s="2">
        <v>351</v>
      </c>
      <c r="AW4962" s="2" t="s">
        <v>83</v>
      </c>
      <c r="AX4962" s="2" t="s">
        <v>82</v>
      </c>
      <c r="AY4962" s="2">
        <v>351</v>
      </c>
      <c r="AZ4962" s="2" t="s">
        <v>81</v>
      </c>
      <c r="BA4962" s="2" t="s">
        <v>82</v>
      </c>
      <c r="BB4962" s="2">
        <v>351</v>
      </c>
      <c r="BC4962" s="2" t="s">
        <v>83</v>
      </c>
      <c r="BD4962" s="2" t="s">
        <v>82</v>
      </c>
      <c r="BE4962" s="23" t="str">
        <f t="shared" si="763"/>
        <v>EMF ja</v>
      </c>
      <c r="BF4962" s="23">
        <f t="shared" si="764"/>
        <v>700</v>
      </c>
      <c r="BG4962" s="23" t="str">
        <f t="shared" si="765"/>
        <v>500+m</v>
      </c>
      <c r="BH4962" s="23">
        <f t="shared" si="766"/>
        <v>2</v>
      </c>
      <c r="BI4962" s="2" t="s">
        <v>162</v>
      </c>
      <c r="BJ4962" s="2">
        <v>700</v>
      </c>
      <c r="BK4962" s="2" t="s">
        <v>162</v>
      </c>
      <c r="BL4962" s="2">
        <v>750</v>
      </c>
      <c r="BO4962" s="2" t="s">
        <v>19450</v>
      </c>
      <c r="BP4962" s="3">
        <v>1</v>
      </c>
      <c r="BQ4962" s="2" t="s">
        <v>19451</v>
      </c>
    </row>
    <row r="4963" spans="1:70" ht="16.149999999999999" customHeight="1" x14ac:dyDescent="0.25">
      <c r="A4963" s="16">
        <v>4964</v>
      </c>
      <c r="B4963" s="2" t="s">
        <v>87</v>
      </c>
      <c r="C4963" s="2" t="s">
        <v>19452</v>
      </c>
      <c r="D4963" s="2" t="s">
        <v>651</v>
      </c>
      <c r="E4963" s="2" t="s">
        <v>11990</v>
      </c>
      <c r="F4963" s="67">
        <v>44019</v>
      </c>
      <c r="G4963" s="3">
        <f t="shared" si="759"/>
        <v>7</v>
      </c>
      <c r="H4963" s="3">
        <f t="shared" si="760"/>
        <v>2020</v>
      </c>
      <c r="I4963" s="92">
        <v>0.59027777777777801</v>
      </c>
      <c r="J4963" s="20">
        <f t="shared" si="761"/>
        <v>14</v>
      </c>
      <c r="K4963" s="5" t="str">
        <f t="shared" si="762"/>
        <v>ja</v>
      </c>
      <c r="L4963" s="5" t="s">
        <v>91</v>
      </c>
      <c r="M4963" s="6" t="s">
        <v>115</v>
      </c>
      <c r="N4963" s="5">
        <v>71</v>
      </c>
      <c r="O4963" s="2" t="s">
        <v>126</v>
      </c>
      <c r="P4963" s="2" t="s">
        <v>19453</v>
      </c>
      <c r="R4963" s="6" t="s">
        <v>77</v>
      </c>
      <c r="T4963" s="6" t="s">
        <v>80</v>
      </c>
      <c r="U4963" s="2" t="s">
        <v>115</v>
      </c>
      <c r="X4963" s="2">
        <v>1910</v>
      </c>
      <c r="Y4963" s="2" t="s">
        <v>81</v>
      </c>
      <c r="Z4963" s="2" t="s">
        <v>168</v>
      </c>
      <c r="AA4963" s="2">
        <v>1910</v>
      </c>
      <c r="AB4963" s="2" t="s">
        <v>81</v>
      </c>
      <c r="AC4963" s="2" t="s">
        <v>168</v>
      </c>
      <c r="AD4963" s="2">
        <v>1910</v>
      </c>
      <c r="AE4963" s="2" t="s">
        <v>83</v>
      </c>
      <c r="AF4963" s="2" t="s">
        <v>168</v>
      </c>
      <c r="AG4963" s="2">
        <v>1910</v>
      </c>
      <c r="AH4963" s="2" t="s">
        <v>81</v>
      </c>
      <c r="AI4963" s="2" t="s">
        <v>168</v>
      </c>
      <c r="AJ4963" s="2">
        <v>1910</v>
      </c>
      <c r="AK4963" s="2" t="s">
        <v>81</v>
      </c>
      <c r="AL4963" s="2" t="s">
        <v>168</v>
      </c>
      <c r="AM4963" s="2">
        <v>1910</v>
      </c>
      <c r="AN4963" s="2" t="s">
        <v>81</v>
      </c>
      <c r="AO4963" s="2" t="s">
        <v>168</v>
      </c>
      <c r="AP4963" s="2">
        <v>1910</v>
      </c>
      <c r="AQ4963" s="2" t="s">
        <v>83</v>
      </c>
      <c r="AR4963" s="2" t="s">
        <v>168</v>
      </c>
      <c r="AS4963" s="2">
        <v>1910</v>
      </c>
      <c r="AT4963" s="2" t="s">
        <v>81</v>
      </c>
      <c r="AU4963" s="2" t="s">
        <v>168</v>
      </c>
      <c r="AV4963" s="2">
        <v>1910</v>
      </c>
      <c r="AW4963" s="2" t="s">
        <v>81</v>
      </c>
      <c r="AX4963" s="2" t="s">
        <v>168</v>
      </c>
      <c r="AY4963" s="2">
        <v>1910</v>
      </c>
      <c r="AZ4963" s="2" t="s">
        <v>81</v>
      </c>
      <c r="BA4963" s="2" t="s">
        <v>168</v>
      </c>
      <c r="BB4963" s="2">
        <v>1910</v>
      </c>
      <c r="BC4963" s="2" t="s">
        <v>83</v>
      </c>
      <c r="BD4963" s="2" t="s">
        <v>168</v>
      </c>
      <c r="BE4963" s="23" t="str">
        <f t="shared" si="763"/>
        <v>EMF nein</v>
      </c>
      <c r="BF4963" s="23" t="str">
        <f t="shared" si="764"/>
        <v/>
      </c>
      <c r="BG4963" s="23" t="str">
        <f t="shared" si="765"/>
        <v/>
      </c>
      <c r="BH4963" s="23">
        <f t="shared" si="766"/>
        <v>0</v>
      </c>
      <c r="BO4963" s="2" t="s">
        <v>19454</v>
      </c>
      <c r="BP4963" s="3">
        <v>1</v>
      </c>
      <c r="BQ4963" s="2" t="s">
        <v>19455</v>
      </c>
    </row>
    <row r="4964" spans="1:70" ht="16.149999999999999" customHeight="1" x14ac:dyDescent="0.25">
      <c r="A4964" s="16">
        <v>4965</v>
      </c>
      <c r="B4964" s="2" t="s">
        <v>211</v>
      </c>
      <c r="C4964" s="129" t="s">
        <v>19456</v>
      </c>
      <c r="D4964" s="2" t="s">
        <v>137</v>
      </c>
      <c r="E4964" s="2" t="s">
        <v>19457</v>
      </c>
      <c r="F4964" s="67">
        <v>44017</v>
      </c>
      <c r="G4964" s="3">
        <f t="shared" si="759"/>
        <v>7</v>
      </c>
      <c r="H4964" s="3">
        <f t="shared" si="760"/>
        <v>2020</v>
      </c>
      <c r="I4964" s="92">
        <v>0.89583333333333304</v>
      </c>
      <c r="J4964" s="20">
        <f t="shared" si="761"/>
        <v>21</v>
      </c>
      <c r="K4964" s="5" t="str">
        <f t="shared" si="762"/>
        <v>ja</v>
      </c>
      <c r="L4964" s="5" t="s">
        <v>91</v>
      </c>
      <c r="M4964" s="6" t="s">
        <v>115</v>
      </c>
      <c r="N4964" s="5">
        <v>37</v>
      </c>
      <c r="O4964" s="2" t="s">
        <v>126</v>
      </c>
      <c r="P4964" s="6" t="s">
        <v>1027</v>
      </c>
      <c r="R4964" s="6" t="s">
        <v>77</v>
      </c>
      <c r="T4964" s="6" t="s">
        <v>80</v>
      </c>
      <c r="BE4964" s="23" t="str">
        <f t="shared" si="763"/>
        <v>EMF ja</v>
      </c>
      <c r="BF4964" s="23">
        <f t="shared" si="764"/>
        <v>10</v>
      </c>
      <c r="BG4964" s="23" t="str">
        <f t="shared" si="765"/>
        <v>&lt;100m</v>
      </c>
      <c r="BH4964" s="23">
        <f t="shared" si="766"/>
        <v>1</v>
      </c>
      <c r="BK4964" s="2" t="s">
        <v>162</v>
      </c>
      <c r="BL4964" s="2">
        <v>10</v>
      </c>
      <c r="BO4964" s="2" t="s">
        <v>19458</v>
      </c>
      <c r="BP4964" s="3">
        <v>1</v>
      </c>
      <c r="BQ4964" s="2" t="s">
        <v>19459</v>
      </c>
    </row>
    <row r="4965" spans="1:70" ht="16.149999999999999" customHeight="1" x14ac:dyDescent="0.25">
      <c r="A4965" s="16">
        <v>4966</v>
      </c>
      <c r="B4965" s="2" t="s">
        <v>87</v>
      </c>
      <c r="C4965" s="116" t="s">
        <v>9618</v>
      </c>
      <c r="D4965" s="2" t="s">
        <v>124</v>
      </c>
      <c r="E4965" s="2" t="s">
        <v>19460</v>
      </c>
      <c r="F4965" s="67">
        <v>44019</v>
      </c>
      <c r="G4965" s="3">
        <f t="shared" si="759"/>
        <v>7</v>
      </c>
      <c r="H4965" s="3">
        <f t="shared" si="760"/>
        <v>2020</v>
      </c>
      <c r="I4965" s="92">
        <v>0.47916666666666702</v>
      </c>
      <c r="J4965" s="20">
        <f t="shared" ref="J4965:J4987" si="767">IF(I4965&lt;&gt;"",HOUR(I4965),"")</f>
        <v>11</v>
      </c>
      <c r="K4965" s="5" t="str">
        <f t="shared" ref="K4965:K4985" si="768">IF(COUNTA(W4965:BN4965)=0,"nein","ja")</f>
        <v>ja</v>
      </c>
      <c r="L4965" s="5" t="s">
        <v>73</v>
      </c>
      <c r="M4965" s="6" t="s">
        <v>74</v>
      </c>
      <c r="N4965" s="5">
        <v>75</v>
      </c>
      <c r="O4965" s="6" t="s">
        <v>101</v>
      </c>
      <c r="P4965" s="127" t="s">
        <v>19461</v>
      </c>
      <c r="R4965" s="6" t="s">
        <v>77</v>
      </c>
      <c r="T4965" s="6" t="s">
        <v>202</v>
      </c>
      <c r="X4965" s="2">
        <v>585</v>
      </c>
      <c r="Y4965" s="2" t="s">
        <v>81</v>
      </c>
      <c r="Z4965" s="2" t="s">
        <v>161</v>
      </c>
      <c r="AA4965" s="2">
        <v>585</v>
      </c>
      <c r="AB4965" s="2" t="s">
        <v>81</v>
      </c>
      <c r="AC4965" s="2" t="s">
        <v>161</v>
      </c>
      <c r="AD4965" s="2">
        <v>585</v>
      </c>
      <c r="AE4965" s="2" t="s">
        <v>81</v>
      </c>
      <c r="AF4965" s="2" t="s">
        <v>161</v>
      </c>
      <c r="AM4965" s="2" t="s">
        <v>109</v>
      </c>
      <c r="AN4965" s="2" t="s">
        <v>109</v>
      </c>
      <c r="AO4965" s="2" t="s">
        <v>109</v>
      </c>
      <c r="AP4965" s="2">
        <v>45</v>
      </c>
      <c r="AQ4965" s="2" t="s">
        <v>94</v>
      </c>
      <c r="AR4965" s="2" t="s">
        <v>84</v>
      </c>
      <c r="BB4965" s="2">
        <v>45</v>
      </c>
      <c r="BC4965" s="2" t="s">
        <v>94</v>
      </c>
      <c r="BD4965" s="2" t="s">
        <v>84</v>
      </c>
      <c r="BE4965" s="23" t="str">
        <f t="shared" si="763"/>
        <v>EMF ja</v>
      </c>
      <c r="BF4965" s="23">
        <f t="shared" si="764"/>
        <v>1710</v>
      </c>
      <c r="BG4965" s="23" t="str">
        <f t="shared" si="765"/>
        <v>500+m</v>
      </c>
      <c r="BH4965" s="23">
        <f t="shared" ref="BH4965:BH4985" si="769">COUNTA(BI4965,BK4965,BM4965)</f>
        <v>1</v>
      </c>
      <c r="BM4965" s="2" t="s">
        <v>19462</v>
      </c>
      <c r="BN4965" s="2">
        <v>1710</v>
      </c>
      <c r="BO4965" s="2" t="s">
        <v>19463</v>
      </c>
      <c r="BP4965" s="3">
        <v>1</v>
      </c>
      <c r="BQ4965" s="2" t="s">
        <v>19464</v>
      </c>
    </row>
    <row r="4966" spans="1:70" ht="16.149999999999999" customHeight="1" x14ac:dyDescent="0.25">
      <c r="A4966" s="1">
        <v>4967</v>
      </c>
      <c r="B4966" s="2" t="s">
        <v>211</v>
      </c>
      <c r="C4966" s="44" t="s">
        <v>4615</v>
      </c>
      <c r="D4966" s="2" t="s">
        <v>145</v>
      </c>
      <c r="E4966" s="2" t="s">
        <v>19465</v>
      </c>
      <c r="F4966" s="67">
        <v>44018</v>
      </c>
      <c r="G4966" s="3">
        <f t="shared" si="759"/>
        <v>7</v>
      </c>
      <c r="H4966" s="3">
        <f t="shared" si="760"/>
        <v>2020</v>
      </c>
      <c r="I4966" s="92">
        <v>0.95486111111111105</v>
      </c>
      <c r="J4966" s="20">
        <f t="shared" si="767"/>
        <v>22</v>
      </c>
      <c r="K4966" s="5" t="str">
        <f t="shared" si="768"/>
        <v>ja</v>
      </c>
      <c r="L4966" s="5" t="s">
        <v>91</v>
      </c>
      <c r="M4966" s="6" t="s">
        <v>100</v>
      </c>
      <c r="O4966" s="2" t="s">
        <v>75</v>
      </c>
      <c r="P4966" s="2" t="s">
        <v>19466</v>
      </c>
      <c r="R4966" s="6" t="s">
        <v>77</v>
      </c>
      <c r="T4966" s="6" t="s">
        <v>80</v>
      </c>
      <c r="BE4966" s="23" t="str">
        <f t="shared" si="763"/>
        <v>EMF nein</v>
      </c>
      <c r="BF4966" s="23" t="str">
        <f t="shared" si="764"/>
        <v/>
      </c>
      <c r="BG4966" s="23" t="str">
        <f t="shared" si="765"/>
        <v/>
      </c>
      <c r="BH4966" s="23">
        <f t="shared" si="769"/>
        <v>0</v>
      </c>
      <c r="BO4966" s="2" t="s">
        <v>19467</v>
      </c>
      <c r="BP4966" s="3">
        <v>1</v>
      </c>
      <c r="BQ4966" s="2" t="s">
        <v>19468</v>
      </c>
    </row>
    <row r="4967" spans="1:70" ht="16.149999999999999" customHeight="1" x14ac:dyDescent="0.25">
      <c r="A4967" s="1">
        <v>4968</v>
      </c>
      <c r="B4967" s="2" t="s">
        <v>211</v>
      </c>
      <c r="C4967" s="2" t="s">
        <v>1130</v>
      </c>
      <c r="D4967" s="2" t="s">
        <v>651</v>
      </c>
      <c r="E4967" s="2" t="s">
        <v>19469</v>
      </c>
      <c r="F4967" s="67">
        <v>44016</v>
      </c>
      <c r="G4967" s="3">
        <f t="shared" si="759"/>
        <v>7</v>
      </c>
      <c r="H4967" s="3">
        <f t="shared" si="760"/>
        <v>2020</v>
      </c>
      <c r="I4967" s="92">
        <v>0.22916666666666699</v>
      </c>
      <c r="J4967" s="20">
        <f t="shared" si="767"/>
        <v>5</v>
      </c>
      <c r="K4967" s="5" t="str">
        <f t="shared" si="768"/>
        <v>ja</v>
      </c>
      <c r="L4967" s="5" t="s">
        <v>91</v>
      </c>
      <c r="M4967" s="6" t="s">
        <v>100</v>
      </c>
      <c r="N4967" s="5">
        <v>25</v>
      </c>
      <c r="O4967" s="2" t="s">
        <v>140</v>
      </c>
      <c r="P4967" s="2" t="s">
        <v>19470</v>
      </c>
      <c r="R4967" s="6" t="s">
        <v>77</v>
      </c>
      <c r="T4967" s="6" t="s">
        <v>202</v>
      </c>
      <c r="X4967" s="2">
        <v>741</v>
      </c>
      <c r="Y4967" s="2" t="s">
        <v>81</v>
      </c>
      <c r="Z4967" s="2" t="s">
        <v>84</v>
      </c>
      <c r="AA4967" s="2">
        <v>741</v>
      </c>
      <c r="AB4967" s="2" t="s">
        <v>81</v>
      </c>
      <c r="AC4967" s="2" t="s">
        <v>84</v>
      </c>
      <c r="AD4967" s="2">
        <v>741</v>
      </c>
      <c r="AE4967" s="2" t="s">
        <v>81</v>
      </c>
      <c r="AF4967" s="2" t="s">
        <v>84</v>
      </c>
      <c r="AG4967" s="2">
        <v>741</v>
      </c>
      <c r="AH4967" s="2" t="s">
        <v>81</v>
      </c>
      <c r="AI4967" s="2" t="s">
        <v>84</v>
      </c>
      <c r="AJ4967" s="2">
        <v>741</v>
      </c>
      <c r="AK4967" s="2" t="s">
        <v>81</v>
      </c>
      <c r="AL4967" s="2" t="s">
        <v>84</v>
      </c>
      <c r="AM4967" s="2">
        <v>741</v>
      </c>
      <c r="AN4967" s="2" t="s">
        <v>81</v>
      </c>
      <c r="AO4967" s="2" t="s">
        <v>84</v>
      </c>
      <c r="AP4967" s="2">
        <v>741</v>
      </c>
      <c r="AQ4967" s="2" t="s">
        <v>81</v>
      </c>
      <c r="AR4967" s="2" t="s">
        <v>84</v>
      </c>
      <c r="AS4967" s="2">
        <v>741</v>
      </c>
      <c r="AT4967" s="2" t="s">
        <v>81</v>
      </c>
      <c r="AU4967" s="2" t="s">
        <v>84</v>
      </c>
      <c r="AV4967" s="2">
        <v>741</v>
      </c>
      <c r="AW4967" s="2" t="s">
        <v>81</v>
      </c>
      <c r="AX4967" s="2" t="s">
        <v>84</v>
      </c>
      <c r="AY4967" s="2">
        <v>741</v>
      </c>
      <c r="AZ4967" s="2" t="s">
        <v>81</v>
      </c>
      <c r="BA4967" s="2" t="s">
        <v>84</v>
      </c>
      <c r="BB4967" s="2">
        <v>741</v>
      </c>
      <c r="BC4967" s="2" t="s">
        <v>81</v>
      </c>
      <c r="BD4967" s="2" t="s">
        <v>84</v>
      </c>
      <c r="BE4967" s="2">
        <v>741</v>
      </c>
      <c r="BF4967" s="2" t="s">
        <v>81</v>
      </c>
      <c r="BG4967" s="2" t="s">
        <v>84</v>
      </c>
      <c r="BH4967" s="23">
        <f t="shared" si="769"/>
        <v>1</v>
      </c>
      <c r="BK4967" s="2" t="s">
        <v>162</v>
      </c>
      <c r="BL4967" s="2">
        <v>20</v>
      </c>
      <c r="BO4967" s="2" t="s">
        <v>19471</v>
      </c>
      <c r="BP4967" s="3">
        <v>1</v>
      </c>
      <c r="BQ4967" s="2" t="s">
        <v>19472</v>
      </c>
    </row>
    <row r="4968" spans="1:70" ht="16.149999999999999" customHeight="1" x14ac:dyDescent="0.25">
      <c r="A4968" s="1">
        <v>4969</v>
      </c>
      <c r="B4968" s="2" t="s">
        <v>87</v>
      </c>
      <c r="C4968" s="44" t="s">
        <v>19473</v>
      </c>
      <c r="D4968" s="2" t="s">
        <v>89</v>
      </c>
      <c r="E4968" s="2" t="s">
        <v>19474</v>
      </c>
      <c r="F4968" s="67">
        <v>44018</v>
      </c>
      <c r="G4968" s="3">
        <f t="shared" si="759"/>
        <v>7</v>
      </c>
      <c r="H4968" s="3">
        <f t="shared" si="760"/>
        <v>2020</v>
      </c>
      <c r="I4968" s="92">
        <v>0.6875</v>
      </c>
      <c r="J4968" s="20">
        <f t="shared" si="767"/>
        <v>16</v>
      </c>
      <c r="K4968" s="5" t="str">
        <f t="shared" si="768"/>
        <v>ja</v>
      </c>
      <c r="L4968" s="5" t="s">
        <v>73</v>
      </c>
      <c r="M4968" s="6" t="s">
        <v>115</v>
      </c>
      <c r="N4968" s="5">
        <v>84</v>
      </c>
      <c r="O4968" s="2" t="s">
        <v>75</v>
      </c>
      <c r="P4968" s="2" t="s">
        <v>19475</v>
      </c>
      <c r="R4968" s="6" t="s">
        <v>77</v>
      </c>
      <c r="T4968" s="6" t="s">
        <v>80</v>
      </c>
      <c r="BE4968" s="23" t="str">
        <f t="shared" ref="BE4968:BE4980" si="770">IF(COUNTA(BI4968,BK4968,BM4968) &gt; 0,"EMF ja","EMF nein")</f>
        <v>EMF nein</v>
      </c>
      <c r="BF4968" s="23" t="str">
        <f t="shared" ref="BF4968:BF4980" si="771">IF(SUM(BJ4968,BL4968,BN4968)=0,"",MIN(BJ4968,BL4968,BN4968))</f>
        <v/>
      </c>
      <c r="BG4968" s="23" t="str">
        <f t="shared" ref="BG4968:BG4980" si="772">IF(BF4968="","",IF(BF4968&lt;100,"&lt;100m",IF(AND(BF4968&gt;99, BF4968&lt;500),"100-499m",IF(BF4968&gt;499,"500+m",""))))</f>
        <v/>
      </c>
      <c r="BH4968" s="23">
        <f t="shared" si="769"/>
        <v>0</v>
      </c>
      <c r="BO4968" s="2" t="s">
        <v>19476</v>
      </c>
      <c r="BP4968" s="3">
        <v>1</v>
      </c>
      <c r="BQ4968" s="2" t="s">
        <v>19477</v>
      </c>
    </row>
    <row r="4969" spans="1:70" ht="16.149999999999999" customHeight="1" x14ac:dyDescent="0.25">
      <c r="A4969" s="1">
        <v>4970</v>
      </c>
      <c r="B4969" s="2" t="s">
        <v>211</v>
      </c>
      <c r="C4969" s="2" t="s">
        <v>363</v>
      </c>
      <c r="D4969" s="2" t="s">
        <v>364</v>
      </c>
      <c r="E4969" s="2" t="s">
        <v>19478</v>
      </c>
      <c r="F4969" s="67">
        <v>44020</v>
      </c>
      <c r="G4969" s="3">
        <f t="shared" si="759"/>
        <v>7</v>
      </c>
      <c r="H4969" s="3">
        <f t="shared" si="760"/>
        <v>2020</v>
      </c>
      <c r="I4969" s="92">
        <v>0.75</v>
      </c>
      <c r="J4969" s="20">
        <f t="shared" si="767"/>
        <v>18</v>
      </c>
      <c r="K4969" s="5" t="str">
        <f t="shared" si="768"/>
        <v>ja</v>
      </c>
      <c r="L4969" s="5" t="s">
        <v>91</v>
      </c>
      <c r="M4969" s="6" t="s">
        <v>115</v>
      </c>
      <c r="N4969" s="5">
        <v>54</v>
      </c>
      <c r="O4969" s="2" t="s">
        <v>5139</v>
      </c>
      <c r="P4969" s="6" t="s">
        <v>1027</v>
      </c>
      <c r="R4969" s="6" t="s">
        <v>77</v>
      </c>
      <c r="T4969" s="6" t="s">
        <v>80</v>
      </c>
      <c r="X4969" s="2">
        <v>877</v>
      </c>
      <c r="Y4969" s="2" t="s">
        <v>81</v>
      </c>
      <c r="Z4969" s="2" t="s">
        <v>168</v>
      </c>
      <c r="AA4969" s="2">
        <v>877</v>
      </c>
      <c r="AB4969" s="2" t="s">
        <v>81</v>
      </c>
      <c r="AC4969" s="2" t="s">
        <v>168</v>
      </c>
      <c r="AD4969" s="2">
        <v>877</v>
      </c>
      <c r="AE4969" s="2" t="s">
        <v>81</v>
      </c>
      <c r="AF4969" s="2" t="s">
        <v>168</v>
      </c>
      <c r="AG4969" s="2">
        <v>877</v>
      </c>
      <c r="AH4969" s="2" t="s">
        <v>83</v>
      </c>
      <c r="AI4969" s="2" t="s">
        <v>168</v>
      </c>
      <c r="AJ4969" s="2">
        <v>430</v>
      </c>
      <c r="AK4969" s="2" t="s">
        <v>81</v>
      </c>
      <c r="AL4969" s="2" t="s">
        <v>168</v>
      </c>
      <c r="AM4969" s="2">
        <v>430</v>
      </c>
      <c r="AN4969" s="2" t="s">
        <v>81</v>
      </c>
      <c r="AO4969" s="2" t="s">
        <v>168</v>
      </c>
      <c r="AP4969" s="2">
        <v>430</v>
      </c>
      <c r="AQ4969" s="2" t="s">
        <v>81</v>
      </c>
      <c r="AR4969" s="2" t="s">
        <v>168</v>
      </c>
      <c r="AV4969" s="2">
        <v>430</v>
      </c>
      <c r="AW4969" s="2" t="s">
        <v>81</v>
      </c>
      <c r="AX4969" s="2" t="s">
        <v>168</v>
      </c>
      <c r="AY4969" s="2">
        <v>430</v>
      </c>
      <c r="AZ4969" s="2" t="s">
        <v>81</v>
      </c>
      <c r="BA4969" s="2" t="s">
        <v>168</v>
      </c>
      <c r="BB4969" s="2">
        <v>430</v>
      </c>
      <c r="BC4969" s="2" t="s">
        <v>81</v>
      </c>
      <c r="BD4969" s="2" t="s">
        <v>168</v>
      </c>
      <c r="BE4969" s="23" t="str">
        <f t="shared" si="770"/>
        <v>EMF nein</v>
      </c>
      <c r="BF4969" s="23" t="str">
        <f t="shared" si="771"/>
        <v/>
      </c>
      <c r="BG4969" s="23" t="str">
        <f t="shared" si="772"/>
        <v/>
      </c>
      <c r="BH4969" s="23">
        <f t="shared" si="769"/>
        <v>0</v>
      </c>
      <c r="BO4969" s="2" t="s">
        <v>19479</v>
      </c>
      <c r="BP4969" s="3">
        <v>1</v>
      </c>
      <c r="BQ4969" s="2" t="s">
        <v>19480</v>
      </c>
    </row>
    <row r="4970" spans="1:70" ht="16.149999999999999" customHeight="1" x14ac:dyDescent="0.25">
      <c r="A4970" s="1">
        <v>4971</v>
      </c>
      <c r="B4970" s="2" t="s">
        <v>211</v>
      </c>
      <c r="C4970" s="116" t="s">
        <v>112</v>
      </c>
      <c r="D4970" s="2" t="s">
        <v>113</v>
      </c>
      <c r="E4970" s="2" t="s">
        <v>19481</v>
      </c>
      <c r="F4970" s="67">
        <v>44022</v>
      </c>
      <c r="G4970" s="3">
        <f t="shared" si="759"/>
        <v>7</v>
      </c>
      <c r="H4970" s="3">
        <f t="shared" si="760"/>
        <v>2020</v>
      </c>
      <c r="I4970" s="92">
        <v>0.57986111111111105</v>
      </c>
      <c r="J4970" s="20">
        <f t="shared" si="767"/>
        <v>13</v>
      </c>
      <c r="K4970" s="5" t="str">
        <f t="shared" si="768"/>
        <v>ja</v>
      </c>
      <c r="L4970" s="5" t="s">
        <v>73</v>
      </c>
      <c r="M4970" s="6" t="s">
        <v>74</v>
      </c>
      <c r="N4970" s="5">
        <v>60</v>
      </c>
      <c r="O4970" s="5" t="s">
        <v>5139</v>
      </c>
      <c r="P4970" s="127" t="s">
        <v>14719</v>
      </c>
      <c r="R4970" s="6" t="s">
        <v>77</v>
      </c>
      <c r="T4970" s="6" t="s">
        <v>80</v>
      </c>
      <c r="U4970" s="2" t="s">
        <v>74</v>
      </c>
      <c r="V4970" s="5" t="s">
        <v>80</v>
      </c>
      <c r="X4970" s="2">
        <v>70</v>
      </c>
      <c r="Y4970" s="2" t="s">
        <v>81</v>
      </c>
      <c r="Z4970" s="2" t="s">
        <v>84</v>
      </c>
      <c r="AD4970" s="2">
        <v>70</v>
      </c>
      <c r="AE4970" s="2" t="s">
        <v>83</v>
      </c>
      <c r="AF4970" s="2" t="s">
        <v>84</v>
      </c>
      <c r="AJ4970" s="2">
        <v>70</v>
      </c>
      <c r="AK4970" s="2" t="s">
        <v>81</v>
      </c>
      <c r="AL4970" s="2" t="s">
        <v>84</v>
      </c>
      <c r="AP4970" s="2">
        <v>70</v>
      </c>
      <c r="AQ4970" s="2" t="s">
        <v>83</v>
      </c>
      <c r="AR4970" s="2" t="s">
        <v>84</v>
      </c>
      <c r="BE4970" s="23" t="str">
        <f t="shared" si="770"/>
        <v>EMF nein</v>
      </c>
      <c r="BF4970" s="23" t="str">
        <f t="shared" si="771"/>
        <v/>
      </c>
      <c r="BG4970" s="23" t="str">
        <f t="shared" si="772"/>
        <v/>
      </c>
      <c r="BH4970" s="23">
        <f t="shared" si="769"/>
        <v>0</v>
      </c>
      <c r="BO4970" s="2" t="s">
        <v>19482</v>
      </c>
      <c r="BP4970" s="3">
        <v>1</v>
      </c>
      <c r="BQ4970" s="2" t="s">
        <v>19483</v>
      </c>
    </row>
    <row r="4971" spans="1:70" ht="16.149999999999999" customHeight="1" x14ac:dyDescent="0.25">
      <c r="A4971" s="1">
        <v>4972</v>
      </c>
      <c r="B4971" s="2" t="s">
        <v>69</v>
      </c>
      <c r="C4971" s="2" t="s">
        <v>8854</v>
      </c>
      <c r="D4971" s="2" t="s">
        <v>145</v>
      </c>
      <c r="E4971" s="2" t="s">
        <v>19484</v>
      </c>
      <c r="F4971" s="67">
        <v>44021</v>
      </c>
      <c r="G4971" s="3">
        <f t="shared" si="759"/>
        <v>7</v>
      </c>
      <c r="H4971" s="3">
        <f t="shared" si="760"/>
        <v>2020</v>
      </c>
      <c r="I4971" s="92">
        <v>0.62152777777777801</v>
      </c>
      <c r="J4971" s="20">
        <f t="shared" si="767"/>
        <v>14</v>
      </c>
      <c r="K4971" s="5" t="str">
        <f t="shared" si="768"/>
        <v>ja</v>
      </c>
      <c r="L4971" s="5" t="s">
        <v>91</v>
      </c>
      <c r="M4971" s="6" t="s">
        <v>74</v>
      </c>
      <c r="N4971" s="5">
        <v>79</v>
      </c>
      <c r="O4971" s="5" t="s">
        <v>5139</v>
      </c>
      <c r="P4971" s="127" t="s">
        <v>19485</v>
      </c>
      <c r="R4971" s="6" t="s">
        <v>77</v>
      </c>
      <c r="T4971" s="6" t="s">
        <v>202</v>
      </c>
      <c r="U4971" s="2" t="s">
        <v>208</v>
      </c>
      <c r="V4971" s="5" t="s">
        <v>80</v>
      </c>
      <c r="X4971" s="2">
        <v>250</v>
      </c>
      <c r="Y4971" s="2" t="s">
        <v>81</v>
      </c>
      <c r="Z4971" s="2" t="s">
        <v>168</v>
      </c>
      <c r="AA4971" s="2">
        <v>250</v>
      </c>
      <c r="AB4971" s="2" t="s">
        <v>81</v>
      </c>
      <c r="AC4971" s="2" t="s">
        <v>168</v>
      </c>
      <c r="AD4971" s="2">
        <v>250</v>
      </c>
      <c r="AE4971" s="2" t="s">
        <v>83</v>
      </c>
      <c r="AF4971" s="2" t="s">
        <v>168</v>
      </c>
      <c r="AJ4971" s="2">
        <v>250</v>
      </c>
      <c r="AK4971" s="2" t="s">
        <v>81</v>
      </c>
      <c r="AL4971" s="2" t="s">
        <v>168</v>
      </c>
      <c r="AM4971" s="2">
        <v>250</v>
      </c>
      <c r="AN4971" s="2" t="s">
        <v>81</v>
      </c>
      <c r="AO4971" s="2" t="s">
        <v>168</v>
      </c>
      <c r="AP4971" s="2">
        <v>250</v>
      </c>
      <c r="AQ4971" s="2" t="s">
        <v>83</v>
      </c>
      <c r="AR4971" s="2" t="s">
        <v>168</v>
      </c>
      <c r="AV4971" s="2">
        <v>650</v>
      </c>
      <c r="AW4971" s="2" t="s">
        <v>81</v>
      </c>
      <c r="AX4971" s="2" t="s">
        <v>168</v>
      </c>
      <c r="AY4971" s="2">
        <v>650</v>
      </c>
      <c r="AZ4971" s="2" t="s">
        <v>81</v>
      </c>
      <c r="BA4971" s="2" t="s">
        <v>168</v>
      </c>
      <c r="BB4971" s="2">
        <v>650</v>
      </c>
      <c r="BC4971" s="2" t="s">
        <v>83</v>
      </c>
      <c r="BD4971" s="2" t="s">
        <v>168</v>
      </c>
      <c r="BE4971" s="23" t="str">
        <f t="shared" si="770"/>
        <v>EMF ja</v>
      </c>
      <c r="BF4971" s="23">
        <f t="shared" si="771"/>
        <v>200</v>
      </c>
      <c r="BG4971" s="23" t="str">
        <f t="shared" si="772"/>
        <v>100-499m</v>
      </c>
      <c r="BH4971" s="23">
        <f t="shared" si="769"/>
        <v>1</v>
      </c>
      <c r="BI4971" s="2" t="s">
        <v>162</v>
      </c>
      <c r="BJ4971" s="2">
        <v>200</v>
      </c>
      <c r="BO4971" s="2" t="s">
        <v>19486</v>
      </c>
      <c r="BP4971" s="3">
        <v>1</v>
      </c>
      <c r="BQ4971" s="2" t="s">
        <v>19487</v>
      </c>
    </row>
    <row r="4972" spans="1:70" ht="16.149999999999999" customHeight="1" x14ac:dyDescent="0.25">
      <c r="A4972" s="1">
        <v>4973</v>
      </c>
      <c r="B4972" s="2" t="s">
        <v>211</v>
      </c>
      <c r="C4972" s="2" t="s">
        <v>3512</v>
      </c>
      <c r="D4972" s="2" t="s">
        <v>158</v>
      </c>
      <c r="E4972" s="2" t="s">
        <v>19488</v>
      </c>
      <c r="F4972" s="67">
        <v>44022</v>
      </c>
      <c r="G4972" s="3">
        <f t="shared" si="759"/>
        <v>7</v>
      </c>
      <c r="H4972" s="3">
        <f t="shared" si="760"/>
        <v>2020</v>
      </c>
      <c r="I4972" s="92">
        <v>0.59027777777777801</v>
      </c>
      <c r="J4972" s="20">
        <f t="shared" si="767"/>
        <v>14</v>
      </c>
      <c r="K4972" s="5" t="str">
        <f t="shared" si="768"/>
        <v>ja</v>
      </c>
      <c r="L4972" s="5" t="s">
        <v>73</v>
      </c>
      <c r="M4972" s="6" t="s">
        <v>74</v>
      </c>
      <c r="N4972" s="5">
        <v>62</v>
      </c>
      <c r="O4972" s="2" t="s">
        <v>5139</v>
      </c>
      <c r="P4972" s="127" t="s">
        <v>19489</v>
      </c>
      <c r="R4972" s="6" t="s">
        <v>77</v>
      </c>
      <c r="U4972" s="2" t="s">
        <v>208</v>
      </c>
      <c r="V4972" s="2" t="s">
        <v>80</v>
      </c>
      <c r="BE4972" s="23" t="str">
        <f t="shared" si="770"/>
        <v>EMF nein</v>
      </c>
      <c r="BF4972" s="23" t="str">
        <f t="shared" si="771"/>
        <v/>
      </c>
      <c r="BG4972" s="23" t="str">
        <f t="shared" si="772"/>
        <v/>
      </c>
      <c r="BH4972" s="23">
        <f t="shared" si="769"/>
        <v>0</v>
      </c>
      <c r="BO4972" s="2" t="s">
        <v>19490</v>
      </c>
      <c r="BP4972" s="3">
        <v>1</v>
      </c>
      <c r="BQ4972" s="2" t="s">
        <v>19491</v>
      </c>
    </row>
    <row r="4973" spans="1:70" ht="16.149999999999999" customHeight="1" x14ac:dyDescent="0.25">
      <c r="A4973" s="1">
        <v>4974</v>
      </c>
      <c r="B4973" s="2" t="s">
        <v>211</v>
      </c>
      <c r="C4973" s="2" t="s">
        <v>8815</v>
      </c>
      <c r="D4973" s="2" t="s">
        <v>124</v>
      </c>
      <c r="E4973" s="2" t="s">
        <v>1675</v>
      </c>
      <c r="F4973" s="67">
        <v>44020</v>
      </c>
      <c r="G4973" s="3">
        <f t="shared" si="759"/>
        <v>7</v>
      </c>
      <c r="H4973" s="3">
        <f t="shared" si="760"/>
        <v>2020</v>
      </c>
      <c r="I4973" s="92">
        <v>0.77083333333333304</v>
      </c>
      <c r="J4973" s="20">
        <f t="shared" si="767"/>
        <v>18</v>
      </c>
      <c r="K4973" s="5" t="str">
        <f t="shared" si="768"/>
        <v>ja</v>
      </c>
      <c r="L4973" s="5" t="s">
        <v>91</v>
      </c>
      <c r="M4973" s="6" t="s">
        <v>100</v>
      </c>
      <c r="N4973" s="5">
        <v>24</v>
      </c>
      <c r="O4973" s="2" t="s">
        <v>5139</v>
      </c>
      <c r="P4973" s="127" t="s">
        <v>19492</v>
      </c>
      <c r="R4973" s="6" t="s">
        <v>77</v>
      </c>
      <c r="S4973" s="2" t="s">
        <v>19493</v>
      </c>
      <c r="X4973" s="2">
        <v>360</v>
      </c>
      <c r="Y4973" s="2" t="s">
        <v>81</v>
      </c>
      <c r="Z4973" s="2" t="s">
        <v>19494</v>
      </c>
      <c r="AA4973" s="2">
        <v>360</v>
      </c>
      <c r="AB4973" s="2" t="s">
        <v>81</v>
      </c>
      <c r="AC4973" s="2" t="s">
        <v>84</v>
      </c>
      <c r="AD4973" s="2">
        <v>360</v>
      </c>
      <c r="AE4973" s="2" t="s">
        <v>81</v>
      </c>
      <c r="AF4973" s="2" t="s">
        <v>84</v>
      </c>
      <c r="AJ4973" s="2">
        <v>772</v>
      </c>
      <c r="AK4973" s="2" t="s">
        <v>81</v>
      </c>
      <c r="AL4973" s="2" t="s">
        <v>168</v>
      </c>
      <c r="AM4973" s="2">
        <v>772</v>
      </c>
      <c r="AN4973" s="2" t="s">
        <v>81</v>
      </c>
      <c r="AO4973" s="2" t="s">
        <v>168</v>
      </c>
      <c r="AP4973" s="2">
        <v>772</v>
      </c>
      <c r="AQ4973" s="2" t="s">
        <v>81</v>
      </c>
      <c r="AR4973" s="2" t="s">
        <v>168</v>
      </c>
      <c r="BE4973" s="23" t="str">
        <f t="shared" si="770"/>
        <v>EMF nein</v>
      </c>
      <c r="BF4973" s="23" t="str">
        <f t="shared" si="771"/>
        <v/>
      </c>
      <c r="BG4973" s="23" t="str">
        <f t="shared" si="772"/>
        <v/>
      </c>
      <c r="BH4973" s="23">
        <f t="shared" si="769"/>
        <v>0</v>
      </c>
      <c r="BO4973" s="2" t="s">
        <v>19495</v>
      </c>
      <c r="BP4973" s="3">
        <v>1</v>
      </c>
      <c r="BQ4973" s="2" t="s">
        <v>19496</v>
      </c>
    </row>
    <row r="4974" spans="1:70" ht="16.149999999999999" customHeight="1" x14ac:dyDescent="0.25">
      <c r="A4974" s="44">
        <v>4975</v>
      </c>
      <c r="B4974" s="2" t="s">
        <v>211</v>
      </c>
      <c r="C4974" s="2" t="s">
        <v>19497</v>
      </c>
      <c r="D4974" s="2" t="s">
        <v>158</v>
      </c>
      <c r="E4974" s="2" t="s">
        <v>19498</v>
      </c>
      <c r="F4974" s="67">
        <v>44020</v>
      </c>
      <c r="G4974" s="3">
        <f t="shared" si="759"/>
        <v>7</v>
      </c>
      <c r="H4974" s="3">
        <f t="shared" si="760"/>
        <v>2020</v>
      </c>
      <c r="I4974" s="92">
        <v>0.47222222222222199</v>
      </c>
      <c r="J4974" s="20">
        <f t="shared" si="767"/>
        <v>11</v>
      </c>
      <c r="K4974" s="5" t="str">
        <f t="shared" si="768"/>
        <v>ja</v>
      </c>
      <c r="L4974" s="5" t="s">
        <v>91</v>
      </c>
      <c r="M4974" s="6" t="s">
        <v>115</v>
      </c>
      <c r="N4974" s="5" t="s">
        <v>109</v>
      </c>
      <c r="O4974" s="5" t="s">
        <v>126</v>
      </c>
      <c r="P4974" s="6" t="s">
        <v>18763</v>
      </c>
      <c r="R4974" s="6" t="s">
        <v>77</v>
      </c>
      <c r="T4974" s="6" t="s">
        <v>202</v>
      </c>
      <c r="BE4974" s="23" t="str">
        <f t="shared" si="770"/>
        <v>EMF ja</v>
      </c>
      <c r="BF4974" s="23">
        <f t="shared" si="771"/>
        <v>2700</v>
      </c>
      <c r="BG4974" s="23" t="str">
        <f t="shared" si="772"/>
        <v>500+m</v>
      </c>
      <c r="BH4974" s="23">
        <f t="shared" si="769"/>
        <v>1</v>
      </c>
      <c r="BI4974" s="2" t="s">
        <v>162</v>
      </c>
      <c r="BJ4974" s="2">
        <v>2700</v>
      </c>
      <c r="BO4974" s="2" t="s">
        <v>19499</v>
      </c>
      <c r="BP4974" s="3">
        <v>1</v>
      </c>
      <c r="BQ4974" s="2" t="s">
        <v>19500</v>
      </c>
    </row>
    <row r="4975" spans="1:70" ht="16.149999999999999" customHeight="1" x14ac:dyDescent="0.25">
      <c r="A4975" s="16">
        <v>4976</v>
      </c>
      <c r="B4975" s="2" t="s">
        <v>211</v>
      </c>
      <c r="C4975" s="2" t="s">
        <v>14747</v>
      </c>
      <c r="D4975" s="2" t="s">
        <v>206</v>
      </c>
      <c r="E4975" s="2" t="s">
        <v>19501</v>
      </c>
      <c r="F4975" s="67">
        <v>44022</v>
      </c>
      <c r="G4975" s="3">
        <f t="shared" si="759"/>
        <v>7</v>
      </c>
      <c r="H4975" s="3">
        <f t="shared" si="760"/>
        <v>2020</v>
      </c>
      <c r="I4975" s="92">
        <v>0.95833333333333304</v>
      </c>
      <c r="J4975" s="20">
        <f t="shared" si="767"/>
        <v>23</v>
      </c>
      <c r="K4975" s="5" t="str">
        <f t="shared" si="768"/>
        <v>ja</v>
      </c>
      <c r="M4975" s="6" t="s">
        <v>74</v>
      </c>
      <c r="O4975" s="2" t="s">
        <v>140</v>
      </c>
      <c r="P4975" s="127" t="s">
        <v>19502</v>
      </c>
      <c r="R4975" s="6" t="s">
        <v>77</v>
      </c>
      <c r="X4975" s="2">
        <v>205</v>
      </c>
      <c r="Y4975" s="2" t="s">
        <v>81</v>
      </c>
      <c r="Z4975" s="2" t="s">
        <v>84</v>
      </c>
      <c r="AD4975" s="2">
        <v>205</v>
      </c>
      <c r="AE4975" s="2" t="s">
        <v>81</v>
      </c>
      <c r="AF4975" s="2" t="s">
        <v>84</v>
      </c>
      <c r="AJ4975" s="2">
        <v>820</v>
      </c>
      <c r="AK4975" s="2" t="s">
        <v>83</v>
      </c>
      <c r="AL4975" s="2" t="s">
        <v>168</v>
      </c>
      <c r="AP4975" s="2">
        <v>820</v>
      </c>
      <c r="AQ4975" s="2" t="s">
        <v>83</v>
      </c>
      <c r="AR4975" s="2" t="s">
        <v>168</v>
      </c>
      <c r="BE4975" s="23" t="str">
        <f t="shared" si="770"/>
        <v>EMF ja</v>
      </c>
      <c r="BF4975" s="23" t="str">
        <f t="shared" si="771"/>
        <v/>
      </c>
      <c r="BG4975" s="23" t="str">
        <f t="shared" si="772"/>
        <v/>
      </c>
      <c r="BH4975" s="23">
        <f t="shared" si="769"/>
        <v>1</v>
      </c>
      <c r="BK4975" s="2" t="s">
        <v>162</v>
      </c>
      <c r="BO4975" s="2" t="s">
        <v>19503</v>
      </c>
      <c r="BP4975" s="3">
        <v>1</v>
      </c>
      <c r="BQ4975" s="2" t="s">
        <v>19504</v>
      </c>
    </row>
    <row r="4976" spans="1:70" ht="16.149999999999999" customHeight="1" x14ac:dyDescent="0.25">
      <c r="A4976" s="16">
        <v>4977</v>
      </c>
      <c r="B4976" s="2" t="s">
        <v>87</v>
      </c>
      <c r="C4976" s="2" t="s">
        <v>6730</v>
      </c>
      <c r="D4976" s="2" t="s">
        <v>151</v>
      </c>
      <c r="E4976" s="2" t="s">
        <v>19505</v>
      </c>
      <c r="F4976" s="67">
        <v>44023</v>
      </c>
      <c r="G4976" s="3">
        <f t="shared" si="759"/>
        <v>7</v>
      </c>
      <c r="H4976" s="3">
        <f t="shared" si="760"/>
        <v>2020</v>
      </c>
      <c r="I4976" s="92">
        <v>0.5</v>
      </c>
      <c r="J4976" s="20">
        <f t="shared" si="767"/>
        <v>12</v>
      </c>
      <c r="K4976" s="5" t="str">
        <f t="shared" si="768"/>
        <v>ja</v>
      </c>
      <c r="L4976" s="5" t="s">
        <v>91</v>
      </c>
      <c r="M4976" s="6" t="s">
        <v>74</v>
      </c>
      <c r="N4976" s="5">
        <v>84</v>
      </c>
      <c r="O4976" s="2" t="s">
        <v>126</v>
      </c>
      <c r="P4976" s="127" t="s">
        <v>19506</v>
      </c>
      <c r="R4976" s="6" t="s">
        <v>464</v>
      </c>
      <c r="T4976" s="6" t="s">
        <v>202</v>
      </c>
      <c r="BE4976" s="23" t="str">
        <f t="shared" si="770"/>
        <v>EMF nein</v>
      </c>
      <c r="BF4976" s="23" t="str">
        <f t="shared" si="771"/>
        <v/>
      </c>
      <c r="BG4976" s="23" t="str">
        <f t="shared" si="772"/>
        <v/>
      </c>
      <c r="BH4976" s="23">
        <f t="shared" si="769"/>
        <v>0</v>
      </c>
      <c r="BO4976" s="2" t="s">
        <v>22442</v>
      </c>
      <c r="BP4976" s="3">
        <v>1</v>
      </c>
      <c r="BR4976" s="135" t="s">
        <v>19507</v>
      </c>
    </row>
    <row r="4977" spans="1:69" ht="16.149999999999999" customHeight="1" x14ac:dyDescent="0.25">
      <c r="A4977" s="1">
        <v>4978</v>
      </c>
      <c r="B4977" s="2" t="s">
        <v>211</v>
      </c>
      <c r="C4977" s="74" t="s">
        <v>7278</v>
      </c>
      <c r="D4977" s="2" t="s">
        <v>137</v>
      </c>
      <c r="E4977" s="2" t="s">
        <v>19508</v>
      </c>
      <c r="F4977" s="67">
        <v>44024</v>
      </c>
      <c r="G4977" s="3">
        <f t="shared" si="759"/>
        <v>7</v>
      </c>
      <c r="H4977" s="3">
        <f t="shared" si="760"/>
        <v>2020</v>
      </c>
      <c r="I4977" s="92">
        <v>0.84027777777777801</v>
      </c>
      <c r="J4977" s="20">
        <f t="shared" si="767"/>
        <v>20</v>
      </c>
      <c r="K4977" s="5" t="str">
        <f t="shared" si="768"/>
        <v>ja</v>
      </c>
      <c r="L4977" s="5" t="s">
        <v>73</v>
      </c>
      <c r="M4977" s="6" t="s">
        <v>9731</v>
      </c>
      <c r="N4977" s="5">
        <v>22</v>
      </c>
      <c r="O4977" s="2" t="s">
        <v>126</v>
      </c>
      <c r="P4977" s="127" t="s">
        <v>19509</v>
      </c>
      <c r="R4977" s="6" t="s">
        <v>77</v>
      </c>
      <c r="T4977" s="6" t="s">
        <v>80</v>
      </c>
      <c r="X4977" s="2">
        <v>863</v>
      </c>
      <c r="Y4977" s="2" t="s">
        <v>81</v>
      </c>
      <c r="Z4977" s="2" t="s">
        <v>84</v>
      </c>
      <c r="AA4977" s="2">
        <v>863</v>
      </c>
      <c r="AB4977" s="2" t="s">
        <v>81</v>
      </c>
      <c r="AC4977" s="2" t="s">
        <v>84</v>
      </c>
      <c r="AD4977" s="2">
        <v>863</v>
      </c>
      <c r="AE4977" s="2" t="s">
        <v>83</v>
      </c>
      <c r="AF4977" s="2" t="s">
        <v>84</v>
      </c>
      <c r="BE4977" s="23" t="str">
        <f t="shared" si="770"/>
        <v>EMF nein</v>
      </c>
      <c r="BF4977" s="23" t="str">
        <f t="shared" si="771"/>
        <v/>
      </c>
      <c r="BG4977" s="23" t="str">
        <f t="shared" si="772"/>
        <v/>
      </c>
      <c r="BH4977" s="23">
        <f t="shared" si="769"/>
        <v>0</v>
      </c>
      <c r="BO4977" s="2" t="s">
        <v>19510</v>
      </c>
      <c r="BP4977" s="3">
        <v>1</v>
      </c>
      <c r="BQ4977" s="2" t="s">
        <v>19511</v>
      </c>
    </row>
    <row r="4978" spans="1:69" ht="16.149999999999999" customHeight="1" x14ac:dyDescent="0.25">
      <c r="A4978" s="1">
        <v>4979</v>
      </c>
      <c r="B4978" s="2" t="s">
        <v>87</v>
      </c>
      <c r="C4978" s="2" t="s">
        <v>19512</v>
      </c>
      <c r="D4978" s="2" t="s">
        <v>651</v>
      </c>
      <c r="E4978" s="2" t="s">
        <v>19513</v>
      </c>
      <c r="F4978" s="67">
        <v>44017</v>
      </c>
      <c r="G4978" s="3">
        <f t="shared" si="759"/>
        <v>7</v>
      </c>
      <c r="H4978" s="3">
        <f t="shared" si="760"/>
        <v>2020</v>
      </c>
      <c r="I4978" s="92">
        <v>0.44444444444444398</v>
      </c>
      <c r="J4978" s="20">
        <f t="shared" si="767"/>
        <v>10</v>
      </c>
      <c r="K4978" s="5" t="str">
        <f t="shared" si="768"/>
        <v>ja</v>
      </c>
      <c r="L4978" s="5" t="s">
        <v>91</v>
      </c>
      <c r="M4978" s="6" t="s">
        <v>74</v>
      </c>
      <c r="N4978" s="5">
        <v>74</v>
      </c>
      <c r="O4978" s="2" t="s">
        <v>5139</v>
      </c>
      <c r="P4978" s="127" t="s">
        <v>19514</v>
      </c>
      <c r="R4978" s="6" t="s">
        <v>77</v>
      </c>
      <c r="T4978" s="6" t="s">
        <v>202</v>
      </c>
      <c r="X4978" s="2">
        <v>1700</v>
      </c>
      <c r="Y4978" s="2" t="s">
        <v>81</v>
      </c>
      <c r="Z4978" s="2" t="s">
        <v>84</v>
      </c>
      <c r="AA4978" s="2">
        <v>1700</v>
      </c>
      <c r="AB4978" s="2" t="s">
        <v>81</v>
      </c>
      <c r="AC4978" s="2" t="s">
        <v>84</v>
      </c>
      <c r="AD4978" s="2">
        <v>1700</v>
      </c>
      <c r="AE4978" s="2" t="s">
        <v>81</v>
      </c>
      <c r="AF4978" s="2" t="s">
        <v>84</v>
      </c>
      <c r="BE4978" s="23" t="str">
        <f t="shared" si="770"/>
        <v>EMF nein</v>
      </c>
      <c r="BF4978" s="23" t="str">
        <f t="shared" si="771"/>
        <v/>
      </c>
      <c r="BG4978" s="23" t="str">
        <f t="shared" si="772"/>
        <v/>
      </c>
      <c r="BH4978" s="23">
        <f t="shared" si="769"/>
        <v>0</v>
      </c>
      <c r="BO4978" s="2" t="s">
        <v>19515</v>
      </c>
      <c r="BP4978" s="3">
        <v>1</v>
      </c>
      <c r="BQ4978" s="2" t="s">
        <v>19516</v>
      </c>
    </row>
    <row r="4979" spans="1:69" ht="16.149999999999999" customHeight="1" x14ac:dyDescent="0.25">
      <c r="A4979" s="44">
        <v>4980</v>
      </c>
      <c r="B4979" s="2" t="s">
        <v>211</v>
      </c>
      <c r="C4979" s="2" t="s">
        <v>11694</v>
      </c>
      <c r="D4979" s="2" t="s">
        <v>104</v>
      </c>
      <c r="E4979" s="2" t="s">
        <v>19517</v>
      </c>
      <c r="F4979" s="67">
        <v>44024</v>
      </c>
      <c r="G4979" s="3">
        <f t="shared" si="759"/>
        <v>7</v>
      </c>
      <c r="H4979" s="3">
        <f t="shared" si="760"/>
        <v>2020</v>
      </c>
      <c r="I4979" s="92">
        <v>0.57291666666666696</v>
      </c>
      <c r="J4979" s="20">
        <f t="shared" si="767"/>
        <v>13</v>
      </c>
      <c r="K4979" s="5" t="str">
        <f t="shared" si="768"/>
        <v>ja</v>
      </c>
      <c r="L4979" s="5" t="s">
        <v>91</v>
      </c>
      <c r="M4979" s="6" t="s">
        <v>100</v>
      </c>
      <c r="N4979" s="5">
        <v>19</v>
      </c>
      <c r="O4979" s="2" t="s">
        <v>10213</v>
      </c>
      <c r="P4979" s="127" t="s">
        <v>19518</v>
      </c>
      <c r="R4979" s="6" t="s">
        <v>77</v>
      </c>
      <c r="T4979" s="6" t="s">
        <v>80</v>
      </c>
      <c r="BE4979" s="23" t="str">
        <f t="shared" si="770"/>
        <v>EMF nein</v>
      </c>
      <c r="BF4979" s="23" t="str">
        <f t="shared" si="771"/>
        <v/>
      </c>
      <c r="BG4979" s="23" t="str">
        <f t="shared" si="772"/>
        <v/>
      </c>
      <c r="BH4979" s="23">
        <f t="shared" si="769"/>
        <v>0</v>
      </c>
      <c r="BO4979" s="2" t="s">
        <v>19519</v>
      </c>
      <c r="BP4979" s="3">
        <v>1</v>
      </c>
      <c r="BQ4979" s="2" t="s">
        <v>19520</v>
      </c>
    </row>
    <row r="4980" spans="1:69" ht="16.149999999999999" customHeight="1" x14ac:dyDescent="0.25">
      <c r="A4980" s="1">
        <v>4981</v>
      </c>
      <c r="B4980" s="2" t="s">
        <v>211</v>
      </c>
      <c r="C4980" s="2" t="s">
        <v>14968</v>
      </c>
      <c r="D4980" s="2" t="s">
        <v>104</v>
      </c>
      <c r="E4980" s="2" t="s">
        <v>19521</v>
      </c>
      <c r="F4980" s="67">
        <v>44024</v>
      </c>
      <c r="G4980" s="3">
        <f t="shared" si="759"/>
        <v>7</v>
      </c>
      <c r="H4980" s="3">
        <f t="shared" si="760"/>
        <v>2020</v>
      </c>
      <c r="I4980" s="92">
        <v>0.46875</v>
      </c>
      <c r="J4980" s="20">
        <f t="shared" si="767"/>
        <v>11</v>
      </c>
      <c r="K4980" s="5" t="str">
        <f t="shared" si="768"/>
        <v>ja</v>
      </c>
      <c r="L4980" s="5" t="s">
        <v>91</v>
      </c>
      <c r="M4980" s="6" t="s">
        <v>100</v>
      </c>
      <c r="N4980" s="5">
        <v>49</v>
      </c>
      <c r="O4980" s="2" t="s">
        <v>126</v>
      </c>
      <c r="P4980" s="127" t="s">
        <v>13674</v>
      </c>
      <c r="R4980" s="6" t="s">
        <v>77</v>
      </c>
      <c r="T4980" s="6" t="s">
        <v>80</v>
      </c>
      <c r="U4980" s="2" t="s">
        <v>4938</v>
      </c>
      <c r="X4980" s="2">
        <v>50</v>
      </c>
      <c r="Y4980" s="2" t="s">
        <v>81</v>
      </c>
      <c r="Z4980" s="2" t="s">
        <v>82</v>
      </c>
      <c r="AA4980" s="2">
        <v>50</v>
      </c>
      <c r="AB4980" s="2" t="s">
        <v>6084</v>
      </c>
      <c r="AC4980" s="2" t="s">
        <v>82</v>
      </c>
      <c r="AD4980" s="2">
        <v>50</v>
      </c>
      <c r="AE4980" s="2" t="s">
        <v>81</v>
      </c>
      <c r="AF4980" s="2" t="s">
        <v>82</v>
      </c>
      <c r="AJ4980" s="2">
        <v>302</v>
      </c>
      <c r="AK4980" s="2" t="s">
        <v>81</v>
      </c>
      <c r="AL4980" s="2" t="s">
        <v>84</v>
      </c>
      <c r="AM4980" s="2">
        <v>302</v>
      </c>
      <c r="AN4980" s="2" t="s">
        <v>81</v>
      </c>
      <c r="AO4980" s="2" t="s">
        <v>84</v>
      </c>
      <c r="AP4980" s="2">
        <v>302</v>
      </c>
      <c r="AQ4980" s="2" t="s">
        <v>83</v>
      </c>
      <c r="AR4980" s="2" t="s">
        <v>84</v>
      </c>
      <c r="AV4980" s="2">
        <v>1700</v>
      </c>
      <c r="AW4980" s="2" t="s">
        <v>81</v>
      </c>
      <c r="AX4980" s="2" t="s">
        <v>84</v>
      </c>
      <c r="AY4980" s="2">
        <v>1700</v>
      </c>
      <c r="AZ4980" s="2" t="s">
        <v>81</v>
      </c>
      <c r="BA4980" s="2" t="s">
        <v>84</v>
      </c>
      <c r="BB4980" s="2">
        <v>1700</v>
      </c>
      <c r="BC4980" s="2" t="s">
        <v>81</v>
      </c>
      <c r="BD4980" s="2" t="s">
        <v>84</v>
      </c>
      <c r="BE4980" s="23" t="str">
        <f t="shared" si="770"/>
        <v>EMF nein</v>
      </c>
      <c r="BF4980" s="23" t="str">
        <f t="shared" si="771"/>
        <v/>
      </c>
      <c r="BG4980" s="23" t="str">
        <f t="shared" si="772"/>
        <v/>
      </c>
      <c r="BH4980" s="23">
        <f t="shared" si="769"/>
        <v>0</v>
      </c>
      <c r="BO4980" s="2" t="s">
        <v>19522</v>
      </c>
      <c r="BP4980" s="3">
        <v>1</v>
      </c>
      <c r="BQ4980" s="2" t="s">
        <v>19523</v>
      </c>
    </row>
    <row r="4981" spans="1:69" ht="16.149999999999999" customHeight="1" x14ac:dyDescent="0.25">
      <c r="A4981" s="1">
        <v>4982</v>
      </c>
      <c r="B4981" s="2" t="s">
        <v>87</v>
      </c>
      <c r="C4981" s="116" t="s">
        <v>7846</v>
      </c>
      <c r="D4981" s="2" t="s">
        <v>124</v>
      </c>
      <c r="E4981" s="2" t="s">
        <v>19524</v>
      </c>
      <c r="F4981" s="67">
        <v>44024</v>
      </c>
      <c r="G4981" s="3">
        <f t="shared" si="759"/>
        <v>7</v>
      </c>
      <c r="H4981" s="3">
        <f t="shared" si="760"/>
        <v>2020</v>
      </c>
      <c r="I4981" s="92">
        <v>0.47916666666666702</v>
      </c>
      <c r="J4981" s="20">
        <f t="shared" si="767"/>
        <v>11</v>
      </c>
      <c r="K4981" s="5" t="str">
        <f t="shared" si="768"/>
        <v>ja</v>
      </c>
      <c r="L4981" s="5" t="s">
        <v>73</v>
      </c>
      <c r="M4981" s="6" t="s">
        <v>115</v>
      </c>
      <c r="N4981" s="5">
        <v>76</v>
      </c>
      <c r="O4981" s="2" t="s">
        <v>5139</v>
      </c>
      <c r="P4981" s="127" t="s">
        <v>1027</v>
      </c>
      <c r="R4981" s="6" t="s">
        <v>77</v>
      </c>
      <c r="T4981" s="6" t="s">
        <v>80</v>
      </c>
      <c r="X4981" s="2">
        <v>1360</v>
      </c>
      <c r="Y4981" s="2" t="s">
        <v>81</v>
      </c>
      <c r="Z4981" s="2" t="s">
        <v>82</v>
      </c>
      <c r="AA4981" s="2">
        <v>1360</v>
      </c>
      <c r="AB4981" s="2" t="s">
        <v>94</v>
      </c>
      <c r="AC4981" s="2" t="s">
        <v>82</v>
      </c>
      <c r="AD4981" s="2">
        <v>1360</v>
      </c>
      <c r="AE4981" s="2" t="s">
        <v>81</v>
      </c>
      <c r="AF4981" s="2" t="s">
        <v>82</v>
      </c>
      <c r="AG4981" s="2">
        <v>1360</v>
      </c>
      <c r="AH4981" s="2" t="s">
        <v>3284</v>
      </c>
      <c r="AI4981" s="2" t="s">
        <v>82</v>
      </c>
      <c r="AJ4981" s="2">
        <v>1360</v>
      </c>
      <c r="AK4981" s="2" t="s">
        <v>81</v>
      </c>
      <c r="AL4981" s="2" t="s">
        <v>82</v>
      </c>
      <c r="AM4981" s="2">
        <v>1360</v>
      </c>
      <c r="AN4981" s="2" t="s">
        <v>94</v>
      </c>
      <c r="AO4981" s="2" t="s">
        <v>82</v>
      </c>
      <c r="AP4981" s="2">
        <v>1360</v>
      </c>
      <c r="AQ4981" s="2" t="s">
        <v>81</v>
      </c>
      <c r="AR4981" s="2" t="s">
        <v>82</v>
      </c>
      <c r="AS4981" s="2">
        <v>1360</v>
      </c>
      <c r="AT4981" s="2" t="s">
        <v>3284</v>
      </c>
      <c r="AU4981" s="2" t="s">
        <v>82</v>
      </c>
      <c r="AV4981" s="2">
        <v>1360</v>
      </c>
      <c r="AW4981" s="2" t="s">
        <v>81</v>
      </c>
      <c r="AX4981" s="2" t="s">
        <v>82</v>
      </c>
      <c r="AY4981" s="2">
        <v>1360</v>
      </c>
      <c r="AZ4981" s="2" t="s">
        <v>94</v>
      </c>
      <c r="BA4981" s="2" t="s">
        <v>82</v>
      </c>
      <c r="BB4981" s="2">
        <v>1360</v>
      </c>
      <c r="BC4981" s="2" t="s">
        <v>81</v>
      </c>
      <c r="BD4981" s="2" t="s">
        <v>82</v>
      </c>
      <c r="BE4981" s="2">
        <v>1360</v>
      </c>
      <c r="BF4981" s="2" t="s">
        <v>3284</v>
      </c>
      <c r="BG4981" s="2" t="s">
        <v>82</v>
      </c>
      <c r="BH4981" s="23">
        <f t="shared" si="769"/>
        <v>0</v>
      </c>
      <c r="BO4981" s="2" t="s">
        <v>19525</v>
      </c>
      <c r="BP4981" s="3">
        <v>1</v>
      </c>
      <c r="BQ4981" s="2" t="s">
        <v>19526</v>
      </c>
    </row>
    <row r="4982" spans="1:69" ht="16.149999999999999" customHeight="1" x14ac:dyDescent="0.25">
      <c r="A4982" s="1">
        <v>4983</v>
      </c>
      <c r="B4982" s="2" t="s">
        <v>190</v>
      </c>
      <c r="C4982" s="2" t="s">
        <v>456</v>
      </c>
      <c r="D4982" s="2" t="s">
        <v>371</v>
      </c>
      <c r="E4982" s="2" t="s">
        <v>19527</v>
      </c>
      <c r="F4982" s="67">
        <v>44023</v>
      </c>
      <c r="G4982" s="3">
        <f t="shared" si="759"/>
        <v>7</v>
      </c>
      <c r="H4982" s="3">
        <f t="shared" si="760"/>
        <v>2020</v>
      </c>
      <c r="I4982" s="92">
        <v>0.34375</v>
      </c>
      <c r="J4982" s="20">
        <f t="shared" si="767"/>
        <v>8</v>
      </c>
      <c r="K4982" s="5" t="str">
        <f t="shared" si="768"/>
        <v>ja</v>
      </c>
      <c r="L4982" s="5" t="s">
        <v>91</v>
      </c>
      <c r="M4982" s="6" t="s">
        <v>115</v>
      </c>
      <c r="N4982" s="5">
        <v>52</v>
      </c>
      <c r="O4982" s="2" t="s">
        <v>5139</v>
      </c>
      <c r="P4982" s="127" t="s">
        <v>1027</v>
      </c>
      <c r="R4982" s="6" t="s">
        <v>77</v>
      </c>
      <c r="S4982" s="2" t="s">
        <v>190</v>
      </c>
      <c r="T4982" s="6" t="s">
        <v>80</v>
      </c>
      <c r="X4982" s="2">
        <v>135</v>
      </c>
      <c r="Y4982" s="2" t="s">
        <v>81</v>
      </c>
      <c r="Z4982" s="2" t="s">
        <v>84</v>
      </c>
      <c r="AD4982" s="2">
        <v>135</v>
      </c>
      <c r="AE4982" s="2" t="s">
        <v>83</v>
      </c>
      <c r="AF4982" s="2" t="s">
        <v>84</v>
      </c>
      <c r="BE4982" s="23" t="str">
        <f>IF(COUNTA(BI4982,BK4982,BM4982) &gt; 0,"EMF ja","EMF nein")</f>
        <v>EMF nein</v>
      </c>
      <c r="BF4982" s="23" t="str">
        <f>IF(SUM(BJ4982,BL4982,BN4982)=0,"",MIN(BJ4982,BL4982,BN4982))</f>
        <v/>
      </c>
      <c r="BG4982" s="23" t="str">
        <f>IF(BF4982="","",IF(BF4982&lt;100,"&lt;100m",IF(AND(BF4982&gt;99, BF4982&lt;500),"100-499m",IF(BF4982&gt;499,"500+m",""))))</f>
        <v/>
      </c>
      <c r="BH4982" s="23">
        <f t="shared" si="769"/>
        <v>0</v>
      </c>
      <c r="BP4982" s="3">
        <v>1</v>
      </c>
      <c r="BQ4982" s="2" t="s">
        <v>19528</v>
      </c>
    </row>
    <row r="4983" spans="1:69" ht="16.149999999999999" customHeight="1" x14ac:dyDescent="0.25">
      <c r="A4983" s="1">
        <v>4984</v>
      </c>
      <c r="B4983" s="2" t="s">
        <v>211</v>
      </c>
      <c r="C4983" s="2" t="s">
        <v>7922</v>
      </c>
      <c r="D4983" s="2" t="s">
        <v>113</v>
      </c>
      <c r="E4983" s="2" t="s">
        <v>7936</v>
      </c>
      <c r="F4983" s="67">
        <v>44010</v>
      </c>
      <c r="G4983" s="3">
        <f t="shared" si="759"/>
        <v>6</v>
      </c>
      <c r="H4983" s="3">
        <f t="shared" si="760"/>
        <v>2020</v>
      </c>
      <c r="I4983" s="92">
        <v>0.62847222222222199</v>
      </c>
      <c r="J4983" s="20">
        <f t="shared" si="767"/>
        <v>15</v>
      </c>
      <c r="K4983" s="5" t="str">
        <f t="shared" si="768"/>
        <v>ja</v>
      </c>
      <c r="L4983" s="5" t="s">
        <v>91</v>
      </c>
      <c r="M4983" s="6" t="s">
        <v>100</v>
      </c>
      <c r="N4983" s="5">
        <v>32</v>
      </c>
      <c r="O4983" s="2" t="s">
        <v>126</v>
      </c>
      <c r="P4983" s="127" t="s">
        <v>19529</v>
      </c>
      <c r="R4983" s="6" t="s">
        <v>77</v>
      </c>
      <c r="T4983" s="6" t="s">
        <v>80</v>
      </c>
      <c r="X4983" s="2">
        <v>1500</v>
      </c>
      <c r="Y4983" s="2" t="s">
        <v>81</v>
      </c>
      <c r="Z4983" s="2" t="s">
        <v>161</v>
      </c>
      <c r="AD4983" s="2">
        <v>1500</v>
      </c>
      <c r="AE4983" s="2" t="s">
        <v>81</v>
      </c>
      <c r="AF4983" s="2" t="s">
        <v>161</v>
      </c>
      <c r="BE4983" s="23" t="str">
        <f>IF(COUNTA(BI4983,BK4983,BM4983) &gt; 0,"EMF ja","EMF nein")</f>
        <v>EMF nein</v>
      </c>
      <c r="BF4983" s="23" t="str">
        <f>IF(SUM(BJ4983,BL4983,BN4983)=0,"",MIN(BJ4983,BL4983,BN4983))</f>
        <v/>
      </c>
      <c r="BG4983" s="23" t="str">
        <f>IF(BF4983="","",IF(BF4983&lt;100,"&lt;100m",IF(AND(BF4983&gt;99, BF4983&lt;500),"100-499m",IF(BF4983&gt;499,"500+m",""))))</f>
        <v/>
      </c>
      <c r="BH4983" s="23">
        <f t="shared" si="769"/>
        <v>0</v>
      </c>
      <c r="BO4983" s="2" t="s">
        <v>19530</v>
      </c>
      <c r="BP4983" s="3">
        <v>1</v>
      </c>
      <c r="BQ4983" s="2" t="s">
        <v>19531</v>
      </c>
    </row>
    <row r="4984" spans="1:69" ht="16.149999999999999" customHeight="1" x14ac:dyDescent="0.25">
      <c r="A4984" s="1">
        <v>4985</v>
      </c>
      <c r="B4984" s="2" t="s">
        <v>211</v>
      </c>
      <c r="C4984" s="2" t="s">
        <v>5605</v>
      </c>
      <c r="D4984" s="2" t="s">
        <v>98</v>
      </c>
      <c r="E4984" s="2" t="s">
        <v>19532</v>
      </c>
      <c r="F4984" s="67">
        <v>44026</v>
      </c>
      <c r="G4984" s="3">
        <f t="shared" si="759"/>
        <v>7</v>
      </c>
      <c r="H4984" s="3">
        <f t="shared" si="760"/>
        <v>2020</v>
      </c>
      <c r="I4984" s="92">
        <v>0.66666666666666696</v>
      </c>
      <c r="J4984" s="20">
        <f t="shared" si="767"/>
        <v>16</v>
      </c>
      <c r="K4984" s="5" t="str">
        <f t="shared" si="768"/>
        <v>ja</v>
      </c>
      <c r="L4984" s="5" t="s">
        <v>11994</v>
      </c>
      <c r="M4984" s="6" t="s">
        <v>100</v>
      </c>
      <c r="N4984" s="5">
        <v>47</v>
      </c>
      <c r="O4984" s="2" t="s">
        <v>126</v>
      </c>
      <c r="P4984" s="127" t="s">
        <v>19533</v>
      </c>
      <c r="R4984" s="6" t="s">
        <v>77</v>
      </c>
      <c r="T4984" s="6" t="s">
        <v>80</v>
      </c>
      <c r="U4984" s="2" t="s">
        <v>139</v>
      </c>
      <c r="X4984" s="2">
        <v>1390</v>
      </c>
      <c r="Y4984" s="2" t="s">
        <v>81</v>
      </c>
      <c r="Z4984" s="2" t="s">
        <v>82</v>
      </c>
      <c r="AA4984" s="2">
        <v>1390</v>
      </c>
      <c r="AB4984" s="2" t="s">
        <v>94</v>
      </c>
      <c r="AC4984" s="2" t="s">
        <v>82</v>
      </c>
      <c r="AD4984" s="2">
        <v>1390</v>
      </c>
      <c r="AE4984" s="2" t="s">
        <v>83</v>
      </c>
      <c r="AF4984" s="2" t="s">
        <v>82</v>
      </c>
      <c r="AG4984" s="2">
        <v>1390</v>
      </c>
      <c r="AH4984" s="2" t="s">
        <v>83</v>
      </c>
      <c r="AI4984" s="2" t="s">
        <v>82</v>
      </c>
      <c r="AJ4984" s="2">
        <v>840</v>
      </c>
      <c r="AK4984" s="2" t="s">
        <v>81</v>
      </c>
      <c r="AL4984" s="2" t="s">
        <v>82</v>
      </c>
      <c r="AM4984" s="2">
        <v>840</v>
      </c>
      <c r="AN4984" s="2" t="s">
        <v>81</v>
      </c>
      <c r="AO4984" s="2" t="s">
        <v>82</v>
      </c>
      <c r="AP4984" s="2">
        <v>840</v>
      </c>
      <c r="AQ4984" s="2" t="s">
        <v>81</v>
      </c>
      <c r="AR4984" s="2" t="s">
        <v>82</v>
      </c>
      <c r="AS4984" s="2">
        <v>840</v>
      </c>
      <c r="AT4984" s="2" t="s">
        <v>81</v>
      </c>
      <c r="AU4984" s="2" t="s">
        <v>82</v>
      </c>
      <c r="AV4984" s="2">
        <v>670</v>
      </c>
      <c r="AW4984" s="2" t="s">
        <v>81</v>
      </c>
      <c r="AX4984" s="2" t="s">
        <v>168</v>
      </c>
      <c r="AY4984" s="2">
        <v>670</v>
      </c>
      <c r="AZ4984" s="2" t="s">
        <v>81</v>
      </c>
      <c r="BA4984" s="2" t="s">
        <v>168</v>
      </c>
      <c r="BB4984" s="2">
        <v>670</v>
      </c>
      <c r="BC4984" s="2" t="s">
        <v>81</v>
      </c>
      <c r="BD4984" s="2" t="s">
        <v>168</v>
      </c>
      <c r="BE4984" s="23" t="str">
        <f>IF(COUNTA(BI4984,BK4984,BM4984) &gt; 0,"EMF ja","EMF nein")</f>
        <v>EMF nein</v>
      </c>
      <c r="BF4984" s="23" t="str">
        <f>IF(SUM(BJ4984,BL4984,BN4984)=0,"",MIN(BJ4984,BL4984,BN4984))</f>
        <v/>
      </c>
      <c r="BG4984" s="23" t="str">
        <f>IF(BF4984="","",IF(BF4984&lt;100,"&lt;100m",IF(AND(BF4984&gt;99, BF4984&lt;500),"100-499m",IF(BF4984&gt;499,"500+m",""))))</f>
        <v/>
      </c>
      <c r="BH4984" s="23">
        <f t="shared" si="769"/>
        <v>0</v>
      </c>
      <c r="BP4984" s="3">
        <v>1</v>
      </c>
      <c r="BQ4984" s="2" t="s">
        <v>19534</v>
      </c>
    </row>
    <row r="4985" spans="1:69" ht="16.149999999999999" customHeight="1" x14ac:dyDescent="0.25">
      <c r="A4985" s="1">
        <v>4986</v>
      </c>
      <c r="B4985" s="2" t="s">
        <v>211</v>
      </c>
      <c r="C4985" s="2" t="s">
        <v>1236</v>
      </c>
      <c r="D4985" s="2" t="s">
        <v>89</v>
      </c>
      <c r="E4985" s="2" t="s">
        <v>611</v>
      </c>
      <c r="F4985" s="67">
        <v>44027</v>
      </c>
      <c r="G4985" s="3">
        <f t="shared" si="759"/>
        <v>7</v>
      </c>
      <c r="H4985" s="3">
        <f t="shared" si="760"/>
        <v>2020</v>
      </c>
      <c r="I4985" s="92">
        <v>0.8125</v>
      </c>
      <c r="J4985" s="20">
        <f t="shared" si="767"/>
        <v>19</v>
      </c>
      <c r="K4985" s="5" t="str">
        <f t="shared" si="768"/>
        <v>ja</v>
      </c>
      <c r="L4985" s="5" t="s">
        <v>91</v>
      </c>
      <c r="M4985" s="6" t="s">
        <v>74</v>
      </c>
      <c r="N4985" s="5">
        <v>41</v>
      </c>
      <c r="O4985" s="2" t="s">
        <v>5139</v>
      </c>
      <c r="P4985" s="127" t="s">
        <v>19535</v>
      </c>
      <c r="R4985" s="6" t="s">
        <v>77</v>
      </c>
      <c r="S4985" s="2" t="s">
        <v>10902</v>
      </c>
      <c r="T4985" s="6" t="s">
        <v>80</v>
      </c>
      <c r="U4985" s="2" t="s">
        <v>354</v>
      </c>
      <c r="X4985" s="2">
        <v>170</v>
      </c>
      <c r="Y4985" s="2" t="s">
        <v>83</v>
      </c>
      <c r="Z4985" s="2" t="s">
        <v>84</v>
      </c>
      <c r="AA4985" s="2">
        <v>170</v>
      </c>
      <c r="AB4985" s="2" t="s">
        <v>81</v>
      </c>
      <c r="AC4985" s="2" t="s">
        <v>84</v>
      </c>
      <c r="AD4985" s="2">
        <v>170</v>
      </c>
      <c r="AE4985" s="2" t="s">
        <v>83</v>
      </c>
      <c r="AF4985" s="2" t="s">
        <v>84</v>
      </c>
      <c r="AJ4985" s="2">
        <v>465</v>
      </c>
      <c r="AK4985" s="2" t="s">
        <v>81</v>
      </c>
      <c r="AL4985" s="2" t="s">
        <v>84</v>
      </c>
      <c r="AM4985" s="2">
        <v>465</v>
      </c>
      <c r="AN4985" s="2" t="s">
        <v>81</v>
      </c>
      <c r="AO4985" s="2" t="s">
        <v>84</v>
      </c>
      <c r="AP4985" s="2">
        <v>465</v>
      </c>
      <c r="AQ4985" s="2" t="s">
        <v>83</v>
      </c>
      <c r="AR4985" s="2" t="s">
        <v>84</v>
      </c>
      <c r="AS4985" s="2">
        <v>465</v>
      </c>
      <c r="AT4985" s="2" t="s">
        <v>81</v>
      </c>
      <c r="AU4985" s="2" t="s">
        <v>84</v>
      </c>
      <c r="AV4985" s="2">
        <v>210</v>
      </c>
      <c r="AW4985" s="2" t="s">
        <v>83</v>
      </c>
      <c r="AX4985" s="2" t="s">
        <v>84</v>
      </c>
      <c r="AY4985" s="2">
        <v>210</v>
      </c>
      <c r="AZ4985" s="2" t="s">
        <v>81</v>
      </c>
      <c r="BA4985" s="2" t="s">
        <v>84</v>
      </c>
      <c r="BB4985" s="2">
        <v>210</v>
      </c>
      <c r="BC4985" s="2" t="s">
        <v>83</v>
      </c>
      <c r="BD4985" s="2" t="s">
        <v>84</v>
      </c>
      <c r="BE4985" s="23" t="str">
        <f>IF(COUNTA(BI4985,BK4985,BM4985) &gt; 0,"EMF ja","EMF nein")</f>
        <v>EMF nein</v>
      </c>
      <c r="BF4985" s="23" t="str">
        <f>IF(SUM(BJ4985,BL4985,BN4985)=0,"",MIN(BJ4985,BL4985,BN4985))</f>
        <v/>
      </c>
      <c r="BG4985" s="23" t="str">
        <f>IF(BF4985="","",IF(BF4985&lt;100,"&lt;100m",IF(AND(BF4985&gt;99, BF4985&lt;500),"100-499m",IF(BF4985&gt;499,"500+m",""))))</f>
        <v/>
      </c>
      <c r="BH4985" s="23">
        <f t="shared" si="769"/>
        <v>0</v>
      </c>
      <c r="BO4985" s="2" t="s">
        <v>19536</v>
      </c>
      <c r="BP4985" s="3">
        <v>1</v>
      </c>
      <c r="BQ4985" s="2" t="s">
        <v>19537</v>
      </c>
    </row>
    <row r="4986" spans="1:69" ht="16.149999999999999" customHeight="1" x14ac:dyDescent="0.25">
      <c r="A4986" s="1">
        <v>4987</v>
      </c>
      <c r="B4986" s="2" t="s">
        <v>87</v>
      </c>
      <c r="C4986" s="2" t="s">
        <v>1213</v>
      </c>
      <c r="D4986" s="2" t="s">
        <v>896</v>
      </c>
      <c r="E4986" s="2" t="s">
        <v>19538</v>
      </c>
      <c r="F4986" s="67">
        <v>44007</v>
      </c>
      <c r="G4986" s="3">
        <f t="shared" si="759"/>
        <v>6</v>
      </c>
      <c r="H4986" s="3">
        <f t="shared" si="760"/>
        <v>2020</v>
      </c>
      <c r="I4986" s="92">
        <v>0.38888888888888901</v>
      </c>
      <c r="J4986" s="20">
        <f t="shared" si="767"/>
        <v>9</v>
      </c>
      <c r="L4986" s="5" t="s">
        <v>91</v>
      </c>
      <c r="M4986" s="6" t="s">
        <v>74</v>
      </c>
      <c r="N4986" s="5">
        <v>87</v>
      </c>
      <c r="O4986" s="6" t="s">
        <v>101</v>
      </c>
      <c r="P4986" s="127" t="s">
        <v>19539</v>
      </c>
      <c r="R4986" s="6" t="s">
        <v>77</v>
      </c>
      <c r="T4986" s="6" t="s">
        <v>80</v>
      </c>
      <c r="U4986" s="6" t="s">
        <v>74</v>
      </c>
      <c r="V4986" s="6" t="s">
        <v>80</v>
      </c>
      <c r="BE4986" s="23"/>
      <c r="BF4986" s="23"/>
      <c r="BG4986" s="23"/>
      <c r="BH4986" s="23"/>
      <c r="BO4986" s="2" t="s">
        <v>19540</v>
      </c>
      <c r="BQ4986" s="2" t="s">
        <v>19541</v>
      </c>
    </row>
    <row r="4987" spans="1:69" ht="16.149999999999999" customHeight="1" x14ac:dyDescent="0.25">
      <c r="A4987" s="1">
        <v>4988</v>
      </c>
      <c r="B4987" s="2" t="s">
        <v>211</v>
      </c>
      <c r="C4987" s="44" t="s">
        <v>19542</v>
      </c>
      <c r="D4987" s="2" t="s">
        <v>151</v>
      </c>
      <c r="E4987" s="2" t="s">
        <v>19543</v>
      </c>
      <c r="F4987" s="67">
        <v>44030</v>
      </c>
      <c r="G4987" s="3">
        <f t="shared" si="759"/>
        <v>7</v>
      </c>
      <c r="H4987" s="3">
        <f t="shared" si="760"/>
        <v>2020</v>
      </c>
      <c r="I4987" s="92">
        <v>0.57291666666666696</v>
      </c>
      <c r="J4987" s="20">
        <f t="shared" si="767"/>
        <v>13</v>
      </c>
      <c r="K4987" s="5" t="s">
        <v>1392</v>
      </c>
      <c r="L4987" s="5" t="s">
        <v>91</v>
      </c>
      <c r="M4987" s="6" t="s">
        <v>115</v>
      </c>
      <c r="O4987" s="2" t="s">
        <v>126</v>
      </c>
      <c r="P4987" s="5" t="s">
        <v>19544</v>
      </c>
      <c r="R4987" s="6" t="s">
        <v>77</v>
      </c>
      <c r="U4987" s="2" t="s">
        <v>115</v>
      </c>
      <c r="V4987" s="2" t="s">
        <v>80</v>
      </c>
      <c r="X4987" s="2">
        <v>369</v>
      </c>
      <c r="Y4987" s="2" t="s">
        <v>81</v>
      </c>
      <c r="Z4987" s="2" t="s">
        <v>82</v>
      </c>
      <c r="AD4987" s="2" t="s">
        <v>299</v>
      </c>
      <c r="AE4987" s="2" t="s">
        <v>109</v>
      </c>
      <c r="AF4987" s="2" t="s">
        <v>109</v>
      </c>
      <c r="AJ4987" s="2">
        <v>370</v>
      </c>
      <c r="AK4987" s="2" t="s">
        <v>81</v>
      </c>
      <c r="AL4987" s="2" t="s">
        <v>82</v>
      </c>
      <c r="BE4987" s="23"/>
      <c r="BF4987" s="23"/>
      <c r="BG4987" s="23"/>
      <c r="BH4987" s="23"/>
      <c r="BO4987" s="2" t="s">
        <v>19545</v>
      </c>
      <c r="BQ4987" s="2" t="s">
        <v>19546</v>
      </c>
    </row>
    <row r="4988" spans="1:69" ht="16.149999999999999" customHeight="1" x14ac:dyDescent="0.25">
      <c r="A4988" s="1">
        <v>4989</v>
      </c>
      <c r="B4988" s="2" t="s">
        <v>87</v>
      </c>
      <c r="C4988" s="2" t="s">
        <v>540</v>
      </c>
      <c r="D4988" s="2" t="s">
        <v>124</v>
      </c>
      <c r="E4988" s="2" t="s">
        <v>19547</v>
      </c>
      <c r="F4988" s="67">
        <v>44088</v>
      </c>
      <c r="G4988" s="3">
        <f t="shared" si="759"/>
        <v>9</v>
      </c>
      <c r="H4988" s="3">
        <f t="shared" si="760"/>
        <v>2020</v>
      </c>
      <c r="I4988" s="92">
        <v>0.75347222222222199</v>
      </c>
      <c r="J4988" s="20"/>
      <c r="K4988" s="5" t="s">
        <v>1392</v>
      </c>
      <c r="L4988" s="5" t="s">
        <v>8298</v>
      </c>
      <c r="M4988" s="6" t="s">
        <v>208</v>
      </c>
      <c r="N4988" s="5">
        <v>77</v>
      </c>
      <c r="O4988" s="5" t="s">
        <v>75</v>
      </c>
      <c r="P4988" s="5" t="s">
        <v>19548</v>
      </c>
      <c r="R4988" s="6" t="s">
        <v>77</v>
      </c>
      <c r="U4988" s="2" t="s">
        <v>354</v>
      </c>
      <c r="V4988" s="2" t="s">
        <v>80</v>
      </c>
      <c r="X4988" s="2">
        <v>77</v>
      </c>
      <c r="Y4988" s="2" t="s">
        <v>94</v>
      </c>
      <c r="Z4988" s="2" t="s">
        <v>168</v>
      </c>
      <c r="AD4988" s="2">
        <v>77</v>
      </c>
      <c r="AE4988" s="2" t="s">
        <v>81</v>
      </c>
      <c r="AF4988" s="2" t="s">
        <v>168</v>
      </c>
      <c r="AJ4988" s="2">
        <v>77</v>
      </c>
      <c r="AK4988" s="2" t="s">
        <v>94</v>
      </c>
      <c r="AL4988" s="2" t="s">
        <v>168</v>
      </c>
      <c r="AP4988" s="2">
        <v>77</v>
      </c>
      <c r="AQ4988" s="2" t="s">
        <v>81</v>
      </c>
      <c r="AR4988" s="2" t="s">
        <v>168</v>
      </c>
      <c r="BE4988" s="23"/>
      <c r="BF4988" s="23"/>
      <c r="BG4988" s="23"/>
      <c r="BH4988" s="23"/>
      <c r="BO4988" s="2" t="s">
        <v>21988</v>
      </c>
      <c r="BQ4988" s="2" t="s">
        <v>19549</v>
      </c>
    </row>
    <row r="4989" spans="1:69" ht="16.149999999999999" customHeight="1" x14ac:dyDescent="0.25">
      <c r="A4989" s="1">
        <v>4990</v>
      </c>
      <c r="B4989" s="2" t="s">
        <v>211</v>
      </c>
      <c r="C4989" s="2" t="s">
        <v>8410</v>
      </c>
      <c r="D4989" s="2" t="s">
        <v>158</v>
      </c>
      <c r="E4989" s="2" t="s">
        <v>8411</v>
      </c>
      <c r="F4989" s="67">
        <v>44026</v>
      </c>
      <c r="G4989" s="3">
        <f t="shared" si="759"/>
        <v>7</v>
      </c>
      <c r="H4989" s="3">
        <f t="shared" si="760"/>
        <v>2020</v>
      </c>
      <c r="I4989" s="92">
        <v>0.73958333333333304</v>
      </c>
      <c r="J4989" s="20">
        <f t="shared" ref="J4989:J5052" si="773">IF(I4989&lt;&gt;"",HOUR(I4989),"")</f>
        <v>17</v>
      </c>
      <c r="K4989" s="5" t="str">
        <f t="shared" ref="K4989:K5020" si="774">IF(COUNTA(W4989:BN4989)=0,"nein","ja")</f>
        <v>ja</v>
      </c>
      <c r="L4989" s="5" t="s">
        <v>91</v>
      </c>
      <c r="M4989" s="6" t="s">
        <v>115</v>
      </c>
      <c r="N4989" s="5">
        <v>67</v>
      </c>
      <c r="O4989" s="2" t="s">
        <v>126</v>
      </c>
      <c r="P4989" s="6" t="s">
        <v>1027</v>
      </c>
      <c r="R4989" s="6" t="s">
        <v>77</v>
      </c>
      <c r="T4989" s="6" t="s">
        <v>80</v>
      </c>
      <c r="X4989" s="2">
        <v>556</v>
      </c>
      <c r="Y4989" s="2" t="s">
        <v>83</v>
      </c>
      <c r="Z4989" s="2" t="s">
        <v>84</v>
      </c>
      <c r="AA4989" s="2">
        <v>556</v>
      </c>
      <c r="AB4989" s="2" t="s">
        <v>81</v>
      </c>
      <c r="AC4989" s="2" t="s">
        <v>84</v>
      </c>
      <c r="AD4989" s="2">
        <v>560</v>
      </c>
      <c r="AE4989" s="2" t="s">
        <v>83</v>
      </c>
      <c r="AF4989" s="2" t="s">
        <v>84</v>
      </c>
      <c r="AG4989" s="2">
        <v>560</v>
      </c>
      <c r="AH4989" s="2" t="s">
        <v>83</v>
      </c>
      <c r="AI4989" s="2" t="s">
        <v>84</v>
      </c>
      <c r="AJ4989" s="2">
        <v>556</v>
      </c>
      <c r="AK4989" s="2" t="s">
        <v>83</v>
      </c>
      <c r="AL4989" s="2" t="s">
        <v>84</v>
      </c>
      <c r="AM4989" s="2">
        <v>556</v>
      </c>
      <c r="AN4989" s="2" t="s">
        <v>81</v>
      </c>
      <c r="AO4989" s="2" t="s">
        <v>84</v>
      </c>
      <c r="AP4989" s="2">
        <v>560</v>
      </c>
      <c r="AQ4989" s="2" t="s">
        <v>83</v>
      </c>
      <c r="AR4989" s="2" t="s">
        <v>84</v>
      </c>
      <c r="AS4989" s="2">
        <v>560</v>
      </c>
      <c r="AT4989" s="2" t="s">
        <v>83</v>
      </c>
      <c r="AU4989" s="2" t="s">
        <v>84</v>
      </c>
      <c r="AV4989" s="2">
        <v>556</v>
      </c>
      <c r="AW4989" s="2" t="s">
        <v>83</v>
      </c>
      <c r="AX4989" s="2" t="s">
        <v>84</v>
      </c>
      <c r="AY4989" s="2">
        <v>556</v>
      </c>
      <c r="AZ4989" s="2" t="s">
        <v>81</v>
      </c>
      <c r="BA4989" s="2" t="s">
        <v>84</v>
      </c>
      <c r="BB4989" s="2">
        <v>560</v>
      </c>
      <c r="BC4989" s="2" t="s">
        <v>19550</v>
      </c>
      <c r="BD4989" s="2" t="s">
        <v>84</v>
      </c>
      <c r="BE4989" s="23" t="str">
        <f>IF(COUNTA(BI4989,BK4989,BM4989) &gt; 0,"EMF ja","EMF nein")</f>
        <v>EMF nein</v>
      </c>
      <c r="BF4989" s="23" t="str">
        <f>IF(SUM(BJ4989,BL4989,BN4989)=0,"",MIN(BJ4989,BL4989,BN4989))</f>
        <v/>
      </c>
      <c r="BG4989" s="23" t="str">
        <f>IF(BF4989="","",IF(BF4989&lt;100,"&lt;100m",IF(AND(BF4989&gt;99, BF4989&lt;500),"100-499m",IF(BF4989&gt;499,"500+m",""))))</f>
        <v/>
      </c>
      <c r="BH4989" s="23">
        <f t="shared" ref="BH4989:BH5020" si="775">COUNTA(BI4989,BK4989,BM4989)</f>
        <v>0</v>
      </c>
      <c r="BO4989" s="2" t="s">
        <v>19551</v>
      </c>
      <c r="BP4989" s="3">
        <v>1</v>
      </c>
      <c r="BQ4989" s="2" t="s">
        <v>19552</v>
      </c>
    </row>
    <row r="4990" spans="1:69" ht="16.149999999999999" customHeight="1" x14ac:dyDescent="0.25">
      <c r="A4990" s="1">
        <v>4991</v>
      </c>
      <c r="B4990" s="2" t="s">
        <v>211</v>
      </c>
      <c r="C4990" s="2" t="s">
        <v>3299</v>
      </c>
      <c r="D4990" s="2" t="s">
        <v>296</v>
      </c>
      <c r="E4990" s="2" t="s">
        <v>19553</v>
      </c>
      <c r="F4990" s="67">
        <v>43878</v>
      </c>
      <c r="G4990" s="3">
        <f t="shared" si="759"/>
        <v>2</v>
      </c>
      <c r="H4990" s="3">
        <f t="shared" si="760"/>
        <v>2020</v>
      </c>
      <c r="I4990" s="92">
        <v>0.77083333333333304</v>
      </c>
      <c r="J4990" s="20">
        <f t="shared" si="773"/>
        <v>18</v>
      </c>
      <c r="K4990" s="5" t="str">
        <f t="shared" si="774"/>
        <v>ja</v>
      </c>
      <c r="L4990" s="5" t="s">
        <v>91</v>
      </c>
      <c r="M4990" s="6" t="s">
        <v>74</v>
      </c>
      <c r="N4990" s="5">
        <v>33</v>
      </c>
      <c r="O4990" s="2" t="s">
        <v>5139</v>
      </c>
      <c r="P4990" s="127" t="s">
        <v>18066</v>
      </c>
      <c r="R4990" s="6" t="s">
        <v>77</v>
      </c>
      <c r="U4990" s="2" t="s">
        <v>115</v>
      </c>
      <c r="V4990" s="2" t="s">
        <v>80</v>
      </c>
      <c r="X4990" s="2">
        <v>490</v>
      </c>
      <c r="Y4990" s="2" t="s">
        <v>81</v>
      </c>
      <c r="Z4990" s="2" t="s">
        <v>161</v>
      </c>
      <c r="AA4990" s="2">
        <v>490</v>
      </c>
      <c r="AB4990" s="2" t="s">
        <v>94</v>
      </c>
      <c r="AC4990" s="2" t="s">
        <v>161</v>
      </c>
      <c r="AD4990" s="2">
        <v>490</v>
      </c>
      <c r="AE4990" s="2" t="s">
        <v>83</v>
      </c>
      <c r="AF4990" s="2" t="s">
        <v>161</v>
      </c>
      <c r="BE4990" s="23" t="str">
        <f>IF(COUNTA(BI4990,BK4990,BM4990) &gt; 0,"EMF ja","EMF nein")</f>
        <v>EMF nein</v>
      </c>
      <c r="BF4990" s="23" t="str">
        <f>IF(SUM(BJ4990,BL4990,BN4990)=0,"",MIN(BJ4990,BL4990,BN4990))</f>
        <v/>
      </c>
      <c r="BG4990" s="23" t="str">
        <f>IF(BF4990="","",IF(BF4990&lt;100,"&lt;100m",IF(AND(BF4990&gt;99, BF4990&lt;500),"100-499m",IF(BF4990&gt;499,"500+m",""))))</f>
        <v/>
      </c>
      <c r="BH4990" s="23">
        <f t="shared" si="775"/>
        <v>0</v>
      </c>
      <c r="BO4990" s="2" t="s">
        <v>19554</v>
      </c>
      <c r="BP4990" s="3">
        <v>1</v>
      </c>
      <c r="BQ4990" s="2" t="s">
        <v>19555</v>
      </c>
    </row>
    <row r="4991" spans="1:69" ht="16.149999999999999" customHeight="1" x14ac:dyDescent="0.25">
      <c r="A4991" s="1">
        <v>4992</v>
      </c>
      <c r="B4991" s="2" t="s">
        <v>211</v>
      </c>
      <c r="C4991" s="2" t="s">
        <v>7607</v>
      </c>
      <c r="D4991" s="2" t="s">
        <v>89</v>
      </c>
      <c r="E4991" s="2" t="s">
        <v>19556</v>
      </c>
      <c r="F4991" s="67">
        <v>44028</v>
      </c>
      <c r="G4991" s="3">
        <f t="shared" si="759"/>
        <v>7</v>
      </c>
      <c r="H4991" s="3">
        <f t="shared" si="760"/>
        <v>2020</v>
      </c>
      <c r="I4991" s="92">
        <v>0.52083333333333304</v>
      </c>
      <c r="J4991" s="20">
        <f t="shared" si="773"/>
        <v>12</v>
      </c>
      <c r="K4991" s="5" t="str">
        <f t="shared" si="774"/>
        <v>ja</v>
      </c>
      <c r="L4991" s="5" t="s">
        <v>91</v>
      </c>
      <c r="M4991" s="6" t="s">
        <v>115</v>
      </c>
      <c r="N4991" s="5">
        <v>39</v>
      </c>
      <c r="O4991" s="2" t="s">
        <v>5139</v>
      </c>
      <c r="P4991" s="127" t="s">
        <v>19557</v>
      </c>
      <c r="R4991" s="6" t="s">
        <v>77</v>
      </c>
      <c r="T4991" s="6" t="s">
        <v>80</v>
      </c>
      <c r="BE4991" s="23" t="str">
        <f>IF(COUNTA(BI4991,BK4991,BM4991) &gt; 0,"EMF ja","EMF nein")</f>
        <v>EMF nein</v>
      </c>
      <c r="BF4991" s="23" t="str">
        <f>IF(SUM(BJ4991,BL4991,BN4991)=0,"",MIN(BJ4991,BL4991,BN4991))</f>
        <v/>
      </c>
      <c r="BG4991" s="23" t="str">
        <f>IF(BF4991="","",IF(BF4991&lt;100,"&lt;100m",IF(AND(BF4991&gt;99, BF4991&lt;500),"100-499m",IF(BF4991&gt;499,"500+m",""))))</f>
        <v/>
      </c>
      <c r="BH4991" s="23">
        <f t="shared" si="775"/>
        <v>0</v>
      </c>
      <c r="BO4991" s="2" t="s">
        <v>19558</v>
      </c>
      <c r="BP4991" s="3">
        <v>1</v>
      </c>
      <c r="BQ4991" s="2" t="s">
        <v>19559</v>
      </c>
    </row>
    <row r="4992" spans="1:69" ht="16.149999999999999" customHeight="1" x14ac:dyDescent="0.25">
      <c r="A4992" s="16">
        <v>4993</v>
      </c>
      <c r="B4992" s="2" t="s">
        <v>211</v>
      </c>
      <c r="C4992" s="116" t="s">
        <v>8510</v>
      </c>
      <c r="D4992" s="2" t="s">
        <v>89</v>
      </c>
      <c r="E4992" s="2" t="s">
        <v>611</v>
      </c>
      <c r="F4992" s="67">
        <v>44027</v>
      </c>
      <c r="G4992" s="3">
        <f t="shared" si="759"/>
        <v>7</v>
      </c>
      <c r="H4992" s="3">
        <f t="shared" si="760"/>
        <v>2020</v>
      </c>
      <c r="I4992" s="92">
        <v>0.47916666666666702</v>
      </c>
      <c r="J4992" s="20">
        <f t="shared" si="773"/>
        <v>11</v>
      </c>
      <c r="K4992" s="5" t="str">
        <f t="shared" si="774"/>
        <v>ja</v>
      </c>
      <c r="L4992" s="5" t="s">
        <v>91</v>
      </c>
      <c r="M4992" s="6" t="s">
        <v>2721</v>
      </c>
      <c r="O4992" s="2" t="s">
        <v>5139</v>
      </c>
      <c r="P4992" s="127" t="s">
        <v>19560</v>
      </c>
      <c r="R4992" s="6" t="s">
        <v>77</v>
      </c>
      <c r="U4992" s="2" t="s">
        <v>115</v>
      </c>
      <c r="V4992" s="2" t="s">
        <v>19561</v>
      </c>
      <c r="X4992" s="2">
        <v>1280</v>
      </c>
      <c r="Y4992" s="2" t="s">
        <v>83</v>
      </c>
      <c r="Z4992" s="2" t="s">
        <v>161</v>
      </c>
      <c r="AA4992" s="2">
        <v>1280</v>
      </c>
      <c r="AB4992" s="2" t="s">
        <v>81</v>
      </c>
      <c r="AC4992" s="2" t="s">
        <v>161</v>
      </c>
      <c r="AD4992" s="2">
        <v>1280</v>
      </c>
      <c r="AE4992" s="2" t="s">
        <v>83</v>
      </c>
      <c r="AF4992" s="2" t="s">
        <v>161</v>
      </c>
      <c r="AG4992" s="2">
        <v>1280</v>
      </c>
      <c r="AH4992" s="2" t="s">
        <v>83</v>
      </c>
      <c r="AI4992" s="2" t="s">
        <v>161</v>
      </c>
      <c r="AJ4992" s="2">
        <v>1280</v>
      </c>
      <c r="AK4992" s="2" t="s">
        <v>83</v>
      </c>
      <c r="AL4992" s="2" t="s">
        <v>161</v>
      </c>
      <c r="AM4992" s="2">
        <v>1280</v>
      </c>
      <c r="AN4992" s="2" t="s">
        <v>81</v>
      </c>
      <c r="AO4992" s="2" t="s">
        <v>161</v>
      </c>
      <c r="AP4992" s="2">
        <v>1280</v>
      </c>
      <c r="AQ4992" s="2" t="s">
        <v>83</v>
      </c>
      <c r="AR4992" s="2" t="s">
        <v>161</v>
      </c>
      <c r="AS4992" s="2">
        <v>1280</v>
      </c>
      <c r="AT4992" s="2" t="s">
        <v>83</v>
      </c>
      <c r="AU4992" s="2" t="s">
        <v>161</v>
      </c>
      <c r="AV4992" s="2">
        <v>1280</v>
      </c>
      <c r="AW4992" s="2" t="s">
        <v>83</v>
      </c>
      <c r="AX4992" s="2" t="s">
        <v>161</v>
      </c>
      <c r="AY4992" s="2">
        <v>1280</v>
      </c>
      <c r="AZ4992" s="2" t="s">
        <v>81</v>
      </c>
      <c r="BA4992" s="2" t="s">
        <v>161</v>
      </c>
      <c r="BB4992" s="2">
        <v>1280</v>
      </c>
      <c r="BC4992" s="2" t="s">
        <v>83</v>
      </c>
      <c r="BD4992" s="2" t="s">
        <v>161</v>
      </c>
      <c r="BE4992" s="2">
        <v>1280</v>
      </c>
      <c r="BF4992" s="2" t="s">
        <v>83</v>
      </c>
      <c r="BG4992" s="2" t="s">
        <v>161</v>
      </c>
      <c r="BH4992" s="23">
        <f t="shared" si="775"/>
        <v>0</v>
      </c>
      <c r="BO4992" s="2" t="s">
        <v>19562</v>
      </c>
      <c r="BP4992" s="3">
        <v>1</v>
      </c>
      <c r="BQ4992" s="2" t="s">
        <v>19563</v>
      </c>
    </row>
    <row r="4993" spans="1:70" ht="16.149999999999999" customHeight="1" x14ac:dyDescent="0.25">
      <c r="A4993" s="1">
        <v>4994</v>
      </c>
      <c r="B4993" s="2" t="s">
        <v>211</v>
      </c>
      <c r="C4993" s="2" t="s">
        <v>19564</v>
      </c>
      <c r="D4993" s="2" t="s">
        <v>151</v>
      </c>
      <c r="E4993" s="2" t="s">
        <v>1934</v>
      </c>
      <c r="F4993" s="67">
        <v>44029</v>
      </c>
      <c r="G4993" s="3">
        <f t="shared" si="759"/>
        <v>7</v>
      </c>
      <c r="H4993" s="3">
        <f t="shared" si="760"/>
        <v>2020</v>
      </c>
      <c r="I4993" s="92">
        <v>0.625</v>
      </c>
      <c r="J4993" s="20">
        <f t="shared" si="773"/>
        <v>15</v>
      </c>
      <c r="K4993" s="5" t="str">
        <f t="shared" si="774"/>
        <v>ja</v>
      </c>
      <c r="L4993" s="5" t="s">
        <v>91</v>
      </c>
      <c r="M4993" s="6" t="s">
        <v>74</v>
      </c>
      <c r="O4993" s="5" t="s">
        <v>126</v>
      </c>
      <c r="P4993" s="127" t="s">
        <v>13714</v>
      </c>
      <c r="R4993" s="6" t="s">
        <v>77</v>
      </c>
      <c r="T4993" s="6" t="s">
        <v>80</v>
      </c>
      <c r="X4993" s="2">
        <v>640</v>
      </c>
      <c r="Y4993" s="2" t="s">
        <v>81</v>
      </c>
      <c r="Z4993" s="2" t="s">
        <v>168</v>
      </c>
      <c r="AA4993" s="2">
        <v>640</v>
      </c>
      <c r="AB4993" s="2" t="s">
        <v>81</v>
      </c>
      <c r="AC4993" s="2" t="s">
        <v>168</v>
      </c>
      <c r="AD4993" s="2">
        <v>640</v>
      </c>
      <c r="AE4993" s="2" t="s">
        <v>83</v>
      </c>
      <c r="AF4993" s="2" t="s">
        <v>168</v>
      </c>
      <c r="AJ4993" s="2">
        <v>640</v>
      </c>
      <c r="AK4993" s="2" t="s">
        <v>81</v>
      </c>
      <c r="AL4993" s="2" t="s">
        <v>168</v>
      </c>
      <c r="AM4993" s="2">
        <v>640</v>
      </c>
      <c r="AN4993" s="2" t="s">
        <v>81</v>
      </c>
      <c r="AO4993" s="2" t="s">
        <v>168</v>
      </c>
      <c r="AP4993" s="2">
        <v>640</v>
      </c>
      <c r="AQ4993" s="2" t="s">
        <v>83</v>
      </c>
      <c r="AR4993" s="2" t="s">
        <v>168</v>
      </c>
      <c r="BE4993" s="23" t="str">
        <f t="shared" ref="BE4993:BE5012" si="776">IF(COUNTA(BI4993,BK4993,BM4993) &gt; 0,"EMF ja","EMF nein")</f>
        <v>EMF nein</v>
      </c>
      <c r="BF4993" s="23" t="str">
        <f t="shared" ref="BF4993:BF5012" si="777">IF(SUM(BJ4993,BL4993,BN4993)=0,"",MIN(BJ4993,BL4993,BN4993))</f>
        <v/>
      </c>
      <c r="BG4993" s="23" t="str">
        <f t="shared" ref="BG4993:BG5012" si="778">IF(BF4993="","",IF(BF4993&lt;100,"&lt;100m",IF(AND(BF4993&gt;99, BF4993&lt;500),"100-499m",IF(BF4993&gt;499,"500+m",""))))</f>
        <v/>
      </c>
      <c r="BH4993" s="23">
        <f t="shared" si="775"/>
        <v>0</v>
      </c>
      <c r="BO4993" s="2" t="s">
        <v>19565</v>
      </c>
      <c r="BP4993" s="3">
        <v>1</v>
      </c>
      <c r="BQ4993" s="2" t="s">
        <v>19566</v>
      </c>
    </row>
    <row r="4994" spans="1:70" ht="16.149999999999999" customHeight="1" x14ac:dyDescent="0.25">
      <c r="A4994" s="1">
        <v>4995</v>
      </c>
      <c r="B4994" s="2" t="s">
        <v>211</v>
      </c>
      <c r="C4994" s="2" t="s">
        <v>2329</v>
      </c>
      <c r="D4994" s="2" t="s">
        <v>296</v>
      </c>
      <c r="E4994" s="2" t="s">
        <v>19567</v>
      </c>
      <c r="F4994" s="67">
        <v>44029</v>
      </c>
      <c r="G4994" s="3">
        <f t="shared" si="759"/>
        <v>7</v>
      </c>
      <c r="H4994" s="3">
        <f t="shared" si="760"/>
        <v>2020</v>
      </c>
      <c r="I4994" s="92">
        <v>0.48958333333333298</v>
      </c>
      <c r="J4994" s="20">
        <f t="shared" si="773"/>
        <v>11</v>
      </c>
      <c r="K4994" s="5" t="str">
        <f t="shared" si="774"/>
        <v>ja</v>
      </c>
      <c r="L4994" s="5" t="s">
        <v>91</v>
      </c>
      <c r="M4994" s="6" t="s">
        <v>74</v>
      </c>
      <c r="O4994" s="2" t="s">
        <v>5139</v>
      </c>
      <c r="P4994" s="127" t="s">
        <v>19568</v>
      </c>
      <c r="R4994" s="6" t="s">
        <v>335</v>
      </c>
      <c r="U4994" s="2" t="s">
        <v>354</v>
      </c>
      <c r="X4994" s="2">
        <v>45</v>
      </c>
      <c r="Y4994" s="2" t="s">
        <v>81</v>
      </c>
      <c r="Z4994" s="2" t="s">
        <v>84</v>
      </c>
      <c r="AD4994" s="2">
        <v>45</v>
      </c>
      <c r="AE4994" s="2" t="s">
        <v>81</v>
      </c>
      <c r="AF4994" s="2" t="s">
        <v>84</v>
      </c>
      <c r="AJ4994" s="2">
        <v>45</v>
      </c>
      <c r="AK4994" s="2" t="s">
        <v>81</v>
      </c>
      <c r="AL4994" s="2" t="s">
        <v>84</v>
      </c>
      <c r="AP4994" s="2">
        <v>45</v>
      </c>
      <c r="AQ4994" s="2" t="s">
        <v>81</v>
      </c>
      <c r="AR4994" s="2" t="s">
        <v>84</v>
      </c>
      <c r="BE4994" s="23" t="str">
        <f t="shared" si="776"/>
        <v>EMF nein</v>
      </c>
      <c r="BF4994" s="23" t="str">
        <f t="shared" si="777"/>
        <v/>
      </c>
      <c r="BG4994" s="23" t="str">
        <f t="shared" si="778"/>
        <v/>
      </c>
      <c r="BH4994" s="23">
        <f t="shared" si="775"/>
        <v>0</v>
      </c>
      <c r="BO4994" s="2" t="s">
        <v>19569</v>
      </c>
      <c r="BP4994" s="3">
        <v>1</v>
      </c>
      <c r="BQ4994" s="2" t="s">
        <v>19570</v>
      </c>
    </row>
    <row r="4995" spans="1:70" ht="16.149999999999999" customHeight="1" x14ac:dyDescent="0.25">
      <c r="A4995" s="1">
        <v>4996</v>
      </c>
      <c r="B4995" s="2" t="s">
        <v>87</v>
      </c>
      <c r="C4995" s="129" t="s">
        <v>1328</v>
      </c>
      <c r="D4995" s="2" t="s">
        <v>113</v>
      </c>
      <c r="E4995" s="2" t="s">
        <v>19571</v>
      </c>
      <c r="F4995" s="67">
        <v>44025</v>
      </c>
      <c r="G4995" s="3">
        <f t="shared" si="759"/>
        <v>7</v>
      </c>
      <c r="H4995" s="3">
        <f t="shared" si="760"/>
        <v>2020</v>
      </c>
      <c r="I4995" s="92">
        <v>0.67708333333333304</v>
      </c>
      <c r="J4995" s="20">
        <f t="shared" si="773"/>
        <v>16</v>
      </c>
      <c r="K4995" s="5" t="str">
        <f t="shared" si="774"/>
        <v>ja</v>
      </c>
      <c r="L4995" s="5" t="s">
        <v>91</v>
      </c>
      <c r="M4995" s="6" t="s">
        <v>115</v>
      </c>
      <c r="N4995" s="5">
        <v>77</v>
      </c>
      <c r="O4995" s="5" t="s">
        <v>126</v>
      </c>
      <c r="P4995" s="127" t="s">
        <v>1027</v>
      </c>
      <c r="R4995" s="6" t="s">
        <v>77</v>
      </c>
      <c r="T4995" s="6" t="s">
        <v>202</v>
      </c>
      <c r="BE4995" s="23" t="str">
        <f t="shared" si="776"/>
        <v>EMF ja</v>
      </c>
      <c r="BF4995" s="23">
        <f t="shared" si="777"/>
        <v>50</v>
      </c>
      <c r="BG4995" s="23" t="str">
        <f t="shared" si="778"/>
        <v>&lt;100m</v>
      </c>
      <c r="BH4995" s="23">
        <f t="shared" si="775"/>
        <v>1</v>
      </c>
      <c r="BM4995" s="2" t="s">
        <v>162</v>
      </c>
      <c r="BN4995" s="2">
        <v>50</v>
      </c>
      <c r="BO4995" s="2" t="s">
        <v>19572</v>
      </c>
      <c r="BP4995" s="3">
        <v>1</v>
      </c>
      <c r="BR4995" s="2" t="s">
        <v>19573</v>
      </c>
    </row>
    <row r="4996" spans="1:70" ht="16.149999999999999" customHeight="1" x14ac:dyDescent="0.25">
      <c r="A4996" s="1">
        <v>4997</v>
      </c>
      <c r="B4996" s="2" t="s">
        <v>190</v>
      </c>
      <c r="C4996" s="116" t="s">
        <v>363</v>
      </c>
      <c r="D4996" s="2" t="s">
        <v>364</v>
      </c>
      <c r="E4996" s="2" t="s">
        <v>19574</v>
      </c>
      <c r="F4996" s="67">
        <v>44031</v>
      </c>
      <c r="G4996" s="3">
        <f t="shared" si="759"/>
        <v>7</v>
      </c>
      <c r="H4996" s="3">
        <f t="shared" si="760"/>
        <v>2020</v>
      </c>
      <c r="I4996" s="92">
        <v>0.20833333333333301</v>
      </c>
      <c r="J4996" s="20">
        <f t="shared" si="773"/>
        <v>5</v>
      </c>
      <c r="K4996" s="5" t="str">
        <f t="shared" si="774"/>
        <v>ja</v>
      </c>
      <c r="L4996" s="5" t="s">
        <v>91</v>
      </c>
      <c r="M4996" s="6" t="s">
        <v>74</v>
      </c>
      <c r="N4996" s="5">
        <v>22</v>
      </c>
      <c r="O4996" s="5" t="s">
        <v>5139</v>
      </c>
      <c r="P4996" s="127" t="s">
        <v>19575</v>
      </c>
      <c r="R4996" s="6" t="s">
        <v>77</v>
      </c>
      <c r="S4996" s="5" t="s">
        <v>190</v>
      </c>
      <c r="T4996" s="6" t="s">
        <v>80</v>
      </c>
      <c r="AD4996" s="2">
        <v>135</v>
      </c>
      <c r="AE4996" s="2" t="s">
        <v>81</v>
      </c>
      <c r="AF4996" s="2" t="s">
        <v>84</v>
      </c>
      <c r="AG4996" s="2">
        <v>135</v>
      </c>
      <c r="AH4996" s="2" t="s">
        <v>81</v>
      </c>
      <c r="AI4996" s="2" t="s">
        <v>84</v>
      </c>
      <c r="BE4996" s="23" t="str">
        <f t="shared" si="776"/>
        <v>EMF nein</v>
      </c>
      <c r="BF4996" s="23" t="str">
        <f t="shared" si="777"/>
        <v/>
      </c>
      <c r="BG4996" s="23" t="str">
        <f t="shared" si="778"/>
        <v/>
      </c>
      <c r="BH4996" s="23">
        <f t="shared" si="775"/>
        <v>0</v>
      </c>
      <c r="BP4996" s="3">
        <v>1</v>
      </c>
      <c r="BR4996" s="2" t="s">
        <v>22554</v>
      </c>
    </row>
    <row r="4997" spans="1:70" ht="16.149999999999999" customHeight="1" x14ac:dyDescent="0.25">
      <c r="A4997" s="1">
        <v>4998</v>
      </c>
      <c r="B4997" s="2" t="s">
        <v>87</v>
      </c>
      <c r="C4997" s="2" t="s">
        <v>19576</v>
      </c>
      <c r="D4997" s="2" t="s">
        <v>124</v>
      </c>
      <c r="E4997" s="2" t="s">
        <v>6004</v>
      </c>
      <c r="F4997" s="67">
        <v>43680</v>
      </c>
      <c r="G4997" s="3">
        <f t="shared" ref="G4997:G5060" si="779">IF(F4997&lt;&gt;"",MONTH(F4997),"")</f>
        <v>8</v>
      </c>
      <c r="H4997" s="3">
        <f t="shared" ref="H4997:H5060" si="780">IF(F4997&lt;&gt;"",YEAR(F4997),"")</f>
        <v>2019</v>
      </c>
      <c r="I4997" s="92">
        <v>0.5</v>
      </c>
      <c r="J4997" s="20">
        <f t="shared" si="773"/>
        <v>12</v>
      </c>
      <c r="K4997" s="5" t="str">
        <f t="shared" si="774"/>
        <v>ja</v>
      </c>
      <c r="L4997" s="5" t="s">
        <v>91</v>
      </c>
      <c r="M4997" s="6" t="s">
        <v>74</v>
      </c>
      <c r="N4997" s="5">
        <v>79</v>
      </c>
      <c r="O4997" s="5" t="s">
        <v>10213</v>
      </c>
      <c r="P4997" s="127" t="s">
        <v>19577</v>
      </c>
      <c r="R4997" s="6" t="s">
        <v>77</v>
      </c>
      <c r="U4997" s="2" t="s">
        <v>100</v>
      </c>
      <c r="V4997" s="2" t="s">
        <v>80</v>
      </c>
      <c r="X4997" s="2">
        <v>360</v>
      </c>
      <c r="Y4997" s="2" t="s">
        <v>81</v>
      </c>
      <c r="Z4997" s="2" t="s">
        <v>84</v>
      </c>
      <c r="AA4997" s="2">
        <v>360</v>
      </c>
      <c r="AB4997" s="2" t="s">
        <v>81</v>
      </c>
      <c r="AC4997" s="2" t="s">
        <v>84</v>
      </c>
      <c r="AD4997" s="2">
        <v>360</v>
      </c>
      <c r="AE4997" s="2" t="s">
        <v>81</v>
      </c>
      <c r="AF4997" s="2" t="s">
        <v>84</v>
      </c>
      <c r="AJ4997" s="2">
        <v>697</v>
      </c>
      <c r="AK4997" s="2" t="s">
        <v>81</v>
      </c>
      <c r="AL4997" s="2" t="s">
        <v>84</v>
      </c>
      <c r="AP4997" s="2">
        <v>697</v>
      </c>
      <c r="AQ4997" s="2" t="s">
        <v>83</v>
      </c>
      <c r="AR4997" s="2" t="s">
        <v>84</v>
      </c>
      <c r="AV4997" s="2">
        <v>659</v>
      </c>
      <c r="AW4997" s="2" t="s">
        <v>81</v>
      </c>
      <c r="AX4997" s="2" t="s">
        <v>161</v>
      </c>
      <c r="BB4997" s="2">
        <v>656</v>
      </c>
      <c r="BC4997" s="2" t="s">
        <v>83</v>
      </c>
      <c r="BD4997" s="2" t="s">
        <v>161</v>
      </c>
      <c r="BE4997" s="23" t="str">
        <f t="shared" si="776"/>
        <v>EMF nein</v>
      </c>
      <c r="BF4997" s="23" t="str">
        <f t="shared" si="777"/>
        <v/>
      </c>
      <c r="BG4997" s="23" t="str">
        <f t="shared" si="778"/>
        <v/>
      </c>
      <c r="BH4997" s="23">
        <f t="shared" si="775"/>
        <v>0</v>
      </c>
      <c r="BO4997" s="2" t="s">
        <v>19578</v>
      </c>
      <c r="BP4997" s="3">
        <v>1</v>
      </c>
      <c r="BQ4997" s="2" t="s">
        <v>19579</v>
      </c>
    </row>
    <row r="4998" spans="1:70" ht="16.149999999999999" customHeight="1" x14ac:dyDescent="0.25">
      <c r="A4998" s="1">
        <v>4999</v>
      </c>
      <c r="B4998" s="2" t="s">
        <v>87</v>
      </c>
      <c r="C4998" s="2" t="s">
        <v>1188</v>
      </c>
      <c r="D4998" s="2" t="s">
        <v>124</v>
      </c>
      <c r="E4998" s="2" t="s">
        <v>10965</v>
      </c>
      <c r="F4998" s="67">
        <v>43686</v>
      </c>
      <c r="G4998" s="3">
        <f t="shared" si="779"/>
        <v>8</v>
      </c>
      <c r="H4998" s="3">
        <f t="shared" si="780"/>
        <v>2019</v>
      </c>
      <c r="I4998" s="92">
        <v>0.5</v>
      </c>
      <c r="J4998" s="20">
        <f t="shared" si="773"/>
        <v>12</v>
      </c>
      <c r="K4998" s="5" t="str">
        <f t="shared" si="774"/>
        <v>ja</v>
      </c>
      <c r="L4998" s="5" t="s">
        <v>73</v>
      </c>
      <c r="M4998" s="6" t="s">
        <v>74</v>
      </c>
      <c r="N4998" s="5">
        <v>89</v>
      </c>
      <c r="O4998" s="5" t="s">
        <v>5139</v>
      </c>
      <c r="P4998" s="127" t="s">
        <v>19580</v>
      </c>
      <c r="R4998" s="6" t="s">
        <v>77</v>
      </c>
      <c r="U4998" s="2" t="s">
        <v>208</v>
      </c>
      <c r="V4998" s="2" t="s">
        <v>80</v>
      </c>
      <c r="X4998" s="2">
        <v>196</v>
      </c>
      <c r="Y4998" s="2" t="s">
        <v>83</v>
      </c>
      <c r="Z4998" s="2" t="s">
        <v>161</v>
      </c>
      <c r="AA4998" s="2">
        <v>196</v>
      </c>
      <c r="AB4998" s="2" t="s">
        <v>81</v>
      </c>
      <c r="AC4998" s="2" t="s">
        <v>161</v>
      </c>
      <c r="AD4998" s="2">
        <v>196</v>
      </c>
      <c r="AE4998" s="2" t="s">
        <v>83</v>
      </c>
      <c r="AF4998" s="2" t="s">
        <v>161</v>
      </c>
      <c r="AJ4998" s="2">
        <v>196</v>
      </c>
      <c r="AK4998" s="2" t="s">
        <v>83</v>
      </c>
      <c r="AL4998" s="2" t="s">
        <v>161</v>
      </c>
      <c r="AM4998" s="2">
        <v>196</v>
      </c>
      <c r="AN4998" s="2" t="s">
        <v>81</v>
      </c>
      <c r="AO4998" s="2" t="s">
        <v>161</v>
      </c>
      <c r="AP4998" s="2">
        <v>196</v>
      </c>
      <c r="AQ4998" s="2" t="s">
        <v>83</v>
      </c>
      <c r="AR4998" s="2" t="s">
        <v>161</v>
      </c>
      <c r="AV4998" s="2">
        <v>613</v>
      </c>
      <c r="AW4998" s="2" t="s">
        <v>81</v>
      </c>
      <c r="AX4998" s="2" t="s">
        <v>161</v>
      </c>
      <c r="AY4998" s="2">
        <v>613</v>
      </c>
      <c r="AZ4998" s="2" t="s">
        <v>81</v>
      </c>
      <c r="BA4998" s="2" t="s">
        <v>161</v>
      </c>
      <c r="BB4998" s="2">
        <v>613</v>
      </c>
      <c r="BC4998" s="2" t="s">
        <v>83</v>
      </c>
      <c r="BD4998" s="2" t="s">
        <v>161</v>
      </c>
      <c r="BE4998" s="23" t="str">
        <f t="shared" si="776"/>
        <v>EMF nein</v>
      </c>
      <c r="BF4998" s="23" t="str">
        <f t="shared" si="777"/>
        <v/>
      </c>
      <c r="BG4998" s="23" t="str">
        <f t="shared" si="778"/>
        <v/>
      </c>
      <c r="BH4998" s="23">
        <f t="shared" si="775"/>
        <v>0</v>
      </c>
      <c r="BO4998" s="2" t="s">
        <v>19581</v>
      </c>
      <c r="BP4998" s="3">
        <v>1</v>
      </c>
      <c r="BQ4998" s="2" t="s">
        <v>19582</v>
      </c>
    </row>
    <row r="4999" spans="1:70" ht="16.149999999999999" customHeight="1" x14ac:dyDescent="0.25">
      <c r="A4999" s="1">
        <v>5000</v>
      </c>
      <c r="B4999" s="2" t="s">
        <v>211</v>
      </c>
      <c r="C4999" s="116" t="s">
        <v>4026</v>
      </c>
      <c r="D4999" s="2" t="s">
        <v>124</v>
      </c>
      <c r="E4999" s="2" t="s">
        <v>19583</v>
      </c>
      <c r="F4999" s="67">
        <v>43687</v>
      </c>
      <c r="G4999" s="3">
        <f t="shared" si="779"/>
        <v>8</v>
      </c>
      <c r="H4999" s="3">
        <f t="shared" si="780"/>
        <v>2019</v>
      </c>
      <c r="I4999" s="92">
        <v>0.98958333333333304</v>
      </c>
      <c r="J4999" s="20">
        <f t="shared" si="773"/>
        <v>23</v>
      </c>
      <c r="K4999" s="5" t="str">
        <f t="shared" si="774"/>
        <v>ja</v>
      </c>
      <c r="L4999" s="5" t="s">
        <v>73</v>
      </c>
      <c r="M4999" s="6" t="s">
        <v>115</v>
      </c>
      <c r="N4999" s="5">
        <v>47</v>
      </c>
      <c r="O4999" s="5" t="s">
        <v>5139</v>
      </c>
      <c r="P4999" s="127" t="s">
        <v>19584</v>
      </c>
      <c r="R4999" s="6" t="s">
        <v>77</v>
      </c>
      <c r="S4999" s="5" t="s">
        <v>19585</v>
      </c>
      <c r="T4999" s="6" t="s">
        <v>80</v>
      </c>
      <c r="X4999" s="2">
        <v>398</v>
      </c>
      <c r="Y4999" s="2" t="s">
        <v>81</v>
      </c>
      <c r="Z4999" s="2" t="s">
        <v>161</v>
      </c>
      <c r="AA4999" s="2">
        <v>398</v>
      </c>
      <c r="AB4999" s="2" t="s">
        <v>81</v>
      </c>
      <c r="AC4999" s="2" t="s">
        <v>161</v>
      </c>
      <c r="AD4999" s="2">
        <v>398</v>
      </c>
      <c r="AE4999" s="2" t="s">
        <v>83</v>
      </c>
      <c r="AF4999" s="2" t="s">
        <v>161</v>
      </c>
      <c r="AG4999" s="2">
        <v>398</v>
      </c>
      <c r="AH4999" s="2" t="s">
        <v>83</v>
      </c>
      <c r="AI4999" s="2" t="s">
        <v>161</v>
      </c>
      <c r="AJ4999" s="2">
        <v>398</v>
      </c>
      <c r="AK4999" s="2" t="s">
        <v>81</v>
      </c>
      <c r="AL4999" s="2" t="s">
        <v>161</v>
      </c>
      <c r="AM4999" s="2">
        <v>398</v>
      </c>
      <c r="AN4999" s="2" t="s">
        <v>81</v>
      </c>
      <c r="AO4999" s="2" t="s">
        <v>161</v>
      </c>
      <c r="AP4999" s="2">
        <v>398</v>
      </c>
      <c r="AQ4999" s="2" t="s">
        <v>83</v>
      </c>
      <c r="AR4999" s="2" t="s">
        <v>161</v>
      </c>
      <c r="BE4999" s="23" t="str">
        <f t="shared" si="776"/>
        <v>EMF nein</v>
      </c>
      <c r="BF4999" s="23" t="str">
        <f t="shared" si="777"/>
        <v/>
      </c>
      <c r="BG4999" s="23" t="str">
        <f t="shared" si="778"/>
        <v/>
      </c>
      <c r="BH4999" s="23">
        <f t="shared" si="775"/>
        <v>0</v>
      </c>
      <c r="BO4999" s="2" t="s">
        <v>19586</v>
      </c>
      <c r="BP4999" s="3">
        <v>1</v>
      </c>
      <c r="BQ4999" s="2" t="s">
        <v>19587</v>
      </c>
    </row>
    <row r="5000" spans="1:70" ht="16.149999999999999" customHeight="1" x14ac:dyDescent="0.25">
      <c r="A5000" s="1">
        <v>5001</v>
      </c>
      <c r="B5000" s="2" t="s">
        <v>87</v>
      </c>
      <c r="C5000" s="2" t="s">
        <v>2611</v>
      </c>
      <c r="D5000" s="2" t="s">
        <v>124</v>
      </c>
      <c r="E5000" s="2" t="s">
        <v>19588</v>
      </c>
      <c r="F5000" s="67">
        <v>43686</v>
      </c>
      <c r="G5000" s="3">
        <f t="shared" si="779"/>
        <v>8</v>
      </c>
      <c r="H5000" s="3">
        <f t="shared" si="780"/>
        <v>2019</v>
      </c>
      <c r="I5000" s="92">
        <v>0.72569444444444398</v>
      </c>
      <c r="J5000" s="20">
        <f t="shared" si="773"/>
        <v>17</v>
      </c>
      <c r="K5000" s="5" t="str">
        <f t="shared" si="774"/>
        <v>ja</v>
      </c>
      <c r="L5000" s="5" t="s">
        <v>91</v>
      </c>
      <c r="M5000" s="6" t="s">
        <v>74</v>
      </c>
      <c r="N5000" s="5">
        <v>88</v>
      </c>
      <c r="O5000" s="5" t="s">
        <v>140</v>
      </c>
      <c r="P5000" s="127" t="s">
        <v>19589</v>
      </c>
      <c r="R5000" s="6" t="s">
        <v>77</v>
      </c>
      <c r="S5000" s="5" t="s">
        <v>109</v>
      </c>
      <c r="BE5000" s="23" t="str">
        <f t="shared" si="776"/>
        <v>EMF ja</v>
      </c>
      <c r="BF5000" s="23" t="str">
        <f t="shared" si="777"/>
        <v/>
      </c>
      <c r="BG5000" s="23" t="str">
        <f t="shared" si="778"/>
        <v/>
      </c>
      <c r="BH5000" s="23">
        <f t="shared" si="775"/>
        <v>2</v>
      </c>
      <c r="BK5000" s="2" t="s">
        <v>162</v>
      </c>
      <c r="BM5000" s="2" t="s">
        <v>162</v>
      </c>
      <c r="BO5000" s="2" t="s">
        <v>19590</v>
      </c>
      <c r="BP5000" s="3">
        <v>1</v>
      </c>
      <c r="BQ5000" s="2" t="s">
        <v>19591</v>
      </c>
    </row>
    <row r="5001" spans="1:70" ht="16.149999999999999" customHeight="1" x14ac:dyDescent="0.25">
      <c r="A5001" s="1">
        <v>5002</v>
      </c>
      <c r="B5001" s="2" t="s">
        <v>211</v>
      </c>
      <c r="C5001" s="2" t="s">
        <v>5425</v>
      </c>
      <c r="D5001" s="2" t="s">
        <v>124</v>
      </c>
      <c r="E5001" s="2" t="s">
        <v>5426</v>
      </c>
      <c r="F5001" s="67">
        <v>43694</v>
      </c>
      <c r="G5001" s="3">
        <f t="shared" si="779"/>
        <v>8</v>
      </c>
      <c r="H5001" s="3">
        <f t="shared" si="780"/>
        <v>2019</v>
      </c>
      <c r="I5001" s="92">
        <v>0.91666666666666696</v>
      </c>
      <c r="J5001" s="20">
        <f t="shared" si="773"/>
        <v>22</v>
      </c>
      <c r="K5001" s="5" t="str">
        <f t="shared" si="774"/>
        <v>ja</v>
      </c>
      <c r="L5001" s="5" t="s">
        <v>73</v>
      </c>
      <c r="M5001" s="6" t="s">
        <v>115</v>
      </c>
      <c r="N5001" s="5">
        <v>30</v>
      </c>
      <c r="O5001" s="5" t="s">
        <v>5139</v>
      </c>
      <c r="P5001" s="127" t="s">
        <v>19592</v>
      </c>
      <c r="R5001" s="6" t="s">
        <v>77</v>
      </c>
      <c r="T5001" s="6" t="s">
        <v>80</v>
      </c>
      <c r="X5001" s="2">
        <v>370</v>
      </c>
      <c r="Y5001" s="2" t="s">
        <v>81</v>
      </c>
      <c r="Z5001" s="2" t="s">
        <v>168</v>
      </c>
      <c r="AA5001" s="2">
        <v>370</v>
      </c>
      <c r="AB5001" s="2" t="s">
        <v>94</v>
      </c>
      <c r="AC5001" s="2" t="s">
        <v>168</v>
      </c>
      <c r="AD5001" s="2">
        <v>370</v>
      </c>
      <c r="AE5001" s="2" t="s">
        <v>83</v>
      </c>
      <c r="AF5001" s="2" t="s">
        <v>168</v>
      </c>
      <c r="AG5001" s="2">
        <v>370</v>
      </c>
      <c r="AH5001" s="2" t="s">
        <v>81</v>
      </c>
      <c r="AI5001" s="2" t="s">
        <v>168</v>
      </c>
      <c r="AJ5001" s="2">
        <v>512</v>
      </c>
      <c r="AK5001" s="2" t="s">
        <v>81</v>
      </c>
      <c r="AL5001" s="2" t="s">
        <v>84</v>
      </c>
      <c r="AM5001" s="2">
        <v>512</v>
      </c>
      <c r="AN5001" s="2" t="s">
        <v>81</v>
      </c>
      <c r="AO5001" s="2" t="s">
        <v>84</v>
      </c>
      <c r="AP5001" s="2">
        <v>512</v>
      </c>
      <c r="AQ5001" s="2" t="s">
        <v>81</v>
      </c>
      <c r="AR5001" s="2" t="s">
        <v>84</v>
      </c>
      <c r="BE5001" s="23" t="str">
        <f t="shared" si="776"/>
        <v>EMF nein</v>
      </c>
      <c r="BF5001" s="23" t="str">
        <f t="shared" si="777"/>
        <v/>
      </c>
      <c r="BG5001" s="23" t="str">
        <f t="shared" si="778"/>
        <v/>
      </c>
      <c r="BH5001" s="23">
        <f t="shared" si="775"/>
        <v>0</v>
      </c>
      <c r="BO5001" s="2" t="s">
        <v>19593</v>
      </c>
      <c r="BP5001" s="3">
        <v>1</v>
      </c>
      <c r="BQ5001" s="2" t="s">
        <v>19594</v>
      </c>
    </row>
    <row r="5002" spans="1:70" ht="16.149999999999999" customHeight="1" x14ac:dyDescent="0.25">
      <c r="A5002" s="1">
        <v>5003</v>
      </c>
      <c r="B5002" s="2" t="s">
        <v>211</v>
      </c>
      <c r="C5002" s="44" t="s">
        <v>6812</v>
      </c>
      <c r="D5002" s="2" t="s">
        <v>124</v>
      </c>
      <c r="E5002" s="2" t="s">
        <v>247</v>
      </c>
      <c r="F5002" s="67">
        <v>43690</v>
      </c>
      <c r="G5002" s="3">
        <f t="shared" si="779"/>
        <v>8</v>
      </c>
      <c r="H5002" s="3">
        <f t="shared" si="780"/>
        <v>2019</v>
      </c>
      <c r="I5002" s="92">
        <v>0.55555555555555602</v>
      </c>
      <c r="J5002" s="20">
        <f t="shared" si="773"/>
        <v>13</v>
      </c>
      <c r="K5002" s="5" t="str">
        <f t="shared" si="774"/>
        <v>ja</v>
      </c>
      <c r="L5002" s="5" t="s">
        <v>73</v>
      </c>
      <c r="M5002" s="6" t="s">
        <v>74</v>
      </c>
      <c r="N5002" s="5">
        <v>59</v>
      </c>
      <c r="O5002" s="5" t="s">
        <v>5139</v>
      </c>
      <c r="P5002" s="127" t="s">
        <v>19595</v>
      </c>
      <c r="R5002" s="6" t="s">
        <v>77</v>
      </c>
      <c r="S5002" s="5" t="s">
        <v>109</v>
      </c>
      <c r="U5002" s="5" t="s">
        <v>115</v>
      </c>
      <c r="V5002" s="5" t="s">
        <v>80</v>
      </c>
      <c r="AG5002" s="2" t="s">
        <v>109</v>
      </c>
      <c r="AH5002" s="2" t="s">
        <v>109</v>
      </c>
      <c r="AI5002" s="2" t="s">
        <v>109</v>
      </c>
      <c r="BE5002" s="23" t="str">
        <f t="shared" si="776"/>
        <v>EMF nein</v>
      </c>
      <c r="BF5002" s="23" t="str">
        <f t="shared" si="777"/>
        <v/>
      </c>
      <c r="BG5002" s="23" t="str">
        <f t="shared" si="778"/>
        <v/>
      </c>
      <c r="BH5002" s="23">
        <f t="shared" si="775"/>
        <v>0</v>
      </c>
      <c r="BO5002" s="2" t="s">
        <v>19596</v>
      </c>
      <c r="BP5002" s="3">
        <v>1</v>
      </c>
      <c r="BQ5002" s="2" t="s">
        <v>19597</v>
      </c>
    </row>
    <row r="5003" spans="1:70" ht="16.149999999999999" customHeight="1" x14ac:dyDescent="0.25">
      <c r="A5003" s="1">
        <v>5004</v>
      </c>
      <c r="B5003" s="2" t="s">
        <v>211</v>
      </c>
      <c r="C5003" s="2" t="s">
        <v>19598</v>
      </c>
      <c r="D5003" s="2" t="s">
        <v>124</v>
      </c>
      <c r="E5003" s="2" t="s">
        <v>10796</v>
      </c>
      <c r="F5003" s="67">
        <v>43701</v>
      </c>
      <c r="G5003" s="3">
        <f t="shared" si="779"/>
        <v>8</v>
      </c>
      <c r="H5003" s="3">
        <f t="shared" si="780"/>
        <v>2019</v>
      </c>
      <c r="I5003" s="92">
        <v>8.3333333333333301E-2</v>
      </c>
      <c r="J5003" s="20">
        <f t="shared" si="773"/>
        <v>2</v>
      </c>
      <c r="K5003" s="5" t="str">
        <f t="shared" si="774"/>
        <v>ja</v>
      </c>
      <c r="L5003" s="5" t="s">
        <v>73</v>
      </c>
      <c r="M5003" s="6" t="s">
        <v>74</v>
      </c>
      <c r="N5003" s="5">
        <v>56</v>
      </c>
      <c r="O5003" s="2" t="s">
        <v>140</v>
      </c>
      <c r="P5003" s="127" t="s">
        <v>19599</v>
      </c>
      <c r="R5003" s="6" t="s">
        <v>77</v>
      </c>
      <c r="BE5003" s="23" t="str">
        <f t="shared" si="776"/>
        <v>EMF ja</v>
      </c>
      <c r="BF5003" s="23" t="str">
        <f t="shared" si="777"/>
        <v/>
      </c>
      <c r="BG5003" s="23" t="str">
        <f t="shared" si="778"/>
        <v/>
      </c>
      <c r="BH5003" s="23">
        <f t="shared" si="775"/>
        <v>1</v>
      </c>
      <c r="BI5003" s="2" t="s">
        <v>19600</v>
      </c>
      <c r="BO5003" s="2" t="s">
        <v>19601</v>
      </c>
      <c r="BP5003" s="3">
        <v>1</v>
      </c>
      <c r="BQ5003" s="2" t="s">
        <v>19602</v>
      </c>
    </row>
    <row r="5004" spans="1:70" ht="16.149999999999999" customHeight="1" x14ac:dyDescent="0.25">
      <c r="A5004" s="16">
        <v>5005</v>
      </c>
      <c r="B5004" s="2" t="s">
        <v>211</v>
      </c>
      <c r="C5004" s="16" t="s">
        <v>820</v>
      </c>
      <c r="D5004" s="2" t="s">
        <v>348</v>
      </c>
      <c r="E5004" s="2" t="s">
        <v>19603</v>
      </c>
      <c r="F5004" s="67">
        <v>44032</v>
      </c>
      <c r="G5004" s="3">
        <f t="shared" si="779"/>
        <v>7</v>
      </c>
      <c r="H5004" s="3">
        <f t="shared" si="780"/>
        <v>2020</v>
      </c>
      <c r="I5004" s="92">
        <v>0.57986111111111105</v>
      </c>
      <c r="J5004" s="20">
        <f t="shared" si="773"/>
        <v>13</v>
      </c>
      <c r="K5004" s="5" t="str">
        <f t="shared" si="774"/>
        <v>ja</v>
      </c>
      <c r="L5004" s="5" t="s">
        <v>73</v>
      </c>
      <c r="M5004" s="6" t="s">
        <v>74</v>
      </c>
      <c r="N5004" s="5">
        <v>46</v>
      </c>
      <c r="O5004" s="5" t="s">
        <v>126</v>
      </c>
      <c r="P5004" s="127" t="s">
        <v>19042</v>
      </c>
      <c r="R5004" s="6" t="s">
        <v>77</v>
      </c>
      <c r="U5004" s="2" t="s">
        <v>115</v>
      </c>
      <c r="V5004" s="2" t="s">
        <v>19604</v>
      </c>
      <c r="W5004" s="2" t="s">
        <v>19605</v>
      </c>
      <c r="X5004" s="2">
        <v>1118</v>
      </c>
      <c r="Y5004" s="2" t="s">
        <v>81</v>
      </c>
      <c r="Z5004" s="2" t="s">
        <v>168</v>
      </c>
      <c r="AA5004" s="2">
        <v>1180</v>
      </c>
      <c r="AB5004" s="2" t="s">
        <v>94</v>
      </c>
      <c r="AC5004" s="2" t="s">
        <v>168</v>
      </c>
      <c r="AD5004" s="2">
        <v>1180</v>
      </c>
      <c r="AE5004" s="2" t="s">
        <v>81</v>
      </c>
      <c r="AF5004" s="2" t="s">
        <v>168</v>
      </c>
      <c r="AG5004" s="2">
        <v>1180</v>
      </c>
      <c r="AH5004" s="2" t="s">
        <v>81</v>
      </c>
      <c r="AI5004" s="2" t="s">
        <v>168</v>
      </c>
      <c r="AJ5004" s="2">
        <v>895</v>
      </c>
      <c r="AK5004" s="2" t="s">
        <v>81</v>
      </c>
      <c r="AL5004" s="2" t="s">
        <v>168</v>
      </c>
      <c r="AM5004" s="2">
        <v>895</v>
      </c>
      <c r="AN5004" s="2" t="s">
        <v>94</v>
      </c>
      <c r="AO5004" s="2" t="s">
        <v>168</v>
      </c>
      <c r="AP5004" s="2">
        <v>895</v>
      </c>
      <c r="AQ5004" s="2" t="s">
        <v>81</v>
      </c>
      <c r="AR5004" s="2" t="s">
        <v>168</v>
      </c>
      <c r="AV5004" s="2">
        <v>895</v>
      </c>
      <c r="AW5004" s="2" t="s">
        <v>81</v>
      </c>
      <c r="AX5004" s="2" t="s">
        <v>168</v>
      </c>
      <c r="AY5004" s="2">
        <v>895</v>
      </c>
      <c r="AZ5004" s="2" t="s">
        <v>94</v>
      </c>
      <c r="BA5004" s="2" t="s">
        <v>168</v>
      </c>
      <c r="BB5004" s="2">
        <v>895</v>
      </c>
      <c r="BC5004" s="2" t="s">
        <v>81</v>
      </c>
      <c r="BD5004" s="2" t="s">
        <v>168</v>
      </c>
      <c r="BE5004" s="23" t="str">
        <f t="shared" si="776"/>
        <v>EMF ja</v>
      </c>
      <c r="BF5004" s="23">
        <f t="shared" si="777"/>
        <v>5</v>
      </c>
      <c r="BG5004" s="23" t="str">
        <f t="shared" si="778"/>
        <v>&lt;100m</v>
      </c>
      <c r="BH5004" s="23">
        <f t="shared" si="775"/>
        <v>2</v>
      </c>
      <c r="BI5004" s="2" t="s">
        <v>9411</v>
      </c>
      <c r="BJ5004" s="2">
        <v>1190</v>
      </c>
      <c r="BM5004" s="2" t="s">
        <v>162</v>
      </c>
      <c r="BN5004" s="2">
        <v>5</v>
      </c>
      <c r="BO5004" s="2" t="s">
        <v>19606</v>
      </c>
      <c r="BP5004" s="3">
        <v>1</v>
      </c>
      <c r="BQ5004" s="2" t="s">
        <v>19607</v>
      </c>
    </row>
    <row r="5005" spans="1:70" ht="16.149999999999999" customHeight="1" x14ac:dyDescent="0.25">
      <c r="A5005" s="1">
        <v>5006</v>
      </c>
      <c r="B5005" s="2" t="s">
        <v>87</v>
      </c>
      <c r="C5005" s="116" t="s">
        <v>19608</v>
      </c>
      <c r="D5005" s="2" t="s">
        <v>104</v>
      </c>
      <c r="E5005" s="2" t="s">
        <v>19609</v>
      </c>
      <c r="F5005" s="67">
        <v>44032</v>
      </c>
      <c r="G5005" s="3">
        <f t="shared" si="779"/>
        <v>7</v>
      </c>
      <c r="H5005" s="3">
        <f t="shared" si="780"/>
        <v>2020</v>
      </c>
      <c r="I5005" s="92">
        <v>0.62152777777777801</v>
      </c>
      <c r="J5005" s="20">
        <f t="shared" si="773"/>
        <v>14</v>
      </c>
      <c r="K5005" s="5" t="str">
        <f t="shared" si="774"/>
        <v>ja</v>
      </c>
      <c r="L5005" s="5" t="s">
        <v>91</v>
      </c>
      <c r="M5005" s="6" t="s">
        <v>100</v>
      </c>
      <c r="N5005" s="5">
        <v>79</v>
      </c>
      <c r="O5005" s="5" t="s">
        <v>126</v>
      </c>
      <c r="P5005" s="127" t="s">
        <v>19610</v>
      </c>
      <c r="R5005" s="6" t="s">
        <v>77</v>
      </c>
      <c r="T5005" s="6" t="s">
        <v>202</v>
      </c>
      <c r="X5005" s="2">
        <v>1360</v>
      </c>
      <c r="Y5005" s="2" t="s">
        <v>81</v>
      </c>
      <c r="Z5005" s="2" t="s">
        <v>82</v>
      </c>
      <c r="AA5005" s="2">
        <v>1360</v>
      </c>
      <c r="AB5005" s="2" t="s">
        <v>81</v>
      </c>
      <c r="AC5005" s="2" t="s">
        <v>82</v>
      </c>
      <c r="AD5005" s="2">
        <v>1360</v>
      </c>
      <c r="AE5005" s="2" t="s">
        <v>81</v>
      </c>
      <c r="AF5005" s="2" t="s">
        <v>82</v>
      </c>
      <c r="AJ5005" s="2">
        <v>1360</v>
      </c>
      <c r="AK5005" s="2" t="s">
        <v>81</v>
      </c>
      <c r="AL5005" s="2" t="s">
        <v>82</v>
      </c>
      <c r="AM5005" s="2">
        <v>1360</v>
      </c>
      <c r="AN5005" s="2" t="s">
        <v>81</v>
      </c>
      <c r="AO5005" s="2" t="s">
        <v>82</v>
      </c>
      <c r="AP5005" s="2">
        <v>1360</v>
      </c>
      <c r="AQ5005" s="2" t="s">
        <v>81</v>
      </c>
      <c r="AR5005" s="2" t="s">
        <v>82</v>
      </c>
      <c r="AV5005" s="2">
        <v>1360</v>
      </c>
      <c r="AW5005" s="2" t="s">
        <v>81</v>
      </c>
      <c r="AX5005" s="2" t="s">
        <v>82</v>
      </c>
      <c r="AY5005" s="2">
        <v>1360</v>
      </c>
      <c r="AZ5005" s="2" t="s">
        <v>81</v>
      </c>
      <c r="BA5005" s="2" t="s">
        <v>82</v>
      </c>
      <c r="BB5005" s="2">
        <v>1360</v>
      </c>
      <c r="BC5005" s="2" t="s">
        <v>81</v>
      </c>
      <c r="BD5005" s="2" t="s">
        <v>82</v>
      </c>
      <c r="BE5005" s="23" t="str">
        <f t="shared" si="776"/>
        <v>EMF nein</v>
      </c>
      <c r="BF5005" s="23" t="str">
        <f t="shared" si="777"/>
        <v/>
      </c>
      <c r="BG5005" s="23" t="str">
        <f t="shared" si="778"/>
        <v/>
      </c>
      <c r="BH5005" s="23">
        <f t="shared" si="775"/>
        <v>0</v>
      </c>
      <c r="BP5005" s="3">
        <v>1</v>
      </c>
      <c r="BQ5005" s="2" t="s">
        <v>19611</v>
      </c>
    </row>
    <row r="5006" spans="1:70" ht="16.149999999999999" customHeight="1" x14ac:dyDescent="0.25">
      <c r="A5006" s="1">
        <v>5007</v>
      </c>
      <c r="B5006" s="2" t="s">
        <v>211</v>
      </c>
      <c r="C5006" s="2" t="s">
        <v>9154</v>
      </c>
      <c r="D5006" s="2" t="s">
        <v>89</v>
      </c>
      <c r="E5006" s="2" t="s">
        <v>2703</v>
      </c>
      <c r="F5006" s="67">
        <v>43687</v>
      </c>
      <c r="G5006" s="3">
        <f t="shared" si="779"/>
        <v>8</v>
      </c>
      <c r="H5006" s="3">
        <f t="shared" si="780"/>
        <v>2019</v>
      </c>
      <c r="I5006" s="92">
        <v>0.75347222222222199</v>
      </c>
      <c r="J5006" s="20">
        <f t="shared" si="773"/>
        <v>18</v>
      </c>
      <c r="K5006" s="5" t="str">
        <f t="shared" si="774"/>
        <v>ja</v>
      </c>
      <c r="L5006" s="5" t="s">
        <v>91</v>
      </c>
      <c r="M5006" s="6" t="s">
        <v>100</v>
      </c>
      <c r="N5006" s="5">
        <v>33</v>
      </c>
      <c r="O5006" s="2" t="s">
        <v>126</v>
      </c>
      <c r="P5006" s="127" t="s">
        <v>19612</v>
      </c>
      <c r="R5006" s="6" t="s">
        <v>77</v>
      </c>
      <c r="BE5006" s="23" t="str">
        <f t="shared" si="776"/>
        <v>EMF ja</v>
      </c>
      <c r="BF5006" s="23">
        <f t="shared" si="777"/>
        <v>3300</v>
      </c>
      <c r="BG5006" s="23" t="str">
        <f t="shared" si="778"/>
        <v>500+m</v>
      </c>
      <c r="BH5006" s="23">
        <f t="shared" si="775"/>
        <v>1</v>
      </c>
      <c r="BI5006" s="2" t="s">
        <v>3244</v>
      </c>
      <c r="BJ5006" s="2">
        <v>3300</v>
      </c>
      <c r="BO5006" s="2" t="s">
        <v>19613</v>
      </c>
      <c r="BP5006" s="3">
        <v>1</v>
      </c>
      <c r="BQ5006" s="2" t="s">
        <v>19614</v>
      </c>
    </row>
    <row r="5007" spans="1:70" ht="16.149999999999999" customHeight="1" x14ac:dyDescent="0.25">
      <c r="A5007" s="1">
        <v>5008</v>
      </c>
      <c r="B5007" s="2" t="s">
        <v>211</v>
      </c>
      <c r="C5007" s="2" t="s">
        <v>19615</v>
      </c>
      <c r="D5007" s="2" t="s">
        <v>371</v>
      </c>
      <c r="E5007" s="2" t="s">
        <v>19616</v>
      </c>
      <c r="F5007" s="67">
        <v>44033</v>
      </c>
      <c r="G5007" s="3">
        <f t="shared" si="779"/>
        <v>7</v>
      </c>
      <c r="H5007" s="3">
        <f t="shared" si="780"/>
        <v>2020</v>
      </c>
      <c r="I5007" s="92">
        <v>0.70486111111111105</v>
      </c>
      <c r="J5007" s="20">
        <f t="shared" si="773"/>
        <v>16</v>
      </c>
      <c r="K5007" s="5" t="str">
        <f t="shared" si="774"/>
        <v>ja</v>
      </c>
      <c r="L5007" s="5" t="s">
        <v>91</v>
      </c>
      <c r="M5007" s="6" t="s">
        <v>74</v>
      </c>
      <c r="N5007" s="5">
        <v>41</v>
      </c>
      <c r="O5007" s="5" t="s">
        <v>5139</v>
      </c>
      <c r="P5007" s="5" t="s">
        <v>19617</v>
      </c>
      <c r="R5007" s="6" t="s">
        <v>77</v>
      </c>
      <c r="T5007" s="6" t="s">
        <v>80</v>
      </c>
      <c r="BE5007" s="23" t="str">
        <f t="shared" si="776"/>
        <v>EMF nein</v>
      </c>
      <c r="BF5007" s="23" t="str">
        <f t="shared" si="777"/>
        <v/>
      </c>
      <c r="BG5007" s="23" t="str">
        <f t="shared" si="778"/>
        <v/>
      </c>
      <c r="BH5007" s="23">
        <f t="shared" si="775"/>
        <v>0</v>
      </c>
      <c r="BO5007" s="2" t="s">
        <v>19618</v>
      </c>
      <c r="BP5007" s="3">
        <v>1</v>
      </c>
      <c r="BQ5007" s="2" t="s">
        <v>19619</v>
      </c>
    </row>
    <row r="5008" spans="1:70" ht="16.149999999999999" customHeight="1" x14ac:dyDescent="0.25">
      <c r="A5008" s="1">
        <v>5009</v>
      </c>
      <c r="B5008" s="2" t="s">
        <v>87</v>
      </c>
      <c r="C5008" s="2" t="s">
        <v>19620</v>
      </c>
      <c r="D5008" s="2" t="s">
        <v>151</v>
      </c>
      <c r="E5008" s="2" t="s">
        <v>19621</v>
      </c>
      <c r="F5008" s="67">
        <v>44032</v>
      </c>
      <c r="G5008" s="3">
        <f t="shared" si="779"/>
        <v>7</v>
      </c>
      <c r="H5008" s="3">
        <f t="shared" si="780"/>
        <v>2020</v>
      </c>
      <c r="I5008" s="92">
        <v>0.57986111111111105</v>
      </c>
      <c r="J5008" s="20">
        <f t="shared" si="773"/>
        <v>13</v>
      </c>
      <c r="K5008" s="5" t="str">
        <f t="shared" si="774"/>
        <v>ja</v>
      </c>
      <c r="L5008" s="5" t="s">
        <v>91</v>
      </c>
      <c r="M5008" s="6" t="s">
        <v>208</v>
      </c>
      <c r="N5008" s="5">
        <v>79</v>
      </c>
      <c r="O5008" s="2" t="s">
        <v>126</v>
      </c>
      <c r="P5008" s="127" t="s">
        <v>19622</v>
      </c>
      <c r="R5008" s="6" t="s">
        <v>77</v>
      </c>
      <c r="U5008" s="2" t="s">
        <v>115</v>
      </c>
      <c r="V5008" s="2" t="s">
        <v>80</v>
      </c>
      <c r="X5008" s="2">
        <v>491</v>
      </c>
      <c r="Y5008" s="2" t="s">
        <v>81</v>
      </c>
      <c r="Z5008" s="2" t="s">
        <v>84</v>
      </c>
      <c r="AA5008" s="2">
        <v>491</v>
      </c>
      <c r="AB5008" s="2" t="s">
        <v>81</v>
      </c>
      <c r="AC5008" s="2" t="s">
        <v>84</v>
      </c>
      <c r="AD5008" s="2">
        <v>491</v>
      </c>
      <c r="AE5008" s="2" t="s">
        <v>81</v>
      </c>
      <c r="AF5008" s="2" t="s">
        <v>84</v>
      </c>
      <c r="AJ5008" s="2">
        <v>491</v>
      </c>
      <c r="AK5008" s="2" t="s">
        <v>81</v>
      </c>
      <c r="AL5008" s="2" t="s">
        <v>84</v>
      </c>
      <c r="AM5008" s="2">
        <v>491</v>
      </c>
      <c r="AN5008" s="2" t="s">
        <v>81</v>
      </c>
      <c r="AO5008" s="2" t="s">
        <v>84</v>
      </c>
      <c r="AP5008" s="2">
        <v>491</v>
      </c>
      <c r="AQ5008" s="2" t="s">
        <v>81</v>
      </c>
      <c r="AR5008" s="2" t="s">
        <v>84</v>
      </c>
      <c r="BE5008" s="23" t="str">
        <f t="shared" si="776"/>
        <v>EMF nein</v>
      </c>
      <c r="BF5008" s="23" t="str">
        <f t="shared" si="777"/>
        <v/>
      </c>
      <c r="BG5008" s="23" t="str">
        <f t="shared" si="778"/>
        <v/>
      </c>
      <c r="BH5008" s="23">
        <f t="shared" si="775"/>
        <v>0</v>
      </c>
      <c r="BO5008" s="2" t="s">
        <v>13052</v>
      </c>
      <c r="BP5008" s="3">
        <v>1</v>
      </c>
      <c r="BQ5008" s="2" t="s">
        <v>19623</v>
      </c>
    </row>
    <row r="5009" spans="1:70" ht="16.149999999999999" customHeight="1" x14ac:dyDescent="0.25">
      <c r="A5009" s="1">
        <v>5010</v>
      </c>
      <c r="B5009" s="2" t="s">
        <v>69</v>
      </c>
      <c r="C5009" s="116" t="s">
        <v>540</v>
      </c>
      <c r="D5009" s="2" t="s">
        <v>124</v>
      </c>
      <c r="E5009" s="2" t="s">
        <v>4915</v>
      </c>
      <c r="F5009" s="67">
        <v>44032</v>
      </c>
      <c r="G5009" s="3">
        <f t="shared" si="779"/>
        <v>7</v>
      </c>
      <c r="H5009" s="3">
        <f t="shared" si="780"/>
        <v>2020</v>
      </c>
      <c r="I5009" s="92">
        <v>0.57986111111111105</v>
      </c>
      <c r="J5009" s="20">
        <f t="shared" si="773"/>
        <v>13</v>
      </c>
      <c r="K5009" s="5" t="str">
        <f t="shared" si="774"/>
        <v>ja</v>
      </c>
      <c r="L5009" s="5" t="s">
        <v>91</v>
      </c>
      <c r="M5009" s="6" t="s">
        <v>74</v>
      </c>
      <c r="N5009" s="5">
        <v>69</v>
      </c>
      <c r="O5009" s="5" t="s">
        <v>5139</v>
      </c>
      <c r="P5009" s="127" t="s">
        <v>21846</v>
      </c>
      <c r="R5009" s="6" t="s">
        <v>77</v>
      </c>
      <c r="S5009" s="5" t="s">
        <v>14762</v>
      </c>
      <c r="T5009" s="6" t="s">
        <v>80</v>
      </c>
      <c r="U5009" s="2" t="s">
        <v>74</v>
      </c>
      <c r="W5009" s="5" t="s">
        <v>9354</v>
      </c>
      <c r="X5009" s="2">
        <v>462</v>
      </c>
      <c r="Y5009" s="2" t="s">
        <v>81</v>
      </c>
      <c r="Z5009" s="2" t="s">
        <v>82</v>
      </c>
      <c r="AA5009" s="2">
        <v>462</v>
      </c>
      <c r="AB5009" s="2" t="s">
        <v>81</v>
      </c>
      <c r="AC5009" s="2" t="s">
        <v>82</v>
      </c>
      <c r="AD5009" s="2">
        <v>462</v>
      </c>
      <c r="AE5009" s="2" t="s">
        <v>83</v>
      </c>
      <c r="AF5009" s="2" t="s">
        <v>82</v>
      </c>
      <c r="AG5009" s="2">
        <v>462</v>
      </c>
      <c r="AH5009" s="2" t="s">
        <v>81</v>
      </c>
      <c r="AI5009" s="2" t="s">
        <v>82</v>
      </c>
      <c r="AJ5009" s="2">
        <v>462</v>
      </c>
      <c r="AK5009" s="2" t="s">
        <v>81</v>
      </c>
      <c r="AL5009" s="2" t="s">
        <v>82</v>
      </c>
      <c r="AM5009" s="2">
        <v>462</v>
      </c>
      <c r="AN5009" s="2" t="s">
        <v>81</v>
      </c>
      <c r="AO5009" s="2" t="s">
        <v>82</v>
      </c>
      <c r="AP5009" s="2">
        <v>462</v>
      </c>
      <c r="AQ5009" s="2" t="s">
        <v>83</v>
      </c>
      <c r="AR5009" s="2" t="s">
        <v>82</v>
      </c>
      <c r="AS5009" s="2">
        <v>462</v>
      </c>
      <c r="AT5009" s="2" t="s">
        <v>81</v>
      </c>
      <c r="AU5009" s="2" t="s">
        <v>82</v>
      </c>
      <c r="BE5009" s="23" t="str">
        <f t="shared" si="776"/>
        <v>EMF nein</v>
      </c>
      <c r="BF5009" s="23" t="str">
        <f t="shared" si="777"/>
        <v/>
      </c>
      <c r="BG5009" s="23" t="str">
        <f t="shared" si="778"/>
        <v/>
      </c>
      <c r="BH5009" s="23">
        <f t="shared" si="775"/>
        <v>0</v>
      </c>
      <c r="BO5009" s="2" t="s">
        <v>19624</v>
      </c>
      <c r="BP5009" s="3">
        <v>1</v>
      </c>
      <c r="BR5009" s="2" t="s">
        <v>19625</v>
      </c>
    </row>
    <row r="5010" spans="1:70" ht="16.149999999999999" customHeight="1" x14ac:dyDescent="0.25">
      <c r="A5010" s="1">
        <v>5011</v>
      </c>
      <c r="B5010" s="2" t="s">
        <v>211</v>
      </c>
      <c r="C5010" s="2" t="s">
        <v>2733</v>
      </c>
      <c r="D5010" s="2" t="s">
        <v>264</v>
      </c>
      <c r="E5010" s="2" t="s">
        <v>19626</v>
      </c>
      <c r="F5010" s="67">
        <v>44032</v>
      </c>
      <c r="G5010" s="3">
        <f t="shared" si="779"/>
        <v>7</v>
      </c>
      <c r="H5010" s="3">
        <f t="shared" si="780"/>
        <v>2020</v>
      </c>
      <c r="J5010" s="20" t="str">
        <f t="shared" si="773"/>
        <v/>
      </c>
      <c r="K5010" s="5" t="str">
        <f t="shared" si="774"/>
        <v>ja</v>
      </c>
      <c r="M5010" s="6" t="s">
        <v>74</v>
      </c>
      <c r="N5010" s="5">
        <v>52</v>
      </c>
      <c r="O5010" s="5" t="s">
        <v>5139</v>
      </c>
      <c r="P5010" s="6" t="s">
        <v>18063</v>
      </c>
      <c r="R5010" s="6" t="s">
        <v>77</v>
      </c>
      <c r="U5010" s="2" t="s">
        <v>100</v>
      </c>
      <c r="V5010" s="2" t="s">
        <v>202</v>
      </c>
      <c r="X5010" s="1">
        <v>356</v>
      </c>
      <c r="Y5010" s="1" t="s">
        <v>81</v>
      </c>
      <c r="Z5010" s="1" t="s">
        <v>168</v>
      </c>
      <c r="AA5010" s="1">
        <v>356</v>
      </c>
      <c r="AB5010" s="1" t="s">
        <v>81</v>
      </c>
      <c r="AC5010" s="1" t="s">
        <v>168</v>
      </c>
      <c r="AD5010" s="1">
        <v>356</v>
      </c>
      <c r="AE5010" s="1" t="s">
        <v>81</v>
      </c>
      <c r="AF5010" s="1" t="s">
        <v>168</v>
      </c>
      <c r="AG5010" s="1">
        <v>356</v>
      </c>
      <c r="AH5010" s="1" t="s">
        <v>81</v>
      </c>
      <c r="AI5010" s="1" t="s">
        <v>168</v>
      </c>
      <c r="AJ5010" s="2">
        <v>132</v>
      </c>
      <c r="AK5010" s="2" t="s">
        <v>94</v>
      </c>
      <c r="AL5010" s="2" t="s">
        <v>82</v>
      </c>
      <c r="AP5010" s="2">
        <v>132</v>
      </c>
      <c r="AQ5010" s="2" t="s">
        <v>81</v>
      </c>
      <c r="AR5010" s="2" t="s">
        <v>82</v>
      </c>
      <c r="AV5010" s="2">
        <v>110</v>
      </c>
      <c r="AW5010" s="2" t="s">
        <v>81</v>
      </c>
      <c r="AX5010" s="2" t="s">
        <v>161</v>
      </c>
      <c r="BB5010" s="2">
        <v>119</v>
      </c>
      <c r="BC5010" s="2" t="s">
        <v>81</v>
      </c>
      <c r="BD5010" s="2" t="s">
        <v>161</v>
      </c>
      <c r="BE5010" s="23" t="str">
        <f t="shared" si="776"/>
        <v>EMF nein</v>
      </c>
      <c r="BF5010" s="23" t="str">
        <f t="shared" si="777"/>
        <v/>
      </c>
      <c r="BG5010" s="23" t="str">
        <f t="shared" si="778"/>
        <v/>
      </c>
      <c r="BH5010" s="23">
        <f t="shared" si="775"/>
        <v>0</v>
      </c>
      <c r="BO5010" s="2" t="s">
        <v>19627</v>
      </c>
      <c r="BP5010" s="3">
        <v>1</v>
      </c>
      <c r="BQ5010" s="2" t="s">
        <v>19628</v>
      </c>
    </row>
    <row r="5011" spans="1:70" ht="16.149999999999999" customHeight="1" x14ac:dyDescent="0.25">
      <c r="A5011" s="1">
        <v>5012</v>
      </c>
      <c r="B5011" s="2" t="s">
        <v>211</v>
      </c>
      <c r="C5011" s="2" t="s">
        <v>165</v>
      </c>
      <c r="D5011" s="2" t="s">
        <v>158</v>
      </c>
      <c r="E5011" s="2" t="s">
        <v>19629</v>
      </c>
      <c r="F5011" s="67">
        <v>44033</v>
      </c>
      <c r="G5011" s="3">
        <f t="shared" si="779"/>
        <v>7</v>
      </c>
      <c r="H5011" s="3">
        <f t="shared" si="780"/>
        <v>2020</v>
      </c>
      <c r="I5011" s="92">
        <v>5.5555555555555601E-2</v>
      </c>
      <c r="J5011" s="20">
        <f t="shared" si="773"/>
        <v>1</v>
      </c>
      <c r="K5011" s="5" t="str">
        <f t="shared" si="774"/>
        <v>ja</v>
      </c>
      <c r="L5011" s="5" t="s">
        <v>91</v>
      </c>
      <c r="M5011" s="6" t="s">
        <v>115</v>
      </c>
      <c r="N5011" s="5">
        <v>49</v>
      </c>
      <c r="O5011" s="5" t="s">
        <v>5139</v>
      </c>
      <c r="P5011" s="6" t="s">
        <v>5844</v>
      </c>
      <c r="R5011" s="6" t="s">
        <v>77</v>
      </c>
      <c r="T5011" s="6" t="s">
        <v>80</v>
      </c>
      <c r="AD5011" s="2">
        <v>5</v>
      </c>
      <c r="AE5011" s="2" t="s">
        <v>94</v>
      </c>
      <c r="AF5011" s="2" t="s">
        <v>161</v>
      </c>
      <c r="AG5011" s="2" t="s">
        <v>109</v>
      </c>
      <c r="AH5011" s="2" t="s">
        <v>109</v>
      </c>
      <c r="AI5011" s="2" t="s">
        <v>109</v>
      </c>
      <c r="AJ5011" s="2">
        <v>100</v>
      </c>
      <c r="AK5011" s="2" t="s">
        <v>94</v>
      </c>
      <c r="AL5011" s="2" t="s">
        <v>82</v>
      </c>
      <c r="AM5011" s="2">
        <v>100</v>
      </c>
      <c r="AN5011" s="2" t="s">
        <v>94</v>
      </c>
      <c r="AO5011" s="2" t="s">
        <v>82</v>
      </c>
      <c r="AP5011" s="2">
        <v>100</v>
      </c>
      <c r="AQ5011" s="2" t="s">
        <v>94</v>
      </c>
      <c r="AR5011" s="2" t="s">
        <v>82</v>
      </c>
      <c r="BE5011" s="23" t="str">
        <f t="shared" si="776"/>
        <v>EMF nein</v>
      </c>
      <c r="BF5011" s="23" t="str">
        <f t="shared" si="777"/>
        <v/>
      </c>
      <c r="BG5011" s="23" t="str">
        <f t="shared" si="778"/>
        <v/>
      </c>
      <c r="BH5011" s="23">
        <f t="shared" si="775"/>
        <v>0</v>
      </c>
      <c r="BO5011" s="2" t="s">
        <v>19630</v>
      </c>
      <c r="BP5011" s="3">
        <v>1</v>
      </c>
      <c r="BQ5011" s="2" t="s">
        <v>19631</v>
      </c>
    </row>
    <row r="5012" spans="1:70" ht="16.149999999999999" customHeight="1" x14ac:dyDescent="0.25">
      <c r="A5012" s="1">
        <v>5013</v>
      </c>
      <c r="B5012" s="2" t="s">
        <v>211</v>
      </c>
      <c r="C5012" s="194" t="s">
        <v>2329</v>
      </c>
      <c r="D5012" s="2" t="s">
        <v>296</v>
      </c>
      <c r="E5012" s="2" t="s">
        <v>19567</v>
      </c>
      <c r="F5012" s="67">
        <v>44029</v>
      </c>
      <c r="G5012" s="3">
        <f t="shared" si="779"/>
        <v>7</v>
      </c>
      <c r="H5012" s="3">
        <f t="shared" si="780"/>
        <v>2020</v>
      </c>
      <c r="I5012" s="92">
        <v>5.2083333333333301E-2</v>
      </c>
      <c r="J5012" s="20">
        <f t="shared" si="773"/>
        <v>1</v>
      </c>
      <c r="K5012" s="5" t="str">
        <f t="shared" si="774"/>
        <v>ja</v>
      </c>
      <c r="L5012" s="5" t="s">
        <v>91</v>
      </c>
      <c r="M5012" s="6" t="s">
        <v>21828</v>
      </c>
      <c r="N5012" s="5">
        <v>28</v>
      </c>
      <c r="O5012" s="5" t="s">
        <v>5139</v>
      </c>
      <c r="P5012" s="6" t="s">
        <v>1027</v>
      </c>
      <c r="R5012" s="6" t="s">
        <v>335</v>
      </c>
      <c r="T5012" s="6" t="s">
        <v>80</v>
      </c>
      <c r="X5012" s="2">
        <v>64</v>
      </c>
      <c r="Y5012" s="2" t="s">
        <v>81</v>
      </c>
      <c r="Z5012" s="2" t="s">
        <v>84</v>
      </c>
      <c r="AD5012" s="2">
        <v>64</v>
      </c>
      <c r="AE5012" s="2" t="s">
        <v>83</v>
      </c>
      <c r="AF5012" s="2" t="s">
        <v>84</v>
      </c>
      <c r="AJ5012" s="2">
        <v>113</v>
      </c>
      <c r="AK5012" s="2" t="s">
        <v>81</v>
      </c>
      <c r="AL5012" s="2" t="s">
        <v>84</v>
      </c>
      <c r="AM5012" s="2">
        <v>113</v>
      </c>
      <c r="AN5012" s="2" t="s">
        <v>94</v>
      </c>
      <c r="AO5012" s="2" t="s">
        <v>84</v>
      </c>
      <c r="AP5012" s="2">
        <v>113</v>
      </c>
      <c r="AQ5012" s="2" t="s">
        <v>81</v>
      </c>
      <c r="AR5012" s="2" t="s">
        <v>84</v>
      </c>
      <c r="AV5012" s="2">
        <v>173</v>
      </c>
      <c r="AW5012" s="2" t="s">
        <v>81</v>
      </c>
      <c r="AX5012" s="2" t="s">
        <v>84</v>
      </c>
      <c r="BB5012" s="2">
        <v>173</v>
      </c>
      <c r="BC5012" s="2" t="s">
        <v>81</v>
      </c>
      <c r="BD5012" s="2" t="s">
        <v>84</v>
      </c>
      <c r="BE5012" s="23" t="str">
        <f t="shared" si="776"/>
        <v>EMF nein</v>
      </c>
      <c r="BF5012" s="23" t="str">
        <f t="shared" si="777"/>
        <v/>
      </c>
      <c r="BG5012" s="23" t="str">
        <f t="shared" si="778"/>
        <v/>
      </c>
      <c r="BH5012" s="23">
        <f t="shared" si="775"/>
        <v>0</v>
      </c>
      <c r="BO5012" s="2" t="s">
        <v>19632</v>
      </c>
      <c r="BP5012" s="3">
        <v>1</v>
      </c>
      <c r="BQ5012" s="2" t="s">
        <v>19633</v>
      </c>
    </row>
    <row r="5013" spans="1:70" ht="16.149999999999999" customHeight="1" x14ac:dyDescent="0.25">
      <c r="A5013" s="1">
        <v>5014</v>
      </c>
      <c r="B5013" s="2" t="s">
        <v>211</v>
      </c>
      <c r="C5013" s="118" t="s">
        <v>1988</v>
      </c>
      <c r="D5013" s="2" t="s">
        <v>264</v>
      </c>
      <c r="E5013" s="2" t="s">
        <v>19634</v>
      </c>
      <c r="F5013" s="67">
        <v>44033</v>
      </c>
      <c r="G5013" s="3">
        <f t="shared" si="779"/>
        <v>7</v>
      </c>
      <c r="H5013" s="3">
        <f t="shared" si="780"/>
        <v>2020</v>
      </c>
      <c r="I5013" s="92">
        <v>0.32986111111111099</v>
      </c>
      <c r="J5013" s="20">
        <f t="shared" si="773"/>
        <v>7</v>
      </c>
      <c r="K5013" s="5" t="str">
        <f t="shared" si="774"/>
        <v>ja</v>
      </c>
      <c r="L5013" s="5" t="s">
        <v>73</v>
      </c>
      <c r="M5013" s="6" t="s">
        <v>115</v>
      </c>
      <c r="N5013" s="5">
        <v>50</v>
      </c>
      <c r="O5013" s="5" t="s">
        <v>5139</v>
      </c>
      <c r="P5013" s="6" t="s">
        <v>19635</v>
      </c>
      <c r="R5013" s="6" t="s">
        <v>77</v>
      </c>
      <c r="T5013" s="6" t="s">
        <v>80</v>
      </c>
      <c r="U5013" s="2" t="s">
        <v>74</v>
      </c>
      <c r="X5013" s="2">
        <v>448</v>
      </c>
      <c r="Y5013" s="2" t="s">
        <v>81</v>
      </c>
      <c r="Z5013" s="2" t="s">
        <v>82</v>
      </c>
      <c r="AA5013" s="2">
        <v>448</v>
      </c>
      <c r="AB5013" s="2" t="s">
        <v>94</v>
      </c>
      <c r="AC5013" s="2" t="s">
        <v>82</v>
      </c>
      <c r="AD5013" s="2">
        <v>448</v>
      </c>
      <c r="AE5013" s="2" t="s">
        <v>81</v>
      </c>
      <c r="AF5013" s="2" t="s">
        <v>82</v>
      </c>
      <c r="AG5013" s="2">
        <v>448</v>
      </c>
      <c r="AH5013" s="2" t="s">
        <v>81</v>
      </c>
      <c r="AI5013" s="2" t="s">
        <v>82</v>
      </c>
      <c r="AJ5013" s="2">
        <v>684</v>
      </c>
      <c r="AK5013" s="2" t="s">
        <v>81</v>
      </c>
      <c r="AL5013" s="2" t="s">
        <v>84</v>
      </c>
      <c r="AP5013" s="2">
        <v>684</v>
      </c>
      <c r="AQ5013" s="2" t="s">
        <v>83</v>
      </c>
      <c r="AR5013" s="2" t="s">
        <v>84</v>
      </c>
      <c r="AS5013" s="2">
        <v>684</v>
      </c>
      <c r="AT5013" s="2" t="s">
        <v>94</v>
      </c>
      <c r="AU5013" s="2" t="s">
        <v>84</v>
      </c>
      <c r="AV5013" s="2">
        <v>684</v>
      </c>
      <c r="AW5013" s="2" t="s">
        <v>81</v>
      </c>
      <c r="AX5013" s="2" t="s">
        <v>84</v>
      </c>
      <c r="BB5013" s="2">
        <v>684</v>
      </c>
      <c r="BC5013" s="2" t="s">
        <v>83</v>
      </c>
      <c r="BD5013" s="2" t="s">
        <v>84</v>
      </c>
      <c r="BE5013" s="2">
        <v>684</v>
      </c>
      <c r="BF5013" s="2" t="s">
        <v>94</v>
      </c>
      <c r="BG5013" s="2" t="s">
        <v>84</v>
      </c>
      <c r="BH5013" s="23">
        <f t="shared" si="775"/>
        <v>0</v>
      </c>
      <c r="BO5013" s="2" t="s">
        <v>19636</v>
      </c>
      <c r="BP5013" s="3">
        <v>1</v>
      </c>
      <c r="BQ5013" s="2" t="s">
        <v>19637</v>
      </c>
    </row>
    <row r="5014" spans="1:70" ht="16.149999999999999" customHeight="1" x14ac:dyDescent="0.25">
      <c r="A5014" s="1">
        <v>5015</v>
      </c>
      <c r="B5014" s="2" t="s">
        <v>135</v>
      </c>
      <c r="C5014" s="75" t="s">
        <v>2387</v>
      </c>
      <c r="D5014" s="2" t="s">
        <v>158</v>
      </c>
      <c r="E5014" s="2" t="s">
        <v>10624</v>
      </c>
      <c r="F5014" s="67">
        <v>44026</v>
      </c>
      <c r="G5014" s="3">
        <f t="shared" si="779"/>
        <v>7</v>
      </c>
      <c r="H5014" s="3">
        <f t="shared" si="780"/>
        <v>2020</v>
      </c>
      <c r="I5014" s="92">
        <v>0.3125</v>
      </c>
      <c r="J5014" s="20">
        <f t="shared" si="773"/>
        <v>7</v>
      </c>
      <c r="K5014" s="5" t="str">
        <f t="shared" si="774"/>
        <v>ja</v>
      </c>
      <c r="L5014" s="5" t="s">
        <v>91</v>
      </c>
      <c r="M5014" s="6" t="s">
        <v>139</v>
      </c>
      <c r="O5014" s="5" t="s">
        <v>75</v>
      </c>
      <c r="P5014" s="6" t="s">
        <v>19638</v>
      </c>
      <c r="R5014" s="6" t="s">
        <v>77</v>
      </c>
      <c r="U5014" s="2" t="s">
        <v>1328</v>
      </c>
      <c r="V5014" s="2" t="s">
        <v>80</v>
      </c>
      <c r="BE5014" s="23" t="str">
        <f t="shared" ref="BE5014:BE5022" si="781">IF(COUNTA(BI5014,BK5014,BM5014) &gt; 0,"EMF ja","EMF nein")</f>
        <v>EMF ja</v>
      </c>
      <c r="BF5014" s="23">
        <f t="shared" ref="BF5014:BF5026" si="782">IF(SUM(BJ5014,BL5014,BN5014)=0,"",MIN(BJ5014,BL5014,BN5014))</f>
        <v>3475</v>
      </c>
      <c r="BG5014" s="23" t="str">
        <f t="shared" ref="BG5014:BG5026" si="783">IF(BF5014="","",IF(BF5014&lt;100,"&lt;100m",IF(AND(BF5014&gt;99, BF5014&lt;500),"100-499m",IF(BF5014&gt;499,"500+m",""))))</f>
        <v>500+m</v>
      </c>
      <c r="BH5014" s="23">
        <f t="shared" si="775"/>
        <v>1</v>
      </c>
      <c r="BI5014" s="2" t="s">
        <v>3244</v>
      </c>
      <c r="BJ5014" s="2">
        <v>3475</v>
      </c>
      <c r="BO5014" s="2" t="s">
        <v>19639</v>
      </c>
      <c r="BP5014" s="3">
        <v>1</v>
      </c>
      <c r="BQ5014" s="2" t="s">
        <v>19640</v>
      </c>
    </row>
    <row r="5015" spans="1:70" ht="16.149999999999999" customHeight="1" x14ac:dyDescent="0.25">
      <c r="A5015" s="1">
        <v>5016</v>
      </c>
      <c r="B5015" s="2" t="s">
        <v>135</v>
      </c>
      <c r="C5015" s="194" t="s">
        <v>19641</v>
      </c>
      <c r="D5015" s="2" t="s">
        <v>158</v>
      </c>
      <c r="E5015" s="2" t="s">
        <v>19642</v>
      </c>
      <c r="F5015" s="67">
        <v>44034</v>
      </c>
      <c r="G5015" s="3">
        <f t="shared" si="779"/>
        <v>7</v>
      </c>
      <c r="H5015" s="3">
        <f t="shared" si="780"/>
        <v>2020</v>
      </c>
      <c r="I5015" s="92">
        <v>0.63888888888888895</v>
      </c>
      <c r="J5015" s="20">
        <f t="shared" si="773"/>
        <v>15</v>
      </c>
      <c r="K5015" s="5" t="str">
        <f t="shared" si="774"/>
        <v>ja</v>
      </c>
      <c r="L5015" s="5" t="s">
        <v>91</v>
      </c>
      <c r="M5015" s="6" t="s">
        <v>139</v>
      </c>
      <c r="N5015" s="5">
        <v>61</v>
      </c>
      <c r="O5015" s="5" t="s">
        <v>140</v>
      </c>
      <c r="P5015" s="6" t="s">
        <v>19643</v>
      </c>
      <c r="R5015" s="6" t="s">
        <v>77</v>
      </c>
      <c r="S5015" s="5" t="s">
        <v>14762</v>
      </c>
      <c r="T5015" s="6" t="s">
        <v>202</v>
      </c>
      <c r="X5015" s="2">
        <v>280</v>
      </c>
      <c r="Y5015" s="2" t="s">
        <v>81</v>
      </c>
      <c r="Z5015" s="2" t="s">
        <v>84</v>
      </c>
      <c r="AA5015" s="2">
        <v>280</v>
      </c>
      <c r="AB5015" s="2" t="s">
        <v>81</v>
      </c>
      <c r="AC5015" s="2" t="s">
        <v>84</v>
      </c>
      <c r="AD5015" s="2">
        <v>280</v>
      </c>
      <c r="AE5015" s="2" t="s">
        <v>81</v>
      </c>
      <c r="AF5015" s="2" t="s">
        <v>84</v>
      </c>
      <c r="AG5015" s="2">
        <v>280</v>
      </c>
      <c r="AH5015" s="2" t="s">
        <v>81</v>
      </c>
      <c r="AI5015" s="2" t="s">
        <v>84</v>
      </c>
      <c r="AJ5015" s="2">
        <v>280</v>
      </c>
      <c r="AK5015" s="2" t="s">
        <v>81</v>
      </c>
      <c r="AL5015" s="2" t="s">
        <v>84</v>
      </c>
      <c r="AM5015" s="2">
        <v>280</v>
      </c>
      <c r="AN5015" s="2" t="s">
        <v>81</v>
      </c>
      <c r="AO5015" s="2" t="s">
        <v>84</v>
      </c>
      <c r="AP5015" s="2">
        <v>280</v>
      </c>
      <c r="AQ5015" s="2" t="s">
        <v>81</v>
      </c>
      <c r="AR5015" s="2" t="s">
        <v>84</v>
      </c>
      <c r="AS5015" s="2">
        <v>280</v>
      </c>
      <c r="AT5015" s="2" t="s">
        <v>81</v>
      </c>
      <c r="AU5015" s="2" t="s">
        <v>84</v>
      </c>
      <c r="BE5015" s="23" t="str">
        <f t="shared" si="781"/>
        <v>EMF ja</v>
      </c>
      <c r="BF5015" s="23">
        <f t="shared" si="782"/>
        <v>1750</v>
      </c>
      <c r="BG5015" s="23" t="str">
        <f t="shared" si="783"/>
        <v>500+m</v>
      </c>
      <c r="BH5015" s="23">
        <f t="shared" si="775"/>
        <v>1</v>
      </c>
      <c r="BK5015" s="2" t="s">
        <v>162</v>
      </c>
      <c r="BL5015" s="2">
        <v>1750</v>
      </c>
      <c r="BO5015" s="2" t="s">
        <v>19644</v>
      </c>
      <c r="BP5015" s="3">
        <v>1</v>
      </c>
      <c r="BQ5015" s="2" t="s">
        <v>19645</v>
      </c>
    </row>
    <row r="5016" spans="1:70" ht="16.149999999999999" customHeight="1" x14ac:dyDescent="0.25">
      <c r="A5016" s="1">
        <v>5017</v>
      </c>
      <c r="B5016" s="2" t="s">
        <v>135</v>
      </c>
      <c r="C5016" s="2" t="s">
        <v>5462</v>
      </c>
      <c r="D5016" s="2" t="s">
        <v>172</v>
      </c>
      <c r="E5016" s="2" t="s">
        <v>10443</v>
      </c>
      <c r="F5016" s="67">
        <v>44033</v>
      </c>
      <c r="G5016" s="3">
        <f t="shared" si="779"/>
        <v>7</v>
      </c>
      <c r="H5016" s="3">
        <f t="shared" si="780"/>
        <v>2020</v>
      </c>
      <c r="I5016" s="92">
        <v>0.40625</v>
      </c>
      <c r="J5016" s="20">
        <f t="shared" si="773"/>
        <v>9</v>
      </c>
      <c r="K5016" s="5" t="str">
        <f t="shared" si="774"/>
        <v>ja</v>
      </c>
      <c r="L5016" s="5" t="s">
        <v>91</v>
      </c>
      <c r="M5016" s="6" t="s">
        <v>139</v>
      </c>
      <c r="O5016" s="5" t="s">
        <v>140</v>
      </c>
      <c r="P5016" s="6" t="s">
        <v>19646</v>
      </c>
      <c r="R5016" s="6" t="s">
        <v>77</v>
      </c>
      <c r="T5016" s="6" t="s">
        <v>80</v>
      </c>
      <c r="U5016" s="2" t="s">
        <v>139</v>
      </c>
      <c r="X5016" s="2">
        <v>1370</v>
      </c>
      <c r="Y5016" s="2" t="s">
        <v>81</v>
      </c>
      <c r="Z5016" s="2" t="s">
        <v>84</v>
      </c>
      <c r="AA5016" s="2">
        <v>1370</v>
      </c>
      <c r="AB5016" s="2" t="s">
        <v>81</v>
      </c>
      <c r="AC5016" s="2" t="s">
        <v>84</v>
      </c>
      <c r="AD5016" s="2">
        <v>1370</v>
      </c>
      <c r="AE5016" s="2" t="s">
        <v>83</v>
      </c>
      <c r="AF5016" s="2" t="s">
        <v>84</v>
      </c>
      <c r="AG5016" s="2">
        <v>1370</v>
      </c>
      <c r="AH5016" s="2" t="s">
        <v>83</v>
      </c>
      <c r="AI5016" s="2" t="s">
        <v>84</v>
      </c>
      <c r="AJ5016" s="2">
        <v>1370</v>
      </c>
      <c r="AK5016" s="2" t="s">
        <v>81</v>
      </c>
      <c r="AL5016" s="2" t="s">
        <v>84</v>
      </c>
      <c r="AP5016" s="2">
        <v>1370</v>
      </c>
      <c r="AQ5016" s="2" t="s">
        <v>81</v>
      </c>
      <c r="AR5016" s="2" t="s">
        <v>84</v>
      </c>
      <c r="BE5016" s="23" t="str">
        <f t="shared" si="781"/>
        <v>EMF ja</v>
      </c>
      <c r="BF5016" s="23">
        <f t="shared" si="782"/>
        <v>1500</v>
      </c>
      <c r="BG5016" s="23" t="str">
        <f t="shared" si="783"/>
        <v>500+m</v>
      </c>
      <c r="BH5016" s="23">
        <f t="shared" si="775"/>
        <v>2</v>
      </c>
      <c r="BI5016" s="2" t="s">
        <v>162</v>
      </c>
      <c r="BJ5016" s="2">
        <v>1500</v>
      </c>
      <c r="BM5016" s="2" t="s">
        <v>162</v>
      </c>
      <c r="BN5016" s="2">
        <v>1550</v>
      </c>
      <c r="BO5016" s="2" t="s">
        <v>19647</v>
      </c>
      <c r="BP5016" s="3">
        <v>1</v>
      </c>
      <c r="BQ5016" s="2" t="s">
        <v>19648</v>
      </c>
    </row>
    <row r="5017" spans="1:70" ht="16.149999999999999" customHeight="1" x14ac:dyDescent="0.25">
      <c r="A5017" s="1">
        <v>5018</v>
      </c>
      <c r="B5017" s="2" t="s">
        <v>211</v>
      </c>
      <c r="C5017" s="2" t="s">
        <v>18520</v>
      </c>
      <c r="D5017" s="2" t="s">
        <v>124</v>
      </c>
      <c r="E5017" s="2" t="s">
        <v>19649</v>
      </c>
      <c r="F5017" s="67">
        <v>44034</v>
      </c>
      <c r="G5017" s="3">
        <f t="shared" si="779"/>
        <v>7</v>
      </c>
      <c r="H5017" s="3">
        <f t="shared" si="780"/>
        <v>2020</v>
      </c>
      <c r="I5017" s="92">
        <v>0.81597222222222199</v>
      </c>
      <c r="J5017" s="20">
        <f t="shared" si="773"/>
        <v>19</v>
      </c>
      <c r="K5017" s="5" t="str">
        <f t="shared" si="774"/>
        <v>ja</v>
      </c>
      <c r="L5017" s="5" t="s">
        <v>91</v>
      </c>
      <c r="M5017" s="6" t="s">
        <v>100</v>
      </c>
      <c r="N5017" s="5">
        <v>26</v>
      </c>
      <c r="O5017" s="5" t="s">
        <v>126</v>
      </c>
      <c r="P5017" s="6" t="s">
        <v>1027</v>
      </c>
      <c r="R5017" s="6" t="s">
        <v>77</v>
      </c>
      <c r="T5017" s="6" t="s">
        <v>80</v>
      </c>
      <c r="X5017" s="2">
        <v>648</v>
      </c>
      <c r="Y5017" s="2" t="s">
        <v>81</v>
      </c>
      <c r="Z5017" s="2" t="s">
        <v>82</v>
      </c>
      <c r="AA5017" s="2">
        <v>646</v>
      </c>
      <c r="AB5017" s="2" t="s">
        <v>94</v>
      </c>
      <c r="AC5017" s="2" t="s">
        <v>82</v>
      </c>
      <c r="AD5017" s="2">
        <v>648</v>
      </c>
      <c r="AE5017" s="2" t="s">
        <v>81</v>
      </c>
      <c r="AF5017" s="2" t="s">
        <v>82</v>
      </c>
      <c r="AG5017" s="2">
        <v>648</v>
      </c>
      <c r="AH5017" s="2" t="s">
        <v>81</v>
      </c>
      <c r="AI5017" s="2" t="s">
        <v>82</v>
      </c>
      <c r="BE5017" s="23" t="str">
        <f t="shared" si="781"/>
        <v>EMF nein</v>
      </c>
      <c r="BF5017" s="23" t="str">
        <f t="shared" si="782"/>
        <v/>
      </c>
      <c r="BG5017" s="23" t="str">
        <f t="shared" si="783"/>
        <v/>
      </c>
      <c r="BH5017" s="23">
        <f t="shared" si="775"/>
        <v>0</v>
      </c>
      <c r="BP5017" s="3">
        <v>1</v>
      </c>
      <c r="BQ5017" s="2" t="s">
        <v>19650</v>
      </c>
    </row>
    <row r="5018" spans="1:70" ht="16.149999999999999" customHeight="1" x14ac:dyDescent="0.25">
      <c r="A5018" s="1">
        <v>5019</v>
      </c>
      <c r="B5018" s="2" t="s">
        <v>211</v>
      </c>
      <c r="C5018" s="2" t="s">
        <v>17047</v>
      </c>
      <c r="D5018" s="2" t="s">
        <v>104</v>
      </c>
      <c r="E5018" s="2" t="s">
        <v>19651</v>
      </c>
      <c r="F5018" s="67">
        <v>44035</v>
      </c>
      <c r="G5018" s="3">
        <f t="shared" si="779"/>
        <v>7</v>
      </c>
      <c r="H5018" s="3">
        <f t="shared" si="780"/>
        <v>2020</v>
      </c>
      <c r="I5018" s="92">
        <v>0.62847222222222199</v>
      </c>
      <c r="J5018" s="20">
        <f t="shared" si="773"/>
        <v>15</v>
      </c>
      <c r="K5018" s="5" t="str">
        <f t="shared" si="774"/>
        <v>ja</v>
      </c>
      <c r="L5018" s="5" t="s">
        <v>91</v>
      </c>
      <c r="M5018" s="6" t="s">
        <v>115</v>
      </c>
      <c r="N5018" s="5">
        <v>56</v>
      </c>
      <c r="O5018" s="5" t="s">
        <v>126</v>
      </c>
      <c r="P5018" s="6" t="s">
        <v>1027</v>
      </c>
      <c r="R5018" s="6" t="s">
        <v>77</v>
      </c>
      <c r="T5018" s="6" t="s">
        <v>80</v>
      </c>
      <c r="X5018" s="2">
        <v>315</v>
      </c>
      <c r="Y5018" s="2" t="s">
        <v>81</v>
      </c>
      <c r="Z5018" s="2" t="s">
        <v>82</v>
      </c>
      <c r="AA5018" s="2">
        <v>315</v>
      </c>
      <c r="AB5018" s="2" t="s">
        <v>81</v>
      </c>
      <c r="AC5018" s="2" t="s">
        <v>82</v>
      </c>
      <c r="AD5018" s="2">
        <v>315</v>
      </c>
      <c r="AE5018" s="2" t="s">
        <v>83</v>
      </c>
      <c r="AF5018" s="2" t="s">
        <v>82</v>
      </c>
      <c r="AJ5018" s="2">
        <v>315</v>
      </c>
      <c r="AK5018" s="2" t="s">
        <v>81</v>
      </c>
      <c r="AL5018" s="2" t="s">
        <v>82</v>
      </c>
      <c r="AM5018" s="2">
        <v>315</v>
      </c>
      <c r="AN5018" s="2" t="s">
        <v>81</v>
      </c>
      <c r="AO5018" s="2" t="s">
        <v>82</v>
      </c>
      <c r="AP5018" s="2">
        <v>315</v>
      </c>
      <c r="AQ5018" s="2" t="s">
        <v>83</v>
      </c>
      <c r="AR5018" s="2" t="s">
        <v>82</v>
      </c>
      <c r="BE5018" s="23" t="str">
        <f t="shared" si="781"/>
        <v>EMF nein</v>
      </c>
      <c r="BF5018" s="23" t="str">
        <f t="shared" si="782"/>
        <v/>
      </c>
      <c r="BG5018" s="23" t="str">
        <f t="shared" si="783"/>
        <v/>
      </c>
      <c r="BH5018" s="23">
        <f t="shared" si="775"/>
        <v>0</v>
      </c>
      <c r="BO5018" s="2" t="s">
        <v>19652</v>
      </c>
      <c r="BP5018" s="3">
        <v>1</v>
      </c>
      <c r="BQ5018" s="2" t="s">
        <v>19653</v>
      </c>
    </row>
    <row r="5019" spans="1:70" ht="16.149999999999999" customHeight="1" x14ac:dyDescent="0.25">
      <c r="A5019" s="1">
        <v>5020</v>
      </c>
      <c r="B5019" s="2" t="s">
        <v>87</v>
      </c>
      <c r="C5019" s="2" t="s">
        <v>212</v>
      </c>
      <c r="D5019" s="2" t="s">
        <v>71</v>
      </c>
      <c r="E5019" s="2" t="s">
        <v>19654</v>
      </c>
      <c r="F5019" s="67">
        <v>44033</v>
      </c>
      <c r="G5019" s="3">
        <f t="shared" si="779"/>
        <v>7</v>
      </c>
      <c r="H5019" s="3">
        <f t="shared" si="780"/>
        <v>2020</v>
      </c>
      <c r="I5019" s="92">
        <v>0.70833333333333304</v>
      </c>
      <c r="J5019" s="20">
        <f t="shared" si="773"/>
        <v>17</v>
      </c>
      <c r="K5019" s="5" t="str">
        <f t="shared" si="774"/>
        <v>ja</v>
      </c>
      <c r="L5019" s="5" t="s">
        <v>91</v>
      </c>
      <c r="M5019" s="6" t="s">
        <v>115</v>
      </c>
      <c r="N5019" s="5">
        <v>81</v>
      </c>
      <c r="O5019" s="5" t="s">
        <v>5139</v>
      </c>
      <c r="P5019" s="6" t="s">
        <v>1027</v>
      </c>
      <c r="R5019" s="6" t="s">
        <v>77</v>
      </c>
      <c r="T5019" s="6" t="s">
        <v>80</v>
      </c>
      <c r="X5019" s="2">
        <v>260</v>
      </c>
      <c r="Y5019" s="2" t="s">
        <v>83</v>
      </c>
      <c r="Z5019" s="2" t="s">
        <v>168</v>
      </c>
      <c r="AA5019" s="2">
        <v>260</v>
      </c>
      <c r="AB5019" s="2" t="s">
        <v>81</v>
      </c>
      <c r="AC5019" s="2" t="s">
        <v>168</v>
      </c>
      <c r="AD5019" s="2">
        <v>260</v>
      </c>
      <c r="AE5019" s="2" t="s">
        <v>83</v>
      </c>
      <c r="AF5019" s="2" t="s">
        <v>168</v>
      </c>
      <c r="AG5019" s="2">
        <v>260</v>
      </c>
      <c r="AH5019" s="2" t="s">
        <v>83</v>
      </c>
      <c r="AI5019" s="2" t="s">
        <v>168</v>
      </c>
      <c r="AJ5019" s="2">
        <v>260</v>
      </c>
      <c r="AK5019" s="2" t="s">
        <v>83</v>
      </c>
      <c r="AL5019" s="2" t="s">
        <v>168</v>
      </c>
      <c r="AM5019" s="2">
        <v>260</v>
      </c>
      <c r="AN5019" s="2" t="s">
        <v>81</v>
      </c>
      <c r="AO5019" s="2" t="s">
        <v>168</v>
      </c>
      <c r="AP5019" s="2">
        <v>260</v>
      </c>
      <c r="AQ5019" s="2" t="s">
        <v>83</v>
      </c>
      <c r="AR5019" s="2" t="s">
        <v>168</v>
      </c>
      <c r="AS5019" s="2">
        <v>260</v>
      </c>
      <c r="AT5019" s="2" t="s">
        <v>83</v>
      </c>
      <c r="AU5019" s="2" t="s">
        <v>168</v>
      </c>
      <c r="AV5019" s="2">
        <v>260</v>
      </c>
      <c r="AW5019" s="2" t="s">
        <v>83</v>
      </c>
      <c r="AX5019" s="2" t="s">
        <v>168</v>
      </c>
      <c r="AY5019" s="2">
        <v>260</v>
      </c>
      <c r="AZ5019" s="2" t="s">
        <v>81</v>
      </c>
      <c r="BA5019" s="2" t="s">
        <v>168</v>
      </c>
      <c r="BB5019" s="2">
        <v>260</v>
      </c>
      <c r="BC5019" s="2" t="s">
        <v>83</v>
      </c>
      <c r="BD5019" s="2" t="s">
        <v>168</v>
      </c>
      <c r="BE5019" s="23" t="str">
        <f t="shared" si="781"/>
        <v>EMF nein</v>
      </c>
      <c r="BF5019" s="23" t="str">
        <f t="shared" si="782"/>
        <v/>
      </c>
      <c r="BG5019" s="23" t="str">
        <f t="shared" si="783"/>
        <v/>
      </c>
      <c r="BH5019" s="23">
        <f t="shared" si="775"/>
        <v>0</v>
      </c>
      <c r="BO5019" s="2" t="s">
        <v>19655</v>
      </c>
      <c r="BP5019" s="3">
        <v>1</v>
      </c>
      <c r="BQ5019" s="2" t="s">
        <v>19656</v>
      </c>
    </row>
    <row r="5020" spans="1:70" ht="16.149999999999999" customHeight="1" x14ac:dyDescent="0.25">
      <c r="A5020" s="1">
        <v>5021</v>
      </c>
      <c r="B5020" s="2" t="s">
        <v>211</v>
      </c>
      <c r="C5020" s="2" t="s">
        <v>1851</v>
      </c>
      <c r="D5020" s="2" t="s">
        <v>89</v>
      </c>
      <c r="E5020" s="2" t="s">
        <v>19657</v>
      </c>
      <c r="F5020" s="67">
        <v>44036</v>
      </c>
      <c r="G5020" s="3">
        <f t="shared" si="779"/>
        <v>7</v>
      </c>
      <c r="H5020" s="3">
        <f t="shared" si="780"/>
        <v>2020</v>
      </c>
      <c r="I5020" s="92">
        <v>3.4722222222222199E-3</v>
      </c>
      <c r="J5020" s="20">
        <f t="shared" si="773"/>
        <v>0</v>
      </c>
      <c r="K5020" s="5" t="str">
        <f t="shared" si="774"/>
        <v>ja</v>
      </c>
      <c r="L5020" s="5" t="s">
        <v>91</v>
      </c>
      <c r="M5020" s="6" t="s">
        <v>115</v>
      </c>
      <c r="N5020" s="5">
        <v>26</v>
      </c>
      <c r="O5020" s="5" t="s">
        <v>75</v>
      </c>
      <c r="P5020" s="6" t="s">
        <v>1027</v>
      </c>
      <c r="R5020" s="6" t="s">
        <v>77</v>
      </c>
      <c r="T5020" s="6" t="s">
        <v>80</v>
      </c>
      <c r="X5020" s="2">
        <v>75</v>
      </c>
      <c r="Y5020" s="2" t="s">
        <v>94</v>
      </c>
      <c r="Z5020" s="2" t="s">
        <v>168</v>
      </c>
      <c r="AA5020" s="2">
        <v>75</v>
      </c>
      <c r="AB5020" s="2" t="s">
        <v>94</v>
      </c>
      <c r="AC5020" s="2" t="s">
        <v>168</v>
      </c>
      <c r="AD5020" s="2">
        <v>75</v>
      </c>
      <c r="AE5020" s="2" t="s">
        <v>81</v>
      </c>
      <c r="AF5020" s="2" t="s">
        <v>19269</v>
      </c>
      <c r="AG5020" s="2">
        <v>75</v>
      </c>
      <c r="AH5020" s="2" t="s">
        <v>81</v>
      </c>
      <c r="AI5020" s="2" t="s">
        <v>168</v>
      </c>
      <c r="BE5020" s="23" t="str">
        <f t="shared" si="781"/>
        <v>EMF nein</v>
      </c>
      <c r="BF5020" s="23" t="str">
        <f t="shared" si="782"/>
        <v/>
      </c>
      <c r="BG5020" s="23" t="str">
        <f t="shared" si="783"/>
        <v/>
      </c>
      <c r="BH5020" s="23">
        <f t="shared" si="775"/>
        <v>0</v>
      </c>
      <c r="BP5020" s="3">
        <v>1</v>
      </c>
      <c r="BQ5020" s="2" t="s">
        <v>19658</v>
      </c>
    </row>
    <row r="5021" spans="1:70" ht="16.149999999999999" customHeight="1" x14ac:dyDescent="0.25">
      <c r="A5021" s="1">
        <v>5022</v>
      </c>
      <c r="B5021" s="2" t="s">
        <v>211</v>
      </c>
      <c r="C5021" s="2" t="s">
        <v>19659</v>
      </c>
      <c r="D5021" s="2" t="s">
        <v>124</v>
      </c>
      <c r="E5021" s="2" t="s">
        <v>19660</v>
      </c>
      <c r="F5021" s="67">
        <v>44036</v>
      </c>
      <c r="G5021" s="3">
        <f t="shared" si="779"/>
        <v>7</v>
      </c>
      <c r="H5021" s="3">
        <f t="shared" si="780"/>
        <v>2020</v>
      </c>
      <c r="I5021" s="92">
        <v>0.58680555555555602</v>
      </c>
      <c r="J5021" s="20">
        <f t="shared" si="773"/>
        <v>14</v>
      </c>
      <c r="K5021" s="5" t="str">
        <f t="shared" ref="K5021:K5043" si="784">IF(COUNTA(W5021:BN5021)=0,"nein","ja")</f>
        <v>ja</v>
      </c>
      <c r="L5021" s="5" t="s">
        <v>91</v>
      </c>
      <c r="M5021" s="6" t="s">
        <v>2774</v>
      </c>
      <c r="O5021" s="5" t="s">
        <v>2775</v>
      </c>
      <c r="P5021" s="6" t="s">
        <v>19661</v>
      </c>
      <c r="R5021" s="6" t="s">
        <v>77</v>
      </c>
      <c r="BE5021" s="23" t="str">
        <f t="shared" si="781"/>
        <v>EMF nein</v>
      </c>
      <c r="BF5021" s="23" t="str">
        <f t="shared" si="782"/>
        <v/>
      </c>
      <c r="BG5021" s="23" t="str">
        <f t="shared" si="783"/>
        <v/>
      </c>
      <c r="BH5021" s="23">
        <f t="shared" ref="BH5021:BH5043" si="785">COUNTA(BI5021,BK5021,BM5021)</f>
        <v>0</v>
      </c>
      <c r="BO5021" s="2" t="s">
        <v>19662</v>
      </c>
      <c r="BP5021" s="3">
        <v>1</v>
      </c>
      <c r="BQ5021" s="2" t="s">
        <v>19663</v>
      </c>
    </row>
    <row r="5022" spans="1:70" ht="16.149999999999999" customHeight="1" x14ac:dyDescent="0.25">
      <c r="A5022" s="1">
        <v>5023</v>
      </c>
      <c r="B5022" s="2" t="s">
        <v>211</v>
      </c>
      <c r="C5022" s="393" t="s">
        <v>19664</v>
      </c>
      <c r="D5022" s="2" t="s">
        <v>89</v>
      </c>
      <c r="E5022" s="2" t="s">
        <v>19665</v>
      </c>
      <c r="F5022" s="67">
        <v>44034</v>
      </c>
      <c r="G5022" s="3">
        <f t="shared" si="779"/>
        <v>7</v>
      </c>
      <c r="H5022" s="3">
        <f t="shared" si="780"/>
        <v>2020</v>
      </c>
      <c r="I5022" s="92">
        <v>0.82291666666666696</v>
      </c>
      <c r="J5022" s="20">
        <f t="shared" si="773"/>
        <v>19</v>
      </c>
      <c r="K5022" s="5" t="str">
        <f t="shared" si="784"/>
        <v>ja</v>
      </c>
      <c r="L5022" s="5" t="s">
        <v>91</v>
      </c>
      <c r="M5022" s="6" t="s">
        <v>208</v>
      </c>
      <c r="N5022" s="5">
        <v>52</v>
      </c>
      <c r="O5022" s="2" t="s">
        <v>75</v>
      </c>
      <c r="P5022" s="6" t="s">
        <v>22443</v>
      </c>
      <c r="R5022" s="6" t="s">
        <v>77</v>
      </c>
      <c r="T5022" s="6" t="s">
        <v>11177</v>
      </c>
      <c r="U5022" s="2" t="s">
        <v>1328</v>
      </c>
      <c r="W5022" s="392" t="s">
        <v>22444</v>
      </c>
      <c r="X5022" s="2">
        <v>50</v>
      </c>
      <c r="Y5022" s="2" t="s">
        <v>94</v>
      </c>
      <c r="Z5022" s="2" t="s">
        <v>168</v>
      </c>
      <c r="AD5022" s="2">
        <v>50</v>
      </c>
      <c r="AE5022" s="2" t="s">
        <v>94</v>
      </c>
      <c r="AF5022" s="2" t="s">
        <v>84</v>
      </c>
      <c r="AJ5022" s="392">
        <v>50</v>
      </c>
      <c r="AK5022" s="392" t="s">
        <v>94</v>
      </c>
      <c r="AL5022" s="392" t="s">
        <v>168</v>
      </c>
      <c r="AM5022" s="392"/>
      <c r="AN5022" s="392"/>
      <c r="AO5022" s="392"/>
      <c r="AP5022" s="392">
        <v>50</v>
      </c>
      <c r="AQ5022" s="392" t="s">
        <v>94</v>
      </c>
      <c r="AR5022" s="392" t="s">
        <v>84</v>
      </c>
      <c r="AV5022" s="392">
        <v>50</v>
      </c>
      <c r="AW5022" s="392" t="s">
        <v>94</v>
      </c>
      <c r="AX5022" s="392" t="s">
        <v>168</v>
      </c>
      <c r="AY5022" s="392"/>
      <c r="AZ5022" s="392"/>
      <c r="BA5022" s="392"/>
      <c r="BB5022" s="392">
        <v>50</v>
      </c>
      <c r="BC5022" s="392" t="s">
        <v>94</v>
      </c>
      <c r="BD5022" s="392" t="s">
        <v>84</v>
      </c>
      <c r="BE5022" s="23" t="str">
        <f t="shared" si="781"/>
        <v>EMF nein</v>
      </c>
      <c r="BF5022" s="23" t="str">
        <f t="shared" si="782"/>
        <v/>
      </c>
      <c r="BG5022" s="23" t="str">
        <f t="shared" si="783"/>
        <v/>
      </c>
      <c r="BH5022" s="23">
        <f t="shared" si="785"/>
        <v>0</v>
      </c>
      <c r="BO5022" s="2" t="s">
        <v>19666</v>
      </c>
      <c r="BP5022" s="3">
        <v>1</v>
      </c>
      <c r="BQ5022" s="2" t="s">
        <v>19667</v>
      </c>
    </row>
    <row r="5023" spans="1:70" ht="16.149999999999999" customHeight="1" x14ac:dyDescent="0.25">
      <c r="A5023" s="16">
        <v>5024</v>
      </c>
      <c r="B5023" s="2" t="s">
        <v>211</v>
      </c>
      <c r="C5023" s="116" t="s">
        <v>19668</v>
      </c>
      <c r="D5023" s="2" t="s">
        <v>651</v>
      </c>
      <c r="E5023" s="2" t="s">
        <v>19669</v>
      </c>
      <c r="F5023" s="67">
        <v>44024</v>
      </c>
      <c r="G5023" s="3">
        <f t="shared" si="779"/>
        <v>7</v>
      </c>
      <c r="H5023" s="3">
        <f t="shared" si="780"/>
        <v>2020</v>
      </c>
      <c r="I5023" s="92">
        <v>0.71875</v>
      </c>
      <c r="J5023" s="20">
        <f t="shared" si="773"/>
        <v>17</v>
      </c>
      <c r="K5023" s="5" t="str">
        <f t="shared" si="784"/>
        <v>ja</v>
      </c>
      <c r="L5023" s="5" t="s">
        <v>91</v>
      </c>
      <c r="M5023" s="6" t="s">
        <v>354</v>
      </c>
      <c r="N5023" s="5">
        <v>65</v>
      </c>
      <c r="O5023" s="5" t="s">
        <v>5139</v>
      </c>
      <c r="P5023" s="6" t="s">
        <v>11400</v>
      </c>
      <c r="R5023" s="6" t="s">
        <v>77</v>
      </c>
      <c r="T5023" s="6" t="s">
        <v>80</v>
      </c>
      <c r="X5023" s="2">
        <v>300</v>
      </c>
      <c r="Y5023" s="2" t="s">
        <v>83</v>
      </c>
      <c r="Z5023" s="2" t="s">
        <v>161</v>
      </c>
      <c r="AA5023" s="2">
        <v>300</v>
      </c>
      <c r="AB5023" s="2" t="s">
        <v>81</v>
      </c>
      <c r="AC5023" s="2" t="s">
        <v>161</v>
      </c>
      <c r="AD5023" s="2">
        <v>300</v>
      </c>
      <c r="AE5023" s="2" t="s">
        <v>83</v>
      </c>
      <c r="AF5023" s="2" t="s">
        <v>161</v>
      </c>
      <c r="AG5023" s="2" t="s">
        <v>109</v>
      </c>
      <c r="AH5023" s="2" t="s">
        <v>109</v>
      </c>
      <c r="AI5023" s="2" t="s">
        <v>109</v>
      </c>
      <c r="AJ5023" s="2">
        <v>300</v>
      </c>
      <c r="AK5023" s="2" t="s">
        <v>83</v>
      </c>
      <c r="AL5023" s="2" t="s">
        <v>161</v>
      </c>
      <c r="AM5023" s="2">
        <v>300</v>
      </c>
      <c r="AN5023" s="2" t="s">
        <v>81</v>
      </c>
      <c r="AO5023" s="2" t="s">
        <v>161</v>
      </c>
      <c r="AP5023" s="2">
        <v>300</v>
      </c>
      <c r="AQ5023" s="2" t="s">
        <v>83</v>
      </c>
      <c r="AR5023" s="2" t="s">
        <v>161</v>
      </c>
      <c r="AS5023" s="2" t="s">
        <v>109</v>
      </c>
      <c r="AV5023" s="2">
        <v>300</v>
      </c>
      <c r="AW5023" s="2" t="s">
        <v>83</v>
      </c>
      <c r="AX5023" s="2" t="s">
        <v>161</v>
      </c>
      <c r="AY5023" s="2">
        <v>300</v>
      </c>
      <c r="AZ5023" s="2" t="s">
        <v>81</v>
      </c>
      <c r="BA5023" s="2" t="s">
        <v>161</v>
      </c>
      <c r="BB5023" s="2">
        <v>300</v>
      </c>
      <c r="BC5023" s="2" t="s">
        <v>83</v>
      </c>
      <c r="BD5023" s="2" t="s">
        <v>161</v>
      </c>
      <c r="BE5023" s="2" t="s">
        <v>109</v>
      </c>
      <c r="BF5023" s="23" t="str">
        <f t="shared" si="782"/>
        <v/>
      </c>
      <c r="BG5023" s="23" t="str">
        <f t="shared" si="783"/>
        <v/>
      </c>
      <c r="BH5023" s="23">
        <f t="shared" si="785"/>
        <v>0</v>
      </c>
      <c r="BO5023" s="2" t="s">
        <v>19670</v>
      </c>
      <c r="BP5023" s="3">
        <v>1</v>
      </c>
      <c r="BQ5023" s="2" t="s">
        <v>19671</v>
      </c>
    </row>
    <row r="5024" spans="1:70" ht="16.149999999999999" customHeight="1" x14ac:dyDescent="0.25">
      <c r="A5024" s="1">
        <v>5025</v>
      </c>
      <c r="B5024" s="2" t="s">
        <v>211</v>
      </c>
      <c r="C5024" s="2" t="s">
        <v>2236</v>
      </c>
      <c r="D5024" s="2" t="s">
        <v>348</v>
      </c>
      <c r="E5024" s="2" t="s">
        <v>2703</v>
      </c>
      <c r="F5024" s="67">
        <v>44014</v>
      </c>
      <c r="G5024" s="3">
        <f t="shared" si="779"/>
        <v>7</v>
      </c>
      <c r="H5024" s="3">
        <f t="shared" si="780"/>
        <v>2020</v>
      </c>
      <c r="I5024" s="92">
        <v>0.14583333333333301</v>
      </c>
      <c r="J5024" s="20">
        <f t="shared" si="773"/>
        <v>3</v>
      </c>
      <c r="K5024" s="5" t="str">
        <f t="shared" si="784"/>
        <v>ja</v>
      </c>
      <c r="L5024" s="5" t="s">
        <v>91</v>
      </c>
      <c r="M5024" s="6" t="s">
        <v>74</v>
      </c>
      <c r="N5024" s="5">
        <v>30</v>
      </c>
      <c r="O5024" s="5" t="s">
        <v>126</v>
      </c>
      <c r="P5024" s="6" t="s">
        <v>19672</v>
      </c>
      <c r="R5024" s="6" t="s">
        <v>77</v>
      </c>
      <c r="T5024" s="6" t="s">
        <v>80</v>
      </c>
      <c r="U5024" s="6" t="s">
        <v>1328</v>
      </c>
      <c r="X5024" s="2">
        <v>195</v>
      </c>
      <c r="Y5024" s="2" t="s">
        <v>81</v>
      </c>
      <c r="Z5024" s="2" t="s">
        <v>168</v>
      </c>
      <c r="AA5024" s="2">
        <v>195</v>
      </c>
      <c r="AB5024" s="2" t="s">
        <v>81</v>
      </c>
      <c r="AC5024" s="2" t="s">
        <v>168</v>
      </c>
      <c r="AD5024" s="2">
        <v>195</v>
      </c>
      <c r="AE5024" s="2" t="s">
        <v>83</v>
      </c>
      <c r="AF5024" s="2" t="s">
        <v>168</v>
      </c>
      <c r="AG5024" s="2">
        <v>195</v>
      </c>
      <c r="AH5024" s="2" t="s">
        <v>81</v>
      </c>
      <c r="AI5024" s="2" t="s">
        <v>168</v>
      </c>
      <c r="BE5024" s="23" t="str">
        <f>IF(COUNTA(BI5024,BK5024,BM5024) &gt; 0,"EMF ja","EMF nein")</f>
        <v>EMF ja</v>
      </c>
      <c r="BF5024" s="23">
        <f t="shared" si="782"/>
        <v>600</v>
      </c>
      <c r="BG5024" s="23" t="str">
        <f t="shared" si="783"/>
        <v>500+m</v>
      </c>
      <c r="BH5024" s="23">
        <f t="shared" si="785"/>
        <v>1</v>
      </c>
      <c r="BK5024" s="2" t="s">
        <v>162</v>
      </c>
      <c r="BL5024" s="2">
        <v>600</v>
      </c>
      <c r="BO5024" s="2" t="s">
        <v>19673</v>
      </c>
      <c r="BP5024" s="3">
        <v>1</v>
      </c>
      <c r="BQ5024" s="2" t="s">
        <v>19674</v>
      </c>
    </row>
    <row r="5025" spans="1:70" ht="16.149999999999999" customHeight="1" x14ac:dyDescent="0.25">
      <c r="A5025" s="1">
        <v>5026</v>
      </c>
      <c r="B5025" s="2" t="s">
        <v>87</v>
      </c>
      <c r="C5025" s="116" t="s">
        <v>901</v>
      </c>
      <c r="D5025" s="2" t="s">
        <v>192</v>
      </c>
      <c r="E5025" s="2" t="s">
        <v>19675</v>
      </c>
      <c r="F5025" s="67">
        <v>44034</v>
      </c>
      <c r="G5025" s="3">
        <f t="shared" si="779"/>
        <v>7</v>
      </c>
      <c r="H5025" s="3">
        <f t="shared" si="780"/>
        <v>2020</v>
      </c>
      <c r="I5025" s="92">
        <v>0.51041666666666696</v>
      </c>
      <c r="J5025" s="20">
        <f t="shared" si="773"/>
        <v>12</v>
      </c>
      <c r="K5025" s="5" t="str">
        <f t="shared" si="784"/>
        <v>ja</v>
      </c>
      <c r="L5025" s="5" t="s">
        <v>73</v>
      </c>
      <c r="M5025" s="6" t="s">
        <v>74</v>
      </c>
      <c r="N5025" s="5">
        <v>76</v>
      </c>
      <c r="O5025" s="2" t="s">
        <v>5139</v>
      </c>
      <c r="P5025" s="6" t="s">
        <v>19676</v>
      </c>
      <c r="R5025" s="6" t="s">
        <v>77</v>
      </c>
      <c r="T5025" s="6" t="s">
        <v>202</v>
      </c>
      <c r="X5025" s="2">
        <v>209</v>
      </c>
      <c r="Y5025" s="2" t="s">
        <v>81</v>
      </c>
      <c r="Z5025" s="2" t="s">
        <v>82</v>
      </c>
      <c r="AA5025" s="2">
        <v>209</v>
      </c>
      <c r="AB5025" s="2" t="s">
        <v>81</v>
      </c>
      <c r="AC5025" s="2" t="s">
        <v>82</v>
      </c>
      <c r="AD5025" s="2">
        <v>209</v>
      </c>
      <c r="AE5025" s="2" t="s">
        <v>83</v>
      </c>
      <c r="AF5025" s="2" t="s">
        <v>82</v>
      </c>
      <c r="AG5025" s="2">
        <v>209</v>
      </c>
      <c r="AH5025" s="2" t="s">
        <v>81</v>
      </c>
      <c r="AI5025" s="2" t="s">
        <v>82</v>
      </c>
      <c r="AJ5025" s="2">
        <v>209</v>
      </c>
      <c r="AK5025" s="2" t="s">
        <v>81</v>
      </c>
      <c r="AL5025" s="2" t="s">
        <v>82</v>
      </c>
      <c r="AM5025" s="2">
        <v>209</v>
      </c>
      <c r="AN5025" s="2" t="s">
        <v>81</v>
      </c>
      <c r="AO5025" s="2" t="s">
        <v>82</v>
      </c>
      <c r="AP5025" s="2">
        <v>209</v>
      </c>
      <c r="AQ5025" s="2" t="s">
        <v>83</v>
      </c>
      <c r="AR5025" s="2" t="s">
        <v>82</v>
      </c>
      <c r="AS5025" s="2">
        <v>209</v>
      </c>
      <c r="AT5025" s="2" t="s">
        <v>81</v>
      </c>
      <c r="AU5025" s="2" t="s">
        <v>82</v>
      </c>
      <c r="AV5025" s="2">
        <v>209</v>
      </c>
      <c r="AW5025" s="2" t="s">
        <v>81</v>
      </c>
      <c r="AX5025" s="2" t="s">
        <v>82</v>
      </c>
      <c r="AY5025" s="2">
        <v>209</v>
      </c>
      <c r="AZ5025" s="2" t="s">
        <v>81</v>
      </c>
      <c r="BA5025" s="2" t="s">
        <v>82</v>
      </c>
      <c r="BB5025" s="2">
        <v>209</v>
      </c>
      <c r="BC5025" s="2" t="s">
        <v>83</v>
      </c>
      <c r="BD5025" s="2" t="s">
        <v>82</v>
      </c>
      <c r="BE5025" s="23" t="str">
        <f>IF(COUNTA(BI5025,BK5025,BM5025) &gt; 0,"EMF ja","EMF nein")</f>
        <v>EMF ja</v>
      </c>
      <c r="BF5025" s="23">
        <f t="shared" si="782"/>
        <v>60</v>
      </c>
      <c r="BG5025" s="23" t="str">
        <f t="shared" si="783"/>
        <v>&lt;100m</v>
      </c>
      <c r="BH5025" s="23">
        <f t="shared" si="785"/>
        <v>1</v>
      </c>
      <c r="BI5025" s="2" t="s">
        <v>162</v>
      </c>
      <c r="BJ5025" s="2">
        <v>60</v>
      </c>
      <c r="BO5025" s="2" t="s">
        <v>19677</v>
      </c>
      <c r="BP5025" s="3">
        <v>1</v>
      </c>
      <c r="BQ5025" s="2" t="s">
        <v>19678</v>
      </c>
    </row>
    <row r="5026" spans="1:70" ht="16.149999999999999" customHeight="1" x14ac:dyDescent="0.25">
      <c r="A5026" s="1">
        <v>5027</v>
      </c>
      <c r="B5026" s="2" t="s">
        <v>211</v>
      </c>
      <c r="C5026" s="2" t="s">
        <v>1838</v>
      </c>
      <c r="D5026" s="2" t="s">
        <v>896</v>
      </c>
      <c r="E5026" s="2" t="s">
        <v>19679</v>
      </c>
      <c r="F5026" s="67">
        <v>44036</v>
      </c>
      <c r="G5026" s="3">
        <f t="shared" si="779"/>
        <v>7</v>
      </c>
      <c r="H5026" s="3">
        <f t="shared" si="780"/>
        <v>2020</v>
      </c>
      <c r="I5026" s="92">
        <v>0.63611111111111096</v>
      </c>
      <c r="J5026" s="20">
        <f t="shared" si="773"/>
        <v>15</v>
      </c>
      <c r="K5026" s="5" t="str">
        <f t="shared" si="784"/>
        <v>ja</v>
      </c>
      <c r="L5026" s="5" t="s">
        <v>91</v>
      </c>
      <c r="M5026" s="6" t="s">
        <v>74</v>
      </c>
      <c r="N5026" s="5">
        <v>65</v>
      </c>
      <c r="O5026" s="5" t="s">
        <v>126</v>
      </c>
      <c r="P5026" s="6" t="s">
        <v>15928</v>
      </c>
      <c r="R5026" s="6" t="s">
        <v>77</v>
      </c>
      <c r="BE5026" s="23" t="str">
        <f>IF(COUNTA(BI5026,BK5026,BM5026) &gt; 0,"EMF ja","EMF nein")</f>
        <v>EMF ja</v>
      </c>
      <c r="BF5026" s="23">
        <f t="shared" si="782"/>
        <v>50</v>
      </c>
      <c r="BG5026" s="23" t="str">
        <f t="shared" si="783"/>
        <v>&lt;100m</v>
      </c>
      <c r="BH5026" s="23">
        <f t="shared" si="785"/>
        <v>2</v>
      </c>
      <c r="BI5026" s="2" t="s">
        <v>162</v>
      </c>
      <c r="BJ5026" s="2">
        <v>50</v>
      </c>
      <c r="BK5026" s="2" t="s">
        <v>162</v>
      </c>
      <c r="BL5026" s="2">
        <v>100</v>
      </c>
      <c r="BO5026" s="2" t="s">
        <v>19680</v>
      </c>
      <c r="BP5026" s="3">
        <v>1</v>
      </c>
      <c r="BQ5026" s="2" t="s">
        <v>19681</v>
      </c>
    </row>
    <row r="5027" spans="1:70" ht="16.149999999999999" customHeight="1" x14ac:dyDescent="0.25">
      <c r="A5027" s="1">
        <v>5028</v>
      </c>
      <c r="B5027" s="2" t="s">
        <v>211</v>
      </c>
      <c r="C5027" s="2" t="s">
        <v>3413</v>
      </c>
      <c r="D5027" s="2" t="s">
        <v>896</v>
      </c>
      <c r="E5027" s="2" t="s">
        <v>19682</v>
      </c>
      <c r="F5027" s="67">
        <v>44036</v>
      </c>
      <c r="G5027" s="3">
        <f t="shared" si="779"/>
        <v>7</v>
      </c>
      <c r="H5027" s="3">
        <f t="shared" si="780"/>
        <v>2020</v>
      </c>
      <c r="I5027" s="92">
        <v>0.718055555555556</v>
      </c>
      <c r="J5027" s="20">
        <f t="shared" si="773"/>
        <v>17</v>
      </c>
      <c r="K5027" s="5" t="str">
        <f t="shared" si="784"/>
        <v>ja</v>
      </c>
      <c r="L5027" s="5" t="s">
        <v>91</v>
      </c>
      <c r="M5027" s="6" t="s">
        <v>4938</v>
      </c>
      <c r="N5027" s="5">
        <v>48</v>
      </c>
      <c r="O5027" s="2" t="s">
        <v>5139</v>
      </c>
      <c r="P5027" s="6" t="s">
        <v>1027</v>
      </c>
      <c r="R5027" s="6" t="s">
        <v>781</v>
      </c>
      <c r="T5027" s="6" t="s">
        <v>80</v>
      </c>
      <c r="X5027" s="2">
        <v>314</v>
      </c>
      <c r="Y5027" s="2" t="s">
        <v>81</v>
      </c>
      <c r="Z5027" s="2" t="s">
        <v>168</v>
      </c>
      <c r="AA5027" s="2">
        <v>314</v>
      </c>
      <c r="AB5027" s="2" t="s">
        <v>94</v>
      </c>
      <c r="AC5027" s="2" t="s">
        <v>168</v>
      </c>
      <c r="AD5027" s="2">
        <v>314</v>
      </c>
      <c r="AE5027" s="2" t="s">
        <v>81</v>
      </c>
      <c r="AF5027" s="2" t="s">
        <v>168</v>
      </c>
      <c r="AG5027" s="2">
        <v>314</v>
      </c>
      <c r="AH5027" s="2" t="s">
        <v>81</v>
      </c>
      <c r="AI5027" s="2" t="s">
        <v>168</v>
      </c>
      <c r="AJ5027" s="2">
        <v>153</v>
      </c>
      <c r="AK5027" s="2" t="s">
        <v>81</v>
      </c>
      <c r="AL5027" s="2" t="s">
        <v>84</v>
      </c>
      <c r="AP5027" s="2">
        <v>153</v>
      </c>
      <c r="AQ5027" s="2" t="s">
        <v>83</v>
      </c>
      <c r="AR5027" s="2" t="s">
        <v>84</v>
      </c>
      <c r="AS5027" s="2">
        <v>314</v>
      </c>
      <c r="AT5027" s="2" t="s">
        <v>81</v>
      </c>
      <c r="AU5027" s="2" t="s">
        <v>168</v>
      </c>
      <c r="AV5027" s="2">
        <v>314</v>
      </c>
      <c r="AW5027" s="2" t="s">
        <v>81</v>
      </c>
      <c r="AX5027" s="2" t="s">
        <v>168</v>
      </c>
      <c r="AY5027" s="2">
        <v>314</v>
      </c>
      <c r="AZ5027" s="2" t="s">
        <v>94</v>
      </c>
      <c r="BA5027" s="2" t="s">
        <v>168</v>
      </c>
      <c r="BB5027" s="2">
        <v>314</v>
      </c>
      <c r="BC5027" s="2" t="s">
        <v>81</v>
      </c>
      <c r="BD5027" s="2" t="s">
        <v>168</v>
      </c>
      <c r="BE5027" s="2">
        <v>314</v>
      </c>
      <c r="BF5027" s="2" t="s">
        <v>81</v>
      </c>
      <c r="BG5027" s="2" t="s">
        <v>168</v>
      </c>
      <c r="BH5027" s="23">
        <f t="shared" si="785"/>
        <v>0</v>
      </c>
      <c r="BO5027" s="2" t="s">
        <v>19683</v>
      </c>
      <c r="BP5027" s="3">
        <v>1</v>
      </c>
      <c r="BQ5027" s="2" t="s">
        <v>19684</v>
      </c>
    </row>
    <row r="5028" spans="1:70" ht="16.149999999999999" customHeight="1" x14ac:dyDescent="0.25">
      <c r="A5028" s="1">
        <v>5029</v>
      </c>
      <c r="B5028" s="2" t="s">
        <v>211</v>
      </c>
      <c r="C5028" s="2" t="s">
        <v>18555</v>
      </c>
      <c r="D5028" s="2" t="s">
        <v>896</v>
      </c>
      <c r="E5028" s="2" t="s">
        <v>19685</v>
      </c>
      <c r="F5028" s="67">
        <v>44034</v>
      </c>
      <c r="G5028" s="3">
        <f t="shared" si="779"/>
        <v>7</v>
      </c>
      <c r="H5028" s="3">
        <f t="shared" si="780"/>
        <v>2020</v>
      </c>
      <c r="I5028" s="92">
        <v>0.71527777777777801</v>
      </c>
      <c r="J5028" s="20">
        <f t="shared" si="773"/>
        <v>17</v>
      </c>
      <c r="K5028" s="5" t="str">
        <f t="shared" si="784"/>
        <v>ja</v>
      </c>
      <c r="L5028" s="5" t="s">
        <v>91</v>
      </c>
      <c r="M5028" s="6" t="s">
        <v>115</v>
      </c>
      <c r="N5028" s="5">
        <v>65</v>
      </c>
      <c r="O5028" s="2" t="s">
        <v>5139</v>
      </c>
      <c r="P5028" s="6" t="s">
        <v>1027</v>
      </c>
      <c r="R5028" s="6" t="s">
        <v>77</v>
      </c>
      <c r="T5028" s="6" t="s">
        <v>80</v>
      </c>
      <c r="X5028" s="2">
        <v>1030</v>
      </c>
      <c r="Y5028" s="2" t="s">
        <v>83</v>
      </c>
      <c r="Z5028" s="2" t="s">
        <v>168</v>
      </c>
      <c r="AA5028" s="2">
        <v>40</v>
      </c>
      <c r="AB5028" s="2" t="s">
        <v>94</v>
      </c>
      <c r="AC5028" s="2" t="s">
        <v>82</v>
      </c>
      <c r="AD5028" s="2">
        <v>1030</v>
      </c>
      <c r="AE5028" s="2" t="s">
        <v>83</v>
      </c>
      <c r="AF5028" s="2" t="s">
        <v>168</v>
      </c>
      <c r="AJ5028" s="1">
        <v>1030</v>
      </c>
      <c r="AK5028" s="1" t="s">
        <v>83</v>
      </c>
      <c r="AL5028" s="1" t="s">
        <v>168</v>
      </c>
      <c r="AM5028" s="1"/>
      <c r="AN5028" s="1"/>
      <c r="AO5028" s="1">
        <v>1030</v>
      </c>
      <c r="AP5028" s="1" t="s">
        <v>83</v>
      </c>
      <c r="AQ5028" s="1" t="s">
        <v>168</v>
      </c>
      <c r="BE5028" s="23" t="str">
        <f t="shared" ref="BE5028:BE5043" si="786">IF(COUNTA(BI5028,BK5028,BM5028) &gt; 0,"EMF ja","EMF nein")</f>
        <v>EMF nein</v>
      </c>
      <c r="BF5028" s="23" t="str">
        <f t="shared" ref="BF5028:BF5043" si="787">IF(SUM(BJ5028,BL5028,BN5028)=0,"",MIN(BJ5028,BL5028,BN5028))</f>
        <v/>
      </c>
      <c r="BG5028" s="23" t="str">
        <f t="shared" ref="BG5028:BG5043" si="788">IF(BF5028="","",IF(BF5028&lt;100,"&lt;100m",IF(AND(BF5028&gt;99, BF5028&lt;500),"100-499m",IF(BF5028&gt;499,"500+m",""))))</f>
        <v/>
      </c>
      <c r="BH5028" s="23">
        <f t="shared" si="785"/>
        <v>0</v>
      </c>
      <c r="BO5028" s="2" t="s">
        <v>19686</v>
      </c>
      <c r="BP5028" s="3">
        <v>1</v>
      </c>
      <c r="BQ5028" s="2" t="s">
        <v>19687</v>
      </c>
    </row>
    <row r="5029" spans="1:70" ht="16.149999999999999" customHeight="1" x14ac:dyDescent="0.25">
      <c r="A5029" s="16">
        <v>5030</v>
      </c>
      <c r="B5029" s="2" t="s">
        <v>211</v>
      </c>
      <c r="C5029" s="2" t="s">
        <v>1213</v>
      </c>
      <c r="D5029" s="2" t="s">
        <v>896</v>
      </c>
      <c r="E5029" s="2" t="s">
        <v>19688</v>
      </c>
      <c r="F5029" s="67">
        <v>44034</v>
      </c>
      <c r="G5029" s="3">
        <f t="shared" si="779"/>
        <v>7</v>
      </c>
      <c r="H5029" s="3">
        <f t="shared" si="780"/>
        <v>2020</v>
      </c>
      <c r="I5029" s="92">
        <v>0.50555555555555598</v>
      </c>
      <c r="J5029" s="20">
        <f t="shared" si="773"/>
        <v>12</v>
      </c>
      <c r="K5029" s="5" t="str">
        <f t="shared" si="784"/>
        <v>ja</v>
      </c>
      <c r="L5029" s="5" t="s">
        <v>73</v>
      </c>
      <c r="M5029" s="6" t="s">
        <v>74</v>
      </c>
      <c r="N5029" s="5">
        <v>56</v>
      </c>
      <c r="O5029" s="2" t="s">
        <v>5139</v>
      </c>
      <c r="P5029" s="6" t="s">
        <v>4520</v>
      </c>
      <c r="R5029" s="6" t="s">
        <v>77</v>
      </c>
      <c r="U5029" s="2" t="s">
        <v>100</v>
      </c>
      <c r="V5029" s="2" t="s">
        <v>80</v>
      </c>
      <c r="BE5029" s="23" t="str">
        <f t="shared" si="786"/>
        <v>EMF ja</v>
      </c>
      <c r="BF5029" s="23">
        <f t="shared" si="787"/>
        <v>10</v>
      </c>
      <c r="BG5029" s="23" t="str">
        <f t="shared" si="788"/>
        <v>&lt;100m</v>
      </c>
      <c r="BH5029" s="23">
        <f t="shared" si="785"/>
        <v>1</v>
      </c>
      <c r="BM5029" s="2" t="s">
        <v>162</v>
      </c>
      <c r="BN5029" s="2">
        <v>10</v>
      </c>
      <c r="BO5029" s="2" t="s">
        <v>19689</v>
      </c>
      <c r="BP5029" s="3">
        <v>1</v>
      </c>
      <c r="BQ5029" s="2" t="s">
        <v>19690</v>
      </c>
    </row>
    <row r="5030" spans="1:70" ht="16.149999999999999" customHeight="1" x14ac:dyDescent="0.25">
      <c r="A5030" s="1">
        <v>5031</v>
      </c>
      <c r="B5030" s="2" t="s">
        <v>87</v>
      </c>
      <c r="C5030" s="116" t="s">
        <v>7708</v>
      </c>
      <c r="D5030" s="2" t="s">
        <v>98</v>
      </c>
      <c r="E5030" s="2" t="s">
        <v>9025</v>
      </c>
      <c r="F5030" s="67">
        <v>44038</v>
      </c>
      <c r="G5030" s="3">
        <f t="shared" si="779"/>
        <v>7</v>
      </c>
      <c r="H5030" s="3">
        <f t="shared" si="780"/>
        <v>2020</v>
      </c>
      <c r="I5030" s="92">
        <v>1805</v>
      </c>
      <c r="J5030" s="20">
        <f t="shared" si="773"/>
        <v>0</v>
      </c>
      <c r="K5030" s="5" t="str">
        <f t="shared" si="784"/>
        <v>ja</v>
      </c>
      <c r="L5030" s="5" t="s">
        <v>91</v>
      </c>
      <c r="M5030" s="6" t="s">
        <v>74</v>
      </c>
      <c r="N5030" s="5">
        <v>69</v>
      </c>
      <c r="O5030" s="2" t="s">
        <v>126</v>
      </c>
      <c r="P5030" s="6" t="s">
        <v>19691</v>
      </c>
      <c r="R5030" s="6" t="s">
        <v>77</v>
      </c>
      <c r="T5030" s="6" t="s">
        <v>80</v>
      </c>
      <c r="V5030" s="2" t="s">
        <v>202</v>
      </c>
      <c r="X5030" s="2">
        <v>1290</v>
      </c>
      <c r="Y5030" s="2" t="s">
        <v>83</v>
      </c>
      <c r="Z5030" s="2" t="s">
        <v>84</v>
      </c>
      <c r="AA5030" s="2">
        <v>1290</v>
      </c>
      <c r="AB5030" s="2" t="s">
        <v>81</v>
      </c>
      <c r="AC5030" s="2" t="s">
        <v>84</v>
      </c>
      <c r="AD5030" s="2">
        <v>1290</v>
      </c>
      <c r="AE5030" s="2" t="s">
        <v>83</v>
      </c>
      <c r="AF5030" s="2" t="s">
        <v>84</v>
      </c>
      <c r="AJ5030" s="2">
        <v>1290</v>
      </c>
      <c r="AK5030" s="2" t="s">
        <v>83</v>
      </c>
      <c r="AL5030" s="2" t="s">
        <v>84</v>
      </c>
      <c r="AM5030" s="2">
        <v>1290</v>
      </c>
      <c r="AN5030" s="2" t="s">
        <v>81</v>
      </c>
      <c r="AO5030" s="2" t="s">
        <v>84</v>
      </c>
      <c r="AP5030" s="2">
        <v>1290</v>
      </c>
      <c r="AQ5030" s="2" t="s">
        <v>83</v>
      </c>
      <c r="AR5030" s="2" t="s">
        <v>84</v>
      </c>
      <c r="AV5030" s="2">
        <v>1290</v>
      </c>
      <c r="AW5030" s="2" t="s">
        <v>81</v>
      </c>
      <c r="AX5030" s="2" t="s">
        <v>84</v>
      </c>
      <c r="AY5030" s="2">
        <v>1290</v>
      </c>
      <c r="AZ5030" s="2" t="s">
        <v>81</v>
      </c>
      <c r="BA5030" s="2" t="s">
        <v>84</v>
      </c>
      <c r="BB5030" s="2">
        <v>1290</v>
      </c>
      <c r="BC5030" s="2" t="s">
        <v>81</v>
      </c>
      <c r="BD5030" s="2" t="s">
        <v>84</v>
      </c>
      <c r="BE5030" s="23" t="str">
        <f t="shared" si="786"/>
        <v>EMF nein</v>
      </c>
      <c r="BF5030" s="23" t="str">
        <f t="shared" si="787"/>
        <v/>
      </c>
      <c r="BG5030" s="23" t="str">
        <f t="shared" si="788"/>
        <v/>
      </c>
      <c r="BH5030" s="23">
        <f t="shared" si="785"/>
        <v>0</v>
      </c>
      <c r="BO5030" s="2" t="s">
        <v>19692</v>
      </c>
      <c r="BP5030" s="3">
        <v>1</v>
      </c>
      <c r="BQ5030" s="2" t="s">
        <v>19693</v>
      </c>
    </row>
    <row r="5031" spans="1:70" ht="16.149999999999999" customHeight="1" x14ac:dyDescent="0.25">
      <c r="A5031" s="1">
        <v>5032</v>
      </c>
      <c r="B5031" s="2" t="s">
        <v>211</v>
      </c>
      <c r="C5031" s="2" t="s">
        <v>6871</v>
      </c>
      <c r="D5031" s="2" t="s">
        <v>19694</v>
      </c>
      <c r="E5031" s="2" t="s">
        <v>19695</v>
      </c>
      <c r="F5031" s="67">
        <v>44036</v>
      </c>
      <c r="G5031" s="3">
        <f t="shared" si="779"/>
        <v>7</v>
      </c>
      <c r="H5031" s="3">
        <f t="shared" si="780"/>
        <v>2020</v>
      </c>
      <c r="I5031" s="92">
        <v>0.29513888888888901</v>
      </c>
      <c r="J5031" s="20">
        <f t="shared" si="773"/>
        <v>7</v>
      </c>
      <c r="K5031" s="5" t="str">
        <f t="shared" si="784"/>
        <v>ja</v>
      </c>
      <c r="L5031" s="5" t="s">
        <v>91</v>
      </c>
      <c r="M5031" s="6" t="s">
        <v>100</v>
      </c>
      <c r="N5031" s="5">
        <v>18</v>
      </c>
      <c r="O5031" s="2" t="s">
        <v>126</v>
      </c>
      <c r="P5031" s="6" t="s">
        <v>1027</v>
      </c>
      <c r="R5031" s="6" t="s">
        <v>77</v>
      </c>
      <c r="T5031" s="6" t="s">
        <v>202</v>
      </c>
      <c r="X5031" s="2">
        <v>1350</v>
      </c>
      <c r="Y5031" s="2" t="s">
        <v>81</v>
      </c>
      <c r="Z5031" s="2" t="s">
        <v>82</v>
      </c>
      <c r="AA5031" s="2">
        <v>1350</v>
      </c>
      <c r="AB5031" s="2" t="s">
        <v>81</v>
      </c>
      <c r="AC5031" s="2" t="s">
        <v>82</v>
      </c>
      <c r="AD5031" s="2">
        <v>1350</v>
      </c>
      <c r="AE5031" s="2" t="s">
        <v>81</v>
      </c>
      <c r="AF5031" s="2" t="s">
        <v>82</v>
      </c>
      <c r="AG5031" s="2">
        <v>1350</v>
      </c>
      <c r="AH5031" s="2" t="s">
        <v>94</v>
      </c>
      <c r="AI5031" s="2" t="s">
        <v>82</v>
      </c>
      <c r="AJ5031" s="2">
        <v>1350</v>
      </c>
      <c r="AK5031" s="2" t="s">
        <v>81</v>
      </c>
      <c r="AL5031" s="2" t="s">
        <v>82</v>
      </c>
      <c r="AM5031" s="2">
        <v>1350</v>
      </c>
      <c r="AN5031" s="2" t="s">
        <v>81</v>
      </c>
      <c r="AO5031" s="2" t="s">
        <v>82</v>
      </c>
      <c r="AP5031" s="2">
        <v>1350</v>
      </c>
      <c r="AQ5031" s="2" t="s">
        <v>81</v>
      </c>
      <c r="AR5031" s="2" t="s">
        <v>82</v>
      </c>
      <c r="AS5031" s="2">
        <v>1350</v>
      </c>
      <c r="AT5031" s="2" t="s">
        <v>94</v>
      </c>
      <c r="AU5031" s="2" t="s">
        <v>82</v>
      </c>
      <c r="AV5031" s="1">
        <v>2160</v>
      </c>
      <c r="AW5031" s="1" t="s">
        <v>81</v>
      </c>
      <c r="AX5031" s="1" t="s">
        <v>84</v>
      </c>
      <c r="AY5031" s="1">
        <v>2160</v>
      </c>
      <c r="AZ5031" s="1" t="s">
        <v>81</v>
      </c>
      <c r="BA5031" s="1" t="s">
        <v>84</v>
      </c>
      <c r="BB5031" s="1">
        <v>2160</v>
      </c>
      <c r="BC5031" s="1" t="s">
        <v>83</v>
      </c>
      <c r="BD5031" s="1" t="s">
        <v>84</v>
      </c>
      <c r="BE5031" s="23" t="str">
        <f t="shared" si="786"/>
        <v>EMF ja</v>
      </c>
      <c r="BF5031" s="23">
        <f t="shared" si="787"/>
        <v>1650</v>
      </c>
      <c r="BG5031" s="23" t="str">
        <f t="shared" si="788"/>
        <v>500+m</v>
      </c>
      <c r="BH5031" s="23">
        <f t="shared" si="785"/>
        <v>1</v>
      </c>
      <c r="BI5031" s="2" t="s">
        <v>162</v>
      </c>
      <c r="BJ5031" s="2">
        <v>1650</v>
      </c>
      <c r="BO5031" s="2" t="s">
        <v>19696</v>
      </c>
      <c r="BP5031" s="3">
        <v>1</v>
      </c>
      <c r="BQ5031" s="2" t="s">
        <v>19697</v>
      </c>
    </row>
    <row r="5032" spans="1:70" ht="16.149999999999999" customHeight="1" x14ac:dyDescent="0.25">
      <c r="A5032" s="1">
        <v>5033</v>
      </c>
      <c r="B5032" s="2" t="s">
        <v>211</v>
      </c>
      <c r="C5032" s="2" t="s">
        <v>19698</v>
      </c>
      <c r="D5032" s="2" t="s">
        <v>89</v>
      </c>
      <c r="E5032" s="2" t="s">
        <v>6556</v>
      </c>
      <c r="F5032" s="67">
        <v>44040</v>
      </c>
      <c r="G5032" s="3">
        <f t="shared" si="779"/>
        <v>7</v>
      </c>
      <c r="H5032" s="3">
        <f t="shared" si="780"/>
        <v>2020</v>
      </c>
      <c r="I5032" s="92">
        <v>0.37847222222222199</v>
      </c>
      <c r="J5032" s="20">
        <f t="shared" si="773"/>
        <v>9</v>
      </c>
      <c r="K5032" s="5" t="str">
        <f t="shared" si="784"/>
        <v>ja</v>
      </c>
      <c r="L5032" s="5" t="s">
        <v>91</v>
      </c>
      <c r="M5032" s="6" t="s">
        <v>74</v>
      </c>
      <c r="N5032" s="5">
        <v>59</v>
      </c>
      <c r="O5032" s="2" t="s">
        <v>126</v>
      </c>
      <c r="P5032" s="6" t="s">
        <v>19699</v>
      </c>
      <c r="R5032" s="6" t="s">
        <v>77</v>
      </c>
      <c r="T5032" s="6" t="s">
        <v>202</v>
      </c>
      <c r="U5032" s="2" t="s">
        <v>139</v>
      </c>
      <c r="X5032" s="2">
        <v>858</v>
      </c>
      <c r="Y5032" s="2" t="s">
        <v>83</v>
      </c>
      <c r="Z5032" s="2" t="s">
        <v>84</v>
      </c>
      <c r="AA5032" s="2">
        <v>858</v>
      </c>
      <c r="AB5032" s="2" t="s">
        <v>81</v>
      </c>
      <c r="AC5032" s="2" t="s">
        <v>84</v>
      </c>
      <c r="AD5032" s="2">
        <v>858</v>
      </c>
      <c r="AE5032" s="2" t="s">
        <v>83</v>
      </c>
      <c r="AF5032" s="2" t="s">
        <v>84</v>
      </c>
      <c r="AJ5032" s="2">
        <v>858</v>
      </c>
      <c r="AK5032" s="2" t="s">
        <v>83</v>
      </c>
      <c r="AL5032" s="2" t="s">
        <v>84</v>
      </c>
      <c r="AM5032" s="2">
        <v>858</v>
      </c>
      <c r="AN5032" s="2" t="s">
        <v>12871</v>
      </c>
      <c r="AO5032" s="2" t="s">
        <v>84</v>
      </c>
      <c r="AP5032" s="2">
        <v>858</v>
      </c>
      <c r="AQ5032" s="2" t="s">
        <v>83</v>
      </c>
      <c r="AR5032" s="2" t="s">
        <v>84</v>
      </c>
      <c r="AV5032" s="2">
        <v>858</v>
      </c>
      <c r="AW5032" s="2" t="s">
        <v>83</v>
      </c>
      <c r="AX5032" s="2" t="s">
        <v>84</v>
      </c>
      <c r="AY5032" s="2">
        <v>858</v>
      </c>
      <c r="AZ5032" s="2" t="s">
        <v>12871</v>
      </c>
      <c r="BA5032" s="2" t="s">
        <v>84</v>
      </c>
      <c r="BB5032" s="2">
        <v>858</v>
      </c>
      <c r="BC5032" s="2" t="s">
        <v>83</v>
      </c>
      <c r="BD5032" s="2" t="s">
        <v>84</v>
      </c>
      <c r="BE5032" s="23" t="str">
        <f t="shared" si="786"/>
        <v>EMF ja</v>
      </c>
      <c r="BF5032" s="23">
        <f t="shared" si="787"/>
        <v>3500</v>
      </c>
      <c r="BG5032" s="23" t="str">
        <f t="shared" si="788"/>
        <v>500+m</v>
      </c>
      <c r="BH5032" s="23">
        <f t="shared" si="785"/>
        <v>2</v>
      </c>
      <c r="BI5032" s="2" t="s">
        <v>162</v>
      </c>
      <c r="BJ5032" s="2">
        <v>3500</v>
      </c>
      <c r="BK5032" s="2" t="s">
        <v>162</v>
      </c>
      <c r="BL5032" s="2">
        <v>3500</v>
      </c>
      <c r="BO5032" s="2" t="s">
        <v>19700</v>
      </c>
      <c r="BP5032" s="3">
        <v>1</v>
      </c>
      <c r="BQ5032" s="2" t="s">
        <v>19701</v>
      </c>
    </row>
    <row r="5033" spans="1:70" ht="16.149999999999999" customHeight="1" x14ac:dyDescent="0.25">
      <c r="A5033" s="1">
        <v>5034</v>
      </c>
      <c r="B5033" s="2" t="s">
        <v>211</v>
      </c>
      <c r="C5033" s="2" t="s">
        <v>7531</v>
      </c>
      <c r="D5033" s="2" t="s">
        <v>151</v>
      </c>
      <c r="E5033" s="2" t="s">
        <v>19702</v>
      </c>
      <c r="F5033" s="67">
        <v>44041</v>
      </c>
      <c r="G5033" s="3">
        <f t="shared" si="779"/>
        <v>7</v>
      </c>
      <c r="H5033" s="3">
        <f t="shared" si="780"/>
        <v>2020</v>
      </c>
      <c r="I5033" s="92">
        <v>0.50694444444444398</v>
      </c>
      <c r="J5033" s="20">
        <f t="shared" si="773"/>
        <v>12</v>
      </c>
      <c r="K5033" s="5" t="str">
        <f t="shared" si="784"/>
        <v>ja</v>
      </c>
      <c r="L5033" s="5" t="s">
        <v>91</v>
      </c>
      <c r="M5033" s="6" t="s">
        <v>74</v>
      </c>
      <c r="N5033" s="5">
        <v>51</v>
      </c>
      <c r="O5033" s="2" t="s">
        <v>126</v>
      </c>
      <c r="P5033" s="6" t="s">
        <v>19703</v>
      </c>
      <c r="R5033" s="6" t="s">
        <v>77</v>
      </c>
      <c r="U5033" s="2" t="s">
        <v>74</v>
      </c>
      <c r="V5033" s="2" t="s">
        <v>80</v>
      </c>
      <c r="X5033" s="2">
        <v>770</v>
      </c>
      <c r="Y5033" s="2" t="s">
        <v>81</v>
      </c>
      <c r="Z5033" s="2" t="s">
        <v>82</v>
      </c>
      <c r="AA5033" s="2">
        <v>770</v>
      </c>
      <c r="AB5033" s="2" t="s">
        <v>81</v>
      </c>
      <c r="AC5033" s="2" t="s">
        <v>82</v>
      </c>
      <c r="AD5033" s="2">
        <v>770</v>
      </c>
      <c r="AE5033" s="2" t="s">
        <v>83</v>
      </c>
      <c r="AF5033" s="2" t="s">
        <v>82</v>
      </c>
      <c r="AG5033" s="2">
        <v>770</v>
      </c>
      <c r="AH5033" s="2" t="s">
        <v>81</v>
      </c>
      <c r="AI5033" s="2" t="s">
        <v>82</v>
      </c>
      <c r="AJ5033" s="2">
        <v>770</v>
      </c>
      <c r="AK5033" s="2" t="s">
        <v>81</v>
      </c>
      <c r="AL5033" s="2" t="s">
        <v>82</v>
      </c>
      <c r="AM5033" s="2">
        <v>770</v>
      </c>
      <c r="AN5033" s="2" t="s">
        <v>81</v>
      </c>
      <c r="AO5033" s="2" t="s">
        <v>82</v>
      </c>
      <c r="AP5033" s="2">
        <v>770</v>
      </c>
      <c r="AQ5033" s="2" t="s">
        <v>83</v>
      </c>
      <c r="AR5033" s="2" t="s">
        <v>82</v>
      </c>
      <c r="AS5033" s="2">
        <v>770</v>
      </c>
      <c r="AT5033" s="2" t="s">
        <v>81</v>
      </c>
      <c r="AU5033" s="2" t="s">
        <v>82</v>
      </c>
      <c r="BE5033" s="23" t="str">
        <f t="shared" si="786"/>
        <v>EMF ja</v>
      </c>
      <c r="BF5033" s="23">
        <f t="shared" si="787"/>
        <v>200</v>
      </c>
      <c r="BG5033" s="23" t="str">
        <f t="shared" si="788"/>
        <v>100-499m</v>
      </c>
      <c r="BH5033" s="23">
        <f t="shared" si="785"/>
        <v>1</v>
      </c>
      <c r="BM5033" s="2" t="s">
        <v>162</v>
      </c>
      <c r="BN5033" s="2">
        <v>200</v>
      </c>
      <c r="BO5033" s="2" t="s">
        <v>19704</v>
      </c>
      <c r="BP5033" s="3">
        <v>1</v>
      </c>
      <c r="BQ5033" s="2" t="s">
        <v>19705</v>
      </c>
    </row>
    <row r="5034" spans="1:70" ht="16.149999999999999" customHeight="1" x14ac:dyDescent="0.25">
      <c r="A5034" s="1">
        <v>5035</v>
      </c>
      <c r="B5034" s="2" t="s">
        <v>211</v>
      </c>
      <c r="C5034" s="2" t="s">
        <v>19706</v>
      </c>
      <c r="D5034" s="2" t="s">
        <v>158</v>
      </c>
      <c r="E5034" s="2" t="s">
        <v>18399</v>
      </c>
      <c r="F5034" s="67">
        <v>44040</v>
      </c>
      <c r="G5034" s="3">
        <f t="shared" si="779"/>
        <v>7</v>
      </c>
      <c r="H5034" s="3">
        <f t="shared" si="780"/>
        <v>2020</v>
      </c>
      <c r="I5034" s="92">
        <v>0.49652777777777801</v>
      </c>
      <c r="J5034" s="20">
        <f t="shared" si="773"/>
        <v>11</v>
      </c>
      <c r="K5034" s="5" t="str">
        <f t="shared" si="784"/>
        <v>ja</v>
      </c>
      <c r="L5034" s="5" t="s">
        <v>91</v>
      </c>
      <c r="M5034" s="6" t="s">
        <v>74</v>
      </c>
      <c r="O5034" s="2" t="s">
        <v>5139</v>
      </c>
      <c r="P5034" s="6" t="s">
        <v>19707</v>
      </c>
      <c r="R5034" s="6" t="s">
        <v>77</v>
      </c>
      <c r="T5034" s="6" t="s">
        <v>80</v>
      </c>
      <c r="U5034" s="2" t="s">
        <v>74</v>
      </c>
      <c r="V5034" s="2" t="s">
        <v>80</v>
      </c>
      <c r="W5034" s="2" t="s">
        <v>19708</v>
      </c>
      <c r="X5034" s="2">
        <v>65</v>
      </c>
      <c r="Y5034" s="2" t="s">
        <v>81</v>
      </c>
      <c r="Z5034" s="2" t="s">
        <v>84</v>
      </c>
      <c r="AA5034" s="2">
        <v>65</v>
      </c>
      <c r="AB5034" s="2" t="s">
        <v>81</v>
      </c>
      <c r="AC5034" s="2" t="s">
        <v>84</v>
      </c>
      <c r="AD5034" s="2">
        <v>65</v>
      </c>
      <c r="AE5034" s="2" t="s">
        <v>81</v>
      </c>
      <c r="AF5034" s="2" t="s">
        <v>84</v>
      </c>
      <c r="AG5034" s="2">
        <v>65</v>
      </c>
      <c r="AH5034" s="2" t="s">
        <v>94</v>
      </c>
      <c r="AI5034" s="2" t="s">
        <v>84</v>
      </c>
      <c r="AJ5034" s="2">
        <v>65</v>
      </c>
      <c r="AK5034" s="2" t="s">
        <v>81</v>
      </c>
      <c r="AL5034" s="2" t="s">
        <v>84</v>
      </c>
      <c r="AM5034" s="2">
        <v>65</v>
      </c>
      <c r="AN5034" s="2" t="s">
        <v>81</v>
      </c>
      <c r="AO5034" s="2" t="s">
        <v>84</v>
      </c>
      <c r="AP5034" s="2">
        <v>65</v>
      </c>
      <c r="AQ5034" s="2" t="s">
        <v>81</v>
      </c>
      <c r="AR5034" s="2" t="s">
        <v>84</v>
      </c>
      <c r="AS5034" s="2">
        <v>65</v>
      </c>
      <c r="AT5034" s="2" t="s">
        <v>94</v>
      </c>
      <c r="AU5034" s="2" t="s">
        <v>84</v>
      </c>
      <c r="BE5034" s="23" t="str">
        <f t="shared" si="786"/>
        <v>EMF nein</v>
      </c>
      <c r="BF5034" s="23" t="str">
        <f t="shared" si="787"/>
        <v/>
      </c>
      <c r="BG5034" s="23" t="str">
        <f t="shared" si="788"/>
        <v/>
      </c>
      <c r="BH5034" s="23">
        <f t="shared" si="785"/>
        <v>0</v>
      </c>
      <c r="BO5034" s="2" t="s">
        <v>19709</v>
      </c>
      <c r="BP5034" s="3">
        <v>1</v>
      </c>
      <c r="BQ5034" s="2" t="s">
        <v>19710</v>
      </c>
    </row>
    <row r="5035" spans="1:70" ht="16.149999999999999" customHeight="1" x14ac:dyDescent="0.25">
      <c r="A5035" s="1">
        <v>5036</v>
      </c>
      <c r="B5035" s="2" t="s">
        <v>135</v>
      </c>
      <c r="C5035" s="2" t="s">
        <v>4026</v>
      </c>
      <c r="D5035" s="2" t="s">
        <v>124</v>
      </c>
      <c r="E5035" s="2" t="s">
        <v>19711</v>
      </c>
      <c r="F5035" s="67">
        <v>44041</v>
      </c>
      <c r="G5035" s="3">
        <f t="shared" si="779"/>
        <v>7</v>
      </c>
      <c r="H5035" s="3">
        <f t="shared" si="780"/>
        <v>2020</v>
      </c>
      <c r="I5035" s="92">
        <v>0.55902777777777801</v>
      </c>
      <c r="J5035" s="20">
        <f t="shared" si="773"/>
        <v>13</v>
      </c>
      <c r="K5035" s="5" t="str">
        <f t="shared" si="784"/>
        <v>ja</v>
      </c>
      <c r="L5035" s="5" t="s">
        <v>91</v>
      </c>
      <c r="M5035" s="6" t="s">
        <v>354</v>
      </c>
      <c r="N5035" s="5">
        <v>58</v>
      </c>
      <c r="O5035" s="2" t="s">
        <v>5139</v>
      </c>
      <c r="P5035" s="6" t="s">
        <v>19712</v>
      </c>
      <c r="R5035" s="6" t="s">
        <v>77</v>
      </c>
      <c r="X5035" s="2">
        <v>460</v>
      </c>
      <c r="Y5035" s="2" t="s">
        <v>81</v>
      </c>
      <c r="Z5035" s="2" t="s">
        <v>161</v>
      </c>
      <c r="AA5035" s="2">
        <v>460</v>
      </c>
      <c r="AB5035" s="2" t="s">
        <v>81</v>
      </c>
      <c r="AC5035" s="2" t="s">
        <v>161</v>
      </c>
      <c r="AD5035" s="2">
        <v>460</v>
      </c>
      <c r="AE5035" s="2" t="s">
        <v>81</v>
      </c>
      <c r="AF5035" s="2" t="s">
        <v>161</v>
      </c>
      <c r="AJ5035" s="2">
        <v>872</v>
      </c>
      <c r="AK5035" s="2" t="s">
        <v>81</v>
      </c>
      <c r="AL5035" s="2" t="s">
        <v>82</v>
      </c>
      <c r="AP5035" s="2">
        <v>872</v>
      </c>
      <c r="AQ5035" s="2" t="s">
        <v>81</v>
      </c>
      <c r="AR5035" s="2" t="s">
        <v>82</v>
      </c>
      <c r="AV5035" s="2">
        <v>2540</v>
      </c>
      <c r="AW5035" s="2" t="s">
        <v>81</v>
      </c>
      <c r="AX5035" s="2" t="s">
        <v>82</v>
      </c>
      <c r="BE5035" s="23" t="str">
        <f t="shared" si="786"/>
        <v>EMF nein</v>
      </c>
      <c r="BF5035" s="23" t="str">
        <f t="shared" si="787"/>
        <v/>
      </c>
      <c r="BG5035" s="23" t="str">
        <f t="shared" si="788"/>
        <v/>
      </c>
      <c r="BH5035" s="23">
        <f t="shared" si="785"/>
        <v>0</v>
      </c>
      <c r="BO5035" s="2" t="s">
        <v>19713</v>
      </c>
      <c r="BP5035" s="3">
        <v>1</v>
      </c>
      <c r="BQ5035" s="2" t="s">
        <v>19714</v>
      </c>
    </row>
    <row r="5036" spans="1:70" ht="16.149999999999999" customHeight="1" x14ac:dyDescent="0.25">
      <c r="A5036" s="1">
        <v>5037</v>
      </c>
      <c r="B5036" s="2" t="s">
        <v>211</v>
      </c>
      <c r="C5036" s="2" t="s">
        <v>2572</v>
      </c>
      <c r="D5036" s="2" t="s">
        <v>348</v>
      </c>
      <c r="E5036" s="2" t="s">
        <v>9539</v>
      </c>
      <c r="F5036" s="67">
        <v>44041</v>
      </c>
      <c r="G5036" s="3">
        <f t="shared" si="779"/>
        <v>7</v>
      </c>
      <c r="H5036" s="3">
        <f t="shared" si="780"/>
        <v>2020</v>
      </c>
      <c r="I5036" s="92">
        <v>0.8125</v>
      </c>
      <c r="J5036" s="20">
        <f t="shared" si="773"/>
        <v>19</v>
      </c>
      <c r="K5036" s="5" t="str">
        <f t="shared" si="784"/>
        <v>ja</v>
      </c>
      <c r="L5036" s="5" t="s">
        <v>73</v>
      </c>
      <c r="M5036" s="6" t="s">
        <v>100</v>
      </c>
      <c r="N5036" s="5">
        <v>52</v>
      </c>
      <c r="O5036" s="2" t="s">
        <v>140</v>
      </c>
      <c r="P5036" s="6" t="s">
        <v>19715</v>
      </c>
      <c r="R5036" s="6" t="s">
        <v>77</v>
      </c>
      <c r="T5036" s="6" t="s">
        <v>80</v>
      </c>
      <c r="X5036" s="2">
        <v>370</v>
      </c>
      <c r="Y5036" s="2" t="s">
        <v>81</v>
      </c>
      <c r="Z5036" s="2" t="s">
        <v>168</v>
      </c>
      <c r="AA5036" s="2">
        <v>370</v>
      </c>
      <c r="AB5036" s="2" t="s">
        <v>81</v>
      </c>
      <c r="AC5036" s="2" t="s">
        <v>168</v>
      </c>
      <c r="AD5036" s="2">
        <v>370</v>
      </c>
      <c r="AE5036" s="2" t="s">
        <v>81</v>
      </c>
      <c r="AF5036" s="2" t="s">
        <v>168</v>
      </c>
      <c r="AG5036" s="2">
        <v>370</v>
      </c>
      <c r="AH5036" s="2" t="s">
        <v>94</v>
      </c>
      <c r="AI5036" s="2" t="s">
        <v>168</v>
      </c>
      <c r="AJ5036" s="2">
        <v>120</v>
      </c>
      <c r="AK5036" s="2" t="s">
        <v>81</v>
      </c>
      <c r="AL5036" s="2" t="s">
        <v>84</v>
      </c>
      <c r="AM5036" s="2">
        <v>120</v>
      </c>
      <c r="AN5036" s="2" t="s">
        <v>94</v>
      </c>
      <c r="AO5036" s="2" t="s">
        <v>84</v>
      </c>
      <c r="AP5036" s="2">
        <v>120</v>
      </c>
      <c r="AQ5036" s="2" t="s">
        <v>83</v>
      </c>
      <c r="AR5036" s="2" t="s">
        <v>84</v>
      </c>
      <c r="AS5036" s="2">
        <v>120</v>
      </c>
      <c r="AT5036" s="2" t="s">
        <v>81</v>
      </c>
      <c r="AU5036" s="2" t="s">
        <v>84</v>
      </c>
      <c r="BE5036" s="23" t="str">
        <f t="shared" si="786"/>
        <v>EMF nein</v>
      </c>
      <c r="BF5036" s="23" t="str">
        <f t="shared" si="787"/>
        <v/>
      </c>
      <c r="BG5036" s="23" t="str">
        <f t="shared" si="788"/>
        <v/>
      </c>
      <c r="BH5036" s="23">
        <f t="shared" si="785"/>
        <v>0</v>
      </c>
      <c r="BO5036" s="2" t="s">
        <v>1881</v>
      </c>
      <c r="BP5036" s="3">
        <v>1</v>
      </c>
      <c r="BQ5036" s="2" t="s">
        <v>19716</v>
      </c>
    </row>
    <row r="5037" spans="1:70" ht="16.149999999999999" customHeight="1" x14ac:dyDescent="0.25">
      <c r="A5037" s="1">
        <v>5038</v>
      </c>
      <c r="B5037" s="2" t="s">
        <v>211</v>
      </c>
      <c r="C5037" s="2" t="s">
        <v>1241</v>
      </c>
      <c r="D5037" s="2" t="s">
        <v>575</v>
      </c>
      <c r="E5037" s="2" t="s">
        <v>13217</v>
      </c>
      <c r="F5037" s="67">
        <v>44041</v>
      </c>
      <c r="G5037" s="3">
        <f t="shared" si="779"/>
        <v>7</v>
      </c>
      <c r="H5037" s="3">
        <f t="shared" si="780"/>
        <v>2020</v>
      </c>
      <c r="I5037" s="92">
        <v>0.76041666666666696</v>
      </c>
      <c r="J5037" s="20">
        <f t="shared" si="773"/>
        <v>18</v>
      </c>
      <c r="K5037" s="5" t="str">
        <f t="shared" si="784"/>
        <v>ja</v>
      </c>
      <c r="L5037" s="5" t="s">
        <v>91</v>
      </c>
      <c r="M5037" s="6" t="s">
        <v>115</v>
      </c>
      <c r="N5037" s="5">
        <v>58</v>
      </c>
      <c r="O5037" s="5" t="s">
        <v>126</v>
      </c>
      <c r="P5037" s="6" t="s">
        <v>19717</v>
      </c>
      <c r="X5037" s="2">
        <v>454</v>
      </c>
      <c r="Y5037" s="2" t="s">
        <v>81</v>
      </c>
      <c r="Z5037" s="2" t="s">
        <v>84</v>
      </c>
      <c r="AA5037" s="2">
        <v>454</v>
      </c>
      <c r="AB5037" s="2" t="s">
        <v>94</v>
      </c>
      <c r="AC5037" s="2" t="s">
        <v>84</v>
      </c>
      <c r="AD5037" s="2">
        <v>454</v>
      </c>
      <c r="AE5037" s="2" t="s">
        <v>83</v>
      </c>
      <c r="AF5037" s="2" t="s">
        <v>84</v>
      </c>
      <c r="AG5037" s="2">
        <v>454</v>
      </c>
      <c r="AH5037" s="2" t="s">
        <v>81</v>
      </c>
      <c r="AI5037" s="2" t="s">
        <v>84</v>
      </c>
      <c r="BE5037" s="23" t="str">
        <f t="shared" si="786"/>
        <v>EMF nein</v>
      </c>
      <c r="BF5037" s="23" t="str">
        <f t="shared" si="787"/>
        <v/>
      </c>
      <c r="BG5037" s="23" t="str">
        <f t="shared" si="788"/>
        <v/>
      </c>
      <c r="BH5037" s="23">
        <f t="shared" si="785"/>
        <v>0</v>
      </c>
      <c r="BO5037" s="2" t="s">
        <v>19718</v>
      </c>
      <c r="BP5037" s="3">
        <v>1</v>
      </c>
      <c r="BQ5037" s="2" t="s">
        <v>19719</v>
      </c>
    </row>
    <row r="5038" spans="1:70" ht="16.149999999999999" customHeight="1" x14ac:dyDescent="0.25">
      <c r="A5038" s="1">
        <v>5039</v>
      </c>
      <c r="B5038" s="2" t="s">
        <v>211</v>
      </c>
      <c r="C5038" s="2" t="s">
        <v>19720</v>
      </c>
      <c r="D5038" s="2" t="s">
        <v>348</v>
      </c>
      <c r="E5038" s="2" t="s">
        <v>19721</v>
      </c>
      <c r="F5038" s="67">
        <v>44041</v>
      </c>
      <c r="G5038" s="3">
        <f t="shared" si="779"/>
        <v>7</v>
      </c>
      <c r="H5038" s="3">
        <f t="shared" si="780"/>
        <v>2020</v>
      </c>
      <c r="I5038" s="92">
        <v>0.73958333333333304</v>
      </c>
      <c r="J5038" s="20">
        <f t="shared" si="773"/>
        <v>17</v>
      </c>
      <c r="K5038" s="5" t="str">
        <f t="shared" si="784"/>
        <v>ja</v>
      </c>
      <c r="L5038" s="5" t="s">
        <v>91</v>
      </c>
      <c r="M5038" s="6" t="s">
        <v>115</v>
      </c>
      <c r="N5038" s="5">
        <v>51</v>
      </c>
      <c r="O5038" s="2" t="s">
        <v>126</v>
      </c>
      <c r="P5038" s="6" t="s">
        <v>19722</v>
      </c>
      <c r="R5038" s="6" t="s">
        <v>77</v>
      </c>
      <c r="T5038" s="6" t="s">
        <v>80</v>
      </c>
      <c r="W5038" s="2" t="s">
        <v>19723</v>
      </c>
      <c r="X5038" s="2" t="s">
        <v>109</v>
      </c>
      <c r="AD5038" s="2">
        <v>166</v>
      </c>
      <c r="AE5038" s="2" t="s">
        <v>94</v>
      </c>
      <c r="AF5038" s="2" t="s">
        <v>168</v>
      </c>
      <c r="AJ5038" s="2">
        <v>287</v>
      </c>
      <c r="AK5038" s="2" t="s">
        <v>94</v>
      </c>
      <c r="AL5038" s="2" t="s">
        <v>84</v>
      </c>
      <c r="AP5038" s="2">
        <v>287</v>
      </c>
      <c r="AQ5038" s="2" t="s">
        <v>94</v>
      </c>
      <c r="AR5038" s="2" t="s">
        <v>84</v>
      </c>
      <c r="BE5038" s="23" t="str">
        <f t="shared" si="786"/>
        <v>EMF nein</v>
      </c>
      <c r="BF5038" s="23" t="str">
        <f t="shared" si="787"/>
        <v/>
      </c>
      <c r="BG5038" s="23" t="str">
        <f t="shared" si="788"/>
        <v/>
      </c>
      <c r="BH5038" s="23">
        <f t="shared" si="785"/>
        <v>0</v>
      </c>
      <c r="BO5038" s="2" t="s">
        <v>19724</v>
      </c>
      <c r="BP5038" s="3">
        <v>1</v>
      </c>
      <c r="BQ5038" s="2" t="s">
        <v>19725</v>
      </c>
    </row>
    <row r="5039" spans="1:70" ht="16.149999999999999" customHeight="1" x14ac:dyDescent="0.25">
      <c r="A5039" s="16">
        <v>5040</v>
      </c>
      <c r="B5039" s="2" t="s">
        <v>211</v>
      </c>
      <c r="C5039" s="2" t="s">
        <v>1241</v>
      </c>
      <c r="D5039" s="2" t="s">
        <v>575</v>
      </c>
      <c r="E5039" s="2" t="s">
        <v>9070</v>
      </c>
      <c r="F5039" s="67">
        <v>44042</v>
      </c>
      <c r="G5039" s="3">
        <f t="shared" si="779"/>
        <v>7</v>
      </c>
      <c r="H5039" s="3">
        <f t="shared" si="780"/>
        <v>2020</v>
      </c>
      <c r="I5039" s="92">
        <v>0.12847222222222199</v>
      </c>
      <c r="J5039" s="20">
        <f t="shared" si="773"/>
        <v>3</v>
      </c>
      <c r="K5039" s="5" t="str">
        <f t="shared" si="784"/>
        <v>ja</v>
      </c>
      <c r="L5039" s="5" t="s">
        <v>91</v>
      </c>
      <c r="M5039" s="6" t="s">
        <v>115</v>
      </c>
      <c r="N5039" s="5">
        <v>37</v>
      </c>
      <c r="O5039" s="5" t="s">
        <v>126</v>
      </c>
      <c r="P5039" s="6" t="s">
        <v>19726</v>
      </c>
      <c r="R5039" s="6" t="s">
        <v>77</v>
      </c>
      <c r="T5039" s="6" t="s">
        <v>80</v>
      </c>
      <c r="W5039" s="2" t="s">
        <v>19727</v>
      </c>
      <c r="X5039" s="2">
        <v>1390</v>
      </c>
      <c r="Y5039" s="2" t="s">
        <v>83</v>
      </c>
      <c r="Z5039" s="2" t="s">
        <v>84</v>
      </c>
      <c r="AA5039" s="2">
        <v>1390</v>
      </c>
      <c r="AB5039" s="2" t="s">
        <v>94</v>
      </c>
      <c r="AC5039" s="2" t="s">
        <v>84</v>
      </c>
      <c r="AD5039" s="2">
        <v>1390</v>
      </c>
      <c r="AE5039" s="2" t="s">
        <v>83</v>
      </c>
      <c r="AF5039" s="2" t="s">
        <v>84</v>
      </c>
      <c r="AG5039" s="2">
        <v>1390</v>
      </c>
      <c r="AH5039" s="2" t="s">
        <v>83</v>
      </c>
      <c r="AI5039" s="2" t="s">
        <v>84</v>
      </c>
      <c r="AJ5039" s="1">
        <v>3540</v>
      </c>
      <c r="AK5039" s="1" t="s">
        <v>83</v>
      </c>
      <c r="AL5039" s="1" t="s">
        <v>84</v>
      </c>
      <c r="AM5039" s="1">
        <v>3540</v>
      </c>
      <c r="AN5039" s="1" t="s">
        <v>83</v>
      </c>
      <c r="AO5039" s="1" t="s">
        <v>84</v>
      </c>
      <c r="AP5039" s="1">
        <v>3540</v>
      </c>
      <c r="AQ5039" s="1" t="s">
        <v>83</v>
      </c>
      <c r="AR5039" s="1" t="s">
        <v>84</v>
      </c>
      <c r="AS5039" s="1">
        <v>3540</v>
      </c>
      <c r="AT5039" s="1" t="s">
        <v>81</v>
      </c>
      <c r="AU5039" s="1" t="s">
        <v>84</v>
      </c>
      <c r="AV5039" s="2">
        <v>1390</v>
      </c>
      <c r="AW5039" s="2" t="s">
        <v>81</v>
      </c>
      <c r="AX5039" s="2" t="s">
        <v>84</v>
      </c>
      <c r="AY5039" s="73">
        <v>3540</v>
      </c>
      <c r="AZ5039" s="73" t="s">
        <v>81</v>
      </c>
      <c r="BA5039" s="73" t="s">
        <v>84</v>
      </c>
      <c r="BB5039" s="2">
        <v>1390</v>
      </c>
      <c r="BC5039" s="2" t="s">
        <v>83</v>
      </c>
      <c r="BD5039" s="2" t="s">
        <v>84</v>
      </c>
      <c r="BE5039" s="23" t="str">
        <f t="shared" si="786"/>
        <v>EMF ja</v>
      </c>
      <c r="BF5039" s="23">
        <f t="shared" si="787"/>
        <v>10</v>
      </c>
      <c r="BG5039" s="23" t="str">
        <f t="shared" si="788"/>
        <v>&lt;100m</v>
      </c>
      <c r="BH5039" s="23">
        <f t="shared" si="785"/>
        <v>1</v>
      </c>
      <c r="BM5039" s="2" t="s">
        <v>162</v>
      </c>
      <c r="BN5039" s="2">
        <v>10</v>
      </c>
      <c r="BO5039" s="2" t="s">
        <v>19728</v>
      </c>
      <c r="BP5039" s="3">
        <v>1</v>
      </c>
      <c r="BQ5039" s="2" t="s">
        <v>19729</v>
      </c>
    </row>
    <row r="5040" spans="1:70" ht="16.149999999999999" customHeight="1" x14ac:dyDescent="0.25">
      <c r="A5040" s="1">
        <v>5041</v>
      </c>
      <c r="B5040" s="2" t="s">
        <v>211</v>
      </c>
      <c r="C5040" s="2" t="s">
        <v>19730</v>
      </c>
      <c r="D5040" s="2" t="s">
        <v>151</v>
      </c>
      <c r="E5040" s="2" t="s">
        <v>6790</v>
      </c>
      <c r="F5040" s="67">
        <v>44041</v>
      </c>
      <c r="G5040" s="3">
        <f t="shared" si="779"/>
        <v>7</v>
      </c>
      <c r="H5040" s="3">
        <f t="shared" si="780"/>
        <v>2020</v>
      </c>
      <c r="I5040" s="92">
        <v>0.43055555555555602</v>
      </c>
      <c r="J5040" s="20">
        <f t="shared" si="773"/>
        <v>10</v>
      </c>
      <c r="K5040" s="5" t="str">
        <f t="shared" si="784"/>
        <v>ja</v>
      </c>
      <c r="L5040" s="5" t="s">
        <v>91</v>
      </c>
      <c r="M5040" s="6" t="s">
        <v>100</v>
      </c>
      <c r="N5040" s="5">
        <v>36</v>
      </c>
      <c r="O5040" s="5" t="s">
        <v>75</v>
      </c>
      <c r="P5040" s="6" t="s">
        <v>19731</v>
      </c>
      <c r="R5040" s="6" t="s">
        <v>77</v>
      </c>
      <c r="T5040" s="6" t="s">
        <v>80</v>
      </c>
      <c r="U5040" s="2" t="s">
        <v>4938</v>
      </c>
      <c r="X5040" s="2">
        <v>350</v>
      </c>
      <c r="Y5040" s="2" t="s">
        <v>81</v>
      </c>
      <c r="Z5040" s="2" t="s">
        <v>82</v>
      </c>
      <c r="AD5040" s="2">
        <v>350</v>
      </c>
      <c r="AE5040" s="2" t="s">
        <v>83</v>
      </c>
      <c r="AF5040" s="2" t="s">
        <v>82</v>
      </c>
      <c r="AG5040" s="2">
        <v>350</v>
      </c>
      <c r="AH5040" s="2" t="s">
        <v>81</v>
      </c>
      <c r="AI5040" s="2" t="s">
        <v>82</v>
      </c>
      <c r="AJ5040" s="2">
        <v>350</v>
      </c>
      <c r="AK5040" s="2" t="s">
        <v>83</v>
      </c>
      <c r="AL5040" s="2" t="s">
        <v>82</v>
      </c>
      <c r="AM5040" s="2">
        <v>350</v>
      </c>
      <c r="AN5040" s="2" t="s">
        <v>81</v>
      </c>
      <c r="AO5040" s="2" t="s">
        <v>82</v>
      </c>
      <c r="AP5040" s="2">
        <v>350</v>
      </c>
      <c r="AQ5040" s="2" t="s">
        <v>83</v>
      </c>
      <c r="AR5040" s="2" t="s">
        <v>82</v>
      </c>
      <c r="BE5040" s="23" t="str">
        <f t="shared" si="786"/>
        <v>EMF ja</v>
      </c>
      <c r="BF5040" s="23">
        <f t="shared" si="787"/>
        <v>20</v>
      </c>
      <c r="BG5040" s="23" t="str">
        <f t="shared" si="788"/>
        <v>&lt;100m</v>
      </c>
      <c r="BH5040" s="23">
        <f t="shared" si="785"/>
        <v>2</v>
      </c>
      <c r="BI5040" s="2" t="s">
        <v>162</v>
      </c>
      <c r="BJ5040" s="2">
        <v>20</v>
      </c>
      <c r="BM5040" s="2" t="s">
        <v>109</v>
      </c>
      <c r="BO5040" s="2" t="s">
        <v>19732</v>
      </c>
      <c r="BP5040" s="3">
        <v>1</v>
      </c>
      <c r="BQ5040" s="2" t="s">
        <v>19733</v>
      </c>
      <c r="BR5040" s="94"/>
    </row>
    <row r="5041" spans="1:70" ht="16.149999999999999" customHeight="1" x14ac:dyDescent="0.25">
      <c r="A5041" s="1">
        <v>5042</v>
      </c>
      <c r="B5041" s="2" t="s">
        <v>211</v>
      </c>
      <c r="C5041" s="2" t="s">
        <v>9784</v>
      </c>
      <c r="D5041" s="2" t="s">
        <v>124</v>
      </c>
      <c r="E5041" s="2" t="s">
        <v>19734</v>
      </c>
      <c r="F5041" s="67">
        <v>44043</v>
      </c>
      <c r="G5041" s="3">
        <f t="shared" si="779"/>
        <v>7</v>
      </c>
      <c r="H5041" s="3">
        <f t="shared" si="780"/>
        <v>2020</v>
      </c>
      <c r="I5041" s="92">
        <v>0.50347222222222199</v>
      </c>
      <c r="J5041" s="20">
        <f t="shared" si="773"/>
        <v>12</v>
      </c>
      <c r="K5041" s="5" t="str">
        <f t="shared" si="784"/>
        <v>ja</v>
      </c>
      <c r="L5041" s="5" t="s">
        <v>73</v>
      </c>
      <c r="M5041" s="6" t="s">
        <v>115</v>
      </c>
      <c r="N5041" s="5">
        <v>56</v>
      </c>
      <c r="O5041" s="5" t="s">
        <v>126</v>
      </c>
      <c r="P5041" s="6" t="s">
        <v>19735</v>
      </c>
      <c r="R5041" s="6" t="s">
        <v>77</v>
      </c>
      <c r="T5041" s="6" t="s">
        <v>202</v>
      </c>
      <c r="X5041" s="2">
        <v>4800</v>
      </c>
      <c r="Y5041" s="2" t="s">
        <v>83</v>
      </c>
      <c r="Z5041" s="2" t="s">
        <v>168</v>
      </c>
      <c r="AA5041" s="2">
        <v>4800</v>
      </c>
      <c r="AB5041" s="2" t="s">
        <v>81</v>
      </c>
      <c r="AC5041" s="2" t="s">
        <v>168</v>
      </c>
      <c r="AD5041" s="2">
        <v>4800</v>
      </c>
      <c r="AE5041" s="2" t="s">
        <v>83</v>
      </c>
      <c r="AF5041" s="2" t="s">
        <v>168</v>
      </c>
      <c r="AG5041" s="2">
        <v>4800</v>
      </c>
      <c r="AH5041" s="2" t="s">
        <v>83</v>
      </c>
      <c r="AI5041" s="2" t="s">
        <v>168</v>
      </c>
      <c r="AJ5041" s="2">
        <v>4800</v>
      </c>
      <c r="AK5041" s="2" t="s">
        <v>83</v>
      </c>
      <c r="AL5041" s="2" t="s">
        <v>168</v>
      </c>
      <c r="AM5041" s="2">
        <v>4800</v>
      </c>
      <c r="AN5041" s="2" t="s">
        <v>81</v>
      </c>
      <c r="AO5041" s="2" t="s">
        <v>168</v>
      </c>
      <c r="AP5041" s="2">
        <v>4800</v>
      </c>
      <c r="AQ5041" s="2" t="s">
        <v>83</v>
      </c>
      <c r="AR5041" s="2" t="s">
        <v>168</v>
      </c>
      <c r="AS5041" s="2">
        <v>4800</v>
      </c>
      <c r="AT5041" s="2" t="s">
        <v>83</v>
      </c>
      <c r="AU5041" s="2" t="s">
        <v>168</v>
      </c>
      <c r="BE5041" s="23" t="str">
        <f t="shared" si="786"/>
        <v>EMF ja</v>
      </c>
      <c r="BF5041" s="23">
        <f t="shared" si="787"/>
        <v>150</v>
      </c>
      <c r="BG5041" s="23" t="str">
        <f t="shared" si="788"/>
        <v>100-499m</v>
      </c>
      <c r="BH5041" s="23">
        <f t="shared" si="785"/>
        <v>1</v>
      </c>
      <c r="BI5041" s="2" t="s">
        <v>162</v>
      </c>
      <c r="BJ5041" s="2">
        <v>150</v>
      </c>
      <c r="BO5041" s="2" t="s">
        <v>19736</v>
      </c>
      <c r="BP5041" s="3">
        <v>1</v>
      </c>
      <c r="BQ5041" s="2" t="s">
        <v>19737</v>
      </c>
    </row>
    <row r="5042" spans="1:70" ht="16.149999999999999" customHeight="1" x14ac:dyDescent="0.25">
      <c r="A5042" s="203">
        <v>5043</v>
      </c>
      <c r="B5042" s="94" t="s">
        <v>211</v>
      </c>
      <c r="C5042" s="461" t="s">
        <v>4749</v>
      </c>
      <c r="D5042" s="94" t="s">
        <v>192</v>
      </c>
      <c r="E5042" s="94" t="s">
        <v>19738</v>
      </c>
      <c r="F5042" s="204">
        <v>44044</v>
      </c>
      <c r="G5042" s="96">
        <f t="shared" si="779"/>
        <v>8</v>
      </c>
      <c r="H5042" s="96">
        <f t="shared" si="780"/>
        <v>2020</v>
      </c>
      <c r="I5042" s="205">
        <v>7.2916666666666699E-2</v>
      </c>
      <c r="J5042" s="206">
        <f t="shared" si="773"/>
        <v>1</v>
      </c>
      <c r="K5042" s="207" t="str">
        <f t="shared" si="784"/>
        <v>ja</v>
      </c>
      <c r="L5042" s="207" t="s">
        <v>91</v>
      </c>
      <c r="M5042" s="208" t="s">
        <v>100</v>
      </c>
      <c r="N5042" s="207">
        <v>29</v>
      </c>
      <c r="O5042" s="207" t="s">
        <v>126</v>
      </c>
      <c r="P5042" s="208" t="s">
        <v>22323</v>
      </c>
      <c r="Q5042" s="208"/>
      <c r="R5042" s="208" t="s">
        <v>77</v>
      </c>
      <c r="S5042" s="94"/>
      <c r="T5042" s="208" t="s">
        <v>202</v>
      </c>
      <c r="U5042" s="94"/>
      <c r="V5042" s="94"/>
      <c r="W5042" s="94" t="s">
        <v>22324</v>
      </c>
      <c r="X5042" s="94">
        <v>1999</v>
      </c>
      <c r="Y5042" s="94" t="s">
        <v>83</v>
      </c>
      <c r="Z5042" s="94" t="s">
        <v>168</v>
      </c>
      <c r="AA5042" s="94">
        <v>1990</v>
      </c>
      <c r="AB5042" s="94" t="s">
        <v>81</v>
      </c>
      <c r="AC5042" s="94" t="s">
        <v>168</v>
      </c>
      <c r="AD5042" s="94">
        <v>1999</v>
      </c>
      <c r="AE5042" s="94" t="s">
        <v>83</v>
      </c>
      <c r="AF5042" s="94" t="s">
        <v>168</v>
      </c>
      <c r="AG5042" s="94"/>
      <c r="AH5042" s="94"/>
      <c r="AI5042" s="94"/>
      <c r="AJ5042" s="94">
        <v>1999</v>
      </c>
      <c r="AK5042" s="94" t="s">
        <v>83</v>
      </c>
      <c r="AL5042" s="94" t="s">
        <v>168</v>
      </c>
      <c r="AM5042" s="94">
        <v>1990</v>
      </c>
      <c r="AN5042" s="94" t="s">
        <v>81</v>
      </c>
      <c r="AO5042" s="94" t="s">
        <v>168</v>
      </c>
      <c r="AP5042" s="94">
        <v>1999</v>
      </c>
      <c r="AQ5042" s="94" t="s">
        <v>83</v>
      </c>
      <c r="AR5042" s="94" t="s">
        <v>168</v>
      </c>
      <c r="AS5042" s="94"/>
      <c r="AT5042" s="94"/>
      <c r="AU5042" s="94"/>
      <c r="AV5042" s="94">
        <v>1999</v>
      </c>
      <c r="AW5042" s="94" t="s">
        <v>83</v>
      </c>
      <c r="AX5042" s="94" t="s">
        <v>168</v>
      </c>
      <c r="AY5042" s="94">
        <v>1990</v>
      </c>
      <c r="AZ5042" s="94" t="s">
        <v>81</v>
      </c>
      <c r="BA5042" s="94" t="s">
        <v>168</v>
      </c>
      <c r="BB5042" s="94">
        <v>1999</v>
      </c>
      <c r="BC5042" s="94" t="s">
        <v>83</v>
      </c>
      <c r="BD5042" s="94" t="s">
        <v>168</v>
      </c>
      <c r="BE5042" s="209" t="str">
        <f t="shared" si="786"/>
        <v>EMF ja</v>
      </c>
      <c r="BF5042" s="209">
        <f t="shared" si="787"/>
        <v>120</v>
      </c>
      <c r="BG5042" s="209" t="str">
        <f t="shared" si="788"/>
        <v>100-499m</v>
      </c>
      <c r="BH5042" s="209">
        <f t="shared" si="785"/>
        <v>1</v>
      </c>
      <c r="BI5042" s="94"/>
      <c r="BJ5042" s="94"/>
      <c r="BK5042" s="94"/>
      <c r="BL5042" s="94"/>
      <c r="BM5042" s="94" t="s">
        <v>162</v>
      </c>
      <c r="BN5042" s="94">
        <v>120</v>
      </c>
      <c r="BO5042" s="94" t="s">
        <v>19739</v>
      </c>
      <c r="BP5042" s="210">
        <v>1</v>
      </c>
      <c r="BR5042" s="135" t="s">
        <v>19740</v>
      </c>
    </row>
    <row r="5043" spans="1:70" ht="16.149999999999999" customHeight="1" x14ac:dyDescent="0.25">
      <c r="A5043" s="16">
        <v>5044</v>
      </c>
      <c r="B5043" s="2" t="s">
        <v>211</v>
      </c>
      <c r="C5043" s="116" t="s">
        <v>12546</v>
      </c>
      <c r="D5043" s="2" t="s">
        <v>124</v>
      </c>
      <c r="E5043" s="2" t="s">
        <v>19741</v>
      </c>
      <c r="F5043" s="211">
        <v>43632</v>
      </c>
      <c r="G5043" s="96">
        <f t="shared" si="779"/>
        <v>6</v>
      </c>
      <c r="H5043" s="96">
        <f t="shared" si="780"/>
        <v>2019</v>
      </c>
      <c r="I5043" s="212">
        <v>0.72916666666666696</v>
      </c>
      <c r="J5043" s="20">
        <f t="shared" si="773"/>
        <v>17</v>
      </c>
      <c r="K5043" s="213" t="str">
        <f t="shared" si="784"/>
        <v>ja</v>
      </c>
      <c r="L5043" s="213" t="s">
        <v>73</v>
      </c>
      <c r="M5043" s="6" t="s">
        <v>100</v>
      </c>
      <c r="N5043" s="213">
        <v>50</v>
      </c>
      <c r="O5043" s="2" t="s">
        <v>126</v>
      </c>
      <c r="P5043" s="6" t="s">
        <v>19742</v>
      </c>
      <c r="R5043" s="6" t="s">
        <v>77</v>
      </c>
      <c r="T5043" s="6" t="s">
        <v>80</v>
      </c>
      <c r="X5043" s="2">
        <v>483</v>
      </c>
      <c r="Y5043" s="2" t="s">
        <v>81</v>
      </c>
      <c r="Z5043" s="2" t="s">
        <v>168</v>
      </c>
      <c r="AA5043" s="2">
        <v>483</v>
      </c>
      <c r="AB5043" s="2" t="s">
        <v>81</v>
      </c>
      <c r="AC5043" s="2" t="s">
        <v>168</v>
      </c>
      <c r="AD5043" s="2">
        <v>483</v>
      </c>
      <c r="AE5043" s="2" t="s">
        <v>83</v>
      </c>
      <c r="AF5043" s="2" t="s">
        <v>168</v>
      </c>
      <c r="BE5043" s="23" t="str">
        <f t="shared" si="786"/>
        <v>EMF nein</v>
      </c>
      <c r="BF5043" s="23" t="str">
        <f t="shared" si="787"/>
        <v/>
      </c>
      <c r="BG5043" s="23" t="str">
        <f t="shared" si="788"/>
        <v/>
      </c>
      <c r="BH5043" s="23">
        <f t="shared" si="785"/>
        <v>0</v>
      </c>
      <c r="BO5043" s="2" t="s">
        <v>19743</v>
      </c>
      <c r="BP5043" s="214">
        <v>1</v>
      </c>
      <c r="BQ5043" s="2" t="s">
        <v>19744</v>
      </c>
    </row>
    <row r="5044" spans="1:70" ht="16.149999999999999" customHeight="1" x14ac:dyDescent="0.25">
      <c r="A5044" s="1">
        <v>5045</v>
      </c>
      <c r="B5044" s="2" t="s">
        <v>135</v>
      </c>
      <c r="C5044" s="78" t="s">
        <v>19745</v>
      </c>
      <c r="D5044" s="2" t="s">
        <v>151</v>
      </c>
      <c r="E5044" s="2" t="s">
        <v>4121</v>
      </c>
      <c r="F5044" s="211">
        <v>44046</v>
      </c>
      <c r="G5044" s="96">
        <f t="shared" si="779"/>
        <v>8</v>
      </c>
      <c r="H5044" s="96">
        <f t="shared" si="780"/>
        <v>2020</v>
      </c>
      <c r="I5044" s="212">
        <v>0.84027777777777801</v>
      </c>
      <c r="J5044" s="97">
        <f t="shared" si="773"/>
        <v>20</v>
      </c>
      <c r="K5044" s="213" t="s">
        <v>1392</v>
      </c>
      <c r="L5044" s="213" t="s">
        <v>91</v>
      </c>
      <c r="M5044" s="6" t="s">
        <v>354</v>
      </c>
      <c r="N5044" s="213"/>
      <c r="O5044" s="215" t="s">
        <v>126</v>
      </c>
      <c r="P5044" s="190" t="s">
        <v>19746</v>
      </c>
      <c r="R5044" s="6" t="s">
        <v>789</v>
      </c>
      <c r="S5044" s="215" t="s">
        <v>109</v>
      </c>
      <c r="T5044" s="6" t="s">
        <v>80</v>
      </c>
      <c r="X5044" s="2">
        <v>1870</v>
      </c>
      <c r="Y5044" s="2" t="s">
        <v>81</v>
      </c>
      <c r="Z5044" s="2" t="s">
        <v>82</v>
      </c>
      <c r="AA5044" s="2">
        <v>1870</v>
      </c>
      <c r="AB5044" s="2" t="s">
        <v>81</v>
      </c>
      <c r="AC5044" s="2" t="s">
        <v>82</v>
      </c>
      <c r="AD5044" s="2">
        <v>1870</v>
      </c>
      <c r="AE5044" s="2" t="s">
        <v>83</v>
      </c>
      <c r="AF5044" s="2" t="s">
        <v>82</v>
      </c>
      <c r="AG5044" s="2">
        <v>1870</v>
      </c>
      <c r="AH5044" s="2" t="s">
        <v>81</v>
      </c>
      <c r="AI5044" s="2" t="s">
        <v>82</v>
      </c>
      <c r="AV5044" s="2">
        <v>1770</v>
      </c>
      <c r="AW5044" s="2" t="s">
        <v>83</v>
      </c>
      <c r="AX5044" s="2" t="s">
        <v>82</v>
      </c>
      <c r="AY5044" s="2">
        <v>1700</v>
      </c>
      <c r="AZ5044" s="2" t="s">
        <v>81</v>
      </c>
      <c r="BA5044" s="2" t="s">
        <v>82</v>
      </c>
      <c r="BB5044" s="2">
        <v>1770</v>
      </c>
      <c r="BC5044" s="2" t="s">
        <v>83</v>
      </c>
      <c r="BD5044" s="2" t="s">
        <v>82</v>
      </c>
      <c r="BE5044" s="214"/>
      <c r="BF5044" s="214"/>
      <c r="BG5044" s="214"/>
      <c r="BH5044" s="214"/>
      <c r="BK5044" s="2" t="s">
        <v>162</v>
      </c>
      <c r="BL5044" s="2">
        <v>40</v>
      </c>
      <c r="BM5044" s="2" t="s">
        <v>162</v>
      </c>
      <c r="BN5044" s="2">
        <v>15</v>
      </c>
      <c r="BO5044" s="2" t="s">
        <v>19747</v>
      </c>
      <c r="BP5044" s="214"/>
      <c r="BQ5044" s="2" t="s">
        <v>19748</v>
      </c>
    </row>
    <row r="5045" spans="1:70" ht="16.149999999999999" customHeight="1" x14ac:dyDescent="0.25">
      <c r="A5045" s="16">
        <v>5046</v>
      </c>
      <c r="B5045" s="2" t="s">
        <v>211</v>
      </c>
      <c r="C5045" s="116" t="s">
        <v>881</v>
      </c>
      <c r="D5045" s="2" t="s">
        <v>124</v>
      </c>
      <c r="E5045" s="2" t="s">
        <v>8806</v>
      </c>
      <c r="F5045" s="211">
        <v>44045</v>
      </c>
      <c r="G5045" s="96">
        <f t="shared" si="779"/>
        <v>8</v>
      </c>
      <c r="H5045" s="96">
        <f t="shared" si="780"/>
        <v>2020</v>
      </c>
      <c r="I5045" s="212">
        <v>0.71875</v>
      </c>
      <c r="J5045" s="97">
        <f t="shared" si="773"/>
        <v>17</v>
      </c>
      <c r="K5045" s="213" t="s">
        <v>1392</v>
      </c>
      <c r="L5045" s="213" t="s">
        <v>73</v>
      </c>
      <c r="M5045" s="6" t="s">
        <v>115</v>
      </c>
      <c r="N5045" s="213">
        <v>62</v>
      </c>
      <c r="O5045" s="213" t="s">
        <v>75</v>
      </c>
      <c r="P5045" s="6" t="s">
        <v>1027</v>
      </c>
      <c r="R5045" s="6" t="s">
        <v>77</v>
      </c>
      <c r="T5045" s="6" t="s">
        <v>202</v>
      </c>
      <c r="W5045" s="2" t="s">
        <v>8847</v>
      </c>
      <c r="BE5045" s="214"/>
      <c r="BF5045" s="214"/>
      <c r="BG5045" s="214"/>
      <c r="BH5045" s="214"/>
      <c r="BO5045" s="2" t="s">
        <v>22325</v>
      </c>
      <c r="BP5045" s="214"/>
      <c r="BQ5045" s="2" t="s">
        <v>19749</v>
      </c>
    </row>
    <row r="5046" spans="1:70" ht="16.149999999999999" customHeight="1" x14ac:dyDescent="0.25">
      <c r="A5046" s="16">
        <v>5047</v>
      </c>
      <c r="B5046" s="2" t="s">
        <v>135</v>
      </c>
      <c r="C5046" s="75" t="s">
        <v>19750</v>
      </c>
      <c r="D5046" s="2" t="s">
        <v>296</v>
      </c>
      <c r="E5046" s="2" t="s">
        <v>19751</v>
      </c>
      <c r="F5046" s="211">
        <v>44047</v>
      </c>
      <c r="G5046" s="96">
        <f t="shared" si="779"/>
        <v>8</v>
      </c>
      <c r="H5046" s="96">
        <f t="shared" si="780"/>
        <v>2020</v>
      </c>
      <c r="I5046" s="212">
        <v>0.6875</v>
      </c>
      <c r="J5046" s="97">
        <f t="shared" si="773"/>
        <v>16</v>
      </c>
      <c r="K5046" s="213"/>
      <c r="L5046" s="213" t="s">
        <v>91</v>
      </c>
      <c r="M5046" s="6" t="s">
        <v>139</v>
      </c>
      <c r="N5046" s="213"/>
      <c r="O5046" s="213" t="s">
        <v>126</v>
      </c>
      <c r="P5046" s="6" t="s">
        <v>19752</v>
      </c>
      <c r="R5046" s="6" t="s">
        <v>77</v>
      </c>
      <c r="BE5046" s="214"/>
      <c r="BF5046" s="214"/>
      <c r="BG5046" s="214"/>
      <c r="BH5046" s="214"/>
      <c r="BO5046" s="74" t="s">
        <v>19753</v>
      </c>
      <c r="BP5046" s="214"/>
      <c r="BQ5046" s="2" t="s">
        <v>19754</v>
      </c>
    </row>
    <row r="5047" spans="1:70" ht="16.149999999999999" customHeight="1" x14ac:dyDescent="0.25">
      <c r="A5047" s="1">
        <v>5048</v>
      </c>
      <c r="B5047" s="2" t="s">
        <v>211</v>
      </c>
      <c r="C5047" s="2" t="s">
        <v>3242</v>
      </c>
      <c r="D5047" s="2" t="s">
        <v>124</v>
      </c>
      <c r="E5047" s="2" t="s">
        <v>1158</v>
      </c>
      <c r="F5047" s="211">
        <v>43603</v>
      </c>
      <c r="G5047" s="96">
        <f t="shared" si="779"/>
        <v>5</v>
      </c>
      <c r="H5047" s="96">
        <f t="shared" si="780"/>
        <v>2019</v>
      </c>
      <c r="I5047" s="212">
        <v>0.4375</v>
      </c>
      <c r="J5047" s="97">
        <f t="shared" si="773"/>
        <v>10</v>
      </c>
      <c r="K5047" s="213" t="s">
        <v>1392</v>
      </c>
      <c r="L5047" s="213" t="s">
        <v>91</v>
      </c>
      <c r="M5047" s="6" t="s">
        <v>74</v>
      </c>
      <c r="N5047" s="213">
        <v>68</v>
      </c>
      <c r="O5047" s="2" t="s">
        <v>5139</v>
      </c>
      <c r="P5047" s="6" t="s">
        <v>19755</v>
      </c>
      <c r="R5047" s="6" t="s">
        <v>77</v>
      </c>
      <c r="U5047" s="2" t="s">
        <v>115</v>
      </c>
      <c r="V5047" s="2" t="s">
        <v>80</v>
      </c>
      <c r="X5047" s="2">
        <v>1333</v>
      </c>
      <c r="Y5047" s="2" t="s">
        <v>81</v>
      </c>
      <c r="Z5047" s="2" t="s">
        <v>84</v>
      </c>
      <c r="AA5047" s="2">
        <v>1330</v>
      </c>
      <c r="AB5047" s="2" t="s">
        <v>81</v>
      </c>
      <c r="AC5047" s="2" t="s">
        <v>84</v>
      </c>
      <c r="AD5047" s="2">
        <v>1330</v>
      </c>
      <c r="AE5047" s="2" t="s">
        <v>83</v>
      </c>
      <c r="AF5047" s="2" t="s">
        <v>84</v>
      </c>
      <c r="AG5047" s="2">
        <v>1330</v>
      </c>
      <c r="AH5047" s="2" t="s">
        <v>81</v>
      </c>
      <c r="AI5047" s="2" t="s">
        <v>84</v>
      </c>
      <c r="AJ5047" s="2">
        <v>1333</v>
      </c>
      <c r="AK5047" s="2" t="s">
        <v>81</v>
      </c>
      <c r="AL5047" s="2" t="s">
        <v>84</v>
      </c>
      <c r="AM5047" s="2">
        <v>1330</v>
      </c>
      <c r="AN5047" s="2" t="s">
        <v>81</v>
      </c>
      <c r="AO5047" s="2" t="s">
        <v>84</v>
      </c>
      <c r="AP5047" s="2">
        <v>1330</v>
      </c>
      <c r="AQ5047" s="2" t="s">
        <v>83</v>
      </c>
      <c r="AR5047" s="2" t="s">
        <v>84</v>
      </c>
      <c r="AS5047" s="2">
        <v>1330</v>
      </c>
      <c r="AT5047" s="2" t="s">
        <v>81</v>
      </c>
      <c r="AU5047" s="2" t="s">
        <v>84</v>
      </c>
      <c r="AV5047" s="2">
        <v>1490</v>
      </c>
      <c r="AW5047" s="2" t="s">
        <v>83</v>
      </c>
      <c r="AX5047" s="2">
        <v>1490</v>
      </c>
      <c r="AY5047" s="2" t="s">
        <v>81</v>
      </c>
      <c r="AZ5047" s="2" t="s">
        <v>84</v>
      </c>
      <c r="BA5047" s="2">
        <v>1490</v>
      </c>
      <c r="BB5047" s="2" t="s">
        <v>83</v>
      </c>
      <c r="BC5047" s="2" t="s">
        <v>84</v>
      </c>
      <c r="BE5047" s="214"/>
      <c r="BF5047" s="214"/>
      <c r="BG5047" s="214"/>
      <c r="BH5047" s="214"/>
      <c r="BO5047" s="2" t="s">
        <v>19756</v>
      </c>
      <c r="BP5047" s="214"/>
      <c r="BQ5047" s="2" t="s">
        <v>19757</v>
      </c>
    </row>
    <row r="5048" spans="1:70" ht="16.149999999999999" customHeight="1" x14ac:dyDescent="0.25">
      <c r="A5048" s="1">
        <v>5049</v>
      </c>
      <c r="B5048" s="2" t="s">
        <v>211</v>
      </c>
      <c r="C5048" s="16" t="s">
        <v>1968</v>
      </c>
      <c r="D5048" s="2" t="s">
        <v>296</v>
      </c>
      <c r="E5048" s="2" t="s">
        <v>19758</v>
      </c>
      <c r="F5048" s="211">
        <v>43813</v>
      </c>
      <c r="G5048" s="96">
        <f t="shared" si="779"/>
        <v>12</v>
      </c>
      <c r="H5048" s="96">
        <f t="shared" si="780"/>
        <v>2019</v>
      </c>
      <c r="I5048" s="212">
        <v>0.72916666666666696</v>
      </c>
      <c r="J5048" s="97">
        <f t="shared" si="773"/>
        <v>17</v>
      </c>
      <c r="K5048" s="213" t="str">
        <f>IF(COUNTA(W5048:BN5048)=0,"nein","ja")</f>
        <v>ja</v>
      </c>
      <c r="L5048" s="213" t="s">
        <v>91</v>
      </c>
      <c r="M5048" s="6" t="s">
        <v>100</v>
      </c>
      <c r="N5048" s="213"/>
      <c r="O5048" s="213" t="s">
        <v>5139</v>
      </c>
      <c r="P5048" s="6" t="s">
        <v>19759</v>
      </c>
      <c r="R5048" s="6" t="s">
        <v>77</v>
      </c>
      <c r="U5048" s="2" t="s">
        <v>208</v>
      </c>
      <c r="V5048" s="2" t="s">
        <v>80</v>
      </c>
      <c r="X5048" s="2">
        <v>363</v>
      </c>
      <c r="Y5048" s="2" t="s">
        <v>81</v>
      </c>
      <c r="Z5048" s="2" t="s">
        <v>84</v>
      </c>
      <c r="AA5048" s="2">
        <v>363</v>
      </c>
      <c r="AB5048" s="2" t="s">
        <v>81</v>
      </c>
      <c r="AC5048" s="2" t="s">
        <v>84</v>
      </c>
      <c r="AD5048" s="2">
        <v>363</v>
      </c>
      <c r="AE5048" s="2" t="s">
        <v>83</v>
      </c>
      <c r="AF5048" s="2" t="s">
        <v>84</v>
      </c>
      <c r="AG5048" s="2">
        <v>363</v>
      </c>
      <c r="AH5048" s="2" t="s">
        <v>94</v>
      </c>
      <c r="AI5048" s="2" t="s">
        <v>84</v>
      </c>
      <c r="AJ5048" s="2">
        <v>351</v>
      </c>
      <c r="AK5048" s="2" t="s">
        <v>81</v>
      </c>
      <c r="AL5048" s="2" t="s">
        <v>84</v>
      </c>
      <c r="AM5048" s="2">
        <v>351</v>
      </c>
      <c r="AN5048" s="2" t="s">
        <v>81</v>
      </c>
      <c r="AO5048" s="2" t="s">
        <v>84</v>
      </c>
      <c r="AP5048" s="2">
        <v>351</v>
      </c>
      <c r="AQ5048" s="2" t="s">
        <v>81</v>
      </c>
      <c r="AR5048" s="2" t="s">
        <v>84</v>
      </c>
      <c r="BE5048" s="23" t="str">
        <f>IF(COUNTA(BI5048,BK5048,BM5048) &gt; 0,"EMF ja","EMF nein")</f>
        <v>EMF ja</v>
      </c>
      <c r="BF5048" s="23">
        <f>IF(SUM(BJ5048,BL5048,BN5048)=0,"",MIN(BJ5048,BL5048,BN5048))</f>
        <v>260</v>
      </c>
      <c r="BG5048" s="23" t="str">
        <f>IF(BF5048="","",IF(BF5048&lt;100,"&lt;100m",IF(AND(BF5048&gt;99, BF5048&lt;500),"100-499m",IF(BF5048&gt;499,"500+m",""))))</f>
        <v>100-499m</v>
      </c>
      <c r="BH5048" s="23">
        <f>COUNTA(BI5048,BK5048,BM5048)</f>
        <v>1</v>
      </c>
      <c r="BM5048" s="2" t="s">
        <v>162</v>
      </c>
      <c r="BN5048" s="2">
        <v>260</v>
      </c>
      <c r="BO5048" s="2" t="s">
        <v>19760</v>
      </c>
      <c r="BP5048" s="214">
        <v>1</v>
      </c>
      <c r="BQ5048" s="2" t="s">
        <v>19761</v>
      </c>
    </row>
    <row r="5049" spans="1:70" ht="16.149999999999999" customHeight="1" x14ac:dyDescent="0.25">
      <c r="A5049" s="1">
        <v>5050</v>
      </c>
      <c r="B5049" s="2" t="s">
        <v>211</v>
      </c>
      <c r="C5049" s="2" t="s">
        <v>390</v>
      </c>
      <c r="D5049" s="2" t="s">
        <v>151</v>
      </c>
      <c r="E5049" s="2" t="s">
        <v>19762</v>
      </c>
      <c r="F5049" s="211">
        <v>43814</v>
      </c>
      <c r="G5049" s="96">
        <f t="shared" si="779"/>
        <v>12</v>
      </c>
      <c r="H5049" s="96">
        <f t="shared" si="780"/>
        <v>2019</v>
      </c>
      <c r="I5049" s="212">
        <v>0.5625</v>
      </c>
      <c r="J5049" s="97">
        <f t="shared" si="773"/>
        <v>13</v>
      </c>
      <c r="K5049" s="213" t="str">
        <f>IF(COUNTA(W5049:BN5049)=0,"nein","ja")</f>
        <v>ja</v>
      </c>
      <c r="L5049" s="213" t="s">
        <v>73</v>
      </c>
      <c r="M5049" s="6" t="s">
        <v>74</v>
      </c>
      <c r="N5049" s="213">
        <v>56</v>
      </c>
      <c r="O5049" s="2" t="s">
        <v>5139</v>
      </c>
      <c r="P5049" s="6" t="s">
        <v>5590</v>
      </c>
      <c r="R5049" s="6" t="s">
        <v>77</v>
      </c>
      <c r="U5049" s="2" t="s">
        <v>115</v>
      </c>
      <c r="V5049" s="2" t="s">
        <v>80</v>
      </c>
      <c r="X5049" s="2">
        <v>88</v>
      </c>
      <c r="Z5049" s="2" t="s">
        <v>84</v>
      </c>
      <c r="AA5049" s="2">
        <v>88</v>
      </c>
      <c r="AB5049" s="2" t="s">
        <v>94</v>
      </c>
      <c r="AC5049" s="2" t="s">
        <v>84</v>
      </c>
      <c r="AD5049" s="2">
        <v>88</v>
      </c>
      <c r="AE5049" s="2" t="s">
        <v>83</v>
      </c>
      <c r="AF5049" s="2" t="s">
        <v>84</v>
      </c>
      <c r="AG5049" s="2">
        <v>88</v>
      </c>
      <c r="AH5049" s="2" t="s">
        <v>94</v>
      </c>
      <c r="AI5049" s="2" t="s">
        <v>84</v>
      </c>
      <c r="BE5049" s="23" t="str">
        <f>IF(COUNTA(BI5049,BK5049,BM5049) &gt; 0,"EMF ja","EMF nein")</f>
        <v>EMF nein</v>
      </c>
      <c r="BF5049" s="23" t="str">
        <f>IF(SUM(BJ5049,BL5049,BN5049)=0,"",MIN(BJ5049,BL5049,BN5049))</f>
        <v/>
      </c>
      <c r="BG5049" s="23" t="str">
        <f>IF(BF5049="","",IF(BF5049&lt;100,"&lt;100m",IF(AND(BF5049&gt;99, BF5049&lt;500),"100-499m",IF(BF5049&gt;499,"500+m",""))))</f>
        <v/>
      </c>
      <c r="BH5049" s="23">
        <f>COUNTA(BI5049,BK5049,BM5049)</f>
        <v>0</v>
      </c>
      <c r="BO5049" s="2" t="s">
        <v>19763</v>
      </c>
      <c r="BP5049" s="214">
        <v>1</v>
      </c>
      <c r="BQ5049" s="2" t="s">
        <v>19764</v>
      </c>
    </row>
    <row r="5050" spans="1:70" ht="16.149999999999999" customHeight="1" x14ac:dyDescent="0.25">
      <c r="A5050" s="1">
        <v>5051</v>
      </c>
      <c r="B5050" s="2" t="s">
        <v>87</v>
      </c>
      <c r="C5050" s="2" t="s">
        <v>16167</v>
      </c>
      <c r="D5050" s="2" t="s">
        <v>104</v>
      </c>
      <c r="E5050" s="2" t="s">
        <v>19765</v>
      </c>
      <c r="F5050" s="211">
        <v>44042</v>
      </c>
      <c r="G5050" s="96">
        <f t="shared" si="779"/>
        <v>7</v>
      </c>
      <c r="H5050" s="96">
        <f t="shared" si="780"/>
        <v>2020</v>
      </c>
      <c r="I5050" s="212">
        <v>0.75</v>
      </c>
      <c r="J5050" s="97">
        <f t="shared" si="773"/>
        <v>18</v>
      </c>
      <c r="K5050" s="213" t="s">
        <v>1392</v>
      </c>
      <c r="L5050" s="213" t="s">
        <v>91</v>
      </c>
      <c r="M5050" s="6" t="s">
        <v>74</v>
      </c>
      <c r="N5050" s="213">
        <v>79</v>
      </c>
      <c r="O5050" s="2" t="s">
        <v>126</v>
      </c>
      <c r="P5050" s="6" t="s">
        <v>19766</v>
      </c>
      <c r="R5050" s="6" t="s">
        <v>77</v>
      </c>
      <c r="T5050" s="6" t="s">
        <v>80</v>
      </c>
      <c r="X5050" s="2">
        <v>2820</v>
      </c>
      <c r="Y5050" s="2" t="s">
        <v>83</v>
      </c>
      <c r="Z5050" s="2" t="s">
        <v>84</v>
      </c>
      <c r="AA5050" s="2">
        <v>2820</v>
      </c>
      <c r="AB5050" s="2" t="s">
        <v>81</v>
      </c>
      <c r="AC5050" s="2" t="s">
        <v>84</v>
      </c>
      <c r="AD5050" s="2">
        <v>2820</v>
      </c>
      <c r="AE5050" s="2" t="s">
        <v>83</v>
      </c>
      <c r="AF5050" s="2" t="s">
        <v>84</v>
      </c>
      <c r="AJ5050" s="1">
        <v>2820</v>
      </c>
      <c r="AK5050" s="1" t="s">
        <v>83</v>
      </c>
      <c r="AL5050" s="1" t="s">
        <v>84</v>
      </c>
      <c r="AM5050" s="1">
        <v>2820</v>
      </c>
      <c r="AN5050" s="1" t="s">
        <v>81</v>
      </c>
      <c r="AO5050" s="1" t="s">
        <v>84</v>
      </c>
      <c r="AP5050" s="1">
        <v>2820</v>
      </c>
      <c r="AQ5050" s="1" t="s">
        <v>83</v>
      </c>
      <c r="AR5050" s="1" t="s">
        <v>84</v>
      </c>
      <c r="AV5050" s="1">
        <v>1960</v>
      </c>
      <c r="AW5050" s="1" t="s">
        <v>81</v>
      </c>
      <c r="AX5050" s="1" t="s">
        <v>161</v>
      </c>
      <c r="AY5050" s="1"/>
      <c r="AZ5050" s="1"/>
      <c r="BA5050" s="1"/>
      <c r="BB5050" s="1">
        <v>1960</v>
      </c>
      <c r="BC5050" s="1" t="s">
        <v>81</v>
      </c>
      <c r="BD5050" s="1" t="s">
        <v>161</v>
      </c>
      <c r="BE5050" s="214"/>
      <c r="BF5050" s="214"/>
      <c r="BG5050" s="214"/>
      <c r="BH5050" s="214"/>
      <c r="BO5050" s="2" t="s">
        <v>19767</v>
      </c>
      <c r="BP5050" s="214"/>
      <c r="BQ5050" s="2" t="s">
        <v>19768</v>
      </c>
    </row>
    <row r="5051" spans="1:70" ht="16.149999999999999" customHeight="1" x14ac:dyDescent="0.25">
      <c r="A5051" s="1">
        <v>5052</v>
      </c>
      <c r="B5051" s="2" t="s">
        <v>211</v>
      </c>
      <c r="C5051" s="116" t="s">
        <v>5230</v>
      </c>
      <c r="D5051" s="2" t="s">
        <v>71</v>
      </c>
      <c r="E5051" s="2" t="s">
        <v>19769</v>
      </c>
      <c r="F5051" s="67">
        <v>44047</v>
      </c>
      <c r="G5051" s="96">
        <f t="shared" si="779"/>
        <v>8</v>
      </c>
      <c r="H5051" s="96">
        <f t="shared" si="780"/>
        <v>2020</v>
      </c>
      <c r="I5051" s="92">
        <v>0.69444444444444398</v>
      </c>
      <c r="J5051" s="97">
        <f t="shared" si="773"/>
        <v>16</v>
      </c>
      <c r="K5051" s="5" t="s">
        <v>1392</v>
      </c>
      <c r="L5051" s="5" t="s">
        <v>73</v>
      </c>
      <c r="M5051" s="6" t="s">
        <v>115</v>
      </c>
      <c r="N5051" s="5">
        <v>50</v>
      </c>
      <c r="O5051" s="2" t="s">
        <v>126</v>
      </c>
      <c r="P5051" s="6" t="s">
        <v>1027</v>
      </c>
      <c r="R5051" s="6" t="s">
        <v>77</v>
      </c>
      <c r="T5051" s="6" t="s">
        <v>80</v>
      </c>
      <c r="X5051" s="2">
        <v>465</v>
      </c>
      <c r="Y5051" s="2" t="s">
        <v>83</v>
      </c>
      <c r="Z5051" s="2" t="s">
        <v>161</v>
      </c>
      <c r="AA5051" s="2">
        <v>465</v>
      </c>
      <c r="AB5051" s="2" t="s">
        <v>81</v>
      </c>
      <c r="AC5051" s="2" t="s">
        <v>161</v>
      </c>
      <c r="AD5051" s="2">
        <v>465</v>
      </c>
      <c r="AE5051" s="2" t="s">
        <v>83</v>
      </c>
      <c r="AF5051" s="2" t="s">
        <v>161</v>
      </c>
      <c r="AJ5051" s="2">
        <v>465</v>
      </c>
      <c r="AK5051" s="2" t="s">
        <v>83</v>
      </c>
      <c r="AL5051" s="2" t="s">
        <v>161</v>
      </c>
      <c r="AM5051" s="2">
        <v>465</v>
      </c>
      <c r="AN5051" s="2" t="s">
        <v>81</v>
      </c>
      <c r="AO5051" s="2" t="s">
        <v>161</v>
      </c>
      <c r="AP5051" s="2">
        <v>465</v>
      </c>
      <c r="AQ5051" s="2" t="s">
        <v>83</v>
      </c>
      <c r="AR5051" s="2" t="s">
        <v>161</v>
      </c>
      <c r="AV5051" s="2">
        <v>465</v>
      </c>
      <c r="AW5051" s="2" t="s">
        <v>83</v>
      </c>
      <c r="AX5051" s="2" t="s">
        <v>161</v>
      </c>
      <c r="AY5051" s="2">
        <v>465</v>
      </c>
      <c r="AZ5051" s="2" t="s">
        <v>81</v>
      </c>
      <c r="BA5051" s="2" t="s">
        <v>161</v>
      </c>
      <c r="BB5051" s="2">
        <v>465</v>
      </c>
      <c r="BC5051" s="2" t="s">
        <v>83</v>
      </c>
      <c r="BD5051" s="2" t="s">
        <v>161</v>
      </c>
      <c r="BQ5051" s="2" t="s">
        <v>19770</v>
      </c>
    </row>
    <row r="5052" spans="1:70" ht="16.149999999999999" customHeight="1" x14ac:dyDescent="0.25">
      <c r="A5052" s="1">
        <v>5053</v>
      </c>
      <c r="B5052" s="2" t="s">
        <v>87</v>
      </c>
      <c r="C5052" s="2" t="s">
        <v>540</v>
      </c>
      <c r="D5052" s="2" t="s">
        <v>124</v>
      </c>
      <c r="E5052" s="2" t="s">
        <v>10965</v>
      </c>
      <c r="F5052" s="67">
        <v>44049</v>
      </c>
      <c r="G5052" s="96">
        <f t="shared" si="779"/>
        <v>8</v>
      </c>
      <c r="H5052" s="96">
        <f t="shared" si="780"/>
        <v>2020</v>
      </c>
      <c r="I5052" s="92">
        <v>0.58680555555555602</v>
      </c>
      <c r="J5052" s="97">
        <f t="shared" si="773"/>
        <v>14</v>
      </c>
      <c r="K5052" s="5" t="s">
        <v>1392</v>
      </c>
      <c r="L5052" s="5" t="s">
        <v>91</v>
      </c>
      <c r="M5052" s="6" t="s">
        <v>74</v>
      </c>
      <c r="N5052" s="5">
        <v>81</v>
      </c>
      <c r="O5052" s="2" t="s">
        <v>5139</v>
      </c>
      <c r="P5052" s="6" t="s">
        <v>15777</v>
      </c>
      <c r="R5052" s="6" t="s">
        <v>77</v>
      </c>
      <c r="U5052" s="2" t="s">
        <v>208</v>
      </c>
      <c r="V5052" s="6" t="s">
        <v>202</v>
      </c>
      <c r="W5052" s="2" t="s">
        <v>19771</v>
      </c>
      <c r="X5052" s="2">
        <v>160</v>
      </c>
      <c r="Y5052" s="2" t="s">
        <v>81</v>
      </c>
      <c r="Z5052" s="2" t="s">
        <v>168</v>
      </c>
      <c r="AD5052" s="2">
        <v>160</v>
      </c>
      <c r="AE5052" s="2" t="s">
        <v>81</v>
      </c>
      <c r="AF5052" s="2" t="s">
        <v>168</v>
      </c>
      <c r="BO5052" s="2" t="s">
        <v>19772</v>
      </c>
      <c r="BQ5052" s="2" t="s">
        <v>19773</v>
      </c>
    </row>
    <row r="5053" spans="1:70" ht="16.149999999999999" customHeight="1" x14ac:dyDescent="0.25">
      <c r="A5053" s="1">
        <v>5054</v>
      </c>
      <c r="B5053" s="2" t="s">
        <v>211</v>
      </c>
      <c r="C5053" s="116" t="s">
        <v>4976</v>
      </c>
      <c r="D5053" s="2" t="s">
        <v>1097</v>
      </c>
      <c r="E5053" s="2" t="s">
        <v>19774</v>
      </c>
      <c r="F5053" s="67">
        <v>44049</v>
      </c>
      <c r="G5053" s="96">
        <f t="shared" si="779"/>
        <v>8</v>
      </c>
      <c r="H5053" s="96">
        <f t="shared" si="780"/>
        <v>2020</v>
      </c>
      <c r="J5053" s="97" t="str">
        <f t="shared" ref="J5053:J5116" si="789">IF(I5053&lt;&gt;"",HOUR(I5053),"")</f>
        <v/>
      </c>
      <c r="L5053" s="5" t="s">
        <v>73</v>
      </c>
      <c r="M5053" s="6" t="s">
        <v>74</v>
      </c>
      <c r="N5053" s="5">
        <v>33</v>
      </c>
      <c r="O5053" s="2" t="s">
        <v>5139</v>
      </c>
      <c r="P5053" s="6" t="s">
        <v>19775</v>
      </c>
      <c r="R5053" s="6" t="s">
        <v>77</v>
      </c>
      <c r="U5053" s="2" t="s">
        <v>115</v>
      </c>
      <c r="V5053" s="2" t="s">
        <v>80</v>
      </c>
      <c r="X5053" s="2">
        <v>205</v>
      </c>
      <c r="Y5053" s="2" t="s">
        <v>81</v>
      </c>
      <c r="Z5053" s="2" t="s">
        <v>84</v>
      </c>
      <c r="AA5053" s="2">
        <v>205</v>
      </c>
      <c r="AB5053" s="2" t="s">
        <v>81</v>
      </c>
      <c r="AC5053" s="2" t="s">
        <v>84</v>
      </c>
      <c r="AD5053" s="2">
        <v>205</v>
      </c>
      <c r="AE5053" s="2" t="s">
        <v>81</v>
      </c>
      <c r="AF5053" s="2" t="s">
        <v>84</v>
      </c>
      <c r="AJ5053" s="2">
        <v>205</v>
      </c>
      <c r="AK5053" s="2" t="s">
        <v>81</v>
      </c>
      <c r="AL5053" s="2" t="s">
        <v>84</v>
      </c>
      <c r="AM5053" s="2">
        <v>205</v>
      </c>
      <c r="AN5053" s="2" t="s">
        <v>81</v>
      </c>
      <c r="AO5053" s="2" t="s">
        <v>84</v>
      </c>
      <c r="AP5053" s="2">
        <v>205</v>
      </c>
      <c r="AQ5053" s="2" t="s">
        <v>81</v>
      </c>
      <c r="AR5053" s="2" t="s">
        <v>84</v>
      </c>
      <c r="AV5053" s="2">
        <v>205</v>
      </c>
      <c r="AW5053" s="2" t="s">
        <v>81</v>
      </c>
      <c r="AX5053" s="2" t="s">
        <v>84</v>
      </c>
      <c r="AY5053" s="2">
        <v>205</v>
      </c>
      <c r="AZ5053" s="2" t="s">
        <v>81</v>
      </c>
      <c r="BA5053" s="2" t="s">
        <v>84</v>
      </c>
      <c r="BB5053" s="2">
        <v>210</v>
      </c>
      <c r="BC5053" s="2" t="s">
        <v>83</v>
      </c>
      <c r="BD5053" s="2" t="s">
        <v>84</v>
      </c>
      <c r="BO5053" s="2" t="s">
        <v>19776</v>
      </c>
      <c r="BQ5053" s="2" t="s">
        <v>19777</v>
      </c>
    </row>
    <row r="5054" spans="1:70" ht="16.149999999999999" customHeight="1" x14ac:dyDescent="0.25">
      <c r="A5054" s="1">
        <v>5055</v>
      </c>
      <c r="B5054" s="2" t="s">
        <v>211</v>
      </c>
      <c r="C5054" s="2" t="s">
        <v>456</v>
      </c>
      <c r="D5054" s="2" t="s">
        <v>371</v>
      </c>
      <c r="E5054" s="2" t="s">
        <v>19778</v>
      </c>
      <c r="F5054" s="67">
        <v>44049</v>
      </c>
      <c r="G5054" s="96">
        <f t="shared" si="779"/>
        <v>8</v>
      </c>
      <c r="H5054" s="96">
        <f t="shared" si="780"/>
        <v>2020</v>
      </c>
      <c r="I5054" s="92">
        <v>0.76041666666666696</v>
      </c>
      <c r="J5054" s="97">
        <f t="shared" si="789"/>
        <v>18</v>
      </c>
      <c r="K5054" s="5" t="s">
        <v>1392</v>
      </c>
      <c r="L5054" s="5" t="s">
        <v>91</v>
      </c>
      <c r="M5054" s="6" t="s">
        <v>115</v>
      </c>
      <c r="N5054" s="5">
        <v>65</v>
      </c>
      <c r="O5054" s="2" t="s">
        <v>5139</v>
      </c>
      <c r="P5054" s="6" t="s">
        <v>1027</v>
      </c>
      <c r="R5054" s="6" t="s">
        <v>77</v>
      </c>
      <c r="T5054" s="6" t="s">
        <v>80</v>
      </c>
      <c r="W5054" s="2" t="s">
        <v>15246</v>
      </c>
      <c r="X5054" s="2">
        <v>645</v>
      </c>
      <c r="Y5054" s="2" t="s">
        <v>81</v>
      </c>
      <c r="Z5054" s="2" t="s">
        <v>161</v>
      </c>
      <c r="AD5054" s="2">
        <v>645</v>
      </c>
      <c r="AE5054" s="2" t="s">
        <v>81</v>
      </c>
      <c r="AF5054" s="2" t="s">
        <v>161</v>
      </c>
      <c r="AG5054" s="2">
        <v>645</v>
      </c>
      <c r="AH5054" s="2" t="s">
        <v>94</v>
      </c>
      <c r="AI5054" s="2" t="s">
        <v>161</v>
      </c>
      <c r="BO5054" s="2" t="s">
        <v>19779</v>
      </c>
      <c r="BQ5054" s="2" t="s">
        <v>19780</v>
      </c>
    </row>
    <row r="5055" spans="1:70" ht="16.149999999999999" customHeight="1" x14ac:dyDescent="0.25">
      <c r="A5055" s="1">
        <v>5056</v>
      </c>
      <c r="B5055" s="2" t="s">
        <v>211</v>
      </c>
      <c r="C5055" s="65" t="s">
        <v>19781</v>
      </c>
      <c r="D5055" s="2" t="s">
        <v>192</v>
      </c>
      <c r="E5055" s="2" t="s">
        <v>19782</v>
      </c>
      <c r="F5055" s="67">
        <v>44046</v>
      </c>
      <c r="G5055" s="96">
        <f t="shared" si="779"/>
        <v>8</v>
      </c>
      <c r="H5055" s="96">
        <f t="shared" si="780"/>
        <v>2020</v>
      </c>
      <c r="I5055" s="92">
        <v>0.53125</v>
      </c>
      <c r="J5055" s="97">
        <f t="shared" si="789"/>
        <v>12</v>
      </c>
      <c r="K5055" s="5" t="s">
        <v>1392</v>
      </c>
      <c r="L5055" s="5" t="s">
        <v>91</v>
      </c>
      <c r="M5055" s="6" t="s">
        <v>74</v>
      </c>
      <c r="N5055" s="5">
        <v>65</v>
      </c>
      <c r="O5055" s="2" t="s">
        <v>5139</v>
      </c>
      <c r="P5055" s="6" t="s">
        <v>19783</v>
      </c>
      <c r="R5055" s="6" t="s">
        <v>77</v>
      </c>
      <c r="S5055" s="2" t="s">
        <v>109</v>
      </c>
      <c r="T5055" s="6" t="s">
        <v>202</v>
      </c>
      <c r="X5055" s="2">
        <v>990</v>
      </c>
      <c r="Y5055" s="2" t="s">
        <v>83</v>
      </c>
      <c r="Z5055" s="2" t="s">
        <v>82</v>
      </c>
      <c r="AA5055" s="2">
        <v>990</v>
      </c>
      <c r="AB5055" s="2" t="s">
        <v>81</v>
      </c>
      <c r="AC5055" s="2" t="s">
        <v>82</v>
      </c>
      <c r="AD5055" s="2">
        <v>990</v>
      </c>
      <c r="AE5055" s="2" t="s">
        <v>83</v>
      </c>
      <c r="AF5055" s="2" t="s">
        <v>82</v>
      </c>
      <c r="AG5055" s="2">
        <v>990</v>
      </c>
      <c r="AH5055" s="2" t="s">
        <v>81</v>
      </c>
      <c r="AI5055" s="2" t="s">
        <v>82</v>
      </c>
      <c r="AJ5055" s="2">
        <v>990</v>
      </c>
      <c r="AK5055" s="2" t="s">
        <v>81</v>
      </c>
      <c r="AL5055" s="2" t="s">
        <v>168</v>
      </c>
      <c r="AM5055" s="2">
        <v>990</v>
      </c>
      <c r="AN5055" s="2" t="s">
        <v>81</v>
      </c>
      <c r="AO5055" s="2" t="s">
        <v>168</v>
      </c>
      <c r="AP5055" s="2">
        <v>990</v>
      </c>
      <c r="AQ5055" s="2" t="s">
        <v>81</v>
      </c>
      <c r="AR5055" s="2" t="s">
        <v>168</v>
      </c>
      <c r="AS5055" s="2">
        <v>1100</v>
      </c>
      <c r="AT5055" s="2" t="s">
        <v>94</v>
      </c>
      <c r="AU5055" s="2" t="s">
        <v>84</v>
      </c>
      <c r="BB5055" s="2">
        <v>1100</v>
      </c>
      <c r="BC5055" s="2" t="s">
        <v>81</v>
      </c>
      <c r="BD5055" s="2" t="s">
        <v>84</v>
      </c>
      <c r="BO5055" s="2" t="s">
        <v>19784</v>
      </c>
      <c r="BQ5055" s="2" t="s">
        <v>19785</v>
      </c>
    </row>
    <row r="5056" spans="1:70" ht="16.149999999999999" customHeight="1" x14ac:dyDescent="0.25">
      <c r="A5056" s="1">
        <v>5057</v>
      </c>
      <c r="B5056" s="2" t="s">
        <v>211</v>
      </c>
      <c r="C5056" s="2" t="s">
        <v>19786</v>
      </c>
      <c r="D5056" s="2" t="s">
        <v>158</v>
      </c>
      <c r="E5056" s="2" t="s">
        <v>14086</v>
      </c>
      <c r="F5056" s="67">
        <v>44049</v>
      </c>
      <c r="G5056" s="96">
        <f t="shared" si="779"/>
        <v>8</v>
      </c>
      <c r="H5056" s="96">
        <f t="shared" si="780"/>
        <v>2020</v>
      </c>
      <c r="I5056" s="92">
        <v>0.73611111111111105</v>
      </c>
      <c r="J5056" s="97">
        <f t="shared" si="789"/>
        <v>17</v>
      </c>
      <c r="K5056" s="5" t="s">
        <v>1392</v>
      </c>
      <c r="L5056" s="5" t="s">
        <v>91</v>
      </c>
      <c r="M5056" s="6" t="s">
        <v>74</v>
      </c>
      <c r="N5056" s="5">
        <v>36</v>
      </c>
      <c r="O5056" s="2" t="s">
        <v>5139</v>
      </c>
      <c r="P5056" s="6" t="s">
        <v>5951</v>
      </c>
      <c r="R5056" s="6" t="s">
        <v>77</v>
      </c>
      <c r="U5056" s="2" t="s">
        <v>115</v>
      </c>
      <c r="V5056" s="2" t="s">
        <v>80</v>
      </c>
      <c r="X5056" s="2">
        <v>491</v>
      </c>
      <c r="Y5056" s="2" t="s">
        <v>83</v>
      </c>
      <c r="Z5056" s="2" t="s">
        <v>82</v>
      </c>
      <c r="AA5056" s="2">
        <v>491</v>
      </c>
      <c r="AB5056" s="2" t="s">
        <v>81</v>
      </c>
      <c r="AC5056" s="2" t="s">
        <v>82</v>
      </c>
      <c r="AD5056" s="2">
        <v>491</v>
      </c>
      <c r="AE5056" s="2" t="s">
        <v>83</v>
      </c>
      <c r="AF5056" s="2" t="s">
        <v>82</v>
      </c>
      <c r="AG5056" s="2">
        <v>941</v>
      </c>
      <c r="AH5056" s="2" t="s">
        <v>94</v>
      </c>
      <c r="AI5056" s="2" t="s">
        <v>82</v>
      </c>
      <c r="AJ5056" s="2">
        <v>491</v>
      </c>
      <c r="AK5056" s="2" t="s">
        <v>83</v>
      </c>
      <c r="AL5056" s="2" t="s">
        <v>82</v>
      </c>
      <c r="AM5056" s="2">
        <v>491</v>
      </c>
      <c r="AN5056" s="2" t="s">
        <v>81</v>
      </c>
      <c r="AO5056" s="2" t="s">
        <v>82</v>
      </c>
      <c r="AP5056" s="2">
        <v>491</v>
      </c>
      <c r="AQ5056" s="2" t="s">
        <v>83</v>
      </c>
      <c r="AR5056" s="2" t="s">
        <v>82</v>
      </c>
      <c r="AS5056" s="2">
        <v>941</v>
      </c>
      <c r="AT5056" s="2" t="s">
        <v>94</v>
      </c>
      <c r="AU5056" s="2" t="s">
        <v>82</v>
      </c>
      <c r="AV5056" s="2">
        <v>491</v>
      </c>
      <c r="AW5056" s="2" t="s">
        <v>83</v>
      </c>
      <c r="AX5056" s="2" t="s">
        <v>82</v>
      </c>
      <c r="AY5056" s="2">
        <v>491</v>
      </c>
      <c r="AZ5056" s="2" t="s">
        <v>81</v>
      </c>
      <c r="BA5056" s="2" t="s">
        <v>82</v>
      </c>
      <c r="BB5056" s="2">
        <v>491</v>
      </c>
      <c r="BC5056" s="2" t="s">
        <v>83</v>
      </c>
      <c r="BD5056" s="2" t="s">
        <v>82</v>
      </c>
      <c r="BE5056" s="2">
        <v>941</v>
      </c>
      <c r="BF5056" s="2" t="s">
        <v>94</v>
      </c>
      <c r="BG5056" s="2" t="s">
        <v>82</v>
      </c>
      <c r="BM5056" s="2" t="s">
        <v>162</v>
      </c>
      <c r="BN5056" s="2">
        <v>5</v>
      </c>
      <c r="BO5056" s="2" t="s">
        <v>19787</v>
      </c>
      <c r="BQ5056" s="2" t="s">
        <v>19788</v>
      </c>
    </row>
    <row r="5057" spans="1:70" ht="16.149999999999999" customHeight="1" x14ac:dyDescent="0.25">
      <c r="A5057" s="1">
        <v>5058</v>
      </c>
      <c r="B5057" s="2" t="s">
        <v>211</v>
      </c>
      <c r="C5057" s="2" t="s">
        <v>19789</v>
      </c>
      <c r="D5057" s="2" t="s">
        <v>290</v>
      </c>
      <c r="E5057" s="2" t="s">
        <v>19790</v>
      </c>
      <c r="F5057" s="67">
        <v>44047</v>
      </c>
      <c r="G5057" s="96">
        <f t="shared" si="779"/>
        <v>8</v>
      </c>
      <c r="H5057" s="96">
        <f t="shared" si="780"/>
        <v>2020</v>
      </c>
      <c r="J5057" s="97" t="str">
        <f t="shared" si="789"/>
        <v/>
      </c>
      <c r="L5057" s="5" t="s">
        <v>8298</v>
      </c>
      <c r="M5057" s="6" t="s">
        <v>115</v>
      </c>
      <c r="O5057" s="2" t="s">
        <v>5139</v>
      </c>
      <c r="P5057" s="6" t="s">
        <v>19791</v>
      </c>
      <c r="R5057" s="6" t="s">
        <v>335</v>
      </c>
      <c r="T5057" s="6" t="s">
        <v>80</v>
      </c>
      <c r="U5057" s="2" t="s">
        <v>74</v>
      </c>
      <c r="X5057" s="2">
        <v>450</v>
      </c>
      <c r="Y5057" s="2" t="s">
        <v>83</v>
      </c>
      <c r="Z5057" s="2" t="s">
        <v>161</v>
      </c>
      <c r="AA5057" s="2">
        <v>450</v>
      </c>
      <c r="AB5057" s="2" t="s">
        <v>81</v>
      </c>
      <c r="AC5057" s="2" t="s">
        <v>161</v>
      </c>
      <c r="AD5057" s="2">
        <v>450</v>
      </c>
      <c r="AE5057" s="2" t="s">
        <v>83</v>
      </c>
      <c r="AF5057" s="2" t="s">
        <v>161</v>
      </c>
      <c r="AJ5057" s="2">
        <v>450</v>
      </c>
      <c r="AK5057" s="2" t="s">
        <v>83</v>
      </c>
      <c r="AL5057" s="2" t="s">
        <v>161</v>
      </c>
      <c r="AM5057" s="2">
        <v>450</v>
      </c>
      <c r="AN5057" s="2" t="s">
        <v>81</v>
      </c>
      <c r="AO5057" s="2" t="s">
        <v>161</v>
      </c>
      <c r="AP5057" s="2">
        <v>450</v>
      </c>
      <c r="AQ5057" s="2" t="s">
        <v>83</v>
      </c>
      <c r="AR5057" s="2" t="s">
        <v>161</v>
      </c>
      <c r="BQ5057" s="2" t="s">
        <v>19792</v>
      </c>
    </row>
    <row r="5058" spans="1:70" ht="16.149999999999999" customHeight="1" x14ac:dyDescent="0.25">
      <c r="A5058" s="1">
        <v>5059</v>
      </c>
      <c r="B5058" s="2" t="s">
        <v>211</v>
      </c>
      <c r="C5058" s="2" t="s">
        <v>19793</v>
      </c>
      <c r="D5058" s="2" t="s">
        <v>206</v>
      </c>
      <c r="E5058" s="2" t="s">
        <v>19794</v>
      </c>
      <c r="F5058" s="67">
        <v>44050</v>
      </c>
      <c r="G5058" s="96">
        <f t="shared" si="779"/>
        <v>8</v>
      </c>
      <c r="H5058" s="96">
        <f t="shared" si="780"/>
        <v>2020</v>
      </c>
      <c r="I5058" s="92">
        <v>0.78472222222222199</v>
      </c>
      <c r="J5058" s="97">
        <f t="shared" si="789"/>
        <v>18</v>
      </c>
      <c r="K5058" s="5" t="s">
        <v>1392</v>
      </c>
      <c r="L5058" s="5" t="s">
        <v>91</v>
      </c>
      <c r="M5058" s="6" t="s">
        <v>100</v>
      </c>
      <c r="N5058" s="5">
        <v>32</v>
      </c>
      <c r="O5058" s="5" t="s">
        <v>126</v>
      </c>
      <c r="P5058" s="6" t="s">
        <v>19795</v>
      </c>
      <c r="R5058" s="6" t="s">
        <v>77</v>
      </c>
      <c r="T5058" s="6" t="s">
        <v>202</v>
      </c>
      <c r="U5058" s="6" t="s">
        <v>74</v>
      </c>
      <c r="X5058" s="2">
        <v>96</v>
      </c>
      <c r="Y5058" s="2" t="s">
        <v>83</v>
      </c>
      <c r="Z5058" s="2" t="s">
        <v>84</v>
      </c>
      <c r="AA5058" s="2">
        <v>96</v>
      </c>
      <c r="AB5058" s="2" t="s">
        <v>81</v>
      </c>
      <c r="AC5058" s="2" t="s">
        <v>84</v>
      </c>
      <c r="AD5058" s="2">
        <v>96</v>
      </c>
      <c r="AE5058" s="2" t="s">
        <v>83</v>
      </c>
      <c r="AF5058" s="2" t="s">
        <v>84</v>
      </c>
      <c r="AJ5058" s="2">
        <v>96</v>
      </c>
      <c r="AK5058" s="2" t="s">
        <v>83</v>
      </c>
      <c r="AL5058" s="2" t="s">
        <v>84</v>
      </c>
      <c r="AM5058" s="2">
        <v>96</v>
      </c>
      <c r="AN5058" s="2" t="s">
        <v>81</v>
      </c>
      <c r="AO5058" s="2" t="s">
        <v>84</v>
      </c>
      <c r="AP5058" s="2">
        <v>96</v>
      </c>
      <c r="AQ5058" s="2" t="s">
        <v>83</v>
      </c>
      <c r="AR5058" s="2" t="s">
        <v>84</v>
      </c>
      <c r="AV5058" s="2">
        <v>96</v>
      </c>
      <c r="AW5058" s="2" t="s">
        <v>83</v>
      </c>
      <c r="AX5058" s="2" t="s">
        <v>84</v>
      </c>
      <c r="AY5058" s="2">
        <v>96</v>
      </c>
      <c r="AZ5058" s="2" t="s">
        <v>81</v>
      </c>
      <c r="BA5058" s="2" t="s">
        <v>84</v>
      </c>
      <c r="BB5058" s="2">
        <v>96</v>
      </c>
      <c r="BC5058" s="2" t="s">
        <v>83</v>
      </c>
      <c r="BD5058" s="2" t="s">
        <v>84</v>
      </c>
      <c r="BO5058" s="2" t="s">
        <v>19796</v>
      </c>
      <c r="BQ5058" s="2" t="s">
        <v>19797</v>
      </c>
    </row>
    <row r="5059" spans="1:70" ht="16.149999999999999" customHeight="1" x14ac:dyDescent="0.25">
      <c r="A5059" s="1">
        <v>5060</v>
      </c>
      <c r="B5059" s="2" t="s">
        <v>211</v>
      </c>
      <c r="C5059" s="2" t="s">
        <v>2329</v>
      </c>
      <c r="D5059" s="2" t="s">
        <v>296</v>
      </c>
      <c r="E5059" s="2" t="s">
        <v>19798</v>
      </c>
      <c r="F5059" s="67">
        <v>44052</v>
      </c>
      <c r="G5059" s="96">
        <f t="shared" si="779"/>
        <v>8</v>
      </c>
      <c r="H5059" s="96">
        <f t="shared" si="780"/>
        <v>2020</v>
      </c>
      <c r="I5059" s="92">
        <v>0.47916666666666669</v>
      </c>
      <c r="J5059" s="97">
        <f t="shared" si="789"/>
        <v>11</v>
      </c>
      <c r="K5059" s="5" t="s">
        <v>1392</v>
      </c>
      <c r="M5059" s="6" t="s">
        <v>74</v>
      </c>
      <c r="O5059" s="6" t="s">
        <v>101</v>
      </c>
      <c r="P5059" s="127" t="s">
        <v>22564</v>
      </c>
      <c r="R5059" s="6" t="s">
        <v>77</v>
      </c>
      <c r="T5059" s="6" t="s">
        <v>80</v>
      </c>
      <c r="U5059" s="6" t="s">
        <v>74</v>
      </c>
      <c r="AD5059" s="2">
        <v>185</v>
      </c>
      <c r="AE5059" s="2" t="s">
        <v>94</v>
      </c>
      <c r="AF5059" s="2" t="s">
        <v>84</v>
      </c>
      <c r="AP5059" s="2">
        <v>185</v>
      </c>
      <c r="AQ5059" s="2" t="s">
        <v>94</v>
      </c>
      <c r="AR5059" s="2" t="s">
        <v>84</v>
      </c>
      <c r="BB5059" s="2">
        <v>185</v>
      </c>
      <c r="BC5059" s="2" t="s">
        <v>94</v>
      </c>
      <c r="BD5059" s="2" t="s">
        <v>84</v>
      </c>
      <c r="BO5059" s="2" t="s">
        <v>1881</v>
      </c>
      <c r="BR5059" s="474" t="s">
        <v>19799</v>
      </c>
    </row>
    <row r="5060" spans="1:70" ht="16.149999999999999" customHeight="1" x14ac:dyDescent="0.25">
      <c r="A5060" s="1">
        <v>5061</v>
      </c>
      <c r="B5060" s="2" t="s">
        <v>211</v>
      </c>
      <c r="C5060" s="2" t="s">
        <v>1851</v>
      </c>
      <c r="D5060" s="2" t="s">
        <v>89</v>
      </c>
      <c r="E5060" s="2" t="s">
        <v>19800</v>
      </c>
      <c r="F5060" s="67">
        <v>44044</v>
      </c>
      <c r="G5060" s="96">
        <f t="shared" si="779"/>
        <v>8</v>
      </c>
      <c r="H5060" s="96">
        <f t="shared" si="780"/>
        <v>2020</v>
      </c>
      <c r="I5060" s="92">
        <v>0.95486111111111105</v>
      </c>
      <c r="J5060" s="97">
        <f t="shared" si="789"/>
        <v>22</v>
      </c>
      <c r="K5060" s="5" t="s">
        <v>1392</v>
      </c>
      <c r="L5060" s="5" t="s">
        <v>91</v>
      </c>
      <c r="M5060" s="6" t="s">
        <v>74</v>
      </c>
      <c r="N5060" s="5">
        <v>40</v>
      </c>
      <c r="O5060" s="2" t="s">
        <v>75</v>
      </c>
      <c r="P5060" s="6" t="s">
        <v>224</v>
      </c>
      <c r="R5060" s="6" t="s">
        <v>77</v>
      </c>
      <c r="U5060" s="2" t="s">
        <v>100</v>
      </c>
      <c r="V5060" s="2" t="s">
        <v>80</v>
      </c>
      <c r="X5060" s="2">
        <v>50</v>
      </c>
      <c r="Y5060" s="2" t="s">
        <v>81</v>
      </c>
      <c r="Z5060" s="2" t="s">
        <v>82</v>
      </c>
      <c r="AA5060" s="2">
        <v>50</v>
      </c>
      <c r="AB5060" s="2" t="s">
        <v>94</v>
      </c>
      <c r="AC5060" s="2" t="s">
        <v>82</v>
      </c>
      <c r="AD5060" s="2">
        <v>50</v>
      </c>
      <c r="AE5060" s="2" t="s">
        <v>83</v>
      </c>
      <c r="AF5060" s="2" t="s">
        <v>82</v>
      </c>
      <c r="AJ5060" s="2">
        <v>220</v>
      </c>
      <c r="AK5060" s="2" t="s">
        <v>81</v>
      </c>
      <c r="AL5060" s="2" t="s">
        <v>84</v>
      </c>
      <c r="AP5060" s="2">
        <v>220</v>
      </c>
      <c r="AQ5060" s="2" t="s">
        <v>81</v>
      </c>
      <c r="AR5060" s="2" t="s">
        <v>84</v>
      </c>
      <c r="BK5060" s="2" t="s">
        <v>162</v>
      </c>
      <c r="BL5060" s="2">
        <v>4500</v>
      </c>
      <c r="BM5060" s="2" t="s">
        <v>162</v>
      </c>
      <c r="BN5060" s="2">
        <v>5200</v>
      </c>
      <c r="BO5060" s="2" t="s">
        <v>19801</v>
      </c>
      <c r="BQ5060" s="2" t="s">
        <v>19802</v>
      </c>
    </row>
    <row r="5061" spans="1:70" ht="16.149999999999999" customHeight="1" x14ac:dyDescent="0.25">
      <c r="A5061" s="1">
        <v>5062</v>
      </c>
      <c r="B5061" s="2" t="s">
        <v>211</v>
      </c>
      <c r="C5061" s="2" t="s">
        <v>4120</v>
      </c>
      <c r="D5061" s="2" t="s">
        <v>151</v>
      </c>
      <c r="E5061" s="2" t="s">
        <v>19803</v>
      </c>
      <c r="F5061" s="67">
        <v>44051</v>
      </c>
      <c r="G5061" s="96">
        <f t="shared" ref="G5061:G5124" si="790">IF(F5061&lt;&gt;"",MONTH(F5061),"")</f>
        <v>8</v>
      </c>
      <c r="H5061" s="96">
        <f t="shared" ref="H5061:H5124" si="791">IF(F5061&lt;&gt;"",YEAR(F5061),"")</f>
        <v>2020</v>
      </c>
      <c r="J5061" s="97" t="str">
        <f t="shared" si="789"/>
        <v/>
      </c>
      <c r="L5061" s="5" t="s">
        <v>73</v>
      </c>
      <c r="M5061" s="6" t="s">
        <v>100</v>
      </c>
      <c r="O5061" s="2" t="s">
        <v>126</v>
      </c>
      <c r="P5061" s="6" t="s">
        <v>19804</v>
      </c>
      <c r="R5061" s="6" t="s">
        <v>77</v>
      </c>
      <c r="T5061" s="6" t="s">
        <v>80</v>
      </c>
      <c r="X5061" s="2">
        <v>930</v>
      </c>
      <c r="Y5061" s="2" t="s">
        <v>81</v>
      </c>
      <c r="Z5061" s="2" t="s">
        <v>17186</v>
      </c>
      <c r="AA5061" s="2">
        <v>930</v>
      </c>
      <c r="AB5061" s="2" t="s">
        <v>81</v>
      </c>
      <c r="AC5061" s="2" t="s">
        <v>82</v>
      </c>
      <c r="AD5061" s="2">
        <v>930</v>
      </c>
      <c r="AE5061" s="2" t="s">
        <v>83</v>
      </c>
      <c r="AF5061" s="2" t="s">
        <v>82</v>
      </c>
      <c r="AG5061" s="2">
        <v>930</v>
      </c>
      <c r="AH5061" s="2" t="s">
        <v>83</v>
      </c>
      <c r="AI5061" s="2" t="s">
        <v>82</v>
      </c>
      <c r="AJ5061" s="2">
        <v>930</v>
      </c>
      <c r="AK5061" s="2" t="s">
        <v>81</v>
      </c>
      <c r="AL5061" s="2" t="s">
        <v>17186</v>
      </c>
      <c r="AM5061" s="2">
        <v>930</v>
      </c>
      <c r="AN5061" s="2" t="s">
        <v>81</v>
      </c>
      <c r="AO5061" s="2" t="s">
        <v>82</v>
      </c>
      <c r="AP5061" s="2">
        <v>930</v>
      </c>
      <c r="AQ5061" s="2" t="s">
        <v>83</v>
      </c>
      <c r="AR5061" s="2" t="s">
        <v>82</v>
      </c>
      <c r="AS5061" s="2">
        <v>930</v>
      </c>
      <c r="AT5061" s="2" t="s">
        <v>83</v>
      </c>
      <c r="AU5061" s="2" t="s">
        <v>82</v>
      </c>
      <c r="AV5061" s="2">
        <v>930</v>
      </c>
      <c r="AW5061" s="2" t="s">
        <v>81</v>
      </c>
      <c r="AX5061" s="2" t="s">
        <v>17186</v>
      </c>
      <c r="AY5061" s="2">
        <v>930</v>
      </c>
      <c r="AZ5061" s="2" t="s">
        <v>81</v>
      </c>
      <c r="BA5061" s="2" t="s">
        <v>82</v>
      </c>
      <c r="BB5061" s="2">
        <v>930</v>
      </c>
      <c r="BC5061" s="2" t="s">
        <v>83</v>
      </c>
      <c r="BD5061" s="2" t="s">
        <v>82</v>
      </c>
      <c r="BE5061" s="2">
        <v>930</v>
      </c>
      <c r="BF5061" s="2" t="s">
        <v>83</v>
      </c>
      <c r="BG5061" s="2" t="s">
        <v>82</v>
      </c>
      <c r="BQ5061" s="2" t="s">
        <v>19805</v>
      </c>
    </row>
    <row r="5062" spans="1:70" ht="16.149999999999999" customHeight="1" x14ac:dyDescent="0.25">
      <c r="A5062" s="1">
        <v>5063</v>
      </c>
      <c r="B5062" s="2" t="s">
        <v>211</v>
      </c>
      <c r="C5062" s="2" t="s">
        <v>4026</v>
      </c>
      <c r="D5062" s="2" t="s">
        <v>124</v>
      </c>
      <c r="E5062" s="2" t="s">
        <v>5167</v>
      </c>
      <c r="F5062" s="67">
        <v>44051</v>
      </c>
      <c r="G5062" s="96">
        <f t="shared" si="790"/>
        <v>8</v>
      </c>
      <c r="H5062" s="96">
        <f t="shared" si="791"/>
        <v>2020</v>
      </c>
      <c r="I5062" s="92">
        <v>0.54166666666666696</v>
      </c>
      <c r="J5062" s="97">
        <f t="shared" si="789"/>
        <v>13</v>
      </c>
      <c r="K5062" s="5" t="s">
        <v>1392</v>
      </c>
      <c r="L5062" s="5" t="s">
        <v>91</v>
      </c>
      <c r="M5062" s="6" t="s">
        <v>100</v>
      </c>
      <c r="N5062" s="5">
        <v>49</v>
      </c>
      <c r="O5062" s="2" t="s">
        <v>126</v>
      </c>
      <c r="P5062" s="6" t="s">
        <v>19806</v>
      </c>
      <c r="R5062" s="6" t="s">
        <v>77</v>
      </c>
      <c r="T5062" s="6" t="s">
        <v>80</v>
      </c>
      <c r="BO5062" s="2" t="s">
        <v>19807</v>
      </c>
      <c r="BQ5062" s="2" t="s">
        <v>19808</v>
      </c>
    </row>
    <row r="5063" spans="1:70" ht="16.149999999999999" customHeight="1" x14ac:dyDescent="0.25">
      <c r="A5063" s="1">
        <v>5064</v>
      </c>
      <c r="B5063" s="2" t="s">
        <v>211</v>
      </c>
      <c r="C5063" s="116" t="s">
        <v>6633</v>
      </c>
      <c r="D5063" s="2" t="s">
        <v>71</v>
      </c>
      <c r="E5063" s="2" t="s">
        <v>17728</v>
      </c>
      <c r="F5063" s="67">
        <v>44055</v>
      </c>
      <c r="G5063" s="96">
        <f t="shared" si="790"/>
        <v>8</v>
      </c>
      <c r="H5063" s="96">
        <f t="shared" si="791"/>
        <v>2020</v>
      </c>
      <c r="I5063" s="92">
        <v>0.28472222222222199</v>
      </c>
      <c r="J5063" s="97">
        <f t="shared" si="789"/>
        <v>6</v>
      </c>
      <c r="L5063" s="5" t="s">
        <v>8298</v>
      </c>
      <c r="M5063" s="6" t="s">
        <v>115</v>
      </c>
      <c r="N5063" s="5">
        <v>59</v>
      </c>
      <c r="O5063" s="2" t="s">
        <v>5139</v>
      </c>
      <c r="P5063" s="6" t="s">
        <v>1027</v>
      </c>
      <c r="R5063" s="6" t="s">
        <v>77</v>
      </c>
      <c r="BO5063" s="2" t="s">
        <v>19809</v>
      </c>
      <c r="BQ5063" s="2" t="s">
        <v>19810</v>
      </c>
    </row>
    <row r="5064" spans="1:70" ht="16.149999999999999" customHeight="1" x14ac:dyDescent="0.25">
      <c r="A5064" s="1">
        <v>5065</v>
      </c>
      <c r="B5064" s="2" t="s">
        <v>211</v>
      </c>
      <c r="C5064" s="2" t="s">
        <v>212</v>
      </c>
      <c r="D5064" s="2" t="s">
        <v>71</v>
      </c>
      <c r="E5064" s="2" t="s">
        <v>19811</v>
      </c>
      <c r="F5064" s="67">
        <v>44055</v>
      </c>
      <c r="G5064" s="96">
        <f t="shared" si="790"/>
        <v>8</v>
      </c>
      <c r="H5064" s="96">
        <f t="shared" si="791"/>
        <v>2020</v>
      </c>
      <c r="I5064" s="92">
        <v>0.39583333333333298</v>
      </c>
      <c r="J5064" s="97">
        <f t="shared" si="789"/>
        <v>9</v>
      </c>
      <c r="L5064" s="5" t="s">
        <v>73</v>
      </c>
      <c r="M5064" s="6" t="s">
        <v>74</v>
      </c>
      <c r="O5064" s="2" t="s">
        <v>5139</v>
      </c>
      <c r="P5064" s="6" t="s">
        <v>19812</v>
      </c>
      <c r="R5064" s="6" t="s">
        <v>77</v>
      </c>
      <c r="U5064" s="2" t="s">
        <v>115</v>
      </c>
      <c r="V5064" s="2" t="s">
        <v>80</v>
      </c>
      <c r="X5064" s="2">
        <v>160</v>
      </c>
      <c r="Y5064" s="2" t="s">
        <v>81</v>
      </c>
      <c r="Z5064" s="2" t="s">
        <v>168</v>
      </c>
      <c r="AA5064" s="2">
        <v>160</v>
      </c>
      <c r="AB5064" s="2" t="s">
        <v>94</v>
      </c>
      <c r="AC5064" s="2" t="s">
        <v>168</v>
      </c>
      <c r="AD5064" s="2">
        <v>160</v>
      </c>
      <c r="AE5064" s="2" t="s">
        <v>81</v>
      </c>
      <c r="AF5064" s="2" t="s">
        <v>168</v>
      </c>
      <c r="AJ5064" s="2">
        <v>345</v>
      </c>
      <c r="AK5064" s="2" t="s">
        <v>81</v>
      </c>
      <c r="AL5064" s="2" t="s">
        <v>82</v>
      </c>
      <c r="AM5064" s="2">
        <v>345</v>
      </c>
      <c r="AN5064" s="2" t="s">
        <v>81</v>
      </c>
      <c r="AO5064" s="2" t="s">
        <v>82</v>
      </c>
      <c r="AP5064" s="2">
        <v>345</v>
      </c>
      <c r="AQ5064" s="2" t="s">
        <v>81</v>
      </c>
      <c r="AR5064" s="2" t="s">
        <v>82</v>
      </c>
      <c r="AV5064" s="2">
        <v>408</v>
      </c>
      <c r="AW5064" s="2" t="s">
        <v>94</v>
      </c>
      <c r="AX5064" s="2" t="s">
        <v>82</v>
      </c>
      <c r="AY5064" s="2">
        <v>408</v>
      </c>
      <c r="AZ5064" s="2" t="s">
        <v>94</v>
      </c>
      <c r="BA5064" s="2" t="s">
        <v>82</v>
      </c>
      <c r="BB5064" s="2">
        <v>408</v>
      </c>
      <c r="BC5064" s="2" t="s">
        <v>81</v>
      </c>
      <c r="BD5064" s="2" t="s">
        <v>82</v>
      </c>
      <c r="BO5064" s="2" t="s">
        <v>19813</v>
      </c>
      <c r="BQ5064" s="2" t="s">
        <v>19814</v>
      </c>
    </row>
    <row r="5065" spans="1:70" ht="16.149999999999999" customHeight="1" x14ac:dyDescent="0.25">
      <c r="A5065" s="1">
        <v>5066</v>
      </c>
      <c r="B5065" s="2" t="s">
        <v>211</v>
      </c>
      <c r="C5065" s="2" t="s">
        <v>19815</v>
      </c>
      <c r="D5065" s="2" t="s">
        <v>158</v>
      </c>
      <c r="E5065" s="2" t="s">
        <v>19816</v>
      </c>
      <c r="F5065" s="67">
        <v>43831</v>
      </c>
      <c r="G5065" s="96">
        <f t="shared" si="790"/>
        <v>1</v>
      </c>
      <c r="H5065" s="96">
        <f t="shared" si="791"/>
        <v>2020</v>
      </c>
      <c r="I5065" s="92">
        <v>0.28819444444444398</v>
      </c>
      <c r="J5065" s="97">
        <f t="shared" si="789"/>
        <v>6</v>
      </c>
      <c r="K5065" s="5" t="s">
        <v>1392</v>
      </c>
      <c r="L5065" s="5" t="s">
        <v>73</v>
      </c>
      <c r="M5065" s="6" t="s">
        <v>74</v>
      </c>
      <c r="O5065" s="2" t="s">
        <v>5139</v>
      </c>
      <c r="P5065" s="6" t="s">
        <v>6014</v>
      </c>
      <c r="R5065" s="6" t="s">
        <v>77</v>
      </c>
      <c r="T5065" s="6" t="s">
        <v>80</v>
      </c>
      <c r="U5065" s="6" t="s">
        <v>139</v>
      </c>
      <c r="V5065" s="6" t="s">
        <v>80</v>
      </c>
      <c r="X5065" s="2">
        <v>520</v>
      </c>
      <c r="Y5065" s="6" t="s">
        <v>81</v>
      </c>
      <c r="Z5065" s="6" t="s">
        <v>82</v>
      </c>
      <c r="AA5065" s="177">
        <v>520</v>
      </c>
      <c r="AB5065" s="6" t="s">
        <v>81</v>
      </c>
      <c r="AC5065" s="6" t="s">
        <v>82</v>
      </c>
      <c r="AD5065" s="2">
        <v>520</v>
      </c>
      <c r="AE5065" s="6" t="s">
        <v>83</v>
      </c>
      <c r="AF5065" s="6" t="s">
        <v>82</v>
      </c>
      <c r="AG5065" s="2">
        <v>520</v>
      </c>
      <c r="AH5065" s="6" t="s">
        <v>81</v>
      </c>
      <c r="AI5065" s="6" t="s">
        <v>82</v>
      </c>
      <c r="AJ5065" s="2">
        <v>520</v>
      </c>
      <c r="AK5065" s="6" t="s">
        <v>81</v>
      </c>
      <c r="AL5065" s="6" t="s">
        <v>82</v>
      </c>
      <c r="AM5065" s="6">
        <v>520</v>
      </c>
      <c r="AN5065" s="6" t="s">
        <v>81</v>
      </c>
      <c r="AO5065" s="6" t="s">
        <v>82</v>
      </c>
      <c r="AP5065" s="2">
        <v>520</v>
      </c>
      <c r="AQ5065" s="6" t="s">
        <v>83</v>
      </c>
      <c r="AR5065" s="6" t="s">
        <v>82</v>
      </c>
      <c r="AS5065" s="2">
        <v>520</v>
      </c>
      <c r="AT5065" s="6" t="s">
        <v>81</v>
      </c>
      <c r="AU5065" s="6" t="s">
        <v>82</v>
      </c>
      <c r="BJ5065" s="2" t="s">
        <v>162</v>
      </c>
      <c r="BM5065" s="2" t="s">
        <v>162</v>
      </c>
      <c r="BN5065" s="2">
        <v>2330</v>
      </c>
      <c r="BO5065" s="2" t="s">
        <v>22089</v>
      </c>
      <c r="BQ5065" s="2" t="s">
        <v>19817</v>
      </c>
    </row>
    <row r="5066" spans="1:70" ht="16.149999999999999" customHeight="1" x14ac:dyDescent="0.25">
      <c r="A5066" s="1">
        <v>5067</v>
      </c>
      <c r="B5066" s="2" t="s">
        <v>211</v>
      </c>
      <c r="C5066" s="116" t="s">
        <v>11694</v>
      </c>
      <c r="D5066" s="2" t="s">
        <v>104</v>
      </c>
      <c r="E5066" s="2" t="s">
        <v>19818</v>
      </c>
      <c r="F5066" s="67">
        <v>44055</v>
      </c>
      <c r="G5066" s="96">
        <f t="shared" si="790"/>
        <v>8</v>
      </c>
      <c r="H5066" s="96">
        <f t="shared" si="791"/>
        <v>2020</v>
      </c>
      <c r="I5066" s="92">
        <v>0.6875</v>
      </c>
      <c r="J5066" s="97">
        <f t="shared" si="789"/>
        <v>16</v>
      </c>
      <c r="K5066" s="5" t="s">
        <v>1392</v>
      </c>
      <c r="L5066" s="5" t="s">
        <v>73</v>
      </c>
      <c r="M5066" s="6" t="s">
        <v>115</v>
      </c>
      <c r="N5066" s="5">
        <v>65</v>
      </c>
      <c r="O5066" s="2" t="s">
        <v>126</v>
      </c>
      <c r="P5066" s="6" t="s">
        <v>1027</v>
      </c>
      <c r="R5066" s="6" t="s">
        <v>77</v>
      </c>
      <c r="T5066" s="6" t="s">
        <v>80</v>
      </c>
      <c r="X5066" s="2">
        <v>1100</v>
      </c>
      <c r="Y5066" s="2" t="s">
        <v>81</v>
      </c>
      <c r="Z5066" s="2" t="s">
        <v>82</v>
      </c>
      <c r="AD5066" s="1">
        <v>1100</v>
      </c>
      <c r="AE5066" s="2" t="s">
        <v>83</v>
      </c>
      <c r="AF5066" s="2" t="s">
        <v>82</v>
      </c>
      <c r="AG5066" s="1">
        <v>1100</v>
      </c>
      <c r="AH5066" s="2" t="s">
        <v>81</v>
      </c>
      <c r="AI5066" s="2" t="s">
        <v>82</v>
      </c>
      <c r="AJ5066" s="1">
        <v>1410</v>
      </c>
      <c r="AK5066" s="2" t="s">
        <v>81</v>
      </c>
      <c r="AL5066" s="2" t="s">
        <v>82</v>
      </c>
      <c r="AP5066" s="1">
        <v>1410</v>
      </c>
      <c r="AQ5066" s="2" t="s">
        <v>83</v>
      </c>
      <c r="AR5066" s="2" t="s">
        <v>82</v>
      </c>
      <c r="AV5066" s="2">
        <v>1090</v>
      </c>
      <c r="AW5066" s="2" t="s">
        <v>81</v>
      </c>
      <c r="AX5066" s="2" t="s">
        <v>82</v>
      </c>
      <c r="AY5066" s="2">
        <v>1090</v>
      </c>
      <c r="AZ5066" s="2" t="s">
        <v>81</v>
      </c>
      <c r="BA5066" s="2" t="s">
        <v>82</v>
      </c>
      <c r="BB5066" s="2">
        <v>109</v>
      </c>
      <c r="BC5066" s="2" t="s">
        <v>81</v>
      </c>
      <c r="BD5066" s="2" t="s">
        <v>82</v>
      </c>
      <c r="BI5066" s="2" t="s">
        <v>162</v>
      </c>
      <c r="BJ5066" s="2">
        <v>80</v>
      </c>
      <c r="BO5066" s="2" t="s">
        <v>19819</v>
      </c>
      <c r="BQ5066" s="2" t="s">
        <v>19820</v>
      </c>
    </row>
    <row r="5067" spans="1:70" ht="16.149999999999999" customHeight="1" x14ac:dyDescent="0.25">
      <c r="A5067" s="1">
        <v>5068</v>
      </c>
      <c r="B5067" s="2" t="s">
        <v>211</v>
      </c>
      <c r="C5067" s="2" t="s">
        <v>19821</v>
      </c>
      <c r="D5067" s="2" t="s">
        <v>158</v>
      </c>
      <c r="E5067" s="2" t="s">
        <v>19822</v>
      </c>
      <c r="F5067" s="67">
        <v>44053</v>
      </c>
      <c r="G5067" s="96">
        <f t="shared" si="790"/>
        <v>8</v>
      </c>
      <c r="H5067" s="96">
        <f t="shared" si="791"/>
        <v>2020</v>
      </c>
      <c r="J5067" s="97" t="str">
        <f t="shared" si="789"/>
        <v/>
      </c>
      <c r="L5067" s="5" t="s">
        <v>73</v>
      </c>
      <c r="M5067" s="6" t="s">
        <v>115</v>
      </c>
      <c r="O5067" s="2" t="s">
        <v>126</v>
      </c>
      <c r="P5067" s="6" t="s">
        <v>1027</v>
      </c>
      <c r="R5067" s="6" t="s">
        <v>77</v>
      </c>
      <c r="T5067" s="6" t="s">
        <v>202</v>
      </c>
      <c r="BO5067" s="2" t="s">
        <v>19823</v>
      </c>
      <c r="BQ5067" s="2" t="s">
        <v>19824</v>
      </c>
    </row>
    <row r="5068" spans="1:70" ht="16.149999999999999" customHeight="1" x14ac:dyDescent="0.25">
      <c r="A5068" s="1">
        <v>5069</v>
      </c>
      <c r="B5068" s="2" t="s">
        <v>211</v>
      </c>
      <c r="C5068" s="2" t="s">
        <v>11407</v>
      </c>
      <c r="D5068" s="2" t="s">
        <v>71</v>
      </c>
      <c r="E5068" s="2" t="s">
        <v>19825</v>
      </c>
      <c r="F5068" s="67">
        <v>44052</v>
      </c>
      <c r="G5068" s="96">
        <f t="shared" si="790"/>
        <v>8</v>
      </c>
      <c r="H5068" s="96">
        <f t="shared" si="791"/>
        <v>2020</v>
      </c>
      <c r="I5068" s="92">
        <v>0.84722222222222199</v>
      </c>
      <c r="J5068" s="97">
        <f t="shared" si="789"/>
        <v>20</v>
      </c>
      <c r="K5068" s="5" t="s">
        <v>1392</v>
      </c>
      <c r="L5068" s="5" t="s">
        <v>73</v>
      </c>
      <c r="M5068" s="6" t="s">
        <v>100</v>
      </c>
      <c r="N5068" s="5">
        <v>35</v>
      </c>
      <c r="O5068" s="2" t="s">
        <v>126</v>
      </c>
      <c r="P5068" s="6" t="s">
        <v>1027</v>
      </c>
      <c r="R5068" s="6" t="s">
        <v>77</v>
      </c>
      <c r="T5068" s="6" t="s">
        <v>80</v>
      </c>
      <c r="X5068" s="2">
        <v>730</v>
      </c>
      <c r="Y5068" s="2" t="s">
        <v>81</v>
      </c>
      <c r="Z5068" s="2" t="s">
        <v>84</v>
      </c>
      <c r="AA5068" s="2">
        <v>730</v>
      </c>
      <c r="AB5068" s="2" t="s">
        <v>94</v>
      </c>
      <c r="AC5068" s="2" t="s">
        <v>84</v>
      </c>
      <c r="AD5068" s="2">
        <v>730</v>
      </c>
      <c r="AE5068" s="2" t="s">
        <v>83</v>
      </c>
      <c r="AF5068" s="2" t="s">
        <v>84</v>
      </c>
      <c r="AG5068" s="2">
        <v>730</v>
      </c>
      <c r="AH5068" s="2" t="s">
        <v>83</v>
      </c>
      <c r="AI5068" s="2" t="s">
        <v>84</v>
      </c>
      <c r="AJ5068" s="2">
        <v>1500</v>
      </c>
      <c r="AK5068" s="2" t="s">
        <v>81</v>
      </c>
      <c r="AL5068" s="2" t="s">
        <v>84</v>
      </c>
      <c r="AM5068" s="2">
        <v>1500</v>
      </c>
      <c r="AN5068" s="2" t="s">
        <v>81</v>
      </c>
      <c r="AO5068" s="2" t="s">
        <v>84</v>
      </c>
      <c r="AP5068" s="2">
        <v>1500</v>
      </c>
      <c r="AQ5068" s="2" t="s">
        <v>83</v>
      </c>
      <c r="AR5068" s="2" t="s">
        <v>84</v>
      </c>
      <c r="AS5068" s="2">
        <v>1500</v>
      </c>
      <c r="AT5068" s="2" t="s">
        <v>94</v>
      </c>
      <c r="AU5068" s="2" t="s">
        <v>84</v>
      </c>
      <c r="AV5068" s="2">
        <v>1030</v>
      </c>
      <c r="AW5068" s="2" t="s">
        <v>83</v>
      </c>
      <c r="AX5068" s="2" t="s">
        <v>84</v>
      </c>
      <c r="AY5068" s="2">
        <v>1030</v>
      </c>
      <c r="AZ5068" s="2" t="s">
        <v>81</v>
      </c>
      <c r="BA5068" s="2" t="s">
        <v>84</v>
      </c>
      <c r="BB5068" s="2">
        <v>1030</v>
      </c>
      <c r="BC5068" s="2" t="s">
        <v>83</v>
      </c>
      <c r="BD5068" s="2" t="s">
        <v>84</v>
      </c>
      <c r="BO5068" s="2" t="s">
        <v>19826</v>
      </c>
      <c r="BQ5068" s="2" t="s">
        <v>19827</v>
      </c>
    </row>
    <row r="5069" spans="1:70" ht="16.149999999999999" customHeight="1" x14ac:dyDescent="0.25">
      <c r="A5069" s="1">
        <v>5070</v>
      </c>
      <c r="B5069" s="2" t="s">
        <v>211</v>
      </c>
      <c r="C5069" s="116" t="s">
        <v>5088</v>
      </c>
      <c r="D5069" s="2" t="s">
        <v>151</v>
      </c>
      <c r="E5069" s="2" t="s">
        <v>5089</v>
      </c>
      <c r="F5069" s="67">
        <v>44056</v>
      </c>
      <c r="G5069" s="96">
        <f t="shared" si="790"/>
        <v>8</v>
      </c>
      <c r="H5069" s="96">
        <f t="shared" si="791"/>
        <v>2020</v>
      </c>
      <c r="I5069" s="92">
        <v>0.47916666666666702</v>
      </c>
      <c r="J5069" s="97">
        <f t="shared" si="789"/>
        <v>11</v>
      </c>
      <c r="K5069" s="5" t="s">
        <v>1392</v>
      </c>
      <c r="L5069" s="5" t="s">
        <v>91</v>
      </c>
      <c r="M5069" s="6" t="s">
        <v>74</v>
      </c>
      <c r="N5069" s="5">
        <v>42</v>
      </c>
      <c r="O5069" s="2" t="s">
        <v>126</v>
      </c>
      <c r="P5069" s="6" t="s">
        <v>16423</v>
      </c>
      <c r="R5069" s="6" t="s">
        <v>77</v>
      </c>
      <c r="U5069" s="2" t="s">
        <v>100</v>
      </c>
      <c r="V5069" s="2" t="s">
        <v>80</v>
      </c>
      <c r="X5069" s="2">
        <v>196</v>
      </c>
      <c r="Y5069" s="2" t="s">
        <v>81</v>
      </c>
      <c r="Z5069" s="2" t="s">
        <v>168</v>
      </c>
      <c r="AA5069" s="2">
        <v>196</v>
      </c>
      <c r="AB5069" s="2" t="s">
        <v>81</v>
      </c>
      <c r="AC5069" s="2" t="s">
        <v>168</v>
      </c>
      <c r="AD5069" s="2">
        <v>196</v>
      </c>
      <c r="AE5069" s="2" t="s">
        <v>81</v>
      </c>
      <c r="AF5069" s="2" t="s">
        <v>168</v>
      </c>
      <c r="AJ5069" s="2">
        <v>196</v>
      </c>
      <c r="AK5069" s="2" t="s">
        <v>81</v>
      </c>
      <c r="AL5069" s="2" t="s">
        <v>168</v>
      </c>
      <c r="AM5069" s="2">
        <v>196</v>
      </c>
      <c r="AN5069" s="2" t="s">
        <v>81</v>
      </c>
      <c r="AO5069" s="2" t="s">
        <v>168</v>
      </c>
      <c r="AP5069" s="2">
        <v>196</v>
      </c>
      <c r="AQ5069" s="2" t="s">
        <v>81</v>
      </c>
      <c r="AR5069" s="2" t="s">
        <v>168</v>
      </c>
      <c r="AV5069" s="2">
        <v>196</v>
      </c>
      <c r="AW5069" s="2" t="s">
        <v>81</v>
      </c>
      <c r="AX5069" s="2" t="s">
        <v>168</v>
      </c>
      <c r="AY5069" s="2">
        <v>196</v>
      </c>
      <c r="AZ5069" s="2" t="s">
        <v>81</v>
      </c>
      <c r="BA5069" s="2" t="s">
        <v>168</v>
      </c>
      <c r="BB5069" s="2">
        <v>196</v>
      </c>
      <c r="BC5069" s="2" t="s">
        <v>81</v>
      </c>
      <c r="BD5069" s="2" t="s">
        <v>168</v>
      </c>
      <c r="BO5069" s="2" t="s">
        <v>19828</v>
      </c>
      <c r="BQ5069" s="2" t="s">
        <v>19829</v>
      </c>
    </row>
    <row r="5070" spans="1:70" ht="16.149999999999999" customHeight="1" x14ac:dyDescent="0.25">
      <c r="A5070" s="1">
        <v>5071</v>
      </c>
      <c r="B5070" s="2" t="s">
        <v>211</v>
      </c>
      <c r="C5070" s="2" t="s">
        <v>574</v>
      </c>
      <c r="D5070" s="2" t="s">
        <v>575</v>
      </c>
      <c r="E5070" s="2" t="s">
        <v>19830</v>
      </c>
      <c r="F5070" s="67">
        <v>44043</v>
      </c>
      <c r="G5070" s="96">
        <f t="shared" si="790"/>
        <v>7</v>
      </c>
      <c r="H5070" s="96">
        <f t="shared" si="791"/>
        <v>2020</v>
      </c>
      <c r="I5070" s="92">
        <v>0.45833333333333298</v>
      </c>
      <c r="J5070" s="97">
        <f t="shared" si="789"/>
        <v>11</v>
      </c>
      <c r="L5070" s="5" t="s">
        <v>91</v>
      </c>
      <c r="M5070" s="6" t="s">
        <v>115</v>
      </c>
      <c r="N5070" s="5">
        <v>52</v>
      </c>
      <c r="O5070" s="2" t="s">
        <v>126</v>
      </c>
      <c r="P5070" s="6" t="s">
        <v>1027</v>
      </c>
      <c r="R5070" s="6" t="s">
        <v>77</v>
      </c>
      <c r="T5070" s="6" t="s">
        <v>80</v>
      </c>
      <c r="X5070" s="2">
        <v>1400</v>
      </c>
      <c r="Y5070" s="2" t="s">
        <v>83</v>
      </c>
      <c r="Z5070" s="2" t="s">
        <v>84</v>
      </c>
      <c r="AA5070" s="2">
        <v>1400</v>
      </c>
      <c r="AB5070" s="2" t="s">
        <v>81</v>
      </c>
      <c r="AC5070" s="2" t="s">
        <v>84</v>
      </c>
      <c r="AD5070" s="2">
        <v>1400</v>
      </c>
      <c r="AE5070" s="2" t="s">
        <v>83</v>
      </c>
      <c r="AF5070" s="2" t="s">
        <v>84</v>
      </c>
      <c r="BO5070" s="2" t="s">
        <v>19831</v>
      </c>
      <c r="BQ5070" s="2" t="s">
        <v>19832</v>
      </c>
    </row>
    <row r="5071" spans="1:70" ht="16.149999999999999" customHeight="1" x14ac:dyDescent="0.25">
      <c r="A5071" s="1">
        <v>5072</v>
      </c>
      <c r="B5071" s="2" t="s">
        <v>87</v>
      </c>
      <c r="C5071" s="2" t="s">
        <v>236</v>
      </c>
      <c r="D5071" s="2" t="s">
        <v>71</v>
      </c>
      <c r="E5071" s="2" t="s">
        <v>19833</v>
      </c>
      <c r="F5071" s="67">
        <v>44055</v>
      </c>
      <c r="G5071" s="96">
        <f t="shared" si="790"/>
        <v>8</v>
      </c>
      <c r="H5071" s="96">
        <f t="shared" si="791"/>
        <v>2020</v>
      </c>
      <c r="I5071" s="92">
        <v>0.55208333333333304</v>
      </c>
      <c r="J5071" s="97">
        <f t="shared" si="789"/>
        <v>13</v>
      </c>
      <c r="K5071" s="5" t="s">
        <v>1392</v>
      </c>
      <c r="L5071" s="5" t="s">
        <v>91</v>
      </c>
      <c r="M5071" s="6" t="s">
        <v>100</v>
      </c>
      <c r="N5071" s="5">
        <v>85</v>
      </c>
      <c r="O5071" s="2" t="s">
        <v>75</v>
      </c>
      <c r="P5071" s="6" t="s">
        <v>19834</v>
      </c>
      <c r="R5071" s="6" t="s">
        <v>77</v>
      </c>
      <c r="T5071" s="6" t="s">
        <v>80</v>
      </c>
      <c r="U5071" s="6" t="s">
        <v>74</v>
      </c>
      <c r="X5071" s="2">
        <v>390</v>
      </c>
      <c r="Y5071" s="2" t="s">
        <v>81</v>
      </c>
      <c r="Z5071" s="2" t="s">
        <v>84</v>
      </c>
      <c r="AA5071" s="2">
        <v>390</v>
      </c>
      <c r="AB5071" s="2" t="s">
        <v>81</v>
      </c>
      <c r="AC5071" s="2" t="s">
        <v>84</v>
      </c>
      <c r="AD5071" s="2">
        <v>390</v>
      </c>
      <c r="AE5071" s="2" t="s">
        <v>81</v>
      </c>
      <c r="AF5071" s="2" t="s">
        <v>84</v>
      </c>
      <c r="AG5071" s="2">
        <v>390</v>
      </c>
      <c r="AH5071" s="2" t="s">
        <v>81</v>
      </c>
      <c r="AI5071" s="2" t="s">
        <v>84</v>
      </c>
      <c r="AJ5071" s="2">
        <v>470</v>
      </c>
      <c r="AK5071" s="2" t="s">
        <v>81</v>
      </c>
      <c r="AL5071" s="2" t="s">
        <v>84</v>
      </c>
      <c r="AM5071" s="2">
        <v>470</v>
      </c>
      <c r="AN5071" s="2" t="s">
        <v>81</v>
      </c>
      <c r="AO5071" s="2" t="s">
        <v>84</v>
      </c>
      <c r="AP5071" s="2">
        <v>470</v>
      </c>
      <c r="AQ5071" s="2" t="s">
        <v>81</v>
      </c>
      <c r="AR5071" s="2" t="s">
        <v>84</v>
      </c>
      <c r="AV5071" s="2">
        <v>470</v>
      </c>
      <c r="AW5071" s="2" t="s">
        <v>81</v>
      </c>
      <c r="AX5071" s="2" t="s">
        <v>84</v>
      </c>
      <c r="AY5071" s="2">
        <v>470</v>
      </c>
      <c r="AZ5071" s="2" t="s">
        <v>94</v>
      </c>
      <c r="BA5071" s="2" t="s">
        <v>84</v>
      </c>
      <c r="BB5071" s="2">
        <v>470</v>
      </c>
      <c r="BC5071" s="2" t="s">
        <v>81</v>
      </c>
      <c r="BD5071" s="2" t="s">
        <v>84</v>
      </c>
      <c r="BK5071" s="2" t="s">
        <v>162</v>
      </c>
      <c r="BL5071" s="2">
        <v>2300</v>
      </c>
      <c r="BO5071" s="2" t="s">
        <v>19835</v>
      </c>
      <c r="BQ5071" s="2" t="s">
        <v>19836</v>
      </c>
    </row>
    <row r="5072" spans="1:70" ht="16.149999999999999" customHeight="1" x14ac:dyDescent="0.25">
      <c r="A5072" s="1">
        <v>5073</v>
      </c>
      <c r="B5072" s="2" t="s">
        <v>211</v>
      </c>
      <c r="C5072" s="2" t="s">
        <v>4820</v>
      </c>
      <c r="D5072" s="2" t="s">
        <v>104</v>
      </c>
      <c r="E5072" s="2" t="s">
        <v>19837</v>
      </c>
      <c r="F5072" s="67">
        <v>44052</v>
      </c>
      <c r="G5072" s="96">
        <f t="shared" si="790"/>
        <v>8</v>
      </c>
      <c r="H5072" s="96">
        <f t="shared" si="791"/>
        <v>2020</v>
      </c>
      <c r="I5072" s="92">
        <v>0.73958333333333304</v>
      </c>
      <c r="J5072" s="97">
        <f t="shared" si="789"/>
        <v>17</v>
      </c>
      <c r="L5072" s="5" t="s">
        <v>73</v>
      </c>
      <c r="M5072" s="6" t="s">
        <v>100</v>
      </c>
      <c r="N5072" s="5">
        <v>27</v>
      </c>
      <c r="O5072" s="6" t="s">
        <v>101</v>
      </c>
      <c r="P5072" s="127" t="s">
        <v>19838</v>
      </c>
      <c r="R5072" s="6" t="s">
        <v>77</v>
      </c>
      <c r="T5072" s="6" t="s">
        <v>80</v>
      </c>
      <c r="X5072" s="2">
        <v>400</v>
      </c>
      <c r="Y5072" s="2" t="s">
        <v>81</v>
      </c>
      <c r="Z5072" s="2" t="s">
        <v>82</v>
      </c>
      <c r="AA5072" s="2">
        <v>400</v>
      </c>
      <c r="AB5072" s="2" t="s">
        <v>94</v>
      </c>
      <c r="AC5072" s="2" t="s">
        <v>82</v>
      </c>
      <c r="AD5072" s="2">
        <v>400</v>
      </c>
      <c r="AE5072" s="2" t="s">
        <v>83</v>
      </c>
      <c r="AF5072" s="2" t="s">
        <v>82</v>
      </c>
      <c r="BI5072" s="2" t="s">
        <v>162</v>
      </c>
      <c r="BJ5072" s="2">
        <v>230</v>
      </c>
      <c r="BK5072" s="2" t="s">
        <v>162</v>
      </c>
      <c r="BL5072" s="2">
        <v>800</v>
      </c>
      <c r="BM5072" s="2" t="s">
        <v>162</v>
      </c>
      <c r="BN5072" s="2">
        <v>1250</v>
      </c>
      <c r="BO5072" s="2" t="s">
        <v>19839</v>
      </c>
      <c r="BQ5072" s="2" t="s">
        <v>19840</v>
      </c>
    </row>
    <row r="5073" spans="1:70" ht="16.149999999999999" customHeight="1" x14ac:dyDescent="0.25">
      <c r="A5073" s="1">
        <v>5074</v>
      </c>
      <c r="B5073" s="2" t="s">
        <v>211</v>
      </c>
      <c r="C5073" s="2" t="s">
        <v>17686</v>
      </c>
      <c r="D5073" s="2" t="s">
        <v>137</v>
      </c>
      <c r="E5073" s="2" t="s">
        <v>19841</v>
      </c>
      <c r="F5073" s="67">
        <v>44056</v>
      </c>
      <c r="G5073" s="96">
        <f t="shared" si="790"/>
        <v>8</v>
      </c>
      <c r="H5073" s="96">
        <f t="shared" si="791"/>
        <v>2020</v>
      </c>
      <c r="I5073" s="92">
        <v>0.70486111111111105</v>
      </c>
      <c r="J5073" s="97">
        <f t="shared" si="789"/>
        <v>16</v>
      </c>
      <c r="K5073" s="5" t="s">
        <v>1392</v>
      </c>
      <c r="L5073" s="5" t="s">
        <v>91</v>
      </c>
      <c r="M5073" s="6" t="s">
        <v>100</v>
      </c>
      <c r="N5073" s="5">
        <v>46</v>
      </c>
      <c r="O5073" s="2" t="s">
        <v>126</v>
      </c>
      <c r="P5073" s="6" t="s">
        <v>1027</v>
      </c>
      <c r="R5073" s="6" t="s">
        <v>77</v>
      </c>
      <c r="T5073" s="6" t="s">
        <v>80</v>
      </c>
      <c r="BI5073" s="2" t="s">
        <v>162</v>
      </c>
      <c r="BJ5073" s="2">
        <v>20</v>
      </c>
      <c r="BO5073" s="2" t="s">
        <v>19842</v>
      </c>
      <c r="BQ5073" s="2" t="s">
        <v>19843</v>
      </c>
    </row>
    <row r="5074" spans="1:70" ht="16.149999999999999" customHeight="1" x14ac:dyDescent="0.25">
      <c r="A5074" s="1">
        <v>5075</v>
      </c>
      <c r="B5074" s="2" t="s">
        <v>211</v>
      </c>
      <c r="C5074" s="2" t="s">
        <v>19844</v>
      </c>
      <c r="D5074" s="2" t="s">
        <v>124</v>
      </c>
      <c r="E5074" s="2" t="s">
        <v>19845</v>
      </c>
      <c r="F5074" s="67">
        <v>43965</v>
      </c>
      <c r="G5074" s="96">
        <f t="shared" si="790"/>
        <v>5</v>
      </c>
      <c r="H5074" s="96">
        <f t="shared" si="791"/>
        <v>2020</v>
      </c>
      <c r="I5074" s="92">
        <v>0.39583333333333298</v>
      </c>
      <c r="J5074" s="97">
        <f t="shared" si="789"/>
        <v>9</v>
      </c>
      <c r="K5074" s="5" t="s">
        <v>1392</v>
      </c>
      <c r="L5074" s="5" t="s">
        <v>73</v>
      </c>
      <c r="M5074" s="6" t="s">
        <v>115</v>
      </c>
      <c r="N5074" s="5">
        <v>19</v>
      </c>
      <c r="O5074" s="2" t="s">
        <v>75</v>
      </c>
      <c r="P5074" s="6" t="s">
        <v>4520</v>
      </c>
      <c r="R5074" s="6" t="s">
        <v>77</v>
      </c>
      <c r="T5074" s="6" t="s">
        <v>80</v>
      </c>
      <c r="U5074" s="6" t="s">
        <v>74</v>
      </c>
      <c r="X5074" s="2">
        <v>550</v>
      </c>
      <c r="Y5074" s="2" t="s">
        <v>83</v>
      </c>
      <c r="Z5074" s="2" t="s">
        <v>84</v>
      </c>
      <c r="AA5074" s="2">
        <v>550</v>
      </c>
      <c r="AB5074" s="2" t="s">
        <v>81</v>
      </c>
      <c r="AC5074" s="2" t="s">
        <v>84</v>
      </c>
      <c r="AD5074" s="2">
        <v>550</v>
      </c>
      <c r="AE5074" s="2" t="s">
        <v>83</v>
      </c>
      <c r="AF5074" s="2" t="s">
        <v>84</v>
      </c>
      <c r="AG5074" s="2">
        <v>550</v>
      </c>
      <c r="AH5074" s="2" t="s">
        <v>81</v>
      </c>
      <c r="AI5074" s="2" t="s">
        <v>84</v>
      </c>
      <c r="AJ5074" s="2">
        <v>550</v>
      </c>
      <c r="AK5074" s="2" t="s">
        <v>83</v>
      </c>
      <c r="AL5074" s="2" t="s">
        <v>84</v>
      </c>
      <c r="AM5074" s="2">
        <v>550</v>
      </c>
      <c r="AN5074" s="2" t="s">
        <v>81</v>
      </c>
      <c r="AO5074" s="2" t="s">
        <v>84</v>
      </c>
      <c r="AP5074" s="2">
        <v>550</v>
      </c>
      <c r="AQ5074" s="2" t="s">
        <v>83</v>
      </c>
      <c r="AR5074" s="2" t="s">
        <v>84</v>
      </c>
      <c r="AS5074" s="2">
        <v>550</v>
      </c>
      <c r="AT5074" s="2" t="s">
        <v>81</v>
      </c>
      <c r="AU5074" s="2" t="s">
        <v>84</v>
      </c>
      <c r="BO5074" s="2" t="s">
        <v>19846</v>
      </c>
      <c r="BQ5074" s="2" t="s">
        <v>19847</v>
      </c>
    </row>
    <row r="5075" spans="1:70" ht="16.149999999999999" customHeight="1" x14ac:dyDescent="0.25">
      <c r="A5075" s="1">
        <v>5076</v>
      </c>
      <c r="B5075" s="2" t="s">
        <v>211</v>
      </c>
      <c r="C5075" s="116" t="s">
        <v>19848</v>
      </c>
      <c r="D5075" s="2" t="s">
        <v>89</v>
      </c>
      <c r="E5075" s="2" t="s">
        <v>7536</v>
      </c>
      <c r="F5075" s="67">
        <v>44057</v>
      </c>
      <c r="G5075" s="96">
        <f t="shared" si="790"/>
        <v>8</v>
      </c>
      <c r="H5075" s="96">
        <f t="shared" si="791"/>
        <v>2020</v>
      </c>
      <c r="I5075" s="92">
        <v>0.25</v>
      </c>
      <c r="J5075" s="97">
        <f t="shared" si="789"/>
        <v>6</v>
      </c>
      <c r="K5075" s="5" t="s">
        <v>1392</v>
      </c>
      <c r="L5075" s="5" t="s">
        <v>91</v>
      </c>
      <c r="M5075" s="6" t="s">
        <v>74</v>
      </c>
      <c r="N5075" s="5">
        <v>43</v>
      </c>
      <c r="O5075" s="2" t="s">
        <v>5139</v>
      </c>
      <c r="P5075" s="6" t="s">
        <v>16423</v>
      </c>
      <c r="R5075" s="6" t="s">
        <v>77</v>
      </c>
      <c r="U5075" s="2" t="s">
        <v>115</v>
      </c>
      <c r="V5075" s="2" t="s">
        <v>202</v>
      </c>
      <c r="X5075" s="2">
        <v>573</v>
      </c>
      <c r="Y5075" s="2" t="s">
        <v>81</v>
      </c>
      <c r="Z5075" s="2" t="s">
        <v>84</v>
      </c>
      <c r="AA5075" s="2">
        <v>573</v>
      </c>
      <c r="AB5075" s="2" t="s">
        <v>81</v>
      </c>
      <c r="AC5075" s="2" t="s">
        <v>84</v>
      </c>
      <c r="AD5075" s="2">
        <v>573</v>
      </c>
      <c r="AE5075" s="2" t="s">
        <v>81</v>
      </c>
      <c r="AF5075" s="2" t="s">
        <v>84</v>
      </c>
      <c r="AW5075" s="2" t="s">
        <v>109</v>
      </c>
      <c r="BO5075" s="2" t="s">
        <v>19849</v>
      </c>
      <c r="BQ5075" s="2" t="s">
        <v>19850</v>
      </c>
    </row>
    <row r="5076" spans="1:70" ht="16.149999999999999" customHeight="1" x14ac:dyDescent="0.25">
      <c r="A5076" s="1">
        <v>5077</v>
      </c>
      <c r="B5076" s="2" t="s">
        <v>135</v>
      </c>
      <c r="C5076" s="2" t="s">
        <v>19851</v>
      </c>
      <c r="D5076" s="2" t="s">
        <v>296</v>
      </c>
      <c r="E5076" s="2" t="s">
        <v>611</v>
      </c>
      <c r="F5076" s="67">
        <v>44058</v>
      </c>
      <c r="G5076" s="96">
        <f t="shared" si="790"/>
        <v>8</v>
      </c>
      <c r="H5076" s="96">
        <f t="shared" si="791"/>
        <v>2020</v>
      </c>
      <c r="I5076" s="92">
        <v>0.65625</v>
      </c>
      <c r="J5076" s="97">
        <f t="shared" si="789"/>
        <v>15</v>
      </c>
      <c r="K5076" s="5" t="s">
        <v>1392</v>
      </c>
      <c r="L5076" s="5" t="s">
        <v>91</v>
      </c>
      <c r="M5076" s="6" t="s">
        <v>139</v>
      </c>
      <c r="O5076" s="2" t="s">
        <v>75</v>
      </c>
      <c r="P5076" s="6" t="s">
        <v>19852</v>
      </c>
      <c r="R5076" s="6" t="s">
        <v>77</v>
      </c>
      <c r="U5076" s="2" t="s">
        <v>115</v>
      </c>
      <c r="V5076" s="2" t="s">
        <v>202</v>
      </c>
      <c r="X5076" s="2">
        <v>340</v>
      </c>
      <c r="Y5076" s="2" t="s">
        <v>81</v>
      </c>
      <c r="Z5076" s="2" t="s">
        <v>84</v>
      </c>
      <c r="AA5076" s="2">
        <v>340</v>
      </c>
      <c r="AB5076" s="2" t="s">
        <v>81</v>
      </c>
      <c r="AC5076" s="2" t="s">
        <v>84</v>
      </c>
      <c r="AD5076" s="2">
        <v>340</v>
      </c>
      <c r="AE5076" s="2" t="s">
        <v>83</v>
      </c>
      <c r="AF5076" s="2" t="s">
        <v>84</v>
      </c>
      <c r="AG5076" s="2">
        <v>340</v>
      </c>
      <c r="AH5076" s="2" t="s">
        <v>81</v>
      </c>
      <c r="AI5076" s="2" t="s">
        <v>84</v>
      </c>
      <c r="AJ5076" s="2">
        <v>340</v>
      </c>
      <c r="AK5076" s="2" t="s">
        <v>81</v>
      </c>
      <c r="AL5076" s="2" t="s">
        <v>84</v>
      </c>
      <c r="AM5076" s="2">
        <v>340</v>
      </c>
      <c r="AN5076" s="2" t="s">
        <v>81</v>
      </c>
      <c r="AO5076" s="2" t="s">
        <v>84</v>
      </c>
      <c r="AP5076" s="2">
        <v>340</v>
      </c>
      <c r="AQ5076" s="2" t="s">
        <v>83</v>
      </c>
      <c r="AR5076" s="2" t="s">
        <v>84</v>
      </c>
      <c r="AS5076" s="2">
        <v>340</v>
      </c>
      <c r="AT5076" s="2" t="s">
        <v>81</v>
      </c>
      <c r="AU5076" s="2" t="s">
        <v>84</v>
      </c>
      <c r="AX5076" s="2" t="s">
        <v>109</v>
      </c>
      <c r="BO5076" s="2" t="s">
        <v>19853</v>
      </c>
      <c r="BQ5076" s="2" t="s">
        <v>19854</v>
      </c>
    </row>
    <row r="5077" spans="1:70" ht="16.149999999999999" customHeight="1" x14ac:dyDescent="0.25">
      <c r="A5077" s="1">
        <v>5078</v>
      </c>
      <c r="B5077" s="2" t="s">
        <v>69</v>
      </c>
      <c r="C5077" s="404" t="s">
        <v>19855</v>
      </c>
      <c r="D5077" s="2" t="s">
        <v>296</v>
      </c>
      <c r="E5077" s="2" t="s">
        <v>19856</v>
      </c>
      <c r="F5077" s="67">
        <v>44058</v>
      </c>
      <c r="G5077" s="96">
        <f t="shared" si="790"/>
        <v>8</v>
      </c>
      <c r="H5077" s="96">
        <f t="shared" si="791"/>
        <v>2020</v>
      </c>
      <c r="I5077" s="92">
        <v>0.51041666666666696</v>
      </c>
      <c r="J5077" s="97">
        <f t="shared" si="789"/>
        <v>12</v>
      </c>
      <c r="K5077" s="5" t="s">
        <v>1392</v>
      </c>
      <c r="L5077" s="5" t="s">
        <v>91</v>
      </c>
      <c r="M5077" s="6" t="s">
        <v>115</v>
      </c>
      <c r="N5077" s="5">
        <v>60</v>
      </c>
      <c r="O5077" s="2" t="s">
        <v>75</v>
      </c>
      <c r="P5077" s="6" t="s">
        <v>1027</v>
      </c>
      <c r="R5077" s="6" t="s">
        <v>77</v>
      </c>
      <c r="S5077" s="2" t="s">
        <v>11111</v>
      </c>
      <c r="T5077" s="6" t="s">
        <v>202</v>
      </c>
      <c r="X5077" s="392">
        <v>2420</v>
      </c>
      <c r="Y5077" s="392" t="s">
        <v>83</v>
      </c>
      <c r="Z5077" s="392" t="s">
        <v>82</v>
      </c>
      <c r="AA5077" s="392">
        <v>2420</v>
      </c>
      <c r="AB5077" s="392" t="s">
        <v>81</v>
      </c>
      <c r="AC5077" s="392" t="s">
        <v>82</v>
      </c>
      <c r="AD5077" s="392">
        <v>2420</v>
      </c>
      <c r="AE5077" s="392" t="s">
        <v>83</v>
      </c>
      <c r="AF5077" s="392" t="s">
        <v>82</v>
      </c>
      <c r="AG5077" s="2">
        <v>2420</v>
      </c>
      <c r="AH5077" s="392" t="s">
        <v>81</v>
      </c>
      <c r="AI5077" s="392" t="s">
        <v>82</v>
      </c>
      <c r="AJ5077" s="392">
        <v>2420</v>
      </c>
      <c r="AK5077" s="392" t="s">
        <v>83</v>
      </c>
      <c r="AL5077" s="392" t="s">
        <v>82</v>
      </c>
      <c r="AM5077" s="392">
        <v>2420</v>
      </c>
      <c r="AN5077" s="392" t="s">
        <v>81</v>
      </c>
      <c r="AO5077" s="392" t="s">
        <v>82</v>
      </c>
      <c r="AP5077" s="392">
        <v>2420</v>
      </c>
      <c r="AQ5077" s="392" t="s">
        <v>83</v>
      </c>
      <c r="AR5077" s="392" t="s">
        <v>82</v>
      </c>
      <c r="AS5077" s="392">
        <v>2420</v>
      </c>
      <c r="AT5077" s="392" t="s">
        <v>81</v>
      </c>
      <c r="AU5077" s="392" t="s">
        <v>82</v>
      </c>
      <c r="BO5077" s="2" t="s">
        <v>19857</v>
      </c>
      <c r="BR5077" s="325" t="s">
        <v>19858</v>
      </c>
    </row>
    <row r="5078" spans="1:70" ht="16.149999999999999" customHeight="1" x14ac:dyDescent="0.25">
      <c r="A5078" s="1">
        <v>5079</v>
      </c>
      <c r="B5078" s="2" t="s">
        <v>211</v>
      </c>
      <c r="C5078" s="2" t="s">
        <v>19859</v>
      </c>
      <c r="D5078" s="2" t="s">
        <v>296</v>
      </c>
      <c r="E5078" s="2" t="s">
        <v>19860</v>
      </c>
      <c r="F5078" s="67">
        <v>44057</v>
      </c>
      <c r="G5078" s="96">
        <f t="shared" si="790"/>
        <v>8</v>
      </c>
      <c r="H5078" s="96">
        <f t="shared" si="791"/>
        <v>2020</v>
      </c>
      <c r="I5078" s="92">
        <v>0.62847222222222199</v>
      </c>
      <c r="J5078" s="97">
        <f t="shared" si="789"/>
        <v>15</v>
      </c>
      <c r="K5078" s="5" t="s">
        <v>1392</v>
      </c>
      <c r="L5078" s="5" t="s">
        <v>91</v>
      </c>
      <c r="M5078" s="6" t="s">
        <v>74</v>
      </c>
      <c r="N5078" s="5">
        <v>30</v>
      </c>
      <c r="O5078" s="2" t="s">
        <v>126</v>
      </c>
      <c r="P5078" s="6" t="s">
        <v>19861</v>
      </c>
      <c r="R5078" s="6" t="s">
        <v>77</v>
      </c>
      <c r="T5078" s="6" t="s">
        <v>202</v>
      </c>
      <c r="U5078" s="6" t="s">
        <v>139</v>
      </c>
      <c r="X5078" s="2">
        <v>390</v>
      </c>
      <c r="Y5078" s="2" t="s">
        <v>83</v>
      </c>
      <c r="Z5078" s="2" t="s">
        <v>82</v>
      </c>
      <c r="AA5078" s="2">
        <v>390</v>
      </c>
      <c r="AB5078" s="2" t="s">
        <v>83</v>
      </c>
      <c r="AC5078" s="2" t="s">
        <v>82</v>
      </c>
      <c r="AD5078" s="2">
        <v>390</v>
      </c>
      <c r="AE5078" s="2" t="s">
        <v>83</v>
      </c>
      <c r="AF5078" s="2" t="s">
        <v>82</v>
      </c>
      <c r="AJ5078" s="2">
        <v>390</v>
      </c>
      <c r="AK5078" s="2" t="s">
        <v>83</v>
      </c>
      <c r="AL5078" s="2" t="s">
        <v>82</v>
      </c>
      <c r="AM5078" s="2">
        <v>390</v>
      </c>
      <c r="AN5078" s="2" t="s">
        <v>83</v>
      </c>
      <c r="AO5078" s="2" t="s">
        <v>82</v>
      </c>
      <c r="AP5078" s="2">
        <v>390</v>
      </c>
      <c r="AQ5078" s="2" t="s">
        <v>83</v>
      </c>
      <c r="AR5078" s="2" t="s">
        <v>82</v>
      </c>
      <c r="BK5078" s="2" t="s">
        <v>162</v>
      </c>
      <c r="BL5078" s="2">
        <v>800</v>
      </c>
      <c r="BM5078" s="2" t="s">
        <v>162</v>
      </c>
      <c r="BN5078" s="2">
        <v>1100</v>
      </c>
      <c r="BO5078" s="2" t="s">
        <v>19862</v>
      </c>
      <c r="BQ5078" s="2" t="s">
        <v>19863</v>
      </c>
    </row>
    <row r="5079" spans="1:70" ht="16.149999999999999" customHeight="1" x14ac:dyDescent="0.25">
      <c r="A5079" s="1">
        <v>5080</v>
      </c>
      <c r="B5079" s="2" t="s">
        <v>211</v>
      </c>
      <c r="C5079" s="2" t="s">
        <v>540</v>
      </c>
      <c r="D5079" s="2" t="s">
        <v>124</v>
      </c>
      <c r="E5079" s="2" t="s">
        <v>19547</v>
      </c>
      <c r="F5079" s="67">
        <v>44052</v>
      </c>
      <c r="G5079" s="96">
        <f t="shared" si="790"/>
        <v>8</v>
      </c>
      <c r="H5079" s="96">
        <f t="shared" si="791"/>
        <v>2020</v>
      </c>
      <c r="I5079" s="92">
        <v>0.47916666666666702</v>
      </c>
      <c r="J5079" s="97">
        <f t="shared" si="789"/>
        <v>11</v>
      </c>
      <c r="K5079" s="5" t="s">
        <v>1392</v>
      </c>
      <c r="L5079" s="5" t="s">
        <v>73</v>
      </c>
      <c r="M5079" s="6" t="s">
        <v>74</v>
      </c>
      <c r="N5079" s="5">
        <v>27</v>
      </c>
      <c r="O5079" s="2" t="s">
        <v>5139</v>
      </c>
      <c r="P5079" s="6" t="s">
        <v>19864</v>
      </c>
      <c r="R5079" s="6" t="s">
        <v>77</v>
      </c>
      <c r="S5079" s="6" t="s">
        <v>109</v>
      </c>
      <c r="W5079" s="2" t="s">
        <v>21961</v>
      </c>
      <c r="X5079" s="336">
        <v>708</v>
      </c>
      <c r="Y5079" s="336" t="s">
        <v>81</v>
      </c>
      <c r="Z5079" s="336" t="s">
        <v>161</v>
      </c>
      <c r="AA5079" s="336">
        <v>708</v>
      </c>
      <c r="AB5079" s="336" t="s">
        <v>81</v>
      </c>
      <c r="AC5079" s="336" t="s">
        <v>161</v>
      </c>
      <c r="AD5079" s="336">
        <v>708</v>
      </c>
      <c r="AE5079" s="336" t="s">
        <v>83</v>
      </c>
      <c r="AF5079" s="336" t="s">
        <v>161</v>
      </c>
      <c r="AG5079" s="2">
        <v>708</v>
      </c>
      <c r="AH5079" s="392" t="s">
        <v>81</v>
      </c>
      <c r="AI5079" s="392" t="s">
        <v>161</v>
      </c>
      <c r="AJ5079" s="392">
        <v>785</v>
      </c>
      <c r="AK5079" s="392" t="s">
        <v>81</v>
      </c>
      <c r="AL5079" s="392" t="s">
        <v>161</v>
      </c>
      <c r="AM5079" s="392">
        <v>786</v>
      </c>
      <c r="AN5079" s="392" t="s">
        <v>13844</v>
      </c>
      <c r="AO5079" s="392" t="s">
        <v>161</v>
      </c>
      <c r="AP5079" s="392">
        <v>786</v>
      </c>
      <c r="AQ5079" s="392" t="s">
        <v>81</v>
      </c>
      <c r="AR5079" s="392" t="s">
        <v>161</v>
      </c>
      <c r="AV5079" s="2">
        <v>698</v>
      </c>
      <c r="AW5079" s="2" t="s">
        <v>81</v>
      </c>
      <c r="AX5079" s="2" t="s">
        <v>161</v>
      </c>
      <c r="BO5079" s="2" t="s">
        <v>19865</v>
      </c>
      <c r="BR5079" s="2" t="s">
        <v>19866</v>
      </c>
    </row>
    <row r="5080" spans="1:70" ht="16.149999999999999" customHeight="1" x14ac:dyDescent="0.25">
      <c r="A5080" s="1">
        <v>5081</v>
      </c>
      <c r="B5080" s="2" t="s">
        <v>211</v>
      </c>
      <c r="C5080" s="116" t="s">
        <v>5096</v>
      </c>
      <c r="D5080" s="2" t="s">
        <v>158</v>
      </c>
      <c r="E5080" s="2" t="s">
        <v>19867</v>
      </c>
      <c r="F5080" s="67">
        <v>44058</v>
      </c>
      <c r="G5080" s="96">
        <f t="shared" si="790"/>
        <v>8</v>
      </c>
      <c r="H5080" s="96">
        <f t="shared" si="791"/>
        <v>2020</v>
      </c>
      <c r="I5080" s="92">
        <v>0.53125</v>
      </c>
      <c r="J5080" s="97">
        <f t="shared" si="789"/>
        <v>12</v>
      </c>
      <c r="K5080" s="5" t="s">
        <v>1392</v>
      </c>
      <c r="L5080" s="5" t="s">
        <v>91</v>
      </c>
      <c r="M5080" s="6" t="s">
        <v>100</v>
      </c>
      <c r="N5080" s="5">
        <v>67</v>
      </c>
      <c r="O5080" s="2" t="s">
        <v>5139</v>
      </c>
      <c r="P5080" s="6" t="s">
        <v>1027</v>
      </c>
      <c r="R5080" s="6" t="s">
        <v>77</v>
      </c>
      <c r="T5080" s="6" t="s">
        <v>202</v>
      </c>
      <c r="X5080" s="2">
        <v>170</v>
      </c>
      <c r="Y5080" s="2" t="s">
        <v>81</v>
      </c>
      <c r="Z5080" s="2" t="s">
        <v>82</v>
      </c>
      <c r="AA5080" s="2">
        <v>170</v>
      </c>
      <c r="AB5080" s="2" t="s">
        <v>81</v>
      </c>
      <c r="AC5080" s="2" t="s">
        <v>82</v>
      </c>
      <c r="AD5080" s="2">
        <v>170</v>
      </c>
      <c r="AE5080" s="2" t="s">
        <v>81</v>
      </c>
      <c r="AF5080" s="2" t="s">
        <v>82</v>
      </c>
      <c r="AG5080" s="2">
        <v>170</v>
      </c>
      <c r="AH5080" s="2" t="s">
        <v>94</v>
      </c>
      <c r="AI5080" s="2" t="s">
        <v>82</v>
      </c>
      <c r="AJ5080" s="2">
        <v>170</v>
      </c>
      <c r="AK5080" s="2" t="s">
        <v>81</v>
      </c>
      <c r="AL5080" s="2" t="s">
        <v>82</v>
      </c>
      <c r="AM5080" s="2">
        <v>170</v>
      </c>
      <c r="AN5080" s="2" t="s">
        <v>81</v>
      </c>
      <c r="AO5080" s="2" t="s">
        <v>82</v>
      </c>
      <c r="AP5080" s="2">
        <v>170</v>
      </c>
      <c r="AQ5080" s="2" t="s">
        <v>81</v>
      </c>
      <c r="AR5080" s="2" t="s">
        <v>82</v>
      </c>
      <c r="AS5080" s="2">
        <v>170</v>
      </c>
      <c r="AT5080" s="2" t="s">
        <v>94</v>
      </c>
      <c r="AU5080" s="2" t="s">
        <v>82</v>
      </c>
      <c r="BI5080" s="2" t="s">
        <v>162</v>
      </c>
      <c r="BJ5080" s="2">
        <v>1700</v>
      </c>
      <c r="BO5080" s="2" t="s">
        <v>19868</v>
      </c>
      <c r="BQ5080" s="2" t="s">
        <v>19869</v>
      </c>
    </row>
    <row r="5081" spans="1:70" ht="16.149999999999999" customHeight="1" x14ac:dyDescent="0.25">
      <c r="A5081" s="1">
        <v>5082</v>
      </c>
      <c r="B5081" s="2" t="s">
        <v>211</v>
      </c>
      <c r="C5081" s="2" t="s">
        <v>19870</v>
      </c>
      <c r="D5081" s="2" t="s">
        <v>145</v>
      </c>
      <c r="E5081" s="2" t="s">
        <v>19871</v>
      </c>
      <c r="F5081" s="67">
        <v>44023</v>
      </c>
      <c r="G5081" s="96">
        <f t="shared" si="790"/>
        <v>7</v>
      </c>
      <c r="H5081" s="96">
        <f t="shared" si="791"/>
        <v>2020</v>
      </c>
      <c r="I5081" s="92">
        <v>0.64583333333333304</v>
      </c>
      <c r="J5081" s="97">
        <f t="shared" si="789"/>
        <v>15</v>
      </c>
      <c r="K5081" s="5" t="s">
        <v>1392</v>
      </c>
      <c r="L5081" s="5" t="s">
        <v>91</v>
      </c>
      <c r="M5081" s="6" t="s">
        <v>100</v>
      </c>
      <c r="N5081" s="5">
        <v>40</v>
      </c>
      <c r="O5081" s="127" t="s">
        <v>126</v>
      </c>
      <c r="P5081" s="6" t="s">
        <v>19872</v>
      </c>
      <c r="R5081" s="6" t="s">
        <v>77</v>
      </c>
      <c r="T5081" s="6" t="s">
        <v>80</v>
      </c>
      <c r="U5081" s="2" t="s">
        <v>74</v>
      </c>
      <c r="X5081" s="2">
        <v>550</v>
      </c>
      <c r="Y5081" s="2" t="s">
        <v>83</v>
      </c>
      <c r="Z5081" s="2" t="s">
        <v>84</v>
      </c>
      <c r="AA5081" s="2">
        <v>550</v>
      </c>
      <c r="AB5081" s="2" t="s">
        <v>81</v>
      </c>
      <c r="AC5081" s="2" t="s">
        <v>84</v>
      </c>
      <c r="AD5081" s="2">
        <v>550</v>
      </c>
      <c r="AE5081" s="2" t="s">
        <v>83</v>
      </c>
      <c r="AF5081" s="2" t="s">
        <v>84</v>
      </c>
      <c r="AG5081" s="2">
        <v>922</v>
      </c>
      <c r="AH5081" s="2" t="s">
        <v>81</v>
      </c>
      <c r="AI5081" s="2" t="s">
        <v>84</v>
      </c>
      <c r="AJ5081" s="2">
        <v>922</v>
      </c>
      <c r="AK5081" s="2" t="s">
        <v>81</v>
      </c>
      <c r="AL5081" s="2" t="s">
        <v>84</v>
      </c>
      <c r="AM5081" s="2">
        <v>922</v>
      </c>
      <c r="AN5081" s="2" t="s">
        <v>81</v>
      </c>
      <c r="AO5081" s="2" t="s">
        <v>84</v>
      </c>
      <c r="AP5081" s="2">
        <v>922</v>
      </c>
      <c r="AQ5081" s="2" t="s">
        <v>81</v>
      </c>
      <c r="AR5081" s="2" t="s">
        <v>84</v>
      </c>
      <c r="AS5081" s="2">
        <v>922</v>
      </c>
      <c r="AT5081" s="2" t="s">
        <v>81</v>
      </c>
      <c r="AU5081" s="2" t="s">
        <v>84</v>
      </c>
      <c r="AV5081" s="2">
        <v>310</v>
      </c>
      <c r="AW5081" s="2" t="s">
        <v>81</v>
      </c>
      <c r="AX5081" s="2" t="s">
        <v>82</v>
      </c>
      <c r="BB5081" s="2">
        <v>310</v>
      </c>
      <c r="BC5081" s="2" t="s">
        <v>81</v>
      </c>
      <c r="BD5081" s="2" t="s">
        <v>82</v>
      </c>
      <c r="BO5081" s="2" t="s">
        <v>19873</v>
      </c>
      <c r="BQ5081" s="2" t="s">
        <v>19874</v>
      </c>
    </row>
    <row r="5082" spans="1:70" ht="16.149999999999999" customHeight="1" x14ac:dyDescent="0.25">
      <c r="A5082" s="1">
        <v>5083</v>
      </c>
      <c r="B5082" s="2" t="s">
        <v>211</v>
      </c>
      <c r="C5082" s="2" t="s">
        <v>1427</v>
      </c>
      <c r="D5082" s="2" t="s">
        <v>124</v>
      </c>
      <c r="E5082" s="2" t="s">
        <v>13657</v>
      </c>
      <c r="F5082" s="67">
        <v>44056</v>
      </c>
      <c r="G5082" s="96">
        <f t="shared" si="790"/>
        <v>8</v>
      </c>
      <c r="H5082" s="96">
        <f t="shared" si="791"/>
        <v>2020</v>
      </c>
      <c r="I5082" s="92">
        <v>0.72222222222222199</v>
      </c>
      <c r="J5082" s="97">
        <f t="shared" si="789"/>
        <v>17</v>
      </c>
      <c r="L5082" s="5" t="s">
        <v>73</v>
      </c>
      <c r="M5082" s="6" t="s">
        <v>115</v>
      </c>
      <c r="N5082" s="5">
        <v>53</v>
      </c>
      <c r="O5082" s="127" t="s">
        <v>5139</v>
      </c>
      <c r="P5082" s="6" t="s">
        <v>1027</v>
      </c>
      <c r="R5082" s="6" t="s">
        <v>77</v>
      </c>
      <c r="T5082" s="6" t="s">
        <v>80</v>
      </c>
      <c r="BO5082" s="2" t="s">
        <v>19875</v>
      </c>
      <c r="BQ5082" s="2" t="s">
        <v>19876</v>
      </c>
    </row>
    <row r="5083" spans="1:70" ht="16.149999999999999" customHeight="1" x14ac:dyDescent="0.25">
      <c r="A5083" s="1">
        <v>5084</v>
      </c>
      <c r="B5083" s="2" t="s">
        <v>15805</v>
      </c>
      <c r="C5083" s="2" t="s">
        <v>19877</v>
      </c>
      <c r="D5083" s="2" t="s">
        <v>158</v>
      </c>
      <c r="E5083" s="2" t="s">
        <v>247</v>
      </c>
      <c r="F5083" s="67">
        <v>44038</v>
      </c>
      <c r="G5083" s="96">
        <f t="shared" si="790"/>
        <v>7</v>
      </c>
      <c r="H5083" s="96">
        <f t="shared" si="791"/>
        <v>2020</v>
      </c>
      <c r="I5083" s="92">
        <v>0.46527777777777801</v>
      </c>
      <c r="J5083" s="97">
        <f t="shared" si="789"/>
        <v>11</v>
      </c>
      <c r="K5083" s="5" t="s">
        <v>1392</v>
      </c>
      <c r="L5083" s="5" t="s">
        <v>91</v>
      </c>
      <c r="M5083" s="6" t="s">
        <v>100</v>
      </c>
      <c r="N5083" s="5">
        <v>60</v>
      </c>
      <c r="O5083" s="127" t="s">
        <v>126</v>
      </c>
      <c r="P5083" s="6" t="s">
        <v>334</v>
      </c>
      <c r="R5083" s="6" t="s">
        <v>77</v>
      </c>
      <c r="T5083" s="6" t="s">
        <v>202</v>
      </c>
      <c r="U5083" s="6" t="s">
        <v>74</v>
      </c>
      <c r="X5083" s="2">
        <v>500</v>
      </c>
      <c r="BO5083" s="2" t="s">
        <v>19878</v>
      </c>
      <c r="BQ5083" s="2" t="s">
        <v>19879</v>
      </c>
    </row>
    <row r="5084" spans="1:70" ht="16.149999999999999" customHeight="1" x14ac:dyDescent="0.25">
      <c r="A5084" s="1">
        <v>5085</v>
      </c>
      <c r="B5084" s="2" t="s">
        <v>211</v>
      </c>
      <c r="C5084" s="2" t="s">
        <v>19880</v>
      </c>
      <c r="D5084" s="2" t="s">
        <v>145</v>
      </c>
      <c r="E5084" s="2" t="s">
        <v>247</v>
      </c>
      <c r="F5084" s="67">
        <v>44036</v>
      </c>
      <c r="G5084" s="96">
        <f t="shared" si="790"/>
        <v>7</v>
      </c>
      <c r="H5084" s="96">
        <f t="shared" si="791"/>
        <v>2020</v>
      </c>
      <c r="I5084" s="92">
        <v>0.78125</v>
      </c>
      <c r="J5084" s="97">
        <f t="shared" si="789"/>
        <v>18</v>
      </c>
      <c r="K5084" s="5" t="s">
        <v>1392</v>
      </c>
      <c r="L5084" s="5" t="s">
        <v>73</v>
      </c>
      <c r="M5084" s="6" t="s">
        <v>74</v>
      </c>
      <c r="N5084" s="5">
        <v>23</v>
      </c>
      <c r="O5084" s="127" t="s">
        <v>75</v>
      </c>
      <c r="P5084" s="127" t="s">
        <v>13482</v>
      </c>
      <c r="R5084" s="6" t="s">
        <v>77</v>
      </c>
      <c r="U5084" s="2" t="s">
        <v>115</v>
      </c>
      <c r="V5084" s="2" t="s">
        <v>80</v>
      </c>
      <c r="X5084" s="2">
        <v>1160</v>
      </c>
      <c r="Y5084" s="2" t="s">
        <v>83</v>
      </c>
      <c r="Z5084" s="2" t="s">
        <v>82</v>
      </c>
      <c r="AA5084" s="2">
        <v>1160</v>
      </c>
      <c r="AB5084" s="2" t="s">
        <v>81</v>
      </c>
      <c r="AC5084" s="2" t="s">
        <v>82</v>
      </c>
      <c r="AD5084" s="2">
        <v>1160</v>
      </c>
      <c r="AE5084" s="2" t="s">
        <v>83</v>
      </c>
      <c r="AF5084" s="2" t="s">
        <v>82</v>
      </c>
      <c r="AG5084" s="2">
        <v>1160</v>
      </c>
      <c r="AH5084" s="2" t="s">
        <v>83</v>
      </c>
      <c r="AI5084" s="2" t="s">
        <v>82</v>
      </c>
      <c r="AJ5084" s="2">
        <v>1160</v>
      </c>
      <c r="AK5084" s="2" t="s">
        <v>83</v>
      </c>
      <c r="AL5084" s="2" t="s">
        <v>161</v>
      </c>
      <c r="AM5084" s="2">
        <v>1160</v>
      </c>
      <c r="AN5084" s="2" t="s">
        <v>81</v>
      </c>
      <c r="AO5084" s="2" t="s">
        <v>161</v>
      </c>
      <c r="AP5084" s="2">
        <v>1160</v>
      </c>
      <c r="AQ5084" s="2" t="s">
        <v>83</v>
      </c>
      <c r="AR5084" s="2" t="s">
        <v>161</v>
      </c>
      <c r="AS5084" s="2">
        <v>1160</v>
      </c>
      <c r="AT5084" s="2" t="s">
        <v>83</v>
      </c>
      <c r="AU5084" s="2" t="s">
        <v>161</v>
      </c>
      <c r="AV5084" s="2">
        <v>1160</v>
      </c>
      <c r="AW5084" s="2" t="s">
        <v>83</v>
      </c>
      <c r="AX5084" s="2" t="s">
        <v>82</v>
      </c>
      <c r="AY5084" s="2">
        <v>1160</v>
      </c>
      <c r="AZ5084" s="2" t="s">
        <v>81</v>
      </c>
      <c r="BA5084" s="2" t="s">
        <v>82</v>
      </c>
      <c r="BB5084" s="2">
        <v>1160</v>
      </c>
      <c r="BC5084" s="2" t="s">
        <v>83</v>
      </c>
      <c r="BD5084" s="2" t="s">
        <v>82</v>
      </c>
      <c r="BE5084" s="2">
        <v>1160</v>
      </c>
      <c r="BF5084" s="2" t="s">
        <v>83</v>
      </c>
      <c r="BG5084" s="2" t="s">
        <v>82</v>
      </c>
      <c r="BO5084" s="2" t="s">
        <v>19881</v>
      </c>
      <c r="BQ5084" s="2" t="s">
        <v>19882</v>
      </c>
    </row>
    <row r="5085" spans="1:70" ht="16.149999999999999" customHeight="1" x14ac:dyDescent="0.25">
      <c r="A5085" s="1">
        <v>5086</v>
      </c>
      <c r="B5085" s="2" t="s">
        <v>87</v>
      </c>
      <c r="C5085" s="2" t="s">
        <v>2319</v>
      </c>
      <c r="D5085" s="2" t="s">
        <v>158</v>
      </c>
      <c r="E5085" s="2" t="s">
        <v>19883</v>
      </c>
      <c r="F5085" s="67">
        <v>44056</v>
      </c>
      <c r="G5085" s="96">
        <f t="shared" si="790"/>
        <v>8</v>
      </c>
      <c r="H5085" s="96">
        <f t="shared" si="791"/>
        <v>2020</v>
      </c>
      <c r="I5085" s="92">
        <v>0.58333333333333304</v>
      </c>
      <c r="J5085" s="97">
        <f t="shared" si="789"/>
        <v>14</v>
      </c>
      <c r="K5085" s="5" t="s">
        <v>1392</v>
      </c>
      <c r="L5085" s="5" t="s">
        <v>91</v>
      </c>
      <c r="M5085" s="6" t="s">
        <v>74</v>
      </c>
      <c r="N5085" s="5">
        <v>81</v>
      </c>
      <c r="O5085" s="127" t="s">
        <v>5139</v>
      </c>
      <c r="P5085" s="127" t="s">
        <v>19884</v>
      </c>
      <c r="R5085" s="6" t="s">
        <v>77</v>
      </c>
      <c r="S5085" s="6" t="s">
        <v>14762</v>
      </c>
      <c r="T5085" s="6" t="s">
        <v>202</v>
      </c>
      <c r="Y5085" s="2" t="s">
        <v>81</v>
      </c>
      <c r="AE5085" s="2" t="s">
        <v>81</v>
      </c>
      <c r="AH5085" s="2" t="s">
        <v>94</v>
      </c>
      <c r="BO5085" s="2" t="s">
        <v>19885</v>
      </c>
      <c r="BQ5085" s="2" t="s">
        <v>19886</v>
      </c>
    </row>
    <row r="5086" spans="1:70" ht="16.149999999999999" customHeight="1" x14ac:dyDescent="0.25">
      <c r="A5086" s="1">
        <v>5087</v>
      </c>
      <c r="B5086" s="2" t="s">
        <v>69</v>
      </c>
      <c r="C5086" s="2" t="s">
        <v>1851</v>
      </c>
      <c r="D5086" s="2" t="s">
        <v>89</v>
      </c>
      <c r="E5086" s="2" t="s">
        <v>19887</v>
      </c>
      <c r="F5086" s="67">
        <v>44061</v>
      </c>
      <c r="G5086" s="96">
        <f t="shared" si="790"/>
        <v>8</v>
      </c>
      <c r="H5086" s="96">
        <f t="shared" si="791"/>
        <v>2020</v>
      </c>
      <c r="I5086" s="92">
        <v>0.40972222222222199</v>
      </c>
      <c r="J5086" s="97">
        <f t="shared" si="789"/>
        <v>9</v>
      </c>
      <c r="K5086" s="5" t="s">
        <v>1392</v>
      </c>
      <c r="L5086" s="5" t="s">
        <v>91</v>
      </c>
      <c r="M5086" s="6" t="s">
        <v>74</v>
      </c>
      <c r="N5086" s="5">
        <v>48</v>
      </c>
      <c r="O5086" s="127" t="s">
        <v>5139</v>
      </c>
      <c r="P5086" s="127" t="s">
        <v>19888</v>
      </c>
      <c r="R5086" s="6" t="s">
        <v>77</v>
      </c>
      <c r="S5086" s="6" t="s">
        <v>14762</v>
      </c>
      <c r="T5086" s="6" t="s">
        <v>202</v>
      </c>
      <c r="X5086" s="2">
        <v>340</v>
      </c>
      <c r="Y5086" s="2" t="s">
        <v>94</v>
      </c>
      <c r="Z5086" s="2" t="s">
        <v>168</v>
      </c>
      <c r="AA5086" s="2">
        <v>340</v>
      </c>
      <c r="AB5086" s="2" t="s">
        <v>94</v>
      </c>
      <c r="AC5086" s="2" t="s">
        <v>168</v>
      </c>
      <c r="AD5086" s="2">
        <v>340</v>
      </c>
      <c r="AE5086" s="2" t="s">
        <v>81</v>
      </c>
      <c r="AF5086" s="2" t="s">
        <v>168</v>
      </c>
      <c r="AG5086" s="2">
        <v>340</v>
      </c>
      <c r="AH5086" s="2" t="s">
        <v>81</v>
      </c>
      <c r="AI5086" s="2" t="s">
        <v>168</v>
      </c>
      <c r="AJ5086" s="2">
        <v>200</v>
      </c>
      <c r="AK5086" s="2" t="s">
        <v>81</v>
      </c>
      <c r="AL5086" s="2" t="s">
        <v>168</v>
      </c>
      <c r="AP5086" s="2">
        <v>200</v>
      </c>
      <c r="AQ5086" s="2" t="s">
        <v>81</v>
      </c>
      <c r="AR5086" s="2" t="s">
        <v>168</v>
      </c>
      <c r="AV5086" s="2">
        <v>350</v>
      </c>
      <c r="AW5086" s="2" t="s">
        <v>81</v>
      </c>
      <c r="AX5086" s="2" t="s">
        <v>168</v>
      </c>
      <c r="BK5086" s="2" t="s">
        <v>162</v>
      </c>
      <c r="BL5086" s="2">
        <v>600</v>
      </c>
      <c r="BO5086" s="2" t="s">
        <v>19889</v>
      </c>
      <c r="BQ5086" s="2" t="s">
        <v>19890</v>
      </c>
    </row>
    <row r="5087" spans="1:70" ht="16.149999999999999" customHeight="1" x14ac:dyDescent="0.25">
      <c r="A5087" s="1">
        <v>5088</v>
      </c>
      <c r="B5087" s="2" t="s">
        <v>211</v>
      </c>
      <c r="C5087" s="2" t="s">
        <v>540</v>
      </c>
      <c r="D5087" s="2" t="s">
        <v>124</v>
      </c>
      <c r="E5087" s="2" t="s">
        <v>19891</v>
      </c>
      <c r="F5087" s="67">
        <v>44056</v>
      </c>
      <c r="G5087" s="96">
        <f t="shared" si="790"/>
        <v>8</v>
      </c>
      <c r="H5087" s="96">
        <f t="shared" si="791"/>
        <v>2020</v>
      </c>
      <c r="I5087" s="92">
        <v>0.61805555555555602</v>
      </c>
      <c r="J5087" s="97">
        <f t="shared" si="789"/>
        <v>14</v>
      </c>
      <c r="L5087" s="5" t="s">
        <v>91</v>
      </c>
      <c r="M5087" s="6" t="s">
        <v>74</v>
      </c>
      <c r="O5087" s="127" t="s">
        <v>5139</v>
      </c>
      <c r="P5087" s="127" t="s">
        <v>19892</v>
      </c>
      <c r="R5087" s="6" t="s">
        <v>789</v>
      </c>
      <c r="W5087" s="2" t="s">
        <v>109</v>
      </c>
      <c r="BQ5087" s="2" t="s">
        <v>19893</v>
      </c>
    </row>
    <row r="5088" spans="1:70" ht="16.149999999999999" customHeight="1" x14ac:dyDescent="0.25">
      <c r="A5088" s="1">
        <v>5089</v>
      </c>
      <c r="B5088" s="2" t="s">
        <v>211</v>
      </c>
      <c r="C5088" s="2" t="s">
        <v>1328</v>
      </c>
      <c r="D5088" s="2" t="s">
        <v>113</v>
      </c>
      <c r="E5088" s="2" t="s">
        <v>19894</v>
      </c>
      <c r="F5088" s="67">
        <v>44061</v>
      </c>
      <c r="G5088" s="96">
        <f t="shared" si="790"/>
        <v>8</v>
      </c>
      <c r="H5088" s="96">
        <f t="shared" si="791"/>
        <v>2020</v>
      </c>
      <c r="I5088" s="92">
        <v>0.6875</v>
      </c>
      <c r="J5088" s="97">
        <f t="shared" si="789"/>
        <v>16</v>
      </c>
      <c r="K5088" s="5" t="s">
        <v>1392</v>
      </c>
      <c r="L5088" s="5" t="s">
        <v>91</v>
      </c>
      <c r="M5088" s="6" t="s">
        <v>74</v>
      </c>
      <c r="N5088" s="5">
        <v>69</v>
      </c>
      <c r="O5088" s="127" t="s">
        <v>5139</v>
      </c>
      <c r="P5088" s="127" t="s">
        <v>14445</v>
      </c>
      <c r="R5088" s="6" t="s">
        <v>77</v>
      </c>
      <c r="U5088" s="2" t="s">
        <v>115</v>
      </c>
      <c r="V5088" s="2" t="s">
        <v>80</v>
      </c>
      <c r="X5088" s="2">
        <v>211</v>
      </c>
      <c r="Y5088" s="2" t="s">
        <v>81</v>
      </c>
      <c r="Z5088" s="2" t="s">
        <v>168</v>
      </c>
      <c r="AD5088" s="2">
        <v>211</v>
      </c>
      <c r="AE5088" s="2" t="s">
        <v>81</v>
      </c>
      <c r="AF5088" s="2" t="s">
        <v>168</v>
      </c>
      <c r="AG5088" s="2">
        <v>211</v>
      </c>
      <c r="AH5088" s="2" t="s">
        <v>94</v>
      </c>
      <c r="AI5088" s="2" t="s">
        <v>168</v>
      </c>
      <c r="AJ5088" s="2">
        <v>211</v>
      </c>
      <c r="AK5088" s="2" t="s">
        <v>81</v>
      </c>
      <c r="AL5088" s="2" t="s">
        <v>168</v>
      </c>
      <c r="AP5088" s="2">
        <v>211</v>
      </c>
      <c r="AQ5088" s="2" t="s">
        <v>81</v>
      </c>
      <c r="AR5088" s="2" t="s">
        <v>168</v>
      </c>
      <c r="AS5088" s="2">
        <v>211</v>
      </c>
      <c r="AT5088" s="2" t="s">
        <v>94</v>
      </c>
      <c r="AU5088" s="2" t="s">
        <v>168</v>
      </c>
      <c r="BQ5088" s="2" t="s">
        <v>19895</v>
      </c>
    </row>
    <row r="5089" spans="1:70" ht="16.149999999999999" customHeight="1" x14ac:dyDescent="0.25">
      <c r="A5089" s="1">
        <v>5090</v>
      </c>
      <c r="B5089" s="2" t="s">
        <v>211</v>
      </c>
      <c r="C5089" s="2" t="s">
        <v>390</v>
      </c>
      <c r="D5089" s="2" t="s">
        <v>151</v>
      </c>
      <c r="E5089" s="2" t="s">
        <v>19896</v>
      </c>
      <c r="F5089" s="67">
        <v>44006</v>
      </c>
      <c r="G5089" s="96">
        <f t="shared" si="790"/>
        <v>6</v>
      </c>
      <c r="H5089" s="96">
        <f t="shared" si="791"/>
        <v>2020</v>
      </c>
      <c r="I5089" s="92">
        <v>0.67013888888888895</v>
      </c>
      <c r="J5089" s="97">
        <f t="shared" si="789"/>
        <v>16</v>
      </c>
      <c r="K5089" s="5" t="s">
        <v>1392</v>
      </c>
      <c r="L5089" s="5" t="s">
        <v>73</v>
      </c>
      <c r="M5089" s="6" t="s">
        <v>74</v>
      </c>
      <c r="N5089" s="5">
        <v>50</v>
      </c>
      <c r="O5089" s="127" t="s">
        <v>5139</v>
      </c>
      <c r="P5089" s="127" t="s">
        <v>19897</v>
      </c>
      <c r="R5089" s="6" t="s">
        <v>77</v>
      </c>
      <c r="U5089" s="2" t="s">
        <v>115</v>
      </c>
      <c r="V5089" s="2" t="s">
        <v>80</v>
      </c>
      <c r="X5089" s="2">
        <v>273</v>
      </c>
      <c r="Y5089" s="2" t="s">
        <v>81</v>
      </c>
      <c r="Z5089" s="2" t="s">
        <v>161</v>
      </c>
      <c r="AA5089" s="2">
        <v>273</v>
      </c>
      <c r="AB5089" s="2" t="s">
        <v>81</v>
      </c>
      <c r="AC5089" s="2" t="s">
        <v>161</v>
      </c>
      <c r="AD5089" s="2">
        <v>273</v>
      </c>
      <c r="AE5089" s="2" t="s">
        <v>81</v>
      </c>
      <c r="AF5089" s="2" t="s">
        <v>161</v>
      </c>
      <c r="BK5089" s="2" t="s">
        <v>162</v>
      </c>
      <c r="BL5089" s="2">
        <v>10</v>
      </c>
      <c r="BO5089" s="2" t="s">
        <v>19898</v>
      </c>
      <c r="BQ5089" s="2" t="s">
        <v>19899</v>
      </c>
    </row>
    <row r="5090" spans="1:70" ht="16.149999999999999" customHeight="1" x14ac:dyDescent="0.25">
      <c r="A5090" s="1">
        <v>5091</v>
      </c>
      <c r="B5090" s="2" t="s">
        <v>87</v>
      </c>
      <c r="C5090" s="116" t="s">
        <v>1978</v>
      </c>
      <c r="D5090" s="2" t="s">
        <v>348</v>
      </c>
      <c r="E5090" s="2" t="s">
        <v>1979</v>
      </c>
      <c r="F5090" s="67">
        <v>44063</v>
      </c>
      <c r="G5090" s="96">
        <f t="shared" si="790"/>
        <v>8</v>
      </c>
      <c r="H5090" s="96">
        <f t="shared" si="791"/>
        <v>2020</v>
      </c>
      <c r="I5090" s="92">
        <v>0.53819444444444398</v>
      </c>
      <c r="J5090" s="97">
        <f t="shared" si="789"/>
        <v>12</v>
      </c>
      <c r="K5090" s="5" t="s">
        <v>1392</v>
      </c>
      <c r="L5090" s="5" t="s">
        <v>91</v>
      </c>
      <c r="M5090" s="6" t="s">
        <v>74</v>
      </c>
      <c r="N5090" s="5">
        <v>75</v>
      </c>
      <c r="O5090" s="127" t="s">
        <v>75</v>
      </c>
      <c r="P5090" s="127" t="s">
        <v>402</v>
      </c>
      <c r="R5090" s="6" t="s">
        <v>77</v>
      </c>
      <c r="T5090" s="6" t="s">
        <v>80</v>
      </c>
      <c r="BK5090" s="2" t="s">
        <v>162</v>
      </c>
      <c r="BL5090" s="2">
        <v>90</v>
      </c>
      <c r="BO5090" s="2" t="s">
        <v>19900</v>
      </c>
      <c r="BP5090" s="2"/>
      <c r="BQ5090" s="2" t="s">
        <v>19901</v>
      </c>
      <c r="BR5090" s="2" t="s">
        <v>109</v>
      </c>
    </row>
    <row r="5091" spans="1:70" ht="16.149999999999999" customHeight="1" x14ac:dyDescent="0.25">
      <c r="A5091" s="1">
        <v>5092</v>
      </c>
      <c r="B5091" s="2" t="s">
        <v>211</v>
      </c>
      <c r="C5091" s="116" t="s">
        <v>1851</v>
      </c>
      <c r="D5091" s="2" t="s">
        <v>89</v>
      </c>
      <c r="E5091" s="2" t="s">
        <v>19902</v>
      </c>
      <c r="F5091" s="67">
        <v>44063</v>
      </c>
      <c r="G5091" s="96">
        <f t="shared" si="790"/>
        <v>8</v>
      </c>
      <c r="H5091" s="96">
        <f t="shared" si="791"/>
        <v>2020</v>
      </c>
      <c r="I5091" s="92">
        <v>0.57986111111111105</v>
      </c>
      <c r="J5091" s="97">
        <f t="shared" si="789"/>
        <v>13</v>
      </c>
      <c r="K5091" s="5" t="s">
        <v>1392</v>
      </c>
      <c r="L5091" s="5" t="s">
        <v>91</v>
      </c>
      <c r="M5091" s="6" t="s">
        <v>115</v>
      </c>
      <c r="N5091" s="5">
        <v>23</v>
      </c>
      <c r="O5091" s="127" t="s">
        <v>5139</v>
      </c>
      <c r="P5091" s="127" t="s">
        <v>13026</v>
      </c>
      <c r="R5091" s="6" t="s">
        <v>77</v>
      </c>
      <c r="T5091" s="6" t="s">
        <v>80</v>
      </c>
      <c r="U5091" s="6" t="s">
        <v>1312</v>
      </c>
      <c r="W5091" s="6" t="s">
        <v>19903</v>
      </c>
      <c r="X5091" s="2">
        <v>212</v>
      </c>
      <c r="Y5091" s="2" t="s">
        <v>81</v>
      </c>
      <c r="Z5091" s="2" t="s">
        <v>168</v>
      </c>
      <c r="AA5091" s="2">
        <v>212</v>
      </c>
      <c r="AB5091" s="2" t="s">
        <v>81</v>
      </c>
      <c r="AC5091" s="2" t="s">
        <v>168</v>
      </c>
      <c r="AD5091" s="2">
        <v>212</v>
      </c>
      <c r="AE5091" s="2" t="s">
        <v>83</v>
      </c>
      <c r="AF5091" s="2" t="s">
        <v>168</v>
      </c>
      <c r="AG5091" s="2">
        <v>212</v>
      </c>
      <c r="AH5091" s="2" t="s">
        <v>81</v>
      </c>
      <c r="AI5091" s="2" t="s">
        <v>168</v>
      </c>
      <c r="AJ5091" s="2">
        <v>430</v>
      </c>
      <c r="AK5091" s="2" t="s">
        <v>81</v>
      </c>
      <c r="AL5091" s="2" t="s">
        <v>161</v>
      </c>
      <c r="AM5091" s="2">
        <v>430</v>
      </c>
      <c r="AN5091" s="2" t="s">
        <v>94</v>
      </c>
      <c r="AO5091" s="2" t="s">
        <v>161</v>
      </c>
      <c r="AP5091" s="2">
        <v>430</v>
      </c>
      <c r="AQ5091" s="2" t="s">
        <v>81</v>
      </c>
      <c r="AR5091" s="2" t="s">
        <v>161</v>
      </c>
      <c r="AS5091" s="2">
        <v>430</v>
      </c>
      <c r="AT5091" s="2" t="s">
        <v>81</v>
      </c>
      <c r="AU5091" s="2" t="s">
        <v>161</v>
      </c>
      <c r="AV5091" s="1">
        <v>320</v>
      </c>
      <c r="AW5091" s="1" t="s">
        <v>81</v>
      </c>
      <c r="AX5091" s="1" t="s">
        <v>168</v>
      </c>
      <c r="AY5091" s="1"/>
      <c r="AZ5091" s="1"/>
      <c r="BA5091" s="1"/>
      <c r="BB5091" s="1">
        <v>320</v>
      </c>
      <c r="BC5091" s="1" t="s">
        <v>81</v>
      </c>
      <c r="BD5091" s="1" t="s">
        <v>168</v>
      </c>
      <c r="BO5091" s="2" t="s">
        <v>19904</v>
      </c>
      <c r="BQ5091" s="2" t="s">
        <v>19905</v>
      </c>
    </row>
    <row r="5092" spans="1:70" ht="16.149999999999999" customHeight="1" x14ac:dyDescent="0.25">
      <c r="A5092" s="1">
        <v>5093</v>
      </c>
      <c r="B5092" s="2" t="s">
        <v>211</v>
      </c>
      <c r="C5092" s="422" t="s">
        <v>1988</v>
      </c>
      <c r="D5092" s="2" t="s">
        <v>264</v>
      </c>
      <c r="E5092" s="2" t="s">
        <v>22446</v>
      </c>
      <c r="F5092" s="67">
        <v>44063</v>
      </c>
      <c r="G5092" s="96">
        <f t="shared" si="790"/>
        <v>8</v>
      </c>
      <c r="H5092" s="96">
        <f t="shared" si="791"/>
        <v>2020</v>
      </c>
      <c r="I5092" s="92">
        <v>0.32986111111111099</v>
      </c>
      <c r="J5092" s="97">
        <f t="shared" si="789"/>
        <v>7</v>
      </c>
      <c r="K5092" s="5" t="s">
        <v>1392</v>
      </c>
      <c r="L5092" s="5" t="s">
        <v>73</v>
      </c>
      <c r="M5092" s="6" t="s">
        <v>115</v>
      </c>
      <c r="N5092" s="5">
        <v>39</v>
      </c>
      <c r="O5092" s="127" t="s">
        <v>5139</v>
      </c>
      <c r="P5092" s="127" t="s">
        <v>1027</v>
      </c>
      <c r="R5092" s="6" t="s">
        <v>77</v>
      </c>
      <c r="T5092" s="6" t="s">
        <v>202</v>
      </c>
      <c r="X5092" s="392" t="s">
        <v>109</v>
      </c>
      <c r="Y5092" s="392" t="s">
        <v>109</v>
      </c>
      <c r="Z5092" s="392" t="s">
        <v>109</v>
      </c>
      <c r="AA5092" s="2" t="s">
        <v>109</v>
      </c>
      <c r="AB5092" s="2" t="s">
        <v>109</v>
      </c>
      <c r="AC5092" s="392" t="s">
        <v>109</v>
      </c>
      <c r="AD5092" s="392" t="s">
        <v>109</v>
      </c>
      <c r="AE5092" s="392" t="s">
        <v>109</v>
      </c>
      <c r="AF5092" s="392" t="s">
        <v>109</v>
      </c>
      <c r="AG5092" s="2" t="s">
        <v>109</v>
      </c>
      <c r="AH5092" s="392" t="s">
        <v>109</v>
      </c>
      <c r="AI5092" s="392" t="s">
        <v>109</v>
      </c>
      <c r="AJ5092" s="392" t="s">
        <v>109</v>
      </c>
      <c r="AK5092" s="392" t="s">
        <v>109</v>
      </c>
      <c r="AL5092" s="392" t="s">
        <v>109</v>
      </c>
      <c r="AP5092" s="2" t="s">
        <v>109</v>
      </c>
      <c r="AQ5092" s="2" t="s">
        <v>109</v>
      </c>
      <c r="AR5092" s="2" t="s">
        <v>109</v>
      </c>
      <c r="BI5092" s="2" t="s">
        <v>162</v>
      </c>
      <c r="BJ5092" s="2">
        <v>300</v>
      </c>
      <c r="BO5092" s="2" t="s">
        <v>22447</v>
      </c>
      <c r="BR5092" s="135" t="s">
        <v>19906</v>
      </c>
    </row>
    <row r="5093" spans="1:70" ht="16.149999999999999" customHeight="1" x14ac:dyDescent="0.25">
      <c r="A5093" s="1">
        <v>5094</v>
      </c>
      <c r="B5093" s="2" t="s">
        <v>211</v>
      </c>
      <c r="C5093" s="2" t="s">
        <v>14968</v>
      </c>
      <c r="D5093" s="2" t="s">
        <v>104</v>
      </c>
      <c r="E5093" s="2" t="s">
        <v>19907</v>
      </c>
      <c r="F5093" s="67">
        <v>44065</v>
      </c>
      <c r="G5093" s="96">
        <f t="shared" si="790"/>
        <v>8</v>
      </c>
      <c r="H5093" s="96">
        <f t="shared" si="791"/>
        <v>2020</v>
      </c>
      <c r="I5093" s="92">
        <v>0.35416666666666702</v>
      </c>
      <c r="J5093" s="97">
        <f t="shared" si="789"/>
        <v>8</v>
      </c>
      <c r="K5093" s="5" t="s">
        <v>1392</v>
      </c>
      <c r="L5093" s="5" t="s">
        <v>91</v>
      </c>
      <c r="M5093" s="6" t="s">
        <v>100</v>
      </c>
      <c r="N5093" s="5">
        <v>46</v>
      </c>
      <c r="O5093" s="127" t="s">
        <v>126</v>
      </c>
      <c r="P5093" s="127" t="s">
        <v>19908</v>
      </c>
      <c r="R5093" s="6" t="s">
        <v>77</v>
      </c>
      <c r="T5093" s="6" t="s">
        <v>202</v>
      </c>
      <c r="X5093" s="2">
        <v>180</v>
      </c>
      <c r="Y5093" s="2" t="s">
        <v>81</v>
      </c>
      <c r="Z5093" s="2" t="s">
        <v>84</v>
      </c>
      <c r="AA5093" s="2">
        <v>180</v>
      </c>
      <c r="AB5093" s="2" t="s">
        <v>81</v>
      </c>
      <c r="AC5093" s="2" t="s">
        <v>84</v>
      </c>
      <c r="AD5093" s="2">
        <v>180</v>
      </c>
      <c r="AE5093" s="2" t="s">
        <v>81</v>
      </c>
      <c r="AF5093" s="2" t="s">
        <v>84</v>
      </c>
      <c r="AJ5093" s="2">
        <v>180</v>
      </c>
      <c r="AK5093" s="2" t="s">
        <v>81</v>
      </c>
      <c r="AL5093" s="2" t="s">
        <v>84</v>
      </c>
      <c r="AM5093" s="2">
        <v>180</v>
      </c>
      <c r="AN5093" s="2" t="s">
        <v>81</v>
      </c>
      <c r="AO5093" s="2" t="s">
        <v>84</v>
      </c>
      <c r="AP5093" s="2">
        <v>180</v>
      </c>
      <c r="AQ5093" s="2" t="s">
        <v>81</v>
      </c>
      <c r="AR5093" s="2" t="s">
        <v>84</v>
      </c>
      <c r="AV5093" s="2">
        <v>180</v>
      </c>
      <c r="AW5093" s="2" t="s">
        <v>81</v>
      </c>
      <c r="AX5093" s="2" t="s">
        <v>84</v>
      </c>
      <c r="AY5093" s="2">
        <v>180</v>
      </c>
      <c r="AZ5093" s="2" t="s">
        <v>81</v>
      </c>
      <c r="BA5093" s="2" t="s">
        <v>84</v>
      </c>
      <c r="BB5093" s="2">
        <v>180</v>
      </c>
      <c r="BC5093" s="2" t="s">
        <v>81</v>
      </c>
      <c r="BD5093" s="2" t="s">
        <v>84</v>
      </c>
      <c r="BO5093" s="2" t="s">
        <v>19909</v>
      </c>
      <c r="BQ5093" s="2" t="s">
        <v>19910</v>
      </c>
    </row>
    <row r="5094" spans="1:70" ht="16.149999999999999" customHeight="1" x14ac:dyDescent="0.25">
      <c r="A5094" s="1">
        <v>5095</v>
      </c>
      <c r="B5094" s="2" t="s">
        <v>69</v>
      </c>
      <c r="C5094" s="2" t="s">
        <v>19911</v>
      </c>
      <c r="D5094" s="2" t="s">
        <v>206</v>
      </c>
      <c r="E5094" s="2" t="s">
        <v>19912</v>
      </c>
      <c r="F5094" s="67">
        <v>44065</v>
      </c>
      <c r="G5094" s="96">
        <f t="shared" si="790"/>
        <v>8</v>
      </c>
      <c r="H5094" s="96">
        <f t="shared" si="791"/>
        <v>2020</v>
      </c>
      <c r="I5094" s="92">
        <v>0.72916666666666696</v>
      </c>
      <c r="J5094" s="97">
        <f t="shared" si="789"/>
        <v>17</v>
      </c>
      <c r="K5094" s="5" t="s">
        <v>109</v>
      </c>
      <c r="L5094" s="5" t="s">
        <v>91</v>
      </c>
      <c r="M5094" s="6" t="s">
        <v>74</v>
      </c>
      <c r="N5094" s="5">
        <v>71</v>
      </c>
      <c r="O5094" s="127" t="s">
        <v>126</v>
      </c>
      <c r="P5094" s="127" t="s">
        <v>19913</v>
      </c>
      <c r="R5094" s="6" t="s">
        <v>77</v>
      </c>
      <c r="S5094" s="6" t="s">
        <v>14762</v>
      </c>
      <c r="T5094" s="6" t="s">
        <v>202</v>
      </c>
      <c r="X5094" s="2" t="s">
        <v>109</v>
      </c>
      <c r="Y5094" s="2" t="s">
        <v>109</v>
      </c>
      <c r="Z5094" s="2" t="s">
        <v>109</v>
      </c>
      <c r="AA5094" s="2" t="s">
        <v>109</v>
      </c>
      <c r="AB5094" s="2" t="s">
        <v>109</v>
      </c>
      <c r="AC5094" s="2" t="s">
        <v>109</v>
      </c>
      <c r="AD5094" s="2" t="s">
        <v>109</v>
      </c>
      <c r="AE5094" s="2" t="s">
        <v>109</v>
      </c>
      <c r="AF5094" s="2" t="s">
        <v>109</v>
      </c>
      <c r="BO5094" s="2" t="s">
        <v>19914</v>
      </c>
      <c r="BQ5094" s="2" t="s">
        <v>19915</v>
      </c>
    </row>
    <row r="5095" spans="1:70" ht="16.149999999999999" customHeight="1" x14ac:dyDescent="0.25">
      <c r="A5095" s="1">
        <v>5096</v>
      </c>
      <c r="B5095" s="2" t="s">
        <v>211</v>
      </c>
      <c r="C5095" s="2" t="s">
        <v>19916</v>
      </c>
      <c r="D5095" s="2" t="s">
        <v>206</v>
      </c>
      <c r="E5095" s="2" t="s">
        <v>19917</v>
      </c>
      <c r="F5095" s="67">
        <v>43976</v>
      </c>
      <c r="G5095" s="96">
        <f t="shared" si="790"/>
        <v>5</v>
      </c>
      <c r="H5095" s="96">
        <f t="shared" si="791"/>
        <v>2020</v>
      </c>
      <c r="I5095" s="92">
        <v>0.98263888888888895</v>
      </c>
      <c r="J5095" s="97">
        <f t="shared" si="789"/>
        <v>23</v>
      </c>
      <c r="L5095" s="5" t="s">
        <v>91</v>
      </c>
      <c r="M5095" s="6" t="s">
        <v>74</v>
      </c>
      <c r="N5095" s="5">
        <v>32</v>
      </c>
      <c r="O5095" s="127" t="s">
        <v>140</v>
      </c>
      <c r="P5095" s="127" t="s">
        <v>19918</v>
      </c>
      <c r="R5095" s="6" t="s">
        <v>77</v>
      </c>
      <c r="BO5095" s="2" t="s">
        <v>19919</v>
      </c>
      <c r="BQ5095" s="2" t="s">
        <v>19920</v>
      </c>
    </row>
    <row r="5096" spans="1:70" ht="16.149999999999999" customHeight="1" x14ac:dyDescent="0.25">
      <c r="A5096" s="1">
        <v>5097</v>
      </c>
      <c r="B5096" s="2" t="s">
        <v>211</v>
      </c>
      <c r="C5096" s="65" t="s">
        <v>332</v>
      </c>
      <c r="D5096" s="2" t="s">
        <v>296</v>
      </c>
      <c r="E5096" s="2" t="s">
        <v>18407</v>
      </c>
      <c r="F5096" s="67">
        <v>44066</v>
      </c>
      <c r="G5096" s="96">
        <f t="shared" si="790"/>
        <v>8</v>
      </c>
      <c r="H5096" s="96">
        <f t="shared" si="791"/>
        <v>2020</v>
      </c>
      <c r="I5096" s="92">
        <v>5.2083333333333301E-2</v>
      </c>
      <c r="J5096" s="97">
        <f t="shared" si="789"/>
        <v>1</v>
      </c>
      <c r="K5096" s="5" t="s">
        <v>1392</v>
      </c>
      <c r="L5096" s="5" t="s">
        <v>91</v>
      </c>
      <c r="M5096" s="6" t="s">
        <v>115</v>
      </c>
      <c r="N5096" s="5">
        <v>56</v>
      </c>
      <c r="O5096" s="127" t="s">
        <v>5139</v>
      </c>
      <c r="P5096" s="127" t="s">
        <v>1027</v>
      </c>
      <c r="R5096" s="6" t="s">
        <v>77</v>
      </c>
      <c r="T5096" s="6" t="s">
        <v>80</v>
      </c>
      <c r="AD5096" s="2">
        <v>80</v>
      </c>
      <c r="AE5096" s="2" t="s">
        <v>94</v>
      </c>
      <c r="AF5096" s="2" t="s">
        <v>168</v>
      </c>
      <c r="BO5096" s="2" t="s">
        <v>19921</v>
      </c>
      <c r="BQ5096" s="2" t="s">
        <v>19922</v>
      </c>
    </row>
    <row r="5097" spans="1:70" ht="16.149999999999999" customHeight="1" x14ac:dyDescent="0.25">
      <c r="A5097" s="1">
        <v>5098</v>
      </c>
      <c r="B5097" s="2" t="s">
        <v>211</v>
      </c>
      <c r="C5097" s="2" t="s">
        <v>19923</v>
      </c>
      <c r="D5097" s="2" t="s">
        <v>124</v>
      </c>
      <c r="E5097" s="2" t="s">
        <v>19924</v>
      </c>
      <c r="F5097" s="67">
        <v>44066</v>
      </c>
      <c r="G5097" s="96">
        <f t="shared" si="790"/>
        <v>8</v>
      </c>
      <c r="H5097" s="96">
        <f t="shared" si="791"/>
        <v>2020</v>
      </c>
      <c r="I5097" s="92">
        <v>0.76736111111111105</v>
      </c>
      <c r="J5097" s="97">
        <f t="shared" si="789"/>
        <v>18</v>
      </c>
      <c r="L5097" s="5" t="s">
        <v>91</v>
      </c>
      <c r="M5097" s="6" t="s">
        <v>74</v>
      </c>
      <c r="N5097" s="5">
        <v>68</v>
      </c>
      <c r="O5097" s="127" t="s">
        <v>5139</v>
      </c>
      <c r="P5097" s="127" t="s">
        <v>19925</v>
      </c>
      <c r="R5097" s="6" t="s">
        <v>77</v>
      </c>
      <c r="S5097" s="2" t="s">
        <v>19926</v>
      </c>
      <c r="T5097" s="6" t="s">
        <v>80</v>
      </c>
      <c r="X5097" s="2">
        <v>2160</v>
      </c>
      <c r="Y5097" s="2" t="s">
        <v>83</v>
      </c>
      <c r="Z5097" s="2" t="s">
        <v>84</v>
      </c>
      <c r="AA5097" s="2">
        <v>2160</v>
      </c>
      <c r="AB5097" s="2" t="s">
        <v>83</v>
      </c>
      <c r="AC5097" s="2" t="s">
        <v>84</v>
      </c>
      <c r="AD5097" s="2">
        <v>2160</v>
      </c>
      <c r="AE5097" s="2" t="s">
        <v>83</v>
      </c>
      <c r="AF5097" s="2" t="s">
        <v>84</v>
      </c>
      <c r="AG5097" s="2">
        <v>216</v>
      </c>
      <c r="AH5097" s="2" t="s">
        <v>81</v>
      </c>
      <c r="AI5097" s="2" t="s">
        <v>84</v>
      </c>
      <c r="AJ5097" s="2">
        <v>2160</v>
      </c>
      <c r="AK5097" s="2" t="s">
        <v>83</v>
      </c>
      <c r="AL5097" s="2" t="s">
        <v>84</v>
      </c>
      <c r="AM5097" s="2">
        <v>2160</v>
      </c>
      <c r="AN5097" s="2" t="s">
        <v>83</v>
      </c>
      <c r="AO5097" s="2" t="s">
        <v>84</v>
      </c>
      <c r="AP5097" s="2">
        <v>2160</v>
      </c>
      <c r="AQ5097" s="2" t="s">
        <v>83</v>
      </c>
      <c r="AR5097" s="2" t="s">
        <v>84</v>
      </c>
      <c r="AS5097" s="2">
        <v>216</v>
      </c>
      <c r="AT5097" s="2" t="s">
        <v>81</v>
      </c>
      <c r="AU5097" s="2" t="s">
        <v>84</v>
      </c>
      <c r="AV5097" s="2">
        <v>2160</v>
      </c>
      <c r="AW5097" s="2" t="s">
        <v>83</v>
      </c>
      <c r="AX5097" s="2" t="s">
        <v>84</v>
      </c>
      <c r="AY5097" s="2">
        <v>2160</v>
      </c>
      <c r="AZ5097" s="2" t="s">
        <v>83</v>
      </c>
      <c r="BA5097" s="2" t="s">
        <v>84</v>
      </c>
      <c r="BB5097" s="2">
        <v>2160</v>
      </c>
      <c r="BC5097" s="2" t="s">
        <v>83</v>
      </c>
      <c r="BD5097" s="2" t="s">
        <v>84</v>
      </c>
      <c r="BO5097" s="2" t="s">
        <v>19927</v>
      </c>
      <c r="BQ5097" s="2" t="s">
        <v>19928</v>
      </c>
    </row>
    <row r="5098" spans="1:70" ht="16.149999999999999" customHeight="1" x14ac:dyDescent="0.25">
      <c r="A5098" s="1">
        <v>5099</v>
      </c>
      <c r="B5098" s="2" t="s">
        <v>69</v>
      </c>
      <c r="C5098" s="116" t="s">
        <v>2539</v>
      </c>
      <c r="D5098" s="2" t="s">
        <v>124</v>
      </c>
      <c r="E5098" s="2" t="s">
        <v>1675</v>
      </c>
      <c r="F5098" s="67">
        <v>44077</v>
      </c>
      <c r="G5098" s="96">
        <f t="shared" si="790"/>
        <v>9</v>
      </c>
      <c r="H5098" s="96">
        <f t="shared" si="791"/>
        <v>2020</v>
      </c>
      <c r="I5098" s="92">
        <v>0.71180555555555503</v>
      </c>
      <c r="J5098" s="97">
        <f t="shared" si="789"/>
        <v>17</v>
      </c>
      <c r="K5098" s="5" t="s">
        <v>1392</v>
      </c>
      <c r="L5098" s="5" t="s">
        <v>91</v>
      </c>
      <c r="M5098" s="6" t="s">
        <v>115</v>
      </c>
      <c r="N5098" s="5">
        <v>81</v>
      </c>
      <c r="O5098" s="127" t="s">
        <v>5139</v>
      </c>
      <c r="P5098" s="127" t="s">
        <v>1027</v>
      </c>
      <c r="R5098" s="6" t="s">
        <v>77</v>
      </c>
      <c r="S5098" s="2" t="s">
        <v>14762</v>
      </c>
      <c r="T5098" s="6" t="s">
        <v>80</v>
      </c>
      <c r="X5098" s="2">
        <v>1030</v>
      </c>
      <c r="Y5098" s="2" t="s">
        <v>83</v>
      </c>
      <c r="Z5098" s="2" t="s">
        <v>161</v>
      </c>
      <c r="AA5098" s="2">
        <v>1030</v>
      </c>
      <c r="AB5098" s="2" t="s">
        <v>81</v>
      </c>
      <c r="AC5098" s="2" t="s">
        <v>161</v>
      </c>
      <c r="AD5098" s="2">
        <v>1030</v>
      </c>
      <c r="AE5098" s="2" t="s">
        <v>83</v>
      </c>
      <c r="AF5098" s="2" t="s">
        <v>161</v>
      </c>
      <c r="AG5098" s="2">
        <v>1030</v>
      </c>
      <c r="AH5098" s="2" t="s">
        <v>83</v>
      </c>
      <c r="AI5098" s="2" t="s">
        <v>161</v>
      </c>
      <c r="AJ5098" s="2">
        <v>1030</v>
      </c>
      <c r="AK5098" s="2" t="s">
        <v>83</v>
      </c>
      <c r="AL5098" s="2" t="s">
        <v>161</v>
      </c>
      <c r="AM5098" s="2">
        <v>1030</v>
      </c>
      <c r="AN5098" s="2" t="s">
        <v>81</v>
      </c>
      <c r="AO5098" s="2" t="s">
        <v>161</v>
      </c>
      <c r="AP5098" s="2">
        <v>1030</v>
      </c>
      <c r="AQ5098" s="2" t="s">
        <v>83</v>
      </c>
      <c r="AR5098" s="2" t="s">
        <v>161</v>
      </c>
      <c r="AS5098" s="2">
        <v>1030</v>
      </c>
      <c r="AT5098" s="2" t="s">
        <v>83</v>
      </c>
      <c r="AU5098" s="2" t="s">
        <v>161</v>
      </c>
      <c r="AV5098" s="2">
        <v>338</v>
      </c>
      <c r="AW5098" s="2" t="s">
        <v>81</v>
      </c>
      <c r="AX5098" s="2" t="s">
        <v>161</v>
      </c>
      <c r="BB5098" s="2">
        <v>338</v>
      </c>
      <c r="BC5098" s="2" t="s">
        <v>83</v>
      </c>
      <c r="BD5098" s="2" t="s">
        <v>161</v>
      </c>
      <c r="BO5098" s="2" t="s">
        <v>19929</v>
      </c>
      <c r="BQ5098" s="2" t="s">
        <v>19930</v>
      </c>
      <c r="BR5098" s="314"/>
    </row>
    <row r="5099" spans="1:70" ht="16.149999999999999" customHeight="1" x14ac:dyDescent="0.25">
      <c r="A5099" s="1">
        <v>5100</v>
      </c>
      <c r="B5099" s="2" t="s">
        <v>211</v>
      </c>
      <c r="C5099" s="116" t="s">
        <v>2040</v>
      </c>
      <c r="D5099" s="2" t="s">
        <v>192</v>
      </c>
      <c r="E5099" s="2" t="s">
        <v>19931</v>
      </c>
      <c r="F5099" s="67">
        <v>44080</v>
      </c>
      <c r="G5099" s="96">
        <f t="shared" si="790"/>
        <v>9</v>
      </c>
      <c r="H5099" s="96">
        <f t="shared" si="791"/>
        <v>2020</v>
      </c>
      <c r="I5099" s="92">
        <v>0.39583333333333298</v>
      </c>
      <c r="J5099" s="97">
        <f t="shared" si="789"/>
        <v>9</v>
      </c>
      <c r="K5099" s="5" t="s">
        <v>1392</v>
      </c>
      <c r="L5099" s="5" t="s">
        <v>91</v>
      </c>
      <c r="M5099" s="6" t="s">
        <v>74</v>
      </c>
      <c r="O5099" s="6" t="s">
        <v>101</v>
      </c>
      <c r="P5099" s="127" t="s">
        <v>19932</v>
      </c>
      <c r="R5099" s="6" t="s">
        <v>77</v>
      </c>
      <c r="T5099" s="6" t="s">
        <v>80</v>
      </c>
      <c r="U5099" s="6" t="s">
        <v>74</v>
      </c>
      <c r="X5099" s="2">
        <v>50</v>
      </c>
      <c r="Y5099" s="2" t="s">
        <v>94</v>
      </c>
      <c r="Z5099" s="2" t="s">
        <v>84</v>
      </c>
      <c r="AA5099" s="2" t="s">
        <v>109</v>
      </c>
      <c r="AB5099" s="2" t="s">
        <v>109</v>
      </c>
      <c r="AD5099" s="2">
        <v>50</v>
      </c>
      <c r="AE5099" s="2" t="s">
        <v>94</v>
      </c>
      <c r="AF5099" s="2" t="s">
        <v>84</v>
      </c>
      <c r="AJ5099" s="2">
        <v>50</v>
      </c>
      <c r="AK5099" s="2" t="s">
        <v>94</v>
      </c>
      <c r="AL5099" s="2" t="s">
        <v>84</v>
      </c>
      <c r="AP5099" s="2">
        <v>50</v>
      </c>
      <c r="AQ5099" s="2" t="s">
        <v>94</v>
      </c>
      <c r="AR5099" s="2" t="s">
        <v>84</v>
      </c>
      <c r="AV5099" s="2">
        <v>50</v>
      </c>
      <c r="AW5099" s="2" t="s">
        <v>94</v>
      </c>
      <c r="AX5099" s="2" t="s">
        <v>84</v>
      </c>
      <c r="BB5099" s="2">
        <v>50</v>
      </c>
      <c r="BC5099" s="2" t="s">
        <v>94</v>
      </c>
      <c r="BD5099" s="2" t="s">
        <v>84</v>
      </c>
      <c r="BO5099" s="2" t="s">
        <v>19933</v>
      </c>
      <c r="BR5099" s="135" t="s">
        <v>19934</v>
      </c>
    </row>
    <row r="5100" spans="1:70" ht="16.149999999999999" customHeight="1" x14ac:dyDescent="0.25">
      <c r="A5100" s="1">
        <v>5101</v>
      </c>
      <c r="B5100" s="2" t="s">
        <v>211</v>
      </c>
      <c r="C5100" s="2" t="s">
        <v>793</v>
      </c>
      <c r="D5100" s="2" t="s">
        <v>158</v>
      </c>
      <c r="E5100" s="2" t="s">
        <v>19935</v>
      </c>
      <c r="F5100" s="67">
        <v>44075</v>
      </c>
      <c r="G5100" s="96">
        <f t="shared" si="790"/>
        <v>9</v>
      </c>
      <c r="H5100" s="96">
        <f t="shared" si="791"/>
        <v>2020</v>
      </c>
      <c r="I5100" s="92">
        <v>0.70138888888888895</v>
      </c>
      <c r="J5100" s="97">
        <f t="shared" si="789"/>
        <v>16</v>
      </c>
      <c r="K5100" s="5" t="s">
        <v>1392</v>
      </c>
      <c r="L5100" s="5" t="s">
        <v>73</v>
      </c>
      <c r="M5100" s="6" t="s">
        <v>115</v>
      </c>
      <c r="N5100" s="5">
        <v>43</v>
      </c>
      <c r="O5100" s="127" t="s">
        <v>75</v>
      </c>
      <c r="P5100" s="6" t="s">
        <v>1027</v>
      </c>
      <c r="R5100" s="6" t="s">
        <v>77</v>
      </c>
      <c r="T5100" s="6" t="s">
        <v>80</v>
      </c>
      <c r="BO5100" s="2" t="s">
        <v>19936</v>
      </c>
      <c r="BQ5100" s="2" t="s">
        <v>19937</v>
      </c>
    </row>
    <row r="5101" spans="1:70" ht="16.149999999999999" customHeight="1" x14ac:dyDescent="0.25">
      <c r="A5101" s="1">
        <v>5102</v>
      </c>
      <c r="B5101" s="2" t="s">
        <v>211</v>
      </c>
      <c r="C5101" s="2" t="s">
        <v>806</v>
      </c>
      <c r="D5101" s="2" t="s">
        <v>264</v>
      </c>
      <c r="E5101" s="2" t="s">
        <v>8415</v>
      </c>
      <c r="F5101" s="67">
        <v>44070</v>
      </c>
      <c r="G5101" s="96">
        <f t="shared" si="790"/>
        <v>8</v>
      </c>
      <c r="H5101" s="96">
        <f t="shared" si="791"/>
        <v>2020</v>
      </c>
      <c r="I5101" s="92">
        <v>0.3125</v>
      </c>
      <c r="J5101" s="97">
        <f t="shared" si="789"/>
        <v>7</v>
      </c>
      <c r="K5101" s="5" t="s">
        <v>1392</v>
      </c>
      <c r="L5101" s="5" t="s">
        <v>91</v>
      </c>
      <c r="M5101" s="6" t="s">
        <v>74</v>
      </c>
      <c r="N5101" s="5">
        <v>46</v>
      </c>
      <c r="O5101" s="127" t="s">
        <v>126</v>
      </c>
      <c r="P5101" s="6" t="s">
        <v>19938</v>
      </c>
      <c r="R5101" s="6" t="s">
        <v>77</v>
      </c>
      <c r="U5101" s="2" t="s">
        <v>100</v>
      </c>
      <c r="V5101" s="2" t="s">
        <v>202</v>
      </c>
      <c r="X5101" s="2">
        <v>1030</v>
      </c>
      <c r="Y5101" s="2" t="s">
        <v>83</v>
      </c>
      <c r="Z5101" s="2" t="s">
        <v>84</v>
      </c>
      <c r="AA5101" s="2">
        <v>1030</v>
      </c>
      <c r="AB5101" s="2" t="s">
        <v>81</v>
      </c>
      <c r="AC5101" s="2" t="s">
        <v>84</v>
      </c>
      <c r="AD5101" s="2">
        <v>1030</v>
      </c>
      <c r="AE5101" s="2" t="s">
        <v>83</v>
      </c>
      <c r="AF5101" s="2" t="s">
        <v>84</v>
      </c>
      <c r="AG5101" s="2">
        <v>1030</v>
      </c>
      <c r="AH5101" s="2" t="s">
        <v>83</v>
      </c>
      <c r="AI5101" s="2" t="s">
        <v>84</v>
      </c>
      <c r="AJ5101" s="2">
        <v>1030</v>
      </c>
      <c r="AK5101" s="2" t="s">
        <v>83</v>
      </c>
      <c r="AL5101" s="2" t="s">
        <v>84</v>
      </c>
      <c r="AM5101" s="2">
        <v>1030</v>
      </c>
      <c r="AN5101" s="2" t="s">
        <v>81</v>
      </c>
      <c r="AO5101" s="2" t="s">
        <v>84</v>
      </c>
      <c r="AP5101" s="2">
        <v>1030</v>
      </c>
      <c r="AQ5101" s="2" t="s">
        <v>83</v>
      </c>
      <c r="AR5101" s="2" t="s">
        <v>84</v>
      </c>
      <c r="AS5101" s="2">
        <v>1030</v>
      </c>
      <c r="AT5101" s="2" t="s">
        <v>83</v>
      </c>
      <c r="AU5101" s="2" t="s">
        <v>84</v>
      </c>
      <c r="AV5101" s="2">
        <v>1030</v>
      </c>
      <c r="AW5101" s="2" t="s">
        <v>83</v>
      </c>
      <c r="AX5101" s="2" t="s">
        <v>84</v>
      </c>
      <c r="AY5101" s="2">
        <v>1030</v>
      </c>
      <c r="AZ5101" s="2" t="s">
        <v>81</v>
      </c>
      <c r="BA5101" s="2" t="s">
        <v>84</v>
      </c>
      <c r="BB5101" s="2">
        <v>1030</v>
      </c>
      <c r="BC5101" s="2" t="s">
        <v>83</v>
      </c>
      <c r="BD5101" s="2" t="s">
        <v>84</v>
      </c>
      <c r="BE5101" s="2">
        <v>1030</v>
      </c>
      <c r="BF5101" s="2" t="s">
        <v>83</v>
      </c>
      <c r="BG5101" s="2" t="s">
        <v>84</v>
      </c>
      <c r="BK5101" s="2" t="s">
        <v>162</v>
      </c>
      <c r="BL5101" s="2">
        <v>1460</v>
      </c>
      <c r="BQ5101" s="2" t="s">
        <v>19939</v>
      </c>
    </row>
    <row r="5102" spans="1:70" ht="16.149999999999999" customHeight="1" x14ac:dyDescent="0.25">
      <c r="A5102" s="1">
        <v>5103</v>
      </c>
      <c r="B5102" s="2" t="s">
        <v>87</v>
      </c>
      <c r="C5102" s="44" t="s">
        <v>3313</v>
      </c>
      <c r="D5102" s="2" t="s">
        <v>137</v>
      </c>
      <c r="E5102" s="2" t="s">
        <v>2703</v>
      </c>
      <c r="F5102" s="67">
        <v>44068</v>
      </c>
      <c r="G5102" s="96">
        <f t="shared" si="790"/>
        <v>8</v>
      </c>
      <c r="H5102" s="96">
        <f t="shared" si="791"/>
        <v>2020</v>
      </c>
      <c r="I5102" s="92">
        <v>0.39583333333333298</v>
      </c>
      <c r="J5102" s="97">
        <f t="shared" si="789"/>
        <v>9</v>
      </c>
      <c r="K5102" s="5" t="s">
        <v>1392</v>
      </c>
      <c r="L5102" s="5" t="s">
        <v>91</v>
      </c>
      <c r="M5102" s="6" t="s">
        <v>74</v>
      </c>
      <c r="N5102" s="5">
        <v>81</v>
      </c>
      <c r="O5102" s="127" t="s">
        <v>75</v>
      </c>
      <c r="P5102" s="6" t="s">
        <v>19940</v>
      </c>
      <c r="R5102" s="6" t="s">
        <v>77</v>
      </c>
      <c r="U5102" s="2" t="s">
        <v>115</v>
      </c>
      <c r="V5102" s="2" t="s">
        <v>80</v>
      </c>
      <c r="X5102" s="2">
        <v>50</v>
      </c>
      <c r="Y5102" s="2" t="s">
        <v>81</v>
      </c>
      <c r="AD5102" s="2">
        <v>50</v>
      </c>
      <c r="AE5102" s="2" t="s">
        <v>81</v>
      </c>
      <c r="BO5102" s="2" t="s">
        <v>19941</v>
      </c>
      <c r="BQ5102" s="2" t="s">
        <v>19942</v>
      </c>
    </row>
    <row r="5103" spans="1:70" ht="16.149999999999999" customHeight="1" x14ac:dyDescent="0.25">
      <c r="A5103" s="1">
        <v>5104</v>
      </c>
      <c r="B5103" s="2" t="s">
        <v>211</v>
      </c>
      <c r="C5103" s="2" t="s">
        <v>4781</v>
      </c>
      <c r="D5103" s="2" t="s">
        <v>371</v>
      </c>
      <c r="E5103" s="2" t="s">
        <v>11263</v>
      </c>
      <c r="F5103" s="67">
        <v>44078</v>
      </c>
      <c r="G5103" s="96">
        <f t="shared" si="790"/>
        <v>9</v>
      </c>
      <c r="H5103" s="96">
        <f t="shared" si="791"/>
        <v>2020</v>
      </c>
      <c r="I5103" s="92">
        <v>0.71875</v>
      </c>
      <c r="J5103" s="97">
        <f t="shared" si="789"/>
        <v>17</v>
      </c>
      <c r="K5103" s="5" t="s">
        <v>1392</v>
      </c>
      <c r="L5103" s="5" t="s">
        <v>91</v>
      </c>
      <c r="M5103" s="6" t="s">
        <v>115</v>
      </c>
      <c r="N5103" s="5">
        <v>15</v>
      </c>
      <c r="O5103" s="5" t="s">
        <v>126</v>
      </c>
      <c r="P5103" s="6" t="s">
        <v>19943</v>
      </c>
      <c r="R5103" s="6" t="s">
        <v>77</v>
      </c>
      <c r="T5103" s="6" t="s">
        <v>202</v>
      </c>
      <c r="U5103" s="2" t="s">
        <v>74</v>
      </c>
      <c r="X5103" s="2">
        <v>1000</v>
      </c>
      <c r="Y5103" s="2" t="s">
        <v>83</v>
      </c>
      <c r="Z5103" s="2" t="s">
        <v>84</v>
      </c>
      <c r="AA5103" s="2">
        <v>1000</v>
      </c>
      <c r="AB5103" s="2" t="s">
        <v>81</v>
      </c>
      <c r="AC5103" s="2" t="s">
        <v>84</v>
      </c>
      <c r="AD5103" s="2">
        <v>1000</v>
      </c>
      <c r="AE5103" s="2" t="s">
        <v>83</v>
      </c>
      <c r="AF5103" s="2" t="s">
        <v>84</v>
      </c>
      <c r="AJ5103" s="2">
        <v>1000</v>
      </c>
      <c r="AK5103" s="2" t="s">
        <v>83</v>
      </c>
      <c r="AL5103" s="2" t="s">
        <v>84</v>
      </c>
      <c r="AM5103" s="2">
        <v>1000</v>
      </c>
      <c r="AN5103" s="2" t="s">
        <v>81</v>
      </c>
      <c r="AO5103" s="2" t="s">
        <v>84</v>
      </c>
      <c r="AP5103" s="2">
        <v>1000</v>
      </c>
      <c r="AQ5103" s="2" t="s">
        <v>83</v>
      </c>
      <c r="AR5103" s="2" t="s">
        <v>84</v>
      </c>
      <c r="AV5103" s="2">
        <v>1000</v>
      </c>
      <c r="AW5103" s="2" t="s">
        <v>83</v>
      </c>
      <c r="AX5103" s="2" t="s">
        <v>84</v>
      </c>
      <c r="AY5103" s="2">
        <v>1000</v>
      </c>
      <c r="AZ5103" s="2" t="s">
        <v>81</v>
      </c>
      <c r="BA5103" s="2" t="s">
        <v>84</v>
      </c>
      <c r="BB5103" s="2">
        <v>1000</v>
      </c>
      <c r="BC5103" s="2" t="s">
        <v>83</v>
      </c>
      <c r="BD5103" s="2" t="s">
        <v>84</v>
      </c>
      <c r="BO5103" s="2" t="s">
        <v>19944</v>
      </c>
      <c r="BQ5103" s="2" t="s">
        <v>19945</v>
      </c>
    </row>
    <row r="5104" spans="1:70" ht="16.149999999999999" customHeight="1" x14ac:dyDescent="0.25">
      <c r="A5104" s="1">
        <v>5105</v>
      </c>
      <c r="B5104" s="2" t="s">
        <v>87</v>
      </c>
      <c r="C5104" s="116" t="s">
        <v>19946</v>
      </c>
      <c r="D5104" s="2" t="s">
        <v>192</v>
      </c>
      <c r="E5104" s="2" t="s">
        <v>13152</v>
      </c>
      <c r="F5104" s="67">
        <v>44077</v>
      </c>
      <c r="G5104" s="96">
        <f t="shared" si="790"/>
        <v>9</v>
      </c>
      <c r="H5104" s="96">
        <f t="shared" si="791"/>
        <v>2020</v>
      </c>
      <c r="I5104" s="92">
        <v>0.62152777777777801</v>
      </c>
      <c r="J5104" s="97">
        <f t="shared" si="789"/>
        <v>14</v>
      </c>
      <c r="K5104" s="5" t="s">
        <v>1392</v>
      </c>
      <c r="L5104" s="5" t="s">
        <v>91</v>
      </c>
      <c r="M5104" s="6" t="s">
        <v>115</v>
      </c>
      <c r="N5104" s="5">
        <v>72</v>
      </c>
      <c r="O5104" s="127" t="s">
        <v>126</v>
      </c>
      <c r="P5104" s="6" t="s">
        <v>19947</v>
      </c>
      <c r="R5104" s="6" t="s">
        <v>77</v>
      </c>
      <c r="T5104" s="6" t="s">
        <v>202</v>
      </c>
      <c r="W5104" s="2" t="s">
        <v>19948</v>
      </c>
      <c r="X5104" s="2">
        <v>771</v>
      </c>
      <c r="Y5104" s="2" t="s">
        <v>81</v>
      </c>
      <c r="Z5104" s="2" t="s">
        <v>168</v>
      </c>
      <c r="AA5104" s="2">
        <v>771</v>
      </c>
      <c r="AB5104" s="2" t="s">
        <v>81</v>
      </c>
      <c r="AC5104" s="2" t="s">
        <v>168</v>
      </c>
      <c r="AD5104" s="2">
        <v>771</v>
      </c>
      <c r="AE5104" s="2" t="s">
        <v>83</v>
      </c>
      <c r="AF5104" s="2" t="s">
        <v>168</v>
      </c>
      <c r="BI5104" s="2" t="s">
        <v>162</v>
      </c>
      <c r="BJ5104" s="2">
        <v>165</v>
      </c>
      <c r="BK5104" s="2" t="s">
        <v>162</v>
      </c>
      <c r="BL5104" s="2">
        <v>520</v>
      </c>
      <c r="BM5104" s="2" t="s">
        <v>162</v>
      </c>
      <c r="BN5104" s="2">
        <v>500</v>
      </c>
      <c r="BO5104" s="2" t="s">
        <v>19949</v>
      </c>
      <c r="BQ5104" s="2" t="s">
        <v>19950</v>
      </c>
    </row>
    <row r="5105" spans="1:70" ht="16.149999999999999" customHeight="1" x14ac:dyDescent="0.25">
      <c r="A5105" s="1">
        <v>5106</v>
      </c>
      <c r="B5105" s="2" t="s">
        <v>135</v>
      </c>
      <c r="C5105" s="2" t="s">
        <v>5420</v>
      </c>
      <c r="D5105" s="2" t="s">
        <v>192</v>
      </c>
      <c r="E5105" s="2" t="s">
        <v>3847</v>
      </c>
      <c r="F5105" s="67">
        <v>44067</v>
      </c>
      <c r="G5105" s="96">
        <f t="shared" si="790"/>
        <v>8</v>
      </c>
      <c r="H5105" s="96">
        <f t="shared" si="791"/>
        <v>2020</v>
      </c>
      <c r="I5105" s="92">
        <v>0.66319444444444398</v>
      </c>
      <c r="J5105" s="97">
        <f t="shared" si="789"/>
        <v>15</v>
      </c>
      <c r="K5105" s="5" t="s">
        <v>1392</v>
      </c>
      <c r="L5105" s="5" t="s">
        <v>91</v>
      </c>
      <c r="M5105" s="6" t="s">
        <v>139</v>
      </c>
      <c r="N5105" s="5">
        <v>43</v>
      </c>
      <c r="O5105" s="127" t="s">
        <v>126</v>
      </c>
      <c r="P5105" s="6" t="s">
        <v>19951</v>
      </c>
      <c r="R5105" s="6" t="s">
        <v>77</v>
      </c>
      <c r="T5105" s="6" t="s">
        <v>80</v>
      </c>
      <c r="BI5105" s="2" t="s">
        <v>162</v>
      </c>
      <c r="BJ5105" s="2">
        <v>290</v>
      </c>
      <c r="BQ5105" s="2" t="s">
        <v>19952</v>
      </c>
    </row>
    <row r="5106" spans="1:70" ht="16.149999999999999" customHeight="1" x14ac:dyDescent="0.25">
      <c r="A5106" s="1">
        <v>5107</v>
      </c>
      <c r="B5106" s="2" t="s">
        <v>87</v>
      </c>
      <c r="C5106" s="2" t="s">
        <v>1340</v>
      </c>
      <c r="D5106" s="2" t="s">
        <v>137</v>
      </c>
      <c r="E5106" s="2" t="s">
        <v>19953</v>
      </c>
      <c r="F5106" s="67">
        <v>44067</v>
      </c>
      <c r="G5106" s="96">
        <f t="shared" si="790"/>
        <v>8</v>
      </c>
      <c r="H5106" s="96">
        <f t="shared" si="791"/>
        <v>2020</v>
      </c>
      <c r="I5106" s="92">
        <v>0.4861111111111111</v>
      </c>
      <c r="J5106" s="97">
        <f t="shared" si="789"/>
        <v>11</v>
      </c>
      <c r="K5106" s="5" t="s">
        <v>1392</v>
      </c>
      <c r="L5106" s="5" t="s">
        <v>91</v>
      </c>
      <c r="M5106" s="6" t="s">
        <v>74</v>
      </c>
      <c r="N5106" s="5">
        <v>81</v>
      </c>
      <c r="O5106" s="6" t="s">
        <v>101</v>
      </c>
      <c r="P5106" s="6" t="s">
        <v>19954</v>
      </c>
      <c r="R5106" s="6" t="s">
        <v>77</v>
      </c>
      <c r="S5106" s="6" t="s">
        <v>14762</v>
      </c>
      <c r="T5106" s="6" t="s">
        <v>80</v>
      </c>
      <c r="X5106" s="2">
        <v>295</v>
      </c>
      <c r="Y5106" s="2" t="s">
        <v>81</v>
      </c>
      <c r="Z5106" s="2" t="s">
        <v>168</v>
      </c>
      <c r="AD5106" s="2">
        <v>295</v>
      </c>
      <c r="AE5106" s="2" t="s">
        <v>83</v>
      </c>
      <c r="AF5106" s="2" t="s">
        <v>168</v>
      </c>
      <c r="AG5106" s="2">
        <v>295</v>
      </c>
      <c r="AH5106" s="2" t="s">
        <v>81</v>
      </c>
      <c r="AI5106" s="2" t="s">
        <v>168</v>
      </c>
      <c r="AJ5106" s="2">
        <v>295</v>
      </c>
      <c r="AK5106" s="2" t="s">
        <v>81</v>
      </c>
      <c r="AL5106" s="2" t="s">
        <v>168</v>
      </c>
      <c r="AP5106" s="2">
        <v>295</v>
      </c>
      <c r="AQ5106" s="2" t="s">
        <v>83</v>
      </c>
      <c r="AR5106" s="2" t="s">
        <v>168</v>
      </c>
      <c r="AS5106" s="2">
        <v>295</v>
      </c>
      <c r="AT5106" s="2" t="s">
        <v>81</v>
      </c>
      <c r="AU5106" s="2" t="s">
        <v>168</v>
      </c>
      <c r="BO5106" s="2" t="s">
        <v>19955</v>
      </c>
      <c r="BQ5106" s="2" t="s">
        <v>19956</v>
      </c>
    </row>
    <row r="5107" spans="1:70" ht="16.149999999999999" customHeight="1" x14ac:dyDescent="0.25">
      <c r="A5107" s="1">
        <v>5108</v>
      </c>
      <c r="B5107" s="2" t="s">
        <v>211</v>
      </c>
      <c r="C5107" s="2" t="s">
        <v>16128</v>
      </c>
      <c r="D5107" s="2" t="s">
        <v>151</v>
      </c>
      <c r="E5107" s="2" t="s">
        <v>19957</v>
      </c>
      <c r="F5107" s="67">
        <v>44071</v>
      </c>
      <c r="G5107" s="96">
        <f t="shared" si="790"/>
        <v>8</v>
      </c>
      <c r="H5107" s="96">
        <f t="shared" si="791"/>
        <v>2020</v>
      </c>
      <c r="I5107" s="92">
        <v>0.37847222222222199</v>
      </c>
      <c r="J5107" s="97">
        <f t="shared" si="789"/>
        <v>9</v>
      </c>
      <c r="K5107" s="5" t="s">
        <v>1392</v>
      </c>
      <c r="L5107" s="5" t="s">
        <v>91</v>
      </c>
      <c r="M5107" s="6" t="s">
        <v>100</v>
      </c>
      <c r="N5107" s="5">
        <v>57</v>
      </c>
      <c r="O5107" s="127" t="s">
        <v>126</v>
      </c>
      <c r="P5107" s="6" t="s">
        <v>19958</v>
      </c>
      <c r="R5107" s="6" t="s">
        <v>77</v>
      </c>
      <c r="T5107" s="6" t="s">
        <v>202</v>
      </c>
      <c r="U5107" s="6" t="s">
        <v>74</v>
      </c>
      <c r="X5107" s="2">
        <v>1640</v>
      </c>
      <c r="Y5107" s="2" t="s">
        <v>81</v>
      </c>
      <c r="Z5107" s="2" t="s">
        <v>168</v>
      </c>
      <c r="AA5107" s="2">
        <v>1640</v>
      </c>
      <c r="AB5107" s="2" t="s">
        <v>81</v>
      </c>
      <c r="AC5107" s="2" t="s">
        <v>168</v>
      </c>
      <c r="AD5107" s="2">
        <v>1640</v>
      </c>
      <c r="AE5107" s="2" t="s">
        <v>83</v>
      </c>
      <c r="AF5107" s="2" t="s">
        <v>168</v>
      </c>
      <c r="AG5107" s="2">
        <v>1640</v>
      </c>
      <c r="AH5107" s="2" t="s">
        <v>81</v>
      </c>
      <c r="AI5107" s="2" t="s">
        <v>168</v>
      </c>
      <c r="AJ5107" s="2">
        <v>458</v>
      </c>
      <c r="AK5107" s="2" t="s">
        <v>81</v>
      </c>
      <c r="AL5107" s="2" t="s">
        <v>84</v>
      </c>
      <c r="AM5107" s="2">
        <v>458</v>
      </c>
      <c r="AN5107" s="2" t="s">
        <v>81</v>
      </c>
      <c r="AO5107" s="2" t="s">
        <v>84</v>
      </c>
      <c r="AP5107" s="2">
        <v>458</v>
      </c>
      <c r="AQ5107" s="2" t="s">
        <v>81</v>
      </c>
      <c r="AR5107" s="2" t="s">
        <v>84</v>
      </c>
      <c r="AS5107" s="2">
        <v>708</v>
      </c>
      <c r="AT5107" s="2" t="s">
        <v>81</v>
      </c>
      <c r="AU5107" s="2" t="s">
        <v>168</v>
      </c>
      <c r="AV5107" s="2">
        <v>708</v>
      </c>
      <c r="AW5107" s="2" t="s">
        <v>81</v>
      </c>
      <c r="AX5107" s="2" t="s">
        <v>168</v>
      </c>
      <c r="AY5107" s="2">
        <v>708</v>
      </c>
      <c r="AZ5107" s="2" t="s">
        <v>81</v>
      </c>
      <c r="BA5107" s="2" t="s">
        <v>168</v>
      </c>
      <c r="BI5107" s="2" t="s">
        <v>162</v>
      </c>
      <c r="BJ5107" s="2">
        <v>4200</v>
      </c>
      <c r="BQ5107" s="2" t="s">
        <v>19959</v>
      </c>
    </row>
    <row r="5108" spans="1:70" ht="16.149999999999999" customHeight="1" x14ac:dyDescent="0.25">
      <c r="A5108" s="1">
        <v>5109</v>
      </c>
      <c r="B5108" s="2" t="s">
        <v>211</v>
      </c>
      <c r="C5108" s="2" t="s">
        <v>16893</v>
      </c>
      <c r="D5108" s="2" t="s">
        <v>151</v>
      </c>
      <c r="E5108" s="2" t="s">
        <v>4121</v>
      </c>
      <c r="F5108" s="67">
        <v>44058</v>
      </c>
      <c r="G5108" s="96">
        <f t="shared" si="790"/>
        <v>8</v>
      </c>
      <c r="H5108" s="96">
        <f t="shared" si="791"/>
        <v>2020</v>
      </c>
      <c r="I5108" s="92">
        <v>0.46180555555555602</v>
      </c>
      <c r="J5108" s="97">
        <f t="shared" si="789"/>
        <v>11</v>
      </c>
      <c r="L5108" s="5" t="s">
        <v>91</v>
      </c>
      <c r="M5108" s="6" t="s">
        <v>100</v>
      </c>
      <c r="N5108" s="5">
        <v>34</v>
      </c>
      <c r="O5108" s="127" t="s">
        <v>126</v>
      </c>
      <c r="P5108" s="6" t="s">
        <v>19960</v>
      </c>
      <c r="R5108" s="6" t="s">
        <v>77</v>
      </c>
      <c r="U5108" s="2" t="s">
        <v>115</v>
      </c>
      <c r="V5108" s="2" t="s">
        <v>202</v>
      </c>
      <c r="BQ5108" s="2" t="s">
        <v>19961</v>
      </c>
    </row>
    <row r="5109" spans="1:70" ht="16.149999999999999" customHeight="1" x14ac:dyDescent="0.25">
      <c r="A5109" s="1">
        <v>5110</v>
      </c>
      <c r="B5109" s="2" t="s">
        <v>211</v>
      </c>
      <c r="C5109" s="2" t="s">
        <v>7713</v>
      </c>
      <c r="D5109" s="2" t="s">
        <v>651</v>
      </c>
      <c r="E5109" s="2" t="s">
        <v>19962</v>
      </c>
      <c r="F5109" s="67">
        <v>44077</v>
      </c>
      <c r="G5109" s="96">
        <f t="shared" si="790"/>
        <v>9</v>
      </c>
      <c r="H5109" s="96">
        <f t="shared" si="791"/>
        <v>2020</v>
      </c>
      <c r="I5109" s="92">
        <v>0.20486111111111099</v>
      </c>
      <c r="J5109" s="97">
        <f t="shared" si="789"/>
        <v>4</v>
      </c>
      <c r="L5109" s="5" t="s">
        <v>91</v>
      </c>
      <c r="M5109" s="6" t="s">
        <v>100</v>
      </c>
      <c r="N5109" s="5">
        <v>34</v>
      </c>
      <c r="O5109" s="127" t="s">
        <v>126</v>
      </c>
      <c r="P5109" s="6" t="s">
        <v>1027</v>
      </c>
      <c r="R5109" s="6" t="s">
        <v>77</v>
      </c>
      <c r="T5109" s="6" t="s">
        <v>202</v>
      </c>
      <c r="X5109" s="2">
        <v>1300</v>
      </c>
      <c r="Y5109" s="2" t="s">
        <v>83</v>
      </c>
      <c r="Z5109" s="2" t="s">
        <v>82</v>
      </c>
      <c r="AD5109" s="2">
        <v>1300</v>
      </c>
      <c r="AE5109" s="2" t="s">
        <v>83</v>
      </c>
      <c r="AF5109" s="2" t="s">
        <v>82</v>
      </c>
      <c r="BI5109" s="2" t="s">
        <v>162</v>
      </c>
      <c r="BJ5109" s="2">
        <v>3740</v>
      </c>
      <c r="BO5109" s="2" t="s">
        <v>19963</v>
      </c>
      <c r="BQ5109" s="2" t="s">
        <v>19964</v>
      </c>
    </row>
    <row r="5110" spans="1:70" ht="16.149999999999999" customHeight="1" x14ac:dyDescent="0.25">
      <c r="A5110" s="1">
        <v>5111</v>
      </c>
      <c r="B5110" s="2" t="s">
        <v>211</v>
      </c>
      <c r="C5110" s="2" t="s">
        <v>747</v>
      </c>
      <c r="D5110" s="2" t="s">
        <v>348</v>
      </c>
      <c r="E5110" s="2" t="s">
        <v>19965</v>
      </c>
      <c r="F5110" s="67">
        <v>44079</v>
      </c>
      <c r="G5110" s="96">
        <f t="shared" si="790"/>
        <v>9</v>
      </c>
      <c r="H5110" s="96">
        <f t="shared" si="791"/>
        <v>2020</v>
      </c>
      <c r="I5110" s="92">
        <v>0.9375</v>
      </c>
      <c r="J5110" s="97">
        <f t="shared" si="789"/>
        <v>22</v>
      </c>
      <c r="K5110" s="5" t="s">
        <v>1392</v>
      </c>
      <c r="L5110" s="5" t="s">
        <v>91</v>
      </c>
      <c r="M5110" s="6" t="s">
        <v>74</v>
      </c>
      <c r="N5110" s="5">
        <v>26</v>
      </c>
      <c r="O5110" s="6" t="s">
        <v>101</v>
      </c>
      <c r="P5110" s="6" t="s">
        <v>19966</v>
      </c>
      <c r="R5110" s="6" t="s">
        <v>77</v>
      </c>
      <c r="X5110" s="2">
        <v>40</v>
      </c>
      <c r="Y5110" s="2" t="s">
        <v>94</v>
      </c>
      <c r="Z5110" s="2" t="s">
        <v>168</v>
      </c>
      <c r="AD5110" s="2">
        <v>40</v>
      </c>
      <c r="AE5110" s="2" t="s">
        <v>94</v>
      </c>
      <c r="AF5110" s="2" t="s">
        <v>168</v>
      </c>
      <c r="AJ5110" s="2">
        <v>5</v>
      </c>
      <c r="AK5110" s="2" t="s">
        <v>94</v>
      </c>
      <c r="AL5110" s="2" t="s">
        <v>84</v>
      </c>
      <c r="AP5110" s="2">
        <v>5</v>
      </c>
      <c r="AQ5110" s="2" t="s">
        <v>94</v>
      </c>
      <c r="AR5110" s="2" t="s">
        <v>84</v>
      </c>
      <c r="AV5110" s="2">
        <v>5</v>
      </c>
      <c r="AW5110" s="2" t="s">
        <v>94</v>
      </c>
      <c r="AX5110" s="2" t="s">
        <v>84</v>
      </c>
      <c r="BB5110" s="2">
        <v>5</v>
      </c>
      <c r="BC5110" s="2" t="s">
        <v>94</v>
      </c>
      <c r="BD5110" s="2" t="s">
        <v>84</v>
      </c>
      <c r="BO5110" s="392" t="s">
        <v>22565</v>
      </c>
      <c r="BQ5110" s="2" t="s">
        <v>19967</v>
      </c>
    </row>
    <row r="5111" spans="1:70" ht="16.149999999999999" customHeight="1" x14ac:dyDescent="0.25">
      <c r="A5111" s="1">
        <v>5112</v>
      </c>
      <c r="B5111" s="2" t="s">
        <v>87</v>
      </c>
      <c r="C5111" s="44" t="s">
        <v>3051</v>
      </c>
      <c r="D5111" s="2" t="s">
        <v>124</v>
      </c>
      <c r="E5111" s="2" t="s">
        <v>19968</v>
      </c>
      <c r="F5111" s="67">
        <v>44077</v>
      </c>
      <c r="G5111" s="96">
        <f t="shared" si="790"/>
        <v>9</v>
      </c>
      <c r="H5111" s="96">
        <f t="shared" si="791"/>
        <v>2020</v>
      </c>
      <c r="J5111" s="97" t="str">
        <f t="shared" si="789"/>
        <v/>
      </c>
      <c r="K5111" s="5" t="s">
        <v>1392</v>
      </c>
      <c r="L5111" s="5" t="s">
        <v>73</v>
      </c>
      <c r="M5111" s="6" t="s">
        <v>208</v>
      </c>
      <c r="N5111" s="216">
        <v>83</v>
      </c>
      <c r="O5111" s="127" t="s">
        <v>126</v>
      </c>
      <c r="P5111" s="150" t="s">
        <v>19969</v>
      </c>
      <c r="Q5111" s="150"/>
      <c r="R5111" s="6" t="s">
        <v>77</v>
      </c>
      <c r="T5111" s="6" t="s">
        <v>202</v>
      </c>
      <c r="X5111" s="2">
        <v>900</v>
      </c>
      <c r="Y5111" s="2" t="s">
        <v>81</v>
      </c>
      <c r="Z5111" s="2" t="s">
        <v>161</v>
      </c>
      <c r="AA5111" s="2">
        <v>990</v>
      </c>
      <c r="AB5111" s="2" t="s">
        <v>94</v>
      </c>
      <c r="AC5111" s="2" t="s">
        <v>161</v>
      </c>
      <c r="AD5111" s="2">
        <v>990</v>
      </c>
      <c r="AE5111" s="2" t="s">
        <v>83</v>
      </c>
      <c r="AF5111" s="2" t="s">
        <v>161</v>
      </c>
      <c r="AG5111" s="2">
        <v>990</v>
      </c>
      <c r="AH5111" s="2" t="s">
        <v>81</v>
      </c>
      <c r="AI5111" s="2" t="s">
        <v>161</v>
      </c>
      <c r="AJ5111" s="2">
        <v>1850</v>
      </c>
      <c r="AK5111" s="2" t="s">
        <v>83</v>
      </c>
      <c r="AL5111" s="2" t="s">
        <v>161</v>
      </c>
      <c r="AP5111" s="2">
        <v>1850</v>
      </c>
      <c r="AQ5111" s="2" t="s">
        <v>83</v>
      </c>
      <c r="AR5111" s="2" t="s">
        <v>161</v>
      </c>
      <c r="AS5111" s="2">
        <v>1580</v>
      </c>
      <c r="AT5111" s="2" t="s">
        <v>81</v>
      </c>
      <c r="AU5111" s="2" t="s">
        <v>161</v>
      </c>
      <c r="BM5111" s="2" t="s">
        <v>162</v>
      </c>
      <c r="BN5111" s="2">
        <v>300</v>
      </c>
      <c r="BO5111" s="2" t="s">
        <v>19970</v>
      </c>
      <c r="BQ5111" s="2" t="s">
        <v>19971</v>
      </c>
    </row>
    <row r="5112" spans="1:70" ht="16.149999999999999" customHeight="1" x14ac:dyDescent="0.25">
      <c r="A5112" s="1">
        <v>5113</v>
      </c>
      <c r="B5112" s="2" t="s">
        <v>211</v>
      </c>
      <c r="C5112" s="116" t="s">
        <v>9914</v>
      </c>
      <c r="D5112" s="2" t="s">
        <v>151</v>
      </c>
      <c r="E5112" s="2" t="s">
        <v>13425</v>
      </c>
      <c r="F5112" s="67">
        <v>44068</v>
      </c>
      <c r="G5112" s="96">
        <f t="shared" si="790"/>
        <v>8</v>
      </c>
      <c r="H5112" s="96">
        <f t="shared" si="791"/>
        <v>2020</v>
      </c>
      <c r="I5112" s="92">
        <v>0.59722222222222199</v>
      </c>
      <c r="J5112" s="97">
        <f t="shared" si="789"/>
        <v>14</v>
      </c>
      <c r="K5112" s="5" t="s">
        <v>1392</v>
      </c>
      <c r="L5112" s="5" t="s">
        <v>91</v>
      </c>
      <c r="M5112" s="6" t="s">
        <v>100</v>
      </c>
      <c r="N5112" s="5">
        <v>42</v>
      </c>
      <c r="O5112" s="127" t="s">
        <v>126</v>
      </c>
      <c r="P5112" s="6" t="s">
        <v>19972</v>
      </c>
      <c r="R5112" s="6" t="s">
        <v>77</v>
      </c>
      <c r="T5112" s="6" t="s">
        <v>80</v>
      </c>
      <c r="U5112" s="6" t="s">
        <v>139</v>
      </c>
      <c r="X5112" s="2">
        <v>674</v>
      </c>
      <c r="Y5112" s="2" t="s">
        <v>81</v>
      </c>
      <c r="Z5112" s="2" t="s">
        <v>82</v>
      </c>
      <c r="AA5112" s="2">
        <v>674</v>
      </c>
      <c r="AB5112" s="2" t="s">
        <v>81</v>
      </c>
      <c r="AC5112" s="2" t="s">
        <v>82</v>
      </c>
      <c r="AD5112" s="2">
        <v>674</v>
      </c>
      <c r="AE5112" s="2" t="s">
        <v>83</v>
      </c>
      <c r="AF5112" s="2" t="s">
        <v>82</v>
      </c>
      <c r="AJ5112" s="2">
        <v>674</v>
      </c>
      <c r="AK5112" s="2" t="s">
        <v>81</v>
      </c>
      <c r="AL5112" s="2" t="s">
        <v>82</v>
      </c>
      <c r="AM5112" s="2">
        <v>674</v>
      </c>
      <c r="AN5112" s="2" t="s">
        <v>81</v>
      </c>
      <c r="AO5112" s="2" t="s">
        <v>82</v>
      </c>
      <c r="AP5112" s="2">
        <v>674</v>
      </c>
      <c r="AQ5112" s="2" t="s">
        <v>83</v>
      </c>
      <c r="AR5112" s="2" t="s">
        <v>82</v>
      </c>
      <c r="AV5112" s="2">
        <v>674</v>
      </c>
      <c r="AW5112" s="2" t="s">
        <v>81</v>
      </c>
      <c r="AX5112" s="2" t="s">
        <v>82</v>
      </c>
      <c r="AY5112" s="2">
        <v>674</v>
      </c>
      <c r="AZ5112" s="2" t="s">
        <v>81</v>
      </c>
      <c r="BA5112" s="2" t="s">
        <v>82</v>
      </c>
      <c r="BB5112" s="2">
        <v>674</v>
      </c>
      <c r="BC5112" s="2" t="s">
        <v>83</v>
      </c>
      <c r="BD5112" s="2" t="s">
        <v>82</v>
      </c>
      <c r="BI5112" s="2" t="s">
        <v>162</v>
      </c>
      <c r="BJ5112" s="2">
        <v>10</v>
      </c>
      <c r="BO5112" s="2" t="s">
        <v>19973</v>
      </c>
      <c r="BQ5112" s="2" t="s">
        <v>19974</v>
      </c>
    </row>
    <row r="5113" spans="1:70" ht="16.149999999999999" customHeight="1" x14ac:dyDescent="0.25">
      <c r="A5113" s="1">
        <v>5114</v>
      </c>
      <c r="B5113" s="2" t="s">
        <v>211</v>
      </c>
      <c r="C5113" s="2" t="s">
        <v>21893</v>
      </c>
      <c r="D5113" s="2" t="s">
        <v>89</v>
      </c>
      <c r="E5113" s="2" t="s">
        <v>21894</v>
      </c>
      <c r="F5113" s="67">
        <v>44068</v>
      </c>
      <c r="G5113" s="96">
        <f t="shared" si="790"/>
        <v>8</v>
      </c>
      <c r="H5113" s="96">
        <f t="shared" si="791"/>
        <v>2020</v>
      </c>
      <c r="I5113" s="92">
        <v>0.72916666666666696</v>
      </c>
      <c r="J5113" s="97">
        <f t="shared" si="789"/>
        <v>17</v>
      </c>
      <c r="K5113" s="5" t="s">
        <v>1392</v>
      </c>
      <c r="L5113" s="5" t="s">
        <v>91</v>
      </c>
      <c r="M5113" s="6" t="s">
        <v>100</v>
      </c>
      <c r="N5113" s="5">
        <v>29</v>
      </c>
      <c r="O5113" s="5" t="s">
        <v>140</v>
      </c>
      <c r="P5113" s="6" t="s">
        <v>19975</v>
      </c>
      <c r="R5113" s="6" t="s">
        <v>77</v>
      </c>
      <c r="T5113" s="6" t="s">
        <v>80</v>
      </c>
      <c r="U5113" s="6" t="s">
        <v>139</v>
      </c>
      <c r="X5113" s="2">
        <v>560</v>
      </c>
      <c r="Y5113" s="2" t="s">
        <v>81</v>
      </c>
      <c r="Z5113" s="2" t="s">
        <v>168</v>
      </c>
      <c r="AA5113" s="2">
        <v>560</v>
      </c>
      <c r="AB5113" s="2" t="s">
        <v>81</v>
      </c>
      <c r="AC5113" s="2" t="s">
        <v>168</v>
      </c>
      <c r="AD5113" s="2">
        <v>560</v>
      </c>
      <c r="AE5113" s="2" t="s">
        <v>83</v>
      </c>
      <c r="AF5113" s="2" t="s">
        <v>168</v>
      </c>
      <c r="AG5113" s="2">
        <v>560</v>
      </c>
      <c r="AH5113" s="2" t="s">
        <v>19976</v>
      </c>
      <c r="AI5113" s="2" t="s">
        <v>168</v>
      </c>
      <c r="AJ5113" s="2">
        <v>560</v>
      </c>
      <c r="AK5113" s="2" t="s">
        <v>81</v>
      </c>
      <c r="AL5113" s="2" t="s">
        <v>168</v>
      </c>
      <c r="AM5113" s="2">
        <v>560</v>
      </c>
      <c r="AN5113" s="2" t="s">
        <v>81</v>
      </c>
      <c r="AO5113" s="2" t="s">
        <v>168</v>
      </c>
      <c r="AP5113" s="2">
        <v>560</v>
      </c>
      <c r="AQ5113" s="2" t="s">
        <v>83</v>
      </c>
      <c r="AR5113" s="2" t="s">
        <v>168</v>
      </c>
      <c r="AS5113" s="2">
        <v>560</v>
      </c>
      <c r="AT5113" s="2" t="s">
        <v>19976</v>
      </c>
      <c r="AU5113" s="2" t="s">
        <v>168</v>
      </c>
      <c r="AV5113" s="2">
        <v>560</v>
      </c>
      <c r="AW5113" s="2" t="s">
        <v>81</v>
      </c>
      <c r="AX5113" s="2" t="s">
        <v>168</v>
      </c>
      <c r="AY5113" s="2">
        <v>560</v>
      </c>
      <c r="AZ5113" s="2" t="s">
        <v>83</v>
      </c>
      <c r="BA5113" s="2" t="s">
        <v>168</v>
      </c>
      <c r="BB5113" s="2">
        <v>560</v>
      </c>
      <c r="BC5113" s="2" t="s">
        <v>19976</v>
      </c>
      <c r="BD5113" s="2" t="s">
        <v>168</v>
      </c>
      <c r="BI5113" s="2" t="s">
        <v>109</v>
      </c>
      <c r="BJ5113" s="2" t="s">
        <v>109</v>
      </c>
      <c r="BK5113" s="2" t="s">
        <v>109</v>
      </c>
      <c r="BL5113" s="2" t="s">
        <v>109</v>
      </c>
      <c r="BM5113" s="2" t="s">
        <v>3361</v>
      </c>
      <c r="BN5113" s="2">
        <v>2300</v>
      </c>
      <c r="BO5113" s="2" t="s">
        <v>19977</v>
      </c>
      <c r="BQ5113" s="2" t="s">
        <v>19978</v>
      </c>
    </row>
    <row r="5114" spans="1:70" ht="16.149999999999999" customHeight="1" x14ac:dyDescent="0.25">
      <c r="A5114" s="1">
        <v>5115</v>
      </c>
      <c r="B5114" s="2" t="s">
        <v>87</v>
      </c>
      <c r="C5114" s="44" t="s">
        <v>10397</v>
      </c>
      <c r="D5114" s="2" t="s">
        <v>89</v>
      </c>
      <c r="E5114" s="2" t="s">
        <v>14086</v>
      </c>
      <c r="F5114" s="67">
        <v>44070</v>
      </c>
      <c r="G5114" s="96">
        <f t="shared" si="790"/>
        <v>8</v>
      </c>
      <c r="H5114" s="96">
        <f t="shared" si="791"/>
        <v>2020</v>
      </c>
      <c r="I5114" s="92">
        <v>0.73958333333333304</v>
      </c>
      <c r="J5114" s="97">
        <f t="shared" si="789"/>
        <v>17</v>
      </c>
      <c r="L5114" s="5" t="s">
        <v>91</v>
      </c>
      <c r="M5114" s="6" t="s">
        <v>115</v>
      </c>
      <c r="N5114" s="5">
        <v>92</v>
      </c>
      <c r="O5114" s="127" t="s">
        <v>75</v>
      </c>
      <c r="P5114" s="6" t="s">
        <v>1027</v>
      </c>
      <c r="R5114" s="6" t="s">
        <v>77</v>
      </c>
      <c r="T5114" s="6" t="s">
        <v>80</v>
      </c>
      <c r="BO5114" s="2" t="s">
        <v>19979</v>
      </c>
      <c r="BQ5114" s="2" t="s">
        <v>19980</v>
      </c>
    </row>
    <row r="5115" spans="1:70" ht="16.149999999999999" customHeight="1" x14ac:dyDescent="0.25">
      <c r="A5115" s="16">
        <v>5116</v>
      </c>
      <c r="B5115" s="2" t="s">
        <v>87</v>
      </c>
      <c r="C5115" s="217" t="s">
        <v>19981</v>
      </c>
      <c r="D5115" s="2" t="s">
        <v>89</v>
      </c>
      <c r="E5115" s="2" t="s">
        <v>19982</v>
      </c>
      <c r="F5115" s="67">
        <v>44081</v>
      </c>
      <c r="G5115" s="96">
        <f t="shared" si="790"/>
        <v>9</v>
      </c>
      <c r="H5115" s="96">
        <f t="shared" si="791"/>
        <v>2020</v>
      </c>
      <c r="J5115" s="97" t="str">
        <f t="shared" si="789"/>
        <v/>
      </c>
      <c r="K5115" s="5" t="s">
        <v>1392</v>
      </c>
      <c r="L5115" s="5" t="s">
        <v>73</v>
      </c>
      <c r="M5115" s="6" t="s">
        <v>74</v>
      </c>
      <c r="N5115" s="5">
        <v>75</v>
      </c>
      <c r="O5115" s="127" t="s">
        <v>126</v>
      </c>
      <c r="P5115" s="6" t="s">
        <v>6043</v>
      </c>
      <c r="R5115" s="6" t="s">
        <v>77</v>
      </c>
      <c r="S5115" s="6" t="s">
        <v>14762</v>
      </c>
      <c r="T5115" s="6" t="s">
        <v>202</v>
      </c>
      <c r="BK5115" s="2" t="s">
        <v>162</v>
      </c>
      <c r="BL5115" s="2">
        <v>3700</v>
      </c>
      <c r="BM5115" s="2" t="s">
        <v>162</v>
      </c>
      <c r="BN5115" s="2">
        <v>3900</v>
      </c>
      <c r="BO5115" s="2" t="s">
        <v>19983</v>
      </c>
      <c r="BQ5115" s="2" t="s">
        <v>19984</v>
      </c>
    </row>
    <row r="5116" spans="1:70" ht="16.149999999999999" customHeight="1" x14ac:dyDescent="0.25">
      <c r="A5116" s="1">
        <v>5117</v>
      </c>
      <c r="B5116" s="2" t="s">
        <v>87</v>
      </c>
      <c r="C5116" s="2" t="s">
        <v>19985</v>
      </c>
      <c r="D5116" s="2" t="s">
        <v>151</v>
      </c>
      <c r="E5116" s="2" t="s">
        <v>19986</v>
      </c>
      <c r="F5116" s="67">
        <v>44080</v>
      </c>
      <c r="G5116" s="96">
        <f t="shared" si="790"/>
        <v>9</v>
      </c>
      <c r="H5116" s="96">
        <f t="shared" si="791"/>
        <v>2020</v>
      </c>
      <c r="I5116" s="92">
        <v>0.57986111111111105</v>
      </c>
      <c r="J5116" s="97">
        <f t="shared" si="789"/>
        <v>13</v>
      </c>
      <c r="K5116" s="5" t="s">
        <v>1392</v>
      </c>
      <c r="L5116" s="5" t="s">
        <v>91</v>
      </c>
      <c r="M5116" s="6" t="s">
        <v>100</v>
      </c>
      <c r="N5116" s="5">
        <v>79</v>
      </c>
      <c r="O5116" s="127" t="s">
        <v>126</v>
      </c>
      <c r="P5116" s="6" t="s">
        <v>19987</v>
      </c>
      <c r="R5116" s="6" t="s">
        <v>77</v>
      </c>
      <c r="T5116" s="6" t="s">
        <v>202</v>
      </c>
      <c r="X5116" s="1">
        <v>2910</v>
      </c>
      <c r="Y5116" s="1" t="s">
        <v>81</v>
      </c>
      <c r="Z5116" s="1" t="s">
        <v>84</v>
      </c>
      <c r="AA5116" s="1">
        <v>2910</v>
      </c>
      <c r="AB5116" s="1" t="s">
        <v>81</v>
      </c>
      <c r="AC5116" s="1" t="s">
        <v>84</v>
      </c>
      <c r="AD5116" s="1">
        <v>2910</v>
      </c>
      <c r="AE5116" s="1" t="s">
        <v>81</v>
      </c>
      <c r="AF5116" s="1" t="s">
        <v>84</v>
      </c>
      <c r="AG5116" s="1">
        <v>2910</v>
      </c>
      <c r="AH5116" s="1" t="s">
        <v>81</v>
      </c>
      <c r="AI5116" s="1" t="s">
        <v>84</v>
      </c>
      <c r="AJ5116" s="2">
        <v>2860</v>
      </c>
      <c r="AK5116" s="2" t="s">
        <v>81</v>
      </c>
      <c r="AL5116" s="2" t="s">
        <v>84</v>
      </c>
      <c r="AM5116" s="2">
        <v>2860</v>
      </c>
      <c r="AN5116" s="2" t="s">
        <v>81</v>
      </c>
      <c r="AO5116" s="2" t="s">
        <v>84</v>
      </c>
      <c r="AP5116" s="2">
        <v>2860</v>
      </c>
      <c r="AQ5116" s="2" t="s">
        <v>83</v>
      </c>
      <c r="AR5116" s="2" t="s">
        <v>84</v>
      </c>
      <c r="AS5116" s="2">
        <v>2860</v>
      </c>
      <c r="AT5116" s="2" t="s">
        <v>81</v>
      </c>
      <c r="AU5116" s="2" t="s">
        <v>84</v>
      </c>
      <c r="AV5116" s="2">
        <v>2860</v>
      </c>
      <c r="AW5116" s="2" t="s">
        <v>81</v>
      </c>
      <c r="AX5116" s="2" t="s">
        <v>84</v>
      </c>
      <c r="AY5116" s="2">
        <v>2860</v>
      </c>
      <c r="AZ5116" s="2" t="s">
        <v>81</v>
      </c>
      <c r="BA5116" s="2" t="s">
        <v>84</v>
      </c>
      <c r="BO5116" s="2" t="s">
        <v>19988</v>
      </c>
      <c r="BQ5116" s="2" t="s">
        <v>19989</v>
      </c>
    </row>
    <row r="5117" spans="1:70" ht="16.149999999999999" customHeight="1" x14ac:dyDescent="0.25">
      <c r="A5117" s="1">
        <v>5118</v>
      </c>
      <c r="B5117" s="2" t="s">
        <v>87</v>
      </c>
      <c r="C5117" s="116" t="s">
        <v>289</v>
      </c>
      <c r="D5117" s="2" t="s">
        <v>290</v>
      </c>
      <c r="E5117" s="2" t="s">
        <v>8032</v>
      </c>
      <c r="F5117" s="67">
        <v>44080</v>
      </c>
      <c r="G5117" s="96">
        <f t="shared" si="790"/>
        <v>9</v>
      </c>
      <c r="H5117" s="96">
        <f t="shared" si="791"/>
        <v>2020</v>
      </c>
      <c r="I5117" s="92">
        <v>0.51041666666666696</v>
      </c>
      <c r="J5117" s="97">
        <f t="shared" ref="J5117:J5181" si="792">IF(I5117&lt;&gt;"",HOUR(I5117),"")</f>
        <v>12</v>
      </c>
      <c r="K5117" s="5" t="s">
        <v>1392</v>
      </c>
      <c r="L5117" s="5" t="s">
        <v>73</v>
      </c>
      <c r="M5117" s="6" t="s">
        <v>115</v>
      </c>
      <c r="N5117" s="5">
        <v>76</v>
      </c>
      <c r="O5117" s="5" t="s">
        <v>5139</v>
      </c>
      <c r="P5117" s="6" t="s">
        <v>1027</v>
      </c>
      <c r="R5117" s="6" t="s">
        <v>77</v>
      </c>
      <c r="T5117" s="6" t="s">
        <v>80</v>
      </c>
      <c r="X5117" s="2">
        <v>40</v>
      </c>
      <c r="Y5117" s="2" t="s">
        <v>81</v>
      </c>
      <c r="Z5117" s="2" t="s">
        <v>82</v>
      </c>
      <c r="AD5117" s="2">
        <v>40</v>
      </c>
      <c r="AE5117" s="2" t="s">
        <v>81</v>
      </c>
      <c r="AF5117" s="2" t="s">
        <v>82</v>
      </c>
      <c r="AG5117" s="2">
        <v>40</v>
      </c>
      <c r="AH5117" s="2" t="s">
        <v>81</v>
      </c>
      <c r="AI5117" s="2" t="s">
        <v>82</v>
      </c>
      <c r="AJ5117" s="2">
        <v>80</v>
      </c>
      <c r="AK5117" s="2" t="s">
        <v>81</v>
      </c>
      <c r="AL5117" s="2" t="s">
        <v>161</v>
      </c>
      <c r="AP5117" s="2">
        <v>80</v>
      </c>
      <c r="AQ5117" s="2" t="s">
        <v>81</v>
      </c>
      <c r="AR5117" s="2" t="s">
        <v>161</v>
      </c>
      <c r="AV5117" s="2">
        <v>100</v>
      </c>
      <c r="AW5117" s="2" t="s">
        <v>81</v>
      </c>
      <c r="AX5117" s="2" t="s">
        <v>84</v>
      </c>
      <c r="BB5117" s="2">
        <v>100</v>
      </c>
      <c r="BC5117" s="2" t="s">
        <v>81</v>
      </c>
      <c r="BD5117" s="2" t="s">
        <v>84</v>
      </c>
      <c r="BO5117" s="2" t="s">
        <v>19990</v>
      </c>
      <c r="BQ5117" s="2" t="s">
        <v>19991</v>
      </c>
    </row>
    <row r="5118" spans="1:70" ht="16.149999999999999" customHeight="1" x14ac:dyDescent="0.25">
      <c r="A5118" s="1">
        <v>5119</v>
      </c>
      <c r="B5118" s="2" t="s">
        <v>211</v>
      </c>
      <c r="C5118" s="65" t="s">
        <v>7563</v>
      </c>
      <c r="D5118" s="2" t="s">
        <v>124</v>
      </c>
      <c r="E5118" s="2" t="s">
        <v>19992</v>
      </c>
      <c r="F5118" s="67">
        <v>44080</v>
      </c>
      <c r="G5118" s="96">
        <f t="shared" si="790"/>
        <v>9</v>
      </c>
      <c r="H5118" s="96">
        <f t="shared" si="791"/>
        <v>2020</v>
      </c>
      <c r="I5118" s="92">
        <v>0.52083333333333304</v>
      </c>
      <c r="J5118" s="97">
        <f t="shared" si="792"/>
        <v>12</v>
      </c>
      <c r="L5118" s="5" t="s">
        <v>91</v>
      </c>
      <c r="M5118" s="6" t="s">
        <v>208</v>
      </c>
      <c r="N5118" s="218">
        <v>18</v>
      </c>
      <c r="O5118" s="127" t="s">
        <v>75</v>
      </c>
      <c r="P5118" s="219" t="s">
        <v>19993</v>
      </c>
      <c r="R5118" s="6" t="s">
        <v>77</v>
      </c>
      <c r="T5118" s="6" t="s">
        <v>202</v>
      </c>
      <c r="BO5118" s="2" t="s">
        <v>19994</v>
      </c>
      <c r="BQ5118" s="2" t="s">
        <v>19995</v>
      </c>
    </row>
    <row r="5119" spans="1:70" ht="16.149999999999999" customHeight="1" x14ac:dyDescent="0.25">
      <c r="A5119" s="1">
        <v>5120</v>
      </c>
      <c r="B5119" s="2" t="s">
        <v>87</v>
      </c>
      <c r="C5119" s="2" t="s">
        <v>289</v>
      </c>
      <c r="D5119" s="2" t="s">
        <v>290</v>
      </c>
      <c r="E5119" s="2" t="s">
        <v>19996</v>
      </c>
      <c r="F5119" s="67">
        <v>44080</v>
      </c>
      <c r="G5119" s="96">
        <f t="shared" si="790"/>
        <v>9</v>
      </c>
      <c r="H5119" s="96">
        <f t="shared" si="791"/>
        <v>2020</v>
      </c>
      <c r="I5119" s="92">
        <v>0.78819444444444398</v>
      </c>
      <c r="J5119" s="97">
        <f t="shared" si="792"/>
        <v>18</v>
      </c>
      <c r="L5119" s="5" t="s">
        <v>91</v>
      </c>
      <c r="M5119" s="6" t="s">
        <v>100</v>
      </c>
      <c r="N5119" s="5">
        <v>59</v>
      </c>
      <c r="O5119" s="6" t="s">
        <v>101</v>
      </c>
      <c r="P5119" s="127" t="s">
        <v>19997</v>
      </c>
      <c r="R5119" s="6" t="s">
        <v>77</v>
      </c>
      <c r="T5119" s="6" t="s">
        <v>80</v>
      </c>
      <c r="BO5119" s="2" t="s">
        <v>19998</v>
      </c>
      <c r="BR5119" s="135" t="s">
        <v>19999</v>
      </c>
    </row>
    <row r="5120" spans="1:70" ht="16.149999999999999" customHeight="1" x14ac:dyDescent="0.25">
      <c r="A5120" s="1">
        <v>5121</v>
      </c>
      <c r="B5120" s="2" t="s">
        <v>211</v>
      </c>
      <c r="C5120" s="2" t="s">
        <v>3963</v>
      </c>
      <c r="D5120" s="2" t="s">
        <v>124</v>
      </c>
      <c r="E5120" s="2" t="s">
        <v>247</v>
      </c>
      <c r="F5120" s="67">
        <v>44081</v>
      </c>
      <c r="G5120" s="96">
        <f t="shared" si="790"/>
        <v>9</v>
      </c>
      <c r="H5120" s="96">
        <f t="shared" si="791"/>
        <v>2020</v>
      </c>
      <c r="I5120" s="92">
        <v>0.77777777777777801</v>
      </c>
      <c r="J5120" s="97">
        <f t="shared" si="792"/>
        <v>18</v>
      </c>
      <c r="L5120" s="5" t="s">
        <v>73</v>
      </c>
      <c r="M5120" s="6" t="s">
        <v>74</v>
      </c>
      <c r="N5120" s="5">
        <v>67</v>
      </c>
      <c r="O5120" s="127" t="s">
        <v>5139</v>
      </c>
      <c r="P5120" s="6" t="s">
        <v>20000</v>
      </c>
      <c r="R5120" s="6" t="s">
        <v>77</v>
      </c>
      <c r="U5120" s="2" t="s">
        <v>115</v>
      </c>
      <c r="V5120" s="6" t="s">
        <v>80</v>
      </c>
      <c r="BO5120" s="44" t="s">
        <v>20001</v>
      </c>
      <c r="BQ5120" s="2" t="s">
        <v>20002</v>
      </c>
    </row>
    <row r="5121" spans="1:70" ht="16.149999999999999" customHeight="1" x14ac:dyDescent="0.25">
      <c r="A5121" s="1">
        <v>5122</v>
      </c>
      <c r="B5121" s="2" t="s">
        <v>211</v>
      </c>
      <c r="C5121" s="116" t="s">
        <v>20003</v>
      </c>
      <c r="D5121" s="2" t="s">
        <v>575</v>
      </c>
      <c r="E5121" s="2" t="s">
        <v>9070</v>
      </c>
      <c r="F5121" s="67">
        <v>44083</v>
      </c>
      <c r="G5121" s="96">
        <f t="shared" si="790"/>
        <v>9</v>
      </c>
      <c r="H5121" s="96">
        <f t="shared" si="791"/>
        <v>2020</v>
      </c>
      <c r="I5121" s="92">
        <v>0.625</v>
      </c>
      <c r="J5121" s="97">
        <f t="shared" si="792"/>
        <v>15</v>
      </c>
      <c r="K5121" s="5" t="s">
        <v>1392</v>
      </c>
      <c r="L5121" s="5" t="s">
        <v>73</v>
      </c>
      <c r="M5121" s="6" t="s">
        <v>115</v>
      </c>
      <c r="N5121" s="5">
        <v>67</v>
      </c>
      <c r="O5121" s="127" t="s">
        <v>126</v>
      </c>
      <c r="P5121" s="127" t="s">
        <v>20004</v>
      </c>
      <c r="R5121" s="6" t="s">
        <v>77</v>
      </c>
      <c r="T5121" s="6" t="s">
        <v>80</v>
      </c>
      <c r="W5121" s="2" t="s">
        <v>20005</v>
      </c>
      <c r="X5121" s="2">
        <v>1190</v>
      </c>
      <c r="Y5121" s="2" t="s">
        <v>81</v>
      </c>
      <c r="Z5121" s="2" t="s">
        <v>161</v>
      </c>
      <c r="AA5121" s="2">
        <v>1190</v>
      </c>
      <c r="AB5121" s="2" t="s">
        <v>94</v>
      </c>
      <c r="AC5121" s="2" t="s">
        <v>161</v>
      </c>
      <c r="AD5121" s="2">
        <v>1190</v>
      </c>
      <c r="AE5121" s="2" t="s">
        <v>83</v>
      </c>
      <c r="AF5121" s="2" t="s">
        <v>161</v>
      </c>
      <c r="AG5121" s="2">
        <v>1190</v>
      </c>
      <c r="AH5121" s="2" t="s">
        <v>83</v>
      </c>
      <c r="AI5121" s="2" t="s">
        <v>161</v>
      </c>
      <c r="AJ5121" s="2">
        <v>1190</v>
      </c>
      <c r="AK5121" s="2" t="s">
        <v>81</v>
      </c>
      <c r="AL5121" s="2" t="s">
        <v>161</v>
      </c>
      <c r="AP5121" s="2">
        <v>1190</v>
      </c>
      <c r="AQ5121" s="2" t="s">
        <v>83</v>
      </c>
      <c r="AR5121" s="2" t="s">
        <v>161</v>
      </c>
      <c r="BO5121" s="2" t="s">
        <v>20006</v>
      </c>
      <c r="BQ5121" s="2" t="s">
        <v>20007</v>
      </c>
    </row>
    <row r="5122" spans="1:70" ht="16.149999999999999" customHeight="1" x14ac:dyDescent="0.25">
      <c r="A5122" s="1">
        <v>5123</v>
      </c>
      <c r="B5122" s="2" t="s">
        <v>135</v>
      </c>
      <c r="C5122" s="116" t="s">
        <v>20008</v>
      </c>
      <c r="D5122" s="2" t="s">
        <v>145</v>
      </c>
      <c r="E5122" s="2" t="s">
        <v>20009</v>
      </c>
      <c r="F5122" s="67">
        <v>44083</v>
      </c>
      <c r="G5122" s="96">
        <f t="shared" si="790"/>
        <v>9</v>
      </c>
      <c r="H5122" s="96">
        <f t="shared" si="791"/>
        <v>2020</v>
      </c>
      <c r="I5122" s="92">
        <v>0.29166666666666702</v>
      </c>
      <c r="J5122" s="97">
        <f t="shared" si="792"/>
        <v>7</v>
      </c>
      <c r="K5122" s="5" t="s">
        <v>1392</v>
      </c>
      <c r="L5122" s="5" t="s">
        <v>91</v>
      </c>
      <c r="M5122" s="6" t="s">
        <v>139</v>
      </c>
      <c r="N5122" s="5">
        <v>30</v>
      </c>
      <c r="O5122" s="5" t="s">
        <v>5139</v>
      </c>
      <c r="P5122" s="6" t="s">
        <v>20010</v>
      </c>
      <c r="R5122" s="6" t="s">
        <v>77</v>
      </c>
      <c r="T5122" s="6" t="s">
        <v>80</v>
      </c>
      <c r="X5122" s="1">
        <v>700</v>
      </c>
      <c r="Y5122" s="1" t="s">
        <v>83</v>
      </c>
      <c r="Z5122" s="1" t="s">
        <v>84</v>
      </c>
      <c r="AA5122" s="1">
        <v>700</v>
      </c>
      <c r="AB5122" s="1" t="s">
        <v>81</v>
      </c>
      <c r="AC5122" s="1" t="s">
        <v>84</v>
      </c>
      <c r="AD5122" s="1">
        <v>700</v>
      </c>
      <c r="AE5122" s="1" t="s">
        <v>83</v>
      </c>
      <c r="AF5122" s="1" t="s">
        <v>84</v>
      </c>
      <c r="AM5122" s="2">
        <v>490</v>
      </c>
      <c r="AN5122" s="2" t="s">
        <v>81</v>
      </c>
      <c r="AO5122" s="2" t="s">
        <v>84</v>
      </c>
      <c r="AP5122" s="2">
        <v>490</v>
      </c>
      <c r="AQ5122" s="2" t="s">
        <v>6084</v>
      </c>
      <c r="AR5122" s="2" t="s">
        <v>84</v>
      </c>
      <c r="AS5122" s="2">
        <v>490</v>
      </c>
      <c r="AT5122" s="2" t="s">
        <v>83</v>
      </c>
      <c r="AU5122" s="2" t="s">
        <v>84</v>
      </c>
      <c r="BO5122" s="2" t="s">
        <v>20011</v>
      </c>
      <c r="BQ5122" s="2" t="s">
        <v>20012</v>
      </c>
    </row>
    <row r="5123" spans="1:70" ht="16.149999999999999" customHeight="1" x14ac:dyDescent="0.25">
      <c r="A5123" s="16">
        <v>5124</v>
      </c>
      <c r="B5123" s="2" t="s">
        <v>211</v>
      </c>
      <c r="C5123" s="116" t="s">
        <v>20013</v>
      </c>
      <c r="D5123" s="2" t="s">
        <v>206</v>
      </c>
      <c r="E5123" s="2" t="s">
        <v>20014</v>
      </c>
      <c r="F5123" s="67">
        <v>44059</v>
      </c>
      <c r="G5123" s="96">
        <f t="shared" si="790"/>
        <v>8</v>
      </c>
      <c r="H5123" s="96">
        <f t="shared" si="791"/>
        <v>2020</v>
      </c>
      <c r="I5123" s="92">
        <v>0.63888888888888895</v>
      </c>
      <c r="J5123" s="97">
        <f t="shared" si="792"/>
        <v>15</v>
      </c>
      <c r="K5123" s="5" t="s">
        <v>1392</v>
      </c>
      <c r="L5123" s="5" t="s">
        <v>73</v>
      </c>
      <c r="M5123" s="6" t="s">
        <v>74</v>
      </c>
      <c r="N5123" s="5">
        <v>54</v>
      </c>
      <c r="O5123" s="5" t="s">
        <v>5139</v>
      </c>
      <c r="P5123" s="6" t="s">
        <v>5590</v>
      </c>
      <c r="R5123" s="6" t="s">
        <v>77</v>
      </c>
      <c r="U5123" s="2" t="s">
        <v>115</v>
      </c>
      <c r="V5123" s="2" t="s">
        <v>80</v>
      </c>
      <c r="X5123" s="2">
        <v>461</v>
      </c>
      <c r="Y5123" s="2" t="s">
        <v>81</v>
      </c>
      <c r="AA5123" s="2">
        <v>461</v>
      </c>
      <c r="AB5123" s="2" t="s">
        <v>81</v>
      </c>
      <c r="AD5123" s="2">
        <v>461</v>
      </c>
      <c r="AE5123" s="2" t="s">
        <v>83</v>
      </c>
      <c r="AG5123" s="2">
        <v>461</v>
      </c>
      <c r="AH5123" s="2" t="s">
        <v>81</v>
      </c>
      <c r="AJ5123" s="2">
        <v>252</v>
      </c>
      <c r="AK5123" s="2" t="s">
        <v>81</v>
      </c>
      <c r="AL5123" s="2" t="s">
        <v>109</v>
      </c>
      <c r="AM5123" s="2">
        <v>252</v>
      </c>
      <c r="AN5123" s="2" t="s">
        <v>81</v>
      </c>
      <c r="AO5123" s="2" t="s">
        <v>109</v>
      </c>
      <c r="AP5123" s="2">
        <v>252</v>
      </c>
      <c r="AQ5123" s="2" t="s">
        <v>81</v>
      </c>
      <c r="AR5123" s="2" t="s">
        <v>109</v>
      </c>
      <c r="AV5123" s="2">
        <v>65</v>
      </c>
      <c r="AW5123" s="2" t="s">
        <v>81</v>
      </c>
      <c r="AX5123" s="2" t="s">
        <v>84</v>
      </c>
      <c r="BB5123" s="2">
        <v>65</v>
      </c>
      <c r="BC5123" s="2" t="s">
        <v>81</v>
      </c>
      <c r="BD5123" s="2" t="s">
        <v>84</v>
      </c>
      <c r="BO5123" s="2" t="s">
        <v>20015</v>
      </c>
      <c r="BQ5123" s="2" t="s">
        <v>20016</v>
      </c>
    </row>
    <row r="5124" spans="1:70" ht="16.149999999999999" customHeight="1" x14ac:dyDescent="0.25">
      <c r="A5124" s="1">
        <v>5125</v>
      </c>
      <c r="B5124" s="2" t="s">
        <v>87</v>
      </c>
      <c r="C5124" s="116" t="s">
        <v>19456</v>
      </c>
      <c r="D5124" s="2" t="s">
        <v>137</v>
      </c>
      <c r="E5124" s="2" t="s">
        <v>5471</v>
      </c>
      <c r="F5124" s="67">
        <v>44068</v>
      </c>
      <c r="G5124" s="96">
        <f t="shared" si="790"/>
        <v>8</v>
      </c>
      <c r="H5124" s="96">
        <f t="shared" si="791"/>
        <v>2020</v>
      </c>
      <c r="I5124" s="92">
        <v>0.62847222222222199</v>
      </c>
      <c r="J5124" s="97">
        <f t="shared" si="792"/>
        <v>15</v>
      </c>
      <c r="K5124" s="5" t="s">
        <v>1392</v>
      </c>
      <c r="L5124" s="5" t="s">
        <v>91</v>
      </c>
      <c r="M5124" s="6" t="s">
        <v>115</v>
      </c>
      <c r="N5124" s="5">
        <v>83</v>
      </c>
      <c r="O5124" s="2" t="s">
        <v>75</v>
      </c>
      <c r="P5124" s="127" t="s">
        <v>1027</v>
      </c>
      <c r="R5124" s="6" t="s">
        <v>77</v>
      </c>
      <c r="S5124" s="6" t="s">
        <v>19926</v>
      </c>
      <c r="T5124" s="6" t="s">
        <v>202</v>
      </c>
      <c r="X5124" s="2">
        <v>690</v>
      </c>
      <c r="Y5124" s="2" t="s">
        <v>81</v>
      </c>
      <c r="Z5124" s="2" t="s">
        <v>168</v>
      </c>
      <c r="AA5124" s="2">
        <v>690</v>
      </c>
      <c r="AB5124" s="2" t="s">
        <v>81</v>
      </c>
      <c r="AC5124" s="2" t="s">
        <v>168</v>
      </c>
      <c r="AD5124" s="2">
        <v>690</v>
      </c>
      <c r="AE5124" s="2" t="s">
        <v>83</v>
      </c>
      <c r="AF5124" s="2" t="s">
        <v>168</v>
      </c>
      <c r="AJ5124" s="2">
        <v>465</v>
      </c>
      <c r="AK5124" s="2" t="s">
        <v>81</v>
      </c>
      <c r="AL5124" s="2" t="s">
        <v>168</v>
      </c>
      <c r="AP5124" s="2">
        <v>465</v>
      </c>
      <c r="AQ5124" s="2" t="s">
        <v>81</v>
      </c>
      <c r="AR5124" s="2" t="s">
        <v>168</v>
      </c>
      <c r="BI5124" s="2" t="s">
        <v>162</v>
      </c>
      <c r="BJ5124" s="2">
        <v>40</v>
      </c>
      <c r="BK5124" s="2" t="s">
        <v>162</v>
      </c>
      <c r="BL5124" s="2">
        <v>80</v>
      </c>
      <c r="BO5124" s="2" t="s">
        <v>20017</v>
      </c>
      <c r="BQ5124" s="2" t="s">
        <v>20018</v>
      </c>
    </row>
    <row r="5125" spans="1:70" ht="16.149999999999999" customHeight="1" x14ac:dyDescent="0.25">
      <c r="A5125" s="1">
        <v>5126</v>
      </c>
      <c r="B5125" s="2" t="s">
        <v>211</v>
      </c>
      <c r="C5125" s="116" t="s">
        <v>6187</v>
      </c>
      <c r="D5125" s="2" t="s">
        <v>20019</v>
      </c>
      <c r="E5125" s="2" t="s">
        <v>20020</v>
      </c>
      <c r="F5125" s="67">
        <v>44084</v>
      </c>
      <c r="G5125" s="96">
        <f t="shared" ref="G5125:G5187" si="793">IF(F5125&lt;&gt;"",MONTH(F5125),"")</f>
        <v>9</v>
      </c>
      <c r="H5125" s="96">
        <f t="shared" ref="H5125:H5187" si="794">IF(F5125&lt;&gt;"",YEAR(F5125),"")</f>
        <v>2020</v>
      </c>
      <c r="I5125" s="92">
        <v>0.9375</v>
      </c>
      <c r="J5125" s="97">
        <f t="shared" si="792"/>
        <v>22</v>
      </c>
      <c r="K5125" s="5" t="s">
        <v>1392</v>
      </c>
      <c r="L5125" s="5" t="s">
        <v>91</v>
      </c>
      <c r="M5125" s="6" t="s">
        <v>74</v>
      </c>
      <c r="N5125" s="5">
        <v>21</v>
      </c>
      <c r="O5125" s="2" t="s">
        <v>5139</v>
      </c>
      <c r="P5125" s="6" t="s">
        <v>15777</v>
      </c>
      <c r="R5125" s="6" t="s">
        <v>77</v>
      </c>
      <c r="U5125" s="2" t="s">
        <v>208</v>
      </c>
      <c r="V5125" s="2" t="s">
        <v>80</v>
      </c>
      <c r="W5125" s="2" t="s">
        <v>20021</v>
      </c>
      <c r="X5125" s="2">
        <v>25</v>
      </c>
      <c r="Y5125" s="2" t="s">
        <v>83</v>
      </c>
      <c r="Z5125" s="2" t="s">
        <v>84</v>
      </c>
      <c r="AD5125" s="2">
        <v>25</v>
      </c>
      <c r="AE5125" s="2" t="s">
        <v>83</v>
      </c>
      <c r="AF5125" s="2" t="s">
        <v>84</v>
      </c>
      <c r="BO5125" s="2" t="s">
        <v>20022</v>
      </c>
      <c r="BQ5125" s="2" t="s">
        <v>20023</v>
      </c>
    </row>
    <row r="5126" spans="1:70" ht="16.149999999999999" customHeight="1" x14ac:dyDescent="0.25">
      <c r="A5126" s="16">
        <v>5127</v>
      </c>
      <c r="B5126" s="2" t="s">
        <v>211</v>
      </c>
      <c r="C5126" s="116" t="s">
        <v>815</v>
      </c>
      <c r="D5126" s="2" t="s">
        <v>89</v>
      </c>
      <c r="E5126" s="2" t="s">
        <v>14451</v>
      </c>
      <c r="F5126" s="67">
        <v>44082</v>
      </c>
      <c r="G5126" s="96">
        <f t="shared" si="793"/>
        <v>9</v>
      </c>
      <c r="H5126" s="96">
        <f t="shared" si="794"/>
        <v>2020</v>
      </c>
      <c r="I5126" s="92">
        <v>0.87847222222222199</v>
      </c>
      <c r="J5126" s="97">
        <f t="shared" si="792"/>
        <v>21</v>
      </c>
      <c r="L5126" s="5" t="s">
        <v>91</v>
      </c>
      <c r="M5126" s="6" t="s">
        <v>115</v>
      </c>
      <c r="N5126" s="5">
        <v>22</v>
      </c>
      <c r="O5126" s="2" t="s">
        <v>5139</v>
      </c>
      <c r="P5126" s="127" t="s">
        <v>1027</v>
      </c>
      <c r="R5126" s="6" t="s">
        <v>77</v>
      </c>
      <c r="T5126" s="6" t="s">
        <v>80</v>
      </c>
      <c r="X5126" s="2">
        <v>280</v>
      </c>
      <c r="Y5126" s="2" t="s">
        <v>81</v>
      </c>
      <c r="Z5126" s="2" t="s">
        <v>84</v>
      </c>
      <c r="AA5126" s="2">
        <v>280</v>
      </c>
      <c r="AB5126" s="2" t="s">
        <v>94</v>
      </c>
      <c r="AC5126" s="2" t="s">
        <v>84</v>
      </c>
      <c r="AD5126" s="2">
        <v>280</v>
      </c>
      <c r="AE5126" s="2" t="s">
        <v>81</v>
      </c>
      <c r="AF5126" s="2" t="s">
        <v>84</v>
      </c>
      <c r="AG5126" s="2">
        <v>280</v>
      </c>
      <c r="AH5126" s="2" t="s">
        <v>81</v>
      </c>
      <c r="AI5126" s="2" t="s">
        <v>84</v>
      </c>
      <c r="AJ5126" s="2">
        <v>370</v>
      </c>
      <c r="AK5126" s="2" t="s">
        <v>81</v>
      </c>
      <c r="AL5126" s="2" t="s">
        <v>84</v>
      </c>
      <c r="AM5126" s="2">
        <v>370</v>
      </c>
      <c r="AN5126" s="2" t="s">
        <v>81</v>
      </c>
      <c r="AO5126" s="2" t="s">
        <v>84</v>
      </c>
      <c r="AP5126" s="2">
        <v>370</v>
      </c>
      <c r="AQ5126" s="2" t="s">
        <v>81</v>
      </c>
      <c r="AR5126" s="2" t="s">
        <v>84</v>
      </c>
      <c r="AS5126" s="2">
        <v>370</v>
      </c>
      <c r="AT5126" s="2" t="s">
        <v>94</v>
      </c>
      <c r="AU5126" s="2" t="s">
        <v>84</v>
      </c>
      <c r="BO5126" s="2" t="s">
        <v>20024</v>
      </c>
      <c r="BQ5126" s="2" t="s">
        <v>20025</v>
      </c>
    </row>
    <row r="5127" spans="1:70" ht="16.149999999999999" customHeight="1" x14ac:dyDescent="0.25">
      <c r="A5127" s="1">
        <v>5128</v>
      </c>
      <c r="B5127" s="2" t="s">
        <v>87</v>
      </c>
      <c r="C5127" s="116" t="s">
        <v>540</v>
      </c>
      <c r="D5127" s="2" t="s">
        <v>124</v>
      </c>
      <c r="E5127" s="2" t="s">
        <v>1209</v>
      </c>
      <c r="F5127" s="67">
        <v>44083</v>
      </c>
      <c r="G5127" s="96">
        <f t="shared" si="793"/>
        <v>9</v>
      </c>
      <c r="H5127" s="96">
        <f t="shared" si="794"/>
        <v>2020</v>
      </c>
      <c r="J5127" s="97" t="str">
        <f t="shared" si="792"/>
        <v/>
      </c>
      <c r="K5127" s="5" t="s">
        <v>1392</v>
      </c>
      <c r="L5127" s="5" t="s">
        <v>91</v>
      </c>
      <c r="M5127" s="6" t="s">
        <v>74</v>
      </c>
      <c r="N5127" s="5">
        <v>76</v>
      </c>
      <c r="O5127" s="5" t="s">
        <v>5139</v>
      </c>
      <c r="P5127" s="6" t="s">
        <v>3460</v>
      </c>
      <c r="R5127" s="6" t="s">
        <v>77</v>
      </c>
      <c r="T5127" s="6" t="s">
        <v>80</v>
      </c>
      <c r="X5127" s="2">
        <v>35</v>
      </c>
      <c r="Y5127" s="2" t="s">
        <v>94</v>
      </c>
      <c r="Z5127" s="2" t="s">
        <v>82</v>
      </c>
      <c r="AA5127" s="2">
        <v>35</v>
      </c>
      <c r="AB5127" s="2" t="s">
        <v>81</v>
      </c>
      <c r="AC5127" s="2" t="s">
        <v>82</v>
      </c>
      <c r="AD5127" s="2">
        <v>35</v>
      </c>
      <c r="AE5127" s="2" t="s">
        <v>94</v>
      </c>
      <c r="AF5127" s="2" t="s">
        <v>82</v>
      </c>
      <c r="BO5127" s="2" t="s">
        <v>20026</v>
      </c>
      <c r="BQ5127" s="2" t="s">
        <v>20027</v>
      </c>
    </row>
    <row r="5128" spans="1:70" ht="16.149999999999999" customHeight="1" x14ac:dyDescent="0.25">
      <c r="A5128" s="16">
        <v>5129</v>
      </c>
      <c r="B5128" s="2" t="s">
        <v>211</v>
      </c>
      <c r="C5128" s="116" t="s">
        <v>540</v>
      </c>
      <c r="D5128" s="2" t="s">
        <v>124</v>
      </c>
      <c r="E5128" s="2" t="s">
        <v>10965</v>
      </c>
      <c r="F5128" s="67">
        <v>44085</v>
      </c>
      <c r="G5128" s="96">
        <f t="shared" si="793"/>
        <v>9</v>
      </c>
      <c r="H5128" s="96">
        <f t="shared" si="794"/>
        <v>2020</v>
      </c>
      <c r="I5128" s="92">
        <v>0.69791666666666696</v>
      </c>
      <c r="J5128" s="97">
        <f t="shared" si="792"/>
        <v>16</v>
      </c>
      <c r="K5128" s="5" t="s">
        <v>1392</v>
      </c>
      <c r="L5128" s="5" t="s">
        <v>91</v>
      </c>
      <c r="M5128" s="6" t="s">
        <v>74</v>
      </c>
      <c r="N5128" s="5">
        <v>58</v>
      </c>
      <c r="O5128" s="2" t="s">
        <v>5139</v>
      </c>
      <c r="P5128" s="6" t="s">
        <v>20028</v>
      </c>
      <c r="R5128" s="6" t="s">
        <v>77</v>
      </c>
      <c r="S5128" s="6" t="s">
        <v>20029</v>
      </c>
      <c r="U5128" s="2" t="s">
        <v>208</v>
      </c>
      <c r="V5128" s="2" t="s">
        <v>202</v>
      </c>
      <c r="W5128" s="6" t="s">
        <v>20030</v>
      </c>
      <c r="X5128" s="2">
        <v>640</v>
      </c>
      <c r="Y5128" s="2" t="s">
        <v>81</v>
      </c>
      <c r="Z5128" s="2" t="s">
        <v>84</v>
      </c>
      <c r="AA5128" s="2">
        <v>640</v>
      </c>
      <c r="AB5128" s="2" t="s">
        <v>94</v>
      </c>
      <c r="AC5128" s="2" t="s">
        <v>84</v>
      </c>
      <c r="AD5128" s="2">
        <v>640</v>
      </c>
      <c r="AE5128" s="2" t="s">
        <v>81</v>
      </c>
      <c r="AF5128" s="2" t="s">
        <v>84</v>
      </c>
      <c r="AG5128" s="2">
        <v>640</v>
      </c>
      <c r="AH5128" s="2" t="s">
        <v>81</v>
      </c>
      <c r="AI5128" s="2" t="s">
        <v>84</v>
      </c>
      <c r="AJ5128" s="2">
        <v>1110</v>
      </c>
      <c r="AK5128" s="2" t="s">
        <v>83</v>
      </c>
      <c r="AL5128" s="2" t="s">
        <v>168</v>
      </c>
      <c r="AM5128" s="2">
        <v>1110</v>
      </c>
      <c r="AN5128" s="2" t="s">
        <v>81</v>
      </c>
      <c r="AO5128" s="2" t="s">
        <v>168</v>
      </c>
      <c r="AP5128" s="2">
        <v>1110</v>
      </c>
      <c r="AQ5128" s="2" t="s">
        <v>83</v>
      </c>
      <c r="AR5128" s="2" t="s">
        <v>168</v>
      </c>
      <c r="AS5128" s="2">
        <v>1110</v>
      </c>
      <c r="AT5128" s="2" t="s">
        <v>83</v>
      </c>
      <c r="AU5128" s="2" t="s">
        <v>168</v>
      </c>
      <c r="AV5128" s="2">
        <v>1110</v>
      </c>
      <c r="AW5128" s="2" t="s">
        <v>83</v>
      </c>
      <c r="AX5128" s="2" t="s">
        <v>168</v>
      </c>
      <c r="AY5128" s="2">
        <v>1110</v>
      </c>
      <c r="AZ5128" s="2" t="s">
        <v>81</v>
      </c>
      <c r="BA5128" s="2" t="s">
        <v>168</v>
      </c>
      <c r="BB5128" s="2">
        <v>1110</v>
      </c>
      <c r="BC5128" s="2" t="s">
        <v>83</v>
      </c>
      <c r="BD5128" s="2" t="s">
        <v>168</v>
      </c>
      <c r="BN5128" s="2" t="s">
        <v>7865</v>
      </c>
      <c r="BO5128" s="2" t="s">
        <v>20031</v>
      </c>
      <c r="BQ5128" s="2" t="s">
        <v>20032</v>
      </c>
    </row>
    <row r="5129" spans="1:70" ht="16.149999999999999" customHeight="1" x14ac:dyDescent="0.25">
      <c r="A5129" s="1">
        <v>5130</v>
      </c>
      <c r="B5129" s="2" t="s">
        <v>87</v>
      </c>
      <c r="C5129" s="116" t="s">
        <v>540</v>
      </c>
      <c r="D5129" s="2" t="s">
        <v>124</v>
      </c>
      <c r="E5129" s="2" t="s">
        <v>20033</v>
      </c>
      <c r="F5129" s="67">
        <v>44083</v>
      </c>
      <c r="G5129" s="96">
        <f t="shared" si="793"/>
        <v>9</v>
      </c>
      <c r="H5129" s="96">
        <f t="shared" si="794"/>
        <v>2020</v>
      </c>
      <c r="I5129" s="92">
        <v>0.32986111111111099</v>
      </c>
      <c r="J5129" s="97">
        <f t="shared" si="792"/>
        <v>7</v>
      </c>
      <c r="K5129" s="5" t="s">
        <v>1392</v>
      </c>
      <c r="L5129" s="5" t="s">
        <v>91</v>
      </c>
      <c r="M5129" s="6" t="s">
        <v>115</v>
      </c>
      <c r="N5129" s="5">
        <v>76</v>
      </c>
      <c r="O5129" s="2" t="s">
        <v>5139</v>
      </c>
      <c r="P5129" s="127" t="s">
        <v>3460</v>
      </c>
      <c r="R5129" s="6" t="s">
        <v>77</v>
      </c>
      <c r="T5129" s="6" t="s">
        <v>80</v>
      </c>
      <c r="U5129" s="6" t="s">
        <v>74</v>
      </c>
      <c r="W5129" s="6" t="s">
        <v>21994</v>
      </c>
      <c r="X5129" s="2">
        <v>145</v>
      </c>
      <c r="Y5129" s="2" t="s">
        <v>81</v>
      </c>
      <c r="Z5129" s="2" t="s">
        <v>82</v>
      </c>
      <c r="AA5129" s="2">
        <v>145</v>
      </c>
      <c r="AB5129" s="2" t="s">
        <v>94</v>
      </c>
      <c r="AC5129" s="2" t="s">
        <v>82</v>
      </c>
      <c r="AD5129" s="2">
        <v>145</v>
      </c>
      <c r="AE5129" s="2" t="s">
        <v>83</v>
      </c>
      <c r="AF5129" s="2" t="s">
        <v>82</v>
      </c>
      <c r="AG5129" s="2">
        <v>145</v>
      </c>
      <c r="AH5129" s="2" t="s">
        <v>81</v>
      </c>
      <c r="AI5129" s="2" t="s">
        <v>82</v>
      </c>
      <c r="AJ5129" s="2">
        <v>145</v>
      </c>
      <c r="AK5129" s="2" t="s">
        <v>81</v>
      </c>
      <c r="AL5129" s="2" t="s">
        <v>82</v>
      </c>
      <c r="AM5129" s="2">
        <v>145</v>
      </c>
      <c r="AN5129" s="2" t="s">
        <v>94</v>
      </c>
      <c r="AO5129" s="2" t="s">
        <v>82</v>
      </c>
      <c r="AP5129" s="2">
        <v>145</v>
      </c>
      <c r="AQ5129" s="2" t="s">
        <v>83</v>
      </c>
      <c r="AR5129" s="2" t="s">
        <v>82</v>
      </c>
      <c r="AS5129" s="2">
        <v>145</v>
      </c>
      <c r="AT5129" s="2" t="s">
        <v>81</v>
      </c>
      <c r="AU5129" s="2" t="s">
        <v>82</v>
      </c>
      <c r="AV5129" s="2">
        <v>150</v>
      </c>
      <c r="AW5129" s="2" t="s">
        <v>81</v>
      </c>
      <c r="AX5129" s="2" t="s">
        <v>82</v>
      </c>
      <c r="AY5129" s="2">
        <v>150</v>
      </c>
      <c r="AZ5129" s="2" t="s">
        <v>94</v>
      </c>
      <c r="BA5129" s="2" t="s">
        <v>82</v>
      </c>
      <c r="BB5129" s="2">
        <v>150</v>
      </c>
      <c r="BC5129" s="2" t="s">
        <v>83</v>
      </c>
      <c r="BD5129" s="2" t="s">
        <v>82</v>
      </c>
      <c r="BO5129" s="2" t="s">
        <v>20034</v>
      </c>
      <c r="BR5129" s="2" t="s">
        <v>20035</v>
      </c>
    </row>
    <row r="5130" spans="1:70" ht="16.149999999999999" customHeight="1" x14ac:dyDescent="0.25">
      <c r="A5130" s="1">
        <v>5131</v>
      </c>
      <c r="B5130" s="2" t="s">
        <v>211</v>
      </c>
      <c r="C5130" s="116" t="s">
        <v>4820</v>
      </c>
      <c r="E5130" s="2" t="s">
        <v>19356</v>
      </c>
      <c r="F5130" s="67">
        <v>44077</v>
      </c>
      <c r="G5130" s="96">
        <f t="shared" si="793"/>
        <v>9</v>
      </c>
      <c r="H5130" s="96">
        <f t="shared" si="794"/>
        <v>2020</v>
      </c>
      <c r="I5130" s="92">
        <v>0.74652777777777801</v>
      </c>
      <c r="J5130" s="97">
        <f t="shared" si="792"/>
        <v>17</v>
      </c>
      <c r="K5130" s="5" t="s">
        <v>1392</v>
      </c>
      <c r="L5130" s="5" t="s">
        <v>91</v>
      </c>
      <c r="M5130" s="6" t="s">
        <v>74</v>
      </c>
      <c r="O5130" s="2" t="s">
        <v>10213</v>
      </c>
      <c r="P5130" s="6" t="s">
        <v>20036</v>
      </c>
      <c r="R5130" s="6" t="s">
        <v>77</v>
      </c>
      <c r="T5130" s="6" t="s">
        <v>202</v>
      </c>
      <c r="V5130" s="2" t="s">
        <v>80</v>
      </c>
      <c r="X5130" s="2">
        <v>530</v>
      </c>
      <c r="Y5130" s="2" t="s">
        <v>83</v>
      </c>
      <c r="Z5130" s="2" t="s">
        <v>168</v>
      </c>
      <c r="AA5130" s="2">
        <v>530</v>
      </c>
      <c r="AB5130" s="2" t="s">
        <v>81</v>
      </c>
      <c r="AC5130" s="2" t="s">
        <v>168</v>
      </c>
      <c r="AD5130" s="2">
        <v>530</v>
      </c>
      <c r="AE5130" s="2" t="s">
        <v>83</v>
      </c>
      <c r="AF5130" s="2" t="s">
        <v>168</v>
      </c>
      <c r="AJ5130" s="2">
        <v>530</v>
      </c>
      <c r="AK5130" s="2" t="s">
        <v>83</v>
      </c>
      <c r="AL5130" s="2" t="s">
        <v>168</v>
      </c>
      <c r="AM5130" s="2">
        <v>530</v>
      </c>
      <c r="AN5130" s="2" t="s">
        <v>81</v>
      </c>
      <c r="AO5130" s="2" t="s">
        <v>168</v>
      </c>
      <c r="AP5130" s="2">
        <v>530</v>
      </c>
      <c r="AQ5130" s="2" t="s">
        <v>83</v>
      </c>
      <c r="AR5130" s="2" t="s">
        <v>168</v>
      </c>
      <c r="AV5130" s="2">
        <v>530</v>
      </c>
      <c r="AW5130" s="2" t="s">
        <v>83</v>
      </c>
      <c r="AX5130" s="2" t="s">
        <v>168</v>
      </c>
      <c r="AY5130" s="2">
        <v>530</v>
      </c>
      <c r="AZ5130" s="2" t="s">
        <v>81</v>
      </c>
      <c r="BA5130" s="2" t="s">
        <v>168</v>
      </c>
      <c r="BB5130" s="2">
        <v>530</v>
      </c>
      <c r="BC5130" s="2" t="s">
        <v>83</v>
      </c>
      <c r="BD5130" s="2" t="s">
        <v>168</v>
      </c>
      <c r="BO5130" s="2" t="s">
        <v>20037</v>
      </c>
      <c r="BQ5130" s="2" t="s">
        <v>20038</v>
      </c>
    </row>
    <row r="5131" spans="1:70" ht="16.149999999999999" customHeight="1" x14ac:dyDescent="0.25">
      <c r="A5131" s="1">
        <v>5132</v>
      </c>
      <c r="B5131" s="2" t="s">
        <v>211</v>
      </c>
      <c r="C5131" s="116" t="s">
        <v>7572</v>
      </c>
      <c r="D5131" s="2" t="s">
        <v>104</v>
      </c>
      <c r="E5131" s="2" t="s">
        <v>297</v>
      </c>
      <c r="F5131" s="67">
        <v>44085</v>
      </c>
      <c r="G5131" s="96">
        <f t="shared" si="793"/>
        <v>9</v>
      </c>
      <c r="H5131" s="96">
        <f t="shared" si="794"/>
        <v>2020</v>
      </c>
      <c r="I5131" s="92">
        <v>0.67013888888888895</v>
      </c>
      <c r="J5131" s="97">
        <f t="shared" si="792"/>
        <v>16</v>
      </c>
      <c r="K5131" s="5" t="s">
        <v>1392</v>
      </c>
      <c r="L5131" s="5" t="s">
        <v>91</v>
      </c>
      <c r="M5131" s="6" t="s">
        <v>74</v>
      </c>
      <c r="N5131" s="5">
        <v>34</v>
      </c>
      <c r="O5131" s="5" t="s">
        <v>140</v>
      </c>
      <c r="P5131" s="6" t="s">
        <v>20039</v>
      </c>
      <c r="Q5131" s="6" t="s">
        <v>109</v>
      </c>
      <c r="R5131" s="6" t="s">
        <v>77</v>
      </c>
      <c r="S5131" s="2" t="s">
        <v>78</v>
      </c>
      <c r="T5131" s="6" t="s">
        <v>80</v>
      </c>
      <c r="V5131" s="6" t="s">
        <v>80</v>
      </c>
      <c r="X5131" s="2">
        <v>480</v>
      </c>
      <c r="Y5131" s="2" t="s">
        <v>81</v>
      </c>
      <c r="Z5131" s="2" t="s">
        <v>84</v>
      </c>
      <c r="AA5131" s="2">
        <v>480</v>
      </c>
      <c r="AB5131" s="2" t="s">
        <v>81</v>
      </c>
      <c r="AC5131" s="2" t="s">
        <v>84</v>
      </c>
      <c r="AD5131" s="2">
        <v>480</v>
      </c>
      <c r="AE5131" s="2" t="s">
        <v>83</v>
      </c>
      <c r="AF5131" s="2" t="s">
        <v>84</v>
      </c>
      <c r="BI5131" s="2" t="s">
        <v>162</v>
      </c>
      <c r="BJ5131" s="2">
        <v>180</v>
      </c>
      <c r="BO5131" s="2" t="s">
        <v>930</v>
      </c>
      <c r="BQ5131" s="2" t="s">
        <v>20040</v>
      </c>
    </row>
    <row r="5132" spans="1:70" ht="16.149999999999999" customHeight="1" x14ac:dyDescent="0.25">
      <c r="A5132" s="1">
        <v>5133</v>
      </c>
      <c r="B5132" s="2" t="s">
        <v>211</v>
      </c>
      <c r="C5132" s="116" t="s">
        <v>2114</v>
      </c>
      <c r="D5132" s="2" t="s">
        <v>264</v>
      </c>
      <c r="E5132" s="2" t="s">
        <v>20041</v>
      </c>
      <c r="F5132" s="67">
        <v>44084</v>
      </c>
      <c r="G5132" s="96">
        <f t="shared" si="793"/>
        <v>9</v>
      </c>
      <c r="H5132" s="96">
        <f t="shared" si="794"/>
        <v>2020</v>
      </c>
      <c r="I5132" s="92">
        <v>0.82986111111111105</v>
      </c>
      <c r="J5132" s="97">
        <f t="shared" si="792"/>
        <v>19</v>
      </c>
      <c r="K5132" s="5" t="s">
        <v>1392</v>
      </c>
      <c r="L5132" s="5" t="s">
        <v>73</v>
      </c>
      <c r="M5132" s="6" t="s">
        <v>74</v>
      </c>
      <c r="N5132" s="5">
        <v>25</v>
      </c>
      <c r="O5132" s="2" t="s">
        <v>140</v>
      </c>
      <c r="P5132" s="6" t="s">
        <v>20042</v>
      </c>
      <c r="R5132" s="6" t="s">
        <v>77</v>
      </c>
      <c r="X5132" s="2">
        <v>50</v>
      </c>
      <c r="Y5132" s="2" t="s">
        <v>94</v>
      </c>
      <c r="Z5132" s="2" t="s">
        <v>84</v>
      </c>
      <c r="AA5132" s="2">
        <v>50</v>
      </c>
      <c r="AB5132" s="2" t="s">
        <v>94</v>
      </c>
      <c r="AC5132" s="2" t="s">
        <v>84</v>
      </c>
      <c r="AD5132" s="2">
        <v>50</v>
      </c>
      <c r="AE5132" s="2" t="s">
        <v>94</v>
      </c>
      <c r="AF5132" s="2" t="s">
        <v>84</v>
      </c>
      <c r="AJ5132" s="2">
        <v>300</v>
      </c>
      <c r="AK5132" s="2" t="s">
        <v>83</v>
      </c>
      <c r="AL5132" s="2" t="s">
        <v>84</v>
      </c>
      <c r="AP5132" s="2">
        <v>300</v>
      </c>
      <c r="AQ5132" s="2" t="s">
        <v>83</v>
      </c>
      <c r="AR5132" s="2" t="s">
        <v>84</v>
      </c>
      <c r="AV5132" s="2">
        <v>300</v>
      </c>
      <c r="AW5132" s="2" t="s">
        <v>83</v>
      </c>
      <c r="AX5132" s="2" t="s">
        <v>84</v>
      </c>
      <c r="BB5132" s="2">
        <v>300</v>
      </c>
      <c r="BC5132" s="2" t="s">
        <v>83</v>
      </c>
      <c r="BD5132" s="2" t="s">
        <v>84</v>
      </c>
      <c r="BO5132" s="2" t="s">
        <v>20043</v>
      </c>
      <c r="BQ5132" s="2" t="s">
        <v>20044</v>
      </c>
    </row>
    <row r="5133" spans="1:70" ht="16.149999999999999" customHeight="1" x14ac:dyDescent="0.25">
      <c r="A5133" s="1">
        <v>5134</v>
      </c>
      <c r="B5133" s="2" t="s">
        <v>211</v>
      </c>
      <c r="C5133" s="116" t="s">
        <v>390</v>
      </c>
      <c r="D5133" s="2" t="s">
        <v>151</v>
      </c>
      <c r="E5133" s="2" t="s">
        <v>16887</v>
      </c>
      <c r="F5133" s="67">
        <v>44085</v>
      </c>
      <c r="G5133" s="96">
        <f t="shared" si="793"/>
        <v>9</v>
      </c>
      <c r="H5133" s="96">
        <f t="shared" si="794"/>
        <v>2020</v>
      </c>
      <c r="I5133" s="92">
        <v>0.62152777777777801</v>
      </c>
      <c r="J5133" s="97">
        <f t="shared" si="792"/>
        <v>14</v>
      </c>
      <c r="K5133" s="5" t="s">
        <v>1392</v>
      </c>
      <c r="L5133" s="5" t="s">
        <v>73</v>
      </c>
      <c r="M5133" s="6" t="s">
        <v>115</v>
      </c>
      <c r="N5133" s="5">
        <v>18</v>
      </c>
      <c r="O5133" s="6" t="s">
        <v>75</v>
      </c>
      <c r="P5133" s="127" t="s">
        <v>20045</v>
      </c>
      <c r="R5133" s="6" t="s">
        <v>77</v>
      </c>
      <c r="U5133" s="2" t="s">
        <v>20046</v>
      </c>
      <c r="V5133" s="2" t="s">
        <v>80</v>
      </c>
      <c r="X5133" s="2">
        <v>130</v>
      </c>
      <c r="Y5133" s="2" t="s">
        <v>81</v>
      </c>
      <c r="Z5133" s="2" t="s">
        <v>82</v>
      </c>
      <c r="AA5133" s="2">
        <v>130</v>
      </c>
      <c r="AB5133" s="2" t="s">
        <v>94</v>
      </c>
      <c r="AC5133" s="2" t="s">
        <v>82</v>
      </c>
      <c r="AD5133" s="2">
        <v>130</v>
      </c>
      <c r="AE5133" s="2" t="s">
        <v>81</v>
      </c>
      <c r="AF5133" s="2" t="s">
        <v>82</v>
      </c>
      <c r="BO5133" s="2" t="s">
        <v>20047</v>
      </c>
      <c r="BQ5133" s="2" t="s">
        <v>20048</v>
      </c>
    </row>
    <row r="5134" spans="1:70" ht="16.149999999999999" customHeight="1" x14ac:dyDescent="0.25">
      <c r="A5134" s="1">
        <v>5135</v>
      </c>
      <c r="B5134" s="2" t="s">
        <v>87</v>
      </c>
      <c r="C5134" s="116" t="s">
        <v>6435</v>
      </c>
      <c r="D5134" s="2" t="s">
        <v>172</v>
      </c>
      <c r="E5134" s="2" t="s">
        <v>90</v>
      </c>
      <c r="F5134" s="67">
        <v>44086</v>
      </c>
      <c r="G5134" s="96">
        <f t="shared" si="793"/>
        <v>9</v>
      </c>
      <c r="H5134" s="96">
        <f t="shared" si="794"/>
        <v>2020</v>
      </c>
      <c r="I5134" s="92">
        <v>0.67708333333333304</v>
      </c>
      <c r="J5134" s="97">
        <f t="shared" si="792"/>
        <v>16</v>
      </c>
      <c r="K5134" s="5" t="s">
        <v>1392</v>
      </c>
      <c r="L5134" s="5" t="s">
        <v>73</v>
      </c>
      <c r="M5134" s="6" t="s">
        <v>74</v>
      </c>
      <c r="N5134" s="5">
        <v>77</v>
      </c>
      <c r="O5134" s="2" t="s">
        <v>5139</v>
      </c>
      <c r="P5134" s="6" t="s">
        <v>20049</v>
      </c>
      <c r="R5134" s="6" t="s">
        <v>77</v>
      </c>
      <c r="S5134" s="6" t="s">
        <v>93</v>
      </c>
      <c r="U5134" s="2" t="s">
        <v>115</v>
      </c>
      <c r="V5134" s="2" t="s">
        <v>80</v>
      </c>
      <c r="X5134" s="2">
        <v>140</v>
      </c>
      <c r="Y5134" s="2" t="s">
        <v>81</v>
      </c>
      <c r="Z5134" s="2" t="s">
        <v>84</v>
      </c>
      <c r="AA5134" s="2">
        <v>140</v>
      </c>
      <c r="AB5134" s="2" t="s">
        <v>81</v>
      </c>
      <c r="AC5134" s="2" t="s">
        <v>84</v>
      </c>
      <c r="AD5134" s="2">
        <v>140</v>
      </c>
      <c r="AE5134" s="2" t="s">
        <v>83</v>
      </c>
      <c r="AF5134" s="2" t="s">
        <v>84</v>
      </c>
      <c r="AG5134" s="2">
        <v>140</v>
      </c>
      <c r="AH5134" s="2" t="s">
        <v>81</v>
      </c>
      <c r="AI5134" s="2" t="s">
        <v>84</v>
      </c>
      <c r="BO5134" s="2" t="s">
        <v>20050</v>
      </c>
      <c r="BQ5134" s="2" t="s">
        <v>20051</v>
      </c>
    </row>
    <row r="5135" spans="1:70" ht="16.149999999999999" customHeight="1" x14ac:dyDescent="0.25">
      <c r="A5135" s="1">
        <v>5136</v>
      </c>
      <c r="B5135" s="2" t="s">
        <v>211</v>
      </c>
      <c r="C5135" s="116" t="s">
        <v>9610</v>
      </c>
      <c r="D5135" s="2" t="s">
        <v>89</v>
      </c>
      <c r="E5135" s="2" t="s">
        <v>9611</v>
      </c>
      <c r="F5135" s="67">
        <v>44088</v>
      </c>
      <c r="G5135" s="96">
        <f t="shared" si="793"/>
        <v>9</v>
      </c>
      <c r="H5135" s="96">
        <f t="shared" si="794"/>
        <v>2020</v>
      </c>
      <c r="I5135" s="92">
        <v>0.53819444444444398</v>
      </c>
      <c r="J5135" s="97">
        <f t="shared" si="792"/>
        <v>12</v>
      </c>
      <c r="K5135" s="5" t="s">
        <v>1392</v>
      </c>
      <c r="L5135" s="5" t="s">
        <v>91</v>
      </c>
      <c r="M5135" s="6" t="s">
        <v>115</v>
      </c>
      <c r="N5135" s="5">
        <v>62</v>
      </c>
      <c r="O5135" s="6" t="s">
        <v>5139</v>
      </c>
      <c r="P5135" s="127" t="s">
        <v>1027</v>
      </c>
      <c r="R5135" s="6" t="s">
        <v>77</v>
      </c>
      <c r="T5135" s="6" t="s">
        <v>202</v>
      </c>
      <c r="BO5135" s="2" t="s">
        <v>20052</v>
      </c>
      <c r="BQ5135" s="2" t="s">
        <v>20053</v>
      </c>
    </row>
    <row r="5136" spans="1:70" ht="16.149999999999999" customHeight="1" x14ac:dyDescent="0.25">
      <c r="A5136" s="1">
        <v>5137</v>
      </c>
      <c r="B5136" s="2" t="s">
        <v>211</v>
      </c>
      <c r="C5136" s="116" t="s">
        <v>1091</v>
      </c>
      <c r="D5136" s="2" t="s">
        <v>151</v>
      </c>
      <c r="E5136" s="2" t="s">
        <v>6790</v>
      </c>
      <c r="F5136" s="67">
        <v>44090</v>
      </c>
      <c r="G5136" s="96">
        <f t="shared" si="793"/>
        <v>9</v>
      </c>
      <c r="H5136" s="96">
        <f t="shared" si="794"/>
        <v>2020</v>
      </c>
      <c r="I5136" s="92">
        <v>0.70138888888888895</v>
      </c>
      <c r="J5136" s="97">
        <f t="shared" si="792"/>
        <v>16</v>
      </c>
      <c r="K5136" s="5" t="s">
        <v>1392</v>
      </c>
      <c r="L5136" s="5" t="s">
        <v>91</v>
      </c>
      <c r="M5136" s="6" t="s">
        <v>100</v>
      </c>
      <c r="N5136" s="5">
        <v>47</v>
      </c>
      <c r="O5136" s="6" t="s">
        <v>126</v>
      </c>
      <c r="P5136" s="127" t="s">
        <v>2912</v>
      </c>
      <c r="R5136" s="6" t="s">
        <v>77</v>
      </c>
      <c r="T5136" s="6" t="s">
        <v>80</v>
      </c>
      <c r="X5136" s="2">
        <v>310</v>
      </c>
      <c r="Y5136" s="2" t="s">
        <v>81</v>
      </c>
      <c r="Z5136" s="2" t="s">
        <v>168</v>
      </c>
      <c r="AA5136" s="2">
        <v>310</v>
      </c>
      <c r="AB5136" s="2" t="s">
        <v>81</v>
      </c>
      <c r="AC5136" s="2" t="s">
        <v>168</v>
      </c>
      <c r="AD5136" s="2">
        <v>310</v>
      </c>
      <c r="AE5136" s="2" t="s">
        <v>81</v>
      </c>
      <c r="AF5136" s="2" t="s">
        <v>168</v>
      </c>
      <c r="AJ5136" s="2">
        <v>884</v>
      </c>
      <c r="AK5136" s="2" t="s">
        <v>81</v>
      </c>
      <c r="AL5136" s="2" t="s">
        <v>20054</v>
      </c>
      <c r="AM5136" s="2">
        <v>884</v>
      </c>
      <c r="AN5136" s="2" t="s">
        <v>81</v>
      </c>
      <c r="AO5136" s="2" t="s">
        <v>168</v>
      </c>
      <c r="AP5136" s="2">
        <v>884</v>
      </c>
      <c r="AQ5136" s="2" t="s">
        <v>83</v>
      </c>
      <c r="AR5136" s="2" t="s">
        <v>168</v>
      </c>
      <c r="AV5136" s="2">
        <v>910</v>
      </c>
      <c r="AW5136" s="2" t="s">
        <v>81</v>
      </c>
      <c r="AX5136" s="2" t="s">
        <v>168</v>
      </c>
      <c r="AY5136" s="2">
        <v>910</v>
      </c>
      <c r="AZ5136" s="2" t="s">
        <v>81</v>
      </c>
      <c r="BA5136" s="2" t="s">
        <v>168</v>
      </c>
      <c r="BB5136" s="2">
        <v>910</v>
      </c>
      <c r="BC5136" s="2" t="s">
        <v>81</v>
      </c>
      <c r="BD5136" s="2" t="s">
        <v>168</v>
      </c>
      <c r="BI5136" s="2" t="s">
        <v>162</v>
      </c>
      <c r="BJ5136" s="2">
        <v>10</v>
      </c>
      <c r="BK5136" s="2" t="s">
        <v>162</v>
      </c>
      <c r="BL5136" s="2">
        <v>500</v>
      </c>
      <c r="BO5136" s="2" t="s">
        <v>20055</v>
      </c>
      <c r="BQ5136" s="2" t="s">
        <v>20056</v>
      </c>
    </row>
    <row r="5137" spans="1:70" ht="16.149999999999999" customHeight="1" x14ac:dyDescent="0.25">
      <c r="A5137" s="1">
        <v>5138</v>
      </c>
      <c r="B5137" s="2" t="s">
        <v>211</v>
      </c>
      <c r="C5137" s="116" t="s">
        <v>2544</v>
      </c>
      <c r="D5137" s="2" t="s">
        <v>348</v>
      </c>
      <c r="E5137" s="2" t="s">
        <v>20057</v>
      </c>
      <c r="F5137" s="67">
        <v>44090</v>
      </c>
      <c r="G5137" s="96">
        <f t="shared" si="793"/>
        <v>9</v>
      </c>
      <c r="H5137" s="96">
        <f t="shared" si="794"/>
        <v>2020</v>
      </c>
      <c r="I5137" s="92">
        <v>0.58333333333333304</v>
      </c>
      <c r="J5137" s="97">
        <f t="shared" si="792"/>
        <v>14</v>
      </c>
      <c r="K5137" s="5" t="s">
        <v>1392</v>
      </c>
      <c r="L5137" s="5" t="s">
        <v>91</v>
      </c>
      <c r="M5137" s="6" t="s">
        <v>74</v>
      </c>
      <c r="N5137" s="5">
        <v>69</v>
      </c>
      <c r="O5137" s="2" t="s">
        <v>140</v>
      </c>
      <c r="P5137" s="6" t="s">
        <v>20058</v>
      </c>
      <c r="R5137" s="6" t="s">
        <v>77</v>
      </c>
      <c r="T5137" s="6" t="s">
        <v>80</v>
      </c>
      <c r="U5137" s="2" t="s">
        <v>139</v>
      </c>
      <c r="X5137" s="2">
        <v>600</v>
      </c>
      <c r="Y5137" s="2" t="s">
        <v>83</v>
      </c>
      <c r="Z5137" s="2" t="s">
        <v>82</v>
      </c>
      <c r="AA5137" s="2">
        <v>600</v>
      </c>
      <c r="AB5137" s="2" t="s">
        <v>81</v>
      </c>
      <c r="AC5137" s="2" t="s">
        <v>82</v>
      </c>
      <c r="AD5137" s="2">
        <v>600</v>
      </c>
      <c r="AE5137" s="2" t="s">
        <v>83</v>
      </c>
      <c r="AF5137" s="2" t="s">
        <v>82</v>
      </c>
      <c r="AG5137" s="2">
        <v>600</v>
      </c>
      <c r="AH5137" s="2" t="s">
        <v>81</v>
      </c>
      <c r="AI5137" s="2" t="s">
        <v>82</v>
      </c>
      <c r="AJ5137" s="2">
        <v>600</v>
      </c>
      <c r="AK5137" s="2" t="s">
        <v>83</v>
      </c>
      <c r="AL5137" s="2" t="s">
        <v>82</v>
      </c>
      <c r="AM5137" s="2">
        <v>600</v>
      </c>
      <c r="AN5137" s="2" t="s">
        <v>81</v>
      </c>
      <c r="AO5137" s="2" t="s">
        <v>82</v>
      </c>
      <c r="AP5137" s="2">
        <v>600</v>
      </c>
      <c r="AQ5137" s="2" t="s">
        <v>83</v>
      </c>
      <c r="AR5137" s="2" t="s">
        <v>82</v>
      </c>
      <c r="AS5137" s="2">
        <v>600</v>
      </c>
      <c r="AT5137" s="2" t="s">
        <v>81</v>
      </c>
      <c r="AU5137" s="2" t="s">
        <v>82</v>
      </c>
      <c r="BO5137" s="2" t="s">
        <v>20059</v>
      </c>
      <c r="BQ5137" s="2" t="s">
        <v>20060</v>
      </c>
    </row>
    <row r="5138" spans="1:70" ht="16.149999999999999" customHeight="1" x14ac:dyDescent="0.25">
      <c r="A5138" s="1">
        <v>5139</v>
      </c>
      <c r="B5138" s="2" t="s">
        <v>211</v>
      </c>
      <c r="C5138" s="157" t="s">
        <v>20061</v>
      </c>
      <c r="D5138" s="2" t="s">
        <v>206</v>
      </c>
      <c r="E5138" s="2" t="s">
        <v>20062</v>
      </c>
      <c r="F5138" s="67">
        <v>44089</v>
      </c>
      <c r="G5138" s="96">
        <f t="shared" si="793"/>
        <v>9</v>
      </c>
      <c r="H5138" s="96">
        <f t="shared" si="794"/>
        <v>2020</v>
      </c>
      <c r="I5138" s="92">
        <v>0.47916666666666702</v>
      </c>
      <c r="J5138" s="97">
        <f t="shared" si="792"/>
        <v>11</v>
      </c>
      <c r="K5138" s="5" t="s">
        <v>1392</v>
      </c>
      <c r="L5138" s="5" t="s">
        <v>91</v>
      </c>
      <c r="M5138" s="6" t="s">
        <v>100</v>
      </c>
      <c r="N5138" s="5">
        <v>41</v>
      </c>
      <c r="O5138" s="6" t="s">
        <v>126</v>
      </c>
      <c r="P5138" s="127" t="s">
        <v>20063</v>
      </c>
      <c r="R5138" s="6" t="s">
        <v>77</v>
      </c>
      <c r="T5138" s="6" t="s">
        <v>202</v>
      </c>
      <c r="X5138" s="2">
        <v>1500</v>
      </c>
      <c r="Y5138" s="2" t="s">
        <v>81</v>
      </c>
      <c r="Z5138" s="2" t="s">
        <v>84</v>
      </c>
      <c r="AA5138" s="2">
        <v>1500</v>
      </c>
      <c r="AB5138" s="2" t="s">
        <v>94</v>
      </c>
      <c r="AC5138" s="2" t="s">
        <v>84</v>
      </c>
      <c r="AD5138" s="2">
        <v>1500</v>
      </c>
      <c r="AE5138" s="2" t="s">
        <v>83</v>
      </c>
      <c r="AF5138" s="2" t="s">
        <v>84</v>
      </c>
      <c r="AG5138" s="2">
        <v>1500</v>
      </c>
      <c r="AH5138" s="2" t="s">
        <v>81</v>
      </c>
      <c r="AI5138" s="2" t="s">
        <v>84</v>
      </c>
      <c r="AJ5138" s="2">
        <v>1500</v>
      </c>
      <c r="AK5138" s="2" t="s">
        <v>81</v>
      </c>
      <c r="AL5138" s="2" t="s">
        <v>84</v>
      </c>
      <c r="AM5138" s="2">
        <v>1500</v>
      </c>
      <c r="AN5138" s="2" t="s">
        <v>94</v>
      </c>
      <c r="AO5138" s="2" t="s">
        <v>84</v>
      </c>
      <c r="AP5138" s="2">
        <v>1500</v>
      </c>
      <c r="AQ5138" s="2" t="s">
        <v>83</v>
      </c>
      <c r="AR5138" s="2" t="s">
        <v>84</v>
      </c>
      <c r="AS5138" s="2">
        <v>1500</v>
      </c>
      <c r="AT5138" s="2" t="s">
        <v>81</v>
      </c>
      <c r="AU5138" s="2" t="s">
        <v>84</v>
      </c>
      <c r="BO5138" s="2" t="s">
        <v>20064</v>
      </c>
      <c r="BQ5138" s="2" t="s">
        <v>20065</v>
      </c>
      <c r="BR5138" s="44"/>
    </row>
    <row r="5139" spans="1:70" ht="16.149999999999999" customHeight="1" x14ac:dyDescent="0.25">
      <c r="A5139" s="1">
        <v>5140</v>
      </c>
      <c r="B5139" s="2" t="s">
        <v>211</v>
      </c>
      <c r="C5139" s="116" t="s">
        <v>289</v>
      </c>
      <c r="D5139" s="2" t="s">
        <v>290</v>
      </c>
      <c r="E5139" s="2" t="s">
        <v>20066</v>
      </c>
      <c r="F5139" s="67">
        <v>44089</v>
      </c>
      <c r="G5139" s="96">
        <f t="shared" si="793"/>
        <v>9</v>
      </c>
      <c r="H5139" s="96">
        <f t="shared" si="794"/>
        <v>2020</v>
      </c>
      <c r="I5139" s="92">
        <v>0.44444444444444398</v>
      </c>
      <c r="J5139" s="97">
        <f t="shared" si="792"/>
        <v>10</v>
      </c>
      <c r="K5139" s="5" t="s">
        <v>1392</v>
      </c>
      <c r="L5139" s="5" t="s">
        <v>91</v>
      </c>
      <c r="M5139" s="6" t="s">
        <v>74</v>
      </c>
      <c r="N5139" s="5">
        <v>21</v>
      </c>
      <c r="O5139" s="2" t="s">
        <v>75</v>
      </c>
      <c r="P5139" s="6" t="s">
        <v>20067</v>
      </c>
      <c r="R5139" s="6" t="s">
        <v>77</v>
      </c>
      <c r="T5139" s="6" t="s">
        <v>80</v>
      </c>
      <c r="U5139" s="2" t="s">
        <v>1312</v>
      </c>
      <c r="X5139" s="2">
        <v>233</v>
      </c>
      <c r="Y5139" s="2" t="s">
        <v>81</v>
      </c>
      <c r="Z5139" s="2" t="s">
        <v>84</v>
      </c>
      <c r="AA5139" s="2">
        <v>233</v>
      </c>
      <c r="AB5139" s="2" t="s">
        <v>94</v>
      </c>
      <c r="AC5139" s="2" t="s">
        <v>84</v>
      </c>
      <c r="AD5139" s="2">
        <v>233</v>
      </c>
      <c r="AE5139" s="2" t="s">
        <v>81</v>
      </c>
      <c r="AF5139" s="2" t="s">
        <v>84</v>
      </c>
      <c r="AG5139" s="2">
        <v>233</v>
      </c>
      <c r="AH5139" s="2" t="s">
        <v>81</v>
      </c>
      <c r="AI5139" s="2" t="s">
        <v>84</v>
      </c>
      <c r="AJ5139" s="2">
        <v>100</v>
      </c>
      <c r="AK5139" s="2" t="s">
        <v>81</v>
      </c>
      <c r="AL5139" s="2" t="s">
        <v>84</v>
      </c>
      <c r="AP5139" s="2">
        <v>100</v>
      </c>
      <c r="AQ5139" s="2" t="s">
        <v>81</v>
      </c>
      <c r="AR5139" s="2" t="s">
        <v>84</v>
      </c>
      <c r="BO5139" s="2" t="s">
        <v>20068</v>
      </c>
      <c r="BQ5139" s="2" t="s">
        <v>20069</v>
      </c>
    </row>
    <row r="5140" spans="1:70" ht="16.149999999999999" customHeight="1" x14ac:dyDescent="0.25">
      <c r="A5140" s="16">
        <v>5141</v>
      </c>
      <c r="B5140" s="44" t="s">
        <v>211</v>
      </c>
      <c r="C5140" s="165" t="s">
        <v>2333</v>
      </c>
      <c r="D5140" s="44" t="s">
        <v>2334</v>
      </c>
      <c r="E5140" s="44" t="s">
        <v>20070</v>
      </c>
      <c r="F5140" s="220">
        <v>44043</v>
      </c>
      <c r="G5140" s="221">
        <f t="shared" si="793"/>
        <v>7</v>
      </c>
      <c r="H5140" s="221">
        <f t="shared" si="794"/>
        <v>2020</v>
      </c>
      <c r="I5140" s="222">
        <v>200</v>
      </c>
      <c r="J5140" s="223">
        <f t="shared" si="792"/>
        <v>0</v>
      </c>
      <c r="K5140" s="199" t="s">
        <v>1392</v>
      </c>
      <c r="L5140" s="199" t="s">
        <v>91</v>
      </c>
      <c r="M5140" s="47" t="s">
        <v>100</v>
      </c>
      <c r="N5140" s="199"/>
      <c r="O5140" s="47" t="s">
        <v>5139</v>
      </c>
      <c r="P5140" s="460" t="s">
        <v>20071</v>
      </c>
      <c r="Q5140" s="47"/>
      <c r="R5140" s="47" t="s">
        <v>77</v>
      </c>
      <c r="S5140" s="44"/>
      <c r="T5140" s="47" t="s">
        <v>202</v>
      </c>
      <c r="U5140" s="44"/>
      <c r="V5140" s="44"/>
      <c r="W5140" s="44"/>
      <c r="X5140" s="44"/>
      <c r="Y5140" s="44"/>
      <c r="Z5140" s="44"/>
      <c r="AA5140" s="44"/>
      <c r="AB5140" s="44"/>
      <c r="AC5140" s="44"/>
      <c r="AD5140" s="44">
        <v>20</v>
      </c>
      <c r="AE5140" s="44" t="s">
        <v>94</v>
      </c>
      <c r="AF5140" s="44" t="s">
        <v>82</v>
      </c>
      <c r="AG5140" s="44">
        <v>30</v>
      </c>
      <c r="AH5140" s="44" t="s">
        <v>94</v>
      </c>
      <c r="AI5140" s="44" t="s">
        <v>84</v>
      </c>
      <c r="AJ5140" s="44"/>
      <c r="AK5140" s="44"/>
      <c r="AL5140" s="44"/>
      <c r="AM5140" s="44">
        <v>230</v>
      </c>
      <c r="AN5140" s="44" t="s">
        <v>81</v>
      </c>
      <c r="AO5140" s="44" t="s">
        <v>84</v>
      </c>
      <c r="AP5140" s="44">
        <v>230</v>
      </c>
      <c r="AQ5140" s="44" t="s">
        <v>81</v>
      </c>
      <c r="AR5140" s="44" t="s">
        <v>84</v>
      </c>
      <c r="AS5140" s="44"/>
      <c r="AT5140" s="44"/>
      <c r="AU5140" s="44"/>
      <c r="AV5140" s="44"/>
      <c r="AW5140" s="44"/>
      <c r="AX5140" s="44"/>
      <c r="AY5140" s="44"/>
      <c r="AZ5140" s="44"/>
      <c r="BA5140" s="44"/>
      <c r="BB5140" s="44"/>
      <c r="BC5140" s="44"/>
      <c r="BD5140" s="44"/>
      <c r="BE5140" s="224"/>
      <c r="BF5140" s="224"/>
      <c r="BG5140" s="224"/>
      <c r="BH5140" s="224"/>
      <c r="BI5140" s="44"/>
      <c r="BJ5140" s="44"/>
      <c r="BK5140" s="44"/>
      <c r="BL5140" s="44"/>
      <c r="BM5140" s="44"/>
      <c r="BN5140" s="44"/>
      <c r="BO5140" s="44" t="s">
        <v>20072</v>
      </c>
      <c r="BP5140" s="224"/>
      <c r="BQ5140" s="2" t="s">
        <v>20073</v>
      </c>
    </row>
    <row r="5141" spans="1:70" ht="16.149999999999999" customHeight="1" x14ac:dyDescent="0.25">
      <c r="A5141" s="1">
        <v>5142</v>
      </c>
      <c r="B5141" s="2" t="s">
        <v>211</v>
      </c>
      <c r="C5141" s="116" t="s">
        <v>17425</v>
      </c>
      <c r="D5141" s="2" t="s">
        <v>158</v>
      </c>
      <c r="E5141" s="2" t="s">
        <v>20074</v>
      </c>
      <c r="F5141" s="67">
        <v>44090</v>
      </c>
      <c r="G5141" s="96">
        <f t="shared" si="793"/>
        <v>9</v>
      </c>
      <c r="H5141" s="96">
        <f t="shared" si="794"/>
        <v>2020</v>
      </c>
      <c r="I5141" s="92">
        <v>0.91319444444444398</v>
      </c>
      <c r="J5141" s="97">
        <f t="shared" si="792"/>
        <v>21</v>
      </c>
      <c r="K5141" s="5" t="s">
        <v>1392</v>
      </c>
      <c r="L5141" s="5" t="s">
        <v>91</v>
      </c>
      <c r="M5141" s="6" t="s">
        <v>115</v>
      </c>
      <c r="N5141" s="5">
        <v>61</v>
      </c>
      <c r="O5141" s="6" t="s">
        <v>5139</v>
      </c>
      <c r="P5141" s="6" t="s">
        <v>1027</v>
      </c>
      <c r="R5141" s="6" t="s">
        <v>77</v>
      </c>
      <c r="T5141" s="6" t="s">
        <v>80</v>
      </c>
      <c r="X5141" s="2">
        <v>598</v>
      </c>
      <c r="Y5141" s="2" t="s">
        <v>83</v>
      </c>
      <c r="Z5141" s="2" t="s">
        <v>82</v>
      </c>
      <c r="AA5141" s="2">
        <v>598</v>
      </c>
      <c r="AB5141" s="2" t="s">
        <v>81</v>
      </c>
      <c r="AC5141" s="2" t="s">
        <v>82</v>
      </c>
      <c r="AD5141" s="2">
        <v>598</v>
      </c>
      <c r="AE5141" s="2" t="s">
        <v>83</v>
      </c>
      <c r="AF5141" s="2" t="s">
        <v>82</v>
      </c>
      <c r="AG5141" s="2">
        <v>598</v>
      </c>
      <c r="AH5141" s="2" t="s">
        <v>81</v>
      </c>
      <c r="AI5141" s="2" t="s">
        <v>82</v>
      </c>
      <c r="AJ5141" s="2">
        <v>598</v>
      </c>
      <c r="AK5141" s="2" t="s">
        <v>83</v>
      </c>
      <c r="AL5141" s="2" t="s">
        <v>82</v>
      </c>
      <c r="AM5141" s="2">
        <v>598</v>
      </c>
      <c r="AN5141" s="2" t="s">
        <v>81</v>
      </c>
      <c r="AO5141" s="2" t="s">
        <v>82</v>
      </c>
      <c r="AP5141" s="2">
        <v>598</v>
      </c>
      <c r="AQ5141" s="2" t="s">
        <v>83</v>
      </c>
      <c r="AR5141" s="2" t="s">
        <v>82</v>
      </c>
      <c r="AS5141" s="2">
        <v>598</v>
      </c>
      <c r="AT5141" s="2" t="s">
        <v>81</v>
      </c>
      <c r="AU5141" s="2" t="s">
        <v>82</v>
      </c>
      <c r="BO5141" s="2" t="s">
        <v>20075</v>
      </c>
      <c r="BQ5141" s="2" t="s">
        <v>20076</v>
      </c>
    </row>
    <row r="5142" spans="1:70" ht="16.149999999999999" customHeight="1" x14ac:dyDescent="0.25">
      <c r="A5142" s="1">
        <v>5143</v>
      </c>
      <c r="B5142" s="2" t="s">
        <v>211</v>
      </c>
      <c r="C5142" s="225" t="s">
        <v>338</v>
      </c>
      <c r="D5142" s="2" t="s">
        <v>89</v>
      </c>
      <c r="E5142" s="2" t="s">
        <v>5471</v>
      </c>
      <c r="F5142" s="67">
        <v>44090</v>
      </c>
      <c r="G5142" s="96">
        <f t="shared" si="793"/>
        <v>9</v>
      </c>
      <c r="H5142" s="96">
        <f t="shared" si="794"/>
        <v>2020</v>
      </c>
      <c r="I5142" s="92">
        <v>0.58333333333333304</v>
      </c>
      <c r="J5142" s="97">
        <f t="shared" si="792"/>
        <v>14</v>
      </c>
      <c r="L5142" s="5" t="s">
        <v>73</v>
      </c>
      <c r="M5142" s="6" t="s">
        <v>74</v>
      </c>
      <c r="N5142" s="5">
        <v>59</v>
      </c>
      <c r="O5142" s="2" t="s">
        <v>5139</v>
      </c>
      <c r="P5142" s="6" t="s">
        <v>13482</v>
      </c>
      <c r="R5142" s="6" t="s">
        <v>77</v>
      </c>
      <c r="U5142" s="2" t="s">
        <v>115</v>
      </c>
      <c r="V5142" s="2" t="s">
        <v>80</v>
      </c>
      <c r="BO5142" s="2" t="s">
        <v>20077</v>
      </c>
      <c r="BQ5142" s="2" t="s">
        <v>20078</v>
      </c>
    </row>
    <row r="5143" spans="1:70" ht="16.149999999999999" customHeight="1" x14ac:dyDescent="0.25">
      <c r="A5143" s="1">
        <v>5144</v>
      </c>
      <c r="B5143" s="2" t="s">
        <v>211</v>
      </c>
      <c r="C5143" s="116" t="s">
        <v>1481</v>
      </c>
      <c r="D5143" s="2" t="s">
        <v>89</v>
      </c>
      <c r="E5143" s="2" t="s">
        <v>20079</v>
      </c>
      <c r="F5143" s="67">
        <v>44091</v>
      </c>
      <c r="G5143" s="96">
        <f t="shared" si="793"/>
        <v>9</v>
      </c>
      <c r="H5143" s="96">
        <f t="shared" si="794"/>
        <v>2020</v>
      </c>
      <c r="I5143" s="92">
        <v>0.77083333333333304</v>
      </c>
      <c r="J5143" s="97">
        <f t="shared" si="792"/>
        <v>18</v>
      </c>
      <c r="K5143" s="5" t="s">
        <v>1392</v>
      </c>
      <c r="L5143" s="5" t="s">
        <v>73</v>
      </c>
      <c r="M5143" s="6" t="s">
        <v>100</v>
      </c>
      <c r="N5143" s="5">
        <v>39</v>
      </c>
      <c r="O5143" s="5" t="s">
        <v>5139</v>
      </c>
      <c r="P5143" s="6" t="s">
        <v>1027</v>
      </c>
      <c r="R5143" s="6" t="s">
        <v>77</v>
      </c>
      <c r="T5143" s="6" t="s">
        <v>80</v>
      </c>
      <c r="X5143" s="2">
        <v>249</v>
      </c>
      <c r="Y5143" s="2" t="s">
        <v>81</v>
      </c>
      <c r="Z5143" s="2" t="s">
        <v>168</v>
      </c>
      <c r="AA5143" s="2">
        <v>249</v>
      </c>
      <c r="AB5143" s="2" t="s">
        <v>81</v>
      </c>
      <c r="AC5143" s="2" t="s">
        <v>168</v>
      </c>
      <c r="AD5143" s="2">
        <v>249</v>
      </c>
      <c r="AE5143" s="2" t="s">
        <v>81</v>
      </c>
      <c r="AF5143" s="2" t="s">
        <v>168</v>
      </c>
      <c r="AG5143" s="2">
        <v>249</v>
      </c>
      <c r="AH5143" s="2" t="s">
        <v>94</v>
      </c>
      <c r="AI5143" s="2" t="s">
        <v>168</v>
      </c>
      <c r="AJ5143" s="2">
        <v>84</v>
      </c>
      <c r="AK5143" s="2" t="s">
        <v>81</v>
      </c>
      <c r="AL5143" s="2" t="s">
        <v>84</v>
      </c>
      <c r="AM5143" s="2">
        <v>84</v>
      </c>
      <c r="AN5143" s="2" t="s">
        <v>81</v>
      </c>
      <c r="AO5143" s="2" t="s">
        <v>84</v>
      </c>
      <c r="AP5143" s="2">
        <v>84</v>
      </c>
      <c r="AQ5143" s="2" t="s">
        <v>81</v>
      </c>
      <c r="AR5143" s="2" t="s">
        <v>84</v>
      </c>
      <c r="BO5143" s="2" t="s">
        <v>20080</v>
      </c>
      <c r="BQ5143" s="2" t="s">
        <v>20081</v>
      </c>
    </row>
    <row r="5144" spans="1:70" ht="16.149999999999999" customHeight="1" x14ac:dyDescent="0.25">
      <c r="A5144" s="1">
        <v>5145</v>
      </c>
      <c r="B5144" s="2" t="s">
        <v>211</v>
      </c>
      <c r="C5144" s="2" t="s">
        <v>11694</v>
      </c>
      <c r="D5144" s="2" t="s">
        <v>104</v>
      </c>
      <c r="E5144" s="2" t="s">
        <v>20082</v>
      </c>
      <c r="F5144" s="67">
        <v>44088</v>
      </c>
      <c r="G5144" s="96">
        <f t="shared" si="793"/>
        <v>9</v>
      </c>
      <c r="H5144" s="96">
        <f t="shared" si="794"/>
        <v>2020</v>
      </c>
      <c r="I5144" s="92">
        <v>0.5625</v>
      </c>
      <c r="J5144" s="97">
        <f t="shared" si="792"/>
        <v>13</v>
      </c>
      <c r="K5144" s="5" t="s">
        <v>1392</v>
      </c>
      <c r="L5144" s="5" t="s">
        <v>91</v>
      </c>
      <c r="M5144" s="6" t="s">
        <v>74</v>
      </c>
      <c r="O5144" s="6" t="s">
        <v>101</v>
      </c>
      <c r="P5144" s="6" t="s">
        <v>20083</v>
      </c>
      <c r="R5144" s="6" t="s">
        <v>77</v>
      </c>
      <c r="X5144" s="2">
        <v>500</v>
      </c>
      <c r="Y5144" s="2" t="s">
        <v>94</v>
      </c>
      <c r="Z5144" s="2" t="s">
        <v>84</v>
      </c>
      <c r="AA5144" s="2">
        <v>500</v>
      </c>
      <c r="AB5144" s="2" t="s">
        <v>94</v>
      </c>
      <c r="AC5144" s="2" t="s">
        <v>84</v>
      </c>
      <c r="AD5144" s="2">
        <v>500</v>
      </c>
      <c r="AE5144" s="2" t="s">
        <v>94</v>
      </c>
      <c r="AF5144" s="2" t="s">
        <v>84</v>
      </c>
      <c r="AG5144" s="2" t="s">
        <v>109</v>
      </c>
      <c r="AJ5144" s="2">
        <v>500</v>
      </c>
      <c r="AK5144" s="2" t="s">
        <v>94</v>
      </c>
      <c r="AL5144" s="2" t="s">
        <v>84</v>
      </c>
      <c r="AM5144" s="2">
        <v>500</v>
      </c>
      <c r="AN5144" s="2" t="s">
        <v>94</v>
      </c>
      <c r="AO5144" s="2" t="s">
        <v>84</v>
      </c>
      <c r="AP5144" s="2">
        <v>500</v>
      </c>
      <c r="AQ5144" s="2" t="s">
        <v>94</v>
      </c>
      <c r="AR5144" s="2" t="s">
        <v>84</v>
      </c>
      <c r="AV5144" s="2">
        <v>500</v>
      </c>
      <c r="AW5144" s="2" t="s">
        <v>94</v>
      </c>
      <c r="AX5144" s="2" t="s">
        <v>84</v>
      </c>
      <c r="AY5144" s="2">
        <v>500</v>
      </c>
      <c r="AZ5144" s="2" t="s">
        <v>94</v>
      </c>
      <c r="BA5144" s="2" t="s">
        <v>84</v>
      </c>
      <c r="BB5144" s="2">
        <v>500</v>
      </c>
      <c r="BC5144" s="2" t="s">
        <v>94</v>
      </c>
      <c r="BD5144" s="2" t="s">
        <v>84</v>
      </c>
      <c r="BO5144" s="2" t="s">
        <v>20084</v>
      </c>
      <c r="BQ5144" s="2" t="s">
        <v>20085</v>
      </c>
    </row>
    <row r="5145" spans="1:70" ht="16.149999999999999" customHeight="1" x14ac:dyDescent="0.25">
      <c r="A5145" s="1">
        <v>5146</v>
      </c>
      <c r="B5145" s="2" t="s">
        <v>211</v>
      </c>
      <c r="C5145" s="2" t="s">
        <v>390</v>
      </c>
      <c r="D5145" s="2" t="s">
        <v>151</v>
      </c>
      <c r="E5145" s="2" t="s">
        <v>20086</v>
      </c>
      <c r="F5145" s="67">
        <v>44080</v>
      </c>
      <c r="G5145" s="96">
        <f t="shared" si="793"/>
        <v>9</v>
      </c>
      <c r="H5145" s="96">
        <f t="shared" si="794"/>
        <v>2020</v>
      </c>
      <c r="I5145" s="92">
        <v>0.22916666666666699</v>
      </c>
      <c r="J5145" s="97">
        <f t="shared" si="792"/>
        <v>5</v>
      </c>
      <c r="K5145" s="5" t="s">
        <v>1392</v>
      </c>
      <c r="L5145" s="5" t="s">
        <v>91</v>
      </c>
      <c r="M5145" s="6" t="s">
        <v>74</v>
      </c>
      <c r="N5145" s="5">
        <v>43</v>
      </c>
      <c r="O5145" s="5" t="s">
        <v>75</v>
      </c>
      <c r="P5145" s="6" t="s">
        <v>20087</v>
      </c>
      <c r="R5145" s="6" t="s">
        <v>77</v>
      </c>
      <c r="S5145" s="6" t="s">
        <v>78</v>
      </c>
      <c r="T5145" s="6" t="s">
        <v>80</v>
      </c>
      <c r="W5145" s="6" t="s">
        <v>20088</v>
      </c>
      <c r="X5145" s="2">
        <v>100</v>
      </c>
      <c r="Y5145" s="2" t="s">
        <v>81</v>
      </c>
      <c r="Z5145" s="2" t="s">
        <v>84</v>
      </c>
      <c r="AA5145" s="2">
        <v>100</v>
      </c>
      <c r="AB5145" s="2" t="s">
        <v>81</v>
      </c>
      <c r="AC5145" s="2" t="s">
        <v>84</v>
      </c>
      <c r="AD5145" s="2">
        <v>100</v>
      </c>
      <c r="AE5145" s="2" t="s">
        <v>83</v>
      </c>
      <c r="AF5145" s="2" t="s">
        <v>84</v>
      </c>
      <c r="AG5145" s="2">
        <v>100</v>
      </c>
      <c r="AH5145" s="2" t="s">
        <v>81</v>
      </c>
      <c r="AI5145" s="2" t="s">
        <v>84</v>
      </c>
      <c r="AJ5145" s="2">
        <v>200</v>
      </c>
      <c r="AK5145" s="2" t="s">
        <v>81</v>
      </c>
      <c r="AL5145" s="2" t="s">
        <v>168</v>
      </c>
      <c r="AP5145" s="2">
        <v>200</v>
      </c>
      <c r="AQ5145" s="2" t="s">
        <v>81</v>
      </c>
      <c r="AR5145" s="2" t="s">
        <v>168</v>
      </c>
      <c r="BO5145" s="2" t="s">
        <v>20089</v>
      </c>
      <c r="BQ5145" s="2" t="s">
        <v>20090</v>
      </c>
    </row>
    <row r="5146" spans="1:70" ht="16.149999999999999" customHeight="1" x14ac:dyDescent="0.25">
      <c r="A5146" s="1">
        <v>5147</v>
      </c>
      <c r="B5146" s="2" t="s">
        <v>211</v>
      </c>
      <c r="C5146" s="2" t="s">
        <v>119</v>
      </c>
      <c r="D5146" s="2" t="s">
        <v>89</v>
      </c>
      <c r="E5146" s="2" t="s">
        <v>4248</v>
      </c>
      <c r="F5146" s="67">
        <v>44086</v>
      </c>
      <c r="G5146" s="96">
        <f t="shared" si="793"/>
        <v>9</v>
      </c>
      <c r="H5146" s="96">
        <f t="shared" si="794"/>
        <v>2020</v>
      </c>
      <c r="I5146" s="92">
        <v>0.71180555555555503</v>
      </c>
      <c r="J5146" s="97">
        <f t="shared" si="792"/>
        <v>17</v>
      </c>
      <c r="K5146" s="5" t="s">
        <v>1392</v>
      </c>
      <c r="L5146" s="5" t="s">
        <v>73</v>
      </c>
      <c r="M5146" s="6" t="s">
        <v>74</v>
      </c>
      <c r="N5146" s="5">
        <v>50</v>
      </c>
      <c r="O5146" s="5" t="s">
        <v>5139</v>
      </c>
      <c r="P5146" s="6" t="s">
        <v>3460</v>
      </c>
      <c r="R5146" s="6" t="s">
        <v>77</v>
      </c>
      <c r="U5146" s="2" t="s">
        <v>115</v>
      </c>
      <c r="V5146" s="2" t="s">
        <v>80</v>
      </c>
      <c r="X5146" s="2">
        <v>151</v>
      </c>
      <c r="Y5146" s="2" t="s">
        <v>81</v>
      </c>
      <c r="Z5146" s="2" t="s">
        <v>84</v>
      </c>
      <c r="AD5146" s="2">
        <v>151</v>
      </c>
      <c r="AE5146" s="2" t="s">
        <v>81</v>
      </c>
      <c r="AF5146" s="2" t="s">
        <v>84</v>
      </c>
      <c r="AG5146" s="2">
        <v>151</v>
      </c>
      <c r="AH5146" s="2" t="s">
        <v>83</v>
      </c>
      <c r="AI5146" s="2" t="s">
        <v>84</v>
      </c>
      <c r="AJ5146" s="2">
        <v>500</v>
      </c>
      <c r="AK5146" s="2" t="s">
        <v>81</v>
      </c>
      <c r="AL5146" s="2" t="s">
        <v>168</v>
      </c>
      <c r="AM5146" s="2">
        <v>500</v>
      </c>
      <c r="AN5146" s="2" t="s">
        <v>94</v>
      </c>
      <c r="AO5146" s="2" t="s">
        <v>168</v>
      </c>
      <c r="AP5146" s="2">
        <v>500</v>
      </c>
      <c r="AQ5146" s="2" t="s">
        <v>83</v>
      </c>
      <c r="AR5146" s="2" t="s">
        <v>168</v>
      </c>
      <c r="AS5146" s="2">
        <v>500</v>
      </c>
      <c r="AT5146" s="2" t="s">
        <v>81</v>
      </c>
      <c r="AU5146" s="2" t="s">
        <v>168</v>
      </c>
      <c r="AV5146" s="1">
        <v>185</v>
      </c>
      <c r="AW5146" s="1" t="s">
        <v>81</v>
      </c>
      <c r="AX5146" s="1" t="s">
        <v>161</v>
      </c>
      <c r="AY5146" s="1"/>
      <c r="AZ5146" s="1"/>
      <c r="BA5146" s="1"/>
      <c r="BB5146" s="1">
        <v>185</v>
      </c>
      <c r="BC5146" s="1" t="s">
        <v>81</v>
      </c>
      <c r="BD5146" s="1" t="s">
        <v>161</v>
      </c>
      <c r="BO5146" s="2" t="s">
        <v>20091</v>
      </c>
      <c r="BQ5146" s="2" t="s">
        <v>20092</v>
      </c>
    </row>
    <row r="5147" spans="1:70" ht="16.149999999999999" customHeight="1" x14ac:dyDescent="0.25">
      <c r="A5147" s="1">
        <v>5148</v>
      </c>
      <c r="B5147" s="2" t="s">
        <v>211</v>
      </c>
      <c r="C5147" s="116" t="s">
        <v>2329</v>
      </c>
      <c r="D5147" s="2" t="s">
        <v>296</v>
      </c>
      <c r="E5147" s="2" t="s">
        <v>20093</v>
      </c>
      <c r="F5147" s="67">
        <v>44091</v>
      </c>
      <c r="G5147" s="96">
        <f t="shared" si="793"/>
        <v>9</v>
      </c>
      <c r="H5147" s="96">
        <f t="shared" si="794"/>
        <v>2020</v>
      </c>
      <c r="I5147" s="92">
        <v>0.99305555555555503</v>
      </c>
      <c r="J5147" s="97">
        <f t="shared" si="792"/>
        <v>23</v>
      </c>
      <c r="K5147" s="5" t="s">
        <v>1392</v>
      </c>
      <c r="L5147" s="5" t="s">
        <v>13008</v>
      </c>
      <c r="M5147" s="6" t="s">
        <v>115</v>
      </c>
      <c r="N5147" s="5">
        <v>63</v>
      </c>
      <c r="O5147" s="2" t="s">
        <v>5139</v>
      </c>
      <c r="P5147" s="6" t="s">
        <v>1027</v>
      </c>
      <c r="R5147" s="6" t="s">
        <v>77</v>
      </c>
      <c r="T5147" s="6" t="s">
        <v>80</v>
      </c>
      <c r="X5147" s="2">
        <v>173</v>
      </c>
      <c r="Y5147" s="2" t="s">
        <v>83</v>
      </c>
      <c r="Z5147" s="2" t="s">
        <v>168</v>
      </c>
      <c r="AA5147" s="2">
        <v>173</v>
      </c>
      <c r="AB5147" s="2" t="s">
        <v>94</v>
      </c>
      <c r="AC5147" s="2" t="s">
        <v>168</v>
      </c>
      <c r="AD5147" s="2">
        <v>173</v>
      </c>
      <c r="AE5147" s="2" t="s">
        <v>83</v>
      </c>
      <c r="AF5147" s="2" t="s">
        <v>168</v>
      </c>
      <c r="AG5147" s="2">
        <v>173</v>
      </c>
      <c r="AH5147" s="2" t="s">
        <v>94</v>
      </c>
      <c r="AI5147" s="2" t="s">
        <v>168</v>
      </c>
      <c r="AJ5147" s="2">
        <v>173</v>
      </c>
      <c r="AK5147" s="2" t="s">
        <v>83</v>
      </c>
      <c r="AL5147" s="2" t="s">
        <v>168</v>
      </c>
      <c r="AM5147" s="2">
        <v>173</v>
      </c>
      <c r="AN5147" s="2" t="s">
        <v>94</v>
      </c>
      <c r="AO5147" s="2" t="s">
        <v>168</v>
      </c>
      <c r="AP5147" s="2">
        <v>173</v>
      </c>
      <c r="AQ5147" s="2" t="s">
        <v>83</v>
      </c>
      <c r="AR5147" s="2" t="s">
        <v>168</v>
      </c>
      <c r="AS5147" s="2">
        <v>173</v>
      </c>
      <c r="AT5147" s="2" t="s">
        <v>94</v>
      </c>
      <c r="AU5147" s="2" t="s">
        <v>168</v>
      </c>
      <c r="AV5147" s="2">
        <v>173</v>
      </c>
      <c r="AW5147" s="2" t="s">
        <v>83</v>
      </c>
      <c r="AX5147" s="2" t="s">
        <v>168</v>
      </c>
      <c r="AY5147" s="2">
        <v>173</v>
      </c>
      <c r="AZ5147" s="2" t="s">
        <v>94</v>
      </c>
      <c r="BA5147" s="2" t="s">
        <v>168</v>
      </c>
      <c r="BB5147" s="2">
        <v>173</v>
      </c>
      <c r="BC5147" s="2" t="s">
        <v>83</v>
      </c>
      <c r="BD5147" s="2" t="s">
        <v>168</v>
      </c>
      <c r="BE5147" s="2">
        <v>173</v>
      </c>
      <c r="BF5147" s="2" t="s">
        <v>94</v>
      </c>
      <c r="BG5147" s="2" t="s">
        <v>168</v>
      </c>
      <c r="BO5147" s="2" t="s">
        <v>20094</v>
      </c>
      <c r="BQ5147" s="2" t="s">
        <v>20095</v>
      </c>
    </row>
    <row r="5148" spans="1:70" ht="16.149999999999999" customHeight="1" x14ac:dyDescent="0.25">
      <c r="A5148" s="1">
        <v>5149</v>
      </c>
      <c r="B5148" s="2" t="s">
        <v>87</v>
      </c>
      <c r="C5148" s="116" t="s">
        <v>17812</v>
      </c>
      <c r="D5148" s="2" t="s">
        <v>124</v>
      </c>
      <c r="E5148" s="2" t="s">
        <v>20096</v>
      </c>
      <c r="F5148" s="67">
        <v>44093</v>
      </c>
      <c r="G5148" s="96">
        <f t="shared" si="793"/>
        <v>9</v>
      </c>
      <c r="H5148" s="96">
        <f t="shared" si="794"/>
        <v>2020</v>
      </c>
      <c r="I5148" s="92">
        <v>0.4375</v>
      </c>
      <c r="J5148" s="97">
        <f t="shared" si="792"/>
        <v>10</v>
      </c>
      <c r="K5148" s="5" t="s">
        <v>1392</v>
      </c>
      <c r="L5148" s="5" t="s">
        <v>91</v>
      </c>
      <c r="M5148" s="6" t="s">
        <v>115</v>
      </c>
      <c r="N5148" s="5">
        <v>75</v>
      </c>
      <c r="O5148" s="2" t="s">
        <v>5139</v>
      </c>
      <c r="P5148" s="6" t="s">
        <v>1027</v>
      </c>
      <c r="R5148" s="6" t="s">
        <v>77</v>
      </c>
      <c r="T5148" s="6" t="s">
        <v>202</v>
      </c>
      <c r="X5148" s="2">
        <v>244</v>
      </c>
      <c r="Y5148" s="2" t="s">
        <v>81</v>
      </c>
      <c r="Z5148" s="2" t="s">
        <v>82</v>
      </c>
      <c r="AA5148" s="2">
        <v>244</v>
      </c>
      <c r="AB5148" s="2" t="s">
        <v>81</v>
      </c>
      <c r="AC5148" s="2" t="s">
        <v>82</v>
      </c>
      <c r="AD5148" s="2">
        <v>244</v>
      </c>
      <c r="AE5148" s="2" t="s">
        <v>81</v>
      </c>
      <c r="AF5148" s="2" t="s">
        <v>82</v>
      </c>
      <c r="AG5148" s="2">
        <v>244</v>
      </c>
      <c r="AH5148" s="2" t="s">
        <v>81</v>
      </c>
      <c r="AI5148" s="2" t="s">
        <v>82</v>
      </c>
      <c r="AJ5148" s="2">
        <v>244</v>
      </c>
      <c r="AK5148" s="2" t="s">
        <v>81</v>
      </c>
      <c r="AL5148" s="2" t="s">
        <v>82</v>
      </c>
      <c r="AM5148" s="2">
        <v>244</v>
      </c>
      <c r="AN5148" s="2" t="s">
        <v>81</v>
      </c>
      <c r="AO5148" s="2" t="s">
        <v>82</v>
      </c>
      <c r="AP5148" s="2">
        <v>244</v>
      </c>
      <c r="AQ5148" s="2" t="s">
        <v>81</v>
      </c>
      <c r="AR5148" s="2" t="s">
        <v>82</v>
      </c>
      <c r="AS5148" s="2">
        <v>244</v>
      </c>
      <c r="AT5148" s="2" t="s">
        <v>81</v>
      </c>
      <c r="AU5148" s="2" t="s">
        <v>82</v>
      </c>
      <c r="AV5148" s="2">
        <v>244</v>
      </c>
      <c r="AW5148" s="2" t="s">
        <v>81</v>
      </c>
      <c r="AX5148" s="2" t="s">
        <v>82</v>
      </c>
      <c r="AY5148" s="2">
        <v>244</v>
      </c>
      <c r="AZ5148" s="2" t="s">
        <v>81</v>
      </c>
      <c r="BA5148" s="2" t="s">
        <v>82</v>
      </c>
      <c r="BB5148" s="2">
        <v>244</v>
      </c>
      <c r="BC5148" s="2" t="s">
        <v>81</v>
      </c>
      <c r="BD5148" s="2" t="s">
        <v>82</v>
      </c>
      <c r="BE5148" s="2">
        <v>244</v>
      </c>
      <c r="BF5148" s="2" t="s">
        <v>81</v>
      </c>
      <c r="BG5148" s="2" t="s">
        <v>82</v>
      </c>
      <c r="BO5148" s="2" t="s">
        <v>21876</v>
      </c>
      <c r="BQ5148" s="2" t="s">
        <v>20097</v>
      </c>
    </row>
    <row r="5149" spans="1:70" ht="16.149999999999999" customHeight="1" x14ac:dyDescent="0.25">
      <c r="A5149" s="1">
        <v>5150</v>
      </c>
      <c r="B5149" s="2" t="s">
        <v>211</v>
      </c>
      <c r="C5149" s="116" t="s">
        <v>212</v>
      </c>
      <c r="D5149" s="2" t="s">
        <v>71</v>
      </c>
      <c r="E5149" s="2" t="s">
        <v>20098</v>
      </c>
      <c r="F5149" s="67">
        <v>44090</v>
      </c>
      <c r="G5149" s="96">
        <f t="shared" si="793"/>
        <v>9</v>
      </c>
      <c r="H5149" s="96">
        <f t="shared" si="794"/>
        <v>2020</v>
      </c>
      <c r="I5149" s="92">
        <v>0.51041666666666696</v>
      </c>
      <c r="J5149" s="97">
        <f t="shared" si="792"/>
        <v>12</v>
      </c>
      <c r="K5149" s="5" t="s">
        <v>1392</v>
      </c>
      <c r="L5149" s="5" t="s">
        <v>91</v>
      </c>
      <c r="M5149" s="6" t="s">
        <v>115</v>
      </c>
      <c r="N5149" s="5">
        <v>65</v>
      </c>
      <c r="O5149" s="2" t="s">
        <v>5139</v>
      </c>
      <c r="P5149" s="6" t="s">
        <v>1027</v>
      </c>
      <c r="R5149" s="6" t="s">
        <v>77</v>
      </c>
      <c r="X5149" s="2">
        <v>165</v>
      </c>
      <c r="Y5149" s="2" t="s">
        <v>81</v>
      </c>
      <c r="Z5149" s="2" t="s">
        <v>168</v>
      </c>
      <c r="AD5149" s="2">
        <v>165</v>
      </c>
      <c r="AE5149" s="2" t="s">
        <v>81</v>
      </c>
      <c r="AF5149" s="2" t="s">
        <v>168</v>
      </c>
      <c r="AG5149" s="2">
        <v>165</v>
      </c>
      <c r="AH5149" s="2" t="s">
        <v>81</v>
      </c>
      <c r="AI5149" s="2" t="s">
        <v>168</v>
      </c>
      <c r="AJ5149" s="2">
        <v>201</v>
      </c>
      <c r="AK5149" s="2" t="s">
        <v>81</v>
      </c>
      <c r="AL5149" s="2" t="s">
        <v>168</v>
      </c>
      <c r="AM5149" s="2">
        <v>201</v>
      </c>
      <c r="AN5149" s="2" t="s">
        <v>81</v>
      </c>
      <c r="AO5149" s="2" t="s">
        <v>168</v>
      </c>
      <c r="AP5149" s="2">
        <v>201</v>
      </c>
      <c r="AQ5149" s="2" t="s">
        <v>81</v>
      </c>
      <c r="AR5149" s="2" t="s">
        <v>168</v>
      </c>
      <c r="BM5149" s="2" t="s">
        <v>162</v>
      </c>
      <c r="BN5149" s="2">
        <v>40</v>
      </c>
      <c r="BO5149" s="2" t="s">
        <v>20099</v>
      </c>
      <c r="BQ5149" s="2" t="s">
        <v>20100</v>
      </c>
    </row>
    <row r="5150" spans="1:70" ht="16.149999999999999" customHeight="1" x14ac:dyDescent="0.25">
      <c r="A5150" s="1">
        <v>5151</v>
      </c>
      <c r="B5150" s="2" t="s">
        <v>211</v>
      </c>
      <c r="C5150" s="44" t="s">
        <v>20101</v>
      </c>
      <c r="D5150" s="2" t="s">
        <v>158</v>
      </c>
      <c r="E5150" s="2" t="s">
        <v>19221</v>
      </c>
      <c r="F5150" s="67">
        <v>44093</v>
      </c>
      <c r="G5150" s="96">
        <f t="shared" si="793"/>
        <v>9</v>
      </c>
      <c r="H5150" s="96">
        <f t="shared" si="794"/>
        <v>2020</v>
      </c>
      <c r="I5150" s="92">
        <v>0.40277777777777801</v>
      </c>
      <c r="J5150" s="97">
        <f t="shared" si="792"/>
        <v>9</v>
      </c>
      <c r="K5150" s="5" t="s">
        <v>1392</v>
      </c>
      <c r="L5150" s="5" t="s">
        <v>91</v>
      </c>
      <c r="M5150" s="6" t="s">
        <v>100</v>
      </c>
      <c r="N5150" s="5">
        <v>53</v>
      </c>
      <c r="O5150" s="2" t="s">
        <v>126</v>
      </c>
      <c r="P5150" s="6" t="s">
        <v>1027</v>
      </c>
      <c r="R5150" s="6" t="s">
        <v>77</v>
      </c>
      <c r="T5150" s="6" t="s">
        <v>80</v>
      </c>
      <c r="BI5150" s="2" t="s">
        <v>162</v>
      </c>
      <c r="BJ5150" s="2">
        <v>70</v>
      </c>
      <c r="BO5150" s="2" t="s">
        <v>20102</v>
      </c>
      <c r="BQ5150" s="2" t="s">
        <v>20103</v>
      </c>
    </row>
    <row r="5151" spans="1:70" ht="16.149999999999999" customHeight="1" x14ac:dyDescent="0.25">
      <c r="A5151" s="1">
        <v>5152</v>
      </c>
      <c r="B5151" s="2" t="s">
        <v>211</v>
      </c>
      <c r="C5151" s="2" t="s">
        <v>20104</v>
      </c>
      <c r="D5151" s="2" t="s">
        <v>151</v>
      </c>
      <c r="E5151" s="2" t="s">
        <v>20105</v>
      </c>
      <c r="F5151" s="67">
        <v>44087</v>
      </c>
      <c r="G5151" s="96">
        <f t="shared" si="793"/>
        <v>9</v>
      </c>
      <c r="H5151" s="96">
        <f t="shared" si="794"/>
        <v>2020</v>
      </c>
      <c r="I5151" s="92">
        <v>0.36458333333333298</v>
      </c>
      <c r="J5151" s="97">
        <f t="shared" si="792"/>
        <v>8</v>
      </c>
      <c r="K5151" s="5" t="s">
        <v>1392</v>
      </c>
      <c r="L5151" s="5" t="s">
        <v>91</v>
      </c>
      <c r="M5151" s="6" t="s">
        <v>74</v>
      </c>
      <c r="N5151" s="5">
        <v>50</v>
      </c>
      <c r="O5151" s="2" t="s">
        <v>126</v>
      </c>
      <c r="P5151" s="6" t="s">
        <v>20106</v>
      </c>
      <c r="R5151" s="6" t="s">
        <v>77</v>
      </c>
      <c r="U5151" s="2" t="s">
        <v>115</v>
      </c>
      <c r="V5151" s="2" t="s">
        <v>80</v>
      </c>
      <c r="X5151" s="2">
        <v>1540</v>
      </c>
      <c r="Y5151" s="2" t="s">
        <v>81</v>
      </c>
      <c r="Z5151" s="2" t="s">
        <v>84</v>
      </c>
      <c r="AA5151" s="2">
        <v>1540</v>
      </c>
      <c r="AB5151" s="2" t="s">
        <v>81</v>
      </c>
      <c r="AC5151" s="2" t="s">
        <v>84</v>
      </c>
      <c r="AD5151" s="2">
        <v>1540</v>
      </c>
      <c r="AE5151" s="2" t="s">
        <v>81</v>
      </c>
      <c r="AF5151" s="2" t="s">
        <v>84</v>
      </c>
      <c r="AJ5151" s="2">
        <v>1540</v>
      </c>
      <c r="AK5151" s="2" t="s">
        <v>81</v>
      </c>
      <c r="AL5151" s="2" t="s">
        <v>84</v>
      </c>
      <c r="AM5151" s="2">
        <v>1540</v>
      </c>
      <c r="AN5151" s="2" t="s">
        <v>81</v>
      </c>
      <c r="AO5151" s="2" t="s">
        <v>84</v>
      </c>
      <c r="AP5151" s="2">
        <v>1540</v>
      </c>
      <c r="AQ5151" s="2" t="s">
        <v>81</v>
      </c>
      <c r="AR5151" s="2" t="s">
        <v>84</v>
      </c>
      <c r="BI5151" s="2" t="s">
        <v>162</v>
      </c>
      <c r="BO5151" s="2" t="s">
        <v>20107</v>
      </c>
      <c r="BQ5151" s="2" t="s">
        <v>20108</v>
      </c>
    </row>
    <row r="5152" spans="1:70" ht="16.149999999999999" customHeight="1" x14ac:dyDescent="0.25">
      <c r="A5152" s="1">
        <v>5153</v>
      </c>
      <c r="B5152" s="2" t="s">
        <v>87</v>
      </c>
      <c r="C5152" s="2" t="s">
        <v>540</v>
      </c>
      <c r="D5152" s="2" t="s">
        <v>124</v>
      </c>
      <c r="E5152" s="2" t="s">
        <v>20109</v>
      </c>
      <c r="F5152" s="67">
        <v>44090</v>
      </c>
      <c r="G5152" s="96">
        <f t="shared" si="793"/>
        <v>9</v>
      </c>
      <c r="H5152" s="96">
        <f t="shared" si="794"/>
        <v>2020</v>
      </c>
      <c r="I5152" s="92">
        <v>0.41666666666666702</v>
      </c>
      <c r="J5152" s="97">
        <f t="shared" si="792"/>
        <v>10</v>
      </c>
      <c r="K5152" s="5" t="s">
        <v>1392</v>
      </c>
      <c r="L5152" s="5" t="s">
        <v>91</v>
      </c>
      <c r="M5152" s="6" t="s">
        <v>74</v>
      </c>
      <c r="N5152" s="5">
        <v>72</v>
      </c>
      <c r="O5152" s="2" t="s">
        <v>5139</v>
      </c>
      <c r="P5152" s="6" t="s">
        <v>20110</v>
      </c>
      <c r="R5152" s="6" t="s">
        <v>77</v>
      </c>
      <c r="U5152" s="2" t="s">
        <v>208</v>
      </c>
      <c r="V5152" s="2" t="s">
        <v>80</v>
      </c>
      <c r="W5152" s="2" t="s">
        <v>374</v>
      </c>
      <c r="BO5152" s="2" t="s">
        <v>20111</v>
      </c>
      <c r="BQ5152" s="2" t="s">
        <v>20112</v>
      </c>
    </row>
    <row r="5153" spans="1:69" ht="16.149999999999999" customHeight="1" x14ac:dyDescent="0.25">
      <c r="A5153" s="1">
        <v>5154</v>
      </c>
      <c r="B5153" s="2" t="s">
        <v>211</v>
      </c>
      <c r="C5153" s="2" t="s">
        <v>2319</v>
      </c>
      <c r="D5153" s="2" t="s">
        <v>158</v>
      </c>
      <c r="E5153" s="2" t="s">
        <v>20113</v>
      </c>
      <c r="F5153" s="67">
        <v>44090</v>
      </c>
      <c r="G5153" s="96">
        <f t="shared" si="793"/>
        <v>9</v>
      </c>
      <c r="H5153" s="96">
        <f t="shared" si="794"/>
        <v>2020</v>
      </c>
      <c r="I5153" s="92">
        <v>0.26388888888888901</v>
      </c>
      <c r="J5153" s="97">
        <f t="shared" si="792"/>
        <v>6</v>
      </c>
      <c r="K5153" s="5" t="s">
        <v>1392</v>
      </c>
      <c r="M5153" s="6" t="s">
        <v>74</v>
      </c>
      <c r="O5153" s="2" t="s">
        <v>5139</v>
      </c>
      <c r="P5153" s="6" t="s">
        <v>13792</v>
      </c>
      <c r="R5153" s="6" t="s">
        <v>77</v>
      </c>
      <c r="U5153" s="2" t="s">
        <v>115</v>
      </c>
      <c r="V5153" s="2" t="s">
        <v>80</v>
      </c>
      <c r="X5153" s="2">
        <v>460</v>
      </c>
      <c r="Y5153" s="2" t="s">
        <v>81</v>
      </c>
      <c r="Z5153" s="2" t="s">
        <v>168</v>
      </c>
      <c r="AD5153" s="2">
        <v>460</v>
      </c>
      <c r="AE5153" s="2" t="s">
        <v>81</v>
      </c>
      <c r="AF5153" s="2" t="s">
        <v>168</v>
      </c>
      <c r="AG5153" s="2">
        <v>460</v>
      </c>
      <c r="AH5153" s="2" t="s">
        <v>81</v>
      </c>
      <c r="AI5153" s="2" t="s">
        <v>168</v>
      </c>
      <c r="BO5153" s="2" t="s">
        <v>20114</v>
      </c>
      <c r="BQ5153" s="2" t="s">
        <v>20115</v>
      </c>
    </row>
    <row r="5154" spans="1:69" ht="16.149999999999999" customHeight="1" x14ac:dyDescent="0.25">
      <c r="A5154" s="1">
        <v>5155</v>
      </c>
      <c r="B5154" s="2" t="s">
        <v>211</v>
      </c>
      <c r="C5154" s="2" t="s">
        <v>2549</v>
      </c>
      <c r="D5154" s="2" t="s">
        <v>178</v>
      </c>
      <c r="E5154" s="2" t="s">
        <v>20116</v>
      </c>
      <c r="F5154" s="67">
        <v>44093</v>
      </c>
      <c r="G5154" s="96">
        <f t="shared" si="793"/>
        <v>9</v>
      </c>
      <c r="H5154" s="96">
        <f t="shared" si="794"/>
        <v>2020</v>
      </c>
      <c r="I5154" s="92">
        <v>0.71180555555555503</v>
      </c>
      <c r="J5154" s="97">
        <f t="shared" si="792"/>
        <v>17</v>
      </c>
      <c r="L5154" s="5" t="s">
        <v>91</v>
      </c>
      <c r="M5154" s="6" t="s">
        <v>115</v>
      </c>
      <c r="O5154" s="2" t="s">
        <v>5139</v>
      </c>
      <c r="P5154" s="6" t="s">
        <v>20117</v>
      </c>
      <c r="R5154" s="6" t="s">
        <v>77</v>
      </c>
      <c r="U5154" s="2" t="s">
        <v>12552</v>
      </c>
      <c r="V5154" s="2" t="s">
        <v>202</v>
      </c>
      <c r="BO5154" s="2" t="s">
        <v>20118</v>
      </c>
      <c r="BQ5154" s="2" t="s">
        <v>20119</v>
      </c>
    </row>
    <row r="5155" spans="1:69" ht="16.149999999999999" customHeight="1" x14ac:dyDescent="0.25">
      <c r="A5155" s="1">
        <v>5156</v>
      </c>
      <c r="B5155" s="2" t="s">
        <v>211</v>
      </c>
      <c r="C5155" s="2" t="s">
        <v>10548</v>
      </c>
      <c r="D5155" s="2" t="s">
        <v>89</v>
      </c>
      <c r="E5155" s="2" t="s">
        <v>18407</v>
      </c>
      <c r="F5155" s="67">
        <v>44094</v>
      </c>
      <c r="G5155" s="96">
        <f t="shared" si="793"/>
        <v>9</v>
      </c>
      <c r="H5155" s="96">
        <f t="shared" si="794"/>
        <v>2020</v>
      </c>
      <c r="I5155" s="92">
        <v>0.37152777777777801</v>
      </c>
      <c r="J5155" s="97">
        <f t="shared" si="792"/>
        <v>8</v>
      </c>
      <c r="L5155" s="5" t="s">
        <v>91</v>
      </c>
      <c r="M5155" s="6" t="s">
        <v>74</v>
      </c>
      <c r="N5155" s="5">
        <v>53</v>
      </c>
      <c r="O5155" s="2" t="s">
        <v>126</v>
      </c>
      <c r="P5155" s="6" t="s">
        <v>20120</v>
      </c>
      <c r="R5155" s="6" t="s">
        <v>77</v>
      </c>
      <c r="U5155" s="2" t="s">
        <v>100</v>
      </c>
      <c r="V5155" s="2" t="s">
        <v>80</v>
      </c>
      <c r="X5155" s="2">
        <v>352</v>
      </c>
      <c r="Y5155" s="2" t="s">
        <v>81</v>
      </c>
      <c r="Z5155" s="2" t="s">
        <v>161</v>
      </c>
      <c r="AA5155" s="2">
        <v>352</v>
      </c>
      <c r="AB5155" s="2" t="s">
        <v>94</v>
      </c>
      <c r="AC5155" s="2" t="s">
        <v>161</v>
      </c>
      <c r="AD5155" s="2">
        <v>352</v>
      </c>
      <c r="AE5155" s="2" t="s">
        <v>81</v>
      </c>
      <c r="AF5155" s="2" t="s">
        <v>161</v>
      </c>
      <c r="AG5155" s="2">
        <v>352</v>
      </c>
      <c r="AH5155" s="2" t="s">
        <v>83</v>
      </c>
      <c r="AI5155" s="2" t="s">
        <v>161</v>
      </c>
      <c r="BO5155" s="2" t="s">
        <v>20121</v>
      </c>
      <c r="BQ5155" s="2" t="s">
        <v>20122</v>
      </c>
    </row>
    <row r="5156" spans="1:69" ht="16.149999999999999" customHeight="1" x14ac:dyDescent="0.25">
      <c r="A5156" s="1">
        <v>5157</v>
      </c>
      <c r="B5156" s="2" t="s">
        <v>211</v>
      </c>
      <c r="C5156" s="44" t="s">
        <v>20123</v>
      </c>
      <c r="D5156" s="2" t="s">
        <v>178</v>
      </c>
      <c r="E5156" s="2" t="s">
        <v>20124</v>
      </c>
      <c r="F5156" s="67">
        <v>44059</v>
      </c>
      <c r="G5156" s="96">
        <f t="shared" si="793"/>
        <v>8</v>
      </c>
      <c r="H5156" s="96">
        <f t="shared" si="794"/>
        <v>2020</v>
      </c>
      <c r="I5156" s="92">
        <v>0.94791666666666696</v>
      </c>
      <c r="J5156" s="97">
        <f t="shared" si="792"/>
        <v>22</v>
      </c>
      <c r="K5156" s="5" t="s">
        <v>1392</v>
      </c>
      <c r="L5156" s="5" t="s">
        <v>91</v>
      </c>
      <c r="M5156" s="6" t="s">
        <v>74</v>
      </c>
      <c r="O5156" s="6" t="s">
        <v>101</v>
      </c>
      <c r="P5156" s="6" t="s">
        <v>7099</v>
      </c>
      <c r="R5156" s="6" t="s">
        <v>77</v>
      </c>
      <c r="X5156" s="2">
        <v>250</v>
      </c>
      <c r="Y5156" s="2" t="s">
        <v>94</v>
      </c>
      <c r="Z5156" s="2" t="s">
        <v>84</v>
      </c>
      <c r="AD5156" s="2">
        <v>250</v>
      </c>
      <c r="AE5156" s="2" t="s">
        <v>3284</v>
      </c>
      <c r="AF5156" s="2" t="s">
        <v>84</v>
      </c>
      <c r="AJ5156" s="2">
        <v>250</v>
      </c>
      <c r="AK5156" s="2" t="s">
        <v>94</v>
      </c>
      <c r="AL5156" s="2" t="s">
        <v>84</v>
      </c>
      <c r="AP5156" s="2">
        <v>250</v>
      </c>
      <c r="AQ5156" s="2" t="s">
        <v>3284</v>
      </c>
      <c r="AR5156" s="2" t="s">
        <v>84</v>
      </c>
      <c r="AV5156" s="2">
        <v>250</v>
      </c>
      <c r="AW5156" s="2" t="s">
        <v>94</v>
      </c>
      <c r="AX5156" s="2" t="s">
        <v>84</v>
      </c>
      <c r="BB5156" s="2">
        <v>250</v>
      </c>
      <c r="BC5156" s="2" t="s">
        <v>3284</v>
      </c>
      <c r="BD5156" s="2" t="s">
        <v>84</v>
      </c>
      <c r="BO5156" s="2" t="s">
        <v>20102</v>
      </c>
      <c r="BQ5156" s="2" t="s">
        <v>20125</v>
      </c>
    </row>
    <row r="5157" spans="1:69" ht="16.149999999999999" customHeight="1" x14ac:dyDescent="0.25">
      <c r="A5157" s="1">
        <v>5158</v>
      </c>
      <c r="B5157" s="2" t="s">
        <v>211</v>
      </c>
      <c r="C5157" s="2" t="s">
        <v>1933</v>
      </c>
      <c r="D5157" s="2" t="s">
        <v>151</v>
      </c>
      <c r="E5157" s="2" t="s">
        <v>1934</v>
      </c>
      <c r="F5157" s="67">
        <v>44094</v>
      </c>
      <c r="G5157" s="96">
        <f t="shared" si="793"/>
        <v>9</v>
      </c>
      <c r="H5157" s="96">
        <f t="shared" si="794"/>
        <v>2020</v>
      </c>
      <c r="I5157" s="92">
        <v>0.54166666666666696</v>
      </c>
      <c r="J5157" s="97">
        <f t="shared" si="792"/>
        <v>13</v>
      </c>
      <c r="L5157" s="5" t="s">
        <v>91</v>
      </c>
      <c r="M5157" s="6" t="s">
        <v>100</v>
      </c>
      <c r="N5157" s="5">
        <v>30</v>
      </c>
      <c r="O5157" s="2" t="s">
        <v>126</v>
      </c>
      <c r="P5157" s="6" t="s">
        <v>1027</v>
      </c>
      <c r="R5157" s="6" t="s">
        <v>77</v>
      </c>
      <c r="T5157" s="6" t="s">
        <v>80</v>
      </c>
      <c r="X5157" s="2">
        <v>585</v>
      </c>
      <c r="Y5157" s="2" t="s">
        <v>83</v>
      </c>
      <c r="Z5157" s="2" t="s">
        <v>84</v>
      </c>
      <c r="AA5157" s="2">
        <v>585</v>
      </c>
      <c r="AB5157" s="2" t="s">
        <v>83</v>
      </c>
      <c r="AC5157" s="2" t="s">
        <v>84</v>
      </c>
      <c r="AD5157" s="2">
        <v>585</v>
      </c>
      <c r="AE5157" s="2" t="s">
        <v>83</v>
      </c>
      <c r="AF5157" s="2" t="s">
        <v>84</v>
      </c>
      <c r="AJ5157" s="2">
        <v>585</v>
      </c>
      <c r="AK5157" s="2" t="s">
        <v>83</v>
      </c>
      <c r="AL5157" s="2" t="s">
        <v>84</v>
      </c>
      <c r="AM5157" s="2">
        <v>585</v>
      </c>
      <c r="AN5157" s="2" t="s">
        <v>83</v>
      </c>
      <c r="AO5157" s="2" t="s">
        <v>84</v>
      </c>
      <c r="AP5157" s="2">
        <v>585</v>
      </c>
      <c r="AQ5157" s="2" t="s">
        <v>83</v>
      </c>
      <c r="AR5157" s="2" t="s">
        <v>84</v>
      </c>
      <c r="AV5157" s="2">
        <v>585</v>
      </c>
      <c r="AW5157" s="2" t="s">
        <v>83</v>
      </c>
      <c r="AX5157" s="2" t="s">
        <v>84</v>
      </c>
      <c r="AY5157" s="2">
        <v>585</v>
      </c>
      <c r="AZ5157" s="2" t="s">
        <v>83</v>
      </c>
      <c r="BA5157" s="2" t="s">
        <v>84</v>
      </c>
      <c r="BB5157" s="2">
        <v>585</v>
      </c>
      <c r="BC5157" s="2" t="s">
        <v>83</v>
      </c>
      <c r="BD5157" s="2" t="s">
        <v>84</v>
      </c>
      <c r="BO5157" s="2" t="s">
        <v>20126</v>
      </c>
      <c r="BQ5157" s="2" t="s">
        <v>20127</v>
      </c>
    </row>
    <row r="5158" spans="1:69" ht="16.149999999999999" customHeight="1" x14ac:dyDescent="0.25">
      <c r="A5158" s="1">
        <v>5159</v>
      </c>
      <c r="B5158" s="2" t="s">
        <v>87</v>
      </c>
      <c r="C5158" s="2" t="s">
        <v>1213</v>
      </c>
      <c r="D5158" s="2" t="s">
        <v>896</v>
      </c>
      <c r="E5158" s="2" t="s">
        <v>20128</v>
      </c>
      <c r="F5158" s="67">
        <v>44086</v>
      </c>
      <c r="G5158" s="96">
        <f t="shared" si="793"/>
        <v>9</v>
      </c>
      <c r="H5158" s="96">
        <f t="shared" si="794"/>
        <v>2020</v>
      </c>
      <c r="I5158" s="92">
        <v>0.52777777777777801</v>
      </c>
      <c r="J5158" s="97">
        <f t="shared" si="792"/>
        <v>12</v>
      </c>
      <c r="K5158" s="5" t="s">
        <v>1392</v>
      </c>
      <c r="L5158" s="5" t="s">
        <v>73</v>
      </c>
      <c r="M5158" s="6" t="s">
        <v>74</v>
      </c>
      <c r="N5158" s="5">
        <v>73</v>
      </c>
      <c r="O5158" s="2" t="s">
        <v>5139</v>
      </c>
      <c r="P5158" s="6" t="s">
        <v>20129</v>
      </c>
      <c r="R5158" s="6" t="s">
        <v>77</v>
      </c>
      <c r="U5158" s="2" t="s">
        <v>208</v>
      </c>
      <c r="V5158" s="2" t="s">
        <v>80</v>
      </c>
      <c r="X5158" s="2">
        <v>20</v>
      </c>
      <c r="Y5158" s="2" t="s">
        <v>94</v>
      </c>
      <c r="Z5158" s="2" t="s">
        <v>84</v>
      </c>
      <c r="AA5158" s="2" t="s">
        <v>109</v>
      </c>
      <c r="AB5158" s="2" t="s">
        <v>109</v>
      </c>
      <c r="AC5158" s="2" t="s">
        <v>109</v>
      </c>
      <c r="AD5158" s="2">
        <v>20</v>
      </c>
      <c r="AE5158" s="2" t="s">
        <v>3284</v>
      </c>
      <c r="AF5158" s="2" t="s">
        <v>84</v>
      </c>
      <c r="BO5158" s="2" t="s">
        <v>20130</v>
      </c>
      <c r="BQ5158" s="2" t="s">
        <v>20131</v>
      </c>
    </row>
    <row r="5159" spans="1:69" ht="16.149999999999999" customHeight="1" x14ac:dyDescent="0.25">
      <c r="A5159" s="1">
        <v>5160</v>
      </c>
      <c r="B5159" s="2" t="s">
        <v>211</v>
      </c>
      <c r="C5159" s="2" t="s">
        <v>871</v>
      </c>
      <c r="D5159" s="2" t="s">
        <v>89</v>
      </c>
      <c r="E5159" s="2" t="s">
        <v>16015</v>
      </c>
      <c r="F5159" s="67">
        <v>44095</v>
      </c>
      <c r="G5159" s="96">
        <f t="shared" si="793"/>
        <v>9</v>
      </c>
      <c r="H5159" s="96">
        <f t="shared" si="794"/>
        <v>2020</v>
      </c>
      <c r="J5159" s="97" t="str">
        <f t="shared" si="792"/>
        <v/>
      </c>
      <c r="L5159" s="5" t="s">
        <v>91</v>
      </c>
      <c r="M5159" s="6" t="s">
        <v>74</v>
      </c>
      <c r="O5159" s="2" t="s">
        <v>126</v>
      </c>
      <c r="P5159" s="6" t="s">
        <v>20132</v>
      </c>
      <c r="R5159" s="6" t="s">
        <v>77</v>
      </c>
      <c r="T5159" s="6" t="s">
        <v>202</v>
      </c>
      <c r="U5159" s="6" t="s">
        <v>139</v>
      </c>
      <c r="X5159" s="1">
        <v>693</v>
      </c>
      <c r="Y5159" s="1" t="s">
        <v>81</v>
      </c>
      <c r="Z5159" s="1" t="s">
        <v>84</v>
      </c>
      <c r="AA5159" s="1">
        <v>693</v>
      </c>
      <c r="AB5159" s="1" t="s">
        <v>94</v>
      </c>
      <c r="AC5159" s="1" t="s">
        <v>84</v>
      </c>
      <c r="AD5159" s="1">
        <v>693</v>
      </c>
      <c r="AE5159" s="1" t="s">
        <v>81</v>
      </c>
      <c r="AF5159" s="1" t="s">
        <v>84</v>
      </c>
      <c r="AJ5159" s="2">
        <v>1480</v>
      </c>
      <c r="AK5159" s="2" t="s">
        <v>81</v>
      </c>
      <c r="AL5159" s="2" t="s">
        <v>84</v>
      </c>
      <c r="AM5159" s="2">
        <v>1480</v>
      </c>
      <c r="AN5159" s="2" t="s">
        <v>81</v>
      </c>
      <c r="AO5159" s="2" t="s">
        <v>84</v>
      </c>
      <c r="AP5159" s="2">
        <v>1480</v>
      </c>
      <c r="AQ5159" s="2" t="s">
        <v>83</v>
      </c>
      <c r="AR5159" s="2" t="s">
        <v>84</v>
      </c>
      <c r="AY5159" s="2">
        <v>900</v>
      </c>
      <c r="AZ5159" s="2" t="s">
        <v>81</v>
      </c>
      <c r="BA5159" s="2" t="s">
        <v>84</v>
      </c>
      <c r="BO5159" s="2" t="s">
        <v>20133</v>
      </c>
      <c r="BQ5159" s="2" t="s">
        <v>20134</v>
      </c>
    </row>
    <row r="5160" spans="1:69" ht="16.149999999999999" customHeight="1" x14ac:dyDescent="0.25">
      <c r="A5160" s="1">
        <v>5161</v>
      </c>
      <c r="B5160" s="2" t="s">
        <v>87</v>
      </c>
      <c r="C5160" s="116" t="s">
        <v>4147</v>
      </c>
      <c r="D5160" s="2" t="s">
        <v>158</v>
      </c>
      <c r="E5160" s="2" t="s">
        <v>1075</v>
      </c>
      <c r="F5160" s="67">
        <v>44095</v>
      </c>
      <c r="G5160" s="96">
        <f t="shared" si="793"/>
        <v>9</v>
      </c>
      <c r="H5160" s="96">
        <f t="shared" si="794"/>
        <v>2020</v>
      </c>
      <c r="I5160" s="92">
        <v>0.70833333333333304</v>
      </c>
      <c r="J5160" s="97">
        <f t="shared" si="792"/>
        <v>17</v>
      </c>
      <c r="K5160" s="5" t="s">
        <v>1392</v>
      </c>
      <c r="L5160" s="5" t="s">
        <v>91</v>
      </c>
      <c r="M5160" s="6" t="s">
        <v>115</v>
      </c>
      <c r="N5160" s="5">
        <v>81</v>
      </c>
      <c r="O5160" s="2" t="s">
        <v>5139</v>
      </c>
      <c r="P5160" s="6" t="s">
        <v>1027</v>
      </c>
      <c r="R5160" s="6" t="s">
        <v>77</v>
      </c>
      <c r="S5160" s="6" t="s">
        <v>19926</v>
      </c>
      <c r="T5160" s="6" t="s">
        <v>202</v>
      </c>
      <c r="X5160" s="2">
        <v>473</v>
      </c>
      <c r="Y5160" s="2" t="s">
        <v>81</v>
      </c>
      <c r="Z5160" s="2" t="s">
        <v>84</v>
      </c>
      <c r="AD5160" s="2">
        <v>473</v>
      </c>
      <c r="AE5160" s="2" t="s">
        <v>81</v>
      </c>
      <c r="AF5160" s="2" t="s">
        <v>84</v>
      </c>
      <c r="AG5160" s="2">
        <v>473</v>
      </c>
      <c r="AH5160" s="2" t="s">
        <v>81</v>
      </c>
      <c r="AI5160" s="2" t="s">
        <v>84</v>
      </c>
      <c r="AJ5160" s="2">
        <v>852</v>
      </c>
      <c r="AK5160" s="2" t="s">
        <v>83</v>
      </c>
      <c r="AL5160" s="2" t="s">
        <v>84</v>
      </c>
      <c r="AM5160" s="2">
        <v>852</v>
      </c>
      <c r="AN5160" s="2" t="s">
        <v>81</v>
      </c>
      <c r="AO5160" s="2" t="s">
        <v>84</v>
      </c>
      <c r="AP5160" s="2">
        <v>852</v>
      </c>
      <c r="AQ5160" s="2" t="s">
        <v>83</v>
      </c>
      <c r="AR5160" s="2" t="s">
        <v>84</v>
      </c>
      <c r="AS5160" s="2">
        <v>852</v>
      </c>
      <c r="AT5160" s="2" t="s">
        <v>81</v>
      </c>
      <c r="AU5160" s="2" t="s">
        <v>84</v>
      </c>
      <c r="BO5160" s="2" t="s">
        <v>20135</v>
      </c>
      <c r="BQ5160" s="2" t="s">
        <v>20136</v>
      </c>
    </row>
    <row r="5161" spans="1:69" ht="16.149999999999999" customHeight="1" x14ac:dyDescent="0.25">
      <c r="A5161" s="1">
        <v>5162</v>
      </c>
      <c r="B5161" s="2" t="s">
        <v>211</v>
      </c>
      <c r="C5161" s="2" t="s">
        <v>1851</v>
      </c>
      <c r="D5161" s="2" t="s">
        <v>89</v>
      </c>
      <c r="E5161" s="2" t="s">
        <v>20137</v>
      </c>
      <c r="F5161" s="67">
        <v>44095</v>
      </c>
      <c r="G5161" s="96">
        <f t="shared" si="793"/>
        <v>9</v>
      </c>
      <c r="H5161" s="96">
        <f t="shared" si="794"/>
        <v>2020</v>
      </c>
      <c r="I5161" s="92">
        <v>0.5625</v>
      </c>
      <c r="J5161" s="97">
        <f t="shared" si="792"/>
        <v>13</v>
      </c>
      <c r="K5161" s="5" t="s">
        <v>1392</v>
      </c>
      <c r="L5161" s="5" t="s">
        <v>91</v>
      </c>
      <c r="M5161" s="6" t="s">
        <v>208</v>
      </c>
      <c r="N5161" s="5">
        <v>28</v>
      </c>
      <c r="O5161" s="2" t="s">
        <v>5139</v>
      </c>
      <c r="P5161" s="6" t="s">
        <v>20138</v>
      </c>
      <c r="R5161" s="6" t="s">
        <v>77</v>
      </c>
      <c r="T5161" s="6" t="s">
        <v>202</v>
      </c>
      <c r="W5161" s="2" t="s">
        <v>20139</v>
      </c>
      <c r="X5161" s="2">
        <v>750</v>
      </c>
      <c r="Y5161" s="6" t="s">
        <v>81</v>
      </c>
      <c r="Z5161" s="6" t="s">
        <v>84</v>
      </c>
      <c r="AA5161" s="2">
        <v>750</v>
      </c>
      <c r="AB5161" s="2" t="s">
        <v>81</v>
      </c>
      <c r="AC5161" s="2" t="s">
        <v>84</v>
      </c>
      <c r="AD5161" s="2">
        <v>750</v>
      </c>
      <c r="AE5161" s="2" t="s">
        <v>81</v>
      </c>
      <c r="AF5161" s="2" t="s">
        <v>84</v>
      </c>
      <c r="AG5161" s="2">
        <v>750</v>
      </c>
      <c r="AH5161" s="2" t="s">
        <v>81</v>
      </c>
      <c r="AI5161" s="2" t="s">
        <v>84</v>
      </c>
      <c r="AJ5161" s="2">
        <v>232</v>
      </c>
      <c r="AK5161" s="2" t="s">
        <v>81</v>
      </c>
      <c r="AL5161" s="2" t="s">
        <v>161</v>
      </c>
      <c r="AM5161" s="2">
        <v>232</v>
      </c>
      <c r="AN5161" s="2" t="s">
        <v>94</v>
      </c>
      <c r="AO5161" s="2" t="s">
        <v>161</v>
      </c>
      <c r="AP5161" s="2">
        <v>232</v>
      </c>
      <c r="AQ5161" s="2" t="s">
        <v>81</v>
      </c>
      <c r="AR5161" s="2" t="s">
        <v>161</v>
      </c>
      <c r="AS5161" s="2">
        <v>232</v>
      </c>
      <c r="AT5161" s="2" t="s">
        <v>81</v>
      </c>
      <c r="AU5161" s="2" t="s">
        <v>161</v>
      </c>
      <c r="BO5161" s="2" t="s">
        <v>20140</v>
      </c>
      <c r="BQ5161" s="2" t="s">
        <v>20141</v>
      </c>
    </row>
    <row r="5162" spans="1:69" ht="16.149999999999999" customHeight="1" x14ac:dyDescent="0.25">
      <c r="A5162" s="1">
        <v>5163</v>
      </c>
      <c r="B5162" s="2" t="s">
        <v>211</v>
      </c>
      <c r="C5162" s="2" t="s">
        <v>20142</v>
      </c>
      <c r="D5162" s="2" t="s">
        <v>104</v>
      </c>
      <c r="E5162" s="2" t="s">
        <v>20143</v>
      </c>
      <c r="F5162" s="67">
        <v>44095</v>
      </c>
      <c r="G5162" s="3">
        <f t="shared" si="793"/>
        <v>9</v>
      </c>
      <c r="H5162" s="3">
        <f t="shared" si="794"/>
        <v>2020</v>
      </c>
      <c r="I5162" s="92">
        <v>0.59375</v>
      </c>
      <c r="J5162" s="4">
        <f t="shared" si="792"/>
        <v>14</v>
      </c>
      <c r="K5162" s="5" t="s">
        <v>1392</v>
      </c>
      <c r="L5162" s="5" t="s">
        <v>91</v>
      </c>
      <c r="M5162" s="6" t="s">
        <v>115</v>
      </c>
      <c r="N5162" s="5">
        <v>78</v>
      </c>
      <c r="O5162" s="2" t="s">
        <v>5139</v>
      </c>
      <c r="P5162" s="6" t="s">
        <v>1027</v>
      </c>
      <c r="R5162" s="6" t="s">
        <v>77</v>
      </c>
      <c r="T5162" s="6" t="s">
        <v>80</v>
      </c>
      <c r="X5162" s="2">
        <v>540</v>
      </c>
      <c r="Y5162" s="2" t="s">
        <v>81</v>
      </c>
      <c r="Z5162" s="2" t="s">
        <v>82</v>
      </c>
      <c r="AA5162" s="2">
        <v>540</v>
      </c>
      <c r="AB5162" s="2" t="s">
        <v>81</v>
      </c>
      <c r="AC5162" s="2" t="s">
        <v>82</v>
      </c>
      <c r="AD5162" s="2">
        <v>540</v>
      </c>
      <c r="AE5162" s="2" t="s">
        <v>81</v>
      </c>
      <c r="AF5162" s="2" t="s">
        <v>82</v>
      </c>
      <c r="AJ5162" s="2">
        <v>540</v>
      </c>
      <c r="AK5162" s="2" t="s">
        <v>81</v>
      </c>
      <c r="AL5162" s="2" t="s">
        <v>82</v>
      </c>
      <c r="AM5162" s="2">
        <v>540</v>
      </c>
      <c r="AN5162" s="2" t="s">
        <v>81</v>
      </c>
      <c r="AO5162" s="2" t="s">
        <v>82</v>
      </c>
      <c r="AP5162" s="2">
        <v>540</v>
      </c>
      <c r="AQ5162" s="2" t="s">
        <v>81</v>
      </c>
      <c r="AR5162" s="2" t="s">
        <v>82</v>
      </c>
      <c r="AV5162" s="2">
        <v>540</v>
      </c>
      <c r="AW5162" s="2" t="s">
        <v>81</v>
      </c>
      <c r="AX5162" s="2" t="s">
        <v>82</v>
      </c>
      <c r="AY5162" s="2">
        <v>540</v>
      </c>
      <c r="AZ5162" s="2" t="s">
        <v>81</v>
      </c>
      <c r="BA5162" s="2" t="s">
        <v>82</v>
      </c>
      <c r="BB5162" s="2">
        <v>540</v>
      </c>
      <c r="BC5162" s="2" t="s">
        <v>81</v>
      </c>
      <c r="BD5162" s="2" t="s">
        <v>82</v>
      </c>
      <c r="BQ5162" s="2" t="s">
        <v>20144</v>
      </c>
    </row>
    <row r="5163" spans="1:69" ht="16.149999999999999" customHeight="1" x14ac:dyDescent="0.25">
      <c r="A5163" s="1">
        <v>5164</v>
      </c>
      <c r="B5163" s="2" t="s">
        <v>211</v>
      </c>
      <c r="C5163" s="65" t="s">
        <v>212</v>
      </c>
      <c r="D5163" s="2" t="s">
        <v>71</v>
      </c>
      <c r="E5163" s="2" t="s">
        <v>20145</v>
      </c>
      <c r="F5163" s="67">
        <v>44097</v>
      </c>
      <c r="G5163" s="96">
        <f t="shared" si="793"/>
        <v>9</v>
      </c>
      <c r="H5163" s="96">
        <f t="shared" si="794"/>
        <v>2020</v>
      </c>
      <c r="I5163" s="92">
        <v>0.61458333333333304</v>
      </c>
      <c r="J5163" s="97">
        <f t="shared" si="792"/>
        <v>14</v>
      </c>
      <c r="L5163" s="5" t="s">
        <v>91</v>
      </c>
      <c r="M5163" s="6" t="s">
        <v>100</v>
      </c>
      <c r="O5163" s="2" t="s">
        <v>5139</v>
      </c>
      <c r="P5163" s="6" t="s">
        <v>1027</v>
      </c>
      <c r="R5163" s="6" t="s">
        <v>77</v>
      </c>
      <c r="T5163" s="6" t="s">
        <v>80</v>
      </c>
      <c r="X5163" s="2">
        <v>120</v>
      </c>
      <c r="Y5163" s="2" t="s">
        <v>81</v>
      </c>
      <c r="Z5163" s="2" t="s">
        <v>168</v>
      </c>
      <c r="AD5163" s="2">
        <v>120</v>
      </c>
      <c r="AE5163" s="2" t="s">
        <v>81</v>
      </c>
      <c r="AF5163" s="2" t="s">
        <v>168</v>
      </c>
      <c r="AJ5163" s="2">
        <v>300</v>
      </c>
      <c r="AK5163" s="2" t="s">
        <v>81</v>
      </c>
      <c r="AL5163" s="2" t="s">
        <v>168</v>
      </c>
      <c r="BO5163" s="2" t="s">
        <v>20146</v>
      </c>
      <c r="BQ5163" s="2" t="s">
        <v>20147</v>
      </c>
    </row>
    <row r="5164" spans="1:69" ht="16.149999999999999" customHeight="1" x14ac:dyDescent="0.25">
      <c r="A5164" s="1">
        <v>5165</v>
      </c>
      <c r="B5164" s="2" t="s">
        <v>211</v>
      </c>
      <c r="C5164" s="2" t="s">
        <v>3304</v>
      </c>
      <c r="D5164" s="2" t="s">
        <v>348</v>
      </c>
      <c r="E5164" s="2" t="s">
        <v>20148</v>
      </c>
      <c r="F5164" s="67">
        <v>44095</v>
      </c>
      <c r="G5164" s="96">
        <f t="shared" si="793"/>
        <v>9</v>
      </c>
      <c r="H5164" s="96">
        <f t="shared" si="794"/>
        <v>2020</v>
      </c>
      <c r="I5164" s="92">
        <v>0.6875</v>
      </c>
      <c r="J5164" s="97">
        <f t="shared" si="792"/>
        <v>16</v>
      </c>
      <c r="L5164" s="5" t="s">
        <v>91</v>
      </c>
      <c r="M5164" s="6" t="s">
        <v>100</v>
      </c>
      <c r="N5164" s="5">
        <v>58</v>
      </c>
      <c r="O5164" s="2" t="s">
        <v>126</v>
      </c>
      <c r="P5164" s="6" t="s">
        <v>19932</v>
      </c>
      <c r="R5164" s="6" t="s">
        <v>77</v>
      </c>
      <c r="T5164" s="6" t="s">
        <v>202</v>
      </c>
      <c r="U5164" s="6" t="s">
        <v>100</v>
      </c>
      <c r="V5164" s="6" t="s">
        <v>80</v>
      </c>
      <c r="BM5164" s="2" t="s">
        <v>162</v>
      </c>
      <c r="BN5164" s="2">
        <v>1850</v>
      </c>
      <c r="BO5164" s="2" t="s">
        <v>20149</v>
      </c>
      <c r="BQ5164" s="2" t="s">
        <v>20150</v>
      </c>
    </row>
    <row r="5165" spans="1:69" ht="16.149999999999999" customHeight="1" x14ac:dyDescent="0.25">
      <c r="A5165" s="1">
        <v>5166</v>
      </c>
      <c r="B5165" s="2" t="s">
        <v>211</v>
      </c>
      <c r="C5165" s="44" t="s">
        <v>20151</v>
      </c>
      <c r="D5165" s="2" t="s">
        <v>192</v>
      </c>
      <c r="E5165" s="2" t="s">
        <v>20152</v>
      </c>
      <c r="F5165" s="67">
        <v>44094</v>
      </c>
      <c r="G5165" s="96">
        <f t="shared" si="793"/>
        <v>9</v>
      </c>
      <c r="H5165" s="96">
        <f t="shared" si="794"/>
        <v>2020</v>
      </c>
      <c r="I5165" s="92">
        <v>0.4375</v>
      </c>
      <c r="J5165" s="97">
        <f t="shared" si="792"/>
        <v>10</v>
      </c>
      <c r="K5165" s="5" t="s">
        <v>1392</v>
      </c>
      <c r="L5165" s="5" t="s">
        <v>91</v>
      </c>
      <c r="M5165" s="6" t="s">
        <v>74</v>
      </c>
      <c r="N5165" s="5">
        <v>58</v>
      </c>
      <c r="O5165" s="2" t="s">
        <v>126</v>
      </c>
      <c r="P5165" s="6" t="s">
        <v>20153</v>
      </c>
      <c r="R5165" s="6" t="s">
        <v>77</v>
      </c>
      <c r="S5165" s="6" t="s">
        <v>10272</v>
      </c>
      <c r="T5165" s="6" t="s">
        <v>202</v>
      </c>
      <c r="X5165" s="2">
        <v>2700</v>
      </c>
      <c r="Y5165" s="2" t="s">
        <v>83</v>
      </c>
      <c r="Z5165" s="2" t="s">
        <v>161</v>
      </c>
      <c r="AA5165" s="2">
        <v>2700</v>
      </c>
      <c r="AB5165" s="2" t="s">
        <v>81</v>
      </c>
      <c r="AC5165" s="2" t="s">
        <v>161</v>
      </c>
      <c r="AD5165" s="2">
        <v>2700</v>
      </c>
      <c r="AE5165" s="2" t="s">
        <v>83</v>
      </c>
      <c r="AF5165" s="2" t="s">
        <v>161</v>
      </c>
      <c r="AG5165" s="2">
        <v>2700</v>
      </c>
      <c r="AH5165" s="2" t="s">
        <v>81</v>
      </c>
      <c r="AI5165" s="2" t="s">
        <v>161</v>
      </c>
      <c r="AJ5165" s="2">
        <v>2700</v>
      </c>
      <c r="AK5165" s="2" t="s">
        <v>83</v>
      </c>
      <c r="AL5165" s="2" t="s">
        <v>161</v>
      </c>
      <c r="AM5165" s="2">
        <v>2700</v>
      </c>
      <c r="AN5165" s="2" t="s">
        <v>81</v>
      </c>
      <c r="AO5165" s="2" t="s">
        <v>161</v>
      </c>
      <c r="AP5165" s="2">
        <v>2700</v>
      </c>
      <c r="AQ5165" s="2" t="s">
        <v>83</v>
      </c>
      <c r="AR5165" s="2" t="s">
        <v>161</v>
      </c>
      <c r="AS5165" s="2">
        <v>2700</v>
      </c>
      <c r="AT5165" s="2" t="s">
        <v>81</v>
      </c>
      <c r="AU5165" s="2" t="s">
        <v>161</v>
      </c>
      <c r="AV5165" s="2">
        <v>2700</v>
      </c>
      <c r="AW5165" s="2" t="s">
        <v>83</v>
      </c>
      <c r="AX5165" s="2" t="s">
        <v>161</v>
      </c>
      <c r="AY5165" s="2">
        <v>2700</v>
      </c>
      <c r="AZ5165" s="2" t="s">
        <v>81</v>
      </c>
      <c r="BA5165" s="2" t="s">
        <v>161</v>
      </c>
      <c r="BB5165" s="2">
        <v>2700</v>
      </c>
      <c r="BC5165" s="2" t="s">
        <v>83</v>
      </c>
      <c r="BD5165" s="2" t="s">
        <v>161</v>
      </c>
      <c r="BE5165" s="2">
        <v>2700</v>
      </c>
      <c r="BF5165" s="2" t="s">
        <v>81</v>
      </c>
      <c r="BG5165" s="2" t="s">
        <v>161</v>
      </c>
      <c r="BO5165" s="2" t="s">
        <v>20154</v>
      </c>
      <c r="BQ5165" s="2" t="s">
        <v>20155</v>
      </c>
    </row>
    <row r="5166" spans="1:69" ht="16.149999999999999" customHeight="1" x14ac:dyDescent="0.25">
      <c r="A5166" s="1">
        <v>5167</v>
      </c>
      <c r="B5166" s="2" t="s">
        <v>211</v>
      </c>
      <c r="C5166" s="116" t="s">
        <v>263</v>
      </c>
      <c r="D5166" s="2" t="s">
        <v>264</v>
      </c>
      <c r="E5166" s="2" t="s">
        <v>10996</v>
      </c>
      <c r="F5166" s="67">
        <v>44098</v>
      </c>
      <c r="G5166" s="96">
        <f t="shared" si="793"/>
        <v>9</v>
      </c>
      <c r="H5166" s="96">
        <f t="shared" si="794"/>
        <v>2020</v>
      </c>
      <c r="I5166" s="92">
        <v>0.3125</v>
      </c>
      <c r="J5166" s="97">
        <f t="shared" si="792"/>
        <v>7</v>
      </c>
      <c r="K5166" s="5" t="s">
        <v>1392</v>
      </c>
      <c r="L5166" s="5" t="s">
        <v>8298</v>
      </c>
      <c r="M5166" s="6" t="s">
        <v>74</v>
      </c>
      <c r="N5166" s="5">
        <v>69</v>
      </c>
      <c r="O5166" s="2" t="s">
        <v>5139</v>
      </c>
      <c r="P5166" s="6" t="s">
        <v>16511</v>
      </c>
      <c r="R5166" s="6" t="s">
        <v>77</v>
      </c>
      <c r="U5166" s="2" t="s">
        <v>4938</v>
      </c>
      <c r="V5166" s="2" t="s">
        <v>80</v>
      </c>
      <c r="X5166" s="2">
        <v>55</v>
      </c>
      <c r="Y5166" s="2" t="s">
        <v>83</v>
      </c>
      <c r="Z5166" s="2" t="s">
        <v>84</v>
      </c>
      <c r="AD5166" s="2">
        <v>55</v>
      </c>
      <c r="AE5166" s="2" t="s">
        <v>83</v>
      </c>
      <c r="AF5166" s="2" t="s">
        <v>84</v>
      </c>
      <c r="AJ5166" s="2">
        <v>220</v>
      </c>
      <c r="AK5166" s="2" t="s">
        <v>81</v>
      </c>
      <c r="AL5166" s="2" t="s">
        <v>84</v>
      </c>
      <c r="AP5166" s="2">
        <v>220</v>
      </c>
      <c r="AQ5166" s="2" t="s">
        <v>83</v>
      </c>
      <c r="AR5166" s="2" t="s">
        <v>84</v>
      </c>
      <c r="AV5166" s="2">
        <v>300</v>
      </c>
      <c r="AW5166" s="2" t="s">
        <v>81</v>
      </c>
      <c r="AX5166" s="2" t="s">
        <v>168</v>
      </c>
      <c r="BB5166" s="2">
        <v>300</v>
      </c>
      <c r="BC5166" s="2" t="s">
        <v>81</v>
      </c>
      <c r="BD5166" s="2" t="s">
        <v>168</v>
      </c>
      <c r="BO5166" s="2" t="s">
        <v>20156</v>
      </c>
      <c r="BQ5166" s="2" t="s">
        <v>20157</v>
      </c>
    </row>
    <row r="5167" spans="1:69" ht="16.149999999999999" customHeight="1" x14ac:dyDescent="0.25">
      <c r="A5167" s="1">
        <v>5168</v>
      </c>
      <c r="B5167" s="2" t="s">
        <v>135</v>
      </c>
      <c r="C5167" s="2" t="s">
        <v>1282</v>
      </c>
      <c r="D5167" s="2" t="s">
        <v>206</v>
      </c>
      <c r="E5167" s="2" t="s">
        <v>20158</v>
      </c>
      <c r="F5167" s="67">
        <v>44095</v>
      </c>
      <c r="G5167" s="96">
        <f t="shared" si="793"/>
        <v>9</v>
      </c>
      <c r="H5167" s="96">
        <f t="shared" si="794"/>
        <v>2020</v>
      </c>
      <c r="I5167" s="92">
        <v>0.50347222222222199</v>
      </c>
      <c r="J5167" s="97">
        <f t="shared" si="792"/>
        <v>12</v>
      </c>
      <c r="K5167" s="5" t="s">
        <v>1392</v>
      </c>
      <c r="L5167" s="5" t="s">
        <v>91</v>
      </c>
      <c r="M5167" s="6" t="s">
        <v>354</v>
      </c>
      <c r="O5167" s="5" t="s">
        <v>5139</v>
      </c>
      <c r="P5167" s="6" t="s">
        <v>5951</v>
      </c>
      <c r="R5167" s="6" t="s">
        <v>77</v>
      </c>
      <c r="U5167" s="2" t="s">
        <v>100</v>
      </c>
      <c r="V5167" s="2" t="s">
        <v>202</v>
      </c>
      <c r="X5167" s="2">
        <v>343</v>
      </c>
      <c r="Y5167" s="2" t="s">
        <v>81</v>
      </c>
      <c r="Z5167" s="2" t="s">
        <v>168</v>
      </c>
      <c r="AA5167" s="2">
        <v>343</v>
      </c>
      <c r="AB5167" s="2" t="s">
        <v>81</v>
      </c>
      <c r="AC5167" s="2" t="s">
        <v>168</v>
      </c>
      <c r="AD5167" s="2">
        <v>343</v>
      </c>
      <c r="AE5167" s="2" t="s">
        <v>83</v>
      </c>
      <c r="AF5167" s="2" t="s">
        <v>168</v>
      </c>
      <c r="AG5167" s="2">
        <v>343</v>
      </c>
      <c r="AH5167" s="2" t="s">
        <v>81</v>
      </c>
      <c r="AI5167" s="2" t="s">
        <v>168</v>
      </c>
      <c r="AJ5167" s="2">
        <v>343</v>
      </c>
      <c r="AK5167" s="2" t="s">
        <v>83</v>
      </c>
      <c r="AL5167" s="2" t="s">
        <v>168</v>
      </c>
      <c r="AM5167" s="2">
        <v>343</v>
      </c>
      <c r="AN5167" s="2" t="s">
        <v>81</v>
      </c>
      <c r="AO5167" s="2" t="s">
        <v>168</v>
      </c>
      <c r="AP5167" s="2">
        <v>343</v>
      </c>
      <c r="AQ5167" s="2" t="s">
        <v>83</v>
      </c>
      <c r="AR5167" s="2" t="s">
        <v>168</v>
      </c>
      <c r="AS5167" s="2">
        <v>343</v>
      </c>
      <c r="AT5167" s="2" t="s">
        <v>81</v>
      </c>
      <c r="AU5167" s="2" t="s">
        <v>168</v>
      </c>
      <c r="AV5167" s="2">
        <v>343</v>
      </c>
      <c r="AW5167" s="2" t="s">
        <v>81</v>
      </c>
      <c r="AX5167" s="2" t="s">
        <v>168</v>
      </c>
      <c r="BB5167" s="2">
        <v>343</v>
      </c>
      <c r="BC5167" s="2" t="s">
        <v>81</v>
      </c>
      <c r="BD5167" s="2" t="s">
        <v>168</v>
      </c>
      <c r="BO5167" s="2" t="s">
        <v>20159</v>
      </c>
      <c r="BQ5167" s="2" t="s">
        <v>20160</v>
      </c>
    </row>
    <row r="5168" spans="1:69" ht="16.149999999999999" customHeight="1" x14ac:dyDescent="0.25">
      <c r="A5168" s="1">
        <v>5169</v>
      </c>
      <c r="B5168" s="2" t="s">
        <v>87</v>
      </c>
      <c r="C5168" s="65" t="s">
        <v>7616</v>
      </c>
      <c r="D5168" s="2" t="s">
        <v>151</v>
      </c>
      <c r="E5168" s="2" t="s">
        <v>9045</v>
      </c>
      <c r="F5168" s="67">
        <v>44098</v>
      </c>
      <c r="G5168" s="96">
        <f t="shared" si="793"/>
        <v>9</v>
      </c>
      <c r="H5168" s="96">
        <f t="shared" si="794"/>
        <v>2020</v>
      </c>
      <c r="I5168" s="92">
        <v>0.56944444444444398</v>
      </c>
      <c r="J5168" s="97">
        <f t="shared" si="792"/>
        <v>13</v>
      </c>
      <c r="K5168" s="5" t="s">
        <v>1392</v>
      </c>
      <c r="L5168" s="5" t="s">
        <v>91</v>
      </c>
      <c r="M5168" s="6" t="s">
        <v>74</v>
      </c>
      <c r="N5168" s="5">
        <v>74</v>
      </c>
      <c r="O5168" s="6" t="s">
        <v>101</v>
      </c>
      <c r="P5168" s="127" t="s">
        <v>20161</v>
      </c>
      <c r="R5168" s="6" t="s">
        <v>77</v>
      </c>
      <c r="U5168" s="2" t="s">
        <v>74</v>
      </c>
      <c r="V5168" s="2" t="s">
        <v>80</v>
      </c>
      <c r="X5168" s="2">
        <v>200</v>
      </c>
      <c r="Y5168" s="2" t="s">
        <v>94</v>
      </c>
      <c r="Z5168" s="2" t="s">
        <v>168</v>
      </c>
      <c r="AA5168" s="2">
        <v>200</v>
      </c>
      <c r="AB5168" s="2" t="s">
        <v>94</v>
      </c>
      <c r="AC5168" s="2" t="s">
        <v>168</v>
      </c>
      <c r="AD5168" s="2">
        <v>200</v>
      </c>
      <c r="AE5168" s="2" t="s">
        <v>94</v>
      </c>
      <c r="AF5168" s="2" t="s">
        <v>168</v>
      </c>
      <c r="BO5168" s="2" t="s">
        <v>20162</v>
      </c>
      <c r="BQ5168" s="2" t="s">
        <v>20163</v>
      </c>
    </row>
    <row r="5169" spans="1:70" ht="16.149999999999999" customHeight="1" x14ac:dyDescent="0.25">
      <c r="A5169" s="1">
        <v>5170</v>
      </c>
      <c r="B5169" s="2" t="s">
        <v>211</v>
      </c>
      <c r="C5169" s="116" t="s">
        <v>1036</v>
      </c>
      <c r="D5169" s="2" t="s">
        <v>104</v>
      </c>
      <c r="E5169" s="2" t="s">
        <v>20164</v>
      </c>
      <c r="F5169" s="67">
        <v>44096</v>
      </c>
      <c r="G5169" s="96">
        <f t="shared" si="793"/>
        <v>9</v>
      </c>
      <c r="H5169" s="96">
        <f t="shared" si="794"/>
        <v>2020</v>
      </c>
      <c r="I5169" s="92">
        <v>0.74652777777777801</v>
      </c>
      <c r="J5169" s="97">
        <f t="shared" si="792"/>
        <v>17</v>
      </c>
      <c r="K5169" s="5" t="s">
        <v>1392</v>
      </c>
      <c r="L5169" s="5" t="s">
        <v>8298</v>
      </c>
      <c r="M5169" s="6" t="s">
        <v>74</v>
      </c>
      <c r="O5169" s="2" t="s">
        <v>10213</v>
      </c>
      <c r="P5169" s="127" t="s">
        <v>20165</v>
      </c>
      <c r="R5169" s="6" t="s">
        <v>77</v>
      </c>
      <c r="T5169" s="6" t="s">
        <v>80</v>
      </c>
      <c r="U5169" s="6" t="s">
        <v>74</v>
      </c>
      <c r="X5169" s="2">
        <v>180</v>
      </c>
      <c r="Y5169" s="2" t="s">
        <v>81</v>
      </c>
      <c r="Z5169" s="2" t="s">
        <v>84</v>
      </c>
      <c r="AA5169" s="2">
        <v>280</v>
      </c>
      <c r="AB5169" s="2" t="s">
        <v>81</v>
      </c>
      <c r="AC5169" s="2" t="s">
        <v>84</v>
      </c>
      <c r="AD5169" s="2">
        <v>180</v>
      </c>
      <c r="AE5169" s="2" t="s">
        <v>83</v>
      </c>
      <c r="AF5169" s="2" t="s">
        <v>84</v>
      </c>
      <c r="AJ5169" s="2">
        <v>35</v>
      </c>
      <c r="AK5169" s="2" t="s">
        <v>81</v>
      </c>
      <c r="AL5169" s="2" t="s">
        <v>84</v>
      </c>
      <c r="BI5169" s="2" t="s">
        <v>162</v>
      </c>
      <c r="BJ5169" s="2">
        <v>355</v>
      </c>
      <c r="BK5169" s="2" t="s">
        <v>162</v>
      </c>
      <c r="BL5169" s="2">
        <v>500</v>
      </c>
      <c r="BM5169" s="2" t="s">
        <v>162</v>
      </c>
      <c r="BN5169" s="2">
        <v>550</v>
      </c>
      <c r="BO5169" s="2" t="s">
        <v>20166</v>
      </c>
      <c r="BQ5169" s="2" t="s">
        <v>20167</v>
      </c>
    </row>
    <row r="5170" spans="1:70" ht="16.149999999999999" customHeight="1" x14ac:dyDescent="0.25">
      <c r="A5170" s="1">
        <v>5171</v>
      </c>
      <c r="B5170" s="2" t="s">
        <v>211</v>
      </c>
      <c r="C5170" s="2" t="s">
        <v>6616</v>
      </c>
      <c r="D5170" s="2" t="s">
        <v>364</v>
      </c>
      <c r="E5170" s="2" t="s">
        <v>20168</v>
      </c>
      <c r="F5170" s="67">
        <v>44097</v>
      </c>
      <c r="G5170" s="96">
        <f t="shared" si="793"/>
        <v>9</v>
      </c>
      <c r="H5170" s="96">
        <f t="shared" si="794"/>
        <v>2020</v>
      </c>
      <c r="J5170" s="97" t="str">
        <f t="shared" si="792"/>
        <v/>
      </c>
      <c r="K5170" s="5" t="s">
        <v>1392</v>
      </c>
      <c r="L5170" s="5" t="s">
        <v>8298</v>
      </c>
      <c r="M5170" s="6" t="s">
        <v>115</v>
      </c>
      <c r="O5170" s="2" t="s">
        <v>10213</v>
      </c>
      <c r="P5170" s="127" t="s">
        <v>1027</v>
      </c>
      <c r="R5170" s="6" t="s">
        <v>77</v>
      </c>
      <c r="T5170" s="6" t="s">
        <v>80</v>
      </c>
      <c r="X5170" s="2">
        <v>2340</v>
      </c>
      <c r="Y5170" s="2" t="s">
        <v>81</v>
      </c>
      <c r="Z5170" s="2" t="s">
        <v>84</v>
      </c>
      <c r="AA5170" s="2">
        <v>2340</v>
      </c>
      <c r="AB5170" s="2" t="s">
        <v>83</v>
      </c>
      <c r="AC5170" s="2" t="s">
        <v>84</v>
      </c>
      <c r="AD5170" s="2">
        <v>2340</v>
      </c>
      <c r="AE5170" s="2" t="s">
        <v>83</v>
      </c>
      <c r="AF5170" s="2" t="s">
        <v>84</v>
      </c>
      <c r="AG5170" s="2">
        <v>2340</v>
      </c>
      <c r="AH5170" s="2" t="s">
        <v>83</v>
      </c>
      <c r="AI5170" s="2" t="s">
        <v>84</v>
      </c>
      <c r="AJ5170" s="2">
        <v>2340</v>
      </c>
      <c r="AK5170" s="2" t="s">
        <v>81</v>
      </c>
      <c r="AL5170" s="2" t="s">
        <v>84</v>
      </c>
      <c r="AM5170" s="2">
        <v>2340</v>
      </c>
      <c r="AN5170" s="2" t="s">
        <v>83</v>
      </c>
      <c r="AO5170" s="2" t="s">
        <v>84</v>
      </c>
      <c r="AP5170" s="2">
        <v>2340</v>
      </c>
      <c r="AQ5170" s="2" t="s">
        <v>83</v>
      </c>
      <c r="AR5170" s="2" t="s">
        <v>84</v>
      </c>
      <c r="AS5170" s="2">
        <v>2340</v>
      </c>
      <c r="AT5170" s="2" t="s">
        <v>83</v>
      </c>
      <c r="AU5170" s="2" t="s">
        <v>84</v>
      </c>
      <c r="AV5170" s="2">
        <v>2340</v>
      </c>
      <c r="AW5170" s="2" t="s">
        <v>81</v>
      </c>
      <c r="AX5170" s="2" t="s">
        <v>84</v>
      </c>
      <c r="AY5170" s="2">
        <v>2340</v>
      </c>
      <c r="AZ5170" s="2" t="s">
        <v>83</v>
      </c>
      <c r="BA5170" s="2" t="s">
        <v>84</v>
      </c>
      <c r="BB5170" s="2">
        <v>2340</v>
      </c>
      <c r="BC5170" s="2" t="s">
        <v>83</v>
      </c>
      <c r="BD5170" s="2" t="s">
        <v>84</v>
      </c>
      <c r="BE5170" s="2">
        <v>2340</v>
      </c>
      <c r="BF5170" s="2" t="s">
        <v>83</v>
      </c>
      <c r="BG5170" s="2" t="s">
        <v>84</v>
      </c>
      <c r="BI5170" s="2" t="s">
        <v>162</v>
      </c>
      <c r="BJ5170" s="2">
        <v>1260</v>
      </c>
      <c r="BO5170" s="2" t="s">
        <v>20169</v>
      </c>
      <c r="BQ5170" s="2" t="s">
        <v>20170</v>
      </c>
    </row>
    <row r="5171" spans="1:70" ht="16.149999999999999" customHeight="1" x14ac:dyDescent="0.25">
      <c r="A5171" s="1">
        <v>5172</v>
      </c>
      <c r="B5171" s="2" t="s">
        <v>211</v>
      </c>
      <c r="C5171" s="2" t="s">
        <v>20171</v>
      </c>
      <c r="D5171" s="2" t="s">
        <v>145</v>
      </c>
      <c r="E5171" s="2" t="s">
        <v>20172</v>
      </c>
      <c r="F5171" s="67">
        <v>44095</v>
      </c>
      <c r="G5171" s="96">
        <f t="shared" si="793"/>
        <v>9</v>
      </c>
      <c r="H5171" s="96">
        <f t="shared" si="794"/>
        <v>2020</v>
      </c>
      <c r="I5171" s="92">
        <v>0.70486111111111105</v>
      </c>
      <c r="J5171" s="97">
        <f t="shared" si="792"/>
        <v>16</v>
      </c>
      <c r="K5171" s="5" t="s">
        <v>1392</v>
      </c>
      <c r="L5171" s="5" t="s">
        <v>91</v>
      </c>
      <c r="M5171" s="6" t="s">
        <v>115</v>
      </c>
      <c r="N5171" s="5">
        <v>14</v>
      </c>
      <c r="O5171" s="2" t="s">
        <v>10213</v>
      </c>
      <c r="P5171" s="127" t="s">
        <v>20173</v>
      </c>
      <c r="R5171" s="6" t="s">
        <v>77</v>
      </c>
      <c r="T5171" s="6" t="s">
        <v>80</v>
      </c>
      <c r="U5171" s="6" t="s">
        <v>74</v>
      </c>
      <c r="X5171" s="2">
        <v>581</v>
      </c>
      <c r="Y5171" s="2" t="s">
        <v>83</v>
      </c>
      <c r="Z5171" s="2" t="s">
        <v>84</v>
      </c>
      <c r="AD5171" s="2">
        <v>581</v>
      </c>
      <c r="AE5171" s="2" t="s">
        <v>83</v>
      </c>
      <c r="AF5171" s="2" t="s">
        <v>84</v>
      </c>
      <c r="BO5171" s="2" t="s">
        <v>20174</v>
      </c>
      <c r="BQ5171" s="2" t="s">
        <v>20175</v>
      </c>
    </row>
    <row r="5172" spans="1:70" ht="16.149999999999999" customHeight="1" x14ac:dyDescent="0.25">
      <c r="A5172" s="1">
        <v>5173</v>
      </c>
      <c r="B5172" s="2" t="s">
        <v>211</v>
      </c>
      <c r="C5172" s="165" t="s">
        <v>20176</v>
      </c>
      <c r="D5172" s="2" t="s">
        <v>145</v>
      </c>
      <c r="E5172" s="2" t="s">
        <v>20177</v>
      </c>
      <c r="F5172" s="67">
        <v>44099</v>
      </c>
      <c r="G5172" s="96">
        <f t="shared" si="793"/>
        <v>9</v>
      </c>
      <c r="H5172" s="96">
        <f t="shared" si="794"/>
        <v>2020</v>
      </c>
      <c r="I5172" s="92">
        <v>0.70486111111111105</v>
      </c>
      <c r="J5172" s="97">
        <f t="shared" si="792"/>
        <v>16</v>
      </c>
      <c r="K5172" s="5" t="s">
        <v>1392</v>
      </c>
      <c r="L5172" s="5" t="s">
        <v>73</v>
      </c>
      <c r="M5172" s="6" t="s">
        <v>74</v>
      </c>
      <c r="N5172" s="5">
        <v>40</v>
      </c>
      <c r="O5172" s="5" t="s">
        <v>126</v>
      </c>
      <c r="P5172" s="127" t="s">
        <v>11198</v>
      </c>
      <c r="R5172" s="6" t="s">
        <v>335</v>
      </c>
      <c r="T5172" s="6" t="s">
        <v>202</v>
      </c>
      <c r="U5172" s="6" t="s">
        <v>74</v>
      </c>
      <c r="V5172" s="6" t="s">
        <v>80</v>
      </c>
      <c r="X5172" s="2">
        <v>1280</v>
      </c>
      <c r="Y5172" s="6" t="s">
        <v>83</v>
      </c>
      <c r="Z5172" s="6" t="s">
        <v>82</v>
      </c>
      <c r="AA5172" s="2">
        <v>1280</v>
      </c>
      <c r="AB5172" s="2" t="s">
        <v>81</v>
      </c>
      <c r="AC5172" s="2" t="s">
        <v>82</v>
      </c>
      <c r="AD5172" s="2">
        <v>1280</v>
      </c>
      <c r="AE5172" s="2" t="s">
        <v>83</v>
      </c>
      <c r="AF5172" s="2" t="s">
        <v>82</v>
      </c>
      <c r="AG5172" s="2">
        <v>1280</v>
      </c>
      <c r="AH5172" s="2" t="s">
        <v>81</v>
      </c>
      <c r="AI5172" s="2" t="s">
        <v>82</v>
      </c>
      <c r="AJ5172" s="2">
        <v>1280</v>
      </c>
      <c r="AK5172" s="6" t="s">
        <v>83</v>
      </c>
      <c r="AL5172" s="6" t="s">
        <v>82</v>
      </c>
      <c r="AM5172" s="2">
        <v>1280</v>
      </c>
      <c r="AN5172" s="2" t="s">
        <v>81</v>
      </c>
      <c r="AO5172" s="2" t="s">
        <v>82</v>
      </c>
      <c r="AP5172" s="2">
        <v>1280</v>
      </c>
      <c r="AQ5172" s="2" t="s">
        <v>83</v>
      </c>
      <c r="AR5172" s="2" t="s">
        <v>82</v>
      </c>
      <c r="AS5172" s="2">
        <v>1280</v>
      </c>
      <c r="AT5172" s="2" t="s">
        <v>81</v>
      </c>
      <c r="AU5172" s="2" t="s">
        <v>82</v>
      </c>
      <c r="AV5172" s="2">
        <v>1280</v>
      </c>
      <c r="AW5172" s="2" t="s">
        <v>83</v>
      </c>
      <c r="AX5172" s="2" t="s">
        <v>82</v>
      </c>
      <c r="AY5172" s="2">
        <v>1280</v>
      </c>
      <c r="AZ5172" s="2" t="s">
        <v>81</v>
      </c>
      <c r="BA5172" s="2" t="s">
        <v>82</v>
      </c>
      <c r="BB5172" s="2">
        <v>1280</v>
      </c>
      <c r="BC5172" s="2" t="s">
        <v>83</v>
      </c>
      <c r="BD5172" s="2" t="s">
        <v>82</v>
      </c>
      <c r="BO5172" s="2" t="s">
        <v>20178</v>
      </c>
      <c r="BQ5172" s="2" t="s">
        <v>20179</v>
      </c>
    </row>
    <row r="5173" spans="1:70" ht="16.149999999999999" customHeight="1" x14ac:dyDescent="0.25">
      <c r="A5173" s="1">
        <v>5174</v>
      </c>
      <c r="B5173" s="2" t="s">
        <v>211</v>
      </c>
      <c r="C5173" s="2" t="s">
        <v>20180</v>
      </c>
      <c r="D5173" s="2" t="s">
        <v>89</v>
      </c>
      <c r="E5173" s="2" t="s">
        <v>20181</v>
      </c>
      <c r="F5173" s="67">
        <v>44100</v>
      </c>
      <c r="G5173" s="96">
        <f t="shared" si="793"/>
        <v>9</v>
      </c>
      <c r="H5173" s="96">
        <f t="shared" si="794"/>
        <v>2020</v>
      </c>
      <c r="I5173" s="92">
        <v>0.47569444444444398</v>
      </c>
      <c r="J5173" s="97">
        <f t="shared" si="792"/>
        <v>11</v>
      </c>
      <c r="K5173" s="5" t="s">
        <v>1392</v>
      </c>
      <c r="L5173" s="5" t="s">
        <v>73</v>
      </c>
      <c r="M5173" s="6" t="s">
        <v>115</v>
      </c>
      <c r="N5173" s="5">
        <v>55</v>
      </c>
      <c r="O5173" s="5" t="s">
        <v>126</v>
      </c>
      <c r="P5173" s="127" t="s">
        <v>1027</v>
      </c>
      <c r="R5173" s="6" t="s">
        <v>77</v>
      </c>
      <c r="T5173" s="6" t="s">
        <v>80</v>
      </c>
      <c r="X5173" s="2">
        <v>257</v>
      </c>
      <c r="Y5173" s="2" t="s">
        <v>81</v>
      </c>
      <c r="Z5173" s="2" t="s">
        <v>161</v>
      </c>
      <c r="AA5173" s="2">
        <v>257</v>
      </c>
      <c r="AB5173" s="2" t="s">
        <v>94</v>
      </c>
      <c r="AC5173" s="2" t="s">
        <v>161</v>
      </c>
      <c r="AD5173" s="2">
        <v>257</v>
      </c>
      <c r="AE5173" s="2" t="s">
        <v>83</v>
      </c>
      <c r="AF5173" s="2" t="s">
        <v>161</v>
      </c>
      <c r="AG5173" s="2">
        <v>257</v>
      </c>
      <c r="AH5173" s="2" t="s">
        <v>83</v>
      </c>
      <c r="AI5173" s="2" t="s">
        <v>161</v>
      </c>
      <c r="AJ5173" s="2">
        <v>443</v>
      </c>
      <c r="AK5173" s="2" t="s">
        <v>83</v>
      </c>
      <c r="AL5173" s="2" t="s">
        <v>161</v>
      </c>
      <c r="AM5173" s="2">
        <v>443</v>
      </c>
      <c r="AN5173" s="2" t="s">
        <v>81</v>
      </c>
      <c r="AO5173" s="2" t="s">
        <v>161</v>
      </c>
      <c r="AP5173" s="2">
        <v>443</v>
      </c>
      <c r="AQ5173" s="2" t="s">
        <v>83</v>
      </c>
      <c r="AR5173" s="2" t="s">
        <v>161</v>
      </c>
      <c r="AS5173" s="2">
        <v>443</v>
      </c>
      <c r="AT5173" s="2" t="s">
        <v>81</v>
      </c>
      <c r="AU5173" s="2" t="s">
        <v>161</v>
      </c>
      <c r="AV5173" s="2">
        <v>443</v>
      </c>
      <c r="AW5173" s="2" t="s">
        <v>83</v>
      </c>
      <c r="AX5173" s="2" t="s">
        <v>161</v>
      </c>
      <c r="AY5173" s="2">
        <v>443</v>
      </c>
      <c r="AZ5173" s="2" t="s">
        <v>81</v>
      </c>
      <c r="BA5173" s="2" t="s">
        <v>161</v>
      </c>
      <c r="BB5173" s="2">
        <v>443</v>
      </c>
      <c r="BC5173" s="2" t="s">
        <v>83</v>
      </c>
      <c r="BD5173" s="2" t="s">
        <v>161</v>
      </c>
      <c r="BE5173" s="2">
        <v>500</v>
      </c>
      <c r="BF5173" s="2" t="s">
        <v>81</v>
      </c>
      <c r="BG5173" s="2" t="s">
        <v>161</v>
      </c>
      <c r="BO5173" s="2" t="s">
        <v>20182</v>
      </c>
      <c r="BQ5173" s="2" t="s">
        <v>20183</v>
      </c>
    </row>
    <row r="5174" spans="1:70" ht="16.149999999999999" customHeight="1" x14ac:dyDescent="0.25">
      <c r="A5174" s="16">
        <v>5175</v>
      </c>
      <c r="B5174" s="2" t="s">
        <v>211</v>
      </c>
      <c r="C5174" s="2" t="s">
        <v>16434</v>
      </c>
      <c r="D5174" s="2" t="s">
        <v>371</v>
      </c>
      <c r="E5174" s="2" t="s">
        <v>20184</v>
      </c>
      <c r="F5174" s="67">
        <v>44098</v>
      </c>
      <c r="G5174" s="96">
        <f t="shared" si="793"/>
        <v>9</v>
      </c>
      <c r="H5174" s="96">
        <f t="shared" si="794"/>
        <v>2020</v>
      </c>
      <c r="I5174" s="92">
        <v>0.74652777777777801</v>
      </c>
      <c r="J5174" s="97">
        <f t="shared" si="792"/>
        <v>17</v>
      </c>
      <c r="K5174" s="5" t="s">
        <v>1392</v>
      </c>
      <c r="L5174" s="5" t="s">
        <v>91</v>
      </c>
      <c r="M5174" s="6" t="s">
        <v>115</v>
      </c>
      <c r="N5174" s="5">
        <v>14</v>
      </c>
      <c r="O5174" s="2" t="s">
        <v>5139</v>
      </c>
      <c r="P5174" s="127" t="s">
        <v>20185</v>
      </c>
      <c r="R5174" s="6" t="s">
        <v>77</v>
      </c>
      <c r="T5174" s="6" t="s">
        <v>80</v>
      </c>
      <c r="U5174" s="6" t="s">
        <v>74</v>
      </c>
      <c r="X5174" s="2" t="s">
        <v>109</v>
      </c>
      <c r="Y5174" s="2" t="s">
        <v>109</v>
      </c>
      <c r="Z5174" s="2" t="s">
        <v>109</v>
      </c>
      <c r="AA5174" s="2" t="s">
        <v>109</v>
      </c>
      <c r="AB5174" s="2" t="s">
        <v>109</v>
      </c>
      <c r="AC5174" s="2" t="s">
        <v>109</v>
      </c>
      <c r="AD5174" s="2" t="s">
        <v>109</v>
      </c>
      <c r="AE5174" s="2" t="s">
        <v>109</v>
      </c>
      <c r="AF5174" s="2" t="s">
        <v>109</v>
      </c>
      <c r="BO5174" s="2" t="s">
        <v>20186</v>
      </c>
      <c r="BQ5174" s="2" t="s">
        <v>20187</v>
      </c>
    </row>
    <row r="5175" spans="1:70" ht="16.149999999999999" customHeight="1" x14ac:dyDescent="0.25">
      <c r="A5175" s="1">
        <v>5176</v>
      </c>
      <c r="B5175" s="2" t="s">
        <v>87</v>
      </c>
      <c r="C5175" s="2" t="s">
        <v>14916</v>
      </c>
      <c r="D5175" s="2" t="s">
        <v>192</v>
      </c>
      <c r="E5175" s="2" t="s">
        <v>20188</v>
      </c>
      <c r="F5175" s="67">
        <v>44100</v>
      </c>
      <c r="G5175" s="96">
        <f t="shared" si="793"/>
        <v>9</v>
      </c>
      <c r="H5175" s="96">
        <f t="shared" si="794"/>
        <v>2020</v>
      </c>
      <c r="I5175" s="92">
        <v>0.6875</v>
      </c>
      <c r="J5175" s="97">
        <f t="shared" si="792"/>
        <v>16</v>
      </c>
      <c r="K5175" s="5" t="s">
        <v>1392</v>
      </c>
      <c r="L5175" s="5" t="s">
        <v>73</v>
      </c>
      <c r="M5175" s="6" t="s">
        <v>74</v>
      </c>
      <c r="N5175" s="5">
        <v>86</v>
      </c>
      <c r="O5175" s="2" t="s">
        <v>5139</v>
      </c>
      <c r="P5175" s="127" t="s">
        <v>13482</v>
      </c>
      <c r="R5175" s="6" t="s">
        <v>77</v>
      </c>
      <c r="U5175" s="2" t="s">
        <v>115</v>
      </c>
      <c r="V5175" s="2" t="s">
        <v>16391</v>
      </c>
      <c r="X5175" s="2">
        <v>101</v>
      </c>
      <c r="Y5175" s="2" t="s">
        <v>94</v>
      </c>
      <c r="Z5175" s="2" t="s">
        <v>161</v>
      </c>
      <c r="AD5175" s="2">
        <v>101</v>
      </c>
      <c r="AE5175" s="2" t="s">
        <v>81</v>
      </c>
      <c r="AF5175" s="2" t="s">
        <v>161</v>
      </c>
      <c r="BO5175" s="2" t="s">
        <v>20189</v>
      </c>
      <c r="BQ5175" s="2" t="s">
        <v>20190</v>
      </c>
    </row>
    <row r="5176" spans="1:70" ht="16.149999999999999" customHeight="1" x14ac:dyDescent="0.25">
      <c r="A5176" s="1">
        <v>5177</v>
      </c>
      <c r="B5176" s="2" t="s">
        <v>211</v>
      </c>
      <c r="C5176" s="2" t="s">
        <v>620</v>
      </c>
      <c r="D5176" s="2" t="s">
        <v>20191</v>
      </c>
      <c r="E5176" s="2" t="s">
        <v>666</v>
      </c>
      <c r="F5176" s="67">
        <v>44101</v>
      </c>
      <c r="G5176" s="96">
        <f t="shared" si="793"/>
        <v>9</v>
      </c>
      <c r="H5176" s="96">
        <f t="shared" si="794"/>
        <v>2020</v>
      </c>
      <c r="I5176" s="92">
        <v>0.41666666666666702</v>
      </c>
      <c r="J5176" s="97">
        <f t="shared" si="792"/>
        <v>10</v>
      </c>
      <c r="K5176" s="5" t="s">
        <v>1392</v>
      </c>
      <c r="L5176" s="5" t="s">
        <v>91</v>
      </c>
      <c r="M5176" s="6" t="s">
        <v>74</v>
      </c>
      <c r="N5176" s="5">
        <v>55</v>
      </c>
      <c r="O5176" s="2" t="s">
        <v>5139</v>
      </c>
      <c r="P5176" s="127" t="s">
        <v>20192</v>
      </c>
      <c r="R5176" s="6" t="s">
        <v>77</v>
      </c>
      <c r="T5176" s="6" t="s">
        <v>80</v>
      </c>
      <c r="X5176" s="2">
        <v>580</v>
      </c>
      <c r="Y5176" s="2" t="s">
        <v>81</v>
      </c>
      <c r="Z5176" s="2" t="s">
        <v>82</v>
      </c>
      <c r="AA5176" s="2">
        <v>580</v>
      </c>
      <c r="AB5176" s="2" t="s">
        <v>81</v>
      </c>
      <c r="AC5176" s="2" t="s">
        <v>82</v>
      </c>
      <c r="AD5176" s="2">
        <v>580</v>
      </c>
      <c r="AE5176" s="2" t="s">
        <v>83</v>
      </c>
      <c r="AF5176" s="2" t="s">
        <v>82</v>
      </c>
      <c r="AG5176" s="2">
        <v>580</v>
      </c>
      <c r="AH5176" s="2" t="s">
        <v>81</v>
      </c>
      <c r="AI5176" s="2" t="s">
        <v>82</v>
      </c>
      <c r="AJ5176" s="2">
        <v>580</v>
      </c>
      <c r="AK5176" s="2" t="s">
        <v>81</v>
      </c>
      <c r="AL5176" s="2" t="s">
        <v>82</v>
      </c>
      <c r="AM5176" s="2">
        <v>580</v>
      </c>
      <c r="AN5176" s="2" t="s">
        <v>81</v>
      </c>
      <c r="AO5176" s="2" t="s">
        <v>82</v>
      </c>
      <c r="AP5176" s="2">
        <v>580</v>
      </c>
      <c r="AQ5176" s="2" t="s">
        <v>83</v>
      </c>
      <c r="AR5176" s="2" t="s">
        <v>82</v>
      </c>
      <c r="AS5176" s="2">
        <v>580</v>
      </c>
      <c r="AT5176" s="2" t="s">
        <v>81</v>
      </c>
      <c r="AU5176" s="2" t="s">
        <v>82</v>
      </c>
      <c r="BO5176" s="2" t="s">
        <v>20193</v>
      </c>
      <c r="BQ5176" s="2" t="s">
        <v>20194</v>
      </c>
    </row>
    <row r="5177" spans="1:70" ht="16.149999999999999" customHeight="1" x14ac:dyDescent="0.25">
      <c r="A5177" s="1">
        <v>5178</v>
      </c>
      <c r="B5177" s="2" t="s">
        <v>211</v>
      </c>
      <c r="C5177" s="2" t="s">
        <v>8394</v>
      </c>
      <c r="D5177" s="2" t="s">
        <v>364</v>
      </c>
      <c r="E5177" s="2" t="s">
        <v>13217</v>
      </c>
      <c r="F5177" s="67">
        <v>44083</v>
      </c>
      <c r="G5177" s="96">
        <f t="shared" si="793"/>
        <v>9</v>
      </c>
      <c r="H5177" s="96">
        <f t="shared" si="794"/>
        <v>2020</v>
      </c>
      <c r="I5177" s="92">
        <v>0.75</v>
      </c>
      <c r="J5177" s="97">
        <f t="shared" si="792"/>
        <v>18</v>
      </c>
      <c r="K5177" s="5" t="s">
        <v>1392</v>
      </c>
      <c r="L5177" s="5" t="s">
        <v>91</v>
      </c>
      <c r="M5177" s="6" t="s">
        <v>74</v>
      </c>
      <c r="N5177" s="5">
        <v>58</v>
      </c>
      <c r="O5177" s="5" t="s">
        <v>126</v>
      </c>
      <c r="P5177" s="127" t="s">
        <v>16423</v>
      </c>
      <c r="R5177" s="6" t="s">
        <v>77</v>
      </c>
      <c r="U5177" s="2" t="s">
        <v>100</v>
      </c>
      <c r="V5177" s="2" t="s">
        <v>80</v>
      </c>
      <c r="X5177" s="2">
        <v>650</v>
      </c>
      <c r="Y5177" s="2" t="s">
        <v>81</v>
      </c>
      <c r="Z5177" s="2" t="s">
        <v>84</v>
      </c>
      <c r="AA5177" s="2">
        <v>650</v>
      </c>
      <c r="AB5177" s="2" t="s">
        <v>94</v>
      </c>
      <c r="AC5177" s="2" t="s">
        <v>84</v>
      </c>
      <c r="AD5177" s="2">
        <v>650</v>
      </c>
      <c r="AE5177" s="2" t="s">
        <v>83</v>
      </c>
      <c r="AF5177" s="2" t="s">
        <v>84</v>
      </c>
      <c r="AG5177" s="2">
        <v>650</v>
      </c>
      <c r="AH5177" s="2" t="s">
        <v>81</v>
      </c>
      <c r="AI5177" s="2" t="s">
        <v>84</v>
      </c>
      <c r="AJ5177" s="2">
        <v>650</v>
      </c>
      <c r="AK5177" s="2" t="s">
        <v>81</v>
      </c>
      <c r="AL5177" s="2" t="s">
        <v>84</v>
      </c>
      <c r="AM5177" s="2">
        <v>650</v>
      </c>
      <c r="AN5177" s="2" t="s">
        <v>94</v>
      </c>
      <c r="AO5177" s="2" t="s">
        <v>84</v>
      </c>
      <c r="AP5177" s="2">
        <v>650</v>
      </c>
      <c r="AQ5177" s="2" t="s">
        <v>83</v>
      </c>
      <c r="AR5177" s="2" t="s">
        <v>84</v>
      </c>
      <c r="AS5177" s="2" t="s">
        <v>109</v>
      </c>
      <c r="AT5177" s="2" t="s">
        <v>109</v>
      </c>
      <c r="AU5177" s="2" t="s">
        <v>109</v>
      </c>
      <c r="BQ5177" s="2" t="s">
        <v>20195</v>
      </c>
    </row>
    <row r="5178" spans="1:70" ht="16.149999999999999" customHeight="1" x14ac:dyDescent="0.25">
      <c r="A5178" s="1">
        <v>5179</v>
      </c>
      <c r="B5178" s="2" t="s">
        <v>135</v>
      </c>
      <c r="C5178" s="2" t="s">
        <v>20196</v>
      </c>
      <c r="D5178" s="2" t="s">
        <v>89</v>
      </c>
      <c r="E5178" s="2" t="s">
        <v>20197</v>
      </c>
      <c r="F5178" s="67">
        <v>40108</v>
      </c>
      <c r="G5178" s="96">
        <f t="shared" si="793"/>
        <v>10</v>
      </c>
      <c r="H5178" s="96">
        <f t="shared" si="794"/>
        <v>2009</v>
      </c>
      <c r="I5178" s="92">
        <v>0.33333333333333298</v>
      </c>
      <c r="J5178" s="97">
        <f t="shared" si="792"/>
        <v>8</v>
      </c>
      <c r="K5178" s="5" t="s">
        <v>1392</v>
      </c>
      <c r="L5178" s="5" t="s">
        <v>91</v>
      </c>
      <c r="M5178" s="6" t="s">
        <v>354</v>
      </c>
      <c r="N5178" s="5">
        <v>44</v>
      </c>
      <c r="O5178" s="5" t="s">
        <v>5139</v>
      </c>
      <c r="P5178" s="127" t="s">
        <v>20198</v>
      </c>
      <c r="R5178" s="6" t="s">
        <v>77</v>
      </c>
      <c r="T5178" s="6" t="s">
        <v>80</v>
      </c>
      <c r="X5178" s="2">
        <v>40</v>
      </c>
      <c r="Y5178" s="2" t="s">
        <v>81</v>
      </c>
      <c r="Z5178" s="2" t="s">
        <v>82</v>
      </c>
      <c r="AA5178" s="2">
        <v>40</v>
      </c>
      <c r="AB5178" s="2" t="s">
        <v>81</v>
      </c>
      <c r="AC5178" s="2" t="s">
        <v>82</v>
      </c>
      <c r="BO5178" s="2" t="s">
        <v>20199</v>
      </c>
      <c r="BQ5178" s="2" t="s">
        <v>20200</v>
      </c>
    </row>
    <row r="5179" spans="1:70" ht="16.149999999999999" customHeight="1" x14ac:dyDescent="0.25">
      <c r="A5179" s="1">
        <v>5180</v>
      </c>
      <c r="B5179" s="2" t="s">
        <v>211</v>
      </c>
      <c r="C5179" s="65" t="s">
        <v>20201</v>
      </c>
      <c r="D5179" s="2" t="s">
        <v>124</v>
      </c>
      <c r="E5179" s="2" t="s">
        <v>247</v>
      </c>
      <c r="F5179" s="67">
        <v>44101</v>
      </c>
      <c r="G5179" s="96">
        <f t="shared" si="793"/>
        <v>9</v>
      </c>
      <c r="H5179" s="96">
        <f t="shared" si="794"/>
        <v>2020</v>
      </c>
      <c r="I5179" s="92">
        <v>0.67708333333333304</v>
      </c>
      <c r="J5179" s="97">
        <f t="shared" si="792"/>
        <v>16</v>
      </c>
      <c r="K5179" s="5" t="s">
        <v>1392</v>
      </c>
      <c r="L5179" s="5" t="s">
        <v>91</v>
      </c>
      <c r="M5179" s="6" t="s">
        <v>100</v>
      </c>
      <c r="N5179" s="5">
        <v>42</v>
      </c>
      <c r="O5179" s="2" t="s">
        <v>126</v>
      </c>
      <c r="P5179" s="127" t="s">
        <v>1027</v>
      </c>
      <c r="R5179" s="6" t="s">
        <v>77</v>
      </c>
      <c r="T5179" s="6" t="s">
        <v>202</v>
      </c>
      <c r="X5179" s="2">
        <v>1450</v>
      </c>
      <c r="Y5179" s="2" t="s">
        <v>81</v>
      </c>
      <c r="Z5179" s="2" t="s">
        <v>168</v>
      </c>
      <c r="AA5179" s="2">
        <v>1480</v>
      </c>
      <c r="AB5179" s="2" t="s">
        <v>81</v>
      </c>
      <c r="AC5179" s="2" t="s">
        <v>168</v>
      </c>
      <c r="AD5179" s="2">
        <v>1450</v>
      </c>
      <c r="AE5179" s="2" t="s">
        <v>83</v>
      </c>
      <c r="AF5179" s="2" t="s">
        <v>168</v>
      </c>
      <c r="AG5179" s="2">
        <v>1450</v>
      </c>
      <c r="AH5179" s="2" t="s">
        <v>81</v>
      </c>
      <c r="AI5179" s="2" t="s">
        <v>168</v>
      </c>
      <c r="AJ5179" s="2">
        <v>1450</v>
      </c>
      <c r="AK5179" s="2" t="s">
        <v>81</v>
      </c>
      <c r="AL5179" s="2" t="s">
        <v>168</v>
      </c>
      <c r="BO5179" s="2" t="s">
        <v>20202</v>
      </c>
      <c r="BQ5179" s="2" t="s">
        <v>20203</v>
      </c>
    </row>
    <row r="5180" spans="1:70" s="65" customFormat="1" ht="16.149999999999999" customHeight="1" x14ac:dyDescent="0.25">
      <c r="A5180" s="44">
        <v>5181</v>
      </c>
      <c r="B5180" s="65" t="s">
        <v>211</v>
      </c>
      <c r="C5180" s="65" t="s">
        <v>540</v>
      </c>
      <c r="D5180" s="65" t="s">
        <v>124</v>
      </c>
      <c r="E5180" s="65" t="s">
        <v>22002</v>
      </c>
      <c r="F5180" s="112">
        <v>43879</v>
      </c>
      <c r="G5180" s="420">
        <f t="shared" si="793"/>
        <v>2</v>
      </c>
      <c r="H5180" s="420">
        <f t="shared" si="794"/>
        <v>2020</v>
      </c>
      <c r="I5180" s="114">
        <v>0.60763888888888895</v>
      </c>
      <c r="J5180" s="132">
        <f t="shared" si="792"/>
        <v>14</v>
      </c>
      <c r="K5180" s="133"/>
      <c r="L5180" s="133" t="s">
        <v>91</v>
      </c>
      <c r="M5180" s="134" t="s">
        <v>115</v>
      </c>
      <c r="N5180" s="133">
        <v>29</v>
      </c>
      <c r="O5180" s="65" t="s">
        <v>5139</v>
      </c>
      <c r="P5180" s="421" t="s">
        <v>1027</v>
      </c>
      <c r="Q5180" s="134"/>
      <c r="R5180" s="134" t="s">
        <v>77</v>
      </c>
      <c r="T5180" s="134" t="s">
        <v>80</v>
      </c>
      <c r="W5180" s="65" t="s">
        <v>22025</v>
      </c>
      <c r="BE5180" s="113"/>
      <c r="BF5180" s="113"/>
      <c r="BG5180" s="113"/>
      <c r="BH5180" s="113"/>
      <c r="BO5180" s="65" t="s">
        <v>22003</v>
      </c>
      <c r="BP5180" s="113"/>
      <c r="BR5180" s="65" t="s">
        <v>22004</v>
      </c>
    </row>
    <row r="5181" spans="1:70" ht="16.149999999999999" customHeight="1" x14ac:dyDescent="0.25">
      <c r="A5181" s="1">
        <v>5182</v>
      </c>
      <c r="B5181" s="2" t="s">
        <v>87</v>
      </c>
      <c r="C5181" s="2" t="s">
        <v>824</v>
      </c>
      <c r="D5181" s="2" t="s">
        <v>172</v>
      </c>
      <c r="E5181" s="2" t="s">
        <v>20204</v>
      </c>
      <c r="F5181" s="67">
        <v>44101</v>
      </c>
      <c r="G5181" s="96">
        <f t="shared" si="793"/>
        <v>9</v>
      </c>
      <c r="H5181" s="96">
        <f t="shared" si="794"/>
        <v>2020</v>
      </c>
      <c r="I5181" s="92">
        <v>0.47916666666666702</v>
      </c>
      <c r="J5181" s="97">
        <f t="shared" si="792"/>
        <v>11</v>
      </c>
      <c r="K5181" s="5" t="s">
        <v>1392</v>
      </c>
      <c r="L5181" s="5" t="s">
        <v>91</v>
      </c>
      <c r="M5181" s="6" t="s">
        <v>74</v>
      </c>
      <c r="N5181" s="5">
        <v>81</v>
      </c>
      <c r="O5181" s="2" t="s">
        <v>5139</v>
      </c>
      <c r="P5181" s="127" t="s">
        <v>20205</v>
      </c>
      <c r="R5181" s="6" t="s">
        <v>77</v>
      </c>
      <c r="T5181" s="6" t="s">
        <v>80</v>
      </c>
      <c r="U5181" s="6" t="s">
        <v>354</v>
      </c>
      <c r="X5181" s="2">
        <v>85</v>
      </c>
      <c r="Y5181" s="2" t="s">
        <v>81</v>
      </c>
      <c r="Z5181" s="2" t="s">
        <v>84</v>
      </c>
      <c r="AD5181" s="2">
        <v>85</v>
      </c>
      <c r="AE5181" s="2" t="s">
        <v>81</v>
      </c>
      <c r="AF5181" s="2" t="s">
        <v>84</v>
      </c>
      <c r="AJ5181" s="2">
        <v>211</v>
      </c>
      <c r="AK5181" s="2" t="s">
        <v>81</v>
      </c>
      <c r="AL5181" s="2" t="s">
        <v>84</v>
      </c>
      <c r="AP5181" s="2">
        <v>211</v>
      </c>
      <c r="AQ5181" s="2" t="s">
        <v>81</v>
      </c>
      <c r="AR5181" s="2" t="s">
        <v>84</v>
      </c>
      <c r="BO5181" s="2" t="s">
        <v>20206</v>
      </c>
      <c r="BQ5181" s="2" t="s">
        <v>20207</v>
      </c>
    </row>
    <row r="5182" spans="1:70" ht="16.149999999999999" customHeight="1" x14ac:dyDescent="0.25">
      <c r="A5182" s="1">
        <v>5183</v>
      </c>
      <c r="B5182" s="2" t="s">
        <v>211</v>
      </c>
      <c r="C5182" s="2" t="s">
        <v>1988</v>
      </c>
      <c r="D5182" s="2" t="s">
        <v>264</v>
      </c>
      <c r="E5182" s="2" t="s">
        <v>19634</v>
      </c>
      <c r="F5182" s="67">
        <v>44099</v>
      </c>
      <c r="G5182" s="96">
        <f t="shared" si="793"/>
        <v>9</v>
      </c>
      <c r="H5182" s="96">
        <f t="shared" si="794"/>
        <v>2020</v>
      </c>
      <c r="I5182" s="92">
        <v>0.82986111111111105</v>
      </c>
      <c r="J5182" s="97">
        <f t="shared" ref="J5182:J5196" si="795">IF(I5182&lt;&gt;"",HOUR(I5182),"")</f>
        <v>19</v>
      </c>
      <c r="K5182" s="5" t="s">
        <v>1392</v>
      </c>
      <c r="L5182" s="5" t="s">
        <v>91</v>
      </c>
      <c r="M5182" s="6" t="s">
        <v>74</v>
      </c>
      <c r="N5182" s="5">
        <v>19</v>
      </c>
      <c r="O5182" s="2" t="s">
        <v>5139</v>
      </c>
      <c r="P5182" s="127" t="s">
        <v>20208</v>
      </c>
      <c r="R5182" s="6" t="s">
        <v>77</v>
      </c>
      <c r="U5182" s="2" t="s">
        <v>100</v>
      </c>
      <c r="V5182" s="2" t="s">
        <v>16391</v>
      </c>
      <c r="X5182" s="2">
        <v>466</v>
      </c>
      <c r="Y5182" s="2" t="s">
        <v>81</v>
      </c>
      <c r="Z5182" s="2" t="s">
        <v>82</v>
      </c>
      <c r="AD5182" s="2">
        <v>466</v>
      </c>
      <c r="AE5182" s="2" t="s">
        <v>81</v>
      </c>
      <c r="AF5182" s="2" t="s">
        <v>82</v>
      </c>
      <c r="AG5182" s="2">
        <v>466</v>
      </c>
      <c r="AH5182" s="2" t="s">
        <v>81</v>
      </c>
      <c r="AI5182" s="2" t="s">
        <v>82</v>
      </c>
      <c r="BQ5182" s="2" t="s">
        <v>20209</v>
      </c>
    </row>
    <row r="5183" spans="1:70" ht="16.149999999999999" customHeight="1" x14ac:dyDescent="0.25">
      <c r="A5183" s="1">
        <v>5184</v>
      </c>
      <c r="B5183" s="2" t="s">
        <v>211</v>
      </c>
      <c r="C5183" s="2" t="s">
        <v>14394</v>
      </c>
      <c r="D5183" s="2" t="s">
        <v>124</v>
      </c>
      <c r="E5183" s="2" t="s">
        <v>4875</v>
      </c>
      <c r="F5183" s="67">
        <v>44102</v>
      </c>
      <c r="G5183" s="96">
        <f t="shared" si="793"/>
        <v>9</v>
      </c>
      <c r="H5183" s="96">
        <f t="shared" si="794"/>
        <v>2020</v>
      </c>
      <c r="I5183" s="92">
        <v>0.49652777777777801</v>
      </c>
      <c r="J5183" s="97">
        <f t="shared" si="795"/>
        <v>11</v>
      </c>
      <c r="K5183" s="5" t="s">
        <v>1392</v>
      </c>
      <c r="L5183" s="5" t="s">
        <v>91</v>
      </c>
      <c r="M5183" s="6" t="s">
        <v>74</v>
      </c>
      <c r="N5183" s="5">
        <v>54</v>
      </c>
      <c r="O5183" s="5" t="s">
        <v>126</v>
      </c>
      <c r="P5183" s="127" t="s">
        <v>16909</v>
      </c>
      <c r="R5183" s="6" t="s">
        <v>77</v>
      </c>
      <c r="U5183" s="2" t="s">
        <v>115</v>
      </c>
      <c r="V5183" s="2" t="s">
        <v>80</v>
      </c>
      <c r="X5183" s="2">
        <v>187</v>
      </c>
      <c r="Y5183" s="2" t="s">
        <v>83</v>
      </c>
      <c r="Z5183" s="2" t="s">
        <v>84</v>
      </c>
      <c r="AA5183" s="2">
        <v>187</v>
      </c>
      <c r="AB5183" s="2" t="s">
        <v>81</v>
      </c>
      <c r="AC5183" s="2" t="s">
        <v>84</v>
      </c>
      <c r="AD5183" s="2">
        <v>187</v>
      </c>
      <c r="AE5183" s="2" t="s">
        <v>83</v>
      </c>
      <c r="AF5183" s="2" t="s">
        <v>84</v>
      </c>
      <c r="AJ5183" s="2">
        <v>187</v>
      </c>
      <c r="AK5183" s="2" t="s">
        <v>83</v>
      </c>
      <c r="AL5183" s="2" t="s">
        <v>84</v>
      </c>
      <c r="AM5183" s="2">
        <v>187</v>
      </c>
      <c r="AN5183" s="2" t="s">
        <v>81</v>
      </c>
      <c r="AO5183" s="2" t="s">
        <v>84</v>
      </c>
      <c r="AP5183" s="2">
        <v>187</v>
      </c>
      <c r="AQ5183" s="2" t="s">
        <v>83</v>
      </c>
      <c r="AR5183" s="2" t="s">
        <v>84</v>
      </c>
      <c r="AV5183" s="2">
        <v>288</v>
      </c>
      <c r="AW5183" s="2" t="s">
        <v>81</v>
      </c>
      <c r="AX5183" s="2" t="s">
        <v>84</v>
      </c>
      <c r="BB5183" s="2">
        <v>288</v>
      </c>
      <c r="BC5183" s="2" t="s">
        <v>81</v>
      </c>
      <c r="BD5183" s="2" t="s">
        <v>84</v>
      </c>
      <c r="BO5183" s="2" t="s">
        <v>20210</v>
      </c>
      <c r="BQ5183" s="2" t="s">
        <v>20211</v>
      </c>
    </row>
    <row r="5184" spans="1:70" ht="16.149999999999999" customHeight="1" x14ac:dyDescent="0.25">
      <c r="A5184" s="1">
        <v>5185</v>
      </c>
      <c r="B5184" s="2" t="s">
        <v>211</v>
      </c>
      <c r="C5184" s="2" t="s">
        <v>765</v>
      </c>
      <c r="D5184" s="2" t="s">
        <v>371</v>
      </c>
      <c r="E5184" s="2" t="s">
        <v>1867</v>
      </c>
      <c r="F5184" s="67">
        <v>44103</v>
      </c>
      <c r="G5184" s="96">
        <f t="shared" si="793"/>
        <v>9</v>
      </c>
      <c r="H5184" s="96">
        <f t="shared" si="794"/>
        <v>2020</v>
      </c>
      <c r="I5184" s="92">
        <v>0.26388888888888901</v>
      </c>
      <c r="J5184" s="97">
        <f t="shared" si="795"/>
        <v>6</v>
      </c>
      <c r="K5184" s="5" t="s">
        <v>1392</v>
      </c>
      <c r="L5184" s="5" t="s">
        <v>91</v>
      </c>
      <c r="M5184" s="6" t="s">
        <v>74</v>
      </c>
      <c r="O5184" s="5" t="s">
        <v>75</v>
      </c>
      <c r="P5184" s="127" t="s">
        <v>5951</v>
      </c>
      <c r="R5184" s="6" t="s">
        <v>335</v>
      </c>
      <c r="U5184" s="2" t="s">
        <v>100</v>
      </c>
      <c r="V5184" s="2" t="s">
        <v>80</v>
      </c>
      <c r="X5184" s="2">
        <v>333</v>
      </c>
      <c r="Y5184" s="2" t="s">
        <v>83</v>
      </c>
      <c r="Z5184" s="2" t="s">
        <v>161</v>
      </c>
      <c r="AA5184" s="2">
        <v>333</v>
      </c>
      <c r="AB5184" s="2" t="s">
        <v>81</v>
      </c>
      <c r="AC5184" s="2" t="s">
        <v>161</v>
      </c>
      <c r="AD5184" s="2">
        <v>333</v>
      </c>
      <c r="AE5184" s="2" t="s">
        <v>83</v>
      </c>
      <c r="AF5184" s="2" t="s">
        <v>161</v>
      </c>
      <c r="AG5184" s="2">
        <v>333</v>
      </c>
      <c r="AH5184" s="2" t="s">
        <v>83</v>
      </c>
      <c r="AI5184" s="2" t="s">
        <v>161</v>
      </c>
      <c r="AJ5184" s="2">
        <v>333</v>
      </c>
      <c r="AK5184" s="2" t="s">
        <v>81</v>
      </c>
      <c r="AL5184" s="2" t="s">
        <v>161</v>
      </c>
      <c r="AP5184" s="2">
        <v>333</v>
      </c>
      <c r="AQ5184" s="2" t="s">
        <v>83</v>
      </c>
      <c r="AR5184" s="2" t="s">
        <v>161</v>
      </c>
      <c r="BO5184" s="2" t="s">
        <v>20212</v>
      </c>
      <c r="BQ5184" s="2" t="s">
        <v>20213</v>
      </c>
    </row>
    <row r="5185" spans="1:69" ht="16.149999999999999" customHeight="1" x14ac:dyDescent="0.25">
      <c r="A5185" s="1">
        <v>5186</v>
      </c>
      <c r="B5185" s="2" t="s">
        <v>211</v>
      </c>
      <c r="C5185" s="2" t="s">
        <v>20214</v>
      </c>
      <c r="D5185" s="2" t="s">
        <v>206</v>
      </c>
      <c r="E5185" s="2" t="s">
        <v>20215</v>
      </c>
      <c r="F5185" s="67">
        <v>44102</v>
      </c>
      <c r="G5185" s="96">
        <f t="shared" si="793"/>
        <v>9</v>
      </c>
      <c r="H5185" s="96">
        <f t="shared" si="794"/>
        <v>2020</v>
      </c>
      <c r="I5185" s="92">
        <v>0.96527777777777801</v>
      </c>
      <c r="J5185" s="97">
        <f t="shared" si="795"/>
        <v>23</v>
      </c>
      <c r="K5185" s="5" t="s">
        <v>1392</v>
      </c>
      <c r="L5185" s="5" t="s">
        <v>91</v>
      </c>
      <c r="M5185" s="6" t="s">
        <v>74</v>
      </c>
      <c r="N5185" s="5">
        <v>29</v>
      </c>
      <c r="O5185" s="5" t="s">
        <v>5139</v>
      </c>
      <c r="P5185" s="127" t="s">
        <v>20216</v>
      </c>
      <c r="T5185" s="6" t="s">
        <v>202</v>
      </c>
      <c r="X5185" s="2">
        <v>671</v>
      </c>
      <c r="Y5185" s="2" t="s">
        <v>81</v>
      </c>
      <c r="Z5185" s="2" t="s">
        <v>82</v>
      </c>
      <c r="AA5185" s="2">
        <v>671</v>
      </c>
      <c r="AB5185" s="2" t="s">
        <v>81</v>
      </c>
      <c r="AC5185" s="2" t="s">
        <v>82</v>
      </c>
      <c r="AD5185" s="2">
        <v>671</v>
      </c>
      <c r="AE5185" s="2" t="s">
        <v>83</v>
      </c>
      <c r="AF5185" s="2" t="s">
        <v>82</v>
      </c>
      <c r="AJ5185" s="2">
        <v>671</v>
      </c>
      <c r="AK5185" s="2" t="s">
        <v>81</v>
      </c>
      <c r="AL5185" s="2" t="s">
        <v>82</v>
      </c>
      <c r="AM5185" s="2">
        <v>671</v>
      </c>
      <c r="AN5185" s="2" t="s">
        <v>81</v>
      </c>
      <c r="AO5185" s="2" t="s">
        <v>82</v>
      </c>
      <c r="AP5185" s="2">
        <v>671</v>
      </c>
      <c r="AQ5185" s="2" t="s">
        <v>83</v>
      </c>
      <c r="AR5185" s="2" t="s">
        <v>82</v>
      </c>
      <c r="AV5185" s="2">
        <v>350</v>
      </c>
      <c r="AW5185" s="2" t="s">
        <v>81</v>
      </c>
      <c r="AX5185" s="2" t="s">
        <v>84</v>
      </c>
      <c r="BB5185" s="2">
        <v>350</v>
      </c>
      <c r="BC5185" s="2" t="s">
        <v>81</v>
      </c>
      <c r="BD5185" s="2" t="s">
        <v>84</v>
      </c>
      <c r="BI5185" s="2" t="s">
        <v>162</v>
      </c>
      <c r="BJ5185" s="2">
        <v>1630</v>
      </c>
      <c r="BO5185" s="2" t="s">
        <v>20217</v>
      </c>
      <c r="BQ5185" s="2" t="s">
        <v>20218</v>
      </c>
    </row>
    <row r="5186" spans="1:69" ht="16.149999999999999" customHeight="1" x14ac:dyDescent="0.25">
      <c r="A5186" s="1">
        <v>5187</v>
      </c>
      <c r="B5186" s="2" t="s">
        <v>211</v>
      </c>
      <c r="C5186" s="2" t="s">
        <v>212</v>
      </c>
      <c r="D5186" s="2" t="s">
        <v>71</v>
      </c>
      <c r="E5186" s="2" t="s">
        <v>2873</v>
      </c>
      <c r="F5186" s="67">
        <v>44102</v>
      </c>
      <c r="G5186" s="96">
        <f t="shared" si="793"/>
        <v>9</v>
      </c>
      <c r="H5186" s="96">
        <f t="shared" si="794"/>
        <v>2020</v>
      </c>
      <c r="I5186" s="92">
        <v>0.4375</v>
      </c>
      <c r="J5186" s="97">
        <f t="shared" si="795"/>
        <v>10</v>
      </c>
      <c r="K5186" s="5" t="s">
        <v>1392</v>
      </c>
      <c r="L5186" s="5" t="s">
        <v>91</v>
      </c>
      <c r="M5186" s="6" t="s">
        <v>115</v>
      </c>
      <c r="N5186" s="5">
        <v>21</v>
      </c>
      <c r="O5186" s="5" t="s">
        <v>5139</v>
      </c>
      <c r="P5186" s="127" t="s">
        <v>20219</v>
      </c>
      <c r="R5186" s="6" t="s">
        <v>77</v>
      </c>
      <c r="T5186" s="6" t="s">
        <v>80</v>
      </c>
      <c r="U5186" s="6" t="s">
        <v>74</v>
      </c>
      <c r="X5186" s="2">
        <v>100</v>
      </c>
      <c r="Y5186" s="2" t="s">
        <v>81</v>
      </c>
      <c r="Z5186" s="2" t="s">
        <v>161</v>
      </c>
      <c r="AD5186" s="2">
        <v>100</v>
      </c>
      <c r="AE5186" s="2" t="s">
        <v>81</v>
      </c>
      <c r="AF5186" s="2" t="s">
        <v>161</v>
      </c>
      <c r="AJ5186" s="2">
        <v>490</v>
      </c>
      <c r="AK5186" s="2" t="s">
        <v>81</v>
      </c>
      <c r="AL5186" s="2" t="s">
        <v>84</v>
      </c>
      <c r="AM5186" s="2">
        <v>490</v>
      </c>
      <c r="AN5186" s="2" t="s">
        <v>81</v>
      </c>
      <c r="AO5186" s="2" t="s">
        <v>84</v>
      </c>
      <c r="AP5186" s="2">
        <v>490</v>
      </c>
      <c r="AQ5186" s="2" t="s">
        <v>81</v>
      </c>
      <c r="AR5186" s="2" t="s">
        <v>84</v>
      </c>
      <c r="AS5186" s="2">
        <v>490</v>
      </c>
      <c r="AT5186" s="2" t="s">
        <v>81</v>
      </c>
      <c r="AU5186" s="2" t="s">
        <v>84</v>
      </c>
      <c r="AV5186" s="2">
        <v>490</v>
      </c>
      <c r="AW5186" s="2" t="s">
        <v>81</v>
      </c>
      <c r="AX5186" s="2" t="s">
        <v>84</v>
      </c>
      <c r="AY5186" s="2">
        <v>490</v>
      </c>
      <c r="AZ5186" s="2" t="s">
        <v>81</v>
      </c>
      <c r="BA5186" s="2" t="s">
        <v>84</v>
      </c>
      <c r="BB5186" s="2">
        <v>490</v>
      </c>
      <c r="BC5186" s="2" t="s">
        <v>81</v>
      </c>
      <c r="BD5186" s="2" t="s">
        <v>84</v>
      </c>
      <c r="BE5186" s="2">
        <v>490</v>
      </c>
      <c r="BF5186" s="2" t="s">
        <v>81</v>
      </c>
      <c r="BO5186" s="2" t="s">
        <v>20220</v>
      </c>
      <c r="BQ5186" s="2" t="s">
        <v>20221</v>
      </c>
    </row>
    <row r="5187" spans="1:69" ht="16.149999999999999" customHeight="1" x14ac:dyDescent="0.25">
      <c r="A5187" s="1">
        <v>5188</v>
      </c>
      <c r="B5187" s="2" t="s">
        <v>211</v>
      </c>
      <c r="C5187" s="2" t="s">
        <v>1851</v>
      </c>
      <c r="D5187" s="2" t="s">
        <v>89</v>
      </c>
      <c r="E5187" s="2" t="s">
        <v>20222</v>
      </c>
      <c r="F5187" s="67">
        <v>44098</v>
      </c>
      <c r="G5187" s="96">
        <f t="shared" si="793"/>
        <v>9</v>
      </c>
      <c r="H5187" s="96">
        <f t="shared" si="794"/>
        <v>2020</v>
      </c>
      <c r="I5187" s="92">
        <v>0.77083333333333304</v>
      </c>
      <c r="J5187" s="97">
        <f t="shared" si="795"/>
        <v>18</v>
      </c>
      <c r="K5187" s="5" t="s">
        <v>1392</v>
      </c>
      <c r="M5187" s="6" t="s">
        <v>74</v>
      </c>
      <c r="O5187" s="5" t="s">
        <v>5139</v>
      </c>
      <c r="P5187" s="127" t="s">
        <v>20223</v>
      </c>
      <c r="R5187" s="6" t="s">
        <v>335</v>
      </c>
      <c r="U5187" s="2" t="s">
        <v>208</v>
      </c>
      <c r="V5187" s="2" t="s">
        <v>80</v>
      </c>
      <c r="X5187" s="2">
        <v>45</v>
      </c>
      <c r="Y5187" s="2" t="s">
        <v>81</v>
      </c>
      <c r="Z5187" s="2" t="s">
        <v>161</v>
      </c>
      <c r="AA5187" s="2">
        <v>45</v>
      </c>
      <c r="AB5187" s="2" t="s">
        <v>94</v>
      </c>
      <c r="AC5187" s="2" t="s">
        <v>82</v>
      </c>
      <c r="AD5187" s="2">
        <v>45</v>
      </c>
      <c r="AE5187" s="2" t="s">
        <v>81</v>
      </c>
      <c r="AF5187" s="2" t="s">
        <v>161</v>
      </c>
      <c r="AG5187" s="2">
        <v>45</v>
      </c>
      <c r="AH5187" s="2" t="s">
        <v>81</v>
      </c>
      <c r="AI5187" s="2" t="s">
        <v>82</v>
      </c>
      <c r="AJ5187" s="2">
        <v>128</v>
      </c>
      <c r="AK5187" s="2" t="s">
        <v>81</v>
      </c>
      <c r="AL5187" s="2" t="s">
        <v>84</v>
      </c>
      <c r="AP5187" s="2">
        <v>128</v>
      </c>
      <c r="AQ5187" s="2" t="s">
        <v>81</v>
      </c>
      <c r="AR5187" s="2" t="s">
        <v>168</v>
      </c>
      <c r="AV5187" s="2">
        <v>128</v>
      </c>
      <c r="AW5187" s="2" t="s">
        <v>81</v>
      </c>
      <c r="AX5187" s="2" t="s">
        <v>84</v>
      </c>
      <c r="BB5187" s="2">
        <v>128</v>
      </c>
      <c r="BC5187" s="2" t="s">
        <v>81</v>
      </c>
      <c r="BD5187" s="2" t="s">
        <v>168</v>
      </c>
      <c r="BO5187" s="2" t="s">
        <v>20224</v>
      </c>
      <c r="BQ5187" s="2" t="s">
        <v>20225</v>
      </c>
    </row>
    <row r="5188" spans="1:69" ht="16.149999999999999" customHeight="1" x14ac:dyDescent="0.25">
      <c r="A5188" s="1">
        <v>5189</v>
      </c>
      <c r="B5188" s="2" t="s">
        <v>211</v>
      </c>
      <c r="C5188" s="2" t="s">
        <v>212</v>
      </c>
      <c r="D5188" s="2" t="s">
        <v>71</v>
      </c>
      <c r="E5188" s="2" t="s">
        <v>20226</v>
      </c>
      <c r="F5188" s="67">
        <v>44102</v>
      </c>
      <c r="G5188" s="96">
        <f>IF(F5189&lt;&gt;"",MONTH(F5189),"")</f>
        <v>9</v>
      </c>
      <c r="H5188" s="96">
        <f>IF(F5189&lt;&gt;"",YEAR(F5189),"")</f>
        <v>2020</v>
      </c>
      <c r="I5188" s="92">
        <v>0.30208333333333298</v>
      </c>
      <c r="J5188" s="97">
        <f t="shared" si="795"/>
        <v>7</v>
      </c>
      <c r="K5188" s="5" t="s">
        <v>1392</v>
      </c>
      <c r="L5188" s="5" t="s">
        <v>73</v>
      </c>
      <c r="M5188" s="6" t="s">
        <v>115</v>
      </c>
      <c r="N5188" s="5">
        <v>58</v>
      </c>
      <c r="O5188" s="5" t="s">
        <v>5139</v>
      </c>
      <c r="P5188" s="127" t="s">
        <v>20227</v>
      </c>
      <c r="R5188" s="6" t="s">
        <v>77</v>
      </c>
      <c r="T5188" s="6" t="s">
        <v>80</v>
      </c>
      <c r="U5188" s="2" t="s">
        <v>354</v>
      </c>
      <c r="X5188" s="2">
        <v>188</v>
      </c>
      <c r="Y5188" s="2" t="s">
        <v>81</v>
      </c>
      <c r="Z5188" s="2" t="s">
        <v>161</v>
      </c>
      <c r="AA5188" s="2">
        <v>188</v>
      </c>
      <c r="AB5188" s="2" t="s">
        <v>81</v>
      </c>
      <c r="AC5188" s="2" t="s">
        <v>161</v>
      </c>
      <c r="AD5188" s="2">
        <v>188</v>
      </c>
      <c r="AE5188" s="2" t="s">
        <v>83</v>
      </c>
      <c r="AF5188" s="2" t="s">
        <v>161</v>
      </c>
      <c r="AG5188" s="2">
        <v>188</v>
      </c>
      <c r="AH5188" s="2" t="s">
        <v>94</v>
      </c>
      <c r="AI5188" s="2" t="s">
        <v>161</v>
      </c>
      <c r="BO5188" s="2" t="s">
        <v>20228</v>
      </c>
      <c r="BQ5188" s="2" t="s">
        <v>20229</v>
      </c>
    </row>
    <row r="5189" spans="1:69" ht="16.149999999999999" customHeight="1" x14ac:dyDescent="0.25">
      <c r="A5189" s="1">
        <v>5190</v>
      </c>
      <c r="B5189" s="2" t="s">
        <v>211</v>
      </c>
      <c r="C5189" s="2" t="s">
        <v>14968</v>
      </c>
      <c r="D5189" s="2" t="s">
        <v>104</v>
      </c>
      <c r="E5189" s="2" t="s">
        <v>20230</v>
      </c>
      <c r="F5189" s="67">
        <v>44099</v>
      </c>
      <c r="G5189" s="96">
        <v>9</v>
      </c>
      <c r="H5189" s="96">
        <v>2020</v>
      </c>
      <c r="I5189" s="92">
        <v>0.14583333333333301</v>
      </c>
      <c r="J5189" s="97">
        <f t="shared" si="795"/>
        <v>3</v>
      </c>
      <c r="K5189" s="5" t="s">
        <v>1392</v>
      </c>
      <c r="L5189" s="5" t="s">
        <v>91</v>
      </c>
      <c r="M5189" s="6" t="s">
        <v>74</v>
      </c>
      <c r="N5189" s="5">
        <v>32</v>
      </c>
      <c r="O5189" s="2" t="s">
        <v>126</v>
      </c>
      <c r="P5189" s="127" t="s">
        <v>20231</v>
      </c>
      <c r="R5189" s="6" t="s">
        <v>77</v>
      </c>
      <c r="T5189" s="6" t="s">
        <v>80</v>
      </c>
      <c r="X5189" s="2">
        <v>271</v>
      </c>
      <c r="Y5189" s="2" t="s">
        <v>81</v>
      </c>
      <c r="Z5189" s="2" t="s">
        <v>84</v>
      </c>
      <c r="AA5189" s="2">
        <v>271</v>
      </c>
      <c r="AB5189" s="2" t="s">
        <v>81</v>
      </c>
      <c r="AC5189" s="2" t="s">
        <v>84</v>
      </c>
      <c r="AD5189" s="2">
        <v>271</v>
      </c>
      <c r="AE5189" s="2" t="s">
        <v>81</v>
      </c>
      <c r="AF5189" s="2" t="s">
        <v>84</v>
      </c>
      <c r="AJ5189" s="2">
        <v>271</v>
      </c>
      <c r="AK5189" s="2" t="s">
        <v>81</v>
      </c>
      <c r="AL5189" s="2" t="s">
        <v>84</v>
      </c>
      <c r="AM5189" s="2">
        <v>271</v>
      </c>
      <c r="AN5189" s="2" t="s">
        <v>81</v>
      </c>
      <c r="AO5189" s="2" t="s">
        <v>84</v>
      </c>
      <c r="AP5189" s="2">
        <v>271</v>
      </c>
      <c r="AQ5189" s="2" t="s">
        <v>81</v>
      </c>
      <c r="AR5189" s="2" t="s">
        <v>84</v>
      </c>
      <c r="BO5189" s="2" t="s">
        <v>20232</v>
      </c>
      <c r="BQ5189" s="2" t="s">
        <v>20233</v>
      </c>
    </row>
    <row r="5190" spans="1:69" ht="16.149999999999999" customHeight="1" x14ac:dyDescent="0.25">
      <c r="A5190" s="1">
        <v>5191</v>
      </c>
      <c r="B5190" s="2" t="s">
        <v>211</v>
      </c>
      <c r="C5190" s="116" t="s">
        <v>20234</v>
      </c>
      <c r="D5190" s="2" t="s">
        <v>192</v>
      </c>
      <c r="E5190" s="2" t="s">
        <v>13152</v>
      </c>
      <c r="F5190" s="67">
        <v>44103</v>
      </c>
      <c r="G5190" s="96">
        <f t="shared" ref="G5190:G5196" si="796">IF(F5190&lt;&gt;"",MONTH(F5190),"")</f>
        <v>9</v>
      </c>
      <c r="H5190" s="96">
        <f t="shared" ref="H5190:H5196" si="797">IF(F5190&lt;&gt;"",YEAR(F5190),"")</f>
        <v>2020</v>
      </c>
      <c r="I5190" s="92">
        <v>0.74652777777777801</v>
      </c>
      <c r="J5190" s="97">
        <f t="shared" si="795"/>
        <v>17</v>
      </c>
      <c r="K5190" s="5" t="s">
        <v>1392</v>
      </c>
      <c r="L5190" s="5" t="s">
        <v>91</v>
      </c>
      <c r="M5190" s="6" t="s">
        <v>74</v>
      </c>
      <c r="N5190" s="5">
        <v>43</v>
      </c>
      <c r="O5190" s="5" t="s">
        <v>10213</v>
      </c>
      <c r="P5190" s="127" t="s">
        <v>20235</v>
      </c>
      <c r="R5190" s="6" t="s">
        <v>77</v>
      </c>
      <c r="T5190" s="6" t="s">
        <v>202</v>
      </c>
      <c r="X5190" s="2">
        <v>611</v>
      </c>
      <c r="Y5190" s="2" t="s">
        <v>81</v>
      </c>
      <c r="Z5190" s="2" t="s">
        <v>84</v>
      </c>
      <c r="AA5190" s="2">
        <v>611</v>
      </c>
      <c r="AB5190" s="2" t="s">
        <v>81</v>
      </c>
      <c r="AC5190" s="2" t="s">
        <v>84</v>
      </c>
      <c r="AD5190" s="2">
        <v>611</v>
      </c>
      <c r="AE5190" s="2" t="s">
        <v>83</v>
      </c>
      <c r="AF5190" s="2" t="s">
        <v>84</v>
      </c>
      <c r="AG5190" s="2">
        <v>611</v>
      </c>
      <c r="AH5190" s="2" t="s">
        <v>81</v>
      </c>
      <c r="AI5190" s="2" t="s">
        <v>84</v>
      </c>
      <c r="AJ5190" s="2">
        <v>611</v>
      </c>
      <c r="AK5190" s="2" t="s">
        <v>81</v>
      </c>
      <c r="AL5190" s="2" t="s">
        <v>84</v>
      </c>
      <c r="AM5190" s="2">
        <v>611</v>
      </c>
      <c r="AN5190" s="2" t="s">
        <v>81</v>
      </c>
      <c r="AO5190" s="2" t="s">
        <v>84</v>
      </c>
      <c r="AP5190" s="2">
        <v>611</v>
      </c>
      <c r="AQ5190" s="2" t="s">
        <v>83</v>
      </c>
      <c r="AR5190" s="2" t="s">
        <v>84</v>
      </c>
      <c r="AS5190" s="2">
        <v>611</v>
      </c>
      <c r="AT5190" s="2" t="s">
        <v>81</v>
      </c>
      <c r="AU5190" s="2" t="s">
        <v>84</v>
      </c>
      <c r="BI5190" s="2" t="s">
        <v>162</v>
      </c>
      <c r="BJ5190" s="2">
        <v>250</v>
      </c>
      <c r="BK5190" s="2" t="s">
        <v>162</v>
      </c>
      <c r="BL5190" s="2">
        <v>500</v>
      </c>
      <c r="BM5190" s="2" t="s">
        <v>162</v>
      </c>
      <c r="BN5190" s="2">
        <v>800</v>
      </c>
      <c r="BO5190" s="2" t="s">
        <v>20236</v>
      </c>
      <c r="BQ5190" s="2" t="s">
        <v>20237</v>
      </c>
    </row>
    <row r="5191" spans="1:69" ht="16.149999999999999" customHeight="1" x14ac:dyDescent="0.25">
      <c r="A5191" s="16">
        <v>5192</v>
      </c>
      <c r="B5191" s="2" t="s">
        <v>87</v>
      </c>
      <c r="C5191" s="16" t="s">
        <v>670</v>
      </c>
      <c r="D5191" s="2" t="s">
        <v>192</v>
      </c>
      <c r="E5191" s="2" t="s">
        <v>20238</v>
      </c>
      <c r="F5191" s="67">
        <v>44057</v>
      </c>
      <c r="G5191" s="96">
        <f t="shared" si="796"/>
        <v>8</v>
      </c>
      <c r="H5191" s="96">
        <f t="shared" si="797"/>
        <v>2020</v>
      </c>
      <c r="I5191" s="92">
        <v>0.51041666666666696</v>
      </c>
      <c r="J5191" s="97">
        <f t="shared" si="795"/>
        <v>12</v>
      </c>
      <c r="L5191" s="5" t="s">
        <v>8298</v>
      </c>
      <c r="M5191" s="6" t="s">
        <v>74</v>
      </c>
      <c r="N5191" s="5">
        <v>82</v>
      </c>
      <c r="O5191" s="2" t="s">
        <v>5139</v>
      </c>
      <c r="P5191" s="127" t="s">
        <v>20239</v>
      </c>
      <c r="R5191" s="6" t="s">
        <v>77</v>
      </c>
      <c r="T5191" s="6" t="s">
        <v>80</v>
      </c>
      <c r="W5191" s="2" t="s">
        <v>20240</v>
      </c>
      <c r="BO5191" s="2" t="s">
        <v>20241</v>
      </c>
      <c r="BQ5191" s="2" t="s">
        <v>20242</v>
      </c>
    </row>
    <row r="5192" spans="1:69" ht="16.149999999999999" customHeight="1" x14ac:dyDescent="0.25">
      <c r="A5192" s="1">
        <v>5193</v>
      </c>
      <c r="B5192" s="2" t="s">
        <v>211</v>
      </c>
      <c r="C5192" s="2" t="s">
        <v>3992</v>
      </c>
      <c r="D5192" s="2" t="s">
        <v>137</v>
      </c>
      <c r="E5192" s="2" t="s">
        <v>247</v>
      </c>
      <c r="F5192" s="67">
        <v>44105</v>
      </c>
      <c r="G5192" s="96">
        <f t="shared" si="796"/>
        <v>10</v>
      </c>
      <c r="H5192" s="96">
        <f t="shared" si="797"/>
        <v>2020</v>
      </c>
      <c r="I5192" s="92">
        <v>0.97916666666666696</v>
      </c>
      <c r="J5192" s="97">
        <f t="shared" si="795"/>
        <v>23</v>
      </c>
      <c r="K5192" s="5" t="s">
        <v>1392</v>
      </c>
      <c r="L5192" s="5" t="s">
        <v>91</v>
      </c>
      <c r="M5192" s="6" t="s">
        <v>74</v>
      </c>
      <c r="N5192" s="5">
        <v>29</v>
      </c>
      <c r="O5192" s="2" t="s">
        <v>75</v>
      </c>
      <c r="P5192" s="127" t="s">
        <v>11198</v>
      </c>
      <c r="R5192" s="6" t="s">
        <v>77</v>
      </c>
      <c r="T5192" s="6" t="s">
        <v>202</v>
      </c>
      <c r="X5192" s="2">
        <v>96</v>
      </c>
      <c r="Y5192" s="2" t="s">
        <v>81</v>
      </c>
      <c r="Z5192" s="2" t="s">
        <v>84</v>
      </c>
      <c r="AD5192" s="2">
        <v>69</v>
      </c>
      <c r="AE5192" s="2" t="s">
        <v>81</v>
      </c>
      <c r="AF5192" s="2" t="s">
        <v>84</v>
      </c>
      <c r="AG5192" s="2">
        <v>69</v>
      </c>
      <c r="AH5192" s="2" t="s">
        <v>81</v>
      </c>
      <c r="AI5192" s="2" t="s">
        <v>84</v>
      </c>
      <c r="BO5192" s="2" t="s">
        <v>20243</v>
      </c>
      <c r="BQ5192" s="2" t="s">
        <v>20244</v>
      </c>
    </row>
    <row r="5193" spans="1:69" ht="16.149999999999999" customHeight="1" x14ac:dyDescent="0.25">
      <c r="A5193" s="1">
        <v>5194</v>
      </c>
      <c r="B5193" s="2" t="s">
        <v>87</v>
      </c>
      <c r="C5193" s="2" t="s">
        <v>20245</v>
      </c>
      <c r="D5193" s="2" t="s">
        <v>371</v>
      </c>
      <c r="E5193" s="2" t="s">
        <v>20246</v>
      </c>
      <c r="F5193" s="67">
        <v>44104</v>
      </c>
      <c r="G5193" s="96">
        <f t="shared" si="796"/>
        <v>9</v>
      </c>
      <c r="H5193" s="96">
        <f t="shared" si="797"/>
        <v>2020</v>
      </c>
      <c r="I5193" s="92">
        <v>0.58333333333333304</v>
      </c>
      <c r="J5193" s="97">
        <f t="shared" si="795"/>
        <v>14</v>
      </c>
      <c r="L5193" s="5" t="s">
        <v>91</v>
      </c>
      <c r="M5193" s="6" t="s">
        <v>115</v>
      </c>
      <c r="N5193" s="5">
        <v>74</v>
      </c>
      <c r="O5193" s="2" t="s">
        <v>126</v>
      </c>
      <c r="P5193" s="127" t="s">
        <v>20247</v>
      </c>
      <c r="R5193" s="6" t="s">
        <v>77</v>
      </c>
      <c r="T5193" s="6" t="s">
        <v>80</v>
      </c>
      <c r="BO5193" s="2" t="s">
        <v>20248</v>
      </c>
      <c r="BQ5193" s="2" t="s">
        <v>20249</v>
      </c>
    </row>
    <row r="5194" spans="1:69" ht="16.149999999999999" customHeight="1" x14ac:dyDescent="0.25">
      <c r="A5194" s="1">
        <v>5195</v>
      </c>
      <c r="B5194" s="2" t="s">
        <v>211</v>
      </c>
      <c r="C5194" s="44" t="s">
        <v>589</v>
      </c>
      <c r="D5194" s="2" t="s">
        <v>71</v>
      </c>
      <c r="E5194" s="2" t="s">
        <v>20250</v>
      </c>
      <c r="F5194" s="67">
        <v>44101</v>
      </c>
      <c r="G5194" s="96">
        <f t="shared" si="796"/>
        <v>9</v>
      </c>
      <c r="H5194" s="96">
        <f t="shared" si="797"/>
        <v>2020</v>
      </c>
      <c r="I5194" s="92">
        <v>5.2083333333333301E-2</v>
      </c>
      <c r="J5194" s="97">
        <f t="shared" si="795"/>
        <v>1</v>
      </c>
      <c r="K5194" s="5" t="s">
        <v>1392</v>
      </c>
      <c r="M5194" s="6" t="s">
        <v>74</v>
      </c>
      <c r="O5194" s="2" t="s">
        <v>5139</v>
      </c>
      <c r="P5194" s="127" t="s">
        <v>20251</v>
      </c>
      <c r="R5194" s="6" t="s">
        <v>77</v>
      </c>
      <c r="BO5194" s="2" t="s">
        <v>20252</v>
      </c>
      <c r="BQ5194" s="2" t="s">
        <v>20253</v>
      </c>
    </row>
    <row r="5195" spans="1:69" ht="16.149999999999999" customHeight="1" x14ac:dyDescent="0.25">
      <c r="A5195" s="1">
        <v>5196</v>
      </c>
      <c r="B5195" s="2" t="s">
        <v>211</v>
      </c>
      <c r="C5195" s="2" t="s">
        <v>20254</v>
      </c>
      <c r="D5195" s="2" t="s">
        <v>158</v>
      </c>
      <c r="E5195" s="2" t="s">
        <v>20255</v>
      </c>
      <c r="F5195" s="67">
        <v>44104</v>
      </c>
      <c r="G5195" s="96">
        <f t="shared" si="796"/>
        <v>9</v>
      </c>
      <c r="H5195" s="96">
        <f t="shared" si="797"/>
        <v>2020</v>
      </c>
      <c r="I5195" s="92">
        <v>0.64583333333333304</v>
      </c>
      <c r="J5195" s="97">
        <f t="shared" si="795"/>
        <v>15</v>
      </c>
      <c r="L5195" s="5" t="s">
        <v>91</v>
      </c>
      <c r="M5195" s="6" t="s">
        <v>208</v>
      </c>
      <c r="N5195" s="5">
        <v>57</v>
      </c>
      <c r="O5195" s="2" t="s">
        <v>126</v>
      </c>
      <c r="P5195" s="127" t="s">
        <v>20256</v>
      </c>
      <c r="R5195" s="6" t="s">
        <v>77</v>
      </c>
      <c r="T5195" s="6" t="s">
        <v>202</v>
      </c>
      <c r="BO5195" s="2" t="s">
        <v>20257</v>
      </c>
      <c r="BQ5195" s="2" t="s">
        <v>20258</v>
      </c>
    </row>
    <row r="5196" spans="1:69" ht="16.149999999999999" customHeight="1" x14ac:dyDescent="0.25">
      <c r="A5196" s="1">
        <v>5197</v>
      </c>
      <c r="B5196" s="2" t="s">
        <v>211</v>
      </c>
      <c r="C5196" s="116" t="s">
        <v>1296</v>
      </c>
      <c r="D5196" s="2" t="s">
        <v>264</v>
      </c>
      <c r="E5196" s="2" t="s">
        <v>20259</v>
      </c>
      <c r="F5196" s="67">
        <v>44112</v>
      </c>
      <c r="G5196" s="96">
        <f t="shared" si="796"/>
        <v>10</v>
      </c>
      <c r="H5196" s="96">
        <f t="shared" si="797"/>
        <v>2020</v>
      </c>
      <c r="I5196" s="92">
        <v>0.4375</v>
      </c>
      <c r="J5196" s="97">
        <f t="shared" si="795"/>
        <v>10</v>
      </c>
      <c r="K5196" s="5" t="s">
        <v>1392</v>
      </c>
      <c r="L5196" s="5" t="s">
        <v>73</v>
      </c>
      <c r="M5196" s="6" t="s">
        <v>74</v>
      </c>
      <c r="N5196" s="5">
        <v>64</v>
      </c>
      <c r="O5196" s="5" t="s">
        <v>5139</v>
      </c>
      <c r="P5196" s="5" t="s">
        <v>20260</v>
      </c>
      <c r="R5196" s="6" t="s">
        <v>77</v>
      </c>
      <c r="T5196" s="6" t="s">
        <v>109</v>
      </c>
      <c r="X5196" s="2">
        <v>404</v>
      </c>
      <c r="Y5196" s="2" t="s">
        <v>81</v>
      </c>
      <c r="Z5196" s="2" t="s">
        <v>84</v>
      </c>
      <c r="AA5196" s="2">
        <v>404</v>
      </c>
      <c r="AB5196" s="2" t="s">
        <v>94</v>
      </c>
      <c r="AC5196" s="2" t="s">
        <v>84</v>
      </c>
      <c r="AD5196" s="2">
        <v>404</v>
      </c>
      <c r="AE5196" s="2" t="s">
        <v>83</v>
      </c>
      <c r="AF5196" s="2" t="s">
        <v>84</v>
      </c>
      <c r="AG5196" s="2">
        <v>404</v>
      </c>
      <c r="AH5196" s="2" t="s">
        <v>81</v>
      </c>
      <c r="AI5196" s="2" t="s">
        <v>84</v>
      </c>
      <c r="AJ5196" s="2">
        <v>404</v>
      </c>
      <c r="AK5196" s="2" t="s">
        <v>81</v>
      </c>
      <c r="AL5196" s="2" t="s">
        <v>84</v>
      </c>
      <c r="AM5196" s="2">
        <v>404</v>
      </c>
      <c r="AN5196" s="2" t="s">
        <v>94</v>
      </c>
      <c r="AO5196" s="2" t="s">
        <v>84</v>
      </c>
      <c r="AP5196" s="2">
        <v>404</v>
      </c>
      <c r="AQ5196" s="2" t="s">
        <v>83</v>
      </c>
      <c r="AR5196" s="2" t="s">
        <v>84</v>
      </c>
      <c r="AS5196" s="2">
        <v>404</v>
      </c>
      <c r="AT5196" s="2" t="s">
        <v>81</v>
      </c>
      <c r="AU5196" s="2" t="s">
        <v>84</v>
      </c>
      <c r="BO5196" s="2" t="s">
        <v>20261</v>
      </c>
      <c r="BQ5196" s="2" t="s">
        <v>20262</v>
      </c>
    </row>
    <row r="5197" spans="1:69" ht="16.149999999999999" customHeight="1" x14ac:dyDescent="0.25">
      <c r="A5197" s="1">
        <v>5198</v>
      </c>
      <c r="B5197" s="2" t="s">
        <v>211</v>
      </c>
      <c r="C5197" s="44" t="s">
        <v>20263</v>
      </c>
      <c r="D5197" s="2" t="s">
        <v>896</v>
      </c>
      <c r="E5197" s="2" t="s">
        <v>20264</v>
      </c>
      <c r="F5197" s="67">
        <v>44104</v>
      </c>
      <c r="I5197" s="92">
        <v>0.77777777777777801</v>
      </c>
      <c r="J5197" s="4">
        <v>0.77777777777777801</v>
      </c>
      <c r="L5197" s="5" t="s">
        <v>91</v>
      </c>
      <c r="M5197" s="6" t="s">
        <v>74</v>
      </c>
      <c r="N5197" s="5">
        <v>20</v>
      </c>
      <c r="O5197" s="5" t="s">
        <v>126</v>
      </c>
      <c r="P5197" s="127" t="s">
        <v>20265</v>
      </c>
      <c r="BO5197" s="2" t="s">
        <v>20266</v>
      </c>
      <c r="BQ5197" s="2" t="s">
        <v>20267</v>
      </c>
    </row>
    <row r="5198" spans="1:69" ht="16.149999999999999" customHeight="1" x14ac:dyDescent="0.25">
      <c r="A5198" s="1">
        <v>5199</v>
      </c>
      <c r="B5198" s="2" t="s">
        <v>211</v>
      </c>
      <c r="C5198" s="2" t="s">
        <v>20268</v>
      </c>
      <c r="D5198" s="2" t="s">
        <v>145</v>
      </c>
      <c r="E5198" s="2" t="s">
        <v>20269</v>
      </c>
      <c r="F5198" s="67">
        <v>44102</v>
      </c>
      <c r="G5198" s="96">
        <f t="shared" ref="G5198:G5243" si="798">IF(F5198&lt;&gt;"",MONTH(F5198),"")</f>
        <v>9</v>
      </c>
      <c r="H5198" s="96">
        <f t="shared" ref="H5198:H5243" si="799">IF(F5198&lt;&gt;"",YEAR(F5198),"")</f>
        <v>2020</v>
      </c>
      <c r="I5198" s="92">
        <v>0.3125</v>
      </c>
      <c r="J5198" s="97">
        <f t="shared" ref="J5198:J5206" si="800">IF(I5198&lt;&gt;"",HOUR(I5198),"")</f>
        <v>7</v>
      </c>
      <c r="L5198" s="5" t="s">
        <v>91</v>
      </c>
      <c r="M5198" s="6" t="s">
        <v>74</v>
      </c>
      <c r="N5198" s="5">
        <v>33</v>
      </c>
      <c r="O5198" s="2" t="s">
        <v>126</v>
      </c>
      <c r="P5198" s="127" t="s">
        <v>11078</v>
      </c>
      <c r="R5198" s="6" t="s">
        <v>77</v>
      </c>
      <c r="T5198" s="6" t="s">
        <v>80</v>
      </c>
      <c r="U5198" s="6" t="s">
        <v>74</v>
      </c>
      <c r="V5198" s="6" t="s">
        <v>80</v>
      </c>
      <c r="X5198" s="2">
        <v>306</v>
      </c>
      <c r="Y5198" s="6" t="s">
        <v>81</v>
      </c>
      <c r="Z5198" s="6" t="s">
        <v>84</v>
      </c>
      <c r="AD5198" s="2">
        <v>306</v>
      </c>
      <c r="AE5198" s="2" t="s">
        <v>81</v>
      </c>
      <c r="AF5198" s="2" t="s">
        <v>84</v>
      </c>
      <c r="BO5198" s="2" t="s">
        <v>20270</v>
      </c>
      <c r="BQ5198" s="2" t="s">
        <v>20271</v>
      </c>
    </row>
    <row r="5199" spans="1:69" ht="16.149999999999999" customHeight="1" x14ac:dyDescent="0.25">
      <c r="A5199" s="1">
        <v>5200</v>
      </c>
      <c r="B5199" s="2" t="s">
        <v>211</v>
      </c>
      <c r="C5199" s="2" t="s">
        <v>20272</v>
      </c>
      <c r="D5199" s="2" t="s">
        <v>178</v>
      </c>
      <c r="E5199" s="2" t="s">
        <v>20273</v>
      </c>
      <c r="F5199" s="67">
        <v>44103</v>
      </c>
      <c r="G5199" s="96">
        <f t="shared" si="798"/>
        <v>9</v>
      </c>
      <c r="H5199" s="96">
        <f t="shared" si="799"/>
        <v>2020</v>
      </c>
      <c r="I5199" s="92">
        <v>0.64583333333333304</v>
      </c>
      <c r="J5199" s="97">
        <f t="shared" si="800"/>
        <v>15</v>
      </c>
      <c r="K5199" s="5" t="s">
        <v>1392</v>
      </c>
      <c r="L5199" s="5" t="s">
        <v>73</v>
      </c>
      <c r="M5199" s="6" t="s">
        <v>74</v>
      </c>
      <c r="O5199" s="2" t="s">
        <v>126</v>
      </c>
      <c r="P5199" s="5" t="s">
        <v>20274</v>
      </c>
      <c r="R5199" s="6" t="s">
        <v>77</v>
      </c>
      <c r="X5199" s="2">
        <v>550</v>
      </c>
      <c r="Y5199" s="2" t="s">
        <v>81</v>
      </c>
      <c r="Z5199" s="2" t="s">
        <v>84</v>
      </c>
      <c r="AA5199" s="2">
        <v>550</v>
      </c>
      <c r="AB5199" s="2" t="s">
        <v>94</v>
      </c>
      <c r="AC5199" s="2" t="s">
        <v>84</v>
      </c>
      <c r="AD5199" s="2">
        <v>550</v>
      </c>
      <c r="AE5199" s="2" t="s">
        <v>81</v>
      </c>
      <c r="AF5199" s="2" t="s">
        <v>84</v>
      </c>
      <c r="AJ5199" s="2">
        <v>550</v>
      </c>
      <c r="AK5199" s="2" t="s">
        <v>81</v>
      </c>
      <c r="AL5199" s="2" t="s">
        <v>84</v>
      </c>
      <c r="AM5199" s="2">
        <v>550</v>
      </c>
      <c r="AN5199" s="2" t="s">
        <v>94</v>
      </c>
      <c r="AO5199" s="2" t="s">
        <v>84</v>
      </c>
      <c r="AP5199" s="2">
        <v>550</v>
      </c>
      <c r="AQ5199" s="2" t="s">
        <v>81</v>
      </c>
      <c r="AR5199" s="2" t="s">
        <v>84</v>
      </c>
      <c r="BO5199" s="2" t="s">
        <v>20275</v>
      </c>
      <c r="BQ5199" s="2" t="s">
        <v>20276</v>
      </c>
    </row>
    <row r="5200" spans="1:69" ht="16.149999999999999" customHeight="1" x14ac:dyDescent="0.25">
      <c r="A5200" s="1">
        <v>5201</v>
      </c>
      <c r="B5200" s="2" t="s">
        <v>211</v>
      </c>
      <c r="C5200" s="2" t="s">
        <v>20277</v>
      </c>
      <c r="D5200" s="2" t="s">
        <v>113</v>
      </c>
      <c r="E5200" s="2" t="s">
        <v>20278</v>
      </c>
      <c r="F5200" s="67">
        <v>44102</v>
      </c>
      <c r="G5200" s="96">
        <f t="shared" si="798"/>
        <v>9</v>
      </c>
      <c r="H5200" s="96">
        <f t="shared" si="799"/>
        <v>2020</v>
      </c>
      <c r="J5200" s="97" t="str">
        <f t="shared" si="800"/>
        <v/>
      </c>
      <c r="K5200" s="5" t="s">
        <v>1392</v>
      </c>
      <c r="L5200" s="5" t="s">
        <v>73</v>
      </c>
      <c r="M5200" s="6" t="s">
        <v>74</v>
      </c>
      <c r="N5200" s="5">
        <v>19</v>
      </c>
      <c r="O5200" s="2" t="s">
        <v>140</v>
      </c>
      <c r="P5200" s="127" t="s">
        <v>20279</v>
      </c>
      <c r="R5200" s="6" t="s">
        <v>77</v>
      </c>
      <c r="T5200" s="6" t="s">
        <v>80</v>
      </c>
      <c r="X5200" s="2">
        <v>961</v>
      </c>
      <c r="Y5200" s="2" t="s">
        <v>81</v>
      </c>
      <c r="Z5200" s="2" t="s">
        <v>84</v>
      </c>
      <c r="AA5200" s="2">
        <v>961</v>
      </c>
      <c r="AB5200" s="2" t="s">
        <v>81</v>
      </c>
      <c r="AC5200" s="2" t="s">
        <v>84</v>
      </c>
      <c r="AD5200" s="2">
        <v>961</v>
      </c>
      <c r="AE5200" s="2" t="s">
        <v>83</v>
      </c>
      <c r="AF5200" s="2" t="s">
        <v>84</v>
      </c>
      <c r="AG5200" s="2">
        <v>961</v>
      </c>
      <c r="AH5200" s="2" t="s">
        <v>81</v>
      </c>
      <c r="AI5200" s="2" t="s">
        <v>84</v>
      </c>
      <c r="AJ5200" s="2">
        <v>600</v>
      </c>
      <c r="AK5200" s="2" t="s">
        <v>81</v>
      </c>
      <c r="AL5200" s="2" t="s">
        <v>84</v>
      </c>
      <c r="AM5200" s="2">
        <v>600</v>
      </c>
      <c r="AN5200" s="2" t="s">
        <v>81</v>
      </c>
      <c r="AO5200" s="2" t="s">
        <v>84</v>
      </c>
      <c r="AP5200" s="2">
        <v>600</v>
      </c>
      <c r="AQ5200" s="2" t="s">
        <v>83</v>
      </c>
      <c r="AR5200" s="2" t="s">
        <v>84</v>
      </c>
      <c r="AV5200" s="1">
        <v>600</v>
      </c>
      <c r="AW5200" s="1" t="s">
        <v>81</v>
      </c>
      <c r="AX5200" s="1" t="s">
        <v>84</v>
      </c>
      <c r="AY5200" s="1">
        <v>600</v>
      </c>
      <c r="AZ5200" s="1" t="s">
        <v>81</v>
      </c>
      <c r="BA5200" s="1" t="s">
        <v>84</v>
      </c>
      <c r="BB5200" s="1">
        <v>600</v>
      </c>
      <c r="BC5200" s="1" t="s">
        <v>83</v>
      </c>
      <c r="BD5200" s="1" t="s">
        <v>84</v>
      </c>
      <c r="BI5200" s="2" t="s">
        <v>162</v>
      </c>
      <c r="BJ5200" s="2">
        <v>780</v>
      </c>
      <c r="BO5200" s="2" t="s">
        <v>20280</v>
      </c>
      <c r="BQ5200" s="2" t="s">
        <v>20281</v>
      </c>
    </row>
    <row r="5201" spans="1:69" ht="16.149999999999999" customHeight="1" x14ac:dyDescent="0.25">
      <c r="A5201" s="1">
        <v>5202</v>
      </c>
      <c r="B5201" s="2" t="s">
        <v>211</v>
      </c>
      <c r="C5201" s="2" t="s">
        <v>15462</v>
      </c>
      <c r="D5201" s="2" t="s">
        <v>137</v>
      </c>
      <c r="E5201" s="2" t="s">
        <v>247</v>
      </c>
      <c r="F5201" s="67">
        <v>44100</v>
      </c>
      <c r="G5201" s="96">
        <f t="shared" si="798"/>
        <v>9</v>
      </c>
      <c r="H5201" s="96">
        <f t="shared" si="799"/>
        <v>2020</v>
      </c>
      <c r="I5201" s="92">
        <v>0.66319444444444398</v>
      </c>
      <c r="J5201" s="97">
        <f t="shared" si="800"/>
        <v>15</v>
      </c>
      <c r="K5201" s="5" t="s">
        <v>1392</v>
      </c>
      <c r="L5201" s="5" t="s">
        <v>91</v>
      </c>
      <c r="M5201" s="6" t="s">
        <v>74</v>
      </c>
      <c r="N5201" s="5">
        <v>19</v>
      </c>
      <c r="O5201" s="2" t="s">
        <v>126</v>
      </c>
      <c r="P5201" s="5" t="s">
        <v>1112</v>
      </c>
      <c r="R5201" s="6" t="s">
        <v>77</v>
      </c>
      <c r="S5201" s="2" t="s">
        <v>78</v>
      </c>
      <c r="U5201" s="2" t="s">
        <v>74</v>
      </c>
      <c r="X5201" s="2">
        <v>500</v>
      </c>
      <c r="Y5201" s="2" t="s">
        <v>81</v>
      </c>
      <c r="Z5201" s="2" t="s">
        <v>161</v>
      </c>
      <c r="AA5201" s="2">
        <v>500</v>
      </c>
      <c r="AB5201" s="2" t="s">
        <v>81</v>
      </c>
      <c r="AC5201" s="2" t="s">
        <v>161</v>
      </c>
      <c r="AD5201" s="2">
        <v>500</v>
      </c>
      <c r="AE5201" s="2" t="s">
        <v>81</v>
      </c>
      <c r="AF5201" s="2" t="s">
        <v>161</v>
      </c>
      <c r="AG5201" s="2">
        <v>500</v>
      </c>
      <c r="AH5201" s="2" t="s">
        <v>81</v>
      </c>
      <c r="AI5201" s="2" t="s">
        <v>161</v>
      </c>
      <c r="AJ5201" s="2">
        <v>500</v>
      </c>
      <c r="AK5201" s="2" t="s">
        <v>81</v>
      </c>
      <c r="AL5201" s="2" t="s">
        <v>161</v>
      </c>
      <c r="AM5201" s="2">
        <v>500</v>
      </c>
      <c r="AN5201" s="2" t="s">
        <v>81</v>
      </c>
      <c r="AO5201" s="2" t="s">
        <v>161</v>
      </c>
      <c r="AP5201" s="2">
        <v>500</v>
      </c>
      <c r="AQ5201" s="2" t="s">
        <v>81</v>
      </c>
      <c r="AR5201" s="2" t="s">
        <v>161</v>
      </c>
      <c r="AS5201" s="2">
        <v>500</v>
      </c>
      <c r="AT5201" s="2" t="s">
        <v>81</v>
      </c>
      <c r="AU5201" s="2" t="s">
        <v>161</v>
      </c>
      <c r="BI5201" s="2" t="s">
        <v>162</v>
      </c>
      <c r="BJ5201" s="2">
        <v>2500</v>
      </c>
      <c r="BO5201" s="2" t="s">
        <v>20282</v>
      </c>
      <c r="BQ5201" s="2" t="s">
        <v>20283</v>
      </c>
    </row>
    <row r="5202" spans="1:69" ht="16.149999999999999" customHeight="1" x14ac:dyDescent="0.25">
      <c r="A5202" s="1">
        <v>5203</v>
      </c>
      <c r="B5202" s="2" t="s">
        <v>211</v>
      </c>
      <c r="C5202" s="2" t="s">
        <v>3130</v>
      </c>
      <c r="D5202" s="2" t="s">
        <v>3859</v>
      </c>
      <c r="E5202" s="2" t="s">
        <v>20284</v>
      </c>
      <c r="F5202" s="67">
        <v>44102</v>
      </c>
      <c r="G5202" s="96">
        <f t="shared" si="798"/>
        <v>9</v>
      </c>
      <c r="H5202" s="96">
        <f t="shared" si="799"/>
        <v>2020</v>
      </c>
      <c r="I5202" s="92">
        <v>0.54513888888888895</v>
      </c>
      <c r="J5202" s="97">
        <f t="shared" si="800"/>
        <v>13</v>
      </c>
      <c r="L5202" s="5" t="s">
        <v>91</v>
      </c>
      <c r="M5202" s="6" t="s">
        <v>208</v>
      </c>
      <c r="O5202" s="2" t="s">
        <v>10213</v>
      </c>
      <c r="P5202" s="6" t="s">
        <v>20285</v>
      </c>
      <c r="R5202" s="6" t="s">
        <v>77</v>
      </c>
      <c r="T5202" s="6" t="s">
        <v>80</v>
      </c>
      <c r="BO5202" s="2" t="s">
        <v>20286</v>
      </c>
      <c r="BQ5202" s="2" t="s">
        <v>20287</v>
      </c>
    </row>
    <row r="5203" spans="1:69" ht="16.149999999999999" customHeight="1" x14ac:dyDescent="0.25">
      <c r="A5203" s="1">
        <v>5204</v>
      </c>
      <c r="B5203" s="2" t="s">
        <v>211</v>
      </c>
      <c r="C5203" s="2" t="s">
        <v>5769</v>
      </c>
      <c r="D5203" s="2" t="s">
        <v>3859</v>
      </c>
      <c r="E5203" s="2" t="s">
        <v>20284</v>
      </c>
      <c r="F5203" s="67">
        <v>44070</v>
      </c>
      <c r="G5203" s="96">
        <f t="shared" si="798"/>
        <v>8</v>
      </c>
      <c r="H5203" s="96">
        <f t="shared" si="799"/>
        <v>2020</v>
      </c>
      <c r="J5203" s="97" t="str">
        <f t="shared" si="800"/>
        <v/>
      </c>
      <c r="K5203" s="5" t="s">
        <v>1392</v>
      </c>
      <c r="L5203" s="5" t="s">
        <v>91</v>
      </c>
      <c r="M5203" s="6" t="s">
        <v>208</v>
      </c>
      <c r="O5203" s="2" t="s">
        <v>5139</v>
      </c>
      <c r="P5203" s="6" t="s">
        <v>20288</v>
      </c>
      <c r="T5203" s="6" t="s">
        <v>80</v>
      </c>
      <c r="X5203" s="2">
        <v>450</v>
      </c>
      <c r="Y5203" s="2" t="s">
        <v>81</v>
      </c>
      <c r="AA5203" s="2">
        <v>450</v>
      </c>
      <c r="AB5203" s="2" t="s">
        <v>81</v>
      </c>
      <c r="AD5203" s="2">
        <v>450</v>
      </c>
      <c r="AE5203" s="2" t="s">
        <v>20289</v>
      </c>
      <c r="BO5203" s="2" t="s">
        <v>20290</v>
      </c>
      <c r="BQ5203" s="2" t="s">
        <v>20291</v>
      </c>
    </row>
    <row r="5204" spans="1:69" ht="16.149999999999999" customHeight="1" x14ac:dyDescent="0.25">
      <c r="A5204" s="1">
        <v>5205</v>
      </c>
      <c r="B5204" s="2" t="s">
        <v>211</v>
      </c>
      <c r="C5204" s="2" t="s">
        <v>97</v>
      </c>
      <c r="D5204" s="2" t="s">
        <v>98</v>
      </c>
      <c r="E5204" s="2" t="s">
        <v>20292</v>
      </c>
      <c r="F5204" s="67">
        <v>44094</v>
      </c>
      <c r="G5204" s="96">
        <f t="shared" si="798"/>
        <v>9</v>
      </c>
      <c r="H5204" s="96">
        <f t="shared" si="799"/>
        <v>2020</v>
      </c>
      <c r="I5204" s="92">
        <v>0.52083333333333304</v>
      </c>
      <c r="J5204" s="97">
        <f t="shared" si="800"/>
        <v>12</v>
      </c>
      <c r="L5204" s="5" t="s">
        <v>91</v>
      </c>
      <c r="M5204" s="6" t="s">
        <v>208</v>
      </c>
      <c r="N5204" s="5">
        <v>58</v>
      </c>
      <c r="O5204" s="2" t="s">
        <v>3609</v>
      </c>
      <c r="P5204" s="6" t="s">
        <v>20293</v>
      </c>
      <c r="R5204" s="6" t="s">
        <v>77</v>
      </c>
      <c r="T5204" s="6" t="s">
        <v>202</v>
      </c>
      <c r="AF5204" s="1" t="s">
        <v>109</v>
      </c>
      <c r="AG5204" s="1" t="s">
        <v>109</v>
      </c>
      <c r="AH5204" s="1" t="s">
        <v>109</v>
      </c>
      <c r="BO5204" s="2" t="s">
        <v>20294</v>
      </c>
      <c r="BQ5204" s="2" t="s">
        <v>20295</v>
      </c>
    </row>
    <row r="5205" spans="1:69" ht="16.149999999999999" customHeight="1" x14ac:dyDescent="0.25">
      <c r="A5205" s="1">
        <v>5206</v>
      </c>
      <c r="B5205" s="2" t="s">
        <v>211</v>
      </c>
      <c r="C5205" s="2" t="s">
        <v>1241</v>
      </c>
      <c r="D5205" s="2" t="s">
        <v>575</v>
      </c>
      <c r="E5205" s="2" t="s">
        <v>20296</v>
      </c>
      <c r="F5205" s="67">
        <v>44087</v>
      </c>
      <c r="G5205" s="96">
        <f t="shared" si="798"/>
        <v>9</v>
      </c>
      <c r="H5205" s="96">
        <f t="shared" si="799"/>
        <v>2020</v>
      </c>
      <c r="I5205" s="92">
        <v>0.75</v>
      </c>
      <c r="J5205" s="97">
        <f t="shared" si="800"/>
        <v>18</v>
      </c>
      <c r="K5205" s="5" t="s">
        <v>1392</v>
      </c>
      <c r="L5205" s="5" t="s">
        <v>91</v>
      </c>
      <c r="M5205" s="6" t="s">
        <v>100</v>
      </c>
      <c r="O5205" s="2" t="s">
        <v>10213</v>
      </c>
      <c r="P5205" s="6" t="s">
        <v>22322</v>
      </c>
      <c r="R5205" s="6" t="s">
        <v>77</v>
      </c>
      <c r="T5205" s="6" t="s">
        <v>80</v>
      </c>
      <c r="AF5205" s="2" t="s">
        <v>109</v>
      </c>
      <c r="BO5205" s="2" t="s">
        <v>20297</v>
      </c>
      <c r="BQ5205" s="2" t="s">
        <v>20298</v>
      </c>
    </row>
    <row r="5206" spans="1:69" ht="16.149999999999999" customHeight="1" x14ac:dyDescent="0.25">
      <c r="A5206" s="1">
        <v>5207</v>
      </c>
      <c r="B5206" s="2" t="s">
        <v>211</v>
      </c>
      <c r="C5206" s="116" t="s">
        <v>165</v>
      </c>
      <c r="D5206" s="2" t="s">
        <v>158</v>
      </c>
      <c r="E5206" s="2" t="s">
        <v>10868</v>
      </c>
      <c r="F5206" s="67">
        <v>44103</v>
      </c>
      <c r="G5206" s="96">
        <f t="shared" si="798"/>
        <v>9</v>
      </c>
      <c r="H5206" s="96">
        <f t="shared" si="799"/>
        <v>2020</v>
      </c>
      <c r="I5206" s="92">
        <v>0.46875</v>
      </c>
      <c r="J5206" s="97">
        <f t="shared" si="800"/>
        <v>11</v>
      </c>
      <c r="K5206" s="5" t="s">
        <v>1392</v>
      </c>
      <c r="L5206" s="5" t="s">
        <v>73</v>
      </c>
      <c r="M5206" s="6" t="s">
        <v>74</v>
      </c>
      <c r="N5206" s="5">
        <v>42</v>
      </c>
      <c r="O5206" s="2" t="s">
        <v>10213</v>
      </c>
      <c r="P5206" s="6" t="s">
        <v>20299</v>
      </c>
      <c r="R5206" s="127" t="s">
        <v>77</v>
      </c>
      <c r="T5206" s="6" t="s">
        <v>202</v>
      </c>
      <c r="X5206" s="2">
        <v>95</v>
      </c>
      <c r="Y5206" s="2" t="s">
        <v>94</v>
      </c>
      <c r="Z5206" s="2" t="s">
        <v>168</v>
      </c>
      <c r="AD5206" s="2">
        <v>95</v>
      </c>
      <c r="AE5206" s="2" t="s">
        <v>81</v>
      </c>
      <c r="AF5206" s="2" t="s">
        <v>168</v>
      </c>
      <c r="AG5206" s="2">
        <v>95</v>
      </c>
      <c r="AH5206" s="2" t="s">
        <v>94</v>
      </c>
      <c r="AI5206" s="2" t="s">
        <v>168</v>
      </c>
      <c r="BO5206" s="2" t="s">
        <v>20300</v>
      </c>
      <c r="BQ5206" s="2" t="s">
        <v>20301</v>
      </c>
    </row>
    <row r="5207" spans="1:69" ht="16.149999999999999" customHeight="1" x14ac:dyDescent="0.25">
      <c r="A5207" s="1">
        <v>5208</v>
      </c>
      <c r="B5207" s="2" t="s">
        <v>87</v>
      </c>
      <c r="C5207" s="2" t="s">
        <v>540</v>
      </c>
      <c r="D5207" s="2" t="s">
        <v>124</v>
      </c>
      <c r="E5207" s="2" t="s">
        <v>19547</v>
      </c>
      <c r="F5207" s="67">
        <v>44088</v>
      </c>
      <c r="G5207" s="3">
        <f t="shared" si="798"/>
        <v>9</v>
      </c>
      <c r="H5207" s="3">
        <f t="shared" si="799"/>
        <v>2020</v>
      </c>
      <c r="I5207" s="92">
        <v>0.75347222222222199</v>
      </c>
      <c r="K5207" s="5" t="s">
        <v>1392</v>
      </c>
      <c r="L5207" s="5" t="s">
        <v>73</v>
      </c>
      <c r="M5207" s="6" t="s">
        <v>208</v>
      </c>
      <c r="N5207" s="5">
        <v>77</v>
      </c>
      <c r="O5207" s="5" t="s">
        <v>5139</v>
      </c>
      <c r="P5207" s="6" t="s">
        <v>20302</v>
      </c>
      <c r="R5207" s="127" t="s">
        <v>77</v>
      </c>
      <c r="U5207" s="2" t="s">
        <v>354</v>
      </c>
      <c r="V5207" s="2" t="s">
        <v>80</v>
      </c>
      <c r="X5207" s="2">
        <v>70</v>
      </c>
      <c r="Y5207" s="2" t="s">
        <v>94</v>
      </c>
      <c r="Z5207" s="2" t="s">
        <v>168</v>
      </c>
      <c r="AD5207" s="2">
        <v>70</v>
      </c>
      <c r="AE5207" s="2" t="s">
        <v>81</v>
      </c>
      <c r="AF5207" s="2" t="s">
        <v>168</v>
      </c>
      <c r="AJ5207" s="2">
        <v>70</v>
      </c>
      <c r="AK5207" s="2" t="s">
        <v>94</v>
      </c>
      <c r="AL5207" s="2" t="s">
        <v>168</v>
      </c>
      <c r="AP5207" s="2">
        <v>70</v>
      </c>
      <c r="AQ5207" s="2" t="s">
        <v>81</v>
      </c>
      <c r="AR5207" s="2" t="s">
        <v>168</v>
      </c>
      <c r="BO5207" s="2" t="s">
        <v>20303</v>
      </c>
      <c r="BQ5207" s="2" t="s">
        <v>20304</v>
      </c>
    </row>
    <row r="5208" spans="1:69" ht="16.149999999999999" customHeight="1" x14ac:dyDescent="0.25">
      <c r="A5208" s="1">
        <v>5209</v>
      </c>
      <c r="B5208" s="2" t="s">
        <v>69</v>
      </c>
      <c r="C5208" s="116" t="s">
        <v>3241</v>
      </c>
      <c r="D5208" s="2" t="s">
        <v>124</v>
      </c>
      <c r="E5208" s="2" t="s">
        <v>1158</v>
      </c>
      <c r="F5208" s="67">
        <v>44108</v>
      </c>
      <c r="G5208" s="96">
        <f t="shared" si="798"/>
        <v>10</v>
      </c>
      <c r="H5208" s="96">
        <f t="shared" si="799"/>
        <v>2020</v>
      </c>
      <c r="I5208" s="92">
        <v>0.51041666666666696</v>
      </c>
      <c r="J5208" s="97">
        <f t="shared" ref="J5208:J5239" si="801">IF(I5208&lt;&gt;"",HOUR(I5208),"")</f>
        <v>12</v>
      </c>
      <c r="K5208" s="5" t="s">
        <v>1392</v>
      </c>
      <c r="L5208" s="5" t="s">
        <v>91</v>
      </c>
      <c r="M5208" s="6" t="s">
        <v>115</v>
      </c>
      <c r="N5208" s="5">
        <v>60</v>
      </c>
      <c r="O5208" s="2" t="s">
        <v>126</v>
      </c>
      <c r="P5208" s="6" t="s">
        <v>20305</v>
      </c>
      <c r="R5208" s="127" t="s">
        <v>77</v>
      </c>
      <c r="T5208" s="6" t="s">
        <v>202</v>
      </c>
      <c r="X5208" s="2">
        <v>385</v>
      </c>
      <c r="Y5208" s="2" t="s">
        <v>81</v>
      </c>
      <c r="Z5208" s="2" t="s">
        <v>84</v>
      </c>
      <c r="AA5208" s="2">
        <v>385</v>
      </c>
      <c r="AB5208" s="2" t="s">
        <v>81</v>
      </c>
      <c r="AC5208" s="2" t="s">
        <v>84</v>
      </c>
      <c r="AD5208" s="2">
        <v>385</v>
      </c>
      <c r="AE5208" s="2" t="s">
        <v>81</v>
      </c>
      <c r="AF5208" s="2" t="s">
        <v>84</v>
      </c>
      <c r="AJ5208" s="2">
        <v>770</v>
      </c>
      <c r="AK5208" s="2" t="s">
        <v>83</v>
      </c>
      <c r="AL5208" s="2" t="s">
        <v>161</v>
      </c>
      <c r="AM5208" s="2">
        <v>770</v>
      </c>
      <c r="AN5208" s="2" t="s">
        <v>81</v>
      </c>
      <c r="AO5208" s="2" t="s">
        <v>161</v>
      </c>
      <c r="AP5208" s="2">
        <v>770</v>
      </c>
      <c r="AQ5208" s="2" t="s">
        <v>83</v>
      </c>
      <c r="AR5208" s="2" t="s">
        <v>161</v>
      </c>
      <c r="BI5208" s="2" t="s">
        <v>162</v>
      </c>
      <c r="BJ5208" s="2">
        <v>1310</v>
      </c>
      <c r="BK5208" s="2" t="s">
        <v>109</v>
      </c>
      <c r="BM5208" s="2" t="s">
        <v>162</v>
      </c>
      <c r="BN5208" s="2">
        <v>1400</v>
      </c>
      <c r="BO5208" s="2" t="s">
        <v>20306</v>
      </c>
      <c r="BQ5208" s="2" t="s">
        <v>20307</v>
      </c>
    </row>
    <row r="5209" spans="1:69" ht="16.149999999999999" customHeight="1" x14ac:dyDescent="0.25">
      <c r="A5209" s="1">
        <v>5210</v>
      </c>
      <c r="B5209" s="2" t="s">
        <v>211</v>
      </c>
      <c r="C5209" s="2" t="s">
        <v>390</v>
      </c>
      <c r="D5209" s="2" t="s">
        <v>151</v>
      </c>
      <c r="E5209" s="2" t="s">
        <v>17439</v>
      </c>
      <c r="F5209" s="67">
        <v>44107</v>
      </c>
      <c r="G5209" s="96">
        <f t="shared" si="798"/>
        <v>10</v>
      </c>
      <c r="H5209" s="96">
        <f t="shared" si="799"/>
        <v>2020</v>
      </c>
      <c r="I5209" s="92">
        <v>0.625</v>
      </c>
      <c r="J5209" s="97">
        <f t="shared" si="801"/>
        <v>15</v>
      </c>
      <c r="K5209" s="5" t="s">
        <v>1392</v>
      </c>
      <c r="L5209" s="5" t="s">
        <v>91</v>
      </c>
      <c r="M5209" s="6" t="s">
        <v>74</v>
      </c>
      <c r="N5209" s="5">
        <v>64</v>
      </c>
      <c r="O5209" s="2" t="s">
        <v>5139</v>
      </c>
      <c r="P5209" s="6" t="s">
        <v>13482</v>
      </c>
      <c r="R5209" s="127" t="s">
        <v>77</v>
      </c>
      <c r="U5209" s="2" t="s">
        <v>115</v>
      </c>
      <c r="V5209" s="2" t="s">
        <v>80</v>
      </c>
      <c r="AD5209" s="2">
        <v>405</v>
      </c>
      <c r="AE5209" s="2" t="s">
        <v>81</v>
      </c>
      <c r="AF5209" s="2" t="s">
        <v>82</v>
      </c>
      <c r="AG5209" s="2">
        <v>405</v>
      </c>
      <c r="AH5209" s="2" t="s">
        <v>81</v>
      </c>
      <c r="AI5209" s="2" t="s">
        <v>82</v>
      </c>
      <c r="BO5209" s="2" t="s">
        <v>20308</v>
      </c>
      <c r="BQ5209" s="2" t="s">
        <v>10252</v>
      </c>
    </row>
    <row r="5210" spans="1:69" ht="16.149999999999999" customHeight="1" x14ac:dyDescent="0.25">
      <c r="A5210" s="1">
        <v>5211</v>
      </c>
      <c r="B5210" s="2" t="s">
        <v>69</v>
      </c>
      <c r="C5210" s="2" t="s">
        <v>123</v>
      </c>
      <c r="D5210" s="2" t="s">
        <v>124</v>
      </c>
      <c r="E5210" s="2" t="s">
        <v>20309</v>
      </c>
      <c r="F5210" s="67">
        <v>44109</v>
      </c>
      <c r="G5210" s="96">
        <f t="shared" si="798"/>
        <v>10</v>
      </c>
      <c r="H5210" s="96">
        <f t="shared" si="799"/>
        <v>2020</v>
      </c>
      <c r="I5210" s="92">
        <v>0.46527777777777801</v>
      </c>
      <c r="J5210" s="97">
        <f t="shared" si="801"/>
        <v>11</v>
      </c>
      <c r="K5210" s="5" t="s">
        <v>1392</v>
      </c>
      <c r="L5210" s="5" t="s">
        <v>91</v>
      </c>
      <c r="M5210" s="6" t="s">
        <v>74</v>
      </c>
      <c r="N5210" s="5">
        <v>84</v>
      </c>
      <c r="O5210" s="2" t="s">
        <v>5139</v>
      </c>
      <c r="P5210" s="6" t="s">
        <v>20310</v>
      </c>
      <c r="R5210" s="127" t="s">
        <v>77</v>
      </c>
      <c r="T5210" s="6" t="s">
        <v>80</v>
      </c>
      <c r="U5210" s="2" t="s">
        <v>74</v>
      </c>
      <c r="X5210" s="2">
        <v>814</v>
      </c>
      <c r="Y5210" s="2" t="s">
        <v>81</v>
      </c>
      <c r="Z5210" s="2" t="s">
        <v>82</v>
      </c>
      <c r="AA5210" s="2">
        <v>814</v>
      </c>
      <c r="AB5210" s="2" t="s">
        <v>81</v>
      </c>
      <c r="AC5210" s="2" t="s">
        <v>82</v>
      </c>
      <c r="AD5210" s="2">
        <v>814</v>
      </c>
      <c r="AE5210" s="2" t="s">
        <v>81</v>
      </c>
      <c r="AF5210" s="2" t="s">
        <v>82</v>
      </c>
      <c r="AG5210" s="2">
        <v>814</v>
      </c>
      <c r="AH5210" s="2" t="s">
        <v>94</v>
      </c>
      <c r="AI5210" s="2" t="s">
        <v>82</v>
      </c>
      <c r="AJ5210" s="2">
        <v>480</v>
      </c>
      <c r="AK5210" s="2" t="s">
        <v>81</v>
      </c>
      <c r="AL5210" s="2" t="s">
        <v>84</v>
      </c>
      <c r="AP5210" s="2">
        <v>480</v>
      </c>
      <c r="AQ5210" s="2" t="s">
        <v>81</v>
      </c>
      <c r="AR5210" s="2" t="s">
        <v>84</v>
      </c>
      <c r="BO5210" s="2" t="s">
        <v>20311</v>
      </c>
      <c r="BQ5210" s="2" t="s">
        <v>20312</v>
      </c>
    </row>
    <row r="5211" spans="1:69" ht="16.149999999999999" customHeight="1" x14ac:dyDescent="0.25">
      <c r="A5211" s="1">
        <v>5212</v>
      </c>
      <c r="B5211" s="2" t="s">
        <v>69</v>
      </c>
      <c r="C5211" s="2" t="s">
        <v>112</v>
      </c>
      <c r="D5211" s="2" t="s">
        <v>113</v>
      </c>
      <c r="E5211" s="2" t="s">
        <v>20313</v>
      </c>
      <c r="F5211" s="67">
        <v>44109</v>
      </c>
      <c r="G5211" s="96">
        <f t="shared" si="798"/>
        <v>10</v>
      </c>
      <c r="H5211" s="96">
        <f t="shared" si="799"/>
        <v>2020</v>
      </c>
      <c r="I5211" s="92">
        <v>0.36458333333333298</v>
      </c>
      <c r="J5211" s="97">
        <f t="shared" si="801"/>
        <v>8</v>
      </c>
      <c r="K5211" s="5" t="s">
        <v>1392</v>
      </c>
      <c r="L5211" s="5" t="s">
        <v>91</v>
      </c>
      <c r="M5211" s="6" t="s">
        <v>74</v>
      </c>
      <c r="N5211" s="5">
        <v>67</v>
      </c>
      <c r="O5211" s="2" t="s">
        <v>5139</v>
      </c>
      <c r="P5211" s="6" t="s">
        <v>20314</v>
      </c>
      <c r="R5211" s="6" t="s">
        <v>77</v>
      </c>
      <c r="S5211" s="6" t="s">
        <v>11111</v>
      </c>
      <c r="T5211" s="6" t="s">
        <v>202</v>
      </c>
      <c r="X5211" s="2">
        <v>173</v>
      </c>
      <c r="Y5211" s="2" t="s">
        <v>81</v>
      </c>
      <c r="Z5211" s="2" t="s">
        <v>82</v>
      </c>
      <c r="AD5211" s="2">
        <v>173</v>
      </c>
      <c r="AE5211" s="2" t="s">
        <v>81</v>
      </c>
      <c r="AF5211" s="2" t="s">
        <v>82</v>
      </c>
      <c r="AJ5211" s="2">
        <v>167</v>
      </c>
      <c r="AK5211" s="2" t="s">
        <v>81</v>
      </c>
      <c r="AL5211" s="2" t="s">
        <v>82</v>
      </c>
      <c r="AP5211" s="2">
        <v>167</v>
      </c>
      <c r="AQ5211" s="2" t="s">
        <v>81</v>
      </c>
      <c r="AR5211" s="2" t="s">
        <v>82</v>
      </c>
      <c r="BO5211" s="2" t="s">
        <v>20315</v>
      </c>
      <c r="BQ5211" s="2" t="s">
        <v>20316</v>
      </c>
    </row>
    <row r="5212" spans="1:69" ht="16.149999999999999" customHeight="1" x14ac:dyDescent="0.25">
      <c r="A5212" s="16">
        <v>5213</v>
      </c>
      <c r="B5212" s="2" t="s">
        <v>211</v>
      </c>
      <c r="C5212" s="2" t="s">
        <v>20317</v>
      </c>
      <c r="D5212" s="2" t="s">
        <v>206</v>
      </c>
      <c r="E5212" s="2" t="s">
        <v>20318</v>
      </c>
      <c r="F5212" s="67">
        <v>43982</v>
      </c>
      <c r="G5212" s="96">
        <f t="shared" si="798"/>
        <v>5</v>
      </c>
      <c r="H5212" s="96">
        <f t="shared" si="799"/>
        <v>2020</v>
      </c>
      <c r="I5212" s="92">
        <v>0.15277777777777801</v>
      </c>
      <c r="J5212" s="97">
        <f t="shared" si="801"/>
        <v>3</v>
      </c>
      <c r="K5212" s="5" t="s">
        <v>1392</v>
      </c>
      <c r="L5212" s="5" t="s">
        <v>91</v>
      </c>
      <c r="M5212" s="6" t="s">
        <v>100</v>
      </c>
      <c r="N5212" s="5" t="s">
        <v>109</v>
      </c>
      <c r="O5212" s="5" t="s">
        <v>5139</v>
      </c>
      <c r="P5212" s="6" t="s">
        <v>1027</v>
      </c>
      <c r="R5212" s="127" t="s">
        <v>77</v>
      </c>
      <c r="T5212" s="6" t="s">
        <v>202</v>
      </c>
      <c r="X5212" s="2">
        <v>508</v>
      </c>
      <c r="Y5212" s="2" t="s">
        <v>81</v>
      </c>
      <c r="Z5212" s="2" t="s">
        <v>82</v>
      </c>
      <c r="AA5212" s="2">
        <v>508</v>
      </c>
      <c r="AB5212" s="2" t="s">
        <v>81</v>
      </c>
      <c r="AC5212" s="2" t="s">
        <v>82</v>
      </c>
      <c r="AD5212" s="2">
        <v>508</v>
      </c>
      <c r="AE5212" s="2" t="s">
        <v>81</v>
      </c>
      <c r="AF5212" s="2" t="s">
        <v>82</v>
      </c>
      <c r="AJ5212" s="2">
        <v>959</v>
      </c>
      <c r="AK5212" s="2" t="s">
        <v>94</v>
      </c>
      <c r="AL5212" s="2" t="s">
        <v>82</v>
      </c>
      <c r="AP5212" s="2">
        <v>959</v>
      </c>
      <c r="AQ5212" s="2" t="s">
        <v>81</v>
      </c>
      <c r="AR5212" s="2" t="s">
        <v>82</v>
      </c>
      <c r="AS5212" s="2">
        <v>959</v>
      </c>
      <c r="AT5212" s="2" t="s">
        <v>81</v>
      </c>
      <c r="AU5212" s="2" t="s">
        <v>82</v>
      </c>
      <c r="BQ5212" s="2" t="s">
        <v>20319</v>
      </c>
    </row>
    <row r="5213" spans="1:69" ht="16.149999999999999" customHeight="1" x14ac:dyDescent="0.25">
      <c r="A5213" s="1">
        <v>5214</v>
      </c>
      <c r="B5213" s="2" t="s">
        <v>211</v>
      </c>
      <c r="C5213" s="2" t="s">
        <v>6420</v>
      </c>
      <c r="D5213" s="2" t="s">
        <v>1097</v>
      </c>
      <c r="E5213" s="2" t="s">
        <v>20320</v>
      </c>
      <c r="F5213" s="67">
        <v>44109</v>
      </c>
      <c r="G5213" s="96">
        <f t="shared" si="798"/>
        <v>10</v>
      </c>
      <c r="H5213" s="96">
        <f t="shared" si="799"/>
        <v>2020</v>
      </c>
      <c r="I5213" s="92">
        <v>0.73958333333333304</v>
      </c>
      <c r="J5213" s="97">
        <f t="shared" si="801"/>
        <v>17</v>
      </c>
      <c r="K5213" s="5" t="s">
        <v>1392</v>
      </c>
      <c r="L5213" s="5" t="s">
        <v>91</v>
      </c>
      <c r="M5213" s="6" t="s">
        <v>115</v>
      </c>
      <c r="N5213" s="5">
        <v>20</v>
      </c>
      <c r="O5213" s="5" t="s">
        <v>5139</v>
      </c>
      <c r="P5213" s="6" t="s">
        <v>1027</v>
      </c>
      <c r="R5213" s="127" t="s">
        <v>77</v>
      </c>
      <c r="T5213" s="6" t="s">
        <v>80</v>
      </c>
      <c r="X5213" s="1">
        <v>1190</v>
      </c>
      <c r="Y5213" s="1" t="s">
        <v>83</v>
      </c>
      <c r="Z5213" s="1" t="s">
        <v>161</v>
      </c>
      <c r="AA5213" s="1">
        <v>1190</v>
      </c>
      <c r="AB5213" s="1" t="s">
        <v>81</v>
      </c>
      <c r="AC5213" s="1" t="s">
        <v>161</v>
      </c>
      <c r="AD5213" s="1">
        <v>1190</v>
      </c>
      <c r="AE5213" s="1" t="s">
        <v>83</v>
      </c>
      <c r="AF5213" s="1" t="s">
        <v>161</v>
      </c>
      <c r="AG5213" s="1">
        <v>1190</v>
      </c>
      <c r="AH5213" s="1" t="s">
        <v>81</v>
      </c>
      <c r="AI5213" s="1" t="s">
        <v>161</v>
      </c>
      <c r="AJ5213" s="2">
        <v>415</v>
      </c>
      <c r="AK5213" s="2" t="s">
        <v>81</v>
      </c>
      <c r="AL5213" s="2" t="s">
        <v>168</v>
      </c>
      <c r="AP5213" s="2">
        <v>415</v>
      </c>
      <c r="AQ5213" s="2" t="s">
        <v>83</v>
      </c>
      <c r="AR5213" s="2" t="s">
        <v>168</v>
      </c>
      <c r="AS5213" s="2">
        <v>715</v>
      </c>
      <c r="AT5213" s="2" t="s">
        <v>81</v>
      </c>
      <c r="AU5213" s="2" t="s">
        <v>84</v>
      </c>
      <c r="AY5213" s="2">
        <v>720</v>
      </c>
      <c r="AZ5213" s="2" t="s">
        <v>81</v>
      </c>
      <c r="BA5213" s="2" t="s">
        <v>84</v>
      </c>
      <c r="BO5213" s="1" t="s">
        <v>20321</v>
      </c>
      <c r="BQ5213" s="2" t="s">
        <v>20322</v>
      </c>
    </row>
    <row r="5214" spans="1:69" ht="16.149999999999999" customHeight="1" x14ac:dyDescent="0.25">
      <c r="A5214" s="1">
        <v>5215</v>
      </c>
      <c r="B5214" s="2" t="s">
        <v>211</v>
      </c>
      <c r="C5214" s="116" t="s">
        <v>2329</v>
      </c>
      <c r="D5214" s="67" t="s">
        <v>296</v>
      </c>
      <c r="E5214" s="2" t="s">
        <v>20323</v>
      </c>
      <c r="F5214" s="67">
        <v>44104</v>
      </c>
      <c r="G5214" s="96">
        <f t="shared" si="798"/>
        <v>9</v>
      </c>
      <c r="H5214" s="96">
        <f t="shared" si="799"/>
        <v>2020</v>
      </c>
      <c r="I5214" s="92">
        <v>0.75</v>
      </c>
      <c r="J5214" s="97">
        <f t="shared" si="801"/>
        <v>18</v>
      </c>
      <c r="K5214" s="5" t="s">
        <v>1392</v>
      </c>
      <c r="L5214" s="5" t="s">
        <v>91</v>
      </c>
      <c r="M5214" s="6" t="s">
        <v>115</v>
      </c>
      <c r="N5214" s="5">
        <v>54</v>
      </c>
      <c r="O5214" s="5" t="s">
        <v>5139</v>
      </c>
      <c r="P5214" s="6" t="s">
        <v>1027</v>
      </c>
      <c r="R5214" s="127" t="s">
        <v>77</v>
      </c>
      <c r="T5214" s="6" t="s">
        <v>80</v>
      </c>
      <c r="X5214" s="1">
        <v>422</v>
      </c>
      <c r="Y5214" s="1" t="s">
        <v>81</v>
      </c>
      <c r="Z5214" s="1" t="s">
        <v>84</v>
      </c>
      <c r="AA5214" s="1">
        <v>422</v>
      </c>
      <c r="AB5214" s="1" t="s">
        <v>81</v>
      </c>
      <c r="AC5214" s="1" t="s">
        <v>84</v>
      </c>
      <c r="AD5214" s="1">
        <v>422</v>
      </c>
      <c r="AE5214" s="1" t="s">
        <v>81</v>
      </c>
      <c r="AF5214" s="1" t="s">
        <v>84</v>
      </c>
      <c r="AG5214" s="1">
        <v>422</v>
      </c>
      <c r="AH5214" s="1" t="s">
        <v>94</v>
      </c>
      <c r="AI5214" s="1" t="s">
        <v>84</v>
      </c>
      <c r="AJ5214" s="2">
        <v>119</v>
      </c>
      <c r="AK5214" s="2" t="s">
        <v>81</v>
      </c>
      <c r="AL5214" s="2" t="s">
        <v>84</v>
      </c>
      <c r="AP5214" s="2">
        <v>119</v>
      </c>
      <c r="AQ5214" s="2" t="s">
        <v>81</v>
      </c>
      <c r="AR5214" s="2" t="s">
        <v>84</v>
      </c>
      <c r="AV5214" s="1">
        <v>95</v>
      </c>
      <c r="AW5214" s="1" t="s">
        <v>81</v>
      </c>
      <c r="AX5214" s="1" t="s">
        <v>168</v>
      </c>
      <c r="AY5214" s="1">
        <v>95</v>
      </c>
      <c r="AZ5214" s="1" t="s">
        <v>81</v>
      </c>
      <c r="BA5214" s="1" t="s">
        <v>168</v>
      </c>
      <c r="BB5214" s="1">
        <v>95</v>
      </c>
      <c r="BC5214" s="1" t="s">
        <v>83</v>
      </c>
      <c r="BD5214" s="1" t="s">
        <v>168</v>
      </c>
      <c r="BO5214" s="2" t="s">
        <v>20324</v>
      </c>
      <c r="BQ5214" s="2" t="s">
        <v>20325</v>
      </c>
    </row>
    <row r="5215" spans="1:69" ht="16.149999999999999" customHeight="1" x14ac:dyDescent="0.25">
      <c r="A5215" s="1">
        <v>5216</v>
      </c>
      <c r="B5215" s="2" t="s">
        <v>211</v>
      </c>
      <c r="C5215" s="44" t="s">
        <v>4955</v>
      </c>
      <c r="D5215" s="2" t="s">
        <v>113</v>
      </c>
      <c r="E5215" s="2" t="s">
        <v>6208</v>
      </c>
      <c r="F5215" s="67">
        <v>44111</v>
      </c>
      <c r="G5215" s="96">
        <f t="shared" si="798"/>
        <v>10</v>
      </c>
      <c r="H5215" s="96">
        <f t="shared" si="799"/>
        <v>2020</v>
      </c>
      <c r="I5215" s="92">
        <v>0.33680555555555602</v>
      </c>
      <c r="J5215" s="97">
        <f t="shared" si="801"/>
        <v>8</v>
      </c>
      <c r="L5215" s="5" t="s">
        <v>73</v>
      </c>
      <c r="M5215" s="6" t="s">
        <v>74</v>
      </c>
      <c r="N5215" s="5">
        <v>33</v>
      </c>
      <c r="O5215" s="5" t="s">
        <v>126</v>
      </c>
      <c r="P5215" s="6" t="s">
        <v>11078</v>
      </c>
      <c r="R5215" s="127" t="s">
        <v>77</v>
      </c>
      <c r="T5215" s="6" t="s">
        <v>80</v>
      </c>
      <c r="BQ5215" s="2" t="s">
        <v>20326</v>
      </c>
    </row>
    <row r="5216" spans="1:69" ht="16.149999999999999" customHeight="1" x14ac:dyDescent="0.25">
      <c r="A5216" s="1">
        <v>5217</v>
      </c>
      <c r="B5216" s="2" t="s">
        <v>211</v>
      </c>
      <c r="C5216" s="2" t="s">
        <v>165</v>
      </c>
      <c r="D5216" s="2" t="s">
        <v>158</v>
      </c>
      <c r="E5216" s="2" t="s">
        <v>20327</v>
      </c>
      <c r="F5216" s="67">
        <v>44105</v>
      </c>
      <c r="G5216" s="96">
        <f t="shared" si="798"/>
        <v>10</v>
      </c>
      <c r="H5216" s="96">
        <f t="shared" si="799"/>
        <v>2020</v>
      </c>
      <c r="I5216" s="92">
        <v>0.65277777777777801</v>
      </c>
      <c r="J5216" s="97">
        <f t="shared" si="801"/>
        <v>15</v>
      </c>
      <c r="K5216" s="5" t="s">
        <v>1392</v>
      </c>
      <c r="L5216" s="5" t="s">
        <v>91</v>
      </c>
      <c r="M5216" s="6" t="s">
        <v>115</v>
      </c>
      <c r="N5216" s="5">
        <v>69</v>
      </c>
      <c r="O5216" s="5" t="s">
        <v>5139</v>
      </c>
      <c r="P5216" s="6" t="s">
        <v>1027</v>
      </c>
      <c r="R5216" s="127" t="s">
        <v>77</v>
      </c>
      <c r="T5216" s="6" t="s">
        <v>202</v>
      </c>
      <c r="U5216" s="6" t="s">
        <v>74</v>
      </c>
      <c r="X5216" s="2">
        <v>146</v>
      </c>
      <c r="Y5216" s="2" t="s">
        <v>81</v>
      </c>
      <c r="Z5216" s="2" t="s">
        <v>168</v>
      </c>
      <c r="AA5216" s="2">
        <v>146</v>
      </c>
      <c r="AB5216" s="2" t="s">
        <v>81</v>
      </c>
      <c r="AC5216" s="2" t="s">
        <v>168</v>
      </c>
      <c r="AD5216" s="2">
        <v>146</v>
      </c>
      <c r="AE5216" s="2" t="s">
        <v>81</v>
      </c>
      <c r="AF5216" s="2" t="s">
        <v>168</v>
      </c>
      <c r="AJ5216" s="2">
        <v>60</v>
      </c>
      <c r="AK5216" s="2" t="s">
        <v>81</v>
      </c>
      <c r="AL5216" s="2" t="s">
        <v>82</v>
      </c>
      <c r="AM5216" s="2">
        <v>60</v>
      </c>
      <c r="AN5216" s="2" t="s">
        <v>81</v>
      </c>
      <c r="AO5216" s="2" t="s">
        <v>82</v>
      </c>
      <c r="AP5216" s="2">
        <v>60</v>
      </c>
      <c r="AQ5216" s="2" t="s">
        <v>81</v>
      </c>
      <c r="AR5216" s="2" t="s">
        <v>82</v>
      </c>
      <c r="AS5216" s="2">
        <v>60</v>
      </c>
      <c r="AT5216" s="2" t="s">
        <v>94</v>
      </c>
      <c r="AU5216" s="2" t="s">
        <v>82</v>
      </c>
      <c r="AV5216" s="2">
        <v>146</v>
      </c>
      <c r="AW5216" s="2" t="s">
        <v>81</v>
      </c>
      <c r="AX5216" s="2" t="s">
        <v>168</v>
      </c>
      <c r="AY5216" s="2">
        <v>146</v>
      </c>
      <c r="AZ5216" s="2" t="s">
        <v>81</v>
      </c>
      <c r="BA5216" s="2" t="s">
        <v>168</v>
      </c>
      <c r="BB5216" s="2">
        <v>146</v>
      </c>
      <c r="BC5216" s="2" t="s">
        <v>81</v>
      </c>
      <c r="BD5216" s="2" t="s">
        <v>168</v>
      </c>
      <c r="BO5216" s="2" t="s">
        <v>20328</v>
      </c>
      <c r="BQ5216" s="2" t="s">
        <v>20329</v>
      </c>
    </row>
    <row r="5217" spans="1:69" ht="16.149999999999999" customHeight="1" x14ac:dyDescent="0.25">
      <c r="A5217" s="1">
        <v>5218</v>
      </c>
      <c r="B5217" s="2" t="s">
        <v>87</v>
      </c>
      <c r="C5217" s="116" t="s">
        <v>9618</v>
      </c>
      <c r="D5217" s="2" t="s">
        <v>124</v>
      </c>
      <c r="E5217" s="2" t="s">
        <v>9619</v>
      </c>
      <c r="F5217" s="67">
        <v>44111</v>
      </c>
      <c r="G5217" s="96">
        <f t="shared" si="798"/>
        <v>10</v>
      </c>
      <c r="H5217" s="96">
        <f t="shared" si="799"/>
        <v>2020</v>
      </c>
      <c r="I5217" s="92">
        <v>0.5625</v>
      </c>
      <c r="J5217" s="97">
        <f t="shared" si="801"/>
        <v>13</v>
      </c>
      <c r="K5217" s="5" t="s">
        <v>1392</v>
      </c>
      <c r="L5217" s="5" t="s">
        <v>91</v>
      </c>
      <c r="M5217" s="6" t="s">
        <v>74</v>
      </c>
      <c r="N5217" s="5">
        <v>75</v>
      </c>
      <c r="O5217" s="6" t="s">
        <v>101</v>
      </c>
      <c r="P5217" s="6" t="s">
        <v>20330</v>
      </c>
      <c r="R5217" s="127" t="s">
        <v>789</v>
      </c>
      <c r="T5217" s="6" t="s">
        <v>80</v>
      </c>
      <c r="X5217" s="2">
        <v>580</v>
      </c>
      <c r="Y5217" s="2" t="s">
        <v>81</v>
      </c>
      <c r="Z5217" s="2" t="s">
        <v>161</v>
      </c>
      <c r="AA5217" s="2">
        <v>588</v>
      </c>
      <c r="AB5217" s="2" t="s">
        <v>81</v>
      </c>
      <c r="AC5217" s="2" t="s">
        <v>161</v>
      </c>
      <c r="AD5217" s="2">
        <v>588</v>
      </c>
      <c r="AE5217" s="2" t="s">
        <v>81</v>
      </c>
      <c r="AF5217" s="2" t="s">
        <v>161</v>
      </c>
      <c r="AG5217" s="2">
        <v>588</v>
      </c>
      <c r="AH5217" s="2" t="s">
        <v>81</v>
      </c>
      <c r="AI5217" s="2" t="s">
        <v>161</v>
      </c>
      <c r="AJ5217" s="2">
        <v>50</v>
      </c>
      <c r="AK5217" s="2" t="s">
        <v>94</v>
      </c>
      <c r="AL5217" s="2" t="s">
        <v>84</v>
      </c>
      <c r="BM5217" s="2" t="s">
        <v>162</v>
      </c>
      <c r="BN5217" s="2">
        <v>1170</v>
      </c>
      <c r="BO5217" s="2" t="s">
        <v>20331</v>
      </c>
      <c r="BQ5217" s="2" t="s">
        <v>20332</v>
      </c>
    </row>
    <row r="5218" spans="1:69" ht="16.149999999999999" customHeight="1" x14ac:dyDescent="0.25">
      <c r="A5218" s="1">
        <v>5219</v>
      </c>
      <c r="B5218" s="2" t="s">
        <v>135</v>
      </c>
      <c r="C5218" s="2" t="s">
        <v>289</v>
      </c>
      <c r="D5218" s="2" t="s">
        <v>290</v>
      </c>
      <c r="E5218" s="2" t="s">
        <v>18399</v>
      </c>
      <c r="F5218" s="67">
        <v>44106</v>
      </c>
      <c r="G5218" s="96">
        <f t="shared" si="798"/>
        <v>10</v>
      </c>
      <c r="H5218" s="96">
        <f t="shared" si="799"/>
        <v>2020</v>
      </c>
      <c r="J5218" s="97" t="str">
        <f t="shared" si="801"/>
        <v/>
      </c>
      <c r="K5218" s="5" t="s">
        <v>1392</v>
      </c>
      <c r="M5218" s="6" t="s">
        <v>139</v>
      </c>
      <c r="O5218" s="5" t="s">
        <v>5139</v>
      </c>
      <c r="P5218" s="6" t="s">
        <v>20333</v>
      </c>
      <c r="R5218" s="6" t="s">
        <v>77</v>
      </c>
      <c r="U5218" s="2" t="s">
        <v>74</v>
      </c>
      <c r="X5218" s="2">
        <v>212</v>
      </c>
      <c r="Y5218" s="2" t="s">
        <v>81</v>
      </c>
      <c r="Z5218" s="2" t="s">
        <v>84</v>
      </c>
      <c r="AA5218" s="2">
        <v>212</v>
      </c>
      <c r="AB5218" s="2" t="s">
        <v>81</v>
      </c>
      <c r="AC5218" s="2" t="s">
        <v>84</v>
      </c>
      <c r="AD5218" s="2">
        <v>212</v>
      </c>
      <c r="AE5218" s="2" t="s">
        <v>81</v>
      </c>
      <c r="AF5218" s="2" t="s">
        <v>84</v>
      </c>
      <c r="AG5218" s="2">
        <v>212</v>
      </c>
      <c r="AH5218" s="2" t="s">
        <v>81</v>
      </c>
      <c r="AI5218" s="2" t="s">
        <v>84</v>
      </c>
      <c r="AJ5218" s="2">
        <v>212</v>
      </c>
      <c r="AK5218" s="2" t="s">
        <v>81</v>
      </c>
      <c r="AL5218" s="2" t="s">
        <v>84</v>
      </c>
      <c r="AM5218" s="2">
        <v>212</v>
      </c>
      <c r="AN5218" s="2" t="s">
        <v>81</v>
      </c>
      <c r="AO5218" s="2" t="s">
        <v>84</v>
      </c>
      <c r="AP5218" s="2">
        <v>212</v>
      </c>
      <c r="AQ5218" s="2" t="s">
        <v>81</v>
      </c>
      <c r="AR5218" s="2" t="s">
        <v>84</v>
      </c>
      <c r="AS5218" s="2">
        <v>212</v>
      </c>
      <c r="AT5218" s="2" t="s">
        <v>81</v>
      </c>
      <c r="AU5218" s="2" t="s">
        <v>84</v>
      </c>
      <c r="BI5218" s="2" t="s">
        <v>162</v>
      </c>
      <c r="BJ5218" s="2">
        <v>200</v>
      </c>
      <c r="BO5218" s="2" t="s">
        <v>20334</v>
      </c>
      <c r="BQ5218" s="2" t="s">
        <v>20335</v>
      </c>
    </row>
    <row r="5219" spans="1:69" ht="16.149999999999999" customHeight="1" x14ac:dyDescent="0.25">
      <c r="A5219" s="1">
        <v>5220</v>
      </c>
      <c r="B5219" s="2" t="s">
        <v>211</v>
      </c>
      <c r="C5219" s="2" t="s">
        <v>20336</v>
      </c>
      <c r="D5219" s="2" t="s">
        <v>145</v>
      </c>
      <c r="E5219" s="2" t="s">
        <v>20337</v>
      </c>
      <c r="F5219" s="67">
        <v>44112</v>
      </c>
      <c r="G5219" s="96">
        <f t="shared" si="798"/>
        <v>10</v>
      </c>
      <c r="H5219" s="96">
        <f t="shared" si="799"/>
        <v>2020</v>
      </c>
      <c r="I5219" s="92">
        <v>0.9375</v>
      </c>
      <c r="J5219" s="97">
        <f t="shared" si="801"/>
        <v>22</v>
      </c>
      <c r="K5219" s="5" t="s">
        <v>1392</v>
      </c>
      <c r="L5219" s="5" t="s">
        <v>73</v>
      </c>
      <c r="M5219" s="6" t="s">
        <v>74</v>
      </c>
      <c r="N5219" s="5">
        <v>29</v>
      </c>
      <c r="O5219" s="5" t="s">
        <v>126</v>
      </c>
      <c r="P5219" s="6" t="s">
        <v>20338</v>
      </c>
      <c r="R5219" s="127" t="s">
        <v>77</v>
      </c>
      <c r="U5219" s="2" t="s">
        <v>74</v>
      </c>
      <c r="X5219" s="2">
        <v>490</v>
      </c>
      <c r="Y5219" s="2" t="s">
        <v>81</v>
      </c>
      <c r="Z5219" s="2" t="s">
        <v>84</v>
      </c>
      <c r="AA5219" s="2">
        <v>490</v>
      </c>
      <c r="AB5219" s="2" t="s">
        <v>81</v>
      </c>
      <c r="AC5219" s="2" t="s">
        <v>84</v>
      </c>
      <c r="AD5219" s="2">
        <v>490</v>
      </c>
      <c r="AE5219" s="2" t="s">
        <v>83</v>
      </c>
      <c r="AF5219" s="2" t="s">
        <v>84</v>
      </c>
      <c r="AG5219" s="2">
        <v>490</v>
      </c>
      <c r="AH5219" s="2" t="s">
        <v>81</v>
      </c>
      <c r="AI5219" s="2" t="s">
        <v>84</v>
      </c>
      <c r="AM5219" s="2">
        <v>490</v>
      </c>
      <c r="AN5219" s="2" t="s">
        <v>81</v>
      </c>
      <c r="AO5219" s="2" t="s">
        <v>84</v>
      </c>
      <c r="BI5219" s="2" t="s">
        <v>162</v>
      </c>
      <c r="BJ5219" s="2">
        <v>75</v>
      </c>
      <c r="BK5219" s="2" t="s">
        <v>162</v>
      </c>
      <c r="BL5219" s="2">
        <v>10</v>
      </c>
      <c r="BO5219" s="2" t="s">
        <v>20339</v>
      </c>
      <c r="BQ5219" s="2" t="s">
        <v>20340</v>
      </c>
    </row>
    <row r="5220" spans="1:69" ht="16.149999999999999" customHeight="1" x14ac:dyDescent="0.25">
      <c r="A5220" s="1">
        <v>5221</v>
      </c>
      <c r="B5220" s="2" t="s">
        <v>87</v>
      </c>
      <c r="C5220" s="2" t="s">
        <v>13806</v>
      </c>
      <c r="D5220" s="2" t="s">
        <v>137</v>
      </c>
      <c r="E5220" s="2" t="s">
        <v>339</v>
      </c>
      <c r="F5220" s="67">
        <v>44112</v>
      </c>
      <c r="G5220" s="96">
        <f t="shared" si="798"/>
        <v>10</v>
      </c>
      <c r="H5220" s="96">
        <f t="shared" si="799"/>
        <v>2020</v>
      </c>
      <c r="I5220" s="92">
        <v>0.40972222222222199</v>
      </c>
      <c r="J5220" s="97">
        <f t="shared" si="801"/>
        <v>9</v>
      </c>
      <c r="K5220" s="5" t="s">
        <v>1392</v>
      </c>
      <c r="L5220" s="5" t="s">
        <v>73</v>
      </c>
      <c r="M5220" s="6" t="s">
        <v>74</v>
      </c>
      <c r="N5220" s="5">
        <v>72</v>
      </c>
      <c r="O5220" s="5" t="s">
        <v>140</v>
      </c>
      <c r="P5220" s="6" t="s">
        <v>20341</v>
      </c>
      <c r="R5220" s="6" t="s">
        <v>77</v>
      </c>
      <c r="X5220" s="2">
        <v>800</v>
      </c>
      <c r="Y5220" s="2" t="s">
        <v>83</v>
      </c>
      <c r="Z5220" s="2" t="s">
        <v>168</v>
      </c>
      <c r="AA5220" s="2">
        <v>800</v>
      </c>
      <c r="AB5220" s="2" t="s">
        <v>94</v>
      </c>
      <c r="AC5220" s="2" t="s">
        <v>168</v>
      </c>
      <c r="AD5220" s="2">
        <v>800</v>
      </c>
      <c r="AE5220" s="2" t="s">
        <v>83</v>
      </c>
      <c r="AF5220" s="2" t="s">
        <v>168</v>
      </c>
      <c r="AG5220" s="2">
        <v>800</v>
      </c>
      <c r="AH5220" s="2" t="s">
        <v>83</v>
      </c>
      <c r="AI5220" s="2" t="s">
        <v>168</v>
      </c>
      <c r="AJ5220" s="2">
        <v>200</v>
      </c>
      <c r="AK5220" s="2" t="s">
        <v>81</v>
      </c>
      <c r="AL5220" s="2" t="s">
        <v>168</v>
      </c>
      <c r="AM5220" s="2">
        <v>200</v>
      </c>
      <c r="AN5220" s="2" t="s">
        <v>20342</v>
      </c>
      <c r="AO5220" s="2" t="s">
        <v>168</v>
      </c>
      <c r="AP5220" s="2">
        <v>200</v>
      </c>
      <c r="AQ5220" s="2" t="s">
        <v>81</v>
      </c>
      <c r="AR5220" s="2" t="s">
        <v>168</v>
      </c>
      <c r="AS5220" s="2">
        <v>200</v>
      </c>
      <c r="AT5220" s="2" t="s">
        <v>81</v>
      </c>
      <c r="AU5220" s="2" t="s">
        <v>168</v>
      </c>
      <c r="AV5220" s="2">
        <v>200</v>
      </c>
      <c r="AW5220" s="2" t="s">
        <v>81</v>
      </c>
      <c r="AX5220" s="2" t="s">
        <v>168</v>
      </c>
      <c r="AY5220" s="2">
        <v>200</v>
      </c>
      <c r="AZ5220" s="2" t="s">
        <v>94</v>
      </c>
      <c r="BA5220" s="2" t="s">
        <v>168</v>
      </c>
      <c r="BB5220" s="2">
        <v>200</v>
      </c>
      <c r="BC5220" s="2" t="s">
        <v>81</v>
      </c>
      <c r="BD5220" s="2" t="s">
        <v>168</v>
      </c>
      <c r="BM5220" s="2" t="s">
        <v>162</v>
      </c>
      <c r="BN5220" s="2">
        <v>2000</v>
      </c>
      <c r="BO5220" s="2" t="s">
        <v>20343</v>
      </c>
      <c r="BQ5220" s="2" t="s">
        <v>20344</v>
      </c>
    </row>
    <row r="5221" spans="1:69" ht="16.149999999999999" customHeight="1" x14ac:dyDescent="0.25">
      <c r="A5221" s="1">
        <v>5222</v>
      </c>
      <c r="B5221" s="2" t="s">
        <v>87</v>
      </c>
      <c r="C5221" s="116" t="s">
        <v>4903</v>
      </c>
      <c r="D5221" s="2" t="s">
        <v>264</v>
      </c>
      <c r="E5221" s="2" t="s">
        <v>20345</v>
      </c>
      <c r="F5221" s="67">
        <v>44112</v>
      </c>
      <c r="G5221" s="96">
        <f t="shared" si="798"/>
        <v>10</v>
      </c>
      <c r="H5221" s="96">
        <f t="shared" si="799"/>
        <v>2020</v>
      </c>
      <c r="I5221" s="92">
        <v>0.375</v>
      </c>
      <c r="J5221" s="97">
        <f t="shared" si="801"/>
        <v>9</v>
      </c>
      <c r="K5221" s="5" t="s">
        <v>1392</v>
      </c>
      <c r="L5221" s="5" t="s">
        <v>73</v>
      </c>
      <c r="M5221" s="6" t="s">
        <v>74</v>
      </c>
      <c r="N5221" s="5">
        <v>83</v>
      </c>
      <c r="O5221" s="5" t="s">
        <v>5139</v>
      </c>
      <c r="P5221" s="6" t="s">
        <v>20346</v>
      </c>
      <c r="R5221" s="6" t="s">
        <v>77</v>
      </c>
      <c r="T5221" s="6" t="s">
        <v>80</v>
      </c>
      <c r="U5221" s="6" t="s">
        <v>74</v>
      </c>
      <c r="X5221" s="2">
        <v>70</v>
      </c>
      <c r="Y5221" s="2" t="s">
        <v>81</v>
      </c>
      <c r="Z5221" s="2" t="s">
        <v>82</v>
      </c>
      <c r="AA5221" s="2">
        <v>70</v>
      </c>
      <c r="AB5221" s="2" t="s">
        <v>81</v>
      </c>
      <c r="AC5221" s="2" t="s">
        <v>82</v>
      </c>
      <c r="AD5221" s="2">
        <v>70</v>
      </c>
      <c r="AE5221" s="2" t="s">
        <v>81</v>
      </c>
      <c r="AF5221" s="2" t="s">
        <v>82</v>
      </c>
      <c r="AJ5221" s="2">
        <v>70</v>
      </c>
      <c r="AK5221" s="2" t="s">
        <v>81</v>
      </c>
      <c r="AL5221" s="2" t="s">
        <v>82</v>
      </c>
      <c r="AM5221" s="2">
        <v>70</v>
      </c>
      <c r="AN5221" s="2" t="s">
        <v>81</v>
      </c>
      <c r="AO5221" s="2" t="s">
        <v>82</v>
      </c>
      <c r="AP5221" s="2">
        <v>70</v>
      </c>
      <c r="AQ5221" s="2" t="s">
        <v>83</v>
      </c>
      <c r="AR5221" s="2" t="s">
        <v>82</v>
      </c>
      <c r="BO5221" s="2" t="s">
        <v>20347</v>
      </c>
      <c r="BQ5221" s="2" t="s">
        <v>20348</v>
      </c>
    </row>
    <row r="5222" spans="1:69" ht="16.149999999999999" customHeight="1" x14ac:dyDescent="0.25">
      <c r="A5222" s="1">
        <v>5223</v>
      </c>
      <c r="B5222" s="44" t="s">
        <v>211</v>
      </c>
      <c r="C5222" s="129" t="s">
        <v>20349</v>
      </c>
      <c r="D5222" s="2" t="s">
        <v>348</v>
      </c>
      <c r="E5222" s="2" t="s">
        <v>20350</v>
      </c>
      <c r="F5222" s="67">
        <v>44112</v>
      </c>
      <c r="G5222" s="96">
        <f t="shared" si="798"/>
        <v>10</v>
      </c>
      <c r="H5222" s="96">
        <f t="shared" si="799"/>
        <v>2020</v>
      </c>
      <c r="I5222" s="92">
        <v>0.83333333333333304</v>
      </c>
      <c r="J5222" s="97">
        <f t="shared" si="801"/>
        <v>20</v>
      </c>
      <c r="K5222" s="5" t="s">
        <v>1392</v>
      </c>
      <c r="L5222" s="5" t="s">
        <v>91</v>
      </c>
      <c r="M5222" s="6" t="s">
        <v>74</v>
      </c>
      <c r="N5222" s="5">
        <v>20</v>
      </c>
      <c r="O5222" s="5" t="s">
        <v>5139</v>
      </c>
      <c r="P5222" s="6" t="s">
        <v>20351</v>
      </c>
      <c r="R5222" s="6" t="s">
        <v>77</v>
      </c>
      <c r="T5222" s="6" t="s">
        <v>80</v>
      </c>
      <c r="U5222" s="6" t="s">
        <v>74</v>
      </c>
      <c r="W5222" s="6" t="s">
        <v>20352</v>
      </c>
      <c r="X5222" s="2">
        <v>897</v>
      </c>
      <c r="Y5222" s="2" t="s">
        <v>81</v>
      </c>
      <c r="Z5222" s="2" t="s">
        <v>161</v>
      </c>
      <c r="AA5222" s="2">
        <v>897</v>
      </c>
      <c r="AB5222" s="2" t="s">
        <v>81</v>
      </c>
      <c r="AC5222" s="2" t="s">
        <v>161</v>
      </c>
      <c r="AD5222" s="2">
        <v>897</v>
      </c>
      <c r="AE5222" s="2" t="s">
        <v>83</v>
      </c>
      <c r="AF5222" s="2" t="s">
        <v>161</v>
      </c>
      <c r="AG5222" s="2">
        <v>897</v>
      </c>
      <c r="AH5222" s="2" t="s">
        <v>81</v>
      </c>
      <c r="AI5222" s="2" t="s">
        <v>161</v>
      </c>
      <c r="AJ5222" s="2">
        <v>917</v>
      </c>
      <c r="AK5222" s="2" t="s">
        <v>81</v>
      </c>
      <c r="AL5222" s="2" t="s">
        <v>82</v>
      </c>
      <c r="AP5222" s="2">
        <v>917</v>
      </c>
      <c r="AQ5222" s="2" t="s">
        <v>81</v>
      </c>
      <c r="AR5222" s="2" t="s">
        <v>82</v>
      </c>
      <c r="AS5222" s="2">
        <v>917</v>
      </c>
      <c r="AT5222" s="2" t="s">
        <v>81</v>
      </c>
      <c r="AU5222" s="2" t="s">
        <v>82</v>
      </c>
      <c r="BO5222" s="2" t="s">
        <v>20353</v>
      </c>
      <c r="BQ5222" s="2" t="s">
        <v>20354</v>
      </c>
    </row>
    <row r="5223" spans="1:69" ht="16.149999999999999" customHeight="1" x14ac:dyDescent="0.25">
      <c r="A5223" s="1">
        <v>5224</v>
      </c>
      <c r="B5223" s="2" t="s">
        <v>211</v>
      </c>
      <c r="C5223" s="116" t="s">
        <v>5908</v>
      </c>
      <c r="D5223" s="2" t="s">
        <v>124</v>
      </c>
      <c r="E5223" s="2" t="s">
        <v>5909</v>
      </c>
      <c r="F5223" s="67">
        <v>44112</v>
      </c>
      <c r="G5223" s="3">
        <f t="shared" si="798"/>
        <v>10</v>
      </c>
      <c r="H5223" s="3">
        <f t="shared" si="799"/>
        <v>2020</v>
      </c>
      <c r="I5223" s="92">
        <v>0.62847222222222199</v>
      </c>
      <c r="J5223" s="4">
        <f t="shared" si="801"/>
        <v>15</v>
      </c>
      <c r="K5223" s="5" t="s">
        <v>1392</v>
      </c>
      <c r="L5223" s="5" t="s">
        <v>73</v>
      </c>
      <c r="M5223" s="6" t="s">
        <v>74</v>
      </c>
      <c r="N5223" s="5">
        <v>20</v>
      </c>
      <c r="O5223" s="5" t="s">
        <v>126</v>
      </c>
      <c r="P5223" s="6" t="s">
        <v>20355</v>
      </c>
      <c r="R5223" s="6" t="s">
        <v>77</v>
      </c>
      <c r="X5223" s="2">
        <v>320</v>
      </c>
      <c r="Y5223" s="2" t="s">
        <v>83</v>
      </c>
      <c r="Z5223" s="2" t="s">
        <v>84</v>
      </c>
      <c r="AA5223" s="2">
        <v>320</v>
      </c>
      <c r="AB5223" s="2" t="s">
        <v>81</v>
      </c>
      <c r="AC5223" s="2" t="s">
        <v>84</v>
      </c>
      <c r="AD5223" s="2">
        <v>320</v>
      </c>
      <c r="AE5223" s="2" t="s">
        <v>83</v>
      </c>
      <c r="AF5223" s="2" t="s">
        <v>84</v>
      </c>
      <c r="AG5223" s="2">
        <v>320</v>
      </c>
      <c r="AH5223" s="2" t="s">
        <v>83</v>
      </c>
      <c r="AI5223" s="2" t="s">
        <v>84</v>
      </c>
      <c r="BO5223" s="2" t="s">
        <v>20356</v>
      </c>
      <c r="BQ5223" s="2" t="s">
        <v>20357</v>
      </c>
    </row>
    <row r="5224" spans="1:69" ht="16.149999999999999" customHeight="1" x14ac:dyDescent="0.25">
      <c r="A5224" s="1">
        <v>5225</v>
      </c>
      <c r="B5224" s="2" t="s">
        <v>87</v>
      </c>
      <c r="C5224" s="116" t="s">
        <v>20336</v>
      </c>
      <c r="D5224" s="2" t="s">
        <v>145</v>
      </c>
      <c r="E5224" s="2" t="s">
        <v>20358</v>
      </c>
      <c r="F5224" s="67">
        <v>44113</v>
      </c>
      <c r="G5224" s="96">
        <f t="shared" si="798"/>
        <v>10</v>
      </c>
      <c r="H5224" s="96">
        <f t="shared" si="799"/>
        <v>2020</v>
      </c>
      <c r="I5224" s="92">
        <v>0.63541666666666696</v>
      </c>
      <c r="J5224" s="97">
        <f t="shared" si="801"/>
        <v>15</v>
      </c>
      <c r="K5224" s="5" t="s">
        <v>1392</v>
      </c>
      <c r="L5224" s="5" t="s">
        <v>91</v>
      </c>
      <c r="M5224" s="6" t="s">
        <v>115</v>
      </c>
      <c r="N5224" s="5">
        <v>73</v>
      </c>
      <c r="O5224" s="5" t="s">
        <v>5139</v>
      </c>
      <c r="P5224" s="6" t="s">
        <v>20359</v>
      </c>
      <c r="R5224" s="6" t="s">
        <v>77</v>
      </c>
      <c r="T5224" s="6" t="s">
        <v>202</v>
      </c>
      <c r="U5224" s="6" t="s">
        <v>10494</v>
      </c>
      <c r="X5224" s="2">
        <v>720</v>
      </c>
      <c r="Y5224" s="2" t="s">
        <v>81</v>
      </c>
      <c r="Z5224" s="2" t="s">
        <v>161</v>
      </c>
      <c r="AA5224" s="2">
        <v>720</v>
      </c>
      <c r="AB5224" s="2" t="s">
        <v>81</v>
      </c>
      <c r="AC5224" s="2" t="s">
        <v>161</v>
      </c>
      <c r="AD5224" s="2">
        <v>720</v>
      </c>
      <c r="AE5224" s="2" t="s">
        <v>83</v>
      </c>
      <c r="AF5224" s="2" t="s">
        <v>161</v>
      </c>
      <c r="AJ5224" s="2">
        <v>720</v>
      </c>
      <c r="AK5224" s="2" t="s">
        <v>81</v>
      </c>
      <c r="AL5224" s="2" t="s">
        <v>161</v>
      </c>
      <c r="AM5224" s="2">
        <v>720</v>
      </c>
      <c r="AN5224" s="2" t="s">
        <v>81</v>
      </c>
      <c r="AO5224" s="2" t="s">
        <v>161</v>
      </c>
      <c r="AP5224" s="2">
        <v>720</v>
      </c>
      <c r="AQ5224" s="2" t="s">
        <v>83</v>
      </c>
      <c r="AR5224" s="2" t="s">
        <v>161</v>
      </c>
      <c r="AV5224" s="2">
        <v>720</v>
      </c>
      <c r="AW5224" s="2" t="s">
        <v>81</v>
      </c>
      <c r="AX5224" s="2" t="s">
        <v>161</v>
      </c>
      <c r="AY5224" s="2">
        <v>720</v>
      </c>
      <c r="AZ5224" s="2" t="s">
        <v>81</v>
      </c>
      <c r="BA5224" s="2" t="s">
        <v>161</v>
      </c>
      <c r="BB5224" s="2">
        <v>720</v>
      </c>
      <c r="BC5224" s="2" t="s">
        <v>83</v>
      </c>
      <c r="BD5224" s="2" t="s">
        <v>161</v>
      </c>
      <c r="BO5224" s="2" t="s">
        <v>20360</v>
      </c>
      <c r="BQ5224" s="2" t="s">
        <v>20361</v>
      </c>
    </row>
    <row r="5225" spans="1:69" ht="16.149999999999999" customHeight="1" x14ac:dyDescent="0.25">
      <c r="A5225" s="1">
        <v>5226</v>
      </c>
      <c r="B5225" s="2" t="s">
        <v>211</v>
      </c>
      <c r="C5225" s="2" t="s">
        <v>165</v>
      </c>
      <c r="D5225" s="2" t="s">
        <v>158</v>
      </c>
      <c r="E5225" s="2" t="s">
        <v>20362</v>
      </c>
      <c r="F5225" s="67">
        <v>44114</v>
      </c>
      <c r="G5225" s="96">
        <f t="shared" si="798"/>
        <v>10</v>
      </c>
      <c r="H5225" s="96">
        <f t="shared" si="799"/>
        <v>2020</v>
      </c>
      <c r="I5225" s="92">
        <v>0.92708333333333304</v>
      </c>
      <c r="J5225" s="97">
        <f t="shared" si="801"/>
        <v>22</v>
      </c>
      <c r="K5225" s="5" t="s">
        <v>1392</v>
      </c>
      <c r="L5225" s="5" t="s">
        <v>91</v>
      </c>
      <c r="M5225" s="6" t="s">
        <v>100</v>
      </c>
      <c r="N5225" s="5">
        <v>55</v>
      </c>
      <c r="O5225" s="5" t="s">
        <v>5139</v>
      </c>
      <c r="P5225" s="6" t="s">
        <v>20363</v>
      </c>
      <c r="R5225" s="6" t="s">
        <v>77</v>
      </c>
      <c r="T5225" s="6" t="s">
        <v>80</v>
      </c>
      <c r="U5225" s="2" t="s">
        <v>74</v>
      </c>
      <c r="X5225" s="2">
        <v>167</v>
      </c>
      <c r="Y5225" s="2" t="s">
        <v>81</v>
      </c>
      <c r="Z5225" s="2" t="s">
        <v>168</v>
      </c>
      <c r="AD5225" s="2">
        <v>167</v>
      </c>
      <c r="AE5225" s="2" t="s">
        <v>81</v>
      </c>
      <c r="AF5225" s="2" t="s">
        <v>168</v>
      </c>
      <c r="AJ5225" s="2">
        <v>438</v>
      </c>
      <c r="AK5225" s="2" t="s">
        <v>94</v>
      </c>
      <c r="AL5225" s="2" t="s">
        <v>82</v>
      </c>
      <c r="AP5225" s="2">
        <v>438</v>
      </c>
      <c r="AQ5225" s="2" t="s">
        <v>81</v>
      </c>
      <c r="AR5225" s="2" t="s">
        <v>82</v>
      </c>
      <c r="AS5225" s="2">
        <v>438</v>
      </c>
      <c r="AT5225" s="2" t="s">
        <v>94</v>
      </c>
      <c r="AU5225" s="2" t="s">
        <v>82</v>
      </c>
      <c r="BQ5225" s="2" t="s">
        <v>20364</v>
      </c>
    </row>
    <row r="5226" spans="1:69" ht="16.149999999999999" customHeight="1" x14ac:dyDescent="0.25">
      <c r="A5226" s="1">
        <v>5227</v>
      </c>
      <c r="B5226" s="2" t="s">
        <v>135</v>
      </c>
      <c r="C5226" s="2" t="s">
        <v>1851</v>
      </c>
      <c r="D5226" s="2" t="s">
        <v>89</v>
      </c>
      <c r="E5226" s="2" t="s">
        <v>7087</v>
      </c>
      <c r="F5226" s="67">
        <v>44116</v>
      </c>
      <c r="G5226" s="96">
        <f t="shared" si="798"/>
        <v>10</v>
      </c>
      <c r="H5226" s="96">
        <f t="shared" si="799"/>
        <v>2020</v>
      </c>
      <c r="I5226" s="92">
        <v>0.42013888888888901</v>
      </c>
      <c r="J5226" s="97">
        <f t="shared" si="801"/>
        <v>10</v>
      </c>
      <c r="K5226" s="5" t="s">
        <v>1392</v>
      </c>
      <c r="L5226" s="5" t="s">
        <v>91</v>
      </c>
      <c r="M5226" s="6" t="s">
        <v>139</v>
      </c>
      <c r="O5226" s="5" t="s">
        <v>5139</v>
      </c>
      <c r="P5226" s="6" t="s">
        <v>20365</v>
      </c>
      <c r="R5226" s="6" t="s">
        <v>77</v>
      </c>
      <c r="U5226" s="2" t="s">
        <v>1312</v>
      </c>
      <c r="V5226" s="2" t="s">
        <v>80</v>
      </c>
      <c r="BQ5226" s="2" t="s">
        <v>20366</v>
      </c>
    </row>
    <row r="5227" spans="1:69" ht="16.149999999999999" customHeight="1" x14ac:dyDescent="0.25">
      <c r="A5227" s="1">
        <v>5228</v>
      </c>
      <c r="B5227" s="2" t="s">
        <v>211</v>
      </c>
      <c r="C5227" s="116" t="s">
        <v>1725</v>
      </c>
      <c r="D5227" s="2" t="s">
        <v>124</v>
      </c>
      <c r="E5227" s="2" t="s">
        <v>20367</v>
      </c>
      <c r="F5227" s="67">
        <v>44094</v>
      </c>
      <c r="G5227" s="96">
        <f t="shared" si="798"/>
        <v>9</v>
      </c>
      <c r="H5227" s="96">
        <f t="shared" si="799"/>
        <v>2020</v>
      </c>
      <c r="I5227" s="92">
        <v>0.52777777777777801</v>
      </c>
      <c r="J5227" s="97">
        <f t="shared" si="801"/>
        <v>12</v>
      </c>
      <c r="L5227" s="5" t="s">
        <v>73</v>
      </c>
      <c r="M5227" s="6" t="s">
        <v>115</v>
      </c>
      <c r="N5227" s="5">
        <v>65</v>
      </c>
      <c r="O5227" s="5" t="s">
        <v>5139</v>
      </c>
      <c r="P5227" s="6" t="s">
        <v>1027</v>
      </c>
      <c r="R5227" s="6" t="s">
        <v>77</v>
      </c>
      <c r="T5227" s="6" t="s">
        <v>80</v>
      </c>
      <c r="U5227" s="6" t="s">
        <v>109</v>
      </c>
      <c r="W5227" s="6" t="s">
        <v>20368</v>
      </c>
      <c r="X5227" s="2">
        <v>50</v>
      </c>
      <c r="Y5227" s="2" t="s">
        <v>94</v>
      </c>
      <c r="Z5227" s="2" t="s">
        <v>168</v>
      </c>
      <c r="AD5227" s="2">
        <v>50</v>
      </c>
      <c r="AE5227" s="2" t="s">
        <v>94</v>
      </c>
      <c r="AF5227" s="2" t="s">
        <v>168</v>
      </c>
      <c r="BO5227" s="2" t="s">
        <v>20369</v>
      </c>
      <c r="BQ5227" s="2" t="s">
        <v>20370</v>
      </c>
    </row>
    <row r="5228" spans="1:69" ht="16.149999999999999" customHeight="1" x14ac:dyDescent="0.25">
      <c r="A5228" s="1">
        <v>5229</v>
      </c>
      <c r="B5228" s="2" t="s">
        <v>135</v>
      </c>
      <c r="C5228" s="2" t="s">
        <v>165</v>
      </c>
      <c r="D5228" s="2" t="s">
        <v>158</v>
      </c>
      <c r="E5228" s="2" t="s">
        <v>20371</v>
      </c>
      <c r="F5228" s="67">
        <v>44116</v>
      </c>
      <c r="G5228" s="96">
        <f t="shared" si="798"/>
        <v>10</v>
      </c>
      <c r="H5228" s="96">
        <f t="shared" si="799"/>
        <v>2020</v>
      </c>
      <c r="I5228" s="92">
        <v>0.44097222222222199</v>
      </c>
      <c r="J5228" s="97">
        <f t="shared" si="801"/>
        <v>10</v>
      </c>
      <c r="K5228" s="5" t="s">
        <v>1392</v>
      </c>
      <c r="L5228" s="5" t="s">
        <v>91</v>
      </c>
      <c r="M5228" s="6" t="s">
        <v>139</v>
      </c>
      <c r="O5228" s="5" t="s">
        <v>140</v>
      </c>
      <c r="P5228" s="6" t="s">
        <v>19643</v>
      </c>
      <c r="R5228" s="6" t="s">
        <v>77</v>
      </c>
      <c r="T5228" s="6" t="s">
        <v>80</v>
      </c>
      <c r="X5228" s="2">
        <v>70</v>
      </c>
      <c r="Y5228" s="2" t="s">
        <v>81</v>
      </c>
      <c r="Z5228" s="2" t="s">
        <v>82</v>
      </c>
      <c r="AA5228" s="2">
        <v>70</v>
      </c>
      <c r="AB5228" s="2" t="s">
        <v>81</v>
      </c>
      <c r="AC5228" s="2" t="s">
        <v>82</v>
      </c>
      <c r="AD5228" s="2">
        <v>70</v>
      </c>
      <c r="AE5228" s="2" t="s">
        <v>83</v>
      </c>
      <c r="AF5228" s="2" t="s">
        <v>82</v>
      </c>
      <c r="AG5228" s="2">
        <v>70</v>
      </c>
      <c r="AH5228" s="2" t="s">
        <v>81</v>
      </c>
      <c r="AI5228" s="2" t="s">
        <v>82</v>
      </c>
      <c r="BO5228" s="2" t="s">
        <v>20372</v>
      </c>
      <c r="BQ5228" s="2" t="s">
        <v>20373</v>
      </c>
    </row>
    <row r="5229" spans="1:69" ht="16.149999999999999" customHeight="1" x14ac:dyDescent="0.25">
      <c r="A5229" s="1">
        <v>5230</v>
      </c>
      <c r="B5229" s="2" t="s">
        <v>211</v>
      </c>
      <c r="C5229" s="116" t="s">
        <v>2522</v>
      </c>
      <c r="D5229" s="2" t="s">
        <v>137</v>
      </c>
      <c r="E5229" s="2" t="s">
        <v>20374</v>
      </c>
      <c r="F5229" s="67">
        <v>44115</v>
      </c>
      <c r="G5229" s="96">
        <f t="shared" si="798"/>
        <v>10</v>
      </c>
      <c r="H5229" s="96">
        <f t="shared" si="799"/>
        <v>2020</v>
      </c>
      <c r="I5229" s="92">
        <v>0.54166666666666696</v>
      </c>
      <c r="J5229" s="97">
        <f t="shared" si="801"/>
        <v>13</v>
      </c>
      <c r="K5229" s="5" t="s">
        <v>1392</v>
      </c>
      <c r="L5229" s="5" t="s">
        <v>91</v>
      </c>
      <c r="M5229" s="6" t="s">
        <v>74</v>
      </c>
      <c r="N5229" s="5">
        <v>19</v>
      </c>
      <c r="O5229" s="5" t="s">
        <v>10213</v>
      </c>
      <c r="P5229" s="6" t="s">
        <v>11078</v>
      </c>
      <c r="R5229" s="6" t="s">
        <v>77</v>
      </c>
      <c r="T5229" s="6" t="s">
        <v>80</v>
      </c>
      <c r="X5229" s="2">
        <v>337</v>
      </c>
      <c r="Y5229" s="2" t="s">
        <v>81</v>
      </c>
      <c r="Z5229" s="2" t="s">
        <v>168</v>
      </c>
      <c r="AD5229" s="2">
        <v>337</v>
      </c>
      <c r="AE5229" s="2" t="s">
        <v>83</v>
      </c>
      <c r="AF5229" s="2" t="s">
        <v>168</v>
      </c>
      <c r="AG5229" s="2">
        <v>337</v>
      </c>
      <c r="AH5229" s="2" t="s">
        <v>81</v>
      </c>
      <c r="AI5229" s="2" t="s">
        <v>168</v>
      </c>
      <c r="BO5229" s="2" t="s">
        <v>20375</v>
      </c>
      <c r="BQ5229" s="2" t="s">
        <v>20376</v>
      </c>
    </row>
    <row r="5230" spans="1:69" ht="16.149999999999999" customHeight="1" x14ac:dyDescent="0.25">
      <c r="A5230" s="1">
        <v>5231</v>
      </c>
      <c r="B5230" s="2" t="s">
        <v>211</v>
      </c>
      <c r="C5230" s="2" t="s">
        <v>540</v>
      </c>
      <c r="D5230" s="2" t="s">
        <v>124</v>
      </c>
      <c r="E5230" s="2" t="s">
        <v>114</v>
      </c>
      <c r="F5230" s="67">
        <v>44110</v>
      </c>
      <c r="G5230" s="96">
        <f t="shared" si="798"/>
        <v>10</v>
      </c>
      <c r="H5230" s="96">
        <f t="shared" si="799"/>
        <v>2020</v>
      </c>
      <c r="I5230" s="92">
        <v>0.67013888888888895</v>
      </c>
      <c r="J5230" s="97">
        <f t="shared" si="801"/>
        <v>16</v>
      </c>
      <c r="L5230" s="5" t="s">
        <v>73</v>
      </c>
      <c r="M5230" s="6" t="s">
        <v>74</v>
      </c>
      <c r="N5230" s="5">
        <v>50</v>
      </c>
      <c r="O5230" s="5" t="s">
        <v>5139</v>
      </c>
      <c r="P5230" s="6" t="s">
        <v>20377</v>
      </c>
      <c r="R5230" s="6" t="s">
        <v>77</v>
      </c>
      <c r="U5230" s="2" t="s">
        <v>208</v>
      </c>
      <c r="V5230" s="2" t="s">
        <v>80</v>
      </c>
      <c r="W5230" s="2" t="s">
        <v>20378</v>
      </c>
      <c r="X5230" s="2">
        <v>200</v>
      </c>
      <c r="Y5230" s="2" t="s">
        <v>81</v>
      </c>
      <c r="Z5230" s="2" t="s">
        <v>168</v>
      </c>
      <c r="AA5230" s="2">
        <v>200</v>
      </c>
      <c r="AB5230" s="2" t="s">
        <v>94</v>
      </c>
      <c r="AC5230" s="2" t="s">
        <v>168</v>
      </c>
      <c r="AD5230" s="2">
        <v>200</v>
      </c>
      <c r="AE5230" s="2" t="s">
        <v>81</v>
      </c>
      <c r="AF5230" s="2" t="s">
        <v>168</v>
      </c>
      <c r="AG5230" s="2">
        <v>200</v>
      </c>
      <c r="AH5230" s="2" t="s">
        <v>81</v>
      </c>
      <c r="AI5230" s="2" t="s">
        <v>168</v>
      </c>
      <c r="BO5230" s="2" t="s">
        <v>20379</v>
      </c>
      <c r="BQ5230" s="2" t="s">
        <v>20380</v>
      </c>
    </row>
    <row r="5231" spans="1:69" ht="16.149999999999999" customHeight="1" x14ac:dyDescent="0.25">
      <c r="A5231" s="1">
        <v>5232</v>
      </c>
      <c r="B5231" s="2" t="s">
        <v>211</v>
      </c>
      <c r="C5231" s="2" t="s">
        <v>20381</v>
      </c>
      <c r="D5231" s="2" t="s">
        <v>371</v>
      </c>
      <c r="E5231" s="2" t="s">
        <v>20382</v>
      </c>
      <c r="F5231" s="67">
        <v>44090</v>
      </c>
      <c r="G5231" s="96">
        <f t="shared" si="798"/>
        <v>9</v>
      </c>
      <c r="H5231" s="96">
        <f t="shared" si="799"/>
        <v>2020</v>
      </c>
      <c r="I5231" s="92">
        <v>0.71875</v>
      </c>
      <c r="J5231" s="97">
        <f t="shared" si="801"/>
        <v>17</v>
      </c>
      <c r="L5231" s="5" t="s">
        <v>73</v>
      </c>
      <c r="M5231" s="6" t="s">
        <v>115</v>
      </c>
      <c r="N5231" s="5">
        <v>46</v>
      </c>
      <c r="O5231" s="5" t="s">
        <v>5139</v>
      </c>
      <c r="P5231" s="6" t="s">
        <v>20383</v>
      </c>
      <c r="R5231" s="6" t="s">
        <v>77</v>
      </c>
      <c r="T5231" s="6" t="s">
        <v>80</v>
      </c>
      <c r="BI5231" s="2" t="s">
        <v>162</v>
      </c>
      <c r="BJ5231" s="2">
        <v>2450</v>
      </c>
      <c r="BK5231" s="2" t="s">
        <v>162</v>
      </c>
      <c r="BL5231" s="2">
        <v>4500</v>
      </c>
      <c r="BO5231" s="2" t="s">
        <v>20384</v>
      </c>
      <c r="BQ5231" s="2" t="s">
        <v>20385</v>
      </c>
    </row>
    <row r="5232" spans="1:69" ht="16.149999999999999" customHeight="1" x14ac:dyDescent="0.25">
      <c r="A5232" s="1">
        <v>5233</v>
      </c>
      <c r="B5232" s="2" t="s">
        <v>211</v>
      </c>
      <c r="C5232" s="2" t="s">
        <v>6697</v>
      </c>
      <c r="D5232" s="2" t="s">
        <v>371</v>
      </c>
      <c r="E5232" s="2" t="s">
        <v>20386</v>
      </c>
      <c r="F5232" s="67">
        <v>44116</v>
      </c>
      <c r="G5232" s="96">
        <f t="shared" si="798"/>
        <v>10</v>
      </c>
      <c r="H5232" s="96">
        <f t="shared" si="799"/>
        <v>2020</v>
      </c>
      <c r="I5232" s="92">
        <v>0.96180555555555503</v>
      </c>
      <c r="J5232" s="97">
        <f t="shared" si="801"/>
        <v>23</v>
      </c>
      <c r="K5232" s="5" t="s">
        <v>1392</v>
      </c>
      <c r="L5232" s="5" t="s">
        <v>73</v>
      </c>
      <c r="M5232" s="6" t="s">
        <v>74</v>
      </c>
      <c r="N5232" s="5">
        <v>34</v>
      </c>
      <c r="O5232" s="5" t="s">
        <v>140</v>
      </c>
      <c r="P5232" s="6" t="s">
        <v>20387</v>
      </c>
      <c r="R5232" s="6" t="s">
        <v>77</v>
      </c>
      <c r="T5232" s="6" t="s">
        <v>80</v>
      </c>
      <c r="X5232" s="2">
        <v>275</v>
      </c>
      <c r="Y5232" s="2" t="s">
        <v>81</v>
      </c>
      <c r="Z5232" s="2" t="s">
        <v>84</v>
      </c>
      <c r="AA5232" s="2">
        <v>275</v>
      </c>
      <c r="AB5232" s="2" t="s">
        <v>94</v>
      </c>
      <c r="AC5232" s="2" t="s">
        <v>84</v>
      </c>
      <c r="AD5232" s="2">
        <v>275</v>
      </c>
      <c r="AE5232" s="2" t="s">
        <v>81</v>
      </c>
      <c r="AF5232" s="2" t="s">
        <v>84</v>
      </c>
      <c r="AG5232" s="2">
        <v>275</v>
      </c>
      <c r="AH5232" s="2" t="s">
        <v>81</v>
      </c>
      <c r="AI5232" s="2" t="s">
        <v>84</v>
      </c>
      <c r="AJ5232" s="2">
        <v>275</v>
      </c>
      <c r="AK5232" s="2" t="s">
        <v>94</v>
      </c>
      <c r="AL5232" s="2" t="s">
        <v>84</v>
      </c>
      <c r="AM5232" s="2">
        <v>275</v>
      </c>
      <c r="AN5232" s="2" t="s">
        <v>81</v>
      </c>
      <c r="AO5232" s="2" t="s">
        <v>84</v>
      </c>
      <c r="BO5232" s="2" t="s">
        <v>20388</v>
      </c>
      <c r="BQ5232" s="2" t="s">
        <v>20389</v>
      </c>
    </row>
    <row r="5233" spans="1:70" ht="16.149999999999999" customHeight="1" x14ac:dyDescent="0.25">
      <c r="A5233" s="16">
        <v>5234</v>
      </c>
      <c r="B5233" s="2" t="s">
        <v>211</v>
      </c>
      <c r="C5233" s="2" t="s">
        <v>770</v>
      </c>
      <c r="D5233" s="2" t="s">
        <v>371</v>
      </c>
      <c r="E5233" s="2" t="s">
        <v>20390</v>
      </c>
      <c r="F5233" s="67">
        <v>44110</v>
      </c>
      <c r="G5233" s="96">
        <f t="shared" si="798"/>
        <v>10</v>
      </c>
      <c r="H5233" s="96">
        <f t="shared" si="799"/>
        <v>2020</v>
      </c>
      <c r="I5233" s="92">
        <v>0.36458333333333298</v>
      </c>
      <c r="J5233" s="97">
        <f t="shared" si="801"/>
        <v>8</v>
      </c>
      <c r="K5233" s="5" t="s">
        <v>1392</v>
      </c>
      <c r="L5233" s="5" t="s">
        <v>91</v>
      </c>
      <c r="M5233" s="6" t="s">
        <v>74</v>
      </c>
      <c r="N5233" s="5">
        <v>69</v>
      </c>
      <c r="O5233" s="5" t="s">
        <v>5139</v>
      </c>
      <c r="P5233" s="6" t="s">
        <v>5590</v>
      </c>
      <c r="R5233" s="6" t="s">
        <v>77</v>
      </c>
      <c r="U5233" s="2" t="s">
        <v>115</v>
      </c>
      <c r="V5233" s="2" t="s">
        <v>80</v>
      </c>
      <c r="X5233" s="2">
        <v>145</v>
      </c>
      <c r="Y5233" s="2" t="s">
        <v>81</v>
      </c>
      <c r="Z5233" s="2" t="s">
        <v>161</v>
      </c>
      <c r="AD5233" s="2">
        <v>145</v>
      </c>
      <c r="AE5233" s="2" t="s">
        <v>94</v>
      </c>
      <c r="AF5233" s="2" t="s">
        <v>161</v>
      </c>
      <c r="BO5233" s="2" t="s">
        <v>20391</v>
      </c>
      <c r="BQ5233" s="2" t="s">
        <v>20392</v>
      </c>
    </row>
    <row r="5234" spans="1:70" ht="16.149999999999999" customHeight="1" x14ac:dyDescent="0.25">
      <c r="A5234" s="16">
        <v>5235</v>
      </c>
      <c r="B5234" s="2" t="s">
        <v>87</v>
      </c>
      <c r="C5234" s="116" t="s">
        <v>14499</v>
      </c>
      <c r="D5234" s="2" t="s">
        <v>151</v>
      </c>
      <c r="E5234" s="2" t="s">
        <v>18547</v>
      </c>
      <c r="F5234" s="67">
        <v>44116</v>
      </c>
      <c r="G5234" s="96">
        <f t="shared" si="798"/>
        <v>10</v>
      </c>
      <c r="H5234" s="96">
        <f t="shared" si="799"/>
        <v>2020</v>
      </c>
      <c r="I5234" s="92">
        <v>0.49305555555555602</v>
      </c>
      <c r="J5234" s="97">
        <f t="shared" si="801"/>
        <v>11</v>
      </c>
      <c r="L5234" s="5" t="s">
        <v>73</v>
      </c>
      <c r="M5234" s="6" t="s">
        <v>74</v>
      </c>
      <c r="N5234" s="5">
        <v>75</v>
      </c>
      <c r="O5234" s="5" t="s">
        <v>126</v>
      </c>
      <c r="P5234" s="6" t="s">
        <v>20393</v>
      </c>
      <c r="R5234" s="6" t="s">
        <v>77</v>
      </c>
      <c r="T5234" s="6" t="s">
        <v>80</v>
      </c>
      <c r="X5234" s="2">
        <v>4200</v>
      </c>
      <c r="Y5234" s="2" t="s">
        <v>83</v>
      </c>
      <c r="Z5234" s="2" t="s">
        <v>168</v>
      </c>
      <c r="AA5234" s="2">
        <v>4200</v>
      </c>
      <c r="AB5234" s="2" t="s">
        <v>81</v>
      </c>
      <c r="AC5234" s="2" t="s">
        <v>168</v>
      </c>
      <c r="AD5234" s="2">
        <v>4200</v>
      </c>
      <c r="AE5234" s="2" t="s">
        <v>83</v>
      </c>
      <c r="AF5234" s="2" t="s">
        <v>168</v>
      </c>
      <c r="AJ5234" s="2">
        <v>4200</v>
      </c>
      <c r="AK5234" s="2" t="s">
        <v>83</v>
      </c>
      <c r="AL5234" s="2" t="s">
        <v>168</v>
      </c>
      <c r="AM5234" s="2">
        <v>4200</v>
      </c>
      <c r="AN5234" s="2" t="s">
        <v>81</v>
      </c>
      <c r="AO5234" s="2" t="s">
        <v>168</v>
      </c>
      <c r="AP5234" s="2">
        <v>4200</v>
      </c>
      <c r="AQ5234" s="2" t="s">
        <v>83</v>
      </c>
      <c r="AR5234" s="2" t="s">
        <v>168</v>
      </c>
      <c r="AV5234" s="2">
        <v>4200</v>
      </c>
      <c r="AW5234" s="2" t="s">
        <v>83</v>
      </c>
      <c r="AX5234" s="2" t="s">
        <v>168</v>
      </c>
      <c r="AY5234" s="2">
        <v>4200</v>
      </c>
      <c r="AZ5234" s="2" t="s">
        <v>81</v>
      </c>
      <c r="BA5234" s="2" t="s">
        <v>168</v>
      </c>
      <c r="BB5234" s="2">
        <v>4200</v>
      </c>
      <c r="BC5234" s="2" t="s">
        <v>83</v>
      </c>
      <c r="BD5234" s="2" t="s">
        <v>168</v>
      </c>
      <c r="BO5234" s="2" t="s">
        <v>20394</v>
      </c>
      <c r="BQ5234" s="2" t="s">
        <v>20395</v>
      </c>
    </row>
    <row r="5235" spans="1:70" ht="16.149999999999999" customHeight="1" x14ac:dyDescent="0.25">
      <c r="A5235" s="1">
        <v>5236</v>
      </c>
      <c r="B5235" s="2" t="s">
        <v>69</v>
      </c>
      <c r="C5235" s="116" t="s">
        <v>1328</v>
      </c>
      <c r="D5235" s="2" t="s">
        <v>113</v>
      </c>
      <c r="E5235" s="2" t="s">
        <v>8601</v>
      </c>
      <c r="F5235" s="67">
        <v>44116</v>
      </c>
      <c r="G5235" s="96">
        <f t="shared" si="798"/>
        <v>10</v>
      </c>
      <c r="H5235" s="96">
        <f t="shared" si="799"/>
        <v>2020</v>
      </c>
      <c r="I5235" s="92">
        <v>0.35416666666666702</v>
      </c>
      <c r="J5235" s="97">
        <f t="shared" si="801"/>
        <v>8</v>
      </c>
      <c r="K5235" s="5" t="s">
        <v>1392</v>
      </c>
      <c r="L5235" s="5" t="s">
        <v>91</v>
      </c>
      <c r="M5235" s="6" t="s">
        <v>74</v>
      </c>
      <c r="N5235" s="5">
        <v>44</v>
      </c>
      <c r="O5235" s="5" t="s">
        <v>5139</v>
      </c>
      <c r="P5235" s="6" t="s">
        <v>20396</v>
      </c>
      <c r="R5235" s="6" t="s">
        <v>77</v>
      </c>
      <c r="T5235" s="6" t="s">
        <v>80</v>
      </c>
      <c r="U5235" s="6" t="s">
        <v>74</v>
      </c>
      <c r="V5235" s="6" t="s">
        <v>80</v>
      </c>
      <c r="X5235" s="2">
        <v>80</v>
      </c>
      <c r="Y5235" s="6" t="s">
        <v>81</v>
      </c>
      <c r="Z5235" s="6" t="s">
        <v>84</v>
      </c>
      <c r="AA5235" s="2">
        <v>80</v>
      </c>
      <c r="AB5235" s="2" t="s">
        <v>81</v>
      </c>
      <c r="AC5235" s="2" t="s">
        <v>13272</v>
      </c>
      <c r="AD5235" s="2">
        <v>80</v>
      </c>
      <c r="AE5235" s="2" t="s">
        <v>81</v>
      </c>
      <c r="AF5235" s="2" t="s">
        <v>84</v>
      </c>
      <c r="AJ5235" s="2">
        <v>80</v>
      </c>
      <c r="AK5235" s="6" t="s">
        <v>81</v>
      </c>
      <c r="AL5235" s="6" t="s">
        <v>84</v>
      </c>
      <c r="AM5235" s="2">
        <v>80</v>
      </c>
      <c r="AN5235" s="2" t="s">
        <v>81</v>
      </c>
      <c r="AO5235" s="2" t="s">
        <v>84</v>
      </c>
      <c r="AP5235" s="2">
        <v>80</v>
      </c>
      <c r="AQ5235" s="2" t="s">
        <v>81</v>
      </c>
      <c r="AR5235" s="2" t="s">
        <v>84</v>
      </c>
      <c r="BO5235" s="2" t="s">
        <v>20397</v>
      </c>
      <c r="BQ5235" s="2" t="s">
        <v>20398</v>
      </c>
    </row>
    <row r="5236" spans="1:70" ht="16.149999999999999" customHeight="1" x14ac:dyDescent="0.25">
      <c r="A5236" s="16">
        <v>5237</v>
      </c>
      <c r="B5236" s="2" t="s">
        <v>211</v>
      </c>
      <c r="C5236" s="116" t="s">
        <v>1851</v>
      </c>
      <c r="D5236" s="2" t="s">
        <v>89</v>
      </c>
      <c r="E5236" s="2" t="s">
        <v>20399</v>
      </c>
      <c r="F5236" s="67">
        <v>44106</v>
      </c>
      <c r="G5236" s="96">
        <f t="shared" si="798"/>
        <v>10</v>
      </c>
      <c r="H5236" s="96">
        <f t="shared" si="799"/>
        <v>2020</v>
      </c>
      <c r="I5236" s="92">
        <v>0.64583333333333304</v>
      </c>
      <c r="J5236" s="97">
        <f t="shared" si="801"/>
        <v>15</v>
      </c>
      <c r="K5236" s="5" t="s">
        <v>1392</v>
      </c>
      <c r="L5236" s="5" t="s">
        <v>73</v>
      </c>
      <c r="M5236" s="6" t="s">
        <v>115</v>
      </c>
      <c r="O5236" s="5" t="s">
        <v>5139</v>
      </c>
      <c r="P5236" s="6" t="s">
        <v>22320</v>
      </c>
      <c r="R5236" s="6" t="s">
        <v>77</v>
      </c>
      <c r="T5236" s="6" t="s">
        <v>80</v>
      </c>
      <c r="U5236" s="6" t="s">
        <v>1312</v>
      </c>
      <c r="X5236" s="2">
        <v>240</v>
      </c>
      <c r="Y5236" s="2" t="s">
        <v>81</v>
      </c>
      <c r="Z5236" s="2" t="s">
        <v>168</v>
      </c>
      <c r="AA5236" s="2">
        <v>240</v>
      </c>
      <c r="AB5236" s="2" t="s">
        <v>94</v>
      </c>
      <c r="AC5236" s="2" t="s">
        <v>168</v>
      </c>
      <c r="AD5236" s="2">
        <v>240</v>
      </c>
      <c r="AE5236" s="2" t="s">
        <v>81</v>
      </c>
      <c r="AF5236" s="2" t="s">
        <v>168</v>
      </c>
      <c r="AG5236" s="2">
        <v>240</v>
      </c>
      <c r="AH5236" s="2" t="s">
        <v>81</v>
      </c>
      <c r="AI5236" s="2" t="s">
        <v>168</v>
      </c>
      <c r="AP5236" s="2">
        <v>20</v>
      </c>
      <c r="AQ5236" s="2" t="s">
        <v>94</v>
      </c>
      <c r="AR5236" s="2" t="s">
        <v>84</v>
      </c>
      <c r="BO5236" s="2" t="s">
        <v>20400</v>
      </c>
      <c r="BQ5236" s="2" t="s">
        <v>20401</v>
      </c>
    </row>
    <row r="5237" spans="1:70" ht="16.149999999999999" customHeight="1" x14ac:dyDescent="0.25">
      <c r="A5237" s="1">
        <v>5238</v>
      </c>
      <c r="B5237" s="2" t="s">
        <v>211</v>
      </c>
      <c r="C5237" s="2" t="s">
        <v>3051</v>
      </c>
      <c r="D5237" s="2" t="s">
        <v>124</v>
      </c>
      <c r="E5237" s="2" t="s">
        <v>20402</v>
      </c>
      <c r="F5237" s="67">
        <v>44118</v>
      </c>
      <c r="G5237" s="96">
        <f t="shared" si="798"/>
        <v>10</v>
      </c>
      <c r="H5237" s="96">
        <f t="shared" si="799"/>
        <v>2020</v>
      </c>
      <c r="I5237" s="92">
        <v>0.72569444444444398</v>
      </c>
      <c r="J5237" s="97">
        <f t="shared" si="801"/>
        <v>17</v>
      </c>
      <c r="K5237" s="5" t="s">
        <v>1392</v>
      </c>
      <c r="L5237" s="5" t="s">
        <v>91</v>
      </c>
      <c r="M5237" s="6" t="s">
        <v>115</v>
      </c>
      <c r="N5237" s="5">
        <v>29</v>
      </c>
      <c r="O5237" s="5" t="s">
        <v>126</v>
      </c>
      <c r="P5237" s="6" t="s">
        <v>20403</v>
      </c>
      <c r="R5237" s="6" t="s">
        <v>77</v>
      </c>
      <c r="T5237" s="6" t="s">
        <v>80</v>
      </c>
      <c r="U5237" s="6" t="s">
        <v>354</v>
      </c>
      <c r="X5237" s="2">
        <v>772</v>
      </c>
      <c r="Y5237" s="2" t="s">
        <v>83</v>
      </c>
      <c r="Z5237" s="2" t="s">
        <v>168</v>
      </c>
      <c r="AA5237" s="2">
        <v>772</v>
      </c>
      <c r="AB5237" s="2" t="s">
        <v>83</v>
      </c>
      <c r="AC5237" s="2" t="s">
        <v>168</v>
      </c>
      <c r="AD5237" s="2">
        <v>772</v>
      </c>
      <c r="AE5237" s="2" t="s">
        <v>83</v>
      </c>
      <c r="AF5237" s="2" t="s">
        <v>168</v>
      </c>
      <c r="AG5237" s="2">
        <v>772</v>
      </c>
      <c r="AH5237" s="2" t="s">
        <v>83</v>
      </c>
      <c r="AI5237" s="2" t="s">
        <v>168</v>
      </c>
      <c r="AJ5237" s="2">
        <v>772</v>
      </c>
      <c r="AK5237" s="2" t="s">
        <v>83</v>
      </c>
      <c r="AL5237" s="2" t="s">
        <v>168</v>
      </c>
      <c r="AM5237" s="2">
        <v>772</v>
      </c>
      <c r="AN5237" s="2" t="s">
        <v>83</v>
      </c>
      <c r="AO5237" s="2" t="s">
        <v>168</v>
      </c>
      <c r="AP5237" s="2">
        <v>772</v>
      </c>
      <c r="AQ5237" s="2" t="s">
        <v>83</v>
      </c>
      <c r="AR5237" s="2" t="s">
        <v>168</v>
      </c>
      <c r="AS5237" s="2">
        <v>772</v>
      </c>
      <c r="AT5237" s="2" t="s">
        <v>83</v>
      </c>
      <c r="AU5237" s="2" t="s">
        <v>168</v>
      </c>
      <c r="AV5237" s="2">
        <v>927</v>
      </c>
      <c r="AW5237" s="2" t="s">
        <v>81</v>
      </c>
      <c r="AX5237" s="2" t="s">
        <v>161</v>
      </c>
      <c r="AY5237" s="2">
        <v>927</v>
      </c>
      <c r="AZ5237" s="2" t="s">
        <v>81</v>
      </c>
      <c r="BA5237" s="2" t="s">
        <v>161</v>
      </c>
      <c r="BB5237" s="2">
        <v>927</v>
      </c>
      <c r="BC5237" s="2" t="s">
        <v>83</v>
      </c>
      <c r="BD5237" s="2" t="s">
        <v>161</v>
      </c>
      <c r="BI5237" s="17" t="s">
        <v>162</v>
      </c>
      <c r="BJ5237" s="17">
        <v>200</v>
      </c>
      <c r="BK5237" s="2" t="s">
        <v>162</v>
      </c>
      <c r="BL5237" s="2">
        <v>150</v>
      </c>
      <c r="BM5237" s="2" t="s">
        <v>162</v>
      </c>
      <c r="BN5237" s="2">
        <v>700</v>
      </c>
      <c r="BO5237" s="2" t="s">
        <v>20404</v>
      </c>
      <c r="BQ5237" s="2" t="s">
        <v>20405</v>
      </c>
    </row>
    <row r="5238" spans="1:70" ht="16.149999999999999" customHeight="1" x14ac:dyDescent="0.25">
      <c r="A5238" s="1">
        <v>5239</v>
      </c>
      <c r="B5238" s="2" t="s">
        <v>211</v>
      </c>
      <c r="C5238" s="2" t="s">
        <v>390</v>
      </c>
      <c r="D5238" s="2" t="s">
        <v>151</v>
      </c>
      <c r="E5238" s="2" t="s">
        <v>20406</v>
      </c>
      <c r="F5238" s="67">
        <v>44118</v>
      </c>
      <c r="G5238" s="96">
        <f t="shared" si="798"/>
        <v>10</v>
      </c>
      <c r="H5238" s="96">
        <f t="shared" si="799"/>
        <v>2020</v>
      </c>
      <c r="I5238" s="92">
        <v>0.59375</v>
      </c>
      <c r="J5238" s="97">
        <f t="shared" si="801"/>
        <v>14</v>
      </c>
      <c r="K5238" s="5" t="s">
        <v>1392</v>
      </c>
      <c r="L5238" s="5" t="s">
        <v>91</v>
      </c>
      <c r="M5238" s="6" t="s">
        <v>115</v>
      </c>
      <c r="N5238" s="5">
        <v>65</v>
      </c>
      <c r="O5238" s="2" t="s">
        <v>5139</v>
      </c>
      <c r="P5238" s="6" t="s">
        <v>1027</v>
      </c>
      <c r="R5238" s="6" t="s">
        <v>77</v>
      </c>
      <c r="T5238" s="6" t="s">
        <v>80</v>
      </c>
      <c r="X5238" s="1">
        <v>477</v>
      </c>
      <c r="Y5238" s="1" t="s">
        <v>81</v>
      </c>
      <c r="Z5238" s="1" t="s">
        <v>84</v>
      </c>
      <c r="AA5238" s="1"/>
      <c r="AB5238" s="1"/>
      <c r="AC5238" s="1"/>
      <c r="AD5238" s="1">
        <v>477</v>
      </c>
      <c r="AE5238" s="1" t="s">
        <v>81</v>
      </c>
      <c r="AF5238" s="1" t="s">
        <v>84</v>
      </c>
      <c r="AG5238" s="1">
        <v>407</v>
      </c>
      <c r="AH5238" s="1" t="s">
        <v>3284</v>
      </c>
      <c r="AI5238" s="1" t="s">
        <v>84</v>
      </c>
      <c r="AJ5238" s="2">
        <v>808</v>
      </c>
      <c r="AK5238" s="2" t="s">
        <v>81</v>
      </c>
      <c r="AL5238" s="2" t="s">
        <v>82</v>
      </c>
      <c r="AM5238" s="2">
        <v>808</v>
      </c>
      <c r="AN5238" s="2" t="s">
        <v>94</v>
      </c>
      <c r="AO5238" s="2" t="s">
        <v>82</v>
      </c>
      <c r="AP5238" s="2">
        <v>808</v>
      </c>
      <c r="AQ5238" s="2" t="s">
        <v>81</v>
      </c>
      <c r="AR5238" s="2" t="s">
        <v>82</v>
      </c>
      <c r="AS5238" s="2" t="s">
        <v>109</v>
      </c>
      <c r="AT5238" s="2" t="s">
        <v>109</v>
      </c>
      <c r="AU5238" s="2" t="s">
        <v>109</v>
      </c>
      <c r="AV5238" s="2">
        <v>731</v>
      </c>
      <c r="AW5238" s="2" t="s">
        <v>81</v>
      </c>
      <c r="AX5238" s="2" t="s">
        <v>82</v>
      </c>
      <c r="AY5238" s="2">
        <v>731</v>
      </c>
      <c r="AZ5238" s="2" t="s">
        <v>94</v>
      </c>
      <c r="BA5238" s="2" t="s">
        <v>82</v>
      </c>
      <c r="BB5238" s="2">
        <v>731</v>
      </c>
      <c r="BC5238" s="2" t="s">
        <v>81</v>
      </c>
      <c r="BD5238" s="2" t="s">
        <v>82</v>
      </c>
      <c r="BO5238" s="2" t="s">
        <v>20407</v>
      </c>
      <c r="BQ5238" s="2" t="s">
        <v>20408</v>
      </c>
    </row>
    <row r="5239" spans="1:70" ht="16.149999999999999" customHeight="1" x14ac:dyDescent="0.25">
      <c r="A5239" s="1">
        <v>5240</v>
      </c>
      <c r="B5239" s="2" t="s">
        <v>211</v>
      </c>
      <c r="C5239" s="328" t="s">
        <v>851</v>
      </c>
      <c r="D5239" s="2" t="s">
        <v>364</v>
      </c>
      <c r="E5239" s="2" t="s">
        <v>247</v>
      </c>
      <c r="F5239" s="67">
        <v>44112</v>
      </c>
      <c r="G5239" s="96">
        <f t="shared" si="798"/>
        <v>10</v>
      </c>
      <c r="H5239" s="96">
        <f t="shared" si="799"/>
        <v>2020</v>
      </c>
      <c r="I5239" s="92">
        <v>0.65625</v>
      </c>
      <c r="J5239" s="97">
        <f t="shared" si="801"/>
        <v>15</v>
      </c>
      <c r="L5239" s="5" t="s">
        <v>73</v>
      </c>
      <c r="M5239" s="6" t="s">
        <v>115</v>
      </c>
      <c r="O5239" s="5" t="s">
        <v>5139</v>
      </c>
      <c r="P5239" s="6" t="s">
        <v>20409</v>
      </c>
      <c r="R5239" s="6" t="s">
        <v>77</v>
      </c>
      <c r="T5239" s="6" t="s">
        <v>80</v>
      </c>
      <c r="W5239" s="2" t="s">
        <v>20410</v>
      </c>
      <c r="X5239" s="392">
        <v>946</v>
      </c>
      <c r="Y5239" s="392" t="s">
        <v>81</v>
      </c>
      <c r="Z5239" s="392" t="s">
        <v>82</v>
      </c>
      <c r="AA5239" s="392">
        <v>945</v>
      </c>
      <c r="AB5239" s="392" t="s">
        <v>81</v>
      </c>
      <c r="AC5239" s="392" t="s">
        <v>82</v>
      </c>
      <c r="AD5239" s="392">
        <v>945</v>
      </c>
      <c r="AE5239" s="392" t="s">
        <v>81</v>
      </c>
      <c r="AF5239" s="392" t="s">
        <v>82</v>
      </c>
      <c r="BO5239" s="2" t="s">
        <v>20411</v>
      </c>
      <c r="BQ5239" s="2" t="s">
        <v>20412</v>
      </c>
    </row>
    <row r="5240" spans="1:70" ht="16.149999999999999" customHeight="1" x14ac:dyDescent="0.25">
      <c r="A5240" s="1">
        <v>5241</v>
      </c>
      <c r="B5240" s="2" t="s">
        <v>211</v>
      </c>
      <c r="C5240" s="44" t="s">
        <v>15935</v>
      </c>
      <c r="D5240" s="2" t="s">
        <v>896</v>
      </c>
      <c r="E5240" s="2" t="s">
        <v>20413</v>
      </c>
      <c r="F5240" s="67">
        <v>44117</v>
      </c>
      <c r="G5240" s="96">
        <f t="shared" si="798"/>
        <v>10</v>
      </c>
      <c r="H5240" s="96">
        <f t="shared" si="799"/>
        <v>2020</v>
      </c>
      <c r="I5240" s="92">
        <v>0.33333333333333298</v>
      </c>
      <c r="J5240" s="97">
        <f t="shared" ref="J5240:J5267" si="802">IF(I5240&lt;&gt;"",HOUR(I5240),"")</f>
        <v>8</v>
      </c>
      <c r="M5240" s="6" t="s">
        <v>74</v>
      </c>
      <c r="O5240" s="6" t="s">
        <v>101</v>
      </c>
      <c r="P5240" s="6" t="s">
        <v>7658</v>
      </c>
      <c r="U5240" s="2" t="s">
        <v>74</v>
      </c>
      <c r="BO5240" s="2" t="s">
        <v>22566</v>
      </c>
      <c r="BR5240" s="135" t="s">
        <v>20414</v>
      </c>
    </row>
    <row r="5241" spans="1:70" ht="16.149999999999999" customHeight="1" x14ac:dyDescent="0.25">
      <c r="A5241" s="1">
        <v>5242</v>
      </c>
      <c r="B5241" s="2" t="s">
        <v>211</v>
      </c>
      <c r="C5241" s="2" t="s">
        <v>2611</v>
      </c>
      <c r="D5241" s="2" t="s">
        <v>124</v>
      </c>
      <c r="E5241" s="2" t="s">
        <v>20415</v>
      </c>
      <c r="F5241" s="67">
        <v>44116</v>
      </c>
      <c r="G5241" s="96">
        <f t="shared" si="798"/>
        <v>10</v>
      </c>
      <c r="H5241" s="96">
        <f t="shared" si="799"/>
        <v>2020</v>
      </c>
      <c r="J5241" s="97" t="str">
        <f t="shared" si="802"/>
        <v/>
      </c>
      <c r="L5241" s="5" t="s">
        <v>11994</v>
      </c>
      <c r="M5241" s="6" t="s">
        <v>208</v>
      </c>
      <c r="O5241" s="5" t="s">
        <v>5139</v>
      </c>
      <c r="P5241" s="2" t="s">
        <v>20416</v>
      </c>
      <c r="R5241" s="6" t="s">
        <v>77</v>
      </c>
      <c r="T5241" s="6" t="s">
        <v>80</v>
      </c>
      <c r="BO5241" s="2" t="s">
        <v>20417</v>
      </c>
      <c r="BQ5241" s="2" t="s">
        <v>20418</v>
      </c>
    </row>
    <row r="5242" spans="1:70" ht="16.149999999999999" customHeight="1" x14ac:dyDescent="0.25">
      <c r="A5242" s="1">
        <v>5243</v>
      </c>
      <c r="B5242" s="2" t="s">
        <v>211</v>
      </c>
      <c r="C5242" s="2" t="s">
        <v>1851</v>
      </c>
      <c r="D5242" s="2" t="s">
        <v>89</v>
      </c>
      <c r="E5242" s="2" t="s">
        <v>20419</v>
      </c>
      <c r="F5242" s="67">
        <v>44112</v>
      </c>
      <c r="G5242" s="96">
        <f t="shared" si="798"/>
        <v>10</v>
      </c>
      <c r="H5242" s="96">
        <f t="shared" si="799"/>
        <v>2020</v>
      </c>
      <c r="I5242" s="92">
        <v>0.94791666666666696</v>
      </c>
      <c r="J5242" s="97">
        <f t="shared" si="802"/>
        <v>22</v>
      </c>
      <c r="K5242" s="5" t="s">
        <v>1392</v>
      </c>
      <c r="L5242" s="5" t="s">
        <v>73</v>
      </c>
      <c r="M5242" s="6" t="s">
        <v>74</v>
      </c>
      <c r="N5242" s="5" t="s">
        <v>109</v>
      </c>
      <c r="O5242" s="2" t="s">
        <v>5139</v>
      </c>
      <c r="P5242" s="6" t="s">
        <v>20420</v>
      </c>
      <c r="R5242" s="6" t="s">
        <v>77</v>
      </c>
      <c r="T5242" s="6" t="s">
        <v>80</v>
      </c>
      <c r="U5242" s="6" t="s">
        <v>74</v>
      </c>
      <c r="X5242" s="2">
        <v>175</v>
      </c>
      <c r="Y5242" s="2" t="s">
        <v>81</v>
      </c>
      <c r="Z5242" s="2" t="s">
        <v>82</v>
      </c>
      <c r="AA5242" s="2">
        <v>175</v>
      </c>
      <c r="AB5242" s="2" t="s">
        <v>94</v>
      </c>
      <c r="AC5242" s="2" t="s">
        <v>82</v>
      </c>
      <c r="AD5242" s="2">
        <v>175</v>
      </c>
      <c r="AE5242" s="2" t="s">
        <v>81</v>
      </c>
      <c r="AF5242" s="2" t="s">
        <v>82</v>
      </c>
      <c r="AG5242" s="2">
        <v>175</v>
      </c>
      <c r="AH5242" s="2" t="s">
        <v>81</v>
      </c>
      <c r="AI5242" s="2" t="s">
        <v>82</v>
      </c>
      <c r="AJ5242" s="2">
        <v>175</v>
      </c>
      <c r="AK5242" s="2" t="s">
        <v>81</v>
      </c>
      <c r="AL5242" s="2" t="s">
        <v>82</v>
      </c>
      <c r="AM5242" s="2">
        <v>175</v>
      </c>
      <c r="AN5242" s="2" t="s">
        <v>94</v>
      </c>
      <c r="AO5242" s="2" t="s">
        <v>82</v>
      </c>
      <c r="AP5242" s="2">
        <v>175</v>
      </c>
      <c r="AQ5242" s="2" t="s">
        <v>81</v>
      </c>
      <c r="AR5242" s="2" t="s">
        <v>82</v>
      </c>
      <c r="AS5242" s="2">
        <v>175</v>
      </c>
      <c r="AT5242" s="2" t="s">
        <v>81</v>
      </c>
      <c r="AU5242" s="2" t="s">
        <v>82</v>
      </c>
      <c r="BO5242" s="2" t="s">
        <v>20421</v>
      </c>
      <c r="BQ5242" s="2" t="s">
        <v>20422</v>
      </c>
    </row>
    <row r="5243" spans="1:70" ht="16.149999999999999" customHeight="1" x14ac:dyDescent="0.25">
      <c r="A5243" s="1">
        <v>5244</v>
      </c>
      <c r="B5243" s="2" t="s">
        <v>211</v>
      </c>
      <c r="C5243" s="93" t="s">
        <v>390</v>
      </c>
      <c r="D5243" s="2" t="s">
        <v>151</v>
      </c>
      <c r="E5243" s="17" t="s">
        <v>20423</v>
      </c>
      <c r="F5243" s="67">
        <v>44061</v>
      </c>
      <c r="G5243" s="96">
        <f t="shared" si="798"/>
        <v>8</v>
      </c>
      <c r="H5243" s="96">
        <f t="shared" si="799"/>
        <v>2020</v>
      </c>
      <c r="I5243" s="92">
        <v>0.44444444444444398</v>
      </c>
      <c r="J5243" s="97">
        <f t="shared" si="802"/>
        <v>10</v>
      </c>
      <c r="K5243" s="5" t="s">
        <v>1392</v>
      </c>
      <c r="L5243" s="5" t="s">
        <v>73</v>
      </c>
      <c r="M5243" s="6" t="s">
        <v>115</v>
      </c>
      <c r="N5243" s="5">
        <v>67</v>
      </c>
      <c r="O5243" s="2" t="s">
        <v>5139</v>
      </c>
      <c r="P5243" s="6" t="s">
        <v>1027</v>
      </c>
      <c r="R5243" s="6" t="s">
        <v>77</v>
      </c>
      <c r="T5243" s="6" t="s">
        <v>80</v>
      </c>
      <c r="U5243" s="6" t="s">
        <v>74</v>
      </c>
      <c r="V5243" s="6" t="s">
        <v>109</v>
      </c>
      <c r="X5243" s="2" t="s">
        <v>109</v>
      </c>
      <c r="Y5243" s="2" t="s">
        <v>109</v>
      </c>
      <c r="Z5243" s="2" t="s">
        <v>82</v>
      </c>
      <c r="AA5243" s="2" t="s">
        <v>109</v>
      </c>
      <c r="AB5243" s="2" t="s">
        <v>81</v>
      </c>
      <c r="AC5243" s="2" t="s">
        <v>82</v>
      </c>
      <c r="AD5243" s="2">
        <v>178</v>
      </c>
      <c r="AE5243" s="2" t="s">
        <v>81</v>
      </c>
      <c r="AF5243" s="2" t="s">
        <v>168</v>
      </c>
      <c r="AG5243" s="2" t="s">
        <v>109</v>
      </c>
      <c r="AH5243" s="2" t="s">
        <v>109</v>
      </c>
      <c r="AI5243" s="2" t="s">
        <v>109</v>
      </c>
      <c r="BO5243" s="2" t="s">
        <v>20424</v>
      </c>
      <c r="BQ5243" s="2" t="s">
        <v>20425</v>
      </c>
    </row>
    <row r="5244" spans="1:70" ht="16.149999999999999" customHeight="1" x14ac:dyDescent="0.25">
      <c r="A5244" s="1">
        <v>5245</v>
      </c>
      <c r="B5244" s="2" t="s">
        <v>211</v>
      </c>
      <c r="C5244" s="2" t="s">
        <v>390</v>
      </c>
      <c r="D5244" s="2" t="s">
        <v>151</v>
      </c>
      <c r="E5244" s="2" t="s">
        <v>17365</v>
      </c>
      <c r="F5244" s="67">
        <v>44117</v>
      </c>
      <c r="G5244" s="96">
        <v>10</v>
      </c>
      <c r="H5244" s="96">
        <v>2020</v>
      </c>
      <c r="I5244" s="92">
        <v>0.49652777777777801</v>
      </c>
      <c r="J5244" s="97">
        <f t="shared" si="802"/>
        <v>11</v>
      </c>
      <c r="K5244" s="5" t="s">
        <v>1392</v>
      </c>
      <c r="L5244" s="5" t="s">
        <v>91</v>
      </c>
      <c r="M5244" s="6" t="s">
        <v>74</v>
      </c>
      <c r="N5244" s="5">
        <v>43</v>
      </c>
      <c r="O5244" s="5" t="s">
        <v>5139</v>
      </c>
      <c r="P5244" s="6" t="s">
        <v>20426</v>
      </c>
      <c r="R5244" s="6" t="s">
        <v>77</v>
      </c>
      <c r="U5244" s="2" t="s">
        <v>115</v>
      </c>
      <c r="V5244" s="2" t="s">
        <v>80</v>
      </c>
      <c r="X5244" s="2">
        <v>170</v>
      </c>
      <c r="Y5244" s="2" t="s">
        <v>81</v>
      </c>
      <c r="Z5244" s="2" t="s">
        <v>84</v>
      </c>
      <c r="AA5244" s="2">
        <v>170</v>
      </c>
      <c r="AB5244" s="2" t="s">
        <v>81</v>
      </c>
      <c r="AC5244" s="2" t="s">
        <v>84</v>
      </c>
      <c r="AD5244" s="2">
        <v>170</v>
      </c>
      <c r="AE5244" s="2" t="s">
        <v>81</v>
      </c>
      <c r="AF5244" s="2" t="s">
        <v>84</v>
      </c>
      <c r="AG5244" s="2">
        <v>170</v>
      </c>
      <c r="AH5244" s="2" t="s">
        <v>94</v>
      </c>
      <c r="AI5244" s="2" t="s">
        <v>84</v>
      </c>
      <c r="AJ5244" s="2">
        <v>170</v>
      </c>
      <c r="AK5244" s="2" t="s">
        <v>81</v>
      </c>
      <c r="AL5244" s="2" t="s">
        <v>84</v>
      </c>
      <c r="AM5244" s="2">
        <v>170</v>
      </c>
      <c r="AN5244" s="2" t="s">
        <v>81</v>
      </c>
      <c r="AO5244" s="2" t="s">
        <v>84</v>
      </c>
      <c r="AP5244" s="2">
        <v>170</v>
      </c>
      <c r="AQ5244" s="2" t="s">
        <v>81</v>
      </c>
      <c r="AR5244" s="2" t="s">
        <v>84</v>
      </c>
      <c r="AS5244" s="2">
        <v>170</v>
      </c>
      <c r="AT5244" s="2" t="s">
        <v>94</v>
      </c>
      <c r="AU5244" s="2" t="s">
        <v>84</v>
      </c>
      <c r="BO5244" s="2" t="s">
        <v>20427</v>
      </c>
      <c r="BQ5244" s="2" t="s">
        <v>20428</v>
      </c>
    </row>
    <row r="5245" spans="1:70" ht="16.149999999999999" customHeight="1" x14ac:dyDescent="0.25">
      <c r="A5245" s="1">
        <v>5246</v>
      </c>
      <c r="B5245" s="2" t="s">
        <v>211</v>
      </c>
      <c r="C5245" s="2" t="s">
        <v>2057</v>
      </c>
      <c r="D5245" s="2" t="s">
        <v>137</v>
      </c>
      <c r="E5245" s="2" t="s">
        <v>20429</v>
      </c>
      <c r="F5245" s="67">
        <v>44119</v>
      </c>
      <c r="G5245" s="96">
        <f>IF(F5245&lt;&gt;"",MONTH(F5245),"")</f>
        <v>10</v>
      </c>
      <c r="H5245" s="96">
        <f>IF(F5245&lt;&gt;"",YEAR(F5245),"")</f>
        <v>2020</v>
      </c>
      <c r="I5245" s="92">
        <v>0.29166666666666702</v>
      </c>
      <c r="J5245" s="97">
        <f t="shared" si="802"/>
        <v>7</v>
      </c>
      <c r="K5245" s="5" t="s">
        <v>1392</v>
      </c>
      <c r="L5245" s="5" t="s">
        <v>91</v>
      </c>
      <c r="M5245" s="6" t="s">
        <v>115</v>
      </c>
      <c r="N5245" s="5">
        <v>30</v>
      </c>
      <c r="O5245" s="2" t="s">
        <v>5139</v>
      </c>
      <c r="P5245" s="6" t="s">
        <v>735</v>
      </c>
      <c r="T5245" s="6" t="s">
        <v>80</v>
      </c>
      <c r="U5245" s="2" t="s">
        <v>115</v>
      </c>
      <c r="BO5245" s="2" t="s">
        <v>20430</v>
      </c>
      <c r="BQ5245" s="2" t="s">
        <v>20431</v>
      </c>
    </row>
    <row r="5246" spans="1:70" ht="16.149999999999999" customHeight="1" x14ac:dyDescent="0.25">
      <c r="A5246" s="16">
        <v>5247</v>
      </c>
      <c r="B5246" s="2" t="s">
        <v>211</v>
      </c>
      <c r="C5246" s="16" t="s">
        <v>20432</v>
      </c>
      <c r="D5246" s="2" t="s">
        <v>296</v>
      </c>
      <c r="E5246" s="2" t="s">
        <v>20433</v>
      </c>
      <c r="F5246" s="67">
        <v>44119</v>
      </c>
      <c r="G5246" s="96">
        <f>IF(F5246&lt;&gt;"",MONTH(F5246),"")</f>
        <v>10</v>
      </c>
      <c r="H5246" s="96">
        <f>IF(F5246&lt;&gt;"",YEAR(F5246),"")</f>
        <v>2020</v>
      </c>
      <c r="I5246" s="92">
        <v>0.8125</v>
      </c>
      <c r="J5246" s="97">
        <f t="shared" si="802"/>
        <v>19</v>
      </c>
      <c r="K5246" s="5" t="s">
        <v>1392</v>
      </c>
      <c r="L5246" s="5" t="s">
        <v>73</v>
      </c>
      <c r="M5246" s="6" t="s">
        <v>74</v>
      </c>
      <c r="N5246" s="5">
        <v>45</v>
      </c>
      <c r="O5246" s="2" t="s">
        <v>5139</v>
      </c>
      <c r="P5246" s="6" t="s">
        <v>3460</v>
      </c>
      <c r="R5246" s="6" t="s">
        <v>77</v>
      </c>
      <c r="U5246" s="2" t="s">
        <v>208</v>
      </c>
      <c r="V5246" s="2" t="s">
        <v>202</v>
      </c>
      <c r="W5246" s="2" t="s">
        <v>16089</v>
      </c>
      <c r="X5246" s="2">
        <v>500</v>
      </c>
      <c r="Y5246" s="2" t="s">
        <v>81</v>
      </c>
      <c r="Z5246" s="2" t="s">
        <v>84</v>
      </c>
      <c r="AA5246" s="2">
        <v>500</v>
      </c>
      <c r="AB5246" s="2" t="s">
        <v>81</v>
      </c>
      <c r="AC5246" s="2" t="s">
        <v>13054</v>
      </c>
      <c r="AD5246" s="2">
        <v>500</v>
      </c>
      <c r="AE5246" s="2" t="s">
        <v>81</v>
      </c>
      <c r="AF5246" s="2" t="s">
        <v>84</v>
      </c>
      <c r="AG5246" s="2">
        <v>500</v>
      </c>
      <c r="AH5246" s="2" t="s">
        <v>94</v>
      </c>
      <c r="AI5246" s="2" t="s">
        <v>84</v>
      </c>
      <c r="BI5246" s="2" t="s">
        <v>162</v>
      </c>
      <c r="BJ5246" s="2">
        <v>320</v>
      </c>
      <c r="BO5246" s="2" t="s">
        <v>20434</v>
      </c>
      <c r="BQ5246" s="2" t="s">
        <v>20435</v>
      </c>
    </row>
    <row r="5247" spans="1:70" ht="16.149999999999999" customHeight="1" x14ac:dyDescent="0.25">
      <c r="A5247" s="1">
        <v>5248</v>
      </c>
      <c r="B5247" s="2" t="s">
        <v>211</v>
      </c>
      <c r="C5247" s="2" t="s">
        <v>370</v>
      </c>
      <c r="D5247" s="2" t="s">
        <v>371</v>
      </c>
      <c r="E5247" s="2" t="s">
        <v>20436</v>
      </c>
      <c r="F5247" s="67">
        <v>44119</v>
      </c>
      <c r="G5247" s="96">
        <v>10</v>
      </c>
      <c r="H5247" s="96">
        <v>2020</v>
      </c>
      <c r="I5247" s="92">
        <v>0.8125</v>
      </c>
      <c r="J5247" s="97">
        <f t="shared" si="802"/>
        <v>19</v>
      </c>
      <c r="K5247" s="5" t="s">
        <v>1392</v>
      </c>
      <c r="L5247" s="5" t="s">
        <v>91</v>
      </c>
      <c r="M5247" s="6" t="s">
        <v>11554</v>
      </c>
      <c r="N5247" s="5">
        <v>24</v>
      </c>
      <c r="O5247" s="2" t="s">
        <v>10213</v>
      </c>
      <c r="P5247" s="6" t="s">
        <v>3460</v>
      </c>
      <c r="T5247" s="6" t="s">
        <v>80</v>
      </c>
      <c r="X5247" s="2">
        <v>115</v>
      </c>
      <c r="Y5247" s="2" t="s">
        <v>81</v>
      </c>
      <c r="Z5247" s="2" t="s">
        <v>161</v>
      </c>
      <c r="AA5247" s="2">
        <v>115</v>
      </c>
      <c r="AB5247" s="2" t="s">
        <v>94</v>
      </c>
      <c r="AC5247" s="2" t="s">
        <v>161</v>
      </c>
      <c r="AD5247" s="2">
        <v>115</v>
      </c>
      <c r="AE5247" s="2" t="s">
        <v>83</v>
      </c>
      <c r="AF5247" s="2" t="s">
        <v>161</v>
      </c>
      <c r="AG5247" s="2">
        <v>115</v>
      </c>
      <c r="AH5247" s="2" t="s">
        <v>81</v>
      </c>
      <c r="AI5247" s="2" t="s">
        <v>161</v>
      </c>
      <c r="BO5247" s="2" t="s">
        <v>20437</v>
      </c>
      <c r="BQ5247" s="2" t="s">
        <v>20438</v>
      </c>
    </row>
    <row r="5248" spans="1:70" ht="16.149999999999999" customHeight="1" x14ac:dyDescent="0.25">
      <c r="A5248" s="1">
        <v>5249</v>
      </c>
      <c r="B5248" s="2" t="s">
        <v>87</v>
      </c>
      <c r="C5248" s="116" t="s">
        <v>1988</v>
      </c>
      <c r="D5248" s="2" t="s">
        <v>264</v>
      </c>
      <c r="E5248" s="2" t="s">
        <v>20439</v>
      </c>
      <c r="F5248" s="67">
        <v>44119</v>
      </c>
      <c r="G5248" s="96">
        <f t="shared" ref="G5248:G5259" si="803">IF(F5248&lt;&gt;"",MONTH(F5248),"")</f>
        <v>10</v>
      </c>
      <c r="H5248" s="96">
        <f t="shared" ref="H5248:H5259" si="804">IF(F5248&lt;&gt;"",YEAR(F5248),"")</f>
        <v>2020</v>
      </c>
      <c r="I5248" s="92">
        <v>0.35416666666666702</v>
      </c>
      <c r="J5248" s="97">
        <f t="shared" si="802"/>
        <v>8</v>
      </c>
      <c r="K5248" s="5" t="s">
        <v>1392</v>
      </c>
      <c r="L5248" s="5" t="s">
        <v>91</v>
      </c>
      <c r="O5248" s="2" t="s">
        <v>5139</v>
      </c>
      <c r="P5248" s="6" t="s">
        <v>20440</v>
      </c>
      <c r="R5248" s="6" t="s">
        <v>77</v>
      </c>
      <c r="U5248" s="2" t="s">
        <v>354</v>
      </c>
      <c r="X5248" s="2">
        <v>34</v>
      </c>
      <c r="Y5248" s="2" t="s">
        <v>81</v>
      </c>
      <c r="Z5248" s="2" t="s">
        <v>84</v>
      </c>
      <c r="AD5248" s="2">
        <v>34</v>
      </c>
      <c r="AE5248" s="2" t="s">
        <v>81</v>
      </c>
      <c r="AF5248" s="2" t="s">
        <v>84</v>
      </c>
      <c r="AG5248" s="2">
        <v>34</v>
      </c>
      <c r="AH5248" s="2" t="s">
        <v>81</v>
      </c>
      <c r="AI5248" s="2" t="s">
        <v>84</v>
      </c>
      <c r="BO5248" s="2" t="s">
        <v>20441</v>
      </c>
      <c r="BQ5248" s="2" t="s">
        <v>20442</v>
      </c>
    </row>
    <row r="5249" spans="1:69" ht="16.149999999999999" customHeight="1" x14ac:dyDescent="0.25">
      <c r="A5249" s="1">
        <v>5250</v>
      </c>
      <c r="B5249" s="2" t="s">
        <v>211</v>
      </c>
      <c r="C5249" s="2" t="s">
        <v>4888</v>
      </c>
      <c r="D5249" s="2" t="s">
        <v>137</v>
      </c>
      <c r="E5249" s="2" t="s">
        <v>14086</v>
      </c>
      <c r="F5249" s="67">
        <v>44117</v>
      </c>
      <c r="G5249" s="96">
        <f t="shared" si="803"/>
        <v>10</v>
      </c>
      <c r="H5249" s="96">
        <f t="shared" si="804"/>
        <v>2020</v>
      </c>
      <c r="I5249" s="92">
        <v>0.72916666666666696</v>
      </c>
      <c r="J5249" s="97">
        <f t="shared" si="802"/>
        <v>17</v>
      </c>
      <c r="M5249" s="6" t="s">
        <v>74</v>
      </c>
      <c r="O5249" s="2" t="s">
        <v>5139</v>
      </c>
      <c r="P5249" s="6" t="s">
        <v>20443</v>
      </c>
      <c r="R5249" s="6" t="s">
        <v>77</v>
      </c>
      <c r="U5249" s="2" t="s">
        <v>115</v>
      </c>
      <c r="V5249" s="2" t="s">
        <v>80</v>
      </c>
      <c r="BO5249" s="2" t="s">
        <v>20444</v>
      </c>
      <c r="BQ5249" s="2" t="s">
        <v>20445</v>
      </c>
    </row>
    <row r="5250" spans="1:69" ht="16.149999999999999" customHeight="1" x14ac:dyDescent="0.25">
      <c r="A5250" s="1">
        <v>5251</v>
      </c>
      <c r="B5250" s="2" t="s">
        <v>211</v>
      </c>
      <c r="C5250" s="75" t="s">
        <v>3736</v>
      </c>
      <c r="D5250" s="2" t="s">
        <v>137</v>
      </c>
      <c r="E5250" s="2" t="s">
        <v>20446</v>
      </c>
      <c r="F5250" s="67">
        <v>44084</v>
      </c>
      <c r="G5250" s="96">
        <f t="shared" si="803"/>
        <v>9</v>
      </c>
      <c r="H5250" s="96">
        <f t="shared" si="804"/>
        <v>2020</v>
      </c>
      <c r="I5250" s="92">
        <v>0.41666666666666702</v>
      </c>
      <c r="J5250" s="97">
        <f t="shared" si="802"/>
        <v>10</v>
      </c>
      <c r="K5250" s="5" t="s">
        <v>1392</v>
      </c>
      <c r="L5250" s="5" t="s">
        <v>91</v>
      </c>
      <c r="M5250" s="6" t="s">
        <v>115</v>
      </c>
      <c r="N5250" s="5">
        <v>43</v>
      </c>
      <c r="O5250" s="2" t="s">
        <v>10213</v>
      </c>
      <c r="P5250" s="6" t="s">
        <v>1027</v>
      </c>
      <c r="R5250" s="6" t="s">
        <v>77</v>
      </c>
      <c r="T5250" s="6" t="s">
        <v>80</v>
      </c>
      <c r="X5250" s="2">
        <v>730</v>
      </c>
      <c r="Y5250" s="2" t="s">
        <v>81</v>
      </c>
      <c r="Z5250" s="2" t="s">
        <v>82</v>
      </c>
      <c r="AA5250" s="2">
        <v>730</v>
      </c>
      <c r="AB5250" s="2" t="s">
        <v>81</v>
      </c>
      <c r="AC5250" s="2" t="s">
        <v>82</v>
      </c>
      <c r="AD5250" s="2">
        <v>730</v>
      </c>
      <c r="AE5250" s="2" t="s">
        <v>81</v>
      </c>
      <c r="AF5250" s="2" t="s">
        <v>82</v>
      </c>
      <c r="BO5250" s="2" t="s">
        <v>20447</v>
      </c>
      <c r="BQ5250" s="2" t="s">
        <v>20448</v>
      </c>
    </row>
    <row r="5251" spans="1:69" ht="16.149999999999999" customHeight="1" x14ac:dyDescent="0.25">
      <c r="A5251" s="1">
        <v>5252</v>
      </c>
      <c r="B5251" s="2" t="s">
        <v>211</v>
      </c>
      <c r="C5251" s="116" t="s">
        <v>10311</v>
      </c>
      <c r="D5251" s="2" t="s">
        <v>89</v>
      </c>
      <c r="E5251" s="2" t="s">
        <v>20449</v>
      </c>
      <c r="F5251" s="67">
        <v>44081</v>
      </c>
      <c r="G5251" s="96">
        <f t="shared" si="803"/>
        <v>9</v>
      </c>
      <c r="H5251" s="96">
        <f t="shared" si="804"/>
        <v>2020</v>
      </c>
      <c r="I5251" s="92">
        <v>0.64583333333333304</v>
      </c>
      <c r="J5251" s="97">
        <f t="shared" si="802"/>
        <v>15</v>
      </c>
      <c r="K5251" s="5" t="s">
        <v>1392</v>
      </c>
      <c r="L5251" s="5" t="s">
        <v>73</v>
      </c>
      <c r="M5251" s="6" t="s">
        <v>74</v>
      </c>
      <c r="N5251" s="5">
        <v>62</v>
      </c>
      <c r="O5251" s="2" t="s">
        <v>5139</v>
      </c>
      <c r="P5251" s="6" t="s">
        <v>20450</v>
      </c>
      <c r="U5251" s="2" t="s">
        <v>208</v>
      </c>
      <c r="V5251" s="2" t="s">
        <v>80</v>
      </c>
      <c r="X5251" s="2">
        <v>347</v>
      </c>
      <c r="Y5251" s="2" t="s">
        <v>81</v>
      </c>
      <c r="Z5251" s="2" t="s">
        <v>82</v>
      </c>
      <c r="AD5251" s="2">
        <v>347</v>
      </c>
      <c r="AE5251" s="2" t="s">
        <v>81</v>
      </c>
      <c r="AF5251" s="2" t="s">
        <v>82</v>
      </c>
      <c r="AJ5251" s="2">
        <v>425</v>
      </c>
      <c r="AK5251" s="2" t="s">
        <v>81</v>
      </c>
      <c r="AL5251" s="2" t="s">
        <v>84</v>
      </c>
      <c r="AM5251" s="2">
        <v>425</v>
      </c>
      <c r="AN5251" s="2" t="s">
        <v>94</v>
      </c>
      <c r="AO5251" s="2" t="s">
        <v>84</v>
      </c>
      <c r="AP5251" s="2">
        <v>425</v>
      </c>
      <c r="AQ5251" s="2" t="s">
        <v>81</v>
      </c>
      <c r="AR5251" s="2" t="s">
        <v>84</v>
      </c>
      <c r="AS5251" s="2">
        <v>425</v>
      </c>
      <c r="AT5251" s="2" t="s">
        <v>94</v>
      </c>
      <c r="AU5251" s="2" t="s">
        <v>84</v>
      </c>
      <c r="BO5251" s="2" t="s">
        <v>20451</v>
      </c>
      <c r="BQ5251" s="2" t="s">
        <v>20452</v>
      </c>
    </row>
    <row r="5252" spans="1:69" ht="16.149999999999999" customHeight="1" x14ac:dyDescent="0.25">
      <c r="A5252" s="1">
        <v>5253</v>
      </c>
      <c r="B5252" s="2" t="s">
        <v>211</v>
      </c>
      <c r="C5252" s="2" t="s">
        <v>6408</v>
      </c>
      <c r="D5252" s="2" t="s">
        <v>296</v>
      </c>
      <c r="E5252" s="2" t="s">
        <v>20453</v>
      </c>
      <c r="F5252" s="67">
        <v>44091</v>
      </c>
      <c r="G5252" s="96">
        <f t="shared" si="803"/>
        <v>9</v>
      </c>
      <c r="H5252" s="96">
        <f t="shared" si="804"/>
        <v>2020</v>
      </c>
      <c r="I5252" s="92">
        <v>0.89583333333333304</v>
      </c>
      <c r="J5252" s="97">
        <f t="shared" si="802"/>
        <v>21</v>
      </c>
      <c r="K5252" s="5" t="s">
        <v>1392</v>
      </c>
      <c r="L5252" s="5" t="s">
        <v>91</v>
      </c>
      <c r="M5252" s="6" t="s">
        <v>100</v>
      </c>
      <c r="N5252" s="5">
        <v>29</v>
      </c>
      <c r="O5252" s="2" t="s">
        <v>126</v>
      </c>
      <c r="P5252" s="6" t="s">
        <v>20454</v>
      </c>
      <c r="R5252" s="6" t="s">
        <v>77</v>
      </c>
      <c r="T5252" s="6" t="s">
        <v>202</v>
      </c>
      <c r="X5252" s="2">
        <v>606</v>
      </c>
      <c r="Y5252" s="2" t="s">
        <v>81</v>
      </c>
      <c r="Z5252" s="2" t="s">
        <v>168</v>
      </c>
      <c r="AA5252" s="2">
        <v>606</v>
      </c>
      <c r="AB5252" s="2" t="s">
        <v>81</v>
      </c>
      <c r="AC5252" s="2" t="s">
        <v>168</v>
      </c>
      <c r="AD5252" s="2">
        <v>606</v>
      </c>
      <c r="AE5252" s="2" t="s">
        <v>83</v>
      </c>
      <c r="AF5252" s="2" t="s">
        <v>168</v>
      </c>
      <c r="AG5252" s="2">
        <v>606</v>
      </c>
      <c r="AH5252" s="2" t="s">
        <v>81</v>
      </c>
      <c r="AI5252" s="2" t="s">
        <v>168</v>
      </c>
      <c r="AJ5252" s="2">
        <v>606</v>
      </c>
      <c r="AK5252" s="2" t="s">
        <v>81</v>
      </c>
      <c r="AL5252" s="2" t="s">
        <v>168</v>
      </c>
      <c r="AM5252" s="2">
        <v>606</v>
      </c>
      <c r="AN5252" s="2" t="s">
        <v>81</v>
      </c>
      <c r="AO5252" s="2" t="s">
        <v>168</v>
      </c>
      <c r="AP5252" s="2">
        <v>606</v>
      </c>
      <c r="AQ5252" s="2" t="s">
        <v>83</v>
      </c>
      <c r="AR5252" s="2" t="s">
        <v>168</v>
      </c>
      <c r="AS5252" s="2">
        <v>606</v>
      </c>
      <c r="AT5252" s="2" t="s">
        <v>81</v>
      </c>
      <c r="AU5252" s="2" t="s">
        <v>168</v>
      </c>
      <c r="AV5252" s="2">
        <v>600</v>
      </c>
      <c r="AW5252" s="2" t="s">
        <v>81</v>
      </c>
      <c r="AX5252" s="2" t="s">
        <v>84</v>
      </c>
      <c r="BB5252" s="2">
        <v>600</v>
      </c>
      <c r="BC5252" s="2" t="s">
        <v>81</v>
      </c>
      <c r="BD5252" s="2" t="s">
        <v>84</v>
      </c>
      <c r="BI5252" s="2" t="s">
        <v>162</v>
      </c>
      <c r="BJ5252" s="2">
        <v>1680</v>
      </c>
      <c r="BO5252" s="2" t="s">
        <v>20455</v>
      </c>
      <c r="BQ5252" s="2" t="s">
        <v>20456</v>
      </c>
    </row>
    <row r="5253" spans="1:69" ht="16.149999999999999" customHeight="1" x14ac:dyDescent="0.25">
      <c r="A5253" s="1">
        <v>5254</v>
      </c>
      <c r="B5253" s="2" t="s">
        <v>211</v>
      </c>
      <c r="C5253" s="2" t="s">
        <v>456</v>
      </c>
      <c r="D5253" s="2" t="s">
        <v>371</v>
      </c>
      <c r="E5253" s="2" t="s">
        <v>20457</v>
      </c>
      <c r="F5253" s="67">
        <v>44091</v>
      </c>
      <c r="G5253" s="96">
        <f t="shared" si="803"/>
        <v>9</v>
      </c>
      <c r="H5253" s="96">
        <f t="shared" si="804"/>
        <v>2020</v>
      </c>
      <c r="I5253" s="92">
        <v>7.9861111111111105E-2</v>
      </c>
      <c r="J5253" s="97">
        <f t="shared" si="802"/>
        <v>1</v>
      </c>
      <c r="K5253" s="5" t="s">
        <v>1392</v>
      </c>
      <c r="L5253" s="5" t="s">
        <v>73</v>
      </c>
      <c r="M5253" s="6" t="s">
        <v>74</v>
      </c>
      <c r="N5253" s="5">
        <v>24</v>
      </c>
      <c r="O5253" s="2" t="s">
        <v>5139</v>
      </c>
      <c r="P5253" s="6" t="s">
        <v>20458</v>
      </c>
      <c r="X5253" s="2">
        <v>135</v>
      </c>
      <c r="Y5253" s="2" t="s">
        <v>81</v>
      </c>
      <c r="Z5253" s="2" t="s">
        <v>82</v>
      </c>
      <c r="AD5253" s="2">
        <v>135</v>
      </c>
      <c r="AE5253" s="2" t="s">
        <v>81</v>
      </c>
      <c r="AF5253" s="2" t="s">
        <v>82</v>
      </c>
      <c r="AG5253" s="2">
        <v>135</v>
      </c>
      <c r="AH5253" s="2" t="s">
        <v>81</v>
      </c>
      <c r="AI5253" s="2" t="s">
        <v>82</v>
      </c>
      <c r="AJ5253" s="2">
        <v>135</v>
      </c>
      <c r="AK5253" s="2" t="s">
        <v>81</v>
      </c>
      <c r="AL5253" s="2" t="s">
        <v>82</v>
      </c>
      <c r="AP5253" s="2">
        <v>135</v>
      </c>
      <c r="AQ5253" s="2" t="s">
        <v>81</v>
      </c>
      <c r="AR5253" s="2" t="s">
        <v>82</v>
      </c>
      <c r="AS5253" s="2">
        <v>135</v>
      </c>
      <c r="AT5253" s="2" t="s">
        <v>81</v>
      </c>
      <c r="AU5253" s="2" t="s">
        <v>82</v>
      </c>
      <c r="BO5253" s="2" t="s">
        <v>20459</v>
      </c>
      <c r="BQ5253" s="2" t="s">
        <v>20460</v>
      </c>
    </row>
    <row r="5254" spans="1:69" ht="16.149999999999999" customHeight="1" x14ac:dyDescent="0.25">
      <c r="A5254" s="1">
        <v>5255</v>
      </c>
      <c r="B5254" s="2" t="s">
        <v>211</v>
      </c>
      <c r="C5254" s="2" t="s">
        <v>20461</v>
      </c>
      <c r="D5254" s="2" t="s">
        <v>124</v>
      </c>
      <c r="E5254" s="2" t="s">
        <v>20461</v>
      </c>
      <c r="F5254" s="67">
        <v>44124</v>
      </c>
      <c r="G5254" s="96">
        <f t="shared" si="803"/>
        <v>10</v>
      </c>
      <c r="H5254" s="96">
        <f t="shared" si="804"/>
        <v>2020</v>
      </c>
      <c r="I5254" s="92">
        <v>0.25</v>
      </c>
      <c r="J5254" s="97">
        <f t="shared" si="802"/>
        <v>6</v>
      </c>
      <c r="K5254" s="5" t="s">
        <v>1392</v>
      </c>
      <c r="L5254" s="5" t="s">
        <v>73</v>
      </c>
      <c r="M5254" s="6" t="s">
        <v>74</v>
      </c>
      <c r="N5254" s="5">
        <v>25</v>
      </c>
      <c r="O5254" s="5" t="s">
        <v>5139</v>
      </c>
      <c r="P5254" s="6" t="s">
        <v>20462</v>
      </c>
      <c r="R5254" s="6" t="s">
        <v>77</v>
      </c>
      <c r="W5254" s="2" t="s">
        <v>20463</v>
      </c>
      <c r="AH5254" s="2" t="s">
        <v>109</v>
      </c>
      <c r="BQ5254" s="2" t="s">
        <v>20464</v>
      </c>
    </row>
    <row r="5255" spans="1:69" ht="16.149999999999999" customHeight="1" x14ac:dyDescent="0.25">
      <c r="A5255" s="1">
        <v>5256</v>
      </c>
      <c r="B5255" s="2" t="s">
        <v>211</v>
      </c>
      <c r="C5255" s="2" t="s">
        <v>5605</v>
      </c>
      <c r="D5255" s="2" t="s">
        <v>11749</v>
      </c>
      <c r="E5255" s="2" t="s">
        <v>20465</v>
      </c>
      <c r="F5255" s="67">
        <v>44120</v>
      </c>
      <c r="G5255" s="96">
        <f t="shared" si="803"/>
        <v>10</v>
      </c>
      <c r="H5255" s="96">
        <f t="shared" si="804"/>
        <v>2020</v>
      </c>
      <c r="I5255" s="92">
        <v>0.29861111111111099</v>
      </c>
      <c r="J5255" s="97">
        <f t="shared" si="802"/>
        <v>7</v>
      </c>
      <c r="K5255" s="5" t="s">
        <v>1392</v>
      </c>
      <c r="L5255" s="5" t="s">
        <v>91</v>
      </c>
      <c r="M5255" s="6" t="s">
        <v>115</v>
      </c>
      <c r="O5255" s="5" t="s">
        <v>5139</v>
      </c>
      <c r="P5255" s="6" t="s">
        <v>20466</v>
      </c>
      <c r="R5255" s="6" t="s">
        <v>77</v>
      </c>
      <c r="T5255" s="6" t="s">
        <v>80</v>
      </c>
      <c r="U5255" s="6" t="s">
        <v>115</v>
      </c>
      <c r="X5255" s="2">
        <v>366</v>
      </c>
      <c r="Y5255" s="2" t="s">
        <v>81</v>
      </c>
      <c r="Z5255" s="2" t="s">
        <v>168</v>
      </c>
      <c r="AA5255" s="2">
        <v>366</v>
      </c>
      <c r="AB5255" s="2" t="s">
        <v>94</v>
      </c>
      <c r="AC5255" s="2" t="s">
        <v>168</v>
      </c>
      <c r="AD5255" s="2">
        <v>366</v>
      </c>
      <c r="AE5255" s="2" t="s">
        <v>81</v>
      </c>
      <c r="AF5255" s="2" t="s">
        <v>16981</v>
      </c>
      <c r="AG5255" s="2">
        <v>366</v>
      </c>
      <c r="AH5255" s="2" t="s">
        <v>83</v>
      </c>
      <c r="AI5255" s="2" t="s">
        <v>168</v>
      </c>
      <c r="AJ5255" s="2">
        <v>332</v>
      </c>
      <c r="AK5255" s="2" t="s">
        <v>81</v>
      </c>
      <c r="AL5255" s="2" t="s">
        <v>84</v>
      </c>
      <c r="AM5255" s="2">
        <v>332</v>
      </c>
      <c r="AN5255" s="2" t="s">
        <v>81</v>
      </c>
      <c r="AO5255" s="2" t="s">
        <v>84</v>
      </c>
      <c r="AP5255" s="2">
        <v>332</v>
      </c>
      <c r="AQ5255" s="2" t="s">
        <v>83</v>
      </c>
      <c r="AR5255" s="2" t="s">
        <v>84</v>
      </c>
      <c r="AV5255" s="2">
        <v>332</v>
      </c>
      <c r="AW5255" s="2" t="s">
        <v>81</v>
      </c>
      <c r="AX5255" s="2" t="s">
        <v>84</v>
      </c>
      <c r="AY5255" s="2">
        <v>332</v>
      </c>
      <c r="AZ5255" s="2" t="s">
        <v>81</v>
      </c>
      <c r="BA5255" s="2" t="s">
        <v>84</v>
      </c>
      <c r="BB5255" s="2">
        <v>332</v>
      </c>
      <c r="BC5255" s="2" t="s">
        <v>83</v>
      </c>
      <c r="BD5255" s="2" t="s">
        <v>84</v>
      </c>
      <c r="BO5255" s="2" t="s">
        <v>20467</v>
      </c>
      <c r="BQ5255" s="2" t="s">
        <v>20468</v>
      </c>
    </row>
    <row r="5256" spans="1:69" ht="16.149999999999999" customHeight="1" x14ac:dyDescent="0.25">
      <c r="A5256" s="1">
        <v>5257</v>
      </c>
      <c r="B5256" s="2" t="s">
        <v>135</v>
      </c>
      <c r="C5256" s="2" t="s">
        <v>20469</v>
      </c>
      <c r="D5256" s="2" t="s">
        <v>296</v>
      </c>
      <c r="E5256" s="2" t="s">
        <v>20470</v>
      </c>
      <c r="F5256" s="67">
        <v>44123</v>
      </c>
      <c r="G5256" s="96">
        <f t="shared" si="803"/>
        <v>10</v>
      </c>
      <c r="H5256" s="96">
        <f t="shared" si="804"/>
        <v>2020</v>
      </c>
      <c r="I5256" s="92">
        <v>0.3125</v>
      </c>
      <c r="J5256" s="97">
        <f t="shared" si="802"/>
        <v>7</v>
      </c>
      <c r="K5256" s="5" t="s">
        <v>1392</v>
      </c>
      <c r="L5256" s="5" t="s">
        <v>91</v>
      </c>
      <c r="M5256" s="6" t="s">
        <v>139</v>
      </c>
      <c r="O5256" s="2" t="s">
        <v>126</v>
      </c>
      <c r="P5256" s="6" t="s">
        <v>20471</v>
      </c>
      <c r="R5256" s="6" t="s">
        <v>77</v>
      </c>
      <c r="S5256" s="6" t="s">
        <v>14408</v>
      </c>
      <c r="T5256" s="6" t="s">
        <v>80</v>
      </c>
      <c r="X5256" s="2">
        <v>1640</v>
      </c>
      <c r="Y5256" s="2" t="s">
        <v>81</v>
      </c>
      <c r="Z5256" s="2" t="s">
        <v>82</v>
      </c>
      <c r="AD5256" s="2">
        <v>1640</v>
      </c>
      <c r="AE5256" s="2" t="s">
        <v>81</v>
      </c>
      <c r="AF5256" s="2" t="s">
        <v>82</v>
      </c>
      <c r="AG5256" s="2">
        <v>1640</v>
      </c>
      <c r="AH5256" s="2" t="s">
        <v>94</v>
      </c>
      <c r="AI5256" s="2" t="s">
        <v>82</v>
      </c>
      <c r="AJ5256" s="2">
        <v>2110</v>
      </c>
      <c r="AK5256" s="2" t="s">
        <v>83</v>
      </c>
      <c r="AL5256" s="2" t="s">
        <v>82</v>
      </c>
      <c r="AP5256" s="2">
        <v>2110</v>
      </c>
      <c r="AQ5256" s="2" t="s">
        <v>83</v>
      </c>
      <c r="AR5256" s="2" t="s">
        <v>82</v>
      </c>
      <c r="BO5256" s="2" t="s">
        <v>20472</v>
      </c>
      <c r="BQ5256" s="2" t="s">
        <v>20473</v>
      </c>
    </row>
    <row r="5257" spans="1:69" ht="16.149999999999999" customHeight="1" x14ac:dyDescent="0.25">
      <c r="A5257" s="1">
        <v>5258</v>
      </c>
      <c r="B5257" s="2" t="s">
        <v>211</v>
      </c>
      <c r="C5257" s="116" t="s">
        <v>165</v>
      </c>
      <c r="D5257" s="2" t="s">
        <v>158</v>
      </c>
      <c r="E5257" s="2" t="s">
        <v>20474</v>
      </c>
      <c r="F5257" s="67">
        <v>44124</v>
      </c>
      <c r="G5257" s="96">
        <f t="shared" si="803"/>
        <v>10</v>
      </c>
      <c r="H5257" s="96">
        <f t="shared" si="804"/>
        <v>2020</v>
      </c>
      <c r="I5257" s="92">
        <v>0.39583333333333298</v>
      </c>
      <c r="J5257" s="97">
        <f t="shared" si="802"/>
        <v>9</v>
      </c>
      <c r="K5257" s="5" t="s">
        <v>1392</v>
      </c>
      <c r="L5257" s="5" t="s">
        <v>73</v>
      </c>
      <c r="M5257" s="6" t="s">
        <v>115</v>
      </c>
      <c r="N5257" s="5">
        <v>61</v>
      </c>
      <c r="O5257" s="5" t="s">
        <v>5139</v>
      </c>
      <c r="P5257" s="6" t="s">
        <v>1027</v>
      </c>
      <c r="R5257" s="6" t="s">
        <v>77</v>
      </c>
      <c r="T5257" s="6" t="s">
        <v>202</v>
      </c>
      <c r="U5257" s="6" t="s">
        <v>1312</v>
      </c>
      <c r="X5257" s="2">
        <v>121</v>
      </c>
      <c r="Y5257" s="2" t="s">
        <v>81</v>
      </c>
      <c r="Z5257" s="2" t="s">
        <v>161</v>
      </c>
      <c r="AD5257" s="2">
        <v>121</v>
      </c>
      <c r="AE5257" s="2" t="s">
        <v>81</v>
      </c>
      <c r="AF5257" s="2" t="s">
        <v>161</v>
      </c>
      <c r="AG5257" s="2">
        <v>121</v>
      </c>
      <c r="AH5257" s="2" t="s">
        <v>81</v>
      </c>
      <c r="AI5257" s="2" t="s">
        <v>161</v>
      </c>
      <c r="AJ5257" s="2">
        <v>227</v>
      </c>
      <c r="AK5257" s="2" t="s">
        <v>81</v>
      </c>
      <c r="AL5257" s="2" t="s">
        <v>82</v>
      </c>
      <c r="AM5257" s="2">
        <v>227</v>
      </c>
      <c r="AN5257" s="2" t="s">
        <v>81</v>
      </c>
      <c r="AO5257" s="2" t="s">
        <v>82</v>
      </c>
      <c r="AP5257" s="2">
        <v>227</v>
      </c>
      <c r="AQ5257" s="2" t="s">
        <v>83</v>
      </c>
      <c r="AR5257" s="2" t="s">
        <v>82</v>
      </c>
      <c r="BO5257" s="44" t="s">
        <v>20475</v>
      </c>
      <c r="BQ5257" s="2" t="s">
        <v>20476</v>
      </c>
    </row>
    <row r="5258" spans="1:69" ht="16.149999999999999" customHeight="1" x14ac:dyDescent="0.25">
      <c r="A5258" s="1">
        <v>5259</v>
      </c>
      <c r="B5258" s="2" t="s">
        <v>211</v>
      </c>
      <c r="C5258" s="2" t="s">
        <v>531</v>
      </c>
      <c r="D5258" s="2" t="s">
        <v>124</v>
      </c>
      <c r="E5258" s="2" t="s">
        <v>1533</v>
      </c>
      <c r="F5258" s="67">
        <v>44109</v>
      </c>
      <c r="G5258" s="96">
        <f t="shared" si="803"/>
        <v>10</v>
      </c>
      <c r="H5258" s="96">
        <f t="shared" si="804"/>
        <v>2020</v>
      </c>
      <c r="J5258" s="97" t="str">
        <f t="shared" si="802"/>
        <v/>
      </c>
      <c r="M5258" s="6" t="s">
        <v>74</v>
      </c>
      <c r="O5258" s="2" t="s">
        <v>140</v>
      </c>
      <c r="P5258" s="6" t="s">
        <v>20477</v>
      </c>
      <c r="R5258" s="6" t="s">
        <v>77</v>
      </c>
      <c r="X5258" s="2">
        <v>400</v>
      </c>
      <c r="Y5258" s="2" t="s">
        <v>81</v>
      </c>
      <c r="Z5258" s="2" t="s">
        <v>84</v>
      </c>
      <c r="AA5258" s="2">
        <v>400</v>
      </c>
      <c r="AB5258" s="2" t="s">
        <v>81</v>
      </c>
      <c r="AC5258" s="2" t="s">
        <v>84</v>
      </c>
      <c r="AD5258" s="2">
        <v>400</v>
      </c>
      <c r="AE5258" s="2" t="s">
        <v>81</v>
      </c>
      <c r="AF5258" s="2" t="s">
        <v>84</v>
      </c>
      <c r="AG5258" s="2">
        <v>400</v>
      </c>
      <c r="AH5258" s="2" t="s">
        <v>81</v>
      </c>
      <c r="AI5258" s="2" t="s">
        <v>84</v>
      </c>
      <c r="AJ5258" s="2">
        <v>115</v>
      </c>
      <c r="AK5258" s="2" t="s">
        <v>81</v>
      </c>
      <c r="AL5258" s="2" t="s">
        <v>161</v>
      </c>
      <c r="AM5258" s="2">
        <v>115</v>
      </c>
      <c r="AN5258" s="2" t="s">
        <v>81</v>
      </c>
      <c r="AO5258" s="2" t="s">
        <v>161</v>
      </c>
      <c r="AP5258" s="2">
        <v>115</v>
      </c>
      <c r="AQ5258" s="2" t="s">
        <v>81</v>
      </c>
      <c r="AR5258" s="2" t="s">
        <v>161</v>
      </c>
      <c r="AS5258" s="2">
        <v>115</v>
      </c>
      <c r="AT5258" s="2" t="s">
        <v>81</v>
      </c>
      <c r="AU5258" s="2" t="s">
        <v>161</v>
      </c>
      <c r="AV5258" s="2">
        <v>527</v>
      </c>
      <c r="AW5258" s="2" t="s">
        <v>81</v>
      </c>
      <c r="AX5258" s="2" t="s">
        <v>84</v>
      </c>
      <c r="BB5258" s="2">
        <v>527</v>
      </c>
      <c r="BC5258" s="2" t="s">
        <v>81</v>
      </c>
      <c r="BD5258" s="2" t="s">
        <v>84</v>
      </c>
      <c r="BO5258" s="2" t="s">
        <v>20478</v>
      </c>
      <c r="BQ5258" s="2" t="s">
        <v>20479</v>
      </c>
    </row>
    <row r="5259" spans="1:69" ht="16.149999999999999" customHeight="1" x14ac:dyDescent="0.25">
      <c r="A5259" s="1">
        <v>5260</v>
      </c>
      <c r="B5259" s="2" t="s">
        <v>211</v>
      </c>
      <c r="C5259" s="65" t="s">
        <v>280</v>
      </c>
      <c r="D5259" s="2" t="s">
        <v>137</v>
      </c>
      <c r="E5259" s="44" t="s">
        <v>20480</v>
      </c>
      <c r="F5259" s="67">
        <v>44112</v>
      </c>
      <c r="G5259" s="96">
        <f t="shared" si="803"/>
        <v>10</v>
      </c>
      <c r="H5259" s="96">
        <f t="shared" si="804"/>
        <v>2020</v>
      </c>
      <c r="I5259" s="92">
        <v>0.25694444444444398</v>
      </c>
      <c r="J5259" s="97">
        <f t="shared" si="802"/>
        <v>6</v>
      </c>
      <c r="M5259" s="6" t="s">
        <v>74</v>
      </c>
      <c r="O5259" s="6" t="s">
        <v>101</v>
      </c>
      <c r="P5259" s="127" t="s">
        <v>224</v>
      </c>
      <c r="R5259" s="6" t="s">
        <v>77</v>
      </c>
      <c r="U5259" s="2" t="s">
        <v>74</v>
      </c>
      <c r="BO5259" s="2" t="s">
        <v>20481</v>
      </c>
      <c r="BQ5259" s="2" t="s">
        <v>20482</v>
      </c>
    </row>
    <row r="5260" spans="1:69" ht="16.149999999999999" customHeight="1" x14ac:dyDescent="0.25">
      <c r="A5260" s="1">
        <v>5261</v>
      </c>
      <c r="B5260" s="2" t="s">
        <v>87</v>
      </c>
      <c r="C5260" s="2" t="s">
        <v>11241</v>
      </c>
      <c r="D5260" s="2" t="s">
        <v>89</v>
      </c>
      <c r="E5260" s="2" t="s">
        <v>20483</v>
      </c>
      <c r="F5260" s="67">
        <v>44086</v>
      </c>
      <c r="G5260" s="96">
        <v>9</v>
      </c>
      <c r="H5260" s="226">
        <v>2020</v>
      </c>
      <c r="I5260" s="92">
        <v>0.72916666666666696</v>
      </c>
      <c r="J5260" s="97">
        <f t="shared" si="802"/>
        <v>17</v>
      </c>
      <c r="K5260" s="5" t="s">
        <v>1392</v>
      </c>
      <c r="L5260" s="5" t="s">
        <v>73</v>
      </c>
      <c r="M5260" s="6" t="s">
        <v>115</v>
      </c>
      <c r="N5260" s="5">
        <v>84</v>
      </c>
      <c r="O5260" s="5" t="s">
        <v>126</v>
      </c>
      <c r="P5260" s="6" t="s">
        <v>3460</v>
      </c>
      <c r="R5260" s="6" t="s">
        <v>77</v>
      </c>
      <c r="T5260" s="6" t="s">
        <v>80</v>
      </c>
      <c r="U5260" s="6" t="s">
        <v>74</v>
      </c>
      <c r="X5260" s="2">
        <v>635</v>
      </c>
      <c r="Y5260" s="2" t="s">
        <v>81</v>
      </c>
      <c r="Z5260" s="2" t="s">
        <v>168</v>
      </c>
      <c r="AA5260" s="2">
        <v>635</v>
      </c>
      <c r="AB5260" s="2" t="s">
        <v>81</v>
      </c>
      <c r="AC5260" s="2" t="s">
        <v>168</v>
      </c>
      <c r="AD5260" s="2">
        <v>635</v>
      </c>
      <c r="AE5260" s="2" t="s">
        <v>81</v>
      </c>
      <c r="AF5260" s="2" t="s">
        <v>168</v>
      </c>
      <c r="AG5260" s="2">
        <v>635</v>
      </c>
      <c r="AH5260" s="2" t="s">
        <v>81</v>
      </c>
      <c r="AI5260" s="2" t="s">
        <v>168</v>
      </c>
      <c r="AJ5260" s="2">
        <v>635</v>
      </c>
      <c r="AK5260" s="2" t="s">
        <v>81</v>
      </c>
      <c r="AL5260" s="2" t="s">
        <v>168</v>
      </c>
      <c r="AM5260" s="2">
        <v>635</v>
      </c>
      <c r="AN5260" s="2" t="s">
        <v>81</v>
      </c>
      <c r="AO5260" s="2" t="s">
        <v>168</v>
      </c>
      <c r="AP5260" s="2">
        <v>635</v>
      </c>
      <c r="AQ5260" s="2" t="s">
        <v>81</v>
      </c>
      <c r="AR5260" s="2" t="s">
        <v>168</v>
      </c>
      <c r="AS5260" s="2">
        <v>635</v>
      </c>
      <c r="AT5260" s="2" t="s">
        <v>81</v>
      </c>
      <c r="AU5260" s="2" t="s">
        <v>168</v>
      </c>
      <c r="AV5260" s="2">
        <v>701</v>
      </c>
      <c r="AW5260" s="2" t="s">
        <v>81</v>
      </c>
      <c r="AX5260" s="2" t="s">
        <v>161</v>
      </c>
      <c r="AY5260" s="2">
        <v>701</v>
      </c>
      <c r="AZ5260" s="2" t="s">
        <v>94</v>
      </c>
      <c r="BA5260" s="2" t="s">
        <v>161</v>
      </c>
      <c r="BB5260" s="2">
        <v>701</v>
      </c>
      <c r="BC5260" s="2" t="s">
        <v>94</v>
      </c>
      <c r="BD5260" s="2" t="s">
        <v>161</v>
      </c>
      <c r="BO5260" s="2" t="s">
        <v>20484</v>
      </c>
      <c r="BQ5260" s="2" t="s">
        <v>20485</v>
      </c>
    </row>
    <row r="5261" spans="1:69" ht="16.149999999999999" customHeight="1" x14ac:dyDescent="0.25">
      <c r="A5261" s="1">
        <v>5262</v>
      </c>
      <c r="B5261" s="2" t="s">
        <v>211</v>
      </c>
      <c r="C5261" s="2" t="s">
        <v>2747</v>
      </c>
      <c r="D5261" s="2" t="s">
        <v>124</v>
      </c>
      <c r="E5261" s="2" t="s">
        <v>7612</v>
      </c>
      <c r="F5261" s="67">
        <v>44123</v>
      </c>
      <c r="G5261" s="96">
        <v>10</v>
      </c>
      <c r="H5261" s="96">
        <v>2020</v>
      </c>
      <c r="I5261" s="92">
        <v>0.73611111111111105</v>
      </c>
      <c r="J5261" s="97">
        <f t="shared" si="802"/>
        <v>17</v>
      </c>
      <c r="K5261" s="5" t="s">
        <v>1392</v>
      </c>
      <c r="L5261" s="5" t="s">
        <v>91</v>
      </c>
      <c r="M5261" s="6" t="s">
        <v>74</v>
      </c>
      <c r="N5261" s="5">
        <v>42</v>
      </c>
      <c r="O5261" s="5" t="s">
        <v>5139</v>
      </c>
      <c r="P5261" s="6" t="s">
        <v>11198</v>
      </c>
      <c r="R5261" s="6" t="s">
        <v>77</v>
      </c>
      <c r="U5261" s="2" t="s">
        <v>74</v>
      </c>
      <c r="V5261" s="2" t="s">
        <v>80</v>
      </c>
      <c r="X5261" s="2">
        <v>140</v>
      </c>
      <c r="Y5261" s="2" t="s">
        <v>81</v>
      </c>
      <c r="Z5261" s="2" t="s">
        <v>84</v>
      </c>
      <c r="AA5261" s="2">
        <v>140</v>
      </c>
      <c r="AB5261" s="2" t="s">
        <v>81</v>
      </c>
      <c r="AC5261" s="2" t="s">
        <v>84</v>
      </c>
      <c r="AD5261" s="2">
        <v>140</v>
      </c>
      <c r="AE5261" s="2" t="s">
        <v>83</v>
      </c>
      <c r="AF5261" s="2" t="s">
        <v>84</v>
      </c>
      <c r="AG5261" s="2">
        <v>140</v>
      </c>
      <c r="AH5261" s="2" t="s">
        <v>81</v>
      </c>
      <c r="AI5261" s="2" t="s">
        <v>84</v>
      </c>
      <c r="AJ5261" s="2">
        <v>195</v>
      </c>
      <c r="AK5261" s="2" t="s">
        <v>81</v>
      </c>
      <c r="AL5261" s="2" t="s">
        <v>84</v>
      </c>
      <c r="AP5261" s="2">
        <v>195</v>
      </c>
      <c r="AQ5261" s="2" t="s">
        <v>81</v>
      </c>
      <c r="AR5261" s="2" t="s">
        <v>84</v>
      </c>
      <c r="AS5261" s="2">
        <v>195</v>
      </c>
      <c r="AT5261" s="2" t="s">
        <v>81</v>
      </c>
      <c r="AU5261" s="2" t="s">
        <v>84</v>
      </c>
      <c r="AV5261" s="2">
        <v>970</v>
      </c>
      <c r="AW5261" s="2" t="s">
        <v>83</v>
      </c>
      <c r="AX5261" s="2" t="s">
        <v>84</v>
      </c>
      <c r="AY5261" s="2">
        <v>970</v>
      </c>
      <c r="AZ5261" s="2" t="s">
        <v>81</v>
      </c>
      <c r="BA5261" s="2" t="s">
        <v>84</v>
      </c>
      <c r="BB5261" s="2">
        <v>970</v>
      </c>
      <c r="BC5261" s="2" t="s">
        <v>83</v>
      </c>
      <c r="BD5261" s="2" t="s">
        <v>84</v>
      </c>
      <c r="BO5261" s="2" t="s">
        <v>20486</v>
      </c>
      <c r="BQ5261" s="2" t="s">
        <v>20487</v>
      </c>
    </row>
    <row r="5262" spans="1:69" ht="16.149999999999999" customHeight="1" x14ac:dyDescent="0.25">
      <c r="A5262" s="1">
        <v>5263</v>
      </c>
      <c r="B5262" s="2" t="s">
        <v>135</v>
      </c>
      <c r="C5262" s="2" t="s">
        <v>20488</v>
      </c>
      <c r="D5262" s="2" t="s">
        <v>158</v>
      </c>
      <c r="E5262" s="2" t="s">
        <v>2352</v>
      </c>
      <c r="F5262" s="67">
        <v>44118</v>
      </c>
      <c r="G5262" s="96">
        <f t="shared" ref="G5262:G5267" si="805">IF(F5262&lt;&gt;"",MONTH(F5262),"")</f>
        <v>10</v>
      </c>
      <c r="H5262" s="96">
        <f t="shared" ref="H5262:H5267" si="806">IF(F5262&lt;&gt;"",YEAR(F5262),"")</f>
        <v>2020</v>
      </c>
      <c r="I5262" s="92">
        <v>0.77430555555555503</v>
      </c>
      <c r="J5262" s="97">
        <f t="shared" si="802"/>
        <v>18</v>
      </c>
      <c r="K5262" s="5" t="s">
        <v>1392</v>
      </c>
      <c r="L5262" s="5" t="s">
        <v>91</v>
      </c>
      <c r="M5262" s="6" t="s">
        <v>139</v>
      </c>
      <c r="O5262" s="5" t="s">
        <v>5139</v>
      </c>
      <c r="P5262" s="6" t="s">
        <v>20489</v>
      </c>
      <c r="U5262" s="6" t="s">
        <v>12552</v>
      </c>
      <c r="V5262" s="2" t="s">
        <v>202</v>
      </c>
      <c r="X5262" s="2">
        <v>539</v>
      </c>
      <c r="Y5262" s="2" t="s">
        <v>81</v>
      </c>
      <c r="Z5262" s="2" t="s">
        <v>84</v>
      </c>
      <c r="AA5262" s="2">
        <v>530</v>
      </c>
      <c r="AB5262" s="2" t="s">
        <v>81</v>
      </c>
      <c r="AC5262" s="2" t="s">
        <v>84</v>
      </c>
      <c r="AD5262" s="2">
        <v>530</v>
      </c>
      <c r="AE5262" s="2" t="s">
        <v>83</v>
      </c>
      <c r="AF5262" s="2" t="s">
        <v>84</v>
      </c>
      <c r="AG5262" s="2">
        <v>530</v>
      </c>
      <c r="AH5262" s="2" t="s">
        <v>81</v>
      </c>
      <c r="AI5262" s="2" t="s">
        <v>84</v>
      </c>
      <c r="AJ5262" s="2">
        <v>539</v>
      </c>
      <c r="AK5262" s="2" t="s">
        <v>81</v>
      </c>
      <c r="AL5262" s="2" t="s">
        <v>84</v>
      </c>
      <c r="AM5262" s="2">
        <v>530</v>
      </c>
      <c r="AN5262" s="2" t="s">
        <v>81</v>
      </c>
      <c r="AO5262" s="2" t="s">
        <v>84</v>
      </c>
      <c r="AP5262" s="2">
        <v>530</v>
      </c>
      <c r="AQ5262" s="2" t="s">
        <v>83</v>
      </c>
      <c r="AR5262" s="2" t="s">
        <v>84</v>
      </c>
      <c r="AS5262" s="2">
        <v>530</v>
      </c>
      <c r="AT5262" s="2" t="s">
        <v>81</v>
      </c>
      <c r="AU5262" s="2" t="s">
        <v>84</v>
      </c>
      <c r="BO5262" s="2" t="s">
        <v>20490</v>
      </c>
      <c r="BQ5262" s="2" t="s">
        <v>20491</v>
      </c>
    </row>
    <row r="5263" spans="1:69" ht="16.149999999999999" customHeight="1" x14ac:dyDescent="0.25">
      <c r="A5263" s="16">
        <v>5264</v>
      </c>
      <c r="B5263" s="2" t="s">
        <v>87</v>
      </c>
      <c r="C5263" s="2" t="s">
        <v>347</v>
      </c>
      <c r="D5263" s="2" t="s">
        <v>348</v>
      </c>
      <c r="E5263" s="2" t="s">
        <v>11516</v>
      </c>
      <c r="F5263" s="67">
        <v>44114</v>
      </c>
      <c r="G5263" s="96">
        <f t="shared" si="805"/>
        <v>10</v>
      </c>
      <c r="H5263" s="96">
        <f t="shared" si="806"/>
        <v>2020</v>
      </c>
      <c r="I5263" s="92">
        <v>0.79513888888888895</v>
      </c>
      <c r="J5263" s="97">
        <f t="shared" si="802"/>
        <v>19</v>
      </c>
      <c r="L5263" s="5" t="s">
        <v>73</v>
      </c>
      <c r="M5263" s="6" t="s">
        <v>74</v>
      </c>
      <c r="N5263" s="5">
        <v>70</v>
      </c>
      <c r="O5263" s="5" t="s">
        <v>5139</v>
      </c>
      <c r="P5263" s="6" t="s">
        <v>5590</v>
      </c>
      <c r="R5263" s="6" t="s">
        <v>335</v>
      </c>
      <c r="U5263" s="2" t="s">
        <v>115</v>
      </c>
      <c r="V5263" s="2" t="s">
        <v>80</v>
      </c>
      <c r="BO5263" s="2" t="s">
        <v>20492</v>
      </c>
      <c r="BQ5263" s="2" t="s">
        <v>20493</v>
      </c>
    </row>
    <row r="5264" spans="1:69" ht="16.149999999999999" customHeight="1" x14ac:dyDescent="0.25">
      <c r="A5264" s="16">
        <v>5265</v>
      </c>
      <c r="B5264" s="2" t="s">
        <v>87</v>
      </c>
      <c r="C5264" s="2" t="s">
        <v>20494</v>
      </c>
      <c r="D5264" s="2" t="s">
        <v>896</v>
      </c>
      <c r="E5264" s="2" t="s">
        <v>20495</v>
      </c>
      <c r="F5264" s="67">
        <v>44119</v>
      </c>
      <c r="G5264" s="96">
        <f t="shared" si="805"/>
        <v>10</v>
      </c>
      <c r="H5264" s="96">
        <f t="shared" si="806"/>
        <v>2020</v>
      </c>
      <c r="I5264" s="92">
        <v>0.49166666666666697</v>
      </c>
      <c r="J5264" s="97">
        <f t="shared" si="802"/>
        <v>11</v>
      </c>
      <c r="L5264" s="5" t="s">
        <v>73</v>
      </c>
      <c r="M5264" s="6" t="s">
        <v>74</v>
      </c>
      <c r="N5264" s="5">
        <v>76</v>
      </c>
      <c r="O5264" s="5" t="s">
        <v>5139</v>
      </c>
      <c r="P5264" s="6" t="s">
        <v>20496</v>
      </c>
      <c r="R5264" s="6" t="s">
        <v>781</v>
      </c>
      <c r="U5264" s="6" t="s">
        <v>4938</v>
      </c>
      <c r="V5264" s="2" t="s">
        <v>80</v>
      </c>
      <c r="X5264" s="2">
        <v>704</v>
      </c>
      <c r="Y5264" s="2" t="s">
        <v>81</v>
      </c>
      <c r="Z5264" s="2" t="s">
        <v>84</v>
      </c>
      <c r="AA5264" s="2">
        <v>704</v>
      </c>
      <c r="AB5264" s="2" t="s">
        <v>94</v>
      </c>
      <c r="AC5264" s="2" t="s">
        <v>84</v>
      </c>
      <c r="AD5264" s="2">
        <v>704</v>
      </c>
      <c r="AE5264" s="2" t="s">
        <v>81</v>
      </c>
      <c r="AF5264" s="2" t="s">
        <v>84</v>
      </c>
      <c r="BM5264" s="2" t="s">
        <v>3361</v>
      </c>
      <c r="BN5264" s="2">
        <v>100</v>
      </c>
      <c r="BO5264" s="2" t="s">
        <v>20497</v>
      </c>
      <c r="BQ5264" s="2" t="s">
        <v>20498</v>
      </c>
    </row>
    <row r="5265" spans="1:69" ht="16.149999999999999" customHeight="1" x14ac:dyDescent="0.25">
      <c r="A5265" s="1">
        <v>5266</v>
      </c>
      <c r="B5265" s="2" t="s">
        <v>211</v>
      </c>
      <c r="C5265" s="116" t="s">
        <v>20499</v>
      </c>
      <c r="D5265" s="2" t="s">
        <v>104</v>
      </c>
      <c r="E5265" s="2" t="s">
        <v>16701</v>
      </c>
      <c r="F5265" s="67">
        <v>44125</v>
      </c>
      <c r="G5265" s="96">
        <f t="shared" si="805"/>
        <v>10</v>
      </c>
      <c r="H5265" s="96">
        <f t="shared" si="806"/>
        <v>2020</v>
      </c>
      <c r="I5265" s="92">
        <v>0.60416666666666696</v>
      </c>
      <c r="J5265" s="97">
        <f t="shared" si="802"/>
        <v>14</v>
      </c>
      <c r="K5265" s="5" t="s">
        <v>1392</v>
      </c>
      <c r="L5265" s="5" t="s">
        <v>91</v>
      </c>
      <c r="M5265" s="6" t="s">
        <v>100</v>
      </c>
      <c r="N5265" s="5">
        <v>65</v>
      </c>
      <c r="O5265" s="5" t="s">
        <v>126</v>
      </c>
      <c r="P5265" s="6" t="s">
        <v>18763</v>
      </c>
      <c r="R5265" s="6" t="s">
        <v>77</v>
      </c>
      <c r="T5265" s="6" t="s">
        <v>80</v>
      </c>
      <c r="X5265" s="2">
        <v>340</v>
      </c>
      <c r="Y5265" s="2" t="s">
        <v>81</v>
      </c>
      <c r="Z5265" s="2" t="s">
        <v>84</v>
      </c>
      <c r="AA5265" s="2">
        <v>340</v>
      </c>
      <c r="AB5265" s="2" t="s">
        <v>81</v>
      </c>
      <c r="AC5265" s="2" t="s">
        <v>84</v>
      </c>
      <c r="AD5265" s="2">
        <v>340</v>
      </c>
      <c r="AE5265" s="2" t="s">
        <v>81</v>
      </c>
      <c r="AF5265" s="2" t="s">
        <v>84</v>
      </c>
      <c r="AG5265" s="2">
        <v>340</v>
      </c>
      <c r="AH5265" s="2" t="s">
        <v>81</v>
      </c>
      <c r="AI5265" s="2" t="s">
        <v>84</v>
      </c>
      <c r="AJ5265" s="2">
        <v>340</v>
      </c>
      <c r="AK5265" s="2" t="s">
        <v>81</v>
      </c>
      <c r="AL5265" s="2" t="s">
        <v>84</v>
      </c>
      <c r="AM5265" s="2">
        <v>340</v>
      </c>
      <c r="AN5265" s="2" t="s">
        <v>81</v>
      </c>
      <c r="AO5265" s="2" t="s">
        <v>84</v>
      </c>
      <c r="AP5265" s="2">
        <v>340</v>
      </c>
      <c r="AQ5265" s="2" t="s">
        <v>81</v>
      </c>
      <c r="AR5265" s="2" t="s">
        <v>84</v>
      </c>
      <c r="AS5265" s="2">
        <v>340</v>
      </c>
      <c r="AT5265" s="2" t="s">
        <v>81</v>
      </c>
      <c r="AU5265" s="2" t="s">
        <v>84</v>
      </c>
      <c r="AV5265" s="2">
        <v>340</v>
      </c>
      <c r="AW5265" s="2" t="s">
        <v>81</v>
      </c>
      <c r="AX5265" s="2" t="s">
        <v>84</v>
      </c>
      <c r="AY5265" s="2">
        <v>340</v>
      </c>
      <c r="AZ5265" s="2" t="s">
        <v>81</v>
      </c>
      <c r="BA5265" s="2" t="s">
        <v>84</v>
      </c>
      <c r="BB5265" s="2">
        <v>340</v>
      </c>
      <c r="BC5265" s="2" t="s">
        <v>81</v>
      </c>
      <c r="BD5265" s="2" t="s">
        <v>84</v>
      </c>
      <c r="BE5265" s="2">
        <v>340</v>
      </c>
      <c r="BF5265" s="2" t="s">
        <v>81</v>
      </c>
      <c r="BG5265" s="2" t="s">
        <v>84</v>
      </c>
      <c r="BO5265" s="2" t="s">
        <v>20500</v>
      </c>
      <c r="BQ5265" s="2" t="s">
        <v>20501</v>
      </c>
    </row>
    <row r="5266" spans="1:69" ht="16.149999999999999" customHeight="1" x14ac:dyDescent="0.25">
      <c r="A5266" s="1">
        <v>5267</v>
      </c>
      <c r="B5266" s="2" t="s">
        <v>135</v>
      </c>
      <c r="C5266" s="2" t="s">
        <v>5605</v>
      </c>
      <c r="D5266" s="2" t="s">
        <v>98</v>
      </c>
      <c r="E5266" s="2" t="s">
        <v>17828</v>
      </c>
      <c r="F5266" s="67">
        <v>44106</v>
      </c>
      <c r="G5266" s="96">
        <f t="shared" si="805"/>
        <v>10</v>
      </c>
      <c r="H5266" s="96">
        <f t="shared" si="806"/>
        <v>2020</v>
      </c>
      <c r="I5266" s="92">
        <v>0.59027777777777801</v>
      </c>
      <c r="J5266" s="97">
        <f t="shared" si="802"/>
        <v>14</v>
      </c>
      <c r="K5266" s="5" t="s">
        <v>1392</v>
      </c>
      <c r="L5266" s="5" t="s">
        <v>91</v>
      </c>
      <c r="M5266" s="6" t="s">
        <v>139</v>
      </c>
      <c r="O5266" s="5" t="s">
        <v>5139</v>
      </c>
      <c r="P5266" s="6" t="s">
        <v>20502</v>
      </c>
      <c r="R5266" s="6" t="s">
        <v>77</v>
      </c>
      <c r="U5266" s="6" t="s">
        <v>74</v>
      </c>
      <c r="V5266" s="2" t="s">
        <v>80</v>
      </c>
      <c r="X5266" s="2">
        <v>280</v>
      </c>
      <c r="Y5266" s="2" t="s">
        <v>81</v>
      </c>
      <c r="Z5266" s="2" t="s">
        <v>84</v>
      </c>
      <c r="AA5266" s="2">
        <v>280</v>
      </c>
      <c r="AB5266" s="2" t="s">
        <v>94</v>
      </c>
      <c r="AC5266" s="2" t="s">
        <v>84</v>
      </c>
      <c r="AD5266" s="2">
        <v>280</v>
      </c>
      <c r="AE5266" s="2" t="s">
        <v>81</v>
      </c>
      <c r="AF5266" s="2" t="s">
        <v>84</v>
      </c>
      <c r="AG5266" s="2">
        <v>280</v>
      </c>
      <c r="AH5266" s="2" t="s">
        <v>94</v>
      </c>
      <c r="AI5266" s="2" t="s">
        <v>84</v>
      </c>
      <c r="BO5266" s="2" t="s">
        <v>20503</v>
      </c>
      <c r="BQ5266" s="2" t="s">
        <v>20504</v>
      </c>
    </row>
    <row r="5267" spans="1:69" ht="16.149999999999999" customHeight="1" x14ac:dyDescent="0.25">
      <c r="A5267" s="1">
        <v>5268</v>
      </c>
      <c r="B5267" s="2" t="s">
        <v>211</v>
      </c>
      <c r="C5267" s="2" t="s">
        <v>1988</v>
      </c>
      <c r="D5267" s="2" t="s">
        <v>264</v>
      </c>
      <c r="E5267" s="2" t="s">
        <v>20505</v>
      </c>
      <c r="F5267" s="67">
        <v>44118</v>
      </c>
      <c r="G5267" s="3">
        <f t="shared" si="805"/>
        <v>10</v>
      </c>
      <c r="H5267" s="3">
        <f t="shared" si="806"/>
        <v>2020</v>
      </c>
      <c r="I5267" s="92">
        <v>0.71180555555555503</v>
      </c>
      <c r="J5267" s="4">
        <f t="shared" si="802"/>
        <v>17</v>
      </c>
      <c r="L5267" s="5" t="s">
        <v>91</v>
      </c>
      <c r="M5267" s="6" t="s">
        <v>100</v>
      </c>
      <c r="N5267" s="5">
        <v>29</v>
      </c>
      <c r="O5267" s="5" t="s">
        <v>10213</v>
      </c>
      <c r="P5267" s="6" t="s">
        <v>20506</v>
      </c>
      <c r="R5267" s="6" t="s">
        <v>77</v>
      </c>
      <c r="T5267" s="6" t="s">
        <v>80</v>
      </c>
      <c r="U5267" s="6" t="s">
        <v>74</v>
      </c>
      <c r="BO5267" s="2" t="s">
        <v>20507</v>
      </c>
      <c r="BQ5267" s="2" t="s">
        <v>20508</v>
      </c>
    </row>
    <row r="5268" spans="1:69" ht="16.149999999999999" customHeight="1" x14ac:dyDescent="0.25">
      <c r="A5268" s="1">
        <v>5269</v>
      </c>
      <c r="B5268" s="2" t="s">
        <v>211</v>
      </c>
      <c r="C5268" s="2" t="s">
        <v>1851</v>
      </c>
      <c r="D5268" s="2" t="s">
        <v>89</v>
      </c>
      <c r="E5268" s="2" t="s">
        <v>20509</v>
      </c>
      <c r="F5268" s="67">
        <v>44127</v>
      </c>
      <c r="G5268" s="96" t="s">
        <v>109</v>
      </c>
      <c r="H5268" s="96" t="s">
        <v>109</v>
      </c>
      <c r="I5268" s="92">
        <v>0.60416666666666696</v>
      </c>
      <c r="J5268" s="97" t="s">
        <v>109</v>
      </c>
      <c r="L5268" s="5" t="s">
        <v>91</v>
      </c>
      <c r="M5268" s="6" t="s">
        <v>208</v>
      </c>
      <c r="O5268" s="5" t="s">
        <v>5139</v>
      </c>
      <c r="P5268" s="6" t="s">
        <v>20510</v>
      </c>
      <c r="BO5268" s="2" t="s">
        <v>20511</v>
      </c>
      <c r="BQ5268" s="2" t="s">
        <v>20512</v>
      </c>
    </row>
    <row r="5269" spans="1:69" ht="16.149999999999999" customHeight="1" x14ac:dyDescent="0.25">
      <c r="A5269" s="1">
        <v>5270</v>
      </c>
      <c r="B5269" s="2" t="s">
        <v>87</v>
      </c>
      <c r="C5269" s="116" t="s">
        <v>20513</v>
      </c>
      <c r="D5269" s="2" t="s">
        <v>264</v>
      </c>
      <c r="E5269" s="2" t="s">
        <v>20514</v>
      </c>
      <c r="F5269" s="67">
        <v>44127</v>
      </c>
      <c r="G5269" s="96">
        <f t="shared" ref="G5269:G5307" si="807">IF(F5269&lt;&gt;"",MONTH(F5269),"")</f>
        <v>10</v>
      </c>
      <c r="H5269" s="96">
        <f t="shared" ref="H5269:H5307" si="808">IF(F5269&lt;&gt;"",YEAR(F5269),"")</f>
        <v>2020</v>
      </c>
      <c r="I5269" s="92">
        <v>0.6875</v>
      </c>
      <c r="J5269" s="97">
        <f t="shared" ref="J5269:J5285" si="809">IF(I5269&lt;&gt;"",HOUR(I5269),"")</f>
        <v>16</v>
      </c>
      <c r="K5269" s="5" t="s">
        <v>1392</v>
      </c>
      <c r="L5269" s="5" t="s">
        <v>91</v>
      </c>
      <c r="M5269" s="6" t="s">
        <v>74</v>
      </c>
      <c r="N5269" s="5">
        <v>77</v>
      </c>
      <c r="O5269" s="5" t="s">
        <v>140</v>
      </c>
      <c r="P5269" s="6" t="s">
        <v>20515</v>
      </c>
      <c r="R5269" s="6" t="s">
        <v>789</v>
      </c>
      <c r="X5269" s="2">
        <v>90</v>
      </c>
      <c r="Y5269" s="2" t="s">
        <v>81</v>
      </c>
      <c r="Z5269" s="2" t="s">
        <v>82</v>
      </c>
      <c r="AA5269" s="2">
        <v>90</v>
      </c>
      <c r="AB5269" s="2" t="s">
        <v>81</v>
      </c>
      <c r="AC5269" s="2" t="s">
        <v>82</v>
      </c>
      <c r="AD5269" s="2">
        <v>90</v>
      </c>
      <c r="AE5269" s="2" t="s">
        <v>81</v>
      </c>
      <c r="AF5269" s="2" t="s">
        <v>82</v>
      </c>
      <c r="AG5269" s="2">
        <v>90</v>
      </c>
      <c r="AH5269" s="2" t="s">
        <v>81</v>
      </c>
      <c r="AI5269" s="2" t="s">
        <v>82</v>
      </c>
      <c r="BJ5269" s="2">
        <v>1</v>
      </c>
      <c r="BK5269" s="2" t="s">
        <v>162</v>
      </c>
      <c r="BL5269" s="2">
        <v>1</v>
      </c>
      <c r="BM5269" s="2" t="s">
        <v>162</v>
      </c>
      <c r="BO5269" s="2" t="s">
        <v>20516</v>
      </c>
      <c r="BQ5269" s="2" t="s">
        <v>20517</v>
      </c>
    </row>
    <row r="5270" spans="1:69" ht="16.149999999999999" customHeight="1" x14ac:dyDescent="0.25">
      <c r="A5270" s="1">
        <v>5271</v>
      </c>
      <c r="B5270" s="2" t="s">
        <v>211</v>
      </c>
      <c r="C5270" s="2" t="s">
        <v>20518</v>
      </c>
      <c r="D5270" s="2" t="s">
        <v>158</v>
      </c>
      <c r="E5270" s="2" t="s">
        <v>20519</v>
      </c>
      <c r="F5270" s="67">
        <v>42913</v>
      </c>
      <c r="G5270" s="96">
        <f t="shared" si="807"/>
        <v>6</v>
      </c>
      <c r="H5270" s="96">
        <f t="shared" si="808"/>
        <v>2017</v>
      </c>
      <c r="I5270" s="92">
        <v>0.33680555555555602</v>
      </c>
      <c r="J5270" s="97">
        <f t="shared" si="809"/>
        <v>8</v>
      </c>
      <c r="K5270" s="5" t="s">
        <v>1392</v>
      </c>
      <c r="L5270" s="5" t="s">
        <v>91</v>
      </c>
      <c r="M5270" s="6" t="s">
        <v>208</v>
      </c>
      <c r="N5270" s="5">
        <v>31</v>
      </c>
      <c r="O5270" s="5" t="s">
        <v>75</v>
      </c>
      <c r="P5270" s="6" t="s">
        <v>20520</v>
      </c>
      <c r="R5270" s="6" t="s">
        <v>77</v>
      </c>
      <c r="S5270" s="6" t="s">
        <v>109</v>
      </c>
      <c r="T5270" s="6" t="s">
        <v>80</v>
      </c>
      <c r="X5270" s="2">
        <v>180</v>
      </c>
      <c r="Y5270" s="2" t="s">
        <v>81</v>
      </c>
      <c r="Z5270" s="2" t="s">
        <v>168</v>
      </c>
      <c r="AA5270" s="2">
        <v>180</v>
      </c>
      <c r="AB5270" s="2" t="s">
        <v>81</v>
      </c>
      <c r="AC5270" s="2" t="s">
        <v>168</v>
      </c>
      <c r="AD5270" s="2">
        <v>180</v>
      </c>
      <c r="AE5270" s="2" t="s">
        <v>83</v>
      </c>
      <c r="AF5270" s="2" t="s">
        <v>168</v>
      </c>
      <c r="AJ5270" s="2">
        <v>430</v>
      </c>
      <c r="AK5270" s="2" t="s">
        <v>81</v>
      </c>
      <c r="AL5270" s="2" t="s">
        <v>84</v>
      </c>
      <c r="AP5270" s="2">
        <v>430</v>
      </c>
      <c r="AQ5270" s="2" t="s">
        <v>81</v>
      </c>
      <c r="AR5270" s="2" t="s">
        <v>84</v>
      </c>
      <c r="BO5270" s="2" t="s">
        <v>20521</v>
      </c>
      <c r="BQ5270" s="2" t="s">
        <v>20522</v>
      </c>
    </row>
    <row r="5271" spans="1:69" ht="16.149999999999999" customHeight="1" x14ac:dyDescent="0.25">
      <c r="A5271" s="1">
        <v>5272</v>
      </c>
      <c r="B5271" s="2" t="s">
        <v>87</v>
      </c>
      <c r="C5271" s="75" t="s">
        <v>6435</v>
      </c>
      <c r="D5271" s="2" t="s">
        <v>172</v>
      </c>
      <c r="E5271" s="2" t="s">
        <v>20523</v>
      </c>
      <c r="F5271" s="67">
        <v>44129</v>
      </c>
      <c r="G5271" s="96">
        <f t="shared" si="807"/>
        <v>10</v>
      </c>
      <c r="H5271" s="96">
        <f t="shared" si="808"/>
        <v>2020</v>
      </c>
      <c r="I5271" s="92">
        <v>0.38888888888888901</v>
      </c>
      <c r="J5271" s="97">
        <f t="shared" si="809"/>
        <v>9</v>
      </c>
      <c r="K5271" s="5" t="s">
        <v>1392</v>
      </c>
      <c r="L5271" s="5" t="s">
        <v>73</v>
      </c>
      <c r="M5271" s="6" t="s">
        <v>115</v>
      </c>
      <c r="N5271" s="5">
        <v>75</v>
      </c>
      <c r="O5271" s="5" t="s">
        <v>5139</v>
      </c>
      <c r="P5271" s="6" t="s">
        <v>1027</v>
      </c>
      <c r="R5271" s="6" t="s">
        <v>77</v>
      </c>
      <c r="T5271" s="6" t="s">
        <v>80</v>
      </c>
      <c r="X5271" s="2">
        <v>550</v>
      </c>
      <c r="Y5271" s="2" t="s">
        <v>81</v>
      </c>
      <c r="Z5271" s="2" t="s">
        <v>161</v>
      </c>
      <c r="AA5271" s="2">
        <v>550</v>
      </c>
      <c r="AB5271" s="2" t="s">
        <v>81</v>
      </c>
      <c r="AC5271" s="2" t="s">
        <v>161</v>
      </c>
      <c r="AD5271" s="2">
        <v>550</v>
      </c>
      <c r="AE5271" s="2" t="s">
        <v>83</v>
      </c>
      <c r="AF5271" s="2" t="s">
        <v>161</v>
      </c>
      <c r="AG5271" s="2">
        <v>550</v>
      </c>
      <c r="AH5271" s="2" t="s">
        <v>81</v>
      </c>
      <c r="AI5271" s="2" t="s">
        <v>161</v>
      </c>
      <c r="AJ5271" s="2">
        <v>550</v>
      </c>
      <c r="AK5271" s="2" t="s">
        <v>81</v>
      </c>
      <c r="AL5271" s="2" t="s">
        <v>161</v>
      </c>
      <c r="AM5271" s="2">
        <v>550</v>
      </c>
      <c r="AN5271" s="2" t="s">
        <v>81</v>
      </c>
      <c r="AO5271" s="2" t="s">
        <v>161</v>
      </c>
      <c r="AP5271" s="2">
        <v>550</v>
      </c>
      <c r="AQ5271" s="2" t="s">
        <v>83</v>
      </c>
      <c r="AR5271" s="2" t="s">
        <v>161</v>
      </c>
      <c r="AS5271" s="2">
        <v>550</v>
      </c>
      <c r="AT5271" s="2" t="s">
        <v>81</v>
      </c>
      <c r="AU5271" s="2" t="s">
        <v>161</v>
      </c>
      <c r="BM5271" s="2" t="s">
        <v>162</v>
      </c>
      <c r="BN5271" s="2">
        <v>200</v>
      </c>
      <c r="BO5271" s="2" t="s">
        <v>20524</v>
      </c>
      <c r="BQ5271" s="2" t="s">
        <v>20525</v>
      </c>
    </row>
    <row r="5272" spans="1:69" ht="16.149999999999999" customHeight="1" x14ac:dyDescent="0.25">
      <c r="A5272" s="1">
        <v>5273</v>
      </c>
      <c r="B5272" s="2" t="s">
        <v>135</v>
      </c>
      <c r="C5272" s="116" t="s">
        <v>20526</v>
      </c>
      <c r="D5272" s="2" t="s">
        <v>206</v>
      </c>
      <c r="E5272" s="2" t="s">
        <v>6956</v>
      </c>
      <c r="F5272" s="67">
        <v>44123</v>
      </c>
      <c r="G5272" s="96">
        <f t="shared" si="807"/>
        <v>10</v>
      </c>
      <c r="H5272" s="96">
        <f t="shared" si="808"/>
        <v>2020</v>
      </c>
      <c r="I5272" s="92">
        <v>0.39583333333333298</v>
      </c>
      <c r="J5272" s="97">
        <f t="shared" si="809"/>
        <v>9</v>
      </c>
      <c r="K5272" s="5" t="s">
        <v>1392</v>
      </c>
      <c r="L5272" s="5" t="s">
        <v>91</v>
      </c>
      <c r="M5272" s="6" t="s">
        <v>139</v>
      </c>
      <c r="O5272" s="5" t="s">
        <v>140</v>
      </c>
      <c r="P5272" s="6" t="s">
        <v>20527</v>
      </c>
      <c r="R5272" s="6" t="s">
        <v>77</v>
      </c>
      <c r="S5272" s="6" t="s">
        <v>109</v>
      </c>
      <c r="T5272" s="6" t="s">
        <v>109</v>
      </c>
      <c r="X5272" s="2">
        <v>250</v>
      </c>
      <c r="Y5272" s="2" t="s">
        <v>83</v>
      </c>
      <c r="Z5272" s="2" t="s">
        <v>84</v>
      </c>
      <c r="AA5272" s="2">
        <v>250</v>
      </c>
      <c r="AB5272" s="2" t="s">
        <v>94</v>
      </c>
      <c r="AC5272" s="2" t="s">
        <v>84</v>
      </c>
      <c r="AD5272" s="2">
        <v>250</v>
      </c>
      <c r="AE5272" s="2" t="s">
        <v>83</v>
      </c>
      <c r="AF5272" s="2" t="s">
        <v>84</v>
      </c>
      <c r="AJ5272" s="2">
        <v>250</v>
      </c>
      <c r="AK5272" s="2" t="s">
        <v>83</v>
      </c>
      <c r="AL5272" s="2" t="s">
        <v>84</v>
      </c>
      <c r="AM5272" s="2">
        <v>250</v>
      </c>
      <c r="AN5272" s="2" t="s">
        <v>94</v>
      </c>
      <c r="AO5272" s="2" t="s">
        <v>84</v>
      </c>
      <c r="AP5272" s="2">
        <v>250</v>
      </c>
      <c r="AQ5272" s="2" t="s">
        <v>83</v>
      </c>
      <c r="AR5272" s="2" t="s">
        <v>84</v>
      </c>
      <c r="BI5272" s="2" t="s">
        <v>162</v>
      </c>
      <c r="BJ5272" s="2">
        <v>2590</v>
      </c>
      <c r="BK5272" s="2" t="s">
        <v>162</v>
      </c>
      <c r="BL5272" s="2">
        <v>1690</v>
      </c>
      <c r="BO5272" s="2" t="s">
        <v>20528</v>
      </c>
      <c r="BQ5272" s="2" t="s">
        <v>20529</v>
      </c>
    </row>
    <row r="5273" spans="1:69" ht="16.149999999999999" customHeight="1" x14ac:dyDescent="0.25">
      <c r="A5273" s="1">
        <v>5274</v>
      </c>
      <c r="B5273" s="2" t="s">
        <v>211</v>
      </c>
      <c r="C5273" s="2" t="s">
        <v>390</v>
      </c>
      <c r="D5273" s="2" t="s">
        <v>151</v>
      </c>
      <c r="E5273" s="2" t="s">
        <v>17377</v>
      </c>
      <c r="F5273" s="67">
        <v>44129</v>
      </c>
      <c r="G5273" s="96">
        <f t="shared" si="807"/>
        <v>10</v>
      </c>
      <c r="H5273" s="96">
        <f t="shared" si="808"/>
        <v>2020</v>
      </c>
      <c r="I5273" s="92">
        <v>0.42499999999999999</v>
      </c>
      <c r="J5273" s="97">
        <f t="shared" si="809"/>
        <v>10</v>
      </c>
      <c r="K5273" s="5" t="s">
        <v>1392</v>
      </c>
      <c r="L5273" s="5" t="s">
        <v>91</v>
      </c>
      <c r="M5273" s="6" t="s">
        <v>115</v>
      </c>
      <c r="O5273" s="5" t="s">
        <v>5139</v>
      </c>
      <c r="P5273" s="6" t="s">
        <v>1027</v>
      </c>
      <c r="R5273" s="6" t="s">
        <v>77</v>
      </c>
      <c r="T5273" s="6" t="s">
        <v>80</v>
      </c>
      <c r="X5273" s="2">
        <v>542</v>
      </c>
      <c r="Y5273" s="2" t="s">
        <v>81</v>
      </c>
      <c r="Z5273" s="2" t="s">
        <v>82</v>
      </c>
      <c r="AD5273" s="2">
        <v>542</v>
      </c>
      <c r="AE5273" s="2" t="s">
        <v>81</v>
      </c>
      <c r="AF5273" s="2" t="s">
        <v>82</v>
      </c>
      <c r="AG5273" s="2">
        <v>542</v>
      </c>
      <c r="AH5273" s="2" t="s">
        <v>81</v>
      </c>
      <c r="AI5273" s="2" t="s">
        <v>82</v>
      </c>
      <c r="AJ5273" s="2">
        <v>343</v>
      </c>
      <c r="AK5273" s="2" t="s">
        <v>83</v>
      </c>
      <c r="AL5273" s="2" t="s">
        <v>82</v>
      </c>
      <c r="AM5273" s="2">
        <v>343</v>
      </c>
      <c r="AN5273" s="2" t="s">
        <v>81</v>
      </c>
      <c r="AO5273" s="2" t="s">
        <v>82</v>
      </c>
      <c r="AP5273" s="2">
        <v>343</v>
      </c>
      <c r="AQ5273" s="2" t="s">
        <v>83</v>
      </c>
      <c r="AR5273" s="2" t="s">
        <v>82</v>
      </c>
      <c r="BO5273" s="2" t="s">
        <v>20530</v>
      </c>
      <c r="BQ5273" s="2" t="s">
        <v>20531</v>
      </c>
    </row>
    <row r="5274" spans="1:69" ht="16.149999999999999" customHeight="1" x14ac:dyDescent="0.25">
      <c r="A5274" s="1">
        <v>5275</v>
      </c>
      <c r="B5274" s="2" t="s">
        <v>69</v>
      </c>
      <c r="C5274" s="2" t="s">
        <v>5302</v>
      </c>
      <c r="D5274" s="2" t="s">
        <v>124</v>
      </c>
      <c r="E5274" s="2" t="s">
        <v>11201</v>
      </c>
      <c r="F5274" s="67">
        <v>44129</v>
      </c>
      <c r="G5274" s="96">
        <f t="shared" si="807"/>
        <v>10</v>
      </c>
      <c r="H5274" s="96">
        <f t="shared" si="808"/>
        <v>2020</v>
      </c>
      <c r="I5274" s="92">
        <v>0.28819444444444398</v>
      </c>
      <c r="J5274" s="97">
        <f t="shared" si="809"/>
        <v>6</v>
      </c>
      <c r="K5274" s="5" t="s">
        <v>1392</v>
      </c>
      <c r="L5274" s="5" t="s">
        <v>91</v>
      </c>
      <c r="M5274" s="6" t="s">
        <v>115</v>
      </c>
      <c r="N5274" s="5">
        <v>76</v>
      </c>
      <c r="O5274" s="5" t="s">
        <v>5139</v>
      </c>
      <c r="P5274" s="6" t="s">
        <v>1027</v>
      </c>
      <c r="R5274" s="6" t="s">
        <v>77</v>
      </c>
      <c r="S5274" s="2" t="s">
        <v>14408</v>
      </c>
      <c r="T5274" s="6" t="s">
        <v>202</v>
      </c>
      <c r="X5274" s="2">
        <v>675</v>
      </c>
      <c r="Y5274" s="2" t="s">
        <v>81</v>
      </c>
      <c r="Z5274" s="2" t="s">
        <v>168</v>
      </c>
      <c r="AA5274" s="2">
        <v>675</v>
      </c>
      <c r="AB5274" s="2" t="s">
        <v>81</v>
      </c>
      <c r="AC5274" s="2" t="s">
        <v>168</v>
      </c>
      <c r="AD5274" s="2">
        <v>675</v>
      </c>
      <c r="AE5274" s="2" t="s">
        <v>83</v>
      </c>
      <c r="AF5274" s="2" t="s">
        <v>168</v>
      </c>
      <c r="AG5274" s="2">
        <v>675</v>
      </c>
      <c r="AH5274" s="2" t="s">
        <v>81</v>
      </c>
      <c r="AI5274" s="2" t="s">
        <v>168</v>
      </c>
      <c r="AJ5274" s="2">
        <v>675</v>
      </c>
      <c r="AK5274" s="2" t="s">
        <v>81</v>
      </c>
      <c r="AL5274" s="2" t="s">
        <v>168</v>
      </c>
      <c r="AM5274" s="2">
        <v>675</v>
      </c>
      <c r="AN5274" s="2" t="s">
        <v>81</v>
      </c>
      <c r="AO5274" s="2" t="s">
        <v>168</v>
      </c>
      <c r="AP5274" s="2">
        <v>675</v>
      </c>
      <c r="AQ5274" s="2" t="s">
        <v>83</v>
      </c>
      <c r="AR5274" s="2" t="s">
        <v>168</v>
      </c>
      <c r="AS5274" s="2">
        <v>675</v>
      </c>
      <c r="AT5274" s="2" t="s">
        <v>81</v>
      </c>
      <c r="AU5274" s="2" t="s">
        <v>168</v>
      </c>
      <c r="AV5274" s="2">
        <v>1010</v>
      </c>
      <c r="AW5274" s="2" t="s">
        <v>81</v>
      </c>
      <c r="AX5274" s="2" t="s">
        <v>168</v>
      </c>
      <c r="AY5274" s="2">
        <v>1010</v>
      </c>
      <c r="AZ5274" s="2" t="s">
        <v>81</v>
      </c>
      <c r="BA5274" s="2" t="s">
        <v>168</v>
      </c>
      <c r="BB5274" s="2">
        <v>1010</v>
      </c>
      <c r="BC5274" s="2" t="s">
        <v>83</v>
      </c>
      <c r="BD5274" s="2" t="s">
        <v>168</v>
      </c>
      <c r="BI5274" s="2" t="s">
        <v>162</v>
      </c>
      <c r="BM5274" s="2" t="s">
        <v>162</v>
      </c>
      <c r="BO5274" s="2" t="s">
        <v>20532</v>
      </c>
      <c r="BQ5274" s="2" t="s">
        <v>20533</v>
      </c>
    </row>
    <row r="5275" spans="1:69" ht="16.149999999999999" customHeight="1" x14ac:dyDescent="0.25">
      <c r="A5275" s="1">
        <v>5276</v>
      </c>
      <c r="B5275" s="2" t="s">
        <v>211</v>
      </c>
      <c r="C5275" s="2" t="s">
        <v>13924</v>
      </c>
      <c r="D5275" s="2" t="s">
        <v>124</v>
      </c>
      <c r="E5275" s="2" t="s">
        <v>20461</v>
      </c>
      <c r="F5275" s="67">
        <v>44077</v>
      </c>
      <c r="G5275" s="96">
        <f t="shared" si="807"/>
        <v>9</v>
      </c>
      <c r="H5275" s="96">
        <f t="shared" si="808"/>
        <v>2020</v>
      </c>
      <c r="I5275" s="92">
        <v>0.36111111111111099</v>
      </c>
      <c r="J5275" s="97">
        <f t="shared" si="809"/>
        <v>8</v>
      </c>
      <c r="K5275" s="5" t="s">
        <v>1392</v>
      </c>
      <c r="L5275" s="5" t="s">
        <v>91</v>
      </c>
      <c r="M5275" s="6" t="s">
        <v>74</v>
      </c>
      <c r="N5275" s="5">
        <v>58</v>
      </c>
      <c r="O5275" s="5" t="s">
        <v>126</v>
      </c>
      <c r="P5275" s="6" t="s">
        <v>20534</v>
      </c>
      <c r="R5275" s="6" t="s">
        <v>77</v>
      </c>
      <c r="T5275" s="6" t="s">
        <v>80</v>
      </c>
      <c r="U5275" s="6" t="s">
        <v>74</v>
      </c>
      <c r="W5275" s="6" t="s">
        <v>20535</v>
      </c>
      <c r="X5275" s="2">
        <v>1570</v>
      </c>
      <c r="Y5275" s="2" t="s">
        <v>81</v>
      </c>
      <c r="Z5275" s="2" t="s">
        <v>82</v>
      </c>
      <c r="AA5275" s="2">
        <v>1570</v>
      </c>
      <c r="AB5275" s="2" t="s">
        <v>81</v>
      </c>
      <c r="AC5275" s="2" t="s">
        <v>82</v>
      </c>
      <c r="AD5275" s="2">
        <v>1570</v>
      </c>
      <c r="AE5275" s="2" t="s">
        <v>83</v>
      </c>
      <c r="AF5275" s="2" t="s">
        <v>82</v>
      </c>
      <c r="BO5275" s="2" t="s">
        <v>20536</v>
      </c>
      <c r="BQ5275" s="2" t="s">
        <v>20537</v>
      </c>
    </row>
    <row r="5276" spans="1:69" ht="16.149999999999999" customHeight="1" x14ac:dyDescent="0.25">
      <c r="A5276" s="1">
        <v>5277</v>
      </c>
      <c r="B5276" s="2" t="s">
        <v>211</v>
      </c>
      <c r="C5276" s="2" t="s">
        <v>4644</v>
      </c>
      <c r="D5276" s="2" t="s">
        <v>104</v>
      </c>
      <c r="E5276" s="2" t="s">
        <v>20538</v>
      </c>
      <c r="F5276" s="67">
        <v>44130</v>
      </c>
      <c r="G5276" s="96">
        <f t="shared" si="807"/>
        <v>10</v>
      </c>
      <c r="H5276" s="96">
        <f t="shared" si="808"/>
        <v>2020</v>
      </c>
      <c r="I5276" s="92">
        <v>0.29513888888888901</v>
      </c>
      <c r="J5276" s="97">
        <f t="shared" si="809"/>
        <v>7</v>
      </c>
      <c r="K5276" s="5" t="s">
        <v>1392</v>
      </c>
      <c r="L5276" s="5" t="s">
        <v>91</v>
      </c>
      <c r="M5276" s="6" t="s">
        <v>74</v>
      </c>
      <c r="N5276" s="5">
        <v>23</v>
      </c>
      <c r="O5276" s="6" t="s">
        <v>101</v>
      </c>
      <c r="P5276" s="127" t="s">
        <v>20539</v>
      </c>
      <c r="R5276" s="6" t="s">
        <v>335</v>
      </c>
      <c r="T5276" s="6" t="s">
        <v>80</v>
      </c>
      <c r="X5276" s="2">
        <v>20</v>
      </c>
      <c r="Y5276" s="2" t="s">
        <v>3284</v>
      </c>
      <c r="Z5276" s="2" t="s">
        <v>168</v>
      </c>
      <c r="AA5276" s="2">
        <v>20</v>
      </c>
      <c r="AB5276" s="2" t="s">
        <v>94</v>
      </c>
      <c r="AC5276" s="2" t="s">
        <v>168</v>
      </c>
      <c r="AD5276" s="2">
        <v>20</v>
      </c>
      <c r="AE5276" s="2" t="s">
        <v>94</v>
      </c>
      <c r="AF5276" s="2" t="s">
        <v>168</v>
      </c>
      <c r="AJ5276" s="2">
        <v>20</v>
      </c>
      <c r="AK5276" s="2" t="s">
        <v>3284</v>
      </c>
      <c r="AL5276" s="2" t="s">
        <v>168</v>
      </c>
      <c r="AM5276" s="2">
        <v>20</v>
      </c>
      <c r="AN5276" s="2" t="s">
        <v>94</v>
      </c>
      <c r="AO5276" s="2" t="s">
        <v>168</v>
      </c>
      <c r="AP5276" s="2">
        <v>20</v>
      </c>
      <c r="AQ5276" s="2" t="s">
        <v>94</v>
      </c>
      <c r="AR5276" s="2" t="s">
        <v>168</v>
      </c>
      <c r="AV5276" s="2">
        <v>20</v>
      </c>
      <c r="AW5276" s="2" t="s">
        <v>3284</v>
      </c>
      <c r="AX5276" s="2" t="s">
        <v>168</v>
      </c>
      <c r="AY5276" s="2">
        <v>20</v>
      </c>
      <c r="AZ5276" s="2" t="s">
        <v>94</v>
      </c>
      <c r="BA5276" s="2" t="s">
        <v>168</v>
      </c>
      <c r="BB5276" s="2">
        <v>20</v>
      </c>
      <c r="BC5276" s="2" t="s">
        <v>94</v>
      </c>
      <c r="BD5276" s="2" t="s">
        <v>168</v>
      </c>
      <c r="BI5276" s="2" t="s">
        <v>3361</v>
      </c>
      <c r="BJ5276" s="2">
        <v>4200</v>
      </c>
      <c r="BO5276" s="2" t="s">
        <v>20540</v>
      </c>
      <c r="BQ5276" s="2" t="s">
        <v>20541</v>
      </c>
    </row>
    <row r="5277" spans="1:69" ht="16.149999999999999" customHeight="1" x14ac:dyDescent="0.25">
      <c r="A5277" s="1">
        <v>5278</v>
      </c>
      <c r="B5277" s="2" t="s">
        <v>211</v>
      </c>
      <c r="C5277" s="2" t="s">
        <v>798</v>
      </c>
      <c r="D5277" s="2" t="s">
        <v>89</v>
      </c>
      <c r="E5277" s="2" t="s">
        <v>20542</v>
      </c>
      <c r="F5277" s="67">
        <v>44134</v>
      </c>
      <c r="G5277" s="96">
        <f t="shared" si="807"/>
        <v>10</v>
      </c>
      <c r="H5277" s="96">
        <f t="shared" si="808"/>
        <v>2020</v>
      </c>
      <c r="I5277" s="92">
        <v>0.72916666666666696</v>
      </c>
      <c r="J5277" s="97">
        <f t="shared" si="809"/>
        <v>17</v>
      </c>
      <c r="K5277" s="5" t="s">
        <v>1392</v>
      </c>
      <c r="L5277" s="5" t="s">
        <v>73</v>
      </c>
      <c r="M5277" s="6" t="s">
        <v>208</v>
      </c>
      <c r="N5277" s="5">
        <v>40</v>
      </c>
      <c r="O5277" s="5" t="s">
        <v>75</v>
      </c>
      <c r="P5277" s="6" t="s">
        <v>20496</v>
      </c>
      <c r="R5277" s="6" t="s">
        <v>77</v>
      </c>
      <c r="T5277" s="6" t="s">
        <v>202</v>
      </c>
      <c r="U5277" s="6" t="s">
        <v>1312</v>
      </c>
      <c r="X5277" s="2">
        <v>180</v>
      </c>
      <c r="Y5277" s="2" t="s">
        <v>81</v>
      </c>
      <c r="Z5277" s="2" t="s">
        <v>84</v>
      </c>
      <c r="AA5277" s="2">
        <v>180</v>
      </c>
      <c r="AB5277" s="2" t="s">
        <v>94</v>
      </c>
      <c r="AC5277" s="2" t="s">
        <v>84</v>
      </c>
      <c r="AD5277" s="2">
        <v>180</v>
      </c>
      <c r="AE5277" s="2" t="s">
        <v>81</v>
      </c>
      <c r="AF5277" s="2" t="s">
        <v>84</v>
      </c>
      <c r="BO5277" s="2" t="s">
        <v>20543</v>
      </c>
      <c r="BQ5277" s="2" t="s">
        <v>20544</v>
      </c>
    </row>
    <row r="5278" spans="1:69" ht="16.149999999999999" customHeight="1" x14ac:dyDescent="0.25">
      <c r="A5278" s="1">
        <v>5279</v>
      </c>
      <c r="B5278" s="2" t="s">
        <v>87</v>
      </c>
      <c r="C5278" s="2" t="s">
        <v>12122</v>
      </c>
      <c r="D5278" s="2" t="s">
        <v>158</v>
      </c>
      <c r="E5278" s="2" t="s">
        <v>8867</v>
      </c>
      <c r="F5278" s="67">
        <v>44133</v>
      </c>
      <c r="G5278" s="96">
        <f t="shared" si="807"/>
        <v>10</v>
      </c>
      <c r="H5278" s="96">
        <f t="shared" si="808"/>
        <v>2020</v>
      </c>
      <c r="I5278" s="92">
        <v>0.55208333333333304</v>
      </c>
      <c r="J5278" s="97">
        <f t="shared" si="809"/>
        <v>13</v>
      </c>
      <c r="K5278" s="5" t="s">
        <v>1392</v>
      </c>
      <c r="L5278" s="5" t="s">
        <v>91</v>
      </c>
      <c r="O5278" s="5" t="s">
        <v>5139</v>
      </c>
      <c r="P5278" s="6" t="s">
        <v>20545</v>
      </c>
      <c r="R5278" s="6" t="s">
        <v>20546</v>
      </c>
      <c r="T5278" s="6" t="s">
        <v>202</v>
      </c>
      <c r="U5278" s="2" t="s">
        <v>74</v>
      </c>
      <c r="X5278" s="2">
        <v>190</v>
      </c>
      <c r="Y5278" s="2" t="s">
        <v>81</v>
      </c>
      <c r="Z5278" s="2" t="s">
        <v>82</v>
      </c>
      <c r="AA5278" s="2">
        <v>190</v>
      </c>
      <c r="AB5278" s="2" t="s">
        <v>94</v>
      </c>
      <c r="AC5278" s="2" t="s">
        <v>82</v>
      </c>
      <c r="AD5278" s="2">
        <v>190</v>
      </c>
      <c r="AE5278" s="2" t="s">
        <v>83</v>
      </c>
      <c r="AF5278" s="2" t="s">
        <v>82</v>
      </c>
      <c r="AG5278" s="2">
        <v>190</v>
      </c>
      <c r="AH5278" s="2" t="s">
        <v>83</v>
      </c>
      <c r="AI5278" s="2" t="s">
        <v>82</v>
      </c>
      <c r="BO5278" s="2" t="s">
        <v>20547</v>
      </c>
      <c r="BQ5278" s="2" t="s">
        <v>20548</v>
      </c>
    </row>
    <row r="5279" spans="1:69" ht="16.149999999999999" customHeight="1" x14ac:dyDescent="0.25">
      <c r="A5279" s="16">
        <v>5280</v>
      </c>
      <c r="B5279" s="2" t="s">
        <v>211</v>
      </c>
      <c r="C5279" s="2" t="s">
        <v>1701</v>
      </c>
      <c r="D5279" s="2" t="s">
        <v>206</v>
      </c>
      <c r="E5279" s="2" t="s">
        <v>15429</v>
      </c>
      <c r="F5279" s="67">
        <v>44126</v>
      </c>
      <c r="G5279" s="96">
        <f t="shared" si="807"/>
        <v>10</v>
      </c>
      <c r="H5279" s="96">
        <f t="shared" si="808"/>
        <v>2020</v>
      </c>
      <c r="I5279" s="92">
        <v>0.70833333333333304</v>
      </c>
      <c r="J5279" s="97">
        <f t="shared" si="809"/>
        <v>17</v>
      </c>
      <c r="M5279" s="6" t="s">
        <v>74</v>
      </c>
      <c r="O5279" s="5" t="s">
        <v>140</v>
      </c>
      <c r="P5279" s="6" t="s">
        <v>20549</v>
      </c>
      <c r="Q5279" s="6" t="s">
        <v>20550</v>
      </c>
      <c r="R5279" s="6" t="s">
        <v>77</v>
      </c>
      <c r="T5279" s="6" t="s">
        <v>80</v>
      </c>
      <c r="U5279" s="2" t="s">
        <v>74</v>
      </c>
      <c r="X5279" s="2">
        <v>230</v>
      </c>
      <c r="Y5279" s="2" t="s">
        <v>81</v>
      </c>
      <c r="Z5279" s="2" t="s">
        <v>84</v>
      </c>
      <c r="AA5279" s="2">
        <v>230</v>
      </c>
      <c r="AB5279" s="2" t="s">
        <v>81</v>
      </c>
      <c r="AC5279" s="2" t="s">
        <v>84</v>
      </c>
      <c r="AD5279" s="2">
        <v>230</v>
      </c>
      <c r="AE5279" s="2" t="s">
        <v>83</v>
      </c>
      <c r="AF5279" s="2" t="s">
        <v>84</v>
      </c>
      <c r="AG5279" s="2">
        <v>230</v>
      </c>
      <c r="AH5279" s="2" t="s">
        <v>81</v>
      </c>
      <c r="AI5279" s="2" t="s">
        <v>84</v>
      </c>
      <c r="AJ5279" s="1">
        <v>420</v>
      </c>
      <c r="AK5279" s="1" t="s">
        <v>81</v>
      </c>
      <c r="AL5279" s="1" t="s">
        <v>82</v>
      </c>
      <c r="AM5279" s="1" t="s">
        <v>109</v>
      </c>
      <c r="AN5279" s="1" t="s">
        <v>109</v>
      </c>
      <c r="AO5279" s="1" t="s">
        <v>299</v>
      </c>
      <c r="AP5279" s="1">
        <v>420</v>
      </c>
      <c r="AQ5279" s="1" t="s">
        <v>81</v>
      </c>
      <c r="AR5279" s="1" t="s">
        <v>82</v>
      </c>
      <c r="AS5279" s="1">
        <v>420</v>
      </c>
      <c r="AT5279" s="1" t="s">
        <v>81</v>
      </c>
      <c r="AU5279" s="1" t="s">
        <v>82</v>
      </c>
      <c r="AV5279" s="2">
        <v>212</v>
      </c>
      <c r="AW5279" s="2" t="s">
        <v>83</v>
      </c>
      <c r="AX5279" s="2" t="s">
        <v>84</v>
      </c>
      <c r="BB5279" s="2">
        <v>212</v>
      </c>
      <c r="BC5279" s="2" t="s">
        <v>83</v>
      </c>
      <c r="BD5279" s="2" t="s">
        <v>84</v>
      </c>
      <c r="BO5279" s="2" t="s">
        <v>20551</v>
      </c>
      <c r="BQ5279" s="2" t="s">
        <v>20552</v>
      </c>
    </row>
    <row r="5280" spans="1:69" ht="16.149999999999999" customHeight="1" x14ac:dyDescent="0.25">
      <c r="A5280" s="1">
        <v>5281</v>
      </c>
      <c r="B5280" s="2" t="s">
        <v>69</v>
      </c>
      <c r="C5280" s="44" t="s">
        <v>540</v>
      </c>
      <c r="D5280" s="2" t="s">
        <v>124</v>
      </c>
      <c r="E5280" s="2" t="s">
        <v>20553</v>
      </c>
      <c r="F5280" s="67">
        <v>40967</v>
      </c>
      <c r="G5280" s="96">
        <f t="shared" si="807"/>
        <v>2</v>
      </c>
      <c r="H5280" s="96">
        <f t="shared" si="808"/>
        <v>2012</v>
      </c>
      <c r="J5280" s="97" t="str">
        <f t="shared" si="809"/>
        <v/>
      </c>
      <c r="K5280" s="5" t="s">
        <v>1392</v>
      </c>
      <c r="L5280" s="5" t="s">
        <v>91</v>
      </c>
      <c r="M5280" s="6" t="s">
        <v>208</v>
      </c>
      <c r="N5280" s="5">
        <v>72</v>
      </c>
      <c r="O5280" s="5" t="s">
        <v>5139</v>
      </c>
      <c r="P5280" s="6" t="s">
        <v>20554</v>
      </c>
      <c r="R5280" s="6" t="s">
        <v>77</v>
      </c>
      <c r="S5280" s="2" t="s">
        <v>107</v>
      </c>
      <c r="T5280" s="6" t="s">
        <v>202</v>
      </c>
      <c r="X5280" s="2">
        <v>355</v>
      </c>
      <c r="Y5280" s="2" t="s">
        <v>83</v>
      </c>
      <c r="Z5280" s="2" t="s">
        <v>84</v>
      </c>
      <c r="AA5280" s="2">
        <v>355</v>
      </c>
      <c r="AB5280" s="2" t="s">
        <v>83</v>
      </c>
      <c r="AC5280" s="2" t="s">
        <v>84</v>
      </c>
      <c r="AG5280" s="2">
        <v>355</v>
      </c>
      <c r="AH5280" s="2" t="s">
        <v>81</v>
      </c>
      <c r="AI5280" s="2" t="s">
        <v>84</v>
      </c>
      <c r="AJ5280" s="2">
        <v>355</v>
      </c>
      <c r="AK5280" s="2" t="s">
        <v>81</v>
      </c>
      <c r="AL5280" s="2" t="s">
        <v>84</v>
      </c>
      <c r="AP5280" s="2">
        <v>345</v>
      </c>
      <c r="AQ5280" s="2" t="s">
        <v>81</v>
      </c>
      <c r="AR5280" s="2" t="s">
        <v>84</v>
      </c>
      <c r="AS5280" s="2">
        <v>345</v>
      </c>
      <c r="AT5280" s="2" t="s">
        <v>81</v>
      </c>
      <c r="AU5280" s="2" t="s">
        <v>84</v>
      </c>
      <c r="BO5280" s="2" t="s">
        <v>20555</v>
      </c>
      <c r="BQ5280" s="2" t="s">
        <v>20556</v>
      </c>
    </row>
    <row r="5281" spans="1:69" ht="16.149999999999999" customHeight="1" x14ac:dyDescent="0.25">
      <c r="A5281" s="1">
        <v>5282</v>
      </c>
      <c r="B5281" s="2" t="s">
        <v>87</v>
      </c>
      <c r="C5281" s="2" t="s">
        <v>4026</v>
      </c>
      <c r="D5281" s="2" t="s">
        <v>124</v>
      </c>
      <c r="E5281" s="2" t="s">
        <v>20557</v>
      </c>
      <c r="F5281" s="67">
        <v>44135</v>
      </c>
      <c r="G5281" s="96">
        <f t="shared" si="807"/>
        <v>10</v>
      </c>
      <c r="H5281" s="96">
        <f t="shared" si="808"/>
        <v>2020</v>
      </c>
      <c r="I5281" s="92">
        <v>0.51041666666666696</v>
      </c>
      <c r="J5281" s="97">
        <f t="shared" si="809"/>
        <v>12</v>
      </c>
      <c r="K5281" s="5" t="s">
        <v>1392</v>
      </c>
      <c r="L5281" s="5" t="s">
        <v>73</v>
      </c>
      <c r="M5281" s="6" t="s">
        <v>115</v>
      </c>
      <c r="N5281" s="5">
        <v>92</v>
      </c>
      <c r="O5281" s="5" t="s">
        <v>126</v>
      </c>
      <c r="P5281" s="6" t="s">
        <v>3460</v>
      </c>
      <c r="R5281" s="6" t="s">
        <v>77</v>
      </c>
      <c r="T5281" s="6" t="s">
        <v>202</v>
      </c>
      <c r="U5281" s="6" t="s">
        <v>74</v>
      </c>
      <c r="X5281" s="2">
        <v>1430</v>
      </c>
      <c r="Y5281" s="2" t="s">
        <v>81</v>
      </c>
      <c r="Z5281" s="2" t="s">
        <v>82</v>
      </c>
      <c r="AD5281" s="2">
        <v>1430</v>
      </c>
      <c r="AE5281" s="2" t="s">
        <v>81</v>
      </c>
      <c r="AF5281" s="2" t="s">
        <v>82</v>
      </c>
      <c r="AG5281" s="2">
        <v>1430</v>
      </c>
      <c r="AH5281" s="2" t="s">
        <v>81</v>
      </c>
      <c r="AI5281" s="2" t="s">
        <v>82</v>
      </c>
      <c r="BI5281" s="2" t="s">
        <v>3361</v>
      </c>
      <c r="BJ5281" s="2">
        <v>450</v>
      </c>
      <c r="BO5281" s="2" t="s">
        <v>20558</v>
      </c>
      <c r="BQ5281" s="2" t="s">
        <v>20559</v>
      </c>
    </row>
    <row r="5282" spans="1:69" ht="16.149999999999999" customHeight="1" x14ac:dyDescent="0.25">
      <c r="A5282" s="1">
        <v>5283</v>
      </c>
      <c r="B5282" s="2" t="s">
        <v>211</v>
      </c>
      <c r="C5282" s="2" t="s">
        <v>802</v>
      </c>
      <c r="D5282" s="2" t="s">
        <v>158</v>
      </c>
      <c r="E5282" s="2" t="s">
        <v>20560</v>
      </c>
      <c r="F5282" s="67">
        <v>44132</v>
      </c>
      <c r="G5282" s="96">
        <f t="shared" si="807"/>
        <v>10</v>
      </c>
      <c r="H5282" s="96">
        <f t="shared" si="808"/>
        <v>2020</v>
      </c>
      <c r="I5282" s="92">
        <v>0.51041666666666696</v>
      </c>
      <c r="J5282" s="97">
        <f t="shared" si="809"/>
        <v>12</v>
      </c>
      <c r="M5282" s="6" t="s">
        <v>74</v>
      </c>
      <c r="O5282" s="5" t="s">
        <v>5139</v>
      </c>
      <c r="P5282" s="6" t="s">
        <v>6014</v>
      </c>
      <c r="R5282" s="6" t="s">
        <v>77</v>
      </c>
      <c r="T5282" s="6" t="s">
        <v>80</v>
      </c>
      <c r="U5282" s="6" t="s">
        <v>74</v>
      </c>
      <c r="V5282" s="6" t="s">
        <v>80</v>
      </c>
      <c r="BO5282" s="2" t="s">
        <v>20561</v>
      </c>
      <c r="BQ5282" s="2" t="s">
        <v>20562</v>
      </c>
    </row>
    <row r="5283" spans="1:69" ht="16.149999999999999" customHeight="1" x14ac:dyDescent="0.25">
      <c r="A5283" s="1">
        <v>5284</v>
      </c>
      <c r="B5283" s="2" t="s">
        <v>211</v>
      </c>
      <c r="C5283" s="2" t="s">
        <v>1851</v>
      </c>
      <c r="D5283" s="2" t="s">
        <v>89</v>
      </c>
      <c r="E5283" s="2" t="s">
        <v>20563</v>
      </c>
      <c r="F5283" s="67">
        <v>44136</v>
      </c>
      <c r="G5283" s="96">
        <f t="shared" si="807"/>
        <v>11</v>
      </c>
      <c r="H5283" s="96">
        <f t="shared" si="808"/>
        <v>2020</v>
      </c>
      <c r="I5283" s="92">
        <v>0.5625</v>
      </c>
      <c r="J5283" s="97">
        <f t="shared" si="809"/>
        <v>13</v>
      </c>
      <c r="K5283" s="5" t="s">
        <v>1392</v>
      </c>
      <c r="L5283" s="5" t="s">
        <v>91</v>
      </c>
      <c r="M5283" s="6" t="s">
        <v>115</v>
      </c>
      <c r="O5283" s="5" t="s">
        <v>5139</v>
      </c>
      <c r="P5283" s="6" t="s">
        <v>3460</v>
      </c>
      <c r="T5283" s="6" t="s">
        <v>80</v>
      </c>
      <c r="U5283" s="2" t="s">
        <v>1312</v>
      </c>
      <c r="X5283" s="2">
        <v>200</v>
      </c>
      <c r="Y5283" s="2" t="s">
        <v>81</v>
      </c>
      <c r="Z5283" s="2" t="s">
        <v>168</v>
      </c>
      <c r="AA5283" s="2">
        <v>200</v>
      </c>
      <c r="AB5283" s="2" t="s">
        <v>94</v>
      </c>
      <c r="AC5283" s="2" t="s">
        <v>168</v>
      </c>
      <c r="AD5283" s="2">
        <v>200</v>
      </c>
      <c r="AE5283" s="2" t="s">
        <v>81</v>
      </c>
      <c r="AF5283" s="2" t="s">
        <v>168</v>
      </c>
      <c r="AG5283" s="2">
        <v>200</v>
      </c>
      <c r="AH5283" s="2" t="s">
        <v>81</v>
      </c>
      <c r="AI5283" s="2" t="s">
        <v>168</v>
      </c>
      <c r="BO5283" s="2" t="s">
        <v>20564</v>
      </c>
      <c r="BQ5283" s="2" t="s">
        <v>20565</v>
      </c>
    </row>
    <row r="5284" spans="1:69" ht="16.149999999999999" customHeight="1" x14ac:dyDescent="0.25">
      <c r="A5284" s="1">
        <v>5285</v>
      </c>
      <c r="B5284" s="2" t="s">
        <v>87</v>
      </c>
      <c r="C5284" s="2" t="s">
        <v>20566</v>
      </c>
      <c r="D5284" s="2" t="s">
        <v>89</v>
      </c>
      <c r="E5284" s="2" t="s">
        <v>20567</v>
      </c>
      <c r="F5284" s="67">
        <v>44134</v>
      </c>
      <c r="G5284" s="96">
        <f t="shared" si="807"/>
        <v>10</v>
      </c>
      <c r="H5284" s="96">
        <f t="shared" si="808"/>
        <v>2020</v>
      </c>
      <c r="I5284" s="92">
        <v>0.54166666666666696</v>
      </c>
      <c r="J5284" s="97">
        <f t="shared" si="809"/>
        <v>13</v>
      </c>
      <c r="K5284" s="5" t="s">
        <v>1392</v>
      </c>
      <c r="L5284" s="5" t="s">
        <v>91</v>
      </c>
      <c r="M5284" s="6" t="s">
        <v>74</v>
      </c>
      <c r="N5284" s="5">
        <v>82</v>
      </c>
      <c r="O5284" s="5" t="s">
        <v>126</v>
      </c>
      <c r="P5284" s="6" t="s">
        <v>4834</v>
      </c>
      <c r="R5284" s="6" t="s">
        <v>77</v>
      </c>
      <c r="T5284" s="6" t="s">
        <v>202</v>
      </c>
      <c r="U5284" s="6" t="s">
        <v>74</v>
      </c>
      <c r="X5284" s="2">
        <v>613</v>
      </c>
      <c r="Y5284" s="2" t="s">
        <v>81</v>
      </c>
      <c r="Z5284" s="2" t="s">
        <v>82</v>
      </c>
      <c r="AA5284" s="2">
        <v>613</v>
      </c>
      <c r="AB5284" s="2" t="s">
        <v>94</v>
      </c>
      <c r="AC5284" s="2" t="s">
        <v>82</v>
      </c>
      <c r="AD5284" s="2">
        <v>613</v>
      </c>
      <c r="AE5284" s="2" t="s">
        <v>81</v>
      </c>
      <c r="AF5284" s="2" t="s">
        <v>82</v>
      </c>
      <c r="BI5284" s="2" t="s">
        <v>162</v>
      </c>
      <c r="BJ5284" s="2">
        <v>880</v>
      </c>
      <c r="BK5284" s="2" t="s">
        <v>109</v>
      </c>
      <c r="BO5284" s="2" t="s">
        <v>20568</v>
      </c>
      <c r="BQ5284" s="2" t="s">
        <v>20569</v>
      </c>
    </row>
    <row r="5285" spans="1:69" ht="16.149999999999999" customHeight="1" x14ac:dyDescent="0.25">
      <c r="A5285" s="16">
        <v>5286</v>
      </c>
      <c r="B5285" s="2" t="s">
        <v>211</v>
      </c>
      <c r="C5285" s="2" t="s">
        <v>20570</v>
      </c>
      <c r="D5285" s="2" t="s">
        <v>896</v>
      </c>
      <c r="E5285" s="2" t="s">
        <v>20571</v>
      </c>
      <c r="F5285" s="67">
        <v>44136</v>
      </c>
      <c r="G5285" s="96">
        <f t="shared" si="807"/>
        <v>11</v>
      </c>
      <c r="H5285" s="96">
        <f t="shared" si="808"/>
        <v>2020</v>
      </c>
      <c r="J5285" s="97" t="str">
        <f t="shared" si="809"/>
        <v/>
      </c>
      <c r="L5285" s="5" t="s">
        <v>91</v>
      </c>
      <c r="M5285" s="6" t="s">
        <v>115</v>
      </c>
      <c r="N5285" s="5">
        <v>64</v>
      </c>
      <c r="O5285" s="5" t="s">
        <v>126</v>
      </c>
      <c r="P5285" s="6" t="s">
        <v>20572</v>
      </c>
      <c r="T5285" s="6" t="s">
        <v>80</v>
      </c>
      <c r="X5285" s="2">
        <v>1990</v>
      </c>
      <c r="Y5285" s="2" t="s">
        <v>83</v>
      </c>
      <c r="Z5285" s="2" t="s">
        <v>168</v>
      </c>
      <c r="AA5285" s="2">
        <v>1990</v>
      </c>
      <c r="AB5285" s="2" t="s">
        <v>81</v>
      </c>
      <c r="AC5285" s="2" t="s">
        <v>168</v>
      </c>
      <c r="AD5285" s="2">
        <v>1990</v>
      </c>
      <c r="AE5285" s="2" t="s">
        <v>83</v>
      </c>
      <c r="AF5285" s="2" t="s">
        <v>168</v>
      </c>
      <c r="AG5285" s="2">
        <v>1990</v>
      </c>
      <c r="AH5285" s="2" t="s">
        <v>83</v>
      </c>
      <c r="AI5285" s="2" t="s">
        <v>168</v>
      </c>
      <c r="AJ5285" s="2">
        <v>1990</v>
      </c>
      <c r="AK5285" s="2" t="s">
        <v>83</v>
      </c>
      <c r="AL5285" s="2" t="s">
        <v>168</v>
      </c>
      <c r="AM5285" s="2">
        <v>1990</v>
      </c>
      <c r="AN5285" s="2" t="s">
        <v>81</v>
      </c>
      <c r="AO5285" s="2" t="s">
        <v>168</v>
      </c>
      <c r="AP5285" s="2">
        <v>1990</v>
      </c>
      <c r="AQ5285" s="2" t="s">
        <v>83</v>
      </c>
      <c r="AR5285" s="2" t="s">
        <v>168</v>
      </c>
      <c r="AS5285" s="2">
        <v>1990</v>
      </c>
      <c r="AT5285" s="2" t="s">
        <v>83</v>
      </c>
      <c r="AU5285" s="2" t="s">
        <v>168</v>
      </c>
      <c r="AV5285" s="2">
        <v>710</v>
      </c>
      <c r="AW5285" s="2" t="s">
        <v>81</v>
      </c>
      <c r="AX5285" s="2" t="s">
        <v>84</v>
      </c>
      <c r="BB5285" s="2">
        <v>710</v>
      </c>
      <c r="BC5285" s="2" t="s">
        <v>81</v>
      </c>
      <c r="BD5285" s="2" t="s">
        <v>84</v>
      </c>
      <c r="BJ5285" s="2" t="s">
        <v>109</v>
      </c>
      <c r="BQ5285" s="2" t="s">
        <v>20573</v>
      </c>
    </row>
    <row r="5286" spans="1:69" ht="16.149999999999999" customHeight="1" x14ac:dyDescent="0.25">
      <c r="A5286" s="16">
        <v>5287</v>
      </c>
      <c r="B5286" s="17" t="s">
        <v>211</v>
      </c>
      <c r="C5286" s="17" t="s">
        <v>3321</v>
      </c>
      <c r="D5286" s="2" t="s">
        <v>151</v>
      </c>
      <c r="E5286" s="2" t="s">
        <v>6335</v>
      </c>
      <c r="F5286" s="67">
        <v>44154</v>
      </c>
      <c r="G5286" s="3">
        <f t="shared" si="807"/>
        <v>11</v>
      </c>
      <c r="H5286" s="3">
        <f t="shared" si="808"/>
        <v>2020</v>
      </c>
      <c r="I5286" s="92">
        <v>0.79236111111111096</v>
      </c>
      <c r="K5286" s="5" t="s">
        <v>1392</v>
      </c>
      <c r="L5286" s="5" t="s">
        <v>91</v>
      </c>
      <c r="M5286" s="6" t="s">
        <v>74</v>
      </c>
      <c r="O5286" s="5" t="s">
        <v>5139</v>
      </c>
      <c r="P5286" s="6" t="s">
        <v>3185</v>
      </c>
      <c r="R5286" s="6" t="s">
        <v>77</v>
      </c>
      <c r="U5286" s="6" t="s">
        <v>208</v>
      </c>
      <c r="V5286" s="2" t="s">
        <v>80</v>
      </c>
      <c r="X5286" s="2">
        <v>500</v>
      </c>
      <c r="Y5286" s="2" t="s">
        <v>81</v>
      </c>
      <c r="Z5286" s="2" t="s">
        <v>168</v>
      </c>
      <c r="AA5286" s="2">
        <v>500</v>
      </c>
      <c r="AB5286" s="2" t="s">
        <v>81</v>
      </c>
      <c r="AC5286" s="2" t="s">
        <v>168</v>
      </c>
      <c r="AD5286" s="2">
        <v>500</v>
      </c>
      <c r="AE5286" s="2" t="s">
        <v>81</v>
      </c>
      <c r="AF5286" s="2" t="s">
        <v>168</v>
      </c>
      <c r="AG5286" s="2">
        <v>500</v>
      </c>
      <c r="AH5286" s="2" t="s">
        <v>81</v>
      </c>
      <c r="AI5286" s="2" t="s">
        <v>168</v>
      </c>
      <c r="AJ5286" s="2">
        <v>275</v>
      </c>
      <c r="AK5286" s="2" t="s">
        <v>81</v>
      </c>
      <c r="AL5286" s="2" t="s">
        <v>82</v>
      </c>
      <c r="AP5286" s="2">
        <v>275</v>
      </c>
      <c r="AQ5286" s="2" t="s">
        <v>83</v>
      </c>
      <c r="AR5286" s="2" t="s">
        <v>82</v>
      </c>
      <c r="AS5286" s="2" t="s">
        <v>109</v>
      </c>
      <c r="AT5286" s="2" t="s">
        <v>109</v>
      </c>
      <c r="AU5286" s="2" t="s">
        <v>109</v>
      </c>
      <c r="AV5286" s="2">
        <v>275</v>
      </c>
      <c r="AW5286" s="2" t="s">
        <v>81</v>
      </c>
      <c r="AX5286" s="2" t="s">
        <v>82</v>
      </c>
      <c r="BB5286" s="2">
        <v>275</v>
      </c>
      <c r="BC5286" s="2" t="s">
        <v>83</v>
      </c>
      <c r="BD5286" s="2" t="s">
        <v>82</v>
      </c>
      <c r="BO5286" s="2" t="s">
        <v>20574</v>
      </c>
      <c r="BQ5286" s="2" t="s">
        <v>20575</v>
      </c>
    </row>
    <row r="5287" spans="1:69" ht="16.149999999999999" customHeight="1" x14ac:dyDescent="0.25">
      <c r="A5287" s="16">
        <v>5288</v>
      </c>
      <c r="B5287" s="2" t="s">
        <v>211</v>
      </c>
      <c r="C5287" s="2" t="s">
        <v>20576</v>
      </c>
      <c r="D5287" s="2" t="s">
        <v>137</v>
      </c>
      <c r="E5287" s="2" t="s">
        <v>20577</v>
      </c>
      <c r="F5287" s="67">
        <v>44138</v>
      </c>
      <c r="G5287" s="3">
        <f t="shared" si="807"/>
        <v>11</v>
      </c>
      <c r="H5287" s="3">
        <f t="shared" si="808"/>
        <v>2020</v>
      </c>
      <c r="I5287" s="92">
        <v>0.28125</v>
      </c>
      <c r="K5287" s="5" t="s">
        <v>1392</v>
      </c>
      <c r="L5287" s="5" t="s">
        <v>91</v>
      </c>
      <c r="M5287" s="6" t="s">
        <v>100</v>
      </c>
      <c r="N5287" s="5">
        <v>59</v>
      </c>
      <c r="O5287" s="5" t="s">
        <v>126</v>
      </c>
      <c r="P5287" s="6" t="s">
        <v>20578</v>
      </c>
      <c r="R5287" s="6" t="s">
        <v>77</v>
      </c>
      <c r="T5287" s="6" t="s">
        <v>202</v>
      </c>
      <c r="W5287" s="2" t="s">
        <v>20005</v>
      </c>
      <c r="X5287" s="1">
        <v>752</v>
      </c>
      <c r="Y5287" s="1" t="s">
        <v>83</v>
      </c>
      <c r="Z5287" s="1" t="s">
        <v>168</v>
      </c>
      <c r="AA5287" s="1"/>
      <c r="AB5287" s="1"/>
      <c r="AC5287" s="1"/>
      <c r="AD5287" s="1">
        <v>752</v>
      </c>
      <c r="AE5287" s="1" t="s">
        <v>83</v>
      </c>
      <c r="AF5287" s="1" t="s">
        <v>168</v>
      </c>
      <c r="AG5287" s="1">
        <v>752</v>
      </c>
      <c r="AH5287" s="1" t="s">
        <v>83</v>
      </c>
      <c r="AI5287" s="1" t="s">
        <v>168</v>
      </c>
      <c r="AJ5287" s="2">
        <v>1400</v>
      </c>
      <c r="AK5287" s="2" t="s">
        <v>81</v>
      </c>
      <c r="AL5287" s="2" t="s">
        <v>161</v>
      </c>
      <c r="AM5287" s="2">
        <v>1400</v>
      </c>
      <c r="AN5287" s="2" t="s">
        <v>94</v>
      </c>
      <c r="AO5287" s="2" t="s">
        <v>161</v>
      </c>
      <c r="AP5287" s="2">
        <v>1400</v>
      </c>
      <c r="AQ5287" s="2" t="s">
        <v>81</v>
      </c>
      <c r="AR5287" s="2" t="s">
        <v>161</v>
      </c>
      <c r="AU5287" s="2" t="s">
        <v>109</v>
      </c>
      <c r="AV5287" s="2">
        <v>500</v>
      </c>
      <c r="AW5287" s="2" t="s">
        <v>81</v>
      </c>
      <c r="AX5287" s="2" t="s">
        <v>168</v>
      </c>
      <c r="BB5287" s="2">
        <v>500</v>
      </c>
      <c r="BC5287" s="2" t="s">
        <v>81</v>
      </c>
      <c r="BD5287" s="2" t="s">
        <v>168</v>
      </c>
      <c r="BO5287" s="2" t="s">
        <v>20579</v>
      </c>
      <c r="BQ5287" s="2" t="s">
        <v>20580</v>
      </c>
    </row>
    <row r="5288" spans="1:69" ht="16.149999999999999" customHeight="1" x14ac:dyDescent="0.25">
      <c r="A5288" s="1">
        <v>5289</v>
      </c>
      <c r="B5288" s="2" t="s">
        <v>211</v>
      </c>
      <c r="C5288" s="2" t="s">
        <v>4547</v>
      </c>
      <c r="D5288" s="2" t="s">
        <v>192</v>
      </c>
      <c r="E5288" s="2" t="s">
        <v>20581</v>
      </c>
      <c r="F5288" s="67">
        <v>44113</v>
      </c>
      <c r="G5288" s="96">
        <f t="shared" si="807"/>
        <v>10</v>
      </c>
      <c r="H5288" s="96">
        <f t="shared" si="808"/>
        <v>2020</v>
      </c>
      <c r="I5288" s="92">
        <v>0.41666666666666702</v>
      </c>
      <c r="J5288" s="97">
        <f t="shared" ref="J5288:J5300" si="810">IF(I5288&lt;&gt;"",HOUR(I5288),"")</f>
        <v>10</v>
      </c>
      <c r="K5288" s="5" t="s">
        <v>1392</v>
      </c>
      <c r="L5288" s="5" t="s">
        <v>91</v>
      </c>
      <c r="M5288" s="6" t="s">
        <v>20582</v>
      </c>
      <c r="N5288" s="5">
        <v>52</v>
      </c>
      <c r="O5288" s="5" t="s">
        <v>5139</v>
      </c>
      <c r="P5288" s="6" t="s">
        <v>20583</v>
      </c>
      <c r="R5288" s="6" t="s">
        <v>77</v>
      </c>
      <c r="T5288" s="6" t="s">
        <v>202</v>
      </c>
      <c r="AD5288" s="2">
        <v>75</v>
      </c>
      <c r="AE5288" s="2" t="s">
        <v>81</v>
      </c>
      <c r="AG5288" s="2">
        <v>75</v>
      </c>
      <c r="AH5288" s="2" t="s">
        <v>94</v>
      </c>
      <c r="AJ5288" s="2">
        <v>40</v>
      </c>
      <c r="AK5288" s="2" t="s">
        <v>81</v>
      </c>
      <c r="AL5288" s="2" t="s">
        <v>109</v>
      </c>
      <c r="AP5288" s="2">
        <v>40</v>
      </c>
      <c r="AQ5288" s="2" t="s">
        <v>81</v>
      </c>
      <c r="BO5288" s="2" t="s">
        <v>20584</v>
      </c>
      <c r="BQ5288" s="2" t="s">
        <v>20585</v>
      </c>
    </row>
    <row r="5289" spans="1:69" ht="16.149999999999999" customHeight="1" x14ac:dyDescent="0.25">
      <c r="A5289" s="1">
        <v>5290</v>
      </c>
      <c r="B5289" s="2" t="s">
        <v>135</v>
      </c>
      <c r="C5289" s="2" t="s">
        <v>20586</v>
      </c>
      <c r="D5289" s="2" t="s">
        <v>145</v>
      </c>
      <c r="E5289" s="2" t="s">
        <v>20587</v>
      </c>
      <c r="F5289" s="67">
        <v>44140</v>
      </c>
      <c r="G5289" s="96">
        <f t="shared" si="807"/>
        <v>11</v>
      </c>
      <c r="H5289" s="96">
        <f t="shared" si="808"/>
        <v>2020</v>
      </c>
      <c r="I5289" s="92">
        <v>0.27083333333333298</v>
      </c>
      <c r="J5289" s="97">
        <f t="shared" si="810"/>
        <v>6</v>
      </c>
      <c r="K5289" s="5" t="s">
        <v>1392</v>
      </c>
      <c r="L5289" s="5" t="s">
        <v>91</v>
      </c>
      <c r="M5289" s="6" t="s">
        <v>139</v>
      </c>
      <c r="N5289" s="5">
        <v>42</v>
      </c>
      <c r="O5289" s="5" t="s">
        <v>5139</v>
      </c>
      <c r="P5289" s="6" t="s">
        <v>20588</v>
      </c>
      <c r="R5289" s="6" t="s">
        <v>77</v>
      </c>
      <c r="S5289" s="6" t="s">
        <v>14408</v>
      </c>
      <c r="T5289" s="6" t="s">
        <v>202</v>
      </c>
      <c r="X5289" s="2">
        <v>865</v>
      </c>
      <c r="Y5289" s="2" t="s">
        <v>83</v>
      </c>
      <c r="Z5289" s="2" t="s">
        <v>161</v>
      </c>
      <c r="AA5289" s="2">
        <v>865</v>
      </c>
      <c r="AB5289" s="2" t="s">
        <v>81</v>
      </c>
      <c r="AC5289" s="2" t="s">
        <v>161</v>
      </c>
      <c r="AD5289" s="2">
        <v>865</v>
      </c>
      <c r="AE5289" s="2" t="s">
        <v>83</v>
      </c>
      <c r="AF5289" s="2" t="s">
        <v>161</v>
      </c>
      <c r="AG5289" s="2">
        <v>865</v>
      </c>
      <c r="AH5289" s="2" t="s">
        <v>94</v>
      </c>
      <c r="AI5289" s="2" t="s">
        <v>161</v>
      </c>
      <c r="AJ5289" s="2">
        <v>865</v>
      </c>
      <c r="AK5289" s="2" t="s">
        <v>83</v>
      </c>
      <c r="AL5289" s="2" t="s">
        <v>161</v>
      </c>
      <c r="AM5289" s="2">
        <v>865</v>
      </c>
      <c r="AN5289" s="2" t="s">
        <v>81</v>
      </c>
      <c r="AO5289" s="2" t="s">
        <v>161</v>
      </c>
      <c r="AP5289" s="2">
        <v>865</v>
      </c>
      <c r="AQ5289" s="2" t="s">
        <v>83</v>
      </c>
      <c r="AR5289" s="2" t="s">
        <v>161</v>
      </c>
      <c r="AS5289" s="2">
        <v>865</v>
      </c>
      <c r="AT5289" s="2" t="s">
        <v>94</v>
      </c>
      <c r="AU5289" s="2" t="s">
        <v>161</v>
      </c>
      <c r="AV5289" s="2">
        <v>865</v>
      </c>
      <c r="AW5289" s="2" t="s">
        <v>83</v>
      </c>
      <c r="AX5289" s="2" t="s">
        <v>161</v>
      </c>
      <c r="AY5289" s="2">
        <v>865</v>
      </c>
      <c r="AZ5289" s="2" t="s">
        <v>81</v>
      </c>
      <c r="BA5289" s="2" t="s">
        <v>161</v>
      </c>
      <c r="BB5289" s="2">
        <v>865</v>
      </c>
      <c r="BC5289" s="2" t="s">
        <v>83</v>
      </c>
      <c r="BD5289" s="2" t="s">
        <v>161</v>
      </c>
      <c r="BO5289" s="2" t="s">
        <v>20589</v>
      </c>
      <c r="BQ5289" s="2" t="s">
        <v>20590</v>
      </c>
    </row>
    <row r="5290" spans="1:69" ht="16.149999999999999" customHeight="1" x14ac:dyDescent="0.25">
      <c r="A5290" s="1">
        <v>5291</v>
      </c>
      <c r="B5290" s="2" t="s">
        <v>211</v>
      </c>
      <c r="C5290" s="2" t="s">
        <v>18835</v>
      </c>
      <c r="D5290" s="2" t="s">
        <v>124</v>
      </c>
      <c r="E5290" s="2" t="s">
        <v>20591</v>
      </c>
      <c r="F5290" s="67">
        <v>44139</v>
      </c>
      <c r="G5290" s="96">
        <f t="shared" si="807"/>
        <v>11</v>
      </c>
      <c r="H5290" s="96">
        <f t="shared" si="808"/>
        <v>2020</v>
      </c>
      <c r="I5290" s="92">
        <v>0.82638888888888895</v>
      </c>
      <c r="J5290" s="97">
        <f t="shared" si="810"/>
        <v>19</v>
      </c>
      <c r="K5290" s="5" t="s">
        <v>1392</v>
      </c>
      <c r="L5290" s="5" t="s">
        <v>91</v>
      </c>
      <c r="M5290" s="6" t="s">
        <v>74</v>
      </c>
      <c r="N5290" s="5">
        <v>43</v>
      </c>
      <c r="O5290" s="5" t="s">
        <v>5139</v>
      </c>
      <c r="P5290" s="6" t="s">
        <v>20592</v>
      </c>
      <c r="R5290" s="6" t="s">
        <v>77</v>
      </c>
      <c r="T5290" s="6" t="s">
        <v>80</v>
      </c>
      <c r="X5290" s="2">
        <v>370</v>
      </c>
      <c r="Y5290" s="2" t="s">
        <v>81</v>
      </c>
      <c r="Z5290" s="2" t="s">
        <v>84</v>
      </c>
      <c r="AA5290" s="2">
        <v>370</v>
      </c>
      <c r="AB5290" s="2" t="s">
        <v>81</v>
      </c>
      <c r="AC5290" s="2" t="s">
        <v>84</v>
      </c>
      <c r="AD5290" s="2">
        <v>370</v>
      </c>
      <c r="AE5290" s="2" t="s">
        <v>83</v>
      </c>
      <c r="AF5290" s="2" t="s">
        <v>84</v>
      </c>
      <c r="AG5290" s="2">
        <v>370</v>
      </c>
      <c r="AH5290" s="2" t="s">
        <v>83</v>
      </c>
      <c r="AI5290" s="2" t="s">
        <v>84</v>
      </c>
      <c r="AJ5290" s="2">
        <v>370</v>
      </c>
      <c r="AK5290" s="2" t="s">
        <v>81</v>
      </c>
      <c r="AL5290" s="2" t="s">
        <v>84</v>
      </c>
      <c r="AM5290" s="2">
        <v>370</v>
      </c>
      <c r="AN5290" s="2" t="s">
        <v>81</v>
      </c>
      <c r="AO5290" s="2" t="s">
        <v>84</v>
      </c>
      <c r="AP5290" s="2">
        <v>370</v>
      </c>
      <c r="AQ5290" s="2" t="s">
        <v>83</v>
      </c>
      <c r="AR5290" s="2" t="s">
        <v>84</v>
      </c>
      <c r="AS5290" s="2">
        <v>370</v>
      </c>
      <c r="AT5290" s="2" t="s">
        <v>83</v>
      </c>
      <c r="AU5290" s="2" t="s">
        <v>84</v>
      </c>
      <c r="AV5290" s="2">
        <v>370</v>
      </c>
      <c r="AW5290" s="2" t="s">
        <v>81</v>
      </c>
      <c r="AX5290" s="2" t="s">
        <v>84</v>
      </c>
      <c r="AY5290" s="2">
        <v>370</v>
      </c>
      <c r="AZ5290" s="2" t="s">
        <v>81</v>
      </c>
      <c r="BA5290" s="2" t="s">
        <v>84</v>
      </c>
      <c r="BB5290" s="2">
        <v>370</v>
      </c>
      <c r="BC5290" s="2" t="s">
        <v>83</v>
      </c>
      <c r="BD5290" s="2" t="s">
        <v>84</v>
      </c>
      <c r="BE5290" s="2">
        <v>370</v>
      </c>
      <c r="BF5290" s="2" t="s">
        <v>83</v>
      </c>
      <c r="BG5290" s="2" t="s">
        <v>84</v>
      </c>
      <c r="BI5290" s="2" t="s">
        <v>162</v>
      </c>
      <c r="BJ5290" s="2">
        <v>600</v>
      </c>
      <c r="BK5290" s="2" t="s">
        <v>162</v>
      </c>
      <c r="BL5290" s="2">
        <v>650</v>
      </c>
      <c r="BM5290" s="2" t="s">
        <v>162</v>
      </c>
      <c r="BN5290" s="2">
        <v>700</v>
      </c>
      <c r="BO5290" s="2" t="s">
        <v>20593</v>
      </c>
      <c r="BQ5290" s="2" t="s">
        <v>20594</v>
      </c>
    </row>
    <row r="5291" spans="1:69" ht="16.149999999999999" customHeight="1" x14ac:dyDescent="0.25">
      <c r="A5291" s="1">
        <v>5292</v>
      </c>
      <c r="B5291" s="2" t="s">
        <v>87</v>
      </c>
      <c r="C5291" s="116" t="s">
        <v>2333</v>
      </c>
      <c r="D5291" s="2" t="s">
        <v>2334</v>
      </c>
      <c r="E5291" s="2" t="s">
        <v>20595</v>
      </c>
      <c r="F5291" s="67">
        <v>44038</v>
      </c>
      <c r="G5291" s="96">
        <f t="shared" si="807"/>
        <v>7</v>
      </c>
      <c r="H5291" s="96">
        <f t="shared" si="808"/>
        <v>2020</v>
      </c>
      <c r="I5291" s="92">
        <v>0.78819444444444398</v>
      </c>
      <c r="J5291" s="97">
        <f t="shared" si="810"/>
        <v>18</v>
      </c>
      <c r="K5291" s="5" t="s">
        <v>1392</v>
      </c>
      <c r="L5291" s="5" t="s">
        <v>91</v>
      </c>
      <c r="M5291" s="6" t="s">
        <v>74</v>
      </c>
      <c r="N5291" s="5">
        <v>75</v>
      </c>
      <c r="O5291" s="5" t="s">
        <v>5139</v>
      </c>
      <c r="P5291" s="6" t="s">
        <v>2574</v>
      </c>
      <c r="R5291" s="6" t="s">
        <v>77</v>
      </c>
      <c r="T5291" s="6" t="s">
        <v>202</v>
      </c>
      <c r="U5291" s="6" t="s">
        <v>74</v>
      </c>
      <c r="X5291" s="116">
        <v>35</v>
      </c>
      <c r="Y5291" s="116" t="s">
        <v>94</v>
      </c>
      <c r="Z5291" s="116" t="s">
        <v>161</v>
      </c>
      <c r="AG5291" s="2" t="s">
        <v>109</v>
      </c>
      <c r="AJ5291" s="2">
        <v>440</v>
      </c>
      <c r="AK5291" s="2" t="s">
        <v>81</v>
      </c>
      <c r="AL5291" s="2" t="s">
        <v>168</v>
      </c>
      <c r="AM5291" s="2">
        <v>440</v>
      </c>
      <c r="AN5291" s="2" t="s">
        <v>94</v>
      </c>
      <c r="AO5291" s="2" t="s">
        <v>168</v>
      </c>
      <c r="AP5291" s="2">
        <v>440</v>
      </c>
      <c r="AQ5291" s="2" t="s">
        <v>83</v>
      </c>
      <c r="AR5291" s="2" t="s">
        <v>168</v>
      </c>
      <c r="BO5291" s="2" t="s">
        <v>20596</v>
      </c>
      <c r="BQ5291" s="2" t="s">
        <v>20597</v>
      </c>
    </row>
    <row r="5292" spans="1:69" ht="16.149999999999999" customHeight="1" x14ac:dyDescent="0.25">
      <c r="A5292" s="1">
        <v>5293</v>
      </c>
      <c r="B5292" s="2" t="s">
        <v>211</v>
      </c>
      <c r="C5292" s="2" t="s">
        <v>2333</v>
      </c>
      <c r="D5292" s="2" t="s">
        <v>2334</v>
      </c>
      <c r="E5292" s="2" t="s">
        <v>20598</v>
      </c>
      <c r="F5292" s="67">
        <v>43832</v>
      </c>
      <c r="G5292" s="96">
        <f t="shared" si="807"/>
        <v>1</v>
      </c>
      <c r="H5292" s="96">
        <f t="shared" si="808"/>
        <v>2020</v>
      </c>
      <c r="I5292" s="92">
        <v>0.72916666666666696</v>
      </c>
      <c r="J5292" s="97">
        <f t="shared" si="810"/>
        <v>17</v>
      </c>
      <c r="K5292" s="5" t="s">
        <v>1392</v>
      </c>
      <c r="L5292" s="5" t="s">
        <v>91</v>
      </c>
      <c r="M5292" s="6" t="s">
        <v>100</v>
      </c>
      <c r="N5292" s="5">
        <v>19</v>
      </c>
      <c r="O5292" s="5" t="s">
        <v>5139</v>
      </c>
      <c r="P5292" s="6" t="s">
        <v>1027</v>
      </c>
      <c r="R5292" s="6" t="s">
        <v>77</v>
      </c>
      <c r="T5292" s="6" t="s">
        <v>202</v>
      </c>
      <c r="X5292" s="2">
        <v>189</v>
      </c>
      <c r="Y5292" s="2" t="s">
        <v>81</v>
      </c>
      <c r="Z5292" s="2" t="s">
        <v>168</v>
      </c>
      <c r="AD5292" s="2">
        <v>189</v>
      </c>
      <c r="AE5292" s="2" t="s">
        <v>81</v>
      </c>
      <c r="AF5292" s="2" t="s">
        <v>168</v>
      </c>
      <c r="AJ5292" s="2">
        <v>189</v>
      </c>
      <c r="AK5292" s="2" t="s">
        <v>81</v>
      </c>
      <c r="AL5292" s="2" t="s">
        <v>168</v>
      </c>
      <c r="AP5292" s="2">
        <v>189</v>
      </c>
      <c r="AQ5292" s="2" t="s">
        <v>81</v>
      </c>
      <c r="AR5292" s="2" t="s">
        <v>168</v>
      </c>
      <c r="AV5292" s="2">
        <v>278</v>
      </c>
      <c r="AW5292" s="2" t="s">
        <v>81</v>
      </c>
      <c r="AX5292" s="2" t="s">
        <v>161</v>
      </c>
      <c r="AY5292" s="2">
        <v>278</v>
      </c>
      <c r="AZ5292" s="2" t="s">
        <v>81</v>
      </c>
      <c r="BA5292" s="2" t="s">
        <v>161</v>
      </c>
      <c r="BB5292" s="2">
        <v>278</v>
      </c>
      <c r="BC5292" s="2" t="s">
        <v>81</v>
      </c>
      <c r="BD5292" s="2" t="s">
        <v>161</v>
      </c>
      <c r="BO5292" s="2" t="s">
        <v>20599</v>
      </c>
      <c r="BQ5292" s="2" t="s">
        <v>20600</v>
      </c>
    </row>
    <row r="5293" spans="1:69" ht="16.149999999999999" customHeight="1" x14ac:dyDescent="0.25">
      <c r="A5293" s="1">
        <v>5294</v>
      </c>
      <c r="B5293" s="2" t="s">
        <v>211</v>
      </c>
      <c r="C5293" s="2" t="s">
        <v>20601</v>
      </c>
      <c r="D5293" s="2" t="s">
        <v>145</v>
      </c>
      <c r="E5293" s="2" t="s">
        <v>20602</v>
      </c>
      <c r="F5293" s="67">
        <v>44123</v>
      </c>
      <c r="G5293" s="96">
        <f t="shared" si="807"/>
        <v>10</v>
      </c>
      <c r="H5293" s="96">
        <f t="shared" si="808"/>
        <v>2020</v>
      </c>
      <c r="I5293" s="92">
        <v>0.81944444444444398</v>
      </c>
      <c r="J5293" s="97">
        <f t="shared" si="810"/>
        <v>19</v>
      </c>
      <c r="K5293" s="5" t="s">
        <v>1392</v>
      </c>
      <c r="L5293" s="5" t="s">
        <v>91</v>
      </c>
      <c r="M5293" s="6" t="s">
        <v>100</v>
      </c>
      <c r="N5293" s="5">
        <v>50</v>
      </c>
      <c r="O5293" s="5" t="s">
        <v>10213</v>
      </c>
      <c r="P5293" s="5" t="s">
        <v>20603</v>
      </c>
      <c r="R5293" s="6" t="s">
        <v>77</v>
      </c>
      <c r="T5293" s="6" t="s">
        <v>80</v>
      </c>
      <c r="U5293" s="6" t="s">
        <v>74</v>
      </c>
      <c r="X5293" s="2">
        <v>876</v>
      </c>
      <c r="Y5293" s="2" t="s">
        <v>81</v>
      </c>
      <c r="Z5293" s="2" t="s">
        <v>168</v>
      </c>
      <c r="AD5293" s="2">
        <v>876</v>
      </c>
      <c r="AE5293" s="2" t="s">
        <v>81</v>
      </c>
      <c r="AF5293" s="2" t="s">
        <v>168</v>
      </c>
      <c r="AG5293" s="2">
        <v>876</v>
      </c>
      <c r="AH5293" s="2" t="s">
        <v>81</v>
      </c>
      <c r="AI5293" s="2" t="s">
        <v>168</v>
      </c>
      <c r="AJ5293" s="2">
        <v>470</v>
      </c>
      <c r="AK5293" s="2" t="s">
        <v>83</v>
      </c>
      <c r="AL5293" s="2" t="s">
        <v>161</v>
      </c>
      <c r="AP5293" s="2">
        <v>470</v>
      </c>
      <c r="AQ5293" s="2" t="s">
        <v>83</v>
      </c>
      <c r="AR5293" s="2" t="s">
        <v>161</v>
      </c>
      <c r="AV5293" s="2">
        <v>470</v>
      </c>
      <c r="AW5293" s="2" t="s">
        <v>83</v>
      </c>
      <c r="AX5293" s="2" t="s">
        <v>161</v>
      </c>
      <c r="BB5293" s="2">
        <v>470</v>
      </c>
      <c r="BC5293" s="2" t="s">
        <v>83</v>
      </c>
      <c r="BD5293" s="2" t="s">
        <v>161</v>
      </c>
      <c r="BO5293" s="2" t="s">
        <v>20604</v>
      </c>
      <c r="BQ5293" s="2" t="s">
        <v>20605</v>
      </c>
    </row>
    <row r="5294" spans="1:69" ht="16.149999999999999" customHeight="1" x14ac:dyDescent="0.25">
      <c r="A5294" s="1">
        <v>5295</v>
      </c>
      <c r="B5294" s="2" t="s">
        <v>211</v>
      </c>
      <c r="C5294" s="2" t="s">
        <v>20606</v>
      </c>
      <c r="D5294" s="2" t="s">
        <v>158</v>
      </c>
      <c r="E5294" s="2" t="s">
        <v>20607</v>
      </c>
      <c r="F5294" s="67">
        <v>44141</v>
      </c>
      <c r="G5294" s="96">
        <f t="shared" si="807"/>
        <v>11</v>
      </c>
      <c r="H5294" s="96">
        <f t="shared" si="808"/>
        <v>2020</v>
      </c>
      <c r="I5294" s="92">
        <v>0.87152777777777801</v>
      </c>
      <c r="J5294" s="97">
        <f t="shared" si="810"/>
        <v>20</v>
      </c>
      <c r="K5294" s="5" t="s">
        <v>1392</v>
      </c>
      <c r="L5294" s="5" t="s">
        <v>91</v>
      </c>
      <c r="M5294" s="6" t="s">
        <v>74</v>
      </c>
      <c r="O5294" s="5" t="s">
        <v>75</v>
      </c>
      <c r="P5294" s="6" t="s">
        <v>20608</v>
      </c>
      <c r="R5294" s="6" t="s">
        <v>464</v>
      </c>
      <c r="T5294" s="6" t="s">
        <v>80</v>
      </c>
      <c r="BK5294" s="2" t="s">
        <v>162</v>
      </c>
      <c r="BL5294" s="2">
        <v>130</v>
      </c>
      <c r="BO5294" s="2" t="s">
        <v>20609</v>
      </c>
      <c r="BQ5294" s="2" t="s">
        <v>20610</v>
      </c>
    </row>
    <row r="5295" spans="1:69" ht="16.149999999999999" customHeight="1" x14ac:dyDescent="0.25">
      <c r="A5295" s="1">
        <v>5296</v>
      </c>
      <c r="B5295" s="2" t="s">
        <v>211</v>
      </c>
      <c r="C5295" s="2" t="s">
        <v>119</v>
      </c>
      <c r="D5295" s="2" t="s">
        <v>89</v>
      </c>
      <c r="E5295" s="2" t="s">
        <v>18205</v>
      </c>
      <c r="F5295" s="67">
        <v>44130</v>
      </c>
      <c r="G5295" s="96">
        <f t="shared" si="807"/>
        <v>10</v>
      </c>
      <c r="H5295" s="96">
        <f t="shared" si="808"/>
        <v>2020</v>
      </c>
      <c r="I5295" s="92">
        <v>0.3125</v>
      </c>
      <c r="J5295" s="97">
        <f t="shared" si="810"/>
        <v>7</v>
      </c>
      <c r="K5295" s="5" t="s">
        <v>1392</v>
      </c>
      <c r="M5295" s="6" t="s">
        <v>139</v>
      </c>
      <c r="O5295" s="5" t="s">
        <v>75</v>
      </c>
      <c r="P5295" s="6" t="s">
        <v>13792</v>
      </c>
      <c r="R5295" s="6" t="s">
        <v>781</v>
      </c>
      <c r="U5295" s="2" t="s">
        <v>115</v>
      </c>
      <c r="V5295" s="2" t="s">
        <v>80</v>
      </c>
      <c r="X5295" s="2">
        <v>548</v>
      </c>
      <c r="Y5295" s="2" t="s">
        <v>81</v>
      </c>
      <c r="Z5295" s="2" t="s">
        <v>84</v>
      </c>
      <c r="AD5295" s="2">
        <v>548</v>
      </c>
      <c r="AE5295" s="2" t="s">
        <v>81</v>
      </c>
      <c r="AF5295" s="2" t="s">
        <v>84</v>
      </c>
      <c r="AG5295" s="2">
        <v>548</v>
      </c>
      <c r="AH5295" s="2" t="s">
        <v>81</v>
      </c>
      <c r="AI5295" s="2" t="s">
        <v>84</v>
      </c>
      <c r="AJ5295" s="2">
        <v>462</v>
      </c>
      <c r="AK5295" s="2" t="s">
        <v>81</v>
      </c>
      <c r="AL5295" s="2" t="s">
        <v>84</v>
      </c>
      <c r="AM5295" s="2">
        <v>462</v>
      </c>
      <c r="AN5295" s="2" t="s">
        <v>94</v>
      </c>
      <c r="AO5295" s="2" t="s">
        <v>84</v>
      </c>
      <c r="AP5295" s="2">
        <v>462</v>
      </c>
      <c r="AQ5295" s="2" t="s">
        <v>81</v>
      </c>
      <c r="AR5295" s="2" t="s">
        <v>84</v>
      </c>
      <c r="AS5295" s="2">
        <v>462</v>
      </c>
      <c r="AT5295" s="2" t="s">
        <v>81</v>
      </c>
      <c r="AU5295" s="2" t="s">
        <v>84</v>
      </c>
      <c r="AV5295" s="2">
        <v>478</v>
      </c>
      <c r="AW5295" s="2" t="s">
        <v>81</v>
      </c>
      <c r="AX5295" s="2" t="s">
        <v>84</v>
      </c>
      <c r="AY5295" s="2">
        <v>478</v>
      </c>
      <c r="AZ5295" s="2" t="s">
        <v>81</v>
      </c>
      <c r="BA5295" s="2" t="s">
        <v>84</v>
      </c>
      <c r="BB5295" s="2">
        <v>478</v>
      </c>
      <c r="BC5295" s="2" t="s">
        <v>81</v>
      </c>
      <c r="BD5295" s="2" t="s">
        <v>84</v>
      </c>
      <c r="BO5295" s="2" t="s">
        <v>20611</v>
      </c>
      <c r="BQ5295" s="2" t="s">
        <v>20612</v>
      </c>
    </row>
    <row r="5296" spans="1:69" ht="16.149999999999999" customHeight="1" x14ac:dyDescent="0.25">
      <c r="A5296" s="1">
        <v>5297</v>
      </c>
      <c r="B5296" s="2" t="s">
        <v>87</v>
      </c>
      <c r="C5296" s="2" t="s">
        <v>2979</v>
      </c>
      <c r="D5296" s="2" t="s">
        <v>113</v>
      </c>
      <c r="E5296" s="2" t="s">
        <v>20613</v>
      </c>
      <c r="F5296" s="67">
        <v>44141</v>
      </c>
      <c r="G5296" s="96">
        <f t="shared" si="807"/>
        <v>11</v>
      </c>
      <c r="H5296" s="96">
        <f t="shared" si="808"/>
        <v>2020</v>
      </c>
      <c r="I5296" s="92">
        <v>0.48958333333333298</v>
      </c>
      <c r="J5296" s="97">
        <f t="shared" si="810"/>
        <v>11</v>
      </c>
      <c r="K5296" s="5" t="s">
        <v>1392</v>
      </c>
      <c r="L5296" s="5" t="s">
        <v>91</v>
      </c>
      <c r="M5296" s="6" t="s">
        <v>74</v>
      </c>
      <c r="N5296" s="5">
        <v>72</v>
      </c>
      <c r="O5296" s="5" t="s">
        <v>10213</v>
      </c>
      <c r="P5296" s="5" t="s">
        <v>20614</v>
      </c>
      <c r="R5296" s="6" t="s">
        <v>77</v>
      </c>
      <c r="T5296" s="6" t="s">
        <v>80</v>
      </c>
      <c r="X5296" s="2">
        <v>330</v>
      </c>
      <c r="Y5296" s="2" t="s">
        <v>81</v>
      </c>
      <c r="Z5296" s="2" t="s">
        <v>84</v>
      </c>
      <c r="AA5296" s="2">
        <v>330</v>
      </c>
      <c r="AB5296" s="2" t="s">
        <v>81</v>
      </c>
      <c r="AC5296" s="2" t="s">
        <v>84</v>
      </c>
      <c r="AD5296" s="2">
        <v>330</v>
      </c>
      <c r="AE5296" s="2" t="s">
        <v>81</v>
      </c>
      <c r="AF5296" s="2" t="s">
        <v>84</v>
      </c>
      <c r="AJ5296" s="2">
        <v>123</v>
      </c>
      <c r="AK5296" s="2" t="s">
        <v>83</v>
      </c>
      <c r="AL5296" s="2" t="s">
        <v>161</v>
      </c>
      <c r="AM5296" s="2">
        <v>123</v>
      </c>
      <c r="AN5296" s="2" t="s">
        <v>81</v>
      </c>
      <c r="AO5296" s="2" t="s">
        <v>161</v>
      </c>
      <c r="AP5296" s="2">
        <v>123</v>
      </c>
      <c r="AQ5296" s="2" t="s">
        <v>83</v>
      </c>
      <c r="AR5296" s="2" t="s">
        <v>161</v>
      </c>
      <c r="BQ5296" s="2" t="s">
        <v>20615</v>
      </c>
    </row>
    <row r="5297" spans="1:69" ht="16.149999999999999" customHeight="1" x14ac:dyDescent="0.25">
      <c r="A5297" s="1">
        <v>5298</v>
      </c>
      <c r="B5297" s="2" t="s">
        <v>211</v>
      </c>
      <c r="C5297" s="116" t="s">
        <v>20616</v>
      </c>
      <c r="D5297" s="2" t="s">
        <v>158</v>
      </c>
      <c r="E5297" s="2" t="s">
        <v>20474</v>
      </c>
      <c r="F5297" s="67">
        <v>44144</v>
      </c>
      <c r="G5297" s="96">
        <f t="shared" si="807"/>
        <v>11</v>
      </c>
      <c r="H5297" s="96">
        <f t="shared" si="808"/>
        <v>2020</v>
      </c>
      <c r="I5297" s="92">
        <v>0.57916666666666705</v>
      </c>
      <c r="J5297" s="97">
        <f t="shared" si="810"/>
        <v>13</v>
      </c>
      <c r="L5297" s="5" t="s">
        <v>91</v>
      </c>
      <c r="M5297" s="6" t="s">
        <v>100</v>
      </c>
      <c r="O5297" s="5" t="s">
        <v>10213</v>
      </c>
      <c r="P5297" s="6" t="s">
        <v>11198</v>
      </c>
      <c r="R5297" s="6" t="s">
        <v>77</v>
      </c>
      <c r="T5297" s="6" t="s">
        <v>80</v>
      </c>
      <c r="U5297" s="6" t="s">
        <v>139</v>
      </c>
      <c r="X5297" s="2">
        <v>400</v>
      </c>
      <c r="Y5297" s="2" t="s">
        <v>81</v>
      </c>
      <c r="Z5297" s="2" t="s">
        <v>161</v>
      </c>
      <c r="AA5297" s="2">
        <v>400</v>
      </c>
      <c r="AB5297" s="2" t="s">
        <v>81</v>
      </c>
      <c r="AC5297" s="2" t="s">
        <v>161</v>
      </c>
      <c r="AD5297" s="2">
        <v>400</v>
      </c>
      <c r="AE5297" s="2" t="s">
        <v>83</v>
      </c>
      <c r="AF5297" s="2" t="s">
        <v>161</v>
      </c>
      <c r="AG5297" s="2">
        <v>400</v>
      </c>
      <c r="AH5297" s="2" t="s">
        <v>81</v>
      </c>
      <c r="AI5297" s="2" t="s">
        <v>161</v>
      </c>
      <c r="AJ5297" s="2">
        <v>400</v>
      </c>
      <c r="AK5297" s="2" t="s">
        <v>81</v>
      </c>
      <c r="AL5297" s="2" t="s">
        <v>161</v>
      </c>
      <c r="AM5297" s="2">
        <v>400</v>
      </c>
      <c r="AN5297" s="2" t="s">
        <v>81</v>
      </c>
      <c r="AO5297" s="2" t="s">
        <v>161</v>
      </c>
      <c r="AP5297" s="2">
        <v>400</v>
      </c>
      <c r="AQ5297" s="2" t="s">
        <v>83</v>
      </c>
      <c r="AR5297" s="2" t="s">
        <v>161</v>
      </c>
      <c r="AS5297" s="2">
        <v>400</v>
      </c>
      <c r="AT5297" s="2" t="s">
        <v>81</v>
      </c>
      <c r="AU5297" s="2" t="s">
        <v>161</v>
      </c>
      <c r="AV5297" s="2">
        <v>400</v>
      </c>
      <c r="AW5297" s="2" t="s">
        <v>81</v>
      </c>
      <c r="AX5297" s="2" t="s">
        <v>161</v>
      </c>
      <c r="AY5297" s="2">
        <v>400</v>
      </c>
      <c r="AZ5297" s="2" t="s">
        <v>81</v>
      </c>
      <c r="BA5297" s="2" t="s">
        <v>161</v>
      </c>
      <c r="BB5297" s="2">
        <v>400</v>
      </c>
      <c r="BC5297" s="2" t="s">
        <v>83</v>
      </c>
      <c r="BD5297" s="2" t="s">
        <v>161</v>
      </c>
      <c r="BE5297" s="2">
        <v>400</v>
      </c>
      <c r="BF5297" s="2" t="s">
        <v>81</v>
      </c>
      <c r="BG5297" s="2" t="s">
        <v>161</v>
      </c>
      <c r="BO5297" s="2" t="s">
        <v>20617</v>
      </c>
      <c r="BQ5297" s="2" t="s">
        <v>20618</v>
      </c>
    </row>
    <row r="5298" spans="1:69" ht="16.149999999999999" customHeight="1" x14ac:dyDescent="0.25">
      <c r="A5298" s="16">
        <v>5299</v>
      </c>
      <c r="B5298" s="2" t="s">
        <v>211</v>
      </c>
      <c r="C5298" s="2" t="s">
        <v>16205</v>
      </c>
      <c r="D5298" s="2" t="s">
        <v>145</v>
      </c>
      <c r="E5298" s="2" t="s">
        <v>20619</v>
      </c>
      <c r="F5298" s="67">
        <v>40966</v>
      </c>
      <c r="G5298" s="96">
        <f t="shared" si="807"/>
        <v>2</v>
      </c>
      <c r="H5298" s="96">
        <f t="shared" si="808"/>
        <v>2012</v>
      </c>
      <c r="I5298" s="92">
        <v>0.47916666666666702</v>
      </c>
      <c r="J5298" s="97">
        <f t="shared" si="810"/>
        <v>11</v>
      </c>
      <c r="K5298" s="5" t="s">
        <v>1392</v>
      </c>
      <c r="L5298" s="5" t="s">
        <v>91</v>
      </c>
      <c r="M5298" s="6" t="s">
        <v>115</v>
      </c>
      <c r="N5298" s="5">
        <v>61</v>
      </c>
      <c r="O5298" s="5" t="s">
        <v>126</v>
      </c>
      <c r="P5298" s="6" t="s">
        <v>7809</v>
      </c>
      <c r="R5298" s="6" t="s">
        <v>77</v>
      </c>
      <c r="T5298" s="6" t="s">
        <v>202</v>
      </c>
      <c r="X5298" s="2">
        <v>655</v>
      </c>
      <c r="Y5298" s="2" t="s">
        <v>83</v>
      </c>
      <c r="Z5298" s="2" t="s">
        <v>168</v>
      </c>
      <c r="AA5298" s="2">
        <v>655</v>
      </c>
      <c r="AB5298" s="2" t="s">
        <v>83</v>
      </c>
      <c r="AC5298" s="2" t="s">
        <v>168</v>
      </c>
      <c r="AD5298" s="2">
        <v>655</v>
      </c>
      <c r="AE5298" s="2" t="s">
        <v>83</v>
      </c>
      <c r="AF5298" s="2" t="s">
        <v>168</v>
      </c>
      <c r="BO5298" s="2" t="s">
        <v>20620</v>
      </c>
      <c r="BQ5298" s="2" t="s">
        <v>20621</v>
      </c>
    </row>
    <row r="5299" spans="1:69" ht="16.149999999999999" customHeight="1" x14ac:dyDescent="0.25">
      <c r="A5299" s="1">
        <v>5300</v>
      </c>
      <c r="B5299" s="2" t="s">
        <v>87</v>
      </c>
      <c r="C5299" s="2" t="s">
        <v>284</v>
      </c>
      <c r="D5299" s="2" t="s">
        <v>264</v>
      </c>
      <c r="E5299" s="2" t="s">
        <v>666</v>
      </c>
      <c r="F5299" s="67">
        <v>41222</v>
      </c>
      <c r="G5299" s="96">
        <f t="shared" si="807"/>
        <v>11</v>
      </c>
      <c r="H5299" s="96">
        <f t="shared" si="808"/>
        <v>2012</v>
      </c>
      <c r="I5299" s="92">
        <v>0.5625</v>
      </c>
      <c r="J5299" s="97">
        <f t="shared" si="810"/>
        <v>13</v>
      </c>
      <c r="K5299" s="5" t="s">
        <v>1392</v>
      </c>
      <c r="L5299" s="5" t="s">
        <v>73</v>
      </c>
      <c r="M5299" s="6" t="s">
        <v>74</v>
      </c>
      <c r="N5299" s="5">
        <v>71</v>
      </c>
      <c r="O5299" s="5" t="s">
        <v>5139</v>
      </c>
      <c r="P5299" s="6" t="s">
        <v>5594</v>
      </c>
      <c r="R5299" s="6" t="s">
        <v>77</v>
      </c>
      <c r="T5299" s="6" t="s">
        <v>80</v>
      </c>
      <c r="U5299" s="6" t="s">
        <v>1312</v>
      </c>
      <c r="X5299" s="2">
        <v>450</v>
      </c>
      <c r="Y5299" s="2" t="s">
        <v>81</v>
      </c>
      <c r="Z5299" s="2" t="s">
        <v>84</v>
      </c>
      <c r="AA5299" s="2">
        <v>450</v>
      </c>
      <c r="AB5299" s="2" t="s">
        <v>94</v>
      </c>
      <c r="AC5299" s="2" t="s">
        <v>84</v>
      </c>
      <c r="AD5299" s="2">
        <v>450</v>
      </c>
      <c r="AE5299" s="2" t="s">
        <v>83</v>
      </c>
      <c r="AF5299" s="2" t="s">
        <v>84</v>
      </c>
      <c r="AG5299" s="2">
        <v>450</v>
      </c>
      <c r="AH5299" s="2" t="s">
        <v>81</v>
      </c>
      <c r="AI5299" s="2" t="s">
        <v>84</v>
      </c>
      <c r="BQ5299" s="2" t="s">
        <v>20622</v>
      </c>
    </row>
    <row r="5300" spans="1:69" ht="16.149999999999999" customHeight="1" x14ac:dyDescent="0.25">
      <c r="A5300" s="1">
        <v>5301</v>
      </c>
      <c r="B5300" s="2" t="s">
        <v>211</v>
      </c>
      <c r="C5300" s="116" t="s">
        <v>881</v>
      </c>
      <c r="D5300" s="2" t="s">
        <v>124</v>
      </c>
      <c r="E5300" s="2" t="s">
        <v>20623</v>
      </c>
      <c r="F5300" s="67">
        <v>44146</v>
      </c>
      <c r="G5300" s="96">
        <f t="shared" si="807"/>
        <v>11</v>
      </c>
      <c r="H5300" s="96">
        <f t="shared" si="808"/>
        <v>2020</v>
      </c>
      <c r="I5300" s="92">
        <v>0.54513888888888895</v>
      </c>
      <c r="J5300" s="97">
        <f t="shared" si="810"/>
        <v>13</v>
      </c>
      <c r="K5300" s="5" t="s">
        <v>1392</v>
      </c>
      <c r="L5300" s="5" t="s">
        <v>91</v>
      </c>
      <c r="M5300" s="6" t="s">
        <v>100</v>
      </c>
      <c r="N5300" s="5">
        <v>52</v>
      </c>
      <c r="O5300" s="5" t="s">
        <v>5139</v>
      </c>
      <c r="P5300" s="6" t="s">
        <v>1027</v>
      </c>
      <c r="R5300" s="6" t="s">
        <v>77</v>
      </c>
      <c r="T5300" s="6" t="s">
        <v>80</v>
      </c>
      <c r="X5300" s="2">
        <v>1430</v>
      </c>
      <c r="Y5300" s="2" t="s">
        <v>81</v>
      </c>
      <c r="Z5300" s="2" t="s">
        <v>168</v>
      </c>
      <c r="AA5300" s="2" t="s">
        <v>109</v>
      </c>
      <c r="AB5300" s="2" t="s">
        <v>109</v>
      </c>
      <c r="AC5300" s="2" t="s">
        <v>109</v>
      </c>
      <c r="AD5300" s="2">
        <v>1430</v>
      </c>
      <c r="AE5300" s="2" t="s">
        <v>83</v>
      </c>
      <c r="AF5300" s="2" t="s">
        <v>168</v>
      </c>
      <c r="AG5300" s="2">
        <v>1430</v>
      </c>
      <c r="AH5300" s="2" t="s">
        <v>81</v>
      </c>
      <c r="AI5300" s="2" t="s">
        <v>168</v>
      </c>
      <c r="AJ5300" s="2">
        <v>1450</v>
      </c>
      <c r="AK5300" s="2" t="s">
        <v>81</v>
      </c>
      <c r="AL5300" s="2" t="s">
        <v>168</v>
      </c>
      <c r="AM5300" s="2">
        <v>1450</v>
      </c>
      <c r="AN5300" s="2" t="s">
        <v>81</v>
      </c>
      <c r="AO5300" s="2" t="s">
        <v>168</v>
      </c>
      <c r="AP5300" s="2">
        <v>1450</v>
      </c>
      <c r="AQ5300" s="2" t="s">
        <v>81</v>
      </c>
      <c r="AR5300" s="2" t="s">
        <v>168</v>
      </c>
      <c r="AV5300" s="2">
        <v>1450</v>
      </c>
      <c r="AW5300" s="2" t="s">
        <v>81</v>
      </c>
      <c r="AX5300" s="2" t="s">
        <v>168</v>
      </c>
      <c r="AY5300" s="2">
        <v>1450</v>
      </c>
      <c r="AZ5300" s="2" t="s">
        <v>81</v>
      </c>
      <c r="BA5300" s="2" t="s">
        <v>168</v>
      </c>
      <c r="BB5300" s="2">
        <v>1450</v>
      </c>
      <c r="BC5300" s="2" t="s">
        <v>81</v>
      </c>
      <c r="BD5300" s="2" t="s">
        <v>168</v>
      </c>
      <c r="BO5300" s="44" t="s">
        <v>20624</v>
      </c>
      <c r="BQ5300" s="2" t="s">
        <v>20625</v>
      </c>
    </row>
    <row r="5301" spans="1:69" ht="16.149999999999999" customHeight="1" x14ac:dyDescent="0.25">
      <c r="A5301" s="1">
        <v>5302</v>
      </c>
      <c r="B5301" s="2" t="s">
        <v>211</v>
      </c>
      <c r="C5301" s="2" t="s">
        <v>540</v>
      </c>
      <c r="D5301" s="2" t="s">
        <v>124</v>
      </c>
      <c r="E5301" s="2" t="s">
        <v>4837</v>
      </c>
      <c r="F5301" s="67">
        <v>44146</v>
      </c>
      <c r="G5301" s="96">
        <f t="shared" si="807"/>
        <v>11</v>
      </c>
      <c r="H5301" s="96">
        <f t="shared" si="808"/>
        <v>2020</v>
      </c>
      <c r="I5301" s="227" t="s">
        <v>109</v>
      </c>
      <c r="J5301" s="97" t="s">
        <v>109</v>
      </c>
      <c r="K5301" s="5" t="s">
        <v>1392</v>
      </c>
      <c r="M5301" s="6" t="s">
        <v>74</v>
      </c>
      <c r="O5301" s="5" t="s">
        <v>5139</v>
      </c>
      <c r="P5301" s="6" t="s">
        <v>20626</v>
      </c>
      <c r="R5301" s="6" t="s">
        <v>77</v>
      </c>
      <c r="X5301" s="2">
        <v>412</v>
      </c>
      <c r="Y5301" s="2" t="s">
        <v>81</v>
      </c>
      <c r="Z5301" s="2" t="s">
        <v>168</v>
      </c>
      <c r="AA5301" s="2">
        <v>412</v>
      </c>
      <c r="AB5301" s="2" t="s">
        <v>81</v>
      </c>
      <c r="AC5301" s="2" t="s">
        <v>168</v>
      </c>
      <c r="AD5301" s="2">
        <v>412</v>
      </c>
      <c r="AE5301" s="2" t="s">
        <v>81</v>
      </c>
      <c r="AF5301" s="2" t="s">
        <v>168</v>
      </c>
      <c r="BQ5301" s="2" t="s">
        <v>20627</v>
      </c>
    </row>
    <row r="5302" spans="1:69" ht="16.149999999999999" customHeight="1" x14ac:dyDescent="0.25">
      <c r="A5302" s="1">
        <v>5303</v>
      </c>
      <c r="B5302" s="2" t="s">
        <v>211</v>
      </c>
      <c r="C5302" s="2" t="s">
        <v>20628</v>
      </c>
      <c r="D5302" s="2" t="s">
        <v>137</v>
      </c>
      <c r="E5302" s="2" t="s">
        <v>247</v>
      </c>
      <c r="F5302" s="67">
        <v>44129</v>
      </c>
      <c r="G5302" s="96">
        <f t="shared" si="807"/>
        <v>10</v>
      </c>
      <c r="H5302" s="96">
        <f t="shared" si="808"/>
        <v>2020</v>
      </c>
      <c r="I5302" s="92">
        <v>0.62847222222222199</v>
      </c>
      <c r="J5302" s="97">
        <f t="shared" ref="J5302:J5307" si="811">IF(I5302&lt;&gt;"",HOUR(I5302),"")</f>
        <v>15</v>
      </c>
      <c r="K5302" s="5" t="s">
        <v>1392</v>
      </c>
      <c r="L5302" s="5" t="s">
        <v>91</v>
      </c>
      <c r="M5302" s="6" t="s">
        <v>100</v>
      </c>
      <c r="N5302" s="5">
        <v>73</v>
      </c>
      <c r="O5302" s="5" t="s">
        <v>5139</v>
      </c>
      <c r="P5302" s="6" t="s">
        <v>1027</v>
      </c>
      <c r="R5302" s="6" t="s">
        <v>77</v>
      </c>
      <c r="T5302" s="6" t="s">
        <v>80</v>
      </c>
      <c r="X5302" s="2">
        <v>690</v>
      </c>
      <c r="Y5302" s="2" t="s">
        <v>81</v>
      </c>
      <c r="Z5302" s="2" t="s">
        <v>84</v>
      </c>
      <c r="AD5302" s="2">
        <v>690</v>
      </c>
      <c r="AE5302" s="2" t="s">
        <v>81</v>
      </c>
      <c r="AF5302" s="2" t="s">
        <v>84</v>
      </c>
      <c r="AJ5302" s="2">
        <v>690</v>
      </c>
      <c r="AK5302" s="2" t="s">
        <v>81</v>
      </c>
      <c r="AL5302" s="2" t="s">
        <v>84</v>
      </c>
      <c r="AP5302" s="2">
        <v>690</v>
      </c>
      <c r="AQ5302" s="2" t="s">
        <v>81</v>
      </c>
      <c r="AR5302" s="2" t="s">
        <v>84</v>
      </c>
      <c r="BO5302" s="2" t="s">
        <v>20629</v>
      </c>
      <c r="BQ5302" s="2" t="s">
        <v>20630</v>
      </c>
    </row>
    <row r="5303" spans="1:69" ht="16.149999999999999" customHeight="1" x14ac:dyDescent="0.25">
      <c r="A5303" s="1">
        <v>5304</v>
      </c>
      <c r="B5303" s="2" t="s">
        <v>87</v>
      </c>
      <c r="C5303" s="44" t="s">
        <v>18924</v>
      </c>
      <c r="D5303" s="2" t="s">
        <v>296</v>
      </c>
      <c r="E5303" s="2" t="s">
        <v>20631</v>
      </c>
      <c r="F5303" s="67">
        <v>44148</v>
      </c>
      <c r="G5303" s="96">
        <f t="shared" si="807"/>
        <v>11</v>
      </c>
      <c r="H5303" s="96">
        <f t="shared" si="808"/>
        <v>2020</v>
      </c>
      <c r="I5303" s="92">
        <v>0.31597222222222199</v>
      </c>
      <c r="J5303" s="97">
        <f t="shared" si="811"/>
        <v>7</v>
      </c>
      <c r="K5303" s="5" t="s">
        <v>1392</v>
      </c>
      <c r="L5303" s="5" t="s">
        <v>73</v>
      </c>
      <c r="M5303" s="6" t="s">
        <v>74</v>
      </c>
      <c r="N5303" s="5">
        <v>70</v>
      </c>
      <c r="O5303" s="5" t="s">
        <v>5139</v>
      </c>
      <c r="P5303" s="127" t="s">
        <v>3460</v>
      </c>
      <c r="R5303" s="6" t="s">
        <v>77</v>
      </c>
      <c r="U5303" s="2" t="s">
        <v>208</v>
      </c>
      <c r="V5303" s="2" t="s">
        <v>202</v>
      </c>
      <c r="X5303" s="2">
        <v>221</v>
      </c>
      <c r="Y5303" s="2" t="s">
        <v>83</v>
      </c>
      <c r="Z5303" s="2" t="s">
        <v>84</v>
      </c>
      <c r="AA5303" s="2">
        <v>221</v>
      </c>
      <c r="AB5303" s="2" t="s">
        <v>81</v>
      </c>
      <c r="AC5303" s="2" t="s">
        <v>84</v>
      </c>
      <c r="AD5303" s="2">
        <v>221</v>
      </c>
      <c r="AE5303" s="2" t="s">
        <v>83</v>
      </c>
      <c r="AF5303" s="2" t="s">
        <v>84</v>
      </c>
      <c r="AG5303" s="2">
        <v>221</v>
      </c>
      <c r="AH5303" s="2" t="s">
        <v>94</v>
      </c>
      <c r="AI5303" s="2" t="s">
        <v>84</v>
      </c>
      <c r="AJ5303" s="2">
        <v>221</v>
      </c>
      <c r="AK5303" s="2" t="s">
        <v>83</v>
      </c>
      <c r="AL5303" s="2" t="s">
        <v>84</v>
      </c>
      <c r="AM5303" s="2">
        <v>221</v>
      </c>
      <c r="AN5303" s="2" t="s">
        <v>81</v>
      </c>
      <c r="AO5303" s="2" t="s">
        <v>84</v>
      </c>
      <c r="AP5303" s="2">
        <v>221</v>
      </c>
      <c r="AQ5303" s="2" t="s">
        <v>83</v>
      </c>
      <c r="AR5303" s="2" t="s">
        <v>84</v>
      </c>
      <c r="AS5303" s="2">
        <v>221</v>
      </c>
      <c r="AT5303" s="2" t="s">
        <v>94</v>
      </c>
      <c r="AU5303" s="2" t="s">
        <v>84</v>
      </c>
      <c r="AV5303" s="2">
        <v>460</v>
      </c>
      <c r="AW5303" s="2" t="s">
        <v>81</v>
      </c>
      <c r="AX5303" s="2" t="s">
        <v>168</v>
      </c>
      <c r="AY5303" s="2">
        <v>460</v>
      </c>
      <c r="AZ5303" s="2" t="s">
        <v>81</v>
      </c>
      <c r="BA5303" s="2" t="s">
        <v>168</v>
      </c>
      <c r="BB5303" s="2">
        <v>460</v>
      </c>
      <c r="BC5303" s="2" t="s">
        <v>81</v>
      </c>
      <c r="BD5303" s="2" t="s">
        <v>168</v>
      </c>
      <c r="BO5303" s="2" t="s">
        <v>20632</v>
      </c>
      <c r="BQ5303" s="2" t="s">
        <v>20633</v>
      </c>
    </row>
    <row r="5304" spans="1:69" ht="16.149999999999999" customHeight="1" x14ac:dyDescent="0.25">
      <c r="A5304" s="1">
        <v>5305</v>
      </c>
      <c r="B5304" s="2" t="s">
        <v>211</v>
      </c>
      <c r="C5304" s="2" t="s">
        <v>12874</v>
      </c>
      <c r="D5304" s="2" t="s">
        <v>113</v>
      </c>
      <c r="E5304" s="2" t="s">
        <v>20634</v>
      </c>
      <c r="F5304" s="67">
        <v>44148</v>
      </c>
      <c r="G5304" s="96">
        <f t="shared" si="807"/>
        <v>11</v>
      </c>
      <c r="H5304" s="96">
        <f t="shared" si="808"/>
        <v>2020</v>
      </c>
      <c r="I5304" s="92">
        <v>0.38541666666666702</v>
      </c>
      <c r="J5304" s="97">
        <f t="shared" si="811"/>
        <v>9</v>
      </c>
      <c r="K5304" s="5" t="s">
        <v>1392</v>
      </c>
      <c r="L5304" s="5" t="s">
        <v>91</v>
      </c>
      <c r="M5304" s="6" t="s">
        <v>74</v>
      </c>
      <c r="O5304" s="5" t="s">
        <v>5139</v>
      </c>
      <c r="P5304" s="127" t="s">
        <v>3460</v>
      </c>
      <c r="R5304" s="6" t="s">
        <v>77</v>
      </c>
      <c r="U5304" s="2" t="s">
        <v>208</v>
      </c>
      <c r="V5304" s="2" t="s">
        <v>80</v>
      </c>
      <c r="X5304" s="2">
        <v>119</v>
      </c>
      <c r="Y5304" s="2" t="s">
        <v>81</v>
      </c>
      <c r="Z5304" s="2" t="s">
        <v>82</v>
      </c>
      <c r="AD5304" s="2">
        <v>119</v>
      </c>
      <c r="AE5304" s="2" t="s">
        <v>83</v>
      </c>
      <c r="AF5304" s="2" t="s">
        <v>82</v>
      </c>
      <c r="AM5304" s="2">
        <v>193</v>
      </c>
      <c r="AN5304" s="2" t="s">
        <v>81</v>
      </c>
      <c r="AO5304" s="2" t="s">
        <v>82</v>
      </c>
      <c r="BO5304" s="2" t="s">
        <v>20635</v>
      </c>
      <c r="BQ5304" s="2" t="s">
        <v>20636</v>
      </c>
    </row>
    <row r="5305" spans="1:69" ht="16.149999999999999" customHeight="1" x14ac:dyDescent="0.25">
      <c r="A5305" s="1">
        <v>5306</v>
      </c>
      <c r="B5305" s="2" t="s">
        <v>211</v>
      </c>
      <c r="C5305" s="116" t="s">
        <v>20637</v>
      </c>
      <c r="D5305" s="2" t="s">
        <v>192</v>
      </c>
      <c r="E5305" s="2" t="s">
        <v>20638</v>
      </c>
      <c r="F5305" s="67">
        <v>44149</v>
      </c>
      <c r="G5305" s="96">
        <f t="shared" si="807"/>
        <v>11</v>
      </c>
      <c r="H5305" s="96">
        <f t="shared" si="808"/>
        <v>2020</v>
      </c>
      <c r="I5305" s="92">
        <v>0.53819444444444398</v>
      </c>
      <c r="J5305" s="97">
        <f t="shared" si="811"/>
        <v>12</v>
      </c>
      <c r="K5305" s="5" t="s">
        <v>1392</v>
      </c>
      <c r="L5305" s="5" t="s">
        <v>91</v>
      </c>
      <c r="M5305" s="6" t="s">
        <v>100</v>
      </c>
      <c r="N5305" s="5">
        <v>17</v>
      </c>
      <c r="O5305" s="5" t="s">
        <v>5139</v>
      </c>
      <c r="P5305" s="127" t="s">
        <v>20639</v>
      </c>
      <c r="R5305" s="6" t="s">
        <v>77</v>
      </c>
      <c r="T5305" s="6" t="s">
        <v>202</v>
      </c>
      <c r="X5305" s="2">
        <v>578</v>
      </c>
      <c r="Y5305" s="2" t="s">
        <v>83</v>
      </c>
      <c r="Z5305" s="2" t="s">
        <v>84</v>
      </c>
      <c r="AD5305" s="2">
        <v>578</v>
      </c>
      <c r="AE5305" s="2" t="s">
        <v>83</v>
      </c>
      <c r="AF5305" s="2" t="s">
        <v>84</v>
      </c>
      <c r="AJ5305" s="2">
        <v>516</v>
      </c>
      <c r="AK5305" s="2" t="s">
        <v>94</v>
      </c>
      <c r="AL5305" s="2" t="s">
        <v>84</v>
      </c>
      <c r="AM5305" s="2">
        <v>516</v>
      </c>
      <c r="AN5305" s="2" t="s">
        <v>81</v>
      </c>
      <c r="AO5305" s="2" t="s">
        <v>84</v>
      </c>
      <c r="AP5305" s="2">
        <v>516</v>
      </c>
      <c r="AQ5305" s="2" t="s">
        <v>81</v>
      </c>
      <c r="AR5305" s="2" t="s">
        <v>84</v>
      </c>
      <c r="AS5305" s="2">
        <v>516</v>
      </c>
      <c r="AT5305" s="2" t="s">
        <v>83</v>
      </c>
      <c r="AU5305" s="2" t="s">
        <v>84</v>
      </c>
      <c r="AV5305" s="2">
        <v>578</v>
      </c>
      <c r="AW5305" s="2" t="s">
        <v>83</v>
      </c>
      <c r="AX5305" s="2" t="s">
        <v>84</v>
      </c>
      <c r="BB5305" s="2">
        <v>578</v>
      </c>
      <c r="BC5305" s="2" t="s">
        <v>83</v>
      </c>
      <c r="BD5305" s="2" t="s">
        <v>84</v>
      </c>
      <c r="BO5305" s="2" t="s">
        <v>20640</v>
      </c>
      <c r="BQ5305" s="2" t="s">
        <v>20641</v>
      </c>
    </row>
    <row r="5306" spans="1:69" ht="16.149999999999999" customHeight="1" x14ac:dyDescent="0.25">
      <c r="A5306" s="16">
        <v>5307</v>
      </c>
      <c r="B5306" s="2" t="s">
        <v>135</v>
      </c>
      <c r="C5306" s="2" t="s">
        <v>5856</v>
      </c>
      <c r="D5306" s="2" t="s">
        <v>172</v>
      </c>
      <c r="E5306" s="2" t="s">
        <v>611</v>
      </c>
      <c r="F5306" s="67">
        <v>44148</v>
      </c>
      <c r="G5306" s="96">
        <f t="shared" si="807"/>
        <v>11</v>
      </c>
      <c r="H5306" s="96">
        <f t="shared" si="808"/>
        <v>2020</v>
      </c>
      <c r="I5306" s="92">
        <v>0.65625</v>
      </c>
      <c r="J5306" s="97">
        <f t="shared" si="811"/>
        <v>15</v>
      </c>
      <c r="M5306" s="6" t="s">
        <v>139</v>
      </c>
      <c r="O5306" s="5" t="s">
        <v>126</v>
      </c>
      <c r="P5306" s="127" t="s">
        <v>20642</v>
      </c>
      <c r="R5306" s="6" t="s">
        <v>77</v>
      </c>
      <c r="U5306" s="2" t="s">
        <v>100</v>
      </c>
      <c r="V5306" s="2" t="s">
        <v>202</v>
      </c>
      <c r="X5306" s="2">
        <v>1300</v>
      </c>
      <c r="Y5306" s="2" t="s">
        <v>81</v>
      </c>
      <c r="Z5306" s="2" t="s">
        <v>82</v>
      </c>
      <c r="AA5306" s="2">
        <v>1300</v>
      </c>
      <c r="AB5306" s="2" t="s">
        <v>81</v>
      </c>
      <c r="AC5306" s="2" t="s">
        <v>82</v>
      </c>
      <c r="AD5306" s="2">
        <v>1300</v>
      </c>
      <c r="AE5306" s="2" t="s">
        <v>83</v>
      </c>
      <c r="AF5306" s="2" t="s">
        <v>82</v>
      </c>
      <c r="AG5306" s="2">
        <v>1300</v>
      </c>
      <c r="AH5306" s="2" t="s">
        <v>83</v>
      </c>
      <c r="AI5306" s="2" t="s">
        <v>82</v>
      </c>
      <c r="AJ5306" s="2">
        <v>1300</v>
      </c>
      <c r="AK5306" s="2" t="s">
        <v>81</v>
      </c>
      <c r="AL5306" s="2" t="s">
        <v>82</v>
      </c>
      <c r="AM5306" s="2">
        <v>1300</v>
      </c>
      <c r="AN5306" s="2" t="s">
        <v>81</v>
      </c>
      <c r="AO5306" s="2" t="s">
        <v>82</v>
      </c>
      <c r="AP5306" s="2">
        <v>1300</v>
      </c>
      <c r="AQ5306" s="2" t="s">
        <v>83</v>
      </c>
      <c r="AR5306" s="2" t="s">
        <v>82</v>
      </c>
      <c r="AS5306" s="2">
        <v>1300</v>
      </c>
      <c r="AT5306" s="2" t="s">
        <v>83</v>
      </c>
      <c r="AU5306" s="2" t="s">
        <v>82</v>
      </c>
      <c r="AV5306" s="1" t="s">
        <v>109</v>
      </c>
      <c r="AW5306" s="1" t="s">
        <v>109</v>
      </c>
      <c r="AX5306" s="1" t="s">
        <v>109</v>
      </c>
      <c r="AY5306" s="1"/>
      <c r="AZ5306" s="1"/>
      <c r="BA5306" s="1"/>
      <c r="BB5306" s="1" t="s">
        <v>109</v>
      </c>
      <c r="BC5306" s="1" t="s">
        <v>109</v>
      </c>
      <c r="BD5306" s="1" t="s">
        <v>109</v>
      </c>
      <c r="BE5306" s="179"/>
      <c r="BF5306" s="179"/>
      <c r="BG5306" s="179"/>
      <c r="BH5306" s="179"/>
      <c r="BI5306" s="1" t="s">
        <v>109</v>
      </c>
      <c r="BJ5306" s="1" t="s">
        <v>109</v>
      </c>
      <c r="BK5306" s="1" t="s">
        <v>109</v>
      </c>
      <c r="BO5306" s="2" t="s">
        <v>20643</v>
      </c>
      <c r="BQ5306" s="2" t="s">
        <v>20644</v>
      </c>
    </row>
    <row r="5307" spans="1:69" ht="16.149999999999999" customHeight="1" x14ac:dyDescent="0.25">
      <c r="A5307" s="1">
        <v>5308</v>
      </c>
      <c r="B5307" s="2" t="s">
        <v>211</v>
      </c>
      <c r="C5307" s="2" t="s">
        <v>20645</v>
      </c>
      <c r="D5307" s="2" t="s">
        <v>651</v>
      </c>
      <c r="E5307" s="2" t="s">
        <v>20646</v>
      </c>
      <c r="F5307" s="67">
        <v>44084</v>
      </c>
      <c r="G5307" s="96">
        <f t="shared" si="807"/>
        <v>9</v>
      </c>
      <c r="H5307" s="96">
        <f t="shared" si="808"/>
        <v>2020</v>
      </c>
      <c r="I5307" s="92">
        <v>0.32291666666666702</v>
      </c>
      <c r="J5307" s="97">
        <f t="shared" si="811"/>
        <v>7</v>
      </c>
      <c r="K5307" s="5" t="s">
        <v>1392</v>
      </c>
      <c r="L5307" s="5" t="s">
        <v>91</v>
      </c>
      <c r="M5307" s="6" t="s">
        <v>100</v>
      </c>
      <c r="N5307" s="5">
        <v>23</v>
      </c>
      <c r="O5307" s="5" t="s">
        <v>5139</v>
      </c>
      <c r="P5307" s="127" t="s">
        <v>1027</v>
      </c>
      <c r="R5307" s="6" t="s">
        <v>77</v>
      </c>
      <c r="T5307" s="6" t="s">
        <v>80</v>
      </c>
      <c r="X5307" s="1">
        <v>384</v>
      </c>
      <c r="Y5307" s="1" t="s">
        <v>94</v>
      </c>
      <c r="Z5307" s="1" t="s">
        <v>82</v>
      </c>
      <c r="AA5307" s="1"/>
      <c r="AB5307" s="1"/>
      <c r="AC5307" s="1"/>
      <c r="AD5307" s="1">
        <v>384</v>
      </c>
      <c r="AE5307" s="1" t="s">
        <v>81</v>
      </c>
      <c r="AF5307" s="1" t="s">
        <v>82</v>
      </c>
      <c r="AG5307" s="2" t="s">
        <v>20647</v>
      </c>
      <c r="BO5307" s="2" t="s">
        <v>20648</v>
      </c>
      <c r="BQ5307" s="2" t="s">
        <v>20649</v>
      </c>
    </row>
    <row r="5308" spans="1:69" ht="16.149999999999999" customHeight="1" x14ac:dyDescent="0.25">
      <c r="A5308" s="1">
        <v>5309</v>
      </c>
      <c r="B5308" s="2" t="s">
        <v>69</v>
      </c>
      <c r="C5308" s="44" t="s">
        <v>15831</v>
      </c>
      <c r="D5308" s="2" t="s">
        <v>124</v>
      </c>
      <c r="E5308" s="2" t="s">
        <v>20650</v>
      </c>
      <c r="F5308" s="67">
        <v>44149</v>
      </c>
      <c r="G5308" s="96">
        <v>11</v>
      </c>
      <c r="H5308" s="96">
        <v>2020</v>
      </c>
      <c r="J5308" s="97"/>
      <c r="K5308" s="5" t="s">
        <v>1392</v>
      </c>
      <c r="L5308" s="5" t="s">
        <v>91</v>
      </c>
      <c r="M5308" s="6" t="s">
        <v>74</v>
      </c>
      <c r="N5308" s="5">
        <v>60</v>
      </c>
      <c r="O5308" s="2" t="s">
        <v>126</v>
      </c>
      <c r="P5308" s="127" t="s">
        <v>20651</v>
      </c>
      <c r="R5308" s="6" t="s">
        <v>77</v>
      </c>
      <c r="S5308" s="2" t="s">
        <v>14408</v>
      </c>
      <c r="T5308" s="6" t="s">
        <v>80</v>
      </c>
      <c r="X5308" s="2">
        <v>1260</v>
      </c>
      <c r="Y5308" s="2" t="s">
        <v>81</v>
      </c>
      <c r="Z5308" s="2" t="s">
        <v>84</v>
      </c>
      <c r="AA5308" s="2">
        <v>1260</v>
      </c>
      <c r="AB5308" s="2" t="s">
        <v>81</v>
      </c>
      <c r="AC5308" s="2" t="s">
        <v>84</v>
      </c>
      <c r="AD5308" s="2">
        <v>1260</v>
      </c>
      <c r="AE5308" s="2" t="s">
        <v>81</v>
      </c>
      <c r="AF5308" s="2" t="s">
        <v>84</v>
      </c>
      <c r="AG5308" s="2">
        <v>1260</v>
      </c>
      <c r="AH5308" s="2" t="s">
        <v>81</v>
      </c>
      <c r="AI5308" s="2" t="s">
        <v>84</v>
      </c>
      <c r="AJ5308" s="2">
        <v>2260</v>
      </c>
      <c r="AK5308" s="2" t="s">
        <v>81</v>
      </c>
      <c r="AL5308" s="2" t="s">
        <v>82</v>
      </c>
      <c r="AM5308" s="2">
        <v>2260</v>
      </c>
      <c r="AN5308" s="2" t="s">
        <v>81</v>
      </c>
      <c r="AO5308" s="2" t="s">
        <v>82</v>
      </c>
      <c r="AP5308" s="2">
        <v>2260</v>
      </c>
      <c r="AQ5308" s="2" t="s">
        <v>83</v>
      </c>
      <c r="AR5308" s="2" t="s">
        <v>82</v>
      </c>
      <c r="AS5308" s="2">
        <v>2260</v>
      </c>
      <c r="AT5308" s="2" t="s">
        <v>83</v>
      </c>
      <c r="AU5308" s="2" t="s">
        <v>82</v>
      </c>
      <c r="AV5308" s="2">
        <v>2260</v>
      </c>
      <c r="AW5308" s="2" t="s">
        <v>81</v>
      </c>
      <c r="AX5308" s="2" t="s">
        <v>82</v>
      </c>
      <c r="AY5308" s="2">
        <v>2260</v>
      </c>
      <c r="AZ5308" s="2" t="s">
        <v>81</v>
      </c>
      <c r="BA5308" s="2" t="s">
        <v>82</v>
      </c>
      <c r="BB5308" s="2">
        <v>2260</v>
      </c>
      <c r="BC5308" s="2" t="s">
        <v>81</v>
      </c>
      <c r="BD5308" s="2" t="s">
        <v>82</v>
      </c>
      <c r="BE5308" s="2">
        <v>2260</v>
      </c>
      <c r="BF5308" s="2" t="s">
        <v>83</v>
      </c>
      <c r="BG5308" s="2" t="s">
        <v>82</v>
      </c>
      <c r="BO5308" s="2" t="s">
        <v>20652</v>
      </c>
      <c r="BQ5308" s="2" t="s">
        <v>20653</v>
      </c>
    </row>
    <row r="5309" spans="1:69" ht="16.149999999999999" customHeight="1" x14ac:dyDescent="0.25">
      <c r="A5309" s="16">
        <v>5310</v>
      </c>
      <c r="B5309" s="2" t="s">
        <v>211</v>
      </c>
      <c r="C5309" s="2" t="s">
        <v>7922</v>
      </c>
      <c r="D5309" s="2" t="s">
        <v>113</v>
      </c>
      <c r="E5309" s="2" t="s">
        <v>20654</v>
      </c>
      <c r="F5309" s="67">
        <v>44150</v>
      </c>
      <c r="G5309" s="96">
        <v>11</v>
      </c>
      <c r="H5309" s="96">
        <v>2020</v>
      </c>
      <c r="J5309" s="97"/>
      <c r="L5309" s="5" t="s">
        <v>91</v>
      </c>
      <c r="M5309" s="6" t="s">
        <v>100</v>
      </c>
      <c r="N5309" s="5">
        <v>52</v>
      </c>
      <c r="O5309" s="2" t="s">
        <v>5139</v>
      </c>
      <c r="P5309" s="127" t="s">
        <v>1027</v>
      </c>
      <c r="R5309" s="6" t="s">
        <v>77</v>
      </c>
      <c r="T5309" s="6" t="s">
        <v>202</v>
      </c>
      <c r="X5309" s="2">
        <v>1300</v>
      </c>
      <c r="Y5309" s="2" t="s">
        <v>81</v>
      </c>
      <c r="Z5309" s="2" t="s">
        <v>84</v>
      </c>
      <c r="AA5309" s="2">
        <v>1300</v>
      </c>
      <c r="AB5309" s="2" t="s">
        <v>81</v>
      </c>
      <c r="AC5309" s="2" t="s">
        <v>84</v>
      </c>
      <c r="AD5309" s="2">
        <v>1300</v>
      </c>
      <c r="AE5309" s="2" t="s">
        <v>81</v>
      </c>
      <c r="AF5309" s="2" t="s">
        <v>84</v>
      </c>
      <c r="BO5309" s="2" t="s">
        <v>20655</v>
      </c>
      <c r="BQ5309" s="2" t="s">
        <v>20656</v>
      </c>
    </row>
    <row r="5310" spans="1:69" ht="16.149999999999999" customHeight="1" x14ac:dyDescent="0.25">
      <c r="A5310" s="16">
        <v>5311</v>
      </c>
      <c r="B5310" s="2" t="s">
        <v>211</v>
      </c>
      <c r="C5310" s="116" t="s">
        <v>14394</v>
      </c>
      <c r="D5310" s="2" t="s">
        <v>124</v>
      </c>
      <c r="E5310" s="2" t="s">
        <v>20657</v>
      </c>
      <c r="F5310" s="67">
        <v>44151</v>
      </c>
      <c r="G5310" s="96">
        <f t="shared" ref="G5310:G5342" si="812">IF(F5310&lt;&gt;"",MONTH(F5310),"")</f>
        <v>11</v>
      </c>
      <c r="H5310" s="96">
        <f t="shared" ref="H5310:H5342" si="813">IF(F5310&lt;&gt;"",YEAR(F5310),"")</f>
        <v>2020</v>
      </c>
      <c r="I5310" s="92">
        <v>1.0416666666666701E-2</v>
      </c>
      <c r="J5310" s="97">
        <f t="shared" ref="J5310:J5342" si="814">IF(I5310&lt;&gt;"",HOUR(I5310),"")</f>
        <v>0</v>
      </c>
      <c r="K5310" s="5" t="s">
        <v>1392</v>
      </c>
      <c r="L5310" s="5" t="s">
        <v>73</v>
      </c>
      <c r="M5310" s="6" t="s">
        <v>100</v>
      </c>
      <c r="N5310" s="5">
        <v>18</v>
      </c>
      <c r="O5310" s="5" t="s">
        <v>5139</v>
      </c>
      <c r="P5310" s="127" t="s">
        <v>1027</v>
      </c>
      <c r="R5310" s="6" t="s">
        <v>77</v>
      </c>
      <c r="T5310" s="6" t="s">
        <v>80</v>
      </c>
      <c r="X5310" s="2">
        <v>655</v>
      </c>
      <c r="Y5310" s="2" t="s">
        <v>81</v>
      </c>
      <c r="Z5310" s="2" t="s">
        <v>161</v>
      </c>
      <c r="AD5310" s="2">
        <v>655</v>
      </c>
      <c r="AE5310" s="2" t="s">
        <v>83</v>
      </c>
      <c r="AF5310" s="2" t="s">
        <v>161</v>
      </c>
      <c r="AJ5310" s="2">
        <v>750</v>
      </c>
      <c r="AK5310" s="2" t="s">
        <v>81</v>
      </c>
      <c r="AL5310" s="2" t="s">
        <v>161</v>
      </c>
      <c r="AP5310" s="2">
        <v>750</v>
      </c>
      <c r="AQ5310" s="2" t="s">
        <v>81</v>
      </c>
      <c r="AR5310" s="2" t="s">
        <v>161</v>
      </c>
      <c r="AS5310" s="2">
        <v>750</v>
      </c>
      <c r="AT5310" s="2" t="s">
        <v>81</v>
      </c>
      <c r="AU5310" s="2" t="s">
        <v>161</v>
      </c>
      <c r="AV5310" s="2">
        <v>655</v>
      </c>
      <c r="AW5310" s="2" t="s">
        <v>81</v>
      </c>
      <c r="AX5310" s="2" t="s">
        <v>161</v>
      </c>
      <c r="BB5310" s="2">
        <v>655</v>
      </c>
      <c r="BC5310" s="2" t="s">
        <v>83</v>
      </c>
      <c r="BD5310" s="2" t="s">
        <v>161</v>
      </c>
      <c r="BO5310" s="2" t="s">
        <v>20658</v>
      </c>
      <c r="BQ5310" s="2" t="s">
        <v>20659</v>
      </c>
    </row>
    <row r="5311" spans="1:69" ht="16.149999999999999" customHeight="1" x14ac:dyDescent="0.25">
      <c r="A5311" s="1">
        <v>5312</v>
      </c>
      <c r="B5311" s="2" t="s">
        <v>211</v>
      </c>
      <c r="C5311" s="2" t="s">
        <v>1587</v>
      </c>
      <c r="D5311" s="2" t="s">
        <v>137</v>
      </c>
      <c r="E5311" s="2" t="s">
        <v>12885</v>
      </c>
      <c r="F5311" s="67">
        <v>44150</v>
      </c>
      <c r="G5311" s="96">
        <f t="shared" si="812"/>
        <v>11</v>
      </c>
      <c r="H5311" s="96">
        <f t="shared" si="813"/>
        <v>2020</v>
      </c>
      <c r="J5311" s="97" t="str">
        <f t="shared" si="814"/>
        <v/>
      </c>
      <c r="K5311" s="5" t="s">
        <v>1392</v>
      </c>
      <c r="L5311" s="5" t="s">
        <v>91</v>
      </c>
      <c r="M5311" s="6" t="s">
        <v>100</v>
      </c>
      <c r="N5311" s="5">
        <v>34</v>
      </c>
      <c r="O5311" s="5" t="s">
        <v>10213</v>
      </c>
      <c r="P5311" s="127" t="s">
        <v>20660</v>
      </c>
      <c r="R5311" s="6" t="s">
        <v>77</v>
      </c>
      <c r="T5311" s="6" t="s">
        <v>80</v>
      </c>
      <c r="X5311" s="2">
        <v>581</v>
      </c>
      <c r="Y5311" s="2" t="s">
        <v>81</v>
      </c>
      <c r="Z5311" s="2" t="s">
        <v>84</v>
      </c>
      <c r="AA5311" s="2">
        <v>580</v>
      </c>
      <c r="AB5311" s="2" t="s">
        <v>81</v>
      </c>
      <c r="AC5311" s="2" t="s">
        <v>84</v>
      </c>
      <c r="AD5311" s="2">
        <v>580</v>
      </c>
      <c r="AE5311" s="2" t="s">
        <v>83</v>
      </c>
      <c r="AF5311" s="2" t="s">
        <v>84</v>
      </c>
      <c r="AJ5311" s="2">
        <v>581</v>
      </c>
      <c r="AK5311" s="2" t="s">
        <v>81</v>
      </c>
      <c r="AL5311" s="2" t="s">
        <v>84</v>
      </c>
      <c r="AM5311" s="2">
        <v>580</v>
      </c>
      <c r="AN5311" s="2" t="s">
        <v>81</v>
      </c>
      <c r="AO5311" s="2" t="s">
        <v>84</v>
      </c>
      <c r="AP5311" s="2">
        <v>580</v>
      </c>
      <c r="AQ5311" s="2" t="s">
        <v>83</v>
      </c>
      <c r="AR5311" s="2" t="s">
        <v>84</v>
      </c>
      <c r="AV5311" s="2">
        <v>581</v>
      </c>
      <c r="AW5311" s="2" t="s">
        <v>81</v>
      </c>
      <c r="AX5311" s="2" t="s">
        <v>84</v>
      </c>
      <c r="AY5311" s="2">
        <v>580</v>
      </c>
      <c r="AZ5311" s="2" t="s">
        <v>81</v>
      </c>
      <c r="BA5311" s="2" t="s">
        <v>84</v>
      </c>
      <c r="BB5311" s="2">
        <v>580</v>
      </c>
      <c r="BC5311" s="2" t="s">
        <v>83</v>
      </c>
      <c r="BD5311" s="2" t="s">
        <v>84</v>
      </c>
      <c r="BO5311" s="2" t="s">
        <v>20661</v>
      </c>
      <c r="BQ5311" s="2" t="s">
        <v>20662</v>
      </c>
    </row>
    <row r="5312" spans="1:69" ht="16.149999999999999" customHeight="1" x14ac:dyDescent="0.25">
      <c r="A5312" s="16">
        <v>5313</v>
      </c>
      <c r="B5312" s="2" t="s">
        <v>87</v>
      </c>
      <c r="C5312" s="2" t="s">
        <v>390</v>
      </c>
      <c r="D5312" s="2" t="s">
        <v>151</v>
      </c>
      <c r="E5312" s="2" t="s">
        <v>20663</v>
      </c>
      <c r="F5312" s="67">
        <v>44148</v>
      </c>
      <c r="G5312" s="96">
        <f t="shared" si="812"/>
        <v>11</v>
      </c>
      <c r="H5312" s="96">
        <f t="shared" si="813"/>
        <v>2020</v>
      </c>
      <c r="I5312" s="92">
        <v>0.70833333333333304</v>
      </c>
      <c r="J5312" s="97">
        <f t="shared" si="814"/>
        <v>17</v>
      </c>
      <c r="K5312" s="5" t="s">
        <v>1392</v>
      </c>
      <c r="L5312" s="5" t="s">
        <v>91</v>
      </c>
      <c r="M5312" s="6" t="s">
        <v>74</v>
      </c>
      <c r="N5312" s="5">
        <v>75</v>
      </c>
      <c r="O5312" s="5" t="s">
        <v>5139</v>
      </c>
      <c r="P5312" s="127" t="s">
        <v>20664</v>
      </c>
      <c r="R5312" s="6" t="s">
        <v>77</v>
      </c>
      <c r="S5312" s="2" t="s">
        <v>190</v>
      </c>
      <c r="U5312" s="2" t="s">
        <v>74</v>
      </c>
      <c r="X5312" s="2">
        <v>336</v>
      </c>
      <c r="Y5312" s="2" t="s">
        <v>81</v>
      </c>
      <c r="Z5312" s="2" t="s">
        <v>161</v>
      </c>
      <c r="AA5312" s="2">
        <v>336</v>
      </c>
      <c r="AB5312" s="2" t="s">
        <v>81</v>
      </c>
      <c r="AC5312" s="2" t="s">
        <v>161</v>
      </c>
      <c r="AD5312" s="2">
        <v>336</v>
      </c>
      <c r="AE5312" s="2" t="s">
        <v>81</v>
      </c>
      <c r="AF5312" s="2" t="s">
        <v>161</v>
      </c>
      <c r="AG5312" s="2">
        <v>336</v>
      </c>
      <c r="AH5312" s="2" t="s">
        <v>81</v>
      </c>
      <c r="AI5312" s="2" t="s">
        <v>161</v>
      </c>
      <c r="AJ5312" s="2">
        <v>336</v>
      </c>
      <c r="AK5312" s="2" t="s">
        <v>81</v>
      </c>
      <c r="AL5312" s="2" t="s">
        <v>161</v>
      </c>
      <c r="BO5312" s="2" t="s">
        <v>20665</v>
      </c>
      <c r="BQ5312" s="2" t="s">
        <v>20666</v>
      </c>
    </row>
    <row r="5313" spans="1:69" ht="16.149999999999999" customHeight="1" x14ac:dyDescent="0.25">
      <c r="A5313" s="1">
        <v>5314</v>
      </c>
      <c r="B5313" s="2" t="s">
        <v>87</v>
      </c>
      <c r="C5313" s="2" t="s">
        <v>12874</v>
      </c>
      <c r="D5313" s="2" t="s">
        <v>113</v>
      </c>
      <c r="E5313" s="2" t="s">
        <v>18407</v>
      </c>
      <c r="F5313" s="67">
        <v>44151</v>
      </c>
      <c r="G5313" s="96">
        <f t="shared" si="812"/>
        <v>11</v>
      </c>
      <c r="H5313" s="96">
        <f t="shared" si="813"/>
        <v>2020</v>
      </c>
      <c r="I5313" s="92">
        <v>0.70833333333333304</v>
      </c>
      <c r="J5313" s="97">
        <f t="shared" si="814"/>
        <v>17</v>
      </c>
      <c r="L5313" s="5" t="s">
        <v>91</v>
      </c>
      <c r="M5313" s="6" t="s">
        <v>208</v>
      </c>
      <c r="N5313" s="5">
        <v>85</v>
      </c>
      <c r="O5313" s="5" t="s">
        <v>5139</v>
      </c>
      <c r="P5313" s="6" t="s">
        <v>1027</v>
      </c>
      <c r="R5313" s="6" t="s">
        <v>77</v>
      </c>
      <c r="T5313" s="6" t="s">
        <v>80</v>
      </c>
      <c r="AG5313" s="2" t="s">
        <v>109</v>
      </c>
      <c r="BO5313" s="2" t="s">
        <v>20667</v>
      </c>
      <c r="BQ5313" s="2" t="s">
        <v>20668</v>
      </c>
    </row>
    <row r="5314" spans="1:69" ht="16.149999999999999" customHeight="1" x14ac:dyDescent="0.25">
      <c r="A5314" s="1">
        <v>5315</v>
      </c>
      <c r="B5314" s="2" t="s">
        <v>69</v>
      </c>
      <c r="C5314" s="116" t="s">
        <v>2319</v>
      </c>
      <c r="D5314" s="2" t="s">
        <v>158</v>
      </c>
      <c r="E5314" s="2" t="s">
        <v>20669</v>
      </c>
      <c r="F5314" s="67">
        <v>44151</v>
      </c>
      <c r="G5314" s="96">
        <f t="shared" si="812"/>
        <v>11</v>
      </c>
      <c r="H5314" s="96">
        <f t="shared" si="813"/>
        <v>2020</v>
      </c>
      <c r="J5314" s="97" t="str">
        <f t="shared" si="814"/>
        <v/>
      </c>
      <c r="L5314" s="5" t="s">
        <v>73</v>
      </c>
      <c r="M5314" s="6" t="s">
        <v>74</v>
      </c>
      <c r="N5314" s="5">
        <v>81</v>
      </c>
      <c r="O5314" s="5" t="s">
        <v>5139</v>
      </c>
      <c r="P5314" s="6" t="s">
        <v>20670</v>
      </c>
      <c r="R5314" s="6" t="s">
        <v>77</v>
      </c>
      <c r="T5314" s="6" t="s">
        <v>202</v>
      </c>
      <c r="U5314" s="2" t="s">
        <v>74</v>
      </c>
      <c r="X5314" s="2">
        <v>172</v>
      </c>
      <c r="Y5314" s="2" t="s">
        <v>81</v>
      </c>
      <c r="Z5314" s="2" t="s">
        <v>168</v>
      </c>
      <c r="AD5314" s="2">
        <v>172</v>
      </c>
      <c r="AE5314" s="2" t="s">
        <v>81</v>
      </c>
      <c r="AF5314" s="2" t="s">
        <v>168</v>
      </c>
      <c r="AG5314" s="2">
        <v>172</v>
      </c>
      <c r="AH5314" s="2" t="s">
        <v>81</v>
      </c>
      <c r="AI5314" s="2" t="s">
        <v>168</v>
      </c>
      <c r="AJ5314" s="2">
        <v>160</v>
      </c>
      <c r="AK5314" s="2" t="s">
        <v>81</v>
      </c>
      <c r="AL5314" s="2" t="s">
        <v>168</v>
      </c>
      <c r="BO5314" s="2" t="s">
        <v>20671</v>
      </c>
      <c r="BQ5314" s="2" t="s">
        <v>20672</v>
      </c>
    </row>
    <row r="5315" spans="1:69" ht="16.149999999999999" customHeight="1" x14ac:dyDescent="0.25">
      <c r="A5315" s="1">
        <v>5316</v>
      </c>
      <c r="B5315" s="2" t="s">
        <v>211</v>
      </c>
      <c r="C5315" s="2" t="s">
        <v>793</v>
      </c>
      <c r="D5315" s="2" t="s">
        <v>158</v>
      </c>
      <c r="E5315" s="2" t="s">
        <v>2755</v>
      </c>
      <c r="F5315" s="67">
        <v>44152</v>
      </c>
      <c r="G5315" s="96">
        <f t="shared" si="812"/>
        <v>11</v>
      </c>
      <c r="H5315" s="96">
        <f t="shared" si="813"/>
        <v>2020</v>
      </c>
      <c r="I5315" s="92">
        <v>0.40625</v>
      </c>
      <c r="J5315" s="97">
        <f t="shared" si="814"/>
        <v>9</v>
      </c>
      <c r="K5315" s="5" t="s">
        <v>1392</v>
      </c>
      <c r="L5315" s="5" t="s">
        <v>73</v>
      </c>
      <c r="M5315" s="6" t="s">
        <v>74</v>
      </c>
      <c r="N5315" s="5">
        <v>18</v>
      </c>
      <c r="O5315" s="5" t="s">
        <v>5139</v>
      </c>
      <c r="P5315" s="6" t="s">
        <v>20673</v>
      </c>
      <c r="R5315" s="6" t="s">
        <v>77</v>
      </c>
      <c r="T5315" s="6" t="s">
        <v>80</v>
      </c>
      <c r="U5315" s="6" t="s">
        <v>208</v>
      </c>
      <c r="X5315" s="2">
        <v>65</v>
      </c>
      <c r="Y5315" s="2" t="s">
        <v>81</v>
      </c>
      <c r="Z5315" s="2" t="s">
        <v>82</v>
      </c>
      <c r="AA5315" s="2">
        <v>65</v>
      </c>
      <c r="AB5315" s="2" t="s">
        <v>81</v>
      </c>
      <c r="AC5315" s="2" t="s">
        <v>82</v>
      </c>
      <c r="AD5315" s="2">
        <v>65</v>
      </c>
      <c r="AE5315" s="2" t="s">
        <v>83</v>
      </c>
      <c r="AF5315" s="2" t="s">
        <v>82</v>
      </c>
      <c r="AJ5315" s="2">
        <v>65</v>
      </c>
      <c r="AK5315" s="2" t="s">
        <v>81</v>
      </c>
      <c r="AL5315" s="2" t="s">
        <v>82</v>
      </c>
      <c r="AM5315" s="2">
        <v>65</v>
      </c>
      <c r="AN5315" s="2" t="s">
        <v>81</v>
      </c>
      <c r="AO5315" s="2" t="s">
        <v>82</v>
      </c>
      <c r="AP5315" s="2">
        <v>65</v>
      </c>
      <c r="AQ5315" s="2" t="s">
        <v>83</v>
      </c>
      <c r="AR5315" s="2" t="s">
        <v>82</v>
      </c>
      <c r="BO5315" s="2" t="s">
        <v>20674</v>
      </c>
      <c r="BQ5315" s="2" t="s">
        <v>20675</v>
      </c>
    </row>
    <row r="5316" spans="1:69" ht="16.149999999999999" customHeight="1" x14ac:dyDescent="0.25">
      <c r="A5316" s="1">
        <v>5317</v>
      </c>
      <c r="B5316" s="2" t="s">
        <v>211</v>
      </c>
      <c r="C5316" s="65" t="s">
        <v>6550</v>
      </c>
      <c r="D5316" s="2" t="s">
        <v>124</v>
      </c>
      <c r="E5316" s="2" t="s">
        <v>4173</v>
      </c>
      <c r="F5316" s="67">
        <v>44151</v>
      </c>
      <c r="G5316" s="96">
        <f t="shared" si="812"/>
        <v>11</v>
      </c>
      <c r="H5316" s="96">
        <f t="shared" si="813"/>
        <v>2020</v>
      </c>
      <c r="I5316" s="92">
        <v>0.75</v>
      </c>
      <c r="J5316" s="97">
        <f t="shared" si="814"/>
        <v>18</v>
      </c>
      <c r="K5316" s="5" t="s">
        <v>1392</v>
      </c>
      <c r="L5316" s="5" t="s">
        <v>73</v>
      </c>
      <c r="M5316" s="6" t="s">
        <v>115</v>
      </c>
      <c r="N5316" s="5">
        <v>64</v>
      </c>
      <c r="O5316" s="5" t="s">
        <v>126</v>
      </c>
      <c r="P5316" s="6" t="s">
        <v>1027</v>
      </c>
      <c r="R5316" s="6" t="s">
        <v>77</v>
      </c>
      <c r="T5316" s="6" t="s">
        <v>80</v>
      </c>
      <c r="X5316" s="2">
        <v>352</v>
      </c>
      <c r="Y5316" s="2" t="s">
        <v>83</v>
      </c>
      <c r="Z5316" s="2" t="s">
        <v>82</v>
      </c>
      <c r="AD5316" s="2">
        <v>352</v>
      </c>
      <c r="AE5316" s="2" t="s">
        <v>83</v>
      </c>
      <c r="AF5316" s="2" t="s">
        <v>82</v>
      </c>
      <c r="AJ5316" s="2">
        <v>557</v>
      </c>
      <c r="AK5316" s="2" t="s">
        <v>81</v>
      </c>
      <c r="AL5316" s="2" t="s">
        <v>84</v>
      </c>
      <c r="AP5316" s="2">
        <v>557</v>
      </c>
      <c r="AQ5316" s="2" t="s">
        <v>81</v>
      </c>
      <c r="AR5316" s="2" t="s">
        <v>84</v>
      </c>
      <c r="BO5316" s="2" t="s">
        <v>20676</v>
      </c>
      <c r="BQ5316" s="2" t="s">
        <v>20677</v>
      </c>
    </row>
    <row r="5317" spans="1:69" ht="16.149999999999999" customHeight="1" x14ac:dyDescent="0.25">
      <c r="A5317" s="1">
        <v>5318</v>
      </c>
      <c r="B5317" s="2" t="s">
        <v>211</v>
      </c>
      <c r="C5317" s="44" t="s">
        <v>7168</v>
      </c>
      <c r="D5317" s="2" t="s">
        <v>151</v>
      </c>
      <c r="E5317" s="2" t="s">
        <v>22549</v>
      </c>
      <c r="F5317" s="67">
        <v>44148</v>
      </c>
      <c r="G5317" s="96">
        <f t="shared" si="812"/>
        <v>11</v>
      </c>
      <c r="H5317" s="96">
        <f t="shared" si="813"/>
        <v>2020</v>
      </c>
      <c r="I5317" s="92">
        <v>0.87847222222222199</v>
      </c>
      <c r="J5317" s="97">
        <f t="shared" si="814"/>
        <v>21</v>
      </c>
      <c r="L5317" s="5" t="s">
        <v>91</v>
      </c>
      <c r="M5317" s="6" t="s">
        <v>208</v>
      </c>
      <c r="N5317" s="5">
        <v>68</v>
      </c>
      <c r="O5317" s="5" t="s">
        <v>5139</v>
      </c>
      <c r="P5317" s="6" t="s">
        <v>1027</v>
      </c>
      <c r="R5317" s="6" t="s">
        <v>77</v>
      </c>
      <c r="T5317" s="6" t="s">
        <v>202</v>
      </c>
      <c r="BO5317" s="2" t="s">
        <v>20678</v>
      </c>
      <c r="BQ5317" s="2" t="s">
        <v>20679</v>
      </c>
    </row>
    <row r="5318" spans="1:69" ht="16.149999999999999" customHeight="1" x14ac:dyDescent="0.25">
      <c r="A5318" s="1">
        <v>5319</v>
      </c>
      <c r="B5318" s="2" t="s">
        <v>211</v>
      </c>
      <c r="C5318" s="2" t="s">
        <v>540</v>
      </c>
      <c r="D5318" s="2" t="s">
        <v>124</v>
      </c>
      <c r="E5318" s="2" t="s">
        <v>20680</v>
      </c>
      <c r="F5318" s="67">
        <v>44150</v>
      </c>
      <c r="G5318" s="96">
        <f t="shared" si="812"/>
        <v>11</v>
      </c>
      <c r="H5318" s="96">
        <f t="shared" si="813"/>
        <v>2020</v>
      </c>
      <c r="I5318" s="92">
        <v>0.60416666666666696</v>
      </c>
      <c r="J5318" s="97">
        <f t="shared" si="814"/>
        <v>14</v>
      </c>
      <c r="K5318" s="5" t="s">
        <v>1392</v>
      </c>
      <c r="M5318" s="6" t="s">
        <v>74</v>
      </c>
      <c r="O5318" s="5" t="s">
        <v>10213</v>
      </c>
      <c r="P5318" s="127" t="s">
        <v>735</v>
      </c>
      <c r="R5318" s="6" t="s">
        <v>77</v>
      </c>
      <c r="U5318" s="2" t="s">
        <v>74</v>
      </c>
      <c r="X5318" s="2">
        <v>30</v>
      </c>
      <c r="Y5318" s="2" t="s">
        <v>83</v>
      </c>
      <c r="Z5318" s="2" t="s">
        <v>84</v>
      </c>
      <c r="AA5318" s="2">
        <v>30</v>
      </c>
      <c r="AB5318" s="2" t="s">
        <v>81</v>
      </c>
      <c r="AC5318" s="2" t="s">
        <v>84</v>
      </c>
      <c r="AD5318" s="2">
        <v>30</v>
      </c>
      <c r="AE5318" s="2" t="s">
        <v>83</v>
      </c>
      <c r="AF5318" s="2" t="s">
        <v>84</v>
      </c>
      <c r="AG5318" s="2">
        <v>30</v>
      </c>
      <c r="AH5318" s="2" t="s">
        <v>83</v>
      </c>
      <c r="AI5318" s="2" t="s">
        <v>161</v>
      </c>
      <c r="AJ5318" s="2">
        <v>30</v>
      </c>
      <c r="AK5318" s="2" t="s">
        <v>81</v>
      </c>
      <c r="AL5318" s="2" t="s">
        <v>161</v>
      </c>
      <c r="AM5318" s="2">
        <v>30</v>
      </c>
      <c r="AN5318" s="2" t="s">
        <v>83</v>
      </c>
      <c r="AO5318" s="2" t="s">
        <v>161</v>
      </c>
      <c r="BI5318" s="2" t="s">
        <v>162</v>
      </c>
      <c r="BJ5318" s="2">
        <v>20</v>
      </c>
      <c r="BK5318" s="2" t="s">
        <v>162</v>
      </c>
      <c r="BL5318" s="2">
        <v>300</v>
      </c>
      <c r="BO5318" s="2" t="s">
        <v>20681</v>
      </c>
      <c r="BQ5318" s="2" t="s">
        <v>20682</v>
      </c>
    </row>
    <row r="5319" spans="1:69" ht="16.149999999999999" customHeight="1" x14ac:dyDescent="0.25">
      <c r="A5319" s="16">
        <v>5320</v>
      </c>
      <c r="B5319" s="2" t="s">
        <v>211</v>
      </c>
      <c r="C5319" s="116" t="s">
        <v>20683</v>
      </c>
      <c r="D5319" s="2" t="s">
        <v>158</v>
      </c>
      <c r="E5319" s="2" t="s">
        <v>20684</v>
      </c>
      <c r="F5319" s="211">
        <v>44152</v>
      </c>
      <c r="G5319" s="214">
        <f t="shared" si="812"/>
        <v>11</v>
      </c>
      <c r="H5319" s="214">
        <f t="shared" si="813"/>
        <v>2020</v>
      </c>
      <c r="I5319" s="212">
        <v>0.68055555555555503</v>
      </c>
      <c r="J5319" s="97">
        <f t="shared" si="814"/>
        <v>16</v>
      </c>
      <c r="K5319" s="213" t="s">
        <v>1392</v>
      </c>
      <c r="L5319" s="213" t="s">
        <v>73</v>
      </c>
      <c r="M5319" s="213" t="s">
        <v>74</v>
      </c>
      <c r="N5319" s="213"/>
      <c r="O5319" s="213" t="s">
        <v>75</v>
      </c>
      <c r="P5319" s="127" t="s">
        <v>3460</v>
      </c>
      <c r="R5319" s="6" t="s">
        <v>77</v>
      </c>
      <c r="U5319" s="2" t="s">
        <v>115</v>
      </c>
      <c r="V5319" s="2" t="s">
        <v>20685</v>
      </c>
      <c r="X5319" s="2">
        <v>95</v>
      </c>
      <c r="Y5319" s="2" t="s">
        <v>83</v>
      </c>
      <c r="Z5319" s="2" t="s">
        <v>161</v>
      </c>
      <c r="AA5319" s="2">
        <v>95</v>
      </c>
      <c r="AB5319" s="2" t="s">
        <v>81</v>
      </c>
      <c r="AC5319" s="2" t="s">
        <v>161</v>
      </c>
      <c r="AD5319" s="2">
        <v>95</v>
      </c>
      <c r="AE5319" s="2" t="s">
        <v>83</v>
      </c>
      <c r="AF5319" s="2" t="s">
        <v>161</v>
      </c>
      <c r="AG5319" s="2">
        <v>95</v>
      </c>
      <c r="AH5319" s="2" t="s">
        <v>94</v>
      </c>
      <c r="AI5319" s="2" t="s">
        <v>161</v>
      </c>
      <c r="AJ5319" s="2">
        <v>195</v>
      </c>
      <c r="AK5319" s="2" t="s">
        <v>81</v>
      </c>
      <c r="AL5319" s="2" t="s">
        <v>84</v>
      </c>
      <c r="AM5319" s="2">
        <v>195</v>
      </c>
      <c r="AN5319" s="2" t="s">
        <v>81</v>
      </c>
      <c r="AO5319" s="2" t="s">
        <v>84</v>
      </c>
      <c r="AP5319" s="2">
        <v>195</v>
      </c>
      <c r="AQ5319" s="2" t="s">
        <v>81</v>
      </c>
      <c r="AR5319" s="2" t="s">
        <v>84</v>
      </c>
      <c r="AV5319" s="1">
        <v>199</v>
      </c>
      <c r="AW5319" s="1" t="s">
        <v>81</v>
      </c>
      <c r="AX5319" s="1" t="s">
        <v>82</v>
      </c>
      <c r="AY5319" s="1">
        <v>199</v>
      </c>
      <c r="AZ5319" s="1" t="s">
        <v>94</v>
      </c>
      <c r="BA5319" s="1" t="s">
        <v>82</v>
      </c>
      <c r="BB5319" s="1">
        <v>199</v>
      </c>
      <c r="BC5319" s="1" t="s">
        <v>81</v>
      </c>
      <c r="BD5319" s="1" t="s">
        <v>82</v>
      </c>
      <c r="BE5319" s="214"/>
      <c r="BF5319" s="214"/>
      <c r="BG5319" s="214"/>
      <c r="BH5319" s="214"/>
      <c r="BO5319" s="2" t="s">
        <v>20686</v>
      </c>
      <c r="BP5319" s="214"/>
      <c r="BQ5319" s="2" t="s">
        <v>20687</v>
      </c>
    </row>
    <row r="5320" spans="1:69" ht="16.149999999999999" customHeight="1" x14ac:dyDescent="0.25">
      <c r="A5320" s="1">
        <v>5321</v>
      </c>
      <c r="B5320" s="2" t="s">
        <v>211</v>
      </c>
      <c r="C5320" s="2" t="s">
        <v>550</v>
      </c>
      <c r="D5320" s="2" t="s">
        <v>124</v>
      </c>
      <c r="E5320" s="2" t="s">
        <v>1476</v>
      </c>
      <c r="F5320" s="67">
        <v>44152</v>
      </c>
      <c r="G5320" s="96">
        <f t="shared" si="812"/>
        <v>11</v>
      </c>
      <c r="H5320" s="96">
        <f t="shared" si="813"/>
        <v>2020</v>
      </c>
      <c r="I5320" s="92">
        <v>0.71180555555555503</v>
      </c>
      <c r="J5320" s="97">
        <f t="shared" si="814"/>
        <v>17</v>
      </c>
      <c r="K5320" s="5" t="s">
        <v>1392</v>
      </c>
      <c r="L5320" s="5" t="s">
        <v>91</v>
      </c>
      <c r="M5320" s="6" t="s">
        <v>74</v>
      </c>
      <c r="N5320" s="5">
        <v>33</v>
      </c>
      <c r="O5320" s="5" t="s">
        <v>5139</v>
      </c>
      <c r="P5320" s="127" t="s">
        <v>20688</v>
      </c>
      <c r="R5320" s="6" t="s">
        <v>77</v>
      </c>
      <c r="U5320" s="2" t="s">
        <v>115</v>
      </c>
      <c r="V5320" s="2" t="s">
        <v>80</v>
      </c>
      <c r="X5320" s="2">
        <v>338</v>
      </c>
      <c r="Y5320" s="2" t="s">
        <v>81</v>
      </c>
      <c r="Z5320" s="2" t="s">
        <v>84</v>
      </c>
      <c r="AD5320" s="2">
        <v>338</v>
      </c>
      <c r="AE5320" s="2" t="s">
        <v>81</v>
      </c>
      <c r="AF5320" s="2" t="s">
        <v>84</v>
      </c>
      <c r="AJ5320" s="2">
        <v>839</v>
      </c>
      <c r="AK5320" s="2" t="s">
        <v>81</v>
      </c>
      <c r="AL5320" s="2" t="s">
        <v>168</v>
      </c>
      <c r="AP5320" s="2">
        <v>839</v>
      </c>
      <c r="AQ5320" s="2" t="s">
        <v>81</v>
      </c>
      <c r="AR5320" s="2" t="s">
        <v>168</v>
      </c>
      <c r="AS5320" s="2">
        <v>839</v>
      </c>
      <c r="AT5320" s="2" t="s">
        <v>81</v>
      </c>
      <c r="AU5320" s="2" t="s">
        <v>168</v>
      </c>
      <c r="BO5320" s="2" t="s">
        <v>20689</v>
      </c>
      <c r="BQ5320" s="2" t="s">
        <v>20690</v>
      </c>
    </row>
    <row r="5321" spans="1:69" ht="16.149999999999999" customHeight="1" x14ac:dyDescent="0.25">
      <c r="A5321" s="1">
        <v>5322</v>
      </c>
      <c r="B5321" s="2" t="s">
        <v>211</v>
      </c>
      <c r="C5321" s="2" t="s">
        <v>20691</v>
      </c>
      <c r="D5321" s="2" t="s">
        <v>364</v>
      </c>
      <c r="E5321" s="2" t="s">
        <v>20692</v>
      </c>
      <c r="F5321" s="67">
        <v>44150</v>
      </c>
      <c r="G5321" s="96">
        <f t="shared" si="812"/>
        <v>11</v>
      </c>
      <c r="H5321" s="96">
        <f t="shared" si="813"/>
        <v>2020</v>
      </c>
      <c r="J5321" s="97" t="str">
        <f t="shared" si="814"/>
        <v/>
      </c>
      <c r="L5321" s="5" t="s">
        <v>91</v>
      </c>
      <c r="M5321" s="6" t="s">
        <v>74</v>
      </c>
      <c r="N5321" s="5">
        <v>32</v>
      </c>
      <c r="O5321" s="5" t="s">
        <v>126</v>
      </c>
      <c r="P5321" s="127" t="s">
        <v>3460</v>
      </c>
      <c r="R5321" s="6" t="s">
        <v>77</v>
      </c>
      <c r="U5321" s="2" t="s">
        <v>115</v>
      </c>
      <c r="V5321" s="2" t="s">
        <v>80</v>
      </c>
      <c r="X5321" s="2">
        <v>1030</v>
      </c>
      <c r="Y5321" s="2" t="s">
        <v>81</v>
      </c>
      <c r="Z5321" s="2" t="s">
        <v>161</v>
      </c>
      <c r="AA5321" s="2">
        <v>1030</v>
      </c>
      <c r="AB5321" s="2" t="s">
        <v>81</v>
      </c>
      <c r="AC5321" s="2" t="s">
        <v>161</v>
      </c>
      <c r="AD5321" s="2">
        <v>1030</v>
      </c>
      <c r="AE5321" s="2" t="s">
        <v>83</v>
      </c>
      <c r="AF5321" s="2" t="s">
        <v>161</v>
      </c>
      <c r="AG5321" s="2">
        <v>1030</v>
      </c>
      <c r="AH5321" s="2" t="s">
        <v>81</v>
      </c>
      <c r="AI5321" s="2" t="s">
        <v>161</v>
      </c>
      <c r="BI5321" s="2" t="s">
        <v>162</v>
      </c>
      <c r="BJ5321" s="2">
        <v>40</v>
      </c>
      <c r="BK5321" s="2" t="s">
        <v>162</v>
      </c>
      <c r="BL5321" s="2">
        <v>480</v>
      </c>
      <c r="BO5321" s="2" t="s">
        <v>20693</v>
      </c>
      <c r="BQ5321" s="2" t="s">
        <v>20694</v>
      </c>
    </row>
    <row r="5322" spans="1:69" ht="16.149999999999999" customHeight="1" x14ac:dyDescent="0.25">
      <c r="A5322" s="1">
        <v>5323</v>
      </c>
      <c r="B5322" s="2" t="s">
        <v>211</v>
      </c>
      <c r="C5322" s="2" t="s">
        <v>1427</v>
      </c>
      <c r="D5322" s="2" t="s">
        <v>124</v>
      </c>
      <c r="E5322" s="2" t="s">
        <v>20695</v>
      </c>
      <c r="F5322" s="67">
        <v>44152</v>
      </c>
      <c r="G5322" s="96">
        <f t="shared" si="812"/>
        <v>11</v>
      </c>
      <c r="H5322" s="96">
        <f t="shared" si="813"/>
        <v>2020</v>
      </c>
      <c r="I5322" s="92">
        <v>0.55555555555555602</v>
      </c>
      <c r="J5322" s="97">
        <f t="shared" si="814"/>
        <v>13</v>
      </c>
      <c r="L5322" s="5" t="s">
        <v>73</v>
      </c>
      <c r="M5322" s="6" t="s">
        <v>115</v>
      </c>
      <c r="N5322" s="5">
        <v>13</v>
      </c>
      <c r="O5322" s="5" t="s">
        <v>5139</v>
      </c>
      <c r="P5322" s="127" t="s">
        <v>20696</v>
      </c>
      <c r="R5322" s="6" t="s">
        <v>77</v>
      </c>
      <c r="T5322" s="6" t="s">
        <v>80</v>
      </c>
      <c r="V5322" s="2" t="s">
        <v>80</v>
      </c>
      <c r="BO5322" s="2" t="s">
        <v>20697</v>
      </c>
      <c r="BQ5322" s="2" t="s">
        <v>20698</v>
      </c>
    </row>
    <row r="5323" spans="1:69" ht="16.149999999999999" customHeight="1" x14ac:dyDescent="0.25">
      <c r="A5323" s="16">
        <v>5324</v>
      </c>
      <c r="B5323" s="2" t="s">
        <v>211</v>
      </c>
      <c r="C5323" s="2" t="s">
        <v>540</v>
      </c>
      <c r="D5323" s="392" t="s">
        <v>124</v>
      </c>
      <c r="E5323" s="2" t="s">
        <v>20699</v>
      </c>
      <c r="F5323" s="67">
        <v>44152</v>
      </c>
      <c r="G5323" s="96">
        <f t="shared" si="812"/>
        <v>11</v>
      </c>
      <c r="H5323" s="96">
        <f t="shared" si="813"/>
        <v>2020</v>
      </c>
      <c r="I5323" s="92">
        <v>0.3125</v>
      </c>
      <c r="J5323" s="97">
        <f t="shared" si="814"/>
        <v>7</v>
      </c>
      <c r="L5323" s="5" t="s">
        <v>91</v>
      </c>
      <c r="M5323" s="6" t="s">
        <v>12552</v>
      </c>
      <c r="N5323" s="5">
        <v>22</v>
      </c>
      <c r="O5323" s="2" t="s">
        <v>14462</v>
      </c>
      <c r="P5323" s="127" t="s">
        <v>20700</v>
      </c>
      <c r="R5323" s="6" t="s">
        <v>77</v>
      </c>
      <c r="T5323" s="6" t="s">
        <v>80</v>
      </c>
      <c r="BO5323" s="2" t="s">
        <v>20701</v>
      </c>
      <c r="BQ5323" s="2" t="s">
        <v>20702</v>
      </c>
    </row>
    <row r="5324" spans="1:69" ht="16.149999999999999" customHeight="1" x14ac:dyDescent="0.25">
      <c r="A5324" s="1">
        <v>5325</v>
      </c>
      <c r="B5324" s="2" t="s">
        <v>211</v>
      </c>
      <c r="C5324" s="2" t="s">
        <v>1851</v>
      </c>
      <c r="D5324" s="2" t="s">
        <v>89</v>
      </c>
      <c r="E5324" s="2" t="s">
        <v>20703</v>
      </c>
      <c r="F5324" s="67">
        <v>44153</v>
      </c>
      <c r="G5324" s="96">
        <f t="shared" si="812"/>
        <v>11</v>
      </c>
      <c r="H5324" s="96">
        <f t="shared" si="813"/>
        <v>2020</v>
      </c>
      <c r="I5324" s="92">
        <v>0.89583333333333304</v>
      </c>
      <c r="J5324" s="97">
        <f t="shared" si="814"/>
        <v>21</v>
      </c>
      <c r="K5324" s="5" t="s">
        <v>1392</v>
      </c>
      <c r="L5324" s="5" t="s">
        <v>91</v>
      </c>
      <c r="M5324" s="6" t="s">
        <v>115</v>
      </c>
      <c r="N5324" s="5">
        <v>49</v>
      </c>
      <c r="O5324" s="5" t="s">
        <v>5139</v>
      </c>
      <c r="P5324" s="127" t="s">
        <v>1027</v>
      </c>
      <c r="R5324" s="6" t="s">
        <v>77</v>
      </c>
      <c r="T5324" s="6" t="s">
        <v>202</v>
      </c>
      <c r="X5324" s="2">
        <v>50</v>
      </c>
      <c r="Y5324" s="2" t="s">
        <v>81</v>
      </c>
      <c r="Z5324" s="2" t="s">
        <v>168</v>
      </c>
      <c r="AA5324" s="2" t="s">
        <v>109</v>
      </c>
      <c r="AD5324" s="2">
        <v>50</v>
      </c>
      <c r="AE5324" s="2" t="s">
        <v>81</v>
      </c>
      <c r="AF5324" s="2" t="s">
        <v>168</v>
      </c>
      <c r="AG5324" s="2">
        <v>50</v>
      </c>
      <c r="AH5324" s="2" t="s">
        <v>81</v>
      </c>
      <c r="AI5324" s="2" t="s">
        <v>168</v>
      </c>
      <c r="AJ5324" s="2">
        <v>230</v>
      </c>
      <c r="AK5324" s="2" t="s">
        <v>94</v>
      </c>
      <c r="AL5324" s="2" t="s">
        <v>84</v>
      </c>
      <c r="AP5324" s="2">
        <v>230</v>
      </c>
      <c r="AQ5324" s="2" t="s">
        <v>81</v>
      </c>
      <c r="AR5324" s="2" t="s">
        <v>84</v>
      </c>
      <c r="AS5324" s="2">
        <v>230</v>
      </c>
      <c r="AT5324" s="2" t="s">
        <v>81</v>
      </c>
      <c r="AU5324" s="2" t="s">
        <v>84</v>
      </c>
      <c r="BO5324" s="2" t="s">
        <v>109</v>
      </c>
      <c r="BQ5324" s="2" t="s">
        <v>20704</v>
      </c>
    </row>
    <row r="5325" spans="1:69" ht="16.149999999999999" customHeight="1" x14ac:dyDescent="0.25">
      <c r="A5325" s="1">
        <v>5326</v>
      </c>
      <c r="B5325" s="2" t="s">
        <v>211</v>
      </c>
      <c r="C5325" s="65" t="s">
        <v>20705</v>
      </c>
      <c r="D5325" s="2" t="s">
        <v>137</v>
      </c>
      <c r="E5325" s="2" t="s">
        <v>20706</v>
      </c>
      <c r="F5325" s="67">
        <v>44151</v>
      </c>
      <c r="G5325" s="96">
        <f t="shared" si="812"/>
        <v>11</v>
      </c>
      <c r="H5325" s="96">
        <f t="shared" si="813"/>
        <v>2020</v>
      </c>
      <c r="I5325" s="92">
        <v>0.66319444444444398</v>
      </c>
      <c r="J5325" s="97">
        <f t="shared" si="814"/>
        <v>15</v>
      </c>
      <c r="L5325" s="5" t="s">
        <v>91</v>
      </c>
      <c r="M5325" s="6" t="s">
        <v>74</v>
      </c>
      <c r="N5325" s="5">
        <v>54</v>
      </c>
      <c r="O5325" s="5" t="s">
        <v>5139</v>
      </c>
      <c r="P5325" s="127" t="s">
        <v>20707</v>
      </c>
      <c r="R5325" s="6" t="s">
        <v>77</v>
      </c>
      <c r="T5325" s="6" t="s">
        <v>80</v>
      </c>
      <c r="U5325" s="6" t="s">
        <v>115</v>
      </c>
      <c r="V5325" s="6" t="s">
        <v>80</v>
      </c>
      <c r="BO5325" s="2" t="s">
        <v>20708</v>
      </c>
      <c r="BQ5325" s="2" t="s">
        <v>20709</v>
      </c>
    </row>
    <row r="5326" spans="1:69" ht="16.149999999999999" customHeight="1" x14ac:dyDescent="0.25">
      <c r="A5326" s="16">
        <v>5327</v>
      </c>
      <c r="B5326" s="2" t="s">
        <v>211</v>
      </c>
      <c r="C5326" s="2" t="s">
        <v>3440</v>
      </c>
      <c r="D5326" s="2" t="s">
        <v>348</v>
      </c>
      <c r="E5326" s="2" t="s">
        <v>20710</v>
      </c>
      <c r="F5326" s="67">
        <v>44152</v>
      </c>
      <c r="G5326" s="96">
        <f t="shared" si="812"/>
        <v>11</v>
      </c>
      <c r="H5326" s="96">
        <f t="shared" si="813"/>
        <v>2020</v>
      </c>
      <c r="J5326" s="97" t="str">
        <f t="shared" si="814"/>
        <v/>
      </c>
      <c r="L5326" s="5" t="s">
        <v>91</v>
      </c>
      <c r="M5326" s="6" t="s">
        <v>74</v>
      </c>
      <c r="N5326" s="5">
        <v>21</v>
      </c>
      <c r="O5326" s="5" t="s">
        <v>5139</v>
      </c>
      <c r="P5326" s="127" t="s">
        <v>3460</v>
      </c>
      <c r="R5326" s="6" t="s">
        <v>77</v>
      </c>
      <c r="U5326" s="2" t="s">
        <v>208</v>
      </c>
      <c r="V5326" s="2" t="s">
        <v>202</v>
      </c>
      <c r="X5326" s="2">
        <v>240</v>
      </c>
      <c r="Y5326" s="2" t="s">
        <v>81</v>
      </c>
      <c r="Z5326" s="2" t="s">
        <v>168</v>
      </c>
      <c r="AD5326" s="2">
        <v>240</v>
      </c>
      <c r="AE5326" s="2" t="s">
        <v>81</v>
      </c>
      <c r="AF5326" s="2" t="s">
        <v>168</v>
      </c>
      <c r="AG5326" s="2">
        <v>240</v>
      </c>
      <c r="AH5326" s="2" t="s">
        <v>81</v>
      </c>
      <c r="AI5326" s="2" t="s">
        <v>168</v>
      </c>
      <c r="AJ5326" s="1">
        <v>430</v>
      </c>
      <c r="AK5326" s="1" t="s">
        <v>81</v>
      </c>
      <c r="AL5326" s="1" t="s">
        <v>168</v>
      </c>
      <c r="AM5326" s="1">
        <v>430</v>
      </c>
      <c r="AN5326" s="1" t="s">
        <v>81</v>
      </c>
      <c r="AO5326" s="1" t="s">
        <v>168</v>
      </c>
      <c r="AP5326" s="1">
        <v>430</v>
      </c>
      <c r="AQ5326" s="1" t="s">
        <v>81</v>
      </c>
      <c r="AR5326" s="1" t="s">
        <v>168</v>
      </c>
      <c r="AS5326" s="1">
        <v>430</v>
      </c>
      <c r="AT5326" s="1" t="s">
        <v>81</v>
      </c>
      <c r="AU5326" s="1" t="s">
        <v>168</v>
      </c>
      <c r="BO5326" s="2" t="s">
        <v>20711</v>
      </c>
      <c r="BQ5326" s="2" t="s">
        <v>20712</v>
      </c>
    </row>
    <row r="5327" spans="1:69" ht="16.149999999999999" customHeight="1" x14ac:dyDescent="0.25">
      <c r="A5327" s="44">
        <v>5328</v>
      </c>
      <c r="B5327" s="2" t="s">
        <v>211</v>
      </c>
      <c r="C5327" s="2" t="s">
        <v>1851</v>
      </c>
      <c r="D5327" s="2" t="s">
        <v>89</v>
      </c>
      <c r="E5327" s="2" t="s">
        <v>19902</v>
      </c>
      <c r="F5327" s="67">
        <v>44136</v>
      </c>
      <c r="G5327" s="96">
        <f t="shared" si="812"/>
        <v>11</v>
      </c>
      <c r="H5327" s="96">
        <f t="shared" si="813"/>
        <v>2020</v>
      </c>
      <c r="I5327" s="92">
        <v>0.58333333333333304</v>
      </c>
      <c r="J5327" s="97">
        <f t="shared" si="814"/>
        <v>14</v>
      </c>
      <c r="K5327" s="5" t="s">
        <v>1392</v>
      </c>
      <c r="L5327" s="5" t="s">
        <v>91</v>
      </c>
      <c r="M5327" s="6" t="s">
        <v>115</v>
      </c>
      <c r="O5327" s="5" t="s">
        <v>5139</v>
      </c>
      <c r="P5327" s="127" t="s">
        <v>3460</v>
      </c>
      <c r="R5327" s="6" t="s">
        <v>77</v>
      </c>
      <c r="T5327" s="6" t="s">
        <v>80</v>
      </c>
      <c r="U5327" s="6" t="s">
        <v>1312</v>
      </c>
      <c r="X5327" s="2">
        <v>210</v>
      </c>
      <c r="Y5327" s="2" t="s">
        <v>81</v>
      </c>
      <c r="Z5327" s="2" t="s">
        <v>161</v>
      </c>
      <c r="AA5327" s="2">
        <v>210</v>
      </c>
      <c r="AB5327" s="2" t="s">
        <v>94</v>
      </c>
      <c r="AC5327" s="2" t="s">
        <v>161</v>
      </c>
      <c r="AD5327" s="2">
        <v>210</v>
      </c>
      <c r="AE5327" s="2" t="s">
        <v>81</v>
      </c>
      <c r="AF5327" s="2" t="s">
        <v>161</v>
      </c>
      <c r="AG5327" s="2">
        <v>210</v>
      </c>
      <c r="AH5327" s="2" t="s">
        <v>81</v>
      </c>
      <c r="AI5327" s="2" t="s">
        <v>161</v>
      </c>
      <c r="BO5327" s="2" t="s">
        <v>20713</v>
      </c>
      <c r="BQ5327" s="2" t="s">
        <v>20714</v>
      </c>
    </row>
    <row r="5328" spans="1:69" ht="16.149999999999999" customHeight="1" x14ac:dyDescent="0.25">
      <c r="A5328" s="1">
        <v>5329</v>
      </c>
      <c r="B5328" s="2" t="s">
        <v>211</v>
      </c>
      <c r="C5328" s="2" t="s">
        <v>20715</v>
      </c>
      <c r="D5328" s="2" t="s">
        <v>896</v>
      </c>
      <c r="E5328" s="2" t="s">
        <v>20716</v>
      </c>
      <c r="F5328" s="67">
        <v>44153</v>
      </c>
      <c r="G5328" s="96">
        <f t="shared" si="812"/>
        <v>11</v>
      </c>
      <c r="H5328" s="96">
        <f t="shared" si="813"/>
        <v>2020</v>
      </c>
      <c r="I5328" s="92">
        <v>0.59375</v>
      </c>
      <c r="J5328" s="97">
        <f t="shared" si="814"/>
        <v>14</v>
      </c>
      <c r="K5328" s="5" t="s">
        <v>1392</v>
      </c>
      <c r="L5328" s="5" t="s">
        <v>73</v>
      </c>
      <c r="M5328" s="6" t="s">
        <v>115</v>
      </c>
      <c r="N5328" s="5">
        <v>65</v>
      </c>
      <c r="O5328" s="5" t="s">
        <v>5139</v>
      </c>
      <c r="P5328" s="127" t="s">
        <v>1027</v>
      </c>
      <c r="R5328" s="6" t="s">
        <v>77</v>
      </c>
      <c r="T5328" s="6" t="s">
        <v>80</v>
      </c>
      <c r="X5328" s="2">
        <v>215</v>
      </c>
      <c r="Y5328" s="2" t="s">
        <v>83</v>
      </c>
      <c r="Z5328" s="2" t="s">
        <v>84</v>
      </c>
      <c r="AA5328" s="2">
        <v>215</v>
      </c>
      <c r="AB5328" s="2" t="s">
        <v>81</v>
      </c>
      <c r="AC5328" s="2" t="s">
        <v>84</v>
      </c>
      <c r="AD5328" s="2">
        <v>215</v>
      </c>
      <c r="AE5328" s="2" t="s">
        <v>83</v>
      </c>
      <c r="AF5328" s="2" t="s">
        <v>84</v>
      </c>
      <c r="AJ5328" s="2">
        <v>215</v>
      </c>
      <c r="AK5328" s="2" t="s">
        <v>83</v>
      </c>
      <c r="AL5328" s="2" t="s">
        <v>84</v>
      </c>
      <c r="AM5328" s="2">
        <v>215</v>
      </c>
      <c r="AN5328" s="2" t="s">
        <v>81</v>
      </c>
      <c r="AO5328" s="2" t="s">
        <v>84</v>
      </c>
      <c r="AP5328" s="2">
        <v>215</v>
      </c>
      <c r="AQ5328" s="2" t="s">
        <v>83</v>
      </c>
      <c r="AR5328" s="2" t="s">
        <v>84</v>
      </c>
      <c r="AV5328" s="2">
        <v>586</v>
      </c>
      <c r="AW5328" s="2" t="s">
        <v>83</v>
      </c>
      <c r="AX5328" s="2" t="s">
        <v>161</v>
      </c>
      <c r="BB5328" s="2">
        <v>586</v>
      </c>
      <c r="BC5328" s="2" t="s">
        <v>83</v>
      </c>
      <c r="BD5328" s="2" t="s">
        <v>161</v>
      </c>
      <c r="BO5328" s="2" t="s">
        <v>20717</v>
      </c>
      <c r="BQ5328" s="2" t="s">
        <v>20718</v>
      </c>
    </row>
    <row r="5329" spans="1:70" ht="16.149999999999999" customHeight="1" x14ac:dyDescent="0.25">
      <c r="A5329" s="1">
        <v>5330</v>
      </c>
      <c r="B5329" s="2" t="s">
        <v>211</v>
      </c>
      <c r="C5329" s="44" t="s">
        <v>9210</v>
      </c>
      <c r="D5329" s="2" t="s">
        <v>364</v>
      </c>
      <c r="E5329" s="2" t="s">
        <v>20719</v>
      </c>
      <c r="F5329" s="67">
        <v>44149</v>
      </c>
      <c r="G5329" s="96">
        <f t="shared" si="812"/>
        <v>11</v>
      </c>
      <c r="H5329" s="96">
        <f t="shared" si="813"/>
        <v>2020</v>
      </c>
      <c r="I5329" s="92">
        <v>0.59722222222222199</v>
      </c>
      <c r="J5329" s="97">
        <f t="shared" si="814"/>
        <v>14</v>
      </c>
      <c r="K5329" s="5" t="s">
        <v>1392</v>
      </c>
      <c r="L5329" s="5" t="s">
        <v>73</v>
      </c>
      <c r="M5329" s="6" t="s">
        <v>115</v>
      </c>
      <c r="N5329" s="5">
        <v>70</v>
      </c>
      <c r="O5329" s="5" t="s">
        <v>126</v>
      </c>
      <c r="P5329" s="127" t="s">
        <v>1027</v>
      </c>
      <c r="R5329" s="6" t="s">
        <v>77</v>
      </c>
      <c r="T5329" s="6" t="s">
        <v>80</v>
      </c>
      <c r="X5329" s="2">
        <v>2140</v>
      </c>
      <c r="Y5329" s="2" t="s">
        <v>83</v>
      </c>
      <c r="Z5329" s="2" t="s">
        <v>84</v>
      </c>
      <c r="AA5329" s="2">
        <v>2140</v>
      </c>
      <c r="AB5329" s="2" t="s">
        <v>81</v>
      </c>
      <c r="AC5329" s="2" t="s">
        <v>84</v>
      </c>
      <c r="AD5329" s="2">
        <v>2140</v>
      </c>
      <c r="AE5329" s="2" t="s">
        <v>83</v>
      </c>
      <c r="AF5329" s="2" t="s">
        <v>84</v>
      </c>
      <c r="AG5329" s="2">
        <v>2140</v>
      </c>
      <c r="AH5329" s="2" t="s">
        <v>94</v>
      </c>
      <c r="AI5329" s="2" t="s">
        <v>84</v>
      </c>
      <c r="AJ5329" s="2">
        <v>2140</v>
      </c>
      <c r="AK5329" s="2" t="s">
        <v>83</v>
      </c>
      <c r="AL5329" s="2" t="s">
        <v>84</v>
      </c>
      <c r="AM5329" s="2">
        <v>2140</v>
      </c>
      <c r="AN5329" s="2" t="s">
        <v>81</v>
      </c>
      <c r="AO5329" s="2" t="s">
        <v>84</v>
      </c>
      <c r="AP5329" s="2">
        <v>2140</v>
      </c>
      <c r="AQ5329" s="2" t="s">
        <v>83</v>
      </c>
      <c r="AR5329" s="2" t="s">
        <v>84</v>
      </c>
      <c r="AS5329" s="2">
        <v>2140</v>
      </c>
      <c r="AT5329" s="2" t="s">
        <v>94</v>
      </c>
      <c r="AU5329" s="2" t="s">
        <v>84</v>
      </c>
      <c r="BO5329" s="2" t="s">
        <v>20720</v>
      </c>
      <c r="BQ5329" s="2" t="s">
        <v>20721</v>
      </c>
    </row>
    <row r="5330" spans="1:70" ht="16.149999999999999" customHeight="1" x14ac:dyDescent="0.25">
      <c r="A5330" s="1">
        <v>5331</v>
      </c>
      <c r="B5330" s="2" t="s">
        <v>211</v>
      </c>
      <c r="C5330" s="2" t="s">
        <v>17812</v>
      </c>
      <c r="D5330" s="2" t="s">
        <v>124</v>
      </c>
      <c r="E5330" s="2" t="s">
        <v>20722</v>
      </c>
      <c r="F5330" s="67">
        <v>44154</v>
      </c>
      <c r="G5330" s="96">
        <f t="shared" si="812"/>
        <v>11</v>
      </c>
      <c r="H5330" s="96">
        <f t="shared" si="813"/>
        <v>2020</v>
      </c>
      <c r="J5330" s="97" t="str">
        <f t="shared" si="814"/>
        <v/>
      </c>
      <c r="L5330" s="5" t="s">
        <v>91</v>
      </c>
      <c r="M5330" s="6" t="s">
        <v>100</v>
      </c>
      <c r="O5330" s="5" t="s">
        <v>5139</v>
      </c>
      <c r="P5330" s="6" t="s">
        <v>20723</v>
      </c>
      <c r="R5330" s="6" t="s">
        <v>335</v>
      </c>
      <c r="T5330" s="6" t="s">
        <v>80</v>
      </c>
      <c r="BO5330" s="2" t="s">
        <v>20724</v>
      </c>
      <c r="BQ5330" s="2" t="s">
        <v>20725</v>
      </c>
    </row>
    <row r="5331" spans="1:70" ht="16.149999999999999" customHeight="1" x14ac:dyDescent="0.25">
      <c r="A5331" s="1">
        <v>5332</v>
      </c>
      <c r="B5331" s="2" t="s">
        <v>211</v>
      </c>
      <c r="C5331" s="2" t="s">
        <v>1241</v>
      </c>
      <c r="D5331" s="2" t="s">
        <v>575</v>
      </c>
      <c r="E5331" s="2" t="s">
        <v>20726</v>
      </c>
      <c r="F5331" s="67">
        <v>44155</v>
      </c>
      <c r="G5331" s="96">
        <f t="shared" si="812"/>
        <v>11</v>
      </c>
      <c r="H5331" s="96">
        <f t="shared" si="813"/>
        <v>2020</v>
      </c>
      <c r="I5331" s="92">
        <v>0.28819444444444398</v>
      </c>
      <c r="J5331" s="97">
        <f t="shared" si="814"/>
        <v>6</v>
      </c>
      <c r="L5331" s="5" t="s">
        <v>91</v>
      </c>
      <c r="M5331" s="6" t="s">
        <v>74</v>
      </c>
      <c r="N5331" s="5">
        <v>69</v>
      </c>
      <c r="O5331" s="5" t="s">
        <v>5139</v>
      </c>
      <c r="P5331" s="6" t="s">
        <v>3460</v>
      </c>
      <c r="R5331" s="6" t="s">
        <v>109</v>
      </c>
      <c r="U5331" s="2" t="s">
        <v>115</v>
      </c>
      <c r="V5331" s="2" t="s">
        <v>80</v>
      </c>
      <c r="W5331" s="2" t="s">
        <v>20727</v>
      </c>
      <c r="BQ5331" s="2" t="s">
        <v>20728</v>
      </c>
    </row>
    <row r="5332" spans="1:70" ht="16.149999999999999" customHeight="1" x14ac:dyDescent="0.25">
      <c r="A5332" s="16">
        <v>5333</v>
      </c>
      <c r="B5332" s="2" t="s">
        <v>211</v>
      </c>
      <c r="C5332" s="2" t="s">
        <v>20729</v>
      </c>
      <c r="D5332" s="2" t="s">
        <v>151</v>
      </c>
      <c r="E5332" s="2" t="s">
        <v>4197</v>
      </c>
      <c r="F5332" s="67">
        <v>44155</v>
      </c>
      <c r="G5332" s="96">
        <f t="shared" si="812"/>
        <v>11</v>
      </c>
      <c r="H5332" s="96">
        <f t="shared" si="813"/>
        <v>2020</v>
      </c>
      <c r="I5332" s="92">
        <v>0.75</v>
      </c>
      <c r="J5332" s="97">
        <f t="shared" si="814"/>
        <v>18</v>
      </c>
      <c r="K5332" s="5" t="s">
        <v>1392</v>
      </c>
      <c r="L5332" s="5" t="s">
        <v>91</v>
      </c>
      <c r="M5332" s="6" t="s">
        <v>74</v>
      </c>
      <c r="N5332" s="5">
        <v>50</v>
      </c>
      <c r="O5332" s="5" t="s">
        <v>140</v>
      </c>
      <c r="P5332" s="6" t="s">
        <v>20730</v>
      </c>
      <c r="R5332" s="6" t="s">
        <v>77</v>
      </c>
      <c r="T5332" s="6" t="s">
        <v>80</v>
      </c>
      <c r="X5332" s="2">
        <v>580</v>
      </c>
      <c r="Y5332" s="2" t="s">
        <v>81</v>
      </c>
      <c r="Z5332" s="2" t="s">
        <v>84</v>
      </c>
      <c r="AA5332" s="2">
        <v>580</v>
      </c>
      <c r="AB5332" s="2" t="s">
        <v>94</v>
      </c>
      <c r="AC5332" s="2" t="s">
        <v>84</v>
      </c>
      <c r="AD5332" s="2">
        <v>580</v>
      </c>
      <c r="AE5332" s="2" t="s">
        <v>81</v>
      </c>
      <c r="AF5332" s="2" t="s">
        <v>84</v>
      </c>
      <c r="AG5332" s="2">
        <v>580</v>
      </c>
      <c r="AH5332" s="2" t="s">
        <v>81</v>
      </c>
      <c r="AI5332" s="2" t="s">
        <v>84</v>
      </c>
      <c r="AJ5332" s="2">
        <v>580</v>
      </c>
      <c r="AK5332" s="2" t="s">
        <v>81</v>
      </c>
      <c r="AL5332" s="2" t="s">
        <v>84</v>
      </c>
      <c r="AM5332" s="2">
        <v>580</v>
      </c>
      <c r="AN5332" s="2" t="s">
        <v>94</v>
      </c>
      <c r="AO5332" s="2" t="s">
        <v>84</v>
      </c>
      <c r="AP5332" s="2">
        <v>580</v>
      </c>
      <c r="AQ5332" s="2" t="s">
        <v>81</v>
      </c>
      <c r="AR5332" s="2" t="s">
        <v>84</v>
      </c>
      <c r="AS5332" s="2">
        <v>580</v>
      </c>
      <c r="AT5332" s="2" t="s">
        <v>81</v>
      </c>
      <c r="AU5332" s="2" t="s">
        <v>84</v>
      </c>
      <c r="AV5332" s="2">
        <v>580</v>
      </c>
      <c r="AW5332" s="2" t="s">
        <v>81</v>
      </c>
      <c r="AX5332" s="2" t="s">
        <v>84</v>
      </c>
      <c r="AY5332" s="2">
        <v>580</v>
      </c>
      <c r="AZ5332" s="2" t="s">
        <v>94</v>
      </c>
      <c r="BA5332" s="2" t="s">
        <v>84</v>
      </c>
      <c r="BB5332" s="2">
        <v>580</v>
      </c>
      <c r="BC5332" s="2" t="s">
        <v>81</v>
      </c>
      <c r="BD5332" s="2" t="s">
        <v>84</v>
      </c>
      <c r="BE5332" s="2">
        <v>580</v>
      </c>
      <c r="BF5332" s="2" t="s">
        <v>81</v>
      </c>
      <c r="BG5332" s="2" t="s">
        <v>84</v>
      </c>
      <c r="BI5332" s="2" t="s">
        <v>162</v>
      </c>
      <c r="BJ5332" s="2">
        <v>20</v>
      </c>
      <c r="BO5332" s="2" t="s">
        <v>20731</v>
      </c>
      <c r="BQ5332" s="2" t="s">
        <v>20732</v>
      </c>
    </row>
    <row r="5333" spans="1:70" s="65" customFormat="1" ht="16.149999999999999" customHeight="1" x14ac:dyDescent="0.25">
      <c r="A5333" s="44">
        <v>5334</v>
      </c>
      <c r="B5333" s="65" t="s">
        <v>87</v>
      </c>
      <c r="C5333" s="65" t="s">
        <v>540</v>
      </c>
      <c r="D5333" s="65" t="s">
        <v>124</v>
      </c>
      <c r="E5333" s="65" t="s">
        <v>22005</v>
      </c>
      <c r="F5333" s="112">
        <v>44181</v>
      </c>
      <c r="G5333" s="420">
        <f t="shared" si="812"/>
        <v>12</v>
      </c>
      <c r="H5333" s="420">
        <f t="shared" si="813"/>
        <v>2020</v>
      </c>
      <c r="I5333" s="114">
        <v>0.66319444444444442</v>
      </c>
      <c r="J5333" s="132">
        <f t="shared" si="814"/>
        <v>15</v>
      </c>
      <c r="K5333" s="133" t="s">
        <v>1392</v>
      </c>
      <c r="L5333" s="133" t="s">
        <v>91</v>
      </c>
      <c r="M5333" s="134" t="s">
        <v>100</v>
      </c>
      <c r="N5333" s="133">
        <v>77</v>
      </c>
      <c r="O5333" s="133" t="s">
        <v>5139</v>
      </c>
      <c r="P5333" s="134" t="s">
        <v>22006</v>
      </c>
      <c r="Q5333" s="134"/>
      <c r="R5333" s="134" t="s">
        <v>77</v>
      </c>
      <c r="T5333" s="134"/>
      <c r="U5333" s="65" t="s">
        <v>208</v>
      </c>
      <c r="V5333" s="65" t="s">
        <v>80</v>
      </c>
      <c r="X5333" s="65">
        <v>80</v>
      </c>
      <c r="Y5333" s="65" t="s">
        <v>83</v>
      </c>
      <c r="Z5333" s="65" t="s">
        <v>84</v>
      </c>
      <c r="AA5333" s="65">
        <v>80</v>
      </c>
      <c r="AB5333" s="65" t="s">
        <v>81</v>
      </c>
      <c r="AC5333" s="65" t="s">
        <v>84</v>
      </c>
      <c r="AD5333" s="65">
        <v>80</v>
      </c>
      <c r="AE5333" s="65" t="s">
        <v>83</v>
      </c>
      <c r="AF5333" s="65" t="s">
        <v>13845</v>
      </c>
      <c r="AG5333" s="65">
        <v>80</v>
      </c>
      <c r="AH5333" s="65" t="s">
        <v>83</v>
      </c>
      <c r="AI5333" s="65" t="s">
        <v>84</v>
      </c>
      <c r="AJ5333" s="65">
        <v>80</v>
      </c>
      <c r="AK5333" s="65" t="s">
        <v>83</v>
      </c>
      <c r="AL5333" s="65" t="s">
        <v>84</v>
      </c>
      <c r="AM5333" s="65">
        <v>80</v>
      </c>
      <c r="AN5333" s="65" t="s">
        <v>81</v>
      </c>
      <c r="AO5333" s="65" t="s">
        <v>84</v>
      </c>
      <c r="AP5333" s="65">
        <v>80</v>
      </c>
      <c r="AQ5333" s="65" t="s">
        <v>83</v>
      </c>
      <c r="AR5333" s="65" t="s">
        <v>13845</v>
      </c>
      <c r="AS5333" s="65">
        <v>80</v>
      </c>
      <c r="AT5333" s="65" t="s">
        <v>83</v>
      </c>
      <c r="AU5333" s="65" t="s">
        <v>84</v>
      </c>
      <c r="AV5333" s="422">
        <v>25</v>
      </c>
      <c r="AW5333" s="422" t="s">
        <v>81</v>
      </c>
      <c r="AX5333" s="422" t="s">
        <v>82</v>
      </c>
      <c r="AY5333" s="422"/>
      <c r="AZ5333" s="422"/>
      <c r="BA5333" s="422"/>
      <c r="BB5333" s="422">
        <v>25</v>
      </c>
      <c r="BC5333" s="422" t="s">
        <v>81</v>
      </c>
      <c r="BD5333" s="422" t="s">
        <v>82</v>
      </c>
      <c r="BH5333" s="113"/>
      <c r="BO5333" s="65" t="s">
        <v>22007</v>
      </c>
      <c r="BP5333" s="113"/>
      <c r="BR5333" s="65" t="s">
        <v>22008</v>
      </c>
    </row>
    <row r="5334" spans="1:70" ht="16.149999999999999" customHeight="1" x14ac:dyDescent="0.25">
      <c r="A5334" s="93">
        <v>5335</v>
      </c>
      <c r="B5334" s="2" t="s">
        <v>211</v>
      </c>
      <c r="C5334" s="2" t="s">
        <v>20733</v>
      </c>
      <c r="D5334" s="2" t="s">
        <v>145</v>
      </c>
      <c r="E5334" s="2" t="s">
        <v>20734</v>
      </c>
      <c r="F5334" s="67">
        <v>44156</v>
      </c>
      <c r="G5334" s="96">
        <f t="shared" si="812"/>
        <v>11</v>
      </c>
      <c r="H5334" s="96">
        <f t="shared" si="813"/>
        <v>2020</v>
      </c>
      <c r="I5334" s="92">
        <v>0.17708333333333301</v>
      </c>
      <c r="J5334" s="97">
        <f t="shared" si="814"/>
        <v>4</v>
      </c>
      <c r="K5334" s="5" t="s">
        <v>1392</v>
      </c>
      <c r="L5334" s="5" t="s">
        <v>91</v>
      </c>
      <c r="M5334" s="6" t="s">
        <v>100</v>
      </c>
      <c r="N5334" s="5">
        <v>41</v>
      </c>
      <c r="O5334" s="5" t="s">
        <v>5139</v>
      </c>
      <c r="P5334" s="6" t="s">
        <v>20735</v>
      </c>
      <c r="R5334" s="6" t="s">
        <v>77</v>
      </c>
      <c r="T5334" s="6" t="s">
        <v>80</v>
      </c>
      <c r="X5334" s="2">
        <v>340</v>
      </c>
      <c r="Y5334" s="2" t="s">
        <v>83</v>
      </c>
      <c r="Z5334" s="2" t="s">
        <v>168</v>
      </c>
      <c r="AA5334" s="2">
        <v>340</v>
      </c>
      <c r="AB5334" s="2" t="s">
        <v>94</v>
      </c>
      <c r="AC5334" s="2" t="s">
        <v>168</v>
      </c>
      <c r="AD5334" s="2">
        <v>340</v>
      </c>
      <c r="AE5334" s="2" t="s">
        <v>83</v>
      </c>
      <c r="AF5334" s="2" t="s">
        <v>168</v>
      </c>
      <c r="AG5334" s="2">
        <v>340</v>
      </c>
      <c r="AH5334" s="2" t="s">
        <v>83</v>
      </c>
      <c r="AI5334" s="2" t="s">
        <v>168</v>
      </c>
      <c r="BO5334" s="2" t="s">
        <v>20736</v>
      </c>
      <c r="BQ5334" s="2" t="s">
        <v>20737</v>
      </c>
    </row>
    <row r="5335" spans="1:70" ht="16.149999999999999" customHeight="1" x14ac:dyDescent="0.25">
      <c r="A5335" s="16">
        <v>5336</v>
      </c>
      <c r="B5335" s="2" t="s">
        <v>87</v>
      </c>
      <c r="C5335" s="2" t="s">
        <v>280</v>
      </c>
      <c r="D5335" s="2" t="s">
        <v>137</v>
      </c>
      <c r="E5335" s="2" t="s">
        <v>20738</v>
      </c>
      <c r="F5335" s="67">
        <v>44153</v>
      </c>
      <c r="G5335" s="96">
        <f t="shared" si="812"/>
        <v>11</v>
      </c>
      <c r="H5335" s="96">
        <f t="shared" si="813"/>
        <v>2020</v>
      </c>
      <c r="I5335" s="92">
        <v>0.6875</v>
      </c>
      <c r="J5335" s="97">
        <f t="shared" si="814"/>
        <v>16</v>
      </c>
      <c r="K5335" s="5" t="s">
        <v>1392</v>
      </c>
      <c r="L5335" s="5" t="s">
        <v>91</v>
      </c>
      <c r="M5335" s="6" t="s">
        <v>74</v>
      </c>
      <c r="N5335" s="5">
        <v>91</v>
      </c>
      <c r="O5335" s="5" t="s">
        <v>5139</v>
      </c>
      <c r="P5335" s="6" t="s">
        <v>20673</v>
      </c>
      <c r="R5335" s="6" t="s">
        <v>77</v>
      </c>
      <c r="S5335" s="5" t="s">
        <v>93</v>
      </c>
      <c r="T5335" s="6" t="s">
        <v>80</v>
      </c>
      <c r="U5335" s="6" t="s">
        <v>354</v>
      </c>
      <c r="W5335" s="6" t="s">
        <v>20739</v>
      </c>
      <c r="X5335" s="2">
        <v>60</v>
      </c>
      <c r="Y5335" s="2" t="s">
        <v>81</v>
      </c>
      <c r="Z5335" s="2" t="s">
        <v>82</v>
      </c>
      <c r="AA5335" s="2">
        <v>60</v>
      </c>
      <c r="AB5335" s="2" t="s">
        <v>81</v>
      </c>
      <c r="AC5335" s="2" t="s">
        <v>82</v>
      </c>
      <c r="AD5335" s="2">
        <v>60</v>
      </c>
      <c r="AE5335" s="2" t="s">
        <v>81</v>
      </c>
      <c r="AF5335" s="2" t="s">
        <v>82</v>
      </c>
      <c r="AG5335" s="2">
        <v>60</v>
      </c>
      <c r="AH5335" s="2" t="s">
        <v>83</v>
      </c>
      <c r="AI5335" s="2" t="s">
        <v>82</v>
      </c>
      <c r="AJ5335" s="2" t="s">
        <v>109</v>
      </c>
      <c r="AK5335" s="2" t="s">
        <v>109</v>
      </c>
      <c r="AL5335" s="2" t="s">
        <v>109</v>
      </c>
      <c r="AM5335" s="2" t="s">
        <v>109</v>
      </c>
      <c r="AN5335" s="2" t="s">
        <v>109</v>
      </c>
      <c r="AO5335" s="2" t="s">
        <v>109</v>
      </c>
      <c r="AS5335" s="2" t="s">
        <v>109</v>
      </c>
      <c r="AT5335" s="2" t="s">
        <v>109</v>
      </c>
      <c r="AU5335" s="2" t="s">
        <v>109</v>
      </c>
      <c r="AV5335" s="2" t="s">
        <v>109</v>
      </c>
      <c r="AW5335" s="2" t="s">
        <v>109</v>
      </c>
      <c r="AX5335" s="2" t="s">
        <v>109</v>
      </c>
      <c r="AY5335" s="2" t="s">
        <v>109</v>
      </c>
      <c r="BO5335" s="2" t="s">
        <v>20740</v>
      </c>
      <c r="BQ5335" s="2" t="s">
        <v>20741</v>
      </c>
    </row>
    <row r="5336" spans="1:70" ht="16.149999999999999" customHeight="1" x14ac:dyDescent="0.25">
      <c r="A5336" s="1">
        <v>5337</v>
      </c>
      <c r="B5336" s="2" t="s">
        <v>211</v>
      </c>
      <c r="C5336" s="2" t="s">
        <v>1068</v>
      </c>
      <c r="D5336" s="2" t="s">
        <v>371</v>
      </c>
      <c r="E5336" s="2" t="s">
        <v>20742</v>
      </c>
      <c r="F5336" s="67">
        <v>44156</v>
      </c>
      <c r="G5336" s="96">
        <f t="shared" si="812"/>
        <v>11</v>
      </c>
      <c r="H5336" s="96">
        <f t="shared" si="813"/>
        <v>2020</v>
      </c>
      <c r="I5336" s="92">
        <v>0.4375</v>
      </c>
      <c r="J5336" s="97">
        <f t="shared" si="814"/>
        <v>10</v>
      </c>
      <c r="K5336" s="5" t="s">
        <v>1392</v>
      </c>
      <c r="L5336" s="5" t="s">
        <v>91</v>
      </c>
      <c r="M5336" s="6" t="s">
        <v>74</v>
      </c>
      <c r="N5336" s="5">
        <v>42</v>
      </c>
      <c r="O5336" s="5" t="s">
        <v>126</v>
      </c>
      <c r="P5336" s="6" t="s">
        <v>19638</v>
      </c>
      <c r="R5336" s="6" t="s">
        <v>77</v>
      </c>
      <c r="U5336" s="2" t="s">
        <v>1328</v>
      </c>
      <c r="X5336" s="2">
        <v>1040</v>
      </c>
      <c r="Y5336" s="2" t="s">
        <v>81</v>
      </c>
      <c r="Z5336" s="2" t="s">
        <v>82</v>
      </c>
      <c r="AA5336" s="2">
        <v>1040</v>
      </c>
      <c r="AB5336" s="2" t="s">
        <v>94</v>
      </c>
      <c r="AC5336" s="2" t="s">
        <v>82</v>
      </c>
      <c r="AD5336" s="2">
        <v>1040</v>
      </c>
      <c r="AE5336" s="2" t="s">
        <v>83</v>
      </c>
      <c r="AF5336" s="2" t="s">
        <v>82</v>
      </c>
      <c r="AG5336" s="2">
        <v>1040</v>
      </c>
      <c r="AH5336" s="2" t="s">
        <v>81</v>
      </c>
      <c r="AI5336" s="2" t="s">
        <v>82</v>
      </c>
      <c r="AJ5336" s="2">
        <v>950</v>
      </c>
      <c r="AK5336" s="2" t="s">
        <v>81</v>
      </c>
      <c r="AL5336" s="2" t="s">
        <v>82</v>
      </c>
      <c r="AP5336" s="2">
        <v>950</v>
      </c>
      <c r="AQ5336" s="2" t="s">
        <v>81</v>
      </c>
      <c r="AR5336" s="2" t="s">
        <v>82</v>
      </c>
      <c r="BK5336" s="2" t="s">
        <v>162</v>
      </c>
      <c r="BL5336" s="2">
        <v>400</v>
      </c>
      <c r="BO5336" s="2" t="s">
        <v>20743</v>
      </c>
      <c r="BQ5336" s="2" t="s">
        <v>20744</v>
      </c>
    </row>
    <row r="5337" spans="1:70" ht="16.149999999999999" customHeight="1" x14ac:dyDescent="0.25">
      <c r="A5337" s="16">
        <v>5338</v>
      </c>
      <c r="B5337" s="2" t="s">
        <v>211</v>
      </c>
      <c r="C5337" s="2" t="s">
        <v>2611</v>
      </c>
      <c r="D5337" s="2" t="s">
        <v>124</v>
      </c>
      <c r="E5337" s="2" t="s">
        <v>13183</v>
      </c>
      <c r="F5337" s="67">
        <v>44156</v>
      </c>
      <c r="G5337" s="96">
        <f t="shared" si="812"/>
        <v>11</v>
      </c>
      <c r="H5337" s="96">
        <f t="shared" si="813"/>
        <v>2020</v>
      </c>
      <c r="I5337" s="92">
        <v>0.58333333333333304</v>
      </c>
      <c r="J5337" s="97">
        <f t="shared" si="814"/>
        <v>14</v>
      </c>
      <c r="K5337" s="5" t="s">
        <v>1392</v>
      </c>
      <c r="L5337" s="5" t="s">
        <v>73</v>
      </c>
      <c r="M5337" s="6" t="s">
        <v>100</v>
      </c>
      <c r="N5337" s="5">
        <v>44</v>
      </c>
      <c r="O5337" s="5" t="s">
        <v>5139</v>
      </c>
      <c r="P5337" s="6" t="s">
        <v>1027</v>
      </c>
      <c r="R5337" s="6" t="s">
        <v>77</v>
      </c>
      <c r="T5337" s="6" t="s">
        <v>80</v>
      </c>
      <c r="X5337" s="2">
        <v>1170</v>
      </c>
      <c r="Y5337" s="2" t="s">
        <v>81</v>
      </c>
      <c r="Z5337" s="2" t="s">
        <v>82</v>
      </c>
      <c r="AD5337" s="2">
        <v>1170</v>
      </c>
      <c r="AE5337" s="2" t="s">
        <v>83</v>
      </c>
      <c r="AF5337" s="2" t="s">
        <v>82</v>
      </c>
      <c r="AJ5337" s="2">
        <v>1170</v>
      </c>
      <c r="AK5337" s="2" t="s">
        <v>81</v>
      </c>
      <c r="AL5337" s="2" t="s">
        <v>82</v>
      </c>
      <c r="AP5337" s="2">
        <v>1170</v>
      </c>
      <c r="AQ5337" s="2" t="s">
        <v>83</v>
      </c>
      <c r="AR5337" s="2" t="s">
        <v>82</v>
      </c>
      <c r="BO5337" s="2" t="s">
        <v>20745</v>
      </c>
      <c r="BQ5337" s="2" t="s">
        <v>20746</v>
      </c>
    </row>
    <row r="5338" spans="1:70" ht="16.149999999999999" customHeight="1" x14ac:dyDescent="0.25">
      <c r="A5338" s="1">
        <v>5339</v>
      </c>
      <c r="B5338" s="2" t="s">
        <v>211</v>
      </c>
      <c r="C5338" s="116" t="s">
        <v>2643</v>
      </c>
      <c r="D5338" s="2" t="s">
        <v>89</v>
      </c>
      <c r="E5338" s="2" t="s">
        <v>20747</v>
      </c>
      <c r="F5338" s="67">
        <v>44156</v>
      </c>
      <c r="G5338" s="96">
        <f t="shared" si="812"/>
        <v>11</v>
      </c>
      <c r="H5338" s="96">
        <f t="shared" si="813"/>
        <v>2020</v>
      </c>
      <c r="J5338" s="97" t="str">
        <f t="shared" si="814"/>
        <v/>
      </c>
      <c r="K5338" s="5" t="s">
        <v>1392</v>
      </c>
      <c r="L5338" s="5" t="s">
        <v>91</v>
      </c>
      <c r="M5338" s="6" t="s">
        <v>100</v>
      </c>
      <c r="N5338" s="5">
        <v>19</v>
      </c>
      <c r="O5338" s="5" t="s">
        <v>140</v>
      </c>
      <c r="P5338" s="6" t="s">
        <v>1027</v>
      </c>
      <c r="R5338" s="6" t="s">
        <v>77</v>
      </c>
      <c r="T5338" s="6" t="s">
        <v>202</v>
      </c>
      <c r="X5338" s="2">
        <v>60</v>
      </c>
      <c r="Y5338" s="2" t="s">
        <v>81</v>
      </c>
      <c r="Z5338" s="2" t="s">
        <v>161</v>
      </c>
      <c r="AD5338" s="2">
        <v>60</v>
      </c>
      <c r="AE5338" s="2" t="s">
        <v>81</v>
      </c>
      <c r="AF5338" s="2" t="s">
        <v>161</v>
      </c>
      <c r="AG5338" s="2">
        <v>60</v>
      </c>
      <c r="AH5338" s="2" t="s">
        <v>81</v>
      </c>
      <c r="AI5338" s="2" t="s">
        <v>161</v>
      </c>
      <c r="AJ5338" s="2">
        <v>298</v>
      </c>
      <c r="AK5338" s="2" t="s">
        <v>81</v>
      </c>
      <c r="AL5338" s="2" t="s">
        <v>82</v>
      </c>
      <c r="AP5338" s="2">
        <v>298</v>
      </c>
      <c r="AQ5338" s="2" t="s">
        <v>81</v>
      </c>
      <c r="AR5338" s="2" t="s">
        <v>82</v>
      </c>
      <c r="BM5338" s="2" t="s">
        <v>162</v>
      </c>
      <c r="BO5338" s="2" t="s">
        <v>109</v>
      </c>
      <c r="BQ5338" s="2" t="s">
        <v>20748</v>
      </c>
    </row>
    <row r="5339" spans="1:70" ht="16.149999999999999" customHeight="1" x14ac:dyDescent="0.25">
      <c r="A5339" s="1">
        <v>5340</v>
      </c>
      <c r="B5339" s="44" t="s">
        <v>211</v>
      </c>
      <c r="C5339" s="2" t="s">
        <v>21897</v>
      </c>
      <c r="D5339" s="2" t="s">
        <v>2334</v>
      </c>
      <c r="E5339" s="2" t="s">
        <v>21898</v>
      </c>
      <c r="F5339" s="67">
        <v>44097</v>
      </c>
      <c r="G5339" s="96">
        <f t="shared" si="812"/>
        <v>9</v>
      </c>
      <c r="H5339" s="96">
        <f t="shared" si="813"/>
        <v>2020</v>
      </c>
      <c r="J5339" s="97" t="str">
        <f t="shared" si="814"/>
        <v/>
      </c>
      <c r="K5339" s="5" t="s">
        <v>1392</v>
      </c>
      <c r="L5339" s="5" t="s">
        <v>91</v>
      </c>
      <c r="M5339" s="6" t="s">
        <v>100</v>
      </c>
      <c r="N5339" s="5">
        <v>29</v>
      </c>
      <c r="O5339" s="5" t="s">
        <v>5139</v>
      </c>
      <c r="P5339" s="6" t="s">
        <v>1027</v>
      </c>
      <c r="R5339" s="6" t="s">
        <v>77</v>
      </c>
      <c r="T5339" s="6" t="s">
        <v>202</v>
      </c>
      <c r="BO5339" s="65" t="s">
        <v>20749</v>
      </c>
      <c r="BQ5339" s="2" t="s">
        <v>20750</v>
      </c>
    </row>
    <row r="5340" spans="1:70" ht="16.149999999999999" customHeight="1" x14ac:dyDescent="0.25">
      <c r="A5340" s="1">
        <v>5341</v>
      </c>
      <c r="B5340" s="2" t="s">
        <v>211</v>
      </c>
      <c r="C5340" s="2" t="s">
        <v>1674</v>
      </c>
      <c r="D5340" s="2" t="s">
        <v>124</v>
      </c>
      <c r="E5340" s="2" t="s">
        <v>7612</v>
      </c>
      <c r="F5340" s="67">
        <v>44158</v>
      </c>
      <c r="G5340" s="96">
        <f t="shared" si="812"/>
        <v>11</v>
      </c>
      <c r="H5340" s="96">
        <f t="shared" si="813"/>
        <v>2020</v>
      </c>
      <c r="I5340" s="2" t="s">
        <v>20751</v>
      </c>
      <c r="J5340" s="97">
        <f t="shared" si="814"/>
        <v>6</v>
      </c>
      <c r="K5340" s="5" t="s">
        <v>1392</v>
      </c>
      <c r="L5340" s="5" t="s">
        <v>91</v>
      </c>
      <c r="M5340" s="6" t="s">
        <v>74</v>
      </c>
      <c r="N5340" s="5">
        <v>56</v>
      </c>
      <c r="O5340" s="5" t="s">
        <v>5139</v>
      </c>
      <c r="P5340" s="6" t="s">
        <v>18680</v>
      </c>
      <c r="R5340" s="6" t="s">
        <v>77</v>
      </c>
      <c r="T5340" s="6" t="s">
        <v>80</v>
      </c>
      <c r="X5340" s="2">
        <v>567</v>
      </c>
      <c r="Y5340" s="2" t="s">
        <v>81</v>
      </c>
      <c r="Z5340" s="2" t="s">
        <v>82</v>
      </c>
      <c r="AD5340" s="2">
        <v>567</v>
      </c>
      <c r="AE5340" s="2" t="s">
        <v>83</v>
      </c>
      <c r="AF5340" s="2" t="s">
        <v>82</v>
      </c>
      <c r="AG5340" s="2">
        <v>567</v>
      </c>
      <c r="AH5340" s="2" t="s">
        <v>83</v>
      </c>
      <c r="AI5340" s="2" t="s">
        <v>82</v>
      </c>
      <c r="AJ5340" s="2">
        <v>864</v>
      </c>
      <c r="AK5340" s="2" t="s">
        <v>81</v>
      </c>
      <c r="AL5340" s="2" t="s">
        <v>168</v>
      </c>
      <c r="AM5340" s="2">
        <v>864</v>
      </c>
      <c r="AN5340" s="2" t="s">
        <v>81</v>
      </c>
      <c r="AO5340" s="2" t="s">
        <v>168</v>
      </c>
      <c r="AP5340" s="2">
        <v>864</v>
      </c>
      <c r="AQ5340" s="2" t="s">
        <v>81</v>
      </c>
      <c r="AR5340" s="2" t="s">
        <v>168</v>
      </c>
      <c r="AV5340" s="2">
        <v>864</v>
      </c>
      <c r="AW5340" s="2" t="s">
        <v>81</v>
      </c>
      <c r="AX5340" s="2" t="s">
        <v>168</v>
      </c>
      <c r="AY5340" s="2">
        <v>864</v>
      </c>
      <c r="AZ5340" s="2" t="s">
        <v>81</v>
      </c>
      <c r="BA5340" s="2" t="s">
        <v>168</v>
      </c>
      <c r="BB5340" s="2">
        <v>864</v>
      </c>
      <c r="BC5340" s="2" t="s">
        <v>81</v>
      </c>
      <c r="BD5340" s="2" t="s">
        <v>168</v>
      </c>
      <c r="BM5340" s="2" t="s">
        <v>162</v>
      </c>
      <c r="BN5340" s="2">
        <v>250</v>
      </c>
      <c r="BO5340" s="2" t="s">
        <v>20752</v>
      </c>
      <c r="BQ5340" s="2" t="s">
        <v>20753</v>
      </c>
    </row>
    <row r="5341" spans="1:70" ht="16.149999999999999" customHeight="1" x14ac:dyDescent="0.25">
      <c r="A5341" s="1">
        <v>5342</v>
      </c>
      <c r="B5341" s="2" t="s">
        <v>211</v>
      </c>
      <c r="C5341" s="2" t="s">
        <v>11103</v>
      </c>
      <c r="D5341" s="2" t="s">
        <v>158</v>
      </c>
      <c r="E5341" s="2" t="s">
        <v>3409</v>
      </c>
      <c r="F5341" s="67">
        <v>44158</v>
      </c>
      <c r="G5341" s="96">
        <f t="shared" si="812"/>
        <v>11</v>
      </c>
      <c r="H5341" s="96">
        <f t="shared" si="813"/>
        <v>2020</v>
      </c>
      <c r="J5341" s="97" t="str">
        <f t="shared" si="814"/>
        <v/>
      </c>
      <c r="K5341" s="5" t="s">
        <v>1392</v>
      </c>
      <c r="M5341" s="6" t="s">
        <v>74</v>
      </c>
      <c r="O5341" s="5" t="s">
        <v>126</v>
      </c>
      <c r="P5341" s="6" t="s">
        <v>20754</v>
      </c>
      <c r="R5341" s="6" t="s">
        <v>77</v>
      </c>
      <c r="T5341" s="6" t="s">
        <v>80</v>
      </c>
      <c r="U5341" s="6" t="s">
        <v>74</v>
      </c>
      <c r="V5341" s="6" t="s">
        <v>80</v>
      </c>
      <c r="BO5341" s="65" t="s">
        <v>20749</v>
      </c>
      <c r="BQ5341" s="2" t="s">
        <v>20755</v>
      </c>
    </row>
    <row r="5342" spans="1:70" ht="16.149999999999999" customHeight="1" x14ac:dyDescent="0.25">
      <c r="A5342" s="1">
        <v>5343</v>
      </c>
      <c r="B5342" s="2" t="s">
        <v>13465</v>
      </c>
      <c r="C5342" s="2" t="s">
        <v>3028</v>
      </c>
      <c r="D5342" s="2" t="s">
        <v>264</v>
      </c>
      <c r="E5342" s="2" t="s">
        <v>247</v>
      </c>
      <c r="F5342" s="67">
        <v>44157</v>
      </c>
      <c r="G5342" s="96">
        <f t="shared" si="812"/>
        <v>11</v>
      </c>
      <c r="H5342" s="96">
        <f t="shared" si="813"/>
        <v>2020</v>
      </c>
      <c r="J5342" s="97" t="str">
        <f t="shared" si="814"/>
        <v/>
      </c>
      <c r="K5342" s="5" t="s">
        <v>1392</v>
      </c>
      <c r="L5342" s="5" t="s">
        <v>91</v>
      </c>
      <c r="M5342" s="6" t="s">
        <v>74</v>
      </c>
      <c r="N5342" s="5">
        <v>56</v>
      </c>
      <c r="O5342" s="5" t="s">
        <v>126</v>
      </c>
      <c r="P5342" s="6" t="s">
        <v>20756</v>
      </c>
      <c r="R5342" s="6" t="s">
        <v>77</v>
      </c>
      <c r="S5342" s="2" t="s">
        <v>190</v>
      </c>
      <c r="T5342" s="6" t="s">
        <v>80</v>
      </c>
      <c r="BQ5342" s="2" t="s">
        <v>20757</v>
      </c>
    </row>
    <row r="5343" spans="1:70" ht="16.149999999999999" customHeight="1" x14ac:dyDescent="0.25">
      <c r="A5343" s="1">
        <v>5344</v>
      </c>
      <c r="B5343" s="2" t="s">
        <v>211</v>
      </c>
      <c r="C5343" s="2" t="s">
        <v>20758</v>
      </c>
      <c r="D5343" s="2" t="s">
        <v>206</v>
      </c>
      <c r="E5343" s="2" t="s">
        <v>20759</v>
      </c>
      <c r="F5343" s="67">
        <v>44156</v>
      </c>
      <c r="G5343" s="96">
        <f t="shared" ref="G5343:G5374" si="815">IF(F5343&lt;&gt;"",MONTH(F5343),"")</f>
        <v>11</v>
      </c>
      <c r="H5343" s="96">
        <f t="shared" ref="H5343:H5379" si="816">IF(F5343&lt;&gt;"",YEAR(F5343),"")</f>
        <v>2020</v>
      </c>
      <c r="I5343" s="92">
        <v>0.54513888888888895</v>
      </c>
      <c r="J5343" s="97">
        <f t="shared" ref="J5343:J5374" si="817">IF(I5343&lt;&gt;"",HOUR(I5343),"")</f>
        <v>13</v>
      </c>
      <c r="K5343" s="5" t="s">
        <v>1392</v>
      </c>
      <c r="L5343" s="5" t="s">
        <v>91</v>
      </c>
      <c r="M5343" s="6" t="s">
        <v>74</v>
      </c>
      <c r="N5343" s="5">
        <v>27</v>
      </c>
      <c r="O5343" s="5" t="s">
        <v>140</v>
      </c>
      <c r="P5343" s="6" t="s">
        <v>20760</v>
      </c>
      <c r="R5343" s="6" t="s">
        <v>77</v>
      </c>
      <c r="T5343" s="6" t="s">
        <v>80</v>
      </c>
      <c r="X5343" s="2">
        <v>978</v>
      </c>
      <c r="Y5343" s="2" t="s">
        <v>81</v>
      </c>
      <c r="Z5343" s="2" t="s">
        <v>84</v>
      </c>
      <c r="AA5343" s="2">
        <v>978</v>
      </c>
      <c r="AB5343" s="2" t="s">
        <v>81</v>
      </c>
      <c r="AC5343" s="2" t="s">
        <v>84</v>
      </c>
      <c r="AD5343" s="2">
        <v>978</v>
      </c>
      <c r="AE5343" s="2" t="s">
        <v>83</v>
      </c>
      <c r="AF5343" s="2" t="s">
        <v>84</v>
      </c>
      <c r="AG5343" s="2">
        <v>978</v>
      </c>
      <c r="AH5343" s="2" t="s">
        <v>81</v>
      </c>
      <c r="AI5343" s="2" t="s">
        <v>84</v>
      </c>
      <c r="AJ5343" s="2">
        <v>764</v>
      </c>
      <c r="AK5343" s="2" t="s">
        <v>81</v>
      </c>
      <c r="AL5343" s="2" t="s">
        <v>82</v>
      </c>
      <c r="AP5343" s="2">
        <v>764</v>
      </c>
      <c r="AQ5343" s="2" t="s">
        <v>81</v>
      </c>
      <c r="AR5343" s="2" t="s">
        <v>82</v>
      </c>
      <c r="AV5343" s="2">
        <v>1270</v>
      </c>
      <c r="AW5343" s="2" t="s">
        <v>81</v>
      </c>
      <c r="AX5343" s="2" t="s">
        <v>168</v>
      </c>
      <c r="AY5343" s="2">
        <v>1270</v>
      </c>
      <c r="AZ5343" s="2" t="s">
        <v>81</v>
      </c>
      <c r="BA5343" s="2" t="s">
        <v>168</v>
      </c>
      <c r="BB5343" s="2">
        <v>1270</v>
      </c>
      <c r="BC5343" s="2" t="s">
        <v>81</v>
      </c>
      <c r="BD5343" s="2" t="s">
        <v>168</v>
      </c>
      <c r="BM5343" s="2" t="s">
        <v>162</v>
      </c>
      <c r="BN5343" s="2">
        <v>5</v>
      </c>
      <c r="BO5343" s="65" t="s">
        <v>20761</v>
      </c>
      <c r="BQ5343" s="2" t="s">
        <v>20762</v>
      </c>
    </row>
    <row r="5344" spans="1:70" ht="16.149999999999999" customHeight="1" x14ac:dyDescent="0.25">
      <c r="A5344" s="1">
        <v>5345</v>
      </c>
      <c r="B5344" s="2" t="s">
        <v>211</v>
      </c>
      <c r="C5344" s="2" t="s">
        <v>476</v>
      </c>
      <c r="D5344" s="2" t="s">
        <v>172</v>
      </c>
      <c r="E5344" s="2" t="s">
        <v>20763</v>
      </c>
      <c r="F5344" s="67">
        <v>44154</v>
      </c>
      <c r="G5344" s="96">
        <f t="shared" si="815"/>
        <v>11</v>
      </c>
      <c r="H5344" s="96">
        <f t="shared" si="816"/>
        <v>2020</v>
      </c>
      <c r="I5344" s="92">
        <v>0.61805555555555602</v>
      </c>
      <c r="J5344" s="97">
        <f t="shared" si="817"/>
        <v>14</v>
      </c>
      <c r="K5344" s="5" t="s">
        <v>1392</v>
      </c>
      <c r="L5344" s="5" t="s">
        <v>73</v>
      </c>
      <c r="M5344" s="6" t="s">
        <v>74</v>
      </c>
      <c r="O5344" s="5" t="s">
        <v>75</v>
      </c>
      <c r="P5344" s="6" t="s">
        <v>20764</v>
      </c>
      <c r="R5344" s="6" t="s">
        <v>77</v>
      </c>
      <c r="U5344" s="2" t="s">
        <v>115</v>
      </c>
      <c r="V5344" s="2" t="s">
        <v>80</v>
      </c>
      <c r="X5344" s="2">
        <v>226</v>
      </c>
      <c r="Y5344" s="2" t="s">
        <v>81</v>
      </c>
      <c r="AA5344" s="2">
        <v>226</v>
      </c>
      <c r="AB5344" s="2" t="s">
        <v>81</v>
      </c>
      <c r="AD5344" s="2">
        <v>226</v>
      </c>
      <c r="AE5344" s="2" t="s">
        <v>81</v>
      </c>
      <c r="AG5344" s="2">
        <v>226</v>
      </c>
      <c r="AH5344" s="2" t="s">
        <v>81</v>
      </c>
      <c r="AJ5344" s="2">
        <v>226</v>
      </c>
      <c r="AK5344" s="2" t="s">
        <v>81</v>
      </c>
      <c r="AM5344" s="2">
        <v>226</v>
      </c>
      <c r="AN5344" s="2" t="s">
        <v>81</v>
      </c>
      <c r="AP5344" s="2">
        <v>226</v>
      </c>
      <c r="AQ5344" s="2" t="s">
        <v>81</v>
      </c>
      <c r="AS5344" s="2">
        <v>226</v>
      </c>
      <c r="AT5344" s="2" t="s">
        <v>81</v>
      </c>
      <c r="BO5344" s="2" t="s">
        <v>20765</v>
      </c>
      <c r="BQ5344" s="2" t="s">
        <v>20766</v>
      </c>
    </row>
    <row r="5345" spans="1:71" ht="16.149999999999999" customHeight="1" x14ac:dyDescent="0.25">
      <c r="A5345" s="1">
        <v>5346</v>
      </c>
      <c r="B5345" s="2" t="s">
        <v>211</v>
      </c>
      <c r="C5345" s="2" t="s">
        <v>20767</v>
      </c>
      <c r="D5345" s="2" t="s">
        <v>3859</v>
      </c>
      <c r="E5345" s="2" t="s">
        <v>20768</v>
      </c>
      <c r="F5345" s="67">
        <v>44136</v>
      </c>
      <c r="G5345" s="96">
        <f t="shared" si="815"/>
        <v>11</v>
      </c>
      <c r="H5345" s="96">
        <f t="shared" si="816"/>
        <v>2020</v>
      </c>
      <c r="I5345" s="92">
        <v>0.58333333333333304</v>
      </c>
      <c r="J5345" s="97">
        <f t="shared" si="817"/>
        <v>14</v>
      </c>
      <c r="K5345" s="5" t="s">
        <v>1392</v>
      </c>
      <c r="L5345" s="5" t="s">
        <v>73</v>
      </c>
      <c r="M5345" s="6" t="s">
        <v>74</v>
      </c>
      <c r="N5345" s="5">
        <v>45</v>
      </c>
      <c r="O5345" s="5" t="s">
        <v>5139</v>
      </c>
      <c r="P5345" s="6" t="s">
        <v>20769</v>
      </c>
      <c r="R5345" s="6" t="s">
        <v>77</v>
      </c>
      <c r="S5345" s="2" t="s">
        <v>78</v>
      </c>
      <c r="X5345" s="2">
        <v>750</v>
      </c>
      <c r="Y5345" s="2" t="s">
        <v>83</v>
      </c>
      <c r="Z5345" s="2" t="s">
        <v>82</v>
      </c>
      <c r="AA5345" s="2">
        <v>750</v>
      </c>
      <c r="AB5345" s="2" t="s">
        <v>81</v>
      </c>
      <c r="AC5345" s="2" t="s">
        <v>82</v>
      </c>
      <c r="AD5345" s="2">
        <v>750</v>
      </c>
      <c r="AE5345" s="2" t="s">
        <v>83</v>
      </c>
      <c r="AF5345" s="2" t="s">
        <v>82</v>
      </c>
      <c r="AJ5345" s="2">
        <v>750</v>
      </c>
      <c r="AK5345" s="2" t="s">
        <v>83</v>
      </c>
      <c r="AL5345" s="2" t="s">
        <v>82</v>
      </c>
      <c r="AM5345" s="2">
        <v>750</v>
      </c>
      <c r="AN5345" s="2" t="s">
        <v>81</v>
      </c>
      <c r="AO5345" s="2" t="s">
        <v>82</v>
      </c>
      <c r="AP5345" s="2">
        <v>750</v>
      </c>
      <c r="AQ5345" s="2" t="s">
        <v>83</v>
      </c>
      <c r="AR5345" s="2" t="s">
        <v>82</v>
      </c>
      <c r="BI5345" s="2" t="s">
        <v>162</v>
      </c>
      <c r="BJ5345" s="2">
        <v>260</v>
      </c>
      <c r="BO5345" s="2" t="s">
        <v>20770</v>
      </c>
      <c r="BQ5345" s="2" t="s">
        <v>20771</v>
      </c>
    </row>
    <row r="5346" spans="1:71" ht="16.149999999999999" customHeight="1" x14ac:dyDescent="0.25">
      <c r="A5346" s="1">
        <v>5347</v>
      </c>
      <c r="B5346" s="2" t="s">
        <v>211</v>
      </c>
      <c r="C5346" s="2" t="s">
        <v>11412</v>
      </c>
      <c r="D5346" s="2" t="s">
        <v>98</v>
      </c>
      <c r="E5346" s="2" t="s">
        <v>17828</v>
      </c>
      <c r="F5346" s="67">
        <v>44154</v>
      </c>
      <c r="G5346" s="96">
        <f t="shared" si="815"/>
        <v>11</v>
      </c>
      <c r="H5346" s="96">
        <f t="shared" si="816"/>
        <v>2020</v>
      </c>
      <c r="I5346" s="92">
        <v>0.61458333333333304</v>
      </c>
      <c r="J5346" s="97">
        <f t="shared" si="817"/>
        <v>14</v>
      </c>
      <c r="K5346" s="5" t="s">
        <v>1392</v>
      </c>
      <c r="L5346" s="5" t="s">
        <v>91</v>
      </c>
      <c r="M5346" s="6" t="s">
        <v>74</v>
      </c>
      <c r="O5346" s="5" t="s">
        <v>5139</v>
      </c>
      <c r="P5346" s="6" t="s">
        <v>11232</v>
      </c>
      <c r="S5346" s="2" t="s">
        <v>20772</v>
      </c>
      <c r="U5346" s="2" t="s">
        <v>74</v>
      </c>
      <c r="X5346" s="2">
        <v>126</v>
      </c>
      <c r="Y5346" s="2" t="s">
        <v>81</v>
      </c>
      <c r="Z5346" s="2" t="s">
        <v>84</v>
      </c>
      <c r="AA5346" s="2">
        <v>126</v>
      </c>
      <c r="AB5346" s="2" t="s">
        <v>81</v>
      </c>
      <c r="AC5346" s="2" t="s">
        <v>84</v>
      </c>
      <c r="AD5346" s="2">
        <v>126</v>
      </c>
      <c r="AE5346" s="2" t="s">
        <v>81</v>
      </c>
      <c r="AF5346" s="2" t="s">
        <v>84</v>
      </c>
      <c r="AJ5346" s="2">
        <v>126</v>
      </c>
      <c r="AK5346" s="2" t="s">
        <v>81</v>
      </c>
      <c r="AL5346" s="2" t="s">
        <v>84</v>
      </c>
      <c r="AM5346" s="2">
        <v>126</v>
      </c>
      <c r="AN5346" s="2" t="s">
        <v>81</v>
      </c>
      <c r="AO5346" s="2" t="s">
        <v>84</v>
      </c>
      <c r="AP5346" s="2">
        <v>126</v>
      </c>
      <c r="AQ5346" s="2" t="s">
        <v>81</v>
      </c>
      <c r="AR5346" s="2" t="s">
        <v>84</v>
      </c>
      <c r="AV5346" s="2">
        <v>126</v>
      </c>
      <c r="AW5346" s="2" t="s">
        <v>81</v>
      </c>
      <c r="AX5346" s="2" t="s">
        <v>84</v>
      </c>
      <c r="AY5346" s="2">
        <v>126</v>
      </c>
      <c r="AZ5346" s="2" t="s">
        <v>81</v>
      </c>
      <c r="BA5346" s="2" t="s">
        <v>84</v>
      </c>
      <c r="BB5346" s="2">
        <v>126</v>
      </c>
      <c r="BC5346" s="2" t="s">
        <v>81</v>
      </c>
      <c r="BD5346" s="2" t="s">
        <v>84</v>
      </c>
      <c r="BQ5346" s="2" t="s">
        <v>20773</v>
      </c>
    </row>
    <row r="5347" spans="1:71" ht="16.149999999999999" customHeight="1" x14ac:dyDescent="0.25">
      <c r="A5347" s="1">
        <v>5348</v>
      </c>
      <c r="B5347" s="2" t="s">
        <v>211</v>
      </c>
      <c r="C5347" s="2" t="s">
        <v>390</v>
      </c>
      <c r="D5347" s="2" t="s">
        <v>151</v>
      </c>
      <c r="E5347" s="2" t="s">
        <v>20774</v>
      </c>
      <c r="F5347" s="67">
        <v>44159</v>
      </c>
      <c r="G5347" s="96">
        <f t="shared" si="815"/>
        <v>11</v>
      </c>
      <c r="H5347" s="96">
        <f t="shared" si="816"/>
        <v>2020</v>
      </c>
      <c r="I5347" s="92">
        <v>0.5</v>
      </c>
      <c r="J5347" s="97">
        <f t="shared" si="817"/>
        <v>12</v>
      </c>
      <c r="K5347" s="5" t="s">
        <v>20775</v>
      </c>
      <c r="L5347" s="5" t="s">
        <v>73</v>
      </c>
      <c r="M5347" s="6" t="s">
        <v>74</v>
      </c>
      <c r="N5347" s="5">
        <v>46</v>
      </c>
      <c r="O5347" s="5" t="s">
        <v>5139</v>
      </c>
      <c r="P5347" s="6" t="s">
        <v>20776</v>
      </c>
      <c r="R5347" s="6" t="s">
        <v>77</v>
      </c>
      <c r="U5347" s="2" t="s">
        <v>115</v>
      </c>
      <c r="V5347" s="2" t="s">
        <v>80</v>
      </c>
      <c r="X5347" s="2">
        <v>270</v>
      </c>
      <c r="Y5347" s="2" t="s">
        <v>81</v>
      </c>
      <c r="Z5347" s="2" t="s">
        <v>84</v>
      </c>
      <c r="AA5347" s="2">
        <v>270</v>
      </c>
      <c r="AB5347" s="2" t="s">
        <v>81</v>
      </c>
      <c r="AC5347" s="2" t="s">
        <v>84</v>
      </c>
      <c r="AD5347" s="2">
        <v>270</v>
      </c>
      <c r="AE5347" s="2" t="s">
        <v>81</v>
      </c>
      <c r="AF5347" s="2" t="s">
        <v>84</v>
      </c>
      <c r="AG5347" s="2">
        <v>270</v>
      </c>
      <c r="AH5347" s="2" t="s">
        <v>81</v>
      </c>
      <c r="AI5347" s="2" t="s">
        <v>84</v>
      </c>
      <c r="BO5347" s="2" t="s">
        <v>20777</v>
      </c>
      <c r="BQ5347" s="2" t="s">
        <v>20778</v>
      </c>
    </row>
    <row r="5348" spans="1:71" ht="16.149999999999999" customHeight="1" x14ac:dyDescent="0.25">
      <c r="A5348" s="1">
        <v>5349</v>
      </c>
      <c r="B5348" s="2" t="s">
        <v>211</v>
      </c>
      <c r="C5348" s="2" t="s">
        <v>11848</v>
      </c>
      <c r="D5348" s="2" t="s">
        <v>896</v>
      </c>
      <c r="E5348" s="2" t="s">
        <v>20779</v>
      </c>
      <c r="F5348" s="67">
        <v>44159</v>
      </c>
      <c r="G5348" s="96">
        <f t="shared" si="815"/>
        <v>11</v>
      </c>
      <c r="H5348" s="96">
        <f t="shared" si="816"/>
        <v>2020</v>
      </c>
      <c r="I5348" s="92">
        <v>0.625</v>
      </c>
      <c r="J5348" s="97">
        <f t="shared" si="817"/>
        <v>15</v>
      </c>
      <c r="K5348" s="5" t="s">
        <v>1392</v>
      </c>
      <c r="L5348" s="5" t="s">
        <v>73</v>
      </c>
      <c r="M5348" s="6" t="s">
        <v>74</v>
      </c>
      <c r="N5348" s="5">
        <v>60</v>
      </c>
      <c r="O5348" s="5" t="s">
        <v>5139</v>
      </c>
      <c r="P5348" s="6" t="s">
        <v>3460</v>
      </c>
      <c r="R5348" s="6" t="s">
        <v>77</v>
      </c>
      <c r="S5348" s="5" t="s">
        <v>109</v>
      </c>
      <c r="U5348" s="6" t="s">
        <v>208</v>
      </c>
      <c r="V5348" s="6" t="s">
        <v>80</v>
      </c>
      <c r="X5348" s="2">
        <v>116</v>
      </c>
      <c r="Y5348" s="2" t="s">
        <v>81</v>
      </c>
      <c r="Z5348" s="2" t="s">
        <v>84</v>
      </c>
      <c r="AD5348" s="2">
        <v>116</v>
      </c>
      <c r="AE5348" s="2" t="s">
        <v>81</v>
      </c>
      <c r="AF5348" s="2" t="s">
        <v>84</v>
      </c>
      <c r="AG5348" s="2">
        <v>116</v>
      </c>
      <c r="AH5348" s="2" t="s">
        <v>81</v>
      </c>
      <c r="AI5348" s="2" t="s">
        <v>84</v>
      </c>
      <c r="BO5348" s="2" t="s">
        <v>20780</v>
      </c>
      <c r="BQ5348" s="2" t="s">
        <v>20781</v>
      </c>
    </row>
    <row r="5349" spans="1:71" ht="16.149999999999999" customHeight="1" x14ac:dyDescent="0.25">
      <c r="A5349" s="1">
        <v>5350</v>
      </c>
      <c r="B5349" s="2" t="s">
        <v>211</v>
      </c>
      <c r="C5349" s="2" t="s">
        <v>20782</v>
      </c>
      <c r="D5349" s="2" t="s">
        <v>145</v>
      </c>
      <c r="E5349" s="2" t="s">
        <v>20783</v>
      </c>
      <c r="F5349" s="67">
        <v>44159</v>
      </c>
      <c r="G5349" s="96">
        <f t="shared" si="815"/>
        <v>11</v>
      </c>
      <c r="H5349" s="96">
        <f t="shared" si="816"/>
        <v>2020</v>
      </c>
      <c r="I5349" s="92">
        <v>0.74305555555555503</v>
      </c>
      <c r="J5349" s="97">
        <f t="shared" si="817"/>
        <v>17</v>
      </c>
      <c r="K5349" s="5" t="s">
        <v>1392</v>
      </c>
      <c r="L5349" s="5" t="s">
        <v>91</v>
      </c>
      <c r="M5349" s="6" t="s">
        <v>74</v>
      </c>
      <c r="N5349" s="5">
        <v>38</v>
      </c>
      <c r="O5349" s="5" t="s">
        <v>75</v>
      </c>
      <c r="P5349" s="6" t="s">
        <v>3460</v>
      </c>
      <c r="R5349" s="6" t="s">
        <v>20784</v>
      </c>
      <c r="U5349" s="2" t="s">
        <v>100</v>
      </c>
      <c r="V5349" s="2" t="s">
        <v>80</v>
      </c>
      <c r="X5349" s="2">
        <v>435</v>
      </c>
      <c r="Y5349" s="2" t="s">
        <v>81</v>
      </c>
      <c r="Z5349" s="2" t="s">
        <v>168</v>
      </c>
      <c r="AA5349" s="2">
        <v>435</v>
      </c>
      <c r="AB5349" s="2" t="s">
        <v>94</v>
      </c>
      <c r="AC5349" s="2" t="s">
        <v>168</v>
      </c>
      <c r="AD5349" s="2">
        <v>435</v>
      </c>
      <c r="AE5349" s="2" t="s">
        <v>83</v>
      </c>
      <c r="AF5349" s="2" t="s">
        <v>168</v>
      </c>
      <c r="BO5349" s="2" t="s">
        <v>20785</v>
      </c>
      <c r="BQ5349" s="2" t="s">
        <v>20786</v>
      </c>
    </row>
    <row r="5350" spans="1:71" ht="16.149999999999999" customHeight="1" x14ac:dyDescent="0.25">
      <c r="A5350" s="1">
        <v>5351</v>
      </c>
      <c r="B5350" s="2" t="s">
        <v>87</v>
      </c>
      <c r="C5350" s="2" t="s">
        <v>212</v>
      </c>
      <c r="D5350" s="2" t="s">
        <v>71</v>
      </c>
      <c r="E5350" s="2" t="s">
        <v>11622</v>
      </c>
      <c r="F5350" s="67">
        <v>44159</v>
      </c>
      <c r="G5350" s="96">
        <f t="shared" si="815"/>
        <v>11</v>
      </c>
      <c r="H5350" s="96">
        <f t="shared" si="816"/>
        <v>2020</v>
      </c>
      <c r="I5350" s="92">
        <v>0.59027777777777801</v>
      </c>
      <c r="J5350" s="97">
        <f t="shared" si="817"/>
        <v>14</v>
      </c>
      <c r="K5350" s="5" t="s">
        <v>1392</v>
      </c>
      <c r="L5350" s="5" t="s">
        <v>91</v>
      </c>
      <c r="M5350" s="6" t="s">
        <v>74</v>
      </c>
      <c r="N5350" s="5">
        <v>79</v>
      </c>
      <c r="O5350" s="5" t="s">
        <v>5139</v>
      </c>
      <c r="P5350" s="6" t="s">
        <v>20787</v>
      </c>
      <c r="R5350" s="6" t="s">
        <v>77</v>
      </c>
      <c r="S5350" s="6" t="s">
        <v>20788</v>
      </c>
      <c r="T5350" s="6" t="s">
        <v>80</v>
      </c>
      <c r="U5350" s="2" t="s">
        <v>74</v>
      </c>
      <c r="X5350" s="2">
        <v>165</v>
      </c>
      <c r="Y5350" s="2" t="s">
        <v>81</v>
      </c>
      <c r="Z5350" s="2" t="s">
        <v>84</v>
      </c>
      <c r="AD5350" s="2">
        <v>165</v>
      </c>
      <c r="AE5350" s="2" t="s">
        <v>83</v>
      </c>
      <c r="AF5350" s="2" t="s">
        <v>84</v>
      </c>
      <c r="AG5350" s="2">
        <v>165</v>
      </c>
      <c r="AH5350" s="2" t="s">
        <v>81</v>
      </c>
      <c r="AI5350" s="2" t="s">
        <v>84</v>
      </c>
      <c r="AJ5350" s="2">
        <v>165</v>
      </c>
      <c r="AK5350" s="2" t="s">
        <v>81</v>
      </c>
      <c r="AL5350" s="2" t="s">
        <v>84</v>
      </c>
      <c r="AP5350" s="2">
        <v>165</v>
      </c>
      <c r="AQ5350" s="2" t="s">
        <v>83</v>
      </c>
      <c r="AR5350" s="2" t="s">
        <v>84</v>
      </c>
      <c r="AS5350" s="2">
        <v>165</v>
      </c>
      <c r="AT5350" s="2" t="s">
        <v>81</v>
      </c>
      <c r="AU5350" s="2" t="s">
        <v>84</v>
      </c>
      <c r="AV5350" s="2">
        <v>612</v>
      </c>
      <c r="AW5350" s="2" t="s">
        <v>81</v>
      </c>
      <c r="AX5350" s="2" t="s">
        <v>84</v>
      </c>
      <c r="AY5350" s="2">
        <v>612</v>
      </c>
      <c r="AZ5350" s="2" t="s">
        <v>81</v>
      </c>
      <c r="BA5350" s="2" t="s">
        <v>84</v>
      </c>
      <c r="BB5350" s="2">
        <v>612</v>
      </c>
      <c r="BC5350" s="2" t="s">
        <v>83</v>
      </c>
      <c r="BD5350" s="2" t="s">
        <v>84</v>
      </c>
      <c r="BI5350" s="2" t="s">
        <v>109</v>
      </c>
      <c r="BJ5350" s="2" t="s">
        <v>109</v>
      </c>
      <c r="BK5350" s="2" t="s">
        <v>109</v>
      </c>
      <c r="BO5350" s="2" t="s">
        <v>20789</v>
      </c>
      <c r="BQ5350" s="2" t="s">
        <v>20790</v>
      </c>
    </row>
    <row r="5351" spans="1:71" ht="16.149999999999999" customHeight="1" x14ac:dyDescent="0.25">
      <c r="A5351" s="1">
        <v>5352</v>
      </c>
      <c r="B5351" s="2" t="s">
        <v>211</v>
      </c>
      <c r="C5351" s="2" t="s">
        <v>14152</v>
      </c>
      <c r="D5351" s="2" t="s">
        <v>89</v>
      </c>
      <c r="E5351" s="2" t="s">
        <v>20791</v>
      </c>
      <c r="F5351" s="67">
        <v>44160</v>
      </c>
      <c r="G5351" s="96">
        <f t="shared" si="815"/>
        <v>11</v>
      </c>
      <c r="H5351" s="96">
        <f t="shared" si="816"/>
        <v>2020</v>
      </c>
      <c r="I5351" s="92">
        <v>0.88541666666666696</v>
      </c>
      <c r="J5351" s="97">
        <f t="shared" si="817"/>
        <v>21</v>
      </c>
      <c r="K5351" s="5" t="s">
        <v>1392</v>
      </c>
      <c r="L5351" s="5" t="s">
        <v>91</v>
      </c>
      <c r="M5351" s="6" t="s">
        <v>74</v>
      </c>
      <c r="N5351" s="5">
        <v>38</v>
      </c>
      <c r="O5351" s="6" t="s">
        <v>101</v>
      </c>
      <c r="P5351" s="127" t="s">
        <v>20792</v>
      </c>
      <c r="R5351" s="6" t="s">
        <v>77</v>
      </c>
      <c r="T5351" s="6" t="s">
        <v>202</v>
      </c>
      <c r="AD5351" s="2">
        <v>30</v>
      </c>
      <c r="AE5351" s="2" t="s">
        <v>94</v>
      </c>
      <c r="AF5351" s="2" t="s">
        <v>84</v>
      </c>
      <c r="AP5351" s="392">
        <v>30</v>
      </c>
      <c r="AQ5351" s="392" t="s">
        <v>94</v>
      </c>
      <c r="AR5351" s="392" t="s">
        <v>84</v>
      </c>
      <c r="BB5351" s="392">
        <v>30</v>
      </c>
      <c r="BC5351" s="392" t="s">
        <v>94</v>
      </c>
      <c r="BD5351" s="392" t="s">
        <v>84</v>
      </c>
      <c r="BO5351" s="2" t="s">
        <v>20793</v>
      </c>
      <c r="BQ5351" s="2" t="s">
        <v>20794</v>
      </c>
    </row>
    <row r="5352" spans="1:71" ht="16.149999999999999" customHeight="1" x14ac:dyDescent="0.25">
      <c r="A5352" s="1">
        <v>5353</v>
      </c>
      <c r="B5352" s="2" t="s">
        <v>211</v>
      </c>
      <c r="C5352" s="116" t="s">
        <v>6347</v>
      </c>
      <c r="D5352" s="2" t="s">
        <v>348</v>
      </c>
      <c r="E5352" s="2" t="s">
        <v>20795</v>
      </c>
      <c r="F5352" s="67">
        <v>44148</v>
      </c>
      <c r="G5352" s="96">
        <f t="shared" si="815"/>
        <v>11</v>
      </c>
      <c r="H5352" s="96">
        <f t="shared" si="816"/>
        <v>2020</v>
      </c>
      <c r="I5352" s="92">
        <v>0.30902777777777801</v>
      </c>
      <c r="J5352" s="97">
        <f t="shared" si="817"/>
        <v>7</v>
      </c>
      <c r="K5352" s="5" t="s">
        <v>1392</v>
      </c>
      <c r="L5352" s="5" t="s">
        <v>91</v>
      </c>
      <c r="M5352" s="6" t="s">
        <v>74</v>
      </c>
      <c r="N5352" s="5">
        <v>54</v>
      </c>
      <c r="O5352" s="5" t="s">
        <v>5139</v>
      </c>
      <c r="P5352" s="6" t="s">
        <v>3460</v>
      </c>
      <c r="R5352" s="6" t="s">
        <v>77</v>
      </c>
      <c r="U5352" s="2" t="s">
        <v>208</v>
      </c>
      <c r="V5352" s="2" t="s">
        <v>80</v>
      </c>
      <c r="X5352" s="2">
        <v>60</v>
      </c>
      <c r="Y5352" s="2" t="s">
        <v>81</v>
      </c>
      <c r="Z5352" s="2" t="s">
        <v>84</v>
      </c>
      <c r="AA5352" s="2">
        <v>60</v>
      </c>
      <c r="AB5352" s="2" t="s">
        <v>94</v>
      </c>
      <c r="AC5352" s="2" t="s">
        <v>84</v>
      </c>
      <c r="AD5352" s="2">
        <v>60</v>
      </c>
      <c r="AE5352" s="2" t="s">
        <v>81</v>
      </c>
      <c r="AF5352" s="2" t="s">
        <v>84</v>
      </c>
      <c r="AG5352" s="2">
        <v>60</v>
      </c>
      <c r="AH5352" s="2" t="s">
        <v>81</v>
      </c>
      <c r="AI5352" s="2" t="s">
        <v>84</v>
      </c>
      <c r="AJ5352" s="2">
        <v>60</v>
      </c>
      <c r="AK5352" s="2" t="s">
        <v>81</v>
      </c>
      <c r="AL5352" s="2" t="s">
        <v>84</v>
      </c>
      <c r="AM5352" s="2">
        <v>60</v>
      </c>
      <c r="AN5352" s="2" t="s">
        <v>94</v>
      </c>
      <c r="AO5352" s="2" t="s">
        <v>84</v>
      </c>
      <c r="AP5352" s="2">
        <v>60</v>
      </c>
      <c r="AQ5352" s="2" t="s">
        <v>81</v>
      </c>
      <c r="AR5352" s="2" t="s">
        <v>84</v>
      </c>
      <c r="AS5352" s="2">
        <v>60</v>
      </c>
      <c r="AT5352" s="2" t="s">
        <v>81</v>
      </c>
      <c r="AU5352" s="2" t="s">
        <v>84</v>
      </c>
      <c r="AV5352" s="2">
        <v>60</v>
      </c>
      <c r="AW5352" s="2" t="s">
        <v>81</v>
      </c>
      <c r="AX5352" s="2" t="s">
        <v>84</v>
      </c>
      <c r="AY5352" s="2">
        <v>60</v>
      </c>
      <c r="AZ5352" s="2" t="s">
        <v>94</v>
      </c>
      <c r="BA5352" s="2" t="s">
        <v>84</v>
      </c>
      <c r="BB5352" s="2">
        <v>60</v>
      </c>
      <c r="BC5352" s="2" t="s">
        <v>81</v>
      </c>
      <c r="BD5352" s="2" t="s">
        <v>84</v>
      </c>
      <c r="BO5352" s="2" t="s">
        <v>20796</v>
      </c>
      <c r="BQ5352" s="2" t="s">
        <v>20797</v>
      </c>
      <c r="BR5352" s="314"/>
    </row>
    <row r="5353" spans="1:71" s="321" customFormat="1" ht="16.149999999999999" customHeight="1" x14ac:dyDescent="0.25">
      <c r="A5353" s="323">
        <v>5354</v>
      </c>
      <c r="B5353" s="314" t="s">
        <v>211</v>
      </c>
      <c r="C5353" s="314" t="s">
        <v>347</v>
      </c>
      <c r="D5353" s="314" t="s">
        <v>348</v>
      </c>
      <c r="E5353" s="314" t="s">
        <v>11516</v>
      </c>
      <c r="F5353" s="315">
        <v>44149</v>
      </c>
      <c r="G5353" s="348">
        <f t="shared" si="815"/>
        <v>11</v>
      </c>
      <c r="H5353" s="348">
        <f t="shared" si="816"/>
        <v>2020</v>
      </c>
      <c r="I5353" s="324">
        <v>0.75</v>
      </c>
      <c r="J5353" s="349">
        <f t="shared" si="817"/>
        <v>18</v>
      </c>
      <c r="K5353" s="318" t="s">
        <v>1392</v>
      </c>
      <c r="L5353" s="318"/>
      <c r="M5353" s="319" t="s">
        <v>74</v>
      </c>
      <c r="N5353" s="318"/>
      <c r="O5353" s="318" t="s">
        <v>5139</v>
      </c>
      <c r="P5353" s="319" t="s">
        <v>3460</v>
      </c>
      <c r="Q5353" s="319"/>
      <c r="R5353" s="319" t="s">
        <v>77</v>
      </c>
      <c r="S5353" s="314"/>
      <c r="T5353" s="319"/>
      <c r="U5353" s="314" t="s">
        <v>208</v>
      </c>
      <c r="V5353" s="314" t="s">
        <v>80</v>
      </c>
      <c r="W5353" s="314" t="s">
        <v>20798</v>
      </c>
      <c r="X5353" s="314">
        <v>290</v>
      </c>
      <c r="Y5353" s="314" t="s">
        <v>81</v>
      </c>
      <c r="Z5353" s="314" t="s">
        <v>84</v>
      </c>
      <c r="AA5353" s="314"/>
      <c r="AB5353" s="314"/>
      <c r="AC5353" s="314"/>
      <c r="AD5353" s="314">
        <v>290</v>
      </c>
      <c r="AE5353" s="314" t="s">
        <v>81</v>
      </c>
      <c r="AF5353" s="314" t="s">
        <v>84</v>
      </c>
      <c r="AG5353" s="314">
        <v>290</v>
      </c>
      <c r="AH5353" s="314" t="s">
        <v>81</v>
      </c>
      <c r="AI5353" s="314" t="s">
        <v>84</v>
      </c>
      <c r="AJ5353" s="314"/>
      <c r="AK5353" s="314"/>
      <c r="AL5353" s="314"/>
      <c r="AM5353" s="314"/>
      <c r="AN5353" s="314"/>
      <c r="AO5353" s="314"/>
      <c r="AP5353" s="314"/>
      <c r="AQ5353" s="314"/>
      <c r="AR5353" s="314"/>
      <c r="AS5353" s="314"/>
      <c r="AT5353" s="314"/>
      <c r="AU5353" s="314"/>
      <c r="AV5353" s="314"/>
      <c r="AW5353" s="314"/>
      <c r="AX5353" s="314"/>
      <c r="AY5353" s="314"/>
      <c r="AZ5353" s="314"/>
      <c r="BA5353" s="314"/>
      <c r="BB5353" s="314"/>
      <c r="BC5353" s="314"/>
      <c r="BD5353" s="314"/>
      <c r="BE5353" s="314"/>
      <c r="BF5353" s="314"/>
      <c r="BG5353" s="314"/>
      <c r="BH5353" s="314"/>
      <c r="BI5353" s="314"/>
      <c r="BJ5353" s="314"/>
      <c r="BK5353" s="314"/>
      <c r="BL5353" s="314"/>
      <c r="BM5353" s="314"/>
      <c r="BN5353" s="314"/>
      <c r="BO5353" s="314" t="s">
        <v>20799</v>
      </c>
      <c r="BP5353" s="314"/>
      <c r="BQ5353" s="314" t="s">
        <v>20800</v>
      </c>
    </row>
    <row r="5354" spans="1:71" s="321" customFormat="1" ht="16.149999999999999" customHeight="1" x14ac:dyDescent="0.25">
      <c r="A5354" s="323">
        <v>5355</v>
      </c>
      <c r="B5354" s="314" t="s">
        <v>211</v>
      </c>
      <c r="C5354" s="314" t="s">
        <v>1328</v>
      </c>
      <c r="D5354" s="314" t="s">
        <v>113</v>
      </c>
      <c r="E5354" s="314" t="s">
        <v>20801</v>
      </c>
      <c r="F5354" s="315">
        <v>44152</v>
      </c>
      <c r="G5354" s="348">
        <f t="shared" si="815"/>
        <v>11</v>
      </c>
      <c r="H5354" s="348">
        <f t="shared" si="816"/>
        <v>2020</v>
      </c>
      <c r="I5354" s="324">
        <v>0.60416666666666696</v>
      </c>
      <c r="J5354" s="349">
        <f t="shared" si="817"/>
        <v>14</v>
      </c>
      <c r="K5354" s="318"/>
      <c r="L5354" s="318" t="s">
        <v>91</v>
      </c>
      <c r="M5354" s="319" t="s">
        <v>74</v>
      </c>
      <c r="N5354" s="318"/>
      <c r="O5354" s="318" t="s">
        <v>5139</v>
      </c>
      <c r="P5354" s="319" t="s">
        <v>3460</v>
      </c>
      <c r="Q5354" s="319"/>
      <c r="R5354" s="319"/>
      <c r="S5354" s="314"/>
      <c r="T5354" s="319"/>
      <c r="U5354" s="314" t="s">
        <v>16386</v>
      </c>
      <c r="V5354" s="314" t="s">
        <v>80</v>
      </c>
      <c r="W5354" s="314"/>
      <c r="X5354" s="314"/>
      <c r="Y5354" s="314"/>
      <c r="Z5354" s="314"/>
      <c r="AA5354" s="314"/>
      <c r="AB5354" s="314"/>
      <c r="AC5354" s="314"/>
      <c r="AD5354" s="314"/>
      <c r="AE5354" s="314"/>
      <c r="AF5354" s="314"/>
      <c r="AG5354" s="314"/>
      <c r="AH5354" s="314"/>
      <c r="AI5354" s="314"/>
      <c r="AJ5354" s="314"/>
      <c r="AK5354" s="314"/>
      <c r="AL5354" s="314"/>
      <c r="AM5354" s="314"/>
      <c r="AN5354" s="314"/>
      <c r="AO5354" s="314"/>
      <c r="AP5354" s="314"/>
      <c r="AQ5354" s="314"/>
      <c r="AR5354" s="314"/>
      <c r="AS5354" s="314"/>
      <c r="AT5354" s="314"/>
      <c r="AU5354" s="314"/>
      <c r="AV5354" s="314"/>
      <c r="AW5354" s="314"/>
      <c r="AX5354" s="314"/>
      <c r="AY5354" s="314"/>
      <c r="AZ5354" s="314"/>
      <c r="BA5354" s="314"/>
      <c r="BB5354" s="314"/>
      <c r="BC5354" s="314"/>
      <c r="BD5354" s="314"/>
      <c r="BE5354" s="314"/>
      <c r="BF5354" s="314"/>
      <c r="BG5354" s="314"/>
      <c r="BH5354" s="314"/>
      <c r="BI5354" s="314"/>
      <c r="BJ5354" s="314"/>
      <c r="BK5354" s="314"/>
      <c r="BL5354" s="314"/>
      <c r="BM5354" s="314"/>
      <c r="BN5354" s="314"/>
      <c r="BO5354" s="314" t="s">
        <v>21818</v>
      </c>
      <c r="BP5354" s="314"/>
      <c r="BQ5354" s="314"/>
      <c r="BR5354" s="314" t="s">
        <v>21817</v>
      </c>
    </row>
    <row r="5355" spans="1:71" ht="16.149999999999999" customHeight="1" x14ac:dyDescent="0.25">
      <c r="A5355" s="1">
        <v>5356</v>
      </c>
      <c r="B5355" s="2" t="s">
        <v>211</v>
      </c>
      <c r="C5355" s="2" t="s">
        <v>20802</v>
      </c>
      <c r="D5355" s="2" t="s">
        <v>158</v>
      </c>
      <c r="E5355" s="2" t="s">
        <v>11990</v>
      </c>
      <c r="F5355" s="67">
        <v>43139</v>
      </c>
      <c r="G5355" s="96">
        <f t="shared" si="815"/>
        <v>2</v>
      </c>
      <c r="H5355" s="96">
        <f t="shared" si="816"/>
        <v>2018</v>
      </c>
      <c r="I5355" s="92">
        <v>0.52777777777777801</v>
      </c>
      <c r="J5355" s="97">
        <f t="shared" si="817"/>
        <v>12</v>
      </c>
      <c r="K5355" s="5" t="s">
        <v>1392</v>
      </c>
      <c r="L5355" s="5" t="s">
        <v>73</v>
      </c>
      <c r="M5355" s="6" t="s">
        <v>74</v>
      </c>
      <c r="N5355" s="5">
        <v>20</v>
      </c>
      <c r="O5355" s="5" t="s">
        <v>126</v>
      </c>
      <c r="P5355" s="6" t="s">
        <v>11078</v>
      </c>
      <c r="R5355" s="6" t="s">
        <v>77</v>
      </c>
      <c r="T5355" s="6" t="s">
        <v>202</v>
      </c>
      <c r="BM5355" s="2" t="s">
        <v>162</v>
      </c>
      <c r="BN5355" s="2">
        <v>40</v>
      </c>
      <c r="BO5355" s="2" t="s">
        <v>20803</v>
      </c>
      <c r="BQ5355" s="2" t="s">
        <v>20804</v>
      </c>
    </row>
    <row r="5356" spans="1:71" ht="16.149999999999999" customHeight="1" x14ac:dyDescent="0.25">
      <c r="A5356" s="16">
        <v>5357</v>
      </c>
      <c r="B5356" s="2" t="s">
        <v>211</v>
      </c>
      <c r="C5356" s="2" t="s">
        <v>165</v>
      </c>
      <c r="D5356" s="2" t="s">
        <v>158</v>
      </c>
      <c r="E5356" s="2" t="s">
        <v>20805</v>
      </c>
      <c r="F5356" s="67">
        <v>44151</v>
      </c>
      <c r="G5356" s="96">
        <f t="shared" si="815"/>
        <v>11</v>
      </c>
      <c r="H5356" s="96">
        <f t="shared" si="816"/>
        <v>2020</v>
      </c>
      <c r="I5356" s="92">
        <v>0.57638888888888895</v>
      </c>
      <c r="J5356" s="97">
        <f t="shared" si="817"/>
        <v>13</v>
      </c>
      <c r="K5356" s="5" t="s">
        <v>1392</v>
      </c>
      <c r="L5356" s="5" t="s">
        <v>73</v>
      </c>
      <c r="M5356" s="6" t="s">
        <v>115</v>
      </c>
      <c r="O5356" s="5" t="s">
        <v>75</v>
      </c>
      <c r="P5356" s="6" t="s">
        <v>3185</v>
      </c>
      <c r="R5356" s="6" t="s">
        <v>77</v>
      </c>
      <c r="T5356" s="6" t="s">
        <v>80</v>
      </c>
      <c r="U5356" s="2" t="s">
        <v>354</v>
      </c>
      <c r="X5356" s="2">
        <v>277</v>
      </c>
      <c r="Y5356" s="2" t="s">
        <v>82</v>
      </c>
      <c r="Z5356" s="2" t="s">
        <v>84</v>
      </c>
      <c r="AA5356" s="2">
        <v>277</v>
      </c>
      <c r="AB5356" s="2" t="s">
        <v>82</v>
      </c>
      <c r="AC5356" s="2" t="s">
        <v>84</v>
      </c>
      <c r="AD5356" s="2">
        <v>277</v>
      </c>
      <c r="AE5356" s="2" t="s">
        <v>83</v>
      </c>
      <c r="AF5356" s="2" t="s">
        <v>82</v>
      </c>
      <c r="AJ5356" s="2">
        <v>372</v>
      </c>
      <c r="AK5356" s="2" t="s">
        <v>81</v>
      </c>
      <c r="AL5356" s="2" t="s">
        <v>84</v>
      </c>
      <c r="AP5356" s="2">
        <v>372</v>
      </c>
      <c r="AQ5356" s="2" t="s">
        <v>81</v>
      </c>
      <c r="AR5356" s="2" t="s">
        <v>84</v>
      </c>
      <c r="BO5356" s="2" t="s">
        <v>20806</v>
      </c>
      <c r="BR5356" s="135" t="s">
        <v>20807</v>
      </c>
    </row>
    <row r="5357" spans="1:71" ht="16.149999999999999" customHeight="1" x14ac:dyDescent="0.25">
      <c r="A5357" s="1">
        <v>5358</v>
      </c>
      <c r="B5357" s="2" t="s">
        <v>135</v>
      </c>
      <c r="C5357" s="2" t="s">
        <v>540</v>
      </c>
      <c r="D5357" s="2" t="s">
        <v>124</v>
      </c>
      <c r="E5357" s="2" t="s">
        <v>20808</v>
      </c>
      <c r="F5357" s="67">
        <v>44137</v>
      </c>
      <c r="G5357" s="96">
        <f t="shared" si="815"/>
        <v>11</v>
      </c>
      <c r="H5357" s="96">
        <f t="shared" si="816"/>
        <v>2020</v>
      </c>
      <c r="J5357" s="97" t="str">
        <f t="shared" si="817"/>
        <v/>
      </c>
      <c r="L5357" s="5" t="s">
        <v>91</v>
      </c>
      <c r="M5357" s="6" t="s">
        <v>12275</v>
      </c>
      <c r="N5357" s="5">
        <v>47</v>
      </c>
      <c r="O5357" s="6" t="s">
        <v>101</v>
      </c>
      <c r="P5357" s="127" t="s">
        <v>224</v>
      </c>
      <c r="R5357" s="6" t="s">
        <v>77</v>
      </c>
      <c r="T5357" s="6" t="s">
        <v>80</v>
      </c>
      <c r="U5357" s="2" t="s">
        <v>139</v>
      </c>
      <c r="BO5357" s="2" t="s">
        <v>20809</v>
      </c>
      <c r="BQ5357" s="2" t="s">
        <v>20810</v>
      </c>
    </row>
    <row r="5358" spans="1:71" ht="16.149999999999999" customHeight="1" x14ac:dyDescent="0.25">
      <c r="A5358" s="1">
        <v>5359</v>
      </c>
      <c r="B5358" s="2" t="s">
        <v>211</v>
      </c>
      <c r="C5358" s="2" t="s">
        <v>4313</v>
      </c>
      <c r="D5358" s="2" t="s">
        <v>104</v>
      </c>
      <c r="E5358" s="2" t="s">
        <v>20811</v>
      </c>
      <c r="F5358" s="67">
        <v>44161</v>
      </c>
      <c r="G5358" s="96">
        <f t="shared" si="815"/>
        <v>11</v>
      </c>
      <c r="H5358" s="96">
        <f t="shared" si="816"/>
        <v>2020</v>
      </c>
      <c r="J5358" s="97" t="str">
        <f t="shared" si="817"/>
        <v/>
      </c>
      <c r="K5358" s="5" t="s">
        <v>1392</v>
      </c>
      <c r="L5358" s="5" t="s">
        <v>91</v>
      </c>
      <c r="M5358" s="6" t="s">
        <v>74</v>
      </c>
      <c r="O5358" s="5" t="s">
        <v>5139</v>
      </c>
      <c r="P5358" s="6" t="s">
        <v>3460</v>
      </c>
      <c r="R5358" s="6" t="s">
        <v>77</v>
      </c>
      <c r="U5358" s="2" t="s">
        <v>115</v>
      </c>
      <c r="V5358" s="2" t="s">
        <v>80</v>
      </c>
      <c r="X5358" s="2">
        <v>241</v>
      </c>
      <c r="Y5358" s="2" t="s">
        <v>83</v>
      </c>
      <c r="Z5358" s="2" t="s">
        <v>84</v>
      </c>
      <c r="AD5358" s="2">
        <v>241</v>
      </c>
      <c r="AE5358" s="2" t="s">
        <v>83</v>
      </c>
      <c r="AF5358" s="2" t="s">
        <v>84</v>
      </c>
      <c r="AG5358" s="2">
        <v>241</v>
      </c>
      <c r="AH5358" s="2" t="s">
        <v>81</v>
      </c>
      <c r="AI5358" s="2" t="s">
        <v>84</v>
      </c>
      <c r="AJ5358" s="2">
        <v>241</v>
      </c>
      <c r="AK5358" s="2" t="s">
        <v>81</v>
      </c>
      <c r="AL5358" s="2" t="s">
        <v>84</v>
      </c>
      <c r="AP5358" s="2">
        <v>241</v>
      </c>
      <c r="AQ5358" s="2" t="s">
        <v>81</v>
      </c>
      <c r="AR5358" s="2" t="s">
        <v>84</v>
      </c>
      <c r="BO5358" s="2" t="s">
        <v>20812</v>
      </c>
      <c r="BQ5358" s="2" t="s">
        <v>20813</v>
      </c>
    </row>
    <row r="5359" spans="1:71" ht="16.149999999999999" customHeight="1" x14ac:dyDescent="0.25">
      <c r="A5359" s="16">
        <v>5360</v>
      </c>
      <c r="B5359" s="2" t="s">
        <v>69</v>
      </c>
      <c r="C5359" s="2" t="s">
        <v>540</v>
      </c>
      <c r="D5359" s="2" t="s">
        <v>124</v>
      </c>
      <c r="E5359" s="2" t="s">
        <v>12058</v>
      </c>
      <c r="F5359" s="67">
        <v>44162</v>
      </c>
      <c r="G5359" s="96">
        <f t="shared" si="815"/>
        <v>11</v>
      </c>
      <c r="H5359" s="96">
        <f t="shared" si="816"/>
        <v>2020</v>
      </c>
      <c r="I5359" s="92">
        <v>0.70486111111111105</v>
      </c>
      <c r="J5359" s="97">
        <f t="shared" si="817"/>
        <v>16</v>
      </c>
      <c r="K5359" s="5" t="s">
        <v>1392</v>
      </c>
      <c r="L5359" s="5" t="s">
        <v>91</v>
      </c>
      <c r="M5359" s="6" t="s">
        <v>208</v>
      </c>
      <c r="N5359" s="5">
        <v>57</v>
      </c>
      <c r="O5359" s="5" t="s">
        <v>5139</v>
      </c>
      <c r="P5359" s="6" t="s">
        <v>20814</v>
      </c>
      <c r="R5359" s="6" t="s">
        <v>77</v>
      </c>
      <c r="S5359" s="6" t="s">
        <v>11111</v>
      </c>
      <c r="T5359" s="6" t="s">
        <v>202</v>
      </c>
      <c r="W5359" s="6" t="s">
        <v>20815</v>
      </c>
      <c r="X5359" s="2">
        <v>150</v>
      </c>
      <c r="Y5359" s="2" t="s">
        <v>81</v>
      </c>
      <c r="Z5359" s="2" t="s">
        <v>84</v>
      </c>
      <c r="AA5359" s="2">
        <v>150</v>
      </c>
      <c r="AB5359" s="2" t="s">
        <v>81</v>
      </c>
      <c r="AC5359" s="2" t="s">
        <v>84</v>
      </c>
      <c r="AD5359" s="2">
        <v>150</v>
      </c>
      <c r="AE5359" s="2" t="s">
        <v>81</v>
      </c>
      <c r="AF5359" s="2" t="s">
        <v>84</v>
      </c>
      <c r="AG5359" s="2">
        <v>150</v>
      </c>
      <c r="AH5359" s="2" t="s">
        <v>81</v>
      </c>
      <c r="AI5359" s="2" t="s">
        <v>84</v>
      </c>
      <c r="BO5359" s="2" t="s">
        <v>22343</v>
      </c>
      <c r="BQ5359" s="2" t="s">
        <v>20816</v>
      </c>
    </row>
    <row r="5360" spans="1:71" ht="16.149999999999999" customHeight="1" x14ac:dyDescent="0.25">
      <c r="A5360" s="1">
        <v>5361</v>
      </c>
      <c r="B5360" s="2" t="s">
        <v>211</v>
      </c>
      <c r="C5360" s="2" t="s">
        <v>13723</v>
      </c>
      <c r="D5360" s="2" t="s">
        <v>1097</v>
      </c>
      <c r="E5360" s="2" t="s">
        <v>20817</v>
      </c>
      <c r="F5360" s="67">
        <v>44161</v>
      </c>
      <c r="G5360" s="3">
        <f t="shared" si="815"/>
        <v>11</v>
      </c>
      <c r="H5360" s="3">
        <f t="shared" si="816"/>
        <v>2020</v>
      </c>
      <c r="I5360" s="92">
        <v>0.84375</v>
      </c>
      <c r="J5360" s="97">
        <f t="shared" si="817"/>
        <v>20</v>
      </c>
      <c r="K5360" s="5" t="s">
        <v>1392</v>
      </c>
      <c r="L5360" s="5" t="s">
        <v>73</v>
      </c>
      <c r="M5360" s="6" t="s">
        <v>74</v>
      </c>
      <c r="N5360" s="5">
        <v>23</v>
      </c>
      <c r="O5360" s="5" t="s">
        <v>126</v>
      </c>
      <c r="P5360" s="6" t="s">
        <v>20818</v>
      </c>
      <c r="R5360" s="6" t="s">
        <v>77</v>
      </c>
      <c r="T5360" s="6" t="s">
        <v>80</v>
      </c>
      <c r="X5360" s="2">
        <v>790</v>
      </c>
      <c r="Y5360" s="2" t="s">
        <v>81</v>
      </c>
      <c r="Z5360" s="2" t="s">
        <v>82</v>
      </c>
      <c r="AA5360" s="2">
        <v>790</v>
      </c>
      <c r="AB5360" s="2" t="s">
        <v>81</v>
      </c>
      <c r="AC5360" s="2" t="s">
        <v>82</v>
      </c>
      <c r="AD5360" s="2">
        <v>790</v>
      </c>
      <c r="AE5360" s="2" t="s">
        <v>83</v>
      </c>
      <c r="AF5360" s="2" t="s">
        <v>82</v>
      </c>
      <c r="AG5360" s="2">
        <v>790</v>
      </c>
      <c r="AH5360" s="2" t="s">
        <v>81</v>
      </c>
      <c r="AI5360" s="2" t="s">
        <v>82</v>
      </c>
      <c r="AJ5360" s="2">
        <v>790</v>
      </c>
      <c r="AK5360" s="2" t="s">
        <v>81</v>
      </c>
      <c r="AL5360" s="2" t="s">
        <v>82</v>
      </c>
      <c r="AM5360" s="2">
        <v>790</v>
      </c>
      <c r="AN5360" s="2" t="s">
        <v>81</v>
      </c>
      <c r="AO5360" s="2" t="s">
        <v>82</v>
      </c>
      <c r="AP5360" s="2">
        <v>790</v>
      </c>
      <c r="AQ5360" s="2" t="s">
        <v>83</v>
      </c>
      <c r="AR5360" s="2" t="s">
        <v>82</v>
      </c>
      <c r="AS5360" s="2">
        <v>790</v>
      </c>
      <c r="AT5360" s="2" t="s">
        <v>81</v>
      </c>
      <c r="AU5360" s="2" t="s">
        <v>82</v>
      </c>
      <c r="BI5360" s="2" t="s">
        <v>162</v>
      </c>
      <c r="BJ5360" s="2">
        <v>2400</v>
      </c>
      <c r="BO5360" s="2" t="s">
        <v>20819</v>
      </c>
      <c r="BS5360" s="434" t="s">
        <v>22553</v>
      </c>
    </row>
    <row r="5361" spans="1:70" ht="16.149999999999999" customHeight="1" x14ac:dyDescent="0.25">
      <c r="A5361" s="1">
        <v>5362</v>
      </c>
      <c r="B5361" s="2" t="s">
        <v>211</v>
      </c>
      <c r="C5361" s="2" t="s">
        <v>20820</v>
      </c>
      <c r="D5361" s="2" t="s">
        <v>158</v>
      </c>
      <c r="E5361" s="2" t="s">
        <v>20821</v>
      </c>
      <c r="F5361" s="67">
        <v>44162</v>
      </c>
      <c r="G5361" s="96">
        <f t="shared" si="815"/>
        <v>11</v>
      </c>
      <c r="H5361" s="96">
        <f t="shared" si="816"/>
        <v>2020</v>
      </c>
      <c r="I5361" s="92">
        <v>0.60416666666666696</v>
      </c>
      <c r="J5361" s="97">
        <f t="shared" si="817"/>
        <v>14</v>
      </c>
      <c r="K5361" s="5" t="s">
        <v>1392</v>
      </c>
      <c r="L5361" s="5" t="s">
        <v>73</v>
      </c>
      <c r="M5361" s="6" t="s">
        <v>115</v>
      </c>
      <c r="N5361" s="5">
        <v>12</v>
      </c>
      <c r="O5361" s="5" t="s">
        <v>126</v>
      </c>
      <c r="P5361" s="6" t="s">
        <v>13482</v>
      </c>
      <c r="R5361" s="6" t="s">
        <v>77</v>
      </c>
      <c r="U5361" s="2" t="s">
        <v>74</v>
      </c>
      <c r="X5361" s="2">
        <v>186</v>
      </c>
      <c r="Y5361" s="2" t="s">
        <v>81</v>
      </c>
      <c r="Z5361" s="2" t="s">
        <v>161</v>
      </c>
      <c r="AD5361" s="2">
        <v>186</v>
      </c>
      <c r="AE5361" s="2" t="s">
        <v>83</v>
      </c>
      <c r="AF5361" s="2" t="s">
        <v>161</v>
      </c>
      <c r="BI5361" s="2" t="s">
        <v>162</v>
      </c>
      <c r="BJ5361" s="2">
        <v>280</v>
      </c>
      <c r="BO5361" s="2" t="s">
        <v>20822</v>
      </c>
      <c r="BQ5361" s="2" t="s">
        <v>20823</v>
      </c>
    </row>
    <row r="5362" spans="1:70" ht="16.149999999999999" customHeight="1" x14ac:dyDescent="0.25">
      <c r="A5362" s="1">
        <v>5363</v>
      </c>
      <c r="B5362" s="2" t="s">
        <v>211</v>
      </c>
      <c r="C5362" s="2" t="s">
        <v>20824</v>
      </c>
      <c r="D5362" s="2" t="s">
        <v>158</v>
      </c>
      <c r="E5362" s="2" t="s">
        <v>611</v>
      </c>
      <c r="F5362" s="67">
        <v>44162</v>
      </c>
      <c r="G5362" s="96">
        <f t="shared" si="815"/>
        <v>11</v>
      </c>
      <c r="H5362" s="96">
        <f t="shared" si="816"/>
        <v>2020</v>
      </c>
      <c r="I5362" s="92">
        <v>0.29861111111111099</v>
      </c>
      <c r="J5362" s="97">
        <f t="shared" si="817"/>
        <v>7</v>
      </c>
      <c r="L5362" s="5" t="s">
        <v>91</v>
      </c>
      <c r="M5362" s="6" t="s">
        <v>10494</v>
      </c>
      <c r="O5362" s="5" t="s">
        <v>5139</v>
      </c>
      <c r="P5362" s="6" t="s">
        <v>20825</v>
      </c>
      <c r="Q5362" s="6" t="s">
        <v>20826</v>
      </c>
      <c r="R5362" s="7" t="s">
        <v>464</v>
      </c>
      <c r="T5362" s="6" t="s">
        <v>80</v>
      </c>
      <c r="U5362" s="2" t="s">
        <v>139</v>
      </c>
      <c r="V5362" s="6" t="s">
        <v>80</v>
      </c>
      <c r="BO5362" s="2" t="s">
        <v>20827</v>
      </c>
      <c r="BQ5362" s="2" t="s">
        <v>20828</v>
      </c>
    </row>
    <row r="5363" spans="1:70" ht="16.149999999999999" customHeight="1" x14ac:dyDescent="0.25">
      <c r="A5363" s="1">
        <v>5364</v>
      </c>
      <c r="B5363" s="2" t="s">
        <v>211</v>
      </c>
      <c r="C5363" s="2" t="s">
        <v>20829</v>
      </c>
      <c r="D5363" s="2" t="s">
        <v>89</v>
      </c>
      <c r="E5363" s="2" t="s">
        <v>20830</v>
      </c>
      <c r="F5363" s="67">
        <v>44007</v>
      </c>
      <c r="G5363" s="96">
        <f t="shared" si="815"/>
        <v>6</v>
      </c>
      <c r="H5363" s="96">
        <f t="shared" si="816"/>
        <v>2020</v>
      </c>
      <c r="I5363" s="92">
        <v>0.64583333333333304</v>
      </c>
      <c r="J5363" s="97">
        <f t="shared" si="817"/>
        <v>15</v>
      </c>
      <c r="K5363" s="5" t="s">
        <v>1392</v>
      </c>
      <c r="L5363" s="5" t="s">
        <v>91</v>
      </c>
      <c r="M5363" s="6" t="s">
        <v>10494</v>
      </c>
      <c r="N5363" s="5">
        <v>50</v>
      </c>
      <c r="O5363" s="5" t="s">
        <v>126</v>
      </c>
      <c r="P5363" s="6" t="s">
        <v>20831</v>
      </c>
      <c r="R5363" s="6" t="s">
        <v>77</v>
      </c>
      <c r="T5363" s="6" t="s">
        <v>80</v>
      </c>
      <c r="V5363" s="2" t="s">
        <v>80</v>
      </c>
      <c r="X5363" s="2">
        <v>344</v>
      </c>
      <c r="Y5363" s="2" t="s">
        <v>81</v>
      </c>
      <c r="Z5363" s="2" t="s">
        <v>84</v>
      </c>
      <c r="AA5363" s="2">
        <v>344</v>
      </c>
      <c r="AB5363" s="2" t="s">
        <v>94</v>
      </c>
      <c r="AC5363" s="2" t="s">
        <v>84</v>
      </c>
      <c r="AD5363" s="2">
        <v>344</v>
      </c>
      <c r="AE5363" s="2" t="s">
        <v>81</v>
      </c>
      <c r="AF5363" s="2" t="s">
        <v>84</v>
      </c>
      <c r="AG5363" s="2">
        <v>344</v>
      </c>
      <c r="AH5363" s="2" t="s">
        <v>81</v>
      </c>
      <c r="AI5363" s="2" t="s">
        <v>84</v>
      </c>
      <c r="AJ5363" s="2">
        <v>344</v>
      </c>
      <c r="AK5363" s="2" t="s">
        <v>81</v>
      </c>
      <c r="AL5363" s="2" t="s">
        <v>84</v>
      </c>
      <c r="AM5363" s="2">
        <v>344</v>
      </c>
      <c r="AN5363" s="2" t="s">
        <v>94</v>
      </c>
      <c r="AO5363" s="2" t="s">
        <v>84</v>
      </c>
      <c r="AP5363" s="2">
        <v>344</v>
      </c>
      <c r="AQ5363" s="2" t="s">
        <v>81</v>
      </c>
      <c r="AR5363" s="2" t="s">
        <v>84</v>
      </c>
      <c r="AS5363" s="2">
        <v>344</v>
      </c>
      <c r="AT5363" s="2" t="s">
        <v>81</v>
      </c>
      <c r="AU5363" s="2" t="s">
        <v>84</v>
      </c>
      <c r="AV5363" s="2">
        <v>475</v>
      </c>
      <c r="AW5363" s="2" t="s">
        <v>81</v>
      </c>
      <c r="AX5363" s="2" t="s">
        <v>84</v>
      </c>
      <c r="BB5363" s="2">
        <v>475</v>
      </c>
      <c r="BC5363" s="2" t="s">
        <v>81</v>
      </c>
      <c r="BD5363" s="2" t="s">
        <v>84</v>
      </c>
      <c r="BO5363" s="2" t="s">
        <v>20832</v>
      </c>
      <c r="BQ5363" s="2" t="s">
        <v>20833</v>
      </c>
    </row>
    <row r="5364" spans="1:70" ht="16.149999999999999" customHeight="1" x14ac:dyDescent="0.25">
      <c r="A5364" s="1">
        <v>5365</v>
      </c>
      <c r="B5364" s="2" t="s">
        <v>211</v>
      </c>
      <c r="C5364" s="44" t="s">
        <v>556</v>
      </c>
      <c r="D5364" s="2" t="s">
        <v>124</v>
      </c>
      <c r="E5364" s="2" t="s">
        <v>20834</v>
      </c>
      <c r="F5364" s="67">
        <v>44123</v>
      </c>
      <c r="G5364" s="96">
        <f t="shared" si="815"/>
        <v>10</v>
      </c>
      <c r="H5364" s="96">
        <f t="shared" si="816"/>
        <v>2020</v>
      </c>
      <c r="I5364" s="92">
        <v>0.33333333333333298</v>
      </c>
      <c r="J5364" s="97">
        <f t="shared" si="817"/>
        <v>8</v>
      </c>
      <c r="L5364" s="5" t="s">
        <v>91</v>
      </c>
      <c r="M5364" s="6" t="s">
        <v>100</v>
      </c>
      <c r="N5364" s="5">
        <v>51</v>
      </c>
      <c r="O5364" s="5" t="s">
        <v>75</v>
      </c>
      <c r="P5364" s="6" t="s">
        <v>1027</v>
      </c>
      <c r="R5364" s="6" t="s">
        <v>77</v>
      </c>
      <c r="T5364" s="6" t="s">
        <v>80</v>
      </c>
      <c r="BO5364" s="2" t="s">
        <v>20835</v>
      </c>
      <c r="BQ5364" s="2" t="s">
        <v>20836</v>
      </c>
    </row>
    <row r="5365" spans="1:70" ht="16.149999999999999" customHeight="1" x14ac:dyDescent="0.25">
      <c r="A5365" s="1">
        <v>5366</v>
      </c>
      <c r="B5365" s="2" t="s">
        <v>211</v>
      </c>
      <c r="C5365" s="2" t="s">
        <v>20837</v>
      </c>
      <c r="D5365" s="2" t="s">
        <v>192</v>
      </c>
      <c r="E5365" s="2" t="s">
        <v>14912</v>
      </c>
      <c r="F5365" s="67">
        <v>44162</v>
      </c>
      <c r="G5365" s="96">
        <f t="shared" si="815"/>
        <v>11</v>
      </c>
      <c r="H5365" s="96">
        <f t="shared" si="816"/>
        <v>2020</v>
      </c>
      <c r="I5365" s="92">
        <v>0.47916666666666702</v>
      </c>
      <c r="J5365" s="97">
        <f t="shared" si="817"/>
        <v>11</v>
      </c>
      <c r="K5365" s="5" t="s">
        <v>1392</v>
      </c>
      <c r="L5365" s="5" t="s">
        <v>91</v>
      </c>
      <c r="M5365" s="6" t="s">
        <v>74</v>
      </c>
      <c r="N5365" s="5">
        <v>67</v>
      </c>
      <c r="O5365" s="5" t="s">
        <v>14462</v>
      </c>
      <c r="P5365" s="6" t="s">
        <v>20838</v>
      </c>
      <c r="R5365" s="6" t="s">
        <v>77</v>
      </c>
      <c r="T5365" s="6" t="s">
        <v>80</v>
      </c>
      <c r="X5365" s="2">
        <v>191</v>
      </c>
      <c r="Y5365" s="2" t="s">
        <v>81</v>
      </c>
      <c r="Z5365" s="2" t="s">
        <v>84</v>
      </c>
      <c r="AA5365" s="2">
        <v>191</v>
      </c>
      <c r="AB5365" s="2" t="s">
        <v>94</v>
      </c>
      <c r="AC5365" s="2" t="s">
        <v>84</v>
      </c>
      <c r="AD5365" s="2">
        <v>191</v>
      </c>
      <c r="AE5365" s="2" t="s">
        <v>83</v>
      </c>
      <c r="AF5365" s="2" t="s">
        <v>84</v>
      </c>
      <c r="AJ5365" s="2">
        <v>60</v>
      </c>
      <c r="AK5365" s="2" t="s">
        <v>94</v>
      </c>
      <c r="AL5365" s="2" t="s">
        <v>84</v>
      </c>
      <c r="BO5365" s="2" t="s">
        <v>20839</v>
      </c>
      <c r="BQ5365" s="2" t="s">
        <v>20840</v>
      </c>
    </row>
    <row r="5366" spans="1:70" ht="16.149999999999999" customHeight="1" x14ac:dyDescent="0.25">
      <c r="A5366" s="1">
        <v>5367</v>
      </c>
      <c r="B5366" s="2" t="s">
        <v>211</v>
      </c>
      <c r="C5366" s="2" t="s">
        <v>20841</v>
      </c>
      <c r="D5366" s="2" t="s">
        <v>192</v>
      </c>
      <c r="E5366" s="2" t="s">
        <v>13152</v>
      </c>
      <c r="F5366" s="67">
        <v>44157</v>
      </c>
      <c r="G5366" s="96">
        <f t="shared" si="815"/>
        <v>11</v>
      </c>
      <c r="H5366" s="96">
        <f t="shared" si="816"/>
        <v>2020</v>
      </c>
      <c r="I5366" s="92">
        <v>0.47916666666666702</v>
      </c>
      <c r="J5366" s="97">
        <f t="shared" si="817"/>
        <v>11</v>
      </c>
      <c r="K5366" s="5" t="s">
        <v>1392</v>
      </c>
      <c r="L5366" s="5" t="s">
        <v>91</v>
      </c>
      <c r="M5366" s="6" t="s">
        <v>74</v>
      </c>
      <c r="N5366" s="5">
        <v>56</v>
      </c>
      <c r="O5366" s="5" t="s">
        <v>5139</v>
      </c>
      <c r="P5366" s="6" t="s">
        <v>20842</v>
      </c>
      <c r="R5366" s="6" t="s">
        <v>77</v>
      </c>
      <c r="U5366" s="2" t="s">
        <v>115</v>
      </c>
      <c r="V5366" s="2" t="s">
        <v>80</v>
      </c>
      <c r="X5366" s="2">
        <v>347</v>
      </c>
      <c r="Y5366" s="2" t="s">
        <v>81</v>
      </c>
      <c r="Z5366" s="2" t="s">
        <v>82</v>
      </c>
      <c r="AD5366" s="2">
        <v>347</v>
      </c>
      <c r="AE5366" s="2" t="s">
        <v>81</v>
      </c>
      <c r="AF5366" s="2" t="s">
        <v>82</v>
      </c>
      <c r="AJ5366" s="2">
        <v>347</v>
      </c>
      <c r="AK5366" s="2" t="s">
        <v>81</v>
      </c>
      <c r="AL5366" s="2" t="s">
        <v>82</v>
      </c>
      <c r="AP5366" s="2">
        <v>347</v>
      </c>
      <c r="AQ5366" s="2" t="s">
        <v>81</v>
      </c>
      <c r="AR5366" s="2" t="s">
        <v>82</v>
      </c>
      <c r="AV5366" s="2">
        <v>347</v>
      </c>
      <c r="AW5366" s="2" t="s">
        <v>81</v>
      </c>
      <c r="AX5366" s="2" t="s">
        <v>82</v>
      </c>
      <c r="BB5366" s="2">
        <v>347</v>
      </c>
      <c r="BC5366" s="2" t="s">
        <v>81</v>
      </c>
      <c r="BD5366" s="2" t="s">
        <v>82</v>
      </c>
      <c r="BO5366" s="2" t="s">
        <v>20843</v>
      </c>
      <c r="BQ5366" s="2" t="s">
        <v>20844</v>
      </c>
    </row>
    <row r="5367" spans="1:70" ht="16.149999999999999" customHeight="1" x14ac:dyDescent="0.25">
      <c r="A5367" s="1">
        <v>5368</v>
      </c>
      <c r="B5367" s="2" t="s">
        <v>211</v>
      </c>
      <c r="C5367" s="2" t="s">
        <v>20845</v>
      </c>
      <c r="D5367" s="2" t="s">
        <v>371</v>
      </c>
      <c r="E5367" s="2" t="s">
        <v>90</v>
      </c>
      <c r="F5367" s="67">
        <v>44162</v>
      </c>
      <c r="G5367" s="96">
        <f t="shared" si="815"/>
        <v>11</v>
      </c>
      <c r="H5367" s="96">
        <f t="shared" si="816"/>
        <v>2020</v>
      </c>
      <c r="I5367" s="92">
        <v>0.27083333333333298</v>
      </c>
      <c r="J5367" s="97">
        <f t="shared" si="817"/>
        <v>6</v>
      </c>
      <c r="K5367" s="5" t="s">
        <v>1392</v>
      </c>
      <c r="L5367" s="5" t="s">
        <v>8298</v>
      </c>
      <c r="M5367" s="6" t="s">
        <v>74</v>
      </c>
      <c r="N5367" s="5">
        <v>37</v>
      </c>
      <c r="O5367" s="5" t="s">
        <v>5139</v>
      </c>
      <c r="P5367" s="6" t="s">
        <v>3460</v>
      </c>
      <c r="R5367" s="6" t="s">
        <v>77</v>
      </c>
      <c r="U5367" s="2" t="s">
        <v>100</v>
      </c>
      <c r="V5367" s="2" t="s">
        <v>80</v>
      </c>
      <c r="X5367" s="2">
        <v>113</v>
      </c>
      <c r="Y5367" s="2" t="s">
        <v>81</v>
      </c>
      <c r="Z5367" s="2" t="s">
        <v>84</v>
      </c>
      <c r="AA5367" s="2">
        <v>113</v>
      </c>
      <c r="AB5367" s="2" t="s">
        <v>81</v>
      </c>
      <c r="AC5367" s="2" t="s">
        <v>84</v>
      </c>
      <c r="AD5367" s="2">
        <v>113</v>
      </c>
      <c r="AE5367" s="2" t="s">
        <v>81</v>
      </c>
      <c r="AF5367" s="2" t="s">
        <v>84</v>
      </c>
      <c r="AJ5367" s="2">
        <v>113</v>
      </c>
      <c r="AK5367" s="2" t="s">
        <v>81</v>
      </c>
      <c r="AL5367" s="2" t="s">
        <v>84</v>
      </c>
      <c r="AM5367" s="2">
        <v>113</v>
      </c>
      <c r="AN5367" s="2" t="s">
        <v>81</v>
      </c>
      <c r="AO5367" s="2" t="s">
        <v>84</v>
      </c>
      <c r="AP5367" s="2">
        <v>113</v>
      </c>
      <c r="AQ5367" s="2" t="s">
        <v>81</v>
      </c>
      <c r="AR5367" s="2" t="s">
        <v>84</v>
      </c>
      <c r="BO5367" s="2" t="s">
        <v>20846</v>
      </c>
      <c r="BQ5367" s="2" t="s">
        <v>20847</v>
      </c>
    </row>
    <row r="5368" spans="1:70" ht="16.149999999999999" customHeight="1" x14ac:dyDescent="0.25">
      <c r="A5368" s="16">
        <v>5369</v>
      </c>
      <c r="B5368" s="2" t="s">
        <v>211</v>
      </c>
      <c r="C5368" s="2" t="s">
        <v>1978</v>
      </c>
      <c r="D5368" s="2" t="s">
        <v>348</v>
      </c>
      <c r="E5368" s="2" t="s">
        <v>13774</v>
      </c>
      <c r="F5368" s="67">
        <v>44068</v>
      </c>
      <c r="G5368" s="96">
        <f t="shared" si="815"/>
        <v>8</v>
      </c>
      <c r="H5368" s="96">
        <f t="shared" si="816"/>
        <v>2020</v>
      </c>
      <c r="I5368" s="92">
        <v>0.67708333333333304</v>
      </c>
      <c r="J5368" s="97">
        <f t="shared" si="817"/>
        <v>16</v>
      </c>
      <c r="L5368" s="5" t="s">
        <v>91</v>
      </c>
      <c r="M5368" s="6" t="s">
        <v>4938</v>
      </c>
      <c r="N5368" s="5">
        <v>15</v>
      </c>
      <c r="O5368" s="5" t="s">
        <v>10213</v>
      </c>
      <c r="P5368" s="127" t="s">
        <v>20848</v>
      </c>
      <c r="R5368" s="6" t="s">
        <v>77</v>
      </c>
      <c r="T5368" s="6" t="s">
        <v>202</v>
      </c>
      <c r="BO5368" s="2" t="s">
        <v>20849</v>
      </c>
      <c r="BQ5368" s="2" t="s">
        <v>20850</v>
      </c>
      <c r="BR5368" s="321"/>
    </row>
    <row r="5369" spans="1:70" s="321" customFormat="1" ht="16.149999999999999" customHeight="1" x14ac:dyDescent="0.25">
      <c r="A5369" s="311">
        <v>5370</v>
      </c>
      <c r="B5369" s="311" t="s">
        <v>211</v>
      </c>
      <c r="C5369" s="311" t="s">
        <v>20851</v>
      </c>
      <c r="D5369" s="346" t="s">
        <v>158</v>
      </c>
      <c r="E5369" s="346" t="s">
        <v>6335</v>
      </c>
      <c r="F5369" s="350">
        <v>42138</v>
      </c>
      <c r="G5369" s="348">
        <f t="shared" si="815"/>
        <v>5</v>
      </c>
      <c r="H5369" s="348">
        <f t="shared" si="816"/>
        <v>2015</v>
      </c>
      <c r="I5369" s="324">
        <v>0.35416666666666669</v>
      </c>
      <c r="J5369" s="349">
        <f t="shared" si="817"/>
        <v>8</v>
      </c>
      <c r="K5369" s="318" t="s">
        <v>1392</v>
      </c>
      <c r="L5369" s="318" t="s">
        <v>91</v>
      </c>
      <c r="M5369" s="319" t="s">
        <v>74</v>
      </c>
      <c r="N5369" s="318">
        <v>48</v>
      </c>
      <c r="O5369" s="318" t="s">
        <v>10213</v>
      </c>
      <c r="P5369" s="319" t="s">
        <v>21820</v>
      </c>
      <c r="Q5369" s="319"/>
      <c r="R5369" s="319" t="s">
        <v>77</v>
      </c>
      <c r="S5369" s="314"/>
      <c r="T5369" s="319" t="s">
        <v>80</v>
      </c>
      <c r="U5369" s="314"/>
      <c r="V5369" s="314"/>
      <c r="W5369" s="314"/>
      <c r="X5369" s="321">
        <v>1010</v>
      </c>
      <c r="Y5369" s="321" t="s">
        <v>83</v>
      </c>
      <c r="Z5369" s="321" t="s">
        <v>161</v>
      </c>
      <c r="AD5369" s="321">
        <v>1010</v>
      </c>
      <c r="AE5369" s="321" t="s">
        <v>81</v>
      </c>
      <c r="AF5369" s="321" t="s">
        <v>161</v>
      </c>
      <c r="AJ5369" s="314">
        <v>430</v>
      </c>
      <c r="AK5369" s="314" t="s">
        <v>83</v>
      </c>
      <c r="AL5369" s="314" t="s">
        <v>82</v>
      </c>
      <c r="AM5369" s="314">
        <v>430</v>
      </c>
      <c r="AN5369" s="314" t="s">
        <v>81</v>
      </c>
      <c r="AO5369" s="314" t="s">
        <v>82</v>
      </c>
      <c r="AP5369" s="314">
        <v>430</v>
      </c>
      <c r="AQ5369" s="314" t="s">
        <v>83</v>
      </c>
      <c r="AR5369" s="314" t="s">
        <v>82</v>
      </c>
      <c r="AS5369" s="314"/>
      <c r="AT5369" s="314"/>
      <c r="AU5369" s="314"/>
      <c r="AV5369" s="314">
        <v>1010</v>
      </c>
      <c r="AW5369" s="314" t="s">
        <v>83</v>
      </c>
      <c r="AX5369" s="314" t="s">
        <v>161</v>
      </c>
      <c r="AY5369" s="314"/>
      <c r="AZ5369" s="314"/>
      <c r="BA5369" s="314"/>
      <c r="BB5369" s="314">
        <v>1010</v>
      </c>
      <c r="BC5369" s="314" t="s">
        <v>83</v>
      </c>
      <c r="BD5369" s="314" t="s">
        <v>161</v>
      </c>
      <c r="BE5369" s="314"/>
      <c r="BF5369" s="314"/>
      <c r="BG5369" s="314"/>
      <c r="BH5369" s="314"/>
      <c r="BI5369" s="314" t="s">
        <v>3361</v>
      </c>
      <c r="BJ5369" s="314">
        <v>3500</v>
      </c>
      <c r="BK5369" s="314" t="s">
        <v>162</v>
      </c>
      <c r="BL5369" s="314">
        <v>3600</v>
      </c>
      <c r="BM5369" s="314"/>
      <c r="BN5369" s="314"/>
      <c r="BO5369" s="314" t="s">
        <v>21822</v>
      </c>
      <c r="BP5369" s="314"/>
      <c r="BR5369" s="314" t="s">
        <v>20852</v>
      </c>
    </row>
    <row r="5370" spans="1:70" s="321" customFormat="1" ht="16.149999999999999" customHeight="1" x14ac:dyDescent="0.25">
      <c r="A5370" s="311">
        <v>5371</v>
      </c>
      <c r="B5370" s="314" t="s">
        <v>211</v>
      </c>
      <c r="C5370" s="312" t="s">
        <v>18811</v>
      </c>
      <c r="D5370" s="314" t="s">
        <v>137</v>
      </c>
      <c r="E5370" s="314" t="s">
        <v>20853</v>
      </c>
      <c r="F5370" s="315">
        <v>44163</v>
      </c>
      <c r="G5370" s="348">
        <f t="shared" si="815"/>
        <v>11</v>
      </c>
      <c r="H5370" s="348">
        <f t="shared" si="816"/>
        <v>2020</v>
      </c>
      <c r="I5370" s="324">
        <v>0.35416666666666702</v>
      </c>
      <c r="J5370" s="349">
        <f t="shared" si="817"/>
        <v>8</v>
      </c>
      <c r="K5370" s="318" t="s">
        <v>1392</v>
      </c>
      <c r="L5370" s="318" t="s">
        <v>91</v>
      </c>
      <c r="M5370" s="319" t="s">
        <v>74</v>
      </c>
      <c r="N5370" s="318">
        <v>48</v>
      </c>
      <c r="O5370" s="318" t="s">
        <v>126</v>
      </c>
      <c r="P5370" s="341" t="s">
        <v>20854</v>
      </c>
      <c r="Q5370" s="319"/>
      <c r="R5370" s="319" t="s">
        <v>77</v>
      </c>
      <c r="S5370" s="314"/>
      <c r="T5370" s="319" t="s">
        <v>80</v>
      </c>
      <c r="U5370" s="314"/>
      <c r="V5370" s="314"/>
      <c r="W5370" s="314"/>
      <c r="X5370" s="336">
        <v>1400</v>
      </c>
      <c r="Y5370" s="336" t="s">
        <v>81</v>
      </c>
      <c r="Z5370" s="336" t="s">
        <v>168</v>
      </c>
      <c r="AA5370" s="336">
        <v>1400</v>
      </c>
      <c r="AB5370" s="336" t="s">
        <v>81</v>
      </c>
      <c r="AC5370" s="336" t="s">
        <v>168</v>
      </c>
      <c r="AD5370" s="336">
        <v>1400</v>
      </c>
      <c r="AE5370" s="336" t="s">
        <v>83</v>
      </c>
      <c r="AF5370" s="336" t="s">
        <v>168</v>
      </c>
      <c r="AG5370" s="336">
        <v>1400</v>
      </c>
      <c r="AH5370" s="336" t="s">
        <v>83</v>
      </c>
      <c r="AI5370" s="336" t="s">
        <v>168</v>
      </c>
      <c r="AJ5370" s="314"/>
      <c r="AK5370" s="314"/>
      <c r="AL5370" s="314"/>
      <c r="AM5370" s="314"/>
      <c r="AN5370" s="314"/>
      <c r="AO5370" s="314"/>
      <c r="AP5370" s="314"/>
      <c r="AQ5370" s="314"/>
      <c r="AR5370" s="314"/>
      <c r="AS5370" s="314"/>
      <c r="AT5370" s="314"/>
      <c r="AU5370" s="314"/>
      <c r="AV5370" s="314"/>
      <c r="AW5370" s="314"/>
      <c r="AX5370" s="314"/>
      <c r="AY5370" s="314"/>
      <c r="AZ5370" s="314"/>
      <c r="BA5370" s="314"/>
      <c r="BB5370" s="314"/>
      <c r="BC5370" s="314"/>
      <c r="BD5370" s="314"/>
      <c r="BE5370" s="314"/>
      <c r="BF5370" s="314"/>
      <c r="BG5370" s="314"/>
      <c r="BH5370" s="314"/>
      <c r="BI5370" s="314" t="s">
        <v>162</v>
      </c>
      <c r="BJ5370" s="314">
        <v>2600</v>
      </c>
      <c r="BK5370" s="314"/>
      <c r="BL5370" s="314"/>
      <c r="BM5370" s="314"/>
      <c r="BN5370" s="314"/>
      <c r="BO5370" s="314" t="s">
        <v>21821</v>
      </c>
      <c r="BP5370" s="314"/>
      <c r="BR5370" s="314" t="s">
        <v>21826</v>
      </c>
    </row>
    <row r="5371" spans="1:70" s="321" customFormat="1" ht="16.149999999999999" customHeight="1" x14ac:dyDescent="0.25">
      <c r="A5371" s="311">
        <v>5372</v>
      </c>
      <c r="B5371" s="314" t="s">
        <v>211</v>
      </c>
      <c r="C5371" s="314" t="s">
        <v>1674</v>
      </c>
      <c r="D5371" s="314" t="s">
        <v>124</v>
      </c>
      <c r="E5371" s="314" t="s">
        <v>2755</v>
      </c>
      <c r="F5371" s="315">
        <v>44156</v>
      </c>
      <c r="G5371" s="348">
        <f t="shared" si="815"/>
        <v>11</v>
      </c>
      <c r="H5371" s="348">
        <f t="shared" si="816"/>
        <v>2020</v>
      </c>
      <c r="I5371" s="324">
        <v>0.99652777777777801</v>
      </c>
      <c r="J5371" s="349">
        <f t="shared" si="817"/>
        <v>23</v>
      </c>
      <c r="K5371" s="318" t="s">
        <v>1392</v>
      </c>
      <c r="L5371" s="318" t="s">
        <v>91</v>
      </c>
      <c r="M5371" s="319" t="s">
        <v>74</v>
      </c>
      <c r="N5371" s="318">
        <v>51</v>
      </c>
      <c r="O5371" s="318" t="s">
        <v>5139</v>
      </c>
      <c r="P5371" s="341" t="s">
        <v>20855</v>
      </c>
      <c r="Q5371" s="319"/>
      <c r="R5371" s="319" t="s">
        <v>77</v>
      </c>
      <c r="S5371" s="319" t="s">
        <v>11111</v>
      </c>
      <c r="T5371" s="319" t="s">
        <v>109</v>
      </c>
      <c r="U5371" s="319" t="s">
        <v>115</v>
      </c>
      <c r="V5371" s="319" t="s">
        <v>80</v>
      </c>
      <c r="W5371" s="314"/>
      <c r="X5371" s="314">
        <v>362</v>
      </c>
      <c r="Y5371" s="319" t="s">
        <v>81</v>
      </c>
      <c r="Z5371" s="319" t="s">
        <v>161</v>
      </c>
      <c r="AA5371" s="314"/>
      <c r="AB5371" s="314"/>
      <c r="AC5371" s="314"/>
      <c r="AD5371" s="314">
        <v>362</v>
      </c>
      <c r="AE5371" s="314" t="s">
        <v>83</v>
      </c>
      <c r="AF5371" s="314" t="s">
        <v>161</v>
      </c>
      <c r="AG5371" s="314">
        <v>362</v>
      </c>
      <c r="AH5371" s="314" t="s">
        <v>83</v>
      </c>
      <c r="AI5371" s="314" t="s">
        <v>161</v>
      </c>
      <c r="AJ5371" s="323">
        <v>70</v>
      </c>
      <c r="AK5371" s="323" t="s">
        <v>81</v>
      </c>
      <c r="AL5371" s="323" t="s">
        <v>168</v>
      </c>
      <c r="AM5371" s="323">
        <v>70</v>
      </c>
      <c r="AN5371" s="323" t="s">
        <v>81</v>
      </c>
      <c r="AO5371" s="323" t="s">
        <v>168</v>
      </c>
      <c r="AP5371" s="323">
        <v>70</v>
      </c>
      <c r="AQ5371" s="323" t="s">
        <v>81</v>
      </c>
      <c r="AR5371" s="323" t="s">
        <v>168</v>
      </c>
      <c r="AS5371" s="323">
        <v>70</v>
      </c>
      <c r="AT5371" s="323" t="s">
        <v>81</v>
      </c>
      <c r="AU5371" s="323" t="s">
        <v>168</v>
      </c>
      <c r="AV5371" s="314"/>
      <c r="AW5371" s="314"/>
      <c r="AX5371" s="314"/>
      <c r="AY5371" s="314"/>
      <c r="AZ5371" s="314"/>
      <c r="BA5371" s="314"/>
      <c r="BB5371" s="314"/>
      <c r="BC5371" s="314"/>
      <c r="BD5371" s="314"/>
      <c r="BE5371" s="314"/>
      <c r="BF5371" s="314"/>
      <c r="BG5371" s="314"/>
      <c r="BH5371" s="314"/>
      <c r="BI5371" s="314"/>
      <c r="BJ5371" s="314"/>
      <c r="BK5371" s="314"/>
      <c r="BL5371" s="314"/>
      <c r="BM5371" s="314"/>
      <c r="BN5371" s="314"/>
      <c r="BO5371" s="314" t="s">
        <v>20856</v>
      </c>
      <c r="BP5371" s="314"/>
      <c r="BQ5371" s="322" t="s">
        <v>20857</v>
      </c>
      <c r="BR5371" s="322"/>
    </row>
    <row r="5372" spans="1:70" s="321" customFormat="1" ht="16.149999999999999" customHeight="1" x14ac:dyDescent="0.25">
      <c r="A5372" s="346">
        <v>5373</v>
      </c>
      <c r="B5372" s="346" t="s">
        <v>211</v>
      </c>
      <c r="C5372" s="346" t="s">
        <v>16012</v>
      </c>
      <c r="D5372" s="346" t="s">
        <v>178</v>
      </c>
      <c r="E5372" s="346" t="s">
        <v>10952</v>
      </c>
      <c r="F5372" s="350">
        <v>43675</v>
      </c>
      <c r="G5372" s="348">
        <f t="shared" si="815"/>
        <v>7</v>
      </c>
      <c r="H5372" s="348">
        <f t="shared" si="816"/>
        <v>2019</v>
      </c>
      <c r="I5372" s="324">
        <v>0.47916666666666669</v>
      </c>
      <c r="J5372" s="349">
        <f t="shared" si="817"/>
        <v>11</v>
      </c>
      <c r="K5372" s="318" t="s">
        <v>1392</v>
      </c>
      <c r="L5372" s="318" t="s">
        <v>91</v>
      </c>
      <c r="M5372" s="319" t="s">
        <v>74</v>
      </c>
      <c r="N5372" s="318"/>
      <c r="O5372" s="318" t="s">
        <v>10213</v>
      </c>
      <c r="P5372" s="318" t="s">
        <v>22023</v>
      </c>
      <c r="Q5372" s="319"/>
      <c r="R5372" s="319" t="s">
        <v>77</v>
      </c>
      <c r="S5372" s="314"/>
      <c r="T5372" s="319" t="s">
        <v>80</v>
      </c>
      <c r="U5372" s="314"/>
      <c r="V5372" s="314"/>
      <c r="W5372" s="314"/>
      <c r="X5372" s="423">
        <v>320</v>
      </c>
      <c r="Y5372" s="423" t="s">
        <v>94</v>
      </c>
      <c r="Z5372" s="423" t="s">
        <v>84</v>
      </c>
      <c r="AA5372" s="423">
        <v>320</v>
      </c>
      <c r="AB5372" s="423" t="s">
        <v>81</v>
      </c>
      <c r="AC5372" s="423" t="s">
        <v>84</v>
      </c>
      <c r="AD5372" s="423">
        <v>320</v>
      </c>
      <c r="AE5372" s="423" t="s">
        <v>81</v>
      </c>
      <c r="AF5372" s="423" t="s">
        <v>84</v>
      </c>
      <c r="AG5372" s="314"/>
      <c r="AH5372" s="314"/>
      <c r="AI5372" s="314"/>
      <c r="AJ5372" s="314"/>
      <c r="AK5372" s="314"/>
      <c r="AL5372" s="314"/>
      <c r="AM5372" s="314"/>
      <c r="AN5372" s="314"/>
      <c r="AO5372" s="314"/>
      <c r="AP5372" s="314"/>
      <c r="AQ5372" s="314"/>
      <c r="AR5372" s="314"/>
      <c r="AS5372" s="314"/>
      <c r="AT5372" s="314"/>
      <c r="AU5372" s="314"/>
      <c r="AV5372" s="314"/>
      <c r="AW5372" s="314"/>
      <c r="AX5372" s="314"/>
      <c r="AY5372" s="314"/>
      <c r="AZ5372" s="314"/>
      <c r="BA5372" s="314"/>
      <c r="BB5372" s="314"/>
      <c r="BC5372" s="314"/>
      <c r="BD5372" s="314"/>
      <c r="BE5372" s="314"/>
      <c r="BF5372" s="314"/>
      <c r="BG5372" s="314"/>
      <c r="BH5372" s="314"/>
      <c r="BI5372" s="314"/>
      <c r="BJ5372" s="314"/>
      <c r="BK5372" s="314"/>
      <c r="BL5372" s="314"/>
      <c r="BM5372" s="314"/>
      <c r="BN5372" s="314"/>
      <c r="BO5372" s="314" t="s">
        <v>22024</v>
      </c>
      <c r="BP5372" s="314"/>
      <c r="BQ5372" s="322"/>
      <c r="BR5372" s="65" t="s">
        <v>22022</v>
      </c>
    </row>
    <row r="5373" spans="1:70" ht="16.149999999999999" customHeight="1" x14ac:dyDescent="0.25">
      <c r="A5373" s="17">
        <v>5374</v>
      </c>
      <c r="B5373" s="2" t="s">
        <v>211</v>
      </c>
      <c r="C5373" s="2" t="s">
        <v>6394</v>
      </c>
      <c r="D5373" s="2" t="s">
        <v>206</v>
      </c>
      <c r="E5373" s="2" t="s">
        <v>20858</v>
      </c>
      <c r="F5373" s="67">
        <v>37810</v>
      </c>
      <c r="G5373" s="96">
        <f t="shared" si="815"/>
        <v>7</v>
      </c>
      <c r="H5373" s="96">
        <f t="shared" si="816"/>
        <v>2003</v>
      </c>
      <c r="I5373" s="92">
        <v>0.52083333333333304</v>
      </c>
      <c r="J5373" s="97">
        <f t="shared" si="817"/>
        <v>12</v>
      </c>
      <c r="L5373" s="5" t="s">
        <v>91</v>
      </c>
      <c r="M5373" s="6" t="s">
        <v>74</v>
      </c>
      <c r="N5373" s="86">
        <v>30</v>
      </c>
      <c r="O5373" s="5" t="s">
        <v>5139</v>
      </c>
      <c r="P5373" s="127" t="s">
        <v>20859</v>
      </c>
      <c r="R5373" s="6" t="s">
        <v>77</v>
      </c>
      <c r="T5373" s="6" t="s">
        <v>80</v>
      </c>
      <c r="U5373" s="6" t="s">
        <v>208</v>
      </c>
      <c r="V5373" s="6" t="s">
        <v>202</v>
      </c>
      <c r="AA5373" s="2">
        <v>125</v>
      </c>
      <c r="AB5373" s="2" t="s">
        <v>81</v>
      </c>
      <c r="AC5373" s="2" t="s">
        <v>168</v>
      </c>
      <c r="AM5373" s="2">
        <v>125</v>
      </c>
      <c r="AN5373" s="2" t="s">
        <v>81</v>
      </c>
      <c r="AO5373" s="2" t="s">
        <v>168</v>
      </c>
      <c r="BO5373" s="2" t="s">
        <v>20860</v>
      </c>
      <c r="BQ5373" s="2" t="s">
        <v>20861</v>
      </c>
    </row>
    <row r="5374" spans="1:70" ht="16.149999999999999" customHeight="1" x14ac:dyDescent="0.25">
      <c r="A5374" s="16">
        <v>5375</v>
      </c>
      <c r="B5374" s="2" t="s">
        <v>211</v>
      </c>
      <c r="C5374" s="2" t="s">
        <v>4599</v>
      </c>
      <c r="D5374" s="2" t="s">
        <v>206</v>
      </c>
      <c r="E5374" s="2" t="s">
        <v>20862</v>
      </c>
      <c r="F5374" s="67">
        <v>44163</v>
      </c>
      <c r="G5374" s="96">
        <f t="shared" si="815"/>
        <v>11</v>
      </c>
      <c r="H5374" s="96">
        <f t="shared" si="816"/>
        <v>2020</v>
      </c>
      <c r="I5374" s="92">
        <v>0.91666666666666696</v>
      </c>
      <c r="J5374" s="97">
        <f t="shared" si="817"/>
        <v>22</v>
      </c>
      <c r="K5374" s="5" t="s">
        <v>1392</v>
      </c>
      <c r="L5374" s="5" t="s">
        <v>91</v>
      </c>
      <c r="M5374" s="6" t="s">
        <v>74</v>
      </c>
      <c r="N5374" s="5">
        <v>58</v>
      </c>
      <c r="O5374" s="2" t="s">
        <v>140</v>
      </c>
      <c r="P5374" s="5" t="s">
        <v>2996</v>
      </c>
      <c r="R5374" s="6" t="s">
        <v>77</v>
      </c>
      <c r="T5374" s="6" t="s">
        <v>80</v>
      </c>
      <c r="U5374" s="2" t="s">
        <v>74</v>
      </c>
      <c r="V5374" s="2" t="s">
        <v>202</v>
      </c>
      <c r="X5374" s="2">
        <v>1240</v>
      </c>
      <c r="Y5374" s="2" t="s">
        <v>81</v>
      </c>
      <c r="Z5374" s="2" t="s">
        <v>84</v>
      </c>
      <c r="AD5374" s="2">
        <v>1240</v>
      </c>
      <c r="AE5374" s="2" t="s">
        <v>81</v>
      </c>
      <c r="AF5374" s="2" t="s">
        <v>13272</v>
      </c>
      <c r="AG5374" s="2">
        <v>1240</v>
      </c>
      <c r="AH5374" s="2" t="s">
        <v>81</v>
      </c>
      <c r="AI5374" s="2" t="s">
        <v>84</v>
      </c>
      <c r="AJ5374" s="2">
        <v>676</v>
      </c>
      <c r="AK5374" s="2" t="s">
        <v>81</v>
      </c>
      <c r="AL5374" s="2" t="s">
        <v>168</v>
      </c>
      <c r="AM5374" s="2">
        <v>676</v>
      </c>
      <c r="AN5374" s="2" t="s">
        <v>81</v>
      </c>
      <c r="AO5374" s="2" t="s">
        <v>168</v>
      </c>
      <c r="AP5374" s="2">
        <v>676</v>
      </c>
      <c r="AQ5374" s="2" t="s">
        <v>83</v>
      </c>
      <c r="AR5374" s="2" t="s">
        <v>168</v>
      </c>
      <c r="AV5374" s="2">
        <v>764</v>
      </c>
      <c r="AW5374" s="2" t="s">
        <v>81</v>
      </c>
      <c r="AX5374" s="2" t="s">
        <v>168</v>
      </c>
      <c r="BB5374" s="2">
        <v>764</v>
      </c>
      <c r="BC5374" s="2" t="s">
        <v>81</v>
      </c>
      <c r="BD5374" s="2" t="s">
        <v>168</v>
      </c>
      <c r="BI5374" s="2" t="s">
        <v>162</v>
      </c>
      <c r="BJ5374" s="2">
        <v>3000</v>
      </c>
      <c r="BK5374" s="2" t="s">
        <v>162</v>
      </c>
      <c r="BL5374" s="2">
        <v>3600</v>
      </c>
      <c r="BM5374" s="2" t="s">
        <v>162</v>
      </c>
      <c r="BN5374" s="2">
        <v>5000</v>
      </c>
      <c r="BO5374" s="2" t="s">
        <v>20863</v>
      </c>
      <c r="BQ5374" s="2" t="s">
        <v>20864</v>
      </c>
    </row>
    <row r="5375" spans="1:70" ht="16.149999999999999" customHeight="1" x14ac:dyDescent="0.25">
      <c r="A5375" s="16">
        <v>5376</v>
      </c>
      <c r="B5375" s="2" t="s">
        <v>211</v>
      </c>
      <c r="C5375" s="2" t="s">
        <v>20865</v>
      </c>
      <c r="D5375" s="2" t="s">
        <v>296</v>
      </c>
      <c r="E5375" s="2" t="s">
        <v>20866</v>
      </c>
      <c r="F5375" s="67">
        <v>44162</v>
      </c>
      <c r="G5375" s="96">
        <f t="shared" ref="G5375:G5379" si="818">IF(F5375&lt;&gt;"",MONTH(F5375),"")</f>
        <v>11</v>
      </c>
      <c r="H5375" s="96">
        <f t="shared" si="816"/>
        <v>2020</v>
      </c>
      <c r="I5375" s="92">
        <v>0.45486111111111099</v>
      </c>
      <c r="J5375" s="97">
        <f t="shared" ref="J5375:J5377" si="819">IF(I5375&lt;&gt;"",HOUR(I5375),"")</f>
        <v>10</v>
      </c>
      <c r="L5375" s="5" t="s">
        <v>91</v>
      </c>
      <c r="M5375" s="6" t="s">
        <v>10494</v>
      </c>
      <c r="O5375" s="5" t="s">
        <v>5139</v>
      </c>
      <c r="P5375" s="127" t="s">
        <v>20867</v>
      </c>
      <c r="R5375" s="6" t="s">
        <v>77</v>
      </c>
      <c r="X5375" s="2">
        <v>411</v>
      </c>
      <c r="Y5375" s="2" t="s">
        <v>81</v>
      </c>
      <c r="Z5375" s="2" t="s">
        <v>84</v>
      </c>
      <c r="AD5375" s="2">
        <v>411</v>
      </c>
      <c r="AE5375" s="2" t="s">
        <v>83</v>
      </c>
      <c r="AF5375" s="2" t="s">
        <v>84</v>
      </c>
      <c r="BQ5375" s="2" t="s">
        <v>20868</v>
      </c>
    </row>
    <row r="5376" spans="1:70" ht="16.149999999999999" customHeight="1" x14ac:dyDescent="0.25">
      <c r="A5376" s="1">
        <v>5377</v>
      </c>
      <c r="B5376" s="2" t="s">
        <v>211</v>
      </c>
      <c r="C5376" s="116" t="s">
        <v>2333</v>
      </c>
      <c r="D5376" s="2" t="s">
        <v>2334</v>
      </c>
      <c r="E5376" s="2" t="s">
        <v>20869</v>
      </c>
      <c r="F5376" s="67">
        <v>44163</v>
      </c>
      <c r="G5376" s="96">
        <f t="shared" si="818"/>
        <v>11</v>
      </c>
      <c r="H5376" s="96">
        <f t="shared" si="816"/>
        <v>2020</v>
      </c>
      <c r="I5376" s="92">
        <v>0.625</v>
      </c>
      <c r="J5376" s="97">
        <f t="shared" si="819"/>
        <v>15</v>
      </c>
      <c r="K5376" s="5" t="s">
        <v>1392</v>
      </c>
      <c r="L5376" s="5" t="s">
        <v>91</v>
      </c>
      <c r="M5376" s="6" t="s">
        <v>4938</v>
      </c>
      <c r="N5376" s="5">
        <v>51</v>
      </c>
      <c r="O5376" s="2" t="s">
        <v>5139</v>
      </c>
      <c r="P5376" s="6" t="s">
        <v>1027</v>
      </c>
      <c r="R5376" s="6" t="s">
        <v>77</v>
      </c>
      <c r="T5376" s="6" t="s">
        <v>202</v>
      </c>
      <c r="U5376" s="2" t="s">
        <v>74</v>
      </c>
      <c r="V5376" s="2" t="s">
        <v>109</v>
      </c>
      <c r="X5376" s="2">
        <v>100</v>
      </c>
      <c r="Y5376" s="2" t="s">
        <v>83</v>
      </c>
      <c r="Z5376" s="2" t="s">
        <v>168</v>
      </c>
      <c r="AA5376" s="2">
        <v>100</v>
      </c>
      <c r="AB5376" s="2" t="s">
        <v>94</v>
      </c>
      <c r="AC5376" s="2" t="s">
        <v>168</v>
      </c>
      <c r="AD5376" s="2">
        <v>100</v>
      </c>
      <c r="AE5376" s="2" t="s">
        <v>83</v>
      </c>
      <c r="AF5376" s="2" t="s">
        <v>168</v>
      </c>
      <c r="AG5376" s="2">
        <v>100</v>
      </c>
      <c r="AH5376" s="2" t="s">
        <v>81</v>
      </c>
      <c r="AI5376" s="2" t="s">
        <v>168</v>
      </c>
      <c r="AJ5376" s="2">
        <v>100</v>
      </c>
      <c r="AK5376" s="2" t="s">
        <v>83</v>
      </c>
      <c r="AL5376" s="2" t="s">
        <v>168</v>
      </c>
      <c r="AM5376" s="2">
        <v>100</v>
      </c>
      <c r="AN5376" s="2" t="s">
        <v>94</v>
      </c>
      <c r="AO5376" s="2" t="s">
        <v>168</v>
      </c>
      <c r="AP5376" s="2">
        <v>100</v>
      </c>
      <c r="AQ5376" s="2" t="s">
        <v>83</v>
      </c>
      <c r="AR5376" s="2" t="s">
        <v>168</v>
      </c>
      <c r="AS5376" s="2">
        <v>100</v>
      </c>
      <c r="AT5376" s="2" t="s">
        <v>81</v>
      </c>
      <c r="AU5376" s="2" t="s">
        <v>168</v>
      </c>
      <c r="AV5376" s="2">
        <v>100</v>
      </c>
      <c r="AW5376" s="2" t="s">
        <v>83</v>
      </c>
      <c r="AX5376" s="2" t="s">
        <v>168</v>
      </c>
      <c r="AY5376" s="2">
        <v>100</v>
      </c>
      <c r="AZ5376" s="2" t="s">
        <v>94</v>
      </c>
      <c r="BA5376" s="2" t="s">
        <v>168</v>
      </c>
      <c r="BB5376" s="2">
        <v>100</v>
      </c>
      <c r="BC5376" s="2" t="s">
        <v>83</v>
      </c>
      <c r="BD5376" s="2" t="s">
        <v>168</v>
      </c>
      <c r="BE5376" s="2">
        <v>100</v>
      </c>
      <c r="BF5376" s="2" t="s">
        <v>81</v>
      </c>
      <c r="BG5376" s="2" t="s">
        <v>168</v>
      </c>
      <c r="BO5376" s="2" t="s">
        <v>20870</v>
      </c>
      <c r="BQ5376" s="2" t="s">
        <v>20871</v>
      </c>
    </row>
    <row r="5377" spans="1:69" ht="16.149999999999999" customHeight="1" x14ac:dyDescent="0.25">
      <c r="A5377" s="1">
        <v>5378</v>
      </c>
      <c r="B5377" s="2" t="s">
        <v>211</v>
      </c>
      <c r="C5377" s="116" t="s">
        <v>2333</v>
      </c>
      <c r="D5377" s="2" t="s">
        <v>2334</v>
      </c>
      <c r="E5377" s="2" t="s">
        <v>20872</v>
      </c>
      <c r="F5377" s="67">
        <v>41488</v>
      </c>
      <c r="G5377" s="96">
        <f t="shared" si="818"/>
        <v>8</v>
      </c>
      <c r="H5377" s="96">
        <f t="shared" si="816"/>
        <v>2013</v>
      </c>
      <c r="I5377" s="92">
        <v>0.70138888888888895</v>
      </c>
      <c r="J5377" s="97">
        <f t="shared" si="819"/>
        <v>16</v>
      </c>
      <c r="K5377" s="5" t="s">
        <v>1392</v>
      </c>
      <c r="L5377" s="5" t="s">
        <v>91</v>
      </c>
      <c r="M5377" s="6" t="s">
        <v>100</v>
      </c>
      <c r="N5377" s="5">
        <v>38</v>
      </c>
      <c r="O5377" s="5" t="s">
        <v>5139</v>
      </c>
      <c r="P5377" s="6" t="s">
        <v>20873</v>
      </c>
      <c r="R5377" s="6" t="s">
        <v>77</v>
      </c>
      <c r="T5377" s="6" t="s">
        <v>202</v>
      </c>
      <c r="X5377" s="2">
        <v>178</v>
      </c>
      <c r="Y5377" s="2" t="s">
        <v>81</v>
      </c>
      <c r="Z5377" s="2" t="s">
        <v>161</v>
      </c>
      <c r="AA5377" s="2">
        <v>178</v>
      </c>
      <c r="AB5377" s="2" t="s">
        <v>81</v>
      </c>
      <c r="AC5377" s="2" t="s">
        <v>161</v>
      </c>
      <c r="AD5377" s="2">
        <v>178</v>
      </c>
      <c r="AE5377" s="2" t="s">
        <v>81</v>
      </c>
      <c r="AF5377" s="2" t="s">
        <v>161</v>
      </c>
      <c r="AJ5377" s="2">
        <v>194</v>
      </c>
      <c r="AK5377" s="2" t="s">
        <v>81</v>
      </c>
      <c r="AL5377" s="2" t="s">
        <v>161</v>
      </c>
      <c r="AM5377" s="2">
        <v>194</v>
      </c>
      <c r="AN5377" s="2" t="s">
        <v>81</v>
      </c>
      <c r="AO5377" s="2" t="s">
        <v>161</v>
      </c>
      <c r="AP5377" s="2">
        <v>194</v>
      </c>
      <c r="AQ5377" s="2" t="s">
        <v>81</v>
      </c>
      <c r="AR5377" s="2" t="s">
        <v>161</v>
      </c>
      <c r="AV5377" s="2">
        <v>194</v>
      </c>
      <c r="AW5377" s="2" t="s">
        <v>81</v>
      </c>
      <c r="AX5377" s="2" t="s">
        <v>161</v>
      </c>
      <c r="AY5377" s="2">
        <v>194</v>
      </c>
      <c r="AZ5377" s="2" t="s">
        <v>81</v>
      </c>
      <c r="BA5377" s="2" t="s">
        <v>161</v>
      </c>
      <c r="BB5377" s="2">
        <v>194</v>
      </c>
      <c r="BC5377" s="2" t="s">
        <v>81</v>
      </c>
      <c r="BD5377" s="2" t="s">
        <v>161</v>
      </c>
      <c r="BO5377" s="2" t="s">
        <v>20874</v>
      </c>
      <c r="BQ5377" s="2" t="s">
        <v>20875</v>
      </c>
    </row>
    <row r="5378" spans="1:69" ht="16.149999999999999" customHeight="1" x14ac:dyDescent="0.25">
      <c r="A5378" s="1">
        <v>5379</v>
      </c>
      <c r="B5378" s="2" t="s">
        <v>211</v>
      </c>
      <c r="C5378" s="2" t="s">
        <v>2333</v>
      </c>
      <c r="D5378" s="2" t="s">
        <v>2334</v>
      </c>
      <c r="E5378" s="2" t="s">
        <v>20876</v>
      </c>
      <c r="F5378" s="67">
        <v>41428</v>
      </c>
      <c r="G5378" s="96">
        <f t="shared" si="818"/>
        <v>6</v>
      </c>
      <c r="H5378" s="96">
        <f t="shared" si="816"/>
        <v>2013</v>
      </c>
      <c r="I5378" s="92">
        <v>0.243055555555556</v>
      </c>
      <c r="K5378" s="5" t="s">
        <v>1392</v>
      </c>
      <c r="L5378" s="5" t="s">
        <v>91</v>
      </c>
      <c r="M5378" s="6" t="s">
        <v>74</v>
      </c>
      <c r="O5378" s="2" t="s">
        <v>5139</v>
      </c>
      <c r="P5378" s="127" t="s">
        <v>20877</v>
      </c>
      <c r="R5378" s="6" t="s">
        <v>77</v>
      </c>
      <c r="U5378" s="2" t="s">
        <v>100</v>
      </c>
      <c r="V5378" s="2" t="s">
        <v>202</v>
      </c>
      <c r="X5378" s="2">
        <v>197</v>
      </c>
      <c r="Y5378" s="2" t="s">
        <v>81</v>
      </c>
      <c r="Z5378" s="2" t="s">
        <v>161</v>
      </c>
      <c r="AA5378" s="2">
        <v>197</v>
      </c>
      <c r="AB5378" s="2" t="s">
        <v>81</v>
      </c>
      <c r="AC5378" s="2" t="s">
        <v>161</v>
      </c>
      <c r="AJ5378" s="2">
        <v>330</v>
      </c>
      <c r="AK5378" s="2" t="s">
        <v>81</v>
      </c>
      <c r="AL5378" s="2" t="s">
        <v>84</v>
      </c>
      <c r="AM5378" s="2">
        <v>330</v>
      </c>
      <c r="AN5378" s="2" t="s">
        <v>81</v>
      </c>
      <c r="AO5378" s="2" t="s">
        <v>84</v>
      </c>
      <c r="AP5378" s="2">
        <v>330</v>
      </c>
      <c r="AQ5378" s="2" t="s">
        <v>81</v>
      </c>
      <c r="AR5378" s="2" t="s">
        <v>84</v>
      </c>
      <c r="BO5378" s="2" t="s">
        <v>20878</v>
      </c>
      <c r="BQ5378" s="2" t="s">
        <v>20879</v>
      </c>
    </row>
    <row r="5379" spans="1:69" ht="16.149999999999999" customHeight="1" x14ac:dyDescent="0.25">
      <c r="A5379" s="1">
        <v>5380</v>
      </c>
      <c r="B5379" s="2" t="s">
        <v>69</v>
      </c>
      <c r="C5379" s="116" t="s">
        <v>6394</v>
      </c>
      <c r="D5379" s="2" t="s">
        <v>206</v>
      </c>
      <c r="E5379" s="2" t="s">
        <v>20880</v>
      </c>
      <c r="F5379" s="67">
        <v>42833</v>
      </c>
      <c r="G5379" s="3">
        <f t="shared" si="818"/>
        <v>4</v>
      </c>
      <c r="H5379" s="3">
        <f t="shared" si="816"/>
        <v>2017</v>
      </c>
      <c r="I5379" s="92">
        <v>0.72916666666666696</v>
      </c>
      <c r="K5379" s="5" t="s">
        <v>1392</v>
      </c>
      <c r="L5379" s="5" t="s">
        <v>91</v>
      </c>
      <c r="M5379" s="6" t="s">
        <v>74</v>
      </c>
      <c r="N5379" s="5">
        <v>65</v>
      </c>
      <c r="O5379" s="2" t="s">
        <v>5139</v>
      </c>
      <c r="P5379" s="127" t="s">
        <v>20881</v>
      </c>
      <c r="R5379" s="6" t="s">
        <v>77</v>
      </c>
      <c r="U5379" s="2" t="s">
        <v>208</v>
      </c>
      <c r="V5379" s="6" t="s">
        <v>202</v>
      </c>
      <c r="X5379" s="2">
        <v>435</v>
      </c>
      <c r="Y5379" s="2" t="s">
        <v>83</v>
      </c>
      <c r="Z5379" s="2" t="s">
        <v>82</v>
      </c>
      <c r="AA5379" s="2">
        <v>435</v>
      </c>
      <c r="AB5379" s="2" t="s">
        <v>81</v>
      </c>
      <c r="AC5379" s="2" t="s">
        <v>82</v>
      </c>
      <c r="AD5379" s="2">
        <v>435</v>
      </c>
      <c r="AE5379" s="2" t="s">
        <v>83</v>
      </c>
      <c r="AF5379" s="2" t="s">
        <v>82</v>
      </c>
      <c r="AJ5379" s="2">
        <v>435</v>
      </c>
      <c r="AK5379" s="2" t="s">
        <v>83</v>
      </c>
      <c r="AL5379" s="2" t="s">
        <v>82</v>
      </c>
      <c r="AM5379" s="2">
        <v>435</v>
      </c>
      <c r="AN5379" s="2" t="s">
        <v>81</v>
      </c>
      <c r="AO5379" s="2" t="s">
        <v>82</v>
      </c>
      <c r="AP5379" s="2">
        <v>435</v>
      </c>
      <c r="AQ5379" s="2" t="s">
        <v>83</v>
      </c>
      <c r="AR5379" s="2" t="s">
        <v>82</v>
      </c>
      <c r="AU5379" s="2" t="s">
        <v>109</v>
      </c>
      <c r="AV5379" s="2">
        <v>217</v>
      </c>
      <c r="AW5379" s="2" t="s">
        <v>81</v>
      </c>
      <c r="AX5379" s="2" t="s">
        <v>82</v>
      </c>
      <c r="BB5379" s="2">
        <v>217</v>
      </c>
      <c r="BC5379" s="2" t="s">
        <v>81</v>
      </c>
      <c r="BD5379" s="2" t="s">
        <v>82</v>
      </c>
      <c r="BO5379" s="2" t="s">
        <v>20882</v>
      </c>
      <c r="BQ5379" s="2" t="s">
        <v>20883</v>
      </c>
    </row>
    <row r="5380" spans="1:69" ht="16.149999999999999" customHeight="1" x14ac:dyDescent="0.25">
      <c r="A5380" s="16">
        <v>5381</v>
      </c>
      <c r="B5380" s="2" t="s">
        <v>211</v>
      </c>
      <c r="C5380" s="116" t="s">
        <v>1555</v>
      </c>
      <c r="D5380" s="2" t="s">
        <v>145</v>
      </c>
      <c r="E5380" s="2" t="s">
        <v>20884</v>
      </c>
      <c r="F5380" s="66">
        <v>44528</v>
      </c>
      <c r="I5380" s="92">
        <v>0.67013888888888895</v>
      </c>
      <c r="K5380" s="5" t="s">
        <v>1392</v>
      </c>
      <c r="L5380" s="5" t="s">
        <v>91</v>
      </c>
      <c r="M5380" s="6" t="s">
        <v>74</v>
      </c>
      <c r="N5380" s="5">
        <v>21</v>
      </c>
      <c r="O5380" s="2" t="s">
        <v>5139</v>
      </c>
      <c r="P5380" s="127" t="s">
        <v>20885</v>
      </c>
      <c r="R5380" s="6" t="s">
        <v>77</v>
      </c>
      <c r="T5380" s="6" t="s">
        <v>80</v>
      </c>
      <c r="X5380" s="2">
        <v>193</v>
      </c>
      <c r="Y5380" s="2" t="s">
        <v>81</v>
      </c>
      <c r="Z5380" s="2" t="s">
        <v>82</v>
      </c>
      <c r="AA5380" s="2">
        <v>193</v>
      </c>
      <c r="AB5380" s="2" t="s">
        <v>81</v>
      </c>
      <c r="AC5380" s="2" t="s">
        <v>82</v>
      </c>
      <c r="AD5380" s="2">
        <v>193</v>
      </c>
      <c r="AE5380" s="2" t="s">
        <v>81</v>
      </c>
      <c r="AF5380" s="2" t="s">
        <v>82</v>
      </c>
      <c r="AG5380" s="2">
        <v>193</v>
      </c>
      <c r="AH5380" s="2" t="s">
        <v>81</v>
      </c>
      <c r="AI5380" s="2" t="s">
        <v>82</v>
      </c>
      <c r="BQ5380" s="2" t="s">
        <v>20886</v>
      </c>
    </row>
    <row r="5381" spans="1:69" ht="16.149999999999999" customHeight="1" x14ac:dyDescent="0.25">
      <c r="A5381" s="1">
        <v>5382</v>
      </c>
      <c r="B5381" s="2" t="s">
        <v>211</v>
      </c>
      <c r="C5381" s="116" t="s">
        <v>11376</v>
      </c>
      <c r="D5381" s="2" t="s">
        <v>158</v>
      </c>
      <c r="E5381" s="2" t="s">
        <v>20887</v>
      </c>
      <c r="F5381" s="66">
        <v>44165</v>
      </c>
      <c r="G5381" s="96">
        <f>IF(F5381&lt;&gt;"",MONTH(F5381),"")</f>
        <v>11</v>
      </c>
      <c r="H5381" s="96">
        <f>IF(F5381&lt;&gt;"",YEAR(F5381),"")</f>
        <v>2020</v>
      </c>
      <c r="J5381" s="97" t="str">
        <f>IF(I5381&lt;&gt;"",HOUR(I5381),"")</f>
        <v/>
      </c>
      <c r="L5381" s="5" t="s">
        <v>91</v>
      </c>
      <c r="M5381" s="6" t="s">
        <v>74</v>
      </c>
      <c r="O5381" s="2" t="s">
        <v>5139</v>
      </c>
      <c r="P5381" s="127" t="s">
        <v>3460</v>
      </c>
      <c r="R5381" s="6" t="s">
        <v>77</v>
      </c>
      <c r="U5381" s="2" t="s">
        <v>208</v>
      </c>
      <c r="V5381" s="2" t="s">
        <v>80</v>
      </c>
      <c r="BQ5381" s="2" t="s">
        <v>20888</v>
      </c>
    </row>
    <row r="5382" spans="1:69" ht="16.149999999999999" customHeight="1" x14ac:dyDescent="0.25">
      <c r="A5382" s="1">
        <v>5383</v>
      </c>
      <c r="B5382" s="2" t="s">
        <v>211</v>
      </c>
      <c r="C5382" s="116" t="s">
        <v>20889</v>
      </c>
      <c r="D5382" s="2" t="s">
        <v>124</v>
      </c>
      <c r="E5382" s="2" t="s">
        <v>17813</v>
      </c>
      <c r="F5382" s="66">
        <v>44165</v>
      </c>
      <c r="G5382" s="96">
        <f>IF(F5382&lt;&gt;"",MONTH(F5382),"")</f>
        <v>11</v>
      </c>
      <c r="H5382" s="96">
        <f>IF(F5382&lt;&gt;"",YEAR(F5382),"")</f>
        <v>2020</v>
      </c>
      <c r="J5382" s="97" t="str">
        <f>IF(I5382&lt;&gt;"",HOUR(I5382),"")</f>
        <v/>
      </c>
      <c r="L5382" s="5" t="s">
        <v>91</v>
      </c>
      <c r="M5382" s="6" t="s">
        <v>115</v>
      </c>
      <c r="N5382" s="5">
        <v>54</v>
      </c>
      <c r="O5382" s="2" t="s">
        <v>10213</v>
      </c>
      <c r="P5382" s="6" t="s">
        <v>20890</v>
      </c>
      <c r="R5382" s="6" t="s">
        <v>77</v>
      </c>
      <c r="T5382" s="6" t="s">
        <v>80</v>
      </c>
      <c r="U5382" s="6" t="s">
        <v>115</v>
      </c>
      <c r="V5382" s="6" t="s">
        <v>80</v>
      </c>
      <c r="X5382" s="2">
        <v>436</v>
      </c>
      <c r="Y5382" s="6" t="s">
        <v>81</v>
      </c>
      <c r="Z5382" s="6" t="s">
        <v>82</v>
      </c>
      <c r="AA5382" s="2">
        <v>436</v>
      </c>
      <c r="AB5382" s="2" t="s">
        <v>81</v>
      </c>
      <c r="AC5382" s="2" t="s">
        <v>82</v>
      </c>
      <c r="AD5382" s="2">
        <v>436</v>
      </c>
      <c r="AE5382" s="2" t="s">
        <v>81</v>
      </c>
      <c r="AF5382" s="2" t="s">
        <v>161</v>
      </c>
      <c r="AG5382" s="2">
        <v>436</v>
      </c>
      <c r="AH5382" s="2" t="s">
        <v>81</v>
      </c>
      <c r="AI5382" s="2" t="s">
        <v>161</v>
      </c>
      <c r="BO5382" s="2" t="s">
        <v>20891</v>
      </c>
      <c r="BQ5382" s="2" t="s">
        <v>20892</v>
      </c>
    </row>
    <row r="5383" spans="1:69" ht="16.149999999999999" customHeight="1" x14ac:dyDescent="0.25">
      <c r="A5383" s="1">
        <v>5384</v>
      </c>
      <c r="B5383" s="2" t="s">
        <v>87</v>
      </c>
      <c r="C5383" s="116" t="s">
        <v>5919</v>
      </c>
      <c r="D5383" s="2" t="s">
        <v>371</v>
      </c>
      <c r="E5383" s="2" t="s">
        <v>20893</v>
      </c>
      <c r="F5383" s="66">
        <v>44165</v>
      </c>
      <c r="G5383" s="96">
        <f>IF(F5383&lt;&gt;"",MONTH(F5383),"")</f>
        <v>11</v>
      </c>
      <c r="H5383" s="96">
        <f>IF(F5383&lt;&gt;"",YEAR(F5383),"")</f>
        <v>2020</v>
      </c>
      <c r="I5383" s="92">
        <v>0.80208333333333304</v>
      </c>
      <c r="J5383" s="97">
        <f>IF(I5383&lt;&gt;"",HOUR(I5383),"")</f>
        <v>19</v>
      </c>
      <c r="L5383" s="5" t="s">
        <v>91</v>
      </c>
      <c r="M5383" s="6" t="s">
        <v>74</v>
      </c>
      <c r="N5383" s="5">
        <v>72</v>
      </c>
      <c r="O5383" s="2" t="s">
        <v>126</v>
      </c>
      <c r="P5383" s="127" t="s">
        <v>20894</v>
      </c>
      <c r="R5383" s="6" t="s">
        <v>77</v>
      </c>
      <c r="S5383" s="2" t="s">
        <v>1337</v>
      </c>
      <c r="T5383" s="6" t="s">
        <v>80</v>
      </c>
      <c r="X5383" s="2">
        <v>1590</v>
      </c>
      <c r="Y5383" s="2" t="s">
        <v>83</v>
      </c>
      <c r="Z5383" s="2" t="s">
        <v>168</v>
      </c>
      <c r="AA5383" s="2">
        <v>1590</v>
      </c>
      <c r="AB5383" s="2" t="s">
        <v>81</v>
      </c>
      <c r="AC5383" s="2" t="s">
        <v>168</v>
      </c>
      <c r="AD5383" s="2">
        <v>1590</v>
      </c>
      <c r="AE5383" s="2" t="s">
        <v>83</v>
      </c>
      <c r="AF5383" s="2" t="s">
        <v>168</v>
      </c>
      <c r="AG5383" s="2">
        <v>1590</v>
      </c>
      <c r="AH5383" s="2" t="s">
        <v>83</v>
      </c>
      <c r="AI5383" s="2" t="s">
        <v>168</v>
      </c>
      <c r="AJ5383" s="2" t="s">
        <v>109</v>
      </c>
      <c r="AK5383" s="2" t="s">
        <v>109</v>
      </c>
      <c r="AL5383" s="2" t="s">
        <v>109</v>
      </c>
      <c r="AM5383" s="2" t="s">
        <v>109</v>
      </c>
      <c r="AN5383" s="2" t="s">
        <v>109</v>
      </c>
      <c r="AO5383" s="2" t="s">
        <v>109</v>
      </c>
      <c r="AP5383" s="2" t="s">
        <v>109</v>
      </c>
      <c r="AQ5383" s="2" t="s">
        <v>109</v>
      </c>
      <c r="AR5383" s="2" t="s">
        <v>109</v>
      </c>
      <c r="AS5383" s="2" t="s">
        <v>109</v>
      </c>
      <c r="AT5383" s="2" t="s">
        <v>109</v>
      </c>
      <c r="AU5383" s="2" t="s">
        <v>109</v>
      </c>
      <c r="AV5383" s="2" t="s">
        <v>109</v>
      </c>
      <c r="AW5383" s="2" t="s">
        <v>109</v>
      </c>
      <c r="AX5383" s="2" t="s">
        <v>109</v>
      </c>
      <c r="AY5383" s="2" t="s">
        <v>109</v>
      </c>
      <c r="AZ5383" s="2" t="s">
        <v>109</v>
      </c>
      <c r="BA5383" s="2" t="s">
        <v>109</v>
      </c>
      <c r="BB5383" s="2" t="s">
        <v>109</v>
      </c>
      <c r="BC5383" s="2" t="s">
        <v>109</v>
      </c>
      <c r="BD5383" s="2" t="s">
        <v>299</v>
      </c>
      <c r="BE5383" s="2">
        <v>1900</v>
      </c>
      <c r="BF5383" s="2" t="s">
        <v>83</v>
      </c>
      <c r="BG5383" s="2" t="s">
        <v>168</v>
      </c>
      <c r="BM5383" s="2">
        <v>100</v>
      </c>
      <c r="BN5383" s="2">
        <v>20</v>
      </c>
      <c r="BO5383" s="2" t="s">
        <v>20895</v>
      </c>
      <c r="BQ5383" s="2" t="s">
        <v>20896</v>
      </c>
    </row>
    <row r="5384" spans="1:69" ht="16.149999999999999" customHeight="1" x14ac:dyDescent="0.25">
      <c r="A5384" s="16">
        <v>5385</v>
      </c>
      <c r="B5384" s="2" t="s">
        <v>211</v>
      </c>
      <c r="C5384" s="116" t="s">
        <v>20897</v>
      </c>
      <c r="D5384" s="2" t="s">
        <v>151</v>
      </c>
      <c r="E5384" s="2" t="s">
        <v>14510</v>
      </c>
      <c r="F5384" s="177" t="s">
        <v>20898</v>
      </c>
      <c r="L5384" s="5" t="s">
        <v>91</v>
      </c>
      <c r="M5384" s="6" t="s">
        <v>208</v>
      </c>
      <c r="N5384" s="5">
        <v>44</v>
      </c>
      <c r="O5384" s="2" t="s">
        <v>5139</v>
      </c>
      <c r="P5384" s="127" t="s">
        <v>20899</v>
      </c>
      <c r="R5384" s="6" t="s">
        <v>77</v>
      </c>
      <c r="S5384" s="2" t="s">
        <v>109</v>
      </c>
      <c r="T5384" s="6" t="s">
        <v>80</v>
      </c>
      <c r="U5384" s="6" t="s">
        <v>20900</v>
      </c>
      <c r="X5384" s="2">
        <v>714</v>
      </c>
      <c r="Y5384" s="2" t="s">
        <v>81</v>
      </c>
      <c r="Z5384" s="2" t="s">
        <v>168</v>
      </c>
      <c r="AA5384" s="2">
        <v>714</v>
      </c>
      <c r="AB5384" s="2" t="s">
        <v>81</v>
      </c>
      <c r="AC5384" s="2" t="s">
        <v>168</v>
      </c>
      <c r="AD5384" s="2">
        <v>714</v>
      </c>
      <c r="AE5384" s="2" t="s">
        <v>83</v>
      </c>
      <c r="AF5384" s="2" t="s">
        <v>168</v>
      </c>
      <c r="AG5384" s="2">
        <v>714</v>
      </c>
      <c r="AH5384" s="2" t="s">
        <v>81</v>
      </c>
      <c r="AI5384" s="2" t="s">
        <v>168</v>
      </c>
      <c r="AJ5384" s="2">
        <v>714</v>
      </c>
      <c r="AK5384" s="2" t="s">
        <v>81</v>
      </c>
      <c r="AL5384" s="2" t="s">
        <v>168</v>
      </c>
      <c r="AM5384" s="2">
        <v>714</v>
      </c>
      <c r="AN5384" s="2" t="s">
        <v>81</v>
      </c>
      <c r="AO5384" s="2" t="s">
        <v>168</v>
      </c>
      <c r="AP5384" s="2">
        <v>714</v>
      </c>
      <c r="AQ5384" s="2" t="s">
        <v>83</v>
      </c>
      <c r="AR5384" s="2" t="s">
        <v>168</v>
      </c>
      <c r="AS5384" s="2">
        <v>714</v>
      </c>
      <c r="AT5384" s="2" t="s">
        <v>81</v>
      </c>
      <c r="AU5384" s="2" t="s">
        <v>168</v>
      </c>
      <c r="BO5384" s="2" t="s">
        <v>20901</v>
      </c>
      <c r="BQ5384" s="2" t="s">
        <v>20902</v>
      </c>
    </row>
    <row r="5385" spans="1:69" ht="16.149999999999999" customHeight="1" x14ac:dyDescent="0.25">
      <c r="A5385" s="1">
        <v>5386</v>
      </c>
      <c r="B5385" s="2" t="s">
        <v>211</v>
      </c>
      <c r="C5385" s="116" t="s">
        <v>10129</v>
      </c>
      <c r="D5385" s="2" t="s">
        <v>290</v>
      </c>
      <c r="E5385" s="2" t="s">
        <v>20903</v>
      </c>
      <c r="F5385" s="66">
        <v>44166</v>
      </c>
      <c r="G5385" s="96">
        <f t="shared" ref="G5385:G5400" si="820">IF(F5385&lt;&gt;"",MONTH(F5385),"")</f>
        <v>12</v>
      </c>
      <c r="H5385" s="96">
        <f t="shared" ref="H5385:H5400" si="821">IF(F5385&lt;&gt;"",YEAR(F5385),"")</f>
        <v>2020</v>
      </c>
      <c r="I5385" s="92">
        <v>0.27083333333333298</v>
      </c>
      <c r="J5385" s="97">
        <f>IF(I5385&lt;&gt;"",HOUR(I5385),"")</f>
        <v>6</v>
      </c>
      <c r="K5385" s="5" t="s">
        <v>1392</v>
      </c>
      <c r="L5385" s="5" t="s">
        <v>73</v>
      </c>
      <c r="M5385" s="6" t="s">
        <v>74</v>
      </c>
      <c r="N5385" s="5">
        <v>56</v>
      </c>
      <c r="O5385" s="6" t="s">
        <v>101</v>
      </c>
      <c r="P5385" s="127" t="s">
        <v>20904</v>
      </c>
      <c r="R5385" s="6" t="s">
        <v>77</v>
      </c>
      <c r="T5385" s="6" t="s">
        <v>202</v>
      </c>
      <c r="X5385" s="2">
        <v>700</v>
      </c>
      <c r="Y5385" s="2" t="s">
        <v>94</v>
      </c>
      <c r="Z5385" s="2" t="s">
        <v>168</v>
      </c>
      <c r="AA5385" s="2">
        <v>700</v>
      </c>
      <c r="AB5385" s="2" t="s">
        <v>94</v>
      </c>
      <c r="AC5385" s="2" t="s">
        <v>168</v>
      </c>
      <c r="AD5385" s="2">
        <v>700</v>
      </c>
      <c r="AE5385" s="2" t="s">
        <v>94</v>
      </c>
      <c r="AF5385" s="2" t="s">
        <v>168</v>
      </c>
      <c r="BO5385" s="2" t="s">
        <v>20905</v>
      </c>
      <c r="BQ5385" s="2" t="s">
        <v>20906</v>
      </c>
    </row>
    <row r="5386" spans="1:69" ht="16.149999999999999" customHeight="1" x14ac:dyDescent="0.25">
      <c r="A5386" s="1">
        <v>5387</v>
      </c>
      <c r="B5386" s="2" t="s">
        <v>211</v>
      </c>
      <c r="C5386" s="116" t="s">
        <v>20907</v>
      </c>
      <c r="D5386" s="2" t="s">
        <v>89</v>
      </c>
      <c r="E5386" s="2" t="s">
        <v>20908</v>
      </c>
      <c r="F5386" s="67">
        <v>44164</v>
      </c>
      <c r="G5386" s="96">
        <f t="shared" si="820"/>
        <v>11</v>
      </c>
      <c r="H5386" s="96">
        <f t="shared" si="821"/>
        <v>2020</v>
      </c>
      <c r="I5386" s="92">
        <v>0.57986111111111105</v>
      </c>
      <c r="J5386" s="97">
        <f>IF(I5386&lt;&gt;"",HOUR(I5386),"")</f>
        <v>13</v>
      </c>
      <c r="L5386" s="5" t="s">
        <v>73</v>
      </c>
      <c r="M5386" s="6" t="s">
        <v>74</v>
      </c>
      <c r="N5386" s="5">
        <v>56</v>
      </c>
      <c r="O5386" s="2" t="s">
        <v>5139</v>
      </c>
      <c r="P5386" s="127" t="s">
        <v>20909</v>
      </c>
      <c r="R5386" s="6" t="s">
        <v>77</v>
      </c>
      <c r="T5386" s="6" t="s">
        <v>80</v>
      </c>
      <c r="X5386" s="2">
        <v>286</v>
      </c>
      <c r="Y5386" s="2" t="s">
        <v>81</v>
      </c>
      <c r="Z5386" s="2" t="s">
        <v>82</v>
      </c>
      <c r="AA5386" s="2">
        <v>286</v>
      </c>
      <c r="AB5386" s="2" t="s">
        <v>81</v>
      </c>
      <c r="AC5386" s="2" t="s">
        <v>82</v>
      </c>
      <c r="AD5386" s="2">
        <v>286</v>
      </c>
      <c r="AE5386" s="2" t="s">
        <v>81</v>
      </c>
      <c r="AF5386" s="2" t="s">
        <v>82</v>
      </c>
      <c r="AJ5386" s="2">
        <v>286</v>
      </c>
      <c r="AK5386" s="2" t="s">
        <v>81</v>
      </c>
      <c r="AL5386" s="2" t="s">
        <v>82</v>
      </c>
      <c r="AM5386" s="2">
        <v>286</v>
      </c>
      <c r="AN5386" s="2" t="s">
        <v>81</v>
      </c>
      <c r="AO5386" s="2" t="s">
        <v>82</v>
      </c>
      <c r="AP5386" s="2">
        <v>286</v>
      </c>
      <c r="AQ5386" s="2" t="s">
        <v>81</v>
      </c>
      <c r="AR5386" s="2" t="s">
        <v>82</v>
      </c>
      <c r="BO5386" s="2" t="s">
        <v>20910</v>
      </c>
      <c r="BQ5386" s="2" t="s">
        <v>20911</v>
      </c>
    </row>
    <row r="5387" spans="1:69" ht="16.149999999999999" customHeight="1" x14ac:dyDescent="0.25">
      <c r="A5387" s="16">
        <v>5388</v>
      </c>
      <c r="B5387" s="2" t="s">
        <v>211</v>
      </c>
      <c r="C5387" s="116" t="s">
        <v>2333</v>
      </c>
      <c r="D5387" s="2" t="s">
        <v>2334</v>
      </c>
      <c r="E5387" s="2" t="s">
        <v>20912</v>
      </c>
      <c r="F5387" s="67">
        <v>44161</v>
      </c>
      <c r="G5387" s="96">
        <f t="shared" si="820"/>
        <v>11</v>
      </c>
      <c r="H5387" s="96">
        <f t="shared" si="821"/>
        <v>2020</v>
      </c>
      <c r="I5387" s="92">
        <v>0.28819444444444398</v>
      </c>
      <c r="J5387" s="97">
        <f>IF(I5387&lt;&gt;"",HOUR(I5387),"")</f>
        <v>6</v>
      </c>
      <c r="K5387" s="5" t="s">
        <v>1392</v>
      </c>
      <c r="L5387" s="5" t="s">
        <v>91</v>
      </c>
      <c r="M5387" s="6" t="s">
        <v>100</v>
      </c>
      <c r="N5387" s="5">
        <v>21</v>
      </c>
      <c r="O5387" s="5" t="s">
        <v>5139</v>
      </c>
      <c r="P5387" s="6" t="s">
        <v>1027</v>
      </c>
      <c r="R5387" s="6" t="s">
        <v>77</v>
      </c>
      <c r="T5387" s="6" t="s">
        <v>202</v>
      </c>
      <c r="X5387" s="1">
        <v>1160</v>
      </c>
      <c r="Y5387" s="1" t="s">
        <v>83</v>
      </c>
      <c r="Z5387" s="1" t="s">
        <v>161</v>
      </c>
      <c r="AA5387" s="1">
        <v>1160</v>
      </c>
      <c r="AB5387" s="1" t="s">
        <v>81</v>
      </c>
      <c r="AC5387" s="1" t="s">
        <v>161</v>
      </c>
      <c r="AD5387" s="1">
        <v>1160</v>
      </c>
      <c r="AE5387" s="1" t="s">
        <v>83</v>
      </c>
      <c r="AF5387" s="1" t="s">
        <v>161</v>
      </c>
      <c r="AG5387" s="1">
        <v>1160</v>
      </c>
      <c r="AH5387" s="1" t="s">
        <v>81</v>
      </c>
      <c r="AI5387" s="1" t="s">
        <v>161</v>
      </c>
      <c r="AJ5387" s="2">
        <v>260</v>
      </c>
      <c r="AK5387" s="2" t="s">
        <v>81</v>
      </c>
      <c r="AL5387" s="2" t="s">
        <v>84</v>
      </c>
      <c r="AM5387" s="2">
        <v>260</v>
      </c>
      <c r="AN5387" s="2" t="s">
        <v>81</v>
      </c>
      <c r="AO5387" s="2" t="s">
        <v>84</v>
      </c>
      <c r="AP5387" s="2">
        <v>260</v>
      </c>
      <c r="AQ5387" s="2" t="s">
        <v>81</v>
      </c>
      <c r="AR5387" s="2" t="s">
        <v>84</v>
      </c>
      <c r="BO5387" s="2" t="s">
        <v>20913</v>
      </c>
      <c r="BQ5387" s="2" t="s">
        <v>20914</v>
      </c>
    </row>
    <row r="5388" spans="1:69" ht="16.149999999999999" customHeight="1" x14ac:dyDescent="0.25">
      <c r="A5388" s="1">
        <v>5389</v>
      </c>
      <c r="B5388" s="2" t="s">
        <v>211</v>
      </c>
      <c r="C5388" s="116" t="s">
        <v>2333</v>
      </c>
      <c r="D5388" s="2" t="s">
        <v>2334</v>
      </c>
      <c r="E5388" s="2" t="s">
        <v>20915</v>
      </c>
      <c r="F5388" s="67">
        <v>44166</v>
      </c>
      <c r="G5388" s="96">
        <f t="shared" si="820"/>
        <v>12</v>
      </c>
      <c r="H5388" s="96">
        <f t="shared" si="821"/>
        <v>2020</v>
      </c>
      <c r="J5388" s="97" t="str">
        <f>IF(I5388&lt;&gt;"",HOUR(I5388),"")</f>
        <v/>
      </c>
      <c r="L5388" s="5" t="s">
        <v>91</v>
      </c>
      <c r="M5388" s="6" t="s">
        <v>100</v>
      </c>
      <c r="N5388" s="5">
        <v>19</v>
      </c>
      <c r="O5388" s="5" t="s">
        <v>5139</v>
      </c>
      <c r="P5388" s="6" t="s">
        <v>1027</v>
      </c>
      <c r="R5388" s="6" t="s">
        <v>77</v>
      </c>
      <c r="T5388" s="6" t="s">
        <v>202</v>
      </c>
      <c r="U5388" s="6" t="s">
        <v>354</v>
      </c>
      <c r="BQ5388" s="2" t="s">
        <v>20916</v>
      </c>
    </row>
    <row r="5389" spans="1:69" ht="16.149999999999999" customHeight="1" x14ac:dyDescent="0.25">
      <c r="A5389" s="1">
        <v>5390</v>
      </c>
      <c r="B5389" s="2" t="s">
        <v>211</v>
      </c>
      <c r="C5389" s="116" t="s">
        <v>4955</v>
      </c>
      <c r="D5389" s="2" t="s">
        <v>113</v>
      </c>
      <c r="E5389" s="2" t="s">
        <v>20917</v>
      </c>
      <c r="F5389" s="67">
        <v>44165</v>
      </c>
      <c r="G5389" s="96">
        <f t="shared" si="820"/>
        <v>11</v>
      </c>
      <c r="H5389" s="96">
        <f t="shared" si="821"/>
        <v>2020</v>
      </c>
      <c r="I5389" s="92">
        <v>0.8125</v>
      </c>
      <c r="L5389" s="5" t="s">
        <v>73</v>
      </c>
      <c r="M5389" s="6" t="s">
        <v>115</v>
      </c>
      <c r="N5389" s="5">
        <v>56</v>
      </c>
      <c r="O5389" s="2" t="s">
        <v>5139</v>
      </c>
      <c r="P5389" s="6" t="s">
        <v>1027</v>
      </c>
      <c r="R5389" s="6" t="s">
        <v>77</v>
      </c>
      <c r="T5389" s="6" t="s">
        <v>80</v>
      </c>
      <c r="X5389" s="2">
        <v>537</v>
      </c>
      <c r="Y5389" s="2" t="s">
        <v>81</v>
      </c>
      <c r="AA5389" s="2">
        <v>537</v>
      </c>
      <c r="AB5389" s="2" t="s">
        <v>81</v>
      </c>
      <c r="AD5389" s="2">
        <v>537</v>
      </c>
      <c r="AE5389" s="2" t="s">
        <v>81</v>
      </c>
      <c r="AG5389" s="2">
        <v>537</v>
      </c>
      <c r="AH5389" s="2" t="s">
        <v>81</v>
      </c>
      <c r="AJ5389" s="2">
        <v>537</v>
      </c>
      <c r="AK5389" s="2" t="s">
        <v>81</v>
      </c>
      <c r="AM5389" s="2">
        <v>537</v>
      </c>
      <c r="AN5389" s="2" t="s">
        <v>81</v>
      </c>
      <c r="AP5389" s="2">
        <v>537</v>
      </c>
      <c r="AQ5389" s="2" t="s">
        <v>81</v>
      </c>
      <c r="AS5389" s="2">
        <v>537</v>
      </c>
      <c r="AT5389" s="2" t="s">
        <v>81</v>
      </c>
      <c r="BO5389" s="2" t="s">
        <v>20918</v>
      </c>
      <c r="BQ5389" s="2" t="s">
        <v>20919</v>
      </c>
    </row>
    <row r="5390" spans="1:69" ht="16.149999999999999" customHeight="1" x14ac:dyDescent="0.25">
      <c r="A5390" s="1">
        <v>5391</v>
      </c>
      <c r="B5390" s="2" t="s">
        <v>211</v>
      </c>
      <c r="C5390" s="116" t="s">
        <v>7670</v>
      </c>
      <c r="D5390" s="2" t="s">
        <v>296</v>
      </c>
      <c r="E5390" s="2" t="s">
        <v>20920</v>
      </c>
      <c r="F5390" s="67">
        <v>44165</v>
      </c>
      <c r="G5390" s="96">
        <f t="shared" si="820"/>
        <v>11</v>
      </c>
      <c r="H5390" s="96">
        <f t="shared" si="821"/>
        <v>2020</v>
      </c>
      <c r="I5390" s="92">
        <v>0.3125</v>
      </c>
      <c r="J5390" s="97">
        <f>IF(I5390&lt;&gt;"",HOUR(I5390),"")</f>
        <v>7</v>
      </c>
      <c r="L5390" s="5" t="s">
        <v>91</v>
      </c>
      <c r="M5390" s="6" t="s">
        <v>10494</v>
      </c>
      <c r="N5390" s="5">
        <v>57</v>
      </c>
      <c r="O5390" s="5" t="s">
        <v>126</v>
      </c>
      <c r="P5390" s="5" t="s">
        <v>20921</v>
      </c>
      <c r="R5390" s="6" t="s">
        <v>20784</v>
      </c>
      <c r="U5390" s="2" t="s">
        <v>74</v>
      </c>
      <c r="X5390" s="2">
        <v>1290</v>
      </c>
      <c r="Y5390" s="2" t="s">
        <v>81</v>
      </c>
      <c r="Z5390" s="2" t="s">
        <v>82</v>
      </c>
      <c r="AD5390" s="2">
        <v>1290</v>
      </c>
      <c r="AE5390" s="2" t="s">
        <v>81</v>
      </c>
      <c r="AF5390" s="2" t="s">
        <v>82</v>
      </c>
      <c r="AG5390" s="2">
        <v>1290</v>
      </c>
      <c r="AH5390" s="2" t="s">
        <v>81</v>
      </c>
      <c r="AI5390" s="2" t="s">
        <v>82</v>
      </c>
      <c r="AJ5390" s="2">
        <v>1290</v>
      </c>
      <c r="AK5390" s="2" t="s">
        <v>81</v>
      </c>
      <c r="AL5390" s="2" t="s">
        <v>82</v>
      </c>
      <c r="AP5390" s="2">
        <v>1290</v>
      </c>
      <c r="AQ5390" s="2" t="s">
        <v>81</v>
      </c>
      <c r="AR5390" s="2" t="s">
        <v>82</v>
      </c>
      <c r="AS5390" s="2">
        <v>1290</v>
      </c>
      <c r="AT5390" s="2" t="s">
        <v>81</v>
      </c>
      <c r="AU5390" s="2" t="s">
        <v>82</v>
      </c>
      <c r="BO5390" s="2" t="s">
        <v>20922</v>
      </c>
      <c r="BQ5390" s="2" t="s">
        <v>20923</v>
      </c>
    </row>
    <row r="5391" spans="1:69" ht="16.149999999999999" customHeight="1" x14ac:dyDescent="0.25">
      <c r="A5391" s="1">
        <v>5392</v>
      </c>
      <c r="B5391" s="2" t="s">
        <v>87</v>
      </c>
      <c r="C5391" s="116" t="s">
        <v>550</v>
      </c>
      <c r="D5391" s="2" t="s">
        <v>124</v>
      </c>
      <c r="E5391" s="2" t="s">
        <v>20924</v>
      </c>
      <c r="F5391" s="67">
        <v>44166</v>
      </c>
      <c r="G5391" s="96">
        <f t="shared" si="820"/>
        <v>12</v>
      </c>
      <c r="H5391" s="96">
        <f t="shared" si="821"/>
        <v>2020</v>
      </c>
      <c r="J5391" s="97" t="str">
        <f>IF(I5391&lt;&gt;"",HOUR(I5391),"")</f>
        <v/>
      </c>
      <c r="L5391" s="5" t="s">
        <v>91</v>
      </c>
      <c r="M5391" s="6" t="s">
        <v>74</v>
      </c>
      <c r="N5391" s="5">
        <v>77</v>
      </c>
      <c r="O5391" s="2" t="s">
        <v>5139</v>
      </c>
      <c r="P5391" s="127" t="s">
        <v>20925</v>
      </c>
      <c r="R5391" s="6" t="s">
        <v>77</v>
      </c>
      <c r="U5391" s="2" t="s">
        <v>208</v>
      </c>
      <c r="V5391" s="2" t="s">
        <v>202</v>
      </c>
      <c r="X5391" s="2">
        <v>335</v>
      </c>
      <c r="Y5391" s="2" t="s">
        <v>81</v>
      </c>
      <c r="Z5391" s="2" t="s">
        <v>168</v>
      </c>
      <c r="AA5391" s="2">
        <v>335</v>
      </c>
      <c r="AB5391" s="2" t="s">
        <v>81</v>
      </c>
      <c r="AC5391" s="2" t="s">
        <v>168</v>
      </c>
      <c r="AD5391" s="2">
        <v>335</v>
      </c>
      <c r="AE5391" s="2" t="s">
        <v>83</v>
      </c>
      <c r="AF5391" s="2" t="s">
        <v>168</v>
      </c>
      <c r="AG5391" s="2">
        <v>335</v>
      </c>
      <c r="AH5391" s="2" t="s">
        <v>81</v>
      </c>
      <c r="AI5391" s="2" t="s">
        <v>168</v>
      </c>
      <c r="BI5391" s="2" t="s">
        <v>162</v>
      </c>
      <c r="BJ5391" s="2">
        <v>2000</v>
      </c>
      <c r="BK5391" s="2" t="s">
        <v>162</v>
      </c>
      <c r="BL5391" s="2">
        <v>1800</v>
      </c>
      <c r="BO5391" s="2" t="s">
        <v>20926</v>
      </c>
      <c r="BQ5391" s="2" t="s">
        <v>20927</v>
      </c>
    </row>
    <row r="5392" spans="1:69" ht="16.149999999999999" customHeight="1" x14ac:dyDescent="0.25">
      <c r="A5392" s="1">
        <v>5393</v>
      </c>
      <c r="B5392" s="2" t="s">
        <v>13465</v>
      </c>
      <c r="C5392" s="194" t="s">
        <v>381</v>
      </c>
      <c r="D5392" s="2" t="s">
        <v>172</v>
      </c>
      <c r="E5392" s="2" t="s">
        <v>10698</v>
      </c>
      <c r="F5392" s="67">
        <v>44165</v>
      </c>
      <c r="G5392" s="96">
        <f t="shared" si="820"/>
        <v>11</v>
      </c>
      <c r="H5392" s="96">
        <f t="shared" si="821"/>
        <v>2020</v>
      </c>
      <c r="I5392" s="92">
        <v>0.38194444444444398</v>
      </c>
      <c r="J5392" s="97">
        <f>IF(I5392&lt;&gt;"",HOUR(I5392),"")</f>
        <v>9</v>
      </c>
      <c r="L5392" s="5" t="s">
        <v>91</v>
      </c>
      <c r="M5392" s="6" t="s">
        <v>115</v>
      </c>
      <c r="O5392" s="2" t="s">
        <v>5139</v>
      </c>
      <c r="P5392" s="6" t="s">
        <v>22319</v>
      </c>
      <c r="R5392" s="6" t="s">
        <v>77</v>
      </c>
      <c r="T5392" s="6" t="s">
        <v>80</v>
      </c>
      <c r="U5392" s="2" t="s">
        <v>208</v>
      </c>
      <c r="V5392" s="2" t="s">
        <v>80</v>
      </c>
      <c r="BO5392" s="2" t="s">
        <v>20928</v>
      </c>
      <c r="BQ5392" s="2" t="s">
        <v>20929</v>
      </c>
    </row>
    <row r="5393" spans="1:70" ht="16.149999999999999" customHeight="1" x14ac:dyDescent="0.25">
      <c r="A5393" s="16">
        <v>5394</v>
      </c>
      <c r="B5393" s="2" t="s">
        <v>135</v>
      </c>
      <c r="C5393" s="225" t="s">
        <v>18605</v>
      </c>
      <c r="D5393" s="2" t="s">
        <v>89</v>
      </c>
      <c r="E5393" s="2" t="s">
        <v>12481</v>
      </c>
      <c r="F5393" s="67">
        <v>44167</v>
      </c>
      <c r="G5393" s="96">
        <f t="shared" si="820"/>
        <v>12</v>
      </c>
      <c r="H5393" s="96">
        <f t="shared" si="821"/>
        <v>2020</v>
      </c>
      <c r="J5393" s="97" t="str">
        <f>IF(I5393&lt;&gt;"",HOUR(I5393),"")</f>
        <v/>
      </c>
      <c r="L5393" s="5" t="s">
        <v>91</v>
      </c>
      <c r="M5393" s="6" t="s">
        <v>139</v>
      </c>
      <c r="N5393" s="5">
        <v>27</v>
      </c>
      <c r="O5393" s="2" t="s">
        <v>126</v>
      </c>
      <c r="P5393" s="127" t="s">
        <v>20930</v>
      </c>
      <c r="R5393" s="6" t="s">
        <v>77</v>
      </c>
      <c r="T5393" s="6" t="s">
        <v>80</v>
      </c>
      <c r="X5393" s="2">
        <v>1990</v>
      </c>
      <c r="Y5393" s="2" t="s">
        <v>81</v>
      </c>
      <c r="Z5393" s="2" t="s">
        <v>84</v>
      </c>
      <c r="AA5393" s="2">
        <v>1990</v>
      </c>
      <c r="AB5393" s="2" t="s">
        <v>81</v>
      </c>
      <c r="AC5393" s="2" t="s">
        <v>84</v>
      </c>
      <c r="AD5393" s="2">
        <v>1990</v>
      </c>
      <c r="AE5393" s="2" t="s">
        <v>81</v>
      </c>
      <c r="AF5393" s="2" t="s">
        <v>84</v>
      </c>
      <c r="AG5393" s="2">
        <v>1990</v>
      </c>
      <c r="AH5393" s="2" t="s">
        <v>83</v>
      </c>
      <c r="AI5393" s="2" t="s">
        <v>84</v>
      </c>
      <c r="BO5393" s="1" t="s">
        <v>20931</v>
      </c>
      <c r="BQ5393" s="2" t="s">
        <v>20932</v>
      </c>
    </row>
    <row r="5394" spans="1:70" ht="16.149999999999999" customHeight="1" x14ac:dyDescent="0.25">
      <c r="A5394" s="16">
        <v>5395</v>
      </c>
      <c r="B5394" s="2" t="s">
        <v>211</v>
      </c>
      <c r="C5394" s="165" t="s">
        <v>20933</v>
      </c>
      <c r="D5394" s="2" t="s">
        <v>651</v>
      </c>
      <c r="E5394" s="2" t="s">
        <v>20934</v>
      </c>
      <c r="F5394" s="67">
        <v>44162</v>
      </c>
      <c r="G5394" s="96">
        <f t="shared" si="820"/>
        <v>11</v>
      </c>
      <c r="H5394" s="96">
        <f t="shared" si="821"/>
        <v>2020</v>
      </c>
      <c r="I5394" s="92">
        <v>0.3125</v>
      </c>
      <c r="L5394" s="5" t="s">
        <v>91</v>
      </c>
      <c r="M5394" s="6" t="s">
        <v>115</v>
      </c>
      <c r="N5394" s="5">
        <v>43</v>
      </c>
      <c r="O5394" s="2" t="s">
        <v>126</v>
      </c>
      <c r="P5394" s="6" t="s">
        <v>20935</v>
      </c>
      <c r="R5394" s="6" t="s">
        <v>77</v>
      </c>
      <c r="T5394" s="6" t="s">
        <v>202</v>
      </c>
      <c r="U5394" s="6" t="s">
        <v>20936</v>
      </c>
      <c r="X5394" s="2">
        <v>2600</v>
      </c>
      <c r="Y5394" s="2" t="s">
        <v>81</v>
      </c>
      <c r="Z5394" s="2" t="s">
        <v>161</v>
      </c>
      <c r="AA5394" s="2">
        <v>2600</v>
      </c>
      <c r="AB5394" s="2" t="s">
        <v>94</v>
      </c>
      <c r="AC5394" s="2" t="s">
        <v>161</v>
      </c>
      <c r="AD5394" s="2">
        <v>2600</v>
      </c>
      <c r="AE5394" s="2" t="s">
        <v>81</v>
      </c>
      <c r="AF5394" s="2" t="s">
        <v>161</v>
      </c>
      <c r="AG5394" s="2">
        <v>2600</v>
      </c>
      <c r="AH5394" s="2" t="s">
        <v>81</v>
      </c>
      <c r="AI5394" s="2" t="s">
        <v>161</v>
      </c>
      <c r="AJ5394" s="2">
        <v>2600</v>
      </c>
      <c r="AK5394" s="2" t="s">
        <v>81</v>
      </c>
      <c r="AL5394" s="2" t="s">
        <v>161</v>
      </c>
      <c r="AM5394" s="2">
        <v>2600</v>
      </c>
      <c r="AN5394" s="2" t="s">
        <v>94</v>
      </c>
      <c r="AO5394" s="2" t="s">
        <v>161</v>
      </c>
      <c r="AP5394" s="2">
        <v>2600</v>
      </c>
      <c r="AQ5394" s="2" t="s">
        <v>81</v>
      </c>
      <c r="AR5394" s="2" t="s">
        <v>161</v>
      </c>
      <c r="AS5394" s="2">
        <v>2600</v>
      </c>
      <c r="AT5394" s="2" t="s">
        <v>81</v>
      </c>
      <c r="AU5394" s="2" t="s">
        <v>161</v>
      </c>
      <c r="BO5394" s="2" t="s">
        <v>20937</v>
      </c>
      <c r="BQ5394" s="2" t="s">
        <v>20938</v>
      </c>
    </row>
    <row r="5395" spans="1:70" ht="16.149999999999999" customHeight="1" x14ac:dyDescent="0.25">
      <c r="A5395" s="1">
        <v>5396</v>
      </c>
      <c r="B5395" s="2" t="s">
        <v>135</v>
      </c>
      <c r="C5395" s="95" t="s">
        <v>7864</v>
      </c>
      <c r="D5395" s="2" t="s">
        <v>264</v>
      </c>
      <c r="E5395" s="2" t="s">
        <v>4451</v>
      </c>
      <c r="F5395" s="67">
        <v>44168</v>
      </c>
      <c r="G5395" s="96">
        <f t="shared" si="820"/>
        <v>12</v>
      </c>
      <c r="H5395" s="96">
        <f t="shared" si="821"/>
        <v>2020</v>
      </c>
      <c r="I5395" s="92" t="s">
        <v>109</v>
      </c>
      <c r="L5395" s="5" t="s">
        <v>91</v>
      </c>
      <c r="M5395" s="6" t="s">
        <v>139</v>
      </c>
      <c r="N5395" s="5">
        <v>47</v>
      </c>
      <c r="O5395" s="392" t="s">
        <v>140</v>
      </c>
      <c r="P5395" s="5" t="s">
        <v>224</v>
      </c>
      <c r="R5395" s="6" t="s">
        <v>77</v>
      </c>
      <c r="T5395" s="6" t="s">
        <v>80</v>
      </c>
      <c r="U5395" s="2" t="s">
        <v>139</v>
      </c>
      <c r="X5395" s="2">
        <v>1760</v>
      </c>
      <c r="Y5395" s="2" t="s">
        <v>83</v>
      </c>
      <c r="Z5395" s="2" t="s">
        <v>84</v>
      </c>
      <c r="AD5395" s="2">
        <v>1760</v>
      </c>
      <c r="AE5395" s="2" t="s">
        <v>83</v>
      </c>
      <c r="AF5395" s="2" t="s">
        <v>84</v>
      </c>
      <c r="AJ5395" s="2">
        <v>1760</v>
      </c>
      <c r="AK5395" s="2" t="s">
        <v>83</v>
      </c>
      <c r="AL5395" s="2" t="s">
        <v>84</v>
      </c>
      <c r="AP5395" s="2">
        <v>1760</v>
      </c>
      <c r="AQ5395" s="2" t="s">
        <v>83</v>
      </c>
      <c r="AR5395" s="2" t="s">
        <v>84</v>
      </c>
      <c r="AV5395" s="2">
        <v>1760</v>
      </c>
      <c r="AW5395" s="2" t="s">
        <v>83</v>
      </c>
      <c r="AX5395" s="2" t="s">
        <v>84</v>
      </c>
      <c r="BB5395" s="2">
        <v>1760</v>
      </c>
      <c r="BC5395" s="2" t="s">
        <v>83</v>
      </c>
      <c r="BD5395" s="2" t="s">
        <v>84</v>
      </c>
      <c r="BK5395" s="2" t="s">
        <v>162</v>
      </c>
      <c r="BL5395" s="2">
        <v>3200</v>
      </c>
      <c r="BO5395" s="2" t="s">
        <v>20939</v>
      </c>
      <c r="BR5395" s="135" t="s">
        <v>20940</v>
      </c>
    </row>
    <row r="5396" spans="1:70" ht="16.149999999999999" customHeight="1" x14ac:dyDescent="0.25">
      <c r="A5396" s="16">
        <v>5397</v>
      </c>
      <c r="B5396" s="2" t="s">
        <v>211</v>
      </c>
      <c r="C5396" s="2" t="s">
        <v>3051</v>
      </c>
      <c r="D5396" s="2" t="s">
        <v>124</v>
      </c>
      <c r="E5396" s="2" t="s">
        <v>5471</v>
      </c>
      <c r="F5396" s="67">
        <v>44162</v>
      </c>
      <c r="G5396" s="96">
        <f t="shared" si="820"/>
        <v>11</v>
      </c>
      <c r="H5396" s="96">
        <f t="shared" si="821"/>
        <v>2020</v>
      </c>
      <c r="I5396" s="92">
        <v>0.45833333333333298</v>
      </c>
      <c r="J5396" s="97">
        <f t="shared" ref="J5396:J5428" si="822">IF(I5396&lt;&gt;"",HOUR(I5396),"")</f>
        <v>11</v>
      </c>
      <c r="L5396" s="5" t="s">
        <v>91</v>
      </c>
      <c r="M5396" s="6" t="s">
        <v>74</v>
      </c>
      <c r="N5396" s="5">
        <v>53</v>
      </c>
      <c r="O5396" s="2" t="s">
        <v>5139</v>
      </c>
      <c r="P5396" s="127" t="s">
        <v>20941</v>
      </c>
      <c r="R5396" s="6" t="s">
        <v>77</v>
      </c>
      <c r="T5396" s="6" t="s">
        <v>80</v>
      </c>
      <c r="U5396" s="6" t="s">
        <v>208</v>
      </c>
      <c r="BO5396" s="2" t="s">
        <v>20942</v>
      </c>
      <c r="BQ5396" s="2" t="s">
        <v>20943</v>
      </c>
    </row>
    <row r="5397" spans="1:70" ht="16.149999999999999" customHeight="1" x14ac:dyDescent="0.25">
      <c r="A5397" s="16">
        <v>5398</v>
      </c>
      <c r="B5397" s="2" t="s">
        <v>87</v>
      </c>
      <c r="C5397" s="2" t="s">
        <v>20944</v>
      </c>
      <c r="D5397" s="2" t="s">
        <v>124</v>
      </c>
      <c r="E5397" s="2" t="s">
        <v>20945</v>
      </c>
      <c r="F5397" s="67">
        <v>44155</v>
      </c>
      <c r="G5397" s="96">
        <f t="shared" si="820"/>
        <v>11</v>
      </c>
      <c r="H5397" s="96">
        <f t="shared" si="821"/>
        <v>2020</v>
      </c>
      <c r="J5397" s="97" t="str">
        <f t="shared" si="822"/>
        <v/>
      </c>
      <c r="L5397" s="5" t="s">
        <v>91</v>
      </c>
      <c r="M5397" s="6" t="s">
        <v>74</v>
      </c>
      <c r="N5397" s="5">
        <v>71</v>
      </c>
      <c r="O5397" s="2" t="s">
        <v>126</v>
      </c>
      <c r="P5397" s="127" t="s">
        <v>3768</v>
      </c>
      <c r="R5397" s="6" t="s">
        <v>77</v>
      </c>
      <c r="U5397" s="2" t="s">
        <v>100</v>
      </c>
      <c r="V5397" s="2" t="s">
        <v>80</v>
      </c>
      <c r="BO5397" s="2" t="s">
        <v>20946</v>
      </c>
      <c r="BQ5397" s="2" t="s">
        <v>20947</v>
      </c>
    </row>
    <row r="5398" spans="1:70" ht="16.149999999999999" customHeight="1" x14ac:dyDescent="0.25">
      <c r="A5398" s="16">
        <v>5399</v>
      </c>
      <c r="B5398" s="2" t="s">
        <v>211</v>
      </c>
      <c r="C5398" s="95" t="s">
        <v>14187</v>
      </c>
      <c r="D5398" s="2" t="s">
        <v>178</v>
      </c>
      <c r="E5398" s="2" t="s">
        <v>20948</v>
      </c>
      <c r="F5398" s="67">
        <v>44144</v>
      </c>
      <c r="G5398" s="96">
        <f t="shared" si="820"/>
        <v>11</v>
      </c>
      <c r="H5398" s="96">
        <f t="shared" si="821"/>
        <v>2020</v>
      </c>
      <c r="I5398" s="92">
        <v>0.67708333333333304</v>
      </c>
      <c r="J5398" s="97">
        <f t="shared" si="822"/>
        <v>16</v>
      </c>
      <c r="L5398" s="5" t="s">
        <v>73</v>
      </c>
      <c r="M5398" s="6" t="s">
        <v>74</v>
      </c>
      <c r="O5398" s="2" t="s">
        <v>5139</v>
      </c>
      <c r="P5398" s="127" t="s">
        <v>20949</v>
      </c>
      <c r="R5398" s="6" t="s">
        <v>77</v>
      </c>
      <c r="U5398" s="6" t="s">
        <v>115</v>
      </c>
      <c r="V5398" s="2" t="s">
        <v>80</v>
      </c>
      <c r="BO5398" s="2" t="s">
        <v>20950</v>
      </c>
      <c r="BQ5398" s="2" t="s">
        <v>20951</v>
      </c>
    </row>
    <row r="5399" spans="1:70" ht="16.149999999999999" customHeight="1" x14ac:dyDescent="0.25">
      <c r="A5399" s="1">
        <v>5400</v>
      </c>
      <c r="B5399" s="2" t="s">
        <v>211</v>
      </c>
      <c r="C5399" s="2" t="s">
        <v>5320</v>
      </c>
      <c r="D5399" s="2" t="s">
        <v>264</v>
      </c>
      <c r="E5399" s="2" t="s">
        <v>20952</v>
      </c>
      <c r="F5399" s="67">
        <v>43991</v>
      </c>
      <c r="G5399" s="96">
        <f t="shared" si="820"/>
        <v>6</v>
      </c>
      <c r="H5399" s="96">
        <f t="shared" si="821"/>
        <v>2020</v>
      </c>
      <c r="I5399" s="92">
        <v>0.47916666666666702</v>
      </c>
      <c r="J5399" s="97">
        <f t="shared" si="822"/>
        <v>11</v>
      </c>
      <c r="L5399" s="5" t="s">
        <v>73</v>
      </c>
      <c r="M5399" s="6" t="s">
        <v>74</v>
      </c>
      <c r="N5399" s="5">
        <v>55</v>
      </c>
      <c r="O5399" s="2" t="s">
        <v>5139</v>
      </c>
      <c r="P5399" s="127" t="s">
        <v>93</v>
      </c>
      <c r="R5399" s="6" t="s">
        <v>77</v>
      </c>
      <c r="U5399" s="2" t="s">
        <v>74</v>
      </c>
      <c r="X5399" s="2">
        <v>262</v>
      </c>
      <c r="Y5399" s="2" t="s">
        <v>81</v>
      </c>
      <c r="Z5399" s="2" t="s">
        <v>161</v>
      </c>
      <c r="AA5399" s="2">
        <v>262</v>
      </c>
      <c r="AB5399" s="2" t="s">
        <v>81</v>
      </c>
      <c r="AC5399" s="2" t="s">
        <v>161</v>
      </c>
      <c r="AD5399" s="2">
        <v>262</v>
      </c>
      <c r="AE5399" s="2" t="s">
        <v>81</v>
      </c>
      <c r="AF5399" s="2" t="s">
        <v>161</v>
      </c>
      <c r="AG5399" s="2">
        <v>262</v>
      </c>
      <c r="AH5399" s="2" t="s">
        <v>81</v>
      </c>
      <c r="AI5399" s="2" t="s">
        <v>161</v>
      </c>
      <c r="AJ5399" s="2">
        <v>262</v>
      </c>
      <c r="AK5399" s="2" t="s">
        <v>81</v>
      </c>
      <c r="AL5399" s="2" t="s">
        <v>161</v>
      </c>
      <c r="AP5399" s="2">
        <v>262</v>
      </c>
      <c r="AQ5399" s="2" t="s">
        <v>81</v>
      </c>
      <c r="AR5399" s="2" t="s">
        <v>161</v>
      </c>
      <c r="BO5399" s="2" t="s">
        <v>20953</v>
      </c>
      <c r="BQ5399" s="2" t="s">
        <v>20954</v>
      </c>
    </row>
    <row r="5400" spans="1:70" ht="16.149999999999999" customHeight="1" x14ac:dyDescent="0.25">
      <c r="A5400" s="1">
        <v>5401</v>
      </c>
      <c r="B5400" s="2" t="s">
        <v>211</v>
      </c>
      <c r="C5400" s="2" t="s">
        <v>540</v>
      </c>
      <c r="D5400" s="2" t="s">
        <v>124</v>
      </c>
      <c r="E5400" s="2" t="s">
        <v>20955</v>
      </c>
      <c r="F5400" s="67">
        <v>44134</v>
      </c>
      <c r="G5400" s="96">
        <f t="shared" si="820"/>
        <v>10</v>
      </c>
      <c r="H5400" s="96">
        <f t="shared" si="821"/>
        <v>2020</v>
      </c>
      <c r="I5400" s="92">
        <v>0.36458333333333298</v>
      </c>
      <c r="J5400" s="97">
        <f t="shared" si="822"/>
        <v>8</v>
      </c>
      <c r="K5400" s="5" t="s">
        <v>1392</v>
      </c>
      <c r="L5400" s="5" t="s">
        <v>91</v>
      </c>
      <c r="M5400" s="6" t="s">
        <v>4938</v>
      </c>
      <c r="O5400" s="2" t="s">
        <v>5139</v>
      </c>
      <c r="P5400" s="6" t="s">
        <v>20956</v>
      </c>
      <c r="X5400" s="2">
        <v>210</v>
      </c>
      <c r="Y5400" s="2" t="s">
        <v>81</v>
      </c>
      <c r="Z5400" s="2" t="s">
        <v>82</v>
      </c>
      <c r="AD5400" s="2">
        <v>210</v>
      </c>
      <c r="AE5400" s="2" t="s">
        <v>81</v>
      </c>
      <c r="AF5400" s="2" t="s">
        <v>82</v>
      </c>
      <c r="AG5400" s="2">
        <v>210</v>
      </c>
      <c r="AH5400" s="2" t="s">
        <v>81</v>
      </c>
      <c r="AI5400" s="2" t="s">
        <v>82</v>
      </c>
      <c r="AM5400" s="2">
        <v>511</v>
      </c>
      <c r="AN5400" s="2" t="s">
        <v>81</v>
      </c>
      <c r="AO5400" s="2" t="s">
        <v>84</v>
      </c>
      <c r="AP5400" s="2">
        <v>511</v>
      </c>
      <c r="AQ5400" s="2" t="s">
        <v>81</v>
      </c>
      <c r="AR5400" s="2" t="s">
        <v>84</v>
      </c>
      <c r="AS5400" s="2">
        <v>511</v>
      </c>
      <c r="AT5400" s="2" t="s">
        <v>81</v>
      </c>
      <c r="AU5400" s="2" t="s">
        <v>84</v>
      </c>
      <c r="BO5400" s="2" t="s">
        <v>20957</v>
      </c>
      <c r="BQ5400" s="2" t="s">
        <v>20958</v>
      </c>
    </row>
    <row r="5401" spans="1:70" ht="16.149999999999999" customHeight="1" x14ac:dyDescent="0.25">
      <c r="A5401" s="1">
        <v>5402</v>
      </c>
      <c r="B5401" s="2" t="s">
        <v>211</v>
      </c>
      <c r="C5401" s="44" t="s">
        <v>20959</v>
      </c>
      <c r="D5401" s="2" t="s">
        <v>137</v>
      </c>
      <c r="E5401" s="2" t="s">
        <v>20960</v>
      </c>
      <c r="F5401" s="67">
        <v>44003</v>
      </c>
      <c r="G5401" s="3">
        <v>6</v>
      </c>
      <c r="H5401" s="3">
        <v>2020</v>
      </c>
      <c r="I5401" s="92">
        <v>0.47916666666666702</v>
      </c>
      <c r="J5401" s="4">
        <f t="shared" si="822"/>
        <v>11</v>
      </c>
      <c r="L5401" s="5" t="s">
        <v>73</v>
      </c>
      <c r="M5401" s="6" t="s">
        <v>74</v>
      </c>
      <c r="N5401" s="5">
        <v>55</v>
      </c>
      <c r="O5401" s="2" t="s">
        <v>5139</v>
      </c>
      <c r="P5401" s="127" t="s">
        <v>4520</v>
      </c>
      <c r="R5401" s="6" t="s">
        <v>77</v>
      </c>
      <c r="U5401" s="2" t="s">
        <v>115</v>
      </c>
      <c r="V5401" s="2" t="s">
        <v>80</v>
      </c>
      <c r="BO5401" s="2" t="s">
        <v>20961</v>
      </c>
      <c r="BQ5401" s="2" t="s">
        <v>20962</v>
      </c>
    </row>
    <row r="5402" spans="1:70" ht="16.149999999999999" customHeight="1" x14ac:dyDescent="0.25">
      <c r="A5402" s="1">
        <v>5403</v>
      </c>
      <c r="B5402" s="2" t="s">
        <v>211</v>
      </c>
      <c r="C5402" s="116" t="s">
        <v>150</v>
      </c>
      <c r="D5402" s="2" t="s">
        <v>151</v>
      </c>
      <c r="E5402" s="2" t="s">
        <v>13293</v>
      </c>
      <c r="F5402" s="67">
        <v>44085</v>
      </c>
      <c r="G5402" s="96">
        <f t="shared" ref="G5402:G5428" si="823">IF(F5402&lt;&gt;"",MONTH(F5402),"")</f>
        <v>9</v>
      </c>
      <c r="H5402" s="96">
        <f>IF(F5402&lt;&gt;"",YEAR(F5402),"")</f>
        <v>2020</v>
      </c>
      <c r="I5402" s="92">
        <v>0.37847222222222199</v>
      </c>
      <c r="J5402" s="97">
        <f t="shared" si="822"/>
        <v>9</v>
      </c>
      <c r="K5402" s="5" t="s">
        <v>1392</v>
      </c>
      <c r="L5402" s="5" t="s">
        <v>91</v>
      </c>
      <c r="M5402" s="6" t="s">
        <v>100</v>
      </c>
      <c r="N5402" s="5">
        <v>65</v>
      </c>
      <c r="O5402" s="2" t="s">
        <v>4536</v>
      </c>
      <c r="P5402" s="6" t="s">
        <v>1027</v>
      </c>
      <c r="R5402" s="6" t="s">
        <v>77</v>
      </c>
      <c r="T5402" s="6" t="s">
        <v>109</v>
      </c>
      <c r="V5402" s="2" t="s">
        <v>80</v>
      </c>
      <c r="X5402" s="2">
        <v>1620</v>
      </c>
      <c r="Y5402" s="2" t="s">
        <v>83</v>
      </c>
      <c r="Z5402" s="2" t="s">
        <v>82</v>
      </c>
      <c r="AA5402" s="2">
        <v>1620</v>
      </c>
      <c r="AB5402" s="2" t="s">
        <v>81</v>
      </c>
      <c r="AC5402" s="2" t="s">
        <v>82</v>
      </c>
      <c r="AD5402" s="2">
        <v>1620</v>
      </c>
      <c r="AE5402" s="2" t="s">
        <v>83</v>
      </c>
      <c r="AF5402" s="2" t="s">
        <v>82</v>
      </c>
      <c r="AG5402" s="2">
        <v>1620</v>
      </c>
      <c r="AH5402" s="2" t="s">
        <v>81</v>
      </c>
      <c r="AI5402" s="2" t="s">
        <v>82</v>
      </c>
      <c r="BO5402" s="2" t="s">
        <v>20963</v>
      </c>
      <c r="BQ5402" s="2" t="s">
        <v>20964</v>
      </c>
    </row>
    <row r="5403" spans="1:70" ht="16.149999999999999" customHeight="1" x14ac:dyDescent="0.25">
      <c r="A5403" s="1">
        <v>5404</v>
      </c>
      <c r="B5403" s="2" t="s">
        <v>211</v>
      </c>
      <c r="C5403" s="2" t="s">
        <v>793</v>
      </c>
      <c r="D5403" s="2" t="s">
        <v>158</v>
      </c>
      <c r="E5403" s="2" t="s">
        <v>20965</v>
      </c>
      <c r="F5403" s="67">
        <v>44173</v>
      </c>
      <c r="G5403" s="3">
        <f t="shared" si="823"/>
        <v>12</v>
      </c>
      <c r="H5403" s="3">
        <f>IF(F5403&lt;&gt;"",YEAR(F5403),"")</f>
        <v>2020</v>
      </c>
      <c r="I5403" s="92">
        <v>0.29513888888888901</v>
      </c>
      <c r="J5403" s="97">
        <f t="shared" si="822"/>
        <v>7</v>
      </c>
      <c r="K5403" s="5" t="s">
        <v>1392</v>
      </c>
      <c r="L5403" s="5" t="s">
        <v>91</v>
      </c>
      <c r="M5403" s="6" t="s">
        <v>74</v>
      </c>
      <c r="O5403" s="2" t="s">
        <v>5139</v>
      </c>
      <c r="P5403" s="6" t="s">
        <v>20966</v>
      </c>
      <c r="R5403" s="6" t="s">
        <v>77</v>
      </c>
      <c r="U5403" s="2" t="s">
        <v>115</v>
      </c>
      <c r="V5403" s="2" t="s">
        <v>80</v>
      </c>
      <c r="X5403" s="2">
        <v>205</v>
      </c>
      <c r="Y5403" s="2" t="s">
        <v>81</v>
      </c>
      <c r="Z5403" s="2" t="s">
        <v>82</v>
      </c>
      <c r="AA5403" s="2">
        <v>205</v>
      </c>
      <c r="AB5403" s="2" t="s">
        <v>81</v>
      </c>
      <c r="AC5403" s="2" t="s">
        <v>82</v>
      </c>
      <c r="AD5403" s="2">
        <v>205</v>
      </c>
      <c r="AE5403" s="2" t="s">
        <v>81</v>
      </c>
      <c r="AF5403" s="2" t="s">
        <v>82</v>
      </c>
      <c r="AG5403" s="2">
        <v>205</v>
      </c>
      <c r="AH5403" s="2" t="s">
        <v>81</v>
      </c>
      <c r="AI5403" s="2" t="s">
        <v>82</v>
      </c>
      <c r="AJ5403" s="2">
        <v>200</v>
      </c>
      <c r="AK5403" s="2" t="s">
        <v>81</v>
      </c>
      <c r="AL5403" s="2" t="s">
        <v>82</v>
      </c>
      <c r="AP5403" s="2">
        <v>200</v>
      </c>
      <c r="AQ5403" s="2" t="s">
        <v>81</v>
      </c>
      <c r="AR5403" s="2" t="s">
        <v>82</v>
      </c>
      <c r="BO5403" s="2" t="s">
        <v>20967</v>
      </c>
      <c r="BQ5403" s="2" t="s">
        <v>20968</v>
      </c>
    </row>
    <row r="5404" spans="1:70" ht="16.149999999999999" customHeight="1" x14ac:dyDescent="0.25">
      <c r="A5404" s="1">
        <v>5405</v>
      </c>
      <c r="B5404" s="2" t="s">
        <v>211</v>
      </c>
      <c r="C5404" s="2" t="s">
        <v>20061</v>
      </c>
      <c r="D5404" s="2" t="s">
        <v>206</v>
      </c>
      <c r="E5404" s="2" t="s">
        <v>19231</v>
      </c>
      <c r="F5404" s="67">
        <v>44119</v>
      </c>
      <c r="G5404" s="96">
        <f t="shared" si="823"/>
        <v>10</v>
      </c>
      <c r="H5404" s="96">
        <f>IF(F5404&lt;&gt;"",YEAR(F5404),"")</f>
        <v>2020</v>
      </c>
      <c r="I5404" s="92">
        <v>0.90277777777777801</v>
      </c>
      <c r="J5404" s="97">
        <f t="shared" si="822"/>
        <v>21</v>
      </c>
      <c r="K5404" s="5" t="s">
        <v>1392</v>
      </c>
      <c r="L5404" s="5" t="s">
        <v>73</v>
      </c>
      <c r="M5404" s="6" t="s">
        <v>74</v>
      </c>
      <c r="N5404" s="5">
        <v>43</v>
      </c>
      <c r="O5404" s="2" t="s">
        <v>75</v>
      </c>
      <c r="P5404" s="6" t="s">
        <v>20338</v>
      </c>
      <c r="R5404" s="6" t="s">
        <v>77</v>
      </c>
      <c r="BK5404" s="2" t="s">
        <v>162</v>
      </c>
      <c r="BL5404" s="2">
        <v>10</v>
      </c>
      <c r="BO5404" s="2" t="s">
        <v>20969</v>
      </c>
      <c r="BQ5404" s="2" t="s">
        <v>20970</v>
      </c>
    </row>
    <row r="5405" spans="1:70" ht="16.149999999999999" customHeight="1" x14ac:dyDescent="0.25">
      <c r="A5405" s="1">
        <v>5406</v>
      </c>
      <c r="B5405" s="2" t="s">
        <v>211</v>
      </c>
      <c r="C5405" s="116" t="s">
        <v>20971</v>
      </c>
      <c r="D5405" s="2" t="s">
        <v>206</v>
      </c>
      <c r="E5405" s="2" t="s">
        <v>15429</v>
      </c>
      <c r="F5405" s="211">
        <v>44108</v>
      </c>
      <c r="G5405" s="214">
        <f t="shared" si="823"/>
        <v>10</v>
      </c>
      <c r="H5405" s="214">
        <f>IF(F5405&lt;&gt;"",YEAR(F5405),"")</f>
        <v>2020</v>
      </c>
      <c r="I5405" s="212">
        <v>0.97222222222222199</v>
      </c>
      <c r="J5405" s="97">
        <f t="shared" si="822"/>
        <v>23</v>
      </c>
      <c r="K5405" s="213" t="s">
        <v>1392</v>
      </c>
      <c r="L5405" s="213" t="s">
        <v>73</v>
      </c>
      <c r="M5405" s="6" t="s">
        <v>74</v>
      </c>
      <c r="N5405" s="213">
        <v>34</v>
      </c>
      <c r="O5405" s="213" t="s">
        <v>140</v>
      </c>
      <c r="P5405" s="6" t="s">
        <v>20972</v>
      </c>
      <c r="R5405" s="6" t="s">
        <v>77</v>
      </c>
      <c r="S5405" s="213" t="s">
        <v>14408</v>
      </c>
      <c r="T5405" s="6" t="s">
        <v>202</v>
      </c>
      <c r="X5405" s="2">
        <v>130</v>
      </c>
      <c r="Y5405" s="2" t="s">
        <v>81</v>
      </c>
      <c r="Z5405" s="2" t="s">
        <v>82</v>
      </c>
      <c r="AA5405" s="2">
        <v>130</v>
      </c>
      <c r="AB5405" s="2" t="s">
        <v>94</v>
      </c>
      <c r="AC5405" s="2" t="s">
        <v>82</v>
      </c>
      <c r="AD5405" s="2">
        <v>130</v>
      </c>
      <c r="AE5405" s="2" t="s">
        <v>81</v>
      </c>
      <c r="AF5405" s="2" t="s">
        <v>82</v>
      </c>
      <c r="AG5405" s="2">
        <v>130</v>
      </c>
      <c r="AH5405" s="2" t="s">
        <v>81</v>
      </c>
      <c r="AI5405" s="2" t="s">
        <v>82</v>
      </c>
      <c r="AJ5405" s="2">
        <v>470</v>
      </c>
      <c r="AK5405" s="2" t="s">
        <v>81</v>
      </c>
      <c r="AL5405" s="2" t="s">
        <v>168</v>
      </c>
      <c r="AM5405" s="2">
        <v>470</v>
      </c>
      <c r="AN5405" s="2" t="s">
        <v>94</v>
      </c>
      <c r="AO5405" s="2" t="s">
        <v>168</v>
      </c>
      <c r="AP5405" s="2">
        <v>470</v>
      </c>
      <c r="AQ5405" s="2" t="s">
        <v>83</v>
      </c>
      <c r="AR5405" s="2" t="s">
        <v>168</v>
      </c>
      <c r="AS5405" s="2">
        <v>470</v>
      </c>
      <c r="AT5405" s="2" t="s">
        <v>81</v>
      </c>
      <c r="AU5405" s="2" t="s">
        <v>168</v>
      </c>
      <c r="BE5405" s="214"/>
      <c r="BF5405" s="214"/>
      <c r="BG5405" s="214"/>
      <c r="BH5405" s="214"/>
      <c r="BO5405" s="2" t="s">
        <v>20973</v>
      </c>
      <c r="BP5405" s="214"/>
      <c r="BQ5405" s="2" t="s">
        <v>20974</v>
      </c>
    </row>
    <row r="5406" spans="1:70" ht="16.149999999999999" customHeight="1" x14ac:dyDescent="0.25">
      <c r="A5406" s="1">
        <v>5407</v>
      </c>
      <c r="B5406" s="2" t="s">
        <v>211</v>
      </c>
      <c r="C5406" s="2" t="s">
        <v>9914</v>
      </c>
      <c r="D5406" s="2" t="s">
        <v>151</v>
      </c>
      <c r="E5406" s="2" t="s">
        <v>20975</v>
      </c>
      <c r="F5406" s="67">
        <v>44171</v>
      </c>
      <c r="G5406" s="96">
        <f t="shared" si="823"/>
        <v>12</v>
      </c>
      <c r="H5406" s="96">
        <f>IF(F5406&lt;&gt;"",YEAR(F5406),"")</f>
        <v>2020</v>
      </c>
      <c r="I5406" s="92">
        <v>0.67361111111111105</v>
      </c>
      <c r="J5406" s="97">
        <f t="shared" si="822"/>
        <v>16</v>
      </c>
      <c r="L5406" s="5" t="s">
        <v>91</v>
      </c>
      <c r="M5406" s="6" t="s">
        <v>20976</v>
      </c>
      <c r="N5406" s="5">
        <v>27</v>
      </c>
      <c r="O5406" s="2" t="s">
        <v>126</v>
      </c>
      <c r="P5406" s="6" t="s">
        <v>20977</v>
      </c>
      <c r="R5406" s="6" t="s">
        <v>3035</v>
      </c>
      <c r="T5406" s="6" t="s">
        <v>202</v>
      </c>
      <c r="BO5406" s="2" t="s">
        <v>20978</v>
      </c>
      <c r="BQ5406" s="2" t="s">
        <v>20979</v>
      </c>
    </row>
    <row r="5407" spans="1:70" ht="16.149999999999999" customHeight="1" x14ac:dyDescent="0.25">
      <c r="A5407" s="16">
        <v>5408</v>
      </c>
      <c r="B5407" s="2" t="s">
        <v>211</v>
      </c>
      <c r="C5407" s="2" t="s">
        <v>20980</v>
      </c>
      <c r="D5407" s="2" t="s">
        <v>158</v>
      </c>
      <c r="E5407" s="2" t="s">
        <v>20981</v>
      </c>
      <c r="F5407" s="67">
        <v>44175</v>
      </c>
      <c r="G5407" s="96">
        <f t="shared" si="823"/>
        <v>12</v>
      </c>
      <c r="H5407" s="96">
        <v>2020</v>
      </c>
      <c r="I5407" s="92">
        <v>0.69791666666666696</v>
      </c>
      <c r="J5407" s="97">
        <f t="shared" si="822"/>
        <v>16</v>
      </c>
      <c r="K5407" s="5" t="s">
        <v>1392</v>
      </c>
      <c r="L5407" s="5" t="s">
        <v>91</v>
      </c>
      <c r="M5407" s="6" t="s">
        <v>10494</v>
      </c>
      <c r="O5407" s="2" t="s">
        <v>5139</v>
      </c>
      <c r="P5407" s="6" t="s">
        <v>20982</v>
      </c>
      <c r="R5407" s="6" t="s">
        <v>77</v>
      </c>
      <c r="U5407" s="2" t="s">
        <v>1328</v>
      </c>
      <c r="X5407" s="2">
        <v>567</v>
      </c>
      <c r="Y5407" s="2" t="s">
        <v>81</v>
      </c>
      <c r="Z5407" s="2" t="s">
        <v>82</v>
      </c>
      <c r="AA5407" s="2">
        <v>567</v>
      </c>
      <c r="AB5407" s="2" t="s">
        <v>81</v>
      </c>
      <c r="AC5407" s="2" t="s">
        <v>82</v>
      </c>
      <c r="AD5407" s="2">
        <v>567</v>
      </c>
      <c r="AE5407" s="2" t="s">
        <v>81</v>
      </c>
      <c r="AF5407" s="2" t="s">
        <v>82</v>
      </c>
      <c r="AG5407" s="2">
        <v>567</v>
      </c>
      <c r="AH5407" s="2" t="s">
        <v>81</v>
      </c>
      <c r="AI5407" s="2" t="s">
        <v>82</v>
      </c>
      <c r="AJ5407" s="2">
        <v>810</v>
      </c>
      <c r="AK5407" s="2" t="s">
        <v>81</v>
      </c>
      <c r="AL5407" s="2" t="s">
        <v>168</v>
      </c>
      <c r="AM5407" s="2">
        <v>810</v>
      </c>
      <c r="AN5407" s="2" t="s">
        <v>94</v>
      </c>
      <c r="AO5407" s="2" t="s">
        <v>168</v>
      </c>
      <c r="AP5407" s="2">
        <v>810</v>
      </c>
      <c r="AQ5407" s="2" t="s">
        <v>83</v>
      </c>
      <c r="AR5407" s="2" t="s">
        <v>168</v>
      </c>
      <c r="BO5407" s="2" t="s">
        <v>20983</v>
      </c>
      <c r="BQ5407" s="2" t="s">
        <v>20984</v>
      </c>
    </row>
    <row r="5408" spans="1:70" ht="16.149999999999999" customHeight="1" x14ac:dyDescent="0.25">
      <c r="A5408" s="1">
        <v>5409</v>
      </c>
      <c r="B5408" s="2" t="s">
        <v>211</v>
      </c>
      <c r="C5408" s="2" t="s">
        <v>20985</v>
      </c>
      <c r="D5408" s="2" t="s">
        <v>296</v>
      </c>
      <c r="E5408" s="2" t="s">
        <v>20986</v>
      </c>
      <c r="F5408" s="67">
        <v>44172</v>
      </c>
      <c r="G5408" s="96">
        <f t="shared" si="823"/>
        <v>12</v>
      </c>
      <c r="H5408" s="96">
        <f t="shared" ref="H5408:H5428" si="824">IF(F5408&lt;&gt;"",YEAR(F5408),"")</f>
        <v>2020</v>
      </c>
      <c r="I5408" s="92">
        <v>0.72916666666666696</v>
      </c>
      <c r="J5408" s="97">
        <f t="shared" si="822"/>
        <v>17</v>
      </c>
      <c r="M5408" s="6" t="s">
        <v>74</v>
      </c>
      <c r="O5408" s="2" t="s">
        <v>5139</v>
      </c>
      <c r="P5408" s="6" t="s">
        <v>17400</v>
      </c>
      <c r="R5408" s="6" t="s">
        <v>77</v>
      </c>
      <c r="T5408" s="6" t="s">
        <v>202</v>
      </c>
      <c r="X5408" s="2">
        <v>700</v>
      </c>
      <c r="Y5408" s="2" t="s">
        <v>81</v>
      </c>
      <c r="Z5408" s="2" t="s">
        <v>168</v>
      </c>
      <c r="AA5408" s="2">
        <v>700</v>
      </c>
      <c r="AB5408" s="2" t="s">
        <v>94</v>
      </c>
      <c r="AC5408" s="2" t="s">
        <v>168</v>
      </c>
      <c r="AD5408" s="2">
        <v>700</v>
      </c>
      <c r="AE5408" s="2" t="s">
        <v>83</v>
      </c>
      <c r="AF5408" s="2" t="s">
        <v>168</v>
      </c>
      <c r="AG5408" s="2">
        <v>700</v>
      </c>
      <c r="AH5408" s="2" t="s">
        <v>83</v>
      </c>
      <c r="AI5408" s="2" t="s">
        <v>168</v>
      </c>
      <c r="BO5408" s="2" t="s">
        <v>20987</v>
      </c>
      <c r="BQ5408" s="2" t="s">
        <v>20988</v>
      </c>
    </row>
    <row r="5409" spans="1:69" ht="16.149999999999999" customHeight="1" x14ac:dyDescent="0.25">
      <c r="A5409" s="1">
        <v>5410</v>
      </c>
      <c r="B5409" s="2" t="s">
        <v>87</v>
      </c>
      <c r="C5409" s="2" t="s">
        <v>2534</v>
      </c>
      <c r="D5409" s="2" t="s">
        <v>89</v>
      </c>
      <c r="E5409" s="2" t="s">
        <v>20989</v>
      </c>
      <c r="F5409" s="67">
        <v>44176</v>
      </c>
      <c r="G5409" s="96">
        <f t="shared" si="823"/>
        <v>12</v>
      </c>
      <c r="H5409" s="96">
        <f t="shared" si="824"/>
        <v>2020</v>
      </c>
      <c r="J5409" s="97" t="str">
        <f t="shared" si="822"/>
        <v/>
      </c>
      <c r="L5409" s="5" t="s">
        <v>73</v>
      </c>
      <c r="M5409" s="6" t="s">
        <v>74</v>
      </c>
      <c r="N5409" s="5">
        <v>79</v>
      </c>
      <c r="O5409" s="2" t="s">
        <v>126</v>
      </c>
      <c r="P5409" s="6" t="s">
        <v>20990</v>
      </c>
      <c r="R5409" s="6" t="s">
        <v>77</v>
      </c>
      <c r="T5409" s="6" t="s">
        <v>80</v>
      </c>
      <c r="U5409" s="6" t="s">
        <v>139</v>
      </c>
      <c r="BM5409" s="2" t="s">
        <v>162</v>
      </c>
      <c r="BN5409" s="2">
        <v>2300</v>
      </c>
      <c r="BO5409" s="2" t="s">
        <v>20991</v>
      </c>
      <c r="BQ5409" s="2" t="s">
        <v>20992</v>
      </c>
    </row>
    <row r="5410" spans="1:69" ht="16.149999999999999" customHeight="1" x14ac:dyDescent="0.25">
      <c r="A5410" s="1">
        <v>5411</v>
      </c>
      <c r="B5410" s="2" t="s">
        <v>211</v>
      </c>
      <c r="C5410" s="2" t="s">
        <v>1529</v>
      </c>
      <c r="D5410" s="2" t="s">
        <v>364</v>
      </c>
      <c r="E5410" s="2" t="s">
        <v>20993</v>
      </c>
      <c r="F5410" s="67">
        <v>44177</v>
      </c>
      <c r="G5410" s="96">
        <f t="shared" si="823"/>
        <v>12</v>
      </c>
      <c r="H5410" s="96">
        <f t="shared" si="824"/>
        <v>2020</v>
      </c>
      <c r="I5410" s="92">
        <v>0.50347222222222199</v>
      </c>
      <c r="J5410" s="97">
        <f t="shared" si="822"/>
        <v>12</v>
      </c>
      <c r="K5410" s="5" t="s">
        <v>1392</v>
      </c>
      <c r="L5410" s="5" t="s">
        <v>91</v>
      </c>
      <c r="M5410" s="6" t="s">
        <v>74</v>
      </c>
      <c r="N5410" s="5">
        <v>51</v>
      </c>
      <c r="O5410" s="5" t="s">
        <v>5139</v>
      </c>
      <c r="P5410" s="6" t="s">
        <v>20994</v>
      </c>
      <c r="R5410" s="6" t="s">
        <v>77</v>
      </c>
      <c r="S5410" s="127"/>
      <c r="T5410" s="6" t="s">
        <v>80</v>
      </c>
      <c r="U5410" s="6" t="s">
        <v>74</v>
      </c>
      <c r="X5410" s="2">
        <v>770</v>
      </c>
      <c r="Y5410" s="2" t="s">
        <v>81</v>
      </c>
      <c r="Z5410" s="2" t="s">
        <v>84</v>
      </c>
      <c r="AA5410" s="2">
        <v>770</v>
      </c>
      <c r="AB5410" s="2" t="s">
        <v>81</v>
      </c>
      <c r="AC5410" s="2" t="s">
        <v>84</v>
      </c>
      <c r="AD5410" s="2">
        <v>770</v>
      </c>
      <c r="AE5410" s="2" t="s">
        <v>83</v>
      </c>
      <c r="AF5410" s="2" t="s">
        <v>84</v>
      </c>
      <c r="AG5410" s="2">
        <v>770</v>
      </c>
      <c r="AH5410" s="2" t="s">
        <v>81</v>
      </c>
      <c r="AI5410" s="2" t="s">
        <v>84</v>
      </c>
      <c r="AJ5410" s="2">
        <v>770</v>
      </c>
      <c r="AK5410" s="2" t="s">
        <v>81</v>
      </c>
      <c r="AL5410" s="2" t="s">
        <v>84</v>
      </c>
      <c r="AM5410" s="2">
        <v>770</v>
      </c>
      <c r="AN5410" s="2" t="s">
        <v>81</v>
      </c>
      <c r="AO5410" s="2" t="s">
        <v>84</v>
      </c>
      <c r="AP5410" s="2">
        <v>770</v>
      </c>
      <c r="AQ5410" s="2" t="s">
        <v>83</v>
      </c>
      <c r="AR5410" s="2" t="s">
        <v>84</v>
      </c>
      <c r="AS5410" s="2">
        <v>770</v>
      </c>
      <c r="AT5410" s="2" t="s">
        <v>81</v>
      </c>
      <c r="AU5410" s="2" t="s">
        <v>84</v>
      </c>
      <c r="BI5410" s="2" t="s">
        <v>162</v>
      </c>
      <c r="BJ5410" s="2">
        <v>2000</v>
      </c>
      <c r="BM5410" s="2" t="s">
        <v>162</v>
      </c>
      <c r="BN5410" s="2">
        <v>2150</v>
      </c>
      <c r="BO5410" s="2" t="s">
        <v>20995</v>
      </c>
      <c r="BQ5410" s="2" t="s">
        <v>20996</v>
      </c>
    </row>
    <row r="5411" spans="1:69" ht="16.149999999999999" customHeight="1" x14ac:dyDescent="0.25">
      <c r="A5411" s="1">
        <v>5412</v>
      </c>
      <c r="B5411" s="2" t="s">
        <v>211</v>
      </c>
      <c r="C5411" s="44" t="s">
        <v>20997</v>
      </c>
      <c r="D5411" s="2" t="s">
        <v>158</v>
      </c>
      <c r="E5411" s="2" t="s">
        <v>20998</v>
      </c>
      <c r="F5411" s="67">
        <v>44176</v>
      </c>
      <c r="G5411" s="96">
        <f t="shared" si="823"/>
        <v>12</v>
      </c>
      <c r="H5411" s="96">
        <f t="shared" si="824"/>
        <v>2020</v>
      </c>
      <c r="I5411" s="92">
        <v>0.34027777777777801</v>
      </c>
      <c r="J5411" s="97">
        <f t="shared" si="822"/>
        <v>8</v>
      </c>
      <c r="K5411" s="5" t="s">
        <v>1392</v>
      </c>
      <c r="L5411" s="5" t="s">
        <v>91</v>
      </c>
      <c r="M5411" s="6" t="s">
        <v>74</v>
      </c>
      <c r="O5411" s="2" t="s">
        <v>140</v>
      </c>
      <c r="P5411" s="6" t="s">
        <v>20999</v>
      </c>
      <c r="R5411" s="6" t="s">
        <v>77</v>
      </c>
      <c r="S5411" s="127"/>
      <c r="T5411" s="6" t="s">
        <v>80</v>
      </c>
      <c r="U5411" s="6" t="s">
        <v>139</v>
      </c>
      <c r="X5411" s="2">
        <v>200</v>
      </c>
      <c r="Y5411" s="2" t="s">
        <v>81</v>
      </c>
      <c r="Z5411" s="2" t="s">
        <v>82</v>
      </c>
      <c r="AA5411" s="2">
        <v>200</v>
      </c>
      <c r="AB5411" s="2" t="s">
        <v>81</v>
      </c>
      <c r="AC5411" s="2" t="s">
        <v>82</v>
      </c>
      <c r="AD5411" s="2">
        <v>200</v>
      </c>
      <c r="AE5411" s="2" t="s">
        <v>81</v>
      </c>
      <c r="AF5411" s="2" t="s">
        <v>82</v>
      </c>
      <c r="AG5411" s="2">
        <v>200</v>
      </c>
      <c r="AH5411" s="2" t="s">
        <v>81</v>
      </c>
      <c r="AI5411" s="2" t="s">
        <v>82</v>
      </c>
      <c r="AJ5411" s="2">
        <v>100</v>
      </c>
      <c r="AK5411" s="2" t="s">
        <v>81</v>
      </c>
      <c r="AL5411" s="2" t="s">
        <v>161</v>
      </c>
      <c r="AM5411" s="2">
        <v>100</v>
      </c>
      <c r="AN5411" s="2" t="s">
        <v>94</v>
      </c>
      <c r="AO5411" s="2" t="s">
        <v>161</v>
      </c>
      <c r="AP5411" s="2">
        <v>100</v>
      </c>
      <c r="AQ5411" s="2" t="s">
        <v>8720</v>
      </c>
      <c r="AR5411" s="2" t="s">
        <v>161</v>
      </c>
      <c r="BO5411" s="2" t="s">
        <v>21000</v>
      </c>
      <c r="BQ5411" s="2" t="s">
        <v>21001</v>
      </c>
    </row>
    <row r="5412" spans="1:69" ht="16.149999999999999" customHeight="1" x14ac:dyDescent="0.25">
      <c r="A5412" s="1">
        <v>5413</v>
      </c>
      <c r="B5412" s="2" t="s">
        <v>211</v>
      </c>
      <c r="C5412" s="194" t="s">
        <v>1328</v>
      </c>
      <c r="D5412" s="2" t="s">
        <v>113</v>
      </c>
      <c r="E5412" s="2" t="s">
        <v>21002</v>
      </c>
      <c r="F5412" s="67">
        <v>44176</v>
      </c>
      <c r="G5412" s="96">
        <f t="shared" si="823"/>
        <v>12</v>
      </c>
      <c r="H5412" s="96">
        <f t="shared" si="824"/>
        <v>2020</v>
      </c>
      <c r="I5412" s="92">
        <v>0.97916666666666696</v>
      </c>
      <c r="J5412" s="97">
        <f t="shared" si="822"/>
        <v>23</v>
      </c>
      <c r="K5412" s="5" t="s">
        <v>1392</v>
      </c>
      <c r="L5412" s="5" t="s">
        <v>91</v>
      </c>
      <c r="M5412" s="6" t="s">
        <v>21828</v>
      </c>
      <c r="N5412" s="5">
        <v>29</v>
      </c>
      <c r="O5412" s="2" t="s">
        <v>5139</v>
      </c>
      <c r="P5412" s="6" t="s">
        <v>1027</v>
      </c>
      <c r="R5412" s="6" t="s">
        <v>77</v>
      </c>
      <c r="S5412" s="127"/>
      <c r="T5412" s="6" t="s">
        <v>80</v>
      </c>
      <c r="X5412" s="2">
        <v>80</v>
      </c>
      <c r="Y5412" s="2" t="s">
        <v>83</v>
      </c>
      <c r="Z5412" s="2" t="s">
        <v>84</v>
      </c>
      <c r="AD5412" s="2">
        <v>80</v>
      </c>
      <c r="AE5412" s="2" t="s">
        <v>83</v>
      </c>
      <c r="AF5412" s="2" t="s">
        <v>84</v>
      </c>
      <c r="AG5412" s="2">
        <v>80</v>
      </c>
      <c r="AH5412" s="2" t="s">
        <v>81</v>
      </c>
      <c r="AI5412" s="2" t="s">
        <v>84</v>
      </c>
      <c r="AJ5412" s="2">
        <v>80</v>
      </c>
      <c r="AK5412" s="2" t="s">
        <v>83</v>
      </c>
      <c r="AL5412" s="2" t="s">
        <v>84</v>
      </c>
      <c r="AP5412" s="2">
        <v>80</v>
      </c>
      <c r="AQ5412" s="2" t="s">
        <v>83</v>
      </c>
      <c r="AR5412" s="2" t="s">
        <v>84</v>
      </c>
      <c r="AS5412" s="2">
        <v>80</v>
      </c>
      <c r="AT5412" s="2" t="s">
        <v>81</v>
      </c>
      <c r="AU5412" s="2" t="s">
        <v>84</v>
      </c>
      <c r="BO5412" s="2" t="s">
        <v>21003</v>
      </c>
      <c r="BQ5412" s="2" t="s">
        <v>21004</v>
      </c>
    </row>
    <row r="5413" spans="1:69" ht="16.149999999999999" customHeight="1" x14ac:dyDescent="0.25">
      <c r="A5413" s="1">
        <v>5414</v>
      </c>
      <c r="B5413" s="2" t="s">
        <v>87</v>
      </c>
      <c r="C5413" s="2" t="s">
        <v>1328</v>
      </c>
      <c r="D5413" s="2" t="s">
        <v>113</v>
      </c>
      <c r="E5413" s="2" t="s">
        <v>21005</v>
      </c>
      <c r="F5413" s="67">
        <v>44173</v>
      </c>
      <c r="G5413" s="96">
        <f t="shared" si="823"/>
        <v>12</v>
      </c>
      <c r="H5413" s="96">
        <f t="shared" si="824"/>
        <v>2020</v>
      </c>
      <c r="I5413" s="92">
        <v>0.82986111111111105</v>
      </c>
      <c r="J5413" s="97">
        <f t="shared" si="822"/>
        <v>19</v>
      </c>
      <c r="K5413" s="5" t="s">
        <v>1392</v>
      </c>
      <c r="L5413" s="5" t="s">
        <v>91</v>
      </c>
      <c r="M5413" s="6" t="s">
        <v>74</v>
      </c>
      <c r="N5413" s="5">
        <v>79</v>
      </c>
      <c r="O5413" s="5" t="s">
        <v>10213</v>
      </c>
      <c r="P5413" s="6" t="s">
        <v>21006</v>
      </c>
      <c r="R5413" s="6" t="s">
        <v>77</v>
      </c>
      <c r="S5413" s="127" t="s">
        <v>78</v>
      </c>
      <c r="T5413" s="6" t="s">
        <v>21007</v>
      </c>
      <c r="AA5413" s="2">
        <v>160</v>
      </c>
      <c r="AB5413" s="2" t="s">
        <v>94</v>
      </c>
      <c r="AC5413" s="2" t="s">
        <v>84</v>
      </c>
      <c r="BO5413" s="2" t="s">
        <v>21008</v>
      </c>
      <c r="BQ5413" s="2" t="s">
        <v>21009</v>
      </c>
    </row>
    <row r="5414" spans="1:69" ht="16.149999999999999" customHeight="1" x14ac:dyDescent="0.25">
      <c r="A5414" s="1">
        <v>5415</v>
      </c>
      <c r="B5414" s="2" t="s">
        <v>211</v>
      </c>
      <c r="C5414" s="44" t="s">
        <v>21010</v>
      </c>
      <c r="D5414" s="2" t="s">
        <v>206</v>
      </c>
      <c r="E5414" s="2" t="s">
        <v>21011</v>
      </c>
      <c r="F5414" s="67">
        <v>44178</v>
      </c>
      <c r="G5414" s="96">
        <f t="shared" si="823"/>
        <v>12</v>
      </c>
      <c r="H5414" s="96">
        <f t="shared" si="824"/>
        <v>2020</v>
      </c>
      <c r="I5414" s="92">
        <v>0.45833333333333298</v>
      </c>
      <c r="J5414" s="97">
        <f t="shared" si="822"/>
        <v>11</v>
      </c>
      <c r="L5414" s="5" t="s">
        <v>91</v>
      </c>
      <c r="M5414" s="6" t="s">
        <v>21828</v>
      </c>
      <c r="N5414" s="5">
        <v>29</v>
      </c>
      <c r="O5414" s="2" t="s">
        <v>5139</v>
      </c>
      <c r="P5414" s="6" t="s">
        <v>5844</v>
      </c>
      <c r="R5414" s="6" t="s">
        <v>789</v>
      </c>
      <c r="S5414" s="127"/>
      <c r="T5414" s="6" t="s">
        <v>202</v>
      </c>
      <c r="X5414" s="2" t="s">
        <v>109</v>
      </c>
      <c r="Y5414" s="2" t="s">
        <v>109</v>
      </c>
      <c r="Z5414" s="2" t="s">
        <v>21007</v>
      </c>
      <c r="AD5414" s="2" t="s">
        <v>109</v>
      </c>
      <c r="AE5414" s="2" t="s">
        <v>109</v>
      </c>
      <c r="AF5414" s="2" t="s">
        <v>21007</v>
      </c>
      <c r="AJ5414" s="2" t="s">
        <v>109</v>
      </c>
      <c r="AK5414" s="2" t="s">
        <v>109</v>
      </c>
      <c r="AL5414" s="2" t="s">
        <v>109</v>
      </c>
      <c r="AM5414" s="2" t="s">
        <v>109</v>
      </c>
      <c r="AN5414" s="2" t="s">
        <v>109</v>
      </c>
      <c r="AO5414" s="2" t="s">
        <v>299</v>
      </c>
      <c r="AP5414" s="2" t="s">
        <v>109</v>
      </c>
      <c r="AQ5414" s="2" t="s">
        <v>109</v>
      </c>
      <c r="AR5414" s="2" t="s">
        <v>109</v>
      </c>
      <c r="AS5414" s="2" t="s">
        <v>109</v>
      </c>
      <c r="AT5414" s="2" t="s">
        <v>299</v>
      </c>
      <c r="AU5414" s="2" t="s">
        <v>109</v>
      </c>
      <c r="BO5414" s="2" t="s">
        <v>21012</v>
      </c>
      <c r="BQ5414" s="2" t="s">
        <v>21013</v>
      </c>
    </row>
    <row r="5415" spans="1:69" ht="16.149999999999999" customHeight="1" x14ac:dyDescent="0.25">
      <c r="A5415" s="1">
        <v>5416</v>
      </c>
      <c r="B5415" s="2" t="s">
        <v>211</v>
      </c>
      <c r="C5415" s="65" t="s">
        <v>656</v>
      </c>
      <c r="D5415" s="2" t="s">
        <v>158</v>
      </c>
      <c r="E5415" s="2" t="s">
        <v>21014</v>
      </c>
      <c r="F5415" s="67">
        <v>44179</v>
      </c>
      <c r="G5415" s="96">
        <f t="shared" si="823"/>
        <v>12</v>
      </c>
      <c r="H5415" s="96">
        <f t="shared" si="824"/>
        <v>2020</v>
      </c>
      <c r="I5415" s="92">
        <v>0.60069444444444398</v>
      </c>
      <c r="J5415" s="97">
        <f t="shared" si="822"/>
        <v>14</v>
      </c>
      <c r="L5415" s="5" t="s">
        <v>91</v>
      </c>
      <c r="M5415" s="6" t="s">
        <v>208</v>
      </c>
      <c r="N5415" s="5">
        <v>75</v>
      </c>
      <c r="O5415" s="2" t="s">
        <v>5139</v>
      </c>
      <c r="P5415" s="6" t="s">
        <v>1027</v>
      </c>
      <c r="R5415" s="6" t="s">
        <v>77</v>
      </c>
      <c r="S5415" s="127" t="s">
        <v>21015</v>
      </c>
      <c r="T5415" s="6" t="s">
        <v>80</v>
      </c>
      <c r="BO5415" s="2" t="s">
        <v>21016</v>
      </c>
      <c r="BQ5415" s="2" t="s">
        <v>21017</v>
      </c>
    </row>
    <row r="5416" spans="1:69" ht="16.149999999999999" customHeight="1" x14ac:dyDescent="0.25">
      <c r="A5416" s="1">
        <v>5417</v>
      </c>
      <c r="B5416" s="2" t="s">
        <v>135</v>
      </c>
      <c r="C5416" s="2" t="s">
        <v>2095</v>
      </c>
      <c r="D5416" s="2" t="s">
        <v>206</v>
      </c>
      <c r="E5416" s="2" t="s">
        <v>21018</v>
      </c>
      <c r="F5416" s="67">
        <v>44174</v>
      </c>
      <c r="G5416" s="96">
        <f t="shared" si="823"/>
        <v>12</v>
      </c>
      <c r="H5416" s="96">
        <f t="shared" si="824"/>
        <v>2020</v>
      </c>
      <c r="I5416" s="92">
        <v>0.61666666666666703</v>
      </c>
      <c r="J5416" s="97">
        <f t="shared" si="822"/>
        <v>14</v>
      </c>
      <c r="K5416" s="5" t="s">
        <v>1392</v>
      </c>
      <c r="L5416" s="5" t="s">
        <v>91</v>
      </c>
      <c r="M5416" s="6" t="s">
        <v>139</v>
      </c>
      <c r="N5416" s="5">
        <v>52</v>
      </c>
      <c r="O5416" s="2" t="s">
        <v>5139</v>
      </c>
      <c r="P5416" s="6" t="s">
        <v>21019</v>
      </c>
      <c r="R5416" s="6" t="s">
        <v>77</v>
      </c>
      <c r="S5416" s="127"/>
      <c r="U5416" s="2" t="s">
        <v>74</v>
      </c>
      <c r="V5416" s="2" t="s">
        <v>80</v>
      </c>
      <c r="X5416" s="2">
        <v>280</v>
      </c>
      <c r="Y5416" s="2" t="s">
        <v>81</v>
      </c>
      <c r="Z5416" s="2" t="s">
        <v>84</v>
      </c>
      <c r="AA5416" s="2">
        <v>280</v>
      </c>
      <c r="AB5416" s="2" t="s">
        <v>81</v>
      </c>
      <c r="AC5416" s="2" t="s">
        <v>84</v>
      </c>
      <c r="AD5416" s="2">
        <v>280</v>
      </c>
      <c r="AE5416" s="2" t="s">
        <v>81</v>
      </c>
      <c r="AF5416" s="2" t="s">
        <v>84</v>
      </c>
      <c r="AG5416" s="2">
        <v>280</v>
      </c>
      <c r="AH5416" s="2" t="s">
        <v>81</v>
      </c>
      <c r="AI5416" s="2" t="s">
        <v>84</v>
      </c>
      <c r="AJ5416" s="2">
        <v>550</v>
      </c>
      <c r="AK5416" s="2" t="s">
        <v>81</v>
      </c>
      <c r="AL5416" s="2" t="s">
        <v>84</v>
      </c>
      <c r="AM5416" s="2">
        <v>550</v>
      </c>
      <c r="AN5416" s="2" t="s">
        <v>94</v>
      </c>
      <c r="AO5416" s="2" t="s">
        <v>84</v>
      </c>
      <c r="AP5416" s="2">
        <v>550</v>
      </c>
      <c r="AQ5416" s="2" t="s">
        <v>83</v>
      </c>
      <c r="AR5416" s="2" t="s">
        <v>84</v>
      </c>
      <c r="AS5416" s="2">
        <v>550</v>
      </c>
      <c r="AT5416" s="2" t="s">
        <v>81</v>
      </c>
      <c r="AU5416" s="2" t="s">
        <v>83</v>
      </c>
      <c r="AV5416" s="2">
        <v>260</v>
      </c>
      <c r="AW5416" s="2" t="s">
        <v>81</v>
      </c>
      <c r="AX5416" s="2" t="s">
        <v>82</v>
      </c>
      <c r="BB5416" s="2">
        <v>260</v>
      </c>
      <c r="BC5416" s="2" t="s">
        <v>83</v>
      </c>
      <c r="BD5416" s="2" t="s">
        <v>82</v>
      </c>
      <c r="BI5416" s="2" t="s">
        <v>162</v>
      </c>
      <c r="BJ5416" s="2">
        <v>900</v>
      </c>
      <c r="BO5416" s="2" t="s">
        <v>21020</v>
      </c>
      <c r="BQ5416" s="2" t="s">
        <v>21021</v>
      </c>
    </row>
    <row r="5417" spans="1:69" ht="16.149999999999999" customHeight="1" x14ac:dyDescent="0.25">
      <c r="A5417" s="1">
        <v>5418</v>
      </c>
      <c r="B5417" s="2" t="s">
        <v>87</v>
      </c>
      <c r="C5417" s="65" t="s">
        <v>1196</v>
      </c>
      <c r="D5417" s="2" t="s">
        <v>89</v>
      </c>
      <c r="E5417" s="2" t="s">
        <v>5471</v>
      </c>
      <c r="F5417" s="67">
        <v>44179</v>
      </c>
      <c r="G5417" s="96">
        <f t="shared" si="823"/>
        <v>12</v>
      </c>
      <c r="H5417" s="96">
        <f t="shared" si="824"/>
        <v>2020</v>
      </c>
      <c r="I5417" s="92">
        <v>0.72569444444444398</v>
      </c>
      <c r="J5417" s="97">
        <f t="shared" si="822"/>
        <v>17</v>
      </c>
      <c r="L5417" s="5" t="s">
        <v>91</v>
      </c>
      <c r="M5417" s="6" t="s">
        <v>74</v>
      </c>
      <c r="N5417" s="5">
        <v>71</v>
      </c>
      <c r="O5417" s="2" t="s">
        <v>5139</v>
      </c>
      <c r="P5417" s="6" t="s">
        <v>21022</v>
      </c>
      <c r="R5417" s="6" t="s">
        <v>77</v>
      </c>
      <c r="U5417" s="2" t="s">
        <v>12552</v>
      </c>
      <c r="V5417" s="2" t="s">
        <v>202</v>
      </c>
      <c r="BO5417" s="2" t="s">
        <v>21023</v>
      </c>
      <c r="BQ5417" s="2" t="s">
        <v>21024</v>
      </c>
    </row>
    <row r="5418" spans="1:69" ht="16.149999999999999" customHeight="1" x14ac:dyDescent="0.25">
      <c r="A5418" s="1">
        <v>5419</v>
      </c>
      <c r="B5418" s="2" t="s">
        <v>211</v>
      </c>
      <c r="C5418" s="2" t="s">
        <v>2319</v>
      </c>
      <c r="D5418" s="2" t="s">
        <v>158</v>
      </c>
      <c r="E5418" s="2" t="s">
        <v>21025</v>
      </c>
      <c r="F5418" s="67">
        <v>44179</v>
      </c>
      <c r="G5418" s="96">
        <f t="shared" si="823"/>
        <v>12</v>
      </c>
      <c r="H5418" s="96">
        <f t="shared" si="824"/>
        <v>2020</v>
      </c>
      <c r="I5418" s="92">
        <v>0.42361111111111099</v>
      </c>
      <c r="J5418" s="97">
        <f t="shared" si="822"/>
        <v>10</v>
      </c>
      <c r="K5418" s="5" t="s">
        <v>1392</v>
      </c>
      <c r="L5418" s="5" t="s">
        <v>73</v>
      </c>
      <c r="M5418" s="6" t="s">
        <v>115</v>
      </c>
      <c r="N5418" s="5">
        <v>66</v>
      </c>
      <c r="O5418" s="2" t="s">
        <v>5139</v>
      </c>
      <c r="P5418" s="6" t="s">
        <v>1027</v>
      </c>
      <c r="R5418" s="6" t="s">
        <v>77</v>
      </c>
      <c r="T5418" s="6" t="s">
        <v>80</v>
      </c>
      <c r="X5418" s="2">
        <v>120</v>
      </c>
      <c r="Y5418" s="2" t="s">
        <v>81</v>
      </c>
      <c r="Z5418" s="2" t="s">
        <v>84</v>
      </c>
      <c r="AD5418" s="2">
        <v>120</v>
      </c>
      <c r="AE5418" s="2" t="s">
        <v>81</v>
      </c>
      <c r="AF5418" s="2" t="s">
        <v>84</v>
      </c>
      <c r="AG5418" s="2">
        <v>120</v>
      </c>
      <c r="AH5418" s="2" t="s">
        <v>94</v>
      </c>
      <c r="AI5418" s="2" t="s">
        <v>84</v>
      </c>
      <c r="AJ5418" s="2">
        <v>210</v>
      </c>
      <c r="AK5418" s="2" t="s">
        <v>81</v>
      </c>
      <c r="AL5418" s="2" t="s">
        <v>168</v>
      </c>
      <c r="AP5418" s="2">
        <v>210</v>
      </c>
      <c r="AQ5418" s="2" t="s">
        <v>81</v>
      </c>
      <c r="AR5418" s="2" t="s">
        <v>168</v>
      </c>
      <c r="AS5418" s="2">
        <v>210</v>
      </c>
      <c r="AT5418" s="2" t="s">
        <v>81</v>
      </c>
      <c r="AU5418" s="2" t="s">
        <v>168</v>
      </c>
      <c r="BO5418" s="2" t="s">
        <v>21026</v>
      </c>
      <c r="BQ5418" s="2" t="s">
        <v>21027</v>
      </c>
    </row>
    <row r="5419" spans="1:69" ht="16.149999999999999" customHeight="1" x14ac:dyDescent="0.25">
      <c r="A5419" s="1">
        <v>5420</v>
      </c>
      <c r="B5419" s="2" t="s">
        <v>211</v>
      </c>
      <c r="C5419" s="17" t="s">
        <v>21028</v>
      </c>
      <c r="D5419" s="2" t="s">
        <v>192</v>
      </c>
      <c r="E5419" s="2" t="s">
        <v>21029</v>
      </c>
      <c r="F5419" s="67">
        <v>43394</v>
      </c>
      <c r="G5419" s="96">
        <f t="shared" si="823"/>
        <v>10</v>
      </c>
      <c r="H5419" s="96">
        <f t="shared" si="824"/>
        <v>2018</v>
      </c>
      <c r="I5419" s="92">
        <v>0.5625</v>
      </c>
      <c r="J5419" s="97">
        <f t="shared" si="822"/>
        <v>13</v>
      </c>
      <c r="K5419" s="5" t="s">
        <v>1392</v>
      </c>
      <c r="L5419" s="5" t="s">
        <v>91</v>
      </c>
      <c r="M5419" s="6" t="s">
        <v>100</v>
      </c>
      <c r="N5419" s="5">
        <v>21</v>
      </c>
      <c r="O5419" s="2" t="s">
        <v>126</v>
      </c>
      <c r="P5419" s="6" t="s">
        <v>21030</v>
      </c>
      <c r="R5419" s="6" t="s">
        <v>77</v>
      </c>
      <c r="T5419" s="6" t="s">
        <v>202</v>
      </c>
      <c r="U5419" s="6" t="s">
        <v>74</v>
      </c>
      <c r="X5419" s="2">
        <v>1170</v>
      </c>
      <c r="Y5419" s="2" t="s">
        <v>83</v>
      </c>
      <c r="Z5419" s="2" t="s">
        <v>84</v>
      </c>
      <c r="AD5419" s="2">
        <v>1170</v>
      </c>
      <c r="AE5419" s="2" t="s">
        <v>83</v>
      </c>
      <c r="AF5419" s="2" t="s">
        <v>84</v>
      </c>
      <c r="AJ5419" s="2">
        <v>1170</v>
      </c>
      <c r="AK5419" s="2" t="s">
        <v>83</v>
      </c>
      <c r="AL5419" s="2" t="s">
        <v>84</v>
      </c>
      <c r="AP5419" s="2">
        <v>1170</v>
      </c>
      <c r="AQ5419" s="2" t="s">
        <v>83</v>
      </c>
      <c r="AR5419" s="2" t="s">
        <v>84</v>
      </c>
      <c r="BI5419" s="2" t="s">
        <v>162</v>
      </c>
      <c r="BJ5419" s="2">
        <v>2500</v>
      </c>
      <c r="BO5419" s="2" t="s">
        <v>21031</v>
      </c>
      <c r="BQ5419" s="2" t="s">
        <v>21032</v>
      </c>
    </row>
    <row r="5420" spans="1:69" ht="16.149999999999999" customHeight="1" x14ac:dyDescent="0.25">
      <c r="A5420" s="1">
        <v>5421</v>
      </c>
      <c r="B5420" s="2" t="s">
        <v>211</v>
      </c>
      <c r="C5420" s="2" t="s">
        <v>6394</v>
      </c>
      <c r="D5420" s="2" t="s">
        <v>206</v>
      </c>
      <c r="E5420" s="2" t="s">
        <v>21033</v>
      </c>
      <c r="F5420" s="67">
        <v>43789</v>
      </c>
      <c r="G5420" s="96">
        <f t="shared" si="823"/>
        <v>11</v>
      </c>
      <c r="H5420" s="96">
        <f t="shared" si="824"/>
        <v>2019</v>
      </c>
      <c r="I5420" s="92">
        <v>0.60416666666666696</v>
      </c>
      <c r="J5420" s="97">
        <f t="shared" si="822"/>
        <v>14</v>
      </c>
      <c r="K5420" s="5" t="s">
        <v>1392</v>
      </c>
      <c r="M5420" s="6" t="s">
        <v>139</v>
      </c>
      <c r="O5420" s="2" t="s">
        <v>5139</v>
      </c>
      <c r="P5420" s="6" t="s">
        <v>17400</v>
      </c>
      <c r="R5420" s="6" t="s">
        <v>77</v>
      </c>
      <c r="U5420" s="2" t="s">
        <v>12552</v>
      </c>
      <c r="V5420" s="2" t="s">
        <v>80</v>
      </c>
      <c r="X5420" s="2">
        <v>150</v>
      </c>
      <c r="Y5420" s="2" t="s">
        <v>81</v>
      </c>
      <c r="Z5420" s="2" t="s">
        <v>84</v>
      </c>
      <c r="AD5420" s="2">
        <v>150</v>
      </c>
      <c r="AE5420" s="2" t="s">
        <v>81</v>
      </c>
      <c r="AF5420" s="2" t="s">
        <v>84</v>
      </c>
      <c r="BO5420" s="2" t="s">
        <v>21034</v>
      </c>
      <c r="BQ5420" s="2" t="s">
        <v>21035</v>
      </c>
    </row>
    <row r="5421" spans="1:69" ht="16.149999999999999" customHeight="1" x14ac:dyDescent="0.25">
      <c r="A5421" s="1">
        <v>5422</v>
      </c>
      <c r="B5421" s="2" t="s">
        <v>211</v>
      </c>
      <c r="C5421" s="2" t="s">
        <v>540</v>
      </c>
      <c r="D5421" s="2" t="s">
        <v>124</v>
      </c>
      <c r="E5421" s="2" t="s">
        <v>19266</v>
      </c>
      <c r="F5421" s="67">
        <v>44181</v>
      </c>
      <c r="G5421" s="96">
        <f t="shared" si="823"/>
        <v>12</v>
      </c>
      <c r="H5421" s="96">
        <f t="shared" si="824"/>
        <v>2020</v>
      </c>
      <c r="I5421" s="92">
        <v>0.104166666666667</v>
      </c>
      <c r="J5421" s="97">
        <f t="shared" si="822"/>
        <v>2</v>
      </c>
      <c r="K5421" s="5" t="s">
        <v>1392</v>
      </c>
      <c r="L5421" s="5" t="s">
        <v>73</v>
      </c>
      <c r="M5421" s="6" t="s">
        <v>74</v>
      </c>
      <c r="N5421" s="5">
        <v>23</v>
      </c>
      <c r="O5421" s="2" t="s">
        <v>5139</v>
      </c>
      <c r="P5421" s="6" t="s">
        <v>20730</v>
      </c>
      <c r="R5421" s="6" t="s">
        <v>77</v>
      </c>
      <c r="W5421" s="2" t="s">
        <v>4373</v>
      </c>
      <c r="X5421" s="2">
        <v>160</v>
      </c>
      <c r="Y5421" s="2" t="s">
        <v>81</v>
      </c>
      <c r="Z5421" s="2" t="s">
        <v>168</v>
      </c>
      <c r="AA5421" s="2">
        <v>160</v>
      </c>
      <c r="AB5421" s="2" t="s">
        <v>81</v>
      </c>
      <c r="AC5421" s="2" t="s">
        <v>168</v>
      </c>
      <c r="AD5421" s="2">
        <v>160</v>
      </c>
      <c r="AE5421" s="2" t="s">
        <v>81</v>
      </c>
      <c r="AF5421" s="2" t="s">
        <v>168</v>
      </c>
      <c r="AG5421" s="2">
        <v>160</v>
      </c>
      <c r="AH5421" s="2" t="s">
        <v>81</v>
      </c>
      <c r="AI5421" s="2" t="s">
        <v>11959</v>
      </c>
      <c r="BO5421" s="2" t="s">
        <v>21036</v>
      </c>
      <c r="BQ5421" s="2" t="s">
        <v>21037</v>
      </c>
    </row>
    <row r="5422" spans="1:69" ht="16.149999999999999" customHeight="1" x14ac:dyDescent="0.25">
      <c r="A5422" s="1">
        <v>5423</v>
      </c>
      <c r="B5422" s="2" t="s">
        <v>211</v>
      </c>
      <c r="C5422" s="116" t="s">
        <v>5908</v>
      </c>
      <c r="D5422" s="2" t="s">
        <v>124</v>
      </c>
      <c r="E5422" s="2" t="s">
        <v>5909</v>
      </c>
      <c r="F5422" s="67">
        <v>44181</v>
      </c>
      <c r="G5422" s="96">
        <f t="shared" si="823"/>
        <v>12</v>
      </c>
      <c r="H5422" s="96">
        <f t="shared" si="824"/>
        <v>2020</v>
      </c>
      <c r="I5422" s="92">
        <v>0.96527777777777801</v>
      </c>
      <c r="J5422" s="97">
        <f t="shared" si="822"/>
        <v>23</v>
      </c>
      <c r="K5422" s="5" t="s">
        <v>1392</v>
      </c>
      <c r="L5422" s="5" t="s">
        <v>91</v>
      </c>
      <c r="M5422" s="6" t="s">
        <v>74</v>
      </c>
      <c r="N5422" s="5">
        <v>43</v>
      </c>
      <c r="O5422" s="5" t="s">
        <v>126</v>
      </c>
      <c r="P5422" s="6" t="s">
        <v>21038</v>
      </c>
      <c r="R5422" s="6" t="s">
        <v>77</v>
      </c>
      <c r="T5422" s="6" t="s">
        <v>80</v>
      </c>
      <c r="X5422" s="2">
        <v>280</v>
      </c>
      <c r="Y5422" s="2" t="s">
        <v>83</v>
      </c>
      <c r="Z5422" s="2" t="s">
        <v>82</v>
      </c>
      <c r="AA5422" s="2">
        <v>280</v>
      </c>
      <c r="AB5422" s="2" t="s">
        <v>81</v>
      </c>
      <c r="AC5422" s="2" t="s">
        <v>82</v>
      </c>
      <c r="AD5422" s="2">
        <v>280</v>
      </c>
      <c r="AE5422" s="2" t="s">
        <v>83</v>
      </c>
      <c r="AF5422" s="2" t="s">
        <v>82</v>
      </c>
      <c r="AG5422" s="2">
        <v>280</v>
      </c>
      <c r="AH5422" s="2" t="s">
        <v>83</v>
      </c>
      <c r="AI5422" s="2" t="s">
        <v>82</v>
      </c>
      <c r="AJ5422" s="2">
        <v>280</v>
      </c>
      <c r="AK5422" s="2" t="s">
        <v>83</v>
      </c>
      <c r="AL5422" s="2" t="s">
        <v>82</v>
      </c>
      <c r="AM5422" s="2">
        <v>280</v>
      </c>
      <c r="AN5422" s="2" t="s">
        <v>81</v>
      </c>
      <c r="AO5422" s="2" t="s">
        <v>82</v>
      </c>
      <c r="AP5422" s="2">
        <v>280</v>
      </c>
      <c r="AQ5422" s="2" t="s">
        <v>83</v>
      </c>
      <c r="AR5422" s="2" t="s">
        <v>82</v>
      </c>
      <c r="AS5422" s="2">
        <v>280</v>
      </c>
      <c r="AT5422" s="2" t="s">
        <v>83</v>
      </c>
      <c r="AU5422" s="2" t="s">
        <v>82</v>
      </c>
      <c r="BO5422" s="2" t="s">
        <v>21039</v>
      </c>
      <c r="BQ5422" s="2" t="s">
        <v>21040</v>
      </c>
    </row>
    <row r="5423" spans="1:69" ht="16.149999999999999" customHeight="1" x14ac:dyDescent="0.25">
      <c r="A5423" s="1">
        <v>5424</v>
      </c>
      <c r="B5423" s="2" t="s">
        <v>211</v>
      </c>
      <c r="C5423" s="2" t="s">
        <v>263</v>
      </c>
      <c r="D5423" s="2" t="s">
        <v>264</v>
      </c>
      <c r="E5423" s="2" t="s">
        <v>22471</v>
      </c>
      <c r="F5423" s="67">
        <v>44181</v>
      </c>
      <c r="G5423" s="96">
        <f t="shared" si="823"/>
        <v>12</v>
      </c>
      <c r="H5423" s="96">
        <f t="shared" si="824"/>
        <v>2020</v>
      </c>
      <c r="I5423" s="92">
        <v>0.70486111111111105</v>
      </c>
      <c r="J5423" s="97">
        <f t="shared" si="822"/>
        <v>16</v>
      </c>
      <c r="K5423" s="5" t="s">
        <v>1392</v>
      </c>
      <c r="L5423" s="5" t="s">
        <v>73</v>
      </c>
      <c r="M5423" s="6" t="s">
        <v>74</v>
      </c>
      <c r="N5423" s="5">
        <v>55</v>
      </c>
      <c r="O5423" s="2" t="s">
        <v>5139</v>
      </c>
      <c r="P5423" s="6" t="s">
        <v>3460</v>
      </c>
      <c r="R5423" s="6" t="s">
        <v>77</v>
      </c>
      <c r="U5423" s="2" t="s">
        <v>4938</v>
      </c>
      <c r="V5423" s="2" t="s">
        <v>80</v>
      </c>
      <c r="AD5423" s="2">
        <v>95</v>
      </c>
      <c r="AE5423" s="2" t="s">
        <v>81</v>
      </c>
      <c r="AF5423" s="2" t="s">
        <v>82</v>
      </c>
      <c r="AJ5423" s="2">
        <v>148</v>
      </c>
      <c r="AK5423" s="2" t="s">
        <v>81</v>
      </c>
      <c r="AL5423" s="2" t="s">
        <v>84</v>
      </c>
      <c r="AM5423" s="2">
        <v>148</v>
      </c>
      <c r="AN5423" s="2" t="s">
        <v>94</v>
      </c>
      <c r="AO5423" s="2" t="s">
        <v>84</v>
      </c>
      <c r="AP5423" s="2">
        <v>148</v>
      </c>
      <c r="AQ5423" s="2" t="s">
        <v>81</v>
      </c>
      <c r="AR5423" s="2" t="s">
        <v>84</v>
      </c>
      <c r="AS5423" s="2">
        <v>148</v>
      </c>
      <c r="AT5423" s="2" t="s">
        <v>81</v>
      </c>
      <c r="AU5423" s="2" t="s">
        <v>84</v>
      </c>
      <c r="BO5423" s="2" t="s">
        <v>21041</v>
      </c>
      <c r="BQ5423" s="2" t="s">
        <v>21042</v>
      </c>
    </row>
    <row r="5424" spans="1:69" ht="16.149999999999999" customHeight="1" x14ac:dyDescent="0.25">
      <c r="A5424" s="1">
        <v>5425</v>
      </c>
      <c r="B5424" s="2" t="s">
        <v>211</v>
      </c>
      <c r="C5424" s="65" t="s">
        <v>7188</v>
      </c>
      <c r="D5424" s="2" t="s">
        <v>296</v>
      </c>
      <c r="E5424" s="2" t="s">
        <v>11585</v>
      </c>
      <c r="F5424" s="67">
        <v>44181</v>
      </c>
      <c r="G5424" s="96">
        <f t="shared" si="823"/>
        <v>12</v>
      </c>
      <c r="H5424" s="96">
        <f t="shared" si="824"/>
        <v>2020</v>
      </c>
      <c r="I5424" s="92">
        <v>0.3125</v>
      </c>
      <c r="J5424" s="97">
        <f t="shared" si="822"/>
        <v>7</v>
      </c>
      <c r="L5424" s="5" t="s">
        <v>73</v>
      </c>
      <c r="M5424" s="6" t="s">
        <v>74</v>
      </c>
      <c r="N5424" s="5">
        <v>49</v>
      </c>
      <c r="O5424" s="2" t="s">
        <v>5139</v>
      </c>
      <c r="P5424" s="6" t="s">
        <v>21043</v>
      </c>
      <c r="R5424" s="6" t="s">
        <v>77</v>
      </c>
      <c r="U5424" s="2" t="s">
        <v>208</v>
      </c>
      <c r="V5424" s="2" t="s">
        <v>202</v>
      </c>
      <c r="BO5424" s="2" t="s">
        <v>21044</v>
      </c>
      <c r="BQ5424" s="2" t="s">
        <v>21045</v>
      </c>
    </row>
    <row r="5425" spans="1:70" ht="16.149999999999999" customHeight="1" x14ac:dyDescent="0.25">
      <c r="A5425" s="1">
        <v>5426</v>
      </c>
      <c r="B5425" s="2" t="s">
        <v>211</v>
      </c>
      <c r="C5425" s="116" t="s">
        <v>834</v>
      </c>
      <c r="D5425" s="2" t="s">
        <v>296</v>
      </c>
      <c r="E5425" s="2" t="s">
        <v>21046</v>
      </c>
      <c r="F5425" s="67">
        <v>44183</v>
      </c>
      <c r="G5425" s="3">
        <f t="shared" si="823"/>
        <v>12</v>
      </c>
      <c r="H5425" s="3">
        <f t="shared" si="824"/>
        <v>2020</v>
      </c>
      <c r="I5425" s="92">
        <v>0.27083333333333298</v>
      </c>
      <c r="J5425" s="4">
        <f t="shared" si="822"/>
        <v>6</v>
      </c>
      <c r="K5425" s="5" t="s">
        <v>1392</v>
      </c>
      <c r="M5425" s="6" t="s">
        <v>74</v>
      </c>
      <c r="O5425" s="6" t="s">
        <v>101</v>
      </c>
      <c r="P5425" s="127" t="s">
        <v>21047</v>
      </c>
      <c r="R5425" s="6" t="s">
        <v>77</v>
      </c>
      <c r="U5425" s="2" t="s">
        <v>74</v>
      </c>
      <c r="X5425" s="2">
        <v>558</v>
      </c>
      <c r="Y5425" s="2" t="s">
        <v>83</v>
      </c>
      <c r="Z5425" s="2" t="s">
        <v>84</v>
      </c>
      <c r="AA5425" s="2">
        <v>558</v>
      </c>
      <c r="AB5425" s="2" t="s">
        <v>81</v>
      </c>
      <c r="AC5425" s="2" t="s">
        <v>84</v>
      </c>
      <c r="AD5425" s="2">
        <v>558</v>
      </c>
      <c r="AE5425" s="2" t="s">
        <v>83</v>
      </c>
      <c r="AF5425" s="2" t="s">
        <v>84</v>
      </c>
      <c r="AG5425" s="2">
        <v>558</v>
      </c>
      <c r="AH5425" s="2" t="s">
        <v>81</v>
      </c>
      <c r="AI5425" s="2" t="s">
        <v>84</v>
      </c>
      <c r="AJ5425" s="2">
        <v>558</v>
      </c>
      <c r="AK5425" s="2" t="s">
        <v>83</v>
      </c>
      <c r="AL5425" s="2" t="s">
        <v>84</v>
      </c>
      <c r="AM5425" s="2">
        <v>558</v>
      </c>
      <c r="AN5425" s="2" t="s">
        <v>81</v>
      </c>
      <c r="AO5425" s="2" t="s">
        <v>84</v>
      </c>
      <c r="AP5425" s="2">
        <v>558</v>
      </c>
      <c r="AQ5425" s="2" t="s">
        <v>83</v>
      </c>
      <c r="AR5425" s="2" t="s">
        <v>84</v>
      </c>
      <c r="AS5425" s="2">
        <v>558</v>
      </c>
      <c r="AT5425" s="2" t="s">
        <v>81</v>
      </c>
      <c r="AU5425" s="2" t="s">
        <v>84</v>
      </c>
      <c r="AV5425" s="2">
        <v>558</v>
      </c>
      <c r="AW5425" s="2" t="s">
        <v>83</v>
      </c>
      <c r="AX5425" s="2" t="s">
        <v>84</v>
      </c>
      <c r="AY5425" s="2">
        <v>558</v>
      </c>
      <c r="AZ5425" s="2" t="s">
        <v>81</v>
      </c>
      <c r="BA5425" s="2" t="s">
        <v>84</v>
      </c>
      <c r="BB5425" s="2">
        <v>558</v>
      </c>
      <c r="BC5425" s="2" t="s">
        <v>83</v>
      </c>
      <c r="BD5425" s="2" t="s">
        <v>84</v>
      </c>
      <c r="BE5425" s="2">
        <v>558</v>
      </c>
      <c r="BF5425" s="2" t="s">
        <v>81</v>
      </c>
      <c r="BG5425" s="2" t="s">
        <v>84</v>
      </c>
      <c r="BO5425" s="2" t="s">
        <v>21048</v>
      </c>
      <c r="BQ5425" s="2" t="s">
        <v>21049</v>
      </c>
    </row>
    <row r="5426" spans="1:70" ht="16.149999999999999" customHeight="1" x14ac:dyDescent="0.25">
      <c r="A5426" s="1">
        <v>5427</v>
      </c>
      <c r="B5426" s="2" t="s">
        <v>135</v>
      </c>
      <c r="C5426" s="2" t="s">
        <v>12106</v>
      </c>
      <c r="D5426" s="2" t="s">
        <v>89</v>
      </c>
      <c r="E5426" s="2" t="s">
        <v>21050</v>
      </c>
      <c r="F5426" s="67">
        <v>44183</v>
      </c>
      <c r="G5426" s="96">
        <f t="shared" si="823"/>
        <v>12</v>
      </c>
      <c r="H5426" s="96">
        <f t="shared" si="824"/>
        <v>2020</v>
      </c>
      <c r="I5426" s="92">
        <v>0.47916666666666702</v>
      </c>
      <c r="J5426" s="97">
        <f t="shared" si="822"/>
        <v>11</v>
      </c>
      <c r="K5426" s="5" t="s">
        <v>1392</v>
      </c>
      <c r="L5426" s="5" t="s">
        <v>91</v>
      </c>
      <c r="M5426" s="6" t="s">
        <v>139</v>
      </c>
      <c r="N5426" s="5">
        <v>32</v>
      </c>
      <c r="O5426" s="2" t="s">
        <v>140</v>
      </c>
      <c r="P5426" s="6" t="s">
        <v>21051</v>
      </c>
      <c r="R5426" s="6" t="s">
        <v>77</v>
      </c>
      <c r="T5426" s="6" t="s">
        <v>80</v>
      </c>
      <c r="X5426" s="2">
        <v>1370</v>
      </c>
      <c r="Y5426" s="2" t="s">
        <v>81</v>
      </c>
      <c r="Z5426" s="2" t="s">
        <v>82</v>
      </c>
      <c r="AA5426" s="2">
        <v>1370</v>
      </c>
      <c r="AB5426" s="2" t="s">
        <v>94</v>
      </c>
      <c r="AC5426" s="2" t="s">
        <v>82</v>
      </c>
      <c r="AD5426" s="2">
        <v>1370</v>
      </c>
      <c r="AE5426" s="2" t="s">
        <v>83</v>
      </c>
      <c r="AF5426" s="2" t="s">
        <v>82</v>
      </c>
      <c r="AG5426" s="2">
        <v>1370</v>
      </c>
      <c r="AH5426" s="2" t="s">
        <v>81</v>
      </c>
      <c r="AI5426" s="2" t="s">
        <v>82</v>
      </c>
      <c r="BI5426" s="2" t="s">
        <v>162</v>
      </c>
      <c r="BJ5426" s="2">
        <v>770</v>
      </c>
      <c r="BO5426" s="2" t="s">
        <v>21052</v>
      </c>
      <c r="BQ5426" s="2" t="s">
        <v>21053</v>
      </c>
    </row>
    <row r="5427" spans="1:70" ht="16.149999999999999" customHeight="1" x14ac:dyDescent="0.25">
      <c r="A5427" s="1">
        <v>5428</v>
      </c>
      <c r="B5427" s="2" t="s">
        <v>87</v>
      </c>
      <c r="C5427" s="2" t="s">
        <v>6067</v>
      </c>
      <c r="D5427" s="2" t="s">
        <v>124</v>
      </c>
      <c r="E5427" s="2" t="s">
        <v>21054</v>
      </c>
      <c r="F5427" s="67">
        <v>44181</v>
      </c>
      <c r="G5427" s="96">
        <f t="shared" si="823"/>
        <v>12</v>
      </c>
      <c r="H5427" s="96">
        <f t="shared" si="824"/>
        <v>2020</v>
      </c>
      <c r="I5427" s="92">
        <v>0.31944444444444398</v>
      </c>
      <c r="J5427" s="97">
        <f t="shared" si="822"/>
        <v>7</v>
      </c>
      <c r="K5427" s="5" t="s">
        <v>1392</v>
      </c>
      <c r="L5427" s="5" t="s">
        <v>91</v>
      </c>
      <c r="M5427" s="6" t="s">
        <v>74</v>
      </c>
      <c r="N5427" s="5">
        <v>84</v>
      </c>
      <c r="O5427" s="5" t="s">
        <v>75</v>
      </c>
      <c r="P5427" s="6" t="s">
        <v>17400</v>
      </c>
      <c r="R5427" s="6" t="s">
        <v>77</v>
      </c>
      <c r="U5427" s="2" t="s">
        <v>208</v>
      </c>
      <c r="V5427" s="2" t="s">
        <v>80</v>
      </c>
      <c r="X5427" s="2">
        <v>660</v>
      </c>
      <c r="Y5427" s="2" t="s">
        <v>83</v>
      </c>
      <c r="Z5427" s="2" t="s">
        <v>168</v>
      </c>
      <c r="AA5427" s="2">
        <v>660</v>
      </c>
      <c r="AB5427" s="2" t="s">
        <v>83</v>
      </c>
      <c r="AC5427" s="2" t="s">
        <v>168</v>
      </c>
      <c r="AD5427" s="2">
        <v>660</v>
      </c>
      <c r="AE5427" s="2" t="s">
        <v>83</v>
      </c>
      <c r="AF5427" s="2" t="s">
        <v>168</v>
      </c>
      <c r="AJ5427" s="2">
        <v>660</v>
      </c>
      <c r="AK5427" s="2" t="s">
        <v>83</v>
      </c>
      <c r="AL5427" s="2" t="s">
        <v>168</v>
      </c>
      <c r="AM5427" s="2">
        <v>660</v>
      </c>
      <c r="AN5427" s="2" t="s">
        <v>83</v>
      </c>
      <c r="AO5427" s="2" t="s">
        <v>168</v>
      </c>
      <c r="AP5427" s="2">
        <v>660</v>
      </c>
      <c r="AQ5427" s="2" t="s">
        <v>83</v>
      </c>
      <c r="AR5427" s="2" t="s">
        <v>168</v>
      </c>
      <c r="BO5427" s="2" t="s">
        <v>21055</v>
      </c>
      <c r="BQ5427" s="2" t="s">
        <v>21056</v>
      </c>
    </row>
    <row r="5428" spans="1:70" ht="16.149999999999999" customHeight="1" x14ac:dyDescent="0.25">
      <c r="A5428" s="1">
        <v>5429</v>
      </c>
      <c r="B5428" s="2" t="s">
        <v>87</v>
      </c>
      <c r="C5428" s="2" t="s">
        <v>3291</v>
      </c>
      <c r="D5428" s="2" t="s">
        <v>296</v>
      </c>
      <c r="E5428" s="2" t="s">
        <v>21057</v>
      </c>
      <c r="F5428" s="67">
        <v>42186</v>
      </c>
      <c r="G5428" s="96">
        <f t="shared" si="823"/>
        <v>7</v>
      </c>
      <c r="H5428" s="96">
        <f t="shared" si="824"/>
        <v>2015</v>
      </c>
      <c r="I5428" s="92">
        <v>0.55208333333333304</v>
      </c>
      <c r="J5428" s="97">
        <f t="shared" si="822"/>
        <v>13</v>
      </c>
      <c r="K5428" s="5" t="s">
        <v>1392</v>
      </c>
      <c r="L5428" s="5" t="s">
        <v>91</v>
      </c>
      <c r="M5428" s="6" t="s">
        <v>74</v>
      </c>
      <c r="N5428" s="5">
        <v>71</v>
      </c>
      <c r="O5428" s="5" t="s">
        <v>126</v>
      </c>
      <c r="P5428" s="6" t="s">
        <v>21058</v>
      </c>
      <c r="R5428" s="6" t="s">
        <v>77</v>
      </c>
      <c r="T5428" s="6" t="s">
        <v>80</v>
      </c>
      <c r="X5428" s="2">
        <v>688</v>
      </c>
      <c r="Y5428" s="2" t="s">
        <v>81</v>
      </c>
      <c r="Z5428" s="2" t="s">
        <v>168</v>
      </c>
      <c r="AA5428" s="2">
        <v>688</v>
      </c>
      <c r="AB5428" s="2" t="s">
        <v>81</v>
      </c>
      <c r="AC5428" s="2" t="s">
        <v>168</v>
      </c>
      <c r="AD5428" s="2">
        <v>688</v>
      </c>
      <c r="AE5428" s="2" t="s">
        <v>81</v>
      </c>
      <c r="AF5428" s="2" t="s">
        <v>168</v>
      </c>
      <c r="AJ5428" s="2">
        <v>688</v>
      </c>
      <c r="AK5428" s="2" t="s">
        <v>81</v>
      </c>
      <c r="AL5428" s="2" t="s">
        <v>168</v>
      </c>
      <c r="AM5428" s="2">
        <v>688</v>
      </c>
      <c r="AN5428" s="2" t="s">
        <v>81</v>
      </c>
      <c r="AO5428" s="2" t="s">
        <v>168</v>
      </c>
      <c r="AP5428" s="2">
        <v>688</v>
      </c>
      <c r="AQ5428" s="2" t="s">
        <v>81</v>
      </c>
      <c r="AR5428" s="2" t="s">
        <v>168</v>
      </c>
      <c r="BO5428" s="2" t="s">
        <v>21059</v>
      </c>
      <c r="BQ5428" s="2" t="s">
        <v>21060</v>
      </c>
    </row>
    <row r="5429" spans="1:70" ht="16.149999999999999" customHeight="1" x14ac:dyDescent="0.25">
      <c r="A5429" s="1">
        <v>5430</v>
      </c>
      <c r="B5429" s="2" t="s">
        <v>135</v>
      </c>
      <c r="C5429" s="2" t="s">
        <v>471</v>
      </c>
      <c r="D5429" s="2" t="s">
        <v>296</v>
      </c>
      <c r="E5429" s="2" t="s">
        <v>17166</v>
      </c>
      <c r="F5429" s="67">
        <v>42191</v>
      </c>
      <c r="I5429" s="92">
        <v>0.35416666666666702</v>
      </c>
      <c r="K5429" s="5" t="s">
        <v>1392</v>
      </c>
      <c r="L5429" s="5" t="s">
        <v>91</v>
      </c>
      <c r="M5429" s="6" t="s">
        <v>139</v>
      </c>
      <c r="O5429" s="5" t="s">
        <v>75</v>
      </c>
      <c r="P5429" s="6" t="s">
        <v>21061</v>
      </c>
      <c r="R5429" s="6" t="s">
        <v>77</v>
      </c>
      <c r="T5429" s="6" t="s">
        <v>80</v>
      </c>
      <c r="X5429" s="2">
        <v>329</v>
      </c>
      <c r="Y5429" s="2" t="s">
        <v>83</v>
      </c>
      <c r="Z5429" s="2" t="s">
        <v>84</v>
      </c>
      <c r="AA5429" s="2">
        <v>329</v>
      </c>
      <c r="AB5429" s="2" t="s">
        <v>81</v>
      </c>
      <c r="AC5429" s="2" t="s">
        <v>84</v>
      </c>
      <c r="AD5429" s="2">
        <v>329</v>
      </c>
      <c r="AE5429" s="2" t="s">
        <v>83</v>
      </c>
      <c r="AF5429" s="2" t="s">
        <v>84</v>
      </c>
      <c r="AJ5429" s="2">
        <v>329</v>
      </c>
      <c r="AK5429" s="2" t="s">
        <v>83</v>
      </c>
      <c r="AL5429" s="2" t="s">
        <v>84</v>
      </c>
      <c r="AM5429" s="2">
        <v>329</v>
      </c>
      <c r="AN5429" s="2" t="s">
        <v>81</v>
      </c>
      <c r="AO5429" s="2" t="s">
        <v>84</v>
      </c>
      <c r="AP5429" s="2">
        <v>329</v>
      </c>
      <c r="AQ5429" s="2" t="s">
        <v>83</v>
      </c>
      <c r="AR5429" s="2" t="s">
        <v>84</v>
      </c>
      <c r="AV5429" s="1">
        <v>486</v>
      </c>
      <c r="AW5429" s="1" t="s">
        <v>81</v>
      </c>
      <c r="AX5429" s="1" t="s">
        <v>84</v>
      </c>
      <c r="AY5429" s="1">
        <v>486</v>
      </c>
      <c r="AZ5429" s="1" t="s">
        <v>81</v>
      </c>
      <c r="BA5429" s="1" t="s">
        <v>84</v>
      </c>
      <c r="BB5429" s="1">
        <v>486</v>
      </c>
      <c r="BC5429" s="1" t="s">
        <v>83</v>
      </c>
      <c r="BD5429" s="1" t="s">
        <v>84</v>
      </c>
      <c r="BI5429" s="2" t="s">
        <v>162</v>
      </c>
      <c r="BJ5429" s="2">
        <v>1100</v>
      </c>
      <c r="BO5429" s="2" t="s">
        <v>21062</v>
      </c>
      <c r="BQ5429" s="2" t="s">
        <v>21063</v>
      </c>
    </row>
    <row r="5430" spans="1:70" ht="16.149999999999999" customHeight="1" x14ac:dyDescent="0.25">
      <c r="A5430" s="1">
        <v>5431</v>
      </c>
      <c r="B5430" s="2" t="s">
        <v>211</v>
      </c>
      <c r="C5430" s="2" t="s">
        <v>2747</v>
      </c>
      <c r="D5430" s="2" t="s">
        <v>124</v>
      </c>
      <c r="E5430" s="2" t="s">
        <v>21064</v>
      </c>
      <c r="F5430" s="67">
        <v>44183</v>
      </c>
      <c r="G5430" s="96">
        <f t="shared" ref="G5430:G5453" si="825">IF(F5430&lt;&gt;"",MONTH(F5430),"")</f>
        <v>12</v>
      </c>
      <c r="H5430" s="96">
        <f t="shared" ref="H5430:H5453" si="826">IF(F5430&lt;&gt;"",YEAR(F5430),"")</f>
        <v>2020</v>
      </c>
      <c r="I5430" s="92">
        <v>0.28819444444444398</v>
      </c>
      <c r="J5430" s="97">
        <f t="shared" ref="J5430:J5447" si="827">IF(I5430&lt;&gt;"",HOUR(I5430),"")</f>
        <v>6</v>
      </c>
      <c r="K5430" s="5" t="s">
        <v>1392</v>
      </c>
      <c r="L5430" s="5" t="s">
        <v>73</v>
      </c>
      <c r="M5430" s="6" t="s">
        <v>74</v>
      </c>
      <c r="N5430" s="5">
        <v>63</v>
      </c>
      <c r="O5430" s="5" t="s">
        <v>5139</v>
      </c>
      <c r="P5430" s="6" t="s">
        <v>3460</v>
      </c>
      <c r="R5430" s="6" t="s">
        <v>77</v>
      </c>
      <c r="U5430" s="2" t="s">
        <v>208</v>
      </c>
      <c r="V5430" s="2" t="s">
        <v>80</v>
      </c>
      <c r="W5430" s="2" t="s">
        <v>21065</v>
      </c>
      <c r="X5430" s="2">
        <v>330</v>
      </c>
      <c r="Y5430" s="2" t="s">
        <v>81</v>
      </c>
      <c r="Z5430" s="2" t="s">
        <v>168</v>
      </c>
      <c r="AA5430" s="2">
        <v>330</v>
      </c>
      <c r="AB5430" s="2" t="s">
        <v>81</v>
      </c>
      <c r="AC5430" s="2" t="s">
        <v>168</v>
      </c>
      <c r="AD5430" s="2">
        <v>330</v>
      </c>
      <c r="AE5430" s="2" t="s">
        <v>81</v>
      </c>
      <c r="AF5430" s="2" t="s">
        <v>168</v>
      </c>
      <c r="AG5430" s="2">
        <v>330</v>
      </c>
      <c r="AH5430" s="2" t="s">
        <v>81</v>
      </c>
      <c r="AI5430" s="2" t="s">
        <v>168</v>
      </c>
      <c r="AJ5430" s="2">
        <v>330</v>
      </c>
      <c r="AK5430" s="2" t="s">
        <v>81</v>
      </c>
      <c r="AL5430" s="2" t="s">
        <v>168</v>
      </c>
      <c r="AM5430" s="2">
        <v>330</v>
      </c>
      <c r="AN5430" s="2" t="s">
        <v>81</v>
      </c>
      <c r="AO5430" s="2" t="s">
        <v>168</v>
      </c>
      <c r="AP5430" s="2">
        <v>330</v>
      </c>
      <c r="AQ5430" s="2" t="s">
        <v>81</v>
      </c>
      <c r="AR5430" s="2" t="s">
        <v>168</v>
      </c>
      <c r="BO5430" s="2" t="s">
        <v>21066</v>
      </c>
      <c r="BQ5430" s="2" t="s">
        <v>21067</v>
      </c>
    </row>
    <row r="5431" spans="1:70" ht="16.149999999999999" customHeight="1" x14ac:dyDescent="0.25">
      <c r="A5431" s="16">
        <v>5432</v>
      </c>
      <c r="B5431" s="2" t="s">
        <v>87</v>
      </c>
      <c r="C5431" s="2" t="s">
        <v>1851</v>
      </c>
      <c r="D5431" s="2" t="s">
        <v>89</v>
      </c>
      <c r="E5431" s="2" t="s">
        <v>21068</v>
      </c>
      <c r="F5431" s="67">
        <v>43476</v>
      </c>
      <c r="G5431" s="96">
        <f t="shared" si="825"/>
        <v>1</v>
      </c>
      <c r="H5431" s="96">
        <f t="shared" si="826"/>
        <v>2019</v>
      </c>
      <c r="I5431" s="92">
        <v>0.77083333333333304</v>
      </c>
      <c r="J5431" s="97">
        <f t="shared" si="827"/>
        <v>18</v>
      </c>
      <c r="K5431" s="5" t="s">
        <v>1392</v>
      </c>
      <c r="L5431" s="5" t="s">
        <v>91</v>
      </c>
      <c r="M5431" s="6" t="s">
        <v>208</v>
      </c>
      <c r="N5431" s="5">
        <v>85</v>
      </c>
      <c r="O5431" s="5" t="s">
        <v>5139</v>
      </c>
      <c r="P5431" s="6" t="s">
        <v>3460</v>
      </c>
      <c r="R5431" s="6" t="s">
        <v>77</v>
      </c>
      <c r="T5431" s="6" t="s">
        <v>202</v>
      </c>
      <c r="U5431" s="2" t="s">
        <v>1312</v>
      </c>
      <c r="X5431" s="2">
        <v>20</v>
      </c>
      <c r="Y5431" s="2" t="s">
        <v>94</v>
      </c>
      <c r="Z5431" s="2" t="s">
        <v>161</v>
      </c>
      <c r="AD5431" s="2">
        <v>20</v>
      </c>
      <c r="AE5431" s="2" t="s">
        <v>94</v>
      </c>
      <c r="AF5431" s="2" t="s">
        <v>161</v>
      </c>
      <c r="AJ5431" s="2">
        <v>115</v>
      </c>
      <c r="AK5431" s="2" t="s">
        <v>81</v>
      </c>
      <c r="AL5431" s="2" t="s">
        <v>161</v>
      </c>
      <c r="AP5431" s="2">
        <v>115</v>
      </c>
      <c r="AQ5431" s="2" t="s">
        <v>83</v>
      </c>
      <c r="AR5431" s="2" t="s">
        <v>161</v>
      </c>
      <c r="BQ5431" s="2" t="s">
        <v>21069</v>
      </c>
    </row>
    <row r="5432" spans="1:70" ht="16.149999999999999" customHeight="1" x14ac:dyDescent="0.25">
      <c r="A5432" s="1">
        <v>5433</v>
      </c>
      <c r="B5432" s="2" t="s">
        <v>211</v>
      </c>
      <c r="C5432" s="116" t="s">
        <v>21070</v>
      </c>
      <c r="D5432" s="2" t="s">
        <v>137</v>
      </c>
      <c r="E5432" s="2" t="s">
        <v>21071</v>
      </c>
      <c r="F5432" s="67">
        <v>44184</v>
      </c>
      <c r="G5432" s="96">
        <f t="shared" si="825"/>
        <v>12</v>
      </c>
      <c r="H5432" s="96">
        <f t="shared" si="826"/>
        <v>2020</v>
      </c>
      <c r="J5432" s="97" t="str">
        <f t="shared" si="827"/>
        <v/>
      </c>
      <c r="L5432" s="5" t="s">
        <v>91</v>
      </c>
      <c r="M5432" s="6" t="s">
        <v>74</v>
      </c>
      <c r="N5432" s="5">
        <v>51</v>
      </c>
      <c r="O5432" s="5" t="s">
        <v>5139</v>
      </c>
      <c r="P5432" s="6" t="s">
        <v>6014</v>
      </c>
      <c r="R5432" s="6" t="s">
        <v>77</v>
      </c>
      <c r="T5432" s="6" t="s">
        <v>80</v>
      </c>
      <c r="U5432" s="6" t="s">
        <v>74</v>
      </c>
      <c r="X5432" s="2">
        <v>455</v>
      </c>
      <c r="Y5432" s="2" t="s">
        <v>81</v>
      </c>
      <c r="Z5432" s="2" t="s">
        <v>82</v>
      </c>
      <c r="AD5432" s="2">
        <v>455</v>
      </c>
      <c r="AE5432" s="2" t="s">
        <v>81</v>
      </c>
      <c r="AF5432" s="2" t="s">
        <v>82</v>
      </c>
      <c r="AJ5432" s="2">
        <v>455</v>
      </c>
      <c r="AK5432" s="2" t="s">
        <v>81</v>
      </c>
      <c r="AL5432" s="2" t="s">
        <v>82</v>
      </c>
      <c r="AP5432" s="2">
        <v>455</v>
      </c>
      <c r="AQ5432" s="2" t="s">
        <v>81</v>
      </c>
      <c r="AR5432" s="2" t="s">
        <v>82</v>
      </c>
      <c r="BO5432" s="2" t="s">
        <v>21072</v>
      </c>
      <c r="BQ5432" s="2" t="s">
        <v>21073</v>
      </c>
    </row>
    <row r="5433" spans="1:70" ht="16.149999999999999" customHeight="1" x14ac:dyDescent="0.25">
      <c r="A5433" s="1">
        <v>5434</v>
      </c>
      <c r="B5433" s="2" t="s">
        <v>211</v>
      </c>
      <c r="C5433" s="2" t="s">
        <v>4615</v>
      </c>
      <c r="D5433" s="2" t="s">
        <v>145</v>
      </c>
      <c r="E5433" s="2" t="s">
        <v>21074</v>
      </c>
      <c r="F5433" s="67">
        <v>44185</v>
      </c>
      <c r="G5433" s="96">
        <f t="shared" si="825"/>
        <v>12</v>
      </c>
      <c r="H5433" s="96">
        <f t="shared" si="826"/>
        <v>2020</v>
      </c>
      <c r="J5433" s="97" t="str">
        <f t="shared" si="827"/>
        <v/>
      </c>
      <c r="M5433" s="6" t="s">
        <v>74</v>
      </c>
      <c r="O5433" s="5" t="s">
        <v>5139</v>
      </c>
      <c r="P5433" s="6" t="s">
        <v>21075</v>
      </c>
      <c r="R5433" s="6" t="s">
        <v>77</v>
      </c>
      <c r="U5433" s="2" t="s">
        <v>208</v>
      </c>
      <c r="V5433" s="2" t="s">
        <v>80</v>
      </c>
      <c r="X5433" s="2">
        <v>60</v>
      </c>
      <c r="Y5433" s="2" t="s">
        <v>81</v>
      </c>
      <c r="Z5433" s="2" t="s">
        <v>84</v>
      </c>
      <c r="AD5433" s="2">
        <v>60</v>
      </c>
      <c r="AE5433" s="2" t="s">
        <v>81</v>
      </c>
      <c r="AF5433" s="2" t="s">
        <v>161</v>
      </c>
      <c r="AJ5433" s="2">
        <v>60</v>
      </c>
      <c r="AK5433" s="2" t="s">
        <v>81</v>
      </c>
      <c r="AL5433" s="2" t="s">
        <v>161</v>
      </c>
      <c r="BO5433" s="2" t="s">
        <v>21076</v>
      </c>
      <c r="BQ5433" s="2" t="s">
        <v>21077</v>
      </c>
    </row>
    <row r="5434" spans="1:70" ht="16.149999999999999" customHeight="1" x14ac:dyDescent="0.25">
      <c r="A5434" s="1">
        <v>5435</v>
      </c>
      <c r="B5434" s="2" t="s">
        <v>211</v>
      </c>
      <c r="C5434" s="2" t="s">
        <v>1328</v>
      </c>
      <c r="D5434" s="2" t="s">
        <v>113</v>
      </c>
      <c r="E5434" s="2" t="s">
        <v>21078</v>
      </c>
      <c r="F5434" s="67">
        <v>44187</v>
      </c>
      <c r="G5434" s="96">
        <f t="shared" si="825"/>
        <v>12</v>
      </c>
      <c r="H5434" s="96">
        <f t="shared" si="826"/>
        <v>2020</v>
      </c>
      <c r="I5434" s="92">
        <v>6.9444444444444397E-3</v>
      </c>
      <c r="J5434" s="97">
        <f t="shared" si="827"/>
        <v>0</v>
      </c>
      <c r="K5434" s="5" t="s">
        <v>1392</v>
      </c>
      <c r="L5434" s="5" t="s">
        <v>91</v>
      </c>
      <c r="M5434" s="6" t="s">
        <v>74</v>
      </c>
      <c r="N5434" s="5">
        <v>50</v>
      </c>
      <c r="O5434" s="5" t="s">
        <v>5139</v>
      </c>
      <c r="P5434" s="6" t="s">
        <v>21079</v>
      </c>
      <c r="R5434" s="6" t="s">
        <v>77</v>
      </c>
      <c r="T5434" s="6" t="s">
        <v>80</v>
      </c>
      <c r="U5434" s="2" t="s">
        <v>354</v>
      </c>
      <c r="V5434" s="2" t="s">
        <v>80</v>
      </c>
      <c r="W5434" s="2" t="s">
        <v>21080</v>
      </c>
      <c r="X5434" s="2">
        <v>193</v>
      </c>
      <c r="Y5434" s="2" t="s">
        <v>83</v>
      </c>
      <c r="Z5434" s="2" t="s">
        <v>82</v>
      </c>
      <c r="AA5434" s="2" t="s">
        <v>109</v>
      </c>
      <c r="AB5434" s="2" t="s">
        <v>109</v>
      </c>
      <c r="AC5434" s="2" t="s">
        <v>109</v>
      </c>
      <c r="AD5434" s="2">
        <v>193</v>
      </c>
      <c r="AE5434" s="2" t="s">
        <v>83</v>
      </c>
      <c r="AF5434" s="2" t="s">
        <v>82</v>
      </c>
      <c r="AG5434" s="2">
        <v>193</v>
      </c>
      <c r="AH5434" s="2" t="s">
        <v>81</v>
      </c>
      <c r="AI5434" s="2" t="s">
        <v>82</v>
      </c>
      <c r="AJ5434" s="2">
        <v>193</v>
      </c>
      <c r="AK5434" s="2" t="s">
        <v>83</v>
      </c>
      <c r="AL5434" s="2" t="s">
        <v>82</v>
      </c>
      <c r="AM5434" s="2" t="s">
        <v>109</v>
      </c>
      <c r="AN5434" s="2" t="s">
        <v>109</v>
      </c>
      <c r="AO5434" s="2" t="s">
        <v>109</v>
      </c>
      <c r="AP5434" s="2">
        <v>193</v>
      </c>
      <c r="AQ5434" s="2" t="s">
        <v>83</v>
      </c>
      <c r="AR5434" s="2" t="s">
        <v>82</v>
      </c>
      <c r="AS5434" s="2">
        <v>193</v>
      </c>
      <c r="AT5434" s="2" t="s">
        <v>81</v>
      </c>
      <c r="AU5434" s="2" t="s">
        <v>82</v>
      </c>
      <c r="BO5434" s="2" t="s">
        <v>21081</v>
      </c>
      <c r="BQ5434" s="2" t="s">
        <v>21082</v>
      </c>
    </row>
    <row r="5435" spans="1:70" ht="16.149999999999999" customHeight="1" x14ac:dyDescent="0.25">
      <c r="A5435" s="1">
        <v>5436</v>
      </c>
      <c r="B5435" s="2" t="s">
        <v>135</v>
      </c>
      <c r="C5435" s="2" t="s">
        <v>21083</v>
      </c>
      <c r="D5435" s="2" t="s">
        <v>348</v>
      </c>
      <c r="E5435" s="2" t="s">
        <v>21084</v>
      </c>
      <c r="F5435" s="67">
        <v>44188</v>
      </c>
      <c r="G5435" s="96">
        <f t="shared" si="825"/>
        <v>12</v>
      </c>
      <c r="H5435" s="96">
        <f t="shared" si="826"/>
        <v>2020</v>
      </c>
      <c r="I5435" s="92">
        <v>0.3125</v>
      </c>
      <c r="J5435" s="97">
        <f t="shared" si="827"/>
        <v>7</v>
      </c>
      <c r="K5435" s="5" t="s">
        <v>1392</v>
      </c>
      <c r="L5435" s="5" t="s">
        <v>91</v>
      </c>
      <c r="M5435" s="6" t="s">
        <v>139</v>
      </c>
      <c r="N5435" s="5">
        <v>56</v>
      </c>
      <c r="O5435" s="5" t="s">
        <v>5139</v>
      </c>
      <c r="P5435" s="6" t="s">
        <v>21085</v>
      </c>
      <c r="R5435" s="6" t="s">
        <v>77</v>
      </c>
      <c r="U5435" s="2" t="s">
        <v>115</v>
      </c>
      <c r="V5435" s="2" t="s">
        <v>80</v>
      </c>
      <c r="X5435" s="2">
        <v>640</v>
      </c>
      <c r="Y5435" s="2" t="s">
        <v>81</v>
      </c>
      <c r="Z5435" s="2" t="s">
        <v>82</v>
      </c>
      <c r="AA5435" s="2">
        <v>640</v>
      </c>
      <c r="AB5435" s="2" t="s">
        <v>81</v>
      </c>
      <c r="AC5435" s="2" t="s">
        <v>82</v>
      </c>
      <c r="AD5435" s="2">
        <v>640</v>
      </c>
      <c r="AE5435" s="2" t="s">
        <v>81</v>
      </c>
      <c r="AF5435" s="2" t="s">
        <v>82</v>
      </c>
      <c r="AG5435" s="2">
        <v>640</v>
      </c>
      <c r="AH5435" s="2" t="s">
        <v>81</v>
      </c>
      <c r="AI5435" s="2" t="s">
        <v>82</v>
      </c>
      <c r="AJ5435" s="2">
        <v>640</v>
      </c>
      <c r="AK5435" s="2" t="s">
        <v>81</v>
      </c>
      <c r="AL5435" s="2" t="s">
        <v>82</v>
      </c>
      <c r="AM5435" s="2">
        <v>640</v>
      </c>
      <c r="AN5435" s="2" t="s">
        <v>81</v>
      </c>
      <c r="AO5435" s="2" t="s">
        <v>82</v>
      </c>
      <c r="AP5435" s="2">
        <v>640</v>
      </c>
      <c r="AQ5435" s="2" t="s">
        <v>81</v>
      </c>
      <c r="AR5435" s="2" t="s">
        <v>82</v>
      </c>
      <c r="AS5435" s="2">
        <v>640</v>
      </c>
      <c r="AT5435" s="2" t="s">
        <v>81</v>
      </c>
      <c r="AU5435" s="2" t="s">
        <v>82</v>
      </c>
      <c r="BQ5435" s="2" t="s">
        <v>21086</v>
      </c>
    </row>
    <row r="5436" spans="1:70" s="321" customFormat="1" ht="16.149999999999999" customHeight="1" x14ac:dyDescent="0.25">
      <c r="A5436" s="323">
        <v>5437</v>
      </c>
      <c r="B5436" s="314" t="s">
        <v>211</v>
      </c>
      <c r="C5436" s="314" t="s">
        <v>1529</v>
      </c>
      <c r="D5436" s="314" t="s">
        <v>364</v>
      </c>
      <c r="E5436" s="314" t="s">
        <v>11636</v>
      </c>
      <c r="F5436" s="315">
        <v>39941</v>
      </c>
      <c r="G5436" s="348">
        <f t="shared" si="825"/>
        <v>5</v>
      </c>
      <c r="H5436" s="348">
        <f t="shared" si="826"/>
        <v>2009</v>
      </c>
      <c r="I5436" s="324">
        <v>8.3333333333333329E-2</v>
      </c>
      <c r="J5436" s="349">
        <f t="shared" si="827"/>
        <v>2</v>
      </c>
      <c r="K5436" s="318" t="s">
        <v>1392</v>
      </c>
      <c r="L5436" s="318" t="s">
        <v>91</v>
      </c>
      <c r="M5436" s="319" t="s">
        <v>74</v>
      </c>
      <c r="N5436" s="318">
        <v>18</v>
      </c>
      <c r="O5436" s="318" t="s">
        <v>5139</v>
      </c>
      <c r="P5436" s="319" t="s">
        <v>21087</v>
      </c>
      <c r="Q5436" s="319"/>
      <c r="R5436" s="319" t="s">
        <v>77</v>
      </c>
      <c r="S5436" s="319" t="s">
        <v>190</v>
      </c>
      <c r="T5436" s="319" t="s">
        <v>202</v>
      </c>
      <c r="U5436" s="314"/>
      <c r="V5436" s="314" t="s">
        <v>202</v>
      </c>
      <c r="W5436" s="314" t="s">
        <v>21088</v>
      </c>
      <c r="X5436" s="314">
        <v>1220</v>
      </c>
      <c r="Y5436" s="314" t="s">
        <v>83</v>
      </c>
      <c r="Z5436" s="314" t="s">
        <v>84</v>
      </c>
      <c r="AA5436" s="314">
        <v>1220</v>
      </c>
      <c r="AB5436" s="314" t="s">
        <v>83</v>
      </c>
      <c r="AC5436" s="314" t="s">
        <v>84</v>
      </c>
      <c r="AD5436" s="314"/>
      <c r="AE5436" s="314"/>
      <c r="AF5436" s="314"/>
      <c r="AG5436" s="314">
        <v>1220</v>
      </c>
      <c r="AH5436" s="314" t="s">
        <v>83</v>
      </c>
      <c r="AI5436" s="314" t="s">
        <v>84</v>
      </c>
      <c r="AJ5436" s="314">
        <v>1220</v>
      </c>
      <c r="AK5436" s="314" t="s">
        <v>83</v>
      </c>
      <c r="AL5436" s="314" t="s">
        <v>84</v>
      </c>
      <c r="AM5436" s="314"/>
      <c r="AN5436" s="314"/>
      <c r="AO5436" s="314"/>
      <c r="AP5436" s="314">
        <v>1220</v>
      </c>
      <c r="AQ5436" s="314" t="s">
        <v>83</v>
      </c>
      <c r="AR5436" s="314" t="s">
        <v>84</v>
      </c>
      <c r="AS5436" s="314">
        <v>1220</v>
      </c>
      <c r="AT5436" s="314" t="s">
        <v>83</v>
      </c>
      <c r="AU5436" s="314" t="s">
        <v>84</v>
      </c>
      <c r="AV5436" s="314"/>
      <c r="AW5436" s="314"/>
      <c r="AX5436" s="314"/>
      <c r="AY5436" s="314"/>
      <c r="AZ5436" s="314"/>
      <c r="BA5436" s="314"/>
      <c r="BB5436" s="314"/>
      <c r="BC5436" s="314"/>
      <c r="BD5436" s="314"/>
      <c r="BE5436" s="314"/>
      <c r="BF5436" s="314"/>
      <c r="BG5436" s="314"/>
      <c r="BH5436" s="314"/>
      <c r="BI5436" s="314"/>
      <c r="BJ5436" s="314"/>
      <c r="BK5436" s="314"/>
      <c r="BL5436" s="314"/>
      <c r="BM5436" s="314"/>
      <c r="BN5436" s="314"/>
      <c r="BO5436" s="314"/>
      <c r="BP5436" s="314"/>
      <c r="BQ5436" s="314" t="s">
        <v>109</v>
      </c>
      <c r="BR5436" s="314" t="s">
        <v>21825</v>
      </c>
    </row>
    <row r="5437" spans="1:70" s="321" customFormat="1" ht="16.149999999999999" customHeight="1" x14ac:dyDescent="0.25">
      <c r="A5437" s="311">
        <v>5438</v>
      </c>
      <c r="B5437" s="312" t="s">
        <v>211</v>
      </c>
      <c r="C5437" s="312" t="s">
        <v>1305</v>
      </c>
      <c r="D5437" s="314" t="s">
        <v>89</v>
      </c>
      <c r="E5437" s="312" t="s">
        <v>1111</v>
      </c>
      <c r="F5437" s="315">
        <v>44085</v>
      </c>
      <c r="G5437" s="348">
        <f t="shared" si="825"/>
        <v>9</v>
      </c>
      <c r="H5437" s="348">
        <f t="shared" si="826"/>
        <v>2020</v>
      </c>
      <c r="I5437" s="324">
        <v>0.54513888888888895</v>
      </c>
      <c r="J5437" s="349">
        <f t="shared" si="827"/>
        <v>13</v>
      </c>
      <c r="K5437" s="318" t="s">
        <v>1392</v>
      </c>
      <c r="L5437" s="318" t="s">
        <v>91</v>
      </c>
      <c r="M5437" s="319" t="s">
        <v>74</v>
      </c>
      <c r="N5437" s="318">
        <v>21</v>
      </c>
      <c r="O5437" s="314" t="s">
        <v>5139</v>
      </c>
      <c r="P5437" s="319" t="s">
        <v>3185</v>
      </c>
      <c r="Q5437" s="319"/>
      <c r="R5437" s="319" t="s">
        <v>77</v>
      </c>
      <c r="S5437" s="314"/>
      <c r="T5437" s="319"/>
      <c r="U5437" s="314" t="s">
        <v>100</v>
      </c>
      <c r="V5437" s="314" t="s">
        <v>80</v>
      </c>
      <c r="W5437" s="314"/>
      <c r="X5437" s="314">
        <v>25</v>
      </c>
      <c r="Y5437" s="314" t="s">
        <v>81</v>
      </c>
      <c r="Z5437" s="314" t="s">
        <v>161</v>
      </c>
      <c r="AA5437" s="314"/>
      <c r="AB5437" s="314"/>
      <c r="AC5437" s="314"/>
      <c r="AD5437" s="314">
        <v>25</v>
      </c>
      <c r="AE5437" s="314" t="s">
        <v>81</v>
      </c>
      <c r="AF5437" s="314" t="s">
        <v>161</v>
      </c>
      <c r="AG5437" s="314"/>
      <c r="AH5437" s="314"/>
      <c r="AI5437" s="314"/>
      <c r="AJ5437" s="314">
        <v>377</v>
      </c>
      <c r="AK5437" s="314" t="s">
        <v>81</v>
      </c>
      <c r="AL5437" s="314" t="s">
        <v>84</v>
      </c>
      <c r="AM5437" s="314"/>
      <c r="AN5437" s="314"/>
      <c r="AO5437" s="314"/>
      <c r="AP5437" s="314">
        <v>377</v>
      </c>
      <c r="AQ5437" s="314" t="s">
        <v>81</v>
      </c>
      <c r="AR5437" s="314" t="s">
        <v>84</v>
      </c>
      <c r="AS5437" s="314"/>
      <c r="AT5437" s="314"/>
      <c r="AU5437" s="314"/>
      <c r="AV5437" s="314"/>
      <c r="AW5437" s="314"/>
      <c r="AX5437" s="314"/>
      <c r="AY5437" s="314"/>
      <c r="AZ5437" s="314"/>
      <c r="BA5437" s="314"/>
      <c r="BB5437" s="314"/>
      <c r="BC5437" s="314"/>
      <c r="BD5437" s="314"/>
      <c r="BE5437" s="314"/>
      <c r="BF5437" s="314"/>
      <c r="BG5437" s="314"/>
      <c r="BH5437" s="314"/>
      <c r="BI5437" s="314"/>
      <c r="BJ5437" s="314"/>
      <c r="BK5437" s="314"/>
      <c r="BL5437" s="314"/>
      <c r="BM5437" s="314"/>
      <c r="BN5437" s="314"/>
      <c r="BO5437" s="314" t="s">
        <v>21823</v>
      </c>
      <c r="BP5437" s="314"/>
      <c r="BR5437" s="314" t="s">
        <v>21824</v>
      </c>
    </row>
    <row r="5438" spans="1:70" ht="16.149999999999999" customHeight="1" x14ac:dyDescent="0.25">
      <c r="A5438" s="16">
        <v>5439</v>
      </c>
      <c r="B5438" s="17" t="s">
        <v>211</v>
      </c>
      <c r="C5438" s="17" t="s">
        <v>10498</v>
      </c>
      <c r="D5438" s="2" t="s">
        <v>371</v>
      </c>
      <c r="E5438" s="17" t="s">
        <v>21089</v>
      </c>
      <c r="F5438" s="67">
        <v>44188</v>
      </c>
      <c r="G5438" s="96">
        <f t="shared" si="825"/>
        <v>12</v>
      </c>
      <c r="H5438" s="96">
        <f t="shared" si="826"/>
        <v>2020</v>
      </c>
      <c r="J5438" s="97" t="str">
        <f t="shared" si="827"/>
        <v/>
      </c>
      <c r="L5438" s="5" t="s">
        <v>91</v>
      </c>
      <c r="M5438" s="6" t="s">
        <v>11554</v>
      </c>
      <c r="N5438" s="5">
        <v>28</v>
      </c>
      <c r="O5438" s="2" t="s">
        <v>5139</v>
      </c>
      <c r="P5438" s="6" t="s">
        <v>21090</v>
      </c>
      <c r="R5438" s="6" t="s">
        <v>77</v>
      </c>
      <c r="U5438" s="2" t="s">
        <v>115</v>
      </c>
      <c r="V5438" s="2" t="s">
        <v>14561</v>
      </c>
      <c r="X5438" s="2">
        <v>366</v>
      </c>
      <c r="Y5438" s="2" t="s">
        <v>81</v>
      </c>
      <c r="Z5438" s="2" t="s">
        <v>82</v>
      </c>
      <c r="AA5438" s="2">
        <v>366</v>
      </c>
      <c r="AB5438" s="2" t="s">
        <v>81</v>
      </c>
      <c r="AC5438" s="2" t="s">
        <v>82</v>
      </c>
      <c r="AD5438" s="2">
        <v>366</v>
      </c>
      <c r="AE5438" s="2" t="s">
        <v>81</v>
      </c>
      <c r="AF5438" s="2" t="s">
        <v>82</v>
      </c>
      <c r="AG5438" s="2">
        <v>366</v>
      </c>
      <c r="AH5438" s="2" t="s">
        <v>81</v>
      </c>
      <c r="AI5438" s="2" t="s">
        <v>82</v>
      </c>
      <c r="AJ5438" s="2">
        <v>366</v>
      </c>
      <c r="AK5438" s="2" t="s">
        <v>81</v>
      </c>
      <c r="AL5438" s="2" t="s">
        <v>82</v>
      </c>
      <c r="AM5438" s="2">
        <v>366</v>
      </c>
      <c r="AN5438" s="2" t="s">
        <v>81</v>
      </c>
      <c r="AO5438" s="2" t="s">
        <v>82</v>
      </c>
      <c r="AP5438" s="2">
        <v>366</v>
      </c>
      <c r="AQ5438" s="2" t="s">
        <v>81</v>
      </c>
      <c r="AR5438" s="2" t="s">
        <v>82</v>
      </c>
      <c r="AS5438" s="2">
        <v>366</v>
      </c>
      <c r="AT5438" s="2" t="s">
        <v>81</v>
      </c>
      <c r="AU5438" s="2" t="s">
        <v>82</v>
      </c>
      <c r="BQ5438" s="2" t="s">
        <v>21091</v>
      </c>
    </row>
    <row r="5439" spans="1:70" ht="16.149999999999999" customHeight="1" x14ac:dyDescent="0.25">
      <c r="A5439" s="1">
        <v>5440</v>
      </c>
      <c r="B5439" s="2" t="s">
        <v>211</v>
      </c>
      <c r="C5439" s="116" t="s">
        <v>3183</v>
      </c>
      <c r="D5439" s="2" t="s">
        <v>137</v>
      </c>
      <c r="E5439" s="2" t="s">
        <v>21092</v>
      </c>
      <c r="F5439" s="67">
        <v>44188</v>
      </c>
      <c r="G5439" s="96">
        <f t="shared" si="825"/>
        <v>12</v>
      </c>
      <c r="H5439" s="96">
        <f t="shared" si="826"/>
        <v>2020</v>
      </c>
      <c r="I5439" s="92">
        <v>4.5138888888888902E-2</v>
      </c>
      <c r="J5439" s="97">
        <f t="shared" si="827"/>
        <v>1</v>
      </c>
      <c r="K5439" s="5" t="s">
        <v>1392</v>
      </c>
      <c r="L5439" s="5" t="s">
        <v>91</v>
      </c>
      <c r="M5439" s="6" t="s">
        <v>74</v>
      </c>
      <c r="N5439" s="5">
        <v>18</v>
      </c>
      <c r="O5439" s="2" t="s">
        <v>5139</v>
      </c>
      <c r="P5439" s="6" t="s">
        <v>21093</v>
      </c>
      <c r="R5439" s="6" t="s">
        <v>77</v>
      </c>
      <c r="T5439" s="6" t="s">
        <v>80</v>
      </c>
      <c r="V5439" s="2" t="s">
        <v>80</v>
      </c>
      <c r="X5439" s="2">
        <v>730</v>
      </c>
      <c r="Y5439" s="2" t="s">
        <v>83</v>
      </c>
      <c r="Z5439" s="2" t="s">
        <v>168</v>
      </c>
      <c r="AA5439" s="2">
        <v>730</v>
      </c>
      <c r="AB5439" s="2" t="s">
        <v>81</v>
      </c>
      <c r="AC5439" s="2" t="s">
        <v>168</v>
      </c>
      <c r="AD5439" s="2">
        <v>730</v>
      </c>
      <c r="AE5439" s="2" t="s">
        <v>83</v>
      </c>
      <c r="AF5439" s="2" t="s">
        <v>168</v>
      </c>
      <c r="AG5439" s="2">
        <v>730</v>
      </c>
      <c r="AH5439" s="2" t="s">
        <v>81</v>
      </c>
      <c r="AI5439" s="2" t="s">
        <v>168</v>
      </c>
      <c r="AJ5439" s="2">
        <v>730</v>
      </c>
      <c r="AK5439" s="2" t="s">
        <v>83</v>
      </c>
      <c r="AL5439" s="2" t="s">
        <v>168</v>
      </c>
      <c r="AM5439" s="2">
        <v>730</v>
      </c>
      <c r="AN5439" s="2" t="s">
        <v>81</v>
      </c>
      <c r="AO5439" s="2" t="s">
        <v>168</v>
      </c>
      <c r="AP5439" s="2">
        <v>730</v>
      </c>
      <c r="AQ5439" s="2" t="s">
        <v>83</v>
      </c>
      <c r="AR5439" s="2" t="s">
        <v>168</v>
      </c>
      <c r="AS5439" s="2">
        <v>730</v>
      </c>
      <c r="AT5439" s="2" t="s">
        <v>81</v>
      </c>
      <c r="AU5439" s="2" t="s">
        <v>168</v>
      </c>
      <c r="BK5439" s="2" t="s">
        <v>162</v>
      </c>
      <c r="BL5439" s="2">
        <v>650</v>
      </c>
      <c r="BO5439" s="2" t="s">
        <v>21094</v>
      </c>
      <c r="BQ5439" s="2" t="s">
        <v>21095</v>
      </c>
    </row>
    <row r="5440" spans="1:70" ht="16.149999999999999" customHeight="1" x14ac:dyDescent="0.25">
      <c r="A5440" s="1">
        <v>5441</v>
      </c>
      <c r="B5440" s="2" t="s">
        <v>211</v>
      </c>
      <c r="C5440" s="44" t="s">
        <v>21096</v>
      </c>
      <c r="D5440" s="2" t="s">
        <v>151</v>
      </c>
      <c r="E5440" s="2" t="s">
        <v>415</v>
      </c>
      <c r="F5440" s="67">
        <v>44188</v>
      </c>
      <c r="G5440" s="96">
        <f t="shared" si="825"/>
        <v>12</v>
      </c>
      <c r="H5440" s="96">
        <f t="shared" si="826"/>
        <v>2020</v>
      </c>
      <c r="I5440" s="92">
        <v>0.27083333333333298</v>
      </c>
      <c r="J5440" s="97">
        <f t="shared" si="827"/>
        <v>6</v>
      </c>
      <c r="K5440" s="5" t="s">
        <v>1392</v>
      </c>
      <c r="L5440" s="5" t="s">
        <v>91</v>
      </c>
      <c r="M5440" s="6" t="s">
        <v>74</v>
      </c>
      <c r="N5440" s="5">
        <v>52</v>
      </c>
      <c r="O5440" s="2" t="s">
        <v>5139</v>
      </c>
      <c r="P5440" s="6" t="s">
        <v>21097</v>
      </c>
      <c r="R5440" s="6" t="s">
        <v>77</v>
      </c>
      <c r="U5440" s="2" t="s">
        <v>208</v>
      </c>
      <c r="V5440" s="2" t="s">
        <v>80</v>
      </c>
      <c r="X5440" s="2">
        <v>329</v>
      </c>
      <c r="Y5440" s="2" t="s">
        <v>81</v>
      </c>
      <c r="Z5440" s="2" t="s">
        <v>82</v>
      </c>
      <c r="AA5440" s="2">
        <v>329</v>
      </c>
      <c r="AB5440" s="2" t="s">
        <v>81</v>
      </c>
      <c r="AC5440" s="2" t="s">
        <v>13684</v>
      </c>
      <c r="AD5440" s="2">
        <v>329</v>
      </c>
      <c r="AE5440" s="2" t="s">
        <v>81</v>
      </c>
      <c r="AF5440" s="2" t="s">
        <v>82</v>
      </c>
      <c r="AG5440" s="2">
        <v>329</v>
      </c>
      <c r="AH5440" s="2" t="s">
        <v>81</v>
      </c>
      <c r="AI5440" s="2" t="s">
        <v>82</v>
      </c>
      <c r="AJ5440" s="2">
        <v>110</v>
      </c>
      <c r="AK5440" s="2" t="s">
        <v>81</v>
      </c>
      <c r="AL5440" s="2" t="s">
        <v>82</v>
      </c>
      <c r="AP5440" s="2">
        <v>110</v>
      </c>
      <c r="AQ5440" s="2" t="s">
        <v>81</v>
      </c>
      <c r="AR5440" s="2" t="s">
        <v>82</v>
      </c>
      <c r="BO5440" s="2" t="s">
        <v>21098</v>
      </c>
      <c r="BQ5440" s="2" t="s">
        <v>21099</v>
      </c>
    </row>
    <row r="5441" spans="1:70" ht="16.149999999999999" customHeight="1" x14ac:dyDescent="0.25">
      <c r="A5441" s="1">
        <v>5442</v>
      </c>
      <c r="B5441" s="2" t="s">
        <v>87</v>
      </c>
      <c r="C5441" s="2" t="s">
        <v>3198</v>
      </c>
      <c r="D5441" s="2" t="s">
        <v>1097</v>
      </c>
      <c r="E5441" s="2" t="s">
        <v>21100</v>
      </c>
      <c r="F5441" s="67">
        <v>44188</v>
      </c>
      <c r="G5441" s="96">
        <f t="shared" si="825"/>
        <v>12</v>
      </c>
      <c r="H5441" s="96">
        <f t="shared" si="826"/>
        <v>2020</v>
      </c>
      <c r="I5441" s="92">
        <v>0.72916666666666696</v>
      </c>
      <c r="J5441" s="97">
        <f t="shared" si="827"/>
        <v>17</v>
      </c>
      <c r="K5441" s="5" t="s">
        <v>1392</v>
      </c>
      <c r="L5441" s="5" t="s">
        <v>91</v>
      </c>
      <c r="M5441" s="6" t="s">
        <v>74</v>
      </c>
      <c r="N5441" s="5">
        <v>84</v>
      </c>
      <c r="O5441" s="5" t="s">
        <v>5139</v>
      </c>
      <c r="P5441" s="6" t="s">
        <v>14037</v>
      </c>
      <c r="R5441" s="6" t="s">
        <v>77</v>
      </c>
      <c r="T5441" s="6" t="s">
        <v>80</v>
      </c>
      <c r="U5441" s="6" t="s">
        <v>74</v>
      </c>
      <c r="X5441" s="2">
        <v>200</v>
      </c>
      <c r="Y5441" s="2" t="s">
        <v>81</v>
      </c>
      <c r="Z5441" s="2" t="s">
        <v>84</v>
      </c>
      <c r="AD5441" s="2">
        <v>200</v>
      </c>
      <c r="AE5441" s="2" t="s">
        <v>83</v>
      </c>
      <c r="AF5441" s="2" t="s">
        <v>84</v>
      </c>
      <c r="AJ5441" s="2">
        <v>1440</v>
      </c>
      <c r="AK5441" s="2" t="s">
        <v>83</v>
      </c>
      <c r="AL5441" s="2" t="s">
        <v>82</v>
      </c>
      <c r="AM5441" s="2">
        <v>1440</v>
      </c>
      <c r="AN5441" s="2" t="s">
        <v>81</v>
      </c>
      <c r="AO5441" s="2" t="s">
        <v>82</v>
      </c>
      <c r="AP5441" s="2">
        <v>1440</v>
      </c>
      <c r="AQ5441" s="2" t="s">
        <v>83</v>
      </c>
      <c r="AR5441" s="2" t="s">
        <v>82</v>
      </c>
      <c r="AS5441" s="2">
        <v>1440</v>
      </c>
      <c r="AT5441" s="2" t="s">
        <v>81</v>
      </c>
      <c r="AU5441" s="2" t="s">
        <v>82</v>
      </c>
      <c r="AV5441" s="2">
        <v>1440</v>
      </c>
      <c r="AW5441" s="2" t="s">
        <v>83</v>
      </c>
      <c r="AX5441" s="2" t="s">
        <v>82</v>
      </c>
      <c r="AY5441" s="2">
        <v>1440</v>
      </c>
      <c r="AZ5441" s="2" t="s">
        <v>81</v>
      </c>
      <c r="BA5441" s="2" t="s">
        <v>82</v>
      </c>
      <c r="BB5441" s="2">
        <v>1440</v>
      </c>
      <c r="BC5441" s="2" t="s">
        <v>83</v>
      </c>
      <c r="BD5441" s="2" t="s">
        <v>82</v>
      </c>
      <c r="BI5441" s="2" t="s">
        <v>162</v>
      </c>
      <c r="BJ5441" s="2">
        <v>285</v>
      </c>
      <c r="BO5441" s="2" t="s">
        <v>21101</v>
      </c>
      <c r="BQ5441" s="2" t="s">
        <v>21102</v>
      </c>
    </row>
    <row r="5442" spans="1:70" ht="16.149999999999999" customHeight="1" x14ac:dyDescent="0.25">
      <c r="A5442" s="1">
        <v>5443</v>
      </c>
      <c r="B5442" s="2" t="s">
        <v>211</v>
      </c>
      <c r="C5442" s="2" t="s">
        <v>21103</v>
      </c>
      <c r="D5442" s="2" t="s">
        <v>158</v>
      </c>
      <c r="E5442" s="2" t="s">
        <v>21104</v>
      </c>
      <c r="F5442" s="67">
        <v>44188</v>
      </c>
      <c r="G5442" s="96">
        <f t="shared" si="825"/>
        <v>12</v>
      </c>
      <c r="H5442" s="96">
        <f t="shared" si="826"/>
        <v>2020</v>
      </c>
      <c r="I5442" s="92">
        <v>0.41319444444444398</v>
      </c>
      <c r="J5442" s="97">
        <f t="shared" si="827"/>
        <v>9</v>
      </c>
      <c r="K5442" s="5" t="s">
        <v>1392</v>
      </c>
      <c r="L5442" s="5" t="s">
        <v>91</v>
      </c>
      <c r="M5442" s="6" t="s">
        <v>74</v>
      </c>
      <c r="N5442" s="5">
        <v>64</v>
      </c>
      <c r="O5442" s="2" t="s">
        <v>126</v>
      </c>
      <c r="P5442" s="6" t="s">
        <v>21105</v>
      </c>
      <c r="R5442" s="6" t="s">
        <v>77</v>
      </c>
      <c r="T5442" s="6" t="s">
        <v>80</v>
      </c>
      <c r="U5442" s="6" t="s">
        <v>74</v>
      </c>
      <c r="V5442" s="6" t="s">
        <v>80</v>
      </c>
      <c r="X5442" s="2">
        <v>572</v>
      </c>
      <c r="Y5442" s="6" t="s">
        <v>81</v>
      </c>
      <c r="Z5442" s="6" t="s">
        <v>161</v>
      </c>
      <c r="AD5442" s="2">
        <v>572</v>
      </c>
      <c r="AE5442" s="2" t="s">
        <v>81</v>
      </c>
      <c r="AF5442" s="2" t="s">
        <v>161</v>
      </c>
      <c r="AG5442" s="2">
        <v>572</v>
      </c>
      <c r="AH5442" s="2" t="s">
        <v>81</v>
      </c>
      <c r="AI5442" s="2" t="s">
        <v>161</v>
      </c>
      <c r="AJ5442" s="2">
        <v>657</v>
      </c>
      <c r="AK5442" s="2" t="s">
        <v>81</v>
      </c>
      <c r="AL5442" s="2" t="s">
        <v>168</v>
      </c>
      <c r="AM5442" s="2">
        <v>657</v>
      </c>
      <c r="AN5442" s="2" t="s">
        <v>94</v>
      </c>
      <c r="AO5442" s="2" t="s">
        <v>168</v>
      </c>
      <c r="AP5442" s="2">
        <v>657</v>
      </c>
      <c r="AQ5442" s="2" t="s">
        <v>83</v>
      </c>
      <c r="AR5442" s="2" t="s">
        <v>168</v>
      </c>
      <c r="AS5442" s="2">
        <v>657</v>
      </c>
      <c r="AT5442" s="2" t="s">
        <v>81</v>
      </c>
      <c r="AU5442" s="2" t="s">
        <v>168</v>
      </c>
      <c r="AV5442" s="2">
        <v>657</v>
      </c>
      <c r="AW5442" s="2" t="s">
        <v>81</v>
      </c>
      <c r="AX5442" s="2" t="s">
        <v>168</v>
      </c>
      <c r="AY5442" s="2">
        <v>657</v>
      </c>
      <c r="AZ5442" s="2" t="s">
        <v>94</v>
      </c>
      <c r="BA5442" s="2" t="s">
        <v>168</v>
      </c>
      <c r="BB5442" s="2">
        <v>657</v>
      </c>
      <c r="BC5442" s="2" t="s">
        <v>83</v>
      </c>
      <c r="BD5442" s="2" t="s">
        <v>168</v>
      </c>
      <c r="BE5442" s="2">
        <v>657</v>
      </c>
      <c r="BF5442" s="2" t="s">
        <v>81</v>
      </c>
      <c r="BG5442" s="2" t="s">
        <v>168</v>
      </c>
      <c r="BO5442" s="2" t="s">
        <v>21106</v>
      </c>
      <c r="BQ5442" s="2" t="s">
        <v>21107</v>
      </c>
    </row>
    <row r="5443" spans="1:70" ht="16.149999999999999" customHeight="1" x14ac:dyDescent="0.25">
      <c r="A5443" s="1">
        <v>5444</v>
      </c>
      <c r="B5443" s="2" t="s">
        <v>211</v>
      </c>
      <c r="C5443" s="2" t="s">
        <v>3963</v>
      </c>
      <c r="D5443" s="2" t="s">
        <v>124</v>
      </c>
      <c r="E5443" s="2" t="s">
        <v>21108</v>
      </c>
      <c r="F5443" s="67">
        <v>44188</v>
      </c>
      <c r="G5443" s="96">
        <f t="shared" si="825"/>
        <v>12</v>
      </c>
      <c r="H5443" s="96">
        <f t="shared" si="826"/>
        <v>2020</v>
      </c>
      <c r="I5443" s="92">
        <v>0.56944444444444398</v>
      </c>
      <c r="J5443" s="97">
        <f t="shared" si="827"/>
        <v>13</v>
      </c>
      <c r="L5443" s="5" t="s">
        <v>91</v>
      </c>
      <c r="M5443" s="6" t="s">
        <v>74</v>
      </c>
      <c r="N5443" s="5">
        <v>38</v>
      </c>
      <c r="O5443" s="2" t="s">
        <v>140</v>
      </c>
      <c r="P5443" s="6" t="s">
        <v>21109</v>
      </c>
      <c r="R5443" s="6" t="s">
        <v>77</v>
      </c>
      <c r="S5443" s="2" t="s">
        <v>78</v>
      </c>
      <c r="T5443" s="6" t="s">
        <v>80</v>
      </c>
      <c r="X5443" s="2">
        <v>262</v>
      </c>
      <c r="Y5443" s="2" t="s">
        <v>81</v>
      </c>
      <c r="Z5443" s="2" t="s">
        <v>82</v>
      </c>
      <c r="AA5443" s="2">
        <v>261</v>
      </c>
      <c r="AB5443" s="2" t="s">
        <v>81</v>
      </c>
      <c r="AC5443" s="2" t="s">
        <v>82</v>
      </c>
      <c r="AD5443" s="2">
        <v>261</v>
      </c>
      <c r="AE5443" s="2" t="s">
        <v>83</v>
      </c>
      <c r="AF5443" s="2" t="s">
        <v>82</v>
      </c>
      <c r="BM5443" s="2" t="s">
        <v>162</v>
      </c>
      <c r="BN5443" s="2">
        <v>500</v>
      </c>
      <c r="BO5443" s="2" t="s">
        <v>21110</v>
      </c>
      <c r="BQ5443" s="2" t="s">
        <v>21111</v>
      </c>
    </row>
    <row r="5444" spans="1:70" ht="16.149999999999999" customHeight="1" x14ac:dyDescent="0.25">
      <c r="A5444" s="1">
        <v>5445</v>
      </c>
      <c r="B5444" s="2" t="s">
        <v>211</v>
      </c>
      <c r="C5444" s="65" t="s">
        <v>6203</v>
      </c>
      <c r="D5444" s="2" t="s">
        <v>178</v>
      </c>
      <c r="E5444" s="2" t="s">
        <v>21112</v>
      </c>
      <c r="F5444" s="67">
        <v>44186</v>
      </c>
      <c r="G5444" s="96">
        <f t="shared" si="825"/>
        <v>12</v>
      </c>
      <c r="H5444" s="96">
        <f t="shared" si="826"/>
        <v>2020</v>
      </c>
      <c r="I5444" s="92">
        <v>0.26736111111111099</v>
      </c>
      <c r="J5444" s="97">
        <f t="shared" si="827"/>
        <v>6</v>
      </c>
      <c r="L5444" s="5" t="s">
        <v>73</v>
      </c>
      <c r="M5444" s="6" t="s">
        <v>74</v>
      </c>
      <c r="N5444" s="5">
        <v>50</v>
      </c>
      <c r="O5444" s="2" t="s">
        <v>5139</v>
      </c>
      <c r="P5444" s="6" t="s">
        <v>21113</v>
      </c>
      <c r="R5444" s="6" t="s">
        <v>77</v>
      </c>
      <c r="U5444" s="2" t="s">
        <v>208</v>
      </c>
      <c r="V5444" s="2" t="s">
        <v>80</v>
      </c>
      <c r="BO5444" s="2" t="s">
        <v>21114</v>
      </c>
      <c r="BQ5444" s="2" t="s">
        <v>21115</v>
      </c>
    </row>
    <row r="5445" spans="1:70" ht="16.149999999999999" customHeight="1" x14ac:dyDescent="0.25">
      <c r="A5445" s="1">
        <v>5446</v>
      </c>
      <c r="B5445" s="2" t="s">
        <v>211</v>
      </c>
      <c r="C5445" s="116" t="s">
        <v>6394</v>
      </c>
      <c r="D5445" s="2" t="s">
        <v>206</v>
      </c>
      <c r="E5445" s="2" t="s">
        <v>21116</v>
      </c>
      <c r="F5445" s="67">
        <v>44190</v>
      </c>
      <c r="G5445" s="96">
        <f t="shared" si="825"/>
        <v>12</v>
      </c>
      <c r="H5445" s="96">
        <f t="shared" si="826"/>
        <v>2020</v>
      </c>
      <c r="I5445" s="92">
        <v>0.64583333333333304</v>
      </c>
      <c r="J5445" s="97">
        <f t="shared" si="827"/>
        <v>15</v>
      </c>
      <c r="K5445" s="5" t="s">
        <v>1392</v>
      </c>
      <c r="L5445" s="5" t="s">
        <v>91</v>
      </c>
      <c r="M5445" s="6" t="s">
        <v>4938</v>
      </c>
      <c r="N5445" s="5">
        <v>38</v>
      </c>
      <c r="O5445" s="2" t="s">
        <v>140</v>
      </c>
      <c r="P5445" s="6" t="s">
        <v>4520</v>
      </c>
      <c r="R5445" s="6" t="s">
        <v>77</v>
      </c>
      <c r="T5445" s="6" t="s">
        <v>202</v>
      </c>
      <c r="U5445" s="6" t="s">
        <v>74</v>
      </c>
      <c r="X5445" s="2">
        <v>120</v>
      </c>
      <c r="Y5445" s="2" t="s">
        <v>81</v>
      </c>
      <c r="Z5445" s="2" t="s">
        <v>84</v>
      </c>
      <c r="AA5445" s="2">
        <v>120</v>
      </c>
      <c r="AB5445" s="2" t="s">
        <v>94</v>
      </c>
      <c r="AC5445" s="2" t="s">
        <v>84</v>
      </c>
      <c r="AD5445" s="2">
        <v>120</v>
      </c>
      <c r="AE5445" s="2" t="s">
        <v>81</v>
      </c>
      <c r="AF5445" s="2" t="s">
        <v>84</v>
      </c>
      <c r="AJ5445" s="2">
        <v>380</v>
      </c>
      <c r="AK5445" s="2" t="s">
        <v>81</v>
      </c>
      <c r="AL5445" s="2" t="s">
        <v>168</v>
      </c>
      <c r="AM5445" s="2">
        <v>380</v>
      </c>
      <c r="AN5445" s="2" t="s">
        <v>81</v>
      </c>
      <c r="AO5445" s="2" t="s">
        <v>168</v>
      </c>
      <c r="AP5445" s="2">
        <v>380</v>
      </c>
      <c r="AQ5445" s="2" t="s">
        <v>81</v>
      </c>
      <c r="AR5445" s="2" t="s">
        <v>168</v>
      </c>
      <c r="AS5445" s="2">
        <v>380</v>
      </c>
      <c r="AT5445" s="2" t="s">
        <v>81</v>
      </c>
      <c r="AU5445" s="2" t="s">
        <v>168</v>
      </c>
      <c r="AV5445" s="2">
        <v>120</v>
      </c>
      <c r="AW5445" s="2" t="s">
        <v>81</v>
      </c>
      <c r="AX5445" s="2" t="s">
        <v>84</v>
      </c>
      <c r="BB5445" s="2">
        <v>120</v>
      </c>
      <c r="BC5445" s="2" t="s">
        <v>81</v>
      </c>
      <c r="BD5445" s="2" t="s">
        <v>84</v>
      </c>
      <c r="BI5445" s="2" t="s">
        <v>162</v>
      </c>
      <c r="BO5445" s="2" t="s">
        <v>21117</v>
      </c>
      <c r="BQ5445" s="2" t="s">
        <v>21118</v>
      </c>
    </row>
    <row r="5446" spans="1:70" ht="16.149999999999999" customHeight="1" x14ac:dyDescent="0.25">
      <c r="A5446" s="1">
        <v>5447</v>
      </c>
      <c r="B5446" s="2" t="s">
        <v>190</v>
      </c>
      <c r="C5446" s="2" t="s">
        <v>540</v>
      </c>
      <c r="D5446" s="2" t="s">
        <v>124</v>
      </c>
      <c r="E5446" s="2" t="s">
        <v>21119</v>
      </c>
      <c r="F5446" s="67">
        <v>44188</v>
      </c>
      <c r="G5446" s="96">
        <f t="shared" si="825"/>
        <v>12</v>
      </c>
      <c r="H5446" s="96">
        <f t="shared" si="826"/>
        <v>2020</v>
      </c>
      <c r="I5446" s="92">
        <v>0.55555555555555602</v>
      </c>
      <c r="J5446" s="97">
        <f t="shared" si="827"/>
        <v>13</v>
      </c>
      <c r="K5446" s="5" t="s">
        <v>1392</v>
      </c>
      <c r="L5446" s="5" t="s">
        <v>91</v>
      </c>
      <c r="M5446" s="6" t="s">
        <v>115</v>
      </c>
      <c r="N5446" s="5">
        <v>38</v>
      </c>
      <c r="O5446" s="2" t="s">
        <v>5139</v>
      </c>
      <c r="P5446" s="6" t="s">
        <v>1027</v>
      </c>
      <c r="R5446" s="6" t="s">
        <v>77</v>
      </c>
      <c r="S5446" s="2" t="s">
        <v>21120</v>
      </c>
      <c r="T5446" s="6" t="s">
        <v>80</v>
      </c>
      <c r="W5446" s="392" t="s">
        <v>22021</v>
      </c>
      <c r="X5446" s="2" t="s">
        <v>109</v>
      </c>
      <c r="Y5446" s="2" t="s">
        <v>109</v>
      </c>
      <c r="Z5446" s="2" t="s">
        <v>109</v>
      </c>
      <c r="AA5446" s="2" t="s">
        <v>109</v>
      </c>
      <c r="AB5446" s="2" t="s">
        <v>109</v>
      </c>
      <c r="AC5446" s="2" t="s">
        <v>109</v>
      </c>
      <c r="AD5446" s="2">
        <v>102</v>
      </c>
      <c r="AE5446" s="2" t="s">
        <v>83</v>
      </c>
      <c r="AF5446" s="2" t="s">
        <v>168</v>
      </c>
      <c r="AJ5446" s="2">
        <v>116</v>
      </c>
      <c r="AK5446" s="2" t="s">
        <v>81</v>
      </c>
      <c r="AL5446" s="2" t="s">
        <v>161</v>
      </c>
      <c r="AM5446" s="2">
        <v>116</v>
      </c>
      <c r="AN5446" s="2" t="s">
        <v>81</v>
      </c>
      <c r="AO5446" s="2" t="s">
        <v>161</v>
      </c>
      <c r="AP5446" s="2">
        <v>116</v>
      </c>
      <c r="AQ5446" s="2" t="s">
        <v>81</v>
      </c>
      <c r="AR5446" s="2" t="s">
        <v>161</v>
      </c>
      <c r="BB5446" s="2" t="s">
        <v>109</v>
      </c>
      <c r="BC5446" s="2" t="s">
        <v>109</v>
      </c>
      <c r="BD5446" s="2" t="s">
        <v>109</v>
      </c>
      <c r="BO5446" s="2" t="s">
        <v>21121</v>
      </c>
      <c r="BR5446" s="2" t="s">
        <v>21122</v>
      </c>
    </row>
    <row r="5447" spans="1:70" ht="16.149999999999999" customHeight="1" x14ac:dyDescent="0.25">
      <c r="A5447" s="1">
        <v>5448</v>
      </c>
      <c r="B5447" s="2" t="s">
        <v>87</v>
      </c>
      <c r="C5447" s="2" t="s">
        <v>363</v>
      </c>
      <c r="D5447" s="2" t="s">
        <v>364</v>
      </c>
      <c r="E5447" s="2" t="s">
        <v>21123</v>
      </c>
      <c r="F5447" s="67">
        <v>44175</v>
      </c>
      <c r="G5447" s="96">
        <f t="shared" si="825"/>
        <v>12</v>
      </c>
      <c r="H5447" s="96">
        <f t="shared" si="826"/>
        <v>2020</v>
      </c>
      <c r="I5447" s="92">
        <v>0.63541666666666696</v>
      </c>
      <c r="J5447" s="97">
        <f t="shared" si="827"/>
        <v>15</v>
      </c>
      <c r="K5447" s="5" t="s">
        <v>1392</v>
      </c>
      <c r="L5447" s="5" t="s">
        <v>73</v>
      </c>
      <c r="M5447" s="6" t="s">
        <v>74</v>
      </c>
      <c r="N5447" s="5">
        <v>78</v>
      </c>
      <c r="O5447" s="2" t="s">
        <v>5139</v>
      </c>
      <c r="P5447" s="6" t="s">
        <v>4520</v>
      </c>
      <c r="R5447" s="6" t="s">
        <v>77</v>
      </c>
      <c r="U5447" s="2" t="s">
        <v>208</v>
      </c>
      <c r="V5447" s="2" t="s">
        <v>80</v>
      </c>
      <c r="X5447" s="2">
        <v>280</v>
      </c>
      <c r="Y5447" s="2" t="s">
        <v>81</v>
      </c>
      <c r="Z5447" s="2" t="s">
        <v>84</v>
      </c>
      <c r="AA5447" s="2">
        <v>280</v>
      </c>
      <c r="AB5447" s="2" t="s">
        <v>94</v>
      </c>
      <c r="AC5447" s="2" t="s">
        <v>84</v>
      </c>
      <c r="AD5447" s="2">
        <v>280</v>
      </c>
      <c r="AE5447" s="2" t="s">
        <v>81</v>
      </c>
      <c r="AF5447" s="2" t="s">
        <v>84</v>
      </c>
      <c r="AJ5447" s="1">
        <v>554</v>
      </c>
      <c r="AK5447" s="1" t="s">
        <v>81</v>
      </c>
      <c r="AL5447" s="1" t="s">
        <v>168</v>
      </c>
      <c r="AM5447" s="1" t="s">
        <v>109</v>
      </c>
      <c r="AN5447" s="1"/>
      <c r="AO5447" s="1"/>
      <c r="AP5447" s="1">
        <v>554</v>
      </c>
      <c r="AQ5447" s="1" t="s">
        <v>6084</v>
      </c>
      <c r="AR5447" s="1" t="s">
        <v>168</v>
      </c>
      <c r="AS5447" s="1">
        <v>554</v>
      </c>
      <c r="AT5447" s="1" t="s">
        <v>81</v>
      </c>
      <c r="AU5447" s="1" t="s">
        <v>168</v>
      </c>
      <c r="AV5447" s="1">
        <v>554</v>
      </c>
      <c r="AW5447" s="1" t="s">
        <v>81</v>
      </c>
      <c r="AX5447" s="1" t="s">
        <v>168</v>
      </c>
      <c r="AY5447" s="1" t="s">
        <v>109</v>
      </c>
      <c r="AZ5447" s="1"/>
      <c r="BA5447" s="1"/>
      <c r="BB5447" s="1">
        <v>554</v>
      </c>
      <c r="BC5447" s="1" t="s">
        <v>81</v>
      </c>
      <c r="BD5447" s="1" t="s">
        <v>168</v>
      </c>
      <c r="BE5447" s="1">
        <v>554</v>
      </c>
      <c r="BF5447" s="1" t="s">
        <v>81</v>
      </c>
      <c r="BG5447" s="1" t="s">
        <v>168</v>
      </c>
      <c r="BO5447" s="2" t="s">
        <v>21124</v>
      </c>
      <c r="BQ5447" s="2" t="s">
        <v>21125</v>
      </c>
    </row>
    <row r="5448" spans="1:70" ht="16.149999999999999" customHeight="1" x14ac:dyDescent="0.25">
      <c r="A5448" s="1">
        <v>5449</v>
      </c>
      <c r="B5448" s="2" t="s">
        <v>211</v>
      </c>
      <c r="C5448" s="2" t="s">
        <v>21126</v>
      </c>
      <c r="D5448" s="2" t="s">
        <v>172</v>
      </c>
      <c r="E5448" s="2" t="s">
        <v>21127</v>
      </c>
      <c r="F5448" s="67">
        <v>44177</v>
      </c>
      <c r="G5448" s="96">
        <f t="shared" si="825"/>
        <v>12</v>
      </c>
      <c r="H5448" s="96">
        <f t="shared" si="826"/>
        <v>2020</v>
      </c>
      <c r="I5448" s="92">
        <v>0.52083333333333304</v>
      </c>
      <c r="J5448" s="97" t="s">
        <v>109</v>
      </c>
      <c r="K5448" s="5" t="s">
        <v>1392</v>
      </c>
      <c r="L5448" s="5" t="s">
        <v>91</v>
      </c>
      <c r="M5448" s="6" t="s">
        <v>74</v>
      </c>
      <c r="N5448" s="5">
        <v>40</v>
      </c>
      <c r="O5448" s="5" t="s">
        <v>5139</v>
      </c>
      <c r="P5448" s="6" t="s">
        <v>4520</v>
      </c>
      <c r="R5448" s="6" t="s">
        <v>335</v>
      </c>
      <c r="U5448" s="2" t="s">
        <v>100</v>
      </c>
      <c r="V5448" s="2" t="s">
        <v>80</v>
      </c>
      <c r="BM5448" s="2" t="s">
        <v>162</v>
      </c>
      <c r="BN5448" s="2">
        <v>12</v>
      </c>
      <c r="BQ5448" s="2" t="s">
        <v>21128</v>
      </c>
    </row>
    <row r="5449" spans="1:70" ht="16.149999999999999" customHeight="1" x14ac:dyDescent="0.25">
      <c r="A5449" s="1">
        <v>5450</v>
      </c>
      <c r="B5449" s="2" t="s">
        <v>211</v>
      </c>
      <c r="C5449" s="2" t="s">
        <v>309</v>
      </c>
      <c r="D5449" s="2" t="s">
        <v>104</v>
      </c>
      <c r="E5449" s="2" t="s">
        <v>21129</v>
      </c>
      <c r="F5449" s="67">
        <v>44184</v>
      </c>
      <c r="G5449" s="96">
        <f t="shared" si="825"/>
        <v>12</v>
      </c>
      <c r="H5449" s="96">
        <f t="shared" si="826"/>
        <v>2020</v>
      </c>
      <c r="I5449" s="92">
        <v>0.42708333333333298</v>
      </c>
      <c r="J5449" s="97">
        <f t="shared" ref="J5449:J5480" si="828">IF(I5449&lt;&gt;"",HOUR(I5449),"")</f>
        <v>10</v>
      </c>
      <c r="L5449" s="5" t="s">
        <v>73</v>
      </c>
      <c r="M5449" s="6" t="s">
        <v>74</v>
      </c>
      <c r="N5449" s="5">
        <v>32</v>
      </c>
      <c r="O5449" s="2" t="s">
        <v>5139</v>
      </c>
      <c r="P5449" s="6" t="s">
        <v>4520</v>
      </c>
      <c r="R5449" s="6" t="s">
        <v>77</v>
      </c>
      <c r="U5449" s="2" t="s">
        <v>208</v>
      </c>
      <c r="V5449" s="2" t="s">
        <v>80</v>
      </c>
      <c r="BI5449" s="2" t="s">
        <v>162</v>
      </c>
      <c r="BJ5449" s="2">
        <v>500</v>
      </c>
      <c r="BK5449" s="2" t="s">
        <v>162</v>
      </c>
      <c r="BL5449" s="2">
        <v>700</v>
      </c>
      <c r="BQ5449" s="2" t="s">
        <v>21130</v>
      </c>
    </row>
    <row r="5450" spans="1:70" ht="16.149999999999999" customHeight="1" x14ac:dyDescent="0.25">
      <c r="A5450" s="1">
        <v>5451</v>
      </c>
      <c r="B5450" s="2" t="s">
        <v>211</v>
      </c>
      <c r="C5450" s="2" t="s">
        <v>21131</v>
      </c>
      <c r="D5450" s="2" t="s">
        <v>371</v>
      </c>
      <c r="E5450" s="2" t="s">
        <v>21132</v>
      </c>
      <c r="F5450" s="67">
        <v>44192</v>
      </c>
      <c r="G5450" s="96">
        <f t="shared" si="825"/>
        <v>12</v>
      </c>
      <c r="H5450" s="96">
        <f t="shared" si="826"/>
        <v>2020</v>
      </c>
      <c r="J5450" s="97" t="str">
        <f t="shared" si="828"/>
        <v/>
      </c>
      <c r="L5450" s="5" t="s">
        <v>73</v>
      </c>
      <c r="M5450" s="6" t="s">
        <v>74</v>
      </c>
      <c r="N5450" s="5">
        <v>21</v>
      </c>
      <c r="O5450" s="2" t="s">
        <v>5139</v>
      </c>
      <c r="P5450" s="6" t="s">
        <v>21133</v>
      </c>
      <c r="R5450" s="6" t="s">
        <v>77</v>
      </c>
      <c r="T5450" s="6" t="s">
        <v>80</v>
      </c>
      <c r="BQ5450" s="2" t="s">
        <v>21134</v>
      </c>
    </row>
    <row r="5451" spans="1:70" ht="16.149999999999999" customHeight="1" x14ac:dyDescent="0.25">
      <c r="A5451" s="1">
        <v>5452</v>
      </c>
      <c r="B5451" s="2" t="s">
        <v>211</v>
      </c>
      <c r="C5451" s="2" t="s">
        <v>10498</v>
      </c>
      <c r="D5451" s="2" t="s">
        <v>371</v>
      </c>
      <c r="E5451" s="2" t="s">
        <v>21135</v>
      </c>
      <c r="F5451" s="67">
        <v>44191</v>
      </c>
      <c r="G5451" s="96">
        <f t="shared" si="825"/>
        <v>12</v>
      </c>
      <c r="H5451" s="96">
        <f t="shared" si="826"/>
        <v>2020</v>
      </c>
      <c r="I5451" s="92">
        <v>0.49652777777777801</v>
      </c>
      <c r="J5451" s="97">
        <f t="shared" si="828"/>
        <v>11</v>
      </c>
      <c r="K5451" s="5" t="s">
        <v>1392</v>
      </c>
      <c r="L5451" s="5" t="s">
        <v>91</v>
      </c>
      <c r="M5451" s="6" t="s">
        <v>74</v>
      </c>
      <c r="N5451" s="5">
        <v>31</v>
      </c>
      <c r="O5451" s="5" t="s">
        <v>5139</v>
      </c>
      <c r="P5451" s="6" t="s">
        <v>3185</v>
      </c>
      <c r="R5451" s="6" t="s">
        <v>77</v>
      </c>
      <c r="U5451" s="2" t="s">
        <v>74</v>
      </c>
      <c r="V5451" s="2" t="s">
        <v>80</v>
      </c>
      <c r="X5451" s="2">
        <v>156</v>
      </c>
      <c r="Y5451" s="2" t="s">
        <v>81</v>
      </c>
      <c r="Z5451" s="2" t="s">
        <v>84</v>
      </c>
      <c r="AA5451" s="2">
        <v>156</v>
      </c>
      <c r="AB5451" s="2" t="s">
        <v>94</v>
      </c>
      <c r="AC5451" s="2" t="s">
        <v>84</v>
      </c>
      <c r="AD5451" s="2">
        <v>156</v>
      </c>
      <c r="AE5451" s="2" t="s">
        <v>81</v>
      </c>
      <c r="AF5451" s="2" t="s">
        <v>84</v>
      </c>
      <c r="AG5451" s="2">
        <v>156</v>
      </c>
      <c r="AH5451" s="2" t="s">
        <v>81</v>
      </c>
      <c r="AI5451" s="2" t="s">
        <v>84</v>
      </c>
      <c r="AJ5451" s="2">
        <v>114</v>
      </c>
      <c r="AK5451" s="2" t="s">
        <v>81</v>
      </c>
      <c r="AL5451" s="2" t="s">
        <v>82</v>
      </c>
      <c r="AP5451" s="2">
        <v>114</v>
      </c>
      <c r="AQ5451" s="2" t="s">
        <v>81</v>
      </c>
      <c r="AR5451" s="2" t="s">
        <v>82</v>
      </c>
      <c r="BM5451" s="2" t="s">
        <v>162</v>
      </c>
      <c r="BN5451" s="2">
        <v>520</v>
      </c>
      <c r="BO5451" s="2" t="s">
        <v>21136</v>
      </c>
      <c r="BQ5451" s="2" t="s">
        <v>21137</v>
      </c>
    </row>
    <row r="5452" spans="1:70" ht="16.149999999999999" customHeight="1" x14ac:dyDescent="0.25">
      <c r="A5452" s="1">
        <v>5453</v>
      </c>
      <c r="B5452" s="2" t="s">
        <v>211</v>
      </c>
      <c r="C5452" s="2" t="s">
        <v>1213</v>
      </c>
      <c r="D5452" s="2" t="s">
        <v>896</v>
      </c>
      <c r="E5452" s="2" t="s">
        <v>21138</v>
      </c>
      <c r="F5452" s="67">
        <v>44191</v>
      </c>
      <c r="G5452" s="96">
        <f t="shared" si="825"/>
        <v>12</v>
      </c>
      <c r="H5452" s="96">
        <f t="shared" si="826"/>
        <v>2020</v>
      </c>
      <c r="I5452" s="92">
        <v>0.25694444444444398</v>
      </c>
      <c r="J5452" s="97">
        <f t="shared" si="828"/>
        <v>6</v>
      </c>
      <c r="K5452" s="5" t="s">
        <v>1392</v>
      </c>
      <c r="L5452" s="5" t="s">
        <v>91</v>
      </c>
      <c r="M5452" s="6" t="s">
        <v>74</v>
      </c>
      <c r="N5452" s="5">
        <v>66</v>
      </c>
      <c r="O5452" s="6" t="s">
        <v>101</v>
      </c>
      <c r="P5452" s="127" t="s">
        <v>21139</v>
      </c>
      <c r="R5452" s="6" t="s">
        <v>77</v>
      </c>
      <c r="X5452" s="2">
        <v>50</v>
      </c>
      <c r="Y5452" s="2" t="s">
        <v>81</v>
      </c>
      <c r="Z5452" s="2" t="s">
        <v>82</v>
      </c>
      <c r="AD5452" s="2">
        <v>50</v>
      </c>
      <c r="AE5452" s="2" t="s">
        <v>81</v>
      </c>
      <c r="AF5452" s="2" t="s">
        <v>82</v>
      </c>
      <c r="AJ5452" s="2">
        <v>50</v>
      </c>
      <c r="AK5452" s="2" t="s">
        <v>81</v>
      </c>
      <c r="AL5452" s="2" t="s">
        <v>82</v>
      </c>
      <c r="AP5452" s="2">
        <v>50</v>
      </c>
      <c r="AQ5452" s="2" t="s">
        <v>81</v>
      </c>
      <c r="AR5452" s="2" t="s">
        <v>82</v>
      </c>
      <c r="BO5452" s="2" t="s">
        <v>21140</v>
      </c>
      <c r="BQ5452" s="2" t="s">
        <v>21141</v>
      </c>
    </row>
    <row r="5453" spans="1:70" ht="16.149999999999999" customHeight="1" x14ac:dyDescent="0.25">
      <c r="A5453" s="1">
        <v>5454</v>
      </c>
      <c r="B5453" s="2" t="s">
        <v>211</v>
      </c>
      <c r="C5453" s="65" t="s">
        <v>16001</v>
      </c>
      <c r="D5453" s="2" t="s">
        <v>172</v>
      </c>
      <c r="E5453" s="2" t="s">
        <v>1075</v>
      </c>
      <c r="F5453" s="67">
        <v>44192</v>
      </c>
      <c r="G5453" s="96">
        <f t="shared" si="825"/>
        <v>12</v>
      </c>
      <c r="H5453" s="96">
        <f t="shared" si="826"/>
        <v>2020</v>
      </c>
      <c r="I5453" s="92">
        <v>0.98611111111111105</v>
      </c>
      <c r="J5453" s="97">
        <f t="shared" si="828"/>
        <v>23</v>
      </c>
      <c r="L5453" s="5" t="s">
        <v>73</v>
      </c>
      <c r="M5453" s="6" t="s">
        <v>74</v>
      </c>
      <c r="N5453" s="5">
        <v>35</v>
      </c>
      <c r="O5453" s="2" t="s">
        <v>5139</v>
      </c>
      <c r="P5453" s="6" t="s">
        <v>21142</v>
      </c>
      <c r="R5453" s="6" t="s">
        <v>77</v>
      </c>
      <c r="T5453" s="6" t="s">
        <v>80</v>
      </c>
      <c r="BO5453" s="2" t="s">
        <v>21143</v>
      </c>
      <c r="BQ5453" s="2" t="s">
        <v>21144</v>
      </c>
    </row>
    <row r="5454" spans="1:70" ht="16.149999999999999" customHeight="1" x14ac:dyDescent="0.25">
      <c r="A5454" s="1">
        <v>5455</v>
      </c>
      <c r="B5454" s="2" t="s">
        <v>211</v>
      </c>
      <c r="C5454" s="2" t="s">
        <v>3345</v>
      </c>
      <c r="D5454" s="2" t="s">
        <v>16013</v>
      </c>
      <c r="E5454" s="2" t="s">
        <v>21145</v>
      </c>
      <c r="F5454" s="67" t="s">
        <v>21146</v>
      </c>
      <c r="G5454" s="96">
        <v>12</v>
      </c>
      <c r="H5454" s="96">
        <v>2020</v>
      </c>
      <c r="I5454" s="92">
        <v>0.59375</v>
      </c>
      <c r="J5454" s="97">
        <f t="shared" si="828"/>
        <v>14</v>
      </c>
      <c r="K5454" s="5" t="s">
        <v>1392</v>
      </c>
      <c r="L5454" s="5" t="s">
        <v>91</v>
      </c>
      <c r="M5454" s="6" t="s">
        <v>74</v>
      </c>
      <c r="O5454" s="2" t="s">
        <v>5139</v>
      </c>
      <c r="P5454" s="6" t="s">
        <v>21147</v>
      </c>
      <c r="R5454" s="6" t="s">
        <v>77</v>
      </c>
      <c r="U5454" s="2" t="s">
        <v>74</v>
      </c>
      <c r="V5454" s="2" t="s">
        <v>80</v>
      </c>
      <c r="X5454" s="2">
        <v>277</v>
      </c>
      <c r="Y5454" s="2" t="s">
        <v>83</v>
      </c>
      <c r="Z5454" s="2" t="s">
        <v>84</v>
      </c>
      <c r="AA5454" s="2">
        <v>277</v>
      </c>
      <c r="AB5454" s="2" t="s">
        <v>94</v>
      </c>
      <c r="AC5454" s="2" t="s">
        <v>84</v>
      </c>
      <c r="AD5454" s="2">
        <v>277</v>
      </c>
      <c r="AE5454" s="2" t="s">
        <v>83</v>
      </c>
      <c r="AF5454" s="2" t="s">
        <v>84</v>
      </c>
      <c r="AG5454" s="2">
        <v>277</v>
      </c>
      <c r="AH5454" s="2" t="s">
        <v>83</v>
      </c>
      <c r="AI5454" s="2" t="s">
        <v>84</v>
      </c>
      <c r="AJ5454" s="2">
        <v>277</v>
      </c>
      <c r="AK5454" s="2" t="s">
        <v>83</v>
      </c>
      <c r="AL5454" s="2" t="s">
        <v>84</v>
      </c>
      <c r="AM5454" s="2">
        <v>277</v>
      </c>
      <c r="AN5454" s="2" t="s">
        <v>94</v>
      </c>
      <c r="AO5454" s="2" t="s">
        <v>84</v>
      </c>
      <c r="AP5454" s="2">
        <v>277</v>
      </c>
      <c r="AQ5454" s="2" t="s">
        <v>83</v>
      </c>
      <c r="AR5454" s="2" t="s">
        <v>84</v>
      </c>
      <c r="AS5454" s="2">
        <v>277</v>
      </c>
      <c r="AT5454" s="2" t="s">
        <v>83</v>
      </c>
      <c r="AU5454" s="2" t="s">
        <v>84</v>
      </c>
      <c r="AV5454" s="1">
        <v>385</v>
      </c>
      <c r="AW5454" s="1" t="s">
        <v>81</v>
      </c>
      <c r="AX5454" s="1" t="s">
        <v>84</v>
      </c>
      <c r="AY5454" s="1">
        <v>385</v>
      </c>
      <c r="AZ5454" s="1" t="s">
        <v>94</v>
      </c>
      <c r="BA5454" s="1" t="s">
        <v>84</v>
      </c>
      <c r="BB5454" s="1">
        <v>385</v>
      </c>
      <c r="BC5454" s="1" t="s">
        <v>83</v>
      </c>
      <c r="BD5454" s="1" t="s">
        <v>84</v>
      </c>
      <c r="BO5454" s="2" t="s">
        <v>21148</v>
      </c>
      <c r="BQ5454" s="2" t="s">
        <v>21149</v>
      </c>
    </row>
    <row r="5455" spans="1:70" ht="16.149999999999999" customHeight="1" x14ac:dyDescent="0.25">
      <c r="A5455" s="16">
        <v>5456</v>
      </c>
      <c r="B5455" s="2" t="s">
        <v>211</v>
      </c>
      <c r="C5455" s="2" t="s">
        <v>3345</v>
      </c>
      <c r="D5455" s="2" t="s">
        <v>178</v>
      </c>
      <c r="E5455" s="2" t="s">
        <v>21150</v>
      </c>
      <c r="F5455" s="67">
        <v>44187</v>
      </c>
      <c r="G5455" s="96">
        <f t="shared" ref="G5455:G5486" si="829">IF(F5455&lt;&gt;"",MONTH(F5455),"")</f>
        <v>12</v>
      </c>
      <c r="H5455" s="96">
        <f t="shared" ref="H5455:H5486" si="830">IF(F5455&lt;&gt;"",YEAR(F5455),"")</f>
        <v>2020</v>
      </c>
      <c r="I5455" s="92">
        <v>0.71875</v>
      </c>
      <c r="J5455" s="97">
        <f t="shared" si="828"/>
        <v>17</v>
      </c>
      <c r="K5455" s="5" t="s">
        <v>1392</v>
      </c>
      <c r="M5455" s="6" t="s">
        <v>74</v>
      </c>
      <c r="O5455" s="2" t="s">
        <v>5139</v>
      </c>
      <c r="P5455" s="6" t="s">
        <v>3460</v>
      </c>
      <c r="R5455" s="6" t="s">
        <v>77</v>
      </c>
      <c r="X5455" s="2">
        <v>350</v>
      </c>
      <c r="Y5455" s="2" t="s">
        <v>83</v>
      </c>
      <c r="Z5455" s="2" t="s">
        <v>82</v>
      </c>
      <c r="AA5455" s="2">
        <v>350</v>
      </c>
      <c r="AB5455" s="2" t="s">
        <v>94</v>
      </c>
      <c r="AC5455" s="2" t="s">
        <v>82</v>
      </c>
      <c r="AD5455" s="2">
        <v>350</v>
      </c>
      <c r="AE5455" s="2" t="s">
        <v>83</v>
      </c>
      <c r="AF5455" s="2" t="s">
        <v>82</v>
      </c>
      <c r="AG5455" s="2">
        <v>350</v>
      </c>
      <c r="AH5455" s="2" t="s">
        <v>83</v>
      </c>
      <c r="AI5455" s="2" t="s">
        <v>82</v>
      </c>
      <c r="AJ5455" s="2">
        <v>350</v>
      </c>
      <c r="AK5455" s="2" t="s">
        <v>83</v>
      </c>
      <c r="AL5455" s="2" t="s">
        <v>82</v>
      </c>
      <c r="AM5455" s="2">
        <v>350</v>
      </c>
      <c r="AN5455" s="2" t="s">
        <v>94</v>
      </c>
      <c r="AO5455" s="2" t="s">
        <v>82</v>
      </c>
      <c r="AP5455" s="2">
        <v>350</v>
      </c>
      <c r="AQ5455" s="2" t="s">
        <v>83</v>
      </c>
      <c r="AR5455" s="2" t="s">
        <v>82</v>
      </c>
      <c r="AS5455" s="2">
        <v>350</v>
      </c>
      <c r="AT5455" s="2" t="s">
        <v>83</v>
      </c>
      <c r="AU5455" s="2" t="s">
        <v>82</v>
      </c>
      <c r="BO5455" s="2" t="s">
        <v>21151</v>
      </c>
      <c r="BQ5455" s="2" t="s">
        <v>21152</v>
      </c>
    </row>
    <row r="5456" spans="1:70" ht="16.149999999999999" customHeight="1" x14ac:dyDescent="0.25">
      <c r="A5456" s="1">
        <v>5457</v>
      </c>
      <c r="B5456" s="2" t="s">
        <v>211</v>
      </c>
      <c r="C5456" s="2" t="s">
        <v>289</v>
      </c>
      <c r="D5456" s="2" t="s">
        <v>290</v>
      </c>
      <c r="E5456" s="2" t="s">
        <v>21153</v>
      </c>
      <c r="F5456" s="67">
        <v>44182</v>
      </c>
      <c r="G5456" s="96">
        <f t="shared" si="829"/>
        <v>12</v>
      </c>
      <c r="H5456" s="96">
        <f t="shared" si="830"/>
        <v>2020</v>
      </c>
      <c r="I5456" s="92">
        <v>0.51041666666666696</v>
      </c>
      <c r="J5456" s="97">
        <f t="shared" si="828"/>
        <v>12</v>
      </c>
      <c r="K5456" s="5" t="s">
        <v>1392</v>
      </c>
      <c r="M5456" s="6" t="s">
        <v>74</v>
      </c>
      <c r="O5456" s="2" t="s">
        <v>5139</v>
      </c>
      <c r="P5456" s="6" t="s">
        <v>735</v>
      </c>
      <c r="R5456" s="6" t="s">
        <v>77</v>
      </c>
      <c r="U5456" s="2" t="s">
        <v>115</v>
      </c>
      <c r="V5456" s="2" t="s">
        <v>80</v>
      </c>
      <c r="X5456" s="2">
        <v>56</v>
      </c>
      <c r="Y5456" s="2" t="s">
        <v>81</v>
      </c>
      <c r="Z5456" s="2" t="s">
        <v>84</v>
      </c>
      <c r="AD5456" s="2">
        <v>56</v>
      </c>
      <c r="AE5456" s="2" t="s">
        <v>81</v>
      </c>
      <c r="AF5456" s="2" t="s">
        <v>84</v>
      </c>
      <c r="AG5456" s="2">
        <v>56</v>
      </c>
      <c r="AH5456" s="2" t="s">
        <v>81</v>
      </c>
      <c r="AI5456" s="2" t="s">
        <v>84</v>
      </c>
      <c r="AJ5456" s="2">
        <v>15</v>
      </c>
      <c r="AK5456" s="2" t="s">
        <v>94</v>
      </c>
      <c r="AL5456" s="2" t="s">
        <v>82</v>
      </c>
      <c r="AP5456" s="2">
        <v>15</v>
      </c>
      <c r="AQ5456" s="2" t="s">
        <v>94</v>
      </c>
      <c r="AR5456" s="2" t="s">
        <v>82</v>
      </c>
      <c r="BO5456" s="2" t="s">
        <v>21154</v>
      </c>
      <c r="BQ5456" s="2" t="s">
        <v>21155</v>
      </c>
    </row>
    <row r="5457" spans="1:69" ht="16.149999999999999" customHeight="1" x14ac:dyDescent="0.25">
      <c r="A5457" s="1">
        <v>5458</v>
      </c>
      <c r="B5457" s="2" t="s">
        <v>211</v>
      </c>
      <c r="C5457" s="65" t="s">
        <v>289</v>
      </c>
      <c r="D5457" s="2" t="s">
        <v>290</v>
      </c>
      <c r="E5457" s="2" t="s">
        <v>21156</v>
      </c>
      <c r="F5457" s="67">
        <v>44187</v>
      </c>
      <c r="G5457" s="96">
        <f t="shared" si="829"/>
        <v>12</v>
      </c>
      <c r="H5457" s="96">
        <f t="shared" si="830"/>
        <v>2020</v>
      </c>
      <c r="I5457" s="92">
        <v>0.55208333333333304</v>
      </c>
      <c r="J5457" s="97">
        <f t="shared" si="828"/>
        <v>13</v>
      </c>
      <c r="K5457" s="5" t="s">
        <v>1392</v>
      </c>
      <c r="L5457" s="5" t="s">
        <v>73</v>
      </c>
      <c r="M5457" s="6" t="s">
        <v>74</v>
      </c>
      <c r="O5457" s="2" t="s">
        <v>5139</v>
      </c>
      <c r="P5457" s="6" t="s">
        <v>21157</v>
      </c>
      <c r="R5457" s="6" t="s">
        <v>77</v>
      </c>
      <c r="U5457" s="2" t="s">
        <v>115</v>
      </c>
      <c r="V5457" s="2" t="s">
        <v>80</v>
      </c>
      <c r="X5457" s="2">
        <v>86</v>
      </c>
      <c r="Y5457" s="2" t="s">
        <v>94</v>
      </c>
      <c r="Z5457" s="2" t="s">
        <v>84</v>
      </c>
      <c r="AD5457" s="2">
        <v>86</v>
      </c>
      <c r="AE5457" s="2" t="s">
        <v>81</v>
      </c>
      <c r="AF5457" s="2" t="s">
        <v>84</v>
      </c>
      <c r="BO5457" s="2" t="s">
        <v>21158</v>
      </c>
      <c r="BQ5457" s="2" t="s">
        <v>21159</v>
      </c>
    </row>
    <row r="5458" spans="1:69" ht="16.149999999999999" customHeight="1" x14ac:dyDescent="0.25">
      <c r="A5458" s="1">
        <v>5459</v>
      </c>
      <c r="B5458" s="2" t="s">
        <v>211</v>
      </c>
      <c r="C5458" s="44" t="s">
        <v>21160</v>
      </c>
      <c r="D5458" s="2" t="s">
        <v>137</v>
      </c>
      <c r="E5458" s="2" t="s">
        <v>21161</v>
      </c>
      <c r="F5458" s="67">
        <v>44179</v>
      </c>
      <c r="G5458" s="96">
        <f t="shared" si="829"/>
        <v>12</v>
      </c>
      <c r="H5458" s="96">
        <f t="shared" si="830"/>
        <v>2020</v>
      </c>
      <c r="I5458" s="92">
        <v>0.3125</v>
      </c>
      <c r="J5458" s="97">
        <f t="shared" si="828"/>
        <v>7</v>
      </c>
      <c r="K5458" s="5" t="s">
        <v>1392</v>
      </c>
      <c r="L5458" s="5" t="s">
        <v>91</v>
      </c>
      <c r="M5458" s="6" t="s">
        <v>74</v>
      </c>
      <c r="N5458" s="5">
        <v>28</v>
      </c>
      <c r="O5458" s="2" t="s">
        <v>5139</v>
      </c>
      <c r="P5458" s="6" t="s">
        <v>20496</v>
      </c>
      <c r="R5458" s="6" t="s">
        <v>77</v>
      </c>
      <c r="S5458" s="6" t="s">
        <v>1337</v>
      </c>
      <c r="U5458" s="2" t="s">
        <v>208</v>
      </c>
      <c r="V5458" s="2" t="s">
        <v>80</v>
      </c>
      <c r="BM5458" s="2" t="s">
        <v>162</v>
      </c>
      <c r="BN5458" s="2">
        <v>1100</v>
      </c>
      <c r="BO5458" s="1" t="s">
        <v>21162</v>
      </c>
      <c r="BQ5458" s="2" t="s">
        <v>21163</v>
      </c>
    </row>
    <row r="5459" spans="1:69" ht="16.149999999999999" customHeight="1" x14ac:dyDescent="0.25">
      <c r="A5459" s="1">
        <v>5460</v>
      </c>
      <c r="B5459" s="2" t="s">
        <v>211</v>
      </c>
      <c r="C5459" s="2" t="s">
        <v>9389</v>
      </c>
      <c r="D5459" s="2" t="s">
        <v>137</v>
      </c>
      <c r="E5459" s="2" t="s">
        <v>666</v>
      </c>
      <c r="F5459" s="67">
        <v>44173</v>
      </c>
      <c r="G5459" s="96">
        <f t="shared" si="829"/>
        <v>12</v>
      </c>
      <c r="H5459" s="96">
        <f t="shared" si="830"/>
        <v>2020</v>
      </c>
      <c r="I5459" s="92">
        <v>0.78819444444444398</v>
      </c>
      <c r="J5459" s="97">
        <f t="shared" si="828"/>
        <v>18</v>
      </c>
      <c r="K5459" s="5" t="s">
        <v>1392</v>
      </c>
      <c r="L5459" s="5" t="s">
        <v>91</v>
      </c>
      <c r="M5459" s="6" t="s">
        <v>74</v>
      </c>
      <c r="N5459" s="5">
        <v>70</v>
      </c>
      <c r="O5459" s="2" t="s">
        <v>5139</v>
      </c>
      <c r="P5459" s="6" t="s">
        <v>3460</v>
      </c>
      <c r="R5459" s="6" t="s">
        <v>77</v>
      </c>
      <c r="U5459" s="2" t="s">
        <v>208</v>
      </c>
      <c r="V5459" s="2" t="s">
        <v>80</v>
      </c>
      <c r="X5459" s="2">
        <v>212</v>
      </c>
      <c r="Y5459" s="2" t="s">
        <v>81</v>
      </c>
      <c r="Z5459" s="2" t="s">
        <v>168</v>
      </c>
      <c r="AD5459" s="2">
        <v>212</v>
      </c>
      <c r="AE5459" s="2" t="s">
        <v>81</v>
      </c>
      <c r="AF5459" s="2" t="s">
        <v>168</v>
      </c>
      <c r="AG5459" s="2">
        <v>212</v>
      </c>
      <c r="AH5459" s="2" t="s">
        <v>81</v>
      </c>
      <c r="AI5459" s="2" t="s">
        <v>168</v>
      </c>
      <c r="BO5459" s="2" t="s">
        <v>21164</v>
      </c>
      <c r="BQ5459" s="2" t="s">
        <v>21165</v>
      </c>
    </row>
    <row r="5460" spans="1:69" ht="16.149999999999999" customHeight="1" x14ac:dyDescent="0.25">
      <c r="A5460" s="1">
        <v>5461</v>
      </c>
      <c r="B5460" s="2" t="s">
        <v>211</v>
      </c>
      <c r="C5460" s="65" t="s">
        <v>932</v>
      </c>
      <c r="D5460" s="2" t="s">
        <v>137</v>
      </c>
      <c r="E5460" s="2" t="s">
        <v>12264</v>
      </c>
      <c r="F5460" s="67">
        <v>44173</v>
      </c>
      <c r="G5460" s="96">
        <f t="shared" si="829"/>
        <v>12</v>
      </c>
      <c r="H5460" s="96">
        <f t="shared" si="830"/>
        <v>2020</v>
      </c>
      <c r="I5460" s="92">
        <v>0.74652777777777801</v>
      </c>
      <c r="J5460" s="97">
        <f t="shared" si="828"/>
        <v>17</v>
      </c>
      <c r="L5460" s="5" t="s">
        <v>73</v>
      </c>
      <c r="M5460" s="6" t="s">
        <v>74</v>
      </c>
      <c r="N5460" s="5">
        <v>20</v>
      </c>
      <c r="O5460" s="2" t="s">
        <v>5139</v>
      </c>
      <c r="P5460" s="6" t="s">
        <v>21166</v>
      </c>
      <c r="R5460" s="6" t="s">
        <v>77</v>
      </c>
      <c r="U5460" s="2" t="s">
        <v>208</v>
      </c>
      <c r="V5460" s="2" t="s">
        <v>80</v>
      </c>
      <c r="X5460" s="2" t="s">
        <v>109</v>
      </c>
      <c r="AG5460" s="2">
        <v>512</v>
      </c>
      <c r="AH5460" s="2" t="s">
        <v>81</v>
      </c>
      <c r="AI5460" s="2" t="s">
        <v>82</v>
      </c>
      <c r="BO5460" s="2" t="s">
        <v>21167</v>
      </c>
      <c r="BQ5460" s="2" t="s">
        <v>21168</v>
      </c>
    </row>
    <row r="5461" spans="1:69" ht="16.149999999999999" customHeight="1" x14ac:dyDescent="0.25">
      <c r="A5461" s="1">
        <v>5462</v>
      </c>
      <c r="B5461" s="2" t="s">
        <v>69</v>
      </c>
      <c r="C5461" s="124" t="s">
        <v>21169</v>
      </c>
      <c r="D5461" s="2" t="s">
        <v>296</v>
      </c>
      <c r="E5461" s="2" t="s">
        <v>666</v>
      </c>
      <c r="F5461" s="67">
        <v>44193</v>
      </c>
      <c r="G5461" s="96">
        <f t="shared" si="829"/>
        <v>12</v>
      </c>
      <c r="H5461" s="96">
        <f t="shared" si="830"/>
        <v>2020</v>
      </c>
      <c r="I5461" s="92">
        <v>0.44791666666666702</v>
      </c>
      <c r="J5461" s="97">
        <f t="shared" si="828"/>
        <v>10</v>
      </c>
      <c r="K5461" s="5" t="s">
        <v>1392</v>
      </c>
      <c r="L5461" s="5" t="s">
        <v>91</v>
      </c>
      <c r="M5461" s="6" t="s">
        <v>74</v>
      </c>
      <c r="N5461" s="5">
        <v>52</v>
      </c>
      <c r="O5461" s="2" t="s">
        <v>126</v>
      </c>
      <c r="P5461" s="6" t="s">
        <v>21170</v>
      </c>
      <c r="R5461" s="6" t="s">
        <v>335</v>
      </c>
      <c r="T5461" s="6" t="s">
        <v>80</v>
      </c>
      <c r="X5461" s="2">
        <v>617</v>
      </c>
      <c r="Y5461" s="2" t="s">
        <v>83</v>
      </c>
      <c r="Z5461" s="2" t="s">
        <v>84</v>
      </c>
      <c r="AA5461" s="2">
        <v>617</v>
      </c>
      <c r="AB5461" s="2" t="s">
        <v>81</v>
      </c>
      <c r="AC5461" s="2" t="s">
        <v>84</v>
      </c>
      <c r="AD5461" s="2">
        <v>617</v>
      </c>
      <c r="AE5461" s="2" t="s">
        <v>83</v>
      </c>
      <c r="AF5461" s="2" t="s">
        <v>84</v>
      </c>
      <c r="AG5461" s="2">
        <v>617</v>
      </c>
      <c r="AH5461" s="2" t="s">
        <v>81</v>
      </c>
      <c r="AI5461" s="2" t="s">
        <v>84</v>
      </c>
      <c r="AJ5461" s="2">
        <v>617</v>
      </c>
      <c r="AK5461" s="2" t="s">
        <v>83</v>
      </c>
      <c r="AL5461" s="2" t="s">
        <v>84</v>
      </c>
      <c r="AM5461" s="2">
        <v>617</v>
      </c>
      <c r="AN5461" s="2" t="s">
        <v>81</v>
      </c>
      <c r="AO5461" s="2" t="s">
        <v>84</v>
      </c>
      <c r="AP5461" s="2">
        <v>617</v>
      </c>
      <c r="AQ5461" s="2" t="s">
        <v>83</v>
      </c>
      <c r="AR5461" s="2" t="s">
        <v>84</v>
      </c>
      <c r="AS5461" s="2">
        <v>617</v>
      </c>
      <c r="AT5461" s="2" t="s">
        <v>81</v>
      </c>
      <c r="AU5461" s="2" t="s">
        <v>84</v>
      </c>
      <c r="AV5461" s="2">
        <v>617</v>
      </c>
      <c r="AW5461" s="2" t="s">
        <v>83</v>
      </c>
      <c r="AX5461" s="2" t="s">
        <v>84</v>
      </c>
      <c r="AY5461" s="2">
        <v>617</v>
      </c>
      <c r="AZ5461" s="2" t="s">
        <v>81</v>
      </c>
      <c r="BA5461" s="2" t="s">
        <v>84</v>
      </c>
      <c r="BB5461" s="2">
        <v>617</v>
      </c>
      <c r="BC5461" s="2" t="s">
        <v>83</v>
      </c>
      <c r="BD5461" s="2" t="s">
        <v>84</v>
      </c>
      <c r="BE5461" s="2">
        <v>617</v>
      </c>
      <c r="BF5461" s="2" t="s">
        <v>81</v>
      </c>
      <c r="BG5461" s="2" t="s">
        <v>84</v>
      </c>
      <c r="BM5461" s="2" t="s">
        <v>162</v>
      </c>
      <c r="BN5461" s="2">
        <v>270</v>
      </c>
      <c r="BO5461" s="2" t="s">
        <v>21171</v>
      </c>
      <c r="BQ5461" s="2" t="s">
        <v>21172</v>
      </c>
    </row>
    <row r="5462" spans="1:69" ht="16.149999999999999" customHeight="1" x14ac:dyDescent="0.25">
      <c r="A5462" s="16">
        <v>5463</v>
      </c>
      <c r="B5462" s="2" t="s">
        <v>87</v>
      </c>
      <c r="C5462" s="2" t="s">
        <v>6824</v>
      </c>
      <c r="D5462" s="2" t="s">
        <v>264</v>
      </c>
      <c r="E5462" s="2" t="s">
        <v>21173</v>
      </c>
      <c r="F5462" s="67">
        <v>44180</v>
      </c>
      <c r="G5462" s="96">
        <f t="shared" si="829"/>
        <v>12</v>
      </c>
      <c r="H5462" s="96">
        <f t="shared" si="830"/>
        <v>2020</v>
      </c>
      <c r="J5462" s="97" t="str">
        <f t="shared" si="828"/>
        <v/>
      </c>
      <c r="N5462" s="5">
        <v>76</v>
      </c>
      <c r="O5462" s="2" t="s">
        <v>5139</v>
      </c>
      <c r="P5462" s="6" t="s">
        <v>21174</v>
      </c>
      <c r="R5462" s="6" t="s">
        <v>20784</v>
      </c>
      <c r="S5462" s="6" t="s">
        <v>21175</v>
      </c>
      <c r="T5462" s="6" t="s">
        <v>80</v>
      </c>
      <c r="X5462" s="2">
        <v>876</v>
      </c>
      <c r="Y5462" s="2" t="s">
        <v>81</v>
      </c>
      <c r="Z5462" s="2" t="s">
        <v>161</v>
      </c>
      <c r="AA5462" s="2">
        <v>876</v>
      </c>
      <c r="AB5462" s="2" t="s">
        <v>81</v>
      </c>
      <c r="AC5462" s="2" t="s">
        <v>161</v>
      </c>
      <c r="AD5462" s="2">
        <v>876</v>
      </c>
      <c r="AE5462" s="2" t="s">
        <v>81</v>
      </c>
      <c r="AF5462" s="2" t="s">
        <v>161</v>
      </c>
      <c r="AG5462" s="2">
        <v>876</v>
      </c>
      <c r="AH5462" s="2" t="s">
        <v>81</v>
      </c>
      <c r="AI5462" s="2" t="s">
        <v>161</v>
      </c>
      <c r="AJ5462" s="2">
        <v>876</v>
      </c>
      <c r="AK5462" s="2" t="s">
        <v>81</v>
      </c>
      <c r="AL5462" s="2" t="s">
        <v>161</v>
      </c>
      <c r="AM5462" s="2">
        <v>876</v>
      </c>
      <c r="AN5462" s="2" t="s">
        <v>81</v>
      </c>
      <c r="AO5462" s="2" t="s">
        <v>161</v>
      </c>
      <c r="AP5462" s="2">
        <v>876</v>
      </c>
      <c r="AQ5462" s="2" t="s">
        <v>81</v>
      </c>
      <c r="AR5462" s="2" t="s">
        <v>161</v>
      </c>
      <c r="AS5462" s="2">
        <v>876</v>
      </c>
      <c r="AT5462" s="2" t="s">
        <v>81</v>
      </c>
      <c r="AU5462" s="2" t="s">
        <v>161</v>
      </c>
      <c r="BO5462" s="2" t="s">
        <v>21176</v>
      </c>
      <c r="BQ5462" s="2" t="s">
        <v>21177</v>
      </c>
    </row>
    <row r="5463" spans="1:69" ht="16.149999999999999" customHeight="1" x14ac:dyDescent="0.25">
      <c r="A5463" s="1">
        <v>5464</v>
      </c>
      <c r="B5463" s="2" t="s">
        <v>211</v>
      </c>
      <c r="C5463" s="2" t="s">
        <v>21178</v>
      </c>
      <c r="D5463" s="2" t="s">
        <v>151</v>
      </c>
      <c r="E5463" s="2" t="s">
        <v>15216</v>
      </c>
      <c r="F5463" s="67">
        <v>44192</v>
      </c>
      <c r="G5463" s="96">
        <f t="shared" si="829"/>
        <v>12</v>
      </c>
      <c r="H5463" s="96">
        <f t="shared" si="830"/>
        <v>2020</v>
      </c>
      <c r="I5463" s="92">
        <v>0.72916666666666696</v>
      </c>
      <c r="J5463" s="97">
        <f t="shared" si="828"/>
        <v>17</v>
      </c>
      <c r="K5463" s="5" t="s">
        <v>1392</v>
      </c>
      <c r="M5463" s="6" t="s">
        <v>74</v>
      </c>
      <c r="O5463" s="2" t="s">
        <v>126</v>
      </c>
      <c r="P5463" s="6" t="s">
        <v>21179</v>
      </c>
      <c r="R5463" s="6" t="s">
        <v>77</v>
      </c>
      <c r="U5463" s="2" t="s">
        <v>74</v>
      </c>
      <c r="X5463" s="2">
        <v>212</v>
      </c>
      <c r="Y5463" s="2" t="s">
        <v>81</v>
      </c>
      <c r="Z5463" s="2" t="s">
        <v>168</v>
      </c>
      <c r="AD5463" s="2">
        <v>212</v>
      </c>
      <c r="AE5463" s="2" t="s">
        <v>81</v>
      </c>
      <c r="AF5463" s="2" t="s">
        <v>168</v>
      </c>
      <c r="AG5463" s="2">
        <v>212</v>
      </c>
      <c r="AH5463" s="2" t="s">
        <v>83</v>
      </c>
      <c r="AI5463" s="2" t="s">
        <v>168</v>
      </c>
      <c r="AJ5463" s="2">
        <v>212</v>
      </c>
      <c r="AK5463" s="2" t="s">
        <v>81</v>
      </c>
      <c r="AL5463" s="2" t="s">
        <v>168</v>
      </c>
      <c r="AP5463" s="2">
        <v>212</v>
      </c>
      <c r="AQ5463" s="2" t="s">
        <v>81</v>
      </c>
      <c r="AR5463" s="2" t="s">
        <v>168</v>
      </c>
      <c r="AS5463" s="2">
        <v>212</v>
      </c>
      <c r="AT5463" s="2" t="s">
        <v>83</v>
      </c>
      <c r="AU5463" s="2" t="s">
        <v>168</v>
      </c>
      <c r="BI5463" s="2" t="s">
        <v>162</v>
      </c>
      <c r="BJ5463" s="2">
        <v>30</v>
      </c>
      <c r="BO5463" s="2" t="s">
        <v>21180</v>
      </c>
      <c r="BQ5463" s="2" t="s">
        <v>21181</v>
      </c>
    </row>
    <row r="5464" spans="1:69" ht="16.149999999999999" customHeight="1" x14ac:dyDescent="0.25">
      <c r="A5464" s="1">
        <v>5465</v>
      </c>
      <c r="B5464" s="2" t="s">
        <v>211</v>
      </c>
      <c r="C5464" s="2" t="s">
        <v>21182</v>
      </c>
      <c r="D5464" s="2" t="s">
        <v>178</v>
      </c>
      <c r="E5464" s="2" t="s">
        <v>21183</v>
      </c>
      <c r="F5464" s="67">
        <v>44194</v>
      </c>
      <c r="G5464" s="96">
        <f t="shared" si="829"/>
        <v>12</v>
      </c>
      <c r="H5464" s="96">
        <f t="shared" si="830"/>
        <v>2020</v>
      </c>
      <c r="I5464" s="92">
        <v>0.78472222222222199</v>
      </c>
      <c r="J5464" s="97">
        <f t="shared" si="828"/>
        <v>18</v>
      </c>
      <c r="K5464" s="5" t="s">
        <v>1392</v>
      </c>
      <c r="L5464" s="5" t="s">
        <v>73</v>
      </c>
      <c r="M5464" s="6" t="s">
        <v>74</v>
      </c>
      <c r="N5464" s="5">
        <v>20</v>
      </c>
      <c r="O5464" s="2" t="s">
        <v>140</v>
      </c>
      <c r="P5464" s="6" t="s">
        <v>21184</v>
      </c>
      <c r="R5464" s="6" t="s">
        <v>77</v>
      </c>
      <c r="U5464" s="2" t="s">
        <v>74</v>
      </c>
      <c r="X5464" s="2">
        <v>220</v>
      </c>
      <c r="Y5464" s="2" t="s">
        <v>81</v>
      </c>
      <c r="Z5464" s="2" t="s">
        <v>82</v>
      </c>
      <c r="AA5464" s="2">
        <v>220</v>
      </c>
      <c r="AB5464" s="2" t="s">
        <v>94</v>
      </c>
      <c r="AC5464" s="2" t="s">
        <v>82</v>
      </c>
      <c r="AD5464" s="2">
        <v>220</v>
      </c>
      <c r="AE5464" s="2" t="s">
        <v>83</v>
      </c>
      <c r="AF5464" s="2" t="s">
        <v>82</v>
      </c>
      <c r="AG5464" s="2">
        <v>220</v>
      </c>
      <c r="AH5464" s="2" t="s">
        <v>81</v>
      </c>
      <c r="AI5464" s="2" t="s">
        <v>82</v>
      </c>
      <c r="AJ5464" s="2">
        <v>220</v>
      </c>
      <c r="AK5464" s="2" t="s">
        <v>81</v>
      </c>
      <c r="AL5464" s="2" t="s">
        <v>82</v>
      </c>
      <c r="AM5464" s="2">
        <v>220</v>
      </c>
      <c r="AN5464" s="2" t="s">
        <v>94</v>
      </c>
      <c r="AO5464" s="2" t="s">
        <v>82</v>
      </c>
      <c r="AP5464" s="2">
        <v>220</v>
      </c>
      <c r="AQ5464" s="2" t="s">
        <v>83</v>
      </c>
      <c r="AR5464" s="2" t="s">
        <v>82</v>
      </c>
      <c r="AS5464" s="2">
        <v>220</v>
      </c>
      <c r="AT5464" s="2" t="s">
        <v>81</v>
      </c>
      <c r="AU5464" s="2" t="s">
        <v>82</v>
      </c>
      <c r="BM5464" s="2" t="s">
        <v>162</v>
      </c>
      <c r="BN5464" s="2">
        <v>4400</v>
      </c>
      <c r="BO5464" s="2" t="s">
        <v>21185</v>
      </c>
      <c r="BQ5464" s="2" t="s">
        <v>21186</v>
      </c>
    </row>
    <row r="5465" spans="1:69" ht="16.149999999999999" customHeight="1" x14ac:dyDescent="0.25">
      <c r="A5465" s="1">
        <v>5466</v>
      </c>
      <c r="B5465" s="2" t="s">
        <v>211</v>
      </c>
      <c r="C5465" s="44" t="s">
        <v>3345</v>
      </c>
      <c r="D5465" s="2" t="s">
        <v>178</v>
      </c>
      <c r="E5465" s="2" t="s">
        <v>21187</v>
      </c>
      <c r="G5465" s="96" t="str">
        <f t="shared" si="829"/>
        <v/>
      </c>
      <c r="H5465" s="96" t="str">
        <f t="shared" si="830"/>
        <v/>
      </c>
      <c r="J5465" s="97" t="str">
        <f t="shared" si="828"/>
        <v/>
      </c>
      <c r="L5465" s="5" t="s">
        <v>91</v>
      </c>
      <c r="M5465" s="6" t="s">
        <v>74</v>
      </c>
      <c r="O5465" s="2" t="s">
        <v>126</v>
      </c>
      <c r="P5465" s="6" t="s">
        <v>21188</v>
      </c>
      <c r="X5465" s="2">
        <v>100</v>
      </c>
      <c r="Y5465" s="2" t="s">
        <v>81</v>
      </c>
      <c r="Z5465" s="2" t="s">
        <v>168</v>
      </c>
      <c r="AA5465" s="2">
        <v>100</v>
      </c>
      <c r="AB5465" s="2" t="s">
        <v>94</v>
      </c>
      <c r="AC5465" s="2" t="s">
        <v>168</v>
      </c>
      <c r="AD5465" s="2">
        <v>100</v>
      </c>
      <c r="AE5465" s="2" t="s">
        <v>81</v>
      </c>
      <c r="AF5465" s="2" t="s">
        <v>168</v>
      </c>
      <c r="AG5465" s="2">
        <v>100</v>
      </c>
      <c r="AH5465" s="2" t="s">
        <v>81</v>
      </c>
      <c r="AI5465" s="2" t="s">
        <v>168</v>
      </c>
      <c r="AJ5465" s="2">
        <v>100</v>
      </c>
      <c r="AK5465" s="2" t="s">
        <v>81</v>
      </c>
      <c r="AL5465" s="2" t="s">
        <v>168</v>
      </c>
      <c r="AM5465" s="2">
        <v>100</v>
      </c>
      <c r="AN5465" s="2" t="s">
        <v>94</v>
      </c>
      <c r="AO5465" s="2" t="s">
        <v>168</v>
      </c>
      <c r="AP5465" s="2">
        <v>100</v>
      </c>
      <c r="AQ5465" s="2" t="s">
        <v>81</v>
      </c>
      <c r="AR5465" s="2" t="s">
        <v>168</v>
      </c>
      <c r="AS5465" s="2">
        <v>100</v>
      </c>
      <c r="AT5465" s="2" t="s">
        <v>81</v>
      </c>
      <c r="AU5465" s="2" t="s">
        <v>168</v>
      </c>
      <c r="BO5465" s="2" t="s">
        <v>21189</v>
      </c>
      <c r="BQ5465" s="2" t="s">
        <v>21190</v>
      </c>
    </row>
    <row r="5466" spans="1:69" ht="16.149999999999999" customHeight="1" x14ac:dyDescent="0.25">
      <c r="A5466" s="1">
        <v>5467</v>
      </c>
      <c r="B5466" s="2" t="s">
        <v>211</v>
      </c>
      <c r="C5466" s="2" t="s">
        <v>14306</v>
      </c>
      <c r="D5466" s="2" t="s">
        <v>137</v>
      </c>
      <c r="E5466" s="2" t="s">
        <v>21191</v>
      </c>
      <c r="F5466" s="67">
        <v>44193</v>
      </c>
      <c r="G5466" s="96">
        <f t="shared" si="829"/>
        <v>12</v>
      </c>
      <c r="H5466" s="96">
        <f t="shared" si="830"/>
        <v>2020</v>
      </c>
      <c r="I5466" s="92">
        <v>0.75347222222222199</v>
      </c>
      <c r="J5466" s="97">
        <f t="shared" si="828"/>
        <v>18</v>
      </c>
      <c r="K5466" s="5" t="s">
        <v>1392</v>
      </c>
      <c r="L5466" s="5" t="s">
        <v>91</v>
      </c>
      <c r="M5466" s="6" t="s">
        <v>74</v>
      </c>
      <c r="N5466" s="5">
        <v>54</v>
      </c>
      <c r="O5466" s="2" t="s">
        <v>126</v>
      </c>
      <c r="P5466" s="6" t="s">
        <v>10483</v>
      </c>
      <c r="R5466" s="6" t="s">
        <v>77</v>
      </c>
      <c r="S5466" s="2" t="s">
        <v>78</v>
      </c>
      <c r="X5466" s="2">
        <v>802</v>
      </c>
      <c r="Y5466" s="2" t="s">
        <v>81</v>
      </c>
      <c r="Z5466" s="2" t="s">
        <v>84</v>
      </c>
      <c r="AA5466" s="2">
        <v>802</v>
      </c>
      <c r="AB5466" s="2" t="s">
        <v>81</v>
      </c>
      <c r="AC5466" s="2" t="s">
        <v>84</v>
      </c>
      <c r="AD5466" s="2">
        <v>802</v>
      </c>
      <c r="AE5466" s="2" t="s">
        <v>81</v>
      </c>
      <c r="AF5466" s="2" t="s">
        <v>84</v>
      </c>
      <c r="AG5466" s="2">
        <v>802</v>
      </c>
      <c r="AH5466" s="2" t="s">
        <v>81</v>
      </c>
      <c r="AI5466" s="2" t="s">
        <v>84</v>
      </c>
      <c r="AJ5466" s="2">
        <v>802</v>
      </c>
      <c r="AK5466" s="2" t="s">
        <v>81</v>
      </c>
      <c r="AL5466" s="2" t="s">
        <v>84</v>
      </c>
      <c r="AM5466" s="2">
        <v>802</v>
      </c>
      <c r="AN5466" s="2" t="s">
        <v>81</v>
      </c>
      <c r="AO5466" s="2" t="s">
        <v>84</v>
      </c>
      <c r="AP5466" s="2">
        <v>802</v>
      </c>
      <c r="AQ5466" s="2" t="s">
        <v>81</v>
      </c>
      <c r="AR5466" s="2" t="s">
        <v>84</v>
      </c>
      <c r="AS5466" s="2">
        <v>802</v>
      </c>
      <c r="AT5466" s="2" t="s">
        <v>81</v>
      </c>
      <c r="AU5466" s="2" t="s">
        <v>84</v>
      </c>
      <c r="BM5466" s="2" t="s">
        <v>162</v>
      </c>
      <c r="BN5466" s="2">
        <v>1550</v>
      </c>
      <c r="BO5466" s="2" t="s">
        <v>21192</v>
      </c>
      <c r="BQ5466" s="2" t="s">
        <v>21193</v>
      </c>
    </row>
    <row r="5467" spans="1:69" ht="16.149999999999999" customHeight="1" x14ac:dyDescent="0.25">
      <c r="A5467" s="1">
        <v>5468</v>
      </c>
      <c r="B5467" s="2" t="s">
        <v>211</v>
      </c>
      <c r="C5467" s="2" t="s">
        <v>21194</v>
      </c>
      <c r="D5467" s="2" t="s">
        <v>137</v>
      </c>
      <c r="E5467" s="2" t="s">
        <v>21195</v>
      </c>
      <c r="F5467" s="67">
        <v>44193</v>
      </c>
      <c r="G5467" s="96">
        <f t="shared" si="829"/>
        <v>12</v>
      </c>
      <c r="H5467" s="96">
        <f t="shared" si="830"/>
        <v>2020</v>
      </c>
      <c r="I5467" s="92">
        <v>0.3125</v>
      </c>
      <c r="J5467" s="97">
        <f t="shared" si="828"/>
        <v>7</v>
      </c>
      <c r="K5467" s="5" t="s">
        <v>1392</v>
      </c>
      <c r="L5467" s="5" t="s">
        <v>91</v>
      </c>
      <c r="M5467" s="6" t="s">
        <v>74</v>
      </c>
      <c r="N5467" s="5">
        <v>56</v>
      </c>
      <c r="O5467" s="5" t="s">
        <v>75</v>
      </c>
      <c r="P5467" s="6" t="s">
        <v>21196</v>
      </c>
      <c r="R5467" s="6" t="s">
        <v>77</v>
      </c>
      <c r="S5467" s="2" t="s">
        <v>78</v>
      </c>
      <c r="X5467" s="2">
        <v>297</v>
      </c>
      <c r="Y5467" s="2" t="s">
        <v>81</v>
      </c>
      <c r="Z5467" s="2" t="s">
        <v>82</v>
      </c>
      <c r="AD5467" s="2">
        <v>297</v>
      </c>
      <c r="AE5467" s="2" t="s">
        <v>81</v>
      </c>
      <c r="AF5467" s="2" t="s">
        <v>82</v>
      </c>
      <c r="AG5467" s="2">
        <v>297</v>
      </c>
      <c r="AH5467" s="2" t="s">
        <v>83</v>
      </c>
      <c r="AI5467" s="2" t="s">
        <v>82</v>
      </c>
      <c r="AJ5467" s="2">
        <v>770</v>
      </c>
      <c r="AK5467" s="2" t="s">
        <v>81</v>
      </c>
      <c r="AL5467" s="2" t="s">
        <v>161</v>
      </c>
      <c r="AP5467" s="2">
        <v>770</v>
      </c>
      <c r="AQ5467" s="2" t="s">
        <v>81</v>
      </c>
      <c r="AR5467" s="2" t="s">
        <v>161</v>
      </c>
      <c r="AS5467" s="2">
        <v>770</v>
      </c>
      <c r="AT5467" s="2" t="s">
        <v>83</v>
      </c>
      <c r="AU5467" s="2" t="s">
        <v>161</v>
      </c>
      <c r="BO5467" s="2" t="s">
        <v>21197</v>
      </c>
      <c r="BQ5467" s="2" t="s">
        <v>21198</v>
      </c>
    </row>
    <row r="5468" spans="1:69" ht="16.149999999999999" customHeight="1" x14ac:dyDescent="0.25">
      <c r="A5468" s="1">
        <v>5469</v>
      </c>
      <c r="B5468" s="2" t="s">
        <v>211</v>
      </c>
      <c r="C5468" s="65" t="s">
        <v>1188</v>
      </c>
      <c r="D5468" s="2" t="s">
        <v>124</v>
      </c>
      <c r="E5468" s="2" t="s">
        <v>21199</v>
      </c>
      <c r="F5468" s="67">
        <v>44195</v>
      </c>
      <c r="G5468" s="96">
        <f t="shared" si="829"/>
        <v>12</v>
      </c>
      <c r="H5468" s="96">
        <f t="shared" si="830"/>
        <v>2020</v>
      </c>
      <c r="I5468" s="92">
        <v>0.51388888888888895</v>
      </c>
      <c r="J5468" s="97">
        <f t="shared" si="828"/>
        <v>12</v>
      </c>
      <c r="L5468" s="5" t="s">
        <v>91</v>
      </c>
      <c r="M5468" s="6" t="s">
        <v>115</v>
      </c>
      <c r="N5468" s="5">
        <v>15</v>
      </c>
      <c r="O5468" s="2" t="s">
        <v>5139</v>
      </c>
      <c r="P5468" s="6" t="s">
        <v>21200</v>
      </c>
      <c r="R5468" s="6" t="s">
        <v>77</v>
      </c>
      <c r="T5468" s="6" t="s">
        <v>80</v>
      </c>
      <c r="U5468" s="6" t="s">
        <v>139</v>
      </c>
      <c r="BO5468" s="2" t="s">
        <v>21201</v>
      </c>
      <c r="BQ5468" s="2" t="s">
        <v>21202</v>
      </c>
    </row>
    <row r="5469" spans="1:69" ht="16.149999999999999" customHeight="1" x14ac:dyDescent="0.25">
      <c r="A5469" s="1">
        <v>5470</v>
      </c>
      <c r="B5469" s="2" t="s">
        <v>211</v>
      </c>
      <c r="C5469" s="44" t="s">
        <v>130</v>
      </c>
      <c r="D5469" s="2" t="s">
        <v>104</v>
      </c>
      <c r="E5469" s="2" t="s">
        <v>21203</v>
      </c>
      <c r="F5469" s="67">
        <v>44192</v>
      </c>
      <c r="G5469" s="96">
        <f t="shared" si="829"/>
        <v>12</v>
      </c>
      <c r="H5469" s="96">
        <f t="shared" si="830"/>
        <v>2020</v>
      </c>
      <c r="I5469" s="92">
        <v>0.64583333333333304</v>
      </c>
      <c r="J5469" s="97">
        <f t="shared" si="828"/>
        <v>15</v>
      </c>
      <c r="L5469" s="5" t="s">
        <v>91</v>
      </c>
      <c r="M5469" s="6" t="s">
        <v>74</v>
      </c>
      <c r="O5469" s="6" t="s">
        <v>101</v>
      </c>
      <c r="P5469" s="6" t="s">
        <v>21204</v>
      </c>
      <c r="U5469" s="2" t="s">
        <v>74</v>
      </c>
      <c r="X5469" s="2">
        <v>910</v>
      </c>
      <c r="Y5469" s="2" t="s">
        <v>81</v>
      </c>
      <c r="Z5469" s="2" t="s">
        <v>84</v>
      </c>
      <c r="AD5469" s="2">
        <v>910</v>
      </c>
      <c r="AE5469" s="2" t="s">
        <v>83</v>
      </c>
      <c r="AF5469" s="2" t="s">
        <v>84</v>
      </c>
      <c r="BI5469" s="2" t="s">
        <v>109</v>
      </c>
      <c r="BJ5469" s="2" t="s">
        <v>109</v>
      </c>
      <c r="BO5469" s="2" t="s">
        <v>21205</v>
      </c>
      <c r="BQ5469" s="2" t="s">
        <v>21206</v>
      </c>
    </row>
    <row r="5470" spans="1:69" ht="16.149999999999999" customHeight="1" x14ac:dyDescent="0.25">
      <c r="A5470" s="1">
        <v>5471</v>
      </c>
      <c r="B5470" s="2" t="s">
        <v>190</v>
      </c>
      <c r="C5470" s="2" t="s">
        <v>540</v>
      </c>
      <c r="D5470" s="2" t="s">
        <v>124</v>
      </c>
      <c r="E5470" s="2" t="s">
        <v>21207</v>
      </c>
      <c r="F5470" s="67">
        <v>44195</v>
      </c>
      <c r="G5470" s="96">
        <f t="shared" si="829"/>
        <v>12</v>
      </c>
      <c r="H5470" s="96">
        <f t="shared" si="830"/>
        <v>2020</v>
      </c>
      <c r="I5470" s="92">
        <v>0.52083333333333304</v>
      </c>
      <c r="J5470" s="97">
        <f t="shared" si="828"/>
        <v>12</v>
      </c>
      <c r="K5470" s="5" t="s">
        <v>1392</v>
      </c>
      <c r="L5470" s="5" t="s">
        <v>91</v>
      </c>
      <c r="M5470" s="6" t="s">
        <v>74</v>
      </c>
      <c r="N5470" s="5">
        <v>48</v>
      </c>
      <c r="O5470" s="5" t="s">
        <v>126</v>
      </c>
      <c r="P5470" s="6" t="s">
        <v>21208</v>
      </c>
      <c r="R5470" s="6" t="s">
        <v>77</v>
      </c>
      <c r="X5470" s="2">
        <v>174</v>
      </c>
      <c r="Y5470" s="2" t="s">
        <v>81</v>
      </c>
      <c r="Z5470" s="2" t="s">
        <v>161</v>
      </c>
      <c r="AA5470" s="2">
        <v>174</v>
      </c>
      <c r="AB5470" s="2" t="s">
        <v>81</v>
      </c>
      <c r="AC5470" s="2" t="s">
        <v>161</v>
      </c>
      <c r="AD5470" s="2">
        <v>174</v>
      </c>
      <c r="AE5470" s="2" t="s">
        <v>83</v>
      </c>
      <c r="AF5470" s="2" t="s">
        <v>161</v>
      </c>
      <c r="AG5470" s="2">
        <v>174</v>
      </c>
      <c r="AH5470" s="2" t="s">
        <v>81</v>
      </c>
      <c r="AI5470" s="2" t="s">
        <v>161</v>
      </c>
      <c r="AJ5470" s="2">
        <v>183</v>
      </c>
      <c r="AK5470" s="2" t="s">
        <v>81</v>
      </c>
      <c r="AL5470" s="2" t="s">
        <v>84</v>
      </c>
      <c r="AM5470" s="2">
        <v>183</v>
      </c>
      <c r="AN5470" s="2" t="s">
        <v>81</v>
      </c>
      <c r="AO5470" s="2" t="s">
        <v>84</v>
      </c>
      <c r="AP5470" s="2">
        <v>183</v>
      </c>
      <c r="AQ5470" s="2" t="s">
        <v>81</v>
      </c>
      <c r="AR5470" s="2" t="s">
        <v>84</v>
      </c>
      <c r="AV5470" s="2">
        <v>50</v>
      </c>
      <c r="AW5470" s="2" t="s">
        <v>81</v>
      </c>
      <c r="AX5470" s="2" t="s">
        <v>84</v>
      </c>
      <c r="BO5470" s="2" t="s">
        <v>21209</v>
      </c>
      <c r="BQ5470" s="2" t="s">
        <v>21210</v>
      </c>
    </row>
    <row r="5471" spans="1:69" ht="16.149999999999999" customHeight="1" x14ac:dyDescent="0.25">
      <c r="A5471" s="1">
        <v>5472</v>
      </c>
      <c r="B5471" s="2" t="s">
        <v>87</v>
      </c>
      <c r="C5471" s="2" t="s">
        <v>3242</v>
      </c>
      <c r="D5471" s="2" t="s">
        <v>124</v>
      </c>
      <c r="E5471" s="2" t="s">
        <v>1158</v>
      </c>
      <c r="F5471" s="67">
        <v>44195</v>
      </c>
      <c r="G5471" s="96">
        <f t="shared" si="829"/>
        <v>12</v>
      </c>
      <c r="H5471" s="96">
        <f t="shared" si="830"/>
        <v>2020</v>
      </c>
      <c r="I5471" s="92">
        <v>0.60416666666666696</v>
      </c>
      <c r="J5471" s="97">
        <f t="shared" si="828"/>
        <v>14</v>
      </c>
      <c r="K5471" s="5" t="s">
        <v>1392</v>
      </c>
      <c r="L5471" s="5" t="s">
        <v>91</v>
      </c>
      <c r="M5471" s="6" t="s">
        <v>74</v>
      </c>
      <c r="N5471" s="5">
        <v>73</v>
      </c>
      <c r="O5471" s="5" t="s">
        <v>5139</v>
      </c>
      <c r="P5471" s="6" t="s">
        <v>14445</v>
      </c>
      <c r="R5471" s="6" t="s">
        <v>77</v>
      </c>
      <c r="U5471" s="2" t="s">
        <v>74</v>
      </c>
      <c r="X5471" s="2">
        <v>1380</v>
      </c>
      <c r="Y5471" s="2" t="s">
        <v>81</v>
      </c>
      <c r="Z5471" s="2" t="s">
        <v>168</v>
      </c>
      <c r="AA5471" s="2">
        <v>1380</v>
      </c>
      <c r="AB5471" s="2" t="s">
        <v>81</v>
      </c>
      <c r="AC5471" s="2" t="s">
        <v>168</v>
      </c>
      <c r="AD5471" s="2">
        <v>1380</v>
      </c>
      <c r="AE5471" s="2" t="s">
        <v>83</v>
      </c>
      <c r="AF5471" s="2" t="s">
        <v>168</v>
      </c>
      <c r="AG5471" s="2">
        <v>1380</v>
      </c>
      <c r="AH5471" s="2" t="s">
        <v>81</v>
      </c>
      <c r="AI5471" s="2" t="s">
        <v>168</v>
      </c>
      <c r="AJ5471" s="2">
        <v>1380</v>
      </c>
      <c r="AK5471" s="2" t="s">
        <v>81</v>
      </c>
      <c r="AL5471" s="2" t="s">
        <v>168</v>
      </c>
      <c r="AM5471" s="2">
        <v>1380</v>
      </c>
      <c r="AN5471" s="2" t="s">
        <v>81</v>
      </c>
      <c r="AO5471" s="2" t="s">
        <v>168</v>
      </c>
      <c r="AP5471" s="2">
        <v>1380</v>
      </c>
      <c r="AQ5471" s="2" t="s">
        <v>83</v>
      </c>
      <c r="AR5471" s="2" t="s">
        <v>168</v>
      </c>
      <c r="AS5471" s="2">
        <v>1380</v>
      </c>
      <c r="AT5471" s="2" t="s">
        <v>81</v>
      </c>
      <c r="AU5471" s="2" t="s">
        <v>168</v>
      </c>
      <c r="AV5471" s="2">
        <v>1540</v>
      </c>
      <c r="AW5471" s="2" t="s">
        <v>83</v>
      </c>
      <c r="AX5471" s="2" t="s">
        <v>168</v>
      </c>
      <c r="AY5471" s="2">
        <v>1540</v>
      </c>
      <c r="AZ5471" s="2" t="s">
        <v>94</v>
      </c>
      <c r="BA5471" s="2" t="s">
        <v>168</v>
      </c>
      <c r="BB5471" s="2">
        <v>1540</v>
      </c>
      <c r="BC5471" s="2" t="s">
        <v>83</v>
      </c>
      <c r="BD5471" s="2" t="s">
        <v>168</v>
      </c>
      <c r="BI5471" s="2" t="s">
        <v>162</v>
      </c>
      <c r="BO5471" s="2" t="s">
        <v>21211</v>
      </c>
      <c r="BQ5471" s="2" t="s">
        <v>21212</v>
      </c>
    </row>
    <row r="5472" spans="1:69" ht="16.149999999999999" customHeight="1" x14ac:dyDescent="0.25">
      <c r="A5472" s="1">
        <v>5473</v>
      </c>
      <c r="B5472" s="2" t="s">
        <v>211</v>
      </c>
      <c r="C5472" s="16" t="s">
        <v>5461</v>
      </c>
      <c r="D5472" s="2" t="s">
        <v>158</v>
      </c>
      <c r="E5472" s="2" t="s">
        <v>21213</v>
      </c>
      <c r="F5472" s="67">
        <v>44196</v>
      </c>
      <c r="G5472" s="96">
        <f t="shared" si="829"/>
        <v>12</v>
      </c>
      <c r="H5472" s="96">
        <f t="shared" si="830"/>
        <v>2020</v>
      </c>
      <c r="I5472" s="92">
        <v>0.93402777777777801</v>
      </c>
      <c r="J5472" s="97">
        <f t="shared" si="828"/>
        <v>22</v>
      </c>
      <c r="K5472" s="5" t="s">
        <v>1392</v>
      </c>
      <c r="L5472" s="5" t="s">
        <v>91</v>
      </c>
      <c r="M5472" s="6" t="s">
        <v>74</v>
      </c>
      <c r="O5472" s="2" t="s">
        <v>5139</v>
      </c>
      <c r="P5472" s="6" t="s">
        <v>21214</v>
      </c>
      <c r="R5472" s="6" t="s">
        <v>3035</v>
      </c>
      <c r="T5472" s="6" t="s">
        <v>80</v>
      </c>
      <c r="U5472" s="2" t="s">
        <v>208</v>
      </c>
      <c r="V5472" s="2" t="s">
        <v>202</v>
      </c>
      <c r="X5472" s="2">
        <v>150</v>
      </c>
      <c r="Y5472" s="2" t="s">
        <v>81</v>
      </c>
      <c r="Z5472" s="2" t="s">
        <v>168</v>
      </c>
      <c r="AA5472" s="2">
        <v>150</v>
      </c>
      <c r="AB5472" s="2" t="s">
        <v>81</v>
      </c>
      <c r="AC5472" s="2" t="s">
        <v>168</v>
      </c>
      <c r="AD5472" s="2">
        <v>150</v>
      </c>
      <c r="AE5472" s="2" t="s">
        <v>83</v>
      </c>
      <c r="AF5472" s="2" t="s">
        <v>168</v>
      </c>
      <c r="BO5472" s="2" t="s">
        <v>21215</v>
      </c>
      <c r="BQ5472" s="2" t="s">
        <v>21216</v>
      </c>
    </row>
    <row r="5473" spans="1:69" ht="16.149999999999999" customHeight="1" x14ac:dyDescent="0.25">
      <c r="A5473" s="1">
        <v>5474</v>
      </c>
      <c r="B5473" s="2" t="s">
        <v>211</v>
      </c>
      <c r="C5473" s="2" t="s">
        <v>1025</v>
      </c>
      <c r="D5473" s="2" t="s">
        <v>296</v>
      </c>
      <c r="E5473" s="2" t="s">
        <v>21217</v>
      </c>
      <c r="F5473" s="67">
        <v>44181</v>
      </c>
      <c r="G5473" s="96">
        <f t="shared" si="829"/>
        <v>12</v>
      </c>
      <c r="H5473" s="96">
        <f t="shared" si="830"/>
        <v>2020</v>
      </c>
      <c r="I5473" s="92">
        <v>5.2083333333333301E-2</v>
      </c>
      <c r="J5473" s="97">
        <f t="shared" si="828"/>
        <v>1</v>
      </c>
      <c r="L5473" s="5" t="s">
        <v>91</v>
      </c>
      <c r="M5473" s="6" t="s">
        <v>74</v>
      </c>
      <c r="N5473" s="5">
        <v>26</v>
      </c>
      <c r="O5473" s="2" t="s">
        <v>5139</v>
      </c>
      <c r="P5473" s="6" t="s">
        <v>21218</v>
      </c>
      <c r="S5473" s="2" t="s">
        <v>21219</v>
      </c>
      <c r="X5473" s="2">
        <v>170</v>
      </c>
      <c r="Y5473" s="2" t="s">
        <v>81</v>
      </c>
      <c r="Z5473" s="2" t="s">
        <v>168</v>
      </c>
      <c r="AA5473" s="2">
        <v>170</v>
      </c>
      <c r="AB5473" s="2" t="s">
        <v>81</v>
      </c>
      <c r="AC5473" s="2" t="s">
        <v>168</v>
      </c>
      <c r="AD5473" s="2">
        <v>170</v>
      </c>
      <c r="AE5473" s="2" t="s">
        <v>81</v>
      </c>
      <c r="AF5473" s="2" t="s">
        <v>168</v>
      </c>
      <c r="AG5473" s="2">
        <v>170</v>
      </c>
      <c r="AH5473" s="2" t="s">
        <v>81</v>
      </c>
      <c r="AI5473" s="2" t="s">
        <v>168</v>
      </c>
      <c r="BO5473" s="2" t="s">
        <v>21220</v>
      </c>
      <c r="BQ5473" s="2" t="s">
        <v>21221</v>
      </c>
    </row>
    <row r="5474" spans="1:69" ht="16.149999999999999" customHeight="1" x14ac:dyDescent="0.25">
      <c r="A5474" s="1">
        <v>5475</v>
      </c>
      <c r="B5474" s="2" t="s">
        <v>87</v>
      </c>
      <c r="C5474" s="2" t="s">
        <v>540</v>
      </c>
      <c r="D5474" s="2" t="s">
        <v>124</v>
      </c>
      <c r="E5474" s="2" t="s">
        <v>21207</v>
      </c>
      <c r="F5474" s="67">
        <v>44192</v>
      </c>
      <c r="G5474" s="96">
        <f t="shared" si="829"/>
        <v>12</v>
      </c>
      <c r="H5474" s="96">
        <f t="shared" si="830"/>
        <v>2020</v>
      </c>
      <c r="I5474" s="92">
        <v>0.4375</v>
      </c>
      <c r="J5474" s="97">
        <f t="shared" si="828"/>
        <v>10</v>
      </c>
      <c r="K5474" s="5" t="s">
        <v>1392</v>
      </c>
      <c r="L5474" s="5" t="s">
        <v>91</v>
      </c>
      <c r="M5474" s="6" t="s">
        <v>74</v>
      </c>
      <c r="N5474" s="5">
        <v>80</v>
      </c>
      <c r="O5474" s="2" t="s">
        <v>5139</v>
      </c>
      <c r="P5474" s="6" t="s">
        <v>13482</v>
      </c>
      <c r="R5474" s="6" t="s">
        <v>77</v>
      </c>
      <c r="U5474" s="2" t="s">
        <v>74</v>
      </c>
      <c r="X5474" s="1">
        <v>33</v>
      </c>
      <c r="Y5474" s="1" t="s">
        <v>81</v>
      </c>
      <c r="Z5474" s="1" t="s">
        <v>168</v>
      </c>
      <c r="AA5474" s="1">
        <v>33</v>
      </c>
      <c r="AB5474" s="1" t="s">
        <v>81</v>
      </c>
      <c r="AC5474" s="1" t="s">
        <v>168</v>
      </c>
      <c r="AD5474" s="1">
        <v>33</v>
      </c>
      <c r="AE5474" s="1" t="s">
        <v>83</v>
      </c>
      <c r="AF5474" s="1" t="s">
        <v>168</v>
      </c>
      <c r="AG5474" s="1">
        <v>33</v>
      </c>
      <c r="AH5474" s="1" t="s">
        <v>81</v>
      </c>
      <c r="AI5474" s="1" t="s">
        <v>168</v>
      </c>
      <c r="AJ5474" s="1">
        <v>112</v>
      </c>
      <c r="AK5474" s="1" t="s">
        <v>81</v>
      </c>
      <c r="AL5474" s="1" t="s">
        <v>82</v>
      </c>
      <c r="AM5474" s="2" t="s">
        <v>109</v>
      </c>
      <c r="AN5474" s="2" t="s">
        <v>109</v>
      </c>
      <c r="AO5474" s="2" t="s">
        <v>109</v>
      </c>
      <c r="AP5474" s="2">
        <v>112</v>
      </c>
      <c r="AQ5474" s="2" t="s">
        <v>81</v>
      </c>
      <c r="AR5474" s="2" t="s">
        <v>82</v>
      </c>
      <c r="AV5474" s="2">
        <v>188</v>
      </c>
      <c r="AW5474" s="2" t="s">
        <v>81</v>
      </c>
      <c r="AX5474" s="2" t="s">
        <v>168</v>
      </c>
      <c r="BO5474" s="2" t="s">
        <v>21222</v>
      </c>
      <c r="BQ5474" s="2" t="s">
        <v>21223</v>
      </c>
    </row>
    <row r="5475" spans="1:69" ht="16.149999999999999" customHeight="1" x14ac:dyDescent="0.25">
      <c r="A5475" s="1">
        <v>5476</v>
      </c>
      <c r="B5475" s="2" t="s">
        <v>211</v>
      </c>
      <c r="C5475" s="124" t="s">
        <v>2979</v>
      </c>
      <c r="D5475" s="2" t="s">
        <v>113</v>
      </c>
      <c r="E5475" s="2" t="s">
        <v>9734</v>
      </c>
      <c r="F5475" s="67">
        <v>44187</v>
      </c>
      <c r="G5475" s="96">
        <f t="shared" si="829"/>
        <v>12</v>
      </c>
      <c r="H5475" s="96">
        <f t="shared" si="830"/>
        <v>2020</v>
      </c>
      <c r="I5475" s="92">
        <v>0.83333333333333304</v>
      </c>
      <c r="J5475" s="97">
        <f t="shared" si="828"/>
        <v>20</v>
      </c>
      <c r="K5475" s="5" t="s">
        <v>1392</v>
      </c>
      <c r="L5475" s="5" t="s">
        <v>91</v>
      </c>
      <c r="M5475" s="6" t="s">
        <v>74</v>
      </c>
      <c r="N5475" s="5">
        <v>36</v>
      </c>
      <c r="O5475" s="2" t="s">
        <v>140</v>
      </c>
      <c r="P5475" s="6" t="s">
        <v>21224</v>
      </c>
      <c r="R5475" s="6" t="s">
        <v>335</v>
      </c>
      <c r="T5475" s="6" t="s">
        <v>109</v>
      </c>
      <c r="U5475" s="2" t="s">
        <v>109</v>
      </c>
      <c r="V5475" s="2" t="s">
        <v>109</v>
      </c>
      <c r="X5475" s="2">
        <v>80</v>
      </c>
      <c r="Y5475" s="2" t="s">
        <v>81</v>
      </c>
      <c r="Z5475" s="2" t="s">
        <v>161</v>
      </c>
      <c r="AA5475" s="2" t="s">
        <v>109</v>
      </c>
      <c r="AB5475" s="2" t="s">
        <v>109</v>
      </c>
      <c r="AC5475" s="2" t="s">
        <v>109</v>
      </c>
      <c r="AD5475" s="2">
        <v>80</v>
      </c>
      <c r="AE5475" s="2" t="s">
        <v>83</v>
      </c>
      <c r="AF5475" s="2" t="s">
        <v>161</v>
      </c>
      <c r="AG5475" s="2">
        <v>80</v>
      </c>
      <c r="AH5475" s="2" t="s">
        <v>81</v>
      </c>
      <c r="AI5475" s="2" t="s">
        <v>161</v>
      </c>
      <c r="AJ5475" s="2">
        <v>80</v>
      </c>
      <c r="AK5475" s="2" t="s">
        <v>81</v>
      </c>
      <c r="AL5475" s="2" t="s">
        <v>161</v>
      </c>
      <c r="AM5475" s="2" t="s">
        <v>109</v>
      </c>
      <c r="AN5475" s="2" t="s">
        <v>109</v>
      </c>
      <c r="AO5475" s="2" t="s">
        <v>109</v>
      </c>
      <c r="AP5475" s="2">
        <v>80</v>
      </c>
      <c r="AQ5475" s="2" t="s">
        <v>83</v>
      </c>
      <c r="AR5475" s="2" t="s">
        <v>161</v>
      </c>
      <c r="AS5475" s="2">
        <v>80</v>
      </c>
      <c r="AT5475" s="2" t="s">
        <v>81</v>
      </c>
      <c r="AU5475" s="2" t="s">
        <v>161</v>
      </c>
      <c r="BI5475" s="2" t="s">
        <v>162</v>
      </c>
      <c r="BJ5475" s="2">
        <v>20</v>
      </c>
      <c r="BO5475" s="2" t="s">
        <v>21225</v>
      </c>
      <c r="BQ5475" s="2" t="s">
        <v>21226</v>
      </c>
    </row>
    <row r="5476" spans="1:69" ht="16.149999999999999" customHeight="1" x14ac:dyDescent="0.25">
      <c r="A5476" s="1">
        <v>5477</v>
      </c>
      <c r="B5476" s="2" t="s">
        <v>87</v>
      </c>
      <c r="C5476" s="2" t="s">
        <v>7616</v>
      </c>
      <c r="D5476" s="2" t="s">
        <v>151</v>
      </c>
      <c r="E5476" s="2" t="s">
        <v>247</v>
      </c>
      <c r="F5476" s="67">
        <v>44196</v>
      </c>
      <c r="G5476" s="96">
        <f t="shared" si="829"/>
        <v>12</v>
      </c>
      <c r="H5476" s="96">
        <f t="shared" si="830"/>
        <v>2020</v>
      </c>
      <c r="I5476" s="92">
        <v>0.70486111111111105</v>
      </c>
      <c r="J5476" s="97">
        <f t="shared" si="828"/>
        <v>16</v>
      </c>
      <c r="L5476" s="5" t="s">
        <v>91</v>
      </c>
      <c r="M5476" s="6" t="s">
        <v>74</v>
      </c>
      <c r="N5476" s="5">
        <v>81</v>
      </c>
      <c r="O5476" s="2" t="s">
        <v>5139</v>
      </c>
      <c r="P5476" s="6" t="s">
        <v>3460</v>
      </c>
      <c r="R5476" s="6" t="s">
        <v>77</v>
      </c>
      <c r="U5476" s="2" t="s">
        <v>208</v>
      </c>
      <c r="V5476" s="2" t="s">
        <v>202</v>
      </c>
      <c r="BQ5476" s="2" t="s">
        <v>21227</v>
      </c>
    </row>
    <row r="5477" spans="1:69" ht="16.149999999999999" customHeight="1" x14ac:dyDescent="0.25">
      <c r="A5477" s="1">
        <v>5478</v>
      </c>
      <c r="B5477" s="2" t="s">
        <v>211</v>
      </c>
      <c r="C5477" s="116" t="s">
        <v>765</v>
      </c>
      <c r="D5477" s="2" t="s">
        <v>371</v>
      </c>
      <c r="E5477" s="2" t="s">
        <v>21228</v>
      </c>
      <c r="F5477" s="67">
        <v>40543</v>
      </c>
      <c r="G5477" s="96">
        <f t="shared" si="829"/>
        <v>12</v>
      </c>
      <c r="H5477" s="96">
        <f t="shared" si="830"/>
        <v>2010</v>
      </c>
      <c r="I5477" s="92">
        <v>0.89583333333333304</v>
      </c>
      <c r="J5477" s="97">
        <f t="shared" si="828"/>
        <v>21</v>
      </c>
      <c r="K5477" s="5" t="s">
        <v>1392</v>
      </c>
      <c r="L5477" s="5" t="s">
        <v>91</v>
      </c>
      <c r="M5477" s="6" t="s">
        <v>74</v>
      </c>
      <c r="N5477" s="5">
        <v>39</v>
      </c>
      <c r="O5477" s="5" t="s">
        <v>126</v>
      </c>
      <c r="P5477" s="6" t="s">
        <v>21229</v>
      </c>
      <c r="R5477" s="6" t="s">
        <v>77</v>
      </c>
      <c r="T5477" s="6" t="s">
        <v>80</v>
      </c>
      <c r="X5477" s="2">
        <v>270</v>
      </c>
      <c r="Y5477" s="2" t="s">
        <v>81</v>
      </c>
      <c r="Z5477" s="2" t="s">
        <v>82</v>
      </c>
      <c r="AA5477" s="2" t="s">
        <v>109</v>
      </c>
      <c r="AB5477" s="2" t="s">
        <v>109</v>
      </c>
      <c r="AC5477" s="2" t="s">
        <v>109</v>
      </c>
      <c r="AD5477" s="2">
        <v>270</v>
      </c>
      <c r="AE5477" s="2" t="s">
        <v>83</v>
      </c>
      <c r="AF5477" s="2" t="s">
        <v>82</v>
      </c>
      <c r="AG5477" s="2">
        <v>270</v>
      </c>
      <c r="AH5477" s="2" t="s">
        <v>83</v>
      </c>
      <c r="AI5477" s="2" t="s">
        <v>82</v>
      </c>
      <c r="BK5477" s="2">
        <v>800</v>
      </c>
      <c r="BL5477" s="2" t="s">
        <v>162</v>
      </c>
      <c r="BM5477" s="2">
        <v>800</v>
      </c>
      <c r="BN5477" s="2" t="s">
        <v>3361</v>
      </c>
      <c r="BO5477" s="2" t="s">
        <v>21230</v>
      </c>
      <c r="BQ5477" s="2" t="s">
        <v>21231</v>
      </c>
    </row>
    <row r="5478" spans="1:69" ht="16.149999999999999" customHeight="1" x14ac:dyDescent="0.25">
      <c r="A5478" s="1">
        <v>5479</v>
      </c>
      <c r="B5478" s="2" t="s">
        <v>211</v>
      </c>
      <c r="C5478" s="65" t="s">
        <v>21232</v>
      </c>
      <c r="D5478" s="2" t="s">
        <v>145</v>
      </c>
      <c r="E5478" s="2" t="s">
        <v>21233</v>
      </c>
      <c r="F5478" s="67">
        <v>44183</v>
      </c>
      <c r="G5478" s="96">
        <f t="shared" si="829"/>
        <v>12</v>
      </c>
      <c r="H5478" s="96">
        <f t="shared" si="830"/>
        <v>2020</v>
      </c>
      <c r="I5478" s="92">
        <v>0.62847222222222199</v>
      </c>
      <c r="J5478" s="97">
        <f t="shared" si="828"/>
        <v>15</v>
      </c>
      <c r="L5478" s="5" t="s">
        <v>91</v>
      </c>
      <c r="M5478" s="6" t="s">
        <v>208</v>
      </c>
      <c r="N5478" s="5">
        <v>79</v>
      </c>
      <c r="O5478" s="2" t="s">
        <v>75</v>
      </c>
      <c r="P5478" s="6" t="s">
        <v>21234</v>
      </c>
      <c r="BO5478" s="2" t="s">
        <v>21235</v>
      </c>
      <c r="BQ5478" s="2" t="s">
        <v>21236</v>
      </c>
    </row>
    <row r="5479" spans="1:69" ht="16.149999999999999" customHeight="1" x14ac:dyDescent="0.25">
      <c r="A5479" s="1">
        <v>5480</v>
      </c>
      <c r="B5479" s="2" t="s">
        <v>211</v>
      </c>
      <c r="C5479" s="2" t="s">
        <v>1328</v>
      </c>
      <c r="D5479" s="2" t="s">
        <v>113</v>
      </c>
      <c r="E5479" s="2" t="s">
        <v>21237</v>
      </c>
      <c r="F5479" s="67">
        <v>44194</v>
      </c>
      <c r="G5479" s="96">
        <f t="shared" si="829"/>
        <v>12</v>
      </c>
      <c r="H5479" s="96">
        <f t="shared" si="830"/>
        <v>2020</v>
      </c>
      <c r="I5479" s="92">
        <v>0.67013888888888895</v>
      </c>
      <c r="J5479" s="97">
        <f t="shared" si="828"/>
        <v>16</v>
      </c>
      <c r="K5479" s="5" t="s">
        <v>1392</v>
      </c>
      <c r="L5479" s="5" t="s">
        <v>91</v>
      </c>
      <c r="M5479" s="6" t="s">
        <v>115</v>
      </c>
      <c r="N5479" s="5">
        <v>47</v>
      </c>
      <c r="O5479" s="2" t="s">
        <v>5139</v>
      </c>
      <c r="P5479" s="6" t="s">
        <v>21238</v>
      </c>
      <c r="R5479" s="6" t="s">
        <v>335</v>
      </c>
      <c r="U5479" s="2" t="s">
        <v>208</v>
      </c>
      <c r="V5479" s="2" t="s">
        <v>80</v>
      </c>
      <c r="X5479" s="2">
        <v>257</v>
      </c>
      <c r="Y5479" s="2" t="s">
        <v>81</v>
      </c>
      <c r="AA5479" s="2">
        <v>257</v>
      </c>
      <c r="AB5479" s="2" t="s">
        <v>81</v>
      </c>
      <c r="AD5479" s="2">
        <v>257</v>
      </c>
      <c r="AE5479" s="2" t="s">
        <v>81</v>
      </c>
      <c r="BO5479" s="2" t="s">
        <v>21239</v>
      </c>
      <c r="BQ5479" s="2" t="s">
        <v>21240</v>
      </c>
    </row>
    <row r="5480" spans="1:69" ht="16.149999999999999" customHeight="1" x14ac:dyDescent="0.25">
      <c r="A5480" s="1">
        <v>5481</v>
      </c>
      <c r="B5480" s="2" t="s">
        <v>211</v>
      </c>
      <c r="C5480" s="116" t="s">
        <v>2979</v>
      </c>
      <c r="D5480" s="2" t="s">
        <v>113</v>
      </c>
      <c r="E5480" s="2" t="s">
        <v>17982</v>
      </c>
      <c r="F5480" s="67">
        <v>44194</v>
      </c>
      <c r="G5480" s="96">
        <f t="shared" si="829"/>
        <v>12</v>
      </c>
      <c r="H5480" s="96">
        <f t="shared" si="830"/>
        <v>2020</v>
      </c>
      <c r="I5480" s="92">
        <v>0.73958333333333304</v>
      </c>
      <c r="J5480" s="97">
        <f t="shared" si="828"/>
        <v>17</v>
      </c>
      <c r="K5480" s="5" t="s">
        <v>1392</v>
      </c>
      <c r="M5480" s="6" t="s">
        <v>74</v>
      </c>
      <c r="O5480" s="2" t="s">
        <v>5139</v>
      </c>
      <c r="P5480" s="6" t="s">
        <v>3460</v>
      </c>
      <c r="R5480" s="6" t="s">
        <v>77</v>
      </c>
      <c r="U5480" s="2" t="s">
        <v>74</v>
      </c>
      <c r="V5480" s="2" t="s">
        <v>80</v>
      </c>
      <c r="X5480" s="2">
        <v>80</v>
      </c>
      <c r="Y5480" s="2" t="s">
        <v>83</v>
      </c>
      <c r="Z5480" s="2" t="s">
        <v>84</v>
      </c>
      <c r="AD5480" s="2">
        <v>80</v>
      </c>
      <c r="AE5480" s="2" t="s">
        <v>83</v>
      </c>
      <c r="AF5480" s="2" t="s">
        <v>84</v>
      </c>
      <c r="AJ5480" s="2">
        <v>267</v>
      </c>
      <c r="AK5480" s="2" t="s">
        <v>81</v>
      </c>
      <c r="AL5480" s="2" t="s">
        <v>84</v>
      </c>
      <c r="AM5480" s="2">
        <v>267</v>
      </c>
      <c r="AN5480" s="2" t="s">
        <v>81</v>
      </c>
      <c r="AO5480" s="2" t="s">
        <v>84</v>
      </c>
      <c r="AP5480" s="2">
        <v>267</v>
      </c>
      <c r="AQ5480" s="2" t="s">
        <v>83</v>
      </c>
      <c r="AR5480" s="2" t="s">
        <v>84</v>
      </c>
      <c r="AS5480" s="2">
        <v>267</v>
      </c>
      <c r="AT5480" s="2" t="s">
        <v>81</v>
      </c>
      <c r="AU5480" s="2" t="s">
        <v>84</v>
      </c>
      <c r="BO5480" s="2" t="s">
        <v>21241</v>
      </c>
      <c r="BQ5480" s="2" t="s">
        <v>21242</v>
      </c>
    </row>
    <row r="5481" spans="1:69" ht="16.149999999999999" customHeight="1" x14ac:dyDescent="0.25">
      <c r="A5481" s="1">
        <v>5482</v>
      </c>
      <c r="B5481" s="2" t="s">
        <v>211</v>
      </c>
      <c r="C5481" s="2" t="s">
        <v>3463</v>
      </c>
      <c r="D5481" s="2" t="s">
        <v>348</v>
      </c>
      <c r="E5481" s="2" t="s">
        <v>9940</v>
      </c>
      <c r="F5481" s="67">
        <v>44196</v>
      </c>
      <c r="G5481" s="96">
        <f t="shared" si="829"/>
        <v>12</v>
      </c>
      <c r="H5481" s="96">
        <f t="shared" si="830"/>
        <v>2020</v>
      </c>
      <c r="I5481" s="92">
        <v>0.85416666666666696</v>
      </c>
      <c r="J5481" s="97">
        <f t="shared" ref="J5481:J5512" si="831">IF(I5481&lt;&gt;"",HOUR(I5481),"")</f>
        <v>20</v>
      </c>
      <c r="K5481" s="5" t="s">
        <v>1392</v>
      </c>
      <c r="L5481" s="5" t="s">
        <v>91</v>
      </c>
      <c r="M5481" s="6" t="s">
        <v>74</v>
      </c>
      <c r="N5481" s="5">
        <v>48</v>
      </c>
      <c r="O5481" s="2" t="s">
        <v>140</v>
      </c>
      <c r="P5481" s="6" t="s">
        <v>21243</v>
      </c>
      <c r="R5481" s="6" t="s">
        <v>77</v>
      </c>
      <c r="X5481" s="2">
        <v>253</v>
      </c>
      <c r="Y5481" s="2" t="s">
        <v>83</v>
      </c>
      <c r="AA5481" s="2">
        <v>253</v>
      </c>
      <c r="AB5481" s="2" t="s">
        <v>94</v>
      </c>
      <c r="AD5481" s="2">
        <v>253</v>
      </c>
      <c r="AE5481" s="2" t="s">
        <v>83</v>
      </c>
      <c r="AJ5481" s="2">
        <v>253</v>
      </c>
      <c r="AK5481" s="2" t="s">
        <v>83</v>
      </c>
      <c r="AM5481" s="2">
        <v>253</v>
      </c>
      <c r="AN5481" s="2" t="s">
        <v>94</v>
      </c>
      <c r="AP5481" s="2">
        <v>253</v>
      </c>
      <c r="AQ5481" s="2" t="s">
        <v>83</v>
      </c>
      <c r="BI5481" s="2" t="s">
        <v>162</v>
      </c>
      <c r="BJ5481" s="2">
        <v>5</v>
      </c>
      <c r="BO5481" s="2" t="s">
        <v>21244</v>
      </c>
      <c r="BQ5481" s="2" t="s">
        <v>21245</v>
      </c>
    </row>
    <row r="5482" spans="1:69" ht="16.149999999999999" customHeight="1" x14ac:dyDescent="0.25">
      <c r="A5482" s="1">
        <v>5483</v>
      </c>
      <c r="B5482" s="2" t="s">
        <v>211</v>
      </c>
      <c r="C5482" s="2" t="s">
        <v>8145</v>
      </c>
      <c r="D5482" s="2" t="s">
        <v>172</v>
      </c>
      <c r="E5482" s="2" t="s">
        <v>10443</v>
      </c>
      <c r="F5482" s="67">
        <v>44192</v>
      </c>
      <c r="G5482" s="96">
        <f t="shared" si="829"/>
        <v>12</v>
      </c>
      <c r="H5482" s="96">
        <f t="shared" si="830"/>
        <v>2020</v>
      </c>
      <c r="I5482" s="92">
        <v>0.78125</v>
      </c>
      <c r="J5482" s="97">
        <f t="shared" si="831"/>
        <v>18</v>
      </c>
      <c r="L5482" s="5" t="s">
        <v>91</v>
      </c>
      <c r="M5482" s="6" t="s">
        <v>74</v>
      </c>
      <c r="O5482" s="2" t="s">
        <v>140</v>
      </c>
      <c r="P5482" s="6" t="s">
        <v>21246</v>
      </c>
      <c r="R5482" s="6" t="s">
        <v>77</v>
      </c>
      <c r="X5482" s="2">
        <v>996</v>
      </c>
      <c r="Y5482" s="2" t="s">
        <v>81</v>
      </c>
      <c r="Z5482" s="2" t="s">
        <v>84</v>
      </c>
      <c r="AD5482" s="2">
        <v>996</v>
      </c>
      <c r="AE5482" s="2" t="s">
        <v>83</v>
      </c>
      <c r="AF5482" s="2" t="s">
        <v>84</v>
      </c>
      <c r="AG5482" s="2">
        <v>996</v>
      </c>
      <c r="AH5482" s="2" t="s">
        <v>83</v>
      </c>
      <c r="AI5482" s="2" t="s">
        <v>84</v>
      </c>
      <c r="AJ5482" s="2">
        <v>704</v>
      </c>
      <c r="AK5482" s="2" t="s">
        <v>81</v>
      </c>
      <c r="AL5482" s="2" t="s">
        <v>84</v>
      </c>
      <c r="AP5482" s="2">
        <v>704</v>
      </c>
      <c r="AQ5482" s="2" t="s">
        <v>81</v>
      </c>
      <c r="AR5482" s="2" t="s">
        <v>84</v>
      </c>
      <c r="AV5482" s="2">
        <v>470</v>
      </c>
      <c r="AW5482" s="2" t="s">
        <v>81</v>
      </c>
      <c r="AX5482" s="2" t="s">
        <v>161</v>
      </c>
      <c r="AY5482" s="2">
        <v>470</v>
      </c>
      <c r="AZ5482" s="2" t="s">
        <v>81</v>
      </c>
      <c r="BA5482" s="2" t="s">
        <v>161</v>
      </c>
      <c r="BB5482" s="2">
        <v>470</v>
      </c>
      <c r="BC5482" s="2" t="s">
        <v>81</v>
      </c>
      <c r="BD5482" s="2" t="s">
        <v>161</v>
      </c>
      <c r="BI5482" s="2" t="s">
        <v>162</v>
      </c>
      <c r="BJ5482" s="2">
        <v>4200</v>
      </c>
      <c r="BO5482" s="2" t="s">
        <v>21247</v>
      </c>
      <c r="BQ5482" s="2" t="s">
        <v>21248</v>
      </c>
    </row>
    <row r="5483" spans="1:69" ht="16.149999999999999" customHeight="1" x14ac:dyDescent="0.25">
      <c r="A5483" s="1">
        <v>5484</v>
      </c>
      <c r="B5483" s="2" t="s">
        <v>211</v>
      </c>
      <c r="C5483" s="2" t="s">
        <v>2616</v>
      </c>
      <c r="D5483" s="2" t="s">
        <v>137</v>
      </c>
      <c r="E5483" s="2" t="s">
        <v>415</v>
      </c>
      <c r="F5483" s="67">
        <v>44196</v>
      </c>
      <c r="G5483" s="96">
        <f t="shared" si="829"/>
        <v>12</v>
      </c>
      <c r="H5483" s="96">
        <f t="shared" si="830"/>
        <v>2020</v>
      </c>
      <c r="I5483" s="92">
        <v>0.75347222222222199</v>
      </c>
      <c r="J5483" s="97">
        <f t="shared" si="831"/>
        <v>18</v>
      </c>
      <c r="L5483" s="5" t="s">
        <v>73</v>
      </c>
      <c r="M5483" s="6" t="s">
        <v>74</v>
      </c>
      <c r="N5483" s="5">
        <v>57</v>
      </c>
      <c r="O5483" s="2" t="s">
        <v>5139</v>
      </c>
      <c r="P5483" s="6" t="s">
        <v>21249</v>
      </c>
      <c r="R5483" s="6" t="s">
        <v>335</v>
      </c>
      <c r="U5483" s="2" t="s">
        <v>208</v>
      </c>
      <c r="V5483" s="2" t="s">
        <v>80</v>
      </c>
      <c r="X5483" s="2">
        <v>150</v>
      </c>
      <c r="Y5483" s="2" t="s">
        <v>81</v>
      </c>
      <c r="Z5483" s="2" t="s">
        <v>82</v>
      </c>
      <c r="AA5483" s="2">
        <v>150</v>
      </c>
      <c r="AB5483" s="2" t="s">
        <v>94</v>
      </c>
      <c r="AC5483" s="2" t="s">
        <v>82</v>
      </c>
      <c r="AD5483" s="2">
        <v>150</v>
      </c>
      <c r="AE5483" s="2" t="s">
        <v>81</v>
      </c>
      <c r="AF5483" s="2" t="s">
        <v>82</v>
      </c>
      <c r="AG5483" s="2">
        <v>150</v>
      </c>
      <c r="AH5483" s="2" t="s">
        <v>81</v>
      </c>
      <c r="AI5483" s="2" t="s">
        <v>82</v>
      </c>
      <c r="AJ5483" s="2">
        <v>150</v>
      </c>
      <c r="AK5483" s="2" t="s">
        <v>81</v>
      </c>
      <c r="AL5483" s="2" t="s">
        <v>82</v>
      </c>
      <c r="AM5483" s="2">
        <v>150</v>
      </c>
      <c r="AN5483" s="2" t="s">
        <v>94</v>
      </c>
      <c r="AO5483" s="2" t="s">
        <v>82</v>
      </c>
      <c r="AP5483" s="2">
        <v>150</v>
      </c>
      <c r="AQ5483" s="2" t="s">
        <v>81</v>
      </c>
      <c r="AR5483" s="2" t="s">
        <v>82</v>
      </c>
      <c r="AS5483" s="2">
        <v>150</v>
      </c>
      <c r="AT5483" s="2" t="s">
        <v>81</v>
      </c>
      <c r="AU5483" s="2" t="s">
        <v>82</v>
      </c>
      <c r="BO5483" s="2" t="s">
        <v>21250</v>
      </c>
      <c r="BQ5483" s="2" t="s">
        <v>21251</v>
      </c>
    </row>
    <row r="5484" spans="1:69" ht="16.149999999999999" customHeight="1" x14ac:dyDescent="0.25">
      <c r="A5484" s="1">
        <v>5485</v>
      </c>
      <c r="B5484" s="2" t="s">
        <v>211</v>
      </c>
      <c r="C5484" s="116" t="s">
        <v>851</v>
      </c>
      <c r="D5484" s="2" t="s">
        <v>364</v>
      </c>
      <c r="E5484" s="2" t="s">
        <v>247</v>
      </c>
      <c r="F5484" s="67">
        <v>44193</v>
      </c>
      <c r="G5484" s="96">
        <f t="shared" si="829"/>
        <v>12</v>
      </c>
      <c r="H5484" s="96">
        <f t="shared" si="830"/>
        <v>2020</v>
      </c>
      <c r="I5484" s="92">
        <v>0.60416666666666696</v>
      </c>
      <c r="J5484" s="97">
        <f t="shared" si="831"/>
        <v>14</v>
      </c>
      <c r="K5484" s="5" t="s">
        <v>1392</v>
      </c>
      <c r="L5484" s="5" t="s">
        <v>73</v>
      </c>
      <c r="M5484" s="6" t="s">
        <v>74</v>
      </c>
      <c r="N5484" s="5">
        <v>32</v>
      </c>
      <c r="O5484" s="5" t="s">
        <v>5139</v>
      </c>
      <c r="P5484" s="6" t="s">
        <v>21252</v>
      </c>
      <c r="R5484" s="6" t="s">
        <v>3035</v>
      </c>
      <c r="T5484" s="6" t="s">
        <v>109</v>
      </c>
      <c r="U5484" s="2" t="s">
        <v>74</v>
      </c>
      <c r="V5484" s="2" t="s">
        <v>80</v>
      </c>
      <c r="X5484" s="2">
        <v>697</v>
      </c>
      <c r="Y5484" s="2" t="s">
        <v>83</v>
      </c>
      <c r="Z5484" s="2" t="s">
        <v>84</v>
      </c>
      <c r="AA5484" s="2">
        <v>697</v>
      </c>
      <c r="AB5484" s="2" t="s">
        <v>81</v>
      </c>
      <c r="AC5484" s="2" t="s">
        <v>84</v>
      </c>
      <c r="AD5484" s="2">
        <v>697</v>
      </c>
      <c r="AE5484" s="2" t="s">
        <v>83</v>
      </c>
      <c r="AF5484" s="2" t="s">
        <v>84</v>
      </c>
      <c r="AG5484" s="2">
        <v>697</v>
      </c>
      <c r="AH5484" s="2" t="s">
        <v>81</v>
      </c>
      <c r="AI5484" s="2" t="s">
        <v>84</v>
      </c>
      <c r="AJ5484" s="2">
        <v>697</v>
      </c>
      <c r="AK5484" s="2" t="s">
        <v>83</v>
      </c>
      <c r="AL5484" s="2" t="s">
        <v>84</v>
      </c>
      <c r="AM5484" s="2">
        <v>697</v>
      </c>
      <c r="AN5484" s="2" t="s">
        <v>81</v>
      </c>
      <c r="AO5484" s="2" t="s">
        <v>84</v>
      </c>
      <c r="AP5484" s="2">
        <v>697</v>
      </c>
      <c r="AQ5484" s="2" t="s">
        <v>83</v>
      </c>
      <c r="AR5484" s="2" t="s">
        <v>84</v>
      </c>
      <c r="AS5484" s="2">
        <v>697</v>
      </c>
      <c r="AT5484" s="2" t="s">
        <v>81</v>
      </c>
      <c r="AU5484" s="2" t="s">
        <v>84</v>
      </c>
      <c r="BO5484" s="2" t="s">
        <v>21253</v>
      </c>
      <c r="BQ5484" s="2" t="s">
        <v>21254</v>
      </c>
    </row>
    <row r="5485" spans="1:69" ht="16.149999999999999" customHeight="1" x14ac:dyDescent="0.25">
      <c r="A5485" s="1">
        <v>5486</v>
      </c>
      <c r="B5485" s="2" t="s">
        <v>211</v>
      </c>
      <c r="C5485" s="65" t="s">
        <v>390</v>
      </c>
      <c r="D5485" s="2" t="s">
        <v>21255</v>
      </c>
      <c r="E5485" s="2" t="s">
        <v>21123</v>
      </c>
      <c r="F5485" s="67">
        <v>44180</v>
      </c>
      <c r="G5485" s="96">
        <f t="shared" si="829"/>
        <v>12</v>
      </c>
      <c r="H5485" s="96">
        <f t="shared" si="830"/>
        <v>2020</v>
      </c>
      <c r="I5485" s="92">
        <v>0.77083333333333304</v>
      </c>
      <c r="J5485" s="97">
        <f t="shared" si="831"/>
        <v>18</v>
      </c>
      <c r="K5485" s="5" t="s">
        <v>1392</v>
      </c>
      <c r="L5485" s="5" t="s">
        <v>91</v>
      </c>
      <c r="M5485" s="6" t="s">
        <v>100</v>
      </c>
      <c r="N5485" s="5">
        <v>32</v>
      </c>
      <c r="O5485" s="2" t="s">
        <v>5139</v>
      </c>
      <c r="P5485" s="6" t="s">
        <v>21249</v>
      </c>
      <c r="R5485" s="6" t="s">
        <v>77</v>
      </c>
      <c r="U5485" s="2" t="s">
        <v>208</v>
      </c>
      <c r="V5485" s="2" t="s">
        <v>80</v>
      </c>
      <c r="X5485" s="2">
        <v>260</v>
      </c>
      <c r="Y5485" s="2" t="s">
        <v>81</v>
      </c>
      <c r="Z5485" s="2" t="s">
        <v>84</v>
      </c>
      <c r="AD5485" s="2">
        <v>260</v>
      </c>
      <c r="AE5485" s="2" t="s">
        <v>81</v>
      </c>
      <c r="AF5485" s="2" t="s">
        <v>84</v>
      </c>
      <c r="AJ5485" s="2">
        <v>945</v>
      </c>
      <c r="AK5485" s="2" t="s">
        <v>81</v>
      </c>
      <c r="AL5485" s="2" t="s">
        <v>168</v>
      </c>
      <c r="BO5485" s="2" t="s">
        <v>21256</v>
      </c>
      <c r="BQ5485" s="2" t="s">
        <v>21257</v>
      </c>
    </row>
    <row r="5486" spans="1:69" ht="16.149999999999999" customHeight="1" x14ac:dyDescent="0.25">
      <c r="A5486" s="1">
        <v>5487</v>
      </c>
      <c r="B5486" s="2" t="s">
        <v>211</v>
      </c>
      <c r="C5486" s="2" t="s">
        <v>1196</v>
      </c>
      <c r="D5486" s="2" t="s">
        <v>89</v>
      </c>
      <c r="E5486" s="2" t="s">
        <v>16015</v>
      </c>
      <c r="F5486" s="67">
        <v>44176</v>
      </c>
      <c r="G5486" s="96">
        <f t="shared" si="829"/>
        <v>12</v>
      </c>
      <c r="H5486" s="96">
        <f t="shared" si="830"/>
        <v>2020</v>
      </c>
      <c r="I5486" s="92">
        <v>0.85416666666666696</v>
      </c>
      <c r="J5486" s="97">
        <f t="shared" si="831"/>
        <v>20</v>
      </c>
      <c r="K5486" s="5" t="s">
        <v>1392</v>
      </c>
      <c r="L5486" s="5" t="s">
        <v>91</v>
      </c>
      <c r="M5486" s="6" t="s">
        <v>74</v>
      </c>
      <c r="N5486" s="5">
        <v>30</v>
      </c>
      <c r="O5486" s="2" t="s">
        <v>5139</v>
      </c>
      <c r="P5486" s="6" t="s">
        <v>18060</v>
      </c>
      <c r="R5486" s="6" t="s">
        <v>77</v>
      </c>
      <c r="U5486" s="2" t="s">
        <v>100</v>
      </c>
      <c r="V5486" s="2" t="s">
        <v>80</v>
      </c>
      <c r="X5486" s="2">
        <v>600</v>
      </c>
      <c r="Y5486" s="2" t="s">
        <v>81</v>
      </c>
      <c r="Z5486" s="2" t="s">
        <v>168</v>
      </c>
      <c r="AA5486" s="2">
        <v>600</v>
      </c>
      <c r="AB5486" s="2" t="s">
        <v>81</v>
      </c>
      <c r="AC5486" s="2" t="s">
        <v>168</v>
      </c>
      <c r="AD5486" s="2">
        <v>600</v>
      </c>
      <c r="AE5486" s="2" t="s">
        <v>81</v>
      </c>
      <c r="AF5486" s="2" t="s">
        <v>168</v>
      </c>
      <c r="AG5486" s="2">
        <v>600</v>
      </c>
      <c r="AH5486" s="2" t="s">
        <v>81</v>
      </c>
      <c r="AI5486" s="2" t="s">
        <v>168</v>
      </c>
      <c r="AJ5486" s="2">
        <v>1210</v>
      </c>
      <c r="AK5486" s="2" t="s">
        <v>81</v>
      </c>
      <c r="AL5486" s="2" t="s">
        <v>82</v>
      </c>
      <c r="AM5486" s="2">
        <v>1210</v>
      </c>
      <c r="AN5486" s="2" t="s">
        <v>81</v>
      </c>
      <c r="AO5486" s="2" t="s">
        <v>82</v>
      </c>
      <c r="AP5486" s="2">
        <v>1210</v>
      </c>
      <c r="AQ5486" s="2" t="s">
        <v>81</v>
      </c>
      <c r="AR5486" s="2" t="s">
        <v>82</v>
      </c>
      <c r="BM5486" s="2" t="s">
        <v>162</v>
      </c>
      <c r="BN5486" s="2">
        <v>300</v>
      </c>
      <c r="BO5486" s="2" t="s">
        <v>21258</v>
      </c>
      <c r="BQ5486" s="2" t="s">
        <v>21259</v>
      </c>
    </row>
    <row r="5487" spans="1:69" ht="16.149999999999999" customHeight="1" x14ac:dyDescent="0.25">
      <c r="A5487" s="1">
        <v>5488</v>
      </c>
      <c r="B5487" s="2" t="s">
        <v>135</v>
      </c>
      <c r="C5487" s="2" t="s">
        <v>21260</v>
      </c>
      <c r="D5487" s="2" t="s">
        <v>371</v>
      </c>
      <c r="E5487" s="2" t="s">
        <v>7612</v>
      </c>
      <c r="F5487" s="67">
        <v>44183</v>
      </c>
      <c r="G5487" s="96">
        <f t="shared" ref="G5487:G5518" si="832">IF(F5487&lt;&gt;"",MONTH(F5487),"")</f>
        <v>12</v>
      </c>
      <c r="H5487" s="96">
        <f t="shared" ref="H5487:H5518" si="833">IF(F5487&lt;&gt;"",YEAR(F5487),"")</f>
        <v>2020</v>
      </c>
      <c r="I5487" s="92">
        <v>0.65625</v>
      </c>
      <c r="J5487" s="97">
        <f t="shared" si="831"/>
        <v>15</v>
      </c>
      <c r="K5487" s="5" t="s">
        <v>1392</v>
      </c>
      <c r="L5487" s="5" t="s">
        <v>91</v>
      </c>
      <c r="M5487" s="6" t="s">
        <v>139</v>
      </c>
      <c r="N5487" s="5">
        <v>67</v>
      </c>
      <c r="O5487" s="2" t="s">
        <v>5139</v>
      </c>
      <c r="P5487" s="6" t="s">
        <v>21261</v>
      </c>
      <c r="R5487" s="6" t="s">
        <v>77</v>
      </c>
      <c r="U5487" s="2" t="s">
        <v>208</v>
      </c>
      <c r="V5487" s="2" t="s">
        <v>202</v>
      </c>
      <c r="W5487" s="2" t="s">
        <v>21262</v>
      </c>
      <c r="BM5487" s="2" t="s">
        <v>162</v>
      </c>
      <c r="BN5487" s="2">
        <v>1200</v>
      </c>
      <c r="BO5487" s="2" t="s">
        <v>21263</v>
      </c>
      <c r="BQ5487" s="2" t="s">
        <v>21264</v>
      </c>
    </row>
    <row r="5488" spans="1:69" ht="16.149999999999999" customHeight="1" x14ac:dyDescent="0.25">
      <c r="A5488" s="1">
        <v>5489</v>
      </c>
      <c r="B5488" s="2" t="s">
        <v>135</v>
      </c>
      <c r="C5488" s="116" t="s">
        <v>289</v>
      </c>
      <c r="D5488" s="2" t="s">
        <v>290</v>
      </c>
      <c r="E5488" s="2" t="s">
        <v>1310</v>
      </c>
      <c r="F5488" s="67">
        <v>44200</v>
      </c>
      <c r="G5488" s="96">
        <f t="shared" si="832"/>
        <v>1</v>
      </c>
      <c r="H5488" s="96">
        <f t="shared" si="833"/>
        <v>2021</v>
      </c>
      <c r="I5488" s="92">
        <v>0.42013888888888901</v>
      </c>
      <c r="J5488" s="97">
        <f t="shared" si="831"/>
        <v>10</v>
      </c>
      <c r="K5488" s="5" t="s">
        <v>1392</v>
      </c>
      <c r="L5488" s="5" t="s">
        <v>91</v>
      </c>
      <c r="M5488" s="6" t="s">
        <v>139</v>
      </c>
      <c r="N5488" s="5">
        <v>31</v>
      </c>
      <c r="O5488" s="2" t="s">
        <v>5139</v>
      </c>
      <c r="P5488" s="6" t="s">
        <v>21265</v>
      </c>
      <c r="R5488" s="6" t="s">
        <v>77</v>
      </c>
      <c r="U5488" s="2" t="s">
        <v>208</v>
      </c>
      <c r="V5488" s="2" t="s">
        <v>202</v>
      </c>
      <c r="X5488" s="2">
        <v>52</v>
      </c>
      <c r="Y5488" s="2" t="s">
        <v>81</v>
      </c>
      <c r="Z5488" s="2" t="s">
        <v>84</v>
      </c>
      <c r="AA5488" s="2">
        <v>52</v>
      </c>
      <c r="AB5488" s="2" t="s">
        <v>81</v>
      </c>
      <c r="AC5488" s="2" t="s">
        <v>84</v>
      </c>
      <c r="AD5488" s="2">
        <v>52</v>
      </c>
      <c r="AE5488" s="2" t="s">
        <v>81</v>
      </c>
      <c r="AF5488" s="2" t="s">
        <v>21266</v>
      </c>
      <c r="AG5488" s="2">
        <v>52</v>
      </c>
      <c r="AH5488" s="2" t="s">
        <v>81</v>
      </c>
      <c r="AI5488" s="2" t="s">
        <v>84</v>
      </c>
      <c r="AP5488" s="2">
        <v>20</v>
      </c>
      <c r="AQ5488" s="2" t="s">
        <v>94</v>
      </c>
      <c r="AR5488" s="2" t="s">
        <v>161</v>
      </c>
      <c r="BO5488" s="2" t="s">
        <v>21267</v>
      </c>
      <c r="BQ5488" s="2" t="s">
        <v>21268</v>
      </c>
    </row>
    <row r="5489" spans="1:69" ht="16.149999999999999" customHeight="1" x14ac:dyDescent="0.25">
      <c r="A5489" s="1">
        <v>5490</v>
      </c>
      <c r="B5489" s="2" t="s">
        <v>211</v>
      </c>
      <c r="C5489" s="2" t="s">
        <v>21269</v>
      </c>
      <c r="D5489" s="2" t="s">
        <v>206</v>
      </c>
      <c r="E5489" s="2" t="s">
        <v>21270</v>
      </c>
      <c r="F5489" s="67">
        <v>44181</v>
      </c>
      <c r="G5489" s="96">
        <f t="shared" si="832"/>
        <v>12</v>
      </c>
      <c r="H5489" s="96">
        <f t="shared" si="833"/>
        <v>2020</v>
      </c>
      <c r="I5489" s="92">
        <v>0.72916666666666696</v>
      </c>
      <c r="J5489" s="97">
        <f t="shared" si="831"/>
        <v>17</v>
      </c>
      <c r="K5489" s="5" t="s">
        <v>1392</v>
      </c>
      <c r="M5489" s="6" t="s">
        <v>74</v>
      </c>
      <c r="O5489" s="6" t="s">
        <v>101</v>
      </c>
      <c r="P5489" s="6" t="s">
        <v>21271</v>
      </c>
      <c r="R5489" s="6" t="s">
        <v>77</v>
      </c>
      <c r="T5489" s="6" t="s">
        <v>109</v>
      </c>
      <c r="U5489" s="2" t="s">
        <v>74</v>
      </c>
      <c r="V5489" s="2" t="s">
        <v>109</v>
      </c>
      <c r="X5489" s="2">
        <v>127</v>
      </c>
      <c r="Y5489" s="2" t="s">
        <v>83</v>
      </c>
      <c r="Z5489" s="2" t="s">
        <v>82</v>
      </c>
      <c r="AA5489" s="2">
        <v>127</v>
      </c>
      <c r="AB5489" s="2" t="s">
        <v>94</v>
      </c>
      <c r="AC5489" s="2" t="s">
        <v>82</v>
      </c>
      <c r="AD5489" s="2">
        <v>127</v>
      </c>
      <c r="AE5489" s="2" t="s">
        <v>83</v>
      </c>
      <c r="AF5489" s="2" t="s">
        <v>82</v>
      </c>
      <c r="AJ5489" s="2">
        <v>127</v>
      </c>
      <c r="AK5489" s="2" t="s">
        <v>83</v>
      </c>
      <c r="AL5489" s="2" t="s">
        <v>82</v>
      </c>
      <c r="AM5489" s="2">
        <v>127</v>
      </c>
      <c r="AN5489" s="2" t="s">
        <v>94</v>
      </c>
      <c r="AO5489" s="2" t="s">
        <v>82</v>
      </c>
      <c r="AP5489" s="2">
        <v>127</v>
      </c>
      <c r="AQ5489" s="2" t="s">
        <v>83</v>
      </c>
      <c r="AR5489" s="2" t="s">
        <v>82</v>
      </c>
      <c r="AV5489" s="2">
        <v>127</v>
      </c>
      <c r="AW5489" s="2" t="s">
        <v>83</v>
      </c>
      <c r="AX5489" s="2" t="s">
        <v>82</v>
      </c>
      <c r="AY5489" s="2">
        <v>127</v>
      </c>
      <c r="AZ5489" s="2" t="s">
        <v>94</v>
      </c>
      <c r="BA5489" s="2" t="s">
        <v>82</v>
      </c>
      <c r="BB5489" s="2">
        <v>127</v>
      </c>
      <c r="BC5489" s="2" t="s">
        <v>83</v>
      </c>
      <c r="BD5489" s="2" t="s">
        <v>82</v>
      </c>
      <c r="BI5489" s="2" t="s">
        <v>162</v>
      </c>
      <c r="BJ5489" s="2">
        <v>800</v>
      </c>
      <c r="BK5489" s="2" t="s">
        <v>110</v>
      </c>
      <c r="BL5489" s="2">
        <v>1500</v>
      </c>
      <c r="BO5489" s="2" t="s">
        <v>21272</v>
      </c>
      <c r="BQ5489" s="2" t="s">
        <v>21273</v>
      </c>
    </row>
    <row r="5490" spans="1:69" ht="16.149999999999999" customHeight="1" x14ac:dyDescent="0.25">
      <c r="A5490" s="1">
        <v>5491</v>
      </c>
      <c r="B5490" s="2" t="s">
        <v>135</v>
      </c>
      <c r="C5490" s="2" t="s">
        <v>1851</v>
      </c>
      <c r="D5490" s="2" t="s">
        <v>89</v>
      </c>
      <c r="E5490" s="2" t="s">
        <v>21274</v>
      </c>
      <c r="F5490" s="67">
        <v>44204</v>
      </c>
      <c r="G5490" s="96">
        <f t="shared" si="832"/>
        <v>1</v>
      </c>
      <c r="H5490" s="96">
        <f t="shared" si="833"/>
        <v>2021</v>
      </c>
      <c r="I5490" s="92">
        <v>0.34027777777777801</v>
      </c>
      <c r="J5490" s="97">
        <f t="shared" si="831"/>
        <v>8</v>
      </c>
      <c r="K5490" s="5" t="s">
        <v>1392</v>
      </c>
      <c r="L5490" s="5" t="s">
        <v>91</v>
      </c>
      <c r="M5490" s="6" t="s">
        <v>354</v>
      </c>
      <c r="O5490" s="2" t="s">
        <v>5139</v>
      </c>
      <c r="P5490" s="6" t="s">
        <v>21275</v>
      </c>
      <c r="R5490" s="6" t="s">
        <v>77</v>
      </c>
      <c r="W5490" s="2" t="s">
        <v>21276</v>
      </c>
      <c r="X5490" s="2">
        <v>15</v>
      </c>
      <c r="Y5490" s="2" t="s">
        <v>94</v>
      </c>
      <c r="Z5490" s="2" t="s">
        <v>161</v>
      </c>
      <c r="AG5490" s="2">
        <v>50</v>
      </c>
      <c r="AH5490" s="2" t="s">
        <v>94</v>
      </c>
      <c r="AI5490" s="2" t="s">
        <v>84</v>
      </c>
      <c r="BQ5490" s="2" t="s">
        <v>21277</v>
      </c>
    </row>
    <row r="5491" spans="1:69" ht="16.149999999999999" customHeight="1" x14ac:dyDescent="0.25">
      <c r="A5491" s="1">
        <v>5492</v>
      </c>
      <c r="B5491" s="2" t="s">
        <v>211</v>
      </c>
      <c r="C5491" s="228" t="s">
        <v>18714</v>
      </c>
      <c r="D5491" s="2" t="s">
        <v>137</v>
      </c>
      <c r="E5491" s="2" t="s">
        <v>247</v>
      </c>
      <c r="F5491" s="67">
        <v>44079</v>
      </c>
      <c r="G5491" s="96">
        <f t="shared" si="832"/>
        <v>9</v>
      </c>
      <c r="H5491" s="96">
        <f t="shared" si="833"/>
        <v>2020</v>
      </c>
      <c r="I5491" s="92">
        <v>0.58333333333333304</v>
      </c>
      <c r="J5491" s="97">
        <f t="shared" si="831"/>
        <v>14</v>
      </c>
      <c r="L5491" s="5" t="s">
        <v>91</v>
      </c>
      <c r="M5491" s="127" t="s">
        <v>115</v>
      </c>
      <c r="N5491" s="5">
        <v>84</v>
      </c>
      <c r="O5491" s="2" t="s">
        <v>5139</v>
      </c>
      <c r="P5491" s="127" t="s">
        <v>21278</v>
      </c>
      <c r="R5491" s="6" t="s">
        <v>77</v>
      </c>
      <c r="T5491" s="6" t="s">
        <v>80</v>
      </c>
      <c r="U5491" s="2" t="s">
        <v>100</v>
      </c>
      <c r="V5491" s="2" t="s">
        <v>80</v>
      </c>
      <c r="BO5491" s="2" t="s">
        <v>21279</v>
      </c>
      <c r="BQ5491" s="2" t="s">
        <v>21280</v>
      </c>
    </row>
    <row r="5492" spans="1:69" ht="16.149999999999999" customHeight="1" x14ac:dyDescent="0.25">
      <c r="A5492" s="1">
        <v>5493</v>
      </c>
      <c r="B5492" s="2" t="s">
        <v>211</v>
      </c>
      <c r="C5492" s="44" t="s">
        <v>2979</v>
      </c>
      <c r="D5492" s="2" t="s">
        <v>113</v>
      </c>
      <c r="E5492" s="2" t="s">
        <v>21281</v>
      </c>
      <c r="F5492" s="67">
        <v>44204</v>
      </c>
      <c r="G5492" s="96">
        <f t="shared" si="832"/>
        <v>1</v>
      </c>
      <c r="H5492" s="96">
        <f t="shared" si="833"/>
        <v>2021</v>
      </c>
      <c r="I5492" s="92">
        <v>0.54513888888888895</v>
      </c>
      <c r="J5492" s="97">
        <f t="shared" si="831"/>
        <v>13</v>
      </c>
      <c r="K5492" s="5" t="s">
        <v>1392</v>
      </c>
      <c r="L5492" s="5" t="s">
        <v>91</v>
      </c>
      <c r="M5492" s="127" t="s">
        <v>20582</v>
      </c>
      <c r="N5492" s="5">
        <v>30</v>
      </c>
      <c r="O5492" s="2" t="s">
        <v>21282</v>
      </c>
      <c r="P5492" s="6" t="s">
        <v>21283</v>
      </c>
      <c r="R5492" s="6" t="s">
        <v>77</v>
      </c>
      <c r="T5492" s="6" t="s">
        <v>202</v>
      </c>
      <c r="X5492" s="2">
        <v>120</v>
      </c>
      <c r="Y5492" s="2" t="s">
        <v>81</v>
      </c>
      <c r="Z5492" s="2" t="s">
        <v>84</v>
      </c>
      <c r="AA5492" s="2">
        <v>120</v>
      </c>
      <c r="AB5492" s="2" t="s">
        <v>94</v>
      </c>
      <c r="AC5492" s="2" t="s">
        <v>84</v>
      </c>
      <c r="AD5492" s="2">
        <v>120</v>
      </c>
      <c r="AE5492" s="2" t="s">
        <v>83</v>
      </c>
      <c r="AF5492" s="2" t="s">
        <v>84</v>
      </c>
      <c r="AG5492" s="2">
        <v>120</v>
      </c>
      <c r="AH5492" s="2" t="s">
        <v>81</v>
      </c>
      <c r="AI5492" s="2" t="s">
        <v>84</v>
      </c>
      <c r="AJ5492" s="2">
        <v>120</v>
      </c>
      <c r="AK5492" s="2" t="s">
        <v>81</v>
      </c>
      <c r="AL5492" s="2" t="s">
        <v>84</v>
      </c>
      <c r="AM5492" s="2">
        <v>120</v>
      </c>
      <c r="AN5492" s="2" t="s">
        <v>94</v>
      </c>
      <c r="AO5492" s="2" t="s">
        <v>84</v>
      </c>
      <c r="AP5492" s="2">
        <v>120</v>
      </c>
      <c r="AQ5492" s="2" t="s">
        <v>83</v>
      </c>
      <c r="AR5492" s="2" t="s">
        <v>84</v>
      </c>
      <c r="AS5492" s="2">
        <v>120</v>
      </c>
      <c r="AT5492" s="2" t="s">
        <v>81</v>
      </c>
      <c r="AU5492" s="2" t="s">
        <v>84</v>
      </c>
      <c r="BO5492" s="2" t="s">
        <v>21284</v>
      </c>
      <c r="BQ5492" s="2" t="s">
        <v>21285</v>
      </c>
    </row>
    <row r="5493" spans="1:69" ht="16.149999999999999" customHeight="1" x14ac:dyDescent="0.25">
      <c r="A5493" s="1">
        <v>5494</v>
      </c>
      <c r="B5493" s="2" t="s">
        <v>211</v>
      </c>
      <c r="C5493" s="2" t="s">
        <v>1328</v>
      </c>
      <c r="D5493" s="2" t="s">
        <v>113</v>
      </c>
      <c r="E5493" s="2" t="s">
        <v>4952</v>
      </c>
      <c r="F5493" s="67">
        <v>44201</v>
      </c>
      <c r="G5493" s="96">
        <f t="shared" si="832"/>
        <v>1</v>
      </c>
      <c r="H5493" s="96">
        <f t="shared" si="833"/>
        <v>2021</v>
      </c>
      <c r="J5493" s="97" t="str">
        <f t="shared" si="831"/>
        <v/>
      </c>
      <c r="L5493" s="5" t="s">
        <v>13008</v>
      </c>
      <c r="M5493" s="127" t="s">
        <v>208</v>
      </c>
      <c r="N5493" s="5">
        <v>63</v>
      </c>
      <c r="O5493" s="2" t="s">
        <v>21282</v>
      </c>
      <c r="P5493" s="6" t="s">
        <v>21286</v>
      </c>
      <c r="R5493" s="6" t="s">
        <v>77</v>
      </c>
      <c r="T5493" s="6" t="s">
        <v>202</v>
      </c>
      <c r="BO5493" s="2" t="s">
        <v>21287</v>
      </c>
      <c r="BQ5493" s="2" t="s">
        <v>21288</v>
      </c>
    </row>
    <row r="5494" spans="1:69" ht="16.149999999999999" customHeight="1" x14ac:dyDescent="0.25">
      <c r="A5494" s="1">
        <v>5495</v>
      </c>
      <c r="B5494" s="2" t="s">
        <v>211</v>
      </c>
      <c r="C5494" s="2" t="s">
        <v>2544</v>
      </c>
      <c r="D5494" s="2" t="s">
        <v>348</v>
      </c>
      <c r="E5494" s="2" t="s">
        <v>21289</v>
      </c>
      <c r="F5494" s="67">
        <v>44179</v>
      </c>
      <c r="G5494" s="96">
        <f t="shared" si="832"/>
        <v>12</v>
      </c>
      <c r="H5494" s="96">
        <f t="shared" si="833"/>
        <v>2020</v>
      </c>
      <c r="J5494" s="97" t="str">
        <f t="shared" si="831"/>
        <v/>
      </c>
      <c r="L5494" s="5" t="s">
        <v>91</v>
      </c>
      <c r="M5494" s="127" t="s">
        <v>109</v>
      </c>
      <c r="O5494" s="2" t="s">
        <v>21282</v>
      </c>
      <c r="P5494" s="6" t="s">
        <v>21290</v>
      </c>
      <c r="BO5494" s="2" t="s">
        <v>21291</v>
      </c>
      <c r="BQ5494" s="2" t="s">
        <v>21292</v>
      </c>
    </row>
    <row r="5495" spans="1:69" ht="16.149999999999999" customHeight="1" x14ac:dyDescent="0.25">
      <c r="A5495" s="1">
        <v>5496</v>
      </c>
      <c r="B5495" s="2" t="s">
        <v>211</v>
      </c>
      <c r="C5495" s="2" t="s">
        <v>1328</v>
      </c>
      <c r="D5495" s="2" t="s">
        <v>113</v>
      </c>
      <c r="E5495" s="2" t="s">
        <v>11074</v>
      </c>
      <c r="F5495" s="67">
        <v>44186</v>
      </c>
      <c r="G5495" s="96">
        <f t="shared" si="832"/>
        <v>12</v>
      </c>
      <c r="H5495" s="96">
        <f t="shared" si="833"/>
        <v>2020</v>
      </c>
      <c r="I5495" s="92">
        <v>0.78819444444444398</v>
      </c>
      <c r="J5495" s="97">
        <f t="shared" si="831"/>
        <v>18</v>
      </c>
      <c r="L5495" s="5" t="s">
        <v>73</v>
      </c>
      <c r="M5495" s="127" t="s">
        <v>74</v>
      </c>
      <c r="N5495" s="5">
        <v>30</v>
      </c>
      <c r="O5495" s="2" t="s">
        <v>5139</v>
      </c>
      <c r="P5495" s="6" t="s">
        <v>21293</v>
      </c>
      <c r="R5495" s="6" t="s">
        <v>77</v>
      </c>
      <c r="U5495" s="2" t="s">
        <v>354</v>
      </c>
      <c r="BO5495" s="2" t="s">
        <v>21294</v>
      </c>
      <c r="BQ5495" s="2" t="s">
        <v>21295</v>
      </c>
    </row>
    <row r="5496" spans="1:69" ht="16.149999999999999" customHeight="1" x14ac:dyDescent="0.25">
      <c r="A5496" s="1">
        <v>5497</v>
      </c>
      <c r="B5496" s="2" t="s">
        <v>135</v>
      </c>
      <c r="C5496" s="2" t="s">
        <v>1328</v>
      </c>
      <c r="D5496" s="2" t="s">
        <v>113</v>
      </c>
      <c r="E5496" s="2" t="s">
        <v>21296</v>
      </c>
      <c r="F5496" s="67">
        <v>44200</v>
      </c>
      <c r="G5496" s="96">
        <f t="shared" si="832"/>
        <v>1</v>
      </c>
      <c r="H5496" s="96">
        <f t="shared" si="833"/>
        <v>2021</v>
      </c>
      <c r="I5496" s="92">
        <v>0.91666666666666696</v>
      </c>
      <c r="J5496" s="97">
        <f t="shared" si="831"/>
        <v>22</v>
      </c>
      <c r="L5496" s="5" t="s">
        <v>91</v>
      </c>
      <c r="M5496" s="127" t="s">
        <v>21297</v>
      </c>
      <c r="O5496" s="2" t="s">
        <v>5139</v>
      </c>
      <c r="P5496" s="6" t="s">
        <v>21298</v>
      </c>
      <c r="R5496" s="6" t="s">
        <v>77</v>
      </c>
      <c r="U5496" s="2" t="s">
        <v>74</v>
      </c>
      <c r="V5496" s="2" t="s">
        <v>80</v>
      </c>
      <c r="X5496" s="2">
        <v>250</v>
      </c>
      <c r="Y5496" s="2" t="s">
        <v>83</v>
      </c>
      <c r="Z5496" s="2" t="s">
        <v>82</v>
      </c>
      <c r="AD5496" s="2">
        <v>250</v>
      </c>
      <c r="AE5496" s="2" t="s">
        <v>83</v>
      </c>
      <c r="AF5496" s="2" t="s">
        <v>82</v>
      </c>
      <c r="AG5496" s="2">
        <v>250</v>
      </c>
      <c r="AH5496" s="2" t="s">
        <v>81</v>
      </c>
      <c r="AI5496" s="2" t="s">
        <v>82</v>
      </c>
      <c r="AJ5496" s="2">
        <v>250</v>
      </c>
      <c r="AK5496" s="2" t="s">
        <v>83</v>
      </c>
      <c r="AL5496" s="2" t="s">
        <v>82</v>
      </c>
      <c r="AP5496" s="2">
        <v>250</v>
      </c>
      <c r="AQ5496" s="2" t="s">
        <v>83</v>
      </c>
      <c r="AR5496" s="2" t="s">
        <v>82</v>
      </c>
      <c r="AS5496" s="2">
        <v>250</v>
      </c>
      <c r="AT5496" s="2" t="s">
        <v>81</v>
      </c>
      <c r="AU5496" s="2" t="s">
        <v>82</v>
      </c>
      <c r="BO5496" s="2" t="s">
        <v>21299</v>
      </c>
      <c r="BQ5496" s="2" t="s">
        <v>21300</v>
      </c>
    </row>
    <row r="5497" spans="1:69" ht="16.149999999999999" customHeight="1" x14ac:dyDescent="0.25">
      <c r="A5497" s="1">
        <v>5498</v>
      </c>
      <c r="B5497" s="2" t="s">
        <v>211</v>
      </c>
      <c r="C5497" s="2" t="s">
        <v>540</v>
      </c>
      <c r="D5497" s="2" t="s">
        <v>124</v>
      </c>
      <c r="E5497" s="2" t="s">
        <v>19547</v>
      </c>
      <c r="F5497" s="67">
        <v>44205</v>
      </c>
      <c r="G5497" s="96">
        <f t="shared" si="832"/>
        <v>1</v>
      </c>
      <c r="H5497" s="96">
        <f t="shared" si="833"/>
        <v>2021</v>
      </c>
      <c r="I5497" s="92">
        <v>2.7777777777777801E-2</v>
      </c>
      <c r="J5497" s="97">
        <f t="shared" si="831"/>
        <v>0</v>
      </c>
      <c r="L5497" s="5" t="s">
        <v>73</v>
      </c>
      <c r="M5497" s="127" t="s">
        <v>74</v>
      </c>
      <c r="N5497" s="5">
        <v>35</v>
      </c>
      <c r="O5497" s="2" t="s">
        <v>5139</v>
      </c>
      <c r="P5497" s="6" t="s">
        <v>21301</v>
      </c>
      <c r="R5497" s="6" t="s">
        <v>77</v>
      </c>
      <c r="T5497" s="6" t="s">
        <v>80</v>
      </c>
      <c r="W5497" s="2" t="s">
        <v>21302</v>
      </c>
      <c r="X5497" s="2">
        <v>1870</v>
      </c>
      <c r="Y5497" s="2" t="s">
        <v>81</v>
      </c>
      <c r="Z5497" s="2" t="s">
        <v>84</v>
      </c>
      <c r="AA5497" s="2">
        <v>1870</v>
      </c>
      <c r="AB5497" s="2" t="s">
        <v>81</v>
      </c>
      <c r="AC5497" s="2" t="s">
        <v>84</v>
      </c>
      <c r="AD5497" s="2">
        <v>170</v>
      </c>
      <c r="AE5497" s="2" t="s">
        <v>83</v>
      </c>
      <c r="AF5497" s="2" t="s">
        <v>84</v>
      </c>
      <c r="AG5497" s="2">
        <v>1870</v>
      </c>
      <c r="AH5497" s="2" t="s">
        <v>81</v>
      </c>
      <c r="AI5497" s="2" t="s">
        <v>84</v>
      </c>
      <c r="BM5497" s="2" t="s">
        <v>162</v>
      </c>
      <c r="BN5497" s="2">
        <v>100</v>
      </c>
      <c r="BO5497" s="2" t="s">
        <v>21303</v>
      </c>
      <c r="BQ5497" s="2" t="s">
        <v>21304</v>
      </c>
    </row>
    <row r="5498" spans="1:69" ht="16.149999999999999" customHeight="1" x14ac:dyDescent="0.25">
      <c r="A5498" s="1">
        <v>5499</v>
      </c>
      <c r="B5498" s="2" t="s">
        <v>211</v>
      </c>
      <c r="C5498" s="2" t="s">
        <v>4304</v>
      </c>
      <c r="D5498" s="2" t="s">
        <v>124</v>
      </c>
      <c r="E5498" s="2" t="s">
        <v>5167</v>
      </c>
      <c r="F5498" s="67">
        <v>44205</v>
      </c>
      <c r="G5498" s="96">
        <f t="shared" si="832"/>
        <v>1</v>
      </c>
      <c r="H5498" s="96">
        <f t="shared" si="833"/>
        <v>2021</v>
      </c>
      <c r="J5498" s="97" t="str">
        <f t="shared" si="831"/>
        <v/>
      </c>
      <c r="M5498" s="127"/>
      <c r="T5498" s="6" t="s">
        <v>80</v>
      </c>
      <c r="X5498" s="2">
        <v>640</v>
      </c>
      <c r="Y5498" s="2" t="s">
        <v>81</v>
      </c>
      <c r="Z5498" s="2" t="s">
        <v>168</v>
      </c>
      <c r="AA5498" s="2">
        <v>640</v>
      </c>
      <c r="AB5498" s="2" t="s">
        <v>81</v>
      </c>
      <c r="AC5498" s="2" t="s">
        <v>168</v>
      </c>
      <c r="AD5498" s="2">
        <v>640</v>
      </c>
      <c r="AE5498" s="2" t="s">
        <v>83</v>
      </c>
      <c r="AF5498" s="2" t="s">
        <v>168</v>
      </c>
      <c r="BI5498" s="2" t="s">
        <v>162</v>
      </c>
      <c r="BJ5498" s="2">
        <v>1150</v>
      </c>
      <c r="BK5498" s="2" t="s">
        <v>162</v>
      </c>
      <c r="BL5498" s="2">
        <v>410</v>
      </c>
      <c r="BO5498" s="2" t="s">
        <v>21305</v>
      </c>
      <c r="BQ5498" s="2" t="s">
        <v>21306</v>
      </c>
    </row>
    <row r="5499" spans="1:69" ht="16.149999999999999" customHeight="1" x14ac:dyDescent="0.25">
      <c r="A5499" s="1">
        <v>5500</v>
      </c>
      <c r="B5499" s="2" t="s">
        <v>87</v>
      </c>
      <c r="C5499" s="65" t="s">
        <v>21307</v>
      </c>
      <c r="D5499" s="2" t="s">
        <v>151</v>
      </c>
      <c r="E5499" s="2" t="s">
        <v>21308</v>
      </c>
      <c r="F5499" s="67">
        <v>44207</v>
      </c>
      <c r="G5499" s="96">
        <f t="shared" si="832"/>
        <v>1</v>
      </c>
      <c r="H5499" s="96">
        <f t="shared" si="833"/>
        <v>2021</v>
      </c>
      <c r="I5499" s="92">
        <v>0.71180555555555503</v>
      </c>
      <c r="J5499" s="97">
        <f t="shared" si="831"/>
        <v>17</v>
      </c>
      <c r="K5499" s="5" t="s">
        <v>109</v>
      </c>
      <c r="L5499" s="5" t="s">
        <v>91</v>
      </c>
      <c r="M5499" s="127" t="s">
        <v>74</v>
      </c>
      <c r="N5499" s="5">
        <v>80</v>
      </c>
      <c r="O5499" s="2" t="s">
        <v>5139</v>
      </c>
      <c r="P5499" s="6" t="s">
        <v>21309</v>
      </c>
      <c r="Q5499" s="6" t="s">
        <v>109</v>
      </c>
      <c r="R5499" s="6" t="s">
        <v>77</v>
      </c>
      <c r="U5499" s="2" t="s">
        <v>208</v>
      </c>
      <c r="V5499" s="2" t="s">
        <v>202</v>
      </c>
      <c r="BO5499" s="2" t="s">
        <v>21310</v>
      </c>
      <c r="BQ5499" s="2" t="s">
        <v>21311</v>
      </c>
    </row>
    <row r="5500" spans="1:69" ht="16.149999999999999" customHeight="1" x14ac:dyDescent="0.25">
      <c r="A5500" s="1">
        <v>5501</v>
      </c>
      <c r="B5500" s="2" t="s">
        <v>211</v>
      </c>
      <c r="C5500" s="2" t="s">
        <v>21312</v>
      </c>
      <c r="D5500" s="2" t="s">
        <v>296</v>
      </c>
      <c r="E5500" s="2" t="s">
        <v>11990</v>
      </c>
      <c r="F5500" s="67">
        <v>43842</v>
      </c>
      <c r="G5500" s="96">
        <f t="shared" si="832"/>
        <v>1</v>
      </c>
      <c r="H5500" s="96">
        <f t="shared" si="833"/>
        <v>2020</v>
      </c>
      <c r="I5500" s="92">
        <v>0.52083333333333304</v>
      </c>
      <c r="J5500" s="97">
        <f t="shared" si="831"/>
        <v>12</v>
      </c>
      <c r="K5500" s="5" t="s">
        <v>1392</v>
      </c>
      <c r="L5500" s="5" t="s">
        <v>91</v>
      </c>
      <c r="M5500" s="127" t="s">
        <v>74</v>
      </c>
      <c r="N5500" s="5">
        <v>68</v>
      </c>
      <c r="O5500" s="2" t="s">
        <v>5139</v>
      </c>
      <c r="P5500" s="6" t="s">
        <v>21313</v>
      </c>
      <c r="R5500" s="6" t="s">
        <v>77</v>
      </c>
      <c r="T5500" s="6" t="s">
        <v>202</v>
      </c>
      <c r="BI5500" s="2" t="s">
        <v>162</v>
      </c>
      <c r="BJ5500" s="2">
        <v>340</v>
      </c>
      <c r="BM5500" s="2" t="s">
        <v>162</v>
      </c>
      <c r="BN5500" s="2">
        <v>5</v>
      </c>
      <c r="BO5500" s="2" t="s">
        <v>21314</v>
      </c>
      <c r="BQ5500" s="2" t="s">
        <v>21315</v>
      </c>
    </row>
    <row r="5501" spans="1:69" ht="16.149999999999999" customHeight="1" x14ac:dyDescent="0.25">
      <c r="A5501" s="1">
        <v>5502</v>
      </c>
      <c r="B5501" s="2" t="s">
        <v>211</v>
      </c>
      <c r="C5501" s="2" t="s">
        <v>1340</v>
      </c>
      <c r="D5501" s="2" t="s">
        <v>137</v>
      </c>
      <c r="E5501" s="2" t="s">
        <v>21316</v>
      </c>
      <c r="F5501" s="67">
        <v>43843</v>
      </c>
      <c r="G5501" s="96">
        <f t="shared" si="832"/>
        <v>1</v>
      </c>
      <c r="H5501" s="96">
        <f t="shared" si="833"/>
        <v>2020</v>
      </c>
      <c r="I5501" s="92">
        <v>0.41319444444444398</v>
      </c>
      <c r="J5501" s="97">
        <f t="shared" si="831"/>
        <v>9</v>
      </c>
      <c r="K5501" s="5" t="s">
        <v>1392</v>
      </c>
      <c r="L5501" s="5" t="s">
        <v>73</v>
      </c>
      <c r="M5501" s="127" t="s">
        <v>115</v>
      </c>
      <c r="N5501" s="5">
        <v>77</v>
      </c>
      <c r="O5501" s="5" t="s">
        <v>5139</v>
      </c>
      <c r="P5501" s="127" t="s">
        <v>1027</v>
      </c>
      <c r="R5501" s="6" t="s">
        <v>77</v>
      </c>
      <c r="T5501" s="6" t="s">
        <v>80</v>
      </c>
      <c r="X5501" s="2">
        <v>240</v>
      </c>
      <c r="Y5501" s="2" t="s">
        <v>81</v>
      </c>
      <c r="Z5501" s="2" t="s">
        <v>168</v>
      </c>
      <c r="AD5501" s="2">
        <v>240</v>
      </c>
      <c r="AE5501" s="2" t="s">
        <v>83</v>
      </c>
      <c r="AF5501" s="2" t="s">
        <v>168</v>
      </c>
      <c r="AG5501" s="2">
        <v>240</v>
      </c>
      <c r="AH5501" s="2" t="s">
        <v>83</v>
      </c>
      <c r="AI5501" s="2" t="s">
        <v>168</v>
      </c>
      <c r="BO5501" s="2" t="s">
        <v>21317</v>
      </c>
      <c r="BQ5501" s="2" t="s">
        <v>21318</v>
      </c>
    </row>
    <row r="5502" spans="1:69" ht="16.149999999999999" customHeight="1" x14ac:dyDescent="0.25">
      <c r="A5502" s="1">
        <v>5503</v>
      </c>
      <c r="B5502" s="2" t="s">
        <v>211</v>
      </c>
      <c r="C5502" s="2" t="s">
        <v>6871</v>
      </c>
      <c r="D5502" s="2" t="s">
        <v>651</v>
      </c>
      <c r="E5502" s="2" t="s">
        <v>21319</v>
      </c>
      <c r="F5502" s="211">
        <v>44209</v>
      </c>
      <c r="G5502" s="214">
        <f t="shared" si="832"/>
        <v>1</v>
      </c>
      <c r="H5502" s="214">
        <f t="shared" si="833"/>
        <v>2021</v>
      </c>
      <c r="I5502" s="212">
        <v>0.57291666666666696</v>
      </c>
      <c r="J5502" s="97">
        <f t="shared" si="831"/>
        <v>13</v>
      </c>
      <c r="K5502" s="213" t="s">
        <v>1392</v>
      </c>
      <c r="L5502" s="213" t="s">
        <v>91</v>
      </c>
      <c r="M5502" s="6" t="s">
        <v>74</v>
      </c>
      <c r="N5502" s="213"/>
      <c r="O5502" s="401" t="s">
        <v>101</v>
      </c>
      <c r="P5502" s="6" t="s">
        <v>21320</v>
      </c>
      <c r="R5502" s="6" t="s">
        <v>77</v>
      </c>
      <c r="T5502" s="6" t="s">
        <v>202</v>
      </c>
      <c r="X5502" s="2">
        <v>40</v>
      </c>
      <c r="Y5502" s="2" t="s">
        <v>94</v>
      </c>
      <c r="Z5502" s="2" t="s">
        <v>84</v>
      </c>
      <c r="AA5502" s="2">
        <v>40</v>
      </c>
      <c r="AB5502" s="2" t="s">
        <v>94</v>
      </c>
      <c r="AC5502" s="2" t="s">
        <v>84</v>
      </c>
      <c r="AD5502" s="2">
        <v>40</v>
      </c>
      <c r="AE5502" s="2" t="s">
        <v>3284</v>
      </c>
      <c r="AF5502" s="2" t="s">
        <v>84</v>
      </c>
      <c r="AJ5502" s="392">
        <v>40</v>
      </c>
      <c r="AK5502" s="392" t="s">
        <v>94</v>
      </c>
      <c r="AL5502" s="392" t="s">
        <v>84</v>
      </c>
      <c r="AM5502" s="392">
        <v>40</v>
      </c>
      <c r="AN5502" s="392" t="s">
        <v>94</v>
      </c>
      <c r="AO5502" s="392" t="s">
        <v>84</v>
      </c>
      <c r="AP5502" s="392">
        <v>40</v>
      </c>
      <c r="AQ5502" s="392" t="s">
        <v>3284</v>
      </c>
      <c r="AR5502" s="392" t="s">
        <v>84</v>
      </c>
      <c r="AV5502" s="392">
        <v>40</v>
      </c>
      <c r="AW5502" s="392" t="s">
        <v>94</v>
      </c>
      <c r="AX5502" s="392" t="s">
        <v>84</v>
      </c>
      <c r="AY5502" s="392">
        <v>40</v>
      </c>
      <c r="AZ5502" s="392" t="s">
        <v>94</v>
      </c>
      <c r="BA5502" s="392" t="s">
        <v>84</v>
      </c>
      <c r="BB5502" s="392">
        <v>40</v>
      </c>
      <c r="BC5502" s="392" t="s">
        <v>3284</v>
      </c>
      <c r="BD5502" s="392" t="s">
        <v>84</v>
      </c>
      <c r="BE5502" s="214"/>
      <c r="BF5502" s="214"/>
      <c r="BG5502" s="214"/>
      <c r="BH5502" s="214"/>
      <c r="BP5502" s="214"/>
      <c r="BQ5502" s="2" t="s">
        <v>21321</v>
      </c>
    </row>
    <row r="5503" spans="1:69" ht="16.149999999999999" customHeight="1" x14ac:dyDescent="0.25">
      <c r="A5503" s="1">
        <v>5504</v>
      </c>
      <c r="B5503" s="2" t="s">
        <v>211</v>
      </c>
      <c r="C5503" s="2" t="s">
        <v>476</v>
      </c>
      <c r="D5503" s="2" t="s">
        <v>172</v>
      </c>
      <c r="E5503" s="2" t="s">
        <v>21322</v>
      </c>
      <c r="F5503" s="67">
        <v>44209</v>
      </c>
      <c r="G5503" s="96">
        <f t="shared" si="832"/>
        <v>1</v>
      </c>
      <c r="H5503" s="96">
        <f t="shared" si="833"/>
        <v>2021</v>
      </c>
      <c r="I5503" s="92">
        <v>0.54513888888888895</v>
      </c>
      <c r="J5503" s="97">
        <f t="shared" si="831"/>
        <v>13</v>
      </c>
      <c r="K5503" s="5" t="s">
        <v>1392</v>
      </c>
      <c r="L5503" s="5" t="s">
        <v>91</v>
      </c>
      <c r="M5503" s="127" t="s">
        <v>74</v>
      </c>
      <c r="O5503" s="5" t="s">
        <v>5139</v>
      </c>
      <c r="P5503" s="6" t="s">
        <v>21323</v>
      </c>
      <c r="R5503" s="6" t="s">
        <v>77</v>
      </c>
      <c r="T5503" s="6" t="s">
        <v>80</v>
      </c>
      <c r="U5503" s="6" t="s">
        <v>354</v>
      </c>
      <c r="X5503" s="2">
        <v>80</v>
      </c>
      <c r="Y5503" s="2" t="s">
        <v>81</v>
      </c>
      <c r="Z5503" s="2" t="s">
        <v>168</v>
      </c>
      <c r="AD5503" s="2">
        <v>80</v>
      </c>
      <c r="AE5503" s="2" t="s">
        <v>81</v>
      </c>
      <c r="AF5503" s="2" t="s">
        <v>168</v>
      </c>
      <c r="AG5503" s="2">
        <v>80</v>
      </c>
      <c r="AH5503" s="2" t="s">
        <v>81</v>
      </c>
      <c r="AI5503" s="2" t="s">
        <v>168</v>
      </c>
      <c r="BO5503" s="2" t="s">
        <v>21324</v>
      </c>
      <c r="BQ5503" s="2" t="s">
        <v>21325</v>
      </c>
    </row>
    <row r="5504" spans="1:69" ht="16.149999999999999" customHeight="1" x14ac:dyDescent="0.25">
      <c r="A5504" s="1">
        <v>5505</v>
      </c>
      <c r="B5504" s="2" t="s">
        <v>211</v>
      </c>
      <c r="C5504" s="2" t="s">
        <v>15487</v>
      </c>
      <c r="D5504" s="2" t="s">
        <v>151</v>
      </c>
      <c r="E5504" s="2" t="s">
        <v>21326</v>
      </c>
      <c r="F5504" s="67">
        <v>44209</v>
      </c>
      <c r="G5504" s="96">
        <f t="shared" si="832"/>
        <v>1</v>
      </c>
      <c r="H5504" s="96">
        <f t="shared" si="833"/>
        <v>2021</v>
      </c>
      <c r="I5504" s="92">
        <v>0.26111111111111102</v>
      </c>
      <c r="J5504" s="97">
        <f t="shared" si="831"/>
        <v>6</v>
      </c>
      <c r="K5504" s="5" t="s">
        <v>1392</v>
      </c>
      <c r="L5504" s="5" t="s">
        <v>73</v>
      </c>
      <c r="M5504" s="127" t="s">
        <v>74</v>
      </c>
      <c r="N5504" s="5">
        <v>21</v>
      </c>
      <c r="O5504" s="6" t="s">
        <v>101</v>
      </c>
      <c r="P5504" s="6" t="s">
        <v>21327</v>
      </c>
      <c r="R5504" s="6" t="s">
        <v>3035</v>
      </c>
      <c r="T5504" s="6" t="s">
        <v>80</v>
      </c>
      <c r="X5504" s="2">
        <v>114</v>
      </c>
      <c r="Y5504" s="2" t="s">
        <v>94</v>
      </c>
      <c r="Z5504" s="2" t="s">
        <v>84</v>
      </c>
      <c r="AD5504" s="2">
        <v>114</v>
      </c>
      <c r="AE5504" s="2" t="s">
        <v>3284</v>
      </c>
      <c r="AF5504" s="2" t="s">
        <v>84</v>
      </c>
      <c r="AJ5504" s="392">
        <v>114</v>
      </c>
      <c r="AK5504" s="392" t="s">
        <v>94</v>
      </c>
      <c r="AL5504" s="392" t="s">
        <v>84</v>
      </c>
      <c r="AM5504" s="392"/>
      <c r="AN5504" s="392"/>
      <c r="AO5504" s="392"/>
      <c r="AP5504" s="392">
        <v>114</v>
      </c>
      <c r="AQ5504" s="392" t="s">
        <v>3284</v>
      </c>
      <c r="AR5504" s="392" t="s">
        <v>84</v>
      </c>
      <c r="AV5504" s="392">
        <v>114</v>
      </c>
      <c r="AW5504" s="392" t="s">
        <v>94</v>
      </c>
      <c r="AX5504" s="392" t="s">
        <v>84</v>
      </c>
      <c r="AY5504" s="392"/>
      <c r="AZ5504" s="392"/>
      <c r="BA5504" s="392"/>
      <c r="BB5504" s="392">
        <v>114</v>
      </c>
      <c r="BC5504" s="392" t="s">
        <v>3284</v>
      </c>
      <c r="BD5504" s="392" t="s">
        <v>84</v>
      </c>
      <c r="BI5504" s="2" t="s">
        <v>162</v>
      </c>
      <c r="BJ5504" s="2">
        <v>200</v>
      </c>
      <c r="BO5504" s="2" t="s">
        <v>21328</v>
      </c>
      <c r="BQ5504" s="2" t="s">
        <v>21329</v>
      </c>
    </row>
    <row r="5505" spans="1:70" ht="16.149999999999999" customHeight="1" x14ac:dyDescent="0.25">
      <c r="A5505" s="1">
        <v>5506</v>
      </c>
      <c r="B5505" s="2" t="s">
        <v>211</v>
      </c>
      <c r="C5505" s="2" t="s">
        <v>1851</v>
      </c>
      <c r="D5505" s="2" t="s">
        <v>89</v>
      </c>
      <c r="E5505" s="2" t="s">
        <v>7087</v>
      </c>
      <c r="F5505" s="67">
        <v>44210</v>
      </c>
      <c r="G5505" s="96">
        <f t="shared" si="832"/>
        <v>1</v>
      </c>
      <c r="H5505" s="96">
        <f t="shared" si="833"/>
        <v>2021</v>
      </c>
      <c r="I5505" s="92">
        <v>0.75347222222222199</v>
      </c>
      <c r="J5505" s="97">
        <f t="shared" si="831"/>
        <v>18</v>
      </c>
      <c r="K5505" s="5" t="s">
        <v>1392</v>
      </c>
      <c r="L5505" s="5" t="s">
        <v>91</v>
      </c>
      <c r="M5505" s="6" t="s">
        <v>115</v>
      </c>
      <c r="N5505" s="5">
        <v>48</v>
      </c>
      <c r="O5505" s="5" t="s">
        <v>5139</v>
      </c>
      <c r="P5505" s="127" t="s">
        <v>20028</v>
      </c>
      <c r="R5505" s="6" t="s">
        <v>335</v>
      </c>
      <c r="T5505" s="6" t="s">
        <v>80</v>
      </c>
      <c r="U5505" s="6" t="s">
        <v>208</v>
      </c>
      <c r="V5505" s="6" t="s">
        <v>80</v>
      </c>
      <c r="X5505" s="2">
        <v>132</v>
      </c>
      <c r="Y5505" s="6" t="s">
        <v>81</v>
      </c>
      <c r="Z5505" s="6" t="s">
        <v>161</v>
      </c>
      <c r="AD5505" s="2">
        <v>132</v>
      </c>
      <c r="AE5505" s="2" t="s">
        <v>81</v>
      </c>
      <c r="AF5505" s="2" t="s">
        <v>161</v>
      </c>
      <c r="BO5505" s="1" t="s">
        <v>21330</v>
      </c>
      <c r="BQ5505" s="2" t="s">
        <v>21331</v>
      </c>
    </row>
    <row r="5506" spans="1:70" ht="16.149999999999999" customHeight="1" x14ac:dyDescent="0.25">
      <c r="A5506" s="16">
        <v>5507</v>
      </c>
      <c r="B5506" s="2" t="s">
        <v>69</v>
      </c>
      <c r="C5506" s="44" t="s">
        <v>212</v>
      </c>
      <c r="D5506" s="2" t="s">
        <v>71</v>
      </c>
      <c r="E5506" s="2" t="s">
        <v>21332</v>
      </c>
      <c r="F5506" s="67">
        <v>44210</v>
      </c>
      <c r="G5506" s="96">
        <f t="shared" si="832"/>
        <v>1</v>
      </c>
      <c r="H5506" s="96">
        <f t="shared" si="833"/>
        <v>2021</v>
      </c>
      <c r="I5506" s="92">
        <v>0.69791666666666696</v>
      </c>
      <c r="J5506" s="97">
        <f t="shared" si="831"/>
        <v>16</v>
      </c>
      <c r="K5506" s="5" t="s">
        <v>1392</v>
      </c>
      <c r="L5506" s="5" t="s">
        <v>91</v>
      </c>
      <c r="M5506" s="6" t="s">
        <v>74</v>
      </c>
      <c r="O5506" s="5" t="s">
        <v>5139</v>
      </c>
      <c r="P5506" s="6" t="s">
        <v>21333</v>
      </c>
      <c r="R5506" s="6" t="s">
        <v>3035</v>
      </c>
      <c r="S5506" s="6" t="s">
        <v>14408</v>
      </c>
      <c r="T5506" s="6" t="s">
        <v>202</v>
      </c>
      <c r="X5506" s="2">
        <v>680</v>
      </c>
      <c r="Y5506" s="2" t="s">
        <v>81</v>
      </c>
      <c r="Z5506" s="2" t="s">
        <v>84</v>
      </c>
      <c r="AA5506" s="2">
        <v>680</v>
      </c>
      <c r="AB5506" s="2" t="s">
        <v>94</v>
      </c>
      <c r="AC5506" s="2" t="s">
        <v>84</v>
      </c>
      <c r="AD5506" s="2">
        <v>680</v>
      </c>
      <c r="AE5506" s="2" t="s">
        <v>81</v>
      </c>
      <c r="AF5506" s="2" t="s">
        <v>84</v>
      </c>
      <c r="AG5506" s="2">
        <v>680</v>
      </c>
      <c r="AH5506" s="2" t="s">
        <v>81</v>
      </c>
      <c r="AI5506" s="2" t="s">
        <v>84</v>
      </c>
      <c r="AJ5506" s="2">
        <v>680</v>
      </c>
      <c r="AK5506" s="2" t="s">
        <v>81</v>
      </c>
      <c r="AL5506" s="2" t="s">
        <v>84</v>
      </c>
      <c r="AM5506" s="2">
        <v>680</v>
      </c>
      <c r="AN5506" s="2" t="s">
        <v>94</v>
      </c>
      <c r="AO5506" s="2" t="s">
        <v>84</v>
      </c>
      <c r="AP5506" s="2">
        <v>680</v>
      </c>
      <c r="AQ5506" s="2" t="s">
        <v>81</v>
      </c>
      <c r="AR5506" s="2" t="s">
        <v>84</v>
      </c>
      <c r="AS5506" s="2">
        <v>680</v>
      </c>
      <c r="AT5506" s="2" t="s">
        <v>81</v>
      </c>
      <c r="AU5506" s="2" t="s">
        <v>84</v>
      </c>
      <c r="AV5506" s="2">
        <v>715</v>
      </c>
      <c r="AW5506" s="2" t="s">
        <v>81</v>
      </c>
      <c r="AX5506" s="2" t="s">
        <v>84</v>
      </c>
      <c r="AY5506" s="2">
        <v>715</v>
      </c>
      <c r="AZ5506" s="2" t="s">
        <v>94</v>
      </c>
      <c r="BA5506" s="2" t="s">
        <v>84</v>
      </c>
      <c r="BB5506" s="2">
        <v>715</v>
      </c>
      <c r="BC5506" s="2" t="s">
        <v>81</v>
      </c>
      <c r="BD5506" s="2" t="s">
        <v>84</v>
      </c>
      <c r="BE5506" s="2">
        <v>715</v>
      </c>
      <c r="BF5506" s="2" t="s">
        <v>81</v>
      </c>
      <c r="BG5506" s="2" t="s">
        <v>84</v>
      </c>
      <c r="BO5506" s="2" t="s">
        <v>21334</v>
      </c>
      <c r="BQ5506" s="2" t="s">
        <v>21335</v>
      </c>
    </row>
    <row r="5507" spans="1:70" ht="16.149999999999999" customHeight="1" x14ac:dyDescent="0.25">
      <c r="A5507" s="1">
        <v>5508</v>
      </c>
      <c r="B5507" s="2" t="s">
        <v>135</v>
      </c>
      <c r="C5507" s="116" t="s">
        <v>1250</v>
      </c>
      <c r="D5507" s="2" t="s">
        <v>348</v>
      </c>
      <c r="E5507" s="2" t="s">
        <v>15226</v>
      </c>
      <c r="F5507" s="67">
        <v>44214</v>
      </c>
      <c r="G5507" s="96">
        <f t="shared" si="832"/>
        <v>1</v>
      </c>
      <c r="H5507" s="96">
        <f t="shared" si="833"/>
        <v>2021</v>
      </c>
      <c r="I5507" s="92">
        <v>0.34375</v>
      </c>
      <c r="J5507" s="97">
        <f t="shared" si="831"/>
        <v>8</v>
      </c>
      <c r="K5507" s="5" t="s">
        <v>1392</v>
      </c>
      <c r="L5507" s="5" t="s">
        <v>91</v>
      </c>
      <c r="M5507" s="6" t="s">
        <v>139</v>
      </c>
      <c r="N5507" s="5">
        <v>56</v>
      </c>
      <c r="O5507" s="5" t="s">
        <v>126</v>
      </c>
      <c r="P5507" s="6" t="s">
        <v>21336</v>
      </c>
      <c r="R5507" s="6" t="s">
        <v>77</v>
      </c>
      <c r="T5507" s="6" t="s">
        <v>109</v>
      </c>
      <c r="X5507" s="2">
        <v>713</v>
      </c>
      <c r="Y5507" s="2" t="s">
        <v>81</v>
      </c>
      <c r="Z5507" s="2" t="s">
        <v>161</v>
      </c>
      <c r="AA5507" s="2">
        <v>713</v>
      </c>
      <c r="AB5507" s="2" t="s">
        <v>94</v>
      </c>
      <c r="AC5507" s="2" t="s">
        <v>161</v>
      </c>
      <c r="AD5507" s="2">
        <v>713</v>
      </c>
      <c r="AE5507" s="2" t="s">
        <v>83</v>
      </c>
      <c r="AF5507" s="2" t="s">
        <v>161</v>
      </c>
      <c r="AG5507" s="2">
        <v>713</v>
      </c>
      <c r="AH5507" s="2" t="s">
        <v>81</v>
      </c>
      <c r="AI5507" s="2" t="s">
        <v>161</v>
      </c>
      <c r="AJ5507" s="2">
        <v>961</v>
      </c>
      <c r="AK5507" s="2" t="s">
        <v>81</v>
      </c>
      <c r="AL5507" s="2" t="s">
        <v>84</v>
      </c>
      <c r="AM5507" s="2">
        <v>961</v>
      </c>
      <c r="AN5507" s="2" t="s">
        <v>81</v>
      </c>
      <c r="AO5507" s="2" t="s">
        <v>84</v>
      </c>
      <c r="AP5507" s="2">
        <v>961</v>
      </c>
      <c r="AQ5507" s="2" t="s">
        <v>81</v>
      </c>
      <c r="AR5507" s="2" t="s">
        <v>84</v>
      </c>
      <c r="AS5507" s="2">
        <v>961</v>
      </c>
      <c r="AT5507" s="2" t="s">
        <v>81</v>
      </c>
      <c r="AU5507" s="2" t="s">
        <v>84</v>
      </c>
      <c r="AV5507" s="2">
        <v>903</v>
      </c>
      <c r="AW5507" s="2" t="s">
        <v>81</v>
      </c>
      <c r="AX5507" s="2" t="s">
        <v>84</v>
      </c>
      <c r="BB5507" s="2">
        <v>903</v>
      </c>
      <c r="BC5507" s="2" t="s">
        <v>81</v>
      </c>
      <c r="BD5507" s="2" t="s">
        <v>84</v>
      </c>
      <c r="BM5507" s="2" t="s">
        <v>162</v>
      </c>
      <c r="BN5507" s="2">
        <v>1300</v>
      </c>
      <c r="BO5507" s="2" t="s">
        <v>21337</v>
      </c>
      <c r="BQ5507" s="2" t="s">
        <v>21764</v>
      </c>
    </row>
    <row r="5508" spans="1:70" ht="16.149999999999999" customHeight="1" x14ac:dyDescent="0.25">
      <c r="A5508" s="1">
        <v>5509</v>
      </c>
      <c r="B5508" s="2" t="s">
        <v>211</v>
      </c>
      <c r="C5508" s="2" t="s">
        <v>21338</v>
      </c>
      <c r="D5508" s="2" t="s">
        <v>104</v>
      </c>
      <c r="E5508" s="2" t="s">
        <v>21339</v>
      </c>
      <c r="F5508" s="67">
        <v>44245</v>
      </c>
      <c r="G5508" s="96">
        <f t="shared" si="832"/>
        <v>2</v>
      </c>
      <c r="H5508" s="96">
        <f t="shared" si="833"/>
        <v>2021</v>
      </c>
      <c r="I5508" s="92">
        <v>0.6875</v>
      </c>
      <c r="J5508" s="97">
        <f t="shared" si="831"/>
        <v>16</v>
      </c>
      <c r="K5508" s="5" t="s">
        <v>1392</v>
      </c>
      <c r="L5508" s="5" t="s">
        <v>91</v>
      </c>
      <c r="M5508" s="6" t="s">
        <v>74</v>
      </c>
      <c r="O5508" s="6" t="s">
        <v>101</v>
      </c>
      <c r="P5508" s="6" t="s">
        <v>1112</v>
      </c>
      <c r="R5508" s="6" t="s">
        <v>77</v>
      </c>
      <c r="T5508" s="6" t="s">
        <v>80</v>
      </c>
      <c r="U5508" s="6" t="s">
        <v>74</v>
      </c>
      <c r="V5508" s="6" t="s">
        <v>80</v>
      </c>
      <c r="W5508" s="6" t="s">
        <v>4373</v>
      </c>
      <c r="X5508" s="400">
        <v>280</v>
      </c>
      <c r="Y5508" s="378" t="s">
        <v>81</v>
      </c>
      <c r="Z5508" s="378" t="s">
        <v>84</v>
      </c>
      <c r="AA5508" s="400">
        <v>280</v>
      </c>
      <c r="AB5508" s="400" t="s">
        <v>94</v>
      </c>
      <c r="AC5508" s="400" t="s">
        <v>84</v>
      </c>
      <c r="AD5508" s="400">
        <v>280</v>
      </c>
      <c r="AE5508" s="400" t="s">
        <v>81</v>
      </c>
      <c r="AF5508" s="400" t="s">
        <v>84</v>
      </c>
      <c r="AG5508" s="400"/>
      <c r="AH5508" s="400"/>
      <c r="AI5508" s="400"/>
      <c r="AJ5508" s="400"/>
      <c r="AK5508" s="378"/>
      <c r="AL5508" s="378"/>
      <c r="AM5508" s="400"/>
      <c r="AN5508" s="400"/>
      <c r="AO5508" s="400"/>
      <c r="AP5508" s="400"/>
      <c r="AQ5508" s="400"/>
      <c r="AR5508" s="400"/>
      <c r="BO5508" s="2" t="s">
        <v>21340</v>
      </c>
      <c r="BQ5508" s="2" t="s">
        <v>21765</v>
      </c>
    </row>
    <row r="5509" spans="1:70" ht="16.149999999999999" customHeight="1" x14ac:dyDescent="0.25">
      <c r="A5509" s="1">
        <v>5510</v>
      </c>
      <c r="B5509" s="2" t="s">
        <v>211</v>
      </c>
      <c r="C5509" s="2" t="s">
        <v>2329</v>
      </c>
      <c r="D5509" s="2" t="s">
        <v>296</v>
      </c>
      <c r="E5509" s="2" t="s">
        <v>21341</v>
      </c>
      <c r="F5509" s="67">
        <v>44245</v>
      </c>
      <c r="G5509" s="96">
        <f t="shared" si="832"/>
        <v>2</v>
      </c>
      <c r="H5509" s="96">
        <f t="shared" si="833"/>
        <v>2021</v>
      </c>
      <c r="I5509" s="92">
        <v>0.1875</v>
      </c>
      <c r="J5509" s="97">
        <f t="shared" si="831"/>
        <v>4</v>
      </c>
      <c r="K5509" s="5" t="s">
        <v>1392</v>
      </c>
      <c r="L5509" s="5" t="s">
        <v>91</v>
      </c>
      <c r="M5509" s="6" t="s">
        <v>74</v>
      </c>
      <c r="N5509" s="5">
        <v>40</v>
      </c>
      <c r="O5509" s="6" t="s">
        <v>101</v>
      </c>
      <c r="P5509" s="6" t="s">
        <v>21342</v>
      </c>
      <c r="R5509" s="6" t="s">
        <v>77</v>
      </c>
      <c r="T5509" s="6" t="s">
        <v>80</v>
      </c>
      <c r="X5509" s="400">
        <v>89</v>
      </c>
      <c r="Y5509" s="400" t="s">
        <v>94</v>
      </c>
      <c r="Z5509" s="400" t="s">
        <v>84</v>
      </c>
      <c r="AA5509" s="400"/>
      <c r="AB5509" s="400"/>
      <c r="AC5509" s="400"/>
      <c r="AD5509" s="400">
        <v>89</v>
      </c>
      <c r="AE5509" s="400" t="s">
        <v>94</v>
      </c>
      <c r="AF5509" s="400" t="s">
        <v>84</v>
      </c>
      <c r="AG5509" s="400"/>
      <c r="AH5509" s="400"/>
      <c r="AI5509" s="400"/>
      <c r="AJ5509" s="400">
        <v>89</v>
      </c>
      <c r="AK5509" s="400" t="s">
        <v>94</v>
      </c>
      <c r="AL5509" s="400" t="s">
        <v>84</v>
      </c>
      <c r="AM5509" s="400"/>
      <c r="AN5509" s="400"/>
      <c r="AO5509" s="400"/>
      <c r="AP5509" s="400">
        <v>89</v>
      </c>
      <c r="AQ5509" s="400" t="s">
        <v>94</v>
      </c>
      <c r="AR5509" s="400" t="s">
        <v>84</v>
      </c>
      <c r="AV5509" s="400">
        <v>89</v>
      </c>
      <c r="AW5509" s="400" t="s">
        <v>94</v>
      </c>
      <c r="AX5509" s="400" t="s">
        <v>84</v>
      </c>
      <c r="AY5509" s="400"/>
      <c r="AZ5509" s="400"/>
      <c r="BA5509" s="400"/>
      <c r="BB5509" s="400">
        <v>89</v>
      </c>
      <c r="BC5509" s="400" t="s">
        <v>94</v>
      </c>
      <c r="BD5509" s="400" t="s">
        <v>84</v>
      </c>
      <c r="BO5509" s="2" t="s">
        <v>21343</v>
      </c>
      <c r="BQ5509" s="2" t="s">
        <v>21344</v>
      </c>
    </row>
    <row r="5510" spans="1:70" ht="16.149999999999999" customHeight="1" x14ac:dyDescent="0.25">
      <c r="A5510" s="1">
        <v>5511</v>
      </c>
      <c r="B5510" s="2" t="s">
        <v>211</v>
      </c>
      <c r="C5510" s="2" t="s">
        <v>123</v>
      </c>
      <c r="D5510" s="2" t="s">
        <v>124</v>
      </c>
      <c r="E5510" s="2" t="s">
        <v>21345</v>
      </c>
      <c r="F5510" s="67">
        <v>43875</v>
      </c>
      <c r="G5510" s="96">
        <f t="shared" si="832"/>
        <v>2</v>
      </c>
      <c r="H5510" s="96">
        <f t="shared" si="833"/>
        <v>2020</v>
      </c>
      <c r="I5510" s="92">
        <v>0.47222222222222199</v>
      </c>
      <c r="J5510" s="4">
        <f t="shared" si="831"/>
        <v>11</v>
      </c>
      <c r="L5510" s="5" t="s">
        <v>91</v>
      </c>
      <c r="M5510" s="6" t="s">
        <v>208</v>
      </c>
      <c r="N5510" s="5">
        <v>56</v>
      </c>
      <c r="P5510" s="6" t="s">
        <v>21346</v>
      </c>
      <c r="BO5510" s="2" t="s">
        <v>21347</v>
      </c>
      <c r="BQ5510" s="2" t="s">
        <v>21348</v>
      </c>
    </row>
    <row r="5511" spans="1:70" ht="16.149999999999999" customHeight="1" x14ac:dyDescent="0.25">
      <c r="A5511" s="1">
        <v>5512</v>
      </c>
      <c r="B5511" s="2" t="s">
        <v>211</v>
      </c>
      <c r="C5511" s="2" t="s">
        <v>13051</v>
      </c>
      <c r="D5511" s="2" t="s">
        <v>651</v>
      </c>
      <c r="E5511" s="2" t="s">
        <v>15606</v>
      </c>
      <c r="F5511" s="67">
        <v>43365</v>
      </c>
      <c r="G5511" s="96">
        <f t="shared" si="832"/>
        <v>9</v>
      </c>
      <c r="H5511" s="96">
        <f t="shared" si="833"/>
        <v>2018</v>
      </c>
      <c r="I5511" s="92">
        <v>0.4375</v>
      </c>
      <c r="J5511" s="97">
        <f t="shared" si="831"/>
        <v>10</v>
      </c>
      <c r="K5511" s="5" t="s">
        <v>1392</v>
      </c>
      <c r="L5511" s="5" t="s">
        <v>91</v>
      </c>
      <c r="M5511" s="6" t="s">
        <v>74</v>
      </c>
      <c r="O5511" s="5" t="s">
        <v>126</v>
      </c>
      <c r="P5511" s="6" t="s">
        <v>21349</v>
      </c>
      <c r="R5511" s="6" t="s">
        <v>77</v>
      </c>
      <c r="X5511" s="2">
        <v>60</v>
      </c>
      <c r="Y5511" s="2" t="s">
        <v>81</v>
      </c>
      <c r="Z5511" s="2" t="s">
        <v>82</v>
      </c>
      <c r="AD5511" s="2">
        <v>60</v>
      </c>
      <c r="AE5511" s="2" t="s">
        <v>81</v>
      </c>
      <c r="AF5511" s="2" t="s">
        <v>82</v>
      </c>
      <c r="AJ5511" s="2">
        <v>60</v>
      </c>
      <c r="AK5511" s="2" t="s">
        <v>81</v>
      </c>
      <c r="AL5511" s="2" t="s">
        <v>82</v>
      </c>
      <c r="AP5511" s="2">
        <v>60</v>
      </c>
      <c r="AQ5511" s="2" t="s">
        <v>81</v>
      </c>
      <c r="AR5511" s="2" t="s">
        <v>82</v>
      </c>
      <c r="BO5511" s="2" t="s">
        <v>21350</v>
      </c>
      <c r="BQ5511" s="2" t="s">
        <v>21351</v>
      </c>
    </row>
    <row r="5512" spans="1:70" ht="16.149999999999999" customHeight="1" x14ac:dyDescent="0.25">
      <c r="A5512" s="1">
        <v>5513</v>
      </c>
      <c r="B5512" s="2" t="s">
        <v>211</v>
      </c>
      <c r="C5512" s="2" t="s">
        <v>6715</v>
      </c>
      <c r="D5512" s="2" t="s">
        <v>264</v>
      </c>
      <c r="E5512" s="2" t="s">
        <v>11990</v>
      </c>
      <c r="F5512" s="67">
        <v>44216</v>
      </c>
      <c r="G5512" s="96">
        <f t="shared" si="832"/>
        <v>1</v>
      </c>
      <c r="H5512" s="96">
        <f t="shared" si="833"/>
        <v>2021</v>
      </c>
      <c r="I5512" s="92">
        <v>0.27083333333333298</v>
      </c>
      <c r="J5512" s="97">
        <f t="shared" si="831"/>
        <v>6</v>
      </c>
      <c r="K5512" s="5" t="s">
        <v>1392</v>
      </c>
      <c r="L5512" s="5" t="s">
        <v>91</v>
      </c>
      <c r="M5512" s="6" t="s">
        <v>74</v>
      </c>
      <c r="N5512" s="5">
        <v>41</v>
      </c>
      <c r="O5512" s="5" t="s">
        <v>126</v>
      </c>
      <c r="P5512" s="6" t="s">
        <v>11198</v>
      </c>
      <c r="R5512" s="6" t="s">
        <v>77</v>
      </c>
      <c r="T5512" s="6" t="s">
        <v>80</v>
      </c>
      <c r="U5512" s="6" t="s">
        <v>74</v>
      </c>
      <c r="V5512" s="6" t="s">
        <v>80</v>
      </c>
      <c r="X5512" s="2">
        <v>980</v>
      </c>
      <c r="Y5512" s="6" t="s">
        <v>81</v>
      </c>
      <c r="Z5512" s="6" t="s">
        <v>168</v>
      </c>
      <c r="AA5512" s="2">
        <v>980</v>
      </c>
      <c r="AB5512" s="2" t="s">
        <v>81</v>
      </c>
      <c r="AC5512" s="2" t="s">
        <v>168</v>
      </c>
      <c r="AD5512" s="2">
        <v>980</v>
      </c>
      <c r="AE5512" s="2" t="s">
        <v>81</v>
      </c>
      <c r="AF5512" s="2" t="s">
        <v>168</v>
      </c>
      <c r="AG5512" s="2">
        <v>980</v>
      </c>
      <c r="AH5512" s="2" t="s">
        <v>81</v>
      </c>
      <c r="AI5512" s="2" t="s">
        <v>168</v>
      </c>
      <c r="BM5512" s="2" t="s">
        <v>162</v>
      </c>
      <c r="BN5512" s="2">
        <v>4400</v>
      </c>
      <c r="BO5512" s="2" t="s">
        <v>21352</v>
      </c>
      <c r="BQ5512" s="2" t="s">
        <v>21353</v>
      </c>
    </row>
    <row r="5513" spans="1:70" ht="16.149999999999999" customHeight="1" x14ac:dyDescent="0.25">
      <c r="A5513" s="1">
        <v>5514</v>
      </c>
      <c r="B5513" s="2" t="s">
        <v>69</v>
      </c>
      <c r="C5513" s="2" t="s">
        <v>747</v>
      </c>
      <c r="D5513" s="2" t="s">
        <v>348</v>
      </c>
      <c r="E5513" s="2" t="s">
        <v>105</v>
      </c>
      <c r="F5513" s="67">
        <v>44215</v>
      </c>
      <c r="G5513" s="96">
        <f t="shared" si="832"/>
        <v>1</v>
      </c>
      <c r="H5513" s="96">
        <f t="shared" si="833"/>
        <v>2021</v>
      </c>
      <c r="I5513" s="92">
        <v>0.75</v>
      </c>
      <c r="J5513" s="97">
        <f t="shared" ref="J5513:J5529" si="834">IF(I5513&lt;&gt;"",HOUR(I5513),"")</f>
        <v>18</v>
      </c>
      <c r="K5513" s="5" t="s">
        <v>1392</v>
      </c>
      <c r="L5513" s="5" t="s">
        <v>91</v>
      </c>
      <c r="M5513" s="6" t="s">
        <v>74</v>
      </c>
      <c r="N5513" s="5">
        <v>73</v>
      </c>
      <c r="O5513" s="5" t="s">
        <v>5139</v>
      </c>
      <c r="P5513" s="6" t="s">
        <v>11198</v>
      </c>
      <c r="R5513" s="6" t="s">
        <v>77</v>
      </c>
      <c r="S5513" s="6" t="s">
        <v>11111</v>
      </c>
      <c r="T5513" s="6" t="s">
        <v>202</v>
      </c>
      <c r="X5513" s="2">
        <v>98</v>
      </c>
      <c r="Y5513" s="2" t="s">
        <v>81</v>
      </c>
      <c r="Z5513" s="2" t="s">
        <v>84</v>
      </c>
      <c r="AA5513" s="2">
        <v>98</v>
      </c>
      <c r="AB5513" s="2" t="s">
        <v>81</v>
      </c>
      <c r="AC5513" s="2" t="s">
        <v>84</v>
      </c>
      <c r="AD5513" s="2">
        <v>98</v>
      </c>
      <c r="AE5513" s="2" t="s">
        <v>81</v>
      </c>
      <c r="AF5513" s="2" t="s">
        <v>84</v>
      </c>
      <c r="AG5513" s="2">
        <v>98</v>
      </c>
      <c r="AH5513" s="2" t="s">
        <v>81</v>
      </c>
      <c r="AI5513" s="2" t="s">
        <v>84</v>
      </c>
      <c r="AJ5513" s="2">
        <v>98</v>
      </c>
      <c r="AK5513" s="2" t="s">
        <v>81</v>
      </c>
      <c r="AL5513" s="2" t="s">
        <v>84</v>
      </c>
      <c r="AM5513" s="2">
        <v>98</v>
      </c>
      <c r="AN5513" s="2" t="s">
        <v>81</v>
      </c>
      <c r="AO5513" s="2" t="s">
        <v>84</v>
      </c>
      <c r="AP5513" s="2">
        <v>98</v>
      </c>
      <c r="AQ5513" s="2" t="s">
        <v>81</v>
      </c>
      <c r="AR5513" s="2" t="s">
        <v>84</v>
      </c>
      <c r="AS5513" s="2">
        <v>98</v>
      </c>
      <c r="AT5513" s="2" t="s">
        <v>81</v>
      </c>
      <c r="AU5513" s="2" t="s">
        <v>84</v>
      </c>
      <c r="BO5513" s="2" t="s">
        <v>21354</v>
      </c>
      <c r="BQ5513" s="2" t="s">
        <v>21355</v>
      </c>
    </row>
    <row r="5514" spans="1:70" ht="16.149999999999999" customHeight="1" x14ac:dyDescent="0.25">
      <c r="A5514" s="1">
        <v>5515</v>
      </c>
      <c r="B5514" s="2" t="s">
        <v>135</v>
      </c>
      <c r="C5514" s="2" t="s">
        <v>589</v>
      </c>
      <c r="D5514" s="2" t="s">
        <v>71</v>
      </c>
      <c r="E5514" s="2" t="s">
        <v>21356</v>
      </c>
      <c r="F5514" s="67">
        <v>44215</v>
      </c>
      <c r="G5514" s="96">
        <f t="shared" si="832"/>
        <v>1</v>
      </c>
      <c r="H5514" s="96">
        <f t="shared" si="833"/>
        <v>2021</v>
      </c>
      <c r="J5514" s="97" t="str">
        <f t="shared" si="834"/>
        <v/>
      </c>
      <c r="K5514" s="5" t="s">
        <v>1392</v>
      </c>
      <c r="L5514" s="5" t="s">
        <v>91</v>
      </c>
      <c r="M5514" s="6" t="s">
        <v>139</v>
      </c>
      <c r="O5514" s="5" t="s">
        <v>5139</v>
      </c>
      <c r="P5514" s="6" t="s">
        <v>21357</v>
      </c>
      <c r="BK5514" s="2" t="s">
        <v>162</v>
      </c>
      <c r="BL5514" s="2">
        <v>20</v>
      </c>
      <c r="BM5514" s="2" t="s">
        <v>162</v>
      </c>
      <c r="BN5514" s="2">
        <v>50</v>
      </c>
      <c r="BO5514" s="2" t="s">
        <v>21358</v>
      </c>
      <c r="BQ5514" s="2" t="s">
        <v>21359</v>
      </c>
    </row>
    <row r="5515" spans="1:70" ht="16.149999999999999" customHeight="1" x14ac:dyDescent="0.25">
      <c r="A5515" s="1">
        <v>5516</v>
      </c>
      <c r="B5515" s="2" t="s">
        <v>211</v>
      </c>
      <c r="C5515" s="2" t="s">
        <v>16294</v>
      </c>
      <c r="D5515" s="2" t="s">
        <v>296</v>
      </c>
      <c r="E5515" s="2" t="s">
        <v>11990</v>
      </c>
      <c r="F5515" s="67">
        <v>44028</v>
      </c>
      <c r="G5515" s="96">
        <f t="shared" si="832"/>
        <v>7</v>
      </c>
      <c r="H5515" s="96">
        <f t="shared" si="833"/>
        <v>2020</v>
      </c>
      <c r="I5515" s="92">
        <v>0.69791666666666696</v>
      </c>
      <c r="J5515" s="97">
        <f t="shared" si="834"/>
        <v>16</v>
      </c>
      <c r="K5515" s="5" t="s">
        <v>1392</v>
      </c>
      <c r="M5515" s="6" t="s">
        <v>74</v>
      </c>
      <c r="O5515" s="5" t="s">
        <v>5139</v>
      </c>
      <c r="P5515" s="6" t="s">
        <v>21360</v>
      </c>
      <c r="R5515" s="6" t="s">
        <v>77</v>
      </c>
      <c r="U5515" s="2" t="s">
        <v>115</v>
      </c>
      <c r="V5515" s="2" t="s">
        <v>80</v>
      </c>
      <c r="X5515" s="2">
        <v>90</v>
      </c>
      <c r="Y5515" s="2" t="s">
        <v>81</v>
      </c>
      <c r="Z5515" s="2" t="s">
        <v>84</v>
      </c>
      <c r="AA5515" s="2">
        <v>90</v>
      </c>
      <c r="AB5515" s="2" t="s">
        <v>81</v>
      </c>
      <c r="AC5515" s="2" t="s">
        <v>84</v>
      </c>
      <c r="AD5515" s="2">
        <v>90</v>
      </c>
      <c r="AE5515" s="2" t="s">
        <v>81</v>
      </c>
      <c r="AF5515" s="2" t="s">
        <v>84</v>
      </c>
      <c r="AJ5515" s="2">
        <v>244</v>
      </c>
      <c r="AK5515" s="2" t="s">
        <v>81</v>
      </c>
      <c r="AL5515" s="2" t="s">
        <v>84</v>
      </c>
      <c r="AM5515" s="2">
        <v>244</v>
      </c>
      <c r="AN5515" s="2" t="s">
        <v>81</v>
      </c>
      <c r="AO5515" s="2" t="s">
        <v>84</v>
      </c>
      <c r="AP5515" s="2">
        <v>244</v>
      </c>
      <c r="AQ5515" s="2" t="s">
        <v>81</v>
      </c>
      <c r="AR5515" s="2" t="s">
        <v>84</v>
      </c>
      <c r="AY5515" s="2">
        <v>90</v>
      </c>
      <c r="AZ5515" s="2" t="s">
        <v>81</v>
      </c>
      <c r="BA5515" s="2" t="s">
        <v>84</v>
      </c>
      <c r="BO5515" s="2" t="s">
        <v>21361</v>
      </c>
      <c r="BQ5515" s="2" t="s">
        <v>21362</v>
      </c>
    </row>
    <row r="5516" spans="1:70" ht="16.149999999999999" customHeight="1" x14ac:dyDescent="0.25">
      <c r="A5516" s="1">
        <v>5517</v>
      </c>
      <c r="B5516" s="2" t="s">
        <v>211</v>
      </c>
      <c r="C5516" s="2" t="s">
        <v>21363</v>
      </c>
      <c r="D5516" s="2" t="s">
        <v>124</v>
      </c>
      <c r="E5516" s="2" t="s">
        <v>21364</v>
      </c>
      <c r="F5516" s="67">
        <v>44218</v>
      </c>
      <c r="G5516" s="96">
        <f t="shared" si="832"/>
        <v>1</v>
      </c>
      <c r="H5516" s="96">
        <f t="shared" si="833"/>
        <v>2021</v>
      </c>
      <c r="I5516" s="92">
        <v>0.25347222222222199</v>
      </c>
      <c r="J5516" s="97">
        <f t="shared" si="834"/>
        <v>6</v>
      </c>
      <c r="K5516" s="5" t="s">
        <v>1392</v>
      </c>
      <c r="L5516" s="5" t="s">
        <v>91</v>
      </c>
      <c r="M5516" s="6" t="s">
        <v>74</v>
      </c>
      <c r="N5516" s="5">
        <v>50</v>
      </c>
      <c r="O5516" s="6" t="s">
        <v>101</v>
      </c>
      <c r="P5516" s="6" t="s">
        <v>21365</v>
      </c>
      <c r="R5516" s="6" t="s">
        <v>77</v>
      </c>
      <c r="S5516" s="2" t="s">
        <v>78</v>
      </c>
      <c r="V5516" s="2" t="s">
        <v>80</v>
      </c>
      <c r="X5516" s="2">
        <v>200</v>
      </c>
      <c r="Y5516" s="2" t="s">
        <v>94</v>
      </c>
      <c r="Z5516" s="2" t="s">
        <v>168</v>
      </c>
      <c r="AD5516" s="2">
        <v>200</v>
      </c>
      <c r="AE5516" s="2" t="s">
        <v>94</v>
      </c>
      <c r="AF5516" s="2" t="s">
        <v>168</v>
      </c>
      <c r="BO5516" s="2" t="s">
        <v>21366</v>
      </c>
      <c r="BQ5516" s="2" t="s">
        <v>21367</v>
      </c>
    </row>
    <row r="5517" spans="1:70" ht="16.149999999999999" customHeight="1" x14ac:dyDescent="0.25">
      <c r="A5517" s="1">
        <v>5518</v>
      </c>
      <c r="B5517" s="2" t="s">
        <v>69</v>
      </c>
      <c r="C5517" s="2" t="s">
        <v>540</v>
      </c>
      <c r="D5517" s="2" t="s">
        <v>124</v>
      </c>
      <c r="E5517" s="2" t="s">
        <v>10965</v>
      </c>
      <c r="F5517" s="67">
        <v>44217</v>
      </c>
      <c r="G5517" s="96">
        <f t="shared" si="832"/>
        <v>1</v>
      </c>
      <c r="H5517" s="96">
        <f t="shared" si="833"/>
        <v>2021</v>
      </c>
      <c r="I5517" s="92">
        <v>0.41666666666666702</v>
      </c>
      <c r="J5517" s="97">
        <f t="shared" si="834"/>
        <v>10</v>
      </c>
      <c r="K5517" s="5" t="s">
        <v>1392</v>
      </c>
      <c r="L5517" s="5" t="s">
        <v>91</v>
      </c>
      <c r="M5517" s="6" t="s">
        <v>74</v>
      </c>
      <c r="N5517" s="5">
        <v>69</v>
      </c>
      <c r="O5517" s="5" t="s">
        <v>5139</v>
      </c>
      <c r="P5517" s="6" t="s">
        <v>21368</v>
      </c>
      <c r="R5517" s="6" t="s">
        <v>77</v>
      </c>
      <c r="S5517" s="6" t="s">
        <v>11111</v>
      </c>
      <c r="T5517" s="6" t="s">
        <v>80</v>
      </c>
      <c r="U5517" s="6" t="s">
        <v>74</v>
      </c>
      <c r="X5517" s="2">
        <v>260</v>
      </c>
      <c r="Y5517" s="2" t="s">
        <v>83</v>
      </c>
      <c r="Z5517" s="2" t="s">
        <v>84</v>
      </c>
      <c r="AD5517" s="2">
        <v>260</v>
      </c>
      <c r="AE5517" s="2" t="s">
        <v>83</v>
      </c>
      <c r="AF5517" s="2" t="s">
        <v>84</v>
      </c>
      <c r="AG5517" s="2">
        <v>260</v>
      </c>
      <c r="AH5517" s="2" t="s">
        <v>83</v>
      </c>
      <c r="AI5517" s="2" t="s">
        <v>84</v>
      </c>
      <c r="AJ5517" s="2">
        <v>255</v>
      </c>
      <c r="AK5517" s="2" t="s">
        <v>81</v>
      </c>
      <c r="AL5517" s="2" t="s">
        <v>84</v>
      </c>
      <c r="AM5517" s="2">
        <v>255</v>
      </c>
      <c r="AN5517" s="2" t="s">
        <v>81</v>
      </c>
      <c r="AO5517" s="2" t="s">
        <v>84</v>
      </c>
      <c r="AP5517" s="2">
        <v>255</v>
      </c>
      <c r="AQ5517" s="2" t="s">
        <v>83</v>
      </c>
      <c r="AR5517" s="2" t="s">
        <v>84</v>
      </c>
      <c r="AS5517" s="2">
        <v>255</v>
      </c>
      <c r="AT5517" s="2" t="s">
        <v>83</v>
      </c>
      <c r="AU5517" s="2" t="s">
        <v>84</v>
      </c>
      <c r="BO5517" s="2" t="s">
        <v>21369</v>
      </c>
      <c r="BR5517" s="2" t="s">
        <v>21370</v>
      </c>
    </row>
    <row r="5518" spans="1:70" ht="16.149999999999999" customHeight="1" x14ac:dyDescent="0.25">
      <c r="A5518" s="1">
        <v>5519</v>
      </c>
      <c r="B5518" s="2" t="s">
        <v>211</v>
      </c>
      <c r="C5518" s="116" t="s">
        <v>7130</v>
      </c>
      <c r="D5518" s="2" t="s">
        <v>124</v>
      </c>
      <c r="E5518" s="2" t="s">
        <v>21371</v>
      </c>
      <c r="F5518" s="67">
        <v>44217</v>
      </c>
      <c r="G5518" s="96">
        <f t="shared" si="832"/>
        <v>1</v>
      </c>
      <c r="H5518" s="96">
        <f t="shared" si="833"/>
        <v>2021</v>
      </c>
      <c r="J5518" s="97" t="str">
        <f t="shared" si="834"/>
        <v/>
      </c>
      <c r="L5518" s="5" t="s">
        <v>73</v>
      </c>
      <c r="M5518" s="6" t="s">
        <v>74</v>
      </c>
      <c r="O5518" s="5" t="s">
        <v>5139</v>
      </c>
      <c r="P5518" s="6" t="s">
        <v>20496</v>
      </c>
      <c r="R5518" s="6" t="s">
        <v>77</v>
      </c>
      <c r="U5518" s="2" t="s">
        <v>115</v>
      </c>
      <c r="V5518" s="2" t="s">
        <v>80</v>
      </c>
      <c r="X5518" s="2">
        <v>188</v>
      </c>
      <c r="Y5518" s="2" t="s">
        <v>81</v>
      </c>
      <c r="Z5518" s="2" t="s">
        <v>82</v>
      </c>
      <c r="AA5518" s="2">
        <v>188</v>
      </c>
      <c r="AB5518" s="2" t="s">
        <v>81</v>
      </c>
      <c r="AC5518" s="2" t="s">
        <v>82</v>
      </c>
      <c r="AD5518" s="2">
        <v>188</v>
      </c>
      <c r="AE5518" s="2" t="s">
        <v>81</v>
      </c>
      <c r="AF5518" s="2" t="s">
        <v>82</v>
      </c>
      <c r="AJ5518" s="2">
        <v>188</v>
      </c>
      <c r="AK5518" s="2" t="s">
        <v>81</v>
      </c>
      <c r="AL5518" s="2" t="s">
        <v>82</v>
      </c>
      <c r="AM5518" s="2">
        <v>188</v>
      </c>
      <c r="AN5518" s="2" t="s">
        <v>81</v>
      </c>
      <c r="AO5518" s="2" t="s">
        <v>82</v>
      </c>
      <c r="AP5518" s="2">
        <v>188</v>
      </c>
      <c r="AQ5518" s="2" t="s">
        <v>81</v>
      </c>
      <c r="AR5518" s="2" t="s">
        <v>82</v>
      </c>
      <c r="BO5518" s="2" t="s">
        <v>21372</v>
      </c>
      <c r="BQ5518" s="2" t="s">
        <v>21373</v>
      </c>
    </row>
    <row r="5519" spans="1:70" ht="16.149999999999999" customHeight="1" x14ac:dyDescent="0.25">
      <c r="A5519" s="1">
        <v>5520</v>
      </c>
      <c r="B5519" s="2" t="s">
        <v>211</v>
      </c>
      <c r="C5519" s="2" t="s">
        <v>21374</v>
      </c>
      <c r="D5519" s="2" t="s">
        <v>137</v>
      </c>
      <c r="E5519" s="2" t="s">
        <v>21375</v>
      </c>
      <c r="F5519" s="67">
        <v>44219</v>
      </c>
      <c r="G5519" s="96">
        <f t="shared" ref="G5519:G5542" si="835">IF(F5519&lt;&gt;"",MONTH(F5519),"")</f>
        <v>1</v>
      </c>
      <c r="H5519" s="96">
        <f t="shared" ref="H5519:H5542" si="836">IF(F5519&lt;&gt;"",YEAR(F5519),"")</f>
        <v>2021</v>
      </c>
      <c r="I5519" s="92">
        <v>0.1875</v>
      </c>
      <c r="J5519" s="97">
        <f t="shared" si="834"/>
        <v>4</v>
      </c>
      <c r="K5519" s="5" t="s">
        <v>1392</v>
      </c>
      <c r="L5519" s="5" t="s">
        <v>91</v>
      </c>
      <c r="M5519" s="6" t="s">
        <v>74</v>
      </c>
      <c r="N5519" s="5">
        <v>23</v>
      </c>
      <c r="O5519" s="2" t="s">
        <v>126</v>
      </c>
      <c r="P5519" s="6" t="s">
        <v>21376</v>
      </c>
      <c r="R5519" s="6" t="s">
        <v>77</v>
      </c>
      <c r="S5519" s="2" t="s">
        <v>190</v>
      </c>
      <c r="T5519" s="6" t="s">
        <v>80</v>
      </c>
      <c r="BI5519" s="2" t="s">
        <v>3244</v>
      </c>
      <c r="BJ5519" s="2">
        <v>1</v>
      </c>
      <c r="BO5519" s="2" t="s">
        <v>21377</v>
      </c>
      <c r="BQ5519" s="2" t="s">
        <v>21378</v>
      </c>
    </row>
    <row r="5520" spans="1:70" ht="16.149999999999999" customHeight="1" x14ac:dyDescent="0.25">
      <c r="A5520" s="1">
        <v>5521</v>
      </c>
      <c r="B5520" s="2" t="s">
        <v>211</v>
      </c>
      <c r="C5520" s="65" t="s">
        <v>289</v>
      </c>
      <c r="D5520" s="2" t="s">
        <v>290</v>
      </c>
      <c r="E5520" s="2" t="s">
        <v>21379</v>
      </c>
      <c r="F5520" s="67">
        <v>44200</v>
      </c>
      <c r="G5520" s="96">
        <f t="shared" si="835"/>
        <v>1</v>
      </c>
      <c r="H5520" s="96">
        <f t="shared" si="836"/>
        <v>2021</v>
      </c>
      <c r="I5520" s="92">
        <v>0.63194444444444398</v>
      </c>
      <c r="J5520" s="97">
        <f t="shared" si="834"/>
        <v>15</v>
      </c>
      <c r="K5520" s="5" t="s">
        <v>1392</v>
      </c>
      <c r="L5520" s="5" t="s">
        <v>73</v>
      </c>
      <c r="M5520" s="6" t="s">
        <v>115</v>
      </c>
      <c r="N5520" s="5">
        <v>69</v>
      </c>
      <c r="O5520" s="5" t="s">
        <v>5139</v>
      </c>
      <c r="P5520" s="6" t="s">
        <v>3656</v>
      </c>
      <c r="R5520" s="6" t="s">
        <v>77</v>
      </c>
      <c r="T5520" s="6" t="s">
        <v>80</v>
      </c>
      <c r="U5520" s="6" t="s">
        <v>115</v>
      </c>
      <c r="X5520" s="2">
        <v>80</v>
      </c>
      <c r="Y5520" s="2" t="s">
        <v>81</v>
      </c>
      <c r="Z5520" s="2" t="s">
        <v>82</v>
      </c>
      <c r="AJ5520" s="2">
        <v>140</v>
      </c>
      <c r="AK5520" s="2" t="s">
        <v>81</v>
      </c>
      <c r="AL5520" s="2" t="s">
        <v>168</v>
      </c>
      <c r="BO5520" s="2" t="s">
        <v>21380</v>
      </c>
      <c r="BQ5520" s="2" t="s">
        <v>21381</v>
      </c>
    </row>
    <row r="5521" spans="1:69" ht="16.149999999999999" customHeight="1" x14ac:dyDescent="0.25">
      <c r="A5521" s="1">
        <v>5522</v>
      </c>
      <c r="B5521" s="2" t="s">
        <v>211</v>
      </c>
      <c r="C5521" s="116" t="s">
        <v>17812</v>
      </c>
      <c r="D5521" s="2" t="s">
        <v>124</v>
      </c>
      <c r="E5521" s="2" t="s">
        <v>20096</v>
      </c>
      <c r="F5521" s="67">
        <v>44105</v>
      </c>
      <c r="G5521" s="96">
        <f t="shared" si="835"/>
        <v>10</v>
      </c>
      <c r="H5521" s="96">
        <f t="shared" si="836"/>
        <v>2020</v>
      </c>
      <c r="I5521" s="92">
        <v>0.83333333333333304</v>
      </c>
      <c r="J5521" s="97">
        <f t="shared" si="834"/>
        <v>20</v>
      </c>
      <c r="K5521" s="5" t="s">
        <v>1392</v>
      </c>
      <c r="L5521" s="5" t="s">
        <v>7865</v>
      </c>
      <c r="M5521" s="6" t="s">
        <v>74</v>
      </c>
      <c r="N5521" s="5">
        <v>32</v>
      </c>
      <c r="O5521" s="5" t="s">
        <v>5139</v>
      </c>
      <c r="P5521" s="6" t="s">
        <v>21382</v>
      </c>
      <c r="R5521" s="6" t="s">
        <v>77</v>
      </c>
      <c r="U5521" s="2" t="s">
        <v>208</v>
      </c>
      <c r="V5521" s="2" t="s">
        <v>80</v>
      </c>
      <c r="X5521" s="2">
        <v>249</v>
      </c>
      <c r="Y5521" s="2" t="s">
        <v>81</v>
      </c>
      <c r="Z5521" s="2" t="s">
        <v>82</v>
      </c>
      <c r="AA5521" s="2">
        <v>249</v>
      </c>
      <c r="AB5521" s="2" t="s">
        <v>81</v>
      </c>
      <c r="AC5521" s="2" t="s">
        <v>82</v>
      </c>
      <c r="AD5521" s="2">
        <v>249</v>
      </c>
      <c r="AE5521" s="2" t="s">
        <v>81</v>
      </c>
      <c r="AF5521" s="2" t="s">
        <v>82</v>
      </c>
      <c r="AG5521" s="2">
        <v>249</v>
      </c>
      <c r="AH5521" s="2" t="s">
        <v>81</v>
      </c>
      <c r="AI5521" s="2" t="s">
        <v>82</v>
      </c>
      <c r="AJ5521" s="2">
        <v>249</v>
      </c>
      <c r="AK5521" s="2" t="s">
        <v>81</v>
      </c>
      <c r="AL5521" s="2" t="s">
        <v>168</v>
      </c>
      <c r="AM5521" s="2">
        <v>249</v>
      </c>
      <c r="AN5521" s="2" t="s">
        <v>81</v>
      </c>
      <c r="AO5521" s="2" t="s">
        <v>168</v>
      </c>
      <c r="AP5521" s="2">
        <v>249</v>
      </c>
      <c r="AQ5521" s="2" t="s">
        <v>81</v>
      </c>
      <c r="AR5521" s="2" t="s">
        <v>168</v>
      </c>
      <c r="AS5521" s="2">
        <v>249</v>
      </c>
      <c r="AT5521" s="2" t="s">
        <v>81</v>
      </c>
      <c r="AU5521" s="2" t="s">
        <v>168</v>
      </c>
      <c r="AV5521" s="2">
        <v>249</v>
      </c>
      <c r="AW5521" s="2" t="s">
        <v>81</v>
      </c>
      <c r="AX5521" s="2" t="s">
        <v>168</v>
      </c>
      <c r="BO5521" s="2" t="s">
        <v>21383</v>
      </c>
      <c r="BQ5521" s="2" t="s">
        <v>21384</v>
      </c>
    </row>
    <row r="5522" spans="1:69" ht="16.149999999999999" customHeight="1" x14ac:dyDescent="0.25">
      <c r="A5522" s="1">
        <v>5523</v>
      </c>
      <c r="B5522" s="2" t="s">
        <v>211</v>
      </c>
      <c r="C5522" s="2" t="s">
        <v>10548</v>
      </c>
      <c r="D5522" s="2" t="s">
        <v>89</v>
      </c>
      <c r="E5522" s="2" t="s">
        <v>2243</v>
      </c>
      <c r="F5522" s="67">
        <v>44220</v>
      </c>
      <c r="G5522" s="96">
        <f t="shared" si="835"/>
        <v>1</v>
      </c>
      <c r="H5522" s="96">
        <f t="shared" si="836"/>
        <v>2021</v>
      </c>
      <c r="J5522" s="97" t="str">
        <f t="shared" si="834"/>
        <v/>
      </c>
      <c r="O5522" s="5" t="s">
        <v>126</v>
      </c>
      <c r="P5522" s="6" t="s">
        <v>21385</v>
      </c>
      <c r="R5522" s="6" t="s">
        <v>77</v>
      </c>
      <c r="T5522" s="6" t="s">
        <v>80</v>
      </c>
      <c r="U5522" s="6" t="s">
        <v>74</v>
      </c>
      <c r="X5522" s="2">
        <v>704</v>
      </c>
      <c r="Y5522" s="2" t="s">
        <v>81</v>
      </c>
      <c r="Z5522" s="2" t="s">
        <v>168</v>
      </c>
      <c r="AA5522" s="2">
        <v>704</v>
      </c>
      <c r="AB5522" s="2" t="s">
        <v>81</v>
      </c>
      <c r="AC5522" s="2" t="s">
        <v>168</v>
      </c>
      <c r="AD5522" s="2">
        <v>704</v>
      </c>
      <c r="AE5522" s="2" t="s">
        <v>83</v>
      </c>
      <c r="AF5522" s="2" t="s">
        <v>168</v>
      </c>
      <c r="AG5522" s="2">
        <v>704</v>
      </c>
      <c r="AH5522" s="2" t="s">
        <v>81</v>
      </c>
      <c r="AI5522" s="2" t="s">
        <v>168</v>
      </c>
      <c r="AJ5522" s="2">
        <v>704</v>
      </c>
      <c r="AK5522" s="2" t="s">
        <v>81</v>
      </c>
      <c r="AL5522" s="2" t="s">
        <v>168</v>
      </c>
      <c r="AM5522" s="2">
        <v>704</v>
      </c>
      <c r="AN5522" s="2" t="s">
        <v>81</v>
      </c>
      <c r="AO5522" s="2" t="s">
        <v>168</v>
      </c>
      <c r="AP5522" s="2">
        <v>704</v>
      </c>
      <c r="AQ5522" s="2" t="s">
        <v>81</v>
      </c>
      <c r="AR5522" s="2" t="s">
        <v>168</v>
      </c>
      <c r="AS5522" s="2">
        <v>704</v>
      </c>
      <c r="AT5522" s="2" t="s">
        <v>81</v>
      </c>
      <c r="AU5522" s="2" t="s">
        <v>168</v>
      </c>
      <c r="BO5522" s="2" t="s">
        <v>21386</v>
      </c>
      <c r="BQ5522" s="2" t="s">
        <v>21387</v>
      </c>
    </row>
    <row r="5523" spans="1:69" ht="16.149999999999999" customHeight="1" x14ac:dyDescent="0.25">
      <c r="A5523" s="1">
        <v>5524</v>
      </c>
      <c r="B5523" s="2" t="s">
        <v>135</v>
      </c>
      <c r="C5523" s="2" t="s">
        <v>1167</v>
      </c>
      <c r="D5523" s="2" t="s">
        <v>137</v>
      </c>
      <c r="E5523" s="2" t="s">
        <v>11388</v>
      </c>
      <c r="F5523" s="67">
        <v>44105</v>
      </c>
      <c r="G5523" s="96">
        <f t="shared" si="835"/>
        <v>10</v>
      </c>
      <c r="H5523" s="96">
        <f t="shared" si="836"/>
        <v>2020</v>
      </c>
      <c r="I5523" s="92">
        <v>0.39583333333333298</v>
      </c>
      <c r="J5523" s="97">
        <f t="shared" si="834"/>
        <v>9</v>
      </c>
      <c r="K5523" s="5" t="s">
        <v>1392</v>
      </c>
      <c r="L5523" s="5" t="s">
        <v>91</v>
      </c>
      <c r="M5523" s="6" t="s">
        <v>139</v>
      </c>
      <c r="N5523" s="5">
        <v>32</v>
      </c>
      <c r="O5523" s="5" t="s">
        <v>126</v>
      </c>
      <c r="P5523" s="6" t="s">
        <v>21388</v>
      </c>
      <c r="R5523" s="6" t="s">
        <v>77</v>
      </c>
      <c r="U5523" s="2" t="s">
        <v>139</v>
      </c>
      <c r="X5523" s="2">
        <v>370</v>
      </c>
      <c r="Y5523" s="2" t="s">
        <v>83</v>
      </c>
      <c r="Z5523" s="2" t="s">
        <v>82</v>
      </c>
      <c r="AA5523" s="2">
        <v>370</v>
      </c>
      <c r="AB5523" s="2" t="s">
        <v>81</v>
      </c>
      <c r="AC5523" s="2" t="s">
        <v>82</v>
      </c>
      <c r="AD5523" s="2">
        <v>370</v>
      </c>
      <c r="AE5523" s="2" t="s">
        <v>83</v>
      </c>
      <c r="AF5523" s="2" t="s">
        <v>82</v>
      </c>
      <c r="AJ5523" s="2">
        <v>370</v>
      </c>
      <c r="AK5523" s="2" t="s">
        <v>83</v>
      </c>
      <c r="AL5523" s="2" t="s">
        <v>82</v>
      </c>
      <c r="AM5523" s="2">
        <v>370</v>
      </c>
      <c r="AN5523" s="2" t="s">
        <v>81</v>
      </c>
      <c r="AO5523" s="2" t="s">
        <v>82</v>
      </c>
      <c r="AP5523" s="2">
        <v>370</v>
      </c>
      <c r="AQ5523" s="2" t="s">
        <v>83</v>
      </c>
      <c r="AR5523" s="2" t="s">
        <v>82</v>
      </c>
      <c r="AV5523" s="2">
        <v>370</v>
      </c>
      <c r="AW5523" s="2" t="s">
        <v>83</v>
      </c>
      <c r="AX5523" s="2" t="s">
        <v>82</v>
      </c>
      <c r="AY5523" s="2">
        <v>370</v>
      </c>
      <c r="AZ5523" s="2" t="s">
        <v>81</v>
      </c>
      <c r="BA5523" s="2" t="s">
        <v>82</v>
      </c>
      <c r="BB5523" s="2">
        <v>370</v>
      </c>
      <c r="BC5523" s="2" t="s">
        <v>83</v>
      </c>
      <c r="BD5523" s="2" t="s">
        <v>82</v>
      </c>
      <c r="BK5523" s="2" t="s">
        <v>162</v>
      </c>
      <c r="BL5523" s="2">
        <v>20</v>
      </c>
      <c r="BM5523" s="2" t="s">
        <v>109</v>
      </c>
      <c r="BN5523" s="2" t="s">
        <v>109</v>
      </c>
      <c r="BO5523" s="2" t="s">
        <v>21389</v>
      </c>
      <c r="BQ5523" s="2" t="s">
        <v>21390</v>
      </c>
    </row>
    <row r="5524" spans="1:69" ht="16.149999999999999" customHeight="1" x14ac:dyDescent="0.25">
      <c r="A5524" s="1">
        <v>5525</v>
      </c>
      <c r="B5524" s="2" t="s">
        <v>211</v>
      </c>
      <c r="C5524" s="65" t="s">
        <v>20606</v>
      </c>
      <c r="D5524" s="2" t="s">
        <v>158</v>
      </c>
      <c r="E5524" s="2" t="s">
        <v>6895</v>
      </c>
      <c r="F5524" s="67">
        <v>44219</v>
      </c>
      <c r="G5524" s="96">
        <f t="shared" si="835"/>
        <v>1</v>
      </c>
      <c r="H5524" s="96">
        <f t="shared" si="836"/>
        <v>2021</v>
      </c>
      <c r="I5524" s="92">
        <v>0.94791666666666696</v>
      </c>
      <c r="J5524" s="97">
        <f t="shared" si="834"/>
        <v>22</v>
      </c>
      <c r="L5524" s="5" t="s">
        <v>91</v>
      </c>
      <c r="M5524" s="6" t="s">
        <v>74</v>
      </c>
      <c r="N5524" s="5">
        <v>18</v>
      </c>
      <c r="O5524" s="5" t="s">
        <v>126</v>
      </c>
      <c r="P5524" s="6" t="s">
        <v>12450</v>
      </c>
      <c r="R5524" s="6" t="s">
        <v>77</v>
      </c>
      <c r="T5524" s="6" t="s">
        <v>80</v>
      </c>
      <c r="U5524" s="6" t="s">
        <v>74</v>
      </c>
      <c r="V5524" s="6" t="s">
        <v>80</v>
      </c>
      <c r="X5524" s="2">
        <v>1000</v>
      </c>
      <c r="Y5524" s="6" t="s">
        <v>83</v>
      </c>
      <c r="Z5524" s="6" t="s">
        <v>84</v>
      </c>
      <c r="AA5524" s="2">
        <v>1000</v>
      </c>
      <c r="AB5524" s="2" t="s">
        <v>81</v>
      </c>
      <c r="AC5524" s="2" t="s">
        <v>84</v>
      </c>
      <c r="AD5524" s="2">
        <v>1000</v>
      </c>
      <c r="AE5524" s="2" t="s">
        <v>83</v>
      </c>
      <c r="AF5524" s="2" t="s">
        <v>84</v>
      </c>
      <c r="AG5524" s="2">
        <v>1000</v>
      </c>
      <c r="AH5524" s="2" t="s">
        <v>83</v>
      </c>
      <c r="AI5524" s="2" t="s">
        <v>84</v>
      </c>
      <c r="AJ5524" s="2">
        <v>1000</v>
      </c>
      <c r="AK5524" s="6" t="s">
        <v>83</v>
      </c>
      <c r="AL5524" s="6" t="s">
        <v>84</v>
      </c>
      <c r="AM5524" s="2">
        <v>1000</v>
      </c>
      <c r="AN5524" s="2" t="s">
        <v>81</v>
      </c>
      <c r="AO5524" s="2" t="s">
        <v>84</v>
      </c>
      <c r="AP5524" s="2">
        <v>1000</v>
      </c>
      <c r="AQ5524" s="2" t="s">
        <v>83</v>
      </c>
      <c r="AR5524" s="2" t="s">
        <v>84</v>
      </c>
      <c r="AS5524" s="2">
        <v>1000</v>
      </c>
      <c r="AT5524" s="2" t="s">
        <v>83</v>
      </c>
      <c r="AU5524" s="2" t="s">
        <v>84</v>
      </c>
      <c r="BM5524" s="2" t="s">
        <v>162</v>
      </c>
      <c r="BN5524" s="2">
        <v>1600</v>
      </c>
      <c r="BO5524" s="2" t="s">
        <v>21391</v>
      </c>
      <c r="BQ5524" s="2" t="s">
        <v>21392</v>
      </c>
    </row>
    <row r="5525" spans="1:69" ht="16.149999999999999" customHeight="1" x14ac:dyDescent="0.25">
      <c r="A5525" s="1">
        <v>5526</v>
      </c>
      <c r="B5525" s="2" t="s">
        <v>211</v>
      </c>
      <c r="C5525" s="2" t="s">
        <v>21393</v>
      </c>
      <c r="D5525" s="2" t="s">
        <v>192</v>
      </c>
      <c r="E5525" s="2" t="s">
        <v>21394</v>
      </c>
      <c r="F5525" s="67">
        <v>44221</v>
      </c>
      <c r="G5525" s="96">
        <f t="shared" si="835"/>
        <v>1</v>
      </c>
      <c r="H5525" s="96">
        <f t="shared" si="836"/>
        <v>2021</v>
      </c>
      <c r="I5525" s="92">
        <v>0.32986111111111099</v>
      </c>
      <c r="J5525" s="97">
        <f t="shared" si="834"/>
        <v>7</v>
      </c>
      <c r="K5525" s="5" t="s">
        <v>1392</v>
      </c>
      <c r="L5525" s="5" t="s">
        <v>11994</v>
      </c>
      <c r="M5525" s="6" t="s">
        <v>74</v>
      </c>
      <c r="N5525" s="5">
        <v>58</v>
      </c>
      <c r="O5525" s="5" t="s">
        <v>140</v>
      </c>
      <c r="P5525" s="6" t="s">
        <v>21395</v>
      </c>
      <c r="R5525" s="6" t="s">
        <v>77</v>
      </c>
      <c r="S5525" s="5" t="s">
        <v>78</v>
      </c>
      <c r="T5525" s="6" t="s">
        <v>80</v>
      </c>
      <c r="U5525" s="6" t="s">
        <v>139</v>
      </c>
      <c r="X5525" s="2">
        <v>785</v>
      </c>
      <c r="Y5525" s="2" t="s">
        <v>81</v>
      </c>
      <c r="Z5525" s="2" t="s">
        <v>84</v>
      </c>
      <c r="AA5525" s="2">
        <v>785</v>
      </c>
      <c r="AB5525" s="2" t="s">
        <v>81</v>
      </c>
      <c r="AC5525" s="2" t="s">
        <v>84</v>
      </c>
      <c r="AD5525" s="2">
        <v>785</v>
      </c>
      <c r="AE5525" s="2" t="s">
        <v>81</v>
      </c>
      <c r="AF5525" s="2" t="s">
        <v>84</v>
      </c>
      <c r="AG5525" s="2">
        <v>785</v>
      </c>
      <c r="AH5525" s="2" t="s">
        <v>81</v>
      </c>
      <c r="AI5525" s="2" t="s">
        <v>84</v>
      </c>
      <c r="AJ5525" s="2">
        <v>785</v>
      </c>
      <c r="AK5525" s="2" t="s">
        <v>81</v>
      </c>
      <c r="AL5525" s="2" t="s">
        <v>84</v>
      </c>
      <c r="AM5525" s="2">
        <v>785</v>
      </c>
      <c r="AN5525" s="2" t="s">
        <v>81</v>
      </c>
      <c r="AO5525" s="2" t="s">
        <v>84</v>
      </c>
      <c r="AP5525" s="2">
        <v>785</v>
      </c>
      <c r="AQ5525" s="2" t="s">
        <v>81</v>
      </c>
      <c r="AR5525" s="2" t="s">
        <v>84</v>
      </c>
      <c r="AS5525" s="2">
        <v>785</v>
      </c>
      <c r="AT5525" s="2" t="s">
        <v>6084</v>
      </c>
      <c r="AU5525" s="2" t="s">
        <v>84</v>
      </c>
      <c r="AV5525" s="2">
        <v>586</v>
      </c>
      <c r="AW5525" s="2" t="s">
        <v>81</v>
      </c>
      <c r="AX5525" s="2" t="s">
        <v>84</v>
      </c>
      <c r="BB5525" s="2">
        <v>585</v>
      </c>
      <c r="BC5525" s="2" t="s">
        <v>81</v>
      </c>
      <c r="BD5525" s="2" t="s">
        <v>84</v>
      </c>
      <c r="BK5525" s="2" t="s">
        <v>162</v>
      </c>
      <c r="BL5525" s="2">
        <v>950</v>
      </c>
      <c r="BO5525" s="2" t="s">
        <v>21396</v>
      </c>
      <c r="BQ5525" s="2" t="s">
        <v>21397</v>
      </c>
    </row>
    <row r="5526" spans="1:69" ht="16.149999999999999" customHeight="1" x14ac:dyDescent="0.25">
      <c r="A5526" s="1">
        <v>5527</v>
      </c>
      <c r="B5526" s="2" t="s">
        <v>211</v>
      </c>
      <c r="C5526" s="65" t="s">
        <v>2085</v>
      </c>
      <c r="D5526" s="2" t="s">
        <v>896</v>
      </c>
      <c r="E5526" s="2" t="s">
        <v>21398</v>
      </c>
      <c r="F5526" s="67">
        <v>44223</v>
      </c>
      <c r="G5526" s="96">
        <f t="shared" si="835"/>
        <v>1</v>
      </c>
      <c r="H5526" s="96">
        <f t="shared" si="836"/>
        <v>2021</v>
      </c>
      <c r="I5526" s="92">
        <v>0.70833333333333304</v>
      </c>
      <c r="J5526" s="97">
        <f t="shared" si="834"/>
        <v>17</v>
      </c>
      <c r="K5526" s="5" t="s">
        <v>1392</v>
      </c>
      <c r="M5526" s="6" t="s">
        <v>74</v>
      </c>
      <c r="O5526" s="6" t="s">
        <v>101</v>
      </c>
      <c r="P5526" s="6" t="s">
        <v>21399</v>
      </c>
      <c r="R5526" s="6" t="s">
        <v>77</v>
      </c>
      <c r="X5526" s="2">
        <v>250</v>
      </c>
      <c r="Y5526" s="2" t="s">
        <v>94</v>
      </c>
      <c r="Z5526" s="2" t="s">
        <v>168</v>
      </c>
      <c r="AD5526" s="2">
        <v>250</v>
      </c>
      <c r="AE5526" s="2" t="s">
        <v>94</v>
      </c>
      <c r="AF5526" s="2" t="s">
        <v>168</v>
      </c>
      <c r="AJ5526" s="2">
        <v>280</v>
      </c>
      <c r="AK5526" s="2" t="s">
        <v>94</v>
      </c>
      <c r="AL5526" s="2" t="s">
        <v>14941</v>
      </c>
      <c r="AP5526" s="2">
        <v>280</v>
      </c>
      <c r="AQ5526" s="2" t="s">
        <v>94</v>
      </c>
      <c r="AR5526" s="2" t="s">
        <v>168</v>
      </c>
      <c r="BI5526" s="2" t="s">
        <v>162</v>
      </c>
      <c r="BJ5526" s="2">
        <v>4150</v>
      </c>
      <c r="BO5526" s="2" t="s">
        <v>21400</v>
      </c>
      <c r="BQ5526" s="2" t="s">
        <v>21401</v>
      </c>
    </row>
    <row r="5527" spans="1:69" ht="16.149999999999999" customHeight="1" x14ac:dyDescent="0.25">
      <c r="A5527" s="1">
        <v>5528</v>
      </c>
      <c r="B5527" s="2" t="s">
        <v>211</v>
      </c>
      <c r="C5527" s="2" t="s">
        <v>21402</v>
      </c>
      <c r="D5527" s="2" t="s">
        <v>158</v>
      </c>
      <c r="E5527" s="2" t="s">
        <v>21403</v>
      </c>
      <c r="F5527" s="67">
        <v>44223</v>
      </c>
      <c r="G5527" s="96">
        <f t="shared" si="835"/>
        <v>1</v>
      </c>
      <c r="H5527" s="96">
        <f t="shared" si="836"/>
        <v>2021</v>
      </c>
      <c r="I5527" s="92">
        <v>0.67361111111111105</v>
      </c>
      <c r="J5527" s="97">
        <f t="shared" si="834"/>
        <v>16</v>
      </c>
      <c r="K5527" s="5" t="s">
        <v>1392</v>
      </c>
      <c r="L5527" s="5" t="s">
        <v>91</v>
      </c>
      <c r="M5527" s="6" t="s">
        <v>74</v>
      </c>
      <c r="O5527" s="5" t="s">
        <v>5139</v>
      </c>
      <c r="P5527" s="6" t="s">
        <v>21404</v>
      </c>
      <c r="R5527" s="6" t="s">
        <v>3035</v>
      </c>
      <c r="T5527" s="6" t="s">
        <v>80</v>
      </c>
      <c r="U5527" s="6" t="s">
        <v>74</v>
      </c>
      <c r="V5527" s="6" t="s">
        <v>80</v>
      </c>
      <c r="X5527" s="2">
        <v>686</v>
      </c>
      <c r="Y5527" s="6" t="s">
        <v>81</v>
      </c>
      <c r="Z5527" s="6" t="s">
        <v>168</v>
      </c>
      <c r="AA5527" s="2">
        <v>686</v>
      </c>
      <c r="AB5527" s="2" t="s">
        <v>81</v>
      </c>
      <c r="AC5527" s="2" t="s">
        <v>168</v>
      </c>
      <c r="AD5527" s="2">
        <v>686</v>
      </c>
      <c r="AE5527" s="2" t="s">
        <v>81</v>
      </c>
      <c r="AF5527" s="2" t="s">
        <v>168</v>
      </c>
      <c r="AJ5527" s="2">
        <v>686</v>
      </c>
      <c r="AK5527" s="6" t="s">
        <v>81</v>
      </c>
      <c r="AL5527" s="6" t="s">
        <v>168</v>
      </c>
      <c r="AM5527" s="2">
        <v>686</v>
      </c>
      <c r="AN5527" s="2" t="s">
        <v>81</v>
      </c>
      <c r="AO5527" s="2" t="s">
        <v>168</v>
      </c>
      <c r="AP5527" s="2">
        <v>686</v>
      </c>
      <c r="AQ5527" s="2" t="s">
        <v>81</v>
      </c>
      <c r="AR5527" s="2" t="s">
        <v>168</v>
      </c>
      <c r="BJ5527" s="2">
        <v>2500</v>
      </c>
      <c r="BO5527" s="2" t="s">
        <v>21405</v>
      </c>
      <c r="BQ5527" s="2" t="s">
        <v>21406</v>
      </c>
    </row>
    <row r="5528" spans="1:69" ht="16.149999999999999" customHeight="1" x14ac:dyDescent="0.25">
      <c r="A5528" s="1">
        <v>5529</v>
      </c>
      <c r="B5528" s="2" t="s">
        <v>135</v>
      </c>
      <c r="C5528" s="2" t="s">
        <v>11694</v>
      </c>
      <c r="D5528" s="2" t="s">
        <v>104</v>
      </c>
      <c r="E5528" s="2" t="s">
        <v>835</v>
      </c>
      <c r="F5528" s="67">
        <v>44224</v>
      </c>
      <c r="G5528" s="96">
        <f t="shared" si="835"/>
        <v>1</v>
      </c>
      <c r="H5528" s="96">
        <f t="shared" si="836"/>
        <v>2021</v>
      </c>
      <c r="J5528" s="97" t="str">
        <f t="shared" si="834"/>
        <v/>
      </c>
      <c r="L5528" s="5" t="s">
        <v>11994</v>
      </c>
      <c r="M5528" s="6" t="s">
        <v>9604</v>
      </c>
      <c r="O5528" s="5" t="s">
        <v>140</v>
      </c>
      <c r="P5528" s="6" t="s">
        <v>20477</v>
      </c>
      <c r="R5528" s="6" t="s">
        <v>335</v>
      </c>
      <c r="BI5528" s="2" t="s">
        <v>162</v>
      </c>
      <c r="BJ5528" s="2">
        <v>1500</v>
      </c>
      <c r="BO5528" s="2" t="s">
        <v>21407</v>
      </c>
      <c r="BQ5528" s="2" t="s">
        <v>21408</v>
      </c>
    </row>
    <row r="5529" spans="1:69" ht="16.149999999999999" customHeight="1" x14ac:dyDescent="0.25">
      <c r="A5529" s="1">
        <v>5530</v>
      </c>
      <c r="B5529" s="2" t="s">
        <v>211</v>
      </c>
      <c r="C5529" s="2" t="s">
        <v>798</v>
      </c>
      <c r="D5529" s="2" t="s">
        <v>89</v>
      </c>
      <c r="E5529" s="2" t="s">
        <v>21409</v>
      </c>
      <c r="F5529" s="67">
        <v>44218</v>
      </c>
      <c r="G5529" s="96">
        <f t="shared" si="835"/>
        <v>1</v>
      </c>
      <c r="H5529" s="96">
        <f t="shared" si="836"/>
        <v>2021</v>
      </c>
      <c r="I5529" s="92">
        <v>0.99652777777777801</v>
      </c>
      <c r="J5529" s="97">
        <f t="shared" si="834"/>
        <v>23</v>
      </c>
      <c r="K5529" s="5" t="s">
        <v>1392</v>
      </c>
      <c r="L5529" s="5" t="s">
        <v>91</v>
      </c>
      <c r="M5529" s="6" t="s">
        <v>74</v>
      </c>
      <c r="O5529" s="5" t="s">
        <v>5139</v>
      </c>
      <c r="P5529" s="6" t="s">
        <v>21410</v>
      </c>
      <c r="R5529" s="6" t="s">
        <v>77</v>
      </c>
      <c r="T5529" s="6" t="s">
        <v>109</v>
      </c>
      <c r="U5529" s="2" t="s">
        <v>1312</v>
      </c>
      <c r="X5529" s="2">
        <v>226</v>
      </c>
      <c r="Y5529" s="2" t="s">
        <v>81</v>
      </c>
      <c r="Z5529" s="2" t="s">
        <v>84</v>
      </c>
      <c r="AA5529" s="2">
        <v>226</v>
      </c>
      <c r="AB5529" s="2" t="s">
        <v>81</v>
      </c>
      <c r="AC5529" s="2" t="s">
        <v>84</v>
      </c>
      <c r="AD5529" s="2">
        <v>226</v>
      </c>
      <c r="AE5529" s="2" t="s">
        <v>83</v>
      </c>
      <c r="AF5529" s="2" t="s">
        <v>84</v>
      </c>
      <c r="AG5529" s="2">
        <v>226</v>
      </c>
      <c r="AH5529" s="2" t="s">
        <v>81</v>
      </c>
      <c r="AI5529" s="2" t="s">
        <v>84</v>
      </c>
      <c r="AJ5529" s="2">
        <v>249</v>
      </c>
      <c r="AK5529" s="2" t="s">
        <v>81</v>
      </c>
      <c r="AL5529" s="2" t="s">
        <v>161</v>
      </c>
      <c r="AM5529" s="2">
        <v>249</v>
      </c>
      <c r="AN5529" s="2" t="s">
        <v>94</v>
      </c>
      <c r="AO5529" s="2" t="s">
        <v>161</v>
      </c>
      <c r="AP5529" s="2">
        <v>249</v>
      </c>
      <c r="AQ5529" s="2" t="s">
        <v>81</v>
      </c>
      <c r="AR5529" s="2" t="s">
        <v>161</v>
      </c>
      <c r="AS5529" s="2">
        <v>249</v>
      </c>
      <c r="AT5529" s="2" t="s">
        <v>83</v>
      </c>
      <c r="AU5529" s="2" t="s">
        <v>161</v>
      </c>
      <c r="AV5529" s="2">
        <v>445</v>
      </c>
      <c r="AW5529" s="2" t="s">
        <v>81</v>
      </c>
      <c r="AX5529" s="2" t="s">
        <v>161</v>
      </c>
      <c r="BB5529" s="2">
        <v>445</v>
      </c>
      <c r="BC5529" s="2" t="s">
        <v>81</v>
      </c>
      <c r="BD5529" s="2" t="s">
        <v>161</v>
      </c>
      <c r="BO5529" s="2" t="s">
        <v>21411</v>
      </c>
      <c r="BQ5529" s="2" t="s">
        <v>21412</v>
      </c>
    </row>
    <row r="5530" spans="1:69" ht="16.149999999999999" customHeight="1" x14ac:dyDescent="0.25">
      <c r="A5530" s="1">
        <v>5531</v>
      </c>
      <c r="B5530" s="2" t="s">
        <v>87</v>
      </c>
      <c r="C5530" s="2" t="s">
        <v>191</v>
      </c>
      <c r="D5530" s="2" t="s">
        <v>192</v>
      </c>
      <c r="E5530" s="2" t="s">
        <v>21413</v>
      </c>
      <c r="F5530" s="67">
        <v>29.012021000000001</v>
      </c>
      <c r="G5530" s="3">
        <f t="shared" si="835"/>
        <v>1</v>
      </c>
      <c r="H5530" s="3">
        <f t="shared" si="836"/>
        <v>1900</v>
      </c>
      <c r="P5530" s="6"/>
      <c r="BQ5530" s="2" t="s">
        <v>21414</v>
      </c>
    </row>
    <row r="5531" spans="1:69" ht="16.149999999999999" customHeight="1" x14ac:dyDescent="0.25">
      <c r="A5531" s="1">
        <v>5532</v>
      </c>
      <c r="B5531" s="2" t="s">
        <v>211</v>
      </c>
      <c r="C5531" s="2" t="s">
        <v>8460</v>
      </c>
      <c r="D5531" s="2" t="s">
        <v>158</v>
      </c>
      <c r="E5531" s="2" t="s">
        <v>21415</v>
      </c>
      <c r="F5531" s="67">
        <v>44225</v>
      </c>
      <c r="G5531" s="96">
        <f t="shared" si="835"/>
        <v>1</v>
      </c>
      <c r="H5531" s="96">
        <f t="shared" si="836"/>
        <v>2021</v>
      </c>
      <c r="I5531" s="92">
        <v>0.53819444444444398</v>
      </c>
      <c r="J5531" s="97">
        <f t="shared" ref="J5531:J5542" si="837">IF(I5531&lt;&gt;"",HOUR(I5531),"")</f>
        <v>12</v>
      </c>
      <c r="L5531" s="5" t="s">
        <v>91</v>
      </c>
      <c r="M5531" s="6" t="s">
        <v>74</v>
      </c>
      <c r="O5531" s="5" t="s">
        <v>126</v>
      </c>
      <c r="P5531" s="6" t="s">
        <v>21416</v>
      </c>
      <c r="R5531" s="6" t="s">
        <v>77</v>
      </c>
      <c r="T5531" s="6" t="s">
        <v>80</v>
      </c>
      <c r="U5531" s="6" t="s">
        <v>9604</v>
      </c>
      <c r="X5531" s="2">
        <v>819</v>
      </c>
      <c r="Y5531" s="2" t="s">
        <v>81</v>
      </c>
      <c r="Z5531" s="2" t="s">
        <v>84</v>
      </c>
      <c r="AA5531" s="2">
        <v>819</v>
      </c>
      <c r="AB5531" s="2" t="s">
        <v>81</v>
      </c>
      <c r="AC5531" s="2" t="s">
        <v>84</v>
      </c>
      <c r="AD5531" s="2">
        <v>819</v>
      </c>
      <c r="AE5531" s="2" t="s">
        <v>81</v>
      </c>
      <c r="AF5531" s="2" t="s">
        <v>84</v>
      </c>
      <c r="AG5531" s="2">
        <v>819</v>
      </c>
      <c r="AH5531" s="2" t="s">
        <v>81</v>
      </c>
      <c r="AI5531" s="2" t="s">
        <v>84</v>
      </c>
      <c r="AJ5531" s="2">
        <v>819</v>
      </c>
      <c r="AK5531" s="2" t="s">
        <v>81</v>
      </c>
      <c r="AL5531" s="2" t="s">
        <v>84</v>
      </c>
      <c r="AM5531" s="2">
        <v>819</v>
      </c>
      <c r="AN5531" s="2" t="s">
        <v>81</v>
      </c>
      <c r="AO5531" s="2" t="s">
        <v>84</v>
      </c>
      <c r="AP5531" s="2">
        <v>819</v>
      </c>
      <c r="AQ5531" s="2" t="s">
        <v>81</v>
      </c>
      <c r="AR5531" s="2" t="s">
        <v>84</v>
      </c>
      <c r="BO5531" s="2" t="s">
        <v>21417</v>
      </c>
      <c r="BQ5531" s="2" t="s">
        <v>21418</v>
      </c>
    </row>
    <row r="5532" spans="1:69" ht="16.149999999999999" customHeight="1" x14ac:dyDescent="0.25">
      <c r="A5532" s="1">
        <v>5533</v>
      </c>
      <c r="B5532" s="2" t="s">
        <v>211</v>
      </c>
      <c r="C5532" s="2" t="s">
        <v>10384</v>
      </c>
      <c r="D5532" s="2" t="s">
        <v>124</v>
      </c>
      <c r="E5532" s="2" t="s">
        <v>21419</v>
      </c>
      <c r="G5532" s="96" t="str">
        <f t="shared" si="835"/>
        <v/>
      </c>
      <c r="H5532" s="96" t="str">
        <f t="shared" si="836"/>
        <v/>
      </c>
      <c r="J5532" s="97" t="str">
        <f t="shared" si="837"/>
        <v/>
      </c>
      <c r="M5532" s="6" t="s">
        <v>74</v>
      </c>
      <c r="O5532" s="6" t="s">
        <v>101</v>
      </c>
      <c r="P5532" s="6" t="s">
        <v>224</v>
      </c>
      <c r="R5532" s="6" t="s">
        <v>77</v>
      </c>
      <c r="X5532" s="2">
        <v>85</v>
      </c>
      <c r="Y5532" s="2" t="s">
        <v>94</v>
      </c>
      <c r="Z5532" s="2" t="s">
        <v>168</v>
      </c>
      <c r="AA5532" s="2">
        <v>85</v>
      </c>
      <c r="AB5532" s="2" t="s">
        <v>94</v>
      </c>
      <c r="AC5532" s="2" t="s">
        <v>168</v>
      </c>
      <c r="AD5532" s="2">
        <v>85</v>
      </c>
      <c r="AE5532" s="2" t="s">
        <v>94</v>
      </c>
      <c r="AF5532" s="2" t="s">
        <v>168</v>
      </c>
      <c r="AG5532" s="2">
        <v>550</v>
      </c>
      <c r="AH5532" s="2" t="s">
        <v>81</v>
      </c>
      <c r="AI5532" s="2" t="s">
        <v>168</v>
      </c>
      <c r="AJ5532" s="2">
        <v>550</v>
      </c>
      <c r="AK5532" s="2" t="s">
        <v>81</v>
      </c>
      <c r="AL5532" s="2" t="s">
        <v>168</v>
      </c>
      <c r="AM5532" s="2">
        <v>550</v>
      </c>
      <c r="AN5532" s="2" t="s">
        <v>81</v>
      </c>
      <c r="AO5532" s="2" t="s">
        <v>168</v>
      </c>
      <c r="AP5532" s="2">
        <v>550</v>
      </c>
      <c r="AQ5532" s="2" t="s">
        <v>81</v>
      </c>
      <c r="AR5532" s="2" t="s">
        <v>168</v>
      </c>
      <c r="AS5532" s="2">
        <v>550</v>
      </c>
      <c r="AT5532" s="2" t="s">
        <v>81</v>
      </c>
      <c r="AU5532" s="2" t="s">
        <v>168</v>
      </c>
      <c r="AV5532" s="2">
        <v>550</v>
      </c>
      <c r="AW5532" s="2" t="s">
        <v>81</v>
      </c>
      <c r="AX5532" s="2" t="s">
        <v>168</v>
      </c>
      <c r="AY5532" s="2">
        <v>550</v>
      </c>
      <c r="AZ5532" s="2" t="s">
        <v>81</v>
      </c>
      <c r="BA5532" s="2" t="s">
        <v>168</v>
      </c>
      <c r="BB5532" s="2">
        <v>550</v>
      </c>
      <c r="BC5532" s="2" t="s">
        <v>81</v>
      </c>
      <c r="BD5532" s="2" t="s">
        <v>168</v>
      </c>
      <c r="BM5532" s="2" t="s">
        <v>162</v>
      </c>
      <c r="BN5532" s="2">
        <v>50</v>
      </c>
      <c r="BO5532" s="2" t="s">
        <v>21420</v>
      </c>
      <c r="BQ5532" s="2" t="s">
        <v>21421</v>
      </c>
    </row>
    <row r="5533" spans="1:69" ht="16.149999999999999" customHeight="1" x14ac:dyDescent="0.25">
      <c r="A5533" s="1">
        <v>5534</v>
      </c>
      <c r="B5533" s="2" t="s">
        <v>211</v>
      </c>
      <c r="C5533" s="2" t="s">
        <v>21422</v>
      </c>
      <c r="D5533" s="2" t="s">
        <v>158</v>
      </c>
      <c r="E5533" s="2" t="s">
        <v>21423</v>
      </c>
      <c r="F5533" s="67">
        <v>44226</v>
      </c>
      <c r="G5533" s="96">
        <f t="shared" si="835"/>
        <v>1</v>
      </c>
      <c r="H5533" s="96">
        <f t="shared" si="836"/>
        <v>2021</v>
      </c>
      <c r="I5533" s="92">
        <v>0.95138888888888895</v>
      </c>
      <c r="J5533" s="97">
        <f t="shared" si="837"/>
        <v>22</v>
      </c>
      <c r="K5533" s="5" t="s">
        <v>1392</v>
      </c>
      <c r="L5533" s="5" t="s">
        <v>73</v>
      </c>
      <c r="M5533" s="6" t="s">
        <v>74</v>
      </c>
      <c r="O5533" s="5" t="s">
        <v>140</v>
      </c>
      <c r="P5533" s="6" t="s">
        <v>21424</v>
      </c>
      <c r="R5533" s="6" t="s">
        <v>77</v>
      </c>
      <c r="T5533" s="6" t="s">
        <v>80</v>
      </c>
      <c r="X5533" s="2">
        <v>900</v>
      </c>
      <c r="Y5533" s="2" t="s">
        <v>81</v>
      </c>
      <c r="Z5533" s="2" t="s">
        <v>82</v>
      </c>
      <c r="AA5533" s="2">
        <v>900</v>
      </c>
      <c r="AB5533" s="2" t="s">
        <v>81</v>
      </c>
      <c r="AC5533" s="2" t="s">
        <v>82</v>
      </c>
      <c r="AD5533" s="2">
        <v>900</v>
      </c>
      <c r="AE5533" s="2" t="s">
        <v>81</v>
      </c>
      <c r="AF5533" s="2" t="s">
        <v>82</v>
      </c>
      <c r="AG5533" s="2">
        <v>900</v>
      </c>
      <c r="AH5533" s="2" t="s">
        <v>81</v>
      </c>
      <c r="AI5533" s="2" t="s">
        <v>82</v>
      </c>
      <c r="BI5533" s="2" t="s">
        <v>162</v>
      </c>
      <c r="BJ5533" s="2">
        <v>1200</v>
      </c>
      <c r="BO5533" s="2" t="s">
        <v>21425</v>
      </c>
      <c r="BQ5533" s="2" t="s">
        <v>21426</v>
      </c>
    </row>
    <row r="5534" spans="1:69" ht="16.149999999999999" customHeight="1" x14ac:dyDescent="0.25">
      <c r="A5534" s="1">
        <v>5535</v>
      </c>
      <c r="B5534" s="2" t="s">
        <v>135</v>
      </c>
      <c r="C5534" s="2" t="s">
        <v>212</v>
      </c>
      <c r="D5534" s="2" t="s">
        <v>124</v>
      </c>
      <c r="E5534" s="2" t="s">
        <v>21427</v>
      </c>
      <c r="F5534" s="67">
        <v>44227</v>
      </c>
      <c r="G5534" s="96">
        <f t="shared" si="835"/>
        <v>1</v>
      </c>
      <c r="H5534" s="96">
        <f t="shared" si="836"/>
        <v>2021</v>
      </c>
      <c r="I5534" s="92">
        <v>0.72916666666666696</v>
      </c>
      <c r="J5534" s="97">
        <f t="shared" si="837"/>
        <v>17</v>
      </c>
      <c r="K5534" s="5" t="s">
        <v>1392</v>
      </c>
      <c r="L5534" s="5" t="s">
        <v>91</v>
      </c>
      <c r="M5534" s="6" t="s">
        <v>354</v>
      </c>
      <c r="N5534" s="5">
        <v>51</v>
      </c>
      <c r="O5534" s="5" t="s">
        <v>75</v>
      </c>
      <c r="P5534" s="6" t="s">
        <v>21428</v>
      </c>
      <c r="R5534" s="6" t="s">
        <v>77</v>
      </c>
      <c r="U5534" s="2" t="s">
        <v>21297</v>
      </c>
      <c r="V5534" s="2" t="s">
        <v>80</v>
      </c>
      <c r="X5534" s="2">
        <v>70</v>
      </c>
      <c r="Y5534" s="2" t="s">
        <v>81</v>
      </c>
      <c r="Z5534" s="2" t="s">
        <v>82</v>
      </c>
      <c r="AD5534" s="2">
        <v>70</v>
      </c>
      <c r="AE5534" s="2" t="s">
        <v>81</v>
      </c>
      <c r="AF5534" s="2" t="s">
        <v>82</v>
      </c>
      <c r="AG5534" s="2">
        <v>70</v>
      </c>
      <c r="AH5534" s="2" t="s">
        <v>81</v>
      </c>
      <c r="AI5534" s="2" t="s">
        <v>82</v>
      </c>
      <c r="AJ5534" s="2">
        <v>129</v>
      </c>
      <c r="AK5534" s="2" t="s">
        <v>81</v>
      </c>
      <c r="AL5534" s="2" t="s">
        <v>82</v>
      </c>
      <c r="AP5534" s="2">
        <v>120</v>
      </c>
      <c r="AQ5534" s="2" t="s">
        <v>81</v>
      </c>
      <c r="AR5534" s="2" t="s">
        <v>82</v>
      </c>
      <c r="BO5534" s="2" t="s">
        <v>21429</v>
      </c>
      <c r="BQ5534" s="2" t="s">
        <v>21430</v>
      </c>
    </row>
    <row r="5535" spans="1:69" ht="16.149999999999999" customHeight="1" x14ac:dyDescent="0.25">
      <c r="A5535" s="1">
        <v>5536</v>
      </c>
      <c r="B5535" s="2" t="s">
        <v>135</v>
      </c>
      <c r="C5535" s="2" t="s">
        <v>20824</v>
      </c>
      <c r="D5535" s="2" t="s">
        <v>158</v>
      </c>
      <c r="E5535" s="2" t="s">
        <v>247</v>
      </c>
      <c r="F5535" s="67">
        <v>44229</v>
      </c>
      <c r="G5535" s="96">
        <f t="shared" si="835"/>
        <v>2</v>
      </c>
      <c r="H5535" s="96">
        <f t="shared" si="836"/>
        <v>2021</v>
      </c>
      <c r="I5535" s="92">
        <v>0.60416666666666696</v>
      </c>
      <c r="J5535" s="97">
        <f t="shared" si="837"/>
        <v>14</v>
      </c>
      <c r="K5535" s="5" t="s">
        <v>1392</v>
      </c>
      <c r="L5535" s="5" t="s">
        <v>91</v>
      </c>
      <c r="M5535" s="6" t="s">
        <v>9604</v>
      </c>
      <c r="O5535" s="5" t="s">
        <v>126</v>
      </c>
      <c r="P5535" s="6" t="s">
        <v>21431</v>
      </c>
      <c r="R5535" s="6" t="s">
        <v>77</v>
      </c>
      <c r="T5535" s="6" t="s">
        <v>80</v>
      </c>
      <c r="X5535" s="2">
        <v>1550</v>
      </c>
      <c r="Y5535" s="2" t="s">
        <v>83</v>
      </c>
      <c r="Z5535" s="2" t="s">
        <v>161</v>
      </c>
      <c r="AA5535" s="2">
        <v>1550</v>
      </c>
      <c r="AB5535" s="2" t="s">
        <v>94</v>
      </c>
      <c r="AC5535" s="2" t="s">
        <v>161</v>
      </c>
      <c r="AD5535" s="2">
        <v>1550</v>
      </c>
      <c r="AE5535" s="2" t="s">
        <v>83</v>
      </c>
      <c r="AF5535" s="2" t="s">
        <v>161</v>
      </c>
      <c r="AG5535" s="2">
        <v>1550</v>
      </c>
      <c r="AH5535" s="2" t="s">
        <v>83</v>
      </c>
      <c r="AI5535" s="2" t="s">
        <v>161</v>
      </c>
      <c r="AJ5535" s="2">
        <v>1550</v>
      </c>
      <c r="AK5535" s="2" t="s">
        <v>83</v>
      </c>
      <c r="AL5535" s="2" t="s">
        <v>161</v>
      </c>
      <c r="AM5535" s="2">
        <v>1550</v>
      </c>
      <c r="AN5535" s="2" t="s">
        <v>94</v>
      </c>
      <c r="AO5535" s="2" t="s">
        <v>161</v>
      </c>
      <c r="AP5535" s="2">
        <v>1550</v>
      </c>
      <c r="AQ5535" s="2" t="s">
        <v>83</v>
      </c>
      <c r="AR5535" s="2" t="s">
        <v>161</v>
      </c>
      <c r="AS5535" s="2">
        <v>1550</v>
      </c>
      <c r="AT5535" s="2" t="s">
        <v>83</v>
      </c>
      <c r="AU5535" s="2" t="s">
        <v>161</v>
      </c>
      <c r="BI5535" s="2" t="s">
        <v>162</v>
      </c>
      <c r="BJ5535" s="2">
        <v>1000</v>
      </c>
      <c r="BO5535" s="2" t="s">
        <v>21432</v>
      </c>
      <c r="BQ5535" s="2" t="s">
        <v>21433</v>
      </c>
    </row>
    <row r="5536" spans="1:69" ht="16.149999999999999" customHeight="1" x14ac:dyDescent="0.25">
      <c r="A5536" s="1">
        <v>5537</v>
      </c>
      <c r="B5536" s="2" t="s">
        <v>211</v>
      </c>
      <c r="C5536" s="2" t="s">
        <v>1009</v>
      </c>
      <c r="D5536" s="2" t="s">
        <v>264</v>
      </c>
      <c r="E5536" s="2" t="s">
        <v>21434</v>
      </c>
      <c r="F5536" s="67">
        <v>44221</v>
      </c>
      <c r="G5536" s="96">
        <f t="shared" si="835"/>
        <v>1</v>
      </c>
      <c r="H5536" s="96">
        <f t="shared" si="836"/>
        <v>2021</v>
      </c>
      <c r="I5536" s="92">
        <v>0.62152777777777801</v>
      </c>
      <c r="J5536" s="97">
        <f t="shared" si="837"/>
        <v>14</v>
      </c>
      <c r="K5536" s="5" t="s">
        <v>1392</v>
      </c>
      <c r="L5536" s="5" t="s">
        <v>73</v>
      </c>
      <c r="M5536" s="6" t="s">
        <v>74</v>
      </c>
      <c r="N5536" s="5">
        <v>43</v>
      </c>
      <c r="O5536" s="5" t="s">
        <v>5139</v>
      </c>
      <c r="P5536" s="6" t="s">
        <v>13290</v>
      </c>
      <c r="R5536" s="6" t="s">
        <v>77</v>
      </c>
      <c r="U5536" s="2" t="s">
        <v>100</v>
      </c>
      <c r="V5536" s="2" t="s">
        <v>80</v>
      </c>
      <c r="X5536" s="2">
        <v>33</v>
      </c>
      <c r="Y5536" s="2" t="s">
        <v>81</v>
      </c>
      <c r="Z5536" s="2" t="s">
        <v>84</v>
      </c>
      <c r="AA5536" s="2">
        <v>33</v>
      </c>
      <c r="AB5536" s="2" t="s">
        <v>81</v>
      </c>
      <c r="AC5536" s="2" t="s">
        <v>84</v>
      </c>
      <c r="AD5536" s="2">
        <v>33</v>
      </c>
      <c r="AE5536" s="2" t="s">
        <v>81</v>
      </c>
      <c r="AF5536" s="2" t="s">
        <v>84</v>
      </c>
      <c r="AJ5536" s="2">
        <v>56</v>
      </c>
      <c r="AK5536" s="2" t="s">
        <v>81</v>
      </c>
      <c r="AL5536" s="2" t="s">
        <v>161</v>
      </c>
      <c r="AP5536" s="2">
        <v>56</v>
      </c>
      <c r="AQ5536" s="2" t="s">
        <v>81</v>
      </c>
      <c r="AR5536" s="2" t="s">
        <v>161</v>
      </c>
      <c r="BI5536" s="2" t="s">
        <v>162</v>
      </c>
      <c r="BJ5536" s="2">
        <v>1250</v>
      </c>
      <c r="BK5536" s="2" t="s">
        <v>162</v>
      </c>
      <c r="BL5536" s="2">
        <v>1400</v>
      </c>
      <c r="BO5536" s="2" t="s">
        <v>21435</v>
      </c>
      <c r="BQ5536" s="2" t="s">
        <v>21436</v>
      </c>
    </row>
    <row r="5537" spans="1:70" ht="16.149999999999999" customHeight="1" x14ac:dyDescent="0.25">
      <c r="A5537" s="1">
        <v>5538</v>
      </c>
      <c r="B5537" s="2" t="s">
        <v>87</v>
      </c>
      <c r="C5537" s="2" t="s">
        <v>550</v>
      </c>
      <c r="D5537" s="2" t="s">
        <v>124</v>
      </c>
      <c r="E5537" s="2" t="s">
        <v>1111</v>
      </c>
      <c r="F5537" s="67">
        <v>44229</v>
      </c>
      <c r="G5537" s="96">
        <f t="shared" si="835"/>
        <v>2</v>
      </c>
      <c r="H5537" s="96">
        <f t="shared" si="836"/>
        <v>2021</v>
      </c>
      <c r="I5537" s="92">
        <v>0.47916666666666669</v>
      </c>
      <c r="J5537" s="97">
        <f t="shared" si="837"/>
        <v>11</v>
      </c>
      <c r="L5537" s="5" t="s">
        <v>73</v>
      </c>
      <c r="M5537" s="6" t="s">
        <v>74</v>
      </c>
      <c r="N5537" s="5">
        <v>85</v>
      </c>
      <c r="O5537" s="5" t="s">
        <v>5139</v>
      </c>
      <c r="P5537" s="6" t="s">
        <v>21437</v>
      </c>
      <c r="X5537" s="1">
        <v>800</v>
      </c>
      <c r="Y5537" s="1" t="s">
        <v>81</v>
      </c>
      <c r="Z5537" s="1" t="s">
        <v>168</v>
      </c>
      <c r="AA5537" s="1">
        <v>800</v>
      </c>
      <c r="AB5537" s="1" t="s">
        <v>81</v>
      </c>
      <c r="AC5537" s="1" t="s">
        <v>168</v>
      </c>
      <c r="AD5537" s="1">
        <v>800</v>
      </c>
      <c r="AE5537" s="1" t="s">
        <v>81</v>
      </c>
      <c r="AF5537" s="1" t="s">
        <v>168</v>
      </c>
      <c r="AG5537" s="1">
        <v>800</v>
      </c>
      <c r="AH5537" s="1" t="s">
        <v>81</v>
      </c>
      <c r="AI5537" s="1" t="s">
        <v>168</v>
      </c>
      <c r="AJ5537" s="2">
        <v>280</v>
      </c>
      <c r="AK5537" s="1" t="s">
        <v>83</v>
      </c>
      <c r="AL5537" s="1" t="s">
        <v>168</v>
      </c>
      <c r="AP5537" s="2">
        <v>280</v>
      </c>
      <c r="AQ5537" s="2" t="s">
        <v>83</v>
      </c>
      <c r="AR5537" s="2" t="s">
        <v>168</v>
      </c>
      <c r="BO5537" s="2" t="s">
        <v>21438</v>
      </c>
      <c r="BQ5537" s="2" t="s">
        <v>21439</v>
      </c>
    </row>
    <row r="5538" spans="1:70" ht="16.149999999999999" customHeight="1" x14ac:dyDescent="0.25">
      <c r="A5538" s="1">
        <v>5539</v>
      </c>
      <c r="B5538" s="2" t="s">
        <v>211</v>
      </c>
      <c r="C5538" s="2" t="s">
        <v>1851</v>
      </c>
      <c r="D5538" s="2" t="s">
        <v>89</v>
      </c>
      <c r="E5538" s="2" t="s">
        <v>12885</v>
      </c>
      <c r="F5538" s="67">
        <v>44231</v>
      </c>
      <c r="G5538" s="96">
        <f t="shared" si="835"/>
        <v>2</v>
      </c>
      <c r="H5538" s="96">
        <f t="shared" si="836"/>
        <v>2021</v>
      </c>
      <c r="I5538" s="92">
        <v>5.55</v>
      </c>
      <c r="J5538" s="97">
        <f t="shared" si="837"/>
        <v>13</v>
      </c>
      <c r="K5538" s="5" t="s">
        <v>1392</v>
      </c>
      <c r="L5538" s="5" t="s">
        <v>91</v>
      </c>
      <c r="M5538" s="6" t="s">
        <v>74</v>
      </c>
      <c r="N5538" s="5">
        <v>32</v>
      </c>
      <c r="O5538" s="5" t="s">
        <v>5139</v>
      </c>
      <c r="P5538" s="6" t="s">
        <v>21440</v>
      </c>
      <c r="R5538" s="6" t="s">
        <v>77</v>
      </c>
      <c r="T5538" s="6" t="s">
        <v>80</v>
      </c>
      <c r="U5538" s="6" t="s">
        <v>1312</v>
      </c>
      <c r="X5538" s="2">
        <v>184</v>
      </c>
      <c r="Y5538" s="2" t="s">
        <v>81</v>
      </c>
      <c r="Z5538" s="2" t="s">
        <v>84</v>
      </c>
      <c r="AA5538" s="2">
        <v>184</v>
      </c>
      <c r="AB5538" s="2" t="s">
        <v>81</v>
      </c>
      <c r="AC5538" s="2" t="s">
        <v>84</v>
      </c>
      <c r="AD5538" s="2">
        <v>184</v>
      </c>
      <c r="AE5538" s="2" t="s">
        <v>83</v>
      </c>
      <c r="AF5538" s="2" t="s">
        <v>84</v>
      </c>
      <c r="AG5538" s="2">
        <v>184</v>
      </c>
      <c r="AH5538" s="2" t="s">
        <v>83</v>
      </c>
      <c r="AI5538" s="2" t="s">
        <v>84</v>
      </c>
      <c r="AJ5538" s="2">
        <v>198</v>
      </c>
      <c r="AK5538" s="2" t="s">
        <v>81</v>
      </c>
      <c r="AL5538" s="2" t="s">
        <v>84</v>
      </c>
      <c r="AP5538" s="2">
        <v>198</v>
      </c>
      <c r="AQ5538" s="2" t="s">
        <v>81</v>
      </c>
      <c r="AR5538" s="2" t="s">
        <v>84</v>
      </c>
      <c r="BO5538" s="2" t="s">
        <v>21441</v>
      </c>
      <c r="BQ5538" s="2" t="s">
        <v>21442</v>
      </c>
    </row>
    <row r="5539" spans="1:70" ht="16.149999999999999" customHeight="1" x14ac:dyDescent="0.25">
      <c r="A5539" s="1">
        <v>5540</v>
      </c>
      <c r="B5539" s="2" t="s">
        <v>211</v>
      </c>
      <c r="C5539" s="65" t="s">
        <v>2214</v>
      </c>
      <c r="D5539" s="2" t="s">
        <v>89</v>
      </c>
      <c r="E5539" s="2" t="s">
        <v>21443</v>
      </c>
      <c r="F5539" s="67">
        <v>44231</v>
      </c>
      <c r="G5539" s="96">
        <f t="shared" si="835"/>
        <v>2</v>
      </c>
      <c r="H5539" s="96">
        <f t="shared" si="836"/>
        <v>2021</v>
      </c>
      <c r="I5539" s="92">
        <v>0.52083333333333304</v>
      </c>
      <c r="J5539" s="97">
        <f t="shared" si="837"/>
        <v>12</v>
      </c>
      <c r="L5539" s="5" t="s">
        <v>73</v>
      </c>
      <c r="M5539" s="6" t="s">
        <v>115</v>
      </c>
      <c r="N5539" s="5">
        <v>31</v>
      </c>
      <c r="O5539" s="5" t="s">
        <v>5139</v>
      </c>
      <c r="P5539" s="127" t="s">
        <v>1027</v>
      </c>
      <c r="BO5539" s="2" t="s">
        <v>21444</v>
      </c>
      <c r="BQ5539" s="2" t="s">
        <v>21445</v>
      </c>
    </row>
    <row r="5540" spans="1:70" ht="16.149999999999999" customHeight="1" x14ac:dyDescent="0.25">
      <c r="A5540" s="1">
        <v>5541</v>
      </c>
      <c r="B5540" s="392" t="s">
        <v>69</v>
      </c>
      <c r="C5540" s="2" t="s">
        <v>540</v>
      </c>
      <c r="D5540" s="2" t="s">
        <v>124</v>
      </c>
      <c r="E5540" s="2" t="s">
        <v>21446</v>
      </c>
      <c r="F5540" s="67">
        <v>44248</v>
      </c>
      <c r="G5540" s="96">
        <f t="shared" si="835"/>
        <v>2</v>
      </c>
      <c r="H5540" s="96">
        <f t="shared" si="836"/>
        <v>2021</v>
      </c>
      <c r="I5540" s="92">
        <v>0.42708333333333298</v>
      </c>
      <c r="J5540" s="97">
        <f t="shared" si="837"/>
        <v>10</v>
      </c>
      <c r="K5540" s="5" t="s">
        <v>1392</v>
      </c>
      <c r="L5540" s="5" t="s">
        <v>73</v>
      </c>
      <c r="M5540" s="6" t="s">
        <v>21447</v>
      </c>
      <c r="N5540" s="5">
        <v>69</v>
      </c>
      <c r="O5540" s="6" t="s">
        <v>5139</v>
      </c>
      <c r="P5540" s="6" t="s">
        <v>21448</v>
      </c>
      <c r="R5540" s="6" t="s">
        <v>77</v>
      </c>
      <c r="T5540" s="6" t="s">
        <v>202</v>
      </c>
      <c r="BO5540" s="2" t="s">
        <v>21449</v>
      </c>
      <c r="BR5540" s="325" t="s">
        <v>21450</v>
      </c>
    </row>
    <row r="5541" spans="1:70" ht="16.149999999999999" customHeight="1" x14ac:dyDescent="0.25">
      <c r="A5541" s="1">
        <v>5542</v>
      </c>
      <c r="B5541" s="2" t="s">
        <v>211</v>
      </c>
      <c r="C5541" s="2" t="s">
        <v>20782</v>
      </c>
      <c r="D5541" s="2" t="s">
        <v>145</v>
      </c>
      <c r="E5541" s="2" t="s">
        <v>21451</v>
      </c>
      <c r="F5541" s="67">
        <v>44231</v>
      </c>
      <c r="G5541" s="96">
        <f t="shared" si="835"/>
        <v>2</v>
      </c>
      <c r="H5541" s="96">
        <f t="shared" si="836"/>
        <v>2021</v>
      </c>
      <c r="I5541" s="92">
        <v>0.52083333333333304</v>
      </c>
      <c r="J5541" s="97">
        <f t="shared" si="837"/>
        <v>12</v>
      </c>
      <c r="K5541" s="5" t="s">
        <v>1392</v>
      </c>
      <c r="M5541" s="6" t="s">
        <v>74</v>
      </c>
      <c r="O5541" s="5" t="s">
        <v>140</v>
      </c>
      <c r="P5541" s="6" t="s">
        <v>9168</v>
      </c>
      <c r="X5541" s="2">
        <v>173</v>
      </c>
      <c r="Y5541" s="2" t="s">
        <v>81</v>
      </c>
      <c r="Z5541" s="2" t="s">
        <v>84</v>
      </c>
      <c r="AA5541" s="2">
        <v>173</v>
      </c>
      <c r="AB5541" s="2" t="s">
        <v>81</v>
      </c>
      <c r="AC5541" s="2" t="s">
        <v>84</v>
      </c>
      <c r="AD5541" s="2">
        <v>173</v>
      </c>
      <c r="AE5541" s="2" t="s">
        <v>81</v>
      </c>
      <c r="AF5541" s="2" t="s">
        <v>84</v>
      </c>
      <c r="AG5541" s="2">
        <v>173</v>
      </c>
      <c r="AH5541" s="2" t="s">
        <v>81</v>
      </c>
      <c r="AI5541" s="2" t="s">
        <v>84</v>
      </c>
      <c r="AJ5541" s="2">
        <v>173</v>
      </c>
      <c r="AK5541" s="2" t="s">
        <v>81</v>
      </c>
      <c r="AL5541" s="2" t="s">
        <v>84</v>
      </c>
      <c r="AM5541" s="2">
        <v>173</v>
      </c>
      <c r="AN5541" s="2" t="s">
        <v>81</v>
      </c>
      <c r="AO5541" s="2" t="s">
        <v>84</v>
      </c>
      <c r="AP5541" s="2">
        <v>173</v>
      </c>
      <c r="AQ5541" s="2" t="s">
        <v>81</v>
      </c>
      <c r="AR5541" s="2" t="s">
        <v>84</v>
      </c>
      <c r="AS5541" s="2">
        <v>173</v>
      </c>
      <c r="AT5541" s="2" t="s">
        <v>81</v>
      </c>
      <c r="AU5541" s="2" t="s">
        <v>84</v>
      </c>
      <c r="BQ5541" s="2" t="s">
        <v>21452</v>
      </c>
    </row>
    <row r="5542" spans="1:70" ht="16.149999999999999" customHeight="1" x14ac:dyDescent="0.25">
      <c r="A5542" s="1">
        <v>5543</v>
      </c>
      <c r="B5542" s="2" t="s">
        <v>211</v>
      </c>
      <c r="C5542" s="65" t="s">
        <v>2085</v>
      </c>
      <c r="D5542" s="2" t="s">
        <v>896</v>
      </c>
      <c r="E5542" s="2" t="s">
        <v>13452</v>
      </c>
      <c r="F5542" s="67">
        <v>44223</v>
      </c>
      <c r="G5542" s="3">
        <f t="shared" si="835"/>
        <v>1</v>
      </c>
      <c r="H5542" s="3">
        <f t="shared" si="836"/>
        <v>2021</v>
      </c>
      <c r="I5542" s="92">
        <v>0.70833333333333337</v>
      </c>
      <c r="J5542" s="4">
        <f t="shared" si="837"/>
        <v>17</v>
      </c>
      <c r="M5542" s="6" t="s">
        <v>74</v>
      </c>
      <c r="O5542" s="127" t="s">
        <v>101</v>
      </c>
      <c r="P5542" s="6" t="s">
        <v>21792</v>
      </c>
      <c r="R5542" s="6" t="s">
        <v>77</v>
      </c>
      <c r="X5542" s="2">
        <v>200</v>
      </c>
      <c r="Y5542" s="2" t="s">
        <v>94</v>
      </c>
      <c r="Z5542" s="2" t="s">
        <v>168</v>
      </c>
      <c r="AD5542" s="2">
        <v>200</v>
      </c>
      <c r="AE5542" s="2" t="s">
        <v>94</v>
      </c>
      <c r="AF5542" s="2" t="s">
        <v>168</v>
      </c>
      <c r="AJ5542" s="2">
        <v>200</v>
      </c>
      <c r="AK5542" s="2" t="s">
        <v>94</v>
      </c>
      <c r="AL5542" s="2" t="s">
        <v>168</v>
      </c>
      <c r="AP5542" s="2">
        <v>200</v>
      </c>
      <c r="AQ5542" s="2" t="s">
        <v>94</v>
      </c>
      <c r="AR5542" s="2" t="s">
        <v>168</v>
      </c>
      <c r="AS5542" s="2" t="s">
        <v>109</v>
      </c>
      <c r="AT5542" s="2" t="s">
        <v>109</v>
      </c>
      <c r="AU5542" s="2" t="s">
        <v>109</v>
      </c>
      <c r="AV5542" s="2">
        <v>200</v>
      </c>
      <c r="AW5542" s="2" t="s">
        <v>94</v>
      </c>
      <c r="AX5542" s="2" t="s">
        <v>168</v>
      </c>
      <c r="BB5542" s="2">
        <v>200</v>
      </c>
      <c r="BC5542" s="2" t="s">
        <v>94</v>
      </c>
      <c r="BD5542" s="2" t="s">
        <v>168</v>
      </c>
      <c r="BO5542" s="2" t="s">
        <v>21793</v>
      </c>
      <c r="BQ5542" s="2" t="s">
        <v>21453</v>
      </c>
    </row>
    <row r="5543" spans="1:70" ht="16.149999999999999" customHeight="1" x14ac:dyDescent="0.25">
      <c r="A5543" s="1">
        <v>5544</v>
      </c>
      <c r="B5543" s="2" t="s">
        <v>211</v>
      </c>
      <c r="C5543" s="2" t="s">
        <v>2914</v>
      </c>
      <c r="D5543" s="2" t="s">
        <v>89</v>
      </c>
      <c r="E5543" s="2" t="s">
        <v>21454</v>
      </c>
      <c r="F5543" s="67">
        <v>44225</v>
      </c>
      <c r="G5543" s="96">
        <f t="shared" ref="G5543:G5560" si="838">IF(F5543&lt;&gt;"",MONTH(F5543),"")</f>
        <v>1</v>
      </c>
      <c r="H5543" s="96">
        <f t="shared" ref="H5543:H5560" si="839">IF(F5543&lt;&gt;"",YEAR(F5543),"")</f>
        <v>2021</v>
      </c>
      <c r="I5543" s="92">
        <v>0.50347222222222199</v>
      </c>
      <c r="J5543" s="97">
        <f t="shared" ref="J5543:J5552" si="840">IF(I5543&lt;&gt;"",HOUR(I5543),"")</f>
        <v>12</v>
      </c>
      <c r="K5543" s="5" t="s">
        <v>1392</v>
      </c>
      <c r="L5543" s="5" t="s">
        <v>73</v>
      </c>
      <c r="M5543" s="6" t="s">
        <v>74</v>
      </c>
      <c r="N5543" s="5">
        <v>20</v>
      </c>
      <c r="O5543" s="5" t="s">
        <v>126</v>
      </c>
      <c r="P5543" s="6" t="s">
        <v>21455</v>
      </c>
      <c r="R5543" s="6" t="s">
        <v>77</v>
      </c>
      <c r="T5543" s="6" t="s">
        <v>80</v>
      </c>
      <c r="U5543" s="6" t="s">
        <v>74</v>
      </c>
      <c r="V5543" s="1" t="s">
        <v>80</v>
      </c>
      <c r="AL5543" s="2" t="s">
        <v>109</v>
      </c>
      <c r="BK5543" s="2" t="s">
        <v>162</v>
      </c>
      <c r="BL5543" s="2">
        <v>450</v>
      </c>
      <c r="BO5543" s="2" t="s">
        <v>21456</v>
      </c>
      <c r="BQ5543" s="2" t="s">
        <v>21457</v>
      </c>
    </row>
    <row r="5544" spans="1:70" ht="16.149999999999999" customHeight="1" x14ac:dyDescent="0.25">
      <c r="A5544" s="1">
        <v>5545</v>
      </c>
      <c r="B5544" s="2" t="s">
        <v>135</v>
      </c>
      <c r="C5544" s="2" t="s">
        <v>793</v>
      </c>
      <c r="D5544" s="2" t="s">
        <v>158</v>
      </c>
      <c r="E5544" s="2" t="s">
        <v>21458</v>
      </c>
      <c r="F5544" s="67">
        <v>44232</v>
      </c>
      <c r="G5544" s="96">
        <f t="shared" si="838"/>
        <v>2</v>
      </c>
      <c r="H5544" s="96">
        <f t="shared" si="839"/>
        <v>2021</v>
      </c>
      <c r="I5544" s="92">
        <v>0.62847222222222199</v>
      </c>
      <c r="J5544" s="97">
        <f t="shared" si="840"/>
        <v>15</v>
      </c>
      <c r="K5544" s="5" t="s">
        <v>1392</v>
      </c>
      <c r="L5544" s="5" t="s">
        <v>91</v>
      </c>
      <c r="M5544" s="6" t="s">
        <v>139</v>
      </c>
      <c r="O5544" s="5" t="s">
        <v>140</v>
      </c>
      <c r="P5544" s="6" t="s">
        <v>21459</v>
      </c>
      <c r="R5544" s="6" t="s">
        <v>77</v>
      </c>
      <c r="X5544" s="2">
        <v>80</v>
      </c>
      <c r="Y5544" s="2" t="s">
        <v>81</v>
      </c>
      <c r="Z5544" s="2" t="s">
        <v>84</v>
      </c>
      <c r="AD5544" s="2">
        <v>80</v>
      </c>
      <c r="AE5544" s="2" t="s">
        <v>81</v>
      </c>
      <c r="AF5544" s="2" t="s">
        <v>84</v>
      </c>
      <c r="BO5544" s="2" t="s">
        <v>21460</v>
      </c>
      <c r="BQ5544" s="2" t="s">
        <v>21461</v>
      </c>
    </row>
    <row r="5545" spans="1:70" ht="16.149999999999999" customHeight="1" x14ac:dyDescent="0.25">
      <c r="A5545" s="1">
        <v>5546</v>
      </c>
      <c r="B5545" s="2" t="s">
        <v>135</v>
      </c>
      <c r="C5545" s="2" t="s">
        <v>3696</v>
      </c>
      <c r="D5545" s="2" t="s">
        <v>158</v>
      </c>
      <c r="E5545" s="2" t="s">
        <v>21462</v>
      </c>
      <c r="F5545" s="67">
        <v>43790</v>
      </c>
      <c r="G5545" s="96">
        <f t="shared" si="838"/>
        <v>11</v>
      </c>
      <c r="H5545" s="96">
        <f t="shared" si="839"/>
        <v>2019</v>
      </c>
      <c r="J5545" s="97" t="str">
        <f t="shared" si="840"/>
        <v/>
      </c>
      <c r="M5545" s="6" t="s">
        <v>139</v>
      </c>
      <c r="O5545" s="5" t="s">
        <v>126</v>
      </c>
      <c r="P5545" s="6" t="s">
        <v>21463</v>
      </c>
      <c r="R5545" s="6" t="s">
        <v>77</v>
      </c>
      <c r="S5545" s="2" t="s">
        <v>8497</v>
      </c>
      <c r="BO5545" s="2" t="s">
        <v>21464</v>
      </c>
      <c r="BQ5545" s="2" t="s">
        <v>21465</v>
      </c>
    </row>
    <row r="5546" spans="1:70" ht="16.149999999999999" customHeight="1" x14ac:dyDescent="0.25">
      <c r="A5546" s="1">
        <v>5547</v>
      </c>
      <c r="B5546" s="2" t="s">
        <v>135</v>
      </c>
      <c r="C5546" s="2" t="s">
        <v>280</v>
      </c>
      <c r="D5546" s="2" t="s">
        <v>137</v>
      </c>
      <c r="E5546" s="2" t="s">
        <v>21466</v>
      </c>
      <c r="F5546" s="67">
        <v>43681</v>
      </c>
      <c r="G5546" s="96">
        <f t="shared" si="838"/>
        <v>8</v>
      </c>
      <c r="H5546" s="96">
        <f t="shared" si="839"/>
        <v>2019</v>
      </c>
      <c r="I5546" s="92">
        <v>6.9444444444444397E-3</v>
      </c>
      <c r="J5546" s="97">
        <f t="shared" si="840"/>
        <v>0</v>
      </c>
      <c r="K5546" s="5" t="s">
        <v>1392</v>
      </c>
      <c r="L5546" s="5" t="s">
        <v>91</v>
      </c>
      <c r="M5546" s="6" t="s">
        <v>1328</v>
      </c>
      <c r="N5546" s="5">
        <v>54</v>
      </c>
      <c r="O5546" s="5" t="s">
        <v>21467</v>
      </c>
      <c r="P5546" s="6" t="s">
        <v>21468</v>
      </c>
      <c r="R5546" s="6" t="s">
        <v>77</v>
      </c>
      <c r="T5546" s="6" t="s">
        <v>202</v>
      </c>
      <c r="W5546" s="2" t="s">
        <v>21469</v>
      </c>
      <c r="X5546" s="2">
        <v>155</v>
      </c>
      <c r="Y5546" s="2" t="s">
        <v>81</v>
      </c>
      <c r="Z5546" s="2" t="s">
        <v>82</v>
      </c>
      <c r="AA5546" s="2">
        <v>150</v>
      </c>
      <c r="AB5546" s="2" t="s">
        <v>81</v>
      </c>
      <c r="AC5546" s="2" t="s">
        <v>12653</v>
      </c>
      <c r="AD5546" s="2">
        <v>150</v>
      </c>
      <c r="AE5546" s="2" t="s">
        <v>81</v>
      </c>
      <c r="AF5546" s="2" t="s">
        <v>82</v>
      </c>
      <c r="AG5546" s="2">
        <v>150</v>
      </c>
      <c r="AH5546" s="2" t="s">
        <v>83</v>
      </c>
      <c r="AI5546" s="2" t="s">
        <v>82</v>
      </c>
      <c r="BQ5546" s="2" t="s">
        <v>21470</v>
      </c>
    </row>
    <row r="5547" spans="1:70" ht="16.149999999999999" customHeight="1" x14ac:dyDescent="0.25">
      <c r="A5547" s="1">
        <v>5548</v>
      </c>
      <c r="B5547" s="2" t="s">
        <v>69</v>
      </c>
      <c r="C5547" s="2" t="s">
        <v>12546</v>
      </c>
      <c r="D5547" s="2" t="s">
        <v>124</v>
      </c>
      <c r="E5547" s="2" t="s">
        <v>6004</v>
      </c>
      <c r="F5547" s="67">
        <v>44232</v>
      </c>
      <c r="G5547" s="96">
        <f t="shared" si="838"/>
        <v>2</v>
      </c>
      <c r="H5547" s="96">
        <f t="shared" si="839"/>
        <v>2021</v>
      </c>
      <c r="I5547" s="92">
        <v>0.42013888888888901</v>
      </c>
      <c r="J5547" s="97">
        <f t="shared" si="840"/>
        <v>10</v>
      </c>
      <c r="K5547" s="5" t="s">
        <v>1392</v>
      </c>
      <c r="L5547" s="5" t="s">
        <v>91</v>
      </c>
      <c r="M5547" s="6" t="s">
        <v>74</v>
      </c>
      <c r="N5547" s="5">
        <v>73</v>
      </c>
      <c r="O5547" s="5" t="s">
        <v>5139</v>
      </c>
      <c r="P5547" s="6" t="s">
        <v>21471</v>
      </c>
      <c r="R5547" s="6" t="s">
        <v>77</v>
      </c>
      <c r="T5547" s="6" t="s">
        <v>80</v>
      </c>
      <c r="U5547" s="2" t="s">
        <v>74</v>
      </c>
      <c r="X5547" s="1">
        <v>490</v>
      </c>
      <c r="Y5547" s="1" t="s">
        <v>81</v>
      </c>
      <c r="Z5547" s="1" t="s">
        <v>84</v>
      </c>
      <c r="AA5547" s="1">
        <v>490</v>
      </c>
      <c r="AB5547" s="1" t="s">
        <v>81</v>
      </c>
      <c r="AC5547" s="1" t="s">
        <v>84</v>
      </c>
      <c r="AD5547" s="1">
        <v>490</v>
      </c>
      <c r="AE5547" s="1" t="s">
        <v>81</v>
      </c>
      <c r="AF5547" s="1" t="s">
        <v>84</v>
      </c>
      <c r="AG5547" s="1">
        <v>490</v>
      </c>
      <c r="AH5547" s="1" t="s">
        <v>83</v>
      </c>
      <c r="AI5547" s="1" t="s">
        <v>84</v>
      </c>
      <c r="BI5547" s="2" t="s">
        <v>162</v>
      </c>
      <c r="BJ5547" s="2">
        <v>2000</v>
      </c>
      <c r="BK5547" s="2" t="s">
        <v>162</v>
      </c>
      <c r="BL5547" s="2">
        <v>3300</v>
      </c>
      <c r="BM5547" s="2" t="s">
        <v>162</v>
      </c>
      <c r="BN5547" s="2">
        <v>3900</v>
      </c>
      <c r="BO5547" s="2" t="s">
        <v>21472</v>
      </c>
      <c r="BQ5547" s="2" t="s">
        <v>21473</v>
      </c>
    </row>
    <row r="5548" spans="1:70" ht="16.149999999999999" customHeight="1" x14ac:dyDescent="0.25">
      <c r="A5548" s="1">
        <v>5549</v>
      </c>
      <c r="B5548" s="2" t="s">
        <v>211</v>
      </c>
      <c r="C5548" s="2" t="s">
        <v>19134</v>
      </c>
      <c r="D5548" s="2" t="s">
        <v>158</v>
      </c>
      <c r="E5548" s="2" t="s">
        <v>21474</v>
      </c>
      <c r="F5548" s="67">
        <v>44232</v>
      </c>
      <c r="G5548" s="96">
        <f t="shared" si="838"/>
        <v>2</v>
      </c>
      <c r="H5548" s="96">
        <f t="shared" si="839"/>
        <v>2021</v>
      </c>
      <c r="I5548" s="92">
        <v>0.34722222222222199</v>
      </c>
      <c r="J5548" s="97">
        <f t="shared" si="840"/>
        <v>8</v>
      </c>
      <c r="K5548" s="5" t="s">
        <v>1392</v>
      </c>
      <c r="L5548" s="5" t="s">
        <v>73</v>
      </c>
      <c r="M5548" s="6" t="s">
        <v>115</v>
      </c>
      <c r="N5548" s="5">
        <v>28</v>
      </c>
      <c r="O5548" s="5" t="s">
        <v>5139</v>
      </c>
      <c r="P5548" s="6" t="s">
        <v>1027</v>
      </c>
      <c r="R5548" s="6" t="s">
        <v>77</v>
      </c>
      <c r="T5548" s="6" t="s">
        <v>80</v>
      </c>
      <c r="X5548" s="2">
        <v>255</v>
      </c>
      <c r="Y5548" s="2" t="s">
        <v>81</v>
      </c>
      <c r="Z5548" s="2" t="s">
        <v>168</v>
      </c>
      <c r="AA5548" s="2">
        <v>255</v>
      </c>
      <c r="AB5548" s="2" t="s">
        <v>81</v>
      </c>
      <c r="AC5548" s="2" t="s">
        <v>168</v>
      </c>
      <c r="AD5548" s="2">
        <v>255</v>
      </c>
      <c r="AE5548" s="2" t="s">
        <v>83</v>
      </c>
      <c r="AF5548" s="2" t="s">
        <v>168</v>
      </c>
      <c r="AG5548" s="2">
        <v>255</v>
      </c>
      <c r="AH5548" s="2" t="s">
        <v>83</v>
      </c>
      <c r="AI5548" s="2" t="s">
        <v>168</v>
      </c>
      <c r="AJ5548" s="2">
        <v>255</v>
      </c>
      <c r="AK5548" s="2" t="s">
        <v>81</v>
      </c>
      <c r="AL5548" s="2" t="s">
        <v>168</v>
      </c>
      <c r="AM5548" s="2">
        <v>255</v>
      </c>
      <c r="AN5548" s="2" t="s">
        <v>81</v>
      </c>
      <c r="AO5548" s="2" t="s">
        <v>168</v>
      </c>
      <c r="AP5548" s="2">
        <v>255</v>
      </c>
      <c r="AQ5548" s="2" t="s">
        <v>83</v>
      </c>
      <c r="AR5548" s="2" t="s">
        <v>168</v>
      </c>
      <c r="AS5548" s="2">
        <v>255</v>
      </c>
      <c r="AT5548" s="2" t="s">
        <v>83</v>
      </c>
      <c r="AU5548" s="2" t="s">
        <v>168</v>
      </c>
      <c r="BI5548" s="2" t="s">
        <v>162</v>
      </c>
      <c r="BJ5548" s="2">
        <v>5</v>
      </c>
      <c r="BO5548" s="2" t="s">
        <v>21475</v>
      </c>
      <c r="BQ5548" s="2" t="s">
        <v>21476</v>
      </c>
    </row>
    <row r="5549" spans="1:70" ht="16.149999999999999" customHeight="1" x14ac:dyDescent="0.25">
      <c r="A5549" s="1">
        <v>5550</v>
      </c>
      <c r="B5549" s="2" t="s">
        <v>211</v>
      </c>
      <c r="C5549" s="2" t="s">
        <v>2445</v>
      </c>
      <c r="D5549" s="2" t="s">
        <v>151</v>
      </c>
      <c r="E5549" s="2" t="s">
        <v>11486</v>
      </c>
      <c r="F5549" s="67">
        <v>44235</v>
      </c>
      <c r="G5549" s="96">
        <f t="shared" si="838"/>
        <v>2</v>
      </c>
      <c r="H5549" s="96">
        <f t="shared" si="839"/>
        <v>2021</v>
      </c>
      <c r="I5549" s="92">
        <v>0.37847222222222199</v>
      </c>
      <c r="J5549" s="97">
        <f t="shared" si="840"/>
        <v>9</v>
      </c>
      <c r="K5549" s="5" t="s">
        <v>1392</v>
      </c>
      <c r="L5549" s="5" t="s">
        <v>91</v>
      </c>
      <c r="M5549" s="6" t="s">
        <v>74</v>
      </c>
      <c r="N5549" s="5">
        <v>19</v>
      </c>
      <c r="O5549" s="5" t="s">
        <v>126</v>
      </c>
      <c r="P5549" s="6" t="s">
        <v>21477</v>
      </c>
      <c r="R5549" s="6" t="s">
        <v>77</v>
      </c>
      <c r="T5549" s="6" t="s">
        <v>202</v>
      </c>
      <c r="U5549" s="2" t="s">
        <v>74</v>
      </c>
      <c r="X5549" s="2">
        <v>395</v>
      </c>
      <c r="Y5549" s="2" t="s">
        <v>81</v>
      </c>
      <c r="Z5549" s="2" t="s">
        <v>168</v>
      </c>
      <c r="AA5549" s="2">
        <v>395</v>
      </c>
      <c r="AB5549" s="2" t="s">
        <v>81</v>
      </c>
      <c r="AC5549" s="2" t="s">
        <v>168</v>
      </c>
      <c r="AD5549" s="2">
        <v>395</v>
      </c>
      <c r="AE5549" s="2" t="s">
        <v>83</v>
      </c>
      <c r="AF5549" s="2" t="s">
        <v>168</v>
      </c>
      <c r="BO5549" s="2" t="s">
        <v>21478</v>
      </c>
      <c r="BQ5549" s="2" t="s">
        <v>21479</v>
      </c>
    </row>
    <row r="5550" spans="1:70" ht="16.149999999999999" customHeight="1" x14ac:dyDescent="0.25">
      <c r="A5550" s="1">
        <v>5551</v>
      </c>
      <c r="B5550" s="2" t="s">
        <v>211</v>
      </c>
      <c r="C5550" s="2" t="s">
        <v>793</v>
      </c>
      <c r="D5550" s="2" t="s">
        <v>158</v>
      </c>
      <c r="E5550" s="2" t="s">
        <v>1258</v>
      </c>
      <c r="F5550" s="67">
        <v>44234</v>
      </c>
      <c r="G5550" s="96">
        <f t="shared" si="838"/>
        <v>2</v>
      </c>
      <c r="H5550" s="96">
        <f t="shared" si="839"/>
        <v>2021</v>
      </c>
      <c r="I5550" s="92">
        <v>0.58333333333333304</v>
      </c>
      <c r="J5550" s="97">
        <f t="shared" si="840"/>
        <v>14</v>
      </c>
      <c r="K5550" s="5" t="s">
        <v>1392</v>
      </c>
      <c r="M5550" s="6" t="s">
        <v>74</v>
      </c>
      <c r="O5550" s="5" t="s">
        <v>5139</v>
      </c>
      <c r="P5550" s="6" t="s">
        <v>3460</v>
      </c>
      <c r="R5550" s="6" t="s">
        <v>77</v>
      </c>
      <c r="U5550" s="2" t="s">
        <v>208</v>
      </c>
      <c r="V5550" s="2" t="s">
        <v>80</v>
      </c>
      <c r="X5550" s="2">
        <v>60</v>
      </c>
      <c r="Y5550" s="2" t="s">
        <v>81</v>
      </c>
      <c r="Z5550" s="2" t="s">
        <v>84</v>
      </c>
      <c r="AD5550" s="2">
        <v>60</v>
      </c>
      <c r="AE5550" s="2" t="s">
        <v>81</v>
      </c>
      <c r="AF5550" s="2" t="s">
        <v>84</v>
      </c>
      <c r="AG5550" s="2">
        <v>60</v>
      </c>
      <c r="AH5550" s="2" t="s">
        <v>6084</v>
      </c>
      <c r="AI5550" s="2" t="s">
        <v>84</v>
      </c>
      <c r="BO5550" s="2" t="s">
        <v>21480</v>
      </c>
      <c r="BQ5550" s="2" t="s">
        <v>21481</v>
      </c>
    </row>
    <row r="5551" spans="1:70" ht="16.149999999999999" customHeight="1" x14ac:dyDescent="0.25">
      <c r="A5551" s="1">
        <v>5552</v>
      </c>
      <c r="B5551" s="2" t="s">
        <v>211</v>
      </c>
      <c r="C5551" s="2" t="s">
        <v>21482</v>
      </c>
      <c r="D5551" s="2" t="s">
        <v>264</v>
      </c>
      <c r="E5551" s="2" t="s">
        <v>21483</v>
      </c>
      <c r="F5551" s="67">
        <v>44235</v>
      </c>
      <c r="G5551" s="96">
        <f t="shared" si="838"/>
        <v>2</v>
      </c>
      <c r="H5551" s="96">
        <f t="shared" si="839"/>
        <v>2021</v>
      </c>
      <c r="I5551" s="92">
        <v>0.32986111111111099</v>
      </c>
      <c r="J5551" s="97">
        <f t="shared" si="840"/>
        <v>7</v>
      </c>
      <c r="K5551" s="5" t="s">
        <v>1392</v>
      </c>
      <c r="L5551" s="5" t="s">
        <v>73</v>
      </c>
      <c r="M5551" s="6" t="s">
        <v>74</v>
      </c>
      <c r="N5551" s="5">
        <v>22</v>
      </c>
      <c r="O5551" s="5" t="s">
        <v>140</v>
      </c>
      <c r="P5551" s="6" t="s">
        <v>21484</v>
      </c>
      <c r="R5551" s="6" t="s">
        <v>77</v>
      </c>
      <c r="T5551" s="6" t="s">
        <v>80</v>
      </c>
      <c r="X5551" s="2">
        <v>580</v>
      </c>
      <c r="Y5551" s="2" t="s">
        <v>81</v>
      </c>
      <c r="Z5551" s="2" t="s">
        <v>168</v>
      </c>
      <c r="AA5551" s="2">
        <v>580</v>
      </c>
      <c r="AB5551" s="2" t="s">
        <v>81</v>
      </c>
      <c r="AC5551" s="2" t="s">
        <v>168</v>
      </c>
      <c r="AD5551" s="2">
        <v>580</v>
      </c>
      <c r="AE5551" s="2" t="s">
        <v>81</v>
      </c>
      <c r="AF5551" s="2" t="s">
        <v>168</v>
      </c>
      <c r="AG5551" s="2">
        <v>580</v>
      </c>
      <c r="AH5551" s="2" t="s">
        <v>83</v>
      </c>
      <c r="AI5551" s="2" t="s">
        <v>168</v>
      </c>
      <c r="AJ5551" s="2">
        <v>580</v>
      </c>
      <c r="AK5551" s="2" t="s">
        <v>81</v>
      </c>
      <c r="AL5551" s="2" t="s">
        <v>168</v>
      </c>
      <c r="AM5551" s="2">
        <v>580</v>
      </c>
      <c r="AN5551" s="2" t="s">
        <v>81</v>
      </c>
      <c r="AO5551" s="2" t="s">
        <v>168</v>
      </c>
      <c r="AP5551" s="2">
        <v>580</v>
      </c>
      <c r="AQ5551" s="2" t="s">
        <v>81</v>
      </c>
      <c r="AR5551" s="2" t="s">
        <v>168</v>
      </c>
      <c r="AS5551" s="2">
        <v>580</v>
      </c>
      <c r="AT5551" s="2" t="s">
        <v>83</v>
      </c>
      <c r="AU5551" s="2" t="s">
        <v>168</v>
      </c>
      <c r="AV5551" s="2">
        <v>770</v>
      </c>
      <c r="AW5551" s="2" t="s">
        <v>83</v>
      </c>
      <c r="AX5551" s="2" t="s">
        <v>168</v>
      </c>
      <c r="AY5551" s="2">
        <v>770</v>
      </c>
      <c r="AZ5551" s="2" t="s">
        <v>94</v>
      </c>
      <c r="BA5551" s="2" t="s">
        <v>168</v>
      </c>
      <c r="BB5551" s="2">
        <v>770</v>
      </c>
      <c r="BC5551" s="2" t="s">
        <v>83</v>
      </c>
      <c r="BD5551" s="2" t="s">
        <v>168</v>
      </c>
      <c r="BE5551" s="2">
        <v>770</v>
      </c>
      <c r="BF5551" s="2" t="s">
        <v>83</v>
      </c>
      <c r="BG5551" s="2" t="s">
        <v>168</v>
      </c>
      <c r="BO5551" s="2" t="s">
        <v>21485</v>
      </c>
      <c r="BQ5551" s="2" t="s">
        <v>21486</v>
      </c>
    </row>
    <row r="5552" spans="1:70" ht="16.149999999999999" customHeight="1" x14ac:dyDescent="0.25">
      <c r="A5552" s="1">
        <v>5553</v>
      </c>
      <c r="B5552" s="2" t="s">
        <v>211</v>
      </c>
      <c r="C5552" s="2" t="s">
        <v>1988</v>
      </c>
      <c r="D5552" s="2" t="s">
        <v>264</v>
      </c>
      <c r="E5552" s="2" t="s">
        <v>21487</v>
      </c>
      <c r="F5552" s="67">
        <v>43632</v>
      </c>
      <c r="G5552" s="96">
        <f t="shared" si="838"/>
        <v>6</v>
      </c>
      <c r="H5552" s="96">
        <f t="shared" si="839"/>
        <v>2019</v>
      </c>
      <c r="I5552" s="92">
        <v>0.64583333333333304</v>
      </c>
      <c r="J5552" s="97">
        <f t="shared" si="840"/>
        <v>15</v>
      </c>
      <c r="K5552" s="5" t="s">
        <v>1392</v>
      </c>
      <c r="L5552" s="5" t="s">
        <v>73</v>
      </c>
      <c r="M5552" s="6" t="s">
        <v>115</v>
      </c>
      <c r="N5552" s="5">
        <v>72</v>
      </c>
      <c r="O5552" s="5" t="s">
        <v>5139</v>
      </c>
      <c r="P5552" s="6" t="s">
        <v>1027</v>
      </c>
      <c r="R5552" s="6" t="s">
        <v>77</v>
      </c>
      <c r="T5552" s="6" t="s">
        <v>80</v>
      </c>
      <c r="X5552" s="2">
        <v>257</v>
      </c>
      <c r="Y5552" s="2" t="s">
        <v>81</v>
      </c>
      <c r="Z5552" s="2" t="s">
        <v>168</v>
      </c>
      <c r="AJ5552" s="2">
        <v>257</v>
      </c>
      <c r="AK5552" s="2" t="s">
        <v>81</v>
      </c>
      <c r="AL5552" s="2" t="s">
        <v>161</v>
      </c>
      <c r="AM5552" s="2">
        <v>257</v>
      </c>
      <c r="AN5552" s="2" t="s">
        <v>81</v>
      </c>
      <c r="AO5552" s="2" t="s">
        <v>161</v>
      </c>
      <c r="AP5552" s="2">
        <v>257</v>
      </c>
      <c r="AQ5552" s="2" t="s">
        <v>81</v>
      </c>
      <c r="AR5552" s="2" t="s">
        <v>161</v>
      </c>
      <c r="AV5552" s="2">
        <v>400</v>
      </c>
      <c r="AW5552" s="2" t="s">
        <v>81</v>
      </c>
      <c r="AX5552" s="2" t="s">
        <v>168</v>
      </c>
      <c r="BB5552" s="2">
        <v>400</v>
      </c>
      <c r="BC5552" s="2" t="s">
        <v>83</v>
      </c>
      <c r="BD5552" s="2" t="s">
        <v>168</v>
      </c>
      <c r="BM5552" s="2" t="s">
        <v>162</v>
      </c>
      <c r="BN5552" s="2">
        <v>80</v>
      </c>
      <c r="BO5552" s="2" t="s">
        <v>21488</v>
      </c>
      <c r="BQ5552" s="2" t="s">
        <v>21489</v>
      </c>
      <c r="BR5552" s="392"/>
    </row>
    <row r="5553" spans="1:71" s="17" customFormat="1" ht="16.149999999999999" customHeight="1" x14ac:dyDescent="0.25">
      <c r="A5553" s="16">
        <v>5554</v>
      </c>
      <c r="B5553" s="17" t="s">
        <v>211</v>
      </c>
      <c r="C5553" s="17" t="s">
        <v>6237</v>
      </c>
      <c r="D5553" s="2" t="s">
        <v>371</v>
      </c>
      <c r="E5553" s="17" t="s">
        <v>21490</v>
      </c>
      <c r="F5553" s="67">
        <v>44187</v>
      </c>
      <c r="G5553" s="96">
        <f t="shared" si="838"/>
        <v>12</v>
      </c>
      <c r="H5553" s="96">
        <f t="shared" si="839"/>
        <v>2020</v>
      </c>
      <c r="I5553" s="92">
        <v>0.32986111111111099</v>
      </c>
      <c r="J5553" s="4">
        <v>7</v>
      </c>
      <c r="K5553" s="5" t="s">
        <v>1392</v>
      </c>
      <c r="L5553" s="5" t="s">
        <v>73</v>
      </c>
      <c r="M5553" s="6" t="s">
        <v>74</v>
      </c>
      <c r="N5553" s="5">
        <v>60</v>
      </c>
      <c r="O5553" s="5" t="s">
        <v>5139</v>
      </c>
      <c r="P5553" s="6" t="s">
        <v>21491</v>
      </c>
      <c r="Q5553" s="6"/>
      <c r="R5553" s="6" t="s">
        <v>77</v>
      </c>
      <c r="S5553" s="2"/>
      <c r="T5553" s="6"/>
      <c r="U5553" s="2" t="s">
        <v>208</v>
      </c>
      <c r="V5553" s="2" t="s">
        <v>80</v>
      </c>
      <c r="W5553" s="2"/>
      <c r="X5553" s="2">
        <v>71</v>
      </c>
      <c r="Y5553" s="2" t="s">
        <v>81</v>
      </c>
      <c r="Z5553" s="2" t="s">
        <v>82</v>
      </c>
      <c r="AA5553" s="2">
        <v>71</v>
      </c>
      <c r="AB5553" s="2" t="s">
        <v>94</v>
      </c>
      <c r="AC5553" s="2" t="s">
        <v>82</v>
      </c>
      <c r="AD5553" s="2">
        <v>71</v>
      </c>
      <c r="AE5553" s="2" t="s">
        <v>81</v>
      </c>
      <c r="AF5553" s="2" t="s">
        <v>82</v>
      </c>
      <c r="AG5553" s="2">
        <v>71</v>
      </c>
      <c r="AH5553" s="2" t="s">
        <v>81</v>
      </c>
      <c r="AI5553" s="2" t="s">
        <v>82</v>
      </c>
      <c r="AJ5553" s="2">
        <v>71</v>
      </c>
      <c r="AK5553" s="2" t="s">
        <v>81</v>
      </c>
      <c r="AL5553" s="2" t="s">
        <v>82</v>
      </c>
      <c r="AM5553" s="2">
        <v>71</v>
      </c>
      <c r="AN5553" s="2" t="s">
        <v>94</v>
      </c>
      <c r="AO5553" s="2" t="s">
        <v>82</v>
      </c>
      <c r="AP5553" s="2">
        <v>71</v>
      </c>
      <c r="AQ5553" s="2" t="s">
        <v>81</v>
      </c>
      <c r="AR5553" s="2" t="s">
        <v>82</v>
      </c>
      <c r="AS5553" s="2">
        <v>71</v>
      </c>
      <c r="AT5553" s="2" t="s">
        <v>81</v>
      </c>
      <c r="AU5553" s="2" t="s">
        <v>82</v>
      </c>
      <c r="AV5553" s="2">
        <v>230</v>
      </c>
      <c r="AW5553" s="2" t="s">
        <v>81</v>
      </c>
      <c r="AX5553" s="2" t="s">
        <v>82</v>
      </c>
      <c r="AY5553" s="2"/>
      <c r="AZ5553" s="2"/>
      <c r="BA5553" s="2"/>
      <c r="BB5553" s="2">
        <v>230</v>
      </c>
      <c r="BC5553" s="2" t="s">
        <v>83</v>
      </c>
      <c r="BD5553" s="2" t="s">
        <v>82</v>
      </c>
      <c r="BE5553" s="3"/>
      <c r="BF5553" s="3"/>
      <c r="BG5553" s="3"/>
      <c r="BH5553" s="3"/>
      <c r="BI5553" s="2"/>
      <c r="BJ5553" s="2"/>
      <c r="BK5553" s="2"/>
      <c r="BL5553" s="2"/>
      <c r="BM5553" s="2"/>
      <c r="BN5553" s="2"/>
      <c r="BO5553" s="2" t="s">
        <v>21492</v>
      </c>
      <c r="BP5553" s="3"/>
      <c r="BQ5553" s="2" t="s">
        <v>22207</v>
      </c>
    </row>
    <row r="5554" spans="1:71" ht="16.149999999999999" customHeight="1" x14ac:dyDescent="0.25">
      <c r="A5554" s="296">
        <v>5555</v>
      </c>
      <c r="B5554" s="17" t="s">
        <v>211</v>
      </c>
      <c r="C5554" s="17" t="s">
        <v>14916</v>
      </c>
      <c r="D5554" s="17" t="s">
        <v>192</v>
      </c>
      <c r="E5554" s="17" t="s">
        <v>20188</v>
      </c>
      <c r="F5554" s="18">
        <v>44238</v>
      </c>
      <c r="G5554" s="297">
        <f t="shared" si="838"/>
        <v>2</v>
      </c>
      <c r="H5554" s="297">
        <f t="shared" si="839"/>
        <v>2021</v>
      </c>
      <c r="I5554" s="19">
        <v>0.57986111111111105</v>
      </c>
      <c r="J5554" s="20">
        <f t="shared" ref="J5554:J5560" si="841">IF(I5554&lt;&gt;"",HOUR(I5554),"")</f>
        <v>13</v>
      </c>
      <c r="K5554" s="21" t="s">
        <v>1392</v>
      </c>
      <c r="L5554" s="21" t="s">
        <v>21728</v>
      </c>
      <c r="M5554" s="22" t="s">
        <v>74</v>
      </c>
      <c r="N5554" s="21">
        <v>42</v>
      </c>
      <c r="O5554" s="21" t="s">
        <v>5139</v>
      </c>
      <c r="P5554" s="22" t="s">
        <v>13482</v>
      </c>
      <c r="Q5554" s="22"/>
      <c r="R5554" s="22" t="s">
        <v>77</v>
      </c>
      <c r="S5554" s="17"/>
      <c r="T5554" s="22"/>
      <c r="U5554" s="17" t="s">
        <v>9313</v>
      </c>
      <c r="V5554" s="17" t="s">
        <v>80</v>
      </c>
      <c r="W5554" s="17"/>
      <c r="X5554" s="17">
        <v>107</v>
      </c>
      <c r="Y5554" s="17" t="s">
        <v>94</v>
      </c>
      <c r="Z5554" s="17" t="s">
        <v>161</v>
      </c>
      <c r="AA5554" s="17"/>
      <c r="AB5554" s="17"/>
      <c r="AC5554" s="17"/>
      <c r="AD5554" s="17">
        <v>107</v>
      </c>
      <c r="AE5554" s="17" t="s">
        <v>81</v>
      </c>
      <c r="AF5554" s="17" t="s">
        <v>161</v>
      </c>
      <c r="AG5554" s="17"/>
      <c r="AH5554" s="17"/>
      <c r="AI5554" s="17"/>
      <c r="AJ5554" s="17">
        <v>215</v>
      </c>
      <c r="AK5554" s="17" t="s">
        <v>81</v>
      </c>
      <c r="AL5554" s="17" t="s">
        <v>161</v>
      </c>
      <c r="AM5554" s="17"/>
      <c r="AN5554" s="17"/>
      <c r="AO5554" s="17"/>
      <c r="AP5554" s="17">
        <v>215</v>
      </c>
      <c r="AQ5554" s="17" t="s">
        <v>81</v>
      </c>
      <c r="AR5554" s="17" t="s">
        <v>161</v>
      </c>
      <c r="AS5554" s="17"/>
      <c r="AT5554" s="17"/>
      <c r="AU5554" s="17"/>
      <c r="AV5554" s="17"/>
      <c r="AW5554" s="17"/>
      <c r="AX5554" s="17"/>
      <c r="AY5554" s="17"/>
      <c r="AZ5554" s="17"/>
      <c r="BA5554" s="17"/>
      <c r="BB5554" s="17"/>
      <c r="BC5554" s="17"/>
      <c r="BD5554" s="17"/>
      <c r="BE5554" s="23"/>
      <c r="BF5554" s="23"/>
      <c r="BG5554" s="23"/>
      <c r="BH5554" s="23"/>
      <c r="BI5554" s="17"/>
      <c r="BJ5554" s="17"/>
      <c r="BK5554" s="17"/>
      <c r="BL5554" s="17"/>
      <c r="BM5554" s="17"/>
      <c r="BN5554" s="17"/>
      <c r="BO5554" s="17" t="s">
        <v>21729</v>
      </c>
      <c r="BP5554" s="23"/>
      <c r="BR5554" s="17" t="s">
        <v>22039</v>
      </c>
    </row>
    <row r="5555" spans="1:71" ht="15.75" customHeight="1" x14ac:dyDescent="0.25">
      <c r="A5555" s="296">
        <v>5556</v>
      </c>
      <c r="B5555" s="2" t="s">
        <v>87</v>
      </c>
      <c r="C5555" s="2" t="s">
        <v>9623</v>
      </c>
      <c r="D5555" s="2" t="s">
        <v>89</v>
      </c>
      <c r="E5555" s="2" t="s">
        <v>21730</v>
      </c>
      <c r="F5555" s="67">
        <v>44239</v>
      </c>
      <c r="G5555" s="96">
        <f t="shared" si="838"/>
        <v>2</v>
      </c>
      <c r="H5555" s="96">
        <f t="shared" si="839"/>
        <v>2021</v>
      </c>
      <c r="I5555" s="92">
        <v>0.71527777777777779</v>
      </c>
      <c r="J5555" s="97">
        <f t="shared" si="841"/>
        <v>17</v>
      </c>
      <c r="K5555" s="5" t="s">
        <v>1392</v>
      </c>
      <c r="L5555" s="5" t="s">
        <v>73</v>
      </c>
      <c r="M5555" s="6" t="s">
        <v>74</v>
      </c>
      <c r="N5555" s="5">
        <v>73</v>
      </c>
      <c r="O5555" s="127" t="s">
        <v>101</v>
      </c>
      <c r="P5555" s="6" t="s">
        <v>7658</v>
      </c>
      <c r="R5555" s="6" t="s">
        <v>77</v>
      </c>
      <c r="U5555" s="392" t="s">
        <v>74</v>
      </c>
      <c r="AD5555" s="392">
        <v>10</v>
      </c>
      <c r="AE5555" s="392" t="s">
        <v>94</v>
      </c>
      <c r="AF5555" s="392" t="s">
        <v>84</v>
      </c>
      <c r="AP5555" s="392">
        <v>10</v>
      </c>
      <c r="AQ5555" s="392" t="s">
        <v>94</v>
      </c>
      <c r="AR5555" s="392" t="s">
        <v>84</v>
      </c>
      <c r="BB5555" s="392">
        <v>10</v>
      </c>
      <c r="BC5555" s="392" t="s">
        <v>94</v>
      </c>
      <c r="BD5555" s="392" t="s">
        <v>84</v>
      </c>
      <c r="BO5555" s="392" t="s">
        <v>22062</v>
      </c>
      <c r="BR5555" s="2" t="s">
        <v>22063</v>
      </c>
      <c r="BS5555" s="2" t="s">
        <v>109</v>
      </c>
    </row>
    <row r="5556" spans="1:71" ht="16.149999999999999" customHeight="1" x14ac:dyDescent="0.25">
      <c r="A5556" s="296">
        <v>5557</v>
      </c>
      <c r="B5556" s="2" t="s">
        <v>135</v>
      </c>
      <c r="C5556" s="2" t="s">
        <v>4976</v>
      </c>
      <c r="D5556" s="2" t="s">
        <v>1097</v>
      </c>
      <c r="E5556" s="2" t="s">
        <v>21731</v>
      </c>
      <c r="F5556" s="67">
        <v>44238</v>
      </c>
      <c r="G5556" s="96">
        <f t="shared" si="838"/>
        <v>2</v>
      </c>
      <c r="H5556" s="96">
        <f t="shared" si="839"/>
        <v>2021</v>
      </c>
      <c r="I5556" s="92">
        <v>0.58333333333333337</v>
      </c>
      <c r="J5556" s="97">
        <f t="shared" si="841"/>
        <v>14</v>
      </c>
      <c r="K5556" s="5" t="s">
        <v>1392</v>
      </c>
      <c r="L5556" s="5" t="s">
        <v>91</v>
      </c>
      <c r="M5556" s="6" t="s">
        <v>139</v>
      </c>
      <c r="N5556" s="5">
        <v>51</v>
      </c>
      <c r="O5556" s="5" t="s">
        <v>126</v>
      </c>
      <c r="P5556" s="6" t="s">
        <v>21732</v>
      </c>
      <c r="R5556" s="6" t="s">
        <v>77</v>
      </c>
      <c r="T5556" s="6" t="s">
        <v>80</v>
      </c>
      <c r="X5556" s="2">
        <v>473</v>
      </c>
      <c r="Y5556" s="2" t="s">
        <v>83</v>
      </c>
      <c r="Z5556" s="2" t="s">
        <v>161</v>
      </c>
      <c r="AD5556" s="2">
        <v>473</v>
      </c>
      <c r="AE5556" s="2" t="s">
        <v>83</v>
      </c>
      <c r="AF5556" s="2" t="s">
        <v>161</v>
      </c>
      <c r="AJ5556" s="2">
        <v>960</v>
      </c>
      <c r="AK5556" s="2" t="s">
        <v>81</v>
      </c>
      <c r="AL5556" s="2" t="s">
        <v>84</v>
      </c>
      <c r="AM5556" s="2">
        <v>960</v>
      </c>
      <c r="AN5556" s="2" t="s">
        <v>81</v>
      </c>
      <c r="AO5556" s="2" t="s">
        <v>84</v>
      </c>
      <c r="AP5556" s="2">
        <v>960</v>
      </c>
      <c r="AQ5556" s="2" t="s">
        <v>83</v>
      </c>
      <c r="AR5556" s="2" t="s">
        <v>84</v>
      </c>
      <c r="AS5556" s="2">
        <v>960</v>
      </c>
      <c r="AT5556" s="2" t="s">
        <v>81</v>
      </c>
      <c r="AU5556" s="2" t="s">
        <v>84</v>
      </c>
      <c r="BO5556" s="2" t="s">
        <v>21750</v>
      </c>
      <c r="BR5556" s="2" t="s">
        <v>21751</v>
      </c>
    </row>
    <row r="5557" spans="1:71" ht="16.149999999999999" customHeight="1" x14ac:dyDescent="0.25">
      <c r="A5557" s="1">
        <v>5558</v>
      </c>
      <c r="B5557" s="2" t="s">
        <v>135</v>
      </c>
      <c r="C5557" s="2" t="s">
        <v>3529</v>
      </c>
      <c r="D5557" s="2" t="s">
        <v>113</v>
      </c>
      <c r="E5557" s="2" t="s">
        <v>21733</v>
      </c>
      <c r="F5557" s="67">
        <v>44239</v>
      </c>
      <c r="G5557" s="96">
        <f t="shared" si="838"/>
        <v>2</v>
      </c>
      <c r="H5557" s="96">
        <f t="shared" si="839"/>
        <v>2021</v>
      </c>
      <c r="I5557" s="92">
        <v>0.5625</v>
      </c>
      <c r="J5557" s="97">
        <f t="shared" si="841"/>
        <v>13</v>
      </c>
      <c r="K5557" s="5" t="s">
        <v>1392</v>
      </c>
      <c r="L5557" s="5" t="s">
        <v>91</v>
      </c>
      <c r="M5557" s="6" t="s">
        <v>354</v>
      </c>
      <c r="N5557" s="5">
        <v>40</v>
      </c>
      <c r="O5557" s="5" t="s">
        <v>5139</v>
      </c>
      <c r="P5557" s="6" t="s">
        <v>21735</v>
      </c>
      <c r="R5557" s="6" t="s">
        <v>77</v>
      </c>
      <c r="U5557" s="2" t="s">
        <v>74</v>
      </c>
      <c r="V5557" s="2" t="s">
        <v>80</v>
      </c>
      <c r="X5557" s="2">
        <v>75</v>
      </c>
      <c r="Y5557" s="2" t="s">
        <v>81</v>
      </c>
      <c r="Z5557" s="2" t="s">
        <v>84</v>
      </c>
      <c r="AD5557" s="2">
        <v>75</v>
      </c>
      <c r="AE5557" s="2" t="s">
        <v>81</v>
      </c>
      <c r="AF5557" s="2" t="s">
        <v>84</v>
      </c>
      <c r="BO5557" s="2" t="s">
        <v>21734</v>
      </c>
      <c r="BR5557" s="392" t="s">
        <v>22147</v>
      </c>
    </row>
    <row r="5558" spans="1:71" ht="16.149999999999999" customHeight="1" x14ac:dyDescent="0.25">
      <c r="A5558" s="1">
        <v>5559</v>
      </c>
      <c r="B5558" s="2" t="s">
        <v>190</v>
      </c>
      <c r="C5558" s="2" t="s">
        <v>4088</v>
      </c>
      <c r="D5558" s="2" t="s">
        <v>371</v>
      </c>
      <c r="E5558" s="2" t="s">
        <v>21736</v>
      </c>
      <c r="F5558" s="67">
        <v>44239</v>
      </c>
      <c r="G5558" s="96">
        <f t="shared" si="838"/>
        <v>2</v>
      </c>
      <c r="H5558" s="96">
        <f t="shared" si="839"/>
        <v>2021</v>
      </c>
      <c r="I5558" s="92">
        <v>0.50347222222222221</v>
      </c>
      <c r="J5558" s="97">
        <f t="shared" si="841"/>
        <v>12</v>
      </c>
      <c r="K5558" s="5" t="s">
        <v>1392</v>
      </c>
      <c r="L5558" s="5" t="s">
        <v>91</v>
      </c>
      <c r="M5558" s="6" t="s">
        <v>74</v>
      </c>
      <c r="N5558" s="5">
        <v>52</v>
      </c>
      <c r="O5558" s="5" t="s">
        <v>5139</v>
      </c>
      <c r="P5558" s="6" t="s">
        <v>21737</v>
      </c>
      <c r="R5558" s="6" t="s">
        <v>77</v>
      </c>
      <c r="W5558" s="2" t="s">
        <v>21738</v>
      </c>
      <c r="X5558" s="2">
        <v>250</v>
      </c>
      <c r="Y5558" s="2" t="s">
        <v>81</v>
      </c>
      <c r="Z5558" s="2" t="s">
        <v>168</v>
      </c>
      <c r="AA5558" s="2">
        <v>250</v>
      </c>
      <c r="AB5558" s="2" t="s">
        <v>81</v>
      </c>
      <c r="AC5558" s="2" t="s">
        <v>168</v>
      </c>
      <c r="AD5558" s="2">
        <v>250</v>
      </c>
      <c r="AE5558" s="2" t="s">
        <v>81</v>
      </c>
      <c r="AF5558" s="2" t="s">
        <v>168</v>
      </c>
      <c r="AG5558" s="2">
        <v>250</v>
      </c>
      <c r="AH5558" s="2" t="s">
        <v>81</v>
      </c>
      <c r="AI5558" s="2" t="s">
        <v>168</v>
      </c>
      <c r="AJ5558" s="2">
        <v>250</v>
      </c>
      <c r="AK5558" s="2" t="s">
        <v>81</v>
      </c>
      <c r="AL5558" s="2" t="s">
        <v>168</v>
      </c>
      <c r="AM5558" s="2">
        <v>250</v>
      </c>
      <c r="AN5558" s="2" t="s">
        <v>81</v>
      </c>
      <c r="AO5558" s="2" t="s">
        <v>168</v>
      </c>
      <c r="AP5558" s="2">
        <v>250</v>
      </c>
      <c r="AQ5558" s="2" t="s">
        <v>81</v>
      </c>
      <c r="AR5558" s="2" t="s">
        <v>168</v>
      </c>
      <c r="AS5558" s="2">
        <v>250</v>
      </c>
      <c r="AT5558" s="2" t="s">
        <v>81</v>
      </c>
      <c r="AU5558" s="2" t="s">
        <v>168</v>
      </c>
      <c r="AV5558" s="2">
        <v>250</v>
      </c>
      <c r="AW5558" s="2" t="s">
        <v>81</v>
      </c>
      <c r="AX5558" s="2" t="s">
        <v>168</v>
      </c>
      <c r="AY5558" s="2">
        <v>250</v>
      </c>
      <c r="AZ5558" s="2" t="s">
        <v>81</v>
      </c>
      <c r="BA5558" s="2" t="s">
        <v>168</v>
      </c>
      <c r="BB5558" s="2">
        <v>250</v>
      </c>
      <c r="BC5558" s="2" t="s">
        <v>81</v>
      </c>
      <c r="BD5558" s="2" t="s">
        <v>168</v>
      </c>
      <c r="BE5558" s="2">
        <v>250</v>
      </c>
      <c r="BF5558" s="2" t="s">
        <v>81</v>
      </c>
      <c r="BG5558" s="2" t="s">
        <v>168</v>
      </c>
      <c r="BO5558" s="2" t="s">
        <v>21745</v>
      </c>
      <c r="BR5558" s="2" t="s">
        <v>21746</v>
      </c>
    </row>
    <row r="5559" spans="1:71" ht="16.149999999999999" customHeight="1" x14ac:dyDescent="0.25">
      <c r="A5559" s="1">
        <v>5560</v>
      </c>
      <c r="B5559" s="2" t="s">
        <v>87</v>
      </c>
      <c r="C5559" s="2" t="s">
        <v>561</v>
      </c>
      <c r="D5559" s="2" t="s">
        <v>124</v>
      </c>
      <c r="E5559" s="2" t="s">
        <v>21742</v>
      </c>
      <c r="F5559" s="67">
        <v>44240</v>
      </c>
      <c r="G5559" s="96">
        <f t="shared" si="838"/>
        <v>2</v>
      </c>
      <c r="H5559" s="96">
        <f t="shared" si="839"/>
        <v>2021</v>
      </c>
      <c r="I5559" s="92">
        <v>0.79166666666666663</v>
      </c>
      <c r="J5559" s="97">
        <f t="shared" si="841"/>
        <v>19</v>
      </c>
      <c r="K5559" s="5" t="s">
        <v>1392</v>
      </c>
      <c r="L5559" s="5" t="s">
        <v>91</v>
      </c>
      <c r="M5559" s="6" t="s">
        <v>74</v>
      </c>
      <c r="N5559" s="5">
        <v>72</v>
      </c>
      <c r="O5559" s="5" t="s">
        <v>5139</v>
      </c>
      <c r="P5559" s="6" t="s">
        <v>3460</v>
      </c>
      <c r="R5559" s="6" t="s">
        <v>77</v>
      </c>
      <c r="U5559" s="2" t="s">
        <v>208</v>
      </c>
      <c r="V5559" s="2" t="s">
        <v>202</v>
      </c>
      <c r="X5559" s="2">
        <v>157</v>
      </c>
      <c r="Y5559" s="2" t="s">
        <v>81</v>
      </c>
      <c r="Z5559" s="2" t="s">
        <v>161</v>
      </c>
      <c r="AA5559" s="2">
        <v>157</v>
      </c>
      <c r="AB5559" s="2" t="s">
        <v>81</v>
      </c>
      <c r="AC5559" s="2" t="s">
        <v>161</v>
      </c>
      <c r="AD5559" s="2" t="s">
        <v>21743</v>
      </c>
      <c r="AE5559" s="2" t="s">
        <v>81</v>
      </c>
      <c r="AF5559" s="2" t="s">
        <v>161</v>
      </c>
      <c r="AJ5559" s="2">
        <v>157</v>
      </c>
      <c r="AK5559" s="2" t="s">
        <v>81</v>
      </c>
      <c r="AL5559" s="2" t="s">
        <v>161</v>
      </c>
      <c r="AM5559" s="2">
        <v>157</v>
      </c>
      <c r="AN5559" s="2" t="s">
        <v>81</v>
      </c>
      <c r="AO5559" s="2" t="s">
        <v>161</v>
      </c>
      <c r="AP5559" s="2" t="s">
        <v>21743</v>
      </c>
      <c r="AQ5559" s="2" t="s">
        <v>81</v>
      </c>
      <c r="AR5559" s="2" t="s">
        <v>161</v>
      </c>
      <c r="AV5559" s="2">
        <v>328</v>
      </c>
      <c r="AW5559" s="2" t="s">
        <v>81</v>
      </c>
      <c r="AX5559" s="2" t="s">
        <v>161</v>
      </c>
      <c r="AY5559" s="2">
        <v>328</v>
      </c>
      <c r="AZ5559" s="2" t="s">
        <v>94</v>
      </c>
      <c r="BA5559" s="2" t="s">
        <v>161</v>
      </c>
      <c r="BB5559" s="2">
        <v>328</v>
      </c>
      <c r="BC5559" s="2" t="s">
        <v>83</v>
      </c>
      <c r="BD5559" s="2" t="s">
        <v>161</v>
      </c>
      <c r="BO5559" s="2" t="s">
        <v>21744</v>
      </c>
      <c r="BR5559" s="2" t="s">
        <v>21747</v>
      </c>
    </row>
    <row r="5560" spans="1:71" ht="16.149999999999999" customHeight="1" x14ac:dyDescent="0.25">
      <c r="A5560" s="1">
        <v>5561</v>
      </c>
      <c r="B5560" s="2" t="s">
        <v>135</v>
      </c>
      <c r="C5560" s="422" t="s">
        <v>390</v>
      </c>
      <c r="D5560" s="2" t="s">
        <v>151</v>
      </c>
      <c r="E5560" s="2" t="s">
        <v>21775</v>
      </c>
      <c r="F5560" s="67">
        <v>44235</v>
      </c>
      <c r="G5560" s="96">
        <f t="shared" si="838"/>
        <v>2</v>
      </c>
      <c r="H5560" s="96">
        <f t="shared" si="839"/>
        <v>2021</v>
      </c>
      <c r="I5560" s="92">
        <v>0.8125</v>
      </c>
      <c r="J5560" s="4">
        <f t="shared" si="841"/>
        <v>19</v>
      </c>
      <c r="L5560" s="5" t="s">
        <v>91</v>
      </c>
      <c r="M5560" s="6" t="s">
        <v>139</v>
      </c>
      <c r="N5560" s="5">
        <v>50</v>
      </c>
      <c r="O5560" s="5" t="s">
        <v>5139</v>
      </c>
      <c r="P5560" s="6" t="s">
        <v>3460</v>
      </c>
      <c r="R5560" s="6" t="s">
        <v>77</v>
      </c>
      <c r="T5560" s="6" t="s">
        <v>109</v>
      </c>
      <c r="U5560" s="6" t="s">
        <v>115</v>
      </c>
      <c r="V5560" s="6" t="s">
        <v>80</v>
      </c>
      <c r="BR5560" s="392" t="s">
        <v>22146</v>
      </c>
    </row>
    <row r="5561" spans="1:71" ht="16.149999999999999" customHeight="1" x14ac:dyDescent="0.25">
      <c r="A5561" s="1">
        <v>5562</v>
      </c>
      <c r="B5561" s="2" t="s">
        <v>211</v>
      </c>
      <c r="C5561" s="2" t="s">
        <v>2450</v>
      </c>
      <c r="D5561" s="2" t="s">
        <v>137</v>
      </c>
      <c r="E5561" s="2" t="s">
        <v>21773</v>
      </c>
      <c r="F5561" s="67">
        <v>43630</v>
      </c>
      <c r="I5561" s="92">
        <v>0.81944444444444453</v>
      </c>
      <c r="J5561" s="97">
        <f>IF(I5560&lt;&gt;"",HOUR(I5560),"")</f>
        <v>19</v>
      </c>
      <c r="K5561" s="5" t="s">
        <v>1392</v>
      </c>
      <c r="L5561" s="5" t="s">
        <v>91</v>
      </c>
      <c r="M5561" s="6" t="s">
        <v>74</v>
      </c>
      <c r="N5561" s="5" t="s">
        <v>109</v>
      </c>
      <c r="O5561" s="5" t="s">
        <v>5139</v>
      </c>
      <c r="P5561" s="6" t="s">
        <v>21771</v>
      </c>
      <c r="R5561" s="6" t="s">
        <v>77</v>
      </c>
      <c r="U5561" s="2" t="s">
        <v>100</v>
      </c>
      <c r="V5561" s="2" t="s">
        <v>80</v>
      </c>
      <c r="X5561" s="2">
        <v>359</v>
      </c>
      <c r="Y5561" s="2" t="s">
        <v>81</v>
      </c>
      <c r="Z5561" s="2" t="s">
        <v>82</v>
      </c>
      <c r="AA5561" s="2">
        <v>359</v>
      </c>
      <c r="AB5561" s="2" t="s">
        <v>81</v>
      </c>
      <c r="AC5561" s="2" t="s">
        <v>82</v>
      </c>
      <c r="AD5561" s="2">
        <v>359</v>
      </c>
      <c r="AE5561" s="2" t="s">
        <v>81</v>
      </c>
      <c r="AF5561" s="2" t="s">
        <v>82</v>
      </c>
      <c r="AJ5561" s="2">
        <v>359</v>
      </c>
      <c r="AK5561" s="2" t="s">
        <v>81</v>
      </c>
      <c r="AL5561" s="2" t="s">
        <v>82</v>
      </c>
      <c r="AM5561" s="2">
        <v>359</v>
      </c>
      <c r="AN5561" s="2" t="s">
        <v>81</v>
      </c>
      <c r="AO5561" s="2" t="s">
        <v>82</v>
      </c>
      <c r="AP5561" s="2">
        <v>359</v>
      </c>
      <c r="AQ5561" s="2" t="s">
        <v>81</v>
      </c>
      <c r="AR5561" s="2" t="s">
        <v>82</v>
      </c>
      <c r="BO5561" s="2" t="s">
        <v>21772</v>
      </c>
      <c r="BR5561" s="2" t="s">
        <v>22043</v>
      </c>
    </row>
    <row r="5562" spans="1:71" ht="16.149999999999999" customHeight="1" x14ac:dyDescent="0.25">
      <c r="A5562" s="1">
        <v>5563</v>
      </c>
      <c r="B5562" s="2" t="s">
        <v>13465</v>
      </c>
      <c r="C5562" s="2" t="s">
        <v>2767</v>
      </c>
      <c r="D5562" s="2" t="s">
        <v>371</v>
      </c>
      <c r="E5562" s="2" t="s">
        <v>21803</v>
      </c>
      <c r="F5562" s="67">
        <v>44244</v>
      </c>
      <c r="G5562" s="96">
        <f>IF(F5562&lt;&gt;"",MONTH(F5562),"")</f>
        <v>2</v>
      </c>
      <c r="H5562" s="96">
        <f>IF(F5562&lt;&gt;"",YEAR(F5562),"")</f>
        <v>2021</v>
      </c>
      <c r="I5562" s="92">
        <v>4.1666666666666664E-2</v>
      </c>
      <c r="J5562" s="97">
        <f>IF(I5562&lt;&gt;"",HOUR(I5562),"")</f>
        <v>1</v>
      </c>
      <c r="K5562" s="5" t="s">
        <v>1392</v>
      </c>
      <c r="M5562" s="6" t="s">
        <v>74</v>
      </c>
      <c r="O5562" s="5" t="s">
        <v>140</v>
      </c>
      <c r="P5562" s="6" t="s">
        <v>21804</v>
      </c>
      <c r="R5562" s="6" t="s">
        <v>77</v>
      </c>
      <c r="X5562" s="2">
        <v>595</v>
      </c>
      <c r="Y5562" s="2" t="s">
        <v>81</v>
      </c>
      <c r="Z5562" s="2" t="s">
        <v>84</v>
      </c>
      <c r="AA5562" s="2">
        <v>595</v>
      </c>
      <c r="AB5562" s="2" t="s">
        <v>81</v>
      </c>
      <c r="AC5562" s="2" t="s">
        <v>84</v>
      </c>
      <c r="AD5562" s="2">
        <v>595</v>
      </c>
      <c r="AE5562" s="2" t="s">
        <v>81</v>
      </c>
      <c r="AF5562" s="2" t="s">
        <v>84</v>
      </c>
      <c r="AG5562" s="2">
        <v>595</v>
      </c>
      <c r="AH5562" s="2" t="s">
        <v>81</v>
      </c>
      <c r="AI5562" s="2" t="s">
        <v>84</v>
      </c>
      <c r="BO5562" s="2" t="s">
        <v>21805</v>
      </c>
      <c r="BR5562" s="2" t="s">
        <v>22491</v>
      </c>
    </row>
    <row r="5563" spans="1:71" ht="16.149999999999999" customHeight="1" x14ac:dyDescent="0.25">
      <c r="A5563" s="1">
        <v>5564</v>
      </c>
      <c r="B5563" s="2" t="s">
        <v>211</v>
      </c>
      <c r="C5563" s="2" t="s">
        <v>13345</v>
      </c>
      <c r="D5563" s="2" t="s">
        <v>158</v>
      </c>
      <c r="E5563" s="2" t="s">
        <v>415</v>
      </c>
      <c r="F5563" s="67">
        <v>43654</v>
      </c>
      <c r="G5563" s="96">
        <f>IF(F5563&lt;&gt;"",MONTH(F5563),"")</f>
        <v>7</v>
      </c>
      <c r="H5563" s="96">
        <f>IF(F5563&lt;&gt;"",YEAR(F5563),"")</f>
        <v>2019</v>
      </c>
      <c r="I5563" s="92">
        <v>0.75347222222222221</v>
      </c>
      <c r="J5563" s="97">
        <f>IF(I5563&lt;&gt;"",HOUR(I5563),"")</f>
        <v>18</v>
      </c>
      <c r="K5563" s="5" t="s">
        <v>1392</v>
      </c>
      <c r="L5563" s="5" t="s">
        <v>73</v>
      </c>
      <c r="M5563" s="6" t="s">
        <v>74</v>
      </c>
      <c r="N5563" s="5">
        <v>31</v>
      </c>
      <c r="O5563" s="5" t="s">
        <v>126</v>
      </c>
      <c r="P5563" s="6" t="s">
        <v>12140</v>
      </c>
      <c r="R5563" s="6" t="s">
        <v>77</v>
      </c>
      <c r="T5563" s="6" t="s">
        <v>80</v>
      </c>
      <c r="U5563" s="6" t="s">
        <v>74</v>
      </c>
      <c r="V5563" s="6" t="s">
        <v>80</v>
      </c>
      <c r="X5563" s="2">
        <v>130</v>
      </c>
      <c r="Y5563" s="6" t="s">
        <v>81</v>
      </c>
      <c r="Z5563" s="6" t="s">
        <v>161</v>
      </c>
      <c r="AA5563" s="2">
        <v>130</v>
      </c>
      <c r="AB5563" s="2" t="s">
        <v>81</v>
      </c>
      <c r="AC5563" s="2" t="s">
        <v>161</v>
      </c>
      <c r="AD5563" s="2">
        <v>130</v>
      </c>
      <c r="AE5563" s="2" t="s">
        <v>83</v>
      </c>
      <c r="AF5563" s="2" t="s">
        <v>161</v>
      </c>
      <c r="BO5563" s="2" t="s">
        <v>21802</v>
      </c>
    </row>
    <row r="5564" spans="1:71" ht="16.149999999999999" customHeight="1" x14ac:dyDescent="0.25">
      <c r="A5564" s="1">
        <v>5565</v>
      </c>
      <c r="B5564" s="2" t="s">
        <v>87</v>
      </c>
      <c r="C5564" s="2" t="s">
        <v>2783</v>
      </c>
      <c r="D5564" s="2" t="s">
        <v>113</v>
      </c>
      <c r="E5564" s="2" t="s">
        <v>21796</v>
      </c>
      <c r="F5564" s="67">
        <v>43603</v>
      </c>
      <c r="I5564" s="92">
        <v>0.5625</v>
      </c>
      <c r="K5564" s="5" t="s">
        <v>1392</v>
      </c>
      <c r="L5564" s="5" t="s">
        <v>91</v>
      </c>
      <c r="M5564" s="6" t="s">
        <v>115</v>
      </c>
      <c r="N5564" s="5">
        <v>85</v>
      </c>
      <c r="O5564" s="5" t="s">
        <v>10213</v>
      </c>
      <c r="P5564" s="6" t="s">
        <v>3768</v>
      </c>
      <c r="R5564" s="6" t="s">
        <v>77</v>
      </c>
      <c r="T5564" s="6" t="s">
        <v>80</v>
      </c>
      <c r="U5564" s="2" t="s">
        <v>74</v>
      </c>
      <c r="X5564" s="2">
        <v>288</v>
      </c>
      <c r="Y5564" s="2" t="s">
        <v>81</v>
      </c>
      <c r="Z5564" s="2" t="s">
        <v>161</v>
      </c>
      <c r="AA5564" s="2">
        <v>288</v>
      </c>
      <c r="AB5564" s="2" t="s">
        <v>81</v>
      </c>
      <c r="AC5564" s="2" t="s">
        <v>161</v>
      </c>
      <c r="AD5564" s="2">
        <v>288</v>
      </c>
      <c r="AE5564" s="2" t="s">
        <v>81</v>
      </c>
      <c r="AF5564" s="2" t="s">
        <v>161</v>
      </c>
      <c r="AJ5564" s="2">
        <v>433</v>
      </c>
      <c r="AK5564" s="2" t="s">
        <v>81</v>
      </c>
      <c r="AL5564" s="2" t="s">
        <v>161</v>
      </c>
      <c r="AP5564" s="2">
        <v>433</v>
      </c>
      <c r="AQ5564" s="2" t="s">
        <v>81</v>
      </c>
      <c r="AR5564" s="2" t="s">
        <v>161</v>
      </c>
      <c r="BK5564" s="2" t="s">
        <v>162</v>
      </c>
      <c r="BL5564" s="2">
        <v>40</v>
      </c>
      <c r="BO5564" s="2" t="s">
        <v>21797</v>
      </c>
      <c r="BR5564" s="2" t="s">
        <v>22045</v>
      </c>
    </row>
    <row r="5565" spans="1:71" ht="16.149999999999999" customHeight="1" x14ac:dyDescent="0.25">
      <c r="A5565" s="1">
        <v>5566</v>
      </c>
      <c r="B5565" s="2" t="s">
        <v>211</v>
      </c>
      <c r="C5565" s="2" t="s">
        <v>7922</v>
      </c>
      <c r="D5565" s="2" t="s">
        <v>113</v>
      </c>
      <c r="E5565" s="2" t="s">
        <v>21800</v>
      </c>
      <c r="F5565" s="67">
        <v>43603</v>
      </c>
      <c r="G5565" s="96">
        <f t="shared" ref="G5565:G5571" si="842">IF(F5565&lt;&gt;"",MONTH(F5565),"")</f>
        <v>5</v>
      </c>
      <c r="H5565" s="96">
        <f t="shared" ref="H5565:H5571" si="843">IF(F5565&lt;&gt;"",YEAR(F5565),"")</f>
        <v>2019</v>
      </c>
      <c r="I5565" s="92">
        <v>0.40625</v>
      </c>
      <c r="J5565" s="97">
        <f t="shared" ref="J5565:J5571" si="844">IF(I5565&lt;&gt;"",HOUR(I5565),"")</f>
        <v>9</v>
      </c>
      <c r="L5565" s="5" t="s">
        <v>91</v>
      </c>
      <c r="M5565" s="6" t="s">
        <v>74</v>
      </c>
      <c r="N5565" s="5">
        <v>20</v>
      </c>
      <c r="O5565" s="5" t="s">
        <v>126</v>
      </c>
      <c r="P5565" s="6" t="s">
        <v>3460</v>
      </c>
      <c r="R5565" s="6" t="s">
        <v>77</v>
      </c>
      <c r="U5565" s="2" t="s">
        <v>208</v>
      </c>
      <c r="V5565" s="2" t="s">
        <v>21799</v>
      </c>
      <c r="BO5565" s="2" t="s">
        <v>21801</v>
      </c>
      <c r="BR5565" s="2" t="s">
        <v>22046</v>
      </c>
    </row>
    <row r="5566" spans="1:71" ht="16.149999999999999" customHeight="1" x14ac:dyDescent="0.25">
      <c r="A5566" s="1">
        <v>5567</v>
      </c>
      <c r="B5566" s="2" t="s">
        <v>211</v>
      </c>
      <c r="C5566" s="2" t="s">
        <v>2979</v>
      </c>
      <c r="D5566" s="2" t="s">
        <v>113</v>
      </c>
      <c r="E5566" s="2" t="s">
        <v>2243</v>
      </c>
      <c r="F5566" s="67">
        <v>43961</v>
      </c>
      <c r="G5566" s="96">
        <f t="shared" si="842"/>
        <v>5</v>
      </c>
      <c r="H5566" s="96">
        <f t="shared" si="843"/>
        <v>2020</v>
      </c>
      <c r="I5566" s="92">
        <v>0.61458333333333337</v>
      </c>
      <c r="J5566" s="97">
        <f t="shared" si="844"/>
        <v>14</v>
      </c>
      <c r="L5566" s="5" t="s">
        <v>91</v>
      </c>
      <c r="M5566" s="6" t="s">
        <v>74</v>
      </c>
      <c r="O5566" s="5" t="s">
        <v>5139</v>
      </c>
      <c r="P5566" s="127" t="s">
        <v>21951</v>
      </c>
      <c r="R5566" s="6" t="s">
        <v>77</v>
      </c>
      <c r="U5566" s="2" t="s">
        <v>115</v>
      </c>
      <c r="V5566" s="2" t="s">
        <v>80</v>
      </c>
      <c r="BO5566" s="2" t="s">
        <v>21814</v>
      </c>
      <c r="BR5566" s="2" t="s">
        <v>22047</v>
      </c>
    </row>
    <row r="5567" spans="1:71" ht="16.149999999999999" customHeight="1" x14ac:dyDescent="0.25">
      <c r="A5567" s="1">
        <v>5568</v>
      </c>
      <c r="B5567" s="2" t="s">
        <v>87</v>
      </c>
      <c r="C5567" s="2" t="s">
        <v>6232</v>
      </c>
      <c r="D5567" s="2" t="s">
        <v>89</v>
      </c>
      <c r="E5567" s="2" t="s">
        <v>21788</v>
      </c>
      <c r="F5567" s="67">
        <v>43878</v>
      </c>
      <c r="G5567" s="96">
        <f t="shared" si="842"/>
        <v>2</v>
      </c>
      <c r="H5567" s="96">
        <f t="shared" si="843"/>
        <v>2020</v>
      </c>
      <c r="I5567" s="2">
        <v>6.55</v>
      </c>
      <c r="J5567" s="97">
        <f t="shared" si="844"/>
        <v>13</v>
      </c>
      <c r="K5567" s="5" t="s">
        <v>1392</v>
      </c>
      <c r="L5567" s="5" t="s">
        <v>91</v>
      </c>
      <c r="M5567" s="6" t="s">
        <v>74</v>
      </c>
      <c r="N5567" s="5">
        <v>82</v>
      </c>
      <c r="O5567" s="5" t="s">
        <v>5139</v>
      </c>
      <c r="P5567" s="127" t="s">
        <v>21789</v>
      </c>
      <c r="R5567" s="6" t="s">
        <v>77</v>
      </c>
      <c r="U5567" s="2" t="s">
        <v>115</v>
      </c>
      <c r="V5567" s="2" t="s">
        <v>80</v>
      </c>
      <c r="X5567" s="2">
        <v>400</v>
      </c>
      <c r="Y5567" s="2" t="s">
        <v>81</v>
      </c>
      <c r="Z5567" s="2" t="s">
        <v>82</v>
      </c>
      <c r="AA5567" s="2">
        <v>400</v>
      </c>
      <c r="AB5567" s="2" t="s">
        <v>94</v>
      </c>
      <c r="AC5567" s="2" t="s">
        <v>82</v>
      </c>
      <c r="AD5567" s="2">
        <v>400</v>
      </c>
      <c r="AE5567" s="2" t="s">
        <v>83</v>
      </c>
      <c r="AF5567" s="2" t="s">
        <v>82</v>
      </c>
      <c r="AG5567" s="2">
        <v>400</v>
      </c>
      <c r="AH5567" s="2" t="s">
        <v>81</v>
      </c>
      <c r="AI5567" s="2" t="s">
        <v>82</v>
      </c>
      <c r="AJ5567" s="2">
        <v>400</v>
      </c>
      <c r="AK5567" s="2" t="s">
        <v>81</v>
      </c>
      <c r="AL5567" s="2" t="s">
        <v>82</v>
      </c>
      <c r="AM5567" s="2">
        <v>400</v>
      </c>
      <c r="AN5567" s="2" t="s">
        <v>94</v>
      </c>
      <c r="AO5567" s="2" t="s">
        <v>82</v>
      </c>
      <c r="AP5567" s="2">
        <v>400</v>
      </c>
      <c r="AQ5567" s="2" t="s">
        <v>83</v>
      </c>
      <c r="AR5567" s="2" t="s">
        <v>82</v>
      </c>
      <c r="AS5567" s="2">
        <v>400</v>
      </c>
      <c r="AT5567" s="2" t="s">
        <v>81</v>
      </c>
      <c r="AU5567" s="2" t="s">
        <v>82</v>
      </c>
      <c r="BO5567" s="2" t="s">
        <v>21795</v>
      </c>
      <c r="BR5567" s="2" t="s">
        <v>22048</v>
      </c>
    </row>
    <row r="5568" spans="1:71" ht="16.149999999999999" customHeight="1" x14ac:dyDescent="0.25">
      <c r="A5568" s="1">
        <v>5569</v>
      </c>
      <c r="B5568" s="2" t="s">
        <v>69</v>
      </c>
      <c r="C5568" s="2" t="s">
        <v>2476</v>
      </c>
      <c r="D5568" s="2" t="s">
        <v>124</v>
      </c>
      <c r="E5568" s="2" t="s">
        <v>21813</v>
      </c>
      <c r="F5568" s="67">
        <v>44244</v>
      </c>
      <c r="G5568" s="96">
        <f t="shared" si="842"/>
        <v>2</v>
      </c>
      <c r="H5568" s="96">
        <f t="shared" si="843"/>
        <v>2021</v>
      </c>
      <c r="I5568" s="92">
        <v>0.47916666666666669</v>
      </c>
      <c r="J5568" s="97">
        <f t="shared" si="844"/>
        <v>11</v>
      </c>
      <c r="K5568" s="5" t="s">
        <v>1392</v>
      </c>
      <c r="L5568" s="5" t="s">
        <v>73</v>
      </c>
      <c r="M5568" s="6" t="s">
        <v>74</v>
      </c>
      <c r="N5568" s="5">
        <v>62</v>
      </c>
      <c r="O5568" s="5" t="s">
        <v>5139</v>
      </c>
      <c r="P5568" s="127" t="s">
        <v>21811</v>
      </c>
      <c r="R5568" s="6" t="s">
        <v>77</v>
      </c>
      <c r="S5568" s="6" t="s">
        <v>14762</v>
      </c>
      <c r="T5568" s="6" t="s">
        <v>80</v>
      </c>
      <c r="X5568" s="2">
        <v>630</v>
      </c>
      <c r="Y5568" s="2" t="s">
        <v>83</v>
      </c>
      <c r="Z5568" s="2" t="s">
        <v>84</v>
      </c>
      <c r="AA5568" s="2">
        <v>630</v>
      </c>
      <c r="AB5568" s="2" t="s">
        <v>81</v>
      </c>
      <c r="AC5568" s="2" t="s">
        <v>84</v>
      </c>
      <c r="AD5568" s="2">
        <v>630</v>
      </c>
      <c r="AE5568" s="2" t="s">
        <v>83</v>
      </c>
      <c r="AF5568" s="2" t="s">
        <v>84</v>
      </c>
      <c r="AG5568" s="2">
        <v>630</v>
      </c>
      <c r="AH5568" s="2" t="s">
        <v>83</v>
      </c>
      <c r="AI5568" s="2" t="s">
        <v>84</v>
      </c>
      <c r="AJ5568" s="2">
        <v>630</v>
      </c>
      <c r="AK5568" s="2" t="s">
        <v>83</v>
      </c>
      <c r="AL5568" s="2" t="s">
        <v>84</v>
      </c>
      <c r="AM5568" s="2">
        <v>630</v>
      </c>
      <c r="AN5568" s="2" t="s">
        <v>81</v>
      </c>
      <c r="AO5568" s="2" t="s">
        <v>84</v>
      </c>
      <c r="AP5568" s="2">
        <v>630</v>
      </c>
      <c r="AQ5568" s="2" t="s">
        <v>83</v>
      </c>
      <c r="AR5568" s="2" t="s">
        <v>84</v>
      </c>
      <c r="AS5568" s="2">
        <v>630</v>
      </c>
      <c r="AT5568" s="2" t="s">
        <v>83</v>
      </c>
      <c r="AU5568" s="2" t="s">
        <v>84</v>
      </c>
      <c r="AV5568" s="2">
        <v>630</v>
      </c>
      <c r="AW5568" s="2" t="s">
        <v>83</v>
      </c>
      <c r="AX5568" s="2" t="s">
        <v>84</v>
      </c>
      <c r="AY5568" s="2">
        <v>630</v>
      </c>
      <c r="AZ5568" s="2" t="s">
        <v>81</v>
      </c>
      <c r="BA5568" s="2" t="s">
        <v>84</v>
      </c>
      <c r="BB5568" s="2">
        <v>630</v>
      </c>
      <c r="BC5568" s="2" t="s">
        <v>83</v>
      </c>
      <c r="BD5568" s="2" t="s">
        <v>84</v>
      </c>
      <c r="BE5568" s="2">
        <v>630</v>
      </c>
      <c r="BF5568" s="2" t="s">
        <v>83</v>
      </c>
      <c r="BG5568" s="2" t="s">
        <v>84</v>
      </c>
      <c r="BO5568" s="2" t="s">
        <v>21812</v>
      </c>
      <c r="BR5568" s="2" t="s">
        <v>22049</v>
      </c>
    </row>
    <row r="5569" spans="1:70" ht="16.149999999999999" customHeight="1" x14ac:dyDescent="0.25">
      <c r="A5569" s="1">
        <v>5570</v>
      </c>
      <c r="B5569" s="2" t="s">
        <v>211</v>
      </c>
      <c r="C5569" s="2" t="s">
        <v>20851</v>
      </c>
      <c r="D5569" s="2" t="s">
        <v>158</v>
      </c>
      <c r="E5569" s="2" t="s">
        <v>6335</v>
      </c>
      <c r="F5569" s="67">
        <v>42138</v>
      </c>
      <c r="G5569" s="96">
        <f t="shared" si="842"/>
        <v>5</v>
      </c>
      <c r="H5569" s="96">
        <f t="shared" si="843"/>
        <v>2015</v>
      </c>
      <c r="I5569" s="92">
        <v>0.61805555555555558</v>
      </c>
      <c r="J5569" s="97">
        <f t="shared" si="844"/>
        <v>14</v>
      </c>
      <c r="K5569" s="5" t="s">
        <v>1392</v>
      </c>
      <c r="L5569" s="5" t="s">
        <v>91</v>
      </c>
      <c r="M5569" s="6" t="s">
        <v>115</v>
      </c>
      <c r="N5569" s="5">
        <v>53</v>
      </c>
      <c r="O5569" s="5" t="s">
        <v>5139</v>
      </c>
      <c r="P5569" s="127" t="s">
        <v>1027</v>
      </c>
      <c r="R5569" s="6" t="s">
        <v>77</v>
      </c>
      <c r="T5569" s="6" t="s">
        <v>11177</v>
      </c>
      <c r="X5569" s="2">
        <v>390</v>
      </c>
      <c r="Y5569" s="2" t="s">
        <v>83</v>
      </c>
      <c r="Z5569" s="2" t="s">
        <v>82</v>
      </c>
      <c r="AA5569" s="2">
        <v>390</v>
      </c>
      <c r="AB5569" s="2" t="s">
        <v>81</v>
      </c>
      <c r="AC5569" s="2" t="s">
        <v>82</v>
      </c>
      <c r="AD5569" s="2">
        <v>390</v>
      </c>
      <c r="AE5569" s="2" t="s">
        <v>83</v>
      </c>
      <c r="AF5569" s="2" t="s">
        <v>82</v>
      </c>
      <c r="BO5569" s="2" t="s">
        <v>21819</v>
      </c>
      <c r="BR5569" s="2" t="s">
        <v>22050</v>
      </c>
    </row>
    <row r="5570" spans="1:70" ht="16.149999999999999" customHeight="1" x14ac:dyDescent="0.25">
      <c r="A5570" s="1">
        <v>5571</v>
      </c>
      <c r="B5570" s="2" t="s">
        <v>211</v>
      </c>
      <c r="C5570" s="2" t="s">
        <v>5461</v>
      </c>
      <c r="D5570" s="2" t="s">
        <v>158</v>
      </c>
      <c r="E5570" s="392" t="s">
        <v>22041</v>
      </c>
      <c r="F5570" s="67">
        <v>44247</v>
      </c>
      <c r="G5570" s="96">
        <f t="shared" si="842"/>
        <v>2</v>
      </c>
      <c r="H5570" s="96">
        <f t="shared" si="843"/>
        <v>2021</v>
      </c>
      <c r="I5570" s="92">
        <v>0.64583333333333337</v>
      </c>
      <c r="J5570" s="97">
        <f t="shared" si="844"/>
        <v>15</v>
      </c>
      <c r="K5570" s="5" t="s">
        <v>1392</v>
      </c>
      <c r="L5570" s="5" t="s">
        <v>73</v>
      </c>
      <c r="M5570" s="6" t="s">
        <v>100</v>
      </c>
      <c r="N5570" s="5">
        <v>43</v>
      </c>
      <c r="O5570" s="5" t="s">
        <v>126</v>
      </c>
      <c r="P5570" s="127" t="s">
        <v>1027</v>
      </c>
      <c r="R5570" s="6" t="s">
        <v>77</v>
      </c>
      <c r="T5570" s="6" t="s">
        <v>80</v>
      </c>
      <c r="BI5570" s="2" t="s">
        <v>3361</v>
      </c>
      <c r="BJ5570" s="2">
        <v>1350</v>
      </c>
      <c r="BO5570" s="392" t="s">
        <v>22064</v>
      </c>
      <c r="BR5570" s="392" t="s">
        <v>22042</v>
      </c>
    </row>
    <row r="5571" spans="1:70" ht="16.149999999999999" customHeight="1" x14ac:dyDescent="0.25">
      <c r="A5571" s="1">
        <v>5572</v>
      </c>
      <c r="B5571" s="2" t="s">
        <v>211</v>
      </c>
      <c r="C5571" s="2" t="s">
        <v>3472</v>
      </c>
      <c r="D5571" s="2" t="s">
        <v>89</v>
      </c>
      <c r="E5571" s="2" t="s">
        <v>20982</v>
      </c>
      <c r="F5571" s="67">
        <v>44249</v>
      </c>
      <c r="G5571" s="96">
        <f t="shared" si="842"/>
        <v>2</v>
      </c>
      <c r="H5571" s="96">
        <f t="shared" si="843"/>
        <v>2021</v>
      </c>
      <c r="I5571" s="92">
        <v>0.9375</v>
      </c>
      <c r="J5571" s="97">
        <f t="shared" si="844"/>
        <v>22</v>
      </c>
      <c r="K5571" s="5" t="s">
        <v>1392</v>
      </c>
      <c r="L5571" s="5" t="s">
        <v>73</v>
      </c>
      <c r="M5571" s="6" t="s">
        <v>74</v>
      </c>
      <c r="N5571" s="5">
        <v>43</v>
      </c>
      <c r="O5571" s="5" t="s">
        <v>126</v>
      </c>
      <c r="P5571" s="127" t="s">
        <v>5294</v>
      </c>
      <c r="R5571" s="6" t="s">
        <v>77</v>
      </c>
      <c r="T5571" s="6" t="s">
        <v>80</v>
      </c>
      <c r="U5571" s="6" t="s">
        <v>1328</v>
      </c>
      <c r="BM5571" s="2" t="s">
        <v>162</v>
      </c>
      <c r="BN5571" s="2">
        <v>500</v>
      </c>
      <c r="BO5571" s="2" t="s">
        <v>21874</v>
      </c>
      <c r="BR5571" s="392" t="s">
        <v>22145</v>
      </c>
    </row>
    <row r="5572" spans="1:70" ht="16.149999999999999" customHeight="1" x14ac:dyDescent="0.25">
      <c r="A5572" s="1">
        <v>5573</v>
      </c>
      <c r="B5572" s="2" t="s">
        <v>211</v>
      </c>
      <c r="C5572" s="2" t="s">
        <v>8854</v>
      </c>
      <c r="D5572" s="2" t="s">
        <v>145</v>
      </c>
      <c r="E5572" s="2" t="s">
        <v>21841</v>
      </c>
      <c r="F5572" s="67">
        <v>44249</v>
      </c>
      <c r="G5572" s="96">
        <f t="shared" ref="G5572:G5604" si="845">IF(F5572&lt;&gt;"",MONTH(F5572),"")</f>
        <v>2</v>
      </c>
      <c r="H5572" s="96">
        <f t="shared" ref="H5572:H5604" si="846">IF(F5572&lt;&gt;"",YEAR(F5572),"")</f>
        <v>2021</v>
      </c>
      <c r="I5572" s="92">
        <v>0.57986111111111105</v>
      </c>
      <c r="J5572" s="97">
        <f t="shared" ref="J5572:J5615" si="847">IF(I5572&lt;&gt;"",HOUR(I5572),"")</f>
        <v>13</v>
      </c>
      <c r="K5572" s="5" t="s">
        <v>1392</v>
      </c>
      <c r="L5572" s="5" t="s">
        <v>73</v>
      </c>
      <c r="M5572" s="6" t="s">
        <v>74</v>
      </c>
      <c r="N5572" s="5">
        <v>65</v>
      </c>
      <c r="O5572" s="5" t="s">
        <v>5139</v>
      </c>
      <c r="P5572" s="127" t="s">
        <v>21840</v>
      </c>
      <c r="R5572" s="6" t="s">
        <v>77</v>
      </c>
      <c r="T5572" s="6" t="s">
        <v>80</v>
      </c>
      <c r="U5572" s="6" t="s">
        <v>74</v>
      </c>
      <c r="X5572" s="2">
        <v>157</v>
      </c>
      <c r="Y5572" s="2" t="s">
        <v>81</v>
      </c>
      <c r="Z5572" s="2" t="s">
        <v>168</v>
      </c>
      <c r="AD5572" s="2">
        <v>157</v>
      </c>
      <c r="AE5572" s="2" t="s">
        <v>81</v>
      </c>
      <c r="AF5572" s="2" t="s">
        <v>168</v>
      </c>
      <c r="AJ5572" s="2">
        <v>190</v>
      </c>
      <c r="AK5572" s="2" t="s">
        <v>81</v>
      </c>
      <c r="AL5572" s="2" t="s">
        <v>84</v>
      </c>
      <c r="AM5572" s="2">
        <v>190</v>
      </c>
      <c r="AN5572" s="2" t="s">
        <v>81</v>
      </c>
      <c r="AO5572" s="2" t="s">
        <v>84</v>
      </c>
      <c r="AP5572" s="2">
        <v>190</v>
      </c>
      <c r="AQ5572" s="2" t="s">
        <v>83</v>
      </c>
      <c r="AR5572" s="2" t="s">
        <v>84</v>
      </c>
      <c r="BO5572" s="2" t="s">
        <v>21844</v>
      </c>
      <c r="BR5572" s="2" t="s">
        <v>22143</v>
      </c>
    </row>
    <row r="5573" spans="1:70" ht="16.149999999999999" customHeight="1" x14ac:dyDescent="0.25">
      <c r="A5573" s="1">
        <v>5574</v>
      </c>
      <c r="B5573" s="2" t="s">
        <v>87</v>
      </c>
      <c r="C5573" s="2" t="s">
        <v>881</v>
      </c>
      <c r="D5573" s="2" t="s">
        <v>124</v>
      </c>
      <c r="E5573" s="2" t="s">
        <v>21842</v>
      </c>
      <c r="F5573" s="67">
        <v>44247</v>
      </c>
      <c r="G5573" s="96">
        <f t="shared" si="845"/>
        <v>2</v>
      </c>
      <c r="H5573" s="96">
        <f t="shared" si="846"/>
        <v>2021</v>
      </c>
      <c r="I5573" s="92">
        <v>0.60416666666666663</v>
      </c>
      <c r="J5573" s="97">
        <f t="shared" si="847"/>
        <v>14</v>
      </c>
      <c r="K5573" s="5" t="s">
        <v>1392</v>
      </c>
      <c r="L5573" s="5" t="s">
        <v>73</v>
      </c>
      <c r="M5573" s="6" t="s">
        <v>115</v>
      </c>
      <c r="N5573" s="5">
        <v>76</v>
      </c>
      <c r="O5573" s="5" t="s">
        <v>5139</v>
      </c>
      <c r="P5573" s="127" t="s">
        <v>21843</v>
      </c>
      <c r="R5573" s="6" t="s">
        <v>77</v>
      </c>
      <c r="T5573" s="6" t="s">
        <v>202</v>
      </c>
      <c r="U5573" s="6" t="s">
        <v>115</v>
      </c>
      <c r="X5573" s="2">
        <v>143</v>
      </c>
      <c r="Y5573" s="2" t="s">
        <v>81</v>
      </c>
      <c r="Z5573" s="2" t="s">
        <v>161</v>
      </c>
      <c r="AD5573" s="2">
        <v>143</v>
      </c>
      <c r="AE5573" s="2" t="s">
        <v>83</v>
      </c>
      <c r="AF5573" s="2" t="s">
        <v>161</v>
      </c>
      <c r="AG5573" s="2">
        <v>143</v>
      </c>
      <c r="AH5573" s="2" t="s">
        <v>81</v>
      </c>
      <c r="AI5573" s="2" t="s">
        <v>161</v>
      </c>
      <c r="AJ5573" s="2">
        <v>97</v>
      </c>
      <c r="AK5573" s="2" t="s">
        <v>81</v>
      </c>
      <c r="AL5573" s="2" t="s">
        <v>82</v>
      </c>
      <c r="AM5573" s="2">
        <v>97</v>
      </c>
      <c r="AN5573" s="2" t="s">
        <v>81</v>
      </c>
      <c r="AO5573" s="2" t="s">
        <v>82</v>
      </c>
      <c r="AP5573" s="2">
        <v>97</v>
      </c>
      <c r="AQ5573" s="2" t="s">
        <v>81</v>
      </c>
      <c r="AR5573" s="2" t="s">
        <v>82</v>
      </c>
      <c r="AV5573" s="2">
        <v>97</v>
      </c>
      <c r="AW5573" s="2" t="s">
        <v>81</v>
      </c>
      <c r="AX5573" s="2" t="s">
        <v>82</v>
      </c>
      <c r="AY5573" s="2">
        <v>97</v>
      </c>
      <c r="AZ5573" s="2" t="s">
        <v>8720</v>
      </c>
      <c r="BA5573" s="2" t="s">
        <v>82</v>
      </c>
      <c r="BB5573" s="2">
        <v>97</v>
      </c>
      <c r="BC5573" s="2" t="s">
        <v>81</v>
      </c>
      <c r="BD5573" s="2" t="s">
        <v>82</v>
      </c>
      <c r="BO5573" s="2" t="s">
        <v>21845</v>
      </c>
      <c r="BR5573" s="2" t="s">
        <v>22142</v>
      </c>
    </row>
    <row r="5574" spans="1:70" ht="16.149999999999999" customHeight="1" x14ac:dyDescent="0.25">
      <c r="A5574" s="1">
        <v>5575</v>
      </c>
      <c r="B5574" s="2" t="s">
        <v>69</v>
      </c>
      <c r="C5574" s="2" t="s">
        <v>540</v>
      </c>
      <c r="D5574" s="2" t="s">
        <v>124</v>
      </c>
      <c r="E5574" s="2" t="s">
        <v>21867</v>
      </c>
      <c r="F5574" s="67">
        <v>44105</v>
      </c>
      <c r="G5574" s="96">
        <f t="shared" si="845"/>
        <v>10</v>
      </c>
      <c r="H5574" s="96">
        <f t="shared" si="846"/>
        <v>2020</v>
      </c>
      <c r="I5574" s="92">
        <v>0.48958333333333331</v>
      </c>
      <c r="J5574" s="97">
        <f t="shared" si="847"/>
        <v>11</v>
      </c>
      <c r="K5574" s="5" t="s">
        <v>1392</v>
      </c>
      <c r="L5574" s="5" t="s">
        <v>91</v>
      </c>
      <c r="M5574" s="6" t="s">
        <v>74</v>
      </c>
      <c r="N5574" s="5">
        <v>70</v>
      </c>
      <c r="O5574" s="5" t="s">
        <v>5139</v>
      </c>
      <c r="P5574" s="127" t="s">
        <v>21866</v>
      </c>
      <c r="R5574" s="6" t="s">
        <v>77</v>
      </c>
      <c r="U5574" s="6" t="s">
        <v>74</v>
      </c>
      <c r="BO5574" s="2" t="s">
        <v>22144</v>
      </c>
      <c r="BR5574" s="392" t="s">
        <v>22141</v>
      </c>
    </row>
    <row r="5575" spans="1:70" ht="16.149999999999999" customHeight="1" x14ac:dyDescent="0.25">
      <c r="A5575" s="1">
        <v>5576</v>
      </c>
      <c r="B5575" s="2" t="s">
        <v>211</v>
      </c>
      <c r="C5575" s="2" t="s">
        <v>21868</v>
      </c>
      <c r="D5575" s="2" t="s">
        <v>104</v>
      </c>
      <c r="E5575" s="2" t="s">
        <v>22040</v>
      </c>
      <c r="F5575" s="67">
        <v>44249</v>
      </c>
      <c r="G5575" s="96">
        <f>IF(F5576&lt;&gt;"",MONTH(F5576),"")</f>
        <v>2</v>
      </c>
      <c r="H5575" s="96">
        <f>IF(F5576&lt;&gt;"",YEAR(F5576),"")</f>
        <v>2020</v>
      </c>
      <c r="I5575" s="92">
        <v>0.78472222222222221</v>
      </c>
      <c r="J5575" s="97">
        <f t="shared" si="847"/>
        <v>18</v>
      </c>
      <c r="K5575" s="5" t="s">
        <v>1392</v>
      </c>
      <c r="L5575" s="5" t="s">
        <v>91</v>
      </c>
      <c r="M5575" s="6" t="s">
        <v>115</v>
      </c>
      <c r="N5575" s="5">
        <v>51</v>
      </c>
      <c r="O5575" s="5" t="s">
        <v>5139</v>
      </c>
      <c r="P5575" s="127" t="s">
        <v>21871</v>
      </c>
      <c r="R5575" s="6" t="s">
        <v>77</v>
      </c>
      <c r="T5575" s="6" t="s">
        <v>80</v>
      </c>
      <c r="W5575" s="2" t="s">
        <v>21872</v>
      </c>
      <c r="X5575" s="2">
        <v>700</v>
      </c>
      <c r="Y5575" s="2" t="s">
        <v>81</v>
      </c>
      <c r="Z5575" s="2" t="s">
        <v>84</v>
      </c>
      <c r="AA5575" s="2">
        <v>700</v>
      </c>
      <c r="AB5575" s="2" t="s">
        <v>81</v>
      </c>
      <c r="AC5575" s="2" t="s">
        <v>84</v>
      </c>
      <c r="AD5575" s="2">
        <v>700</v>
      </c>
      <c r="AE5575" s="2" t="s">
        <v>81</v>
      </c>
      <c r="AF5575" s="2" t="s">
        <v>84</v>
      </c>
      <c r="AG5575" s="2">
        <v>818</v>
      </c>
      <c r="AH5575" s="2" t="s">
        <v>81</v>
      </c>
      <c r="AI5575" s="2" t="s">
        <v>84</v>
      </c>
      <c r="AJ5575" s="2">
        <v>815</v>
      </c>
      <c r="AK5575" s="2" t="s">
        <v>81</v>
      </c>
      <c r="AL5575" s="2" t="s">
        <v>84</v>
      </c>
      <c r="AM5575" s="2">
        <v>818</v>
      </c>
      <c r="AN5575" s="2" t="s">
        <v>83</v>
      </c>
      <c r="AO5575" s="2" t="s">
        <v>84</v>
      </c>
      <c r="AP5575" s="2">
        <v>818</v>
      </c>
      <c r="AQ5575" s="2" t="s">
        <v>81</v>
      </c>
      <c r="AR5575" s="2" t="s">
        <v>84</v>
      </c>
      <c r="BO5575" s="2" t="s">
        <v>21873</v>
      </c>
      <c r="BR5575" s="392" t="s">
        <v>22140</v>
      </c>
    </row>
    <row r="5576" spans="1:70" ht="16.149999999999999" customHeight="1" x14ac:dyDescent="0.25">
      <c r="A5576" s="1">
        <v>5577</v>
      </c>
      <c r="B5576" s="2" t="s">
        <v>211</v>
      </c>
      <c r="C5576" s="2" t="s">
        <v>4313</v>
      </c>
      <c r="D5576" s="2" t="s">
        <v>104</v>
      </c>
      <c r="E5576" s="2" t="s">
        <v>105</v>
      </c>
      <c r="F5576" s="67">
        <v>43882</v>
      </c>
      <c r="G5576" s="96" t="e">
        <f>IF(#REF!&lt;&gt;"",MONTH(#REF!),"")</f>
        <v>#REF!</v>
      </c>
      <c r="H5576" s="96" t="e">
        <f>IF(#REF!&lt;&gt;"",YEAR(#REF!),"")</f>
        <v>#REF!</v>
      </c>
      <c r="I5576" s="92">
        <v>0.57986111111111105</v>
      </c>
      <c r="J5576" s="97">
        <f t="shared" si="847"/>
        <v>13</v>
      </c>
      <c r="L5576" s="5" t="s">
        <v>91</v>
      </c>
      <c r="M5576" s="6" t="s">
        <v>115</v>
      </c>
      <c r="N5576" s="5">
        <v>55</v>
      </c>
      <c r="O5576" s="5" t="s">
        <v>5139</v>
      </c>
      <c r="P5576" s="127" t="s">
        <v>1027</v>
      </c>
      <c r="R5576" s="6" t="s">
        <v>77</v>
      </c>
      <c r="T5576" s="6" t="s">
        <v>80</v>
      </c>
      <c r="X5576" s="392">
        <v>917</v>
      </c>
      <c r="Y5576" s="392" t="s">
        <v>83</v>
      </c>
      <c r="Z5576" s="392" t="s">
        <v>84</v>
      </c>
      <c r="AD5576" s="392">
        <v>917</v>
      </c>
      <c r="AE5576" s="392" t="s">
        <v>83</v>
      </c>
      <c r="AF5576" s="392" t="s">
        <v>84</v>
      </c>
      <c r="AG5576" s="2">
        <v>917</v>
      </c>
      <c r="AH5576" s="2" t="s">
        <v>81</v>
      </c>
      <c r="AI5576" s="392" t="s">
        <v>84</v>
      </c>
      <c r="BO5576" s="392" t="s">
        <v>22576</v>
      </c>
      <c r="BR5576" s="2" t="s">
        <v>22139</v>
      </c>
    </row>
    <row r="5577" spans="1:70" ht="16.149999999999999" customHeight="1" x14ac:dyDescent="0.25">
      <c r="A5577" s="1">
        <v>5578</v>
      </c>
      <c r="B5577" s="2" t="s">
        <v>69</v>
      </c>
      <c r="C5577" s="2" t="s">
        <v>8431</v>
      </c>
      <c r="D5577" s="2" t="s">
        <v>172</v>
      </c>
      <c r="E5577" s="2" t="s">
        <v>21847</v>
      </c>
      <c r="F5577" s="67">
        <v>44249</v>
      </c>
      <c r="G5577" s="96">
        <f t="shared" si="845"/>
        <v>2</v>
      </c>
      <c r="H5577" s="96">
        <f t="shared" si="846"/>
        <v>2021</v>
      </c>
      <c r="I5577" s="92">
        <v>0.49305555555555558</v>
      </c>
      <c r="J5577" s="97">
        <f t="shared" si="847"/>
        <v>11</v>
      </c>
      <c r="K5577" s="5" t="s">
        <v>1392</v>
      </c>
      <c r="L5577" s="5" t="s">
        <v>91</v>
      </c>
      <c r="M5577" s="6" t="s">
        <v>139</v>
      </c>
      <c r="O5577" s="2" t="s">
        <v>140</v>
      </c>
      <c r="P5577" s="127" t="s">
        <v>21848</v>
      </c>
      <c r="R5577" s="6" t="s">
        <v>77</v>
      </c>
      <c r="S5577" s="2" t="s">
        <v>14762</v>
      </c>
      <c r="T5577" s="6" t="s">
        <v>80</v>
      </c>
      <c r="X5577" s="2">
        <v>180</v>
      </c>
      <c r="Y5577" s="2" t="s">
        <v>81</v>
      </c>
      <c r="Z5577" s="2" t="s">
        <v>84</v>
      </c>
      <c r="AA5577" s="2">
        <v>180</v>
      </c>
      <c r="AB5577" s="2" t="s">
        <v>81</v>
      </c>
      <c r="AC5577" s="2" t="s">
        <v>84</v>
      </c>
      <c r="AD5577" s="2">
        <v>180</v>
      </c>
      <c r="AE5577" s="2" t="s">
        <v>83</v>
      </c>
      <c r="AF5577" s="2" t="s">
        <v>84</v>
      </c>
      <c r="AG5577" s="2">
        <v>180</v>
      </c>
      <c r="AH5577" s="2" t="s">
        <v>83</v>
      </c>
      <c r="AI5577" s="2" t="s">
        <v>84</v>
      </c>
      <c r="AJ5577" s="2">
        <v>180</v>
      </c>
      <c r="AK5577" s="2" t="s">
        <v>81</v>
      </c>
      <c r="AL5577" s="2" t="s">
        <v>84</v>
      </c>
      <c r="AM5577" s="2">
        <v>180</v>
      </c>
      <c r="AN5577" s="2" t="s">
        <v>81</v>
      </c>
      <c r="AO5577" s="2" t="s">
        <v>84</v>
      </c>
      <c r="AP5577" s="2">
        <v>180</v>
      </c>
      <c r="AQ5577" s="2" t="s">
        <v>83</v>
      </c>
      <c r="AR5577" s="2" t="s">
        <v>84</v>
      </c>
      <c r="AS5577" s="2">
        <v>180</v>
      </c>
      <c r="AT5577" s="2" t="s">
        <v>83</v>
      </c>
      <c r="AU5577" s="2" t="s">
        <v>84</v>
      </c>
      <c r="BK5577" s="2" t="s">
        <v>162</v>
      </c>
      <c r="BL5577" s="2">
        <v>5200</v>
      </c>
      <c r="BO5577" s="2" t="s">
        <v>21865</v>
      </c>
      <c r="BR5577" s="2" t="s">
        <v>22138</v>
      </c>
    </row>
    <row r="5578" spans="1:70" ht="16.149999999999999" customHeight="1" x14ac:dyDescent="0.25">
      <c r="A5578" s="1">
        <v>5579</v>
      </c>
      <c r="B5578" s="2" t="s">
        <v>211</v>
      </c>
      <c r="C5578" s="2" t="s">
        <v>12223</v>
      </c>
      <c r="D5578" s="2" t="s">
        <v>124</v>
      </c>
      <c r="E5578" s="2" t="s">
        <v>20096</v>
      </c>
      <c r="F5578" s="67">
        <v>44251</v>
      </c>
      <c r="G5578" s="96">
        <f t="shared" si="845"/>
        <v>2</v>
      </c>
      <c r="H5578" s="96">
        <f t="shared" si="846"/>
        <v>2021</v>
      </c>
      <c r="I5578" s="92">
        <v>0.35416666666666669</v>
      </c>
      <c r="J5578" s="97">
        <f t="shared" si="847"/>
        <v>8</v>
      </c>
      <c r="K5578" s="5" t="s">
        <v>1392</v>
      </c>
      <c r="L5578" s="5" t="s">
        <v>91</v>
      </c>
      <c r="M5578" s="6" t="s">
        <v>74</v>
      </c>
      <c r="N5578" s="5">
        <v>62</v>
      </c>
      <c r="O5578" s="5" t="s">
        <v>5139</v>
      </c>
      <c r="P5578" s="127" t="s">
        <v>18060</v>
      </c>
      <c r="R5578" s="6" t="s">
        <v>77</v>
      </c>
      <c r="U5578" s="2" t="s">
        <v>115</v>
      </c>
      <c r="V5578" s="2" t="s">
        <v>80</v>
      </c>
      <c r="X5578" s="2">
        <v>254</v>
      </c>
      <c r="Y5578" s="2" t="s">
        <v>81</v>
      </c>
      <c r="Z5578" s="2" t="s">
        <v>84</v>
      </c>
      <c r="AA5578" s="2">
        <v>254</v>
      </c>
      <c r="AB5578" s="2" t="s">
        <v>81</v>
      </c>
      <c r="AC5578" s="2" t="s">
        <v>84</v>
      </c>
      <c r="AD5578" s="2">
        <v>254</v>
      </c>
      <c r="AE5578" s="2" t="s">
        <v>81</v>
      </c>
      <c r="AF5578" s="2" t="s">
        <v>84</v>
      </c>
      <c r="AG5578" s="2">
        <v>254</v>
      </c>
      <c r="AH5578" s="2" t="s">
        <v>81</v>
      </c>
      <c r="AI5578" s="2" t="s">
        <v>84</v>
      </c>
      <c r="AJ5578" s="2">
        <v>254</v>
      </c>
      <c r="AK5578" s="2" t="s">
        <v>81</v>
      </c>
      <c r="AL5578" s="2" t="s">
        <v>84</v>
      </c>
      <c r="AM5578" s="2">
        <v>254</v>
      </c>
      <c r="AN5578" s="2" t="s">
        <v>81</v>
      </c>
      <c r="AO5578" s="2" t="s">
        <v>84</v>
      </c>
      <c r="AP5578" s="2">
        <v>254</v>
      </c>
      <c r="AQ5578" s="2" t="s">
        <v>81</v>
      </c>
      <c r="AR5578" s="2" t="s">
        <v>84</v>
      </c>
      <c r="AS5578" s="2" t="s">
        <v>109</v>
      </c>
      <c r="AT5578" s="2" t="s">
        <v>109</v>
      </c>
      <c r="AU5578" s="2" t="s">
        <v>109</v>
      </c>
      <c r="BO5578" s="2" t="s">
        <v>21875</v>
      </c>
      <c r="BR5578" s="2" t="s">
        <v>22137</v>
      </c>
    </row>
    <row r="5579" spans="1:70" ht="16.149999999999999" customHeight="1" x14ac:dyDescent="0.25">
      <c r="A5579" s="1">
        <v>5580</v>
      </c>
      <c r="B5579" s="2" t="s">
        <v>190</v>
      </c>
      <c r="C5579" s="2" t="s">
        <v>540</v>
      </c>
      <c r="D5579" s="2" t="s">
        <v>124</v>
      </c>
      <c r="E5579" s="2" t="s">
        <v>21880</v>
      </c>
      <c r="F5579" s="67">
        <v>44252</v>
      </c>
      <c r="G5579" s="96">
        <f t="shared" si="845"/>
        <v>2</v>
      </c>
      <c r="H5579" s="96">
        <f t="shared" si="846"/>
        <v>2021</v>
      </c>
      <c r="I5579" s="92">
        <v>0.91666666666666663</v>
      </c>
      <c r="J5579" s="97">
        <f t="shared" si="847"/>
        <v>22</v>
      </c>
      <c r="K5579" s="5" t="s">
        <v>1392</v>
      </c>
      <c r="L5579" s="5" t="s">
        <v>73</v>
      </c>
      <c r="M5579" s="6" t="s">
        <v>115</v>
      </c>
      <c r="N5579" s="5">
        <v>30</v>
      </c>
      <c r="O5579" s="5" t="s">
        <v>126</v>
      </c>
      <c r="P5579" s="127" t="s">
        <v>1027</v>
      </c>
      <c r="R5579" s="6" t="s">
        <v>77</v>
      </c>
      <c r="S5579" s="6" t="s">
        <v>190</v>
      </c>
      <c r="T5579" s="6" t="s">
        <v>80</v>
      </c>
      <c r="X5579" s="2">
        <v>1010</v>
      </c>
      <c r="Y5579" s="2" t="s">
        <v>81</v>
      </c>
      <c r="Z5579" s="2" t="s">
        <v>84</v>
      </c>
      <c r="AD5579" s="2">
        <v>1010</v>
      </c>
      <c r="AE5579" s="2" t="s">
        <v>81</v>
      </c>
      <c r="AF5579" s="2" t="s">
        <v>84</v>
      </c>
      <c r="BM5579" s="2" t="s">
        <v>162</v>
      </c>
      <c r="BN5579" s="2">
        <v>350</v>
      </c>
      <c r="BO5579" s="2" t="s">
        <v>21881</v>
      </c>
      <c r="BR5579" s="2" t="s">
        <v>22136</v>
      </c>
    </row>
    <row r="5580" spans="1:70" ht="16.149999999999999" customHeight="1" x14ac:dyDescent="0.25">
      <c r="A5580" s="1">
        <v>5581</v>
      </c>
      <c r="B5580" s="2" t="s">
        <v>87</v>
      </c>
      <c r="C5580" s="2" t="s">
        <v>1851</v>
      </c>
      <c r="D5580" s="2" t="s">
        <v>89</v>
      </c>
      <c r="E5580" s="2" t="s">
        <v>21882</v>
      </c>
      <c r="F5580" s="67">
        <v>44249</v>
      </c>
      <c r="G5580" s="96">
        <f t="shared" si="845"/>
        <v>2</v>
      </c>
      <c r="H5580" s="96">
        <f t="shared" si="846"/>
        <v>2021</v>
      </c>
      <c r="I5580" s="92">
        <v>0.4375</v>
      </c>
      <c r="J5580" s="97">
        <f t="shared" si="847"/>
        <v>10</v>
      </c>
      <c r="K5580" s="5" t="s">
        <v>1392</v>
      </c>
      <c r="L5580" s="5" t="s">
        <v>91</v>
      </c>
      <c r="M5580" s="6" t="s">
        <v>208</v>
      </c>
      <c r="N5580" s="5">
        <v>80</v>
      </c>
      <c r="O5580" s="5" t="s">
        <v>5139</v>
      </c>
      <c r="P5580" s="127" t="s">
        <v>3460</v>
      </c>
      <c r="R5580" s="6" t="s">
        <v>77</v>
      </c>
      <c r="T5580" s="6" t="s">
        <v>202</v>
      </c>
      <c r="U5580" s="6" t="s">
        <v>1312</v>
      </c>
      <c r="AA5580" s="2">
        <v>131</v>
      </c>
      <c r="AB5580" s="2" t="s">
        <v>94</v>
      </c>
      <c r="AC5580" s="2" t="s">
        <v>82</v>
      </c>
      <c r="AD5580" s="2">
        <v>131</v>
      </c>
      <c r="AE5580" s="2" t="s">
        <v>81</v>
      </c>
      <c r="AF5580" s="2" t="s">
        <v>82</v>
      </c>
      <c r="AG5580" s="2">
        <v>131</v>
      </c>
      <c r="AH5580" s="2" t="s">
        <v>81</v>
      </c>
      <c r="AI5580" s="2" t="s">
        <v>82</v>
      </c>
      <c r="AJ5580" s="2">
        <v>171</v>
      </c>
      <c r="AK5580" s="2" t="s">
        <v>81</v>
      </c>
      <c r="AL5580" s="2" t="s">
        <v>82</v>
      </c>
      <c r="AM5580" s="2">
        <v>171</v>
      </c>
      <c r="AN5580" s="2" t="s">
        <v>3284</v>
      </c>
      <c r="AO5580" s="2" t="s">
        <v>82</v>
      </c>
      <c r="AP5580" s="2">
        <v>171</v>
      </c>
      <c r="AQ5580" s="2" t="s">
        <v>81</v>
      </c>
      <c r="AR5580" s="2" t="s">
        <v>82</v>
      </c>
      <c r="AS5580" s="2">
        <v>171</v>
      </c>
      <c r="AT5580" s="2" t="s">
        <v>81</v>
      </c>
      <c r="AU5580" s="2" t="s">
        <v>82</v>
      </c>
      <c r="BR5580" s="2" t="s">
        <v>22135</v>
      </c>
    </row>
    <row r="5581" spans="1:70" ht="16.149999999999999" customHeight="1" x14ac:dyDescent="0.25">
      <c r="A5581" s="1">
        <v>5582</v>
      </c>
      <c r="B5581" s="2" t="s">
        <v>211</v>
      </c>
      <c r="C5581" s="2" t="s">
        <v>21883</v>
      </c>
      <c r="D5581" s="2" t="s">
        <v>89</v>
      </c>
      <c r="E5581" s="392" t="s">
        <v>22009</v>
      </c>
      <c r="F5581" s="67">
        <v>44252</v>
      </c>
      <c r="G5581" s="96">
        <f t="shared" si="845"/>
        <v>2</v>
      </c>
      <c r="H5581" s="96">
        <f t="shared" si="846"/>
        <v>2021</v>
      </c>
      <c r="I5581" s="92">
        <v>0.70833333333333337</v>
      </c>
      <c r="J5581" s="97">
        <f t="shared" si="847"/>
        <v>17</v>
      </c>
      <c r="L5581" s="5" t="s">
        <v>91</v>
      </c>
      <c r="M5581" s="6" t="s">
        <v>10494</v>
      </c>
      <c r="N5581" s="5">
        <v>51</v>
      </c>
      <c r="O5581" s="5" t="s">
        <v>126</v>
      </c>
      <c r="P5581" s="127" t="s">
        <v>22011</v>
      </c>
      <c r="R5581" s="6" t="s">
        <v>77</v>
      </c>
      <c r="T5581" s="6" t="s">
        <v>202</v>
      </c>
      <c r="X5581" s="392">
        <v>3530</v>
      </c>
      <c r="Y5581" s="392" t="s">
        <v>83</v>
      </c>
      <c r="Z5581" s="392" t="s">
        <v>161</v>
      </c>
      <c r="AA5581" s="392">
        <v>3530</v>
      </c>
      <c r="AB5581" s="392" t="s">
        <v>81</v>
      </c>
      <c r="AC5581" s="392" t="s">
        <v>161</v>
      </c>
      <c r="AD5581" s="392">
        <v>3530</v>
      </c>
      <c r="AE5581" s="392" t="s">
        <v>83</v>
      </c>
      <c r="AF5581" s="392" t="s">
        <v>161</v>
      </c>
      <c r="AG5581" s="392">
        <v>3530</v>
      </c>
      <c r="AH5581" s="392" t="s">
        <v>81</v>
      </c>
      <c r="AI5581" s="392" t="s">
        <v>161</v>
      </c>
      <c r="AJ5581" s="392">
        <v>3530</v>
      </c>
      <c r="AK5581" s="392" t="s">
        <v>83</v>
      </c>
      <c r="AL5581" s="392" t="s">
        <v>161</v>
      </c>
      <c r="AM5581" s="392">
        <v>3530</v>
      </c>
      <c r="AN5581" s="392" t="s">
        <v>81</v>
      </c>
      <c r="AO5581" s="392" t="s">
        <v>161</v>
      </c>
      <c r="AP5581" s="392">
        <v>3530</v>
      </c>
      <c r="AQ5581" s="392" t="s">
        <v>83</v>
      </c>
      <c r="AR5581" s="392" t="s">
        <v>161</v>
      </c>
      <c r="AS5581" s="392">
        <v>3530</v>
      </c>
      <c r="AT5581" s="392" t="s">
        <v>81</v>
      </c>
      <c r="AU5581" s="392" t="s">
        <v>161</v>
      </c>
      <c r="AV5581" s="392">
        <v>3530</v>
      </c>
      <c r="AW5581" s="392" t="s">
        <v>83</v>
      </c>
      <c r="AX5581" s="392" t="s">
        <v>161</v>
      </c>
      <c r="AY5581" s="392">
        <v>3530</v>
      </c>
      <c r="AZ5581" s="392" t="s">
        <v>81</v>
      </c>
      <c r="BA5581" s="392" t="s">
        <v>161</v>
      </c>
      <c r="BB5581" s="392">
        <v>3530</v>
      </c>
      <c r="BC5581" s="392" t="s">
        <v>83</v>
      </c>
      <c r="BD5581" s="392" t="s">
        <v>161</v>
      </c>
      <c r="BE5581" s="392">
        <v>3530</v>
      </c>
      <c r="BF5581" s="392" t="s">
        <v>81</v>
      </c>
      <c r="BG5581" s="392" t="s">
        <v>161</v>
      </c>
      <c r="BO5581" s="392" t="s">
        <v>22010</v>
      </c>
      <c r="BR5581" s="2" t="s">
        <v>22134</v>
      </c>
    </row>
    <row r="5582" spans="1:70" ht="16.149999999999999" customHeight="1" x14ac:dyDescent="0.25">
      <c r="A5582" s="1">
        <v>5583</v>
      </c>
      <c r="B5582" s="392" t="s">
        <v>211</v>
      </c>
      <c r="C5582" s="392" t="s">
        <v>21883</v>
      </c>
      <c r="D5582" s="392" t="s">
        <v>89</v>
      </c>
      <c r="E5582" s="392" t="s">
        <v>22012</v>
      </c>
      <c r="F5582" s="67">
        <v>44236</v>
      </c>
      <c r="G5582" s="96">
        <f t="shared" si="845"/>
        <v>2</v>
      </c>
      <c r="H5582" s="96">
        <f t="shared" si="846"/>
        <v>2021</v>
      </c>
      <c r="I5582" s="92">
        <v>0.3125</v>
      </c>
      <c r="J5582" s="97">
        <f t="shared" si="847"/>
        <v>7</v>
      </c>
      <c r="L5582" s="5" t="s">
        <v>73</v>
      </c>
      <c r="M5582" s="6" t="s">
        <v>74</v>
      </c>
      <c r="N5582" s="5">
        <v>40</v>
      </c>
      <c r="O5582" s="5" t="s">
        <v>126</v>
      </c>
      <c r="P5582" s="127" t="s">
        <v>21884</v>
      </c>
      <c r="R5582" s="6" t="s">
        <v>3035</v>
      </c>
      <c r="T5582" s="6" t="s">
        <v>80</v>
      </c>
      <c r="V5582" s="2" t="s">
        <v>80</v>
      </c>
      <c r="BR5582" s="2" t="s">
        <v>22133</v>
      </c>
    </row>
    <row r="5583" spans="1:70" ht="16.149999999999999" customHeight="1" x14ac:dyDescent="0.25">
      <c r="A5583" s="1">
        <v>5584</v>
      </c>
      <c r="B5583" s="392" t="s">
        <v>211</v>
      </c>
      <c r="C5583" s="392" t="s">
        <v>11848</v>
      </c>
      <c r="D5583" s="392" t="s">
        <v>896</v>
      </c>
      <c r="E5583" s="2" t="s">
        <v>21968</v>
      </c>
      <c r="F5583" s="67">
        <v>39852</v>
      </c>
      <c r="G5583" s="96">
        <f t="shared" si="845"/>
        <v>2</v>
      </c>
      <c r="H5583" s="96">
        <f t="shared" si="846"/>
        <v>2009</v>
      </c>
      <c r="I5583" s="92">
        <v>0.58333333333333337</v>
      </c>
      <c r="J5583" s="97">
        <f t="shared" si="847"/>
        <v>14</v>
      </c>
      <c r="K5583" s="5" t="s">
        <v>1392</v>
      </c>
      <c r="L5583" s="5" t="s">
        <v>91</v>
      </c>
      <c r="M5583" s="6" t="s">
        <v>115</v>
      </c>
      <c r="N5583" s="5">
        <v>7</v>
      </c>
      <c r="O5583" s="5" t="s">
        <v>5139</v>
      </c>
      <c r="P5583" s="127" t="s">
        <v>21967</v>
      </c>
      <c r="R5583" s="6" t="s">
        <v>77</v>
      </c>
      <c r="T5583" s="6" t="s">
        <v>202</v>
      </c>
      <c r="U5583" s="6" t="s">
        <v>354</v>
      </c>
      <c r="X5583" s="2">
        <v>90</v>
      </c>
      <c r="Y5583" s="2" t="s">
        <v>81</v>
      </c>
      <c r="Z5583" s="2" t="s">
        <v>161</v>
      </c>
      <c r="AA5583" s="2">
        <v>90</v>
      </c>
      <c r="AB5583" s="2" t="s">
        <v>81</v>
      </c>
      <c r="AC5583" s="392" t="s">
        <v>161</v>
      </c>
      <c r="BO5583" s="2" t="s">
        <v>21969</v>
      </c>
      <c r="BR5583" s="2" t="s">
        <v>22132</v>
      </c>
    </row>
    <row r="5584" spans="1:70" ht="16.149999999999999" customHeight="1" x14ac:dyDescent="0.25">
      <c r="A5584" s="1">
        <v>5585</v>
      </c>
      <c r="B5584" s="2" t="s">
        <v>87</v>
      </c>
      <c r="C5584" s="2" t="s">
        <v>1851</v>
      </c>
      <c r="D5584" s="2" t="s">
        <v>89</v>
      </c>
      <c r="E5584" s="392" t="s">
        <v>21950</v>
      </c>
      <c r="F5584" s="67">
        <v>44254</v>
      </c>
      <c r="G5584" s="96">
        <f t="shared" si="845"/>
        <v>2</v>
      </c>
      <c r="H5584" s="96">
        <f t="shared" si="846"/>
        <v>2021</v>
      </c>
      <c r="I5584" s="92">
        <v>0.45833333333333331</v>
      </c>
      <c r="J5584" s="97">
        <f t="shared" si="847"/>
        <v>11</v>
      </c>
      <c r="K5584" s="5" t="s">
        <v>1392</v>
      </c>
      <c r="L5584" s="5" t="s">
        <v>91</v>
      </c>
      <c r="M5584" s="6" t="s">
        <v>208</v>
      </c>
      <c r="N5584" s="5">
        <v>82</v>
      </c>
      <c r="O5584" s="5" t="s">
        <v>5139</v>
      </c>
      <c r="P5584" s="127" t="s">
        <v>10585</v>
      </c>
      <c r="R5584" s="6" t="s">
        <v>77</v>
      </c>
      <c r="T5584" s="6" t="s">
        <v>202</v>
      </c>
      <c r="U5584" s="6" t="s">
        <v>1312</v>
      </c>
      <c r="W5584" s="6" t="s">
        <v>21952</v>
      </c>
      <c r="X5584" s="336">
        <v>58</v>
      </c>
      <c r="Y5584" s="405" t="s">
        <v>94</v>
      </c>
      <c r="Z5584" s="336" t="s">
        <v>82</v>
      </c>
      <c r="AA5584" s="336"/>
      <c r="AB5584" s="336"/>
      <c r="AC5584" s="336"/>
      <c r="AD5584" s="336">
        <v>58</v>
      </c>
      <c r="AE5584" s="336" t="s">
        <v>94</v>
      </c>
      <c r="AF5584" s="336" t="s">
        <v>82</v>
      </c>
      <c r="AG5584" s="336">
        <v>58</v>
      </c>
      <c r="AH5584" s="336" t="s">
        <v>94</v>
      </c>
      <c r="AI5584" s="336" t="s">
        <v>82</v>
      </c>
      <c r="AJ5584" s="400">
        <v>240</v>
      </c>
      <c r="AK5584" s="400" t="s">
        <v>81</v>
      </c>
      <c r="AL5584" s="400" t="s">
        <v>82</v>
      </c>
      <c r="AM5584" s="400"/>
      <c r="AP5584" s="400">
        <v>240</v>
      </c>
      <c r="AQ5584" s="400" t="s">
        <v>81</v>
      </c>
      <c r="AR5584" s="400" t="s">
        <v>82</v>
      </c>
      <c r="AS5584" s="400">
        <v>240</v>
      </c>
      <c r="AT5584" s="400" t="s">
        <v>81</v>
      </c>
      <c r="AU5584" s="400" t="s">
        <v>82</v>
      </c>
      <c r="AV5584" s="2">
        <v>480</v>
      </c>
      <c r="AW5584" s="400" t="s">
        <v>81</v>
      </c>
      <c r="AX5584" s="400" t="s">
        <v>82</v>
      </c>
      <c r="AY5584" s="2">
        <v>480</v>
      </c>
      <c r="AZ5584" s="400" t="s">
        <v>81</v>
      </c>
      <c r="BA5584" s="400" t="s">
        <v>82</v>
      </c>
      <c r="BB5584" s="2">
        <v>480</v>
      </c>
      <c r="BC5584" s="400" t="s">
        <v>81</v>
      </c>
      <c r="BD5584" s="400" t="s">
        <v>82</v>
      </c>
      <c r="BI5584" s="2" t="s">
        <v>109</v>
      </c>
      <c r="BJ5584" s="2" t="s">
        <v>109</v>
      </c>
      <c r="BK5584" s="2" t="s">
        <v>109</v>
      </c>
      <c r="BO5584" s="2" t="s">
        <v>21960</v>
      </c>
      <c r="BR5584" s="2" t="s">
        <v>22131</v>
      </c>
    </row>
    <row r="5585" spans="1:70" ht="16.149999999999999" customHeight="1" x14ac:dyDescent="0.25">
      <c r="A5585" s="406">
        <v>5586</v>
      </c>
      <c r="B5585" s="322" t="s">
        <v>87</v>
      </c>
      <c r="C5585" s="322" t="s">
        <v>8179</v>
      </c>
      <c r="D5585" s="2" t="s">
        <v>124</v>
      </c>
      <c r="E5585" s="392" t="s">
        <v>247</v>
      </c>
      <c r="F5585" s="67">
        <v>44257</v>
      </c>
      <c r="G5585" s="96"/>
      <c r="H5585" s="96"/>
      <c r="I5585" s="92">
        <v>0.72222222222222221</v>
      </c>
      <c r="K5585" s="5" t="s">
        <v>109</v>
      </c>
      <c r="L5585" s="5" t="s">
        <v>91</v>
      </c>
      <c r="M5585" s="6" t="s">
        <v>74</v>
      </c>
      <c r="N5585" s="5">
        <v>91</v>
      </c>
      <c r="O5585" s="5" t="s">
        <v>5139</v>
      </c>
      <c r="P5585" s="127" t="s">
        <v>3460</v>
      </c>
      <c r="R5585" s="6" t="s">
        <v>77</v>
      </c>
      <c r="T5585" s="6" t="s">
        <v>109</v>
      </c>
      <c r="U5585" s="6" t="s">
        <v>115</v>
      </c>
      <c r="V5585" s="6" t="s">
        <v>80</v>
      </c>
      <c r="BO5585" s="392" t="s">
        <v>22061</v>
      </c>
      <c r="BR5585" s="2" t="s">
        <v>22130</v>
      </c>
    </row>
    <row r="5586" spans="1:70" ht="16.149999999999999" customHeight="1" x14ac:dyDescent="0.25">
      <c r="A5586" s="406">
        <v>5587</v>
      </c>
      <c r="B5586" s="322" t="s">
        <v>211</v>
      </c>
      <c r="C5586" s="322" t="s">
        <v>3100</v>
      </c>
      <c r="D5586" s="392" t="s">
        <v>178</v>
      </c>
      <c r="E5586" s="392" t="s">
        <v>21928</v>
      </c>
      <c r="F5586" s="67">
        <v>42351</v>
      </c>
      <c r="G5586" s="96">
        <v>12</v>
      </c>
      <c r="H5586" s="96">
        <v>2015</v>
      </c>
      <c r="I5586" s="92">
        <v>4.1666666666666664E-2</v>
      </c>
      <c r="K5586" s="5" t="s">
        <v>1392</v>
      </c>
      <c r="L5586" s="5" t="s">
        <v>91</v>
      </c>
      <c r="M5586" s="6" t="s">
        <v>74</v>
      </c>
      <c r="O5586" s="6" t="s">
        <v>140</v>
      </c>
      <c r="P5586" s="127" t="s">
        <v>1469</v>
      </c>
      <c r="R5586" s="6" t="s">
        <v>77</v>
      </c>
      <c r="T5586" s="6" t="s">
        <v>202</v>
      </c>
      <c r="X5586" s="392">
        <v>170</v>
      </c>
      <c r="Y5586" s="392" t="s">
        <v>81</v>
      </c>
      <c r="Z5586" s="392" t="s">
        <v>82</v>
      </c>
      <c r="AA5586" s="2">
        <v>170</v>
      </c>
      <c r="AB5586" s="2" t="s">
        <v>94</v>
      </c>
      <c r="AC5586" s="392" t="s">
        <v>82</v>
      </c>
      <c r="AD5586" s="392">
        <v>170</v>
      </c>
      <c r="AE5586" s="392" t="s">
        <v>83</v>
      </c>
      <c r="AF5586" s="392" t="s">
        <v>82</v>
      </c>
      <c r="AJ5586" s="336">
        <v>50</v>
      </c>
      <c r="AK5586" s="336" t="s">
        <v>94</v>
      </c>
      <c r="AL5586" s="336" t="s">
        <v>84</v>
      </c>
      <c r="AM5586" s="336"/>
      <c r="AN5586" s="336"/>
      <c r="AO5586" s="336"/>
      <c r="AP5586" s="336">
        <v>50</v>
      </c>
      <c r="AQ5586" s="336" t="s">
        <v>94</v>
      </c>
      <c r="AR5586" s="336" t="s">
        <v>84</v>
      </c>
      <c r="AV5586" s="2">
        <v>50</v>
      </c>
      <c r="AW5586" s="2" t="s">
        <v>94</v>
      </c>
      <c r="AX5586" s="2" t="s">
        <v>84</v>
      </c>
      <c r="BB5586" s="2">
        <v>50</v>
      </c>
      <c r="BC5586" s="2" t="s">
        <v>94</v>
      </c>
      <c r="BD5586" s="2" t="s">
        <v>84</v>
      </c>
      <c r="BI5586" s="2" t="s">
        <v>162</v>
      </c>
      <c r="BJ5586" s="2">
        <v>20</v>
      </c>
      <c r="BK5586" s="2" t="s">
        <v>109</v>
      </c>
      <c r="BO5586" s="392" t="s">
        <v>22058</v>
      </c>
      <c r="BR5586" s="2" t="s">
        <v>22059</v>
      </c>
    </row>
    <row r="5587" spans="1:70" ht="16.149999999999999" customHeight="1" x14ac:dyDescent="0.25">
      <c r="A5587" s="406">
        <v>5588</v>
      </c>
      <c r="B5587" s="322" t="s">
        <v>211</v>
      </c>
      <c r="C5587" s="322" t="s">
        <v>3100</v>
      </c>
      <c r="D5587" s="6" t="s">
        <v>178</v>
      </c>
      <c r="E5587" s="392" t="s">
        <v>21926</v>
      </c>
      <c r="F5587" s="67">
        <v>42719</v>
      </c>
      <c r="G5587" s="96">
        <v>12</v>
      </c>
      <c r="H5587" s="96">
        <v>2016</v>
      </c>
      <c r="I5587" s="92">
        <v>0.33333333333333331</v>
      </c>
      <c r="K5587" s="5" t="s">
        <v>1392</v>
      </c>
      <c r="L5587" s="5" t="s">
        <v>91</v>
      </c>
      <c r="M5587" s="6" t="s">
        <v>74</v>
      </c>
      <c r="N5587" s="5">
        <v>21</v>
      </c>
      <c r="O5587" s="127" t="s">
        <v>101</v>
      </c>
      <c r="P5587" s="127" t="s">
        <v>6014</v>
      </c>
      <c r="R5587" s="6" t="s">
        <v>77</v>
      </c>
      <c r="T5587" s="6" t="s">
        <v>202</v>
      </c>
      <c r="U5587" s="6" t="s">
        <v>139</v>
      </c>
      <c r="X5587" s="392">
        <v>10</v>
      </c>
      <c r="Y5587" s="392" t="s">
        <v>94</v>
      </c>
      <c r="Z5587" s="392" t="s">
        <v>84</v>
      </c>
      <c r="AA5587" s="2">
        <v>10</v>
      </c>
      <c r="AB5587" s="392" t="s">
        <v>94</v>
      </c>
      <c r="AC5587" s="392" t="s">
        <v>84</v>
      </c>
      <c r="AD5587" s="392">
        <v>10</v>
      </c>
      <c r="AE5587" s="392" t="s">
        <v>94</v>
      </c>
      <c r="AF5587" s="392" t="s">
        <v>84</v>
      </c>
      <c r="AJ5587" s="392">
        <v>10</v>
      </c>
      <c r="AK5587" s="392" t="s">
        <v>94</v>
      </c>
      <c r="AL5587" s="392" t="s">
        <v>84</v>
      </c>
      <c r="AM5587" s="392">
        <v>10</v>
      </c>
      <c r="AN5587" s="392" t="s">
        <v>94</v>
      </c>
      <c r="AO5587" s="392" t="s">
        <v>84</v>
      </c>
      <c r="AP5587" s="392">
        <v>10</v>
      </c>
      <c r="AQ5587" s="392" t="s">
        <v>94</v>
      </c>
      <c r="AR5587" s="392" t="s">
        <v>84</v>
      </c>
      <c r="AV5587" s="392">
        <v>10</v>
      </c>
      <c r="AW5587" s="392" t="s">
        <v>94</v>
      </c>
      <c r="AX5587" s="392" t="s">
        <v>84</v>
      </c>
      <c r="AY5587" s="392">
        <v>10</v>
      </c>
      <c r="AZ5587" s="392" t="s">
        <v>94</v>
      </c>
      <c r="BA5587" s="392" t="s">
        <v>84</v>
      </c>
      <c r="BB5587" s="392">
        <v>10</v>
      </c>
      <c r="BC5587" s="392" t="s">
        <v>94</v>
      </c>
      <c r="BD5587" s="392" t="s">
        <v>84</v>
      </c>
      <c r="BO5587" s="392" t="s">
        <v>21927</v>
      </c>
      <c r="BR5587" s="2" t="s">
        <v>22060</v>
      </c>
    </row>
    <row r="5588" spans="1:70" ht="16.149999999999999" customHeight="1" x14ac:dyDescent="0.25">
      <c r="A5588" s="1">
        <v>5589</v>
      </c>
      <c r="B5588" s="2" t="s">
        <v>211</v>
      </c>
      <c r="C5588" s="2" t="s">
        <v>21959</v>
      </c>
      <c r="D5588" s="2" t="s">
        <v>158</v>
      </c>
      <c r="E5588" s="2" t="s">
        <v>22075</v>
      </c>
      <c r="F5588" s="67">
        <v>44255</v>
      </c>
      <c r="G5588" s="96">
        <f t="shared" si="845"/>
        <v>2</v>
      </c>
      <c r="H5588" s="96">
        <f t="shared" si="846"/>
        <v>2021</v>
      </c>
      <c r="I5588" s="92">
        <v>0.62847222222222221</v>
      </c>
      <c r="J5588" s="97">
        <f t="shared" si="847"/>
        <v>15</v>
      </c>
      <c r="K5588" s="5" t="s">
        <v>1392</v>
      </c>
      <c r="L5588" s="5" t="s">
        <v>73</v>
      </c>
      <c r="M5588" s="6" t="s">
        <v>74</v>
      </c>
      <c r="O5588" s="127" t="s">
        <v>101</v>
      </c>
      <c r="P5588" s="127" t="s">
        <v>133</v>
      </c>
      <c r="R5588" s="6" t="s">
        <v>77</v>
      </c>
      <c r="T5588" s="6" t="s">
        <v>80</v>
      </c>
      <c r="BR5588" s="392" t="s">
        <v>22124</v>
      </c>
    </row>
    <row r="5589" spans="1:70" ht="16.149999999999999" customHeight="1" x14ac:dyDescent="0.25">
      <c r="A5589" s="1">
        <v>5590</v>
      </c>
      <c r="B5589" s="2" t="s">
        <v>87</v>
      </c>
      <c r="C5589" s="2" t="s">
        <v>881</v>
      </c>
      <c r="D5589" s="2" t="s">
        <v>124</v>
      </c>
      <c r="E5589" s="2" t="s">
        <v>247</v>
      </c>
      <c r="F5589" s="67">
        <v>44253</v>
      </c>
      <c r="G5589" s="96">
        <f t="shared" si="845"/>
        <v>2</v>
      </c>
      <c r="H5589" s="96">
        <f t="shared" si="846"/>
        <v>2021</v>
      </c>
      <c r="I5589" s="92">
        <v>0.59027777777777779</v>
      </c>
      <c r="J5589" s="97">
        <f t="shared" si="847"/>
        <v>14</v>
      </c>
      <c r="K5589" s="5" t="s">
        <v>1392</v>
      </c>
      <c r="L5589" s="5" t="s">
        <v>91</v>
      </c>
      <c r="M5589" s="6" t="s">
        <v>115</v>
      </c>
      <c r="N5589" s="5">
        <v>90</v>
      </c>
      <c r="O5589" s="5" t="s">
        <v>5139</v>
      </c>
      <c r="P5589" s="127" t="s">
        <v>1027</v>
      </c>
      <c r="R5589" s="6" t="s">
        <v>77</v>
      </c>
      <c r="T5589" s="6" t="s">
        <v>80</v>
      </c>
      <c r="X5589" s="2">
        <v>338</v>
      </c>
      <c r="Y5589" s="2" t="s">
        <v>81</v>
      </c>
      <c r="Z5589" s="2" t="s">
        <v>82</v>
      </c>
      <c r="AD5589" s="2">
        <v>338</v>
      </c>
      <c r="AE5589" s="392" t="s">
        <v>83</v>
      </c>
      <c r="AF5589" s="392" t="s">
        <v>82</v>
      </c>
      <c r="AG5589" s="2">
        <v>338</v>
      </c>
      <c r="AH5589" s="2" t="s">
        <v>81</v>
      </c>
      <c r="AI5589" s="392" t="s">
        <v>82</v>
      </c>
      <c r="AJ5589" s="2">
        <v>495</v>
      </c>
      <c r="AK5589" s="392" t="s">
        <v>81</v>
      </c>
      <c r="AL5589" s="392" t="s">
        <v>82</v>
      </c>
      <c r="AM5589" s="2">
        <v>495</v>
      </c>
      <c r="AN5589" s="392" t="s">
        <v>81</v>
      </c>
      <c r="AO5589" s="392" t="s">
        <v>82</v>
      </c>
      <c r="AP5589" s="2">
        <v>495</v>
      </c>
      <c r="AQ5589" s="392" t="s">
        <v>81</v>
      </c>
      <c r="AR5589" s="392" t="s">
        <v>82</v>
      </c>
      <c r="AV5589" s="392">
        <v>495</v>
      </c>
      <c r="AW5589" s="392" t="s">
        <v>81</v>
      </c>
      <c r="AX5589" s="392" t="s">
        <v>82</v>
      </c>
      <c r="AY5589" s="392">
        <v>495</v>
      </c>
      <c r="AZ5589" s="392" t="s">
        <v>81</v>
      </c>
      <c r="BA5589" s="392" t="s">
        <v>82</v>
      </c>
      <c r="BB5589" s="392">
        <v>495</v>
      </c>
      <c r="BC5589" s="392" t="s">
        <v>81</v>
      </c>
      <c r="BD5589" s="392" t="s">
        <v>82</v>
      </c>
      <c r="BO5589" s="2" t="s">
        <v>930</v>
      </c>
      <c r="BR5589" s="2" t="s">
        <v>22125</v>
      </c>
    </row>
    <row r="5590" spans="1:70" ht="16.149999999999999" customHeight="1" x14ac:dyDescent="0.25">
      <c r="A5590" s="1">
        <v>5591</v>
      </c>
      <c r="B5590" s="2" t="s">
        <v>87</v>
      </c>
      <c r="C5590" s="2" t="s">
        <v>3680</v>
      </c>
      <c r="D5590" s="2" t="s">
        <v>89</v>
      </c>
      <c r="E5590" s="392" t="s">
        <v>21957</v>
      </c>
      <c r="F5590" s="67">
        <v>44256</v>
      </c>
      <c r="G5590" s="96">
        <f t="shared" si="845"/>
        <v>3</v>
      </c>
      <c r="H5590" s="96">
        <f t="shared" si="846"/>
        <v>2021</v>
      </c>
      <c r="I5590" s="92">
        <v>0.4548611111111111</v>
      </c>
      <c r="J5590" s="97">
        <f t="shared" si="847"/>
        <v>10</v>
      </c>
      <c r="K5590" s="5" t="s">
        <v>1392</v>
      </c>
      <c r="L5590" s="5" t="s">
        <v>91</v>
      </c>
      <c r="M5590" s="6" t="s">
        <v>115</v>
      </c>
      <c r="N5590" s="5">
        <v>79</v>
      </c>
      <c r="O5590" s="2" t="s">
        <v>5139</v>
      </c>
      <c r="P5590" s="127" t="s">
        <v>1027</v>
      </c>
      <c r="R5590" s="6" t="s">
        <v>77</v>
      </c>
      <c r="T5590" s="6" t="s">
        <v>80</v>
      </c>
      <c r="X5590" s="2">
        <v>101</v>
      </c>
      <c r="Y5590" s="2" t="s">
        <v>81</v>
      </c>
      <c r="Z5590" s="2" t="s">
        <v>82</v>
      </c>
      <c r="AA5590" s="2">
        <v>101</v>
      </c>
      <c r="AB5590" s="2" t="s">
        <v>81</v>
      </c>
      <c r="AC5590" s="392" t="s">
        <v>82</v>
      </c>
      <c r="AD5590" s="2">
        <v>101</v>
      </c>
      <c r="AE5590" s="392" t="s">
        <v>83</v>
      </c>
      <c r="AF5590" s="392" t="s">
        <v>82</v>
      </c>
      <c r="AG5590" s="2">
        <v>99</v>
      </c>
      <c r="AH5590" s="2" t="s">
        <v>81</v>
      </c>
      <c r="AI5590" s="392" t="s">
        <v>168</v>
      </c>
      <c r="AM5590" s="2">
        <v>99</v>
      </c>
      <c r="AN5590" s="2" t="s">
        <v>81</v>
      </c>
      <c r="AO5590" s="2" t="s">
        <v>168</v>
      </c>
      <c r="AP5590" s="2">
        <v>99</v>
      </c>
      <c r="AQ5590" s="2" t="s">
        <v>81</v>
      </c>
      <c r="AR5590" s="392" t="s">
        <v>168</v>
      </c>
      <c r="BM5590" s="2" t="s">
        <v>162</v>
      </c>
      <c r="BN5590" s="2">
        <v>10</v>
      </c>
      <c r="BO5590" s="2" t="s">
        <v>21958</v>
      </c>
      <c r="BR5590" s="2" t="s">
        <v>22126</v>
      </c>
    </row>
    <row r="5591" spans="1:70" ht="16.149999999999999" customHeight="1" x14ac:dyDescent="0.25">
      <c r="A5591" s="1">
        <v>5592</v>
      </c>
      <c r="B5591" s="392" t="s">
        <v>211</v>
      </c>
      <c r="C5591" s="392" t="s">
        <v>212</v>
      </c>
      <c r="D5591" s="392" t="s">
        <v>71</v>
      </c>
      <c r="E5591" s="392" t="s">
        <v>8601</v>
      </c>
      <c r="F5591" s="67">
        <v>44256</v>
      </c>
      <c r="G5591" s="96">
        <f t="shared" si="845"/>
        <v>3</v>
      </c>
      <c r="H5591" s="96">
        <f t="shared" si="846"/>
        <v>2021</v>
      </c>
      <c r="I5591" s="92">
        <v>0.59375</v>
      </c>
      <c r="J5591" s="97">
        <f t="shared" si="847"/>
        <v>14</v>
      </c>
      <c r="K5591" s="5" t="s">
        <v>1392</v>
      </c>
      <c r="L5591" s="5" t="s">
        <v>73</v>
      </c>
      <c r="M5591" s="6" t="s">
        <v>74</v>
      </c>
      <c r="N5591" s="5">
        <v>50</v>
      </c>
      <c r="O5591" s="5" t="s">
        <v>5139</v>
      </c>
      <c r="P5591" s="127" t="s">
        <v>3460</v>
      </c>
      <c r="R5591" s="6" t="s">
        <v>77</v>
      </c>
      <c r="U5591" s="2" t="s">
        <v>208</v>
      </c>
      <c r="V5591" s="2" t="s">
        <v>80</v>
      </c>
      <c r="X5591" s="392">
        <v>135</v>
      </c>
      <c r="Y5591" s="392" t="s">
        <v>81</v>
      </c>
      <c r="Z5591" s="392" t="s">
        <v>84</v>
      </c>
      <c r="AD5591" s="392">
        <v>135</v>
      </c>
      <c r="AE5591" s="392" t="s">
        <v>81</v>
      </c>
      <c r="AF5591" s="392" t="s">
        <v>84</v>
      </c>
      <c r="AJ5591" s="392">
        <v>75</v>
      </c>
      <c r="AK5591" s="392" t="s">
        <v>94</v>
      </c>
      <c r="AL5591" s="392" t="s">
        <v>84</v>
      </c>
      <c r="AP5591" s="2">
        <v>75</v>
      </c>
      <c r="AQ5591" s="2" t="s">
        <v>81</v>
      </c>
      <c r="AR5591" s="2" t="s">
        <v>84</v>
      </c>
      <c r="AS5591" s="2">
        <v>75</v>
      </c>
      <c r="AT5591" s="2" t="s">
        <v>81</v>
      </c>
      <c r="AU5591" s="392" t="s">
        <v>84</v>
      </c>
      <c r="BO5591" s="392" t="s">
        <v>21966</v>
      </c>
      <c r="BR5591" s="2" t="s">
        <v>21970</v>
      </c>
    </row>
    <row r="5592" spans="1:70" ht="16.149999999999999" customHeight="1" x14ac:dyDescent="0.25">
      <c r="A5592" s="1">
        <v>5593</v>
      </c>
      <c r="B5592" s="392" t="s">
        <v>211</v>
      </c>
      <c r="C5592" s="392" t="s">
        <v>4976</v>
      </c>
      <c r="D5592" s="392" t="s">
        <v>1097</v>
      </c>
      <c r="E5592" s="392" t="s">
        <v>21963</v>
      </c>
      <c r="F5592" s="67">
        <v>44256</v>
      </c>
      <c r="G5592" s="96">
        <f t="shared" si="845"/>
        <v>3</v>
      </c>
      <c r="H5592" s="96">
        <f t="shared" si="846"/>
        <v>2021</v>
      </c>
      <c r="J5592" s="97" t="str">
        <f t="shared" si="847"/>
        <v/>
      </c>
      <c r="K5592" s="5" t="s">
        <v>1392</v>
      </c>
      <c r="L5592" s="5" t="s">
        <v>91</v>
      </c>
      <c r="M5592" s="6" t="s">
        <v>74</v>
      </c>
      <c r="N5592" s="5">
        <v>39</v>
      </c>
      <c r="O5592" s="5" t="s">
        <v>5139</v>
      </c>
      <c r="P5592" s="127" t="s">
        <v>3460</v>
      </c>
      <c r="R5592" s="6" t="s">
        <v>77</v>
      </c>
      <c r="S5592" s="127"/>
      <c r="U5592" s="2" t="s">
        <v>208</v>
      </c>
      <c r="V5592" s="2" t="s">
        <v>80</v>
      </c>
      <c r="X5592" s="392">
        <v>222</v>
      </c>
      <c r="Y5592" s="392" t="s">
        <v>81</v>
      </c>
      <c r="Z5592" s="392" t="s">
        <v>168</v>
      </c>
      <c r="AA5592" s="392">
        <v>222</v>
      </c>
      <c r="AB5592" s="392" t="s">
        <v>81</v>
      </c>
      <c r="AC5592" s="392" t="s">
        <v>168</v>
      </c>
      <c r="AD5592" s="392">
        <v>222</v>
      </c>
      <c r="AE5592" s="392" t="s">
        <v>83</v>
      </c>
      <c r="AF5592" s="392" t="s">
        <v>168</v>
      </c>
      <c r="AG5592" s="2">
        <v>222</v>
      </c>
      <c r="AH5592" s="392" t="s">
        <v>81</v>
      </c>
      <c r="AI5592" s="392" t="s">
        <v>168</v>
      </c>
      <c r="BO5592" s="392" t="s">
        <v>21964</v>
      </c>
      <c r="BR5592" s="392" t="s">
        <v>22057</v>
      </c>
    </row>
    <row r="5593" spans="1:70" ht="16.149999999999999" customHeight="1" x14ac:dyDescent="0.25">
      <c r="A5593" s="1">
        <v>5594</v>
      </c>
      <c r="B5593" s="392" t="s">
        <v>211</v>
      </c>
      <c r="C5593" s="392" t="s">
        <v>2625</v>
      </c>
      <c r="D5593" s="392" t="s">
        <v>158</v>
      </c>
      <c r="E5593" s="392" t="s">
        <v>1075</v>
      </c>
      <c r="F5593" s="67">
        <v>44258</v>
      </c>
      <c r="G5593" s="3">
        <f t="shared" si="845"/>
        <v>3</v>
      </c>
      <c r="H5593" s="3">
        <f t="shared" si="846"/>
        <v>2021</v>
      </c>
      <c r="I5593" s="92">
        <v>0.625</v>
      </c>
      <c r="K5593" s="5" t="s">
        <v>1392</v>
      </c>
      <c r="L5593" s="5" t="s">
        <v>91</v>
      </c>
      <c r="M5593" s="6" t="s">
        <v>74</v>
      </c>
      <c r="O5593" s="5" t="s">
        <v>5139</v>
      </c>
      <c r="P5593" s="127" t="s">
        <v>5590</v>
      </c>
      <c r="R5593" s="6" t="s">
        <v>77</v>
      </c>
      <c r="S5593" s="127"/>
      <c r="U5593" s="2" t="s">
        <v>115</v>
      </c>
      <c r="V5593" s="2" t="s">
        <v>80</v>
      </c>
      <c r="X5593" s="392">
        <v>140</v>
      </c>
      <c r="Y5593" s="392" t="s">
        <v>81</v>
      </c>
      <c r="Z5593" s="392" t="s">
        <v>84</v>
      </c>
      <c r="AA5593" s="2">
        <v>140</v>
      </c>
      <c r="AB5593" s="2" t="s">
        <v>81</v>
      </c>
      <c r="AC5593" s="392" t="s">
        <v>84</v>
      </c>
      <c r="AD5593" s="392">
        <v>140</v>
      </c>
      <c r="AE5593" s="392" t="s">
        <v>83</v>
      </c>
      <c r="AF5593" s="392" t="s">
        <v>84</v>
      </c>
      <c r="AG5593" s="392">
        <v>140</v>
      </c>
      <c r="AH5593" s="392" t="s">
        <v>81</v>
      </c>
      <c r="AI5593" s="392" t="s">
        <v>84</v>
      </c>
      <c r="AJ5593" s="392">
        <v>160</v>
      </c>
      <c r="AK5593" s="392" t="s">
        <v>81</v>
      </c>
      <c r="AL5593" s="392" t="s">
        <v>84</v>
      </c>
      <c r="AM5593" s="392">
        <v>160</v>
      </c>
      <c r="AN5593" s="392" t="s">
        <v>81</v>
      </c>
      <c r="AO5593" s="392" t="s">
        <v>84</v>
      </c>
      <c r="AP5593" s="392">
        <v>160</v>
      </c>
      <c r="AQ5593" s="392" t="s">
        <v>83</v>
      </c>
      <c r="AR5593" s="392" t="s">
        <v>84</v>
      </c>
      <c r="AS5593" s="392">
        <v>160</v>
      </c>
      <c r="AT5593" s="392" t="s">
        <v>81</v>
      </c>
      <c r="AU5593" s="392" t="s">
        <v>84</v>
      </c>
      <c r="BR5593" s="392" t="s">
        <v>22056</v>
      </c>
    </row>
    <row r="5594" spans="1:70" ht="16.149999999999999" customHeight="1" x14ac:dyDescent="0.25">
      <c r="A5594" s="1">
        <v>5595</v>
      </c>
      <c r="B5594" s="392" t="s">
        <v>211</v>
      </c>
      <c r="C5594" s="392" t="s">
        <v>540</v>
      </c>
      <c r="D5594" s="392" t="s">
        <v>124</v>
      </c>
      <c r="E5594" s="392" t="s">
        <v>21996</v>
      </c>
      <c r="F5594" s="67">
        <v>44198</v>
      </c>
      <c r="G5594" s="3">
        <f t="shared" si="845"/>
        <v>1</v>
      </c>
      <c r="H5594" s="3">
        <f t="shared" si="846"/>
        <v>2021</v>
      </c>
      <c r="I5594" s="92">
        <v>0.95833333333333337</v>
      </c>
      <c r="K5594" s="5" t="s">
        <v>1392</v>
      </c>
      <c r="L5594" s="5" t="s">
        <v>91</v>
      </c>
      <c r="M5594" s="6" t="s">
        <v>74</v>
      </c>
      <c r="N5594" s="5">
        <v>33</v>
      </c>
      <c r="O5594" s="5" t="s">
        <v>5139</v>
      </c>
      <c r="P5594" s="127" t="s">
        <v>18060</v>
      </c>
      <c r="R5594" s="6" t="s">
        <v>77</v>
      </c>
      <c r="S5594" s="127" t="s">
        <v>22054</v>
      </c>
      <c r="U5594" s="392" t="s">
        <v>1312</v>
      </c>
      <c r="W5594" s="392" t="s">
        <v>22069</v>
      </c>
      <c r="BO5594" s="392" t="s">
        <v>22070</v>
      </c>
      <c r="BR5594" s="392" t="s">
        <v>22127</v>
      </c>
    </row>
    <row r="5595" spans="1:70" ht="16.149999999999999" customHeight="1" x14ac:dyDescent="0.25">
      <c r="A5595" s="1">
        <v>5596</v>
      </c>
      <c r="B5595" s="392" t="s">
        <v>211</v>
      </c>
      <c r="C5595" s="404" t="s">
        <v>540</v>
      </c>
      <c r="D5595" s="392" t="s">
        <v>124</v>
      </c>
      <c r="E5595" s="392" t="s">
        <v>22017</v>
      </c>
      <c r="F5595" s="67">
        <v>44161</v>
      </c>
      <c r="G5595" s="3">
        <f t="shared" si="845"/>
        <v>11</v>
      </c>
      <c r="H5595" s="3">
        <f t="shared" si="846"/>
        <v>2020</v>
      </c>
      <c r="I5595" s="92">
        <v>0.6875</v>
      </c>
      <c r="K5595" s="5" t="s">
        <v>1392</v>
      </c>
      <c r="L5595" s="5" t="s">
        <v>73</v>
      </c>
      <c r="M5595" s="6" t="s">
        <v>13613</v>
      </c>
      <c r="N5595" s="5">
        <v>30</v>
      </c>
      <c r="O5595" s="5" t="s">
        <v>5139</v>
      </c>
      <c r="P5595" s="127" t="s">
        <v>3460</v>
      </c>
      <c r="R5595" s="6" t="s">
        <v>77</v>
      </c>
      <c r="S5595" s="127"/>
      <c r="T5595" s="6" t="s">
        <v>80</v>
      </c>
      <c r="U5595" s="392" t="s">
        <v>208</v>
      </c>
      <c r="W5595" s="392" t="s">
        <v>22071</v>
      </c>
      <c r="AJ5595" s="2">
        <v>15</v>
      </c>
      <c r="AK5595" s="2" t="s">
        <v>94</v>
      </c>
      <c r="AL5595" s="2" t="s">
        <v>84</v>
      </c>
      <c r="AS5595" s="2">
        <v>15</v>
      </c>
      <c r="AT5595" s="2" t="s">
        <v>94</v>
      </c>
      <c r="AU5595" s="2" t="s">
        <v>84</v>
      </c>
      <c r="BO5595" s="392" t="s">
        <v>22072</v>
      </c>
      <c r="BR5595" s="392" t="s">
        <v>22055</v>
      </c>
    </row>
    <row r="5596" spans="1:70" ht="16.149999999999999" customHeight="1" x14ac:dyDescent="0.25">
      <c r="A5596" s="1">
        <v>5597</v>
      </c>
      <c r="B5596" s="392" t="s">
        <v>211</v>
      </c>
      <c r="C5596" s="404" t="s">
        <v>540</v>
      </c>
      <c r="D5596" s="392" t="s">
        <v>124</v>
      </c>
      <c r="E5596" s="392" t="s">
        <v>2467</v>
      </c>
      <c r="F5596" s="67">
        <v>44138</v>
      </c>
      <c r="G5596" s="96">
        <f t="shared" si="845"/>
        <v>11</v>
      </c>
      <c r="H5596" s="96">
        <f t="shared" si="846"/>
        <v>2020</v>
      </c>
      <c r="I5596" s="92">
        <v>0.8125</v>
      </c>
      <c r="J5596" s="97">
        <f t="shared" si="847"/>
        <v>19</v>
      </c>
      <c r="K5596" s="5" t="s">
        <v>1392</v>
      </c>
      <c r="L5596" s="5" t="s">
        <v>73</v>
      </c>
      <c r="M5596" s="6" t="s">
        <v>11554</v>
      </c>
      <c r="N5596" s="5">
        <v>59</v>
      </c>
      <c r="O5596" s="5" t="s">
        <v>5139</v>
      </c>
      <c r="P5596" s="127" t="s">
        <v>22020</v>
      </c>
      <c r="Q5596" s="6" t="s">
        <v>186</v>
      </c>
      <c r="R5596" s="6" t="s">
        <v>335</v>
      </c>
      <c r="S5596" s="5" t="s">
        <v>22065</v>
      </c>
      <c r="U5596" s="392" t="s">
        <v>22018</v>
      </c>
      <c r="V5596" s="392" t="s">
        <v>80</v>
      </c>
      <c r="X5596" s="392">
        <v>240</v>
      </c>
      <c r="Y5596" s="392" t="s">
        <v>94</v>
      </c>
      <c r="Z5596" s="392" t="s">
        <v>168</v>
      </c>
      <c r="AD5596" s="392">
        <v>240</v>
      </c>
      <c r="AE5596" s="392" t="s">
        <v>81</v>
      </c>
      <c r="AF5596" s="392" t="s">
        <v>168</v>
      </c>
      <c r="AG5596" s="2">
        <v>240</v>
      </c>
      <c r="AH5596" s="2" t="s">
        <v>81</v>
      </c>
      <c r="AI5596" s="392" t="s">
        <v>168</v>
      </c>
      <c r="AJ5596" s="2">
        <v>450</v>
      </c>
      <c r="AK5596" s="392" t="s">
        <v>81</v>
      </c>
      <c r="AL5596" s="392" t="s">
        <v>84</v>
      </c>
      <c r="AP5596" s="2">
        <v>450</v>
      </c>
      <c r="AQ5596" s="2" t="s">
        <v>81</v>
      </c>
      <c r="AR5596" s="2" t="s">
        <v>84</v>
      </c>
      <c r="AS5596" s="2">
        <v>450</v>
      </c>
      <c r="AT5596" s="2" t="s">
        <v>81</v>
      </c>
      <c r="AU5596" s="392" t="s">
        <v>84</v>
      </c>
      <c r="BO5596" s="392" t="s">
        <v>22066</v>
      </c>
      <c r="BR5596" s="392" t="s">
        <v>22067</v>
      </c>
    </row>
    <row r="5597" spans="1:70" ht="16.149999999999999" customHeight="1" x14ac:dyDescent="0.25">
      <c r="A5597" s="1">
        <v>5598</v>
      </c>
      <c r="B5597" s="392" t="s">
        <v>211</v>
      </c>
      <c r="C5597" s="392" t="s">
        <v>540</v>
      </c>
      <c r="D5597" s="392" t="s">
        <v>124</v>
      </c>
      <c r="E5597" s="392" t="s">
        <v>3815</v>
      </c>
      <c r="F5597" s="67">
        <v>44261</v>
      </c>
      <c r="G5597" s="96">
        <f t="shared" si="845"/>
        <v>3</v>
      </c>
      <c r="H5597" s="96">
        <f t="shared" si="846"/>
        <v>2021</v>
      </c>
      <c r="I5597" s="92">
        <v>0.15625</v>
      </c>
      <c r="J5597" s="97">
        <f t="shared" si="847"/>
        <v>3</v>
      </c>
      <c r="K5597" s="5" t="s">
        <v>1392</v>
      </c>
      <c r="L5597" s="5" t="s">
        <v>91</v>
      </c>
      <c r="M5597" s="6" t="s">
        <v>74</v>
      </c>
      <c r="N5597" s="5">
        <v>18</v>
      </c>
      <c r="O5597" s="5" t="s">
        <v>5139</v>
      </c>
      <c r="P5597" s="127" t="s">
        <v>22019</v>
      </c>
      <c r="R5597" s="6" t="s">
        <v>77</v>
      </c>
      <c r="T5597" s="6" t="s">
        <v>80</v>
      </c>
      <c r="X5597" s="392">
        <v>160</v>
      </c>
      <c r="Y5597" s="2" t="s">
        <v>81</v>
      </c>
      <c r="Z5597" s="2" t="s">
        <v>84</v>
      </c>
      <c r="AD5597" s="392">
        <v>160</v>
      </c>
      <c r="AE5597" s="392" t="s">
        <v>81</v>
      </c>
      <c r="AF5597" s="392" t="s">
        <v>84</v>
      </c>
      <c r="AJ5597" s="2">
        <v>290</v>
      </c>
      <c r="AK5597" s="2" t="s">
        <v>81</v>
      </c>
      <c r="AL5597" s="2" t="s">
        <v>168</v>
      </c>
      <c r="AP5597" s="2">
        <v>290</v>
      </c>
      <c r="AQ5597" s="2" t="s">
        <v>81</v>
      </c>
      <c r="AR5597" s="2" t="s">
        <v>168</v>
      </c>
      <c r="AS5597" s="2">
        <v>290</v>
      </c>
      <c r="AT5597" s="2" t="s">
        <v>81</v>
      </c>
      <c r="AU5597" s="392" t="s">
        <v>168</v>
      </c>
      <c r="BO5597" s="392" t="s">
        <v>22068</v>
      </c>
      <c r="BR5597" s="392" t="s">
        <v>22095</v>
      </c>
    </row>
    <row r="5598" spans="1:70" ht="16.149999999999999" customHeight="1" x14ac:dyDescent="0.25">
      <c r="A5598" s="1">
        <v>5599</v>
      </c>
      <c r="B5598" s="392" t="s">
        <v>211</v>
      </c>
      <c r="C5598" s="392" t="s">
        <v>540</v>
      </c>
      <c r="D5598" s="392" t="s">
        <v>124</v>
      </c>
      <c r="E5598" s="392" t="s">
        <v>10965</v>
      </c>
      <c r="F5598" s="67">
        <v>44181</v>
      </c>
      <c r="G5598" s="96">
        <f>IF(F5598&lt;&gt;"",MONTH(F5598),"")</f>
        <v>12</v>
      </c>
      <c r="H5598" s="96">
        <f>IF(F5598&lt;&gt;"",YEAR(F5598),"")</f>
        <v>2020</v>
      </c>
      <c r="I5598" s="92">
        <v>0.74652777777777779</v>
      </c>
      <c r="J5598" s="97">
        <f>IF(I5598&lt;&gt;"",HOUR(I5598),"")</f>
        <v>17</v>
      </c>
      <c r="K5598" s="5" t="s">
        <v>1392</v>
      </c>
      <c r="L5598" s="5" t="s">
        <v>73</v>
      </c>
      <c r="M5598" s="6" t="s">
        <v>74</v>
      </c>
      <c r="N5598" s="5">
        <v>27</v>
      </c>
      <c r="O5598" s="5" t="s">
        <v>5139</v>
      </c>
      <c r="P5598" s="127" t="s">
        <v>13482</v>
      </c>
      <c r="R5598" s="6" t="s">
        <v>77</v>
      </c>
      <c r="U5598" s="392" t="s">
        <v>115</v>
      </c>
      <c r="V5598" s="2" t="s">
        <v>80</v>
      </c>
      <c r="BR5598" s="392" t="s">
        <v>22122</v>
      </c>
    </row>
    <row r="5599" spans="1:70" ht="16.149999999999999" customHeight="1" x14ac:dyDescent="0.25">
      <c r="A5599" s="1">
        <v>5600</v>
      </c>
      <c r="B5599" s="392" t="s">
        <v>211</v>
      </c>
      <c r="C5599" s="392" t="s">
        <v>540</v>
      </c>
      <c r="D5599" s="392" t="s">
        <v>124</v>
      </c>
      <c r="E5599" s="392" t="s">
        <v>21880</v>
      </c>
      <c r="F5599" s="67">
        <v>44250</v>
      </c>
      <c r="G5599" s="96">
        <f>IF(F5599&lt;&gt;"",MONTH(F5599),"")</f>
        <v>2</v>
      </c>
      <c r="H5599" s="96">
        <f>IF(F5599&lt;&gt;"",YEAR(F5599),"")</f>
        <v>2021</v>
      </c>
      <c r="I5599" s="92">
        <v>0.70833333333333337</v>
      </c>
      <c r="J5599" s="97">
        <f>IF(I5599&lt;&gt;"",HOUR(I5599),"")</f>
        <v>17</v>
      </c>
      <c r="L5599" s="5" t="s">
        <v>91</v>
      </c>
      <c r="M5599" s="6" t="s">
        <v>74</v>
      </c>
      <c r="N5599" s="5">
        <v>55</v>
      </c>
      <c r="O5599" s="5" t="s">
        <v>5139</v>
      </c>
      <c r="P5599" s="127" t="s">
        <v>13482</v>
      </c>
      <c r="R5599" s="6" t="s">
        <v>77</v>
      </c>
      <c r="S5599" s="5" t="s">
        <v>22097</v>
      </c>
      <c r="U5599" s="392" t="s">
        <v>115</v>
      </c>
      <c r="V5599" s="2" t="s">
        <v>80</v>
      </c>
      <c r="BR5599" s="392" t="s">
        <v>22123</v>
      </c>
    </row>
    <row r="5600" spans="1:70" ht="16.149999999999999" customHeight="1" x14ac:dyDescent="0.25">
      <c r="A5600" s="1">
        <v>5601</v>
      </c>
      <c r="B5600" s="392" t="s">
        <v>135</v>
      </c>
      <c r="C5600" s="392" t="s">
        <v>876</v>
      </c>
      <c r="D5600" s="392" t="s">
        <v>145</v>
      </c>
      <c r="E5600" s="392" t="s">
        <v>11990</v>
      </c>
      <c r="F5600" s="67">
        <v>44261</v>
      </c>
      <c r="G5600" s="96">
        <f>IF(F5600&lt;&gt;"",MONTH(F5600),"")</f>
        <v>3</v>
      </c>
      <c r="H5600" s="96">
        <f>IF(F5600&lt;&gt;"",YEAR(F5600),"")</f>
        <v>2021</v>
      </c>
      <c r="I5600" s="92">
        <v>0.70833333333333337</v>
      </c>
      <c r="J5600" s="97">
        <f>IF(I5600&lt;&gt;"",HOUR(I5600),"")</f>
        <v>17</v>
      </c>
      <c r="K5600" s="5" t="s">
        <v>1392</v>
      </c>
      <c r="L5600" s="5" t="s">
        <v>91</v>
      </c>
      <c r="M5600" s="6" t="s">
        <v>139</v>
      </c>
      <c r="N5600" s="5">
        <v>50</v>
      </c>
      <c r="O5600" s="5" t="s">
        <v>10213</v>
      </c>
      <c r="P5600" s="127" t="s">
        <v>21336</v>
      </c>
      <c r="R5600" s="6" t="s">
        <v>77</v>
      </c>
      <c r="X5600" s="2">
        <v>1180</v>
      </c>
      <c r="Y5600" s="2" t="s">
        <v>81</v>
      </c>
      <c r="Z5600" s="2" t="s">
        <v>84</v>
      </c>
      <c r="AA5600" s="2">
        <v>1180</v>
      </c>
      <c r="AB5600" s="2" t="s">
        <v>81</v>
      </c>
      <c r="AC5600" s="392" t="s">
        <v>84</v>
      </c>
      <c r="AD5600" s="2">
        <v>1180</v>
      </c>
      <c r="AE5600" s="392" t="s">
        <v>83</v>
      </c>
      <c r="AF5600" s="392" t="s">
        <v>84</v>
      </c>
      <c r="AG5600" s="2">
        <v>1180</v>
      </c>
      <c r="AH5600" s="392" t="s">
        <v>81</v>
      </c>
      <c r="AI5600" s="392" t="s">
        <v>84</v>
      </c>
      <c r="AJ5600" s="336">
        <v>1830</v>
      </c>
      <c r="AK5600" s="336" t="s">
        <v>83</v>
      </c>
      <c r="AL5600" s="336" t="s">
        <v>82</v>
      </c>
      <c r="AM5600" s="336">
        <v>1830</v>
      </c>
      <c r="AN5600" s="336" t="s">
        <v>81</v>
      </c>
      <c r="AO5600" s="336" t="s">
        <v>82</v>
      </c>
      <c r="AP5600" s="336">
        <v>1830</v>
      </c>
      <c r="AQ5600" s="336" t="s">
        <v>83</v>
      </c>
      <c r="AR5600" s="336" t="s">
        <v>82</v>
      </c>
      <c r="BI5600" s="2" t="s">
        <v>3361</v>
      </c>
      <c r="BJ5600" s="2">
        <v>1850</v>
      </c>
      <c r="BO5600" s="392" t="s">
        <v>22395</v>
      </c>
      <c r="BR5600" s="392" t="s">
        <v>22120</v>
      </c>
    </row>
    <row r="5601" spans="1:70" ht="16.149999999999999" customHeight="1" x14ac:dyDescent="0.25">
      <c r="A5601" s="1">
        <v>5602</v>
      </c>
      <c r="B5601" s="392" t="s">
        <v>211</v>
      </c>
      <c r="C5601" s="65" t="s">
        <v>22073</v>
      </c>
      <c r="D5601" s="392" t="s">
        <v>192</v>
      </c>
      <c r="E5601" s="392" t="s">
        <v>22081</v>
      </c>
      <c r="F5601" s="67">
        <v>44239</v>
      </c>
      <c r="G5601" s="96">
        <f t="shared" si="845"/>
        <v>2</v>
      </c>
      <c r="H5601" s="96">
        <f t="shared" si="846"/>
        <v>2021</v>
      </c>
      <c r="I5601" s="92">
        <v>0.95833333333333337</v>
      </c>
      <c r="J5601" s="97">
        <f t="shared" si="847"/>
        <v>23</v>
      </c>
      <c r="L5601" s="5" t="s">
        <v>91</v>
      </c>
      <c r="M5601" s="6" t="s">
        <v>74</v>
      </c>
      <c r="N5601" s="5">
        <v>20</v>
      </c>
      <c r="O5601" s="5" t="s">
        <v>5139</v>
      </c>
      <c r="P5601" s="127" t="s">
        <v>22074</v>
      </c>
      <c r="R5601" s="6" t="s">
        <v>77</v>
      </c>
      <c r="T5601" s="6" t="s">
        <v>202</v>
      </c>
      <c r="V5601" s="2" t="s">
        <v>80</v>
      </c>
      <c r="BO5601" s="2" t="s">
        <v>22371</v>
      </c>
      <c r="BR5601" s="392" t="s">
        <v>22119</v>
      </c>
    </row>
    <row r="5602" spans="1:70" x14ac:dyDescent="0.25">
      <c r="A5602" s="1">
        <v>5603</v>
      </c>
      <c r="B5602" s="392" t="s">
        <v>87</v>
      </c>
      <c r="C5602" s="392" t="s">
        <v>280</v>
      </c>
      <c r="D5602" s="392" t="s">
        <v>137</v>
      </c>
      <c r="E5602" s="392" t="s">
        <v>6208</v>
      </c>
      <c r="F5602" s="67">
        <v>44258</v>
      </c>
      <c r="G5602" s="3">
        <f t="shared" si="845"/>
        <v>3</v>
      </c>
      <c r="H5602" s="3">
        <f t="shared" si="846"/>
        <v>2021</v>
      </c>
      <c r="I5602" s="92">
        <v>0.74652777777777779</v>
      </c>
      <c r="K5602" s="5" t="s">
        <v>1392</v>
      </c>
      <c r="L5602" s="5" t="s">
        <v>91</v>
      </c>
      <c r="M5602" s="6" t="s">
        <v>100</v>
      </c>
      <c r="N5602" s="5">
        <v>77</v>
      </c>
      <c r="O5602" s="5" t="s">
        <v>5139</v>
      </c>
      <c r="P5602" s="127" t="s">
        <v>1027</v>
      </c>
      <c r="R5602" s="6" t="s">
        <v>77</v>
      </c>
      <c r="T5602" s="6" t="s">
        <v>80</v>
      </c>
      <c r="X5602" s="2">
        <v>22</v>
      </c>
      <c r="Y5602" s="2" t="s">
        <v>81</v>
      </c>
      <c r="Z5602" s="2" t="s">
        <v>82</v>
      </c>
      <c r="AA5602" s="2">
        <v>22</v>
      </c>
      <c r="AB5602" s="2" t="s">
        <v>94</v>
      </c>
      <c r="AC5602" s="392" t="s">
        <v>82</v>
      </c>
      <c r="AD5602" s="2">
        <v>22</v>
      </c>
      <c r="AE5602" s="2" t="s">
        <v>81</v>
      </c>
      <c r="AF5602" s="2" t="s">
        <v>82</v>
      </c>
      <c r="AG5602" s="2">
        <v>22</v>
      </c>
      <c r="AH5602" s="2" t="s">
        <v>81</v>
      </c>
      <c r="AI5602" s="392" t="s">
        <v>82</v>
      </c>
      <c r="AJ5602" s="2">
        <v>450</v>
      </c>
      <c r="AK5602" s="392" t="s">
        <v>81</v>
      </c>
      <c r="AL5602" s="392" t="s">
        <v>168</v>
      </c>
      <c r="AM5602" s="392">
        <v>450</v>
      </c>
      <c r="AN5602" s="392" t="s">
        <v>81</v>
      </c>
      <c r="AO5602" s="392" t="s">
        <v>168</v>
      </c>
      <c r="AP5602" s="392">
        <v>450</v>
      </c>
      <c r="AQ5602" s="392" t="s">
        <v>81</v>
      </c>
      <c r="AR5602" s="392" t="s">
        <v>168</v>
      </c>
      <c r="AS5602" s="392">
        <v>450</v>
      </c>
      <c r="AT5602" s="392" t="s">
        <v>83</v>
      </c>
      <c r="AU5602" s="392" t="s">
        <v>168</v>
      </c>
      <c r="AV5602" s="392">
        <v>450</v>
      </c>
      <c r="AW5602" s="392" t="s">
        <v>81</v>
      </c>
      <c r="AX5602" s="392" t="s">
        <v>168</v>
      </c>
      <c r="AY5602" s="392">
        <v>450</v>
      </c>
      <c r="AZ5602" s="392" t="s">
        <v>81</v>
      </c>
      <c r="BA5602" s="392" t="s">
        <v>168</v>
      </c>
      <c r="BB5602" s="392">
        <v>450</v>
      </c>
      <c r="BC5602" s="392" t="s">
        <v>81</v>
      </c>
      <c r="BD5602" s="392" t="s">
        <v>168</v>
      </c>
      <c r="BE5602" s="392">
        <v>450</v>
      </c>
      <c r="BF5602" s="392" t="s">
        <v>83</v>
      </c>
      <c r="BG5602" s="392" t="s">
        <v>168</v>
      </c>
      <c r="BO5602" s="2" t="s">
        <v>22100</v>
      </c>
      <c r="BR5602" s="2" t="s">
        <v>22101</v>
      </c>
    </row>
    <row r="5603" spans="1:70" ht="16.149999999999999" customHeight="1" x14ac:dyDescent="0.25">
      <c r="A5603" s="1">
        <v>5604</v>
      </c>
      <c r="B5603" s="392" t="s">
        <v>22078</v>
      </c>
      <c r="C5603" s="65" t="s">
        <v>625</v>
      </c>
      <c r="D5603" s="392" t="s">
        <v>371</v>
      </c>
      <c r="E5603" s="392" t="s">
        <v>16398</v>
      </c>
      <c r="F5603" s="67">
        <v>44263</v>
      </c>
      <c r="G5603" s="96">
        <f t="shared" si="845"/>
        <v>3</v>
      </c>
      <c r="H5603" s="96">
        <f t="shared" si="846"/>
        <v>2021</v>
      </c>
      <c r="I5603" s="92">
        <v>0.50347222222222221</v>
      </c>
      <c r="J5603" s="97">
        <f t="shared" si="847"/>
        <v>12</v>
      </c>
      <c r="K5603" s="5" t="s">
        <v>1392</v>
      </c>
      <c r="L5603" s="5" t="s">
        <v>22079</v>
      </c>
      <c r="M5603" s="6" t="s">
        <v>74</v>
      </c>
      <c r="N5603" s="5">
        <v>76</v>
      </c>
      <c r="O5603" s="5" t="s">
        <v>5139</v>
      </c>
      <c r="P5603" s="127" t="s">
        <v>22080</v>
      </c>
      <c r="R5603" s="6" t="s">
        <v>77</v>
      </c>
      <c r="T5603" s="6" t="s">
        <v>80</v>
      </c>
      <c r="X5603" s="2">
        <v>504</v>
      </c>
      <c r="Y5603" s="2" t="s">
        <v>94</v>
      </c>
      <c r="Z5603" s="2" t="s">
        <v>84</v>
      </c>
      <c r="AA5603" s="2">
        <v>504</v>
      </c>
      <c r="AB5603" s="2" t="s">
        <v>94</v>
      </c>
      <c r="AC5603" s="392" t="s">
        <v>84</v>
      </c>
      <c r="AD5603" s="392">
        <v>504</v>
      </c>
      <c r="AE5603" s="392" t="s">
        <v>81</v>
      </c>
      <c r="AF5603" s="392" t="s">
        <v>84</v>
      </c>
      <c r="AG5603" s="2">
        <v>504</v>
      </c>
      <c r="AH5603" s="392" t="s">
        <v>81</v>
      </c>
      <c r="AI5603" s="392" t="s">
        <v>84</v>
      </c>
      <c r="AJ5603" s="2">
        <v>570</v>
      </c>
      <c r="AK5603" s="392" t="s">
        <v>81</v>
      </c>
      <c r="AL5603" s="392" t="s">
        <v>84</v>
      </c>
      <c r="AM5603" s="2">
        <v>570</v>
      </c>
      <c r="AN5603" s="392" t="s">
        <v>94</v>
      </c>
      <c r="AO5603" s="392" t="s">
        <v>84</v>
      </c>
      <c r="AP5603" s="2">
        <v>570</v>
      </c>
      <c r="AQ5603" s="392" t="s">
        <v>81</v>
      </c>
      <c r="AR5603" s="392" t="s">
        <v>84</v>
      </c>
      <c r="AS5603" s="2">
        <v>570</v>
      </c>
      <c r="AT5603" s="392" t="s">
        <v>83</v>
      </c>
      <c r="AU5603" s="392" t="s">
        <v>84</v>
      </c>
      <c r="AV5603" s="392">
        <v>570</v>
      </c>
      <c r="AW5603" s="392" t="s">
        <v>81</v>
      </c>
      <c r="AX5603" s="392" t="s">
        <v>84</v>
      </c>
      <c r="AY5603" s="392">
        <v>570</v>
      </c>
      <c r="AZ5603" s="392" t="s">
        <v>94</v>
      </c>
      <c r="BA5603" s="392" t="s">
        <v>84</v>
      </c>
      <c r="BB5603" s="392">
        <v>570</v>
      </c>
      <c r="BC5603" s="392" t="s">
        <v>81</v>
      </c>
      <c r="BD5603" s="392" t="s">
        <v>84</v>
      </c>
      <c r="BE5603" s="392">
        <v>570</v>
      </c>
      <c r="BF5603" s="392" t="s">
        <v>83</v>
      </c>
      <c r="BG5603" s="392" t="s">
        <v>84</v>
      </c>
      <c r="BO5603" s="2" t="s">
        <v>22102</v>
      </c>
      <c r="BP5603" s="3" t="s">
        <v>109</v>
      </c>
      <c r="BR5603" s="2" t="s">
        <v>22128</v>
      </c>
    </row>
    <row r="5604" spans="1:70" ht="16.149999999999999" customHeight="1" x14ac:dyDescent="0.25">
      <c r="A5604" s="1">
        <v>5605</v>
      </c>
      <c r="B5604" s="392" t="s">
        <v>135</v>
      </c>
      <c r="C5604" s="392" t="s">
        <v>289</v>
      </c>
      <c r="D5604" s="392" t="s">
        <v>290</v>
      </c>
      <c r="E5604" s="392" t="s">
        <v>22082</v>
      </c>
      <c r="F5604" s="67">
        <v>44263</v>
      </c>
      <c r="G5604" s="96">
        <f t="shared" si="845"/>
        <v>3</v>
      </c>
      <c r="H5604" s="96">
        <f t="shared" si="846"/>
        <v>2021</v>
      </c>
      <c r="I5604" s="92">
        <v>0.38541666666666669</v>
      </c>
      <c r="J5604" s="97">
        <f t="shared" si="847"/>
        <v>9</v>
      </c>
      <c r="K5604" s="5" t="s">
        <v>1392</v>
      </c>
      <c r="L5604" s="5" t="s">
        <v>11994</v>
      </c>
      <c r="M5604" s="6" t="s">
        <v>9604</v>
      </c>
      <c r="N5604" s="5">
        <v>19</v>
      </c>
      <c r="O5604" s="5" t="s">
        <v>5139</v>
      </c>
      <c r="P5604" s="127" t="s">
        <v>13792</v>
      </c>
      <c r="R5604" s="6" t="s">
        <v>77</v>
      </c>
      <c r="U5604" s="2" t="s">
        <v>115</v>
      </c>
      <c r="V5604" s="2" t="s">
        <v>80</v>
      </c>
      <c r="X5604" s="2">
        <v>85</v>
      </c>
      <c r="Y5604" s="2" t="s">
        <v>81</v>
      </c>
      <c r="Z5604" s="392" t="s">
        <v>82</v>
      </c>
      <c r="AD5604" s="2">
        <v>85</v>
      </c>
      <c r="AE5604" s="2" t="s">
        <v>81</v>
      </c>
      <c r="AF5604" s="2" t="s">
        <v>82</v>
      </c>
      <c r="AG5604" s="2">
        <v>85</v>
      </c>
      <c r="AH5604" s="2" t="s">
        <v>81</v>
      </c>
      <c r="AI5604" s="392" t="s">
        <v>82</v>
      </c>
      <c r="BR5604" s="2" t="s">
        <v>22121</v>
      </c>
    </row>
    <row r="5605" spans="1:70" ht="16.149999999999999" customHeight="1" x14ac:dyDescent="0.25">
      <c r="A5605" s="1">
        <v>5606</v>
      </c>
      <c r="B5605" s="392" t="s">
        <v>87</v>
      </c>
      <c r="C5605" s="392" t="s">
        <v>12122</v>
      </c>
      <c r="D5605" s="392" t="s">
        <v>158</v>
      </c>
      <c r="E5605" s="392" t="s">
        <v>5471</v>
      </c>
      <c r="F5605" s="67">
        <v>44261</v>
      </c>
      <c r="G5605" s="96">
        <f t="shared" ref="G5605:G5676" si="848">IF(F5605&lt;&gt;"",MONTH(F5605),"")</f>
        <v>3</v>
      </c>
      <c r="H5605" s="96">
        <f t="shared" ref="H5605:H5676" si="849">IF(F5605&lt;&gt;"",YEAR(F5605),"")</f>
        <v>2021</v>
      </c>
      <c r="I5605" s="92">
        <v>0.61458333333333337</v>
      </c>
      <c r="J5605" s="97">
        <f t="shared" si="847"/>
        <v>14</v>
      </c>
      <c r="K5605" s="5" t="s">
        <v>1392</v>
      </c>
      <c r="L5605" s="5" t="s">
        <v>73</v>
      </c>
      <c r="M5605" s="6" t="s">
        <v>115</v>
      </c>
      <c r="N5605" s="5">
        <v>73</v>
      </c>
      <c r="O5605" s="5" t="s">
        <v>5139</v>
      </c>
      <c r="P5605" s="127" t="s">
        <v>3185</v>
      </c>
      <c r="R5605" s="6" t="s">
        <v>335</v>
      </c>
      <c r="T5605" s="2" t="s">
        <v>202</v>
      </c>
      <c r="U5605" s="2" t="s">
        <v>74</v>
      </c>
      <c r="X5605" s="2">
        <v>260</v>
      </c>
      <c r="Y5605" s="2" t="s">
        <v>83</v>
      </c>
      <c r="Z5605" s="2" t="s">
        <v>168</v>
      </c>
      <c r="AA5605" s="2">
        <v>260</v>
      </c>
      <c r="AB5605" s="2" t="s">
        <v>83</v>
      </c>
      <c r="AC5605" s="392" t="s">
        <v>168</v>
      </c>
      <c r="AD5605" s="2">
        <v>260</v>
      </c>
      <c r="AE5605" s="392" t="s">
        <v>83</v>
      </c>
      <c r="AF5605" s="392" t="s">
        <v>168</v>
      </c>
      <c r="AJ5605" s="2">
        <v>280</v>
      </c>
      <c r="AK5605" s="2" t="s">
        <v>83</v>
      </c>
      <c r="AL5605" s="2" t="s">
        <v>168</v>
      </c>
      <c r="AM5605" s="2">
        <v>280</v>
      </c>
      <c r="AN5605" s="2" t="s">
        <v>83</v>
      </c>
      <c r="AO5605" s="392" t="s">
        <v>168</v>
      </c>
      <c r="AP5605" s="2">
        <v>280</v>
      </c>
      <c r="AQ5605" s="392" t="s">
        <v>83</v>
      </c>
      <c r="AR5605" s="392" t="s">
        <v>168</v>
      </c>
      <c r="BO5605" s="2" t="s">
        <v>22092</v>
      </c>
      <c r="BR5605" s="2" t="s">
        <v>22103</v>
      </c>
    </row>
    <row r="5606" spans="1:70" ht="16.149999999999999" customHeight="1" x14ac:dyDescent="0.25">
      <c r="A5606" s="1">
        <v>5607</v>
      </c>
      <c r="B5606" s="392" t="s">
        <v>211</v>
      </c>
      <c r="C5606" s="392" t="s">
        <v>165</v>
      </c>
      <c r="D5606" s="392" t="s">
        <v>158</v>
      </c>
      <c r="E5606" s="392" t="s">
        <v>9547</v>
      </c>
      <c r="F5606" s="67">
        <v>44390</v>
      </c>
      <c r="G5606" s="96">
        <f t="shared" si="848"/>
        <v>7</v>
      </c>
      <c r="H5606" s="96">
        <f t="shared" si="849"/>
        <v>2021</v>
      </c>
      <c r="I5606" s="92">
        <v>0.3263888888888889</v>
      </c>
      <c r="J5606" s="97">
        <f t="shared" si="847"/>
        <v>7</v>
      </c>
      <c r="K5606" s="5" t="s">
        <v>1392</v>
      </c>
      <c r="L5606" s="5" t="s">
        <v>91</v>
      </c>
      <c r="M5606" s="6" t="s">
        <v>115</v>
      </c>
      <c r="O5606" s="5" t="s">
        <v>5139</v>
      </c>
      <c r="P5606" s="127" t="s">
        <v>22091</v>
      </c>
      <c r="R5606" s="6" t="s">
        <v>77</v>
      </c>
      <c r="U5606" s="2" t="s">
        <v>115</v>
      </c>
      <c r="V5606" s="2" t="s">
        <v>80</v>
      </c>
      <c r="X5606" s="392">
        <v>70</v>
      </c>
      <c r="Y5606" s="392" t="s">
        <v>81</v>
      </c>
      <c r="Z5606" s="392" t="s">
        <v>84</v>
      </c>
      <c r="AD5606" s="392">
        <v>70</v>
      </c>
      <c r="AE5606" s="392" t="s">
        <v>81</v>
      </c>
      <c r="AF5606" s="392" t="s">
        <v>84</v>
      </c>
      <c r="AG5606" s="2">
        <v>70</v>
      </c>
      <c r="AH5606" s="2" t="s">
        <v>81</v>
      </c>
      <c r="AI5606" s="392" t="s">
        <v>84</v>
      </c>
      <c r="BO5606" s="392" t="s">
        <v>22105</v>
      </c>
      <c r="BR5606" s="392" t="s">
        <v>22104</v>
      </c>
    </row>
    <row r="5607" spans="1:70" ht="16.149999999999999" customHeight="1" x14ac:dyDescent="0.25">
      <c r="A5607" s="1">
        <v>5608</v>
      </c>
      <c r="B5607" s="392" t="s">
        <v>87</v>
      </c>
      <c r="C5607" s="392" t="s">
        <v>212</v>
      </c>
      <c r="D5607" s="392" t="s">
        <v>71</v>
      </c>
      <c r="E5607" s="392" t="s">
        <v>14839</v>
      </c>
      <c r="F5607" s="67">
        <v>44263</v>
      </c>
      <c r="G5607" s="96">
        <f t="shared" si="848"/>
        <v>3</v>
      </c>
      <c r="H5607" s="96">
        <f t="shared" si="849"/>
        <v>2021</v>
      </c>
      <c r="I5607" s="92">
        <v>0.52083333333333337</v>
      </c>
      <c r="J5607" s="97">
        <f t="shared" si="847"/>
        <v>12</v>
      </c>
      <c r="L5607" s="5" t="s">
        <v>91</v>
      </c>
      <c r="M5607" s="6" t="s">
        <v>115</v>
      </c>
      <c r="N5607" s="5">
        <v>91</v>
      </c>
      <c r="O5607" s="5" t="s">
        <v>5139</v>
      </c>
      <c r="P5607" s="127" t="s">
        <v>1027</v>
      </c>
      <c r="R5607" s="6" t="s">
        <v>77</v>
      </c>
      <c r="T5607" s="6" t="s">
        <v>80</v>
      </c>
      <c r="BO5607" s="392" t="s">
        <v>22531</v>
      </c>
      <c r="BR5607" s="392" t="s">
        <v>22129</v>
      </c>
    </row>
    <row r="5608" spans="1:70" ht="16.149999999999999" customHeight="1" x14ac:dyDescent="0.25">
      <c r="A5608" s="1">
        <v>5609</v>
      </c>
      <c r="B5608" s="392" t="s">
        <v>211</v>
      </c>
      <c r="C5608" s="2" t="s">
        <v>165</v>
      </c>
      <c r="D5608" s="2" t="s">
        <v>158</v>
      </c>
      <c r="E5608" s="2" t="s">
        <v>22085</v>
      </c>
      <c r="F5608" s="67">
        <v>42908</v>
      </c>
      <c r="G5608" s="96">
        <f t="shared" si="848"/>
        <v>6</v>
      </c>
      <c r="H5608" s="96">
        <f t="shared" si="849"/>
        <v>2017</v>
      </c>
      <c r="I5608" s="92">
        <v>0.64583333333333337</v>
      </c>
      <c r="J5608" s="97">
        <f t="shared" si="847"/>
        <v>15</v>
      </c>
      <c r="K5608" s="5" t="s">
        <v>1392</v>
      </c>
      <c r="L5608" s="5" t="s">
        <v>91</v>
      </c>
      <c r="M5608" s="6" t="s">
        <v>115</v>
      </c>
      <c r="N5608" s="5">
        <v>51</v>
      </c>
      <c r="O5608" s="5" t="s">
        <v>5139</v>
      </c>
      <c r="P5608" s="127" t="s">
        <v>3460</v>
      </c>
      <c r="R5608" s="6" t="s">
        <v>77</v>
      </c>
      <c r="T5608" s="6" t="s">
        <v>202</v>
      </c>
      <c r="U5608" s="6" t="s">
        <v>1312</v>
      </c>
      <c r="X5608" s="2">
        <v>60</v>
      </c>
      <c r="Y5608" s="392" t="s">
        <v>81</v>
      </c>
      <c r="Z5608" s="392" t="s">
        <v>82</v>
      </c>
      <c r="AA5608" s="2">
        <v>60</v>
      </c>
      <c r="AB5608" s="2" t="s">
        <v>81</v>
      </c>
      <c r="AC5608" s="392" t="s">
        <v>82</v>
      </c>
      <c r="AD5608" s="2">
        <v>60</v>
      </c>
      <c r="AE5608" s="392" t="s">
        <v>81</v>
      </c>
      <c r="AF5608" s="392" t="s">
        <v>82</v>
      </c>
      <c r="BO5608" s="392" t="s">
        <v>22194</v>
      </c>
      <c r="BR5608" s="2" t="s">
        <v>22086</v>
      </c>
    </row>
    <row r="5609" spans="1:70" ht="16.149999999999999" customHeight="1" x14ac:dyDescent="0.25">
      <c r="A5609" s="1">
        <v>5610</v>
      </c>
      <c r="B5609" s="2" t="s">
        <v>87</v>
      </c>
      <c r="C5609" s="2" t="s">
        <v>19815</v>
      </c>
      <c r="D5609" s="2" t="s">
        <v>158</v>
      </c>
      <c r="E5609" s="392" t="s">
        <v>22087</v>
      </c>
      <c r="F5609" s="67">
        <v>42936</v>
      </c>
      <c r="G5609" s="96">
        <f t="shared" si="848"/>
        <v>7</v>
      </c>
      <c r="H5609" s="96">
        <f t="shared" si="849"/>
        <v>2017</v>
      </c>
      <c r="J5609" s="97" t="str">
        <f t="shared" si="847"/>
        <v/>
      </c>
      <c r="K5609" s="5" t="s">
        <v>1392</v>
      </c>
      <c r="L5609" s="5" t="s">
        <v>73</v>
      </c>
      <c r="M5609" s="6" t="s">
        <v>115</v>
      </c>
      <c r="N5609" s="5">
        <v>79</v>
      </c>
      <c r="O5609" s="2" t="s">
        <v>5139</v>
      </c>
      <c r="P5609" s="127" t="s">
        <v>1027</v>
      </c>
      <c r="R5609" s="6" t="s">
        <v>77</v>
      </c>
      <c r="T5609" s="6" t="s">
        <v>202</v>
      </c>
      <c r="X5609" s="392">
        <v>570</v>
      </c>
      <c r="Y5609" s="392" t="s">
        <v>81</v>
      </c>
      <c r="Z5609" s="392" t="s">
        <v>168</v>
      </c>
      <c r="AA5609" s="2">
        <v>570</v>
      </c>
      <c r="AB5609" s="2" t="s">
        <v>81</v>
      </c>
      <c r="AC5609" s="392" t="s">
        <v>168</v>
      </c>
      <c r="AD5609" s="2">
        <v>570</v>
      </c>
      <c r="AE5609" s="392" t="s">
        <v>83</v>
      </c>
      <c r="AF5609" s="392" t="s">
        <v>168</v>
      </c>
      <c r="AJ5609" s="392">
        <v>570</v>
      </c>
      <c r="AK5609" s="392" t="s">
        <v>81</v>
      </c>
      <c r="AL5609" s="392" t="s">
        <v>168</v>
      </c>
      <c r="AM5609" s="392">
        <v>570</v>
      </c>
      <c r="AN5609" s="392" t="s">
        <v>81</v>
      </c>
      <c r="AO5609" s="392" t="s">
        <v>168</v>
      </c>
      <c r="AP5609" s="392">
        <v>570</v>
      </c>
      <c r="AQ5609" s="392" t="s">
        <v>83</v>
      </c>
      <c r="AR5609" s="392" t="s">
        <v>168</v>
      </c>
      <c r="AV5609" s="392">
        <v>570</v>
      </c>
      <c r="AW5609" s="392" t="s">
        <v>81</v>
      </c>
      <c r="AX5609" s="392" t="s">
        <v>168</v>
      </c>
      <c r="AY5609" s="392">
        <v>570</v>
      </c>
      <c r="AZ5609" s="392" t="s">
        <v>81</v>
      </c>
      <c r="BA5609" s="392" t="s">
        <v>168</v>
      </c>
      <c r="BB5609" s="392">
        <v>570</v>
      </c>
      <c r="BC5609" s="392" t="s">
        <v>83</v>
      </c>
      <c r="BD5609" s="392" t="s">
        <v>168</v>
      </c>
      <c r="BO5609" s="2" t="s">
        <v>22093</v>
      </c>
      <c r="BR5609" s="2" t="s">
        <v>22088</v>
      </c>
    </row>
    <row r="5610" spans="1:70" ht="16.149999999999999" customHeight="1" x14ac:dyDescent="0.25">
      <c r="A5610" s="1">
        <v>5611</v>
      </c>
      <c r="B5610" s="392" t="s">
        <v>211</v>
      </c>
      <c r="C5610" s="392" t="s">
        <v>540</v>
      </c>
      <c r="D5610" s="392" t="s">
        <v>124</v>
      </c>
      <c r="E5610" s="392" t="s">
        <v>6660</v>
      </c>
      <c r="F5610" s="67">
        <v>44244</v>
      </c>
      <c r="G5610" s="96">
        <f t="shared" si="848"/>
        <v>2</v>
      </c>
      <c r="H5610" s="96">
        <f t="shared" si="849"/>
        <v>2021</v>
      </c>
      <c r="I5610" s="92">
        <v>0.67013888888888884</v>
      </c>
      <c r="J5610" s="97">
        <f t="shared" si="847"/>
        <v>16</v>
      </c>
      <c r="L5610" s="5" t="s">
        <v>73</v>
      </c>
      <c r="M5610" s="6" t="s">
        <v>74</v>
      </c>
      <c r="N5610" s="5">
        <v>40</v>
      </c>
      <c r="O5610" s="5" t="s">
        <v>5139</v>
      </c>
      <c r="P5610" s="127" t="s">
        <v>22096</v>
      </c>
      <c r="R5610" s="6" t="s">
        <v>77</v>
      </c>
      <c r="S5610" s="2" t="s">
        <v>22195</v>
      </c>
      <c r="BO5610" s="392" t="s">
        <v>22196</v>
      </c>
      <c r="BR5610" s="392" t="s">
        <v>22118</v>
      </c>
    </row>
    <row r="5611" spans="1:70" ht="16.149999999999999" customHeight="1" x14ac:dyDescent="0.25">
      <c r="A5611" s="1">
        <v>5612</v>
      </c>
      <c r="B5611" s="392" t="s">
        <v>211</v>
      </c>
      <c r="C5611" s="392" t="s">
        <v>390</v>
      </c>
      <c r="D5611" s="392" t="s">
        <v>151</v>
      </c>
      <c r="E5611" s="392" t="s">
        <v>17439</v>
      </c>
      <c r="F5611" s="67">
        <v>44107</v>
      </c>
      <c r="G5611" s="96">
        <f t="shared" si="848"/>
        <v>10</v>
      </c>
      <c r="H5611" s="96">
        <f t="shared" si="849"/>
        <v>2020</v>
      </c>
      <c r="I5611" s="92">
        <v>0.625</v>
      </c>
      <c r="J5611" s="97">
        <f t="shared" si="847"/>
        <v>15</v>
      </c>
      <c r="K5611" s="5" t="s">
        <v>1392</v>
      </c>
      <c r="L5611" s="5" t="s">
        <v>91</v>
      </c>
      <c r="M5611" s="6" t="s">
        <v>74</v>
      </c>
      <c r="N5611" s="5">
        <v>64</v>
      </c>
      <c r="O5611" s="5" t="s">
        <v>5139</v>
      </c>
      <c r="P5611" s="127" t="s">
        <v>3460</v>
      </c>
      <c r="R5611" s="6" t="s">
        <v>77</v>
      </c>
      <c r="U5611" s="2" t="s">
        <v>115</v>
      </c>
      <c r="V5611" s="2" t="s">
        <v>80</v>
      </c>
      <c r="AD5611" s="2">
        <v>400</v>
      </c>
      <c r="AE5611" s="2" t="s">
        <v>81</v>
      </c>
      <c r="AF5611" s="2" t="s">
        <v>168</v>
      </c>
      <c r="AG5611" s="2">
        <v>400</v>
      </c>
      <c r="AH5611" s="2" t="s">
        <v>81</v>
      </c>
      <c r="AI5611" s="392" t="s">
        <v>168</v>
      </c>
      <c r="BO5611" s="2" t="s">
        <v>22099</v>
      </c>
      <c r="BR5611" s="2" t="s">
        <v>22109</v>
      </c>
    </row>
    <row r="5612" spans="1:70" ht="16.149999999999999" customHeight="1" x14ac:dyDescent="0.25">
      <c r="A5612" s="1">
        <v>5613</v>
      </c>
      <c r="B5612" s="392" t="s">
        <v>13465</v>
      </c>
      <c r="C5612" s="392" t="s">
        <v>2747</v>
      </c>
      <c r="D5612" s="392" t="s">
        <v>124</v>
      </c>
      <c r="E5612" s="392" t="s">
        <v>22106</v>
      </c>
      <c r="F5612" s="67">
        <v>44265</v>
      </c>
      <c r="G5612" s="96">
        <f t="shared" si="848"/>
        <v>3</v>
      </c>
      <c r="H5612" s="96">
        <f t="shared" si="849"/>
        <v>2021</v>
      </c>
      <c r="I5612" s="92">
        <v>0.35416666666666669</v>
      </c>
      <c r="J5612" s="97">
        <f t="shared" si="847"/>
        <v>8</v>
      </c>
      <c r="K5612" s="5" t="s">
        <v>1392</v>
      </c>
      <c r="L5612" s="5" t="s">
        <v>91</v>
      </c>
      <c r="M5612" s="6" t="s">
        <v>9604</v>
      </c>
      <c r="N5612" s="5">
        <v>45</v>
      </c>
      <c r="O5612" s="5" t="s">
        <v>5139</v>
      </c>
      <c r="P5612" s="127" t="s">
        <v>3460</v>
      </c>
      <c r="R5612" s="6" t="s">
        <v>77</v>
      </c>
      <c r="U5612" s="2" t="s">
        <v>115</v>
      </c>
      <c r="V5612" s="2" t="s">
        <v>80</v>
      </c>
      <c r="X5612" s="2">
        <v>340</v>
      </c>
      <c r="Y5612" s="2" t="s">
        <v>81</v>
      </c>
      <c r="Z5612" s="392" t="s">
        <v>82</v>
      </c>
      <c r="AA5612" s="2">
        <v>340</v>
      </c>
      <c r="AB5612" s="2" t="s">
        <v>81</v>
      </c>
      <c r="AC5612" s="392" t="s">
        <v>82</v>
      </c>
      <c r="AD5612" s="392">
        <v>340</v>
      </c>
      <c r="AE5612" s="392" t="s">
        <v>81</v>
      </c>
      <c r="AF5612" s="392" t="s">
        <v>82</v>
      </c>
      <c r="AG5612" s="2">
        <v>340</v>
      </c>
      <c r="AH5612" s="392" t="s">
        <v>81</v>
      </c>
      <c r="AI5612" s="392" t="s">
        <v>82</v>
      </c>
      <c r="AJ5612" s="392">
        <v>340</v>
      </c>
      <c r="AK5612" s="392" t="s">
        <v>81</v>
      </c>
      <c r="AL5612" s="392" t="s">
        <v>82</v>
      </c>
      <c r="AM5612" s="392">
        <v>340</v>
      </c>
      <c r="AN5612" s="392" t="s">
        <v>81</v>
      </c>
      <c r="AO5612" s="392" t="s">
        <v>82</v>
      </c>
      <c r="AP5612" s="392">
        <v>340</v>
      </c>
      <c r="AQ5612" s="392" t="s">
        <v>81</v>
      </c>
      <c r="AR5612" s="392" t="s">
        <v>82</v>
      </c>
      <c r="AS5612" s="392">
        <v>340</v>
      </c>
      <c r="AT5612" s="392" t="s">
        <v>81</v>
      </c>
      <c r="AU5612" s="392" t="s">
        <v>82</v>
      </c>
      <c r="BO5612" s="2" t="s">
        <v>22110</v>
      </c>
      <c r="BR5612" s="392" t="s">
        <v>22108</v>
      </c>
    </row>
    <row r="5613" spans="1:70" ht="16.149999999999999" customHeight="1" x14ac:dyDescent="0.25">
      <c r="A5613" s="1">
        <v>5614</v>
      </c>
      <c r="B5613" s="392" t="s">
        <v>211</v>
      </c>
      <c r="C5613" s="392" t="s">
        <v>9618</v>
      </c>
      <c r="D5613" s="392" t="s">
        <v>124</v>
      </c>
      <c r="E5613" s="392" t="s">
        <v>9619</v>
      </c>
      <c r="F5613" s="67">
        <v>44265</v>
      </c>
      <c r="G5613" s="96">
        <f t="shared" si="848"/>
        <v>3</v>
      </c>
      <c r="H5613" s="96">
        <f t="shared" si="849"/>
        <v>2021</v>
      </c>
      <c r="J5613" s="97" t="str">
        <f t="shared" si="847"/>
        <v/>
      </c>
      <c r="K5613" s="5" t="s">
        <v>1392</v>
      </c>
      <c r="L5613" s="5" t="s">
        <v>91</v>
      </c>
      <c r="M5613" s="6" t="s">
        <v>74</v>
      </c>
      <c r="N5613" s="5">
        <v>23</v>
      </c>
      <c r="O5613" s="127" t="s">
        <v>101</v>
      </c>
      <c r="P5613" s="127" t="s">
        <v>22107</v>
      </c>
      <c r="R5613" s="6" t="s">
        <v>77</v>
      </c>
      <c r="X5613" s="392">
        <v>560</v>
      </c>
      <c r="Y5613" s="392" t="s">
        <v>81</v>
      </c>
      <c r="Z5613" s="392" t="s">
        <v>161</v>
      </c>
      <c r="AA5613" s="392">
        <v>560</v>
      </c>
      <c r="AB5613" s="392" t="s">
        <v>81</v>
      </c>
      <c r="AC5613" s="392" t="s">
        <v>161</v>
      </c>
      <c r="AD5613" s="392">
        <v>560</v>
      </c>
      <c r="AE5613" s="392" t="s">
        <v>81</v>
      </c>
      <c r="AF5613" s="392" t="s">
        <v>161</v>
      </c>
      <c r="AG5613" s="2">
        <v>560</v>
      </c>
      <c r="AH5613" s="392" t="s">
        <v>81</v>
      </c>
      <c r="AI5613" s="392" t="s">
        <v>161</v>
      </c>
      <c r="AJ5613" s="2">
        <v>640</v>
      </c>
      <c r="AK5613" s="392" t="s">
        <v>81</v>
      </c>
      <c r="AL5613" s="392" t="s">
        <v>84</v>
      </c>
      <c r="AM5613" s="2">
        <v>640</v>
      </c>
      <c r="AN5613" s="392" t="s">
        <v>94</v>
      </c>
      <c r="AO5613" s="392" t="s">
        <v>84</v>
      </c>
      <c r="AP5613" s="2">
        <v>640</v>
      </c>
      <c r="AQ5613" s="392" t="s">
        <v>81</v>
      </c>
      <c r="AR5613" s="392" t="s">
        <v>84</v>
      </c>
      <c r="AS5613" s="2">
        <v>650</v>
      </c>
      <c r="AT5613" s="392" t="s">
        <v>81</v>
      </c>
      <c r="AU5613" s="392" t="s">
        <v>84</v>
      </c>
      <c r="BB5613" s="336">
        <v>65</v>
      </c>
      <c r="BC5613" s="336" t="s">
        <v>94</v>
      </c>
      <c r="BD5613" s="336" t="s">
        <v>84</v>
      </c>
      <c r="BO5613" s="392" t="s">
        <v>22111</v>
      </c>
      <c r="BQ5613" s="392" t="s">
        <v>22116</v>
      </c>
    </row>
    <row r="5614" spans="1:70" ht="16.149999999999999" customHeight="1" x14ac:dyDescent="0.25">
      <c r="A5614" s="1">
        <v>5615</v>
      </c>
      <c r="B5614" s="392" t="s">
        <v>69</v>
      </c>
      <c r="C5614" s="392" t="s">
        <v>22112</v>
      </c>
      <c r="D5614" s="392" t="s">
        <v>651</v>
      </c>
      <c r="E5614" s="392" t="s">
        <v>22114</v>
      </c>
      <c r="F5614" s="67">
        <v>44265</v>
      </c>
      <c r="G5614" s="96">
        <f t="shared" si="848"/>
        <v>3</v>
      </c>
      <c r="H5614" s="96">
        <f t="shared" si="849"/>
        <v>2021</v>
      </c>
      <c r="I5614" s="92">
        <v>0.59027777777777779</v>
      </c>
      <c r="J5614" s="97">
        <f t="shared" si="847"/>
        <v>14</v>
      </c>
      <c r="K5614" s="5" t="s">
        <v>1392</v>
      </c>
      <c r="L5614" s="5" t="s">
        <v>91</v>
      </c>
      <c r="M5614" s="6" t="s">
        <v>74</v>
      </c>
      <c r="N5614" s="5">
        <v>57</v>
      </c>
      <c r="O5614" s="6" t="s">
        <v>126</v>
      </c>
      <c r="P5614" s="127" t="s">
        <v>22113</v>
      </c>
      <c r="R5614" s="6" t="s">
        <v>77</v>
      </c>
      <c r="T5614" s="6" t="s">
        <v>202</v>
      </c>
      <c r="X5614" s="392">
        <v>440</v>
      </c>
      <c r="Y5614" s="392" t="s">
        <v>81</v>
      </c>
      <c r="Z5614" s="392" t="s">
        <v>168</v>
      </c>
      <c r="AA5614" s="392">
        <v>440</v>
      </c>
      <c r="AB5614" s="392" t="s">
        <v>81</v>
      </c>
      <c r="AC5614" s="392" t="s">
        <v>168</v>
      </c>
      <c r="AD5614" s="392">
        <v>440</v>
      </c>
      <c r="AE5614" s="392" t="s">
        <v>83</v>
      </c>
      <c r="AF5614" s="392" t="s">
        <v>168</v>
      </c>
      <c r="AG5614" s="392">
        <v>440</v>
      </c>
      <c r="AH5614" s="392" t="s">
        <v>83</v>
      </c>
      <c r="AI5614" s="392" t="s">
        <v>168</v>
      </c>
      <c r="AJ5614" s="392">
        <v>440</v>
      </c>
      <c r="AK5614" s="392" t="s">
        <v>81</v>
      </c>
      <c r="AL5614" s="392" t="s">
        <v>168</v>
      </c>
      <c r="AM5614" s="392">
        <v>440</v>
      </c>
      <c r="AN5614" s="392" t="s">
        <v>81</v>
      </c>
      <c r="AO5614" s="392" t="s">
        <v>168</v>
      </c>
      <c r="AP5614" s="392">
        <v>440</v>
      </c>
      <c r="AQ5614" s="392" t="s">
        <v>83</v>
      </c>
      <c r="AR5614" s="392" t="s">
        <v>168</v>
      </c>
      <c r="AS5614" s="392">
        <v>440</v>
      </c>
      <c r="AT5614" s="392" t="s">
        <v>83</v>
      </c>
      <c r="AU5614" s="392" t="s">
        <v>168</v>
      </c>
      <c r="BO5614" s="392" t="s">
        <v>22115</v>
      </c>
      <c r="BQ5614" s="392" t="s">
        <v>22117</v>
      </c>
    </row>
    <row r="5615" spans="1:70" ht="16.149999999999999" customHeight="1" x14ac:dyDescent="0.25">
      <c r="A5615" s="1">
        <v>5616</v>
      </c>
      <c r="B5615" s="392" t="s">
        <v>211</v>
      </c>
      <c r="C5615" s="392" t="s">
        <v>212</v>
      </c>
      <c r="D5615" s="392" t="s">
        <v>71</v>
      </c>
      <c r="E5615" s="392" t="s">
        <v>18751</v>
      </c>
      <c r="F5615" s="67">
        <v>44265</v>
      </c>
      <c r="G5615" s="96">
        <f t="shared" si="848"/>
        <v>3</v>
      </c>
      <c r="H5615" s="96">
        <f t="shared" si="849"/>
        <v>2021</v>
      </c>
      <c r="I5615" s="92">
        <v>0.39930555555555558</v>
      </c>
      <c r="J5615" s="97">
        <f t="shared" si="847"/>
        <v>9</v>
      </c>
      <c r="K5615" s="5" t="s">
        <v>1392</v>
      </c>
      <c r="L5615" s="5" t="s">
        <v>73</v>
      </c>
      <c r="M5615" s="6" t="s">
        <v>74</v>
      </c>
      <c r="O5615" s="6" t="s">
        <v>126</v>
      </c>
      <c r="P5615" s="127" t="s">
        <v>22169</v>
      </c>
      <c r="R5615" s="6" t="s">
        <v>77</v>
      </c>
      <c r="BO5615" s="392" t="s">
        <v>22190</v>
      </c>
      <c r="BR5615" s="392" t="s">
        <v>22189</v>
      </c>
    </row>
    <row r="5616" spans="1:70" ht="16.149999999999999" customHeight="1" x14ac:dyDescent="0.25">
      <c r="A5616" s="1">
        <v>5617</v>
      </c>
      <c r="B5616" s="392" t="s">
        <v>87</v>
      </c>
      <c r="C5616" s="392" t="s">
        <v>1236</v>
      </c>
      <c r="D5616" s="392" t="s">
        <v>89</v>
      </c>
      <c r="E5616" s="392" t="s">
        <v>22164</v>
      </c>
      <c r="F5616" s="67">
        <v>44266</v>
      </c>
      <c r="G5616" s="3">
        <f t="shared" si="848"/>
        <v>3</v>
      </c>
      <c r="H5616" s="3">
        <f t="shared" si="849"/>
        <v>2021</v>
      </c>
      <c r="I5616" s="92">
        <v>0.59375</v>
      </c>
      <c r="J5616" s="97">
        <f>IF(I5618&lt;&gt;"",HOUR(I5618),"")</f>
        <v>6</v>
      </c>
      <c r="K5616" s="5" t="s">
        <v>1392</v>
      </c>
      <c r="L5616" s="5" t="s">
        <v>91</v>
      </c>
      <c r="M5616" s="6" t="s">
        <v>74</v>
      </c>
      <c r="N5616" s="5">
        <v>86</v>
      </c>
      <c r="O5616" s="6" t="s">
        <v>5139</v>
      </c>
      <c r="P5616" s="5" t="s">
        <v>22186</v>
      </c>
      <c r="R5616" s="6" t="s">
        <v>77</v>
      </c>
      <c r="T5616" s="6" t="s">
        <v>80</v>
      </c>
      <c r="U5616" s="6" t="s">
        <v>139</v>
      </c>
      <c r="V5616" s="6" t="s">
        <v>80</v>
      </c>
      <c r="X5616" s="392">
        <v>37</v>
      </c>
      <c r="Y5616" s="6" t="s">
        <v>81</v>
      </c>
      <c r="Z5616" s="6" t="s">
        <v>168</v>
      </c>
      <c r="AA5616" s="392">
        <v>37</v>
      </c>
      <c r="AB5616" s="392" t="s">
        <v>81</v>
      </c>
      <c r="AC5616" s="392" t="s">
        <v>168</v>
      </c>
      <c r="AD5616" s="392">
        <v>37</v>
      </c>
      <c r="AE5616" s="392" t="s">
        <v>81</v>
      </c>
      <c r="AF5616" s="392" t="s">
        <v>168</v>
      </c>
      <c r="AG5616" s="392">
        <v>37</v>
      </c>
      <c r="AH5616" s="392" t="s">
        <v>81</v>
      </c>
      <c r="AI5616" s="392" t="s">
        <v>168</v>
      </c>
      <c r="BO5616" s="392" t="s">
        <v>22187</v>
      </c>
      <c r="BR5616" s="392" t="s">
        <v>22188</v>
      </c>
    </row>
    <row r="5617" spans="1:70" ht="16.149999999999999" customHeight="1" x14ac:dyDescent="0.25">
      <c r="A5617" s="1">
        <v>5618</v>
      </c>
      <c r="B5617" s="392" t="s">
        <v>211</v>
      </c>
      <c r="C5617" s="392" t="s">
        <v>2670</v>
      </c>
      <c r="D5617" s="392" t="s">
        <v>89</v>
      </c>
      <c r="E5617" s="392" t="s">
        <v>22166</v>
      </c>
      <c r="F5617" s="67">
        <v>44266</v>
      </c>
      <c r="G5617" s="96">
        <f t="shared" si="848"/>
        <v>3</v>
      </c>
      <c r="H5617" s="96">
        <f t="shared" si="849"/>
        <v>2021</v>
      </c>
      <c r="I5617" s="92">
        <v>0.50347222222222221</v>
      </c>
      <c r="J5617" s="97">
        <f t="shared" ref="J5617:J5687" si="850">IF(I5617&lt;&gt;"",HOUR(I5617),"")</f>
        <v>12</v>
      </c>
      <c r="K5617" s="5" t="s">
        <v>1392</v>
      </c>
      <c r="L5617" s="5" t="s">
        <v>73</v>
      </c>
      <c r="M5617" s="6" t="s">
        <v>74</v>
      </c>
      <c r="N5617" s="5">
        <v>40</v>
      </c>
      <c r="O5617" s="6" t="s">
        <v>10213</v>
      </c>
      <c r="P5617" s="127" t="s">
        <v>11672</v>
      </c>
      <c r="R5617" s="6" t="s">
        <v>77</v>
      </c>
      <c r="U5617" s="2" t="s">
        <v>100</v>
      </c>
      <c r="V5617" s="2" t="s">
        <v>80</v>
      </c>
      <c r="X5617" s="392">
        <v>685</v>
      </c>
      <c r="Y5617" s="392" t="s">
        <v>81</v>
      </c>
      <c r="Z5617" s="392" t="s">
        <v>84</v>
      </c>
      <c r="AA5617" s="392">
        <v>685</v>
      </c>
      <c r="AB5617" s="392" t="s">
        <v>81</v>
      </c>
      <c r="AC5617" s="392" t="s">
        <v>84</v>
      </c>
      <c r="AD5617" s="392">
        <v>685</v>
      </c>
      <c r="AE5617" s="392" t="s">
        <v>81</v>
      </c>
      <c r="AF5617" s="392" t="s">
        <v>84</v>
      </c>
      <c r="AG5617" s="392">
        <v>685</v>
      </c>
      <c r="AH5617" s="392" t="s">
        <v>81</v>
      </c>
      <c r="AI5617" s="392" t="s">
        <v>84</v>
      </c>
      <c r="AJ5617" s="392">
        <v>893</v>
      </c>
      <c r="AK5617" s="392" t="s">
        <v>81</v>
      </c>
      <c r="AL5617" s="392" t="s">
        <v>82</v>
      </c>
      <c r="AM5617" s="392">
        <v>893</v>
      </c>
      <c r="AN5617" s="392" t="s">
        <v>81</v>
      </c>
      <c r="AO5617" s="392" t="s">
        <v>82</v>
      </c>
      <c r="AP5617" s="392">
        <v>893</v>
      </c>
      <c r="AQ5617" s="392" t="s">
        <v>81</v>
      </c>
      <c r="AR5617" s="392" t="s">
        <v>82</v>
      </c>
      <c r="AS5617" s="392">
        <v>893</v>
      </c>
      <c r="AT5617" s="392" t="s">
        <v>81</v>
      </c>
      <c r="AU5617" s="392" t="s">
        <v>82</v>
      </c>
      <c r="AV5617" s="2">
        <v>893</v>
      </c>
      <c r="AW5617" s="392" t="s">
        <v>81</v>
      </c>
      <c r="AX5617" s="392" t="s">
        <v>82</v>
      </c>
      <c r="AY5617" s="2">
        <v>893</v>
      </c>
      <c r="AZ5617" s="392" t="s">
        <v>81</v>
      </c>
      <c r="BA5617" s="392" t="s">
        <v>82</v>
      </c>
      <c r="BB5617" s="2">
        <v>893</v>
      </c>
      <c r="BC5617" s="392" t="s">
        <v>81</v>
      </c>
      <c r="BD5617" s="392" t="s">
        <v>82</v>
      </c>
      <c r="BO5617" s="392" t="s">
        <v>22165</v>
      </c>
      <c r="BR5617" s="392" t="s">
        <v>22167</v>
      </c>
    </row>
    <row r="5618" spans="1:70" ht="16.149999999999999" customHeight="1" x14ac:dyDescent="0.25">
      <c r="A5618" s="1">
        <v>5619</v>
      </c>
      <c r="B5618" s="2" t="s">
        <v>211</v>
      </c>
      <c r="C5618" s="392" t="s">
        <v>540</v>
      </c>
      <c r="D5618" s="392" t="s">
        <v>124</v>
      </c>
      <c r="E5618" s="392" t="s">
        <v>22152</v>
      </c>
      <c r="F5618" s="67">
        <v>44266</v>
      </c>
      <c r="G5618" s="96">
        <f>IF(F5618&lt;&gt;"",MONTH(F5618),"")</f>
        <v>3</v>
      </c>
      <c r="H5618" s="96">
        <f>IF(F5618&lt;&gt;"",YEAR(F5618),"")</f>
        <v>2021</v>
      </c>
      <c r="I5618" s="92">
        <v>0.25</v>
      </c>
      <c r="J5618" s="97">
        <v>6</v>
      </c>
      <c r="K5618" s="5" t="s">
        <v>1392</v>
      </c>
      <c r="L5618" s="5" t="s">
        <v>91</v>
      </c>
      <c r="M5618" s="6" t="s">
        <v>74</v>
      </c>
      <c r="N5618" s="5">
        <v>28</v>
      </c>
      <c r="O5618" s="6" t="s">
        <v>14462</v>
      </c>
      <c r="P5618" s="127" t="s">
        <v>22151</v>
      </c>
      <c r="R5618" s="6" t="s">
        <v>77</v>
      </c>
      <c r="W5618" s="2" t="s">
        <v>9354</v>
      </c>
      <c r="X5618" s="392">
        <v>197</v>
      </c>
      <c r="Y5618" s="392" t="s">
        <v>81</v>
      </c>
      <c r="Z5618" s="392" t="s">
        <v>84</v>
      </c>
      <c r="BO5618" s="392" t="s">
        <v>22181</v>
      </c>
      <c r="BR5618" s="392" t="s">
        <v>22182</v>
      </c>
    </row>
    <row r="5619" spans="1:70" ht="16.149999999999999" customHeight="1" x14ac:dyDescent="0.25">
      <c r="A5619" s="1">
        <v>5620</v>
      </c>
      <c r="B5619" s="2" t="s">
        <v>211</v>
      </c>
      <c r="C5619" s="392" t="s">
        <v>1119</v>
      </c>
      <c r="D5619" s="392" t="s">
        <v>137</v>
      </c>
      <c r="E5619" s="392" t="s">
        <v>22149</v>
      </c>
      <c r="F5619" s="67">
        <v>43896</v>
      </c>
      <c r="G5619" s="96">
        <f t="shared" si="848"/>
        <v>3</v>
      </c>
      <c r="H5619" s="96">
        <f t="shared" si="849"/>
        <v>2020</v>
      </c>
      <c r="I5619" s="92">
        <v>0.43055555555555558</v>
      </c>
      <c r="J5619" s="97">
        <f t="shared" si="850"/>
        <v>10</v>
      </c>
      <c r="K5619" s="5" t="s">
        <v>1392</v>
      </c>
      <c r="L5619" s="5" t="s">
        <v>91</v>
      </c>
      <c r="M5619" s="6" t="s">
        <v>74</v>
      </c>
      <c r="N5619" s="5">
        <v>27</v>
      </c>
      <c r="O5619" s="6" t="s">
        <v>22170</v>
      </c>
      <c r="P5619" s="127" t="s">
        <v>22150</v>
      </c>
      <c r="R5619" s="6" t="s">
        <v>77</v>
      </c>
      <c r="X5619" s="2">
        <v>160</v>
      </c>
      <c r="Y5619" s="2" t="s">
        <v>81</v>
      </c>
      <c r="Z5619" s="2" t="s">
        <v>82</v>
      </c>
      <c r="AA5619" s="2">
        <v>160</v>
      </c>
      <c r="AB5619" s="2" t="s">
        <v>81</v>
      </c>
      <c r="AC5619" s="392" t="s">
        <v>82</v>
      </c>
      <c r="AD5619" s="2">
        <v>160</v>
      </c>
      <c r="AE5619" s="392" t="s">
        <v>83</v>
      </c>
      <c r="AF5619" s="392" t="s">
        <v>82</v>
      </c>
      <c r="AG5619" s="2">
        <v>160</v>
      </c>
      <c r="AH5619" s="392" t="s">
        <v>81</v>
      </c>
      <c r="AI5619" s="392" t="s">
        <v>82</v>
      </c>
      <c r="AJ5619" s="392">
        <v>160</v>
      </c>
      <c r="AK5619" s="392" t="s">
        <v>81</v>
      </c>
      <c r="AL5619" s="392" t="s">
        <v>82</v>
      </c>
      <c r="AM5619" s="392">
        <v>160</v>
      </c>
      <c r="AN5619" s="392" t="s">
        <v>81</v>
      </c>
      <c r="AO5619" s="392" t="s">
        <v>82</v>
      </c>
      <c r="AP5619" s="392">
        <v>160</v>
      </c>
      <c r="AQ5619" s="392" t="s">
        <v>83</v>
      </c>
      <c r="AR5619" s="392" t="s">
        <v>82</v>
      </c>
      <c r="AS5619" s="392">
        <v>160</v>
      </c>
      <c r="AT5619" s="392" t="s">
        <v>81</v>
      </c>
      <c r="AU5619" s="392" t="s">
        <v>82</v>
      </c>
      <c r="BO5619" s="2" t="s">
        <v>22153</v>
      </c>
      <c r="BR5619" s="392" t="s">
        <v>22183</v>
      </c>
    </row>
    <row r="5620" spans="1:70" ht="16.149999999999999" customHeight="1" x14ac:dyDescent="0.25">
      <c r="A5620" s="1">
        <v>5621</v>
      </c>
      <c r="B5620" s="2" t="s">
        <v>135</v>
      </c>
      <c r="C5620" s="392" t="s">
        <v>414</v>
      </c>
      <c r="D5620" s="392" t="s">
        <v>124</v>
      </c>
      <c r="E5620" s="392" t="s">
        <v>1675</v>
      </c>
      <c r="F5620" s="67">
        <v>44259</v>
      </c>
      <c r="G5620" s="96">
        <f t="shared" si="848"/>
        <v>3</v>
      </c>
      <c r="H5620" s="96">
        <f t="shared" si="849"/>
        <v>2021</v>
      </c>
      <c r="I5620" s="92">
        <v>0.47569444444444442</v>
      </c>
      <c r="J5620" s="97">
        <f t="shared" si="850"/>
        <v>11</v>
      </c>
      <c r="K5620" s="5" t="s">
        <v>1392</v>
      </c>
      <c r="L5620" s="5" t="s">
        <v>91</v>
      </c>
      <c r="M5620" s="6" t="s">
        <v>139</v>
      </c>
      <c r="N5620" s="5">
        <v>43</v>
      </c>
      <c r="O5620" s="6" t="s">
        <v>75</v>
      </c>
      <c r="P5620" s="127" t="s">
        <v>22155</v>
      </c>
      <c r="R5620" s="6" t="s">
        <v>77</v>
      </c>
      <c r="U5620" s="2" t="s">
        <v>74</v>
      </c>
      <c r="V5620" s="2" t="s">
        <v>80</v>
      </c>
      <c r="X5620" s="2">
        <v>440</v>
      </c>
      <c r="Y5620" s="2" t="s">
        <v>83</v>
      </c>
      <c r="Z5620" s="392" t="s">
        <v>168</v>
      </c>
      <c r="AD5620" s="2">
        <v>440</v>
      </c>
      <c r="AE5620" s="2" t="s">
        <v>83</v>
      </c>
      <c r="AF5620" s="2" t="s">
        <v>168</v>
      </c>
      <c r="AG5620" s="2">
        <v>440</v>
      </c>
      <c r="AH5620" s="2" t="s">
        <v>81</v>
      </c>
      <c r="AI5620" s="392" t="s">
        <v>168</v>
      </c>
      <c r="AJ5620" s="392">
        <v>440</v>
      </c>
      <c r="AK5620" s="392" t="s">
        <v>83</v>
      </c>
      <c r="AL5620" s="392" t="s">
        <v>168</v>
      </c>
      <c r="AM5620" s="392"/>
      <c r="AN5620" s="392"/>
      <c r="AO5620" s="392"/>
      <c r="AP5620" s="392">
        <v>440</v>
      </c>
      <c r="AQ5620" s="392" t="s">
        <v>83</v>
      </c>
      <c r="AR5620" s="392" t="s">
        <v>168</v>
      </c>
      <c r="AS5620" s="392">
        <v>440</v>
      </c>
      <c r="AT5620" s="392" t="s">
        <v>81</v>
      </c>
      <c r="AU5620" s="392" t="s">
        <v>168</v>
      </c>
      <c r="BO5620" s="2" t="s">
        <v>22173</v>
      </c>
      <c r="BR5620" s="392" t="s">
        <v>22174</v>
      </c>
    </row>
    <row r="5621" spans="1:70" ht="16.149999999999999" customHeight="1" x14ac:dyDescent="0.25">
      <c r="A5621" s="1">
        <v>5622</v>
      </c>
      <c r="B5621" s="392" t="s">
        <v>211</v>
      </c>
      <c r="C5621" s="392" t="s">
        <v>9503</v>
      </c>
      <c r="D5621" s="392" t="s">
        <v>158</v>
      </c>
      <c r="E5621" s="392" t="s">
        <v>4077</v>
      </c>
      <c r="F5621" s="67">
        <v>43725</v>
      </c>
      <c r="G5621" s="96">
        <f t="shared" si="848"/>
        <v>9</v>
      </c>
      <c r="H5621" s="96">
        <f t="shared" si="849"/>
        <v>2019</v>
      </c>
      <c r="I5621" s="92">
        <v>0.64583333333333337</v>
      </c>
      <c r="J5621" s="97">
        <f t="shared" si="850"/>
        <v>15</v>
      </c>
      <c r="K5621" s="5" t="s">
        <v>1392</v>
      </c>
      <c r="L5621" s="5" t="s">
        <v>73</v>
      </c>
      <c r="M5621" s="6" t="s">
        <v>74</v>
      </c>
      <c r="O5621" s="6" t="s">
        <v>126</v>
      </c>
      <c r="P5621" s="127" t="s">
        <v>22162</v>
      </c>
      <c r="R5621" s="6" t="s">
        <v>77</v>
      </c>
      <c r="T5621" s="6" t="s">
        <v>80</v>
      </c>
      <c r="U5621" s="6" t="s">
        <v>74</v>
      </c>
      <c r="V5621" s="6" t="s">
        <v>80</v>
      </c>
      <c r="X5621" s="2">
        <v>2020</v>
      </c>
      <c r="Y5621" s="6" t="s">
        <v>83</v>
      </c>
      <c r="Z5621" s="6" t="s">
        <v>161</v>
      </c>
      <c r="AA5621" s="2">
        <v>2020</v>
      </c>
      <c r="AB5621" s="2" t="s">
        <v>81</v>
      </c>
      <c r="AC5621" s="392" t="s">
        <v>161</v>
      </c>
      <c r="AD5621" s="2">
        <v>2020</v>
      </c>
      <c r="AE5621" s="392" t="s">
        <v>83</v>
      </c>
      <c r="AF5621" s="392" t="s">
        <v>161</v>
      </c>
      <c r="AG5621" s="2">
        <v>2020</v>
      </c>
      <c r="AH5621" s="392" t="s">
        <v>83</v>
      </c>
      <c r="AI5621" s="392" t="s">
        <v>161</v>
      </c>
      <c r="AJ5621" s="392">
        <v>2020</v>
      </c>
      <c r="AK5621" s="6" t="s">
        <v>83</v>
      </c>
      <c r="AL5621" s="6" t="s">
        <v>161</v>
      </c>
      <c r="AM5621" s="392">
        <v>2020</v>
      </c>
      <c r="AN5621" s="392" t="s">
        <v>81</v>
      </c>
      <c r="AO5621" s="392" t="s">
        <v>161</v>
      </c>
      <c r="AP5621" s="392">
        <v>2020</v>
      </c>
      <c r="AQ5621" s="392" t="s">
        <v>83</v>
      </c>
      <c r="AR5621" s="392" t="s">
        <v>161</v>
      </c>
      <c r="AS5621" s="392">
        <v>2020</v>
      </c>
      <c r="AT5621" s="392" t="s">
        <v>83</v>
      </c>
      <c r="AU5621" s="392" t="s">
        <v>161</v>
      </c>
      <c r="AV5621" s="2">
        <v>2080</v>
      </c>
      <c r="AW5621" s="392" t="s">
        <v>83</v>
      </c>
      <c r="AX5621" s="392" t="s">
        <v>161</v>
      </c>
      <c r="AY5621" s="2">
        <v>2080</v>
      </c>
      <c r="AZ5621" s="392" t="s">
        <v>81</v>
      </c>
      <c r="BA5621" s="392" t="s">
        <v>161</v>
      </c>
      <c r="BB5621" s="2">
        <v>2080</v>
      </c>
      <c r="BC5621" s="392" t="s">
        <v>83</v>
      </c>
      <c r="BD5621" s="392" t="s">
        <v>161</v>
      </c>
      <c r="BK5621" s="2" t="s">
        <v>162</v>
      </c>
      <c r="BL5621" s="2">
        <v>2450</v>
      </c>
      <c r="BO5621" s="2" t="s">
        <v>22171</v>
      </c>
      <c r="BR5621" s="2" t="s">
        <v>22172</v>
      </c>
    </row>
    <row r="5622" spans="1:70" ht="16.149999999999999" customHeight="1" x14ac:dyDescent="0.25">
      <c r="A5622" s="1">
        <v>5623</v>
      </c>
      <c r="B5622" s="392" t="s">
        <v>211</v>
      </c>
      <c r="C5622" s="392" t="s">
        <v>97</v>
      </c>
      <c r="D5622" s="392" t="s">
        <v>296</v>
      </c>
      <c r="E5622" s="392" t="s">
        <v>7904</v>
      </c>
      <c r="F5622" s="67">
        <v>44260</v>
      </c>
      <c r="G5622" s="96">
        <f t="shared" si="848"/>
        <v>3</v>
      </c>
      <c r="H5622" s="96">
        <f t="shared" si="849"/>
        <v>2021</v>
      </c>
      <c r="I5622" s="92">
        <v>0.32291666666666669</v>
      </c>
      <c r="J5622" s="97">
        <f t="shared" si="850"/>
        <v>7</v>
      </c>
      <c r="K5622" s="5" t="s">
        <v>1392</v>
      </c>
      <c r="L5622" s="5" t="s">
        <v>91</v>
      </c>
      <c r="M5622" s="6" t="s">
        <v>74</v>
      </c>
      <c r="O5622" s="6" t="s">
        <v>5139</v>
      </c>
      <c r="P5622" s="127" t="s">
        <v>735</v>
      </c>
      <c r="R5622" s="6" t="s">
        <v>77</v>
      </c>
      <c r="U5622" s="2" t="s">
        <v>115</v>
      </c>
      <c r="V5622" s="2" t="s">
        <v>80</v>
      </c>
      <c r="X5622" s="392">
        <v>480</v>
      </c>
      <c r="Y5622" s="392" t="s">
        <v>81</v>
      </c>
      <c r="Z5622" s="392" t="s">
        <v>84</v>
      </c>
      <c r="AA5622" s="2">
        <v>480</v>
      </c>
      <c r="AB5622" s="2" t="s">
        <v>81</v>
      </c>
      <c r="AC5622" s="392" t="s">
        <v>84</v>
      </c>
      <c r="AD5622" s="392">
        <v>480</v>
      </c>
      <c r="AE5622" s="392" t="s">
        <v>81</v>
      </c>
      <c r="AF5622" s="392" t="s">
        <v>84</v>
      </c>
      <c r="AG5622" s="392">
        <v>480</v>
      </c>
      <c r="AH5622" s="392" t="s">
        <v>8720</v>
      </c>
      <c r="AI5622" s="392" t="s">
        <v>84</v>
      </c>
      <c r="BO5622" s="2" t="s">
        <v>22163</v>
      </c>
      <c r="BR5622" s="2" t="s">
        <v>22168</v>
      </c>
    </row>
    <row r="5623" spans="1:70" ht="16.149999999999999" customHeight="1" x14ac:dyDescent="0.25">
      <c r="A5623" s="1">
        <v>5624</v>
      </c>
      <c r="B5623" s="392" t="s">
        <v>211</v>
      </c>
      <c r="C5623" s="392" t="s">
        <v>119</v>
      </c>
      <c r="D5623" s="392" t="s">
        <v>89</v>
      </c>
      <c r="E5623" s="392" t="s">
        <v>22178</v>
      </c>
      <c r="F5623" s="67">
        <v>44268</v>
      </c>
      <c r="G5623" s="96">
        <f t="shared" si="848"/>
        <v>3</v>
      </c>
      <c r="H5623" s="96">
        <f t="shared" si="849"/>
        <v>2021</v>
      </c>
      <c r="I5623" s="92">
        <v>0.30902777777777779</v>
      </c>
      <c r="J5623" s="97">
        <f t="shared" si="850"/>
        <v>7</v>
      </c>
      <c r="K5623" s="5" t="s">
        <v>1392</v>
      </c>
      <c r="L5623" s="5" t="s">
        <v>73</v>
      </c>
      <c r="M5623" s="6" t="s">
        <v>100</v>
      </c>
      <c r="N5623" s="5">
        <v>16</v>
      </c>
      <c r="O5623" s="6" t="s">
        <v>140</v>
      </c>
      <c r="P5623" s="127" t="s">
        <v>1027</v>
      </c>
      <c r="R5623" s="6" t="s">
        <v>77</v>
      </c>
      <c r="T5623" s="6" t="s">
        <v>80</v>
      </c>
      <c r="X5623" s="336">
        <v>250</v>
      </c>
      <c r="Y5623" s="336" t="s">
        <v>94</v>
      </c>
      <c r="Z5623" s="336" t="s">
        <v>161</v>
      </c>
      <c r="AA5623" s="336">
        <v>250</v>
      </c>
      <c r="AB5623" s="336" t="s">
        <v>94</v>
      </c>
      <c r="AC5623" s="336" t="s">
        <v>161</v>
      </c>
      <c r="AD5623" s="336">
        <v>250</v>
      </c>
      <c r="AE5623" s="336" t="s">
        <v>81</v>
      </c>
      <c r="AF5623" s="336" t="s">
        <v>161</v>
      </c>
      <c r="AG5623" s="336">
        <v>250</v>
      </c>
      <c r="AH5623" s="336" t="s">
        <v>81</v>
      </c>
      <c r="AI5623" s="336" t="s">
        <v>161</v>
      </c>
      <c r="AJ5623" s="336">
        <v>340</v>
      </c>
      <c r="AK5623" s="336" t="s">
        <v>83</v>
      </c>
      <c r="AL5623" s="336" t="s">
        <v>84</v>
      </c>
      <c r="AM5623" s="400">
        <v>250</v>
      </c>
      <c r="AN5623" s="400" t="s">
        <v>81</v>
      </c>
      <c r="AO5623" s="400" t="s">
        <v>161</v>
      </c>
      <c r="AP5623" s="336">
        <v>340</v>
      </c>
      <c r="AQ5623" s="336" t="s">
        <v>83</v>
      </c>
      <c r="AR5623" s="336" t="s">
        <v>84</v>
      </c>
      <c r="AS5623" s="336">
        <v>340</v>
      </c>
      <c r="AT5623" s="336" t="s">
        <v>81</v>
      </c>
      <c r="AU5623" s="336" t="s">
        <v>84</v>
      </c>
      <c r="AV5623" s="2">
        <v>340</v>
      </c>
      <c r="AW5623" s="336" t="s">
        <v>83</v>
      </c>
      <c r="AX5623" s="336" t="s">
        <v>84</v>
      </c>
      <c r="BB5623" s="2">
        <v>340</v>
      </c>
      <c r="BC5623" s="2" t="s">
        <v>83</v>
      </c>
      <c r="BD5623" s="2" t="s">
        <v>84</v>
      </c>
      <c r="BO5623" s="392" t="s">
        <v>22179</v>
      </c>
      <c r="BR5623" s="392" t="s">
        <v>22180</v>
      </c>
    </row>
    <row r="5624" spans="1:70" ht="16.149999999999999" customHeight="1" x14ac:dyDescent="0.25">
      <c r="A5624" s="1">
        <v>5625</v>
      </c>
      <c r="B5624" s="392" t="s">
        <v>211</v>
      </c>
      <c r="C5624" s="404" t="s">
        <v>3130</v>
      </c>
      <c r="D5624" s="392" t="s">
        <v>3859</v>
      </c>
      <c r="E5624" s="392" t="s">
        <v>22184</v>
      </c>
      <c r="F5624" s="67">
        <v>44268</v>
      </c>
      <c r="G5624" s="96">
        <f t="shared" ref="G5624" si="851">IF(F5624&lt;&gt;"",MONTH(F5624),"")</f>
        <v>3</v>
      </c>
      <c r="H5624" s="96">
        <f t="shared" ref="H5624" si="852">IF(F5624&lt;&gt;"",YEAR(F5624),"")</f>
        <v>2021</v>
      </c>
      <c r="I5624" s="92">
        <v>0.60763888888888895</v>
      </c>
      <c r="J5624" s="97">
        <f t="shared" si="850"/>
        <v>14</v>
      </c>
      <c r="K5624" s="5" t="s">
        <v>1392</v>
      </c>
      <c r="L5624" s="5" t="s">
        <v>91</v>
      </c>
      <c r="M5624" s="6" t="s">
        <v>74</v>
      </c>
      <c r="N5624" s="5">
        <v>58</v>
      </c>
      <c r="O5624" s="6" t="s">
        <v>126</v>
      </c>
      <c r="P5624" s="127" t="s">
        <v>15998</v>
      </c>
      <c r="R5624" s="6" t="s">
        <v>77</v>
      </c>
      <c r="T5624" s="6" t="s">
        <v>79</v>
      </c>
      <c r="V5624" s="392" t="s">
        <v>80</v>
      </c>
      <c r="BI5624" s="2" t="s">
        <v>162</v>
      </c>
      <c r="BJ5624" s="2">
        <v>200</v>
      </c>
      <c r="BO5624" s="392" t="s">
        <v>22193</v>
      </c>
      <c r="BR5624" s="392" t="s">
        <v>22185</v>
      </c>
    </row>
    <row r="5625" spans="1:70" ht="16.149999999999999" customHeight="1" x14ac:dyDescent="0.25">
      <c r="A5625" s="1">
        <v>5626</v>
      </c>
      <c r="B5625" s="392" t="s">
        <v>87</v>
      </c>
      <c r="C5625" s="392" t="s">
        <v>289</v>
      </c>
      <c r="D5625" s="392" t="s">
        <v>290</v>
      </c>
      <c r="E5625" s="392" t="s">
        <v>22218</v>
      </c>
      <c r="F5625" s="67">
        <v>42412</v>
      </c>
      <c r="G5625" s="96">
        <f>IF(F5625&lt;&gt;"",MONTH(F5625),"")</f>
        <v>2</v>
      </c>
      <c r="H5625" s="96">
        <f>IF(F5625&lt;&gt;"",YEAR(F5625),"")</f>
        <v>2016</v>
      </c>
      <c r="I5625" s="92">
        <v>0.28472222222222221</v>
      </c>
      <c r="J5625" s="97">
        <f>IF(I5625&lt;&gt;"",HOUR(I5625),"")</f>
        <v>6</v>
      </c>
      <c r="K5625" s="5" t="s">
        <v>1392</v>
      </c>
      <c r="L5625" s="5" t="s">
        <v>91</v>
      </c>
      <c r="M5625" s="6" t="s">
        <v>115</v>
      </c>
      <c r="N5625" s="5">
        <v>75</v>
      </c>
      <c r="O5625" s="6" t="s">
        <v>5139</v>
      </c>
      <c r="P5625" s="462" t="s">
        <v>1027</v>
      </c>
      <c r="R5625" s="6" t="s">
        <v>789</v>
      </c>
      <c r="T5625" s="6" t="s">
        <v>202</v>
      </c>
      <c r="X5625" s="2">
        <v>50</v>
      </c>
      <c r="Y5625" s="392" t="s">
        <v>81</v>
      </c>
      <c r="Z5625" s="392" t="s">
        <v>82</v>
      </c>
      <c r="AA5625" s="392">
        <v>50</v>
      </c>
      <c r="AB5625" s="392" t="s">
        <v>81</v>
      </c>
      <c r="AC5625" s="392" t="s">
        <v>82</v>
      </c>
      <c r="AD5625" s="392">
        <v>50</v>
      </c>
      <c r="AE5625" s="392" t="s">
        <v>81</v>
      </c>
      <c r="AF5625" s="392" t="s">
        <v>82</v>
      </c>
      <c r="AJ5625" s="392">
        <v>60</v>
      </c>
      <c r="AK5625" s="392" t="s">
        <v>81</v>
      </c>
      <c r="AL5625" s="2" t="s">
        <v>168</v>
      </c>
      <c r="AM5625" s="392">
        <v>60</v>
      </c>
      <c r="AN5625" s="392" t="s">
        <v>81</v>
      </c>
      <c r="AO5625" s="392" t="s">
        <v>168</v>
      </c>
      <c r="BO5625" s="392" t="s">
        <v>22214</v>
      </c>
      <c r="BR5625" s="392" t="s">
        <v>22223</v>
      </c>
    </row>
    <row r="5626" spans="1:70" x14ac:dyDescent="0.25">
      <c r="A5626" s="1">
        <v>5627</v>
      </c>
      <c r="B5626" s="392" t="s">
        <v>211</v>
      </c>
      <c r="C5626" s="392" t="s">
        <v>289</v>
      </c>
      <c r="D5626" s="392" t="s">
        <v>290</v>
      </c>
      <c r="E5626" s="392" t="s">
        <v>22220</v>
      </c>
      <c r="F5626" s="67">
        <v>43728</v>
      </c>
      <c r="G5626" s="96">
        <f t="shared" ref="G5626" si="853">IF(F5626&lt;&gt;"",MONTH(F5626),"")</f>
        <v>9</v>
      </c>
      <c r="H5626" s="96">
        <f t="shared" ref="H5626" si="854">IF(F5626&lt;&gt;"",YEAR(F5626),"")</f>
        <v>2019</v>
      </c>
      <c r="I5626" s="92">
        <v>0.27083333333333331</v>
      </c>
      <c r="J5626" s="4">
        <f>IF(I5626&lt;&gt;"",HOUR(I5626),"")</f>
        <v>6</v>
      </c>
      <c r="K5626" s="5" t="s">
        <v>1392</v>
      </c>
      <c r="L5626" s="5" t="s">
        <v>91</v>
      </c>
      <c r="M5626" s="6" t="s">
        <v>100</v>
      </c>
      <c r="O5626" s="6" t="s">
        <v>5139</v>
      </c>
      <c r="P5626" s="462" t="s">
        <v>2277</v>
      </c>
      <c r="R5626" s="6" t="s">
        <v>77</v>
      </c>
      <c r="T5626" s="6" t="s">
        <v>80</v>
      </c>
      <c r="U5626" s="6" t="s">
        <v>100</v>
      </c>
      <c r="X5626" s="392">
        <v>74</v>
      </c>
      <c r="Y5626" s="392" t="s">
        <v>81</v>
      </c>
      <c r="Z5626" s="392" t="s">
        <v>82</v>
      </c>
      <c r="AD5626" s="392">
        <v>74</v>
      </c>
      <c r="AE5626" s="392" t="s">
        <v>81</v>
      </c>
      <c r="AF5626" s="392" t="s">
        <v>82</v>
      </c>
      <c r="AP5626" s="2">
        <v>61</v>
      </c>
      <c r="AQ5626" s="2" t="s">
        <v>81</v>
      </c>
      <c r="AR5626" s="2" t="s">
        <v>161</v>
      </c>
      <c r="AS5626" s="2">
        <v>61</v>
      </c>
      <c r="AT5626" s="2" t="s">
        <v>94</v>
      </c>
      <c r="AU5626" s="392" t="s">
        <v>161</v>
      </c>
      <c r="BO5626" s="392" t="s">
        <v>22386</v>
      </c>
      <c r="BR5626" s="392" t="s">
        <v>22385</v>
      </c>
    </row>
    <row r="5627" spans="1:70" x14ac:dyDescent="0.25">
      <c r="A5627" s="1">
        <v>5628</v>
      </c>
      <c r="B5627" s="392" t="s">
        <v>211</v>
      </c>
      <c r="C5627" s="392" t="s">
        <v>289</v>
      </c>
      <c r="D5627" s="392" t="s">
        <v>290</v>
      </c>
      <c r="E5627" s="392" t="s">
        <v>7160</v>
      </c>
      <c r="F5627" s="67">
        <v>44258</v>
      </c>
      <c r="G5627" s="96">
        <v>3</v>
      </c>
      <c r="H5627" s="96">
        <v>2021</v>
      </c>
      <c r="I5627" s="92">
        <v>0.8125</v>
      </c>
      <c r="J5627" s="97">
        <f>IF(I5628&lt;&gt;"",HOUR(I5628),"")</f>
        <v>7</v>
      </c>
      <c r="K5627" s="5" t="s">
        <v>1392</v>
      </c>
      <c r="M5627" s="6" t="s">
        <v>74</v>
      </c>
      <c r="O5627" s="6" t="s">
        <v>5139</v>
      </c>
      <c r="P5627" s="462" t="s">
        <v>3460</v>
      </c>
      <c r="R5627" s="6" t="s">
        <v>77</v>
      </c>
      <c r="U5627" s="2" t="s">
        <v>208</v>
      </c>
      <c r="V5627" s="2" t="s">
        <v>80</v>
      </c>
      <c r="X5627" s="392">
        <v>30</v>
      </c>
      <c r="Y5627" s="392" t="s">
        <v>81</v>
      </c>
      <c r="Z5627" s="392" t="s">
        <v>161</v>
      </c>
      <c r="AD5627" s="392">
        <v>30</v>
      </c>
      <c r="AE5627" s="392" t="s">
        <v>81</v>
      </c>
      <c r="AF5627" s="392" t="s">
        <v>82</v>
      </c>
      <c r="BO5627" s="392" t="s">
        <v>22234</v>
      </c>
      <c r="BR5627" s="392" t="s">
        <v>22384</v>
      </c>
    </row>
    <row r="5628" spans="1:70" ht="16.149999999999999" customHeight="1" x14ac:dyDescent="0.25">
      <c r="A5628" s="1">
        <v>5629</v>
      </c>
      <c r="B5628" s="392" t="s">
        <v>211</v>
      </c>
      <c r="C5628" s="392" t="s">
        <v>289</v>
      </c>
      <c r="D5628" s="392" t="s">
        <v>290</v>
      </c>
      <c r="E5628" s="392" t="s">
        <v>22221</v>
      </c>
      <c r="F5628" s="67">
        <v>43719</v>
      </c>
      <c r="G5628" s="96">
        <f t="shared" si="848"/>
        <v>9</v>
      </c>
      <c r="H5628" s="96">
        <f t="shared" si="849"/>
        <v>2019</v>
      </c>
      <c r="I5628" s="92">
        <v>0.29166666666666669</v>
      </c>
      <c r="K5628" s="5" t="s">
        <v>1392</v>
      </c>
      <c r="L5628" s="5" t="s">
        <v>91</v>
      </c>
      <c r="M5628" s="6" t="s">
        <v>115</v>
      </c>
      <c r="O5628" s="6" t="s">
        <v>5139</v>
      </c>
      <c r="P5628" s="462" t="s">
        <v>22222</v>
      </c>
      <c r="R5628" s="6" t="s">
        <v>77</v>
      </c>
      <c r="U5628" s="2" t="s">
        <v>208</v>
      </c>
      <c r="V5628" s="2" t="s">
        <v>80</v>
      </c>
      <c r="X5628" s="2">
        <v>195</v>
      </c>
      <c r="Y5628" s="2" t="s">
        <v>83</v>
      </c>
      <c r="Z5628" s="392" t="s">
        <v>82</v>
      </c>
      <c r="AA5628" s="2">
        <v>195</v>
      </c>
      <c r="AB5628" s="2" t="s">
        <v>81</v>
      </c>
      <c r="AC5628" s="392" t="s">
        <v>82</v>
      </c>
      <c r="AD5628" s="2">
        <v>195</v>
      </c>
      <c r="AE5628" s="392" t="s">
        <v>83</v>
      </c>
      <c r="AF5628" s="392" t="s">
        <v>82</v>
      </c>
      <c r="AJ5628" s="392">
        <v>195</v>
      </c>
      <c r="AK5628" s="392" t="s">
        <v>83</v>
      </c>
      <c r="AL5628" s="392" t="s">
        <v>82</v>
      </c>
      <c r="AM5628" s="392">
        <v>195</v>
      </c>
      <c r="AN5628" s="392" t="s">
        <v>81</v>
      </c>
      <c r="AO5628" s="392" t="s">
        <v>82</v>
      </c>
      <c r="AP5628" s="392">
        <v>195</v>
      </c>
      <c r="AQ5628" s="392" t="s">
        <v>83</v>
      </c>
      <c r="AR5628" s="392" t="s">
        <v>82</v>
      </c>
      <c r="AV5628" s="392">
        <v>195</v>
      </c>
      <c r="AW5628" s="392" t="s">
        <v>83</v>
      </c>
      <c r="AX5628" s="392" t="s">
        <v>82</v>
      </c>
      <c r="AY5628" s="392">
        <v>195</v>
      </c>
      <c r="AZ5628" s="392" t="s">
        <v>81</v>
      </c>
      <c r="BA5628" s="392" t="s">
        <v>82</v>
      </c>
      <c r="BB5628" s="392">
        <v>195</v>
      </c>
      <c r="BC5628" s="392" t="s">
        <v>83</v>
      </c>
      <c r="BD5628" s="392" t="s">
        <v>82</v>
      </c>
      <c r="BO5628" s="392" t="s">
        <v>22224</v>
      </c>
      <c r="BR5628" s="2" t="s">
        <v>22225</v>
      </c>
    </row>
    <row r="5629" spans="1:70" ht="16.149999999999999" customHeight="1" x14ac:dyDescent="0.25">
      <c r="A5629" s="1">
        <v>5630</v>
      </c>
      <c r="B5629" s="392" t="s">
        <v>211</v>
      </c>
      <c r="C5629" s="422" t="s">
        <v>289</v>
      </c>
      <c r="D5629" s="392" t="s">
        <v>290</v>
      </c>
      <c r="E5629" s="392" t="s">
        <v>22217</v>
      </c>
      <c r="F5629" s="67">
        <v>43724</v>
      </c>
      <c r="G5629" s="420">
        <f t="shared" si="848"/>
        <v>9</v>
      </c>
      <c r="H5629" s="420">
        <f t="shared" si="849"/>
        <v>2019</v>
      </c>
      <c r="I5629" s="92">
        <v>0.67638888888888893</v>
      </c>
      <c r="J5629" s="97">
        <f t="shared" si="850"/>
        <v>16</v>
      </c>
      <c r="K5629" s="5" t="s">
        <v>1392</v>
      </c>
      <c r="M5629" s="6" t="s">
        <v>74</v>
      </c>
      <c r="O5629" s="6" t="s">
        <v>5139</v>
      </c>
      <c r="P5629" s="462" t="s">
        <v>22219</v>
      </c>
      <c r="R5629" s="6" t="s">
        <v>77</v>
      </c>
      <c r="U5629" s="2" t="s">
        <v>115</v>
      </c>
      <c r="V5629" s="2" t="s">
        <v>80</v>
      </c>
      <c r="BO5629" s="392" t="s">
        <v>22383</v>
      </c>
      <c r="BR5629" s="392" t="s">
        <v>22226</v>
      </c>
    </row>
    <row r="5630" spans="1:70" ht="16.149999999999999" customHeight="1" x14ac:dyDescent="0.25">
      <c r="A5630" s="1">
        <v>5631</v>
      </c>
      <c r="B5630" s="392" t="s">
        <v>211</v>
      </c>
      <c r="C5630" s="392" t="s">
        <v>17802</v>
      </c>
      <c r="D5630" s="392" t="s">
        <v>348</v>
      </c>
      <c r="E5630" s="392" t="s">
        <v>22227</v>
      </c>
      <c r="F5630" s="67">
        <v>44260</v>
      </c>
      <c r="G5630" s="96">
        <v>3</v>
      </c>
      <c r="H5630" s="96">
        <v>2021</v>
      </c>
      <c r="I5630" s="92">
        <v>0.63888888888888895</v>
      </c>
      <c r="J5630" s="97">
        <f>IF(I5630&lt;&gt;"",HOUR(I5630),"")</f>
        <v>15</v>
      </c>
      <c r="K5630" s="5" t="s">
        <v>1392</v>
      </c>
      <c r="L5630" s="5" t="s">
        <v>91</v>
      </c>
      <c r="M5630" s="6" t="s">
        <v>74</v>
      </c>
      <c r="N5630" s="5">
        <v>55</v>
      </c>
      <c r="O5630" s="6" t="s">
        <v>5139</v>
      </c>
      <c r="P5630" s="465" t="s">
        <v>22212</v>
      </c>
      <c r="R5630" s="6" t="s">
        <v>77</v>
      </c>
      <c r="T5630" s="6" t="s">
        <v>80</v>
      </c>
      <c r="X5630" s="392">
        <v>70</v>
      </c>
      <c r="Y5630" s="392" t="s">
        <v>81</v>
      </c>
      <c r="Z5630" s="392" t="s">
        <v>84</v>
      </c>
      <c r="AJ5630" s="392">
        <v>263</v>
      </c>
      <c r="AK5630" s="392" t="s">
        <v>81</v>
      </c>
      <c r="AL5630" s="2" t="s">
        <v>82</v>
      </c>
      <c r="AM5630" s="392">
        <v>263</v>
      </c>
      <c r="AN5630" s="392" t="s">
        <v>81</v>
      </c>
      <c r="AO5630" s="392" t="s">
        <v>82</v>
      </c>
      <c r="AP5630" s="392">
        <v>263</v>
      </c>
      <c r="AQ5630" s="392" t="s">
        <v>81</v>
      </c>
      <c r="AR5630" s="392" t="s">
        <v>82</v>
      </c>
      <c r="AS5630" s="392">
        <v>263</v>
      </c>
      <c r="AT5630" s="392" t="s">
        <v>81</v>
      </c>
      <c r="AU5630" s="392" t="s">
        <v>82</v>
      </c>
      <c r="BO5630" s="392" t="s">
        <v>22213</v>
      </c>
      <c r="BR5630" s="392" t="s">
        <v>22231</v>
      </c>
    </row>
    <row r="5631" spans="1:70" ht="16.149999999999999" customHeight="1" x14ac:dyDescent="0.25">
      <c r="A5631" s="1">
        <v>5632</v>
      </c>
      <c r="B5631" s="392" t="s">
        <v>211</v>
      </c>
      <c r="C5631" s="392" t="s">
        <v>2329</v>
      </c>
      <c r="D5631" s="392" t="s">
        <v>296</v>
      </c>
      <c r="E5631" s="392" t="s">
        <v>22191</v>
      </c>
      <c r="F5631" s="67">
        <v>44264</v>
      </c>
      <c r="G5631" s="96">
        <f>IF(F5624&lt;&gt;"",MONTH(F5624),"")</f>
        <v>3</v>
      </c>
      <c r="H5631" s="96">
        <f>IF(F5624&lt;&gt;"",YEAR(F5624),"")</f>
        <v>2021</v>
      </c>
      <c r="I5631" s="92">
        <v>0.625</v>
      </c>
      <c r="J5631" s="97">
        <f>IF(I5631&lt;&gt;"",HOUR(I5631),"")</f>
        <v>15</v>
      </c>
      <c r="K5631" s="5" t="s">
        <v>1392</v>
      </c>
      <c r="L5631" s="5" t="s">
        <v>91</v>
      </c>
      <c r="M5631" s="6" t="s">
        <v>139</v>
      </c>
      <c r="N5631" s="5">
        <v>44</v>
      </c>
      <c r="O5631" s="6" t="s">
        <v>5139</v>
      </c>
      <c r="P5631" s="465" t="s">
        <v>22192</v>
      </c>
      <c r="R5631" s="6" t="s">
        <v>77</v>
      </c>
      <c r="U5631" s="392" t="s">
        <v>115</v>
      </c>
      <c r="V5631" s="392" t="s">
        <v>80</v>
      </c>
      <c r="X5631" s="392">
        <v>111</v>
      </c>
      <c r="Y5631" s="392" t="s">
        <v>81</v>
      </c>
      <c r="Z5631" s="392" t="s">
        <v>84</v>
      </c>
      <c r="AA5631" s="392">
        <v>111</v>
      </c>
      <c r="AB5631" s="392" t="s">
        <v>81</v>
      </c>
      <c r="AC5631" s="392" t="s">
        <v>84</v>
      </c>
      <c r="AD5631" s="392">
        <v>111</v>
      </c>
      <c r="AE5631" s="392" t="s">
        <v>81</v>
      </c>
      <c r="AF5631" s="392" t="s">
        <v>84</v>
      </c>
      <c r="AG5631" s="392">
        <v>111</v>
      </c>
      <c r="AH5631" s="392" t="s">
        <v>81</v>
      </c>
      <c r="AI5631" s="392" t="s">
        <v>84</v>
      </c>
      <c r="AJ5631" s="392">
        <v>60</v>
      </c>
      <c r="AK5631" s="392" t="s">
        <v>81</v>
      </c>
      <c r="AL5631" s="392" t="s">
        <v>82</v>
      </c>
      <c r="AM5631" s="2">
        <v>60</v>
      </c>
      <c r="AN5631" s="2" t="s">
        <v>94</v>
      </c>
      <c r="AO5631" s="392" t="s">
        <v>82</v>
      </c>
      <c r="AP5631" s="392">
        <v>60</v>
      </c>
      <c r="AQ5631" s="392" t="s">
        <v>81</v>
      </c>
      <c r="AR5631" s="392" t="s">
        <v>82</v>
      </c>
      <c r="BO5631" s="392" t="s">
        <v>22342</v>
      </c>
      <c r="BR5631" s="392" t="s">
        <v>22233</v>
      </c>
    </row>
    <row r="5632" spans="1:70" ht="16.149999999999999" customHeight="1" x14ac:dyDescent="0.25">
      <c r="A5632" s="1">
        <v>5633</v>
      </c>
      <c r="B5632" s="392" t="s">
        <v>87</v>
      </c>
      <c r="C5632" s="392" t="s">
        <v>2528</v>
      </c>
      <c r="D5632" s="392" t="s">
        <v>124</v>
      </c>
      <c r="E5632" s="392" t="s">
        <v>22228</v>
      </c>
      <c r="F5632" s="67">
        <v>44265</v>
      </c>
      <c r="G5632" s="96">
        <f t="shared" si="848"/>
        <v>3</v>
      </c>
      <c r="H5632" s="96">
        <f t="shared" si="849"/>
        <v>2021</v>
      </c>
      <c r="I5632" s="92">
        <v>0.72222222222222221</v>
      </c>
      <c r="J5632" s="97">
        <f t="shared" si="850"/>
        <v>17</v>
      </c>
      <c r="K5632" s="5" t="s">
        <v>1392</v>
      </c>
      <c r="L5632" s="5" t="s">
        <v>73</v>
      </c>
      <c r="M5632" s="6" t="s">
        <v>115</v>
      </c>
      <c r="N5632" s="5">
        <v>73</v>
      </c>
      <c r="O5632" s="6" t="s">
        <v>75</v>
      </c>
      <c r="P5632" s="6" t="s">
        <v>22229</v>
      </c>
      <c r="R5632" s="6" t="s">
        <v>77</v>
      </c>
      <c r="U5632" s="392" t="s">
        <v>74</v>
      </c>
      <c r="X5632" s="392">
        <v>186</v>
      </c>
      <c r="Y5632" s="392" t="s">
        <v>94</v>
      </c>
      <c r="Z5632" s="2" t="s">
        <v>82</v>
      </c>
      <c r="AD5632" s="2">
        <v>186</v>
      </c>
      <c r="AE5632" s="2" t="s">
        <v>81</v>
      </c>
      <c r="AF5632" s="2" t="s">
        <v>82</v>
      </c>
      <c r="AG5632" s="2">
        <v>186</v>
      </c>
      <c r="AH5632" s="2" t="s">
        <v>81</v>
      </c>
      <c r="AI5632" s="392" t="s">
        <v>82</v>
      </c>
      <c r="BO5632" s="392" t="s">
        <v>22230</v>
      </c>
      <c r="BR5632" s="392" t="s">
        <v>22232</v>
      </c>
    </row>
    <row r="5633" spans="1:70" ht="16.149999999999999" customHeight="1" x14ac:dyDescent="0.25">
      <c r="A5633" s="1">
        <v>5634</v>
      </c>
      <c r="B5633" s="392" t="s">
        <v>211</v>
      </c>
      <c r="C5633" s="392" t="s">
        <v>793</v>
      </c>
      <c r="D5633" s="392" t="s">
        <v>158</v>
      </c>
      <c r="E5633" s="392" t="s">
        <v>22235</v>
      </c>
      <c r="F5633" s="67">
        <v>44255</v>
      </c>
      <c r="G5633" s="96">
        <f t="shared" si="848"/>
        <v>2</v>
      </c>
      <c r="H5633" s="96">
        <f t="shared" si="849"/>
        <v>2021</v>
      </c>
      <c r="I5633" s="92">
        <v>0.62847222222222221</v>
      </c>
      <c r="J5633" s="97">
        <f t="shared" si="850"/>
        <v>15</v>
      </c>
      <c r="K5633" s="5" t="s">
        <v>1392</v>
      </c>
      <c r="L5633" s="5" t="s">
        <v>73</v>
      </c>
      <c r="M5633" s="6" t="s">
        <v>74</v>
      </c>
      <c r="O5633" s="6" t="s">
        <v>101</v>
      </c>
      <c r="P5633" s="6" t="s">
        <v>22236</v>
      </c>
      <c r="R5633" s="6" t="s">
        <v>77</v>
      </c>
      <c r="T5633" s="6" t="s">
        <v>80</v>
      </c>
      <c r="AE5633" s="392" t="s">
        <v>3284</v>
      </c>
      <c r="AN5633" s="392" t="s">
        <v>94</v>
      </c>
      <c r="AT5633" s="2" t="s">
        <v>94</v>
      </c>
      <c r="BM5633" s="2" t="s">
        <v>162</v>
      </c>
      <c r="BN5633" s="2">
        <v>250</v>
      </c>
      <c r="BO5633" s="392" t="s">
        <v>22237</v>
      </c>
      <c r="BR5633" s="2" t="s">
        <v>22382</v>
      </c>
    </row>
    <row r="5634" spans="1:70" x14ac:dyDescent="0.25">
      <c r="A5634" s="1">
        <v>5635</v>
      </c>
      <c r="B5634" s="392" t="s">
        <v>211</v>
      </c>
      <c r="C5634" s="6" t="s">
        <v>1988</v>
      </c>
      <c r="D5634" s="392" t="s">
        <v>264</v>
      </c>
      <c r="E5634" s="392" t="s">
        <v>22374</v>
      </c>
      <c r="F5634" s="67">
        <v>40794</v>
      </c>
      <c r="G5634" s="96">
        <f>IF(F5634&lt;&gt;"",MONTH(F5634),"")</f>
        <v>9</v>
      </c>
      <c r="H5634" s="96">
        <f>IF(F5634&lt;&gt;"",YEAR(F5634),"")</f>
        <v>2011</v>
      </c>
      <c r="I5634" s="92">
        <v>0.58680555555555558</v>
      </c>
      <c r="J5634" s="4">
        <f t="shared" si="850"/>
        <v>14</v>
      </c>
      <c r="K5634" s="5" t="s">
        <v>1392</v>
      </c>
      <c r="L5634" s="5" t="s">
        <v>91</v>
      </c>
      <c r="M5634" s="6" t="s">
        <v>100</v>
      </c>
      <c r="N5634" s="5">
        <v>16</v>
      </c>
      <c r="O5634" s="6" t="s">
        <v>126</v>
      </c>
      <c r="P5634" s="6" t="s">
        <v>22372</v>
      </c>
      <c r="R5634" s="6" t="s">
        <v>77</v>
      </c>
      <c r="T5634" s="6" t="s">
        <v>202</v>
      </c>
      <c r="X5634" s="392">
        <v>127</v>
      </c>
      <c r="Y5634" s="392" t="s">
        <v>83</v>
      </c>
      <c r="Z5634" s="392" t="s">
        <v>161</v>
      </c>
      <c r="AA5634" s="2">
        <v>127</v>
      </c>
      <c r="AB5634" s="2" t="s">
        <v>81</v>
      </c>
      <c r="AC5634" s="392" t="s">
        <v>161</v>
      </c>
      <c r="AJ5634" s="392">
        <v>127</v>
      </c>
      <c r="AK5634" s="392" t="s">
        <v>83</v>
      </c>
      <c r="AL5634" s="392" t="s">
        <v>161</v>
      </c>
      <c r="AM5634" s="392">
        <v>127</v>
      </c>
      <c r="AN5634" s="392" t="s">
        <v>81</v>
      </c>
      <c r="AO5634" s="392" t="s">
        <v>161</v>
      </c>
      <c r="BO5634" s="392" t="s">
        <v>22373</v>
      </c>
      <c r="BR5634" s="392" t="s">
        <v>22380</v>
      </c>
    </row>
    <row r="5635" spans="1:70" ht="16.149999999999999" customHeight="1" x14ac:dyDescent="0.25">
      <c r="A5635" s="1">
        <v>5636</v>
      </c>
      <c r="B5635" s="392" t="s">
        <v>211</v>
      </c>
      <c r="C5635" s="6" t="s">
        <v>540</v>
      </c>
      <c r="D5635" s="392" t="s">
        <v>124</v>
      </c>
      <c r="E5635" s="392" t="s">
        <v>22375</v>
      </c>
      <c r="F5635" s="67">
        <v>43670</v>
      </c>
      <c r="G5635" s="96">
        <f>IF(F5635&lt;&gt;"",MONTH(F5635),"")</f>
        <v>7</v>
      </c>
      <c r="H5635" s="96">
        <f t="shared" ref="H5635" si="855">IF(F5635&lt;&gt;"",YEAR(F5635),"")</f>
        <v>2019</v>
      </c>
      <c r="I5635" s="92">
        <v>0.40972222222222227</v>
      </c>
      <c r="J5635" s="97">
        <f t="shared" si="850"/>
        <v>9</v>
      </c>
      <c r="K5635" s="5" t="s">
        <v>1392</v>
      </c>
      <c r="L5635" s="5" t="s">
        <v>73</v>
      </c>
      <c r="M5635" s="6" t="s">
        <v>115</v>
      </c>
      <c r="N5635" s="5">
        <v>32</v>
      </c>
      <c r="O5635" s="6" t="s">
        <v>5139</v>
      </c>
      <c r="P5635" s="6" t="s">
        <v>22376</v>
      </c>
      <c r="R5635" s="6" t="s">
        <v>77</v>
      </c>
      <c r="T5635" s="6" t="s">
        <v>80</v>
      </c>
      <c r="BO5635" s="392" t="s">
        <v>22377</v>
      </c>
      <c r="BR5635" s="2" t="s">
        <v>22381</v>
      </c>
    </row>
    <row r="5636" spans="1:70" x14ac:dyDescent="0.25">
      <c r="A5636" s="1">
        <v>5637</v>
      </c>
      <c r="B5636" s="392" t="s">
        <v>211</v>
      </c>
      <c r="C5636" s="6" t="s">
        <v>6715</v>
      </c>
      <c r="D5636" s="392" t="s">
        <v>264</v>
      </c>
      <c r="E5636" s="392" t="s">
        <v>11990</v>
      </c>
      <c r="F5636" s="67">
        <v>44270</v>
      </c>
      <c r="G5636" s="96">
        <f t="shared" ref="G5636" si="856">IF(F5636&lt;&gt;"",MONTH(F5636),"")</f>
        <v>3</v>
      </c>
      <c r="H5636" s="96">
        <f t="shared" ref="H5636" si="857">IF(F5636&lt;&gt;"",YEAR(F5636),"")</f>
        <v>2021</v>
      </c>
      <c r="I5636" s="92">
        <v>0.1875</v>
      </c>
      <c r="J5636" s="4">
        <v>4</v>
      </c>
      <c r="K5636" s="5" t="s">
        <v>1392</v>
      </c>
      <c r="L5636" s="5" t="s">
        <v>73</v>
      </c>
      <c r="M5636" s="6" t="s">
        <v>74</v>
      </c>
      <c r="N5636" s="5">
        <v>55</v>
      </c>
      <c r="O5636" s="6" t="s">
        <v>126</v>
      </c>
      <c r="P5636" s="6" t="s">
        <v>6385</v>
      </c>
      <c r="R5636" s="6" t="s">
        <v>77</v>
      </c>
      <c r="T5636" s="6" t="s">
        <v>80</v>
      </c>
      <c r="X5636" s="392">
        <v>840</v>
      </c>
      <c r="Y5636" s="392" t="s">
        <v>81</v>
      </c>
      <c r="Z5636" s="392" t="s">
        <v>84</v>
      </c>
      <c r="AA5636" s="2">
        <v>840</v>
      </c>
      <c r="AB5636" s="2" t="s">
        <v>81</v>
      </c>
      <c r="AC5636" s="392" t="s">
        <v>84</v>
      </c>
      <c r="AD5636" s="2">
        <v>840</v>
      </c>
      <c r="AE5636" s="392" t="s">
        <v>83</v>
      </c>
      <c r="AF5636" s="392" t="s">
        <v>84</v>
      </c>
      <c r="AG5636" s="2">
        <v>840</v>
      </c>
      <c r="AH5636" s="392" t="s">
        <v>81</v>
      </c>
      <c r="AI5636" s="392" t="s">
        <v>84</v>
      </c>
      <c r="AJ5636" s="2">
        <v>680</v>
      </c>
      <c r="AK5636" s="392" t="s">
        <v>81</v>
      </c>
      <c r="AL5636" s="392" t="s">
        <v>82</v>
      </c>
      <c r="AP5636" s="2">
        <v>680</v>
      </c>
      <c r="AQ5636" s="2" t="s">
        <v>83</v>
      </c>
      <c r="AR5636" s="2" t="s">
        <v>82</v>
      </c>
      <c r="AS5636" s="2">
        <v>680</v>
      </c>
      <c r="AT5636" s="2" t="s">
        <v>81</v>
      </c>
      <c r="AU5636" s="392" t="s">
        <v>82</v>
      </c>
      <c r="BK5636" s="2" t="s">
        <v>162</v>
      </c>
      <c r="BL5636" s="2">
        <v>1100</v>
      </c>
      <c r="BO5636" s="392" t="s">
        <v>22378</v>
      </c>
      <c r="BR5636" s="392" t="s">
        <v>22379</v>
      </c>
    </row>
    <row r="5637" spans="1:70" ht="16.149999999999999" customHeight="1" x14ac:dyDescent="0.25">
      <c r="A5637" s="1">
        <v>5638</v>
      </c>
      <c r="B5637" s="392" t="s">
        <v>211</v>
      </c>
      <c r="C5637" s="6" t="s">
        <v>3836</v>
      </c>
      <c r="D5637" s="392" t="s">
        <v>290</v>
      </c>
      <c r="E5637" s="392" t="s">
        <v>6335</v>
      </c>
      <c r="F5637" s="67">
        <v>40808</v>
      </c>
      <c r="G5637" s="96">
        <f>IF(F5637&lt;&gt;"",MONTH(F5637),"")</f>
        <v>9</v>
      </c>
      <c r="H5637" s="96">
        <f>IF(F5637&lt;&gt;"",YEAR(F5637),"")</f>
        <v>2011</v>
      </c>
      <c r="I5637" s="92">
        <v>0.72569444444444453</v>
      </c>
      <c r="J5637" s="97">
        <f>IF(I5637&lt;&gt;"",HOUR(I5637),"")</f>
        <v>17</v>
      </c>
      <c r="K5637" s="5" t="s">
        <v>1392</v>
      </c>
      <c r="L5637" s="5" t="s">
        <v>73</v>
      </c>
      <c r="M5637" s="6" t="s">
        <v>115</v>
      </c>
      <c r="N5637" s="5">
        <v>40</v>
      </c>
      <c r="O5637" s="6" t="s">
        <v>5139</v>
      </c>
      <c r="P5637" s="6" t="s">
        <v>22340</v>
      </c>
      <c r="R5637" s="6" t="s">
        <v>77</v>
      </c>
      <c r="T5637" s="6" t="s">
        <v>202</v>
      </c>
      <c r="X5637" s="392">
        <v>120</v>
      </c>
      <c r="Y5637" s="392" t="s">
        <v>81</v>
      </c>
      <c r="Z5637" s="392" t="s">
        <v>82</v>
      </c>
      <c r="AA5637" s="2">
        <v>120</v>
      </c>
      <c r="AB5637" s="2" t="s">
        <v>81</v>
      </c>
      <c r="AC5637" s="392" t="s">
        <v>82</v>
      </c>
      <c r="BR5637" s="2" t="s">
        <v>22365</v>
      </c>
    </row>
    <row r="5638" spans="1:70" x14ac:dyDescent="0.25">
      <c r="A5638" s="1">
        <v>5639</v>
      </c>
      <c r="B5638" s="2" t="s">
        <v>87</v>
      </c>
      <c r="C5638" s="392" t="s">
        <v>1296</v>
      </c>
      <c r="D5638" s="2" t="s">
        <v>264</v>
      </c>
      <c r="E5638" s="67" t="s">
        <v>10212</v>
      </c>
      <c r="F5638" s="67">
        <v>40798</v>
      </c>
      <c r="G5638" s="96">
        <f>IF(F5638&lt;&gt;"",MONTH(F5638),"")</f>
        <v>9</v>
      </c>
      <c r="H5638" s="96">
        <f>IF(F5638&lt;&gt;"",YEAR(F5638),"")</f>
        <v>2011</v>
      </c>
      <c r="I5638" s="92">
        <v>0.35069444444444442</v>
      </c>
      <c r="J5638" s="4">
        <v>8</v>
      </c>
      <c r="K5638" s="5" t="s">
        <v>1392</v>
      </c>
      <c r="L5638" s="5" t="s">
        <v>73</v>
      </c>
      <c r="M5638" s="6" t="s">
        <v>115</v>
      </c>
      <c r="N5638" s="5">
        <v>85</v>
      </c>
      <c r="O5638" s="6" t="s">
        <v>5139</v>
      </c>
      <c r="P5638" s="6" t="s">
        <v>22363</v>
      </c>
      <c r="R5638" s="6" t="s">
        <v>77</v>
      </c>
      <c r="T5638" s="6" t="s">
        <v>80</v>
      </c>
      <c r="X5638" s="2">
        <v>145</v>
      </c>
      <c r="Y5638" s="2" t="s">
        <v>83</v>
      </c>
      <c r="Z5638" s="2" t="s">
        <v>84</v>
      </c>
      <c r="AA5638" s="2">
        <v>145</v>
      </c>
      <c r="AB5638" s="2" t="s">
        <v>83</v>
      </c>
      <c r="AC5638" s="392" t="s">
        <v>84</v>
      </c>
      <c r="AJ5638" s="392">
        <v>145</v>
      </c>
      <c r="AK5638" s="392" t="s">
        <v>83</v>
      </c>
      <c r="AL5638" s="392" t="s">
        <v>84</v>
      </c>
      <c r="AM5638" s="392">
        <v>145</v>
      </c>
      <c r="AN5638" s="392" t="s">
        <v>83</v>
      </c>
      <c r="AO5638" s="392" t="s">
        <v>84</v>
      </c>
      <c r="AV5638" s="392">
        <v>145</v>
      </c>
      <c r="AW5638" s="392" t="s">
        <v>83</v>
      </c>
      <c r="AX5638" s="392" t="s">
        <v>84</v>
      </c>
      <c r="AY5638" s="392">
        <v>145</v>
      </c>
      <c r="AZ5638" s="392" t="s">
        <v>83</v>
      </c>
      <c r="BA5638" s="392" t="s">
        <v>84</v>
      </c>
      <c r="BR5638" s="2" t="s">
        <v>22364</v>
      </c>
    </row>
    <row r="5639" spans="1:70" ht="16.149999999999999" customHeight="1" x14ac:dyDescent="0.25">
      <c r="A5639" s="1">
        <v>5640</v>
      </c>
      <c r="B5639" s="2" t="s">
        <v>211</v>
      </c>
      <c r="C5639" s="392" t="s">
        <v>22367</v>
      </c>
      <c r="D5639" s="2" t="s">
        <v>206</v>
      </c>
      <c r="E5639" s="392" t="s">
        <v>22366</v>
      </c>
      <c r="F5639" s="67">
        <v>43005</v>
      </c>
      <c r="G5639" s="96">
        <f t="shared" si="848"/>
        <v>9</v>
      </c>
      <c r="H5639" s="3">
        <v>2017</v>
      </c>
      <c r="I5639" s="92">
        <v>0.64930555555555558</v>
      </c>
      <c r="J5639" s="97">
        <f t="shared" si="850"/>
        <v>15</v>
      </c>
      <c r="K5639" s="5" t="s">
        <v>1392</v>
      </c>
      <c r="L5639" s="5" t="s">
        <v>91</v>
      </c>
      <c r="M5639" s="6" t="s">
        <v>22368</v>
      </c>
      <c r="N5639" s="5">
        <v>59</v>
      </c>
      <c r="O5639" s="6" t="s">
        <v>5139</v>
      </c>
      <c r="P5639" s="6" t="s">
        <v>22369</v>
      </c>
      <c r="R5639" s="6" t="s">
        <v>77</v>
      </c>
      <c r="U5639" s="2" t="s">
        <v>208</v>
      </c>
      <c r="V5639" s="2" t="s">
        <v>202</v>
      </c>
      <c r="X5639" s="2">
        <v>1260</v>
      </c>
      <c r="Y5639" s="2" t="s">
        <v>83</v>
      </c>
      <c r="Z5639" s="392" t="s">
        <v>84</v>
      </c>
      <c r="AA5639" s="2">
        <v>1260</v>
      </c>
      <c r="AB5639" s="2" t="s">
        <v>83</v>
      </c>
      <c r="AC5639" s="392" t="s">
        <v>84</v>
      </c>
      <c r="BO5639" s="2" t="s">
        <v>22396</v>
      </c>
      <c r="BR5639" s="2" t="s">
        <v>22370</v>
      </c>
    </row>
    <row r="5640" spans="1:70" ht="16.149999999999999" customHeight="1" x14ac:dyDescent="0.25">
      <c r="A5640" s="1">
        <v>5641</v>
      </c>
      <c r="B5640" s="392" t="s">
        <v>69</v>
      </c>
      <c r="C5640" s="392" t="s">
        <v>6237</v>
      </c>
      <c r="D5640" s="392" t="s">
        <v>371</v>
      </c>
      <c r="E5640" s="392" t="s">
        <v>5471</v>
      </c>
      <c r="F5640" s="67">
        <v>44272</v>
      </c>
      <c r="G5640" s="96">
        <f t="shared" si="848"/>
        <v>3</v>
      </c>
      <c r="H5640" s="96">
        <f t="shared" si="849"/>
        <v>2021</v>
      </c>
      <c r="I5640" s="92">
        <v>0.6875</v>
      </c>
      <c r="J5640" s="97">
        <f t="shared" si="850"/>
        <v>16</v>
      </c>
      <c r="K5640" s="5" t="s">
        <v>1392</v>
      </c>
      <c r="L5640" s="5" t="s">
        <v>91</v>
      </c>
      <c r="M5640" s="6" t="s">
        <v>74</v>
      </c>
      <c r="N5640" s="5">
        <v>65</v>
      </c>
      <c r="O5640" s="6" t="s">
        <v>5139</v>
      </c>
      <c r="P5640" s="6" t="s">
        <v>22389</v>
      </c>
      <c r="R5640" s="6" t="s">
        <v>77</v>
      </c>
      <c r="X5640" s="392">
        <v>500</v>
      </c>
      <c r="Y5640" s="392" t="s">
        <v>81</v>
      </c>
      <c r="Z5640" s="392" t="s">
        <v>168</v>
      </c>
      <c r="AA5640" s="392">
        <v>530</v>
      </c>
      <c r="AB5640" s="392" t="s">
        <v>81</v>
      </c>
      <c r="AC5640" s="392" t="s">
        <v>168</v>
      </c>
      <c r="AD5640" s="2">
        <v>530</v>
      </c>
      <c r="AE5640" s="392" t="s">
        <v>81</v>
      </c>
      <c r="AF5640" s="392" t="s">
        <v>168</v>
      </c>
      <c r="AG5640" s="2">
        <v>530</v>
      </c>
      <c r="AH5640" s="392" t="s">
        <v>81</v>
      </c>
      <c r="AI5640" s="392" t="s">
        <v>168</v>
      </c>
      <c r="AJ5640" s="392">
        <v>500</v>
      </c>
      <c r="AK5640" s="392" t="s">
        <v>81</v>
      </c>
      <c r="AL5640" s="392" t="s">
        <v>168</v>
      </c>
      <c r="AM5640" s="392">
        <v>530</v>
      </c>
      <c r="AN5640" s="392" t="s">
        <v>81</v>
      </c>
      <c r="AO5640" s="392" t="s">
        <v>168</v>
      </c>
      <c r="AP5640" s="392">
        <v>530</v>
      </c>
      <c r="AQ5640" s="392" t="s">
        <v>81</v>
      </c>
      <c r="AR5640" s="392" t="s">
        <v>168</v>
      </c>
      <c r="AS5640" s="392">
        <v>530</v>
      </c>
      <c r="AT5640" s="392" t="s">
        <v>81</v>
      </c>
      <c r="AU5640" s="392" t="s">
        <v>168</v>
      </c>
      <c r="BO5640" s="392" t="s">
        <v>22390</v>
      </c>
      <c r="BR5640" s="392" t="s">
        <v>22391</v>
      </c>
    </row>
    <row r="5641" spans="1:70" ht="16.149999999999999" customHeight="1" x14ac:dyDescent="0.25">
      <c r="A5641" s="1">
        <v>5642</v>
      </c>
      <c r="B5641" s="392" t="s">
        <v>87</v>
      </c>
      <c r="C5641" s="392" t="s">
        <v>1988</v>
      </c>
      <c r="D5641" s="392" t="s">
        <v>264</v>
      </c>
      <c r="E5641" s="392" t="s">
        <v>22374</v>
      </c>
      <c r="F5641" s="67">
        <v>44271</v>
      </c>
      <c r="G5641" s="96">
        <f t="shared" si="848"/>
        <v>3</v>
      </c>
      <c r="H5641" s="96">
        <f t="shared" si="849"/>
        <v>2021</v>
      </c>
      <c r="I5641" s="92">
        <v>0.41666666666666669</v>
      </c>
      <c r="J5641" s="97">
        <f t="shared" si="850"/>
        <v>10</v>
      </c>
      <c r="K5641" s="5" t="s">
        <v>1392</v>
      </c>
      <c r="L5641" s="5" t="s">
        <v>91</v>
      </c>
      <c r="M5641" s="6" t="s">
        <v>74</v>
      </c>
      <c r="N5641" s="5">
        <v>86</v>
      </c>
      <c r="O5641" s="6" t="s">
        <v>5139</v>
      </c>
      <c r="P5641" s="6" t="s">
        <v>22150</v>
      </c>
      <c r="R5641" s="6" t="s">
        <v>77</v>
      </c>
      <c r="T5641" s="6" t="s">
        <v>80</v>
      </c>
      <c r="U5641" s="6" t="s">
        <v>74</v>
      </c>
      <c r="V5641" s="6" t="s">
        <v>80</v>
      </c>
      <c r="X5641" s="392">
        <v>130</v>
      </c>
      <c r="Y5641" s="6" t="s">
        <v>81</v>
      </c>
      <c r="Z5641" s="6" t="s">
        <v>84</v>
      </c>
      <c r="AA5641" s="392">
        <v>130</v>
      </c>
      <c r="AB5641" s="392" t="s">
        <v>94</v>
      </c>
      <c r="AC5641" s="392" t="s">
        <v>84</v>
      </c>
      <c r="AD5641" s="2">
        <v>130</v>
      </c>
      <c r="AE5641" s="392" t="s">
        <v>81</v>
      </c>
      <c r="AF5641" s="392" t="s">
        <v>84</v>
      </c>
      <c r="AG5641" s="2">
        <v>130</v>
      </c>
      <c r="AH5641" s="392" t="s">
        <v>81</v>
      </c>
      <c r="AI5641" s="392" t="s">
        <v>84</v>
      </c>
      <c r="AJ5641" s="392">
        <v>5</v>
      </c>
      <c r="AK5641" s="392" t="s">
        <v>94</v>
      </c>
      <c r="AL5641" s="392" t="s">
        <v>84</v>
      </c>
      <c r="BI5641" s="2" t="s">
        <v>162</v>
      </c>
      <c r="BJ5641" s="2">
        <v>1000</v>
      </c>
      <c r="BO5641" s="392" t="s">
        <v>22394</v>
      </c>
      <c r="BR5641" s="392" t="s">
        <v>22401</v>
      </c>
    </row>
    <row r="5642" spans="1:70" ht="16.149999999999999" customHeight="1" x14ac:dyDescent="0.25">
      <c r="A5642" s="1">
        <v>5643</v>
      </c>
      <c r="B5642" s="392" t="s">
        <v>211</v>
      </c>
      <c r="C5642" s="392" t="s">
        <v>540</v>
      </c>
      <c r="D5642" s="392" t="s">
        <v>124</v>
      </c>
      <c r="E5642" s="392" t="s">
        <v>21119</v>
      </c>
      <c r="F5642" s="67">
        <v>44271</v>
      </c>
      <c r="G5642" s="96">
        <f t="shared" si="848"/>
        <v>3</v>
      </c>
      <c r="H5642" s="96">
        <f t="shared" si="849"/>
        <v>2021</v>
      </c>
      <c r="I5642" s="92">
        <v>0.9375</v>
      </c>
      <c r="J5642" s="97">
        <f t="shared" si="850"/>
        <v>22</v>
      </c>
      <c r="L5642" s="5" t="s">
        <v>91</v>
      </c>
      <c r="M5642" s="6" t="s">
        <v>74</v>
      </c>
      <c r="N5642" s="5">
        <v>36</v>
      </c>
      <c r="O5642" s="6" t="s">
        <v>140</v>
      </c>
      <c r="P5642" s="6" t="s">
        <v>22397</v>
      </c>
      <c r="R5642" s="6" t="s">
        <v>77</v>
      </c>
      <c r="T5642" s="6" t="s">
        <v>80</v>
      </c>
      <c r="W5642" s="2" t="s">
        <v>18234</v>
      </c>
      <c r="BO5642" s="392" t="s">
        <v>22530</v>
      </c>
      <c r="BR5642" s="392" t="s">
        <v>22399</v>
      </c>
    </row>
    <row r="5643" spans="1:70" ht="16.149999999999999" customHeight="1" x14ac:dyDescent="0.25">
      <c r="A5643" s="1">
        <v>5644</v>
      </c>
      <c r="B5643" s="392" t="s">
        <v>135</v>
      </c>
      <c r="C5643" s="392" t="s">
        <v>5795</v>
      </c>
      <c r="D5643" s="392" t="s">
        <v>124</v>
      </c>
      <c r="E5643" s="392" t="s">
        <v>11650</v>
      </c>
      <c r="F5643" s="67">
        <v>44273</v>
      </c>
      <c r="G5643" s="96">
        <f t="shared" si="848"/>
        <v>3</v>
      </c>
      <c r="H5643" s="96">
        <f t="shared" si="849"/>
        <v>2021</v>
      </c>
      <c r="I5643" s="92">
        <v>0.46527777777777773</v>
      </c>
      <c r="J5643" s="97">
        <f t="shared" si="850"/>
        <v>11</v>
      </c>
      <c r="K5643" s="5" t="s">
        <v>1392</v>
      </c>
      <c r="L5643" s="5" t="s">
        <v>73</v>
      </c>
      <c r="M5643" s="6" t="s">
        <v>139</v>
      </c>
      <c r="N5643" s="5">
        <v>31</v>
      </c>
      <c r="O5643" s="6" t="s">
        <v>126</v>
      </c>
      <c r="P5643" s="6" t="s">
        <v>22468</v>
      </c>
      <c r="R5643" s="6" t="s">
        <v>77</v>
      </c>
      <c r="T5643" s="6" t="s">
        <v>80</v>
      </c>
      <c r="X5643" s="392">
        <v>1310</v>
      </c>
      <c r="Y5643" s="392" t="s">
        <v>81</v>
      </c>
      <c r="Z5643" s="392" t="s">
        <v>161</v>
      </c>
      <c r="AA5643" s="392">
        <v>1310</v>
      </c>
      <c r="AB5643" s="392" t="s">
        <v>81</v>
      </c>
      <c r="AC5643" s="392" t="s">
        <v>161</v>
      </c>
      <c r="AD5643" s="2">
        <v>1310</v>
      </c>
      <c r="AE5643" s="392" t="s">
        <v>81</v>
      </c>
      <c r="AF5643" s="392" t="s">
        <v>161</v>
      </c>
      <c r="AG5643" s="2">
        <v>1310</v>
      </c>
      <c r="AH5643" s="392" t="s">
        <v>81</v>
      </c>
      <c r="AI5643" s="392" t="s">
        <v>161</v>
      </c>
      <c r="AJ5643" s="392">
        <v>1310</v>
      </c>
      <c r="AK5643" s="392" t="s">
        <v>81</v>
      </c>
      <c r="AL5643" s="392" t="s">
        <v>161</v>
      </c>
      <c r="AM5643" s="392">
        <v>1310</v>
      </c>
      <c r="AN5643" s="392" t="s">
        <v>81</v>
      </c>
      <c r="AO5643" s="392" t="s">
        <v>161</v>
      </c>
      <c r="AP5643" s="392">
        <v>1310</v>
      </c>
      <c r="AQ5643" s="392" t="s">
        <v>81</v>
      </c>
      <c r="AR5643" s="392" t="s">
        <v>161</v>
      </c>
      <c r="AS5643" s="392">
        <v>1310</v>
      </c>
      <c r="AT5643" s="392" t="s">
        <v>81</v>
      </c>
      <c r="AU5643" s="392" t="s">
        <v>161</v>
      </c>
      <c r="AV5643" s="392">
        <v>1310</v>
      </c>
      <c r="AW5643" s="392" t="s">
        <v>81</v>
      </c>
      <c r="AX5643" s="392" t="s">
        <v>161</v>
      </c>
      <c r="AY5643" s="392">
        <v>1310</v>
      </c>
      <c r="AZ5643" s="392" t="s">
        <v>81</v>
      </c>
      <c r="BA5643" s="392" t="s">
        <v>161</v>
      </c>
      <c r="BB5643" s="392">
        <v>1310</v>
      </c>
      <c r="BC5643" s="392" t="s">
        <v>81</v>
      </c>
      <c r="BD5643" s="392" t="s">
        <v>161</v>
      </c>
      <c r="BE5643" s="392">
        <v>1310</v>
      </c>
      <c r="BF5643" s="392" t="s">
        <v>81</v>
      </c>
      <c r="BG5643" s="392" t="s">
        <v>161</v>
      </c>
      <c r="BO5643" s="392" t="s">
        <v>22398</v>
      </c>
      <c r="BR5643" s="392" t="s">
        <v>22400</v>
      </c>
    </row>
    <row r="5644" spans="1:70" ht="16.149999999999999" customHeight="1" x14ac:dyDescent="0.25">
      <c r="A5644" s="1">
        <v>5645</v>
      </c>
      <c r="B5644" s="392" t="s">
        <v>211</v>
      </c>
      <c r="C5644" s="392" t="s">
        <v>8302</v>
      </c>
      <c r="D5644" s="392" t="s">
        <v>104</v>
      </c>
      <c r="E5644" s="392" t="s">
        <v>22402</v>
      </c>
      <c r="F5644" s="67">
        <v>44272</v>
      </c>
      <c r="G5644" s="96">
        <f t="shared" si="848"/>
        <v>3</v>
      </c>
      <c r="H5644" s="96">
        <f t="shared" si="849"/>
        <v>2021</v>
      </c>
      <c r="I5644" s="92">
        <v>0.60416666666666663</v>
      </c>
      <c r="J5644" s="97">
        <f t="shared" si="850"/>
        <v>14</v>
      </c>
      <c r="K5644" s="5" t="s">
        <v>1392</v>
      </c>
      <c r="L5644" s="5" t="s">
        <v>91</v>
      </c>
      <c r="M5644" s="6" t="s">
        <v>74</v>
      </c>
      <c r="N5644" s="5">
        <v>29</v>
      </c>
      <c r="O5644" s="6" t="s">
        <v>101</v>
      </c>
      <c r="P5644" s="6" t="s">
        <v>22403</v>
      </c>
      <c r="R5644" s="6" t="s">
        <v>77</v>
      </c>
      <c r="T5644" s="6" t="s">
        <v>80</v>
      </c>
      <c r="X5644" s="392">
        <v>450</v>
      </c>
      <c r="Y5644" s="392" t="s">
        <v>81</v>
      </c>
      <c r="Z5644" s="392" t="s">
        <v>84</v>
      </c>
      <c r="AA5644" s="392">
        <v>450</v>
      </c>
      <c r="AB5644" s="392" t="s">
        <v>81</v>
      </c>
      <c r="AC5644" s="392" t="s">
        <v>84</v>
      </c>
      <c r="AD5644" s="392">
        <v>20</v>
      </c>
      <c r="AE5644" s="392" t="s">
        <v>3284</v>
      </c>
      <c r="AF5644" s="392" t="s">
        <v>84</v>
      </c>
      <c r="AJ5644" s="392">
        <v>450</v>
      </c>
      <c r="AK5644" s="392" t="s">
        <v>81</v>
      </c>
      <c r="AL5644" s="392" t="s">
        <v>84</v>
      </c>
      <c r="AM5644" s="392">
        <v>450</v>
      </c>
      <c r="AN5644" s="392" t="s">
        <v>81</v>
      </c>
      <c r="AO5644" s="392" t="s">
        <v>84</v>
      </c>
      <c r="AP5644" s="392">
        <v>20</v>
      </c>
      <c r="AQ5644" s="392" t="s">
        <v>3284</v>
      </c>
      <c r="AR5644" s="392" t="s">
        <v>84</v>
      </c>
      <c r="BB5644" s="392">
        <v>20</v>
      </c>
      <c r="BC5644" s="392" t="s">
        <v>3284</v>
      </c>
      <c r="BD5644" s="392" t="s">
        <v>84</v>
      </c>
      <c r="BI5644" s="2" t="s">
        <v>162</v>
      </c>
      <c r="BJ5644" s="2">
        <v>430</v>
      </c>
      <c r="BK5644" s="2" t="s">
        <v>22404</v>
      </c>
      <c r="BM5644" s="2" t="s">
        <v>162</v>
      </c>
      <c r="BN5644" s="2">
        <v>220</v>
      </c>
      <c r="BO5644" s="392" t="s">
        <v>22405</v>
      </c>
      <c r="BR5644" s="392" t="s">
        <v>22406</v>
      </c>
    </row>
    <row r="5645" spans="1:70" ht="16.149999999999999" customHeight="1" x14ac:dyDescent="0.25">
      <c r="A5645" s="1">
        <v>5646</v>
      </c>
      <c r="B5645" s="392" t="s">
        <v>87</v>
      </c>
      <c r="C5645" s="392" t="s">
        <v>3673</v>
      </c>
      <c r="D5645" s="392" t="s">
        <v>364</v>
      </c>
      <c r="E5645" s="392" t="s">
        <v>22413</v>
      </c>
      <c r="F5645" s="67">
        <v>43093</v>
      </c>
      <c r="G5645" s="96">
        <f t="shared" si="848"/>
        <v>12</v>
      </c>
      <c r="H5645" s="96">
        <f t="shared" si="849"/>
        <v>2017</v>
      </c>
      <c r="I5645" s="92">
        <v>0.67361111111111116</v>
      </c>
      <c r="J5645" s="97">
        <f t="shared" si="850"/>
        <v>16</v>
      </c>
      <c r="L5645" s="5" t="s">
        <v>73</v>
      </c>
      <c r="M5645" s="6" t="s">
        <v>74</v>
      </c>
      <c r="N5645" s="5">
        <v>86</v>
      </c>
      <c r="O5645" s="6" t="s">
        <v>126</v>
      </c>
      <c r="P5645" s="6" t="s">
        <v>22416</v>
      </c>
      <c r="R5645" s="6" t="s">
        <v>464</v>
      </c>
      <c r="T5645" s="6" t="s">
        <v>80</v>
      </c>
      <c r="U5645" s="6" t="s">
        <v>74</v>
      </c>
      <c r="V5645" s="6" t="s">
        <v>80</v>
      </c>
      <c r="BI5645" s="2" t="s">
        <v>162</v>
      </c>
      <c r="BJ5645" s="2">
        <v>2500</v>
      </c>
      <c r="BO5645" s="392" t="s">
        <v>22417</v>
      </c>
      <c r="BR5645" s="2" t="s">
        <v>22418</v>
      </c>
    </row>
    <row r="5646" spans="1:70" ht="16.149999999999999" customHeight="1" x14ac:dyDescent="0.25">
      <c r="A5646" s="1">
        <v>5647</v>
      </c>
      <c r="B5646" s="392" t="s">
        <v>69</v>
      </c>
      <c r="C5646" s="392" t="s">
        <v>6578</v>
      </c>
      <c r="D5646" s="392" t="s">
        <v>124</v>
      </c>
      <c r="E5646" s="392" t="s">
        <v>22430</v>
      </c>
      <c r="F5646" s="67">
        <v>44273</v>
      </c>
      <c r="G5646" s="96">
        <f t="shared" si="848"/>
        <v>3</v>
      </c>
      <c r="H5646" s="96">
        <f t="shared" si="849"/>
        <v>2021</v>
      </c>
      <c r="I5646" s="92">
        <v>0.52083333333333337</v>
      </c>
      <c r="J5646" s="97">
        <f t="shared" si="850"/>
        <v>12</v>
      </c>
      <c r="K5646" s="5" t="s">
        <v>1392</v>
      </c>
      <c r="L5646" s="5" t="s">
        <v>73</v>
      </c>
      <c r="M5646" s="6" t="s">
        <v>74</v>
      </c>
      <c r="N5646" s="5">
        <v>58</v>
      </c>
      <c r="O5646" s="6" t="s">
        <v>5139</v>
      </c>
      <c r="P5646" s="6" t="s">
        <v>22431</v>
      </c>
      <c r="R5646" s="6" t="s">
        <v>77</v>
      </c>
      <c r="T5646" s="6" t="s">
        <v>80</v>
      </c>
      <c r="X5646" s="392">
        <v>333</v>
      </c>
      <c r="Y5646" s="392" t="s">
        <v>81</v>
      </c>
      <c r="Z5646" s="392" t="s">
        <v>82</v>
      </c>
      <c r="AA5646" s="392">
        <v>330</v>
      </c>
      <c r="AB5646" s="392" t="s">
        <v>81</v>
      </c>
      <c r="AC5646" s="392" t="s">
        <v>82</v>
      </c>
      <c r="AD5646" s="392">
        <v>330</v>
      </c>
      <c r="AE5646" s="392" t="s">
        <v>81</v>
      </c>
      <c r="AF5646" s="392" t="s">
        <v>82</v>
      </c>
      <c r="AG5646" s="2">
        <v>330</v>
      </c>
      <c r="AH5646" s="392" t="s">
        <v>81</v>
      </c>
      <c r="AI5646" s="392" t="s">
        <v>82</v>
      </c>
      <c r="BO5646" s="392" t="s">
        <v>22463</v>
      </c>
      <c r="BR5646" s="392" t="s">
        <v>22461</v>
      </c>
    </row>
    <row r="5647" spans="1:70" ht="16.149999999999999" customHeight="1" x14ac:dyDescent="0.25">
      <c r="A5647" s="1">
        <v>5648</v>
      </c>
      <c r="B5647" s="392" t="s">
        <v>135</v>
      </c>
      <c r="C5647" s="392" t="s">
        <v>4147</v>
      </c>
      <c r="D5647" s="392" t="s">
        <v>158</v>
      </c>
      <c r="E5647" s="392" t="s">
        <v>1075</v>
      </c>
      <c r="F5647" s="67">
        <v>44274</v>
      </c>
      <c r="G5647" s="96">
        <f t="shared" si="848"/>
        <v>3</v>
      </c>
      <c r="H5647" s="96">
        <f t="shared" si="849"/>
        <v>2021</v>
      </c>
      <c r="I5647" s="92">
        <v>0.49652777777777773</v>
      </c>
      <c r="J5647" s="97">
        <f t="shared" si="850"/>
        <v>11</v>
      </c>
      <c r="K5647" s="5" t="s">
        <v>1392</v>
      </c>
      <c r="L5647" s="5" t="s">
        <v>91</v>
      </c>
      <c r="M5647" s="6" t="s">
        <v>139</v>
      </c>
      <c r="O5647" s="6" t="s">
        <v>5139</v>
      </c>
      <c r="P5647" s="6" t="s">
        <v>18060</v>
      </c>
      <c r="R5647" s="6" t="s">
        <v>77</v>
      </c>
      <c r="U5647" s="2" t="s">
        <v>115</v>
      </c>
      <c r="V5647" s="2" t="s">
        <v>80</v>
      </c>
      <c r="X5647" s="392">
        <v>309</v>
      </c>
      <c r="Y5647" s="392" t="s">
        <v>81</v>
      </c>
      <c r="Z5647" s="392" t="s">
        <v>84</v>
      </c>
      <c r="AD5647" s="392">
        <v>309</v>
      </c>
      <c r="AE5647" s="392" t="s">
        <v>81</v>
      </c>
      <c r="AF5647" s="392" t="s">
        <v>84</v>
      </c>
      <c r="AL5647" s="2" t="s">
        <v>109</v>
      </c>
      <c r="BO5647" s="392" t="s">
        <v>22458</v>
      </c>
      <c r="BR5647" s="392" t="s">
        <v>22459</v>
      </c>
    </row>
    <row r="5648" spans="1:70" ht="16.149999999999999" customHeight="1" x14ac:dyDescent="0.25">
      <c r="A5648" s="1">
        <v>5649</v>
      </c>
      <c r="B5648" s="392" t="s">
        <v>135</v>
      </c>
      <c r="C5648" s="392" t="s">
        <v>22433</v>
      </c>
      <c r="D5648" s="392" t="s">
        <v>296</v>
      </c>
      <c r="E5648" s="392" t="s">
        <v>1176</v>
      </c>
      <c r="F5648" s="67">
        <v>44274</v>
      </c>
      <c r="G5648" s="96">
        <f t="shared" si="848"/>
        <v>3</v>
      </c>
      <c r="H5648" s="96">
        <f t="shared" si="849"/>
        <v>2021</v>
      </c>
      <c r="I5648" s="92">
        <v>0.4548611111111111</v>
      </c>
      <c r="J5648" s="97">
        <f t="shared" si="850"/>
        <v>10</v>
      </c>
      <c r="K5648" s="5" t="s">
        <v>1392</v>
      </c>
      <c r="L5648" s="5" t="s">
        <v>91</v>
      </c>
      <c r="M5648" s="6" t="s">
        <v>139</v>
      </c>
      <c r="O5648" s="6" t="s">
        <v>5139</v>
      </c>
      <c r="P5648" s="6" t="s">
        <v>22460</v>
      </c>
      <c r="R5648" s="6" t="s">
        <v>77</v>
      </c>
      <c r="U5648" s="2" t="s">
        <v>115</v>
      </c>
      <c r="V5648" s="2" t="s">
        <v>202</v>
      </c>
      <c r="X5648" s="392">
        <v>75</v>
      </c>
      <c r="Y5648" s="392" t="s">
        <v>83</v>
      </c>
      <c r="Z5648" s="392" t="s">
        <v>84</v>
      </c>
      <c r="AA5648" s="392">
        <v>75</v>
      </c>
      <c r="AB5648" s="392" t="s">
        <v>81</v>
      </c>
      <c r="AC5648" s="392" t="s">
        <v>84</v>
      </c>
      <c r="AD5648" s="392">
        <v>75</v>
      </c>
      <c r="AE5648" s="392" t="s">
        <v>83</v>
      </c>
      <c r="AF5648" s="392" t="s">
        <v>84</v>
      </c>
      <c r="AJ5648" s="392">
        <v>75</v>
      </c>
      <c r="AK5648" s="392" t="s">
        <v>83</v>
      </c>
      <c r="AL5648" s="392" t="s">
        <v>84</v>
      </c>
      <c r="AM5648" s="392">
        <v>75</v>
      </c>
      <c r="AN5648" s="392" t="s">
        <v>81</v>
      </c>
      <c r="AO5648" s="392" t="s">
        <v>84</v>
      </c>
      <c r="AP5648" s="392">
        <v>75</v>
      </c>
      <c r="AQ5648" s="392" t="s">
        <v>83</v>
      </c>
      <c r="AR5648" s="392" t="s">
        <v>84</v>
      </c>
      <c r="AV5648" s="392">
        <v>75</v>
      </c>
      <c r="AW5648" s="392" t="s">
        <v>83</v>
      </c>
      <c r="AX5648" s="392" t="s">
        <v>84</v>
      </c>
      <c r="AY5648" s="392">
        <v>75</v>
      </c>
      <c r="AZ5648" s="392" t="s">
        <v>81</v>
      </c>
      <c r="BA5648" s="392" t="s">
        <v>84</v>
      </c>
      <c r="BB5648" s="392">
        <v>75</v>
      </c>
      <c r="BC5648" s="392" t="s">
        <v>83</v>
      </c>
      <c r="BD5648" s="392" t="s">
        <v>84</v>
      </c>
      <c r="BO5648" s="392" t="s">
        <v>22485</v>
      </c>
      <c r="BR5648" s="392" t="s">
        <v>22500</v>
      </c>
    </row>
    <row r="5649" spans="1:70" ht="16.149999999999999" customHeight="1" x14ac:dyDescent="0.25">
      <c r="A5649" s="1">
        <v>5650</v>
      </c>
      <c r="B5649" s="392" t="s">
        <v>211</v>
      </c>
      <c r="C5649" s="392" t="s">
        <v>13586</v>
      </c>
      <c r="D5649" s="392" t="s">
        <v>296</v>
      </c>
      <c r="E5649" s="392" t="s">
        <v>22434</v>
      </c>
      <c r="F5649" s="67">
        <v>44273</v>
      </c>
      <c r="G5649" s="96">
        <f t="shared" ref="G5649" si="858">IF(F5649&lt;&gt;"",MONTH(F5649),"")</f>
        <v>3</v>
      </c>
      <c r="H5649" s="96">
        <f t="shared" ref="H5649" si="859">IF(F5649&lt;&gt;"",YEAR(F5649),"")</f>
        <v>2021</v>
      </c>
      <c r="I5649" s="92">
        <v>0.71875</v>
      </c>
      <c r="K5649" s="5" t="s">
        <v>1392</v>
      </c>
      <c r="L5649" s="5" t="s">
        <v>91</v>
      </c>
      <c r="M5649" s="6" t="s">
        <v>74</v>
      </c>
      <c r="N5649" s="5" t="s">
        <v>109</v>
      </c>
      <c r="O5649" s="127" t="s">
        <v>5139</v>
      </c>
      <c r="P5649" s="5" t="s">
        <v>22435</v>
      </c>
      <c r="R5649" s="6" t="s">
        <v>77</v>
      </c>
      <c r="T5649" s="6" t="s">
        <v>80</v>
      </c>
      <c r="U5649" s="6" t="s">
        <v>74</v>
      </c>
      <c r="V5649" s="6" t="s">
        <v>80</v>
      </c>
      <c r="X5649" s="2">
        <v>284</v>
      </c>
      <c r="Y5649" s="6" t="s">
        <v>81</v>
      </c>
      <c r="Z5649" s="6" t="s">
        <v>84</v>
      </c>
      <c r="AA5649" s="2">
        <v>284</v>
      </c>
      <c r="AB5649" s="2" t="s">
        <v>81</v>
      </c>
      <c r="AC5649" s="392" t="s">
        <v>84</v>
      </c>
      <c r="AD5649" s="2">
        <v>284</v>
      </c>
      <c r="AE5649" s="392" t="s">
        <v>83</v>
      </c>
      <c r="AF5649" s="392" t="s">
        <v>84</v>
      </c>
      <c r="AG5649" s="2">
        <v>284</v>
      </c>
      <c r="AH5649" s="392" t="s">
        <v>81</v>
      </c>
      <c r="AI5649" s="392" t="s">
        <v>84</v>
      </c>
      <c r="BO5649" s="392" t="s">
        <v>22464</v>
      </c>
      <c r="BR5649" s="392" t="s">
        <v>22462</v>
      </c>
    </row>
    <row r="5650" spans="1:70" ht="16.149999999999999" customHeight="1" x14ac:dyDescent="0.25">
      <c r="A5650" s="1">
        <v>5651</v>
      </c>
      <c r="B5650" s="392" t="s">
        <v>211</v>
      </c>
      <c r="C5650" s="392" t="s">
        <v>1988</v>
      </c>
      <c r="D5650" s="392" t="s">
        <v>264</v>
      </c>
      <c r="E5650" s="392" t="s">
        <v>22437</v>
      </c>
      <c r="F5650" s="67">
        <v>44044</v>
      </c>
      <c r="G5650" s="3">
        <v>8</v>
      </c>
      <c r="H5650" s="96">
        <f>IF(F5650&lt;&gt;"",YEAR(F5650),"")</f>
        <v>2020</v>
      </c>
      <c r="I5650" s="92">
        <v>6.25E-2</v>
      </c>
      <c r="K5650" s="5" t="s">
        <v>1392</v>
      </c>
      <c r="M5650" s="6" t="s">
        <v>115</v>
      </c>
      <c r="O5650" s="6" t="s">
        <v>5139</v>
      </c>
      <c r="P5650" s="6" t="s">
        <v>1027</v>
      </c>
      <c r="R5650" s="6" t="s">
        <v>77</v>
      </c>
      <c r="T5650" s="6" t="s">
        <v>80</v>
      </c>
      <c r="X5650" s="2">
        <v>166</v>
      </c>
      <c r="Y5650" s="2" t="s">
        <v>81</v>
      </c>
      <c r="Z5650" s="2" t="s">
        <v>84</v>
      </c>
      <c r="AA5650" s="2">
        <v>166</v>
      </c>
      <c r="AB5650" s="2" t="s">
        <v>81</v>
      </c>
      <c r="AC5650" s="392" t="s">
        <v>84</v>
      </c>
      <c r="AD5650" s="2">
        <v>166</v>
      </c>
      <c r="AE5650" s="392" t="s">
        <v>83</v>
      </c>
      <c r="AF5650" s="392" t="s">
        <v>84</v>
      </c>
      <c r="AG5650" s="2">
        <v>166</v>
      </c>
      <c r="AH5650" s="392" t="s">
        <v>81</v>
      </c>
      <c r="AI5650" s="392" t="s">
        <v>84</v>
      </c>
      <c r="AJ5650" s="2">
        <v>293</v>
      </c>
      <c r="AK5650" s="392" t="s">
        <v>81</v>
      </c>
      <c r="AL5650" s="392" t="s">
        <v>161</v>
      </c>
      <c r="AP5650" s="2">
        <v>293</v>
      </c>
      <c r="AQ5650" s="2" t="s">
        <v>83</v>
      </c>
      <c r="AR5650" s="2" t="s">
        <v>161</v>
      </c>
      <c r="BO5650" s="2" t="s">
        <v>22445</v>
      </c>
      <c r="BR5650" s="392" t="s">
        <v>22501</v>
      </c>
    </row>
    <row r="5651" spans="1:70" ht="16.149999999999999" customHeight="1" x14ac:dyDescent="0.25">
      <c r="A5651" s="1">
        <v>5652</v>
      </c>
      <c r="B5651" s="392" t="s">
        <v>211</v>
      </c>
      <c r="C5651" s="392" t="s">
        <v>4903</v>
      </c>
      <c r="D5651" s="392" t="s">
        <v>264</v>
      </c>
      <c r="E5651" s="392" t="s">
        <v>22436</v>
      </c>
      <c r="F5651" s="67">
        <v>44035</v>
      </c>
      <c r="G5651" s="96">
        <f>IF(F5651&lt;&gt;"",MONTH(F5651),"")</f>
        <v>7</v>
      </c>
      <c r="H5651" s="96">
        <f>IF(F5651&lt;&gt;"",YEAR(F5651),"")</f>
        <v>2020</v>
      </c>
      <c r="I5651" s="92">
        <v>0.62847222222222221</v>
      </c>
      <c r="J5651" s="97">
        <f t="shared" ref="J5651:J5665" si="860">IF(I5651&lt;&gt;"",HOUR(I5651),"")</f>
        <v>15</v>
      </c>
      <c r="K5651" s="5" t="s">
        <v>1392</v>
      </c>
      <c r="L5651" s="5" t="s">
        <v>91</v>
      </c>
      <c r="M5651" s="6" t="s">
        <v>100</v>
      </c>
      <c r="N5651" s="5">
        <v>52</v>
      </c>
      <c r="O5651" s="6" t="s">
        <v>5139</v>
      </c>
      <c r="P5651" s="6" t="s">
        <v>22438</v>
      </c>
      <c r="R5651" s="6" t="s">
        <v>77</v>
      </c>
      <c r="T5651" s="6" t="s">
        <v>80</v>
      </c>
      <c r="X5651" s="2">
        <v>843</v>
      </c>
      <c r="Y5651" s="2" t="s">
        <v>81</v>
      </c>
      <c r="Z5651" s="2" t="s">
        <v>168</v>
      </c>
      <c r="AD5651" s="2">
        <v>843</v>
      </c>
      <c r="AE5651" s="2" t="s">
        <v>83</v>
      </c>
      <c r="AF5651" s="2" t="s">
        <v>168</v>
      </c>
      <c r="AG5651" s="2">
        <v>843</v>
      </c>
      <c r="AH5651" s="2" t="s">
        <v>81</v>
      </c>
      <c r="AI5651" s="392" t="s">
        <v>168</v>
      </c>
      <c r="AJ5651" s="2">
        <v>600</v>
      </c>
      <c r="AK5651" s="392" t="s">
        <v>81</v>
      </c>
      <c r="AL5651" s="392" t="s">
        <v>84</v>
      </c>
      <c r="AM5651" s="2">
        <v>600</v>
      </c>
      <c r="AN5651" s="392" t="s">
        <v>81</v>
      </c>
      <c r="AO5651" s="392" t="s">
        <v>84</v>
      </c>
      <c r="AP5651" s="2">
        <v>600</v>
      </c>
      <c r="AQ5651" s="392" t="s">
        <v>83</v>
      </c>
      <c r="AR5651" s="392" t="s">
        <v>84</v>
      </c>
      <c r="AS5651" s="2">
        <v>600</v>
      </c>
      <c r="AT5651" s="392" t="s">
        <v>81</v>
      </c>
      <c r="AU5651" s="392" t="s">
        <v>84</v>
      </c>
      <c r="BO5651" s="2" t="s">
        <v>22439</v>
      </c>
      <c r="BR5651" s="2" t="s">
        <v>22502</v>
      </c>
    </row>
    <row r="5652" spans="1:70" ht="16.149999999999999" customHeight="1" x14ac:dyDescent="0.25">
      <c r="A5652" s="1">
        <v>5653</v>
      </c>
      <c r="B5652" s="392" t="s">
        <v>211</v>
      </c>
      <c r="C5652" s="392" t="s">
        <v>4903</v>
      </c>
      <c r="D5652" s="392" t="s">
        <v>264</v>
      </c>
      <c r="E5652" s="392" t="s">
        <v>22451</v>
      </c>
      <c r="F5652" s="67">
        <v>43998</v>
      </c>
      <c r="G5652" s="96">
        <f>IF(F5652&lt;&gt;"",MONTH(F5652),"")</f>
        <v>6</v>
      </c>
      <c r="H5652" s="96">
        <f>IF(F5652&lt;&gt;"",YEAR(F5652),"")</f>
        <v>2020</v>
      </c>
      <c r="I5652" s="92">
        <v>0.67013888888888884</v>
      </c>
      <c r="J5652" s="97">
        <f t="shared" si="860"/>
        <v>16</v>
      </c>
      <c r="L5652" s="5" t="s">
        <v>91</v>
      </c>
      <c r="M5652" s="6" t="s">
        <v>74</v>
      </c>
      <c r="O5652" s="6" t="s">
        <v>5139</v>
      </c>
      <c r="P5652" s="6" t="s">
        <v>22452</v>
      </c>
      <c r="Q5652" s="6" t="s">
        <v>22453</v>
      </c>
      <c r="R5652" s="6" t="s">
        <v>77</v>
      </c>
      <c r="U5652" s="6" t="s">
        <v>100</v>
      </c>
      <c r="V5652" s="6" t="s">
        <v>80</v>
      </c>
      <c r="BO5652" s="2" t="s">
        <v>22454</v>
      </c>
      <c r="BR5652" s="2" t="s">
        <v>22503</v>
      </c>
    </row>
    <row r="5653" spans="1:70" ht="16.149999999999999" customHeight="1" x14ac:dyDescent="0.25">
      <c r="A5653" s="1">
        <v>5654</v>
      </c>
      <c r="B5653" s="392" t="s">
        <v>135</v>
      </c>
      <c r="C5653" s="404" t="s">
        <v>1296</v>
      </c>
      <c r="D5653" s="392" t="s">
        <v>264</v>
      </c>
      <c r="E5653" s="392" t="s">
        <v>22465</v>
      </c>
      <c r="F5653" s="67">
        <v>43994</v>
      </c>
      <c r="G5653" s="96">
        <f>IF(F5653&lt;&gt;"",MONTH(F5653),"")</f>
        <v>6</v>
      </c>
      <c r="H5653" s="96">
        <f>IF(F5653&lt;&gt;"",YEAR(F5653),"")</f>
        <v>2020</v>
      </c>
      <c r="I5653" s="92">
        <v>0.58333333333333337</v>
      </c>
      <c r="J5653" s="97">
        <f t="shared" si="860"/>
        <v>14</v>
      </c>
      <c r="K5653" s="5" t="s">
        <v>1392</v>
      </c>
      <c r="L5653" s="5" t="s">
        <v>91</v>
      </c>
      <c r="M5653" s="6" t="s">
        <v>139</v>
      </c>
      <c r="O5653" s="6" t="s">
        <v>5139</v>
      </c>
      <c r="P5653" s="6" t="s">
        <v>22466</v>
      </c>
      <c r="Q5653" s="6" t="s">
        <v>186</v>
      </c>
      <c r="R5653" s="6" t="s">
        <v>77</v>
      </c>
      <c r="X5653" s="392">
        <v>60</v>
      </c>
      <c r="Y5653" s="392" t="s">
        <v>81</v>
      </c>
      <c r="Z5653" s="392" t="s">
        <v>82</v>
      </c>
      <c r="AA5653" s="2">
        <v>60</v>
      </c>
      <c r="AB5653" s="2" t="s">
        <v>81</v>
      </c>
      <c r="AC5653" s="392" t="s">
        <v>82</v>
      </c>
      <c r="AD5653" s="392">
        <v>60</v>
      </c>
      <c r="AE5653" s="392" t="s">
        <v>83</v>
      </c>
      <c r="AF5653" s="392" t="s">
        <v>82</v>
      </c>
      <c r="AG5653" s="392">
        <v>60</v>
      </c>
      <c r="AH5653" s="392" t="s">
        <v>81</v>
      </c>
      <c r="AI5653" s="392" t="s">
        <v>82</v>
      </c>
      <c r="BO5653" s="392" t="s">
        <v>22528</v>
      </c>
      <c r="BR5653" s="392" t="s">
        <v>22504</v>
      </c>
    </row>
    <row r="5654" spans="1:70" ht="16.149999999999999" customHeight="1" x14ac:dyDescent="0.25">
      <c r="A5654" s="1">
        <v>5655</v>
      </c>
      <c r="B5654" s="392" t="s">
        <v>135</v>
      </c>
      <c r="C5654" s="392" t="s">
        <v>2625</v>
      </c>
      <c r="D5654" s="392" t="s">
        <v>158</v>
      </c>
      <c r="E5654" s="392" t="s">
        <v>1075</v>
      </c>
      <c r="F5654" s="67">
        <v>44258</v>
      </c>
      <c r="G5654" s="96">
        <f>IF(F5654&lt;&gt;"",MONTH(F5654),"")</f>
        <v>3</v>
      </c>
      <c r="H5654" s="96">
        <f>IF(F5654&lt;&gt;"",YEAR(F5654),"")</f>
        <v>2021</v>
      </c>
      <c r="I5654" s="92">
        <v>0.62847222222222221</v>
      </c>
      <c r="J5654" s="97">
        <f t="shared" si="860"/>
        <v>15</v>
      </c>
      <c r="K5654" s="5" t="s">
        <v>1392</v>
      </c>
      <c r="M5654" s="6" t="s">
        <v>74</v>
      </c>
      <c r="O5654" s="6" t="s">
        <v>5139</v>
      </c>
      <c r="P5654" s="6" t="s">
        <v>20426</v>
      </c>
      <c r="R5654" s="6" t="s">
        <v>77</v>
      </c>
      <c r="U5654" s="2" t="s">
        <v>115</v>
      </c>
      <c r="V5654" s="2" t="s">
        <v>80</v>
      </c>
      <c r="X5654" s="392">
        <v>134</v>
      </c>
      <c r="Y5654" s="392" t="s">
        <v>81</v>
      </c>
      <c r="Z5654" s="392" t="s">
        <v>84</v>
      </c>
      <c r="AD5654" s="392">
        <v>134</v>
      </c>
      <c r="AE5654" s="392" t="s">
        <v>83</v>
      </c>
      <c r="AF5654" s="392" t="s">
        <v>84</v>
      </c>
      <c r="AG5654" s="392">
        <v>134</v>
      </c>
      <c r="AH5654" s="392" t="s">
        <v>81</v>
      </c>
      <c r="AI5654" s="392" t="s">
        <v>84</v>
      </c>
      <c r="AJ5654" s="2">
        <v>160</v>
      </c>
      <c r="AK5654" s="392" t="s">
        <v>81</v>
      </c>
      <c r="AL5654" s="392" t="s">
        <v>84</v>
      </c>
      <c r="AP5654" s="2">
        <v>160</v>
      </c>
      <c r="AQ5654" s="2" t="s">
        <v>81</v>
      </c>
      <c r="AR5654" s="2" t="s">
        <v>84</v>
      </c>
      <c r="AS5654" s="2">
        <v>160</v>
      </c>
      <c r="AT5654" s="2" t="s">
        <v>83</v>
      </c>
      <c r="AU5654" s="392" t="s">
        <v>84</v>
      </c>
      <c r="BO5654" s="392" t="s">
        <v>2964</v>
      </c>
      <c r="BR5654" s="392" t="s">
        <v>22505</v>
      </c>
    </row>
    <row r="5655" spans="1:70" ht="16.149999999999999" customHeight="1" x14ac:dyDescent="0.25">
      <c r="A5655" s="1">
        <v>5656</v>
      </c>
      <c r="B5655" s="392" t="s">
        <v>87</v>
      </c>
      <c r="C5655" s="392" t="s">
        <v>3704</v>
      </c>
      <c r="D5655" s="392" t="s">
        <v>264</v>
      </c>
      <c r="E5655" s="392" t="s">
        <v>22456</v>
      </c>
      <c r="F5655" s="67">
        <v>43975</v>
      </c>
      <c r="G5655" s="96">
        <v>5</v>
      </c>
      <c r="H5655" s="96">
        <v>2020</v>
      </c>
      <c r="I5655" s="92">
        <v>0.5</v>
      </c>
      <c r="J5655" s="97">
        <f t="shared" si="860"/>
        <v>12</v>
      </c>
      <c r="L5655" s="5" t="s">
        <v>91</v>
      </c>
      <c r="M5655" s="6" t="s">
        <v>100</v>
      </c>
      <c r="N5655" s="5">
        <v>75</v>
      </c>
      <c r="O5655" s="6" t="s">
        <v>10213</v>
      </c>
      <c r="P5655" s="6" t="s">
        <v>1027</v>
      </c>
      <c r="R5655" s="6" t="s">
        <v>77</v>
      </c>
      <c r="T5655" s="6" t="s">
        <v>202</v>
      </c>
      <c r="BO5655" s="392" t="s">
        <v>22527</v>
      </c>
      <c r="BR5655" s="392" t="s">
        <v>22506</v>
      </c>
    </row>
    <row r="5656" spans="1:70" ht="16.149999999999999" customHeight="1" x14ac:dyDescent="0.25">
      <c r="A5656" s="1">
        <v>5657</v>
      </c>
      <c r="B5656" s="392" t="s">
        <v>211</v>
      </c>
      <c r="C5656" s="392" t="s">
        <v>22544</v>
      </c>
      <c r="D5656" s="392" t="s">
        <v>264</v>
      </c>
      <c r="E5656" s="392" t="s">
        <v>247</v>
      </c>
      <c r="F5656" s="67">
        <v>44183</v>
      </c>
      <c r="G5656" s="96">
        <f t="shared" ref="G5656:G5667" si="861">IF(F5656&lt;&gt;"",MONTH(F5656),"")</f>
        <v>12</v>
      </c>
      <c r="H5656" s="96">
        <f t="shared" ref="H5656:H5669" si="862">IF(F5656&lt;&gt;"",YEAR(F5656),"")</f>
        <v>2020</v>
      </c>
      <c r="I5656" s="92">
        <v>0.61458333333333337</v>
      </c>
      <c r="J5656" s="97">
        <f t="shared" si="860"/>
        <v>14</v>
      </c>
      <c r="K5656" s="5" t="s">
        <v>1392</v>
      </c>
      <c r="L5656" s="5" t="s">
        <v>73</v>
      </c>
      <c r="M5656" s="6" t="s">
        <v>74</v>
      </c>
      <c r="N5656" s="5">
        <v>27</v>
      </c>
      <c r="O5656" s="6" t="s">
        <v>5139</v>
      </c>
      <c r="P5656" s="6" t="s">
        <v>3460</v>
      </c>
      <c r="R5656" s="6" t="s">
        <v>77</v>
      </c>
      <c r="U5656" s="2" t="s">
        <v>208</v>
      </c>
      <c r="V5656" s="2" t="s">
        <v>80</v>
      </c>
      <c r="X5656" s="2">
        <v>508</v>
      </c>
      <c r="Y5656" s="2" t="s">
        <v>81</v>
      </c>
      <c r="Z5656" s="392" t="s">
        <v>82</v>
      </c>
      <c r="AA5656" s="2">
        <v>508</v>
      </c>
      <c r="AB5656" s="2" t="s">
        <v>94</v>
      </c>
      <c r="AC5656" s="392" t="s">
        <v>82</v>
      </c>
      <c r="AD5656" s="2">
        <v>508</v>
      </c>
      <c r="AE5656" s="392" t="s">
        <v>83</v>
      </c>
      <c r="AF5656" s="392" t="s">
        <v>82</v>
      </c>
      <c r="AG5656" s="2">
        <v>508</v>
      </c>
      <c r="AH5656" s="392" t="s">
        <v>81</v>
      </c>
      <c r="AI5656" s="392" t="s">
        <v>82</v>
      </c>
      <c r="AJ5656" s="2">
        <v>508</v>
      </c>
      <c r="AK5656" s="392" t="s">
        <v>81</v>
      </c>
      <c r="AL5656" s="392" t="s">
        <v>82</v>
      </c>
      <c r="AM5656" s="2">
        <v>508</v>
      </c>
      <c r="AN5656" s="392" t="s">
        <v>81</v>
      </c>
      <c r="AO5656" s="392" t="s">
        <v>82</v>
      </c>
      <c r="AP5656" s="2">
        <v>508</v>
      </c>
      <c r="AQ5656" s="392" t="s">
        <v>81</v>
      </c>
      <c r="AR5656" s="392" t="s">
        <v>82</v>
      </c>
      <c r="BO5656" s="392" t="s">
        <v>22470</v>
      </c>
      <c r="BR5656" s="392" t="s">
        <v>22469</v>
      </c>
    </row>
    <row r="5657" spans="1:70" ht="16.149999999999999" customHeight="1" x14ac:dyDescent="0.25">
      <c r="A5657" s="1">
        <v>5658</v>
      </c>
      <c r="B5657" s="392" t="s">
        <v>211</v>
      </c>
      <c r="C5657" s="392" t="s">
        <v>10456</v>
      </c>
      <c r="D5657" s="392" t="s">
        <v>264</v>
      </c>
      <c r="E5657" s="392" t="s">
        <v>22472</v>
      </c>
      <c r="F5657" s="67">
        <v>44181</v>
      </c>
      <c r="G5657" s="96">
        <f t="shared" si="861"/>
        <v>12</v>
      </c>
      <c r="H5657" s="96">
        <f t="shared" si="862"/>
        <v>2020</v>
      </c>
      <c r="I5657" s="92">
        <v>0.50347222222222221</v>
      </c>
      <c r="J5657" s="97">
        <f t="shared" si="860"/>
        <v>12</v>
      </c>
      <c r="K5657" s="5" t="s">
        <v>1392</v>
      </c>
      <c r="L5657" s="5" t="s">
        <v>91</v>
      </c>
      <c r="M5657" s="6" t="s">
        <v>115</v>
      </c>
      <c r="O5657" s="6" t="s">
        <v>5139</v>
      </c>
      <c r="P5657" s="6" t="s">
        <v>224</v>
      </c>
      <c r="R5657" s="6" t="s">
        <v>77</v>
      </c>
      <c r="T5657" s="6" t="s">
        <v>80</v>
      </c>
      <c r="U5657" s="6" t="s">
        <v>74</v>
      </c>
      <c r="X5657" s="2">
        <v>148</v>
      </c>
      <c r="Y5657" s="2" t="s">
        <v>81</v>
      </c>
      <c r="Z5657" s="2" t="s">
        <v>84</v>
      </c>
      <c r="AD5657" s="2">
        <v>148</v>
      </c>
      <c r="AE5657" s="2" t="s">
        <v>83</v>
      </c>
      <c r="AF5657" s="2" t="s">
        <v>84</v>
      </c>
      <c r="AG5657" s="2">
        <v>148</v>
      </c>
      <c r="AH5657" s="2" t="s">
        <v>81</v>
      </c>
      <c r="AI5657" s="392" t="s">
        <v>84</v>
      </c>
      <c r="AJ5657" s="2">
        <v>70</v>
      </c>
      <c r="AK5657" s="392" t="s">
        <v>81</v>
      </c>
      <c r="AL5657" s="392" t="s">
        <v>161</v>
      </c>
      <c r="AM5657" s="2">
        <v>70</v>
      </c>
      <c r="AN5657" s="392" t="s">
        <v>3284</v>
      </c>
      <c r="AO5657" s="392" t="s">
        <v>161</v>
      </c>
      <c r="AP5657" s="2">
        <v>70</v>
      </c>
      <c r="AQ5657" s="392" t="s">
        <v>83</v>
      </c>
      <c r="BO5657" s="392" t="s">
        <v>22473</v>
      </c>
      <c r="BR5657" s="392" t="s">
        <v>22474</v>
      </c>
    </row>
    <row r="5658" spans="1:70" ht="16.149999999999999" customHeight="1" x14ac:dyDescent="0.25">
      <c r="A5658" s="1">
        <v>5659</v>
      </c>
      <c r="B5658" s="392" t="s">
        <v>211</v>
      </c>
      <c r="C5658" s="392" t="s">
        <v>22544</v>
      </c>
      <c r="D5658" s="392" t="s">
        <v>264</v>
      </c>
      <c r="E5658" s="392" t="s">
        <v>247</v>
      </c>
      <c r="F5658" s="67">
        <v>44145</v>
      </c>
      <c r="G5658" s="96">
        <f t="shared" si="861"/>
        <v>11</v>
      </c>
      <c r="H5658" s="96">
        <f t="shared" si="862"/>
        <v>2020</v>
      </c>
      <c r="I5658" s="92">
        <v>8.4499999999999993</v>
      </c>
      <c r="J5658" s="97">
        <f t="shared" si="860"/>
        <v>10</v>
      </c>
      <c r="K5658" s="5" t="s">
        <v>1392</v>
      </c>
      <c r="L5658" s="5" t="s">
        <v>73</v>
      </c>
      <c r="M5658" s="6" t="s">
        <v>208</v>
      </c>
      <c r="N5658" s="5">
        <v>31</v>
      </c>
      <c r="O5658" s="6" t="s">
        <v>5139</v>
      </c>
      <c r="P5658" s="6" t="s">
        <v>10585</v>
      </c>
      <c r="R5658" s="6" t="s">
        <v>77</v>
      </c>
      <c r="T5658" s="6" t="s">
        <v>202</v>
      </c>
      <c r="U5658" s="6" t="s">
        <v>1312</v>
      </c>
      <c r="X5658" s="2">
        <v>557</v>
      </c>
      <c r="Y5658" s="392" t="s">
        <v>81</v>
      </c>
      <c r="Z5658" s="392" t="s">
        <v>161</v>
      </c>
      <c r="AA5658" s="2">
        <v>557</v>
      </c>
      <c r="AB5658" s="2" t="s">
        <v>94</v>
      </c>
      <c r="AC5658" s="392" t="s">
        <v>161</v>
      </c>
      <c r="AD5658" s="392">
        <v>557</v>
      </c>
      <c r="AE5658" s="392" t="s">
        <v>83</v>
      </c>
      <c r="AF5658" s="392" t="s">
        <v>161</v>
      </c>
      <c r="AJ5658" s="392">
        <v>450</v>
      </c>
      <c r="AK5658" s="392" t="s">
        <v>81</v>
      </c>
      <c r="AL5658" s="392" t="s">
        <v>82</v>
      </c>
      <c r="AM5658" s="2">
        <v>450</v>
      </c>
      <c r="AN5658" s="2" t="s">
        <v>81</v>
      </c>
      <c r="AO5658" s="392" t="s">
        <v>82</v>
      </c>
      <c r="AP5658" s="392">
        <v>450</v>
      </c>
      <c r="AQ5658" s="392" t="s">
        <v>81</v>
      </c>
      <c r="AR5658" s="392" t="s">
        <v>82</v>
      </c>
      <c r="AV5658" s="2">
        <v>450</v>
      </c>
      <c r="AW5658" s="2" t="s">
        <v>81</v>
      </c>
      <c r="AX5658" s="2" t="s">
        <v>82</v>
      </c>
      <c r="AY5658" s="2">
        <v>450</v>
      </c>
      <c r="AZ5658" s="2" t="s">
        <v>81</v>
      </c>
      <c r="BA5658" s="392" t="s">
        <v>82</v>
      </c>
      <c r="BB5658" s="2">
        <v>450</v>
      </c>
      <c r="BC5658" s="392" t="s">
        <v>81</v>
      </c>
      <c r="BD5658" s="392" t="s">
        <v>82</v>
      </c>
      <c r="BO5658" s="392" t="s">
        <v>22526</v>
      </c>
      <c r="BR5658" s="392" t="s">
        <v>22481</v>
      </c>
    </row>
    <row r="5659" spans="1:70" ht="16.149999999999999" customHeight="1" x14ac:dyDescent="0.25">
      <c r="A5659" s="1">
        <v>5660</v>
      </c>
      <c r="B5659" s="392" t="s">
        <v>211</v>
      </c>
      <c r="C5659" s="392" t="s">
        <v>4450</v>
      </c>
      <c r="D5659" s="392" t="s">
        <v>264</v>
      </c>
      <c r="E5659" s="392" t="s">
        <v>22477</v>
      </c>
      <c r="F5659" s="67">
        <v>42203</v>
      </c>
      <c r="G5659" s="96">
        <f t="shared" si="861"/>
        <v>7</v>
      </c>
      <c r="H5659" s="96">
        <f t="shared" si="862"/>
        <v>2015</v>
      </c>
      <c r="I5659" s="92">
        <v>0.59305555555555556</v>
      </c>
      <c r="J5659" s="97">
        <f t="shared" si="860"/>
        <v>14</v>
      </c>
      <c r="K5659" s="5" t="s">
        <v>1392</v>
      </c>
      <c r="L5659" s="5" t="s">
        <v>91</v>
      </c>
      <c r="M5659" s="6" t="s">
        <v>354</v>
      </c>
      <c r="O5659" s="6" t="s">
        <v>101</v>
      </c>
      <c r="P5659" s="6" t="s">
        <v>22480</v>
      </c>
      <c r="R5659" s="6" t="s">
        <v>77</v>
      </c>
      <c r="T5659" s="6" t="s">
        <v>80</v>
      </c>
      <c r="U5659" s="6" t="s">
        <v>74</v>
      </c>
      <c r="V5659" s="6" t="s">
        <v>80</v>
      </c>
      <c r="X5659" s="2">
        <v>20</v>
      </c>
      <c r="Y5659" s="6" t="s">
        <v>94</v>
      </c>
      <c r="Z5659" s="6" t="s">
        <v>84</v>
      </c>
      <c r="AD5659" s="392">
        <v>20</v>
      </c>
      <c r="AE5659" s="6" t="s">
        <v>94</v>
      </c>
      <c r="AF5659" s="6" t="s">
        <v>161</v>
      </c>
      <c r="AJ5659" s="392">
        <v>20</v>
      </c>
      <c r="AK5659" s="6" t="s">
        <v>94</v>
      </c>
      <c r="AL5659" s="6" t="s">
        <v>161</v>
      </c>
      <c r="AP5659" s="392">
        <v>20</v>
      </c>
      <c r="AQ5659" s="6" t="s">
        <v>94</v>
      </c>
      <c r="AR5659" s="6" t="s">
        <v>161</v>
      </c>
      <c r="AV5659" s="392">
        <v>20</v>
      </c>
      <c r="AW5659" s="6" t="s">
        <v>94</v>
      </c>
      <c r="AX5659" s="6" t="s">
        <v>161</v>
      </c>
      <c r="BB5659" s="392">
        <v>20</v>
      </c>
      <c r="BC5659" s="6" t="s">
        <v>94</v>
      </c>
      <c r="BD5659" s="6" t="s">
        <v>161</v>
      </c>
      <c r="BM5659" s="2" t="s">
        <v>162</v>
      </c>
      <c r="BN5659" s="2">
        <v>10</v>
      </c>
      <c r="BO5659" s="2" t="s">
        <v>22478</v>
      </c>
      <c r="BR5659" s="2" t="s">
        <v>22479</v>
      </c>
    </row>
    <row r="5660" spans="1:70" ht="16.149999999999999" customHeight="1" x14ac:dyDescent="0.25">
      <c r="A5660" s="1">
        <v>5661</v>
      </c>
      <c r="B5660" s="392" t="s">
        <v>69</v>
      </c>
      <c r="C5660" s="392" t="s">
        <v>2747</v>
      </c>
      <c r="D5660" s="67" t="s">
        <v>124</v>
      </c>
      <c r="E5660" s="392" t="s">
        <v>7612</v>
      </c>
      <c r="F5660" s="67">
        <v>44275</v>
      </c>
      <c r="G5660" s="96">
        <f t="shared" si="861"/>
        <v>3</v>
      </c>
      <c r="H5660" s="96">
        <f t="shared" si="862"/>
        <v>2021</v>
      </c>
      <c r="I5660" s="92">
        <v>0.50347222222222221</v>
      </c>
      <c r="J5660" s="97">
        <f t="shared" si="860"/>
        <v>12</v>
      </c>
      <c r="K5660" s="5" t="s">
        <v>1392</v>
      </c>
      <c r="L5660" s="5" t="s">
        <v>91</v>
      </c>
      <c r="M5660" s="6" t="s">
        <v>74</v>
      </c>
      <c r="N5660" s="5">
        <v>59</v>
      </c>
      <c r="O5660" s="6" t="s">
        <v>5139</v>
      </c>
      <c r="P5660" s="6" t="s">
        <v>22482</v>
      </c>
      <c r="R5660" s="6" t="s">
        <v>77</v>
      </c>
      <c r="T5660" s="6" t="s">
        <v>80</v>
      </c>
      <c r="X5660" s="392">
        <v>300</v>
      </c>
      <c r="Y5660" s="392" t="s">
        <v>81</v>
      </c>
      <c r="Z5660" s="392" t="s">
        <v>84</v>
      </c>
      <c r="AA5660" s="2">
        <v>300</v>
      </c>
      <c r="AB5660" s="2" t="s">
        <v>94</v>
      </c>
      <c r="AC5660" s="392" t="s">
        <v>84</v>
      </c>
      <c r="AD5660" s="392">
        <v>300</v>
      </c>
      <c r="AE5660" s="392" t="s">
        <v>83</v>
      </c>
      <c r="AF5660" s="392" t="s">
        <v>84</v>
      </c>
      <c r="AG5660" s="2">
        <v>300</v>
      </c>
      <c r="AH5660" s="392" t="s">
        <v>81</v>
      </c>
      <c r="AI5660" s="392" t="s">
        <v>84</v>
      </c>
      <c r="BO5660" s="392" t="s">
        <v>22483</v>
      </c>
      <c r="BR5660" s="392" t="s">
        <v>22499</v>
      </c>
    </row>
    <row r="5661" spans="1:70" ht="16.149999999999999" customHeight="1" x14ac:dyDescent="0.25">
      <c r="A5661" s="1">
        <v>5662</v>
      </c>
      <c r="B5661" s="392" t="s">
        <v>211</v>
      </c>
      <c r="C5661" s="392" t="s">
        <v>14394</v>
      </c>
      <c r="D5661" s="392" t="s">
        <v>124</v>
      </c>
      <c r="E5661" s="392" t="s">
        <v>22486</v>
      </c>
      <c r="F5661" s="67">
        <v>44274</v>
      </c>
      <c r="G5661" s="3">
        <f t="shared" si="861"/>
        <v>3</v>
      </c>
      <c r="H5661" s="3">
        <f t="shared" si="862"/>
        <v>2021</v>
      </c>
      <c r="I5661" s="92">
        <v>0.375</v>
      </c>
      <c r="J5661" s="4">
        <f t="shared" si="860"/>
        <v>9</v>
      </c>
      <c r="K5661" s="5" t="s">
        <v>1392</v>
      </c>
      <c r="L5661" s="5" t="s">
        <v>91</v>
      </c>
      <c r="M5661" s="6" t="s">
        <v>20582</v>
      </c>
      <c r="O5661" s="6" t="s">
        <v>5139</v>
      </c>
      <c r="P5661" s="6" t="s">
        <v>22484</v>
      </c>
      <c r="R5661" s="6" t="s">
        <v>77</v>
      </c>
      <c r="U5661" s="6" t="s">
        <v>20582</v>
      </c>
      <c r="V5661" s="2" t="s">
        <v>80</v>
      </c>
      <c r="X5661" s="392">
        <v>40</v>
      </c>
      <c r="Y5661" s="392" t="s">
        <v>83</v>
      </c>
      <c r="Z5661" s="392" t="s">
        <v>161</v>
      </c>
      <c r="AD5661" s="392">
        <v>40</v>
      </c>
      <c r="AE5661" s="392" t="s">
        <v>83</v>
      </c>
      <c r="AF5661" s="392" t="s">
        <v>161</v>
      </c>
      <c r="AJ5661" s="392">
        <v>40</v>
      </c>
      <c r="AK5661" s="392" t="s">
        <v>83</v>
      </c>
      <c r="AL5661" s="392" t="s">
        <v>161</v>
      </c>
      <c r="AM5661" s="392"/>
      <c r="AN5661" s="392"/>
      <c r="AO5661" s="392"/>
      <c r="AP5661" s="392">
        <v>40</v>
      </c>
      <c r="AQ5661" s="392" t="s">
        <v>83</v>
      </c>
      <c r="AR5661" s="392" t="s">
        <v>161</v>
      </c>
      <c r="AV5661" s="2">
        <v>192</v>
      </c>
      <c r="AW5661" s="2" t="s">
        <v>81</v>
      </c>
      <c r="AX5661" s="2" t="s">
        <v>161</v>
      </c>
      <c r="BB5661" s="2">
        <v>192</v>
      </c>
      <c r="BC5661" s="392" t="s">
        <v>81</v>
      </c>
      <c r="BD5661" s="392" t="s">
        <v>161</v>
      </c>
      <c r="BI5661" s="2">
        <v>192</v>
      </c>
      <c r="BJ5661" s="2" t="s">
        <v>81</v>
      </c>
      <c r="BK5661" s="392" t="s">
        <v>161</v>
      </c>
      <c r="BO5661" s="392" t="s">
        <v>22525</v>
      </c>
      <c r="BR5661" s="392" t="s">
        <v>22507</v>
      </c>
    </row>
    <row r="5662" spans="1:70" ht="16.149999999999999" customHeight="1" x14ac:dyDescent="0.25">
      <c r="A5662" s="1">
        <v>5663</v>
      </c>
      <c r="B5662" s="392" t="s">
        <v>211</v>
      </c>
      <c r="C5662" s="392" t="s">
        <v>5225</v>
      </c>
      <c r="D5662" s="392" t="s">
        <v>151</v>
      </c>
      <c r="E5662" s="392" t="s">
        <v>22493</v>
      </c>
      <c r="F5662" s="67">
        <v>44275</v>
      </c>
      <c r="G5662" s="96">
        <f t="shared" si="861"/>
        <v>3</v>
      </c>
      <c r="H5662" s="96">
        <f t="shared" si="862"/>
        <v>2021</v>
      </c>
      <c r="I5662" s="92">
        <v>0.33611111111111108</v>
      </c>
      <c r="J5662" s="97">
        <f t="shared" si="860"/>
        <v>8</v>
      </c>
      <c r="K5662" s="5" t="s">
        <v>1392</v>
      </c>
      <c r="L5662" s="5" t="s">
        <v>91</v>
      </c>
      <c r="M5662" s="6" t="s">
        <v>74</v>
      </c>
      <c r="N5662" s="5">
        <v>40</v>
      </c>
      <c r="O5662" s="6" t="s">
        <v>126</v>
      </c>
      <c r="P5662" s="6" t="s">
        <v>22494</v>
      </c>
      <c r="R5662" s="6" t="s">
        <v>77</v>
      </c>
      <c r="T5662" s="6" t="s">
        <v>80</v>
      </c>
      <c r="V5662" s="2" t="s">
        <v>80</v>
      </c>
      <c r="X5662" s="392">
        <v>640</v>
      </c>
      <c r="Y5662" s="392" t="s">
        <v>81</v>
      </c>
      <c r="Z5662" s="392" t="s">
        <v>168</v>
      </c>
      <c r="AD5662" s="392">
        <v>640</v>
      </c>
      <c r="AE5662" s="392" t="s">
        <v>81</v>
      </c>
      <c r="AF5662" s="392" t="s">
        <v>168</v>
      </c>
      <c r="AJ5662" s="392">
        <v>640</v>
      </c>
      <c r="AK5662" s="392" t="s">
        <v>81</v>
      </c>
      <c r="AL5662" s="392" t="s">
        <v>168</v>
      </c>
      <c r="AM5662" s="392"/>
      <c r="AN5662" s="392"/>
      <c r="AO5662" s="392"/>
      <c r="AP5662" s="392">
        <v>640</v>
      </c>
      <c r="AQ5662" s="392" t="s">
        <v>81</v>
      </c>
      <c r="AR5662" s="392" t="s">
        <v>168</v>
      </c>
      <c r="BO5662" s="392" t="s">
        <v>22524</v>
      </c>
      <c r="BR5662" s="392" t="s">
        <v>22508</v>
      </c>
    </row>
    <row r="5663" spans="1:70" ht="16.149999999999999" customHeight="1" x14ac:dyDescent="0.25">
      <c r="A5663" s="1">
        <v>5664</v>
      </c>
      <c r="B5663" s="392" t="s">
        <v>69</v>
      </c>
      <c r="C5663" s="392" t="s">
        <v>8145</v>
      </c>
      <c r="D5663" s="392" t="s">
        <v>172</v>
      </c>
      <c r="E5663" s="392" t="s">
        <v>22495</v>
      </c>
      <c r="F5663" s="67">
        <v>43169</v>
      </c>
      <c r="G5663" s="96">
        <f t="shared" si="861"/>
        <v>3</v>
      </c>
      <c r="H5663" s="96">
        <f t="shared" si="862"/>
        <v>2018</v>
      </c>
      <c r="I5663" s="92">
        <v>0.46180555555555558</v>
      </c>
      <c r="J5663" s="97">
        <f t="shared" si="860"/>
        <v>11</v>
      </c>
      <c r="K5663" s="5" t="s">
        <v>1392</v>
      </c>
      <c r="L5663" s="5" t="s">
        <v>91</v>
      </c>
      <c r="M5663" s="6" t="s">
        <v>74</v>
      </c>
      <c r="N5663" s="5">
        <v>85</v>
      </c>
      <c r="O5663" s="6" t="s">
        <v>5139</v>
      </c>
      <c r="P5663" s="6" t="s">
        <v>22496</v>
      </c>
      <c r="R5663" s="6" t="s">
        <v>77</v>
      </c>
      <c r="T5663" s="6" t="s">
        <v>80</v>
      </c>
      <c r="X5663" s="392">
        <v>130</v>
      </c>
      <c r="Y5663" s="392" t="s">
        <v>81</v>
      </c>
      <c r="Z5663" s="392" t="s">
        <v>161</v>
      </c>
      <c r="AD5663" s="392">
        <v>130</v>
      </c>
      <c r="AE5663" s="392" t="s">
        <v>81</v>
      </c>
      <c r="AF5663" s="392" t="s">
        <v>161</v>
      </c>
      <c r="AJ5663" s="2">
        <v>350</v>
      </c>
      <c r="AK5663" s="2" t="s">
        <v>81</v>
      </c>
      <c r="AL5663" s="2" t="s">
        <v>161</v>
      </c>
      <c r="AP5663" s="2">
        <v>350</v>
      </c>
      <c r="AQ5663" s="2" t="s">
        <v>81</v>
      </c>
      <c r="AR5663" s="2" t="s">
        <v>161</v>
      </c>
      <c r="AV5663" s="2">
        <v>690</v>
      </c>
      <c r="AW5663" s="2" t="s">
        <v>81</v>
      </c>
      <c r="AX5663" s="2" t="s">
        <v>84</v>
      </c>
      <c r="BB5663" s="2">
        <v>690</v>
      </c>
      <c r="BC5663" s="2" t="s">
        <v>83</v>
      </c>
      <c r="BD5663" s="2" t="s">
        <v>84</v>
      </c>
      <c r="BO5663" s="2" t="s">
        <v>22497</v>
      </c>
      <c r="BR5663" s="2" t="s">
        <v>22498</v>
      </c>
    </row>
    <row r="5664" spans="1:70" x14ac:dyDescent="0.25">
      <c r="A5664" s="1">
        <v>5665</v>
      </c>
      <c r="B5664" s="392" t="s">
        <v>211</v>
      </c>
      <c r="C5664" s="392" t="s">
        <v>15305</v>
      </c>
      <c r="D5664" s="392" t="s">
        <v>158</v>
      </c>
      <c r="E5664" s="392" t="s">
        <v>22511</v>
      </c>
      <c r="F5664" s="67">
        <v>43677</v>
      </c>
      <c r="G5664" s="3">
        <f t="shared" si="861"/>
        <v>7</v>
      </c>
      <c r="H5664" s="3">
        <f t="shared" si="862"/>
        <v>2019</v>
      </c>
      <c r="I5664" s="92">
        <v>0.58333333333333337</v>
      </c>
      <c r="J5664" s="4">
        <f t="shared" si="860"/>
        <v>14</v>
      </c>
      <c r="M5664" s="6" t="s">
        <v>74</v>
      </c>
      <c r="O5664" s="6" t="s">
        <v>5139</v>
      </c>
      <c r="P5664" s="6" t="s">
        <v>22512</v>
      </c>
      <c r="R5664" s="6" t="s">
        <v>77</v>
      </c>
      <c r="T5664" s="6" t="s">
        <v>80</v>
      </c>
      <c r="U5664" s="6" t="s">
        <v>74</v>
      </c>
      <c r="V5664" s="6" t="s">
        <v>80</v>
      </c>
      <c r="X5664" s="392">
        <v>1550</v>
      </c>
      <c r="Y5664" s="6" t="s">
        <v>83</v>
      </c>
      <c r="Z5664" s="6" t="s">
        <v>84</v>
      </c>
      <c r="AA5664" s="2">
        <v>1550</v>
      </c>
      <c r="AB5664" s="2" t="s">
        <v>81</v>
      </c>
      <c r="AC5664" s="392" t="s">
        <v>84</v>
      </c>
      <c r="AD5664" s="392">
        <v>1550</v>
      </c>
      <c r="AE5664" s="392" t="s">
        <v>83</v>
      </c>
      <c r="AF5664" s="392" t="s">
        <v>84</v>
      </c>
      <c r="BO5664" s="392" t="s">
        <v>22523</v>
      </c>
      <c r="BR5664" s="392" t="s">
        <v>22509</v>
      </c>
    </row>
    <row r="5665" spans="1:71" x14ac:dyDescent="0.25">
      <c r="A5665" s="1">
        <v>5666</v>
      </c>
      <c r="B5665" s="392" t="s">
        <v>87</v>
      </c>
      <c r="C5665" s="392" t="s">
        <v>901</v>
      </c>
      <c r="D5665" s="392" t="s">
        <v>192</v>
      </c>
      <c r="E5665" s="392" t="s">
        <v>22510</v>
      </c>
      <c r="F5665" s="67">
        <v>44277</v>
      </c>
      <c r="G5665" s="96">
        <f t="shared" si="861"/>
        <v>3</v>
      </c>
      <c r="H5665" s="96">
        <f t="shared" si="862"/>
        <v>2021</v>
      </c>
      <c r="I5665" s="92">
        <v>0.58680555555555558</v>
      </c>
      <c r="J5665" s="4">
        <f t="shared" si="860"/>
        <v>14</v>
      </c>
      <c r="K5665" s="5" t="s">
        <v>1392</v>
      </c>
      <c r="L5665" s="5" t="s">
        <v>91</v>
      </c>
      <c r="M5665" s="6" t="s">
        <v>100</v>
      </c>
      <c r="N5665" s="5">
        <v>75</v>
      </c>
      <c r="O5665" s="6" t="s">
        <v>126</v>
      </c>
      <c r="P5665" s="6" t="s">
        <v>22516</v>
      </c>
      <c r="R5665" s="6" t="s">
        <v>77</v>
      </c>
      <c r="S5665" s="6" t="s">
        <v>14408</v>
      </c>
      <c r="T5665" s="6" t="s">
        <v>202</v>
      </c>
      <c r="X5665" s="392">
        <v>370</v>
      </c>
      <c r="Y5665" s="392" t="s">
        <v>83</v>
      </c>
      <c r="Z5665" s="392" t="s">
        <v>84</v>
      </c>
      <c r="AA5665" s="2">
        <v>370</v>
      </c>
      <c r="AB5665" s="2" t="s">
        <v>81</v>
      </c>
      <c r="AC5665" s="392" t="s">
        <v>84</v>
      </c>
      <c r="AD5665" s="392">
        <v>370</v>
      </c>
      <c r="AE5665" s="392" t="s">
        <v>83</v>
      </c>
      <c r="AF5665" s="392" t="s">
        <v>84</v>
      </c>
      <c r="AJ5665" s="392">
        <v>370</v>
      </c>
      <c r="AK5665" s="392" t="s">
        <v>83</v>
      </c>
      <c r="AL5665" s="392" t="s">
        <v>84</v>
      </c>
      <c r="AM5665" s="392">
        <v>370</v>
      </c>
      <c r="AN5665" s="392" t="s">
        <v>81</v>
      </c>
      <c r="AO5665" s="392" t="s">
        <v>84</v>
      </c>
      <c r="AP5665" s="392">
        <v>370</v>
      </c>
      <c r="AQ5665" s="392" t="s">
        <v>83</v>
      </c>
      <c r="AR5665" s="392" t="s">
        <v>84</v>
      </c>
      <c r="AV5665" s="392">
        <v>370</v>
      </c>
      <c r="AW5665" s="392" t="s">
        <v>83</v>
      </c>
      <c r="AX5665" s="392" t="s">
        <v>84</v>
      </c>
      <c r="AY5665" s="392">
        <v>370</v>
      </c>
      <c r="AZ5665" s="392" t="s">
        <v>81</v>
      </c>
      <c r="BA5665" s="392" t="s">
        <v>84</v>
      </c>
      <c r="BB5665" s="392">
        <v>370</v>
      </c>
      <c r="BC5665" s="392" t="s">
        <v>83</v>
      </c>
      <c r="BD5665" s="392" t="s">
        <v>84</v>
      </c>
      <c r="BO5665" s="2" t="s">
        <v>22518</v>
      </c>
      <c r="BR5665" s="392" t="s">
        <v>22517</v>
      </c>
    </row>
    <row r="5666" spans="1:71" x14ac:dyDescent="0.25">
      <c r="A5666" s="1">
        <v>5667</v>
      </c>
      <c r="B5666" s="392" t="s">
        <v>135</v>
      </c>
      <c r="C5666" s="392" t="s">
        <v>22513</v>
      </c>
      <c r="D5666" s="392" t="s">
        <v>89</v>
      </c>
      <c r="E5666" s="392" t="s">
        <v>22514</v>
      </c>
      <c r="F5666" s="67">
        <v>44277</v>
      </c>
      <c r="G5666" s="3">
        <f t="shared" si="861"/>
        <v>3</v>
      </c>
      <c r="H5666" s="3">
        <f t="shared" si="862"/>
        <v>2021</v>
      </c>
      <c r="I5666" s="92">
        <v>0.23958333333333334</v>
      </c>
      <c r="J5666" s="4">
        <v>5</v>
      </c>
      <c r="K5666" s="5" t="s">
        <v>1392</v>
      </c>
      <c r="L5666" s="5" t="s">
        <v>91</v>
      </c>
      <c r="M5666" s="6" t="s">
        <v>139</v>
      </c>
      <c r="N5666" s="5">
        <v>60</v>
      </c>
      <c r="O5666" s="6" t="s">
        <v>140</v>
      </c>
      <c r="P5666" s="6" t="s">
        <v>224</v>
      </c>
      <c r="R5666" s="6" t="s">
        <v>77</v>
      </c>
      <c r="T5666" s="6" t="s">
        <v>202</v>
      </c>
      <c r="U5666" s="6" t="s">
        <v>139</v>
      </c>
      <c r="X5666" s="392">
        <v>213</v>
      </c>
      <c r="Y5666" s="392" t="s">
        <v>81</v>
      </c>
      <c r="Z5666" s="392" t="s">
        <v>84</v>
      </c>
      <c r="AA5666" s="2">
        <v>213</v>
      </c>
      <c r="AB5666" s="2" t="s">
        <v>94</v>
      </c>
      <c r="AC5666" s="392" t="s">
        <v>84</v>
      </c>
      <c r="AD5666" s="392">
        <v>213</v>
      </c>
      <c r="AE5666" s="392" t="s">
        <v>81</v>
      </c>
      <c r="AF5666" s="392" t="s">
        <v>84</v>
      </c>
      <c r="AG5666" s="2">
        <v>213</v>
      </c>
      <c r="AH5666" s="392" t="s">
        <v>81</v>
      </c>
      <c r="AI5666" s="392" t="s">
        <v>84</v>
      </c>
      <c r="BM5666" s="2" t="s">
        <v>162</v>
      </c>
      <c r="BN5666" s="2">
        <v>6600</v>
      </c>
      <c r="BO5666" s="2" t="s">
        <v>22519</v>
      </c>
      <c r="BR5666" s="392" t="s">
        <v>22520</v>
      </c>
    </row>
    <row r="5667" spans="1:71" x14ac:dyDescent="0.25">
      <c r="A5667" s="1">
        <v>5668</v>
      </c>
      <c r="B5667" s="392" t="s">
        <v>135</v>
      </c>
      <c r="C5667" s="392" t="s">
        <v>2319</v>
      </c>
      <c r="D5667" s="392" t="s">
        <v>158</v>
      </c>
      <c r="E5667" s="392" t="s">
        <v>21025</v>
      </c>
      <c r="F5667" s="67">
        <v>44277</v>
      </c>
      <c r="G5667" s="3">
        <f t="shared" si="861"/>
        <v>3</v>
      </c>
      <c r="H5667" s="3">
        <f t="shared" si="862"/>
        <v>2021</v>
      </c>
      <c r="I5667" s="92">
        <v>0.54861111111111105</v>
      </c>
      <c r="J5667" s="4">
        <v>13</v>
      </c>
      <c r="K5667" s="5" t="s">
        <v>1392</v>
      </c>
      <c r="L5667" s="5" t="s">
        <v>91</v>
      </c>
      <c r="M5667" s="6" t="s">
        <v>139</v>
      </c>
      <c r="O5667" s="6" t="s">
        <v>5139</v>
      </c>
      <c r="P5667" s="6" t="s">
        <v>22515</v>
      </c>
      <c r="R5667" s="6" t="s">
        <v>77</v>
      </c>
      <c r="U5667" s="2" t="s">
        <v>115</v>
      </c>
      <c r="V5667" s="2" t="s">
        <v>202</v>
      </c>
      <c r="X5667" s="392">
        <v>390</v>
      </c>
      <c r="Y5667" s="392" t="s">
        <v>81</v>
      </c>
      <c r="Z5667" s="392" t="s">
        <v>84</v>
      </c>
      <c r="AA5667" s="392">
        <v>390</v>
      </c>
      <c r="AB5667" s="392" t="s">
        <v>81</v>
      </c>
      <c r="AC5667" s="392" t="s">
        <v>84</v>
      </c>
      <c r="AD5667" s="392">
        <v>390</v>
      </c>
      <c r="AE5667" s="392" t="s">
        <v>83</v>
      </c>
      <c r="AF5667" s="392" t="s">
        <v>84</v>
      </c>
      <c r="AJ5667" s="392">
        <v>390</v>
      </c>
      <c r="AK5667" s="392" t="s">
        <v>81</v>
      </c>
      <c r="AL5667" s="392" t="s">
        <v>84</v>
      </c>
      <c r="AM5667" s="392">
        <v>390</v>
      </c>
      <c r="AN5667" s="392" t="s">
        <v>81</v>
      </c>
      <c r="AO5667" s="392" t="s">
        <v>84</v>
      </c>
      <c r="AP5667" s="392">
        <v>390</v>
      </c>
      <c r="AQ5667" s="392" t="s">
        <v>83</v>
      </c>
      <c r="AR5667" s="392" t="s">
        <v>84</v>
      </c>
      <c r="BO5667" s="392" t="s">
        <v>22522</v>
      </c>
      <c r="BR5667" s="392" t="s">
        <v>22521</v>
      </c>
    </row>
    <row r="5668" spans="1:71" x14ac:dyDescent="0.25">
      <c r="A5668" s="1">
        <v>5669</v>
      </c>
      <c r="B5668" s="392" t="s">
        <v>211</v>
      </c>
      <c r="C5668" s="392" t="s">
        <v>635</v>
      </c>
      <c r="D5668" s="392" t="s">
        <v>137</v>
      </c>
      <c r="E5668" s="392" t="s">
        <v>18960</v>
      </c>
      <c r="F5668" s="67">
        <v>44276</v>
      </c>
      <c r="H5668" s="3">
        <f t="shared" si="862"/>
        <v>2021</v>
      </c>
      <c r="L5668" s="5" t="s">
        <v>73</v>
      </c>
      <c r="M5668" s="6" t="s">
        <v>100</v>
      </c>
      <c r="O5668" s="6" t="s">
        <v>126</v>
      </c>
      <c r="P5668" s="6" t="s">
        <v>22529</v>
      </c>
      <c r="R5668" s="6" t="s">
        <v>77</v>
      </c>
      <c r="T5668" s="6" t="s">
        <v>202</v>
      </c>
      <c r="U5668" s="6" t="s">
        <v>74</v>
      </c>
      <c r="X5668" s="392">
        <v>450</v>
      </c>
      <c r="Y5668" s="392" t="s">
        <v>94</v>
      </c>
      <c r="Z5668" s="392" t="s">
        <v>82</v>
      </c>
      <c r="AD5668" s="392">
        <v>450</v>
      </c>
      <c r="AE5668" s="392" t="s">
        <v>83</v>
      </c>
      <c r="AF5668" s="392" t="s">
        <v>82</v>
      </c>
      <c r="AG5668" s="2">
        <v>450</v>
      </c>
      <c r="AH5668" s="2" t="s">
        <v>94</v>
      </c>
      <c r="AI5668" s="392" t="s">
        <v>82</v>
      </c>
      <c r="BO5668" s="392" t="s">
        <v>22535</v>
      </c>
      <c r="BR5668" s="392" t="s">
        <v>22536</v>
      </c>
    </row>
    <row r="5669" spans="1:71" x14ac:dyDescent="0.25">
      <c r="A5669" s="1">
        <v>5670</v>
      </c>
      <c r="B5669" s="392" t="s">
        <v>190</v>
      </c>
      <c r="C5669" s="392" t="s">
        <v>3291</v>
      </c>
      <c r="D5669" s="392" t="s">
        <v>137</v>
      </c>
      <c r="E5669" s="392" t="s">
        <v>22532</v>
      </c>
      <c r="F5669" s="67">
        <v>44276</v>
      </c>
      <c r="H5669" s="3">
        <f t="shared" si="862"/>
        <v>2021</v>
      </c>
      <c r="I5669" s="92">
        <v>0.54513888888888895</v>
      </c>
      <c r="K5669" s="5" t="s">
        <v>1392</v>
      </c>
      <c r="L5669" s="5" t="s">
        <v>91</v>
      </c>
      <c r="M5669" s="6" t="s">
        <v>74</v>
      </c>
      <c r="N5669" s="5">
        <v>45</v>
      </c>
      <c r="O5669" s="6" t="s">
        <v>5139</v>
      </c>
      <c r="P5669" s="6" t="s">
        <v>22533</v>
      </c>
      <c r="R5669" s="6" t="s">
        <v>77</v>
      </c>
      <c r="S5669" s="6" t="s">
        <v>22534</v>
      </c>
      <c r="X5669" s="392">
        <v>790</v>
      </c>
      <c r="Y5669" s="392" t="s">
        <v>81</v>
      </c>
      <c r="Z5669" s="392" t="s">
        <v>82</v>
      </c>
      <c r="AA5669" s="392"/>
      <c r="AB5669" s="392"/>
      <c r="AC5669" s="392"/>
      <c r="AD5669" s="392">
        <v>790</v>
      </c>
      <c r="AE5669" s="392" t="s">
        <v>83</v>
      </c>
      <c r="AF5669" s="392" t="s">
        <v>82</v>
      </c>
      <c r="AG5669" s="392">
        <v>790</v>
      </c>
      <c r="AH5669" s="392" t="s">
        <v>81</v>
      </c>
      <c r="AI5669" s="392" t="s">
        <v>82</v>
      </c>
      <c r="AJ5669" s="392">
        <v>790</v>
      </c>
      <c r="AK5669" s="392" t="s">
        <v>81</v>
      </c>
      <c r="AL5669" s="392" t="s">
        <v>82</v>
      </c>
      <c r="AM5669" s="392"/>
      <c r="AN5669" s="392"/>
      <c r="AO5669" s="392"/>
      <c r="AP5669" s="392">
        <v>790</v>
      </c>
      <c r="AQ5669" s="392" t="s">
        <v>83</v>
      </c>
      <c r="AR5669" s="392" t="s">
        <v>82</v>
      </c>
      <c r="AS5669" s="392">
        <v>790</v>
      </c>
      <c r="AT5669" s="392" t="s">
        <v>81</v>
      </c>
      <c r="AU5669" s="392" t="s">
        <v>82</v>
      </c>
      <c r="BO5669" s="392" t="s">
        <v>22538</v>
      </c>
      <c r="BR5669" s="392" t="s">
        <v>22537</v>
      </c>
    </row>
    <row r="5670" spans="1:71" x14ac:dyDescent="0.25">
      <c r="A5670" s="1">
        <v>5671</v>
      </c>
      <c r="B5670" s="2" t="s">
        <v>211</v>
      </c>
      <c r="C5670" s="2" t="s">
        <v>119</v>
      </c>
      <c r="D5670" s="2" t="s">
        <v>89</v>
      </c>
      <c r="E5670" s="2" t="s">
        <v>22567</v>
      </c>
      <c r="F5670" s="67">
        <v>44274</v>
      </c>
      <c r="I5670" s="92">
        <v>0.4375</v>
      </c>
      <c r="K5670" s="5" t="s">
        <v>1392</v>
      </c>
      <c r="L5670" s="5" t="s">
        <v>91</v>
      </c>
      <c r="M5670" s="6" t="s">
        <v>74</v>
      </c>
      <c r="N5670" s="5">
        <v>53</v>
      </c>
      <c r="O5670" s="2" t="s">
        <v>5139</v>
      </c>
      <c r="P5670" s="6" t="s">
        <v>22568</v>
      </c>
      <c r="R5670" s="6" t="s">
        <v>77</v>
      </c>
      <c r="U5670" s="2" t="s">
        <v>12552</v>
      </c>
      <c r="V5670" s="2" t="s">
        <v>202</v>
      </c>
      <c r="X5670" s="392">
        <v>380</v>
      </c>
      <c r="Y5670" s="392" t="s">
        <v>83</v>
      </c>
      <c r="Z5670" s="392" t="s">
        <v>82</v>
      </c>
      <c r="AA5670" s="392">
        <v>380</v>
      </c>
      <c r="AB5670" s="392" t="s">
        <v>81</v>
      </c>
      <c r="AC5670" s="392" t="s">
        <v>82</v>
      </c>
      <c r="AD5670" s="392">
        <v>380</v>
      </c>
      <c r="AE5670" s="392" t="s">
        <v>83</v>
      </c>
      <c r="AF5670" s="392" t="s">
        <v>82</v>
      </c>
      <c r="AJ5670" s="392">
        <v>380</v>
      </c>
      <c r="AK5670" s="392" t="s">
        <v>83</v>
      </c>
      <c r="AL5670" s="392" t="s">
        <v>82</v>
      </c>
      <c r="AM5670" s="392">
        <v>380</v>
      </c>
      <c r="AN5670" s="392" t="s">
        <v>81</v>
      </c>
      <c r="AO5670" s="392" t="s">
        <v>82</v>
      </c>
      <c r="AP5670" s="392">
        <v>380</v>
      </c>
      <c r="AQ5670" s="392" t="s">
        <v>83</v>
      </c>
      <c r="AR5670" s="392" t="s">
        <v>82</v>
      </c>
      <c r="BO5670" s="392" t="s">
        <v>22569</v>
      </c>
      <c r="BR5670" s="392" t="s">
        <v>22570</v>
      </c>
    </row>
    <row r="5671" spans="1:71" x14ac:dyDescent="0.25">
      <c r="A5671" s="1">
        <v>5672</v>
      </c>
      <c r="B5671" s="392" t="s">
        <v>190</v>
      </c>
      <c r="C5671" s="392" t="s">
        <v>22571</v>
      </c>
      <c r="D5671" s="392" t="s">
        <v>124</v>
      </c>
      <c r="E5671" s="392" t="s">
        <v>22572</v>
      </c>
      <c r="K5671" s="5" t="s">
        <v>1392</v>
      </c>
      <c r="L5671" s="5" t="s">
        <v>91</v>
      </c>
      <c r="M5671" s="6" t="s">
        <v>74</v>
      </c>
      <c r="N5671" s="5">
        <v>35</v>
      </c>
      <c r="O5671" s="6" t="s">
        <v>126</v>
      </c>
      <c r="P5671" s="6" t="s">
        <v>22573</v>
      </c>
      <c r="R5671" s="6" t="s">
        <v>77</v>
      </c>
      <c r="X5671" s="392">
        <v>1310</v>
      </c>
      <c r="Y5671" s="392" t="s">
        <v>81</v>
      </c>
      <c r="Z5671" s="392" t="s">
        <v>161</v>
      </c>
      <c r="AD5671" s="392">
        <v>1310</v>
      </c>
      <c r="AE5671" s="392" t="s">
        <v>83</v>
      </c>
      <c r="AF5671" s="392" t="s">
        <v>161</v>
      </c>
      <c r="AG5671" s="392">
        <v>1310</v>
      </c>
      <c r="AH5671" s="392" t="s">
        <v>81</v>
      </c>
      <c r="AI5671" s="392" t="s">
        <v>161</v>
      </c>
      <c r="AJ5671" s="392">
        <v>1210</v>
      </c>
      <c r="AK5671" s="392" t="s">
        <v>81</v>
      </c>
      <c r="AL5671" s="392" t="s">
        <v>161</v>
      </c>
      <c r="AP5671" s="392">
        <v>1210</v>
      </c>
      <c r="AQ5671" s="392" t="s">
        <v>81</v>
      </c>
      <c r="AR5671" s="392" t="s">
        <v>161</v>
      </c>
      <c r="BO5671" s="392" t="s">
        <v>22574</v>
      </c>
      <c r="BR5671" s="392" t="s">
        <v>22575</v>
      </c>
    </row>
    <row r="5672" spans="1:71" ht="16.149999999999999" customHeight="1" x14ac:dyDescent="0.25">
      <c r="A5672" s="1">
        <v>5673</v>
      </c>
      <c r="B5672" s="392" t="s">
        <v>211</v>
      </c>
      <c r="C5672" s="392" t="s">
        <v>212</v>
      </c>
      <c r="D5672" s="392" t="s">
        <v>71</v>
      </c>
      <c r="E5672" s="392" t="s">
        <v>22583</v>
      </c>
      <c r="F5672" s="67">
        <v>8.2014999999999993</v>
      </c>
      <c r="G5672" s="96">
        <f t="shared" si="848"/>
        <v>1</v>
      </c>
      <c r="H5672" s="96">
        <f t="shared" si="849"/>
        <v>1900</v>
      </c>
      <c r="I5672" s="92">
        <v>0.1875</v>
      </c>
      <c r="J5672" s="97">
        <f t="shared" si="850"/>
        <v>4</v>
      </c>
      <c r="K5672" s="5" t="s">
        <v>1392</v>
      </c>
      <c r="L5672" s="5" t="s">
        <v>91</v>
      </c>
      <c r="M5672" s="6" t="s">
        <v>100</v>
      </c>
      <c r="O5672" s="6" t="s">
        <v>5139</v>
      </c>
      <c r="P5672" s="6" t="s">
        <v>1027</v>
      </c>
      <c r="T5672" s="6" t="s">
        <v>202</v>
      </c>
      <c r="BO5672" s="392" t="s">
        <v>22582</v>
      </c>
      <c r="BR5672" s="392" t="s">
        <v>22579</v>
      </c>
      <c r="BS5672" t="s">
        <v>109</v>
      </c>
    </row>
    <row r="5673" spans="1:71" ht="16.149999999999999" customHeight="1" x14ac:dyDescent="0.25">
      <c r="A5673" s="1">
        <v>5674</v>
      </c>
      <c r="B5673" s="392" t="s">
        <v>211</v>
      </c>
      <c r="C5673" s="392" t="s">
        <v>2539</v>
      </c>
      <c r="D5673" s="392" t="s">
        <v>124</v>
      </c>
      <c r="E5673" s="392" t="s">
        <v>22577</v>
      </c>
      <c r="F5673" s="67">
        <v>44256</v>
      </c>
      <c r="G5673" s="96">
        <f t="shared" si="848"/>
        <v>3</v>
      </c>
      <c r="H5673" s="96">
        <f t="shared" si="849"/>
        <v>2021</v>
      </c>
      <c r="I5673" s="92">
        <v>0.32291666666666669</v>
      </c>
      <c r="J5673" s="97">
        <f t="shared" si="850"/>
        <v>7</v>
      </c>
      <c r="L5673" s="5" t="s">
        <v>73</v>
      </c>
      <c r="M5673" s="6" t="s">
        <v>100</v>
      </c>
      <c r="N5673" s="5">
        <v>16</v>
      </c>
      <c r="O5673" s="6" t="s">
        <v>5139</v>
      </c>
      <c r="P5673" s="6" t="s">
        <v>22578</v>
      </c>
      <c r="Q5673" s="6" t="s">
        <v>109</v>
      </c>
      <c r="R5673" s="6" t="s">
        <v>77</v>
      </c>
      <c r="T5673" s="6" t="s">
        <v>80</v>
      </c>
      <c r="X5673" s="392">
        <v>180</v>
      </c>
      <c r="Y5673" s="392" t="s">
        <v>81</v>
      </c>
      <c r="Z5673" s="392" t="s">
        <v>82</v>
      </c>
      <c r="AA5673" s="2">
        <v>180</v>
      </c>
      <c r="AB5673" s="2" t="s">
        <v>81</v>
      </c>
      <c r="AC5673" s="392" t="s">
        <v>82</v>
      </c>
      <c r="AD5673" s="392">
        <v>180</v>
      </c>
      <c r="AE5673" s="392" t="s">
        <v>83</v>
      </c>
      <c r="AF5673" s="392" t="s">
        <v>82</v>
      </c>
      <c r="AJ5673" s="392">
        <v>190</v>
      </c>
      <c r="AK5673" s="392" t="s">
        <v>81</v>
      </c>
      <c r="AL5673" s="392" t="s">
        <v>82</v>
      </c>
      <c r="AM5673" s="392">
        <v>190</v>
      </c>
      <c r="AN5673" s="392" t="s">
        <v>81</v>
      </c>
      <c r="AO5673" s="392" t="s">
        <v>82</v>
      </c>
      <c r="AP5673" s="392">
        <v>190</v>
      </c>
      <c r="AQ5673" s="392" t="s">
        <v>83</v>
      </c>
      <c r="AR5673" s="392" t="s">
        <v>82</v>
      </c>
      <c r="BM5673" s="2" t="s">
        <v>162</v>
      </c>
      <c r="BN5673" s="2">
        <v>450</v>
      </c>
      <c r="BO5673" s="392" t="s">
        <v>22580</v>
      </c>
      <c r="BR5673" s="392" t="s">
        <v>22581</v>
      </c>
    </row>
    <row r="5674" spans="1:71" ht="16.149999999999999" customHeight="1" x14ac:dyDescent="0.25">
      <c r="G5674" s="96" t="str">
        <f t="shared" si="848"/>
        <v/>
      </c>
      <c r="H5674" s="96" t="str">
        <f t="shared" si="849"/>
        <v/>
      </c>
      <c r="J5674" s="97" t="str">
        <f t="shared" si="850"/>
        <v/>
      </c>
      <c r="BR5674" s="392"/>
    </row>
    <row r="5675" spans="1:71" ht="16.149999999999999" customHeight="1" x14ac:dyDescent="0.25">
      <c r="G5675" s="96" t="str">
        <f t="shared" si="848"/>
        <v/>
      </c>
      <c r="H5675" s="96" t="str">
        <f t="shared" si="849"/>
        <v/>
      </c>
      <c r="J5675" s="97" t="str">
        <f t="shared" si="850"/>
        <v/>
      </c>
      <c r="BR5675" s="392"/>
    </row>
    <row r="5676" spans="1:71" ht="16.149999999999999" customHeight="1" x14ac:dyDescent="0.25">
      <c r="G5676" s="96" t="str">
        <f t="shared" si="848"/>
        <v/>
      </c>
      <c r="H5676" s="96" t="str">
        <f t="shared" si="849"/>
        <v/>
      </c>
      <c r="J5676" s="97" t="str">
        <f t="shared" si="850"/>
        <v/>
      </c>
      <c r="BR5676" s="392"/>
    </row>
    <row r="5677" spans="1:71" ht="16.149999999999999" customHeight="1" x14ac:dyDescent="0.25">
      <c r="G5677" s="96" t="str">
        <f t="shared" ref="G5677:G5740" si="863">IF(F5677&lt;&gt;"",MONTH(F5677),"")</f>
        <v/>
      </c>
      <c r="H5677" s="96" t="str">
        <f t="shared" ref="H5677:H5740" si="864">IF(F5677&lt;&gt;"",YEAR(F5677),"")</f>
        <v/>
      </c>
      <c r="J5677" s="97" t="str">
        <f t="shared" si="850"/>
        <v/>
      </c>
      <c r="BR5677" s="392"/>
    </row>
    <row r="5678" spans="1:71" ht="16.149999999999999" customHeight="1" x14ac:dyDescent="0.25">
      <c r="G5678" s="96" t="str">
        <f t="shared" si="863"/>
        <v/>
      </c>
      <c r="H5678" s="96" t="str">
        <f t="shared" si="864"/>
        <v/>
      </c>
      <c r="J5678" s="97" t="str">
        <f t="shared" si="850"/>
        <v/>
      </c>
      <c r="BR5678" s="392"/>
    </row>
    <row r="5679" spans="1:71" ht="16.149999999999999" customHeight="1" x14ac:dyDescent="0.25">
      <c r="G5679" s="96" t="str">
        <f t="shared" si="863"/>
        <v/>
      </c>
      <c r="H5679" s="96" t="str">
        <f t="shared" si="864"/>
        <v/>
      </c>
      <c r="J5679" s="97" t="str">
        <f t="shared" si="850"/>
        <v/>
      </c>
      <c r="BR5679" s="392"/>
    </row>
    <row r="5680" spans="1:71" ht="16.149999999999999" customHeight="1" x14ac:dyDescent="0.25">
      <c r="G5680" s="96" t="str">
        <f t="shared" si="863"/>
        <v/>
      </c>
      <c r="H5680" s="96" t="str">
        <f t="shared" si="864"/>
        <v/>
      </c>
      <c r="J5680" s="97" t="str">
        <f t="shared" si="850"/>
        <v/>
      </c>
      <c r="BR5680" s="392"/>
    </row>
    <row r="5681" spans="7:70" ht="16.149999999999999" customHeight="1" x14ac:dyDescent="0.25">
      <c r="G5681" s="96" t="str">
        <f t="shared" si="863"/>
        <v/>
      </c>
      <c r="H5681" s="96" t="str">
        <f t="shared" si="864"/>
        <v/>
      </c>
      <c r="J5681" s="97" t="str">
        <f t="shared" si="850"/>
        <v/>
      </c>
      <c r="BR5681" s="392"/>
    </row>
    <row r="5682" spans="7:70" ht="16.149999999999999" customHeight="1" x14ac:dyDescent="0.25">
      <c r="G5682" s="96" t="str">
        <f t="shared" si="863"/>
        <v/>
      </c>
      <c r="H5682" s="96" t="str">
        <f t="shared" si="864"/>
        <v/>
      </c>
      <c r="J5682" s="97" t="str">
        <f t="shared" si="850"/>
        <v/>
      </c>
      <c r="BR5682" s="392"/>
    </row>
    <row r="5683" spans="7:70" ht="16.149999999999999" customHeight="1" x14ac:dyDescent="0.25">
      <c r="G5683" s="96" t="str">
        <f t="shared" si="863"/>
        <v/>
      </c>
      <c r="H5683" s="96" t="str">
        <f t="shared" si="864"/>
        <v/>
      </c>
      <c r="J5683" s="97" t="str">
        <f t="shared" si="850"/>
        <v/>
      </c>
      <c r="BR5683" s="392"/>
    </row>
    <row r="5684" spans="7:70" ht="16.149999999999999" customHeight="1" x14ac:dyDescent="0.25">
      <c r="G5684" s="96" t="str">
        <f t="shared" si="863"/>
        <v/>
      </c>
      <c r="H5684" s="96" t="str">
        <f t="shared" si="864"/>
        <v/>
      </c>
      <c r="J5684" s="97" t="str">
        <f t="shared" si="850"/>
        <v/>
      </c>
      <c r="BR5684" s="392"/>
    </row>
    <row r="5685" spans="7:70" ht="16.149999999999999" customHeight="1" x14ac:dyDescent="0.25">
      <c r="G5685" s="96" t="str">
        <f t="shared" si="863"/>
        <v/>
      </c>
      <c r="H5685" s="96" t="str">
        <f t="shared" si="864"/>
        <v/>
      </c>
      <c r="J5685" s="97" t="str">
        <f t="shared" si="850"/>
        <v/>
      </c>
      <c r="BR5685" s="392"/>
    </row>
    <row r="5686" spans="7:70" ht="16.149999999999999" customHeight="1" x14ac:dyDescent="0.25">
      <c r="G5686" s="96" t="str">
        <f t="shared" si="863"/>
        <v/>
      </c>
      <c r="H5686" s="96" t="str">
        <f t="shared" si="864"/>
        <v/>
      </c>
      <c r="J5686" s="97" t="str">
        <f t="shared" si="850"/>
        <v/>
      </c>
      <c r="BR5686" s="392"/>
    </row>
    <row r="5687" spans="7:70" ht="16.149999999999999" customHeight="1" x14ac:dyDescent="0.25">
      <c r="G5687" s="96" t="str">
        <f t="shared" si="863"/>
        <v/>
      </c>
      <c r="H5687" s="96" t="str">
        <f t="shared" si="864"/>
        <v/>
      </c>
      <c r="J5687" s="97" t="str">
        <f t="shared" si="850"/>
        <v/>
      </c>
      <c r="BR5687" s="392"/>
    </row>
    <row r="5688" spans="7:70" ht="16.149999999999999" customHeight="1" x14ac:dyDescent="0.25">
      <c r="G5688" s="96" t="str">
        <f t="shared" si="863"/>
        <v/>
      </c>
      <c r="H5688" s="96" t="str">
        <f t="shared" si="864"/>
        <v/>
      </c>
      <c r="J5688" s="97" t="str">
        <f t="shared" ref="J5688:J5751" si="865">IF(I5688&lt;&gt;"",HOUR(I5688),"")</f>
        <v/>
      </c>
      <c r="BR5688" s="392"/>
    </row>
    <row r="5689" spans="7:70" ht="16.149999999999999" customHeight="1" x14ac:dyDescent="0.25">
      <c r="G5689" s="96" t="str">
        <f t="shared" si="863"/>
        <v/>
      </c>
      <c r="H5689" s="96" t="str">
        <f t="shared" si="864"/>
        <v/>
      </c>
      <c r="J5689" s="97" t="str">
        <f t="shared" si="865"/>
        <v/>
      </c>
      <c r="BR5689" s="392"/>
    </row>
    <row r="5690" spans="7:70" ht="16.149999999999999" customHeight="1" x14ac:dyDescent="0.25">
      <c r="G5690" s="96" t="str">
        <f t="shared" si="863"/>
        <v/>
      </c>
      <c r="H5690" s="96" t="str">
        <f t="shared" si="864"/>
        <v/>
      </c>
      <c r="J5690" s="97" t="str">
        <f t="shared" si="865"/>
        <v/>
      </c>
      <c r="BR5690" s="392"/>
    </row>
    <row r="5691" spans="7:70" ht="16.149999999999999" customHeight="1" x14ac:dyDescent="0.25">
      <c r="G5691" s="96" t="str">
        <f t="shared" si="863"/>
        <v/>
      </c>
      <c r="H5691" s="96" t="str">
        <f t="shared" si="864"/>
        <v/>
      </c>
      <c r="J5691" s="97" t="str">
        <f t="shared" si="865"/>
        <v/>
      </c>
      <c r="BR5691" s="392"/>
    </row>
    <row r="5692" spans="7:70" ht="16.149999999999999" customHeight="1" x14ac:dyDescent="0.25">
      <c r="G5692" s="96" t="str">
        <f t="shared" si="863"/>
        <v/>
      </c>
      <c r="H5692" s="96" t="str">
        <f t="shared" si="864"/>
        <v/>
      </c>
      <c r="J5692" s="97" t="str">
        <f t="shared" si="865"/>
        <v/>
      </c>
      <c r="BR5692" s="392"/>
    </row>
    <row r="5693" spans="7:70" ht="16.149999999999999" customHeight="1" x14ac:dyDescent="0.25">
      <c r="G5693" s="96" t="str">
        <f t="shared" si="863"/>
        <v/>
      </c>
      <c r="H5693" s="96" t="str">
        <f t="shared" si="864"/>
        <v/>
      </c>
      <c r="J5693" s="97" t="str">
        <f t="shared" si="865"/>
        <v/>
      </c>
      <c r="BR5693" s="392"/>
    </row>
    <row r="5694" spans="7:70" ht="16.149999999999999" customHeight="1" x14ac:dyDescent="0.25">
      <c r="G5694" s="96" t="str">
        <f t="shared" si="863"/>
        <v/>
      </c>
      <c r="H5694" s="96" t="str">
        <f t="shared" si="864"/>
        <v/>
      </c>
      <c r="J5694" s="97" t="str">
        <f t="shared" si="865"/>
        <v/>
      </c>
      <c r="BR5694" s="392"/>
    </row>
    <row r="5695" spans="7:70" ht="16.149999999999999" customHeight="1" x14ac:dyDescent="0.25">
      <c r="G5695" s="96" t="str">
        <f t="shared" si="863"/>
        <v/>
      </c>
      <c r="H5695" s="96" t="str">
        <f t="shared" si="864"/>
        <v/>
      </c>
      <c r="J5695" s="97" t="str">
        <f t="shared" si="865"/>
        <v/>
      </c>
      <c r="BR5695" s="392"/>
    </row>
    <row r="5696" spans="7:70" ht="16.149999999999999" customHeight="1" x14ac:dyDescent="0.25">
      <c r="G5696" s="96" t="str">
        <f t="shared" si="863"/>
        <v/>
      </c>
      <c r="H5696" s="96" t="str">
        <f t="shared" si="864"/>
        <v/>
      </c>
      <c r="J5696" s="97" t="str">
        <f t="shared" si="865"/>
        <v/>
      </c>
      <c r="BR5696" s="392"/>
    </row>
    <row r="5697" spans="7:70" ht="16.149999999999999" customHeight="1" x14ac:dyDescent="0.25">
      <c r="G5697" s="96" t="str">
        <f t="shared" si="863"/>
        <v/>
      </c>
      <c r="H5697" s="96" t="str">
        <f t="shared" si="864"/>
        <v/>
      </c>
      <c r="J5697" s="97" t="str">
        <f t="shared" si="865"/>
        <v/>
      </c>
      <c r="BR5697" s="392"/>
    </row>
    <row r="5698" spans="7:70" ht="16.149999999999999" customHeight="1" x14ac:dyDescent="0.25">
      <c r="G5698" s="96" t="str">
        <f t="shared" si="863"/>
        <v/>
      </c>
      <c r="H5698" s="96" t="str">
        <f t="shared" si="864"/>
        <v/>
      </c>
      <c r="J5698" s="97" t="str">
        <f t="shared" si="865"/>
        <v/>
      </c>
      <c r="BR5698" s="392"/>
    </row>
    <row r="5699" spans="7:70" ht="16.149999999999999" customHeight="1" x14ac:dyDescent="0.25">
      <c r="G5699" s="96" t="str">
        <f t="shared" si="863"/>
        <v/>
      </c>
      <c r="H5699" s="96" t="str">
        <f t="shared" si="864"/>
        <v/>
      </c>
      <c r="J5699" s="97" t="str">
        <f t="shared" si="865"/>
        <v/>
      </c>
      <c r="BR5699" s="392"/>
    </row>
    <row r="5700" spans="7:70" ht="16.149999999999999" customHeight="1" x14ac:dyDescent="0.25">
      <c r="G5700" s="96" t="str">
        <f t="shared" si="863"/>
        <v/>
      </c>
      <c r="H5700" s="96" t="str">
        <f t="shared" si="864"/>
        <v/>
      </c>
      <c r="J5700" s="97" t="str">
        <f t="shared" si="865"/>
        <v/>
      </c>
      <c r="BR5700" s="392"/>
    </row>
    <row r="5701" spans="7:70" ht="16.149999999999999" customHeight="1" x14ac:dyDescent="0.25">
      <c r="G5701" s="96" t="str">
        <f t="shared" si="863"/>
        <v/>
      </c>
      <c r="H5701" s="96" t="str">
        <f t="shared" si="864"/>
        <v/>
      </c>
      <c r="J5701" s="97" t="str">
        <f t="shared" si="865"/>
        <v/>
      </c>
      <c r="BR5701" s="392"/>
    </row>
    <row r="5702" spans="7:70" ht="16.149999999999999" customHeight="1" x14ac:dyDescent="0.25">
      <c r="G5702" s="96" t="str">
        <f t="shared" si="863"/>
        <v/>
      </c>
      <c r="H5702" s="96" t="str">
        <f t="shared" si="864"/>
        <v/>
      </c>
      <c r="J5702" s="97" t="str">
        <f t="shared" si="865"/>
        <v/>
      </c>
      <c r="BR5702" s="392"/>
    </row>
    <row r="5703" spans="7:70" ht="16.149999999999999" customHeight="1" x14ac:dyDescent="0.25">
      <c r="G5703" s="96" t="str">
        <f t="shared" si="863"/>
        <v/>
      </c>
      <c r="H5703" s="96" t="str">
        <f t="shared" si="864"/>
        <v/>
      </c>
      <c r="J5703" s="97" t="str">
        <f t="shared" si="865"/>
        <v/>
      </c>
      <c r="BR5703" s="392"/>
    </row>
    <row r="5704" spans="7:70" ht="16.149999999999999" customHeight="1" x14ac:dyDescent="0.25">
      <c r="G5704" s="96" t="str">
        <f t="shared" si="863"/>
        <v/>
      </c>
      <c r="H5704" s="96" t="str">
        <f t="shared" si="864"/>
        <v/>
      </c>
      <c r="J5704" s="97" t="str">
        <f t="shared" si="865"/>
        <v/>
      </c>
      <c r="BR5704" s="392"/>
    </row>
    <row r="5705" spans="7:70" ht="16.149999999999999" customHeight="1" x14ac:dyDescent="0.25">
      <c r="G5705" s="96" t="str">
        <f t="shared" si="863"/>
        <v/>
      </c>
      <c r="H5705" s="96" t="str">
        <f t="shared" si="864"/>
        <v/>
      </c>
      <c r="J5705" s="97" t="str">
        <f t="shared" si="865"/>
        <v/>
      </c>
      <c r="BR5705" s="392"/>
    </row>
    <row r="5706" spans="7:70" ht="16.149999999999999" customHeight="1" x14ac:dyDescent="0.25">
      <c r="G5706" s="96" t="str">
        <f t="shared" si="863"/>
        <v/>
      </c>
      <c r="H5706" s="96" t="str">
        <f t="shared" si="864"/>
        <v/>
      </c>
      <c r="J5706" s="97" t="str">
        <f t="shared" si="865"/>
        <v/>
      </c>
      <c r="BR5706" s="392"/>
    </row>
    <row r="5707" spans="7:70" ht="16.149999999999999" customHeight="1" x14ac:dyDescent="0.25">
      <c r="G5707" s="96" t="str">
        <f t="shared" si="863"/>
        <v/>
      </c>
      <c r="H5707" s="96" t="str">
        <f t="shared" si="864"/>
        <v/>
      </c>
      <c r="J5707" s="97" t="str">
        <f t="shared" si="865"/>
        <v/>
      </c>
      <c r="BR5707" s="392"/>
    </row>
    <row r="5708" spans="7:70" ht="16.149999999999999" customHeight="1" x14ac:dyDescent="0.25">
      <c r="G5708" s="96" t="str">
        <f t="shared" si="863"/>
        <v/>
      </c>
      <c r="H5708" s="96" t="str">
        <f t="shared" si="864"/>
        <v/>
      </c>
      <c r="J5708" s="97" t="str">
        <f t="shared" si="865"/>
        <v/>
      </c>
      <c r="BR5708" s="392"/>
    </row>
    <row r="5709" spans="7:70" ht="16.149999999999999" customHeight="1" x14ac:dyDescent="0.25">
      <c r="G5709" s="96" t="str">
        <f t="shared" si="863"/>
        <v/>
      </c>
      <c r="H5709" s="96" t="str">
        <f t="shared" si="864"/>
        <v/>
      </c>
      <c r="J5709" s="97" t="str">
        <f t="shared" si="865"/>
        <v/>
      </c>
      <c r="BR5709" s="392"/>
    </row>
    <row r="5710" spans="7:70" ht="16.149999999999999" customHeight="1" x14ac:dyDescent="0.25">
      <c r="G5710" s="96" t="str">
        <f t="shared" si="863"/>
        <v/>
      </c>
      <c r="H5710" s="96" t="str">
        <f t="shared" si="864"/>
        <v/>
      </c>
      <c r="J5710" s="97" t="str">
        <f t="shared" si="865"/>
        <v/>
      </c>
      <c r="BR5710" s="392"/>
    </row>
    <row r="5711" spans="7:70" ht="16.149999999999999" customHeight="1" x14ac:dyDescent="0.25">
      <c r="G5711" s="96" t="str">
        <f t="shared" si="863"/>
        <v/>
      </c>
      <c r="H5711" s="96" t="str">
        <f t="shared" si="864"/>
        <v/>
      </c>
      <c r="J5711" s="97" t="str">
        <f t="shared" si="865"/>
        <v/>
      </c>
      <c r="BR5711" s="392"/>
    </row>
    <row r="5712" spans="7:70" ht="16.149999999999999" customHeight="1" x14ac:dyDescent="0.25">
      <c r="G5712" s="96" t="str">
        <f t="shared" si="863"/>
        <v/>
      </c>
      <c r="H5712" s="96" t="str">
        <f t="shared" si="864"/>
        <v/>
      </c>
      <c r="J5712" s="97" t="str">
        <f t="shared" si="865"/>
        <v/>
      </c>
      <c r="BR5712" s="392"/>
    </row>
    <row r="5713" spans="7:70" ht="16.149999999999999" customHeight="1" x14ac:dyDescent="0.25">
      <c r="G5713" s="96" t="str">
        <f t="shared" si="863"/>
        <v/>
      </c>
      <c r="H5713" s="96" t="str">
        <f t="shared" si="864"/>
        <v/>
      </c>
      <c r="J5713" s="97" t="str">
        <f t="shared" si="865"/>
        <v/>
      </c>
      <c r="BR5713" s="392"/>
    </row>
    <row r="5714" spans="7:70" ht="16.149999999999999" customHeight="1" x14ac:dyDescent="0.25">
      <c r="G5714" s="96" t="str">
        <f t="shared" si="863"/>
        <v/>
      </c>
      <c r="H5714" s="96" t="str">
        <f t="shared" si="864"/>
        <v/>
      </c>
      <c r="J5714" s="97" t="str">
        <f t="shared" si="865"/>
        <v/>
      </c>
      <c r="BR5714" s="392"/>
    </row>
    <row r="5715" spans="7:70" ht="16.149999999999999" customHeight="1" x14ac:dyDescent="0.25">
      <c r="G5715" s="96" t="str">
        <f t="shared" si="863"/>
        <v/>
      </c>
      <c r="H5715" s="96" t="str">
        <f t="shared" si="864"/>
        <v/>
      </c>
      <c r="J5715" s="97" t="str">
        <f t="shared" si="865"/>
        <v/>
      </c>
      <c r="BR5715" s="392"/>
    </row>
    <row r="5716" spans="7:70" ht="16.149999999999999" customHeight="1" x14ac:dyDescent="0.25">
      <c r="G5716" s="96" t="str">
        <f t="shared" si="863"/>
        <v/>
      </c>
      <c r="H5716" s="96" t="str">
        <f t="shared" si="864"/>
        <v/>
      </c>
      <c r="J5716" s="97" t="str">
        <f t="shared" si="865"/>
        <v/>
      </c>
      <c r="BR5716" s="392"/>
    </row>
    <row r="5717" spans="7:70" ht="16.149999999999999" customHeight="1" x14ac:dyDescent="0.25">
      <c r="G5717" s="96" t="str">
        <f t="shared" si="863"/>
        <v/>
      </c>
      <c r="H5717" s="96" t="str">
        <f t="shared" si="864"/>
        <v/>
      </c>
      <c r="J5717" s="97" t="str">
        <f t="shared" si="865"/>
        <v/>
      </c>
      <c r="BR5717" s="392"/>
    </row>
    <row r="5718" spans="7:70" ht="16.149999999999999" customHeight="1" x14ac:dyDescent="0.25">
      <c r="G5718" s="96" t="str">
        <f t="shared" si="863"/>
        <v/>
      </c>
      <c r="H5718" s="96" t="str">
        <f t="shared" si="864"/>
        <v/>
      </c>
      <c r="J5718" s="97" t="str">
        <f t="shared" si="865"/>
        <v/>
      </c>
      <c r="BR5718" s="392"/>
    </row>
    <row r="5719" spans="7:70" ht="16.149999999999999" customHeight="1" x14ac:dyDescent="0.25">
      <c r="G5719" s="96" t="str">
        <f t="shared" si="863"/>
        <v/>
      </c>
      <c r="H5719" s="96" t="str">
        <f t="shared" si="864"/>
        <v/>
      </c>
      <c r="J5719" s="97" t="str">
        <f t="shared" si="865"/>
        <v/>
      </c>
      <c r="BR5719" s="392"/>
    </row>
    <row r="5720" spans="7:70" ht="16.149999999999999" customHeight="1" x14ac:dyDescent="0.25">
      <c r="G5720" s="96" t="str">
        <f t="shared" si="863"/>
        <v/>
      </c>
      <c r="H5720" s="96" t="str">
        <f t="shared" si="864"/>
        <v/>
      </c>
      <c r="J5720" s="97" t="str">
        <f t="shared" si="865"/>
        <v/>
      </c>
      <c r="BR5720" s="392"/>
    </row>
    <row r="5721" spans="7:70" ht="16.149999999999999" customHeight="1" x14ac:dyDescent="0.25">
      <c r="G5721" s="96" t="str">
        <f t="shared" si="863"/>
        <v/>
      </c>
      <c r="H5721" s="96" t="str">
        <f t="shared" si="864"/>
        <v/>
      </c>
      <c r="J5721" s="97" t="str">
        <f t="shared" si="865"/>
        <v/>
      </c>
      <c r="BR5721" s="392"/>
    </row>
    <row r="5722" spans="7:70" ht="16.149999999999999" customHeight="1" x14ac:dyDescent="0.25">
      <c r="G5722" s="96" t="str">
        <f t="shared" si="863"/>
        <v/>
      </c>
      <c r="H5722" s="96" t="str">
        <f t="shared" si="864"/>
        <v/>
      </c>
      <c r="J5722" s="97" t="str">
        <f t="shared" si="865"/>
        <v/>
      </c>
      <c r="BR5722" s="392"/>
    </row>
    <row r="5723" spans="7:70" ht="16.149999999999999" customHeight="1" x14ac:dyDescent="0.25">
      <c r="G5723" s="96" t="str">
        <f t="shared" si="863"/>
        <v/>
      </c>
      <c r="H5723" s="96" t="str">
        <f t="shared" si="864"/>
        <v/>
      </c>
      <c r="J5723" s="97" t="str">
        <f t="shared" si="865"/>
        <v/>
      </c>
      <c r="BR5723" s="392"/>
    </row>
    <row r="5724" spans="7:70" ht="16.149999999999999" customHeight="1" x14ac:dyDescent="0.25">
      <c r="G5724" s="96" t="str">
        <f t="shared" si="863"/>
        <v/>
      </c>
      <c r="H5724" s="96" t="str">
        <f t="shared" si="864"/>
        <v/>
      </c>
      <c r="J5724" s="97" t="str">
        <f t="shared" si="865"/>
        <v/>
      </c>
      <c r="BR5724" s="392"/>
    </row>
    <row r="5725" spans="7:70" ht="16.149999999999999" customHeight="1" x14ac:dyDescent="0.25">
      <c r="G5725" s="96" t="str">
        <f t="shared" si="863"/>
        <v/>
      </c>
      <c r="H5725" s="96" t="str">
        <f t="shared" si="864"/>
        <v/>
      </c>
      <c r="J5725" s="97" t="str">
        <f t="shared" si="865"/>
        <v/>
      </c>
      <c r="BR5725" s="392"/>
    </row>
    <row r="5726" spans="7:70" ht="16.149999999999999" customHeight="1" x14ac:dyDescent="0.25">
      <c r="G5726" s="96" t="str">
        <f t="shared" si="863"/>
        <v/>
      </c>
      <c r="H5726" s="96" t="str">
        <f t="shared" si="864"/>
        <v/>
      </c>
      <c r="J5726" s="97" t="str">
        <f t="shared" si="865"/>
        <v/>
      </c>
      <c r="BR5726" s="392"/>
    </row>
    <row r="5727" spans="7:70" ht="16.149999999999999" customHeight="1" x14ac:dyDescent="0.25">
      <c r="G5727" s="96" t="str">
        <f t="shared" si="863"/>
        <v/>
      </c>
      <c r="H5727" s="96" t="str">
        <f t="shared" si="864"/>
        <v/>
      </c>
      <c r="J5727" s="97" t="str">
        <f t="shared" si="865"/>
        <v/>
      </c>
      <c r="BR5727" s="392"/>
    </row>
    <row r="5728" spans="7:70" ht="16.149999999999999" customHeight="1" x14ac:dyDescent="0.25">
      <c r="G5728" s="96" t="str">
        <f t="shared" si="863"/>
        <v/>
      </c>
      <c r="H5728" s="96" t="str">
        <f t="shared" si="864"/>
        <v/>
      </c>
      <c r="J5728" s="97" t="str">
        <f t="shared" si="865"/>
        <v/>
      </c>
      <c r="BR5728" s="392"/>
    </row>
    <row r="5729" spans="7:70" ht="16.149999999999999" customHeight="1" x14ac:dyDescent="0.25">
      <c r="G5729" s="96" t="str">
        <f t="shared" si="863"/>
        <v/>
      </c>
      <c r="H5729" s="96" t="str">
        <f t="shared" si="864"/>
        <v/>
      </c>
      <c r="J5729" s="97" t="str">
        <f t="shared" si="865"/>
        <v/>
      </c>
      <c r="BR5729" s="392"/>
    </row>
    <row r="5730" spans="7:70" ht="16.149999999999999" customHeight="1" x14ac:dyDescent="0.25">
      <c r="G5730" s="96" t="str">
        <f t="shared" si="863"/>
        <v/>
      </c>
      <c r="H5730" s="96" t="str">
        <f t="shared" si="864"/>
        <v/>
      </c>
      <c r="J5730" s="97" t="str">
        <f t="shared" si="865"/>
        <v/>
      </c>
      <c r="BR5730" s="392"/>
    </row>
    <row r="5731" spans="7:70" ht="16.149999999999999" customHeight="1" x14ac:dyDescent="0.25">
      <c r="G5731" s="96" t="str">
        <f t="shared" si="863"/>
        <v/>
      </c>
      <c r="H5731" s="96" t="str">
        <f t="shared" si="864"/>
        <v/>
      </c>
      <c r="J5731" s="97" t="str">
        <f t="shared" si="865"/>
        <v/>
      </c>
      <c r="BR5731" s="392"/>
    </row>
    <row r="5732" spans="7:70" ht="16.149999999999999" customHeight="1" x14ac:dyDescent="0.25">
      <c r="G5732" s="96" t="str">
        <f t="shared" si="863"/>
        <v/>
      </c>
      <c r="H5732" s="96" t="str">
        <f t="shared" si="864"/>
        <v/>
      </c>
      <c r="J5732" s="97" t="str">
        <f t="shared" si="865"/>
        <v/>
      </c>
      <c r="BR5732" s="392"/>
    </row>
    <row r="5733" spans="7:70" ht="16.149999999999999" customHeight="1" x14ac:dyDescent="0.25">
      <c r="G5733" s="96" t="str">
        <f t="shared" si="863"/>
        <v/>
      </c>
      <c r="H5733" s="96" t="str">
        <f t="shared" si="864"/>
        <v/>
      </c>
      <c r="J5733" s="97" t="str">
        <f t="shared" si="865"/>
        <v/>
      </c>
      <c r="BR5733" s="392"/>
    </row>
    <row r="5734" spans="7:70" ht="16.149999999999999" customHeight="1" x14ac:dyDescent="0.25">
      <c r="G5734" s="96" t="str">
        <f t="shared" si="863"/>
        <v/>
      </c>
      <c r="H5734" s="96" t="str">
        <f t="shared" si="864"/>
        <v/>
      </c>
      <c r="J5734" s="97" t="str">
        <f t="shared" si="865"/>
        <v/>
      </c>
      <c r="BR5734" s="392"/>
    </row>
    <row r="5735" spans="7:70" ht="16.149999999999999" customHeight="1" x14ac:dyDescent="0.25">
      <c r="G5735" s="96" t="str">
        <f t="shared" si="863"/>
        <v/>
      </c>
      <c r="H5735" s="96" t="str">
        <f t="shared" si="864"/>
        <v/>
      </c>
      <c r="J5735" s="97" t="str">
        <f t="shared" si="865"/>
        <v/>
      </c>
      <c r="BR5735" s="392"/>
    </row>
    <row r="5736" spans="7:70" ht="16.149999999999999" customHeight="1" x14ac:dyDescent="0.25">
      <c r="G5736" s="96" t="str">
        <f t="shared" si="863"/>
        <v/>
      </c>
      <c r="H5736" s="96" t="str">
        <f t="shared" si="864"/>
        <v/>
      </c>
      <c r="J5736" s="97" t="str">
        <f t="shared" si="865"/>
        <v/>
      </c>
      <c r="BR5736" s="392"/>
    </row>
    <row r="5737" spans="7:70" ht="16.149999999999999" customHeight="1" x14ac:dyDescent="0.25">
      <c r="G5737" s="96" t="str">
        <f t="shared" si="863"/>
        <v/>
      </c>
      <c r="H5737" s="96" t="str">
        <f t="shared" si="864"/>
        <v/>
      </c>
      <c r="J5737" s="97" t="str">
        <f t="shared" si="865"/>
        <v/>
      </c>
      <c r="BR5737" s="392"/>
    </row>
    <row r="5738" spans="7:70" ht="16.149999999999999" customHeight="1" x14ac:dyDescent="0.25">
      <c r="G5738" s="96" t="str">
        <f t="shared" si="863"/>
        <v/>
      </c>
      <c r="H5738" s="96" t="str">
        <f t="shared" si="864"/>
        <v/>
      </c>
      <c r="J5738" s="97" t="str">
        <f t="shared" si="865"/>
        <v/>
      </c>
      <c r="BR5738" s="392"/>
    </row>
    <row r="5739" spans="7:70" ht="16.149999999999999" customHeight="1" x14ac:dyDescent="0.25">
      <c r="G5739" s="96" t="str">
        <f t="shared" si="863"/>
        <v/>
      </c>
      <c r="H5739" s="96" t="str">
        <f t="shared" si="864"/>
        <v/>
      </c>
      <c r="J5739" s="97" t="str">
        <f t="shared" si="865"/>
        <v/>
      </c>
      <c r="BR5739" s="392"/>
    </row>
    <row r="5740" spans="7:70" ht="16.149999999999999" customHeight="1" x14ac:dyDescent="0.25">
      <c r="G5740" s="96" t="str">
        <f t="shared" si="863"/>
        <v/>
      </c>
      <c r="H5740" s="96" t="str">
        <f t="shared" si="864"/>
        <v/>
      </c>
      <c r="J5740" s="97" t="str">
        <f t="shared" si="865"/>
        <v/>
      </c>
      <c r="BR5740" s="392"/>
    </row>
    <row r="5741" spans="7:70" ht="16.149999999999999" customHeight="1" x14ac:dyDescent="0.25">
      <c r="G5741" s="96" t="str">
        <f t="shared" ref="G5741:G5804" si="866">IF(F5741&lt;&gt;"",MONTH(F5741),"")</f>
        <v/>
      </c>
      <c r="H5741" s="96" t="str">
        <f t="shared" ref="H5741:H5804" si="867">IF(F5741&lt;&gt;"",YEAR(F5741),"")</f>
        <v/>
      </c>
      <c r="J5741" s="97" t="str">
        <f t="shared" si="865"/>
        <v/>
      </c>
      <c r="BR5741" s="392"/>
    </row>
    <row r="5742" spans="7:70" ht="16.149999999999999" customHeight="1" x14ac:dyDescent="0.25">
      <c r="G5742" s="96" t="str">
        <f t="shared" si="866"/>
        <v/>
      </c>
      <c r="H5742" s="96" t="str">
        <f t="shared" si="867"/>
        <v/>
      </c>
      <c r="J5742" s="97" t="str">
        <f t="shared" si="865"/>
        <v/>
      </c>
      <c r="BR5742" s="392"/>
    </row>
    <row r="5743" spans="7:70" ht="16.149999999999999" customHeight="1" x14ac:dyDescent="0.25">
      <c r="G5743" s="96" t="str">
        <f t="shared" si="866"/>
        <v/>
      </c>
      <c r="H5743" s="96" t="str">
        <f t="shared" si="867"/>
        <v/>
      </c>
      <c r="J5743" s="97" t="str">
        <f t="shared" si="865"/>
        <v/>
      </c>
      <c r="BR5743" s="392"/>
    </row>
    <row r="5744" spans="7:70" ht="16.149999999999999" customHeight="1" x14ac:dyDescent="0.25">
      <c r="G5744" s="96" t="str">
        <f t="shared" si="866"/>
        <v/>
      </c>
      <c r="H5744" s="96" t="str">
        <f t="shared" si="867"/>
        <v/>
      </c>
      <c r="J5744" s="97" t="str">
        <f t="shared" si="865"/>
        <v/>
      </c>
      <c r="BR5744" s="392"/>
    </row>
    <row r="5745" spans="7:70" ht="16.149999999999999" customHeight="1" x14ac:dyDescent="0.25">
      <c r="G5745" s="96" t="str">
        <f t="shared" si="866"/>
        <v/>
      </c>
      <c r="H5745" s="96" t="str">
        <f t="shared" si="867"/>
        <v/>
      </c>
      <c r="J5745" s="97" t="str">
        <f t="shared" si="865"/>
        <v/>
      </c>
      <c r="BR5745" s="392"/>
    </row>
    <row r="5746" spans="7:70" ht="16.149999999999999" customHeight="1" x14ac:dyDescent="0.25">
      <c r="G5746" s="96" t="str">
        <f t="shared" si="866"/>
        <v/>
      </c>
      <c r="H5746" s="96" t="str">
        <f t="shared" si="867"/>
        <v/>
      </c>
      <c r="J5746" s="97" t="str">
        <f t="shared" si="865"/>
        <v/>
      </c>
      <c r="BR5746" s="392"/>
    </row>
    <row r="5747" spans="7:70" ht="16.149999999999999" customHeight="1" x14ac:dyDescent="0.25">
      <c r="G5747" s="96" t="str">
        <f t="shared" si="866"/>
        <v/>
      </c>
      <c r="H5747" s="96" t="str">
        <f t="shared" si="867"/>
        <v/>
      </c>
      <c r="J5747" s="97" t="str">
        <f t="shared" si="865"/>
        <v/>
      </c>
      <c r="BR5747" s="392"/>
    </row>
    <row r="5748" spans="7:70" ht="16.149999999999999" customHeight="1" x14ac:dyDescent="0.25">
      <c r="G5748" s="96" t="str">
        <f t="shared" si="866"/>
        <v/>
      </c>
      <c r="H5748" s="96" t="str">
        <f t="shared" si="867"/>
        <v/>
      </c>
      <c r="J5748" s="97" t="str">
        <f t="shared" si="865"/>
        <v/>
      </c>
      <c r="BR5748" s="392"/>
    </row>
    <row r="5749" spans="7:70" ht="16.149999999999999" customHeight="1" x14ac:dyDescent="0.25">
      <c r="G5749" s="96" t="str">
        <f t="shared" si="866"/>
        <v/>
      </c>
      <c r="H5749" s="96" t="str">
        <f t="shared" si="867"/>
        <v/>
      </c>
      <c r="J5749" s="97" t="str">
        <f t="shared" si="865"/>
        <v/>
      </c>
      <c r="BR5749" s="392"/>
    </row>
    <row r="5750" spans="7:70" ht="16.149999999999999" customHeight="1" x14ac:dyDescent="0.25">
      <c r="G5750" s="96" t="str">
        <f t="shared" si="866"/>
        <v/>
      </c>
      <c r="H5750" s="96" t="str">
        <f t="shared" si="867"/>
        <v/>
      </c>
      <c r="J5750" s="97" t="str">
        <f t="shared" si="865"/>
        <v/>
      </c>
      <c r="BR5750" s="392"/>
    </row>
    <row r="5751" spans="7:70" ht="16.149999999999999" customHeight="1" x14ac:dyDescent="0.25">
      <c r="G5751" s="96" t="str">
        <f t="shared" si="866"/>
        <v/>
      </c>
      <c r="H5751" s="96" t="str">
        <f t="shared" si="867"/>
        <v/>
      </c>
      <c r="J5751" s="97" t="str">
        <f t="shared" si="865"/>
        <v/>
      </c>
      <c r="BR5751" s="392"/>
    </row>
    <row r="5752" spans="7:70" ht="16.149999999999999" customHeight="1" x14ac:dyDescent="0.25">
      <c r="G5752" s="96" t="str">
        <f t="shared" si="866"/>
        <v/>
      </c>
      <c r="H5752" s="96" t="str">
        <f t="shared" si="867"/>
        <v/>
      </c>
      <c r="J5752" s="97" t="str">
        <f t="shared" ref="J5752:J5815" si="868">IF(I5752&lt;&gt;"",HOUR(I5752),"")</f>
        <v/>
      </c>
      <c r="BR5752" s="392"/>
    </row>
    <row r="5753" spans="7:70" ht="16.149999999999999" customHeight="1" x14ac:dyDescent="0.25">
      <c r="G5753" s="96" t="str">
        <f t="shared" si="866"/>
        <v/>
      </c>
      <c r="H5753" s="96" t="str">
        <f t="shared" si="867"/>
        <v/>
      </c>
      <c r="J5753" s="97" t="str">
        <f t="shared" si="868"/>
        <v/>
      </c>
      <c r="BR5753" s="392"/>
    </row>
    <row r="5754" spans="7:70" ht="16.149999999999999" customHeight="1" x14ac:dyDescent="0.25">
      <c r="G5754" s="96" t="str">
        <f t="shared" si="866"/>
        <v/>
      </c>
      <c r="H5754" s="96" t="str">
        <f t="shared" si="867"/>
        <v/>
      </c>
      <c r="J5754" s="97" t="str">
        <f t="shared" si="868"/>
        <v/>
      </c>
      <c r="BR5754" s="392"/>
    </row>
    <row r="5755" spans="7:70" ht="16.149999999999999" customHeight="1" x14ac:dyDescent="0.25">
      <c r="G5755" s="96" t="str">
        <f t="shared" si="866"/>
        <v/>
      </c>
      <c r="H5755" s="96" t="str">
        <f t="shared" si="867"/>
        <v/>
      </c>
      <c r="J5755" s="97" t="str">
        <f t="shared" si="868"/>
        <v/>
      </c>
      <c r="BR5755" s="392"/>
    </row>
    <row r="5756" spans="7:70" ht="16.149999999999999" customHeight="1" x14ac:dyDescent="0.25">
      <c r="G5756" s="96" t="str">
        <f t="shared" si="866"/>
        <v/>
      </c>
      <c r="H5756" s="96" t="str">
        <f t="shared" si="867"/>
        <v/>
      </c>
      <c r="J5756" s="97" t="str">
        <f t="shared" si="868"/>
        <v/>
      </c>
      <c r="BR5756" s="392"/>
    </row>
    <row r="5757" spans="7:70" ht="16.149999999999999" customHeight="1" x14ac:dyDescent="0.25">
      <c r="G5757" s="96" t="str">
        <f t="shared" si="866"/>
        <v/>
      </c>
      <c r="H5757" s="96" t="str">
        <f t="shared" si="867"/>
        <v/>
      </c>
      <c r="J5757" s="97" t="str">
        <f t="shared" si="868"/>
        <v/>
      </c>
      <c r="BR5757" s="392"/>
    </row>
    <row r="5758" spans="7:70" ht="16.149999999999999" customHeight="1" x14ac:dyDescent="0.25">
      <c r="G5758" s="96" t="str">
        <f t="shared" si="866"/>
        <v/>
      </c>
      <c r="H5758" s="96" t="str">
        <f t="shared" si="867"/>
        <v/>
      </c>
      <c r="J5758" s="97" t="str">
        <f t="shared" si="868"/>
        <v/>
      </c>
      <c r="BR5758" s="392"/>
    </row>
    <row r="5759" spans="7:70" ht="16.149999999999999" customHeight="1" x14ac:dyDescent="0.25">
      <c r="G5759" s="96" t="str">
        <f t="shared" si="866"/>
        <v/>
      </c>
      <c r="H5759" s="96" t="str">
        <f t="shared" si="867"/>
        <v/>
      </c>
      <c r="J5759" s="97" t="str">
        <f t="shared" si="868"/>
        <v/>
      </c>
      <c r="BR5759" s="392"/>
    </row>
    <row r="5760" spans="7:70" ht="16.149999999999999" customHeight="1" x14ac:dyDescent="0.25">
      <c r="G5760" s="96" t="str">
        <f t="shared" si="866"/>
        <v/>
      </c>
      <c r="H5760" s="96" t="str">
        <f t="shared" si="867"/>
        <v/>
      </c>
      <c r="J5760" s="97" t="str">
        <f t="shared" si="868"/>
        <v/>
      </c>
      <c r="BR5760" s="392"/>
    </row>
    <row r="5761" spans="7:70" ht="16.149999999999999" customHeight="1" x14ac:dyDescent="0.25">
      <c r="G5761" s="96" t="str">
        <f t="shared" si="866"/>
        <v/>
      </c>
      <c r="H5761" s="96" t="str">
        <f t="shared" si="867"/>
        <v/>
      </c>
      <c r="J5761" s="97" t="str">
        <f t="shared" si="868"/>
        <v/>
      </c>
      <c r="BR5761" s="392"/>
    </row>
    <row r="5762" spans="7:70" ht="16.149999999999999" customHeight="1" x14ac:dyDescent="0.25">
      <c r="G5762" s="96" t="str">
        <f t="shared" si="866"/>
        <v/>
      </c>
      <c r="H5762" s="96" t="str">
        <f t="shared" si="867"/>
        <v/>
      </c>
      <c r="J5762" s="97" t="str">
        <f t="shared" si="868"/>
        <v/>
      </c>
      <c r="BR5762" s="392"/>
    </row>
    <row r="5763" spans="7:70" ht="16.149999999999999" customHeight="1" x14ac:dyDescent="0.25">
      <c r="G5763" s="96" t="str">
        <f t="shared" si="866"/>
        <v/>
      </c>
      <c r="H5763" s="96" t="str">
        <f t="shared" si="867"/>
        <v/>
      </c>
      <c r="J5763" s="97" t="str">
        <f t="shared" si="868"/>
        <v/>
      </c>
      <c r="BR5763" s="392"/>
    </row>
    <row r="5764" spans="7:70" ht="16.149999999999999" customHeight="1" x14ac:dyDescent="0.25">
      <c r="G5764" s="96" t="str">
        <f t="shared" si="866"/>
        <v/>
      </c>
      <c r="H5764" s="96" t="str">
        <f t="shared" si="867"/>
        <v/>
      </c>
      <c r="J5764" s="97" t="str">
        <f t="shared" si="868"/>
        <v/>
      </c>
      <c r="BR5764" s="392"/>
    </row>
    <row r="5765" spans="7:70" ht="16.149999999999999" customHeight="1" x14ac:dyDescent="0.25">
      <c r="G5765" s="96" t="str">
        <f t="shared" si="866"/>
        <v/>
      </c>
      <c r="H5765" s="96" t="str">
        <f t="shared" si="867"/>
        <v/>
      </c>
      <c r="J5765" s="97" t="str">
        <f t="shared" si="868"/>
        <v/>
      </c>
      <c r="BR5765" s="392"/>
    </row>
    <row r="5766" spans="7:70" ht="16.149999999999999" customHeight="1" x14ac:dyDescent="0.25">
      <c r="G5766" s="96" t="str">
        <f t="shared" si="866"/>
        <v/>
      </c>
      <c r="H5766" s="96" t="str">
        <f t="shared" si="867"/>
        <v/>
      </c>
      <c r="J5766" s="97" t="str">
        <f t="shared" si="868"/>
        <v/>
      </c>
      <c r="BR5766" s="392"/>
    </row>
    <row r="5767" spans="7:70" ht="16.149999999999999" customHeight="1" x14ac:dyDescent="0.25">
      <c r="G5767" s="96" t="str">
        <f t="shared" si="866"/>
        <v/>
      </c>
      <c r="H5767" s="96" t="str">
        <f t="shared" si="867"/>
        <v/>
      </c>
      <c r="J5767" s="97" t="str">
        <f t="shared" si="868"/>
        <v/>
      </c>
      <c r="BR5767" s="392"/>
    </row>
    <row r="5768" spans="7:70" ht="16.149999999999999" customHeight="1" x14ac:dyDescent="0.25">
      <c r="G5768" s="96" t="str">
        <f t="shared" si="866"/>
        <v/>
      </c>
      <c r="H5768" s="96" t="str">
        <f t="shared" si="867"/>
        <v/>
      </c>
      <c r="J5768" s="97" t="str">
        <f t="shared" si="868"/>
        <v/>
      </c>
      <c r="BR5768" s="392"/>
    </row>
    <row r="5769" spans="7:70" ht="16.149999999999999" customHeight="1" x14ac:dyDescent="0.25">
      <c r="G5769" s="96" t="str">
        <f t="shared" si="866"/>
        <v/>
      </c>
      <c r="H5769" s="96" t="str">
        <f t="shared" si="867"/>
        <v/>
      </c>
      <c r="J5769" s="97" t="str">
        <f t="shared" si="868"/>
        <v/>
      </c>
      <c r="BR5769" s="392"/>
    </row>
    <row r="5770" spans="7:70" ht="16.149999999999999" customHeight="1" x14ac:dyDescent="0.25">
      <c r="G5770" s="96" t="str">
        <f t="shared" si="866"/>
        <v/>
      </c>
      <c r="H5770" s="96" t="str">
        <f t="shared" si="867"/>
        <v/>
      </c>
      <c r="J5770" s="97" t="str">
        <f t="shared" si="868"/>
        <v/>
      </c>
      <c r="BR5770" s="392"/>
    </row>
    <row r="5771" spans="7:70" ht="16.149999999999999" customHeight="1" x14ac:dyDescent="0.25">
      <c r="G5771" s="96" t="str">
        <f t="shared" si="866"/>
        <v/>
      </c>
      <c r="H5771" s="96" t="str">
        <f t="shared" si="867"/>
        <v/>
      </c>
      <c r="J5771" s="97" t="str">
        <f t="shared" si="868"/>
        <v/>
      </c>
      <c r="BR5771" s="392"/>
    </row>
    <row r="5772" spans="7:70" ht="16.149999999999999" customHeight="1" x14ac:dyDescent="0.25">
      <c r="G5772" s="96" t="str">
        <f t="shared" si="866"/>
        <v/>
      </c>
      <c r="H5772" s="96" t="str">
        <f t="shared" si="867"/>
        <v/>
      </c>
      <c r="J5772" s="97" t="str">
        <f t="shared" si="868"/>
        <v/>
      </c>
      <c r="BR5772" s="392"/>
    </row>
    <row r="5773" spans="7:70" ht="16.149999999999999" customHeight="1" x14ac:dyDescent="0.25">
      <c r="G5773" s="96" t="str">
        <f t="shared" si="866"/>
        <v/>
      </c>
      <c r="H5773" s="96" t="str">
        <f t="shared" si="867"/>
        <v/>
      </c>
      <c r="J5773" s="97" t="str">
        <f t="shared" si="868"/>
        <v/>
      </c>
      <c r="BR5773" s="392"/>
    </row>
    <row r="5774" spans="7:70" ht="16.149999999999999" customHeight="1" x14ac:dyDescent="0.25">
      <c r="G5774" s="96" t="str">
        <f t="shared" si="866"/>
        <v/>
      </c>
      <c r="H5774" s="96" t="str">
        <f t="shared" si="867"/>
        <v/>
      </c>
      <c r="J5774" s="97" t="str">
        <f t="shared" si="868"/>
        <v/>
      </c>
      <c r="BR5774" s="392"/>
    </row>
    <row r="5775" spans="7:70" ht="16.149999999999999" customHeight="1" x14ac:dyDescent="0.25">
      <c r="G5775" s="96" t="str">
        <f t="shared" si="866"/>
        <v/>
      </c>
      <c r="H5775" s="96" t="str">
        <f t="shared" si="867"/>
        <v/>
      </c>
      <c r="J5775" s="97" t="str">
        <f t="shared" si="868"/>
        <v/>
      </c>
      <c r="BR5775" s="392"/>
    </row>
    <row r="5776" spans="7:70" ht="16.149999999999999" customHeight="1" x14ac:dyDescent="0.25">
      <c r="G5776" s="96" t="str">
        <f t="shared" si="866"/>
        <v/>
      </c>
      <c r="H5776" s="96" t="str">
        <f t="shared" si="867"/>
        <v/>
      </c>
      <c r="J5776" s="97" t="str">
        <f t="shared" si="868"/>
        <v/>
      </c>
      <c r="BR5776" s="392"/>
    </row>
    <row r="5777" spans="7:70" ht="16.149999999999999" customHeight="1" x14ac:dyDescent="0.25">
      <c r="G5777" s="96" t="str">
        <f t="shared" si="866"/>
        <v/>
      </c>
      <c r="H5777" s="96" t="str">
        <f t="shared" si="867"/>
        <v/>
      </c>
      <c r="J5777" s="97" t="str">
        <f t="shared" si="868"/>
        <v/>
      </c>
      <c r="BR5777" s="392"/>
    </row>
    <row r="5778" spans="7:70" ht="16.149999999999999" customHeight="1" x14ac:dyDescent="0.25">
      <c r="G5778" s="96" t="str">
        <f t="shared" si="866"/>
        <v/>
      </c>
      <c r="H5778" s="96" t="str">
        <f t="shared" si="867"/>
        <v/>
      </c>
      <c r="J5778" s="97" t="str">
        <f t="shared" si="868"/>
        <v/>
      </c>
      <c r="BR5778" s="392"/>
    </row>
    <row r="5779" spans="7:70" ht="16.149999999999999" customHeight="1" x14ac:dyDescent="0.25">
      <c r="G5779" s="96" t="str">
        <f t="shared" si="866"/>
        <v/>
      </c>
      <c r="H5779" s="96" t="str">
        <f t="shared" si="867"/>
        <v/>
      </c>
      <c r="J5779" s="97" t="str">
        <f t="shared" si="868"/>
        <v/>
      </c>
      <c r="BR5779" s="392"/>
    </row>
    <row r="5780" spans="7:70" ht="16.149999999999999" customHeight="1" x14ac:dyDescent="0.25">
      <c r="G5780" s="96" t="str">
        <f t="shared" si="866"/>
        <v/>
      </c>
      <c r="H5780" s="96" t="str">
        <f t="shared" si="867"/>
        <v/>
      </c>
      <c r="J5780" s="97" t="str">
        <f t="shared" si="868"/>
        <v/>
      </c>
      <c r="BR5780" s="392"/>
    </row>
    <row r="5781" spans="7:70" ht="16.149999999999999" customHeight="1" x14ac:dyDescent="0.25">
      <c r="G5781" s="96" t="str">
        <f t="shared" si="866"/>
        <v/>
      </c>
      <c r="H5781" s="96" t="str">
        <f t="shared" si="867"/>
        <v/>
      </c>
      <c r="J5781" s="97" t="str">
        <f t="shared" si="868"/>
        <v/>
      </c>
      <c r="BR5781" s="392"/>
    </row>
    <row r="5782" spans="7:70" ht="16.149999999999999" customHeight="1" x14ac:dyDescent="0.25">
      <c r="G5782" s="96" t="str">
        <f t="shared" si="866"/>
        <v/>
      </c>
      <c r="H5782" s="96" t="str">
        <f t="shared" si="867"/>
        <v/>
      </c>
      <c r="J5782" s="97" t="str">
        <f t="shared" si="868"/>
        <v/>
      </c>
      <c r="BR5782" s="392"/>
    </row>
    <row r="5783" spans="7:70" ht="16.149999999999999" customHeight="1" x14ac:dyDescent="0.25">
      <c r="G5783" s="96" t="str">
        <f t="shared" si="866"/>
        <v/>
      </c>
      <c r="H5783" s="96" t="str">
        <f t="shared" si="867"/>
        <v/>
      </c>
      <c r="J5783" s="97" t="str">
        <f t="shared" si="868"/>
        <v/>
      </c>
      <c r="BR5783" s="392"/>
    </row>
    <row r="5784" spans="7:70" ht="16.149999999999999" customHeight="1" x14ac:dyDescent="0.25">
      <c r="G5784" s="96" t="str">
        <f t="shared" si="866"/>
        <v/>
      </c>
      <c r="H5784" s="96" t="str">
        <f t="shared" si="867"/>
        <v/>
      </c>
      <c r="J5784" s="97" t="str">
        <f t="shared" si="868"/>
        <v/>
      </c>
      <c r="BR5784" s="392"/>
    </row>
    <row r="5785" spans="7:70" ht="16.149999999999999" customHeight="1" x14ac:dyDescent="0.25">
      <c r="G5785" s="96" t="str">
        <f t="shared" si="866"/>
        <v/>
      </c>
      <c r="H5785" s="96" t="str">
        <f t="shared" si="867"/>
        <v/>
      </c>
      <c r="J5785" s="97" t="str">
        <f t="shared" si="868"/>
        <v/>
      </c>
      <c r="BR5785" s="392"/>
    </row>
    <row r="5786" spans="7:70" ht="16.149999999999999" customHeight="1" x14ac:dyDescent="0.25">
      <c r="G5786" s="96" t="str">
        <f t="shared" si="866"/>
        <v/>
      </c>
      <c r="H5786" s="96" t="str">
        <f t="shared" si="867"/>
        <v/>
      </c>
      <c r="J5786" s="97" t="str">
        <f t="shared" si="868"/>
        <v/>
      </c>
      <c r="BR5786" s="392"/>
    </row>
    <row r="5787" spans="7:70" ht="16.149999999999999" customHeight="1" x14ac:dyDescent="0.25">
      <c r="G5787" s="96" t="str">
        <f t="shared" si="866"/>
        <v/>
      </c>
      <c r="H5787" s="96" t="str">
        <f t="shared" si="867"/>
        <v/>
      </c>
      <c r="J5787" s="97" t="str">
        <f t="shared" si="868"/>
        <v/>
      </c>
      <c r="BR5787" s="392"/>
    </row>
    <row r="5788" spans="7:70" ht="16.149999999999999" customHeight="1" x14ac:dyDescent="0.25">
      <c r="G5788" s="96" t="str">
        <f t="shared" si="866"/>
        <v/>
      </c>
      <c r="H5788" s="96" t="str">
        <f t="shared" si="867"/>
        <v/>
      </c>
      <c r="J5788" s="97" t="str">
        <f t="shared" si="868"/>
        <v/>
      </c>
      <c r="BR5788" s="392"/>
    </row>
    <row r="5789" spans="7:70" ht="16.149999999999999" customHeight="1" x14ac:dyDescent="0.25">
      <c r="G5789" s="96" t="str">
        <f t="shared" si="866"/>
        <v/>
      </c>
      <c r="H5789" s="96" t="str">
        <f t="shared" si="867"/>
        <v/>
      </c>
      <c r="J5789" s="97" t="str">
        <f t="shared" si="868"/>
        <v/>
      </c>
      <c r="BR5789" s="392"/>
    </row>
    <row r="5790" spans="7:70" ht="16.149999999999999" customHeight="1" x14ac:dyDescent="0.25">
      <c r="G5790" s="96" t="str">
        <f t="shared" si="866"/>
        <v/>
      </c>
      <c r="H5790" s="96" t="str">
        <f t="shared" si="867"/>
        <v/>
      </c>
      <c r="J5790" s="97" t="str">
        <f t="shared" si="868"/>
        <v/>
      </c>
      <c r="BR5790" s="392"/>
    </row>
    <row r="5791" spans="7:70" ht="16.149999999999999" customHeight="1" x14ac:dyDescent="0.25">
      <c r="G5791" s="96" t="str">
        <f t="shared" si="866"/>
        <v/>
      </c>
      <c r="H5791" s="96" t="str">
        <f t="shared" si="867"/>
        <v/>
      </c>
      <c r="J5791" s="97" t="str">
        <f t="shared" si="868"/>
        <v/>
      </c>
      <c r="BR5791" s="392"/>
    </row>
    <row r="5792" spans="7:70" ht="16.149999999999999" customHeight="1" x14ac:dyDescent="0.25">
      <c r="G5792" s="96" t="str">
        <f t="shared" si="866"/>
        <v/>
      </c>
      <c r="H5792" s="96" t="str">
        <f t="shared" si="867"/>
        <v/>
      </c>
      <c r="J5792" s="97" t="str">
        <f t="shared" si="868"/>
        <v/>
      </c>
      <c r="BR5792" s="392"/>
    </row>
    <row r="5793" spans="7:70" ht="16.149999999999999" customHeight="1" x14ac:dyDescent="0.25">
      <c r="G5793" s="96" t="str">
        <f t="shared" si="866"/>
        <v/>
      </c>
      <c r="H5793" s="96" t="str">
        <f t="shared" si="867"/>
        <v/>
      </c>
      <c r="J5793" s="97" t="str">
        <f t="shared" si="868"/>
        <v/>
      </c>
      <c r="BR5793" s="392"/>
    </row>
    <row r="5794" spans="7:70" ht="16.149999999999999" customHeight="1" x14ac:dyDescent="0.25">
      <c r="G5794" s="96" t="str">
        <f t="shared" si="866"/>
        <v/>
      </c>
      <c r="H5794" s="96" t="str">
        <f t="shared" si="867"/>
        <v/>
      </c>
      <c r="J5794" s="97" t="str">
        <f t="shared" si="868"/>
        <v/>
      </c>
      <c r="BR5794" s="392"/>
    </row>
    <row r="5795" spans="7:70" ht="16.149999999999999" customHeight="1" x14ac:dyDescent="0.25">
      <c r="G5795" s="96" t="str">
        <f t="shared" si="866"/>
        <v/>
      </c>
      <c r="H5795" s="96" t="str">
        <f t="shared" si="867"/>
        <v/>
      </c>
      <c r="J5795" s="97" t="str">
        <f t="shared" si="868"/>
        <v/>
      </c>
      <c r="BR5795" s="392"/>
    </row>
    <row r="5796" spans="7:70" ht="16.149999999999999" customHeight="1" x14ac:dyDescent="0.25">
      <c r="G5796" s="96" t="str">
        <f t="shared" si="866"/>
        <v/>
      </c>
      <c r="H5796" s="96" t="str">
        <f t="shared" si="867"/>
        <v/>
      </c>
      <c r="J5796" s="97" t="str">
        <f t="shared" si="868"/>
        <v/>
      </c>
      <c r="BR5796" s="392"/>
    </row>
    <row r="5797" spans="7:70" ht="16.149999999999999" customHeight="1" x14ac:dyDescent="0.25">
      <c r="G5797" s="96" t="str">
        <f t="shared" si="866"/>
        <v/>
      </c>
      <c r="H5797" s="96" t="str">
        <f t="shared" si="867"/>
        <v/>
      </c>
      <c r="J5797" s="97" t="str">
        <f t="shared" si="868"/>
        <v/>
      </c>
      <c r="BR5797" s="392"/>
    </row>
    <row r="5798" spans="7:70" ht="16.149999999999999" customHeight="1" x14ac:dyDescent="0.25">
      <c r="G5798" s="96" t="str">
        <f t="shared" si="866"/>
        <v/>
      </c>
      <c r="H5798" s="96" t="str">
        <f t="shared" si="867"/>
        <v/>
      </c>
      <c r="J5798" s="97" t="str">
        <f t="shared" si="868"/>
        <v/>
      </c>
      <c r="BR5798" s="392"/>
    </row>
    <row r="5799" spans="7:70" ht="16.149999999999999" customHeight="1" x14ac:dyDescent="0.25">
      <c r="G5799" s="96" t="str">
        <f t="shared" si="866"/>
        <v/>
      </c>
      <c r="H5799" s="96" t="str">
        <f t="shared" si="867"/>
        <v/>
      </c>
      <c r="J5799" s="97" t="str">
        <f t="shared" si="868"/>
        <v/>
      </c>
      <c r="BR5799" s="392"/>
    </row>
    <row r="5800" spans="7:70" ht="16.149999999999999" customHeight="1" x14ac:dyDescent="0.25">
      <c r="G5800" s="96" t="str">
        <f t="shared" si="866"/>
        <v/>
      </c>
      <c r="H5800" s="96" t="str">
        <f t="shared" si="867"/>
        <v/>
      </c>
      <c r="J5800" s="97" t="str">
        <f t="shared" si="868"/>
        <v/>
      </c>
      <c r="BR5800" s="392"/>
    </row>
    <row r="5801" spans="7:70" ht="16.149999999999999" customHeight="1" x14ac:dyDescent="0.25">
      <c r="G5801" s="96" t="str">
        <f t="shared" si="866"/>
        <v/>
      </c>
      <c r="H5801" s="96" t="str">
        <f t="shared" si="867"/>
        <v/>
      </c>
      <c r="J5801" s="97" t="str">
        <f t="shared" si="868"/>
        <v/>
      </c>
      <c r="BR5801" s="392"/>
    </row>
    <row r="5802" spans="7:70" ht="16.149999999999999" customHeight="1" x14ac:dyDescent="0.25">
      <c r="G5802" s="96" t="str">
        <f t="shared" si="866"/>
        <v/>
      </c>
      <c r="H5802" s="96" t="str">
        <f t="shared" si="867"/>
        <v/>
      </c>
      <c r="J5802" s="97" t="str">
        <f t="shared" si="868"/>
        <v/>
      </c>
      <c r="BR5802" s="392"/>
    </row>
    <row r="5803" spans="7:70" ht="16.149999999999999" customHeight="1" x14ac:dyDescent="0.25">
      <c r="G5803" s="96" t="str">
        <f t="shared" si="866"/>
        <v/>
      </c>
      <c r="H5803" s="96" t="str">
        <f t="shared" si="867"/>
        <v/>
      </c>
      <c r="J5803" s="97" t="str">
        <f t="shared" si="868"/>
        <v/>
      </c>
      <c r="BR5803" s="392"/>
    </row>
    <row r="5804" spans="7:70" ht="16.149999999999999" customHeight="1" x14ac:dyDescent="0.25">
      <c r="G5804" s="96" t="str">
        <f t="shared" si="866"/>
        <v/>
      </c>
      <c r="H5804" s="96" t="str">
        <f t="shared" si="867"/>
        <v/>
      </c>
      <c r="J5804" s="97" t="str">
        <f t="shared" si="868"/>
        <v/>
      </c>
      <c r="BR5804" s="392"/>
    </row>
    <row r="5805" spans="7:70" ht="16.149999999999999" customHeight="1" x14ac:dyDescent="0.25">
      <c r="G5805" s="96" t="str">
        <f t="shared" ref="G5805:G5868" si="869">IF(F5805&lt;&gt;"",MONTH(F5805),"")</f>
        <v/>
      </c>
      <c r="H5805" s="96" t="str">
        <f t="shared" ref="H5805:H5868" si="870">IF(F5805&lt;&gt;"",YEAR(F5805),"")</f>
        <v/>
      </c>
      <c r="J5805" s="97" t="str">
        <f t="shared" si="868"/>
        <v/>
      </c>
      <c r="BR5805" s="392"/>
    </row>
    <row r="5806" spans="7:70" ht="16.149999999999999" customHeight="1" x14ac:dyDescent="0.25">
      <c r="G5806" s="96" t="str">
        <f t="shared" si="869"/>
        <v/>
      </c>
      <c r="H5806" s="96" t="str">
        <f t="shared" si="870"/>
        <v/>
      </c>
      <c r="J5806" s="97" t="str">
        <f t="shared" si="868"/>
        <v/>
      </c>
      <c r="BR5806" s="392"/>
    </row>
    <row r="5807" spans="7:70" ht="16.149999999999999" customHeight="1" x14ac:dyDescent="0.25">
      <c r="G5807" s="96" t="str">
        <f t="shared" si="869"/>
        <v/>
      </c>
      <c r="H5807" s="96" t="str">
        <f t="shared" si="870"/>
        <v/>
      </c>
      <c r="J5807" s="97" t="str">
        <f t="shared" si="868"/>
        <v/>
      </c>
      <c r="BR5807" s="392"/>
    </row>
    <row r="5808" spans="7:70" ht="16.149999999999999" customHeight="1" x14ac:dyDescent="0.25">
      <c r="G5808" s="96" t="str">
        <f t="shared" si="869"/>
        <v/>
      </c>
      <c r="H5808" s="96" t="str">
        <f t="shared" si="870"/>
        <v/>
      </c>
      <c r="J5808" s="97" t="str">
        <f t="shared" si="868"/>
        <v/>
      </c>
      <c r="BR5808" s="392"/>
    </row>
    <row r="5809" spans="7:70" ht="16.149999999999999" customHeight="1" x14ac:dyDescent="0.25">
      <c r="G5809" s="96" t="str">
        <f t="shared" si="869"/>
        <v/>
      </c>
      <c r="H5809" s="96" t="str">
        <f t="shared" si="870"/>
        <v/>
      </c>
      <c r="J5809" s="97" t="str">
        <f t="shared" si="868"/>
        <v/>
      </c>
      <c r="BR5809" s="392"/>
    </row>
    <row r="5810" spans="7:70" ht="16.149999999999999" customHeight="1" x14ac:dyDescent="0.25">
      <c r="G5810" s="96" t="str">
        <f t="shared" si="869"/>
        <v/>
      </c>
      <c r="H5810" s="96" t="str">
        <f t="shared" si="870"/>
        <v/>
      </c>
      <c r="J5810" s="97" t="str">
        <f t="shared" si="868"/>
        <v/>
      </c>
      <c r="BR5810" s="392"/>
    </row>
    <row r="5811" spans="7:70" ht="16.149999999999999" customHeight="1" x14ac:dyDescent="0.25">
      <c r="G5811" s="96" t="str">
        <f t="shared" si="869"/>
        <v/>
      </c>
      <c r="H5811" s="96" t="str">
        <f t="shared" si="870"/>
        <v/>
      </c>
      <c r="J5811" s="97" t="str">
        <f t="shared" si="868"/>
        <v/>
      </c>
      <c r="BR5811" s="392"/>
    </row>
    <row r="5812" spans="7:70" ht="16.149999999999999" customHeight="1" x14ac:dyDescent="0.25">
      <c r="G5812" s="96" t="str">
        <f t="shared" si="869"/>
        <v/>
      </c>
      <c r="H5812" s="96" t="str">
        <f t="shared" si="870"/>
        <v/>
      </c>
      <c r="J5812" s="97" t="str">
        <f t="shared" si="868"/>
        <v/>
      </c>
      <c r="BR5812" s="392"/>
    </row>
    <row r="5813" spans="7:70" ht="16.149999999999999" customHeight="1" x14ac:dyDescent="0.25">
      <c r="G5813" s="96" t="str">
        <f t="shared" si="869"/>
        <v/>
      </c>
      <c r="H5813" s="96" t="str">
        <f t="shared" si="870"/>
        <v/>
      </c>
      <c r="J5813" s="97" t="str">
        <f t="shared" si="868"/>
        <v/>
      </c>
      <c r="BR5813" s="392"/>
    </row>
    <row r="5814" spans="7:70" ht="16.149999999999999" customHeight="1" x14ac:dyDescent="0.25">
      <c r="G5814" s="96" t="str">
        <f t="shared" si="869"/>
        <v/>
      </c>
      <c r="H5814" s="96" t="str">
        <f t="shared" si="870"/>
        <v/>
      </c>
      <c r="J5814" s="97" t="str">
        <f t="shared" si="868"/>
        <v/>
      </c>
      <c r="BR5814" s="392"/>
    </row>
    <row r="5815" spans="7:70" ht="16.149999999999999" customHeight="1" x14ac:dyDescent="0.25">
      <c r="G5815" s="96" t="str">
        <f t="shared" si="869"/>
        <v/>
      </c>
      <c r="H5815" s="96" t="str">
        <f t="shared" si="870"/>
        <v/>
      </c>
      <c r="J5815" s="97" t="str">
        <f t="shared" si="868"/>
        <v/>
      </c>
      <c r="BR5815" s="392"/>
    </row>
    <row r="5816" spans="7:70" ht="16.149999999999999" customHeight="1" x14ac:dyDescent="0.25">
      <c r="G5816" s="96" t="str">
        <f t="shared" si="869"/>
        <v/>
      </c>
      <c r="H5816" s="96" t="str">
        <f t="shared" si="870"/>
        <v/>
      </c>
      <c r="J5816" s="97" t="str">
        <f t="shared" ref="J5816:J5879" si="871">IF(I5816&lt;&gt;"",HOUR(I5816),"")</f>
        <v/>
      </c>
      <c r="BR5816" s="392"/>
    </row>
    <row r="5817" spans="7:70" ht="16.149999999999999" customHeight="1" x14ac:dyDescent="0.25">
      <c r="G5817" s="96" t="str">
        <f t="shared" si="869"/>
        <v/>
      </c>
      <c r="H5817" s="96" t="str">
        <f t="shared" si="870"/>
        <v/>
      </c>
      <c r="J5817" s="97" t="str">
        <f t="shared" si="871"/>
        <v/>
      </c>
      <c r="BR5817" s="392"/>
    </row>
    <row r="5818" spans="7:70" ht="16.149999999999999" customHeight="1" x14ac:dyDescent="0.25">
      <c r="G5818" s="96" t="str">
        <f t="shared" si="869"/>
        <v/>
      </c>
      <c r="H5818" s="96" t="str">
        <f t="shared" si="870"/>
        <v/>
      </c>
      <c r="J5818" s="97" t="str">
        <f t="shared" si="871"/>
        <v/>
      </c>
      <c r="BR5818" s="392"/>
    </row>
    <row r="5819" spans="7:70" ht="16.149999999999999" customHeight="1" x14ac:dyDescent="0.25">
      <c r="G5819" s="96" t="str">
        <f t="shared" si="869"/>
        <v/>
      </c>
      <c r="H5819" s="96" t="str">
        <f t="shared" si="870"/>
        <v/>
      </c>
      <c r="J5819" s="97" t="str">
        <f t="shared" si="871"/>
        <v/>
      </c>
      <c r="BR5819" s="392"/>
    </row>
    <row r="5820" spans="7:70" ht="16.149999999999999" customHeight="1" x14ac:dyDescent="0.25">
      <c r="G5820" s="96" t="str">
        <f t="shared" si="869"/>
        <v/>
      </c>
      <c r="H5820" s="96" t="str">
        <f t="shared" si="870"/>
        <v/>
      </c>
      <c r="J5820" s="97" t="str">
        <f t="shared" si="871"/>
        <v/>
      </c>
      <c r="BR5820" s="392"/>
    </row>
    <row r="5821" spans="7:70" ht="16.149999999999999" customHeight="1" x14ac:dyDescent="0.25">
      <c r="G5821" s="96" t="str">
        <f t="shared" si="869"/>
        <v/>
      </c>
      <c r="H5821" s="96" t="str">
        <f t="shared" si="870"/>
        <v/>
      </c>
      <c r="J5821" s="97" t="str">
        <f t="shared" si="871"/>
        <v/>
      </c>
      <c r="BR5821" s="392"/>
    </row>
    <row r="5822" spans="7:70" ht="16.149999999999999" customHeight="1" x14ac:dyDescent="0.25">
      <c r="G5822" s="96" t="str">
        <f t="shared" si="869"/>
        <v/>
      </c>
      <c r="H5822" s="96" t="str">
        <f t="shared" si="870"/>
        <v/>
      </c>
      <c r="J5822" s="97" t="str">
        <f t="shared" si="871"/>
        <v/>
      </c>
      <c r="BR5822" s="392"/>
    </row>
    <row r="5823" spans="7:70" ht="16.149999999999999" customHeight="1" x14ac:dyDescent="0.25">
      <c r="G5823" s="96" t="str">
        <f t="shared" si="869"/>
        <v/>
      </c>
      <c r="H5823" s="96" t="str">
        <f t="shared" si="870"/>
        <v/>
      </c>
      <c r="J5823" s="97" t="str">
        <f t="shared" si="871"/>
        <v/>
      </c>
      <c r="BR5823" s="392"/>
    </row>
    <row r="5824" spans="7:70" ht="16.149999999999999" customHeight="1" x14ac:dyDescent="0.25">
      <c r="G5824" s="96" t="str">
        <f t="shared" si="869"/>
        <v/>
      </c>
      <c r="H5824" s="96" t="str">
        <f t="shared" si="870"/>
        <v/>
      </c>
      <c r="J5824" s="97" t="str">
        <f t="shared" si="871"/>
        <v/>
      </c>
      <c r="BR5824" s="392"/>
    </row>
    <row r="5825" spans="7:70" ht="16.149999999999999" customHeight="1" x14ac:dyDescent="0.25">
      <c r="G5825" s="96" t="str">
        <f t="shared" si="869"/>
        <v/>
      </c>
      <c r="H5825" s="96" t="str">
        <f t="shared" si="870"/>
        <v/>
      </c>
      <c r="J5825" s="97" t="str">
        <f t="shared" si="871"/>
        <v/>
      </c>
      <c r="BR5825" s="392"/>
    </row>
    <row r="5826" spans="7:70" ht="16.149999999999999" customHeight="1" x14ac:dyDescent="0.25">
      <c r="G5826" s="96" t="str">
        <f t="shared" si="869"/>
        <v/>
      </c>
      <c r="H5826" s="96" t="str">
        <f t="shared" si="870"/>
        <v/>
      </c>
      <c r="J5826" s="97" t="str">
        <f t="shared" si="871"/>
        <v/>
      </c>
      <c r="BR5826" s="392"/>
    </row>
    <row r="5827" spans="7:70" ht="16.149999999999999" customHeight="1" x14ac:dyDescent="0.25">
      <c r="G5827" s="96" t="str">
        <f t="shared" si="869"/>
        <v/>
      </c>
      <c r="H5827" s="96" t="str">
        <f t="shared" si="870"/>
        <v/>
      </c>
      <c r="J5827" s="97" t="str">
        <f t="shared" si="871"/>
        <v/>
      </c>
      <c r="BR5827" s="392"/>
    </row>
    <row r="5828" spans="7:70" ht="16.149999999999999" customHeight="1" x14ac:dyDescent="0.25">
      <c r="G5828" s="96" t="str">
        <f t="shared" si="869"/>
        <v/>
      </c>
      <c r="H5828" s="96" t="str">
        <f t="shared" si="870"/>
        <v/>
      </c>
      <c r="J5828" s="97" t="str">
        <f t="shared" si="871"/>
        <v/>
      </c>
      <c r="BR5828" s="392"/>
    </row>
    <row r="5829" spans="7:70" ht="16.149999999999999" customHeight="1" x14ac:dyDescent="0.25">
      <c r="G5829" s="96" t="str">
        <f t="shared" si="869"/>
        <v/>
      </c>
      <c r="H5829" s="96" t="str">
        <f t="shared" si="870"/>
        <v/>
      </c>
      <c r="J5829" s="97" t="str">
        <f t="shared" si="871"/>
        <v/>
      </c>
      <c r="BR5829" s="392"/>
    </row>
    <row r="5830" spans="7:70" ht="16.149999999999999" customHeight="1" x14ac:dyDescent="0.25">
      <c r="G5830" s="96" t="str">
        <f t="shared" si="869"/>
        <v/>
      </c>
      <c r="H5830" s="96" t="str">
        <f t="shared" si="870"/>
        <v/>
      </c>
      <c r="J5830" s="97" t="str">
        <f t="shared" si="871"/>
        <v/>
      </c>
      <c r="BR5830" s="392"/>
    </row>
    <row r="5831" spans="7:70" ht="16.149999999999999" customHeight="1" x14ac:dyDescent="0.25">
      <c r="G5831" s="96" t="str">
        <f t="shared" si="869"/>
        <v/>
      </c>
      <c r="H5831" s="96" t="str">
        <f t="shared" si="870"/>
        <v/>
      </c>
      <c r="J5831" s="97" t="str">
        <f t="shared" si="871"/>
        <v/>
      </c>
      <c r="BR5831" s="392"/>
    </row>
    <row r="5832" spans="7:70" ht="16.149999999999999" customHeight="1" x14ac:dyDescent="0.25">
      <c r="G5832" s="96" t="str">
        <f t="shared" si="869"/>
        <v/>
      </c>
      <c r="H5832" s="96" t="str">
        <f t="shared" si="870"/>
        <v/>
      </c>
      <c r="J5832" s="97" t="str">
        <f t="shared" si="871"/>
        <v/>
      </c>
      <c r="BR5832" s="392"/>
    </row>
    <row r="5833" spans="7:70" ht="16.149999999999999" customHeight="1" x14ac:dyDescent="0.25">
      <c r="G5833" s="96" t="str">
        <f t="shared" si="869"/>
        <v/>
      </c>
      <c r="H5833" s="96" t="str">
        <f t="shared" si="870"/>
        <v/>
      </c>
      <c r="J5833" s="97" t="str">
        <f t="shared" si="871"/>
        <v/>
      </c>
      <c r="BR5833" s="392"/>
    </row>
    <row r="5834" spans="7:70" ht="16.149999999999999" customHeight="1" x14ac:dyDescent="0.25">
      <c r="G5834" s="96" t="str">
        <f t="shared" si="869"/>
        <v/>
      </c>
      <c r="H5834" s="96" t="str">
        <f t="shared" si="870"/>
        <v/>
      </c>
      <c r="J5834" s="97" t="str">
        <f t="shared" si="871"/>
        <v/>
      </c>
      <c r="BR5834" s="392"/>
    </row>
    <row r="5835" spans="7:70" ht="16.149999999999999" customHeight="1" x14ac:dyDescent="0.25">
      <c r="G5835" s="96" t="str">
        <f t="shared" si="869"/>
        <v/>
      </c>
      <c r="H5835" s="96" t="str">
        <f t="shared" si="870"/>
        <v/>
      </c>
      <c r="J5835" s="97" t="str">
        <f t="shared" si="871"/>
        <v/>
      </c>
      <c r="BR5835" s="392"/>
    </row>
    <row r="5836" spans="7:70" ht="16.149999999999999" customHeight="1" x14ac:dyDescent="0.25">
      <c r="G5836" s="96" t="str">
        <f t="shared" si="869"/>
        <v/>
      </c>
      <c r="H5836" s="96" t="str">
        <f t="shared" si="870"/>
        <v/>
      </c>
      <c r="J5836" s="97" t="str">
        <f t="shared" si="871"/>
        <v/>
      </c>
      <c r="BR5836" s="392"/>
    </row>
    <row r="5837" spans="7:70" ht="16.149999999999999" customHeight="1" x14ac:dyDescent="0.25">
      <c r="G5837" s="96" t="str">
        <f t="shared" si="869"/>
        <v/>
      </c>
      <c r="H5837" s="96" t="str">
        <f t="shared" si="870"/>
        <v/>
      </c>
      <c r="J5837" s="97" t="str">
        <f t="shared" si="871"/>
        <v/>
      </c>
      <c r="BR5837" s="392"/>
    </row>
    <row r="5838" spans="7:70" ht="16.149999999999999" customHeight="1" x14ac:dyDescent="0.25">
      <c r="G5838" s="96" t="str">
        <f t="shared" si="869"/>
        <v/>
      </c>
      <c r="H5838" s="96" t="str">
        <f t="shared" si="870"/>
        <v/>
      </c>
      <c r="J5838" s="97" t="str">
        <f t="shared" si="871"/>
        <v/>
      </c>
      <c r="BR5838" s="392"/>
    </row>
    <row r="5839" spans="7:70" ht="16.149999999999999" customHeight="1" x14ac:dyDescent="0.25">
      <c r="G5839" s="96" t="str">
        <f t="shared" si="869"/>
        <v/>
      </c>
      <c r="H5839" s="96" t="str">
        <f t="shared" si="870"/>
        <v/>
      </c>
      <c r="J5839" s="97" t="str">
        <f t="shared" si="871"/>
        <v/>
      </c>
      <c r="BR5839" s="392"/>
    </row>
    <row r="5840" spans="7:70" ht="16.149999999999999" customHeight="1" x14ac:dyDescent="0.25">
      <c r="G5840" s="96" t="str">
        <f t="shared" si="869"/>
        <v/>
      </c>
      <c r="H5840" s="96" t="str">
        <f t="shared" si="870"/>
        <v/>
      </c>
      <c r="J5840" s="97" t="str">
        <f t="shared" si="871"/>
        <v/>
      </c>
      <c r="BR5840" s="392"/>
    </row>
    <row r="5841" spans="7:70" ht="16.149999999999999" customHeight="1" x14ac:dyDescent="0.25">
      <c r="G5841" s="96" t="str">
        <f t="shared" si="869"/>
        <v/>
      </c>
      <c r="H5841" s="96" t="str">
        <f t="shared" si="870"/>
        <v/>
      </c>
      <c r="J5841" s="97" t="str">
        <f t="shared" si="871"/>
        <v/>
      </c>
      <c r="BR5841" s="392"/>
    </row>
    <row r="5842" spans="7:70" ht="16.149999999999999" customHeight="1" x14ac:dyDescent="0.25">
      <c r="G5842" s="96" t="str">
        <f t="shared" si="869"/>
        <v/>
      </c>
      <c r="H5842" s="96" t="str">
        <f t="shared" si="870"/>
        <v/>
      </c>
      <c r="J5842" s="97" t="str">
        <f t="shared" si="871"/>
        <v/>
      </c>
      <c r="BR5842" s="392"/>
    </row>
    <row r="5843" spans="7:70" ht="16.149999999999999" customHeight="1" x14ac:dyDescent="0.25">
      <c r="G5843" s="96" t="str">
        <f t="shared" si="869"/>
        <v/>
      </c>
      <c r="H5843" s="96" t="str">
        <f t="shared" si="870"/>
        <v/>
      </c>
      <c r="J5843" s="97" t="str">
        <f t="shared" si="871"/>
        <v/>
      </c>
      <c r="BR5843" s="392"/>
    </row>
    <row r="5844" spans="7:70" ht="16.149999999999999" customHeight="1" x14ac:dyDescent="0.25">
      <c r="G5844" s="96" t="str">
        <f t="shared" si="869"/>
        <v/>
      </c>
      <c r="H5844" s="96" t="str">
        <f t="shared" si="870"/>
        <v/>
      </c>
      <c r="J5844" s="97" t="str">
        <f t="shared" si="871"/>
        <v/>
      </c>
      <c r="BR5844" s="392"/>
    </row>
    <row r="5845" spans="7:70" ht="16.149999999999999" customHeight="1" x14ac:dyDescent="0.25">
      <c r="G5845" s="96" t="str">
        <f t="shared" si="869"/>
        <v/>
      </c>
      <c r="H5845" s="96" t="str">
        <f t="shared" si="870"/>
        <v/>
      </c>
      <c r="J5845" s="97" t="str">
        <f t="shared" si="871"/>
        <v/>
      </c>
      <c r="BR5845" s="392"/>
    </row>
    <row r="5846" spans="7:70" ht="16.149999999999999" customHeight="1" x14ac:dyDescent="0.25">
      <c r="G5846" s="96" t="str">
        <f t="shared" si="869"/>
        <v/>
      </c>
      <c r="H5846" s="96" t="str">
        <f t="shared" si="870"/>
        <v/>
      </c>
      <c r="J5846" s="97" t="str">
        <f t="shared" si="871"/>
        <v/>
      </c>
      <c r="BR5846" s="392"/>
    </row>
    <row r="5847" spans="7:70" ht="16.149999999999999" customHeight="1" x14ac:dyDescent="0.25">
      <c r="G5847" s="96" t="str">
        <f t="shared" si="869"/>
        <v/>
      </c>
      <c r="H5847" s="96" t="str">
        <f t="shared" si="870"/>
        <v/>
      </c>
      <c r="J5847" s="97" t="str">
        <f t="shared" si="871"/>
        <v/>
      </c>
      <c r="BR5847" s="392"/>
    </row>
    <row r="5848" spans="7:70" ht="16.149999999999999" customHeight="1" x14ac:dyDescent="0.25">
      <c r="G5848" s="96" t="str">
        <f t="shared" si="869"/>
        <v/>
      </c>
      <c r="H5848" s="96" t="str">
        <f t="shared" si="870"/>
        <v/>
      </c>
      <c r="J5848" s="97" t="str">
        <f t="shared" si="871"/>
        <v/>
      </c>
      <c r="BR5848" s="392"/>
    </row>
    <row r="5849" spans="7:70" ht="16.149999999999999" customHeight="1" x14ac:dyDescent="0.25">
      <c r="G5849" s="96" t="str">
        <f t="shared" si="869"/>
        <v/>
      </c>
      <c r="H5849" s="96" t="str">
        <f t="shared" si="870"/>
        <v/>
      </c>
      <c r="J5849" s="97" t="str">
        <f t="shared" si="871"/>
        <v/>
      </c>
      <c r="BR5849" s="392"/>
    </row>
    <row r="5850" spans="7:70" ht="16.149999999999999" customHeight="1" x14ac:dyDescent="0.25">
      <c r="G5850" s="96" t="str">
        <f t="shared" si="869"/>
        <v/>
      </c>
      <c r="H5850" s="96" t="str">
        <f t="shared" si="870"/>
        <v/>
      </c>
      <c r="J5850" s="97" t="str">
        <f t="shared" si="871"/>
        <v/>
      </c>
      <c r="BR5850" s="392"/>
    </row>
    <row r="5851" spans="7:70" ht="16.149999999999999" customHeight="1" x14ac:dyDescent="0.25">
      <c r="G5851" s="96" t="str">
        <f t="shared" si="869"/>
        <v/>
      </c>
      <c r="H5851" s="96" t="str">
        <f t="shared" si="870"/>
        <v/>
      </c>
      <c r="J5851" s="97" t="str">
        <f t="shared" si="871"/>
        <v/>
      </c>
      <c r="BR5851" s="392"/>
    </row>
    <row r="5852" spans="7:70" ht="16.149999999999999" customHeight="1" x14ac:dyDescent="0.25">
      <c r="G5852" s="96" t="str">
        <f t="shared" si="869"/>
        <v/>
      </c>
      <c r="H5852" s="96" t="str">
        <f t="shared" si="870"/>
        <v/>
      </c>
      <c r="J5852" s="97" t="str">
        <f t="shared" si="871"/>
        <v/>
      </c>
      <c r="BR5852" s="392"/>
    </row>
    <row r="5853" spans="7:70" ht="16.149999999999999" customHeight="1" x14ac:dyDescent="0.25">
      <c r="G5853" s="96" t="str">
        <f t="shared" si="869"/>
        <v/>
      </c>
      <c r="H5853" s="96" t="str">
        <f t="shared" si="870"/>
        <v/>
      </c>
      <c r="J5853" s="97" t="str">
        <f t="shared" si="871"/>
        <v/>
      </c>
      <c r="BR5853" s="392"/>
    </row>
    <row r="5854" spans="7:70" ht="16.149999999999999" customHeight="1" x14ac:dyDescent="0.25">
      <c r="G5854" s="96" t="str">
        <f t="shared" si="869"/>
        <v/>
      </c>
      <c r="H5854" s="96" t="str">
        <f t="shared" si="870"/>
        <v/>
      </c>
      <c r="J5854" s="97" t="str">
        <f t="shared" si="871"/>
        <v/>
      </c>
      <c r="BR5854" s="392"/>
    </row>
    <row r="5855" spans="7:70" ht="16.149999999999999" customHeight="1" x14ac:dyDescent="0.25">
      <c r="G5855" s="96" t="str">
        <f t="shared" si="869"/>
        <v/>
      </c>
      <c r="H5855" s="96" t="str">
        <f t="shared" si="870"/>
        <v/>
      </c>
      <c r="J5855" s="97" t="str">
        <f t="shared" si="871"/>
        <v/>
      </c>
      <c r="BR5855" s="392"/>
    </row>
    <row r="5856" spans="7:70" ht="16.149999999999999" customHeight="1" x14ac:dyDescent="0.25">
      <c r="G5856" s="96" t="str">
        <f t="shared" si="869"/>
        <v/>
      </c>
      <c r="H5856" s="96" t="str">
        <f t="shared" si="870"/>
        <v/>
      </c>
      <c r="J5856" s="97" t="str">
        <f t="shared" si="871"/>
        <v/>
      </c>
      <c r="BR5856" s="392"/>
    </row>
    <row r="5857" spans="7:70" ht="16.149999999999999" customHeight="1" x14ac:dyDescent="0.25">
      <c r="G5857" s="96" t="str">
        <f t="shared" si="869"/>
        <v/>
      </c>
      <c r="H5857" s="96" t="str">
        <f t="shared" si="870"/>
        <v/>
      </c>
      <c r="J5857" s="97" t="str">
        <f t="shared" si="871"/>
        <v/>
      </c>
      <c r="BR5857" s="392"/>
    </row>
    <row r="5858" spans="7:70" ht="16.149999999999999" customHeight="1" x14ac:dyDescent="0.25">
      <c r="G5858" s="96" t="str">
        <f t="shared" si="869"/>
        <v/>
      </c>
      <c r="H5858" s="96" t="str">
        <f t="shared" si="870"/>
        <v/>
      </c>
      <c r="J5858" s="97" t="str">
        <f t="shared" si="871"/>
        <v/>
      </c>
      <c r="BR5858" s="392"/>
    </row>
    <row r="5859" spans="7:70" ht="16.149999999999999" customHeight="1" x14ac:dyDescent="0.25">
      <c r="G5859" s="96" t="str">
        <f t="shared" si="869"/>
        <v/>
      </c>
      <c r="H5859" s="96" t="str">
        <f t="shared" si="870"/>
        <v/>
      </c>
      <c r="J5859" s="97" t="str">
        <f t="shared" si="871"/>
        <v/>
      </c>
      <c r="BR5859" s="392"/>
    </row>
    <row r="5860" spans="7:70" ht="16.149999999999999" customHeight="1" x14ac:dyDescent="0.25">
      <c r="G5860" s="96" t="str">
        <f t="shared" si="869"/>
        <v/>
      </c>
      <c r="H5860" s="96" t="str">
        <f t="shared" si="870"/>
        <v/>
      </c>
      <c r="J5860" s="97" t="str">
        <f t="shared" si="871"/>
        <v/>
      </c>
      <c r="BR5860" s="392"/>
    </row>
    <row r="5861" spans="7:70" ht="16.149999999999999" customHeight="1" x14ac:dyDescent="0.25">
      <c r="G5861" s="96" t="str">
        <f t="shared" si="869"/>
        <v/>
      </c>
      <c r="H5861" s="96" t="str">
        <f t="shared" si="870"/>
        <v/>
      </c>
      <c r="J5861" s="97" t="str">
        <f t="shared" si="871"/>
        <v/>
      </c>
      <c r="BR5861" s="392"/>
    </row>
    <row r="5862" spans="7:70" ht="16.149999999999999" customHeight="1" x14ac:dyDescent="0.25">
      <c r="G5862" s="96" t="str">
        <f t="shared" si="869"/>
        <v/>
      </c>
      <c r="H5862" s="96" t="str">
        <f t="shared" si="870"/>
        <v/>
      </c>
      <c r="J5862" s="97" t="str">
        <f t="shared" si="871"/>
        <v/>
      </c>
      <c r="BR5862" s="392"/>
    </row>
    <row r="5863" spans="7:70" ht="16.149999999999999" customHeight="1" x14ac:dyDescent="0.25">
      <c r="G5863" s="96" t="str">
        <f t="shared" si="869"/>
        <v/>
      </c>
      <c r="H5863" s="96" t="str">
        <f t="shared" si="870"/>
        <v/>
      </c>
      <c r="J5863" s="97" t="str">
        <f t="shared" si="871"/>
        <v/>
      </c>
      <c r="BR5863" s="392"/>
    </row>
    <row r="5864" spans="7:70" ht="16.149999999999999" customHeight="1" x14ac:dyDescent="0.25">
      <c r="G5864" s="96" t="str">
        <f t="shared" si="869"/>
        <v/>
      </c>
      <c r="H5864" s="96" t="str">
        <f t="shared" si="870"/>
        <v/>
      </c>
      <c r="J5864" s="97" t="str">
        <f t="shared" si="871"/>
        <v/>
      </c>
      <c r="BR5864" s="392"/>
    </row>
    <row r="5865" spans="7:70" ht="16.149999999999999" customHeight="1" x14ac:dyDescent="0.25">
      <c r="G5865" s="96" t="str">
        <f t="shared" si="869"/>
        <v/>
      </c>
      <c r="H5865" s="96" t="str">
        <f t="shared" si="870"/>
        <v/>
      </c>
      <c r="J5865" s="97" t="str">
        <f t="shared" si="871"/>
        <v/>
      </c>
      <c r="BR5865" s="392"/>
    </row>
    <row r="5866" spans="7:70" ht="16.149999999999999" customHeight="1" x14ac:dyDescent="0.25">
      <c r="G5866" s="96" t="str">
        <f t="shared" si="869"/>
        <v/>
      </c>
      <c r="H5866" s="96" t="str">
        <f t="shared" si="870"/>
        <v/>
      </c>
      <c r="J5866" s="97" t="str">
        <f t="shared" si="871"/>
        <v/>
      </c>
      <c r="BR5866" s="392"/>
    </row>
    <row r="5867" spans="7:70" ht="16.149999999999999" customHeight="1" x14ac:dyDescent="0.25">
      <c r="G5867" s="96" t="str">
        <f t="shared" si="869"/>
        <v/>
      </c>
      <c r="H5867" s="96" t="str">
        <f t="shared" si="870"/>
        <v/>
      </c>
      <c r="J5867" s="97" t="str">
        <f t="shared" si="871"/>
        <v/>
      </c>
      <c r="BR5867" s="392"/>
    </row>
    <row r="5868" spans="7:70" ht="16.149999999999999" customHeight="1" x14ac:dyDescent="0.25">
      <c r="G5868" s="96" t="str">
        <f t="shared" si="869"/>
        <v/>
      </c>
      <c r="H5868" s="96" t="str">
        <f t="shared" si="870"/>
        <v/>
      </c>
      <c r="J5868" s="97" t="str">
        <f t="shared" si="871"/>
        <v/>
      </c>
      <c r="BR5868" s="392"/>
    </row>
    <row r="5869" spans="7:70" ht="16.149999999999999" customHeight="1" x14ac:dyDescent="0.25">
      <c r="G5869" s="96" t="str">
        <f t="shared" ref="G5869:G5932" si="872">IF(F5869&lt;&gt;"",MONTH(F5869),"")</f>
        <v/>
      </c>
      <c r="H5869" s="96" t="str">
        <f t="shared" ref="H5869:H5932" si="873">IF(F5869&lt;&gt;"",YEAR(F5869),"")</f>
        <v/>
      </c>
      <c r="J5869" s="97" t="str">
        <f t="shared" si="871"/>
        <v/>
      </c>
      <c r="BR5869" s="392"/>
    </row>
    <row r="5870" spans="7:70" ht="16.149999999999999" customHeight="1" x14ac:dyDescent="0.25">
      <c r="G5870" s="96" t="str">
        <f t="shared" si="872"/>
        <v/>
      </c>
      <c r="H5870" s="96" t="str">
        <f t="shared" si="873"/>
        <v/>
      </c>
      <c r="J5870" s="97" t="str">
        <f t="shared" si="871"/>
        <v/>
      </c>
      <c r="BR5870" s="392"/>
    </row>
    <row r="5871" spans="7:70" ht="16.149999999999999" customHeight="1" x14ac:dyDescent="0.25">
      <c r="G5871" s="96" t="str">
        <f t="shared" si="872"/>
        <v/>
      </c>
      <c r="H5871" s="96" t="str">
        <f t="shared" si="873"/>
        <v/>
      </c>
      <c r="J5871" s="97" t="str">
        <f t="shared" si="871"/>
        <v/>
      </c>
      <c r="BR5871" s="392"/>
    </row>
    <row r="5872" spans="7:70" ht="16.149999999999999" customHeight="1" x14ac:dyDescent="0.25">
      <c r="G5872" s="96" t="str">
        <f t="shared" si="872"/>
        <v/>
      </c>
      <c r="H5872" s="96" t="str">
        <f t="shared" si="873"/>
        <v/>
      </c>
      <c r="J5872" s="97" t="str">
        <f t="shared" si="871"/>
        <v/>
      </c>
      <c r="BR5872" s="392"/>
    </row>
    <row r="5873" spans="7:70" ht="16.149999999999999" customHeight="1" x14ac:dyDescent="0.25">
      <c r="G5873" s="96" t="str">
        <f t="shared" si="872"/>
        <v/>
      </c>
      <c r="H5873" s="96" t="str">
        <f t="shared" si="873"/>
        <v/>
      </c>
      <c r="J5873" s="97" t="str">
        <f t="shared" si="871"/>
        <v/>
      </c>
      <c r="BR5873" s="392"/>
    </row>
    <row r="5874" spans="7:70" ht="16.149999999999999" customHeight="1" x14ac:dyDescent="0.25">
      <c r="G5874" s="96" t="str">
        <f t="shared" si="872"/>
        <v/>
      </c>
      <c r="H5874" s="96" t="str">
        <f t="shared" si="873"/>
        <v/>
      </c>
      <c r="J5874" s="97" t="str">
        <f t="shared" si="871"/>
        <v/>
      </c>
      <c r="BR5874" s="392"/>
    </row>
    <row r="5875" spans="7:70" ht="16.149999999999999" customHeight="1" x14ac:dyDescent="0.25">
      <c r="G5875" s="96" t="str">
        <f t="shared" si="872"/>
        <v/>
      </c>
      <c r="H5875" s="96" t="str">
        <f t="shared" si="873"/>
        <v/>
      </c>
      <c r="J5875" s="97" t="str">
        <f t="shared" si="871"/>
        <v/>
      </c>
      <c r="BR5875" s="392"/>
    </row>
    <row r="5876" spans="7:70" ht="16.149999999999999" customHeight="1" x14ac:dyDescent="0.25">
      <c r="G5876" s="96" t="str">
        <f t="shared" si="872"/>
        <v/>
      </c>
      <c r="H5876" s="96" t="str">
        <f t="shared" si="873"/>
        <v/>
      </c>
      <c r="J5876" s="97" t="str">
        <f t="shared" si="871"/>
        <v/>
      </c>
      <c r="BR5876" s="392"/>
    </row>
    <row r="5877" spans="7:70" ht="16.149999999999999" customHeight="1" x14ac:dyDescent="0.25">
      <c r="G5877" s="96" t="str">
        <f t="shared" si="872"/>
        <v/>
      </c>
      <c r="H5877" s="96" t="str">
        <f t="shared" si="873"/>
        <v/>
      </c>
      <c r="J5877" s="97" t="str">
        <f t="shared" si="871"/>
        <v/>
      </c>
      <c r="BR5877" s="392"/>
    </row>
    <row r="5878" spans="7:70" ht="16.149999999999999" customHeight="1" x14ac:dyDescent="0.25">
      <c r="G5878" s="96" t="str">
        <f t="shared" si="872"/>
        <v/>
      </c>
      <c r="H5878" s="96" t="str">
        <f t="shared" si="873"/>
        <v/>
      </c>
      <c r="J5878" s="97" t="str">
        <f t="shared" si="871"/>
        <v/>
      </c>
      <c r="BR5878" s="392"/>
    </row>
    <row r="5879" spans="7:70" ht="16.149999999999999" customHeight="1" x14ac:dyDescent="0.25">
      <c r="G5879" s="96" t="str">
        <f t="shared" si="872"/>
        <v/>
      </c>
      <c r="H5879" s="96" t="str">
        <f t="shared" si="873"/>
        <v/>
      </c>
      <c r="J5879" s="97" t="str">
        <f t="shared" si="871"/>
        <v/>
      </c>
      <c r="BR5879" s="392"/>
    </row>
    <row r="5880" spans="7:70" ht="16.149999999999999" customHeight="1" x14ac:dyDescent="0.25">
      <c r="G5880" s="96" t="str">
        <f t="shared" si="872"/>
        <v/>
      </c>
      <c r="H5880" s="96" t="str">
        <f t="shared" si="873"/>
        <v/>
      </c>
      <c r="J5880" s="97" t="str">
        <f t="shared" ref="J5880:J5943" si="874">IF(I5880&lt;&gt;"",HOUR(I5880),"")</f>
        <v/>
      </c>
      <c r="BR5880" s="392"/>
    </row>
    <row r="5881" spans="7:70" ht="16.149999999999999" customHeight="1" x14ac:dyDescent="0.25">
      <c r="G5881" s="96" t="str">
        <f t="shared" si="872"/>
        <v/>
      </c>
      <c r="H5881" s="96" t="str">
        <f t="shared" si="873"/>
        <v/>
      </c>
      <c r="J5881" s="97" t="str">
        <f t="shared" si="874"/>
        <v/>
      </c>
      <c r="BR5881" s="392"/>
    </row>
    <row r="5882" spans="7:70" ht="16.149999999999999" customHeight="1" x14ac:dyDescent="0.25">
      <c r="G5882" s="96" t="str">
        <f t="shared" si="872"/>
        <v/>
      </c>
      <c r="H5882" s="96" t="str">
        <f t="shared" si="873"/>
        <v/>
      </c>
      <c r="J5882" s="97" t="str">
        <f t="shared" si="874"/>
        <v/>
      </c>
      <c r="BR5882" s="392"/>
    </row>
    <row r="5883" spans="7:70" ht="16.149999999999999" customHeight="1" x14ac:dyDescent="0.25">
      <c r="G5883" s="96" t="str">
        <f t="shared" si="872"/>
        <v/>
      </c>
      <c r="H5883" s="96" t="str">
        <f t="shared" si="873"/>
        <v/>
      </c>
      <c r="J5883" s="97" t="str">
        <f t="shared" si="874"/>
        <v/>
      </c>
      <c r="BR5883" s="392"/>
    </row>
    <row r="5884" spans="7:70" ht="16.149999999999999" customHeight="1" x14ac:dyDescent="0.25">
      <c r="G5884" s="96" t="str">
        <f t="shared" si="872"/>
        <v/>
      </c>
      <c r="H5884" s="96" t="str">
        <f t="shared" si="873"/>
        <v/>
      </c>
      <c r="J5884" s="97" t="str">
        <f t="shared" si="874"/>
        <v/>
      </c>
      <c r="BR5884" s="392"/>
    </row>
    <row r="5885" spans="7:70" ht="16.149999999999999" customHeight="1" x14ac:dyDescent="0.25">
      <c r="G5885" s="96" t="str">
        <f t="shared" si="872"/>
        <v/>
      </c>
      <c r="H5885" s="96" t="str">
        <f t="shared" si="873"/>
        <v/>
      </c>
      <c r="J5885" s="97" t="str">
        <f t="shared" si="874"/>
        <v/>
      </c>
      <c r="BR5885" s="392"/>
    </row>
    <row r="5886" spans="7:70" ht="16.149999999999999" customHeight="1" x14ac:dyDescent="0.25">
      <c r="G5886" s="96" t="str">
        <f t="shared" si="872"/>
        <v/>
      </c>
      <c r="H5886" s="96" t="str">
        <f t="shared" si="873"/>
        <v/>
      </c>
      <c r="J5886" s="97" t="str">
        <f t="shared" si="874"/>
        <v/>
      </c>
      <c r="BR5886" s="392"/>
    </row>
    <row r="5887" spans="7:70" ht="16.149999999999999" customHeight="1" x14ac:dyDescent="0.25">
      <c r="G5887" s="96" t="str">
        <f t="shared" si="872"/>
        <v/>
      </c>
      <c r="H5887" s="96" t="str">
        <f t="shared" si="873"/>
        <v/>
      </c>
      <c r="J5887" s="97" t="str">
        <f t="shared" si="874"/>
        <v/>
      </c>
      <c r="BR5887" s="392"/>
    </row>
    <row r="5888" spans="7:70" ht="16.149999999999999" customHeight="1" x14ac:dyDescent="0.25">
      <c r="G5888" s="96" t="str">
        <f t="shared" si="872"/>
        <v/>
      </c>
      <c r="H5888" s="96" t="str">
        <f t="shared" si="873"/>
        <v/>
      </c>
      <c r="J5888" s="97" t="str">
        <f t="shared" si="874"/>
        <v/>
      </c>
      <c r="BR5888" s="392"/>
    </row>
    <row r="5889" spans="7:70" ht="16.149999999999999" customHeight="1" x14ac:dyDescent="0.25">
      <c r="G5889" s="96" t="str">
        <f t="shared" si="872"/>
        <v/>
      </c>
      <c r="H5889" s="96" t="str">
        <f t="shared" si="873"/>
        <v/>
      </c>
      <c r="J5889" s="97" t="str">
        <f t="shared" si="874"/>
        <v/>
      </c>
      <c r="BR5889" s="392"/>
    </row>
    <row r="5890" spans="7:70" ht="16.149999999999999" customHeight="1" x14ac:dyDescent="0.25">
      <c r="G5890" s="96" t="str">
        <f t="shared" si="872"/>
        <v/>
      </c>
      <c r="H5890" s="96" t="str">
        <f t="shared" si="873"/>
        <v/>
      </c>
      <c r="J5890" s="97" t="str">
        <f t="shared" si="874"/>
        <v/>
      </c>
      <c r="BR5890" s="392"/>
    </row>
    <row r="5891" spans="7:70" ht="16.149999999999999" customHeight="1" x14ac:dyDescent="0.25">
      <c r="G5891" s="96" t="str">
        <f t="shared" si="872"/>
        <v/>
      </c>
      <c r="H5891" s="96" t="str">
        <f t="shared" si="873"/>
        <v/>
      </c>
      <c r="J5891" s="97" t="str">
        <f t="shared" si="874"/>
        <v/>
      </c>
      <c r="BR5891" s="392"/>
    </row>
    <row r="5892" spans="7:70" ht="16.149999999999999" customHeight="1" x14ac:dyDescent="0.25">
      <c r="G5892" s="96" t="str">
        <f t="shared" si="872"/>
        <v/>
      </c>
      <c r="H5892" s="96" t="str">
        <f t="shared" si="873"/>
        <v/>
      </c>
      <c r="J5892" s="97" t="str">
        <f t="shared" si="874"/>
        <v/>
      </c>
      <c r="BR5892" s="392"/>
    </row>
    <row r="5893" spans="7:70" ht="16.149999999999999" customHeight="1" x14ac:dyDescent="0.25">
      <c r="G5893" s="96" t="str">
        <f t="shared" si="872"/>
        <v/>
      </c>
      <c r="H5893" s="96" t="str">
        <f t="shared" si="873"/>
        <v/>
      </c>
      <c r="J5893" s="97" t="str">
        <f t="shared" si="874"/>
        <v/>
      </c>
      <c r="BR5893" s="392"/>
    </row>
    <row r="5894" spans="7:70" ht="16.149999999999999" customHeight="1" x14ac:dyDescent="0.25">
      <c r="G5894" s="96" t="str">
        <f t="shared" si="872"/>
        <v/>
      </c>
      <c r="H5894" s="96" t="str">
        <f t="shared" si="873"/>
        <v/>
      </c>
      <c r="J5894" s="97" t="str">
        <f t="shared" si="874"/>
        <v/>
      </c>
      <c r="BR5894" s="392"/>
    </row>
    <row r="5895" spans="7:70" ht="16.149999999999999" customHeight="1" x14ac:dyDescent="0.25">
      <c r="G5895" s="96" t="str">
        <f t="shared" si="872"/>
        <v/>
      </c>
      <c r="H5895" s="96" t="str">
        <f t="shared" si="873"/>
        <v/>
      </c>
      <c r="J5895" s="97" t="str">
        <f t="shared" si="874"/>
        <v/>
      </c>
      <c r="BR5895" s="392"/>
    </row>
    <row r="5896" spans="7:70" ht="16.149999999999999" customHeight="1" x14ac:dyDescent="0.25">
      <c r="G5896" s="96" t="str">
        <f t="shared" si="872"/>
        <v/>
      </c>
      <c r="H5896" s="96" t="str">
        <f t="shared" si="873"/>
        <v/>
      </c>
      <c r="J5896" s="97" t="str">
        <f t="shared" si="874"/>
        <v/>
      </c>
      <c r="BR5896" s="392"/>
    </row>
    <row r="5897" spans="7:70" ht="16.149999999999999" customHeight="1" x14ac:dyDescent="0.25">
      <c r="G5897" s="96" t="str">
        <f t="shared" si="872"/>
        <v/>
      </c>
      <c r="H5897" s="96" t="str">
        <f t="shared" si="873"/>
        <v/>
      </c>
      <c r="J5897" s="97" t="str">
        <f t="shared" si="874"/>
        <v/>
      </c>
      <c r="BR5897" s="392"/>
    </row>
    <row r="5898" spans="7:70" ht="16.149999999999999" customHeight="1" x14ac:dyDescent="0.25">
      <c r="G5898" s="96" t="str">
        <f t="shared" si="872"/>
        <v/>
      </c>
      <c r="H5898" s="96" t="str">
        <f t="shared" si="873"/>
        <v/>
      </c>
      <c r="J5898" s="97" t="str">
        <f t="shared" si="874"/>
        <v/>
      </c>
      <c r="BR5898" s="392"/>
    </row>
    <row r="5899" spans="7:70" ht="16.149999999999999" customHeight="1" x14ac:dyDescent="0.25">
      <c r="G5899" s="96" t="str">
        <f t="shared" si="872"/>
        <v/>
      </c>
      <c r="H5899" s="96" t="str">
        <f t="shared" si="873"/>
        <v/>
      </c>
      <c r="J5899" s="97" t="str">
        <f t="shared" si="874"/>
        <v/>
      </c>
      <c r="BR5899" s="392"/>
    </row>
    <row r="5900" spans="7:70" ht="16.149999999999999" customHeight="1" x14ac:dyDescent="0.25">
      <c r="G5900" s="96" t="str">
        <f t="shared" si="872"/>
        <v/>
      </c>
      <c r="H5900" s="96" t="str">
        <f t="shared" si="873"/>
        <v/>
      </c>
      <c r="J5900" s="97" t="str">
        <f t="shared" si="874"/>
        <v/>
      </c>
      <c r="BR5900" s="392"/>
    </row>
    <row r="5901" spans="7:70" ht="16.149999999999999" customHeight="1" x14ac:dyDescent="0.25">
      <c r="G5901" s="96" t="str">
        <f t="shared" si="872"/>
        <v/>
      </c>
      <c r="H5901" s="96" t="str">
        <f t="shared" si="873"/>
        <v/>
      </c>
      <c r="J5901" s="97" t="str">
        <f t="shared" si="874"/>
        <v/>
      </c>
      <c r="BR5901" s="392"/>
    </row>
    <row r="5902" spans="7:70" ht="16.149999999999999" customHeight="1" x14ac:dyDescent="0.25">
      <c r="G5902" s="96" t="str">
        <f t="shared" si="872"/>
        <v/>
      </c>
      <c r="H5902" s="96" t="str">
        <f t="shared" si="873"/>
        <v/>
      </c>
      <c r="J5902" s="97" t="str">
        <f t="shared" si="874"/>
        <v/>
      </c>
      <c r="BR5902" s="392"/>
    </row>
    <row r="5903" spans="7:70" ht="16.149999999999999" customHeight="1" x14ac:dyDescent="0.25">
      <c r="G5903" s="96" t="str">
        <f t="shared" si="872"/>
        <v/>
      </c>
      <c r="H5903" s="96" t="str">
        <f t="shared" si="873"/>
        <v/>
      </c>
      <c r="J5903" s="97" t="str">
        <f t="shared" si="874"/>
        <v/>
      </c>
      <c r="BR5903" s="392"/>
    </row>
    <row r="5904" spans="7:70" ht="16.149999999999999" customHeight="1" x14ac:dyDescent="0.25">
      <c r="G5904" s="96" t="str">
        <f t="shared" si="872"/>
        <v/>
      </c>
      <c r="H5904" s="96" t="str">
        <f t="shared" si="873"/>
        <v/>
      </c>
      <c r="J5904" s="97" t="str">
        <f t="shared" si="874"/>
        <v/>
      </c>
      <c r="BR5904" s="392"/>
    </row>
    <row r="5905" spans="7:70" ht="16.149999999999999" customHeight="1" x14ac:dyDescent="0.25">
      <c r="G5905" s="96" t="str">
        <f t="shared" si="872"/>
        <v/>
      </c>
      <c r="H5905" s="96" t="str">
        <f t="shared" si="873"/>
        <v/>
      </c>
      <c r="J5905" s="97" t="str">
        <f t="shared" si="874"/>
        <v/>
      </c>
      <c r="BR5905" s="392"/>
    </row>
    <row r="5906" spans="7:70" ht="16.149999999999999" customHeight="1" x14ac:dyDescent="0.25">
      <c r="G5906" s="96" t="str">
        <f t="shared" si="872"/>
        <v/>
      </c>
      <c r="H5906" s="96" t="str">
        <f t="shared" si="873"/>
        <v/>
      </c>
      <c r="J5906" s="97" t="str">
        <f t="shared" si="874"/>
        <v/>
      </c>
      <c r="BR5906" s="392"/>
    </row>
    <row r="5907" spans="7:70" ht="16.149999999999999" customHeight="1" x14ac:dyDescent="0.25">
      <c r="G5907" s="96" t="str">
        <f t="shared" si="872"/>
        <v/>
      </c>
      <c r="H5907" s="96" t="str">
        <f t="shared" si="873"/>
        <v/>
      </c>
      <c r="J5907" s="97" t="str">
        <f t="shared" si="874"/>
        <v/>
      </c>
      <c r="BR5907" s="392"/>
    </row>
    <row r="5908" spans="7:70" ht="16.149999999999999" customHeight="1" x14ac:dyDescent="0.25">
      <c r="G5908" s="96" t="str">
        <f t="shared" si="872"/>
        <v/>
      </c>
      <c r="H5908" s="96" t="str">
        <f t="shared" si="873"/>
        <v/>
      </c>
      <c r="J5908" s="97" t="str">
        <f t="shared" si="874"/>
        <v/>
      </c>
      <c r="BR5908" s="392"/>
    </row>
    <row r="5909" spans="7:70" ht="16.149999999999999" customHeight="1" x14ac:dyDescent="0.25">
      <c r="G5909" s="96" t="str">
        <f t="shared" si="872"/>
        <v/>
      </c>
      <c r="H5909" s="96" t="str">
        <f t="shared" si="873"/>
        <v/>
      </c>
      <c r="J5909" s="97" t="str">
        <f t="shared" si="874"/>
        <v/>
      </c>
      <c r="BR5909" s="392"/>
    </row>
    <row r="5910" spans="7:70" ht="16.149999999999999" customHeight="1" x14ac:dyDescent="0.25">
      <c r="G5910" s="96" t="str">
        <f t="shared" si="872"/>
        <v/>
      </c>
      <c r="H5910" s="96" t="str">
        <f t="shared" si="873"/>
        <v/>
      </c>
      <c r="J5910" s="97" t="str">
        <f t="shared" si="874"/>
        <v/>
      </c>
      <c r="BR5910" s="392"/>
    </row>
    <row r="5911" spans="7:70" ht="16.149999999999999" customHeight="1" x14ac:dyDescent="0.25">
      <c r="G5911" s="96" t="str">
        <f t="shared" si="872"/>
        <v/>
      </c>
      <c r="H5911" s="96" t="str">
        <f t="shared" si="873"/>
        <v/>
      </c>
      <c r="J5911" s="97" t="str">
        <f t="shared" si="874"/>
        <v/>
      </c>
      <c r="BR5911" s="392"/>
    </row>
    <row r="5912" spans="7:70" ht="16.149999999999999" customHeight="1" x14ac:dyDescent="0.25">
      <c r="G5912" s="96" t="str">
        <f t="shared" si="872"/>
        <v/>
      </c>
      <c r="H5912" s="96" t="str">
        <f t="shared" si="873"/>
        <v/>
      </c>
      <c r="J5912" s="97" t="str">
        <f t="shared" si="874"/>
        <v/>
      </c>
      <c r="BR5912" s="392"/>
    </row>
    <row r="5913" spans="7:70" ht="16.149999999999999" customHeight="1" x14ac:dyDescent="0.25">
      <c r="G5913" s="96" t="str">
        <f t="shared" si="872"/>
        <v/>
      </c>
      <c r="H5913" s="96" t="str">
        <f t="shared" si="873"/>
        <v/>
      </c>
      <c r="J5913" s="97" t="str">
        <f t="shared" si="874"/>
        <v/>
      </c>
      <c r="BR5913" s="392"/>
    </row>
    <row r="5914" spans="7:70" ht="16.149999999999999" customHeight="1" x14ac:dyDescent="0.25">
      <c r="G5914" s="96" t="str">
        <f t="shared" si="872"/>
        <v/>
      </c>
      <c r="H5914" s="96" t="str">
        <f t="shared" si="873"/>
        <v/>
      </c>
      <c r="J5914" s="97" t="str">
        <f t="shared" si="874"/>
        <v/>
      </c>
      <c r="BR5914" s="392"/>
    </row>
    <row r="5915" spans="7:70" ht="16.149999999999999" customHeight="1" x14ac:dyDescent="0.25">
      <c r="G5915" s="96" t="str">
        <f t="shared" si="872"/>
        <v/>
      </c>
      <c r="H5915" s="96" t="str">
        <f t="shared" si="873"/>
        <v/>
      </c>
      <c r="J5915" s="97" t="str">
        <f t="shared" si="874"/>
        <v/>
      </c>
      <c r="BR5915" s="392"/>
    </row>
    <row r="5916" spans="7:70" ht="16.149999999999999" customHeight="1" x14ac:dyDescent="0.25">
      <c r="G5916" s="96" t="str">
        <f t="shared" si="872"/>
        <v/>
      </c>
      <c r="H5916" s="96" t="str">
        <f t="shared" si="873"/>
        <v/>
      </c>
      <c r="J5916" s="97" t="str">
        <f t="shared" si="874"/>
        <v/>
      </c>
      <c r="BR5916" s="392"/>
    </row>
    <row r="5917" spans="7:70" ht="16.149999999999999" customHeight="1" x14ac:dyDescent="0.25">
      <c r="G5917" s="96" t="str">
        <f t="shared" si="872"/>
        <v/>
      </c>
      <c r="H5917" s="96" t="str">
        <f t="shared" si="873"/>
        <v/>
      </c>
      <c r="J5917" s="97" t="str">
        <f t="shared" si="874"/>
        <v/>
      </c>
      <c r="BR5917" s="392"/>
    </row>
    <row r="5918" spans="7:70" ht="16.149999999999999" customHeight="1" x14ac:dyDescent="0.25">
      <c r="G5918" s="96" t="str">
        <f t="shared" si="872"/>
        <v/>
      </c>
      <c r="H5918" s="96" t="str">
        <f t="shared" si="873"/>
        <v/>
      </c>
      <c r="J5918" s="97" t="str">
        <f t="shared" si="874"/>
        <v/>
      </c>
      <c r="BR5918" s="392"/>
    </row>
    <row r="5919" spans="7:70" ht="16.149999999999999" customHeight="1" x14ac:dyDescent="0.25">
      <c r="G5919" s="96" t="str">
        <f t="shared" si="872"/>
        <v/>
      </c>
      <c r="H5919" s="96" t="str">
        <f t="shared" si="873"/>
        <v/>
      </c>
      <c r="J5919" s="97" t="str">
        <f t="shared" si="874"/>
        <v/>
      </c>
      <c r="BR5919" s="392"/>
    </row>
    <row r="5920" spans="7:70" ht="16.149999999999999" customHeight="1" x14ac:dyDescent="0.25">
      <c r="G5920" s="96" t="str">
        <f t="shared" si="872"/>
        <v/>
      </c>
      <c r="H5920" s="96" t="str">
        <f t="shared" si="873"/>
        <v/>
      </c>
      <c r="J5920" s="97" t="str">
        <f t="shared" si="874"/>
        <v/>
      </c>
      <c r="BR5920" s="392"/>
    </row>
    <row r="5921" spans="7:70" ht="16.149999999999999" customHeight="1" x14ac:dyDescent="0.25">
      <c r="G5921" s="96" t="str">
        <f t="shared" si="872"/>
        <v/>
      </c>
      <c r="H5921" s="96" t="str">
        <f t="shared" si="873"/>
        <v/>
      </c>
      <c r="J5921" s="97" t="str">
        <f t="shared" si="874"/>
        <v/>
      </c>
      <c r="BR5921" s="392"/>
    </row>
    <row r="5922" spans="7:70" ht="16.149999999999999" customHeight="1" x14ac:dyDescent="0.25">
      <c r="G5922" s="96" t="str">
        <f t="shared" si="872"/>
        <v/>
      </c>
      <c r="H5922" s="96" t="str">
        <f t="shared" si="873"/>
        <v/>
      </c>
      <c r="J5922" s="97" t="str">
        <f t="shared" si="874"/>
        <v/>
      </c>
      <c r="BR5922" s="392"/>
    </row>
    <row r="5923" spans="7:70" ht="16.149999999999999" customHeight="1" x14ac:dyDescent="0.25">
      <c r="G5923" s="96" t="str">
        <f t="shared" si="872"/>
        <v/>
      </c>
      <c r="H5923" s="96" t="str">
        <f t="shared" si="873"/>
        <v/>
      </c>
      <c r="J5923" s="97" t="str">
        <f t="shared" si="874"/>
        <v/>
      </c>
      <c r="BR5923" s="392"/>
    </row>
    <row r="5924" spans="7:70" ht="16.149999999999999" customHeight="1" x14ac:dyDescent="0.25">
      <c r="G5924" s="96" t="str">
        <f t="shared" si="872"/>
        <v/>
      </c>
      <c r="H5924" s="96" t="str">
        <f t="shared" si="873"/>
        <v/>
      </c>
      <c r="J5924" s="97" t="str">
        <f t="shared" si="874"/>
        <v/>
      </c>
      <c r="BR5924" s="392"/>
    </row>
    <row r="5925" spans="7:70" ht="16.149999999999999" customHeight="1" x14ac:dyDescent="0.25">
      <c r="G5925" s="96" t="str">
        <f t="shared" si="872"/>
        <v/>
      </c>
      <c r="H5925" s="96" t="str">
        <f t="shared" si="873"/>
        <v/>
      </c>
      <c r="J5925" s="97" t="str">
        <f t="shared" si="874"/>
        <v/>
      </c>
      <c r="BR5925" s="392"/>
    </row>
    <row r="5926" spans="7:70" ht="16.149999999999999" customHeight="1" x14ac:dyDescent="0.25">
      <c r="G5926" s="96" t="str">
        <f t="shared" si="872"/>
        <v/>
      </c>
      <c r="H5926" s="96" t="str">
        <f t="shared" si="873"/>
        <v/>
      </c>
      <c r="J5926" s="97" t="str">
        <f t="shared" si="874"/>
        <v/>
      </c>
      <c r="BR5926" s="392"/>
    </row>
    <row r="5927" spans="7:70" ht="16.149999999999999" customHeight="1" x14ac:dyDescent="0.25">
      <c r="G5927" s="96" t="str">
        <f t="shared" si="872"/>
        <v/>
      </c>
      <c r="H5927" s="96" t="str">
        <f t="shared" si="873"/>
        <v/>
      </c>
      <c r="J5927" s="97" t="str">
        <f t="shared" si="874"/>
        <v/>
      </c>
      <c r="BR5927" s="392"/>
    </row>
    <row r="5928" spans="7:70" ht="16.149999999999999" customHeight="1" x14ac:dyDescent="0.25">
      <c r="G5928" s="96" t="str">
        <f t="shared" si="872"/>
        <v/>
      </c>
      <c r="H5928" s="96" t="str">
        <f t="shared" si="873"/>
        <v/>
      </c>
      <c r="J5928" s="97" t="str">
        <f t="shared" si="874"/>
        <v/>
      </c>
      <c r="BR5928" s="392"/>
    </row>
    <row r="5929" spans="7:70" ht="16.149999999999999" customHeight="1" x14ac:dyDescent="0.25">
      <c r="G5929" s="96" t="str">
        <f t="shared" si="872"/>
        <v/>
      </c>
      <c r="H5929" s="96" t="str">
        <f t="shared" si="873"/>
        <v/>
      </c>
      <c r="J5929" s="97" t="str">
        <f t="shared" si="874"/>
        <v/>
      </c>
      <c r="BR5929" s="392"/>
    </row>
    <row r="5930" spans="7:70" ht="16.149999999999999" customHeight="1" x14ac:dyDescent="0.25">
      <c r="G5930" s="96" t="str">
        <f t="shared" si="872"/>
        <v/>
      </c>
      <c r="H5930" s="96" t="str">
        <f t="shared" si="873"/>
        <v/>
      </c>
      <c r="J5930" s="97" t="str">
        <f t="shared" si="874"/>
        <v/>
      </c>
      <c r="BR5930" s="392"/>
    </row>
    <row r="5931" spans="7:70" ht="16.149999999999999" customHeight="1" x14ac:dyDescent="0.25">
      <c r="G5931" s="96" t="str">
        <f t="shared" si="872"/>
        <v/>
      </c>
      <c r="H5931" s="96" t="str">
        <f t="shared" si="873"/>
        <v/>
      </c>
      <c r="J5931" s="97" t="str">
        <f t="shared" si="874"/>
        <v/>
      </c>
      <c r="BR5931" s="392"/>
    </row>
    <row r="5932" spans="7:70" ht="16.149999999999999" customHeight="1" x14ac:dyDescent="0.25">
      <c r="G5932" s="96" t="str">
        <f t="shared" si="872"/>
        <v/>
      </c>
      <c r="H5932" s="96" t="str">
        <f t="shared" si="873"/>
        <v/>
      </c>
      <c r="J5932" s="97" t="str">
        <f t="shared" si="874"/>
        <v/>
      </c>
      <c r="BR5932" s="392"/>
    </row>
    <row r="5933" spans="7:70" ht="16.149999999999999" customHeight="1" x14ac:dyDescent="0.25">
      <c r="G5933" s="96" t="str">
        <f t="shared" ref="G5933:G5996" si="875">IF(F5933&lt;&gt;"",MONTH(F5933),"")</f>
        <v/>
      </c>
      <c r="H5933" s="96" t="str">
        <f t="shared" ref="H5933:H5996" si="876">IF(F5933&lt;&gt;"",YEAR(F5933),"")</f>
        <v/>
      </c>
      <c r="J5933" s="97" t="str">
        <f t="shared" si="874"/>
        <v/>
      </c>
      <c r="BR5933" s="392"/>
    </row>
    <row r="5934" spans="7:70" ht="16.149999999999999" customHeight="1" x14ac:dyDescent="0.25">
      <c r="G5934" s="96" t="str">
        <f t="shared" si="875"/>
        <v/>
      </c>
      <c r="H5934" s="96" t="str">
        <f t="shared" si="876"/>
        <v/>
      </c>
      <c r="J5934" s="97" t="str">
        <f t="shared" si="874"/>
        <v/>
      </c>
      <c r="BR5934" s="392"/>
    </row>
    <row r="5935" spans="7:70" ht="16.149999999999999" customHeight="1" x14ac:dyDescent="0.25">
      <c r="G5935" s="96" t="str">
        <f t="shared" si="875"/>
        <v/>
      </c>
      <c r="H5935" s="96" t="str">
        <f t="shared" si="876"/>
        <v/>
      </c>
      <c r="J5935" s="97" t="str">
        <f t="shared" si="874"/>
        <v/>
      </c>
      <c r="BR5935" s="392"/>
    </row>
    <row r="5936" spans="7:70" ht="16.149999999999999" customHeight="1" x14ac:dyDescent="0.25">
      <c r="G5936" s="96" t="str">
        <f t="shared" si="875"/>
        <v/>
      </c>
      <c r="H5936" s="96" t="str">
        <f t="shared" si="876"/>
        <v/>
      </c>
      <c r="J5936" s="97" t="str">
        <f t="shared" si="874"/>
        <v/>
      </c>
      <c r="BR5936" s="392"/>
    </row>
    <row r="5937" spans="7:70" ht="16.149999999999999" customHeight="1" x14ac:dyDescent="0.25">
      <c r="G5937" s="96" t="str">
        <f t="shared" si="875"/>
        <v/>
      </c>
      <c r="H5937" s="96" t="str">
        <f t="shared" si="876"/>
        <v/>
      </c>
      <c r="J5937" s="97" t="str">
        <f t="shared" si="874"/>
        <v/>
      </c>
      <c r="BR5937" s="392"/>
    </row>
    <row r="5938" spans="7:70" ht="16.149999999999999" customHeight="1" x14ac:dyDescent="0.25">
      <c r="G5938" s="96" t="str">
        <f t="shared" si="875"/>
        <v/>
      </c>
      <c r="H5938" s="96" t="str">
        <f t="shared" si="876"/>
        <v/>
      </c>
      <c r="J5938" s="97" t="str">
        <f t="shared" si="874"/>
        <v/>
      </c>
      <c r="BR5938" s="392"/>
    </row>
    <row r="5939" spans="7:70" ht="16.149999999999999" customHeight="1" x14ac:dyDescent="0.25">
      <c r="G5939" s="96" t="str">
        <f t="shared" si="875"/>
        <v/>
      </c>
      <c r="H5939" s="96" t="str">
        <f t="shared" si="876"/>
        <v/>
      </c>
      <c r="J5939" s="97" t="str">
        <f t="shared" si="874"/>
        <v/>
      </c>
      <c r="BR5939" s="392"/>
    </row>
    <row r="5940" spans="7:70" ht="16.149999999999999" customHeight="1" x14ac:dyDescent="0.25">
      <c r="G5940" s="96" t="str">
        <f t="shared" si="875"/>
        <v/>
      </c>
      <c r="H5940" s="96" t="str">
        <f t="shared" si="876"/>
        <v/>
      </c>
      <c r="J5940" s="97" t="str">
        <f t="shared" si="874"/>
        <v/>
      </c>
      <c r="BR5940" s="392"/>
    </row>
    <row r="5941" spans="7:70" ht="16.149999999999999" customHeight="1" x14ac:dyDescent="0.25">
      <c r="G5941" s="96" t="str">
        <f t="shared" si="875"/>
        <v/>
      </c>
      <c r="H5941" s="96" t="str">
        <f t="shared" si="876"/>
        <v/>
      </c>
      <c r="J5941" s="97" t="str">
        <f t="shared" si="874"/>
        <v/>
      </c>
      <c r="BR5941" s="392"/>
    </row>
    <row r="5942" spans="7:70" ht="16.149999999999999" customHeight="1" x14ac:dyDescent="0.25">
      <c r="G5942" s="96" t="str">
        <f t="shared" si="875"/>
        <v/>
      </c>
      <c r="H5942" s="96" t="str">
        <f t="shared" si="876"/>
        <v/>
      </c>
      <c r="J5942" s="97" t="str">
        <f t="shared" si="874"/>
        <v/>
      </c>
      <c r="BR5942" s="392"/>
    </row>
    <row r="5943" spans="7:70" ht="16.149999999999999" customHeight="1" x14ac:dyDescent="0.25">
      <c r="G5943" s="96" t="str">
        <f t="shared" si="875"/>
        <v/>
      </c>
      <c r="H5943" s="96" t="str">
        <f t="shared" si="876"/>
        <v/>
      </c>
      <c r="J5943" s="97" t="str">
        <f t="shared" si="874"/>
        <v/>
      </c>
      <c r="BR5943" s="392"/>
    </row>
    <row r="5944" spans="7:70" ht="16.149999999999999" customHeight="1" x14ac:dyDescent="0.25">
      <c r="G5944" s="96" t="str">
        <f t="shared" si="875"/>
        <v/>
      </c>
      <c r="H5944" s="96" t="str">
        <f t="shared" si="876"/>
        <v/>
      </c>
      <c r="J5944" s="97" t="str">
        <f t="shared" ref="J5944:J6007" si="877">IF(I5944&lt;&gt;"",HOUR(I5944),"")</f>
        <v/>
      </c>
      <c r="BR5944" s="392"/>
    </row>
    <row r="5945" spans="7:70" ht="16.149999999999999" customHeight="1" x14ac:dyDescent="0.25">
      <c r="G5945" s="96" t="str">
        <f t="shared" si="875"/>
        <v/>
      </c>
      <c r="H5945" s="96" t="str">
        <f t="shared" si="876"/>
        <v/>
      </c>
      <c r="J5945" s="97" t="str">
        <f t="shared" si="877"/>
        <v/>
      </c>
      <c r="BR5945" s="392"/>
    </row>
    <row r="5946" spans="7:70" ht="16.149999999999999" customHeight="1" x14ac:dyDescent="0.25">
      <c r="G5946" s="96" t="str">
        <f t="shared" si="875"/>
        <v/>
      </c>
      <c r="H5946" s="96" t="str">
        <f t="shared" si="876"/>
        <v/>
      </c>
      <c r="J5946" s="97" t="str">
        <f t="shared" si="877"/>
        <v/>
      </c>
      <c r="BR5946" s="392"/>
    </row>
    <row r="5947" spans="7:70" ht="16.149999999999999" customHeight="1" x14ac:dyDescent="0.25">
      <c r="G5947" s="96" t="str">
        <f t="shared" si="875"/>
        <v/>
      </c>
      <c r="H5947" s="96" t="str">
        <f t="shared" si="876"/>
        <v/>
      </c>
      <c r="J5947" s="97" t="str">
        <f t="shared" si="877"/>
        <v/>
      </c>
      <c r="BR5947" s="392"/>
    </row>
    <row r="5948" spans="7:70" ht="16.149999999999999" customHeight="1" x14ac:dyDescent="0.25">
      <c r="G5948" s="96" t="str">
        <f t="shared" si="875"/>
        <v/>
      </c>
      <c r="H5948" s="96" t="str">
        <f t="shared" si="876"/>
        <v/>
      </c>
      <c r="J5948" s="97" t="str">
        <f t="shared" si="877"/>
        <v/>
      </c>
      <c r="BR5948" s="392"/>
    </row>
    <row r="5949" spans="7:70" ht="16.149999999999999" customHeight="1" x14ac:dyDescent="0.25">
      <c r="G5949" s="96" t="str">
        <f t="shared" si="875"/>
        <v/>
      </c>
      <c r="H5949" s="96" t="str">
        <f t="shared" si="876"/>
        <v/>
      </c>
      <c r="J5949" s="97" t="str">
        <f t="shared" si="877"/>
        <v/>
      </c>
      <c r="BR5949" s="392"/>
    </row>
    <row r="5950" spans="7:70" ht="16.149999999999999" customHeight="1" x14ac:dyDescent="0.25">
      <c r="G5950" s="96" t="str">
        <f t="shared" si="875"/>
        <v/>
      </c>
      <c r="H5950" s="96" t="str">
        <f t="shared" si="876"/>
        <v/>
      </c>
      <c r="J5950" s="97" t="str">
        <f t="shared" si="877"/>
        <v/>
      </c>
      <c r="BR5950" s="392"/>
    </row>
    <row r="5951" spans="7:70" ht="16.149999999999999" customHeight="1" x14ac:dyDescent="0.25">
      <c r="G5951" s="96" t="str">
        <f t="shared" si="875"/>
        <v/>
      </c>
      <c r="H5951" s="96" t="str">
        <f t="shared" si="876"/>
        <v/>
      </c>
      <c r="J5951" s="97" t="str">
        <f t="shared" si="877"/>
        <v/>
      </c>
      <c r="BR5951" s="392"/>
    </row>
    <row r="5952" spans="7:70" ht="16.149999999999999" customHeight="1" x14ac:dyDescent="0.25">
      <c r="G5952" s="96" t="str">
        <f t="shared" si="875"/>
        <v/>
      </c>
      <c r="H5952" s="96" t="str">
        <f t="shared" si="876"/>
        <v/>
      </c>
      <c r="J5952" s="97" t="str">
        <f t="shared" si="877"/>
        <v/>
      </c>
      <c r="BR5952" s="392"/>
    </row>
    <row r="5953" spans="7:70" ht="16.149999999999999" customHeight="1" x14ac:dyDescent="0.25">
      <c r="G5953" s="96" t="str">
        <f t="shared" si="875"/>
        <v/>
      </c>
      <c r="H5953" s="96" t="str">
        <f t="shared" si="876"/>
        <v/>
      </c>
      <c r="J5953" s="97" t="str">
        <f t="shared" si="877"/>
        <v/>
      </c>
      <c r="BR5953" s="392"/>
    </row>
    <row r="5954" spans="7:70" ht="16.149999999999999" customHeight="1" x14ac:dyDescent="0.25">
      <c r="G5954" s="96" t="str">
        <f t="shared" si="875"/>
        <v/>
      </c>
      <c r="H5954" s="96" t="str">
        <f t="shared" si="876"/>
        <v/>
      </c>
      <c r="J5954" s="97" t="str">
        <f t="shared" si="877"/>
        <v/>
      </c>
      <c r="BR5954" s="392"/>
    </row>
    <row r="5955" spans="7:70" ht="16.149999999999999" customHeight="1" x14ac:dyDescent="0.25">
      <c r="G5955" s="96" t="str">
        <f t="shared" si="875"/>
        <v/>
      </c>
      <c r="H5955" s="96" t="str">
        <f t="shared" si="876"/>
        <v/>
      </c>
      <c r="J5955" s="97" t="str">
        <f t="shared" si="877"/>
        <v/>
      </c>
      <c r="BR5955" s="392"/>
    </row>
    <row r="5956" spans="7:70" ht="16.149999999999999" customHeight="1" x14ac:dyDescent="0.25">
      <c r="G5956" s="96" t="str">
        <f t="shared" si="875"/>
        <v/>
      </c>
      <c r="H5956" s="96" t="str">
        <f t="shared" si="876"/>
        <v/>
      </c>
      <c r="J5956" s="97" t="str">
        <f t="shared" si="877"/>
        <v/>
      </c>
      <c r="BR5956" s="392"/>
    </row>
    <row r="5957" spans="7:70" ht="16.149999999999999" customHeight="1" x14ac:dyDescent="0.25">
      <c r="G5957" s="96" t="str">
        <f t="shared" si="875"/>
        <v/>
      </c>
      <c r="H5957" s="96" t="str">
        <f t="shared" si="876"/>
        <v/>
      </c>
      <c r="J5957" s="97" t="str">
        <f t="shared" si="877"/>
        <v/>
      </c>
      <c r="BR5957" s="392"/>
    </row>
    <row r="5958" spans="7:70" ht="16.149999999999999" customHeight="1" x14ac:dyDescent="0.25">
      <c r="G5958" s="96" t="str">
        <f t="shared" si="875"/>
        <v/>
      </c>
      <c r="H5958" s="96" t="str">
        <f t="shared" si="876"/>
        <v/>
      </c>
      <c r="J5958" s="97" t="str">
        <f t="shared" si="877"/>
        <v/>
      </c>
      <c r="BR5958" s="392"/>
    </row>
    <row r="5959" spans="7:70" ht="16.149999999999999" customHeight="1" x14ac:dyDescent="0.25">
      <c r="G5959" s="96" t="str">
        <f t="shared" si="875"/>
        <v/>
      </c>
      <c r="H5959" s="96" t="str">
        <f t="shared" si="876"/>
        <v/>
      </c>
      <c r="J5959" s="97" t="str">
        <f t="shared" si="877"/>
        <v/>
      </c>
      <c r="BR5959" s="392"/>
    </row>
    <row r="5960" spans="7:70" ht="16.149999999999999" customHeight="1" x14ac:dyDescent="0.25">
      <c r="G5960" s="96" t="str">
        <f t="shared" si="875"/>
        <v/>
      </c>
      <c r="H5960" s="96" t="str">
        <f t="shared" si="876"/>
        <v/>
      </c>
      <c r="J5960" s="97" t="str">
        <f t="shared" si="877"/>
        <v/>
      </c>
      <c r="BR5960" s="392"/>
    </row>
    <row r="5961" spans="7:70" ht="16.149999999999999" customHeight="1" x14ac:dyDescent="0.25">
      <c r="G5961" s="96" t="str">
        <f t="shared" si="875"/>
        <v/>
      </c>
      <c r="H5961" s="96" t="str">
        <f t="shared" si="876"/>
        <v/>
      </c>
      <c r="J5961" s="97" t="str">
        <f t="shared" si="877"/>
        <v/>
      </c>
      <c r="BR5961" s="392"/>
    </row>
    <row r="5962" spans="7:70" ht="16.149999999999999" customHeight="1" x14ac:dyDescent="0.25">
      <c r="G5962" s="96" t="str">
        <f t="shared" si="875"/>
        <v/>
      </c>
      <c r="H5962" s="96" t="str">
        <f t="shared" si="876"/>
        <v/>
      </c>
      <c r="J5962" s="97" t="str">
        <f t="shared" si="877"/>
        <v/>
      </c>
      <c r="BR5962" s="392"/>
    </row>
    <row r="5963" spans="7:70" ht="16.149999999999999" customHeight="1" x14ac:dyDescent="0.25">
      <c r="G5963" s="96" t="str">
        <f t="shared" si="875"/>
        <v/>
      </c>
      <c r="H5963" s="96" t="str">
        <f t="shared" si="876"/>
        <v/>
      </c>
      <c r="J5963" s="97" t="str">
        <f t="shared" si="877"/>
        <v/>
      </c>
      <c r="BR5963" s="392"/>
    </row>
    <row r="5964" spans="7:70" ht="16.149999999999999" customHeight="1" x14ac:dyDescent="0.25">
      <c r="G5964" s="96" t="str">
        <f t="shared" si="875"/>
        <v/>
      </c>
      <c r="H5964" s="96" t="str">
        <f t="shared" si="876"/>
        <v/>
      </c>
      <c r="J5964" s="97" t="str">
        <f t="shared" si="877"/>
        <v/>
      </c>
      <c r="BR5964" s="392"/>
    </row>
    <row r="5965" spans="7:70" ht="16.149999999999999" customHeight="1" x14ac:dyDescent="0.25">
      <c r="G5965" s="96" t="str">
        <f t="shared" si="875"/>
        <v/>
      </c>
      <c r="H5965" s="96" t="str">
        <f t="shared" si="876"/>
        <v/>
      </c>
      <c r="J5965" s="97" t="str">
        <f t="shared" si="877"/>
        <v/>
      </c>
      <c r="BR5965" s="392"/>
    </row>
    <row r="5966" spans="7:70" ht="16.149999999999999" customHeight="1" x14ac:dyDescent="0.25">
      <c r="G5966" s="96" t="str">
        <f t="shared" si="875"/>
        <v/>
      </c>
      <c r="H5966" s="96" t="str">
        <f t="shared" si="876"/>
        <v/>
      </c>
      <c r="J5966" s="97" t="str">
        <f t="shared" si="877"/>
        <v/>
      </c>
      <c r="BR5966" s="392"/>
    </row>
    <row r="5967" spans="7:70" ht="16.149999999999999" customHeight="1" x14ac:dyDescent="0.25">
      <c r="G5967" s="96" t="str">
        <f t="shared" si="875"/>
        <v/>
      </c>
      <c r="H5967" s="96" t="str">
        <f t="shared" si="876"/>
        <v/>
      </c>
      <c r="J5967" s="97" t="str">
        <f t="shared" si="877"/>
        <v/>
      </c>
      <c r="BR5967" s="392"/>
    </row>
    <row r="5968" spans="7:70" ht="16.149999999999999" customHeight="1" x14ac:dyDescent="0.25">
      <c r="G5968" s="96" t="str">
        <f t="shared" si="875"/>
        <v/>
      </c>
      <c r="H5968" s="96" t="str">
        <f t="shared" si="876"/>
        <v/>
      </c>
      <c r="J5968" s="97" t="str">
        <f t="shared" si="877"/>
        <v/>
      </c>
      <c r="BR5968" s="392"/>
    </row>
    <row r="5969" spans="7:70" ht="16.149999999999999" customHeight="1" x14ac:dyDescent="0.25">
      <c r="G5969" s="96" t="str">
        <f t="shared" si="875"/>
        <v/>
      </c>
      <c r="H5969" s="96" t="str">
        <f t="shared" si="876"/>
        <v/>
      </c>
      <c r="J5969" s="97" t="str">
        <f t="shared" si="877"/>
        <v/>
      </c>
      <c r="BR5969" s="392"/>
    </row>
    <row r="5970" spans="7:70" ht="16.149999999999999" customHeight="1" x14ac:dyDescent="0.25">
      <c r="G5970" s="96" t="str">
        <f t="shared" si="875"/>
        <v/>
      </c>
      <c r="H5970" s="96" t="str">
        <f t="shared" si="876"/>
        <v/>
      </c>
      <c r="J5970" s="97" t="str">
        <f t="shared" si="877"/>
        <v/>
      </c>
      <c r="BR5970" s="392"/>
    </row>
    <row r="5971" spans="7:70" ht="16.149999999999999" customHeight="1" x14ac:dyDescent="0.25">
      <c r="G5971" s="96" t="str">
        <f t="shared" si="875"/>
        <v/>
      </c>
      <c r="H5971" s="96" t="str">
        <f t="shared" si="876"/>
        <v/>
      </c>
      <c r="J5971" s="97" t="str">
        <f t="shared" si="877"/>
        <v/>
      </c>
      <c r="BR5971" s="392"/>
    </row>
    <row r="5972" spans="7:70" ht="16.149999999999999" customHeight="1" x14ac:dyDescent="0.25">
      <c r="G5972" s="96" t="str">
        <f t="shared" si="875"/>
        <v/>
      </c>
      <c r="H5972" s="96" t="str">
        <f t="shared" si="876"/>
        <v/>
      </c>
      <c r="J5972" s="97" t="str">
        <f t="shared" si="877"/>
        <v/>
      </c>
      <c r="BR5972" s="392"/>
    </row>
    <row r="5973" spans="7:70" ht="16.149999999999999" customHeight="1" x14ac:dyDescent="0.25">
      <c r="G5973" s="96" t="str">
        <f t="shared" si="875"/>
        <v/>
      </c>
      <c r="H5973" s="96" t="str">
        <f t="shared" si="876"/>
        <v/>
      </c>
      <c r="J5973" s="97" t="str">
        <f t="shared" si="877"/>
        <v/>
      </c>
      <c r="BR5973" s="392"/>
    </row>
    <row r="5974" spans="7:70" ht="16.149999999999999" customHeight="1" x14ac:dyDescent="0.25">
      <c r="G5974" s="96" t="str">
        <f t="shared" si="875"/>
        <v/>
      </c>
      <c r="H5974" s="96" t="str">
        <f t="shared" si="876"/>
        <v/>
      </c>
      <c r="J5974" s="97" t="str">
        <f t="shared" si="877"/>
        <v/>
      </c>
      <c r="BR5974" s="392"/>
    </row>
    <row r="5975" spans="7:70" ht="16.149999999999999" customHeight="1" x14ac:dyDescent="0.25">
      <c r="G5975" s="96" t="str">
        <f t="shared" si="875"/>
        <v/>
      </c>
      <c r="H5975" s="96" t="str">
        <f t="shared" si="876"/>
        <v/>
      </c>
      <c r="J5975" s="97" t="str">
        <f t="shared" si="877"/>
        <v/>
      </c>
      <c r="BR5975" s="392"/>
    </row>
    <row r="5976" spans="7:70" ht="16.149999999999999" customHeight="1" x14ac:dyDescent="0.25">
      <c r="G5976" s="96" t="str">
        <f t="shared" si="875"/>
        <v/>
      </c>
      <c r="H5976" s="96" t="str">
        <f t="shared" si="876"/>
        <v/>
      </c>
      <c r="J5976" s="97" t="str">
        <f t="shared" si="877"/>
        <v/>
      </c>
      <c r="BR5976" s="392"/>
    </row>
    <row r="5977" spans="7:70" ht="16.149999999999999" customHeight="1" x14ac:dyDescent="0.25">
      <c r="G5977" s="96" t="str">
        <f t="shared" si="875"/>
        <v/>
      </c>
      <c r="H5977" s="96" t="str">
        <f t="shared" si="876"/>
        <v/>
      </c>
      <c r="J5977" s="97" t="str">
        <f t="shared" si="877"/>
        <v/>
      </c>
      <c r="BR5977" s="392"/>
    </row>
    <row r="5978" spans="7:70" ht="16.149999999999999" customHeight="1" x14ac:dyDescent="0.25">
      <c r="G5978" s="96" t="str">
        <f t="shared" si="875"/>
        <v/>
      </c>
      <c r="H5978" s="96" t="str">
        <f t="shared" si="876"/>
        <v/>
      </c>
      <c r="J5978" s="97" t="str">
        <f t="shared" si="877"/>
        <v/>
      </c>
      <c r="BR5978" s="392"/>
    </row>
    <row r="5979" spans="7:70" ht="16.149999999999999" customHeight="1" x14ac:dyDescent="0.25">
      <c r="G5979" s="96" t="str">
        <f t="shared" si="875"/>
        <v/>
      </c>
      <c r="H5979" s="96" t="str">
        <f t="shared" si="876"/>
        <v/>
      </c>
      <c r="J5979" s="97" t="str">
        <f t="shared" si="877"/>
        <v/>
      </c>
      <c r="BR5979" s="392"/>
    </row>
    <row r="5980" spans="7:70" ht="16.149999999999999" customHeight="1" x14ac:dyDescent="0.25">
      <c r="G5980" s="96" t="str">
        <f t="shared" si="875"/>
        <v/>
      </c>
      <c r="H5980" s="96" t="str">
        <f t="shared" si="876"/>
        <v/>
      </c>
      <c r="J5980" s="97" t="str">
        <f t="shared" si="877"/>
        <v/>
      </c>
      <c r="BR5980" s="392"/>
    </row>
    <row r="5981" spans="7:70" ht="16.149999999999999" customHeight="1" x14ac:dyDescent="0.25">
      <c r="G5981" s="96" t="str">
        <f t="shared" si="875"/>
        <v/>
      </c>
      <c r="H5981" s="96" t="str">
        <f t="shared" si="876"/>
        <v/>
      </c>
      <c r="J5981" s="97" t="str">
        <f t="shared" si="877"/>
        <v/>
      </c>
      <c r="BR5981" s="392"/>
    </row>
    <row r="5982" spans="7:70" ht="16.149999999999999" customHeight="1" x14ac:dyDescent="0.25">
      <c r="G5982" s="96" t="str">
        <f t="shared" si="875"/>
        <v/>
      </c>
      <c r="H5982" s="96" t="str">
        <f t="shared" si="876"/>
        <v/>
      </c>
      <c r="J5982" s="97" t="str">
        <f t="shared" si="877"/>
        <v/>
      </c>
      <c r="BR5982" s="392"/>
    </row>
    <row r="5983" spans="7:70" ht="16.149999999999999" customHeight="1" x14ac:dyDescent="0.25">
      <c r="G5983" s="96" t="str">
        <f t="shared" si="875"/>
        <v/>
      </c>
      <c r="H5983" s="96" t="str">
        <f t="shared" si="876"/>
        <v/>
      </c>
      <c r="J5983" s="97" t="str">
        <f t="shared" si="877"/>
        <v/>
      </c>
      <c r="BR5983" s="392"/>
    </row>
    <row r="5984" spans="7:70" ht="16.149999999999999" customHeight="1" x14ac:dyDescent="0.25">
      <c r="G5984" s="96" t="str">
        <f t="shared" si="875"/>
        <v/>
      </c>
      <c r="H5984" s="96" t="str">
        <f t="shared" si="876"/>
        <v/>
      </c>
      <c r="J5984" s="97" t="str">
        <f t="shared" si="877"/>
        <v/>
      </c>
      <c r="BR5984" s="392"/>
    </row>
    <row r="5985" spans="7:70" ht="16.149999999999999" customHeight="1" x14ac:dyDescent="0.25">
      <c r="G5985" s="96" t="str">
        <f t="shared" si="875"/>
        <v/>
      </c>
      <c r="H5985" s="96" t="str">
        <f t="shared" si="876"/>
        <v/>
      </c>
      <c r="J5985" s="97" t="str">
        <f t="shared" si="877"/>
        <v/>
      </c>
      <c r="BR5985" s="392"/>
    </row>
    <row r="5986" spans="7:70" ht="16.149999999999999" customHeight="1" x14ac:dyDescent="0.25">
      <c r="G5986" s="96" t="str">
        <f t="shared" si="875"/>
        <v/>
      </c>
      <c r="H5986" s="96" t="str">
        <f t="shared" si="876"/>
        <v/>
      </c>
      <c r="J5986" s="97" t="str">
        <f t="shared" si="877"/>
        <v/>
      </c>
      <c r="BR5986" s="392"/>
    </row>
    <row r="5987" spans="7:70" ht="16.149999999999999" customHeight="1" x14ac:dyDescent="0.25">
      <c r="G5987" s="96" t="str">
        <f t="shared" si="875"/>
        <v/>
      </c>
      <c r="H5987" s="96" t="str">
        <f t="shared" si="876"/>
        <v/>
      </c>
      <c r="J5987" s="97" t="str">
        <f t="shared" si="877"/>
        <v/>
      </c>
      <c r="BR5987" s="392"/>
    </row>
    <row r="5988" spans="7:70" ht="16.149999999999999" customHeight="1" x14ac:dyDescent="0.25">
      <c r="G5988" s="96" t="str">
        <f t="shared" si="875"/>
        <v/>
      </c>
      <c r="H5988" s="96" t="str">
        <f t="shared" si="876"/>
        <v/>
      </c>
      <c r="J5988" s="97" t="str">
        <f t="shared" si="877"/>
        <v/>
      </c>
      <c r="BR5988" s="392"/>
    </row>
    <row r="5989" spans="7:70" ht="16.149999999999999" customHeight="1" x14ac:dyDescent="0.25">
      <c r="G5989" s="96" t="str">
        <f t="shared" si="875"/>
        <v/>
      </c>
      <c r="H5989" s="96" t="str">
        <f t="shared" si="876"/>
        <v/>
      </c>
      <c r="J5989" s="97" t="str">
        <f t="shared" si="877"/>
        <v/>
      </c>
      <c r="BR5989" s="392"/>
    </row>
    <row r="5990" spans="7:70" ht="16.149999999999999" customHeight="1" x14ac:dyDescent="0.25">
      <c r="G5990" s="96" t="str">
        <f t="shared" si="875"/>
        <v/>
      </c>
      <c r="H5990" s="96" t="str">
        <f t="shared" si="876"/>
        <v/>
      </c>
      <c r="J5990" s="97" t="str">
        <f t="shared" si="877"/>
        <v/>
      </c>
      <c r="BR5990" s="392"/>
    </row>
    <row r="5991" spans="7:70" ht="16.149999999999999" customHeight="1" x14ac:dyDescent="0.25">
      <c r="G5991" s="96" t="str">
        <f t="shared" si="875"/>
        <v/>
      </c>
      <c r="H5991" s="96" t="str">
        <f t="shared" si="876"/>
        <v/>
      </c>
      <c r="J5991" s="97" t="str">
        <f t="shared" si="877"/>
        <v/>
      </c>
      <c r="BR5991" s="392"/>
    </row>
    <row r="5992" spans="7:70" ht="16.149999999999999" customHeight="1" x14ac:dyDescent="0.25">
      <c r="G5992" s="96" t="str">
        <f t="shared" si="875"/>
        <v/>
      </c>
      <c r="H5992" s="96" t="str">
        <f t="shared" si="876"/>
        <v/>
      </c>
      <c r="J5992" s="97" t="str">
        <f t="shared" si="877"/>
        <v/>
      </c>
      <c r="BR5992" s="392"/>
    </row>
    <row r="5993" spans="7:70" ht="16.149999999999999" customHeight="1" x14ac:dyDescent="0.25">
      <c r="G5993" s="96" t="str">
        <f t="shared" si="875"/>
        <v/>
      </c>
      <c r="H5993" s="96" t="str">
        <f t="shared" si="876"/>
        <v/>
      </c>
      <c r="J5993" s="97" t="str">
        <f t="shared" si="877"/>
        <v/>
      </c>
      <c r="BR5993" s="392"/>
    </row>
    <row r="5994" spans="7:70" ht="16.149999999999999" customHeight="1" x14ac:dyDescent="0.25">
      <c r="G5994" s="96" t="str">
        <f t="shared" si="875"/>
        <v/>
      </c>
      <c r="H5994" s="96" t="str">
        <f t="shared" si="876"/>
        <v/>
      </c>
      <c r="J5994" s="97" t="str">
        <f t="shared" si="877"/>
        <v/>
      </c>
      <c r="BR5994" s="392"/>
    </row>
    <row r="5995" spans="7:70" ht="16.149999999999999" customHeight="1" x14ac:dyDescent="0.25">
      <c r="G5995" s="96" t="str">
        <f t="shared" si="875"/>
        <v/>
      </c>
      <c r="H5995" s="96" t="str">
        <f t="shared" si="876"/>
        <v/>
      </c>
      <c r="J5995" s="97" t="str">
        <f t="shared" si="877"/>
        <v/>
      </c>
      <c r="BR5995" s="392"/>
    </row>
    <row r="5996" spans="7:70" ht="16.149999999999999" customHeight="1" x14ac:dyDescent="0.25">
      <c r="G5996" s="96" t="str">
        <f t="shared" si="875"/>
        <v/>
      </c>
      <c r="H5996" s="96" t="str">
        <f t="shared" si="876"/>
        <v/>
      </c>
      <c r="J5996" s="97" t="str">
        <f t="shared" si="877"/>
        <v/>
      </c>
      <c r="BR5996" s="392"/>
    </row>
    <row r="5997" spans="7:70" ht="16.149999999999999" customHeight="1" x14ac:dyDescent="0.25">
      <c r="G5997" s="96" t="str">
        <f t="shared" ref="G5997:G6060" si="878">IF(F5997&lt;&gt;"",MONTH(F5997),"")</f>
        <v/>
      </c>
      <c r="H5997" s="96" t="str">
        <f t="shared" ref="H5997:H6060" si="879">IF(F5997&lt;&gt;"",YEAR(F5997),"")</f>
        <v/>
      </c>
      <c r="J5997" s="97" t="str">
        <f t="shared" si="877"/>
        <v/>
      </c>
      <c r="BR5997" s="392"/>
    </row>
    <row r="5998" spans="7:70" ht="16.149999999999999" customHeight="1" x14ac:dyDescent="0.25">
      <c r="G5998" s="96" t="str">
        <f t="shared" si="878"/>
        <v/>
      </c>
      <c r="H5998" s="96" t="str">
        <f t="shared" si="879"/>
        <v/>
      </c>
      <c r="J5998" s="97" t="str">
        <f t="shared" si="877"/>
        <v/>
      </c>
      <c r="BR5998" s="392"/>
    </row>
    <row r="5999" spans="7:70" ht="16.149999999999999" customHeight="1" x14ac:dyDescent="0.25">
      <c r="G5999" s="96" t="str">
        <f t="shared" si="878"/>
        <v/>
      </c>
      <c r="H5999" s="96" t="str">
        <f t="shared" si="879"/>
        <v/>
      </c>
      <c r="J5999" s="97" t="str">
        <f t="shared" si="877"/>
        <v/>
      </c>
      <c r="BR5999" s="392"/>
    </row>
    <row r="6000" spans="7:70" ht="16.149999999999999" customHeight="1" x14ac:dyDescent="0.25">
      <c r="G6000" s="96" t="str">
        <f t="shared" si="878"/>
        <v/>
      </c>
      <c r="H6000" s="96" t="str">
        <f t="shared" si="879"/>
        <v/>
      </c>
      <c r="J6000" s="97" t="str">
        <f t="shared" si="877"/>
        <v/>
      </c>
      <c r="BR6000" s="392"/>
    </row>
    <row r="6001" spans="7:70" ht="16.149999999999999" customHeight="1" x14ac:dyDescent="0.25">
      <c r="G6001" s="96" t="str">
        <f t="shared" si="878"/>
        <v/>
      </c>
      <c r="H6001" s="96" t="str">
        <f t="shared" si="879"/>
        <v/>
      </c>
      <c r="J6001" s="97" t="str">
        <f t="shared" si="877"/>
        <v/>
      </c>
      <c r="BR6001" s="392"/>
    </row>
    <row r="6002" spans="7:70" ht="16.149999999999999" customHeight="1" x14ac:dyDescent="0.25">
      <c r="G6002" s="96" t="str">
        <f t="shared" si="878"/>
        <v/>
      </c>
      <c r="H6002" s="96" t="str">
        <f t="shared" si="879"/>
        <v/>
      </c>
      <c r="J6002" s="97" t="str">
        <f t="shared" si="877"/>
        <v/>
      </c>
      <c r="BR6002" s="392"/>
    </row>
    <row r="6003" spans="7:70" ht="16.149999999999999" customHeight="1" x14ac:dyDescent="0.25">
      <c r="G6003" s="96" t="str">
        <f t="shared" si="878"/>
        <v/>
      </c>
      <c r="H6003" s="96" t="str">
        <f t="shared" si="879"/>
        <v/>
      </c>
      <c r="J6003" s="97" t="str">
        <f t="shared" si="877"/>
        <v/>
      </c>
      <c r="BR6003" s="392"/>
    </row>
    <row r="6004" spans="7:70" ht="16.149999999999999" customHeight="1" x14ac:dyDescent="0.25">
      <c r="G6004" s="96" t="str">
        <f t="shared" si="878"/>
        <v/>
      </c>
      <c r="H6004" s="96" t="str">
        <f t="shared" si="879"/>
        <v/>
      </c>
      <c r="J6004" s="97" t="str">
        <f t="shared" si="877"/>
        <v/>
      </c>
      <c r="BR6004" s="392"/>
    </row>
    <row r="6005" spans="7:70" ht="16.149999999999999" customHeight="1" x14ac:dyDescent="0.25">
      <c r="G6005" s="96" t="str">
        <f t="shared" si="878"/>
        <v/>
      </c>
      <c r="H6005" s="96" t="str">
        <f t="shared" si="879"/>
        <v/>
      </c>
      <c r="J6005" s="97" t="str">
        <f t="shared" si="877"/>
        <v/>
      </c>
      <c r="BR6005" s="392"/>
    </row>
    <row r="6006" spans="7:70" ht="16.149999999999999" customHeight="1" x14ac:dyDescent="0.25">
      <c r="G6006" s="96" t="str">
        <f t="shared" si="878"/>
        <v/>
      </c>
      <c r="H6006" s="96" t="str">
        <f t="shared" si="879"/>
        <v/>
      </c>
      <c r="J6006" s="97" t="str">
        <f t="shared" si="877"/>
        <v/>
      </c>
      <c r="BR6006" s="392"/>
    </row>
    <row r="6007" spans="7:70" ht="16.149999999999999" customHeight="1" x14ac:dyDescent="0.25">
      <c r="G6007" s="96" t="str">
        <f t="shared" si="878"/>
        <v/>
      </c>
      <c r="H6007" s="96" t="str">
        <f t="shared" si="879"/>
        <v/>
      </c>
      <c r="J6007" s="97" t="str">
        <f t="shared" si="877"/>
        <v/>
      </c>
      <c r="BR6007" s="392"/>
    </row>
    <row r="6008" spans="7:70" ht="16.149999999999999" customHeight="1" x14ac:dyDescent="0.25">
      <c r="G6008" s="96" t="str">
        <f t="shared" si="878"/>
        <v/>
      </c>
      <c r="H6008" s="96" t="str">
        <f t="shared" si="879"/>
        <v/>
      </c>
      <c r="J6008" s="97" t="str">
        <f t="shared" ref="J6008:J6071" si="880">IF(I6008&lt;&gt;"",HOUR(I6008),"")</f>
        <v/>
      </c>
      <c r="BR6008" s="392"/>
    </row>
    <row r="6009" spans="7:70" ht="16.149999999999999" customHeight="1" x14ac:dyDescent="0.25">
      <c r="G6009" s="96" t="str">
        <f t="shared" si="878"/>
        <v/>
      </c>
      <c r="H6009" s="96" t="str">
        <f t="shared" si="879"/>
        <v/>
      </c>
      <c r="J6009" s="97" t="str">
        <f t="shared" si="880"/>
        <v/>
      </c>
      <c r="BR6009" s="392"/>
    </row>
    <row r="6010" spans="7:70" ht="16.149999999999999" customHeight="1" x14ac:dyDescent="0.25">
      <c r="G6010" s="96" t="str">
        <f t="shared" si="878"/>
        <v/>
      </c>
      <c r="H6010" s="96" t="str">
        <f t="shared" si="879"/>
        <v/>
      </c>
      <c r="J6010" s="97" t="str">
        <f t="shared" si="880"/>
        <v/>
      </c>
      <c r="BR6010" s="392"/>
    </row>
    <row r="6011" spans="7:70" ht="16.149999999999999" customHeight="1" x14ac:dyDescent="0.25">
      <c r="G6011" s="96" t="str">
        <f t="shared" si="878"/>
        <v/>
      </c>
      <c r="H6011" s="96" t="str">
        <f t="shared" si="879"/>
        <v/>
      </c>
      <c r="J6011" s="97" t="str">
        <f t="shared" si="880"/>
        <v/>
      </c>
      <c r="BR6011" s="392"/>
    </row>
    <row r="6012" spans="7:70" ht="16.149999999999999" customHeight="1" x14ac:dyDescent="0.25">
      <c r="G6012" s="96" t="str">
        <f t="shared" si="878"/>
        <v/>
      </c>
      <c r="H6012" s="96" t="str">
        <f t="shared" si="879"/>
        <v/>
      </c>
      <c r="J6012" s="97" t="str">
        <f t="shared" si="880"/>
        <v/>
      </c>
      <c r="BR6012" s="392"/>
    </row>
    <row r="6013" spans="7:70" ht="16.149999999999999" customHeight="1" x14ac:dyDescent="0.25">
      <c r="G6013" s="96" t="str">
        <f t="shared" si="878"/>
        <v/>
      </c>
      <c r="H6013" s="96" t="str">
        <f t="shared" si="879"/>
        <v/>
      </c>
      <c r="J6013" s="97" t="str">
        <f t="shared" si="880"/>
        <v/>
      </c>
      <c r="BR6013" s="392"/>
    </row>
    <row r="6014" spans="7:70" ht="16.149999999999999" customHeight="1" x14ac:dyDescent="0.25">
      <c r="G6014" s="96" t="str">
        <f t="shared" si="878"/>
        <v/>
      </c>
      <c r="H6014" s="96" t="str">
        <f t="shared" si="879"/>
        <v/>
      </c>
      <c r="J6014" s="97" t="str">
        <f t="shared" si="880"/>
        <v/>
      </c>
      <c r="BR6014" s="392"/>
    </row>
    <row r="6015" spans="7:70" ht="16.149999999999999" customHeight="1" x14ac:dyDescent="0.25">
      <c r="G6015" s="96" t="str">
        <f t="shared" si="878"/>
        <v/>
      </c>
      <c r="H6015" s="96" t="str">
        <f t="shared" si="879"/>
        <v/>
      </c>
      <c r="J6015" s="97" t="str">
        <f t="shared" si="880"/>
        <v/>
      </c>
      <c r="BR6015" s="392"/>
    </row>
    <row r="6016" spans="7:70" ht="16.149999999999999" customHeight="1" x14ac:dyDescent="0.25">
      <c r="G6016" s="96" t="str">
        <f t="shared" si="878"/>
        <v/>
      </c>
      <c r="H6016" s="96" t="str">
        <f t="shared" si="879"/>
        <v/>
      </c>
      <c r="J6016" s="97" t="str">
        <f t="shared" si="880"/>
        <v/>
      </c>
      <c r="BR6016" s="392"/>
    </row>
    <row r="6017" spans="7:70" ht="16.149999999999999" customHeight="1" x14ac:dyDescent="0.25">
      <c r="G6017" s="96" t="str">
        <f t="shared" si="878"/>
        <v/>
      </c>
      <c r="H6017" s="96" t="str">
        <f t="shared" si="879"/>
        <v/>
      </c>
      <c r="J6017" s="97" t="str">
        <f t="shared" si="880"/>
        <v/>
      </c>
      <c r="BR6017" s="392"/>
    </row>
    <row r="6018" spans="7:70" ht="16.149999999999999" customHeight="1" x14ac:dyDescent="0.25">
      <c r="G6018" s="96" t="str">
        <f t="shared" si="878"/>
        <v/>
      </c>
      <c r="H6018" s="96" t="str">
        <f t="shared" si="879"/>
        <v/>
      </c>
      <c r="J6018" s="97" t="str">
        <f t="shared" si="880"/>
        <v/>
      </c>
      <c r="BR6018" s="392"/>
    </row>
    <row r="6019" spans="7:70" ht="16.149999999999999" customHeight="1" x14ac:dyDescent="0.25">
      <c r="G6019" s="96" t="str">
        <f t="shared" si="878"/>
        <v/>
      </c>
      <c r="H6019" s="96" t="str">
        <f t="shared" si="879"/>
        <v/>
      </c>
      <c r="J6019" s="97" t="str">
        <f t="shared" si="880"/>
        <v/>
      </c>
      <c r="BR6019" s="392"/>
    </row>
    <row r="6020" spans="7:70" ht="16.149999999999999" customHeight="1" x14ac:dyDescent="0.25">
      <c r="G6020" s="96" t="str">
        <f t="shared" si="878"/>
        <v/>
      </c>
      <c r="H6020" s="96" t="str">
        <f t="shared" si="879"/>
        <v/>
      </c>
      <c r="J6020" s="97" t="str">
        <f t="shared" si="880"/>
        <v/>
      </c>
      <c r="BR6020" s="392"/>
    </row>
    <row r="6021" spans="7:70" ht="16.149999999999999" customHeight="1" x14ac:dyDescent="0.25">
      <c r="G6021" s="96" t="str">
        <f t="shared" si="878"/>
        <v/>
      </c>
      <c r="H6021" s="96" t="str">
        <f t="shared" si="879"/>
        <v/>
      </c>
      <c r="J6021" s="97" t="str">
        <f t="shared" si="880"/>
        <v/>
      </c>
      <c r="BR6021" s="392"/>
    </row>
    <row r="6022" spans="7:70" ht="16.149999999999999" customHeight="1" x14ac:dyDescent="0.25">
      <c r="G6022" s="96" t="str">
        <f t="shared" si="878"/>
        <v/>
      </c>
      <c r="H6022" s="96" t="str">
        <f t="shared" si="879"/>
        <v/>
      </c>
      <c r="J6022" s="97" t="str">
        <f t="shared" si="880"/>
        <v/>
      </c>
      <c r="BR6022" s="392"/>
    </row>
    <row r="6023" spans="7:70" ht="16.149999999999999" customHeight="1" x14ac:dyDescent="0.25">
      <c r="G6023" s="96" t="str">
        <f t="shared" si="878"/>
        <v/>
      </c>
      <c r="H6023" s="96" t="str">
        <f t="shared" si="879"/>
        <v/>
      </c>
      <c r="J6023" s="97" t="str">
        <f t="shared" si="880"/>
        <v/>
      </c>
      <c r="BR6023" s="392"/>
    </row>
    <row r="6024" spans="7:70" ht="16.149999999999999" customHeight="1" x14ac:dyDescent="0.25">
      <c r="G6024" s="96" t="str">
        <f t="shared" si="878"/>
        <v/>
      </c>
      <c r="H6024" s="96" t="str">
        <f t="shared" si="879"/>
        <v/>
      </c>
      <c r="J6024" s="97" t="str">
        <f t="shared" si="880"/>
        <v/>
      </c>
      <c r="BR6024" s="392"/>
    </row>
    <row r="6025" spans="7:70" ht="16.149999999999999" customHeight="1" x14ac:dyDescent="0.25">
      <c r="G6025" s="96" t="str">
        <f t="shared" si="878"/>
        <v/>
      </c>
      <c r="H6025" s="96" t="str">
        <f t="shared" si="879"/>
        <v/>
      </c>
      <c r="J6025" s="97" t="str">
        <f t="shared" si="880"/>
        <v/>
      </c>
      <c r="BR6025" s="392"/>
    </row>
    <row r="6026" spans="7:70" ht="16.149999999999999" customHeight="1" x14ac:dyDescent="0.25">
      <c r="G6026" s="96" t="str">
        <f t="shared" si="878"/>
        <v/>
      </c>
      <c r="H6026" s="96" t="str">
        <f t="shared" si="879"/>
        <v/>
      </c>
      <c r="J6026" s="97" t="str">
        <f t="shared" si="880"/>
        <v/>
      </c>
      <c r="BR6026" s="392"/>
    </row>
    <row r="6027" spans="7:70" ht="16.149999999999999" customHeight="1" x14ac:dyDescent="0.25">
      <c r="G6027" s="96" t="str">
        <f t="shared" si="878"/>
        <v/>
      </c>
      <c r="H6027" s="96" t="str">
        <f t="shared" si="879"/>
        <v/>
      </c>
      <c r="J6027" s="97" t="str">
        <f t="shared" si="880"/>
        <v/>
      </c>
      <c r="BR6027" s="392"/>
    </row>
    <row r="6028" spans="7:70" ht="16.149999999999999" customHeight="1" x14ac:dyDescent="0.25">
      <c r="G6028" s="96" t="str">
        <f t="shared" si="878"/>
        <v/>
      </c>
      <c r="H6028" s="96" t="str">
        <f t="shared" si="879"/>
        <v/>
      </c>
      <c r="J6028" s="97" t="str">
        <f t="shared" si="880"/>
        <v/>
      </c>
      <c r="BR6028" s="392"/>
    </row>
    <row r="6029" spans="7:70" ht="16.149999999999999" customHeight="1" x14ac:dyDescent="0.25">
      <c r="G6029" s="96" t="str">
        <f t="shared" si="878"/>
        <v/>
      </c>
      <c r="H6029" s="96" t="str">
        <f t="shared" si="879"/>
        <v/>
      </c>
      <c r="J6029" s="97" t="str">
        <f t="shared" si="880"/>
        <v/>
      </c>
      <c r="BR6029" s="392"/>
    </row>
    <row r="6030" spans="7:70" ht="16.149999999999999" customHeight="1" x14ac:dyDescent="0.25">
      <c r="G6030" s="96" t="str">
        <f t="shared" si="878"/>
        <v/>
      </c>
      <c r="H6030" s="96" t="str">
        <f t="shared" si="879"/>
        <v/>
      </c>
      <c r="J6030" s="97" t="str">
        <f t="shared" si="880"/>
        <v/>
      </c>
      <c r="BR6030" s="392"/>
    </row>
    <row r="6031" spans="7:70" ht="16.149999999999999" customHeight="1" x14ac:dyDescent="0.25">
      <c r="G6031" s="96" t="str">
        <f t="shared" si="878"/>
        <v/>
      </c>
      <c r="H6031" s="96" t="str">
        <f t="shared" si="879"/>
        <v/>
      </c>
      <c r="J6031" s="97" t="str">
        <f t="shared" si="880"/>
        <v/>
      </c>
      <c r="BR6031" s="392"/>
    </row>
    <row r="6032" spans="7:70" ht="16.149999999999999" customHeight="1" x14ac:dyDescent="0.25">
      <c r="G6032" s="96" t="str">
        <f t="shared" si="878"/>
        <v/>
      </c>
      <c r="H6032" s="96" t="str">
        <f t="shared" si="879"/>
        <v/>
      </c>
      <c r="J6032" s="97" t="str">
        <f t="shared" si="880"/>
        <v/>
      </c>
      <c r="BR6032" s="392"/>
    </row>
    <row r="6033" spans="7:70" ht="16.149999999999999" customHeight="1" x14ac:dyDescent="0.25">
      <c r="G6033" s="96" t="str">
        <f t="shared" si="878"/>
        <v/>
      </c>
      <c r="H6033" s="96" t="str">
        <f t="shared" si="879"/>
        <v/>
      </c>
      <c r="J6033" s="97" t="str">
        <f t="shared" si="880"/>
        <v/>
      </c>
      <c r="BR6033" s="392"/>
    </row>
    <row r="6034" spans="7:70" ht="16.149999999999999" customHeight="1" x14ac:dyDescent="0.25">
      <c r="G6034" s="96" t="str">
        <f t="shared" si="878"/>
        <v/>
      </c>
      <c r="H6034" s="96" t="str">
        <f t="shared" si="879"/>
        <v/>
      </c>
      <c r="J6034" s="97" t="str">
        <f t="shared" si="880"/>
        <v/>
      </c>
      <c r="BR6034" s="392"/>
    </row>
    <row r="6035" spans="7:70" ht="16.149999999999999" customHeight="1" x14ac:dyDescent="0.25">
      <c r="G6035" s="96" t="str">
        <f t="shared" si="878"/>
        <v/>
      </c>
      <c r="H6035" s="96" t="str">
        <f t="shared" si="879"/>
        <v/>
      </c>
      <c r="J6035" s="97" t="str">
        <f t="shared" si="880"/>
        <v/>
      </c>
      <c r="BR6035" s="392"/>
    </row>
    <row r="6036" spans="7:70" ht="16.149999999999999" customHeight="1" x14ac:dyDescent="0.25">
      <c r="G6036" s="96" t="str">
        <f t="shared" si="878"/>
        <v/>
      </c>
      <c r="H6036" s="96" t="str">
        <f t="shared" si="879"/>
        <v/>
      </c>
      <c r="J6036" s="97" t="str">
        <f t="shared" si="880"/>
        <v/>
      </c>
      <c r="BR6036" s="392"/>
    </row>
    <row r="6037" spans="7:70" ht="16.149999999999999" customHeight="1" x14ac:dyDescent="0.25">
      <c r="G6037" s="96" t="str">
        <f t="shared" si="878"/>
        <v/>
      </c>
      <c r="H6037" s="96" t="str">
        <f t="shared" si="879"/>
        <v/>
      </c>
      <c r="J6037" s="97" t="str">
        <f t="shared" si="880"/>
        <v/>
      </c>
      <c r="BR6037" s="392"/>
    </row>
    <row r="6038" spans="7:70" ht="16.149999999999999" customHeight="1" x14ac:dyDescent="0.25">
      <c r="G6038" s="96" t="str">
        <f t="shared" si="878"/>
        <v/>
      </c>
      <c r="H6038" s="96" t="str">
        <f t="shared" si="879"/>
        <v/>
      </c>
      <c r="J6038" s="97" t="str">
        <f t="shared" si="880"/>
        <v/>
      </c>
      <c r="BR6038" s="392"/>
    </row>
    <row r="6039" spans="7:70" ht="16.149999999999999" customHeight="1" x14ac:dyDescent="0.25">
      <c r="G6039" s="96" t="str">
        <f t="shared" si="878"/>
        <v/>
      </c>
      <c r="H6039" s="96" t="str">
        <f t="shared" si="879"/>
        <v/>
      </c>
      <c r="J6039" s="97" t="str">
        <f t="shared" si="880"/>
        <v/>
      </c>
      <c r="BR6039" s="392"/>
    </row>
    <row r="6040" spans="7:70" ht="16.149999999999999" customHeight="1" x14ac:dyDescent="0.25">
      <c r="G6040" s="96" t="str">
        <f t="shared" si="878"/>
        <v/>
      </c>
      <c r="H6040" s="96" t="str">
        <f t="shared" si="879"/>
        <v/>
      </c>
      <c r="J6040" s="97" t="str">
        <f t="shared" si="880"/>
        <v/>
      </c>
      <c r="BR6040" s="392"/>
    </row>
    <row r="6041" spans="7:70" ht="16.149999999999999" customHeight="1" x14ac:dyDescent="0.25">
      <c r="G6041" s="96" t="str">
        <f t="shared" si="878"/>
        <v/>
      </c>
      <c r="H6041" s="96" t="str">
        <f t="shared" si="879"/>
        <v/>
      </c>
      <c r="J6041" s="97" t="str">
        <f t="shared" si="880"/>
        <v/>
      </c>
      <c r="BR6041" s="392"/>
    </row>
    <row r="6042" spans="7:70" ht="16.149999999999999" customHeight="1" x14ac:dyDescent="0.25">
      <c r="G6042" s="96" t="str">
        <f t="shared" si="878"/>
        <v/>
      </c>
      <c r="H6042" s="96" t="str">
        <f t="shared" si="879"/>
        <v/>
      </c>
      <c r="J6042" s="97" t="str">
        <f t="shared" si="880"/>
        <v/>
      </c>
      <c r="BR6042" s="392"/>
    </row>
    <row r="6043" spans="7:70" ht="16.149999999999999" customHeight="1" x14ac:dyDescent="0.25">
      <c r="G6043" s="96" t="str">
        <f t="shared" si="878"/>
        <v/>
      </c>
      <c r="H6043" s="96" t="str">
        <f t="shared" si="879"/>
        <v/>
      </c>
      <c r="J6043" s="97" t="str">
        <f t="shared" si="880"/>
        <v/>
      </c>
      <c r="BR6043" s="392"/>
    </row>
    <row r="6044" spans="7:70" ht="16.149999999999999" customHeight="1" x14ac:dyDescent="0.25">
      <c r="G6044" s="96" t="str">
        <f t="shared" si="878"/>
        <v/>
      </c>
      <c r="H6044" s="96" t="str">
        <f t="shared" si="879"/>
        <v/>
      </c>
      <c r="J6044" s="97" t="str">
        <f t="shared" si="880"/>
        <v/>
      </c>
      <c r="BR6044" s="392"/>
    </row>
    <row r="6045" spans="7:70" ht="16.149999999999999" customHeight="1" x14ac:dyDescent="0.25">
      <c r="G6045" s="96" t="str">
        <f t="shared" si="878"/>
        <v/>
      </c>
      <c r="H6045" s="96" t="str">
        <f t="shared" si="879"/>
        <v/>
      </c>
      <c r="J6045" s="97" t="str">
        <f t="shared" si="880"/>
        <v/>
      </c>
      <c r="BR6045" s="392"/>
    </row>
    <row r="6046" spans="7:70" ht="16.149999999999999" customHeight="1" x14ac:dyDescent="0.25">
      <c r="G6046" s="96" t="str">
        <f t="shared" si="878"/>
        <v/>
      </c>
      <c r="H6046" s="96" t="str">
        <f t="shared" si="879"/>
        <v/>
      </c>
      <c r="J6046" s="97" t="str">
        <f t="shared" si="880"/>
        <v/>
      </c>
      <c r="BR6046" s="392"/>
    </row>
    <row r="6047" spans="7:70" ht="16.149999999999999" customHeight="1" x14ac:dyDescent="0.25">
      <c r="G6047" s="96" t="str">
        <f t="shared" si="878"/>
        <v/>
      </c>
      <c r="H6047" s="96" t="str">
        <f t="shared" si="879"/>
        <v/>
      </c>
      <c r="J6047" s="97" t="str">
        <f t="shared" si="880"/>
        <v/>
      </c>
      <c r="BR6047" s="392"/>
    </row>
    <row r="6048" spans="7:70" ht="16.149999999999999" customHeight="1" x14ac:dyDescent="0.25">
      <c r="G6048" s="96" t="str">
        <f t="shared" si="878"/>
        <v/>
      </c>
      <c r="H6048" s="96" t="str">
        <f t="shared" si="879"/>
        <v/>
      </c>
      <c r="J6048" s="97" t="str">
        <f t="shared" si="880"/>
        <v/>
      </c>
      <c r="BR6048" s="392"/>
    </row>
    <row r="6049" spans="7:70" ht="16.149999999999999" customHeight="1" x14ac:dyDescent="0.25">
      <c r="G6049" s="96" t="str">
        <f t="shared" si="878"/>
        <v/>
      </c>
      <c r="H6049" s="96" t="str">
        <f t="shared" si="879"/>
        <v/>
      </c>
      <c r="J6049" s="97" t="str">
        <f t="shared" si="880"/>
        <v/>
      </c>
      <c r="BR6049" s="392"/>
    </row>
    <row r="6050" spans="7:70" ht="16.149999999999999" customHeight="1" x14ac:dyDescent="0.25">
      <c r="G6050" s="96" t="str">
        <f t="shared" si="878"/>
        <v/>
      </c>
      <c r="H6050" s="96" t="str">
        <f t="shared" si="879"/>
        <v/>
      </c>
      <c r="J6050" s="97" t="str">
        <f t="shared" si="880"/>
        <v/>
      </c>
      <c r="BR6050" s="392"/>
    </row>
    <row r="6051" spans="7:70" ht="16.149999999999999" customHeight="1" x14ac:dyDescent="0.25">
      <c r="G6051" s="96" t="str">
        <f t="shared" si="878"/>
        <v/>
      </c>
      <c r="H6051" s="96" t="str">
        <f t="shared" si="879"/>
        <v/>
      </c>
      <c r="J6051" s="97" t="str">
        <f t="shared" si="880"/>
        <v/>
      </c>
      <c r="BR6051" s="392"/>
    </row>
    <row r="6052" spans="7:70" ht="16.149999999999999" customHeight="1" x14ac:dyDescent="0.25">
      <c r="G6052" s="96" t="str">
        <f t="shared" si="878"/>
        <v/>
      </c>
      <c r="H6052" s="96" t="str">
        <f t="shared" si="879"/>
        <v/>
      </c>
      <c r="J6052" s="97" t="str">
        <f t="shared" si="880"/>
        <v/>
      </c>
      <c r="BR6052" s="392"/>
    </row>
    <row r="6053" spans="7:70" ht="16.149999999999999" customHeight="1" x14ac:dyDescent="0.25">
      <c r="G6053" s="96" t="str">
        <f t="shared" si="878"/>
        <v/>
      </c>
      <c r="H6053" s="96" t="str">
        <f t="shared" si="879"/>
        <v/>
      </c>
      <c r="J6053" s="97" t="str">
        <f t="shared" si="880"/>
        <v/>
      </c>
      <c r="BR6053" s="392"/>
    </row>
    <row r="6054" spans="7:70" ht="16.149999999999999" customHeight="1" x14ac:dyDescent="0.25">
      <c r="G6054" s="96" t="str">
        <f t="shared" si="878"/>
        <v/>
      </c>
      <c r="H6054" s="96" t="str">
        <f t="shared" si="879"/>
        <v/>
      </c>
      <c r="J6054" s="97" t="str">
        <f t="shared" si="880"/>
        <v/>
      </c>
      <c r="BR6054" s="392"/>
    </row>
    <row r="6055" spans="7:70" ht="16.149999999999999" customHeight="1" x14ac:dyDescent="0.25">
      <c r="G6055" s="96" t="str">
        <f t="shared" si="878"/>
        <v/>
      </c>
      <c r="H6055" s="96" t="str">
        <f t="shared" si="879"/>
        <v/>
      </c>
      <c r="J6055" s="97" t="str">
        <f t="shared" si="880"/>
        <v/>
      </c>
      <c r="BR6055" s="392"/>
    </row>
    <row r="6056" spans="7:70" ht="16.149999999999999" customHeight="1" x14ac:dyDescent="0.25">
      <c r="G6056" s="96" t="str">
        <f t="shared" si="878"/>
        <v/>
      </c>
      <c r="H6056" s="96" t="str">
        <f t="shared" si="879"/>
        <v/>
      </c>
      <c r="J6056" s="97" t="str">
        <f t="shared" si="880"/>
        <v/>
      </c>
      <c r="BR6056" s="392"/>
    </row>
    <row r="6057" spans="7:70" ht="16.149999999999999" customHeight="1" x14ac:dyDescent="0.25">
      <c r="G6057" s="96" t="str">
        <f t="shared" si="878"/>
        <v/>
      </c>
      <c r="H6057" s="96" t="str">
        <f t="shared" si="879"/>
        <v/>
      </c>
      <c r="J6057" s="97" t="str">
        <f t="shared" si="880"/>
        <v/>
      </c>
      <c r="BR6057" s="392"/>
    </row>
    <row r="6058" spans="7:70" ht="16.149999999999999" customHeight="1" x14ac:dyDescent="0.25">
      <c r="G6058" s="96" t="str">
        <f t="shared" si="878"/>
        <v/>
      </c>
      <c r="H6058" s="96" t="str">
        <f t="shared" si="879"/>
        <v/>
      </c>
      <c r="J6058" s="97" t="str">
        <f t="shared" si="880"/>
        <v/>
      </c>
      <c r="BR6058" s="392"/>
    </row>
    <row r="6059" spans="7:70" ht="16.149999999999999" customHeight="1" x14ac:dyDescent="0.25">
      <c r="G6059" s="96" t="str">
        <f t="shared" si="878"/>
        <v/>
      </c>
      <c r="H6059" s="96" t="str">
        <f t="shared" si="879"/>
        <v/>
      </c>
      <c r="J6059" s="97" t="str">
        <f t="shared" si="880"/>
        <v/>
      </c>
      <c r="BR6059" s="392"/>
    </row>
    <row r="6060" spans="7:70" ht="16.149999999999999" customHeight="1" x14ac:dyDescent="0.25">
      <c r="G6060" s="96" t="str">
        <f t="shared" si="878"/>
        <v/>
      </c>
      <c r="H6060" s="96" t="str">
        <f t="shared" si="879"/>
        <v/>
      </c>
      <c r="J6060" s="97" t="str">
        <f t="shared" si="880"/>
        <v/>
      </c>
      <c r="BR6060" s="392"/>
    </row>
    <row r="6061" spans="7:70" ht="16.149999999999999" customHeight="1" x14ac:dyDescent="0.25">
      <c r="G6061" s="96" t="str">
        <f t="shared" ref="G6061:G6093" si="881">IF(F6061&lt;&gt;"",MONTH(F6061),"")</f>
        <v/>
      </c>
      <c r="H6061" s="96" t="str">
        <f t="shared" ref="H6061:H6093" si="882">IF(F6061&lt;&gt;"",YEAR(F6061),"")</f>
        <v/>
      </c>
      <c r="J6061" s="97" t="str">
        <f t="shared" si="880"/>
        <v/>
      </c>
      <c r="BR6061" s="392"/>
    </row>
    <row r="6062" spans="7:70" ht="16.149999999999999" customHeight="1" x14ac:dyDescent="0.25">
      <c r="G6062" s="96" t="str">
        <f t="shared" si="881"/>
        <v/>
      </c>
      <c r="H6062" s="96" t="str">
        <f t="shared" si="882"/>
        <v/>
      </c>
      <c r="J6062" s="97" t="str">
        <f t="shared" si="880"/>
        <v/>
      </c>
      <c r="BR6062" s="392"/>
    </row>
    <row r="6063" spans="7:70" ht="16.149999999999999" customHeight="1" x14ac:dyDescent="0.25">
      <c r="G6063" s="96" t="str">
        <f t="shared" si="881"/>
        <v/>
      </c>
      <c r="H6063" s="96" t="str">
        <f t="shared" si="882"/>
        <v/>
      </c>
      <c r="J6063" s="97" t="str">
        <f t="shared" si="880"/>
        <v/>
      </c>
      <c r="BR6063" s="392"/>
    </row>
    <row r="6064" spans="7:70" ht="16.149999999999999" customHeight="1" x14ac:dyDescent="0.25">
      <c r="G6064" s="96" t="str">
        <f t="shared" si="881"/>
        <v/>
      </c>
      <c r="H6064" s="96" t="str">
        <f t="shared" si="882"/>
        <v/>
      </c>
      <c r="J6064" s="97" t="str">
        <f t="shared" si="880"/>
        <v/>
      </c>
      <c r="BR6064" s="392"/>
    </row>
    <row r="6065" spans="7:70" ht="16.149999999999999" customHeight="1" x14ac:dyDescent="0.25">
      <c r="G6065" s="96" t="str">
        <f t="shared" si="881"/>
        <v/>
      </c>
      <c r="H6065" s="96" t="str">
        <f t="shared" si="882"/>
        <v/>
      </c>
      <c r="J6065" s="97" t="str">
        <f t="shared" si="880"/>
        <v/>
      </c>
      <c r="BR6065" s="392"/>
    </row>
    <row r="6066" spans="7:70" ht="16.149999999999999" customHeight="1" x14ac:dyDescent="0.25">
      <c r="G6066" s="96" t="str">
        <f t="shared" si="881"/>
        <v/>
      </c>
      <c r="H6066" s="96" t="str">
        <f t="shared" si="882"/>
        <v/>
      </c>
      <c r="J6066" s="97" t="str">
        <f t="shared" si="880"/>
        <v/>
      </c>
      <c r="BR6066" s="392"/>
    </row>
    <row r="6067" spans="7:70" ht="16.149999999999999" customHeight="1" x14ac:dyDescent="0.25">
      <c r="G6067" s="96" t="str">
        <f t="shared" si="881"/>
        <v/>
      </c>
      <c r="H6067" s="96" t="str">
        <f t="shared" si="882"/>
        <v/>
      </c>
      <c r="J6067" s="97" t="str">
        <f t="shared" si="880"/>
        <v/>
      </c>
      <c r="BR6067" s="392"/>
    </row>
    <row r="6068" spans="7:70" ht="16.149999999999999" customHeight="1" x14ac:dyDescent="0.25">
      <c r="G6068" s="96" t="str">
        <f t="shared" si="881"/>
        <v/>
      </c>
      <c r="H6068" s="96" t="str">
        <f t="shared" si="882"/>
        <v/>
      </c>
      <c r="J6068" s="97" t="str">
        <f t="shared" si="880"/>
        <v/>
      </c>
      <c r="BR6068" s="392"/>
    </row>
    <row r="6069" spans="7:70" ht="16.149999999999999" customHeight="1" x14ac:dyDescent="0.25">
      <c r="G6069" s="96" t="str">
        <f t="shared" si="881"/>
        <v/>
      </c>
      <c r="H6069" s="96" t="str">
        <f t="shared" si="882"/>
        <v/>
      </c>
      <c r="J6069" s="97" t="str">
        <f t="shared" si="880"/>
        <v/>
      </c>
      <c r="BR6069" s="392"/>
    </row>
    <row r="6070" spans="7:70" ht="16.149999999999999" customHeight="1" x14ac:dyDescent="0.25">
      <c r="G6070" s="96" t="str">
        <f t="shared" si="881"/>
        <v/>
      </c>
      <c r="H6070" s="96" t="str">
        <f t="shared" si="882"/>
        <v/>
      </c>
      <c r="J6070" s="97" t="str">
        <f t="shared" si="880"/>
        <v/>
      </c>
      <c r="BR6070" s="392"/>
    </row>
    <row r="6071" spans="7:70" ht="16.149999999999999" customHeight="1" x14ac:dyDescent="0.25">
      <c r="G6071" s="96" t="str">
        <f t="shared" si="881"/>
        <v/>
      </c>
      <c r="H6071" s="96" t="str">
        <f t="shared" si="882"/>
        <v/>
      </c>
      <c r="J6071" s="97" t="str">
        <f t="shared" si="880"/>
        <v/>
      </c>
      <c r="BR6071" s="392"/>
    </row>
    <row r="6072" spans="7:70" ht="16.149999999999999" customHeight="1" x14ac:dyDescent="0.25">
      <c r="G6072" s="96" t="str">
        <f t="shared" si="881"/>
        <v/>
      </c>
      <c r="H6072" s="96" t="str">
        <f t="shared" si="882"/>
        <v/>
      </c>
      <c r="J6072" s="97" t="str">
        <f t="shared" ref="J6072:J6087" si="883">IF(I6072&lt;&gt;"",HOUR(I6072),"")</f>
        <v/>
      </c>
      <c r="BR6072" s="392"/>
    </row>
    <row r="6073" spans="7:70" ht="16.149999999999999" customHeight="1" x14ac:dyDescent="0.25">
      <c r="G6073" s="96" t="str">
        <f t="shared" si="881"/>
        <v/>
      </c>
      <c r="H6073" s="96" t="str">
        <f t="shared" si="882"/>
        <v/>
      </c>
      <c r="J6073" s="97" t="str">
        <f t="shared" si="883"/>
        <v/>
      </c>
      <c r="BR6073" s="392"/>
    </row>
    <row r="6074" spans="7:70" ht="16.149999999999999" customHeight="1" x14ac:dyDescent="0.25">
      <c r="G6074" s="96" t="str">
        <f t="shared" si="881"/>
        <v/>
      </c>
      <c r="H6074" s="96" t="str">
        <f t="shared" si="882"/>
        <v/>
      </c>
      <c r="J6074" s="97" t="str">
        <f t="shared" si="883"/>
        <v/>
      </c>
      <c r="BR6074" s="392"/>
    </row>
    <row r="6075" spans="7:70" ht="16.149999999999999" customHeight="1" x14ac:dyDescent="0.25">
      <c r="G6075" s="96" t="str">
        <f t="shared" si="881"/>
        <v/>
      </c>
      <c r="H6075" s="96" t="str">
        <f t="shared" si="882"/>
        <v/>
      </c>
      <c r="J6075" s="97" t="str">
        <f t="shared" si="883"/>
        <v/>
      </c>
      <c r="BR6075" s="392"/>
    </row>
    <row r="6076" spans="7:70" ht="16.149999999999999" customHeight="1" x14ac:dyDescent="0.25">
      <c r="G6076" s="96" t="str">
        <f t="shared" si="881"/>
        <v/>
      </c>
      <c r="H6076" s="96" t="str">
        <f t="shared" si="882"/>
        <v/>
      </c>
      <c r="J6076" s="97" t="str">
        <f t="shared" si="883"/>
        <v/>
      </c>
      <c r="BR6076" s="392"/>
    </row>
    <row r="6077" spans="7:70" ht="16.149999999999999" customHeight="1" x14ac:dyDescent="0.25">
      <c r="G6077" s="96" t="str">
        <f t="shared" si="881"/>
        <v/>
      </c>
      <c r="H6077" s="96" t="str">
        <f t="shared" si="882"/>
        <v/>
      </c>
      <c r="J6077" s="97" t="str">
        <f t="shared" si="883"/>
        <v/>
      </c>
      <c r="BR6077" s="392"/>
    </row>
    <row r="6078" spans="7:70" ht="16.149999999999999" customHeight="1" x14ac:dyDescent="0.25">
      <c r="G6078" s="96" t="str">
        <f t="shared" si="881"/>
        <v/>
      </c>
      <c r="H6078" s="96" t="str">
        <f t="shared" si="882"/>
        <v/>
      </c>
      <c r="J6078" s="97" t="str">
        <f t="shared" si="883"/>
        <v/>
      </c>
      <c r="BR6078" s="392"/>
    </row>
    <row r="6079" spans="7:70" ht="16.149999999999999" customHeight="1" x14ac:dyDescent="0.25">
      <c r="G6079" s="96" t="str">
        <f t="shared" si="881"/>
        <v/>
      </c>
      <c r="H6079" s="96" t="str">
        <f t="shared" si="882"/>
        <v/>
      </c>
      <c r="J6079" s="97" t="str">
        <f t="shared" si="883"/>
        <v/>
      </c>
      <c r="BR6079" s="392"/>
    </row>
    <row r="6080" spans="7:70" ht="16.149999999999999" customHeight="1" x14ac:dyDescent="0.25">
      <c r="G6080" s="96" t="str">
        <f t="shared" si="881"/>
        <v/>
      </c>
      <c r="H6080" s="96" t="str">
        <f t="shared" si="882"/>
        <v/>
      </c>
      <c r="J6080" s="97" t="str">
        <f t="shared" si="883"/>
        <v/>
      </c>
      <c r="BR6080" s="392"/>
    </row>
    <row r="6081" spans="7:70" ht="16.149999999999999" customHeight="1" x14ac:dyDescent="0.25">
      <c r="G6081" s="96" t="str">
        <f t="shared" si="881"/>
        <v/>
      </c>
      <c r="H6081" s="96" t="str">
        <f t="shared" si="882"/>
        <v/>
      </c>
      <c r="J6081" s="97" t="str">
        <f t="shared" si="883"/>
        <v/>
      </c>
      <c r="BR6081" s="392"/>
    </row>
    <row r="6082" spans="7:70" ht="16.149999999999999" customHeight="1" x14ac:dyDescent="0.25">
      <c r="G6082" s="96" t="str">
        <f t="shared" si="881"/>
        <v/>
      </c>
      <c r="H6082" s="96" t="str">
        <f t="shared" si="882"/>
        <v/>
      </c>
      <c r="J6082" s="97" t="str">
        <f t="shared" si="883"/>
        <v/>
      </c>
      <c r="BR6082" s="392"/>
    </row>
    <row r="6083" spans="7:70" ht="16.149999999999999" customHeight="1" x14ac:dyDescent="0.25">
      <c r="G6083" s="96" t="str">
        <f t="shared" si="881"/>
        <v/>
      </c>
      <c r="H6083" s="96" t="str">
        <f t="shared" si="882"/>
        <v/>
      </c>
      <c r="J6083" s="97" t="str">
        <f t="shared" si="883"/>
        <v/>
      </c>
      <c r="BR6083" s="392"/>
    </row>
    <row r="6084" spans="7:70" ht="16.149999999999999" customHeight="1" x14ac:dyDescent="0.25">
      <c r="G6084" s="96" t="str">
        <f t="shared" si="881"/>
        <v/>
      </c>
      <c r="H6084" s="96" t="str">
        <f t="shared" si="882"/>
        <v/>
      </c>
      <c r="J6084" s="97" t="str">
        <f t="shared" si="883"/>
        <v/>
      </c>
      <c r="BR6084" s="392"/>
    </row>
    <row r="6085" spans="7:70" ht="16.149999999999999" customHeight="1" x14ac:dyDescent="0.25">
      <c r="G6085" s="96" t="str">
        <f t="shared" si="881"/>
        <v/>
      </c>
      <c r="H6085" s="96" t="str">
        <f t="shared" si="882"/>
        <v/>
      </c>
      <c r="J6085" s="97" t="str">
        <f t="shared" si="883"/>
        <v/>
      </c>
      <c r="BR6085" s="392"/>
    </row>
    <row r="6086" spans="7:70" ht="16.149999999999999" customHeight="1" x14ac:dyDescent="0.25">
      <c r="G6086" s="96" t="str">
        <f t="shared" si="881"/>
        <v/>
      </c>
      <c r="H6086" s="96" t="str">
        <f t="shared" si="882"/>
        <v/>
      </c>
      <c r="J6086" s="97" t="str">
        <f t="shared" si="883"/>
        <v/>
      </c>
      <c r="BR6086" s="392"/>
    </row>
    <row r="6087" spans="7:70" ht="16.149999999999999" customHeight="1" x14ac:dyDescent="0.25">
      <c r="G6087" s="96" t="str">
        <f t="shared" si="881"/>
        <v/>
      </c>
      <c r="H6087" s="96" t="str">
        <f t="shared" si="882"/>
        <v/>
      </c>
      <c r="J6087" s="97" t="str">
        <f t="shared" si="883"/>
        <v/>
      </c>
      <c r="BR6087" s="392"/>
    </row>
    <row r="6088" spans="7:70" ht="16.149999999999999" customHeight="1" x14ac:dyDescent="0.25">
      <c r="G6088" s="96" t="str">
        <f t="shared" si="881"/>
        <v/>
      </c>
      <c r="H6088" s="96" t="str">
        <f t="shared" si="882"/>
        <v/>
      </c>
      <c r="BR6088" s="392"/>
    </row>
    <row r="6089" spans="7:70" ht="16.149999999999999" customHeight="1" x14ac:dyDescent="0.25">
      <c r="G6089" s="96" t="str">
        <f t="shared" si="881"/>
        <v/>
      </c>
      <c r="H6089" s="96" t="str">
        <f t="shared" si="882"/>
        <v/>
      </c>
      <c r="BR6089" s="392"/>
    </row>
    <row r="6090" spans="7:70" ht="16.149999999999999" customHeight="1" x14ac:dyDescent="0.25">
      <c r="G6090" s="96" t="str">
        <f t="shared" si="881"/>
        <v/>
      </c>
      <c r="H6090" s="96" t="str">
        <f t="shared" si="882"/>
        <v/>
      </c>
      <c r="BR6090" s="392"/>
    </row>
    <row r="6091" spans="7:70" ht="16.149999999999999" customHeight="1" x14ac:dyDescent="0.25">
      <c r="G6091" s="96" t="str">
        <f t="shared" si="881"/>
        <v/>
      </c>
      <c r="H6091" s="96" t="str">
        <f t="shared" si="882"/>
        <v/>
      </c>
      <c r="BR6091" s="392"/>
    </row>
    <row r="6092" spans="7:70" ht="16.149999999999999" customHeight="1" x14ac:dyDescent="0.25">
      <c r="G6092" s="96" t="str">
        <f t="shared" si="881"/>
        <v/>
      </c>
      <c r="H6092" s="96" t="str">
        <f t="shared" si="882"/>
        <v/>
      </c>
      <c r="BR6092" s="392"/>
    </row>
    <row r="6093" spans="7:70" ht="16.149999999999999" customHeight="1" x14ac:dyDescent="0.25">
      <c r="G6093" s="96" t="str">
        <f t="shared" si="881"/>
        <v/>
      </c>
      <c r="H6093" s="96" t="str">
        <f t="shared" si="882"/>
        <v/>
      </c>
      <c r="BR6093" s="392"/>
    </row>
    <row r="6094" spans="7:70" ht="16.149999999999999" customHeight="1" x14ac:dyDescent="0.25">
      <c r="BR6094" s="392"/>
    </row>
    <row r="6095" spans="7:70" ht="16.149999999999999" customHeight="1" x14ac:dyDescent="0.25">
      <c r="BR6095" s="392"/>
    </row>
    <row r="6096" spans="7:70" ht="16.149999999999999" customHeight="1" x14ac:dyDescent="0.25">
      <c r="BR6096" s="392"/>
    </row>
    <row r="6097" spans="1:70" ht="16.149999999999999" customHeight="1" x14ac:dyDescent="0.25">
      <c r="A6097" s="1" t="s">
        <v>109</v>
      </c>
      <c r="B6097" s="392" t="s">
        <v>109</v>
      </c>
      <c r="C6097" s="392" t="s">
        <v>109</v>
      </c>
      <c r="D6097" s="392" t="s">
        <v>109</v>
      </c>
      <c r="F6097" s="67" t="s">
        <v>109</v>
      </c>
      <c r="G6097" s="96"/>
      <c r="H6097" s="96"/>
      <c r="BR6097" s="2" t="s">
        <v>109</v>
      </c>
    </row>
    <row r="6098" spans="1:70" ht="16.149999999999999" customHeight="1" x14ac:dyDescent="0.25">
      <c r="A6098" s="1" t="s">
        <v>109</v>
      </c>
      <c r="B6098" s="392" t="s">
        <v>109</v>
      </c>
      <c r="C6098" s="392" t="s">
        <v>109</v>
      </c>
      <c r="D6098" s="392" t="s">
        <v>109</v>
      </c>
      <c r="E6098" s="392" t="s">
        <v>109</v>
      </c>
      <c r="F6098" s="67" t="s">
        <v>109</v>
      </c>
      <c r="G6098" s="96"/>
      <c r="H6098" s="96"/>
      <c r="I6098" s="92" t="s">
        <v>109</v>
      </c>
      <c r="K6098" s="5" t="s">
        <v>109</v>
      </c>
      <c r="L6098" s="5" t="s">
        <v>109</v>
      </c>
      <c r="M6098" s="6" t="s">
        <v>109</v>
      </c>
      <c r="N6098" s="5" t="s">
        <v>109</v>
      </c>
      <c r="O6098" s="5" t="s">
        <v>109</v>
      </c>
      <c r="P6098" s="5" t="s">
        <v>109</v>
      </c>
      <c r="R6098" s="6" t="s">
        <v>109</v>
      </c>
      <c r="T6098" s="6" t="s">
        <v>109</v>
      </c>
      <c r="X6098" s="392" t="s">
        <v>299</v>
      </c>
      <c r="Y6098" s="392" t="s">
        <v>109</v>
      </c>
      <c r="Z6098" s="392" t="s">
        <v>109</v>
      </c>
      <c r="AA6098" s="2" t="s">
        <v>109</v>
      </c>
      <c r="AB6098" s="2" t="s">
        <v>109</v>
      </c>
      <c r="AC6098" s="392" t="s">
        <v>109</v>
      </c>
      <c r="AJ6098" s="392" t="s">
        <v>109</v>
      </c>
      <c r="AK6098" s="392" t="s">
        <v>109</v>
      </c>
      <c r="AL6098" s="392" t="s">
        <v>109</v>
      </c>
      <c r="AM6098" s="392" t="s">
        <v>109</v>
      </c>
      <c r="AN6098" s="392" t="s">
        <v>109</v>
      </c>
      <c r="AO6098" s="392" t="s">
        <v>109</v>
      </c>
      <c r="BD6098" s="2" t="s">
        <v>109</v>
      </c>
      <c r="BI6098" s="2" t="s">
        <v>109</v>
      </c>
      <c r="BJ6098" s="2" t="s">
        <v>109</v>
      </c>
      <c r="BO6098" s="392" t="s">
        <v>109</v>
      </c>
      <c r="BR6098" s="2" t="s">
        <v>109</v>
      </c>
    </row>
    <row r="6099" spans="1:70" x14ac:dyDescent="0.25">
      <c r="BR6099" s="392"/>
    </row>
    <row r="6100" spans="1:70" ht="16.149999999999999" customHeight="1" x14ac:dyDescent="0.25">
      <c r="A6100" s="1" t="s">
        <v>109</v>
      </c>
      <c r="B6100" s="392" t="s">
        <v>109</v>
      </c>
      <c r="C6100" s="392" t="s">
        <v>109</v>
      </c>
      <c r="D6100" s="392" t="s">
        <v>109</v>
      </c>
      <c r="E6100" s="392" t="s">
        <v>299</v>
      </c>
      <c r="F6100" s="67" t="s">
        <v>109</v>
      </c>
      <c r="G6100" s="96"/>
      <c r="H6100" s="96"/>
      <c r="K6100" s="5" t="s">
        <v>109</v>
      </c>
      <c r="L6100" s="5" t="s">
        <v>109</v>
      </c>
      <c r="M6100" s="6" t="s">
        <v>109</v>
      </c>
      <c r="O6100" s="6" t="s">
        <v>109</v>
      </c>
      <c r="P6100" s="6" t="s">
        <v>109</v>
      </c>
      <c r="R6100" s="6" t="s">
        <v>109</v>
      </c>
      <c r="S6100" s="6" t="s">
        <v>109</v>
      </c>
      <c r="T6100" s="6" t="s">
        <v>109</v>
      </c>
    </row>
    <row r="6101" spans="1:70" ht="16.149999999999999" customHeight="1" x14ac:dyDescent="0.25">
      <c r="A6101" s="1" t="s">
        <v>109</v>
      </c>
      <c r="G6101" s="96"/>
      <c r="H6101" s="96"/>
      <c r="P6101" s="6"/>
    </row>
    <row r="6102" spans="1:70" ht="16.149999999999999" customHeight="1" x14ac:dyDescent="0.25">
      <c r="A6102" s="1" t="s">
        <v>109</v>
      </c>
      <c r="G6102" s="96"/>
      <c r="H6102" s="96"/>
      <c r="P6102" s="6"/>
    </row>
    <row r="6103" spans="1:70" ht="16.149999999999999" customHeight="1" x14ac:dyDescent="0.25">
      <c r="A6103" s="1" t="s">
        <v>109</v>
      </c>
      <c r="G6103" s="96"/>
      <c r="H6103" s="96"/>
      <c r="P6103" s="6"/>
    </row>
    <row r="6104" spans="1:70" ht="16.149999999999999" customHeight="1" x14ac:dyDescent="0.25">
      <c r="A6104" s="1" t="s">
        <v>109</v>
      </c>
      <c r="G6104" s="96"/>
      <c r="H6104" s="96"/>
      <c r="P6104" s="6"/>
    </row>
    <row r="6105" spans="1:70" ht="16.149999999999999" customHeight="1" x14ac:dyDescent="0.25">
      <c r="A6105" s="1" t="s">
        <v>109</v>
      </c>
      <c r="G6105" s="96"/>
      <c r="H6105" s="96"/>
      <c r="P6105" s="6"/>
    </row>
    <row r="6106" spans="1:70" ht="16.149999999999999" customHeight="1" x14ac:dyDescent="0.25">
      <c r="A6106" s="1" t="s">
        <v>109</v>
      </c>
      <c r="B6106" s="2" t="s">
        <v>109</v>
      </c>
      <c r="C6106" s="2" t="s">
        <v>109</v>
      </c>
      <c r="D6106" s="2" t="s">
        <v>109</v>
      </c>
      <c r="E6106" s="392" t="s">
        <v>109</v>
      </c>
      <c r="F6106" s="67" t="s">
        <v>109</v>
      </c>
      <c r="G6106" s="96"/>
      <c r="H6106" s="96"/>
      <c r="I6106" s="92" t="s">
        <v>109</v>
      </c>
      <c r="K6106" s="5" t="s">
        <v>109</v>
      </c>
      <c r="L6106" s="5" t="s">
        <v>109</v>
      </c>
      <c r="M6106" s="6" t="s">
        <v>109</v>
      </c>
      <c r="N6106" s="5" t="s">
        <v>109</v>
      </c>
      <c r="O6106" s="5" t="s">
        <v>109</v>
      </c>
      <c r="P6106" s="6" t="s">
        <v>109</v>
      </c>
      <c r="R6106" s="6" t="s">
        <v>109</v>
      </c>
      <c r="T6106" s="6" t="s">
        <v>109</v>
      </c>
      <c r="U6106" s="6" t="s">
        <v>109</v>
      </c>
      <c r="X6106" s="2" t="s">
        <v>109</v>
      </c>
      <c r="Y6106" s="2" t="s">
        <v>109</v>
      </c>
      <c r="Z6106" s="2" t="s">
        <v>109</v>
      </c>
      <c r="AA6106" s="2" t="s">
        <v>299</v>
      </c>
      <c r="AB6106" s="2" t="s">
        <v>109</v>
      </c>
      <c r="AC6106" s="392" t="s">
        <v>109</v>
      </c>
      <c r="AD6106" s="2" t="s">
        <v>109</v>
      </c>
      <c r="AE6106" s="2" t="s">
        <v>109</v>
      </c>
      <c r="AF6106" s="2" t="s">
        <v>109</v>
      </c>
      <c r="BM6106" s="2" t="s">
        <v>109</v>
      </c>
      <c r="BN6106" s="2" t="s">
        <v>109</v>
      </c>
      <c r="BO6106" s="2" t="s">
        <v>109</v>
      </c>
      <c r="BR6106" s="2" t="s">
        <v>109</v>
      </c>
    </row>
    <row r="6107" spans="1:70" x14ac:dyDescent="0.25">
      <c r="A6107" s="1" t="s">
        <v>109</v>
      </c>
      <c r="B6107" s="2" t="s">
        <v>109</v>
      </c>
      <c r="C6107" s="2" t="s">
        <v>109</v>
      </c>
      <c r="D6107" s="2" t="s">
        <v>109</v>
      </c>
      <c r="E6107" s="392" t="s">
        <v>109</v>
      </c>
      <c r="F6107" s="67" t="s">
        <v>109</v>
      </c>
      <c r="I6107" s="92" t="s">
        <v>109</v>
      </c>
      <c r="K6107" s="5" t="s">
        <v>109</v>
      </c>
      <c r="L6107" s="5" t="s">
        <v>109</v>
      </c>
      <c r="P6107" s="6" t="s">
        <v>109</v>
      </c>
      <c r="R6107" s="6" t="s">
        <v>109</v>
      </c>
      <c r="U6107" s="2" t="s">
        <v>109</v>
      </c>
      <c r="V6107" s="2" t="s">
        <v>109</v>
      </c>
      <c r="X6107" s="2" t="s">
        <v>109</v>
      </c>
      <c r="Y6107" s="2" t="s">
        <v>109</v>
      </c>
      <c r="Z6107" s="392" t="s">
        <v>109</v>
      </c>
      <c r="AA6107" s="2" t="s">
        <v>109</v>
      </c>
      <c r="AB6107" s="2" t="s">
        <v>109</v>
      </c>
      <c r="AC6107" s="392" t="s">
        <v>109</v>
      </c>
      <c r="AD6107" s="2" t="s">
        <v>109</v>
      </c>
      <c r="AE6107" s="392" t="s">
        <v>109</v>
      </c>
      <c r="AF6107" s="392" t="s">
        <v>109</v>
      </c>
      <c r="BO6107" s="2" t="s">
        <v>109</v>
      </c>
      <c r="BR6107" s="2" t="s">
        <v>109</v>
      </c>
    </row>
    <row r="6108" spans="1:70" x14ac:dyDescent="0.25">
      <c r="A6108" s="1" t="s">
        <v>109</v>
      </c>
      <c r="P6108" s="6" t="s">
        <v>109</v>
      </c>
      <c r="V6108" s="2" t="s">
        <v>109</v>
      </c>
    </row>
    <row r="6109" spans="1:70" x14ac:dyDescent="0.25">
      <c r="A6109" s="1" t="s">
        <v>109</v>
      </c>
      <c r="P6109" s="6"/>
    </row>
    <row r="6110" spans="1:70" x14ac:dyDescent="0.25">
      <c r="P6110" s="6"/>
    </row>
    <row r="6112" spans="1:70" x14ac:dyDescent="0.25">
      <c r="P6112" s="6"/>
    </row>
    <row r="6113" spans="16:16" x14ac:dyDescent="0.25">
      <c r="P6113" s="6"/>
    </row>
    <row r="6114" spans="16:16" x14ac:dyDescent="0.25">
      <c r="P6114" s="6"/>
    </row>
    <row r="6115" spans="16:16" x14ac:dyDescent="0.25">
      <c r="P6115" s="6"/>
    </row>
    <row r="6116" spans="16:16" x14ac:dyDescent="0.25">
      <c r="P6116" s="6"/>
    </row>
  </sheetData>
  <autoFilter ref="A1:BP6109" xr:uid="{00000000-0009-0000-0000-000000000000}"/>
  <pageMargins left="0.7" right="0.7" top="0.75" bottom="0.75" header="0.51180555555555496" footer="0.51180555555555496"/>
  <pageSetup paperSize="9" firstPageNumber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63"/>
  <sheetViews>
    <sheetView zoomScale="115" zoomScaleNormal="115" workbookViewId="0">
      <selection activeCell="H7" sqref="H7"/>
    </sheetView>
  </sheetViews>
  <sheetFormatPr baseColWidth="10" defaultColWidth="9" defaultRowHeight="15" x14ac:dyDescent="0.25"/>
  <cols>
    <col min="1" max="1" width="21.28515625" style="2" customWidth="1"/>
    <col min="4" max="4" width="4.28515625" style="2" customWidth="1"/>
    <col min="5" max="5" width="10.42578125" style="2" customWidth="1"/>
    <col min="8" max="8" width="10.85546875" style="2" customWidth="1"/>
    <col min="10" max="10" width="11.28515625" style="2" customWidth="1"/>
    <col min="11" max="11" width="17.7109375" style="2" customWidth="1"/>
    <col min="14" max="14" width="28" style="2" customWidth="1"/>
    <col min="15" max="15" width="10.28515625" style="2" customWidth="1"/>
    <col min="16" max="16" width="16.140625" style="2" customWidth="1"/>
    <col min="17" max="17" width="14.85546875" style="2" customWidth="1"/>
    <col min="18" max="18" width="15.42578125" style="2" customWidth="1"/>
    <col min="19" max="19" width="11.42578125" style="2" customWidth="1"/>
    <col min="21" max="21" width="10" style="2" customWidth="1"/>
    <col min="22" max="22" width="11.42578125" style="2" customWidth="1"/>
    <col min="23" max="24" width="10.140625" style="2" customWidth="1"/>
    <col min="25" max="25" width="11.42578125" style="2" customWidth="1"/>
    <col min="27" max="27" width="10" style="2" customWidth="1"/>
    <col min="28" max="28" width="11.42578125" style="2" customWidth="1"/>
    <col min="29" max="29" width="9.140625" style="2" customWidth="1"/>
    <col min="30" max="30" width="10" style="2" customWidth="1"/>
    <col min="31" max="31" width="11.42578125" style="2" customWidth="1"/>
    <col min="32" max="33" width="10.140625" style="2" customWidth="1"/>
    <col min="34" max="34" width="11.42578125" style="2" customWidth="1"/>
    <col min="35" max="35" width="9.140625" style="2" customWidth="1"/>
    <col min="36" max="36" width="10" style="2" customWidth="1"/>
    <col min="37" max="37" width="11.42578125" style="2" customWidth="1"/>
    <col min="38" max="38" width="9.140625" style="2" customWidth="1"/>
    <col min="39" max="39" width="10" style="2" customWidth="1"/>
    <col min="40" max="40" width="11.42578125" style="2" customWidth="1"/>
    <col min="41" max="42" width="10.140625" style="2" customWidth="1"/>
    <col min="43" max="43" width="11.42578125" style="2" customWidth="1"/>
    <col min="44" max="44" width="9.140625" style="2" customWidth="1"/>
    <col min="45" max="45" width="10" style="2" customWidth="1"/>
    <col min="46" max="46" width="8.7109375" style="2" customWidth="1"/>
    <col min="47" max="47" width="11.42578125" style="2" customWidth="1"/>
    <col min="48" max="48" width="8.7109375" style="2" customWidth="1"/>
    <col min="49" max="51" width="11.42578125" style="2" customWidth="1"/>
    <col min="52" max="52" width="20.42578125" style="2" customWidth="1"/>
    <col min="65" max="1024" width="9" style="2"/>
  </cols>
  <sheetData>
    <row r="1" spans="1:52" ht="18.75" x14ac:dyDescent="0.3">
      <c r="A1" s="229" t="s">
        <v>21493</v>
      </c>
      <c r="B1" s="229"/>
      <c r="C1" s="229"/>
      <c r="D1" s="229"/>
      <c r="E1" s="229"/>
      <c r="F1" s="229"/>
      <c r="G1" s="229"/>
      <c r="H1" s="229"/>
      <c r="I1" s="229"/>
      <c r="R1" s="229"/>
      <c r="V1" s="64" t="s">
        <v>21494</v>
      </c>
      <c r="W1" s="230">
        <f ca="1">TODAY()</f>
        <v>44280</v>
      </c>
      <c r="X1" s="230"/>
      <c r="Y1" s="44" t="s">
        <v>21495</v>
      </c>
      <c r="AF1" s="211"/>
      <c r="AG1" s="230"/>
      <c r="AO1" s="211"/>
      <c r="AP1" s="230"/>
    </row>
    <row r="2" spans="1:52" ht="18.75" x14ac:dyDescent="0.3">
      <c r="A2" s="2" t="s">
        <v>21496</v>
      </c>
      <c r="B2" s="229"/>
      <c r="C2" s="229"/>
      <c r="D2" s="229"/>
      <c r="E2" s="229"/>
      <c r="F2" s="229"/>
      <c r="G2" s="229"/>
      <c r="H2" s="229"/>
      <c r="I2" s="229"/>
      <c r="R2" s="229"/>
    </row>
    <row r="3" spans="1:52" ht="8.25" customHeight="1" x14ac:dyDescent="0.25">
      <c r="G3" s="2" t="s">
        <v>109</v>
      </c>
    </row>
    <row r="4" spans="1:52" s="231" customFormat="1" x14ac:dyDescent="0.25">
      <c r="A4" s="231" t="s">
        <v>21497</v>
      </c>
      <c r="B4" s="231" t="s">
        <v>2</v>
      </c>
      <c r="C4" s="231" t="s">
        <v>4</v>
      </c>
      <c r="D4" s="231" t="s">
        <v>3</v>
      </c>
      <c r="E4" s="231" t="s">
        <v>5</v>
      </c>
      <c r="F4" s="232" t="s">
        <v>8</v>
      </c>
      <c r="G4" s="231" t="s">
        <v>21498</v>
      </c>
      <c r="H4" s="231" t="s">
        <v>12</v>
      </c>
      <c r="I4" s="231" t="s">
        <v>13</v>
      </c>
      <c r="J4" s="231" t="s">
        <v>14</v>
      </c>
      <c r="K4" s="8" t="s">
        <v>15</v>
      </c>
      <c r="L4" s="8" t="s">
        <v>21499</v>
      </c>
      <c r="M4" s="231" t="s">
        <v>17</v>
      </c>
      <c r="N4" s="231" t="s">
        <v>21500</v>
      </c>
      <c r="O4" s="231" t="s">
        <v>21501</v>
      </c>
      <c r="P4" s="231" t="s">
        <v>20</v>
      </c>
      <c r="Q4" s="231" t="s">
        <v>21502</v>
      </c>
      <c r="R4" s="233" t="s">
        <v>21503</v>
      </c>
      <c r="S4" s="477" t="s">
        <v>21504</v>
      </c>
      <c r="T4" s="477"/>
      <c r="U4" s="477"/>
      <c r="V4" s="478" t="s">
        <v>21505</v>
      </c>
      <c r="W4" s="478"/>
      <c r="X4" s="478"/>
      <c r="Y4" s="475" t="s">
        <v>21506</v>
      </c>
      <c r="Z4" s="475"/>
      <c r="AA4" s="475"/>
      <c r="AB4" s="477" t="s">
        <v>21507</v>
      </c>
      <c r="AC4" s="477"/>
      <c r="AD4" s="477"/>
      <c r="AE4" s="478" t="s">
        <v>21508</v>
      </c>
      <c r="AF4" s="478"/>
      <c r="AG4" s="478"/>
      <c r="AH4" s="475" t="s">
        <v>21509</v>
      </c>
      <c r="AI4" s="475"/>
      <c r="AJ4" s="475"/>
      <c r="AK4" s="477" t="s">
        <v>21510</v>
      </c>
      <c r="AL4" s="477"/>
      <c r="AM4" s="477"/>
      <c r="AN4" s="478" t="s">
        <v>21511</v>
      </c>
      <c r="AO4" s="478"/>
      <c r="AP4" s="478"/>
      <c r="AQ4" s="475" t="s">
        <v>21512</v>
      </c>
      <c r="AR4" s="475"/>
      <c r="AS4" s="475"/>
      <c r="AT4" s="477" t="s">
        <v>21513</v>
      </c>
      <c r="AU4" s="477"/>
      <c r="AV4" s="475" t="s">
        <v>21514</v>
      </c>
      <c r="AW4" s="475"/>
      <c r="AX4" s="476" t="s">
        <v>21515</v>
      </c>
      <c r="AY4" s="476"/>
      <c r="AZ4" s="231" t="s">
        <v>66</v>
      </c>
    </row>
    <row r="5" spans="1:52" s="234" customFormat="1" x14ac:dyDescent="0.25">
      <c r="F5" s="235"/>
      <c r="G5" s="234" t="s">
        <v>21516</v>
      </c>
      <c r="I5" s="234" t="s">
        <v>21517</v>
      </c>
      <c r="K5" s="234" t="s">
        <v>21518</v>
      </c>
      <c r="R5" s="234" t="s">
        <v>21519</v>
      </c>
      <c r="S5" s="234" t="s">
        <v>21520</v>
      </c>
      <c r="T5" s="234" t="s">
        <v>21521</v>
      </c>
      <c r="U5" s="234" t="s">
        <v>21522</v>
      </c>
      <c r="V5" s="234" t="s">
        <v>21520</v>
      </c>
      <c r="W5" s="234" t="s">
        <v>21521</v>
      </c>
      <c r="X5" s="234" t="s">
        <v>21522</v>
      </c>
      <c r="Y5" s="234" t="s">
        <v>21520</v>
      </c>
      <c r="Z5" s="234" t="s">
        <v>21521</v>
      </c>
      <c r="AA5" s="234" t="s">
        <v>21522</v>
      </c>
      <c r="AB5" s="234" t="s">
        <v>21520</v>
      </c>
      <c r="AC5" s="234" t="s">
        <v>21521</v>
      </c>
      <c r="AD5" s="234" t="s">
        <v>21522</v>
      </c>
      <c r="AE5" s="234" t="s">
        <v>21520</v>
      </c>
      <c r="AF5" s="234" t="s">
        <v>21521</v>
      </c>
      <c r="AG5" s="234" t="s">
        <v>21522</v>
      </c>
      <c r="AH5" s="234" t="s">
        <v>21520</v>
      </c>
      <c r="AI5" s="234" t="s">
        <v>21521</v>
      </c>
      <c r="AJ5" s="234" t="s">
        <v>21522</v>
      </c>
      <c r="AK5" s="234" t="s">
        <v>21520</v>
      </c>
      <c r="AL5" s="234" t="s">
        <v>21521</v>
      </c>
      <c r="AM5" s="234" t="s">
        <v>21522</v>
      </c>
      <c r="AN5" s="234" t="s">
        <v>21520</v>
      </c>
      <c r="AO5" s="234" t="s">
        <v>21521</v>
      </c>
      <c r="AP5" s="234" t="s">
        <v>21522</v>
      </c>
      <c r="AQ5" s="234" t="s">
        <v>21520</v>
      </c>
      <c r="AR5" s="234" t="s">
        <v>21521</v>
      </c>
      <c r="AS5" s="234" t="s">
        <v>21522</v>
      </c>
      <c r="AT5" s="234" t="s">
        <v>21522</v>
      </c>
      <c r="AU5" s="234" t="s">
        <v>21520</v>
      </c>
      <c r="AV5" s="234" t="s">
        <v>21522</v>
      </c>
      <c r="AW5" s="234" t="s">
        <v>21520</v>
      </c>
    </row>
    <row r="6" spans="1:52" x14ac:dyDescent="0.25">
      <c r="R6" s="17"/>
    </row>
    <row r="7" spans="1:52" x14ac:dyDescent="0.25">
      <c r="A7" s="2" t="s">
        <v>135</v>
      </c>
      <c r="D7" s="2" t="s">
        <v>137</v>
      </c>
      <c r="E7" s="2" t="s">
        <v>21523</v>
      </c>
      <c r="F7" s="2" t="s">
        <v>21524</v>
      </c>
      <c r="G7" s="2" t="s">
        <v>91</v>
      </c>
      <c r="H7" s="2" t="s">
        <v>74</v>
      </c>
      <c r="I7" s="2" t="s">
        <v>21525</v>
      </c>
      <c r="J7" s="2" t="s">
        <v>140</v>
      </c>
      <c r="L7" s="2" t="s">
        <v>21526</v>
      </c>
      <c r="M7" s="2" t="s">
        <v>10180</v>
      </c>
      <c r="N7" s="2" t="s">
        <v>272</v>
      </c>
      <c r="O7" s="2" t="s">
        <v>108</v>
      </c>
      <c r="P7" s="2" t="s">
        <v>74</v>
      </c>
      <c r="Q7" s="2" t="s">
        <v>108</v>
      </c>
      <c r="R7" s="17" t="s">
        <v>21527</v>
      </c>
      <c r="S7" s="2" t="s">
        <v>91</v>
      </c>
      <c r="T7" s="2" t="s">
        <v>94</v>
      </c>
      <c r="U7" s="17" t="s">
        <v>84</v>
      </c>
      <c r="V7" s="2" t="s">
        <v>91</v>
      </c>
      <c r="W7" s="2" t="s">
        <v>94</v>
      </c>
      <c r="X7" s="17" t="s">
        <v>84</v>
      </c>
      <c r="Y7" s="2" t="s">
        <v>91</v>
      </c>
      <c r="Z7" s="2" t="s">
        <v>94</v>
      </c>
      <c r="AA7" s="17" t="s">
        <v>84</v>
      </c>
      <c r="AB7" s="2" t="s">
        <v>91</v>
      </c>
      <c r="AC7" s="2" t="s">
        <v>94</v>
      </c>
      <c r="AD7" s="17" t="s">
        <v>84</v>
      </c>
      <c r="AE7" s="2" t="s">
        <v>91</v>
      </c>
      <c r="AF7" s="2" t="s">
        <v>94</v>
      </c>
      <c r="AG7" s="17" t="s">
        <v>84</v>
      </c>
      <c r="AH7" s="2" t="s">
        <v>91</v>
      </c>
      <c r="AI7" s="2" t="s">
        <v>94</v>
      </c>
      <c r="AJ7" s="17" t="s">
        <v>84</v>
      </c>
      <c r="AK7" s="2" t="s">
        <v>91</v>
      </c>
      <c r="AL7" s="2" t="s">
        <v>94</v>
      </c>
      <c r="AM7" s="17" t="s">
        <v>84</v>
      </c>
      <c r="AN7" s="2" t="s">
        <v>91</v>
      </c>
      <c r="AO7" s="2" t="s">
        <v>94</v>
      </c>
      <c r="AP7" s="17" t="s">
        <v>84</v>
      </c>
      <c r="AQ7" s="2" t="s">
        <v>91</v>
      </c>
      <c r="AR7" s="2" t="s">
        <v>94</v>
      </c>
      <c r="AS7" s="17" t="s">
        <v>84</v>
      </c>
      <c r="AT7" s="17" t="s">
        <v>162</v>
      </c>
      <c r="AU7" s="17"/>
      <c r="AV7" s="17" t="s">
        <v>162</v>
      </c>
      <c r="AW7" s="17"/>
      <c r="AX7" s="17" t="s">
        <v>162</v>
      </c>
      <c r="AY7" s="17"/>
    </row>
    <row r="8" spans="1:52" x14ac:dyDescent="0.25">
      <c r="A8" s="2" t="s">
        <v>69</v>
      </c>
      <c r="D8" s="2" t="s">
        <v>364</v>
      </c>
      <c r="G8" s="2" t="s">
        <v>73</v>
      </c>
      <c r="H8" s="2" t="s">
        <v>100</v>
      </c>
      <c r="I8" s="17"/>
      <c r="J8" s="17" t="s">
        <v>75</v>
      </c>
      <c r="K8" s="17"/>
      <c r="L8" s="17"/>
      <c r="M8" s="17" t="s">
        <v>335</v>
      </c>
      <c r="N8" s="17" t="s">
        <v>444</v>
      </c>
      <c r="O8" s="17" t="s">
        <v>79</v>
      </c>
      <c r="P8" s="17" t="s">
        <v>100</v>
      </c>
      <c r="Q8" s="2" t="s">
        <v>79</v>
      </c>
      <c r="R8" s="17" t="s">
        <v>2037</v>
      </c>
      <c r="T8" s="2" t="s">
        <v>81</v>
      </c>
      <c r="U8" s="17" t="s">
        <v>82</v>
      </c>
      <c r="W8" s="2" t="s">
        <v>81</v>
      </c>
      <c r="X8" s="17" t="s">
        <v>82</v>
      </c>
      <c r="Z8" s="2" t="s">
        <v>81</v>
      </c>
      <c r="AA8" s="17" t="s">
        <v>82</v>
      </c>
      <c r="AC8" s="2" t="s">
        <v>81</v>
      </c>
      <c r="AD8" s="17" t="s">
        <v>82</v>
      </c>
      <c r="AF8" s="2" t="s">
        <v>81</v>
      </c>
      <c r="AG8" s="17" t="s">
        <v>82</v>
      </c>
      <c r="AI8" s="2" t="s">
        <v>81</v>
      </c>
      <c r="AJ8" s="17" t="s">
        <v>82</v>
      </c>
      <c r="AL8" s="2" t="s">
        <v>81</v>
      </c>
      <c r="AM8" s="17" t="s">
        <v>82</v>
      </c>
      <c r="AO8" s="2" t="s">
        <v>81</v>
      </c>
      <c r="AP8" s="17" t="s">
        <v>82</v>
      </c>
      <c r="AR8" s="2" t="s">
        <v>81</v>
      </c>
      <c r="AS8" s="17" t="s">
        <v>82</v>
      </c>
      <c r="AT8" s="17" t="s">
        <v>110</v>
      </c>
      <c r="AU8" s="17"/>
      <c r="AV8" s="17" t="s">
        <v>110</v>
      </c>
      <c r="AW8" s="17"/>
      <c r="AX8" s="17" t="s">
        <v>110</v>
      </c>
      <c r="AY8" s="17"/>
    </row>
    <row r="9" spans="1:52" x14ac:dyDescent="0.25">
      <c r="A9" s="2" t="s">
        <v>87</v>
      </c>
      <c r="D9" s="2" t="s">
        <v>575</v>
      </c>
      <c r="H9" s="2" t="s">
        <v>115</v>
      </c>
      <c r="I9" s="17"/>
      <c r="J9" s="17" t="s">
        <v>126</v>
      </c>
      <c r="K9" s="17"/>
      <c r="L9" s="17"/>
      <c r="M9" s="17" t="s">
        <v>464</v>
      </c>
      <c r="N9" s="17" t="s">
        <v>21528</v>
      </c>
      <c r="O9" s="17" t="s">
        <v>154</v>
      </c>
      <c r="P9" s="17" t="s">
        <v>115</v>
      </c>
      <c r="Q9" s="2" t="s">
        <v>154</v>
      </c>
      <c r="R9" s="17"/>
      <c r="T9" s="2" t="s">
        <v>83</v>
      </c>
      <c r="U9" s="17" t="s">
        <v>161</v>
      </c>
      <c r="W9" s="2" t="s">
        <v>83</v>
      </c>
      <c r="X9" s="17" t="s">
        <v>161</v>
      </c>
      <c r="Z9" s="2" t="s">
        <v>83</v>
      </c>
      <c r="AA9" s="17" t="s">
        <v>161</v>
      </c>
      <c r="AC9" s="2" t="s">
        <v>83</v>
      </c>
      <c r="AD9" s="17" t="s">
        <v>161</v>
      </c>
      <c r="AF9" s="2" t="s">
        <v>83</v>
      </c>
      <c r="AG9" s="17" t="s">
        <v>161</v>
      </c>
      <c r="AI9" s="2" t="s">
        <v>83</v>
      </c>
      <c r="AJ9" s="17" t="s">
        <v>161</v>
      </c>
      <c r="AL9" s="2" t="s">
        <v>83</v>
      </c>
      <c r="AM9" s="17" t="s">
        <v>161</v>
      </c>
      <c r="AO9" s="2" t="s">
        <v>83</v>
      </c>
      <c r="AP9" s="17" t="s">
        <v>161</v>
      </c>
      <c r="AR9" s="2" t="s">
        <v>83</v>
      </c>
      <c r="AS9" s="17" t="s">
        <v>161</v>
      </c>
      <c r="AT9" s="17"/>
      <c r="AU9" s="17"/>
      <c r="AV9" s="17"/>
      <c r="AW9" s="17"/>
      <c r="AX9" s="17"/>
      <c r="AY9" s="17"/>
    </row>
    <row r="10" spans="1:52" x14ac:dyDescent="0.25">
      <c r="A10" s="2" t="s">
        <v>190</v>
      </c>
      <c r="D10" s="2" t="s">
        <v>264</v>
      </c>
      <c r="H10" s="2" t="s">
        <v>208</v>
      </c>
      <c r="I10" s="17"/>
      <c r="J10" s="17" t="s">
        <v>101</v>
      </c>
      <c r="K10" s="17"/>
      <c r="L10" s="17"/>
      <c r="M10" s="17" t="s">
        <v>3035</v>
      </c>
      <c r="N10" s="17" t="s">
        <v>78</v>
      </c>
      <c r="O10" s="17"/>
      <c r="P10" s="17" t="s">
        <v>208</v>
      </c>
      <c r="R10" s="17"/>
      <c r="U10" s="17" t="s">
        <v>168</v>
      </c>
      <c r="X10" s="17" t="s">
        <v>168</v>
      </c>
      <c r="AA10" s="17" t="s">
        <v>168</v>
      </c>
      <c r="AD10" s="17" t="s">
        <v>168</v>
      </c>
      <c r="AG10" s="17" t="s">
        <v>168</v>
      </c>
      <c r="AJ10" s="17" t="s">
        <v>168</v>
      </c>
      <c r="AM10" s="17" t="s">
        <v>168</v>
      </c>
      <c r="AP10" s="17" t="s">
        <v>168</v>
      </c>
      <c r="AS10" s="17" t="s">
        <v>168</v>
      </c>
      <c r="AT10" s="17"/>
      <c r="AU10" s="17"/>
      <c r="AV10" s="17"/>
      <c r="AW10" s="17"/>
      <c r="AX10" s="17"/>
      <c r="AY10" s="17"/>
    </row>
    <row r="11" spans="1:52" x14ac:dyDescent="0.25">
      <c r="A11" s="2" t="s">
        <v>262</v>
      </c>
      <c r="D11" s="2" t="s">
        <v>290</v>
      </c>
      <c r="H11" s="2" t="s">
        <v>354</v>
      </c>
      <c r="I11" s="17"/>
      <c r="J11" s="17" t="s">
        <v>2775</v>
      </c>
      <c r="K11" s="17"/>
      <c r="L11" s="17"/>
      <c r="M11" s="17"/>
      <c r="N11" s="17" t="s">
        <v>1233</v>
      </c>
      <c r="O11" s="17"/>
      <c r="P11" s="17" t="s">
        <v>354</v>
      </c>
      <c r="R11" s="17"/>
    </row>
    <row r="12" spans="1:52" x14ac:dyDescent="0.25">
      <c r="A12" s="2" t="s">
        <v>211</v>
      </c>
      <c r="D12" s="2" t="s">
        <v>158</v>
      </c>
      <c r="H12" s="17" t="s">
        <v>139</v>
      </c>
      <c r="I12" s="17"/>
      <c r="J12" s="17" t="s">
        <v>3609</v>
      </c>
      <c r="K12" s="17"/>
      <c r="L12" s="17"/>
      <c r="M12" s="17"/>
      <c r="N12" s="17" t="s">
        <v>744</v>
      </c>
      <c r="O12" s="17"/>
      <c r="P12" s="17" t="s">
        <v>139</v>
      </c>
      <c r="R12" s="236"/>
    </row>
    <row r="13" spans="1:52" x14ac:dyDescent="0.25">
      <c r="D13" s="2" t="s">
        <v>145</v>
      </c>
      <c r="H13" s="17" t="s">
        <v>2774</v>
      </c>
      <c r="I13" s="17"/>
      <c r="J13" s="17"/>
      <c r="K13" s="17"/>
      <c r="L13" s="17"/>
      <c r="M13" s="17"/>
      <c r="N13" s="17" t="s">
        <v>107</v>
      </c>
      <c r="O13" s="17"/>
      <c r="P13" s="17" t="s">
        <v>3801</v>
      </c>
      <c r="R13" s="237"/>
    </row>
    <row r="14" spans="1:52" x14ac:dyDescent="0.25">
      <c r="B14" s="238"/>
      <c r="C14" s="238"/>
      <c r="D14" s="2" t="s">
        <v>2334</v>
      </c>
      <c r="E14" s="239"/>
      <c r="F14" s="239"/>
      <c r="G14" s="240"/>
      <c r="H14" s="241" t="s">
        <v>1312</v>
      </c>
      <c r="I14" s="236"/>
      <c r="J14" s="17"/>
      <c r="K14" s="17"/>
      <c r="L14" s="17"/>
      <c r="M14" s="17"/>
      <c r="N14" s="17" t="s">
        <v>458</v>
      </c>
      <c r="O14" s="17"/>
      <c r="P14" s="17" t="s">
        <v>2088</v>
      </c>
      <c r="R14" s="237"/>
      <c r="S14" s="239"/>
      <c r="AB14" s="239"/>
      <c r="AK14" s="239"/>
    </row>
    <row r="15" spans="1:52" x14ac:dyDescent="0.25">
      <c r="B15" s="238"/>
      <c r="C15" s="238"/>
      <c r="D15" s="2" t="s">
        <v>1097</v>
      </c>
      <c r="E15" s="238"/>
      <c r="G15" s="238"/>
      <c r="H15" s="242" t="s">
        <v>2721</v>
      </c>
      <c r="I15" s="237"/>
      <c r="J15" s="17"/>
      <c r="K15" s="17"/>
      <c r="L15" s="17"/>
      <c r="M15" s="17"/>
      <c r="N15" s="17" t="s">
        <v>8176</v>
      </c>
      <c r="O15" s="17"/>
      <c r="P15" s="17" t="s">
        <v>5363</v>
      </c>
      <c r="R15" s="237"/>
      <c r="S15" s="238"/>
      <c r="T15" s="243"/>
      <c r="U15" s="243"/>
      <c r="AB15" s="238"/>
      <c r="AC15" s="243"/>
      <c r="AD15" s="243"/>
      <c r="AK15" s="238"/>
      <c r="AL15" s="243"/>
      <c r="AM15" s="243"/>
    </row>
    <row r="16" spans="1:52" x14ac:dyDescent="0.25">
      <c r="B16" s="238"/>
      <c r="C16" s="238"/>
      <c r="D16" s="2" t="s">
        <v>151</v>
      </c>
      <c r="E16" s="238"/>
      <c r="G16" s="238"/>
      <c r="H16" s="242" t="s">
        <v>21529</v>
      </c>
      <c r="I16" s="237"/>
      <c r="J16" s="17"/>
      <c r="K16" s="17"/>
      <c r="L16" s="17"/>
      <c r="M16" s="17"/>
      <c r="N16" s="17" t="s">
        <v>190</v>
      </c>
      <c r="O16" s="17"/>
      <c r="P16" s="17" t="s">
        <v>1312</v>
      </c>
      <c r="R16" s="237"/>
      <c r="S16" s="238"/>
      <c r="T16" s="243"/>
      <c r="U16" s="243"/>
      <c r="AB16" s="238"/>
      <c r="AC16" s="243"/>
      <c r="AD16" s="243"/>
      <c r="AK16" s="238"/>
      <c r="AL16" s="243"/>
      <c r="AM16" s="243"/>
    </row>
    <row r="17" spans="2:39" x14ac:dyDescent="0.25">
      <c r="B17" s="238"/>
      <c r="C17" s="238"/>
      <c r="D17" s="2" t="s">
        <v>178</v>
      </c>
      <c r="E17" s="238"/>
      <c r="G17" s="238"/>
      <c r="H17" s="238"/>
      <c r="I17" s="237"/>
      <c r="J17" s="17"/>
      <c r="K17" s="17"/>
      <c r="L17" s="17"/>
      <c r="M17" s="17"/>
      <c r="N17" s="17" t="s">
        <v>21219</v>
      </c>
      <c r="O17" s="17"/>
      <c r="P17" s="17" t="s">
        <v>354</v>
      </c>
      <c r="R17" s="237"/>
      <c r="S17" s="238"/>
      <c r="T17" s="243"/>
      <c r="U17" s="243"/>
      <c r="AB17" s="238"/>
      <c r="AC17" s="243"/>
      <c r="AD17" s="243"/>
      <c r="AK17" s="238"/>
      <c r="AL17" s="243"/>
      <c r="AM17" s="243"/>
    </row>
    <row r="18" spans="2:39" x14ac:dyDescent="0.25">
      <c r="B18" s="238"/>
      <c r="C18" s="238"/>
      <c r="D18" s="2" t="s">
        <v>296</v>
      </c>
      <c r="E18" s="238"/>
      <c r="G18" s="238"/>
      <c r="H18" s="238"/>
      <c r="I18" s="237"/>
      <c r="J18" s="17"/>
      <c r="K18" s="17"/>
      <c r="L18" s="17"/>
      <c r="M18" s="17"/>
      <c r="N18" s="17" t="s">
        <v>9318</v>
      </c>
      <c r="O18" s="17"/>
      <c r="P18" s="17" t="s">
        <v>3433</v>
      </c>
      <c r="R18" s="237"/>
      <c r="S18" s="238"/>
      <c r="T18" s="238"/>
      <c r="U18" s="238"/>
      <c r="AB18" s="238"/>
      <c r="AC18" s="238"/>
      <c r="AD18" s="238"/>
      <c r="AK18" s="238"/>
      <c r="AL18" s="238"/>
      <c r="AM18" s="238"/>
    </row>
    <row r="19" spans="2:39" x14ac:dyDescent="0.25">
      <c r="B19" s="238"/>
      <c r="C19" s="238"/>
      <c r="D19" s="2" t="s">
        <v>896</v>
      </c>
      <c r="E19" s="238"/>
      <c r="G19" s="238"/>
      <c r="H19" s="238"/>
      <c r="I19" s="237"/>
      <c r="J19" s="17"/>
      <c r="K19" s="17"/>
      <c r="L19" s="17"/>
      <c r="M19" s="17"/>
      <c r="N19" s="17" t="s">
        <v>1337</v>
      </c>
      <c r="O19" s="17"/>
      <c r="P19" s="17"/>
      <c r="R19" s="237"/>
      <c r="S19" s="238"/>
      <c r="T19" s="238"/>
      <c r="U19" s="238"/>
      <c r="AB19" s="238"/>
      <c r="AC19" s="238"/>
      <c r="AD19" s="238"/>
      <c r="AK19" s="238"/>
      <c r="AL19" s="238"/>
      <c r="AM19" s="238"/>
    </row>
    <row r="20" spans="2:39" x14ac:dyDescent="0.25">
      <c r="B20" s="238"/>
      <c r="C20" s="238"/>
      <c r="D20" s="2" t="s">
        <v>98</v>
      </c>
      <c r="E20" s="238"/>
      <c r="G20" s="238"/>
      <c r="H20" s="238"/>
      <c r="I20" s="237"/>
      <c r="J20" s="17"/>
      <c r="K20" s="17"/>
      <c r="L20" s="17"/>
      <c r="M20" s="17"/>
      <c r="N20" s="17" t="s">
        <v>4241</v>
      </c>
      <c r="O20" s="17"/>
      <c r="P20" s="17"/>
      <c r="R20" s="237"/>
      <c r="S20" s="238"/>
      <c r="T20" s="238"/>
      <c r="U20" s="238"/>
      <c r="AB20" s="238"/>
      <c r="AC20" s="238"/>
      <c r="AD20" s="238"/>
      <c r="AK20" s="238"/>
      <c r="AL20" s="238"/>
      <c r="AM20" s="238"/>
    </row>
    <row r="21" spans="2:39" x14ac:dyDescent="0.25">
      <c r="B21" s="238"/>
      <c r="C21" s="238"/>
      <c r="D21" s="2" t="s">
        <v>3859</v>
      </c>
      <c r="E21" s="238"/>
      <c r="G21" s="238"/>
      <c r="H21" s="238"/>
      <c r="I21" s="237"/>
      <c r="J21" s="17"/>
      <c r="K21" s="17"/>
      <c r="L21" s="17"/>
      <c r="M21" s="17"/>
      <c r="N21" s="17" t="s">
        <v>1640</v>
      </c>
      <c r="O21" s="17"/>
      <c r="P21" s="17"/>
      <c r="R21" s="237"/>
      <c r="S21" s="238"/>
      <c r="T21" s="243"/>
      <c r="U21" s="243"/>
      <c r="AB21" s="238"/>
      <c r="AC21" s="243"/>
      <c r="AD21" s="243"/>
      <c r="AK21" s="238"/>
      <c r="AL21" s="243"/>
      <c r="AM21" s="243"/>
    </row>
    <row r="22" spans="2:39" x14ac:dyDescent="0.25">
      <c r="B22" s="238"/>
      <c r="C22" s="238"/>
      <c r="D22" s="2" t="s">
        <v>124</v>
      </c>
      <c r="E22" s="238"/>
      <c r="G22" s="238"/>
      <c r="H22" s="238"/>
      <c r="I22" s="237"/>
      <c r="J22" s="17"/>
      <c r="K22" s="17"/>
      <c r="L22" s="17"/>
      <c r="M22" s="17"/>
      <c r="N22" s="17" t="s">
        <v>93</v>
      </c>
      <c r="O22" s="17"/>
      <c r="P22" s="17"/>
      <c r="R22" s="237"/>
      <c r="S22" s="238"/>
      <c r="T22" s="243"/>
      <c r="U22" s="243"/>
      <c r="AB22" s="238"/>
      <c r="AC22" s="243"/>
      <c r="AD22" s="243"/>
      <c r="AK22" s="238"/>
      <c r="AL22" s="243"/>
      <c r="AM22" s="243"/>
    </row>
    <row r="23" spans="2:39" x14ac:dyDescent="0.25">
      <c r="B23" s="238"/>
      <c r="C23" s="238"/>
      <c r="D23" s="2" t="s">
        <v>71</v>
      </c>
      <c r="E23" s="238"/>
      <c r="G23" s="238"/>
      <c r="H23" s="238"/>
      <c r="I23" s="237"/>
      <c r="J23" s="17"/>
      <c r="K23" s="17"/>
      <c r="L23" s="17"/>
      <c r="M23" s="17"/>
      <c r="N23" s="17" t="s">
        <v>3683</v>
      </c>
      <c r="O23" s="17"/>
      <c r="P23" s="17"/>
      <c r="R23" s="237"/>
      <c r="S23" s="238"/>
      <c r="T23" s="243"/>
      <c r="U23" s="243"/>
      <c r="AB23" s="238"/>
      <c r="AC23" s="243"/>
      <c r="AD23" s="243"/>
      <c r="AK23" s="238"/>
      <c r="AL23" s="243"/>
      <c r="AM23" s="243"/>
    </row>
    <row r="24" spans="2:39" x14ac:dyDescent="0.25">
      <c r="B24" s="238"/>
      <c r="C24" s="238"/>
      <c r="D24" s="2" t="s">
        <v>348</v>
      </c>
      <c r="E24" s="238"/>
      <c r="G24" s="238"/>
      <c r="H24" s="238"/>
      <c r="I24" s="237"/>
      <c r="J24" s="17"/>
      <c r="K24" s="17"/>
      <c r="L24" s="17"/>
      <c r="M24" s="17"/>
      <c r="N24" s="17" t="s">
        <v>3595</v>
      </c>
      <c r="O24" s="17"/>
      <c r="P24" s="17"/>
      <c r="R24" s="237"/>
      <c r="S24" s="238"/>
      <c r="T24" s="243"/>
      <c r="U24" s="243"/>
      <c r="AB24" s="238"/>
      <c r="AC24" s="243"/>
      <c r="AD24" s="243"/>
      <c r="AK24" s="238"/>
      <c r="AL24" s="243"/>
      <c r="AM24" s="243"/>
    </row>
    <row r="25" spans="2:39" x14ac:dyDescent="0.25">
      <c r="B25" s="238"/>
      <c r="C25" s="238"/>
      <c r="D25" s="2" t="s">
        <v>172</v>
      </c>
      <c r="E25" s="238"/>
      <c r="G25" s="238"/>
      <c r="H25" s="238"/>
      <c r="I25" s="237"/>
      <c r="J25" s="17"/>
      <c r="K25" s="17"/>
      <c r="L25" s="17"/>
      <c r="M25" s="17"/>
      <c r="N25" s="17"/>
      <c r="O25" s="17"/>
      <c r="P25" s="17"/>
      <c r="R25" s="237"/>
      <c r="S25" s="238"/>
      <c r="T25" s="243"/>
      <c r="U25" s="243"/>
      <c r="AB25" s="238"/>
      <c r="AC25" s="243"/>
      <c r="AD25" s="243"/>
      <c r="AK25" s="238"/>
      <c r="AL25" s="243"/>
      <c r="AM25" s="243"/>
    </row>
    <row r="26" spans="2:39" x14ac:dyDescent="0.25">
      <c r="B26" s="238"/>
      <c r="C26" s="238"/>
      <c r="D26" s="2" t="s">
        <v>371</v>
      </c>
      <c r="E26" s="238"/>
      <c r="G26" s="238"/>
      <c r="H26" s="238"/>
      <c r="I26" s="237"/>
      <c r="J26" s="17"/>
      <c r="K26" s="17"/>
      <c r="L26" s="17"/>
      <c r="M26" s="17"/>
      <c r="N26" s="17"/>
      <c r="O26" s="17"/>
      <c r="P26" s="17"/>
      <c r="R26" s="237"/>
      <c r="S26" s="238"/>
      <c r="T26" s="243"/>
      <c r="U26" s="243"/>
      <c r="AB26" s="238"/>
      <c r="AC26" s="243"/>
      <c r="AD26" s="243"/>
      <c r="AK26" s="238"/>
      <c r="AL26" s="243"/>
      <c r="AM26" s="243"/>
    </row>
    <row r="27" spans="2:39" x14ac:dyDescent="0.25">
      <c r="B27" s="238"/>
      <c r="C27" s="238"/>
      <c r="D27" s="2" t="s">
        <v>192</v>
      </c>
      <c r="E27" s="238"/>
      <c r="G27" s="244"/>
      <c r="H27" s="244"/>
      <c r="I27" s="237"/>
      <c r="J27" s="17"/>
      <c r="K27" s="17"/>
      <c r="L27" s="17"/>
      <c r="M27" s="17"/>
      <c r="N27" s="17"/>
      <c r="O27" s="17"/>
      <c r="P27" s="17"/>
      <c r="R27" s="237"/>
      <c r="S27" s="238"/>
      <c r="T27" s="243"/>
      <c r="U27" s="243"/>
      <c r="AB27" s="238"/>
      <c r="AC27" s="243"/>
      <c r="AD27" s="243"/>
      <c r="AK27" s="238"/>
      <c r="AL27" s="243"/>
      <c r="AM27" s="243"/>
    </row>
    <row r="28" spans="2:39" x14ac:dyDescent="0.25">
      <c r="B28" s="238"/>
      <c r="C28" s="238"/>
      <c r="D28" s="2" t="s">
        <v>104</v>
      </c>
      <c r="E28" s="238"/>
      <c r="G28" s="244"/>
      <c r="H28" s="244"/>
      <c r="I28" s="237"/>
      <c r="J28" s="17"/>
      <c r="K28" s="17"/>
      <c r="L28" s="17"/>
      <c r="M28" s="17"/>
      <c r="N28" s="17"/>
      <c r="O28" s="17"/>
      <c r="P28" s="17"/>
      <c r="R28" s="237"/>
      <c r="S28" s="238"/>
      <c r="T28" s="243"/>
      <c r="U28" s="243"/>
      <c r="AB28" s="238"/>
      <c r="AC28" s="243"/>
      <c r="AD28" s="243"/>
      <c r="AK28" s="238"/>
      <c r="AL28" s="243"/>
      <c r="AM28" s="243"/>
    </row>
    <row r="29" spans="2:39" x14ac:dyDescent="0.25">
      <c r="B29" s="238"/>
      <c r="C29" s="238"/>
      <c r="D29" s="2" t="s">
        <v>206</v>
      </c>
      <c r="E29" s="238"/>
      <c r="G29" s="244"/>
      <c r="H29" s="244"/>
      <c r="I29" s="237"/>
      <c r="J29" s="17"/>
      <c r="K29" s="17"/>
      <c r="L29" s="17"/>
      <c r="M29" s="17"/>
      <c r="N29" s="17"/>
      <c r="O29" s="17"/>
      <c r="P29" s="17"/>
      <c r="R29" s="237"/>
      <c r="S29" s="238"/>
      <c r="T29" s="245"/>
      <c r="U29" s="245"/>
      <c r="AB29" s="238"/>
      <c r="AC29" s="245"/>
      <c r="AD29" s="245"/>
      <c r="AK29" s="238"/>
      <c r="AL29" s="245"/>
      <c r="AM29" s="245"/>
    </row>
    <row r="30" spans="2:39" x14ac:dyDescent="0.25">
      <c r="B30" s="238"/>
      <c r="C30" s="238"/>
      <c r="D30" s="2" t="s">
        <v>651</v>
      </c>
      <c r="E30" s="238"/>
      <c r="G30" s="244"/>
      <c r="H30" s="244"/>
      <c r="I30" s="244"/>
      <c r="R30" s="237"/>
      <c r="S30" s="238"/>
      <c r="T30" s="245"/>
      <c r="U30" s="245"/>
      <c r="AB30" s="238"/>
      <c r="AC30" s="245"/>
      <c r="AD30" s="245"/>
      <c r="AK30" s="238"/>
      <c r="AL30" s="245"/>
      <c r="AM30" s="245"/>
    </row>
    <row r="31" spans="2:39" x14ac:dyDescent="0.25">
      <c r="B31" s="238"/>
      <c r="C31" s="238"/>
      <c r="D31" s="2" t="s">
        <v>113</v>
      </c>
      <c r="E31" s="246"/>
      <c r="G31" s="238"/>
      <c r="H31" s="238"/>
      <c r="I31" s="244"/>
      <c r="R31" s="247"/>
      <c r="S31" s="238"/>
      <c r="T31" s="245"/>
      <c r="U31" s="245"/>
      <c r="AB31" s="238"/>
      <c r="AC31" s="245"/>
      <c r="AD31" s="245"/>
      <c r="AK31" s="238"/>
      <c r="AL31" s="245"/>
      <c r="AM31" s="245"/>
    </row>
    <row r="32" spans="2:39" x14ac:dyDescent="0.25">
      <c r="B32" s="238"/>
      <c r="C32" s="238"/>
      <c r="D32" s="2" t="s">
        <v>89</v>
      </c>
      <c r="E32" s="246"/>
      <c r="G32" s="238"/>
      <c r="H32" s="238"/>
      <c r="I32" s="244"/>
      <c r="R32" s="237"/>
      <c r="S32" s="238"/>
      <c r="T32" s="245"/>
      <c r="U32" s="245"/>
      <c r="AB32" s="238"/>
      <c r="AC32" s="245"/>
      <c r="AD32" s="245"/>
      <c r="AK32" s="238"/>
      <c r="AL32" s="245"/>
      <c r="AM32" s="245"/>
    </row>
    <row r="33" spans="2:39" x14ac:dyDescent="0.25">
      <c r="B33" s="238"/>
      <c r="C33" s="238"/>
      <c r="D33" s="238"/>
      <c r="E33" s="246"/>
      <c r="G33" s="240"/>
      <c r="H33" s="240"/>
      <c r="I33" s="239"/>
      <c r="R33" s="237"/>
      <c r="S33" s="248"/>
      <c r="T33" s="245"/>
      <c r="U33" s="245"/>
      <c r="AB33" s="248"/>
      <c r="AC33" s="245"/>
      <c r="AD33" s="245"/>
      <c r="AK33" s="248"/>
      <c r="AL33" s="245"/>
      <c r="AM33" s="245"/>
    </row>
    <row r="34" spans="2:39" x14ac:dyDescent="0.25">
      <c r="B34" s="238"/>
      <c r="C34" s="238"/>
      <c r="D34" s="249"/>
      <c r="E34" s="246"/>
      <c r="G34" s="244"/>
      <c r="H34" s="244"/>
      <c r="I34" s="244"/>
      <c r="R34" s="237"/>
      <c r="S34" s="238"/>
      <c r="T34" s="243"/>
      <c r="U34" s="243"/>
      <c r="AB34" s="238"/>
      <c r="AC34" s="243"/>
      <c r="AD34" s="243"/>
      <c r="AK34" s="238"/>
      <c r="AL34" s="243"/>
      <c r="AM34" s="243"/>
    </row>
    <row r="35" spans="2:39" x14ac:dyDescent="0.25">
      <c r="B35" s="238"/>
      <c r="C35" s="238"/>
      <c r="D35" s="238"/>
      <c r="E35" s="246"/>
      <c r="G35" s="244"/>
      <c r="H35" s="244"/>
      <c r="I35" s="244"/>
      <c r="R35" s="237"/>
      <c r="S35" s="238"/>
      <c r="T35" s="243"/>
      <c r="U35" s="243"/>
      <c r="AB35" s="238"/>
      <c r="AC35" s="243"/>
      <c r="AD35" s="243"/>
      <c r="AK35" s="238"/>
      <c r="AL35" s="243"/>
      <c r="AM35" s="243"/>
    </row>
    <row r="36" spans="2:39" x14ac:dyDescent="0.25">
      <c r="B36" s="238"/>
      <c r="C36" s="238"/>
      <c r="D36" s="238"/>
      <c r="E36" s="246"/>
      <c r="G36" s="244"/>
      <c r="H36" s="244"/>
      <c r="I36" s="244"/>
      <c r="R36" s="237"/>
      <c r="S36" s="238"/>
      <c r="T36" s="243"/>
      <c r="U36" s="243"/>
      <c r="AB36" s="238"/>
      <c r="AC36" s="243"/>
      <c r="AD36" s="243"/>
      <c r="AK36" s="238"/>
      <c r="AL36" s="243"/>
      <c r="AM36" s="243"/>
    </row>
    <row r="37" spans="2:39" x14ac:dyDescent="0.25">
      <c r="B37" s="238"/>
      <c r="C37" s="238"/>
      <c r="D37" s="249"/>
      <c r="E37" s="238"/>
      <c r="G37" s="238"/>
      <c r="H37" s="238"/>
      <c r="I37" s="244"/>
      <c r="R37" s="237"/>
      <c r="S37" s="238"/>
      <c r="T37" s="243"/>
      <c r="U37" s="243"/>
      <c r="AB37" s="238"/>
      <c r="AC37" s="243"/>
      <c r="AD37" s="243"/>
      <c r="AK37" s="238"/>
      <c r="AL37" s="243"/>
      <c r="AM37" s="243"/>
    </row>
    <row r="38" spans="2:39" x14ac:dyDescent="0.25">
      <c r="B38" s="238"/>
      <c r="C38" s="238"/>
      <c r="D38" s="249"/>
      <c r="E38" s="238"/>
      <c r="G38" s="238"/>
      <c r="H38" s="238"/>
      <c r="I38" s="244"/>
      <c r="R38" s="247"/>
      <c r="S38" s="238"/>
      <c r="T38" s="243"/>
      <c r="U38" s="243"/>
      <c r="AB38" s="238"/>
      <c r="AC38" s="243"/>
      <c r="AD38" s="243"/>
      <c r="AK38" s="238"/>
      <c r="AL38" s="243"/>
      <c r="AM38" s="243"/>
    </row>
    <row r="39" spans="2:39" x14ac:dyDescent="0.25">
      <c r="B39" s="238"/>
      <c r="C39" s="238"/>
      <c r="D39" s="238"/>
      <c r="E39" s="238"/>
      <c r="G39" s="238"/>
      <c r="H39" s="238"/>
      <c r="I39" s="244"/>
      <c r="R39" s="237"/>
      <c r="S39" s="238"/>
      <c r="T39" s="243"/>
      <c r="U39" s="243"/>
      <c r="AB39" s="238"/>
      <c r="AC39" s="243"/>
      <c r="AD39" s="243"/>
      <c r="AK39" s="238"/>
      <c r="AL39" s="243"/>
      <c r="AM39" s="243"/>
    </row>
    <row r="40" spans="2:39" x14ac:dyDescent="0.25">
      <c r="B40" s="238"/>
      <c r="C40" s="238"/>
      <c r="D40" s="238"/>
      <c r="E40" s="246"/>
      <c r="G40" s="239"/>
      <c r="H40" s="239"/>
      <c r="I40" s="239"/>
      <c r="R40" s="237"/>
      <c r="S40" s="248"/>
      <c r="T40" s="245"/>
      <c r="U40" s="245"/>
      <c r="AB40" s="248"/>
      <c r="AC40" s="245"/>
      <c r="AD40" s="245"/>
      <c r="AK40" s="248"/>
      <c r="AL40" s="245"/>
      <c r="AM40" s="245"/>
    </row>
    <row r="41" spans="2:39" x14ac:dyDescent="0.25">
      <c r="B41" s="238"/>
      <c r="C41" s="238"/>
      <c r="D41" s="249"/>
      <c r="E41" s="246"/>
      <c r="G41" s="238"/>
      <c r="H41" s="238"/>
      <c r="I41" s="244"/>
      <c r="R41" s="247"/>
      <c r="S41" s="238"/>
      <c r="T41" s="243"/>
      <c r="U41" s="243"/>
      <c r="AB41" s="238"/>
      <c r="AC41" s="243"/>
      <c r="AD41" s="243"/>
      <c r="AK41" s="238"/>
      <c r="AL41" s="243"/>
      <c r="AM41" s="243"/>
    </row>
    <row r="42" spans="2:39" x14ac:dyDescent="0.25">
      <c r="B42" s="238"/>
      <c r="C42" s="238"/>
      <c r="D42" s="238"/>
      <c r="E42" s="246"/>
      <c r="G42" s="238"/>
      <c r="H42" s="238"/>
      <c r="I42" s="244"/>
      <c r="R42" s="247"/>
      <c r="S42" s="238"/>
      <c r="T42" s="243"/>
      <c r="U42" s="243"/>
      <c r="AB42" s="238"/>
      <c r="AC42" s="243"/>
      <c r="AD42" s="243"/>
      <c r="AK42" s="238"/>
      <c r="AL42" s="243"/>
      <c r="AM42" s="243"/>
    </row>
    <row r="43" spans="2:39" x14ac:dyDescent="0.25">
      <c r="B43" s="238"/>
      <c r="C43" s="238"/>
      <c r="D43" s="238"/>
      <c r="E43" s="246"/>
      <c r="G43" s="240"/>
      <c r="H43" s="240"/>
      <c r="I43" s="239"/>
      <c r="R43" s="237"/>
      <c r="S43" s="248"/>
      <c r="T43" s="245"/>
      <c r="U43" s="245"/>
      <c r="AB43" s="248"/>
      <c r="AC43" s="245"/>
      <c r="AD43" s="245"/>
      <c r="AK43" s="248"/>
      <c r="AL43" s="245"/>
      <c r="AM43" s="245"/>
    </row>
    <row r="44" spans="2:39" x14ac:dyDescent="0.25">
      <c r="B44" s="238"/>
      <c r="C44" s="238"/>
      <c r="D44" s="238"/>
      <c r="E44" s="246"/>
      <c r="G44" s="240"/>
      <c r="H44" s="240"/>
      <c r="I44" s="239"/>
      <c r="R44" s="244"/>
      <c r="S44" s="248"/>
      <c r="T44" s="245"/>
      <c r="U44" s="245"/>
      <c r="AB44" s="248"/>
      <c r="AC44" s="245"/>
      <c r="AD44" s="245"/>
      <c r="AK44" s="248"/>
      <c r="AL44" s="245"/>
      <c r="AM44" s="245"/>
    </row>
    <row r="45" spans="2:39" x14ac:dyDescent="0.25">
      <c r="B45" s="238"/>
      <c r="C45" s="238"/>
      <c r="D45" s="249"/>
      <c r="E45" s="238"/>
      <c r="G45" s="244"/>
      <c r="H45" s="244"/>
      <c r="I45" s="244"/>
      <c r="R45" s="239"/>
      <c r="S45" s="238"/>
      <c r="T45" s="243"/>
      <c r="U45" s="243"/>
      <c r="AB45" s="238"/>
      <c r="AC45" s="243"/>
      <c r="AD45" s="243"/>
      <c r="AK45" s="238"/>
      <c r="AL45" s="243"/>
      <c r="AM45" s="243"/>
    </row>
    <row r="46" spans="2:39" x14ac:dyDescent="0.25">
      <c r="B46" s="238"/>
      <c r="C46" s="238"/>
      <c r="D46" s="238"/>
      <c r="E46" s="238"/>
      <c r="G46" s="244"/>
      <c r="H46" s="244"/>
      <c r="I46" s="244"/>
      <c r="R46" s="239"/>
      <c r="S46" s="238"/>
      <c r="T46" s="243"/>
      <c r="U46" s="243"/>
      <c r="AB46" s="238"/>
      <c r="AC46" s="243"/>
      <c r="AD46" s="243"/>
      <c r="AK46" s="238"/>
      <c r="AL46" s="243"/>
      <c r="AM46" s="243"/>
    </row>
    <row r="47" spans="2:39" x14ac:dyDescent="0.25">
      <c r="B47" s="238"/>
      <c r="C47" s="238"/>
      <c r="D47" s="238"/>
      <c r="E47" s="246"/>
      <c r="G47" s="240"/>
      <c r="H47" s="240"/>
      <c r="I47" s="239"/>
      <c r="R47" s="244"/>
      <c r="S47" s="248"/>
      <c r="T47" s="245"/>
      <c r="U47" s="245"/>
      <c r="AB47" s="248"/>
      <c r="AC47" s="245"/>
      <c r="AD47" s="245"/>
      <c r="AK47" s="248"/>
      <c r="AL47" s="245"/>
      <c r="AM47" s="245"/>
    </row>
    <row r="48" spans="2:39" x14ac:dyDescent="0.25">
      <c r="B48" s="238"/>
      <c r="C48" s="238"/>
      <c r="D48" s="238"/>
      <c r="E48" s="246"/>
      <c r="G48" s="240"/>
      <c r="H48" s="240"/>
      <c r="I48" s="239"/>
      <c r="R48" s="244"/>
      <c r="S48" s="248"/>
      <c r="T48" s="245"/>
      <c r="U48" s="245"/>
      <c r="AB48" s="248"/>
      <c r="AC48" s="245"/>
      <c r="AD48" s="245"/>
      <c r="AK48" s="248"/>
      <c r="AL48" s="245"/>
      <c r="AM48" s="245"/>
    </row>
    <row r="49" spans="2:39" x14ac:dyDescent="0.25">
      <c r="B49" s="238"/>
      <c r="C49" s="238"/>
      <c r="D49" s="249"/>
      <c r="E49" s="238"/>
      <c r="G49" s="238"/>
      <c r="H49" s="238"/>
      <c r="I49" s="244"/>
      <c r="R49" s="244"/>
      <c r="S49" s="238"/>
      <c r="T49" s="243"/>
      <c r="U49" s="243"/>
      <c r="AB49" s="238"/>
      <c r="AC49" s="243"/>
      <c r="AD49" s="243"/>
      <c r="AK49" s="238"/>
      <c r="AL49" s="243"/>
      <c r="AM49" s="243"/>
    </row>
    <row r="50" spans="2:39" x14ac:dyDescent="0.25">
      <c r="B50" s="238"/>
      <c r="C50" s="238"/>
      <c r="D50" s="238"/>
      <c r="E50" s="238"/>
      <c r="G50" s="238"/>
      <c r="H50" s="238"/>
      <c r="I50" s="244"/>
      <c r="R50" s="244"/>
      <c r="S50" s="238"/>
      <c r="T50" s="243"/>
      <c r="U50" s="243"/>
      <c r="AB50" s="238"/>
      <c r="AC50" s="243"/>
      <c r="AD50" s="243"/>
      <c r="AK50" s="238"/>
      <c r="AL50" s="243"/>
      <c r="AM50" s="243"/>
    </row>
    <row r="51" spans="2:39" x14ac:dyDescent="0.25">
      <c r="B51" s="238"/>
      <c r="C51" s="238"/>
      <c r="D51" s="249"/>
      <c r="E51" s="238"/>
      <c r="G51" s="238"/>
      <c r="H51" s="238"/>
      <c r="I51" s="244"/>
      <c r="R51" s="244"/>
      <c r="S51" s="238"/>
      <c r="T51" s="243"/>
      <c r="U51" s="243"/>
      <c r="AB51" s="238"/>
      <c r="AC51" s="243"/>
      <c r="AD51" s="243"/>
      <c r="AK51" s="238"/>
      <c r="AL51" s="243"/>
      <c r="AM51" s="243"/>
    </row>
    <row r="52" spans="2:39" x14ac:dyDescent="0.25">
      <c r="B52" s="238"/>
      <c r="C52" s="238"/>
      <c r="D52" s="238"/>
      <c r="E52" s="238"/>
      <c r="G52" s="238"/>
      <c r="H52" s="238"/>
      <c r="I52" s="244"/>
      <c r="R52" s="244"/>
      <c r="S52" s="238"/>
      <c r="T52" s="243"/>
      <c r="U52" s="243"/>
      <c r="AB52" s="238"/>
      <c r="AC52" s="243"/>
      <c r="AD52" s="243"/>
      <c r="AK52" s="238"/>
      <c r="AL52" s="243"/>
      <c r="AM52" s="243"/>
    </row>
    <row r="53" spans="2:39" x14ac:dyDescent="0.25">
      <c r="B53" s="238"/>
      <c r="C53" s="238"/>
      <c r="D53" s="249"/>
      <c r="E53" s="246"/>
      <c r="G53" s="244"/>
      <c r="H53" s="244"/>
      <c r="I53" s="244"/>
      <c r="R53" s="239"/>
      <c r="S53" s="238"/>
      <c r="T53" s="243"/>
      <c r="U53" s="243"/>
      <c r="AB53" s="238"/>
      <c r="AC53" s="243"/>
      <c r="AD53" s="243"/>
      <c r="AK53" s="238"/>
      <c r="AL53" s="243"/>
      <c r="AM53" s="243"/>
    </row>
    <row r="54" spans="2:39" x14ac:dyDescent="0.25">
      <c r="B54" s="238"/>
      <c r="C54" s="238"/>
      <c r="D54" s="238"/>
      <c r="E54" s="246"/>
      <c r="G54" s="244"/>
      <c r="H54" s="244"/>
      <c r="I54" s="244"/>
      <c r="R54" s="244"/>
      <c r="S54" s="238"/>
      <c r="T54" s="243"/>
      <c r="U54" s="243"/>
      <c r="AB54" s="238"/>
      <c r="AC54" s="243"/>
      <c r="AD54" s="243"/>
      <c r="AK54" s="238"/>
      <c r="AL54" s="243"/>
      <c r="AM54" s="243"/>
    </row>
    <row r="55" spans="2:39" x14ac:dyDescent="0.25">
      <c r="B55" s="238"/>
      <c r="C55" s="238"/>
      <c r="D55" s="238"/>
      <c r="E55" s="246"/>
      <c r="G55" s="239"/>
      <c r="H55" s="239"/>
      <c r="I55" s="239"/>
      <c r="R55" s="244"/>
      <c r="S55" s="248"/>
      <c r="T55" s="245"/>
      <c r="U55" s="245"/>
      <c r="AB55" s="248"/>
      <c r="AC55" s="245"/>
      <c r="AD55" s="245"/>
      <c r="AK55" s="248"/>
      <c r="AL55" s="245"/>
      <c r="AM55" s="245"/>
    </row>
    <row r="56" spans="2:39" x14ac:dyDescent="0.25">
      <c r="B56" s="238"/>
      <c r="C56" s="238"/>
      <c r="D56" s="249"/>
      <c r="E56" s="246"/>
      <c r="G56" s="244"/>
      <c r="H56" s="244"/>
      <c r="I56" s="244"/>
      <c r="R56" s="244"/>
      <c r="S56" s="238"/>
      <c r="T56" s="243"/>
      <c r="U56" s="243"/>
      <c r="AB56" s="238"/>
      <c r="AC56" s="243"/>
      <c r="AD56" s="243"/>
      <c r="AK56" s="238"/>
      <c r="AL56" s="243"/>
      <c r="AM56" s="243"/>
    </row>
    <row r="57" spans="2:39" x14ac:dyDescent="0.25">
      <c r="B57" s="238"/>
      <c r="C57" s="238"/>
      <c r="D57" s="238"/>
      <c r="E57" s="246"/>
      <c r="G57" s="244"/>
      <c r="H57" s="244"/>
      <c r="I57" s="244"/>
      <c r="R57" s="244"/>
      <c r="S57" s="238"/>
      <c r="T57" s="243"/>
      <c r="U57" s="243"/>
      <c r="AB57" s="238"/>
      <c r="AC57" s="243"/>
      <c r="AD57" s="243"/>
      <c r="AK57" s="238"/>
      <c r="AL57" s="243"/>
      <c r="AM57" s="243"/>
    </row>
    <row r="58" spans="2:39" x14ac:dyDescent="0.25">
      <c r="B58" s="238"/>
      <c r="C58" s="238"/>
      <c r="D58" s="249"/>
      <c r="E58" s="246"/>
      <c r="G58" s="244"/>
      <c r="H58" s="244"/>
      <c r="I58" s="244"/>
      <c r="R58" s="239"/>
      <c r="S58" s="238"/>
      <c r="T58" s="245"/>
      <c r="U58" s="245"/>
      <c r="AB58" s="238"/>
      <c r="AC58" s="245"/>
      <c r="AD58" s="245"/>
      <c r="AK58" s="238"/>
      <c r="AL58" s="245"/>
      <c r="AM58" s="245"/>
    </row>
    <row r="59" spans="2:39" x14ac:dyDescent="0.25">
      <c r="B59" s="238"/>
      <c r="C59" s="238"/>
      <c r="D59" s="238"/>
      <c r="E59" s="246"/>
      <c r="G59" s="244"/>
      <c r="H59" s="244"/>
      <c r="I59" s="244"/>
      <c r="R59" s="239"/>
      <c r="S59" s="238"/>
      <c r="T59" s="245"/>
      <c r="U59" s="245"/>
      <c r="AB59" s="238"/>
      <c r="AC59" s="245"/>
      <c r="AD59" s="245"/>
      <c r="AK59" s="238"/>
      <c r="AL59" s="245"/>
      <c r="AM59" s="245"/>
    </row>
    <row r="60" spans="2:39" x14ac:dyDescent="0.25">
      <c r="B60" s="238"/>
      <c r="C60" s="238"/>
      <c r="D60" s="238"/>
      <c r="E60" s="246"/>
      <c r="G60" s="240"/>
      <c r="H60" s="240"/>
      <c r="I60" s="239"/>
      <c r="S60" s="248"/>
      <c r="T60" s="245"/>
      <c r="U60" s="245"/>
      <c r="AB60" s="248"/>
      <c r="AC60" s="245"/>
      <c r="AD60" s="245"/>
      <c r="AK60" s="248"/>
      <c r="AL60" s="245"/>
      <c r="AM60" s="245"/>
    </row>
    <row r="61" spans="2:39" x14ac:dyDescent="0.25">
      <c r="B61" s="238"/>
      <c r="C61" s="238"/>
      <c r="D61" s="238"/>
      <c r="E61" s="246"/>
      <c r="G61" s="239"/>
      <c r="H61" s="239"/>
      <c r="I61" s="239"/>
      <c r="S61" s="248"/>
      <c r="T61" s="245"/>
      <c r="U61" s="245"/>
      <c r="AB61" s="248"/>
      <c r="AC61" s="245"/>
      <c r="AD61" s="245"/>
      <c r="AK61" s="248"/>
      <c r="AL61" s="245"/>
      <c r="AM61" s="245"/>
    </row>
    <row r="62" spans="2:39" x14ac:dyDescent="0.25">
      <c r="B62" s="238"/>
      <c r="C62" s="238"/>
      <c r="D62" s="250"/>
      <c r="E62" s="251"/>
      <c r="F62" s="243"/>
    </row>
    <row r="63" spans="2:39" x14ac:dyDescent="0.25">
      <c r="B63" s="238"/>
      <c r="C63" s="238"/>
      <c r="D63" s="250"/>
      <c r="E63" s="246"/>
      <c r="F63" s="243"/>
    </row>
  </sheetData>
  <mergeCells count="12">
    <mergeCell ref="S4:U4"/>
    <mergeCell ref="V4:X4"/>
    <mergeCell ref="Y4:AA4"/>
    <mergeCell ref="AB4:AD4"/>
    <mergeCell ref="AE4:AG4"/>
    <mergeCell ref="AV4:AW4"/>
    <mergeCell ref="AX4:AY4"/>
    <mergeCell ref="AH4:AJ4"/>
    <mergeCell ref="AK4:AM4"/>
    <mergeCell ref="AN4:AP4"/>
    <mergeCell ref="AQ4:AS4"/>
    <mergeCell ref="AT4:AU4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I2:AMJ2"/>
  <sheetViews>
    <sheetView zoomScale="115" zoomScaleNormal="115" workbookViewId="0">
      <selection activeCell="R15" sqref="R15"/>
    </sheetView>
  </sheetViews>
  <sheetFormatPr baseColWidth="10" defaultColWidth="10.85546875" defaultRowHeight="15" x14ac:dyDescent="0.25"/>
  <cols>
    <col min="65" max="1024" width="10.85546875" style="2"/>
  </cols>
  <sheetData>
    <row r="2" spans="9:10" ht="26.25" x14ac:dyDescent="0.4">
      <c r="I2" s="252" t="s">
        <v>21530</v>
      </c>
      <c r="J2" s="252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7:AMJ1001"/>
  <sheetViews>
    <sheetView zoomScale="115" zoomScaleNormal="115" workbookViewId="0">
      <selection activeCell="T14" sqref="T14"/>
    </sheetView>
  </sheetViews>
  <sheetFormatPr baseColWidth="10" defaultColWidth="10.85546875" defaultRowHeight="15" x14ac:dyDescent="0.25"/>
  <cols>
    <col min="9" max="9" width="6.140625" style="2" customWidth="1"/>
    <col min="43" max="43" width="7" style="2" customWidth="1"/>
    <col min="44" max="44" width="6.5703125" style="2" customWidth="1"/>
    <col min="58" max="58" width="11.85546875" style="2" customWidth="1"/>
    <col min="65" max="1024" width="10.85546875" style="2"/>
  </cols>
  <sheetData>
    <row r="57" spans="1:91" x14ac:dyDescent="0.25">
      <c r="A57" s="253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3"/>
      <c r="BH57" s="253"/>
      <c r="BI57" s="253"/>
      <c r="BJ57" s="253"/>
      <c r="BK57" s="253"/>
      <c r="BL57" s="253"/>
      <c r="BM57" s="253"/>
      <c r="BN57" s="253"/>
      <c r="BO57" s="253"/>
      <c r="BP57" s="253"/>
      <c r="BQ57" s="253"/>
      <c r="BR57" s="253"/>
      <c r="BS57" s="253"/>
      <c r="BT57" s="253"/>
      <c r="BU57" s="253"/>
      <c r="BV57" s="253"/>
      <c r="BW57" s="253"/>
      <c r="BX57" s="253"/>
      <c r="BY57" s="253"/>
      <c r="BZ57" s="253"/>
      <c r="CA57" s="253"/>
      <c r="CB57" s="253"/>
      <c r="CC57" s="253"/>
      <c r="CD57" s="253"/>
      <c r="CE57" s="253"/>
      <c r="CF57" s="253"/>
      <c r="CG57" s="253"/>
      <c r="CH57" s="253"/>
      <c r="CI57" s="253"/>
      <c r="CJ57" s="253"/>
      <c r="CK57" s="253"/>
      <c r="CL57" s="253"/>
      <c r="CM57" s="253"/>
    </row>
    <row r="58" spans="1:91" x14ac:dyDescent="0.25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53"/>
      <c r="AR58" s="253"/>
      <c r="AS58" s="253"/>
      <c r="AT58" s="253"/>
      <c r="AU58" s="253"/>
      <c r="AV58" s="253"/>
      <c r="AW58" s="253"/>
      <c r="AX58" s="253"/>
      <c r="AY58" s="253"/>
      <c r="AZ58" s="253"/>
      <c r="BA58" s="253"/>
      <c r="BB58" s="253"/>
      <c r="BC58" s="253"/>
      <c r="BD58" s="253"/>
      <c r="BE58" s="253"/>
      <c r="BF58" s="253"/>
      <c r="BG58" s="253"/>
      <c r="BH58" s="253"/>
      <c r="BI58" s="253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3"/>
      <c r="CG58" s="253"/>
      <c r="CH58" s="253"/>
      <c r="CI58" s="253"/>
      <c r="CJ58" s="253"/>
      <c r="CK58" s="253"/>
      <c r="CL58" s="253"/>
      <c r="CM58" s="253"/>
    </row>
    <row r="59" spans="1:91" x14ac:dyDescent="0.25">
      <c r="A59" s="253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253"/>
      <c r="AE59" s="253"/>
      <c r="AF59" s="253"/>
      <c r="AG59" s="253"/>
      <c r="AH59" s="253"/>
      <c r="AI59" s="253"/>
      <c r="AJ59" s="253"/>
      <c r="AK59" s="253"/>
      <c r="AL59" s="253"/>
      <c r="AM59" s="253"/>
      <c r="AN59" s="253"/>
      <c r="AO59" s="253"/>
      <c r="AP59" s="253"/>
      <c r="AQ59" s="253"/>
      <c r="AR59" s="253"/>
      <c r="AS59" s="253"/>
      <c r="AT59" s="253"/>
      <c r="AU59" s="253"/>
      <c r="AV59" s="253"/>
      <c r="AW59" s="253"/>
      <c r="AX59" s="253"/>
      <c r="AY59" s="253"/>
      <c r="AZ59" s="253"/>
      <c r="BA59" s="253"/>
      <c r="BB59" s="253"/>
      <c r="BC59" s="253"/>
      <c r="BD59" s="253"/>
      <c r="BE59" s="253"/>
      <c r="BF59" s="253"/>
      <c r="BG59" s="253"/>
      <c r="BH59" s="253"/>
      <c r="BI59" s="253"/>
      <c r="BJ59" s="253"/>
      <c r="BK59" s="253"/>
      <c r="BL59" s="253"/>
      <c r="BM59" s="253"/>
      <c r="BN59" s="253"/>
      <c r="BO59" s="253"/>
      <c r="BP59" s="253"/>
      <c r="BQ59" s="253"/>
      <c r="BR59" s="253"/>
      <c r="BS59" s="253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  <c r="CF59" s="253"/>
      <c r="CG59" s="253"/>
      <c r="CH59" s="253"/>
      <c r="CI59" s="253"/>
      <c r="CJ59" s="253"/>
      <c r="CK59" s="253"/>
      <c r="CL59" s="253"/>
      <c r="CM59" s="253"/>
    </row>
    <row r="60" spans="1:91" x14ac:dyDescent="0.25">
      <c r="A60" s="253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  <c r="CJ60" s="253"/>
      <c r="CK60" s="253"/>
      <c r="CL60" s="253"/>
      <c r="CM60" s="253"/>
    </row>
    <row r="61" spans="1:91" x14ac:dyDescent="0.25">
      <c r="A61" s="253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  <c r="AD61" s="253"/>
      <c r="AE61" s="253"/>
      <c r="AF61" s="253"/>
      <c r="AG61" s="253"/>
      <c r="AH61" s="253"/>
      <c r="AI61" s="253"/>
      <c r="AJ61" s="253"/>
      <c r="AK61" s="253"/>
      <c r="AL61" s="253"/>
      <c r="AM61" s="253"/>
      <c r="AN61" s="253"/>
      <c r="AO61" s="253"/>
      <c r="AP61" s="253"/>
      <c r="AQ61" s="253"/>
      <c r="AR61" s="253"/>
      <c r="AS61" s="253"/>
      <c r="AT61" s="253"/>
      <c r="AU61" s="253"/>
      <c r="AV61" s="253"/>
      <c r="AW61" s="253"/>
      <c r="AX61" s="253"/>
      <c r="AY61" s="253"/>
      <c r="AZ61" s="253"/>
      <c r="BA61" s="253"/>
      <c r="BB61" s="253"/>
      <c r="BC61" s="253"/>
      <c r="BD61" s="253"/>
      <c r="BE61" s="253"/>
      <c r="BF61" s="253"/>
      <c r="BG61" s="253"/>
      <c r="BH61" s="253"/>
      <c r="BI61" s="253"/>
      <c r="BJ61" s="253"/>
      <c r="BK61" s="253"/>
      <c r="BL61" s="253"/>
      <c r="BM61" s="253"/>
      <c r="BN61" s="253"/>
      <c r="BO61" s="253"/>
      <c r="BP61" s="253"/>
      <c r="BQ61" s="253"/>
      <c r="BR61" s="253"/>
      <c r="BS61" s="253"/>
      <c r="BT61" s="253"/>
      <c r="BU61" s="253"/>
      <c r="BV61" s="253"/>
      <c r="BW61" s="253"/>
      <c r="BX61" s="253"/>
      <c r="BY61" s="253"/>
      <c r="BZ61" s="253"/>
      <c r="CA61" s="253"/>
      <c r="CB61" s="253"/>
      <c r="CC61" s="253"/>
      <c r="CD61" s="253"/>
      <c r="CE61" s="253"/>
      <c r="CF61" s="253"/>
      <c r="CG61" s="253"/>
      <c r="CH61" s="253"/>
      <c r="CI61" s="253"/>
      <c r="CJ61" s="253"/>
      <c r="CK61" s="253"/>
      <c r="CL61" s="253"/>
      <c r="CM61" s="253"/>
    </row>
    <row r="62" spans="1:91" x14ac:dyDescent="0.25">
      <c r="A62" s="253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3"/>
      <c r="AB62" s="253"/>
      <c r="AC62" s="253"/>
      <c r="AD62" s="253"/>
      <c r="AE62" s="253"/>
      <c r="AF62" s="253"/>
      <c r="AG62" s="253"/>
      <c r="AH62" s="253"/>
      <c r="AI62" s="253"/>
      <c r="AJ62" s="253"/>
      <c r="AK62" s="253"/>
      <c r="AL62" s="253"/>
      <c r="AM62" s="253"/>
      <c r="AN62" s="253"/>
      <c r="AO62" s="253"/>
      <c r="AP62" s="253"/>
      <c r="AQ62" s="253"/>
      <c r="AR62" s="253"/>
      <c r="AS62" s="253"/>
      <c r="AT62" s="253"/>
      <c r="AU62" s="253"/>
      <c r="AV62" s="253"/>
      <c r="AW62" s="253"/>
      <c r="AX62" s="253"/>
      <c r="AY62" s="253"/>
      <c r="AZ62" s="253"/>
      <c r="BA62" s="253"/>
      <c r="BB62" s="253"/>
      <c r="BC62" s="253"/>
      <c r="BD62" s="253"/>
      <c r="BE62" s="253"/>
      <c r="BF62" s="253"/>
      <c r="BG62" s="253"/>
      <c r="BH62" s="253"/>
      <c r="BI62" s="253"/>
      <c r="BJ62" s="253"/>
      <c r="BK62" s="253"/>
      <c r="BL62" s="253"/>
      <c r="BM62" s="253"/>
      <c r="BN62" s="253"/>
      <c r="BO62" s="253"/>
      <c r="BP62" s="253"/>
      <c r="BQ62" s="253"/>
      <c r="BR62" s="253"/>
      <c r="BS62" s="253"/>
      <c r="BT62" s="253"/>
      <c r="BU62" s="253"/>
      <c r="BV62" s="253"/>
      <c r="BW62" s="253"/>
      <c r="BX62" s="253"/>
      <c r="BY62" s="253"/>
      <c r="BZ62" s="253"/>
      <c r="CA62" s="253"/>
      <c r="CB62" s="253"/>
      <c r="CC62" s="253"/>
      <c r="CD62" s="253"/>
      <c r="CE62" s="253"/>
      <c r="CF62" s="253"/>
      <c r="CG62" s="253"/>
      <c r="CH62" s="253"/>
      <c r="CI62" s="253"/>
      <c r="CJ62" s="253"/>
      <c r="CK62" s="253"/>
      <c r="CL62" s="253"/>
      <c r="CM62" s="253"/>
    </row>
    <row r="63" spans="1:91" x14ac:dyDescent="0.25">
      <c r="A63" s="253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/>
      <c r="AJ63" s="253"/>
      <c r="AK63" s="253"/>
      <c r="AL63" s="253"/>
      <c r="AM63" s="253"/>
      <c r="AN63" s="253"/>
      <c r="AO63" s="253"/>
      <c r="AP63" s="253"/>
      <c r="AQ63" s="253"/>
      <c r="AR63" s="253"/>
      <c r="AS63" s="253"/>
      <c r="AT63" s="253"/>
      <c r="AU63" s="253"/>
      <c r="AV63" s="253"/>
      <c r="AW63" s="253"/>
      <c r="AX63" s="253"/>
      <c r="AY63" s="253"/>
      <c r="AZ63" s="253"/>
      <c r="BA63" s="253"/>
      <c r="BB63" s="253"/>
      <c r="BC63" s="253"/>
      <c r="BD63" s="253"/>
      <c r="BE63" s="253"/>
      <c r="BF63" s="253"/>
      <c r="BG63" s="253"/>
      <c r="BH63" s="253"/>
      <c r="BI63" s="253"/>
      <c r="BJ63" s="253"/>
      <c r="BK63" s="253"/>
      <c r="BL63" s="253"/>
      <c r="BM63" s="253"/>
      <c r="BN63" s="253"/>
      <c r="BO63" s="253"/>
      <c r="BP63" s="253"/>
      <c r="BQ63" s="253"/>
      <c r="BR63" s="253"/>
      <c r="BS63" s="253"/>
      <c r="BT63" s="253"/>
      <c r="BU63" s="253"/>
      <c r="BV63" s="253"/>
      <c r="BW63" s="253"/>
      <c r="BX63" s="253"/>
      <c r="BY63" s="253"/>
      <c r="BZ63" s="253"/>
      <c r="CA63" s="253"/>
      <c r="CB63" s="253"/>
      <c r="CC63" s="253"/>
      <c r="CD63" s="253"/>
      <c r="CE63" s="253"/>
      <c r="CF63" s="253"/>
      <c r="CG63" s="253"/>
      <c r="CH63" s="253"/>
      <c r="CI63" s="253"/>
      <c r="CJ63" s="253"/>
      <c r="CK63" s="253"/>
      <c r="CL63" s="253"/>
      <c r="CM63" s="253"/>
    </row>
    <row r="64" spans="1:91" x14ac:dyDescent="0.25">
      <c r="A64" s="253"/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3"/>
      <c r="AJ64" s="253"/>
      <c r="AK64" s="253"/>
      <c r="AL64" s="253"/>
      <c r="AM64" s="253"/>
      <c r="AN64" s="253"/>
      <c r="AO64" s="253"/>
      <c r="AP64" s="253"/>
      <c r="AQ64" s="253"/>
      <c r="AR64" s="253"/>
      <c r="AS64" s="253"/>
      <c r="AT64" s="253"/>
      <c r="AU64" s="253"/>
      <c r="AV64" s="253"/>
      <c r="AW64" s="253"/>
      <c r="AX64" s="253"/>
      <c r="AY64" s="253"/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253"/>
      <c r="BL64" s="253"/>
      <c r="BM64" s="253"/>
      <c r="BN64" s="253"/>
      <c r="BO64" s="253"/>
      <c r="BP64" s="253"/>
      <c r="BQ64" s="253"/>
      <c r="BR64" s="253"/>
      <c r="BS64" s="253"/>
      <c r="BT64" s="253"/>
      <c r="BU64" s="253"/>
      <c r="BV64" s="253"/>
      <c r="BW64" s="253"/>
      <c r="BX64" s="253"/>
      <c r="BY64" s="253"/>
      <c r="BZ64" s="253"/>
      <c r="CA64" s="253"/>
      <c r="CB64" s="253"/>
      <c r="CC64" s="253"/>
      <c r="CD64" s="253"/>
      <c r="CE64" s="253"/>
      <c r="CF64" s="253"/>
      <c r="CG64" s="253"/>
      <c r="CH64" s="253"/>
      <c r="CI64" s="253"/>
      <c r="CJ64" s="253"/>
      <c r="CK64" s="253"/>
      <c r="CL64" s="253"/>
      <c r="CM64" s="253"/>
    </row>
    <row r="65" spans="1:91" x14ac:dyDescent="0.25">
      <c r="A65" s="253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253"/>
      <c r="AD65" s="253"/>
      <c r="AE65" s="253"/>
      <c r="AF65" s="253"/>
      <c r="AG65" s="253"/>
      <c r="AH65" s="253"/>
      <c r="AI65" s="253"/>
      <c r="AJ65" s="253"/>
      <c r="AK65" s="253"/>
      <c r="AL65" s="253"/>
      <c r="AM65" s="253"/>
      <c r="AN65" s="253"/>
      <c r="AO65" s="253"/>
      <c r="AP65" s="253"/>
      <c r="AQ65" s="253"/>
      <c r="AR65" s="253"/>
      <c r="AS65" s="253"/>
      <c r="AT65" s="253"/>
      <c r="AU65" s="253"/>
      <c r="AV65" s="253"/>
      <c r="AW65" s="253"/>
      <c r="AX65" s="253"/>
      <c r="AY65" s="253"/>
      <c r="AZ65" s="253"/>
      <c r="BA65" s="253"/>
      <c r="BB65" s="253"/>
      <c r="BC65" s="253"/>
      <c r="BD65" s="253"/>
      <c r="BE65" s="253"/>
      <c r="BF65" s="253"/>
      <c r="BG65" s="253"/>
      <c r="BH65" s="253"/>
      <c r="BI65" s="253"/>
      <c r="BJ65" s="253"/>
      <c r="BK65" s="253"/>
      <c r="BL65" s="253"/>
      <c r="BM65" s="253"/>
      <c r="BN65" s="253"/>
      <c r="BO65" s="253"/>
      <c r="BP65" s="253"/>
      <c r="BQ65" s="253"/>
      <c r="BR65" s="253"/>
      <c r="BS65" s="253"/>
      <c r="BT65" s="253"/>
      <c r="BU65" s="253"/>
      <c r="BV65" s="253"/>
      <c r="BW65" s="253"/>
      <c r="BX65" s="253"/>
      <c r="BY65" s="253"/>
      <c r="BZ65" s="253"/>
      <c r="CA65" s="253"/>
      <c r="CB65" s="253"/>
      <c r="CC65" s="253"/>
      <c r="CD65" s="253"/>
      <c r="CE65" s="253"/>
      <c r="CF65" s="253"/>
      <c r="CG65" s="253"/>
      <c r="CH65" s="253"/>
      <c r="CI65" s="253"/>
      <c r="CJ65" s="253"/>
      <c r="CK65" s="253"/>
      <c r="CL65" s="253"/>
      <c r="CM65" s="253"/>
    </row>
    <row r="66" spans="1:91" x14ac:dyDescent="0.25">
      <c r="A66" s="253"/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M66" s="253"/>
      <c r="AN66" s="253"/>
      <c r="AO66" s="253"/>
      <c r="AP66" s="253"/>
      <c r="AQ66" s="253"/>
      <c r="AR66" s="253"/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  <c r="BE66" s="253"/>
      <c r="BF66" s="253"/>
      <c r="BG66" s="253"/>
      <c r="BH66" s="253"/>
      <c r="BI66" s="253"/>
      <c r="BJ66" s="253"/>
      <c r="BK66" s="253"/>
      <c r="BL66" s="253"/>
      <c r="BM66" s="253"/>
      <c r="BN66" s="253"/>
      <c r="BO66" s="253"/>
      <c r="BP66" s="253"/>
      <c r="BQ66" s="253"/>
      <c r="BR66" s="253"/>
      <c r="BS66" s="253"/>
      <c r="BT66" s="253"/>
      <c r="BU66" s="253"/>
      <c r="BV66" s="253"/>
      <c r="BW66" s="253"/>
      <c r="BX66" s="253"/>
      <c r="BY66" s="253"/>
      <c r="BZ66" s="253"/>
      <c r="CA66" s="253"/>
      <c r="CB66" s="253"/>
      <c r="CC66" s="253"/>
      <c r="CD66" s="253"/>
      <c r="CE66" s="253"/>
      <c r="CF66" s="253"/>
      <c r="CG66" s="253"/>
      <c r="CH66" s="253"/>
      <c r="CI66" s="253"/>
      <c r="CJ66" s="253"/>
      <c r="CK66" s="253"/>
      <c r="CL66" s="253"/>
      <c r="CM66" s="253"/>
    </row>
    <row r="67" spans="1:91" x14ac:dyDescent="0.25">
      <c r="A67" s="253"/>
      <c r="B67" s="253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3"/>
      <c r="AB67" s="253"/>
      <c r="AC67" s="253"/>
      <c r="AD67" s="253"/>
      <c r="AE67" s="253"/>
      <c r="AF67" s="253"/>
      <c r="AG67" s="253"/>
      <c r="AH67" s="253"/>
      <c r="AI67" s="253"/>
      <c r="AJ67" s="253"/>
      <c r="AK67" s="253"/>
      <c r="AL67" s="253"/>
      <c r="AM67" s="253"/>
      <c r="AN67" s="253"/>
      <c r="AO67" s="253"/>
      <c r="AP67" s="253"/>
      <c r="AQ67" s="253"/>
      <c r="AR67" s="253"/>
      <c r="AS67" s="253"/>
      <c r="AT67" s="253"/>
      <c r="AU67" s="253"/>
      <c r="AV67" s="253"/>
      <c r="AW67" s="253"/>
      <c r="AX67" s="253"/>
      <c r="AY67" s="253"/>
      <c r="AZ67" s="253"/>
      <c r="BA67" s="253"/>
      <c r="BB67" s="253"/>
      <c r="BC67" s="253"/>
      <c r="BD67" s="253"/>
      <c r="BE67" s="253"/>
      <c r="BF67" s="253"/>
      <c r="BG67" s="253"/>
      <c r="BH67" s="253"/>
      <c r="BI67" s="253"/>
      <c r="BJ67" s="253"/>
      <c r="BK67" s="253"/>
      <c r="BL67" s="253"/>
      <c r="BM67" s="253"/>
      <c r="BN67" s="253"/>
      <c r="BO67" s="253"/>
      <c r="BP67" s="253"/>
      <c r="BQ67" s="253"/>
      <c r="BR67" s="253"/>
      <c r="BS67" s="253"/>
      <c r="BT67" s="253"/>
      <c r="BU67" s="253"/>
      <c r="BV67" s="253"/>
      <c r="BW67" s="253"/>
      <c r="BX67" s="253"/>
      <c r="BY67" s="253"/>
      <c r="BZ67" s="253"/>
      <c r="CA67" s="253"/>
      <c r="CB67" s="253"/>
      <c r="CC67" s="253"/>
      <c r="CD67" s="253"/>
      <c r="CE67" s="253"/>
      <c r="CF67" s="253"/>
      <c r="CG67" s="253"/>
      <c r="CH67" s="253"/>
      <c r="CI67" s="253"/>
      <c r="CJ67" s="253"/>
      <c r="CK67" s="253"/>
      <c r="CL67" s="253"/>
      <c r="CM67" s="253"/>
    </row>
    <row r="68" spans="1:91" x14ac:dyDescent="0.25">
      <c r="A68" s="253"/>
      <c r="B68" s="253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</row>
    <row r="69" spans="1:91" x14ac:dyDescent="0.25">
      <c r="A69" s="253"/>
      <c r="B69" s="253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3"/>
      <c r="AW69" s="253"/>
      <c r="AX69" s="253"/>
      <c r="AY69" s="253"/>
      <c r="AZ69" s="253"/>
      <c r="BA69" s="253"/>
      <c r="BB69" s="253"/>
      <c r="BC69" s="253"/>
      <c r="BD69" s="253"/>
      <c r="BE69" s="253"/>
      <c r="BF69" s="253"/>
      <c r="BG69" s="253"/>
      <c r="BH69" s="253"/>
      <c r="BI69" s="253"/>
      <c r="BJ69" s="253"/>
      <c r="BK69" s="253"/>
      <c r="BL69" s="253"/>
      <c r="BM69" s="253"/>
      <c r="BN69" s="253"/>
      <c r="BO69" s="253"/>
      <c r="BP69" s="253"/>
      <c r="BQ69" s="253"/>
      <c r="BR69" s="253"/>
      <c r="BS69" s="253"/>
      <c r="BT69" s="253"/>
      <c r="BU69" s="253"/>
      <c r="BV69" s="253"/>
      <c r="BW69" s="253"/>
      <c r="BX69" s="253"/>
      <c r="BY69" s="253"/>
      <c r="BZ69" s="253"/>
      <c r="CA69" s="253"/>
      <c r="CB69" s="253"/>
      <c r="CC69" s="253"/>
      <c r="CD69" s="253"/>
      <c r="CE69" s="253"/>
      <c r="CF69" s="253"/>
      <c r="CG69" s="253"/>
      <c r="CH69" s="253"/>
      <c r="CI69" s="253"/>
      <c r="CJ69" s="253"/>
      <c r="CK69" s="253"/>
      <c r="CL69" s="253"/>
      <c r="CM69" s="253"/>
    </row>
    <row r="70" spans="1:91" x14ac:dyDescent="0.25">
      <c r="A70" s="253"/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3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3"/>
      <c r="BX70" s="253"/>
      <c r="BY70" s="253"/>
      <c r="BZ70" s="253"/>
      <c r="CA70" s="253"/>
      <c r="CB70" s="253"/>
      <c r="CC70" s="253"/>
      <c r="CD70" s="253"/>
      <c r="CE70" s="253"/>
      <c r="CF70" s="253"/>
      <c r="CG70" s="253"/>
      <c r="CH70" s="253"/>
      <c r="CI70" s="253"/>
      <c r="CJ70" s="253"/>
      <c r="CK70" s="253"/>
      <c r="CL70" s="253"/>
      <c r="CM70" s="253"/>
    </row>
    <row r="71" spans="1:91" x14ac:dyDescent="0.25">
      <c r="A71" s="253"/>
      <c r="B71" s="2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  <c r="AH71" s="253"/>
      <c r="AI71" s="253"/>
      <c r="AJ71" s="253"/>
      <c r="AK71" s="253"/>
      <c r="AL71" s="253"/>
      <c r="AM71" s="253"/>
      <c r="AN71" s="253"/>
      <c r="AO71" s="253"/>
      <c r="AP71" s="253"/>
      <c r="AQ71" s="253"/>
      <c r="AR71" s="253"/>
      <c r="AS71" s="253"/>
      <c r="AT71" s="253"/>
      <c r="AU71" s="253"/>
      <c r="AV71" s="253"/>
      <c r="AW71" s="253"/>
      <c r="AX71" s="253"/>
      <c r="AY71" s="253"/>
      <c r="AZ71" s="253"/>
      <c r="BA71" s="253"/>
      <c r="BB71" s="253"/>
      <c r="BC71" s="253"/>
      <c r="BD71" s="253"/>
      <c r="BE71" s="253"/>
      <c r="BF71" s="253"/>
      <c r="BG71" s="253"/>
      <c r="BH71" s="253"/>
      <c r="BI71" s="253"/>
      <c r="BJ71" s="253"/>
      <c r="BK71" s="253"/>
      <c r="BL71" s="253"/>
      <c r="BM71" s="253"/>
      <c r="BN71" s="253"/>
      <c r="BO71" s="253"/>
      <c r="BP71" s="253"/>
      <c r="BQ71" s="253"/>
      <c r="BR71" s="253"/>
      <c r="BS71" s="253"/>
      <c r="BT71" s="253"/>
      <c r="BU71" s="253"/>
      <c r="BV71" s="253"/>
      <c r="BW71" s="253"/>
      <c r="BX71" s="253"/>
      <c r="BY71" s="253"/>
      <c r="BZ71" s="253"/>
      <c r="CA71" s="253"/>
      <c r="CB71" s="253"/>
      <c r="CC71" s="253"/>
      <c r="CD71" s="253"/>
      <c r="CE71" s="253"/>
      <c r="CF71" s="253"/>
      <c r="CG71" s="253"/>
      <c r="CH71" s="253"/>
      <c r="CI71" s="253"/>
      <c r="CJ71" s="253"/>
      <c r="CK71" s="253"/>
      <c r="CL71" s="253"/>
      <c r="CM71" s="253"/>
    </row>
    <row r="72" spans="1:91" x14ac:dyDescent="0.25">
      <c r="A72" s="253"/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3"/>
      <c r="BM72" s="253"/>
      <c r="BN72" s="253"/>
      <c r="BO72" s="253"/>
      <c r="BP72" s="253"/>
      <c r="BQ72" s="253"/>
      <c r="BR72" s="253"/>
      <c r="BS72" s="253"/>
      <c r="BT72" s="253"/>
      <c r="BU72" s="253"/>
      <c r="BV72" s="253"/>
      <c r="BW72" s="253"/>
      <c r="BX72" s="253"/>
      <c r="BY72" s="253"/>
      <c r="BZ72" s="253"/>
      <c r="CA72" s="253"/>
      <c r="CB72" s="253"/>
      <c r="CC72" s="253"/>
      <c r="CD72" s="253"/>
      <c r="CE72" s="253"/>
      <c r="CF72" s="253"/>
      <c r="CG72" s="253"/>
      <c r="CH72" s="253"/>
      <c r="CI72" s="253"/>
      <c r="CJ72" s="253"/>
      <c r="CK72" s="253"/>
      <c r="CL72" s="253"/>
      <c r="CM72" s="253"/>
    </row>
    <row r="73" spans="1:91" x14ac:dyDescent="0.25">
      <c r="A73" s="253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3"/>
      <c r="AR73" s="253"/>
      <c r="AS73" s="253"/>
      <c r="AT73" s="253"/>
      <c r="AU73" s="253"/>
      <c r="AV73" s="253"/>
      <c r="AW73" s="253"/>
      <c r="AX73" s="253"/>
      <c r="AY73" s="253"/>
      <c r="AZ73" s="253"/>
      <c r="BA73" s="253"/>
      <c r="BB73" s="253"/>
      <c r="BC73" s="253"/>
      <c r="BD73" s="253"/>
      <c r="BE73" s="253"/>
      <c r="BF73" s="253"/>
      <c r="BG73" s="253"/>
      <c r="BH73" s="253"/>
      <c r="BI73" s="253"/>
      <c r="BJ73" s="253"/>
      <c r="BK73" s="253"/>
      <c r="BL73" s="253"/>
      <c r="BM73" s="253"/>
      <c r="BN73" s="253"/>
      <c r="BO73" s="253"/>
      <c r="BP73" s="253"/>
      <c r="BQ73" s="253"/>
      <c r="BR73" s="253"/>
      <c r="BS73" s="253"/>
      <c r="BT73" s="253"/>
      <c r="BU73" s="253"/>
      <c r="BV73" s="253"/>
      <c r="BW73" s="253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</row>
    <row r="74" spans="1:91" x14ac:dyDescent="0.25">
      <c r="A74" s="253"/>
      <c r="B74" s="253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3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3"/>
      <c r="BX74" s="253"/>
      <c r="BY74" s="253"/>
      <c r="BZ74" s="253"/>
      <c r="CA74" s="253"/>
      <c r="CB74" s="253"/>
      <c r="CC74" s="253"/>
      <c r="CD74" s="253"/>
      <c r="CE74" s="253"/>
      <c r="CF74" s="253"/>
      <c r="CG74" s="253"/>
      <c r="CH74" s="253"/>
      <c r="CI74" s="253"/>
      <c r="CJ74" s="253"/>
      <c r="CK74" s="253"/>
      <c r="CL74" s="253"/>
      <c r="CM74" s="253"/>
    </row>
    <row r="75" spans="1:91" x14ac:dyDescent="0.25">
      <c r="A75" s="253"/>
      <c r="B75" s="2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3"/>
      <c r="AL75" s="253"/>
      <c r="AM75" s="253"/>
      <c r="AN75" s="253"/>
      <c r="AO75" s="253"/>
      <c r="AP75" s="253"/>
      <c r="AQ75" s="253"/>
      <c r="AR75" s="253"/>
      <c r="AS75" s="253"/>
      <c r="AT75" s="253"/>
      <c r="AU75" s="253"/>
      <c r="AV75" s="253"/>
      <c r="AW75" s="253"/>
      <c r="AX75" s="253"/>
      <c r="AY75" s="253"/>
      <c r="AZ75" s="253"/>
      <c r="BA75" s="253"/>
      <c r="BB75" s="253"/>
      <c r="BC75" s="253"/>
      <c r="BD75" s="253"/>
      <c r="BE75" s="253"/>
      <c r="BF75" s="253"/>
      <c r="BG75" s="253"/>
      <c r="BH75" s="253"/>
      <c r="BI75" s="253"/>
      <c r="BJ75" s="253"/>
      <c r="BK75" s="253"/>
      <c r="BL75" s="253"/>
      <c r="BM75" s="253"/>
      <c r="BN75" s="253"/>
      <c r="BO75" s="253"/>
      <c r="BP75" s="253"/>
      <c r="BQ75" s="253"/>
      <c r="BR75" s="253"/>
      <c r="BS75" s="253"/>
      <c r="BT75" s="253"/>
      <c r="BU75" s="253"/>
      <c r="BV75" s="253"/>
      <c r="BW75" s="253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</row>
    <row r="76" spans="1:91" x14ac:dyDescent="0.25">
      <c r="A76" s="253"/>
      <c r="B76" s="253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253"/>
      <c r="AZ76" s="253"/>
      <c r="BA76" s="253"/>
      <c r="BB76" s="253"/>
      <c r="BC76" s="253"/>
      <c r="BD76" s="253"/>
      <c r="BE76" s="253"/>
      <c r="BF76" s="253"/>
      <c r="BG76" s="253"/>
      <c r="BH76" s="253"/>
      <c r="BI76" s="253"/>
      <c r="BJ76" s="253"/>
      <c r="BK76" s="253"/>
      <c r="BL76" s="253"/>
      <c r="BM76" s="253"/>
      <c r="BN76" s="253"/>
      <c r="BO76" s="253"/>
      <c r="BP76" s="253"/>
      <c r="BQ76" s="253"/>
      <c r="BR76" s="253"/>
      <c r="BS76" s="253"/>
      <c r="BT76" s="253"/>
      <c r="BU76" s="253"/>
      <c r="BV76" s="253"/>
      <c r="BW76" s="253"/>
      <c r="BX76" s="253"/>
      <c r="BY76" s="253"/>
      <c r="BZ76" s="253"/>
      <c r="CA76" s="253"/>
      <c r="CB76" s="253"/>
      <c r="CC76" s="253"/>
      <c r="CD76" s="253"/>
      <c r="CE76" s="253"/>
      <c r="CF76" s="253"/>
      <c r="CG76" s="253"/>
      <c r="CH76" s="253"/>
      <c r="CI76" s="253"/>
      <c r="CJ76" s="253"/>
      <c r="CK76" s="253"/>
      <c r="CL76" s="253"/>
      <c r="CM76" s="253"/>
    </row>
    <row r="77" spans="1:91" x14ac:dyDescent="0.25">
      <c r="A77" s="253"/>
      <c r="B77" s="253"/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53"/>
      <c r="AR77" s="253"/>
      <c r="AS77" s="253"/>
      <c r="AT77" s="253"/>
      <c r="AU77" s="253"/>
      <c r="AV77" s="253"/>
      <c r="AW77" s="253"/>
      <c r="AX77" s="253"/>
      <c r="AY77" s="253"/>
      <c r="AZ77" s="253"/>
      <c r="BA77" s="253"/>
      <c r="BB77" s="253"/>
      <c r="BC77" s="253"/>
      <c r="BD77" s="253"/>
      <c r="BE77" s="253"/>
      <c r="BF77" s="253"/>
      <c r="BG77" s="253"/>
      <c r="BH77" s="253"/>
      <c r="BI77" s="253"/>
      <c r="BJ77" s="253"/>
      <c r="BK77" s="253"/>
      <c r="BL77" s="253"/>
      <c r="BM77" s="253"/>
      <c r="BN77" s="253"/>
      <c r="BO77" s="253"/>
      <c r="BP77" s="253"/>
      <c r="BQ77" s="253"/>
      <c r="BR77" s="253"/>
      <c r="BS77" s="253"/>
      <c r="BT77" s="253"/>
      <c r="BU77" s="253"/>
      <c r="BV77" s="253"/>
      <c r="BW77" s="253"/>
      <c r="BX77" s="253"/>
      <c r="BY77" s="253"/>
      <c r="BZ77" s="253"/>
      <c r="CA77" s="253"/>
      <c r="CB77" s="253"/>
      <c r="CC77" s="253"/>
      <c r="CD77" s="253"/>
      <c r="CE77" s="253"/>
      <c r="CF77" s="253"/>
      <c r="CG77" s="253"/>
      <c r="CH77" s="253"/>
      <c r="CI77" s="253"/>
      <c r="CJ77" s="253"/>
      <c r="CK77" s="253"/>
      <c r="CL77" s="253"/>
      <c r="CM77" s="253"/>
    </row>
    <row r="78" spans="1:91" x14ac:dyDescent="0.25">
      <c r="A78" s="253"/>
      <c r="B78" s="253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3"/>
      <c r="BM78" s="253"/>
      <c r="BN78" s="253"/>
      <c r="BO78" s="253"/>
      <c r="BP78" s="253"/>
      <c r="BQ78" s="253"/>
      <c r="BR78" s="253"/>
      <c r="BS78" s="253"/>
      <c r="BT78" s="253"/>
      <c r="BU78" s="253"/>
      <c r="BV78" s="253"/>
      <c r="BW78" s="253"/>
      <c r="BX78" s="253"/>
      <c r="BY78" s="253"/>
      <c r="BZ78" s="253"/>
      <c r="CA78" s="253"/>
      <c r="CB78" s="253"/>
      <c r="CC78" s="253"/>
      <c r="CD78" s="253"/>
      <c r="CE78" s="253"/>
      <c r="CF78" s="253"/>
      <c r="CG78" s="253"/>
      <c r="CH78" s="253"/>
      <c r="CI78" s="253"/>
      <c r="CJ78" s="253"/>
      <c r="CK78" s="253"/>
      <c r="CL78" s="253"/>
      <c r="CM78" s="253"/>
    </row>
    <row r="79" spans="1:91" x14ac:dyDescent="0.25">
      <c r="A79" s="253"/>
      <c r="B79" s="253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  <c r="AT79" s="253"/>
      <c r="AU79" s="253"/>
      <c r="AV79" s="253"/>
      <c r="AW79" s="253"/>
      <c r="AX79" s="253"/>
      <c r="AY79" s="253"/>
      <c r="AZ79" s="253"/>
      <c r="BA79" s="253"/>
      <c r="BB79" s="253"/>
      <c r="BC79" s="253"/>
      <c r="BD79" s="253"/>
      <c r="BE79" s="253"/>
      <c r="BF79" s="253"/>
      <c r="BG79" s="253"/>
      <c r="BH79" s="253"/>
      <c r="BI79" s="253"/>
      <c r="BJ79" s="253"/>
      <c r="BK79" s="253"/>
      <c r="BL79" s="253"/>
      <c r="BM79" s="253"/>
      <c r="BN79" s="253"/>
      <c r="BO79" s="253"/>
      <c r="BP79" s="253"/>
      <c r="BQ79" s="253"/>
      <c r="BR79" s="253"/>
      <c r="BS79" s="253"/>
      <c r="BT79" s="253"/>
      <c r="BU79" s="253"/>
      <c r="BV79" s="253"/>
      <c r="BW79" s="253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</row>
    <row r="80" spans="1:91" x14ac:dyDescent="0.25">
      <c r="A80" s="253"/>
      <c r="B80" s="253"/>
      <c r="C80" s="253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  <c r="AT80" s="253"/>
      <c r="AU80" s="253"/>
      <c r="AV80" s="253"/>
      <c r="AW80" s="253"/>
      <c r="AX80" s="253"/>
      <c r="AY80" s="253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3"/>
      <c r="BK80" s="253"/>
      <c r="BL80" s="253"/>
      <c r="BM80" s="253"/>
      <c r="BN80" s="253"/>
      <c r="BO80" s="253"/>
      <c r="BP80" s="253"/>
      <c r="BQ80" s="253"/>
      <c r="BR80" s="253"/>
      <c r="BS80" s="253"/>
      <c r="BT80" s="253"/>
      <c r="BU80" s="253"/>
      <c r="BV80" s="253"/>
      <c r="BW80" s="253"/>
      <c r="BX80" s="253"/>
      <c r="BY80" s="253"/>
      <c r="BZ80" s="253"/>
      <c r="CA80" s="253"/>
      <c r="CB80" s="253"/>
      <c r="CC80" s="253"/>
      <c r="CD80" s="253"/>
      <c r="CE80" s="253"/>
      <c r="CF80" s="253"/>
      <c r="CG80" s="253"/>
      <c r="CH80" s="253"/>
      <c r="CI80" s="253"/>
      <c r="CJ80" s="253"/>
      <c r="CK80" s="253"/>
      <c r="CL80" s="253"/>
      <c r="CM80" s="253"/>
    </row>
    <row r="81" spans="1:91" x14ac:dyDescent="0.25">
      <c r="A81" s="253"/>
      <c r="B81" s="253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253"/>
      <c r="AZ81" s="253"/>
      <c r="BA81" s="253"/>
      <c r="BB81" s="253"/>
      <c r="BC81" s="253"/>
      <c r="BD81" s="253"/>
      <c r="BE81" s="253"/>
      <c r="BF81" s="253"/>
      <c r="BG81" s="253"/>
      <c r="BH81" s="253"/>
      <c r="BI81" s="253"/>
      <c r="BJ81" s="253"/>
      <c r="BK81" s="253"/>
      <c r="BL81" s="253"/>
      <c r="BM81" s="253"/>
      <c r="BN81" s="253"/>
      <c r="BO81" s="253"/>
      <c r="BP81" s="253"/>
      <c r="BQ81" s="253"/>
      <c r="BR81" s="253"/>
      <c r="BS81" s="253"/>
      <c r="BT81" s="253"/>
      <c r="BU81" s="253"/>
      <c r="BV81" s="253"/>
      <c r="BW81" s="253"/>
      <c r="BX81" s="253"/>
      <c r="BY81" s="253"/>
      <c r="BZ81" s="253"/>
      <c r="CA81" s="253"/>
      <c r="CB81" s="253"/>
      <c r="CC81" s="253"/>
      <c r="CD81" s="253"/>
      <c r="CE81" s="253"/>
      <c r="CF81" s="253"/>
      <c r="CG81" s="253"/>
      <c r="CH81" s="253"/>
      <c r="CI81" s="253"/>
      <c r="CJ81" s="253"/>
      <c r="CK81" s="253"/>
      <c r="CL81" s="253"/>
      <c r="CM81" s="253"/>
    </row>
    <row r="82" spans="1:91" x14ac:dyDescent="0.25">
      <c r="A82" s="253"/>
      <c r="B82" s="253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3"/>
      <c r="BM82" s="253"/>
      <c r="BN82" s="253"/>
      <c r="BO82" s="253"/>
      <c r="BP82" s="253"/>
      <c r="BQ82" s="253"/>
      <c r="BR82" s="253"/>
      <c r="BS82" s="253"/>
      <c r="BT82" s="253"/>
      <c r="BU82" s="253"/>
      <c r="BV82" s="253"/>
      <c r="BW82" s="253"/>
      <c r="BX82" s="253"/>
      <c r="BY82" s="253"/>
      <c r="BZ82" s="253"/>
      <c r="CA82" s="253"/>
      <c r="CB82" s="253"/>
      <c r="CC82" s="253"/>
      <c r="CD82" s="253"/>
      <c r="CE82" s="253"/>
      <c r="CF82" s="253"/>
      <c r="CG82" s="253"/>
      <c r="CH82" s="253"/>
      <c r="CI82" s="253"/>
      <c r="CJ82" s="253"/>
      <c r="CK82" s="253"/>
      <c r="CL82" s="253"/>
      <c r="CM82" s="253"/>
    </row>
    <row r="83" spans="1:91" x14ac:dyDescent="0.25">
      <c r="A83" s="253"/>
      <c r="B83" s="253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  <c r="AK83" s="253"/>
      <c r="AL83" s="253"/>
      <c r="AM83" s="253"/>
      <c r="AN83" s="253"/>
      <c r="AO83" s="253"/>
      <c r="AP83" s="253"/>
      <c r="AQ83" s="253"/>
      <c r="AR83" s="253"/>
      <c r="AS83" s="253"/>
      <c r="AT83" s="253"/>
      <c r="AU83" s="253"/>
      <c r="AV83" s="253"/>
      <c r="AW83" s="253"/>
      <c r="AX83" s="253"/>
      <c r="AY83" s="253"/>
      <c r="AZ83" s="253"/>
      <c r="BA83" s="253"/>
      <c r="BB83" s="253"/>
      <c r="BC83" s="253"/>
      <c r="BD83" s="253"/>
      <c r="BE83" s="253"/>
      <c r="BF83" s="253"/>
      <c r="BG83" s="253"/>
      <c r="BH83" s="253"/>
      <c r="BI83" s="253"/>
      <c r="BJ83" s="253"/>
      <c r="BK83" s="253"/>
      <c r="BL83" s="253"/>
      <c r="BM83" s="253"/>
      <c r="BN83" s="253"/>
      <c r="BO83" s="253"/>
      <c r="BP83" s="253"/>
      <c r="BQ83" s="253"/>
      <c r="BR83" s="253"/>
      <c r="BS83" s="253"/>
      <c r="BT83" s="253"/>
      <c r="BU83" s="253"/>
      <c r="BV83" s="253"/>
      <c r="BW83" s="253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</row>
    <row r="84" spans="1:91" x14ac:dyDescent="0.25">
      <c r="A84" s="253"/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3"/>
      <c r="BM84" s="253"/>
      <c r="BN84" s="253"/>
      <c r="BO84" s="253"/>
      <c r="BP84" s="253"/>
      <c r="BQ84" s="253"/>
      <c r="BR84" s="253"/>
      <c r="BS84" s="253"/>
      <c r="BT84" s="253"/>
      <c r="BU84" s="253"/>
      <c r="BV84" s="253"/>
      <c r="BW84" s="253"/>
      <c r="BX84" s="253"/>
      <c r="BY84" s="253"/>
      <c r="BZ84" s="253"/>
      <c r="CA84" s="253"/>
      <c r="CB84" s="253"/>
      <c r="CC84" s="253"/>
      <c r="CD84" s="253"/>
      <c r="CE84" s="253"/>
      <c r="CF84" s="253"/>
      <c r="CG84" s="253"/>
      <c r="CH84" s="253"/>
      <c r="CI84" s="253"/>
      <c r="CJ84" s="253"/>
      <c r="CK84" s="253"/>
      <c r="CL84" s="253"/>
      <c r="CM84" s="253"/>
    </row>
    <row r="85" spans="1:91" x14ac:dyDescent="0.25">
      <c r="A85" s="253"/>
      <c r="B85" s="253"/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253"/>
      <c r="BM85" s="253"/>
      <c r="BN85" s="253"/>
      <c r="BO85" s="253"/>
      <c r="BP85" s="253"/>
      <c r="BQ85" s="253"/>
      <c r="BR85" s="253"/>
      <c r="BS85" s="253"/>
      <c r="BT85" s="253"/>
      <c r="BU85" s="253"/>
      <c r="BV85" s="253"/>
      <c r="BW85" s="253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</row>
    <row r="86" spans="1:91" x14ac:dyDescent="0.25">
      <c r="A86" s="253"/>
      <c r="B86" s="253"/>
      <c r="C86" s="253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253"/>
      <c r="BL86" s="253"/>
      <c r="BM86" s="253"/>
      <c r="BN86" s="253"/>
      <c r="BO86" s="253"/>
      <c r="BP86" s="253"/>
      <c r="BQ86" s="253"/>
      <c r="BR86" s="253"/>
      <c r="BS86" s="253"/>
      <c r="BT86" s="253"/>
      <c r="BU86" s="253"/>
      <c r="BV86" s="253"/>
      <c r="BW86" s="253"/>
      <c r="BX86" s="253"/>
      <c r="BY86" s="253"/>
      <c r="BZ86" s="253"/>
      <c r="CA86" s="253"/>
      <c r="CB86" s="253"/>
      <c r="CC86" s="253"/>
      <c r="CD86" s="253"/>
      <c r="CE86" s="253"/>
      <c r="CF86" s="253"/>
      <c r="CG86" s="253"/>
      <c r="CH86" s="253"/>
      <c r="CI86" s="253"/>
      <c r="CJ86" s="253"/>
      <c r="CK86" s="253"/>
      <c r="CL86" s="253"/>
      <c r="CM86" s="253"/>
    </row>
    <row r="87" spans="1:91" x14ac:dyDescent="0.25">
      <c r="A87" s="253"/>
      <c r="B87" s="253"/>
      <c r="C87" s="253"/>
      <c r="D87" s="25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  <c r="AT87" s="253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  <c r="BE87" s="253"/>
      <c r="BF87" s="253"/>
      <c r="BG87" s="253"/>
      <c r="BH87" s="253"/>
      <c r="BI87" s="253"/>
      <c r="BJ87" s="253"/>
      <c r="BK87" s="253"/>
      <c r="BL87" s="253"/>
      <c r="BM87" s="253"/>
      <c r="BN87" s="253"/>
      <c r="BO87" s="253"/>
      <c r="BP87" s="253"/>
      <c r="BQ87" s="253"/>
      <c r="BR87" s="253"/>
      <c r="BS87" s="253"/>
      <c r="BT87" s="253"/>
      <c r="BU87" s="253"/>
      <c r="BV87" s="253"/>
      <c r="BW87" s="253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  <c r="CH87" s="253"/>
      <c r="CI87" s="253"/>
      <c r="CJ87" s="253"/>
      <c r="CK87" s="253"/>
      <c r="CL87" s="253"/>
      <c r="CM87" s="253"/>
    </row>
    <row r="88" spans="1:91" x14ac:dyDescent="0.25">
      <c r="A88" s="253"/>
      <c r="B88" s="253"/>
      <c r="C88" s="253"/>
      <c r="D88" s="253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53"/>
      <c r="AU88" s="253"/>
      <c r="AV88" s="253"/>
      <c r="AW88" s="253"/>
      <c r="AX88" s="253"/>
      <c r="AY88" s="253"/>
      <c r="AZ88" s="253"/>
      <c r="BA88" s="253"/>
      <c r="BB88" s="253"/>
      <c r="BC88" s="253"/>
      <c r="BD88" s="253"/>
      <c r="BE88" s="253"/>
      <c r="BF88" s="253"/>
      <c r="BG88" s="253"/>
      <c r="BH88" s="253"/>
      <c r="BI88" s="253"/>
      <c r="BJ88" s="253"/>
      <c r="BK88" s="253"/>
      <c r="BL88" s="253"/>
      <c r="BM88" s="253"/>
      <c r="BN88" s="253"/>
      <c r="BO88" s="253"/>
      <c r="BP88" s="253"/>
      <c r="BQ88" s="253"/>
      <c r="BR88" s="253"/>
      <c r="BS88" s="253"/>
      <c r="BT88" s="253"/>
      <c r="BU88" s="253"/>
      <c r="BV88" s="253"/>
      <c r="BW88" s="253"/>
      <c r="BX88" s="253"/>
      <c r="BY88" s="253"/>
      <c r="BZ88" s="253"/>
      <c r="CA88" s="253"/>
      <c r="CB88" s="253"/>
      <c r="CC88" s="253"/>
      <c r="CD88" s="253"/>
      <c r="CE88" s="253"/>
      <c r="CF88" s="253"/>
      <c r="CG88" s="253"/>
      <c r="CH88" s="253"/>
      <c r="CI88" s="253"/>
      <c r="CJ88" s="253"/>
      <c r="CK88" s="253"/>
      <c r="CL88" s="253"/>
      <c r="CM88" s="253"/>
    </row>
    <row r="89" spans="1:91" x14ac:dyDescent="0.25">
      <c r="A89" s="253"/>
      <c r="B89" s="253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53"/>
      <c r="AR89" s="253"/>
      <c r="AS89" s="253"/>
      <c r="AT89" s="253"/>
      <c r="AU89" s="253"/>
      <c r="AV89" s="253"/>
      <c r="AW89" s="253"/>
      <c r="AX89" s="253"/>
      <c r="AY89" s="253"/>
      <c r="AZ89" s="253"/>
      <c r="BA89" s="253"/>
      <c r="BB89" s="253"/>
      <c r="BC89" s="253"/>
      <c r="BD89" s="253"/>
      <c r="BE89" s="253"/>
      <c r="BF89" s="253"/>
      <c r="BG89" s="253"/>
      <c r="BH89" s="253"/>
      <c r="BI89" s="253"/>
      <c r="BJ89" s="253"/>
      <c r="BK89" s="253"/>
      <c r="BL89" s="253"/>
      <c r="BM89" s="253"/>
      <c r="BN89" s="253"/>
      <c r="BO89" s="253"/>
      <c r="BP89" s="253"/>
      <c r="BQ89" s="253"/>
      <c r="BR89" s="253"/>
      <c r="BS89" s="253"/>
      <c r="BT89" s="253"/>
      <c r="BU89" s="253"/>
      <c r="BV89" s="253"/>
      <c r="BW89" s="253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</row>
    <row r="90" spans="1:91" x14ac:dyDescent="0.25">
      <c r="A90" s="253"/>
      <c r="B90" s="253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  <c r="AK90" s="253"/>
      <c r="AL90" s="253"/>
      <c r="AM90" s="253"/>
      <c r="AN90" s="253"/>
      <c r="AO90" s="253"/>
      <c r="AP90" s="253"/>
      <c r="AQ90" s="253"/>
      <c r="AR90" s="253"/>
      <c r="AS90" s="253"/>
      <c r="AT90" s="253"/>
      <c r="AU90" s="253"/>
      <c r="AV90" s="253"/>
      <c r="AW90" s="253"/>
      <c r="AX90" s="253"/>
      <c r="AY90" s="253"/>
      <c r="AZ90" s="253"/>
      <c r="BA90" s="253"/>
      <c r="BB90" s="253"/>
      <c r="BC90" s="253"/>
      <c r="BD90" s="253"/>
      <c r="BE90" s="253"/>
      <c r="BF90" s="253"/>
      <c r="BG90" s="253"/>
      <c r="BH90" s="253"/>
      <c r="BI90" s="253"/>
      <c r="BJ90" s="253"/>
      <c r="BK90" s="253"/>
      <c r="BL90" s="253"/>
      <c r="BM90" s="253"/>
      <c r="BN90" s="253"/>
      <c r="BO90" s="253"/>
      <c r="BP90" s="253"/>
      <c r="BQ90" s="253"/>
      <c r="BR90" s="253"/>
      <c r="BS90" s="253"/>
      <c r="BT90" s="253"/>
      <c r="BU90" s="253"/>
      <c r="BV90" s="253"/>
      <c r="BW90" s="253"/>
      <c r="BX90" s="253"/>
      <c r="BY90" s="253"/>
      <c r="BZ90" s="253"/>
      <c r="CA90" s="253"/>
      <c r="CB90" s="253"/>
      <c r="CC90" s="253"/>
      <c r="CD90" s="253"/>
      <c r="CE90" s="253"/>
      <c r="CF90" s="253"/>
      <c r="CG90" s="253"/>
      <c r="CH90" s="253"/>
      <c r="CI90" s="253"/>
      <c r="CJ90" s="253"/>
      <c r="CK90" s="253"/>
      <c r="CL90" s="253"/>
      <c r="CM90" s="253"/>
    </row>
    <row r="91" spans="1:91" x14ac:dyDescent="0.25">
      <c r="A91" s="253"/>
      <c r="B91" s="253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53"/>
      <c r="AR91" s="253"/>
      <c r="AS91" s="253"/>
      <c r="AT91" s="253"/>
      <c r="AU91" s="253"/>
      <c r="AV91" s="253"/>
      <c r="AW91" s="253"/>
      <c r="AX91" s="253"/>
      <c r="AY91" s="253"/>
      <c r="AZ91" s="253"/>
      <c r="BA91" s="253"/>
      <c r="BB91" s="253"/>
      <c r="BC91" s="253"/>
      <c r="BD91" s="253"/>
      <c r="BE91" s="253"/>
      <c r="BF91" s="253"/>
      <c r="BG91" s="253"/>
      <c r="BH91" s="253"/>
      <c r="BI91" s="253"/>
      <c r="BJ91" s="253"/>
      <c r="BK91" s="253"/>
      <c r="BL91" s="253"/>
      <c r="BM91" s="253"/>
      <c r="BN91" s="253"/>
      <c r="BO91" s="253"/>
      <c r="BP91" s="253"/>
      <c r="BQ91" s="253"/>
      <c r="BR91" s="253"/>
      <c r="BS91" s="253"/>
      <c r="BT91" s="253"/>
      <c r="BU91" s="253"/>
      <c r="BV91" s="253"/>
      <c r="BW91" s="253"/>
      <c r="BX91" s="253"/>
      <c r="BY91" s="253"/>
      <c r="BZ91" s="253"/>
      <c r="CA91" s="253"/>
      <c r="CB91" s="253"/>
      <c r="CC91" s="253"/>
      <c r="CD91" s="253"/>
      <c r="CE91" s="253"/>
      <c r="CF91" s="253"/>
      <c r="CG91" s="253"/>
      <c r="CH91" s="253"/>
      <c r="CI91" s="253"/>
      <c r="CJ91" s="253"/>
      <c r="CK91" s="253"/>
      <c r="CL91" s="253"/>
      <c r="CM91" s="253"/>
    </row>
    <row r="92" spans="1:91" x14ac:dyDescent="0.25">
      <c r="A92" s="253"/>
      <c r="B92" s="253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  <c r="AK92" s="253"/>
      <c r="AL92" s="253"/>
      <c r="AM92" s="253"/>
      <c r="AN92" s="253"/>
      <c r="AO92" s="253"/>
      <c r="AP92" s="253"/>
      <c r="AQ92" s="253"/>
      <c r="AR92" s="253"/>
      <c r="AS92" s="253"/>
      <c r="AT92" s="253"/>
      <c r="AU92" s="253"/>
      <c r="AV92" s="253"/>
      <c r="AW92" s="253"/>
      <c r="AX92" s="253"/>
      <c r="AY92" s="253"/>
      <c r="AZ92" s="253"/>
      <c r="BA92" s="253"/>
      <c r="BB92" s="253"/>
      <c r="BC92" s="253"/>
      <c r="BD92" s="253"/>
      <c r="BE92" s="253"/>
      <c r="BF92" s="253"/>
      <c r="BG92" s="253"/>
      <c r="BH92" s="253"/>
      <c r="BI92" s="253"/>
      <c r="BJ92" s="253"/>
      <c r="BK92" s="253"/>
      <c r="BL92" s="253"/>
      <c r="BM92" s="253"/>
      <c r="BN92" s="253"/>
      <c r="BO92" s="253"/>
      <c r="BP92" s="253"/>
      <c r="BQ92" s="253"/>
      <c r="BR92" s="253"/>
      <c r="BS92" s="253"/>
      <c r="BT92" s="253"/>
      <c r="BU92" s="253"/>
      <c r="BV92" s="253"/>
      <c r="BW92" s="253"/>
      <c r="BX92" s="253"/>
      <c r="BY92" s="253"/>
      <c r="BZ92" s="253"/>
      <c r="CA92" s="253"/>
      <c r="CB92" s="253"/>
      <c r="CC92" s="253"/>
      <c r="CD92" s="253"/>
      <c r="CE92" s="253"/>
      <c r="CF92" s="253"/>
      <c r="CG92" s="253"/>
      <c r="CH92" s="253"/>
      <c r="CI92" s="253"/>
      <c r="CJ92" s="253"/>
      <c r="CK92" s="253"/>
      <c r="CL92" s="253"/>
      <c r="CM92" s="253"/>
    </row>
    <row r="93" spans="1:91" x14ac:dyDescent="0.25">
      <c r="A93" s="253"/>
      <c r="B93" s="253"/>
      <c r="C93" s="253"/>
      <c r="D93" s="253"/>
      <c r="E93" s="253"/>
      <c r="F93" s="253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53"/>
      <c r="AR93" s="253"/>
      <c r="AS93" s="253"/>
      <c r="AT93" s="253"/>
      <c r="AU93" s="253"/>
      <c r="AV93" s="253"/>
      <c r="AW93" s="253"/>
      <c r="AX93" s="253"/>
      <c r="AY93" s="253"/>
      <c r="AZ93" s="253"/>
      <c r="BA93" s="253"/>
      <c r="BB93" s="253"/>
      <c r="BC93" s="253"/>
      <c r="BD93" s="253"/>
      <c r="BE93" s="253"/>
      <c r="BF93" s="253"/>
      <c r="BG93" s="253"/>
      <c r="BH93" s="253"/>
      <c r="BI93" s="253"/>
      <c r="BJ93" s="253"/>
      <c r="BK93" s="253"/>
      <c r="BL93" s="253"/>
      <c r="BM93" s="253"/>
      <c r="BN93" s="253"/>
      <c r="BO93" s="253"/>
      <c r="BP93" s="253"/>
      <c r="BQ93" s="253"/>
      <c r="BR93" s="253"/>
      <c r="BS93" s="253"/>
      <c r="BT93" s="253"/>
      <c r="BU93" s="253"/>
      <c r="BV93" s="253"/>
      <c r="BW93" s="253"/>
      <c r="BX93" s="253"/>
      <c r="BY93" s="253"/>
      <c r="BZ93" s="253"/>
      <c r="CA93" s="253"/>
      <c r="CB93" s="253"/>
      <c r="CC93" s="253"/>
      <c r="CD93" s="253"/>
      <c r="CE93" s="253"/>
      <c r="CF93" s="253"/>
      <c r="CG93" s="253"/>
      <c r="CH93" s="253"/>
      <c r="CI93" s="253"/>
      <c r="CJ93" s="253"/>
      <c r="CK93" s="253"/>
      <c r="CL93" s="253"/>
      <c r="CM93" s="253"/>
    </row>
    <row r="94" spans="1:91" x14ac:dyDescent="0.25">
      <c r="A94" s="253"/>
      <c r="B94" s="253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253"/>
      <c r="AZ94" s="253"/>
      <c r="BA94" s="253"/>
      <c r="BB94" s="253"/>
      <c r="BC94" s="253"/>
      <c r="BD94" s="253"/>
      <c r="BE94" s="253"/>
      <c r="BF94" s="253"/>
      <c r="BG94" s="253"/>
      <c r="BH94" s="253"/>
      <c r="BI94" s="253"/>
      <c r="BJ94" s="253"/>
      <c r="BK94" s="253"/>
      <c r="BL94" s="253"/>
      <c r="BM94" s="253"/>
      <c r="BN94" s="253"/>
      <c r="BO94" s="253"/>
      <c r="BP94" s="253"/>
      <c r="BQ94" s="253"/>
      <c r="BR94" s="253"/>
      <c r="BS94" s="253"/>
      <c r="BT94" s="253"/>
      <c r="BU94" s="253"/>
      <c r="BV94" s="253"/>
      <c r="BW94" s="253"/>
      <c r="BX94" s="253"/>
      <c r="BY94" s="253"/>
      <c r="BZ94" s="253"/>
      <c r="CA94" s="253"/>
      <c r="CB94" s="253"/>
      <c r="CC94" s="253"/>
      <c r="CD94" s="253"/>
      <c r="CE94" s="253"/>
      <c r="CF94" s="253"/>
      <c r="CG94" s="253"/>
      <c r="CH94" s="253"/>
      <c r="CI94" s="253"/>
      <c r="CJ94" s="253"/>
      <c r="CK94" s="253"/>
      <c r="CL94" s="253"/>
      <c r="CM94" s="253"/>
    </row>
    <row r="95" spans="1:91" x14ac:dyDescent="0.25">
      <c r="A95" s="253"/>
      <c r="B95" s="253"/>
      <c r="C95" s="253"/>
      <c r="D95" s="253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  <c r="AL95" s="253"/>
      <c r="AM95" s="253"/>
      <c r="AN95" s="253"/>
      <c r="AO95" s="253"/>
      <c r="AP95" s="253"/>
      <c r="AQ95" s="253"/>
      <c r="AR95" s="253"/>
      <c r="AS95" s="253"/>
      <c r="AT95" s="253"/>
      <c r="AU95" s="253"/>
      <c r="AV95" s="253"/>
      <c r="AW95" s="253"/>
      <c r="AX95" s="253"/>
      <c r="AY95" s="253"/>
      <c r="AZ95" s="253"/>
      <c r="BA95" s="253"/>
      <c r="BB95" s="253"/>
      <c r="BC95" s="253"/>
      <c r="BD95" s="253"/>
      <c r="BE95" s="253"/>
      <c r="BF95" s="253"/>
      <c r="BG95" s="253"/>
      <c r="BH95" s="253"/>
      <c r="BI95" s="253"/>
      <c r="BJ95" s="253"/>
      <c r="BK95" s="253"/>
      <c r="BL95" s="253"/>
      <c r="BM95" s="253"/>
      <c r="BN95" s="253"/>
      <c r="BO95" s="253"/>
      <c r="BP95" s="253"/>
      <c r="BQ95" s="253"/>
      <c r="BR95" s="253"/>
      <c r="BS95" s="253"/>
      <c r="BT95" s="253"/>
      <c r="BU95" s="253"/>
      <c r="BV95" s="253"/>
      <c r="BW95" s="253"/>
      <c r="BX95" s="253"/>
      <c r="BY95" s="253"/>
      <c r="BZ95" s="253"/>
      <c r="CA95" s="253"/>
      <c r="CB95" s="253"/>
      <c r="CC95" s="253"/>
      <c r="CD95" s="253"/>
      <c r="CE95" s="253"/>
      <c r="CF95" s="253"/>
      <c r="CG95" s="253"/>
      <c r="CH95" s="253"/>
      <c r="CI95" s="253"/>
      <c r="CJ95" s="253"/>
      <c r="CK95" s="253"/>
      <c r="CL95" s="253"/>
      <c r="CM95" s="253"/>
    </row>
    <row r="96" spans="1:91" x14ac:dyDescent="0.25">
      <c r="A96" s="253"/>
      <c r="B96" s="253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  <c r="AK96" s="253"/>
      <c r="AL96" s="253"/>
      <c r="AM96" s="253"/>
      <c r="AN96" s="253"/>
      <c r="AO96" s="253"/>
      <c r="AP96" s="253"/>
      <c r="AQ96" s="253"/>
      <c r="AR96" s="253"/>
      <c r="AS96" s="253"/>
      <c r="AT96" s="253"/>
      <c r="AU96" s="253"/>
      <c r="AV96" s="253"/>
      <c r="AW96" s="253"/>
      <c r="AX96" s="253"/>
      <c r="AY96" s="253"/>
      <c r="AZ96" s="253"/>
      <c r="BA96" s="253"/>
      <c r="BB96" s="253"/>
      <c r="BC96" s="253"/>
      <c r="BD96" s="253"/>
      <c r="BE96" s="253"/>
      <c r="BF96" s="253"/>
      <c r="BG96" s="253"/>
      <c r="BH96" s="253"/>
      <c r="BI96" s="253"/>
      <c r="BJ96" s="253"/>
      <c r="BK96" s="253"/>
      <c r="BL96" s="253"/>
      <c r="BM96" s="253"/>
      <c r="BN96" s="253"/>
      <c r="BO96" s="253"/>
      <c r="BP96" s="253"/>
      <c r="BQ96" s="253"/>
      <c r="BR96" s="253"/>
      <c r="BS96" s="253"/>
      <c r="BT96" s="253"/>
      <c r="BU96" s="253"/>
      <c r="BV96" s="253"/>
      <c r="BW96" s="253"/>
      <c r="BX96" s="253"/>
      <c r="BY96" s="253"/>
      <c r="BZ96" s="253"/>
      <c r="CA96" s="253"/>
      <c r="CB96" s="253"/>
      <c r="CC96" s="253"/>
      <c r="CD96" s="253"/>
      <c r="CE96" s="253"/>
      <c r="CF96" s="253"/>
      <c r="CG96" s="253"/>
      <c r="CH96" s="253"/>
      <c r="CI96" s="253"/>
      <c r="CJ96" s="253"/>
      <c r="CK96" s="253"/>
      <c r="CL96" s="253"/>
      <c r="CM96" s="253"/>
    </row>
    <row r="97" spans="1:91" x14ac:dyDescent="0.25">
      <c r="A97" s="253"/>
      <c r="B97" s="253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  <c r="AU97" s="253"/>
      <c r="AV97" s="253"/>
      <c r="AW97" s="253"/>
      <c r="AX97" s="253"/>
      <c r="AY97" s="253"/>
      <c r="AZ97" s="253"/>
      <c r="BA97" s="253"/>
      <c r="BB97" s="253"/>
      <c r="BC97" s="253"/>
      <c r="BD97" s="253"/>
      <c r="BE97" s="253"/>
      <c r="BF97" s="253"/>
      <c r="BG97" s="253"/>
      <c r="BH97" s="253"/>
      <c r="BI97" s="253"/>
      <c r="BJ97" s="253"/>
      <c r="BK97" s="253"/>
      <c r="BL97" s="253"/>
      <c r="BM97" s="253"/>
      <c r="BN97" s="253"/>
      <c r="BO97" s="253"/>
      <c r="BP97" s="253"/>
      <c r="BQ97" s="253"/>
      <c r="BR97" s="253"/>
      <c r="BS97" s="253"/>
      <c r="BT97" s="253"/>
      <c r="BU97" s="253"/>
      <c r="BV97" s="253"/>
      <c r="BW97" s="253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</row>
    <row r="98" spans="1:91" x14ac:dyDescent="0.25">
      <c r="A98" s="253"/>
      <c r="B98" s="253"/>
      <c r="C98" s="253"/>
      <c r="D98" s="253"/>
      <c r="E98" s="253"/>
      <c r="F98" s="253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  <c r="AR98" s="253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3"/>
      <c r="BL98" s="253"/>
      <c r="BM98" s="253"/>
      <c r="BN98" s="253"/>
      <c r="BO98" s="253"/>
      <c r="BP98" s="253"/>
      <c r="BQ98" s="253"/>
      <c r="BR98" s="253"/>
      <c r="BS98" s="253"/>
      <c r="BT98" s="253"/>
      <c r="BU98" s="253"/>
      <c r="BV98" s="253"/>
      <c r="BW98" s="253"/>
      <c r="BX98" s="253"/>
      <c r="BY98" s="253"/>
      <c r="BZ98" s="253"/>
      <c r="CA98" s="253"/>
      <c r="CB98" s="253"/>
      <c r="CC98" s="253"/>
      <c r="CD98" s="253"/>
      <c r="CE98" s="253"/>
      <c r="CF98" s="253"/>
      <c r="CG98" s="253"/>
      <c r="CH98" s="253"/>
      <c r="CI98" s="253"/>
      <c r="CJ98" s="253"/>
      <c r="CK98" s="253"/>
      <c r="CL98" s="253"/>
      <c r="CM98" s="253"/>
    </row>
    <row r="99" spans="1:91" x14ac:dyDescent="0.25">
      <c r="A99" s="253"/>
      <c r="B99" s="253"/>
      <c r="C99" s="253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  <c r="AR99" s="253"/>
      <c r="AS99" s="253"/>
      <c r="AT99" s="253"/>
      <c r="AU99" s="253"/>
      <c r="AV99" s="253"/>
      <c r="AW99" s="253"/>
      <c r="AX99" s="253"/>
      <c r="AY99" s="253"/>
      <c r="AZ99" s="253"/>
      <c r="BA99" s="253"/>
      <c r="BB99" s="253"/>
      <c r="BC99" s="253"/>
      <c r="BD99" s="253"/>
      <c r="BE99" s="253"/>
      <c r="BF99" s="253"/>
      <c r="BG99" s="253"/>
      <c r="BH99" s="253"/>
      <c r="BI99" s="253"/>
      <c r="BJ99" s="253"/>
      <c r="BK99" s="253"/>
      <c r="BL99" s="253"/>
      <c r="BM99" s="253"/>
      <c r="BN99" s="253"/>
      <c r="BO99" s="253"/>
      <c r="BP99" s="253"/>
      <c r="BQ99" s="253"/>
      <c r="BR99" s="253"/>
      <c r="BS99" s="253"/>
      <c r="BT99" s="253"/>
      <c r="BU99" s="253"/>
      <c r="BV99" s="253"/>
      <c r="BW99" s="253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</row>
    <row r="100" spans="1:91" x14ac:dyDescent="0.25">
      <c r="A100" s="253"/>
      <c r="B100" s="253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</row>
    <row r="101" spans="1:91" x14ac:dyDescent="0.25">
      <c r="A101" s="253"/>
      <c r="B101" s="253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</row>
    <row r="102" spans="1:91" x14ac:dyDescent="0.25">
      <c r="A102" s="253"/>
      <c r="B102" s="253"/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3"/>
      <c r="AZ102" s="253"/>
      <c r="BA102" s="253"/>
      <c r="BB102" s="253"/>
      <c r="BC102" s="253"/>
      <c r="BD102" s="253"/>
      <c r="BE102" s="253"/>
      <c r="BF102" s="253"/>
      <c r="BG102" s="253"/>
      <c r="BH102" s="253"/>
      <c r="BI102" s="253"/>
      <c r="BJ102" s="253"/>
      <c r="BK102" s="253"/>
      <c r="BL102" s="253"/>
      <c r="BM102" s="253"/>
      <c r="BN102" s="253"/>
      <c r="BO102" s="253"/>
      <c r="BP102" s="253"/>
      <c r="BQ102" s="253"/>
      <c r="BR102" s="253"/>
      <c r="BS102" s="253"/>
      <c r="BT102" s="253"/>
      <c r="BU102" s="253"/>
      <c r="BV102" s="253"/>
      <c r="BW102" s="253"/>
      <c r="BX102" s="253"/>
      <c r="BY102" s="253"/>
      <c r="BZ102" s="253"/>
      <c r="CA102" s="253"/>
      <c r="CB102" s="253"/>
      <c r="CC102" s="253"/>
      <c r="CD102" s="253"/>
      <c r="CE102" s="253"/>
      <c r="CF102" s="253"/>
      <c r="CG102" s="253"/>
      <c r="CH102" s="253"/>
      <c r="CI102" s="253"/>
      <c r="CJ102" s="253"/>
      <c r="CK102" s="253"/>
      <c r="CL102" s="253"/>
      <c r="CM102" s="253"/>
    </row>
    <row r="103" spans="1:91" x14ac:dyDescent="0.25">
      <c r="A103" s="253"/>
      <c r="B103" s="253"/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  <c r="BE103" s="253"/>
      <c r="BF103" s="253"/>
      <c r="BG103" s="253"/>
      <c r="BH103" s="253"/>
      <c r="BI103" s="253"/>
      <c r="BJ103" s="253"/>
      <c r="BK103" s="253"/>
      <c r="BL103" s="253"/>
      <c r="BM103" s="253"/>
      <c r="BN103" s="253"/>
      <c r="BO103" s="253"/>
      <c r="BP103" s="253"/>
      <c r="BQ103" s="253"/>
      <c r="BR103" s="253"/>
      <c r="BS103" s="253"/>
      <c r="BT103" s="253"/>
      <c r="BU103" s="253"/>
      <c r="BV103" s="253"/>
      <c r="BW103" s="253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</row>
    <row r="104" spans="1:91" x14ac:dyDescent="0.25">
      <c r="A104" s="253"/>
      <c r="B104" s="253"/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  <c r="AK104" s="253"/>
      <c r="AL104" s="253"/>
      <c r="AM104" s="253"/>
      <c r="AN104" s="253"/>
      <c r="AO104" s="253"/>
      <c r="AP104" s="253"/>
      <c r="AQ104" s="253"/>
      <c r="AR104" s="253"/>
      <c r="AS104" s="253"/>
      <c r="AT104" s="253"/>
      <c r="AU104" s="253"/>
      <c r="AV104" s="253"/>
      <c r="AW104" s="253"/>
      <c r="AX104" s="253"/>
      <c r="AY104" s="253"/>
      <c r="AZ104" s="253"/>
      <c r="BA104" s="253"/>
      <c r="BB104" s="253"/>
      <c r="BC104" s="253"/>
      <c r="BD104" s="253"/>
      <c r="BE104" s="253"/>
      <c r="BF104" s="253"/>
      <c r="BG104" s="253"/>
      <c r="BH104" s="253"/>
      <c r="BI104" s="253"/>
      <c r="BJ104" s="253"/>
      <c r="BK104" s="253"/>
      <c r="BL104" s="253"/>
      <c r="BM104" s="253"/>
      <c r="BN104" s="253"/>
      <c r="BO104" s="253"/>
      <c r="BP104" s="253"/>
      <c r="BQ104" s="253"/>
      <c r="BR104" s="253"/>
      <c r="BS104" s="253"/>
      <c r="BT104" s="253"/>
      <c r="BU104" s="253"/>
      <c r="BV104" s="253"/>
      <c r="BW104" s="253"/>
      <c r="BX104" s="253"/>
      <c r="BY104" s="253"/>
      <c r="BZ104" s="253"/>
      <c r="CA104" s="253"/>
      <c r="CB104" s="253"/>
      <c r="CC104" s="253"/>
      <c r="CD104" s="253"/>
      <c r="CE104" s="253"/>
      <c r="CF104" s="253"/>
      <c r="CG104" s="253"/>
      <c r="CH104" s="253"/>
      <c r="CI104" s="253"/>
      <c r="CJ104" s="253"/>
      <c r="CK104" s="253"/>
      <c r="CL104" s="253"/>
      <c r="CM104" s="253"/>
    </row>
    <row r="105" spans="1:91" x14ac:dyDescent="0.25">
      <c r="A105" s="253"/>
      <c r="B105" s="253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3"/>
      <c r="BR105" s="253"/>
      <c r="BS105" s="253"/>
      <c r="BT105" s="253"/>
      <c r="BU105" s="253"/>
      <c r="BV105" s="253"/>
      <c r="BW105" s="253"/>
      <c r="BX105" s="253"/>
      <c r="BY105" s="253"/>
      <c r="BZ105" s="253"/>
      <c r="CA105" s="253"/>
      <c r="CB105" s="253"/>
      <c r="CC105" s="253"/>
      <c r="CD105" s="253"/>
      <c r="CE105" s="253"/>
      <c r="CF105" s="253"/>
      <c r="CG105" s="253"/>
      <c r="CH105" s="253"/>
      <c r="CI105" s="253"/>
      <c r="CJ105" s="253"/>
      <c r="CK105" s="253"/>
      <c r="CL105" s="253"/>
      <c r="CM105" s="253"/>
    </row>
    <row r="106" spans="1:91" x14ac:dyDescent="0.25">
      <c r="A106" s="253"/>
      <c r="B106" s="253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  <c r="AQ106" s="253"/>
      <c r="AR106" s="253"/>
      <c r="AS106" s="253"/>
      <c r="AT106" s="253"/>
      <c r="AU106" s="253"/>
      <c r="AV106" s="253"/>
      <c r="AW106" s="253"/>
      <c r="AX106" s="253"/>
      <c r="AY106" s="253"/>
      <c r="AZ106" s="253"/>
      <c r="BA106" s="253"/>
      <c r="BB106" s="253"/>
      <c r="BC106" s="253"/>
      <c r="BD106" s="253"/>
      <c r="BE106" s="253"/>
      <c r="BF106" s="253"/>
      <c r="BG106" s="253"/>
      <c r="BH106" s="253"/>
      <c r="BI106" s="253"/>
      <c r="BJ106" s="253"/>
      <c r="BK106" s="253"/>
      <c r="BL106" s="253"/>
      <c r="BM106" s="253"/>
      <c r="BN106" s="253"/>
      <c r="BO106" s="253"/>
      <c r="BP106" s="253"/>
      <c r="BQ106" s="253"/>
      <c r="BR106" s="253"/>
      <c r="BS106" s="253"/>
      <c r="BT106" s="253"/>
      <c r="BU106" s="253"/>
      <c r="BV106" s="253"/>
      <c r="BW106" s="253"/>
      <c r="BX106" s="253"/>
      <c r="BY106" s="253"/>
      <c r="BZ106" s="253"/>
      <c r="CA106" s="253"/>
      <c r="CB106" s="253"/>
      <c r="CC106" s="253"/>
      <c r="CD106" s="253"/>
      <c r="CE106" s="253"/>
      <c r="CF106" s="253"/>
      <c r="CG106" s="253"/>
      <c r="CH106" s="253"/>
      <c r="CI106" s="253"/>
      <c r="CJ106" s="253"/>
      <c r="CK106" s="253"/>
      <c r="CL106" s="253"/>
      <c r="CM106" s="253"/>
    </row>
    <row r="107" spans="1:91" x14ac:dyDescent="0.25">
      <c r="A107" s="253"/>
      <c r="B107" s="253"/>
      <c r="C107" s="253"/>
      <c r="D107" s="253"/>
      <c r="E107" s="253"/>
      <c r="F107" s="253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/>
      <c r="AJ107" s="253"/>
      <c r="AK107" s="253"/>
      <c r="AL107" s="253"/>
      <c r="AM107" s="253"/>
      <c r="AN107" s="253"/>
      <c r="AO107" s="253"/>
      <c r="AP107" s="253"/>
      <c r="AQ107" s="253"/>
      <c r="AR107" s="253"/>
      <c r="AS107" s="253"/>
      <c r="AT107" s="253"/>
      <c r="AU107" s="253"/>
      <c r="AV107" s="253"/>
      <c r="AW107" s="253"/>
      <c r="AX107" s="253"/>
      <c r="AY107" s="253"/>
      <c r="AZ107" s="253"/>
      <c r="BA107" s="253"/>
      <c r="BB107" s="253"/>
      <c r="BC107" s="253"/>
      <c r="BD107" s="253"/>
      <c r="BE107" s="253"/>
      <c r="BF107" s="253"/>
      <c r="BG107" s="253"/>
      <c r="BH107" s="253"/>
      <c r="BI107" s="253"/>
      <c r="BJ107" s="253"/>
      <c r="BK107" s="253"/>
      <c r="BL107" s="253"/>
      <c r="BM107" s="253"/>
      <c r="BN107" s="253"/>
      <c r="BO107" s="253"/>
      <c r="BP107" s="253"/>
      <c r="BQ107" s="253"/>
      <c r="BR107" s="253"/>
      <c r="BS107" s="253"/>
      <c r="BT107" s="253"/>
      <c r="BU107" s="253"/>
      <c r="BV107" s="253"/>
      <c r="BW107" s="253"/>
      <c r="BX107" s="253"/>
      <c r="BY107" s="253"/>
      <c r="BZ107" s="253"/>
      <c r="CA107" s="253"/>
      <c r="CB107" s="253"/>
      <c r="CC107" s="253"/>
      <c r="CD107" s="253"/>
      <c r="CE107" s="253"/>
      <c r="CF107" s="253"/>
      <c r="CG107" s="253"/>
      <c r="CH107" s="253"/>
      <c r="CI107" s="253"/>
      <c r="CJ107" s="253"/>
      <c r="CK107" s="253"/>
      <c r="CL107" s="253"/>
      <c r="CM107" s="253"/>
    </row>
    <row r="108" spans="1:91" x14ac:dyDescent="0.25">
      <c r="A108" s="253"/>
      <c r="B108" s="253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  <c r="AK108" s="253"/>
      <c r="AL108" s="253"/>
      <c r="AM108" s="253"/>
      <c r="AN108" s="253"/>
      <c r="AO108" s="253"/>
      <c r="AP108" s="253"/>
      <c r="AQ108" s="253"/>
      <c r="AR108" s="253"/>
      <c r="AS108" s="253"/>
      <c r="AT108" s="253"/>
      <c r="AU108" s="253"/>
      <c r="AV108" s="253"/>
      <c r="AW108" s="253"/>
      <c r="AX108" s="253"/>
      <c r="AY108" s="253"/>
      <c r="AZ108" s="253"/>
      <c r="BA108" s="253"/>
      <c r="BB108" s="253"/>
      <c r="BC108" s="253"/>
      <c r="BD108" s="253"/>
      <c r="BE108" s="253"/>
      <c r="BF108" s="253"/>
      <c r="BG108" s="253"/>
      <c r="BH108" s="253"/>
      <c r="BI108" s="253"/>
      <c r="BJ108" s="253"/>
      <c r="BK108" s="253"/>
      <c r="BL108" s="253"/>
      <c r="BM108" s="253"/>
      <c r="BN108" s="253"/>
      <c r="BO108" s="253"/>
      <c r="BP108" s="253"/>
      <c r="BQ108" s="253"/>
      <c r="BR108" s="253"/>
      <c r="BS108" s="253"/>
      <c r="BT108" s="253"/>
      <c r="BU108" s="253"/>
      <c r="BV108" s="253"/>
      <c r="BW108" s="253"/>
      <c r="BX108" s="253"/>
      <c r="BY108" s="253"/>
      <c r="BZ108" s="253"/>
      <c r="CA108" s="253"/>
      <c r="CB108" s="253"/>
      <c r="CC108" s="253"/>
      <c r="CD108" s="253"/>
      <c r="CE108" s="253"/>
      <c r="CF108" s="253"/>
      <c r="CG108" s="253"/>
      <c r="CH108" s="253"/>
      <c r="CI108" s="253"/>
      <c r="CJ108" s="253"/>
      <c r="CK108" s="253"/>
      <c r="CL108" s="253"/>
      <c r="CM108" s="253"/>
    </row>
    <row r="109" spans="1:91" x14ac:dyDescent="0.25">
      <c r="A109" s="253"/>
      <c r="B109" s="253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  <c r="AQ109" s="253"/>
      <c r="AR109" s="253"/>
      <c r="AS109" s="253"/>
      <c r="AT109" s="253"/>
      <c r="AU109" s="253"/>
      <c r="AV109" s="253"/>
      <c r="AW109" s="253"/>
      <c r="AX109" s="253"/>
      <c r="AY109" s="253"/>
      <c r="AZ109" s="253"/>
      <c r="BA109" s="253"/>
      <c r="BB109" s="253"/>
      <c r="BC109" s="253"/>
      <c r="BD109" s="253"/>
      <c r="BE109" s="253"/>
      <c r="BF109" s="253"/>
      <c r="BG109" s="253"/>
      <c r="BH109" s="253"/>
      <c r="BI109" s="253"/>
      <c r="BJ109" s="253"/>
      <c r="BK109" s="253"/>
      <c r="BL109" s="253"/>
      <c r="BM109" s="253"/>
      <c r="BN109" s="253"/>
      <c r="BO109" s="253"/>
      <c r="BP109" s="253"/>
      <c r="BQ109" s="253"/>
      <c r="BR109" s="253"/>
      <c r="BS109" s="253"/>
      <c r="BT109" s="253"/>
      <c r="BU109" s="253"/>
      <c r="BV109" s="253"/>
      <c r="BW109" s="253"/>
      <c r="BX109" s="253"/>
      <c r="BY109" s="253"/>
      <c r="BZ109" s="253"/>
      <c r="CA109" s="253"/>
      <c r="CB109" s="253"/>
      <c r="CC109" s="253"/>
      <c r="CD109" s="253"/>
      <c r="CE109" s="253"/>
      <c r="CF109" s="253"/>
      <c r="CG109" s="253"/>
      <c r="CH109" s="253"/>
      <c r="CI109" s="253"/>
      <c r="CJ109" s="253"/>
      <c r="CK109" s="253"/>
      <c r="CL109" s="253"/>
      <c r="CM109" s="253"/>
    </row>
    <row r="110" spans="1:91" x14ac:dyDescent="0.25">
      <c r="A110" s="253"/>
      <c r="B110" s="253"/>
      <c r="C110" s="253"/>
      <c r="D110" s="253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/>
      <c r="AJ110" s="253"/>
      <c r="AK110" s="253"/>
      <c r="AL110" s="253"/>
      <c r="AM110" s="253"/>
      <c r="AN110" s="253"/>
      <c r="AO110" s="253"/>
      <c r="AP110" s="253"/>
      <c r="AQ110" s="253"/>
      <c r="AR110" s="253"/>
      <c r="AS110" s="253"/>
      <c r="AT110" s="253"/>
      <c r="AU110" s="253"/>
      <c r="AV110" s="253"/>
      <c r="AW110" s="253"/>
      <c r="AX110" s="253"/>
      <c r="AY110" s="253"/>
      <c r="AZ110" s="253"/>
      <c r="BA110" s="253"/>
      <c r="BB110" s="253"/>
      <c r="BC110" s="253"/>
      <c r="BD110" s="253"/>
      <c r="BE110" s="253"/>
      <c r="BF110" s="253"/>
      <c r="BG110" s="253"/>
      <c r="BH110" s="253"/>
      <c r="BI110" s="253"/>
      <c r="BJ110" s="253"/>
      <c r="BK110" s="253"/>
      <c r="BL110" s="253"/>
      <c r="BM110" s="253"/>
      <c r="BN110" s="253"/>
      <c r="BO110" s="253"/>
      <c r="BP110" s="253"/>
      <c r="BQ110" s="253"/>
      <c r="BR110" s="253"/>
      <c r="BS110" s="253"/>
      <c r="BT110" s="253"/>
      <c r="BU110" s="253"/>
      <c r="BV110" s="253"/>
      <c r="BW110" s="253"/>
      <c r="BX110" s="253"/>
      <c r="BY110" s="253"/>
      <c r="BZ110" s="253"/>
      <c r="CA110" s="253"/>
      <c r="CB110" s="253"/>
      <c r="CC110" s="253"/>
      <c r="CD110" s="253"/>
      <c r="CE110" s="253"/>
      <c r="CF110" s="253"/>
      <c r="CG110" s="253"/>
      <c r="CH110" s="253"/>
      <c r="CI110" s="253"/>
      <c r="CJ110" s="253"/>
      <c r="CK110" s="253"/>
      <c r="CL110" s="253"/>
      <c r="CM110" s="253"/>
    </row>
    <row r="111" spans="1:91" x14ac:dyDescent="0.25">
      <c r="A111" s="253"/>
      <c r="B111" s="253"/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/>
      <c r="AJ111" s="253"/>
      <c r="AK111" s="253"/>
      <c r="AL111" s="253"/>
      <c r="AM111" s="253"/>
      <c r="AN111" s="253"/>
      <c r="AO111" s="253"/>
      <c r="AP111" s="253"/>
      <c r="AQ111" s="253"/>
      <c r="AR111" s="253"/>
      <c r="AS111" s="253"/>
      <c r="AT111" s="253"/>
      <c r="AU111" s="253"/>
      <c r="AV111" s="253"/>
      <c r="AW111" s="253"/>
      <c r="AX111" s="253"/>
      <c r="AY111" s="253"/>
      <c r="AZ111" s="253"/>
      <c r="BA111" s="253"/>
      <c r="BB111" s="253"/>
      <c r="BC111" s="253"/>
      <c r="BD111" s="253"/>
      <c r="BE111" s="253"/>
      <c r="BF111" s="253"/>
      <c r="BG111" s="253"/>
      <c r="BH111" s="253"/>
      <c r="BI111" s="253"/>
      <c r="BJ111" s="253"/>
      <c r="BK111" s="253"/>
      <c r="BL111" s="253"/>
      <c r="BM111" s="253"/>
      <c r="BN111" s="253"/>
      <c r="BO111" s="253"/>
      <c r="BP111" s="253"/>
      <c r="BQ111" s="253"/>
      <c r="BR111" s="253"/>
      <c r="BS111" s="253"/>
      <c r="BT111" s="253"/>
      <c r="BU111" s="253"/>
      <c r="BV111" s="253"/>
      <c r="BW111" s="253"/>
      <c r="BX111" s="253"/>
      <c r="BY111" s="253"/>
      <c r="BZ111" s="253"/>
      <c r="CA111" s="253"/>
      <c r="CB111" s="253"/>
      <c r="CC111" s="253"/>
      <c r="CD111" s="253"/>
      <c r="CE111" s="253"/>
      <c r="CF111" s="253"/>
      <c r="CG111" s="253"/>
      <c r="CH111" s="253"/>
      <c r="CI111" s="253"/>
      <c r="CJ111" s="253"/>
      <c r="CK111" s="253"/>
      <c r="CL111" s="253"/>
      <c r="CM111" s="253"/>
    </row>
    <row r="112" spans="1:91" x14ac:dyDescent="0.25">
      <c r="A112" s="253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  <c r="AK112" s="253"/>
      <c r="AL112" s="253"/>
      <c r="AM112" s="253"/>
      <c r="AN112" s="253"/>
      <c r="AO112" s="253"/>
      <c r="AP112" s="253"/>
      <c r="AQ112" s="253"/>
      <c r="AR112" s="253"/>
      <c r="AS112" s="253"/>
      <c r="AT112" s="253"/>
      <c r="AU112" s="253"/>
      <c r="AV112" s="253"/>
      <c r="AW112" s="253"/>
      <c r="AX112" s="253"/>
      <c r="AY112" s="253"/>
      <c r="AZ112" s="253"/>
      <c r="BA112" s="253"/>
      <c r="BB112" s="253"/>
      <c r="BC112" s="253"/>
      <c r="BD112" s="253"/>
      <c r="BE112" s="253"/>
      <c r="BF112" s="253"/>
      <c r="BG112" s="253"/>
      <c r="BH112" s="253"/>
      <c r="BI112" s="253"/>
      <c r="BJ112" s="253"/>
      <c r="BK112" s="253"/>
      <c r="BL112" s="253"/>
      <c r="BM112" s="253"/>
      <c r="BN112" s="253"/>
      <c r="BO112" s="253"/>
      <c r="BP112" s="253"/>
      <c r="BQ112" s="253"/>
      <c r="BR112" s="253"/>
      <c r="BS112" s="253"/>
      <c r="BT112" s="253"/>
      <c r="BU112" s="253"/>
      <c r="BV112" s="253"/>
      <c r="BW112" s="253"/>
      <c r="BX112" s="253"/>
      <c r="BY112" s="253"/>
      <c r="BZ112" s="253"/>
      <c r="CA112" s="253"/>
      <c r="CB112" s="253"/>
      <c r="CC112" s="253"/>
      <c r="CD112" s="253"/>
      <c r="CE112" s="253"/>
      <c r="CF112" s="253"/>
      <c r="CG112" s="253"/>
      <c r="CH112" s="253"/>
      <c r="CI112" s="253"/>
      <c r="CJ112" s="253"/>
      <c r="CK112" s="253"/>
      <c r="CL112" s="253"/>
      <c r="CM112" s="253"/>
    </row>
    <row r="113" spans="1:91" x14ac:dyDescent="0.25">
      <c r="A113" s="253"/>
      <c r="B113" s="253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  <c r="AK113" s="253"/>
      <c r="AL113" s="253"/>
      <c r="AM113" s="253"/>
      <c r="AN113" s="253"/>
      <c r="AO113" s="253"/>
      <c r="AP113" s="253"/>
      <c r="AQ113" s="253"/>
      <c r="AR113" s="253"/>
      <c r="AS113" s="253"/>
      <c r="AT113" s="253"/>
      <c r="AU113" s="253"/>
      <c r="AV113" s="253"/>
      <c r="AW113" s="253"/>
      <c r="AX113" s="253"/>
      <c r="AY113" s="253"/>
      <c r="AZ113" s="253"/>
      <c r="BA113" s="253"/>
      <c r="BB113" s="253"/>
      <c r="BC113" s="253"/>
      <c r="BD113" s="253"/>
      <c r="BE113" s="253"/>
      <c r="BF113" s="253"/>
      <c r="BG113" s="253"/>
      <c r="BH113" s="253"/>
      <c r="BI113" s="253"/>
      <c r="BJ113" s="253"/>
      <c r="BK113" s="253"/>
      <c r="BL113" s="253"/>
      <c r="BM113" s="253"/>
      <c r="BN113" s="253"/>
      <c r="BO113" s="253"/>
      <c r="BP113" s="253"/>
      <c r="BQ113" s="253"/>
      <c r="BR113" s="253"/>
      <c r="BS113" s="253"/>
      <c r="BT113" s="253"/>
      <c r="BU113" s="253"/>
      <c r="BV113" s="253"/>
      <c r="BW113" s="253"/>
      <c r="BX113" s="253"/>
      <c r="BY113" s="253"/>
      <c r="BZ113" s="253"/>
      <c r="CA113" s="253"/>
      <c r="CB113" s="253"/>
      <c r="CC113" s="253"/>
      <c r="CD113" s="253"/>
      <c r="CE113" s="253"/>
      <c r="CF113" s="253"/>
      <c r="CG113" s="253"/>
      <c r="CH113" s="253"/>
      <c r="CI113" s="253"/>
      <c r="CJ113" s="253"/>
      <c r="CK113" s="253"/>
      <c r="CL113" s="253"/>
      <c r="CM113" s="253"/>
    </row>
    <row r="114" spans="1:91" x14ac:dyDescent="0.25">
      <c r="A114" s="253"/>
      <c r="B114" s="253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  <c r="AH114" s="253"/>
      <c r="AI114" s="253"/>
      <c r="AJ114" s="253"/>
      <c r="AK114" s="253"/>
      <c r="AL114" s="253"/>
      <c r="AM114" s="253"/>
      <c r="AN114" s="253"/>
      <c r="AO114" s="253"/>
      <c r="AP114" s="253"/>
      <c r="AQ114" s="253"/>
      <c r="AR114" s="253"/>
      <c r="AS114" s="253"/>
      <c r="AT114" s="253"/>
      <c r="AU114" s="253"/>
      <c r="AV114" s="253"/>
      <c r="AW114" s="253"/>
      <c r="AX114" s="253"/>
      <c r="AY114" s="253"/>
      <c r="AZ114" s="253"/>
      <c r="BA114" s="253"/>
      <c r="BB114" s="253"/>
      <c r="BC114" s="253"/>
      <c r="BD114" s="253"/>
      <c r="BE114" s="253"/>
      <c r="BF114" s="253"/>
      <c r="BG114" s="253"/>
      <c r="BH114" s="253"/>
      <c r="BI114" s="253"/>
      <c r="BJ114" s="253"/>
      <c r="BK114" s="253"/>
      <c r="BL114" s="253"/>
      <c r="BM114" s="253"/>
      <c r="BN114" s="253"/>
      <c r="BO114" s="253"/>
      <c r="BP114" s="253"/>
      <c r="BQ114" s="253"/>
      <c r="BR114" s="253"/>
      <c r="BS114" s="253"/>
      <c r="BT114" s="253"/>
      <c r="BU114" s="253"/>
      <c r="BV114" s="253"/>
      <c r="BW114" s="253"/>
      <c r="BX114" s="253"/>
      <c r="BY114" s="253"/>
      <c r="BZ114" s="253"/>
      <c r="CA114" s="253"/>
      <c r="CB114" s="253"/>
      <c r="CC114" s="253"/>
      <c r="CD114" s="253"/>
      <c r="CE114" s="253"/>
      <c r="CF114" s="253"/>
      <c r="CG114" s="253"/>
      <c r="CH114" s="253"/>
      <c r="CI114" s="253"/>
      <c r="CJ114" s="253"/>
      <c r="CK114" s="253"/>
      <c r="CL114" s="253"/>
      <c r="CM114" s="253"/>
    </row>
    <row r="115" spans="1:91" x14ac:dyDescent="0.25">
      <c r="A115" s="253"/>
      <c r="B115" s="253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  <c r="AK115" s="253"/>
      <c r="AL115" s="253"/>
      <c r="AM115" s="253"/>
      <c r="AN115" s="253"/>
      <c r="AO115" s="253"/>
      <c r="AP115" s="253"/>
      <c r="AQ115" s="253"/>
      <c r="AR115" s="253"/>
      <c r="AS115" s="253"/>
      <c r="AT115" s="253"/>
      <c r="AU115" s="253"/>
      <c r="AV115" s="253"/>
      <c r="AW115" s="253"/>
      <c r="AX115" s="253"/>
      <c r="AY115" s="253"/>
      <c r="AZ115" s="253"/>
      <c r="BA115" s="253"/>
      <c r="BB115" s="253"/>
      <c r="BC115" s="253"/>
      <c r="BD115" s="253"/>
      <c r="BE115" s="253"/>
      <c r="BF115" s="253"/>
      <c r="BG115" s="253"/>
      <c r="BH115" s="253"/>
      <c r="BI115" s="253"/>
      <c r="BJ115" s="253"/>
      <c r="BK115" s="253"/>
      <c r="BL115" s="253"/>
      <c r="BM115" s="253"/>
      <c r="BN115" s="253"/>
      <c r="BO115" s="253"/>
      <c r="BP115" s="253"/>
      <c r="BQ115" s="253"/>
      <c r="BR115" s="253"/>
      <c r="BS115" s="253"/>
      <c r="BT115" s="253"/>
      <c r="BU115" s="253"/>
      <c r="BV115" s="253"/>
      <c r="BW115" s="253"/>
      <c r="BX115" s="253"/>
      <c r="BY115" s="253"/>
      <c r="BZ115" s="253"/>
      <c r="CA115" s="253"/>
      <c r="CB115" s="253"/>
      <c r="CC115" s="253"/>
      <c r="CD115" s="253"/>
      <c r="CE115" s="253"/>
      <c r="CF115" s="253"/>
      <c r="CG115" s="253"/>
      <c r="CH115" s="253"/>
      <c r="CI115" s="253"/>
      <c r="CJ115" s="253"/>
      <c r="CK115" s="253"/>
      <c r="CL115" s="253"/>
      <c r="CM115" s="253"/>
    </row>
    <row r="116" spans="1:91" x14ac:dyDescent="0.25">
      <c r="A116" s="253"/>
      <c r="B116" s="253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/>
      <c r="AJ116" s="253"/>
      <c r="AK116" s="253"/>
      <c r="AL116" s="253"/>
      <c r="AM116" s="253"/>
      <c r="AN116" s="253"/>
      <c r="AO116" s="253"/>
      <c r="AP116" s="253"/>
      <c r="AQ116" s="253"/>
      <c r="AR116" s="253"/>
      <c r="AS116" s="253"/>
      <c r="AT116" s="253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3"/>
      <c r="BL116" s="253"/>
      <c r="BM116" s="253"/>
      <c r="BN116" s="253"/>
      <c r="BO116" s="253"/>
      <c r="BP116" s="253"/>
      <c r="BQ116" s="253"/>
      <c r="BR116" s="253"/>
      <c r="BS116" s="253"/>
      <c r="BT116" s="253"/>
      <c r="BU116" s="253"/>
      <c r="BV116" s="253"/>
      <c r="BW116" s="253"/>
      <c r="BX116" s="253"/>
      <c r="BY116" s="253"/>
      <c r="BZ116" s="253"/>
      <c r="CA116" s="253"/>
      <c r="CB116" s="253"/>
      <c r="CC116" s="253"/>
      <c r="CD116" s="253"/>
      <c r="CE116" s="253"/>
      <c r="CF116" s="253"/>
      <c r="CG116" s="253"/>
      <c r="CH116" s="253"/>
      <c r="CI116" s="253"/>
      <c r="CJ116" s="253"/>
      <c r="CK116" s="253"/>
      <c r="CL116" s="253"/>
      <c r="CM116" s="253"/>
    </row>
    <row r="117" spans="1:91" x14ac:dyDescent="0.25">
      <c r="A117" s="253"/>
      <c r="B117" s="253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  <c r="AA117" s="253"/>
      <c r="AB117" s="253"/>
      <c r="AC117" s="253"/>
      <c r="AD117" s="253"/>
      <c r="AE117" s="253"/>
      <c r="AF117" s="253"/>
      <c r="AG117" s="253"/>
      <c r="AH117" s="253"/>
      <c r="AI117" s="253"/>
      <c r="AJ117" s="253"/>
      <c r="AK117" s="253"/>
      <c r="AL117" s="253"/>
      <c r="AM117" s="253"/>
      <c r="AN117" s="253"/>
      <c r="AO117" s="253"/>
      <c r="AP117" s="253"/>
      <c r="AQ117" s="253"/>
      <c r="AR117" s="253"/>
      <c r="AS117" s="253"/>
      <c r="AT117" s="253"/>
      <c r="AU117" s="253"/>
      <c r="AV117" s="253"/>
      <c r="AW117" s="253"/>
      <c r="AX117" s="253"/>
      <c r="AY117" s="253"/>
      <c r="AZ117" s="253"/>
      <c r="BA117" s="253"/>
      <c r="BB117" s="253"/>
      <c r="BC117" s="253"/>
      <c r="BD117" s="253"/>
      <c r="BE117" s="253"/>
      <c r="BF117" s="253"/>
      <c r="BG117" s="253"/>
      <c r="BH117" s="253"/>
      <c r="BI117" s="253"/>
      <c r="BJ117" s="253"/>
      <c r="BK117" s="253"/>
      <c r="BL117" s="253"/>
      <c r="BM117" s="253"/>
      <c r="BN117" s="253"/>
      <c r="BO117" s="253"/>
      <c r="BP117" s="253"/>
      <c r="BQ117" s="253"/>
      <c r="BR117" s="253"/>
      <c r="BS117" s="253"/>
      <c r="BT117" s="253"/>
      <c r="BU117" s="253"/>
      <c r="BV117" s="253"/>
      <c r="BW117" s="253"/>
      <c r="BX117" s="253"/>
      <c r="BY117" s="253"/>
      <c r="BZ117" s="253"/>
      <c r="CA117" s="253"/>
      <c r="CB117" s="253"/>
      <c r="CC117" s="253"/>
      <c r="CD117" s="253"/>
      <c r="CE117" s="253"/>
      <c r="CF117" s="253"/>
      <c r="CG117" s="253"/>
      <c r="CH117" s="253"/>
      <c r="CI117" s="253"/>
      <c r="CJ117" s="253"/>
      <c r="CK117" s="253"/>
      <c r="CL117" s="253"/>
      <c r="CM117" s="253"/>
    </row>
    <row r="118" spans="1:91" x14ac:dyDescent="0.25">
      <c r="A118" s="253"/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/>
      <c r="AJ118" s="253"/>
      <c r="AK118" s="253"/>
      <c r="AL118" s="253"/>
      <c r="AM118" s="253"/>
      <c r="AN118" s="253"/>
      <c r="AO118" s="253"/>
      <c r="AP118" s="253"/>
      <c r="AQ118" s="253"/>
      <c r="AR118" s="253"/>
      <c r="AS118" s="253"/>
      <c r="AT118" s="253"/>
      <c r="AU118" s="253"/>
      <c r="AV118" s="253"/>
      <c r="AW118" s="253"/>
      <c r="AX118" s="253"/>
      <c r="AY118" s="253"/>
      <c r="AZ118" s="253"/>
      <c r="BA118" s="253"/>
      <c r="BB118" s="253"/>
      <c r="BC118" s="253"/>
      <c r="BD118" s="253"/>
      <c r="BE118" s="253"/>
      <c r="BF118" s="253"/>
      <c r="BG118" s="253"/>
      <c r="BH118" s="253"/>
      <c r="BI118" s="253"/>
      <c r="BJ118" s="253"/>
      <c r="BK118" s="253"/>
      <c r="BL118" s="253"/>
      <c r="BM118" s="253"/>
      <c r="BN118" s="253"/>
      <c r="BO118" s="253"/>
      <c r="BP118" s="253"/>
      <c r="BQ118" s="253"/>
      <c r="BR118" s="253"/>
      <c r="BS118" s="253"/>
      <c r="BT118" s="253"/>
      <c r="BU118" s="253"/>
      <c r="BV118" s="253"/>
      <c r="BW118" s="253"/>
      <c r="BX118" s="253"/>
      <c r="BY118" s="253"/>
      <c r="BZ118" s="253"/>
      <c r="CA118" s="253"/>
      <c r="CB118" s="253"/>
      <c r="CC118" s="253"/>
      <c r="CD118" s="253"/>
      <c r="CE118" s="253"/>
      <c r="CF118" s="253"/>
      <c r="CG118" s="253"/>
      <c r="CH118" s="253"/>
      <c r="CI118" s="253"/>
      <c r="CJ118" s="253"/>
      <c r="CK118" s="253"/>
      <c r="CL118" s="253"/>
      <c r="CM118" s="253"/>
    </row>
    <row r="119" spans="1:91" x14ac:dyDescent="0.25">
      <c r="A119" s="253"/>
      <c r="B119" s="253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53"/>
      <c r="AC119" s="253"/>
      <c r="AD119" s="253"/>
      <c r="AE119" s="253"/>
      <c r="AF119" s="253"/>
      <c r="AG119" s="253"/>
      <c r="AH119" s="253"/>
      <c r="AI119" s="253"/>
      <c r="AJ119" s="253"/>
      <c r="AK119" s="253"/>
      <c r="AL119" s="253"/>
      <c r="AM119" s="253"/>
      <c r="AN119" s="253"/>
      <c r="AO119" s="253"/>
      <c r="AP119" s="253"/>
      <c r="AQ119" s="253"/>
      <c r="AR119" s="253"/>
      <c r="AS119" s="253"/>
      <c r="AT119" s="253"/>
      <c r="AU119" s="253"/>
      <c r="AV119" s="253"/>
      <c r="AW119" s="253"/>
      <c r="AX119" s="253"/>
      <c r="AY119" s="253"/>
      <c r="AZ119" s="253"/>
      <c r="BA119" s="253"/>
      <c r="BB119" s="253"/>
      <c r="BC119" s="253"/>
      <c r="BD119" s="253"/>
      <c r="BE119" s="253"/>
      <c r="BF119" s="253"/>
      <c r="BG119" s="253"/>
      <c r="BH119" s="253"/>
      <c r="BI119" s="253"/>
      <c r="BJ119" s="253"/>
      <c r="BK119" s="253"/>
      <c r="BL119" s="253"/>
      <c r="BM119" s="253"/>
      <c r="BN119" s="253"/>
      <c r="BO119" s="253"/>
      <c r="BP119" s="253"/>
      <c r="BQ119" s="253"/>
      <c r="BR119" s="253"/>
      <c r="BS119" s="253"/>
      <c r="BT119" s="253"/>
      <c r="BU119" s="253"/>
      <c r="BV119" s="253"/>
      <c r="BW119" s="253"/>
      <c r="BX119" s="253"/>
      <c r="BY119" s="253"/>
      <c r="BZ119" s="253"/>
      <c r="CA119" s="253"/>
      <c r="CB119" s="253"/>
      <c r="CC119" s="253"/>
      <c r="CD119" s="253"/>
      <c r="CE119" s="253"/>
      <c r="CF119" s="253"/>
      <c r="CG119" s="253"/>
      <c r="CH119" s="253"/>
      <c r="CI119" s="253"/>
      <c r="CJ119" s="253"/>
      <c r="CK119" s="253"/>
      <c r="CL119" s="253"/>
      <c r="CM119" s="253"/>
    </row>
    <row r="120" spans="1:91" x14ac:dyDescent="0.25">
      <c r="A120" s="253"/>
      <c r="B120" s="253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  <c r="AA120" s="253"/>
      <c r="AB120" s="253"/>
      <c r="AC120" s="253"/>
      <c r="AD120" s="253"/>
      <c r="AE120" s="253"/>
      <c r="AF120" s="253"/>
      <c r="AG120" s="253"/>
      <c r="AH120" s="253"/>
      <c r="AI120" s="253"/>
      <c r="AJ120" s="253"/>
      <c r="AK120" s="253"/>
      <c r="AL120" s="253"/>
      <c r="AM120" s="253"/>
      <c r="AN120" s="253"/>
      <c r="AO120" s="253"/>
      <c r="AP120" s="253"/>
      <c r="AQ120" s="253"/>
      <c r="AR120" s="253"/>
      <c r="AS120" s="253"/>
      <c r="AT120" s="253"/>
      <c r="AU120" s="253"/>
      <c r="AV120" s="253"/>
      <c r="AW120" s="253"/>
      <c r="AX120" s="253"/>
      <c r="AY120" s="253"/>
      <c r="AZ120" s="253"/>
      <c r="BA120" s="253"/>
      <c r="BB120" s="253"/>
      <c r="BC120" s="253"/>
      <c r="BD120" s="253"/>
      <c r="BE120" s="253"/>
      <c r="BF120" s="253"/>
      <c r="BG120" s="253"/>
      <c r="BH120" s="253"/>
      <c r="BI120" s="253"/>
      <c r="BJ120" s="253"/>
      <c r="BK120" s="253"/>
      <c r="BL120" s="253"/>
      <c r="BM120" s="253"/>
      <c r="BN120" s="253"/>
      <c r="BO120" s="253"/>
      <c r="BP120" s="253"/>
      <c r="BQ120" s="253"/>
      <c r="BR120" s="253"/>
      <c r="BS120" s="253"/>
      <c r="BT120" s="253"/>
      <c r="BU120" s="253"/>
      <c r="BV120" s="253"/>
      <c r="BW120" s="253"/>
      <c r="BX120" s="253"/>
      <c r="BY120" s="253"/>
      <c r="BZ120" s="253"/>
      <c r="CA120" s="253"/>
      <c r="CB120" s="253"/>
      <c r="CC120" s="253"/>
      <c r="CD120" s="253"/>
      <c r="CE120" s="253"/>
      <c r="CF120" s="253"/>
      <c r="CG120" s="253"/>
      <c r="CH120" s="253"/>
      <c r="CI120" s="253"/>
      <c r="CJ120" s="253"/>
      <c r="CK120" s="253"/>
      <c r="CL120" s="253"/>
      <c r="CM120" s="253"/>
    </row>
    <row r="121" spans="1:91" x14ac:dyDescent="0.25">
      <c r="A121" s="253"/>
      <c r="B121" s="253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B121" s="253"/>
      <c r="AC121" s="253"/>
      <c r="AD121" s="253"/>
      <c r="AE121" s="253"/>
      <c r="AF121" s="253"/>
      <c r="AG121" s="253"/>
      <c r="AH121" s="253"/>
      <c r="AI121" s="253"/>
      <c r="AJ121" s="253"/>
      <c r="AK121" s="253"/>
      <c r="AL121" s="253"/>
      <c r="AM121" s="253"/>
      <c r="AN121" s="253"/>
      <c r="AO121" s="253"/>
      <c r="AP121" s="253"/>
      <c r="AQ121" s="253"/>
      <c r="AR121" s="253"/>
      <c r="AS121" s="253"/>
      <c r="AT121" s="253"/>
      <c r="AU121" s="253"/>
      <c r="AV121" s="253"/>
      <c r="AW121" s="253"/>
      <c r="AX121" s="253"/>
      <c r="AY121" s="253"/>
      <c r="AZ121" s="253"/>
      <c r="BA121" s="253"/>
      <c r="BB121" s="253"/>
      <c r="BC121" s="253"/>
      <c r="BD121" s="253"/>
      <c r="BE121" s="253"/>
      <c r="BF121" s="253"/>
      <c r="BG121" s="253"/>
      <c r="BH121" s="253"/>
      <c r="BI121" s="253"/>
      <c r="BJ121" s="253"/>
      <c r="BK121" s="253"/>
      <c r="BL121" s="253"/>
      <c r="BM121" s="253"/>
      <c r="BN121" s="253"/>
      <c r="BO121" s="253"/>
      <c r="BP121" s="253"/>
      <c r="BQ121" s="253"/>
      <c r="BR121" s="253"/>
      <c r="BS121" s="253"/>
      <c r="BT121" s="253"/>
      <c r="BU121" s="253"/>
      <c r="BV121" s="253"/>
      <c r="BW121" s="253"/>
      <c r="BX121" s="253"/>
      <c r="BY121" s="253"/>
      <c r="BZ121" s="253"/>
      <c r="CA121" s="253"/>
      <c r="CB121" s="253"/>
      <c r="CC121" s="253"/>
      <c r="CD121" s="253"/>
      <c r="CE121" s="253"/>
      <c r="CF121" s="253"/>
      <c r="CG121" s="253"/>
      <c r="CH121" s="253"/>
      <c r="CI121" s="253"/>
      <c r="CJ121" s="253"/>
      <c r="CK121" s="253"/>
      <c r="CL121" s="253"/>
      <c r="CM121" s="253"/>
    </row>
    <row r="122" spans="1:91" x14ac:dyDescent="0.25">
      <c r="A122" s="253"/>
      <c r="B122" s="253"/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  <c r="AE122" s="253"/>
      <c r="AF122" s="253"/>
      <c r="AG122" s="253"/>
      <c r="AH122" s="253"/>
      <c r="AI122" s="253"/>
      <c r="AJ122" s="253"/>
      <c r="AK122" s="253"/>
      <c r="AL122" s="253"/>
      <c r="AM122" s="253"/>
      <c r="AN122" s="253"/>
      <c r="AO122" s="253"/>
      <c r="AP122" s="253"/>
      <c r="AQ122" s="253"/>
      <c r="AR122" s="253"/>
      <c r="AS122" s="253"/>
      <c r="AT122" s="253"/>
      <c r="AU122" s="253"/>
      <c r="AV122" s="253"/>
      <c r="AW122" s="253"/>
      <c r="AX122" s="253"/>
      <c r="AY122" s="253"/>
      <c r="AZ122" s="253"/>
      <c r="BA122" s="253"/>
      <c r="BB122" s="253"/>
      <c r="BC122" s="253"/>
      <c r="BD122" s="253"/>
      <c r="BE122" s="253"/>
      <c r="BF122" s="253"/>
      <c r="BG122" s="253"/>
      <c r="BH122" s="253"/>
      <c r="BI122" s="253"/>
      <c r="BJ122" s="253"/>
      <c r="BK122" s="253"/>
      <c r="BL122" s="253"/>
      <c r="BM122" s="253"/>
      <c r="BN122" s="253"/>
      <c r="BO122" s="253"/>
      <c r="BP122" s="253"/>
      <c r="BQ122" s="253"/>
      <c r="BR122" s="253"/>
      <c r="BS122" s="253"/>
      <c r="BT122" s="253"/>
      <c r="BU122" s="253"/>
      <c r="BV122" s="253"/>
      <c r="BW122" s="253"/>
      <c r="BX122" s="253"/>
      <c r="BY122" s="253"/>
      <c r="BZ122" s="253"/>
      <c r="CA122" s="253"/>
      <c r="CB122" s="253"/>
      <c r="CC122" s="253"/>
      <c r="CD122" s="253"/>
      <c r="CE122" s="253"/>
      <c r="CF122" s="253"/>
      <c r="CG122" s="253"/>
      <c r="CH122" s="253"/>
      <c r="CI122" s="253"/>
      <c r="CJ122" s="253"/>
      <c r="CK122" s="253"/>
      <c r="CL122" s="253"/>
      <c r="CM122" s="253"/>
    </row>
    <row r="123" spans="1:91" x14ac:dyDescent="0.25">
      <c r="A123" s="253"/>
      <c r="B123" s="253"/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  <c r="AH123" s="253"/>
      <c r="AI123" s="253"/>
      <c r="AJ123" s="253"/>
      <c r="AK123" s="253"/>
      <c r="AL123" s="253"/>
      <c r="AM123" s="253"/>
      <c r="AN123" s="253"/>
      <c r="AO123" s="253"/>
      <c r="AP123" s="253"/>
      <c r="AQ123" s="253"/>
      <c r="AR123" s="253"/>
      <c r="AS123" s="253"/>
      <c r="AT123" s="253"/>
      <c r="AU123" s="253"/>
      <c r="AV123" s="253"/>
      <c r="AW123" s="253"/>
      <c r="AX123" s="253"/>
      <c r="AY123" s="253"/>
      <c r="AZ123" s="253"/>
      <c r="BA123" s="253"/>
      <c r="BB123" s="253"/>
      <c r="BC123" s="253"/>
      <c r="BD123" s="253"/>
      <c r="BE123" s="253"/>
      <c r="BF123" s="253"/>
      <c r="BG123" s="253"/>
      <c r="BH123" s="253"/>
      <c r="BI123" s="253"/>
      <c r="BJ123" s="253"/>
      <c r="BK123" s="253"/>
      <c r="BL123" s="253"/>
      <c r="BM123" s="253"/>
      <c r="BN123" s="253"/>
      <c r="BO123" s="253"/>
      <c r="BP123" s="253"/>
      <c r="BQ123" s="253"/>
      <c r="BR123" s="253"/>
      <c r="BS123" s="253"/>
      <c r="BT123" s="253"/>
      <c r="BU123" s="253"/>
      <c r="BV123" s="253"/>
      <c r="BW123" s="253"/>
      <c r="BX123" s="253"/>
      <c r="BY123" s="253"/>
      <c r="BZ123" s="253"/>
      <c r="CA123" s="253"/>
      <c r="CB123" s="253"/>
      <c r="CC123" s="253"/>
      <c r="CD123" s="253"/>
      <c r="CE123" s="253"/>
      <c r="CF123" s="253"/>
      <c r="CG123" s="253"/>
      <c r="CH123" s="253"/>
      <c r="CI123" s="253"/>
      <c r="CJ123" s="253"/>
      <c r="CK123" s="253"/>
      <c r="CL123" s="253"/>
      <c r="CM123" s="253"/>
    </row>
    <row r="124" spans="1:91" x14ac:dyDescent="0.25">
      <c r="A124" s="253"/>
      <c r="B124" s="253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  <c r="AE124" s="253"/>
      <c r="AF124" s="253"/>
      <c r="AG124" s="253"/>
      <c r="AH124" s="253"/>
      <c r="AI124" s="253"/>
      <c r="AJ124" s="253"/>
      <c r="AK124" s="253"/>
      <c r="AL124" s="253"/>
      <c r="AM124" s="253"/>
      <c r="AN124" s="253"/>
      <c r="AO124" s="253"/>
      <c r="AP124" s="253"/>
      <c r="AQ124" s="253"/>
      <c r="AR124" s="253"/>
      <c r="AS124" s="253"/>
      <c r="AT124" s="253"/>
      <c r="AU124" s="253"/>
      <c r="AV124" s="253"/>
      <c r="AW124" s="253"/>
      <c r="AX124" s="253"/>
      <c r="AY124" s="253"/>
      <c r="AZ124" s="253"/>
      <c r="BA124" s="253"/>
      <c r="BB124" s="253"/>
      <c r="BC124" s="253"/>
      <c r="BD124" s="253"/>
      <c r="BE124" s="253"/>
      <c r="BF124" s="253"/>
      <c r="BG124" s="253"/>
      <c r="BH124" s="253"/>
      <c r="BI124" s="253"/>
      <c r="BJ124" s="253"/>
      <c r="BK124" s="253"/>
      <c r="BL124" s="253"/>
      <c r="BM124" s="253"/>
      <c r="BN124" s="253"/>
      <c r="BO124" s="253"/>
      <c r="BP124" s="253"/>
      <c r="BQ124" s="253"/>
      <c r="BR124" s="253"/>
      <c r="BS124" s="253"/>
      <c r="BT124" s="253"/>
      <c r="BU124" s="253"/>
      <c r="BV124" s="253"/>
      <c r="BW124" s="253"/>
      <c r="BX124" s="253"/>
      <c r="BY124" s="253"/>
      <c r="BZ124" s="253"/>
      <c r="CA124" s="253"/>
      <c r="CB124" s="253"/>
      <c r="CC124" s="253"/>
      <c r="CD124" s="253"/>
      <c r="CE124" s="253"/>
      <c r="CF124" s="253"/>
      <c r="CG124" s="253"/>
      <c r="CH124" s="253"/>
      <c r="CI124" s="253"/>
      <c r="CJ124" s="253"/>
      <c r="CK124" s="253"/>
      <c r="CL124" s="253"/>
      <c r="CM124" s="253"/>
    </row>
    <row r="125" spans="1:91" x14ac:dyDescent="0.25">
      <c r="A125" s="253"/>
      <c r="B125" s="253"/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  <c r="AH125" s="253"/>
      <c r="AI125" s="253"/>
      <c r="AJ125" s="253"/>
      <c r="AK125" s="253"/>
      <c r="AL125" s="253"/>
      <c r="AM125" s="253"/>
      <c r="AN125" s="253"/>
      <c r="AO125" s="253"/>
      <c r="AP125" s="253"/>
      <c r="AQ125" s="253"/>
      <c r="AR125" s="253"/>
      <c r="AS125" s="253"/>
      <c r="AT125" s="253"/>
      <c r="AU125" s="253"/>
      <c r="AV125" s="253"/>
      <c r="AW125" s="253"/>
      <c r="AX125" s="253"/>
      <c r="AY125" s="253"/>
      <c r="AZ125" s="253"/>
      <c r="BA125" s="253"/>
      <c r="BB125" s="253"/>
      <c r="BC125" s="253"/>
      <c r="BD125" s="253"/>
      <c r="BE125" s="253"/>
      <c r="BF125" s="253"/>
      <c r="BG125" s="253"/>
      <c r="BH125" s="253"/>
      <c r="BI125" s="253"/>
      <c r="BJ125" s="253"/>
      <c r="BK125" s="253"/>
      <c r="BL125" s="253"/>
      <c r="BM125" s="253"/>
      <c r="BN125" s="253"/>
      <c r="BO125" s="253"/>
      <c r="BP125" s="253"/>
      <c r="BQ125" s="253"/>
      <c r="BR125" s="253"/>
      <c r="BS125" s="253"/>
      <c r="BT125" s="253"/>
      <c r="BU125" s="253"/>
      <c r="BV125" s="253"/>
      <c r="BW125" s="253"/>
      <c r="BX125" s="253"/>
      <c r="BY125" s="253"/>
      <c r="BZ125" s="253"/>
      <c r="CA125" s="253"/>
      <c r="CB125" s="253"/>
      <c r="CC125" s="253"/>
      <c r="CD125" s="253"/>
      <c r="CE125" s="253"/>
      <c r="CF125" s="253"/>
      <c r="CG125" s="253"/>
      <c r="CH125" s="253"/>
      <c r="CI125" s="253"/>
      <c r="CJ125" s="253"/>
      <c r="CK125" s="253"/>
      <c r="CL125" s="253"/>
      <c r="CM125" s="253"/>
    </row>
    <row r="126" spans="1:91" x14ac:dyDescent="0.25">
      <c r="A126" s="253"/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  <c r="AH126" s="253"/>
      <c r="AI126" s="253"/>
      <c r="AJ126" s="253"/>
      <c r="AK126" s="253"/>
      <c r="AL126" s="253"/>
      <c r="AM126" s="253"/>
      <c r="AN126" s="253"/>
      <c r="AO126" s="253"/>
      <c r="AP126" s="253"/>
      <c r="AQ126" s="253"/>
      <c r="AR126" s="253"/>
      <c r="AS126" s="253"/>
      <c r="AT126" s="253"/>
      <c r="AU126" s="253"/>
      <c r="AV126" s="253"/>
      <c r="AW126" s="253"/>
      <c r="AX126" s="253"/>
      <c r="AY126" s="253"/>
      <c r="AZ126" s="253"/>
      <c r="BA126" s="253"/>
      <c r="BB126" s="253"/>
      <c r="BC126" s="253"/>
      <c r="BD126" s="253"/>
      <c r="BE126" s="253"/>
      <c r="BF126" s="253"/>
      <c r="BG126" s="253"/>
      <c r="BH126" s="253"/>
      <c r="BI126" s="253"/>
      <c r="BJ126" s="253"/>
      <c r="BK126" s="253"/>
      <c r="BL126" s="253"/>
      <c r="BM126" s="253"/>
      <c r="BN126" s="253"/>
      <c r="BO126" s="253"/>
      <c r="BP126" s="253"/>
      <c r="BQ126" s="253"/>
      <c r="BR126" s="253"/>
      <c r="BS126" s="253"/>
      <c r="BT126" s="253"/>
      <c r="BU126" s="253"/>
      <c r="BV126" s="253"/>
      <c r="BW126" s="253"/>
      <c r="BX126" s="253"/>
      <c r="BY126" s="253"/>
      <c r="BZ126" s="253"/>
      <c r="CA126" s="253"/>
      <c r="CB126" s="253"/>
      <c r="CC126" s="253"/>
      <c r="CD126" s="253"/>
      <c r="CE126" s="253"/>
      <c r="CF126" s="253"/>
      <c r="CG126" s="253"/>
      <c r="CH126" s="253"/>
      <c r="CI126" s="253"/>
      <c r="CJ126" s="253"/>
      <c r="CK126" s="253"/>
      <c r="CL126" s="253"/>
      <c r="CM126" s="253"/>
    </row>
    <row r="127" spans="1:91" x14ac:dyDescent="0.25">
      <c r="A127" s="253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B127" s="253"/>
      <c r="AC127" s="253"/>
      <c r="AD127" s="253"/>
      <c r="AE127" s="253"/>
      <c r="AF127" s="253"/>
      <c r="AG127" s="253"/>
      <c r="AH127" s="253"/>
      <c r="AI127" s="253"/>
      <c r="AJ127" s="253"/>
      <c r="AK127" s="253"/>
      <c r="AL127" s="253"/>
      <c r="AM127" s="253"/>
      <c r="AN127" s="253"/>
      <c r="AO127" s="253"/>
      <c r="AP127" s="253"/>
      <c r="AQ127" s="253"/>
      <c r="AR127" s="253"/>
      <c r="AS127" s="253"/>
      <c r="AT127" s="253"/>
      <c r="AU127" s="253"/>
      <c r="AV127" s="253"/>
      <c r="AW127" s="253"/>
      <c r="AX127" s="253"/>
      <c r="AY127" s="253"/>
      <c r="AZ127" s="253"/>
      <c r="BA127" s="253"/>
      <c r="BB127" s="253"/>
      <c r="BC127" s="253"/>
      <c r="BD127" s="253"/>
      <c r="BE127" s="253"/>
      <c r="BF127" s="253"/>
      <c r="BG127" s="253"/>
      <c r="BH127" s="253"/>
      <c r="BI127" s="253"/>
      <c r="BJ127" s="253"/>
      <c r="BK127" s="253"/>
      <c r="BL127" s="253"/>
      <c r="BM127" s="253"/>
      <c r="BN127" s="253"/>
      <c r="BO127" s="253"/>
      <c r="BP127" s="253"/>
      <c r="BQ127" s="253"/>
      <c r="BR127" s="253"/>
      <c r="BS127" s="253"/>
      <c r="BT127" s="253"/>
      <c r="BU127" s="253"/>
      <c r="BV127" s="253"/>
      <c r="BW127" s="253"/>
      <c r="BX127" s="253"/>
      <c r="BY127" s="253"/>
      <c r="BZ127" s="253"/>
      <c r="CA127" s="253"/>
      <c r="CB127" s="253"/>
      <c r="CC127" s="253"/>
      <c r="CD127" s="253"/>
      <c r="CE127" s="253"/>
      <c r="CF127" s="253"/>
      <c r="CG127" s="253"/>
      <c r="CH127" s="253"/>
      <c r="CI127" s="253"/>
      <c r="CJ127" s="253"/>
      <c r="CK127" s="253"/>
      <c r="CL127" s="253"/>
      <c r="CM127" s="253"/>
    </row>
    <row r="128" spans="1:91" x14ac:dyDescent="0.25">
      <c r="A128" s="253"/>
      <c r="B128" s="253"/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253"/>
      <c r="AJ128" s="253"/>
      <c r="AK128" s="253"/>
      <c r="AL128" s="253"/>
      <c r="AM128" s="253"/>
      <c r="AN128" s="253"/>
      <c r="AO128" s="253"/>
      <c r="AP128" s="253"/>
      <c r="AQ128" s="253"/>
      <c r="AR128" s="253"/>
      <c r="AS128" s="253"/>
      <c r="AT128" s="253"/>
      <c r="AU128" s="253"/>
      <c r="AV128" s="253"/>
      <c r="AW128" s="253"/>
      <c r="AX128" s="253"/>
      <c r="AY128" s="253"/>
      <c r="AZ128" s="253"/>
      <c r="BA128" s="253"/>
      <c r="BB128" s="253"/>
      <c r="BC128" s="253"/>
      <c r="BD128" s="253"/>
      <c r="BE128" s="253"/>
      <c r="BF128" s="253"/>
      <c r="BG128" s="253"/>
      <c r="BH128" s="253"/>
      <c r="BI128" s="253"/>
      <c r="BJ128" s="253"/>
      <c r="BK128" s="253"/>
      <c r="BL128" s="253"/>
      <c r="BM128" s="253"/>
      <c r="BN128" s="253"/>
      <c r="BO128" s="253"/>
      <c r="BP128" s="253"/>
      <c r="BQ128" s="253"/>
      <c r="BR128" s="253"/>
      <c r="BS128" s="253"/>
      <c r="BT128" s="253"/>
      <c r="BU128" s="253"/>
      <c r="BV128" s="253"/>
      <c r="BW128" s="253"/>
      <c r="BX128" s="253"/>
      <c r="BY128" s="253"/>
      <c r="BZ128" s="253"/>
      <c r="CA128" s="253"/>
      <c r="CB128" s="253"/>
      <c r="CC128" s="253"/>
      <c r="CD128" s="253"/>
      <c r="CE128" s="253"/>
      <c r="CF128" s="253"/>
      <c r="CG128" s="253"/>
      <c r="CH128" s="253"/>
      <c r="CI128" s="253"/>
      <c r="CJ128" s="253"/>
      <c r="CK128" s="253"/>
      <c r="CL128" s="253"/>
      <c r="CM128" s="253"/>
    </row>
    <row r="129" spans="1:91" x14ac:dyDescent="0.25">
      <c r="A129" s="253"/>
      <c r="B129" s="253"/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/>
      <c r="AJ129" s="253"/>
      <c r="AK129" s="253"/>
      <c r="AL129" s="253"/>
      <c r="AM129" s="253"/>
      <c r="AN129" s="253"/>
      <c r="AO129" s="253"/>
      <c r="AP129" s="253"/>
      <c r="AQ129" s="253"/>
      <c r="AR129" s="253"/>
      <c r="AS129" s="253"/>
      <c r="AT129" s="253"/>
      <c r="AU129" s="253"/>
      <c r="AV129" s="253"/>
      <c r="AW129" s="253"/>
      <c r="AX129" s="253"/>
      <c r="AY129" s="253"/>
      <c r="AZ129" s="253"/>
      <c r="BA129" s="253"/>
      <c r="BB129" s="253"/>
      <c r="BC129" s="253"/>
      <c r="BD129" s="253"/>
      <c r="BE129" s="253"/>
      <c r="BF129" s="253"/>
      <c r="BG129" s="253"/>
      <c r="BH129" s="253"/>
      <c r="BI129" s="253"/>
      <c r="BJ129" s="253"/>
      <c r="BK129" s="253"/>
      <c r="BL129" s="253"/>
      <c r="BM129" s="253"/>
      <c r="BN129" s="253"/>
      <c r="BO129" s="253"/>
      <c r="BP129" s="253"/>
      <c r="BQ129" s="253"/>
      <c r="BR129" s="253"/>
      <c r="BS129" s="253"/>
      <c r="BT129" s="253"/>
      <c r="BU129" s="253"/>
      <c r="BV129" s="253"/>
      <c r="BW129" s="253"/>
      <c r="BX129" s="253"/>
      <c r="BY129" s="253"/>
      <c r="BZ129" s="253"/>
      <c r="CA129" s="253"/>
      <c r="CB129" s="253"/>
      <c r="CC129" s="253"/>
      <c r="CD129" s="253"/>
      <c r="CE129" s="253"/>
      <c r="CF129" s="253"/>
      <c r="CG129" s="253"/>
      <c r="CH129" s="253"/>
      <c r="CI129" s="253"/>
      <c r="CJ129" s="253"/>
      <c r="CK129" s="253"/>
      <c r="CL129" s="253"/>
      <c r="CM129" s="253"/>
    </row>
    <row r="130" spans="1:91" x14ac:dyDescent="0.25">
      <c r="A130" s="253"/>
      <c r="B130" s="253"/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I130" s="253"/>
      <c r="AJ130" s="253"/>
      <c r="AK130" s="253"/>
      <c r="AL130" s="253"/>
      <c r="AM130" s="253"/>
      <c r="AN130" s="253"/>
      <c r="AO130" s="253"/>
      <c r="AP130" s="253"/>
      <c r="AQ130" s="253"/>
      <c r="AR130" s="253"/>
      <c r="AS130" s="253"/>
      <c r="AT130" s="253"/>
      <c r="AU130" s="253"/>
      <c r="AV130" s="253"/>
      <c r="AW130" s="253"/>
      <c r="AX130" s="253"/>
      <c r="AY130" s="253"/>
      <c r="AZ130" s="253"/>
      <c r="BA130" s="253"/>
      <c r="BB130" s="253"/>
      <c r="BC130" s="253"/>
      <c r="BD130" s="253"/>
      <c r="BE130" s="253"/>
      <c r="BF130" s="253"/>
      <c r="BG130" s="253"/>
      <c r="BH130" s="253"/>
      <c r="BI130" s="253"/>
      <c r="BJ130" s="253"/>
      <c r="BK130" s="253"/>
      <c r="BL130" s="253"/>
      <c r="BM130" s="253"/>
      <c r="BN130" s="253"/>
      <c r="BO130" s="253"/>
      <c r="BP130" s="253"/>
      <c r="BQ130" s="253"/>
      <c r="BR130" s="253"/>
      <c r="BS130" s="253"/>
      <c r="BT130" s="253"/>
      <c r="BU130" s="253"/>
      <c r="BV130" s="253"/>
      <c r="BW130" s="253"/>
      <c r="BX130" s="253"/>
      <c r="BY130" s="253"/>
      <c r="BZ130" s="253"/>
      <c r="CA130" s="253"/>
      <c r="CB130" s="253"/>
      <c r="CC130" s="253"/>
      <c r="CD130" s="253"/>
      <c r="CE130" s="253"/>
      <c r="CF130" s="253"/>
      <c r="CG130" s="253"/>
      <c r="CH130" s="253"/>
      <c r="CI130" s="253"/>
      <c r="CJ130" s="253"/>
      <c r="CK130" s="253"/>
      <c r="CL130" s="253"/>
      <c r="CM130" s="253"/>
    </row>
    <row r="131" spans="1:91" x14ac:dyDescent="0.25">
      <c r="A131" s="253"/>
      <c r="B131" s="253"/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53"/>
      <c r="AC131" s="253"/>
      <c r="AD131" s="253"/>
      <c r="AE131" s="253"/>
      <c r="AF131" s="253"/>
      <c r="AG131" s="253"/>
      <c r="AH131" s="253"/>
      <c r="AI131" s="253"/>
      <c r="AJ131" s="253"/>
      <c r="AK131" s="253"/>
      <c r="AL131" s="253"/>
      <c r="AM131" s="253"/>
      <c r="AN131" s="253"/>
      <c r="AO131" s="253"/>
      <c r="AP131" s="253"/>
      <c r="AQ131" s="253"/>
      <c r="AR131" s="253"/>
      <c r="AS131" s="253"/>
      <c r="AT131" s="253"/>
      <c r="AU131" s="253"/>
      <c r="AV131" s="253"/>
      <c r="AW131" s="253"/>
      <c r="AX131" s="253"/>
      <c r="AY131" s="253"/>
      <c r="AZ131" s="253"/>
      <c r="BA131" s="253"/>
      <c r="BB131" s="253"/>
      <c r="BC131" s="253"/>
      <c r="BD131" s="253"/>
      <c r="BE131" s="253"/>
      <c r="BF131" s="253"/>
      <c r="BG131" s="253"/>
      <c r="BH131" s="253"/>
      <c r="BI131" s="253"/>
      <c r="BJ131" s="253"/>
      <c r="BK131" s="253"/>
      <c r="BL131" s="253"/>
      <c r="BM131" s="253"/>
      <c r="BN131" s="253"/>
      <c r="BO131" s="253"/>
      <c r="BP131" s="253"/>
      <c r="BQ131" s="253"/>
      <c r="BR131" s="253"/>
      <c r="BS131" s="253"/>
      <c r="BT131" s="253"/>
      <c r="BU131" s="253"/>
      <c r="BV131" s="253"/>
      <c r="BW131" s="253"/>
      <c r="BX131" s="253"/>
      <c r="BY131" s="253"/>
      <c r="BZ131" s="253"/>
      <c r="CA131" s="253"/>
      <c r="CB131" s="253"/>
      <c r="CC131" s="253"/>
      <c r="CD131" s="253"/>
      <c r="CE131" s="253"/>
      <c r="CF131" s="253"/>
      <c r="CG131" s="253"/>
      <c r="CH131" s="253"/>
      <c r="CI131" s="253"/>
      <c r="CJ131" s="253"/>
      <c r="CK131" s="253"/>
      <c r="CL131" s="253"/>
      <c r="CM131" s="253"/>
    </row>
    <row r="132" spans="1:91" x14ac:dyDescent="0.25">
      <c r="A132" s="253"/>
      <c r="B132" s="253"/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/>
      <c r="AJ132" s="253"/>
      <c r="AK132" s="253"/>
      <c r="AL132" s="253"/>
      <c r="AM132" s="253"/>
      <c r="AN132" s="253"/>
      <c r="AO132" s="253"/>
      <c r="AP132" s="253"/>
      <c r="AQ132" s="253"/>
      <c r="AR132" s="253"/>
      <c r="AS132" s="253"/>
      <c r="AT132" s="253"/>
      <c r="AU132" s="253"/>
      <c r="AV132" s="253"/>
      <c r="AW132" s="253"/>
      <c r="AX132" s="253"/>
      <c r="AY132" s="253"/>
      <c r="AZ132" s="253"/>
      <c r="BA132" s="253"/>
      <c r="BB132" s="253"/>
      <c r="BC132" s="253"/>
      <c r="BD132" s="253"/>
      <c r="BE132" s="253"/>
      <c r="BF132" s="253"/>
      <c r="BG132" s="253"/>
      <c r="BH132" s="253"/>
      <c r="BI132" s="253"/>
      <c r="BJ132" s="253"/>
      <c r="BK132" s="253"/>
      <c r="BL132" s="253"/>
      <c r="BM132" s="253"/>
      <c r="BN132" s="253"/>
      <c r="BO132" s="253"/>
      <c r="BP132" s="253"/>
      <c r="BQ132" s="253"/>
      <c r="BR132" s="253"/>
      <c r="BS132" s="253"/>
      <c r="BT132" s="253"/>
      <c r="BU132" s="253"/>
      <c r="BV132" s="253"/>
      <c r="BW132" s="253"/>
      <c r="BX132" s="253"/>
      <c r="BY132" s="253"/>
      <c r="BZ132" s="253"/>
      <c r="CA132" s="253"/>
      <c r="CB132" s="253"/>
      <c r="CC132" s="253"/>
      <c r="CD132" s="253"/>
      <c r="CE132" s="253"/>
      <c r="CF132" s="253"/>
      <c r="CG132" s="253"/>
      <c r="CH132" s="253"/>
      <c r="CI132" s="253"/>
      <c r="CJ132" s="253"/>
      <c r="CK132" s="253"/>
      <c r="CL132" s="253"/>
      <c r="CM132" s="253"/>
    </row>
    <row r="133" spans="1:91" x14ac:dyDescent="0.25">
      <c r="A133" s="253"/>
      <c r="B133" s="253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253"/>
      <c r="AF133" s="253"/>
      <c r="AG133" s="253"/>
      <c r="AH133" s="253"/>
      <c r="AI133" s="253"/>
      <c r="AJ133" s="253"/>
      <c r="AK133" s="253"/>
      <c r="AL133" s="253"/>
      <c r="AM133" s="253"/>
      <c r="AN133" s="253"/>
      <c r="AO133" s="253"/>
      <c r="AP133" s="253"/>
      <c r="AQ133" s="253"/>
      <c r="AR133" s="253"/>
      <c r="AS133" s="253"/>
      <c r="AT133" s="253"/>
      <c r="AU133" s="253"/>
      <c r="AV133" s="253"/>
      <c r="AW133" s="253"/>
      <c r="AX133" s="253"/>
      <c r="AY133" s="253"/>
      <c r="AZ133" s="253"/>
      <c r="BA133" s="253"/>
      <c r="BB133" s="253"/>
      <c r="BC133" s="253"/>
      <c r="BD133" s="253"/>
      <c r="BE133" s="253"/>
      <c r="BF133" s="253"/>
      <c r="BG133" s="253"/>
      <c r="BH133" s="253"/>
      <c r="BI133" s="253"/>
      <c r="BJ133" s="253"/>
      <c r="BK133" s="253"/>
      <c r="BL133" s="253"/>
      <c r="BM133" s="253"/>
      <c r="BN133" s="253"/>
      <c r="BO133" s="253"/>
      <c r="BP133" s="253"/>
      <c r="BQ133" s="253"/>
      <c r="BR133" s="253"/>
      <c r="BS133" s="253"/>
      <c r="BT133" s="253"/>
      <c r="BU133" s="253"/>
      <c r="BV133" s="253"/>
      <c r="BW133" s="253"/>
      <c r="BX133" s="253"/>
      <c r="BY133" s="253"/>
      <c r="BZ133" s="253"/>
      <c r="CA133" s="253"/>
      <c r="CB133" s="253"/>
      <c r="CC133" s="253"/>
      <c r="CD133" s="253"/>
      <c r="CE133" s="253"/>
      <c r="CF133" s="253"/>
      <c r="CG133" s="253"/>
      <c r="CH133" s="253"/>
      <c r="CI133" s="253"/>
      <c r="CJ133" s="253"/>
      <c r="CK133" s="253"/>
      <c r="CL133" s="253"/>
      <c r="CM133" s="253"/>
    </row>
    <row r="134" spans="1:91" x14ac:dyDescent="0.25">
      <c r="A134" s="253"/>
      <c r="B134" s="253"/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  <c r="AA134" s="253"/>
      <c r="AB134" s="253"/>
      <c r="AC134" s="253"/>
      <c r="AD134" s="253"/>
      <c r="AE134" s="253"/>
      <c r="AF134" s="253"/>
      <c r="AG134" s="253"/>
      <c r="AH134" s="253"/>
      <c r="AI134" s="253"/>
      <c r="AJ134" s="253"/>
      <c r="AK134" s="253"/>
      <c r="AL134" s="253"/>
      <c r="AM134" s="253"/>
      <c r="AN134" s="253"/>
      <c r="AO134" s="253"/>
      <c r="AP134" s="253"/>
      <c r="AQ134" s="253"/>
      <c r="AR134" s="253"/>
      <c r="AS134" s="253"/>
      <c r="AT134" s="253"/>
      <c r="AU134" s="253"/>
      <c r="AV134" s="253"/>
      <c r="AW134" s="253"/>
      <c r="AX134" s="253"/>
      <c r="AY134" s="253"/>
      <c r="AZ134" s="253"/>
      <c r="BA134" s="253"/>
      <c r="BB134" s="253"/>
      <c r="BC134" s="253"/>
      <c r="BD134" s="253"/>
      <c r="BE134" s="253"/>
      <c r="BF134" s="253"/>
      <c r="BG134" s="253"/>
      <c r="BH134" s="253"/>
      <c r="BI134" s="253"/>
      <c r="BJ134" s="253"/>
      <c r="BK134" s="253"/>
      <c r="BL134" s="253"/>
      <c r="BM134" s="253"/>
      <c r="BN134" s="253"/>
      <c r="BO134" s="253"/>
      <c r="BP134" s="253"/>
      <c r="BQ134" s="253"/>
      <c r="BR134" s="253"/>
      <c r="BS134" s="253"/>
      <c r="BT134" s="253"/>
      <c r="BU134" s="253"/>
      <c r="BV134" s="253"/>
      <c r="BW134" s="253"/>
      <c r="BX134" s="253"/>
      <c r="BY134" s="253"/>
      <c r="BZ134" s="253"/>
      <c r="CA134" s="253"/>
      <c r="CB134" s="253"/>
      <c r="CC134" s="253"/>
      <c r="CD134" s="253"/>
      <c r="CE134" s="253"/>
      <c r="CF134" s="253"/>
      <c r="CG134" s="253"/>
      <c r="CH134" s="253"/>
      <c r="CI134" s="253"/>
      <c r="CJ134" s="253"/>
      <c r="CK134" s="253"/>
      <c r="CL134" s="253"/>
      <c r="CM134" s="253"/>
    </row>
    <row r="135" spans="1:91" x14ac:dyDescent="0.25">
      <c r="A135" s="253"/>
      <c r="B135" s="253"/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253"/>
      <c r="AJ135" s="253"/>
      <c r="AK135" s="253"/>
      <c r="AL135" s="253"/>
      <c r="AM135" s="253"/>
      <c r="AN135" s="253"/>
      <c r="AO135" s="253"/>
      <c r="AP135" s="253"/>
      <c r="AQ135" s="253"/>
      <c r="AR135" s="253"/>
      <c r="AS135" s="253"/>
      <c r="AT135" s="253"/>
      <c r="AU135" s="253"/>
      <c r="AV135" s="253"/>
      <c r="AW135" s="253"/>
      <c r="AX135" s="253"/>
      <c r="AY135" s="253"/>
      <c r="AZ135" s="253"/>
      <c r="BA135" s="253"/>
      <c r="BB135" s="253"/>
      <c r="BC135" s="253"/>
      <c r="BD135" s="253"/>
      <c r="BE135" s="253"/>
      <c r="BF135" s="253"/>
      <c r="BG135" s="253"/>
      <c r="BH135" s="253"/>
      <c r="BI135" s="253"/>
      <c r="BJ135" s="253"/>
      <c r="BK135" s="253"/>
      <c r="BL135" s="253"/>
      <c r="BM135" s="253"/>
      <c r="BN135" s="253"/>
      <c r="BO135" s="253"/>
      <c r="BP135" s="253"/>
      <c r="BQ135" s="253"/>
      <c r="BR135" s="253"/>
      <c r="BS135" s="253"/>
      <c r="BT135" s="253"/>
      <c r="BU135" s="253"/>
      <c r="BV135" s="253"/>
      <c r="BW135" s="253"/>
      <c r="BX135" s="253"/>
      <c r="BY135" s="253"/>
      <c r="BZ135" s="253"/>
      <c r="CA135" s="253"/>
      <c r="CB135" s="253"/>
      <c r="CC135" s="253"/>
      <c r="CD135" s="253"/>
      <c r="CE135" s="253"/>
      <c r="CF135" s="253"/>
      <c r="CG135" s="253"/>
      <c r="CH135" s="253"/>
      <c r="CI135" s="253"/>
      <c r="CJ135" s="253"/>
      <c r="CK135" s="253"/>
      <c r="CL135" s="253"/>
      <c r="CM135" s="253"/>
    </row>
    <row r="136" spans="1:91" x14ac:dyDescent="0.25">
      <c r="A136" s="253"/>
      <c r="B136" s="253"/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B136" s="253"/>
      <c r="AC136" s="253"/>
      <c r="AD136" s="253"/>
      <c r="AE136" s="253"/>
      <c r="AF136" s="253"/>
      <c r="AG136" s="253"/>
      <c r="AH136" s="253"/>
      <c r="AI136" s="253"/>
      <c r="AJ136" s="253"/>
      <c r="AK136" s="253"/>
      <c r="AL136" s="253"/>
      <c r="AM136" s="253"/>
      <c r="AN136" s="253"/>
      <c r="AO136" s="253"/>
      <c r="AP136" s="253"/>
      <c r="AQ136" s="253"/>
      <c r="AR136" s="253"/>
      <c r="AS136" s="253"/>
      <c r="AT136" s="253"/>
      <c r="AU136" s="253"/>
      <c r="AV136" s="253"/>
      <c r="AW136" s="253"/>
      <c r="AX136" s="253"/>
      <c r="AY136" s="253"/>
      <c r="AZ136" s="253"/>
      <c r="BA136" s="253"/>
      <c r="BB136" s="253"/>
      <c r="BC136" s="253"/>
      <c r="BD136" s="253"/>
      <c r="BE136" s="253"/>
      <c r="BF136" s="253"/>
      <c r="BG136" s="253"/>
      <c r="BH136" s="253"/>
      <c r="BI136" s="253"/>
      <c r="BJ136" s="253"/>
      <c r="BK136" s="253"/>
      <c r="BL136" s="253"/>
      <c r="BM136" s="253"/>
      <c r="BN136" s="253"/>
      <c r="BO136" s="253"/>
      <c r="BP136" s="253"/>
      <c r="BQ136" s="253"/>
      <c r="BR136" s="253"/>
      <c r="BS136" s="253"/>
      <c r="BT136" s="253"/>
      <c r="BU136" s="253"/>
      <c r="BV136" s="253"/>
      <c r="BW136" s="253"/>
      <c r="BX136" s="253"/>
      <c r="BY136" s="253"/>
      <c r="BZ136" s="253"/>
      <c r="CA136" s="253"/>
      <c r="CB136" s="253"/>
      <c r="CC136" s="253"/>
      <c r="CD136" s="253"/>
      <c r="CE136" s="253"/>
      <c r="CF136" s="253"/>
      <c r="CG136" s="253"/>
      <c r="CH136" s="253"/>
      <c r="CI136" s="253"/>
      <c r="CJ136" s="253"/>
      <c r="CK136" s="253"/>
      <c r="CL136" s="253"/>
      <c r="CM136" s="253"/>
    </row>
    <row r="137" spans="1:91" x14ac:dyDescent="0.25">
      <c r="A137" s="253"/>
      <c r="B137" s="253"/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/>
      <c r="AJ137" s="253"/>
      <c r="AK137" s="253"/>
      <c r="AL137" s="253"/>
      <c r="AM137" s="253"/>
      <c r="AN137" s="253"/>
      <c r="AO137" s="253"/>
      <c r="AP137" s="253"/>
      <c r="AQ137" s="253"/>
      <c r="AR137" s="253"/>
      <c r="AS137" s="253"/>
      <c r="AT137" s="253"/>
      <c r="AU137" s="253"/>
      <c r="AV137" s="253"/>
      <c r="AW137" s="253"/>
      <c r="AX137" s="253"/>
      <c r="AY137" s="253"/>
      <c r="AZ137" s="253"/>
      <c r="BA137" s="253"/>
      <c r="BB137" s="253"/>
      <c r="BC137" s="253"/>
      <c r="BD137" s="253"/>
      <c r="BE137" s="253"/>
      <c r="BF137" s="253"/>
      <c r="BG137" s="253"/>
      <c r="BH137" s="253"/>
      <c r="BI137" s="253"/>
      <c r="BJ137" s="253"/>
      <c r="BK137" s="253"/>
      <c r="BL137" s="253"/>
      <c r="BM137" s="253"/>
      <c r="BN137" s="253"/>
      <c r="BO137" s="253"/>
      <c r="BP137" s="253"/>
      <c r="BQ137" s="253"/>
      <c r="BR137" s="253"/>
      <c r="BS137" s="253"/>
      <c r="BT137" s="253"/>
      <c r="BU137" s="253"/>
      <c r="BV137" s="253"/>
      <c r="BW137" s="253"/>
      <c r="BX137" s="253"/>
      <c r="BY137" s="253"/>
      <c r="BZ137" s="253"/>
      <c r="CA137" s="253"/>
      <c r="CB137" s="253"/>
      <c r="CC137" s="253"/>
      <c r="CD137" s="253"/>
      <c r="CE137" s="253"/>
      <c r="CF137" s="253"/>
      <c r="CG137" s="253"/>
      <c r="CH137" s="253"/>
      <c r="CI137" s="253"/>
      <c r="CJ137" s="253"/>
      <c r="CK137" s="253"/>
      <c r="CL137" s="253"/>
      <c r="CM137" s="253"/>
    </row>
    <row r="138" spans="1:91" x14ac:dyDescent="0.25">
      <c r="A138" s="253"/>
      <c r="B138" s="253"/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253"/>
      <c r="AK138" s="253"/>
      <c r="AL138" s="253"/>
      <c r="AM138" s="253"/>
      <c r="AN138" s="253"/>
      <c r="AO138" s="253"/>
      <c r="AP138" s="253"/>
      <c r="AQ138" s="253"/>
      <c r="AR138" s="253"/>
      <c r="AS138" s="253"/>
      <c r="AT138" s="253"/>
      <c r="AU138" s="253"/>
      <c r="AV138" s="253"/>
      <c r="AW138" s="253"/>
      <c r="AX138" s="253"/>
      <c r="AY138" s="253"/>
      <c r="AZ138" s="253"/>
      <c r="BA138" s="253"/>
      <c r="BB138" s="253"/>
      <c r="BC138" s="253"/>
      <c r="BD138" s="253"/>
      <c r="BE138" s="253"/>
      <c r="BF138" s="253"/>
      <c r="BG138" s="253"/>
      <c r="BH138" s="253"/>
      <c r="BI138" s="253"/>
      <c r="BJ138" s="253"/>
      <c r="BK138" s="253"/>
      <c r="BL138" s="253"/>
      <c r="BM138" s="253"/>
      <c r="BN138" s="253"/>
      <c r="BO138" s="253"/>
      <c r="BP138" s="253"/>
      <c r="BQ138" s="253"/>
      <c r="BR138" s="253"/>
      <c r="BS138" s="253"/>
      <c r="BT138" s="253"/>
      <c r="BU138" s="253"/>
      <c r="BV138" s="253"/>
      <c r="BW138" s="253"/>
      <c r="BX138" s="253"/>
      <c r="BY138" s="253"/>
      <c r="BZ138" s="253"/>
      <c r="CA138" s="253"/>
      <c r="CB138" s="253"/>
      <c r="CC138" s="253"/>
      <c r="CD138" s="253"/>
      <c r="CE138" s="253"/>
      <c r="CF138" s="253"/>
      <c r="CG138" s="253"/>
      <c r="CH138" s="253"/>
      <c r="CI138" s="253"/>
      <c r="CJ138" s="253"/>
      <c r="CK138" s="253"/>
      <c r="CL138" s="253"/>
      <c r="CM138" s="253"/>
    </row>
    <row r="139" spans="1:91" x14ac:dyDescent="0.25">
      <c r="A139" s="253"/>
      <c r="B139" s="253"/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/>
      <c r="AJ139" s="253"/>
      <c r="AK139" s="253"/>
      <c r="AL139" s="253"/>
      <c r="AM139" s="253"/>
      <c r="AN139" s="253"/>
      <c r="AO139" s="253"/>
      <c r="AP139" s="253"/>
      <c r="AQ139" s="253"/>
      <c r="AR139" s="253"/>
      <c r="AS139" s="253"/>
      <c r="AT139" s="253"/>
      <c r="AU139" s="253"/>
      <c r="AV139" s="253"/>
      <c r="AW139" s="253"/>
      <c r="AX139" s="253"/>
      <c r="AY139" s="253"/>
      <c r="AZ139" s="253"/>
      <c r="BA139" s="253"/>
      <c r="BB139" s="253"/>
      <c r="BC139" s="253"/>
      <c r="BD139" s="253"/>
      <c r="BE139" s="253"/>
      <c r="BF139" s="253"/>
      <c r="BG139" s="253"/>
      <c r="BH139" s="253"/>
      <c r="BI139" s="253"/>
      <c r="BJ139" s="253"/>
      <c r="BK139" s="253"/>
      <c r="BL139" s="253"/>
      <c r="BM139" s="253"/>
      <c r="BN139" s="253"/>
      <c r="BO139" s="253"/>
      <c r="BP139" s="253"/>
      <c r="BQ139" s="253"/>
      <c r="BR139" s="253"/>
      <c r="BS139" s="253"/>
      <c r="BT139" s="253"/>
      <c r="BU139" s="253"/>
      <c r="BV139" s="253"/>
      <c r="BW139" s="253"/>
      <c r="BX139" s="253"/>
      <c r="BY139" s="253"/>
      <c r="BZ139" s="253"/>
      <c r="CA139" s="253"/>
      <c r="CB139" s="253"/>
      <c r="CC139" s="253"/>
      <c r="CD139" s="253"/>
      <c r="CE139" s="253"/>
      <c r="CF139" s="253"/>
      <c r="CG139" s="253"/>
      <c r="CH139" s="253"/>
      <c r="CI139" s="253"/>
      <c r="CJ139" s="253"/>
      <c r="CK139" s="253"/>
      <c r="CL139" s="253"/>
      <c r="CM139" s="253"/>
    </row>
    <row r="140" spans="1:91" x14ac:dyDescent="0.25">
      <c r="A140" s="253"/>
      <c r="B140" s="253"/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53"/>
      <c r="AJ140" s="253"/>
      <c r="AK140" s="253"/>
      <c r="AL140" s="253"/>
      <c r="AM140" s="253"/>
      <c r="AN140" s="253"/>
      <c r="AO140" s="253"/>
      <c r="AP140" s="253"/>
      <c r="AQ140" s="253"/>
      <c r="AR140" s="253"/>
      <c r="AS140" s="253"/>
      <c r="AT140" s="253"/>
      <c r="AU140" s="253"/>
      <c r="AV140" s="253"/>
      <c r="AW140" s="253"/>
      <c r="AX140" s="253"/>
      <c r="AY140" s="253"/>
      <c r="AZ140" s="253"/>
      <c r="BA140" s="253"/>
      <c r="BB140" s="253"/>
      <c r="BC140" s="253"/>
      <c r="BD140" s="253"/>
      <c r="BE140" s="253"/>
      <c r="BF140" s="253"/>
      <c r="BG140" s="253"/>
      <c r="BH140" s="253"/>
      <c r="BI140" s="253"/>
      <c r="BJ140" s="253"/>
      <c r="BK140" s="253"/>
      <c r="BL140" s="253"/>
      <c r="BM140" s="253"/>
      <c r="BN140" s="253"/>
      <c r="BO140" s="253"/>
      <c r="BP140" s="253"/>
      <c r="BQ140" s="253"/>
      <c r="BR140" s="253"/>
      <c r="BS140" s="253"/>
      <c r="BT140" s="253"/>
      <c r="BU140" s="253"/>
      <c r="BV140" s="253"/>
      <c r="BW140" s="253"/>
      <c r="BX140" s="253"/>
      <c r="BY140" s="253"/>
      <c r="BZ140" s="253"/>
      <c r="CA140" s="253"/>
      <c r="CB140" s="253"/>
      <c r="CC140" s="253"/>
      <c r="CD140" s="253"/>
      <c r="CE140" s="253"/>
      <c r="CF140" s="253"/>
      <c r="CG140" s="253"/>
      <c r="CH140" s="253"/>
      <c r="CI140" s="253"/>
      <c r="CJ140" s="253"/>
      <c r="CK140" s="253"/>
      <c r="CL140" s="253"/>
      <c r="CM140" s="253"/>
    </row>
    <row r="141" spans="1:91" x14ac:dyDescent="0.25">
      <c r="A141" s="253"/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253"/>
      <c r="AK141" s="253"/>
      <c r="AL141" s="253"/>
      <c r="AM141" s="253"/>
      <c r="AN141" s="253"/>
      <c r="AO141" s="253"/>
      <c r="AP141" s="253"/>
      <c r="AQ141" s="253"/>
      <c r="AR141" s="253"/>
      <c r="AS141" s="253"/>
      <c r="AT141" s="253"/>
      <c r="AU141" s="253"/>
      <c r="AV141" s="253"/>
      <c r="AW141" s="253"/>
      <c r="AX141" s="253"/>
      <c r="AY141" s="253"/>
      <c r="AZ141" s="253"/>
      <c r="BA141" s="253"/>
      <c r="BB141" s="253"/>
      <c r="BC141" s="253"/>
      <c r="BD141" s="253"/>
      <c r="BE141" s="253"/>
      <c r="BF141" s="253"/>
      <c r="BG141" s="253"/>
      <c r="BH141" s="253"/>
      <c r="BI141" s="253"/>
      <c r="BJ141" s="253"/>
      <c r="BK141" s="253"/>
      <c r="BL141" s="253"/>
      <c r="BM141" s="253"/>
      <c r="BN141" s="253"/>
      <c r="BO141" s="253"/>
      <c r="BP141" s="253"/>
      <c r="BQ141" s="253"/>
      <c r="BR141" s="253"/>
      <c r="BS141" s="253"/>
      <c r="BT141" s="253"/>
      <c r="BU141" s="253"/>
      <c r="BV141" s="253"/>
      <c r="BW141" s="253"/>
      <c r="BX141" s="253"/>
      <c r="BY141" s="253"/>
      <c r="BZ141" s="253"/>
      <c r="CA141" s="253"/>
      <c r="CB141" s="253"/>
      <c r="CC141" s="253"/>
      <c r="CD141" s="253"/>
      <c r="CE141" s="253"/>
      <c r="CF141" s="253"/>
      <c r="CG141" s="253"/>
      <c r="CH141" s="253"/>
      <c r="CI141" s="253"/>
      <c r="CJ141" s="253"/>
      <c r="CK141" s="253"/>
      <c r="CL141" s="253"/>
      <c r="CM141" s="253"/>
    </row>
    <row r="142" spans="1:91" x14ac:dyDescent="0.25">
      <c r="A142" s="253"/>
      <c r="B142" s="253"/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  <c r="AK142" s="253"/>
      <c r="AL142" s="253"/>
      <c r="AM142" s="253"/>
      <c r="AN142" s="253"/>
      <c r="AO142" s="253"/>
      <c r="AP142" s="253"/>
      <c r="AQ142" s="253"/>
      <c r="AR142" s="253"/>
      <c r="AS142" s="253"/>
      <c r="AT142" s="253"/>
      <c r="AU142" s="253"/>
      <c r="AV142" s="253"/>
      <c r="AW142" s="253"/>
      <c r="AX142" s="253"/>
      <c r="AY142" s="253"/>
      <c r="AZ142" s="253"/>
      <c r="BA142" s="253"/>
      <c r="BB142" s="253"/>
      <c r="BC142" s="253"/>
      <c r="BD142" s="253"/>
      <c r="BE142" s="253"/>
      <c r="BF142" s="253"/>
      <c r="BG142" s="253"/>
      <c r="BH142" s="253"/>
      <c r="BI142" s="253"/>
      <c r="BJ142" s="253"/>
      <c r="BK142" s="253"/>
      <c r="BL142" s="253"/>
      <c r="BM142" s="253"/>
      <c r="BN142" s="253"/>
      <c r="BO142" s="253"/>
      <c r="BP142" s="253"/>
      <c r="BQ142" s="253"/>
      <c r="BR142" s="253"/>
      <c r="BS142" s="253"/>
      <c r="BT142" s="253"/>
      <c r="BU142" s="253"/>
      <c r="BV142" s="253"/>
      <c r="BW142" s="253"/>
      <c r="BX142" s="253"/>
      <c r="BY142" s="253"/>
      <c r="BZ142" s="253"/>
      <c r="CA142" s="253"/>
      <c r="CB142" s="253"/>
      <c r="CC142" s="253"/>
      <c r="CD142" s="253"/>
      <c r="CE142" s="253"/>
      <c r="CF142" s="253"/>
      <c r="CG142" s="253"/>
      <c r="CH142" s="253"/>
      <c r="CI142" s="253"/>
      <c r="CJ142" s="253"/>
      <c r="CK142" s="253"/>
      <c r="CL142" s="253"/>
      <c r="CM142" s="253"/>
    </row>
    <row r="143" spans="1:91" x14ac:dyDescent="0.25">
      <c r="A143" s="253"/>
      <c r="B143" s="253"/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/>
      <c r="AJ143" s="253"/>
      <c r="AK143" s="253"/>
      <c r="AL143" s="253"/>
      <c r="AM143" s="253"/>
      <c r="AN143" s="253"/>
      <c r="AO143" s="253"/>
      <c r="AP143" s="253"/>
      <c r="AQ143" s="253"/>
      <c r="AR143" s="253"/>
      <c r="AS143" s="253"/>
      <c r="AT143" s="253"/>
      <c r="AU143" s="253"/>
      <c r="AV143" s="253"/>
      <c r="AW143" s="253"/>
      <c r="AX143" s="253"/>
      <c r="AY143" s="253"/>
      <c r="AZ143" s="253"/>
      <c r="BA143" s="253"/>
      <c r="BB143" s="253"/>
      <c r="BC143" s="253"/>
      <c r="BD143" s="253"/>
      <c r="BE143" s="253"/>
      <c r="BF143" s="253"/>
      <c r="BG143" s="253"/>
      <c r="BH143" s="253"/>
      <c r="BI143" s="253"/>
      <c r="BJ143" s="253"/>
      <c r="BK143" s="253"/>
      <c r="BL143" s="253"/>
      <c r="BM143" s="253"/>
      <c r="BN143" s="253"/>
      <c r="BO143" s="253"/>
      <c r="BP143" s="253"/>
      <c r="BQ143" s="253"/>
      <c r="BR143" s="253"/>
      <c r="BS143" s="253"/>
      <c r="BT143" s="253"/>
      <c r="BU143" s="253"/>
      <c r="BV143" s="253"/>
      <c r="BW143" s="253"/>
      <c r="BX143" s="253"/>
      <c r="BY143" s="253"/>
      <c r="BZ143" s="253"/>
      <c r="CA143" s="253"/>
      <c r="CB143" s="253"/>
      <c r="CC143" s="253"/>
      <c r="CD143" s="253"/>
      <c r="CE143" s="253"/>
      <c r="CF143" s="253"/>
      <c r="CG143" s="253"/>
      <c r="CH143" s="253"/>
      <c r="CI143" s="253"/>
      <c r="CJ143" s="253"/>
      <c r="CK143" s="253"/>
      <c r="CL143" s="253"/>
      <c r="CM143" s="253"/>
    </row>
    <row r="144" spans="1:91" x14ac:dyDescent="0.25">
      <c r="A144" s="253"/>
      <c r="B144" s="253"/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/>
      <c r="AJ144" s="253"/>
      <c r="AK144" s="253"/>
      <c r="AL144" s="253"/>
      <c r="AM144" s="253"/>
      <c r="AN144" s="253"/>
      <c r="AO144" s="253"/>
      <c r="AP144" s="253"/>
      <c r="AQ144" s="253"/>
      <c r="AR144" s="253"/>
      <c r="AS144" s="253"/>
      <c r="AT144" s="253"/>
      <c r="AU144" s="253"/>
      <c r="AV144" s="253"/>
      <c r="AW144" s="253"/>
      <c r="AX144" s="253"/>
      <c r="AY144" s="253"/>
      <c r="AZ144" s="253"/>
      <c r="BA144" s="253"/>
      <c r="BB144" s="253"/>
      <c r="BC144" s="253"/>
      <c r="BD144" s="253"/>
      <c r="BE144" s="253"/>
      <c r="BF144" s="253"/>
      <c r="BG144" s="253"/>
      <c r="BH144" s="253"/>
      <c r="BI144" s="253"/>
      <c r="BJ144" s="253"/>
      <c r="BK144" s="253"/>
      <c r="BL144" s="253"/>
      <c r="BM144" s="253"/>
      <c r="BN144" s="253"/>
      <c r="BO144" s="253"/>
      <c r="BP144" s="253"/>
      <c r="BQ144" s="253"/>
      <c r="BR144" s="253"/>
      <c r="BS144" s="253"/>
      <c r="BT144" s="253"/>
      <c r="BU144" s="253"/>
      <c r="BV144" s="253"/>
      <c r="BW144" s="253"/>
      <c r="BX144" s="253"/>
      <c r="BY144" s="253"/>
      <c r="BZ144" s="253"/>
      <c r="CA144" s="253"/>
      <c r="CB144" s="253"/>
      <c r="CC144" s="253"/>
      <c r="CD144" s="253"/>
      <c r="CE144" s="253"/>
      <c r="CF144" s="253"/>
      <c r="CG144" s="253"/>
      <c r="CH144" s="253"/>
      <c r="CI144" s="253"/>
      <c r="CJ144" s="253"/>
      <c r="CK144" s="253"/>
      <c r="CL144" s="253"/>
      <c r="CM144" s="253"/>
    </row>
    <row r="145" spans="1:91" x14ac:dyDescent="0.25">
      <c r="A145" s="253"/>
      <c r="B145" s="253"/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3"/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3"/>
      <c r="AZ145" s="253"/>
      <c r="BA145" s="253"/>
      <c r="BB145" s="253"/>
      <c r="BC145" s="253"/>
      <c r="BD145" s="253"/>
      <c r="BE145" s="253"/>
      <c r="BF145" s="253"/>
      <c r="BG145" s="253"/>
      <c r="BH145" s="253"/>
      <c r="BI145" s="253"/>
      <c r="BJ145" s="253"/>
      <c r="BK145" s="253"/>
      <c r="BL145" s="253"/>
      <c r="BM145" s="253"/>
      <c r="BN145" s="253"/>
      <c r="BO145" s="253"/>
      <c r="BP145" s="253"/>
      <c r="BQ145" s="253"/>
      <c r="BR145" s="253"/>
      <c r="BS145" s="253"/>
      <c r="BT145" s="253"/>
      <c r="BU145" s="253"/>
      <c r="BV145" s="253"/>
      <c r="BW145" s="253"/>
      <c r="BX145" s="253"/>
      <c r="BY145" s="253"/>
      <c r="BZ145" s="253"/>
      <c r="CA145" s="253"/>
      <c r="CB145" s="253"/>
      <c r="CC145" s="253"/>
      <c r="CD145" s="253"/>
      <c r="CE145" s="253"/>
      <c r="CF145" s="253"/>
      <c r="CG145" s="253"/>
      <c r="CH145" s="253"/>
      <c r="CI145" s="253"/>
      <c r="CJ145" s="253"/>
      <c r="CK145" s="253"/>
      <c r="CL145" s="253"/>
      <c r="CM145" s="253"/>
    </row>
    <row r="146" spans="1:91" x14ac:dyDescent="0.25">
      <c r="A146" s="253"/>
      <c r="B146" s="253"/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253"/>
      <c r="AK146" s="253"/>
      <c r="AL146" s="253"/>
      <c r="AM146" s="253"/>
      <c r="AN146" s="253"/>
      <c r="AO146" s="253"/>
      <c r="AP146" s="253"/>
      <c r="AQ146" s="253"/>
      <c r="AR146" s="253"/>
      <c r="AS146" s="253"/>
      <c r="AT146" s="253"/>
      <c r="AU146" s="253"/>
      <c r="AV146" s="253"/>
      <c r="AW146" s="253"/>
      <c r="AX146" s="253"/>
      <c r="AY146" s="253"/>
      <c r="AZ146" s="253"/>
      <c r="BA146" s="253"/>
      <c r="BB146" s="253"/>
      <c r="BC146" s="253"/>
      <c r="BD146" s="253"/>
      <c r="BE146" s="253"/>
      <c r="BF146" s="253"/>
      <c r="BG146" s="253"/>
      <c r="BH146" s="253"/>
      <c r="BI146" s="253"/>
      <c r="BJ146" s="253"/>
      <c r="BK146" s="253"/>
      <c r="BL146" s="253"/>
      <c r="BM146" s="253"/>
      <c r="BN146" s="253"/>
      <c r="BO146" s="253"/>
      <c r="BP146" s="253"/>
      <c r="BQ146" s="253"/>
      <c r="BR146" s="253"/>
      <c r="BS146" s="253"/>
      <c r="BT146" s="253"/>
      <c r="BU146" s="253"/>
      <c r="BV146" s="253"/>
      <c r="BW146" s="253"/>
      <c r="BX146" s="253"/>
      <c r="BY146" s="253"/>
      <c r="BZ146" s="253"/>
      <c r="CA146" s="253"/>
      <c r="CB146" s="253"/>
      <c r="CC146" s="253"/>
      <c r="CD146" s="253"/>
      <c r="CE146" s="253"/>
      <c r="CF146" s="253"/>
      <c r="CG146" s="253"/>
      <c r="CH146" s="253"/>
      <c r="CI146" s="253"/>
      <c r="CJ146" s="253"/>
      <c r="CK146" s="253"/>
      <c r="CL146" s="253"/>
      <c r="CM146" s="253"/>
    </row>
    <row r="147" spans="1:91" x14ac:dyDescent="0.25">
      <c r="A147" s="253"/>
      <c r="B147" s="253"/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/>
      <c r="AJ147" s="253"/>
      <c r="AK147" s="253"/>
      <c r="AL147" s="253"/>
      <c r="AM147" s="253"/>
      <c r="AN147" s="253"/>
      <c r="AO147" s="253"/>
      <c r="AP147" s="253"/>
      <c r="AQ147" s="253"/>
      <c r="AR147" s="253"/>
      <c r="AS147" s="253"/>
      <c r="AT147" s="253"/>
      <c r="AU147" s="253"/>
      <c r="AV147" s="253"/>
      <c r="AW147" s="253"/>
      <c r="AX147" s="253"/>
      <c r="AY147" s="253"/>
      <c r="AZ147" s="253"/>
      <c r="BA147" s="253"/>
      <c r="BB147" s="253"/>
      <c r="BC147" s="253"/>
      <c r="BD147" s="253"/>
      <c r="BE147" s="253"/>
      <c r="BF147" s="253"/>
      <c r="BG147" s="253"/>
      <c r="BH147" s="253"/>
      <c r="BI147" s="253"/>
      <c r="BJ147" s="253"/>
      <c r="BK147" s="253"/>
      <c r="BL147" s="253"/>
      <c r="BM147" s="253"/>
      <c r="BN147" s="253"/>
      <c r="BO147" s="253"/>
      <c r="BP147" s="253"/>
      <c r="BQ147" s="253"/>
      <c r="BR147" s="253"/>
      <c r="BS147" s="253"/>
      <c r="BT147" s="253"/>
      <c r="BU147" s="253"/>
      <c r="BV147" s="253"/>
      <c r="BW147" s="253"/>
      <c r="BX147" s="253"/>
      <c r="BY147" s="253"/>
      <c r="BZ147" s="253"/>
      <c r="CA147" s="253"/>
      <c r="CB147" s="253"/>
      <c r="CC147" s="253"/>
      <c r="CD147" s="253"/>
      <c r="CE147" s="253"/>
      <c r="CF147" s="253"/>
      <c r="CG147" s="253"/>
      <c r="CH147" s="253"/>
      <c r="CI147" s="253"/>
      <c r="CJ147" s="253"/>
      <c r="CK147" s="253"/>
      <c r="CL147" s="253"/>
      <c r="CM147" s="253"/>
    </row>
    <row r="148" spans="1:91" x14ac:dyDescent="0.25">
      <c r="A148" s="253"/>
      <c r="B148" s="253"/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  <c r="AA148" s="253"/>
      <c r="AB148" s="253"/>
      <c r="AC148" s="253"/>
      <c r="AD148" s="253"/>
      <c r="AE148" s="253"/>
      <c r="AF148" s="253"/>
      <c r="AG148" s="253"/>
      <c r="AH148" s="253"/>
      <c r="AI148" s="253"/>
      <c r="AJ148" s="253"/>
      <c r="AK148" s="253"/>
      <c r="AL148" s="253"/>
      <c r="AM148" s="253"/>
      <c r="AN148" s="253"/>
      <c r="AO148" s="253"/>
      <c r="AP148" s="253"/>
      <c r="AQ148" s="253"/>
      <c r="AR148" s="253"/>
      <c r="AS148" s="253"/>
      <c r="AT148" s="253"/>
      <c r="AU148" s="253"/>
      <c r="AV148" s="253"/>
      <c r="AW148" s="253"/>
      <c r="AX148" s="253"/>
      <c r="AY148" s="253"/>
      <c r="AZ148" s="253"/>
      <c r="BA148" s="253"/>
      <c r="BB148" s="253"/>
      <c r="BC148" s="253"/>
      <c r="BD148" s="253"/>
      <c r="BE148" s="253"/>
      <c r="BF148" s="253"/>
      <c r="BG148" s="253"/>
      <c r="BH148" s="253"/>
      <c r="BI148" s="253"/>
      <c r="BJ148" s="253"/>
      <c r="BK148" s="253"/>
      <c r="BL148" s="253"/>
      <c r="BM148" s="253"/>
      <c r="BN148" s="253"/>
      <c r="BO148" s="253"/>
      <c r="BP148" s="253"/>
      <c r="BQ148" s="253"/>
      <c r="BR148" s="253"/>
      <c r="BS148" s="253"/>
      <c r="BT148" s="253"/>
      <c r="BU148" s="253"/>
      <c r="BV148" s="253"/>
      <c r="BW148" s="253"/>
      <c r="BX148" s="253"/>
      <c r="BY148" s="253"/>
      <c r="BZ148" s="253"/>
      <c r="CA148" s="253"/>
      <c r="CB148" s="253"/>
      <c r="CC148" s="253"/>
      <c r="CD148" s="253"/>
      <c r="CE148" s="253"/>
      <c r="CF148" s="253"/>
      <c r="CG148" s="253"/>
      <c r="CH148" s="253"/>
      <c r="CI148" s="253"/>
      <c r="CJ148" s="253"/>
      <c r="CK148" s="253"/>
      <c r="CL148" s="253"/>
      <c r="CM148" s="253"/>
    </row>
    <row r="149" spans="1:91" x14ac:dyDescent="0.25">
      <c r="A149" s="253"/>
      <c r="B149" s="253"/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253"/>
      <c r="AJ149" s="253"/>
      <c r="AK149" s="253"/>
      <c r="AL149" s="253"/>
      <c r="AM149" s="253"/>
      <c r="AN149" s="253"/>
      <c r="AO149" s="253"/>
      <c r="AP149" s="253"/>
      <c r="AQ149" s="253"/>
      <c r="AR149" s="253"/>
      <c r="AS149" s="253"/>
      <c r="AT149" s="253"/>
      <c r="AU149" s="253"/>
      <c r="AV149" s="253"/>
      <c r="AW149" s="253"/>
      <c r="AX149" s="253"/>
      <c r="AY149" s="253"/>
      <c r="AZ149" s="253"/>
      <c r="BA149" s="253"/>
      <c r="BB149" s="253"/>
      <c r="BC149" s="253"/>
      <c r="BD149" s="253"/>
      <c r="BE149" s="253"/>
      <c r="BF149" s="253"/>
      <c r="BG149" s="253"/>
      <c r="BH149" s="253"/>
      <c r="BI149" s="253"/>
      <c r="BJ149" s="253"/>
      <c r="BK149" s="253"/>
      <c r="BL149" s="253"/>
      <c r="BM149" s="253"/>
      <c r="BN149" s="253"/>
      <c r="BO149" s="253"/>
      <c r="BP149" s="253"/>
      <c r="BQ149" s="253"/>
      <c r="BR149" s="253"/>
      <c r="BS149" s="253"/>
      <c r="BT149" s="253"/>
      <c r="BU149" s="253"/>
      <c r="BV149" s="253"/>
      <c r="BW149" s="253"/>
      <c r="BX149" s="253"/>
      <c r="BY149" s="253"/>
      <c r="BZ149" s="253"/>
      <c r="CA149" s="253"/>
      <c r="CB149" s="253"/>
      <c r="CC149" s="253"/>
      <c r="CD149" s="253"/>
      <c r="CE149" s="253"/>
      <c r="CF149" s="253"/>
      <c r="CG149" s="253"/>
      <c r="CH149" s="253"/>
      <c r="CI149" s="253"/>
      <c r="CJ149" s="253"/>
      <c r="CK149" s="253"/>
      <c r="CL149" s="253"/>
      <c r="CM149" s="253"/>
    </row>
    <row r="150" spans="1:91" x14ac:dyDescent="0.25">
      <c r="A150" s="253"/>
      <c r="B150" s="253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  <c r="AA150" s="253"/>
      <c r="AB150" s="253"/>
      <c r="AC150" s="253"/>
      <c r="AD150" s="253"/>
      <c r="AE150" s="253"/>
      <c r="AF150" s="253"/>
      <c r="AG150" s="253"/>
      <c r="AH150" s="253"/>
      <c r="AI150" s="253"/>
      <c r="AJ150" s="253"/>
      <c r="AK150" s="253"/>
      <c r="AL150" s="253"/>
      <c r="AM150" s="253"/>
      <c r="AN150" s="253"/>
      <c r="AO150" s="253"/>
      <c r="AP150" s="253"/>
      <c r="AQ150" s="253"/>
      <c r="AR150" s="253"/>
      <c r="AS150" s="253"/>
      <c r="AT150" s="253"/>
      <c r="AU150" s="253"/>
      <c r="AV150" s="253"/>
      <c r="AW150" s="253"/>
      <c r="AX150" s="253"/>
      <c r="AY150" s="253"/>
      <c r="AZ150" s="253"/>
      <c r="BA150" s="253"/>
      <c r="BB150" s="253"/>
      <c r="BC150" s="253"/>
      <c r="BD150" s="253"/>
      <c r="BE150" s="253"/>
      <c r="BF150" s="253"/>
      <c r="BG150" s="253"/>
      <c r="BH150" s="253"/>
      <c r="BI150" s="253"/>
      <c r="BJ150" s="253"/>
      <c r="BK150" s="253"/>
      <c r="BL150" s="253"/>
      <c r="BM150" s="253"/>
      <c r="BN150" s="253"/>
      <c r="BO150" s="253"/>
      <c r="BP150" s="253"/>
      <c r="BQ150" s="253"/>
      <c r="BR150" s="253"/>
      <c r="BS150" s="253"/>
      <c r="BT150" s="253"/>
      <c r="BU150" s="253"/>
      <c r="BV150" s="253"/>
      <c r="BW150" s="253"/>
      <c r="BX150" s="253"/>
      <c r="BY150" s="253"/>
      <c r="BZ150" s="253"/>
      <c r="CA150" s="253"/>
      <c r="CB150" s="253"/>
      <c r="CC150" s="253"/>
      <c r="CD150" s="253"/>
      <c r="CE150" s="253"/>
      <c r="CF150" s="253"/>
      <c r="CG150" s="253"/>
      <c r="CH150" s="253"/>
      <c r="CI150" s="253"/>
      <c r="CJ150" s="253"/>
      <c r="CK150" s="253"/>
      <c r="CL150" s="253"/>
      <c r="CM150" s="253"/>
    </row>
    <row r="151" spans="1:91" x14ac:dyDescent="0.25">
      <c r="A151" s="253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3"/>
      <c r="AM151" s="253"/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3"/>
      <c r="AZ151" s="253"/>
      <c r="BA151" s="253"/>
      <c r="BB151" s="253"/>
      <c r="BC151" s="253"/>
      <c r="BD151" s="253"/>
      <c r="BE151" s="253"/>
      <c r="BF151" s="253"/>
      <c r="BG151" s="253"/>
      <c r="BH151" s="253"/>
      <c r="BI151" s="253"/>
      <c r="BJ151" s="253"/>
      <c r="BK151" s="253"/>
      <c r="BL151" s="253"/>
      <c r="BM151" s="253"/>
      <c r="BN151" s="253"/>
      <c r="BO151" s="253"/>
      <c r="BP151" s="253"/>
      <c r="BQ151" s="253"/>
      <c r="BR151" s="253"/>
      <c r="BS151" s="253"/>
      <c r="BT151" s="253"/>
      <c r="BU151" s="253"/>
      <c r="BV151" s="253"/>
      <c r="BW151" s="253"/>
      <c r="BX151" s="253"/>
      <c r="BY151" s="253"/>
      <c r="BZ151" s="253"/>
      <c r="CA151" s="253"/>
      <c r="CB151" s="253"/>
      <c r="CC151" s="253"/>
      <c r="CD151" s="253"/>
      <c r="CE151" s="253"/>
      <c r="CF151" s="253"/>
      <c r="CG151" s="253"/>
      <c r="CH151" s="253"/>
      <c r="CI151" s="253"/>
      <c r="CJ151" s="253"/>
      <c r="CK151" s="253"/>
      <c r="CL151" s="253"/>
      <c r="CM151" s="253"/>
    </row>
    <row r="152" spans="1:91" x14ac:dyDescent="0.25">
      <c r="A152" s="253"/>
      <c r="B152" s="253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  <c r="AA152" s="253"/>
      <c r="AB152" s="253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3"/>
      <c r="AM152" s="253"/>
      <c r="AN152" s="253"/>
      <c r="AO152" s="253"/>
      <c r="AP152" s="253"/>
      <c r="AQ152" s="253"/>
      <c r="AR152" s="253"/>
      <c r="AS152" s="253"/>
      <c r="AT152" s="253"/>
      <c r="AU152" s="253"/>
      <c r="AV152" s="253"/>
      <c r="AW152" s="253"/>
      <c r="AX152" s="253"/>
      <c r="AY152" s="253"/>
      <c r="AZ152" s="253"/>
      <c r="BA152" s="253"/>
      <c r="BB152" s="253"/>
      <c r="BC152" s="253"/>
      <c r="BD152" s="253"/>
      <c r="BE152" s="253"/>
      <c r="BF152" s="253"/>
      <c r="BG152" s="253"/>
      <c r="BH152" s="253"/>
      <c r="BI152" s="253"/>
      <c r="BJ152" s="253"/>
      <c r="BK152" s="253"/>
      <c r="BL152" s="253"/>
      <c r="BM152" s="253"/>
      <c r="BN152" s="253"/>
      <c r="BO152" s="253"/>
      <c r="BP152" s="253"/>
      <c r="BQ152" s="253"/>
      <c r="BR152" s="253"/>
      <c r="BS152" s="253"/>
      <c r="BT152" s="253"/>
      <c r="BU152" s="253"/>
      <c r="BV152" s="253"/>
      <c r="BW152" s="253"/>
      <c r="BX152" s="253"/>
      <c r="BY152" s="253"/>
      <c r="BZ152" s="253"/>
      <c r="CA152" s="253"/>
      <c r="CB152" s="253"/>
      <c r="CC152" s="253"/>
      <c r="CD152" s="253"/>
      <c r="CE152" s="253"/>
      <c r="CF152" s="253"/>
      <c r="CG152" s="253"/>
      <c r="CH152" s="253"/>
      <c r="CI152" s="253"/>
      <c r="CJ152" s="253"/>
      <c r="CK152" s="253"/>
      <c r="CL152" s="253"/>
      <c r="CM152" s="253"/>
    </row>
    <row r="153" spans="1:91" x14ac:dyDescent="0.25">
      <c r="A153" s="253"/>
      <c r="B153" s="253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  <c r="AH153" s="253"/>
      <c r="AI153" s="253"/>
      <c r="AJ153" s="253"/>
      <c r="AK153" s="253"/>
      <c r="AL153" s="253"/>
      <c r="AM153" s="253"/>
      <c r="AN153" s="253"/>
      <c r="AO153" s="253"/>
      <c r="AP153" s="253"/>
      <c r="AQ153" s="253"/>
      <c r="AR153" s="253"/>
      <c r="AS153" s="253"/>
      <c r="AT153" s="253"/>
      <c r="AU153" s="253"/>
      <c r="AV153" s="253"/>
      <c r="AW153" s="253"/>
      <c r="AX153" s="253"/>
      <c r="AY153" s="253"/>
      <c r="AZ153" s="253"/>
      <c r="BA153" s="253"/>
      <c r="BB153" s="253"/>
      <c r="BC153" s="253"/>
      <c r="BD153" s="253"/>
      <c r="BE153" s="253"/>
      <c r="BF153" s="253"/>
      <c r="BG153" s="253"/>
      <c r="BH153" s="253"/>
      <c r="BI153" s="253"/>
      <c r="BJ153" s="253"/>
      <c r="BK153" s="253"/>
      <c r="BL153" s="253"/>
      <c r="BM153" s="253"/>
      <c r="BN153" s="253"/>
      <c r="BO153" s="253"/>
      <c r="BP153" s="253"/>
      <c r="BQ153" s="253"/>
      <c r="BR153" s="253"/>
      <c r="BS153" s="253"/>
      <c r="BT153" s="253"/>
      <c r="BU153" s="253"/>
      <c r="BV153" s="253"/>
      <c r="BW153" s="253"/>
      <c r="BX153" s="253"/>
      <c r="BY153" s="253"/>
      <c r="BZ153" s="253"/>
      <c r="CA153" s="253"/>
      <c r="CB153" s="253"/>
      <c r="CC153" s="253"/>
      <c r="CD153" s="253"/>
      <c r="CE153" s="253"/>
      <c r="CF153" s="253"/>
      <c r="CG153" s="253"/>
      <c r="CH153" s="253"/>
      <c r="CI153" s="253"/>
      <c r="CJ153" s="253"/>
      <c r="CK153" s="253"/>
      <c r="CL153" s="253"/>
      <c r="CM153" s="253"/>
    </row>
    <row r="154" spans="1:91" x14ac:dyDescent="0.25">
      <c r="A154" s="253"/>
      <c r="B154" s="253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  <c r="AA154" s="253"/>
      <c r="AB154" s="253"/>
      <c r="AC154" s="253"/>
      <c r="AD154" s="253"/>
      <c r="AE154" s="253"/>
      <c r="AF154" s="253"/>
      <c r="AG154" s="253"/>
      <c r="AH154" s="253"/>
      <c r="AI154" s="253"/>
      <c r="AJ154" s="253"/>
      <c r="AK154" s="253"/>
      <c r="AL154" s="253"/>
      <c r="AM154" s="253"/>
      <c r="AN154" s="253"/>
      <c r="AO154" s="253"/>
      <c r="AP154" s="253"/>
      <c r="AQ154" s="253"/>
      <c r="AR154" s="253"/>
      <c r="AS154" s="253"/>
      <c r="AT154" s="253"/>
      <c r="AU154" s="253"/>
      <c r="AV154" s="253"/>
      <c r="AW154" s="253"/>
      <c r="AX154" s="253"/>
      <c r="AY154" s="253"/>
      <c r="AZ154" s="253"/>
      <c r="BA154" s="253"/>
      <c r="BB154" s="253"/>
      <c r="BC154" s="253"/>
      <c r="BD154" s="253"/>
      <c r="BE154" s="253"/>
      <c r="BF154" s="253"/>
      <c r="BG154" s="253"/>
      <c r="BH154" s="253"/>
      <c r="BI154" s="253"/>
      <c r="BJ154" s="253"/>
      <c r="BK154" s="253"/>
      <c r="BL154" s="253"/>
      <c r="BM154" s="253"/>
      <c r="BN154" s="253"/>
      <c r="BO154" s="253"/>
      <c r="BP154" s="253"/>
      <c r="BQ154" s="253"/>
      <c r="BR154" s="253"/>
      <c r="BS154" s="253"/>
      <c r="BT154" s="253"/>
      <c r="BU154" s="253"/>
      <c r="BV154" s="253"/>
      <c r="BW154" s="253"/>
      <c r="BX154" s="253"/>
      <c r="BY154" s="253"/>
      <c r="BZ154" s="253"/>
      <c r="CA154" s="253"/>
      <c r="CB154" s="253"/>
      <c r="CC154" s="253"/>
      <c r="CD154" s="253"/>
      <c r="CE154" s="253"/>
      <c r="CF154" s="253"/>
      <c r="CG154" s="253"/>
      <c r="CH154" s="253"/>
      <c r="CI154" s="253"/>
      <c r="CJ154" s="253"/>
      <c r="CK154" s="253"/>
      <c r="CL154" s="253"/>
      <c r="CM154" s="253"/>
    </row>
    <row r="155" spans="1:91" x14ac:dyDescent="0.25">
      <c r="A155" s="253"/>
      <c r="B155" s="253"/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  <c r="AA155" s="253"/>
      <c r="AB155" s="253"/>
      <c r="AC155" s="253"/>
      <c r="AD155" s="253"/>
      <c r="AE155" s="253"/>
      <c r="AF155" s="253"/>
      <c r="AG155" s="253"/>
      <c r="AH155" s="253"/>
      <c r="AI155" s="253"/>
      <c r="AJ155" s="253"/>
      <c r="AK155" s="253"/>
      <c r="AL155" s="253"/>
      <c r="AM155" s="253"/>
      <c r="AN155" s="253"/>
      <c r="AO155" s="253"/>
      <c r="AP155" s="253"/>
      <c r="AQ155" s="253"/>
      <c r="AR155" s="253"/>
      <c r="AS155" s="253"/>
      <c r="AT155" s="253"/>
      <c r="AU155" s="253"/>
      <c r="AV155" s="253"/>
      <c r="AW155" s="253"/>
      <c r="AX155" s="253"/>
      <c r="AY155" s="253"/>
      <c r="AZ155" s="253"/>
      <c r="BA155" s="253"/>
      <c r="BB155" s="253"/>
      <c r="BC155" s="253"/>
      <c r="BD155" s="253"/>
      <c r="BE155" s="253"/>
      <c r="BF155" s="253"/>
      <c r="BG155" s="253"/>
      <c r="BH155" s="253"/>
      <c r="BI155" s="253"/>
      <c r="BJ155" s="253"/>
      <c r="BK155" s="253"/>
      <c r="BL155" s="253"/>
      <c r="BM155" s="253"/>
      <c r="BN155" s="253"/>
      <c r="BO155" s="253"/>
      <c r="BP155" s="253"/>
      <c r="BQ155" s="253"/>
      <c r="BR155" s="253"/>
      <c r="BS155" s="253"/>
      <c r="BT155" s="253"/>
      <c r="BU155" s="253"/>
      <c r="BV155" s="253"/>
      <c r="BW155" s="253"/>
      <c r="BX155" s="253"/>
      <c r="BY155" s="253"/>
      <c r="BZ155" s="253"/>
      <c r="CA155" s="253"/>
      <c r="CB155" s="253"/>
      <c r="CC155" s="253"/>
      <c r="CD155" s="253"/>
      <c r="CE155" s="253"/>
      <c r="CF155" s="253"/>
      <c r="CG155" s="253"/>
      <c r="CH155" s="253"/>
      <c r="CI155" s="253"/>
      <c r="CJ155" s="253"/>
      <c r="CK155" s="253"/>
      <c r="CL155" s="253"/>
      <c r="CM155" s="253"/>
    </row>
    <row r="156" spans="1:91" x14ac:dyDescent="0.25">
      <c r="A156" s="253"/>
      <c r="B156" s="253"/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  <c r="AA156" s="253"/>
      <c r="AB156" s="253"/>
      <c r="AC156" s="253"/>
      <c r="AD156" s="253"/>
      <c r="AE156" s="253"/>
      <c r="AF156" s="253"/>
      <c r="AG156" s="253"/>
      <c r="AH156" s="253"/>
      <c r="AI156" s="253"/>
      <c r="AJ156" s="253"/>
      <c r="AK156" s="253"/>
      <c r="AL156" s="253"/>
      <c r="AM156" s="253"/>
      <c r="AN156" s="253"/>
      <c r="AO156" s="253"/>
      <c r="AP156" s="253"/>
      <c r="AQ156" s="253"/>
      <c r="AR156" s="253"/>
      <c r="AS156" s="253"/>
      <c r="AT156" s="253"/>
      <c r="AU156" s="253"/>
      <c r="AV156" s="253"/>
      <c r="AW156" s="253"/>
      <c r="AX156" s="253"/>
      <c r="AY156" s="253"/>
      <c r="AZ156" s="253"/>
      <c r="BA156" s="253"/>
      <c r="BB156" s="253"/>
      <c r="BC156" s="253"/>
      <c r="BD156" s="253"/>
      <c r="BE156" s="253"/>
      <c r="BF156" s="253"/>
      <c r="BG156" s="253"/>
      <c r="BH156" s="253"/>
      <c r="BI156" s="253"/>
      <c r="BJ156" s="253"/>
      <c r="BK156" s="253"/>
      <c r="BL156" s="253"/>
      <c r="BM156" s="253"/>
      <c r="BN156" s="253"/>
      <c r="BO156" s="253"/>
      <c r="BP156" s="253"/>
      <c r="BQ156" s="253"/>
      <c r="BR156" s="253"/>
      <c r="BS156" s="253"/>
      <c r="BT156" s="253"/>
      <c r="BU156" s="253"/>
      <c r="BV156" s="253"/>
      <c r="BW156" s="253"/>
      <c r="BX156" s="253"/>
      <c r="BY156" s="253"/>
      <c r="BZ156" s="253"/>
      <c r="CA156" s="253"/>
      <c r="CB156" s="253"/>
      <c r="CC156" s="253"/>
      <c r="CD156" s="253"/>
      <c r="CE156" s="253"/>
      <c r="CF156" s="253"/>
      <c r="CG156" s="253"/>
      <c r="CH156" s="253"/>
      <c r="CI156" s="253"/>
      <c r="CJ156" s="253"/>
      <c r="CK156" s="253"/>
      <c r="CL156" s="253"/>
      <c r="CM156" s="253"/>
    </row>
    <row r="157" spans="1:91" x14ac:dyDescent="0.25">
      <c r="A157" s="253"/>
      <c r="B157" s="253"/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  <c r="AA157" s="253"/>
      <c r="AB157" s="253"/>
      <c r="AC157" s="253"/>
      <c r="AD157" s="253"/>
      <c r="AE157" s="253"/>
      <c r="AF157" s="253"/>
      <c r="AG157" s="253"/>
      <c r="AH157" s="253"/>
      <c r="AI157" s="253"/>
      <c r="AJ157" s="253"/>
      <c r="AK157" s="253"/>
      <c r="AL157" s="253"/>
      <c r="AM157" s="253"/>
      <c r="AN157" s="253"/>
      <c r="AO157" s="253"/>
      <c r="AP157" s="253"/>
      <c r="AQ157" s="253"/>
      <c r="AR157" s="253"/>
      <c r="AS157" s="253"/>
      <c r="AT157" s="253"/>
      <c r="AU157" s="253"/>
      <c r="AV157" s="253"/>
      <c r="AW157" s="253"/>
      <c r="AX157" s="253"/>
      <c r="AY157" s="253"/>
      <c r="AZ157" s="253"/>
      <c r="BA157" s="253"/>
      <c r="BB157" s="253"/>
      <c r="BC157" s="253"/>
      <c r="BD157" s="253"/>
      <c r="BE157" s="253"/>
      <c r="BF157" s="253"/>
      <c r="BG157" s="253"/>
      <c r="BH157" s="253"/>
      <c r="BI157" s="253"/>
      <c r="BJ157" s="253"/>
      <c r="BK157" s="253"/>
      <c r="BL157" s="253"/>
      <c r="BM157" s="253"/>
      <c r="BN157" s="253"/>
      <c r="BO157" s="253"/>
      <c r="BP157" s="253"/>
      <c r="BQ157" s="253"/>
      <c r="BR157" s="253"/>
      <c r="BS157" s="253"/>
      <c r="BT157" s="253"/>
      <c r="BU157" s="253"/>
      <c r="BV157" s="253"/>
      <c r="BW157" s="253"/>
      <c r="BX157" s="253"/>
      <c r="BY157" s="253"/>
      <c r="BZ157" s="253"/>
      <c r="CA157" s="253"/>
      <c r="CB157" s="253"/>
      <c r="CC157" s="253"/>
      <c r="CD157" s="253"/>
      <c r="CE157" s="253"/>
      <c r="CF157" s="253"/>
      <c r="CG157" s="253"/>
      <c r="CH157" s="253"/>
      <c r="CI157" s="253"/>
      <c r="CJ157" s="253"/>
      <c r="CK157" s="253"/>
      <c r="CL157" s="253"/>
      <c r="CM157" s="253"/>
    </row>
    <row r="158" spans="1:91" x14ac:dyDescent="0.25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/>
      <c r="AJ158" s="253"/>
      <c r="AK158" s="253"/>
      <c r="AL158" s="253"/>
      <c r="AM158" s="253"/>
      <c r="AN158" s="253"/>
      <c r="AO158" s="253"/>
      <c r="AP158" s="253"/>
      <c r="AQ158" s="253"/>
      <c r="AR158" s="253"/>
      <c r="AS158" s="253"/>
      <c r="AT158" s="253"/>
      <c r="AU158" s="253"/>
      <c r="AV158" s="253"/>
      <c r="AW158" s="253"/>
      <c r="AX158" s="253"/>
      <c r="AY158" s="253"/>
      <c r="AZ158" s="253"/>
      <c r="BA158" s="253"/>
      <c r="BB158" s="253"/>
      <c r="BC158" s="253"/>
      <c r="BD158" s="253"/>
      <c r="BE158" s="253"/>
      <c r="BF158" s="253"/>
      <c r="BG158" s="253"/>
      <c r="BH158" s="253"/>
      <c r="BI158" s="253"/>
      <c r="BJ158" s="253"/>
      <c r="BK158" s="253"/>
      <c r="BL158" s="253"/>
      <c r="BM158" s="253"/>
      <c r="BN158" s="253"/>
      <c r="BO158" s="253"/>
      <c r="BP158" s="253"/>
      <c r="BQ158" s="253"/>
      <c r="BR158" s="253"/>
      <c r="BS158" s="253"/>
      <c r="BT158" s="253"/>
      <c r="BU158" s="253"/>
      <c r="BV158" s="253"/>
      <c r="BW158" s="253"/>
      <c r="BX158" s="253"/>
      <c r="BY158" s="253"/>
      <c r="BZ158" s="253"/>
      <c r="CA158" s="253"/>
      <c r="CB158" s="253"/>
      <c r="CC158" s="253"/>
      <c r="CD158" s="253"/>
      <c r="CE158" s="253"/>
      <c r="CF158" s="253"/>
      <c r="CG158" s="253"/>
      <c r="CH158" s="253"/>
      <c r="CI158" s="253"/>
      <c r="CJ158" s="253"/>
      <c r="CK158" s="253"/>
      <c r="CL158" s="253"/>
      <c r="CM158" s="253"/>
    </row>
    <row r="159" spans="1:91" x14ac:dyDescent="0.25">
      <c r="A159" s="253"/>
      <c r="B159" s="253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E159" s="253"/>
      <c r="AF159" s="253"/>
      <c r="AG159" s="253"/>
      <c r="AH159" s="253"/>
      <c r="AI159" s="253"/>
      <c r="AJ159" s="253"/>
      <c r="AK159" s="253"/>
      <c r="AL159" s="253"/>
      <c r="AM159" s="253"/>
      <c r="AN159" s="253"/>
      <c r="AO159" s="253"/>
      <c r="AP159" s="253"/>
      <c r="AQ159" s="253"/>
      <c r="AR159" s="253"/>
      <c r="AS159" s="253"/>
      <c r="AT159" s="253"/>
      <c r="AU159" s="253"/>
      <c r="AV159" s="253"/>
      <c r="AW159" s="253"/>
      <c r="AX159" s="253"/>
      <c r="AY159" s="253"/>
      <c r="AZ159" s="253"/>
      <c r="BA159" s="253"/>
      <c r="BB159" s="253"/>
      <c r="BC159" s="253"/>
      <c r="BD159" s="253"/>
      <c r="BE159" s="253"/>
      <c r="BF159" s="253"/>
      <c r="BG159" s="253"/>
      <c r="BH159" s="253"/>
      <c r="BI159" s="253"/>
      <c r="BJ159" s="253"/>
      <c r="BK159" s="253"/>
      <c r="BL159" s="253"/>
      <c r="BM159" s="253"/>
      <c r="BN159" s="253"/>
      <c r="BO159" s="253"/>
      <c r="BP159" s="253"/>
      <c r="BQ159" s="253"/>
      <c r="BR159" s="253"/>
      <c r="BS159" s="253"/>
      <c r="BT159" s="253"/>
      <c r="BU159" s="253"/>
      <c r="BV159" s="253"/>
      <c r="BW159" s="253"/>
      <c r="BX159" s="253"/>
      <c r="BY159" s="253"/>
      <c r="BZ159" s="253"/>
      <c r="CA159" s="253"/>
      <c r="CB159" s="253"/>
      <c r="CC159" s="253"/>
      <c r="CD159" s="253"/>
      <c r="CE159" s="253"/>
      <c r="CF159" s="253"/>
      <c r="CG159" s="253"/>
      <c r="CH159" s="253"/>
      <c r="CI159" s="253"/>
      <c r="CJ159" s="253"/>
      <c r="CK159" s="253"/>
      <c r="CL159" s="253"/>
      <c r="CM159" s="253"/>
    </row>
    <row r="160" spans="1:91" x14ac:dyDescent="0.25">
      <c r="A160" s="253"/>
      <c r="B160" s="253"/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/>
      <c r="AJ160" s="253"/>
      <c r="AK160" s="253"/>
      <c r="AL160" s="253"/>
      <c r="AM160" s="253"/>
      <c r="AN160" s="253"/>
      <c r="AO160" s="253"/>
      <c r="AP160" s="253"/>
      <c r="AQ160" s="253"/>
      <c r="AR160" s="253"/>
      <c r="AS160" s="253"/>
      <c r="AT160" s="253"/>
      <c r="AU160" s="253"/>
      <c r="AV160" s="253"/>
      <c r="AW160" s="253"/>
      <c r="AX160" s="253"/>
      <c r="AY160" s="253"/>
      <c r="AZ160" s="253"/>
      <c r="BA160" s="253"/>
      <c r="BB160" s="253"/>
      <c r="BC160" s="253"/>
      <c r="BD160" s="253"/>
      <c r="BE160" s="253"/>
      <c r="BF160" s="253"/>
      <c r="BG160" s="253"/>
      <c r="BH160" s="253"/>
      <c r="BI160" s="253"/>
      <c r="BJ160" s="253"/>
      <c r="BK160" s="253"/>
      <c r="BL160" s="253"/>
      <c r="BM160" s="253"/>
      <c r="BN160" s="253"/>
      <c r="BO160" s="253"/>
      <c r="BP160" s="253"/>
      <c r="BQ160" s="253"/>
      <c r="BR160" s="253"/>
      <c r="BS160" s="253"/>
      <c r="BT160" s="253"/>
      <c r="BU160" s="253"/>
      <c r="BV160" s="253"/>
      <c r="BW160" s="253"/>
      <c r="BX160" s="253"/>
      <c r="BY160" s="253"/>
      <c r="BZ160" s="253"/>
      <c r="CA160" s="253"/>
      <c r="CB160" s="253"/>
      <c r="CC160" s="253"/>
      <c r="CD160" s="253"/>
      <c r="CE160" s="253"/>
      <c r="CF160" s="253"/>
      <c r="CG160" s="253"/>
      <c r="CH160" s="253"/>
      <c r="CI160" s="253"/>
      <c r="CJ160" s="253"/>
      <c r="CK160" s="253"/>
      <c r="CL160" s="253"/>
      <c r="CM160" s="253"/>
    </row>
    <row r="161" spans="1:91" x14ac:dyDescent="0.25">
      <c r="A161" s="253"/>
      <c r="B161" s="253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/>
      <c r="AJ161" s="253"/>
      <c r="AK161" s="253"/>
      <c r="AL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253"/>
      <c r="BA161" s="253"/>
      <c r="BB161" s="253"/>
      <c r="BC161" s="253"/>
      <c r="BD161" s="253"/>
      <c r="BE161" s="253"/>
      <c r="BF161" s="253"/>
      <c r="BG161" s="253"/>
      <c r="BH161" s="253"/>
      <c r="BI161" s="253"/>
      <c r="BJ161" s="253"/>
      <c r="BK161" s="253"/>
      <c r="BL161" s="253"/>
      <c r="BM161" s="253"/>
      <c r="BN161" s="253"/>
      <c r="BO161" s="253"/>
      <c r="BP161" s="253"/>
      <c r="BQ161" s="253"/>
      <c r="BR161" s="253"/>
      <c r="BS161" s="253"/>
      <c r="BT161" s="253"/>
      <c r="BU161" s="253"/>
      <c r="BV161" s="253"/>
      <c r="BW161" s="253"/>
      <c r="BX161" s="253"/>
      <c r="BY161" s="253"/>
      <c r="BZ161" s="253"/>
      <c r="CA161" s="253"/>
      <c r="CB161" s="253"/>
      <c r="CC161" s="253"/>
      <c r="CD161" s="253"/>
      <c r="CE161" s="253"/>
      <c r="CF161" s="253"/>
      <c r="CG161" s="253"/>
      <c r="CH161" s="253"/>
      <c r="CI161" s="253"/>
      <c r="CJ161" s="253"/>
      <c r="CK161" s="253"/>
      <c r="CL161" s="253"/>
      <c r="CM161" s="253"/>
    </row>
    <row r="162" spans="1:91" x14ac:dyDescent="0.25">
      <c r="A162" s="253"/>
      <c r="B162" s="253"/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253"/>
      <c r="AN162" s="253"/>
      <c r="AO162" s="253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253"/>
      <c r="BA162" s="253"/>
      <c r="BB162" s="253"/>
      <c r="BC162" s="253"/>
      <c r="BD162" s="253"/>
      <c r="BE162" s="253"/>
      <c r="BF162" s="253"/>
      <c r="BG162" s="253"/>
      <c r="BH162" s="253"/>
      <c r="BI162" s="253"/>
      <c r="BJ162" s="253"/>
      <c r="BK162" s="253"/>
      <c r="BL162" s="253"/>
      <c r="BM162" s="253"/>
      <c r="BN162" s="253"/>
      <c r="BO162" s="253"/>
      <c r="BP162" s="253"/>
      <c r="BQ162" s="253"/>
      <c r="BR162" s="253"/>
      <c r="BS162" s="253"/>
      <c r="BT162" s="253"/>
      <c r="BU162" s="253"/>
      <c r="BV162" s="253"/>
      <c r="BW162" s="253"/>
      <c r="BX162" s="253"/>
      <c r="BY162" s="253"/>
      <c r="BZ162" s="253"/>
      <c r="CA162" s="253"/>
      <c r="CB162" s="253"/>
      <c r="CC162" s="253"/>
      <c r="CD162" s="253"/>
      <c r="CE162" s="253"/>
      <c r="CF162" s="253"/>
      <c r="CG162" s="253"/>
      <c r="CH162" s="253"/>
      <c r="CI162" s="253"/>
      <c r="CJ162" s="253"/>
      <c r="CK162" s="253"/>
      <c r="CL162" s="253"/>
      <c r="CM162" s="253"/>
    </row>
    <row r="163" spans="1:91" x14ac:dyDescent="0.25">
      <c r="A163" s="253"/>
      <c r="B163" s="253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  <c r="BG163" s="253"/>
      <c r="BH163" s="253"/>
      <c r="BI163" s="253"/>
      <c r="BJ163" s="253"/>
      <c r="BK163" s="253"/>
      <c r="BL163" s="253"/>
      <c r="BM163" s="253"/>
      <c r="BN163" s="253"/>
      <c r="BO163" s="253"/>
      <c r="BP163" s="253"/>
      <c r="BQ163" s="253"/>
      <c r="BR163" s="253"/>
      <c r="BS163" s="253"/>
      <c r="BT163" s="253"/>
      <c r="BU163" s="253"/>
      <c r="BV163" s="253"/>
      <c r="BW163" s="253"/>
      <c r="BX163" s="253"/>
      <c r="BY163" s="253"/>
      <c r="BZ163" s="253"/>
      <c r="CA163" s="253"/>
      <c r="CB163" s="253"/>
      <c r="CC163" s="253"/>
      <c r="CD163" s="253"/>
      <c r="CE163" s="253"/>
      <c r="CF163" s="253"/>
      <c r="CG163" s="253"/>
      <c r="CH163" s="253"/>
      <c r="CI163" s="253"/>
      <c r="CJ163" s="253"/>
      <c r="CK163" s="253"/>
      <c r="CL163" s="253"/>
      <c r="CM163" s="253"/>
    </row>
    <row r="164" spans="1:91" x14ac:dyDescent="0.25">
      <c r="A164" s="253"/>
      <c r="B164" s="253"/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  <c r="AK164" s="253"/>
      <c r="AL164" s="253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253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53"/>
      <c r="BU164" s="253"/>
      <c r="BV164" s="253"/>
      <c r="BW164" s="253"/>
      <c r="BX164" s="253"/>
      <c r="BY164" s="253"/>
      <c r="BZ164" s="253"/>
      <c r="CA164" s="253"/>
      <c r="CB164" s="253"/>
      <c r="CC164" s="253"/>
      <c r="CD164" s="253"/>
      <c r="CE164" s="253"/>
      <c r="CF164" s="253"/>
      <c r="CG164" s="253"/>
      <c r="CH164" s="253"/>
      <c r="CI164" s="253"/>
      <c r="CJ164" s="253"/>
      <c r="CK164" s="253"/>
      <c r="CL164" s="253"/>
      <c r="CM164" s="253"/>
    </row>
    <row r="165" spans="1:91" x14ac:dyDescent="0.25">
      <c r="A165" s="253"/>
      <c r="B165" s="253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53"/>
      <c r="CE165" s="253"/>
      <c r="CF165" s="253"/>
      <c r="CG165" s="253"/>
      <c r="CH165" s="253"/>
      <c r="CI165" s="253"/>
      <c r="CJ165" s="253"/>
      <c r="CK165" s="253"/>
      <c r="CL165" s="253"/>
      <c r="CM165" s="253"/>
    </row>
    <row r="166" spans="1:91" x14ac:dyDescent="0.25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253"/>
      <c r="AZ166" s="253"/>
      <c r="BA166" s="253"/>
      <c r="BB166" s="253"/>
      <c r="BC166" s="253"/>
      <c r="BD166" s="253"/>
      <c r="BE166" s="253"/>
      <c r="BF166" s="253"/>
      <c r="BG166" s="253"/>
      <c r="BH166" s="253"/>
      <c r="BI166" s="253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53"/>
      <c r="BU166" s="253"/>
      <c r="BV166" s="253"/>
      <c r="BW166" s="253"/>
      <c r="BX166" s="253"/>
      <c r="BY166" s="253"/>
      <c r="BZ166" s="253"/>
      <c r="CA166" s="253"/>
      <c r="CB166" s="253"/>
      <c r="CC166" s="253"/>
      <c r="CD166" s="253"/>
      <c r="CE166" s="253"/>
      <c r="CF166" s="253"/>
      <c r="CG166" s="253"/>
      <c r="CH166" s="253"/>
      <c r="CI166" s="253"/>
      <c r="CJ166" s="253"/>
      <c r="CK166" s="253"/>
      <c r="CL166" s="253"/>
      <c r="CM166" s="253"/>
    </row>
    <row r="167" spans="1:91" x14ac:dyDescent="0.25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  <c r="CM167" s="253"/>
    </row>
    <row r="168" spans="1:91" x14ac:dyDescent="0.25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53"/>
      <c r="BU168" s="253"/>
      <c r="BV168" s="253"/>
      <c r="BW168" s="253"/>
      <c r="BX168" s="253"/>
      <c r="BY168" s="253"/>
      <c r="BZ168" s="253"/>
      <c r="CA168" s="253"/>
      <c r="CB168" s="253"/>
      <c r="CC168" s="253"/>
      <c r="CD168" s="253"/>
      <c r="CE168" s="253"/>
      <c r="CF168" s="253"/>
      <c r="CG168" s="253"/>
      <c r="CH168" s="253"/>
      <c r="CI168" s="253"/>
      <c r="CJ168" s="253"/>
      <c r="CK168" s="253"/>
      <c r="CL168" s="253"/>
      <c r="CM168" s="253"/>
    </row>
    <row r="169" spans="1:91" x14ac:dyDescent="0.25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253"/>
      <c r="BJ169" s="253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53"/>
      <c r="BU169" s="253"/>
      <c r="BV169" s="253"/>
      <c r="BW169" s="253"/>
      <c r="BX169" s="253"/>
      <c r="BY169" s="253"/>
      <c r="BZ169" s="253"/>
      <c r="CA169" s="253"/>
      <c r="CB169" s="253"/>
      <c r="CC169" s="253"/>
      <c r="CD169" s="253"/>
      <c r="CE169" s="253"/>
      <c r="CF169" s="253"/>
      <c r="CG169" s="253"/>
      <c r="CH169" s="253"/>
      <c r="CI169" s="253"/>
      <c r="CJ169" s="253"/>
      <c r="CK169" s="253"/>
      <c r="CL169" s="253"/>
      <c r="CM169" s="253"/>
    </row>
    <row r="170" spans="1:91" x14ac:dyDescent="0.25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  <c r="CM170" s="253"/>
    </row>
    <row r="171" spans="1:91" x14ac:dyDescent="0.25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3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253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53"/>
      <c r="BU171" s="253"/>
      <c r="BV171" s="253"/>
      <c r="BW171" s="253"/>
      <c r="BX171" s="253"/>
      <c r="BY171" s="253"/>
      <c r="BZ171" s="253"/>
      <c r="CA171" s="253"/>
      <c r="CB171" s="253"/>
      <c r="CC171" s="253"/>
      <c r="CD171" s="253"/>
      <c r="CE171" s="253"/>
      <c r="CF171" s="253"/>
      <c r="CG171" s="253"/>
      <c r="CH171" s="253"/>
      <c r="CI171" s="253"/>
      <c r="CJ171" s="253"/>
      <c r="CK171" s="253"/>
      <c r="CL171" s="253"/>
      <c r="CM171" s="253"/>
    </row>
    <row r="172" spans="1:91" x14ac:dyDescent="0.25">
      <c r="A172" s="253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53"/>
      <c r="AO172" s="253"/>
      <c r="AP172" s="253"/>
      <c r="AQ172" s="253"/>
      <c r="AR172" s="253"/>
      <c r="AS172" s="253"/>
      <c r="AT172" s="253"/>
      <c r="AU172" s="253"/>
      <c r="AV172" s="253"/>
      <c r="AW172" s="253"/>
      <c r="AX172" s="253"/>
      <c r="AY172" s="253"/>
      <c r="AZ172" s="253"/>
      <c r="BA172" s="253"/>
      <c r="BB172" s="253"/>
      <c r="BC172" s="253"/>
      <c r="BD172" s="253"/>
      <c r="BE172" s="253"/>
      <c r="BF172" s="253"/>
      <c r="BG172" s="253"/>
      <c r="BH172" s="253"/>
      <c r="BI172" s="253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53"/>
      <c r="BU172" s="253"/>
      <c r="BV172" s="253"/>
      <c r="BW172" s="253"/>
      <c r="BX172" s="253"/>
      <c r="BY172" s="253"/>
      <c r="BZ172" s="253"/>
      <c r="CA172" s="253"/>
      <c r="CB172" s="253"/>
      <c r="CC172" s="253"/>
      <c r="CD172" s="253"/>
      <c r="CE172" s="253"/>
      <c r="CF172" s="253"/>
      <c r="CG172" s="253"/>
      <c r="CH172" s="253"/>
      <c r="CI172" s="253"/>
      <c r="CJ172" s="253"/>
      <c r="CK172" s="253"/>
      <c r="CL172" s="253"/>
      <c r="CM172" s="253"/>
    </row>
    <row r="173" spans="1:91" x14ac:dyDescent="0.25">
      <c r="A173" s="253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  <c r="CM173" s="253"/>
    </row>
    <row r="174" spans="1:91" x14ac:dyDescent="0.25">
      <c r="A174" s="253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253"/>
      <c r="AP174" s="253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253"/>
      <c r="BA174" s="253"/>
      <c r="BB174" s="253"/>
      <c r="BC174" s="253"/>
      <c r="BD174" s="253"/>
      <c r="BE174" s="253"/>
      <c r="BF174" s="253"/>
      <c r="BG174" s="253"/>
      <c r="BH174" s="253"/>
      <c r="BI174" s="253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53"/>
      <c r="BU174" s="253"/>
      <c r="BV174" s="253"/>
      <c r="BW174" s="253"/>
      <c r="BX174" s="253"/>
      <c r="BY174" s="253"/>
      <c r="BZ174" s="253"/>
      <c r="CA174" s="253"/>
      <c r="CB174" s="253"/>
      <c r="CC174" s="253"/>
      <c r="CD174" s="253"/>
      <c r="CE174" s="253"/>
      <c r="CF174" s="253"/>
      <c r="CG174" s="253"/>
      <c r="CH174" s="253"/>
      <c r="CI174" s="253"/>
      <c r="CJ174" s="253"/>
      <c r="CK174" s="253"/>
      <c r="CL174" s="253"/>
      <c r="CM174" s="253"/>
    </row>
    <row r="175" spans="1:91" x14ac:dyDescent="0.25">
      <c r="A175" s="253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253"/>
      <c r="AP175" s="253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253"/>
      <c r="BA175" s="253"/>
      <c r="BB175" s="253"/>
      <c r="BC175" s="253"/>
      <c r="BD175" s="253"/>
      <c r="BE175" s="253"/>
      <c r="BF175" s="253"/>
      <c r="BG175" s="253"/>
      <c r="BH175" s="253"/>
      <c r="BI175" s="253"/>
      <c r="BJ175" s="253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53"/>
      <c r="BU175" s="253"/>
      <c r="BV175" s="253"/>
      <c r="BW175" s="253"/>
      <c r="BX175" s="253"/>
      <c r="BY175" s="253"/>
      <c r="BZ175" s="253"/>
      <c r="CA175" s="253"/>
      <c r="CB175" s="253"/>
      <c r="CC175" s="253"/>
      <c r="CD175" s="253"/>
      <c r="CE175" s="253"/>
      <c r="CF175" s="253"/>
      <c r="CG175" s="253"/>
      <c r="CH175" s="253"/>
      <c r="CI175" s="253"/>
      <c r="CJ175" s="253"/>
      <c r="CK175" s="253"/>
      <c r="CL175" s="253"/>
      <c r="CM175" s="253"/>
    </row>
    <row r="176" spans="1:91" x14ac:dyDescent="0.25">
      <c r="A176" s="253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253"/>
      <c r="AP176" s="253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  <c r="CM176" s="253"/>
    </row>
    <row r="177" spans="1:91" x14ac:dyDescent="0.25">
      <c r="A177" s="253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  <c r="CM177" s="253"/>
    </row>
    <row r="178" spans="1:91" x14ac:dyDescent="0.25">
      <c r="A178" s="253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  <c r="BE178" s="253"/>
      <c r="BF178" s="253"/>
      <c r="BG178" s="253"/>
      <c r="BH178" s="253"/>
      <c r="BI178" s="253"/>
      <c r="BJ178" s="253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53"/>
      <c r="BU178" s="253"/>
      <c r="BV178" s="253"/>
      <c r="BW178" s="253"/>
      <c r="BX178" s="253"/>
      <c r="BY178" s="253"/>
      <c r="BZ178" s="253"/>
      <c r="CA178" s="253"/>
      <c r="CB178" s="253"/>
      <c r="CC178" s="253"/>
      <c r="CD178" s="253"/>
      <c r="CE178" s="253"/>
      <c r="CF178" s="253"/>
      <c r="CG178" s="253"/>
      <c r="CH178" s="253"/>
      <c r="CI178" s="253"/>
      <c r="CJ178" s="253"/>
      <c r="CK178" s="253"/>
      <c r="CL178" s="253"/>
      <c r="CM178" s="253"/>
    </row>
    <row r="179" spans="1:91" x14ac:dyDescent="0.25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  <c r="CM179" s="253"/>
    </row>
    <row r="180" spans="1:91" x14ac:dyDescent="0.25">
      <c r="A180" s="253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253"/>
      <c r="AP180" s="253"/>
      <c r="AQ180" s="253"/>
      <c r="AR180" s="253"/>
      <c r="AS180" s="253"/>
      <c r="AT180" s="253"/>
      <c r="AU180" s="253"/>
      <c r="AV180" s="253"/>
      <c r="AW180" s="253"/>
      <c r="AX180" s="253"/>
      <c r="AY180" s="253"/>
      <c r="AZ180" s="253"/>
      <c r="BA180" s="253"/>
      <c r="BB180" s="253"/>
      <c r="BC180" s="253"/>
      <c r="BD180" s="253"/>
      <c r="BE180" s="253"/>
      <c r="BF180" s="253"/>
      <c r="BG180" s="253"/>
      <c r="BH180" s="253"/>
      <c r="BI180" s="253"/>
      <c r="BJ180" s="253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53"/>
      <c r="BU180" s="253"/>
      <c r="BV180" s="253"/>
      <c r="BW180" s="253"/>
      <c r="BX180" s="253"/>
      <c r="BY180" s="253"/>
      <c r="BZ180" s="253"/>
      <c r="CA180" s="253"/>
      <c r="CB180" s="253"/>
      <c r="CC180" s="253"/>
      <c r="CD180" s="253"/>
      <c r="CE180" s="253"/>
      <c r="CF180" s="253"/>
      <c r="CG180" s="253"/>
      <c r="CH180" s="253"/>
      <c r="CI180" s="253"/>
      <c r="CJ180" s="253"/>
      <c r="CK180" s="253"/>
      <c r="CL180" s="253"/>
      <c r="CM180" s="253"/>
    </row>
    <row r="181" spans="1:91" x14ac:dyDescent="0.25">
      <c r="A181" s="253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253"/>
      <c r="AP181" s="253"/>
      <c r="AQ181" s="253"/>
      <c r="AR181" s="253"/>
      <c r="AS181" s="253"/>
      <c r="AT181" s="253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253"/>
      <c r="BJ181" s="253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53"/>
      <c r="BU181" s="253"/>
      <c r="BV181" s="253"/>
      <c r="BW181" s="253"/>
      <c r="BX181" s="253"/>
      <c r="BY181" s="253"/>
      <c r="BZ181" s="253"/>
      <c r="CA181" s="253"/>
      <c r="CB181" s="253"/>
      <c r="CC181" s="253"/>
      <c r="CD181" s="253"/>
      <c r="CE181" s="253"/>
      <c r="CF181" s="253"/>
      <c r="CG181" s="253"/>
      <c r="CH181" s="253"/>
      <c r="CI181" s="253"/>
      <c r="CJ181" s="253"/>
      <c r="CK181" s="253"/>
      <c r="CL181" s="253"/>
      <c r="CM181" s="253"/>
    </row>
    <row r="182" spans="1:91" x14ac:dyDescent="0.25">
      <c r="A182" s="253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  <c r="CM182" s="253"/>
    </row>
    <row r="183" spans="1:91" x14ac:dyDescent="0.25">
      <c r="A183" s="253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253"/>
      <c r="AP183" s="253"/>
      <c r="AQ183" s="253"/>
      <c r="AR183" s="253"/>
      <c r="AS183" s="253"/>
      <c r="AT183" s="253"/>
      <c r="AU183" s="253"/>
      <c r="AV183" s="253"/>
      <c r="AW183" s="253"/>
      <c r="AX183" s="253"/>
      <c r="AY183" s="253"/>
      <c r="AZ183" s="253"/>
      <c r="BA183" s="253"/>
      <c r="BB183" s="253"/>
      <c r="BC183" s="253"/>
      <c r="BD183" s="253"/>
      <c r="BE183" s="253"/>
      <c r="BF183" s="253"/>
      <c r="BG183" s="253"/>
      <c r="BH183" s="253"/>
      <c r="BI183" s="253"/>
      <c r="BJ183" s="253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53"/>
      <c r="BU183" s="253"/>
      <c r="BV183" s="253"/>
      <c r="BW183" s="253"/>
      <c r="BX183" s="253"/>
      <c r="BY183" s="253"/>
      <c r="BZ183" s="253"/>
      <c r="CA183" s="253"/>
      <c r="CB183" s="253"/>
      <c r="CC183" s="253"/>
      <c r="CD183" s="253"/>
      <c r="CE183" s="253"/>
      <c r="CF183" s="253"/>
      <c r="CG183" s="253"/>
      <c r="CH183" s="253"/>
      <c r="CI183" s="253"/>
      <c r="CJ183" s="253"/>
      <c r="CK183" s="253"/>
      <c r="CL183" s="253"/>
      <c r="CM183" s="253"/>
    </row>
    <row r="184" spans="1:91" x14ac:dyDescent="0.25">
      <c r="A184" s="253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53"/>
      <c r="AO184" s="253"/>
      <c r="AP184" s="253"/>
      <c r="AQ184" s="253"/>
      <c r="AR184" s="253"/>
      <c r="AS184" s="253"/>
      <c r="AT184" s="253"/>
      <c r="AU184" s="253"/>
      <c r="AV184" s="253"/>
      <c r="AW184" s="253"/>
      <c r="AX184" s="253"/>
      <c r="AY184" s="253"/>
      <c r="AZ184" s="253"/>
      <c r="BA184" s="253"/>
      <c r="BB184" s="253"/>
      <c r="BC184" s="253"/>
      <c r="BD184" s="253"/>
      <c r="BE184" s="253"/>
      <c r="BF184" s="253"/>
      <c r="BG184" s="253"/>
      <c r="BH184" s="253"/>
      <c r="BI184" s="253"/>
      <c r="BJ184" s="253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53"/>
      <c r="BU184" s="253"/>
      <c r="BV184" s="253"/>
      <c r="BW184" s="253"/>
      <c r="BX184" s="253"/>
      <c r="BY184" s="253"/>
      <c r="BZ184" s="253"/>
      <c r="CA184" s="253"/>
      <c r="CB184" s="253"/>
      <c r="CC184" s="253"/>
      <c r="CD184" s="253"/>
      <c r="CE184" s="253"/>
      <c r="CF184" s="253"/>
      <c r="CG184" s="253"/>
      <c r="CH184" s="253"/>
      <c r="CI184" s="253"/>
      <c r="CJ184" s="253"/>
      <c r="CK184" s="253"/>
      <c r="CL184" s="253"/>
      <c r="CM184" s="253"/>
    </row>
    <row r="185" spans="1:91" x14ac:dyDescent="0.25">
      <c r="A185" s="253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  <c r="CM185" s="253"/>
    </row>
    <row r="186" spans="1:91" x14ac:dyDescent="0.25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3"/>
      <c r="AV186" s="253"/>
      <c r="AW186" s="253"/>
      <c r="AX186" s="253"/>
      <c r="AY186" s="253"/>
      <c r="AZ186" s="253"/>
      <c r="BA186" s="253"/>
      <c r="BB186" s="253"/>
      <c r="BC186" s="253"/>
      <c r="BD186" s="253"/>
      <c r="BE186" s="253"/>
      <c r="BF186" s="253"/>
      <c r="BG186" s="253"/>
      <c r="BH186" s="253"/>
      <c r="BI186" s="253"/>
      <c r="BJ186" s="253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53"/>
      <c r="BU186" s="253"/>
      <c r="BV186" s="253"/>
      <c r="BW186" s="253"/>
      <c r="BX186" s="253"/>
      <c r="BY186" s="253"/>
      <c r="BZ186" s="253"/>
      <c r="CA186" s="253"/>
      <c r="CB186" s="253"/>
      <c r="CC186" s="253"/>
      <c r="CD186" s="253"/>
      <c r="CE186" s="253"/>
      <c r="CF186" s="253"/>
      <c r="CG186" s="253"/>
      <c r="CH186" s="253"/>
      <c r="CI186" s="253"/>
      <c r="CJ186" s="253"/>
      <c r="CK186" s="253"/>
      <c r="CL186" s="253"/>
      <c r="CM186" s="253"/>
    </row>
    <row r="187" spans="1:91" x14ac:dyDescent="0.25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53"/>
      <c r="BU187" s="253"/>
      <c r="BV187" s="253"/>
      <c r="BW187" s="253"/>
      <c r="BX187" s="253"/>
      <c r="BY187" s="253"/>
      <c r="BZ187" s="253"/>
      <c r="CA187" s="253"/>
      <c r="CB187" s="253"/>
      <c r="CC187" s="253"/>
      <c r="CD187" s="253"/>
      <c r="CE187" s="253"/>
      <c r="CF187" s="253"/>
      <c r="CG187" s="253"/>
      <c r="CH187" s="253"/>
      <c r="CI187" s="253"/>
      <c r="CJ187" s="253"/>
      <c r="CK187" s="253"/>
      <c r="CL187" s="253"/>
      <c r="CM187" s="253"/>
    </row>
    <row r="188" spans="1:91" x14ac:dyDescent="0.25">
      <c r="A188" s="253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253"/>
      <c r="AP188" s="253"/>
      <c r="AQ188" s="253"/>
      <c r="AR188" s="253"/>
      <c r="AS188" s="253"/>
      <c r="AT188" s="253"/>
      <c r="AU188" s="253"/>
      <c r="AV188" s="253"/>
      <c r="AW188" s="253"/>
      <c r="AX188" s="253"/>
      <c r="AY188" s="253"/>
      <c r="AZ188" s="253"/>
      <c r="BA188" s="253"/>
      <c r="BB188" s="253"/>
      <c r="BC188" s="253"/>
      <c r="BD188" s="253"/>
      <c r="BE188" s="253"/>
      <c r="BF188" s="253"/>
      <c r="BG188" s="253"/>
      <c r="BH188" s="253"/>
      <c r="BI188" s="253"/>
      <c r="BJ188" s="253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53"/>
      <c r="BU188" s="253"/>
      <c r="BV188" s="253"/>
      <c r="BW188" s="253"/>
      <c r="BX188" s="253"/>
      <c r="BY188" s="253"/>
      <c r="BZ188" s="253"/>
      <c r="CA188" s="253"/>
      <c r="CB188" s="253"/>
      <c r="CC188" s="253"/>
      <c r="CD188" s="253"/>
      <c r="CE188" s="253"/>
      <c r="CF188" s="253"/>
      <c r="CG188" s="253"/>
      <c r="CH188" s="253"/>
      <c r="CI188" s="253"/>
      <c r="CJ188" s="253"/>
      <c r="CK188" s="253"/>
      <c r="CL188" s="253"/>
      <c r="CM188" s="253"/>
    </row>
    <row r="189" spans="1:91" x14ac:dyDescent="0.25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  <c r="BE189" s="253"/>
      <c r="BF189" s="253"/>
      <c r="BG189" s="253"/>
      <c r="BH189" s="253"/>
      <c r="BI189" s="253"/>
      <c r="BJ189" s="253"/>
      <c r="BK189" s="253"/>
      <c r="BL189" s="253"/>
      <c r="BM189" s="253"/>
      <c r="BN189" s="253"/>
      <c r="BO189" s="253"/>
      <c r="BP189" s="253"/>
      <c r="BQ189" s="253"/>
      <c r="BR189" s="253"/>
      <c r="BS189" s="253"/>
      <c r="BT189" s="253"/>
      <c r="BU189" s="253"/>
      <c r="BV189" s="253"/>
      <c r="BW189" s="253"/>
      <c r="BX189" s="253"/>
      <c r="BY189" s="253"/>
      <c r="BZ189" s="253"/>
      <c r="CA189" s="253"/>
      <c r="CB189" s="253"/>
      <c r="CC189" s="253"/>
      <c r="CD189" s="253"/>
      <c r="CE189" s="253"/>
      <c r="CF189" s="253"/>
      <c r="CG189" s="253"/>
      <c r="CH189" s="253"/>
      <c r="CI189" s="253"/>
      <c r="CJ189" s="253"/>
      <c r="CK189" s="253"/>
      <c r="CL189" s="253"/>
      <c r="CM189" s="253"/>
    </row>
    <row r="190" spans="1:91" x14ac:dyDescent="0.25">
      <c r="A190" s="253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  <c r="BE190" s="253"/>
      <c r="BF190" s="253"/>
      <c r="BG190" s="253"/>
      <c r="BH190" s="253"/>
      <c r="BI190" s="253"/>
      <c r="BJ190" s="253"/>
      <c r="BK190" s="253"/>
      <c r="BL190" s="253"/>
      <c r="BM190" s="253"/>
      <c r="BN190" s="253"/>
      <c r="BO190" s="253"/>
      <c r="BP190" s="253"/>
      <c r="BQ190" s="253"/>
      <c r="BR190" s="253"/>
      <c r="BS190" s="253"/>
      <c r="BT190" s="253"/>
      <c r="BU190" s="253"/>
      <c r="BV190" s="253"/>
      <c r="BW190" s="253"/>
      <c r="BX190" s="253"/>
      <c r="BY190" s="253"/>
      <c r="BZ190" s="253"/>
      <c r="CA190" s="253"/>
      <c r="CB190" s="253"/>
      <c r="CC190" s="253"/>
      <c r="CD190" s="253"/>
      <c r="CE190" s="253"/>
      <c r="CF190" s="253"/>
      <c r="CG190" s="253"/>
      <c r="CH190" s="253"/>
      <c r="CI190" s="253"/>
      <c r="CJ190" s="253"/>
      <c r="CK190" s="253"/>
      <c r="CL190" s="253"/>
      <c r="CM190" s="253"/>
    </row>
    <row r="191" spans="1:91" x14ac:dyDescent="0.25">
      <c r="A191" s="253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  <c r="BE191" s="253"/>
      <c r="BF191" s="253"/>
      <c r="BG191" s="253"/>
      <c r="BH191" s="253"/>
      <c r="BI191" s="253"/>
      <c r="BJ191" s="253"/>
      <c r="BK191" s="253"/>
      <c r="BL191" s="253"/>
      <c r="BM191" s="253"/>
      <c r="BN191" s="253"/>
      <c r="BO191" s="253"/>
      <c r="BP191" s="253"/>
      <c r="BQ191" s="253"/>
      <c r="BR191" s="253"/>
      <c r="BS191" s="253"/>
      <c r="BT191" s="253"/>
      <c r="BU191" s="253"/>
      <c r="BV191" s="253"/>
      <c r="BW191" s="253"/>
      <c r="BX191" s="253"/>
      <c r="BY191" s="253"/>
      <c r="BZ191" s="253"/>
      <c r="CA191" s="253"/>
      <c r="CB191" s="253"/>
      <c r="CC191" s="253"/>
      <c r="CD191" s="253"/>
      <c r="CE191" s="253"/>
      <c r="CF191" s="253"/>
      <c r="CG191" s="253"/>
      <c r="CH191" s="253"/>
      <c r="CI191" s="253"/>
      <c r="CJ191" s="253"/>
      <c r="CK191" s="253"/>
      <c r="CL191" s="253"/>
      <c r="CM191" s="253"/>
    </row>
    <row r="192" spans="1:91" x14ac:dyDescent="0.25">
      <c r="A192" s="253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53"/>
      <c r="AO192" s="253"/>
      <c r="AP192" s="253"/>
      <c r="AQ192" s="253"/>
      <c r="AR192" s="253"/>
      <c r="AS192" s="253"/>
      <c r="AT192" s="253"/>
      <c r="AU192" s="253"/>
      <c r="AV192" s="253"/>
      <c r="AW192" s="253"/>
      <c r="AX192" s="253"/>
      <c r="AY192" s="253"/>
      <c r="AZ192" s="253"/>
      <c r="BA192" s="253"/>
      <c r="BB192" s="253"/>
      <c r="BC192" s="253"/>
      <c r="BD192" s="253"/>
      <c r="BE192" s="253"/>
      <c r="BF192" s="253"/>
      <c r="BG192" s="253"/>
      <c r="BH192" s="253"/>
      <c r="BI192" s="253"/>
      <c r="BJ192" s="253"/>
      <c r="BK192" s="253"/>
      <c r="BL192" s="253"/>
      <c r="BM192" s="253"/>
      <c r="BN192" s="253"/>
      <c r="BO192" s="253"/>
      <c r="BP192" s="253"/>
      <c r="BQ192" s="253"/>
      <c r="BR192" s="253"/>
      <c r="BS192" s="253"/>
      <c r="BT192" s="253"/>
      <c r="BU192" s="253"/>
      <c r="BV192" s="253"/>
      <c r="BW192" s="253"/>
      <c r="BX192" s="253"/>
      <c r="BY192" s="253"/>
      <c r="BZ192" s="253"/>
      <c r="CA192" s="253"/>
      <c r="CB192" s="253"/>
      <c r="CC192" s="253"/>
      <c r="CD192" s="253"/>
      <c r="CE192" s="253"/>
      <c r="CF192" s="253"/>
      <c r="CG192" s="253"/>
      <c r="CH192" s="253"/>
      <c r="CI192" s="253"/>
      <c r="CJ192" s="253"/>
      <c r="CK192" s="253"/>
      <c r="CL192" s="253"/>
      <c r="CM192" s="253"/>
    </row>
    <row r="193" spans="1:91" x14ac:dyDescent="0.25">
      <c r="A193" s="25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53"/>
      <c r="AO193" s="253"/>
      <c r="AP193" s="253"/>
      <c r="AQ193" s="253"/>
      <c r="AR193" s="253"/>
      <c r="AS193" s="253"/>
      <c r="AT193" s="253"/>
      <c r="AU193" s="253"/>
      <c r="AV193" s="253"/>
      <c r="AW193" s="253"/>
      <c r="AX193" s="253"/>
      <c r="AY193" s="253"/>
      <c r="AZ193" s="253"/>
      <c r="BA193" s="253"/>
      <c r="BB193" s="253"/>
      <c r="BC193" s="253"/>
      <c r="BD193" s="253"/>
      <c r="BE193" s="253"/>
      <c r="BF193" s="253"/>
      <c r="BG193" s="253"/>
      <c r="BH193" s="253"/>
      <c r="BI193" s="253"/>
      <c r="BJ193" s="253"/>
      <c r="BK193" s="253"/>
      <c r="BL193" s="253"/>
      <c r="BM193" s="253"/>
      <c r="BN193" s="253"/>
      <c r="BO193" s="253"/>
      <c r="BP193" s="253"/>
      <c r="BQ193" s="253"/>
      <c r="BR193" s="253"/>
      <c r="BS193" s="253"/>
      <c r="BT193" s="253"/>
      <c r="BU193" s="253"/>
      <c r="BV193" s="253"/>
      <c r="BW193" s="253"/>
      <c r="BX193" s="253"/>
      <c r="BY193" s="253"/>
      <c r="BZ193" s="253"/>
      <c r="CA193" s="253"/>
      <c r="CB193" s="253"/>
      <c r="CC193" s="253"/>
      <c r="CD193" s="253"/>
      <c r="CE193" s="253"/>
      <c r="CF193" s="253"/>
      <c r="CG193" s="253"/>
      <c r="CH193" s="253"/>
      <c r="CI193" s="253"/>
      <c r="CJ193" s="253"/>
      <c r="CK193" s="253"/>
      <c r="CL193" s="253"/>
      <c r="CM193" s="253"/>
    </row>
    <row r="194" spans="1:91" x14ac:dyDescent="0.25">
      <c r="A194" s="253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  <c r="BE194" s="253"/>
      <c r="BF194" s="253"/>
      <c r="BG194" s="253"/>
      <c r="BH194" s="253"/>
      <c r="BI194" s="253"/>
      <c r="BJ194" s="253"/>
      <c r="BK194" s="253"/>
      <c r="BL194" s="253"/>
      <c r="BM194" s="253"/>
      <c r="BN194" s="253"/>
      <c r="BO194" s="253"/>
      <c r="BP194" s="253"/>
      <c r="BQ194" s="253"/>
      <c r="BR194" s="253"/>
      <c r="BS194" s="253"/>
      <c r="BT194" s="253"/>
      <c r="BU194" s="253"/>
      <c r="BV194" s="253"/>
      <c r="BW194" s="253"/>
      <c r="BX194" s="253"/>
      <c r="BY194" s="253"/>
      <c r="BZ194" s="253"/>
      <c r="CA194" s="253"/>
      <c r="CB194" s="253"/>
      <c r="CC194" s="253"/>
      <c r="CD194" s="253"/>
      <c r="CE194" s="253"/>
      <c r="CF194" s="253"/>
      <c r="CG194" s="253"/>
      <c r="CH194" s="253"/>
      <c r="CI194" s="253"/>
      <c r="CJ194" s="253"/>
      <c r="CK194" s="253"/>
      <c r="CL194" s="253"/>
      <c r="CM194" s="253"/>
    </row>
    <row r="195" spans="1:91" x14ac:dyDescent="0.25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53"/>
      <c r="AO195" s="253"/>
      <c r="AP195" s="253"/>
      <c r="AQ195" s="253"/>
      <c r="AR195" s="253"/>
      <c r="AS195" s="253"/>
      <c r="AT195" s="253"/>
      <c r="AU195" s="253"/>
      <c r="AV195" s="253"/>
      <c r="AW195" s="253"/>
      <c r="AX195" s="253"/>
      <c r="AY195" s="253"/>
      <c r="AZ195" s="253"/>
      <c r="BA195" s="253"/>
      <c r="BB195" s="253"/>
      <c r="BC195" s="253"/>
      <c r="BD195" s="253"/>
      <c r="BE195" s="253"/>
      <c r="BF195" s="253"/>
      <c r="BG195" s="253"/>
      <c r="BH195" s="253"/>
      <c r="BI195" s="253"/>
      <c r="BJ195" s="253"/>
      <c r="BK195" s="253"/>
      <c r="BL195" s="253"/>
      <c r="BM195" s="253"/>
      <c r="BN195" s="253"/>
      <c r="BO195" s="253"/>
      <c r="BP195" s="253"/>
      <c r="BQ195" s="253"/>
      <c r="BR195" s="253"/>
      <c r="BS195" s="253"/>
      <c r="BT195" s="253"/>
      <c r="BU195" s="253"/>
      <c r="BV195" s="253"/>
      <c r="BW195" s="253"/>
      <c r="BX195" s="253"/>
      <c r="BY195" s="253"/>
      <c r="BZ195" s="253"/>
      <c r="CA195" s="253"/>
      <c r="CB195" s="253"/>
      <c r="CC195" s="253"/>
      <c r="CD195" s="253"/>
      <c r="CE195" s="253"/>
      <c r="CF195" s="253"/>
      <c r="CG195" s="253"/>
      <c r="CH195" s="253"/>
      <c r="CI195" s="253"/>
      <c r="CJ195" s="253"/>
      <c r="CK195" s="253"/>
      <c r="CL195" s="253"/>
      <c r="CM195" s="253"/>
    </row>
    <row r="196" spans="1:91" x14ac:dyDescent="0.25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53"/>
      <c r="AO196" s="253"/>
      <c r="AP196" s="253"/>
      <c r="AQ196" s="253"/>
      <c r="AR196" s="253"/>
      <c r="AS196" s="253"/>
      <c r="AT196" s="253"/>
      <c r="AU196" s="253"/>
      <c r="AV196" s="253"/>
      <c r="AW196" s="253"/>
      <c r="AX196" s="253"/>
      <c r="AY196" s="253"/>
      <c r="AZ196" s="253"/>
      <c r="BA196" s="253"/>
      <c r="BB196" s="253"/>
      <c r="BC196" s="253"/>
      <c r="BD196" s="253"/>
      <c r="BE196" s="253"/>
      <c r="BF196" s="253"/>
      <c r="BG196" s="253"/>
      <c r="BH196" s="253"/>
      <c r="BI196" s="253"/>
      <c r="BJ196" s="253"/>
      <c r="BK196" s="253"/>
      <c r="BL196" s="253"/>
      <c r="BM196" s="253"/>
      <c r="BN196" s="253"/>
      <c r="BO196" s="253"/>
      <c r="BP196" s="253"/>
      <c r="BQ196" s="253"/>
      <c r="BR196" s="253"/>
      <c r="BS196" s="253"/>
      <c r="BT196" s="253"/>
      <c r="BU196" s="253"/>
      <c r="BV196" s="253"/>
      <c r="BW196" s="253"/>
      <c r="BX196" s="253"/>
      <c r="BY196" s="253"/>
      <c r="BZ196" s="253"/>
      <c r="CA196" s="253"/>
      <c r="CB196" s="253"/>
      <c r="CC196" s="253"/>
      <c r="CD196" s="253"/>
      <c r="CE196" s="253"/>
      <c r="CF196" s="253"/>
      <c r="CG196" s="253"/>
      <c r="CH196" s="253"/>
      <c r="CI196" s="253"/>
      <c r="CJ196" s="253"/>
      <c r="CK196" s="253"/>
      <c r="CL196" s="253"/>
      <c r="CM196" s="253"/>
    </row>
    <row r="197" spans="1:91" x14ac:dyDescent="0.2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  <c r="BE197" s="253"/>
      <c r="BF197" s="253"/>
      <c r="BG197" s="253"/>
      <c r="BH197" s="253"/>
      <c r="BI197" s="253"/>
      <c r="BJ197" s="253"/>
      <c r="BK197" s="253"/>
      <c r="BL197" s="253"/>
      <c r="BM197" s="253"/>
      <c r="BN197" s="253"/>
      <c r="BO197" s="253"/>
      <c r="BP197" s="253"/>
      <c r="BQ197" s="253"/>
      <c r="BR197" s="253"/>
      <c r="BS197" s="253"/>
      <c r="BT197" s="253"/>
      <c r="BU197" s="253"/>
      <c r="BV197" s="253"/>
      <c r="BW197" s="253"/>
      <c r="BX197" s="253"/>
      <c r="BY197" s="253"/>
      <c r="BZ197" s="253"/>
      <c r="CA197" s="253"/>
      <c r="CB197" s="253"/>
      <c r="CC197" s="253"/>
      <c r="CD197" s="253"/>
      <c r="CE197" s="253"/>
      <c r="CF197" s="253"/>
      <c r="CG197" s="253"/>
      <c r="CH197" s="253"/>
      <c r="CI197" s="253"/>
      <c r="CJ197" s="253"/>
      <c r="CK197" s="253"/>
      <c r="CL197" s="253"/>
      <c r="CM197" s="253"/>
    </row>
    <row r="198" spans="1:91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  <c r="BE198" s="253"/>
      <c r="BF198" s="253"/>
      <c r="BG198" s="253"/>
      <c r="BH198" s="253"/>
      <c r="BI198" s="253"/>
      <c r="BJ198" s="253"/>
      <c r="BK198" s="253"/>
      <c r="BL198" s="253"/>
      <c r="BM198" s="253"/>
      <c r="BN198" s="253"/>
      <c r="BO198" s="253"/>
      <c r="BP198" s="253"/>
      <c r="BQ198" s="253"/>
      <c r="BR198" s="253"/>
      <c r="BS198" s="253"/>
      <c r="BT198" s="253"/>
      <c r="BU198" s="253"/>
      <c r="BV198" s="253"/>
      <c r="BW198" s="253"/>
      <c r="BX198" s="253"/>
      <c r="BY198" s="253"/>
      <c r="BZ198" s="253"/>
      <c r="CA198" s="253"/>
      <c r="CB198" s="253"/>
      <c r="CC198" s="253"/>
      <c r="CD198" s="253"/>
      <c r="CE198" s="253"/>
      <c r="CF198" s="253"/>
      <c r="CG198" s="253"/>
      <c r="CH198" s="253"/>
      <c r="CI198" s="253"/>
      <c r="CJ198" s="253"/>
      <c r="CK198" s="253"/>
      <c r="CL198" s="253"/>
      <c r="CM198" s="253"/>
    </row>
    <row r="199" spans="1:91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3"/>
      <c r="AZ199" s="253"/>
      <c r="BA199" s="253"/>
      <c r="BB199" s="253"/>
      <c r="BC199" s="253"/>
      <c r="BD199" s="253"/>
      <c r="BE199" s="253"/>
      <c r="BF199" s="253"/>
      <c r="BG199" s="253"/>
      <c r="BH199" s="253"/>
      <c r="BI199" s="253"/>
      <c r="BJ199" s="253"/>
      <c r="BK199" s="253"/>
      <c r="BL199" s="253"/>
      <c r="BM199" s="253"/>
      <c r="BN199" s="253"/>
      <c r="BO199" s="253"/>
      <c r="BP199" s="253"/>
      <c r="BQ199" s="253"/>
      <c r="BR199" s="253"/>
      <c r="BS199" s="253"/>
      <c r="BT199" s="253"/>
      <c r="BU199" s="253"/>
      <c r="BV199" s="253"/>
      <c r="BW199" s="253"/>
      <c r="BX199" s="253"/>
      <c r="BY199" s="253"/>
      <c r="BZ199" s="253"/>
      <c r="CA199" s="253"/>
      <c r="CB199" s="253"/>
      <c r="CC199" s="253"/>
      <c r="CD199" s="253"/>
      <c r="CE199" s="253"/>
      <c r="CF199" s="253"/>
      <c r="CG199" s="253"/>
      <c r="CH199" s="253"/>
      <c r="CI199" s="253"/>
      <c r="CJ199" s="253"/>
      <c r="CK199" s="253"/>
      <c r="CL199" s="253"/>
      <c r="CM199" s="253"/>
    </row>
    <row r="200" spans="1:91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  <c r="CM200" s="253"/>
    </row>
    <row r="201" spans="1:91" x14ac:dyDescent="0.25">
      <c r="A201" s="253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253"/>
      <c r="AZ201" s="253"/>
      <c r="BA201" s="253"/>
      <c r="BB201" s="253"/>
      <c r="BC201" s="253"/>
      <c r="BD201" s="253"/>
      <c r="BE201" s="253"/>
      <c r="BF201" s="253"/>
      <c r="BG201" s="253"/>
      <c r="BH201" s="253"/>
      <c r="BI201" s="253"/>
      <c r="BJ201" s="253"/>
      <c r="BK201" s="253"/>
      <c r="BL201" s="253"/>
      <c r="BM201" s="253"/>
      <c r="BN201" s="253"/>
      <c r="BO201" s="253"/>
      <c r="BP201" s="253"/>
      <c r="BQ201" s="253"/>
      <c r="BR201" s="253"/>
      <c r="BS201" s="253"/>
      <c r="BT201" s="253"/>
      <c r="BU201" s="253"/>
      <c r="BV201" s="253"/>
      <c r="BW201" s="253"/>
      <c r="BX201" s="253"/>
      <c r="BY201" s="253"/>
      <c r="BZ201" s="253"/>
      <c r="CA201" s="253"/>
      <c r="CB201" s="253"/>
      <c r="CC201" s="253"/>
      <c r="CD201" s="253"/>
      <c r="CE201" s="253"/>
      <c r="CF201" s="253"/>
      <c r="CG201" s="253"/>
      <c r="CH201" s="253"/>
      <c r="CI201" s="253"/>
      <c r="CJ201" s="253"/>
      <c r="CK201" s="253"/>
      <c r="CL201" s="253"/>
      <c r="CM201" s="253"/>
    </row>
    <row r="202" spans="1:91" x14ac:dyDescent="0.25">
      <c r="A202" s="253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253"/>
      <c r="AZ202" s="253"/>
      <c r="BA202" s="253"/>
      <c r="BB202" s="253"/>
      <c r="BC202" s="253"/>
      <c r="BD202" s="253"/>
      <c r="BE202" s="253"/>
      <c r="BF202" s="253"/>
      <c r="BG202" s="253"/>
      <c r="BH202" s="253"/>
      <c r="BI202" s="253"/>
      <c r="BJ202" s="253"/>
      <c r="BK202" s="253"/>
      <c r="BL202" s="253"/>
      <c r="BM202" s="253"/>
      <c r="BN202" s="253"/>
      <c r="BO202" s="253"/>
      <c r="BP202" s="253"/>
      <c r="BQ202" s="253"/>
      <c r="BR202" s="253"/>
      <c r="BS202" s="253"/>
      <c r="BT202" s="253"/>
      <c r="BU202" s="253"/>
      <c r="BV202" s="253"/>
      <c r="BW202" s="253"/>
      <c r="BX202" s="253"/>
      <c r="BY202" s="253"/>
      <c r="BZ202" s="253"/>
      <c r="CA202" s="253"/>
      <c r="CB202" s="253"/>
      <c r="CC202" s="253"/>
      <c r="CD202" s="253"/>
      <c r="CE202" s="253"/>
      <c r="CF202" s="253"/>
      <c r="CG202" s="253"/>
      <c r="CH202" s="253"/>
      <c r="CI202" s="253"/>
      <c r="CJ202" s="253"/>
      <c r="CK202" s="253"/>
      <c r="CL202" s="253"/>
      <c r="CM202" s="253"/>
    </row>
    <row r="203" spans="1:91" x14ac:dyDescent="0.25">
      <c r="A203" s="253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  <c r="CM203" s="253"/>
    </row>
    <row r="204" spans="1:91" x14ac:dyDescent="0.25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  <c r="BE204" s="253"/>
      <c r="BF204" s="253"/>
      <c r="BG204" s="253"/>
      <c r="BH204" s="253"/>
      <c r="BI204" s="253"/>
      <c r="BJ204" s="253"/>
      <c r="BK204" s="253"/>
      <c r="BL204" s="253"/>
      <c r="BM204" s="253"/>
      <c r="BN204" s="253"/>
      <c r="BO204" s="253"/>
      <c r="BP204" s="253"/>
      <c r="BQ204" s="253"/>
      <c r="BR204" s="253"/>
      <c r="BS204" s="253"/>
      <c r="BT204" s="253"/>
      <c r="BU204" s="253"/>
      <c r="BV204" s="253"/>
      <c r="BW204" s="253"/>
      <c r="BX204" s="253"/>
      <c r="BY204" s="253"/>
      <c r="BZ204" s="253"/>
      <c r="CA204" s="253"/>
      <c r="CB204" s="253"/>
      <c r="CC204" s="253"/>
      <c r="CD204" s="253"/>
      <c r="CE204" s="253"/>
      <c r="CF204" s="253"/>
      <c r="CG204" s="253"/>
      <c r="CH204" s="253"/>
      <c r="CI204" s="253"/>
      <c r="CJ204" s="253"/>
      <c r="CK204" s="253"/>
      <c r="CL204" s="253"/>
      <c r="CM204" s="253"/>
    </row>
    <row r="205" spans="1:91" x14ac:dyDescent="0.25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  <c r="CM205" s="253"/>
    </row>
    <row r="206" spans="1:91" x14ac:dyDescent="0.25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  <c r="CM206" s="253"/>
    </row>
    <row r="207" spans="1:91" x14ac:dyDescent="0.25">
      <c r="A207" s="253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3"/>
      <c r="AM207" s="253"/>
      <c r="AN207" s="253"/>
      <c r="AO207" s="253"/>
      <c r="AP207" s="253"/>
      <c r="AQ207" s="253"/>
      <c r="AR207" s="253"/>
      <c r="AS207" s="253"/>
      <c r="AT207" s="253"/>
      <c r="AU207" s="253"/>
      <c r="AV207" s="253"/>
      <c r="AW207" s="253"/>
      <c r="AX207" s="253"/>
      <c r="AY207" s="253"/>
      <c r="AZ207" s="253"/>
      <c r="BA207" s="253"/>
      <c r="BB207" s="253"/>
      <c r="BC207" s="253"/>
      <c r="BD207" s="253"/>
      <c r="BE207" s="253"/>
      <c r="BF207" s="253"/>
      <c r="BG207" s="253"/>
      <c r="BH207" s="253"/>
      <c r="BI207" s="253"/>
      <c r="BJ207" s="253"/>
      <c r="BK207" s="253"/>
      <c r="BL207" s="253"/>
      <c r="BM207" s="253"/>
      <c r="BN207" s="253"/>
      <c r="BO207" s="253"/>
      <c r="BP207" s="253"/>
      <c r="BQ207" s="253"/>
      <c r="BR207" s="253"/>
      <c r="BS207" s="253"/>
      <c r="BT207" s="253"/>
      <c r="BU207" s="253"/>
      <c r="BV207" s="253"/>
      <c r="BW207" s="253"/>
      <c r="BX207" s="253"/>
      <c r="BY207" s="253"/>
      <c r="BZ207" s="253"/>
      <c r="CA207" s="253"/>
      <c r="CB207" s="253"/>
      <c r="CC207" s="253"/>
      <c r="CD207" s="253"/>
      <c r="CE207" s="253"/>
      <c r="CF207" s="253"/>
      <c r="CG207" s="253"/>
      <c r="CH207" s="253"/>
      <c r="CI207" s="253"/>
      <c r="CJ207" s="253"/>
      <c r="CK207" s="253"/>
      <c r="CL207" s="253"/>
      <c r="CM207" s="253"/>
    </row>
    <row r="208" spans="1:91" x14ac:dyDescent="0.25">
      <c r="A208" s="253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  <c r="BE208" s="253"/>
      <c r="BF208" s="253"/>
      <c r="BG208" s="253"/>
      <c r="BH208" s="253"/>
      <c r="BI208" s="253"/>
      <c r="BJ208" s="253"/>
      <c r="BK208" s="253"/>
      <c r="BL208" s="253"/>
      <c r="BM208" s="253"/>
      <c r="BN208" s="253"/>
      <c r="BO208" s="253"/>
      <c r="BP208" s="253"/>
      <c r="BQ208" s="253"/>
      <c r="BR208" s="253"/>
      <c r="BS208" s="253"/>
      <c r="BT208" s="253"/>
      <c r="BU208" s="253"/>
      <c r="BV208" s="253"/>
      <c r="BW208" s="253"/>
      <c r="BX208" s="253"/>
      <c r="BY208" s="253"/>
      <c r="BZ208" s="253"/>
      <c r="CA208" s="253"/>
      <c r="CB208" s="253"/>
      <c r="CC208" s="253"/>
      <c r="CD208" s="253"/>
      <c r="CE208" s="253"/>
      <c r="CF208" s="253"/>
      <c r="CG208" s="253"/>
      <c r="CH208" s="253"/>
      <c r="CI208" s="253"/>
      <c r="CJ208" s="253"/>
      <c r="CK208" s="253"/>
      <c r="CL208" s="253"/>
      <c r="CM208" s="253"/>
    </row>
    <row r="209" spans="1:91" x14ac:dyDescent="0.25">
      <c r="A209" s="253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  <c r="AK209" s="253"/>
      <c r="AL209" s="253"/>
      <c r="AM209" s="253"/>
      <c r="AN209" s="253"/>
      <c r="AO209" s="253"/>
      <c r="AP209" s="253"/>
      <c r="AQ209" s="253"/>
      <c r="AR209" s="253"/>
      <c r="AS209" s="253"/>
      <c r="AT209" s="253"/>
      <c r="AU209" s="253"/>
      <c r="AV209" s="253"/>
      <c r="AW209" s="253"/>
      <c r="AX209" s="253"/>
      <c r="AY209" s="253"/>
      <c r="AZ209" s="253"/>
      <c r="BA209" s="253"/>
      <c r="BB209" s="253"/>
      <c r="BC209" s="253"/>
      <c r="BD209" s="253"/>
      <c r="BE209" s="253"/>
      <c r="BF209" s="253"/>
      <c r="BG209" s="253"/>
      <c r="BH209" s="253"/>
      <c r="BI209" s="253"/>
      <c r="BJ209" s="253"/>
      <c r="BK209" s="253"/>
      <c r="BL209" s="253"/>
      <c r="BM209" s="253"/>
      <c r="BN209" s="253"/>
      <c r="BO209" s="253"/>
      <c r="BP209" s="253"/>
      <c r="BQ209" s="253"/>
      <c r="BR209" s="253"/>
      <c r="BS209" s="253"/>
      <c r="BT209" s="253"/>
      <c r="BU209" s="253"/>
      <c r="BV209" s="253"/>
      <c r="BW209" s="253"/>
      <c r="BX209" s="253"/>
      <c r="BY209" s="253"/>
      <c r="BZ209" s="253"/>
      <c r="CA209" s="253"/>
      <c r="CB209" s="253"/>
      <c r="CC209" s="253"/>
      <c r="CD209" s="253"/>
      <c r="CE209" s="253"/>
      <c r="CF209" s="253"/>
      <c r="CG209" s="253"/>
      <c r="CH209" s="253"/>
      <c r="CI209" s="253"/>
      <c r="CJ209" s="253"/>
      <c r="CK209" s="253"/>
      <c r="CL209" s="253"/>
      <c r="CM209" s="253"/>
    </row>
    <row r="210" spans="1:91" x14ac:dyDescent="0.25">
      <c r="A210" s="253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  <c r="AA210" s="253"/>
      <c r="AB210" s="253"/>
      <c r="AC210" s="253"/>
      <c r="AD210" s="253"/>
      <c r="AE210" s="253"/>
      <c r="AF210" s="253"/>
      <c r="AG210" s="253"/>
      <c r="AH210" s="253"/>
      <c r="AI210" s="253"/>
      <c r="AJ210" s="253"/>
      <c r="AK210" s="253"/>
      <c r="AL210" s="253"/>
      <c r="AM210" s="253"/>
      <c r="AN210" s="253"/>
      <c r="AO210" s="253"/>
      <c r="AP210" s="253"/>
      <c r="AQ210" s="253"/>
      <c r="AR210" s="253"/>
      <c r="AS210" s="253"/>
      <c r="AT210" s="253"/>
      <c r="AU210" s="253"/>
      <c r="AV210" s="253"/>
      <c r="AW210" s="253"/>
      <c r="AX210" s="253"/>
      <c r="AY210" s="253"/>
      <c r="AZ210" s="253"/>
      <c r="BA210" s="253"/>
      <c r="BB210" s="253"/>
      <c r="BC210" s="253"/>
      <c r="BD210" s="253"/>
      <c r="BE210" s="253"/>
      <c r="BF210" s="253"/>
      <c r="BG210" s="253"/>
      <c r="BH210" s="253"/>
      <c r="BI210" s="253"/>
      <c r="BJ210" s="253"/>
      <c r="BK210" s="253"/>
      <c r="BL210" s="253"/>
      <c r="BM210" s="253"/>
      <c r="BN210" s="253"/>
      <c r="BO210" s="253"/>
      <c r="BP210" s="253"/>
      <c r="BQ210" s="253"/>
      <c r="BR210" s="253"/>
      <c r="BS210" s="253"/>
      <c r="BT210" s="253"/>
      <c r="BU210" s="253"/>
      <c r="BV210" s="253"/>
      <c r="BW210" s="253"/>
      <c r="BX210" s="253"/>
      <c r="BY210" s="253"/>
      <c r="BZ210" s="253"/>
      <c r="CA210" s="253"/>
      <c r="CB210" s="253"/>
      <c r="CC210" s="253"/>
      <c r="CD210" s="253"/>
      <c r="CE210" s="253"/>
      <c r="CF210" s="253"/>
      <c r="CG210" s="253"/>
      <c r="CH210" s="253"/>
      <c r="CI210" s="253"/>
      <c r="CJ210" s="253"/>
      <c r="CK210" s="253"/>
      <c r="CL210" s="253"/>
      <c r="CM210" s="253"/>
    </row>
    <row r="211" spans="1:91" x14ac:dyDescent="0.25">
      <c r="A211" s="253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53"/>
      <c r="AF211" s="253"/>
      <c r="AG211" s="253"/>
      <c r="AH211" s="253"/>
      <c r="AI211" s="253"/>
      <c r="AJ211" s="253"/>
      <c r="AK211" s="253"/>
      <c r="AL211" s="253"/>
      <c r="AM211" s="253"/>
      <c r="AN211" s="253"/>
      <c r="AO211" s="253"/>
      <c r="AP211" s="253"/>
      <c r="AQ211" s="253"/>
      <c r="AR211" s="253"/>
      <c r="AS211" s="253"/>
      <c r="AT211" s="253"/>
      <c r="AU211" s="253"/>
      <c r="AV211" s="253"/>
      <c r="AW211" s="253"/>
      <c r="AX211" s="253"/>
      <c r="AY211" s="253"/>
      <c r="AZ211" s="253"/>
      <c r="BA211" s="253"/>
      <c r="BB211" s="253"/>
      <c r="BC211" s="253"/>
      <c r="BD211" s="253"/>
      <c r="BE211" s="253"/>
      <c r="BF211" s="253"/>
      <c r="BG211" s="253"/>
      <c r="BH211" s="253"/>
      <c r="BI211" s="253"/>
      <c r="BJ211" s="253"/>
      <c r="BK211" s="253"/>
      <c r="BL211" s="253"/>
      <c r="BM211" s="253"/>
      <c r="BN211" s="253"/>
      <c r="BO211" s="253"/>
      <c r="BP211" s="253"/>
      <c r="BQ211" s="253"/>
      <c r="BR211" s="253"/>
      <c r="BS211" s="253"/>
      <c r="BT211" s="253"/>
      <c r="BU211" s="253"/>
      <c r="BV211" s="253"/>
      <c r="BW211" s="253"/>
      <c r="BX211" s="253"/>
      <c r="BY211" s="253"/>
      <c r="BZ211" s="253"/>
      <c r="CA211" s="253"/>
      <c r="CB211" s="253"/>
      <c r="CC211" s="253"/>
      <c r="CD211" s="253"/>
      <c r="CE211" s="253"/>
      <c r="CF211" s="253"/>
      <c r="CG211" s="253"/>
      <c r="CH211" s="253"/>
      <c r="CI211" s="253"/>
      <c r="CJ211" s="253"/>
      <c r="CK211" s="253"/>
      <c r="CL211" s="253"/>
      <c r="CM211" s="253"/>
    </row>
    <row r="212" spans="1:91" x14ac:dyDescent="0.25">
      <c r="A212" s="253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/>
      <c r="AJ212" s="253"/>
      <c r="AK212" s="253"/>
      <c r="AL212" s="253"/>
      <c r="AM212" s="253"/>
      <c r="AN212" s="253"/>
      <c r="AO212" s="253"/>
      <c r="AP212" s="253"/>
      <c r="AQ212" s="253"/>
      <c r="AR212" s="253"/>
      <c r="AS212" s="253"/>
      <c r="AT212" s="253"/>
      <c r="AU212" s="253"/>
      <c r="AV212" s="253"/>
      <c r="AW212" s="253"/>
      <c r="AX212" s="253"/>
      <c r="AY212" s="253"/>
      <c r="AZ212" s="253"/>
      <c r="BA212" s="253"/>
      <c r="BB212" s="253"/>
      <c r="BC212" s="253"/>
      <c r="BD212" s="253"/>
      <c r="BE212" s="253"/>
      <c r="BF212" s="253"/>
      <c r="BG212" s="253"/>
      <c r="BH212" s="253"/>
      <c r="BI212" s="253"/>
      <c r="BJ212" s="253"/>
      <c r="BK212" s="253"/>
      <c r="BL212" s="253"/>
      <c r="BM212" s="253"/>
      <c r="BN212" s="253"/>
      <c r="BO212" s="253"/>
      <c r="BP212" s="253"/>
      <c r="BQ212" s="253"/>
      <c r="BR212" s="253"/>
      <c r="BS212" s="253"/>
      <c r="BT212" s="253"/>
      <c r="BU212" s="253"/>
      <c r="BV212" s="253"/>
      <c r="BW212" s="253"/>
      <c r="BX212" s="253"/>
      <c r="BY212" s="253"/>
      <c r="BZ212" s="253"/>
      <c r="CA212" s="253"/>
      <c r="CB212" s="253"/>
      <c r="CC212" s="253"/>
      <c r="CD212" s="253"/>
      <c r="CE212" s="253"/>
      <c r="CF212" s="253"/>
      <c r="CG212" s="253"/>
      <c r="CH212" s="253"/>
      <c r="CI212" s="253"/>
      <c r="CJ212" s="253"/>
      <c r="CK212" s="253"/>
      <c r="CL212" s="253"/>
      <c r="CM212" s="253"/>
    </row>
    <row r="213" spans="1:91" x14ac:dyDescent="0.25">
      <c r="A213" s="253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53"/>
      <c r="AF213" s="253"/>
      <c r="AG213" s="253"/>
      <c r="AH213" s="253"/>
      <c r="AI213" s="253"/>
      <c r="AJ213" s="253"/>
      <c r="AK213" s="253"/>
      <c r="AL213" s="253"/>
      <c r="AM213" s="253"/>
      <c r="AN213" s="253"/>
      <c r="AO213" s="253"/>
      <c r="AP213" s="253"/>
      <c r="AQ213" s="253"/>
      <c r="AR213" s="253"/>
      <c r="AS213" s="253"/>
      <c r="AT213" s="253"/>
      <c r="AU213" s="253"/>
      <c r="AV213" s="253"/>
      <c r="AW213" s="253"/>
      <c r="AX213" s="253"/>
      <c r="AY213" s="253"/>
      <c r="AZ213" s="253"/>
      <c r="BA213" s="253"/>
      <c r="BB213" s="253"/>
      <c r="BC213" s="253"/>
      <c r="BD213" s="253"/>
      <c r="BE213" s="253"/>
      <c r="BF213" s="253"/>
      <c r="BG213" s="253"/>
      <c r="BH213" s="253"/>
      <c r="BI213" s="253"/>
      <c r="BJ213" s="253"/>
      <c r="BK213" s="253"/>
      <c r="BL213" s="253"/>
      <c r="BM213" s="253"/>
      <c r="BN213" s="253"/>
      <c r="BO213" s="253"/>
      <c r="BP213" s="253"/>
      <c r="BQ213" s="253"/>
      <c r="BR213" s="253"/>
      <c r="BS213" s="253"/>
      <c r="BT213" s="253"/>
      <c r="BU213" s="253"/>
      <c r="BV213" s="253"/>
      <c r="BW213" s="253"/>
      <c r="BX213" s="253"/>
      <c r="BY213" s="253"/>
      <c r="BZ213" s="253"/>
      <c r="CA213" s="253"/>
      <c r="CB213" s="253"/>
      <c r="CC213" s="253"/>
      <c r="CD213" s="253"/>
      <c r="CE213" s="253"/>
      <c r="CF213" s="253"/>
      <c r="CG213" s="253"/>
      <c r="CH213" s="253"/>
      <c r="CI213" s="253"/>
      <c r="CJ213" s="253"/>
      <c r="CK213" s="253"/>
      <c r="CL213" s="253"/>
      <c r="CM213" s="253"/>
    </row>
    <row r="214" spans="1:91" x14ac:dyDescent="0.25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3"/>
      <c r="AV214" s="253"/>
      <c r="AW214" s="253"/>
      <c r="AX214" s="253"/>
      <c r="AY214" s="253"/>
      <c r="AZ214" s="253"/>
      <c r="BA214" s="253"/>
      <c r="BB214" s="253"/>
      <c r="BC214" s="253"/>
      <c r="BD214" s="253"/>
      <c r="BE214" s="253"/>
      <c r="BF214" s="253"/>
      <c r="BG214" s="253"/>
      <c r="BH214" s="253"/>
      <c r="BI214" s="253"/>
      <c r="BJ214" s="253"/>
      <c r="BK214" s="253"/>
      <c r="BL214" s="253"/>
      <c r="BM214" s="253"/>
      <c r="BN214" s="253"/>
      <c r="BO214" s="253"/>
      <c r="BP214" s="253"/>
      <c r="BQ214" s="253"/>
      <c r="BR214" s="253"/>
      <c r="BS214" s="253"/>
      <c r="BT214" s="253"/>
      <c r="BU214" s="253"/>
      <c r="BV214" s="253"/>
      <c r="BW214" s="253"/>
      <c r="BX214" s="253"/>
      <c r="BY214" s="253"/>
      <c r="BZ214" s="253"/>
      <c r="CA214" s="253"/>
      <c r="CB214" s="253"/>
      <c r="CC214" s="253"/>
      <c r="CD214" s="253"/>
      <c r="CE214" s="253"/>
      <c r="CF214" s="253"/>
      <c r="CG214" s="253"/>
      <c r="CH214" s="253"/>
      <c r="CI214" s="253"/>
      <c r="CJ214" s="253"/>
      <c r="CK214" s="253"/>
      <c r="CL214" s="253"/>
      <c r="CM214" s="253"/>
    </row>
    <row r="215" spans="1:91" x14ac:dyDescent="0.25">
      <c r="A215" s="253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/>
      <c r="AJ215" s="253"/>
      <c r="AK215" s="253"/>
      <c r="AL215" s="253"/>
      <c r="AM215" s="253"/>
      <c r="AN215" s="253"/>
      <c r="AO215" s="253"/>
      <c r="AP215" s="253"/>
      <c r="AQ215" s="253"/>
      <c r="AR215" s="253"/>
      <c r="AS215" s="253"/>
      <c r="AT215" s="253"/>
      <c r="AU215" s="253"/>
      <c r="AV215" s="253"/>
      <c r="AW215" s="253"/>
      <c r="AX215" s="253"/>
      <c r="AY215" s="253"/>
      <c r="AZ215" s="253"/>
      <c r="BA215" s="253"/>
      <c r="BB215" s="253"/>
      <c r="BC215" s="253"/>
      <c r="BD215" s="253"/>
      <c r="BE215" s="253"/>
      <c r="BF215" s="253"/>
      <c r="BG215" s="253"/>
      <c r="BH215" s="253"/>
      <c r="BI215" s="253"/>
      <c r="BJ215" s="253"/>
      <c r="BK215" s="253"/>
      <c r="BL215" s="253"/>
      <c r="BM215" s="253"/>
      <c r="BN215" s="253"/>
      <c r="BO215" s="253"/>
      <c r="BP215" s="253"/>
      <c r="BQ215" s="253"/>
      <c r="BR215" s="253"/>
      <c r="BS215" s="253"/>
      <c r="BT215" s="253"/>
      <c r="BU215" s="253"/>
      <c r="BV215" s="253"/>
      <c r="BW215" s="253"/>
      <c r="BX215" s="253"/>
      <c r="BY215" s="253"/>
      <c r="BZ215" s="253"/>
      <c r="CA215" s="253"/>
      <c r="CB215" s="253"/>
      <c r="CC215" s="253"/>
      <c r="CD215" s="253"/>
      <c r="CE215" s="253"/>
      <c r="CF215" s="253"/>
      <c r="CG215" s="253"/>
      <c r="CH215" s="253"/>
      <c r="CI215" s="253"/>
      <c r="CJ215" s="253"/>
      <c r="CK215" s="253"/>
      <c r="CL215" s="253"/>
      <c r="CM215" s="253"/>
    </row>
    <row r="216" spans="1:91" x14ac:dyDescent="0.25">
      <c r="A216" s="253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/>
      <c r="AJ216" s="253"/>
      <c r="AK216" s="253"/>
      <c r="AL216" s="253"/>
      <c r="AM216" s="253"/>
      <c r="AN216" s="253"/>
      <c r="AO216" s="253"/>
      <c r="AP216" s="253"/>
      <c r="AQ216" s="253"/>
      <c r="AR216" s="253"/>
      <c r="AS216" s="253"/>
      <c r="AT216" s="253"/>
      <c r="AU216" s="253"/>
      <c r="AV216" s="253"/>
      <c r="AW216" s="253"/>
      <c r="AX216" s="253"/>
      <c r="AY216" s="253"/>
      <c r="AZ216" s="253"/>
      <c r="BA216" s="253"/>
      <c r="BB216" s="253"/>
      <c r="BC216" s="253"/>
      <c r="BD216" s="253"/>
      <c r="BE216" s="253"/>
      <c r="BF216" s="253"/>
      <c r="BG216" s="253"/>
      <c r="BH216" s="253"/>
      <c r="BI216" s="253"/>
      <c r="BJ216" s="253"/>
      <c r="BK216" s="253"/>
      <c r="BL216" s="253"/>
      <c r="BM216" s="253"/>
      <c r="BN216" s="253"/>
      <c r="BO216" s="253"/>
      <c r="BP216" s="253"/>
      <c r="BQ216" s="253"/>
      <c r="BR216" s="253"/>
      <c r="BS216" s="253"/>
      <c r="BT216" s="253"/>
      <c r="BU216" s="253"/>
      <c r="BV216" s="253"/>
      <c r="BW216" s="253"/>
      <c r="BX216" s="253"/>
      <c r="BY216" s="253"/>
      <c r="BZ216" s="253"/>
      <c r="CA216" s="253"/>
      <c r="CB216" s="253"/>
      <c r="CC216" s="253"/>
      <c r="CD216" s="253"/>
      <c r="CE216" s="253"/>
      <c r="CF216" s="253"/>
      <c r="CG216" s="253"/>
      <c r="CH216" s="253"/>
      <c r="CI216" s="253"/>
      <c r="CJ216" s="253"/>
      <c r="CK216" s="253"/>
      <c r="CL216" s="253"/>
      <c r="CM216" s="253"/>
    </row>
    <row r="217" spans="1:91" x14ac:dyDescent="0.25">
      <c r="A217" s="253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  <c r="AA217" s="253"/>
      <c r="AB217" s="253"/>
      <c r="AC217" s="253"/>
      <c r="AD217" s="253"/>
      <c r="AE217" s="253"/>
      <c r="AF217" s="253"/>
      <c r="AG217" s="253"/>
      <c r="AH217" s="253"/>
      <c r="AI217" s="253"/>
      <c r="AJ217" s="253"/>
      <c r="AK217" s="253"/>
      <c r="AL217" s="253"/>
      <c r="AM217" s="253"/>
      <c r="AN217" s="253"/>
      <c r="AO217" s="253"/>
      <c r="AP217" s="253"/>
      <c r="AQ217" s="253"/>
      <c r="AR217" s="253"/>
      <c r="AS217" s="253"/>
      <c r="AT217" s="253"/>
      <c r="AU217" s="253"/>
      <c r="AV217" s="253"/>
      <c r="AW217" s="253"/>
      <c r="AX217" s="253"/>
      <c r="AY217" s="253"/>
      <c r="AZ217" s="253"/>
      <c r="BA217" s="253"/>
      <c r="BB217" s="253"/>
      <c r="BC217" s="253"/>
      <c r="BD217" s="253"/>
      <c r="BE217" s="253"/>
      <c r="BF217" s="253"/>
      <c r="BG217" s="253"/>
      <c r="BH217" s="253"/>
      <c r="BI217" s="253"/>
      <c r="BJ217" s="253"/>
      <c r="BK217" s="253"/>
      <c r="BL217" s="253"/>
      <c r="BM217" s="253"/>
      <c r="BN217" s="253"/>
      <c r="BO217" s="253"/>
      <c r="BP217" s="253"/>
      <c r="BQ217" s="253"/>
      <c r="BR217" s="253"/>
      <c r="BS217" s="253"/>
      <c r="BT217" s="253"/>
      <c r="BU217" s="253"/>
      <c r="BV217" s="253"/>
      <c r="BW217" s="253"/>
      <c r="BX217" s="253"/>
      <c r="BY217" s="253"/>
      <c r="BZ217" s="253"/>
      <c r="CA217" s="253"/>
      <c r="CB217" s="253"/>
      <c r="CC217" s="253"/>
      <c r="CD217" s="253"/>
      <c r="CE217" s="253"/>
      <c r="CF217" s="253"/>
      <c r="CG217" s="253"/>
      <c r="CH217" s="253"/>
      <c r="CI217" s="253"/>
      <c r="CJ217" s="253"/>
      <c r="CK217" s="253"/>
      <c r="CL217" s="253"/>
      <c r="CM217" s="253"/>
    </row>
    <row r="218" spans="1:91" x14ac:dyDescent="0.25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  <c r="AK218" s="253"/>
      <c r="AL218" s="253"/>
      <c r="AM218" s="253"/>
      <c r="AN218" s="253"/>
      <c r="AO218" s="253"/>
      <c r="AP218" s="253"/>
      <c r="AQ218" s="253"/>
      <c r="AR218" s="253"/>
      <c r="AS218" s="253"/>
      <c r="AT218" s="253"/>
      <c r="AU218" s="253"/>
      <c r="AV218" s="253"/>
      <c r="AW218" s="253"/>
      <c r="AX218" s="253"/>
      <c r="AY218" s="253"/>
      <c r="AZ218" s="253"/>
      <c r="BA218" s="253"/>
      <c r="BB218" s="253"/>
      <c r="BC218" s="253"/>
      <c r="BD218" s="253"/>
      <c r="BE218" s="253"/>
      <c r="BF218" s="253"/>
      <c r="BG218" s="253"/>
      <c r="BH218" s="253"/>
      <c r="BI218" s="253"/>
      <c r="BJ218" s="253"/>
      <c r="BK218" s="253"/>
      <c r="BL218" s="253"/>
      <c r="BM218" s="253"/>
      <c r="BN218" s="253"/>
      <c r="BO218" s="253"/>
      <c r="BP218" s="253"/>
      <c r="BQ218" s="253"/>
      <c r="BR218" s="253"/>
      <c r="BS218" s="253"/>
      <c r="BT218" s="253"/>
      <c r="BU218" s="253"/>
      <c r="BV218" s="253"/>
      <c r="BW218" s="253"/>
      <c r="BX218" s="253"/>
      <c r="BY218" s="253"/>
      <c r="BZ218" s="253"/>
      <c r="CA218" s="253"/>
      <c r="CB218" s="253"/>
      <c r="CC218" s="253"/>
      <c r="CD218" s="253"/>
      <c r="CE218" s="253"/>
      <c r="CF218" s="253"/>
      <c r="CG218" s="253"/>
      <c r="CH218" s="253"/>
      <c r="CI218" s="253"/>
      <c r="CJ218" s="253"/>
      <c r="CK218" s="253"/>
      <c r="CL218" s="253"/>
      <c r="CM218" s="253"/>
    </row>
    <row r="219" spans="1:91" x14ac:dyDescent="0.25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/>
      <c r="AJ219" s="253"/>
      <c r="AK219" s="253"/>
      <c r="AL219" s="253"/>
      <c r="AM219" s="253"/>
      <c r="AN219" s="253"/>
      <c r="AO219" s="253"/>
      <c r="AP219" s="253"/>
      <c r="AQ219" s="253"/>
      <c r="AR219" s="253"/>
      <c r="AS219" s="253"/>
      <c r="AT219" s="253"/>
      <c r="AU219" s="253"/>
      <c r="AV219" s="253"/>
      <c r="AW219" s="253"/>
      <c r="AX219" s="253"/>
      <c r="AY219" s="253"/>
      <c r="AZ219" s="253"/>
      <c r="BA219" s="253"/>
      <c r="BB219" s="253"/>
      <c r="BC219" s="253"/>
      <c r="BD219" s="253"/>
      <c r="BE219" s="253"/>
      <c r="BF219" s="253"/>
      <c r="BG219" s="253"/>
      <c r="BH219" s="253"/>
      <c r="BI219" s="253"/>
      <c r="BJ219" s="253"/>
      <c r="BK219" s="253"/>
      <c r="BL219" s="253"/>
      <c r="BM219" s="253"/>
      <c r="BN219" s="253"/>
      <c r="BO219" s="253"/>
      <c r="BP219" s="253"/>
      <c r="BQ219" s="253"/>
      <c r="BR219" s="253"/>
      <c r="BS219" s="253"/>
      <c r="BT219" s="253"/>
      <c r="BU219" s="253"/>
      <c r="BV219" s="253"/>
      <c r="BW219" s="253"/>
      <c r="BX219" s="253"/>
      <c r="BY219" s="253"/>
      <c r="BZ219" s="253"/>
      <c r="CA219" s="253"/>
      <c r="CB219" s="253"/>
      <c r="CC219" s="253"/>
      <c r="CD219" s="253"/>
      <c r="CE219" s="253"/>
      <c r="CF219" s="253"/>
      <c r="CG219" s="253"/>
      <c r="CH219" s="253"/>
      <c r="CI219" s="253"/>
      <c r="CJ219" s="253"/>
      <c r="CK219" s="253"/>
      <c r="CL219" s="253"/>
      <c r="CM219" s="253"/>
    </row>
    <row r="220" spans="1:91" x14ac:dyDescent="0.25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/>
      <c r="AJ220" s="253"/>
      <c r="AK220" s="253"/>
      <c r="AL220" s="253"/>
      <c r="AM220" s="253"/>
      <c r="AN220" s="253"/>
      <c r="AO220" s="253"/>
      <c r="AP220" s="253"/>
      <c r="AQ220" s="253"/>
      <c r="AR220" s="253"/>
      <c r="AS220" s="253"/>
      <c r="AT220" s="253"/>
      <c r="AU220" s="253"/>
      <c r="AV220" s="253"/>
      <c r="AW220" s="253"/>
      <c r="AX220" s="253"/>
      <c r="AY220" s="253"/>
      <c r="AZ220" s="253"/>
      <c r="BA220" s="253"/>
      <c r="BB220" s="253"/>
      <c r="BC220" s="253"/>
      <c r="BD220" s="253"/>
      <c r="BE220" s="253"/>
      <c r="BF220" s="253"/>
      <c r="BG220" s="253"/>
      <c r="BH220" s="253"/>
      <c r="BI220" s="253"/>
      <c r="BJ220" s="253"/>
      <c r="BK220" s="253"/>
      <c r="BL220" s="253"/>
      <c r="BM220" s="253"/>
      <c r="BN220" s="253"/>
      <c r="BO220" s="253"/>
      <c r="BP220" s="253"/>
      <c r="BQ220" s="253"/>
      <c r="BR220" s="253"/>
      <c r="BS220" s="253"/>
      <c r="BT220" s="253"/>
      <c r="BU220" s="253"/>
      <c r="BV220" s="253"/>
      <c r="BW220" s="253"/>
      <c r="BX220" s="253"/>
      <c r="BY220" s="253"/>
      <c r="BZ220" s="253"/>
      <c r="CA220" s="253"/>
      <c r="CB220" s="253"/>
      <c r="CC220" s="253"/>
      <c r="CD220" s="253"/>
      <c r="CE220" s="253"/>
      <c r="CF220" s="253"/>
      <c r="CG220" s="253"/>
      <c r="CH220" s="253"/>
      <c r="CI220" s="253"/>
      <c r="CJ220" s="253"/>
      <c r="CK220" s="253"/>
      <c r="CL220" s="253"/>
      <c r="CM220" s="253"/>
    </row>
    <row r="221" spans="1:91" x14ac:dyDescent="0.2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  <c r="AA221" s="253"/>
      <c r="AB221" s="253"/>
      <c r="AC221" s="253"/>
      <c r="AD221" s="253"/>
      <c r="AE221" s="253"/>
      <c r="AF221" s="253"/>
      <c r="AG221" s="253"/>
      <c r="AH221" s="253"/>
      <c r="AI221" s="253"/>
      <c r="AJ221" s="253"/>
      <c r="AK221" s="253"/>
      <c r="AL221" s="253"/>
      <c r="AM221" s="253"/>
      <c r="AN221" s="253"/>
      <c r="AO221" s="253"/>
      <c r="AP221" s="253"/>
      <c r="AQ221" s="253"/>
      <c r="AR221" s="253"/>
      <c r="AS221" s="253"/>
      <c r="AT221" s="253"/>
      <c r="AU221" s="253"/>
      <c r="AV221" s="253"/>
      <c r="AW221" s="253"/>
      <c r="AX221" s="253"/>
      <c r="AY221" s="253"/>
      <c r="AZ221" s="253"/>
      <c r="BA221" s="253"/>
      <c r="BB221" s="253"/>
      <c r="BC221" s="253"/>
      <c r="BD221" s="253"/>
      <c r="BE221" s="253"/>
      <c r="BF221" s="253"/>
      <c r="BG221" s="253"/>
      <c r="BH221" s="253"/>
      <c r="BI221" s="253"/>
      <c r="BJ221" s="253"/>
      <c r="BK221" s="253"/>
      <c r="BL221" s="253"/>
      <c r="BM221" s="253"/>
      <c r="BN221" s="253"/>
      <c r="BO221" s="253"/>
      <c r="BP221" s="253"/>
      <c r="BQ221" s="253"/>
      <c r="BR221" s="253"/>
      <c r="BS221" s="253"/>
      <c r="BT221" s="253"/>
      <c r="BU221" s="253"/>
      <c r="BV221" s="253"/>
      <c r="BW221" s="253"/>
      <c r="BX221" s="253"/>
      <c r="BY221" s="253"/>
      <c r="BZ221" s="253"/>
      <c r="CA221" s="253"/>
      <c r="CB221" s="253"/>
      <c r="CC221" s="253"/>
      <c r="CD221" s="253"/>
      <c r="CE221" s="253"/>
      <c r="CF221" s="253"/>
      <c r="CG221" s="253"/>
      <c r="CH221" s="253"/>
      <c r="CI221" s="253"/>
      <c r="CJ221" s="253"/>
      <c r="CK221" s="253"/>
      <c r="CL221" s="253"/>
      <c r="CM221" s="253"/>
    </row>
    <row r="222" spans="1:91" x14ac:dyDescent="0.25">
      <c r="A222" s="253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  <c r="AA222" s="253"/>
      <c r="AB222" s="253"/>
      <c r="AC222" s="253"/>
      <c r="AD222" s="253"/>
      <c r="AE222" s="253"/>
      <c r="AF222" s="253"/>
      <c r="AG222" s="253"/>
      <c r="AH222" s="253"/>
      <c r="AI222" s="253"/>
      <c r="AJ222" s="253"/>
      <c r="AK222" s="253"/>
      <c r="AL222" s="253"/>
      <c r="AM222" s="253"/>
      <c r="AN222" s="253"/>
      <c r="AO222" s="253"/>
      <c r="AP222" s="253"/>
      <c r="AQ222" s="253"/>
      <c r="AR222" s="253"/>
      <c r="AS222" s="253"/>
      <c r="AT222" s="253"/>
      <c r="AU222" s="253"/>
      <c r="AV222" s="253"/>
      <c r="AW222" s="253"/>
      <c r="AX222" s="253"/>
      <c r="AY222" s="253"/>
      <c r="AZ222" s="253"/>
      <c r="BA222" s="253"/>
      <c r="BB222" s="253"/>
      <c r="BC222" s="253"/>
      <c r="BD222" s="253"/>
      <c r="BE222" s="253"/>
      <c r="BF222" s="253"/>
      <c r="BG222" s="253"/>
      <c r="BH222" s="253"/>
      <c r="BI222" s="253"/>
      <c r="BJ222" s="253"/>
      <c r="BK222" s="253"/>
      <c r="BL222" s="253"/>
      <c r="BM222" s="253"/>
      <c r="BN222" s="253"/>
      <c r="BO222" s="253"/>
      <c r="BP222" s="253"/>
      <c r="BQ222" s="253"/>
      <c r="BR222" s="253"/>
      <c r="BS222" s="253"/>
      <c r="BT222" s="253"/>
      <c r="BU222" s="253"/>
      <c r="BV222" s="253"/>
      <c r="BW222" s="253"/>
      <c r="BX222" s="253"/>
      <c r="BY222" s="253"/>
      <c r="BZ222" s="253"/>
      <c r="CA222" s="253"/>
      <c r="CB222" s="253"/>
      <c r="CC222" s="253"/>
      <c r="CD222" s="253"/>
      <c r="CE222" s="253"/>
      <c r="CF222" s="253"/>
      <c r="CG222" s="253"/>
      <c r="CH222" s="253"/>
      <c r="CI222" s="253"/>
      <c r="CJ222" s="253"/>
      <c r="CK222" s="253"/>
      <c r="CL222" s="253"/>
      <c r="CM222" s="253"/>
    </row>
    <row r="223" spans="1:91" x14ac:dyDescent="0.25">
      <c r="A223" s="253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3"/>
      <c r="AQ223" s="253"/>
      <c r="AR223" s="253"/>
      <c r="AS223" s="253"/>
      <c r="AT223" s="253"/>
      <c r="AU223" s="253"/>
      <c r="AV223" s="253"/>
      <c r="AW223" s="253"/>
      <c r="AX223" s="253"/>
      <c r="AY223" s="253"/>
      <c r="AZ223" s="253"/>
      <c r="BA223" s="253"/>
      <c r="BB223" s="253"/>
      <c r="BC223" s="253"/>
      <c r="BD223" s="253"/>
      <c r="BE223" s="253"/>
      <c r="BF223" s="253"/>
      <c r="BG223" s="253"/>
      <c r="BH223" s="253"/>
      <c r="BI223" s="253"/>
      <c r="BJ223" s="253"/>
      <c r="BK223" s="253"/>
      <c r="BL223" s="253"/>
      <c r="BM223" s="253"/>
      <c r="BN223" s="253"/>
      <c r="BO223" s="253"/>
      <c r="BP223" s="253"/>
      <c r="BQ223" s="253"/>
      <c r="BR223" s="253"/>
      <c r="BS223" s="253"/>
      <c r="BT223" s="253"/>
      <c r="BU223" s="253"/>
      <c r="BV223" s="253"/>
      <c r="BW223" s="253"/>
      <c r="BX223" s="253"/>
      <c r="BY223" s="253"/>
      <c r="BZ223" s="253"/>
      <c r="CA223" s="253"/>
      <c r="CB223" s="253"/>
      <c r="CC223" s="253"/>
      <c r="CD223" s="253"/>
      <c r="CE223" s="253"/>
      <c r="CF223" s="253"/>
      <c r="CG223" s="253"/>
      <c r="CH223" s="253"/>
      <c r="CI223" s="253"/>
      <c r="CJ223" s="253"/>
      <c r="CK223" s="253"/>
      <c r="CL223" s="253"/>
      <c r="CM223" s="253"/>
    </row>
    <row r="224" spans="1:91" x14ac:dyDescent="0.25">
      <c r="A224" s="253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/>
      <c r="AJ224" s="253"/>
      <c r="AK224" s="253"/>
      <c r="AL224" s="253"/>
      <c r="AM224" s="253"/>
      <c r="AN224" s="253"/>
      <c r="AO224" s="253"/>
      <c r="AP224" s="253"/>
      <c r="AQ224" s="253"/>
      <c r="AR224" s="253"/>
      <c r="AS224" s="253"/>
      <c r="AT224" s="253"/>
      <c r="AU224" s="253"/>
      <c r="AV224" s="253"/>
      <c r="AW224" s="253"/>
      <c r="AX224" s="253"/>
      <c r="AY224" s="253"/>
      <c r="AZ224" s="253"/>
      <c r="BA224" s="253"/>
      <c r="BB224" s="253"/>
      <c r="BC224" s="253"/>
      <c r="BD224" s="253"/>
      <c r="BE224" s="253"/>
      <c r="BF224" s="253"/>
      <c r="BG224" s="253"/>
      <c r="BH224" s="253"/>
      <c r="BI224" s="253"/>
      <c r="BJ224" s="253"/>
      <c r="BK224" s="253"/>
      <c r="BL224" s="253"/>
      <c r="BM224" s="253"/>
      <c r="BN224" s="253"/>
      <c r="BO224" s="253"/>
      <c r="BP224" s="253"/>
      <c r="BQ224" s="253"/>
      <c r="BR224" s="253"/>
      <c r="BS224" s="253"/>
      <c r="BT224" s="253"/>
      <c r="BU224" s="253"/>
      <c r="BV224" s="253"/>
      <c r="BW224" s="253"/>
      <c r="BX224" s="253"/>
      <c r="BY224" s="253"/>
      <c r="BZ224" s="253"/>
      <c r="CA224" s="253"/>
      <c r="CB224" s="253"/>
      <c r="CC224" s="253"/>
      <c r="CD224" s="253"/>
      <c r="CE224" s="253"/>
      <c r="CF224" s="253"/>
      <c r="CG224" s="253"/>
      <c r="CH224" s="253"/>
      <c r="CI224" s="253"/>
      <c r="CJ224" s="253"/>
      <c r="CK224" s="253"/>
      <c r="CL224" s="253"/>
      <c r="CM224" s="253"/>
    </row>
    <row r="225" spans="1:91" x14ac:dyDescent="0.25">
      <c r="A225" s="253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/>
      <c r="AJ225" s="253"/>
      <c r="AK225" s="253"/>
      <c r="AL225" s="253"/>
      <c r="AM225" s="253"/>
      <c r="AN225" s="253"/>
      <c r="AO225" s="253"/>
      <c r="AP225" s="253"/>
      <c r="AQ225" s="253"/>
      <c r="AR225" s="253"/>
      <c r="AS225" s="253"/>
      <c r="AT225" s="253"/>
      <c r="AU225" s="253"/>
      <c r="AV225" s="253"/>
      <c r="AW225" s="253"/>
      <c r="AX225" s="253"/>
      <c r="AY225" s="253"/>
      <c r="AZ225" s="253"/>
      <c r="BA225" s="253"/>
      <c r="BB225" s="253"/>
      <c r="BC225" s="253"/>
      <c r="BD225" s="253"/>
      <c r="BE225" s="253"/>
      <c r="BF225" s="253"/>
      <c r="BG225" s="253"/>
      <c r="BH225" s="253"/>
      <c r="BI225" s="253"/>
      <c r="BJ225" s="253"/>
      <c r="BK225" s="253"/>
      <c r="BL225" s="253"/>
      <c r="BM225" s="253"/>
      <c r="BN225" s="253"/>
      <c r="BO225" s="253"/>
      <c r="BP225" s="253"/>
      <c r="BQ225" s="253"/>
      <c r="BR225" s="253"/>
      <c r="BS225" s="253"/>
      <c r="BT225" s="253"/>
      <c r="BU225" s="253"/>
      <c r="BV225" s="253"/>
      <c r="BW225" s="253"/>
      <c r="BX225" s="253"/>
      <c r="BY225" s="253"/>
      <c r="BZ225" s="253"/>
      <c r="CA225" s="253"/>
      <c r="CB225" s="253"/>
      <c r="CC225" s="253"/>
      <c r="CD225" s="253"/>
      <c r="CE225" s="253"/>
      <c r="CF225" s="253"/>
      <c r="CG225" s="253"/>
      <c r="CH225" s="253"/>
      <c r="CI225" s="253"/>
      <c r="CJ225" s="253"/>
      <c r="CK225" s="253"/>
      <c r="CL225" s="253"/>
      <c r="CM225" s="253"/>
    </row>
    <row r="226" spans="1:91" x14ac:dyDescent="0.25">
      <c r="A226" s="253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  <c r="AA226" s="253"/>
      <c r="AB226" s="253"/>
      <c r="AC226" s="253"/>
      <c r="AD226" s="253"/>
      <c r="AE226" s="253"/>
      <c r="AF226" s="253"/>
      <c r="AG226" s="253"/>
      <c r="AH226" s="253"/>
      <c r="AI226" s="253"/>
      <c r="AJ226" s="253"/>
      <c r="AK226" s="253"/>
      <c r="AL226" s="253"/>
      <c r="AM226" s="253"/>
      <c r="AN226" s="253"/>
      <c r="AO226" s="253"/>
      <c r="AP226" s="253"/>
      <c r="AQ226" s="253"/>
      <c r="AR226" s="253"/>
      <c r="AS226" s="253"/>
      <c r="AT226" s="253"/>
      <c r="AU226" s="253"/>
      <c r="AV226" s="253"/>
      <c r="AW226" s="253"/>
      <c r="AX226" s="253"/>
      <c r="AY226" s="253"/>
      <c r="AZ226" s="253"/>
      <c r="BA226" s="253"/>
      <c r="BB226" s="253"/>
      <c r="BC226" s="253"/>
      <c r="BD226" s="253"/>
      <c r="BE226" s="253"/>
      <c r="BF226" s="253"/>
      <c r="BG226" s="253"/>
      <c r="BH226" s="253"/>
      <c r="BI226" s="253"/>
      <c r="BJ226" s="253"/>
      <c r="BK226" s="253"/>
      <c r="BL226" s="253"/>
      <c r="BM226" s="253"/>
      <c r="BN226" s="253"/>
      <c r="BO226" s="253"/>
      <c r="BP226" s="253"/>
      <c r="BQ226" s="253"/>
      <c r="BR226" s="253"/>
      <c r="BS226" s="253"/>
      <c r="BT226" s="253"/>
      <c r="BU226" s="253"/>
      <c r="BV226" s="253"/>
      <c r="BW226" s="253"/>
      <c r="BX226" s="253"/>
      <c r="BY226" s="253"/>
      <c r="BZ226" s="253"/>
      <c r="CA226" s="253"/>
      <c r="CB226" s="253"/>
      <c r="CC226" s="253"/>
      <c r="CD226" s="253"/>
      <c r="CE226" s="253"/>
      <c r="CF226" s="253"/>
      <c r="CG226" s="253"/>
      <c r="CH226" s="253"/>
      <c r="CI226" s="253"/>
      <c r="CJ226" s="253"/>
      <c r="CK226" s="253"/>
      <c r="CL226" s="253"/>
      <c r="CM226" s="253"/>
    </row>
    <row r="227" spans="1:91" x14ac:dyDescent="0.25">
      <c r="A227" s="253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/>
      <c r="AJ227" s="253"/>
      <c r="AK227" s="253"/>
      <c r="AL227" s="253"/>
      <c r="AM227" s="253"/>
      <c r="AN227" s="253"/>
      <c r="AO227" s="253"/>
      <c r="AP227" s="253"/>
      <c r="AQ227" s="253"/>
      <c r="AR227" s="253"/>
      <c r="AS227" s="253"/>
      <c r="AT227" s="253"/>
      <c r="AU227" s="253"/>
      <c r="AV227" s="253"/>
      <c r="AW227" s="253"/>
      <c r="AX227" s="253"/>
      <c r="AY227" s="253"/>
      <c r="AZ227" s="253"/>
      <c r="BA227" s="253"/>
      <c r="BB227" s="253"/>
      <c r="BC227" s="253"/>
      <c r="BD227" s="253"/>
      <c r="BE227" s="253"/>
      <c r="BF227" s="253"/>
      <c r="BG227" s="253"/>
      <c r="BH227" s="253"/>
      <c r="BI227" s="253"/>
      <c r="BJ227" s="253"/>
      <c r="BK227" s="253"/>
      <c r="BL227" s="253"/>
      <c r="BM227" s="253"/>
      <c r="BN227" s="253"/>
      <c r="BO227" s="253"/>
      <c r="BP227" s="253"/>
      <c r="BQ227" s="253"/>
      <c r="BR227" s="253"/>
      <c r="BS227" s="253"/>
      <c r="BT227" s="253"/>
      <c r="BU227" s="253"/>
      <c r="BV227" s="253"/>
      <c r="BW227" s="253"/>
      <c r="BX227" s="253"/>
      <c r="BY227" s="253"/>
      <c r="BZ227" s="253"/>
      <c r="CA227" s="253"/>
      <c r="CB227" s="253"/>
      <c r="CC227" s="253"/>
      <c r="CD227" s="253"/>
      <c r="CE227" s="253"/>
      <c r="CF227" s="253"/>
      <c r="CG227" s="253"/>
      <c r="CH227" s="253"/>
      <c r="CI227" s="253"/>
      <c r="CJ227" s="253"/>
      <c r="CK227" s="253"/>
      <c r="CL227" s="253"/>
      <c r="CM227" s="253"/>
    </row>
    <row r="228" spans="1:91" x14ac:dyDescent="0.25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  <c r="AA228" s="253"/>
      <c r="AB228" s="253"/>
      <c r="AC228" s="253"/>
      <c r="AD228" s="253"/>
      <c r="AE228" s="253"/>
      <c r="AF228" s="253"/>
      <c r="AG228" s="253"/>
      <c r="AH228" s="253"/>
      <c r="AI228" s="253"/>
      <c r="AJ228" s="253"/>
      <c r="AK228" s="253"/>
      <c r="AL228" s="253"/>
      <c r="AM228" s="253"/>
      <c r="AN228" s="253"/>
      <c r="AO228" s="253"/>
      <c r="AP228" s="253"/>
      <c r="AQ228" s="253"/>
      <c r="AR228" s="253"/>
      <c r="AS228" s="253"/>
      <c r="AT228" s="253"/>
      <c r="AU228" s="253"/>
      <c r="AV228" s="253"/>
      <c r="AW228" s="253"/>
      <c r="AX228" s="253"/>
      <c r="AY228" s="253"/>
      <c r="AZ228" s="253"/>
      <c r="BA228" s="253"/>
      <c r="BB228" s="253"/>
      <c r="BC228" s="253"/>
      <c r="BD228" s="253"/>
      <c r="BE228" s="253"/>
      <c r="BF228" s="253"/>
      <c r="BG228" s="253"/>
      <c r="BH228" s="253"/>
      <c r="BI228" s="253"/>
      <c r="BJ228" s="253"/>
      <c r="BK228" s="253"/>
      <c r="BL228" s="253"/>
      <c r="BM228" s="253"/>
      <c r="BN228" s="253"/>
      <c r="BO228" s="253"/>
      <c r="BP228" s="253"/>
      <c r="BQ228" s="253"/>
      <c r="BR228" s="253"/>
      <c r="BS228" s="253"/>
      <c r="BT228" s="253"/>
      <c r="BU228" s="253"/>
      <c r="BV228" s="253"/>
      <c r="BW228" s="253"/>
      <c r="BX228" s="253"/>
      <c r="BY228" s="253"/>
      <c r="BZ228" s="253"/>
      <c r="CA228" s="253"/>
      <c r="CB228" s="253"/>
      <c r="CC228" s="253"/>
      <c r="CD228" s="253"/>
      <c r="CE228" s="253"/>
      <c r="CF228" s="253"/>
      <c r="CG228" s="253"/>
      <c r="CH228" s="253"/>
      <c r="CI228" s="253"/>
      <c r="CJ228" s="253"/>
      <c r="CK228" s="253"/>
      <c r="CL228" s="253"/>
      <c r="CM228" s="253"/>
    </row>
    <row r="229" spans="1:91" x14ac:dyDescent="0.25">
      <c r="A229" s="253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  <c r="AA229" s="253"/>
      <c r="AB229" s="253"/>
      <c r="AC229" s="253"/>
      <c r="AD229" s="253"/>
      <c r="AE229" s="253"/>
      <c r="AF229" s="253"/>
      <c r="AG229" s="253"/>
      <c r="AH229" s="253"/>
      <c r="AI229" s="253"/>
      <c r="AJ229" s="253"/>
      <c r="AK229" s="253"/>
      <c r="AL229" s="253"/>
      <c r="AM229" s="253"/>
      <c r="AN229" s="253"/>
      <c r="AO229" s="253"/>
      <c r="AP229" s="253"/>
      <c r="AQ229" s="253"/>
      <c r="AR229" s="253"/>
      <c r="AS229" s="253"/>
      <c r="AT229" s="253"/>
      <c r="AU229" s="253"/>
      <c r="AV229" s="253"/>
      <c r="AW229" s="253"/>
      <c r="AX229" s="253"/>
      <c r="AY229" s="253"/>
      <c r="AZ229" s="253"/>
      <c r="BA229" s="253"/>
      <c r="BB229" s="253"/>
      <c r="BC229" s="253"/>
      <c r="BD229" s="253"/>
      <c r="BE229" s="253"/>
      <c r="BF229" s="253"/>
      <c r="BG229" s="253"/>
      <c r="BH229" s="253"/>
      <c r="BI229" s="253"/>
      <c r="BJ229" s="253"/>
      <c r="BK229" s="253"/>
      <c r="BL229" s="253"/>
      <c r="BM229" s="253"/>
      <c r="BN229" s="253"/>
      <c r="BO229" s="253"/>
      <c r="BP229" s="253"/>
      <c r="BQ229" s="253"/>
      <c r="BR229" s="253"/>
      <c r="BS229" s="253"/>
      <c r="BT229" s="253"/>
      <c r="BU229" s="253"/>
      <c r="BV229" s="253"/>
      <c r="BW229" s="253"/>
      <c r="BX229" s="253"/>
      <c r="BY229" s="253"/>
      <c r="BZ229" s="253"/>
      <c r="CA229" s="253"/>
      <c r="CB229" s="253"/>
      <c r="CC229" s="253"/>
      <c r="CD229" s="253"/>
      <c r="CE229" s="253"/>
      <c r="CF229" s="253"/>
      <c r="CG229" s="253"/>
      <c r="CH229" s="253"/>
      <c r="CI229" s="253"/>
      <c r="CJ229" s="253"/>
      <c r="CK229" s="253"/>
      <c r="CL229" s="253"/>
      <c r="CM229" s="253"/>
    </row>
    <row r="230" spans="1:91" x14ac:dyDescent="0.25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/>
      <c r="AJ230" s="253"/>
      <c r="AK230" s="253"/>
      <c r="AL230" s="253"/>
      <c r="AM230" s="253"/>
      <c r="AN230" s="253"/>
      <c r="AO230" s="253"/>
      <c r="AP230" s="253"/>
      <c r="AQ230" s="253"/>
      <c r="AR230" s="253"/>
      <c r="AS230" s="253"/>
      <c r="AT230" s="253"/>
      <c r="AU230" s="253"/>
      <c r="AV230" s="253"/>
      <c r="AW230" s="253"/>
      <c r="AX230" s="253"/>
      <c r="AY230" s="253"/>
      <c r="AZ230" s="253"/>
      <c r="BA230" s="253"/>
      <c r="BB230" s="253"/>
      <c r="BC230" s="253"/>
      <c r="BD230" s="253"/>
      <c r="BE230" s="253"/>
      <c r="BF230" s="253"/>
      <c r="BG230" s="253"/>
      <c r="BH230" s="253"/>
      <c r="BI230" s="253"/>
      <c r="BJ230" s="253"/>
      <c r="BK230" s="253"/>
      <c r="BL230" s="253"/>
      <c r="BM230" s="253"/>
      <c r="BN230" s="253"/>
      <c r="BO230" s="253"/>
      <c r="BP230" s="253"/>
      <c r="BQ230" s="253"/>
      <c r="BR230" s="253"/>
      <c r="BS230" s="253"/>
      <c r="BT230" s="253"/>
      <c r="BU230" s="253"/>
      <c r="BV230" s="253"/>
      <c r="BW230" s="253"/>
      <c r="BX230" s="253"/>
      <c r="BY230" s="253"/>
      <c r="BZ230" s="253"/>
      <c r="CA230" s="253"/>
      <c r="CB230" s="253"/>
      <c r="CC230" s="253"/>
      <c r="CD230" s="253"/>
      <c r="CE230" s="253"/>
      <c r="CF230" s="253"/>
      <c r="CG230" s="253"/>
      <c r="CH230" s="253"/>
      <c r="CI230" s="253"/>
      <c r="CJ230" s="253"/>
      <c r="CK230" s="253"/>
      <c r="CL230" s="253"/>
      <c r="CM230" s="253"/>
    </row>
    <row r="231" spans="1:91" x14ac:dyDescent="0.2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/>
      <c r="AJ231" s="253"/>
      <c r="AK231" s="253"/>
      <c r="AL231" s="253"/>
      <c r="AM231" s="253"/>
      <c r="AN231" s="253"/>
      <c r="AO231" s="253"/>
      <c r="AP231" s="253"/>
      <c r="AQ231" s="253"/>
      <c r="AR231" s="253"/>
      <c r="AS231" s="253"/>
      <c r="AT231" s="253"/>
      <c r="AU231" s="253"/>
      <c r="AV231" s="253"/>
      <c r="AW231" s="253"/>
      <c r="AX231" s="253"/>
      <c r="AY231" s="253"/>
      <c r="AZ231" s="253"/>
      <c r="BA231" s="253"/>
      <c r="BB231" s="253"/>
      <c r="BC231" s="253"/>
      <c r="BD231" s="253"/>
      <c r="BE231" s="253"/>
      <c r="BF231" s="253"/>
      <c r="BG231" s="253"/>
      <c r="BH231" s="253"/>
      <c r="BI231" s="253"/>
      <c r="BJ231" s="253"/>
      <c r="BK231" s="253"/>
      <c r="BL231" s="253"/>
      <c r="BM231" s="253"/>
      <c r="BN231" s="253"/>
      <c r="BO231" s="253"/>
      <c r="BP231" s="253"/>
      <c r="BQ231" s="253"/>
      <c r="BR231" s="253"/>
      <c r="BS231" s="253"/>
      <c r="BT231" s="253"/>
      <c r="BU231" s="253"/>
      <c r="BV231" s="253"/>
      <c r="BW231" s="253"/>
      <c r="BX231" s="253"/>
      <c r="BY231" s="253"/>
      <c r="BZ231" s="253"/>
      <c r="CA231" s="253"/>
      <c r="CB231" s="253"/>
      <c r="CC231" s="253"/>
      <c r="CD231" s="253"/>
      <c r="CE231" s="253"/>
      <c r="CF231" s="253"/>
      <c r="CG231" s="253"/>
      <c r="CH231" s="253"/>
      <c r="CI231" s="253"/>
      <c r="CJ231" s="253"/>
      <c r="CK231" s="253"/>
      <c r="CL231" s="253"/>
      <c r="CM231" s="253"/>
    </row>
    <row r="232" spans="1:91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  <c r="AA232" s="253"/>
      <c r="AB232" s="253"/>
      <c r="AC232" s="253"/>
      <c r="AD232" s="253"/>
      <c r="AE232" s="253"/>
      <c r="AF232" s="253"/>
      <c r="AG232" s="253"/>
      <c r="AH232" s="253"/>
      <c r="AI232" s="253"/>
      <c r="AJ232" s="253"/>
      <c r="AK232" s="253"/>
      <c r="AL232" s="253"/>
      <c r="AM232" s="253"/>
      <c r="AN232" s="253"/>
      <c r="AO232" s="253"/>
      <c r="AP232" s="253"/>
      <c r="AQ232" s="253"/>
      <c r="AR232" s="253"/>
      <c r="AS232" s="253"/>
      <c r="AT232" s="253"/>
      <c r="AU232" s="253"/>
      <c r="AV232" s="253"/>
      <c r="AW232" s="253"/>
      <c r="AX232" s="253"/>
      <c r="AY232" s="253"/>
      <c r="AZ232" s="253"/>
      <c r="BA232" s="253"/>
      <c r="BB232" s="253"/>
      <c r="BC232" s="253"/>
      <c r="BD232" s="253"/>
      <c r="BE232" s="253"/>
      <c r="BF232" s="253"/>
      <c r="BG232" s="253"/>
      <c r="BH232" s="253"/>
      <c r="BI232" s="253"/>
      <c r="BJ232" s="253"/>
      <c r="BK232" s="253"/>
      <c r="BL232" s="253"/>
      <c r="BM232" s="253"/>
      <c r="BN232" s="253"/>
      <c r="BO232" s="253"/>
      <c r="BP232" s="253"/>
      <c r="BQ232" s="253"/>
      <c r="BR232" s="253"/>
      <c r="BS232" s="253"/>
      <c r="BT232" s="253"/>
      <c r="BU232" s="253"/>
      <c r="BV232" s="253"/>
      <c r="BW232" s="253"/>
      <c r="BX232" s="253"/>
      <c r="BY232" s="253"/>
      <c r="BZ232" s="253"/>
      <c r="CA232" s="253"/>
      <c r="CB232" s="253"/>
      <c r="CC232" s="253"/>
      <c r="CD232" s="253"/>
      <c r="CE232" s="253"/>
      <c r="CF232" s="253"/>
      <c r="CG232" s="253"/>
      <c r="CH232" s="253"/>
      <c r="CI232" s="253"/>
      <c r="CJ232" s="253"/>
      <c r="CK232" s="253"/>
      <c r="CL232" s="253"/>
      <c r="CM232" s="253"/>
    </row>
    <row r="233" spans="1:91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/>
      <c r="AJ233" s="253"/>
      <c r="AK233" s="253"/>
      <c r="AL233" s="253"/>
      <c r="AM233" s="253"/>
      <c r="AN233" s="253"/>
      <c r="AO233" s="253"/>
      <c r="AP233" s="253"/>
      <c r="AQ233" s="253"/>
      <c r="AR233" s="253"/>
      <c r="AS233" s="253"/>
      <c r="AT233" s="253"/>
      <c r="AU233" s="253"/>
      <c r="AV233" s="253"/>
      <c r="AW233" s="253"/>
      <c r="AX233" s="253"/>
      <c r="AY233" s="253"/>
      <c r="AZ233" s="253"/>
      <c r="BA233" s="253"/>
      <c r="BB233" s="253"/>
      <c r="BC233" s="253"/>
      <c r="BD233" s="253"/>
      <c r="BE233" s="253"/>
      <c r="BF233" s="253"/>
      <c r="BG233" s="253"/>
      <c r="BH233" s="253"/>
      <c r="BI233" s="253"/>
      <c r="BJ233" s="253"/>
      <c r="BK233" s="253"/>
      <c r="BL233" s="253"/>
      <c r="BM233" s="253"/>
      <c r="BN233" s="253"/>
      <c r="BO233" s="253"/>
      <c r="BP233" s="253"/>
      <c r="BQ233" s="253"/>
      <c r="BR233" s="253"/>
      <c r="BS233" s="253"/>
      <c r="BT233" s="253"/>
      <c r="BU233" s="253"/>
      <c r="BV233" s="253"/>
      <c r="BW233" s="253"/>
      <c r="BX233" s="253"/>
      <c r="BY233" s="253"/>
      <c r="BZ233" s="253"/>
      <c r="CA233" s="253"/>
      <c r="CB233" s="253"/>
      <c r="CC233" s="253"/>
      <c r="CD233" s="253"/>
      <c r="CE233" s="253"/>
      <c r="CF233" s="253"/>
      <c r="CG233" s="253"/>
      <c r="CH233" s="253"/>
      <c r="CI233" s="253"/>
      <c r="CJ233" s="253"/>
      <c r="CK233" s="253"/>
      <c r="CL233" s="253"/>
      <c r="CM233" s="253"/>
    </row>
    <row r="234" spans="1:91" x14ac:dyDescent="0.25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  <c r="AA234" s="253"/>
      <c r="AB234" s="253"/>
      <c r="AC234" s="253"/>
      <c r="AD234" s="253"/>
      <c r="AE234" s="253"/>
      <c r="AF234" s="253"/>
      <c r="AG234" s="253"/>
      <c r="AH234" s="253"/>
      <c r="AI234" s="253"/>
      <c r="AJ234" s="253"/>
      <c r="AK234" s="253"/>
      <c r="AL234" s="253"/>
      <c r="AM234" s="253"/>
      <c r="AN234" s="253"/>
      <c r="AO234" s="253"/>
      <c r="AP234" s="253"/>
      <c r="AQ234" s="253"/>
      <c r="AR234" s="253"/>
      <c r="AS234" s="253"/>
      <c r="AT234" s="253"/>
      <c r="AU234" s="253"/>
      <c r="AV234" s="253"/>
      <c r="AW234" s="253"/>
      <c r="AX234" s="253"/>
      <c r="AY234" s="253"/>
      <c r="AZ234" s="253"/>
      <c r="BA234" s="253"/>
      <c r="BB234" s="253"/>
      <c r="BC234" s="253"/>
      <c r="BD234" s="253"/>
      <c r="BE234" s="253"/>
      <c r="BF234" s="253"/>
      <c r="BG234" s="253"/>
      <c r="BH234" s="253"/>
      <c r="BI234" s="253"/>
      <c r="BJ234" s="253"/>
      <c r="BK234" s="253"/>
      <c r="BL234" s="253"/>
      <c r="BM234" s="253"/>
      <c r="BN234" s="253"/>
      <c r="BO234" s="253"/>
      <c r="BP234" s="253"/>
      <c r="BQ234" s="253"/>
      <c r="BR234" s="253"/>
      <c r="BS234" s="253"/>
      <c r="BT234" s="253"/>
      <c r="BU234" s="253"/>
      <c r="BV234" s="253"/>
      <c r="BW234" s="253"/>
      <c r="BX234" s="253"/>
      <c r="BY234" s="253"/>
      <c r="BZ234" s="253"/>
      <c r="CA234" s="253"/>
      <c r="CB234" s="253"/>
      <c r="CC234" s="253"/>
      <c r="CD234" s="253"/>
      <c r="CE234" s="253"/>
      <c r="CF234" s="253"/>
      <c r="CG234" s="253"/>
      <c r="CH234" s="253"/>
      <c r="CI234" s="253"/>
      <c r="CJ234" s="253"/>
      <c r="CK234" s="253"/>
      <c r="CL234" s="253"/>
      <c r="CM234" s="253"/>
    </row>
    <row r="235" spans="1:91" x14ac:dyDescent="0.25">
      <c r="A235" s="253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  <c r="AA235" s="253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3"/>
      <c r="AN235" s="253"/>
      <c r="AO235" s="253"/>
      <c r="AP235" s="253"/>
      <c r="AQ235" s="253"/>
      <c r="AR235" s="253"/>
      <c r="AS235" s="253"/>
      <c r="AT235" s="253"/>
      <c r="AU235" s="253"/>
      <c r="AV235" s="253"/>
      <c r="AW235" s="253"/>
      <c r="AX235" s="253"/>
      <c r="AY235" s="253"/>
      <c r="AZ235" s="253"/>
      <c r="BA235" s="253"/>
      <c r="BB235" s="253"/>
      <c r="BC235" s="253"/>
      <c r="BD235" s="253"/>
      <c r="BE235" s="253"/>
      <c r="BF235" s="253"/>
      <c r="BG235" s="253"/>
      <c r="BH235" s="253"/>
      <c r="BI235" s="253"/>
      <c r="BJ235" s="253"/>
      <c r="BK235" s="253"/>
      <c r="BL235" s="253"/>
      <c r="BM235" s="253"/>
      <c r="BN235" s="253"/>
      <c r="BO235" s="253"/>
      <c r="BP235" s="253"/>
      <c r="BQ235" s="253"/>
      <c r="BR235" s="253"/>
      <c r="BS235" s="253"/>
      <c r="BT235" s="253"/>
      <c r="BU235" s="253"/>
      <c r="BV235" s="253"/>
      <c r="BW235" s="253"/>
      <c r="BX235" s="253"/>
      <c r="BY235" s="253"/>
      <c r="BZ235" s="253"/>
      <c r="CA235" s="253"/>
      <c r="CB235" s="253"/>
      <c r="CC235" s="253"/>
      <c r="CD235" s="253"/>
      <c r="CE235" s="253"/>
      <c r="CF235" s="253"/>
      <c r="CG235" s="253"/>
      <c r="CH235" s="253"/>
      <c r="CI235" s="253"/>
      <c r="CJ235" s="253"/>
      <c r="CK235" s="253"/>
      <c r="CL235" s="253"/>
      <c r="CM235" s="253"/>
    </row>
    <row r="236" spans="1:91" x14ac:dyDescent="0.25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/>
      <c r="AJ236" s="253"/>
      <c r="AK236" s="253"/>
      <c r="AL236" s="253"/>
      <c r="AM236" s="253"/>
      <c r="AN236" s="253"/>
      <c r="AO236" s="253"/>
      <c r="AP236" s="253"/>
      <c r="AQ236" s="253"/>
      <c r="AR236" s="253"/>
      <c r="AS236" s="253"/>
      <c r="AT236" s="253"/>
      <c r="AU236" s="253"/>
      <c r="AV236" s="253"/>
      <c r="AW236" s="253"/>
      <c r="AX236" s="253"/>
      <c r="AY236" s="253"/>
      <c r="AZ236" s="253"/>
      <c r="BA236" s="253"/>
      <c r="BB236" s="253"/>
      <c r="BC236" s="253"/>
      <c r="BD236" s="253"/>
      <c r="BE236" s="253"/>
      <c r="BF236" s="253"/>
      <c r="BG236" s="253"/>
      <c r="BH236" s="253"/>
      <c r="BI236" s="253"/>
      <c r="BJ236" s="253"/>
      <c r="BK236" s="253"/>
      <c r="BL236" s="253"/>
      <c r="BM236" s="253"/>
      <c r="BN236" s="253"/>
      <c r="BO236" s="253"/>
      <c r="BP236" s="253"/>
      <c r="BQ236" s="253"/>
      <c r="BR236" s="253"/>
      <c r="BS236" s="253"/>
      <c r="BT236" s="253"/>
      <c r="BU236" s="253"/>
      <c r="BV236" s="253"/>
      <c r="BW236" s="253"/>
      <c r="BX236" s="253"/>
      <c r="BY236" s="253"/>
      <c r="BZ236" s="253"/>
      <c r="CA236" s="253"/>
      <c r="CB236" s="253"/>
      <c r="CC236" s="253"/>
      <c r="CD236" s="253"/>
      <c r="CE236" s="253"/>
      <c r="CF236" s="253"/>
      <c r="CG236" s="253"/>
      <c r="CH236" s="253"/>
      <c r="CI236" s="253"/>
      <c r="CJ236" s="253"/>
      <c r="CK236" s="253"/>
      <c r="CL236" s="253"/>
      <c r="CM236" s="253"/>
    </row>
    <row r="237" spans="1:91" x14ac:dyDescent="0.25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/>
      <c r="AJ237" s="253"/>
      <c r="AK237" s="253"/>
      <c r="AL237" s="253"/>
      <c r="AM237" s="253"/>
      <c r="AN237" s="253"/>
      <c r="AO237" s="253"/>
      <c r="AP237" s="253"/>
      <c r="AQ237" s="253"/>
      <c r="AR237" s="253"/>
      <c r="AS237" s="253"/>
      <c r="AT237" s="253"/>
      <c r="AU237" s="253"/>
      <c r="AV237" s="253"/>
      <c r="AW237" s="253"/>
      <c r="AX237" s="253"/>
      <c r="AY237" s="253"/>
      <c r="AZ237" s="253"/>
      <c r="BA237" s="253"/>
      <c r="BB237" s="253"/>
      <c r="BC237" s="253"/>
      <c r="BD237" s="253"/>
      <c r="BE237" s="253"/>
      <c r="BF237" s="253"/>
      <c r="BG237" s="253"/>
      <c r="BH237" s="253"/>
      <c r="BI237" s="253"/>
      <c r="BJ237" s="253"/>
      <c r="BK237" s="253"/>
      <c r="BL237" s="253"/>
      <c r="BM237" s="253"/>
      <c r="BN237" s="253"/>
      <c r="BO237" s="253"/>
      <c r="BP237" s="253"/>
      <c r="BQ237" s="253"/>
      <c r="BR237" s="253"/>
      <c r="BS237" s="253"/>
      <c r="BT237" s="253"/>
      <c r="BU237" s="253"/>
      <c r="BV237" s="253"/>
      <c r="BW237" s="253"/>
      <c r="BX237" s="253"/>
      <c r="BY237" s="253"/>
      <c r="BZ237" s="253"/>
      <c r="CA237" s="253"/>
      <c r="CB237" s="253"/>
      <c r="CC237" s="253"/>
      <c r="CD237" s="253"/>
      <c r="CE237" s="253"/>
      <c r="CF237" s="253"/>
      <c r="CG237" s="253"/>
      <c r="CH237" s="253"/>
      <c r="CI237" s="253"/>
      <c r="CJ237" s="253"/>
      <c r="CK237" s="253"/>
      <c r="CL237" s="253"/>
      <c r="CM237" s="253"/>
    </row>
    <row r="238" spans="1:91" x14ac:dyDescent="0.25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  <c r="AA238" s="253"/>
      <c r="AB238" s="253"/>
      <c r="AC238" s="253"/>
      <c r="AD238" s="253"/>
      <c r="AE238" s="253"/>
      <c r="AF238" s="253"/>
      <c r="AG238" s="253"/>
      <c r="AH238" s="253"/>
      <c r="AI238" s="253"/>
      <c r="AJ238" s="253"/>
      <c r="AK238" s="253"/>
      <c r="AL238" s="253"/>
      <c r="AM238" s="253"/>
      <c r="AN238" s="253"/>
      <c r="AO238" s="253"/>
      <c r="AP238" s="253"/>
      <c r="AQ238" s="253"/>
      <c r="AR238" s="253"/>
      <c r="AS238" s="253"/>
      <c r="AT238" s="253"/>
      <c r="AU238" s="253"/>
      <c r="AV238" s="253"/>
      <c r="AW238" s="253"/>
      <c r="AX238" s="253"/>
      <c r="AY238" s="253"/>
      <c r="AZ238" s="253"/>
      <c r="BA238" s="253"/>
      <c r="BB238" s="253"/>
      <c r="BC238" s="253"/>
      <c r="BD238" s="253"/>
      <c r="BE238" s="253"/>
      <c r="BF238" s="253"/>
      <c r="BG238" s="253"/>
      <c r="BH238" s="253"/>
      <c r="BI238" s="253"/>
      <c r="BJ238" s="253"/>
      <c r="BK238" s="253"/>
      <c r="BL238" s="253"/>
      <c r="BM238" s="253"/>
      <c r="BN238" s="253"/>
      <c r="BO238" s="253"/>
      <c r="BP238" s="253"/>
      <c r="BQ238" s="253"/>
      <c r="BR238" s="253"/>
      <c r="BS238" s="253"/>
      <c r="BT238" s="253"/>
      <c r="BU238" s="253"/>
      <c r="BV238" s="253"/>
      <c r="BW238" s="253"/>
      <c r="BX238" s="253"/>
      <c r="BY238" s="253"/>
      <c r="BZ238" s="253"/>
      <c r="CA238" s="253"/>
      <c r="CB238" s="253"/>
      <c r="CC238" s="253"/>
      <c r="CD238" s="253"/>
      <c r="CE238" s="253"/>
      <c r="CF238" s="253"/>
      <c r="CG238" s="253"/>
      <c r="CH238" s="253"/>
      <c r="CI238" s="253"/>
      <c r="CJ238" s="253"/>
      <c r="CK238" s="253"/>
      <c r="CL238" s="253"/>
      <c r="CM238" s="253"/>
    </row>
    <row r="239" spans="1:91" x14ac:dyDescent="0.25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/>
      <c r="AJ239" s="253"/>
      <c r="AK239" s="253"/>
      <c r="AL239" s="253"/>
      <c r="AM239" s="253"/>
      <c r="AN239" s="253"/>
      <c r="AO239" s="253"/>
      <c r="AP239" s="253"/>
      <c r="AQ239" s="253"/>
      <c r="AR239" s="253"/>
      <c r="AS239" s="253"/>
      <c r="AT239" s="253"/>
      <c r="AU239" s="253"/>
      <c r="AV239" s="253"/>
      <c r="AW239" s="253"/>
      <c r="AX239" s="253"/>
      <c r="AY239" s="253"/>
      <c r="AZ239" s="253"/>
      <c r="BA239" s="253"/>
      <c r="BB239" s="253"/>
      <c r="BC239" s="253"/>
      <c r="BD239" s="253"/>
      <c r="BE239" s="253"/>
      <c r="BF239" s="253"/>
      <c r="BG239" s="253"/>
      <c r="BH239" s="253"/>
      <c r="BI239" s="253"/>
      <c r="BJ239" s="253"/>
      <c r="BK239" s="253"/>
      <c r="BL239" s="253"/>
      <c r="BM239" s="253"/>
      <c r="BN239" s="253"/>
      <c r="BO239" s="253"/>
      <c r="BP239" s="253"/>
      <c r="BQ239" s="253"/>
      <c r="BR239" s="253"/>
      <c r="BS239" s="253"/>
      <c r="BT239" s="253"/>
      <c r="BU239" s="253"/>
      <c r="BV239" s="253"/>
      <c r="BW239" s="253"/>
      <c r="BX239" s="253"/>
      <c r="BY239" s="253"/>
      <c r="BZ239" s="253"/>
      <c r="CA239" s="253"/>
      <c r="CB239" s="253"/>
      <c r="CC239" s="253"/>
      <c r="CD239" s="253"/>
      <c r="CE239" s="253"/>
      <c r="CF239" s="253"/>
      <c r="CG239" s="253"/>
      <c r="CH239" s="253"/>
      <c r="CI239" s="253"/>
      <c r="CJ239" s="253"/>
      <c r="CK239" s="253"/>
      <c r="CL239" s="253"/>
      <c r="CM239" s="253"/>
    </row>
    <row r="240" spans="1:91" x14ac:dyDescent="0.25">
      <c r="A240" s="253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/>
      <c r="AJ240" s="253"/>
      <c r="AK240" s="253"/>
      <c r="AL240" s="253"/>
      <c r="AM240" s="253"/>
      <c r="AN240" s="253"/>
      <c r="AO240" s="253"/>
      <c r="AP240" s="253"/>
      <c r="AQ240" s="253"/>
      <c r="AR240" s="253"/>
      <c r="AS240" s="253"/>
      <c r="AT240" s="253"/>
      <c r="AU240" s="253"/>
      <c r="AV240" s="253"/>
      <c r="AW240" s="253"/>
      <c r="AX240" s="253"/>
      <c r="AY240" s="253"/>
      <c r="AZ240" s="253"/>
      <c r="BA240" s="253"/>
      <c r="BB240" s="253"/>
      <c r="BC240" s="253"/>
      <c r="BD240" s="253"/>
      <c r="BE240" s="253"/>
      <c r="BF240" s="253"/>
      <c r="BG240" s="253"/>
      <c r="BH240" s="253"/>
      <c r="BI240" s="253"/>
      <c r="BJ240" s="253"/>
      <c r="BK240" s="253"/>
      <c r="BL240" s="253"/>
      <c r="BM240" s="253"/>
      <c r="BN240" s="253"/>
      <c r="BO240" s="253"/>
      <c r="BP240" s="253"/>
      <c r="BQ240" s="253"/>
      <c r="BR240" s="253"/>
      <c r="BS240" s="253"/>
      <c r="BT240" s="253"/>
      <c r="BU240" s="253"/>
      <c r="BV240" s="253"/>
      <c r="BW240" s="253"/>
      <c r="BX240" s="253"/>
      <c r="BY240" s="253"/>
      <c r="BZ240" s="253"/>
      <c r="CA240" s="253"/>
      <c r="CB240" s="253"/>
      <c r="CC240" s="253"/>
      <c r="CD240" s="253"/>
      <c r="CE240" s="253"/>
      <c r="CF240" s="253"/>
      <c r="CG240" s="253"/>
      <c r="CH240" s="253"/>
      <c r="CI240" s="253"/>
      <c r="CJ240" s="253"/>
      <c r="CK240" s="253"/>
      <c r="CL240" s="253"/>
      <c r="CM240" s="253"/>
    </row>
    <row r="241" spans="1:91" x14ac:dyDescent="0.25">
      <c r="A241" s="253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  <c r="AA241" s="253"/>
      <c r="AB241" s="253"/>
      <c r="AC241" s="253"/>
      <c r="AD241" s="253"/>
      <c r="AE241" s="253"/>
      <c r="AF241" s="253"/>
      <c r="AG241" s="253"/>
      <c r="AH241" s="253"/>
      <c r="AI241" s="253"/>
      <c r="AJ241" s="253"/>
      <c r="AK241" s="253"/>
      <c r="AL241" s="253"/>
      <c r="AM241" s="253"/>
      <c r="AN241" s="253"/>
      <c r="AO241" s="253"/>
      <c r="AP241" s="253"/>
      <c r="AQ241" s="253"/>
      <c r="AR241" s="253"/>
      <c r="AS241" s="253"/>
      <c r="AT241" s="253"/>
      <c r="AU241" s="253"/>
      <c r="AV241" s="253"/>
      <c r="AW241" s="253"/>
      <c r="AX241" s="253"/>
      <c r="AY241" s="253"/>
      <c r="AZ241" s="253"/>
      <c r="BA241" s="253"/>
      <c r="BB241" s="253"/>
      <c r="BC241" s="253"/>
      <c r="BD241" s="253"/>
      <c r="BE241" s="253"/>
      <c r="BF241" s="253"/>
      <c r="BG241" s="253"/>
      <c r="BH241" s="253"/>
      <c r="BI241" s="253"/>
      <c r="BJ241" s="253"/>
      <c r="BK241" s="253"/>
      <c r="BL241" s="253"/>
      <c r="BM241" s="253"/>
      <c r="BN241" s="253"/>
      <c r="BO241" s="253"/>
      <c r="BP241" s="253"/>
      <c r="BQ241" s="253"/>
      <c r="BR241" s="253"/>
      <c r="BS241" s="253"/>
      <c r="BT241" s="253"/>
      <c r="BU241" s="253"/>
      <c r="BV241" s="253"/>
      <c r="BW241" s="253"/>
      <c r="BX241" s="253"/>
      <c r="BY241" s="253"/>
      <c r="BZ241" s="253"/>
      <c r="CA241" s="253"/>
      <c r="CB241" s="253"/>
      <c r="CC241" s="253"/>
      <c r="CD241" s="253"/>
      <c r="CE241" s="253"/>
      <c r="CF241" s="253"/>
      <c r="CG241" s="253"/>
      <c r="CH241" s="253"/>
      <c r="CI241" s="253"/>
      <c r="CJ241" s="253"/>
      <c r="CK241" s="253"/>
      <c r="CL241" s="253"/>
      <c r="CM241" s="253"/>
    </row>
    <row r="242" spans="1:91" x14ac:dyDescent="0.25">
      <c r="A242" s="253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3"/>
      <c r="AG242" s="253"/>
      <c r="AH242" s="253"/>
      <c r="AI242" s="253"/>
      <c r="AJ242" s="253"/>
      <c r="AK242" s="253"/>
      <c r="AL242" s="253"/>
      <c r="AM242" s="253"/>
      <c r="AN242" s="253"/>
      <c r="AO242" s="253"/>
      <c r="AP242" s="253"/>
      <c r="AQ242" s="253"/>
      <c r="AR242" s="253"/>
      <c r="AS242" s="253"/>
      <c r="AT242" s="253"/>
      <c r="AU242" s="253"/>
      <c r="AV242" s="253"/>
      <c r="AW242" s="253"/>
      <c r="AX242" s="253"/>
      <c r="AY242" s="253"/>
      <c r="AZ242" s="253"/>
      <c r="BA242" s="253"/>
      <c r="BB242" s="253"/>
      <c r="BC242" s="253"/>
      <c r="BD242" s="253"/>
      <c r="BE242" s="253"/>
      <c r="BF242" s="253"/>
      <c r="BG242" s="253"/>
      <c r="BH242" s="253"/>
      <c r="BI242" s="253"/>
      <c r="BJ242" s="253"/>
      <c r="BK242" s="253"/>
      <c r="BL242" s="253"/>
      <c r="BM242" s="253"/>
      <c r="BN242" s="253"/>
      <c r="BO242" s="253"/>
      <c r="BP242" s="253"/>
      <c r="BQ242" s="253"/>
      <c r="BR242" s="253"/>
      <c r="BS242" s="253"/>
      <c r="BT242" s="253"/>
      <c r="BU242" s="253"/>
      <c r="BV242" s="253"/>
      <c r="BW242" s="253"/>
      <c r="BX242" s="253"/>
      <c r="BY242" s="253"/>
      <c r="BZ242" s="253"/>
      <c r="CA242" s="253"/>
      <c r="CB242" s="253"/>
      <c r="CC242" s="253"/>
      <c r="CD242" s="253"/>
      <c r="CE242" s="253"/>
      <c r="CF242" s="253"/>
      <c r="CG242" s="253"/>
      <c r="CH242" s="253"/>
      <c r="CI242" s="253"/>
      <c r="CJ242" s="253"/>
      <c r="CK242" s="253"/>
      <c r="CL242" s="253"/>
      <c r="CM242" s="253"/>
    </row>
    <row r="243" spans="1:91" x14ac:dyDescent="0.25">
      <c r="A243" s="253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/>
      <c r="AJ243" s="253"/>
      <c r="AK243" s="253"/>
      <c r="AL243" s="253"/>
      <c r="AM243" s="253"/>
      <c r="AN243" s="253"/>
      <c r="AO243" s="253"/>
      <c r="AP243" s="253"/>
      <c r="AQ243" s="253"/>
      <c r="AR243" s="253"/>
      <c r="AS243" s="253"/>
      <c r="AT243" s="253"/>
      <c r="AU243" s="253"/>
      <c r="AV243" s="253"/>
      <c r="AW243" s="253"/>
      <c r="AX243" s="253"/>
      <c r="AY243" s="253"/>
      <c r="AZ243" s="253"/>
      <c r="BA243" s="253"/>
      <c r="BB243" s="253"/>
      <c r="BC243" s="253"/>
      <c r="BD243" s="253"/>
      <c r="BE243" s="253"/>
      <c r="BF243" s="253"/>
      <c r="BG243" s="253"/>
      <c r="BH243" s="253"/>
      <c r="BI243" s="253"/>
      <c r="BJ243" s="253"/>
      <c r="BK243" s="253"/>
      <c r="BL243" s="253"/>
      <c r="BM243" s="253"/>
      <c r="BN243" s="253"/>
      <c r="BO243" s="253"/>
      <c r="BP243" s="253"/>
      <c r="BQ243" s="253"/>
      <c r="BR243" s="253"/>
      <c r="BS243" s="253"/>
      <c r="BT243" s="253"/>
      <c r="BU243" s="253"/>
      <c r="BV243" s="253"/>
      <c r="BW243" s="253"/>
      <c r="BX243" s="253"/>
      <c r="BY243" s="253"/>
      <c r="BZ243" s="253"/>
      <c r="CA243" s="253"/>
      <c r="CB243" s="253"/>
      <c r="CC243" s="253"/>
      <c r="CD243" s="253"/>
      <c r="CE243" s="253"/>
      <c r="CF243" s="253"/>
      <c r="CG243" s="253"/>
      <c r="CH243" s="253"/>
      <c r="CI243" s="253"/>
      <c r="CJ243" s="253"/>
      <c r="CK243" s="253"/>
      <c r="CL243" s="253"/>
      <c r="CM243" s="253"/>
    </row>
    <row r="244" spans="1:91" x14ac:dyDescent="0.25">
      <c r="A244" s="253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  <c r="AA244" s="253"/>
      <c r="AB244" s="253"/>
      <c r="AC244" s="253"/>
      <c r="AD244" s="253"/>
      <c r="AE244" s="253"/>
      <c r="AF244" s="253"/>
      <c r="AG244" s="253"/>
      <c r="AH244" s="253"/>
      <c r="AI244" s="253"/>
      <c r="AJ244" s="253"/>
      <c r="AK244" s="253"/>
      <c r="AL244" s="253"/>
      <c r="AM244" s="253"/>
      <c r="AN244" s="253"/>
      <c r="AO244" s="253"/>
      <c r="AP244" s="253"/>
      <c r="AQ244" s="253"/>
      <c r="AR244" s="253"/>
      <c r="AS244" s="253"/>
      <c r="AT244" s="253"/>
      <c r="AU244" s="253"/>
      <c r="AV244" s="253"/>
      <c r="AW244" s="253"/>
      <c r="AX244" s="253"/>
      <c r="AY244" s="253"/>
      <c r="AZ244" s="253"/>
      <c r="BA244" s="253"/>
      <c r="BB244" s="253"/>
      <c r="BC244" s="253"/>
      <c r="BD244" s="253"/>
      <c r="BE244" s="253"/>
      <c r="BF244" s="253"/>
      <c r="BG244" s="253"/>
      <c r="BH244" s="253"/>
      <c r="BI244" s="253"/>
      <c r="BJ244" s="253"/>
      <c r="BK244" s="253"/>
      <c r="BL244" s="253"/>
      <c r="BM244" s="253"/>
      <c r="BN244" s="253"/>
      <c r="BO244" s="253"/>
      <c r="BP244" s="253"/>
      <c r="BQ244" s="253"/>
      <c r="BR244" s="253"/>
      <c r="BS244" s="253"/>
      <c r="BT244" s="253"/>
      <c r="BU244" s="253"/>
      <c r="BV244" s="253"/>
      <c r="BW244" s="253"/>
      <c r="BX244" s="253"/>
      <c r="BY244" s="253"/>
      <c r="BZ244" s="253"/>
      <c r="CA244" s="253"/>
      <c r="CB244" s="253"/>
      <c r="CC244" s="253"/>
      <c r="CD244" s="253"/>
      <c r="CE244" s="253"/>
      <c r="CF244" s="253"/>
      <c r="CG244" s="253"/>
      <c r="CH244" s="253"/>
      <c r="CI244" s="253"/>
      <c r="CJ244" s="253"/>
      <c r="CK244" s="253"/>
      <c r="CL244" s="253"/>
      <c r="CM244" s="253"/>
    </row>
    <row r="245" spans="1:91" x14ac:dyDescent="0.25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  <c r="AA245" s="253"/>
      <c r="AB245" s="253"/>
      <c r="AC245" s="253"/>
      <c r="AD245" s="253"/>
      <c r="AE245" s="253"/>
      <c r="AF245" s="253"/>
      <c r="AG245" s="253"/>
      <c r="AH245" s="253"/>
      <c r="AI245" s="253"/>
      <c r="AJ245" s="253"/>
      <c r="AK245" s="253"/>
      <c r="AL245" s="253"/>
      <c r="AM245" s="253"/>
      <c r="AN245" s="253"/>
      <c r="AO245" s="253"/>
      <c r="AP245" s="253"/>
      <c r="AQ245" s="253"/>
      <c r="AR245" s="253"/>
      <c r="AS245" s="253"/>
      <c r="AT245" s="253"/>
      <c r="AU245" s="253"/>
      <c r="AV245" s="253"/>
      <c r="AW245" s="253"/>
      <c r="AX245" s="253"/>
      <c r="AY245" s="253"/>
      <c r="AZ245" s="253"/>
      <c r="BA245" s="253"/>
      <c r="BB245" s="253"/>
      <c r="BC245" s="253"/>
      <c r="BD245" s="253"/>
      <c r="BE245" s="253"/>
      <c r="BF245" s="253"/>
      <c r="BG245" s="253"/>
      <c r="BH245" s="253"/>
      <c r="BI245" s="253"/>
      <c r="BJ245" s="253"/>
      <c r="BK245" s="253"/>
      <c r="BL245" s="253"/>
      <c r="BM245" s="253"/>
      <c r="BN245" s="253"/>
      <c r="BO245" s="253"/>
      <c r="BP245" s="253"/>
      <c r="BQ245" s="253"/>
      <c r="BR245" s="253"/>
      <c r="BS245" s="253"/>
      <c r="BT245" s="253"/>
      <c r="BU245" s="253"/>
      <c r="BV245" s="253"/>
      <c r="BW245" s="253"/>
      <c r="BX245" s="253"/>
      <c r="BY245" s="253"/>
      <c r="BZ245" s="253"/>
      <c r="CA245" s="253"/>
      <c r="CB245" s="253"/>
      <c r="CC245" s="253"/>
      <c r="CD245" s="253"/>
      <c r="CE245" s="253"/>
      <c r="CF245" s="253"/>
      <c r="CG245" s="253"/>
      <c r="CH245" s="253"/>
      <c r="CI245" s="253"/>
      <c r="CJ245" s="253"/>
      <c r="CK245" s="253"/>
      <c r="CL245" s="253"/>
      <c r="CM245" s="253"/>
    </row>
    <row r="246" spans="1:91" x14ac:dyDescent="0.25">
      <c r="A246" s="253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/>
      <c r="AJ246" s="253"/>
      <c r="AK246" s="253"/>
      <c r="AL246" s="253"/>
      <c r="AM246" s="253"/>
      <c r="AN246" s="253"/>
      <c r="AO246" s="253"/>
      <c r="AP246" s="253"/>
      <c r="AQ246" s="253"/>
      <c r="AR246" s="253"/>
      <c r="AS246" s="253"/>
      <c r="AT246" s="253"/>
      <c r="AU246" s="253"/>
      <c r="AV246" s="253"/>
      <c r="AW246" s="253"/>
      <c r="AX246" s="253"/>
      <c r="AY246" s="253"/>
      <c r="AZ246" s="253"/>
      <c r="BA246" s="253"/>
      <c r="BB246" s="253"/>
      <c r="BC246" s="253"/>
      <c r="BD246" s="253"/>
      <c r="BE246" s="253"/>
      <c r="BF246" s="253"/>
      <c r="BG246" s="253"/>
      <c r="BH246" s="253"/>
      <c r="BI246" s="253"/>
      <c r="BJ246" s="253"/>
      <c r="BK246" s="253"/>
      <c r="BL246" s="253"/>
      <c r="BM246" s="253"/>
      <c r="BN246" s="253"/>
      <c r="BO246" s="253"/>
      <c r="BP246" s="253"/>
      <c r="BQ246" s="253"/>
      <c r="BR246" s="253"/>
      <c r="BS246" s="253"/>
      <c r="BT246" s="253"/>
      <c r="BU246" s="253"/>
      <c r="BV246" s="253"/>
      <c r="BW246" s="253"/>
      <c r="BX246" s="253"/>
      <c r="BY246" s="253"/>
      <c r="BZ246" s="253"/>
      <c r="CA246" s="253"/>
      <c r="CB246" s="253"/>
      <c r="CC246" s="253"/>
      <c r="CD246" s="253"/>
      <c r="CE246" s="253"/>
      <c r="CF246" s="253"/>
      <c r="CG246" s="253"/>
      <c r="CH246" s="253"/>
      <c r="CI246" s="253"/>
      <c r="CJ246" s="253"/>
      <c r="CK246" s="253"/>
      <c r="CL246" s="253"/>
      <c r="CM246" s="253"/>
    </row>
    <row r="247" spans="1:91" x14ac:dyDescent="0.25">
      <c r="A247" s="253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  <c r="AA247" s="253"/>
      <c r="AB247" s="253"/>
      <c r="AC247" s="253"/>
      <c r="AD247" s="253"/>
      <c r="AE247" s="253"/>
      <c r="AF247" s="253"/>
      <c r="AG247" s="253"/>
      <c r="AH247" s="253"/>
      <c r="AI247" s="253"/>
      <c r="AJ247" s="253"/>
      <c r="AK247" s="253"/>
      <c r="AL247" s="253"/>
      <c r="AM247" s="253"/>
      <c r="AN247" s="253"/>
      <c r="AO247" s="253"/>
      <c r="AP247" s="253"/>
      <c r="AQ247" s="253"/>
      <c r="AR247" s="253"/>
      <c r="AS247" s="253"/>
      <c r="AT247" s="253"/>
      <c r="AU247" s="253"/>
      <c r="AV247" s="253"/>
      <c r="AW247" s="253"/>
      <c r="AX247" s="253"/>
      <c r="AY247" s="253"/>
      <c r="AZ247" s="253"/>
      <c r="BA247" s="253"/>
      <c r="BB247" s="253"/>
      <c r="BC247" s="253"/>
      <c r="BD247" s="253"/>
      <c r="BE247" s="253"/>
      <c r="BF247" s="253"/>
      <c r="BG247" s="253"/>
      <c r="BH247" s="253"/>
      <c r="BI247" s="253"/>
      <c r="BJ247" s="253"/>
      <c r="BK247" s="253"/>
      <c r="BL247" s="253"/>
      <c r="BM247" s="253"/>
      <c r="BN247" s="253"/>
      <c r="BO247" s="253"/>
      <c r="BP247" s="253"/>
      <c r="BQ247" s="253"/>
      <c r="BR247" s="253"/>
      <c r="BS247" s="253"/>
      <c r="BT247" s="253"/>
      <c r="BU247" s="253"/>
      <c r="BV247" s="253"/>
      <c r="BW247" s="253"/>
      <c r="BX247" s="253"/>
      <c r="BY247" s="253"/>
      <c r="BZ247" s="253"/>
      <c r="CA247" s="253"/>
      <c r="CB247" s="253"/>
      <c r="CC247" s="253"/>
      <c r="CD247" s="253"/>
      <c r="CE247" s="253"/>
      <c r="CF247" s="253"/>
      <c r="CG247" s="253"/>
      <c r="CH247" s="253"/>
      <c r="CI247" s="253"/>
      <c r="CJ247" s="253"/>
      <c r="CK247" s="253"/>
      <c r="CL247" s="253"/>
      <c r="CM247" s="253"/>
    </row>
    <row r="248" spans="1:91" x14ac:dyDescent="0.25">
      <c r="A248" s="253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3"/>
      <c r="AG248" s="253"/>
      <c r="AH248" s="253"/>
      <c r="AI248" s="253"/>
      <c r="AJ248" s="253"/>
      <c r="AK248" s="253"/>
      <c r="AL248" s="253"/>
      <c r="AM248" s="253"/>
      <c r="AN248" s="253"/>
      <c r="AO248" s="253"/>
      <c r="AP248" s="253"/>
      <c r="AQ248" s="253"/>
      <c r="AR248" s="253"/>
      <c r="AS248" s="253"/>
      <c r="AT248" s="253"/>
      <c r="AU248" s="253"/>
      <c r="AV248" s="253"/>
      <c r="AW248" s="253"/>
      <c r="AX248" s="253"/>
      <c r="AY248" s="253"/>
      <c r="AZ248" s="253"/>
      <c r="BA248" s="253"/>
      <c r="BB248" s="253"/>
      <c r="BC248" s="253"/>
      <c r="BD248" s="253"/>
      <c r="BE248" s="253"/>
      <c r="BF248" s="253"/>
      <c r="BG248" s="253"/>
      <c r="BH248" s="253"/>
      <c r="BI248" s="253"/>
      <c r="BJ248" s="253"/>
      <c r="BK248" s="253"/>
      <c r="BL248" s="253"/>
      <c r="BM248" s="253"/>
      <c r="BN248" s="253"/>
      <c r="BO248" s="253"/>
      <c r="BP248" s="253"/>
      <c r="BQ248" s="253"/>
      <c r="BR248" s="253"/>
      <c r="BS248" s="253"/>
      <c r="BT248" s="253"/>
      <c r="BU248" s="253"/>
      <c r="BV248" s="253"/>
      <c r="BW248" s="253"/>
      <c r="BX248" s="253"/>
      <c r="BY248" s="253"/>
      <c r="BZ248" s="253"/>
      <c r="CA248" s="253"/>
      <c r="CB248" s="253"/>
      <c r="CC248" s="253"/>
      <c r="CD248" s="253"/>
      <c r="CE248" s="253"/>
      <c r="CF248" s="253"/>
      <c r="CG248" s="253"/>
      <c r="CH248" s="253"/>
      <c r="CI248" s="253"/>
      <c r="CJ248" s="253"/>
      <c r="CK248" s="253"/>
      <c r="CL248" s="253"/>
      <c r="CM248" s="253"/>
    </row>
    <row r="249" spans="1:91" x14ac:dyDescent="0.25">
      <c r="A249" s="253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/>
      <c r="AJ249" s="253"/>
      <c r="AK249" s="253"/>
      <c r="AL249" s="253"/>
      <c r="AM249" s="253"/>
      <c r="AN249" s="253"/>
      <c r="AO249" s="253"/>
      <c r="AP249" s="253"/>
      <c r="AQ249" s="253"/>
      <c r="AR249" s="253"/>
      <c r="AS249" s="253"/>
      <c r="AT249" s="253"/>
      <c r="AU249" s="253"/>
      <c r="AV249" s="253"/>
      <c r="AW249" s="253"/>
      <c r="AX249" s="253"/>
      <c r="AY249" s="253"/>
      <c r="AZ249" s="253"/>
      <c r="BA249" s="253"/>
      <c r="BB249" s="253"/>
      <c r="BC249" s="253"/>
      <c r="BD249" s="253"/>
      <c r="BE249" s="253"/>
      <c r="BF249" s="253"/>
      <c r="BG249" s="253"/>
      <c r="BH249" s="253"/>
      <c r="BI249" s="253"/>
      <c r="BJ249" s="253"/>
      <c r="BK249" s="253"/>
      <c r="BL249" s="253"/>
      <c r="BM249" s="253"/>
      <c r="BN249" s="253"/>
      <c r="BO249" s="253"/>
      <c r="BP249" s="253"/>
      <c r="BQ249" s="253"/>
      <c r="BR249" s="253"/>
      <c r="BS249" s="253"/>
      <c r="BT249" s="253"/>
      <c r="BU249" s="253"/>
      <c r="BV249" s="253"/>
      <c r="BW249" s="253"/>
      <c r="BX249" s="253"/>
      <c r="BY249" s="253"/>
      <c r="BZ249" s="253"/>
      <c r="CA249" s="253"/>
      <c r="CB249" s="253"/>
      <c r="CC249" s="253"/>
      <c r="CD249" s="253"/>
      <c r="CE249" s="253"/>
      <c r="CF249" s="253"/>
      <c r="CG249" s="253"/>
      <c r="CH249" s="253"/>
      <c r="CI249" s="253"/>
      <c r="CJ249" s="253"/>
      <c r="CK249" s="253"/>
      <c r="CL249" s="253"/>
      <c r="CM249" s="253"/>
    </row>
    <row r="250" spans="1:91" x14ac:dyDescent="0.25">
      <c r="A250" s="253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  <c r="AA250" s="253"/>
      <c r="AB250" s="253"/>
      <c r="AC250" s="253"/>
      <c r="AD250" s="253"/>
      <c r="AE250" s="253"/>
      <c r="AF250" s="253"/>
      <c r="AG250" s="253"/>
      <c r="AH250" s="253"/>
      <c r="AI250" s="253"/>
      <c r="AJ250" s="253"/>
      <c r="AK250" s="253"/>
      <c r="AL250" s="253"/>
      <c r="AM250" s="253"/>
      <c r="AN250" s="253"/>
      <c r="AO250" s="253"/>
      <c r="AP250" s="253"/>
      <c r="AQ250" s="253"/>
      <c r="AR250" s="253"/>
      <c r="AS250" s="253"/>
      <c r="AT250" s="253"/>
      <c r="AU250" s="253"/>
      <c r="AV250" s="253"/>
      <c r="AW250" s="253"/>
      <c r="AX250" s="253"/>
      <c r="AY250" s="253"/>
      <c r="AZ250" s="253"/>
      <c r="BA250" s="253"/>
      <c r="BB250" s="253"/>
      <c r="BC250" s="253"/>
      <c r="BD250" s="253"/>
      <c r="BE250" s="253"/>
      <c r="BF250" s="253"/>
      <c r="BG250" s="253"/>
      <c r="BH250" s="253"/>
      <c r="BI250" s="253"/>
      <c r="BJ250" s="253"/>
      <c r="BK250" s="253"/>
      <c r="BL250" s="253"/>
      <c r="BM250" s="253"/>
      <c r="BN250" s="253"/>
      <c r="BO250" s="253"/>
      <c r="BP250" s="253"/>
      <c r="BQ250" s="253"/>
      <c r="BR250" s="253"/>
      <c r="BS250" s="253"/>
      <c r="BT250" s="253"/>
      <c r="BU250" s="253"/>
      <c r="BV250" s="253"/>
      <c r="BW250" s="253"/>
      <c r="BX250" s="253"/>
      <c r="BY250" s="253"/>
      <c r="BZ250" s="253"/>
      <c r="CA250" s="253"/>
      <c r="CB250" s="253"/>
      <c r="CC250" s="253"/>
      <c r="CD250" s="253"/>
      <c r="CE250" s="253"/>
      <c r="CF250" s="253"/>
      <c r="CG250" s="253"/>
      <c r="CH250" s="253"/>
      <c r="CI250" s="253"/>
      <c r="CJ250" s="253"/>
      <c r="CK250" s="253"/>
      <c r="CL250" s="253"/>
      <c r="CM250" s="253"/>
    </row>
    <row r="251" spans="1:91" x14ac:dyDescent="0.25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  <c r="AA251" s="253"/>
      <c r="AB251" s="253"/>
      <c r="AC251" s="253"/>
      <c r="AD251" s="253"/>
      <c r="AE251" s="253"/>
      <c r="AF251" s="253"/>
      <c r="AG251" s="253"/>
      <c r="AH251" s="253"/>
      <c r="AI251" s="253"/>
      <c r="AJ251" s="253"/>
      <c r="AK251" s="253"/>
      <c r="AL251" s="253"/>
      <c r="AM251" s="253"/>
      <c r="AN251" s="253"/>
      <c r="AO251" s="253"/>
      <c r="AP251" s="253"/>
      <c r="AQ251" s="253"/>
      <c r="AR251" s="253"/>
      <c r="AS251" s="253"/>
      <c r="AT251" s="253"/>
      <c r="AU251" s="253"/>
      <c r="AV251" s="253"/>
      <c r="AW251" s="253"/>
      <c r="AX251" s="253"/>
      <c r="AY251" s="253"/>
      <c r="AZ251" s="253"/>
      <c r="BA251" s="253"/>
      <c r="BB251" s="253"/>
      <c r="BC251" s="253"/>
      <c r="BD251" s="253"/>
      <c r="BE251" s="253"/>
      <c r="BF251" s="253"/>
      <c r="BG251" s="253"/>
      <c r="BH251" s="253"/>
      <c r="BI251" s="253"/>
      <c r="BJ251" s="253"/>
      <c r="BK251" s="253"/>
      <c r="BL251" s="253"/>
      <c r="BM251" s="253"/>
      <c r="BN251" s="253"/>
      <c r="BO251" s="253"/>
      <c r="BP251" s="253"/>
      <c r="BQ251" s="253"/>
      <c r="BR251" s="253"/>
      <c r="BS251" s="253"/>
      <c r="BT251" s="253"/>
      <c r="BU251" s="253"/>
      <c r="BV251" s="253"/>
      <c r="BW251" s="253"/>
      <c r="BX251" s="253"/>
      <c r="BY251" s="253"/>
      <c r="BZ251" s="253"/>
      <c r="CA251" s="253"/>
      <c r="CB251" s="253"/>
      <c r="CC251" s="253"/>
      <c r="CD251" s="253"/>
      <c r="CE251" s="253"/>
      <c r="CF251" s="253"/>
      <c r="CG251" s="253"/>
      <c r="CH251" s="253"/>
      <c r="CI251" s="253"/>
      <c r="CJ251" s="253"/>
      <c r="CK251" s="253"/>
      <c r="CL251" s="253"/>
      <c r="CM251" s="253"/>
    </row>
    <row r="252" spans="1:91" x14ac:dyDescent="0.25">
      <c r="A252" s="253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/>
      <c r="AJ252" s="253"/>
      <c r="AK252" s="253"/>
      <c r="AL252" s="253"/>
      <c r="AM252" s="253"/>
      <c r="AN252" s="253"/>
      <c r="AO252" s="253"/>
      <c r="AP252" s="253"/>
      <c r="AQ252" s="253"/>
      <c r="AR252" s="253"/>
      <c r="AS252" s="253"/>
      <c r="AT252" s="253"/>
      <c r="AU252" s="253"/>
      <c r="AV252" s="253"/>
      <c r="AW252" s="253"/>
      <c r="AX252" s="253"/>
      <c r="AY252" s="253"/>
      <c r="AZ252" s="253"/>
      <c r="BA252" s="253"/>
      <c r="BB252" s="253"/>
      <c r="BC252" s="253"/>
      <c r="BD252" s="253"/>
      <c r="BE252" s="253"/>
      <c r="BF252" s="253"/>
      <c r="BG252" s="253"/>
      <c r="BH252" s="253"/>
      <c r="BI252" s="253"/>
      <c r="BJ252" s="253"/>
      <c r="BK252" s="253"/>
      <c r="BL252" s="253"/>
      <c r="BM252" s="253"/>
      <c r="BN252" s="253"/>
      <c r="BO252" s="253"/>
      <c r="BP252" s="253"/>
      <c r="BQ252" s="253"/>
      <c r="BR252" s="253"/>
      <c r="BS252" s="253"/>
      <c r="BT252" s="253"/>
      <c r="BU252" s="253"/>
      <c r="BV252" s="253"/>
      <c r="BW252" s="253"/>
      <c r="BX252" s="253"/>
      <c r="BY252" s="253"/>
      <c r="BZ252" s="253"/>
      <c r="CA252" s="253"/>
      <c r="CB252" s="253"/>
      <c r="CC252" s="253"/>
      <c r="CD252" s="253"/>
      <c r="CE252" s="253"/>
      <c r="CF252" s="253"/>
      <c r="CG252" s="253"/>
      <c r="CH252" s="253"/>
      <c r="CI252" s="253"/>
      <c r="CJ252" s="253"/>
      <c r="CK252" s="253"/>
      <c r="CL252" s="253"/>
      <c r="CM252" s="253"/>
    </row>
    <row r="253" spans="1:91" x14ac:dyDescent="0.25">
      <c r="A253" s="253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  <c r="AA253" s="253"/>
      <c r="AB253" s="253"/>
      <c r="AC253" s="253"/>
      <c r="AD253" s="253"/>
      <c r="AE253" s="253"/>
      <c r="AF253" s="253"/>
      <c r="AG253" s="253"/>
      <c r="AH253" s="253"/>
      <c r="AI253" s="253"/>
      <c r="AJ253" s="253"/>
      <c r="AK253" s="253"/>
      <c r="AL253" s="253"/>
      <c r="AM253" s="253"/>
      <c r="AN253" s="253"/>
      <c r="AO253" s="253"/>
      <c r="AP253" s="253"/>
      <c r="AQ253" s="253"/>
      <c r="AR253" s="253"/>
      <c r="AS253" s="253"/>
      <c r="AT253" s="253"/>
      <c r="AU253" s="253"/>
      <c r="AV253" s="253"/>
      <c r="AW253" s="253"/>
      <c r="AX253" s="253"/>
      <c r="AY253" s="253"/>
      <c r="AZ253" s="253"/>
      <c r="BA253" s="253"/>
      <c r="BB253" s="253"/>
      <c r="BC253" s="253"/>
      <c r="BD253" s="253"/>
      <c r="BE253" s="253"/>
      <c r="BF253" s="253"/>
      <c r="BG253" s="253"/>
      <c r="BH253" s="253"/>
      <c r="BI253" s="253"/>
      <c r="BJ253" s="253"/>
      <c r="BK253" s="253"/>
      <c r="BL253" s="253"/>
      <c r="BM253" s="253"/>
      <c r="BN253" s="253"/>
      <c r="BO253" s="253"/>
      <c r="BP253" s="253"/>
      <c r="BQ253" s="253"/>
      <c r="BR253" s="253"/>
      <c r="BS253" s="253"/>
      <c r="BT253" s="253"/>
      <c r="BU253" s="253"/>
      <c r="BV253" s="253"/>
      <c r="BW253" s="253"/>
      <c r="BX253" s="253"/>
      <c r="BY253" s="253"/>
      <c r="BZ253" s="253"/>
      <c r="CA253" s="253"/>
      <c r="CB253" s="253"/>
      <c r="CC253" s="253"/>
      <c r="CD253" s="253"/>
      <c r="CE253" s="253"/>
      <c r="CF253" s="253"/>
      <c r="CG253" s="253"/>
      <c r="CH253" s="253"/>
      <c r="CI253" s="253"/>
      <c r="CJ253" s="253"/>
      <c r="CK253" s="253"/>
      <c r="CL253" s="253"/>
      <c r="CM253" s="253"/>
    </row>
    <row r="254" spans="1:91" x14ac:dyDescent="0.25">
      <c r="A254" s="253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  <c r="AA254" s="253"/>
      <c r="AB254" s="253"/>
      <c r="AC254" s="253"/>
      <c r="AD254" s="253"/>
      <c r="AE254" s="253"/>
      <c r="AF254" s="253"/>
      <c r="AG254" s="253"/>
      <c r="AH254" s="253"/>
      <c r="AI254" s="253"/>
      <c r="AJ254" s="253"/>
      <c r="AK254" s="253"/>
      <c r="AL254" s="253"/>
      <c r="AM254" s="253"/>
      <c r="AN254" s="253"/>
      <c r="AO254" s="253"/>
      <c r="AP254" s="253"/>
      <c r="AQ254" s="253"/>
      <c r="AR254" s="253"/>
      <c r="AS254" s="253"/>
      <c r="AT254" s="253"/>
      <c r="AU254" s="253"/>
      <c r="AV254" s="253"/>
      <c r="AW254" s="253"/>
      <c r="AX254" s="253"/>
      <c r="AY254" s="253"/>
      <c r="AZ254" s="253"/>
      <c r="BA254" s="253"/>
      <c r="BB254" s="253"/>
      <c r="BC254" s="253"/>
      <c r="BD254" s="253"/>
      <c r="BE254" s="253"/>
      <c r="BF254" s="253"/>
      <c r="BG254" s="253"/>
      <c r="BH254" s="253"/>
      <c r="BI254" s="253"/>
      <c r="BJ254" s="253"/>
      <c r="BK254" s="253"/>
      <c r="BL254" s="253"/>
      <c r="BM254" s="253"/>
      <c r="BN254" s="253"/>
      <c r="BO254" s="253"/>
      <c r="BP254" s="253"/>
      <c r="BQ254" s="253"/>
      <c r="BR254" s="253"/>
      <c r="BS254" s="253"/>
      <c r="BT254" s="253"/>
      <c r="BU254" s="253"/>
      <c r="BV254" s="253"/>
      <c r="BW254" s="253"/>
      <c r="BX254" s="253"/>
      <c r="BY254" s="253"/>
      <c r="BZ254" s="253"/>
      <c r="CA254" s="253"/>
      <c r="CB254" s="253"/>
      <c r="CC254" s="253"/>
      <c r="CD254" s="253"/>
      <c r="CE254" s="253"/>
      <c r="CF254" s="253"/>
      <c r="CG254" s="253"/>
      <c r="CH254" s="253"/>
      <c r="CI254" s="253"/>
      <c r="CJ254" s="253"/>
      <c r="CK254" s="253"/>
      <c r="CL254" s="253"/>
      <c r="CM254" s="253"/>
    </row>
    <row r="255" spans="1:91" x14ac:dyDescent="0.25">
      <c r="A255" s="253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  <c r="AA255" s="253"/>
      <c r="AB255" s="253"/>
      <c r="AC255" s="253"/>
      <c r="AD255" s="253"/>
      <c r="AE255" s="253"/>
      <c r="AF255" s="253"/>
      <c r="AG255" s="253"/>
      <c r="AH255" s="253"/>
      <c r="AI255" s="253"/>
      <c r="AJ255" s="253"/>
      <c r="AK255" s="253"/>
      <c r="AL255" s="253"/>
      <c r="AM255" s="253"/>
      <c r="AN255" s="253"/>
      <c r="AO255" s="253"/>
      <c r="AP255" s="253"/>
      <c r="AQ255" s="253"/>
      <c r="AR255" s="253"/>
      <c r="AS255" s="253"/>
      <c r="AT255" s="253"/>
      <c r="AU255" s="253"/>
      <c r="AV255" s="253"/>
      <c r="AW255" s="253"/>
      <c r="AX255" s="253"/>
      <c r="AY255" s="253"/>
      <c r="AZ255" s="253"/>
      <c r="BA255" s="253"/>
      <c r="BB255" s="253"/>
      <c r="BC255" s="253"/>
      <c r="BD255" s="253"/>
      <c r="BE255" s="253"/>
      <c r="BF255" s="253"/>
      <c r="BG255" s="253"/>
      <c r="BH255" s="253"/>
      <c r="BI255" s="253"/>
      <c r="BJ255" s="253"/>
      <c r="BK255" s="253"/>
      <c r="BL255" s="253"/>
      <c r="BM255" s="253"/>
      <c r="BN255" s="253"/>
      <c r="BO255" s="253"/>
      <c r="BP255" s="253"/>
      <c r="BQ255" s="253"/>
      <c r="BR255" s="253"/>
      <c r="BS255" s="253"/>
      <c r="BT255" s="253"/>
      <c r="BU255" s="253"/>
      <c r="BV255" s="253"/>
      <c r="BW255" s="253"/>
      <c r="BX255" s="253"/>
      <c r="BY255" s="253"/>
      <c r="BZ255" s="253"/>
      <c r="CA255" s="253"/>
      <c r="CB255" s="253"/>
      <c r="CC255" s="253"/>
      <c r="CD255" s="253"/>
      <c r="CE255" s="253"/>
      <c r="CF255" s="253"/>
      <c r="CG255" s="253"/>
      <c r="CH255" s="253"/>
      <c r="CI255" s="253"/>
      <c r="CJ255" s="253"/>
      <c r="CK255" s="253"/>
      <c r="CL255" s="253"/>
      <c r="CM255" s="253"/>
    </row>
    <row r="256" spans="1:91" x14ac:dyDescent="0.25">
      <c r="A256" s="253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  <c r="AA256" s="253"/>
      <c r="AB256" s="253"/>
      <c r="AC256" s="253"/>
      <c r="AD256" s="253"/>
      <c r="AE256" s="253"/>
      <c r="AF256" s="253"/>
      <c r="AG256" s="253"/>
      <c r="AH256" s="253"/>
      <c r="AI256" s="253"/>
      <c r="AJ256" s="253"/>
      <c r="AK256" s="253"/>
      <c r="AL256" s="253"/>
      <c r="AM256" s="253"/>
      <c r="AN256" s="253"/>
      <c r="AO256" s="253"/>
      <c r="AP256" s="253"/>
      <c r="AQ256" s="253"/>
      <c r="AR256" s="253"/>
      <c r="AS256" s="253"/>
      <c r="AT256" s="253"/>
      <c r="AU256" s="253"/>
      <c r="AV256" s="253"/>
      <c r="AW256" s="253"/>
      <c r="AX256" s="253"/>
      <c r="AY256" s="253"/>
      <c r="AZ256" s="253"/>
      <c r="BA256" s="253"/>
      <c r="BB256" s="253"/>
      <c r="BC256" s="253"/>
      <c r="BD256" s="253"/>
      <c r="BE256" s="253"/>
      <c r="BF256" s="253"/>
      <c r="BG256" s="253"/>
      <c r="BH256" s="253"/>
      <c r="BI256" s="253"/>
      <c r="BJ256" s="253"/>
      <c r="BK256" s="253"/>
      <c r="BL256" s="253"/>
      <c r="BM256" s="253"/>
      <c r="BN256" s="253"/>
      <c r="BO256" s="253"/>
      <c r="BP256" s="253"/>
      <c r="BQ256" s="253"/>
      <c r="BR256" s="253"/>
      <c r="BS256" s="253"/>
      <c r="BT256" s="253"/>
      <c r="BU256" s="253"/>
      <c r="BV256" s="253"/>
      <c r="BW256" s="253"/>
      <c r="BX256" s="253"/>
      <c r="BY256" s="253"/>
      <c r="BZ256" s="253"/>
      <c r="CA256" s="253"/>
      <c r="CB256" s="253"/>
      <c r="CC256" s="253"/>
      <c r="CD256" s="253"/>
      <c r="CE256" s="253"/>
      <c r="CF256" s="253"/>
      <c r="CG256" s="253"/>
      <c r="CH256" s="253"/>
      <c r="CI256" s="253"/>
      <c r="CJ256" s="253"/>
      <c r="CK256" s="253"/>
      <c r="CL256" s="253"/>
      <c r="CM256" s="253"/>
    </row>
    <row r="257" spans="1:91" x14ac:dyDescent="0.25">
      <c r="A257" s="253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  <c r="AA257" s="253"/>
      <c r="AB257" s="253"/>
      <c r="AC257" s="253"/>
      <c r="AD257" s="253"/>
      <c r="AE257" s="253"/>
      <c r="AF257" s="253"/>
      <c r="AG257" s="253"/>
      <c r="AH257" s="253"/>
      <c r="AI257" s="253"/>
      <c r="AJ257" s="253"/>
      <c r="AK257" s="253"/>
      <c r="AL257" s="253"/>
      <c r="AM257" s="253"/>
      <c r="AN257" s="253"/>
      <c r="AO257" s="253"/>
      <c r="AP257" s="253"/>
      <c r="AQ257" s="253"/>
      <c r="AR257" s="253"/>
      <c r="AS257" s="253"/>
      <c r="AT257" s="253"/>
      <c r="AU257" s="253"/>
      <c r="AV257" s="253"/>
      <c r="AW257" s="253"/>
      <c r="AX257" s="253"/>
      <c r="AY257" s="253"/>
      <c r="AZ257" s="253"/>
      <c r="BA257" s="253"/>
      <c r="BB257" s="253"/>
      <c r="BC257" s="253"/>
      <c r="BD257" s="253"/>
      <c r="BE257" s="253"/>
      <c r="BF257" s="253"/>
      <c r="BG257" s="253"/>
      <c r="BH257" s="253"/>
      <c r="BI257" s="253"/>
      <c r="BJ257" s="253"/>
      <c r="BK257" s="253"/>
      <c r="BL257" s="253"/>
      <c r="BM257" s="253"/>
      <c r="BN257" s="253"/>
      <c r="BO257" s="253"/>
      <c r="BP257" s="253"/>
      <c r="BQ257" s="253"/>
      <c r="BR257" s="253"/>
      <c r="BS257" s="253"/>
      <c r="BT257" s="253"/>
      <c r="BU257" s="253"/>
      <c r="BV257" s="253"/>
      <c r="BW257" s="253"/>
      <c r="BX257" s="253"/>
      <c r="BY257" s="253"/>
      <c r="BZ257" s="253"/>
      <c r="CA257" s="253"/>
      <c r="CB257" s="253"/>
      <c r="CC257" s="253"/>
      <c r="CD257" s="253"/>
      <c r="CE257" s="253"/>
      <c r="CF257" s="253"/>
      <c r="CG257" s="253"/>
      <c r="CH257" s="253"/>
      <c r="CI257" s="253"/>
      <c r="CJ257" s="253"/>
      <c r="CK257" s="253"/>
      <c r="CL257" s="253"/>
      <c r="CM257" s="253"/>
    </row>
    <row r="258" spans="1:91" x14ac:dyDescent="0.25">
      <c r="A258" s="253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  <c r="AK258" s="253"/>
      <c r="AL258" s="253"/>
      <c r="AM258" s="253"/>
      <c r="AN258" s="253"/>
      <c r="AO258" s="253"/>
      <c r="AP258" s="253"/>
      <c r="AQ258" s="253"/>
      <c r="AR258" s="253"/>
      <c r="AS258" s="253"/>
      <c r="AT258" s="253"/>
      <c r="AU258" s="253"/>
      <c r="AV258" s="253"/>
      <c r="AW258" s="253"/>
      <c r="AX258" s="253"/>
      <c r="AY258" s="253"/>
      <c r="AZ258" s="253"/>
      <c r="BA258" s="253"/>
      <c r="BB258" s="253"/>
      <c r="BC258" s="253"/>
      <c r="BD258" s="253"/>
      <c r="BE258" s="253"/>
      <c r="BF258" s="253"/>
      <c r="BG258" s="253"/>
      <c r="BH258" s="253"/>
      <c r="BI258" s="253"/>
      <c r="BJ258" s="253"/>
      <c r="BK258" s="253"/>
      <c r="BL258" s="253"/>
      <c r="BM258" s="253"/>
      <c r="BN258" s="253"/>
      <c r="BO258" s="253"/>
      <c r="BP258" s="253"/>
      <c r="BQ258" s="253"/>
      <c r="BR258" s="253"/>
      <c r="BS258" s="253"/>
      <c r="BT258" s="253"/>
      <c r="BU258" s="253"/>
      <c r="BV258" s="253"/>
      <c r="BW258" s="253"/>
      <c r="BX258" s="253"/>
      <c r="BY258" s="253"/>
      <c r="BZ258" s="253"/>
      <c r="CA258" s="253"/>
      <c r="CB258" s="253"/>
      <c r="CC258" s="253"/>
      <c r="CD258" s="253"/>
      <c r="CE258" s="253"/>
      <c r="CF258" s="253"/>
      <c r="CG258" s="253"/>
      <c r="CH258" s="253"/>
      <c r="CI258" s="253"/>
      <c r="CJ258" s="253"/>
      <c r="CK258" s="253"/>
      <c r="CL258" s="253"/>
      <c r="CM258" s="253"/>
    </row>
    <row r="259" spans="1:91" x14ac:dyDescent="0.25">
      <c r="A259" s="253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  <c r="AA259" s="253"/>
      <c r="AB259" s="253"/>
      <c r="AC259" s="253"/>
      <c r="AD259" s="253"/>
      <c r="AE259" s="253"/>
      <c r="AF259" s="253"/>
      <c r="AG259" s="253"/>
      <c r="AH259" s="253"/>
      <c r="AI259" s="253"/>
      <c r="AJ259" s="253"/>
      <c r="AK259" s="253"/>
      <c r="AL259" s="253"/>
      <c r="AM259" s="253"/>
      <c r="AN259" s="253"/>
      <c r="AO259" s="253"/>
      <c r="AP259" s="253"/>
      <c r="AQ259" s="253"/>
      <c r="AR259" s="253"/>
      <c r="AS259" s="253"/>
      <c r="AT259" s="253"/>
      <c r="AU259" s="253"/>
      <c r="AV259" s="253"/>
      <c r="AW259" s="253"/>
      <c r="AX259" s="253"/>
      <c r="AY259" s="253"/>
      <c r="AZ259" s="253"/>
      <c r="BA259" s="253"/>
      <c r="BB259" s="253"/>
      <c r="BC259" s="253"/>
      <c r="BD259" s="253"/>
      <c r="BE259" s="253"/>
      <c r="BF259" s="253"/>
      <c r="BG259" s="253"/>
      <c r="BH259" s="253"/>
      <c r="BI259" s="253"/>
      <c r="BJ259" s="253"/>
      <c r="BK259" s="253"/>
      <c r="BL259" s="253"/>
      <c r="BM259" s="253"/>
      <c r="BN259" s="253"/>
      <c r="BO259" s="253"/>
      <c r="BP259" s="253"/>
      <c r="BQ259" s="253"/>
      <c r="BR259" s="253"/>
      <c r="BS259" s="253"/>
      <c r="BT259" s="253"/>
      <c r="BU259" s="253"/>
      <c r="BV259" s="253"/>
      <c r="BW259" s="253"/>
      <c r="BX259" s="253"/>
      <c r="BY259" s="253"/>
      <c r="BZ259" s="253"/>
      <c r="CA259" s="253"/>
      <c r="CB259" s="253"/>
      <c r="CC259" s="253"/>
      <c r="CD259" s="253"/>
      <c r="CE259" s="253"/>
      <c r="CF259" s="253"/>
      <c r="CG259" s="253"/>
      <c r="CH259" s="253"/>
      <c r="CI259" s="253"/>
      <c r="CJ259" s="253"/>
      <c r="CK259" s="253"/>
      <c r="CL259" s="253"/>
      <c r="CM259" s="253"/>
    </row>
    <row r="260" spans="1:91" x14ac:dyDescent="0.25">
      <c r="A260" s="253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/>
      <c r="AJ260" s="253"/>
      <c r="AK260" s="253"/>
      <c r="AL260" s="253"/>
      <c r="AM260" s="253"/>
      <c r="AN260" s="253"/>
      <c r="AO260" s="253"/>
      <c r="AP260" s="253"/>
      <c r="AQ260" s="253"/>
      <c r="AR260" s="253"/>
      <c r="AS260" s="253"/>
      <c r="AT260" s="253"/>
      <c r="AU260" s="253"/>
      <c r="AV260" s="253"/>
      <c r="AW260" s="253"/>
      <c r="AX260" s="253"/>
      <c r="AY260" s="253"/>
      <c r="AZ260" s="253"/>
      <c r="BA260" s="253"/>
      <c r="BB260" s="253"/>
      <c r="BC260" s="253"/>
      <c r="BD260" s="253"/>
      <c r="BE260" s="253"/>
      <c r="BF260" s="253"/>
      <c r="BG260" s="253"/>
      <c r="BH260" s="253"/>
      <c r="BI260" s="253"/>
      <c r="BJ260" s="253"/>
      <c r="BK260" s="253"/>
      <c r="BL260" s="253"/>
      <c r="BM260" s="253"/>
      <c r="BN260" s="253"/>
      <c r="BO260" s="253"/>
      <c r="BP260" s="253"/>
      <c r="BQ260" s="253"/>
      <c r="BR260" s="253"/>
      <c r="BS260" s="253"/>
      <c r="BT260" s="253"/>
      <c r="BU260" s="253"/>
      <c r="BV260" s="253"/>
      <c r="BW260" s="253"/>
      <c r="BX260" s="253"/>
      <c r="BY260" s="253"/>
      <c r="BZ260" s="253"/>
      <c r="CA260" s="253"/>
      <c r="CB260" s="253"/>
      <c r="CC260" s="253"/>
      <c r="CD260" s="253"/>
      <c r="CE260" s="253"/>
      <c r="CF260" s="253"/>
      <c r="CG260" s="253"/>
      <c r="CH260" s="253"/>
      <c r="CI260" s="253"/>
      <c r="CJ260" s="253"/>
      <c r="CK260" s="253"/>
      <c r="CL260" s="253"/>
      <c r="CM260" s="253"/>
    </row>
    <row r="261" spans="1:91" x14ac:dyDescent="0.25">
      <c r="A261" s="253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/>
      <c r="AJ261" s="253"/>
      <c r="AK261" s="253"/>
      <c r="AL261" s="253"/>
      <c r="AM261" s="253"/>
      <c r="AN261" s="253"/>
      <c r="AO261" s="253"/>
      <c r="AP261" s="253"/>
      <c r="AQ261" s="253"/>
      <c r="AR261" s="253"/>
      <c r="AS261" s="253"/>
      <c r="AT261" s="253"/>
      <c r="AU261" s="253"/>
      <c r="AV261" s="253"/>
      <c r="AW261" s="253"/>
      <c r="AX261" s="253"/>
      <c r="AY261" s="253"/>
      <c r="AZ261" s="253"/>
      <c r="BA261" s="253"/>
      <c r="BB261" s="253"/>
      <c r="BC261" s="253"/>
      <c r="BD261" s="253"/>
      <c r="BE261" s="253"/>
      <c r="BF261" s="253"/>
      <c r="BG261" s="253"/>
      <c r="BH261" s="253"/>
      <c r="BI261" s="253"/>
      <c r="BJ261" s="253"/>
      <c r="BK261" s="253"/>
      <c r="BL261" s="253"/>
      <c r="BM261" s="253"/>
      <c r="BN261" s="253"/>
      <c r="BO261" s="253"/>
      <c r="BP261" s="253"/>
      <c r="BQ261" s="253"/>
      <c r="BR261" s="253"/>
      <c r="BS261" s="253"/>
      <c r="BT261" s="253"/>
      <c r="BU261" s="253"/>
      <c r="BV261" s="253"/>
      <c r="BW261" s="253"/>
      <c r="BX261" s="253"/>
      <c r="BY261" s="253"/>
      <c r="BZ261" s="253"/>
      <c r="CA261" s="253"/>
      <c r="CB261" s="253"/>
      <c r="CC261" s="253"/>
      <c r="CD261" s="253"/>
      <c r="CE261" s="253"/>
      <c r="CF261" s="253"/>
      <c r="CG261" s="253"/>
      <c r="CH261" s="253"/>
      <c r="CI261" s="253"/>
      <c r="CJ261" s="253"/>
      <c r="CK261" s="253"/>
      <c r="CL261" s="253"/>
      <c r="CM261" s="253"/>
    </row>
    <row r="262" spans="1:91" x14ac:dyDescent="0.25">
      <c r="A262" s="253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  <c r="AA262" s="253"/>
      <c r="AB262" s="253"/>
      <c r="AC262" s="253"/>
      <c r="AD262" s="253"/>
      <c r="AE262" s="253"/>
      <c r="AF262" s="253"/>
      <c r="AG262" s="253"/>
      <c r="AH262" s="253"/>
      <c r="AI262" s="253"/>
      <c r="AJ262" s="253"/>
      <c r="AK262" s="253"/>
      <c r="AL262" s="253"/>
      <c r="AM262" s="253"/>
      <c r="AN262" s="253"/>
      <c r="AO262" s="253"/>
      <c r="AP262" s="253"/>
      <c r="AQ262" s="253"/>
      <c r="AR262" s="253"/>
      <c r="AS262" s="253"/>
      <c r="AT262" s="253"/>
      <c r="AU262" s="253"/>
      <c r="AV262" s="253"/>
      <c r="AW262" s="253"/>
      <c r="AX262" s="253"/>
      <c r="AY262" s="253"/>
      <c r="AZ262" s="253"/>
      <c r="BA262" s="253"/>
      <c r="BB262" s="253"/>
      <c r="BC262" s="253"/>
      <c r="BD262" s="253"/>
      <c r="BE262" s="253"/>
      <c r="BF262" s="253"/>
      <c r="BG262" s="253"/>
      <c r="BH262" s="253"/>
      <c r="BI262" s="253"/>
      <c r="BJ262" s="253"/>
      <c r="BK262" s="253"/>
      <c r="BL262" s="253"/>
      <c r="BM262" s="253"/>
      <c r="BN262" s="253"/>
      <c r="BO262" s="253"/>
      <c r="BP262" s="253"/>
      <c r="BQ262" s="253"/>
      <c r="BR262" s="253"/>
      <c r="BS262" s="253"/>
      <c r="BT262" s="253"/>
      <c r="BU262" s="253"/>
      <c r="BV262" s="253"/>
      <c r="BW262" s="253"/>
      <c r="BX262" s="253"/>
      <c r="BY262" s="253"/>
      <c r="BZ262" s="253"/>
      <c r="CA262" s="253"/>
      <c r="CB262" s="253"/>
      <c r="CC262" s="253"/>
      <c r="CD262" s="253"/>
      <c r="CE262" s="253"/>
      <c r="CF262" s="253"/>
      <c r="CG262" s="253"/>
      <c r="CH262" s="253"/>
      <c r="CI262" s="253"/>
      <c r="CJ262" s="253"/>
      <c r="CK262" s="253"/>
      <c r="CL262" s="253"/>
      <c r="CM262" s="253"/>
    </row>
    <row r="263" spans="1:91" x14ac:dyDescent="0.25">
      <c r="A263" s="253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/>
      <c r="AJ263" s="253"/>
      <c r="AK263" s="253"/>
      <c r="AL263" s="253"/>
      <c r="AM263" s="253"/>
      <c r="AN263" s="253"/>
      <c r="AO263" s="253"/>
      <c r="AP263" s="253"/>
      <c r="AQ263" s="253"/>
      <c r="AR263" s="253"/>
      <c r="AS263" s="253"/>
      <c r="AT263" s="253"/>
      <c r="AU263" s="253"/>
      <c r="AV263" s="253"/>
      <c r="AW263" s="253"/>
      <c r="AX263" s="253"/>
      <c r="AY263" s="253"/>
      <c r="AZ263" s="253"/>
      <c r="BA263" s="253"/>
      <c r="BB263" s="253"/>
      <c r="BC263" s="253"/>
      <c r="BD263" s="253"/>
      <c r="BE263" s="253"/>
      <c r="BF263" s="253"/>
      <c r="BG263" s="253"/>
      <c r="BH263" s="253"/>
      <c r="BI263" s="253"/>
      <c r="BJ263" s="253"/>
      <c r="BK263" s="253"/>
      <c r="BL263" s="253"/>
      <c r="BM263" s="253"/>
      <c r="BN263" s="253"/>
      <c r="BO263" s="253"/>
      <c r="BP263" s="253"/>
      <c r="BQ263" s="253"/>
      <c r="BR263" s="253"/>
      <c r="BS263" s="253"/>
      <c r="BT263" s="253"/>
      <c r="BU263" s="253"/>
      <c r="BV263" s="253"/>
      <c r="BW263" s="253"/>
      <c r="BX263" s="253"/>
      <c r="BY263" s="253"/>
      <c r="BZ263" s="253"/>
      <c r="CA263" s="253"/>
      <c r="CB263" s="253"/>
      <c r="CC263" s="253"/>
      <c r="CD263" s="253"/>
      <c r="CE263" s="253"/>
      <c r="CF263" s="253"/>
      <c r="CG263" s="253"/>
      <c r="CH263" s="253"/>
      <c r="CI263" s="253"/>
      <c r="CJ263" s="253"/>
      <c r="CK263" s="253"/>
      <c r="CL263" s="253"/>
      <c r="CM263" s="253"/>
    </row>
    <row r="264" spans="1:91" x14ac:dyDescent="0.25">
      <c r="A264" s="253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/>
      <c r="AJ264" s="253"/>
      <c r="AK264" s="253"/>
      <c r="AL264" s="253"/>
      <c r="AM264" s="253"/>
      <c r="AN264" s="253"/>
      <c r="AO264" s="253"/>
      <c r="AP264" s="253"/>
      <c r="AQ264" s="253"/>
      <c r="AR264" s="253"/>
      <c r="AS264" s="253"/>
      <c r="AT264" s="253"/>
      <c r="AU264" s="253"/>
      <c r="AV264" s="253"/>
      <c r="AW264" s="253"/>
      <c r="AX264" s="253"/>
      <c r="AY264" s="253"/>
      <c r="AZ264" s="253"/>
      <c r="BA264" s="253"/>
      <c r="BB264" s="253"/>
      <c r="BC264" s="253"/>
      <c r="BD264" s="253"/>
      <c r="BE264" s="253"/>
      <c r="BF264" s="253"/>
      <c r="BG264" s="253"/>
      <c r="BH264" s="253"/>
      <c r="BI264" s="253"/>
      <c r="BJ264" s="253"/>
      <c r="BK264" s="253"/>
      <c r="BL264" s="253"/>
      <c r="BM264" s="253"/>
      <c r="BN264" s="253"/>
      <c r="BO264" s="253"/>
      <c r="BP264" s="253"/>
      <c r="BQ264" s="253"/>
      <c r="BR264" s="253"/>
      <c r="BS264" s="253"/>
      <c r="BT264" s="253"/>
      <c r="BU264" s="253"/>
      <c r="BV264" s="253"/>
      <c r="BW264" s="253"/>
      <c r="BX264" s="253"/>
      <c r="BY264" s="253"/>
      <c r="BZ264" s="253"/>
      <c r="CA264" s="253"/>
      <c r="CB264" s="253"/>
      <c r="CC264" s="253"/>
      <c r="CD264" s="253"/>
      <c r="CE264" s="253"/>
      <c r="CF264" s="253"/>
      <c r="CG264" s="253"/>
      <c r="CH264" s="253"/>
      <c r="CI264" s="253"/>
      <c r="CJ264" s="253"/>
      <c r="CK264" s="253"/>
      <c r="CL264" s="253"/>
      <c r="CM264" s="253"/>
    </row>
    <row r="265" spans="1:91" x14ac:dyDescent="0.25">
      <c r="A265" s="253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  <c r="AK265" s="253"/>
      <c r="AL265" s="253"/>
      <c r="AM265" s="253"/>
      <c r="AN265" s="253"/>
      <c r="AO265" s="253"/>
      <c r="AP265" s="253"/>
      <c r="AQ265" s="253"/>
      <c r="AR265" s="253"/>
      <c r="AS265" s="253"/>
      <c r="AT265" s="253"/>
      <c r="AU265" s="253"/>
      <c r="AV265" s="253"/>
      <c r="AW265" s="253"/>
      <c r="AX265" s="253"/>
      <c r="AY265" s="253"/>
      <c r="AZ265" s="253"/>
      <c r="BA265" s="253"/>
      <c r="BB265" s="253"/>
      <c r="BC265" s="253"/>
      <c r="BD265" s="253"/>
      <c r="BE265" s="253"/>
      <c r="BF265" s="253"/>
      <c r="BG265" s="253"/>
      <c r="BH265" s="253"/>
      <c r="BI265" s="253"/>
      <c r="BJ265" s="253"/>
      <c r="BK265" s="253"/>
      <c r="BL265" s="253"/>
      <c r="BM265" s="253"/>
      <c r="BN265" s="253"/>
      <c r="BO265" s="253"/>
      <c r="BP265" s="253"/>
      <c r="BQ265" s="253"/>
      <c r="BR265" s="253"/>
      <c r="BS265" s="253"/>
      <c r="BT265" s="253"/>
      <c r="BU265" s="253"/>
      <c r="BV265" s="253"/>
      <c r="BW265" s="253"/>
      <c r="BX265" s="253"/>
      <c r="BY265" s="253"/>
      <c r="BZ265" s="253"/>
      <c r="CA265" s="253"/>
      <c r="CB265" s="253"/>
      <c r="CC265" s="253"/>
      <c r="CD265" s="253"/>
      <c r="CE265" s="253"/>
      <c r="CF265" s="253"/>
      <c r="CG265" s="253"/>
      <c r="CH265" s="253"/>
      <c r="CI265" s="253"/>
      <c r="CJ265" s="253"/>
      <c r="CK265" s="253"/>
      <c r="CL265" s="253"/>
      <c r="CM265" s="253"/>
    </row>
    <row r="266" spans="1:91" x14ac:dyDescent="0.25">
      <c r="A266" s="253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/>
      <c r="AJ266" s="253"/>
      <c r="AK266" s="253"/>
      <c r="AL266" s="253"/>
      <c r="AM266" s="253"/>
      <c r="AN266" s="253"/>
      <c r="AO266" s="253"/>
      <c r="AP266" s="253"/>
      <c r="AQ266" s="253"/>
      <c r="AR266" s="253"/>
      <c r="AS266" s="253"/>
      <c r="AT266" s="253"/>
      <c r="AU266" s="253"/>
      <c r="AV266" s="253"/>
      <c r="AW266" s="253"/>
      <c r="AX266" s="253"/>
      <c r="AY266" s="253"/>
      <c r="AZ266" s="253"/>
      <c r="BA266" s="253"/>
      <c r="BB266" s="253"/>
      <c r="BC266" s="253"/>
      <c r="BD266" s="253"/>
      <c r="BE266" s="253"/>
      <c r="BF266" s="253"/>
      <c r="BG266" s="253"/>
      <c r="BH266" s="253"/>
      <c r="BI266" s="253"/>
      <c r="BJ266" s="253"/>
      <c r="BK266" s="253"/>
      <c r="BL266" s="253"/>
      <c r="BM266" s="253"/>
      <c r="BN266" s="253"/>
      <c r="BO266" s="253"/>
      <c r="BP266" s="253"/>
      <c r="BQ266" s="253"/>
      <c r="BR266" s="253"/>
      <c r="BS266" s="253"/>
      <c r="BT266" s="253"/>
      <c r="BU266" s="253"/>
      <c r="BV266" s="253"/>
      <c r="BW266" s="253"/>
      <c r="BX266" s="253"/>
      <c r="BY266" s="253"/>
      <c r="BZ266" s="253"/>
      <c r="CA266" s="253"/>
      <c r="CB266" s="253"/>
      <c r="CC266" s="253"/>
      <c r="CD266" s="253"/>
      <c r="CE266" s="253"/>
      <c r="CF266" s="253"/>
      <c r="CG266" s="253"/>
      <c r="CH266" s="253"/>
      <c r="CI266" s="253"/>
      <c r="CJ266" s="253"/>
      <c r="CK266" s="253"/>
      <c r="CL266" s="253"/>
      <c r="CM266" s="253"/>
    </row>
    <row r="267" spans="1:91" x14ac:dyDescent="0.25">
      <c r="A267" s="253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/>
      <c r="AJ267" s="253"/>
      <c r="AK267" s="253"/>
      <c r="AL267" s="253"/>
      <c r="AM267" s="253"/>
      <c r="AN267" s="253"/>
      <c r="AO267" s="253"/>
      <c r="AP267" s="253"/>
      <c r="AQ267" s="253"/>
      <c r="AR267" s="253"/>
      <c r="AS267" s="253"/>
      <c r="AT267" s="253"/>
      <c r="AU267" s="253"/>
      <c r="AV267" s="253"/>
      <c r="AW267" s="253"/>
      <c r="AX267" s="253"/>
      <c r="AY267" s="253"/>
      <c r="AZ267" s="253"/>
      <c r="BA267" s="253"/>
      <c r="BB267" s="253"/>
      <c r="BC267" s="253"/>
      <c r="BD267" s="253"/>
      <c r="BE267" s="253"/>
      <c r="BF267" s="253"/>
      <c r="BG267" s="253"/>
      <c r="BH267" s="253"/>
      <c r="BI267" s="253"/>
      <c r="BJ267" s="253"/>
      <c r="BK267" s="253"/>
      <c r="BL267" s="253"/>
      <c r="BM267" s="253"/>
      <c r="BN267" s="253"/>
      <c r="BO267" s="253"/>
      <c r="BP267" s="253"/>
      <c r="BQ267" s="253"/>
      <c r="BR267" s="253"/>
      <c r="BS267" s="253"/>
      <c r="BT267" s="253"/>
      <c r="BU267" s="253"/>
      <c r="BV267" s="253"/>
      <c r="BW267" s="253"/>
      <c r="BX267" s="253"/>
      <c r="BY267" s="253"/>
      <c r="BZ267" s="253"/>
      <c r="CA267" s="253"/>
      <c r="CB267" s="253"/>
      <c r="CC267" s="253"/>
      <c r="CD267" s="253"/>
      <c r="CE267" s="253"/>
      <c r="CF267" s="253"/>
      <c r="CG267" s="253"/>
      <c r="CH267" s="253"/>
      <c r="CI267" s="253"/>
      <c r="CJ267" s="253"/>
      <c r="CK267" s="253"/>
      <c r="CL267" s="253"/>
      <c r="CM267" s="253"/>
    </row>
    <row r="268" spans="1:91" x14ac:dyDescent="0.25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/>
      <c r="AJ268" s="253"/>
      <c r="AK268" s="253"/>
      <c r="AL268" s="253"/>
      <c r="AM268" s="253"/>
      <c r="AN268" s="253"/>
      <c r="AO268" s="253"/>
      <c r="AP268" s="253"/>
      <c r="AQ268" s="253"/>
      <c r="AR268" s="253"/>
      <c r="AS268" s="253"/>
      <c r="AT268" s="253"/>
      <c r="AU268" s="253"/>
      <c r="AV268" s="253"/>
      <c r="AW268" s="253"/>
      <c r="AX268" s="253"/>
      <c r="AY268" s="253"/>
      <c r="AZ268" s="253"/>
      <c r="BA268" s="253"/>
      <c r="BB268" s="253"/>
      <c r="BC268" s="253"/>
      <c r="BD268" s="253"/>
      <c r="BE268" s="253"/>
      <c r="BF268" s="253"/>
      <c r="BG268" s="253"/>
      <c r="BH268" s="253"/>
      <c r="BI268" s="253"/>
      <c r="BJ268" s="253"/>
      <c r="BK268" s="253"/>
      <c r="BL268" s="253"/>
      <c r="BM268" s="253"/>
      <c r="BN268" s="253"/>
      <c r="BO268" s="253"/>
      <c r="BP268" s="253"/>
      <c r="BQ268" s="253"/>
      <c r="BR268" s="253"/>
      <c r="BS268" s="253"/>
      <c r="BT268" s="253"/>
      <c r="BU268" s="253"/>
      <c r="BV268" s="253"/>
      <c r="BW268" s="253"/>
      <c r="BX268" s="253"/>
      <c r="BY268" s="253"/>
      <c r="BZ268" s="253"/>
      <c r="CA268" s="253"/>
      <c r="CB268" s="253"/>
      <c r="CC268" s="253"/>
      <c r="CD268" s="253"/>
      <c r="CE268" s="253"/>
      <c r="CF268" s="253"/>
      <c r="CG268" s="253"/>
      <c r="CH268" s="253"/>
      <c r="CI268" s="253"/>
      <c r="CJ268" s="253"/>
      <c r="CK268" s="253"/>
      <c r="CL268" s="253"/>
      <c r="CM268" s="253"/>
    </row>
    <row r="269" spans="1:91" x14ac:dyDescent="0.25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/>
      <c r="AJ269" s="253"/>
      <c r="AK269" s="253"/>
      <c r="AL269" s="253"/>
      <c r="AM269" s="253"/>
      <c r="AN269" s="253"/>
      <c r="AO269" s="253"/>
      <c r="AP269" s="253"/>
      <c r="AQ269" s="253"/>
      <c r="AR269" s="253"/>
      <c r="AS269" s="253"/>
      <c r="AT269" s="253"/>
      <c r="AU269" s="253"/>
      <c r="AV269" s="253"/>
      <c r="AW269" s="253"/>
      <c r="AX269" s="253"/>
      <c r="AY269" s="253"/>
      <c r="AZ269" s="253"/>
      <c r="BA269" s="253"/>
      <c r="BB269" s="253"/>
      <c r="BC269" s="253"/>
      <c r="BD269" s="253"/>
      <c r="BE269" s="253"/>
      <c r="BF269" s="253"/>
      <c r="BG269" s="253"/>
      <c r="BH269" s="253"/>
      <c r="BI269" s="253"/>
      <c r="BJ269" s="253"/>
      <c r="BK269" s="253"/>
      <c r="BL269" s="253"/>
      <c r="BM269" s="253"/>
      <c r="BN269" s="253"/>
      <c r="BO269" s="253"/>
      <c r="BP269" s="253"/>
      <c r="BQ269" s="253"/>
      <c r="BR269" s="253"/>
      <c r="BS269" s="253"/>
      <c r="BT269" s="253"/>
      <c r="BU269" s="253"/>
      <c r="BV269" s="253"/>
      <c r="BW269" s="253"/>
      <c r="BX269" s="253"/>
      <c r="BY269" s="253"/>
      <c r="BZ269" s="253"/>
      <c r="CA269" s="253"/>
      <c r="CB269" s="253"/>
      <c r="CC269" s="253"/>
      <c r="CD269" s="253"/>
      <c r="CE269" s="253"/>
      <c r="CF269" s="253"/>
      <c r="CG269" s="253"/>
      <c r="CH269" s="253"/>
      <c r="CI269" s="253"/>
      <c r="CJ269" s="253"/>
      <c r="CK269" s="253"/>
      <c r="CL269" s="253"/>
      <c r="CM269" s="253"/>
    </row>
    <row r="270" spans="1:91" x14ac:dyDescent="0.25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53"/>
      <c r="AF270" s="253"/>
      <c r="AG270" s="253"/>
      <c r="AH270" s="253"/>
      <c r="AI270" s="253"/>
      <c r="AJ270" s="253"/>
      <c r="AK270" s="253"/>
      <c r="AL270" s="253"/>
      <c r="AM270" s="253"/>
      <c r="AN270" s="253"/>
      <c r="AO270" s="253"/>
      <c r="AP270" s="253"/>
      <c r="AQ270" s="253"/>
      <c r="AR270" s="253"/>
      <c r="AS270" s="253"/>
      <c r="AT270" s="253"/>
      <c r="AU270" s="253"/>
      <c r="AV270" s="253"/>
      <c r="AW270" s="253"/>
      <c r="AX270" s="253"/>
      <c r="AY270" s="253"/>
      <c r="AZ270" s="253"/>
      <c r="BA270" s="253"/>
      <c r="BB270" s="253"/>
      <c r="BC270" s="253"/>
      <c r="BD270" s="253"/>
      <c r="BE270" s="253"/>
      <c r="BF270" s="253"/>
      <c r="BG270" s="253"/>
      <c r="BH270" s="253"/>
      <c r="BI270" s="253"/>
      <c r="BJ270" s="253"/>
      <c r="BK270" s="253"/>
      <c r="BL270" s="253"/>
      <c r="BM270" s="253"/>
      <c r="BN270" s="253"/>
      <c r="BO270" s="253"/>
      <c r="BP270" s="253"/>
      <c r="BQ270" s="253"/>
      <c r="BR270" s="253"/>
      <c r="BS270" s="253"/>
      <c r="BT270" s="253"/>
      <c r="BU270" s="253"/>
      <c r="BV270" s="253"/>
      <c r="BW270" s="253"/>
      <c r="BX270" s="253"/>
      <c r="BY270" s="253"/>
      <c r="BZ270" s="253"/>
      <c r="CA270" s="253"/>
      <c r="CB270" s="253"/>
      <c r="CC270" s="253"/>
      <c r="CD270" s="253"/>
      <c r="CE270" s="253"/>
      <c r="CF270" s="253"/>
      <c r="CG270" s="253"/>
      <c r="CH270" s="253"/>
      <c r="CI270" s="253"/>
      <c r="CJ270" s="253"/>
      <c r="CK270" s="253"/>
      <c r="CL270" s="253"/>
      <c r="CM270" s="253"/>
    </row>
    <row r="271" spans="1:91" x14ac:dyDescent="0.25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/>
      <c r="AJ271" s="253"/>
      <c r="AK271" s="253"/>
      <c r="AL271" s="253"/>
      <c r="AM271" s="253"/>
      <c r="AN271" s="253"/>
      <c r="AO271" s="253"/>
      <c r="AP271" s="253"/>
      <c r="AQ271" s="253"/>
      <c r="AR271" s="253"/>
      <c r="AS271" s="253"/>
      <c r="AT271" s="253"/>
      <c r="AU271" s="253"/>
      <c r="AV271" s="253"/>
      <c r="AW271" s="253"/>
      <c r="AX271" s="253"/>
      <c r="AY271" s="253"/>
      <c r="AZ271" s="253"/>
      <c r="BA271" s="253"/>
      <c r="BB271" s="253"/>
      <c r="BC271" s="253"/>
      <c r="BD271" s="253"/>
      <c r="BE271" s="253"/>
      <c r="BF271" s="253"/>
      <c r="BG271" s="253"/>
      <c r="BH271" s="253"/>
      <c r="BI271" s="253"/>
      <c r="BJ271" s="253"/>
      <c r="BK271" s="253"/>
      <c r="BL271" s="253"/>
      <c r="BM271" s="253"/>
      <c r="BN271" s="253"/>
      <c r="BO271" s="253"/>
      <c r="BP271" s="253"/>
      <c r="BQ271" s="253"/>
      <c r="BR271" s="253"/>
      <c r="BS271" s="253"/>
      <c r="BT271" s="253"/>
      <c r="BU271" s="253"/>
      <c r="BV271" s="253"/>
      <c r="BW271" s="253"/>
      <c r="BX271" s="253"/>
      <c r="BY271" s="253"/>
      <c r="BZ271" s="253"/>
      <c r="CA271" s="253"/>
      <c r="CB271" s="253"/>
      <c r="CC271" s="253"/>
      <c r="CD271" s="253"/>
      <c r="CE271" s="253"/>
      <c r="CF271" s="253"/>
      <c r="CG271" s="253"/>
      <c r="CH271" s="253"/>
      <c r="CI271" s="253"/>
      <c r="CJ271" s="253"/>
      <c r="CK271" s="253"/>
      <c r="CL271" s="253"/>
      <c r="CM271" s="253"/>
    </row>
    <row r="272" spans="1:91" x14ac:dyDescent="0.25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  <c r="AA272" s="253"/>
      <c r="AB272" s="253"/>
      <c r="AC272" s="253"/>
      <c r="AD272" s="253"/>
      <c r="AE272" s="253"/>
      <c r="AF272" s="253"/>
      <c r="AG272" s="253"/>
      <c r="AH272" s="253"/>
      <c r="AI272" s="253"/>
      <c r="AJ272" s="253"/>
      <c r="AK272" s="253"/>
      <c r="AL272" s="253"/>
      <c r="AM272" s="253"/>
      <c r="AN272" s="253"/>
      <c r="AO272" s="253"/>
      <c r="AP272" s="253"/>
      <c r="AQ272" s="253"/>
      <c r="AR272" s="253"/>
      <c r="AS272" s="253"/>
      <c r="AT272" s="253"/>
      <c r="AU272" s="253"/>
      <c r="AV272" s="253"/>
      <c r="AW272" s="253"/>
      <c r="AX272" s="253"/>
      <c r="AY272" s="253"/>
      <c r="AZ272" s="253"/>
      <c r="BA272" s="253"/>
      <c r="BB272" s="253"/>
      <c r="BC272" s="253"/>
      <c r="BD272" s="253"/>
      <c r="BE272" s="253"/>
      <c r="BF272" s="253"/>
      <c r="BG272" s="253"/>
      <c r="BH272" s="253"/>
      <c r="BI272" s="253"/>
      <c r="BJ272" s="253"/>
      <c r="BK272" s="253"/>
      <c r="BL272" s="253"/>
      <c r="BM272" s="253"/>
      <c r="BN272" s="253"/>
      <c r="BO272" s="253"/>
      <c r="BP272" s="253"/>
      <c r="BQ272" s="253"/>
      <c r="BR272" s="253"/>
      <c r="BS272" s="253"/>
      <c r="BT272" s="253"/>
      <c r="BU272" s="253"/>
      <c r="BV272" s="253"/>
      <c r="BW272" s="253"/>
      <c r="BX272" s="253"/>
      <c r="BY272" s="253"/>
      <c r="BZ272" s="253"/>
      <c r="CA272" s="253"/>
      <c r="CB272" s="253"/>
      <c r="CC272" s="253"/>
      <c r="CD272" s="253"/>
      <c r="CE272" s="253"/>
      <c r="CF272" s="253"/>
      <c r="CG272" s="253"/>
      <c r="CH272" s="253"/>
      <c r="CI272" s="253"/>
      <c r="CJ272" s="253"/>
      <c r="CK272" s="253"/>
      <c r="CL272" s="253"/>
      <c r="CM272" s="253"/>
    </row>
    <row r="273" spans="1:91" x14ac:dyDescent="0.25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  <c r="AA273" s="253"/>
      <c r="AB273" s="253"/>
      <c r="AC273" s="253"/>
      <c r="AD273" s="253"/>
      <c r="AE273" s="253"/>
      <c r="AF273" s="253"/>
      <c r="AG273" s="253"/>
      <c r="AH273" s="253"/>
      <c r="AI273" s="253"/>
      <c r="AJ273" s="253"/>
      <c r="AK273" s="253"/>
      <c r="AL273" s="253"/>
      <c r="AM273" s="253"/>
      <c r="AN273" s="253"/>
      <c r="AO273" s="253"/>
      <c r="AP273" s="253"/>
      <c r="AQ273" s="253"/>
      <c r="AR273" s="253"/>
      <c r="AS273" s="253"/>
      <c r="AT273" s="253"/>
      <c r="AU273" s="253"/>
      <c r="AV273" s="253"/>
      <c r="AW273" s="253"/>
      <c r="AX273" s="253"/>
      <c r="AY273" s="253"/>
      <c r="AZ273" s="253"/>
      <c r="BA273" s="253"/>
      <c r="BB273" s="253"/>
      <c r="BC273" s="253"/>
      <c r="BD273" s="253"/>
      <c r="BE273" s="253"/>
      <c r="BF273" s="253"/>
      <c r="BG273" s="253"/>
      <c r="BH273" s="253"/>
      <c r="BI273" s="253"/>
      <c r="BJ273" s="253"/>
      <c r="BK273" s="253"/>
      <c r="BL273" s="253"/>
      <c r="BM273" s="253"/>
      <c r="BN273" s="253"/>
      <c r="BO273" s="253"/>
      <c r="BP273" s="253"/>
      <c r="BQ273" s="253"/>
      <c r="BR273" s="253"/>
      <c r="BS273" s="253"/>
      <c r="BT273" s="253"/>
      <c r="BU273" s="253"/>
      <c r="BV273" s="253"/>
      <c r="BW273" s="253"/>
      <c r="BX273" s="253"/>
      <c r="BY273" s="253"/>
      <c r="BZ273" s="253"/>
      <c r="CA273" s="253"/>
      <c r="CB273" s="253"/>
      <c r="CC273" s="253"/>
      <c r="CD273" s="253"/>
      <c r="CE273" s="253"/>
      <c r="CF273" s="253"/>
      <c r="CG273" s="253"/>
      <c r="CH273" s="253"/>
      <c r="CI273" s="253"/>
      <c r="CJ273" s="253"/>
      <c r="CK273" s="253"/>
      <c r="CL273" s="253"/>
      <c r="CM273" s="253"/>
    </row>
    <row r="274" spans="1:91" x14ac:dyDescent="0.25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/>
      <c r="AJ274" s="253"/>
      <c r="AK274" s="253"/>
      <c r="AL274" s="253"/>
      <c r="AM274" s="253"/>
      <c r="AN274" s="253"/>
      <c r="AO274" s="253"/>
      <c r="AP274" s="253"/>
      <c r="AQ274" s="253"/>
      <c r="AR274" s="253"/>
      <c r="AS274" s="253"/>
      <c r="AT274" s="253"/>
      <c r="AU274" s="253"/>
      <c r="AV274" s="253"/>
      <c r="AW274" s="253"/>
      <c r="AX274" s="253"/>
      <c r="AY274" s="253"/>
      <c r="AZ274" s="253"/>
      <c r="BA274" s="253"/>
      <c r="BB274" s="253"/>
      <c r="BC274" s="253"/>
      <c r="BD274" s="253"/>
      <c r="BE274" s="253"/>
      <c r="BF274" s="253"/>
      <c r="BG274" s="253"/>
      <c r="BH274" s="253"/>
      <c r="BI274" s="253"/>
      <c r="BJ274" s="253"/>
      <c r="BK274" s="253"/>
      <c r="BL274" s="253"/>
      <c r="BM274" s="253"/>
      <c r="BN274" s="253"/>
      <c r="BO274" s="253"/>
      <c r="BP274" s="253"/>
      <c r="BQ274" s="253"/>
      <c r="BR274" s="253"/>
      <c r="BS274" s="253"/>
      <c r="BT274" s="253"/>
      <c r="BU274" s="253"/>
      <c r="BV274" s="253"/>
      <c r="BW274" s="253"/>
      <c r="BX274" s="253"/>
      <c r="BY274" s="253"/>
      <c r="BZ274" s="253"/>
      <c r="CA274" s="253"/>
      <c r="CB274" s="253"/>
      <c r="CC274" s="253"/>
      <c r="CD274" s="253"/>
      <c r="CE274" s="253"/>
      <c r="CF274" s="253"/>
      <c r="CG274" s="253"/>
      <c r="CH274" s="253"/>
      <c r="CI274" s="253"/>
      <c r="CJ274" s="253"/>
      <c r="CK274" s="253"/>
      <c r="CL274" s="253"/>
      <c r="CM274" s="253"/>
    </row>
    <row r="275" spans="1:91" x14ac:dyDescent="0.25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  <c r="AA275" s="253"/>
      <c r="AB275" s="253"/>
      <c r="AC275" s="253"/>
      <c r="AD275" s="253"/>
      <c r="AE275" s="253"/>
      <c r="AF275" s="253"/>
      <c r="AG275" s="253"/>
      <c r="AH275" s="253"/>
      <c r="AI275" s="253"/>
      <c r="AJ275" s="253"/>
      <c r="AK275" s="253"/>
      <c r="AL275" s="253"/>
      <c r="AM275" s="253"/>
      <c r="AN275" s="253"/>
      <c r="AO275" s="253"/>
      <c r="AP275" s="253"/>
      <c r="AQ275" s="253"/>
      <c r="AR275" s="253"/>
      <c r="AS275" s="253"/>
      <c r="AT275" s="253"/>
      <c r="AU275" s="253"/>
      <c r="AV275" s="253"/>
      <c r="AW275" s="253"/>
      <c r="AX275" s="253"/>
      <c r="AY275" s="253"/>
      <c r="AZ275" s="253"/>
      <c r="BA275" s="253"/>
      <c r="BB275" s="253"/>
      <c r="BC275" s="253"/>
      <c r="BD275" s="253"/>
      <c r="BE275" s="253"/>
      <c r="BF275" s="253"/>
      <c r="BG275" s="253"/>
      <c r="BH275" s="253"/>
      <c r="BI275" s="253"/>
      <c r="BJ275" s="253"/>
      <c r="BK275" s="253"/>
      <c r="BL275" s="253"/>
      <c r="BM275" s="253"/>
      <c r="BN275" s="253"/>
      <c r="BO275" s="253"/>
      <c r="BP275" s="253"/>
      <c r="BQ275" s="253"/>
      <c r="BR275" s="253"/>
      <c r="BS275" s="253"/>
      <c r="BT275" s="253"/>
      <c r="BU275" s="253"/>
      <c r="BV275" s="253"/>
      <c r="BW275" s="253"/>
      <c r="BX275" s="253"/>
      <c r="BY275" s="253"/>
      <c r="BZ275" s="253"/>
      <c r="CA275" s="253"/>
      <c r="CB275" s="253"/>
      <c r="CC275" s="253"/>
      <c r="CD275" s="253"/>
      <c r="CE275" s="253"/>
      <c r="CF275" s="253"/>
      <c r="CG275" s="253"/>
      <c r="CH275" s="253"/>
      <c r="CI275" s="253"/>
      <c r="CJ275" s="253"/>
      <c r="CK275" s="253"/>
      <c r="CL275" s="253"/>
      <c r="CM275" s="253"/>
    </row>
    <row r="276" spans="1:91" x14ac:dyDescent="0.25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  <c r="AA276" s="253"/>
      <c r="AB276" s="253"/>
      <c r="AC276" s="253"/>
      <c r="AD276" s="253"/>
      <c r="AE276" s="253"/>
      <c r="AF276" s="253"/>
      <c r="AG276" s="253"/>
      <c r="AH276" s="253"/>
      <c r="AI276" s="253"/>
      <c r="AJ276" s="253"/>
      <c r="AK276" s="253"/>
      <c r="AL276" s="253"/>
      <c r="AM276" s="253"/>
      <c r="AN276" s="253"/>
      <c r="AO276" s="253"/>
      <c r="AP276" s="253"/>
      <c r="AQ276" s="253"/>
      <c r="AR276" s="253"/>
      <c r="AS276" s="253"/>
      <c r="AT276" s="253"/>
      <c r="AU276" s="253"/>
      <c r="AV276" s="253"/>
      <c r="AW276" s="253"/>
      <c r="AX276" s="253"/>
      <c r="AY276" s="253"/>
      <c r="AZ276" s="253"/>
      <c r="BA276" s="253"/>
      <c r="BB276" s="253"/>
      <c r="BC276" s="253"/>
      <c r="BD276" s="253"/>
      <c r="BE276" s="253"/>
      <c r="BF276" s="253"/>
      <c r="BG276" s="253"/>
      <c r="BH276" s="253"/>
      <c r="BI276" s="253"/>
      <c r="BJ276" s="253"/>
      <c r="BK276" s="253"/>
      <c r="BL276" s="253"/>
      <c r="BM276" s="253"/>
      <c r="BN276" s="253"/>
      <c r="BO276" s="253"/>
      <c r="BP276" s="253"/>
      <c r="BQ276" s="253"/>
      <c r="BR276" s="253"/>
      <c r="BS276" s="253"/>
      <c r="BT276" s="253"/>
      <c r="BU276" s="253"/>
      <c r="BV276" s="253"/>
      <c r="BW276" s="253"/>
      <c r="BX276" s="253"/>
      <c r="BY276" s="253"/>
      <c r="BZ276" s="253"/>
      <c r="CA276" s="253"/>
      <c r="CB276" s="253"/>
      <c r="CC276" s="253"/>
      <c r="CD276" s="253"/>
      <c r="CE276" s="253"/>
      <c r="CF276" s="253"/>
      <c r="CG276" s="253"/>
      <c r="CH276" s="253"/>
      <c r="CI276" s="253"/>
      <c r="CJ276" s="253"/>
      <c r="CK276" s="253"/>
      <c r="CL276" s="253"/>
      <c r="CM276" s="253"/>
    </row>
    <row r="277" spans="1:91" x14ac:dyDescent="0.25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  <c r="AK277" s="253"/>
      <c r="AL277" s="253"/>
      <c r="AM277" s="253"/>
      <c r="AN277" s="253"/>
      <c r="AO277" s="253"/>
      <c r="AP277" s="253"/>
      <c r="AQ277" s="253"/>
      <c r="AR277" s="253"/>
      <c r="AS277" s="253"/>
      <c r="AT277" s="253"/>
      <c r="AU277" s="253"/>
      <c r="AV277" s="253"/>
      <c r="AW277" s="253"/>
      <c r="AX277" s="253"/>
      <c r="AY277" s="253"/>
      <c r="AZ277" s="253"/>
      <c r="BA277" s="253"/>
      <c r="BB277" s="253"/>
      <c r="BC277" s="253"/>
      <c r="BD277" s="253"/>
      <c r="BE277" s="253"/>
      <c r="BF277" s="253"/>
      <c r="BG277" s="253"/>
      <c r="BH277" s="253"/>
      <c r="BI277" s="253"/>
      <c r="BJ277" s="253"/>
      <c r="BK277" s="253"/>
      <c r="BL277" s="253"/>
      <c r="BM277" s="253"/>
      <c r="BN277" s="253"/>
      <c r="BO277" s="253"/>
      <c r="BP277" s="253"/>
      <c r="BQ277" s="253"/>
      <c r="BR277" s="253"/>
      <c r="BS277" s="253"/>
      <c r="BT277" s="253"/>
      <c r="BU277" s="253"/>
      <c r="BV277" s="253"/>
      <c r="BW277" s="253"/>
      <c r="BX277" s="253"/>
      <c r="BY277" s="253"/>
      <c r="BZ277" s="253"/>
      <c r="CA277" s="253"/>
      <c r="CB277" s="253"/>
      <c r="CC277" s="253"/>
      <c r="CD277" s="253"/>
      <c r="CE277" s="253"/>
      <c r="CF277" s="253"/>
      <c r="CG277" s="253"/>
      <c r="CH277" s="253"/>
      <c r="CI277" s="253"/>
      <c r="CJ277" s="253"/>
      <c r="CK277" s="253"/>
      <c r="CL277" s="253"/>
      <c r="CM277" s="253"/>
    </row>
    <row r="278" spans="1:91" x14ac:dyDescent="0.25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  <c r="AK278" s="253"/>
      <c r="AL278" s="253"/>
      <c r="AM278" s="253"/>
      <c r="AN278" s="253"/>
      <c r="AO278" s="253"/>
      <c r="AP278" s="253"/>
      <c r="AQ278" s="253"/>
      <c r="AR278" s="253"/>
      <c r="AS278" s="253"/>
      <c r="AT278" s="253"/>
      <c r="AU278" s="253"/>
      <c r="AV278" s="253"/>
      <c r="AW278" s="253"/>
      <c r="AX278" s="253"/>
      <c r="AY278" s="253"/>
      <c r="AZ278" s="253"/>
      <c r="BA278" s="253"/>
      <c r="BB278" s="253"/>
      <c r="BC278" s="253"/>
      <c r="BD278" s="253"/>
      <c r="BE278" s="253"/>
      <c r="BF278" s="253"/>
      <c r="BG278" s="253"/>
      <c r="BH278" s="253"/>
      <c r="BI278" s="253"/>
      <c r="BJ278" s="253"/>
      <c r="BK278" s="253"/>
      <c r="BL278" s="253"/>
      <c r="BM278" s="253"/>
      <c r="BN278" s="253"/>
      <c r="BO278" s="253"/>
      <c r="BP278" s="253"/>
      <c r="BQ278" s="253"/>
      <c r="BR278" s="253"/>
      <c r="BS278" s="253"/>
      <c r="BT278" s="253"/>
      <c r="BU278" s="253"/>
      <c r="BV278" s="253"/>
      <c r="BW278" s="253"/>
      <c r="BX278" s="253"/>
      <c r="BY278" s="253"/>
      <c r="BZ278" s="253"/>
      <c r="CA278" s="253"/>
      <c r="CB278" s="253"/>
      <c r="CC278" s="253"/>
      <c r="CD278" s="253"/>
      <c r="CE278" s="253"/>
      <c r="CF278" s="253"/>
      <c r="CG278" s="253"/>
      <c r="CH278" s="253"/>
      <c r="CI278" s="253"/>
      <c r="CJ278" s="253"/>
      <c r="CK278" s="253"/>
      <c r="CL278" s="253"/>
      <c r="CM278" s="253"/>
    </row>
    <row r="279" spans="1:91" x14ac:dyDescent="0.25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253"/>
      <c r="AG279" s="253"/>
      <c r="AH279" s="253"/>
      <c r="AI279" s="253"/>
      <c r="AJ279" s="253"/>
      <c r="AK279" s="253"/>
      <c r="AL279" s="253"/>
      <c r="AM279" s="253"/>
      <c r="AN279" s="253"/>
      <c r="AO279" s="253"/>
      <c r="AP279" s="253"/>
      <c r="AQ279" s="253"/>
      <c r="AR279" s="253"/>
      <c r="AS279" s="253"/>
      <c r="AT279" s="253"/>
      <c r="AU279" s="253"/>
      <c r="AV279" s="253"/>
      <c r="AW279" s="253"/>
      <c r="AX279" s="253"/>
      <c r="AY279" s="253"/>
      <c r="AZ279" s="253"/>
      <c r="BA279" s="253"/>
      <c r="BB279" s="253"/>
      <c r="BC279" s="253"/>
      <c r="BD279" s="253"/>
      <c r="BE279" s="253"/>
      <c r="BF279" s="253"/>
      <c r="BG279" s="253"/>
      <c r="BH279" s="253"/>
      <c r="BI279" s="253"/>
      <c r="BJ279" s="253"/>
      <c r="BK279" s="253"/>
      <c r="BL279" s="253"/>
      <c r="BM279" s="253"/>
      <c r="BN279" s="253"/>
      <c r="BO279" s="253"/>
      <c r="BP279" s="253"/>
      <c r="BQ279" s="253"/>
      <c r="BR279" s="253"/>
      <c r="BS279" s="253"/>
      <c r="BT279" s="253"/>
      <c r="BU279" s="253"/>
      <c r="BV279" s="253"/>
      <c r="BW279" s="253"/>
      <c r="BX279" s="253"/>
      <c r="BY279" s="253"/>
      <c r="BZ279" s="253"/>
      <c r="CA279" s="253"/>
      <c r="CB279" s="253"/>
      <c r="CC279" s="253"/>
      <c r="CD279" s="253"/>
      <c r="CE279" s="253"/>
      <c r="CF279" s="253"/>
      <c r="CG279" s="253"/>
      <c r="CH279" s="253"/>
      <c r="CI279" s="253"/>
      <c r="CJ279" s="253"/>
      <c r="CK279" s="253"/>
      <c r="CL279" s="253"/>
      <c r="CM279" s="253"/>
    </row>
    <row r="280" spans="1:91" x14ac:dyDescent="0.25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3"/>
      <c r="AN280" s="253"/>
      <c r="AO280" s="253"/>
      <c r="AP280" s="253"/>
      <c r="AQ280" s="253"/>
      <c r="AR280" s="253"/>
      <c r="AS280" s="253"/>
      <c r="AT280" s="253"/>
      <c r="AU280" s="253"/>
      <c r="AV280" s="253"/>
      <c r="AW280" s="253"/>
      <c r="AX280" s="253"/>
      <c r="AY280" s="253"/>
      <c r="AZ280" s="253"/>
      <c r="BA280" s="253"/>
      <c r="BB280" s="253"/>
      <c r="BC280" s="253"/>
      <c r="BD280" s="253"/>
      <c r="BE280" s="253"/>
      <c r="BF280" s="253"/>
      <c r="BG280" s="253"/>
      <c r="BH280" s="253"/>
      <c r="BI280" s="253"/>
      <c r="BJ280" s="253"/>
      <c r="BK280" s="253"/>
      <c r="BL280" s="253"/>
      <c r="BM280" s="253"/>
      <c r="BN280" s="253"/>
      <c r="BO280" s="253"/>
      <c r="BP280" s="253"/>
      <c r="BQ280" s="253"/>
      <c r="BR280" s="253"/>
      <c r="BS280" s="253"/>
      <c r="BT280" s="253"/>
      <c r="BU280" s="253"/>
      <c r="BV280" s="253"/>
      <c r="BW280" s="253"/>
      <c r="BX280" s="253"/>
      <c r="BY280" s="253"/>
      <c r="BZ280" s="253"/>
      <c r="CA280" s="253"/>
      <c r="CB280" s="253"/>
      <c r="CC280" s="253"/>
      <c r="CD280" s="253"/>
      <c r="CE280" s="253"/>
      <c r="CF280" s="253"/>
      <c r="CG280" s="253"/>
      <c r="CH280" s="253"/>
      <c r="CI280" s="253"/>
      <c r="CJ280" s="253"/>
      <c r="CK280" s="253"/>
      <c r="CL280" s="253"/>
      <c r="CM280" s="253"/>
    </row>
    <row r="281" spans="1:91" x14ac:dyDescent="0.25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  <c r="AA281" s="253"/>
      <c r="AB281" s="253"/>
      <c r="AC281" s="253"/>
      <c r="AD281" s="253"/>
      <c r="AE281" s="253"/>
      <c r="AF281" s="253"/>
      <c r="AG281" s="253"/>
      <c r="AH281" s="253"/>
      <c r="AI281" s="253"/>
      <c r="AJ281" s="253"/>
      <c r="AK281" s="253"/>
      <c r="AL281" s="253"/>
      <c r="AM281" s="253"/>
      <c r="AN281" s="253"/>
      <c r="AO281" s="253"/>
      <c r="AP281" s="253"/>
      <c r="AQ281" s="253"/>
      <c r="AR281" s="253"/>
      <c r="AS281" s="253"/>
      <c r="AT281" s="253"/>
      <c r="AU281" s="253"/>
      <c r="AV281" s="253"/>
      <c r="AW281" s="253"/>
      <c r="AX281" s="253"/>
      <c r="AY281" s="253"/>
      <c r="AZ281" s="253"/>
      <c r="BA281" s="253"/>
      <c r="BB281" s="253"/>
      <c r="BC281" s="253"/>
      <c r="BD281" s="253"/>
      <c r="BE281" s="253"/>
      <c r="BF281" s="253"/>
      <c r="BG281" s="253"/>
      <c r="BH281" s="253"/>
      <c r="BI281" s="253"/>
      <c r="BJ281" s="253"/>
      <c r="BK281" s="253"/>
      <c r="BL281" s="253"/>
      <c r="BM281" s="253"/>
      <c r="BN281" s="253"/>
      <c r="BO281" s="253"/>
      <c r="BP281" s="253"/>
      <c r="BQ281" s="253"/>
      <c r="BR281" s="253"/>
      <c r="BS281" s="253"/>
      <c r="BT281" s="253"/>
      <c r="BU281" s="253"/>
      <c r="BV281" s="253"/>
      <c r="BW281" s="253"/>
      <c r="BX281" s="253"/>
      <c r="BY281" s="253"/>
      <c r="BZ281" s="253"/>
      <c r="CA281" s="253"/>
      <c r="CB281" s="253"/>
      <c r="CC281" s="253"/>
      <c r="CD281" s="253"/>
      <c r="CE281" s="253"/>
      <c r="CF281" s="253"/>
      <c r="CG281" s="253"/>
      <c r="CH281" s="253"/>
      <c r="CI281" s="253"/>
      <c r="CJ281" s="253"/>
      <c r="CK281" s="253"/>
      <c r="CL281" s="253"/>
      <c r="CM281" s="253"/>
    </row>
    <row r="282" spans="1:91" x14ac:dyDescent="0.25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  <c r="AA282" s="253"/>
      <c r="AB282" s="253"/>
      <c r="AC282" s="253"/>
      <c r="AD282" s="253"/>
      <c r="AE282" s="253"/>
      <c r="AF282" s="253"/>
      <c r="AG282" s="253"/>
      <c r="AH282" s="253"/>
      <c r="AI282" s="253"/>
      <c r="AJ282" s="253"/>
      <c r="AK282" s="253"/>
      <c r="AL282" s="253"/>
      <c r="AM282" s="253"/>
      <c r="AN282" s="253"/>
      <c r="AO282" s="253"/>
      <c r="AP282" s="253"/>
      <c r="AQ282" s="253"/>
      <c r="AR282" s="253"/>
      <c r="AS282" s="253"/>
      <c r="AT282" s="253"/>
      <c r="AU282" s="253"/>
      <c r="AV282" s="253"/>
      <c r="AW282" s="253"/>
      <c r="AX282" s="253"/>
      <c r="AY282" s="253"/>
      <c r="AZ282" s="253"/>
      <c r="BA282" s="253"/>
      <c r="BB282" s="253"/>
      <c r="BC282" s="253"/>
      <c r="BD282" s="253"/>
      <c r="BE282" s="253"/>
      <c r="BF282" s="253"/>
      <c r="BG282" s="253"/>
      <c r="BH282" s="253"/>
      <c r="BI282" s="253"/>
      <c r="BJ282" s="253"/>
      <c r="BK282" s="253"/>
      <c r="BL282" s="253"/>
      <c r="BM282" s="253"/>
      <c r="BN282" s="253"/>
      <c r="BO282" s="253"/>
      <c r="BP282" s="253"/>
      <c r="BQ282" s="253"/>
      <c r="BR282" s="253"/>
      <c r="BS282" s="253"/>
      <c r="BT282" s="253"/>
      <c r="BU282" s="253"/>
      <c r="BV282" s="253"/>
      <c r="BW282" s="253"/>
      <c r="BX282" s="253"/>
      <c r="BY282" s="253"/>
      <c r="BZ282" s="253"/>
      <c r="CA282" s="253"/>
      <c r="CB282" s="253"/>
      <c r="CC282" s="253"/>
      <c r="CD282" s="253"/>
      <c r="CE282" s="253"/>
      <c r="CF282" s="253"/>
      <c r="CG282" s="253"/>
      <c r="CH282" s="253"/>
      <c r="CI282" s="253"/>
      <c r="CJ282" s="253"/>
      <c r="CK282" s="253"/>
      <c r="CL282" s="253"/>
      <c r="CM282" s="253"/>
    </row>
    <row r="283" spans="1:91" x14ac:dyDescent="0.25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/>
      <c r="AJ283" s="253"/>
      <c r="AK283" s="253"/>
      <c r="AL283" s="253"/>
      <c r="AM283" s="253"/>
      <c r="AN283" s="253"/>
      <c r="AO283" s="253"/>
      <c r="AP283" s="253"/>
      <c r="AQ283" s="253"/>
      <c r="AR283" s="253"/>
      <c r="AS283" s="253"/>
      <c r="AT283" s="253"/>
      <c r="AU283" s="253"/>
      <c r="AV283" s="253"/>
      <c r="AW283" s="253"/>
      <c r="AX283" s="253"/>
      <c r="AY283" s="253"/>
      <c r="AZ283" s="253"/>
      <c r="BA283" s="253"/>
      <c r="BB283" s="253"/>
      <c r="BC283" s="253"/>
      <c r="BD283" s="253"/>
      <c r="BE283" s="253"/>
      <c r="BF283" s="253"/>
      <c r="BG283" s="253"/>
      <c r="BH283" s="253"/>
      <c r="BI283" s="253"/>
      <c r="BJ283" s="253"/>
      <c r="BK283" s="253"/>
      <c r="BL283" s="253"/>
      <c r="BM283" s="253"/>
      <c r="BN283" s="253"/>
      <c r="BO283" s="253"/>
      <c r="BP283" s="253"/>
      <c r="BQ283" s="253"/>
      <c r="BR283" s="253"/>
      <c r="BS283" s="253"/>
      <c r="BT283" s="253"/>
      <c r="BU283" s="253"/>
      <c r="BV283" s="253"/>
      <c r="BW283" s="253"/>
      <c r="BX283" s="253"/>
      <c r="BY283" s="253"/>
      <c r="BZ283" s="253"/>
      <c r="CA283" s="253"/>
      <c r="CB283" s="253"/>
      <c r="CC283" s="253"/>
      <c r="CD283" s="253"/>
      <c r="CE283" s="253"/>
      <c r="CF283" s="253"/>
      <c r="CG283" s="253"/>
      <c r="CH283" s="253"/>
      <c r="CI283" s="253"/>
      <c r="CJ283" s="253"/>
      <c r="CK283" s="253"/>
      <c r="CL283" s="253"/>
      <c r="CM283" s="253"/>
    </row>
    <row r="284" spans="1:91" x14ac:dyDescent="0.25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/>
      <c r="AJ284" s="253"/>
      <c r="AK284" s="253"/>
      <c r="AL284" s="253"/>
      <c r="AM284" s="253"/>
      <c r="AN284" s="253"/>
      <c r="AO284" s="253"/>
      <c r="AP284" s="253"/>
      <c r="AQ284" s="253"/>
      <c r="AR284" s="253"/>
      <c r="AS284" s="253"/>
      <c r="AT284" s="253"/>
      <c r="AU284" s="253"/>
      <c r="AV284" s="253"/>
      <c r="AW284" s="253"/>
      <c r="AX284" s="253"/>
      <c r="AY284" s="253"/>
      <c r="AZ284" s="253"/>
      <c r="BA284" s="253"/>
      <c r="BB284" s="253"/>
      <c r="BC284" s="253"/>
      <c r="BD284" s="253"/>
      <c r="BE284" s="253"/>
      <c r="BF284" s="253"/>
      <c r="BG284" s="253"/>
      <c r="BH284" s="253"/>
      <c r="BI284" s="253"/>
      <c r="BJ284" s="253"/>
      <c r="BK284" s="253"/>
      <c r="BL284" s="253"/>
      <c r="BM284" s="253"/>
      <c r="BN284" s="253"/>
      <c r="BO284" s="253"/>
      <c r="BP284" s="253"/>
      <c r="BQ284" s="253"/>
      <c r="BR284" s="253"/>
      <c r="BS284" s="253"/>
      <c r="BT284" s="253"/>
      <c r="BU284" s="253"/>
      <c r="BV284" s="253"/>
      <c r="BW284" s="253"/>
      <c r="BX284" s="253"/>
      <c r="BY284" s="253"/>
      <c r="BZ284" s="253"/>
      <c r="CA284" s="253"/>
      <c r="CB284" s="253"/>
      <c r="CC284" s="253"/>
      <c r="CD284" s="253"/>
      <c r="CE284" s="253"/>
      <c r="CF284" s="253"/>
      <c r="CG284" s="253"/>
      <c r="CH284" s="253"/>
      <c r="CI284" s="253"/>
      <c r="CJ284" s="253"/>
      <c r="CK284" s="253"/>
      <c r="CL284" s="253"/>
      <c r="CM284" s="253"/>
    </row>
    <row r="285" spans="1:91" x14ac:dyDescent="0.25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  <c r="AA285" s="253"/>
      <c r="AB285" s="253"/>
      <c r="AC285" s="253"/>
      <c r="AD285" s="253"/>
      <c r="AE285" s="253"/>
      <c r="AF285" s="253"/>
      <c r="AG285" s="253"/>
      <c r="AH285" s="253"/>
      <c r="AI285" s="253"/>
      <c r="AJ285" s="253"/>
      <c r="AK285" s="253"/>
      <c r="AL285" s="253"/>
      <c r="AM285" s="253"/>
      <c r="AN285" s="253"/>
      <c r="AO285" s="253"/>
      <c r="AP285" s="253"/>
      <c r="AQ285" s="253"/>
      <c r="AR285" s="253"/>
      <c r="AS285" s="253"/>
      <c r="AT285" s="253"/>
      <c r="AU285" s="253"/>
      <c r="AV285" s="253"/>
      <c r="AW285" s="253"/>
      <c r="AX285" s="253"/>
      <c r="AY285" s="253"/>
      <c r="AZ285" s="253"/>
      <c r="BA285" s="253"/>
      <c r="BB285" s="253"/>
      <c r="BC285" s="253"/>
      <c r="BD285" s="253"/>
      <c r="BE285" s="253"/>
      <c r="BF285" s="253"/>
      <c r="BG285" s="253"/>
      <c r="BH285" s="253"/>
      <c r="BI285" s="253"/>
      <c r="BJ285" s="253"/>
      <c r="BK285" s="253"/>
      <c r="BL285" s="253"/>
      <c r="BM285" s="253"/>
      <c r="BN285" s="253"/>
      <c r="BO285" s="253"/>
      <c r="BP285" s="253"/>
      <c r="BQ285" s="253"/>
      <c r="BR285" s="253"/>
      <c r="BS285" s="253"/>
      <c r="BT285" s="253"/>
      <c r="BU285" s="253"/>
      <c r="BV285" s="253"/>
      <c r="BW285" s="253"/>
      <c r="BX285" s="253"/>
      <c r="BY285" s="253"/>
      <c r="BZ285" s="253"/>
      <c r="CA285" s="253"/>
      <c r="CB285" s="253"/>
      <c r="CC285" s="253"/>
      <c r="CD285" s="253"/>
      <c r="CE285" s="253"/>
      <c r="CF285" s="253"/>
      <c r="CG285" s="253"/>
      <c r="CH285" s="253"/>
      <c r="CI285" s="253"/>
      <c r="CJ285" s="253"/>
      <c r="CK285" s="253"/>
      <c r="CL285" s="253"/>
      <c r="CM285" s="253"/>
    </row>
    <row r="286" spans="1:91" x14ac:dyDescent="0.25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  <c r="AA286" s="253"/>
      <c r="AB286" s="253"/>
      <c r="AC286" s="253"/>
      <c r="AD286" s="253"/>
      <c r="AE286" s="253"/>
      <c r="AF286" s="253"/>
      <c r="AG286" s="253"/>
      <c r="AH286" s="253"/>
      <c r="AI286" s="253"/>
      <c r="AJ286" s="253"/>
      <c r="AK286" s="253"/>
      <c r="AL286" s="253"/>
      <c r="AM286" s="253"/>
      <c r="AN286" s="253"/>
      <c r="AO286" s="253"/>
      <c r="AP286" s="253"/>
      <c r="AQ286" s="253"/>
      <c r="AR286" s="253"/>
      <c r="AS286" s="253"/>
      <c r="AT286" s="253"/>
      <c r="AU286" s="253"/>
      <c r="AV286" s="253"/>
      <c r="AW286" s="253"/>
      <c r="AX286" s="253"/>
      <c r="AY286" s="253"/>
      <c r="AZ286" s="253"/>
      <c r="BA286" s="253"/>
      <c r="BB286" s="253"/>
      <c r="BC286" s="253"/>
      <c r="BD286" s="253"/>
      <c r="BE286" s="253"/>
      <c r="BF286" s="253"/>
      <c r="BG286" s="253"/>
      <c r="BH286" s="253"/>
      <c r="BI286" s="253"/>
      <c r="BJ286" s="253"/>
      <c r="BK286" s="253"/>
      <c r="BL286" s="253"/>
      <c r="BM286" s="253"/>
      <c r="BN286" s="253"/>
      <c r="BO286" s="253"/>
      <c r="BP286" s="253"/>
      <c r="BQ286" s="253"/>
      <c r="BR286" s="253"/>
      <c r="BS286" s="253"/>
      <c r="BT286" s="253"/>
      <c r="BU286" s="253"/>
      <c r="BV286" s="253"/>
      <c r="BW286" s="253"/>
      <c r="BX286" s="253"/>
      <c r="BY286" s="253"/>
      <c r="BZ286" s="253"/>
      <c r="CA286" s="253"/>
      <c r="CB286" s="253"/>
      <c r="CC286" s="253"/>
      <c r="CD286" s="253"/>
      <c r="CE286" s="253"/>
      <c r="CF286" s="253"/>
      <c r="CG286" s="253"/>
      <c r="CH286" s="253"/>
      <c r="CI286" s="253"/>
      <c r="CJ286" s="253"/>
      <c r="CK286" s="253"/>
      <c r="CL286" s="253"/>
      <c r="CM286" s="253"/>
    </row>
    <row r="287" spans="1:91" x14ac:dyDescent="0.25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B287" s="253"/>
      <c r="AC287" s="253"/>
      <c r="AD287" s="253"/>
      <c r="AE287" s="253"/>
      <c r="AF287" s="253"/>
      <c r="AG287" s="253"/>
      <c r="AH287" s="253"/>
      <c r="AI287" s="253"/>
      <c r="AJ287" s="253"/>
      <c r="AK287" s="253"/>
      <c r="AL287" s="253"/>
      <c r="AM287" s="253"/>
      <c r="AN287" s="253"/>
      <c r="AO287" s="253"/>
      <c r="AP287" s="253"/>
      <c r="AQ287" s="253"/>
      <c r="AR287" s="253"/>
      <c r="AS287" s="253"/>
      <c r="AT287" s="253"/>
      <c r="AU287" s="253"/>
      <c r="AV287" s="253"/>
      <c r="AW287" s="253"/>
      <c r="AX287" s="253"/>
      <c r="AY287" s="253"/>
      <c r="AZ287" s="253"/>
      <c r="BA287" s="253"/>
      <c r="BB287" s="253"/>
      <c r="BC287" s="253"/>
      <c r="BD287" s="253"/>
      <c r="BE287" s="253"/>
      <c r="BF287" s="253"/>
      <c r="BG287" s="253"/>
      <c r="BH287" s="253"/>
      <c r="BI287" s="253"/>
      <c r="BJ287" s="253"/>
      <c r="BK287" s="253"/>
      <c r="BL287" s="253"/>
      <c r="BM287" s="253"/>
      <c r="BN287" s="253"/>
      <c r="BO287" s="253"/>
      <c r="BP287" s="253"/>
      <c r="BQ287" s="253"/>
      <c r="BR287" s="253"/>
      <c r="BS287" s="253"/>
      <c r="BT287" s="253"/>
      <c r="BU287" s="253"/>
      <c r="BV287" s="253"/>
      <c r="BW287" s="253"/>
      <c r="BX287" s="253"/>
      <c r="BY287" s="253"/>
      <c r="BZ287" s="253"/>
      <c r="CA287" s="253"/>
      <c r="CB287" s="253"/>
      <c r="CC287" s="253"/>
      <c r="CD287" s="253"/>
      <c r="CE287" s="253"/>
      <c r="CF287" s="253"/>
      <c r="CG287" s="253"/>
      <c r="CH287" s="253"/>
      <c r="CI287" s="253"/>
      <c r="CJ287" s="253"/>
      <c r="CK287" s="253"/>
      <c r="CL287" s="253"/>
      <c r="CM287" s="253"/>
    </row>
    <row r="288" spans="1:91" x14ac:dyDescent="0.25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  <c r="AA288" s="253"/>
      <c r="AB288" s="253"/>
      <c r="AC288" s="253"/>
      <c r="AD288" s="253"/>
      <c r="AE288" s="253"/>
      <c r="AF288" s="253"/>
      <c r="AG288" s="253"/>
      <c r="AH288" s="253"/>
      <c r="AI288" s="253"/>
      <c r="AJ288" s="253"/>
      <c r="AK288" s="253"/>
      <c r="AL288" s="253"/>
      <c r="AM288" s="253"/>
      <c r="AN288" s="253"/>
      <c r="AO288" s="253"/>
      <c r="AP288" s="253"/>
      <c r="AQ288" s="253"/>
      <c r="AR288" s="253"/>
      <c r="AS288" s="253"/>
      <c r="AT288" s="253"/>
      <c r="AU288" s="253"/>
      <c r="AV288" s="253"/>
      <c r="AW288" s="253"/>
      <c r="AX288" s="253"/>
      <c r="AY288" s="253"/>
      <c r="AZ288" s="253"/>
      <c r="BA288" s="253"/>
      <c r="BB288" s="253"/>
      <c r="BC288" s="253"/>
      <c r="BD288" s="253"/>
      <c r="BE288" s="253"/>
      <c r="BF288" s="253"/>
      <c r="BG288" s="253"/>
      <c r="BH288" s="253"/>
      <c r="BI288" s="253"/>
      <c r="BJ288" s="253"/>
      <c r="BK288" s="253"/>
      <c r="BL288" s="253"/>
      <c r="BM288" s="253"/>
      <c r="BN288" s="253"/>
      <c r="BO288" s="253"/>
      <c r="BP288" s="253"/>
      <c r="BQ288" s="253"/>
      <c r="BR288" s="253"/>
      <c r="BS288" s="253"/>
      <c r="BT288" s="253"/>
      <c r="BU288" s="253"/>
      <c r="BV288" s="253"/>
      <c r="BW288" s="253"/>
      <c r="BX288" s="253"/>
      <c r="BY288" s="253"/>
      <c r="BZ288" s="253"/>
      <c r="CA288" s="253"/>
      <c r="CB288" s="253"/>
      <c r="CC288" s="253"/>
      <c r="CD288" s="253"/>
      <c r="CE288" s="253"/>
      <c r="CF288" s="253"/>
      <c r="CG288" s="253"/>
      <c r="CH288" s="253"/>
      <c r="CI288" s="253"/>
      <c r="CJ288" s="253"/>
      <c r="CK288" s="253"/>
      <c r="CL288" s="253"/>
      <c r="CM288" s="253"/>
    </row>
    <row r="289" spans="1:91" x14ac:dyDescent="0.25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  <c r="AA289" s="253"/>
      <c r="AB289" s="253"/>
      <c r="AC289" s="253"/>
      <c r="AD289" s="253"/>
      <c r="AE289" s="253"/>
      <c r="AF289" s="253"/>
      <c r="AG289" s="253"/>
      <c r="AH289" s="253"/>
      <c r="AI289" s="253"/>
      <c r="AJ289" s="253"/>
      <c r="AK289" s="253"/>
      <c r="AL289" s="253"/>
      <c r="AM289" s="253"/>
      <c r="AN289" s="253"/>
      <c r="AO289" s="253"/>
      <c r="AP289" s="253"/>
      <c r="AQ289" s="253"/>
      <c r="AR289" s="253"/>
      <c r="AS289" s="253"/>
      <c r="AT289" s="253"/>
      <c r="AU289" s="253"/>
      <c r="AV289" s="253"/>
      <c r="AW289" s="253"/>
      <c r="AX289" s="253"/>
      <c r="AY289" s="253"/>
      <c r="AZ289" s="253"/>
      <c r="BA289" s="253"/>
      <c r="BB289" s="253"/>
      <c r="BC289" s="253"/>
      <c r="BD289" s="253"/>
      <c r="BE289" s="253"/>
      <c r="BF289" s="253"/>
      <c r="BG289" s="253"/>
      <c r="BH289" s="253"/>
      <c r="BI289" s="253"/>
      <c r="BJ289" s="253"/>
      <c r="BK289" s="253"/>
      <c r="BL289" s="253"/>
      <c r="BM289" s="253"/>
      <c r="BN289" s="253"/>
      <c r="BO289" s="253"/>
      <c r="BP289" s="253"/>
      <c r="BQ289" s="253"/>
      <c r="BR289" s="253"/>
      <c r="BS289" s="253"/>
      <c r="BT289" s="253"/>
      <c r="BU289" s="253"/>
      <c r="BV289" s="253"/>
      <c r="BW289" s="253"/>
      <c r="BX289" s="253"/>
      <c r="BY289" s="253"/>
      <c r="BZ289" s="253"/>
      <c r="CA289" s="253"/>
      <c r="CB289" s="253"/>
      <c r="CC289" s="253"/>
      <c r="CD289" s="253"/>
      <c r="CE289" s="253"/>
      <c r="CF289" s="253"/>
      <c r="CG289" s="253"/>
      <c r="CH289" s="253"/>
      <c r="CI289" s="253"/>
      <c r="CJ289" s="253"/>
      <c r="CK289" s="253"/>
      <c r="CL289" s="253"/>
      <c r="CM289" s="253"/>
    </row>
    <row r="290" spans="1:91" x14ac:dyDescent="0.25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  <c r="AA290" s="253"/>
      <c r="AB290" s="253"/>
      <c r="AC290" s="253"/>
      <c r="AD290" s="253"/>
      <c r="AE290" s="253"/>
      <c r="AF290" s="253"/>
      <c r="AG290" s="253"/>
      <c r="AH290" s="253"/>
      <c r="AI290" s="253"/>
      <c r="AJ290" s="253"/>
      <c r="AK290" s="253"/>
      <c r="AL290" s="253"/>
      <c r="AM290" s="253"/>
      <c r="AN290" s="253"/>
      <c r="AO290" s="253"/>
      <c r="AP290" s="253"/>
      <c r="AQ290" s="253"/>
      <c r="AR290" s="253"/>
      <c r="AS290" s="253"/>
      <c r="AT290" s="253"/>
      <c r="AU290" s="253"/>
      <c r="AV290" s="253"/>
      <c r="AW290" s="253"/>
      <c r="AX290" s="253"/>
      <c r="AY290" s="253"/>
      <c r="AZ290" s="253"/>
      <c r="BA290" s="253"/>
      <c r="BB290" s="253"/>
      <c r="BC290" s="253"/>
      <c r="BD290" s="253"/>
      <c r="BE290" s="253"/>
      <c r="BF290" s="253"/>
      <c r="BG290" s="253"/>
      <c r="BH290" s="253"/>
      <c r="BI290" s="253"/>
      <c r="BJ290" s="253"/>
      <c r="BK290" s="253"/>
      <c r="BL290" s="253"/>
      <c r="BM290" s="253"/>
      <c r="BN290" s="253"/>
      <c r="BO290" s="253"/>
      <c r="BP290" s="253"/>
      <c r="BQ290" s="253"/>
      <c r="BR290" s="253"/>
      <c r="BS290" s="253"/>
      <c r="BT290" s="253"/>
      <c r="BU290" s="253"/>
      <c r="BV290" s="253"/>
      <c r="BW290" s="253"/>
      <c r="BX290" s="253"/>
      <c r="BY290" s="253"/>
      <c r="BZ290" s="253"/>
      <c r="CA290" s="253"/>
      <c r="CB290" s="253"/>
      <c r="CC290" s="253"/>
      <c r="CD290" s="253"/>
      <c r="CE290" s="253"/>
      <c r="CF290" s="253"/>
      <c r="CG290" s="253"/>
      <c r="CH290" s="253"/>
      <c r="CI290" s="253"/>
      <c r="CJ290" s="253"/>
      <c r="CK290" s="253"/>
      <c r="CL290" s="253"/>
      <c r="CM290" s="253"/>
    </row>
    <row r="291" spans="1:91" x14ac:dyDescent="0.25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53"/>
      <c r="AS291" s="253"/>
      <c r="AT291" s="253"/>
      <c r="AU291" s="253"/>
      <c r="AV291" s="253"/>
      <c r="AW291" s="253"/>
      <c r="AX291" s="253"/>
      <c r="AY291" s="253"/>
      <c r="AZ291" s="253"/>
      <c r="BA291" s="253"/>
      <c r="BB291" s="253"/>
      <c r="BC291" s="253"/>
      <c r="BD291" s="253"/>
      <c r="BE291" s="253"/>
      <c r="BF291" s="253"/>
      <c r="BG291" s="253"/>
      <c r="BH291" s="253"/>
      <c r="BI291" s="253"/>
      <c r="BJ291" s="253"/>
      <c r="BK291" s="253"/>
      <c r="BL291" s="253"/>
      <c r="BM291" s="253"/>
      <c r="BN291" s="253"/>
      <c r="BO291" s="253"/>
      <c r="BP291" s="253"/>
      <c r="BQ291" s="253"/>
      <c r="BR291" s="253"/>
      <c r="BS291" s="253"/>
      <c r="BT291" s="253"/>
      <c r="BU291" s="253"/>
      <c r="BV291" s="253"/>
      <c r="BW291" s="253"/>
      <c r="BX291" s="253"/>
      <c r="BY291" s="253"/>
      <c r="BZ291" s="253"/>
      <c r="CA291" s="253"/>
      <c r="CB291" s="253"/>
      <c r="CC291" s="253"/>
      <c r="CD291" s="253"/>
      <c r="CE291" s="253"/>
      <c r="CF291" s="253"/>
      <c r="CG291" s="253"/>
      <c r="CH291" s="253"/>
      <c r="CI291" s="253"/>
      <c r="CJ291" s="253"/>
      <c r="CK291" s="253"/>
      <c r="CL291" s="253"/>
      <c r="CM291" s="253"/>
    </row>
    <row r="292" spans="1:91" x14ac:dyDescent="0.25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/>
      <c r="AJ292" s="253"/>
      <c r="AK292" s="253"/>
      <c r="AL292" s="253"/>
      <c r="AM292" s="253"/>
      <c r="AN292" s="253"/>
      <c r="AO292" s="253"/>
      <c r="AP292" s="253"/>
      <c r="AQ292" s="253"/>
      <c r="AR292" s="253"/>
      <c r="AS292" s="253"/>
      <c r="AT292" s="253"/>
      <c r="AU292" s="253"/>
      <c r="AV292" s="253"/>
      <c r="AW292" s="253"/>
      <c r="AX292" s="253"/>
      <c r="AY292" s="253"/>
      <c r="AZ292" s="253"/>
      <c r="BA292" s="253"/>
      <c r="BB292" s="253"/>
      <c r="BC292" s="253"/>
      <c r="BD292" s="253"/>
      <c r="BE292" s="253"/>
      <c r="BF292" s="253"/>
      <c r="BG292" s="253"/>
      <c r="BH292" s="253"/>
      <c r="BI292" s="253"/>
      <c r="BJ292" s="253"/>
      <c r="BK292" s="253"/>
      <c r="BL292" s="253"/>
      <c r="BM292" s="253"/>
      <c r="BN292" s="253"/>
      <c r="BO292" s="253"/>
      <c r="BP292" s="253"/>
      <c r="BQ292" s="253"/>
      <c r="BR292" s="253"/>
      <c r="BS292" s="253"/>
      <c r="BT292" s="253"/>
      <c r="BU292" s="253"/>
      <c r="BV292" s="253"/>
      <c r="BW292" s="253"/>
      <c r="BX292" s="253"/>
      <c r="BY292" s="253"/>
      <c r="BZ292" s="253"/>
      <c r="CA292" s="253"/>
      <c r="CB292" s="253"/>
      <c r="CC292" s="253"/>
      <c r="CD292" s="253"/>
      <c r="CE292" s="253"/>
      <c r="CF292" s="253"/>
      <c r="CG292" s="253"/>
      <c r="CH292" s="253"/>
      <c r="CI292" s="253"/>
      <c r="CJ292" s="253"/>
      <c r="CK292" s="253"/>
      <c r="CL292" s="253"/>
      <c r="CM292" s="253"/>
    </row>
    <row r="293" spans="1:91" x14ac:dyDescent="0.25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  <c r="AA293" s="253"/>
      <c r="AB293" s="253"/>
      <c r="AC293" s="253"/>
      <c r="AD293" s="253"/>
      <c r="AE293" s="253"/>
      <c r="AF293" s="253"/>
      <c r="AG293" s="253"/>
      <c r="AH293" s="253"/>
      <c r="AI293" s="253"/>
      <c r="AJ293" s="253"/>
      <c r="AK293" s="253"/>
      <c r="AL293" s="253"/>
      <c r="AM293" s="253"/>
      <c r="AN293" s="253"/>
      <c r="AO293" s="253"/>
      <c r="AP293" s="253"/>
      <c r="AQ293" s="253"/>
      <c r="AR293" s="253"/>
      <c r="AS293" s="253"/>
      <c r="AT293" s="253"/>
      <c r="AU293" s="253"/>
      <c r="AV293" s="253"/>
      <c r="AW293" s="253"/>
      <c r="AX293" s="253"/>
      <c r="AY293" s="253"/>
      <c r="AZ293" s="253"/>
      <c r="BA293" s="253"/>
      <c r="BB293" s="253"/>
      <c r="BC293" s="253"/>
      <c r="BD293" s="253"/>
      <c r="BE293" s="253"/>
      <c r="BF293" s="253"/>
      <c r="BG293" s="253"/>
      <c r="BH293" s="253"/>
      <c r="BI293" s="253"/>
      <c r="BJ293" s="253"/>
      <c r="BK293" s="253"/>
      <c r="BL293" s="253"/>
      <c r="BM293" s="253"/>
      <c r="BN293" s="253"/>
      <c r="BO293" s="253"/>
      <c r="BP293" s="253"/>
      <c r="BQ293" s="253"/>
      <c r="BR293" s="253"/>
      <c r="BS293" s="253"/>
      <c r="BT293" s="253"/>
      <c r="BU293" s="253"/>
      <c r="BV293" s="253"/>
      <c r="BW293" s="253"/>
      <c r="BX293" s="253"/>
      <c r="BY293" s="253"/>
      <c r="BZ293" s="253"/>
      <c r="CA293" s="253"/>
      <c r="CB293" s="253"/>
      <c r="CC293" s="253"/>
      <c r="CD293" s="253"/>
      <c r="CE293" s="253"/>
      <c r="CF293" s="253"/>
      <c r="CG293" s="253"/>
      <c r="CH293" s="253"/>
      <c r="CI293" s="253"/>
      <c r="CJ293" s="253"/>
      <c r="CK293" s="253"/>
      <c r="CL293" s="253"/>
      <c r="CM293" s="253"/>
    </row>
    <row r="294" spans="1:91" x14ac:dyDescent="0.25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  <c r="AA294" s="253"/>
      <c r="AB294" s="253"/>
      <c r="AC294" s="253"/>
      <c r="AD294" s="253"/>
      <c r="AE294" s="253"/>
      <c r="AF294" s="253"/>
      <c r="AG294" s="253"/>
      <c r="AH294" s="253"/>
      <c r="AI294" s="253"/>
      <c r="AJ294" s="253"/>
      <c r="AK294" s="253"/>
      <c r="AL294" s="253"/>
      <c r="AM294" s="253"/>
      <c r="AN294" s="253"/>
      <c r="AO294" s="253"/>
      <c r="AP294" s="253"/>
      <c r="AQ294" s="253"/>
      <c r="AR294" s="253"/>
      <c r="AS294" s="253"/>
      <c r="AT294" s="253"/>
      <c r="AU294" s="253"/>
      <c r="AV294" s="253"/>
      <c r="AW294" s="253"/>
      <c r="AX294" s="253"/>
      <c r="AY294" s="253"/>
      <c r="AZ294" s="253"/>
      <c r="BA294" s="253"/>
      <c r="BB294" s="253"/>
      <c r="BC294" s="253"/>
      <c r="BD294" s="253"/>
      <c r="BE294" s="253"/>
      <c r="BF294" s="253"/>
      <c r="BG294" s="253"/>
      <c r="BH294" s="253"/>
      <c r="BI294" s="253"/>
      <c r="BJ294" s="253"/>
      <c r="BK294" s="253"/>
      <c r="BL294" s="253"/>
      <c r="BM294" s="253"/>
      <c r="BN294" s="253"/>
      <c r="BO294" s="253"/>
      <c r="BP294" s="253"/>
      <c r="BQ294" s="253"/>
      <c r="BR294" s="253"/>
      <c r="BS294" s="253"/>
      <c r="BT294" s="253"/>
      <c r="BU294" s="253"/>
      <c r="BV294" s="253"/>
      <c r="BW294" s="253"/>
      <c r="BX294" s="253"/>
      <c r="BY294" s="253"/>
      <c r="BZ294" s="253"/>
      <c r="CA294" s="253"/>
      <c r="CB294" s="253"/>
      <c r="CC294" s="253"/>
      <c r="CD294" s="253"/>
      <c r="CE294" s="253"/>
      <c r="CF294" s="253"/>
      <c r="CG294" s="253"/>
      <c r="CH294" s="253"/>
      <c r="CI294" s="253"/>
      <c r="CJ294" s="253"/>
      <c r="CK294" s="253"/>
      <c r="CL294" s="253"/>
      <c r="CM294" s="253"/>
    </row>
    <row r="295" spans="1:91" x14ac:dyDescent="0.25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/>
      <c r="AJ295" s="253"/>
      <c r="AK295" s="253"/>
      <c r="AL295" s="253"/>
      <c r="AM295" s="253"/>
      <c r="AN295" s="253"/>
      <c r="AO295" s="253"/>
      <c r="AP295" s="253"/>
      <c r="AQ295" s="253"/>
      <c r="AR295" s="253"/>
      <c r="AS295" s="253"/>
      <c r="AT295" s="253"/>
      <c r="AU295" s="253"/>
      <c r="AV295" s="253"/>
      <c r="AW295" s="253"/>
      <c r="AX295" s="253"/>
      <c r="AY295" s="253"/>
      <c r="AZ295" s="253"/>
      <c r="BA295" s="253"/>
      <c r="BB295" s="253"/>
      <c r="BC295" s="253"/>
      <c r="BD295" s="253"/>
      <c r="BE295" s="253"/>
      <c r="BF295" s="253"/>
      <c r="BG295" s="253"/>
      <c r="BH295" s="253"/>
      <c r="BI295" s="253"/>
      <c r="BJ295" s="253"/>
      <c r="BK295" s="253"/>
      <c r="BL295" s="253"/>
      <c r="BM295" s="253"/>
      <c r="BN295" s="253"/>
      <c r="BO295" s="253"/>
      <c r="BP295" s="253"/>
      <c r="BQ295" s="253"/>
      <c r="BR295" s="253"/>
      <c r="BS295" s="253"/>
      <c r="BT295" s="253"/>
      <c r="BU295" s="253"/>
      <c r="BV295" s="253"/>
      <c r="BW295" s="253"/>
      <c r="BX295" s="253"/>
      <c r="BY295" s="253"/>
      <c r="BZ295" s="253"/>
      <c r="CA295" s="253"/>
      <c r="CB295" s="253"/>
      <c r="CC295" s="253"/>
      <c r="CD295" s="253"/>
      <c r="CE295" s="253"/>
      <c r="CF295" s="253"/>
      <c r="CG295" s="253"/>
      <c r="CH295" s="253"/>
      <c r="CI295" s="253"/>
      <c r="CJ295" s="253"/>
      <c r="CK295" s="253"/>
      <c r="CL295" s="253"/>
      <c r="CM295" s="253"/>
    </row>
    <row r="296" spans="1:91" x14ac:dyDescent="0.25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B296" s="253"/>
      <c r="AC296" s="253"/>
      <c r="AD296" s="253"/>
      <c r="AE296" s="253"/>
      <c r="AF296" s="253"/>
      <c r="AG296" s="253"/>
      <c r="AH296" s="253"/>
      <c r="AI296" s="253"/>
      <c r="AJ296" s="253"/>
      <c r="AK296" s="253"/>
      <c r="AL296" s="253"/>
      <c r="AM296" s="253"/>
      <c r="AN296" s="253"/>
      <c r="AO296" s="253"/>
      <c r="AP296" s="253"/>
      <c r="AQ296" s="253"/>
      <c r="AR296" s="253"/>
      <c r="AS296" s="253"/>
      <c r="AT296" s="253"/>
      <c r="AU296" s="253"/>
      <c r="AV296" s="253"/>
      <c r="AW296" s="253"/>
      <c r="AX296" s="253"/>
      <c r="AY296" s="253"/>
      <c r="AZ296" s="253"/>
      <c r="BA296" s="253"/>
      <c r="BB296" s="253"/>
      <c r="BC296" s="253"/>
      <c r="BD296" s="253"/>
      <c r="BE296" s="253"/>
      <c r="BF296" s="253"/>
      <c r="BG296" s="253"/>
      <c r="BH296" s="253"/>
      <c r="BI296" s="253"/>
      <c r="BJ296" s="253"/>
      <c r="BK296" s="253"/>
      <c r="BL296" s="253"/>
      <c r="BM296" s="253"/>
      <c r="BN296" s="253"/>
      <c r="BO296" s="253"/>
      <c r="BP296" s="253"/>
      <c r="BQ296" s="253"/>
      <c r="BR296" s="253"/>
      <c r="BS296" s="253"/>
      <c r="BT296" s="253"/>
      <c r="BU296" s="253"/>
      <c r="BV296" s="253"/>
      <c r="BW296" s="253"/>
      <c r="BX296" s="253"/>
      <c r="BY296" s="253"/>
      <c r="BZ296" s="253"/>
      <c r="CA296" s="253"/>
      <c r="CB296" s="253"/>
      <c r="CC296" s="253"/>
      <c r="CD296" s="253"/>
      <c r="CE296" s="253"/>
      <c r="CF296" s="253"/>
      <c r="CG296" s="253"/>
      <c r="CH296" s="253"/>
      <c r="CI296" s="253"/>
      <c r="CJ296" s="253"/>
      <c r="CK296" s="253"/>
      <c r="CL296" s="253"/>
      <c r="CM296" s="253"/>
    </row>
    <row r="297" spans="1:91" x14ac:dyDescent="0.25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  <c r="AA297" s="253"/>
      <c r="AB297" s="253"/>
      <c r="AC297" s="253"/>
      <c r="AD297" s="253"/>
      <c r="AE297" s="253"/>
      <c r="AF297" s="253"/>
      <c r="AG297" s="253"/>
      <c r="AH297" s="253"/>
      <c r="AI297" s="253"/>
      <c r="AJ297" s="253"/>
      <c r="AK297" s="253"/>
      <c r="AL297" s="253"/>
      <c r="AM297" s="253"/>
      <c r="AN297" s="253"/>
      <c r="AO297" s="253"/>
      <c r="AP297" s="253"/>
      <c r="AQ297" s="253"/>
      <c r="AR297" s="253"/>
      <c r="AS297" s="253"/>
      <c r="AT297" s="253"/>
      <c r="AU297" s="253"/>
      <c r="AV297" s="253"/>
      <c r="AW297" s="253"/>
      <c r="AX297" s="253"/>
      <c r="AY297" s="253"/>
      <c r="AZ297" s="253"/>
      <c r="BA297" s="253"/>
      <c r="BB297" s="253"/>
      <c r="BC297" s="253"/>
      <c r="BD297" s="253"/>
      <c r="BE297" s="253"/>
      <c r="BF297" s="253"/>
      <c r="BG297" s="253"/>
      <c r="BH297" s="253"/>
      <c r="BI297" s="253"/>
      <c r="BJ297" s="253"/>
      <c r="BK297" s="253"/>
      <c r="BL297" s="253"/>
      <c r="BM297" s="253"/>
      <c r="BN297" s="253"/>
      <c r="BO297" s="253"/>
      <c r="BP297" s="253"/>
      <c r="BQ297" s="253"/>
      <c r="BR297" s="253"/>
      <c r="BS297" s="253"/>
      <c r="BT297" s="253"/>
      <c r="BU297" s="253"/>
      <c r="BV297" s="253"/>
      <c r="BW297" s="253"/>
      <c r="BX297" s="253"/>
      <c r="BY297" s="253"/>
      <c r="BZ297" s="253"/>
      <c r="CA297" s="253"/>
      <c r="CB297" s="253"/>
      <c r="CC297" s="253"/>
      <c r="CD297" s="253"/>
      <c r="CE297" s="253"/>
      <c r="CF297" s="253"/>
      <c r="CG297" s="253"/>
      <c r="CH297" s="253"/>
      <c r="CI297" s="253"/>
      <c r="CJ297" s="253"/>
      <c r="CK297" s="253"/>
      <c r="CL297" s="253"/>
      <c r="CM297" s="253"/>
    </row>
    <row r="298" spans="1:91" x14ac:dyDescent="0.25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/>
      <c r="AJ298" s="253"/>
      <c r="AK298" s="253"/>
      <c r="AL298" s="253"/>
      <c r="AM298" s="253"/>
      <c r="AN298" s="253"/>
      <c r="AO298" s="253"/>
      <c r="AP298" s="253"/>
      <c r="AQ298" s="253"/>
      <c r="AR298" s="253"/>
      <c r="AS298" s="253"/>
      <c r="AT298" s="253"/>
      <c r="AU298" s="253"/>
      <c r="AV298" s="253"/>
      <c r="AW298" s="253"/>
      <c r="AX298" s="253"/>
      <c r="AY298" s="253"/>
      <c r="AZ298" s="253"/>
      <c r="BA298" s="253"/>
      <c r="BB298" s="253"/>
      <c r="BC298" s="253"/>
      <c r="BD298" s="253"/>
      <c r="BE298" s="253"/>
      <c r="BF298" s="253"/>
      <c r="BG298" s="253"/>
      <c r="BH298" s="253"/>
      <c r="BI298" s="253"/>
      <c r="BJ298" s="253"/>
      <c r="BK298" s="253"/>
      <c r="BL298" s="253"/>
      <c r="BM298" s="253"/>
      <c r="BN298" s="253"/>
      <c r="BO298" s="253"/>
      <c r="BP298" s="253"/>
      <c r="BQ298" s="253"/>
      <c r="BR298" s="253"/>
      <c r="BS298" s="253"/>
      <c r="BT298" s="253"/>
      <c r="BU298" s="253"/>
      <c r="BV298" s="253"/>
      <c r="BW298" s="253"/>
      <c r="BX298" s="253"/>
      <c r="BY298" s="253"/>
      <c r="BZ298" s="253"/>
      <c r="CA298" s="253"/>
      <c r="CB298" s="253"/>
      <c r="CC298" s="253"/>
      <c r="CD298" s="253"/>
      <c r="CE298" s="253"/>
      <c r="CF298" s="253"/>
      <c r="CG298" s="253"/>
      <c r="CH298" s="253"/>
      <c r="CI298" s="253"/>
      <c r="CJ298" s="253"/>
      <c r="CK298" s="253"/>
      <c r="CL298" s="253"/>
      <c r="CM298" s="253"/>
    </row>
    <row r="299" spans="1:91" x14ac:dyDescent="0.25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  <c r="AA299" s="253"/>
      <c r="AB299" s="253"/>
      <c r="AC299" s="253"/>
      <c r="AD299" s="253"/>
      <c r="AE299" s="253"/>
      <c r="AF299" s="253"/>
      <c r="AG299" s="253"/>
      <c r="AH299" s="253"/>
      <c r="AI299" s="253"/>
      <c r="AJ299" s="253"/>
      <c r="AK299" s="253"/>
      <c r="AL299" s="253"/>
      <c r="AM299" s="253"/>
      <c r="AN299" s="253"/>
      <c r="AO299" s="253"/>
      <c r="AP299" s="253"/>
      <c r="AQ299" s="253"/>
      <c r="AR299" s="253"/>
      <c r="AS299" s="253"/>
      <c r="AT299" s="253"/>
      <c r="AU299" s="253"/>
      <c r="AV299" s="253"/>
      <c r="AW299" s="253"/>
      <c r="AX299" s="253"/>
      <c r="AY299" s="253"/>
      <c r="AZ299" s="253"/>
      <c r="BA299" s="253"/>
      <c r="BB299" s="253"/>
      <c r="BC299" s="253"/>
      <c r="BD299" s="253"/>
      <c r="BE299" s="253"/>
      <c r="BF299" s="253"/>
      <c r="BG299" s="253"/>
      <c r="BH299" s="253"/>
      <c r="BI299" s="253"/>
      <c r="BJ299" s="253"/>
      <c r="BK299" s="253"/>
      <c r="BL299" s="253"/>
      <c r="BM299" s="253"/>
      <c r="BN299" s="253"/>
      <c r="BO299" s="253"/>
      <c r="BP299" s="253"/>
      <c r="BQ299" s="253"/>
      <c r="BR299" s="253"/>
      <c r="BS299" s="253"/>
      <c r="BT299" s="253"/>
      <c r="BU299" s="253"/>
      <c r="BV299" s="253"/>
      <c r="BW299" s="253"/>
      <c r="BX299" s="253"/>
      <c r="BY299" s="253"/>
      <c r="BZ299" s="253"/>
      <c r="CA299" s="253"/>
      <c r="CB299" s="253"/>
      <c r="CC299" s="253"/>
      <c r="CD299" s="253"/>
      <c r="CE299" s="253"/>
      <c r="CF299" s="253"/>
      <c r="CG299" s="253"/>
      <c r="CH299" s="253"/>
      <c r="CI299" s="253"/>
      <c r="CJ299" s="253"/>
      <c r="CK299" s="253"/>
      <c r="CL299" s="253"/>
      <c r="CM299" s="253"/>
    </row>
    <row r="300" spans="1:91" x14ac:dyDescent="0.25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  <c r="AA300" s="253"/>
      <c r="AB300" s="253"/>
      <c r="AC300" s="253"/>
      <c r="AD300" s="253"/>
      <c r="AE300" s="253"/>
      <c r="AF300" s="253"/>
      <c r="AG300" s="253"/>
      <c r="AH300" s="253"/>
      <c r="AI300" s="253"/>
      <c r="AJ300" s="253"/>
      <c r="AK300" s="253"/>
      <c r="AL300" s="253"/>
      <c r="AM300" s="253"/>
      <c r="AN300" s="253"/>
      <c r="AO300" s="253"/>
      <c r="AP300" s="253"/>
      <c r="AQ300" s="253"/>
      <c r="AR300" s="253"/>
      <c r="AS300" s="253"/>
      <c r="AT300" s="253"/>
      <c r="AU300" s="253"/>
      <c r="AV300" s="253"/>
      <c r="AW300" s="253"/>
      <c r="AX300" s="253"/>
      <c r="AY300" s="253"/>
      <c r="AZ300" s="253"/>
      <c r="BA300" s="253"/>
      <c r="BB300" s="253"/>
      <c r="BC300" s="253"/>
      <c r="BD300" s="253"/>
      <c r="BE300" s="253"/>
      <c r="BF300" s="253"/>
      <c r="BG300" s="253"/>
      <c r="BH300" s="253"/>
      <c r="BI300" s="253"/>
      <c r="BJ300" s="253"/>
      <c r="BK300" s="253"/>
      <c r="BL300" s="253"/>
      <c r="BM300" s="253"/>
      <c r="BN300" s="253"/>
      <c r="BO300" s="253"/>
      <c r="BP300" s="253"/>
      <c r="BQ300" s="253"/>
      <c r="BR300" s="253"/>
      <c r="BS300" s="253"/>
      <c r="BT300" s="253"/>
      <c r="BU300" s="253"/>
      <c r="BV300" s="253"/>
      <c r="BW300" s="253"/>
      <c r="BX300" s="253"/>
      <c r="BY300" s="253"/>
      <c r="BZ300" s="253"/>
      <c r="CA300" s="253"/>
      <c r="CB300" s="253"/>
      <c r="CC300" s="253"/>
      <c r="CD300" s="253"/>
      <c r="CE300" s="253"/>
      <c r="CF300" s="253"/>
      <c r="CG300" s="253"/>
      <c r="CH300" s="253"/>
      <c r="CI300" s="253"/>
      <c r="CJ300" s="253"/>
      <c r="CK300" s="253"/>
      <c r="CL300" s="253"/>
      <c r="CM300" s="253"/>
    </row>
    <row r="301" spans="1:91" x14ac:dyDescent="0.25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/>
      <c r="AJ301" s="253"/>
      <c r="AK301" s="253"/>
      <c r="AL301" s="253"/>
      <c r="AM301" s="253"/>
      <c r="AN301" s="253"/>
      <c r="AO301" s="253"/>
      <c r="AP301" s="253"/>
      <c r="AQ301" s="253"/>
      <c r="AR301" s="253"/>
      <c r="AS301" s="253"/>
      <c r="AT301" s="253"/>
      <c r="AU301" s="253"/>
      <c r="AV301" s="253"/>
      <c r="AW301" s="253"/>
      <c r="AX301" s="253"/>
      <c r="AY301" s="253"/>
      <c r="AZ301" s="253"/>
      <c r="BA301" s="253"/>
      <c r="BB301" s="253"/>
      <c r="BC301" s="253"/>
      <c r="BD301" s="253"/>
      <c r="BE301" s="253"/>
      <c r="BF301" s="253"/>
      <c r="BG301" s="253"/>
      <c r="BH301" s="253"/>
      <c r="BI301" s="253"/>
      <c r="BJ301" s="253"/>
      <c r="BK301" s="253"/>
      <c r="BL301" s="253"/>
      <c r="BM301" s="253"/>
      <c r="BN301" s="253"/>
      <c r="BO301" s="253"/>
      <c r="BP301" s="253"/>
      <c r="BQ301" s="253"/>
      <c r="BR301" s="253"/>
      <c r="BS301" s="253"/>
      <c r="BT301" s="253"/>
      <c r="BU301" s="253"/>
      <c r="BV301" s="253"/>
      <c r="BW301" s="253"/>
      <c r="BX301" s="253"/>
      <c r="BY301" s="253"/>
      <c r="BZ301" s="253"/>
      <c r="CA301" s="253"/>
      <c r="CB301" s="253"/>
      <c r="CC301" s="253"/>
      <c r="CD301" s="253"/>
      <c r="CE301" s="253"/>
      <c r="CF301" s="253"/>
      <c r="CG301" s="253"/>
      <c r="CH301" s="253"/>
      <c r="CI301" s="253"/>
      <c r="CJ301" s="253"/>
      <c r="CK301" s="253"/>
      <c r="CL301" s="253"/>
      <c r="CM301" s="253"/>
    </row>
    <row r="302" spans="1:91" x14ac:dyDescent="0.25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  <c r="AA302" s="253"/>
      <c r="AB302" s="253"/>
      <c r="AC302" s="253"/>
      <c r="AD302" s="253"/>
      <c r="AE302" s="253"/>
      <c r="AF302" s="253"/>
      <c r="AG302" s="253"/>
      <c r="AH302" s="253"/>
      <c r="AI302" s="253"/>
      <c r="AJ302" s="253"/>
      <c r="AK302" s="253"/>
      <c r="AL302" s="253"/>
      <c r="AM302" s="253"/>
      <c r="AN302" s="253"/>
      <c r="AO302" s="253"/>
      <c r="AP302" s="253"/>
      <c r="AQ302" s="253"/>
      <c r="AR302" s="253"/>
      <c r="AS302" s="253"/>
      <c r="AT302" s="253"/>
      <c r="AU302" s="253"/>
      <c r="AV302" s="253"/>
      <c r="AW302" s="253"/>
      <c r="AX302" s="253"/>
      <c r="AY302" s="253"/>
      <c r="AZ302" s="253"/>
      <c r="BA302" s="253"/>
      <c r="BB302" s="253"/>
      <c r="BC302" s="253"/>
      <c r="BD302" s="253"/>
      <c r="BE302" s="253"/>
      <c r="BF302" s="253"/>
      <c r="BG302" s="253"/>
      <c r="BH302" s="253"/>
      <c r="BI302" s="253"/>
      <c r="BJ302" s="253"/>
      <c r="BK302" s="253"/>
      <c r="BL302" s="253"/>
      <c r="BM302" s="253"/>
      <c r="BN302" s="253"/>
      <c r="BO302" s="253"/>
      <c r="BP302" s="253"/>
      <c r="BQ302" s="253"/>
      <c r="BR302" s="253"/>
      <c r="BS302" s="253"/>
      <c r="BT302" s="253"/>
      <c r="BU302" s="253"/>
      <c r="BV302" s="253"/>
      <c r="BW302" s="253"/>
      <c r="BX302" s="253"/>
      <c r="BY302" s="253"/>
      <c r="BZ302" s="253"/>
      <c r="CA302" s="253"/>
      <c r="CB302" s="253"/>
      <c r="CC302" s="253"/>
      <c r="CD302" s="253"/>
      <c r="CE302" s="253"/>
      <c r="CF302" s="253"/>
      <c r="CG302" s="253"/>
      <c r="CH302" s="253"/>
      <c r="CI302" s="253"/>
      <c r="CJ302" s="253"/>
      <c r="CK302" s="253"/>
      <c r="CL302" s="253"/>
      <c r="CM302" s="253"/>
    </row>
    <row r="303" spans="1:91" x14ac:dyDescent="0.25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  <c r="AA303" s="253"/>
      <c r="AB303" s="253"/>
      <c r="AC303" s="253"/>
      <c r="AD303" s="253"/>
      <c r="AE303" s="253"/>
      <c r="AF303" s="253"/>
      <c r="AG303" s="253"/>
      <c r="AH303" s="253"/>
      <c r="AI303" s="253"/>
      <c r="AJ303" s="253"/>
      <c r="AK303" s="253"/>
      <c r="AL303" s="253"/>
      <c r="AM303" s="253"/>
      <c r="AN303" s="253"/>
      <c r="AO303" s="253"/>
      <c r="AP303" s="253"/>
      <c r="AQ303" s="253"/>
      <c r="AR303" s="253"/>
      <c r="AS303" s="253"/>
      <c r="AT303" s="253"/>
      <c r="AU303" s="253"/>
      <c r="AV303" s="253"/>
      <c r="AW303" s="253"/>
      <c r="AX303" s="253"/>
      <c r="AY303" s="253"/>
      <c r="AZ303" s="253"/>
      <c r="BA303" s="253"/>
      <c r="BB303" s="253"/>
      <c r="BC303" s="253"/>
      <c r="BD303" s="253"/>
      <c r="BE303" s="253"/>
      <c r="BF303" s="253"/>
      <c r="BG303" s="253"/>
      <c r="BH303" s="253"/>
      <c r="BI303" s="253"/>
      <c r="BJ303" s="253"/>
      <c r="BK303" s="253"/>
      <c r="BL303" s="253"/>
      <c r="BM303" s="253"/>
      <c r="BN303" s="253"/>
      <c r="BO303" s="253"/>
      <c r="BP303" s="253"/>
      <c r="BQ303" s="253"/>
      <c r="BR303" s="253"/>
      <c r="BS303" s="253"/>
      <c r="BT303" s="253"/>
      <c r="BU303" s="253"/>
      <c r="BV303" s="253"/>
      <c r="BW303" s="253"/>
      <c r="BX303" s="253"/>
      <c r="BY303" s="253"/>
      <c r="BZ303" s="253"/>
      <c r="CA303" s="253"/>
      <c r="CB303" s="253"/>
      <c r="CC303" s="253"/>
      <c r="CD303" s="253"/>
      <c r="CE303" s="253"/>
      <c r="CF303" s="253"/>
      <c r="CG303" s="253"/>
      <c r="CH303" s="253"/>
      <c r="CI303" s="253"/>
      <c r="CJ303" s="253"/>
      <c r="CK303" s="253"/>
      <c r="CL303" s="253"/>
      <c r="CM303" s="253"/>
    </row>
    <row r="304" spans="1:91" x14ac:dyDescent="0.25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/>
      <c r="AJ304" s="253"/>
      <c r="AK304" s="253"/>
      <c r="AL304" s="253"/>
      <c r="AM304" s="253"/>
      <c r="AN304" s="253"/>
      <c r="AO304" s="253"/>
      <c r="AP304" s="253"/>
      <c r="AQ304" s="253"/>
      <c r="AR304" s="253"/>
      <c r="AS304" s="253"/>
      <c r="AT304" s="253"/>
      <c r="AU304" s="253"/>
      <c r="AV304" s="253"/>
      <c r="AW304" s="253"/>
      <c r="AX304" s="253"/>
      <c r="AY304" s="253"/>
      <c r="AZ304" s="253"/>
      <c r="BA304" s="253"/>
      <c r="BB304" s="253"/>
      <c r="BC304" s="253"/>
      <c r="BD304" s="253"/>
      <c r="BE304" s="253"/>
      <c r="BF304" s="253"/>
      <c r="BG304" s="253"/>
      <c r="BH304" s="253"/>
      <c r="BI304" s="253"/>
      <c r="BJ304" s="253"/>
      <c r="BK304" s="253"/>
      <c r="BL304" s="253"/>
      <c r="BM304" s="253"/>
      <c r="BN304" s="253"/>
      <c r="BO304" s="253"/>
      <c r="BP304" s="253"/>
      <c r="BQ304" s="253"/>
      <c r="BR304" s="253"/>
      <c r="BS304" s="253"/>
      <c r="BT304" s="253"/>
      <c r="BU304" s="253"/>
      <c r="BV304" s="253"/>
      <c r="BW304" s="253"/>
      <c r="BX304" s="253"/>
      <c r="BY304" s="253"/>
      <c r="BZ304" s="253"/>
      <c r="CA304" s="253"/>
      <c r="CB304" s="253"/>
      <c r="CC304" s="253"/>
      <c r="CD304" s="253"/>
      <c r="CE304" s="253"/>
      <c r="CF304" s="253"/>
      <c r="CG304" s="253"/>
      <c r="CH304" s="253"/>
      <c r="CI304" s="253"/>
      <c r="CJ304" s="253"/>
      <c r="CK304" s="253"/>
      <c r="CL304" s="253"/>
      <c r="CM304" s="253"/>
    </row>
    <row r="305" spans="1:91" x14ac:dyDescent="0.25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  <c r="AA305" s="253"/>
      <c r="AB305" s="253"/>
      <c r="AC305" s="253"/>
      <c r="AD305" s="253"/>
      <c r="AE305" s="253"/>
      <c r="AF305" s="253"/>
      <c r="AG305" s="253"/>
      <c r="AH305" s="253"/>
      <c r="AI305" s="253"/>
      <c r="AJ305" s="253"/>
      <c r="AK305" s="253"/>
      <c r="AL305" s="253"/>
      <c r="AM305" s="253"/>
      <c r="AN305" s="253"/>
      <c r="AO305" s="253"/>
      <c r="AP305" s="253"/>
      <c r="AQ305" s="253"/>
      <c r="AR305" s="253"/>
      <c r="AS305" s="253"/>
      <c r="AT305" s="253"/>
      <c r="AU305" s="253"/>
      <c r="AV305" s="253"/>
      <c r="AW305" s="253"/>
      <c r="AX305" s="253"/>
      <c r="AY305" s="253"/>
      <c r="AZ305" s="253"/>
      <c r="BA305" s="253"/>
      <c r="BB305" s="253"/>
      <c r="BC305" s="253"/>
      <c r="BD305" s="253"/>
      <c r="BE305" s="253"/>
      <c r="BF305" s="253"/>
      <c r="BG305" s="253"/>
      <c r="BH305" s="253"/>
      <c r="BI305" s="253"/>
      <c r="BJ305" s="253"/>
      <c r="BK305" s="253"/>
      <c r="BL305" s="253"/>
      <c r="BM305" s="253"/>
      <c r="BN305" s="253"/>
      <c r="BO305" s="253"/>
      <c r="BP305" s="253"/>
      <c r="BQ305" s="253"/>
      <c r="BR305" s="253"/>
      <c r="BS305" s="253"/>
      <c r="BT305" s="253"/>
      <c r="BU305" s="253"/>
      <c r="BV305" s="253"/>
      <c r="BW305" s="253"/>
      <c r="BX305" s="253"/>
      <c r="BY305" s="253"/>
      <c r="BZ305" s="253"/>
      <c r="CA305" s="253"/>
      <c r="CB305" s="253"/>
      <c r="CC305" s="253"/>
      <c r="CD305" s="253"/>
      <c r="CE305" s="253"/>
      <c r="CF305" s="253"/>
      <c r="CG305" s="253"/>
      <c r="CH305" s="253"/>
      <c r="CI305" s="253"/>
      <c r="CJ305" s="253"/>
      <c r="CK305" s="253"/>
      <c r="CL305" s="253"/>
      <c r="CM305" s="253"/>
    </row>
    <row r="306" spans="1:91" x14ac:dyDescent="0.25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53"/>
      <c r="AC306" s="253"/>
      <c r="AD306" s="253"/>
      <c r="AE306" s="253"/>
      <c r="AF306" s="253"/>
      <c r="AG306" s="253"/>
      <c r="AH306" s="253"/>
      <c r="AI306" s="253"/>
      <c r="AJ306" s="253"/>
      <c r="AK306" s="253"/>
      <c r="AL306" s="253"/>
      <c r="AM306" s="253"/>
      <c r="AN306" s="253"/>
      <c r="AO306" s="253"/>
      <c r="AP306" s="253"/>
      <c r="AQ306" s="253"/>
      <c r="AR306" s="253"/>
      <c r="AS306" s="253"/>
      <c r="AT306" s="253"/>
      <c r="AU306" s="253"/>
      <c r="AV306" s="253"/>
      <c r="AW306" s="253"/>
      <c r="AX306" s="253"/>
      <c r="AY306" s="253"/>
      <c r="AZ306" s="253"/>
      <c r="BA306" s="253"/>
      <c r="BB306" s="253"/>
      <c r="BC306" s="253"/>
      <c r="BD306" s="253"/>
      <c r="BE306" s="253"/>
      <c r="BF306" s="253"/>
      <c r="BG306" s="253"/>
      <c r="BH306" s="253"/>
      <c r="BI306" s="253"/>
      <c r="BJ306" s="253"/>
      <c r="BK306" s="253"/>
      <c r="BL306" s="253"/>
      <c r="BM306" s="253"/>
      <c r="BN306" s="253"/>
      <c r="BO306" s="253"/>
      <c r="BP306" s="253"/>
      <c r="BQ306" s="253"/>
      <c r="BR306" s="253"/>
      <c r="BS306" s="253"/>
      <c r="BT306" s="253"/>
      <c r="BU306" s="253"/>
      <c r="BV306" s="253"/>
      <c r="BW306" s="253"/>
      <c r="BX306" s="253"/>
      <c r="BY306" s="253"/>
      <c r="BZ306" s="253"/>
      <c r="CA306" s="253"/>
      <c r="CB306" s="253"/>
      <c r="CC306" s="253"/>
      <c r="CD306" s="253"/>
      <c r="CE306" s="253"/>
      <c r="CF306" s="253"/>
      <c r="CG306" s="253"/>
      <c r="CH306" s="253"/>
      <c r="CI306" s="253"/>
      <c r="CJ306" s="253"/>
      <c r="CK306" s="253"/>
      <c r="CL306" s="253"/>
      <c r="CM306" s="253"/>
    </row>
    <row r="307" spans="1:91" x14ac:dyDescent="0.25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3"/>
      <c r="AG307" s="253"/>
      <c r="AH307" s="253"/>
      <c r="AI307" s="253"/>
      <c r="AJ307" s="253"/>
      <c r="AK307" s="253"/>
      <c r="AL307" s="253"/>
      <c r="AM307" s="253"/>
      <c r="AN307" s="253"/>
      <c r="AO307" s="253"/>
      <c r="AP307" s="253"/>
      <c r="AQ307" s="253"/>
      <c r="AR307" s="253"/>
      <c r="AS307" s="253"/>
      <c r="AT307" s="253"/>
      <c r="AU307" s="253"/>
      <c r="AV307" s="253"/>
      <c r="AW307" s="253"/>
      <c r="AX307" s="253"/>
      <c r="AY307" s="253"/>
      <c r="AZ307" s="253"/>
      <c r="BA307" s="253"/>
      <c r="BB307" s="253"/>
      <c r="BC307" s="253"/>
      <c r="BD307" s="253"/>
      <c r="BE307" s="253"/>
      <c r="BF307" s="253"/>
      <c r="BG307" s="253"/>
      <c r="BH307" s="253"/>
      <c r="BI307" s="253"/>
      <c r="BJ307" s="253"/>
      <c r="BK307" s="253"/>
      <c r="BL307" s="253"/>
      <c r="BM307" s="253"/>
      <c r="BN307" s="253"/>
      <c r="BO307" s="253"/>
      <c r="BP307" s="253"/>
      <c r="BQ307" s="253"/>
      <c r="BR307" s="253"/>
      <c r="BS307" s="253"/>
      <c r="BT307" s="253"/>
      <c r="BU307" s="253"/>
      <c r="BV307" s="253"/>
      <c r="BW307" s="253"/>
      <c r="BX307" s="253"/>
      <c r="BY307" s="253"/>
      <c r="BZ307" s="253"/>
      <c r="CA307" s="253"/>
      <c r="CB307" s="253"/>
      <c r="CC307" s="253"/>
      <c r="CD307" s="253"/>
      <c r="CE307" s="253"/>
      <c r="CF307" s="253"/>
      <c r="CG307" s="253"/>
      <c r="CH307" s="253"/>
      <c r="CI307" s="253"/>
      <c r="CJ307" s="253"/>
      <c r="CK307" s="253"/>
      <c r="CL307" s="253"/>
      <c r="CM307" s="253"/>
    </row>
    <row r="308" spans="1:91" x14ac:dyDescent="0.25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  <c r="AA308" s="253"/>
      <c r="AB308" s="253"/>
      <c r="AC308" s="253"/>
      <c r="AD308" s="253"/>
      <c r="AE308" s="253"/>
      <c r="AF308" s="253"/>
      <c r="AG308" s="253"/>
      <c r="AH308" s="253"/>
      <c r="AI308" s="253"/>
      <c r="AJ308" s="253"/>
      <c r="AK308" s="253"/>
      <c r="AL308" s="253"/>
      <c r="AM308" s="253"/>
      <c r="AN308" s="253"/>
      <c r="AO308" s="253"/>
      <c r="AP308" s="253"/>
      <c r="AQ308" s="253"/>
      <c r="AR308" s="253"/>
      <c r="AS308" s="253"/>
      <c r="AT308" s="253"/>
      <c r="AU308" s="253"/>
      <c r="AV308" s="253"/>
      <c r="AW308" s="253"/>
      <c r="AX308" s="253"/>
      <c r="AY308" s="253"/>
      <c r="AZ308" s="253"/>
      <c r="BA308" s="253"/>
      <c r="BB308" s="253"/>
      <c r="BC308" s="253"/>
      <c r="BD308" s="253"/>
      <c r="BE308" s="253"/>
      <c r="BF308" s="253"/>
      <c r="BG308" s="253"/>
      <c r="BH308" s="253"/>
      <c r="BI308" s="253"/>
      <c r="BJ308" s="253"/>
      <c r="BK308" s="253"/>
      <c r="BL308" s="253"/>
      <c r="BM308" s="253"/>
      <c r="BN308" s="253"/>
      <c r="BO308" s="253"/>
      <c r="BP308" s="253"/>
      <c r="BQ308" s="253"/>
      <c r="BR308" s="253"/>
      <c r="BS308" s="253"/>
      <c r="BT308" s="253"/>
      <c r="BU308" s="253"/>
      <c r="BV308" s="253"/>
      <c r="BW308" s="253"/>
      <c r="BX308" s="253"/>
      <c r="BY308" s="253"/>
      <c r="BZ308" s="253"/>
      <c r="CA308" s="253"/>
      <c r="CB308" s="253"/>
      <c r="CC308" s="253"/>
      <c r="CD308" s="253"/>
      <c r="CE308" s="253"/>
      <c r="CF308" s="253"/>
      <c r="CG308" s="253"/>
      <c r="CH308" s="253"/>
      <c r="CI308" s="253"/>
      <c r="CJ308" s="253"/>
      <c r="CK308" s="253"/>
      <c r="CL308" s="253"/>
      <c r="CM308" s="253"/>
    </row>
    <row r="309" spans="1:91" x14ac:dyDescent="0.25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  <c r="AA309" s="253"/>
      <c r="AB309" s="253"/>
      <c r="AC309" s="253"/>
      <c r="AD309" s="253"/>
      <c r="AE309" s="253"/>
      <c r="AF309" s="253"/>
      <c r="AG309" s="253"/>
      <c r="AH309" s="253"/>
      <c r="AI309" s="253"/>
      <c r="AJ309" s="253"/>
      <c r="AK309" s="253"/>
      <c r="AL309" s="253"/>
      <c r="AM309" s="253"/>
      <c r="AN309" s="253"/>
      <c r="AO309" s="253"/>
      <c r="AP309" s="253"/>
      <c r="AQ309" s="253"/>
      <c r="AR309" s="253"/>
      <c r="AS309" s="253"/>
      <c r="AT309" s="253"/>
      <c r="AU309" s="253"/>
      <c r="AV309" s="253"/>
      <c r="AW309" s="253"/>
      <c r="AX309" s="253"/>
      <c r="AY309" s="253"/>
      <c r="AZ309" s="253"/>
      <c r="BA309" s="253"/>
      <c r="BB309" s="253"/>
      <c r="BC309" s="253"/>
      <c r="BD309" s="253"/>
      <c r="BE309" s="253"/>
      <c r="BF309" s="253"/>
      <c r="BG309" s="253"/>
      <c r="BH309" s="253"/>
      <c r="BI309" s="253"/>
      <c r="BJ309" s="253"/>
      <c r="BK309" s="253"/>
      <c r="BL309" s="253"/>
      <c r="BM309" s="253"/>
      <c r="BN309" s="253"/>
      <c r="BO309" s="253"/>
      <c r="BP309" s="253"/>
      <c r="BQ309" s="253"/>
      <c r="BR309" s="253"/>
      <c r="BS309" s="253"/>
      <c r="BT309" s="253"/>
      <c r="BU309" s="253"/>
      <c r="BV309" s="253"/>
      <c r="BW309" s="253"/>
      <c r="BX309" s="253"/>
      <c r="BY309" s="253"/>
      <c r="BZ309" s="253"/>
      <c r="CA309" s="253"/>
      <c r="CB309" s="253"/>
      <c r="CC309" s="253"/>
      <c r="CD309" s="253"/>
      <c r="CE309" s="253"/>
      <c r="CF309" s="253"/>
      <c r="CG309" s="253"/>
      <c r="CH309" s="253"/>
      <c r="CI309" s="253"/>
      <c r="CJ309" s="253"/>
      <c r="CK309" s="253"/>
      <c r="CL309" s="253"/>
      <c r="CM309" s="253"/>
    </row>
    <row r="310" spans="1:91" x14ac:dyDescent="0.25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/>
      <c r="AJ310" s="253"/>
      <c r="AK310" s="253"/>
      <c r="AL310" s="253"/>
      <c r="AM310" s="253"/>
      <c r="AN310" s="253"/>
      <c r="AO310" s="253"/>
      <c r="AP310" s="253"/>
      <c r="AQ310" s="253"/>
      <c r="AR310" s="253"/>
      <c r="AS310" s="253"/>
      <c r="AT310" s="253"/>
      <c r="AU310" s="253"/>
      <c r="AV310" s="253"/>
      <c r="AW310" s="253"/>
      <c r="AX310" s="253"/>
      <c r="AY310" s="253"/>
      <c r="AZ310" s="253"/>
      <c r="BA310" s="253"/>
      <c r="BB310" s="253"/>
      <c r="BC310" s="253"/>
      <c r="BD310" s="253"/>
      <c r="BE310" s="253"/>
      <c r="BF310" s="253"/>
      <c r="BG310" s="253"/>
      <c r="BH310" s="253"/>
      <c r="BI310" s="253"/>
      <c r="BJ310" s="253"/>
      <c r="BK310" s="253"/>
      <c r="BL310" s="253"/>
      <c r="BM310" s="253"/>
      <c r="BN310" s="253"/>
      <c r="BO310" s="253"/>
      <c r="BP310" s="253"/>
      <c r="BQ310" s="253"/>
      <c r="BR310" s="253"/>
      <c r="BS310" s="253"/>
      <c r="BT310" s="253"/>
      <c r="BU310" s="253"/>
      <c r="BV310" s="253"/>
      <c r="BW310" s="253"/>
      <c r="BX310" s="253"/>
      <c r="BY310" s="253"/>
      <c r="BZ310" s="253"/>
      <c r="CA310" s="253"/>
      <c r="CB310" s="253"/>
      <c r="CC310" s="253"/>
      <c r="CD310" s="253"/>
      <c r="CE310" s="253"/>
      <c r="CF310" s="253"/>
      <c r="CG310" s="253"/>
      <c r="CH310" s="253"/>
      <c r="CI310" s="253"/>
      <c r="CJ310" s="253"/>
      <c r="CK310" s="253"/>
      <c r="CL310" s="253"/>
      <c r="CM310" s="253"/>
    </row>
    <row r="311" spans="1:91" x14ac:dyDescent="0.25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/>
      <c r="AJ311" s="253"/>
      <c r="AK311" s="253"/>
      <c r="AL311" s="253"/>
      <c r="AM311" s="253"/>
      <c r="AN311" s="253"/>
      <c r="AO311" s="253"/>
      <c r="AP311" s="253"/>
      <c r="AQ311" s="253"/>
      <c r="AR311" s="253"/>
      <c r="AS311" s="253"/>
      <c r="AT311" s="253"/>
      <c r="AU311" s="253"/>
      <c r="AV311" s="253"/>
      <c r="AW311" s="253"/>
      <c r="AX311" s="253"/>
      <c r="AY311" s="253"/>
      <c r="AZ311" s="253"/>
      <c r="BA311" s="253"/>
      <c r="BB311" s="253"/>
      <c r="BC311" s="253"/>
      <c r="BD311" s="253"/>
      <c r="BE311" s="253"/>
      <c r="BF311" s="253"/>
      <c r="BG311" s="253"/>
      <c r="BH311" s="253"/>
      <c r="BI311" s="253"/>
      <c r="BJ311" s="253"/>
      <c r="BK311" s="253"/>
      <c r="BL311" s="253"/>
      <c r="BM311" s="253"/>
      <c r="BN311" s="253"/>
      <c r="BO311" s="253"/>
      <c r="BP311" s="253"/>
      <c r="BQ311" s="253"/>
      <c r="BR311" s="253"/>
      <c r="BS311" s="253"/>
      <c r="BT311" s="253"/>
      <c r="BU311" s="253"/>
      <c r="BV311" s="253"/>
      <c r="BW311" s="253"/>
      <c r="BX311" s="253"/>
      <c r="BY311" s="253"/>
      <c r="BZ311" s="253"/>
      <c r="CA311" s="253"/>
      <c r="CB311" s="253"/>
      <c r="CC311" s="253"/>
      <c r="CD311" s="253"/>
      <c r="CE311" s="253"/>
      <c r="CF311" s="253"/>
      <c r="CG311" s="253"/>
      <c r="CH311" s="253"/>
      <c r="CI311" s="253"/>
      <c r="CJ311" s="253"/>
      <c r="CK311" s="253"/>
      <c r="CL311" s="253"/>
      <c r="CM311" s="253"/>
    </row>
    <row r="312" spans="1:91" x14ac:dyDescent="0.25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  <c r="AA312" s="253"/>
      <c r="AB312" s="253"/>
      <c r="AC312" s="253"/>
      <c r="AD312" s="253"/>
      <c r="AE312" s="253"/>
      <c r="AF312" s="253"/>
      <c r="AG312" s="253"/>
      <c r="AH312" s="253"/>
      <c r="AI312" s="253"/>
      <c r="AJ312" s="253"/>
      <c r="AK312" s="253"/>
      <c r="AL312" s="253"/>
      <c r="AM312" s="253"/>
      <c r="AN312" s="253"/>
      <c r="AO312" s="253"/>
      <c r="AP312" s="253"/>
      <c r="AQ312" s="253"/>
      <c r="AR312" s="253"/>
      <c r="AS312" s="253"/>
      <c r="AT312" s="253"/>
      <c r="AU312" s="253"/>
      <c r="AV312" s="253"/>
      <c r="AW312" s="253"/>
      <c r="AX312" s="253"/>
      <c r="AY312" s="253"/>
      <c r="AZ312" s="253"/>
      <c r="BA312" s="253"/>
      <c r="BB312" s="253"/>
      <c r="BC312" s="253"/>
      <c r="BD312" s="253"/>
      <c r="BE312" s="253"/>
      <c r="BF312" s="253"/>
      <c r="BG312" s="253"/>
      <c r="BH312" s="253"/>
      <c r="BI312" s="253"/>
      <c r="BJ312" s="253"/>
      <c r="BK312" s="253"/>
      <c r="BL312" s="253"/>
      <c r="BM312" s="253"/>
      <c r="BN312" s="253"/>
      <c r="BO312" s="253"/>
      <c r="BP312" s="253"/>
      <c r="BQ312" s="253"/>
      <c r="BR312" s="253"/>
      <c r="BS312" s="253"/>
      <c r="BT312" s="253"/>
      <c r="BU312" s="253"/>
      <c r="BV312" s="253"/>
      <c r="BW312" s="253"/>
      <c r="BX312" s="253"/>
      <c r="BY312" s="253"/>
      <c r="BZ312" s="253"/>
      <c r="CA312" s="253"/>
      <c r="CB312" s="253"/>
      <c r="CC312" s="253"/>
      <c r="CD312" s="253"/>
      <c r="CE312" s="253"/>
      <c r="CF312" s="253"/>
      <c r="CG312" s="253"/>
      <c r="CH312" s="253"/>
      <c r="CI312" s="253"/>
      <c r="CJ312" s="253"/>
      <c r="CK312" s="253"/>
      <c r="CL312" s="253"/>
      <c r="CM312" s="253"/>
    </row>
    <row r="313" spans="1:91" x14ac:dyDescent="0.25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  <c r="AA313" s="253"/>
      <c r="AB313" s="253"/>
      <c r="AC313" s="253"/>
      <c r="AD313" s="253"/>
      <c r="AE313" s="253"/>
      <c r="AF313" s="253"/>
      <c r="AG313" s="253"/>
      <c r="AH313" s="253"/>
      <c r="AI313" s="253"/>
      <c r="AJ313" s="253"/>
      <c r="AK313" s="253"/>
      <c r="AL313" s="253"/>
      <c r="AM313" s="253"/>
      <c r="AN313" s="253"/>
      <c r="AO313" s="253"/>
      <c r="AP313" s="253"/>
      <c r="AQ313" s="253"/>
      <c r="AR313" s="253"/>
      <c r="AS313" s="253"/>
      <c r="AT313" s="253"/>
      <c r="AU313" s="253"/>
      <c r="AV313" s="253"/>
      <c r="AW313" s="253"/>
      <c r="AX313" s="253"/>
      <c r="AY313" s="253"/>
      <c r="AZ313" s="253"/>
      <c r="BA313" s="253"/>
      <c r="BB313" s="253"/>
      <c r="BC313" s="253"/>
      <c r="BD313" s="253"/>
      <c r="BE313" s="253"/>
      <c r="BF313" s="253"/>
      <c r="BG313" s="253"/>
      <c r="BH313" s="253"/>
      <c r="BI313" s="253"/>
      <c r="BJ313" s="253"/>
      <c r="BK313" s="253"/>
      <c r="BL313" s="253"/>
      <c r="BM313" s="253"/>
      <c r="BN313" s="253"/>
      <c r="BO313" s="253"/>
      <c r="BP313" s="253"/>
      <c r="BQ313" s="253"/>
      <c r="BR313" s="253"/>
      <c r="BS313" s="253"/>
      <c r="BT313" s="253"/>
      <c r="BU313" s="253"/>
      <c r="BV313" s="253"/>
      <c r="BW313" s="253"/>
      <c r="BX313" s="253"/>
      <c r="BY313" s="253"/>
      <c r="BZ313" s="253"/>
      <c r="CA313" s="253"/>
      <c r="CB313" s="253"/>
      <c r="CC313" s="253"/>
      <c r="CD313" s="253"/>
      <c r="CE313" s="253"/>
      <c r="CF313" s="253"/>
      <c r="CG313" s="253"/>
      <c r="CH313" s="253"/>
      <c r="CI313" s="253"/>
      <c r="CJ313" s="253"/>
      <c r="CK313" s="253"/>
      <c r="CL313" s="253"/>
      <c r="CM313" s="253"/>
    </row>
    <row r="314" spans="1:91" x14ac:dyDescent="0.25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/>
      <c r="AJ314" s="253"/>
      <c r="AK314" s="253"/>
      <c r="AL314" s="253"/>
      <c r="AM314" s="253"/>
      <c r="AN314" s="253"/>
      <c r="AO314" s="253"/>
      <c r="AP314" s="253"/>
      <c r="AQ314" s="253"/>
      <c r="AR314" s="253"/>
      <c r="AS314" s="253"/>
      <c r="AT314" s="253"/>
      <c r="AU314" s="253"/>
      <c r="AV314" s="253"/>
      <c r="AW314" s="253"/>
      <c r="AX314" s="253"/>
      <c r="AY314" s="253"/>
      <c r="AZ314" s="253"/>
      <c r="BA314" s="253"/>
      <c r="BB314" s="253"/>
      <c r="BC314" s="253"/>
      <c r="BD314" s="253"/>
      <c r="BE314" s="253"/>
      <c r="BF314" s="253"/>
      <c r="BG314" s="253"/>
      <c r="BH314" s="253"/>
      <c r="BI314" s="253"/>
      <c r="BJ314" s="253"/>
      <c r="BK314" s="253"/>
      <c r="BL314" s="253"/>
      <c r="BM314" s="253"/>
      <c r="BN314" s="253"/>
      <c r="BO314" s="253"/>
      <c r="BP314" s="253"/>
      <c r="BQ314" s="253"/>
      <c r="BR314" s="253"/>
      <c r="BS314" s="253"/>
      <c r="BT314" s="253"/>
      <c r="BU314" s="253"/>
      <c r="BV314" s="253"/>
      <c r="BW314" s="253"/>
      <c r="BX314" s="253"/>
      <c r="BY314" s="253"/>
      <c r="BZ314" s="253"/>
      <c r="CA314" s="253"/>
      <c r="CB314" s="253"/>
      <c r="CC314" s="253"/>
      <c r="CD314" s="253"/>
      <c r="CE314" s="253"/>
      <c r="CF314" s="253"/>
      <c r="CG314" s="253"/>
      <c r="CH314" s="253"/>
      <c r="CI314" s="253"/>
      <c r="CJ314" s="253"/>
      <c r="CK314" s="253"/>
      <c r="CL314" s="253"/>
      <c r="CM314" s="253"/>
    </row>
    <row r="315" spans="1:91" x14ac:dyDescent="0.25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  <c r="AA315" s="253"/>
      <c r="AB315" s="253"/>
      <c r="AC315" s="253"/>
      <c r="AD315" s="253"/>
      <c r="AE315" s="253"/>
      <c r="AF315" s="253"/>
      <c r="AG315" s="253"/>
      <c r="AH315" s="253"/>
      <c r="AI315" s="253"/>
      <c r="AJ315" s="253"/>
      <c r="AK315" s="253"/>
      <c r="AL315" s="253"/>
      <c r="AM315" s="253"/>
      <c r="AN315" s="253"/>
      <c r="AO315" s="253"/>
      <c r="AP315" s="253"/>
      <c r="AQ315" s="253"/>
      <c r="AR315" s="253"/>
      <c r="AS315" s="253"/>
      <c r="AT315" s="253"/>
      <c r="AU315" s="253"/>
      <c r="AV315" s="253"/>
      <c r="AW315" s="253"/>
      <c r="AX315" s="253"/>
      <c r="AY315" s="253"/>
      <c r="AZ315" s="253"/>
      <c r="BA315" s="253"/>
      <c r="BB315" s="253"/>
      <c r="BC315" s="253"/>
      <c r="BD315" s="253"/>
      <c r="BE315" s="253"/>
      <c r="BF315" s="253"/>
      <c r="BG315" s="253"/>
      <c r="BH315" s="253"/>
      <c r="BI315" s="253"/>
      <c r="BJ315" s="253"/>
      <c r="BK315" s="253"/>
      <c r="BL315" s="253"/>
      <c r="BM315" s="253"/>
      <c r="BN315" s="253"/>
      <c r="BO315" s="253"/>
      <c r="BP315" s="253"/>
      <c r="BQ315" s="253"/>
      <c r="BR315" s="253"/>
      <c r="BS315" s="253"/>
      <c r="BT315" s="253"/>
      <c r="BU315" s="253"/>
      <c r="BV315" s="253"/>
      <c r="BW315" s="253"/>
      <c r="BX315" s="253"/>
      <c r="BY315" s="253"/>
      <c r="BZ315" s="253"/>
      <c r="CA315" s="253"/>
      <c r="CB315" s="253"/>
      <c r="CC315" s="253"/>
      <c r="CD315" s="253"/>
      <c r="CE315" s="253"/>
      <c r="CF315" s="253"/>
      <c r="CG315" s="253"/>
      <c r="CH315" s="253"/>
      <c r="CI315" s="253"/>
      <c r="CJ315" s="253"/>
      <c r="CK315" s="253"/>
      <c r="CL315" s="253"/>
      <c r="CM315" s="253"/>
    </row>
    <row r="316" spans="1:91" x14ac:dyDescent="0.25">
      <c r="A316" s="253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  <c r="AA316" s="253"/>
      <c r="AB316" s="253"/>
      <c r="AC316" s="253"/>
      <c r="AD316" s="253"/>
      <c r="AE316" s="253"/>
      <c r="AF316" s="253"/>
      <c r="AG316" s="253"/>
      <c r="AH316" s="253"/>
      <c r="AI316" s="253"/>
      <c r="AJ316" s="253"/>
      <c r="AK316" s="253"/>
      <c r="AL316" s="253"/>
      <c r="AM316" s="253"/>
      <c r="AN316" s="253"/>
      <c r="AO316" s="253"/>
      <c r="AP316" s="253"/>
      <c r="AQ316" s="253"/>
      <c r="AR316" s="253"/>
      <c r="AS316" s="253"/>
      <c r="AT316" s="253"/>
      <c r="AU316" s="253"/>
      <c r="AV316" s="253"/>
      <c r="AW316" s="253"/>
      <c r="AX316" s="253"/>
      <c r="AY316" s="253"/>
      <c r="AZ316" s="253"/>
      <c r="BA316" s="253"/>
      <c r="BB316" s="253"/>
      <c r="BC316" s="253"/>
      <c r="BD316" s="253"/>
      <c r="BE316" s="253"/>
      <c r="BF316" s="253"/>
      <c r="BG316" s="253"/>
      <c r="BH316" s="253"/>
      <c r="BI316" s="253"/>
      <c r="BJ316" s="253"/>
      <c r="BK316" s="253"/>
      <c r="BL316" s="253"/>
      <c r="BM316" s="253"/>
      <c r="BN316" s="253"/>
      <c r="BO316" s="253"/>
      <c r="BP316" s="253"/>
      <c r="BQ316" s="253"/>
      <c r="BR316" s="253"/>
      <c r="BS316" s="253"/>
      <c r="BT316" s="253"/>
      <c r="BU316" s="253"/>
      <c r="BV316" s="253"/>
      <c r="BW316" s="253"/>
      <c r="BX316" s="253"/>
      <c r="BY316" s="253"/>
      <c r="BZ316" s="253"/>
      <c r="CA316" s="253"/>
      <c r="CB316" s="253"/>
      <c r="CC316" s="253"/>
      <c r="CD316" s="253"/>
      <c r="CE316" s="253"/>
      <c r="CF316" s="253"/>
      <c r="CG316" s="253"/>
      <c r="CH316" s="253"/>
      <c r="CI316" s="253"/>
      <c r="CJ316" s="253"/>
      <c r="CK316" s="253"/>
      <c r="CL316" s="253"/>
      <c r="CM316" s="253"/>
    </row>
    <row r="317" spans="1:91" x14ac:dyDescent="0.25">
      <c r="A317" s="253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/>
      <c r="AJ317" s="253"/>
      <c r="AK317" s="253"/>
      <c r="AL317" s="253"/>
      <c r="AM317" s="253"/>
      <c r="AN317" s="253"/>
      <c r="AO317" s="253"/>
      <c r="AP317" s="253"/>
      <c r="AQ317" s="253"/>
      <c r="AR317" s="253"/>
      <c r="AS317" s="253"/>
      <c r="AT317" s="253"/>
      <c r="AU317" s="253"/>
      <c r="AV317" s="253"/>
      <c r="AW317" s="253"/>
      <c r="AX317" s="253"/>
      <c r="AY317" s="253"/>
      <c r="AZ317" s="253"/>
      <c r="BA317" s="253"/>
      <c r="BB317" s="253"/>
      <c r="BC317" s="253"/>
      <c r="BD317" s="253"/>
      <c r="BE317" s="253"/>
      <c r="BF317" s="253"/>
      <c r="BG317" s="253"/>
      <c r="BH317" s="253"/>
      <c r="BI317" s="253"/>
      <c r="BJ317" s="253"/>
      <c r="BK317" s="253"/>
      <c r="BL317" s="253"/>
      <c r="BM317" s="253"/>
      <c r="BN317" s="253"/>
      <c r="BO317" s="253"/>
      <c r="BP317" s="253"/>
      <c r="BQ317" s="253"/>
      <c r="BR317" s="253"/>
      <c r="BS317" s="253"/>
      <c r="BT317" s="253"/>
      <c r="BU317" s="253"/>
      <c r="BV317" s="253"/>
      <c r="BW317" s="253"/>
      <c r="BX317" s="253"/>
      <c r="BY317" s="253"/>
      <c r="BZ317" s="253"/>
      <c r="CA317" s="253"/>
      <c r="CB317" s="253"/>
      <c r="CC317" s="253"/>
      <c r="CD317" s="253"/>
      <c r="CE317" s="253"/>
      <c r="CF317" s="253"/>
      <c r="CG317" s="253"/>
      <c r="CH317" s="253"/>
      <c r="CI317" s="253"/>
      <c r="CJ317" s="253"/>
      <c r="CK317" s="253"/>
      <c r="CL317" s="253"/>
      <c r="CM317" s="253"/>
    </row>
    <row r="318" spans="1:91" x14ac:dyDescent="0.25">
      <c r="A318" s="253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  <c r="AA318" s="253"/>
      <c r="AB318" s="253"/>
      <c r="AC318" s="253"/>
      <c r="AD318" s="253"/>
      <c r="AE318" s="253"/>
      <c r="AF318" s="253"/>
      <c r="AG318" s="253"/>
      <c r="AH318" s="253"/>
      <c r="AI318" s="253"/>
      <c r="AJ318" s="253"/>
      <c r="AK318" s="253"/>
      <c r="AL318" s="253"/>
      <c r="AM318" s="253"/>
      <c r="AN318" s="253"/>
      <c r="AO318" s="253"/>
      <c r="AP318" s="253"/>
      <c r="AQ318" s="253"/>
      <c r="AR318" s="253"/>
      <c r="AS318" s="253"/>
      <c r="AT318" s="253"/>
      <c r="AU318" s="253"/>
      <c r="AV318" s="253"/>
      <c r="AW318" s="253"/>
      <c r="AX318" s="253"/>
      <c r="AY318" s="253"/>
      <c r="AZ318" s="253"/>
      <c r="BA318" s="253"/>
      <c r="BB318" s="253"/>
      <c r="BC318" s="253"/>
      <c r="BD318" s="253"/>
      <c r="BE318" s="253"/>
      <c r="BF318" s="253"/>
      <c r="BG318" s="253"/>
      <c r="BH318" s="253"/>
      <c r="BI318" s="253"/>
      <c r="BJ318" s="253"/>
      <c r="BK318" s="253"/>
      <c r="BL318" s="253"/>
      <c r="BM318" s="253"/>
      <c r="BN318" s="253"/>
      <c r="BO318" s="253"/>
      <c r="BP318" s="253"/>
      <c r="BQ318" s="253"/>
      <c r="BR318" s="253"/>
      <c r="BS318" s="253"/>
      <c r="BT318" s="253"/>
      <c r="BU318" s="253"/>
      <c r="BV318" s="253"/>
      <c r="BW318" s="253"/>
      <c r="BX318" s="253"/>
      <c r="BY318" s="253"/>
      <c r="BZ318" s="253"/>
      <c r="CA318" s="253"/>
      <c r="CB318" s="253"/>
      <c r="CC318" s="253"/>
      <c r="CD318" s="253"/>
      <c r="CE318" s="253"/>
      <c r="CF318" s="253"/>
      <c r="CG318" s="253"/>
      <c r="CH318" s="253"/>
      <c r="CI318" s="253"/>
      <c r="CJ318" s="253"/>
      <c r="CK318" s="253"/>
      <c r="CL318" s="253"/>
      <c r="CM318" s="253"/>
    </row>
    <row r="319" spans="1:91" x14ac:dyDescent="0.25">
      <c r="A319" s="253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53"/>
      <c r="AC319" s="253"/>
      <c r="AD319" s="253"/>
      <c r="AE319" s="253"/>
      <c r="AF319" s="253"/>
      <c r="AG319" s="253"/>
      <c r="AH319" s="253"/>
      <c r="AI319" s="253"/>
      <c r="AJ319" s="253"/>
      <c r="AK319" s="253"/>
      <c r="AL319" s="253"/>
      <c r="AM319" s="253"/>
      <c r="AN319" s="253"/>
      <c r="AO319" s="253"/>
      <c r="AP319" s="253"/>
      <c r="AQ319" s="253"/>
      <c r="AR319" s="253"/>
      <c r="AS319" s="253"/>
      <c r="AT319" s="253"/>
      <c r="AU319" s="253"/>
      <c r="AV319" s="253"/>
      <c r="AW319" s="253"/>
      <c r="AX319" s="253"/>
      <c r="AY319" s="253"/>
      <c r="AZ319" s="253"/>
      <c r="BA319" s="253"/>
      <c r="BB319" s="253"/>
      <c r="BC319" s="253"/>
      <c r="BD319" s="253"/>
      <c r="BE319" s="253"/>
      <c r="BF319" s="253"/>
      <c r="BG319" s="253"/>
      <c r="BH319" s="253"/>
      <c r="BI319" s="253"/>
      <c r="BJ319" s="253"/>
      <c r="BK319" s="253"/>
      <c r="BL319" s="253"/>
      <c r="BM319" s="253"/>
      <c r="BN319" s="253"/>
      <c r="BO319" s="253"/>
      <c r="BP319" s="253"/>
      <c r="BQ319" s="253"/>
      <c r="BR319" s="253"/>
      <c r="BS319" s="253"/>
      <c r="BT319" s="253"/>
      <c r="BU319" s="253"/>
      <c r="BV319" s="253"/>
      <c r="BW319" s="253"/>
      <c r="BX319" s="253"/>
      <c r="BY319" s="253"/>
      <c r="BZ319" s="253"/>
      <c r="CA319" s="253"/>
      <c r="CB319" s="253"/>
      <c r="CC319" s="253"/>
      <c r="CD319" s="253"/>
      <c r="CE319" s="253"/>
      <c r="CF319" s="253"/>
      <c r="CG319" s="253"/>
      <c r="CH319" s="253"/>
      <c r="CI319" s="253"/>
      <c r="CJ319" s="253"/>
      <c r="CK319" s="253"/>
      <c r="CL319" s="253"/>
      <c r="CM319" s="253"/>
    </row>
    <row r="320" spans="1:91" x14ac:dyDescent="0.25">
      <c r="A320" s="253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/>
      <c r="AJ320" s="253"/>
      <c r="AK320" s="253"/>
      <c r="AL320" s="253"/>
      <c r="AM320" s="253"/>
      <c r="AN320" s="253"/>
      <c r="AO320" s="253"/>
      <c r="AP320" s="253"/>
      <c r="AQ320" s="253"/>
      <c r="AR320" s="253"/>
      <c r="AS320" s="253"/>
      <c r="AT320" s="253"/>
      <c r="AU320" s="253"/>
      <c r="AV320" s="253"/>
      <c r="AW320" s="253"/>
      <c r="AX320" s="253"/>
      <c r="AY320" s="253"/>
      <c r="AZ320" s="253"/>
      <c r="BA320" s="253"/>
      <c r="BB320" s="253"/>
      <c r="BC320" s="253"/>
      <c r="BD320" s="253"/>
      <c r="BE320" s="253"/>
      <c r="BF320" s="253"/>
      <c r="BG320" s="253"/>
      <c r="BH320" s="253"/>
      <c r="BI320" s="253"/>
      <c r="BJ320" s="253"/>
      <c r="BK320" s="253"/>
      <c r="BL320" s="253"/>
      <c r="BM320" s="253"/>
      <c r="BN320" s="253"/>
      <c r="BO320" s="253"/>
      <c r="BP320" s="253"/>
      <c r="BQ320" s="253"/>
      <c r="BR320" s="253"/>
      <c r="BS320" s="253"/>
      <c r="BT320" s="253"/>
      <c r="BU320" s="253"/>
      <c r="BV320" s="253"/>
      <c r="BW320" s="253"/>
      <c r="BX320" s="253"/>
      <c r="BY320" s="253"/>
      <c r="BZ320" s="253"/>
      <c r="CA320" s="253"/>
      <c r="CB320" s="253"/>
      <c r="CC320" s="253"/>
      <c r="CD320" s="253"/>
      <c r="CE320" s="253"/>
      <c r="CF320" s="253"/>
      <c r="CG320" s="253"/>
      <c r="CH320" s="253"/>
      <c r="CI320" s="253"/>
      <c r="CJ320" s="253"/>
      <c r="CK320" s="253"/>
      <c r="CL320" s="253"/>
      <c r="CM320" s="253"/>
    </row>
    <row r="321" spans="1:91" x14ac:dyDescent="0.25">
      <c r="A321" s="253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  <c r="AA321" s="253"/>
      <c r="AB321" s="253"/>
      <c r="AC321" s="253"/>
      <c r="AD321" s="253"/>
      <c r="AE321" s="253"/>
      <c r="AF321" s="253"/>
      <c r="AG321" s="253"/>
      <c r="AH321" s="253"/>
      <c r="AI321" s="253"/>
      <c r="AJ321" s="253"/>
      <c r="AK321" s="253"/>
      <c r="AL321" s="253"/>
      <c r="AM321" s="253"/>
      <c r="AN321" s="253"/>
      <c r="AO321" s="253"/>
      <c r="AP321" s="253"/>
      <c r="AQ321" s="253"/>
      <c r="AR321" s="253"/>
      <c r="AS321" s="253"/>
      <c r="AT321" s="253"/>
      <c r="AU321" s="253"/>
      <c r="AV321" s="253"/>
      <c r="AW321" s="253"/>
      <c r="AX321" s="253"/>
      <c r="AY321" s="253"/>
      <c r="AZ321" s="253"/>
      <c r="BA321" s="253"/>
      <c r="BB321" s="253"/>
      <c r="BC321" s="253"/>
      <c r="BD321" s="253"/>
      <c r="BE321" s="253"/>
      <c r="BF321" s="253"/>
      <c r="BG321" s="253"/>
      <c r="BH321" s="253"/>
      <c r="BI321" s="253"/>
      <c r="BJ321" s="253"/>
      <c r="BK321" s="253"/>
      <c r="BL321" s="253"/>
      <c r="BM321" s="253"/>
      <c r="BN321" s="253"/>
      <c r="BO321" s="253"/>
      <c r="BP321" s="253"/>
      <c r="BQ321" s="253"/>
      <c r="BR321" s="253"/>
      <c r="BS321" s="253"/>
      <c r="BT321" s="253"/>
      <c r="BU321" s="253"/>
      <c r="BV321" s="253"/>
      <c r="BW321" s="253"/>
      <c r="BX321" s="253"/>
      <c r="BY321" s="253"/>
      <c r="BZ321" s="253"/>
      <c r="CA321" s="253"/>
      <c r="CB321" s="253"/>
      <c r="CC321" s="253"/>
      <c r="CD321" s="253"/>
      <c r="CE321" s="253"/>
      <c r="CF321" s="253"/>
      <c r="CG321" s="253"/>
      <c r="CH321" s="253"/>
      <c r="CI321" s="253"/>
      <c r="CJ321" s="253"/>
      <c r="CK321" s="253"/>
      <c r="CL321" s="253"/>
      <c r="CM321" s="253"/>
    </row>
    <row r="322" spans="1:91" x14ac:dyDescent="0.25">
      <c r="A322" s="253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  <c r="AA322" s="253"/>
      <c r="AB322" s="253"/>
      <c r="AC322" s="253"/>
      <c r="AD322" s="253"/>
      <c r="AE322" s="253"/>
      <c r="AF322" s="253"/>
      <c r="AG322" s="253"/>
      <c r="AH322" s="253"/>
      <c r="AI322" s="253"/>
      <c r="AJ322" s="253"/>
      <c r="AK322" s="253"/>
      <c r="AL322" s="253"/>
      <c r="AM322" s="253"/>
      <c r="AN322" s="253"/>
      <c r="AO322" s="253"/>
      <c r="AP322" s="253"/>
      <c r="AQ322" s="253"/>
      <c r="AR322" s="253"/>
      <c r="AS322" s="253"/>
      <c r="AT322" s="253"/>
      <c r="AU322" s="253"/>
      <c r="AV322" s="253"/>
      <c r="AW322" s="253"/>
      <c r="AX322" s="253"/>
      <c r="AY322" s="253"/>
      <c r="AZ322" s="253"/>
      <c r="BA322" s="253"/>
      <c r="BB322" s="253"/>
      <c r="BC322" s="253"/>
      <c r="BD322" s="253"/>
      <c r="BE322" s="253"/>
      <c r="BF322" s="253"/>
      <c r="BG322" s="253"/>
      <c r="BH322" s="253"/>
      <c r="BI322" s="253"/>
      <c r="BJ322" s="253"/>
      <c r="BK322" s="253"/>
      <c r="BL322" s="253"/>
      <c r="BM322" s="253"/>
      <c r="BN322" s="253"/>
      <c r="BO322" s="253"/>
      <c r="BP322" s="253"/>
      <c r="BQ322" s="253"/>
      <c r="BR322" s="253"/>
      <c r="BS322" s="253"/>
      <c r="BT322" s="253"/>
      <c r="BU322" s="253"/>
      <c r="BV322" s="253"/>
      <c r="BW322" s="253"/>
      <c r="BX322" s="253"/>
      <c r="BY322" s="253"/>
      <c r="BZ322" s="253"/>
      <c r="CA322" s="253"/>
      <c r="CB322" s="253"/>
      <c r="CC322" s="253"/>
      <c r="CD322" s="253"/>
      <c r="CE322" s="253"/>
      <c r="CF322" s="253"/>
      <c r="CG322" s="253"/>
      <c r="CH322" s="253"/>
      <c r="CI322" s="253"/>
      <c r="CJ322" s="253"/>
      <c r="CK322" s="253"/>
      <c r="CL322" s="253"/>
      <c r="CM322" s="253"/>
    </row>
    <row r="323" spans="1:91" x14ac:dyDescent="0.25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/>
      <c r="AJ323" s="253"/>
      <c r="AK323" s="253"/>
      <c r="AL323" s="253"/>
      <c r="AM323" s="253"/>
      <c r="AN323" s="253"/>
      <c r="AO323" s="253"/>
      <c r="AP323" s="253"/>
      <c r="AQ323" s="253"/>
      <c r="AR323" s="253"/>
      <c r="AS323" s="253"/>
      <c r="AT323" s="253"/>
      <c r="AU323" s="253"/>
      <c r="AV323" s="253"/>
      <c r="AW323" s="253"/>
      <c r="AX323" s="253"/>
      <c r="AY323" s="253"/>
      <c r="AZ323" s="253"/>
      <c r="BA323" s="253"/>
      <c r="BB323" s="253"/>
      <c r="BC323" s="253"/>
      <c r="BD323" s="253"/>
      <c r="BE323" s="253"/>
      <c r="BF323" s="253"/>
      <c r="BG323" s="253"/>
      <c r="BH323" s="253"/>
      <c r="BI323" s="253"/>
      <c r="BJ323" s="253"/>
      <c r="BK323" s="253"/>
      <c r="BL323" s="253"/>
      <c r="BM323" s="253"/>
      <c r="BN323" s="253"/>
      <c r="BO323" s="253"/>
      <c r="BP323" s="253"/>
      <c r="BQ323" s="253"/>
      <c r="BR323" s="253"/>
      <c r="BS323" s="253"/>
      <c r="BT323" s="253"/>
      <c r="BU323" s="253"/>
      <c r="BV323" s="253"/>
      <c r="BW323" s="253"/>
      <c r="BX323" s="253"/>
      <c r="BY323" s="253"/>
      <c r="BZ323" s="253"/>
      <c r="CA323" s="253"/>
      <c r="CB323" s="253"/>
      <c r="CC323" s="253"/>
      <c r="CD323" s="253"/>
      <c r="CE323" s="253"/>
      <c r="CF323" s="253"/>
      <c r="CG323" s="253"/>
      <c r="CH323" s="253"/>
      <c r="CI323" s="253"/>
      <c r="CJ323" s="253"/>
      <c r="CK323" s="253"/>
      <c r="CL323" s="253"/>
      <c r="CM323" s="253"/>
    </row>
    <row r="324" spans="1:91" x14ac:dyDescent="0.25">
      <c r="A324" s="253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  <c r="AA324" s="253"/>
      <c r="AB324" s="253"/>
      <c r="AC324" s="253"/>
      <c r="AD324" s="253"/>
      <c r="AE324" s="253"/>
      <c r="AF324" s="253"/>
      <c r="AG324" s="253"/>
      <c r="AH324" s="253"/>
      <c r="AI324" s="253"/>
      <c r="AJ324" s="253"/>
      <c r="AK324" s="253"/>
      <c r="AL324" s="253"/>
      <c r="AM324" s="253"/>
      <c r="AN324" s="253"/>
      <c r="AO324" s="253"/>
      <c r="AP324" s="253"/>
      <c r="AQ324" s="253"/>
      <c r="AR324" s="253"/>
      <c r="AS324" s="253"/>
      <c r="AT324" s="253"/>
      <c r="AU324" s="253"/>
      <c r="AV324" s="253"/>
      <c r="AW324" s="253"/>
      <c r="AX324" s="253"/>
      <c r="AY324" s="253"/>
      <c r="AZ324" s="253"/>
      <c r="BA324" s="253"/>
      <c r="BB324" s="253"/>
      <c r="BC324" s="253"/>
      <c r="BD324" s="253"/>
      <c r="BE324" s="253"/>
      <c r="BF324" s="253"/>
      <c r="BG324" s="253"/>
      <c r="BH324" s="253"/>
      <c r="BI324" s="253"/>
      <c r="BJ324" s="253"/>
      <c r="BK324" s="253"/>
      <c r="BL324" s="253"/>
      <c r="BM324" s="253"/>
      <c r="BN324" s="253"/>
      <c r="BO324" s="253"/>
      <c r="BP324" s="253"/>
      <c r="BQ324" s="253"/>
      <c r="BR324" s="253"/>
      <c r="BS324" s="253"/>
      <c r="BT324" s="253"/>
      <c r="BU324" s="253"/>
      <c r="BV324" s="253"/>
      <c r="BW324" s="253"/>
      <c r="BX324" s="253"/>
      <c r="BY324" s="253"/>
      <c r="BZ324" s="253"/>
      <c r="CA324" s="253"/>
      <c r="CB324" s="253"/>
      <c r="CC324" s="253"/>
      <c r="CD324" s="253"/>
      <c r="CE324" s="253"/>
      <c r="CF324" s="253"/>
      <c r="CG324" s="253"/>
      <c r="CH324" s="253"/>
      <c r="CI324" s="253"/>
      <c r="CJ324" s="253"/>
      <c r="CK324" s="253"/>
      <c r="CL324" s="253"/>
      <c r="CM324" s="253"/>
    </row>
    <row r="325" spans="1:91" x14ac:dyDescent="0.25">
      <c r="A325" s="253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  <c r="AA325" s="253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3"/>
      <c r="AN325" s="253"/>
      <c r="AO325" s="253"/>
      <c r="AP325" s="253"/>
      <c r="AQ325" s="253"/>
      <c r="AR325" s="253"/>
      <c r="AS325" s="253"/>
      <c r="AT325" s="253"/>
      <c r="AU325" s="253"/>
      <c r="AV325" s="253"/>
      <c r="AW325" s="253"/>
      <c r="AX325" s="253"/>
      <c r="AY325" s="253"/>
      <c r="AZ325" s="253"/>
      <c r="BA325" s="253"/>
      <c r="BB325" s="253"/>
      <c r="BC325" s="253"/>
      <c r="BD325" s="253"/>
      <c r="BE325" s="253"/>
      <c r="BF325" s="253"/>
      <c r="BG325" s="253"/>
      <c r="BH325" s="253"/>
      <c r="BI325" s="253"/>
      <c r="BJ325" s="253"/>
      <c r="BK325" s="253"/>
      <c r="BL325" s="253"/>
      <c r="BM325" s="253"/>
      <c r="BN325" s="253"/>
      <c r="BO325" s="253"/>
      <c r="BP325" s="253"/>
      <c r="BQ325" s="253"/>
      <c r="BR325" s="253"/>
      <c r="BS325" s="253"/>
      <c r="BT325" s="253"/>
      <c r="BU325" s="253"/>
      <c r="BV325" s="253"/>
      <c r="BW325" s="253"/>
      <c r="BX325" s="253"/>
      <c r="BY325" s="253"/>
      <c r="BZ325" s="253"/>
      <c r="CA325" s="253"/>
      <c r="CB325" s="253"/>
      <c r="CC325" s="253"/>
      <c r="CD325" s="253"/>
      <c r="CE325" s="253"/>
      <c r="CF325" s="253"/>
      <c r="CG325" s="253"/>
      <c r="CH325" s="253"/>
      <c r="CI325" s="253"/>
      <c r="CJ325" s="253"/>
      <c r="CK325" s="253"/>
      <c r="CL325" s="253"/>
      <c r="CM325" s="253"/>
    </row>
    <row r="326" spans="1:91" x14ac:dyDescent="0.25">
      <c r="A326" s="253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  <c r="AA326" s="253"/>
      <c r="AB326" s="253"/>
      <c r="AC326" s="253"/>
      <c r="AD326" s="253"/>
      <c r="AE326" s="253"/>
      <c r="AF326" s="253"/>
      <c r="AG326" s="253"/>
      <c r="AH326" s="253"/>
      <c r="AI326" s="253"/>
      <c r="AJ326" s="253"/>
      <c r="AK326" s="253"/>
      <c r="AL326" s="253"/>
      <c r="AM326" s="253"/>
      <c r="AN326" s="253"/>
      <c r="AO326" s="253"/>
      <c r="AP326" s="253"/>
      <c r="AQ326" s="253"/>
      <c r="AR326" s="253"/>
      <c r="AS326" s="253"/>
      <c r="AT326" s="253"/>
      <c r="AU326" s="253"/>
      <c r="AV326" s="253"/>
      <c r="AW326" s="253"/>
      <c r="AX326" s="253"/>
      <c r="AY326" s="253"/>
      <c r="AZ326" s="253"/>
      <c r="BA326" s="253"/>
      <c r="BB326" s="253"/>
      <c r="BC326" s="253"/>
      <c r="BD326" s="253"/>
      <c r="BE326" s="253"/>
      <c r="BF326" s="253"/>
      <c r="BG326" s="253"/>
      <c r="BH326" s="253"/>
      <c r="BI326" s="253"/>
      <c r="BJ326" s="253"/>
      <c r="BK326" s="253"/>
      <c r="BL326" s="253"/>
      <c r="BM326" s="253"/>
      <c r="BN326" s="253"/>
      <c r="BO326" s="253"/>
      <c r="BP326" s="253"/>
      <c r="BQ326" s="253"/>
      <c r="BR326" s="253"/>
      <c r="BS326" s="253"/>
      <c r="BT326" s="253"/>
      <c r="BU326" s="253"/>
      <c r="BV326" s="253"/>
      <c r="BW326" s="253"/>
      <c r="BX326" s="253"/>
      <c r="BY326" s="253"/>
      <c r="BZ326" s="253"/>
      <c r="CA326" s="253"/>
      <c r="CB326" s="253"/>
      <c r="CC326" s="253"/>
      <c r="CD326" s="253"/>
      <c r="CE326" s="253"/>
      <c r="CF326" s="253"/>
      <c r="CG326" s="253"/>
      <c r="CH326" s="253"/>
      <c r="CI326" s="253"/>
      <c r="CJ326" s="253"/>
      <c r="CK326" s="253"/>
      <c r="CL326" s="253"/>
      <c r="CM326" s="253"/>
    </row>
    <row r="327" spans="1:91" x14ac:dyDescent="0.25">
      <c r="A327" s="253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  <c r="AA327" s="253"/>
      <c r="AB327" s="253"/>
      <c r="AC327" s="253"/>
      <c r="AD327" s="253"/>
      <c r="AE327" s="253"/>
      <c r="AF327" s="253"/>
      <c r="AG327" s="253"/>
      <c r="AH327" s="253"/>
      <c r="AI327" s="253"/>
      <c r="AJ327" s="253"/>
      <c r="AK327" s="253"/>
      <c r="AL327" s="253"/>
      <c r="AM327" s="253"/>
      <c r="AN327" s="253"/>
      <c r="AO327" s="253"/>
      <c r="AP327" s="253"/>
      <c r="AQ327" s="253"/>
      <c r="AR327" s="253"/>
      <c r="AS327" s="253"/>
      <c r="AT327" s="253"/>
      <c r="AU327" s="253"/>
      <c r="AV327" s="253"/>
      <c r="AW327" s="253"/>
      <c r="AX327" s="253"/>
      <c r="AY327" s="253"/>
      <c r="AZ327" s="253"/>
      <c r="BA327" s="253"/>
      <c r="BB327" s="253"/>
      <c r="BC327" s="253"/>
      <c r="BD327" s="253"/>
      <c r="BE327" s="253"/>
      <c r="BF327" s="253"/>
      <c r="BG327" s="253"/>
      <c r="BH327" s="253"/>
      <c r="BI327" s="253"/>
      <c r="BJ327" s="253"/>
      <c r="BK327" s="253"/>
      <c r="BL327" s="253"/>
      <c r="BM327" s="253"/>
      <c r="BN327" s="253"/>
      <c r="BO327" s="253"/>
      <c r="BP327" s="253"/>
      <c r="BQ327" s="253"/>
      <c r="BR327" s="253"/>
      <c r="BS327" s="253"/>
      <c r="BT327" s="253"/>
      <c r="BU327" s="253"/>
      <c r="BV327" s="253"/>
      <c r="BW327" s="253"/>
      <c r="BX327" s="253"/>
      <c r="BY327" s="253"/>
      <c r="BZ327" s="253"/>
      <c r="CA327" s="253"/>
      <c r="CB327" s="253"/>
      <c r="CC327" s="253"/>
      <c r="CD327" s="253"/>
      <c r="CE327" s="253"/>
      <c r="CF327" s="253"/>
      <c r="CG327" s="253"/>
      <c r="CH327" s="253"/>
      <c r="CI327" s="253"/>
      <c r="CJ327" s="253"/>
      <c r="CK327" s="253"/>
      <c r="CL327" s="253"/>
      <c r="CM327" s="253"/>
    </row>
    <row r="328" spans="1:91" x14ac:dyDescent="0.25">
      <c r="A328" s="253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  <c r="AA328" s="253"/>
      <c r="AB328" s="253"/>
      <c r="AC328" s="253"/>
      <c r="AD328" s="253"/>
      <c r="AE328" s="253"/>
      <c r="AF328" s="253"/>
      <c r="AG328" s="253"/>
      <c r="AH328" s="253"/>
      <c r="AI328" s="253"/>
      <c r="AJ328" s="253"/>
      <c r="AK328" s="253"/>
      <c r="AL328" s="253"/>
      <c r="AM328" s="253"/>
      <c r="AN328" s="253"/>
      <c r="AO328" s="253"/>
      <c r="AP328" s="253"/>
      <c r="AQ328" s="253"/>
      <c r="AR328" s="253"/>
      <c r="AS328" s="253"/>
      <c r="AT328" s="253"/>
      <c r="AU328" s="253"/>
      <c r="AV328" s="253"/>
      <c r="AW328" s="253"/>
      <c r="AX328" s="253"/>
      <c r="AY328" s="253"/>
      <c r="AZ328" s="253"/>
      <c r="BA328" s="253"/>
      <c r="BB328" s="253"/>
      <c r="BC328" s="253"/>
      <c r="BD328" s="253"/>
      <c r="BE328" s="253"/>
      <c r="BF328" s="253"/>
      <c r="BG328" s="253"/>
      <c r="BH328" s="253"/>
      <c r="BI328" s="253"/>
      <c r="BJ328" s="253"/>
      <c r="BK328" s="253"/>
      <c r="BL328" s="253"/>
      <c r="BM328" s="253"/>
      <c r="BN328" s="253"/>
      <c r="BO328" s="253"/>
      <c r="BP328" s="253"/>
      <c r="BQ328" s="253"/>
      <c r="BR328" s="253"/>
      <c r="BS328" s="253"/>
      <c r="BT328" s="253"/>
      <c r="BU328" s="253"/>
      <c r="BV328" s="253"/>
      <c r="BW328" s="253"/>
      <c r="BX328" s="253"/>
      <c r="BY328" s="253"/>
      <c r="BZ328" s="253"/>
      <c r="CA328" s="253"/>
      <c r="CB328" s="253"/>
      <c r="CC328" s="253"/>
      <c r="CD328" s="253"/>
      <c r="CE328" s="253"/>
      <c r="CF328" s="253"/>
      <c r="CG328" s="253"/>
      <c r="CH328" s="253"/>
      <c r="CI328" s="253"/>
      <c r="CJ328" s="253"/>
      <c r="CK328" s="253"/>
      <c r="CL328" s="253"/>
      <c r="CM328" s="253"/>
    </row>
    <row r="329" spans="1:91" x14ac:dyDescent="0.25">
      <c r="A329" s="253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  <c r="AA329" s="253"/>
      <c r="AB329" s="253"/>
      <c r="AC329" s="253"/>
      <c r="AD329" s="253"/>
      <c r="AE329" s="253"/>
      <c r="AF329" s="253"/>
      <c r="AG329" s="253"/>
      <c r="AH329" s="253"/>
      <c r="AI329" s="253"/>
      <c r="AJ329" s="253"/>
      <c r="AK329" s="253"/>
      <c r="AL329" s="253"/>
      <c r="AM329" s="253"/>
      <c r="AN329" s="253"/>
      <c r="AO329" s="253"/>
      <c r="AP329" s="253"/>
      <c r="AQ329" s="253"/>
      <c r="AR329" s="253"/>
      <c r="AS329" s="253"/>
      <c r="AT329" s="253"/>
      <c r="AU329" s="253"/>
      <c r="AV329" s="253"/>
      <c r="AW329" s="253"/>
      <c r="AX329" s="253"/>
      <c r="AY329" s="253"/>
      <c r="AZ329" s="253"/>
      <c r="BA329" s="253"/>
      <c r="BB329" s="253"/>
      <c r="BC329" s="253"/>
      <c r="BD329" s="253"/>
      <c r="BE329" s="253"/>
      <c r="BF329" s="253"/>
      <c r="BG329" s="253"/>
      <c r="BH329" s="253"/>
      <c r="BI329" s="253"/>
      <c r="BJ329" s="253"/>
      <c r="BK329" s="253"/>
      <c r="BL329" s="253"/>
      <c r="BM329" s="253"/>
      <c r="BN329" s="253"/>
      <c r="BO329" s="253"/>
      <c r="BP329" s="253"/>
      <c r="BQ329" s="253"/>
      <c r="BR329" s="253"/>
      <c r="BS329" s="253"/>
      <c r="BT329" s="253"/>
      <c r="BU329" s="253"/>
      <c r="BV329" s="253"/>
      <c r="BW329" s="253"/>
      <c r="BX329" s="253"/>
      <c r="BY329" s="253"/>
      <c r="BZ329" s="253"/>
      <c r="CA329" s="253"/>
      <c r="CB329" s="253"/>
      <c r="CC329" s="253"/>
      <c r="CD329" s="253"/>
      <c r="CE329" s="253"/>
      <c r="CF329" s="253"/>
      <c r="CG329" s="253"/>
      <c r="CH329" s="253"/>
      <c r="CI329" s="253"/>
      <c r="CJ329" s="253"/>
      <c r="CK329" s="253"/>
      <c r="CL329" s="253"/>
      <c r="CM329" s="253"/>
    </row>
    <row r="330" spans="1:91" x14ac:dyDescent="0.25">
      <c r="A330" s="253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  <c r="AK330" s="253"/>
      <c r="AL330" s="253"/>
      <c r="AM330" s="253"/>
      <c r="AN330" s="253"/>
      <c r="AO330" s="253"/>
      <c r="AP330" s="253"/>
      <c r="AQ330" s="253"/>
      <c r="AR330" s="253"/>
      <c r="AS330" s="253"/>
      <c r="AT330" s="253"/>
      <c r="AU330" s="253"/>
      <c r="AV330" s="253"/>
      <c r="AW330" s="253"/>
      <c r="AX330" s="253"/>
      <c r="AY330" s="253"/>
      <c r="AZ330" s="253"/>
      <c r="BA330" s="253"/>
      <c r="BB330" s="253"/>
      <c r="BC330" s="253"/>
      <c r="BD330" s="253"/>
      <c r="BE330" s="253"/>
      <c r="BF330" s="253"/>
      <c r="BG330" s="253"/>
      <c r="BH330" s="253"/>
      <c r="BI330" s="253"/>
      <c r="BJ330" s="253"/>
      <c r="BK330" s="253"/>
      <c r="BL330" s="253"/>
      <c r="BM330" s="253"/>
      <c r="BN330" s="253"/>
      <c r="BO330" s="253"/>
      <c r="BP330" s="253"/>
      <c r="BQ330" s="253"/>
      <c r="BR330" s="253"/>
      <c r="BS330" s="253"/>
      <c r="BT330" s="253"/>
      <c r="BU330" s="253"/>
      <c r="BV330" s="253"/>
      <c r="BW330" s="253"/>
      <c r="BX330" s="253"/>
      <c r="BY330" s="253"/>
      <c r="BZ330" s="253"/>
      <c r="CA330" s="253"/>
      <c r="CB330" s="253"/>
      <c r="CC330" s="253"/>
      <c r="CD330" s="253"/>
      <c r="CE330" s="253"/>
      <c r="CF330" s="253"/>
      <c r="CG330" s="253"/>
      <c r="CH330" s="253"/>
      <c r="CI330" s="253"/>
      <c r="CJ330" s="253"/>
      <c r="CK330" s="253"/>
      <c r="CL330" s="253"/>
      <c r="CM330" s="253"/>
    </row>
    <row r="331" spans="1:91" x14ac:dyDescent="0.25">
      <c r="A331" s="253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/>
      <c r="AJ331" s="253"/>
      <c r="AK331" s="253"/>
      <c r="AL331" s="253"/>
      <c r="AM331" s="253"/>
      <c r="AN331" s="253"/>
      <c r="AO331" s="253"/>
      <c r="AP331" s="253"/>
      <c r="AQ331" s="253"/>
      <c r="AR331" s="253"/>
      <c r="AS331" s="253"/>
      <c r="AT331" s="253"/>
      <c r="AU331" s="253"/>
      <c r="AV331" s="253"/>
      <c r="AW331" s="253"/>
      <c r="AX331" s="253"/>
      <c r="AY331" s="253"/>
      <c r="AZ331" s="253"/>
      <c r="BA331" s="253"/>
      <c r="BB331" s="253"/>
      <c r="BC331" s="253"/>
      <c r="BD331" s="253"/>
      <c r="BE331" s="253"/>
      <c r="BF331" s="253"/>
      <c r="BG331" s="253"/>
      <c r="BH331" s="253"/>
      <c r="BI331" s="253"/>
      <c r="BJ331" s="253"/>
      <c r="BK331" s="253"/>
      <c r="BL331" s="253"/>
      <c r="BM331" s="253"/>
      <c r="BN331" s="253"/>
      <c r="BO331" s="253"/>
      <c r="BP331" s="253"/>
      <c r="BQ331" s="253"/>
      <c r="BR331" s="253"/>
      <c r="BS331" s="253"/>
      <c r="BT331" s="253"/>
      <c r="BU331" s="253"/>
      <c r="BV331" s="253"/>
      <c r="BW331" s="253"/>
      <c r="BX331" s="253"/>
      <c r="BY331" s="253"/>
      <c r="BZ331" s="253"/>
      <c r="CA331" s="253"/>
      <c r="CB331" s="253"/>
      <c r="CC331" s="253"/>
      <c r="CD331" s="253"/>
      <c r="CE331" s="253"/>
      <c r="CF331" s="253"/>
      <c r="CG331" s="253"/>
      <c r="CH331" s="253"/>
      <c r="CI331" s="253"/>
      <c r="CJ331" s="253"/>
      <c r="CK331" s="253"/>
      <c r="CL331" s="253"/>
      <c r="CM331" s="253"/>
    </row>
    <row r="332" spans="1:91" x14ac:dyDescent="0.25">
      <c r="A332" s="253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B332" s="253"/>
      <c r="AC332" s="253"/>
      <c r="AD332" s="253"/>
      <c r="AE332" s="253"/>
      <c r="AF332" s="253"/>
      <c r="AG332" s="253"/>
      <c r="AH332" s="253"/>
      <c r="AI332" s="253"/>
      <c r="AJ332" s="253"/>
      <c r="AK332" s="253"/>
      <c r="AL332" s="253"/>
      <c r="AM332" s="253"/>
      <c r="AN332" s="253"/>
      <c r="AO332" s="253"/>
      <c r="AP332" s="253"/>
      <c r="AQ332" s="253"/>
      <c r="AR332" s="253"/>
      <c r="AS332" s="253"/>
      <c r="AT332" s="253"/>
      <c r="AU332" s="253"/>
      <c r="AV332" s="253"/>
      <c r="AW332" s="253"/>
      <c r="AX332" s="253"/>
      <c r="AY332" s="253"/>
      <c r="AZ332" s="253"/>
      <c r="BA332" s="253"/>
      <c r="BB332" s="253"/>
      <c r="BC332" s="253"/>
      <c r="BD332" s="253"/>
      <c r="BE332" s="253"/>
      <c r="BF332" s="253"/>
      <c r="BG332" s="253"/>
      <c r="BH332" s="253"/>
      <c r="BI332" s="253"/>
      <c r="BJ332" s="253"/>
      <c r="BK332" s="253"/>
      <c r="BL332" s="253"/>
      <c r="BM332" s="253"/>
      <c r="BN332" s="253"/>
      <c r="BO332" s="253"/>
      <c r="BP332" s="253"/>
      <c r="BQ332" s="253"/>
      <c r="BR332" s="253"/>
      <c r="BS332" s="253"/>
      <c r="BT332" s="253"/>
      <c r="BU332" s="253"/>
      <c r="BV332" s="253"/>
      <c r="BW332" s="253"/>
      <c r="BX332" s="253"/>
      <c r="BY332" s="253"/>
      <c r="BZ332" s="253"/>
      <c r="CA332" s="253"/>
      <c r="CB332" s="253"/>
      <c r="CC332" s="253"/>
      <c r="CD332" s="253"/>
      <c r="CE332" s="253"/>
      <c r="CF332" s="253"/>
      <c r="CG332" s="253"/>
      <c r="CH332" s="253"/>
      <c r="CI332" s="253"/>
      <c r="CJ332" s="253"/>
      <c r="CK332" s="253"/>
      <c r="CL332" s="253"/>
      <c r="CM332" s="253"/>
    </row>
    <row r="333" spans="1:91" x14ac:dyDescent="0.25">
      <c r="A333" s="253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/>
      <c r="AJ333" s="253"/>
      <c r="AK333" s="253"/>
      <c r="AL333" s="253"/>
      <c r="AM333" s="253"/>
      <c r="AN333" s="253"/>
      <c r="AO333" s="253"/>
      <c r="AP333" s="253"/>
      <c r="AQ333" s="253"/>
      <c r="AR333" s="253"/>
      <c r="AS333" s="253"/>
      <c r="AT333" s="253"/>
      <c r="AU333" s="253"/>
      <c r="AV333" s="253"/>
      <c r="AW333" s="253"/>
      <c r="AX333" s="253"/>
      <c r="AY333" s="253"/>
      <c r="AZ333" s="253"/>
      <c r="BA333" s="253"/>
      <c r="BB333" s="253"/>
      <c r="BC333" s="253"/>
      <c r="BD333" s="253"/>
      <c r="BE333" s="253"/>
      <c r="BF333" s="253"/>
      <c r="BG333" s="253"/>
      <c r="BH333" s="253"/>
      <c r="BI333" s="253"/>
      <c r="BJ333" s="253"/>
      <c r="BK333" s="253"/>
      <c r="BL333" s="253"/>
      <c r="BM333" s="253"/>
      <c r="BN333" s="253"/>
      <c r="BO333" s="253"/>
      <c r="BP333" s="253"/>
      <c r="BQ333" s="253"/>
      <c r="BR333" s="253"/>
      <c r="BS333" s="253"/>
      <c r="BT333" s="253"/>
      <c r="BU333" s="253"/>
      <c r="BV333" s="253"/>
      <c r="BW333" s="253"/>
      <c r="BX333" s="253"/>
      <c r="BY333" s="253"/>
      <c r="BZ333" s="253"/>
      <c r="CA333" s="253"/>
      <c r="CB333" s="253"/>
      <c r="CC333" s="253"/>
      <c r="CD333" s="253"/>
      <c r="CE333" s="253"/>
      <c r="CF333" s="253"/>
      <c r="CG333" s="253"/>
      <c r="CH333" s="253"/>
      <c r="CI333" s="253"/>
      <c r="CJ333" s="253"/>
      <c r="CK333" s="253"/>
      <c r="CL333" s="253"/>
      <c r="CM333" s="253"/>
    </row>
    <row r="334" spans="1:91" x14ac:dyDescent="0.25">
      <c r="A334" s="253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53"/>
      <c r="AE334" s="253"/>
      <c r="AF334" s="253"/>
      <c r="AG334" s="253"/>
      <c r="AH334" s="253"/>
      <c r="AI334" s="253"/>
      <c r="AJ334" s="253"/>
      <c r="AK334" s="253"/>
      <c r="AL334" s="253"/>
      <c r="AM334" s="253"/>
      <c r="AN334" s="253"/>
      <c r="AO334" s="253"/>
      <c r="AP334" s="253"/>
      <c r="AQ334" s="253"/>
      <c r="AR334" s="253"/>
      <c r="AS334" s="253"/>
      <c r="AT334" s="253"/>
      <c r="AU334" s="253"/>
      <c r="AV334" s="253"/>
      <c r="AW334" s="253"/>
      <c r="AX334" s="253"/>
      <c r="AY334" s="253"/>
      <c r="AZ334" s="253"/>
      <c r="BA334" s="253"/>
      <c r="BB334" s="253"/>
      <c r="BC334" s="253"/>
      <c r="BD334" s="253"/>
      <c r="BE334" s="253"/>
      <c r="BF334" s="253"/>
      <c r="BG334" s="253"/>
      <c r="BH334" s="253"/>
      <c r="BI334" s="253"/>
      <c r="BJ334" s="253"/>
      <c r="BK334" s="253"/>
      <c r="BL334" s="253"/>
      <c r="BM334" s="253"/>
      <c r="BN334" s="253"/>
      <c r="BO334" s="253"/>
      <c r="BP334" s="253"/>
      <c r="BQ334" s="253"/>
      <c r="BR334" s="253"/>
      <c r="BS334" s="253"/>
      <c r="BT334" s="253"/>
      <c r="BU334" s="253"/>
      <c r="BV334" s="253"/>
      <c r="BW334" s="253"/>
      <c r="BX334" s="253"/>
      <c r="BY334" s="253"/>
      <c r="BZ334" s="253"/>
      <c r="CA334" s="253"/>
      <c r="CB334" s="253"/>
      <c r="CC334" s="253"/>
      <c r="CD334" s="253"/>
      <c r="CE334" s="253"/>
      <c r="CF334" s="253"/>
      <c r="CG334" s="253"/>
      <c r="CH334" s="253"/>
      <c r="CI334" s="253"/>
      <c r="CJ334" s="253"/>
      <c r="CK334" s="253"/>
      <c r="CL334" s="253"/>
      <c r="CM334" s="253"/>
    </row>
    <row r="335" spans="1:91" x14ac:dyDescent="0.25">
      <c r="A335" s="253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  <c r="AA335" s="253"/>
      <c r="AB335" s="253"/>
      <c r="AC335" s="253"/>
      <c r="AD335" s="253"/>
      <c r="AE335" s="253"/>
      <c r="AF335" s="253"/>
      <c r="AG335" s="253"/>
      <c r="AH335" s="253"/>
      <c r="AI335" s="253"/>
      <c r="AJ335" s="253"/>
      <c r="AK335" s="253"/>
      <c r="AL335" s="253"/>
      <c r="AM335" s="253"/>
      <c r="AN335" s="253"/>
      <c r="AO335" s="253"/>
      <c r="AP335" s="253"/>
      <c r="AQ335" s="253"/>
      <c r="AR335" s="253"/>
      <c r="AS335" s="253"/>
      <c r="AT335" s="253"/>
      <c r="AU335" s="253"/>
      <c r="AV335" s="253"/>
      <c r="AW335" s="253"/>
      <c r="AX335" s="253"/>
      <c r="AY335" s="253"/>
      <c r="AZ335" s="253"/>
      <c r="BA335" s="253"/>
      <c r="BB335" s="253"/>
      <c r="BC335" s="253"/>
      <c r="BD335" s="253"/>
      <c r="BE335" s="253"/>
      <c r="BF335" s="253"/>
      <c r="BG335" s="253"/>
      <c r="BH335" s="253"/>
      <c r="BI335" s="253"/>
      <c r="BJ335" s="253"/>
      <c r="BK335" s="253"/>
      <c r="BL335" s="253"/>
      <c r="BM335" s="253"/>
      <c r="BN335" s="253"/>
      <c r="BO335" s="253"/>
      <c r="BP335" s="253"/>
      <c r="BQ335" s="253"/>
      <c r="BR335" s="253"/>
      <c r="BS335" s="253"/>
      <c r="BT335" s="253"/>
      <c r="BU335" s="253"/>
      <c r="BV335" s="253"/>
      <c r="BW335" s="253"/>
      <c r="BX335" s="253"/>
      <c r="BY335" s="253"/>
      <c r="BZ335" s="253"/>
      <c r="CA335" s="253"/>
      <c r="CB335" s="253"/>
      <c r="CC335" s="253"/>
      <c r="CD335" s="253"/>
      <c r="CE335" s="253"/>
      <c r="CF335" s="253"/>
      <c r="CG335" s="253"/>
      <c r="CH335" s="253"/>
      <c r="CI335" s="253"/>
      <c r="CJ335" s="253"/>
      <c r="CK335" s="253"/>
      <c r="CL335" s="253"/>
      <c r="CM335" s="253"/>
    </row>
    <row r="336" spans="1:91" x14ac:dyDescent="0.25">
      <c r="A336" s="253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/>
      <c r="AJ336" s="253"/>
      <c r="AK336" s="253"/>
      <c r="AL336" s="253"/>
      <c r="AM336" s="253"/>
      <c r="AN336" s="253"/>
      <c r="AO336" s="253"/>
      <c r="AP336" s="253"/>
      <c r="AQ336" s="253"/>
      <c r="AR336" s="253"/>
      <c r="AS336" s="253"/>
      <c r="AT336" s="253"/>
      <c r="AU336" s="253"/>
      <c r="AV336" s="253"/>
      <c r="AW336" s="253"/>
      <c r="AX336" s="253"/>
      <c r="AY336" s="253"/>
      <c r="AZ336" s="253"/>
      <c r="BA336" s="253"/>
      <c r="BB336" s="253"/>
      <c r="BC336" s="253"/>
      <c r="BD336" s="253"/>
      <c r="BE336" s="253"/>
      <c r="BF336" s="253"/>
      <c r="BG336" s="253"/>
      <c r="BH336" s="253"/>
      <c r="BI336" s="253"/>
      <c r="BJ336" s="253"/>
      <c r="BK336" s="253"/>
      <c r="BL336" s="253"/>
      <c r="BM336" s="253"/>
      <c r="BN336" s="253"/>
      <c r="BO336" s="253"/>
      <c r="BP336" s="253"/>
      <c r="BQ336" s="253"/>
      <c r="BR336" s="253"/>
      <c r="BS336" s="253"/>
      <c r="BT336" s="253"/>
      <c r="BU336" s="253"/>
      <c r="BV336" s="253"/>
      <c r="BW336" s="253"/>
      <c r="BX336" s="253"/>
      <c r="BY336" s="253"/>
      <c r="BZ336" s="253"/>
      <c r="CA336" s="253"/>
      <c r="CB336" s="253"/>
      <c r="CC336" s="253"/>
      <c r="CD336" s="253"/>
      <c r="CE336" s="253"/>
      <c r="CF336" s="253"/>
      <c r="CG336" s="253"/>
      <c r="CH336" s="253"/>
      <c r="CI336" s="253"/>
      <c r="CJ336" s="253"/>
      <c r="CK336" s="253"/>
      <c r="CL336" s="253"/>
      <c r="CM336" s="253"/>
    </row>
    <row r="337" spans="1:91" x14ac:dyDescent="0.25">
      <c r="A337" s="253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  <c r="AA337" s="253"/>
      <c r="AB337" s="253"/>
      <c r="AC337" s="253"/>
      <c r="AD337" s="253"/>
      <c r="AE337" s="253"/>
      <c r="AF337" s="253"/>
      <c r="AG337" s="253"/>
      <c r="AH337" s="253"/>
      <c r="AI337" s="253"/>
      <c r="AJ337" s="253"/>
      <c r="AK337" s="253"/>
      <c r="AL337" s="253"/>
      <c r="AM337" s="253"/>
      <c r="AN337" s="253"/>
      <c r="AO337" s="253"/>
      <c r="AP337" s="253"/>
      <c r="AQ337" s="253"/>
      <c r="AR337" s="253"/>
      <c r="AS337" s="253"/>
      <c r="AT337" s="253"/>
      <c r="AU337" s="253"/>
      <c r="AV337" s="253"/>
      <c r="AW337" s="253"/>
      <c r="AX337" s="253"/>
      <c r="AY337" s="253"/>
      <c r="AZ337" s="253"/>
      <c r="BA337" s="253"/>
      <c r="BB337" s="253"/>
      <c r="BC337" s="253"/>
      <c r="BD337" s="253"/>
      <c r="BE337" s="253"/>
      <c r="BF337" s="253"/>
      <c r="BG337" s="253"/>
      <c r="BH337" s="253"/>
      <c r="BI337" s="253"/>
      <c r="BJ337" s="253"/>
      <c r="BK337" s="253"/>
      <c r="BL337" s="253"/>
      <c r="BM337" s="253"/>
      <c r="BN337" s="253"/>
      <c r="BO337" s="253"/>
      <c r="BP337" s="253"/>
      <c r="BQ337" s="253"/>
      <c r="BR337" s="253"/>
      <c r="BS337" s="253"/>
      <c r="BT337" s="253"/>
      <c r="BU337" s="253"/>
      <c r="BV337" s="253"/>
      <c r="BW337" s="253"/>
      <c r="BX337" s="253"/>
      <c r="BY337" s="253"/>
      <c r="BZ337" s="253"/>
      <c r="CA337" s="253"/>
      <c r="CB337" s="253"/>
      <c r="CC337" s="253"/>
      <c r="CD337" s="253"/>
      <c r="CE337" s="253"/>
      <c r="CF337" s="253"/>
      <c r="CG337" s="253"/>
      <c r="CH337" s="253"/>
      <c r="CI337" s="253"/>
      <c r="CJ337" s="253"/>
      <c r="CK337" s="253"/>
      <c r="CL337" s="253"/>
      <c r="CM337" s="253"/>
    </row>
    <row r="338" spans="1:91" x14ac:dyDescent="0.25">
      <c r="A338" s="253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3"/>
      <c r="AG338" s="253"/>
      <c r="AH338" s="253"/>
      <c r="AI338" s="253"/>
      <c r="AJ338" s="253"/>
      <c r="AK338" s="253"/>
      <c r="AL338" s="253"/>
      <c r="AM338" s="253"/>
      <c r="AN338" s="253"/>
      <c r="AO338" s="253"/>
      <c r="AP338" s="253"/>
      <c r="AQ338" s="253"/>
      <c r="AR338" s="253"/>
      <c r="AS338" s="253"/>
      <c r="AT338" s="253"/>
      <c r="AU338" s="253"/>
      <c r="AV338" s="253"/>
      <c r="AW338" s="253"/>
      <c r="AX338" s="253"/>
      <c r="AY338" s="253"/>
      <c r="AZ338" s="253"/>
      <c r="BA338" s="253"/>
      <c r="BB338" s="253"/>
      <c r="BC338" s="253"/>
      <c r="BD338" s="253"/>
      <c r="BE338" s="253"/>
      <c r="BF338" s="253"/>
      <c r="BG338" s="253"/>
      <c r="BH338" s="253"/>
      <c r="BI338" s="253"/>
      <c r="BJ338" s="253"/>
      <c r="BK338" s="253"/>
      <c r="BL338" s="253"/>
      <c r="BM338" s="253"/>
      <c r="BN338" s="253"/>
      <c r="BO338" s="253"/>
      <c r="BP338" s="253"/>
      <c r="BQ338" s="253"/>
      <c r="BR338" s="253"/>
      <c r="BS338" s="253"/>
      <c r="BT338" s="253"/>
      <c r="BU338" s="253"/>
      <c r="BV338" s="253"/>
      <c r="BW338" s="253"/>
      <c r="BX338" s="253"/>
      <c r="BY338" s="253"/>
      <c r="BZ338" s="253"/>
      <c r="CA338" s="253"/>
      <c r="CB338" s="253"/>
      <c r="CC338" s="253"/>
      <c r="CD338" s="253"/>
      <c r="CE338" s="253"/>
      <c r="CF338" s="253"/>
      <c r="CG338" s="253"/>
      <c r="CH338" s="253"/>
      <c r="CI338" s="253"/>
      <c r="CJ338" s="253"/>
      <c r="CK338" s="253"/>
      <c r="CL338" s="253"/>
      <c r="CM338" s="253"/>
    </row>
    <row r="339" spans="1:91" x14ac:dyDescent="0.25">
      <c r="A339" s="253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/>
      <c r="AJ339" s="253"/>
      <c r="AK339" s="253"/>
      <c r="AL339" s="253"/>
      <c r="AM339" s="253"/>
      <c r="AN339" s="253"/>
      <c r="AO339" s="253"/>
      <c r="AP339" s="253"/>
      <c r="AQ339" s="253"/>
      <c r="AR339" s="253"/>
      <c r="AS339" s="253"/>
      <c r="AT339" s="253"/>
      <c r="AU339" s="253"/>
      <c r="AV339" s="253"/>
      <c r="AW339" s="253"/>
      <c r="AX339" s="253"/>
      <c r="AY339" s="253"/>
      <c r="AZ339" s="253"/>
      <c r="BA339" s="253"/>
      <c r="BB339" s="253"/>
      <c r="BC339" s="253"/>
      <c r="BD339" s="253"/>
      <c r="BE339" s="253"/>
      <c r="BF339" s="253"/>
      <c r="BG339" s="253"/>
      <c r="BH339" s="253"/>
      <c r="BI339" s="253"/>
      <c r="BJ339" s="253"/>
      <c r="BK339" s="253"/>
      <c r="BL339" s="253"/>
      <c r="BM339" s="253"/>
      <c r="BN339" s="253"/>
      <c r="BO339" s="253"/>
      <c r="BP339" s="253"/>
      <c r="BQ339" s="253"/>
      <c r="BR339" s="253"/>
      <c r="BS339" s="253"/>
      <c r="BT339" s="253"/>
      <c r="BU339" s="253"/>
      <c r="BV339" s="253"/>
      <c r="BW339" s="253"/>
      <c r="BX339" s="253"/>
      <c r="BY339" s="253"/>
      <c r="BZ339" s="253"/>
      <c r="CA339" s="253"/>
      <c r="CB339" s="253"/>
      <c r="CC339" s="253"/>
      <c r="CD339" s="253"/>
      <c r="CE339" s="253"/>
      <c r="CF339" s="253"/>
      <c r="CG339" s="253"/>
      <c r="CH339" s="253"/>
      <c r="CI339" s="253"/>
      <c r="CJ339" s="253"/>
      <c r="CK339" s="253"/>
      <c r="CL339" s="253"/>
      <c r="CM339" s="253"/>
    </row>
    <row r="340" spans="1:91" x14ac:dyDescent="0.25">
      <c r="A340" s="253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  <c r="AA340" s="253"/>
      <c r="AB340" s="253"/>
      <c r="AC340" s="253"/>
      <c r="AD340" s="253"/>
      <c r="AE340" s="253"/>
      <c r="AF340" s="253"/>
      <c r="AG340" s="253"/>
      <c r="AH340" s="253"/>
      <c r="AI340" s="253"/>
      <c r="AJ340" s="253"/>
      <c r="AK340" s="253"/>
      <c r="AL340" s="253"/>
      <c r="AM340" s="253"/>
      <c r="AN340" s="253"/>
      <c r="AO340" s="253"/>
      <c r="AP340" s="253"/>
      <c r="AQ340" s="253"/>
      <c r="AR340" s="253"/>
      <c r="AS340" s="253"/>
      <c r="AT340" s="253"/>
      <c r="AU340" s="253"/>
      <c r="AV340" s="253"/>
      <c r="AW340" s="253"/>
      <c r="AX340" s="253"/>
      <c r="AY340" s="253"/>
      <c r="AZ340" s="253"/>
      <c r="BA340" s="253"/>
      <c r="BB340" s="253"/>
      <c r="BC340" s="253"/>
      <c r="BD340" s="253"/>
      <c r="BE340" s="253"/>
      <c r="BF340" s="253"/>
      <c r="BG340" s="253"/>
      <c r="BH340" s="253"/>
      <c r="BI340" s="253"/>
      <c r="BJ340" s="253"/>
      <c r="BK340" s="253"/>
      <c r="BL340" s="253"/>
      <c r="BM340" s="253"/>
      <c r="BN340" s="253"/>
      <c r="BO340" s="253"/>
      <c r="BP340" s="253"/>
      <c r="BQ340" s="253"/>
      <c r="BR340" s="253"/>
      <c r="BS340" s="253"/>
      <c r="BT340" s="253"/>
      <c r="BU340" s="253"/>
      <c r="BV340" s="253"/>
      <c r="BW340" s="253"/>
      <c r="BX340" s="253"/>
      <c r="BY340" s="253"/>
      <c r="BZ340" s="253"/>
      <c r="CA340" s="253"/>
      <c r="CB340" s="253"/>
      <c r="CC340" s="253"/>
      <c r="CD340" s="253"/>
      <c r="CE340" s="253"/>
      <c r="CF340" s="253"/>
      <c r="CG340" s="253"/>
      <c r="CH340" s="253"/>
      <c r="CI340" s="253"/>
      <c r="CJ340" s="253"/>
      <c r="CK340" s="253"/>
      <c r="CL340" s="253"/>
      <c r="CM340" s="253"/>
    </row>
    <row r="341" spans="1:91" x14ac:dyDescent="0.25">
      <c r="A341" s="253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  <c r="AA341" s="253"/>
      <c r="AB341" s="253"/>
      <c r="AC341" s="253"/>
      <c r="AD341" s="253"/>
      <c r="AE341" s="253"/>
      <c r="AF341" s="253"/>
      <c r="AG341" s="253"/>
      <c r="AH341" s="253"/>
      <c r="AI341" s="253"/>
      <c r="AJ341" s="253"/>
      <c r="AK341" s="253"/>
      <c r="AL341" s="253"/>
      <c r="AM341" s="253"/>
      <c r="AN341" s="253"/>
      <c r="AO341" s="253"/>
      <c r="AP341" s="253"/>
      <c r="AQ341" s="253"/>
      <c r="AR341" s="253"/>
      <c r="AS341" s="253"/>
      <c r="AT341" s="253"/>
      <c r="AU341" s="253"/>
      <c r="AV341" s="253"/>
      <c r="AW341" s="253"/>
      <c r="AX341" s="253"/>
      <c r="AY341" s="253"/>
      <c r="AZ341" s="253"/>
      <c r="BA341" s="253"/>
      <c r="BB341" s="253"/>
      <c r="BC341" s="253"/>
      <c r="BD341" s="253"/>
      <c r="BE341" s="253"/>
      <c r="BF341" s="253"/>
      <c r="BG341" s="253"/>
      <c r="BH341" s="253"/>
      <c r="BI341" s="253"/>
      <c r="BJ341" s="253"/>
      <c r="BK341" s="253"/>
      <c r="BL341" s="253"/>
      <c r="BM341" s="253"/>
      <c r="BN341" s="253"/>
      <c r="BO341" s="253"/>
      <c r="BP341" s="253"/>
      <c r="BQ341" s="253"/>
      <c r="BR341" s="253"/>
      <c r="BS341" s="253"/>
      <c r="BT341" s="253"/>
      <c r="BU341" s="253"/>
      <c r="BV341" s="253"/>
      <c r="BW341" s="253"/>
      <c r="BX341" s="253"/>
      <c r="BY341" s="253"/>
      <c r="BZ341" s="253"/>
      <c r="CA341" s="253"/>
      <c r="CB341" s="253"/>
      <c r="CC341" s="253"/>
      <c r="CD341" s="253"/>
      <c r="CE341" s="253"/>
      <c r="CF341" s="253"/>
      <c r="CG341" s="253"/>
      <c r="CH341" s="253"/>
      <c r="CI341" s="253"/>
      <c r="CJ341" s="253"/>
      <c r="CK341" s="253"/>
      <c r="CL341" s="253"/>
      <c r="CM341" s="253"/>
    </row>
    <row r="342" spans="1:91" x14ac:dyDescent="0.25">
      <c r="A342" s="253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/>
      <c r="AJ342" s="253"/>
      <c r="AK342" s="253"/>
      <c r="AL342" s="253"/>
      <c r="AM342" s="253"/>
      <c r="AN342" s="253"/>
      <c r="AO342" s="253"/>
      <c r="AP342" s="253"/>
      <c r="AQ342" s="253"/>
      <c r="AR342" s="253"/>
      <c r="AS342" s="253"/>
      <c r="AT342" s="253"/>
      <c r="AU342" s="253"/>
      <c r="AV342" s="253"/>
      <c r="AW342" s="253"/>
      <c r="AX342" s="253"/>
      <c r="AY342" s="253"/>
      <c r="AZ342" s="253"/>
      <c r="BA342" s="253"/>
      <c r="BB342" s="253"/>
      <c r="BC342" s="253"/>
      <c r="BD342" s="253"/>
      <c r="BE342" s="253"/>
      <c r="BF342" s="253"/>
      <c r="BG342" s="253"/>
      <c r="BH342" s="253"/>
      <c r="BI342" s="253"/>
      <c r="BJ342" s="253"/>
      <c r="BK342" s="253"/>
      <c r="BL342" s="253"/>
      <c r="BM342" s="253"/>
      <c r="BN342" s="253"/>
      <c r="BO342" s="253"/>
      <c r="BP342" s="253"/>
      <c r="BQ342" s="253"/>
      <c r="BR342" s="253"/>
      <c r="BS342" s="253"/>
      <c r="BT342" s="253"/>
      <c r="BU342" s="253"/>
      <c r="BV342" s="253"/>
      <c r="BW342" s="253"/>
      <c r="BX342" s="253"/>
      <c r="BY342" s="253"/>
      <c r="BZ342" s="253"/>
      <c r="CA342" s="253"/>
      <c r="CB342" s="253"/>
      <c r="CC342" s="253"/>
      <c r="CD342" s="253"/>
      <c r="CE342" s="253"/>
      <c r="CF342" s="253"/>
      <c r="CG342" s="253"/>
      <c r="CH342" s="253"/>
      <c r="CI342" s="253"/>
      <c r="CJ342" s="253"/>
      <c r="CK342" s="253"/>
      <c r="CL342" s="253"/>
      <c r="CM342" s="253"/>
    </row>
    <row r="343" spans="1:91" x14ac:dyDescent="0.25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  <c r="AA343" s="253"/>
      <c r="AB343" s="253"/>
      <c r="AC343" s="253"/>
      <c r="AD343" s="253"/>
      <c r="AE343" s="253"/>
      <c r="AF343" s="253"/>
      <c r="AG343" s="253"/>
      <c r="AH343" s="253"/>
      <c r="AI343" s="253"/>
      <c r="AJ343" s="253"/>
      <c r="AK343" s="253"/>
      <c r="AL343" s="253"/>
      <c r="AM343" s="253"/>
      <c r="AN343" s="253"/>
      <c r="AO343" s="253"/>
      <c r="AP343" s="253"/>
      <c r="AQ343" s="253"/>
      <c r="AR343" s="253"/>
      <c r="AS343" s="253"/>
      <c r="AT343" s="253"/>
      <c r="AU343" s="253"/>
      <c r="AV343" s="253"/>
      <c r="AW343" s="253"/>
      <c r="AX343" s="253"/>
      <c r="AY343" s="253"/>
      <c r="AZ343" s="253"/>
      <c r="BA343" s="253"/>
      <c r="BB343" s="253"/>
      <c r="BC343" s="253"/>
      <c r="BD343" s="253"/>
      <c r="BE343" s="253"/>
      <c r="BF343" s="253"/>
      <c r="BG343" s="253"/>
      <c r="BH343" s="253"/>
      <c r="BI343" s="253"/>
      <c r="BJ343" s="253"/>
      <c r="BK343" s="253"/>
      <c r="BL343" s="253"/>
      <c r="BM343" s="253"/>
      <c r="BN343" s="253"/>
      <c r="BO343" s="253"/>
      <c r="BP343" s="253"/>
      <c r="BQ343" s="253"/>
      <c r="BR343" s="253"/>
      <c r="BS343" s="253"/>
      <c r="BT343" s="253"/>
      <c r="BU343" s="253"/>
      <c r="BV343" s="253"/>
      <c r="BW343" s="253"/>
      <c r="BX343" s="253"/>
      <c r="BY343" s="253"/>
      <c r="BZ343" s="253"/>
      <c r="CA343" s="253"/>
      <c r="CB343" s="253"/>
      <c r="CC343" s="253"/>
      <c r="CD343" s="253"/>
      <c r="CE343" s="253"/>
      <c r="CF343" s="253"/>
      <c r="CG343" s="253"/>
      <c r="CH343" s="253"/>
      <c r="CI343" s="253"/>
      <c r="CJ343" s="253"/>
      <c r="CK343" s="253"/>
      <c r="CL343" s="253"/>
      <c r="CM343" s="253"/>
    </row>
    <row r="344" spans="1:91" x14ac:dyDescent="0.25">
      <c r="A344" s="253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  <c r="AA344" s="253"/>
      <c r="AB344" s="253"/>
      <c r="AC344" s="253"/>
      <c r="AD344" s="253"/>
      <c r="AE344" s="253"/>
      <c r="AF344" s="253"/>
      <c r="AG344" s="253"/>
      <c r="AH344" s="253"/>
      <c r="AI344" s="253"/>
      <c r="AJ344" s="253"/>
      <c r="AK344" s="253"/>
      <c r="AL344" s="253"/>
      <c r="AM344" s="253"/>
      <c r="AN344" s="253"/>
      <c r="AO344" s="253"/>
      <c r="AP344" s="253"/>
      <c r="AQ344" s="253"/>
      <c r="AR344" s="253"/>
      <c r="AS344" s="253"/>
      <c r="AT344" s="253"/>
      <c r="AU344" s="253"/>
      <c r="AV344" s="253"/>
      <c r="AW344" s="253"/>
      <c r="AX344" s="253"/>
      <c r="AY344" s="253"/>
      <c r="AZ344" s="253"/>
      <c r="BA344" s="253"/>
      <c r="BB344" s="253"/>
      <c r="BC344" s="253"/>
      <c r="BD344" s="253"/>
      <c r="BE344" s="253"/>
      <c r="BF344" s="253"/>
      <c r="BG344" s="253"/>
      <c r="BH344" s="253"/>
      <c r="BI344" s="253"/>
      <c r="BJ344" s="253"/>
      <c r="BK344" s="253"/>
      <c r="BL344" s="253"/>
      <c r="BM344" s="253"/>
      <c r="BN344" s="253"/>
      <c r="BO344" s="253"/>
      <c r="BP344" s="253"/>
      <c r="BQ344" s="253"/>
      <c r="BR344" s="253"/>
      <c r="BS344" s="253"/>
      <c r="BT344" s="253"/>
      <c r="BU344" s="253"/>
      <c r="BV344" s="253"/>
      <c r="BW344" s="253"/>
      <c r="BX344" s="253"/>
      <c r="BY344" s="253"/>
      <c r="BZ344" s="253"/>
      <c r="CA344" s="253"/>
      <c r="CB344" s="253"/>
      <c r="CC344" s="253"/>
      <c r="CD344" s="253"/>
      <c r="CE344" s="253"/>
      <c r="CF344" s="253"/>
      <c r="CG344" s="253"/>
      <c r="CH344" s="253"/>
      <c r="CI344" s="253"/>
      <c r="CJ344" s="253"/>
      <c r="CK344" s="253"/>
      <c r="CL344" s="253"/>
      <c r="CM344" s="253"/>
    </row>
    <row r="345" spans="1:91" x14ac:dyDescent="0.25">
      <c r="A345" s="253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/>
      <c r="AJ345" s="253"/>
      <c r="AK345" s="253"/>
      <c r="AL345" s="253"/>
      <c r="AM345" s="253"/>
      <c r="AN345" s="253"/>
      <c r="AO345" s="253"/>
      <c r="AP345" s="253"/>
      <c r="AQ345" s="253"/>
      <c r="AR345" s="253"/>
      <c r="AS345" s="253"/>
      <c r="AT345" s="253"/>
      <c r="AU345" s="253"/>
      <c r="AV345" s="253"/>
      <c r="AW345" s="253"/>
      <c r="AX345" s="253"/>
      <c r="AY345" s="253"/>
      <c r="AZ345" s="253"/>
      <c r="BA345" s="253"/>
      <c r="BB345" s="253"/>
      <c r="BC345" s="253"/>
      <c r="BD345" s="253"/>
      <c r="BE345" s="253"/>
      <c r="BF345" s="253"/>
      <c r="BG345" s="253"/>
      <c r="BH345" s="253"/>
      <c r="BI345" s="253"/>
      <c r="BJ345" s="253"/>
      <c r="BK345" s="253"/>
      <c r="BL345" s="253"/>
      <c r="BM345" s="253"/>
      <c r="BN345" s="253"/>
      <c r="BO345" s="253"/>
      <c r="BP345" s="253"/>
      <c r="BQ345" s="253"/>
      <c r="BR345" s="253"/>
      <c r="BS345" s="253"/>
      <c r="BT345" s="253"/>
      <c r="BU345" s="253"/>
      <c r="BV345" s="253"/>
      <c r="BW345" s="253"/>
      <c r="BX345" s="253"/>
      <c r="BY345" s="253"/>
      <c r="BZ345" s="253"/>
      <c r="CA345" s="253"/>
      <c r="CB345" s="253"/>
      <c r="CC345" s="253"/>
      <c r="CD345" s="253"/>
      <c r="CE345" s="253"/>
      <c r="CF345" s="253"/>
      <c r="CG345" s="253"/>
      <c r="CH345" s="253"/>
      <c r="CI345" s="253"/>
      <c r="CJ345" s="253"/>
      <c r="CK345" s="253"/>
      <c r="CL345" s="253"/>
      <c r="CM345" s="253"/>
    </row>
    <row r="346" spans="1:91" x14ac:dyDescent="0.25">
      <c r="A346" s="253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  <c r="AA346" s="253"/>
      <c r="AB346" s="253"/>
      <c r="AC346" s="253"/>
      <c r="AD346" s="253"/>
      <c r="AE346" s="253"/>
      <c r="AF346" s="253"/>
      <c r="AG346" s="253"/>
      <c r="AH346" s="253"/>
      <c r="AI346" s="253"/>
      <c r="AJ346" s="253"/>
      <c r="AK346" s="253"/>
      <c r="AL346" s="253"/>
      <c r="AM346" s="253"/>
      <c r="AN346" s="253"/>
      <c r="AO346" s="253"/>
      <c r="AP346" s="253"/>
      <c r="AQ346" s="253"/>
      <c r="AR346" s="253"/>
      <c r="AS346" s="253"/>
      <c r="AT346" s="253"/>
      <c r="AU346" s="253"/>
      <c r="AV346" s="253"/>
      <c r="AW346" s="253"/>
      <c r="AX346" s="253"/>
      <c r="AY346" s="253"/>
      <c r="AZ346" s="253"/>
      <c r="BA346" s="253"/>
      <c r="BB346" s="253"/>
      <c r="BC346" s="253"/>
      <c r="BD346" s="253"/>
      <c r="BE346" s="253"/>
      <c r="BF346" s="253"/>
      <c r="BG346" s="253"/>
      <c r="BH346" s="253"/>
      <c r="BI346" s="253"/>
      <c r="BJ346" s="253"/>
      <c r="BK346" s="253"/>
      <c r="BL346" s="253"/>
      <c r="BM346" s="253"/>
      <c r="BN346" s="253"/>
      <c r="BO346" s="253"/>
      <c r="BP346" s="253"/>
      <c r="BQ346" s="253"/>
      <c r="BR346" s="253"/>
      <c r="BS346" s="253"/>
      <c r="BT346" s="253"/>
      <c r="BU346" s="253"/>
      <c r="BV346" s="253"/>
      <c r="BW346" s="253"/>
      <c r="BX346" s="253"/>
      <c r="BY346" s="253"/>
      <c r="BZ346" s="253"/>
      <c r="CA346" s="253"/>
      <c r="CB346" s="253"/>
      <c r="CC346" s="253"/>
      <c r="CD346" s="253"/>
      <c r="CE346" s="253"/>
      <c r="CF346" s="253"/>
      <c r="CG346" s="253"/>
      <c r="CH346" s="253"/>
      <c r="CI346" s="253"/>
      <c r="CJ346" s="253"/>
      <c r="CK346" s="253"/>
      <c r="CL346" s="253"/>
      <c r="CM346" s="253"/>
    </row>
    <row r="347" spans="1:91" x14ac:dyDescent="0.25">
      <c r="A347" s="253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  <c r="AA347" s="253"/>
      <c r="AB347" s="253"/>
      <c r="AC347" s="253"/>
      <c r="AD347" s="253"/>
      <c r="AE347" s="253"/>
      <c r="AF347" s="253"/>
      <c r="AG347" s="253"/>
      <c r="AH347" s="253"/>
      <c r="AI347" s="253"/>
      <c r="AJ347" s="253"/>
      <c r="AK347" s="253"/>
      <c r="AL347" s="253"/>
      <c r="AM347" s="253"/>
      <c r="AN347" s="253"/>
      <c r="AO347" s="253"/>
      <c r="AP347" s="253"/>
      <c r="AQ347" s="253"/>
      <c r="AR347" s="253"/>
      <c r="AS347" s="253"/>
      <c r="AT347" s="253"/>
      <c r="AU347" s="253"/>
      <c r="AV347" s="253"/>
      <c r="AW347" s="253"/>
      <c r="AX347" s="253"/>
      <c r="AY347" s="253"/>
      <c r="AZ347" s="253"/>
      <c r="BA347" s="253"/>
      <c r="BB347" s="253"/>
      <c r="BC347" s="253"/>
      <c r="BD347" s="253"/>
      <c r="BE347" s="253"/>
      <c r="BF347" s="253"/>
      <c r="BG347" s="253"/>
      <c r="BH347" s="253"/>
      <c r="BI347" s="253"/>
      <c r="BJ347" s="253"/>
      <c r="BK347" s="253"/>
      <c r="BL347" s="253"/>
      <c r="BM347" s="253"/>
      <c r="BN347" s="253"/>
      <c r="BO347" s="253"/>
      <c r="BP347" s="253"/>
      <c r="BQ347" s="253"/>
      <c r="BR347" s="253"/>
      <c r="BS347" s="253"/>
      <c r="BT347" s="253"/>
      <c r="BU347" s="253"/>
      <c r="BV347" s="253"/>
      <c r="BW347" s="253"/>
      <c r="BX347" s="253"/>
      <c r="BY347" s="253"/>
      <c r="BZ347" s="253"/>
      <c r="CA347" s="253"/>
      <c r="CB347" s="253"/>
      <c r="CC347" s="253"/>
      <c r="CD347" s="253"/>
      <c r="CE347" s="253"/>
      <c r="CF347" s="253"/>
      <c r="CG347" s="253"/>
      <c r="CH347" s="253"/>
      <c r="CI347" s="253"/>
      <c r="CJ347" s="253"/>
      <c r="CK347" s="253"/>
      <c r="CL347" s="253"/>
      <c r="CM347" s="253"/>
    </row>
    <row r="348" spans="1:91" x14ac:dyDescent="0.25">
      <c r="A348" s="253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/>
      <c r="AJ348" s="253"/>
      <c r="AK348" s="253"/>
      <c r="AL348" s="253"/>
      <c r="AM348" s="253"/>
      <c r="AN348" s="253"/>
      <c r="AO348" s="253"/>
      <c r="AP348" s="253"/>
      <c r="AQ348" s="253"/>
      <c r="AR348" s="253"/>
      <c r="AS348" s="253"/>
      <c r="AT348" s="253"/>
      <c r="AU348" s="253"/>
      <c r="AV348" s="253"/>
      <c r="AW348" s="253"/>
      <c r="AX348" s="253"/>
      <c r="AY348" s="253"/>
      <c r="AZ348" s="253"/>
      <c r="BA348" s="253"/>
      <c r="BB348" s="253"/>
      <c r="BC348" s="253"/>
      <c r="BD348" s="253"/>
      <c r="BE348" s="253"/>
      <c r="BF348" s="253"/>
      <c r="BG348" s="253"/>
      <c r="BH348" s="253"/>
      <c r="BI348" s="253"/>
      <c r="BJ348" s="253"/>
      <c r="BK348" s="253"/>
      <c r="BL348" s="253"/>
      <c r="BM348" s="253"/>
      <c r="BN348" s="253"/>
      <c r="BO348" s="253"/>
      <c r="BP348" s="253"/>
      <c r="BQ348" s="253"/>
      <c r="BR348" s="253"/>
      <c r="BS348" s="253"/>
      <c r="BT348" s="253"/>
      <c r="BU348" s="253"/>
      <c r="BV348" s="253"/>
      <c r="BW348" s="253"/>
      <c r="BX348" s="253"/>
      <c r="BY348" s="253"/>
      <c r="BZ348" s="253"/>
      <c r="CA348" s="253"/>
      <c r="CB348" s="253"/>
      <c r="CC348" s="253"/>
      <c r="CD348" s="253"/>
      <c r="CE348" s="253"/>
      <c r="CF348" s="253"/>
      <c r="CG348" s="253"/>
      <c r="CH348" s="253"/>
      <c r="CI348" s="253"/>
      <c r="CJ348" s="253"/>
      <c r="CK348" s="253"/>
      <c r="CL348" s="253"/>
      <c r="CM348" s="253"/>
    </row>
    <row r="349" spans="1:91" x14ac:dyDescent="0.25">
      <c r="A349" s="253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  <c r="AA349" s="253"/>
      <c r="AB349" s="253"/>
      <c r="AC349" s="253"/>
      <c r="AD349" s="253"/>
      <c r="AE349" s="253"/>
      <c r="AF349" s="253"/>
      <c r="AG349" s="253"/>
      <c r="AH349" s="253"/>
      <c r="AI349" s="253"/>
      <c r="AJ349" s="253"/>
      <c r="AK349" s="253"/>
      <c r="AL349" s="253"/>
      <c r="AM349" s="253"/>
      <c r="AN349" s="253"/>
      <c r="AO349" s="253"/>
      <c r="AP349" s="253"/>
      <c r="AQ349" s="253"/>
      <c r="AR349" s="253"/>
      <c r="AS349" s="253"/>
      <c r="AT349" s="253"/>
      <c r="AU349" s="253"/>
      <c r="AV349" s="253"/>
      <c r="AW349" s="253"/>
      <c r="AX349" s="253"/>
      <c r="AY349" s="253"/>
      <c r="AZ349" s="253"/>
      <c r="BA349" s="253"/>
      <c r="BB349" s="253"/>
      <c r="BC349" s="253"/>
      <c r="BD349" s="253"/>
      <c r="BE349" s="253"/>
      <c r="BF349" s="253"/>
      <c r="BG349" s="253"/>
      <c r="BH349" s="253"/>
      <c r="BI349" s="253"/>
      <c r="BJ349" s="253"/>
      <c r="BK349" s="253"/>
      <c r="BL349" s="253"/>
      <c r="BM349" s="253"/>
      <c r="BN349" s="253"/>
      <c r="BO349" s="253"/>
      <c r="BP349" s="253"/>
      <c r="BQ349" s="253"/>
      <c r="BR349" s="253"/>
      <c r="BS349" s="253"/>
      <c r="BT349" s="253"/>
      <c r="BU349" s="253"/>
      <c r="BV349" s="253"/>
      <c r="BW349" s="253"/>
      <c r="BX349" s="253"/>
      <c r="BY349" s="253"/>
      <c r="BZ349" s="253"/>
      <c r="CA349" s="253"/>
      <c r="CB349" s="253"/>
      <c r="CC349" s="253"/>
      <c r="CD349" s="253"/>
      <c r="CE349" s="253"/>
      <c r="CF349" s="253"/>
      <c r="CG349" s="253"/>
      <c r="CH349" s="253"/>
      <c r="CI349" s="253"/>
      <c r="CJ349" s="253"/>
      <c r="CK349" s="253"/>
      <c r="CL349" s="253"/>
      <c r="CM349" s="253"/>
    </row>
    <row r="350" spans="1:91" x14ac:dyDescent="0.25">
      <c r="A350" s="253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  <c r="AA350" s="253"/>
      <c r="AB350" s="253"/>
      <c r="AC350" s="253"/>
      <c r="AD350" s="253"/>
      <c r="AE350" s="253"/>
      <c r="AF350" s="253"/>
      <c r="AG350" s="253"/>
      <c r="AH350" s="253"/>
      <c r="AI350" s="253"/>
      <c r="AJ350" s="253"/>
      <c r="AK350" s="253"/>
      <c r="AL350" s="253"/>
      <c r="AM350" s="253"/>
      <c r="AN350" s="253"/>
      <c r="AO350" s="253"/>
      <c r="AP350" s="253"/>
      <c r="AQ350" s="253"/>
      <c r="AR350" s="253"/>
      <c r="AS350" s="253"/>
      <c r="AT350" s="253"/>
      <c r="AU350" s="253"/>
      <c r="AV350" s="253"/>
      <c r="AW350" s="253"/>
      <c r="AX350" s="253"/>
      <c r="AY350" s="253"/>
      <c r="AZ350" s="253"/>
      <c r="BA350" s="253"/>
      <c r="BB350" s="253"/>
      <c r="BC350" s="253"/>
      <c r="BD350" s="253"/>
      <c r="BE350" s="253"/>
      <c r="BF350" s="253"/>
      <c r="BG350" s="253"/>
      <c r="BH350" s="253"/>
      <c r="BI350" s="253"/>
      <c r="BJ350" s="253"/>
      <c r="BK350" s="253"/>
      <c r="BL350" s="253"/>
      <c r="BM350" s="253"/>
      <c r="BN350" s="253"/>
      <c r="BO350" s="253"/>
      <c r="BP350" s="253"/>
      <c r="BQ350" s="253"/>
      <c r="BR350" s="253"/>
      <c r="BS350" s="253"/>
      <c r="BT350" s="253"/>
      <c r="BU350" s="253"/>
      <c r="BV350" s="253"/>
      <c r="BW350" s="253"/>
      <c r="BX350" s="253"/>
      <c r="BY350" s="253"/>
      <c r="BZ350" s="253"/>
      <c r="CA350" s="253"/>
      <c r="CB350" s="253"/>
      <c r="CC350" s="253"/>
      <c r="CD350" s="253"/>
      <c r="CE350" s="253"/>
      <c r="CF350" s="253"/>
      <c r="CG350" s="253"/>
      <c r="CH350" s="253"/>
      <c r="CI350" s="253"/>
      <c r="CJ350" s="253"/>
      <c r="CK350" s="253"/>
      <c r="CL350" s="253"/>
      <c r="CM350" s="253"/>
    </row>
    <row r="351" spans="1:91" x14ac:dyDescent="0.25">
      <c r="A351" s="253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/>
      <c r="AJ351" s="253"/>
      <c r="AK351" s="253"/>
      <c r="AL351" s="253"/>
      <c r="AM351" s="253"/>
      <c r="AN351" s="253"/>
      <c r="AO351" s="253"/>
      <c r="AP351" s="253"/>
      <c r="AQ351" s="253"/>
      <c r="AR351" s="253"/>
      <c r="AS351" s="253"/>
      <c r="AT351" s="253"/>
      <c r="AU351" s="253"/>
      <c r="AV351" s="253"/>
      <c r="AW351" s="253"/>
      <c r="AX351" s="253"/>
      <c r="AY351" s="253"/>
      <c r="AZ351" s="253"/>
      <c r="BA351" s="253"/>
      <c r="BB351" s="253"/>
      <c r="BC351" s="253"/>
      <c r="BD351" s="253"/>
      <c r="BE351" s="253"/>
      <c r="BF351" s="253"/>
      <c r="BG351" s="253"/>
      <c r="BH351" s="253"/>
      <c r="BI351" s="253"/>
      <c r="BJ351" s="253"/>
      <c r="BK351" s="253"/>
      <c r="BL351" s="253"/>
      <c r="BM351" s="253"/>
      <c r="BN351" s="253"/>
      <c r="BO351" s="253"/>
      <c r="BP351" s="253"/>
      <c r="BQ351" s="253"/>
      <c r="BR351" s="253"/>
      <c r="BS351" s="253"/>
      <c r="BT351" s="253"/>
      <c r="BU351" s="253"/>
      <c r="BV351" s="253"/>
      <c r="BW351" s="253"/>
      <c r="BX351" s="253"/>
      <c r="BY351" s="253"/>
      <c r="BZ351" s="253"/>
      <c r="CA351" s="253"/>
      <c r="CB351" s="253"/>
      <c r="CC351" s="253"/>
      <c r="CD351" s="253"/>
      <c r="CE351" s="253"/>
      <c r="CF351" s="253"/>
      <c r="CG351" s="253"/>
      <c r="CH351" s="253"/>
      <c r="CI351" s="253"/>
      <c r="CJ351" s="253"/>
      <c r="CK351" s="253"/>
      <c r="CL351" s="253"/>
      <c r="CM351" s="253"/>
    </row>
    <row r="352" spans="1:91" x14ac:dyDescent="0.25">
      <c r="A352" s="253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  <c r="AA352" s="253"/>
      <c r="AB352" s="253"/>
      <c r="AC352" s="253"/>
      <c r="AD352" s="253"/>
      <c r="AE352" s="253"/>
      <c r="AF352" s="253"/>
      <c r="AG352" s="253"/>
      <c r="AH352" s="253"/>
      <c r="AI352" s="253"/>
      <c r="AJ352" s="253"/>
      <c r="AK352" s="253"/>
      <c r="AL352" s="253"/>
      <c r="AM352" s="253"/>
      <c r="AN352" s="253"/>
      <c r="AO352" s="253"/>
      <c r="AP352" s="253"/>
      <c r="AQ352" s="253"/>
      <c r="AR352" s="253"/>
      <c r="AS352" s="253"/>
      <c r="AT352" s="253"/>
      <c r="AU352" s="253"/>
      <c r="AV352" s="253"/>
      <c r="AW352" s="253"/>
      <c r="AX352" s="253"/>
      <c r="AY352" s="253"/>
      <c r="AZ352" s="253"/>
      <c r="BA352" s="253"/>
      <c r="BB352" s="253"/>
      <c r="BC352" s="253"/>
      <c r="BD352" s="253"/>
      <c r="BE352" s="253"/>
      <c r="BF352" s="253"/>
      <c r="BG352" s="253"/>
      <c r="BH352" s="253"/>
      <c r="BI352" s="253"/>
      <c r="BJ352" s="253"/>
      <c r="BK352" s="253"/>
      <c r="BL352" s="253"/>
      <c r="BM352" s="253"/>
      <c r="BN352" s="253"/>
      <c r="BO352" s="253"/>
      <c r="BP352" s="253"/>
      <c r="BQ352" s="253"/>
      <c r="BR352" s="253"/>
      <c r="BS352" s="253"/>
      <c r="BT352" s="253"/>
      <c r="BU352" s="253"/>
      <c r="BV352" s="253"/>
      <c r="BW352" s="253"/>
      <c r="BX352" s="253"/>
      <c r="BY352" s="253"/>
      <c r="BZ352" s="253"/>
      <c r="CA352" s="253"/>
      <c r="CB352" s="253"/>
      <c r="CC352" s="253"/>
      <c r="CD352" s="253"/>
      <c r="CE352" s="253"/>
      <c r="CF352" s="253"/>
      <c r="CG352" s="253"/>
      <c r="CH352" s="253"/>
      <c r="CI352" s="253"/>
      <c r="CJ352" s="253"/>
      <c r="CK352" s="253"/>
      <c r="CL352" s="253"/>
      <c r="CM352" s="253"/>
    </row>
    <row r="353" spans="1:91" x14ac:dyDescent="0.25">
      <c r="A353" s="253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  <c r="AA353" s="253"/>
      <c r="AB353" s="253"/>
      <c r="AC353" s="253"/>
      <c r="AD353" s="253"/>
      <c r="AE353" s="253"/>
      <c r="AF353" s="253"/>
      <c r="AG353" s="253"/>
      <c r="AH353" s="253"/>
      <c r="AI353" s="253"/>
      <c r="AJ353" s="253"/>
      <c r="AK353" s="253"/>
      <c r="AL353" s="253"/>
      <c r="AM353" s="253"/>
      <c r="AN353" s="253"/>
      <c r="AO353" s="253"/>
      <c r="AP353" s="253"/>
      <c r="AQ353" s="253"/>
      <c r="AR353" s="253"/>
      <c r="AS353" s="253"/>
      <c r="AT353" s="253"/>
      <c r="AU353" s="253"/>
      <c r="AV353" s="253"/>
      <c r="AW353" s="253"/>
      <c r="AX353" s="253"/>
      <c r="AY353" s="253"/>
      <c r="AZ353" s="253"/>
      <c r="BA353" s="253"/>
      <c r="BB353" s="253"/>
      <c r="BC353" s="253"/>
      <c r="BD353" s="253"/>
      <c r="BE353" s="253"/>
      <c r="BF353" s="253"/>
      <c r="BG353" s="253"/>
      <c r="BH353" s="253"/>
      <c r="BI353" s="253"/>
      <c r="BJ353" s="253"/>
      <c r="BK353" s="253"/>
      <c r="BL353" s="253"/>
      <c r="BM353" s="253"/>
      <c r="BN353" s="253"/>
      <c r="BO353" s="253"/>
      <c r="BP353" s="253"/>
      <c r="BQ353" s="253"/>
      <c r="BR353" s="253"/>
      <c r="BS353" s="253"/>
      <c r="BT353" s="253"/>
      <c r="BU353" s="253"/>
      <c r="BV353" s="253"/>
      <c r="BW353" s="253"/>
      <c r="BX353" s="253"/>
      <c r="BY353" s="253"/>
      <c r="BZ353" s="253"/>
      <c r="CA353" s="253"/>
      <c r="CB353" s="253"/>
      <c r="CC353" s="253"/>
      <c r="CD353" s="253"/>
      <c r="CE353" s="253"/>
      <c r="CF353" s="253"/>
      <c r="CG353" s="253"/>
      <c r="CH353" s="253"/>
      <c r="CI353" s="253"/>
      <c r="CJ353" s="253"/>
      <c r="CK353" s="253"/>
      <c r="CL353" s="253"/>
      <c r="CM353" s="253"/>
    </row>
    <row r="354" spans="1:91" x14ac:dyDescent="0.25">
      <c r="A354" s="253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/>
      <c r="AJ354" s="253"/>
      <c r="AK354" s="253"/>
      <c r="AL354" s="253"/>
      <c r="AM354" s="253"/>
      <c r="AN354" s="253"/>
      <c r="AO354" s="253"/>
      <c r="AP354" s="253"/>
      <c r="AQ354" s="253"/>
      <c r="AR354" s="253"/>
      <c r="AS354" s="253"/>
      <c r="AT354" s="253"/>
      <c r="AU354" s="253"/>
      <c r="AV354" s="253"/>
      <c r="AW354" s="253"/>
      <c r="AX354" s="253"/>
      <c r="AY354" s="253"/>
      <c r="AZ354" s="253"/>
      <c r="BA354" s="253"/>
      <c r="BB354" s="253"/>
      <c r="BC354" s="253"/>
      <c r="BD354" s="253"/>
      <c r="BE354" s="253"/>
      <c r="BF354" s="253"/>
      <c r="BG354" s="253"/>
      <c r="BH354" s="253"/>
      <c r="BI354" s="253"/>
      <c r="BJ354" s="253"/>
      <c r="BK354" s="253"/>
      <c r="BL354" s="253"/>
      <c r="BM354" s="253"/>
      <c r="BN354" s="253"/>
      <c r="BO354" s="253"/>
      <c r="BP354" s="253"/>
      <c r="BQ354" s="253"/>
      <c r="BR354" s="253"/>
      <c r="BS354" s="253"/>
      <c r="BT354" s="253"/>
      <c r="BU354" s="253"/>
      <c r="BV354" s="253"/>
      <c r="BW354" s="253"/>
      <c r="BX354" s="253"/>
      <c r="BY354" s="253"/>
      <c r="BZ354" s="253"/>
      <c r="CA354" s="253"/>
      <c r="CB354" s="253"/>
      <c r="CC354" s="253"/>
      <c r="CD354" s="253"/>
      <c r="CE354" s="253"/>
      <c r="CF354" s="253"/>
      <c r="CG354" s="253"/>
      <c r="CH354" s="253"/>
      <c r="CI354" s="253"/>
      <c r="CJ354" s="253"/>
      <c r="CK354" s="253"/>
      <c r="CL354" s="253"/>
      <c r="CM354" s="253"/>
    </row>
    <row r="355" spans="1:91" x14ac:dyDescent="0.25">
      <c r="A355" s="253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/>
      <c r="AJ355" s="253"/>
      <c r="AK355" s="253"/>
      <c r="AL355" s="253"/>
      <c r="AM355" s="253"/>
      <c r="AN355" s="253"/>
      <c r="AO355" s="253"/>
      <c r="AP355" s="253"/>
      <c r="AQ355" s="253"/>
      <c r="AR355" s="253"/>
      <c r="AS355" s="253"/>
      <c r="AT355" s="253"/>
      <c r="AU355" s="253"/>
      <c r="AV355" s="253"/>
      <c r="AW355" s="253"/>
      <c r="AX355" s="253"/>
      <c r="AY355" s="253"/>
      <c r="AZ355" s="253"/>
      <c r="BA355" s="253"/>
      <c r="BB355" s="253"/>
      <c r="BC355" s="253"/>
      <c r="BD355" s="253"/>
      <c r="BE355" s="253"/>
      <c r="BF355" s="253"/>
      <c r="BG355" s="253"/>
      <c r="BH355" s="253"/>
      <c r="BI355" s="253"/>
      <c r="BJ355" s="253"/>
      <c r="BK355" s="253"/>
      <c r="BL355" s="253"/>
      <c r="BM355" s="253"/>
      <c r="BN355" s="253"/>
      <c r="BO355" s="253"/>
      <c r="BP355" s="253"/>
      <c r="BQ355" s="253"/>
      <c r="BR355" s="253"/>
      <c r="BS355" s="253"/>
      <c r="BT355" s="253"/>
      <c r="BU355" s="253"/>
      <c r="BV355" s="253"/>
      <c r="BW355" s="253"/>
      <c r="BX355" s="253"/>
      <c r="BY355" s="253"/>
      <c r="BZ355" s="253"/>
      <c r="CA355" s="253"/>
      <c r="CB355" s="253"/>
      <c r="CC355" s="253"/>
      <c r="CD355" s="253"/>
      <c r="CE355" s="253"/>
      <c r="CF355" s="253"/>
      <c r="CG355" s="253"/>
      <c r="CH355" s="253"/>
      <c r="CI355" s="253"/>
      <c r="CJ355" s="253"/>
      <c r="CK355" s="253"/>
      <c r="CL355" s="253"/>
      <c r="CM355" s="253"/>
    </row>
    <row r="356" spans="1:91" x14ac:dyDescent="0.25">
      <c r="A356" s="253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  <c r="AA356" s="253"/>
      <c r="AB356" s="253"/>
      <c r="AC356" s="253"/>
      <c r="AD356" s="253"/>
      <c r="AE356" s="253"/>
      <c r="AF356" s="253"/>
      <c r="AG356" s="253"/>
      <c r="AH356" s="253"/>
      <c r="AI356" s="253"/>
      <c r="AJ356" s="253"/>
      <c r="AK356" s="253"/>
      <c r="AL356" s="253"/>
      <c r="AM356" s="253"/>
      <c r="AN356" s="253"/>
      <c r="AO356" s="253"/>
      <c r="AP356" s="253"/>
      <c r="AQ356" s="253"/>
      <c r="AR356" s="253"/>
      <c r="AS356" s="253"/>
      <c r="AT356" s="253"/>
      <c r="AU356" s="253"/>
      <c r="AV356" s="253"/>
      <c r="AW356" s="253"/>
      <c r="AX356" s="253"/>
      <c r="AY356" s="253"/>
      <c r="AZ356" s="253"/>
      <c r="BA356" s="253"/>
      <c r="BB356" s="253"/>
      <c r="BC356" s="253"/>
      <c r="BD356" s="253"/>
      <c r="BE356" s="253"/>
      <c r="BF356" s="253"/>
      <c r="BG356" s="253"/>
      <c r="BH356" s="253"/>
      <c r="BI356" s="253"/>
      <c r="BJ356" s="253"/>
      <c r="BK356" s="253"/>
      <c r="BL356" s="253"/>
      <c r="BM356" s="253"/>
      <c r="BN356" s="253"/>
      <c r="BO356" s="253"/>
      <c r="BP356" s="253"/>
      <c r="BQ356" s="253"/>
      <c r="BR356" s="253"/>
      <c r="BS356" s="253"/>
      <c r="BT356" s="253"/>
      <c r="BU356" s="253"/>
      <c r="BV356" s="253"/>
      <c r="BW356" s="253"/>
      <c r="BX356" s="253"/>
      <c r="BY356" s="253"/>
      <c r="BZ356" s="253"/>
      <c r="CA356" s="253"/>
      <c r="CB356" s="253"/>
      <c r="CC356" s="253"/>
      <c r="CD356" s="253"/>
      <c r="CE356" s="253"/>
      <c r="CF356" s="253"/>
      <c r="CG356" s="253"/>
      <c r="CH356" s="253"/>
      <c r="CI356" s="253"/>
      <c r="CJ356" s="253"/>
      <c r="CK356" s="253"/>
      <c r="CL356" s="253"/>
      <c r="CM356" s="253"/>
    </row>
    <row r="357" spans="1:91" x14ac:dyDescent="0.25">
      <c r="A357" s="253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  <c r="AA357" s="253"/>
      <c r="AB357" s="253"/>
      <c r="AC357" s="253"/>
      <c r="AD357" s="253"/>
      <c r="AE357" s="253"/>
      <c r="AF357" s="253"/>
      <c r="AG357" s="253"/>
      <c r="AH357" s="253"/>
      <c r="AI357" s="253"/>
      <c r="AJ357" s="253"/>
      <c r="AK357" s="253"/>
      <c r="AL357" s="253"/>
      <c r="AM357" s="253"/>
      <c r="AN357" s="253"/>
      <c r="AO357" s="253"/>
      <c r="AP357" s="253"/>
      <c r="AQ357" s="253"/>
      <c r="AR357" s="253"/>
      <c r="AS357" s="253"/>
      <c r="AT357" s="253"/>
      <c r="AU357" s="253"/>
      <c r="AV357" s="253"/>
      <c r="AW357" s="253"/>
      <c r="AX357" s="253"/>
      <c r="AY357" s="253"/>
      <c r="AZ357" s="253"/>
      <c r="BA357" s="253"/>
      <c r="BB357" s="253"/>
      <c r="BC357" s="253"/>
      <c r="BD357" s="253"/>
      <c r="BE357" s="253"/>
      <c r="BF357" s="253"/>
      <c r="BG357" s="253"/>
      <c r="BH357" s="253"/>
      <c r="BI357" s="253"/>
      <c r="BJ357" s="253"/>
      <c r="BK357" s="253"/>
      <c r="BL357" s="253"/>
      <c r="BM357" s="253"/>
      <c r="BN357" s="253"/>
      <c r="BO357" s="253"/>
      <c r="BP357" s="253"/>
      <c r="BQ357" s="253"/>
      <c r="BR357" s="253"/>
      <c r="BS357" s="253"/>
      <c r="BT357" s="253"/>
      <c r="BU357" s="253"/>
      <c r="BV357" s="253"/>
      <c r="BW357" s="253"/>
      <c r="BX357" s="253"/>
      <c r="BY357" s="253"/>
      <c r="BZ357" s="253"/>
      <c r="CA357" s="253"/>
      <c r="CB357" s="253"/>
      <c r="CC357" s="253"/>
      <c r="CD357" s="253"/>
      <c r="CE357" s="253"/>
      <c r="CF357" s="253"/>
      <c r="CG357" s="253"/>
      <c r="CH357" s="253"/>
      <c r="CI357" s="253"/>
      <c r="CJ357" s="253"/>
      <c r="CK357" s="253"/>
      <c r="CL357" s="253"/>
      <c r="CM357" s="253"/>
    </row>
    <row r="358" spans="1:91" x14ac:dyDescent="0.25">
      <c r="A358" s="253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  <c r="AA358" s="253"/>
      <c r="AB358" s="253"/>
      <c r="AC358" s="253"/>
      <c r="AD358" s="253"/>
      <c r="AE358" s="253"/>
      <c r="AF358" s="253"/>
      <c r="AG358" s="253"/>
      <c r="AH358" s="253"/>
      <c r="AI358" s="253"/>
      <c r="AJ358" s="253"/>
      <c r="AK358" s="253"/>
      <c r="AL358" s="253"/>
      <c r="AM358" s="253"/>
      <c r="AN358" s="253"/>
      <c r="AO358" s="253"/>
      <c r="AP358" s="253"/>
      <c r="AQ358" s="253"/>
      <c r="AR358" s="253"/>
      <c r="AS358" s="253"/>
      <c r="AT358" s="253"/>
      <c r="AU358" s="253"/>
      <c r="AV358" s="253"/>
      <c r="AW358" s="253"/>
      <c r="AX358" s="253"/>
      <c r="AY358" s="253"/>
      <c r="AZ358" s="253"/>
      <c r="BA358" s="253"/>
      <c r="BB358" s="253"/>
      <c r="BC358" s="253"/>
      <c r="BD358" s="253"/>
      <c r="BE358" s="253"/>
      <c r="BF358" s="253"/>
      <c r="BG358" s="253"/>
      <c r="BH358" s="253"/>
      <c r="BI358" s="253"/>
      <c r="BJ358" s="253"/>
      <c r="BK358" s="253"/>
      <c r="BL358" s="253"/>
      <c r="BM358" s="253"/>
      <c r="BN358" s="253"/>
      <c r="BO358" s="253"/>
      <c r="BP358" s="253"/>
      <c r="BQ358" s="253"/>
      <c r="BR358" s="253"/>
      <c r="BS358" s="253"/>
      <c r="BT358" s="253"/>
      <c r="BU358" s="253"/>
      <c r="BV358" s="253"/>
      <c r="BW358" s="253"/>
      <c r="BX358" s="253"/>
      <c r="BY358" s="253"/>
      <c r="BZ358" s="253"/>
      <c r="CA358" s="253"/>
      <c r="CB358" s="253"/>
      <c r="CC358" s="253"/>
      <c r="CD358" s="253"/>
      <c r="CE358" s="253"/>
      <c r="CF358" s="253"/>
      <c r="CG358" s="253"/>
      <c r="CH358" s="253"/>
      <c r="CI358" s="253"/>
      <c r="CJ358" s="253"/>
      <c r="CK358" s="253"/>
      <c r="CL358" s="253"/>
      <c r="CM358" s="253"/>
    </row>
    <row r="359" spans="1:91" x14ac:dyDescent="0.25">
      <c r="A359" s="253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/>
      <c r="AJ359" s="253"/>
      <c r="AK359" s="253"/>
      <c r="AL359" s="253"/>
      <c r="AM359" s="253"/>
      <c r="AN359" s="253"/>
      <c r="AO359" s="253"/>
      <c r="AP359" s="253"/>
      <c r="AQ359" s="253"/>
      <c r="AR359" s="253"/>
      <c r="AS359" s="253"/>
      <c r="AT359" s="253"/>
      <c r="AU359" s="253"/>
      <c r="AV359" s="253"/>
      <c r="AW359" s="253"/>
      <c r="AX359" s="253"/>
      <c r="AY359" s="253"/>
      <c r="AZ359" s="253"/>
      <c r="BA359" s="253"/>
      <c r="BB359" s="253"/>
      <c r="BC359" s="253"/>
      <c r="BD359" s="253"/>
      <c r="BE359" s="253"/>
      <c r="BF359" s="253"/>
      <c r="BG359" s="253"/>
      <c r="BH359" s="253"/>
      <c r="BI359" s="253"/>
      <c r="BJ359" s="253"/>
      <c r="BK359" s="253"/>
      <c r="BL359" s="253"/>
      <c r="BM359" s="253"/>
      <c r="BN359" s="253"/>
      <c r="BO359" s="253"/>
      <c r="BP359" s="253"/>
      <c r="BQ359" s="253"/>
      <c r="BR359" s="253"/>
      <c r="BS359" s="253"/>
      <c r="BT359" s="253"/>
      <c r="BU359" s="253"/>
      <c r="BV359" s="253"/>
      <c r="BW359" s="253"/>
      <c r="BX359" s="253"/>
      <c r="BY359" s="253"/>
      <c r="BZ359" s="253"/>
      <c r="CA359" s="253"/>
      <c r="CB359" s="253"/>
      <c r="CC359" s="253"/>
      <c r="CD359" s="253"/>
      <c r="CE359" s="253"/>
      <c r="CF359" s="253"/>
      <c r="CG359" s="253"/>
      <c r="CH359" s="253"/>
      <c r="CI359" s="253"/>
      <c r="CJ359" s="253"/>
      <c r="CK359" s="253"/>
      <c r="CL359" s="253"/>
      <c r="CM359" s="253"/>
    </row>
    <row r="360" spans="1:91" x14ac:dyDescent="0.25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  <c r="AA360" s="253"/>
      <c r="AB360" s="253"/>
      <c r="AC360" s="253"/>
      <c r="AD360" s="253"/>
      <c r="AE360" s="253"/>
      <c r="AF360" s="253"/>
      <c r="AG360" s="253"/>
      <c r="AH360" s="253"/>
      <c r="AI360" s="253"/>
      <c r="AJ360" s="253"/>
      <c r="AK360" s="253"/>
      <c r="AL360" s="253"/>
      <c r="AM360" s="253"/>
      <c r="AN360" s="253"/>
      <c r="AO360" s="253"/>
      <c r="AP360" s="253"/>
      <c r="AQ360" s="253"/>
      <c r="AR360" s="253"/>
      <c r="AS360" s="253"/>
      <c r="AT360" s="253"/>
      <c r="AU360" s="253"/>
      <c r="AV360" s="253"/>
      <c r="AW360" s="253"/>
      <c r="AX360" s="253"/>
      <c r="AY360" s="253"/>
      <c r="AZ360" s="253"/>
      <c r="BA360" s="253"/>
      <c r="BB360" s="253"/>
      <c r="BC360" s="253"/>
      <c r="BD360" s="253"/>
      <c r="BE360" s="253"/>
      <c r="BF360" s="253"/>
      <c r="BG360" s="253"/>
      <c r="BH360" s="253"/>
      <c r="BI360" s="253"/>
      <c r="BJ360" s="253"/>
      <c r="BK360" s="253"/>
      <c r="BL360" s="253"/>
      <c r="BM360" s="253"/>
      <c r="BN360" s="253"/>
      <c r="BO360" s="253"/>
      <c r="BP360" s="253"/>
      <c r="BQ360" s="253"/>
      <c r="BR360" s="253"/>
      <c r="BS360" s="253"/>
      <c r="BT360" s="253"/>
      <c r="BU360" s="253"/>
      <c r="BV360" s="253"/>
      <c r="BW360" s="253"/>
      <c r="BX360" s="253"/>
      <c r="BY360" s="253"/>
      <c r="BZ360" s="253"/>
      <c r="CA360" s="253"/>
      <c r="CB360" s="253"/>
      <c r="CC360" s="253"/>
      <c r="CD360" s="253"/>
      <c r="CE360" s="253"/>
      <c r="CF360" s="253"/>
      <c r="CG360" s="253"/>
      <c r="CH360" s="253"/>
      <c r="CI360" s="253"/>
      <c r="CJ360" s="253"/>
      <c r="CK360" s="253"/>
      <c r="CL360" s="253"/>
      <c r="CM360" s="253"/>
    </row>
    <row r="361" spans="1:91" x14ac:dyDescent="0.25">
      <c r="A361" s="253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  <c r="AA361" s="253"/>
      <c r="AB361" s="253"/>
      <c r="AC361" s="253"/>
      <c r="AD361" s="253"/>
      <c r="AE361" s="253"/>
      <c r="AF361" s="253"/>
      <c r="AG361" s="253"/>
      <c r="AH361" s="253"/>
      <c r="AI361" s="253"/>
      <c r="AJ361" s="253"/>
      <c r="AK361" s="253"/>
      <c r="AL361" s="253"/>
      <c r="AM361" s="253"/>
      <c r="AN361" s="253"/>
      <c r="AO361" s="253"/>
      <c r="AP361" s="253"/>
      <c r="AQ361" s="253"/>
      <c r="AR361" s="253"/>
      <c r="AS361" s="253"/>
      <c r="AT361" s="253"/>
      <c r="AU361" s="253"/>
      <c r="AV361" s="253"/>
      <c r="AW361" s="253"/>
      <c r="AX361" s="253"/>
      <c r="AY361" s="253"/>
      <c r="AZ361" s="253"/>
      <c r="BA361" s="253"/>
      <c r="BB361" s="253"/>
      <c r="BC361" s="253"/>
      <c r="BD361" s="253"/>
      <c r="BE361" s="253"/>
      <c r="BF361" s="253"/>
      <c r="BG361" s="253"/>
      <c r="BH361" s="253"/>
      <c r="BI361" s="253"/>
      <c r="BJ361" s="253"/>
      <c r="BK361" s="253"/>
      <c r="BL361" s="253"/>
      <c r="BM361" s="253"/>
      <c r="BN361" s="253"/>
      <c r="BO361" s="253"/>
      <c r="BP361" s="253"/>
      <c r="BQ361" s="253"/>
      <c r="BR361" s="253"/>
      <c r="BS361" s="253"/>
      <c r="BT361" s="253"/>
      <c r="BU361" s="253"/>
      <c r="BV361" s="253"/>
      <c r="BW361" s="253"/>
      <c r="BX361" s="253"/>
      <c r="BY361" s="253"/>
      <c r="BZ361" s="253"/>
      <c r="CA361" s="253"/>
      <c r="CB361" s="253"/>
      <c r="CC361" s="253"/>
      <c r="CD361" s="253"/>
      <c r="CE361" s="253"/>
      <c r="CF361" s="253"/>
      <c r="CG361" s="253"/>
      <c r="CH361" s="253"/>
      <c r="CI361" s="253"/>
      <c r="CJ361" s="253"/>
      <c r="CK361" s="253"/>
      <c r="CL361" s="253"/>
      <c r="CM361" s="253"/>
    </row>
    <row r="362" spans="1:91" x14ac:dyDescent="0.25">
      <c r="A362" s="253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253"/>
      <c r="AG362" s="253"/>
      <c r="AH362" s="253"/>
      <c r="AI362" s="253"/>
      <c r="AJ362" s="253"/>
      <c r="AK362" s="253"/>
      <c r="AL362" s="253"/>
      <c r="AM362" s="253"/>
      <c r="AN362" s="253"/>
      <c r="AO362" s="253"/>
      <c r="AP362" s="253"/>
      <c r="AQ362" s="253"/>
      <c r="AR362" s="253"/>
      <c r="AS362" s="253"/>
      <c r="AT362" s="253"/>
      <c r="AU362" s="253"/>
      <c r="AV362" s="253"/>
      <c r="AW362" s="253"/>
      <c r="AX362" s="253"/>
      <c r="AY362" s="253"/>
      <c r="AZ362" s="253"/>
      <c r="BA362" s="253"/>
      <c r="BB362" s="253"/>
      <c r="BC362" s="253"/>
      <c r="BD362" s="253"/>
      <c r="BE362" s="253"/>
      <c r="BF362" s="253"/>
      <c r="BG362" s="253"/>
      <c r="BH362" s="253"/>
      <c r="BI362" s="253"/>
      <c r="BJ362" s="253"/>
      <c r="BK362" s="253"/>
      <c r="BL362" s="253"/>
      <c r="BM362" s="253"/>
      <c r="BN362" s="253"/>
      <c r="BO362" s="253"/>
      <c r="BP362" s="253"/>
      <c r="BQ362" s="253"/>
      <c r="BR362" s="253"/>
      <c r="BS362" s="253"/>
      <c r="BT362" s="253"/>
      <c r="BU362" s="253"/>
      <c r="BV362" s="253"/>
      <c r="BW362" s="253"/>
      <c r="BX362" s="253"/>
      <c r="BY362" s="253"/>
      <c r="BZ362" s="253"/>
      <c r="CA362" s="253"/>
      <c r="CB362" s="253"/>
      <c r="CC362" s="253"/>
      <c r="CD362" s="253"/>
      <c r="CE362" s="253"/>
      <c r="CF362" s="253"/>
      <c r="CG362" s="253"/>
      <c r="CH362" s="253"/>
      <c r="CI362" s="253"/>
      <c r="CJ362" s="253"/>
      <c r="CK362" s="253"/>
      <c r="CL362" s="253"/>
      <c r="CM362" s="253"/>
    </row>
    <row r="363" spans="1:91" x14ac:dyDescent="0.25">
      <c r="A363" s="253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253"/>
      <c r="AH363" s="253"/>
      <c r="AI363" s="253"/>
      <c r="AJ363" s="253"/>
      <c r="AK363" s="253"/>
      <c r="AL363" s="253"/>
      <c r="AM363" s="253"/>
      <c r="AN363" s="253"/>
      <c r="AO363" s="253"/>
      <c r="AP363" s="253"/>
      <c r="AQ363" s="253"/>
      <c r="AR363" s="253"/>
      <c r="AS363" s="253"/>
      <c r="AT363" s="253"/>
      <c r="AU363" s="253"/>
      <c r="AV363" s="253"/>
      <c r="AW363" s="253"/>
      <c r="AX363" s="253"/>
      <c r="AY363" s="253"/>
      <c r="AZ363" s="253"/>
      <c r="BA363" s="253"/>
      <c r="BB363" s="253"/>
      <c r="BC363" s="253"/>
      <c r="BD363" s="253"/>
      <c r="BE363" s="253"/>
      <c r="BF363" s="253"/>
      <c r="BG363" s="253"/>
      <c r="BH363" s="253"/>
      <c r="BI363" s="253"/>
      <c r="BJ363" s="253"/>
      <c r="BK363" s="253"/>
      <c r="BL363" s="253"/>
      <c r="BM363" s="253"/>
      <c r="BN363" s="253"/>
      <c r="BO363" s="253"/>
      <c r="BP363" s="253"/>
      <c r="BQ363" s="253"/>
      <c r="BR363" s="253"/>
      <c r="BS363" s="253"/>
      <c r="BT363" s="253"/>
      <c r="BU363" s="253"/>
      <c r="BV363" s="253"/>
      <c r="BW363" s="253"/>
      <c r="BX363" s="253"/>
      <c r="BY363" s="253"/>
      <c r="BZ363" s="253"/>
      <c r="CA363" s="253"/>
      <c r="CB363" s="253"/>
      <c r="CC363" s="253"/>
      <c r="CD363" s="253"/>
      <c r="CE363" s="253"/>
      <c r="CF363" s="253"/>
      <c r="CG363" s="253"/>
      <c r="CH363" s="253"/>
      <c r="CI363" s="253"/>
      <c r="CJ363" s="253"/>
      <c r="CK363" s="253"/>
      <c r="CL363" s="253"/>
      <c r="CM363" s="253"/>
    </row>
    <row r="364" spans="1:91" x14ac:dyDescent="0.25">
      <c r="A364" s="253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  <c r="AK364" s="253"/>
      <c r="AL364" s="253"/>
      <c r="AM364" s="253"/>
      <c r="AN364" s="253"/>
      <c r="AO364" s="253"/>
      <c r="AP364" s="253"/>
      <c r="AQ364" s="253"/>
      <c r="AR364" s="253"/>
      <c r="AS364" s="253"/>
      <c r="AT364" s="253"/>
      <c r="AU364" s="253"/>
      <c r="AV364" s="253"/>
      <c r="AW364" s="253"/>
      <c r="AX364" s="253"/>
      <c r="AY364" s="253"/>
      <c r="AZ364" s="253"/>
      <c r="BA364" s="253"/>
      <c r="BB364" s="253"/>
      <c r="BC364" s="253"/>
      <c r="BD364" s="253"/>
      <c r="BE364" s="253"/>
      <c r="BF364" s="253"/>
      <c r="BG364" s="253"/>
      <c r="BH364" s="253"/>
      <c r="BI364" s="253"/>
      <c r="BJ364" s="253"/>
      <c r="BK364" s="253"/>
      <c r="BL364" s="253"/>
      <c r="BM364" s="253"/>
      <c r="BN364" s="253"/>
      <c r="BO364" s="253"/>
      <c r="BP364" s="253"/>
      <c r="BQ364" s="253"/>
      <c r="BR364" s="253"/>
      <c r="BS364" s="253"/>
      <c r="BT364" s="253"/>
      <c r="BU364" s="253"/>
      <c r="BV364" s="253"/>
      <c r="BW364" s="253"/>
      <c r="BX364" s="253"/>
      <c r="BY364" s="253"/>
      <c r="BZ364" s="253"/>
      <c r="CA364" s="253"/>
      <c r="CB364" s="253"/>
      <c r="CC364" s="253"/>
      <c r="CD364" s="253"/>
      <c r="CE364" s="253"/>
      <c r="CF364" s="253"/>
      <c r="CG364" s="253"/>
      <c r="CH364" s="253"/>
      <c r="CI364" s="253"/>
      <c r="CJ364" s="253"/>
      <c r="CK364" s="253"/>
      <c r="CL364" s="253"/>
      <c r="CM364" s="253"/>
    </row>
    <row r="365" spans="1:91" x14ac:dyDescent="0.25">
      <c r="A365" s="253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  <c r="AA365" s="253"/>
      <c r="AB365" s="253"/>
      <c r="AC365" s="253"/>
      <c r="AD365" s="253"/>
      <c r="AE365" s="253"/>
      <c r="AF365" s="253"/>
      <c r="AG365" s="253"/>
      <c r="AH365" s="253"/>
      <c r="AI365" s="253"/>
      <c r="AJ365" s="253"/>
      <c r="AK365" s="253"/>
      <c r="AL365" s="253"/>
      <c r="AM365" s="253"/>
      <c r="AN365" s="253"/>
      <c r="AO365" s="253"/>
      <c r="AP365" s="253"/>
      <c r="AQ365" s="253"/>
      <c r="AR365" s="253"/>
      <c r="AS365" s="253"/>
      <c r="AT365" s="253"/>
      <c r="AU365" s="253"/>
      <c r="AV365" s="253"/>
      <c r="AW365" s="253"/>
      <c r="AX365" s="253"/>
      <c r="AY365" s="253"/>
      <c r="AZ365" s="253"/>
      <c r="BA365" s="253"/>
      <c r="BB365" s="253"/>
      <c r="BC365" s="253"/>
      <c r="BD365" s="253"/>
      <c r="BE365" s="253"/>
      <c r="BF365" s="253"/>
      <c r="BG365" s="253"/>
      <c r="BH365" s="253"/>
      <c r="BI365" s="253"/>
      <c r="BJ365" s="253"/>
      <c r="BK365" s="253"/>
      <c r="BL365" s="253"/>
      <c r="BM365" s="253"/>
      <c r="BN365" s="253"/>
      <c r="BO365" s="253"/>
      <c r="BP365" s="253"/>
      <c r="BQ365" s="253"/>
      <c r="BR365" s="253"/>
      <c r="BS365" s="253"/>
      <c r="BT365" s="253"/>
      <c r="BU365" s="253"/>
      <c r="BV365" s="253"/>
      <c r="BW365" s="253"/>
      <c r="BX365" s="253"/>
      <c r="BY365" s="253"/>
      <c r="BZ365" s="253"/>
      <c r="CA365" s="253"/>
      <c r="CB365" s="253"/>
      <c r="CC365" s="253"/>
      <c r="CD365" s="253"/>
      <c r="CE365" s="253"/>
      <c r="CF365" s="253"/>
      <c r="CG365" s="253"/>
      <c r="CH365" s="253"/>
      <c r="CI365" s="253"/>
      <c r="CJ365" s="253"/>
      <c r="CK365" s="253"/>
      <c r="CL365" s="253"/>
      <c r="CM365" s="253"/>
    </row>
    <row r="366" spans="1:91" x14ac:dyDescent="0.25">
      <c r="A366" s="253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  <c r="AA366" s="253"/>
      <c r="AB366" s="253"/>
      <c r="AC366" s="253"/>
      <c r="AD366" s="253"/>
      <c r="AE366" s="253"/>
      <c r="AF366" s="253"/>
      <c r="AG366" s="253"/>
      <c r="AH366" s="253"/>
      <c r="AI366" s="253"/>
      <c r="AJ366" s="253"/>
      <c r="AK366" s="253"/>
      <c r="AL366" s="253"/>
      <c r="AM366" s="253"/>
      <c r="AN366" s="253"/>
      <c r="AO366" s="253"/>
      <c r="AP366" s="253"/>
      <c r="AQ366" s="253"/>
      <c r="AR366" s="253"/>
      <c r="AS366" s="253"/>
      <c r="AT366" s="253"/>
      <c r="AU366" s="253"/>
      <c r="AV366" s="253"/>
      <c r="AW366" s="253"/>
      <c r="AX366" s="253"/>
      <c r="AY366" s="253"/>
      <c r="AZ366" s="253"/>
      <c r="BA366" s="253"/>
      <c r="BB366" s="253"/>
      <c r="BC366" s="253"/>
      <c r="BD366" s="253"/>
      <c r="BE366" s="253"/>
      <c r="BF366" s="253"/>
      <c r="BG366" s="253"/>
      <c r="BH366" s="253"/>
      <c r="BI366" s="253"/>
      <c r="BJ366" s="253"/>
      <c r="BK366" s="253"/>
      <c r="BL366" s="253"/>
      <c r="BM366" s="253"/>
      <c r="BN366" s="253"/>
      <c r="BO366" s="253"/>
      <c r="BP366" s="253"/>
      <c r="BQ366" s="253"/>
      <c r="BR366" s="253"/>
      <c r="BS366" s="253"/>
      <c r="BT366" s="253"/>
      <c r="BU366" s="253"/>
      <c r="BV366" s="253"/>
      <c r="BW366" s="253"/>
      <c r="BX366" s="253"/>
      <c r="BY366" s="253"/>
      <c r="BZ366" s="253"/>
      <c r="CA366" s="253"/>
      <c r="CB366" s="253"/>
      <c r="CC366" s="253"/>
      <c r="CD366" s="253"/>
      <c r="CE366" s="253"/>
      <c r="CF366" s="253"/>
      <c r="CG366" s="253"/>
      <c r="CH366" s="253"/>
      <c r="CI366" s="253"/>
      <c r="CJ366" s="253"/>
      <c r="CK366" s="253"/>
      <c r="CL366" s="253"/>
      <c r="CM366" s="253"/>
    </row>
    <row r="367" spans="1:91" x14ac:dyDescent="0.25">
      <c r="A367" s="253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  <c r="AA367" s="253"/>
      <c r="AB367" s="253"/>
      <c r="AC367" s="253"/>
      <c r="AD367" s="253"/>
      <c r="AE367" s="253"/>
      <c r="AF367" s="253"/>
      <c r="AG367" s="253"/>
      <c r="AH367" s="253"/>
      <c r="AI367" s="253"/>
      <c r="AJ367" s="253"/>
      <c r="AK367" s="253"/>
      <c r="AL367" s="253"/>
      <c r="AM367" s="253"/>
      <c r="AN367" s="253"/>
      <c r="AO367" s="253"/>
      <c r="AP367" s="253"/>
      <c r="AQ367" s="253"/>
      <c r="AR367" s="253"/>
      <c r="AS367" s="253"/>
      <c r="AT367" s="253"/>
      <c r="AU367" s="253"/>
      <c r="AV367" s="253"/>
      <c r="AW367" s="253"/>
      <c r="AX367" s="253"/>
      <c r="AY367" s="253"/>
      <c r="AZ367" s="253"/>
      <c r="BA367" s="253"/>
      <c r="BB367" s="253"/>
      <c r="BC367" s="253"/>
      <c r="BD367" s="253"/>
      <c r="BE367" s="253"/>
      <c r="BF367" s="253"/>
      <c r="BG367" s="253"/>
      <c r="BH367" s="253"/>
      <c r="BI367" s="253"/>
      <c r="BJ367" s="253"/>
      <c r="BK367" s="253"/>
      <c r="BL367" s="253"/>
      <c r="BM367" s="253"/>
      <c r="BN367" s="253"/>
      <c r="BO367" s="253"/>
      <c r="BP367" s="253"/>
      <c r="BQ367" s="253"/>
      <c r="BR367" s="253"/>
      <c r="BS367" s="253"/>
      <c r="BT367" s="253"/>
      <c r="BU367" s="253"/>
      <c r="BV367" s="253"/>
      <c r="BW367" s="253"/>
      <c r="BX367" s="253"/>
      <c r="BY367" s="253"/>
      <c r="BZ367" s="253"/>
      <c r="CA367" s="253"/>
      <c r="CB367" s="253"/>
      <c r="CC367" s="253"/>
      <c r="CD367" s="253"/>
      <c r="CE367" s="253"/>
      <c r="CF367" s="253"/>
      <c r="CG367" s="253"/>
      <c r="CH367" s="253"/>
      <c r="CI367" s="253"/>
      <c r="CJ367" s="253"/>
      <c r="CK367" s="253"/>
      <c r="CL367" s="253"/>
      <c r="CM367" s="253"/>
    </row>
    <row r="368" spans="1:91" x14ac:dyDescent="0.25">
      <c r="A368" s="253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  <c r="AA368" s="253"/>
      <c r="AB368" s="253"/>
      <c r="AC368" s="253"/>
      <c r="AD368" s="253"/>
      <c r="AE368" s="253"/>
      <c r="AF368" s="253"/>
      <c r="AG368" s="253"/>
      <c r="AH368" s="253"/>
      <c r="AI368" s="253"/>
      <c r="AJ368" s="253"/>
      <c r="AK368" s="253"/>
      <c r="AL368" s="253"/>
      <c r="AM368" s="253"/>
      <c r="AN368" s="253"/>
      <c r="AO368" s="253"/>
      <c r="AP368" s="253"/>
      <c r="AQ368" s="253"/>
      <c r="AR368" s="253"/>
      <c r="AS368" s="253"/>
      <c r="AT368" s="253"/>
      <c r="AU368" s="253"/>
      <c r="AV368" s="253"/>
      <c r="AW368" s="253"/>
      <c r="AX368" s="253"/>
      <c r="AY368" s="253"/>
      <c r="AZ368" s="253"/>
      <c r="BA368" s="253"/>
      <c r="BB368" s="253"/>
      <c r="BC368" s="253"/>
      <c r="BD368" s="253"/>
      <c r="BE368" s="253"/>
      <c r="BF368" s="253"/>
      <c r="BG368" s="253"/>
      <c r="BH368" s="253"/>
      <c r="BI368" s="253"/>
      <c r="BJ368" s="253"/>
      <c r="BK368" s="253"/>
      <c r="BL368" s="253"/>
      <c r="BM368" s="253"/>
      <c r="BN368" s="253"/>
      <c r="BO368" s="253"/>
      <c r="BP368" s="253"/>
      <c r="BQ368" s="253"/>
      <c r="BR368" s="253"/>
      <c r="BS368" s="253"/>
      <c r="BT368" s="253"/>
      <c r="BU368" s="253"/>
      <c r="BV368" s="253"/>
      <c r="BW368" s="253"/>
      <c r="BX368" s="253"/>
      <c r="BY368" s="253"/>
      <c r="BZ368" s="253"/>
      <c r="CA368" s="253"/>
      <c r="CB368" s="253"/>
      <c r="CC368" s="253"/>
      <c r="CD368" s="253"/>
      <c r="CE368" s="253"/>
      <c r="CF368" s="253"/>
      <c r="CG368" s="253"/>
      <c r="CH368" s="253"/>
      <c r="CI368" s="253"/>
      <c r="CJ368" s="253"/>
      <c r="CK368" s="253"/>
      <c r="CL368" s="253"/>
      <c r="CM368" s="253"/>
    </row>
    <row r="369" spans="1:91" x14ac:dyDescent="0.25">
      <c r="A369" s="253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  <c r="AA369" s="253"/>
      <c r="AB369" s="253"/>
      <c r="AC369" s="253"/>
      <c r="AD369" s="253"/>
      <c r="AE369" s="253"/>
      <c r="AF369" s="253"/>
      <c r="AG369" s="253"/>
      <c r="AH369" s="253"/>
      <c r="AI369" s="253"/>
      <c r="AJ369" s="253"/>
      <c r="AK369" s="253"/>
      <c r="AL369" s="253"/>
      <c r="AM369" s="253"/>
      <c r="AN369" s="253"/>
      <c r="AO369" s="253"/>
      <c r="AP369" s="253"/>
      <c r="AQ369" s="253"/>
      <c r="AR369" s="253"/>
      <c r="AS369" s="253"/>
      <c r="AT369" s="253"/>
      <c r="AU369" s="253"/>
      <c r="AV369" s="253"/>
      <c r="AW369" s="253"/>
      <c r="AX369" s="253"/>
      <c r="AY369" s="253"/>
      <c r="AZ369" s="253"/>
      <c r="BA369" s="253"/>
      <c r="BB369" s="253"/>
      <c r="BC369" s="253"/>
      <c r="BD369" s="253"/>
      <c r="BE369" s="253"/>
      <c r="BF369" s="253"/>
      <c r="BG369" s="253"/>
      <c r="BH369" s="253"/>
      <c r="BI369" s="253"/>
      <c r="BJ369" s="253"/>
      <c r="BK369" s="253"/>
      <c r="BL369" s="253"/>
      <c r="BM369" s="253"/>
      <c r="BN369" s="253"/>
      <c r="BO369" s="253"/>
      <c r="BP369" s="253"/>
      <c r="BQ369" s="253"/>
      <c r="BR369" s="253"/>
      <c r="BS369" s="253"/>
      <c r="BT369" s="253"/>
      <c r="BU369" s="253"/>
      <c r="BV369" s="253"/>
      <c r="BW369" s="253"/>
      <c r="BX369" s="253"/>
      <c r="BY369" s="253"/>
      <c r="BZ369" s="253"/>
      <c r="CA369" s="253"/>
      <c r="CB369" s="253"/>
      <c r="CC369" s="253"/>
      <c r="CD369" s="253"/>
      <c r="CE369" s="253"/>
      <c r="CF369" s="253"/>
      <c r="CG369" s="253"/>
      <c r="CH369" s="253"/>
      <c r="CI369" s="253"/>
      <c r="CJ369" s="253"/>
      <c r="CK369" s="253"/>
      <c r="CL369" s="253"/>
      <c r="CM369" s="253"/>
    </row>
    <row r="370" spans="1:91" x14ac:dyDescent="0.25">
      <c r="A370" s="253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  <c r="AA370" s="253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3"/>
      <c r="AN370" s="253"/>
      <c r="AO370" s="253"/>
      <c r="AP370" s="253"/>
      <c r="AQ370" s="253"/>
      <c r="AR370" s="253"/>
      <c r="AS370" s="253"/>
      <c r="AT370" s="253"/>
      <c r="AU370" s="253"/>
      <c r="AV370" s="253"/>
      <c r="AW370" s="253"/>
      <c r="AX370" s="253"/>
      <c r="AY370" s="253"/>
      <c r="AZ370" s="253"/>
      <c r="BA370" s="253"/>
      <c r="BB370" s="253"/>
      <c r="BC370" s="253"/>
      <c r="BD370" s="253"/>
      <c r="BE370" s="253"/>
      <c r="BF370" s="253"/>
      <c r="BG370" s="253"/>
      <c r="BH370" s="253"/>
      <c r="BI370" s="253"/>
      <c r="BJ370" s="253"/>
      <c r="BK370" s="253"/>
      <c r="BL370" s="253"/>
      <c r="BM370" s="253"/>
      <c r="BN370" s="253"/>
      <c r="BO370" s="253"/>
      <c r="BP370" s="253"/>
      <c r="BQ370" s="253"/>
      <c r="BR370" s="253"/>
      <c r="BS370" s="253"/>
      <c r="BT370" s="253"/>
      <c r="BU370" s="253"/>
      <c r="BV370" s="253"/>
      <c r="BW370" s="253"/>
      <c r="BX370" s="253"/>
      <c r="BY370" s="253"/>
      <c r="BZ370" s="253"/>
      <c r="CA370" s="253"/>
      <c r="CB370" s="253"/>
      <c r="CC370" s="253"/>
      <c r="CD370" s="253"/>
      <c r="CE370" s="253"/>
      <c r="CF370" s="253"/>
      <c r="CG370" s="253"/>
      <c r="CH370" s="253"/>
      <c r="CI370" s="253"/>
      <c r="CJ370" s="253"/>
      <c r="CK370" s="253"/>
      <c r="CL370" s="253"/>
      <c r="CM370" s="253"/>
    </row>
    <row r="371" spans="1:91" x14ac:dyDescent="0.25">
      <c r="A371" s="253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  <c r="AA371" s="253"/>
      <c r="AB371" s="253"/>
      <c r="AC371" s="253"/>
      <c r="AD371" s="253"/>
      <c r="AE371" s="253"/>
      <c r="AF371" s="253"/>
      <c r="AG371" s="253"/>
      <c r="AH371" s="253"/>
      <c r="AI371" s="253"/>
      <c r="AJ371" s="253"/>
      <c r="AK371" s="253"/>
      <c r="AL371" s="253"/>
      <c r="AM371" s="253"/>
      <c r="AN371" s="253"/>
      <c r="AO371" s="253"/>
      <c r="AP371" s="253"/>
      <c r="AQ371" s="253"/>
      <c r="AR371" s="253"/>
      <c r="AS371" s="253"/>
      <c r="AT371" s="253"/>
      <c r="AU371" s="253"/>
      <c r="AV371" s="253"/>
      <c r="AW371" s="253"/>
      <c r="AX371" s="253"/>
      <c r="AY371" s="253"/>
      <c r="AZ371" s="253"/>
      <c r="BA371" s="253"/>
      <c r="BB371" s="253"/>
      <c r="BC371" s="253"/>
      <c r="BD371" s="253"/>
      <c r="BE371" s="253"/>
      <c r="BF371" s="253"/>
      <c r="BG371" s="253"/>
      <c r="BH371" s="253"/>
      <c r="BI371" s="253"/>
      <c r="BJ371" s="253"/>
      <c r="BK371" s="253"/>
      <c r="BL371" s="253"/>
      <c r="BM371" s="253"/>
      <c r="BN371" s="253"/>
      <c r="BO371" s="253"/>
      <c r="BP371" s="253"/>
      <c r="BQ371" s="253"/>
      <c r="BR371" s="253"/>
      <c r="BS371" s="253"/>
      <c r="BT371" s="253"/>
      <c r="BU371" s="253"/>
      <c r="BV371" s="253"/>
      <c r="BW371" s="253"/>
      <c r="BX371" s="253"/>
      <c r="BY371" s="253"/>
      <c r="BZ371" s="253"/>
      <c r="CA371" s="253"/>
      <c r="CB371" s="253"/>
      <c r="CC371" s="253"/>
      <c r="CD371" s="253"/>
      <c r="CE371" s="253"/>
      <c r="CF371" s="253"/>
      <c r="CG371" s="253"/>
      <c r="CH371" s="253"/>
      <c r="CI371" s="253"/>
      <c r="CJ371" s="253"/>
      <c r="CK371" s="253"/>
      <c r="CL371" s="253"/>
      <c r="CM371" s="253"/>
    </row>
    <row r="372" spans="1:91" x14ac:dyDescent="0.25">
      <c r="A372" s="253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  <c r="AA372" s="253"/>
      <c r="AB372" s="253"/>
      <c r="AC372" s="253"/>
      <c r="AD372" s="253"/>
      <c r="AE372" s="253"/>
      <c r="AF372" s="253"/>
      <c r="AG372" s="253"/>
      <c r="AH372" s="253"/>
      <c r="AI372" s="253"/>
      <c r="AJ372" s="253"/>
      <c r="AK372" s="253"/>
      <c r="AL372" s="253"/>
      <c r="AM372" s="253"/>
      <c r="AN372" s="253"/>
      <c r="AO372" s="253"/>
      <c r="AP372" s="253"/>
      <c r="AQ372" s="253"/>
      <c r="AR372" s="253"/>
      <c r="AS372" s="253"/>
      <c r="AT372" s="253"/>
      <c r="AU372" s="253"/>
      <c r="AV372" s="253"/>
      <c r="AW372" s="253"/>
      <c r="AX372" s="253"/>
      <c r="AY372" s="253"/>
      <c r="AZ372" s="253"/>
      <c r="BA372" s="253"/>
      <c r="BB372" s="253"/>
      <c r="BC372" s="253"/>
      <c r="BD372" s="253"/>
      <c r="BE372" s="253"/>
      <c r="BF372" s="253"/>
      <c r="BG372" s="253"/>
      <c r="BH372" s="253"/>
      <c r="BI372" s="253"/>
      <c r="BJ372" s="253"/>
      <c r="BK372" s="253"/>
      <c r="BL372" s="253"/>
      <c r="BM372" s="253"/>
      <c r="BN372" s="253"/>
      <c r="BO372" s="253"/>
      <c r="BP372" s="253"/>
      <c r="BQ372" s="253"/>
      <c r="BR372" s="253"/>
      <c r="BS372" s="253"/>
      <c r="BT372" s="253"/>
      <c r="BU372" s="253"/>
      <c r="BV372" s="253"/>
      <c r="BW372" s="253"/>
      <c r="BX372" s="253"/>
      <c r="BY372" s="253"/>
      <c r="BZ372" s="253"/>
      <c r="CA372" s="253"/>
      <c r="CB372" s="253"/>
      <c r="CC372" s="253"/>
      <c r="CD372" s="253"/>
      <c r="CE372" s="253"/>
      <c r="CF372" s="253"/>
      <c r="CG372" s="253"/>
      <c r="CH372" s="253"/>
      <c r="CI372" s="253"/>
      <c r="CJ372" s="253"/>
      <c r="CK372" s="253"/>
      <c r="CL372" s="253"/>
      <c r="CM372" s="253"/>
    </row>
    <row r="373" spans="1:91" x14ac:dyDescent="0.25">
      <c r="A373" s="253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  <c r="AA373" s="253"/>
      <c r="AB373" s="253"/>
      <c r="AC373" s="253"/>
      <c r="AD373" s="253"/>
      <c r="AE373" s="253"/>
      <c r="AF373" s="253"/>
      <c r="AG373" s="253"/>
      <c r="AH373" s="253"/>
      <c r="AI373" s="253"/>
      <c r="AJ373" s="253"/>
      <c r="AK373" s="253"/>
      <c r="AL373" s="253"/>
      <c r="AM373" s="253"/>
      <c r="AN373" s="253"/>
      <c r="AO373" s="253"/>
      <c r="AP373" s="253"/>
      <c r="AQ373" s="253"/>
      <c r="AR373" s="253"/>
      <c r="AS373" s="253"/>
      <c r="AT373" s="253"/>
      <c r="AU373" s="253"/>
      <c r="AV373" s="253"/>
      <c r="AW373" s="253"/>
      <c r="AX373" s="253"/>
      <c r="AY373" s="253"/>
      <c r="AZ373" s="253"/>
      <c r="BA373" s="253"/>
      <c r="BB373" s="253"/>
      <c r="BC373" s="253"/>
      <c r="BD373" s="253"/>
      <c r="BE373" s="253"/>
      <c r="BF373" s="253"/>
      <c r="BG373" s="253"/>
      <c r="BH373" s="253"/>
      <c r="BI373" s="253"/>
      <c r="BJ373" s="253"/>
      <c r="BK373" s="253"/>
      <c r="BL373" s="253"/>
      <c r="BM373" s="253"/>
      <c r="BN373" s="253"/>
      <c r="BO373" s="253"/>
      <c r="BP373" s="253"/>
      <c r="BQ373" s="253"/>
      <c r="BR373" s="253"/>
      <c r="BS373" s="253"/>
      <c r="BT373" s="253"/>
      <c r="BU373" s="253"/>
      <c r="BV373" s="253"/>
      <c r="BW373" s="253"/>
      <c r="BX373" s="253"/>
      <c r="BY373" s="253"/>
      <c r="BZ373" s="253"/>
      <c r="CA373" s="253"/>
      <c r="CB373" s="253"/>
      <c r="CC373" s="253"/>
      <c r="CD373" s="253"/>
      <c r="CE373" s="253"/>
      <c r="CF373" s="253"/>
      <c r="CG373" s="253"/>
      <c r="CH373" s="253"/>
      <c r="CI373" s="253"/>
      <c r="CJ373" s="253"/>
      <c r="CK373" s="253"/>
      <c r="CL373" s="253"/>
      <c r="CM373" s="253"/>
    </row>
    <row r="374" spans="1:91" x14ac:dyDescent="0.25">
      <c r="A374" s="253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  <c r="AA374" s="253"/>
      <c r="AB374" s="253"/>
      <c r="AC374" s="253"/>
      <c r="AD374" s="253"/>
      <c r="AE374" s="253"/>
      <c r="AF374" s="253"/>
      <c r="AG374" s="253"/>
      <c r="AH374" s="253"/>
      <c r="AI374" s="253"/>
      <c r="AJ374" s="253"/>
      <c r="AK374" s="253"/>
      <c r="AL374" s="253"/>
      <c r="AM374" s="253"/>
      <c r="AN374" s="253"/>
      <c r="AO374" s="253"/>
      <c r="AP374" s="253"/>
      <c r="AQ374" s="253"/>
      <c r="AR374" s="253"/>
      <c r="AS374" s="253"/>
      <c r="AT374" s="253"/>
      <c r="AU374" s="253"/>
      <c r="AV374" s="253"/>
      <c r="AW374" s="253"/>
      <c r="AX374" s="253"/>
      <c r="AY374" s="253"/>
      <c r="AZ374" s="253"/>
      <c r="BA374" s="253"/>
      <c r="BB374" s="253"/>
      <c r="BC374" s="253"/>
      <c r="BD374" s="253"/>
      <c r="BE374" s="253"/>
      <c r="BF374" s="253"/>
      <c r="BG374" s="253"/>
      <c r="BH374" s="253"/>
      <c r="BI374" s="253"/>
      <c r="BJ374" s="253"/>
      <c r="BK374" s="253"/>
      <c r="BL374" s="253"/>
      <c r="BM374" s="253"/>
      <c r="BN374" s="253"/>
      <c r="BO374" s="253"/>
      <c r="BP374" s="253"/>
      <c r="BQ374" s="253"/>
      <c r="BR374" s="253"/>
      <c r="BS374" s="253"/>
      <c r="BT374" s="253"/>
      <c r="BU374" s="253"/>
      <c r="BV374" s="253"/>
      <c r="BW374" s="253"/>
      <c r="BX374" s="253"/>
      <c r="BY374" s="253"/>
      <c r="BZ374" s="253"/>
      <c r="CA374" s="253"/>
      <c r="CB374" s="253"/>
      <c r="CC374" s="253"/>
      <c r="CD374" s="253"/>
      <c r="CE374" s="253"/>
      <c r="CF374" s="253"/>
      <c r="CG374" s="253"/>
      <c r="CH374" s="253"/>
      <c r="CI374" s="253"/>
      <c r="CJ374" s="253"/>
      <c r="CK374" s="253"/>
      <c r="CL374" s="253"/>
      <c r="CM374" s="253"/>
    </row>
    <row r="375" spans="1:91" x14ac:dyDescent="0.25">
      <c r="A375" s="253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  <c r="AA375" s="253"/>
      <c r="AB375" s="253"/>
      <c r="AC375" s="253"/>
      <c r="AD375" s="253"/>
      <c r="AE375" s="253"/>
      <c r="AF375" s="253"/>
      <c r="AG375" s="253"/>
      <c r="AH375" s="253"/>
      <c r="AI375" s="253"/>
      <c r="AJ375" s="253"/>
      <c r="AK375" s="253"/>
      <c r="AL375" s="253"/>
      <c r="AM375" s="253"/>
      <c r="AN375" s="253"/>
      <c r="AO375" s="253"/>
      <c r="AP375" s="253"/>
      <c r="AQ375" s="253"/>
      <c r="AR375" s="253"/>
      <c r="AS375" s="253"/>
      <c r="AT375" s="253"/>
      <c r="AU375" s="253"/>
      <c r="AV375" s="253"/>
      <c r="AW375" s="253"/>
      <c r="AX375" s="253"/>
      <c r="AY375" s="253"/>
      <c r="AZ375" s="253"/>
      <c r="BA375" s="253"/>
      <c r="BB375" s="253"/>
      <c r="BC375" s="253"/>
      <c r="BD375" s="253"/>
      <c r="BE375" s="253"/>
      <c r="BF375" s="253"/>
      <c r="BG375" s="253"/>
      <c r="BH375" s="253"/>
      <c r="BI375" s="253"/>
      <c r="BJ375" s="253"/>
      <c r="BK375" s="253"/>
      <c r="BL375" s="253"/>
      <c r="BM375" s="253"/>
      <c r="BN375" s="253"/>
      <c r="BO375" s="253"/>
      <c r="BP375" s="253"/>
      <c r="BQ375" s="253"/>
      <c r="BR375" s="253"/>
      <c r="BS375" s="253"/>
      <c r="BT375" s="253"/>
      <c r="BU375" s="253"/>
      <c r="BV375" s="253"/>
      <c r="BW375" s="253"/>
      <c r="BX375" s="253"/>
      <c r="BY375" s="253"/>
      <c r="BZ375" s="253"/>
      <c r="CA375" s="253"/>
      <c r="CB375" s="253"/>
      <c r="CC375" s="253"/>
      <c r="CD375" s="253"/>
      <c r="CE375" s="253"/>
      <c r="CF375" s="253"/>
      <c r="CG375" s="253"/>
      <c r="CH375" s="253"/>
      <c r="CI375" s="253"/>
      <c r="CJ375" s="253"/>
      <c r="CK375" s="253"/>
      <c r="CL375" s="253"/>
      <c r="CM375" s="253"/>
    </row>
    <row r="376" spans="1:91" x14ac:dyDescent="0.25">
      <c r="A376" s="253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253"/>
      <c r="AG376" s="253"/>
      <c r="AH376" s="253"/>
      <c r="AI376" s="253"/>
      <c r="AJ376" s="253"/>
      <c r="AK376" s="253"/>
      <c r="AL376" s="253"/>
      <c r="AM376" s="253"/>
      <c r="AN376" s="253"/>
      <c r="AO376" s="253"/>
      <c r="AP376" s="253"/>
      <c r="AQ376" s="253"/>
      <c r="AR376" s="253"/>
      <c r="AS376" s="253"/>
      <c r="AT376" s="253"/>
      <c r="AU376" s="253"/>
      <c r="AV376" s="253"/>
      <c r="AW376" s="253"/>
      <c r="AX376" s="253"/>
      <c r="AY376" s="253"/>
      <c r="AZ376" s="253"/>
      <c r="BA376" s="253"/>
      <c r="BB376" s="253"/>
      <c r="BC376" s="253"/>
      <c r="BD376" s="253"/>
      <c r="BE376" s="253"/>
      <c r="BF376" s="253"/>
      <c r="BG376" s="253"/>
      <c r="BH376" s="253"/>
      <c r="BI376" s="253"/>
      <c r="BJ376" s="253"/>
      <c r="BK376" s="253"/>
      <c r="BL376" s="253"/>
      <c r="BM376" s="253"/>
      <c r="BN376" s="253"/>
      <c r="BO376" s="253"/>
      <c r="BP376" s="253"/>
      <c r="BQ376" s="253"/>
      <c r="BR376" s="253"/>
      <c r="BS376" s="253"/>
      <c r="BT376" s="253"/>
      <c r="BU376" s="253"/>
      <c r="BV376" s="253"/>
      <c r="BW376" s="253"/>
      <c r="BX376" s="253"/>
      <c r="BY376" s="253"/>
      <c r="BZ376" s="253"/>
      <c r="CA376" s="253"/>
      <c r="CB376" s="253"/>
      <c r="CC376" s="253"/>
      <c r="CD376" s="253"/>
      <c r="CE376" s="253"/>
      <c r="CF376" s="253"/>
      <c r="CG376" s="253"/>
      <c r="CH376" s="253"/>
      <c r="CI376" s="253"/>
      <c r="CJ376" s="253"/>
      <c r="CK376" s="253"/>
      <c r="CL376" s="253"/>
      <c r="CM376" s="253"/>
    </row>
    <row r="377" spans="1:91" x14ac:dyDescent="0.25">
      <c r="A377" s="253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  <c r="AA377" s="253"/>
      <c r="AB377" s="253"/>
      <c r="AC377" s="253"/>
      <c r="AD377" s="253"/>
      <c r="AE377" s="253"/>
      <c r="AF377" s="253"/>
      <c r="AG377" s="253"/>
      <c r="AH377" s="253"/>
      <c r="AI377" s="253"/>
      <c r="AJ377" s="253"/>
      <c r="AK377" s="253"/>
      <c r="AL377" s="253"/>
      <c r="AM377" s="253"/>
      <c r="AN377" s="253"/>
      <c r="AO377" s="253"/>
      <c r="AP377" s="253"/>
      <c r="AQ377" s="253"/>
      <c r="AR377" s="253"/>
      <c r="AS377" s="253"/>
      <c r="AT377" s="253"/>
      <c r="AU377" s="253"/>
      <c r="AV377" s="253"/>
      <c r="AW377" s="253"/>
      <c r="AX377" s="253"/>
      <c r="AY377" s="253"/>
      <c r="AZ377" s="253"/>
      <c r="BA377" s="253"/>
      <c r="BB377" s="253"/>
      <c r="BC377" s="253"/>
      <c r="BD377" s="253"/>
      <c r="BE377" s="253"/>
      <c r="BF377" s="253"/>
      <c r="BG377" s="253"/>
      <c r="BH377" s="253"/>
      <c r="BI377" s="253"/>
      <c r="BJ377" s="253"/>
      <c r="BK377" s="253"/>
      <c r="BL377" s="253"/>
      <c r="BM377" s="253"/>
      <c r="BN377" s="253"/>
      <c r="BO377" s="253"/>
      <c r="BP377" s="253"/>
      <c r="BQ377" s="253"/>
      <c r="BR377" s="253"/>
      <c r="BS377" s="253"/>
      <c r="BT377" s="253"/>
      <c r="BU377" s="253"/>
      <c r="BV377" s="253"/>
      <c r="BW377" s="253"/>
      <c r="BX377" s="253"/>
      <c r="BY377" s="253"/>
      <c r="BZ377" s="253"/>
      <c r="CA377" s="253"/>
      <c r="CB377" s="253"/>
      <c r="CC377" s="253"/>
      <c r="CD377" s="253"/>
      <c r="CE377" s="253"/>
      <c r="CF377" s="253"/>
      <c r="CG377" s="253"/>
      <c r="CH377" s="253"/>
      <c r="CI377" s="253"/>
      <c r="CJ377" s="253"/>
      <c r="CK377" s="253"/>
      <c r="CL377" s="253"/>
      <c r="CM377" s="253"/>
    </row>
    <row r="378" spans="1:91" x14ac:dyDescent="0.25">
      <c r="A378" s="253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  <c r="AA378" s="253"/>
      <c r="AB378" s="253"/>
      <c r="AC378" s="253"/>
      <c r="AD378" s="253"/>
      <c r="AE378" s="253"/>
      <c r="AF378" s="253"/>
      <c r="AG378" s="253"/>
      <c r="AH378" s="253"/>
      <c r="AI378" s="253"/>
      <c r="AJ378" s="253"/>
      <c r="AK378" s="253"/>
      <c r="AL378" s="253"/>
      <c r="AM378" s="253"/>
      <c r="AN378" s="253"/>
      <c r="AO378" s="253"/>
      <c r="AP378" s="253"/>
      <c r="AQ378" s="253"/>
      <c r="AR378" s="253"/>
      <c r="AS378" s="253"/>
      <c r="AT378" s="253"/>
      <c r="AU378" s="253"/>
      <c r="AV378" s="253"/>
      <c r="AW378" s="253"/>
      <c r="AX378" s="253"/>
      <c r="AY378" s="253"/>
      <c r="AZ378" s="253"/>
      <c r="BA378" s="253"/>
      <c r="BB378" s="253"/>
      <c r="BC378" s="253"/>
      <c r="BD378" s="253"/>
      <c r="BE378" s="253"/>
      <c r="BF378" s="253"/>
      <c r="BG378" s="253"/>
      <c r="BH378" s="253"/>
      <c r="BI378" s="253"/>
      <c r="BJ378" s="253"/>
      <c r="BK378" s="253"/>
      <c r="BL378" s="253"/>
      <c r="BM378" s="253"/>
      <c r="BN378" s="253"/>
      <c r="BO378" s="253"/>
      <c r="BP378" s="253"/>
      <c r="BQ378" s="253"/>
      <c r="BR378" s="253"/>
      <c r="BS378" s="253"/>
      <c r="BT378" s="253"/>
      <c r="BU378" s="253"/>
      <c r="BV378" s="253"/>
      <c r="BW378" s="253"/>
      <c r="BX378" s="253"/>
      <c r="BY378" s="253"/>
      <c r="BZ378" s="253"/>
      <c r="CA378" s="253"/>
      <c r="CB378" s="253"/>
      <c r="CC378" s="253"/>
      <c r="CD378" s="253"/>
      <c r="CE378" s="253"/>
      <c r="CF378" s="253"/>
      <c r="CG378" s="253"/>
      <c r="CH378" s="253"/>
      <c r="CI378" s="253"/>
      <c r="CJ378" s="253"/>
      <c r="CK378" s="253"/>
      <c r="CL378" s="253"/>
      <c r="CM378" s="253"/>
    </row>
    <row r="379" spans="1:91" x14ac:dyDescent="0.25">
      <c r="A379" s="253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  <c r="AA379" s="253"/>
      <c r="AB379" s="253"/>
      <c r="AC379" s="253"/>
      <c r="AD379" s="253"/>
      <c r="AE379" s="253"/>
      <c r="AF379" s="253"/>
      <c r="AG379" s="253"/>
      <c r="AH379" s="253"/>
      <c r="AI379" s="253"/>
      <c r="AJ379" s="253"/>
      <c r="AK379" s="253"/>
      <c r="AL379" s="253"/>
      <c r="AM379" s="253"/>
      <c r="AN379" s="253"/>
      <c r="AO379" s="253"/>
      <c r="AP379" s="253"/>
      <c r="AQ379" s="253"/>
      <c r="AR379" s="253"/>
      <c r="AS379" s="253"/>
      <c r="AT379" s="253"/>
      <c r="AU379" s="253"/>
      <c r="AV379" s="253"/>
      <c r="AW379" s="253"/>
      <c r="AX379" s="253"/>
      <c r="AY379" s="253"/>
      <c r="AZ379" s="253"/>
      <c r="BA379" s="253"/>
      <c r="BB379" s="253"/>
      <c r="BC379" s="253"/>
      <c r="BD379" s="253"/>
      <c r="BE379" s="253"/>
      <c r="BF379" s="253"/>
      <c r="BG379" s="253"/>
      <c r="BH379" s="253"/>
      <c r="BI379" s="253"/>
      <c r="BJ379" s="253"/>
      <c r="BK379" s="253"/>
      <c r="BL379" s="253"/>
      <c r="BM379" s="253"/>
      <c r="BN379" s="253"/>
      <c r="BO379" s="253"/>
      <c r="BP379" s="253"/>
      <c r="BQ379" s="253"/>
      <c r="BR379" s="253"/>
      <c r="BS379" s="253"/>
      <c r="BT379" s="253"/>
      <c r="BU379" s="253"/>
      <c r="BV379" s="253"/>
      <c r="BW379" s="253"/>
      <c r="BX379" s="253"/>
      <c r="BY379" s="253"/>
      <c r="BZ379" s="253"/>
      <c r="CA379" s="253"/>
      <c r="CB379" s="253"/>
      <c r="CC379" s="253"/>
      <c r="CD379" s="253"/>
      <c r="CE379" s="253"/>
      <c r="CF379" s="253"/>
      <c r="CG379" s="253"/>
      <c r="CH379" s="253"/>
      <c r="CI379" s="253"/>
      <c r="CJ379" s="253"/>
      <c r="CK379" s="253"/>
      <c r="CL379" s="253"/>
      <c r="CM379" s="253"/>
    </row>
    <row r="380" spans="1:91" x14ac:dyDescent="0.25">
      <c r="A380" s="253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  <c r="AA380" s="253"/>
      <c r="AB380" s="253"/>
      <c r="AC380" s="253"/>
      <c r="AD380" s="253"/>
      <c r="AE380" s="253"/>
      <c r="AF380" s="253"/>
      <c r="AG380" s="253"/>
      <c r="AH380" s="253"/>
      <c r="AI380" s="253"/>
      <c r="AJ380" s="253"/>
      <c r="AK380" s="253"/>
      <c r="AL380" s="253"/>
      <c r="AM380" s="253"/>
      <c r="AN380" s="253"/>
      <c r="AO380" s="253"/>
      <c r="AP380" s="253"/>
      <c r="AQ380" s="253"/>
      <c r="AR380" s="253"/>
      <c r="AS380" s="253"/>
      <c r="AT380" s="253"/>
      <c r="AU380" s="253"/>
      <c r="AV380" s="253"/>
      <c r="AW380" s="253"/>
      <c r="AX380" s="253"/>
      <c r="AY380" s="253"/>
      <c r="AZ380" s="253"/>
      <c r="BA380" s="253"/>
      <c r="BB380" s="253"/>
      <c r="BC380" s="253"/>
      <c r="BD380" s="253"/>
      <c r="BE380" s="253"/>
      <c r="BF380" s="253"/>
      <c r="BG380" s="253"/>
      <c r="BH380" s="253"/>
      <c r="BI380" s="253"/>
      <c r="BJ380" s="253"/>
      <c r="BK380" s="253"/>
      <c r="BL380" s="253"/>
      <c r="BM380" s="253"/>
      <c r="BN380" s="253"/>
      <c r="BO380" s="253"/>
      <c r="BP380" s="253"/>
      <c r="BQ380" s="253"/>
      <c r="BR380" s="253"/>
      <c r="BS380" s="253"/>
      <c r="BT380" s="253"/>
      <c r="BU380" s="253"/>
      <c r="BV380" s="253"/>
      <c r="BW380" s="253"/>
      <c r="BX380" s="253"/>
      <c r="BY380" s="253"/>
      <c r="BZ380" s="253"/>
      <c r="CA380" s="253"/>
      <c r="CB380" s="253"/>
      <c r="CC380" s="253"/>
      <c r="CD380" s="253"/>
      <c r="CE380" s="253"/>
      <c r="CF380" s="253"/>
      <c r="CG380" s="253"/>
      <c r="CH380" s="253"/>
      <c r="CI380" s="253"/>
      <c r="CJ380" s="253"/>
      <c r="CK380" s="253"/>
      <c r="CL380" s="253"/>
      <c r="CM380" s="253"/>
    </row>
    <row r="381" spans="1:91" x14ac:dyDescent="0.25">
      <c r="A381" s="253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  <c r="AK381" s="253"/>
      <c r="AL381" s="253"/>
      <c r="AM381" s="253"/>
      <c r="AN381" s="253"/>
      <c r="AO381" s="253"/>
      <c r="AP381" s="253"/>
      <c r="AQ381" s="253"/>
      <c r="AR381" s="253"/>
      <c r="AS381" s="253"/>
      <c r="AT381" s="253"/>
      <c r="AU381" s="253"/>
      <c r="AV381" s="253"/>
      <c r="AW381" s="253"/>
      <c r="AX381" s="253"/>
      <c r="AY381" s="253"/>
      <c r="AZ381" s="253"/>
      <c r="BA381" s="253"/>
      <c r="BB381" s="253"/>
      <c r="BC381" s="253"/>
      <c r="BD381" s="253"/>
      <c r="BE381" s="253"/>
      <c r="BF381" s="253"/>
      <c r="BG381" s="253"/>
      <c r="BH381" s="253"/>
      <c r="BI381" s="253"/>
      <c r="BJ381" s="253"/>
      <c r="BK381" s="253"/>
      <c r="BL381" s="253"/>
      <c r="BM381" s="253"/>
      <c r="BN381" s="253"/>
      <c r="BO381" s="253"/>
      <c r="BP381" s="253"/>
      <c r="BQ381" s="253"/>
      <c r="BR381" s="253"/>
      <c r="BS381" s="253"/>
      <c r="BT381" s="253"/>
      <c r="BU381" s="253"/>
      <c r="BV381" s="253"/>
      <c r="BW381" s="253"/>
      <c r="BX381" s="253"/>
      <c r="BY381" s="253"/>
      <c r="BZ381" s="253"/>
      <c r="CA381" s="253"/>
      <c r="CB381" s="253"/>
      <c r="CC381" s="253"/>
      <c r="CD381" s="253"/>
      <c r="CE381" s="253"/>
      <c r="CF381" s="253"/>
      <c r="CG381" s="253"/>
      <c r="CH381" s="253"/>
      <c r="CI381" s="253"/>
      <c r="CJ381" s="253"/>
      <c r="CK381" s="253"/>
      <c r="CL381" s="253"/>
      <c r="CM381" s="253"/>
    </row>
    <row r="382" spans="1:91" x14ac:dyDescent="0.25">
      <c r="A382" s="253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  <c r="AA382" s="253"/>
      <c r="AB382" s="253"/>
      <c r="AC382" s="253"/>
      <c r="AD382" s="253"/>
      <c r="AE382" s="253"/>
      <c r="AF382" s="253"/>
      <c r="AG382" s="253"/>
      <c r="AH382" s="253"/>
      <c r="AI382" s="253"/>
      <c r="AJ382" s="253"/>
      <c r="AK382" s="253"/>
      <c r="AL382" s="253"/>
      <c r="AM382" s="253"/>
      <c r="AN382" s="253"/>
      <c r="AO382" s="253"/>
      <c r="AP382" s="253"/>
      <c r="AQ382" s="253"/>
      <c r="AR382" s="253"/>
      <c r="AS382" s="253"/>
      <c r="AT382" s="253"/>
      <c r="AU382" s="253"/>
      <c r="AV382" s="253"/>
      <c r="AW382" s="253"/>
      <c r="AX382" s="253"/>
      <c r="AY382" s="253"/>
      <c r="AZ382" s="253"/>
      <c r="BA382" s="253"/>
      <c r="BB382" s="253"/>
      <c r="BC382" s="253"/>
      <c r="BD382" s="253"/>
      <c r="BE382" s="253"/>
      <c r="BF382" s="253"/>
      <c r="BG382" s="253"/>
      <c r="BH382" s="253"/>
      <c r="BI382" s="253"/>
      <c r="BJ382" s="253"/>
      <c r="BK382" s="253"/>
      <c r="BL382" s="253"/>
      <c r="BM382" s="253"/>
      <c r="BN382" s="253"/>
      <c r="BO382" s="253"/>
      <c r="BP382" s="253"/>
      <c r="BQ382" s="253"/>
      <c r="BR382" s="253"/>
      <c r="BS382" s="253"/>
      <c r="BT382" s="253"/>
      <c r="BU382" s="253"/>
      <c r="BV382" s="253"/>
      <c r="BW382" s="253"/>
      <c r="BX382" s="253"/>
      <c r="BY382" s="253"/>
      <c r="BZ382" s="253"/>
      <c r="CA382" s="253"/>
      <c r="CB382" s="253"/>
      <c r="CC382" s="253"/>
      <c r="CD382" s="253"/>
      <c r="CE382" s="253"/>
      <c r="CF382" s="253"/>
      <c r="CG382" s="253"/>
      <c r="CH382" s="253"/>
      <c r="CI382" s="253"/>
      <c r="CJ382" s="253"/>
      <c r="CK382" s="253"/>
      <c r="CL382" s="253"/>
      <c r="CM382" s="253"/>
    </row>
    <row r="383" spans="1:91" x14ac:dyDescent="0.25">
      <c r="A383" s="253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/>
      <c r="AJ383" s="253"/>
      <c r="AK383" s="253"/>
      <c r="AL383" s="253"/>
      <c r="AM383" s="253"/>
      <c r="AN383" s="253"/>
      <c r="AO383" s="253"/>
      <c r="AP383" s="253"/>
      <c r="AQ383" s="253"/>
      <c r="AR383" s="253"/>
      <c r="AS383" s="253"/>
      <c r="AT383" s="253"/>
      <c r="AU383" s="253"/>
      <c r="AV383" s="253"/>
      <c r="AW383" s="253"/>
      <c r="AX383" s="253"/>
      <c r="AY383" s="253"/>
      <c r="AZ383" s="253"/>
      <c r="BA383" s="253"/>
      <c r="BB383" s="253"/>
      <c r="BC383" s="253"/>
      <c r="BD383" s="253"/>
      <c r="BE383" s="253"/>
      <c r="BF383" s="253"/>
      <c r="BG383" s="253"/>
      <c r="BH383" s="253"/>
      <c r="BI383" s="253"/>
      <c r="BJ383" s="253"/>
      <c r="BK383" s="253"/>
      <c r="BL383" s="253"/>
      <c r="BM383" s="253"/>
      <c r="BN383" s="253"/>
      <c r="BO383" s="253"/>
      <c r="BP383" s="253"/>
      <c r="BQ383" s="253"/>
      <c r="BR383" s="253"/>
      <c r="BS383" s="253"/>
      <c r="BT383" s="253"/>
      <c r="BU383" s="253"/>
      <c r="BV383" s="253"/>
      <c r="BW383" s="253"/>
      <c r="BX383" s="253"/>
      <c r="BY383" s="253"/>
      <c r="BZ383" s="253"/>
      <c r="CA383" s="253"/>
      <c r="CB383" s="253"/>
      <c r="CC383" s="253"/>
      <c r="CD383" s="253"/>
      <c r="CE383" s="253"/>
      <c r="CF383" s="253"/>
      <c r="CG383" s="253"/>
      <c r="CH383" s="253"/>
      <c r="CI383" s="253"/>
      <c r="CJ383" s="253"/>
      <c r="CK383" s="253"/>
      <c r="CL383" s="253"/>
      <c r="CM383" s="253"/>
    </row>
    <row r="384" spans="1:91" x14ac:dyDescent="0.25">
      <c r="A384" s="253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AO384" s="253"/>
      <c r="AP384" s="253"/>
      <c r="AQ384" s="253"/>
      <c r="AR384" s="253"/>
      <c r="AS384" s="253"/>
      <c r="AT384" s="253"/>
      <c r="AU384" s="253"/>
      <c r="AV384" s="253"/>
      <c r="AW384" s="253"/>
      <c r="AX384" s="253"/>
      <c r="AY384" s="253"/>
      <c r="AZ384" s="253"/>
      <c r="BA384" s="253"/>
      <c r="BB384" s="253"/>
      <c r="BC384" s="253"/>
      <c r="BD384" s="253"/>
      <c r="BE384" s="253"/>
      <c r="BF384" s="253"/>
      <c r="BG384" s="253"/>
      <c r="BH384" s="253"/>
      <c r="BI384" s="253"/>
      <c r="BJ384" s="253"/>
      <c r="BK384" s="253"/>
      <c r="BL384" s="253"/>
      <c r="BM384" s="253"/>
      <c r="BN384" s="253"/>
      <c r="BO384" s="253"/>
      <c r="BP384" s="253"/>
      <c r="BQ384" s="253"/>
      <c r="BR384" s="253"/>
      <c r="BS384" s="253"/>
      <c r="BT384" s="253"/>
      <c r="BU384" s="253"/>
      <c r="BV384" s="253"/>
      <c r="BW384" s="253"/>
      <c r="BX384" s="253"/>
      <c r="BY384" s="253"/>
      <c r="BZ384" s="253"/>
      <c r="CA384" s="253"/>
      <c r="CB384" s="253"/>
      <c r="CC384" s="253"/>
      <c r="CD384" s="253"/>
      <c r="CE384" s="253"/>
      <c r="CF384" s="253"/>
      <c r="CG384" s="253"/>
      <c r="CH384" s="253"/>
      <c r="CI384" s="253"/>
      <c r="CJ384" s="253"/>
      <c r="CK384" s="253"/>
      <c r="CL384" s="253"/>
      <c r="CM384" s="253"/>
    </row>
    <row r="385" spans="1:91" x14ac:dyDescent="0.25">
      <c r="A385" s="253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53"/>
      <c r="AS385" s="253"/>
      <c r="AT385" s="253"/>
      <c r="AU385" s="253"/>
      <c r="AV385" s="253"/>
      <c r="AW385" s="253"/>
      <c r="AX385" s="253"/>
      <c r="AY385" s="253"/>
      <c r="AZ385" s="253"/>
      <c r="BA385" s="253"/>
      <c r="BB385" s="253"/>
      <c r="BC385" s="253"/>
      <c r="BD385" s="253"/>
      <c r="BE385" s="253"/>
      <c r="BF385" s="253"/>
      <c r="BG385" s="253"/>
      <c r="BH385" s="253"/>
      <c r="BI385" s="253"/>
      <c r="BJ385" s="253"/>
      <c r="BK385" s="253"/>
      <c r="BL385" s="253"/>
      <c r="BM385" s="253"/>
      <c r="BN385" s="253"/>
      <c r="BO385" s="253"/>
      <c r="BP385" s="253"/>
      <c r="BQ385" s="253"/>
      <c r="BR385" s="253"/>
      <c r="BS385" s="253"/>
      <c r="BT385" s="253"/>
      <c r="BU385" s="253"/>
      <c r="BV385" s="253"/>
      <c r="BW385" s="253"/>
      <c r="BX385" s="253"/>
      <c r="BY385" s="253"/>
      <c r="BZ385" s="253"/>
      <c r="CA385" s="253"/>
      <c r="CB385" s="253"/>
      <c r="CC385" s="253"/>
      <c r="CD385" s="253"/>
      <c r="CE385" s="253"/>
      <c r="CF385" s="253"/>
      <c r="CG385" s="253"/>
      <c r="CH385" s="253"/>
      <c r="CI385" s="253"/>
      <c r="CJ385" s="253"/>
      <c r="CK385" s="253"/>
      <c r="CL385" s="253"/>
      <c r="CM385" s="253"/>
    </row>
    <row r="386" spans="1:91" x14ac:dyDescent="0.25">
      <c r="A386" s="253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AO386" s="253"/>
      <c r="AP386" s="253"/>
      <c r="AQ386" s="253"/>
      <c r="AR386" s="253"/>
      <c r="AS386" s="253"/>
      <c r="AT386" s="253"/>
      <c r="AU386" s="253"/>
      <c r="AV386" s="253"/>
      <c r="AW386" s="253"/>
      <c r="AX386" s="253"/>
      <c r="AY386" s="253"/>
      <c r="AZ386" s="253"/>
      <c r="BA386" s="253"/>
      <c r="BB386" s="253"/>
      <c r="BC386" s="253"/>
      <c r="BD386" s="253"/>
      <c r="BE386" s="253"/>
      <c r="BF386" s="253"/>
      <c r="BG386" s="253"/>
      <c r="BH386" s="253"/>
      <c r="BI386" s="253"/>
      <c r="BJ386" s="253"/>
      <c r="BK386" s="253"/>
      <c r="BL386" s="253"/>
      <c r="BM386" s="253"/>
      <c r="BN386" s="253"/>
      <c r="BO386" s="253"/>
      <c r="BP386" s="253"/>
      <c r="BQ386" s="253"/>
      <c r="BR386" s="253"/>
      <c r="BS386" s="253"/>
      <c r="BT386" s="253"/>
      <c r="BU386" s="253"/>
      <c r="BV386" s="253"/>
      <c r="BW386" s="253"/>
      <c r="BX386" s="253"/>
      <c r="BY386" s="253"/>
      <c r="BZ386" s="253"/>
      <c r="CA386" s="253"/>
      <c r="CB386" s="253"/>
      <c r="CC386" s="253"/>
      <c r="CD386" s="253"/>
      <c r="CE386" s="253"/>
      <c r="CF386" s="253"/>
      <c r="CG386" s="253"/>
      <c r="CH386" s="253"/>
      <c r="CI386" s="253"/>
      <c r="CJ386" s="253"/>
      <c r="CK386" s="253"/>
      <c r="CL386" s="253"/>
      <c r="CM386" s="253"/>
    </row>
    <row r="387" spans="1:91" x14ac:dyDescent="0.25">
      <c r="A387" s="253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  <c r="AK387" s="253"/>
      <c r="AL387" s="253"/>
      <c r="AM387" s="253"/>
      <c r="AN387" s="253"/>
      <c r="AO387" s="253"/>
      <c r="AP387" s="253"/>
      <c r="AQ387" s="253"/>
      <c r="AR387" s="253"/>
      <c r="AS387" s="253"/>
      <c r="AT387" s="253"/>
      <c r="AU387" s="253"/>
      <c r="AV387" s="253"/>
      <c r="AW387" s="253"/>
      <c r="AX387" s="253"/>
      <c r="AY387" s="253"/>
      <c r="AZ387" s="253"/>
      <c r="BA387" s="253"/>
      <c r="BB387" s="253"/>
      <c r="BC387" s="253"/>
      <c r="BD387" s="253"/>
      <c r="BE387" s="253"/>
      <c r="BF387" s="253"/>
      <c r="BG387" s="253"/>
      <c r="BH387" s="253"/>
      <c r="BI387" s="253"/>
      <c r="BJ387" s="253"/>
      <c r="BK387" s="253"/>
      <c r="BL387" s="253"/>
      <c r="BM387" s="253"/>
      <c r="BN387" s="253"/>
      <c r="BO387" s="253"/>
      <c r="BP387" s="253"/>
      <c r="BQ387" s="253"/>
      <c r="BR387" s="253"/>
      <c r="BS387" s="253"/>
      <c r="BT387" s="253"/>
      <c r="BU387" s="253"/>
      <c r="BV387" s="253"/>
      <c r="BW387" s="253"/>
      <c r="BX387" s="253"/>
      <c r="BY387" s="253"/>
      <c r="BZ387" s="253"/>
      <c r="CA387" s="253"/>
      <c r="CB387" s="253"/>
      <c r="CC387" s="253"/>
      <c r="CD387" s="253"/>
      <c r="CE387" s="253"/>
      <c r="CF387" s="253"/>
      <c r="CG387" s="253"/>
      <c r="CH387" s="253"/>
      <c r="CI387" s="253"/>
      <c r="CJ387" s="253"/>
      <c r="CK387" s="253"/>
      <c r="CL387" s="253"/>
      <c r="CM387" s="253"/>
    </row>
    <row r="388" spans="1:91" x14ac:dyDescent="0.25">
      <c r="A388" s="253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  <c r="AK388" s="253"/>
      <c r="AL388" s="253"/>
      <c r="AM388" s="253"/>
      <c r="AN388" s="253"/>
      <c r="AO388" s="253"/>
      <c r="AP388" s="253"/>
      <c r="AQ388" s="253"/>
      <c r="AR388" s="253"/>
      <c r="AS388" s="253"/>
      <c r="AT388" s="253"/>
      <c r="AU388" s="253"/>
      <c r="AV388" s="253"/>
      <c r="AW388" s="253"/>
      <c r="AX388" s="253"/>
      <c r="AY388" s="253"/>
      <c r="AZ388" s="253"/>
      <c r="BA388" s="253"/>
      <c r="BB388" s="253"/>
      <c r="BC388" s="253"/>
      <c r="BD388" s="253"/>
      <c r="BE388" s="253"/>
      <c r="BF388" s="253"/>
      <c r="BG388" s="253"/>
      <c r="BH388" s="253"/>
      <c r="BI388" s="253"/>
      <c r="BJ388" s="253"/>
      <c r="BK388" s="253"/>
      <c r="BL388" s="253"/>
      <c r="BM388" s="253"/>
      <c r="BN388" s="253"/>
      <c r="BO388" s="253"/>
      <c r="BP388" s="253"/>
      <c r="BQ388" s="253"/>
      <c r="BR388" s="253"/>
      <c r="BS388" s="253"/>
      <c r="BT388" s="253"/>
      <c r="BU388" s="253"/>
      <c r="BV388" s="253"/>
      <c r="BW388" s="253"/>
      <c r="BX388" s="253"/>
      <c r="BY388" s="253"/>
      <c r="BZ388" s="253"/>
      <c r="CA388" s="253"/>
      <c r="CB388" s="253"/>
      <c r="CC388" s="253"/>
      <c r="CD388" s="253"/>
      <c r="CE388" s="253"/>
      <c r="CF388" s="253"/>
      <c r="CG388" s="253"/>
      <c r="CH388" s="253"/>
      <c r="CI388" s="253"/>
      <c r="CJ388" s="253"/>
      <c r="CK388" s="253"/>
      <c r="CL388" s="253"/>
      <c r="CM388" s="253"/>
    </row>
    <row r="389" spans="1:91" x14ac:dyDescent="0.25">
      <c r="A389" s="253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3"/>
      <c r="AE389" s="253"/>
      <c r="AF389" s="253"/>
      <c r="AG389" s="253"/>
      <c r="AH389" s="253"/>
      <c r="AI389" s="253"/>
      <c r="AJ389" s="253"/>
      <c r="AK389" s="253"/>
      <c r="AL389" s="253"/>
      <c r="AM389" s="253"/>
      <c r="AN389" s="253"/>
      <c r="AO389" s="253"/>
      <c r="AP389" s="253"/>
      <c r="AQ389" s="253"/>
      <c r="AR389" s="253"/>
      <c r="AS389" s="253"/>
      <c r="AT389" s="253"/>
      <c r="AU389" s="253"/>
      <c r="AV389" s="253"/>
      <c r="AW389" s="253"/>
      <c r="AX389" s="253"/>
      <c r="AY389" s="253"/>
      <c r="AZ389" s="253"/>
      <c r="BA389" s="253"/>
      <c r="BB389" s="253"/>
      <c r="BC389" s="253"/>
      <c r="BD389" s="253"/>
      <c r="BE389" s="253"/>
      <c r="BF389" s="253"/>
      <c r="BG389" s="253"/>
      <c r="BH389" s="253"/>
      <c r="BI389" s="253"/>
      <c r="BJ389" s="253"/>
      <c r="BK389" s="253"/>
      <c r="BL389" s="253"/>
      <c r="BM389" s="253"/>
      <c r="BN389" s="253"/>
      <c r="BO389" s="253"/>
      <c r="BP389" s="253"/>
      <c r="BQ389" s="253"/>
      <c r="BR389" s="253"/>
      <c r="BS389" s="253"/>
      <c r="BT389" s="253"/>
      <c r="BU389" s="253"/>
      <c r="BV389" s="253"/>
      <c r="BW389" s="253"/>
      <c r="BX389" s="253"/>
      <c r="BY389" s="253"/>
      <c r="BZ389" s="253"/>
      <c r="CA389" s="253"/>
      <c r="CB389" s="253"/>
      <c r="CC389" s="253"/>
      <c r="CD389" s="253"/>
      <c r="CE389" s="253"/>
      <c r="CF389" s="253"/>
      <c r="CG389" s="253"/>
      <c r="CH389" s="253"/>
      <c r="CI389" s="253"/>
      <c r="CJ389" s="253"/>
      <c r="CK389" s="253"/>
      <c r="CL389" s="253"/>
      <c r="CM389" s="253"/>
    </row>
    <row r="390" spans="1:91" x14ac:dyDescent="0.25">
      <c r="A390" s="253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3"/>
      <c r="AE390" s="253"/>
      <c r="AF390" s="253"/>
      <c r="AG390" s="253"/>
      <c r="AH390" s="253"/>
      <c r="AI390" s="253"/>
      <c r="AJ390" s="253"/>
      <c r="AK390" s="253"/>
      <c r="AL390" s="253"/>
      <c r="AM390" s="253"/>
      <c r="AN390" s="253"/>
      <c r="AO390" s="253"/>
      <c r="AP390" s="253"/>
      <c r="AQ390" s="253"/>
      <c r="AR390" s="253"/>
      <c r="AS390" s="253"/>
      <c r="AT390" s="253"/>
      <c r="AU390" s="253"/>
      <c r="AV390" s="253"/>
      <c r="AW390" s="253"/>
      <c r="AX390" s="253"/>
      <c r="AY390" s="253"/>
      <c r="AZ390" s="253"/>
      <c r="BA390" s="253"/>
      <c r="BB390" s="253"/>
      <c r="BC390" s="253"/>
      <c r="BD390" s="253"/>
      <c r="BE390" s="253"/>
      <c r="BF390" s="253"/>
      <c r="BG390" s="253"/>
      <c r="BH390" s="253"/>
      <c r="BI390" s="253"/>
      <c r="BJ390" s="253"/>
      <c r="BK390" s="253"/>
      <c r="BL390" s="253"/>
      <c r="BM390" s="253"/>
      <c r="BN390" s="253"/>
      <c r="BO390" s="253"/>
      <c r="BP390" s="253"/>
      <c r="BQ390" s="253"/>
      <c r="BR390" s="253"/>
      <c r="BS390" s="253"/>
      <c r="BT390" s="253"/>
      <c r="BU390" s="253"/>
      <c r="BV390" s="253"/>
      <c r="BW390" s="253"/>
      <c r="BX390" s="253"/>
      <c r="BY390" s="253"/>
      <c r="BZ390" s="253"/>
      <c r="CA390" s="253"/>
      <c r="CB390" s="253"/>
      <c r="CC390" s="253"/>
      <c r="CD390" s="253"/>
      <c r="CE390" s="253"/>
      <c r="CF390" s="253"/>
      <c r="CG390" s="253"/>
      <c r="CH390" s="253"/>
      <c r="CI390" s="253"/>
      <c r="CJ390" s="253"/>
      <c r="CK390" s="253"/>
      <c r="CL390" s="253"/>
      <c r="CM390" s="253"/>
    </row>
    <row r="391" spans="1:91" x14ac:dyDescent="0.25">
      <c r="A391" s="253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  <c r="AA391" s="253"/>
      <c r="AB391" s="253"/>
      <c r="AC391" s="253"/>
      <c r="AD391" s="253"/>
      <c r="AE391" s="253"/>
      <c r="AF391" s="253"/>
      <c r="AG391" s="253"/>
      <c r="AH391" s="253"/>
      <c r="AI391" s="253"/>
      <c r="AJ391" s="253"/>
      <c r="AK391" s="253"/>
      <c r="AL391" s="253"/>
      <c r="AM391" s="253"/>
      <c r="AN391" s="253"/>
      <c r="AO391" s="253"/>
      <c r="AP391" s="253"/>
      <c r="AQ391" s="253"/>
      <c r="AR391" s="253"/>
      <c r="AS391" s="253"/>
      <c r="AT391" s="253"/>
      <c r="AU391" s="253"/>
      <c r="AV391" s="253"/>
      <c r="AW391" s="253"/>
      <c r="AX391" s="253"/>
      <c r="AY391" s="253"/>
      <c r="AZ391" s="253"/>
      <c r="BA391" s="253"/>
      <c r="BB391" s="253"/>
      <c r="BC391" s="253"/>
      <c r="BD391" s="253"/>
      <c r="BE391" s="253"/>
      <c r="BF391" s="253"/>
      <c r="BG391" s="253"/>
      <c r="BH391" s="253"/>
      <c r="BI391" s="253"/>
      <c r="BJ391" s="253"/>
      <c r="BK391" s="253"/>
      <c r="BL391" s="253"/>
      <c r="BM391" s="253"/>
      <c r="BN391" s="253"/>
      <c r="BO391" s="253"/>
      <c r="BP391" s="253"/>
      <c r="BQ391" s="253"/>
      <c r="BR391" s="253"/>
      <c r="BS391" s="253"/>
      <c r="BT391" s="253"/>
      <c r="BU391" s="253"/>
      <c r="BV391" s="253"/>
      <c r="BW391" s="253"/>
      <c r="BX391" s="253"/>
      <c r="BY391" s="253"/>
      <c r="BZ391" s="253"/>
      <c r="CA391" s="253"/>
      <c r="CB391" s="253"/>
      <c r="CC391" s="253"/>
      <c r="CD391" s="253"/>
      <c r="CE391" s="253"/>
      <c r="CF391" s="253"/>
      <c r="CG391" s="253"/>
      <c r="CH391" s="253"/>
      <c r="CI391" s="253"/>
      <c r="CJ391" s="253"/>
      <c r="CK391" s="253"/>
      <c r="CL391" s="253"/>
      <c r="CM391" s="253"/>
    </row>
    <row r="392" spans="1:91" x14ac:dyDescent="0.25">
      <c r="A392" s="253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AO392" s="253"/>
      <c r="AP392" s="253"/>
      <c r="AQ392" s="253"/>
      <c r="AR392" s="253"/>
      <c r="AS392" s="253"/>
      <c r="AT392" s="253"/>
      <c r="AU392" s="253"/>
      <c r="AV392" s="253"/>
      <c r="AW392" s="253"/>
      <c r="AX392" s="253"/>
      <c r="AY392" s="253"/>
      <c r="AZ392" s="253"/>
      <c r="BA392" s="253"/>
      <c r="BB392" s="253"/>
      <c r="BC392" s="253"/>
      <c r="BD392" s="253"/>
      <c r="BE392" s="253"/>
      <c r="BF392" s="253"/>
      <c r="BG392" s="253"/>
      <c r="BH392" s="253"/>
      <c r="BI392" s="253"/>
      <c r="BJ392" s="253"/>
      <c r="BK392" s="253"/>
      <c r="BL392" s="253"/>
      <c r="BM392" s="253"/>
      <c r="BN392" s="253"/>
      <c r="BO392" s="253"/>
      <c r="BP392" s="253"/>
      <c r="BQ392" s="253"/>
      <c r="BR392" s="253"/>
      <c r="BS392" s="253"/>
      <c r="BT392" s="253"/>
      <c r="BU392" s="253"/>
      <c r="BV392" s="253"/>
      <c r="BW392" s="253"/>
      <c r="BX392" s="253"/>
      <c r="BY392" s="253"/>
      <c r="BZ392" s="253"/>
      <c r="CA392" s="253"/>
      <c r="CB392" s="253"/>
      <c r="CC392" s="253"/>
      <c r="CD392" s="253"/>
      <c r="CE392" s="253"/>
      <c r="CF392" s="253"/>
      <c r="CG392" s="253"/>
      <c r="CH392" s="253"/>
      <c r="CI392" s="253"/>
      <c r="CJ392" s="253"/>
      <c r="CK392" s="253"/>
      <c r="CL392" s="253"/>
      <c r="CM392" s="253"/>
    </row>
    <row r="393" spans="1:91" x14ac:dyDescent="0.25">
      <c r="A393" s="253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  <c r="AA393" s="253"/>
      <c r="AB393" s="253"/>
      <c r="AC393" s="253"/>
      <c r="AD393" s="253"/>
      <c r="AE393" s="253"/>
      <c r="AF393" s="253"/>
      <c r="AG393" s="253"/>
      <c r="AH393" s="253"/>
      <c r="AI393" s="253"/>
      <c r="AJ393" s="253"/>
      <c r="AK393" s="253"/>
      <c r="AL393" s="253"/>
      <c r="AM393" s="253"/>
      <c r="AN393" s="253"/>
      <c r="AO393" s="253"/>
      <c r="AP393" s="253"/>
      <c r="AQ393" s="253"/>
      <c r="AR393" s="253"/>
      <c r="AS393" s="253"/>
      <c r="AT393" s="253"/>
      <c r="AU393" s="253"/>
      <c r="AV393" s="253"/>
      <c r="AW393" s="253"/>
      <c r="AX393" s="253"/>
      <c r="AY393" s="253"/>
      <c r="AZ393" s="253"/>
      <c r="BA393" s="253"/>
      <c r="BB393" s="253"/>
      <c r="BC393" s="253"/>
      <c r="BD393" s="253"/>
      <c r="BE393" s="253"/>
      <c r="BF393" s="253"/>
      <c r="BG393" s="253"/>
      <c r="BH393" s="253"/>
      <c r="BI393" s="253"/>
      <c r="BJ393" s="253"/>
      <c r="BK393" s="253"/>
      <c r="BL393" s="253"/>
      <c r="BM393" s="253"/>
      <c r="BN393" s="253"/>
      <c r="BO393" s="253"/>
      <c r="BP393" s="253"/>
      <c r="BQ393" s="253"/>
      <c r="BR393" s="253"/>
      <c r="BS393" s="253"/>
      <c r="BT393" s="253"/>
      <c r="BU393" s="253"/>
      <c r="BV393" s="253"/>
      <c r="BW393" s="253"/>
      <c r="BX393" s="253"/>
      <c r="BY393" s="253"/>
      <c r="BZ393" s="253"/>
      <c r="CA393" s="253"/>
      <c r="CB393" s="253"/>
      <c r="CC393" s="253"/>
      <c r="CD393" s="253"/>
      <c r="CE393" s="253"/>
      <c r="CF393" s="253"/>
      <c r="CG393" s="253"/>
      <c r="CH393" s="253"/>
      <c r="CI393" s="253"/>
      <c r="CJ393" s="253"/>
      <c r="CK393" s="253"/>
      <c r="CL393" s="253"/>
      <c r="CM393" s="253"/>
    </row>
    <row r="394" spans="1:91" x14ac:dyDescent="0.25">
      <c r="A394" s="253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  <c r="AA394" s="253"/>
      <c r="AB394" s="253"/>
      <c r="AC394" s="253"/>
      <c r="AD394" s="253"/>
      <c r="AE394" s="253"/>
      <c r="AF394" s="253"/>
      <c r="AG394" s="253"/>
      <c r="AH394" s="253"/>
      <c r="AI394" s="253"/>
      <c r="AJ394" s="253"/>
      <c r="AK394" s="253"/>
      <c r="AL394" s="253"/>
      <c r="AM394" s="253"/>
      <c r="AN394" s="253"/>
      <c r="AO394" s="253"/>
      <c r="AP394" s="253"/>
      <c r="AQ394" s="253"/>
      <c r="AR394" s="253"/>
      <c r="AS394" s="253"/>
      <c r="AT394" s="253"/>
      <c r="AU394" s="253"/>
      <c r="AV394" s="253"/>
      <c r="AW394" s="253"/>
      <c r="AX394" s="253"/>
      <c r="AY394" s="253"/>
      <c r="AZ394" s="253"/>
      <c r="BA394" s="253"/>
      <c r="BB394" s="253"/>
      <c r="BC394" s="253"/>
      <c r="BD394" s="253"/>
      <c r="BE394" s="253"/>
      <c r="BF394" s="253"/>
      <c r="BG394" s="253"/>
      <c r="BH394" s="253"/>
      <c r="BI394" s="253"/>
      <c r="BJ394" s="253"/>
      <c r="BK394" s="253"/>
      <c r="BL394" s="253"/>
      <c r="BM394" s="253"/>
      <c r="BN394" s="253"/>
      <c r="BO394" s="253"/>
      <c r="BP394" s="253"/>
      <c r="BQ394" s="253"/>
      <c r="BR394" s="253"/>
      <c r="BS394" s="253"/>
      <c r="BT394" s="253"/>
      <c r="BU394" s="253"/>
      <c r="BV394" s="253"/>
      <c r="BW394" s="253"/>
      <c r="BX394" s="253"/>
      <c r="BY394" s="253"/>
      <c r="BZ394" s="253"/>
      <c r="CA394" s="253"/>
      <c r="CB394" s="253"/>
      <c r="CC394" s="253"/>
      <c r="CD394" s="253"/>
      <c r="CE394" s="253"/>
      <c r="CF394" s="253"/>
      <c r="CG394" s="253"/>
      <c r="CH394" s="253"/>
      <c r="CI394" s="253"/>
      <c r="CJ394" s="253"/>
      <c r="CK394" s="253"/>
      <c r="CL394" s="253"/>
      <c r="CM394" s="253"/>
    </row>
    <row r="395" spans="1:91" x14ac:dyDescent="0.25">
      <c r="A395" s="253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  <c r="AA395" s="253"/>
      <c r="AB395" s="253"/>
      <c r="AC395" s="253"/>
      <c r="AD395" s="253"/>
      <c r="AE395" s="253"/>
      <c r="AF395" s="253"/>
      <c r="AG395" s="253"/>
      <c r="AH395" s="253"/>
      <c r="AI395" s="253"/>
      <c r="AJ395" s="253"/>
      <c r="AK395" s="253"/>
      <c r="AL395" s="253"/>
      <c r="AM395" s="253"/>
      <c r="AN395" s="253"/>
      <c r="AO395" s="253"/>
      <c r="AP395" s="253"/>
      <c r="AQ395" s="253"/>
      <c r="AR395" s="253"/>
      <c r="AS395" s="253"/>
      <c r="AT395" s="253"/>
      <c r="AU395" s="253"/>
      <c r="AV395" s="253"/>
      <c r="AW395" s="253"/>
      <c r="AX395" s="253"/>
      <c r="AY395" s="253"/>
      <c r="AZ395" s="253"/>
      <c r="BA395" s="253"/>
      <c r="BB395" s="253"/>
      <c r="BC395" s="253"/>
      <c r="BD395" s="253"/>
      <c r="BE395" s="253"/>
      <c r="BF395" s="253"/>
      <c r="BG395" s="253"/>
      <c r="BH395" s="253"/>
      <c r="BI395" s="253"/>
      <c r="BJ395" s="253"/>
      <c r="BK395" s="253"/>
      <c r="BL395" s="253"/>
      <c r="BM395" s="253"/>
      <c r="BN395" s="253"/>
      <c r="BO395" s="253"/>
      <c r="BP395" s="253"/>
      <c r="BQ395" s="253"/>
      <c r="BR395" s="253"/>
      <c r="BS395" s="253"/>
      <c r="BT395" s="253"/>
      <c r="BU395" s="253"/>
      <c r="BV395" s="253"/>
      <c r="BW395" s="253"/>
      <c r="BX395" s="253"/>
      <c r="BY395" s="253"/>
      <c r="BZ395" s="253"/>
      <c r="CA395" s="253"/>
      <c r="CB395" s="253"/>
      <c r="CC395" s="253"/>
      <c r="CD395" s="253"/>
      <c r="CE395" s="253"/>
      <c r="CF395" s="253"/>
      <c r="CG395" s="253"/>
      <c r="CH395" s="253"/>
      <c r="CI395" s="253"/>
      <c r="CJ395" s="253"/>
      <c r="CK395" s="253"/>
      <c r="CL395" s="253"/>
      <c r="CM395" s="253"/>
    </row>
    <row r="396" spans="1:91" x14ac:dyDescent="0.25">
      <c r="A396" s="253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  <c r="AA396" s="253"/>
      <c r="AB396" s="253"/>
      <c r="AC396" s="253"/>
      <c r="AD396" s="253"/>
      <c r="AE396" s="253"/>
      <c r="AF396" s="253"/>
      <c r="AG396" s="253"/>
      <c r="AH396" s="253"/>
      <c r="AI396" s="253"/>
      <c r="AJ396" s="253"/>
      <c r="AK396" s="253"/>
      <c r="AL396" s="253"/>
      <c r="AM396" s="253"/>
      <c r="AN396" s="253"/>
      <c r="AO396" s="253"/>
      <c r="AP396" s="253"/>
      <c r="AQ396" s="253"/>
      <c r="AR396" s="253"/>
      <c r="AS396" s="253"/>
      <c r="AT396" s="253"/>
      <c r="AU396" s="253"/>
      <c r="AV396" s="253"/>
      <c r="AW396" s="253"/>
      <c r="AX396" s="253"/>
      <c r="AY396" s="253"/>
      <c r="AZ396" s="253"/>
      <c r="BA396" s="253"/>
      <c r="BB396" s="253"/>
      <c r="BC396" s="253"/>
      <c r="BD396" s="253"/>
      <c r="BE396" s="253"/>
      <c r="BF396" s="253"/>
      <c r="BG396" s="253"/>
      <c r="BH396" s="253"/>
      <c r="BI396" s="253"/>
      <c r="BJ396" s="253"/>
      <c r="BK396" s="253"/>
      <c r="BL396" s="253"/>
      <c r="BM396" s="253"/>
      <c r="BN396" s="253"/>
      <c r="BO396" s="253"/>
      <c r="BP396" s="253"/>
      <c r="BQ396" s="253"/>
      <c r="BR396" s="253"/>
      <c r="BS396" s="253"/>
      <c r="BT396" s="253"/>
      <c r="BU396" s="253"/>
      <c r="BV396" s="253"/>
      <c r="BW396" s="253"/>
      <c r="BX396" s="253"/>
      <c r="BY396" s="253"/>
      <c r="BZ396" s="253"/>
      <c r="CA396" s="253"/>
      <c r="CB396" s="253"/>
      <c r="CC396" s="253"/>
      <c r="CD396" s="253"/>
      <c r="CE396" s="253"/>
      <c r="CF396" s="253"/>
      <c r="CG396" s="253"/>
      <c r="CH396" s="253"/>
      <c r="CI396" s="253"/>
      <c r="CJ396" s="253"/>
      <c r="CK396" s="253"/>
      <c r="CL396" s="253"/>
      <c r="CM396" s="253"/>
    </row>
    <row r="397" spans="1:91" x14ac:dyDescent="0.25">
      <c r="A397" s="253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53"/>
      <c r="AC397" s="253"/>
      <c r="AD397" s="253"/>
      <c r="AE397" s="253"/>
      <c r="AF397" s="253"/>
      <c r="AG397" s="253"/>
      <c r="AH397" s="253"/>
      <c r="AI397" s="253"/>
      <c r="AJ397" s="253"/>
      <c r="AK397" s="253"/>
      <c r="AL397" s="253"/>
      <c r="AM397" s="253"/>
      <c r="AN397" s="253"/>
      <c r="AO397" s="253"/>
      <c r="AP397" s="253"/>
      <c r="AQ397" s="253"/>
      <c r="AR397" s="253"/>
      <c r="AS397" s="253"/>
      <c r="AT397" s="253"/>
      <c r="AU397" s="253"/>
      <c r="AV397" s="253"/>
      <c r="AW397" s="253"/>
      <c r="AX397" s="253"/>
      <c r="AY397" s="253"/>
      <c r="AZ397" s="253"/>
      <c r="BA397" s="253"/>
      <c r="BB397" s="253"/>
      <c r="BC397" s="253"/>
      <c r="BD397" s="253"/>
      <c r="BE397" s="253"/>
      <c r="BF397" s="253"/>
      <c r="BG397" s="253"/>
      <c r="BH397" s="253"/>
      <c r="BI397" s="253"/>
      <c r="BJ397" s="253"/>
      <c r="BK397" s="253"/>
      <c r="BL397" s="253"/>
      <c r="BM397" s="253"/>
      <c r="BN397" s="253"/>
      <c r="BO397" s="253"/>
      <c r="BP397" s="253"/>
      <c r="BQ397" s="253"/>
      <c r="BR397" s="253"/>
      <c r="BS397" s="253"/>
      <c r="BT397" s="253"/>
      <c r="BU397" s="253"/>
      <c r="BV397" s="253"/>
      <c r="BW397" s="253"/>
      <c r="BX397" s="253"/>
      <c r="BY397" s="253"/>
      <c r="BZ397" s="253"/>
      <c r="CA397" s="253"/>
      <c r="CB397" s="253"/>
      <c r="CC397" s="253"/>
      <c r="CD397" s="253"/>
      <c r="CE397" s="253"/>
      <c r="CF397" s="253"/>
      <c r="CG397" s="253"/>
      <c r="CH397" s="253"/>
      <c r="CI397" s="253"/>
      <c r="CJ397" s="253"/>
      <c r="CK397" s="253"/>
      <c r="CL397" s="253"/>
      <c r="CM397" s="253"/>
    </row>
    <row r="398" spans="1:91" x14ac:dyDescent="0.25">
      <c r="A398" s="253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  <c r="AA398" s="253"/>
      <c r="AB398" s="253"/>
      <c r="AC398" s="253"/>
      <c r="AD398" s="253"/>
      <c r="AE398" s="253"/>
      <c r="AF398" s="253"/>
      <c r="AG398" s="253"/>
      <c r="AH398" s="253"/>
      <c r="AI398" s="253"/>
      <c r="AJ398" s="253"/>
      <c r="AK398" s="253"/>
      <c r="AL398" s="253"/>
      <c r="AM398" s="253"/>
      <c r="AN398" s="253"/>
      <c r="AO398" s="253"/>
      <c r="AP398" s="253"/>
      <c r="AQ398" s="253"/>
      <c r="AR398" s="253"/>
      <c r="AS398" s="253"/>
      <c r="AT398" s="253"/>
      <c r="AU398" s="253"/>
      <c r="AV398" s="253"/>
      <c r="AW398" s="253"/>
      <c r="AX398" s="253"/>
      <c r="AY398" s="253"/>
      <c r="AZ398" s="253"/>
      <c r="BA398" s="253"/>
      <c r="BB398" s="253"/>
      <c r="BC398" s="253"/>
      <c r="BD398" s="253"/>
      <c r="BE398" s="253"/>
      <c r="BF398" s="253"/>
      <c r="BG398" s="253"/>
      <c r="BH398" s="253"/>
      <c r="BI398" s="253"/>
      <c r="BJ398" s="253"/>
      <c r="BK398" s="253"/>
      <c r="BL398" s="253"/>
      <c r="BM398" s="253"/>
      <c r="BN398" s="253"/>
      <c r="BO398" s="253"/>
      <c r="BP398" s="253"/>
      <c r="BQ398" s="253"/>
      <c r="BR398" s="253"/>
      <c r="BS398" s="253"/>
      <c r="BT398" s="253"/>
      <c r="BU398" s="253"/>
      <c r="BV398" s="253"/>
      <c r="BW398" s="253"/>
      <c r="BX398" s="253"/>
      <c r="BY398" s="253"/>
      <c r="BZ398" s="253"/>
      <c r="CA398" s="253"/>
      <c r="CB398" s="253"/>
      <c r="CC398" s="253"/>
      <c r="CD398" s="253"/>
      <c r="CE398" s="253"/>
      <c r="CF398" s="253"/>
      <c r="CG398" s="253"/>
      <c r="CH398" s="253"/>
      <c r="CI398" s="253"/>
      <c r="CJ398" s="253"/>
      <c r="CK398" s="253"/>
      <c r="CL398" s="253"/>
      <c r="CM398" s="253"/>
    </row>
    <row r="399" spans="1:91" x14ac:dyDescent="0.25">
      <c r="A399" s="253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  <c r="AA399" s="253"/>
      <c r="AB399" s="253"/>
      <c r="AC399" s="253"/>
      <c r="AD399" s="253"/>
      <c r="AE399" s="253"/>
      <c r="AF399" s="253"/>
      <c r="AG399" s="253"/>
      <c r="AH399" s="253"/>
      <c r="AI399" s="253"/>
      <c r="AJ399" s="253"/>
      <c r="AK399" s="253"/>
      <c r="AL399" s="253"/>
      <c r="AM399" s="253"/>
      <c r="AN399" s="253"/>
      <c r="AO399" s="253"/>
      <c r="AP399" s="253"/>
      <c r="AQ399" s="253"/>
      <c r="AR399" s="253"/>
      <c r="AS399" s="253"/>
      <c r="AT399" s="253"/>
      <c r="AU399" s="253"/>
      <c r="AV399" s="253"/>
      <c r="AW399" s="253"/>
      <c r="AX399" s="253"/>
      <c r="AY399" s="253"/>
      <c r="AZ399" s="253"/>
      <c r="BA399" s="253"/>
      <c r="BB399" s="253"/>
      <c r="BC399" s="253"/>
      <c r="BD399" s="253"/>
      <c r="BE399" s="253"/>
      <c r="BF399" s="253"/>
      <c r="BG399" s="253"/>
      <c r="BH399" s="253"/>
      <c r="BI399" s="253"/>
      <c r="BJ399" s="253"/>
      <c r="BK399" s="253"/>
      <c r="BL399" s="253"/>
      <c r="BM399" s="253"/>
      <c r="BN399" s="253"/>
      <c r="BO399" s="253"/>
      <c r="BP399" s="253"/>
      <c r="BQ399" s="253"/>
      <c r="BR399" s="253"/>
      <c r="BS399" s="253"/>
      <c r="BT399" s="253"/>
      <c r="BU399" s="253"/>
      <c r="BV399" s="253"/>
      <c r="BW399" s="253"/>
      <c r="BX399" s="253"/>
      <c r="BY399" s="253"/>
      <c r="BZ399" s="253"/>
      <c r="CA399" s="253"/>
      <c r="CB399" s="253"/>
      <c r="CC399" s="253"/>
      <c r="CD399" s="253"/>
      <c r="CE399" s="253"/>
      <c r="CF399" s="253"/>
      <c r="CG399" s="253"/>
      <c r="CH399" s="253"/>
      <c r="CI399" s="253"/>
      <c r="CJ399" s="253"/>
      <c r="CK399" s="253"/>
      <c r="CL399" s="253"/>
      <c r="CM399" s="253"/>
    </row>
    <row r="400" spans="1:91" x14ac:dyDescent="0.25">
      <c r="A400" s="253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  <c r="AA400" s="253"/>
      <c r="AB400" s="253"/>
      <c r="AC400" s="253"/>
      <c r="AD400" s="253"/>
      <c r="AE400" s="253"/>
      <c r="AF400" s="253"/>
      <c r="AG400" s="253"/>
      <c r="AH400" s="253"/>
      <c r="AI400" s="253"/>
      <c r="AJ400" s="253"/>
      <c r="AK400" s="253"/>
      <c r="AL400" s="253"/>
      <c r="AM400" s="253"/>
      <c r="AN400" s="253"/>
      <c r="AO400" s="253"/>
      <c r="AP400" s="253"/>
      <c r="AQ400" s="253"/>
      <c r="AR400" s="253"/>
      <c r="AS400" s="253"/>
      <c r="AT400" s="253"/>
      <c r="AU400" s="253"/>
      <c r="AV400" s="253"/>
      <c r="AW400" s="253"/>
      <c r="AX400" s="253"/>
      <c r="AY400" s="253"/>
      <c r="AZ400" s="253"/>
      <c r="BA400" s="253"/>
      <c r="BB400" s="253"/>
      <c r="BC400" s="253"/>
      <c r="BD400" s="253"/>
      <c r="BE400" s="253"/>
      <c r="BF400" s="253"/>
      <c r="BG400" s="253"/>
      <c r="BH400" s="253"/>
      <c r="BI400" s="253"/>
      <c r="BJ400" s="253"/>
      <c r="BK400" s="253"/>
      <c r="BL400" s="253"/>
      <c r="BM400" s="253"/>
      <c r="BN400" s="253"/>
      <c r="BO400" s="253"/>
      <c r="BP400" s="253"/>
      <c r="BQ400" s="253"/>
      <c r="BR400" s="253"/>
      <c r="BS400" s="253"/>
      <c r="BT400" s="253"/>
      <c r="BU400" s="253"/>
      <c r="BV400" s="253"/>
      <c r="BW400" s="253"/>
      <c r="BX400" s="253"/>
      <c r="BY400" s="253"/>
      <c r="BZ400" s="253"/>
      <c r="CA400" s="253"/>
      <c r="CB400" s="253"/>
      <c r="CC400" s="253"/>
      <c r="CD400" s="253"/>
      <c r="CE400" s="253"/>
      <c r="CF400" s="253"/>
      <c r="CG400" s="253"/>
      <c r="CH400" s="253"/>
      <c r="CI400" s="253"/>
      <c r="CJ400" s="253"/>
      <c r="CK400" s="253"/>
      <c r="CL400" s="253"/>
      <c r="CM400" s="253"/>
    </row>
    <row r="401" spans="1:91" x14ac:dyDescent="0.25">
      <c r="A401" s="253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  <c r="AA401" s="253"/>
      <c r="AB401" s="253"/>
      <c r="AC401" s="253"/>
      <c r="AD401" s="253"/>
      <c r="AE401" s="253"/>
      <c r="AF401" s="253"/>
      <c r="AG401" s="253"/>
      <c r="AH401" s="253"/>
      <c r="AI401" s="253"/>
      <c r="AJ401" s="253"/>
      <c r="AK401" s="253"/>
      <c r="AL401" s="253"/>
      <c r="AM401" s="253"/>
      <c r="AN401" s="253"/>
      <c r="AO401" s="253"/>
      <c r="AP401" s="253"/>
      <c r="AQ401" s="253"/>
      <c r="AR401" s="253"/>
      <c r="AS401" s="253"/>
      <c r="AT401" s="253"/>
      <c r="AU401" s="253"/>
      <c r="AV401" s="253"/>
      <c r="AW401" s="253"/>
      <c r="AX401" s="253"/>
      <c r="AY401" s="253"/>
      <c r="AZ401" s="253"/>
      <c r="BA401" s="253"/>
      <c r="BB401" s="253"/>
      <c r="BC401" s="253"/>
      <c r="BD401" s="253"/>
      <c r="BE401" s="253"/>
      <c r="BF401" s="253"/>
      <c r="BG401" s="253"/>
      <c r="BH401" s="253"/>
      <c r="BI401" s="253"/>
      <c r="BJ401" s="253"/>
      <c r="BK401" s="253"/>
      <c r="BL401" s="253"/>
      <c r="BM401" s="253"/>
      <c r="BN401" s="253"/>
      <c r="BO401" s="253"/>
      <c r="BP401" s="253"/>
      <c r="BQ401" s="253"/>
      <c r="BR401" s="253"/>
      <c r="BS401" s="253"/>
      <c r="BT401" s="253"/>
      <c r="BU401" s="253"/>
      <c r="BV401" s="253"/>
      <c r="BW401" s="253"/>
      <c r="BX401" s="253"/>
      <c r="BY401" s="253"/>
      <c r="BZ401" s="253"/>
      <c r="CA401" s="253"/>
      <c r="CB401" s="253"/>
      <c r="CC401" s="253"/>
      <c r="CD401" s="253"/>
      <c r="CE401" s="253"/>
      <c r="CF401" s="253"/>
      <c r="CG401" s="253"/>
      <c r="CH401" s="253"/>
      <c r="CI401" s="253"/>
      <c r="CJ401" s="253"/>
      <c r="CK401" s="253"/>
      <c r="CL401" s="253"/>
      <c r="CM401" s="253"/>
    </row>
    <row r="402" spans="1:91" x14ac:dyDescent="0.25">
      <c r="A402" s="253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  <c r="AA402" s="253"/>
      <c r="AB402" s="253"/>
      <c r="AC402" s="253"/>
      <c r="AD402" s="253"/>
      <c r="AE402" s="253"/>
      <c r="AF402" s="253"/>
      <c r="AG402" s="253"/>
      <c r="AH402" s="253"/>
      <c r="AI402" s="253"/>
      <c r="AJ402" s="253"/>
      <c r="AK402" s="253"/>
      <c r="AL402" s="253"/>
      <c r="AM402" s="253"/>
      <c r="AN402" s="253"/>
      <c r="AO402" s="253"/>
      <c r="AP402" s="253"/>
      <c r="AQ402" s="253"/>
      <c r="AR402" s="253"/>
      <c r="AS402" s="253"/>
      <c r="AT402" s="253"/>
      <c r="AU402" s="253"/>
      <c r="AV402" s="253"/>
      <c r="AW402" s="253"/>
      <c r="AX402" s="253"/>
      <c r="AY402" s="253"/>
      <c r="AZ402" s="253"/>
      <c r="BA402" s="253"/>
      <c r="BB402" s="253"/>
      <c r="BC402" s="253"/>
      <c r="BD402" s="253"/>
      <c r="BE402" s="253"/>
      <c r="BF402" s="253"/>
      <c r="BG402" s="253"/>
      <c r="BH402" s="253"/>
      <c r="BI402" s="253"/>
      <c r="BJ402" s="253"/>
      <c r="BK402" s="253"/>
      <c r="BL402" s="253"/>
      <c r="BM402" s="253"/>
      <c r="BN402" s="253"/>
      <c r="BO402" s="253"/>
      <c r="BP402" s="253"/>
      <c r="BQ402" s="253"/>
      <c r="BR402" s="253"/>
      <c r="BS402" s="253"/>
      <c r="BT402" s="253"/>
      <c r="BU402" s="253"/>
      <c r="BV402" s="253"/>
      <c r="BW402" s="253"/>
      <c r="BX402" s="253"/>
      <c r="BY402" s="253"/>
      <c r="BZ402" s="253"/>
      <c r="CA402" s="253"/>
      <c r="CB402" s="253"/>
      <c r="CC402" s="253"/>
      <c r="CD402" s="253"/>
      <c r="CE402" s="253"/>
      <c r="CF402" s="253"/>
      <c r="CG402" s="253"/>
      <c r="CH402" s="253"/>
      <c r="CI402" s="253"/>
      <c r="CJ402" s="253"/>
      <c r="CK402" s="253"/>
      <c r="CL402" s="253"/>
      <c r="CM402" s="253"/>
    </row>
    <row r="403" spans="1:91" x14ac:dyDescent="0.25">
      <c r="A403" s="253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  <c r="AA403" s="253"/>
      <c r="AB403" s="253"/>
      <c r="AC403" s="253"/>
      <c r="AD403" s="253"/>
      <c r="AE403" s="253"/>
      <c r="AF403" s="253"/>
      <c r="AG403" s="253"/>
      <c r="AH403" s="253"/>
      <c r="AI403" s="253"/>
      <c r="AJ403" s="253"/>
      <c r="AK403" s="253"/>
      <c r="AL403" s="253"/>
      <c r="AM403" s="253"/>
      <c r="AN403" s="253"/>
      <c r="AO403" s="253"/>
      <c r="AP403" s="253"/>
      <c r="AQ403" s="253"/>
      <c r="AR403" s="253"/>
      <c r="AS403" s="253"/>
      <c r="AT403" s="253"/>
      <c r="AU403" s="253"/>
      <c r="AV403" s="253"/>
      <c r="AW403" s="253"/>
      <c r="AX403" s="253"/>
      <c r="AY403" s="253"/>
      <c r="AZ403" s="253"/>
      <c r="BA403" s="253"/>
      <c r="BB403" s="253"/>
      <c r="BC403" s="253"/>
      <c r="BD403" s="253"/>
      <c r="BE403" s="253"/>
      <c r="BF403" s="253"/>
      <c r="BG403" s="253"/>
      <c r="BH403" s="253"/>
      <c r="BI403" s="253"/>
      <c r="BJ403" s="253"/>
      <c r="BK403" s="253"/>
      <c r="BL403" s="253"/>
      <c r="BM403" s="253"/>
      <c r="BN403" s="253"/>
      <c r="BO403" s="253"/>
      <c r="BP403" s="253"/>
      <c r="BQ403" s="253"/>
      <c r="BR403" s="253"/>
      <c r="BS403" s="253"/>
      <c r="BT403" s="253"/>
      <c r="BU403" s="253"/>
      <c r="BV403" s="253"/>
      <c r="BW403" s="253"/>
      <c r="BX403" s="253"/>
      <c r="BY403" s="253"/>
      <c r="BZ403" s="253"/>
      <c r="CA403" s="253"/>
      <c r="CB403" s="253"/>
      <c r="CC403" s="253"/>
      <c r="CD403" s="253"/>
      <c r="CE403" s="253"/>
      <c r="CF403" s="253"/>
      <c r="CG403" s="253"/>
      <c r="CH403" s="253"/>
      <c r="CI403" s="253"/>
      <c r="CJ403" s="253"/>
      <c r="CK403" s="253"/>
      <c r="CL403" s="253"/>
      <c r="CM403" s="253"/>
    </row>
    <row r="404" spans="1:91" x14ac:dyDescent="0.25">
      <c r="A404" s="253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  <c r="AA404" s="253"/>
      <c r="AB404" s="253"/>
      <c r="AC404" s="253"/>
      <c r="AD404" s="253"/>
      <c r="AE404" s="253"/>
      <c r="AF404" s="253"/>
      <c r="AG404" s="253"/>
      <c r="AH404" s="253"/>
      <c r="AI404" s="253"/>
      <c r="AJ404" s="253"/>
      <c r="AK404" s="253"/>
      <c r="AL404" s="253"/>
      <c r="AM404" s="253"/>
      <c r="AN404" s="253"/>
      <c r="AO404" s="253"/>
      <c r="AP404" s="253"/>
      <c r="AQ404" s="253"/>
      <c r="AR404" s="253"/>
      <c r="AS404" s="253"/>
      <c r="AT404" s="253"/>
      <c r="AU404" s="253"/>
      <c r="AV404" s="253"/>
      <c r="AW404" s="253"/>
      <c r="AX404" s="253"/>
      <c r="AY404" s="253"/>
      <c r="AZ404" s="253"/>
      <c r="BA404" s="253"/>
      <c r="BB404" s="253"/>
      <c r="BC404" s="253"/>
      <c r="BD404" s="253"/>
      <c r="BE404" s="253"/>
      <c r="BF404" s="253"/>
      <c r="BG404" s="253"/>
      <c r="BH404" s="253"/>
      <c r="BI404" s="253"/>
      <c r="BJ404" s="253"/>
      <c r="BK404" s="253"/>
      <c r="BL404" s="253"/>
      <c r="BM404" s="253"/>
      <c r="BN404" s="253"/>
      <c r="BO404" s="253"/>
      <c r="BP404" s="253"/>
      <c r="BQ404" s="253"/>
      <c r="BR404" s="253"/>
      <c r="BS404" s="253"/>
      <c r="BT404" s="253"/>
      <c r="BU404" s="253"/>
      <c r="BV404" s="253"/>
      <c r="BW404" s="253"/>
      <c r="BX404" s="253"/>
      <c r="BY404" s="253"/>
      <c r="BZ404" s="253"/>
      <c r="CA404" s="253"/>
      <c r="CB404" s="253"/>
      <c r="CC404" s="253"/>
      <c r="CD404" s="253"/>
      <c r="CE404" s="253"/>
      <c r="CF404" s="253"/>
      <c r="CG404" s="253"/>
      <c r="CH404" s="253"/>
      <c r="CI404" s="253"/>
      <c r="CJ404" s="253"/>
      <c r="CK404" s="253"/>
      <c r="CL404" s="253"/>
      <c r="CM404" s="253"/>
    </row>
    <row r="405" spans="1:91" x14ac:dyDescent="0.25">
      <c r="A405" s="253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  <c r="AA405" s="253"/>
      <c r="AB405" s="253"/>
      <c r="AC405" s="253"/>
      <c r="AD405" s="253"/>
      <c r="AE405" s="253"/>
      <c r="AF405" s="253"/>
      <c r="AG405" s="253"/>
      <c r="AH405" s="253"/>
      <c r="AI405" s="253"/>
      <c r="AJ405" s="253"/>
      <c r="AK405" s="253"/>
      <c r="AL405" s="253"/>
      <c r="AM405" s="253"/>
      <c r="AN405" s="253"/>
      <c r="AO405" s="253"/>
      <c r="AP405" s="253"/>
      <c r="AQ405" s="253"/>
      <c r="AR405" s="253"/>
      <c r="AS405" s="253"/>
      <c r="AT405" s="253"/>
      <c r="AU405" s="253"/>
      <c r="AV405" s="253"/>
      <c r="AW405" s="253"/>
      <c r="AX405" s="253"/>
      <c r="AY405" s="253"/>
      <c r="AZ405" s="253"/>
      <c r="BA405" s="253"/>
      <c r="BB405" s="253"/>
      <c r="BC405" s="253"/>
      <c r="BD405" s="253"/>
      <c r="BE405" s="253"/>
      <c r="BF405" s="253"/>
      <c r="BG405" s="253"/>
      <c r="BH405" s="253"/>
      <c r="BI405" s="253"/>
      <c r="BJ405" s="253"/>
      <c r="BK405" s="253"/>
      <c r="BL405" s="253"/>
      <c r="BM405" s="253"/>
      <c r="BN405" s="253"/>
      <c r="BO405" s="253"/>
      <c r="BP405" s="253"/>
      <c r="BQ405" s="253"/>
      <c r="BR405" s="253"/>
      <c r="BS405" s="253"/>
      <c r="BT405" s="253"/>
      <c r="BU405" s="253"/>
      <c r="BV405" s="253"/>
      <c r="BW405" s="253"/>
      <c r="BX405" s="253"/>
      <c r="BY405" s="253"/>
      <c r="BZ405" s="253"/>
      <c r="CA405" s="253"/>
      <c r="CB405" s="253"/>
      <c r="CC405" s="253"/>
      <c r="CD405" s="253"/>
      <c r="CE405" s="253"/>
      <c r="CF405" s="253"/>
      <c r="CG405" s="253"/>
      <c r="CH405" s="253"/>
      <c r="CI405" s="253"/>
      <c r="CJ405" s="253"/>
      <c r="CK405" s="253"/>
      <c r="CL405" s="253"/>
      <c r="CM405" s="253"/>
    </row>
    <row r="406" spans="1:91" x14ac:dyDescent="0.25">
      <c r="A406" s="253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  <c r="AA406" s="253"/>
      <c r="AB406" s="253"/>
      <c r="AC406" s="253"/>
      <c r="AD406" s="253"/>
      <c r="AE406" s="253"/>
      <c r="AF406" s="253"/>
      <c r="AG406" s="253"/>
      <c r="AH406" s="253"/>
      <c r="AI406" s="253"/>
      <c r="AJ406" s="253"/>
      <c r="AK406" s="253"/>
      <c r="AL406" s="253"/>
      <c r="AM406" s="253"/>
      <c r="AN406" s="253"/>
      <c r="AO406" s="253"/>
      <c r="AP406" s="253"/>
      <c r="AQ406" s="253"/>
      <c r="AR406" s="253"/>
      <c r="AS406" s="253"/>
      <c r="AT406" s="253"/>
      <c r="AU406" s="253"/>
      <c r="AV406" s="253"/>
      <c r="AW406" s="253"/>
      <c r="AX406" s="253"/>
      <c r="AY406" s="253"/>
      <c r="AZ406" s="253"/>
      <c r="BA406" s="253"/>
      <c r="BB406" s="253"/>
      <c r="BC406" s="253"/>
      <c r="BD406" s="253"/>
      <c r="BE406" s="253"/>
      <c r="BF406" s="253"/>
      <c r="BG406" s="253"/>
      <c r="BH406" s="253"/>
      <c r="BI406" s="253"/>
      <c r="BJ406" s="253"/>
      <c r="BK406" s="253"/>
      <c r="BL406" s="253"/>
      <c r="BM406" s="253"/>
      <c r="BN406" s="253"/>
      <c r="BO406" s="253"/>
      <c r="BP406" s="253"/>
      <c r="BQ406" s="253"/>
      <c r="BR406" s="253"/>
      <c r="BS406" s="253"/>
      <c r="BT406" s="253"/>
      <c r="BU406" s="253"/>
      <c r="BV406" s="253"/>
      <c r="BW406" s="253"/>
      <c r="BX406" s="253"/>
      <c r="BY406" s="253"/>
      <c r="BZ406" s="253"/>
      <c r="CA406" s="253"/>
      <c r="CB406" s="253"/>
      <c r="CC406" s="253"/>
      <c r="CD406" s="253"/>
      <c r="CE406" s="253"/>
      <c r="CF406" s="253"/>
      <c r="CG406" s="253"/>
      <c r="CH406" s="253"/>
      <c r="CI406" s="253"/>
      <c r="CJ406" s="253"/>
      <c r="CK406" s="253"/>
      <c r="CL406" s="253"/>
      <c r="CM406" s="253"/>
    </row>
    <row r="407" spans="1:91" x14ac:dyDescent="0.25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AO407" s="253"/>
      <c r="AP407" s="253"/>
      <c r="AQ407" s="253"/>
      <c r="AR407" s="253"/>
      <c r="AS407" s="253"/>
      <c r="AT407" s="253"/>
      <c r="AU407" s="253"/>
      <c r="AV407" s="253"/>
      <c r="AW407" s="253"/>
      <c r="AX407" s="253"/>
      <c r="AY407" s="253"/>
      <c r="AZ407" s="253"/>
      <c r="BA407" s="253"/>
      <c r="BB407" s="253"/>
      <c r="BC407" s="253"/>
      <c r="BD407" s="253"/>
      <c r="BE407" s="253"/>
      <c r="BF407" s="253"/>
      <c r="BG407" s="253"/>
      <c r="BH407" s="253"/>
      <c r="BI407" s="253"/>
      <c r="BJ407" s="253"/>
      <c r="BK407" s="253"/>
      <c r="BL407" s="253"/>
      <c r="BM407" s="253"/>
      <c r="BN407" s="253"/>
      <c r="BO407" s="253"/>
      <c r="BP407" s="253"/>
      <c r="BQ407" s="253"/>
      <c r="BR407" s="253"/>
      <c r="BS407" s="253"/>
      <c r="BT407" s="253"/>
      <c r="BU407" s="253"/>
      <c r="BV407" s="253"/>
      <c r="BW407" s="253"/>
      <c r="BX407" s="253"/>
      <c r="BY407" s="253"/>
      <c r="BZ407" s="253"/>
      <c r="CA407" s="253"/>
      <c r="CB407" s="253"/>
      <c r="CC407" s="253"/>
      <c r="CD407" s="253"/>
      <c r="CE407" s="253"/>
      <c r="CF407" s="253"/>
      <c r="CG407" s="253"/>
      <c r="CH407" s="253"/>
      <c r="CI407" s="253"/>
      <c r="CJ407" s="253"/>
      <c r="CK407" s="253"/>
      <c r="CL407" s="253"/>
      <c r="CM407" s="253"/>
    </row>
    <row r="408" spans="1:91" x14ac:dyDescent="0.25">
      <c r="A408" s="253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  <c r="AA408" s="253"/>
      <c r="AB408" s="253"/>
      <c r="AC408" s="253"/>
      <c r="AD408" s="253"/>
      <c r="AE408" s="253"/>
      <c r="AF408" s="253"/>
      <c r="AG408" s="253"/>
      <c r="AH408" s="253"/>
      <c r="AI408" s="253"/>
      <c r="AJ408" s="253"/>
      <c r="AK408" s="253"/>
      <c r="AL408" s="253"/>
      <c r="AM408" s="253"/>
      <c r="AN408" s="253"/>
      <c r="AO408" s="253"/>
      <c r="AP408" s="253"/>
      <c r="AQ408" s="253"/>
      <c r="AR408" s="253"/>
      <c r="AS408" s="253"/>
      <c r="AT408" s="253"/>
      <c r="AU408" s="253"/>
      <c r="AV408" s="253"/>
      <c r="AW408" s="253"/>
      <c r="AX408" s="253"/>
      <c r="AY408" s="253"/>
      <c r="AZ408" s="253"/>
      <c r="BA408" s="253"/>
      <c r="BB408" s="253"/>
      <c r="BC408" s="253"/>
      <c r="BD408" s="253"/>
      <c r="BE408" s="253"/>
      <c r="BF408" s="253"/>
      <c r="BG408" s="253"/>
      <c r="BH408" s="253"/>
      <c r="BI408" s="253"/>
      <c r="BJ408" s="253"/>
      <c r="BK408" s="253"/>
      <c r="BL408" s="253"/>
      <c r="BM408" s="253"/>
      <c r="BN408" s="253"/>
      <c r="BO408" s="253"/>
      <c r="BP408" s="253"/>
      <c r="BQ408" s="253"/>
      <c r="BR408" s="253"/>
      <c r="BS408" s="253"/>
      <c r="BT408" s="253"/>
      <c r="BU408" s="253"/>
      <c r="BV408" s="253"/>
      <c r="BW408" s="253"/>
      <c r="BX408" s="253"/>
      <c r="BY408" s="253"/>
      <c r="BZ408" s="253"/>
      <c r="CA408" s="253"/>
      <c r="CB408" s="253"/>
      <c r="CC408" s="253"/>
      <c r="CD408" s="253"/>
      <c r="CE408" s="253"/>
      <c r="CF408" s="253"/>
      <c r="CG408" s="253"/>
      <c r="CH408" s="253"/>
      <c r="CI408" s="253"/>
      <c r="CJ408" s="253"/>
      <c r="CK408" s="253"/>
      <c r="CL408" s="253"/>
      <c r="CM408" s="253"/>
    </row>
    <row r="409" spans="1:91" x14ac:dyDescent="0.25">
      <c r="A409" s="253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AO409" s="253"/>
      <c r="AP409" s="253"/>
      <c r="AQ409" s="253"/>
      <c r="AR409" s="253"/>
      <c r="AS409" s="253"/>
      <c r="AT409" s="253"/>
      <c r="AU409" s="253"/>
      <c r="AV409" s="253"/>
      <c r="AW409" s="253"/>
      <c r="AX409" s="253"/>
      <c r="AY409" s="253"/>
      <c r="AZ409" s="253"/>
      <c r="BA409" s="253"/>
      <c r="BB409" s="253"/>
      <c r="BC409" s="253"/>
      <c r="BD409" s="253"/>
      <c r="BE409" s="253"/>
      <c r="BF409" s="253"/>
      <c r="BG409" s="253"/>
      <c r="BH409" s="253"/>
      <c r="BI409" s="253"/>
      <c r="BJ409" s="253"/>
      <c r="BK409" s="253"/>
      <c r="BL409" s="253"/>
      <c r="BM409" s="253"/>
      <c r="BN409" s="253"/>
      <c r="BO409" s="253"/>
      <c r="BP409" s="253"/>
      <c r="BQ409" s="253"/>
      <c r="BR409" s="253"/>
      <c r="BS409" s="253"/>
      <c r="BT409" s="253"/>
      <c r="BU409" s="253"/>
      <c r="BV409" s="253"/>
      <c r="BW409" s="253"/>
      <c r="BX409" s="253"/>
      <c r="BY409" s="253"/>
      <c r="BZ409" s="253"/>
      <c r="CA409" s="253"/>
      <c r="CB409" s="253"/>
      <c r="CC409" s="253"/>
      <c r="CD409" s="253"/>
      <c r="CE409" s="253"/>
      <c r="CF409" s="253"/>
      <c r="CG409" s="253"/>
      <c r="CH409" s="253"/>
      <c r="CI409" s="253"/>
      <c r="CJ409" s="253"/>
      <c r="CK409" s="253"/>
      <c r="CL409" s="253"/>
      <c r="CM409" s="253"/>
    </row>
    <row r="410" spans="1:91" x14ac:dyDescent="0.25">
      <c r="A410" s="253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53"/>
      <c r="AC410" s="253"/>
      <c r="AD410" s="253"/>
      <c r="AE410" s="253"/>
      <c r="AF410" s="253"/>
      <c r="AG410" s="253"/>
      <c r="AH410" s="253"/>
      <c r="AI410" s="253"/>
      <c r="AJ410" s="253"/>
      <c r="AK410" s="253"/>
      <c r="AL410" s="253"/>
      <c r="AM410" s="253"/>
      <c r="AN410" s="253"/>
      <c r="AO410" s="253"/>
      <c r="AP410" s="253"/>
      <c r="AQ410" s="253"/>
      <c r="AR410" s="253"/>
      <c r="AS410" s="253"/>
      <c r="AT410" s="253"/>
      <c r="AU410" s="253"/>
      <c r="AV410" s="253"/>
      <c r="AW410" s="253"/>
      <c r="AX410" s="253"/>
      <c r="AY410" s="253"/>
      <c r="AZ410" s="253"/>
      <c r="BA410" s="253"/>
      <c r="BB410" s="253"/>
      <c r="BC410" s="253"/>
      <c r="BD410" s="253"/>
      <c r="BE410" s="253"/>
      <c r="BF410" s="253"/>
      <c r="BG410" s="253"/>
      <c r="BH410" s="253"/>
      <c r="BI410" s="253"/>
      <c r="BJ410" s="253"/>
      <c r="BK410" s="253"/>
      <c r="BL410" s="253"/>
      <c r="BM410" s="253"/>
      <c r="BN410" s="253"/>
      <c r="BO410" s="253"/>
      <c r="BP410" s="253"/>
      <c r="BQ410" s="253"/>
      <c r="BR410" s="253"/>
      <c r="BS410" s="253"/>
      <c r="BT410" s="253"/>
      <c r="BU410" s="253"/>
      <c r="BV410" s="253"/>
      <c r="BW410" s="253"/>
      <c r="BX410" s="253"/>
      <c r="BY410" s="253"/>
      <c r="BZ410" s="253"/>
      <c r="CA410" s="253"/>
      <c r="CB410" s="253"/>
      <c r="CC410" s="253"/>
      <c r="CD410" s="253"/>
      <c r="CE410" s="253"/>
      <c r="CF410" s="253"/>
      <c r="CG410" s="253"/>
      <c r="CH410" s="253"/>
      <c r="CI410" s="253"/>
      <c r="CJ410" s="253"/>
      <c r="CK410" s="253"/>
      <c r="CL410" s="253"/>
      <c r="CM410" s="253"/>
    </row>
    <row r="411" spans="1:91" x14ac:dyDescent="0.25">
      <c r="A411" s="253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  <c r="AA411" s="253"/>
      <c r="AB411" s="253"/>
      <c r="AC411" s="253"/>
      <c r="AD411" s="253"/>
      <c r="AE411" s="253"/>
      <c r="AF411" s="253"/>
      <c r="AG411" s="253"/>
      <c r="AH411" s="253"/>
      <c r="AI411" s="253"/>
      <c r="AJ411" s="253"/>
      <c r="AK411" s="253"/>
      <c r="AL411" s="253"/>
      <c r="AM411" s="253"/>
      <c r="AN411" s="253"/>
      <c r="AO411" s="253"/>
      <c r="AP411" s="253"/>
      <c r="AQ411" s="253"/>
      <c r="AR411" s="253"/>
      <c r="AS411" s="253"/>
      <c r="AT411" s="253"/>
      <c r="AU411" s="253"/>
      <c r="AV411" s="253"/>
      <c r="AW411" s="253"/>
      <c r="AX411" s="253"/>
      <c r="AY411" s="253"/>
      <c r="AZ411" s="253"/>
      <c r="BA411" s="253"/>
      <c r="BB411" s="253"/>
      <c r="BC411" s="253"/>
      <c r="BD411" s="253"/>
      <c r="BE411" s="253"/>
      <c r="BF411" s="253"/>
      <c r="BG411" s="253"/>
      <c r="BH411" s="253"/>
      <c r="BI411" s="253"/>
      <c r="BJ411" s="253"/>
      <c r="BK411" s="253"/>
      <c r="BL411" s="253"/>
      <c r="BM411" s="253"/>
      <c r="BN411" s="253"/>
      <c r="BO411" s="253"/>
      <c r="BP411" s="253"/>
      <c r="BQ411" s="253"/>
      <c r="BR411" s="253"/>
      <c r="BS411" s="253"/>
      <c r="BT411" s="253"/>
      <c r="BU411" s="253"/>
      <c r="BV411" s="253"/>
      <c r="BW411" s="253"/>
      <c r="BX411" s="253"/>
      <c r="BY411" s="253"/>
      <c r="BZ411" s="253"/>
      <c r="CA411" s="253"/>
      <c r="CB411" s="253"/>
      <c r="CC411" s="253"/>
      <c r="CD411" s="253"/>
      <c r="CE411" s="253"/>
      <c r="CF411" s="253"/>
      <c r="CG411" s="253"/>
      <c r="CH411" s="253"/>
      <c r="CI411" s="253"/>
      <c r="CJ411" s="253"/>
      <c r="CK411" s="253"/>
      <c r="CL411" s="253"/>
      <c r="CM411" s="253"/>
    </row>
    <row r="412" spans="1:91" x14ac:dyDescent="0.25">
      <c r="A412" s="253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AO412" s="253"/>
      <c r="AP412" s="253"/>
      <c r="AQ412" s="253"/>
      <c r="AR412" s="253"/>
      <c r="AS412" s="253"/>
      <c r="AT412" s="253"/>
      <c r="AU412" s="253"/>
      <c r="AV412" s="253"/>
      <c r="AW412" s="253"/>
      <c r="AX412" s="253"/>
      <c r="AY412" s="253"/>
      <c r="AZ412" s="253"/>
      <c r="BA412" s="253"/>
      <c r="BB412" s="253"/>
      <c r="BC412" s="253"/>
      <c r="BD412" s="253"/>
      <c r="BE412" s="253"/>
      <c r="BF412" s="253"/>
      <c r="BG412" s="253"/>
      <c r="BH412" s="253"/>
      <c r="BI412" s="253"/>
      <c r="BJ412" s="253"/>
      <c r="BK412" s="253"/>
      <c r="BL412" s="253"/>
      <c r="BM412" s="253"/>
      <c r="BN412" s="253"/>
      <c r="BO412" s="253"/>
      <c r="BP412" s="253"/>
      <c r="BQ412" s="253"/>
      <c r="BR412" s="253"/>
      <c r="BS412" s="253"/>
      <c r="BT412" s="253"/>
      <c r="BU412" s="253"/>
      <c r="BV412" s="253"/>
      <c r="BW412" s="253"/>
      <c r="BX412" s="253"/>
      <c r="BY412" s="253"/>
      <c r="BZ412" s="253"/>
      <c r="CA412" s="253"/>
      <c r="CB412" s="253"/>
      <c r="CC412" s="253"/>
      <c r="CD412" s="253"/>
      <c r="CE412" s="253"/>
      <c r="CF412" s="253"/>
      <c r="CG412" s="253"/>
      <c r="CH412" s="253"/>
      <c r="CI412" s="253"/>
      <c r="CJ412" s="253"/>
      <c r="CK412" s="253"/>
      <c r="CL412" s="253"/>
      <c r="CM412" s="253"/>
    </row>
    <row r="413" spans="1:91" x14ac:dyDescent="0.25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AO413" s="253"/>
      <c r="AP413" s="253"/>
      <c r="AQ413" s="253"/>
      <c r="AR413" s="253"/>
      <c r="AS413" s="253"/>
      <c r="AT413" s="253"/>
      <c r="AU413" s="253"/>
      <c r="AV413" s="253"/>
      <c r="AW413" s="253"/>
      <c r="AX413" s="253"/>
      <c r="AY413" s="253"/>
      <c r="AZ413" s="253"/>
      <c r="BA413" s="253"/>
      <c r="BB413" s="253"/>
      <c r="BC413" s="253"/>
      <c r="BD413" s="253"/>
      <c r="BE413" s="253"/>
      <c r="BF413" s="253"/>
      <c r="BG413" s="253"/>
      <c r="BH413" s="253"/>
      <c r="BI413" s="253"/>
      <c r="BJ413" s="253"/>
      <c r="BK413" s="253"/>
      <c r="BL413" s="253"/>
      <c r="BM413" s="253"/>
      <c r="BN413" s="253"/>
      <c r="BO413" s="253"/>
      <c r="BP413" s="253"/>
      <c r="BQ413" s="253"/>
      <c r="BR413" s="253"/>
      <c r="BS413" s="253"/>
      <c r="BT413" s="253"/>
      <c r="BU413" s="253"/>
      <c r="BV413" s="253"/>
      <c r="BW413" s="253"/>
      <c r="BX413" s="253"/>
      <c r="BY413" s="253"/>
      <c r="BZ413" s="253"/>
      <c r="CA413" s="253"/>
      <c r="CB413" s="253"/>
      <c r="CC413" s="253"/>
      <c r="CD413" s="253"/>
      <c r="CE413" s="253"/>
      <c r="CF413" s="253"/>
      <c r="CG413" s="253"/>
      <c r="CH413" s="253"/>
      <c r="CI413" s="253"/>
      <c r="CJ413" s="253"/>
      <c r="CK413" s="253"/>
      <c r="CL413" s="253"/>
      <c r="CM413" s="253"/>
    </row>
    <row r="414" spans="1:91" x14ac:dyDescent="0.25">
      <c r="A414" s="253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  <c r="AA414" s="253"/>
      <c r="AB414" s="253"/>
      <c r="AC414" s="253"/>
      <c r="AD414" s="253"/>
      <c r="AE414" s="253"/>
      <c r="AF414" s="253"/>
      <c r="AG414" s="253"/>
      <c r="AH414" s="253"/>
      <c r="AI414" s="253"/>
      <c r="AJ414" s="253"/>
      <c r="AK414" s="253"/>
      <c r="AL414" s="253"/>
      <c r="AM414" s="253"/>
      <c r="AN414" s="253"/>
      <c r="AO414" s="253"/>
      <c r="AP414" s="253"/>
      <c r="AQ414" s="253"/>
      <c r="AR414" s="253"/>
      <c r="AS414" s="253"/>
      <c r="AT414" s="253"/>
      <c r="AU414" s="253"/>
      <c r="AV414" s="253"/>
      <c r="AW414" s="253"/>
      <c r="AX414" s="253"/>
      <c r="AY414" s="253"/>
      <c r="AZ414" s="253"/>
      <c r="BA414" s="253"/>
      <c r="BB414" s="253"/>
      <c r="BC414" s="253"/>
      <c r="BD414" s="253"/>
      <c r="BE414" s="253"/>
      <c r="BF414" s="253"/>
      <c r="BG414" s="253"/>
      <c r="BH414" s="253"/>
      <c r="BI414" s="253"/>
      <c r="BJ414" s="253"/>
      <c r="BK414" s="253"/>
      <c r="BL414" s="253"/>
      <c r="BM414" s="253"/>
      <c r="BN414" s="253"/>
      <c r="BO414" s="253"/>
      <c r="BP414" s="253"/>
      <c r="BQ414" s="253"/>
      <c r="BR414" s="253"/>
      <c r="BS414" s="253"/>
      <c r="BT414" s="253"/>
      <c r="BU414" s="253"/>
      <c r="BV414" s="253"/>
      <c r="BW414" s="253"/>
      <c r="BX414" s="253"/>
      <c r="BY414" s="253"/>
      <c r="BZ414" s="253"/>
      <c r="CA414" s="253"/>
      <c r="CB414" s="253"/>
      <c r="CC414" s="253"/>
      <c r="CD414" s="253"/>
      <c r="CE414" s="253"/>
      <c r="CF414" s="253"/>
      <c r="CG414" s="253"/>
      <c r="CH414" s="253"/>
      <c r="CI414" s="253"/>
      <c r="CJ414" s="253"/>
      <c r="CK414" s="253"/>
      <c r="CL414" s="253"/>
      <c r="CM414" s="253"/>
    </row>
    <row r="415" spans="1:91" x14ac:dyDescent="0.25">
      <c r="A415" s="253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  <c r="AA415" s="253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3"/>
      <c r="AN415" s="253"/>
      <c r="AO415" s="253"/>
      <c r="AP415" s="253"/>
      <c r="AQ415" s="253"/>
      <c r="AR415" s="253"/>
      <c r="AS415" s="253"/>
      <c r="AT415" s="253"/>
      <c r="AU415" s="253"/>
      <c r="AV415" s="253"/>
      <c r="AW415" s="253"/>
      <c r="AX415" s="253"/>
      <c r="AY415" s="253"/>
      <c r="AZ415" s="253"/>
      <c r="BA415" s="253"/>
      <c r="BB415" s="253"/>
      <c r="BC415" s="253"/>
      <c r="BD415" s="253"/>
      <c r="BE415" s="253"/>
      <c r="BF415" s="253"/>
      <c r="BG415" s="253"/>
      <c r="BH415" s="253"/>
      <c r="BI415" s="253"/>
      <c r="BJ415" s="253"/>
      <c r="BK415" s="253"/>
      <c r="BL415" s="253"/>
      <c r="BM415" s="253"/>
      <c r="BN415" s="253"/>
      <c r="BO415" s="253"/>
      <c r="BP415" s="253"/>
      <c r="BQ415" s="253"/>
      <c r="BR415" s="253"/>
      <c r="BS415" s="253"/>
      <c r="BT415" s="253"/>
      <c r="BU415" s="253"/>
      <c r="BV415" s="253"/>
      <c r="BW415" s="253"/>
      <c r="BX415" s="253"/>
      <c r="BY415" s="253"/>
      <c r="BZ415" s="253"/>
      <c r="CA415" s="253"/>
      <c r="CB415" s="253"/>
      <c r="CC415" s="253"/>
      <c r="CD415" s="253"/>
      <c r="CE415" s="253"/>
      <c r="CF415" s="253"/>
      <c r="CG415" s="253"/>
      <c r="CH415" s="253"/>
      <c r="CI415" s="253"/>
      <c r="CJ415" s="253"/>
      <c r="CK415" s="253"/>
      <c r="CL415" s="253"/>
      <c r="CM415" s="253"/>
    </row>
    <row r="416" spans="1:91" x14ac:dyDescent="0.25">
      <c r="A416" s="253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  <c r="AA416" s="253"/>
      <c r="AB416" s="253"/>
      <c r="AC416" s="253"/>
      <c r="AD416" s="253"/>
      <c r="AE416" s="253"/>
      <c r="AF416" s="253"/>
      <c r="AG416" s="253"/>
      <c r="AH416" s="253"/>
      <c r="AI416" s="253"/>
      <c r="AJ416" s="253"/>
      <c r="AK416" s="253"/>
      <c r="AL416" s="253"/>
      <c r="AM416" s="253"/>
      <c r="AN416" s="253"/>
      <c r="AO416" s="253"/>
      <c r="AP416" s="253"/>
      <c r="AQ416" s="253"/>
      <c r="AR416" s="253"/>
      <c r="AS416" s="253"/>
      <c r="AT416" s="253"/>
      <c r="AU416" s="253"/>
      <c r="AV416" s="253"/>
      <c r="AW416" s="253"/>
      <c r="AX416" s="253"/>
      <c r="AY416" s="253"/>
      <c r="AZ416" s="253"/>
      <c r="BA416" s="253"/>
      <c r="BB416" s="253"/>
      <c r="BC416" s="253"/>
      <c r="BD416" s="253"/>
      <c r="BE416" s="253"/>
      <c r="BF416" s="253"/>
      <c r="BG416" s="253"/>
      <c r="BH416" s="253"/>
      <c r="BI416" s="253"/>
      <c r="BJ416" s="253"/>
      <c r="BK416" s="253"/>
      <c r="BL416" s="253"/>
      <c r="BM416" s="253"/>
      <c r="BN416" s="253"/>
      <c r="BO416" s="253"/>
      <c r="BP416" s="253"/>
      <c r="BQ416" s="253"/>
      <c r="BR416" s="253"/>
      <c r="BS416" s="253"/>
      <c r="BT416" s="253"/>
      <c r="BU416" s="253"/>
      <c r="BV416" s="253"/>
      <c r="BW416" s="253"/>
      <c r="BX416" s="253"/>
      <c r="BY416" s="253"/>
      <c r="BZ416" s="253"/>
      <c r="CA416" s="253"/>
      <c r="CB416" s="253"/>
      <c r="CC416" s="253"/>
      <c r="CD416" s="253"/>
      <c r="CE416" s="253"/>
      <c r="CF416" s="253"/>
      <c r="CG416" s="253"/>
      <c r="CH416" s="253"/>
      <c r="CI416" s="253"/>
      <c r="CJ416" s="253"/>
      <c r="CK416" s="253"/>
      <c r="CL416" s="253"/>
      <c r="CM416" s="253"/>
    </row>
    <row r="417" spans="1:91" x14ac:dyDescent="0.25">
      <c r="A417" s="253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3"/>
      <c r="AG417" s="253"/>
      <c r="AH417" s="253"/>
      <c r="AI417" s="253"/>
      <c r="AJ417" s="253"/>
      <c r="AK417" s="253"/>
      <c r="AL417" s="253"/>
      <c r="AM417" s="253"/>
      <c r="AN417" s="253"/>
      <c r="AO417" s="253"/>
      <c r="AP417" s="253"/>
      <c r="AQ417" s="253"/>
      <c r="AR417" s="253"/>
      <c r="AS417" s="253"/>
      <c r="AT417" s="253"/>
      <c r="AU417" s="253"/>
      <c r="AV417" s="253"/>
      <c r="AW417" s="253"/>
      <c r="AX417" s="253"/>
      <c r="AY417" s="253"/>
      <c r="AZ417" s="253"/>
      <c r="BA417" s="253"/>
      <c r="BB417" s="253"/>
      <c r="BC417" s="253"/>
      <c r="BD417" s="253"/>
      <c r="BE417" s="253"/>
      <c r="BF417" s="253"/>
      <c r="BG417" s="253"/>
      <c r="BH417" s="253"/>
      <c r="BI417" s="253"/>
      <c r="BJ417" s="253"/>
      <c r="BK417" s="253"/>
      <c r="BL417" s="253"/>
      <c r="BM417" s="253"/>
      <c r="BN417" s="253"/>
      <c r="BO417" s="253"/>
      <c r="BP417" s="253"/>
      <c r="BQ417" s="253"/>
      <c r="BR417" s="253"/>
      <c r="BS417" s="253"/>
      <c r="BT417" s="253"/>
      <c r="BU417" s="253"/>
      <c r="BV417" s="253"/>
      <c r="BW417" s="253"/>
      <c r="BX417" s="253"/>
      <c r="BY417" s="253"/>
      <c r="BZ417" s="253"/>
      <c r="CA417" s="253"/>
      <c r="CB417" s="253"/>
      <c r="CC417" s="253"/>
      <c r="CD417" s="253"/>
      <c r="CE417" s="253"/>
      <c r="CF417" s="253"/>
      <c r="CG417" s="253"/>
      <c r="CH417" s="253"/>
      <c r="CI417" s="253"/>
      <c r="CJ417" s="253"/>
      <c r="CK417" s="253"/>
      <c r="CL417" s="253"/>
      <c r="CM417" s="253"/>
    </row>
    <row r="418" spans="1:91" x14ac:dyDescent="0.25">
      <c r="A418" s="253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  <c r="AA418" s="253"/>
      <c r="AB418" s="253"/>
      <c r="AC418" s="253"/>
      <c r="AD418" s="253"/>
      <c r="AE418" s="253"/>
      <c r="AF418" s="253"/>
      <c r="AG418" s="253"/>
      <c r="AH418" s="253"/>
      <c r="AI418" s="253"/>
      <c r="AJ418" s="253"/>
      <c r="AK418" s="253"/>
      <c r="AL418" s="253"/>
      <c r="AM418" s="253"/>
      <c r="AN418" s="253"/>
      <c r="AO418" s="253"/>
      <c r="AP418" s="253"/>
      <c r="AQ418" s="253"/>
      <c r="AR418" s="253"/>
      <c r="AS418" s="253"/>
      <c r="AT418" s="253"/>
      <c r="AU418" s="253"/>
      <c r="AV418" s="253"/>
      <c r="AW418" s="253"/>
      <c r="AX418" s="253"/>
      <c r="AY418" s="253"/>
      <c r="AZ418" s="253"/>
      <c r="BA418" s="253"/>
      <c r="BB418" s="253"/>
      <c r="BC418" s="253"/>
      <c r="BD418" s="253"/>
      <c r="BE418" s="253"/>
      <c r="BF418" s="253"/>
      <c r="BG418" s="253"/>
      <c r="BH418" s="253"/>
      <c r="BI418" s="253"/>
      <c r="BJ418" s="253"/>
      <c r="BK418" s="253"/>
      <c r="BL418" s="253"/>
      <c r="BM418" s="253"/>
      <c r="BN418" s="253"/>
      <c r="BO418" s="253"/>
      <c r="BP418" s="253"/>
      <c r="BQ418" s="253"/>
      <c r="BR418" s="253"/>
      <c r="BS418" s="253"/>
      <c r="BT418" s="253"/>
      <c r="BU418" s="253"/>
      <c r="BV418" s="253"/>
      <c r="BW418" s="253"/>
      <c r="BX418" s="253"/>
      <c r="BY418" s="253"/>
      <c r="BZ418" s="253"/>
      <c r="CA418" s="253"/>
      <c r="CB418" s="253"/>
      <c r="CC418" s="253"/>
      <c r="CD418" s="253"/>
      <c r="CE418" s="253"/>
      <c r="CF418" s="253"/>
      <c r="CG418" s="253"/>
      <c r="CH418" s="253"/>
      <c r="CI418" s="253"/>
      <c r="CJ418" s="253"/>
      <c r="CK418" s="253"/>
      <c r="CL418" s="253"/>
      <c r="CM418" s="253"/>
    </row>
    <row r="419" spans="1:91" x14ac:dyDescent="0.25">
      <c r="A419" s="253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  <c r="AA419" s="253"/>
      <c r="AB419" s="253"/>
      <c r="AC419" s="253"/>
      <c r="AD419" s="253"/>
      <c r="AE419" s="253"/>
      <c r="AF419" s="253"/>
      <c r="AG419" s="253"/>
      <c r="AH419" s="253"/>
      <c r="AI419" s="253"/>
      <c r="AJ419" s="253"/>
      <c r="AK419" s="253"/>
      <c r="AL419" s="253"/>
      <c r="AM419" s="253"/>
      <c r="AN419" s="253"/>
      <c r="AO419" s="253"/>
      <c r="AP419" s="253"/>
      <c r="AQ419" s="253"/>
      <c r="AR419" s="253"/>
      <c r="AS419" s="253"/>
      <c r="AT419" s="253"/>
      <c r="AU419" s="253"/>
      <c r="AV419" s="253"/>
      <c r="AW419" s="253"/>
      <c r="AX419" s="253"/>
      <c r="AY419" s="253"/>
      <c r="AZ419" s="253"/>
      <c r="BA419" s="253"/>
      <c r="BB419" s="253"/>
      <c r="BC419" s="253"/>
      <c r="BD419" s="253"/>
      <c r="BE419" s="253"/>
      <c r="BF419" s="253"/>
      <c r="BG419" s="253"/>
      <c r="BH419" s="253"/>
      <c r="BI419" s="253"/>
      <c r="BJ419" s="253"/>
      <c r="BK419" s="253"/>
      <c r="BL419" s="253"/>
      <c r="BM419" s="253"/>
      <c r="BN419" s="253"/>
      <c r="BO419" s="253"/>
      <c r="BP419" s="253"/>
      <c r="BQ419" s="253"/>
      <c r="BR419" s="253"/>
      <c r="BS419" s="253"/>
      <c r="BT419" s="253"/>
      <c r="BU419" s="253"/>
      <c r="BV419" s="253"/>
      <c r="BW419" s="253"/>
      <c r="BX419" s="253"/>
      <c r="BY419" s="253"/>
      <c r="BZ419" s="253"/>
      <c r="CA419" s="253"/>
      <c r="CB419" s="253"/>
      <c r="CC419" s="253"/>
      <c r="CD419" s="253"/>
      <c r="CE419" s="253"/>
      <c r="CF419" s="253"/>
      <c r="CG419" s="253"/>
      <c r="CH419" s="253"/>
      <c r="CI419" s="253"/>
      <c r="CJ419" s="253"/>
      <c r="CK419" s="253"/>
      <c r="CL419" s="253"/>
      <c r="CM419" s="253"/>
    </row>
    <row r="420" spans="1:91" x14ac:dyDescent="0.25">
      <c r="A420" s="253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  <c r="AA420" s="253"/>
      <c r="AB420" s="253"/>
      <c r="AC420" s="253"/>
      <c r="AD420" s="253"/>
      <c r="AE420" s="253"/>
      <c r="AF420" s="253"/>
      <c r="AG420" s="253"/>
      <c r="AH420" s="253"/>
      <c r="AI420" s="253"/>
      <c r="AJ420" s="253"/>
      <c r="AK420" s="253"/>
      <c r="AL420" s="253"/>
      <c r="AM420" s="253"/>
      <c r="AN420" s="253"/>
      <c r="AO420" s="253"/>
      <c r="AP420" s="253"/>
      <c r="AQ420" s="253"/>
      <c r="AR420" s="253"/>
      <c r="AS420" s="253"/>
      <c r="AT420" s="253"/>
      <c r="AU420" s="253"/>
      <c r="AV420" s="253"/>
      <c r="AW420" s="253"/>
      <c r="AX420" s="253"/>
      <c r="AY420" s="253"/>
      <c r="AZ420" s="253"/>
      <c r="BA420" s="253"/>
      <c r="BB420" s="253"/>
      <c r="BC420" s="253"/>
      <c r="BD420" s="253"/>
      <c r="BE420" s="253"/>
      <c r="BF420" s="253"/>
      <c r="BG420" s="253"/>
      <c r="BH420" s="253"/>
      <c r="BI420" s="253"/>
      <c r="BJ420" s="253"/>
      <c r="BK420" s="253"/>
      <c r="BL420" s="253"/>
      <c r="BM420" s="253"/>
      <c r="BN420" s="253"/>
      <c r="BO420" s="253"/>
      <c r="BP420" s="253"/>
      <c r="BQ420" s="253"/>
      <c r="BR420" s="253"/>
      <c r="BS420" s="253"/>
      <c r="BT420" s="253"/>
      <c r="BU420" s="253"/>
      <c r="BV420" s="253"/>
      <c r="BW420" s="253"/>
      <c r="BX420" s="253"/>
      <c r="BY420" s="253"/>
      <c r="BZ420" s="253"/>
      <c r="CA420" s="253"/>
      <c r="CB420" s="253"/>
      <c r="CC420" s="253"/>
      <c r="CD420" s="253"/>
      <c r="CE420" s="253"/>
      <c r="CF420" s="253"/>
      <c r="CG420" s="253"/>
      <c r="CH420" s="253"/>
      <c r="CI420" s="253"/>
      <c r="CJ420" s="253"/>
      <c r="CK420" s="253"/>
      <c r="CL420" s="253"/>
      <c r="CM420" s="253"/>
    </row>
    <row r="421" spans="1:91" x14ac:dyDescent="0.25">
      <c r="A421" s="253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  <c r="AA421" s="253"/>
      <c r="AB421" s="253"/>
      <c r="AC421" s="253"/>
      <c r="AD421" s="253"/>
      <c r="AE421" s="253"/>
      <c r="AF421" s="253"/>
      <c r="AG421" s="253"/>
      <c r="AH421" s="253"/>
      <c r="AI421" s="253"/>
      <c r="AJ421" s="253"/>
      <c r="AK421" s="253"/>
      <c r="AL421" s="253"/>
      <c r="AM421" s="253"/>
      <c r="AN421" s="253"/>
      <c r="AO421" s="253"/>
      <c r="AP421" s="253"/>
      <c r="AQ421" s="253"/>
      <c r="AR421" s="253"/>
      <c r="AS421" s="253"/>
      <c r="AT421" s="253"/>
      <c r="AU421" s="253"/>
      <c r="AV421" s="253"/>
      <c r="AW421" s="253"/>
      <c r="AX421" s="253"/>
      <c r="AY421" s="253"/>
      <c r="AZ421" s="253"/>
      <c r="BA421" s="253"/>
      <c r="BB421" s="253"/>
      <c r="BC421" s="253"/>
      <c r="BD421" s="253"/>
      <c r="BE421" s="253"/>
      <c r="BF421" s="253"/>
      <c r="BG421" s="253"/>
      <c r="BH421" s="253"/>
      <c r="BI421" s="253"/>
      <c r="BJ421" s="253"/>
      <c r="BK421" s="253"/>
      <c r="BL421" s="253"/>
      <c r="BM421" s="253"/>
      <c r="BN421" s="253"/>
      <c r="BO421" s="253"/>
      <c r="BP421" s="253"/>
      <c r="BQ421" s="253"/>
      <c r="BR421" s="253"/>
      <c r="BS421" s="253"/>
      <c r="BT421" s="253"/>
      <c r="BU421" s="253"/>
      <c r="BV421" s="253"/>
      <c r="BW421" s="253"/>
      <c r="BX421" s="253"/>
      <c r="BY421" s="253"/>
      <c r="BZ421" s="253"/>
      <c r="CA421" s="253"/>
      <c r="CB421" s="253"/>
      <c r="CC421" s="253"/>
      <c r="CD421" s="253"/>
      <c r="CE421" s="253"/>
      <c r="CF421" s="253"/>
      <c r="CG421" s="253"/>
      <c r="CH421" s="253"/>
      <c r="CI421" s="253"/>
      <c r="CJ421" s="253"/>
      <c r="CK421" s="253"/>
      <c r="CL421" s="253"/>
      <c r="CM421" s="253"/>
    </row>
    <row r="422" spans="1:91" x14ac:dyDescent="0.25">
      <c r="A422" s="253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  <c r="AA422" s="253"/>
      <c r="AB422" s="253"/>
      <c r="AC422" s="253"/>
      <c r="AD422" s="253"/>
      <c r="AE422" s="253"/>
      <c r="AF422" s="253"/>
      <c r="AG422" s="253"/>
      <c r="AH422" s="253"/>
      <c r="AI422" s="253"/>
      <c r="AJ422" s="253"/>
      <c r="AK422" s="253"/>
      <c r="AL422" s="253"/>
      <c r="AM422" s="253"/>
      <c r="AN422" s="253"/>
      <c r="AO422" s="253"/>
      <c r="AP422" s="253"/>
      <c r="AQ422" s="253"/>
      <c r="AR422" s="253"/>
      <c r="AS422" s="253"/>
      <c r="AT422" s="253"/>
      <c r="AU422" s="253"/>
      <c r="AV422" s="253"/>
      <c r="AW422" s="253"/>
      <c r="AX422" s="253"/>
      <c r="AY422" s="253"/>
      <c r="AZ422" s="253"/>
      <c r="BA422" s="253"/>
      <c r="BB422" s="253"/>
      <c r="BC422" s="253"/>
      <c r="BD422" s="253"/>
      <c r="BE422" s="253"/>
      <c r="BF422" s="253"/>
      <c r="BG422" s="253"/>
      <c r="BH422" s="253"/>
      <c r="BI422" s="253"/>
      <c r="BJ422" s="253"/>
      <c r="BK422" s="253"/>
      <c r="BL422" s="253"/>
      <c r="BM422" s="253"/>
      <c r="BN422" s="253"/>
      <c r="BO422" s="253"/>
      <c r="BP422" s="253"/>
      <c r="BQ422" s="253"/>
      <c r="BR422" s="253"/>
      <c r="BS422" s="253"/>
      <c r="BT422" s="253"/>
      <c r="BU422" s="253"/>
      <c r="BV422" s="253"/>
      <c r="BW422" s="253"/>
      <c r="BX422" s="253"/>
      <c r="BY422" s="253"/>
      <c r="BZ422" s="253"/>
      <c r="CA422" s="253"/>
      <c r="CB422" s="253"/>
      <c r="CC422" s="253"/>
      <c r="CD422" s="253"/>
      <c r="CE422" s="253"/>
      <c r="CF422" s="253"/>
      <c r="CG422" s="253"/>
      <c r="CH422" s="253"/>
      <c r="CI422" s="253"/>
      <c r="CJ422" s="253"/>
      <c r="CK422" s="253"/>
      <c r="CL422" s="253"/>
      <c r="CM422" s="253"/>
    </row>
    <row r="423" spans="1:91" x14ac:dyDescent="0.25">
      <c r="A423" s="253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3"/>
      <c r="AG423" s="253"/>
      <c r="AH423" s="253"/>
      <c r="AI423" s="253"/>
      <c r="AJ423" s="253"/>
      <c r="AK423" s="253"/>
      <c r="AL423" s="253"/>
      <c r="AM423" s="253"/>
      <c r="AN423" s="253"/>
      <c r="AO423" s="253"/>
      <c r="AP423" s="253"/>
      <c r="AQ423" s="253"/>
      <c r="AR423" s="253"/>
      <c r="AS423" s="253"/>
      <c r="AT423" s="253"/>
      <c r="AU423" s="253"/>
      <c r="AV423" s="253"/>
      <c r="AW423" s="253"/>
      <c r="AX423" s="253"/>
      <c r="AY423" s="253"/>
      <c r="AZ423" s="253"/>
      <c r="BA423" s="253"/>
      <c r="BB423" s="253"/>
      <c r="BC423" s="253"/>
      <c r="BD423" s="253"/>
      <c r="BE423" s="253"/>
      <c r="BF423" s="253"/>
      <c r="BG423" s="253"/>
      <c r="BH423" s="253"/>
      <c r="BI423" s="253"/>
      <c r="BJ423" s="253"/>
      <c r="BK423" s="253"/>
      <c r="BL423" s="253"/>
      <c r="BM423" s="253"/>
      <c r="BN423" s="253"/>
      <c r="BO423" s="253"/>
      <c r="BP423" s="253"/>
      <c r="BQ423" s="253"/>
      <c r="BR423" s="253"/>
      <c r="BS423" s="253"/>
      <c r="BT423" s="253"/>
      <c r="BU423" s="253"/>
      <c r="BV423" s="253"/>
      <c r="BW423" s="253"/>
      <c r="BX423" s="253"/>
      <c r="BY423" s="253"/>
      <c r="BZ423" s="253"/>
      <c r="CA423" s="253"/>
      <c r="CB423" s="253"/>
      <c r="CC423" s="253"/>
      <c r="CD423" s="253"/>
      <c r="CE423" s="253"/>
      <c r="CF423" s="253"/>
      <c r="CG423" s="253"/>
      <c r="CH423" s="253"/>
      <c r="CI423" s="253"/>
      <c r="CJ423" s="253"/>
      <c r="CK423" s="253"/>
      <c r="CL423" s="253"/>
      <c r="CM423" s="253"/>
    </row>
    <row r="424" spans="1:91" x14ac:dyDescent="0.25">
      <c r="A424" s="253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  <c r="AA424" s="253"/>
      <c r="AB424" s="253"/>
      <c r="AC424" s="253"/>
      <c r="AD424" s="253"/>
      <c r="AE424" s="253"/>
      <c r="AF424" s="253"/>
      <c r="AG424" s="253"/>
      <c r="AH424" s="253"/>
      <c r="AI424" s="253"/>
      <c r="AJ424" s="253"/>
      <c r="AK424" s="253"/>
      <c r="AL424" s="253"/>
      <c r="AM424" s="253"/>
      <c r="AN424" s="253"/>
      <c r="AO424" s="253"/>
      <c r="AP424" s="253"/>
      <c r="AQ424" s="253"/>
      <c r="AR424" s="253"/>
      <c r="AS424" s="253"/>
      <c r="AT424" s="253"/>
      <c r="AU424" s="253"/>
      <c r="AV424" s="253"/>
      <c r="AW424" s="253"/>
      <c r="AX424" s="253"/>
      <c r="AY424" s="253"/>
      <c r="AZ424" s="253"/>
      <c r="BA424" s="253"/>
      <c r="BB424" s="253"/>
      <c r="BC424" s="253"/>
      <c r="BD424" s="253"/>
      <c r="BE424" s="253"/>
      <c r="BF424" s="253"/>
      <c r="BG424" s="253"/>
      <c r="BH424" s="253"/>
      <c r="BI424" s="253"/>
      <c r="BJ424" s="253"/>
      <c r="BK424" s="253"/>
      <c r="BL424" s="253"/>
      <c r="BM424" s="253"/>
      <c r="BN424" s="253"/>
      <c r="BO424" s="253"/>
      <c r="BP424" s="253"/>
      <c r="BQ424" s="253"/>
      <c r="BR424" s="253"/>
      <c r="BS424" s="253"/>
      <c r="BT424" s="253"/>
      <c r="BU424" s="253"/>
      <c r="BV424" s="253"/>
      <c r="BW424" s="253"/>
      <c r="BX424" s="253"/>
      <c r="BY424" s="253"/>
      <c r="BZ424" s="253"/>
      <c r="CA424" s="253"/>
      <c r="CB424" s="253"/>
      <c r="CC424" s="253"/>
      <c r="CD424" s="253"/>
      <c r="CE424" s="253"/>
      <c r="CF424" s="253"/>
      <c r="CG424" s="253"/>
      <c r="CH424" s="253"/>
      <c r="CI424" s="253"/>
      <c r="CJ424" s="253"/>
      <c r="CK424" s="253"/>
      <c r="CL424" s="253"/>
      <c r="CM424" s="253"/>
    </row>
    <row r="425" spans="1:91" x14ac:dyDescent="0.25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AO425" s="253"/>
      <c r="AP425" s="253"/>
      <c r="AQ425" s="253"/>
      <c r="AR425" s="253"/>
      <c r="AS425" s="253"/>
      <c r="AT425" s="253"/>
      <c r="AU425" s="253"/>
      <c r="AV425" s="253"/>
      <c r="AW425" s="253"/>
      <c r="AX425" s="253"/>
      <c r="AY425" s="253"/>
      <c r="AZ425" s="253"/>
      <c r="BA425" s="253"/>
      <c r="BB425" s="253"/>
      <c r="BC425" s="253"/>
      <c r="BD425" s="253"/>
      <c r="BE425" s="253"/>
      <c r="BF425" s="253"/>
      <c r="BG425" s="253"/>
      <c r="BH425" s="253"/>
      <c r="BI425" s="253"/>
      <c r="BJ425" s="253"/>
      <c r="BK425" s="253"/>
      <c r="BL425" s="253"/>
      <c r="BM425" s="253"/>
      <c r="BN425" s="253"/>
      <c r="BO425" s="253"/>
      <c r="BP425" s="253"/>
      <c r="BQ425" s="253"/>
      <c r="BR425" s="253"/>
      <c r="BS425" s="253"/>
      <c r="BT425" s="253"/>
      <c r="BU425" s="253"/>
      <c r="BV425" s="253"/>
      <c r="BW425" s="253"/>
      <c r="BX425" s="253"/>
      <c r="BY425" s="253"/>
      <c r="BZ425" s="253"/>
      <c r="CA425" s="253"/>
      <c r="CB425" s="253"/>
      <c r="CC425" s="253"/>
      <c r="CD425" s="253"/>
      <c r="CE425" s="253"/>
      <c r="CF425" s="253"/>
      <c r="CG425" s="253"/>
      <c r="CH425" s="253"/>
      <c r="CI425" s="253"/>
      <c r="CJ425" s="253"/>
      <c r="CK425" s="253"/>
      <c r="CL425" s="253"/>
      <c r="CM425" s="253"/>
    </row>
    <row r="426" spans="1:91" x14ac:dyDescent="0.25">
      <c r="A426" s="253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  <c r="AA426" s="253"/>
      <c r="AB426" s="253"/>
      <c r="AC426" s="253"/>
      <c r="AD426" s="253"/>
      <c r="AE426" s="253"/>
      <c r="AF426" s="253"/>
      <c r="AG426" s="253"/>
      <c r="AH426" s="253"/>
      <c r="AI426" s="253"/>
      <c r="AJ426" s="253"/>
      <c r="AK426" s="253"/>
      <c r="AL426" s="253"/>
      <c r="AM426" s="253"/>
      <c r="AN426" s="253"/>
      <c r="AO426" s="253"/>
      <c r="AP426" s="253"/>
      <c r="AQ426" s="253"/>
      <c r="AR426" s="253"/>
      <c r="AS426" s="253"/>
      <c r="AT426" s="253"/>
      <c r="AU426" s="253"/>
      <c r="AV426" s="253"/>
      <c r="AW426" s="253"/>
      <c r="AX426" s="253"/>
      <c r="AY426" s="253"/>
      <c r="AZ426" s="253"/>
      <c r="BA426" s="253"/>
      <c r="BB426" s="253"/>
      <c r="BC426" s="253"/>
      <c r="BD426" s="253"/>
      <c r="BE426" s="253"/>
      <c r="BF426" s="253"/>
      <c r="BG426" s="253"/>
      <c r="BH426" s="253"/>
      <c r="BI426" s="253"/>
      <c r="BJ426" s="253"/>
      <c r="BK426" s="253"/>
      <c r="BL426" s="253"/>
      <c r="BM426" s="253"/>
      <c r="BN426" s="253"/>
      <c r="BO426" s="253"/>
      <c r="BP426" s="253"/>
      <c r="BQ426" s="253"/>
      <c r="BR426" s="253"/>
      <c r="BS426" s="253"/>
      <c r="BT426" s="253"/>
      <c r="BU426" s="253"/>
      <c r="BV426" s="253"/>
      <c r="BW426" s="253"/>
      <c r="BX426" s="253"/>
      <c r="BY426" s="253"/>
      <c r="BZ426" s="253"/>
      <c r="CA426" s="253"/>
      <c r="CB426" s="253"/>
      <c r="CC426" s="253"/>
      <c r="CD426" s="253"/>
      <c r="CE426" s="253"/>
      <c r="CF426" s="253"/>
      <c r="CG426" s="253"/>
      <c r="CH426" s="253"/>
      <c r="CI426" s="253"/>
      <c r="CJ426" s="253"/>
      <c r="CK426" s="253"/>
      <c r="CL426" s="253"/>
      <c r="CM426" s="253"/>
    </row>
    <row r="427" spans="1:91" x14ac:dyDescent="0.25">
      <c r="A427" s="253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  <c r="AA427" s="253"/>
      <c r="AB427" s="253"/>
      <c r="AC427" s="253"/>
      <c r="AD427" s="253"/>
      <c r="AE427" s="253"/>
      <c r="AF427" s="253"/>
      <c r="AG427" s="253"/>
      <c r="AH427" s="253"/>
      <c r="AI427" s="253"/>
      <c r="AJ427" s="253"/>
      <c r="AK427" s="253"/>
      <c r="AL427" s="253"/>
      <c r="AM427" s="253"/>
      <c r="AN427" s="253"/>
      <c r="AO427" s="253"/>
      <c r="AP427" s="253"/>
      <c r="AQ427" s="253"/>
      <c r="AR427" s="253"/>
      <c r="AS427" s="253"/>
      <c r="AT427" s="253"/>
      <c r="AU427" s="253"/>
      <c r="AV427" s="253"/>
      <c r="AW427" s="253"/>
      <c r="AX427" s="253"/>
      <c r="AY427" s="253"/>
      <c r="AZ427" s="253"/>
      <c r="BA427" s="253"/>
      <c r="BB427" s="253"/>
      <c r="BC427" s="253"/>
      <c r="BD427" s="253"/>
      <c r="BE427" s="253"/>
      <c r="BF427" s="253"/>
      <c r="BG427" s="253"/>
      <c r="BH427" s="253"/>
      <c r="BI427" s="253"/>
      <c r="BJ427" s="253"/>
      <c r="BK427" s="253"/>
      <c r="BL427" s="253"/>
      <c r="BM427" s="253"/>
      <c r="BN427" s="253"/>
      <c r="BO427" s="253"/>
      <c r="BP427" s="253"/>
      <c r="BQ427" s="253"/>
      <c r="BR427" s="253"/>
      <c r="BS427" s="253"/>
      <c r="BT427" s="253"/>
      <c r="BU427" s="253"/>
      <c r="BV427" s="253"/>
      <c r="BW427" s="253"/>
      <c r="BX427" s="253"/>
      <c r="BY427" s="253"/>
      <c r="BZ427" s="253"/>
      <c r="CA427" s="253"/>
      <c r="CB427" s="253"/>
      <c r="CC427" s="253"/>
      <c r="CD427" s="253"/>
      <c r="CE427" s="253"/>
      <c r="CF427" s="253"/>
      <c r="CG427" s="253"/>
      <c r="CH427" s="253"/>
      <c r="CI427" s="253"/>
      <c r="CJ427" s="253"/>
      <c r="CK427" s="253"/>
      <c r="CL427" s="253"/>
      <c r="CM427" s="253"/>
    </row>
    <row r="428" spans="1:91" x14ac:dyDescent="0.25">
      <c r="A428" s="253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3"/>
      <c r="AO428" s="253"/>
      <c r="AP428" s="253"/>
      <c r="AQ428" s="253"/>
      <c r="AR428" s="253"/>
      <c r="AS428" s="253"/>
      <c r="AT428" s="253"/>
      <c r="AU428" s="253"/>
      <c r="AV428" s="253"/>
      <c r="AW428" s="253"/>
      <c r="AX428" s="253"/>
      <c r="AY428" s="253"/>
      <c r="AZ428" s="253"/>
      <c r="BA428" s="253"/>
      <c r="BB428" s="253"/>
      <c r="BC428" s="253"/>
      <c r="BD428" s="253"/>
      <c r="BE428" s="253"/>
      <c r="BF428" s="253"/>
      <c r="BG428" s="253"/>
      <c r="BH428" s="253"/>
      <c r="BI428" s="253"/>
      <c r="BJ428" s="253"/>
      <c r="BK428" s="253"/>
      <c r="BL428" s="253"/>
      <c r="BM428" s="253"/>
      <c r="BN428" s="253"/>
      <c r="BO428" s="253"/>
      <c r="BP428" s="253"/>
      <c r="BQ428" s="253"/>
      <c r="BR428" s="253"/>
      <c r="BS428" s="253"/>
      <c r="BT428" s="253"/>
      <c r="BU428" s="253"/>
      <c r="BV428" s="253"/>
      <c r="BW428" s="253"/>
      <c r="BX428" s="253"/>
      <c r="BY428" s="253"/>
      <c r="BZ428" s="253"/>
      <c r="CA428" s="253"/>
      <c r="CB428" s="253"/>
      <c r="CC428" s="253"/>
      <c r="CD428" s="253"/>
      <c r="CE428" s="253"/>
      <c r="CF428" s="253"/>
      <c r="CG428" s="253"/>
      <c r="CH428" s="253"/>
      <c r="CI428" s="253"/>
      <c r="CJ428" s="253"/>
      <c r="CK428" s="253"/>
      <c r="CL428" s="253"/>
      <c r="CM428" s="253"/>
    </row>
    <row r="429" spans="1:91" x14ac:dyDescent="0.25">
      <c r="A429" s="253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  <c r="AA429" s="253"/>
      <c r="AB429" s="253"/>
      <c r="AC429" s="253"/>
      <c r="AD429" s="253"/>
      <c r="AE429" s="253"/>
      <c r="AF429" s="253"/>
      <c r="AG429" s="253"/>
      <c r="AH429" s="253"/>
      <c r="AI429" s="253"/>
      <c r="AJ429" s="253"/>
      <c r="AK429" s="253"/>
      <c r="AL429" s="253"/>
      <c r="AM429" s="253"/>
      <c r="AN429" s="253"/>
      <c r="AO429" s="253"/>
      <c r="AP429" s="253"/>
      <c r="AQ429" s="253"/>
      <c r="AR429" s="253"/>
      <c r="AS429" s="253"/>
      <c r="AT429" s="253"/>
      <c r="AU429" s="253"/>
      <c r="AV429" s="253"/>
      <c r="AW429" s="253"/>
      <c r="AX429" s="253"/>
      <c r="AY429" s="253"/>
      <c r="AZ429" s="253"/>
      <c r="BA429" s="253"/>
      <c r="BB429" s="253"/>
      <c r="BC429" s="253"/>
      <c r="BD429" s="253"/>
      <c r="BE429" s="253"/>
      <c r="BF429" s="253"/>
      <c r="BG429" s="253"/>
      <c r="BH429" s="253"/>
      <c r="BI429" s="253"/>
      <c r="BJ429" s="253"/>
      <c r="BK429" s="253"/>
      <c r="BL429" s="253"/>
      <c r="BM429" s="253"/>
      <c r="BN429" s="253"/>
      <c r="BO429" s="253"/>
      <c r="BP429" s="253"/>
      <c r="BQ429" s="253"/>
      <c r="BR429" s="253"/>
      <c r="BS429" s="253"/>
      <c r="BT429" s="253"/>
      <c r="BU429" s="253"/>
      <c r="BV429" s="253"/>
      <c r="BW429" s="253"/>
      <c r="BX429" s="253"/>
      <c r="BY429" s="253"/>
      <c r="BZ429" s="253"/>
      <c r="CA429" s="253"/>
      <c r="CB429" s="253"/>
      <c r="CC429" s="253"/>
      <c r="CD429" s="253"/>
      <c r="CE429" s="253"/>
      <c r="CF429" s="253"/>
      <c r="CG429" s="253"/>
      <c r="CH429" s="253"/>
      <c r="CI429" s="253"/>
      <c r="CJ429" s="253"/>
      <c r="CK429" s="253"/>
      <c r="CL429" s="253"/>
      <c r="CM429" s="253"/>
    </row>
    <row r="430" spans="1:91" x14ac:dyDescent="0.25">
      <c r="A430" s="253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AO430" s="253"/>
      <c r="AP430" s="253"/>
      <c r="AQ430" s="253"/>
      <c r="AR430" s="253"/>
      <c r="AS430" s="253"/>
      <c r="AT430" s="253"/>
      <c r="AU430" s="253"/>
      <c r="AV430" s="253"/>
      <c r="AW430" s="253"/>
      <c r="AX430" s="253"/>
      <c r="AY430" s="253"/>
      <c r="AZ430" s="253"/>
      <c r="BA430" s="253"/>
      <c r="BB430" s="253"/>
      <c r="BC430" s="253"/>
      <c r="BD430" s="253"/>
      <c r="BE430" s="253"/>
      <c r="BF430" s="253"/>
      <c r="BG430" s="253"/>
      <c r="BH430" s="253"/>
      <c r="BI430" s="253"/>
      <c r="BJ430" s="253"/>
      <c r="BK430" s="253"/>
      <c r="BL430" s="253"/>
      <c r="BM430" s="253"/>
      <c r="BN430" s="253"/>
      <c r="BO430" s="253"/>
      <c r="BP430" s="253"/>
      <c r="BQ430" s="253"/>
      <c r="BR430" s="253"/>
      <c r="BS430" s="253"/>
      <c r="BT430" s="253"/>
      <c r="BU430" s="253"/>
      <c r="BV430" s="253"/>
      <c r="BW430" s="253"/>
      <c r="BX430" s="253"/>
      <c r="BY430" s="253"/>
      <c r="BZ430" s="253"/>
      <c r="CA430" s="253"/>
      <c r="CB430" s="253"/>
      <c r="CC430" s="253"/>
      <c r="CD430" s="253"/>
      <c r="CE430" s="253"/>
      <c r="CF430" s="253"/>
      <c r="CG430" s="253"/>
      <c r="CH430" s="253"/>
      <c r="CI430" s="253"/>
      <c r="CJ430" s="253"/>
      <c r="CK430" s="253"/>
      <c r="CL430" s="253"/>
      <c r="CM430" s="253"/>
    </row>
    <row r="431" spans="1:91" x14ac:dyDescent="0.25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AO431" s="253"/>
      <c r="AP431" s="253"/>
      <c r="AQ431" s="253"/>
      <c r="AR431" s="253"/>
      <c r="AS431" s="253"/>
      <c r="AT431" s="253"/>
      <c r="AU431" s="253"/>
      <c r="AV431" s="253"/>
      <c r="AW431" s="253"/>
      <c r="AX431" s="253"/>
      <c r="AY431" s="253"/>
      <c r="AZ431" s="253"/>
      <c r="BA431" s="253"/>
      <c r="BB431" s="253"/>
      <c r="BC431" s="253"/>
      <c r="BD431" s="253"/>
      <c r="BE431" s="253"/>
      <c r="BF431" s="253"/>
      <c r="BG431" s="253"/>
      <c r="BH431" s="253"/>
      <c r="BI431" s="253"/>
      <c r="BJ431" s="253"/>
      <c r="BK431" s="253"/>
      <c r="BL431" s="253"/>
      <c r="BM431" s="253"/>
      <c r="BN431" s="253"/>
      <c r="BO431" s="253"/>
      <c r="BP431" s="253"/>
      <c r="BQ431" s="253"/>
      <c r="BR431" s="253"/>
      <c r="BS431" s="253"/>
      <c r="BT431" s="253"/>
      <c r="BU431" s="253"/>
      <c r="BV431" s="253"/>
      <c r="BW431" s="253"/>
      <c r="BX431" s="253"/>
      <c r="BY431" s="253"/>
      <c r="BZ431" s="253"/>
      <c r="CA431" s="253"/>
      <c r="CB431" s="253"/>
      <c r="CC431" s="253"/>
      <c r="CD431" s="253"/>
      <c r="CE431" s="253"/>
      <c r="CF431" s="253"/>
      <c r="CG431" s="253"/>
      <c r="CH431" s="253"/>
      <c r="CI431" s="253"/>
      <c r="CJ431" s="253"/>
      <c r="CK431" s="253"/>
      <c r="CL431" s="253"/>
      <c r="CM431" s="253"/>
    </row>
    <row r="432" spans="1:91" x14ac:dyDescent="0.25">
      <c r="A432" s="253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  <c r="AA432" s="253"/>
      <c r="AB432" s="253"/>
      <c r="AC432" s="253"/>
      <c r="AD432" s="253"/>
      <c r="AE432" s="253"/>
      <c r="AF432" s="253"/>
      <c r="AG432" s="253"/>
      <c r="AH432" s="253"/>
      <c r="AI432" s="253"/>
      <c r="AJ432" s="253"/>
      <c r="AK432" s="253"/>
      <c r="AL432" s="253"/>
      <c r="AM432" s="253"/>
      <c r="AN432" s="253"/>
      <c r="AO432" s="253"/>
      <c r="AP432" s="253"/>
      <c r="AQ432" s="253"/>
      <c r="AR432" s="253"/>
      <c r="AS432" s="253"/>
      <c r="AT432" s="253"/>
      <c r="AU432" s="253"/>
      <c r="AV432" s="253"/>
      <c r="AW432" s="253"/>
      <c r="AX432" s="253"/>
      <c r="AY432" s="253"/>
      <c r="AZ432" s="253"/>
      <c r="BA432" s="253"/>
      <c r="BB432" s="253"/>
      <c r="BC432" s="253"/>
      <c r="BD432" s="253"/>
      <c r="BE432" s="253"/>
      <c r="BF432" s="253"/>
      <c r="BG432" s="253"/>
      <c r="BH432" s="253"/>
      <c r="BI432" s="253"/>
      <c r="BJ432" s="253"/>
      <c r="BK432" s="253"/>
      <c r="BL432" s="253"/>
      <c r="BM432" s="253"/>
      <c r="BN432" s="253"/>
      <c r="BO432" s="253"/>
      <c r="BP432" s="253"/>
      <c r="BQ432" s="253"/>
      <c r="BR432" s="253"/>
      <c r="BS432" s="253"/>
      <c r="BT432" s="253"/>
      <c r="BU432" s="253"/>
      <c r="BV432" s="253"/>
      <c r="BW432" s="253"/>
      <c r="BX432" s="253"/>
      <c r="BY432" s="253"/>
      <c r="BZ432" s="253"/>
      <c r="CA432" s="253"/>
      <c r="CB432" s="253"/>
      <c r="CC432" s="253"/>
      <c r="CD432" s="253"/>
      <c r="CE432" s="253"/>
      <c r="CF432" s="253"/>
      <c r="CG432" s="253"/>
      <c r="CH432" s="253"/>
      <c r="CI432" s="253"/>
      <c r="CJ432" s="253"/>
      <c r="CK432" s="253"/>
      <c r="CL432" s="253"/>
      <c r="CM432" s="253"/>
    </row>
    <row r="433" spans="1:91" x14ac:dyDescent="0.25">
      <c r="A433" s="253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3"/>
      <c r="AG433" s="253"/>
      <c r="AH433" s="253"/>
      <c r="AI433" s="253"/>
      <c r="AJ433" s="253"/>
      <c r="AK433" s="253"/>
      <c r="AL433" s="253"/>
      <c r="AM433" s="253"/>
      <c r="AN433" s="253"/>
      <c r="AO433" s="253"/>
      <c r="AP433" s="253"/>
      <c r="AQ433" s="253"/>
      <c r="AR433" s="253"/>
      <c r="AS433" s="253"/>
      <c r="AT433" s="253"/>
      <c r="AU433" s="253"/>
      <c r="AV433" s="253"/>
      <c r="AW433" s="253"/>
      <c r="AX433" s="253"/>
      <c r="AY433" s="253"/>
      <c r="AZ433" s="253"/>
      <c r="BA433" s="253"/>
      <c r="BB433" s="253"/>
      <c r="BC433" s="253"/>
      <c r="BD433" s="253"/>
      <c r="BE433" s="253"/>
      <c r="BF433" s="253"/>
      <c r="BG433" s="253"/>
      <c r="BH433" s="253"/>
      <c r="BI433" s="253"/>
      <c r="BJ433" s="253"/>
      <c r="BK433" s="253"/>
      <c r="BL433" s="253"/>
      <c r="BM433" s="253"/>
      <c r="BN433" s="253"/>
      <c r="BO433" s="253"/>
      <c r="BP433" s="253"/>
      <c r="BQ433" s="253"/>
      <c r="BR433" s="253"/>
      <c r="BS433" s="253"/>
      <c r="BT433" s="253"/>
      <c r="BU433" s="253"/>
      <c r="BV433" s="253"/>
      <c r="BW433" s="253"/>
      <c r="BX433" s="253"/>
      <c r="BY433" s="253"/>
      <c r="BZ433" s="253"/>
      <c r="CA433" s="253"/>
      <c r="CB433" s="253"/>
      <c r="CC433" s="253"/>
      <c r="CD433" s="253"/>
      <c r="CE433" s="253"/>
      <c r="CF433" s="253"/>
      <c r="CG433" s="253"/>
      <c r="CH433" s="253"/>
      <c r="CI433" s="253"/>
      <c r="CJ433" s="253"/>
      <c r="CK433" s="253"/>
      <c r="CL433" s="253"/>
      <c r="CM433" s="253"/>
    </row>
    <row r="434" spans="1:91" x14ac:dyDescent="0.25">
      <c r="A434" s="253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  <c r="AA434" s="253"/>
      <c r="AB434" s="253"/>
      <c r="AC434" s="253"/>
      <c r="AD434" s="253"/>
      <c r="AE434" s="253"/>
      <c r="AF434" s="253"/>
      <c r="AG434" s="253"/>
      <c r="AH434" s="253"/>
      <c r="AI434" s="253"/>
      <c r="AJ434" s="253"/>
      <c r="AK434" s="253"/>
      <c r="AL434" s="253"/>
      <c r="AM434" s="253"/>
      <c r="AN434" s="253"/>
      <c r="AO434" s="253"/>
      <c r="AP434" s="253"/>
      <c r="AQ434" s="253"/>
      <c r="AR434" s="253"/>
      <c r="AS434" s="253"/>
      <c r="AT434" s="253"/>
      <c r="AU434" s="253"/>
      <c r="AV434" s="253"/>
      <c r="AW434" s="253"/>
      <c r="AX434" s="253"/>
      <c r="AY434" s="253"/>
      <c r="AZ434" s="253"/>
      <c r="BA434" s="253"/>
      <c r="BB434" s="253"/>
      <c r="BC434" s="253"/>
      <c r="BD434" s="253"/>
      <c r="BE434" s="253"/>
      <c r="BF434" s="253"/>
      <c r="BG434" s="253"/>
      <c r="BH434" s="253"/>
      <c r="BI434" s="253"/>
      <c r="BJ434" s="253"/>
      <c r="BK434" s="253"/>
      <c r="BL434" s="253"/>
      <c r="BM434" s="253"/>
      <c r="BN434" s="253"/>
      <c r="BO434" s="253"/>
      <c r="BP434" s="253"/>
      <c r="BQ434" s="253"/>
      <c r="BR434" s="253"/>
      <c r="BS434" s="253"/>
      <c r="BT434" s="253"/>
      <c r="BU434" s="253"/>
      <c r="BV434" s="253"/>
      <c r="BW434" s="253"/>
      <c r="BX434" s="253"/>
      <c r="BY434" s="253"/>
      <c r="BZ434" s="253"/>
      <c r="CA434" s="253"/>
      <c r="CB434" s="253"/>
      <c r="CC434" s="253"/>
      <c r="CD434" s="253"/>
      <c r="CE434" s="253"/>
      <c r="CF434" s="253"/>
      <c r="CG434" s="253"/>
      <c r="CH434" s="253"/>
      <c r="CI434" s="253"/>
      <c r="CJ434" s="253"/>
      <c r="CK434" s="253"/>
      <c r="CL434" s="253"/>
      <c r="CM434" s="253"/>
    </row>
    <row r="435" spans="1:91" x14ac:dyDescent="0.25">
      <c r="A435" s="253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  <c r="AA435" s="253"/>
      <c r="AB435" s="253"/>
      <c r="AC435" s="253"/>
      <c r="AD435" s="253"/>
      <c r="AE435" s="253"/>
      <c r="AF435" s="253"/>
      <c r="AG435" s="253"/>
      <c r="AH435" s="253"/>
      <c r="AI435" s="253"/>
      <c r="AJ435" s="253"/>
      <c r="AK435" s="253"/>
      <c r="AL435" s="253"/>
      <c r="AM435" s="253"/>
      <c r="AN435" s="253"/>
      <c r="AO435" s="253"/>
      <c r="AP435" s="253"/>
      <c r="AQ435" s="253"/>
      <c r="AR435" s="253"/>
      <c r="AS435" s="253"/>
      <c r="AT435" s="253"/>
      <c r="AU435" s="253"/>
      <c r="AV435" s="253"/>
      <c r="AW435" s="253"/>
      <c r="AX435" s="253"/>
      <c r="AY435" s="253"/>
      <c r="AZ435" s="253"/>
      <c r="BA435" s="253"/>
      <c r="BB435" s="253"/>
      <c r="BC435" s="253"/>
      <c r="BD435" s="253"/>
      <c r="BE435" s="253"/>
      <c r="BF435" s="253"/>
      <c r="BG435" s="253"/>
      <c r="BH435" s="253"/>
      <c r="BI435" s="253"/>
      <c r="BJ435" s="253"/>
      <c r="BK435" s="253"/>
      <c r="BL435" s="253"/>
      <c r="BM435" s="253"/>
      <c r="BN435" s="253"/>
      <c r="BO435" s="253"/>
      <c r="BP435" s="253"/>
      <c r="BQ435" s="253"/>
      <c r="BR435" s="253"/>
      <c r="BS435" s="253"/>
      <c r="BT435" s="253"/>
      <c r="BU435" s="253"/>
      <c r="BV435" s="253"/>
      <c r="BW435" s="253"/>
      <c r="BX435" s="253"/>
      <c r="BY435" s="253"/>
      <c r="BZ435" s="253"/>
      <c r="CA435" s="253"/>
      <c r="CB435" s="253"/>
      <c r="CC435" s="253"/>
      <c r="CD435" s="253"/>
      <c r="CE435" s="253"/>
      <c r="CF435" s="253"/>
      <c r="CG435" s="253"/>
      <c r="CH435" s="253"/>
      <c r="CI435" s="253"/>
      <c r="CJ435" s="253"/>
      <c r="CK435" s="253"/>
      <c r="CL435" s="253"/>
      <c r="CM435" s="253"/>
    </row>
    <row r="436" spans="1:91" x14ac:dyDescent="0.25">
      <c r="A436" s="253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/>
      <c r="AJ436" s="253"/>
      <c r="AK436" s="253"/>
      <c r="AL436" s="253"/>
      <c r="AM436" s="253"/>
      <c r="AN436" s="253"/>
      <c r="AO436" s="253"/>
      <c r="AP436" s="253"/>
      <c r="AQ436" s="253"/>
      <c r="AR436" s="253"/>
      <c r="AS436" s="253"/>
      <c r="AT436" s="253"/>
      <c r="AU436" s="253"/>
      <c r="AV436" s="253"/>
      <c r="AW436" s="253"/>
      <c r="AX436" s="253"/>
      <c r="AY436" s="253"/>
      <c r="AZ436" s="253"/>
      <c r="BA436" s="253"/>
      <c r="BB436" s="253"/>
      <c r="BC436" s="253"/>
      <c r="BD436" s="253"/>
      <c r="BE436" s="253"/>
      <c r="BF436" s="253"/>
      <c r="BG436" s="253"/>
      <c r="BH436" s="253"/>
      <c r="BI436" s="253"/>
      <c r="BJ436" s="253"/>
      <c r="BK436" s="253"/>
      <c r="BL436" s="253"/>
      <c r="BM436" s="253"/>
      <c r="BN436" s="253"/>
      <c r="BO436" s="253"/>
      <c r="BP436" s="253"/>
      <c r="BQ436" s="253"/>
      <c r="BR436" s="253"/>
      <c r="BS436" s="253"/>
      <c r="BT436" s="253"/>
      <c r="BU436" s="253"/>
      <c r="BV436" s="253"/>
      <c r="BW436" s="253"/>
      <c r="BX436" s="253"/>
      <c r="BY436" s="253"/>
      <c r="BZ436" s="253"/>
      <c r="CA436" s="253"/>
      <c r="CB436" s="253"/>
      <c r="CC436" s="253"/>
      <c r="CD436" s="253"/>
      <c r="CE436" s="253"/>
      <c r="CF436" s="253"/>
      <c r="CG436" s="253"/>
      <c r="CH436" s="253"/>
      <c r="CI436" s="253"/>
      <c r="CJ436" s="253"/>
      <c r="CK436" s="253"/>
      <c r="CL436" s="253"/>
      <c r="CM436" s="253"/>
    </row>
    <row r="437" spans="1:91" x14ac:dyDescent="0.25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AO437" s="253"/>
      <c r="AP437" s="253"/>
      <c r="AQ437" s="253"/>
      <c r="AR437" s="253"/>
      <c r="AS437" s="253"/>
      <c r="AT437" s="253"/>
      <c r="AU437" s="253"/>
      <c r="AV437" s="253"/>
      <c r="AW437" s="253"/>
      <c r="AX437" s="253"/>
      <c r="AY437" s="253"/>
      <c r="AZ437" s="253"/>
      <c r="BA437" s="253"/>
      <c r="BB437" s="253"/>
      <c r="BC437" s="253"/>
      <c r="BD437" s="253"/>
      <c r="BE437" s="253"/>
      <c r="BF437" s="253"/>
      <c r="BG437" s="253"/>
      <c r="BH437" s="253"/>
      <c r="BI437" s="253"/>
      <c r="BJ437" s="253"/>
      <c r="BK437" s="253"/>
      <c r="BL437" s="253"/>
      <c r="BM437" s="253"/>
      <c r="BN437" s="253"/>
      <c r="BO437" s="253"/>
      <c r="BP437" s="253"/>
      <c r="BQ437" s="253"/>
      <c r="BR437" s="253"/>
      <c r="BS437" s="253"/>
      <c r="BT437" s="253"/>
      <c r="BU437" s="253"/>
      <c r="BV437" s="253"/>
      <c r="BW437" s="253"/>
      <c r="BX437" s="253"/>
      <c r="BY437" s="253"/>
      <c r="BZ437" s="253"/>
      <c r="CA437" s="253"/>
      <c r="CB437" s="253"/>
      <c r="CC437" s="253"/>
      <c r="CD437" s="253"/>
      <c r="CE437" s="253"/>
      <c r="CF437" s="253"/>
      <c r="CG437" s="253"/>
      <c r="CH437" s="253"/>
      <c r="CI437" s="253"/>
      <c r="CJ437" s="253"/>
      <c r="CK437" s="253"/>
      <c r="CL437" s="253"/>
      <c r="CM437" s="253"/>
    </row>
    <row r="438" spans="1:91" x14ac:dyDescent="0.25">
      <c r="A438" s="253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  <c r="AK438" s="253"/>
      <c r="AL438" s="253"/>
      <c r="AM438" s="253"/>
      <c r="AN438" s="253"/>
      <c r="AO438" s="253"/>
      <c r="AP438" s="253"/>
      <c r="AQ438" s="253"/>
      <c r="AR438" s="253"/>
      <c r="AS438" s="253"/>
      <c r="AT438" s="253"/>
      <c r="AU438" s="253"/>
      <c r="AV438" s="253"/>
      <c r="AW438" s="253"/>
      <c r="AX438" s="253"/>
      <c r="AY438" s="253"/>
      <c r="AZ438" s="253"/>
      <c r="BA438" s="253"/>
      <c r="BB438" s="253"/>
      <c r="BC438" s="253"/>
      <c r="BD438" s="253"/>
      <c r="BE438" s="253"/>
      <c r="BF438" s="253"/>
      <c r="BG438" s="253"/>
      <c r="BH438" s="253"/>
      <c r="BI438" s="253"/>
      <c r="BJ438" s="253"/>
      <c r="BK438" s="253"/>
      <c r="BL438" s="253"/>
      <c r="BM438" s="253"/>
      <c r="BN438" s="253"/>
      <c r="BO438" s="253"/>
      <c r="BP438" s="253"/>
      <c r="BQ438" s="253"/>
      <c r="BR438" s="253"/>
      <c r="BS438" s="253"/>
      <c r="BT438" s="253"/>
      <c r="BU438" s="253"/>
      <c r="BV438" s="253"/>
      <c r="BW438" s="253"/>
      <c r="BX438" s="253"/>
      <c r="BY438" s="253"/>
      <c r="BZ438" s="253"/>
      <c r="CA438" s="253"/>
      <c r="CB438" s="253"/>
      <c r="CC438" s="253"/>
      <c r="CD438" s="253"/>
      <c r="CE438" s="253"/>
      <c r="CF438" s="253"/>
      <c r="CG438" s="253"/>
      <c r="CH438" s="253"/>
      <c r="CI438" s="253"/>
      <c r="CJ438" s="253"/>
      <c r="CK438" s="253"/>
      <c r="CL438" s="253"/>
      <c r="CM438" s="253"/>
    </row>
    <row r="439" spans="1:91" x14ac:dyDescent="0.25">
      <c r="A439" s="253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  <c r="AA439" s="253"/>
      <c r="AB439" s="253"/>
      <c r="AC439" s="253"/>
      <c r="AD439" s="253"/>
      <c r="AE439" s="253"/>
      <c r="AF439" s="253"/>
      <c r="AG439" s="253"/>
      <c r="AH439" s="253"/>
      <c r="AI439" s="253"/>
      <c r="AJ439" s="253"/>
      <c r="AK439" s="253"/>
      <c r="AL439" s="253"/>
      <c r="AM439" s="253"/>
      <c r="AN439" s="253"/>
      <c r="AO439" s="253"/>
      <c r="AP439" s="253"/>
      <c r="AQ439" s="253"/>
      <c r="AR439" s="253"/>
      <c r="AS439" s="253"/>
      <c r="AT439" s="253"/>
      <c r="AU439" s="253"/>
      <c r="AV439" s="253"/>
      <c r="AW439" s="253"/>
      <c r="AX439" s="253"/>
      <c r="AY439" s="253"/>
      <c r="AZ439" s="253"/>
      <c r="BA439" s="253"/>
      <c r="BB439" s="253"/>
      <c r="BC439" s="253"/>
      <c r="BD439" s="253"/>
      <c r="BE439" s="253"/>
      <c r="BF439" s="253"/>
      <c r="BG439" s="253"/>
      <c r="BH439" s="253"/>
      <c r="BI439" s="253"/>
      <c r="BJ439" s="253"/>
      <c r="BK439" s="253"/>
      <c r="BL439" s="253"/>
      <c r="BM439" s="253"/>
      <c r="BN439" s="253"/>
      <c r="BO439" s="253"/>
      <c r="BP439" s="253"/>
      <c r="BQ439" s="253"/>
      <c r="BR439" s="253"/>
      <c r="BS439" s="253"/>
      <c r="BT439" s="253"/>
      <c r="BU439" s="253"/>
      <c r="BV439" s="253"/>
      <c r="BW439" s="253"/>
      <c r="BX439" s="253"/>
      <c r="BY439" s="253"/>
      <c r="BZ439" s="253"/>
      <c r="CA439" s="253"/>
      <c r="CB439" s="253"/>
      <c r="CC439" s="253"/>
      <c r="CD439" s="253"/>
      <c r="CE439" s="253"/>
      <c r="CF439" s="253"/>
      <c r="CG439" s="253"/>
      <c r="CH439" s="253"/>
      <c r="CI439" s="253"/>
      <c r="CJ439" s="253"/>
      <c r="CK439" s="253"/>
      <c r="CL439" s="253"/>
      <c r="CM439" s="253"/>
    </row>
    <row r="440" spans="1:91" x14ac:dyDescent="0.25">
      <c r="A440" s="253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3"/>
      <c r="AH440" s="253"/>
      <c r="AI440" s="253"/>
      <c r="AJ440" s="253"/>
      <c r="AK440" s="253"/>
      <c r="AL440" s="253"/>
      <c r="AM440" s="253"/>
      <c r="AN440" s="253"/>
      <c r="AO440" s="253"/>
      <c r="AP440" s="253"/>
      <c r="AQ440" s="253"/>
      <c r="AR440" s="253"/>
      <c r="AS440" s="253"/>
      <c r="AT440" s="253"/>
      <c r="AU440" s="253"/>
      <c r="AV440" s="253"/>
      <c r="AW440" s="253"/>
      <c r="AX440" s="253"/>
      <c r="AY440" s="253"/>
      <c r="AZ440" s="253"/>
      <c r="BA440" s="253"/>
      <c r="BB440" s="253"/>
      <c r="BC440" s="253"/>
      <c r="BD440" s="253"/>
      <c r="BE440" s="253"/>
      <c r="BF440" s="253"/>
      <c r="BG440" s="253"/>
      <c r="BH440" s="253"/>
      <c r="BI440" s="253"/>
      <c r="BJ440" s="253"/>
      <c r="BK440" s="253"/>
      <c r="BL440" s="253"/>
      <c r="BM440" s="253"/>
      <c r="BN440" s="253"/>
      <c r="BO440" s="253"/>
      <c r="BP440" s="253"/>
      <c r="BQ440" s="253"/>
      <c r="BR440" s="253"/>
      <c r="BS440" s="253"/>
      <c r="BT440" s="253"/>
      <c r="BU440" s="253"/>
      <c r="BV440" s="253"/>
      <c r="BW440" s="253"/>
      <c r="BX440" s="253"/>
      <c r="BY440" s="253"/>
      <c r="BZ440" s="253"/>
      <c r="CA440" s="253"/>
      <c r="CB440" s="253"/>
      <c r="CC440" s="253"/>
      <c r="CD440" s="253"/>
      <c r="CE440" s="253"/>
      <c r="CF440" s="253"/>
      <c r="CG440" s="253"/>
      <c r="CH440" s="253"/>
      <c r="CI440" s="253"/>
      <c r="CJ440" s="253"/>
      <c r="CK440" s="253"/>
      <c r="CL440" s="253"/>
      <c r="CM440" s="253"/>
    </row>
    <row r="441" spans="1:91" x14ac:dyDescent="0.25">
      <c r="A441" s="253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  <c r="AA441" s="253"/>
      <c r="AB441" s="253"/>
      <c r="AC441" s="253"/>
      <c r="AD441" s="253"/>
      <c r="AE441" s="253"/>
      <c r="AF441" s="253"/>
      <c r="AG441" s="253"/>
      <c r="AH441" s="253"/>
      <c r="AI441" s="253"/>
      <c r="AJ441" s="253"/>
      <c r="AK441" s="253"/>
      <c r="AL441" s="253"/>
      <c r="AM441" s="253"/>
      <c r="AN441" s="253"/>
      <c r="AO441" s="253"/>
      <c r="AP441" s="253"/>
      <c r="AQ441" s="253"/>
      <c r="AR441" s="253"/>
      <c r="AS441" s="253"/>
      <c r="AT441" s="253"/>
      <c r="AU441" s="253"/>
      <c r="AV441" s="253"/>
      <c r="AW441" s="253"/>
      <c r="AX441" s="253"/>
      <c r="AY441" s="253"/>
      <c r="AZ441" s="253"/>
      <c r="BA441" s="253"/>
      <c r="BB441" s="253"/>
      <c r="BC441" s="253"/>
      <c r="BD441" s="253"/>
      <c r="BE441" s="253"/>
      <c r="BF441" s="253"/>
      <c r="BG441" s="253"/>
      <c r="BH441" s="253"/>
      <c r="BI441" s="253"/>
      <c r="BJ441" s="253"/>
      <c r="BK441" s="253"/>
      <c r="BL441" s="253"/>
      <c r="BM441" s="253"/>
      <c r="BN441" s="253"/>
      <c r="BO441" s="253"/>
      <c r="BP441" s="253"/>
      <c r="BQ441" s="253"/>
      <c r="BR441" s="253"/>
      <c r="BS441" s="253"/>
      <c r="BT441" s="253"/>
      <c r="BU441" s="253"/>
      <c r="BV441" s="253"/>
      <c r="BW441" s="253"/>
      <c r="BX441" s="253"/>
      <c r="BY441" s="253"/>
      <c r="BZ441" s="253"/>
      <c r="CA441" s="253"/>
      <c r="CB441" s="253"/>
      <c r="CC441" s="253"/>
      <c r="CD441" s="253"/>
      <c r="CE441" s="253"/>
      <c r="CF441" s="253"/>
      <c r="CG441" s="253"/>
      <c r="CH441" s="253"/>
      <c r="CI441" s="253"/>
      <c r="CJ441" s="253"/>
      <c r="CK441" s="253"/>
      <c r="CL441" s="253"/>
      <c r="CM441" s="253"/>
    </row>
    <row r="442" spans="1:91" x14ac:dyDescent="0.25">
      <c r="A442" s="253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AO442" s="253"/>
      <c r="AP442" s="253"/>
      <c r="AQ442" s="253"/>
      <c r="AR442" s="253"/>
      <c r="AS442" s="253"/>
      <c r="AT442" s="253"/>
      <c r="AU442" s="253"/>
      <c r="AV442" s="253"/>
      <c r="AW442" s="253"/>
      <c r="AX442" s="253"/>
      <c r="AY442" s="253"/>
      <c r="AZ442" s="253"/>
      <c r="BA442" s="253"/>
      <c r="BB442" s="253"/>
      <c r="BC442" s="253"/>
      <c r="BD442" s="253"/>
      <c r="BE442" s="253"/>
      <c r="BF442" s="253"/>
      <c r="BG442" s="253"/>
      <c r="BH442" s="253"/>
      <c r="BI442" s="253"/>
      <c r="BJ442" s="253"/>
      <c r="BK442" s="253"/>
      <c r="BL442" s="253"/>
      <c r="BM442" s="253"/>
      <c r="BN442" s="253"/>
      <c r="BO442" s="253"/>
      <c r="BP442" s="253"/>
      <c r="BQ442" s="253"/>
      <c r="BR442" s="253"/>
      <c r="BS442" s="253"/>
      <c r="BT442" s="253"/>
      <c r="BU442" s="253"/>
      <c r="BV442" s="253"/>
      <c r="BW442" s="253"/>
      <c r="BX442" s="253"/>
      <c r="BY442" s="253"/>
      <c r="BZ442" s="253"/>
      <c r="CA442" s="253"/>
      <c r="CB442" s="253"/>
      <c r="CC442" s="253"/>
      <c r="CD442" s="253"/>
      <c r="CE442" s="253"/>
      <c r="CF442" s="253"/>
      <c r="CG442" s="253"/>
      <c r="CH442" s="253"/>
      <c r="CI442" s="253"/>
      <c r="CJ442" s="253"/>
      <c r="CK442" s="253"/>
      <c r="CL442" s="253"/>
      <c r="CM442" s="253"/>
    </row>
    <row r="443" spans="1:91" x14ac:dyDescent="0.25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AO443" s="253"/>
      <c r="AP443" s="253"/>
      <c r="AQ443" s="253"/>
      <c r="AR443" s="253"/>
      <c r="AS443" s="253"/>
      <c r="AT443" s="253"/>
      <c r="AU443" s="253"/>
      <c r="AV443" s="253"/>
      <c r="AW443" s="253"/>
      <c r="AX443" s="253"/>
      <c r="AY443" s="253"/>
      <c r="AZ443" s="253"/>
      <c r="BA443" s="253"/>
      <c r="BB443" s="253"/>
      <c r="BC443" s="253"/>
      <c r="BD443" s="253"/>
      <c r="BE443" s="253"/>
      <c r="BF443" s="253"/>
      <c r="BG443" s="253"/>
      <c r="BH443" s="253"/>
      <c r="BI443" s="253"/>
      <c r="BJ443" s="253"/>
      <c r="BK443" s="253"/>
      <c r="BL443" s="253"/>
      <c r="BM443" s="253"/>
      <c r="BN443" s="253"/>
      <c r="BO443" s="253"/>
      <c r="BP443" s="253"/>
      <c r="BQ443" s="253"/>
      <c r="BR443" s="253"/>
      <c r="BS443" s="253"/>
      <c r="BT443" s="253"/>
      <c r="BU443" s="253"/>
      <c r="BV443" s="253"/>
      <c r="BW443" s="253"/>
      <c r="BX443" s="253"/>
      <c r="BY443" s="253"/>
      <c r="BZ443" s="253"/>
      <c r="CA443" s="253"/>
      <c r="CB443" s="253"/>
      <c r="CC443" s="253"/>
      <c r="CD443" s="253"/>
      <c r="CE443" s="253"/>
      <c r="CF443" s="253"/>
      <c r="CG443" s="253"/>
      <c r="CH443" s="253"/>
      <c r="CI443" s="253"/>
      <c r="CJ443" s="253"/>
      <c r="CK443" s="253"/>
      <c r="CL443" s="253"/>
      <c r="CM443" s="253"/>
    </row>
    <row r="444" spans="1:91" x14ac:dyDescent="0.25">
      <c r="A444" s="253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  <c r="AA444" s="253"/>
      <c r="AB444" s="253"/>
      <c r="AC444" s="253"/>
      <c r="AD444" s="253"/>
      <c r="AE444" s="253"/>
      <c r="AF444" s="253"/>
      <c r="AG444" s="253"/>
      <c r="AH444" s="253"/>
      <c r="AI444" s="253"/>
      <c r="AJ444" s="253"/>
      <c r="AK444" s="253"/>
      <c r="AL444" s="253"/>
      <c r="AM444" s="253"/>
      <c r="AN444" s="253"/>
      <c r="AO444" s="253"/>
      <c r="AP444" s="253"/>
      <c r="AQ444" s="253"/>
      <c r="AR444" s="253"/>
      <c r="AS444" s="253"/>
      <c r="AT444" s="253"/>
      <c r="AU444" s="253"/>
      <c r="AV444" s="253"/>
      <c r="AW444" s="253"/>
      <c r="AX444" s="253"/>
      <c r="AY444" s="253"/>
      <c r="AZ444" s="253"/>
      <c r="BA444" s="253"/>
      <c r="BB444" s="253"/>
      <c r="BC444" s="253"/>
      <c r="BD444" s="253"/>
      <c r="BE444" s="253"/>
      <c r="BF444" s="253"/>
      <c r="BG444" s="253"/>
      <c r="BH444" s="253"/>
      <c r="BI444" s="253"/>
      <c r="BJ444" s="253"/>
      <c r="BK444" s="253"/>
      <c r="BL444" s="253"/>
      <c r="BM444" s="253"/>
      <c r="BN444" s="253"/>
      <c r="BO444" s="253"/>
      <c r="BP444" s="253"/>
      <c r="BQ444" s="253"/>
      <c r="BR444" s="253"/>
      <c r="BS444" s="253"/>
      <c r="BT444" s="253"/>
      <c r="BU444" s="253"/>
      <c r="BV444" s="253"/>
      <c r="BW444" s="253"/>
      <c r="BX444" s="253"/>
      <c r="BY444" s="253"/>
      <c r="BZ444" s="253"/>
      <c r="CA444" s="253"/>
      <c r="CB444" s="253"/>
      <c r="CC444" s="253"/>
      <c r="CD444" s="253"/>
      <c r="CE444" s="253"/>
      <c r="CF444" s="253"/>
      <c r="CG444" s="253"/>
      <c r="CH444" s="253"/>
      <c r="CI444" s="253"/>
      <c r="CJ444" s="253"/>
      <c r="CK444" s="253"/>
      <c r="CL444" s="253"/>
      <c r="CM444" s="253"/>
    </row>
    <row r="445" spans="1:91" x14ac:dyDescent="0.25">
      <c r="A445" s="253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3"/>
      <c r="AG445" s="253"/>
      <c r="AH445" s="253"/>
      <c r="AI445" s="253"/>
      <c r="AJ445" s="253"/>
      <c r="AK445" s="253"/>
      <c r="AL445" s="253"/>
      <c r="AM445" s="253"/>
      <c r="AN445" s="253"/>
      <c r="AO445" s="253"/>
      <c r="AP445" s="253"/>
      <c r="AQ445" s="253"/>
      <c r="AR445" s="253"/>
      <c r="AS445" s="253"/>
      <c r="AT445" s="253"/>
      <c r="AU445" s="253"/>
      <c r="AV445" s="253"/>
      <c r="AW445" s="253"/>
      <c r="AX445" s="253"/>
      <c r="AY445" s="253"/>
      <c r="AZ445" s="253"/>
      <c r="BA445" s="253"/>
      <c r="BB445" s="253"/>
      <c r="BC445" s="253"/>
      <c r="BD445" s="253"/>
      <c r="BE445" s="253"/>
      <c r="BF445" s="253"/>
      <c r="BG445" s="253"/>
      <c r="BH445" s="253"/>
      <c r="BI445" s="253"/>
      <c r="BJ445" s="253"/>
      <c r="BK445" s="253"/>
      <c r="BL445" s="253"/>
      <c r="BM445" s="253"/>
      <c r="BN445" s="253"/>
      <c r="BO445" s="253"/>
      <c r="BP445" s="253"/>
      <c r="BQ445" s="253"/>
      <c r="BR445" s="253"/>
      <c r="BS445" s="253"/>
      <c r="BT445" s="253"/>
      <c r="BU445" s="253"/>
      <c r="BV445" s="253"/>
      <c r="BW445" s="253"/>
      <c r="BX445" s="253"/>
      <c r="BY445" s="253"/>
      <c r="BZ445" s="253"/>
      <c r="CA445" s="253"/>
      <c r="CB445" s="253"/>
      <c r="CC445" s="253"/>
      <c r="CD445" s="253"/>
      <c r="CE445" s="253"/>
      <c r="CF445" s="253"/>
      <c r="CG445" s="253"/>
      <c r="CH445" s="253"/>
      <c r="CI445" s="253"/>
      <c r="CJ445" s="253"/>
      <c r="CK445" s="253"/>
      <c r="CL445" s="253"/>
      <c r="CM445" s="253"/>
    </row>
    <row r="446" spans="1:91" x14ac:dyDescent="0.25">
      <c r="A446" s="253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  <c r="AA446" s="253"/>
      <c r="AB446" s="253"/>
      <c r="AC446" s="253"/>
      <c r="AD446" s="253"/>
      <c r="AE446" s="253"/>
      <c r="AF446" s="253"/>
      <c r="AG446" s="253"/>
      <c r="AH446" s="253"/>
      <c r="AI446" s="253"/>
      <c r="AJ446" s="253"/>
      <c r="AK446" s="253"/>
      <c r="AL446" s="253"/>
      <c r="AM446" s="253"/>
      <c r="AN446" s="253"/>
      <c r="AO446" s="253"/>
      <c r="AP446" s="253"/>
      <c r="AQ446" s="253"/>
      <c r="AR446" s="253"/>
      <c r="AS446" s="253"/>
      <c r="AT446" s="253"/>
      <c r="AU446" s="253"/>
      <c r="AV446" s="253"/>
      <c r="AW446" s="253"/>
      <c r="AX446" s="253"/>
      <c r="AY446" s="253"/>
      <c r="AZ446" s="253"/>
      <c r="BA446" s="253"/>
      <c r="BB446" s="253"/>
      <c r="BC446" s="253"/>
      <c r="BD446" s="253"/>
      <c r="BE446" s="253"/>
      <c r="BF446" s="253"/>
      <c r="BG446" s="253"/>
      <c r="BH446" s="253"/>
      <c r="BI446" s="253"/>
      <c r="BJ446" s="253"/>
      <c r="BK446" s="253"/>
      <c r="BL446" s="253"/>
      <c r="BM446" s="253"/>
      <c r="BN446" s="253"/>
      <c r="BO446" s="253"/>
      <c r="BP446" s="253"/>
      <c r="BQ446" s="253"/>
      <c r="BR446" s="253"/>
      <c r="BS446" s="253"/>
      <c r="BT446" s="253"/>
      <c r="BU446" s="253"/>
      <c r="BV446" s="253"/>
      <c r="BW446" s="253"/>
      <c r="BX446" s="253"/>
      <c r="BY446" s="253"/>
      <c r="BZ446" s="253"/>
      <c r="CA446" s="253"/>
      <c r="CB446" s="253"/>
      <c r="CC446" s="253"/>
      <c r="CD446" s="253"/>
      <c r="CE446" s="253"/>
      <c r="CF446" s="253"/>
      <c r="CG446" s="253"/>
      <c r="CH446" s="253"/>
      <c r="CI446" s="253"/>
      <c r="CJ446" s="253"/>
      <c r="CK446" s="253"/>
      <c r="CL446" s="253"/>
      <c r="CM446" s="253"/>
    </row>
    <row r="447" spans="1:91" x14ac:dyDescent="0.25">
      <c r="A447" s="253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  <c r="AA447" s="253"/>
      <c r="AB447" s="253"/>
      <c r="AC447" s="253"/>
      <c r="AD447" s="253"/>
      <c r="AE447" s="253"/>
      <c r="AF447" s="253"/>
      <c r="AG447" s="253"/>
      <c r="AH447" s="253"/>
      <c r="AI447" s="253"/>
      <c r="AJ447" s="253"/>
      <c r="AK447" s="253"/>
      <c r="AL447" s="253"/>
      <c r="AM447" s="253"/>
      <c r="AN447" s="253"/>
      <c r="AO447" s="253"/>
      <c r="AP447" s="253"/>
      <c r="AQ447" s="253"/>
      <c r="AR447" s="253"/>
      <c r="AS447" s="253"/>
      <c r="AT447" s="253"/>
      <c r="AU447" s="253"/>
      <c r="AV447" s="253"/>
      <c r="AW447" s="253"/>
      <c r="AX447" s="253"/>
      <c r="AY447" s="253"/>
      <c r="AZ447" s="253"/>
      <c r="BA447" s="253"/>
      <c r="BB447" s="253"/>
      <c r="BC447" s="253"/>
      <c r="BD447" s="253"/>
      <c r="BE447" s="253"/>
      <c r="BF447" s="253"/>
      <c r="BG447" s="253"/>
      <c r="BH447" s="253"/>
      <c r="BI447" s="253"/>
      <c r="BJ447" s="253"/>
      <c r="BK447" s="253"/>
      <c r="BL447" s="253"/>
      <c r="BM447" s="253"/>
      <c r="BN447" s="253"/>
      <c r="BO447" s="253"/>
      <c r="BP447" s="253"/>
      <c r="BQ447" s="253"/>
      <c r="BR447" s="253"/>
      <c r="BS447" s="253"/>
      <c r="BT447" s="253"/>
      <c r="BU447" s="253"/>
      <c r="BV447" s="253"/>
      <c r="BW447" s="253"/>
      <c r="BX447" s="253"/>
      <c r="BY447" s="253"/>
      <c r="BZ447" s="253"/>
      <c r="CA447" s="253"/>
      <c r="CB447" s="253"/>
      <c r="CC447" s="253"/>
      <c r="CD447" s="253"/>
      <c r="CE447" s="253"/>
      <c r="CF447" s="253"/>
      <c r="CG447" s="253"/>
      <c r="CH447" s="253"/>
      <c r="CI447" s="253"/>
      <c r="CJ447" s="253"/>
      <c r="CK447" s="253"/>
      <c r="CL447" s="253"/>
      <c r="CM447" s="253"/>
    </row>
    <row r="448" spans="1:91" x14ac:dyDescent="0.25">
      <c r="A448" s="253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  <c r="AA448" s="253"/>
      <c r="AB448" s="253"/>
      <c r="AC448" s="253"/>
      <c r="AD448" s="253"/>
      <c r="AE448" s="253"/>
      <c r="AF448" s="253"/>
      <c r="AG448" s="253"/>
      <c r="AH448" s="253"/>
      <c r="AI448" s="253"/>
      <c r="AJ448" s="253"/>
      <c r="AK448" s="253"/>
      <c r="AL448" s="253"/>
      <c r="AM448" s="253"/>
      <c r="AN448" s="253"/>
      <c r="AO448" s="253"/>
      <c r="AP448" s="253"/>
      <c r="AQ448" s="253"/>
      <c r="AR448" s="253"/>
      <c r="AS448" s="253"/>
      <c r="AT448" s="253"/>
      <c r="AU448" s="253"/>
      <c r="AV448" s="253"/>
      <c r="AW448" s="253"/>
      <c r="AX448" s="253"/>
      <c r="AY448" s="253"/>
      <c r="AZ448" s="253"/>
      <c r="BA448" s="253"/>
      <c r="BB448" s="253"/>
      <c r="BC448" s="253"/>
      <c r="BD448" s="253"/>
      <c r="BE448" s="253"/>
      <c r="BF448" s="253"/>
      <c r="BG448" s="253"/>
      <c r="BH448" s="253"/>
      <c r="BI448" s="253"/>
      <c r="BJ448" s="253"/>
      <c r="BK448" s="253"/>
      <c r="BL448" s="253"/>
      <c r="BM448" s="253"/>
      <c r="BN448" s="253"/>
      <c r="BO448" s="253"/>
      <c r="BP448" s="253"/>
      <c r="BQ448" s="253"/>
      <c r="BR448" s="253"/>
      <c r="BS448" s="253"/>
      <c r="BT448" s="253"/>
      <c r="BU448" s="253"/>
      <c r="BV448" s="253"/>
      <c r="BW448" s="253"/>
      <c r="BX448" s="253"/>
      <c r="BY448" s="253"/>
      <c r="BZ448" s="253"/>
      <c r="CA448" s="253"/>
      <c r="CB448" s="253"/>
      <c r="CC448" s="253"/>
      <c r="CD448" s="253"/>
      <c r="CE448" s="253"/>
      <c r="CF448" s="253"/>
      <c r="CG448" s="253"/>
      <c r="CH448" s="253"/>
      <c r="CI448" s="253"/>
      <c r="CJ448" s="253"/>
      <c r="CK448" s="253"/>
      <c r="CL448" s="253"/>
      <c r="CM448" s="253"/>
    </row>
    <row r="449" spans="1:91" x14ac:dyDescent="0.25">
      <c r="A449" s="253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  <c r="AA449" s="253"/>
      <c r="AB449" s="253"/>
      <c r="AC449" s="253"/>
      <c r="AD449" s="253"/>
      <c r="AE449" s="253"/>
      <c r="AF449" s="253"/>
      <c r="AG449" s="253"/>
      <c r="AH449" s="253"/>
      <c r="AI449" s="253"/>
      <c r="AJ449" s="253"/>
      <c r="AK449" s="253"/>
      <c r="AL449" s="253"/>
      <c r="AM449" s="253"/>
      <c r="AN449" s="253"/>
      <c r="AO449" s="253"/>
      <c r="AP449" s="253"/>
      <c r="AQ449" s="253"/>
      <c r="AR449" s="253"/>
      <c r="AS449" s="253"/>
      <c r="AT449" s="253"/>
      <c r="AU449" s="253"/>
      <c r="AV449" s="253"/>
      <c r="AW449" s="253"/>
      <c r="AX449" s="253"/>
      <c r="AY449" s="253"/>
      <c r="AZ449" s="253"/>
      <c r="BA449" s="253"/>
      <c r="BB449" s="253"/>
      <c r="BC449" s="253"/>
      <c r="BD449" s="253"/>
      <c r="BE449" s="253"/>
      <c r="BF449" s="253"/>
      <c r="BG449" s="253"/>
      <c r="BH449" s="253"/>
      <c r="BI449" s="253"/>
      <c r="BJ449" s="253"/>
      <c r="BK449" s="253"/>
      <c r="BL449" s="253"/>
      <c r="BM449" s="253"/>
      <c r="BN449" s="253"/>
      <c r="BO449" s="253"/>
      <c r="BP449" s="253"/>
      <c r="BQ449" s="253"/>
      <c r="BR449" s="253"/>
      <c r="BS449" s="253"/>
      <c r="BT449" s="253"/>
      <c r="BU449" s="253"/>
      <c r="BV449" s="253"/>
      <c r="BW449" s="253"/>
      <c r="BX449" s="253"/>
      <c r="BY449" s="253"/>
      <c r="BZ449" s="253"/>
      <c r="CA449" s="253"/>
      <c r="CB449" s="253"/>
      <c r="CC449" s="253"/>
      <c r="CD449" s="253"/>
      <c r="CE449" s="253"/>
      <c r="CF449" s="253"/>
      <c r="CG449" s="253"/>
      <c r="CH449" s="253"/>
      <c r="CI449" s="253"/>
      <c r="CJ449" s="253"/>
      <c r="CK449" s="253"/>
      <c r="CL449" s="253"/>
      <c r="CM449" s="253"/>
    </row>
    <row r="450" spans="1:91" x14ac:dyDescent="0.25">
      <c r="A450" s="253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  <c r="AA450" s="253"/>
      <c r="AB450" s="253"/>
      <c r="AC450" s="253"/>
      <c r="AD450" s="253"/>
      <c r="AE450" s="253"/>
      <c r="AF450" s="253"/>
      <c r="AG450" s="253"/>
      <c r="AH450" s="253"/>
      <c r="AI450" s="253"/>
      <c r="AJ450" s="253"/>
      <c r="AK450" s="253"/>
      <c r="AL450" s="253"/>
      <c r="AM450" s="253"/>
      <c r="AN450" s="253"/>
      <c r="AO450" s="253"/>
      <c r="AP450" s="253"/>
      <c r="AQ450" s="253"/>
      <c r="AR450" s="253"/>
      <c r="AS450" s="253"/>
      <c r="AT450" s="253"/>
      <c r="AU450" s="253"/>
      <c r="AV450" s="253"/>
      <c r="AW450" s="253"/>
      <c r="AX450" s="253"/>
      <c r="AY450" s="253"/>
      <c r="AZ450" s="253"/>
      <c r="BA450" s="253"/>
      <c r="BB450" s="253"/>
      <c r="BC450" s="253"/>
      <c r="BD450" s="253"/>
      <c r="BE450" s="253"/>
      <c r="BF450" s="253"/>
      <c r="BG450" s="253"/>
      <c r="BH450" s="253"/>
      <c r="BI450" s="253"/>
      <c r="BJ450" s="253"/>
      <c r="BK450" s="253"/>
      <c r="BL450" s="253"/>
      <c r="BM450" s="253"/>
      <c r="BN450" s="253"/>
      <c r="BO450" s="253"/>
      <c r="BP450" s="253"/>
      <c r="BQ450" s="253"/>
      <c r="BR450" s="253"/>
      <c r="BS450" s="253"/>
      <c r="BT450" s="253"/>
      <c r="BU450" s="253"/>
      <c r="BV450" s="253"/>
      <c r="BW450" s="253"/>
      <c r="BX450" s="253"/>
      <c r="BY450" s="253"/>
      <c r="BZ450" s="253"/>
      <c r="CA450" s="253"/>
      <c r="CB450" s="253"/>
      <c r="CC450" s="253"/>
      <c r="CD450" s="253"/>
      <c r="CE450" s="253"/>
      <c r="CF450" s="253"/>
      <c r="CG450" s="253"/>
      <c r="CH450" s="253"/>
      <c r="CI450" s="253"/>
      <c r="CJ450" s="253"/>
      <c r="CK450" s="253"/>
      <c r="CL450" s="253"/>
      <c r="CM450" s="253"/>
    </row>
    <row r="451" spans="1:91" x14ac:dyDescent="0.25">
      <c r="A451" s="253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  <c r="AA451" s="253"/>
      <c r="AB451" s="253"/>
      <c r="AC451" s="253"/>
      <c r="AD451" s="253"/>
      <c r="AE451" s="253"/>
      <c r="AF451" s="253"/>
      <c r="AG451" s="253"/>
      <c r="AH451" s="253"/>
      <c r="AI451" s="253"/>
      <c r="AJ451" s="253"/>
      <c r="AK451" s="253"/>
      <c r="AL451" s="253"/>
      <c r="AM451" s="253"/>
      <c r="AN451" s="253"/>
      <c r="AO451" s="253"/>
      <c r="AP451" s="253"/>
      <c r="AQ451" s="253"/>
      <c r="AR451" s="253"/>
      <c r="AS451" s="253"/>
      <c r="AT451" s="253"/>
      <c r="AU451" s="253"/>
      <c r="AV451" s="253"/>
      <c r="AW451" s="253"/>
      <c r="AX451" s="253"/>
      <c r="AY451" s="253"/>
      <c r="AZ451" s="253"/>
      <c r="BA451" s="253"/>
      <c r="BB451" s="253"/>
      <c r="BC451" s="253"/>
      <c r="BD451" s="253"/>
      <c r="BE451" s="253"/>
      <c r="BF451" s="253"/>
      <c r="BG451" s="253"/>
      <c r="BH451" s="253"/>
      <c r="BI451" s="253"/>
      <c r="BJ451" s="253"/>
      <c r="BK451" s="253"/>
      <c r="BL451" s="253"/>
      <c r="BM451" s="253"/>
      <c r="BN451" s="253"/>
      <c r="BO451" s="253"/>
      <c r="BP451" s="253"/>
      <c r="BQ451" s="253"/>
      <c r="BR451" s="253"/>
      <c r="BS451" s="253"/>
      <c r="BT451" s="253"/>
      <c r="BU451" s="253"/>
      <c r="BV451" s="253"/>
      <c r="BW451" s="253"/>
      <c r="BX451" s="253"/>
      <c r="BY451" s="253"/>
      <c r="BZ451" s="253"/>
      <c r="CA451" s="253"/>
      <c r="CB451" s="253"/>
      <c r="CC451" s="253"/>
      <c r="CD451" s="253"/>
      <c r="CE451" s="253"/>
      <c r="CF451" s="253"/>
      <c r="CG451" s="253"/>
      <c r="CH451" s="253"/>
      <c r="CI451" s="253"/>
      <c r="CJ451" s="253"/>
      <c r="CK451" s="253"/>
      <c r="CL451" s="253"/>
      <c r="CM451" s="253"/>
    </row>
    <row r="452" spans="1:91" x14ac:dyDescent="0.25">
      <c r="A452" s="253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  <c r="AA452" s="253"/>
      <c r="AB452" s="253"/>
      <c r="AC452" s="253"/>
      <c r="AD452" s="253"/>
      <c r="AE452" s="253"/>
      <c r="AF452" s="253"/>
      <c r="AG452" s="253"/>
      <c r="AH452" s="253"/>
      <c r="AI452" s="253"/>
      <c r="AJ452" s="253"/>
      <c r="AK452" s="253"/>
      <c r="AL452" s="253"/>
      <c r="AM452" s="253"/>
      <c r="AN452" s="253"/>
      <c r="AO452" s="253"/>
      <c r="AP452" s="253"/>
      <c r="AQ452" s="253"/>
      <c r="AR452" s="253"/>
      <c r="AS452" s="253"/>
      <c r="AT452" s="253"/>
      <c r="AU452" s="253"/>
      <c r="AV452" s="253"/>
      <c r="AW452" s="253"/>
      <c r="AX452" s="253"/>
      <c r="AY452" s="253"/>
      <c r="AZ452" s="253"/>
      <c r="BA452" s="253"/>
      <c r="BB452" s="253"/>
      <c r="BC452" s="253"/>
      <c r="BD452" s="253"/>
      <c r="BE452" s="253"/>
      <c r="BF452" s="253"/>
      <c r="BG452" s="253"/>
      <c r="BH452" s="253"/>
      <c r="BI452" s="253"/>
      <c r="BJ452" s="253"/>
      <c r="BK452" s="253"/>
      <c r="BL452" s="253"/>
      <c r="BM452" s="253"/>
      <c r="BN452" s="253"/>
      <c r="BO452" s="253"/>
      <c r="BP452" s="253"/>
      <c r="BQ452" s="253"/>
      <c r="BR452" s="253"/>
      <c r="BS452" s="253"/>
      <c r="BT452" s="253"/>
      <c r="BU452" s="253"/>
      <c r="BV452" s="253"/>
      <c r="BW452" s="253"/>
      <c r="BX452" s="253"/>
      <c r="BY452" s="253"/>
      <c r="BZ452" s="253"/>
      <c r="CA452" s="253"/>
      <c r="CB452" s="253"/>
      <c r="CC452" s="253"/>
      <c r="CD452" s="253"/>
      <c r="CE452" s="253"/>
      <c r="CF452" s="253"/>
      <c r="CG452" s="253"/>
      <c r="CH452" s="253"/>
      <c r="CI452" s="253"/>
      <c r="CJ452" s="253"/>
      <c r="CK452" s="253"/>
      <c r="CL452" s="253"/>
      <c r="CM452" s="253"/>
    </row>
    <row r="453" spans="1:91" x14ac:dyDescent="0.25">
      <c r="A453" s="253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  <c r="AA453" s="253"/>
      <c r="AB453" s="253"/>
      <c r="AC453" s="253"/>
      <c r="AD453" s="253"/>
      <c r="AE453" s="253"/>
      <c r="AF453" s="253"/>
      <c r="AG453" s="253"/>
      <c r="AH453" s="253"/>
      <c r="AI453" s="253"/>
      <c r="AJ453" s="253"/>
      <c r="AK453" s="253"/>
      <c r="AL453" s="253"/>
      <c r="AM453" s="253"/>
      <c r="AN453" s="253"/>
      <c r="AO453" s="253"/>
      <c r="AP453" s="253"/>
      <c r="AQ453" s="253"/>
      <c r="AR453" s="253"/>
      <c r="AS453" s="253"/>
      <c r="AT453" s="253"/>
      <c r="AU453" s="253"/>
      <c r="AV453" s="253"/>
      <c r="AW453" s="253"/>
      <c r="AX453" s="253"/>
      <c r="AY453" s="253"/>
      <c r="AZ453" s="253"/>
      <c r="BA453" s="253"/>
      <c r="BB453" s="253"/>
      <c r="BC453" s="253"/>
      <c r="BD453" s="253"/>
      <c r="BE453" s="253"/>
      <c r="BF453" s="253"/>
      <c r="BG453" s="253"/>
      <c r="BH453" s="253"/>
      <c r="BI453" s="253"/>
      <c r="BJ453" s="253"/>
      <c r="BK453" s="253"/>
      <c r="BL453" s="253"/>
      <c r="BM453" s="253"/>
      <c r="BN453" s="253"/>
      <c r="BO453" s="253"/>
      <c r="BP453" s="253"/>
      <c r="BQ453" s="253"/>
      <c r="BR453" s="253"/>
      <c r="BS453" s="253"/>
      <c r="BT453" s="253"/>
      <c r="BU453" s="253"/>
      <c r="BV453" s="253"/>
      <c r="BW453" s="253"/>
      <c r="BX453" s="253"/>
      <c r="BY453" s="253"/>
      <c r="BZ453" s="253"/>
      <c r="CA453" s="253"/>
      <c r="CB453" s="253"/>
      <c r="CC453" s="253"/>
      <c r="CD453" s="253"/>
      <c r="CE453" s="253"/>
      <c r="CF453" s="253"/>
      <c r="CG453" s="253"/>
      <c r="CH453" s="253"/>
      <c r="CI453" s="253"/>
      <c r="CJ453" s="253"/>
      <c r="CK453" s="253"/>
      <c r="CL453" s="253"/>
      <c r="CM453" s="253"/>
    </row>
    <row r="454" spans="1:91" x14ac:dyDescent="0.25">
      <c r="A454" s="253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3"/>
      <c r="AG454" s="253"/>
      <c r="AH454" s="253"/>
      <c r="AI454" s="253"/>
      <c r="AJ454" s="253"/>
      <c r="AK454" s="253"/>
      <c r="AL454" s="253"/>
      <c r="AM454" s="253"/>
      <c r="AN454" s="253"/>
      <c r="AO454" s="253"/>
      <c r="AP454" s="253"/>
      <c r="AQ454" s="253"/>
      <c r="AR454" s="253"/>
      <c r="AS454" s="253"/>
      <c r="AT454" s="253"/>
      <c r="AU454" s="253"/>
      <c r="AV454" s="253"/>
      <c r="AW454" s="253"/>
      <c r="AX454" s="253"/>
      <c r="AY454" s="253"/>
      <c r="AZ454" s="253"/>
      <c r="BA454" s="253"/>
      <c r="BB454" s="253"/>
      <c r="BC454" s="253"/>
      <c r="BD454" s="253"/>
      <c r="BE454" s="253"/>
      <c r="BF454" s="253"/>
      <c r="BG454" s="253"/>
      <c r="BH454" s="253"/>
      <c r="BI454" s="253"/>
      <c r="BJ454" s="253"/>
      <c r="BK454" s="253"/>
      <c r="BL454" s="253"/>
      <c r="BM454" s="253"/>
      <c r="BN454" s="253"/>
      <c r="BO454" s="253"/>
      <c r="BP454" s="253"/>
      <c r="BQ454" s="253"/>
      <c r="BR454" s="253"/>
      <c r="BS454" s="253"/>
      <c r="BT454" s="253"/>
      <c r="BU454" s="253"/>
      <c r="BV454" s="253"/>
      <c r="BW454" s="253"/>
      <c r="BX454" s="253"/>
      <c r="BY454" s="253"/>
      <c r="BZ454" s="253"/>
      <c r="CA454" s="253"/>
      <c r="CB454" s="253"/>
      <c r="CC454" s="253"/>
      <c r="CD454" s="253"/>
      <c r="CE454" s="253"/>
      <c r="CF454" s="253"/>
      <c r="CG454" s="253"/>
      <c r="CH454" s="253"/>
      <c r="CI454" s="253"/>
      <c r="CJ454" s="253"/>
      <c r="CK454" s="253"/>
      <c r="CL454" s="253"/>
      <c r="CM454" s="253"/>
    </row>
    <row r="455" spans="1:91" x14ac:dyDescent="0.25">
      <c r="A455" s="253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  <c r="AA455" s="253"/>
      <c r="AB455" s="253"/>
      <c r="AC455" s="253"/>
      <c r="AD455" s="253"/>
      <c r="AE455" s="253"/>
      <c r="AF455" s="253"/>
      <c r="AG455" s="253"/>
      <c r="AH455" s="253"/>
      <c r="AI455" s="253"/>
      <c r="AJ455" s="253"/>
      <c r="AK455" s="253"/>
      <c r="AL455" s="253"/>
      <c r="AM455" s="253"/>
      <c r="AN455" s="253"/>
      <c r="AO455" s="253"/>
      <c r="AP455" s="253"/>
      <c r="AQ455" s="253"/>
      <c r="AR455" s="253"/>
      <c r="AS455" s="253"/>
      <c r="AT455" s="253"/>
      <c r="AU455" s="253"/>
      <c r="AV455" s="253"/>
      <c r="AW455" s="253"/>
      <c r="AX455" s="253"/>
      <c r="AY455" s="253"/>
      <c r="AZ455" s="253"/>
      <c r="BA455" s="253"/>
      <c r="BB455" s="253"/>
      <c r="BC455" s="253"/>
      <c r="BD455" s="253"/>
      <c r="BE455" s="253"/>
      <c r="BF455" s="253"/>
      <c r="BG455" s="253"/>
      <c r="BH455" s="253"/>
      <c r="BI455" s="253"/>
      <c r="BJ455" s="253"/>
      <c r="BK455" s="253"/>
      <c r="BL455" s="253"/>
      <c r="BM455" s="253"/>
      <c r="BN455" s="253"/>
      <c r="BO455" s="253"/>
      <c r="BP455" s="253"/>
      <c r="BQ455" s="253"/>
      <c r="BR455" s="253"/>
      <c r="BS455" s="253"/>
      <c r="BT455" s="253"/>
      <c r="BU455" s="253"/>
      <c r="BV455" s="253"/>
      <c r="BW455" s="253"/>
      <c r="BX455" s="253"/>
      <c r="BY455" s="253"/>
      <c r="BZ455" s="253"/>
      <c r="CA455" s="253"/>
      <c r="CB455" s="253"/>
      <c r="CC455" s="253"/>
      <c r="CD455" s="253"/>
      <c r="CE455" s="253"/>
      <c r="CF455" s="253"/>
      <c r="CG455" s="253"/>
      <c r="CH455" s="253"/>
      <c r="CI455" s="253"/>
      <c r="CJ455" s="253"/>
      <c r="CK455" s="253"/>
      <c r="CL455" s="253"/>
      <c r="CM455" s="253"/>
    </row>
    <row r="456" spans="1:91" x14ac:dyDescent="0.25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/>
      <c r="AJ456" s="253"/>
      <c r="AK456" s="253"/>
      <c r="AL456" s="253"/>
      <c r="AM456" s="253"/>
      <c r="AN456" s="253"/>
      <c r="AO456" s="253"/>
      <c r="AP456" s="253"/>
      <c r="AQ456" s="253"/>
      <c r="AR456" s="253"/>
      <c r="AS456" s="253"/>
      <c r="AT456" s="253"/>
      <c r="AU456" s="253"/>
      <c r="AV456" s="253"/>
      <c r="AW456" s="253"/>
      <c r="AX456" s="253"/>
      <c r="AY456" s="253"/>
      <c r="AZ456" s="253"/>
      <c r="BA456" s="253"/>
      <c r="BB456" s="253"/>
      <c r="BC456" s="253"/>
      <c r="BD456" s="253"/>
      <c r="BE456" s="253"/>
      <c r="BF456" s="253"/>
      <c r="BG456" s="253"/>
      <c r="BH456" s="253"/>
      <c r="BI456" s="253"/>
      <c r="BJ456" s="253"/>
      <c r="BK456" s="253"/>
      <c r="BL456" s="253"/>
      <c r="BM456" s="253"/>
      <c r="BN456" s="253"/>
      <c r="BO456" s="253"/>
      <c r="BP456" s="253"/>
      <c r="BQ456" s="253"/>
      <c r="BR456" s="253"/>
      <c r="BS456" s="253"/>
      <c r="BT456" s="253"/>
      <c r="BU456" s="253"/>
      <c r="BV456" s="253"/>
      <c r="BW456" s="253"/>
      <c r="BX456" s="253"/>
      <c r="BY456" s="253"/>
      <c r="BZ456" s="253"/>
      <c r="CA456" s="253"/>
      <c r="CB456" s="253"/>
      <c r="CC456" s="253"/>
      <c r="CD456" s="253"/>
      <c r="CE456" s="253"/>
      <c r="CF456" s="253"/>
      <c r="CG456" s="253"/>
      <c r="CH456" s="253"/>
      <c r="CI456" s="253"/>
      <c r="CJ456" s="253"/>
      <c r="CK456" s="253"/>
      <c r="CL456" s="253"/>
      <c r="CM456" s="253"/>
    </row>
    <row r="457" spans="1:91" x14ac:dyDescent="0.25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/>
      <c r="AJ457" s="253"/>
      <c r="AK457" s="253"/>
      <c r="AL457" s="253"/>
      <c r="AM457" s="253"/>
      <c r="AN457" s="253"/>
      <c r="AO457" s="253"/>
      <c r="AP457" s="253"/>
      <c r="AQ457" s="253"/>
      <c r="AR457" s="253"/>
      <c r="AS457" s="253"/>
      <c r="AT457" s="253"/>
      <c r="AU457" s="253"/>
      <c r="AV457" s="253"/>
      <c r="AW457" s="253"/>
      <c r="AX457" s="253"/>
      <c r="AY457" s="253"/>
      <c r="AZ457" s="253"/>
      <c r="BA457" s="253"/>
      <c r="BB457" s="253"/>
      <c r="BC457" s="253"/>
      <c r="BD457" s="253"/>
      <c r="BE457" s="253"/>
      <c r="BF457" s="253"/>
      <c r="BG457" s="253"/>
      <c r="BH457" s="253"/>
      <c r="BI457" s="253"/>
      <c r="BJ457" s="253"/>
      <c r="BK457" s="253"/>
      <c r="BL457" s="253"/>
      <c r="BM457" s="253"/>
      <c r="BN457" s="253"/>
      <c r="BO457" s="253"/>
      <c r="BP457" s="253"/>
      <c r="BQ457" s="253"/>
      <c r="BR457" s="253"/>
      <c r="BS457" s="253"/>
      <c r="BT457" s="253"/>
      <c r="BU457" s="253"/>
      <c r="BV457" s="253"/>
      <c r="BW457" s="253"/>
      <c r="BX457" s="253"/>
      <c r="BY457" s="253"/>
      <c r="BZ457" s="253"/>
      <c r="CA457" s="253"/>
      <c r="CB457" s="253"/>
      <c r="CC457" s="253"/>
      <c r="CD457" s="253"/>
      <c r="CE457" s="253"/>
      <c r="CF457" s="253"/>
      <c r="CG457" s="253"/>
      <c r="CH457" s="253"/>
      <c r="CI457" s="253"/>
      <c r="CJ457" s="253"/>
      <c r="CK457" s="253"/>
      <c r="CL457" s="253"/>
      <c r="CM457" s="253"/>
    </row>
    <row r="458" spans="1:91" x14ac:dyDescent="0.25">
      <c r="A458" s="253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  <c r="AA458" s="253"/>
      <c r="AB458" s="253"/>
      <c r="AC458" s="253"/>
      <c r="AD458" s="253"/>
      <c r="AE458" s="253"/>
      <c r="AF458" s="253"/>
      <c r="AG458" s="253"/>
      <c r="AH458" s="253"/>
      <c r="AI458" s="253"/>
      <c r="AJ458" s="253"/>
      <c r="AK458" s="253"/>
      <c r="AL458" s="253"/>
      <c r="AM458" s="253"/>
      <c r="AN458" s="253"/>
      <c r="AO458" s="253"/>
      <c r="AP458" s="253"/>
      <c r="AQ458" s="253"/>
      <c r="AR458" s="253"/>
      <c r="AS458" s="253"/>
      <c r="AT458" s="253"/>
      <c r="AU458" s="253"/>
      <c r="AV458" s="253"/>
      <c r="AW458" s="253"/>
      <c r="AX458" s="253"/>
      <c r="AY458" s="253"/>
      <c r="AZ458" s="253"/>
      <c r="BA458" s="253"/>
      <c r="BB458" s="253"/>
      <c r="BC458" s="253"/>
      <c r="BD458" s="253"/>
      <c r="BE458" s="253"/>
      <c r="BF458" s="253"/>
      <c r="BG458" s="253"/>
      <c r="BH458" s="253"/>
      <c r="BI458" s="253"/>
      <c r="BJ458" s="253"/>
      <c r="BK458" s="253"/>
      <c r="BL458" s="253"/>
      <c r="BM458" s="253"/>
      <c r="BN458" s="253"/>
      <c r="BO458" s="253"/>
      <c r="BP458" s="253"/>
      <c r="BQ458" s="253"/>
      <c r="BR458" s="253"/>
      <c r="BS458" s="253"/>
      <c r="BT458" s="253"/>
      <c r="BU458" s="253"/>
      <c r="BV458" s="253"/>
      <c r="BW458" s="253"/>
      <c r="BX458" s="253"/>
      <c r="BY458" s="253"/>
      <c r="BZ458" s="253"/>
      <c r="CA458" s="253"/>
      <c r="CB458" s="253"/>
      <c r="CC458" s="253"/>
      <c r="CD458" s="253"/>
      <c r="CE458" s="253"/>
      <c r="CF458" s="253"/>
      <c r="CG458" s="253"/>
      <c r="CH458" s="253"/>
      <c r="CI458" s="253"/>
      <c r="CJ458" s="253"/>
      <c r="CK458" s="253"/>
      <c r="CL458" s="253"/>
      <c r="CM458" s="253"/>
    </row>
    <row r="459" spans="1:91" x14ac:dyDescent="0.25">
      <c r="A459" s="253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  <c r="AA459" s="253"/>
      <c r="AB459" s="253"/>
      <c r="AC459" s="253"/>
      <c r="AD459" s="253"/>
      <c r="AE459" s="253"/>
      <c r="AF459" s="253"/>
      <c r="AG459" s="253"/>
      <c r="AH459" s="253"/>
      <c r="AI459" s="253"/>
      <c r="AJ459" s="253"/>
      <c r="AK459" s="253"/>
      <c r="AL459" s="253"/>
      <c r="AM459" s="253"/>
      <c r="AN459" s="253"/>
      <c r="AO459" s="253"/>
      <c r="AP459" s="253"/>
      <c r="AQ459" s="253"/>
      <c r="AR459" s="253"/>
      <c r="AS459" s="253"/>
      <c r="AT459" s="253"/>
      <c r="AU459" s="253"/>
      <c r="AV459" s="253"/>
      <c r="AW459" s="253"/>
      <c r="AX459" s="253"/>
      <c r="AY459" s="253"/>
      <c r="AZ459" s="253"/>
      <c r="BA459" s="253"/>
      <c r="BB459" s="253"/>
      <c r="BC459" s="253"/>
      <c r="BD459" s="253"/>
      <c r="BE459" s="253"/>
      <c r="BF459" s="253"/>
      <c r="BG459" s="253"/>
      <c r="BH459" s="253"/>
      <c r="BI459" s="253"/>
      <c r="BJ459" s="253"/>
      <c r="BK459" s="253"/>
      <c r="BL459" s="253"/>
      <c r="BM459" s="253"/>
      <c r="BN459" s="253"/>
      <c r="BO459" s="253"/>
      <c r="BP459" s="253"/>
      <c r="BQ459" s="253"/>
      <c r="BR459" s="253"/>
      <c r="BS459" s="253"/>
      <c r="BT459" s="253"/>
      <c r="BU459" s="253"/>
      <c r="BV459" s="253"/>
      <c r="BW459" s="253"/>
      <c r="BX459" s="253"/>
      <c r="BY459" s="253"/>
      <c r="BZ459" s="253"/>
      <c r="CA459" s="253"/>
      <c r="CB459" s="253"/>
      <c r="CC459" s="253"/>
      <c r="CD459" s="253"/>
      <c r="CE459" s="253"/>
      <c r="CF459" s="253"/>
      <c r="CG459" s="253"/>
      <c r="CH459" s="253"/>
      <c r="CI459" s="253"/>
      <c r="CJ459" s="253"/>
      <c r="CK459" s="253"/>
      <c r="CL459" s="253"/>
      <c r="CM459" s="253"/>
    </row>
    <row r="460" spans="1:91" x14ac:dyDescent="0.25">
      <c r="A460" s="253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  <c r="AA460" s="253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3"/>
      <c r="AN460" s="253"/>
      <c r="AO460" s="253"/>
      <c r="AP460" s="253"/>
      <c r="AQ460" s="253"/>
      <c r="AR460" s="253"/>
      <c r="AS460" s="253"/>
      <c r="AT460" s="253"/>
      <c r="AU460" s="253"/>
      <c r="AV460" s="253"/>
      <c r="AW460" s="253"/>
      <c r="AX460" s="253"/>
      <c r="AY460" s="253"/>
      <c r="AZ460" s="253"/>
      <c r="BA460" s="253"/>
      <c r="BB460" s="253"/>
      <c r="BC460" s="253"/>
      <c r="BD460" s="253"/>
      <c r="BE460" s="253"/>
      <c r="BF460" s="253"/>
      <c r="BG460" s="253"/>
      <c r="BH460" s="253"/>
      <c r="BI460" s="253"/>
      <c r="BJ460" s="253"/>
      <c r="BK460" s="253"/>
      <c r="BL460" s="253"/>
      <c r="BM460" s="253"/>
      <c r="BN460" s="253"/>
      <c r="BO460" s="253"/>
      <c r="BP460" s="253"/>
      <c r="BQ460" s="253"/>
      <c r="BR460" s="253"/>
      <c r="BS460" s="253"/>
      <c r="BT460" s="253"/>
      <c r="BU460" s="253"/>
      <c r="BV460" s="253"/>
      <c r="BW460" s="253"/>
      <c r="BX460" s="253"/>
      <c r="BY460" s="253"/>
      <c r="BZ460" s="253"/>
      <c r="CA460" s="253"/>
      <c r="CB460" s="253"/>
      <c r="CC460" s="253"/>
      <c r="CD460" s="253"/>
      <c r="CE460" s="253"/>
      <c r="CF460" s="253"/>
      <c r="CG460" s="253"/>
      <c r="CH460" s="253"/>
      <c r="CI460" s="253"/>
      <c r="CJ460" s="253"/>
      <c r="CK460" s="253"/>
      <c r="CL460" s="253"/>
      <c r="CM460" s="253"/>
    </row>
    <row r="461" spans="1:91" x14ac:dyDescent="0.25">
      <c r="A461" s="253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  <c r="AA461" s="253"/>
      <c r="AB461" s="253"/>
      <c r="AC461" s="253"/>
      <c r="AD461" s="253"/>
      <c r="AE461" s="253"/>
      <c r="AF461" s="253"/>
      <c r="AG461" s="253"/>
      <c r="AH461" s="253"/>
      <c r="AI461" s="253"/>
      <c r="AJ461" s="253"/>
      <c r="AK461" s="253"/>
      <c r="AL461" s="253"/>
      <c r="AM461" s="253"/>
      <c r="AN461" s="253"/>
      <c r="AO461" s="253"/>
      <c r="AP461" s="253"/>
      <c r="AQ461" s="253"/>
      <c r="AR461" s="253"/>
      <c r="AS461" s="253"/>
      <c r="AT461" s="253"/>
      <c r="AU461" s="253"/>
      <c r="AV461" s="253"/>
      <c r="AW461" s="253"/>
      <c r="AX461" s="253"/>
      <c r="AY461" s="253"/>
      <c r="AZ461" s="253"/>
      <c r="BA461" s="253"/>
      <c r="BB461" s="253"/>
      <c r="BC461" s="253"/>
      <c r="BD461" s="253"/>
      <c r="BE461" s="253"/>
      <c r="BF461" s="253"/>
      <c r="BG461" s="253"/>
      <c r="BH461" s="253"/>
      <c r="BI461" s="253"/>
      <c r="BJ461" s="253"/>
      <c r="BK461" s="253"/>
      <c r="BL461" s="253"/>
      <c r="BM461" s="253"/>
      <c r="BN461" s="253"/>
      <c r="BO461" s="253"/>
      <c r="BP461" s="253"/>
      <c r="BQ461" s="253"/>
      <c r="BR461" s="253"/>
      <c r="BS461" s="253"/>
      <c r="BT461" s="253"/>
      <c r="BU461" s="253"/>
      <c r="BV461" s="253"/>
      <c r="BW461" s="253"/>
      <c r="BX461" s="253"/>
      <c r="BY461" s="253"/>
      <c r="BZ461" s="253"/>
      <c r="CA461" s="253"/>
      <c r="CB461" s="253"/>
      <c r="CC461" s="253"/>
      <c r="CD461" s="253"/>
      <c r="CE461" s="253"/>
      <c r="CF461" s="253"/>
      <c r="CG461" s="253"/>
      <c r="CH461" s="253"/>
      <c r="CI461" s="253"/>
      <c r="CJ461" s="253"/>
      <c r="CK461" s="253"/>
      <c r="CL461" s="253"/>
      <c r="CM461" s="253"/>
    </row>
    <row r="462" spans="1:91" x14ac:dyDescent="0.25">
      <c r="A462" s="253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3"/>
      <c r="AG462" s="253"/>
      <c r="AH462" s="253"/>
      <c r="AI462" s="253"/>
      <c r="AJ462" s="253"/>
      <c r="AK462" s="253"/>
      <c r="AL462" s="253"/>
      <c r="AM462" s="253"/>
      <c r="AN462" s="253"/>
      <c r="AO462" s="253"/>
      <c r="AP462" s="253"/>
      <c r="AQ462" s="253"/>
      <c r="AR462" s="253"/>
      <c r="AS462" s="253"/>
      <c r="AT462" s="253"/>
      <c r="AU462" s="253"/>
      <c r="AV462" s="253"/>
      <c r="AW462" s="253"/>
      <c r="AX462" s="253"/>
      <c r="AY462" s="253"/>
      <c r="AZ462" s="253"/>
      <c r="BA462" s="253"/>
      <c r="BB462" s="253"/>
      <c r="BC462" s="253"/>
      <c r="BD462" s="253"/>
      <c r="BE462" s="253"/>
      <c r="BF462" s="253"/>
      <c r="BG462" s="253"/>
      <c r="BH462" s="253"/>
      <c r="BI462" s="253"/>
      <c r="BJ462" s="253"/>
      <c r="BK462" s="253"/>
      <c r="BL462" s="253"/>
      <c r="BM462" s="253"/>
      <c r="BN462" s="253"/>
      <c r="BO462" s="253"/>
      <c r="BP462" s="253"/>
      <c r="BQ462" s="253"/>
      <c r="BR462" s="253"/>
      <c r="BS462" s="253"/>
      <c r="BT462" s="253"/>
      <c r="BU462" s="253"/>
      <c r="BV462" s="253"/>
      <c r="BW462" s="253"/>
      <c r="BX462" s="253"/>
      <c r="BY462" s="253"/>
      <c r="BZ462" s="253"/>
      <c r="CA462" s="253"/>
      <c r="CB462" s="253"/>
      <c r="CC462" s="253"/>
      <c r="CD462" s="253"/>
      <c r="CE462" s="253"/>
      <c r="CF462" s="253"/>
      <c r="CG462" s="253"/>
      <c r="CH462" s="253"/>
      <c r="CI462" s="253"/>
      <c r="CJ462" s="253"/>
      <c r="CK462" s="253"/>
      <c r="CL462" s="253"/>
      <c r="CM462" s="253"/>
    </row>
    <row r="463" spans="1:91" x14ac:dyDescent="0.25">
      <c r="A463" s="253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  <c r="AA463" s="253"/>
      <c r="AB463" s="253"/>
      <c r="AC463" s="253"/>
      <c r="AD463" s="253"/>
      <c r="AE463" s="253"/>
      <c r="AF463" s="253"/>
      <c r="AG463" s="253"/>
      <c r="AH463" s="253"/>
      <c r="AI463" s="253"/>
      <c r="AJ463" s="253"/>
      <c r="AK463" s="253"/>
      <c r="AL463" s="253"/>
      <c r="AM463" s="253"/>
      <c r="AN463" s="253"/>
      <c r="AO463" s="253"/>
      <c r="AP463" s="253"/>
      <c r="AQ463" s="253"/>
      <c r="AR463" s="253"/>
      <c r="AS463" s="253"/>
      <c r="AT463" s="253"/>
      <c r="AU463" s="253"/>
      <c r="AV463" s="253"/>
      <c r="AW463" s="253"/>
      <c r="AX463" s="253"/>
      <c r="AY463" s="253"/>
      <c r="AZ463" s="253"/>
      <c r="BA463" s="253"/>
      <c r="BB463" s="253"/>
      <c r="BC463" s="253"/>
      <c r="BD463" s="253"/>
      <c r="BE463" s="253"/>
      <c r="BF463" s="253"/>
      <c r="BG463" s="253"/>
      <c r="BH463" s="253"/>
      <c r="BI463" s="253"/>
      <c r="BJ463" s="253"/>
      <c r="BK463" s="253"/>
      <c r="BL463" s="253"/>
      <c r="BM463" s="253"/>
      <c r="BN463" s="253"/>
      <c r="BO463" s="253"/>
      <c r="BP463" s="253"/>
      <c r="BQ463" s="253"/>
      <c r="BR463" s="253"/>
      <c r="BS463" s="253"/>
      <c r="BT463" s="253"/>
      <c r="BU463" s="253"/>
      <c r="BV463" s="253"/>
      <c r="BW463" s="253"/>
      <c r="BX463" s="253"/>
      <c r="BY463" s="253"/>
      <c r="BZ463" s="253"/>
      <c r="CA463" s="253"/>
      <c r="CB463" s="253"/>
      <c r="CC463" s="253"/>
      <c r="CD463" s="253"/>
      <c r="CE463" s="253"/>
      <c r="CF463" s="253"/>
      <c r="CG463" s="253"/>
      <c r="CH463" s="253"/>
      <c r="CI463" s="253"/>
      <c r="CJ463" s="253"/>
      <c r="CK463" s="253"/>
      <c r="CL463" s="253"/>
      <c r="CM463" s="253"/>
    </row>
    <row r="464" spans="1:91" x14ac:dyDescent="0.25">
      <c r="A464" s="253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  <c r="AA464" s="253"/>
      <c r="AB464" s="253"/>
      <c r="AC464" s="253"/>
      <c r="AD464" s="253"/>
      <c r="AE464" s="253"/>
      <c r="AF464" s="253"/>
      <c r="AG464" s="253"/>
      <c r="AH464" s="253"/>
      <c r="AI464" s="253"/>
      <c r="AJ464" s="253"/>
      <c r="AK464" s="253"/>
      <c r="AL464" s="253"/>
      <c r="AM464" s="253"/>
      <c r="AN464" s="253"/>
      <c r="AO464" s="253"/>
      <c r="AP464" s="253"/>
      <c r="AQ464" s="253"/>
      <c r="AR464" s="253"/>
      <c r="AS464" s="253"/>
      <c r="AT464" s="253"/>
      <c r="AU464" s="253"/>
      <c r="AV464" s="253"/>
      <c r="AW464" s="253"/>
      <c r="AX464" s="253"/>
      <c r="AY464" s="253"/>
      <c r="AZ464" s="253"/>
      <c r="BA464" s="253"/>
      <c r="BB464" s="253"/>
      <c r="BC464" s="253"/>
      <c r="BD464" s="253"/>
      <c r="BE464" s="253"/>
      <c r="BF464" s="253"/>
      <c r="BG464" s="253"/>
      <c r="BH464" s="253"/>
      <c r="BI464" s="253"/>
      <c r="BJ464" s="253"/>
      <c r="BK464" s="253"/>
      <c r="BL464" s="253"/>
      <c r="BM464" s="253"/>
      <c r="BN464" s="253"/>
      <c r="BO464" s="253"/>
      <c r="BP464" s="253"/>
      <c r="BQ464" s="253"/>
      <c r="BR464" s="253"/>
      <c r="BS464" s="253"/>
      <c r="BT464" s="253"/>
      <c r="BU464" s="253"/>
      <c r="BV464" s="253"/>
      <c r="BW464" s="253"/>
      <c r="BX464" s="253"/>
      <c r="BY464" s="253"/>
      <c r="BZ464" s="253"/>
      <c r="CA464" s="253"/>
      <c r="CB464" s="253"/>
      <c r="CC464" s="253"/>
      <c r="CD464" s="253"/>
      <c r="CE464" s="253"/>
      <c r="CF464" s="253"/>
      <c r="CG464" s="253"/>
      <c r="CH464" s="253"/>
      <c r="CI464" s="253"/>
      <c r="CJ464" s="253"/>
      <c r="CK464" s="253"/>
      <c r="CL464" s="253"/>
      <c r="CM464" s="253"/>
    </row>
    <row r="465" spans="1:91" x14ac:dyDescent="0.25">
      <c r="A465" s="253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  <c r="AA465" s="253"/>
      <c r="AB465" s="253"/>
      <c r="AC465" s="253"/>
      <c r="AD465" s="253"/>
      <c r="AE465" s="253"/>
      <c r="AF465" s="253"/>
      <c r="AG465" s="253"/>
      <c r="AH465" s="253"/>
      <c r="AI465" s="253"/>
      <c r="AJ465" s="253"/>
      <c r="AK465" s="253"/>
      <c r="AL465" s="253"/>
      <c r="AM465" s="253"/>
      <c r="AN465" s="253"/>
      <c r="AO465" s="253"/>
      <c r="AP465" s="253"/>
      <c r="AQ465" s="253"/>
      <c r="AR465" s="253"/>
      <c r="AS465" s="253"/>
      <c r="AT465" s="253"/>
      <c r="AU465" s="253"/>
      <c r="AV465" s="253"/>
      <c r="AW465" s="253"/>
      <c r="AX465" s="253"/>
      <c r="AY465" s="253"/>
      <c r="AZ465" s="253"/>
      <c r="BA465" s="253"/>
      <c r="BB465" s="253"/>
      <c r="BC465" s="253"/>
      <c r="BD465" s="253"/>
      <c r="BE465" s="253"/>
      <c r="BF465" s="253"/>
      <c r="BG465" s="253"/>
      <c r="BH465" s="253"/>
      <c r="BI465" s="253"/>
      <c r="BJ465" s="253"/>
      <c r="BK465" s="253"/>
      <c r="BL465" s="253"/>
      <c r="BM465" s="253"/>
      <c r="BN465" s="253"/>
      <c r="BO465" s="253"/>
      <c r="BP465" s="253"/>
      <c r="BQ465" s="253"/>
      <c r="BR465" s="253"/>
      <c r="BS465" s="253"/>
      <c r="BT465" s="253"/>
      <c r="BU465" s="253"/>
      <c r="BV465" s="253"/>
      <c r="BW465" s="253"/>
      <c r="BX465" s="253"/>
      <c r="BY465" s="253"/>
      <c r="BZ465" s="253"/>
      <c r="CA465" s="253"/>
      <c r="CB465" s="253"/>
      <c r="CC465" s="253"/>
      <c r="CD465" s="253"/>
      <c r="CE465" s="253"/>
      <c r="CF465" s="253"/>
      <c r="CG465" s="253"/>
      <c r="CH465" s="253"/>
      <c r="CI465" s="253"/>
      <c r="CJ465" s="253"/>
      <c r="CK465" s="253"/>
      <c r="CL465" s="253"/>
      <c r="CM465" s="253"/>
    </row>
    <row r="466" spans="1:91" x14ac:dyDescent="0.25">
      <c r="A466" s="253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  <c r="AA466" s="253"/>
      <c r="AB466" s="253"/>
      <c r="AC466" s="253"/>
      <c r="AD466" s="253"/>
      <c r="AE466" s="253"/>
      <c r="AF466" s="253"/>
      <c r="AG466" s="253"/>
      <c r="AH466" s="253"/>
      <c r="AI466" s="253"/>
      <c r="AJ466" s="253"/>
      <c r="AK466" s="253"/>
      <c r="AL466" s="253"/>
      <c r="AM466" s="253"/>
      <c r="AN466" s="253"/>
      <c r="AO466" s="253"/>
      <c r="AP466" s="253"/>
      <c r="AQ466" s="253"/>
      <c r="AR466" s="253"/>
      <c r="AS466" s="253"/>
      <c r="AT466" s="253"/>
      <c r="AU466" s="253"/>
      <c r="AV466" s="253"/>
      <c r="AW466" s="253"/>
      <c r="AX466" s="253"/>
      <c r="AY466" s="253"/>
      <c r="AZ466" s="253"/>
      <c r="BA466" s="253"/>
      <c r="BB466" s="253"/>
      <c r="BC466" s="253"/>
      <c r="BD466" s="253"/>
      <c r="BE466" s="253"/>
      <c r="BF466" s="253"/>
      <c r="BG466" s="253"/>
      <c r="BH466" s="253"/>
      <c r="BI466" s="253"/>
      <c r="BJ466" s="253"/>
      <c r="BK466" s="253"/>
      <c r="BL466" s="253"/>
      <c r="BM466" s="253"/>
      <c r="BN466" s="253"/>
      <c r="BO466" s="253"/>
      <c r="BP466" s="253"/>
      <c r="BQ466" s="253"/>
      <c r="BR466" s="253"/>
      <c r="BS466" s="253"/>
      <c r="BT466" s="253"/>
      <c r="BU466" s="253"/>
      <c r="BV466" s="253"/>
      <c r="BW466" s="253"/>
      <c r="BX466" s="253"/>
      <c r="BY466" s="253"/>
      <c r="BZ466" s="253"/>
      <c r="CA466" s="253"/>
      <c r="CB466" s="253"/>
      <c r="CC466" s="253"/>
      <c r="CD466" s="253"/>
      <c r="CE466" s="253"/>
      <c r="CF466" s="253"/>
      <c r="CG466" s="253"/>
      <c r="CH466" s="253"/>
      <c r="CI466" s="253"/>
      <c r="CJ466" s="253"/>
      <c r="CK466" s="253"/>
      <c r="CL466" s="253"/>
      <c r="CM466" s="253"/>
    </row>
    <row r="467" spans="1:91" x14ac:dyDescent="0.25">
      <c r="A467" s="253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3"/>
      <c r="AG467" s="253"/>
      <c r="AH467" s="253"/>
      <c r="AI467" s="253"/>
      <c r="AJ467" s="253"/>
      <c r="AK467" s="253"/>
      <c r="AL467" s="253"/>
      <c r="AM467" s="253"/>
      <c r="AN467" s="253"/>
      <c r="AO467" s="253"/>
      <c r="AP467" s="253"/>
      <c r="AQ467" s="253"/>
      <c r="AR467" s="253"/>
      <c r="AS467" s="253"/>
      <c r="AT467" s="253"/>
      <c r="AU467" s="253"/>
      <c r="AV467" s="253"/>
      <c r="AW467" s="253"/>
      <c r="AX467" s="253"/>
      <c r="AY467" s="253"/>
      <c r="AZ467" s="253"/>
      <c r="BA467" s="253"/>
      <c r="BB467" s="253"/>
      <c r="BC467" s="253"/>
      <c r="BD467" s="253"/>
      <c r="BE467" s="253"/>
      <c r="BF467" s="253"/>
      <c r="BG467" s="253"/>
      <c r="BH467" s="253"/>
      <c r="BI467" s="253"/>
      <c r="BJ467" s="253"/>
      <c r="BK467" s="253"/>
      <c r="BL467" s="253"/>
      <c r="BM467" s="253"/>
      <c r="BN467" s="253"/>
      <c r="BO467" s="253"/>
      <c r="BP467" s="253"/>
      <c r="BQ467" s="253"/>
      <c r="BR467" s="253"/>
      <c r="BS467" s="253"/>
      <c r="BT467" s="253"/>
      <c r="BU467" s="253"/>
      <c r="BV467" s="253"/>
      <c r="BW467" s="253"/>
      <c r="BX467" s="253"/>
      <c r="BY467" s="253"/>
      <c r="BZ467" s="253"/>
      <c r="CA467" s="253"/>
      <c r="CB467" s="253"/>
      <c r="CC467" s="253"/>
      <c r="CD467" s="253"/>
      <c r="CE467" s="253"/>
      <c r="CF467" s="253"/>
      <c r="CG467" s="253"/>
      <c r="CH467" s="253"/>
      <c r="CI467" s="253"/>
      <c r="CJ467" s="253"/>
      <c r="CK467" s="253"/>
      <c r="CL467" s="253"/>
      <c r="CM467" s="253"/>
    </row>
    <row r="468" spans="1:91" x14ac:dyDescent="0.25">
      <c r="A468" s="253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  <c r="AA468" s="253"/>
      <c r="AB468" s="253"/>
      <c r="AC468" s="253"/>
      <c r="AD468" s="253"/>
      <c r="AE468" s="253"/>
      <c r="AF468" s="253"/>
      <c r="AG468" s="253"/>
      <c r="AH468" s="253"/>
      <c r="AI468" s="253"/>
      <c r="AJ468" s="253"/>
      <c r="AK468" s="253"/>
      <c r="AL468" s="253"/>
      <c r="AM468" s="253"/>
      <c r="AN468" s="253"/>
      <c r="AO468" s="253"/>
      <c r="AP468" s="253"/>
      <c r="AQ468" s="253"/>
      <c r="AR468" s="253"/>
      <c r="AS468" s="253"/>
      <c r="AT468" s="253"/>
      <c r="AU468" s="253"/>
      <c r="AV468" s="253"/>
      <c r="AW468" s="253"/>
      <c r="AX468" s="253"/>
      <c r="AY468" s="253"/>
      <c r="AZ468" s="253"/>
      <c r="BA468" s="253"/>
      <c r="BB468" s="253"/>
      <c r="BC468" s="253"/>
      <c r="BD468" s="253"/>
      <c r="BE468" s="253"/>
      <c r="BF468" s="253"/>
      <c r="BG468" s="253"/>
      <c r="BH468" s="253"/>
      <c r="BI468" s="253"/>
      <c r="BJ468" s="253"/>
      <c r="BK468" s="253"/>
      <c r="BL468" s="253"/>
      <c r="BM468" s="253"/>
      <c r="BN468" s="253"/>
      <c r="BO468" s="253"/>
      <c r="BP468" s="253"/>
      <c r="BQ468" s="253"/>
      <c r="BR468" s="253"/>
      <c r="BS468" s="253"/>
      <c r="BT468" s="253"/>
      <c r="BU468" s="253"/>
      <c r="BV468" s="253"/>
      <c r="BW468" s="253"/>
      <c r="BX468" s="253"/>
      <c r="BY468" s="253"/>
      <c r="BZ468" s="253"/>
      <c r="CA468" s="253"/>
      <c r="CB468" s="253"/>
      <c r="CC468" s="253"/>
      <c r="CD468" s="253"/>
      <c r="CE468" s="253"/>
      <c r="CF468" s="253"/>
      <c r="CG468" s="253"/>
      <c r="CH468" s="253"/>
      <c r="CI468" s="253"/>
      <c r="CJ468" s="253"/>
      <c r="CK468" s="253"/>
      <c r="CL468" s="253"/>
      <c r="CM468" s="253"/>
    </row>
    <row r="469" spans="1:91" x14ac:dyDescent="0.25">
      <c r="A469" s="253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  <c r="AA469" s="253"/>
      <c r="AB469" s="253"/>
      <c r="AC469" s="253"/>
      <c r="AD469" s="253"/>
      <c r="AE469" s="253"/>
      <c r="AF469" s="253"/>
      <c r="AG469" s="253"/>
      <c r="AH469" s="253"/>
      <c r="AI469" s="253"/>
      <c r="AJ469" s="253"/>
      <c r="AK469" s="253"/>
      <c r="AL469" s="253"/>
      <c r="AM469" s="253"/>
      <c r="AN469" s="253"/>
      <c r="AO469" s="253"/>
      <c r="AP469" s="253"/>
      <c r="AQ469" s="253"/>
      <c r="AR469" s="253"/>
      <c r="AS469" s="253"/>
      <c r="AT469" s="253"/>
      <c r="AU469" s="253"/>
      <c r="AV469" s="253"/>
      <c r="AW469" s="253"/>
      <c r="AX469" s="253"/>
      <c r="AY469" s="253"/>
      <c r="AZ469" s="253"/>
      <c r="BA469" s="253"/>
      <c r="BB469" s="253"/>
      <c r="BC469" s="253"/>
      <c r="BD469" s="253"/>
      <c r="BE469" s="253"/>
      <c r="BF469" s="253"/>
      <c r="BG469" s="253"/>
      <c r="BH469" s="253"/>
      <c r="BI469" s="253"/>
      <c r="BJ469" s="253"/>
      <c r="BK469" s="253"/>
      <c r="BL469" s="253"/>
      <c r="BM469" s="253"/>
      <c r="BN469" s="253"/>
      <c r="BO469" s="253"/>
      <c r="BP469" s="253"/>
      <c r="BQ469" s="253"/>
      <c r="BR469" s="253"/>
      <c r="BS469" s="253"/>
      <c r="BT469" s="253"/>
      <c r="BU469" s="253"/>
      <c r="BV469" s="253"/>
      <c r="BW469" s="253"/>
      <c r="BX469" s="253"/>
      <c r="BY469" s="253"/>
      <c r="BZ469" s="253"/>
      <c r="CA469" s="253"/>
      <c r="CB469" s="253"/>
      <c r="CC469" s="253"/>
      <c r="CD469" s="253"/>
      <c r="CE469" s="253"/>
      <c r="CF469" s="253"/>
      <c r="CG469" s="253"/>
      <c r="CH469" s="253"/>
      <c r="CI469" s="253"/>
      <c r="CJ469" s="253"/>
      <c r="CK469" s="253"/>
      <c r="CL469" s="253"/>
      <c r="CM469" s="253"/>
    </row>
    <row r="470" spans="1:91" x14ac:dyDescent="0.25">
      <c r="A470" s="253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  <c r="AA470" s="253"/>
      <c r="AB470" s="253"/>
      <c r="AC470" s="253"/>
      <c r="AD470" s="253"/>
      <c r="AE470" s="253"/>
      <c r="AF470" s="253"/>
      <c r="AG470" s="253"/>
      <c r="AH470" s="253"/>
      <c r="AI470" s="253"/>
      <c r="AJ470" s="253"/>
      <c r="AK470" s="253"/>
      <c r="AL470" s="253"/>
      <c r="AM470" s="253"/>
      <c r="AN470" s="253"/>
      <c r="AO470" s="253"/>
      <c r="AP470" s="253"/>
      <c r="AQ470" s="253"/>
      <c r="AR470" s="253"/>
      <c r="AS470" s="253"/>
      <c r="AT470" s="253"/>
      <c r="AU470" s="253"/>
      <c r="AV470" s="253"/>
      <c r="AW470" s="253"/>
      <c r="AX470" s="253"/>
      <c r="AY470" s="253"/>
      <c r="AZ470" s="253"/>
      <c r="BA470" s="253"/>
      <c r="BB470" s="253"/>
      <c r="BC470" s="253"/>
      <c r="BD470" s="253"/>
      <c r="BE470" s="253"/>
      <c r="BF470" s="253"/>
      <c r="BG470" s="253"/>
      <c r="BH470" s="253"/>
      <c r="BI470" s="253"/>
      <c r="BJ470" s="253"/>
      <c r="BK470" s="253"/>
      <c r="BL470" s="253"/>
      <c r="BM470" s="253"/>
      <c r="BN470" s="253"/>
      <c r="BO470" s="253"/>
      <c r="BP470" s="253"/>
      <c r="BQ470" s="253"/>
      <c r="BR470" s="253"/>
      <c r="BS470" s="253"/>
      <c r="BT470" s="253"/>
      <c r="BU470" s="253"/>
      <c r="BV470" s="253"/>
      <c r="BW470" s="253"/>
      <c r="BX470" s="253"/>
      <c r="BY470" s="253"/>
      <c r="BZ470" s="253"/>
      <c r="CA470" s="253"/>
      <c r="CB470" s="253"/>
      <c r="CC470" s="253"/>
      <c r="CD470" s="253"/>
      <c r="CE470" s="253"/>
      <c r="CF470" s="253"/>
      <c r="CG470" s="253"/>
      <c r="CH470" s="253"/>
      <c r="CI470" s="253"/>
      <c r="CJ470" s="253"/>
      <c r="CK470" s="253"/>
      <c r="CL470" s="253"/>
      <c r="CM470" s="253"/>
    </row>
    <row r="471" spans="1:91" x14ac:dyDescent="0.25">
      <c r="A471" s="253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  <c r="AA471" s="253"/>
      <c r="AB471" s="253"/>
      <c r="AC471" s="253"/>
      <c r="AD471" s="253"/>
      <c r="AE471" s="253"/>
      <c r="AF471" s="253"/>
      <c r="AG471" s="253"/>
      <c r="AH471" s="253"/>
      <c r="AI471" s="253"/>
      <c r="AJ471" s="253"/>
      <c r="AK471" s="253"/>
      <c r="AL471" s="253"/>
      <c r="AM471" s="253"/>
      <c r="AN471" s="253"/>
      <c r="AO471" s="253"/>
      <c r="AP471" s="253"/>
      <c r="AQ471" s="253"/>
      <c r="AR471" s="253"/>
      <c r="AS471" s="253"/>
      <c r="AT471" s="253"/>
      <c r="AU471" s="253"/>
      <c r="AV471" s="253"/>
      <c r="AW471" s="253"/>
      <c r="AX471" s="253"/>
      <c r="AY471" s="253"/>
      <c r="AZ471" s="253"/>
      <c r="BA471" s="253"/>
      <c r="BB471" s="253"/>
      <c r="BC471" s="253"/>
      <c r="BD471" s="253"/>
      <c r="BE471" s="253"/>
      <c r="BF471" s="253"/>
      <c r="BG471" s="253"/>
      <c r="BH471" s="253"/>
      <c r="BI471" s="253"/>
      <c r="BJ471" s="253"/>
      <c r="BK471" s="253"/>
      <c r="BL471" s="253"/>
      <c r="BM471" s="253"/>
      <c r="BN471" s="253"/>
      <c r="BO471" s="253"/>
      <c r="BP471" s="253"/>
      <c r="BQ471" s="253"/>
      <c r="BR471" s="253"/>
      <c r="BS471" s="253"/>
      <c r="BT471" s="253"/>
      <c r="BU471" s="253"/>
      <c r="BV471" s="253"/>
      <c r="BW471" s="253"/>
      <c r="BX471" s="253"/>
      <c r="BY471" s="253"/>
      <c r="BZ471" s="253"/>
      <c r="CA471" s="253"/>
      <c r="CB471" s="253"/>
      <c r="CC471" s="253"/>
      <c r="CD471" s="253"/>
      <c r="CE471" s="253"/>
      <c r="CF471" s="253"/>
      <c r="CG471" s="253"/>
      <c r="CH471" s="253"/>
      <c r="CI471" s="253"/>
      <c r="CJ471" s="253"/>
      <c r="CK471" s="253"/>
      <c r="CL471" s="253"/>
      <c r="CM471" s="253"/>
    </row>
    <row r="472" spans="1:91" x14ac:dyDescent="0.25">
      <c r="A472" s="253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3"/>
      <c r="AG472" s="253"/>
      <c r="AH472" s="253"/>
      <c r="AI472" s="253"/>
      <c r="AJ472" s="253"/>
      <c r="AK472" s="253"/>
      <c r="AL472" s="253"/>
      <c r="AM472" s="253"/>
      <c r="AN472" s="253"/>
      <c r="AO472" s="253"/>
      <c r="AP472" s="253"/>
      <c r="AQ472" s="253"/>
      <c r="AR472" s="253"/>
      <c r="AS472" s="253"/>
      <c r="AT472" s="253"/>
      <c r="AU472" s="253"/>
      <c r="AV472" s="253"/>
      <c r="AW472" s="253"/>
      <c r="AX472" s="253"/>
      <c r="AY472" s="253"/>
      <c r="AZ472" s="253"/>
      <c r="BA472" s="253"/>
      <c r="BB472" s="253"/>
      <c r="BC472" s="253"/>
      <c r="BD472" s="253"/>
      <c r="BE472" s="253"/>
      <c r="BF472" s="253"/>
      <c r="BG472" s="253"/>
      <c r="BH472" s="253"/>
      <c r="BI472" s="253"/>
      <c r="BJ472" s="253"/>
      <c r="BK472" s="253"/>
      <c r="BL472" s="253"/>
      <c r="BM472" s="253"/>
      <c r="BN472" s="253"/>
      <c r="BO472" s="253"/>
      <c r="BP472" s="253"/>
      <c r="BQ472" s="253"/>
      <c r="BR472" s="253"/>
      <c r="BS472" s="253"/>
      <c r="BT472" s="253"/>
      <c r="BU472" s="253"/>
      <c r="BV472" s="253"/>
      <c r="BW472" s="253"/>
      <c r="BX472" s="253"/>
      <c r="BY472" s="253"/>
      <c r="BZ472" s="253"/>
      <c r="CA472" s="253"/>
      <c r="CB472" s="253"/>
      <c r="CC472" s="253"/>
      <c r="CD472" s="253"/>
      <c r="CE472" s="253"/>
      <c r="CF472" s="253"/>
      <c r="CG472" s="253"/>
      <c r="CH472" s="253"/>
      <c r="CI472" s="253"/>
      <c r="CJ472" s="253"/>
      <c r="CK472" s="253"/>
      <c r="CL472" s="253"/>
      <c r="CM472" s="253"/>
    </row>
    <row r="473" spans="1:91" x14ac:dyDescent="0.25">
      <c r="A473" s="253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  <c r="AA473" s="253"/>
      <c r="AB473" s="253"/>
      <c r="AC473" s="253"/>
      <c r="AD473" s="253"/>
      <c r="AE473" s="253"/>
      <c r="AF473" s="253"/>
      <c r="AG473" s="253"/>
      <c r="AH473" s="253"/>
      <c r="AI473" s="253"/>
      <c r="AJ473" s="253"/>
      <c r="AK473" s="253"/>
      <c r="AL473" s="253"/>
      <c r="AM473" s="253"/>
      <c r="AN473" s="253"/>
      <c r="AO473" s="253"/>
      <c r="AP473" s="253"/>
      <c r="AQ473" s="253"/>
      <c r="AR473" s="253"/>
      <c r="AS473" s="253"/>
      <c r="AT473" s="253"/>
      <c r="AU473" s="253"/>
      <c r="AV473" s="253"/>
      <c r="AW473" s="253"/>
      <c r="AX473" s="253"/>
      <c r="AY473" s="253"/>
      <c r="AZ473" s="253"/>
      <c r="BA473" s="253"/>
      <c r="BB473" s="253"/>
      <c r="BC473" s="253"/>
      <c r="BD473" s="253"/>
      <c r="BE473" s="253"/>
      <c r="BF473" s="253"/>
      <c r="BG473" s="253"/>
      <c r="BH473" s="253"/>
      <c r="BI473" s="253"/>
      <c r="BJ473" s="253"/>
      <c r="BK473" s="253"/>
      <c r="BL473" s="253"/>
      <c r="BM473" s="253"/>
      <c r="BN473" s="253"/>
      <c r="BO473" s="253"/>
      <c r="BP473" s="253"/>
      <c r="BQ473" s="253"/>
      <c r="BR473" s="253"/>
      <c r="BS473" s="253"/>
      <c r="BT473" s="253"/>
      <c r="BU473" s="253"/>
      <c r="BV473" s="253"/>
      <c r="BW473" s="253"/>
      <c r="BX473" s="253"/>
      <c r="BY473" s="253"/>
      <c r="BZ473" s="253"/>
      <c r="CA473" s="253"/>
      <c r="CB473" s="253"/>
      <c r="CC473" s="253"/>
      <c r="CD473" s="253"/>
      <c r="CE473" s="253"/>
      <c r="CF473" s="253"/>
      <c r="CG473" s="253"/>
      <c r="CH473" s="253"/>
      <c r="CI473" s="253"/>
      <c r="CJ473" s="253"/>
      <c r="CK473" s="253"/>
      <c r="CL473" s="253"/>
      <c r="CM473" s="253"/>
    </row>
    <row r="474" spans="1:91" x14ac:dyDescent="0.25">
      <c r="A474" s="253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3"/>
      <c r="AG474" s="253"/>
      <c r="AH474" s="253"/>
      <c r="AI474" s="253"/>
      <c r="AJ474" s="253"/>
      <c r="AK474" s="253"/>
      <c r="AL474" s="253"/>
      <c r="AM474" s="253"/>
      <c r="AN474" s="253"/>
      <c r="AO474" s="253"/>
      <c r="AP474" s="253"/>
      <c r="AQ474" s="253"/>
      <c r="AR474" s="253"/>
      <c r="AS474" s="253"/>
      <c r="AT474" s="253"/>
      <c r="AU474" s="253"/>
      <c r="AV474" s="253"/>
      <c r="AW474" s="253"/>
      <c r="AX474" s="253"/>
      <c r="AY474" s="253"/>
      <c r="AZ474" s="253"/>
      <c r="BA474" s="253"/>
      <c r="BB474" s="253"/>
      <c r="BC474" s="253"/>
      <c r="BD474" s="253"/>
      <c r="BE474" s="253"/>
      <c r="BF474" s="253"/>
      <c r="BG474" s="253"/>
      <c r="BH474" s="253"/>
      <c r="BI474" s="253"/>
      <c r="BJ474" s="253"/>
      <c r="BK474" s="253"/>
      <c r="BL474" s="253"/>
      <c r="BM474" s="253"/>
      <c r="BN474" s="253"/>
      <c r="BO474" s="253"/>
      <c r="BP474" s="253"/>
      <c r="BQ474" s="253"/>
      <c r="BR474" s="253"/>
      <c r="BS474" s="253"/>
      <c r="BT474" s="253"/>
      <c r="BU474" s="253"/>
      <c r="BV474" s="253"/>
      <c r="BW474" s="253"/>
      <c r="BX474" s="253"/>
      <c r="BY474" s="253"/>
      <c r="BZ474" s="253"/>
      <c r="CA474" s="253"/>
      <c r="CB474" s="253"/>
      <c r="CC474" s="253"/>
      <c r="CD474" s="253"/>
      <c r="CE474" s="253"/>
      <c r="CF474" s="253"/>
      <c r="CG474" s="253"/>
      <c r="CH474" s="253"/>
      <c r="CI474" s="253"/>
      <c r="CJ474" s="253"/>
      <c r="CK474" s="253"/>
      <c r="CL474" s="253"/>
      <c r="CM474" s="253"/>
    </row>
    <row r="475" spans="1:91" x14ac:dyDescent="0.25">
      <c r="A475" s="253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  <c r="AA475" s="253"/>
      <c r="AB475" s="253"/>
      <c r="AC475" s="253"/>
      <c r="AD475" s="253"/>
      <c r="AE475" s="253"/>
      <c r="AF475" s="253"/>
      <c r="AG475" s="253"/>
      <c r="AH475" s="253"/>
      <c r="AI475" s="253"/>
      <c r="AJ475" s="253"/>
      <c r="AK475" s="253"/>
      <c r="AL475" s="253"/>
      <c r="AM475" s="253"/>
      <c r="AN475" s="253"/>
      <c r="AO475" s="253"/>
      <c r="AP475" s="253"/>
      <c r="AQ475" s="253"/>
      <c r="AR475" s="253"/>
      <c r="AS475" s="253"/>
      <c r="AT475" s="253"/>
      <c r="AU475" s="253"/>
      <c r="AV475" s="253"/>
      <c r="AW475" s="253"/>
      <c r="AX475" s="253"/>
      <c r="AY475" s="253"/>
      <c r="AZ475" s="253"/>
      <c r="BA475" s="253"/>
      <c r="BB475" s="253"/>
      <c r="BC475" s="253"/>
      <c r="BD475" s="253"/>
      <c r="BE475" s="253"/>
      <c r="BF475" s="253"/>
      <c r="BG475" s="253"/>
      <c r="BH475" s="253"/>
      <c r="BI475" s="253"/>
      <c r="BJ475" s="253"/>
      <c r="BK475" s="253"/>
      <c r="BL475" s="253"/>
      <c r="BM475" s="253"/>
      <c r="BN475" s="253"/>
      <c r="BO475" s="253"/>
      <c r="BP475" s="253"/>
      <c r="BQ475" s="253"/>
      <c r="BR475" s="253"/>
      <c r="BS475" s="253"/>
      <c r="BT475" s="253"/>
      <c r="BU475" s="253"/>
      <c r="BV475" s="253"/>
      <c r="BW475" s="253"/>
      <c r="BX475" s="253"/>
      <c r="BY475" s="253"/>
      <c r="BZ475" s="253"/>
      <c r="CA475" s="253"/>
      <c r="CB475" s="253"/>
      <c r="CC475" s="253"/>
      <c r="CD475" s="253"/>
      <c r="CE475" s="253"/>
      <c r="CF475" s="253"/>
      <c r="CG475" s="253"/>
      <c r="CH475" s="253"/>
      <c r="CI475" s="253"/>
      <c r="CJ475" s="253"/>
      <c r="CK475" s="253"/>
      <c r="CL475" s="253"/>
      <c r="CM475" s="253"/>
    </row>
    <row r="476" spans="1:91" x14ac:dyDescent="0.25">
      <c r="A476" s="253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53"/>
      <c r="AC476" s="253"/>
      <c r="AD476" s="253"/>
      <c r="AE476" s="253"/>
      <c r="AF476" s="253"/>
      <c r="AG476" s="253"/>
      <c r="AH476" s="253"/>
      <c r="AI476" s="253"/>
      <c r="AJ476" s="253"/>
      <c r="AK476" s="253"/>
      <c r="AL476" s="253"/>
      <c r="AM476" s="253"/>
      <c r="AN476" s="253"/>
      <c r="AO476" s="253"/>
      <c r="AP476" s="253"/>
      <c r="AQ476" s="253"/>
      <c r="AR476" s="253"/>
      <c r="AS476" s="253"/>
      <c r="AT476" s="253"/>
      <c r="AU476" s="253"/>
      <c r="AV476" s="253"/>
      <c r="AW476" s="253"/>
      <c r="AX476" s="253"/>
      <c r="AY476" s="253"/>
      <c r="AZ476" s="253"/>
      <c r="BA476" s="253"/>
      <c r="BB476" s="253"/>
      <c r="BC476" s="253"/>
      <c r="BD476" s="253"/>
      <c r="BE476" s="253"/>
      <c r="BF476" s="253"/>
      <c r="BG476" s="253"/>
      <c r="BH476" s="253"/>
      <c r="BI476" s="253"/>
      <c r="BJ476" s="253"/>
      <c r="BK476" s="253"/>
      <c r="BL476" s="253"/>
      <c r="BM476" s="253"/>
      <c r="BN476" s="253"/>
      <c r="BO476" s="253"/>
      <c r="BP476" s="253"/>
      <c r="BQ476" s="253"/>
      <c r="BR476" s="253"/>
      <c r="BS476" s="253"/>
      <c r="BT476" s="253"/>
      <c r="BU476" s="253"/>
      <c r="BV476" s="253"/>
      <c r="BW476" s="253"/>
      <c r="BX476" s="253"/>
      <c r="BY476" s="253"/>
      <c r="BZ476" s="253"/>
      <c r="CA476" s="253"/>
      <c r="CB476" s="253"/>
      <c r="CC476" s="253"/>
      <c r="CD476" s="253"/>
      <c r="CE476" s="253"/>
      <c r="CF476" s="253"/>
      <c r="CG476" s="253"/>
      <c r="CH476" s="253"/>
      <c r="CI476" s="253"/>
      <c r="CJ476" s="253"/>
      <c r="CK476" s="253"/>
      <c r="CL476" s="253"/>
      <c r="CM476" s="253"/>
    </row>
    <row r="477" spans="1:91" x14ac:dyDescent="0.25">
      <c r="A477" s="253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  <c r="AA477" s="253"/>
      <c r="AB477" s="253"/>
      <c r="AC477" s="253"/>
      <c r="AD477" s="253"/>
      <c r="AE477" s="253"/>
      <c r="AF477" s="253"/>
      <c r="AG477" s="253"/>
      <c r="AH477" s="253"/>
      <c r="AI477" s="253"/>
      <c r="AJ477" s="253"/>
      <c r="AK477" s="253"/>
      <c r="AL477" s="253"/>
      <c r="AM477" s="253"/>
      <c r="AN477" s="253"/>
      <c r="AO477" s="253"/>
      <c r="AP477" s="253"/>
      <c r="AQ477" s="253"/>
      <c r="AR477" s="253"/>
      <c r="AS477" s="253"/>
      <c r="AT477" s="253"/>
      <c r="AU477" s="253"/>
      <c r="AV477" s="253"/>
      <c r="AW477" s="253"/>
      <c r="AX477" s="253"/>
      <c r="AY477" s="253"/>
      <c r="AZ477" s="253"/>
      <c r="BA477" s="253"/>
      <c r="BB477" s="253"/>
      <c r="BC477" s="253"/>
      <c r="BD477" s="253"/>
      <c r="BE477" s="253"/>
      <c r="BF477" s="253"/>
      <c r="BG477" s="253"/>
      <c r="BH477" s="253"/>
      <c r="BI477" s="253"/>
      <c r="BJ477" s="253"/>
      <c r="BK477" s="253"/>
      <c r="BL477" s="253"/>
      <c r="BM477" s="253"/>
      <c r="BN477" s="253"/>
      <c r="BO477" s="253"/>
      <c r="BP477" s="253"/>
      <c r="BQ477" s="253"/>
      <c r="BR477" s="253"/>
      <c r="BS477" s="253"/>
      <c r="BT477" s="253"/>
      <c r="BU477" s="253"/>
      <c r="BV477" s="253"/>
      <c r="BW477" s="253"/>
      <c r="BX477" s="253"/>
      <c r="BY477" s="253"/>
      <c r="BZ477" s="253"/>
      <c r="CA477" s="253"/>
      <c r="CB477" s="253"/>
      <c r="CC477" s="253"/>
      <c r="CD477" s="253"/>
      <c r="CE477" s="253"/>
      <c r="CF477" s="253"/>
      <c r="CG477" s="253"/>
      <c r="CH477" s="253"/>
      <c r="CI477" s="253"/>
      <c r="CJ477" s="253"/>
      <c r="CK477" s="253"/>
      <c r="CL477" s="253"/>
      <c r="CM477" s="253"/>
    </row>
    <row r="478" spans="1:91" x14ac:dyDescent="0.25">
      <c r="A478" s="253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  <c r="AA478" s="253"/>
      <c r="AB478" s="253"/>
      <c r="AC478" s="253"/>
      <c r="AD478" s="253"/>
      <c r="AE478" s="253"/>
      <c r="AF478" s="253"/>
      <c r="AG478" s="253"/>
      <c r="AH478" s="253"/>
      <c r="AI478" s="253"/>
      <c r="AJ478" s="253"/>
      <c r="AK478" s="253"/>
      <c r="AL478" s="253"/>
      <c r="AM478" s="253"/>
      <c r="AN478" s="253"/>
      <c r="AO478" s="253"/>
      <c r="AP478" s="253"/>
      <c r="AQ478" s="253"/>
      <c r="AR478" s="253"/>
      <c r="AS478" s="253"/>
      <c r="AT478" s="253"/>
      <c r="AU478" s="253"/>
      <c r="AV478" s="253"/>
      <c r="AW478" s="253"/>
      <c r="AX478" s="253"/>
      <c r="AY478" s="253"/>
      <c r="AZ478" s="253"/>
      <c r="BA478" s="253"/>
      <c r="BB478" s="253"/>
      <c r="BC478" s="253"/>
      <c r="BD478" s="253"/>
      <c r="BE478" s="253"/>
      <c r="BF478" s="253"/>
      <c r="BG478" s="253"/>
      <c r="BH478" s="253"/>
      <c r="BI478" s="253"/>
      <c r="BJ478" s="253"/>
      <c r="BK478" s="253"/>
      <c r="BL478" s="253"/>
      <c r="BM478" s="253"/>
      <c r="BN478" s="253"/>
      <c r="BO478" s="253"/>
      <c r="BP478" s="253"/>
      <c r="BQ478" s="253"/>
      <c r="BR478" s="253"/>
      <c r="BS478" s="253"/>
      <c r="BT478" s="253"/>
      <c r="BU478" s="253"/>
      <c r="BV478" s="253"/>
      <c r="BW478" s="253"/>
      <c r="BX478" s="253"/>
      <c r="BY478" s="253"/>
      <c r="BZ478" s="253"/>
      <c r="CA478" s="253"/>
      <c r="CB478" s="253"/>
      <c r="CC478" s="253"/>
      <c r="CD478" s="253"/>
      <c r="CE478" s="253"/>
      <c r="CF478" s="253"/>
      <c r="CG478" s="253"/>
      <c r="CH478" s="253"/>
      <c r="CI478" s="253"/>
      <c r="CJ478" s="253"/>
      <c r="CK478" s="253"/>
      <c r="CL478" s="253"/>
      <c r="CM478" s="253"/>
    </row>
    <row r="479" spans="1:91" x14ac:dyDescent="0.25">
      <c r="A479" s="253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53"/>
      <c r="AS479" s="253"/>
      <c r="AT479" s="253"/>
      <c r="AU479" s="253"/>
      <c r="AV479" s="253"/>
      <c r="AW479" s="253"/>
      <c r="AX479" s="253"/>
      <c r="AY479" s="253"/>
      <c r="AZ479" s="253"/>
      <c r="BA479" s="253"/>
      <c r="BB479" s="253"/>
      <c r="BC479" s="253"/>
      <c r="BD479" s="253"/>
      <c r="BE479" s="253"/>
      <c r="BF479" s="253"/>
      <c r="BG479" s="253"/>
      <c r="BH479" s="253"/>
      <c r="BI479" s="253"/>
      <c r="BJ479" s="253"/>
      <c r="BK479" s="253"/>
      <c r="BL479" s="253"/>
      <c r="BM479" s="253"/>
      <c r="BN479" s="253"/>
      <c r="BO479" s="253"/>
      <c r="BP479" s="253"/>
      <c r="BQ479" s="253"/>
      <c r="BR479" s="253"/>
      <c r="BS479" s="253"/>
      <c r="BT479" s="253"/>
      <c r="BU479" s="253"/>
      <c r="BV479" s="253"/>
      <c r="BW479" s="253"/>
      <c r="BX479" s="253"/>
      <c r="BY479" s="253"/>
      <c r="BZ479" s="253"/>
      <c r="CA479" s="253"/>
      <c r="CB479" s="253"/>
      <c r="CC479" s="253"/>
      <c r="CD479" s="253"/>
      <c r="CE479" s="253"/>
      <c r="CF479" s="253"/>
      <c r="CG479" s="253"/>
      <c r="CH479" s="253"/>
      <c r="CI479" s="253"/>
      <c r="CJ479" s="253"/>
      <c r="CK479" s="253"/>
      <c r="CL479" s="253"/>
      <c r="CM479" s="253"/>
    </row>
    <row r="480" spans="1:91" x14ac:dyDescent="0.25">
      <c r="A480" s="253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  <c r="AA480" s="253"/>
      <c r="AB480" s="253"/>
      <c r="AC480" s="253"/>
      <c r="AD480" s="253"/>
      <c r="AE480" s="253"/>
      <c r="AF480" s="253"/>
      <c r="AG480" s="253"/>
      <c r="AH480" s="253"/>
      <c r="AI480" s="253"/>
      <c r="AJ480" s="253"/>
      <c r="AK480" s="253"/>
      <c r="AL480" s="253"/>
      <c r="AM480" s="253"/>
      <c r="AN480" s="253"/>
      <c r="AO480" s="253"/>
      <c r="AP480" s="253"/>
      <c r="AQ480" s="253"/>
      <c r="AR480" s="253"/>
      <c r="AS480" s="253"/>
      <c r="AT480" s="253"/>
      <c r="AU480" s="253"/>
      <c r="AV480" s="253"/>
      <c r="AW480" s="253"/>
      <c r="AX480" s="253"/>
      <c r="AY480" s="253"/>
      <c r="AZ480" s="253"/>
      <c r="BA480" s="253"/>
      <c r="BB480" s="253"/>
      <c r="BC480" s="253"/>
      <c r="BD480" s="253"/>
      <c r="BE480" s="253"/>
      <c r="BF480" s="253"/>
      <c r="BG480" s="253"/>
      <c r="BH480" s="253"/>
      <c r="BI480" s="253"/>
      <c r="BJ480" s="253"/>
      <c r="BK480" s="253"/>
      <c r="BL480" s="253"/>
      <c r="BM480" s="253"/>
      <c r="BN480" s="253"/>
      <c r="BO480" s="253"/>
      <c r="BP480" s="253"/>
      <c r="BQ480" s="253"/>
      <c r="BR480" s="253"/>
      <c r="BS480" s="253"/>
      <c r="BT480" s="253"/>
      <c r="BU480" s="253"/>
      <c r="BV480" s="253"/>
      <c r="BW480" s="253"/>
      <c r="BX480" s="253"/>
      <c r="BY480" s="253"/>
      <c r="BZ480" s="253"/>
      <c r="CA480" s="253"/>
      <c r="CB480" s="253"/>
      <c r="CC480" s="253"/>
      <c r="CD480" s="253"/>
      <c r="CE480" s="253"/>
      <c r="CF480" s="253"/>
      <c r="CG480" s="253"/>
      <c r="CH480" s="253"/>
      <c r="CI480" s="253"/>
      <c r="CJ480" s="253"/>
      <c r="CK480" s="253"/>
      <c r="CL480" s="253"/>
      <c r="CM480" s="253"/>
    </row>
    <row r="481" spans="1:91" x14ac:dyDescent="0.25">
      <c r="A481" s="253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  <c r="AA481" s="253"/>
      <c r="AB481" s="253"/>
      <c r="AC481" s="253"/>
      <c r="AD481" s="253"/>
      <c r="AE481" s="253"/>
      <c r="AF481" s="253"/>
      <c r="AG481" s="253"/>
      <c r="AH481" s="253"/>
      <c r="AI481" s="253"/>
      <c r="AJ481" s="253"/>
      <c r="AK481" s="253"/>
      <c r="AL481" s="253"/>
      <c r="AM481" s="253"/>
      <c r="AN481" s="253"/>
      <c r="AO481" s="253"/>
      <c r="AP481" s="253"/>
      <c r="AQ481" s="253"/>
      <c r="AR481" s="253"/>
      <c r="AS481" s="253"/>
      <c r="AT481" s="253"/>
      <c r="AU481" s="253"/>
      <c r="AV481" s="253"/>
      <c r="AW481" s="253"/>
      <c r="AX481" s="253"/>
      <c r="AY481" s="253"/>
      <c r="AZ481" s="253"/>
      <c r="BA481" s="253"/>
      <c r="BB481" s="253"/>
      <c r="BC481" s="253"/>
      <c r="BD481" s="253"/>
      <c r="BE481" s="253"/>
      <c r="BF481" s="253"/>
      <c r="BG481" s="253"/>
      <c r="BH481" s="253"/>
      <c r="BI481" s="253"/>
      <c r="BJ481" s="253"/>
      <c r="BK481" s="253"/>
      <c r="BL481" s="253"/>
      <c r="BM481" s="253"/>
      <c r="BN481" s="253"/>
      <c r="BO481" s="253"/>
      <c r="BP481" s="253"/>
      <c r="BQ481" s="253"/>
      <c r="BR481" s="253"/>
      <c r="BS481" s="253"/>
      <c r="BT481" s="253"/>
      <c r="BU481" s="253"/>
      <c r="BV481" s="253"/>
      <c r="BW481" s="253"/>
      <c r="BX481" s="253"/>
      <c r="BY481" s="253"/>
      <c r="BZ481" s="253"/>
      <c r="CA481" s="253"/>
      <c r="CB481" s="253"/>
      <c r="CC481" s="253"/>
      <c r="CD481" s="253"/>
      <c r="CE481" s="253"/>
      <c r="CF481" s="253"/>
      <c r="CG481" s="253"/>
      <c r="CH481" s="253"/>
      <c r="CI481" s="253"/>
      <c r="CJ481" s="253"/>
      <c r="CK481" s="253"/>
      <c r="CL481" s="253"/>
      <c r="CM481" s="253"/>
    </row>
    <row r="482" spans="1:91" x14ac:dyDescent="0.25">
      <c r="A482" s="253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  <c r="AA482" s="253"/>
      <c r="AB482" s="253"/>
      <c r="AC482" s="253"/>
      <c r="AD482" s="253"/>
      <c r="AE482" s="253"/>
      <c r="AF482" s="253"/>
      <c r="AG482" s="253"/>
      <c r="AH482" s="253"/>
      <c r="AI482" s="253"/>
      <c r="AJ482" s="253"/>
      <c r="AK482" s="253"/>
      <c r="AL482" s="253"/>
      <c r="AM482" s="253"/>
      <c r="AN482" s="253"/>
      <c r="AO482" s="253"/>
      <c r="AP482" s="253"/>
      <c r="AQ482" s="253"/>
      <c r="AR482" s="253"/>
      <c r="AS482" s="253"/>
      <c r="AT482" s="253"/>
      <c r="AU482" s="253"/>
      <c r="AV482" s="253"/>
      <c r="AW482" s="253"/>
      <c r="AX482" s="253"/>
      <c r="AY482" s="253"/>
      <c r="AZ482" s="253"/>
      <c r="BA482" s="253"/>
      <c r="BB482" s="253"/>
      <c r="BC482" s="253"/>
      <c r="BD482" s="253"/>
      <c r="BE482" s="253"/>
      <c r="BF482" s="253"/>
      <c r="BG482" s="253"/>
      <c r="BH482" s="253"/>
      <c r="BI482" s="253"/>
      <c r="BJ482" s="253"/>
      <c r="BK482" s="253"/>
      <c r="BL482" s="253"/>
      <c r="BM482" s="253"/>
      <c r="BN482" s="253"/>
      <c r="BO482" s="253"/>
      <c r="BP482" s="253"/>
      <c r="BQ482" s="253"/>
      <c r="BR482" s="253"/>
      <c r="BS482" s="253"/>
      <c r="BT482" s="253"/>
      <c r="BU482" s="253"/>
      <c r="BV482" s="253"/>
      <c r="BW482" s="253"/>
      <c r="BX482" s="253"/>
      <c r="BY482" s="253"/>
      <c r="BZ482" s="253"/>
      <c r="CA482" s="253"/>
      <c r="CB482" s="253"/>
      <c r="CC482" s="253"/>
      <c r="CD482" s="253"/>
      <c r="CE482" s="253"/>
      <c r="CF482" s="253"/>
      <c r="CG482" s="253"/>
      <c r="CH482" s="253"/>
      <c r="CI482" s="253"/>
      <c r="CJ482" s="253"/>
      <c r="CK482" s="253"/>
      <c r="CL482" s="253"/>
      <c r="CM482" s="253"/>
    </row>
    <row r="483" spans="1:91" x14ac:dyDescent="0.25">
      <c r="A483" s="253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  <c r="AA483" s="253"/>
      <c r="AB483" s="253"/>
      <c r="AC483" s="253"/>
      <c r="AD483" s="253"/>
      <c r="AE483" s="253"/>
      <c r="AF483" s="253"/>
      <c r="AG483" s="253"/>
      <c r="AH483" s="253"/>
      <c r="AI483" s="253"/>
      <c r="AJ483" s="253"/>
      <c r="AK483" s="253"/>
      <c r="AL483" s="253"/>
      <c r="AM483" s="253"/>
      <c r="AN483" s="253"/>
      <c r="AO483" s="253"/>
      <c r="AP483" s="253"/>
      <c r="AQ483" s="253"/>
      <c r="AR483" s="253"/>
      <c r="AS483" s="253"/>
      <c r="AT483" s="253"/>
      <c r="AU483" s="253"/>
      <c r="AV483" s="253"/>
      <c r="AW483" s="253"/>
      <c r="AX483" s="253"/>
      <c r="AY483" s="253"/>
      <c r="AZ483" s="253"/>
      <c r="BA483" s="253"/>
      <c r="BB483" s="253"/>
      <c r="BC483" s="253"/>
      <c r="BD483" s="253"/>
      <c r="BE483" s="253"/>
      <c r="BF483" s="253"/>
      <c r="BG483" s="253"/>
      <c r="BH483" s="253"/>
      <c r="BI483" s="253"/>
      <c r="BJ483" s="253"/>
      <c r="BK483" s="253"/>
      <c r="BL483" s="253"/>
      <c r="BM483" s="253"/>
      <c r="BN483" s="253"/>
      <c r="BO483" s="253"/>
      <c r="BP483" s="253"/>
      <c r="BQ483" s="253"/>
      <c r="BR483" s="253"/>
      <c r="BS483" s="253"/>
      <c r="BT483" s="253"/>
      <c r="BU483" s="253"/>
      <c r="BV483" s="253"/>
      <c r="BW483" s="253"/>
      <c r="BX483" s="253"/>
      <c r="BY483" s="253"/>
      <c r="BZ483" s="253"/>
      <c r="CA483" s="253"/>
      <c r="CB483" s="253"/>
      <c r="CC483" s="253"/>
      <c r="CD483" s="253"/>
      <c r="CE483" s="253"/>
      <c r="CF483" s="253"/>
      <c r="CG483" s="253"/>
      <c r="CH483" s="253"/>
      <c r="CI483" s="253"/>
      <c r="CJ483" s="253"/>
      <c r="CK483" s="253"/>
      <c r="CL483" s="253"/>
      <c r="CM483" s="253"/>
    </row>
    <row r="484" spans="1:91" x14ac:dyDescent="0.25">
      <c r="A484" s="253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  <c r="AA484" s="253"/>
      <c r="AB484" s="253"/>
      <c r="AC484" s="253"/>
      <c r="AD484" s="253"/>
      <c r="AE484" s="253"/>
      <c r="AF484" s="253"/>
      <c r="AG484" s="253"/>
      <c r="AH484" s="253"/>
      <c r="AI484" s="253"/>
      <c r="AJ484" s="253"/>
      <c r="AK484" s="253"/>
      <c r="AL484" s="253"/>
      <c r="AM484" s="253"/>
      <c r="AN484" s="253"/>
      <c r="AO484" s="253"/>
      <c r="AP484" s="253"/>
      <c r="AQ484" s="253"/>
      <c r="AR484" s="253"/>
      <c r="AS484" s="253"/>
      <c r="AT484" s="253"/>
      <c r="AU484" s="253"/>
      <c r="AV484" s="253"/>
      <c r="AW484" s="253"/>
      <c r="AX484" s="253"/>
      <c r="AY484" s="253"/>
      <c r="AZ484" s="253"/>
      <c r="BA484" s="253"/>
      <c r="BB484" s="253"/>
      <c r="BC484" s="253"/>
      <c r="BD484" s="253"/>
      <c r="BE484" s="253"/>
      <c r="BF484" s="253"/>
      <c r="BG484" s="253"/>
      <c r="BH484" s="253"/>
      <c r="BI484" s="253"/>
      <c r="BJ484" s="253"/>
      <c r="BK484" s="253"/>
      <c r="BL484" s="253"/>
      <c r="BM484" s="253"/>
      <c r="BN484" s="253"/>
      <c r="BO484" s="253"/>
      <c r="BP484" s="253"/>
      <c r="BQ484" s="253"/>
      <c r="BR484" s="253"/>
      <c r="BS484" s="253"/>
      <c r="BT484" s="253"/>
      <c r="BU484" s="253"/>
      <c r="BV484" s="253"/>
      <c r="BW484" s="253"/>
      <c r="BX484" s="253"/>
      <c r="BY484" s="253"/>
      <c r="BZ484" s="253"/>
      <c r="CA484" s="253"/>
      <c r="CB484" s="253"/>
      <c r="CC484" s="253"/>
      <c r="CD484" s="253"/>
      <c r="CE484" s="253"/>
      <c r="CF484" s="253"/>
      <c r="CG484" s="253"/>
      <c r="CH484" s="253"/>
      <c r="CI484" s="253"/>
      <c r="CJ484" s="253"/>
      <c r="CK484" s="253"/>
      <c r="CL484" s="253"/>
      <c r="CM484" s="253"/>
    </row>
    <row r="485" spans="1:91" x14ac:dyDescent="0.25">
      <c r="A485" s="253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  <c r="AA485" s="253"/>
      <c r="AB485" s="253"/>
      <c r="AC485" s="253"/>
      <c r="AD485" s="253"/>
      <c r="AE485" s="253"/>
      <c r="AF485" s="253"/>
      <c r="AG485" s="253"/>
      <c r="AH485" s="253"/>
      <c r="AI485" s="253"/>
      <c r="AJ485" s="253"/>
      <c r="AK485" s="253"/>
      <c r="AL485" s="253"/>
      <c r="AM485" s="253"/>
      <c r="AN485" s="253"/>
      <c r="AO485" s="253"/>
      <c r="AP485" s="253"/>
      <c r="AQ485" s="253"/>
      <c r="AR485" s="253"/>
      <c r="AS485" s="253"/>
      <c r="AT485" s="253"/>
      <c r="AU485" s="253"/>
      <c r="AV485" s="253"/>
      <c r="AW485" s="253"/>
      <c r="AX485" s="253"/>
      <c r="AY485" s="253"/>
      <c r="AZ485" s="253"/>
      <c r="BA485" s="253"/>
      <c r="BB485" s="253"/>
      <c r="BC485" s="253"/>
      <c r="BD485" s="253"/>
      <c r="BE485" s="253"/>
      <c r="BF485" s="253"/>
      <c r="BG485" s="253"/>
      <c r="BH485" s="253"/>
      <c r="BI485" s="253"/>
      <c r="BJ485" s="253"/>
      <c r="BK485" s="253"/>
      <c r="BL485" s="253"/>
      <c r="BM485" s="253"/>
      <c r="BN485" s="253"/>
      <c r="BO485" s="253"/>
      <c r="BP485" s="253"/>
      <c r="BQ485" s="253"/>
      <c r="BR485" s="253"/>
      <c r="BS485" s="253"/>
      <c r="BT485" s="253"/>
      <c r="BU485" s="253"/>
      <c r="BV485" s="253"/>
      <c r="BW485" s="253"/>
      <c r="BX485" s="253"/>
      <c r="BY485" s="253"/>
      <c r="BZ485" s="253"/>
      <c r="CA485" s="253"/>
      <c r="CB485" s="253"/>
      <c r="CC485" s="253"/>
      <c r="CD485" s="253"/>
      <c r="CE485" s="253"/>
      <c r="CF485" s="253"/>
      <c r="CG485" s="253"/>
      <c r="CH485" s="253"/>
      <c r="CI485" s="253"/>
      <c r="CJ485" s="253"/>
      <c r="CK485" s="253"/>
      <c r="CL485" s="253"/>
      <c r="CM485" s="253"/>
    </row>
    <row r="486" spans="1:91" x14ac:dyDescent="0.25">
      <c r="A486" s="253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  <c r="AA486" s="253"/>
      <c r="AB486" s="253"/>
      <c r="AC486" s="253"/>
      <c r="AD486" s="253"/>
      <c r="AE486" s="253"/>
      <c r="AF486" s="253"/>
      <c r="AG486" s="253"/>
      <c r="AH486" s="253"/>
      <c r="AI486" s="253"/>
      <c r="AJ486" s="253"/>
      <c r="AK486" s="253"/>
      <c r="AL486" s="253"/>
      <c r="AM486" s="253"/>
      <c r="AN486" s="253"/>
      <c r="AO486" s="253"/>
      <c r="AP486" s="253"/>
      <c r="AQ486" s="253"/>
      <c r="AR486" s="253"/>
      <c r="AS486" s="253"/>
      <c r="AT486" s="253"/>
      <c r="AU486" s="253"/>
      <c r="AV486" s="253"/>
      <c r="AW486" s="253"/>
      <c r="AX486" s="253"/>
      <c r="AY486" s="253"/>
      <c r="AZ486" s="253"/>
      <c r="BA486" s="253"/>
      <c r="BB486" s="253"/>
      <c r="BC486" s="253"/>
      <c r="BD486" s="253"/>
      <c r="BE486" s="253"/>
      <c r="BF486" s="253"/>
      <c r="BG486" s="253"/>
      <c r="BH486" s="253"/>
      <c r="BI486" s="253"/>
      <c r="BJ486" s="253"/>
      <c r="BK486" s="253"/>
      <c r="BL486" s="253"/>
      <c r="BM486" s="253"/>
      <c r="BN486" s="253"/>
      <c r="BO486" s="253"/>
      <c r="BP486" s="253"/>
      <c r="BQ486" s="253"/>
      <c r="BR486" s="253"/>
      <c r="BS486" s="253"/>
      <c r="BT486" s="253"/>
      <c r="BU486" s="253"/>
      <c r="BV486" s="253"/>
      <c r="BW486" s="253"/>
      <c r="BX486" s="253"/>
      <c r="BY486" s="253"/>
      <c r="BZ486" s="253"/>
      <c r="CA486" s="253"/>
      <c r="CB486" s="253"/>
      <c r="CC486" s="253"/>
      <c r="CD486" s="253"/>
      <c r="CE486" s="253"/>
      <c r="CF486" s="253"/>
      <c r="CG486" s="253"/>
      <c r="CH486" s="253"/>
      <c r="CI486" s="253"/>
      <c r="CJ486" s="253"/>
      <c r="CK486" s="253"/>
      <c r="CL486" s="253"/>
      <c r="CM486" s="253"/>
    </row>
    <row r="487" spans="1:91" x14ac:dyDescent="0.25">
      <c r="A487" s="253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/>
      <c r="AJ487" s="253"/>
      <c r="AK487" s="253"/>
      <c r="AL487" s="253"/>
      <c r="AM487" s="253"/>
      <c r="AN487" s="253"/>
      <c r="AO487" s="253"/>
      <c r="AP487" s="253"/>
      <c r="AQ487" s="253"/>
      <c r="AR487" s="253"/>
      <c r="AS487" s="253"/>
      <c r="AT487" s="253"/>
      <c r="AU487" s="253"/>
      <c r="AV487" s="253"/>
      <c r="AW487" s="253"/>
      <c r="AX487" s="253"/>
      <c r="AY487" s="253"/>
      <c r="AZ487" s="253"/>
      <c r="BA487" s="253"/>
      <c r="BB487" s="253"/>
      <c r="BC487" s="253"/>
      <c r="BD487" s="253"/>
      <c r="BE487" s="253"/>
      <c r="BF487" s="253"/>
      <c r="BG487" s="253"/>
      <c r="BH487" s="253"/>
      <c r="BI487" s="253"/>
      <c r="BJ487" s="253"/>
      <c r="BK487" s="253"/>
      <c r="BL487" s="253"/>
      <c r="BM487" s="253"/>
      <c r="BN487" s="253"/>
      <c r="BO487" s="253"/>
      <c r="BP487" s="253"/>
      <c r="BQ487" s="253"/>
      <c r="BR487" s="253"/>
      <c r="BS487" s="253"/>
      <c r="BT487" s="253"/>
      <c r="BU487" s="253"/>
      <c r="BV487" s="253"/>
      <c r="BW487" s="253"/>
      <c r="BX487" s="253"/>
      <c r="BY487" s="253"/>
      <c r="BZ487" s="253"/>
      <c r="CA487" s="253"/>
      <c r="CB487" s="253"/>
      <c r="CC487" s="253"/>
      <c r="CD487" s="253"/>
      <c r="CE487" s="253"/>
      <c r="CF487" s="253"/>
      <c r="CG487" s="253"/>
      <c r="CH487" s="253"/>
      <c r="CI487" s="253"/>
      <c r="CJ487" s="253"/>
      <c r="CK487" s="253"/>
      <c r="CL487" s="253"/>
      <c r="CM487" s="253"/>
    </row>
    <row r="488" spans="1:91" x14ac:dyDescent="0.25">
      <c r="A488" s="253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/>
      <c r="AJ488" s="253"/>
      <c r="AK488" s="253"/>
      <c r="AL488" s="253"/>
      <c r="AM488" s="253"/>
      <c r="AN488" s="253"/>
      <c r="AO488" s="253"/>
      <c r="AP488" s="253"/>
      <c r="AQ488" s="253"/>
      <c r="AR488" s="253"/>
      <c r="AS488" s="253"/>
      <c r="AT488" s="253"/>
      <c r="AU488" s="253"/>
      <c r="AV488" s="253"/>
      <c r="AW488" s="253"/>
      <c r="AX488" s="253"/>
      <c r="AY488" s="253"/>
      <c r="AZ488" s="253"/>
      <c r="BA488" s="253"/>
      <c r="BB488" s="253"/>
      <c r="BC488" s="253"/>
      <c r="BD488" s="253"/>
      <c r="BE488" s="253"/>
      <c r="BF488" s="253"/>
      <c r="BG488" s="253"/>
      <c r="BH488" s="253"/>
      <c r="BI488" s="253"/>
      <c r="BJ488" s="253"/>
      <c r="BK488" s="253"/>
      <c r="BL488" s="253"/>
      <c r="BM488" s="253"/>
      <c r="BN488" s="253"/>
      <c r="BO488" s="253"/>
      <c r="BP488" s="253"/>
      <c r="BQ488" s="253"/>
      <c r="BR488" s="253"/>
      <c r="BS488" s="253"/>
      <c r="BT488" s="253"/>
      <c r="BU488" s="253"/>
      <c r="BV488" s="253"/>
      <c r="BW488" s="253"/>
      <c r="BX488" s="253"/>
      <c r="BY488" s="253"/>
      <c r="BZ488" s="253"/>
      <c r="CA488" s="253"/>
      <c r="CB488" s="253"/>
      <c r="CC488" s="253"/>
      <c r="CD488" s="253"/>
      <c r="CE488" s="253"/>
      <c r="CF488" s="253"/>
      <c r="CG488" s="253"/>
      <c r="CH488" s="253"/>
      <c r="CI488" s="253"/>
      <c r="CJ488" s="253"/>
      <c r="CK488" s="253"/>
      <c r="CL488" s="253"/>
      <c r="CM488" s="253"/>
    </row>
    <row r="489" spans="1:91" x14ac:dyDescent="0.25">
      <c r="A489" s="253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53"/>
      <c r="AC489" s="253"/>
      <c r="AD489" s="253"/>
      <c r="AE489" s="253"/>
      <c r="AF489" s="253"/>
      <c r="AG489" s="253"/>
      <c r="AH489" s="253"/>
      <c r="AI489" s="253"/>
      <c r="AJ489" s="253"/>
      <c r="AK489" s="253"/>
      <c r="AL489" s="253"/>
      <c r="AM489" s="253"/>
      <c r="AN489" s="253"/>
      <c r="AO489" s="253"/>
      <c r="AP489" s="253"/>
      <c r="AQ489" s="253"/>
      <c r="AR489" s="253"/>
      <c r="AS489" s="253"/>
      <c r="AT489" s="253"/>
      <c r="AU489" s="253"/>
      <c r="AV489" s="253"/>
      <c r="AW489" s="253"/>
      <c r="AX489" s="253"/>
      <c r="AY489" s="253"/>
      <c r="AZ489" s="253"/>
      <c r="BA489" s="253"/>
      <c r="BB489" s="253"/>
      <c r="BC489" s="253"/>
      <c r="BD489" s="253"/>
      <c r="BE489" s="253"/>
      <c r="BF489" s="253"/>
      <c r="BG489" s="253"/>
      <c r="BH489" s="253"/>
      <c r="BI489" s="253"/>
      <c r="BJ489" s="253"/>
      <c r="BK489" s="253"/>
      <c r="BL489" s="253"/>
      <c r="BM489" s="253"/>
      <c r="BN489" s="253"/>
      <c r="BO489" s="253"/>
      <c r="BP489" s="253"/>
      <c r="BQ489" s="253"/>
      <c r="BR489" s="253"/>
      <c r="BS489" s="253"/>
      <c r="BT489" s="253"/>
      <c r="BU489" s="253"/>
      <c r="BV489" s="253"/>
      <c r="BW489" s="253"/>
      <c r="BX489" s="253"/>
      <c r="BY489" s="253"/>
      <c r="BZ489" s="253"/>
      <c r="CA489" s="253"/>
      <c r="CB489" s="253"/>
      <c r="CC489" s="253"/>
      <c r="CD489" s="253"/>
      <c r="CE489" s="253"/>
      <c r="CF489" s="253"/>
      <c r="CG489" s="253"/>
      <c r="CH489" s="253"/>
      <c r="CI489" s="253"/>
      <c r="CJ489" s="253"/>
      <c r="CK489" s="253"/>
      <c r="CL489" s="253"/>
      <c r="CM489" s="253"/>
    </row>
    <row r="490" spans="1:91" x14ac:dyDescent="0.25">
      <c r="A490" s="253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  <c r="AA490" s="253"/>
      <c r="AB490" s="253"/>
      <c r="AC490" s="253"/>
      <c r="AD490" s="253"/>
      <c r="AE490" s="253"/>
      <c r="AF490" s="253"/>
      <c r="AG490" s="253"/>
      <c r="AH490" s="253"/>
      <c r="AI490" s="253"/>
      <c r="AJ490" s="253"/>
      <c r="AK490" s="253"/>
      <c r="AL490" s="253"/>
      <c r="AM490" s="253"/>
      <c r="AN490" s="253"/>
      <c r="AO490" s="253"/>
      <c r="AP490" s="253"/>
      <c r="AQ490" s="253"/>
      <c r="AR490" s="253"/>
      <c r="AS490" s="253"/>
      <c r="AT490" s="253"/>
      <c r="AU490" s="253"/>
      <c r="AV490" s="253"/>
      <c r="AW490" s="253"/>
      <c r="AX490" s="253"/>
      <c r="AY490" s="253"/>
      <c r="AZ490" s="253"/>
      <c r="BA490" s="253"/>
      <c r="BB490" s="253"/>
      <c r="BC490" s="253"/>
      <c r="BD490" s="253"/>
      <c r="BE490" s="253"/>
      <c r="BF490" s="253"/>
      <c r="BG490" s="253"/>
      <c r="BH490" s="253"/>
      <c r="BI490" s="253"/>
      <c r="BJ490" s="253"/>
      <c r="BK490" s="253"/>
      <c r="BL490" s="253"/>
      <c r="BM490" s="253"/>
      <c r="BN490" s="253"/>
      <c r="BO490" s="253"/>
      <c r="BP490" s="253"/>
      <c r="BQ490" s="253"/>
      <c r="BR490" s="253"/>
      <c r="BS490" s="253"/>
      <c r="BT490" s="253"/>
      <c r="BU490" s="253"/>
      <c r="BV490" s="253"/>
      <c r="BW490" s="253"/>
      <c r="BX490" s="253"/>
      <c r="BY490" s="253"/>
      <c r="BZ490" s="253"/>
      <c r="CA490" s="253"/>
      <c r="CB490" s="253"/>
      <c r="CC490" s="253"/>
      <c r="CD490" s="253"/>
      <c r="CE490" s="253"/>
      <c r="CF490" s="253"/>
      <c r="CG490" s="253"/>
      <c r="CH490" s="253"/>
      <c r="CI490" s="253"/>
      <c r="CJ490" s="253"/>
      <c r="CK490" s="253"/>
      <c r="CL490" s="253"/>
      <c r="CM490" s="253"/>
    </row>
    <row r="491" spans="1:91" x14ac:dyDescent="0.25">
      <c r="A491" s="253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  <c r="AA491" s="253"/>
      <c r="AB491" s="253"/>
      <c r="AC491" s="253"/>
      <c r="AD491" s="253"/>
      <c r="AE491" s="253"/>
      <c r="AF491" s="253"/>
      <c r="AG491" s="253"/>
      <c r="AH491" s="253"/>
      <c r="AI491" s="253"/>
      <c r="AJ491" s="253"/>
      <c r="AK491" s="253"/>
      <c r="AL491" s="253"/>
      <c r="AM491" s="253"/>
      <c r="AN491" s="253"/>
      <c r="AO491" s="253"/>
      <c r="AP491" s="253"/>
      <c r="AQ491" s="253"/>
      <c r="AR491" s="253"/>
      <c r="AS491" s="253"/>
      <c r="AT491" s="253"/>
      <c r="AU491" s="253"/>
      <c r="AV491" s="253"/>
      <c r="AW491" s="253"/>
      <c r="AX491" s="253"/>
      <c r="AY491" s="253"/>
      <c r="AZ491" s="253"/>
      <c r="BA491" s="253"/>
      <c r="BB491" s="253"/>
      <c r="BC491" s="253"/>
      <c r="BD491" s="253"/>
      <c r="BE491" s="253"/>
      <c r="BF491" s="253"/>
      <c r="BG491" s="253"/>
      <c r="BH491" s="253"/>
      <c r="BI491" s="253"/>
      <c r="BJ491" s="253"/>
      <c r="BK491" s="253"/>
      <c r="BL491" s="253"/>
      <c r="BM491" s="253"/>
      <c r="BN491" s="253"/>
      <c r="BO491" s="253"/>
      <c r="BP491" s="253"/>
      <c r="BQ491" s="253"/>
      <c r="BR491" s="253"/>
      <c r="BS491" s="253"/>
      <c r="BT491" s="253"/>
      <c r="BU491" s="253"/>
      <c r="BV491" s="253"/>
      <c r="BW491" s="253"/>
      <c r="BX491" s="253"/>
      <c r="BY491" s="253"/>
      <c r="BZ491" s="253"/>
      <c r="CA491" s="253"/>
      <c r="CB491" s="253"/>
      <c r="CC491" s="253"/>
      <c r="CD491" s="253"/>
      <c r="CE491" s="253"/>
      <c r="CF491" s="253"/>
      <c r="CG491" s="253"/>
      <c r="CH491" s="253"/>
      <c r="CI491" s="253"/>
      <c r="CJ491" s="253"/>
      <c r="CK491" s="253"/>
      <c r="CL491" s="253"/>
      <c r="CM491" s="253"/>
    </row>
    <row r="492" spans="1:91" x14ac:dyDescent="0.25">
      <c r="A492" s="253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  <c r="AA492" s="253"/>
      <c r="AB492" s="253"/>
      <c r="AC492" s="253"/>
      <c r="AD492" s="253"/>
      <c r="AE492" s="253"/>
      <c r="AF492" s="253"/>
      <c r="AG492" s="253"/>
      <c r="AH492" s="253"/>
      <c r="AI492" s="253"/>
      <c r="AJ492" s="253"/>
      <c r="AK492" s="253"/>
      <c r="AL492" s="253"/>
      <c r="AM492" s="253"/>
      <c r="AN492" s="253"/>
      <c r="AO492" s="253"/>
      <c r="AP492" s="253"/>
      <c r="AQ492" s="253"/>
      <c r="AR492" s="253"/>
      <c r="AS492" s="253"/>
      <c r="AT492" s="253"/>
      <c r="AU492" s="253"/>
      <c r="AV492" s="253"/>
      <c r="AW492" s="253"/>
      <c r="AX492" s="253"/>
      <c r="AY492" s="253"/>
      <c r="AZ492" s="253"/>
      <c r="BA492" s="253"/>
      <c r="BB492" s="253"/>
      <c r="BC492" s="253"/>
      <c r="BD492" s="253"/>
      <c r="BE492" s="253"/>
      <c r="BF492" s="253"/>
      <c r="BG492" s="253"/>
      <c r="BH492" s="253"/>
      <c r="BI492" s="253"/>
      <c r="BJ492" s="253"/>
      <c r="BK492" s="253"/>
      <c r="BL492" s="253"/>
      <c r="BM492" s="253"/>
      <c r="BN492" s="253"/>
      <c r="BO492" s="253"/>
      <c r="BP492" s="253"/>
      <c r="BQ492" s="253"/>
      <c r="BR492" s="253"/>
      <c r="BS492" s="253"/>
      <c r="BT492" s="253"/>
      <c r="BU492" s="253"/>
      <c r="BV492" s="253"/>
      <c r="BW492" s="253"/>
      <c r="BX492" s="253"/>
      <c r="BY492" s="253"/>
      <c r="BZ492" s="253"/>
      <c r="CA492" s="253"/>
      <c r="CB492" s="253"/>
      <c r="CC492" s="253"/>
      <c r="CD492" s="253"/>
      <c r="CE492" s="253"/>
      <c r="CF492" s="253"/>
      <c r="CG492" s="253"/>
      <c r="CH492" s="253"/>
      <c r="CI492" s="253"/>
      <c r="CJ492" s="253"/>
      <c r="CK492" s="253"/>
      <c r="CL492" s="253"/>
      <c r="CM492" s="253"/>
    </row>
    <row r="493" spans="1:91" x14ac:dyDescent="0.25">
      <c r="A493" s="253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  <c r="AA493" s="253"/>
      <c r="AB493" s="253"/>
      <c r="AC493" s="253"/>
      <c r="AD493" s="253"/>
      <c r="AE493" s="253"/>
      <c r="AF493" s="253"/>
      <c r="AG493" s="253"/>
      <c r="AH493" s="253"/>
      <c r="AI493" s="253"/>
      <c r="AJ493" s="253"/>
      <c r="AK493" s="253"/>
      <c r="AL493" s="253"/>
      <c r="AM493" s="253"/>
      <c r="AN493" s="253"/>
      <c r="AO493" s="253"/>
      <c r="AP493" s="253"/>
      <c r="AQ493" s="253"/>
      <c r="AR493" s="253"/>
      <c r="AS493" s="253"/>
      <c r="AT493" s="253"/>
      <c r="AU493" s="253"/>
      <c r="AV493" s="253"/>
      <c r="AW493" s="253"/>
      <c r="AX493" s="253"/>
      <c r="AY493" s="253"/>
      <c r="AZ493" s="253"/>
      <c r="BA493" s="253"/>
      <c r="BB493" s="253"/>
      <c r="BC493" s="253"/>
      <c r="BD493" s="253"/>
      <c r="BE493" s="253"/>
      <c r="BF493" s="253"/>
      <c r="BG493" s="253"/>
      <c r="BH493" s="253"/>
      <c r="BI493" s="253"/>
      <c r="BJ493" s="253"/>
      <c r="BK493" s="253"/>
      <c r="BL493" s="253"/>
      <c r="BM493" s="253"/>
      <c r="BN493" s="253"/>
      <c r="BO493" s="253"/>
      <c r="BP493" s="253"/>
      <c r="BQ493" s="253"/>
      <c r="BR493" s="253"/>
      <c r="BS493" s="253"/>
      <c r="BT493" s="253"/>
      <c r="BU493" s="253"/>
      <c r="BV493" s="253"/>
      <c r="BW493" s="253"/>
      <c r="BX493" s="253"/>
      <c r="BY493" s="253"/>
      <c r="BZ493" s="253"/>
      <c r="CA493" s="253"/>
      <c r="CB493" s="253"/>
      <c r="CC493" s="253"/>
      <c r="CD493" s="253"/>
      <c r="CE493" s="253"/>
      <c r="CF493" s="253"/>
      <c r="CG493" s="253"/>
      <c r="CH493" s="253"/>
      <c r="CI493" s="253"/>
      <c r="CJ493" s="253"/>
      <c r="CK493" s="253"/>
      <c r="CL493" s="253"/>
      <c r="CM493" s="253"/>
    </row>
    <row r="494" spans="1:91" x14ac:dyDescent="0.25">
      <c r="A494" s="253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  <c r="AA494" s="253"/>
      <c r="AB494" s="253"/>
      <c r="AC494" s="253"/>
      <c r="AD494" s="253"/>
      <c r="AE494" s="253"/>
      <c r="AF494" s="253"/>
      <c r="AG494" s="253"/>
      <c r="AH494" s="253"/>
      <c r="AI494" s="253"/>
      <c r="AJ494" s="253"/>
      <c r="AK494" s="253"/>
      <c r="AL494" s="253"/>
      <c r="AM494" s="253"/>
      <c r="AN494" s="253"/>
      <c r="AO494" s="253"/>
      <c r="AP494" s="253"/>
      <c r="AQ494" s="253"/>
      <c r="AR494" s="253"/>
      <c r="AS494" s="253"/>
      <c r="AT494" s="253"/>
      <c r="AU494" s="253"/>
      <c r="AV494" s="253"/>
      <c r="AW494" s="253"/>
      <c r="AX494" s="253"/>
      <c r="AY494" s="253"/>
      <c r="AZ494" s="253"/>
      <c r="BA494" s="253"/>
      <c r="BB494" s="253"/>
      <c r="BC494" s="253"/>
      <c r="BD494" s="253"/>
      <c r="BE494" s="253"/>
      <c r="BF494" s="253"/>
      <c r="BG494" s="253"/>
      <c r="BH494" s="253"/>
      <c r="BI494" s="253"/>
      <c r="BJ494" s="253"/>
      <c r="BK494" s="253"/>
      <c r="BL494" s="253"/>
      <c r="BM494" s="253"/>
      <c r="BN494" s="253"/>
      <c r="BO494" s="253"/>
      <c r="BP494" s="253"/>
      <c r="BQ494" s="253"/>
      <c r="BR494" s="253"/>
      <c r="BS494" s="253"/>
      <c r="BT494" s="253"/>
      <c r="BU494" s="253"/>
      <c r="BV494" s="253"/>
      <c r="BW494" s="253"/>
      <c r="BX494" s="253"/>
      <c r="BY494" s="253"/>
      <c r="BZ494" s="253"/>
      <c r="CA494" s="253"/>
      <c r="CB494" s="253"/>
      <c r="CC494" s="253"/>
      <c r="CD494" s="253"/>
      <c r="CE494" s="253"/>
      <c r="CF494" s="253"/>
      <c r="CG494" s="253"/>
      <c r="CH494" s="253"/>
      <c r="CI494" s="253"/>
      <c r="CJ494" s="253"/>
      <c r="CK494" s="253"/>
      <c r="CL494" s="253"/>
      <c r="CM494" s="253"/>
    </row>
    <row r="495" spans="1:91" x14ac:dyDescent="0.25">
      <c r="A495" s="253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3"/>
      <c r="AG495" s="253"/>
      <c r="AH495" s="253"/>
      <c r="AI495" s="253"/>
      <c r="AJ495" s="253"/>
      <c r="AK495" s="253"/>
      <c r="AL495" s="253"/>
      <c r="AM495" s="253"/>
      <c r="AN495" s="253"/>
      <c r="AO495" s="253"/>
      <c r="AP495" s="253"/>
      <c r="AQ495" s="253"/>
      <c r="AR495" s="253"/>
      <c r="AS495" s="253"/>
      <c r="AT495" s="253"/>
      <c r="AU495" s="253"/>
      <c r="AV495" s="253"/>
      <c r="AW495" s="253"/>
      <c r="AX495" s="253"/>
      <c r="AY495" s="253"/>
      <c r="AZ495" s="253"/>
      <c r="BA495" s="253"/>
      <c r="BB495" s="253"/>
      <c r="BC495" s="253"/>
      <c r="BD495" s="253"/>
      <c r="BE495" s="253"/>
      <c r="BF495" s="253"/>
      <c r="BG495" s="253"/>
      <c r="BH495" s="253"/>
      <c r="BI495" s="253"/>
      <c r="BJ495" s="253"/>
      <c r="BK495" s="253"/>
      <c r="BL495" s="253"/>
      <c r="BM495" s="253"/>
      <c r="BN495" s="253"/>
      <c r="BO495" s="253"/>
      <c r="BP495" s="253"/>
      <c r="BQ495" s="253"/>
      <c r="BR495" s="253"/>
      <c r="BS495" s="253"/>
      <c r="BT495" s="253"/>
      <c r="BU495" s="253"/>
      <c r="BV495" s="253"/>
      <c r="BW495" s="253"/>
      <c r="BX495" s="253"/>
      <c r="BY495" s="253"/>
      <c r="BZ495" s="253"/>
      <c r="CA495" s="253"/>
      <c r="CB495" s="253"/>
      <c r="CC495" s="253"/>
      <c r="CD495" s="253"/>
      <c r="CE495" s="253"/>
      <c r="CF495" s="253"/>
      <c r="CG495" s="253"/>
      <c r="CH495" s="253"/>
      <c r="CI495" s="253"/>
      <c r="CJ495" s="253"/>
      <c r="CK495" s="253"/>
      <c r="CL495" s="253"/>
      <c r="CM495" s="253"/>
    </row>
    <row r="496" spans="1:91" x14ac:dyDescent="0.25">
      <c r="A496" s="253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  <c r="AA496" s="253"/>
      <c r="AB496" s="253"/>
      <c r="AC496" s="253"/>
      <c r="AD496" s="253"/>
      <c r="AE496" s="253"/>
      <c r="AF496" s="253"/>
      <c r="AG496" s="253"/>
      <c r="AH496" s="253"/>
      <c r="AI496" s="253"/>
      <c r="AJ496" s="253"/>
      <c r="AK496" s="253"/>
      <c r="AL496" s="253"/>
      <c r="AM496" s="253"/>
      <c r="AN496" s="253"/>
      <c r="AO496" s="253"/>
      <c r="AP496" s="253"/>
      <c r="AQ496" s="253"/>
      <c r="AR496" s="253"/>
      <c r="AS496" s="253"/>
      <c r="AT496" s="253"/>
      <c r="AU496" s="253"/>
      <c r="AV496" s="253"/>
      <c r="AW496" s="253"/>
      <c r="AX496" s="253"/>
      <c r="AY496" s="253"/>
      <c r="AZ496" s="253"/>
      <c r="BA496" s="253"/>
      <c r="BB496" s="253"/>
      <c r="BC496" s="253"/>
      <c r="BD496" s="253"/>
      <c r="BE496" s="253"/>
      <c r="BF496" s="253"/>
      <c r="BG496" s="253"/>
      <c r="BH496" s="253"/>
      <c r="BI496" s="253"/>
      <c r="BJ496" s="253"/>
      <c r="BK496" s="253"/>
      <c r="BL496" s="253"/>
      <c r="BM496" s="253"/>
      <c r="BN496" s="253"/>
      <c r="BO496" s="253"/>
      <c r="BP496" s="253"/>
      <c r="BQ496" s="253"/>
      <c r="BR496" s="253"/>
      <c r="BS496" s="253"/>
      <c r="BT496" s="253"/>
      <c r="BU496" s="253"/>
      <c r="BV496" s="253"/>
      <c r="BW496" s="253"/>
      <c r="BX496" s="253"/>
      <c r="BY496" s="253"/>
      <c r="BZ496" s="253"/>
      <c r="CA496" s="253"/>
      <c r="CB496" s="253"/>
      <c r="CC496" s="253"/>
      <c r="CD496" s="253"/>
      <c r="CE496" s="253"/>
      <c r="CF496" s="253"/>
      <c r="CG496" s="253"/>
      <c r="CH496" s="253"/>
      <c r="CI496" s="253"/>
      <c r="CJ496" s="253"/>
      <c r="CK496" s="253"/>
      <c r="CL496" s="253"/>
      <c r="CM496" s="253"/>
    </row>
    <row r="497" spans="1:91" x14ac:dyDescent="0.25">
      <c r="A497" s="253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  <c r="AA497" s="253"/>
      <c r="AB497" s="253"/>
      <c r="AC497" s="253"/>
      <c r="AD497" s="253"/>
      <c r="AE497" s="253"/>
      <c r="AF497" s="253"/>
      <c r="AG497" s="253"/>
      <c r="AH497" s="253"/>
      <c r="AI497" s="253"/>
      <c r="AJ497" s="253"/>
      <c r="AK497" s="253"/>
      <c r="AL497" s="253"/>
      <c r="AM497" s="253"/>
      <c r="AN497" s="253"/>
      <c r="AO497" s="253"/>
      <c r="AP497" s="253"/>
      <c r="AQ497" s="253"/>
      <c r="AR497" s="253"/>
      <c r="AS497" s="253"/>
      <c r="AT497" s="253"/>
      <c r="AU497" s="253"/>
      <c r="AV497" s="253"/>
      <c r="AW497" s="253"/>
      <c r="AX497" s="253"/>
      <c r="AY497" s="253"/>
      <c r="AZ497" s="253"/>
      <c r="BA497" s="253"/>
      <c r="BB497" s="253"/>
      <c r="BC497" s="253"/>
      <c r="BD497" s="253"/>
      <c r="BE497" s="253"/>
      <c r="BF497" s="253"/>
      <c r="BG497" s="253"/>
      <c r="BH497" s="253"/>
      <c r="BI497" s="253"/>
      <c r="BJ497" s="253"/>
      <c r="BK497" s="253"/>
      <c r="BL497" s="253"/>
      <c r="BM497" s="253"/>
      <c r="BN497" s="253"/>
      <c r="BO497" s="253"/>
      <c r="BP497" s="253"/>
      <c r="BQ497" s="253"/>
      <c r="BR497" s="253"/>
      <c r="BS497" s="253"/>
      <c r="BT497" s="253"/>
      <c r="BU497" s="253"/>
      <c r="BV497" s="253"/>
      <c r="BW497" s="253"/>
      <c r="BX497" s="253"/>
      <c r="BY497" s="253"/>
      <c r="BZ497" s="253"/>
      <c r="CA497" s="253"/>
      <c r="CB497" s="253"/>
      <c r="CC497" s="253"/>
      <c r="CD497" s="253"/>
      <c r="CE497" s="253"/>
      <c r="CF497" s="253"/>
      <c r="CG497" s="253"/>
      <c r="CH497" s="253"/>
      <c r="CI497" s="253"/>
      <c r="CJ497" s="253"/>
      <c r="CK497" s="253"/>
      <c r="CL497" s="253"/>
      <c r="CM497" s="253"/>
    </row>
    <row r="498" spans="1:91" x14ac:dyDescent="0.25">
      <c r="A498" s="253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3"/>
      <c r="AG498" s="253"/>
      <c r="AH498" s="253"/>
      <c r="AI498" s="253"/>
      <c r="AJ498" s="253"/>
      <c r="AK498" s="253"/>
      <c r="AL498" s="253"/>
      <c r="AM498" s="253"/>
      <c r="AN498" s="253"/>
      <c r="AO498" s="253"/>
      <c r="AP498" s="253"/>
      <c r="AQ498" s="253"/>
      <c r="AR498" s="253"/>
      <c r="AS498" s="253"/>
      <c r="AT498" s="253"/>
      <c r="AU498" s="253"/>
      <c r="AV498" s="253"/>
      <c r="AW498" s="253"/>
      <c r="AX498" s="253"/>
      <c r="AY498" s="253"/>
      <c r="AZ498" s="253"/>
      <c r="BA498" s="253"/>
      <c r="BB498" s="253"/>
      <c r="BC498" s="253"/>
      <c r="BD498" s="253"/>
      <c r="BE498" s="253"/>
      <c r="BF498" s="253"/>
      <c r="BG498" s="253"/>
      <c r="BH498" s="253"/>
      <c r="BI498" s="253"/>
      <c r="BJ498" s="253"/>
      <c r="BK498" s="253"/>
      <c r="BL498" s="253"/>
      <c r="BM498" s="253"/>
      <c r="BN498" s="253"/>
      <c r="BO498" s="253"/>
      <c r="BP498" s="253"/>
      <c r="BQ498" s="253"/>
      <c r="BR498" s="253"/>
      <c r="BS498" s="253"/>
      <c r="BT498" s="253"/>
      <c r="BU498" s="253"/>
      <c r="BV498" s="253"/>
      <c r="BW498" s="253"/>
      <c r="BX498" s="253"/>
      <c r="BY498" s="253"/>
      <c r="BZ498" s="253"/>
      <c r="CA498" s="253"/>
      <c r="CB498" s="253"/>
      <c r="CC498" s="253"/>
      <c r="CD498" s="253"/>
      <c r="CE498" s="253"/>
      <c r="CF498" s="253"/>
      <c r="CG498" s="253"/>
      <c r="CH498" s="253"/>
      <c r="CI498" s="253"/>
      <c r="CJ498" s="253"/>
      <c r="CK498" s="253"/>
      <c r="CL498" s="253"/>
      <c r="CM498" s="253"/>
    </row>
    <row r="499" spans="1:91" x14ac:dyDescent="0.25">
      <c r="A499" s="253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  <c r="AA499" s="253"/>
      <c r="AB499" s="253"/>
      <c r="AC499" s="253"/>
      <c r="AD499" s="253"/>
      <c r="AE499" s="253"/>
      <c r="AF499" s="253"/>
      <c r="AG499" s="253"/>
      <c r="AH499" s="253"/>
      <c r="AI499" s="253"/>
      <c r="AJ499" s="253"/>
      <c r="AK499" s="253"/>
      <c r="AL499" s="253"/>
      <c r="AM499" s="253"/>
      <c r="AN499" s="253"/>
      <c r="AO499" s="253"/>
      <c r="AP499" s="253"/>
      <c r="AQ499" s="253"/>
      <c r="AR499" s="253"/>
      <c r="AS499" s="253"/>
      <c r="AT499" s="253"/>
      <c r="AU499" s="253"/>
      <c r="AV499" s="253"/>
      <c r="AW499" s="253"/>
      <c r="AX499" s="253"/>
      <c r="AY499" s="253"/>
      <c r="AZ499" s="253"/>
      <c r="BA499" s="253"/>
      <c r="BB499" s="253"/>
      <c r="BC499" s="253"/>
      <c r="BD499" s="253"/>
      <c r="BE499" s="253"/>
      <c r="BF499" s="253"/>
      <c r="BG499" s="253"/>
      <c r="BH499" s="253"/>
      <c r="BI499" s="253"/>
      <c r="BJ499" s="253"/>
      <c r="BK499" s="253"/>
      <c r="BL499" s="253"/>
      <c r="BM499" s="253"/>
      <c r="BN499" s="253"/>
      <c r="BO499" s="253"/>
      <c r="BP499" s="253"/>
      <c r="BQ499" s="253"/>
      <c r="BR499" s="253"/>
      <c r="BS499" s="253"/>
      <c r="BT499" s="253"/>
      <c r="BU499" s="253"/>
      <c r="BV499" s="253"/>
      <c r="BW499" s="253"/>
      <c r="BX499" s="253"/>
      <c r="BY499" s="253"/>
      <c r="BZ499" s="253"/>
      <c r="CA499" s="253"/>
      <c r="CB499" s="253"/>
      <c r="CC499" s="253"/>
      <c r="CD499" s="253"/>
      <c r="CE499" s="253"/>
      <c r="CF499" s="253"/>
      <c r="CG499" s="253"/>
      <c r="CH499" s="253"/>
      <c r="CI499" s="253"/>
      <c r="CJ499" s="253"/>
      <c r="CK499" s="253"/>
      <c r="CL499" s="253"/>
      <c r="CM499" s="253"/>
    </row>
    <row r="500" spans="1:91" x14ac:dyDescent="0.25">
      <c r="A500" s="253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  <c r="AA500" s="253"/>
      <c r="AB500" s="253"/>
      <c r="AC500" s="253"/>
      <c r="AD500" s="253"/>
      <c r="AE500" s="253"/>
      <c r="AF500" s="253"/>
      <c r="AG500" s="253"/>
      <c r="AH500" s="253"/>
      <c r="AI500" s="253"/>
      <c r="AJ500" s="253"/>
      <c r="AK500" s="253"/>
      <c r="AL500" s="253"/>
      <c r="AM500" s="253"/>
      <c r="AN500" s="253"/>
      <c r="AO500" s="253"/>
      <c r="AP500" s="253"/>
      <c r="AQ500" s="253"/>
      <c r="AR500" s="253"/>
      <c r="AS500" s="253"/>
      <c r="AT500" s="253"/>
      <c r="AU500" s="253"/>
      <c r="AV500" s="253"/>
      <c r="AW500" s="253"/>
      <c r="AX500" s="253"/>
      <c r="AY500" s="253"/>
      <c r="AZ500" s="253"/>
      <c r="BA500" s="253"/>
      <c r="BB500" s="253"/>
      <c r="BC500" s="253"/>
      <c r="BD500" s="253"/>
      <c r="BE500" s="253"/>
      <c r="BF500" s="253"/>
      <c r="BG500" s="253"/>
      <c r="BH500" s="253"/>
      <c r="BI500" s="253"/>
      <c r="BJ500" s="253"/>
      <c r="BK500" s="253"/>
      <c r="BL500" s="253"/>
      <c r="BM500" s="253"/>
      <c r="BN500" s="253"/>
      <c r="BO500" s="253"/>
      <c r="BP500" s="253"/>
      <c r="BQ500" s="253"/>
      <c r="BR500" s="253"/>
      <c r="BS500" s="253"/>
      <c r="BT500" s="253"/>
      <c r="BU500" s="253"/>
      <c r="BV500" s="253"/>
      <c r="BW500" s="253"/>
      <c r="BX500" s="253"/>
      <c r="BY500" s="253"/>
      <c r="BZ500" s="253"/>
      <c r="CA500" s="253"/>
      <c r="CB500" s="253"/>
      <c r="CC500" s="253"/>
      <c r="CD500" s="253"/>
      <c r="CE500" s="253"/>
      <c r="CF500" s="253"/>
      <c r="CG500" s="253"/>
      <c r="CH500" s="253"/>
      <c r="CI500" s="253"/>
      <c r="CJ500" s="253"/>
      <c r="CK500" s="253"/>
      <c r="CL500" s="253"/>
      <c r="CM500" s="253"/>
    </row>
    <row r="501" spans="1:91" x14ac:dyDescent="0.25">
      <c r="A501" s="253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  <c r="AA501" s="253"/>
      <c r="AB501" s="253"/>
      <c r="AC501" s="253"/>
      <c r="AD501" s="253"/>
      <c r="AE501" s="253"/>
      <c r="AF501" s="253"/>
      <c r="AG501" s="253"/>
      <c r="AH501" s="253"/>
      <c r="AI501" s="253"/>
      <c r="AJ501" s="253"/>
      <c r="AK501" s="253"/>
      <c r="AL501" s="253"/>
      <c r="AM501" s="253"/>
      <c r="AN501" s="253"/>
      <c r="AO501" s="253"/>
      <c r="AP501" s="253"/>
      <c r="AQ501" s="253"/>
      <c r="AR501" s="253"/>
      <c r="AS501" s="253"/>
      <c r="AT501" s="253"/>
      <c r="AU501" s="253"/>
      <c r="AV501" s="253"/>
      <c r="AW501" s="253"/>
      <c r="AX501" s="253"/>
      <c r="AY501" s="253"/>
      <c r="AZ501" s="253"/>
      <c r="BA501" s="253"/>
      <c r="BB501" s="253"/>
      <c r="BC501" s="253"/>
      <c r="BD501" s="253"/>
      <c r="BE501" s="253"/>
      <c r="BF501" s="253"/>
      <c r="BG501" s="253"/>
      <c r="BH501" s="253"/>
      <c r="BI501" s="253"/>
      <c r="BJ501" s="253"/>
      <c r="BK501" s="253"/>
      <c r="BL501" s="253"/>
      <c r="BM501" s="253"/>
      <c r="BN501" s="253"/>
      <c r="BO501" s="253"/>
      <c r="BP501" s="253"/>
      <c r="BQ501" s="253"/>
      <c r="BR501" s="253"/>
      <c r="BS501" s="253"/>
      <c r="BT501" s="253"/>
      <c r="BU501" s="253"/>
      <c r="BV501" s="253"/>
      <c r="BW501" s="253"/>
      <c r="BX501" s="253"/>
      <c r="BY501" s="253"/>
      <c r="BZ501" s="253"/>
      <c r="CA501" s="253"/>
      <c r="CB501" s="253"/>
      <c r="CC501" s="253"/>
      <c r="CD501" s="253"/>
      <c r="CE501" s="253"/>
      <c r="CF501" s="253"/>
      <c r="CG501" s="253"/>
      <c r="CH501" s="253"/>
      <c r="CI501" s="253"/>
      <c r="CJ501" s="253"/>
      <c r="CK501" s="253"/>
      <c r="CL501" s="253"/>
      <c r="CM501" s="253"/>
    </row>
    <row r="502" spans="1:91" x14ac:dyDescent="0.25">
      <c r="A502" s="253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  <c r="AA502" s="253"/>
      <c r="AB502" s="253"/>
      <c r="AC502" s="253"/>
      <c r="AD502" s="253"/>
      <c r="AE502" s="253"/>
      <c r="AF502" s="253"/>
      <c r="AG502" s="253"/>
      <c r="AH502" s="253"/>
      <c r="AI502" s="253"/>
      <c r="AJ502" s="253"/>
      <c r="AK502" s="253"/>
      <c r="AL502" s="253"/>
      <c r="AM502" s="253"/>
      <c r="AN502" s="253"/>
      <c r="AO502" s="253"/>
      <c r="AP502" s="253"/>
      <c r="AQ502" s="253"/>
      <c r="AR502" s="253"/>
      <c r="AS502" s="253"/>
      <c r="AT502" s="253"/>
      <c r="AU502" s="253"/>
      <c r="AV502" s="253"/>
      <c r="AW502" s="253"/>
      <c r="AX502" s="253"/>
      <c r="AY502" s="253"/>
      <c r="AZ502" s="253"/>
      <c r="BA502" s="253"/>
      <c r="BB502" s="253"/>
      <c r="BC502" s="253"/>
      <c r="BD502" s="253"/>
      <c r="BE502" s="253"/>
      <c r="BF502" s="253"/>
      <c r="BG502" s="253"/>
      <c r="BH502" s="253"/>
      <c r="BI502" s="253"/>
      <c r="BJ502" s="253"/>
      <c r="BK502" s="253"/>
      <c r="BL502" s="253"/>
      <c r="BM502" s="253"/>
      <c r="BN502" s="253"/>
      <c r="BO502" s="253"/>
      <c r="BP502" s="253"/>
      <c r="BQ502" s="253"/>
      <c r="BR502" s="253"/>
      <c r="BS502" s="253"/>
      <c r="BT502" s="253"/>
      <c r="BU502" s="253"/>
      <c r="BV502" s="253"/>
      <c r="BW502" s="253"/>
      <c r="BX502" s="253"/>
      <c r="BY502" s="253"/>
      <c r="BZ502" s="253"/>
      <c r="CA502" s="253"/>
      <c r="CB502" s="253"/>
      <c r="CC502" s="253"/>
      <c r="CD502" s="253"/>
      <c r="CE502" s="253"/>
      <c r="CF502" s="253"/>
      <c r="CG502" s="253"/>
      <c r="CH502" s="253"/>
      <c r="CI502" s="253"/>
      <c r="CJ502" s="253"/>
      <c r="CK502" s="253"/>
      <c r="CL502" s="253"/>
      <c r="CM502" s="253"/>
    </row>
    <row r="503" spans="1:91" x14ac:dyDescent="0.25">
      <c r="A503" s="253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  <c r="AA503" s="253"/>
      <c r="AB503" s="253"/>
      <c r="AC503" s="253"/>
      <c r="AD503" s="253"/>
      <c r="AE503" s="253"/>
      <c r="AF503" s="253"/>
      <c r="AG503" s="253"/>
      <c r="AH503" s="253"/>
      <c r="AI503" s="253"/>
      <c r="AJ503" s="253"/>
      <c r="AK503" s="253"/>
      <c r="AL503" s="253"/>
      <c r="AM503" s="253"/>
      <c r="AN503" s="253"/>
      <c r="AO503" s="253"/>
      <c r="AP503" s="253"/>
      <c r="AQ503" s="253"/>
      <c r="AR503" s="253"/>
      <c r="AS503" s="253"/>
      <c r="AT503" s="253"/>
      <c r="AU503" s="253"/>
      <c r="AV503" s="253"/>
      <c r="AW503" s="253"/>
      <c r="AX503" s="253"/>
      <c r="AY503" s="253"/>
      <c r="AZ503" s="253"/>
      <c r="BA503" s="253"/>
      <c r="BB503" s="253"/>
      <c r="BC503" s="253"/>
      <c r="BD503" s="253"/>
      <c r="BE503" s="253"/>
      <c r="BF503" s="253"/>
      <c r="BG503" s="253"/>
      <c r="BH503" s="253"/>
      <c r="BI503" s="253"/>
      <c r="BJ503" s="253"/>
      <c r="BK503" s="253"/>
      <c r="BL503" s="253"/>
      <c r="BM503" s="253"/>
      <c r="BN503" s="253"/>
      <c r="BO503" s="253"/>
      <c r="BP503" s="253"/>
      <c r="BQ503" s="253"/>
      <c r="BR503" s="253"/>
      <c r="BS503" s="253"/>
      <c r="BT503" s="253"/>
      <c r="BU503" s="253"/>
      <c r="BV503" s="253"/>
      <c r="BW503" s="253"/>
      <c r="BX503" s="253"/>
      <c r="BY503" s="253"/>
      <c r="BZ503" s="253"/>
      <c r="CA503" s="253"/>
      <c r="CB503" s="253"/>
      <c r="CC503" s="253"/>
      <c r="CD503" s="253"/>
      <c r="CE503" s="253"/>
      <c r="CF503" s="253"/>
      <c r="CG503" s="253"/>
      <c r="CH503" s="253"/>
      <c r="CI503" s="253"/>
      <c r="CJ503" s="253"/>
      <c r="CK503" s="253"/>
      <c r="CL503" s="253"/>
      <c r="CM503" s="253"/>
    </row>
    <row r="504" spans="1:91" x14ac:dyDescent="0.25">
      <c r="A504" s="253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  <c r="AA504" s="253"/>
      <c r="AB504" s="253"/>
      <c r="AC504" s="253"/>
      <c r="AD504" s="253"/>
      <c r="AE504" s="253"/>
      <c r="AF504" s="253"/>
      <c r="AG504" s="253"/>
      <c r="AH504" s="253"/>
      <c r="AI504" s="253"/>
      <c r="AJ504" s="253"/>
      <c r="AK504" s="253"/>
      <c r="AL504" s="253"/>
      <c r="AM504" s="253"/>
      <c r="AN504" s="253"/>
      <c r="AO504" s="253"/>
      <c r="AP504" s="253"/>
      <c r="AQ504" s="253"/>
      <c r="AR504" s="253"/>
      <c r="AS504" s="253"/>
      <c r="AT504" s="253"/>
      <c r="AU504" s="253"/>
      <c r="AV504" s="253"/>
      <c r="AW504" s="253"/>
      <c r="AX504" s="253"/>
      <c r="AY504" s="253"/>
      <c r="AZ504" s="253"/>
      <c r="BA504" s="253"/>
      <c r="BB504" s="253"/>
      <c r="BC504" s="253"/>
      <c r="BD504" s="253"/>
      <c r="BE504" s="253"/>
      <c r="BF504" s="253"/>
      <c r="BG504" s="253"/>
      <c r="BH504" s="253"/>
      <c r="BI504" s="253"/>
      <c r="BJ504" s="253"/>
      <c r="BK504" s="253"/>
      <c r="BL504" s="253"/>
      <c r="BM504" s="253"/>
      <c r="BN504" s="253"/>
      <c r="BO504" s="253"/>
      <c r="BP504" s="253"/>
      <c r="BQ504" s="253"/>
      <c r="BR504" s="253"/>
      <c r="BS504" s="253"/>
      <c r="BT504" s="253"/>
      <c r="BU504" s="253"/>
      <c r="BV504" s="253"/>
      <c r="BW504" s="253"/>
      <c r="BX504" s="253"/>
      <c r="BY504" s="253"/>
      <c r="BZ504" s="253"/>
      <c r="CA504" s="253"/>
      <c r="CB504" s="253"/>
      <c r="CC504" s="253"/>
      <c r="CD504" s="253"/>
      <c r="CE504" s="253"/>
      <c r="CF504" s="253"/>
      <c r="CG504" s="253"/>
      <c r="CH504" s="253"/>
      <c r="CI504" s="253"/>
      <c r="CJ504" s="253"/>
      <c r="CK504" s="253"/>
      <c r="CL504" s="253"/>
      <c r="CM504" s="253"/>
    </row>
    <row r="505" spans="1:91" x14ac:dyDescent="0.25">
      <c r="A505" s="253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  <c r="AA505" s="253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3"/>
      <c r="AN505" s="253"/>
      <c r="AO505" s="253"/>
      <c r="AP505" s="253"/>
      <c r="AQ505" s="253"/>
      <c r="AR505" s="253"/>
      <c r="AS505" s="253"/>
      <c r="AT505" s="253"/>
      <c r="AU505" s="253"/>
      <c r="AV505" s="253"/>
      <c r="AW505" s="253"/>
      <c r="AX505" s="253"/>
      <c r="AY505" s="253"/>
      <c r="AZ505" s="253"/>
      <c r="BA505" s="253"/>
      <c r="BB505" s="253"/>
      <c r="BC505" s="253"/>
      <c r="BD505" s="253"/>
      <c r="BE505" s="253"/>
      <c r="BF505" s="253"/>
      <c r="BG505" s="253"/>
      <c r="BH505" s="253"/>
      <c r="BI505" s="253"/>
      <c r="BJ505" s="253"/>
      <c r="BK505" s="253"/>
      <c r="BL505" s="253"/>
      <c r="BM505" s="253"/>
      <c r="BN505" s="253"/>
      <c r="BO505" s="253"/>
      <c r="BP505" s="253"/>
      <c r="BQ505" s="253"/>
      <c r="BR505" s="253"/>
      <c r="BS505" s="253"/>
      <c r="BT505" s="253"/>
      <c r="BU505" s="253"/>
      <c r="BV505" s="253"/>
      <c r="BW505" s="253"/>
      <c r="BX505" s="253"/>
      <c r="BY505" s="253"/>
      <c r="BZ505" s="253"/>
      <c r="CA505" s="253"/>
      <c r="CB505" s="253"/>
      <c r="CC505" s="253"/>
      <c r="CD505" s="253"/>
      <c r="CE505" s="253"/>
      <c r="CF505" s="253"/>
      <c r="CG505" s="253"/>
      <c r="CH505" s="253"/>
      <c r="CI505" s="253"/>
      <c r="CJ505" s="253"/>
      <c r="CK505" s="253"/>
      <c r="CL505" s="253"/>
      <c r="CM505" s="253"/>
    </row>
    <row r="506" spans="1:91" x14ac:dyDescent="0.25">
      <c r="A506" s="253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  <c r="AA506" s="253"/>
      <c r="AB506" s="253"/>
      <c r="AC506" s="253"/>
      <c r="AD506" s="253"/>
      <c r="AE506" s="253"/>
      <c r="AF506" s="253"/>
      <c r="AG506" s="253"/>
      <c r="AH506" s="253"/>
      <c r="AI506" s="253"/>
      <c r="AJ506" s="253"/>
      <c r="AK506" s="253"/>
      <c r="AL506" s="253"/>
      <c r="AM506" s="253"/>
      <c r="AN506" s="253"/>
      <c r="AO506" s="253"/>
      <c r="AP506" s="253"/>
      <c r="AQ506" s="253"/>
      <c r="AR506" s="253"/>
      <c r="AS506" s="253"/>
      <c r="AT506" s="253"/>
      <c r="AU506" s="253"/>
      <c r="AV506" s="253"/>
      <c r="AW506" s="253"/>
      <c r="AX506" s="253"/>
      <c r="AY506" s="253"/>
      <c r="AZ506" s="253"/>
      <c r="BA506" s="253"/>
      <c r="BB506" s="253"/>
      <c r="BC506" s="253"/>
      <c r="BD506" s="253"/>
      <c r="BE506" s="253"/>
      <c r="BF506" s="253"/>
      <c r="BG506" s="253"/>
      <c r="BH506" s="253"/>
      <c r="BI506" s="253"/>
      <c r="BJ506" s="253"/>
      <c r="BK506" s="253"/>
      <c r="BL506" s="253"/>
      <c r="BM506" s="253"/>
      <c r="BN506" s="253"/>
      <c r="BO506" s="253"/>
      <c r="BP506" s="253"/>
      <c r="BQ506" s="253"/>
      <c r="BR506" s="253"/>
      <c r="BS506" s="253"/>
      <c r="BT506" s="253"/>
      <c r="BU506" s="253"/>
      <c r="BV506" s="253"/>
      <c r="BW506" s="253"/>
      <c r="BX506" s="253"/>
      <c r="BY506" s="253"/>
      <c r="BZ506" s="253"/>
      <c r="CA506" s="253"/>
      <c r="CB506" s="253"/>
      <c r="CC506" s="253"/>
      <c r="CD506" s="253"/>
      <c r="CE506" s="253"/>
      <c r="CF506" s="253"/>
      <c r="CG506" s="253"/>
      <c r="CH506" s="253"/>
      <c r="CI506" s="253"/>
      <c r="CJ506" s="253"/>
      <c r="CK506" s="253"/>
      <c r="CL506" s="253"/>
      <c r="CM506" s="253"/>
    </row>
    <row r="507" spans="1:91" x14ac:dyDescent="0.25">
      <c r="A507" s="253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  <c r="AA507" s="253"/>
      <c r="AB507" s="253"/>
      <c r="AC507" s="253"/>
      <c r="AD507" s="253"/>
      <c r="AE507" s="253"/>
      <c r="AF507" s="253"/>
      <c r="AG507" s="253"/>
      <c r="AH507" s="253"/>
      <c r="AI507" s="253"/>
      <c r="AJ507" s="253"/>
      <c r="AK507" s="253"/>
      <c r="AL507" s="253"/>
      <c r="AM507" s="253"/>
      <c r="AN507" s="253"/>
      <c r="AO507" s="253"/>
      <c r="AP507" s="253"/>
      <c r="AQ507" s="253"/>
      <c r="AR507" s="253"/>
      <c r="AS507" s="253"/>
      <c r="AT507" s="253"/>
      <c r="AU507" s="253"/>
      <c r="AV507" s="253"/>
      <c r="AW507" s="253"/>
      <c r="AX507" s="253"/>
      <c r="AY507" s="253"/>
      <c r="AZ507" s="253"/>
      <c r="BA507" s="253"/>
      <c r="BB507" s="253"/>
      <c r="BC507" s="253"/>
      <c r="BD507" s="253"/>
      <c r="BE507" s="253"/>
      <c r="BF507" s="253"/>
      <c r="BG507" s="253"/>
      <c r="BH507" s="253"/>
      <c r="BI507" s="253"/>
      <c r="BJ507" s="253"/>
      <c r="BK507" s="253"/>
      <c r="BL507" s="253"/>
      <c r="BM507" s="253"/>
      <c r="BN507" s="253"/>
      <c r="BO507" s="253"/>
      <c r="BP507" s="253"/>
      <c r="BQ507" s="253"/>
      <c r="BR507" s="253"/>
      <c r="BS507" s="253"/>
      <c r="BT507" s="253"/>
      <c r="BU507" s="253"/>
      <c r="BV507" s="253"/>
      <c r="BW507" s="253"/>
      <c r="BX507" s="253"/>
      <c r="BY507" s="253"/>
      <c r="BZ507" s="253"/>
      <c r="CA507" s="253"/>
      <c r="CB507" s="253"/>
      <c r="CC507" s="253"/>
      <c r="CD507" s="253"/>
      <c r="CE507" s="253"/>
      <c r="CF507" s="253"/>
      <c r="CG507" s="253"/>
      <c r="CH507" s="253"/>
      <c r="CI507" s="253"/>
      <c r="CJ507" s="253"/>
      <c r="CK507" s="253"/>
      <c r="CL507" s="253"/>
      <c r="CM507" s="253"/>
    </row>
    <row r="508" spans="1:91" x14ac:dyDescent="0.25">
      <c r="A508" s="253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  <c r="AA508" s="253"/>
      <c r="AB508" s="253"/>
      <c r="AC508" s="253"/>
      <c r="AD508" s="253"/>
      <c r="AE508" s="253"/>
      <c r="AF508" s="253"/>
      <c r="AG508" s="253"/>
      <c r="AH508" s="253"/>
      <c r="AI508" s="253"/>
      <c r="AJ508" s="253"/>
      <c r="AK508" s="253"/>
      <c r="AL508" s="253"/>
      <c r="AM508" s="253"/>
      <c r="AN508" s="253"/>
      <c r="AO508" s="253"/>
      <c r="AP508" s="253"/>
      <c r="AQ508" s="253"/>
      <c r="AR508" s="253"/>
      <c r="AS508" s="253"/>
      <c r="AT508" s="253"/>
      <c r="AU508" s="253"/>
      <c r="AV508" s="253"/>
      <c r="AW508" s="253"/>
      <c r="AX508" s="253"/>
      <c r="AY508" s="253"/>
      <c r="AZ508" s="253"/>
      <c r="BA508" s="253"/>
      <c r="BB508" s="253"/>
      <c r="BC508" s="253"/>
      <c r="BD508" s="253"/>
      <c r="BE508" s="253"/>
      <c r="BF508" s="253"/>
      <c r="BG508" s="253"/>
      <c r="BH508" s="253"/>
      <c r="BI508" s="253"/>
      <c r="BJ508" s="253"/>
      <c r="BK508" s="253"/>
      <c r="BL508" s="253"/>
      <c r="BM508" s="253"/>
      <c r="BN508" s="253"/>
      <c r="BO508" s="253"/>
      <c r="BP508" s="253"/>
      <c r="BQ508" s="253"/>
      <c r="BR508" s="253"/>
      <c r="BS508" s="253"/>
      <c r="BT508" s="253"/>
      <c r="BU508" s="253"/>
      <c r="BV508" s="253"/>
      <c r="BW508" s="253"/>
      <c r="BX508" s="253"/>
      <c r="BY508" s="253"/>
      <c r="BZ508" s="253"/>
      <c r="CA508" s="253"/>
      <c r="CB508" s="253"/>
      <c r="CC508" s="253"/>
      <c r="CD508" s="253"/>
      <c r="CE508" s="253"/>
      <c r="CF508" s="253"/>
      <c r="CG508" s="253"/>
      <c r="CH508" s="253"/>
      <c r="CI508" s="253"/>
      <c r="CJ508" s="253"/>
      <c r="CK508" s="253"/>
      <c r="CL508" s="253"/>
      <c r="CM508" s="253"/>
    </row>
    <row r="509" spans="1:91" x14ac:dyDescent="0.25">
      <c r="A509" s="253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  <c r="AA509" s="253"/>
      <c r="AB509" s="253"/>
      <c r="AC509" s="253"/>
      <c r="AD509" s="253"/>
      <c r="AE509" s="253"/>
      <c r="AF509" s="253"/>
      <c r="AG509" s="253"/>
      <c r="AH509" s="253"/>
      <c r="AI509" s="253"/>
      <c r="AJ509" s="253"/>
      <c r="AK509" s="253"/>
      <c r="AL509" s="253"/>
      <c r="AM509" s="253"/>
      <c r="AN509" s="253"/>
      <c r="AO509" s="253"/>
      <c r="AP509" s="253"/>
      <c r="AQ509" s="253"/>
      <c r="AR509" s="253"/>
      <c r="AS509" s="253"/>
      <c r="AT509" s="253"/>
      <c r="AU509" s="253"/>
      <c r="AV509" s="253"/>
      <c r="AW509" s="253"/>
      <c r="AX509" s="253"/>
      <c r="AY509" s="253"/>
      <c r="AZ509" s="253"/>
      <c r="BA509" s="253"/>
      <c r="BB509" s="253"/>
      <c r="BC509" s="253"/>
      <c r="BD509" s="253"/>
      <c r="BE509" s="253"/>
      <c r="BF509" s="253"/>
      <c r="BG509" s="253"/>
      <c r="BH509" s="253"/>
      <c r="BI509" s="253"/>
      <c r="BJ509" s="253"/>
      <c r="BK509" s="253"/>
      <c r="BL509" s="253"/>
      <c r="BM509" s="253"/>
      <c r="BN509" s="253"/>
      <c r="BO509" s="253"/>
      <c r="BP509" s="253"/>
      <c r="BQ509" s="253"/>
      <c r="BR509" s="253"/>
      <c r="BS509" s="253"/>
      <c r="BT509" s="253"/>
      <c r="BU509" s="253"/>
      <c r="BV509" s="253"/>
      <c r="BW509" s="253"/>
      <c r="BX509" s="253"/>
      <c r="BY509" s="253"/>
      <c r="BZ509" s="253"/>
      <c r="CA509" s="253"/>
      <c r="CB509" s="253"/>
      <c r="CC509" s="253"/>
      <c r="CD509" s="253"/>
      <c r="CE509" s="253"/>
      <c r="CF509" s="253"/>
      <c r="CG509" s="253"/>
      <c r="CH509" s="253"/>
      <c r="CI509" s="253"/>
      <c r="CJ509" s="253"/>
      <c r="CK509" s="253"/>
      <c r="CL509" s="253"/>
      <c r="CM509" s="253"/>
    </row>
    <row r="510" spans="1:91" x14ac:dyDescent="0.25">
      <c r="A510" s="253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  <c r="AA510" s="253"/>
      <c r="AB510" s="253"/>
      <c r="AC510" s="253"/>
      <c r="AD510" s="253"/>
      <c r="AE510" s="253"/>
      <c r="AF510" s="253"/>
      <c r="AG510" s="253"/>
      <c r="AH510" s="253"/>
      <c r="AI510" s="253"/>
      <c r="AJ510" s="253"/>
      <c r="AK510" s="253"/>
      <c r="AL510" s="253"/>
      <c r="AM510" s="253"/>
      <c r="AN510" s="253"/>
      <c r="AO510" s="253"/>
      <c r="AP510" s="253"/>
      <c r="AQ510" s="253"/>
      <c r="AR510" s="253"/>
      <c r="AS510" s="253"/>
      <c r="AT510" s="253"/>
      <c r="AU510" s="253"/>
      <c r="AV510" s="253"/>
      <c r="AW510" s="253"/>
      <c r="AX510" s="253"/>
      <c r="AY510" s="253"/>
      <c r="AZ510" s="253"/>
      <c r="BA510" s="253"/>
      <c r="BB510" s="253"/>
      <c r="BC510" s="253"/>
      <c r="BD510" s="253"/>
      <c r="BE510" s="253"/>
      <c r="BF510" s="253"/>
      <c r="BG510" s="253"/>
      <c r="BH510" s="253"/>
      <c r="BI510" s="253"/>
      <c r="BJ510" s="253"/>
      <c r="BK510" s="253"/>
      <c r="BL510" s="253"/>
      <c r="BM510" s="253"/>
      <c r="BN510" s="253"/>
      <c r="BO510" s="253"/>
      <c r="BP510" s="253"/>
      <c r="BQ510" s="253"/>
      <c r="BR510" s="253"/>
      <c r="BS510" s="253"/>
      <c r="BT510" s="253"/>
      <c r="BU510" s="253"/>
      <c r="BV510" s="253"/>
      <c r="BW510" s="253"/>
      <c r="BX510" s="253"/>
      <c r="BY510" s="253"/>
      <c r="BZ510" s="253"/>
      <c r="CA510" s="253"/>
      <c r="CB510" s="253"/>
      <c r="CC510" s="253"/>
      <c r="CD510" s="253"/>
      <c r="CE510" s="253"/>
      <c r="CF510" s="253"/>
      <c r="CG510" s="253"/>
      <c r="CH510" s="253"/>
      <c r="CI510" s="253"/>
      <c r="CJ510" s="253"/>
      <c r="CK510" s="253"/>
      <c r="CL510" s="253"/>
      <c r="CM510" s="253"/>
    </row>
    <row r="511" spans="1:91" x14ac:dyDescent="0.25">
      <c r="A511" s="253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  <c r="AA511" s="253"/>
      <c r="AB511" s="253"/>
      <c r="AC511" s="253"/>
      <c r="AD511" s="253"/>
      <c r="AE511" s="253"/>
      <c r="AF511" s="253"/>
      <c r="AG511" s="253"/>
      <c r="AH511" s="253"/>
      <c r="AI511" s="253"/>
      <c r="AJ511" s="253"/>
      <c r="AK511" s="253"/>
      <c r="AL511" s="253"/>
      <c r="AM511" s="253"/>
      <c r="AN511" s="253"/>
      <c r="AO511" s="253"/>
      <c r="AP511" s="253"/>
      <c r="AQ511" s="253"/>
      <c r="AR511" s="253"/>
      <c r="AS511" s="253"/>
      <c r="AT511" s="253"/>
      <c r="AU511" s="253"/>
      <c r="AV511" s="253"/>
      <c r="AW511" s="253"/>
      <c r="AX511" s="253"/>
      <c r="AY511" s="253"/>
      <c r="AZ511" s="253"/>
      <c r="BA511" s="253"/>
      <c r="BB511" s="253"/>
      <c r="BC511" s="253"/>
      <c r="BD511" s="253"/>
      <c r="BE511" s="253"/>
      <c r="BF511" s="253"/>
      <c r="BG511" s="253"/>
      <c r="BH511" s="253"/>
      <c r="BI511" s="253"/>
      <c r="BJ511" s="253"/>
      <c r="BK511" s="253"/>
      <c r="BL511" s="253"/>
      <c r="BM511" s="253"/>
      <c r="BN511" s="253"/>
      <c r="BO511" s="253"/>
      <c r="BP511" s="253"/>
      <c r="BQ511" s="253"/>
      <c r="BR511" s="253"/>
      <c r="BS511" s="253"/>
      <c r="BT511" s="253"/>
      <c r="BU511" s="253"/>
      <c r="BV511" s="253"/>
      <c r="BW511" s="253"/>
      <c r="BX511" s="253"/>
      <c r="BY511" s="253"/>
      <c r="BZ511" s="253"/>
      <c r="CA511" s="253"/>
      <c r="CB511" s="253"/>
      <c r="CC511" s="253"/>
      <c r="CD511" s="253"/>
      <c r="CE511" s="253"/>
      <c r="CF511" s="253"/>
      <c r="CG511" s="253"/>
      <c r="CH511" s="253"/>
      <c r="CI511" s="253"/>
      <c r="CJ511" s="253"/>
      <c r="CK511" s="253"/>
      <c r="CL511" s="253"/>
      <c r="CM511" s="253"/>
    </row>
    <row r="512" spans="1:91" x14ac:dyDescent="0.25">
      <c r="A512" s="253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  <c r="AA512" s="253"/>
      <c r="AB512" s="253"/>
      <c r="AC512" s="253"/>
      <c r="AD512" s="253"/>
      <c r="AE512" s="253"/>
      <c r="AF512" s="253"/>
      <c r="AG512" s="253"/>
      <c r="AH512" s="253"/>
      <c r="AI512" s="253"/>
      <c r="AJ512" s="253"/>
      <c r="AK512" s="253"/>
      <c r="AL512" s="253"/>
      <c r="AM512" s="253"/>
      <c r="AN512" s="253"/>
      <c r="AO512" s="253"/>
      <c r="AP512" s="253"/>
      <c r="AQ512" s="253"/>
      <c r="AR512" s="253"/>
      <c r="AS512" s="253"/>
      <c r="AT512" s="253"/>
      <c r="AU512" s="253"/>
      <c r="AV512" s="253"/>
      <c r="AW512" s="253"/>
      <c r="AX512" s="253"/>
      <c r="AY512" s="253"/>
      <c r="AZ512" s="253"/>
      <c r="BA512" s="253"/>
      <c r="BB512" s="253"/>
      <c r="BC512" s="253"/>
      <c r="BD512" s="253"/>
      <c r="BE512" s="253"/>
      <c r="BF512" s="253"/>
      <c r="BG512" s="253"/>
      <c r="BH512" s="253"/>
      <c r="BI512" s="253"/>
      <c r="BJ512" s="253"/>
      <c r="BK512" s="253"/>
      <c r="BL512" s="253"/>
      <c r="BM512" s="253"/>
      <c r="BN512" s="253"/>
      <c r="BO512" s="253"/>
      <c r="BP512" s="253"/>
      <c r="BQ512" s="253"/>
      <c r="BR512" s="253"/>
      <c r="BS512" s="253"/>
      <c r="BT512" s="253"/>
      <c r="BU512" s="253"/>
      <c r="BV512" s="253"/>
      <c r="BW512" s="253"/>
      <c r="BX512" s="253"/>
      <c r="BY512" s="253"/>
      <c r="BZ512" s="253"/>
      <c r="CA512" s="253"/>
      <c r="CB512" s="253"/>
      <c r="CC512" s="253"/>
      <c r="CD512" s="253"/>
      <c r="CE512" s="253"/>
      <c r="CF512" s="253"/>
      <c r="CG512" s="253"/>
      <c r="CH512" s="253"/>
      <c r="CI512" s="253"/>
      <c r="CJ512" s="253"/>
      <c r="CK512" s="253"/>
      <c r="CL512" s="253"/>
      <c r="CM512" s="253"/>
    </row>
    <row r="513" spans="1:91" x14ac:dyDescent="0.25">
      <c r="A513" s="253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  <c r="AA513" s="253"/>
      <c r="AB513" s="253"/>
      <c r="AC513" s="253"/>
      <c r="AD513" s="253"/>
      <c r="AE513" s="253"/>
      <c r="AF513" s="253"/>
      <c r="AG513" s="253"/>
      <c r="AH513" s="253"/>
      <c r="AI513" s="253"/>
      <c r="AJ513" s="253"/>
      <c r="AK513" s="253"/>
      <c r="AL513" s="253"/>
      <c r="AM513" s="253"/>
      <c r="AN513" s="253"/>
      <c r="AO513" s="253"/>
      <c r="AP513" s="253"/>
      <c r="AQ513" s="253"/>
      <c r="AR513" s="253"/>
      <c r="AS513" s="253"/>
      <c r="AT513" s="253"/>
      <c r="AU513" s="253"/>
      <c r="AV513" s="253"/>
      <c r="AW513" s="253"/>
      <c r="AX513" s="253"/>
      <c r="AY513" s="253"/>
      <c r="AZ513" s="253"/>
      <c r="BA513" s="253"/>
      <c r="BB513" s="253"/>
      <c r="BC513" s="253"/>
      <c r="BD513" s="253"/>
      <c r="BE513" s="253"/>
      <c r="BF513" s="253"/>
      <c r="BG513" s="253"/>
      <c r="BH513" s="253"/>
      <c r="BI513" s="253"/>
      <c r="BJ513" s="253"/>
      <c r="BK513" s="253"/>
      <c r="BL513" s="253"/>
      <c r="BM513" s="253"/>
      <c r="BN513" s="253"/>
      <c r="BO513" s="253"/>
      <c r="BP513" s="253"/>
      <c r="BQ513" s="253"/>
      <c r="BR513" s="253"/>
      <c r="BS513" s="253"/>
      <c r="BT513" s="253"/>
      <c r="BU513" s="253"/>
      <c r="BV513" s="253"/>
      <c r="BW513" s="253"/>
      <c r="BX513" s="253"/>
      <c r="BY513" s="253"/>
      <c r="BZ513" s="253"/>
      <c r="CA513" s="253"/>
      <c r="CB513" s="253"/>
      <c r="CC513" s="253"/>
      <c r="CD513" s="253"/>
      <c r="CE513" s="253"/>
      <c r="CF513" s="253"/>
      <c r="CG513" s="253"/>
      <c r="CH513" s="253"/>
      <c r="CI513" s="253"/>
      <c r="CJ513" s="253"/>
      <c r="CK513" s="253"/>
      <c r="CL513" s="253"/>
      <c r="CM513" s="253"/>
    </row>
    <row r="514" spans="1:91" x14ac:dyDescent="0.25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  <c r="AA514" s="253"/>
      <c r="AB514" s="253"/>
      <c r="AC514" s="253"/>
      <c r="AD514" s="253"/>
      <c r="AE514" s="253"/>
      <c r="AF514" s="253"/>
      <c r="AG514" s="253"/>
      <c r="AH514" s="253"/>
      <c r="AI514" s="253"/>
      <c r="AJ514" s="253"/>
      <c r="AK514" s="253"/>
      <c r="AL514" s="253"/>
      <c r="AM514" s="253"/>
      <c r="AN514" s="253"/>
      <c r="AO514" s="253"/>
      <c r="AP514" s="253"/>
      <c r="AQ514" s="253"/>
      <c r="AR514" s="253"/>
      <c r="AS514" s="253"/>
      <c r="AT514" s="253"/>
      <c r="AU514" s="253"/>
      <c r="AV514" s="253"/>
      <c r="AW514" s="253"/>
      <c r="AX514" s="253"/>
      <c r="AY514" s="253"/>
      <c r="AZ514" s="253"/>
      <c r="BA514" s="253"/>
      <c r="BB514" s="253"/>
      <c r="BC514" s="253"/>
      <c r="BD514" s="253"/>
      <c r="BE514" s="253"/>
      <c r="BF514" s="253"/>
      <c r="BG514" s="253"/>
      <c r="BH514" s="253"/>
      <c r="BI514" s="253"/>
      <c r="BJ514" s="253"/>
      <c r="BK514" s="253"/>
      <c r="BL514" s="253"/>
      <c r="BM514" s="253"/>
      <c r="BN514" s="253"/>
      <c r="BO514" s="253"/>
      <c r="BP514" s="253"/>
      <c r="BQ514" s="253"/>
      <c r="BR514" s="253"/>
      <c r="BS514" s="253"/>
      <c r="BT514" s="253"/>
      <c r="BU514" s="253"/>
      <c r="BV514" s="253"/>
      <c r="BW514" s="253"/>
      <c r="BX514" s="253"/>
      <c r="BY514" s="253"/>
      <c r="BZ514" s="253"/>
      <c r="CA514" s="253"/>
      <c r="CB514" s="253"/>
      <c r="CC514" s="253"/>
      <c r="CD514" s="253"/>
      <c r="CE514" s="253"/>
      <c r="CF514" s="253"/>
      <c r="CG514" s="253"/>
      <c r="CH514" s="253"/>
      <c r="CI514" s="253"/>
      <c r="CJ514" s="253"/>
      <c r="CK514" s="253"/>
      <c r="CL514" s="253"/>
      <c r="CM514" s="253"/>
    </row>
    <row r="515" spans="1:91" x14ac:dyDescent="0.25">
      <c r="A515" s="253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  <c r="AA515" s="253"/>
      <c r="AB515" s="253"/>
      <c r="AC515" s="253"/>
      <c r="AD515" s="253"/>
      <c r="AE515" s="253"/>
      <c r="AF515" s="253"/>
      <c r="AG515" s="253"/>
      <c r="AH515" s="253"/>
      <c r="AI515" s="253"/>
      <c r="AJ515" s="253"/>
      <c r="AK515" s="253"/>
      <c r="AL515" s="253"/>
      <c r="AM515" s="253"/>
      <c r="AN515" s="253"/>
      <c r="AO515" s="253"/>
      <c r="AP515" s="253"/>
      <c r="AQ515" s="253"/>
      <c r="AR515" s="253"/>
      <c r="AS515" s="253"/>
      <c r="AT515" s="253"/>
      <c r="AU515" s="253"/>
      <c r="AV515" s="253"/>
      <c r="AW515" s="253"/>
      <c r="AX515" s="253"/>
      <c r="AY515" s="253"/>
      <c r="AZ515" s="253"/>
      <c r="BA515" s="253"/>
      <c r="BB515" s="253"/>
      <c r="BC515" s="253"/>
      <c r="BD515" s="253"/>
      <c r="BE515" s="253"/>
      <c r="BF515" s="253"/>
      <c r="BG515" s="253"/>
      <c r="BH515" s="253"/>
      <c r="BI515" s="253"/>
      <c r="BJ515" s="253"/>
      <c r="BK515" s="253"/>
      <c r="BL515" s="253"/>
      <c r="BM515" s="253"/>
      <c r="BN515" s="253"/>
      <c r="BO515" s="253"/>
      <c r="BP515" s="253"/>
      <c r="BQ515" s="253"/>
      <c r="BR515" s="253"/>
      <c r="BS515" s="253"/>
      <c r="BT515" s="253"/>
      <c r="BU515" s="253"/>
      <c r="BV515" s="253"/>
      <c r="BW515" s="253"/>
      <c r="BX515" s="253"/>
      <c r="BY515" s="253"/>
      <c r="BZ515" s="253"/>
      <c r="CA515" s="253"/>
      <c r="CB515" s="253"/>
      <c r="CC515" s="253"/>
      <c r="CD515" s="253"/>
      <c r="CE515" s="253"/>
      <c r="CF515" s="253"/>
      <c r="CG515" s="253"/>
      <c r="CH515" s="253"/>
      <c r="CI515" s="253"/>
      <c r="CJ515" s="253"/>
      <c r="CK515" s="253"/>
      <c r="CL515" s="253"/>
      <c r="CM515" s="253"/>
    </row>
    <row r="516" spans="1:91" x14ac:dyDescent="0.25">
      <c r="A516" s="253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  <c r="AA516" s="253"/>
      <c r="AB516" s="253"/>
      <c r="AC516" s="253"/>
      <c r="AD516" s="253"/>
      <c r="AE516" s="253"/>
      <c r="AF516" s="253"/>
      <c r="AG516" s="253"/>
      <c r="AH516" s="253"/>
      <c r="AI516" s="253"/>
      <c r="AJ516" s="253"/>
      <c r="AK516" s="253"/>
      <c r="AL516" s="253"/>
      <c r="AM516" s="253"/>
      <c r="AN516" s="253"/>
      <c r="AO516" s="253"/>
      <c r="AP516" s="253"/>
      <c r="AQ516" s="253"/>
      <c r="AR516" s="253"/>
      <c r="AS516" s="253"/>
      <c r="AT516" s="253"/>
      <c r="AU516" s="253"/>
      <c r="AV516" s="253"/>
      <c r="AW516" s="253"/>
      <c r="AX516" s="253"/>
      <c r="AY516" s="253"/>
      <c r="AZ516" s="253"/>
      <c r="BA516" s="253"/>
      <c r="BB516" s="253"/>
      <c r="BC516" s="253"/>
      <c r="BD516" s="253"/>
      <c r="BE516" s="253"/>
      <c r="BF516" s="253"/>
      <c r="BG516" s="253"/>
      <c r="BH516" s="253"/>
      <c r="BI516" s="253"/>
      <c r="BJ516" s="253"/>
      <c r="BK516" s="253"/>
      <c r="BL516" s="253"/>
      <c r="BM516" s="253"/>
      <c r="BN516" s="253"/>
      <c r="BO516" s="253"/>
      <c r="BP516" s="253"/>
      <c r="BQ516" s="253"/>
      <c r="BR516" s="253"/>
      <c r="BS516" s="253"/>
      <c r="BT516" s="253"/>
      <c r="BU516" s="253"/>
      <c r="BV516" s="253"/>
      <c r="BW516" s="253"/>
      <c r="BX516" s="253"/>
      <c r="BY516" s="253"/>
      <c r="BZ516" s="253"/>
      <c r="CA516" s="253"/>
      <c r="CB516" s="253"/>
      <c r="CC516" s="253"/>
      <c r="CD516" s="253"/>
      <c r="CE516" s="253"/>
      <c r="CF516" s="253"/>
      <c r="CG516" s="253"/>
      <c r="CH516" s="253"/>
      <c r="CI516" s="253"/>
      <c r="CJ516" s="253"/>
      <c r="CK516" s="253"/>
      <c r="CL516" s="253"/>
      <c r="CM516" s="253"/>
    </row>
    <row r="517" spans="1:91" x14ac:dyDescent="0.25">
      <c r="A517" s="253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  <c r="AA517" s="253"/>
      <c r="AB517" s="253"/>
      <c r="AC517" s="253"/>
      <c r="AD517" s="253"/>
      <c r="AE517" s="253"/>
      <c r="AF517" s="253"/>
      <c r="AG517" s="253"/>
      <c r="AH517" s="253"/>
      <c r="AI517" s="253"/>
      <c r="AJ517" s="253"/>
      <c r="AK517" s="253"/>
      <c r="AL517" s="253"/>
      <c r="AM517" s="253"/>
      <c r="AN517" s="253"/>
      <c r="AO517" s="253"/>
      <c r="AP517" s="253"/>
      <c r="AQ517" s="253"/>
      <c r="AR517" s="253"/>
      <c r="AS517" s="253"/>
      <c r="AT517" s="253"/>
      <c r="AU517" s="253"/>
      <c r="AV517" s="253"/>
      <c r="AW517" s="253"/>
      <c r="AX517" s="253"/>
      <c r="AY517" s="253"/>
      <c r="AZ517" s="253"/>
      <c r="BA517" s="253"/>
      <c r="BB517" s="253"/>
      <c r="BC517" s="253"/>
      <c r="BD517" s="253"/>
      <c r="BE517" s="253"/>
      <c r="BF517" s="253"/>
      <c r="BG517" s="253"/>
      <c r="BH517" s="253"/>
      <c r="BI517" s="253"/>
      <c r="BJ517" s="253"/>
      <c r="BK517" s="253"/>
      <c r="BL517" s="253"/>
      <c r="BM517" s="253"/>
      <c r="BN517" s="253"/>
      <c r="BO517" s="253"/>
      <c r="BP517" s="253"/>
      <c r="BQ517" s="253"/>
      <c r="BR517" s="253"/>
      <c r="BS517" s="253"/>
      <c r="BT517" s="253"/>
      <c r="BU517" s="253"/>
      <c r="BV517" s="253"/>
      <c r="BW517" s="253"/>
      <c r="BX517" s="253"/>
      <c r="BY517" s="253"/>
      <c r="BZ517" s="253"/>
      <c r="CA517" s="253"/>
      <c r="CB517" s="253"/>
      <c r="CC517" s="253"/>
      <c r="CD517" s="253"/>
      <c r="CE517" s="253"/>
      <c r="CF517" s="253"/>
      <c r="CG517" s="253"/>
      <c r="CH517" s="253"/>
      <c r="CI517" s="253"/>
      <c r="CJ517" s="253"/>
      <c r="CK517" s="253"/>
      <c r="CL517" s="253"/>
      <c r="CM517" s="253"/>
    </row>
    <row r="518" spans="1:91" x14ac:dyDescent="0.25">
      <c r="A518" s="253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  <c r="AA518" s="253"/>
      <c r="AB518" s="253"/>
      <c r="AC518" s="253"/>
      <c r="AD518" s="253"/>
      <c r="AE518" s="253"/>
      <c r="AF518" s="253"/>
      <c r="AG518" s="253"/>
      <c r="AH518" s="253"/>
      <c r="AI518" s="253"/>
      <c r="AJ518" s="253"/>
      <c r="AK518" s="253"/>
      <c r="AL518" s="253"/>
      <c r="AM518" s="253"/>
      <c r="AN518" s="253"/>
      <c r="AO518" s="253"/>
      <c r="AP518" s="253"/>
      <c r="AQ518" s="253"/>
      <c r="AR518" s="253"/>
      <c r="AS518" s="253"/>
      <c r="AT518" s="253"/>
      <c r="AU518" s="253"/>
      <c r="AV518" s="253"/>
      <c r="AW518" s="253"/>
      <c r="AX518" s="253"/>
      <c r="AY518" s="253"/>
      <c r="AZ518" s="253"/>
      <c r="BA518" s="253"/>
      <c r="BB518" s="253"/>
      <c r="BC518" s="253"/>
      <c r="BD518" s="253"/>
      <c r="BE518" s="253"/>
      <c r="BF518" s="253"/>
      <c r="BG518" s="253"/>
      <c r="BH518" s="253"/>
      <c r="BI518" s="253"/>
      <c r="BJ518" s="253"/>
      <c r="BK518" s="253"/>
      <c r="BL518" s="253"/>
      <c r="BM518" s="253"/>
      <c r="BN518" s="253"/>
      <c r="BO518" s="253"/>
      <c r="BP518" s="253"/>
      <c r="BQ518" s="253"/>
      <c r="BR518" s="253"/>
      <c r="BS518" s="253"/>
      <c r="BT518" s="253"/>
      <c r="BU518" s="253"/>
      <c r="BV518" s="253"/>
      <c r="BW518" s="253"/>
      <c r="BX518" s="253"/>
      <c r="BY518" s="253"/>
      <c r="BZ518" s="253"/>
      <c r="CA518" s="253"/>
      <c r="CB518" s="253"/>
      <c r="CC518" s="253"/>
      <c r="CD518" s="253"/>
      <c r="CE518" s="253"/>
      <c r="CF518" s="253"/>
      <c r="CG518" s="253"/>
      <c r="CH518" s="253"/>
      <c r="CI518" s="253"/>
      <c r="CJ518" s="253"/>
      <c r="CK518" s="253"/>
      <c r="CL518" s="253"/>
      <c r="CM518" s="253"/>
    </row>
    <row r="519" spans="1:91" x14ac:dyDescent="0.25">
      <c r="A519" s="253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  <c r="AA519" s="253"/>
      <c r="AB519" s="253"/>
      <c r="AC519" s="253"/>
      <c r="AD519" s="253"/>
      <c r="AE519" s="253"/>
      <c r="AF519" s="253"/>
      <c r="AG519" s="253"/>
      <c r="AH519" s="253"/>
      <c r="AI519" s="253"/>
      <c r="AJ519" s="253"/>
      <c r="AK519" s="253"/>
      <c r="AL519" s="253"/>
      <c r="AM519" s="253"/>
      <c r="AN519" s="253"/>
      <c r="AO519" s="253"/>
      <c r="AP519" s="253"/>
      <c r="AQ519" s="253"/>
      <c r="AR519" s="253"/>
      <c r="AS519" s="253"/>
      <c r="AT519" s="253"/>
      <c r="AU519" s="253"/>
      <c r="AV519" s="253"/>
      <c r="AW519" s="253"/>
      <c r="AX519" s="253"/>
      <c r="AY519" s="253"/>
      <c r="AZ519" s="253"/>
      <c r="BA519" s="253"/>
      <c r="BB519" s="253"/>
      <c r="BC519" s="253"/>
      <c r="BD519" s="253"/>
      <c r="BE519" s="253"/>
      <c r="BF519" s="253"/>
      <c r="BG519" s="253"/>
      <c r="BH519" s="253"/>
      <c r="BI519" s="253"/>
      <c r="BJ519" s="253"/>
      <c r="BK519" s="253"/>
      <c r="BL519" s="253"/>
      <c r="BM519" s="253"/>
      <c r="BN519" s="253"/>
      <c r="BO519" s="253"/>
      <c r="BP519" s="253"/>
      <c r="BQ519" s="253"/>
      <c r="BR519" s="253"/>
      <c r="BS519" s="253"/>
      <c r="BT519" s="253"/>
      <c r="BU519" s="253"/>
      <c r="BV519" s="253"/>
      <c r="BW519" s="253"/>
      <c r="BX519" s="253"/>
      <c r="BY519" s="253"/>
      <c r="BZ519" s="253"/>
      <c r="CA519" s="253"/>
      <c r="CB519" s="253"/>
      <c r="CC519" s="253"/>
      <c r="CD519" s="253"/>
      <c r="CE519" s="253"/>
      <c r="CF519" s="253"/>
      <c r="CG519" s="253"/>
      <c r="CH519" s="253"/>
      <c r="CI519" s="253"/>
      <c r="CJ519" s="253"/>
      <c r="CK519" s="253"/>
      <c r="CL519" s="253"/>
      <c r="CM519" s="253"/>
    </row>
    <row r="520" spans="1:91" x14ac:dyDescent="0.25">
      <c r="A520" s="253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  <c r="AA520" s="253"/>
      <c r="AB520" s="253"/>
      <c r="AC520" s="253"/>
      <c r="AD520" s="253"/>
      <c r="AE520" s="253"/>
      <c r="AF520" s="253"/>
      <c r="AG520" s="253"/>
      <c r="AH520" s="253"/>
      <c r="AI520" s="253"/>
      <c r="AJ520" s="253"/>
      <c r="AK520" s="253"/>
      <c r="AL520" s="253"/>
      <c r="AM520" s="253"/>
      <c r="AN520" s="253"/>
      <c r="AO520" s="253"/>
      <c r="AP520" s="253"/>
      <c r="AQ520" s="253"/>
      <c r="AR520" s="253"/>
      <c r="AS520" s="253"/>
      <c r="AT520" s="253"/>
      <c r="AU520" s="253"/>
      <c r="AV520" s="253"/>
      <c r="AW520" s="253"/>
      <c r="AX520" s="253"/>
      <c r="AY520" s="253"/>
      <c r="AZ520" s="253"/>
      <c r="BA520" s="253"/>
      <c r="BB520" s="253"/>
      <c r="BC520" s="253"/>
      <c r="BD520" s="253"/>
      <c r="BE520" s="253"/>
      <c r="BF520" s="253"/>
      <c r="BG520" s="253"/>
      <c r="BH520" s="253"/>
      <c r="BI520" s="253"/>
      <c r="BJ520" s="253"/>
      <c r="BK520" s="253"/>
      <c r="BL520" s="253"/>
      <c r="BM520" s="253"/>
      <c r="BN520" s="253"/>
      <c r="BO520" s="253"/>
      <c r="BP520" s="253"/>
      <c r="BQ520" s="253"/>
      <c r="BR520" s="253"/>
      <c r="BS520" s="253"/>
      <c r="BT520" s="253"/>
      <c r="BU520" s="253"/>
      <c r="BV520" s="253"/>
      <c r="BW520" s="253"/>
      <c r="BX520" s="253"/>
      <c r="BY520" s="253"/>
      <c r="BZ520" s="253"/>
      <c r="CA520" s="253"/>
      <c r="CB520" s="253"/>
      <c r="CC520" s="253"/>
      <c r="CD520" s="253"/>
      <c r="CE520" s="253"/>
      <c r="CF520" s="253"/>
      <c r="CG520" s="253"/>
      <c r="CH520" s="253"/>
      <c r="CI520" s="253"/>
      <c r="CJ520" s="253"/>
      <c r="CK520" s="253"/>
      <c r="CL520" s="253"/>
      <c r="CM520" s="253"/>
    </row>
    <row r="521" spans="1:91" x14ac:dyDescent="0.25">
      <c r="A521" s="253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  <c r="AA521" s="253"/>
      <c r="AB521" s="253"/>
      <c r="AC521" s="253"/>
      <c r="AD521" s="253"/>
      <c r="AE521" s="253"/>
      <c r="AF521" s="253"/>
      <c r="AG521" s="253"/>
      <c r="AH521" s="253"/>
      <c r="AI521" s="253"/>
      <c r="AJ521" s="253"/>
      <c r="AK521" s="253"/>
      <c r="AL521" s="253"/>
      <c r="AM521" s="253"/>
      <c r="AN521" s="253"/>
      <c r="AO521" s="253"/>
      <c r="AP521" s="253"/>
      <c r="AQ521" s="253"/>
      <c r="AR521" s="253"/>
      <c r="AS521" s="253"/>
      <c r="AT521" s="253"/>
      <c r="AU521" s="253"/>
      <c r="AV521" s="253"/>
      <c r="AW521" s="253"/>
      <c r="AX521" s="253"/>
      <c r="AY521" s="253"/>
      <c r="AZ521" s="253"/>
      <c r="BA521" s="253"/>
      <c r="BB521" s="253"/>
      <c r="BC521" s="253"/>
      <c r="BD521" s="253"/>
      <c r="BE521" s="253"/>
      <c r="BF521" s="253"/>
      <c r="BG521" s="253"/>
      <c r="BH521" s="253"/>
      <c r="BI521" s="253"/>
      <c r="BJ521" s="253"/>
      <c r="BK521" s="253"/>
      <c r="BL521" s="253"/>
      <c r="BM521" s="253"/>
      <c r="BN521" s="253"/>
      <c r="BO521" s="253"/>
      <c r="BP521" s="253"/>
      <c r="BQ521" s="253"/>
      <c r="BR521" s="253"/>
      <c r="BS521" s="253"/>
      <c r="BT521" s="253"/>
      <c r="BU521" s="253"/>
      <c r="BV521" s="253"/>
      <c r="BW521" s="253"/>
      <c r="BX521" s="253"/>
      <c r="BY521" s="253"/>
      <c r="BZ521" s="253"/>
      <c r="CA521" s="253"/>
      <c r="CB521" s="253"/>
      <c r="CC521" s="253"/>
      <c r="CD521" s="253"/>
      <c r="CE521" s="253"/>
      <c r="CF521" s="253"/>
      <c r="CG521" s="253"/>
      <c r="CH521" s="253"/>
      <c r="CI521" s="253"/>
      <c r="CJ521" s="253"/>
      <c r="CK521" s="253"/>
      <c r="CL521" s="253"/>
      <c r="CM521" s="253"/>
    </row>
    <row r="522" spans="1:91" x14ac:dyDescent="0.25">
      <c r="A522" s="253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  <c r="AA522" s="253"/>
      <c r="AB522" s="253"/>
      <c r="AC522" s="253"/>
      <c r="AD522" s="253"/>
      <c r="AE522" s="253"/>
      <c r="AF522" s="253"/>
      <c r="AG522" s="253"/>
      <c r="AH522" s="253"/>
      <c r="AI522" s="253"/>
      <c r="AJ522" s="253"/>
      <c r="AK522" s="253"/>
      <c r="AL522" s="253"/>
      <c r="AM522" s="253"/>
      <c r="AN522" s="253"/>
      <c r="AO522" s="253"/>
      <c r="AP522" s="253"/>
      <c r="AQ522" s="253"/>
      <c r="AR522" s="253"/>
      <c r="AS522" s="253"/>
      <c r="AT522" s="253"/>
      <c r="AU522" s="253"/>
      <c r="AV522" s="253"/>
      <c r="AW522" s="253"/>
      <c r="AX522" s="253"/>
      <c r="AY522" s="253"/>
      <c r="AZ522" s="253"/>
      <c r="BA522" s="253"/>
      <c r="BB522" s="253"/>
      <c r="BC522" s="253"/>
      <c r="BD522" s="253"/>
      <c r="BE522" s="253"/>
      <c r="BF522" s="253"/>
      <c r="BG522" s="253"/>
      <c r="BH522" s="253"/>
      <c r="BI522" s="253"/>
      <c r="BJ522" s="253"/>
      <c r="BK522" s="253"/>
      <c r="BL522" s="253"/>
      <c r="BM522" s="253"/>
      <c r="BN522" s="253"/>
      <c r="BO522" s="253"/>
      <c r="BP522" s="253"/>
      <c r="BQ522" s="253"/>
      <c r="BR522" s="253"/>
      <c r="BS522" s="253"/>
      <c r="BT522" s="253"/>
      <c r="BU522" s="253"/>
      <c r="BV522" s="253"/>
      <c r="BW522" s="253"/>
      <c r="BX522" s="253"/>
      <c r="BY522" s="253"/>
      <c r="BZ522" s="253"/>
      <c r="CA522" s="253"/>
      <c r="CB522" s="253"/>
      <c r="CC522" s="253"/>
      <c r="CD522" s="253"/>
      <c r="CE522" s="253"/>
      <c r="CF522" s="253"/>
      <c r="CG522" s="253"/>
      <c r="CH522" s="253"/>
      <c r="CI522" s="253"/>
      <c r="CJ522" s="253"/>
      <c r="CK522" s="253"/>
      <c r="CL522" s="253"/>
      <c r="CM522" s="253"/>
    </row>
    <row r="523" spans="1:91" x14ac:dyDescent="0.25">
      <c r="A523" s="253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  <c r="AA523" s="253"/>
      <c r="AB523" s="253"/>
      <c r="AC523" s="253"/>
      <c r="AD523" s="253"/>
      <c r="AE523" s="253"/>
      <c r="AF523" s="253"/>
      <c r="AG523" s="253"/>
      <c r="AH523" s="253"/>
      <c r="AI523" s="253"/>
      <c r="AJ523" s="253"/>
      <c r="AK523" s="253"/>
      <c r="AL523" s="253"/>
      <c r="AM523" s="253"/>
      <c r="AN523" s="253"/>
      <c r="AO523" s="253"/>
      <c r="AP523" s="253"/>
      <c r="AQ523" s="253"/>
      <c r="AR523" s="253"/>
      <c r="AS523" s="253"/>
      <c r="AT523" s="253"/>
      <c r="AU523" s="253"/>
      <c r="AV523" s="253"/>
      <c r="AW523" s="253"/>
      <c r="AX523" s="253"/>
      <c r="AY523" s="253"/>
      <c r="AZ523" s="253"/>
      <c r="BA523" s="253"/>
      <c r="BB523" s="253"/>
      <c r="BC523" s="253"/>
      <c r="BD523" s="253"/>
      <c r="BE523" s="253"/>
      <c r="BF523" s="253"/>
      <c r="BG523" s="253"/>
      <c r="BH523" s="253"/>
      <c r="BI523" s="253"/>
      <c r="BJ523" s="253"/>
      <c r="BK523" s="253"/>
      <c r="BL523" s="253"/>
      <c r="BM523" s="253"/>
      <c r="BN523" s="253"/>
      <c r="BO523" s="253"/>
      <c r="BP523" s="253"/>
      <c r="BQ523" s="253"/>
      <c r="BR523" s="253"/>
      <c r="BS523" s="253"/>
      <c r="BT523" s="253"/>
      <c r="BU523" s="253"/>
      <c r="BV523" s="253"/>
      <c r="BW523" s="253"/>
      <c r="BX523" s="253"/>
      <c r="BY523" s="253"/>
      <c r="BZ523" s="253"/>
      <c r="CA523" s="253"/>
      <c r="CB523" s="253"/>
      <c r="CC523" s="253"/>
      <c r="CD523" s="253"/>
      <c r="CE523" s="253"/>
      <c r="CF523" s="253"/>
      <c r="CG523" s="253"/>
      <c r="CH523" s="253"/>
      <c r="CI523" s="253"/>
      <c r="CJ523" s="253"/>
      <c r="CK523" s="253"/>
      <c r="CL523" s="253"/>
      <c r="CM523" s="253"/>
    </row>
    <row r="524" spans="1:91" x14ac:dyDescent="0.25">
      <c r="A524" s="253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  <c r="AA524" s="253"/>
      <c r="AB524" s="253"/>
      <c r="AC524" s="253"/>
      <c r="AD524" s="253"/>
      <c r="AE524" s="253"/>
      <c r="AF524" s="253"/>
      <c r="AG524" s="253"/>
      <c r="AH524" s="253"/>
      <c r="AI524" s="253"/>
      <c r="AJ524" s="253"/>
      <c r="AK524" s="253"/>
      <c r="AL524" s="253"/>
      <c r="AM524" s="253"/>
      <c r="AN524" s="253"/>
      <c r="AO524" s="253"/>
      <c r="AP524" s="253"/>
      <c r="AQ524" s="253"/>
      <c r="AR524" s="253"/>
      <c r="AS524" s="253"/>
      <c r="AT524" s="253"/>
      <c r="AU524" s="253"/>
      <c r="AV524" s="253"/>
      <c r="AW524" s="253"/>
      <c r="AX524" s="253"/>
      <c r="AY524" s="253"/>
      <c r="AZ524" s="253"/>
      <c r="BA524" s="253"/>
      <c r="BB524" s="253"/>
      <c r="BC524" s="253"/>
      <c r="BD524" s="253"/>
      <c r="BE524" s="253"/>
      <c r="BF524" s="253"/>
      <c r="BG524" s="253"/>
      <c r="BH524" s="253"/>
      <c r="BI524" s="253"/>
      <c r="BJ524" s="253"/>
      <c r="BK524" s="253"/>
      <c r="BL524" s="253"/>
      <c r="BM524" s="253"/>
      <c r="BN524" s="253"/>
      <c r="BO524" s="253"/>
      <c r="BP524" s="253"/>
      <c r="BQ524" s="253"/>
      <c r="BR524" s="253"/>
      <c r="BS524" s="253"/>
      <c r="BT524" s="253"/>
      <c r="BU524" s="253"/>
      <c r="BV524" s="253"/>
      <c r="BW524" s="253"/>
      <c r="BX524" s="253"/>
      <c r="BY524" s="253"/>
      <c r="BZ524" s="253"/>
      <c r="CA524" s="253"/>
      <c r="CB524" s="253"/>
      <c r="CC524" s="253"/>
      <c r="CD524" s="253"/>
      <c r="CE524" s="253"/>
      <c r="CF524" s="253"/>
      <c r="CG524" s="253"/>
      <c r="CH524" s="253"/>
      <c r="CI524" s="253"/>
      <c r="CJ524" s="253"/>
      <c r="CK524" s="253"/>
      <c r="CL524" s="253"/>
      <c r="CM524" s="253"/>
    </row>
    <row r="525" spans="1:91" x14ac:dyDescent="0.25">
      <c r="A525" s="253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  <c r="AA525" s="253"/>
      <c r="AB525" s="253"/>
      <c r="AC525" s="253"/>
      <c r="AD525" s="253"/>
      <c r="AE525" s="253"/>
      <c r="AF525" s="253"/>
      <c r="AG525" s="253"/>
      <c r="AH525" s="253"/>
      <c r="AI525" s="253"/>
      <c r="AJ525" s="253"/>
      <c r="AK525" s="253"/>
      <c r="AL525" s="253"/>
      <c r="AM525" s="253"/>
      <c r="AN525" s="253"/>
      <c r="AO525" s="253"/>
      <c r="AP525" s="253"/>
      <c r="AQ525" s="253"/>
      <c r="AR525" s="253"/>
      <c r="AS525" s="253"/>
      <c r="AT525" s="253"/>
      <c r="AU525" s="253"/>
      <c r="AV525" s="253"/>
      <c r="AW525" s="253"/>
      <c r="AX525" s="253"/>
      <c r="AY525" s="253"/>
      <c r="AZ525" s="253"/>
      <c r="BA525" s="253"/>
      <c r="BB525" s="253"/>
      <c r="BC525" s="253"/>
      <c r="BD525" s="253"/>
      <c r="BE525" s="253"/>
      <c r="BF525" s="253"/>
      <c r="BG525" s="253"/>
      <c r="BH525" s="253"/>
      <c r="BI525" s="253"/>
      <c r="BJ525" s="253"/>
      <c r="BK525" s="253"/>
      <c r="BL525" s="253"/>
      <c r="BM525" s="253"/>
      <c r="BN525" s="253"/>
      <c r="BO525" s="253"/>
      <c r="BP525" s="253"/>
      <c r="BQ525" s="253"/>
      <c r="BR525" s="253"/>
      <c r="BS525" s="253"/>
      <c r="BT525" s="253"/>
      <c r="BU525" s="253"/>
      <c r="BV525" s="253"/>
      <c r="BW525" s="253"/>
      <c r="BX525" s="253"/>
      <c r="BY525" s="253"/>
      <c r="BZ525" s="253"/>
      <c r="CA525" s="253"/>
      <c r="CB525" s="253"/>
      <c r="CC525" s="253"/>
      <c r="CD525" s="253"/>
      <c r="CE525" s="253"/>
      <c r="CF525" s="253"/>
      <c r="CG525" s="253"/>
      <c r="CH525" s="253"/>
      <c r="CI525" s="253"/>
      <c r="CJ525" s="253"/>
      <c r="CK525" s="253"/>
      <c r="CL525" s="253"/>
      <c r="CM525" s="253"/>
    </row>
    <row r="526" spans="1:91" x14ac:dyDescent="0.25">
      <c r="A526" s="253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  <c r="AA526" s="253"/>
      <c r="AB526" s="253"/>
      <c r="AC526" s="253"/>
      <c r="AD526" s="253"/>
      <c r="AE526" s="253"/>
      <c r="AF526" s="253"/>
      <c r="AG526" s="253"/>
      <c r="AH526" s="253"/>
      <c r="AI526" s="253"/>
      <c r="AJ526" s="253"/>
      <c r="AK526" s="253"/>
      <c r="AL526" s="253"/>
      <c r="AM526" s="253"/>
      <c r="AN526" s="253"/>
      <c r="AO526" s="253"/>
      <c r="AP526" s="253"/>
      <c r="AQ526" s="253"/>
      <c r="AR526" s="253"/>
      <c r="AS526" s="253"/>
      <c r="AT526" s="253"/>
      <c r="AU526" s="253"/>
      <c r="AV526" s="253"/>
      <c r="AW526" s="253"/>
      <c r="AX526" s="253"/>
      <c r="AY526" s="253"/>
      <c r="AZ526" s="253"/>
      <c r="BA526" s="253"/>
      <c r="BB526" s="253"/>
      <c r="BC526" s="253"/>
      <c r="BD526" s="253"/>
      <c r="BE526" s="253"/>
      <c r="BF526" s="253"/>
      <c r="BG526" s="253"/>
      <c r="BH526" s="253"/>
      <c r="BI526" s="253"/>
      <c r="BJ526" s="253"/>
      <c r="BK526" s="253"/>
      <c r="BL526" s="253"/>
      <c r="BM526" s="253"/>
      <c r="BN526" s="253"/>
      <c r="BO526" s="253"/>
      <c r="BP526" s="253"/>
      <c r="BQ526" s="253"/>
      <c r="BR526" s="253"/>
      <c r="BS526" s="253"/>
      <c r="BT526" s="253"/>
      <c r="BU526" s="253"/>
      <c r="BV526" s="253"/>
      <c r="BW526" s="253"/>
      <c r="BX526" s="253"/>
      <c r="BY526" s="253"/>
      <c r="BZ526" s="253"/>
      <c r="CA526" s="253"/>
      <c r="CB526" s="253"/>
      <c r="CC526" s="253"/>
      <c r="CD526" s="253"/>
      <c r="CE526" s="253"/>
      <c r="CF526" s="253"/>
      <c r="CG526" s="253"/>
      <c r="CH526" s="253"/>
      <c r="CI526" s="253"/>
      <c r="CJ526" s="253"/>
      <c r="CK526" s="253"/>
      <c r="CL526" s="253"/>
      <c r="CM526" s="253"/>
    </row>
    <row r="527" spans="1:91" x14ac:dyDescent="0.25">
      <c r="A527" s="253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  <c r="AA527" s="253"/>
      <c r="AB527" s="253"/>
      <c r="AC527" s="253"/>
      <c r="AD527" s="253"/>
      <c r="AE527" s="253"/>
      <c r="AF527" s="253"/>
      <c r="AG527" s="253"/>
      <c r="AH527" s="253"/>
      <c r="AI527" s="253"/>
      <c r="AJ527" s="253"/>
      <c r="AK527" s="253"/>
      <c r="AL527" s="253"/>
      <c r="AM527" s="253"/>
      <c r="AN527" s="253"/>
      <c r="AO527" s="253"/>
      <c r="AP527" s="253"/>
      <c r="AQ527" s="253"/>
      <c r="AR527" s="253"/>
      <c r="AS527" s="253"/>
      <c r="AT527" s="253"/>
      <c r="AU527" s="253"/>
      <c r="AV527" s="253"/>
      <c r="AW527" s="253"/>
      <c r="AX527" s="253"/>
      <c r="AY527" s="253"/>
      <c r="AZ527" s="253"/>
      <c r="BA527" s="253"/>
      <c r="BB527" s="253"/>
      <c r="BC527" s="253"/>
      <c r="BD527" s="253"/>
      <c r="BE527" s="253"/>
      <c r="BF527" s="253"/>
      <c r="BG527" s="253"/>
      <c r="BH527" s="253"/>
      <c r="BI527" s="253"/>
      <c r="BJ527" s="253"/>
      <c r="BK527" s="253"/>
      <c r="BL527" s="253"/>
      <c r="BM527" s="253"/>
      <c r="BN527" s="253"/>
      <c r="BO527" s="253"/>
      <c r="BP527" s="253"/>
      <c r="BQ527" s="253"/>
      <c r="BR527" s="253"/>
      <c r="BS527" s="253"/>
      <c r="BT527" s="253"/>
      <c r="BU527" s="253"/>
      <c r="BV527" s="253"/>
      <c r="BW527" s="253"/>
      <c r="BX527" s="253"/>
      <c r="BY527" s="253"/>
      <c r="BZ527" s="253"/>
      <c r="CA527" s="253"/>
      <c r="CB527" s="253"/>
      <c r="CC527" s="253"/>
      <c r="CD527" s="253"/>
      <c r="CE527" s="253"/>
      <c r="CF527" s="253"/>
      <c r="CG527" s="253"/>
      <c r="CH527" s="253"/>
      <c r="CI527" s="253"/>
      <c r="CJ527" s="253"/>
      <c r="CK527" s="253"/>
      <c r="CL527" s="253"/>
      <c r="CM527" s="253"/>
    </row>
    <row r="528" spans="1:91" x14ac:dyDescent="0.25">
      <c r="A528" s="253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/>
      <c r="AJ528" s="253"/>
      <c r="AK528" s="253"/>
      <c r="AL528" s="253"/>
      <c r="AM528" s="253"/>
      <c r="AN528" s="253"/>
      <c r="AO528" s="253"/>
      <c r="AP528" s="253"/>
      <c r="AQ528" s="253"/>
      <c r="AR528" s="253"/>
      <c r="AS528" s="253"/>
      <c r="AT528" s="253"/>
      <c r="AU528" s="253"/>
      <c r="AV528" s="253"/>
      <c r="AW528" s="253"/>
      <c r="AX528" s="253"/>
      <c r="AY528" s="253"/>
      <c r="AZ528" s="253"/>
      <c r="BA528" s="253"/>
      <c r="BB528" s="253"/>
      <c r="BC528" s="253"/>
      <c r="BD528" s="253"/>
      <c r="BE528" s="253"/>
      <c r="BF528" s="253"/>
      <c r="BG528" s="253"/>
      <c r="BH528" s="253"/>
      <c r="BI528" s="253"/>
      <c r="BJ528" s="253"/>
      <c r="BK528" s="253"/>
      <c r="BL528" s="253"/>
      <c r="BM528" s="253"/>
      <c r="BN528" s="253"/>
      <c r="BO528" s="253"/>
      <c r="BP528" s="253"/>
      <c r="BQ528" s="253"/>
      <c r="BR528" s="253"/>
      <c r="BS528" s="253"/>
      <c r="BT528" s="253"/>
      <c r="BU528" s="253"/>
      <c r="BV528" s="253"/>
      <c r="BW528" s="253"/>
      <c r="BX528" s="253"/>
      <c r="BY528" s="253"/>
      <c r="BZ528" s="253"/>
      <c r="CA528" s="253"/>
      <c r="CB528" s="253"/>
      <c r="CC528" s="253"/>
      <c r="CD528" s="253"/>
      <c r="CE528" s="253"/>
      <c r="CF528" s="253"/>
      <c r="CG528" s="253"/>
      <c r="CH528" s="253"/>
      <c r="CI528" s="253"/>
      <c r="CJ528" s="253"/>
      <c r="CK528" s="253"/>
      <c r="CL528" s="253"/>
      <c r="CM528" s="253"/>
    </row>
    <row r="529" spans="1:91" x14ac:dyDescent="0.25">
      <c r="A529" s="253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  <c r="AA529" s="253"/>
      <c r="AB529" s="253"/>
      <c r="AC529" s="253"/>
      <c r="AD529" s="253"/>
      <c r="AE529" s="253"/>
      <c r="AF529" s="253"/>
      <c r="AG529" s="253"/>
      <c r="AH529" s="253"/>
      <c r="AI529" s="253"/>
      <c r="AJ529" s="253"/>
      <c r="AK529" s="253"/>
      <c r="AL529" s="253"/>
      <c r="AM529" s="253"/>
      <c r="AN529" s="253"/>
      <c r="AO529" s="253"/>
      <c r="AP529" s="253"/>
      <c r="AQ529" s="253"/>
      <c r="AR529" s="253"/>
      <c r="AS529" s="253"/>
      <c r="AT529" s="253"/>
      <c r="AU529" s="253"/>
      <c r="AV529" s="253"/>
      <c r="AW529" s="253"/>
      <c r="AX529" s="253"/>
      <c r="AY529" s="253"/>
      <c r="AZ529" s="253"/>
      <c r="BA529" s="253"/>
      <c r="BB529" s="253"/>
      <c r="BC529" s="253"/>
      <c r="BD529" s="253"/>
      <c r="BE529" s="253"/>
      <c r="BF529" s="253"/>
      <c r="BG529" s="253"/>
      <c r="BH529" s="253"/>
      <c r="BI529" s="253"/>
      <c r="BJ529" s="253"/>
      <c r="BK529" s="253"/>
      <c r="BL529" s="253"/>
      <c r="BM529" s="253"/>
      <c r="BN529" s="253"/>
      <c r="BO529" s="253"/>
      <c r="BP529" s="253"/>
      <c r="BQ529" s="253"/>
      <c r="BR529" s="253"/>
      <c r="BS529" s="253"/>
      <c r="BT529" s="253"/>
      <c r="BU529" s="253"/>
      <c r="BV529" s="253"/>
      <c r="BW529" s="253"/>
      <c r="BX529" s="253"/>
      <c r="BY529" s="253"/>
      <c r="BZ529" s="253"/>
      <c r="CA529" s="253"/>
      <c r="CB529" s="253"/>
      <c r="CC529" s="253"/>
      <c r="CD529" s="253"/>
      <c r="CE529" s="253"/>
      <c r="CF529" s="253"/>
      <c r="CG529" s="253"/>
      <c r="CH529" s="253"/>
      <c r="CI529" s="253"/>
      <c r="CJ529" s="253"/>
      <c r="CK529" s="253"/>
      <c r="CL529" s="253"/>
      <c r="CM529" s="253"/>
    </row>
    <row r="530" spans="1:91" x14ac:dyDescent="0.25">
      <c r="A530" s="253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/>
      <c r="AJ530" s="253"/>
      <c r="AK530" s="253"/>
      <c r="AL530" s="253"/>
      <c r="AM530" s="253"/>
      <c r="AN530" s="253"/>
      <c r="AO530" s="253"/>
      <c r="AP530" s="253"/>
      <c r="AQ530" s="253"/>
      <c r="AR530" s="253"/>
      <c r="AS530" s="253"/>
      <c r="AT530" s="253"/>
      <c r="AU530" s="253"/>
      <c r="AV530" s="253"/>
      <c r="AW530" s="253"/>
      <c r="AX530" s="253"/>
      <c r="AY530" s="253"/>
      <c r="AZ530" s="253"/>
      <c r="BA530" s="253"/>
      <c r="BB530" s="253"/>
      <c r="BC530" s="253"/>
      <c r="BD530" s="253"/>
      <c r="BE530" s="253"/>
      <c r="BF530" s="253"/>
      <c r="BG530" s="253"/>
      <c r="BH530" s="253"/>
      <c r="BI530" s="253"/>
      <c r="BJ530" s="253"/>
      <c r="BK530" s="253"/>
      <c r="BL530" s="253"/>
      <c r="BM530" s="253"/>
      <c r="BN530" s="253"/>
      <c r="BO530" s="253"/>
      <c r="BP530" s="253"/>
      <c r="BQ530" s="253"/>
      <c r="BR530" s="253"/>
      <c r="BS530" s="253"/>
      <c r="BT530" s="253"/>
      <c r="BU530" s="253"/>
      <c r="BV530" s="253"/>
      <c r="BW530" s="253"/>
      <c r="BX530" s="253"/>
      <c r="BY530" s="253"/>
      <c r="BZ530" s="253"/>
      <c r="CA530" s="253"/>
      <c r="CB530" s="253"/>
      <c r="CC530" s="253"/>
      <c r="CD530" s="253"/>
      <c r="CE530" s="253"/>
      <c r="CF530" s="253"/>
      <c r="CG530" s="253"/>
      <c r="CH530" s="253"/>
      <c r="CI530" s="253"/>
      <c r="CJ530" s="253"/>
      <c r="CK530" s="253"/>
      <c r="CL530" s="253"/>
      <c r="CM530" s="253"/>
    </row>
    <row r="531" spans="1:91" x14ac:dyDescent="0.25">
      <c r="A531" s="253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  <c r="AA531" s="253"/>
      <c r="AB531" s="253"/>
      <c r="AC531" s="253"/>
      <c r="AD531" s="253"/>
      <c r="AE531" s="253"/>
      <c r="AF531" s="253"/>
      <c r="AG531" s="253"/>
      <c r="AH531" s="253"/>
      <c r="AI531" s="253"/>
      <c r="AJ531" s="253"/>
      <c r="AK531" s="253"/>
      <c r="AL531" s="253"/>
      <c r="AM531" s="253"/>
      <c r="AN531" s="253"/>
      <c r="AO531" s="253"/>
      <c r="AP531" s="253"/>
      <c r="AQ531" s="253"/>
      <c r="AR531" s="253"/>
      <c r="AS531" s="253"/>
      <c r="AT531" s="253"/>
      <c r="AU531" s="253"/>
      <c r="AV531" s="253"/>
      <c r="AW531" s="253"/>
      <c r="AX531" s="253"/>
      <c r="AY531" s="253"/>
      <c r="AZ531" s="253"/>
      <c r="BA531" s="253"/>
      <c r="BB531" s="253"/>
      <c r="BC531" s="253"/>
      <c r="BD531" s="253"/>
      <c r="BE531" s="253"/>
      <c r="BF531" s="253"/>
      <c r="BG531" s="253"/>
      <c r="BH531" s="253"/>
      <c r="BI531" s="253"/>
      <c r="BJ531" s="253"/>
      <c r="BK531" s="253"/>
      <c r="BL531" s="253"/>
      <c r="BM531" s="253"/>
      <c r="BN531" s="253"/>
      <c r="BO531" s="253"/>
      <c r="BP531" s="253"/>
      <c r="BQ531" s="253"/>
      <c r="BR531" s="253"/>
      <c r="BS531" s="253"/>
      <c r="BT531" s="253"/>
      <c r="BU531" s="253"/>
      <c r="BV531" s="253"/>
      <c r="BW531" s="253"/>
      <c r="BX531" s="253"/>
      <c r="BY531" s="253"/>
      <c r="BZ531" s="253"/>
      <c r="CA531" s="253"/>
      <c r="CB531" s="253"/>
      <c r="CC531" s="253"/>
      <c r="CD531" s="253"/>
      <c r="CE531" s="253"/>
      <c r="CF531" s="253"/>
      <c r="CG531" s="253"/>
      <c r="CH531" s="253"/>
      <c r="CI531" s="253"/>
      <c r="CJ531" s="253"/>
      <c r="CK531" s="253"/>
      <c r="CL531" s="253"/>
      <c r="CM531" s="253"/>
    </row>
    <row r="532" spans="1:91" x14ac:dyDescent="0.25">
      <c r="A532" s="253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  <c r="AA532" s="253"/>
      <c r="AB532" s="253"/>
      <c r="AC532" s="253"/>
      <c r="AD532" s="253"/>
      <c r="AE532" s="253"/>
      <c r="AF532" s="253"/>
      <c r="AG532" s="253"/>
      <c r="AH532" s="253"/>
      <c r="AI532" s="253"/>
      <c r="AJ532" s="253"/>
      <c r="AK532" s="253"/>
      <c r="AL532" s="253"/>
      <c r="AM532" s="253"/>
      <c r="AN532" s="253"/>
      <c r="AO532" s="253"/>
      <c r="AP532" s="253"/>
      <c r="AQ532" s="253"/>
      <c r="AR532" s="253"/>
      <c r="AS532" s="253"/>
      <c r="AT532" s="253"/>
      <c r="AU532" s="253"/>
      <c r="AV532" s="253"/>
      <c r="AW532" s="253"/>
      <c r="AX532" s="253"/>
      <c r="AY532" s="253"/>
      <c r="AZ532" s="253"/>
      <c r="BA532" s="253"/>
      <c r="BB532" s="253"/>
      <c r="BC532" s="253"/>
      <c r="BD532" s="253"/>
      <c r="BE532" s="253"/>
      <c r="BF532" s="253"/>
      <c r="BG532" s="253"/>
      <c r="BH532" s="253"/>
      <c r="BI532" s="253"/>
      <c r="BJ532" s="253"/>
      <c r="BK532" s="253"/>
      <c r="BL532" s="253"/>
      <c r="BM532" s="253"/>
      <c r="BN532" s="253"/>
      <c r="BO532" s="253"/>
      <c r="BP532" s="253"/>
      <c r="BQ532" s="253"/>
      <c r="BR532" s="253"/>
      <c r="BS532" s="253"/>
      <c r="BT532" s="253"/>
      <c r="BU532" s="253"/>
      <c r="BV532" s="253"/>
      <c r="BW532" s="253"/>
      <c r="BX532" s="253"/>
      <c r="BY532" s="253"/>
      <c r="BZ532" s="253"/>
      <c r="CA532" s="253"/>
      <c r="CB532" s="253"/>
      <c r="CC532" s="253"/>
      <c r="CD532" s="253"/>
      <c r="CE532" s="253"/>
      <c r="CF532" s="253"/>
      <c r="CG532" s="253"/>
      <c r="CH532" s="253"/>
      <c r="CI532" s="253"/>
      <c r="CJ532" s="253"/>
      <c r="CK532" s="253"/>
      <c r="CL532" s="253"/>
      <c r="CM532" s="253"/>
    </row>
    <row r="533" spans="1:91" x14ac:dyDescent="0.25">
      <c r="A533" s="253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/>
      <c r="AJ533" s="253"/>
      <c r="AK533" s="253"/>
      <c r="AL533" s="253"/>
      <c r="AM533" s="253"/>
      <c r="AN533" s="253"/>
      <c r="AO533" s="253"/>
      <c r="AP533" s="253"/>
      <c r="AQ533" s="253"/>
      <c r="AR533" s="253"/>
      <c r="AS533" s="253"/>
      <c r="AT533" s="253"/>
      <c r="AU533" s="253"/>
      <c r="AV533" s="253"/>
      <c r="AW533" s="253"/>
      <c r="AX533" s="253"/>
      <c r="AY533" s="253"/>
      <c r="AZ533" s="253"/>
      <c r="BA533" s="253"/>
      <c r="BB533" s="253"/>
      <c r="BC533" s="253"/>
      <c r="BD533" s="253"/>
      <c r="BE533" s="253"/>
      <c r="BF533" s="253"/>
      <c r="BG533" s="253"/>
      <c r="BH533" s="253"/>
      <c r="BI533" s="253"/>
      <c r="BJ533" s="253"/>
      <c r="BK533" s="253"/>
      <c r="BL533" s="253"/>
      <c r="BM533" s="253"/>
      <c r="BN533" s="253"/>
      <c r="BO533" s="253"/>
      <c r="BP533" s="253"/>
      <c r="BQ533" s="253"/>
      <c r="BR533" s="253"/>
      <c r="BS533" s="253"/>
      <c r="BT533" s="253"/>
      <c r="BU533" s="253"/>
      <c r="BV533" s="253"/>
      <c r="BW533" s="253"/>
      <c r="BX533" s="253"/>
      <c r="BY533" s="253"/>
      <c r="BZ533" s="253"/>
      <c r="CA533" s="253"/>
      <c r="CB533" s="253"/>
      <c r="CC533" s="253"/>
      <c r="CD533" s="253"/>
      <c r="CE533" s="253"/>
      <c r="CF533" s="253"/>
      <c r="CG533" s="253"/>
      <c r="CH533" s="253"/>
      <c r="CI533" s="253"/>
      <c r="CJ533" s="253"/>
      <c r="CK533" s="253"/>
      <c r="CL533" s="253"/>
      <c r="CM533" s="253"/>
    </row>
    <row r="534" spans="1:91" x14ac:dyDescent="0.25">
      <c r="A534" s="253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  <c r="AA534" s="253"/>
      <c r="AB534" s="253"/>
      <c r="AC534" s="253"/>
      <c r="AD534" s="253"/>
      <c r="AE534" s="253"/>
      <c r="AF534" s="253"/>
      <c r="AG534" s="253"/>
      <c r="AH534" s="253"/>
      <c r="AI534" s="253"/>
      <c r="AJ534" s="253"/>
      <c r="AK534" s="253"/>
      <c r="AL534" s="253"/>
      <c r="AM534" s="253"/>
      <c r="AN534" s="253"/>
      <c r="AO534" s="253"/>
      <c r="AP534" s="253"/>
      <c r="AQ534" s="253"/>
      <c r="AR534" s="253"/>
      <c r="AS534" s="253"/>
      <c r="AT534" s="253"/>
      <c r="AU534" s="253"/>
      <c r="AV534" s="253"/>
      <c r="AW534" s="253"/>
      <c r="AX534" s="253"/>
      <c r="AY534" s="253"/>
      <c r="AZ534" s="253"/>
      <c r="BA534" s="253"/>
      <c r="BB534" s="253"/>
      <c r="BC534" s="253"/>
      <c r="BD534" s="253"/>
      <c r="BE534" s="253"/>
      <c r="BF534" s="253"/>
      <c r="BG534" s="253"/>
      <c r="BH534" s="253"/>
      <c r="BI534" s="253"/>
      <c r="BJ534" s="253"/>
      <c r="BK534" s="253"/>
      <c r="BL534" s="253"/>
      <c r="BM534" s="253"/>
      <c r="BN534" s="253"/>
      <c r="BO534" s="253"/>
      <c r="BP534" s="253"/>
      <c r="BQ534" s="253"/>
      <c r="BR534" s="253"/>
      <c r="BS534" s="253"/>
      <c r="BT534" s="253"/>
      <c r="BU534" s="253"/>
      <c r="BV534" s="253"/>
      <c r="BW534" s="253"/>
      <c r="BX534" s="253"/>
      <c r="BY534" s="253"/>
      <c r="BZ534" s="253"/>
      <c r="CA534" s="253"/>
      <c r="CB534" s="253"/>
      <c r="CC534" s="253"/>
      <c r="CD534" s="253"/>
      <c r="CE534" s="253"/>
      <c r="CF534" s="253"/>
      <c r="CG534" s="253"/>
      <c r="CH534" s="253"/>
      <c r="CI534" s="253"/>
      <c r="CJ534" s="253"/>
      <c r="CK534" s="253"/>
      <c r="CL534" s="253"/>
      <c r="CM534" s="253"/>
    </row>
    <row r="535" spans="1:91" x14ac:dyDescent="0.25">
      <c r="A535" s="253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  <c r="AA535" s="253"/>
      <c r="AB535" s="253"/>
      <c r="AC535" s="253"/>
      <c r="AD535" s="253"/>
      <c r="AE535" s="253"/>
      <c r="AF535" s="253"/>
      <c r="AG535" s="253"/>
      <c r="AH535" s="253"/>
      <c r="AI535" s="253"/>
      <c r="AJ535" s="253"/>
      <c r="AK535" s="253"/>
      <c r="AL535" s="253"/>
      <c r="AM535" s="253"/>
      <c r="AN535" s="253"/>
      <c r="AO535" s="253"/>
      <c r="AP535" s="253"/>
      <c r="AQ535" s="253"/>
      <c r="AR535" s="253"/>
      <c r="AS535" s="253"/>
      <c r="AT535" s="253"/>
      <c r="AU535" s="253"/>
      <c r="AV535" s="253"/>
      <c r="AW535" s="253"/>
      <c r="AX535" s="253"/>
      <c r="AY535" s="253"/>
      <c r="AZ535" s="253"/>
      <c r="BA535" s="253"/>
      <c r="BB535" s="253"/>
      <c r="BC535" s="253"/>
      <c r="BD535" s="253"/>
      <c r="BE535" s="253"/>
      <c r="BF535" s="253"/>
      <c r="BG535" s="253"/>
      <c r="BH535" s="253"/>
      <c r="BI535" s="253"/>
      <c r="BJ535" s="253"/>
      <c r="BK535" s="253"/>
      <c r="BL535" s="253"/>
      <c r="BM535" s="253"/>
      <c r="BN535" s="253"/>
      <c r="BO535" s="253"/>
      <c r="BP535" s="253"/>
      <c r="BQ535" s="253"/>
      <c r="BR535" s="253"/>
      <c r="BS535" s="253"/>
      <c r="BT535" s="253"/>
      <c r="BU535" s="253"/>
      <c r="BV535" s="253"/>
      <c r="BW535" s="253"/>
      <c r="BX535" s="253"/>
      <c r="BY535" s="253"/>
      <c r="BZ535" s="253"/>
      <c r="CA535" s="253"/>
      <c r="CB535" s="253"/>
      <c r="CC535" s="253"/>
      <c r="CD535" s="253"/>
      <c r="CE535" s="253"/>
      <c r="CF535" s="253"/>
      <c r="CG535" s="253"/>
      <c r="CH535" s="253"/>
      <c r="CI535" s="253"/>
      <c r="CJ535" s="253"/>
      <c r="CK535" s="253"/>
      <c r="CL535" s="253"/>
      <c r="CM535" s="253"/>
    </row>
    <row r="536" spans="1:91" x14ac:dyDescent="0.25">
      <c r="A536" s="253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  <c r="AA536" s="253"/>
      <c r="AB536" s="253"/>
      <c r="AC536" s="253"/>
      <c r="AD536" s="253"/>
      <c r="AE536" s="253"/>
      <c r="AF536" s="253"/>
      <c r="AG536" s="253"/>
      <c r="AH536" s="253"/>
      <c r="AI536" s="253"/>
      <c r="AJ536" s="253"/>
      <c r="AK536" s="253"/>
      <c r="AL536" s="253"/>
      <c r="AM536" s="253"/>
      <c r="AN536" s="253"/>
      <c r="AO536" s="253"/>
      <c r="AP536" s="253"/>
      <c r="AQ536" s="253"/>
      <c r="AR536" s="253"/>
      <c r="AS536" s="253"/>
      <c r="AT536" s="253"/>
      <c r="AU536" s="253"/>
      <c r="AV536" s="253"/>
      <c r="AW536" s="253"/>
      <c r="AX536" s="253"/>
      <c r="AY536" s="253"/>
      <c r="AZ536" s="253"/>
      <c r="BA536" s="253"/>
      <c r="BB536" s="253"/>
      <c r="BC536" s="253"/>
      <c r="BD536" s="253"/>
      <c r="BE536" s="253"/>
      <c r="BF536" s="253"/>
      <c r="BG536" s="253"/>
      <c r="BH536" s="253"/>
      <c r="BI536" s="253"/>
      <c r="BJ536" s="253"/>
      <c r="BK536" s="253"/>
      <c r="BL536" s="253"/>
      <c r="BM536" s="253"/>
      <c r="BN536" s="253"/>
      <c r="BO536" s="253"/>
      <c r="BP536" s="253"/>
      <c r="BQ536" s="253"/>
      <c r="BR536" s="253"/>
      <c r="BS536" s="253"/>
      <c r="BT536" s="253"/>
      <c r="BU536" s="253"/>
      <c r="BV536" s="253"/>
      <c r="BW536" s="253"/>
      <c r="BX536" s="253"/>
      <c r="BY536" s="253"/>
      <c r="BZ536" s="253"/>
      <c r="CA536" s="253"/>
      <c r="CB536" s="253"/>
      <c r="CC536" s="253"/>
      <c r="CD536" s="253"/>
      <c r="CE536" s="253"/>
      <c r="CF536" s="253"/>
      <c r="CG536" s="253"/>
      <c r="CH536" s="253"/>
      <c r="CI536" s="253"/>
      <c r="CJ536" s="253"/>
      <c r="CK536" s="253"/>
      <c r="CL536" s="253"/>
      <c r="CM536" s="253"/>
    </row>
    <row r="537" spans="1:91" x14ac:dyDescent="0.25">
      <c r="A537" s="253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  <c r="AA537" s="253"/>
      <c r="AB537" s="253"/>
      <c r="AC537" s="253"/>
      <c r="AD537" s="253"/>
      <c r="AE537" s="253"/>
      <c r="AF537" s="253"/>
      <c r="AG537" s="253"/>
      <c r="AH537" s="253"/>
      <c r="AI537" s="253"/>
      <c r="AJ537" s="253"/>
      <c r="AK537" s="253"/>
      <c r="AL537" s="253"/>
      <c r="AM537" s="253"/>
      <c r="AN537" s="253"/>
      <c r="AO537" s="253"/>
      <c r="AP537" s="253"/>
      <c r="AQ537" s="253"/>
      <c r="AR537" s="253"/>
      <c r="AS537" s="253"/>
      <c r="AT537" s="253"/>
      <c r="AU537" s="253"/>
      <c r="AV537" s="253"/>
      <c r="AW537" s="253"/>
      <c r="AX537" s="253"/>
      <c r="AY537" s="253"/>
      <c r="AZ537" s="253"/>
      <c r="BA537" s="253"/>
      <c r="BB537" s="253"/>
      <c r="BC537" s="253"/>
      <c r="BD537" s="253"/>
      <c r="BE537" s="253"/>
      <c r="BF537" s="253"/>
      <c r="BG537" s="253"/>
      <c r="BH537" s="253"/>
      <c r="BI537" s="253"/>
      <c r="BJ537" s="253"/>
      <c r="BK537" s="253"/>
      <c r="BL537" s="253"/>
      <c r="BM537" s="253"/>
      <c r="BN537" s="253"/>
      <c r="BO537" s="253"/>
      <c r="BP537" s="253"/>
      <c r="BQ537" s="253"/>
      <c r="BR537" s="253"/>
      <c r="BS537" s="253"/>
      <c r="BT537" s="253"/>
      <c r="BU537" s="253"/>
      <c r="BV537" s="253"/>
      <c r="BW537" s="253"/>
      <c r="BX537" s="253"/>
      <c r="BY537" s="253"/>
      <c r="BZ537" s="253"/>
      <c r="CA537" s="253"/>
      <c r="CB537" s="253"/>
      <c r="CC537" s="253"/>
      <c r="CD537" s="253"/>
      <c r="CE537" s="253"/>
      <c r="CF537" s="253"/>
      <c r="CG537" s="253"/>
      <c r="CH537" s="253"/>
      <c r="CI537" s="253"/>
      <c r="CJ537" s="253"/>
      <c r="CK537" s="253"/>
      <c r="CL537" s="253"/>
      <c r="CM537" s="253"/>
    </row>
    <row r="538" spans="1:91" x14ac:dyDescent="0.25">
      <c r="A538" s="253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/>
      <c r="AJ538" s="253"/>
      <c r="AK538" s="253"/>
      <c r="AL538" s="253"/>
      <c r="AM538" s="253"/>
      <c r="AN538" s="253"/>
      <c r="AO538" s="253"/>
      <c r="AP538" s="253"/>
      <c r="AQ538" s="253"/>
      <c r="AR538" s="253"/>
      <c r="AS538" s="253"/>
      <c r="AT538" s="253"/>
      <c r="AU538" s="253"/>
      <c r="AV538" s="253"/>
      <c r="AW538" s="253"/>
      <c r="AX538" s="253"/>
      <c r="AY538" s="253"/>
      <c r="AZ538" s="253"/>
      <c r="BA538" s="253"/>
      <c r="BB538" s="253"/>
      <c r="BC538" s="253"/>
      <c r="BD538" s="253"/>
      <c r="BE538" s="253"/>
      <c r="BF538" s="253"/>
      <c r="BG538" s="253"/>
      <c r="BH538" s="253"/>
      <c r="BI538" s="253"/>
      <c r="BJ538" s="253"/>
      <c r="BK538" s="253"/>
      <c r="BL538" s="253"/>
      <c r="BM538" s="253"/>
      <c r="BN538" s="253"/>
      <c r="BO538" s="253"/>
      <c r="BP538" s="253"/>
      <c r="BQ538" s="253"/>
      <c r="BR538" s="253"/>
      <c r="BS538" s="253"/>
      <c r="BT538" s="253"/>
      <c r="BU538" s="253"/>
      <c r="BV538" s="253"/>
      <c r="BW538" s="253"/>
      <c r="BX538" s="253"/>
      <c r="BY538" s="253"/>
      <c r="BZ538" s="253"/>
      <c r="CA538" s="253"/>
      <c r="CB538" s="253"/>
      <c r="CC538" s="253"/>
      <c r="CD538" s="253"/>
      <c r="CE538" s="253"/>
      <c r="CF538" s="253"/>
      <c r="CG538" s="253"/>
      <c r="CH538" s="253"/>
      <c r="CI538" s="253"/>
      <c r="CJ538" s="253"/>
      <c r="CK538" s="253"/>
      <c r="CL538" s="253"/>
      <c r="CM538" s="253"/>
    </row>
    <row r="539" spans="1:91" x14ac:dyDescent="0.25">
      <c r="A539" s="253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/>
      <c r="AJ539" s="253"/>
      <c r="AK539" s="253"/>
      <c r="AL539" s="253"/>
      <c r="AM539" s="253"/>
      <c r="AN539" s="253"/>
      <c r="AO539" s="253"/>
      <c r="AP539" s="253"/>
      <c r="AQ539" s="253"/>
      <c r="AR539" s="253"/>
      <c r="AS539" s="253"/>
      <c r="AT539" s="253"/>
      <c r="AU539" s="253"/>
      <c r="AV539" s="253"/>
      <c r="AW539" s="253"/>
      <c r="AX539" s="253"/>
      <c r="AY539" s="253"/>
      <c r="AZ539" s="253"/>
      <c r="BA539" s="253"/>
      <c r="BB539" s="253"/>
      <c r="BC539" s="253"/>
      <c r="BD539" s="253"/>
      <c r="BE539" s="253"/>
      <c r="BF539" s="253"/>
      <c r="BG539" s="253"/>
      <c r="BH539" s="253"/>
      <c r="BI539" s="253"/>
      <c r="BJ539" s="253"/>
      <c r="BK539" s="253"/>
      <c r="BL539" s="253"/>
      <c r="BM539" s="253"/>
      <c r="BN539" s="253"/>
      <c r="BO539" s="253"/>
      <c r="BP539" s="253"/>
      <c r="BQ539" s="253"/>
      <c r="BR539" s="253"/>
      <c r="BS539" s="253"/>
      <c r="BT539" s="253"/>
      <c r="BU539" s="253"/>
      <c r="BV539" s="253"/>
      <c r="BW539" s="253"/>
      <c r="BX539" s="253"/>
      <c r="BY539" s="253"/>
      <c r="BZ539" s="253"/>
      <c r="CA539" s="253"/>
      <c r="CB539" s="253"/>
      <c r="CC539" s="253"/>
      <c r="CD539" s="253"/>
      <c r="CE539" s="253"/>
      <c r="CF539" s="253"/>
      <c r="CG539" s="253"/>
      <c r="CH539" s="253"/>
      <c r="CI539" s="253"/>
      <c r="CJ539" s="253"/>
      <c r="CK539" s="253"/>
      <c r="CL539" s="253"/>
      <c r="CM539" s="253"/>
    </row>
    <row r="540" spans="1:91" x14ac:dyDescent="0.25">
      <c r="A540" s="253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  <c r="AA540" s="253"/>
      <c r="AB540" s="253"/>
      <c r="AC540" s="253"/>
      <c r="AD540" s="253"/>
      <c r="AE540" s="253"/>
      <c r="AF540" s="253"/>
      <c r="AG540" s="253"/>
      <c r="AH540" s="253"/>
      <c r="AI540" s="253"/>
      <c r="AJ540" s="253"/>
      <c r="AK540" s="253"/>
      <c r="AL540" s="253"/>
      <c r="AM540" s="253"/>
      <c r="AN540" s="253"/>
      <c r="AO540" s="253"/>
      <c r="AP540" s="253"/>
      <c r="AQ540" s="253"/>
      <c r="AR540" s="253"/>
      <c r="AS540" s="253"/>
      <c r="AT540" s="253"/>
      <c r="AU540" s="253"/>
      <c r="AV540" s="253"/>
      <c r="AW540" s="253"/>
      <c r="AX540" s="253"/>
      <c r="AY540" s="253"/>
      <c r="AZ540" s="253"/>
      <c r="BA540" s="253"/>
      <c r="BB540" s="253"/>
      <c r="BC540" s="253"/>
      <c r="BD540" s="253"/>
      <c r="BE540" s="253"/>
      <c r="BF540" s="253"/>
      <c r="BG540" s="253"/>
      <c r="BH540" s="253"/>
      <c r="BI540" s="253"/>
      <c r="BJ540" s="253"/>
      <c r="BK540" s="253"/>
      <c r="BL540" s="253"/>
      <c r="BM540" s="253"/>
      <c r="BN540" s="253"/>
      <c r="BO540" s="253"/>
      <c r="BP540" s="253"/>
      <c r="BQ540" s="253"/>
      <c r="BR540" s="253"/>
      <c r="BS540" s="253"/>
      <c r="BT540" s="253"/>
      <c r="BU540" s="253"/>
      <c r="BV540" s="253"/>
      <c r="BW540" s="253"/>
      <c r="BX540" s="253"/>
      <c r="BY540" s="253"/>
      <c r="BZ540" s="253"/>
      <c r="CA540" s="253"/>
      <c r="CB540" s="253"/>
      <c r="CC540" s="253"/>
      <c r="CD540" s="253"/>
      <c r="CE540" s="253"/>
      <c r="CF540" s="253"/>
      <c r="CG540" s="253"/>
      <c r="CH540" s="253"/>
      <c r="CI540" s="253"/>
      <c r="CJ540" s="253"/>
      <c r="CK540" s="253"/>
      <c r="CL540" s="253"/>
      <c r="CM540" s="253"/>
    </row>
    <row r="541" spans="1:91" x14ac:dyDescent="0.25">
      <c r="A541" s="253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  <c r="AA541" s="253"/>
      <c r="AB541" s="253"/>
      <c r="AC541" s="253"/>
      <c r="AD541" s="253"/>
      <c r="AE541" s="253"/>
      <c r="AF541" s="253"/>
      <c r="AG541" s="253"/>
      <c r="AH541" s="253"/>
      <c r="AI541" s="253"/>
      <c r="AJ541" s="253"/>
      <c r="AK541" s="253"/>
      <c r="AL541" s="253"/>
      <c r="AM541" s="253"/>
      <c r="AN541" s="253"/>
      <c r="AO541" s="253"/>
      <c r="AP541" s="253"/>
      <c r="AQ541" s="253"/>
      <c r="AR541" s="253"/>
      <c r="AS541" s="253"/>
      <c r="AT541" s="253"/>
      <c r="AU541" s="253"/>
      <c r="AV541" s="253"/>
      <c r="AW541" s="253"/>
      <c r="AX541" s="253"/>
      <c r="AY541" s="253"/>
      <c r="AZ541" s="253"/>
      <c r="BA541" s="253"/>
      <c r="BB541" s="253"/>
      <c r="BC541" s="253"/>
      <c r="BD541" s="253"/>
      <c r="BE541" s="253"/>
      <c r="BF541" s="253"/>
      <c r="BG541" s="253"/>
      <c r="BH541" s="253"/>
      <c r="BI541" s="253"/>
      <c r="BJ541" s="253"/>
      <c r="BK541" s="253"/>
      <c r="BL541" s="253"/>
      <c r="BM541" s="253"/>
      <c r="BN541" s="253"/>
      <c r="BO541" s="253"/>
      <c r="BP541" s="253"/>
      <c r="BQ541" s="253"/>
      <c r="BR541" s="253"/>
      <c r="BS541" s="253"/>
      <c r="BT541" s="253"/>
      <c r="BU541" s="253"/>
      <c r="BV541" s="253"/>
      <c r="BW541" s="253"/>
      <c r="BX541" s="253"/>
      <c r="BY541" s="253"/>
      <c r="BZ541" s="253"/>
      <c r="CA541" s="253"/>
      <c r="CB541" s="253"/>
      <c r="CC541" s="253"/>
      <c r="CD541" s="253"/>
      <c r="CE541" s="253"/>
      <c r="CF541" s="253"/>
      <c r="CG541" s="253"/>
      <c r="CH541" s="253"/>
      <c r="CI541" s="253"/>
      <c r="CJ541" s="253"/>
      <c r="CK541" s="253"/>
      <c r="CL541" s="253"/>
      <c r="CM541" s="253"/>
    </row>
    <row r="542" spans="1:91" x14ac:dyDescent="0.25">
      <c r="A542" s="253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  <c r="AA542" s="253"/>
      <c r="AB542" s="253"/>
      <c r="AC542" s="253"/>
      <c r="AD542" s="253"/>
      <c r="AE542" s="253"/>
      <c r="AF542" s="253"/>
      <c r="AG542" s="253"/>
      <c r="AH542" s="253"/>
      <c r="AI542" s="253"/>
      <c r="AJ542" s="253"/>
      <c r="AK542" s="253"/>
      <c r="AL542" s="253"/>
      <c r="AM542" s="253"/>
      <c r="AN542" s="253"/>
      <c r="AO542" s="253"/>
      <c r="AP542" s="253"/>
      <c r="AQ542" s="253"/>
      <c r="AR542" s="253"/>
      <c r="AS542" s="253"/>
      <c r="AT542" s="253"/>
      <c r="AU542" s="253"/>
      <c r="AV542" s="253"/>
      <c r="AW542" s="253"/>
      <c r="AX542" s="253"/>
      <c r="AY542" s="253"/>
      <c r="AZ542" s="253"/>
      <c r="BA542" s="253"/>
      <c r="BB542" s="253"/>
      <c r="BC542" s="253"/>
      <c r="BD542" s="253"/>
      <c r="BE542" s="253"/>
      <c r="BF542" s="253"/>
      <c r="BG542" s="253"/>
      <c r="BH542" s="253"/>
      <c r="BI542" s="253"/>
      <c r="BJ542" s="253"/>
      <c r="BK542" s="253"/>
      <c r="BL542" s="253"/>
      <c r="BM542" s="253"/>
      <c r="BN542" s="253"/>
      <c r="BO542" s="253"/>
      <c r="BP542" s="253"/>
      <c r="BQ542" s="253"/>
      <c r="BR542" s="253"/>
      <c r="BS542" s="253"/>
      <c r="BT542" s="253"/>
      <c r="BU542" s="253"/>
      <c r="BV542" s="253"/>
      <c r="BW542" s="253"/>
      <c r="BX542" s="253"/>
      <c r="BY542" s="253"/>
      <c r="BZ542" s="253"/>
      <c r="CA542" s="253"/>
      <c r="CB542" s="253"/>
      <c r="CC542" s="253"/>
      <c r="CD542" s="253"/>
      <c r="CE542" s="253"/>
      <c r="CF542" s="253"/>
      <c r="CG542" s="253"/>
      <c r="CH542" s="253"/>
      <c r="CI542" s="253"/>
      <c r="CJ542" s="253"/>
      <c r="CK542" s="253"/>
      <c r="CL542" s="253"/>
      <c r="CM542" s="253"/>
    </row>
    <row r="543" spans="1:91" x14ac:dyDescent="0.25">
      <c r="A543" s="253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  <c r="AA543" s="253"/>
      <c r="AB543" s="253"/>
      <c r="AC543" s="253"/>
      <c r="AD543" s="253"/>
      <c r="AE543" s="253"/>
      <c r="AF543" s="253"/>
      <c r="AG543" s="253"/>
      <c r="AH543" s="253"/>
      <c r="AI543" s="253"/>
      <c r="AJ543" s="253"/>
      <c r="AK543" s="253"/>
      <c r="AL543" s="253"/>
      <c r="AM543" s="253"/>
      <c r="AN543" s="253"/>
      <c r="AO543" s="253"/>
      <c r="AP543" s="253"/>
      <c r="AQ543" s="253"/>
      <c r="AR543" s="253"/>
      <c r="AS543" s="253"/>
      <c r="AT543" s="253"/>
      <c r="AU543" s="253"/>
      <c r="AV543" s="253"/>
      <c r="AW543" s="253"/>
      <c r="AX543" s="253"/>
      <c r="AY543" s="253"/>
      <c r="AZ543" s="253"/>
      <c r="BA543" s="253"/>
      <c r="BB543" s="253"/>
      <c r="BC543" s="253"/>
      <c r="BD543" s="253"/>
      <c r="BE543" s="253"/>
      <c r="BF543" s="253"/>
      <c r="BG543" s="253"/>
      <c r="BH543" s="253"/>
      <c r="BI543" s="253"/>
      <c r="BJ543" s="253"/>
      <c r="BK543" s="253"/>
      <c r="BL543" s="253"/>
      <c r="BM543" s="253"/>
      <c r="BN543" s="253"/>
      <c r="BO543" s="253"/>
      <c r="BP543" s="253"/>
      <c r="BQ543" s="253"/>
      <c r="BR543" s="253"/>
      <c r="BS543" s="253"/>
      <c r="BT543" s="253"/>
      <c r="BU543" s="253"/>
      <c r="BV543" s="253"/>
      <c r="BW543" s="253"/>
      <c r="BX543" s="253"/>
      <c r="BY543" s="253"/>
      <c r="BZ543" s="253"/>
      <c r="CA543" s="253"/>
      <c r="CB543" s="253"/>
      <c r="CC543" s="253"/>
      <c r="CD543" s="253"/>
      <c r="CE543" s="253"/>
      <c r="CF543" s="253"/>
      <c r="CG543" s="253"/>
      <c r="CH543" s="253"/>
      <c r="CI543" s="253"/>
      <c r="CJ543" s="253"/>
      <c r="CK543" s="253"/>
      <c r="CL543" s="253"/>
      <c r="CM543" s="253"/>
    </row>
    <row r="544" spans="1:91" x14ac:dyDescent="0.25">
      <c r="A544" s="253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  <c r="AA544" s="253"/>
      <c r="AB544" s="253"/>
      <c r="AC544" s="253"/>
      <c r="AD544" s="253"/>
      <c r="AE544" s="253"/>
      <c r="AF544" s="253"/>
      <c r="AG544" s="253"/>
      <c r="AH544" s="253"/>
      <c r="AI544" s="253"/>
      <c r="AJ544" s="253"/>
      <c r="AK544" s="253"/>
      <c r="AL544" s="253"/>
      <c r="AM544" s="253"/>
      <c r="AN544" s="253"/>
      <c r="AO544" s="253"/>
      <c r="AP544" s="253"/>
      <c r="AQ544" s="253"/>
      <c r="AR544" s="253"/>
      <c r="AS544" s="253"/>
      <c r="AT544" s="253"/>
      <c r="AU544" s="253"/>
      <c r="AV544" s="253"/>
      <c r="AW544" s="253"/>
      <c r="AX544" s="253"/>
      <c r="AY544" s="253"/>
      <c r="AZ544" s="253"/>
      <c r="BA544" s="253"/>
      <c r="BB544" s="253"/>
      <c r="BC544" s="253"/>
      <c r="BD544" s="253"/>
      <c r="BE544" s="253"/>
      <c r="BF544" s="253"/>
      <c r="BG544" s="253"/>
      <c r="BH544" s="253"/>
      <c r="BI544" s="253"/>
      <c r="BJ544" s="253"/>
      <c r="BK544" s="253"/>
      <c r="BL544" s="253"/>
      <c r="BM544" s="253"/>
      <c r="BN544" s="253"/>
      <c r="BO544" s="253"/>
      <c r="BP544" s="253"/>
      <c r="BQ544" s="253"/>
      <c r="BR544" s="253"/>
      <c r="BS544" s="253"/>
      <c r="BT544" s="253"/>
      <c r="BU544" s="253"/>
      <c r="BV544" s="253"/>
      <c r="BW544" s="253"/>
      <c r="BX544" s="253"/>
      <c r="BY544" s="253"/>
      <c r="BZ544" s="253"/>
      <c r="CA544" s="253"/>
      <c r="CB544" s="253"/>
      <c r="CC544" s="253"/>
      <c r="CD544" s="253"/>
      <c r="CE544" s="253"/>
      <c r="CF544" s="253"/>
      <c r="CG544" s="253"/>
      <c r="CH544" s="253"/>
      <c r="CI544" s="253"/>
      <c r="CJ544" s="253"/>
      <c r="CK544" s="253"/>
      <c r="CL544" s="253"/>
      <c r="CM544" s="253"/>
    </row>
    <row r="545" spans="1:91" x14ac:dyDescent="0.25">
      <c r="A545" s="253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  <c r="AA545" s="253"/>
      <c r="AB545" s="253"/>
      <c r="AC545" s="253"/>
      <c r="AD545" s="253"/>
      <c r="AE545" s="253"/>
      <c r="AF545" s="253"/>
      <c r="AG545" s="253"/>
      <c r="AH545" s="253"/>
      <c r="AI545" s="253"/>
      <c r="AJ545" s="253"/>
      <c r="AK545" s="253"/>
      <c r="AL545" s="253"/>
      <c r="AM545" s="253"/>
      <c r="AN545" s="253"/>
      <c r="AO545" s="253"/>
      <c r="AP545" s="253"/>
      <c r="AQ545" s="253"/>
      <c r="AR545" s="253"/>
      <c r="AS545" s="253"/>
      <c r="AT545" s="253"/>
      <c r="AU545" s="253"/>
      <c r="AV545" s="253"/>
      <c r="AW545" s="253"/>
      <c r="AX545" s="253"/>
      <c r="AY545" s="253"/>
      <c r="AZ545" s="253"/>
      <c r="BA545" s="253"/>
      <c r="BB545" s="253"/>
      <c r="BC545" s="253"/>
      <c r="BD545" s="253"/>
      <c r="BE545" s="253"/>
      <c r="BF545" s="253"/>
      <c r="BG545" s="253"/>
      <c r="BH545" s="253"/>
      <c r="BI545" s="253"/>
      <c r="BJ545" s="253"/>
      <c r="BK545" s="253"/>
      <c r="BL545" s="253"/>
      <c r="BM545" s="253"/>
      <c r="BN545" s="253"/>
      <c r="BO545" s="253"/>
      <c r="BP545" s="253"/>
      <c r="BQ545" s="253"/>
      <c r="BR545" s="253"/>
      <c r="BS545" s="253"/>
      <c r="BT545" s="253"/>
      <c r="BU545" s="253"/>
      <c r="BV545" s="253"/>
      <c r="BW545" s="253"/>
      <c r="BX545" s="253"/>
      <c r="BY545" s="253"/>
      <c r="BZ545" s="253"/>
      <c r="CA545" s="253"/>
      <c r="CB545" s="253"/>
      <c r="CC545" s="253"/>
      <c r="CD545" s="253"/>
      <c r="CE545" s="253"/>
      <c r="CF545" s="253"/>
      <c r="CG545" s="253"/>
      <c r="CH545" s="253"/>
      <c r="CI545" s="253"/>
      <c r="CJ545" s="253"/>
      <c r="CK545" s="253"/>
      <c r="CL545" s="253"/>
      <c r="CM545" s="253"/>
    </row>
    <row r="546" spans="1:91" x14ac:dyDescent="0.25">
      <c r="A546" s="253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  <c r="AA546" s="253"/>
      <c r="AB546" s="253"/>
      <c r="AC546" s="253"/>
      <c r="AD546" s="253"/>
      <c r="AE546" s="253"/>
      <c r="AF546" s="253"/>
      <c r="AG546" s="253"/>
      <c r="AH546" s="253"/>
      <c r="AI546" s="253"/>
      <c r="AJ546" s="253"/>
      <c r="AK546" s="253"/>
      <c r="AL546" s="253"/>
      <c r="AM546" s="253"/>
      <c r="AN546" s="253"/>
      <c r="AO546" s="253"/>
      <c r="AP546" s="253"/>
      <c r="AQ546" s="253"/>
      <c r="AR546" s="253"/>
      <c r="AS546" s="253"/>
      <c r="AT546" s="253"/>
      <c r="AU546" s="253"/>
      <c r="AV546" s="253"/>
      <c r="AW546" s="253"/>
      <c r="AX546" s="253"/>
      <c r="AY546" s="253"/>
      <c r="AZ546" s="253"/>
      <c r="BA546" s="253"/>
      <c r="BB546" s="253"/>
      <c r="BC546" s="253"/>
      <c r="BD546" s="253"/>
      <c r="BE546" s="253"/>
      <c r="BF546" s="253"/>
      <c r="BG546" s="253"/>
      <c r="BH546" s="253"/>
      <c r="BI546" s="253"/>
      <c r="BJ546" s="253"/>
      <c r="BK546" s="253"/>
      <c r="BL546" s="253"/>
      <c r="BM546" s="253"/>
      <c r="BN546" s="253"/>
      <c r="BO546" s="253"/>
      <c r="BP546" s="253"/>
      <c r="BQ546" s="253"/>
      <c r="BR546" s="253"/>
      <c r="BS546" s="253"/>
      <c r="BT546" s="253"/>
      <c r="BU546" s="253"/>
      <c r="BV546" s="253"/>
      <c r="BW546" s="253"/>
      <c r="BX546" s="253"/>
      <c r="BY546" s="253"/>
      <c r="BZ546" s="253"/>
      <c r="CA546" s="253"/>
      <c r="CB546" s="253"/>
      <c r="CC546" s="253"/>
      <c r="CD546" s="253"/>
      <c r="CE546" s="253"/>
      <c r="CF546" s="253"/>
      <c r="CG546" s="253"/>
      <c r="CH546" s="253"/>
      <c r="CI546" s="253"/>
      <c r="CJ546" s="253"/>
      <c r="CK546" s="253"/>
      <c r="CL546" s="253"/>
      <c r="CM546" s="253"/>
    </row>
    <row r="547" spans="1:91" x14ac:dyDescent="0.25">
      <c r="A547" s="253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  <c r="AA547" s="253"/>
      <c r="AB547" s="253"/>
      <c r="AC547" s="253"/>
      <c r="AD547" s="253"/>
      <c r="AE547" s="253"/>
      <c r="AF547" s="253"/>
      <c r="AG547" s="253"/>
      <c r="AH547" s="253"/>
      <c r="AI547" s="253"/>
      <c r="AJ547" s="253"/>
      <c r="AK547" s="253"/>
      <c r="AL547" s="253"/>
      <c r="AM547" s="253"/>
      <c r="AN547" s="253"/>
      <c r="AO547" s="253"/>
      <c r="AP547" s="253"/>
      <c r="AQ547" s="253"/>
      <c r="AR547" s="253"/>
      <c r="AS547" s="253"/>
      <c r="AT547" s="253"/>
      <c r="AU547" s="253"/>
      <c r="AV547" s="253"/>
      <c r="AW547" s="253"/>
      <c r="AX547" s="253"/>
      <c r="AY547" s="253"/>
      <c r="AZ547" s="253"/>
      <c r="BA547" s="253"/>
      <c r="BB547" s="253"/>
      <c r="BC547" s="253"/>
      <c r="BD547" s="253"/>
      <c r="BE547" s="253"/>
      <c r="BF547" s="253"/>
      <c r="BG547" s="253"/>
      <c r="BH547" s="253"/>
      <c r="BI547" s="253"/>
      <c r="BJ547" s="253"/>
      <c r="BK547" s="253"/>
      <c r="BL547" s="253"/>
      <c r="BM547" s="253"/>
      <c r="BN547" s="253"/>
      <c r="BO547" s="253"/>
      <c r="BP547" s="253"/>
      <c r="BQ547" s="253"/>
      <c r="BR547" s="253"/>
      <c r="BS547" s="253"/>
      <c r="BT547" s="253"/>
      <c r="BU547" s="253"/>
      <c r="BV547" s="253"/>
      <c r="BW547" s="253"/>
      <c r="BX547" s="253"/>
      <c r="BY547" s="253"/>
      <c r="BZ547" s="253"/>
      <c r="CA547" s="253"/>
      <c r="CB547" s="253"/>
      <c r="CC547" s="253"/>
      <c r="CD547" s="253"/>
      <c r="CE547" s="253"/>
      <c r="CF547" s="253"/>
      <c r="CG547" s="253"/>
      <c r="CH547" s="253"/>
      <c r="CI547" s="253"/>
      <c r="CJ547" s="253"/>
      <c r="CK547" s="253"/>
      <c r="CL547" s="253"/>
      <c r="CM547" s="253"/>
    </row>
    <row r="548" spans="1:91" x14ac:dyDescent="0.25">
      <c r="A548" s="253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  <c r="AA548" s="253"/>
      <c r="AB548" s="253"/>
      <c r="AC548" s="253"/>
      <c r="AD548" s="253"/>
      <c r="AE548" s="253"/>
      <c r="AF548" s="253"/>
      <c r="AG548" s="253"/>
      <c r="AH548" s="253"/>
      <c r="AI548" s="253"/>
      <c r="AJ548" s="253"/>
      <c r="AK548" s="253"/>
      <c r="AL548" s="253"/>
      <c r="AM548" s="253"/>
      <c r="AN548" s="253"/>
      <c r="AO548" s="253"/>
      <c r="AP548" s="253"/>
      <c r="AQ548" s="253"/>
      <c r="AR548" s="253"/>
      <c r="AS548" s="253"/>
      <c r="AT548" s="253"/>
      <c r="AU548" s="253"/>
      <c r="AV548" s="253"/>
      <c r="AW548" s="253"/>
      <c r="AX548" s="253"/>
      <c r="AY548" s="253"/>
      <c r="AZ548" s="253"/>
      <c r="BA548" s="253"/>
      <c r="BB548" s="253"/>
      <c r="BC548" s="253"/>
      <c r="BD548" s="253"/>
      <c r="BE548" s="253"/>
      <c r="BF548" s="253"/>
      <c r="BG548" s="253"/>
      <c r="BH548" s="253"/>
      <c r="BI548" s="253"/>
      <c r="BJ548" s="253"/>
      <c r="BK548" s="253"/>
      <c r="BL548" s="253"/>
      <c r="BM548" s="253"/>
      <c r="BN548" s="253"/>
      <c r="BO548" s="253"/>
      <c r="BP548" s="253"/>
      <c r="BQ548" s="253"/>
      <c r="BR548" s="253"/>
      <c r="BS548" s="253"/>
      <c r="BT548" s="253"/>
      <c r="BU548" s="253"/>
      <c r="BV548" s="253"/>
      <c r="BW548" s="253"/>
      <c r="BX548" s="253"/>
      <c r="BY548" s="253"/>
      <c r="BZ548" s="253"/>
      <c r="CA548" s="253"/>
      <c r="CB548" s="253"/>
      <c r="CC548" s="253"/>
      <c r="CD548" s="253"/>
      <c r="CE548" s="253"/>
      <c r="CF548" s="253"/>
      <c r="CG548" s="253"/>
      <c r="CH548" s="253"/>
      <c r="CI548" s="253"/>
      <c r="CJ548" s="253"/>
      <c r="CK548" s="253"/>
      <c r="CL548" s="253"/>
      <c r="CM548" s="253"/>
    </row>
    <row r="549" spans="1:91" x14ac:dyDescent="0.25">
      <c r="A549" s="253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  <c r="AA549" s="253"/>
      <c r="AB549" s="253"/>
      <c r="AC549" s="253"/>
      <c r="AD549" s="253"/>
      <c r="AE549" s="253"/>
      <c r="AF549" s="253"/>
      <c r="AG549" s="253"/>
      <c r="AH549" s="253"/>
      <c r="AI549" s="253"/>
      <c r="AJ549" s="253"/>
      <c r="AK549" s="253"/>
      <c r="AL549" s="253"/>
      <c r="AM549" s="253"/>
      <c r="AN549" s="253"/>
      <c r="AO549" s="253"/>
      <c r="AP549" s="253"/>
      <c r="AQ549" s="253"/>
      <c r="AR549" s="253"/>
      <c r="AS549" s="253"/>
      <c r="AT549" s="253"/>
      <c r="AU549" s="253"/>
      <c r="AV549" s="253"/>
      <c r="AW549" s="253"/>
      <c r="AX549" s="253"/>
      <c r="AY549" s="253"/>
      <c r="AZ549" s="253"/>
      <c r="BA549" s="253"/>
      <c r="BB549" s="253"/>
      <c r="BC549" s="253"/>
      <c r="BD549" s="253"/>
      <c r="BE549" s="253"/>
      <c r="BF549" s="253"/>
      <c r="BG549" s="253"/>
      <c r="BH549" s="253"/>
      <c r="BI549" s="253"/>
      <c r="BJ549" s="253"/>
      <c r="BK549" s="253"/>
      <c r="BL549" s="253"/>
      <c r="BM549" s="253"/>
      <c r="BN549" s="253"/>
      <c r="BO549" s="253"/>
      <c r="BP549" s="253"/>
      <c r="BQ549" s="253"/>
      <c r="BR549" s="253"/>
      <c r="BS549" s="253"/>
      <c r="BT549" s="253"/>
      <c r="BU549" s="253"/>
      <c r="BV549" s="253"/>
      <c r="BW549" s="253"/>
      <c r="BX549" s="253"/>
      <c r="BY549" s="253"/>
      <c r="BZ549" s="253"/>
      <c r="CA549" s="253"/>
      <c r="CB549" s="253"/>
      <c r="CC549" s="253"/>
      <c r="CD549" s="253"/>
      <c r="CE549" s="253"/>
      <c r="CF549" s="253"/>
      <c r="CG549" s="253"/>
      <c r="CH549" s="253"/>
      <c r="CI549" s="253"/>
      <c r="CJ549" s="253"/>
      <c r="CK549" s="253"/>
      <c r="CL549" s="253"/>
      <c r="CM549" s="253"/>
    </row>
    <row r="550" spans="1:91" x14ac:dyDescent="0.25">
      <c r="A550" s="253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  <c r="AA550" s="253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3"/>
      <c r="AN550" s="253"/>
      <c r="AO550" s="253"/>
      <c r="AP550" s="253"/>
      <c r="AQ550" s="253"/>
      <c r="AR550" s="253"/>
      <c r="AS550" s="253"/>
      <c r="AT550" s="253"/>
      <c r="AU550" s="253"/>
      <c r="AV550" s="253"/>
      <c r="AW550" s="253"/>
      <c r="AX550" s="253"/>
      <c r="AY550" s="253"/>
      <c r="AZ550" s="253"/>
      <c r="BA550" s="253"/>
      <c r="BB550" s="253"/>
      <c r="BC550" s="253"/>
      <c r="BD550" s="253"/>
      <c r="BE550" s="253"/>
      <c r="BF550" s="253"/>
      <c r="BG550" s="253"/>
      <c r="BH550" s="253"/>
      <c r="BI550" s="253"/>
      <c r="BJ550" s="253"/>
      <c r="BK550" s="253"/>
      <c r="BL550" s="253"/>
      <c r="BM550" s="253"/>
      <c r="BN550" s="253"/>
      <c r="BO550" s="253"/>
      <c r="BP550" s="253"/>
      <c r="BQ550" s="253"/>
      <c r="BR550" s="253"/>
      <c r="BS550" s="253"/>
      <c r="BT550" s="253"/>
      <c r="BU550" s="253"/>
      <c r="BV550" s="253"/>
      <c r="BW550" s="253"/>
      <c r="BX550" s="253"/>
      <c r="BY550" s="253"/>
      <c r="BZ550" s="253"/>
      <c r="CA550" s="253"/>
      <c r="CB550" s="253"/>
      <c r="CC550" s="253"/>
      <c r="CD550" s="253"/>
      <c r="CE550" s="253"/>
      <c r="CF550" s="253"/>
      <c r="CG550" s="253"/>
      <c r="CH550" s="253"/>
      <c r="CI550" s="253"/>
      <c r="CJ550" s="253"/>
      <c r="CK550" s="253"/>
      <c r="CL550" s="253"/>
      <c r="CM550" s="253"/>
    </row>
    <row r="551" spans="1:91" x14ac:dyDescent="0.25">
      <c r="A551" s="253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  <c r="AA551" s="253"/>
      <c r="AB551" s="253"/>
      <c r="AC551" s="253"/>
      <c r="AD551" s="253"/>
      <c r="AE551" s="253"/>
      <c r="AF551" s="253"/>
      <c r="AG551" s="253"/>
      <c r="AH551" s="253"/>
      <c r="AI551" s="253"/>
      <c r="AJ551" s="253"/>
      <c r="AK551" s="253"/>
      <c r="AL551" s="253"/>
      <c r="AM551" s="253"/>
      <c r="AN551" s="253"/>
      <c r="AO551" s="253"/>
      <c r="AP551" s="253"/>
      <c r="AQ551" s="253"/>
      <c r="AR551" s="253"/>
      <c r="AS551" s="253"/>
      <c r="AT551" s="253"/>
      <c r="AU551" s="253"/>
      <c r="AV551" s="253"/>
      <c r="AW551" s="253"/>
      <c r="AX551" s="253"/>
      <c r="AY551" s="253"/>
      <c r="AZ551" s="253"/>
      <c r="BA551" s="253"/>
      <c r="BB551" s="253"/>
      <c r="BC551" s="253"/>
      <c r="BD551" s="253"/>
      <c r="BE551" s="253"/>
      <c r="BF551" s="253"/>
      <c r="BG551" s="253"/>
      <c r="BH551" s="253"/>
      <c r="BI551" s="253"/>
      <c r="BJ551" s="253"/>
      <c r="BK551" s="253"/>
      <c r="BL551" s="253"/>
      <c r="BM551" s="253"/>
      <c r="BN551" s="253"/>
      <c r="BO551" s="253"/>
      <c r="BP551" s="253"/>
      <c r="BQ551" s="253"/>
      <c r="BR551" s="253"/>
      <c r="BS551" s="253"/>
      <c r="BT551" s="253"/>
      <c r="BU551" s="253"/>
      <c r="BV551" s="253"/>
      <c r="BW551" s="253"/>
      <c r="BX551" s="253"/>
      <c r="BY551" s="253"/>
      <c r="BZ551" s="253"/>
      <c r="CA551" s="253"/>
      <c r="CB551" s="253"/>
      <c r="CC551" s="253"/>
      <c r="CD551" s="253"/>
      <c r="CE551" s="253"/>
      <c r="CF551" s="253"/>
      <c r="CG551" s="253"/>
      <c r="CH551" s="253"/>
      <c r="CI551" s="253"/>
      <c r="CJ551" s="253"/>
      <c r="CK551" s="253"/>
      <c r="CL551" s="253"/>
      <c r="CM551" s="253"/>
    </row>
    <row r="552" spans="1:91" x14ac:dyDescent="0.25">
      <c r="A552" s="253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  <c r="AA552" s="253"/>
      <c r="AB552" s="253"/>
      <c r="AC552" s="253"/>
      <c r="AD552" s="253"/>
      <c r="AE552" s="253"/>
      <c r="AF552" s="253"/>
      <c r="AG552" s="253"/>
      <c r="AH552" s="253"/>
      <c r="AI552" s="253"/>
      <c r="AJ552" s="253"/>
      <c r="AK552" s="253"/>
      <c r="AL552" s="253"/>
      <c r="AM552" s="253"/>
      <c r="AN552" s="253"/>
      <c r="AO552" s="253"/>
      <c r="AP552" s="253"/>
      <c r="AQ552" s="253"/>
      <c r="AR552" s="253"/>
      <c r="AS552" s="253"/>
      <c r="AT552" s="253"/>
      <c r="AU552" s="253"/>
      <c r="AV552" s="253"/>
      <c r="AW552" s="253"/>
      <c r="AX552" s="253"/>
      <c r="AY552" s="253"/>
      <c r="AZ552" s="253"/>
      <c r="BA552" s="253"/>
      <c r="BB552" s="253"/>
      <c r="BC552" s="253"/>
      <c r="BD552" s="253"/>
      <c r="BE552" s="253"/>
      <c r="BF552" s="253"/>
      <c r="BG552" s="253"/>
      <c r="BH552" s="253"/>
      <c r="BI552" s="253"/>
      <c r="BJ552" s="253"/>
      <c r="BK552" s="253"/>
      <c r="BL552" s="253"/>
      <c r="BM552" s="253"/>
      <c r="BN552" s="253"/>
      <c r="BO552" s="253"/>
      <c r="BP552" s="253"/>
      <c r="BQ552" s="253"/>
      <c r="BR552" s="253"/>
      <c r="BS552" s="253"/>
      <c r="BT552" s="253"/>
      <c r="BU552" s="253"/>
      <c r="BV552" s="253"/>
      <c r="BW552" s="253"/>
      <c r="BX552" s="253"/>
      <c r="BY552" s="253"/>
      <c r="BZ552" s="253"/>
      <c r="CA552" s="253"/>
      <c r="CB552" s="253"/>
      <c r="CC552" s="253"/>
      <c r="CD552" s="253"/>
      <c r="CE552" s="253"/>
      <c r="CF552" s="253"/>
      <c r="CG552" s="253"/>
      <c r="CH552" s="253"/>
      <c r="CI552" s="253"/>
      <c r="CJ552" s="253"/>
      <c r="CK552" s="253"/>
      <c r="CL552" s="253"/>
      <c r="CM552" s="253"/>
    </row>
    <row r="553" spans="1:91" x14ac:dyDescent="0.25">
      <c r="A553" s="253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  <c r="AA553" s="253"/>
      <c r="AB553" s="253"/>
      <c r="AC553" s="253"/>
      <c r="AD553" s="253"/>
      <c r="AE553" s="253"/>
      <c r="AF553" s="253"/>
      <c r="AG553" s="253"/>
      <c r="AH553" s="253"/>
      <c r="AI553" s="253"/>
      <c r="AJ553" s="253"/>
      <c r="AK553" s="253"/>
      <c r="AL553" s="253"/>
      <c r="AM553" s="253"/>
      <c r="AN553" s="253"/>
      <c r="AO553" s="253"/>
      <c r="AP553" s="253"/>
      <c r="AQ553" s="253"/>
      <c r="AR553" s="253"/>
      <c r="AS553" s="253"/>
      <c r="AT553" s="253"/>
      <c r="AU553" s="253"/>
      <c r="AV553" s="253"/>
      <c r="AW553" s="253"/>
      <c r="AX553" s="253"/>
      <c r="AY553" s="253"/>
      <c r="AZ553" s="253"/>
      <c r="BA553" s="253"/>
      <c r="BB553" s="253"/>
      <c r="BC553" s="253"/>
      <c r="BD553" s="253"/>
      <c r="BE553" s="253"/>
      <c r="BF553" s="253"/>
      <c r="BG553" s="253"/>
      <c r="BH553" s="253"/>
      <c r="BI553" s="253"/>
      <c r="BJ553" s="253"/>
      <c r="BK553" s="253"/>
      <c r="BL553" s="253"/>
      <c r="BM553" s="253"/>
      <c r="BN553" s="253"/>
      <c r="BO553" s="253"/>
      <c r="BP553" s="253"/>
      <c r="BQ553" s="253"/>
      <c r="BR553" s="253"/>
      <c r="BS553" s="253"/>
      <c r="BT553" s="253"/>
      <c r="BU553" s="253"/>
      <c r="BV553" s="253"/>
      <c r="BW553" s="253"/>
      <c r="BX553" s="253"/>
      <c r="BY553" s="253"/>
      <c r="BZ553" s="253"/>
      <c r="CA553" s="253"/>
      <c r="CB553" s="253"/>
      <c r="CC553" s="253"/>
      <c r="CD553" s="253"/>
      <c r="CE553" s="253"/>
      <c r="CF553" s="253"/>
      <c r="CG553" s="253"/>
      <c r="CH553" s="253"/>
      <c r="CI553" s="253"/>
      <c r="CJ553" s="253"/>
      <c r="CK553" s="253"/>
      <c r="CL553" s="253"/>
      <c r="CM553" s="253"/>
    </row>
    <row r="554" spans="1:91" x14ac:dyDescent="0.25">
      <c r="A554" s="253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  <c r="AA554" s="253"/>
      <c r="AB554" s="253"/>
      <c r="AC554" s="253"/>
      <c r="AD554" s="253"/>
      <c r="AE554" s="253"/>
      <c r="AF554" s="253"/>
      <c r="AG554" s="253"/>
      <c r="AH554" s="253"/>
      <c r="AI554" s="253"/>
      <c r="AJ554" s="253"/>
      <c r="AK554" s="253"/>
      <c r="AL554" s="253"/>
      <c r="AM554" s="253"/>
      <c r="AN554" s="253"/>
      <c r="AO554" s="253"/>
      <c r="AP554" s="253"/>
      <c r="AQ554" s="253"/>
      <c r="AR554" s="253"/>
      <c r="AS554" s="253"/>
      <c r="AT554" s="253"/>
      <c r="AU554" s="253"/>
      <c r="AV554" s="253"/>
      <c r="AW554" s="253"/>
      <c r="AX554" s="253"/>
      <c r="AY554" s="253"/>
      <c r="AZ554" s="253"/>
      <c r="BA554" s="253"/>
      <c r="BB554" s="253"/>
      <c r="BC554" s="253"/>
      <c r="BD554" s="253"/>
      <c r="BE554" s="253"/>
      <c r="BF554" s="253"/>
      <c r="BG554" s="253"/>
      <c r="BH554" s="253"/>
      <c r="BI554" s="253"/>
      <c r="BJ554" s="253"/>
      <c r="BK554" s="253"/>
      <c r="BL554" s="253"/>
      <c r="BM554" s="253"/>
      <c r="BN554" s="253"/>
      <c r="BO554" s="253"/>
      <c r="BP554" s="253"/>
      <c r="BQ554" s="253"/>
      <c r="BR554" s="253"/>
      <c r="BS554" s="253"/>
      <c r="BT554" s="253"/>
      <c r="BU554" s="253"/>
      <c r="BV554" s="253"/>
      <c r="BW554" s="253"/>
      <c r="BX554" s="253"/>
      <c r="BY554" s="253"/>
      <c r="BZ554" s="253"/>
      <c r="CA554" s="253"/>
      <c r="CB554" s="253"/>
      <c r="CC554" s="253"/>
      <c r="CD554" s="253"/>
      <c r="CE554" s="253"/>
      <c r="CF554" s="253"/>
      <c r="CG554" s="253"/>
      <c r="CH554" s="253"/>
      <c r="CI554" s="253"/>
      <c r="CJ554" s="253"/>
      <c r="CK554" s="253"/>
      <c r="CL554" s="253"/>
      <c r="CM554" s="253"/>
    </row>
    <row r="555" spans="1:91" x14ac:dyDescent="0.25">
      <c r="A555" s="253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/>
      <c r="AJ555" s="253"/>
      <c r="AK555" s="253"/>
      <c r="AL555" s="253"/>
      <c r="AM555" s="253"/>
      <c r="AN555" s="253"/>
      <c r="AO555" s="253"/>
      <c r="AP555" s="253"/>
      <c r="AQ555" s="253"/>
      <c r="AR555" s="253"/>
      <c r="AS555" s="253"/>
      <c r="AT555" s="253"/>
      <c r="AU555" s="253"/>
      <c r="AV555" s="253"/>
      <c r="AW555" s="253"/>
      <c r="AX555" s="253"/>
      <c r="AY555" s="253"/>
      <c r="AZ555" s="253"/>
      <c r="BA555" s="253"/>
      <c r="BB555" s="253"/>
      <c r="BC555" s="253"/>
      <c r="BD555" s="253"/>
      <c r="BE555" s="253"/>
      <c r="BF555" s="253"/>
      <c r="BG555" s="253"/>
      <c r="BH555" s="253"/>
      <c r="BI555" s="253"/>
      <c r="BJ555" s="253"/>
      <c r="BK555" s="253"/>
      <c r="BL555" s="253"/>
      <c r="BM555" s="253"/>
      <c r="BN555" s="253"/>
      <c r="BO555" s="253"/>
      <c r="BP555" s="253"/>
      <c r="BQ555" s="253"/>
      <c r="BR555" s="253"/>
      <c r="BS555" s="253"/>
      <c r="BT555" s="253"/>
      <c r="BU555" s="253"/>
      <c r="BV555" s="253"/>
      <c r="BW555" s="253"/>
      <c r="BX555" s="253"/>
      <c r="BY555" s="253"/>
      <c r="BZ555" s="253"/>
      <c r="CA555" s="253"/>
      <c r="CB555" s="253"/>
      <c r="CC555" s="253"/>
      <c r="CD555" s="253"/>
      <c r="CE555" s="253"/>
      <c r="CF555" s="253"/>
      <c r="CG555" s="253"/>
      <c r="CH555" s="253"/>
      <c r="CI555" s="253"/>
      <c r="CJ555" s="253"/>
      <c r="CK555" s="253"/>
      <c r="CL555" s="253"/>
      <c r="CM555" s="253"/>
    </row>
    <row r="556" spans="1:91" x14ac:dyDescent="0.25">
      <c r="A556" s="253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  <c r="AA556" s="253"/>
      <c r="AB556" s="253"/>
      <c r="AC556" s="253"/>
      <c r="AD556" s="253"/>
      <c r="AE556" s="253"/>
      <c r="AF556" s="253"/>
      <c r="AG556" s="253"/>
      <c r="AH556" s="253"/>
      <c r="AI556" s="253"/>
      <c r="AJ556" s="253"/>
      <c r="AK556" s="253"/>
      <c r="AL556" s="253"/>
      <c r="AM556" s="253"/>
      <c r="AN556" s="253"/>
      <c r="AO556" s="253"/>
      <c r="AP556" s="253"/>
      <c r="AQ556" s="253"/>
      <c r="AR556" s="253"/>
      <c r="AS556" s="253"/>
      <c r="AT556" s="253"/>
      <c r="AU556" s="253"/>
      <c r="AV556" s="253"/>
      <c r="AW556" s="253"/>
      <c r="AX556" s="253"/>
      <c r="AY556" s="253"/>
      <c r="AZ556" s="253"/>
      <c r="BA556" s="253"/>
      <c r="BB556" s="253"/>
      <c r="BC556" s="253"/>
      <c r="BD556" s="253"/>
      <c r="BE556" s="253"/>
      <c r="BF556" s="253"/>
      <c r="BG556" s="253"/>
      <c r="BH556" s="253"/>
      <c r="BI556" s="253"/>
      <c r="BJ556" s="253"/>
      <c r="BK556" s="253"/>
      <c r="BL556" s="253"/>
      <c r="BM556" s="253"/>
      <c r="BN556" s="253"/>
      <c r="BO556" s="253"/>
      <c r="BP556" s="253"/>
      <c r="BQ556" s="253"/>
      <c r="BR556" s="253"/>
      <c r="BS556" s="253"/>
      <c r="BT556" s="253"/>
      <c r="BU556" s="253"/>
      <c r="BV556" s="253"/>
      <c r="BW556" s="253"/>
      <c r="BX556" s="253"/>
      <c r="BY556" s="253"/>
      <c r="BZ556" s="253"/>
      <c r="CA556" s="253"/>
      <c r="CB556" s="253"/>
      <c r="CC556" s="253"/>
      <c r="CD556" s="253"/>
      <c r="CE556" s="253"/>
      <c r="CF556" s="253"/>
      <c r="CG556" s="253"/>
      <c r="CH556" s="253"/>
      <c r="CI556" s="253"/>
      <c r="CJ556" s="253"/>
      <c r="CK556" s="253"/>
      <c r="CL556" s="253"/>
      <c r="CM556" s="253"/>
    </row>
    <row r="557" spans="1:91" x14ac:dyDescent="0.25">
      <c r="A557" s="253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  <c r="AA557" s="253"/>
      <c r="AB557" s="253"/>
      <c r="AC557" s="253"/>
      <c r="AD557" s="253"/>
      <c r="AE557" s="253"/>
      <c r="AF557" s="253"/>
      <c r="AG557" s="253"/>
      <c r="AH557" s="253"/>
      <c r="AI557" s="253"/>
      <c r="AJ557" s="253"/>
      <c r="AK557" s="253"/>
      <c r="AL557" s="253"/>
      <c r="AM557" s="253"/>
      <c r="AN557" s="253"/>
      <c r="AO557" s="253"/>
      <c r="AP557" s="253"/>
      <c r="AQ557" s="253"/>
      <c r="AR557" s="253"/>
      <c r="AS557" s="253"/>
      <c r="AT557" s="253"/>
      <c r="AU557" s="253"/>
      <c r="AV557" s="253"/>
      <c r="AW557" s="253"/>
      <c r="AX557" s="253"/>
      <c r="AY557" s="253"/>
      <c r="AZ557" s="253"/>
      <c r="BA557" s="253"/>
      <c r="BB557" s="253"/>
      <c r="BC557" s="253"/>
      <c r="BD557" s="253"/>
      <c r="BE557" s="253"/>
      <c r="BF557" s="253"/>
      <c r="BG557" s="253"/>
      <c r="BH557" s="253"/>
      <c r="BI557" s="253"/>
      <c r="BJ557" s="253"/>
      <c r="BK557" s="253"/>
      <c r="BL557" s="253"/>
      <c r="BM557" s="253"/>
      <c r="BN557" s="253"/>
      <c r="BO557" s="253"/>
      <c r="BP557" s="253"/>
      <c r="BQ557" s="253"/>
      <c r="BR557" s="253"/>
      <c r="BS557" s="253"/>
      <c r="BT557" s="253"/>
      <c r="BU557" s="253"/>
      <c r="BV557" s="253"/>
      <c r="BW557" s="253"/>
      <c r="BX557" s="253"/>
      <c r="BY557" s="253"/>
      <c r="BZ557" s="253"/>
      <c r="CA557" s="253"/>
      <c r="CB557" s="253"/>
      <c r="CC557" s="253"/>
      <c r="CD557" s="253"/>
      <c r="CE557" s="253"/>
      <c r="CF557" s="253"/>
      <c r="CG557" s="253"/>
      <c r="CH557" s="253"/>
      <c r="CI557" s="253"/>
      <c r="CJ557" s="253"/>
      <c r="CK557" s="253"/>
      <c r="CL557" s="253"/>
      <c r="CM557" s="253"/>
    </row>
    <row r="558" spans="1:91" x14ac:dyDescent="0.25">
      <c r="A558" s="253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  <c r="AA558" s="253"/>
      <c r="AB558" s="253"/>
      <c r="AC558" s="253"/>
      <c r="AD558" s="253"/>
      <c r="AE558" s="253"/>
      <c r="AF558" s="253"/>
      <c r="AG558" s="253"/>
      <c r="AH558" s="253"/>
      <c r="AI558" s="253"/>
      <c r="AJ558" s="253"/>
      <c r="AK558" s="253"/>
      <c r="AL558" s="253"/>
      <c r="AM558" s="253"/>
      <c r="AN558" s="253"/>
      <c r="AO558" s="253"/>
      <c r="AP558" s="253"/>
      <c r="AQ558" s="253"/>
      <c r="AR558" s="253"/>
      <c r="AS558" s="253"/>
      <c r="AT558" s="253"/>
      <c r="AU558" s="253"/>
      <c r="AV558" s="253"/>
      <c r="AW558" s="253"/>
      <c r="AX558" s="253"/>
      <c r="AY558" s="253"/>
      <c r="AZ558" s="253"/>
      <c r="BA558" s="253"/>
      <c r="BB558" s="253"/>
      <c r="BC558" s="253"/>
      <c r="BD558" s="253"/>
      <c r="BE558" s="253"/>
      <c r="BF558" s="253"/>
      <c r="BG558" s="253"/>
      <c r="BH558" s="253"/>
      <c r="BI558" s="253"/>
      <c r="BJ558" s="253"/>
      <c r="BK558" s="253"/>
      <c r="BL558" s="253"/>
      <c r="BM558" s="253"/>
      <c r="BN558" s="253"/>
      <c r="BO558" s="253"/>
      <c r="BP558" s="253"/>
      <c r="BQ558" s="253"/>
      <c r="BR558" s="253"/>
      <c r="BS558" s="253"/>
      <c r="BT558" s="253"/>
      <c r="BU558" s="253"/>
      <c r="BV558" s="253"/>
      <c r="BW558" s="253"/>
      <c r="BX558" s="253"/>
      <c r="BY558" s="253"/>
      <c r="BZ558" s="253"/>
      <c r="CA558" s="253"/>
      <c r="CB558" s="253"/>
      <c r="CC558" s="253"/>
      <c r="CD558" s="253"/>
      <c r="CE558" s="253"/>
      <c r="CF558" s="253"/>
      <c r="CG558" s="253"/>
      <c r="CH558" s="253"/>
      <c r="CI558" s="253"/>
      <c r="CJ558" s="253"/>
      <c r="CK558" s="253"/>
      <c r="CL558" s="253"/>
      <c r="CM558" s="253"/>
    </row>
    <row r="559" spans="1:91" x14ac:dyDescent="0.25">
      <c r="A559" s="253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  <c r="AA559" s="253"/>
      <c r="AB559" s="253"/>
      <c r="AC559" s="253"/>
      <c r="AD559" s="253"/>
      <c r="AE559" s="253"/>
      <c r="AF559" s="253"/>
      <c r="AG559" s="253"/>
      <c r="AH559" s="253"/>
      <c r="AI559" s="253"/>
      <c r="AJ559" s="253"/>
      <c r="AK559" s="253"/>
      <c r="AL559" s="253"/>
      <c r="AM559" s="253"/>
      <c r="AN559" s="253"/>
      <c r="AO559" s="253"/>
      <c r="AP559" s="253"/>
      <c r="AQ559" s="253"/>
      <c r="AR559" s="253"/>
      <c r="AS559" s="253"/>
      <c r="AT559" s="253"/>
      <c r="AU559" s="253"/>
      <c r="AV559" s="253"/>
      <c r="AW559" s="253"/>
      <c r="AX559" s="253"/>
      <c r="AY559" s="253"/>
      <c r="AZ559" s="253"/>
      <c r="BA559" s="253"/>
      <c r="BB559" s="253"/>
      <c r="BC559" s="253"/>
      <c r="BD559" s="253"/>
      <c r="BE559" s="253"/>
      <c r="BF559" s="253"/>
      <c r="BG559" s="253"/>
      <c r="BH559" s="253"/>
      <c r="BI559" s="253"/>
      <c r="BJ559" s="253"/>
      <c r="BK559" s="253"/>
      <c r="BL559" s="253"/>
      <c r="BM559" s="253"/>
      <c r="BN559" s="253"/>
      <c r="BO559" s="253"/>
      <c r="BP559" s="253"/>
      <c r="BQ559" s="253"/>
      <c r="BR559" s="253"/>
      <c r="BS559" s="253"/>
      <c r="BT559" s="253"/>
      <c r="BU559" s="253"/>
      <c r="BV559" s="253"/>
      <c r="BW559" s="253"/>
      <c r="BX559" s="253"/>
      <c r="BY559" s="253"/>
      <c r="BZ559" s="253"/>
      <c r="CA559" s="253"/>
      <c r="CB559" s="253"/>
      <c r="CC559" s="253"/>
      <c r="CD559" s="253"/>
      <c r="CE559" s="253"/>
      <c r="CF559" s="253"/>
      <c r="CG559" s="253"/>
      <c r="CH559" s="253"/>
      <c r="CI559" s="253"/>
      <c r="CJ559" s="253"/>
      <c r="CK559" s="253"/>
      <c r="CL559" s="253"/>
      <c r="CM559" s="253"/>
    </row>
    <row r="560" spans="1:91" x14ac:dyDescent="0.25">
      <c r="A560" s="253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  <c r="AA560" s="253"/>
      <c r="AB560" s="253"/>
      <c r="AC560" s="253"/>
      <c r="AD560" s="253"/>
      <c r="AE560" s="253"/>
      <c r="AF560" s="253"/>
      <c r="AG560" s="253"/>
      <c r="AH560" s="253"/>
      <c r="AI560" s="253"/>
      <c r="AJ560" s="253"/>
      <c r="AK560" s="253"/>
      <c r="AL560" s="253"/>
      <c r="AM560" s="253"/>
      <c r="AN560" s="253"/>
      <c r="AO560" s="253"/>
      <c r="AP560" s="253"/>
      <c r="AQ560" s="253"/>
      <c r="AR560" s="253"/>
      <c r="AS560" s="253"/>
      <c r="AT560" s="253"/>
      <c r="AU560" s="253"/>
      <c r="AV560" s="253"/>
      <c r="AW560" s="253"/>
      <c r="AX560" s="253"/>
      <c r="AY560" s="253"/>
      <c r="AZ560" s="253"/>
      <c r="BA560" s="253"/>
      <c r="BB560" s="253"/>
      <c r="BC560" s="253"/>
      <c r="BD560" s="253"/>
      <c r="BE560" s="253"/>
      <c r="BF560" s="253"/>
      <c r="BG560" s="253"/>
      <c r="BH560" s="253"/>
      <c r="BI560" s="253"/>
      <c r="BJ560" s="253"/>
      <c r="BK560" s="253"/>
      <c r="BL560" s="253"/>
      <c r="BM560" s="253"/>
      <c r="BN560" s="253"/>
      <c r="BO560" s="253"/>
      <c r="BP560" s="253"/>
      <c r="BQ560" s="253"/>
      <c r="BR560" s="253"/>
      <c r="BS560" s="253"/>
      <c r="BT560" s="253"/>
      <c r="BU560" s="253"/>
      <c r="BV560" s="253"/>
      <c r="BW560" s="253"/>
      <c r="BX560" s="253"/>
      <c r="BY560" s="253"/>
      <c r="BZ560" s="253"/>
      <c r="CA560" s="253"/>
      <c r="CB560" s="253"/>
      <c r="CC560" s="253"/>
      <c r="CD560" s="253"/>
      <c r="CE560" s="253"/>
      <c r="CF560" s="253"/>
      <c r="CG560" s="253"/>
      <c r="CH560" s="253"/>
      <c r="CI560" s="253"/>
      <c r="CJ560" s="253"/>
      <c r="CK560" s="253"/>
      <c r="CL560" s="253"/>
      <c r="CM560" s="253"/>
    </row>
    <row r="561" spans="1:91" x14ac:dyDescent="0.25">
      <c r="A561" s="253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  <c r="AA561" s="253"/>
      <c r="AB561" s="253"/>
      <c r="AC561" s="253"/>
      <c r="AD561" s="253"/>
      <c r="AE561" s="253"/>
      <c r="AF561" s="253"/>
      <c r="AG561" s="253"/>
      <c r="AH561" s="253"/>
      <c r="AI561" s="253"/>
      <c r="AJ561" s="253"/>
      <c r="AK561" s="253"/>
      <c r="AL561" s="253"/>
      <c r="AM561" s="253"/>
      <c r="AN561" s="253"/>
      <c r="AO561" s="253"/>
      <c r="AP561" s="253"/>
      <c r="AQ561" s="253"/>
      <c r="AR561" s="253"/>
      <c r="AS561" s="253"/>
      <c r="AT561" s="253"/>
      <c r="AU561" s="253"/>
      <c r="AV561" s="253"/>
      <c r="AW561" s="253"/>
      <c r="AX561" s="253"/>
      <c r="AY561" s="253"/>
      <c r="AZ561" s="253"/>
      <c r="BA561" s="253"/>
      <c r="BB561" s="253"/>
      <c r="BC561" s="253"/>
      <c r="BD561" s="253"/>
      <c r="BE561" s="253"/>
      <c r="BF561" s="253"/>
      <c r="BG561" s="253"/>
      <c r="BH561" s="253"/>
      <c r="BI561" s="253"/>
      <c r="BJ561" s="253"/>
      <c r="BK561" s="253"/>
      <c r="BL561" s="253"/>
      <c r="BM561" s="253"/>
      <c r="BN561" s="253"/>
      <c r="BO561" s="253"/>
      <c r="BP561" s="253"/>
      <c r="BQ561" s="253"/>
      <c r="BR561" s="253"/>
      <c r="BS561" s="253"/>
      <c r="BT561" s="253"/>
      <c r="BU561" s="253"/>
      <c r="BV561" s="253"/>
      <c r="BW561" s="253"/>
      <c r="BX561" s="253"/>
      <c r="BY561" s="253"/>
      <c r="BZ561" s="253"/>
      <c r="CA561" s="253"/>
      <c r="CB561" s="253"/>
      <c r="CC561" s="253"/>
      <c r="CD561" s="253"/>
      <c r="CE561" s="253"/>
      <c r="CF561" s="253"/>
      <c r="CG561" s="253"/>
      <c r="CH561" s="253"/>
      <c r="CI561" s="253"/>
      <c r="CJ561" s="253"/>
      <c r="CK561" s="253"/>
      <c r="CL561" s="253"/>
      <c r="CM561" s="253"/>
    </row>
    <row r="562" spans="1:91" x14ac:dyDescent="0.25">
      <c r="A562" s="253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  <c r="AA562" s="253"/>
      <c r="AB562" s="253"/>
      <c r="AC562" s="253"/>
      <c r="AD562" s="253"/>
      <c r="AE562" s="253"/>
      <c r="AF562" s="253"/>
      <c r="AG562" s="253"/>
      <c r="AH562" s="253"/>
      <c r="AI562" s="253"/>
      <c r="AJ562" s="253"/>
      <c r="AK562" s="253"/>
      <c r="AL562" s="253"/>
      <c r="AM562" s="253"/>
      <c r="AN562" s="253"/>
      <c r="AO562" s="253"/>
      <c r="AP562" s="253"/>
      <c r="AQ562" s="253"/>
      <c r="AR562" s="253"/>
      <c r="AS562" s="253"/>
      <c r="AT562" s="253"/>
      <c r="AU562" s="253"/>
      <c r="AV562" s="253"/>
      <c r="AW562" s="253"/>
      <c r="AX562" s="253"/>
      <c r="AY562" s="253"/>
      <c r="AZ562" s="253"/>
      <c r="BA562" s="253"/>
      <c r="BB562" s="253"/>
      <c r="BC562" s="253"/>
      <c r="BD562" s="253"/>
      <c r="BE562" s="253"/>
      <c r="BF562" s="253"/>
      <c r="BG562" s="253"/>
      <c r="BH562" s="253"/>
      <c r="BI562" s="253"/>
      <c r="BJ562" s="253"/>
      <c r="BK562" s="253"/>
      <c r="BL562" s="253"/>
      <c r="BM562" s="253"/>
      <c r="BN562" s="253"/>
      <c r="BO562" s="253"/>
      <c r="BP562" s="253"/>
      <c r="BQ562" s="253"/>
      <c r="BR562" s="253"/>
      <c r="BS562" s="253"/>
      <c r="BT562" s="253"/>
      <c r="BU562" s="253"/>
      <c r="BV562" s="253"/>
      <c r="BW562" s="253"/>
      <c r="BX562" s="253"/>
      <c r="BY562" s="253"/>
      <c r="BZ562" s="253"/>
      <c r="CA562" s="253"/>
      <c r="CB562" s="253"/>
      <c r="CC562" s="253"/>
      <c r="CD562" s="253"/>
      <c r="CE562" s="253"/>
      <c r="CF562" s="253"/>
      <c r="CG562" s="253"/>
      <c r="CH562" s="253"/>
      <c r="CI562" s="253"/>
      <c r="CJ562" s="253"/>
      <c r="CK562" s="253"/>
      <c r="CL562" s="253"/>
      <c r="CM562" s="253"/>
    </row>
    <row r="563" spans="1:91" x14ac:dyDescent="0.25">
      <c r="A563" s="253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  <c r="AA563" s="253"/>
      <c r="AB563" s="253"/>
      <c r="AC563" s="253"/>
      <c r="AD563" s="253"/>
      <c r="AE563" s="253"/>
      <c r="AF563" s="253"/>
      <c r="AG563" s="253"/>
      <c r="AH563" s="253"/>
      <c r="AI563" s="253"/>
      <c r="AJ563" s="253"/>
      <c r="AK563" s="253"/>
      <c r="AL563" s="253"/>
      <c r="AM563" s="253"/>
      <c r="AN563" s="253"/>
      <c r="AO563" s="253"/>
      <c r="AP563" s="253"/>
      <c r="AQ563" s="253"/>
      <c r="AR563" s="253"/>
      <c r="AS563" s="253"/>
      <c r="AT563" s="253"/>
      <c r="AU563" s="253"/>
      <c r="AV563" s="253"/>
      <c r="AW563" s="253"/>
      <c r="AX563" s="253"/>
      <c r="AY563" s="253"/>
      <c r="AZ563" s="253"/>
      <c r="BA563" s="253"/>
      <c r="BB563" s="253"/>
      <c r="BC563" s="253"/>
      <c r="BD563" s="253"/>
      <c r="BE563" s="253"/>
      <c r="BF563" s="253"/>
      <c r="BG563" s="253"/>
      <c r="BH563" s="253"/>
      <c r="BI563" s="253"/>
      <c r="BJ563" s="253"/>
      <c r="BK563" s="253"/>
      <c r="BL563" s="253"/>
      <c r="BM563" s="253"/>
      <c r="BN563" s="253"/>
      <c r="BO563" s="253"/>
      <c r="BP563" s="253"/>
      <c r="BQ563" s="253"/>
      <c r="BR563" s="253"/>
      <c r="BS563" s="253"/>
      <c r="BT563" s="253"/>
      <c r="BU563" s="253"/>
      <c r="BV563" s="253"/>
      <c r="BW563" s="253"/>
      <c r="BX563" s="253"/>
      <c r="BY563" s="253"/>
      <c r="BZ563" s="253"/>
      <c r="CA563" s="253"/>
      <c r="CB563" s="253"/>
      <c r="CC563" s="253"/>
      <c r="CD563" s="253"/>
      <c r="CE563" s="253"/>
      <c r="CF563" s="253"/>
      <c r="CG563" s="253"/>
      <c r="CH563" s="253"/>
      <c r="CI563" s="253"/>
      <c r="CJ563" s="253"/>
      <c r="CK563" s="253"/>
      <c r="CL563" s="253"/>
      <c r="CM563" s="253"/>
    </row>
    <row r="564" spans="1:91" x14ac:dyDescent="0.25">
      <c r="A564" s="253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  <c r="AA564" s="253"/>
      <c r="AB564" s="253"/>
      <c r="AC564" s="253"/>
      <c r="AD564" s="253"/>
      <c r="AE564" s="253"/>
      <c r="AF564" s="253"/>
      <c r="AG564" s="253"/>
      <c r="AH564" s="253"/>
      <c r="AI564" s="253"/>
      <c r="AJ564" s="253"/>
      <c r="AK564" s="253"/>
      <c r="AL564" s="253"/>
      <c r="AM564" s="253"/>
      <c r="AN564" s="253"/>
      <c r="AO564" s="253"/>
      <c r="AP564" s="253"/>
      <c r="AQ564" s="253"/>
      <c r="AR564" s="253"/>
      <c r="AS564" s="253"/>
      <c r="AT564" s="253"/>
      <c r="AU564" s="253"/>
      <c r="AV564" s="253"/>
      <c r="AW564" s="253"/>
      <c r="AX564" s="253"/>
      <c r="AY564" s="253"/>
      <c r="AZ564" s="253"/>
      <c r="BA564" s="253"/>
      <c r="BB564" s="253"/>
      <c r="BC564" s="253"/>
      <c r="BD564" s="253"/>
      <c r="BE564" s="253"/>
      <c r="BF564" s="253"/>
      <c r="BG564" s="253"/>
      <c r="BH564" s="253"/>
      <c r="BI564" s="253"/>
      <c r="BJ564" s="253"/>
      <c r="BK564" s="253"/>
      <c r="BL564" s="253"/>
      <c r="BM564" s="253"/>
      <c r="BN564" s="253"/>
      <c r="BO564" s="253"/>
      <c r="BP564" s="253"/>
      <c r="BQ564" s="253"/>
      <c r="BR564" s="253"/>
      <c r="BS564" s="253"/>
      <c r="BT564" s="253"/>
      <c r="BU564" s="253"/>
      <c r="BV564" s="253"/>
      <c r="BW564" s="253"/>
      <c r="BX564" s="253"/>
      <c r="BY564" s="253"/>
      <c r="BZ564" s="253"/>
      <c r="CA564" s="253"/>
      <c r="CB564" s="253"/>
      <c r="CC564" s="253"/>
      <c r="CD564" s="253"/>
      <c r="CE564" s="253"/>
      <c r="CF564" s="253"/>
      <c r="CG564" s="253"/>
      <c r="CH564" s="253"/>
      <c r="CI564" s="253"/>
      <c r="CJ564" s="253"/>
      <c r="CK564" s="253"/>
      <c r="CL564" s="253"/>
      <c r="CM564" s="253"/>
    </row>
    <row r="565" spans="1:91" x14ac:dyDescent="0.25">
      <c r="A565" s="253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  <c r="AA565" s="253"/>
      <c r="AB565" s="253"/>
      <c r="AC565" s="253"/>
      <c r="AD565" s="253"/>
      <c r="AE565" s="253"/>
      <c r="AF565" s="253"/>
      <c r="AG565" s="253"/>
      <c r="AH565" s="253"/>
      <c r="AI565" s="253"/>
      <c r="AJ565" s="253"/>
      <c r="AK565" s="253"/>
      <c r="AL565" s="253"/>
      <c r="AM565" s="253"/>
      <c r="AN565" s="253"/>
      <c r="AO565" s="253"/>
      <c r="AP565" s="253"/>
      <c r="AQ565" s="253"/>
      <c r="AR565" s="253"/>
      <c r="AS565" s="253"/>
      <c r="AT565" s="253"/>
      <c r="AU565" s="253"/>
      <c r="AV565" s="253"/>
      <c r="AW565" s="253"/>
      <c r="AX565" s="253"/>
      <c r="AY565" s="253"/>
      <c r="AZ565" s="253"/>
      <c r="BA565" s="253"/>
      <c r="BB565" s="253"/>
      <c r="BC565" s="253"/>
      <c r="BD565" s="253"/>
      <c r="BE565" s="253"/>
      <c r="BF565" s="253"/>
      <c r="BG565" s="253"/>
      <c r="BH565" s="253"/>
      <c r="BI565" s="253"/>
      <c r="BJ565" s="253"/>
      <c r="BK565" s="253"/>
      <c r="BL565" s="253"/>
      <c r="BM565" s="253"/>
      <c r="BN565" s="253"/>
      <c r="BO565" s="253"/>
      <c r="BP565" s="253"/>
      <c r="BQ565" s="253"/>
      <c r="BR565" s="253"/>
      <c r="BS565" s="253"/>
      <c r="BT565" s="253"/>
      <c r="BU565" s="253"/>
      <c r="BV565" s="253"/>
      <c r="BW565" s="253"/>
      <c r="BX565" s="253"/>
      <c r="BY565" s="253"/>
      <c r="BZ565" s="253"/>
      <c r="CA565" s="253"/>
      <c r="CB565" s="253"/>
      <c r="CC565" s="253"/>
      <c r="CD565" s="253"/>
      <c r="CE565" s="253"/>
      <c r="CF565" s="253"/>
      <c r="CG565" s="253"/>
      <c r="CH565" s="253"/>
      <c r="CI565" s="253"/>
      <c r="CJ565" s="253"/>
      <c r="CK565" s="253"/>
      <c r="CL565" s="253"/>
      <c r="CM565" s="253"/>
    </row>
    <row r="566" spans="1:91" x14ac:dyDescent="0.25">
      <c r="A566" s="253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  <c r="AA566" s="253"/>
      <c r="AB566" s="253"/>
      <c r="AC566" s="253"/>
      <c r="AD566" s="253"/>
      <c r="AE566" s="253"/>
      <c r="AF566" s="253"/>
      <c r="AG566" s="253"/>
      <c r="AH566" s="253"/>
      <c r="AI566" s="253"/>
      <c r="AJ566" s="253"/>
      <c r="AK566" s="253"/>
      <c r="AL566" s="253"/>
      <c r="AM566" s="253"/>
      <c r="AN566" s="253"/>
      <c r="AO566" s="253"/>
      <c r="AP566" s="253"/>
      <c r="AQ566" s="253"/>
      <c r="AR566" s="253"/>
      <c r="AS566" s="253"/>
      <c r="AT566" s="253"/>
      <c r="AU566" s="253"/>
      <c r="AV566" s="253"/>
      <c r="AW566" s="253"/>
      <c r="AX566" s="253"/>
      <c r="AY566" s="253"/>
      <c r="AZ566" s="253"/>
      <c r="BA566" s="253"/>
      <c r="BB566" s="253"/>
      <c r="BC566" s="253"/>
      <c r="BD566" s="253"/>
      <c r="BE566" s="253"/>
      <c r="BF566" s="253"/>
      <c r="BG566" s="253"/>
      <c r="BH566" s="253"/>
      <c r="BI566" s="253"/>
      <c r="BJ566" s="253"/>
      <c r="BK566" s="253"/>
      <c r="BL566" s="253"/>
      <c r="BM566" s="253"/>
      <c r="BN566" s="253"/>
      <c r="BO566" s="253"/>
      <c r="BP566" s="253"/>
      <c r="BQ566" s="253"/>
      <c r="BR566" s="253"/>
      <c r="BS566" s="253"/>
      <c r="BT566" s="253"/>
      <c r="BU566" s="253"/>
      <c r="BV566" s="253"/>
      <c r="BW566" s="253"/>
      <c r="BX566" s="253"/>
      <c r="BY566" s="253"/>
      <c r="BZ566" s="253"/>
      <c r="CA566" s="253"/>
      <c r="CB566" s="253"/>
      <c r="CC566" s="253"/>
      <c r="CD566" s="253"/>
      <c r="CE566" s="253"/>
      <c r="CF566" s="253"/>
      <c r="CG566" s="253"/>
      <c r="CH566" s="253"/>
      <c r="CI566" s="253"/>
      <c r="CJ566" s="253"/>
      <c r="CK566" s="253"/>
      <c r="CL566" s="253"/>
      <c r="CM566" s="253"/>
    </row>
    <row r="567" spans="1:91" x14ac:dyDescent="0.25">
      <c r="A567" s="253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  <c r="AA567" s="253"/>
      <c r="AB567" s="253"/>
      <c r="AC567" s="253"/>
      <c r="AD567" s="253"/>
      <c r="AE567" s="253"/>
      <c r="AF567" s="253"/>
      <c r="AG567" s="253"/>
      <c r="AH567" s="253"/>
      <c r="AI567" s="253"/>
      <c r="AJ567" s="253"/>
      <c r="AK567" s="253"/>
      <c r="AL567" s="253"/>
      <c r="AM567" s="253"/>
      <c r="AN567" s="253"/>
      <c r="AO567" s="253"/>
      <c r="AP567" s="253"/>
      <c r="AQ567" s="253"/>
      <c r="AR567" s="253"/>
      <c r="AS567" s="253"/>
      <c r="AT567" s="253"/>
      <c r="AU567" s="253"/>
      <c r="AV567" s="253"/>
      <c r="AW567" s="253"/>
      <c r="AX567" s="253"/>
      <c r="AY567" s="253"/>
      <c r="AZ567" s="253"/>
      <c r="BA567" s="253"/>
      <c r="BB567" s="253"/>
      <c r="BC567" s="253"/>
      <c r="BD567" s="253"/>
      <c r="BE567" s="253"/>
      <c r="BF567" s="253"/>
      <c r="BG567" s="253"/>
      <c r="BH567" s="253"/>
      <c r="BI567" s="253"/>
      <c r="BJ567" s="253"/>
      <c r="BK567" s="253"/>
      <c r="BL567" s="253"/>
      <c r="BM567" s="253"/>
      <c r="BN567" s="253"/>
      <c r="BO567" s="253"/>
      <c r="BP567" s="253"/>
      <c r="BQ567" s="253"/>
      <c r="BR567" s="253"/>
      <c r="BS567" s="253"/>
      <c r="BT567" s="253"/>
      <c r="BU567" s="253"/>
      <c r="BV567" s="253"/>
      <c r="BW567" s="253"/>
      <c r="BX567" s="253"/>
      <c r="BY567" s="253"/>
      <c r="BZ567" s="253"/>
      <c r="CA567" s="253"/>
      <c r="CB567" s="253"/>
      <c r="CC567" s="253"/>
      <c r="CD567" s="253"/>
      <c r="CE567" s="253"/>
      <c r="CF567" s="253"/>
      <c r="CG567" s="253"/>
      <c r="CH567" s="253"/>
      <c r="CI567" s="253"/>
      <c r="CJ567" s="253"/>
      <c r="CK567" s="253"/>
      <c r="CL567" s="253"/>
      <c r="CM567" s="253"/>
    </row>
    <row r="568" spans="1:91" x14ac:dyDescent="0.25">
      <c r="A568" s="253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  <c r="AA568" s="253"/>
      <c r="AB568" s="253"/>
      <c r="AC568" s="253"/>
      <c r="AD568" s="253"/>
      <c r="AE568" s="253"/>
      <c r="AF568" s="253"/>
      <c r="AG568" s="253"/>
      <c r="AH568" s="253"/>
      <c r="AI568" s="253"/>
      <c r="AJ568" s="253"/>
      <c r="AK568" s="253"/>
      <c r="AL568" s="253"/>
      <c r="AM568" s="253"/>
      <c r="AN568" s="253"/>
      <c r="AO568" s="253"/>
      <c r="AP568" s="253"/>
      <c r="AQ568" s="253"/>
      <c r="AR568" s="253"/>
      <c r="AS568" s="253"/>
      <c r="AT568" s="253"/>
      <c r="AU568" s="253"/>
      <c r="AV568" s="253"/>
      <c r="AW568" s="253"/>
      <c r="AX568" s="253"/>
      <c r="AY568" s="253"/>
      <c r="AZ568" s="253"/>
      <c r="BA568" s="253"/>
      <c r="BB568" s="253"/>
      <c r="BC568" s="253"/>
      <c r="BD568" s="253"/>
      <c r="BE568" s="253"/>
      <c r="BF568" s="253"/>
      <c r="BG568" s="253"/>
      <c r="BH568" s="253"/>
      <c r="BI568" s="253"/>
      <c r="BJ568" s="253"/>
      <c r="BK568" s="253"/>
      <c r="BL568" s="253"/>
      <c r="BM568" s="253"/>
      <c r="BN568" s="253"/>
      <c r="BO568" s="253"/>
      <c r="BP568" s="253"/>
      <c r="BQ568" s="253"/>
      <c r="BR568" s="253"/>
      <c r="BS568" s="253"/>
      <c r="BT568" s="253"/>
      <c r="BU568" s="253"/>
      <c r="BV568" s="253"/>
      <c r="BW568" s="253"/>
      <c r="BX568" s="253"/>
      <c r="BY568" s="253"/>
      <c r="BZ568" s="253"/>
      <c r="CA568" s="253"/>
      <c r="CB568" s="253"/>
      <c r="CC568" s="253"/>
      <c r="CD568" s="253"/>
      <c r="CE568" s="253"/>
      <c r="CF568" s="253"/>
      <c r="CG568" s="253"/>
      <c r="CH568" s="253"/>
      <c r="CI568" s="253"/>
      <c r="CJ568" s="253"/>
      <c r="CK568" s="253"/>
      <c r="CL568" s="253"/>
      <c r="CM568" s="253"/>
    </row>
    <row r="569" spans="1:91" x14ac:dyDescent="0.25">
      <c r="A569" s="253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  <c r="AA569" s="253"/>
      <c r="AB569" s="253"/>
      <c r="AC569" s="253"/>
      <c r="AD569" s="253"/>
      <c r="AE569" s="253"/>
      <c r="AF569" s="253"/>
      <c r="AG569" s="253"/>
      <c r="AH569" s="253"/>
      <c r="AI569" s="253"/>
      <c r="AJ569" s="253"/>
      <c r="AK569" s="253"/>
      <c r="AL569" s="253"/>
      <c r="AM569" s="253"/>
      <c r="AN569" s="253"/>
      <c r="AO569" s="253"/>
      <c r="AP569" s="253"/>
      <c r="AQ569" s="253"/>
      <c r="AR569" s="253"/>
      <c r="AS569" s="253"/>
      <c r="AT569" s="253"/>
      <c r="AU569" s="253"/>
      <c r="AV569" s="253"/>
      <c r="AW569" s="253"/>
      <c r="AX569" s="253"/>
      <c r="AY569" s="253"/>
      <c r="AZ569" s="253"/>
      <c r="BA569" s="253"/>
      <c r="BB569" s="253"/>
      <c r="BC569" s="253"/>
      <c r="BD569" s="253"/>
      <c r="BE569" s="253"/>
      <c r="BF569" s="253"/>
      <c r="BG569" s="253"/>
      <c r="BH569" s="253"/>
      <c r="BI569" s="253"/>
      <c r="BJ569" s="253"/>
      <c r="BK569" s="253"/>
      <c r="BL569" s="253"/>
      <c r="BM569" s="253"/>
      <c r="BN569" s="253"/>
      <c r="BO569" s="253"/>
      <c r="BP569" s="253"/>
      <c r="BQ569" s="253"/>
      <c r="BR569" s="253"/>
      <c r="BS569" s="253"/>
      <c r="BT569" s="253"/>
      <c r="BU569" s="253"/>
      <c r="BV569" s="253"/>
      <c r="BW569" s="253"/>
      <c r="BX569" s="253"/>
      <c r="BY569" s="253"/>
      <c r="BZ569" s="253"/>
      <c r="CA569" s="253"/>
      <c r="CB569" s="253"/>
      <c r="CC569" s="253"/>
      <c r="CD569" s="253"/>
      <c r="CE569" s="253"/>
      <c r="CF569" s="253"/>
      <c r="CG569" s="253"/>
      <c r="CH569" s="253"/>
      <c r="CI569" s="253"/>
      <c r="CJ569" s="253"/>
      <c r="CK569" s="253"/>
      <c r="CL569" s="253"/>
      <c r="CM569" s="253"/>
    </row>
    <row r="570" spans="1:91" x14ac:dyDescent="0.25">
      <c r="A570" s="253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  <c r="AA570" s="253"/>
      <c r="AB570" s="253"/>
      <c r="AC570" s="253"/>
      <c r="AD570" s="253"/>
      <c r="AE570" s="253"/>
      <c r="AF570" s="253"/>
      <c r="AG570" s="253"/>
      <c r="AH570" s="253"/>
      <c r="AI570" s="253"/>
      <c r="AJ570" s="253"/>
      <c r="AK570" s="253"/>
      <c r="AL570" s="253"/>
      <c r="AM570" s="253"/>
      <c r="AN570" s="253"/>
      <c r="AO570" s="253"/>
      <c r="AP570" s="253"/>
      <c r="AQ570" s="253"/>
      <c r="AR570" s="253"/>
      <c r="AS570" s="253"/>
      <c r="AT570" s="253"/>
      <c r="AU570" s="253"/>
      <c r="AV570" s="253"/>
      <c r="AW570" s="253"/>
      <c r="AX570" s="253"/>
      <c r="AY570" s="253"/>
      <c r="AZ570" s="253"/>
      <c r="BA570" s="253"/>
      <c r="BB570" s="253"/>
      <c r="BC570" s="253"/>
      <c r="BD570" s="253"/>
      <c r="BE570" s="253"/>
      <c r="BF570" s="253"/>
      <c r="BG570" s="253"/>
      <c r="BH570" s="253"/>
      <c r="BI570" s="253"/>
      <c r="BJ570" s="253"/>
      <c r="BK570" s="253"/>
      <c r="BL570" s="253"/>
      <c r="BM570" s="253"/>
      <c r="BN570" s="253"/>
      <c r="BO570" s="253"/>
      <c r="BP570" s="253"/>
      <c r="BQ570" s="253"/>
      <c r="BR570" s="253"/>
      <c r="BS570" s="253"/>
      <c r="BT570" s="253"/>
      <c r="BU570" s="253"/>
      <c r="BV570" s="253"/>
      <c r="BW570" s="253"/>
      <c r="BX570" s="253"/>
      <c r="BY570" s="253"/>
      <c r="BZ570" s="253"/>
      <c r="CA570" s="253"/>
      <c r="CB570" s="253"/>
      <c r="CC570" s="253"/>
      <c r="CD570" s="253"/>
      <c r="CE570" s="253"/>
      <c r="CF570" s="253"/>
      <c r="CG570" s="253"/>
      <c r="CH570" s="253"/>
      <c r="CI570" s="253"/>
      <c r="CJ570" s="253"/>
      <c r="CK570" s="253"/>
      <c r="CL570" s="253"/>
      <c r="CM570" s="253"/>
    </row>
    <row r="571" spans="1:91" x14ac:dyDescent="0.25">
      <c r="A571" s="253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  <c r="AA571" s="253"/>
      <c r="AB571" s="253"/>
      <c r="AC571" s="253"/>
      <c r="AD571" s="253"/>
      <c r="AE571" s="253"/>
      <c r="AF571" s="253"/>
      <c r="AG571" s="253"/>
      <c r="AH571" s="253"/>
      <c r="AI571" s="253"/>
      <c r="AJ571" s="253"/>
      <c r="AK571" s="253"/>
      <c r="AL571" s="253"/>
      <c r="AM571" s="253"/>
      <c r="AN571" s="253"/>
      <c r="AO571" s="253"/>
      <c r="AP571" s="253"/>
      <c r="AQ571" s="253"/>
      <c r="AR571" s="253"/>
      <c r="AS571" s="253"/>
      <c r="AT571" s="253"/>
      <c r="AU571" s="253"/>
      <c r="AV571" s="253"/>
      <c r="AW571" s="253"/>
      <c r="AX571" s="253"/>
      <c r="AY571" s="253"/>
      <c r="AZ571" s="253"/>
      <c r="BA571" s="253"/>
      <c r="BB571" s="253"/>
      <c r="BC571" s="253"/>
      <c r="BD571" s="253"/>
      <c r="BE571" s="253"/>
      <c r="BF571" s="253"/>
      <c r="BG571" s="253"/>
      <c r="BH571" s="253"/>
      <c r="BI571" s="253"/>
      <c r="BJ571" s="253"/>
      <c r="BK571" s="253"/>
      <c r="BL571" s="253"/>
      <c r="BM571" s="253"/>
      <c r="BN571" s="253"/>
      <c r="BO571" s="253"/>
      <c r="BP571" s="253"/>
      <c r="BQ571" s="253"/>
      <c r="BR571" s="253"/>
      <c r="BS571" s="253"/>
      <c r="BT571" s="253"/>
      <c r="BU571" s="253"/>
      <c r="BV571" s="253"/>
      <c r="BW571" s="253"/>
      <c r="BX571" s="253"/>
      <c r="BY571" s="253"/>
      <c r="BZ571" s="253"/>
      <c r="CA571" s="253"/>
      <c r="CB571" s="253"/>
      <c r="CC571" s="253"/>
      <c r="CD571" s="253"/>
      <c r="CE571" s="253"/>
      <c r="CF571" s="253"/>
      <c r="CG571" s="253"/>
      <c r="CH571" s="253"/>
      <c r="CI571" s="253"/>
      <c r="CJ571" s="253"/>
      <c r="CK571" s="253"/>
      <c r="CL571" s="253"/>
      <c r="CM571" s="253"/>
    </row>
    <row r="572" spans="1:91" x14ac:dyDescent="0.25">
      <c r="A572" s="253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  <c r="AA572" s="253"/>
      <c r="AB572" s="253"/>
      <c r="AC572" s="253"/>
      <c r="AD572" s="253"/>
      <c r="AE572" s="253"/>
      <c r="AF572" s="253"/>
      <c r="AG572" s="253"/>
      <c r="AH572" s="253"/>
      <c r="AI572" s="253"/>
      <c r="AJ572" s="253"/>
      <c r="AK572" s="253"/>
      <c r="AL572" s="253"/>
      <c r="AM572" s="253"/>
      <c r="AN572" s="253"/>
      <c r="AO572" s="253"/>
      <c r="AP572" s="253"/>
      <c r="AQ572" s="253"/>
      <c r="AR572" s="253"/>
      <c r="AS572" s="253"/>
      <c r="AT572" s="253"/>
      <c r="AU572" s="253"/>
      <c r="AV572" s="253"/>
      <c r="AW572" s="253"/>
      <c r="AX572" s="253"/>
      <c r="AY572" s="253"/>
      <c r="AZ572" s="253"/>
      <c r="BA572" s="253"/>
      <c r="BB572" s="253"/>
      <c r="BC572" s="253"/>
      <c r="BD572" s="253"/>
      <c r="BE572" s="253"/>
      <c r="BF572" s="253"/>
      <c r="BG572" s="253"/>
      <c r="BH572" s="253"/>
      <c r="BI572" s="253"/>
      <c r="BJ572" s="253"/>
      <c r="BK572" s="253"/>
      <c r="BL572" s="253"/>
      <c r="BM572" s="253"/>
      <c r="BN572" s="253"/>
      <c r="BO572" s="253"/>
      <c r="BP572" s="253"/>
      <c r="BQ572" s="253"/>
      <c r="BR572" s="253"/>
      <c r="BS572" s="253"/>
      <c r="BT572" s="253"/>
      <c r="BU572" s="253"/>
      <c r="BV572" s="253"/>
      <c r="BW572" s="253"/>
      <c r="BX572" s="253"/>
      <c r="BY572" s="253"/>
      <c r="BZ572" s="253"/>
      <c r="CA572" s="253"/>
      <c r="CB572" s="253"/>
      <c r="CC572" s="253"/>
      <c r="CD572" s="253"/>
      <c r="CE572" s="253"/>
      <c r="CF572" s="253"/>
      <c r="CG572" s="253"/>
      <c r="CH572" s="253"/>
      <c r="CI572" s="253"/>
      <c r="CJ572" s="253"/>
      <c r="CK572" s="253"/>
      <c r="CL572" s="253"/>
      <c r="CM572" s="253"/>
    </row>
    <row r="573" spans="1:91" x14ac:dyDescent="0.25">
      <c r="A573" s="253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53"/>
      <c r="AS573" s="253"/>
      <c r="AT573" s="253"/>
      <c r="AU573" s="253"/>
      <c r="AV573" s="253"/>
      <c r="AW573" s="253"/>
      <c r="AX573" s="253"/>
      <c r="AY573" s="253"/>
      <c r="AZ573" s="253"/>
      <c r="BA573" s="253"/>
      <c r="BB573" s="253"/>
      <c r="BC573" s="253"/>
      <c r="BD573" s="253"/>
      <c r="BE573" s="253"/>
      <c r="BF573" s="253"/>
      <c r="BG573" s="253"/>
      <c r="BH573" s="253"/>
      <c r="BI573" s="253"/>
      <c r="BJ573" s="253"/>
      <c r="BK573" s="253"/>
      <c r="BL573" s="253"/>
      <c r="BM573" s="253"/>
      <c r="BN573" s="253"/>
      <c r="BO573" s="253"/>
      <c r="BP573" s="253"/>
      <c r="BQ573" s="253"/>
      <c r="BR573" s="253"/>
      <c r="BS573" s="253"/>
      <c r="BT573" s="253"/>
      <c r="BU573" s="253"/>
      <c r="BV573" s="253"/>
      <c r="BW573" s="253"/>
      <c r="BX573" s="253"/>
      <c r="BY573" s="253"/>
      <c r="BZ573" s="253"/>
      <c r="CA573" s="253"/>
      <c r="CB573" s="253"/>
      <c r="CC573" s="253"/>
      <c r="CD573" s="253"/>
      <c r="CE573" s="253"/>
      <c r="CF573" s="253"/>
      <c r="CG573" s="253"/>
      <c r="CH573" s="253"/>
      <c r="CI573" s="253"/>
      <c r="CJ573" s="253"/>
      <c r="CK573" s="253"/>
      <c r="CL573" s="253"/>
      <c r="CM573" s="253"/>
    </row>
    <row r="574" spans="1:91" x14ac:dyDescent="0.25">
      <c r="A574" s="253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  <c r="AA574" s="253"/>
      <c r="AB574" s="253"/>
      <c r="AC574" s="253"/>
      <c r="AD574" s="253"/>
      <c r="AE574" s="253"/>
      <c r="AF574" s="253"/>
      <c r="AG574" s="253"/>
      <c r="AH574" s="253"/>
      <c r="AI574" s="253"/>
      <c r="AJ574" s="253"/>
      <c r="AK574" s="253"/>
      <c r="AL574" s="253"/>
      <c r="AM574" s="253"/>
      <c r="AN574" s="253"/>
      <c r="AO574" s="253"/>
      <c r="AP574" s="253"/>
      <c r="AQ574" s="253"/>
      <c r="AR574" s="253"/>
      <c r="AS574" s="253"/>
      <c r="AT574" s="253"/>
      <c r="AU574" s="253"/>
      <c r="AV574" s="253"/>
      <c r="AW574" s="253"/>
      <c r="AX574" s="253"/>
      <c r="AY574" s="253"/>
      <c r="AZ574" s="253"/>
      <c r="BA574" s="253"/>
      <c r="BB574" s="253"/>
      <c r="BC574" s="253"/>
      <c r="BD574" s="253"/>
      <c r="BE574" s="253"/>
      <c r="BF574" s="253"/>
      <c r="BG574" s="253"/>
      <c r="BH574" s="253"/>
      <c r="BI574" s="253"/>
      <c r="BJ574" s="253"/>
      <c r="BK574" s="253"/>
      <c r="BL574" s="253"/>
      <c r="BM574" s="253"/>
      <c r="BN574" s="253"/>
      <c r="BO574" s="253"/>
      <c r="BP574" s="253"/>
      <c r="BQ574" s="253"/>
      <c r="BR574" s="253"/>
      <c r="BS574" s="253"/>
      <c r="BT574" s="253"/>
      <c r="BU574" s="253"/>
      <c r="BV574" s="253"/>
      <c r="BW574" s="253"/>
      <c r="BX574" s="253"/>
      <c r="BY574" s="253"/>
      <c r="BZ574" s="253"/>
      <c r="CA574" s="253"/>
      <c r="CB574" s="253"/>
      <c r="CC574" s="253"/>
      <c r="CD574" s="253"/>
      <c r="CE574" s="253"/>
      <c r="CF574" s="253"/>
      <c r="CG574" s="253"/>
      <c r="CH574" s="253"/>
      <c r="CI574" s="253"/>
      <c r="CJ574" s="253"/>
      <c r="CK574" s="253"/>
      <c r="CL574" s="253"/>
      <c r="CM574" s="253"/>
    </row>
    <row r="575" spans="1:91" x14ac:dyDescent="0.25">
      <c r="A575" s="253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  <c r="AA575" s="253"/>
      <c r="AB575" s="253"/>
      <c r="AC575" s="253"/>
      <c r="AD575" s="253"/>
      <c r="AE575" s="253"/>
      <c r="AF575" s="253"/>
      <c r="AG575" s="253"/>
      <c r="AH575" s="253"/>
      <c r="AI575" s="253"/>
      <c r="AJ575" s="253"/>
      <c r="AK575" s="253"/>
      <c r="AL575" s="253"/>
      <c r="AM575" s="253"/>
      <c r="AN575" s="253"/>
      <c r="AO575" s="253"/>
      <c r="AP575" s="253"/>
      <c r="AQ575" s="253"/>
      <c r="AR575" s="253"/>
      <c r="AS575" s="253"/>
      <c r="AT575" s="253"/>
      <c r="AU575" s="253"/>
      <c r="AV575" s="253"/>
      <c r="AW575" s="253"/>
      <c r="AX575" s="253"/>
      <c r="AY575" s="253"/>
      <c r="AZ575" s="253"/>
      <c r="BA575" s="253"/>
      <c r="BB575" s="253"/>
      <c r="BC575" s="253"/>
      <c r="BD575" s="253"/>
      <c r="BE575" s="253"/>
      <c r="BF575" s="253"/>
      <c r="BG575" s="253"/>
      <c r="BH575" s="253"/>
      <c r="BI575" s="253"/>
      <c r="BJ575" s="253"/>
      <c r="BK575" s="253"/>
      <c r="BL575" s="253"/>
      <c r="BM575" s="253"/>
      <c r="BN575" s="253"/>
      <c r="BO575" s="253"/>
      <c r="BP575" s="253"/>
      <c r="BQ575" s="253"/>
      <c r="BR575" s="253"/>
      <c r="BS575" s="253"/>
      <c r="BT575" s="253"/>
      <c r="BU575" s="253"/>
      <c r="BV575" s="253"/>
      <c r="BW575" s="253"/>
      <c r="BX575" s="253"/>
      <c r="BY575" s="253"/>
      <c r="BZ575" s="253"/>
      <c r="CA575" s="253"/>
      <c r="CB575" s="253"/>
      <c r="CC575" s="253"/>
      <c r="CD575" s="253"/>
      <c r="CE575" s="253"/>
      <c r="CF575" s="253"/>
      <c r="CG575" s="253"/>
      <c r="CH575" s="253"/>
      <c r="CI575" s="253"/>
      <c r="CJ575" s="253"/>
      <c r="CK575" s="253"/>
      <c r="CL575" s="253"/>
      <c r="CM575" s="253"/>
    </row>
    <row r="576" spans="1:91" x14ac:dyDescent="0.25">
      <c r="A576" s="253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  <c r="AA576" s="253"/>
      <c r="AB576" s="253"/>
      <c r="AC576" s="253"/>
      <c r="AD576" s="253"/>
      <c r="AE576" s="253"/>
      <c r="AF576" s="253"/>
      <c r="AG576" s="253"/>
      <c r="AH576" s="253"/>
      <c r="AI576" s="253"/>
      <c r="AJ576" s="253"/>
      <c r="AK576" s="253"/>
      <c r="AL576" s="253"/>
      <c r="AM576" s="253"/>
      <c r="AN576" s="253"/>
      <c r="AO576" s="253"/>
      <c r="AP576" s="253"/>
      <c r="AQ576" s="253"/>
      <c r="AR576" s="253"/>
      <c r="AS576" s="253"/>
      <c r="AT576" s="253"/>
      <c r="AU576" s="253"/>
      <c r="AV576" s="253"/>
      <c r="AW576" s="253"/>
      <c r="AX576" s="253"/>
      <c r="AY576" s="253"/>
      <c r="AZ576" s="253"/>
      <c r="BA576" s="253"/>
      <c r="BB576" s="253"/>
      <c r="BC576" s="253"/>
      <c r="BD576" s="253"/>
      <c r="BE576" s="253"/>
      <c r="BF576" s="253"/>
      <c r="BG576" s="253"/>
      <c r="BH576" s="253"/>
      <c r="BI576" s="253"/>
      <c r="BJ576" s="253"/>
      <c r="BK576" s="253"/>
      <c r="BL576" s="253"/>
      <c r="BM576" s="253"/>
      <c r="BN576" s="253"/>
      <c r="BO576" s="253"/>
      <c r="BP576" s="253"/>
      <c r="BQ576" s="253"/>
      <c r="BR576" s="253"/>
      <c r="BS576" s="253"/>
      <c r="BT576" s="253"/>
      <c r="BU576" s="253"/>
      <c r="BV576" s="253"/>
      <c r="BW576" s="253"/>
      <c r="BX576" s="253"/>
      <c r="BY576" s="253"/>
      <c r="BZ576" s="253"/>
      <c r="CA576" s="253"/>
      <c r="CB576" s="253"/>
      <c r="CC576" s="253"/>
      <c r="CD576" s="253"/>
      <c r="CE576" s="253"/>
      <c r="CF576" s="253"/>
      <c r="CG576" s="253"/>
      <c r="CH576" s="253"/>
      <c r="CI576" s="253"/>
      <c r="CJ576" s="253"/>
      <c r="CK576" s="253"/>
      <c r="CL576" s="253"/>
      <c r="CM576" s="253"/>
    </row>
    <row r="577" spans="1:91" x14ac:dyDescent="0.25">
      <c r="A577" s="253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  <c r="AA577" s="253"/>
      <c r="AB577" s="253"/>
      <c r="AC577" s="253"/>
      <c r="AD577" s="253"/>
      <c r="AE577" s="253"/>
      <c r="AF577" s="253"/>
      <c r="AG577" s="253"/>
      <c r="AH577" s="253"/>
      <c r="AI577" s="253"/>
      <c r="AJ577" s="253"/>
      <c r="AK577" s="253"/>
      <c r="AL577" s="253"/>
      <c r="AM577" s="253"/>
      <c r="AN577" s="253"/>
      <c r="AO577" s="253"/>
      <c r="AP577" s="253"/>
      <c r="AQ577" s="253"/>
      <c r="AR577" s="253"/>
      <c r="AS577" s="253"/>
      <c r="AT577" s="253"/>
      <c r="AU577" s="253"/>
      <c r="AV577" s="253"/>
      <c r="AW577" s="253"/>
      <c r="AX577" s="253"/>
      <c r="AY577" s="253"/>
      <c r="AZ577" s="253"/>
      <c r="BA577" s="253"/>
      <c r="BB577" s="253"/>
      <c r="BC577" s="253"/>
      <c r="BD577" s="253"/>
      <c r="BE577" s="253"/>
      <c r="BF577" s="253"/>
      <c r="BG577" s="253"/>
      <c r="BH577" s="253"/>
      <c r="BI577" s="253"/>
      <c r="BJ577" s="253"/>
      <c r="BK577" s="253"/>
      <c r="BL577" s="253"/>
      <c r="BM577" s="253"/>
      <c r="BN577" s="253"/>
      <c r="BO577" s="253"/>
      <c r="BP577" s="253"/>
      <c r="BQ577" s="253"/>
      <c r="BR577" s="253"/>
      <c r="BS577" s="253"/>
      <c r="BT577" s="253"/>
      <c r="BU577" s="253"/>
      <c r="BV577" s="253"/>
      <c r="BW577" s="253"/>
      <c r="BX577" s="253"/>
      <c r="BY577" s="253"/>
      <c r="BZ577" s="253"/>
      <c r="CA577" s="253"/>
      <c r="CB577" s="253"/>
      <c r="CC577" s="253"/>
      <c r="CD577" s="253"/>
      <c r="CE577" s="253"/>
      <c r="CF577" s="253"/>
      <c r="CG577" s="253"/>
      <c r="CH577" s="253"/>
      <c r="CI577" s="253"/>
      <c r="CJ577" s="253"/>
      <c r="CK577" s="253"/>
      <c r="CL577" s="253"/>
      <c r="CM577" s="253"/>
    </row>
    <row r="578" spans="1:91" x14ac:dyDescent="0.25">
      <c r="A578" s="253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  <c r="AA578" s="253"/>
      <c r="AB578" s="253"/>
      <c r="AC578" s="253"/>
      <c r="AD578" s="253"/>
      <c r="AE578" s="253"/>
      <c r="AF578" s="253"/>
      <c r="AG578" s="253"/>
      <c r="AH578" s="253"/>
      <c r="AI578" s="253"/>
      <c r="AJ578" s="253"/>
      <c r="AK578" s="253"/>
      <c r="AL578" s="253"/>
      <c r="AM578" s="253"/>
      <c r="AN578" s="253"/>
      <c r="AO578" s="253"/>
      <c r="AP578" s="253"/>
      <c r="AQ578" s="253"/>
      <c r="AR578" s="253"/>
      <c r="AS578" s="253"/>
      <c r="AT578" s="253"/>
      <c r="AU578" s="253"/>
      <c r="AV578" s="253"/>
      <c r="AW578" s="253"/>
      <c r="AX578" s="253"/>
      <c r="AY578" s="253"/>
      <c r="AZ578" s="253"/>
      <c r="BA578" s="253"/>
      <c r="BB578" s="253"/>
      <c r="BC578" s="253"/>
      <c r="BD578" s="253"/>
      <c r="BE578" s="253"/>
      <c r="BF578" s="253"/>
      <c r="BG578" s="253"/>
      <c r="BH578" s="253"/>
      <c r="BI578" s="253"/>
      <c r="BJ578" s="253"/>
      <c r="BK578" s="253"/>
      <c r="BL578" s="253"/>
      <c r="BM578" s="253"/>
      <c r="BN578" s="253"/>
      <c r="BO578" s="253"/>
      <c r="BP578" s="253"/>
      <c r="BQ578" s="253"/>
      <c r="BR578" s="253"/>
      <c r="BS578" s="253"/>
      <c r="BT578" s="253"/>
      <c r="BU578" s="253"/>
      <c r="BV578" s="253"/>
      <c r="BW578" s="253"/>
      <c r="BX578" s="253"/>
      <c r="BY578" s="253"/>
      <c r="BZ578" s="253"/>
      <c r="CA578" s="253"/>
      <c r="CB578" s="253"/>
      <c r="CC578" s="253"/>
      <c r="CD578" s="253"/>
      <c r="CE578" s="253"/>
      <c r="CF578" s="253"/>
      <c r="CG578" s="253"/>
      <c r="CH578" s="253"/>
      <c r="CI578" s="253"/>
      <c r="CJ578" s="253"/>
      <c r="CK578" s="253"/>
      <c r="CL578" s="253"/>
      <c r="CM578" s="253"/>
    </row>
    <row r="579" spans="1:91" x14ac:dyDescent="0.25">
      <c r="A579" s="253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  <c r="AA579" s="253"/>
      <c r="AB579" s="253"/>
      <c r="AC579" s="253"/>
      <c r="AD579" s="253"/>
      <c r="AE579" s="253"/>
      <c r="AF579" s="253"/>
      <c r="AG579" s="253"/>
      <c r="AH579" s="253"/>
      <c r="AI579" s="253"/>
      <c r="AJ579" s="253"/>
      <c r="AK579" s="253"/>
      <c r="AL579" s="253"/>
      <c r="AM579" s="253"/>
      <c r="AN579" s="253"/>
      <c r="AO579" s="253"/>
      <c r="AP579" s="253"/>
      <c r="AQ579" s="253"/>
      <c r="AR579" s="253"/>
      <c r="AS579" s="253"/>
      <c r="AT579" s="253"/>
      <c r="AU579" s="253"/>
      <c r="AV579" s="253"/>
      <c r="AW579" s="253"/>
      <c r="AX579" s="253"/>
      <c r="AY579" s="253"/>
      <c r="AZ579" s="253"/>
      <c r="BA579" s="253"/>
      <c r="BB579" s="253"/>
      <c r="BC579" s="253"/>
      <c r="BD579" s="253"/>
      <c r="BE579" s="253"/>
      <c r="BF579" s="253"/>
      <c r="BG579" s="253"/>
      <c r="BH579" s="253"/>
      <c r="BI579" s="253"/>
      <c r="BJ579" s="253"/>
      <c r="BK579" s="253"/>
      <c r="BL579" s="253"/>
      <c r="BM579" s="253"/>
      <c r="BN579" s="253"/>
      <c r="BO579" s="253"/>
      <c r="BP579" s="253"/>
      <c r="BQ579" s="253"/>
      <c r="BR579" s="253"/>
      <c r="BS579" s="253"/>
      <c r="BT579" s="253"/>
      <c r="BU579" s="253"/>
      <c r="BV579" s="253"/>
      <c r="BW579" s="253"/>
      <c r="BX579" s="253"/>
      <c r="BY579" s="253"/>
      <c r="BZ579" s="253"/>
      <c r="CA579" s="253"/>
      <c r="CB579" s="253"/>
      <c r="CC579" s="253"/>
      <c r="CD579" s="253"/>
      <c r="CE579" s="253"/>
      <c r="CF579" s="253"/>
      <c r="CG579" s="253"/>
      <c r="CH579" s="253"/>
      <c r="CI579" s="253"/>
      <c r="CJ579" s="253"/>
      <c r="CK579" s="253"/>
      <c r="CL579" s="253"/>
      <c r="CM579" s="253"/>
    </row>
    <row r="580" spans="1:91" x14ac:dyDescent="0.25">
      <c r="A580" s="253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  <c r="AA580" s="253"/>
      <c r="AB580" s="253"/>
      <c r="AC580" s="253"/>
      <c r="AD580" s="253"/>
      <c r="AE580" s="253"/>
      <c r="AF580" s="253"/>
      <c r="AG580" s="253"/>
      <c r="AH580" s="253"/>
      <c r="AI580" s="253"/>
      <c r="AJ580" s="253"/>
      <c r="AK580" s="253"/>
      <c r="AL580" s="253"/>
      <c r="AM580" s="253"/>
      <c r="AN580" s="253"/>
      <c r="AO580" s="253"/>
      <c r="AP580" s="253"/>
      <c r="AQ580" s="253"/>
      <c r="AR580" s="253"/>
      <c r="AS580" s="253"/>
      <c r="AT580" s="253"/>
      <c r="AU580" s="253"/>
      <c r="AV580" s="253"/>
      <c r="AW580" s="253"/>
      <c r="AX580" s="253"/>
      <c r="AY580" s="253"/>
      <c r="AZ580" s="253"/>
      <c r="BA580" s="253"/>
      <c r="BB580" s="253"/>
      <c r="BC580" s="253"/>
      <c r="BD580" s="253"/>
      <c r="BE580" s="253"/>
      <c r="BF580" s="253"/>
      <c r="BG580" s="253"/>
      <c r="BH580" s="253"/>
      <c r="BI580" s="253"/>
      <c r="BJ580" s="253"/>
      <c r="BK580" s="253"/>
      <c r="BL580" s="253"/>
      <c r="BM580" s="253"/>
      <c r="BN580" s="253"/>
      <c r="BO580" s="253"/>
      <c r="BP580" s="253"/>
      <c r="BQ580" s="253"/>
      <c r="BR580" s="253"/>
      <c r="BS580" s="253"/>
      <c r="BT580" s="253"/>
      <c r="BU580" s="253"/>
      <c r="BV580" s="253"/>
      <c r="BW580" s="253"/>
      <c r="BX580" s="253"/>
      <c r="BY580" s="253"/>
      <c r="BZ580" s="253"/>
      <c r="CA580" s="253"/>
      <c r="CB580" s="253"/>
      <c r="CC580" s="253"/>
      <c r="CD580" s="253"/>
      <c r="CE580" s="253"/>
      <c r="CF580" s="253"/>
      <c r="CG580" s="253"/>
      <c r="CH580" s="253"/>
      <c r="CI580" s="253"/>
      <c r="CJ580" s="253"/>
      <c r="CK580" s="253"/>
      <c r="CL580" s="253"/>
      <c r="CM580" s="253"/>
    </row>
    <row r="581" spans="1:91" x14ac:dyDescent="0.25">
      <c r="A581" s="253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  <c r="AA581" s="253"/>
      <c r="AB581" s="253"/>
      <c r="AC581" s="253"/>
      <c r="AD581" s="253"/>
      <c r="AE581" s="253"/>
      <c r="AF581" s="253"/>
      <c r="AG581" s="253"/>
      <c r="AH581" s="253"/>
      <c r="AI581" s="253"/>
      <c r="AJ581" s="253"/>
      <c r="AK581" s="253"/>
      <c r="AL581" s="253"/>
      <c r="AM581" s="253"/>
      <c r="AN581" s="253"/>
      <c r="AO581" s="253"/>
      <c r="AP581" s="253"/>
      <c r="AQ581" s="253"/>
      <c r="AR581" s="253"/>
      <c r="AS581" s="253"/>
      <c r="AT581" s="253"/>
      <c r="AU581" s="253"/>
      <c r="AV581" s="253"/>
      <c r="AW581" s="253"/>
      <c r="AX581" s="253"/>
      <c r="AY581" s="253"/>
      <c r="AZ581" s="253"/>
      <c r="BA581" s="253"/>
      <c r="BB581" s="253"/>
      <c r="BC581" s="253"/>
      <c r="BD581" s="253"/>
      <c r="BE581" s="253"/>
      <c r="BF581" s="253"/>
      <c r="BG581" s="253"/>
      <c r="BH581" s="253"/>
      <c r="BI581" s="253"/>
      <c r="BJ581" s="253"/>
      <c r="BK581" s="253"/>
      <c r="BL581" s="253"/>
      <c r="BM581" s="253"/>
      <c r="BN581" s="253"/>
      <c r="BO581" s="253"/>
      <c r="BP581" s="253"/>
      <c r="BQ581" s="253"/>
      <c r="BR581" s="253"/>
      <c r="BS581" s="253"/>
      <c r="BT581" s="253"/>
      <c r="BU581" s="253"/>
      <c r="BV581" s="253"/>
      <c r="BW581" s="253"/>
      <c r="BX581" s="253"/>
      <c r="BY581" s="253"/>
      <c r="BZ581" s="253"/>
      <c r="CA581" s="253"/>
      <c r="CB581" s="253"/>
      <c r="CC581" s="253"/>
      <c r="CD581" s="253"/>
      <c r="CE581" s="253"/>
      <c r="CF581" s="253"/>
      <c r="CG581" s="253"/>
      <c r="CH581" s="253"/>
      <c r="CI581" s="253"/>
      <c r="CJ581" s="253"/>
      <c r="CK581" s="253"/>
      <c r="CL581" s="253"/>
      <c r="CM581" s="253"/>
    </row>
    <row r="582" spans="1:91" x14ac:dyDescent="0.25">
      <c r="A582" s="253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  <c r="AA582" s="253"/>
      <c r="AB582" s="253"/>
      <c r="AC582" s="253"/>
      <c r="AD582" s="253"/>
      <c r="AE582" s="253"/>
      <c r="AF582" s="253"/>
      <c r="AG582" s="253"/>
      <c r="AH582" s="253"/>
      <c r="AI582" s="253"/>
      <c r="AJ582" s="253"/>
      <c r="AK582" s="253"/>
      <c r="AL582" s="253"/>
      <c r="AM582" s="253"/>
      <c r="AN582" s="253"/>
      <c r="AO582" s="253"/>
      <c r="AP582" s="253"/>
      <c r="AQ582" s="253"/>
      <c r="AR582" s="253"/>
      <c r="AS582" s="253"/>
      <c r="AT582" s="253"/>
      <c r="AU582" s="253"/>
      <c r="AV582" s="253"/>
      <c r="AW582" s="253"/>
      <c r="AX582" s="253"/>
      <c r="AY582" s="253"/>
      <c r="AZ582" s="253"/>
      <c r="BA582" s="253"/>
      <c r="BB582" s="253"/>
      <c r="BC582" s="253"/>
      <c r="BD582" s="253"/>
      <c r="BE582" s="253"/>
      <c r="BF582" s="253"/>
      <c r="BG582" s="253"/>
      <c r="BH582" s="253"/>
      <c r="BI582" s="253"/>
      <c r="BJ582" s="253"/>
      <c r="BK582" s="253"/>
      <c r="BL582" s="253"/>
      <c r="BM582" s="253"/>
      <c r="BN582" s="253"/>
      <c r="BO582" s="253"/>
      <c r="BP582" s="253"/>
      <c r="BQ582" s="253"/>
      <c r="BR582" s="253"/>
      <c r="BS582" s="253"/>
      <c r="BT582" s="253"/>
      <c r="BU582" s="253"/>
      <c r="BV582" s="253"/>
      <c r="BW582" s="253"/>
      <c r="BX582" s="253"/>
      <c r="BY582" s="253"/>
      <c r="BZ582" s="253"/>
      <c r="CA582" s="253"/>
      <c r="CB582" s="253"/>
      <c r="CC582" s="253"/>
      <c r="CD582" s="253"/>
      <c r="CE582" s="253"/>
      <c r="CF582" s="253"/>
      <c r="CG582" s="253"/>
      <c r="CH582" s="253"/>
      <c r="CI582" s="253"/>
      <c r="CJ582" s="253"/>
      <c r="CK582" s="253"/>
      <c r="CL582" s="253"/>
      <c r="CM582" s="253"/>
    </row>
    <row r="583" spans="1:91" x14ac:dyDescent="0.25">
      <c r="A583" s="253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  <c r="AA583" s="253"/>
      <c r="AB583" s="253"/>
      <c r="AC583" s="253"/>
      <c r="AD583" s="253"/>
      <c r="AE583" s="253"/>
      <c r="AF583" s="253"/>
      <c r="AG583" s="253"/>
      <c r="AH583" s="253"/>
      <c r="AI583" s="253"/>
      <c r="AJ583" s="253"/>
      <c r="AK583" s="253"/>
      <c r="AL583" s="253"/>
      <c r="AM583" s="253"/>
      <c r="AN583" s="253"/>
      <c r="AO583" s="253"/>
      <c r="AP583" s="253"/>
      <c r="AQ583" s="253"/>
      <c r="AR583" s="253"/>
      <c r="AS583" s="253"/>
      <c r="AT583" s="253"/>
      <c r="AU583" s="253"/>
      <c r="AV583" s="253"/>
      <c r="AW583" s="253"/>
      <c r="AX583" s="253"/>
      <c r="AY583" s="253"/>
      <c r="AZ583" s="253"/>
      <c r="BA583" s="253"/>
      <c r="BB583" s="253"/>
      <c r="BC583" s="253"/>
      <c r="BD583" s="253"/>
      <c r="BE583" s="253"/>
      <c r="BF583" s="253"/>
      <c r="BG583" s="253"/>
      <c r="BH583" s="253"/>
      <c r="BI583" s="253"/>
      <c r="BJ583" s="253"/>
      <c r="BK583" s="253"/>
      <c r="BL583" s="253"/>
      <c r="BM583" s="253"/>
      <c r="BN583" s="253"/>
      <c r="BO583" s="253"/>
      <c r="BP583" s="253"/>
      <c r="BQ583" s="253"/>
      <c r="BR583" s="253"/>
      <c r="BS583" s="253"/>
      <c r="BT583" s="253"/>
      <c r="BU583" s="253"/>
      <c r="BV583" s="253"/>
      <c r="BW583" s="253"/>
      <c r="BX583" s="253"/>
      <c r="BY583" s="253"/>
      <c r="BZ583" s="253"/>
      <c r="CA583" s="253"/>
      <c r="CB583" s="253"/>
      <c r="CC583" s="253"/>
      <c r="CD583" s="253"/>
      <c r="CE583" s="253"/>
      <c r="CF583" s="253"/>
      <c r="CG583" s="253"/>
      <c r="CH583" s="253"/>
      <c r="CI583" s="253"/>
      <c r="CJ583" s="253"/>
      <c r="CK583" s="253"/>
      <c r="CL583" s="253"/>
      <c r="CM583" s="253"/>
    </row>
    <row r="584" spans="1:91" x14ac:dyDescent="0.25">
      <c r="A584" s="253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  <c r="AA584" s="253"/>
      <c r="AB584" s="253"/>
      <c r="AC584" s="253"/>
      <c r="AD584" s="253"/>
      <c r="AE584" s="253"/>
      <c r="AF584" s="253"/>
      <c r="AG584" s="253"/>
      <c r="AH584" s="253"/>
      <c r="AI584" s="253"/>
      <c r="AJ584" s="253"/>
      <c r="AK584" s="253"/>
      <c r="AL584" s="253"/>
      <c r="AM584" s="253"/>
      <c r="AN584" s="253"/>
      <c r="AO584" s="253"/>
      <c r="AP584" s="253"/>
      <c r="AQ584" s="253"/>
      <c r="AR584" s="253"/>
      <c r="AS584" s="253"/>
      <c r="AT584" s="253"/>
      <c r="AU584" s="253"/>
      <c r="AV584" s="253"/>
      <c r="AW584" s="253"/>
      <c r="AX584" s="253"/>
      <c r="AY584" s="253"/>
      <c r="AZ584" s="253"/>
      <c r="BA584" s="253"/>
      <c r="BB584" s="253"/>
      <c r="BC584" s="253"/>
      <c r="BD584" s="253"/>
      <c r="BE584" s="253"/>
      <c r="BF584" s="253"/>
      <c r="BG584" s="253"/>
      <c r="BH584" s="253"/>
      <c r="BI584" s="253"/>
      <c r="BJ584" s="253"/>
      <c r="BK584" s="253"/>
      <c r="BL584" s="253"/>
      <c r="BM584" s="253"/>
      <c r="BN584" s="253"/>
      <c r="BO584" s="253"/>
      <c r="BP584" s="253"/>
      <c r="BQ584" s="253"/>
      <c r="BR584" s="253"/>
      <c r="BS584" s="253"/>
      <c r="BT584" s="253"/>
      <c r="BU584" s="253"/>
      <c r="BV584" s="253"/>
      <c r="BW584" s="253"/>
      <c r="BX584" s="253"/>
      <c r="BY584" s="253"/>
      <c r="BZ584" s="253"/>
      <c r="CA584" s="253"/>
      <c r="CB584" s="253"/>
      <c r="CC584" s="253"/>
      <c r="CD584" s="253"/>
      <c r="CE584" s="253"/>
      <c r="CF584" s="253"/>
      <c r="CG584" s="253"/>
      <c r="CH584" s="253"/>
      <c r="CI584" s="253"/>
      <c r="CJ584" s="253"/>
      <c r="CK584" s="253"/>
      <c r="CL584" s="253"/>
      <c r="CM584" s="253"/>
    </row>
    <row r="585" spans="1:91" x14ac:dyDescent="0.25">
      <c r="A585" s="253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  <c r="AA585" s="253"/>
      <c r="AB585" s="253"/>
      <c r="AC585" s="253"/>
      <c r="AD585" s="253"/>
      <c r="AE585" s="253"/>
      <c r="AF585" s="253"/>
      <c r="AG585" s="253"/>
      <c r="AH585" s="253"/>
      <c r="AI585" s="253"/>
      <c r="AJ585" s="253"/>
      <c r="AK585" s="253"/>
      <c r="AL585" s="253"/>
      <c r="AM585" s="253"/>
      <c r="AN585" s="253"/>
      <c r="AO585" s="253"/>
      <c r="AP585" s="253"/>
      <c r="AQ585" s="253"/>
      <c r="AR585" s="253"/>
      <c r="AS585" s="253"/>
      <c r="AT585" s="253"/>
      <c r="AU585" s="253"/>
      <c r="AV585" s="253"/>
      <c r="AW585" s="253"/>
      <c r="AX585" s="253"/>
      <c r="AY585" s="253"/>
      <c r="AZ585" s="253"/>
      <c r="BA585" s="253"/>
      <c r="BB585" s="253"/>
      <c r="BC585" s="253"/>
      <c r="BD585" s="253"/>
      <c r="BE585" s="253"/>
      <c r="BF585" s="253"/>
      <c r="BG585" s="253"/>
      <c r="BH585" s="253"/>
      <c r="BI585" s="253"/>
      <c r="BJ585" s="253"/>
      <c r="BK585" s="253"/>
      <c r="BL585" s="253"/>
      <c r="BM585" s="253"/>
      <c r="BN585" s="253"/>
      <c r="BO585" s="253"/>
      <c r="BP585" s="253"/>
      <c r="BQ585" s="253"/>
      <c r="BR585" s="253"/>
      <c r="BS585" s="253"/>
      <c r="BT585" s="253"/>
      <c r="BU585" s="253"/>
      <c r="BV585" s="253"/>
      <c r="BW585" s="253"/>
      <c r="BX585" s="253"/>
      <c r="BY585" s="253"/>
      <c r="BZ585" s="253"/>
      <c r="CA585" s="253"/>
      <c r="CB585" s="253"/>
      <c r="CC585" s="253"/>
      <c r="CD585" s="253"/>
      <c r="CE585" s="253"/>
      <c r="CF585" s="253"/>
      <c r="CG585" s="253"/>
      <c r="CH585" s="253"/>
      <c r="CI585" s="253"/>
      <c r="CJ585" s="253"/>
      <c r="CK585" s="253"/>
      <c r="CL585" s="253"/>
      <c r="CM585" s="253"/>
    </row>
    <row r="586" spans="1:91" x14ac:dyDescent="0.25">
      <c r="A586" s="253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  <c r="AA586" s="253"/>
      <c r="AB586" s="253"/>
      <c r="AC586" s="253"/>
      <c r="AD586" s="253"/>
      <c r="AE586" s="253"/>
      <c r="AF586" s="253"/>
      <c r="AG586" s="253"/>
      <c r="AH586" s="253"/>
      <c r="AI586" s="253"/>
      <c r="AJ586" s="253"/>
      <c r="AK586" s="253"/>
      <c r="AL586" s="253"/>
      <c r="AM586" s="253"/>
      <c r="AN586" s="253"/>
      <c r="AO586" s="253"/>
      <c r="AP586" s="253"/>
      <c r="AQ586" s="253"/>
      <c r="AR586" s="253"/>
      <c r="AS586" s="253"/>
      <c r="AT586" s="253"/>
      <c r="AU586" s="253"/>
      <c r="AV586" s="253"/>
      <c r="AW586" s="253"/>
      <c r="AX586" s="253"/>
      <c r="AY586" s="253"/>
      <c r="AZ586" s="253"/>
      <c r="BA586" s="253"/>
      <c r="BB586" s="253"/>
      <c r="BC586" s="253"/>
      <c r="BD586" s="253"/>
      <c r="BE586" s="253"/>
      <c r="BF586" s="253"/>
      <c r="BG586" s="253"/>
      <c r="BH586" s="253"/>
      <c r="BI586" s="253"/>
      <c r="BJ586" s="253"/>
      <c r="BK586" s="253"/>
      <c r="BL586" s="253"/>
      <c r="BM586" s="253"/>
      <c r="BN586" s="253"/>
      <c r="BO586" s="253"/>
      <c r="BP586" s="253"/>
      <c r="BQ586" s="253"/>
      <c r="BR586" s="253"/>
      <c r="BS586" s="253"/>
      <c r="BT586" s="253"/>
      <c r="BU586" s="253"/>
      <c r="BV586" s="253"/>
      <c r="BW586" s="253"/>
      <c r="BX586" s="253"/>
      <c r="BY586" s="253"/>
      <c r="BZ586" s="253"/>
      <c r="CA586" s="253"/>
      <c r="CB586" s="253"/>
      <c r="CC586" s="253"/>
      <c r="CD586" s="253"/>
      <c r="CE586" s="253"/>
      <c r="CF586" s="253"/>
      <c r="CG586" s="253"/>
      <c r="CH586" s="253"/>
      <c r="CI586" s="253"/>
      <c r="CJ586" s="253"/>
      <c r="CK586" s="253"/>
      <c r="CL586" s="253"/>
      <c r="CM586" s="253"/>
    </row>
    <row r="587" spans="1:91" x14ac:dyDescent="0.25">
      <c r="A587" s="253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  <c r="AA587" s="253"/>
      <c r="AB587" s="253"/>
      <c r="AC587" s="253"/>
      <c r="AD587" s="253"/>
      <c r="AE587" s="253"/>
      <c r="AF587" s="253"/>
      <c r="AG587" s="253"/>
      <c r="AH587" s="253"/>
      <c r="AI587" s="253"/>
      <c r="AJ587" s="253"/>
      <c r="AK587" s="253"/>
      <c r="AL587" s="253"/>
      <c r="AM587" s="253"/>
      <c r="AN587" s="253"/>
      <c r="AO587" s="253"/>
      <c r="AP587" s="253"/>
      <c r="AQ587" s="253"/>
      <c r="AR587" s="253"/>
      <c r="AS587" s="253"/>
      <c r="AT587" s="253"/>
      <c r="AU587" s="253"/>
      <c r="AV587" s="253"/>
      <c r="AW587" s="253"/>
      <c r="AX587" s="253"/>
      <c r="AY587" s="253"/>
      <c r="AZ587" s="253"/>
      <c r="BA587" s="253"/>
      <c r="BB587" s="253"/>
      <c r="BC587" s="253"/>
      <c r="BD587" s="253"/>
      <c r="BE587" s="253"/>
      <c r="BF587" s="253"/>
      <c r="BG587" s="253"/>
      <c r="BH587" s="253"/>
      <c r="BI587" s="253"/>
      <c r="BJ587" s="253"/>
      <c r="BK587" s="253"/>
      <c r="BL587" s="253"/>
      <c r="BM587" s="253"/>
      <c r="BN587" s="253"/>
      <c r="BO587" s="253"/>
      <c r="BP587" s="253"/>
      <c r="BQ587" s="253"/>
      <c r="BR587" s="253"/>
      <c r="BS587" s="253"/>
      <c r="BT587" s="253"/>
      <c r="BU587" s="253"/>
      <c r="BV587" s="253"/>
      <c r="BW587" s="253"/>
      <c r="BX587" s="253"/>
      <c r="BY587" s="253"/>
      <c r="BZ587" s="253"/>
      <c r="CA587" s="253"/>
      <c r="CB587" s="253"/>
      <c r="CC587" s="253"/>
      <c r="CD587" s="253"/>
      <c r="CE587" s="253"/>
      <c r="CF587" s="253"/>
      <c r="CG587" s="253"/>
      <c r="CH587" s="253"/>
      <c r="CI587" s="253"/>
      <c r="CJ587" s="253"/>
      <c r="CK587" s="253"/>
      <c r="CL587" s="253"/>
      <c r="CM587" s="253"/>
    </row>
    <row r="588" spans="1:91" x14ac:dyDescent="0.25">
      <c r="A588" s="253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  <c r="AA588" s="253"/>
      <c r="AB588" s="253"/>
      <c r="AC588" s="253"/>
      <c r="AD588" s="253"/>
      <c r="AE588" s="253"/>
      <c r="AF588" s="253"/>
      <c r="AG588" s="253"/>
      <c r="AH588" s="253"/>
      <c r="AI588" s="253"/>
      <c r="AJ588" s="253"/>
      <c r="AK588" s="253"/>
      <c r="AL588" s="253"/>
      <c r="AM588" s="253"/>
      <c r="AN588" s="253"/>
      <c r="AO588" s="253"/>
      <c r="AP588" s="253"/>
      <c r="AQ588" s="253"/>
      <c r="AR588" s="253"/>
      <c r="AS588" s="253"/>
      <c r="AT588" s="253"/>
      <c r="AU588" s="253"/>
      <c r="AV588" s="253"/>
      <c r="AW588" s="253"/>
      <c r="AX588" s="253"/>
      <c r="AY588" s="253"/>
      <c r="AZ588" s="253"/>
      <c r="BA588" s="253"/>
      <c r="BB588" s="253"/>
      <c r="BC588" s="253"/>
      <c r="BD588" s="253"/>
      <c r="BE588" s="253"/>
      <c r="BF588" s="253"/>
      <c r="BG588" s="253"/>
      <c r="BH588" s="253"/>
      <c r="BI588" s="253"/>
      <c r="BJ588" s="253"/>
      <c r="BK588" s="253"/>
      <c r="BL588" s="253"/>
      <c r="BM588" s="253"/>
      <c r="BN588" s="253"/>
      <c r="BO588" s="253"/>
      <c r="BP588" s="253"/>
      <c r="BQ588" s="253"/>
      <c r="BR588" s="253"/>
      <c r="BS588" s="253"/>
      <c r="BT588" s="253"/>
      <c r="BU588" s="253"/>
      <c r="BV588" s="253"/>
      <c r="BW588" s="253"/>
      <c r="BX588" s="253"/>
      <c r="BY588" s="253"/>
      <c r="BZ588" s="253"/>
      <c r="CA588" s="253"/>
      <c r="CB588" s="253"/>
      <c r="CC588" s="253"/>
      <c r="CD588" s="253"/>
      <c r="CE588" s="253"/>
      <c r="CF588" s="253"/>
      <c r="CG588" s="253"/>
      <c r="CH588" s="253"/>
      <c r="CI588" s="253"/>
      <c r="CJ588" s="253"/>
      <c r="CK588" s="253"/>
      <c r="CL588" s="253"/>
      <c r="CM588" s="253"/>
    </row>
    <row r="589" spans="1:91" x14ac:dyDescent="0.25">
      <c r="A589" s="253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  <c r="AA589" s="253"/>
      <c r="AB589" s="253"/>
      <c r="AC589" s="253"/>
      <c r="AD589" s="253"/>
      <c r="AE589" s="253"/>
      <c r="AF589" s="253"/>
      <c r="AG589" s="253"/>
      <c r="AH589" s="253"/>
      <c r="AI589" s="253"/>
      <c r="AJ589" s="253"/>
      <c r="AK589" s="253"/>
      <c r="AL589" s="253"/>
      <c r="AM589" s="253"/>
      <c r="AN589" s="253"/>
      <c r="AO589" s="253"/>
      <c r="AP589" s="253"/>
      <c r="AQ589" s="253"/>
      <c r="AR589" s="253"/>
      <c r="AS589" s="253"/>
      <c r="AT589" s="253"/>
      <c r="AU589" s="253"/>
      <c r="AV589" s="253"/>
      <c r="AW589" s="253"/>
      <c r="AX589" s="253"/>
      <c r="AY589" s="253"/>
      <c r="AZ589" s="253"/>
      <c r="BA589" s="253"/>
      <c r="BB589" s="253"/>
      <c r="BC589" s="253"/>
      <c r="BD589" s="253"/>
      <c r="BE589" s="253"/>
      <c r="BF589" s="253"/>
      <c r="BG589" s="253"/>
      <c r="BH589" s="253"/>
      <c r="BI589" s="253"/>
      <c r="BJ589" s="253"/>
      <c r="BK589" s="253"/>
      <c r="BL589" s="253"/>
      <c r="BM589" s="253"/>
      <c r="BN589" s="253"/>
      <c r="BO589" s="253"/>
      <c r="BP589" s="253"/>
      <c r="BQ589" s="253"/>
      <c r="BR589" s="253"/>
      <c r="BS589" s="253"/>
      <c r="BT589" s="253"/>
      <c r="BU589" s="253"/>
      <c r="BV589" s="253"/>
      <c r="BW589" s="253"/>
      <c r="BX589" s="253"/>
      <c r="BY589" s="253"/>
      <c r="BZ589" s="253"/>
      <c r="CA589" s="253"/>
      <c r="CB589" s="253"/>
      <c r="CC589" s="253"/>
      <c r="CD589" s="253"/>
      <c r="CE589" s="253"/>
      <c r="CF589" s="253"/>
      <c r="CG589" s="253"/>
      <c r="CH589" s="253"/>
      <c r="CI589" s="253"/>
      <c r="CJ589" s="253"/>
      <c r="CK589" s="253"/>
      <c r="CL589" s="253"/>
      <c r="CM589" s="253"/>
    </row>
    <row r="590" spans="1:91" x14ac:dyDescent="0.25">
      <c r="A590" s="253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/>
      <c r="AJ590" s="253"/>
      <c r="AK590" s="253"/>
      <c r="AL590" s="253"/>
      <c r="AM590" s="253"/>
      <c r="AN590" s="253"/>
      <c r="AO590" s="253"/>
      <c r="AP590" s="253"/>
      <c r="AQ590" s="253"/>
      <c r="AR590" s="253"/>
      <c r="AS590" s="253"/>
      <c r="AT590" s="253"/>
      <c r="AU590" s="253"/>
      <c r="AV590" s="253"/>
      <c r="AW590" s="253"/>
      <c r="AX590" s="253"/>
      <c r="AY590" s="253"/>
      <c r="AZ590" s="253"/>
      <c r="BA590" s="253"/>
      <c r="BB590" s="253"/>
      <c r="BC590" s="253"/>
      <c r="BD590" s="253"/>
      <c r="BE590" s="253"/>
      <c r="BF590" s="253"/>
      <c r="BG590" s="253"/>
      <c r="BH590" s="253"/>
      <c r="BI590" s="253"/>
      <c r="BJ590" s="253"/>
      <c r="BK590" s="253"/>
      <c r="BL590" s="253"/>
      <c r="BM590" s="253"/>
      <c r="BN590" s="253"/>
      <c r="BO590" s="253"/>
      <c r="BP590" s="253"/>
      <c r="BQ590" s="253"/>
      <c r="BR590" s="253"/>
      <c r="BS590" s="253"/>
      <c r="BT590" s="253"/>
      <c r="BU590" s="253"/>
      <c r="BV590" s="253"/>
      <c r="BW590" s="253"/>
      <c r="BX590" s="253"/>
      <c r="BY590" s="253"/>
      <c r="BZ590" s="253"/>
      <c r="CA590" s="253"/>
      <c r="CB590" s="253"/>
      <c r="CC590" s="253"/>
      <c r="CD590" s="253"/>
      <c r="CE590" s="253"/>
      <c r="CF590" s="253"/>
      <c r="CG590" s="253"/>
      <c r="CH590" s="253"/>
      <c r="CI590" s="253"/>
      <c r="CJ590" s="253"/>
      <c r="CK590" s="253"/>
      <c r="CL590" s="253"/>
      <c r="CM590" s="253"/>
    </row>
    <row r="591" spans="1:91" x14ac:dyDescent="0.25">
      <c r="A591" s="253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/>
      <c r="AJ591" s="253"/>
      <c r="AK591" s="253"/>
      <c r="AL591" s="253"/>
      <c r="AM591" s="253"/>
      <c r="AN591" s="253"/>
      <c r="AO591" s="253"/>
      <c r="AP591" s="253"/>
      <c r="AQ591" s="253"/>
      <c r="AR591" s="253"/>
      <c r="AS591" s="253"/>
      <c r="AT591" s="253"/>
      <c r="AU591" s="253"/>
      <c r="AV591" s="253"/>
      <c r="AW591" s="253"/>
      <c r="AX591" s="253"/>
      <c r="AY591" s="253"/>
      <c r="AZ591" s="253"/>
      <c r="BA591" s="253"/>
      <c r="BB591" s="253"/>
      <c r="BC591" s="253"/>
      <c r="BD591" s="253"/>
      <c r="BE591" s="253"/>
      <c r="BF591" s="253"/>
      <c r="BG591" s="253"/>
      <c r="BH591" s="253"/>
      <c r="BI591" s="253"/>
      <c r="BJ591" s="253"/>
      <c r="BK591" s="253"/>
      <c r="BL591" s="253"/>
      <c r="BM591" s="253"/>
      <c r="BN591" s="253"/>
      <c r="BO591" s="253"/>
      <c r="BP591" s="253"/>
      <c r="BQ591" s="253"/>
      <c r="BR591" s="253"/>
      <c r="BS591" s="253"/>
      <c r="BT591" s="253"/>
      <c r="BU591" s="253"/>
      <c r="BV591" s="253"/>
      <c r="BW591" s="253"/>
      <c r="BX591" s="253"/>
      <c r="BY591" s="253"/>
      <c r="BZ591" s="253"/>
      <c r="CA591" s="253"/>
      <c r="CB591" s="253"/>
      <c r="CC591" s="253"/>
      <c r="CD591" s="253"/>
      <c r="CE591" s="253"/>
      <c r="CF591" s="253"/>
      <c r="CG591" s="253"/>
      <c r="CH591" s="253"/>
      <c r="CI591" s="253"/>
      <c r="CJ591" s="253"/>
      <c r="CK591" s="253"/>
      <c r="CL591" s="253"/>
      <c r="CM591" s="253"/>
    </row>
    <row r="592" spans="1:91" x14ac:dyDescent="0.25">
      <c r="A592" s="253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  <c r="AA592" s="253"/>
      <c r="AB592" s="253"/>
      <c r="AC592" s="253"/>
      <c r="AD592" s="253"/>
      <c r="AE592" s="253"/>
      <c r="AF592" s="253"/>
      <c r="AG592" s="253"/>
      <c r="AH592" s="253"/>
      <c r="AI592" s="253"/>
      <c r="AJ592" s="253"/>
      <c r="AK592" s="253"/>
      <c r="AL592" s="253"/>
      <c r="AM592" s="253"/>
      <c r="AN592" s="253"/>
      <c r="AO592" s="253"/>
      <c r="AP592" s="253"/>
      <c r="AQ592" s="253"/>
      <c r="AR592" s="253"/>
      <c r="AS592" s="253"/>
      <c r="AT592" s="253"/>
      <c r="AU592" s="253"/>
      <c r="AV592" s="253"/>
      <c r="AW592" s="253"/>
      <c r="AX592" s="253"/>
      <c r="AY592" s="253"/>
      <c r="AZ592" s="253"/>
      <c r="BA592" s="253"/>
      <c r="BB592" s="253"/>
      <c r="BC592" s="253"/>
      <c r="BD592" s="253"/>
      <c r="BE592" s="253"/>
      <c r="BF592" s="253"/>
      <c r="BG592" s="253"/>
      <c r="BH592" s="253"/>
      <c r="BI592" s="253"/>
      <c r="BJ592" s="253"/>
      <c r="BK592" s="253"/>
      <c r="BL592" s="253"/>
      <c r="BM592" s="253"/>
      <c r="BN592" s="253"/>
      <c r="BO592" s="253"/>
      <c r="BP592" s="253"/>
      <c r="BQ592" s="253"/>
      <c r="BR592" s="253"/>
      <c r="BS592" s="253"/>
      <c r="BT592" s="253"/>
      <c r="BU592" s="253"/>
      <c r="BV592" s="253"/>
      <c r="BW592" s="253"/>
      <c r="BX592" s="253"/>
      <c r="BY592" s="253"/>
      <c r="BZ592" s="253"/>
      <c r="CA592" s="253"/>
      <c r="CB592" s="253"/>
      <c r="CC592" s="253"/>
      <c r="CD592" s="253"/>
      <c r="CE592" s="253"/>
      <c r="CF592" s="253"/>
      <c r="CG592" s="253"/>
      <c r="CH592" s="253"/>
      <c r="CI592" s="253"/>
      <c r="CJ592" s="253"/>
      <c r="CK592" s="253"/>
      <c r="CL592" s="253"/>
      <c r="CM592" s="253"/>
    </row>
    <row r="593" spans="1:91" x14ac:dyDescent="0.25">
      <c r="A593" s="253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  <c r="AA593" s="253"/>
      <c r="AB593" s="253"/>
      <c r="AC593" s="253"/>
      <c r="AD593" s="253"/>
      <c r="AE593" s="253"/>
      <c r="AF593" s="253"/>
      <c r="AG593" s="253"/>
      <c r="AH593" s="253"/>
      <c r="AI593" s="253"/>
      <c r="AJ593" s="253"/>
      <c r="AK593" s="253"/>
      <c r="AL593" s="253"/>
      <c r="AM593" s="253"/>
      <c r="AN593" s="253"/>
      <c r="AO593" s="253"/>
      <c r="AP593" s="253"/>
      <c r="AQ593" s="253"/>
      <c r="AR593" s="253"/>
      <c r="AS593" s="253"/>
      <c r="AT593" s="253"/>
      <c r="AU593" s="253"/>
      <c r="AV593" s="253"/>
      <c r="AW593" s="253"/>
      <c r="AX593" s="253"/>
      <c r="AY593" s="253"/>
      <c r="AZ593" s="253"/>
      <c r="BA593" s="253"/>
      <c r="BB593" s="253"/>
      <c r="BC593" s="253"/>
      <c r="BD593" s="253"/>
      <c r="BE593" s="253"/>
      <c r="BF593" s="253"/>
      <c r="BG593" s="253"/>
      <c r="BH593" s="253"/>
      <c r="BI593" s="253"/>
      <c r="BJ593" s="253"/>
      <c r="BK593" s="253"/>
      <c r="BL593" s="253"/>
      <c r="BM593" s="253"/>
      <c r="BN593" s="253"/>
      <c r="BO593" s="253"/>
      <c r="BP593" s="253"/>
      <c r="BQ593" s="253"/>
      <c r="BR593" s="253"/>
      <c r="BS593" s="253"/>
      <c r="BT593" s="253"/>
      <c r="BU593" s="253"/>
      <c r="BV593" s="253"/>
      <c r="BW593" s="253"/>
      <c r="BX593" s="253"/>
      <c r="BY593" s="253"/>
      <c r="BZ593" s="253"/>
      <c r="CA593" s="253"/>
      <c r="CB593" s="253"/>
      <c r="CC593" s="253"/>
      <c r="CD593" s="253"/>
      <c r="CE593" s="253"/>
      <c r="CF593" s="253"/>
      <c r="CG593" s="253"/>
      <c r="CH593" s="253"/>
      <c r="CI593" s="253"/>
      <c r="CJ593" s="253"/>
      <c r="CK593" s="253"/>
      <c r="CL593" s="253"/>
      <c r="CM593" s="253"/>
    </row>
    <row r="594" spans="1:91" x14ac:dyDescent="0.25">
      <c r="A594" s="253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  <c r="AA594" s="253"/>
      <c r="AB594" s="253"/>
      <c r="AC594" s="253"/>
      <c r="AD594" s="253"/>
      <c r="AE594" s="253"/>
      <c r="AF594" s="253"/>
      <c r="AG594" s="253"/>
      <c r="AH594" s="253"/>
      <c r="AI594" s="253"/>
      <c r="AJ594" s="253"/>
      <c r="AK594" s="253"/>
      <c r="AL594" s="253"/>
      <c r="AM594" s="253"/>
      <c r="AN594" s="253"/>
      <c r="AO594" s="253"/>
      <c r="AP594" s="253"/>
      <c r="AQ594" s="253"/>
      <c r="AR594" s="253"/>
      <c r="AS594" s="253"/>
      <c r="AT594" s="253"/>
      <c r="AU594" s="253"/>
      <c r="AV594" s="253"/>
      <c r="AW594" s="253"/>
      <c r="AX594" s="253"/>
      <c r="AY594" s="253"/>
      <c r="AZ594" s="253"/>
      <c r="BA594" s="253"/>
      <c r="BB594" s="253"/>
      <c r="BC594" s="253"/>
      <c r="BD594" s="253"/>
      <c r="BE594" s="253"/>
      <c r="BF594" s="253"/>
      <c r="BG594" s="253"/>
      <c r="BH594" s="253"/>
      <c r="BI594" s="253"/>
      <c r="BJ594" s="253"/>
      <c r="BK594" s="253"/>
      <c r="BL594" s="253"/>
      <c r="BM594" s="253"/>
      <c r="BN594" s="253"/>
      <c r="BO594" s="253"/>
      <c r="BP594" s="253"/>
      <c r="BQ594" s="253"/>
      <c r="BR594" s="253"/>
      <c r="BS594" s="253"/>
      <c r="BT594" s="253"/>
      <c r="BU594" s="253"/>
      <c r="BV594" s="253"/>
      <c r="BW594" s="253"/>
      <c r="BX594" s="253"/>
      <c r="BY594" s="253"/>
      <c r="BZ594" s="253"/>
      <c r="CA594" s="253"/>
      <c r="CB594" s="253"/>
      <c r="CC594" s="253"/>
      <c r="CD594" s="253"/>
      <c r="CE594" s="253"/>
      <c r="CF594" s="253"/>
      <c r="CG594" s="253"/>
      <c r="CH594" s="253"/>
      <c r="CI594" s="253"/>
      <c r="CJ594" s="253"/>
      <c r="CK594" s="253"/>
      <c r="CL594" s="253"/>
      <c r="CM594" s="253"/>
    </row>
    <row r="595" spans="1:91" x14ac:dyDescent="0.25">
      <c r="A595" s="253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  <c r="AA595" s="253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3"/>
      <c r="AN595" s="253"/>
      <c r="AO595" s="253"/>
      <c r="AP595" s="253"/>
      <c r="AQ595" s="253"/>
      <c r="AR595" s="253"/>
      <c r="AS595" s="253"/>
      <c r="AT595" s="253"/>
      <c r="AU595" s="253"/>
      <c r="AV595" s="253"/>
      <c r="AW595" s="253"/>
      <c r="AX595" s="253"/>
      <c r="AY595" s="253"/>
      <c r="AZ595" s="253"/>
      <c r="BA595" s="253"/>
      <c r="BB595" s="253"/>
      <c r="BC595" s="253"/>
      <c r="BD595" s="253"/>
      <c r="BE595" s="253"/>
      <c r="BF595" s="253"/>
      <c r="BG595" s="253"/>
      <c r="BH595" s="253"/>
      <c r="BI595" s="253"/>
      <c r="BJ595" s="253"/>
      <c r="BK595" s="253"/>
      <c r="BL595" s="253"/>
      <c r="BM595" s="253"/>
      <c r="BN595" s="253"/>
      <c r="BO595" s="253"/>
      <c r="BP595" s="253"/>
      <c r="BQ595" s="253"/>
      <c r="BR595" s="253"/>
      <c r="BS595" s="253"/>
      <c r="BT595" s="253"/>
      <c r="BU595" s="253"/>
      <c r="BV595" s="253"/>
      <c r="BW595" s="253"/>
      <c r="BX595" s="253"/>
      <c r="BY595" s="253"/>
      <c r="BZ595" s="253"/>
      <c r="CA595" s="253"/>
      <c r="CB595" s="253"/>
      <c r="CC595" s="253"/>
      <c r="CD595" s="253"/>
      <c r="CE595" s="253"/>
      <c r="CF595" s="253"/>
      <c r="CG595" s="253"/>
      <c r="CH595" s="253"/>
      <c r="CI595" s="253"/>
      <c r="CJ595" s="253"/>
      <c r="CK595" s="253"/>
      <c r="CL595" s="253"/>
      <c r="CM595" s="253"/>
    </row>
    <row r="596" spans="1:91" x14ac:dyDescent="0.25">
      <c r="A596" s="253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  <c r="AA596" s="253"/>
      <c r="AB596" s="253"/>
      <c r="AC596" s="253"/>
      <c r="AD596" s="253"/>
      <c r="AE596" s="253"/>
      <c r="AF596" s="253"/>
      <c r="AG596" s="253"/>
      <c r="AH596" s="253"/>
      <c r="AI596" s="253"/>
      <c r="AJ596" s="253"/>
      <c r="AK596" s="253"/>
      <c r="AL596" s="253"/>
      <c r="AM596" s="253"/>
      <c r="AN596" s="253"/>
      <c r="AO596" s="253"/>
      <c r="AP596" s="253"/>
      <c r="AQ596" s="253"/>
      <c r="AR596" s="253"/>
      <c r="AS596" s="253"/>
      <c r="AT596" s="253"/>
      <c r="AU596" s="253"/>
      <c r="AV596" s="253"/>
      <c r="AW596" s="253"/>
      <c r="AX596" s="253"/>
      <c r="AY596" s="253"/>
      <c r="AZ596" s="253"/>
      <c r="BA596" s="253"/>
      <c r="BB596" s="253"/>
      <c r="BC596" s="253"/>
      <c r="BD596" s="253"/>
      <c r="BE596" s="253"/>
      <c r="BF596" s="253"/>
      <c r="BG596" s="253"/>
      <c r="BH596" s="253"/>
      <c r="BI596" s="253"/>
      <c r="BJ596" s="253"/>
      <c r="BK596" s="253"/>
      <c r="BL596" s="253"/>
      <c r="BM596" s="253"/>
      <c r="BN596" s="253"/>
      <c r="BO596" s="253"/>
      <c r="BP596" s="253"/>
      <c r="BQ596" s="253"/>
      <c r="BR596" s="253"/>
      <c r="BS596" s="253"/>
      <c r="BT596" s="253"/>
      <c r="BU596" s="253"/>
      <c r="BV596" s="253"/>
      <c r="BW596" s="253"/>
      <c r="BX596" s="253"/>
      <c r="BY596" s="253"/>
      <c r="BZ596" s="253"/>
      <c r="CA596" s="253"/>
      <c r="CB596" s="253"/>
      <c r="CC596" s="253"/>
      <c r="CD596" s="253"/>
      <c r="CE596" s="253"/>
      <c r="CF596" s="253"/>
      <c r="CG596" s="253"/>
      <c r="CH596" s="253"/>
      <c r="CI596" s="253"/>
      <c r="CJ596" s="253"/>
      <c r="CK596" s="253"/>
      <c r="CL596" s="253"/>
      <c r="CM596" s="253"/>
    </row>
    <row r="597" spans="1:91" x14ac:dyDescent="0.25">
      <c r="A597" s="253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  <c r="AA597" s="253"/>
      <c r="AB597" s="253"/>
      <c r="AC597" s="253"/>
      <c r="AD597" s="253"/>
      <c r="AE597" s="253"/>
      <c r="AF597" s="253"/>
      <c r="AG597" s="253"/>
      <c r="AH597" s="253"/>
      <c r="AI597" s="253"/>
      <c r="AJ597" s="253"/>
      <c r="AK597" s="253"/>
      <c r="AL597" s="253"/>
      <c r="AM597" s="253"/>
      <c r="AN597" s="253"/>
      <c r="AO597" s="253"/>
      <c r="AP597" s="253"/>
      <c r="AQ597" s="253"/>
      <c r="AR597" s="253"/>
      <c r="AS597" s="253"/>
      <c r="AT597" s="253"/>
      <c r="AU597" s="253"/>
      <c r="AV597" s="253"/>
      <c r="AW597" s="253"/>
      <c r="AX597" s="253"/>
      <c r="AY597" s="253"/>
      <c r="AZ597" s="253"/>
      <c r="BA597" s="253"/>
      <c r="BB597" s="253"/>
      <c r="BC597" s="253"/>
      <c r="BD597" s="253"/>
      <c r="BE597" s="253"/>
      <c r="BF597" s="253"/>
      <c r="BG597" s="253"/>
      <c r="BH597" s="253"/>
      <c r="BI597" s="253"/>
      <c r="BJ597" s="253"/>
      <c r="BK597" s="253"/>
      <c r="BL597" s="253"/>
      <c r="BM597" s="253"/>
      <c r="BN597" s="253"/>
      <c r="BO597" s="253"/>
      <c r="BP597" s="253"/>
      <c r="BQ597" s="253"/>
      <c r="BR597" s="253"/>
      <c r="BS597" s="253"/>
      <c r="BT597" s="253"/>
      <c r="BU597" s="253"/>
      <c r="BV597" s="253"/>
      <c r="BW597" s="253"/>
      <c r="BX597" s="253"/>
      <c r="BY597" s="253"/>
      <c r="BZ597" s="253"/>
      <c r="CA597" s="253"/>
      <c r="CB597" s="253"/>
      <c r="CC597" s="253"/>
      <c r="CD597" s="253"/>
      <c r="CE597" s="253"/>
      <c r="CF597" s="253"/>
      <c r="CG597" s="253"/>
      <c r="CH597" s="253"/>
      <c r="CI597" s="253"/>
      <c r="CJ597" s="253"/>
      <c r="CK597" s="253"/>
      <c r="CL597" s="253"/>
      <c r="CM597" s="253"/>
    </row>
    <row r="598" spans="1:91" x14ac:dyDescent="0.25">
      <c r="A598" s="253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  <c r="AA598" s="253"/>
      <c r="AB598" s="253"/>
      <c r="AC598" s="253"/>
      <c r="AD598" s="253"/>
      <c r="AE598" s="253"/>
      <c r="AF598" s="253"/>
      <c r="AG598" s="253"/>
      <c r="AH598" s="253"/>
      <c r="AI598" s="253"/>
      <c r="AJ598" s="253"/>
      <c r="AK598" s="253"/>
      <c r="AL598" s="253"/>
      <c r="AM598" s="253"/>
      <c r="AN598" s="253"/>
      <c r="AO598" s="253"/>
      <c r="AP598" s="253"/>
      <c r="AQ598" s="253"/>
      <c r="AR598" s="253"/>
      <c r="AS598" s="253"/>
      <c r="AT598" s="253"/>
      <c r="AU598" s="253"/>
      <c r="AV598" s="253"/>
      <c r="AW598" s="253"/>
      <c r="AX598" s="253"/>
      <c r="AY598" s="253"/>
      <c r="AZ598" s="253"/>
      <c r="BA598" s="253"/>
      <c r="BB598" s="253"/>
      <c r="BC598" s="253"/>
      <c r="BD598" s="253"/>
      <c r="BE598" s="253"/>
      <c r="BF598" s="253"/>
      <c r="BG598" s="253"/>
      <c r="BH598" s="253"/>
      <c r="BI598" s="253"/>
      <c r="BJ598" s="253"/>
      <c r="BK598" s="253"/>
      <c r="BL598" s="253"/>
      <c r="BM598" s="253"/>
      <c r="BN598" s="253"/>
      <c r="BO598" s="253"/>
      <c r="BP598" s="253"/>
      <c r="BQ598" s="253"/>
      <c r="BR598" s="253"/>
      <c r="BS598" s="253"/>
      <c r="BT598" s="253"/>
      <c r="BU598" s="253"/>
      <c r="BV598" s="253"/>
      <c r="BW598" s="253"/>
      <c r="BX598" s="253"/>
      <c r="BY598" s="253"/>
      <c r="BZ598" s="253"/>
      <c r="CA598" s="253"/>
      <c r="CB598" s="253"/>
      <c r="CC598" s="253"/>
      <c r="CD598" s="253"/>
      <c r="CE598" s="253"/>
      <c r="CF598" s="253"/>
      <c r="CG598" s="253"/>
      <c r="CH598" s="253"/>
      <c r="CI598" s="253"/>
      <c r="CJ598" s="253"/>
      <c r="CK598" s="253"/>
      <c r="CL598" s="253"/>
      <c r="CM598" s="253"/>
    </row>
    <row r="599" spans="1:91" x14ac:dyDescent="0.25">
      <c r="A599" s="253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  <c r="AA599" s="253"/>
      <c r="AB599" s="253"/>
      <c r="AC599" s="253"/>
      <c r="AD599" s="253"/>
      <c r="AE599" s="253"/>
      <c r="AF599" s="253"/>
      <c r="AG599" s="253"/>
      <c r="AH599" s="253"/>
      <c r="AI599" s="253"/>
      <c r="AJ599" s="253"/>
      <c r="AK599" s="253"/>
      <c r="AL599" s="253"/>
      <c r="AM599" s="253"/>
      <c r="AN599" s="253"/>
      <c r="AO599" s="253"/>
      <c r="AP599" s="253"/>
      <c r="AQ599" s="253"/>
      <c r="AR599" s="253"/>
      <c r="AS599" s="253"/>
      <c r="AT599" s="253"/>
      <c r="AU599" s="253"/>
      <c r="AV599" s="253"/>
      <c r="AW599" s="253"/>
      <c r="AX599" s="253"/>
      <c r="AY599" s="253"/>
      <c r="AZ599" s="253"/>
      <c r="BA599" s="253"/>
      <c r="BB599" s="253"/>
      <c r="BC599" s="253"/>
      <c r="BD599" s="253"/>
      <c r="BE599" s="253"/>
      <c r="BF599" s="253"/>
      <c r="BG599" s="253"/>
      <c r="BH599" s="253"/>
      <c r="BI599" s="253"/>
      <c r="BJ599" s="253"/>
      <c r="BK599" s="253"/>
      <c r="BL599" s="253"/>
      <c r="BM599" s="253"/>
      <c r="BN599" s="253"/>
      <c r="BO599" s="253"/>
      <c r="BP599" s="253"/>
      <c r="BQ599" s="253"/>
      <c r="BR599" s="253"/>
      <c r="BS599" s="253"/>
      <c r="BT599" s="253"/>
      <c r="BU599" s="253"/>
      <c r="BV599" s="253"/>
      <c r="BW599" s="253"/>
      <c r="BX599" s="253"/>
      <c r="BY599" s="253"/>
      <c r="BZ599" s="253"/>
      <c r="CA599" s="253"/>
      <c r="CB599" s="253"/>
      <c r="CC599" s="253"/>
      <c r="CD599" s="253"/>
      <c r="CE599" s="253"/>
      <c r="CF599" s="253"/>
      <c r="CG599" s="253"/>
      <c r="CH599" s="253"/>
      <c r="CI599" s="253"/>
      <c r="CJ599" s="253"/>
      <c r="CK599" s="253"/>
      <c r="CL599" s="253"/>
      <c r="CM599" s="253"/>
    </row>
    <row r="600" spans="1:91" x14ac:dyDescent="0.25">
      <c r="A600" s="253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  <c r="AA600" s="253"/>
      <c r="AB600" s="253"/>
      <c r="AC600" s="253"/>
      <c r="AD600" s="253"/>
      <c r="AE600" s="253"/>
      <c r="AF600" s="253"/>
      <c r="AG600" s="253"/>
      <c r="AH600" s="253"/>
      <c r="AI600" s="253"/>
      <c r="AJ600" s="253"/>
      <c r="AK600" s="253"/>
      <c r="AL600" s="253"/>
      <c r="AM600" s="253"/>
      <c r="AN600" s="253"/>
      <c r="AO600" s="253"/>
      <c r="AP600" s="253"/>
      <c r="AQ600" s="253"/>
      <c r="AR600" s="253"/>
      <c r="AS600" s="253"/>
      <c r="AT600" s="253"/>
      <c r="AU600" s="253"/>
      <c r="AV600" s="253"/>
      <c r="AW600" s="253"/>
      <c r="AX600" s="253"/>
      <c r="AY600" s="253"/>
      <c r="AZ600" s="253"/>
      <c r="BA600" s="253"/>
      <c r="BB600" s="253"/>
      <c r="BC600" s="253"/>
      <c r="BD600" s="253"/>
      <c r="BE600" s="253"/>
      <c r="BF600" s="253"/>
      <c r="BG600" s="253"/>
      <c r="BH600" s="253"/>
      <c r="BI600" s="253"/>
      <c r="BJ600" s="253"/>
      <c r="BK600" s="253"/>
      <c r="BL600" s="253"/>
      <c r="BM600" s="253"/>
      <c r="BN600" s="253"/>
      <c r="BO600" s="253"/>
      <c r="BP600" s="253"/>
      <c r="BQ600" s="253"/>
      <c r="BR600" s="253"/>
      <c r="BS600" s="253"/>
      <c r="BT600" s="253"/>
      <c r="BU600" s="253"/>
      <c r="BV600" s="253"/>
      <c r="BW600" s="253"/>
      <c r="BX600" s="253"/>
      <c r="BY600" s="253"/>
      <c r="BZ600" s="253"/>
      <c r="CA600" s="253"/>
      <c r="CB600" s="253"/>
      <c r="CC600" s="253"/>
      <c r="CD600" s="253"/>
      <c r="CE600" s="253"/>
      <c r="CF600" s="253"/>
      <c r="CG600" s="253"/>
      <c r="CH600" s="253"/>
      <c r="CI600" s="253"/>
      <c r="CJ600" s="253"/>
      <c r="CK600" s="253"/>
      <c r="CL600" s="253"/>
      <c r="CM600" s="253"/>
    </row>
    <row r="601" spans="1:91" x14ac:dyDescent="0.25">
      <c r="A601" s="253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  <c r="AA601" s="253"/>
      <c r="AB601" s="253"/>
      <c r="AC601" s="253"/>
      <c r="AD601" s="253"/>
      <c r="AE601" s="253"/>
      <c r="AF601" s="253"/>
      <c r="AG601" s="253"/>
      <c r="AH601" s="253"/>
      <c r="AI601" s="253"/>
      <c r="AJ601" s="253"/>
      <c r="AK601" s="253"/>
      <c r="AL601" s="253"/>
      <c r="AM601" s="253"/>
      <c r="AN601" s="253"/>
      <c r="AO601" s="253"/>
      <c r="AP601" s="253"/>
      <c r="AQ601" s="253"/>
      <c r="AR601" s="253"/>
      <c r="AS601" s="253"/>
      <c r="AT601" s="253"/>
      <c r="AU601" s="253"/>
      <c r="AV601" s="253"/>
      <c r="AW601" s="253"/>
      <c r="AX601" s="253"/>
      <c r="AY601" s="253"/>
      <c r="AZ601" s="253"/>
      <c r="BA601" s="253"/>
      <c r="BB601" s="253"/>
      <c r="BC601" s="253"/>
      <c r="BD601" s="253"/>
      <c r="BE601" s="253"/>
      <c r="BF601" s="253"/>
      <c r="BG601" s="253"/>
      <c r="BH601" s="253"/>
      <c r="BI601" s="253"/>
      <c r="BJ601" s="253"/>
      <c r="BK601" s="253"/>
      <c r="BL601" s="253"/>
      <c r="BM601" s="253"/>
      <c r="BN601" s="253"/>
      <c r="BO601" s="253"/>
      <c r="BP601" s="253"/>
      <c r="BQ601" s="253"/>
      <c r="BR601" s="253"/>
      <c r="BS601" s="253"/>
      <c r="BT601" s="253"/>
      <c r="BU601" s="253"/>
      <c r="BV601" s="253"/>
      <c r="BW601" s="253"/>
      <c r="BX601" s="253"/>
      <c r="BY601" s="253"/>
      <c r="BZ601" s="253"/>
      <c r="CA601" s="253"/>
      <c r="CB601" s="253"/>
      <c r="CC601" s="253"/>
      <c r="CD601" s="253"/>
      <c r="CE601" s="253"/>
      <c r="CF601" s="253"/>
      <c r="CG601" s="253"/>
      <c r="CH601" s="253"/>
      <c r="CI601" s="253"/>
      <c r="CJ601" s="253"/>
      <c r="CK601" s="253"/>
      <c r="CL601" s="253"/>
      <c r="CM601" s="253"/>
    </row>
    <row r="602" spans="1:91" x14ac:dyDescent="0.25">
      <c r="A602" s="253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  <c r="AA602" s="253"/>
      <c r="AB602" s="253"/>
      <c r="AC602" s="253"/>
      <c r="AD602" s="253"/>
      <c r="AE602" s="253"/>
      <c r="AF602" s="253"/>
      <c r="AG602" s="253"/>
      <c r="AH602" s="253"/>
      <c r="AI602" s="253"/>
      <c r="AJ602" s="253"/>
      <c r="AK602" s="253"/>
      <c r="AL602" s="253"/>
      <c r="AM602" s="253"/>
      <c r="AN602" s="253"/>
      <c r="AO602" s="253"/>
      <c r="AP602" s="253"/>
      <c r="AQ602" s="253"/>
      <c r="AR602" s="253"/>
      <c r="AS602" s="253"/>
      <c r="AT602" s="253"/>
      <c r="AU602" s="253"/>
      <c r="AV602" s="253"/>
      <c r="AW602" s="253"/>
      <c r="AX602" s="253"/>
      <c r="AY602" s="253"/>
      <c r="AZ602" s="253"/>
      <c r="BA602" s="253"/>
      <c r="BB602" s="253"/>
      <c r="BC602" s="253"/>
      <c r="BD602" s="253"/>
      <c r="BE602" s="253"/>
      <c r="BF602" s="253"/>
      <c r="BG602" s="253"/>
      <c r="BH602" s="253"/>
      <c r="BI602" s="253"/>
      <c r="BJ602" s="253"/>
      <c r="BK602" s="253"/>
      <c r="BL602" s="253"/>
      <c r="BM602" s="253"/>
      <c r="BN602" s="253"/>
      <c r="BO602" s="253"/>
      <c r="BP602" s="253"/>
      <c r="BQ602" s="253"/>
      <c r="BR602" s="253"/>
      <c r="BS602" s="253"/>
      <c r="BT602" s="253"/>
      <c r="BU602" s="253"/>
      <c r="BV602" s="253"/>
      <c r="BW602" s="253"/>
      <c r="BX602" s="253"/>
      <c r="BY602" s="253"/>
      <c r="BZ602" s="253"/>
      <c r="CA602" s="253"/>
      <c r="CB602" s="253"/>
      <c r="CC602" s="253"/>
      <c r="CD602" s="253"/>
      <c r="CE602" s="253"/>
      <c r="CF602" s="253"/>
      <c r="CG602" s="253"/>
      <c r="CH602" s="253"/>
      <c r="CI602" s="253"/>
      <c r="CJ602" s="253"/>
      <c r="CK602" s="253"/>
      <c r="CL602" s="253"/>
      <c r="CM602" s="253"/>
    </row>
    <row r="603" spans="1:91" x14ac:dyDescent="0.25">
      <c r="A603" s="253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  <c r="AA603" s="253"/>
      <c r="AB603" s="253"/>
      <c r="AC603" s="253"/>
      <c r="AD603" s="253"/>
      <c r="AE603" s="253"/>
      <c r="AF603" s="253"/>
      <c r="AG603" s="253"/>
      <c r="AH603" s="253"/>
      <c r="AI603" s="253"/>
      <c r="AJ603" s="253"/>
      <c r="AK603" s="253"/>
      <c r="AL603" s="253"/>
      <c r="AM603" s="253"/>
      <c r="AN603" s="253"/>
      <c r="AO603" s="253"/>
      <c r="AP603" s="253"/>
      <c r="AQ603" s="253"/>
      <c r="AR603" s="253"/>
      <c r="AS603" s="253"/>
      <c r="AT603" s="253"/>
      <c r="AU603" s="253"/>
      <c r="AV603" s="253"/>
      <c r="AW603" s="253"/>
      <c r="AX603" s="253"/>
      <c r="AY603" s="253"/>
      <c r="AZ603" s="253"/>
      <c r="BA603" s="253"/>
      <c r="BB603" s="253"/>
      <c r="BC603" s="253"/>
      <c r="BD603" s="253"/>
      <c r="BE603" s="253"/>
      <c r="BF603" s="253"/>
      <c r="BG603" s="253"/>
      <c r="BH603" s="253"/>
      <c r="BI603" s="253"/>
      <c r="BJ603" s="253"/>
      <c r="BK603" s="253"/>
      <c r="BL603" s="253"/>
      <c r="BM603" s="253"/>
      <c r="BN603" s="253"/>
      <c r="BO603" s="253"/>
      <c r="BP603" s="253"/>
      <c r="BQ603" s="253"/>
      <c r="BR603" s="253"/>
      <c r="BS603" s="253"/>
      <c r="BT603" s="253"/>
      <c r="BU603" s="253"/>
      <c r="BV603" s="253"/>
      <c r="BW603" s="253"/>
      <c r="BX603" s="253"/>
      <c r="BY603" s="253"/>
      <c r="BZ603" s="253"/>
      <c r="CA603" s="253"/>
      <c r="CB603" s="253"/>
      <c r="CC603" s="253"/>
      <c r="CD603" s="253"/>
      <c r="CE603" s="253"/>
      <c r="CF603" s="253"/>
      <c r="CG603" s="253"/>
      <c r="CH603" s="253"/>
      <c r="CI603" s="253"/>
      <c r="CJ603" s="253"/>
      <c r="CK603" s="253"/>
      <c r="CL603" s="253"/>
      <c r="CM603" s="253"/>
    </row>
    <row r="604" spans="1:91" x14ac:dyDescent="0.25">
      <c r="A604" s="253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  <c r="AA604" s="253"/>
      <c r="AB604" s="253"/>
      <c r="AC604" s="253"/>
      <c r="AD604" s="253"/>
      <c r="AE604" s="253"/>
      <c r="AF604" s="253"/>
      <c r="AG604" s="253"/>
      <c r="AH604" s="253"/>
      <c r="AI604" s="253"/>
      <c r="AJ604" s="253"/>
      <c r="AK604" s="253"/>
      <c r="AL604" s="253"/>
      <c r="AM604" s="253"/>
      <c r="AN604" s="253"/>
      <c r="AO604" s="253"/>
      <c r="AP604" s="253"/>
      <c r="AQ604" s="253"/>
      <c r="AR604" s="253"/>
      <c r="AS604" s="253"/>
      <c r="AT604" s="253"/>
      <c r="AU604" s="253"/>
      <c r="AV604" s="253"/>
      <c r="AW604" s="253"/>
      <c r="AX604" s="253"/>
      <c r="AY604" s="253"/>
      <c r="AZ604" s="253"/>
      <c r="BA604" s="253"/>
      <c r="BB604" s="253"/>
      <c r="BC604" s="253"/>
      <c r="BD604" s="253"/>
      <c r="BE604" s="253"/>
      <c r="BF604" s="253"/>
      <c r="BG604" s="253"/>
      <c r="BH604" s="253"/>
      <c r="BI604" s="253"/>
      <c r="BJ604" s="253"/>
      <c r="BK604" s="253"/>
      <c r="BL604" s="253"/>
      <c r="BM604" s="253"/>
      <c r="BN604" s="253"/>
      <c r="BO604" s="253"/>
      <c r="BP604" s="253"/>
      <c r="BQ604" s="253"/>
      <c r="BR604" s="253"/>
      <c r="BS604" s="253"/>
      <c r="BT604" s="253"/>
      <c r="BU604" s="253"/>
      <c r="BV604" s="253"/>
      <c r="BW604" s="253"/>
      <c r="BX604" s="253"/>
      <c r="BY604" s="253"/>
      <c r="BZ604" s="253"/>
      <c r="CA604" s="253"/>
      <c r="CB604" s="253"/>
      <c r="CC604" s="253"/>
      <c r="CD604" s="253"/>
      <c r="CE604" s="253"/>
      <c r="CF604" s="253"/>
      <c r="CG604" s="253"/>
      <c r="CH604" s="253"/>
      <c r="CI604" s="253"/>
      <c r="CJ604" s="253"/>
      <c r="CK604" s="253"/>
      <c r="CL604" s="253"/>
      <c r="CM604" s="253"/>
    </row>
    <row r="605" spans="1:91" x14ac:dyDescent="0.25">
      <c r="A605" s="253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  <c r="AA605" s="253"/>
      <c r="AB605" s="253"/>
      <c r="AC605" s="253"/>
      <c r="AD605" s="253"/>
      <c r="AE605" s="253"/>
      <c r="AF605" s="253"/>
      <c r="AG605" s="253"/>
      <c r="AH605" s="253"/>
      <c r="AI605" s="253"/>
      <c r="AJ605" s="253"/>
      <c r="AK605" s="253"/>
      <c r="AL605" s="253"/>
      <c r="AM605" s="253"/>
      <c r="AN605" s="253"/>
      <c r="AO605" s="253"/>
      <c r="AP605" s="253"/>
      <c r="AQ605" s="253"/>
      <c r="AR605" s="253"/>
      <c r="AS605" s="253"/>
      <c r="AT605" s="253"/>
      <c r="AU605" s="253"/>
      <c r="AV605" s="253"/>
      <c r="AW605" s="253"/>
      <c r="AX605" s="253"/>
      <c r="AY605" s="253"/>
      <c r="AZ605" s="253"/>
      <c r="BA605" s="253"/>
      <c r="BB605" s="253"/>
      <c r="BC605" s="253"/>
      <c r="BD605" s="253"/>
      <c r="BE605" s="253"/>
      <c r="BF605" s="253"/>
      <c r="BG605" s="253"/>
      <c r="BH605" s="253"/>
      <c r="BI605" s="253"/>
      <c r="BJ605" s="253"/>
      <c r="BK605" s="253"/>
      <c r="BL605" s="253"/>
      <c r="BM605" s="253"/>
      <c r="BN605" s="253"/>
      <c r="BO605" s="253"/>
      <c r="BP605" s="253"/>
      <c r="BQ605" s="253"/>
      <c r="BR605" s="253"/>
      <c r="BS605" s="253"/>
      <c r="BT605" s="253"/>
      <c r="BU605" s="253"/>
      <c r="BV605" s="253"/>
      <c r="BW605" s="253"/>
      <c r="BX605" s="253"/>
      <c r="BY605" s="253"/>
      <c r="BZ605" s="253"/>
      <c r="CA605" s="253"/>
      <c r="CB605" s="253"/>
      <c r="CC605" s="253"/>
      <c r="CD605" s="253"/>
      <c r="CE605" s="253"/>
      <c r="CF605" s="253"/>
      <c r="CG605" s="253"/>
      <c r="CH605" s="253"/>
      <c r="CI605" s="253"/>
      <c r="CJ605" s="253"/>
      <c r="CK605" s="253"/>
      <c r="CL605" s="253"/>
      <c r="CM605" s="253"/>
    </row>
    <row r="606" spans="1:91" x14ac:dyDescent="0.25">
      <c r="A606" s="253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  <c r="AA606" s="253"/>
      <c r="AB606" s="253"/>
      <c r="AC606" s="253"/>
      <c r="AD606" s="253"/>
      <c r="AE606" s="253"/>
      <c r="AF606" s="253"/>
      <c r="AG606" s="253"/>
      <c r="AH606" s="253"/>
      <c r="AI606" s="253"/>
      <c r="AJ606" s="253"/>
      <c r="AK606" s="253"/>
      <c r="AL606" s="253"/>
      <c r="AM606" s="253"/>
      <c r="AN606" s="253"/>
      <c r="AO606" s="253"/>
      <c r="AP606" s="253"/>
      <c r="AQ606" s="253"/>
      <c r="AR606" s="253"/>
      <c r="AS606" s="253"/>
      <c r="AT606" s="253"/>
      <c r="AU606" s="253"/>
      <c r="AV606" s="253"/>
      <c r="AW606" s="253"/>
      <c r="AX606" s="253"/>
      <c r="AY606" s="253"/>
      <c r="AZ606" s="253"/>
      <c r="BA606" s="253"/>
      <c r="BB606" s="253"/>
      <c r="BC606" s="253"/>
      <c r="BD606" s="253"/>
      <c r="BE606" s="253"/>
      <c r="BF606" s="253"/>
      <c r="BG606" s="253"/>
      <c r="BH606" s="253"/>
      <c r="BI606" s="253"/>
      <c r="BJ606" s="253"/>
      <c r="BK606" s="253"/>
      <c r="BL606" s="253"/>
      <c r="BM606" s="253"/>
      <c r="BN606" s="253"/>
      <c r="BO606" s="253"/>
      <c r="BP606" s="253"/>
      <c r="BQ606" s="253"/>
      <c r="BR606" s="253"/>
      <c r="BS606" s="253"/>
      <c r="BT606" s="253"/>
      <c r="BU606" s="253"/>
      <c r="BV606" s="253"/>
      <c r="BW606" s="253"/>
      <c r="BX606" s="253"/>
      <c r="BY606" s="253"/>
      <c r="BZ606" s="253"/>
      <c r="CA606" s="253"/>
      <c r="CB606" s="253"/>
      <c r="CC606" s="253"/>
      <c r="CD606" s="253"/>
      <c r="CE606" s="253"/>
      <c r="CF606" s="253"/>
      <c r="CG606" s="253"/>
      <c r="CH606" s="253"/>
      <c r="CI606" s="253"/>
      <c r="CJ606" s="253"/>
      <c r="CK606" s="253"/>
      <c r="CL606" s="253"/>
      <c r="CM606" s="253"/>
    </row>
    <row r="607" spans="1:91" x14ac:dyDescent="0.25">
      <c r="A607" s="253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  <c r="AA607" s="253"/>
      <c r="AB607" s="253"/>
      <c r="AC607" s="253"/>
      <c r="AD607" s="253"/>
      <c r="AE607" s="253"/>
      <c r="AF607" s="253"/>
      <c r="AG607" s="253"/>
      <c r="AH607" s="253"/>
      <c r="AI607" s="253"/>
      <c r="AJ607" s="253"/>
      <c r="AK607" s="253"/>
      <c r="AL607" s="253"/>
      <c r="AM607" s="253"/>
      <c r="AN607" s="253"/>
      <c r="AO607" s="253"/>
      <c r="AP607" s="253"/>
      <c r="AQ607" s="253"/>
      <c r="AR607" s="253"/>
      <c r="AS607" s="253"/>
      <c r="AT607" s="253"/>
      <c r="AU607" s="253"/>
      <c r="AV607" s="253"/>
      <c r="AW607" s="253"/>
      <c r="AX607" s="253"/>
      <c r="AY607" s="253"/>
      <c r="AZ607" s="253"/>
      <c r="BA607" s="253"/>
      <c r="BB607" s="253"/>
      <c r="BC607" s="253"/>
      <c r="BD607" s="253"/>
      <c r="BE607" s="253"/>
      <c r="BF607" s="253"/>
      <c r="BG607" s="253"/>
      <c r="BH607" s="253"/>
      <c r="BI607" s="253"/>
      <c r="BJ607" s="253"/>
      <c r="BK607" s="253"/>
      <c r="BL607" s="253"/>
      <c r="BM607" s="253"/>
      <c r="BN607" s="253"/>
      <c r="BO607" s="253"/>
      <c r="BP607" s="253"/>
      <c r="BQ607" s="253"/>
      <c r="BR607" s="253"/>
      <c r="BS607" s="253"/>
      <c r="BT607" s="253"/>
      <c r="BU607" s="253"/>
      <c r="BV607" s="253"/>
      <c r="BW607" s="253"/>
      <c r="BX607" s="253"/>
      <c r="BY607" s="253"/>
      <c r="BZ607" s="253"/>
      <c r="CA607" s="253"/>
      <c r="CB607" s="253"/>
      <c r="CC607" s="253"/>
      <c r="CD607" s="253"/>
      <c r="CE607" s="253"/>
      <c r="CF607" s="253"/>
      <c r="CG607" s="253"/>
      <c r="CH607" s="253"/>
      <c r="CI607" s="253"/>
      <c r="CJ607" s="253"/>
      <c r="CK607" s="253"/>
      <c r="CL607" s="253"/>
      <c r="CM607" s="253"/>
    </row>
    <row r="608" spans="1:91" x14ac:dyDescent="0.25">
      <c r="A608" s="253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/>
      <c r="AJ608" s="253"/>
      <c r="AK608" s="253"/>
      <c r="AL608" s="253"/>
      <c r="AM608" s="253"/>
      <c r="AN608" s="253"/>
      <c r="AO608" s="253"/>
      <c r="AP608" s="253"/>
      <c r="AQ608" s="253"/>
      <c r="AR608" s="253"/>
      <c r="AS608" s="253"/>
      <c r="AT608" s="253"/>
      <c r="AU608" s="253"/>
      <c r="AV608" s="253"/>
      <c r="AW608" s="253"/>
      <c r="AX608" s="253"/>
      <c r="AY608" s="253"/>
      <c r="AZ608" s="253"/>
      <c r="BA608" s="253"/>
      <c r="BB608" s="253"/>
      <c r="BC608" s="253"/>
      <c r="BD608" s="253"/>
      <c r="BE608" s="253"/>
      <c r="BF608" s="253"/>
      <c r="BG608" s="253"/>
      <c r="BH608" s="253"/>
      <c r="BI608" s="253"/>
      <c r="BJ608" s="253"/>
      <c r="BK608" s="253"/>
      <c r="BL608" s="253"/>
      <c r="BM608" s="253"/>
      <c r="BN608" s="253"/>
      <c r="BO608" s="253"/>
      <c r="BP608" s="253"/>
      <c r="BQ608" s="253"/>
      <c r="BR608" s="253"/>
      <c r="BS608" s="253"/>
      <c r="BT608" s="253"/>
      <c r="BU608" s="253"/>
      <c r="BV608" s="253"/>
      <c r="BW608" s="253"/>
      <c r="BX608" s="253"/>
      <c r="BY608" s="253"/>
      <c r="BZ608" s="253"/>
      <c r="CA608" s="253"/>
      <c r="CB608" s="253"/>
      <c r="CC608" s="253"/>
      <c r="CD608" s="253"/>
      <c r="CE608" s="253"/>
      <c r="CF608" s="253"/>
      <c r="CG608" s="253"/>
      <c r="CH608" s="253"/>
      <c r="CI608" s="253"/>
      <c r="CJ608" s="253"/>
      <c r="CK608" s="253"/>
      <c r="CL608" s="253"/>
      <c r="CM608" s="253"/>
    </row>
    <row r="609" spans="1:91" x14ac:dyDescent="0.25">
      <c r="A609" s="253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  <c r="AA609" s="253"/>
      <c r="AB609" s="253"/>
      <c r="AC609" s="253"/>
      <c r="AD609" s="253"/>
      <c r="AE609" s="253"/>
      <c r="AF609" s="253"/>
      <c r="AG609" s="253"/>
      <c r="AH609" s="253"/>
      <c r="AI609" s="253"/>
      <c r="AJ609" s="253"/>
      <c r="AK609" s="253"/>
      <c r="AL609" s="253"/>
      <c r="AM609" s="253"/>
      <c r="AN609" s="253"/>
      <c r="AO609" s="253"/>
      <c r="AP609" s="253"/>
      <c r="AQ609" s="253"/>
      <c r="AR609" s="253"/>
      <c r="AS609" s="253"/>
      <c r="AT609" s="253"/>
      <c r="AU609" s="253"/>
      <c r="AV609" s="253"/>
      <c r="AW609" s="253"/>
      <c r="AX609" s="253"/>
      <c r="AY609" s="253"/>
      <c r="AZ609" s="253"/>
      <c r="BA609" s="253"/>
      <c r="BB609" s="253"/>
      <c r="BC609" s="253"/>
      <c r="BD609" s="253"/>
      <c r="BE609" s="253"/>
      <c r="BF609" s="253"/>
      <c r="BG609" s="253"/>
      <c r="BH609" s="253"/>
      <c r="BI609" s="253"/>
      <c r="BJ609" s="253"/>
      <c r="BK609" s="253"/>
      <c r="BL609" s="253"/>
      <c r="BM609" s="253"/>
      <c r="BN609" s="253"/>
      <c r="BO609" s="253"/>
      <c r="BP609" s="253"/>
      <c r="BQ609" s="253"/>
      <c r="BR609" s="253"/>
      <c r="BS609" s="253"/>
      <c r="BT609" s="253"/>
      <c r="BU609" s="253"/>
      <c r="BV609" s="253"/>
      <c r="BW609" s="253"/>
      <c r="BX609" s="253"/>
      <c r="BY609" s="253"/>
      <c r="BZ609" s="253"/>
      <c r="CA609" s="253"/>
      <c r="CB609" s="253"/>
      <c r="CC609" s="253"/>
      <c r="CD609" s="253"/>
      <c r="CE609" s="253"/>
      <c r="CF609" s="253"/>
      <c r="CG609" s="253"/>
      <c r="CH609" s="253"/>
      <c r="CI609" s="253"/>
      <c r="CJ609" s="253"/>
      <c r="CK609" s="253"/>
      <c r="CL609" s="253"/>
      <c r="CM609" s="253"/>
    </row>
    <row r="610" spans="1:91" x14ac:dyDescent="0.25">
      <c r="A610" s="253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  <c r="AA610" s="253"/>
      <c r="AB610" s="253"/>
      <c r="AC610" s="253"/>
      <c r="AD610" s="253"/>
      <c r="AE610" s="253"/>
      <c r="AF610" s="253"/>
      <c r="AG610" s="253"/>
      <c r="AH610" s="253"/>
      <c r="AI610" s="253"/>
      <c r="AJ610" s="253"/>
      <c r="AK610" s="253"/>
      <c r="AL610" s="253"/>
      <c r="AM610" s="253"/>
      <c r="AN610" s="253"/>
      <c r="AO610" s="253"/>
      <c r="AP610" s="253"/>
      <c r="AQ610" s="253"/>
      <c r="AR610" s="253"/>
      <c r="AS610" s="253"/>
      <c r="AT610" s="253"/>
      <c r="AU610" s="253"/>
      <c r="AV610" s="253"/>
      <c r="AW610" s="253"/>
      <c r="AX610" s="253"/>
      <c r="AY610" s="253"/>
      <c r="AZ610" s="253"/>
      <c r="BA610" s="253"/>
      <c r="BB610" s="253"/>
      <c r="BC610" s="253"/>
      <c r="BD610" s="253"/>
      <c r="BE610" s="253"/>
      <c r="BF610" s="253"/>
      <c r="BG610" s="253"/>
      <c r="BH610" s="253"/>
      <c r="BI610" s="253"/>
      <c r="BJ610" s="253"/>
      <c r="BK610" s="253"/>
      <c r="BL610" s="253"/>
      <c r="BM610" s="253"/>
      <c r="BN610" s="253"/>
      <c r="BO610" s="253"/>
      <c r="BP610" s="253"/>
      <c r="BQ610" s="253"/>
      <c r="BR610" s="253"/>
      <c r="BS610" s="253"/>
      <c r="BT610" s="253"/>
      <c r="BU610" s="253"/>
      <c r="BV610" s="253"/>
      <c r="BW610" s="253"/>
      <c r="BX610" s="253"/>
      <c r="BY610" s="253"/>
      <c r="BZ610" s="253"/>
      <c r="CA610" s="253"/>
      <c r="CB610" s="253"/>
      <c r="CC610" s="253"/>
      <c r="CD610" s="253"/>
      <c r="CE610" s="253"/>
      <c r="CF610" s="253"/>
      <c r="CG610" s="253"/>
      <c r="CH610" s="253"/>
      <c r="CI610" s="253"/>
      <c r="CJ610" s="253"/>
      <c r="CK610" s="253"/>
      <c r="CL610" s="253"/>
      <c r="CM610" s="253"/>
    </row>
    <row r="611" spans="1:91" x14ac:dyDescent="0.25">
      <c r="A611" s="253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  <c r="AA611" s="253"/>
      <c r="AB611" s="253"/>
      <c r="AC611" s="253"/>
      <c r="AD611" s="253"/>
      <c r="AE611" s="253"/>
      <c r="AF611" s="253"/>
      <c r="AG611" s="253"/>
      <c r="AH611" s="253"/>
      <c r="AI611" s="253"/>
      <c r="AJ611" s="253"/>
      <c r="AK611" s="253"/>
      <c r="AL611" s="253"/>
      <c r="AM611" s="253"/>
      <c r="AN611" s="253"/>
      <c r="AO611" s="253"/>
      <c r="AP611" s="253"/>
      <c r="AQ611" s="253"/>
      <c r="AR611" s="253"/>
      <c r="AS611" s="253"/>
      <c r="AT611" s="253"/>
      <c r="AU611" s="253"/>
      <c r="AV611" s="253"/>
      <c r="AW611" s="253"/>
      <c r="AX611" s="253"/>
      <c r="AY611" s="253"/>
      <c r="AZ611" s="253"/>
      <c r="BA611" s="253"/>
      <c r="BB611" s="253"/>
      <c r="BC611" s="253"/>
      <c r="BD611" s="253"/>
      <c r="BE611" s="253"/>
      <c r="BF611" s="253"/>
      <c r="BG611" s="253"/>
      <c r="BH611" s="253"/>
      <c r="BI611" s="253"/>
      <c r="BJ611" s="253"/>
      <c r="BK611" s="253"/>
      <c r="BL611" s="253"/>
      <c r="BM611" s="253"/>
      <c r="BN611" s="253"/>
      <c r="BO611" s="253"/>
      <c r="BP611" s="253"/>
      <c r="BQ611" s="253"/>
      <c r="BR611" s="253"/>
      <c r="BS611" s="253"/>
      <c r="BT611" s="253"/>
      <c r="BU611" s="253"/>
      <c r="BV611" s="253"/>
      <c r="BW611" s="253"/>
      <c r="BX611" s="253"/>
      <c r="BY611" s="253"/>
      <c r="BZ611" s="253"/>
      <c r="CA611" s="253"/>
      <c r="CB611" s="253"/>
      <c r="CC611" s="253"/>
      <c r="CD611" s="253"/>
      <c r="CE611" s="253"/>
      <c r="CF611" s="253"/>
      <c r="CG611" s="253"/>
      <c r="CH611" s="253"/>
      <c r="CI611" s="253"/>
      <c r="CJ611" s="253"/>
      <c r="CK611" s="253"/>
      <c r="CL611" s="253"/>
      <c r="CM611" s="253"/>
    </row>
    <row r="612" spans="1:91" x14ac:dyDescent="0.25">
      <c r="A612" s="253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  <c r="AA612" s="253"/>
      <c r="AB612" s="253"/>
      <c r="AC612" s="253"/>
      <c r="AD612" s="253"/>
      <c r="AE612" s="253"/>
      <c r="AF612" s="253"/>
      <c r="AG612" s="253"/>
      <c r="AH612" s="253"/>
      <c r="AI612" s="253"/>
      <c r="AJ612" s="253"/>
      <c r="AK612" s="253"/>
      <c r="AL612" s="253"/>
      <c r="AM612" s="253"/>
      <c r="AN612" s="253"/>
      <c r="AO612" s="253"/>
      <c r="AP612" s="253"/>
      <c r="AQ612" s="253"/>
      <c r="AR612" s="253"/>
      <c r="AS612" s="253"/>
      <c r="AT612" s="253"/>
      <c r="AU612" s="253"/>
      <c r="AV612" s="253"/>
      <c r="AW612" s="253"/>
      <c r="AX612" s="253"/>
      <c r="AY612" s="253"/>
      <c r="AZ612" s="253"/>
      <c r="BA612" s="253"/>
      <c r="BB612" s="253"/>
      <c r="BC612" s="253"/>
      <c r="BD612" s="253"/>
      <c r="BE612" s="253"/>
      <c r="BF612" s="253"/>
      <c r="BG612" s="253"/>
      <c r="BH612" s="253"/>
      <c r="BI612" s="253"/>
      <c r="BJ612" s="253"/>
      <c r="BK612" s="253"/>
      <c r="BL612" s="253"/>
      <c r="BM612" s="253"/>
      <c r="BN612" s="253"/>
      <c r="BO612" s="253"/>
      <c r="BP612" s="253"/>
      <c r="BQ612" s="253"/>
      <c r="BR612" s="253"/>
      <c r="BS612" s="253"/>
      <c r="BT612" s="253"/>
      <c r="BU612" s="253"/>
      <c r="BV612" s="253"/>
      <c r="BW612" s="253"/>
      <c r="BX612" s="253"/>
      <c r="BY612" s="253"/>
      <c r="BZ612" s="253"/>
      <c r="CA612" s="253"/>
      <c r="CB612" s="253"/>
      <c r="CC612" s="253"/>
      <c r="CD612" s="253"/>
      <c r="CE612" s="253"/>
      <c r="CF612" s="253"/>
      <c r="CG612" s="253"/>
      <c r="CH612" s="253"/>
      <c r="CI612" s="253"/>
      <c r="CJ612" s="253"/>
      <c r="CK612" s="253"/>
      <c r="CL612" s="253"/>
      <c r="CM612" s="253"/>
    </row>
    <row r="613" spans="1:91" x14ac:dyDescent="0.25">
      <c r="A613" s="253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  <c r="AA613" s="253"/>
      <c r="AB613" s="253"/>
      <c r="AC613" s="253"/>
      <c r="AD613" s="253"/>
      <c r="AE613" s="253"/>
      <c r="AF613" s="253"/>
      <c r="AG613" s="253"/>
      <c r="AH613" s="253"/>
      <c r="AI613" s="253"/>
      <c r="AJ613" s="253"/>
      <c r="AK613" s="253"/>
      <c r="AL613" s="253"/>
      <c r="AM613" s="253"/>
      <c r="AN613" s="253"/>
      <c r="AO613" s="253"/>
      <c r="AP613" s="253"/>
      <c r="AQ613" s="253"/>
      <c r="AR613" s="253"/>
      <c r="AS613" s="253"/>
      <c r="AT613" s="253"/>
      <c r="AU613" s="253"/>
      <c r="AV613" s="253"/>
      <c r="AW613" s="253"/>
      <c r="AX613" s="253"/>
      <c r="AY613" s="253"/>
      <c r="AZ613" s="253"/>
      <c r="BA613" s="253"/>
      <c r="BB613" s="253"/>
      <c r="BC613" s="253"/>
      <c r="BD613" s="253"/>
      <c r="BE613" s="253"/>
      <c r="BF613" s="253"/>
      <c r="BG613" s="253"/>
      <c r="BH613" s="253"/>
      <c r="BI613" s="253"/>
      <c r="BJ613" s="253"/>
      <c r="BK613" s="253"/>
      <c r="BL613" s="253"/>
      <c r="BM613" s="253"/>
      <c r="BN613" s="253"/>
      <c r="BO613" s="253"/>
      <c r="BP613" s="253"/>
      <c r="BQ613" s="253"/>
      <c r="BR613" s="253"/>
      <c r="BS613" s="253"/>
      <c r="BT613" s="253"/>
      <c r="BU613" s="253"/>
      <c r="BV613" s="253"/>
      <c r="BW613" s="253"/>
      <c r="BX613" s="253"/>
      <c r="BY613" s="253"/>
      <c r="BZ613" s="253"/>
      <c r="CA613" s="253"/>
      <c r="CB613" s="253"/>
      <c r="CC613" s="253"/>
      <c r="CD613" s="253"/>
      <c r="CE613" s="253"/>
      <c r="CF613" s="253"/>
      <c r="CG613" s="253"/>
      <c r="CH613" s="253"/>
      <c r="CI613" s="253"/>
      <c r="CJ613" s="253"/>
      <c r="CK613" s="253"/>
      <c r="CL613" s="253"/>
      <c r="CM613" s="253"/>
    </row>
    <row r="614" spans="1:91" x14ac:dyDescent="0.25">
      <c r="A614" s="253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  <c r="AA614" s="253"/>
      <c r="AB614" s="253"/>
      <c r="AC614" s="253"/>
      <c r="AD614" s="253"/>
      <c r="AE614" s="253"/>
      <c r="AF614" s="253"/>
      <c r="AG614" s="253"/>
      <c r="AH614" s="253"/>
      <c r="AI614" s="253"/>
      <c r="AJ614" s="253"/>
      <c r="AK614" s="253"/>
      <c r="AL614" s="253"/>
      <c r="AM614" s="253"/>
      <c r="AN614" s="253"/>
      <c r="AO614" s="253"/>
      <c r="AP614" s="253"/>
      <c r="AQ614" s="253"/>
      <c r="AR614" s="253"/>
      <c r="AS614" s="253"/>
      <c r="AT614" s="253"/>
      <c r="AU614" s="253"/>
      <c r="AV614" s="253"/>
      <c r="AW614" s="253"/>
      <c r="AX614" s="253"/>
      <c r="AY614" s="253"/>
      <c r="AZ614" s="253"/>
      <c r="BA614" s="253"/>
      <c r="BB614" s="253"/>
      <c r="BC614" s="253"/>
      <c r="BD614" s="253"/>
      <c r="BE614" s="253"/>
      <c r="BF614" s="253"/>
      <c r="BG614" s="253"/>
      <c r="BH614" s="253"/>
      <c r="BI614" s="253"/>
      <c r="BJ614" s="253"/>
      <c r="BK614" s="253"/>
      <c r="BL614" s="253"/>
      <c r="BM614" s="253"/>
      <c r="BN614" s="253"/>
      <c r="BO614" s="253"/>
      <c r="BP614" s="253"/>
      <c r="BQ614" s="253"/>
      <c r="BR614" s="253"/>
      <c r="BS614" s="253"/>
      <c r="BT614" s="253"/>
      <c r="BU614" s="253"/>
      <c r="BV614" s="253"/>
      <c r="BW614" s="253"/>
      <c r="BX614" s="253"/>
      <c r="BY614" s="253"/>
      <c r="BZ614" s="253"/>
      <c r="CA614" s="253"/>
      <c r="CB614" s="253"/>
      <c r="CC614" s="253"/>
      <c r="CD614" s="253"/>
      <c r="CE614" s="253"/>
      <c r="CF614" s="253"/>
      <c r="CG614" s="253"/>
      <c r="CH614" s="253"/>
      <c r="CI614" s="253"/>
      <c r="CJ614" s="253"/>
      <c r="CK614" s="253"/>
      <c r="CL614" s="253"/>
      <c r="CM614" s="253"/>
    </row>
    <row r="615" spans="1:91" x14ac:dyDescent="0.25">
      <c r="A615" s="253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  <c r="AA615" s="253"/>
      <c r="AB615" s="253"/>
      <c r="AC615" s="253"/>
      <c r="AD615" s="253"/>
      <c r="AE615" s="253"/>
      <c r="AF615" s="253"/>
      <c r="AG615" s="253"/>
      <c r="AH615" s="253"/>
      <c r="AI615" s="253"/>
      <c r="AJ615" s="253"/>
      <c r="AK615" s="253"/>
      <c r="AL615" s="253"/>
      <c r="AM615" s="253"/>
      <c r="AN615" s="253"/>
      <c r="AO615" s="253"/>
      <c r="AP615" s="253"/>
      <c r="AQ615" s="253"/>
      <c r="AR615" s="253"/>
      <c r="AS615" s="253"/>
      <c r="AT615" s="253"/>
      <c r="AU615" s="253"/>
      <c r="AV615" s="253"/>
      <c r="AW615" s="253"/>
      <c r="AX615" s="253"/>
      <c r="AY615" s="253"/>
      <c r="AZ615" s="253"/>
      <c r="BA615" s="253"/>
      <c r="BB615" s="253"/>
      <c r="BC615" s="253"/>
      <c r="BD615" s="253"/>
      <c r="BE615" s="253"/>
      <c r="BF615" s="253"/>
      <c r="BG615" s="253"/>
      <c r="BH615" s="253"/>
      <c r="BI615" s="253"/>
      <c r="BJ615" s="253"/>
      <c r="BK615" s="253"/>
      <c r="BL615" s="253"/>
      <c r="BM615" s="253"/>
      <c r="BN615" s="253"/>
      <c r="BO615" s="253"/>
      <c r="BP615" s="253"/>
      <c r="BQ615" s="253"/>
      <c r="BR615" s="253"/>
      <c r="BS615" s="253"/>
      <c r="BT615" s="253"/>
      <c r="BU615" s="253"/>
      <c r="BV615" s="253"/>
      <c r="BW615" s="253"/>
      <c r="BX615" s="253"/>
      <c r="BY615" s="253"/>
      <c r="BZ615" s="253"/>
      <c r="CA615" s="253"/>
      <c r="CB615" s="253"/>
      <c r="CC615" s="253"/>
      <c r="CD615" s="253"/>
      <c r="CE615" s="253"/>
      <c r="CF615" s="253"/>
      <c r="CG615" s="253"/>
      <c r="CH615" s="253"/>
      <c r="CI615" s="253"/>
      <c r="CJ615" s="253"/>
      <c r="CK615" s="253"/>
      <c r="CL615" s="253"/>
      <c r="CM615" s="253"/>
    </row>
    <row r="616" spans="1:91" x14ac:dyDescent="0.25">
      <c r="A616" s="253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  <c r="AA616" s="253"/>
      <c r="AB616" s="253"/>
      <c r="AC616" s="253"/>
      <c r="AD616" s="253"/>
      <c r="AE616" s="253"/>
      <c r="AF616" s="253"/>
      <c r="AG616" s="253"/>
      <c r="AH616" s="253"/>
      <c r="AI616" s="253"/>
      <c r="AJ616" s="253"/>
      <c r="AK616" s="253"/>
      <c r="AL616" s="253"/>
      <c r="AM616" s="253"/>
      <c r="AN616" s="253"/>
      <c r="AO616" s="253"/>
      <c r="AP616" s="253"/>
      <c r="AQ616" s="253"/>
      <c r="AR616" s="253"/>
      <c r="AS616" s="253"/>
      <c r="AT616" s="253"/>
      <c r="AU616" s="253"/>
      <c r="AV616" s="253"/>
      <c r="AW616" s="253"/>
      <c r="AX616" s="253"/>
      <c r="AY616" s="253"/>
      <c r="AZ616" s="253"/>
      <c r="BA616" s="253"/>
      <c r="BB616" s="253"/>
      <c r="BC616" s="253"/>
      <c r="BD616" s="253"/>
      <c r="BE616" s="253"/>
      <c r="BF616" s="253"/>
      <c r="BG616" s="253"/>
      <c r="BH616" s="253"/>
      <c r="BI616" s="253"/>
      <c r="BJ616" s="253"/>
      <c r="BK616" s="253"/>
      <c r="BL616" s="253"/>
      <c r="BM616" s="253"/>
      <c r="BN616" s="253"/>
      <c r="BO616" s="253"/>
      <c r="BP616" s="253"/>
      <c r="BQ616" s="253"/>
      <c r="BR616" s="253"/>
      <c r="BS616" s="253"/>
      <c r="BT616" s="253"/>
      <c r="BU616" s="253"/>
      <c r="BV616" s="253"/>
      <c r="BW616" s="253"/>
      <c r="BX616" s="253"/>
      <c r="BY616" s="253"/>
      <c r="BZ616" s="253"/>
      <c r="CA616" s="253"/>
      <c r="CB616" s="253"/>
      <c r="CC616" s="253"/>
      <c r="CD616" s="253"/>
      <c r="CE616" s="253"/>
      <c r="CF616" s="253"/>
      <c r="CG616" s="253"/>
      <c r="CH616" s="253"/>
      <c r="CI616" s="253"/>
      <c r="CJ616" s="253"/>
      <c r="CK616" s="253"/>
      <c r="CL616" s="253"/>
      <c r="CM616" s="253"/>
    </row>
    <row r="617" spans="1:91" x14ac:dyDescent="0.25">
      <c r="A617" s="253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  <c r="AA617" s="253"/>
      <c r="AB617" s="253"/>
      <c r="AC617" s="253"/>
      <c r="AD617" s="253"/>
      <c r="AE617" s="253"/>
      <c r="AF617" s="253"/>
      <c r="AG617" s="253"/>
      <c r="AH617" s="253"/>
      <c r="AI617" s="253"/>
      <c r="AJ617" s="253"/>
      <c r="AK617" s="253"/>
      <c r="AL617" s="253"/>
      <c r="AM617" s="253"/>
      <c r="AN617" s="253"/>
      <c r="AO617" s="253"/>
      <c r="AP617" s="253"/>
      <c r="AQ617" s="253"/>
      <c r="AR617" s="253"/>
      <c r="AS617" s="253"/>
      <c r="AT617" s="253"/>
      <c r="AU617" s="253"/>
      <c r="AV617" s="253"/>
      <c r="AW617" s="253"/>
      <c r="AX617" s="253"/>
      <c r="AY617" s="253"/>
      <c r="AZ617" s="253"/>
      <c r="BA617" s="253"/>
      <c r="BB617" s="253"/>
      <c r="BC617" s="253"/>
      <c r="BD617" s="253"/>
      <c r="BE617" s="253"/>
      <c r="BF617" s="253"/>
      <c r="BG617" s="253"/>
      <c r="BH617" s="253"/>
      <c r="BI617" s="253"/>
      <c r="BJ617" s="253"/>
      <c r="BK617" s="253"/>
      <c r="BL617" s="253"/>
      <c r="BM617" s="253"/>
      <c r="BN617" s="253"/>
      <c r="BO617" s="253"/>
      <c r="BP617" s="253"/>
      <c r="BQ617" s="253"/>
      <c r="BR617" s="253"/>
      <c r="BS617" s="253"/>
      <c r="BT617" s="253"/>
      <c r="BU617" s="253"/>
      <c r="BV617" s="253"/>
      <c r="BW617" s="253"/>
      <c r="BX617" s="253"/>
      <c r="BY617" s="253"/>
      <c r="BZ617" s="253"/>
      <c r="CA617" s="253"/>
      <c r="CB617" s="253"/>
      <c r="CC617" s="253"/>
      <c r="CD617" s="253"/>
      <c r="CE617" s="253"/>
      <c r="CF617" s="253"/>
      <c r="CG617" s="253"/>
      <c r="CH617" s="253"/>
      <c r="CI617" s="253"/>
      <c r="CJ617" s="253"/>
      <c r="CK617" s="253"/>
      <c r="CL617" s="253"/>
      <c r="CM617" s="253"/>
    </row>
    <row r="618" spans="1:91" x14ac:dyDescent="0.25">
      <c r="A618" s="253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  <c r="AA618" s="253"/>
      <c r="AB618" s="253"/>
      <c r="AC618" s="253"/>
      <c r="AD618" s="253"/>
      <c r="AE618" s="253"/>
      <c r="AF618" s="253"/>
      <c r="AG618" s="253"/>
      <c r="AH618" s="253"/>
      <c r="AI618" s="253"/>
      <c r="AJ618" s="253"/>
      <c r="AK618" s="253"/>
      <c r="AL618" s="253"/>
      <c r="AM618" s="253"/>
      <c r="AN618" s="253"/>
      <c r="AO618" s="253"/>
      <c r="AP618" s="253"/>
      <c r="AQ618" s="253"/>
      <c r="AR618" s="253"/>
      <c r="AS618" s="253"/>
      <c r="AT618" s="253"/>
      <c r="AU618" s="253"/>
      <c r="AV618" s="253"/>
      <c r="AW618" s="253"/>
      <c r="AX618" s="253"/>
      <c r="AY618" s="253"/>
      <c r="AZ618" s="253"/>
      <c r="BA618" s="253"/>
      <c r="BB618" s="253"/>
      <c r="BC618" s="253"/>
      <c r="BD618" s="253"/>
      <c r="BE618" s="253"/>
      <c r="BF618" s="253"/>
      <c r="BG618" s="253"/>
      <c r="BH618" s="253"/>
      <c r="BI618" s="253"/>
      <c r="BJ618" s="253"/>
      <c r="BK618" s="253"/>
      <c r="BL618" s="253"/>
      <c r="BM618" s="253"/>
      <c r="BN618" s="253"/>
      <c r="BO618" s="253"/>
      <c r="BP618" s="253"/>
      <c r="BQ618" s="253"/>
      <c r="BR618" s="253"/>
      <c r="BS618" s="253"/>
      <c r="BT618" s="253"/>
      <c r="BU618" s="253"/>
      <c r="BV618" s="253"/>
      <c r="BW618" s="253"/>
      <c r="BX618" s="253"/>
      <c r="BY618" s="253"/>
      <c r="BZ618" s="253"/>
      <c r="CA618" s="253"/>
      <c r="CB618" s="253"/>
      <c r="CC618" s="253"/>
      <c r="CD618" s="253"/>
      <c r="CE618" s="253"/>
      <c r="CF618" s="253"/>
      <c r="CG618" s="253"/>
      <c r="CH618" s="253"/>
      <c r="CI618" s="253"/>
      <c r="CJ618" s="253"/>
      <c r="CK618" s="253"/>
      <c r="CL618" s="253"/>
      <c r="CM618" s="253"/>
    </row>
    <row r="619" spans="1:91" x14ac:dyDescent="0.25">
      <c r="A619" s="253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  <c r="AA619" s="253"/>
      <c r="AB619" s="253"/>
      <c r="AC619" s="253"/>
      <c r="AD619" s="253"/>
      <c r="AE619" s="253"/>
      <c r="AF619" s="253"/>
      <c r="AG619" s="253"/>
      <c r="AH619" s="253"/>
      <c r="AI619" s="253"/>
      <c r="AJ619" s="253"/>
      <c r="AK619" s="253"/>
      <c r="AL619" s="253"/>
      <c r="AM619" s="253"/>
      <c r="AN619" s="253"/>
      <c r="AO619" s="253"/>
      <c r="AP619" s="253"/>
      <c r="AQ619" s="253"/>
      <c r="AR619" s="253"/>
      <c r="AS619" s="253"/>
      <c r="AT619" s="253"/>
      <c r="AU619" s="253"/>
      <c r="AV619" s="253"/>
      <c r="AW619" s="253"/>
      <c r="AX619" s="253"/>
      <c r="AY619" s="253"/>
      <c r="AZ619" s="253"/>
      <c r="BA619" s="253"/>
      <c r="BB619" s="253"/>
      <c r="BC619" s="253"/>
      <c r="BD619" s="253"/>
      <c r="BE619" s="253"/>
      <c r="BF619" s="253"/>
      <c r="BG619" s="253"/>
      <c r="BH619" s="253"/>
      <c r="BI619" s="253"/>
      <c r="BJ619" s="253"/>
      <c r="BK619" s="253"/>
      <c r="BL619" s="253"/>
      <c r="BM619" s="253"/>
      <c r="BN619" s="253"/>
      <c r="BO619" s="253"/>
      <c r="BP619" s="253"/>
      <c r="BQ619" s="253"/>
      <c r="BR619" s="253"/>
      <c r="BS619" s="253"/>
      <c r="BT619" s="253"/>
      <c r="BU619" s="253"/>
      <c r="BV619" s="253"/>
      <c r="BW619" s="253"/>
      <c r="BX619" s="253"/>
      <c r="BY619" s="253"/>
      <c r="BZ619" s="253"/>
      <c r="CA619" s="253"/>
      <c r="CB619" s="253"/>
      <c r="CC619" s="253"/>
      <c r="CD619" s="253"/>
      <c r="CE619" s="253"/>
      <c r="CF619" s="253"/>
      <c r="CG619" s="253"/>
      <c r="CH619" s="253"/>
      <c r="CI619" s="253"/>
      <c r="CJ619" s="253"/>
      <c r="CK619" s="253"/>
      <c r="CL619" s="253"/>
      <c r="CM619" s="253"/>
    </row>
    <row r="620" spans="1:91" x14ac:dyDescent="0.25">
      <c r="A620" s="253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  <c r="AA620" s="253"/>
      <c r="AB620" s="253"/>
      <c r="AC620" s="253"/>
      <c r="AD620" s="253"/>
      <c r="AE620" s="253"/>
      <c r="AF620" s="253"/>
      <c r="AG620" s="253"/>
      <c r="AH620" s="253"/>
      <c r="AI620" s="253"/>
      <c r="AJ620" s="253"/>
      <c r="AK620" s="253"/>
      <c r="AL620" s="253"/>
      <c r="AM620" s="253"/>
      <c r="AN620" s="253"/>
      <c r="AO620" s="253"/>
      <c r="AP620" s="253"/>
      <c r="AQ620" s="253"/>
      <c r="AR620" s="253"/>
      <c r="AS620" s="253"/>
      <c r="AT620" s="253"/>
      <c r="AU620" s="253"/>
      <c r="AV620" s="253"/>
      <c r="AW620" s="253"/>
      <c r="AX620" s="253"/>
      <c r="AY620" s="253"/>
      <c r="AZ620" s="253"/>
      <c r="BA620" s="253"/>
      <c r="BB620" s="253"/>
      <c r="BC620" s="253"/>
      <c r="BD620" s="253"/>
      <c r="BE620" s="253"/>
      <c r="BF620" s="253"/>
      <c r="BG620" s="253"/>
      <c r="BH620" s="253"/>
      <c r="BI620" s="253"/>
      <c r="BJ620" s="253"/>
      <c r="BK620" s="253"/>
      <c r="BL620" s="253"/>
      <c r="BM620" s="253"/>
      <c r="BN620" s="253"/>
      <c r="BO620" s="253"/>
      <c r="BP620" s="253"/>
      <c r="BQ620" s="253"/>
      <c r="BR620" s="253"/>
      <c r="BS620" s="253"/>
      <c r="BT620" s="253"/>
      <c r="BU620" s="253"/>
      <c r="BV620" s="253"/>
      <c r="BW620" s="253"/>
      <c r="BX620" s="253"/>
      <c r="BY620" s="253"/>
      <c r="BZ620" s="253"/>
      <c r="CA620" s="253"/>
      <c r="CB620" s="253"/>
      <c r="CC620" s="253"/>
      <c r="CD620" s="253"/>
      <c r="CE620" s="253"/>
      <c r="CF620" s="253"/>
      <c r="CG620" s="253"/>
      <c r="CH620" s="253"/>
      <c r="CI620" s="253"/>
      <c r="CJ620" s="253"/>
      <c r="CK620" s="253"/>
      <c r="CL620" s="253"/>
      <c r="CM620" s="253"/>
    </row>
    <row r="621" spans="1:91" x14ac:dyDescent="0.25">
      <c r="A621" s="253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  <c r="AA621" s="253"/>
      <c r="AB621" s="253"/>
      <c r="AC621" s="253"/>
      <c r="AD621" s="253"/>
      <c r="AE621" s="253"/>
      <c r="AF621" s="253"/>
      <c r="AG621" s="253"/>
      <c r="AH621" s="253"/>
      <c r="AI621" s="253"/>
      <c r="AJ621" s="253"/>
      <c r="AK621" s="253"/>
      <c r="AL621" s="253"/>
      <c r="AM621" s="253"/>
      <c r="AN621" s="253"/>
      <c r="AO621" s="253"/>
      <c r="AP621" s="253"/>
      <c r="AQ621" s="253"/>
      <c r="AR621" s="253"/>
      <c r="AS621" s="253"/>
      <c r="AT621" s="253"/>
      <c r="AU621" s="253"/>
      <c r="AV621" s="253"/>
      <c r="AW621" s="253"/>
      <c r="AX621" s="253"/>
      <c r="AY621" s="253"/>
      <c r="AZ621" s="253"/>
      <c r="BA621" s="253"/>
      <c r="BB621" s="253"/>
      <c r="BC621" s="253"/>
      <c r="BD621" s="253"/>
      <c r="BE621" s="253"/>
      <c r="BF621" s="253"/>
      <c r="BG621" s="253"/>
      <c r="BH621" s="253"/>
      <c r="BI621" s="253"/>
      <c r="BJ621" s="253"/>
      <c r="BK621" s="253"/>
      <c r="BL621" s="253"/>
      <c r="BM621" s="253"/>
      <c r="BN621" s="253"/>
      <c r="BO621" s="253"/>
      <c r="BP621" s="253"/>
      <c r="BQ621" s="253"/>
      <c r="BR621" s="253"/>
      <c r="BS621" s="253"/>
      <c r="BT621" s="253"/>
      <c r="BU621" s="253"/>
      <c r="BV621" s="253"/>
      <c r="BW621" s="253"/>
      <c r="BX621" s="253"/>
      <c r="BY621" s="253"/>
      <c r="BZ621" s="253"/>
      <c r="CA621" s="253"/>
      <c r="CB621" s="253"/>
      <c r="CC621" s="253"/>
      <c r="CD621" s="253"/>
      <c r="CE621" s="253"/>
      <c r="CF621" s="253"/>
      <c r="CG621" s="253"/>
      <c r="CH621" s="253"/>
      <c r="CI621" s="253"/>
      <c r="CJ621" s="253"/>
      <c r="CK621" s="253"/>
      <c r="CL621" s="253"/>
      <c r="CM621" s="253"/>
    </row>
    <row r="622" spans="1:91" x14ac:dyDescent="0.25">
      <c r="A622" s="253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  <c r="AA622" s="253"/>
      <c r="AB622" s="253"/>
      <c r="AC622" s="253"/>
      <c r="AD622" s="253"/>
      <c r="AE622" s="253"/>
      <c r="AF622" s="253"/>
      <c r="AG622" s="253"/>
      <c r="AH622" s="253"/>
      <c r="AI622" s="253"/>
      <c r="AJ622" s="253"/>
      <c r="AK622" s="253"/>
      <c r="AL622" s="253"/>
      <c r="AM622" s="253"/>
      <c r="AN622" s="253"/>
      <c r="AO622" s="253"/>
      <c r="AP622" s="253"/>
      <c r="AQ622" s="253"/>
      <c r="AR622" s="253"/>
      <c r="AS622" s="253"/>
      <c r="AT622" s="253"/>
      <c r="AU622" s="253"/>
      <c r="AV622" s="253"/>
      <c r="AW622" s="253"/>
      <c r="AX622" s="253"/>
      <c r="AY622" s="253"/>
      <c r="AZ622" s="253"/>
      <c r="BA622" s="253"/>
      <c r="BB622" s="253"/>
      <c r="BC622" s="253"/>
      <c r="BD622" s="253"/>
      <c r="BE622" s="253"/>
      <c r="BF622" s="253"/>
      <c r="BG622" s="253"/>
      <c r="BH622" s="253"/>
      <c r="BI622" s="253"/>
      <c r="BJ622" s="253"/>
      <c r="BK622" s="253"/>
      <c r="BL622" s="253"/>
      <c r="BM622" s="253"/>
      <c r="BN622" s="253"/>
      <c r="BO622" s="253"/>
      <c r="BP622" s="253"/>
      <c r="BQ622" s="253"/>
      <c r="BR622" s="253"/>
      <c r="BS622" s="253"/>
      <c r="BT622" s="253"/>
      <c r="BU622" s="253"/>
      <c r="BV622" s="253"/>
      <c r="BW622" s="253"/>
      <c r="BX622" s="253"/>
      <c r="BY622" s="253"/>
      <c r="BZ622" s="253"/>
      <c r="CA622" s="253"/>
      <c r="CB622" s="253"/>
      <c r="CC622" s="253"/>
      <c r="CD622" s="253"/>
      <c r="CE622" s="253"/>
      <c r="CF622" s="253"/>
      <c r="CG622" s="253"/>
      <c r="CH622" s="253"/>
      <c r="CI622" s="253"/>
      <c r="CJ622" s="253"/>
      <c r="CK622" s="253"/>
      <c r="CL622" s="253"/>
      <c r="CM622" s="253"/>
    </row>
    <row r="623" spans="1:91" x14ac:dyDescent="0.25">
      <c r="A623" s="253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  <c r="AA623" s="253"/>
      <c r="AB623" s="253"/>
      <c r="AC623" s="253"/>
      <c r="AD623" s="253"/>
      <c r="AE623" s="253"/>
      <c r="AF623" s="253"/>
      <c r="AG623" s="253"/>
      <c r="AH623" s="253"/>
      <c r="AI623" s="253"/>
      <c r="AJ623" s="253"/>
      <c r="AK623" s="253"/>
      <c r="AL623" s="253"/>
      <c r="AM623" s="253"/>
      <c r="AN623" s="253"/>
      <c r="AO623" s="253"/>
      <c r="AP623" s="253"/>
      <c r="AQ623" s="253"/>
      <c r="AR623" s="253"/>
      <c r="AS623" s="253"/>
      <c r="AT623" s="253"/>
      <c r="AU623" s="253"/>
      <c r="AV623" s="253"/>
      <c r="AW623" s="253"/>
      <c r="AX623" s="253"/>
      <c r="AY623" s="253"/>
      <c r="AZ623" s="253"/>
      <c r="BA623" s="253"/>
      <c r="BB623" s="253"/>
      <c r="BC623" s="253"/>
      <c r="BD623" s="253"/>
      <c r="BE623" s="253"/>
      <c r="BF623" s="253"/>
      <c r="BG623" s="253"/>
      <c r="BH623" s="253"/>
      <c r="BI623" s="253"/>
      <c r="BJ623" s="253"/>
      <c r="BK623" s="253"/>
      <c r="BL623" s="253"/>
      <c r="BM623" s="253"/>
      <c r="BN623" s="253"/>
      <c r="BO623" s="253"/>
      <c r="BP623" s="253"/>
      <c r="BQ623" s="253"/>
      <c r="BR623" s="253"/>
      <c r="BS623" s="253"/>
      <c r="BT623" s="253"/>
      <c r="BU623" s="253"/>
      <c r="BV623" s="253"/>
      <c r="BW623" s="253"/>
      <c r="BX623" s="253"/>
      <c r="BY623" s="253"/>
      <c r="BZ623" s="253"/>
      <c r="CA623" s="253"/>
      <c r="CB623" s="253"/>
      <c r="CC623" s="253"/>
      <c r="CD623" s="253"/>
      <c r="CE623" s="253"/>
      <c r="CF623" s="253"/>
      <c r="CG623" s="253"/>
      <c r="CH623" s="253"/>
      <c r="CI623" s="253"/>
      <c r="CJ623" s="253"/>
      <c r="CK623" s="253"/>
      <c r="CL623" s="253"/>
      <c r="CM623" s="253"/>
    </row>
    <row r="624" spans="1:91" x14ac:dyDescent="0.25">
      <c r="A624" s="253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  <c r="AA624" s="253"/>
      <c r="AB624" s="253"/>
      <c r="AC624" s="253"/>
      <c r="AD624" s="253"/>
      <c r="AE624" s="253"/>
      <c r="AF624" s="253"/>
      <c r="AG624" s="253"/>
      <c r="AH624" s="253"/>
      <c r="AI624" s="253"/>
      <c r="AJ624" s="253"/>
      <c r="AK624" s="253"/>
      <c r="AL624" s="253"/>
      <c r="AM624" s="253"/>
      <c r="AN624" s="253"/>
      <c r="AO624" s="253"/>
      <c r="AP624" s="253"/>
      <c r="AQ624" s="253"/>
      <c r="AR624" s="253"/>
      <c r="AS624" s="253"/>
      <c r="AT624" s="253"/>
      <c r="AU624" s="253"/>
      <c r="AV624" s="253"/>
      <c r="AW624" s="253"/>
      <c r="AX624" s="253"/>
      <c r="AY624" s="253"/>
      <c r="AZ624" s="253"/>
      <c r="BA624" s="253"/>
      <c r="BB624" s="253"/>
      <c r="BC624" s="253"/>
      <c r="BD624" s="253"/>
      <c r="BE624" s="253"/>
      <c r="BF624" s="253"/>
      <c r="BG624" s="253"/>
      <c r="BH624" s="253"/>
      <c r="BI624" s="253"/>
      <c r="BJ624" s="253"/>
      <c r="BK624" s="253"/>
      <c r="BL624" s="253"/>
      <c r="BM624" s="253"/>
      <c r="BN624" s="253"/>
      <c r="BO624" s="253"/>
      <c r="BP624" s="253"/>
      <c r="BQ624" s="253"/>
      <c r="BR624" s="253"/>
      <c r="BS624" s="253"/>
      <c r="BT624" s="253"/>
      <c r="BU624" s="253"/>
      <c r="BV624" s="253"/>
      <c r="BW624" s="253"/>
      <c r="BX624" s="253"/>
      <c r="BY624" s="253"/>
      <c r="BZ624" s="253"/>
      <c r="CA624" s="253"/>
      <c r="CB624" s="253"/>
      <c r="CC624" s="253"/>
      <c r="CD624" s="253"/>
      <c r="CE624" s="253"/>
      <c r="CF624" s="253"/>
      <c r="CG624" s="253"/>
      <c r="CH624" s="253"/>
      <c r="CI624" s="253"/>
      <c r="CJ624" s="253"/>
      <c r="CK624" s="253"/>
      <c r="CL624" s="253"/>
      <c r="CM624" s="253"/>
    </row>
    <row r="625" spans="1:91" x14ac:dyDescent="0.25">
      <c r="A625" s="253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  <c r="AA625" s="253"/>
      <c r="AB625" s="253"/>
      <c r="AC625" s="253"/>
      <c r="AD625" s="253"/>
      <c r="AE625" s="253"/>
      <c r="AF625" s="253"/>
      <c r="AG625" s="253"/>
      <c r="AH625" s="253"/>
      <c r="AI625" s="253"/>
      <c r="AJ625" s="253"/>
      <c r="AK625" s="253"/>
      <c r="AL625" s="253"/>
      <c r="AM625" s="253"/>
      <c r="AN625" s="253"/>
      <c r="AO625" s="253"/>
      <c r="AP625" s="253"/>
      <c r="AQ625" s="253"/>
      <c r="AR625" s="253"/>
      <c r="AS625" s="253"/>
      <c r="AT625" s="253"/>
      <c r="AU625" s="253"/>
      <c r="AV625" s="253"/>
      <c r="AW625" s="253"/>
      <c r="AX625" s="253"/>
      <c r="AY625" s="253"/>
      <c r="AZ625" s="253"/>
      <c r="BA625" s="253"/>
      <c r="BB625" s="253"/>
      <c r="BC625" s="253"/>
      <c r="BD625" s="253"/>
      <c r="BE625" s="253"/>
      <c r="BF625" s="253"/>
      <c r="BG625" s="253"/>
      <c r="BH625" s="253"/>
      <c r="BI625" s="253"/>
      <c r="BJ625" s="253"/>
      <c r="BK625" s="253"/>
      <c r="BL625" s="253"/>
      <c r="BM625" s="253"/>
      <c r="BN625" s="253"/>
      <c r="BO625" s="253"/>
      <c r="BP625" s="253"/>
      <c r="BQ625" s="253"/>
      <c r="BR625" s="253"/>
      <c r="BS625" s="253"/>
      <c r="BT625" s="253"/>
      <c r="BU625" s="253"/>
      <c r="BV625" s="253"/>
      <c r="BW625" s="253"/>
      <c r="BX625" s="253"/>
      <c r="BY625" s="253"/>
      <c r="BZ625" s="253"/>
      <c r="CA625" s="253"/>
      <c r="CB625" s="253"/>
      <c r="CC625" s="253"/>
      <c r="CD625" s="253"/>
      <c r="CE625" s="253"/>
      <c r="CF625" s="253"/>
      <c r="CG625" s="253"/>
      <c r="CH625" s="253"/>
      <c r="CI625" s="253"/>
      <c r="CJ625" s="253"/>
      <c r="CK625" s="253"/>
      <c r="CL625" s="253"/>
      <c r="CM625" s="253"/>
    </row>
    <row r="626" spans="1:91" x14ac:dyDescent="0.25">
      <c r="A626" s="253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/>
      <c r="AJ626" s="253"/>
      <c r="AK626" s="253"/>
      <c r="AL626" s="253"/>
      <c r="AM626" s="253"/>
      <c r="AN626" s="253"/>
      <c r="AO626" s="253"/>
      <c r="AP626" s="253"/>
      <c r="AQ626" s="253"/>
      <c r="AR626" s="253"/>
      <c r="AS626" s="253"/>
      <c r="AT626" s="253"/>
      <c r="AU626" s="253"/>
      <c r="AV626" s="253"/>
      <c r="AW626" s="253"/>
      <c r="AX626" s="253"/>
      <c r="AY626" s="253"/>
      <c r="AZ626" s="253"/>
      <c r="BA626" s="253"/>
      <c r="BB626" s="253"/>
      <c r="BC626" s="253"/>
      <c r="BD626" s="253"/>
      <c r="BE626" s="253"/>
      <c r="BF626" s="253"/>
      <c r="BG626" s="253"/>
      <c r="BH626" s="253"/>
      <c r="BI626" s="253"/>
      <c r="BJ626" s="253"/>
      <c r="BK626" s="253"/>
      <c r="BL626" s="253"/>
      <c r="BM626" s="253"/>
      <c r="BN626" s="253"/>
      <c r="BO626" s="253"/>
      <c r="BP626" s="253"/>
      <c r="BQ626" s="253"/>
      <c r="BR626" s="253"/>
      <c r="BS626" s="253"/>
      <c r="BT626" s="253"/>
      <c r="BU626" s="253"/>
      <c r="BV626" s="253"/>
      <c r="BW626" s="253"/>
      <c r="BX626" s="253"/>
      <c r="BY626" s="253"/>
      <c r="BZ626" s="253"/>
      <c r="CA626" s="253"/>
      <c r="CB626" s="253"/>
      <c r="CC626" s="253"/>
      <c r="CD626" s="253"/>
      <c r="CE626" s="253"/>
      <c r="CF626" s="253"/>
      <c r="CG626" s="253"/>
      <c r="CH626" s="253"/>
      <c r="CI626" s="253"/>
      <c r="CJ626" s="253"/>
      <c r="CK626" s="253"/>
      <c r="CL626" s="253"/>
      <c r="CM626" s="253"/>
    </row>
    <row r="627" spans="1:91" x14ac:dyDescent="0.25">
      <c r="A627" s="253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  <c r="AA627" s="253"/>
      <c r="AB627" s="253"/>
      <c r="AC627" s="253"/>
      <c r="AD627" s="253"/>
      <c r="AE627" s="253"/>
      <c r="AF627" s="253"/>
      <c r="AG627" s="253"/>
      <c r="AH627" s="253"/>
      <c r="AI627" s="253"/>
      <c r="AJ627" s="253"/>
      <c r="AK627" s="253"/>
      <c r="AL627" s="253"/>
      <c r="AM627" s="253"/>
      <c r="AN627" s="253"/>
      <c r="AO627" s="253"/>
      <c r="AP627" s="253"/>
      <c r="AQ627" s="253"/>
      <c r="AR627" s="253"/>
      <c r="AS627" s="253"/>
      <c r="AT627" s="253"/>
      <c r="AU627" s="253"/>
      <c r="AV627" s="253"/>
      <c r="AW627" s="253"/>
      <c r="AX627" s="253"/>
      <c r="AY627" s="253"/>
      <c r="AZ627" s="253"/>
      <c r="BA627" s="253"/>
      <c r="BB627" s="253"/>
      <c r="BC627" s="253"/>
      <c r="BD627" s="253"/>
      <c r="BE627" s="253"/>
      <c r="BF627" s="253"/>
      <c r="BG627" s="253"/>
      <c r="BH627" s="253"/>
      <c r="BI627" s="253"/>
      <c r="BJ627" s="253"/>
      <c r="BK627" s="253"/>
      <c r="BL627" s="253"/>
      <c r="BM627" s="253"/>
      <c r="BN627" s="253"/>
      <c r="BO627" s="253"/>
      <c r="BP627" s="253"/>
      <c r="BQ627" s="253"/>
      <c r="BR627" s="253"/>
      <c r="BS627" s="253"/>
      <c r="BT627" s="253"/>
      <c r="BU627" s="253"/>
      <c r="BV627" s="253"/>
      <c r="BW627" s="253"/>
      <c r="BX627" s="253"/>
      <c r="BY627" s="253"/>
      <c r="BZ627" s="253"/>
      <c r="CA627" s="253"/>
      <c r="CB627" s="253"/>
      <c r="CC627" s="253"/>
      <c r="CD627" s="253"/>
      <c r="CE627" s="253"/>
      <c r="CF627" s="253"/>
      <c r="CG627" s="253"/>
      <c r="CH627" s="253"/>
      <c r="CI627" s="253"/>
      <c r="CJ627" s="253"/>
      <c r="CK627" s="253"/>
      <c r="CL627" s="253"/>
      <c r="CM627" s="253"/>
    </row>
    <row r="628" spans="1:91" x14ac:dyDescent="0.25">
      <c r="A628" s="253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  <c r="AA628" s="253"/>
      <c r="AB628" s="253"/>
      <c r="AC628" s="253"/>
      <c r="AD628" s="253"/>
      <c r="AE628" s="253"/>
      <c r="AF628" s="253"/>
      <c r="AG628" s="253"/>
      <c r="AH628" s="253"/>
      <c r="AI628" s="253"/>
      <c r="AJ628" s="253"/>
      <c r="AK628" s="253"/>
      <c r="AL628" s="253"/>
      <c r="AM628" s="253"/>
      <c r="AN628" s="253"/>
      <c r="AO628" s="253"/>
      <c r="AP628" s="253"/>
      <c r="AQ628" s="253"/>
      <c r="AR628" s="253"/>
      <c r="AS628" s="253"/>
      <c r="AT628" s="253"/>
      <c r="AU628" s="253"/>
      <c r="AV628" s="253"/>
      <c r="AW628" s="253"/>
      <c r="AX628" s="253"/>
      <c r="AY628" s="253"/>
      <c r="AZ628" s="253"/>
      <c r="BA628" s="253"/>
      <c r="BB628" s="253"/>
      <c r="BC628" s="253"/>
      <c r="BD628" s="253"/>
      <c r="BE628" s="253"/>
      <c r="BF628" s="253"/>
      <c r="BG628" s="253"/>
      <c r="BH628" s="253"/>
      <c r="BI628" s="253"/>
      <c r="BJ628" s="253"/>
      <c r="BK628" s="253"/>
      <c r="BL628" s="253"/>
      <c r="BM628" s="253"/>
      <c r="BN628" s="253"/>
      <c r="BO628" s="253"/>
      <c r="BP628" s="253"/>
      <c r="BQ628" s="253"/>
      <c r="BR628" s="253"/>
      <c r="BS628" s="253"/>
      <c r="BT628" s="253"/>
      <c r="BU628" s="253"/>
      <c r="BV628" s="253"/>
      <c r="BW628" s="253"/>
      <c r="BX628" s="253"/>
      <c r="BY628" s="253"/>
      <c r="BZ628" s="253"/>
      <c r="CA628" s="253"/>
      <c r="CB628" s="253"/>
      <c r="CC628" s="253"/>
      <c r="CD628" s="253"/>
      <c r="CE628" s="253"/>
      <c r="CF628" s="253"/>
      <c r="CG628" s="253"/>
      <c r="CH628" s="253"/>
      <c r="CI628" s="253"/>
      <c r="CJ628" s="253"/>
      <c r="CK628" s="253"/>
      <c r="CL628" s="253"/>
      <c r="CM628" s="253"/>
    </row>
    <row r="629" spans="1:91" x14ac:dyDescent="0.25">
      <c r="A629" s="253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  <c r="AA629" s="253"/>
      <c r="AB629" s="253"/>
      <c r="AC629" s="253"/>
      <c r="AD629" s="253"/>
      <c r="AE629" s="253"/>
      <c r="AF629" s="253"/>
      <c r="AG629" s="253"/>
      <c r="AH629" s="253"/>
      <c r="AI629" s="253"/>
      <c r="AJ629" s="253"/>
      <c r="AK629" s="253"/>
      <c r="AL629" s="253"/>
      <c r="AM629" s="253"/>
      <c r="AN629" s="253"/>
      <c r="AO629" s="253"/>
      <c r="AP629" s="253"/>
      <c r="AQ629" s="253"/>
      <c r="AR629" s="253"/>
      <c r="AS629" s="253"/>
      <c r="AT629" s="253"/>
      <c r="AU629" s="253"/>
      <c r="AV629" s="253"/>
      <c r="AW629" s="253"/>
      <c r="AX629" s="253"/>
      <c r="AY629" s="253"/>
      <c r="AZ629" s="253"/>
      <c r="BA629" s="253"/>
      <c r="BB629" s="253"/>
      <c r="BC629" s="253"/>
      <c r="BD629" s="253"/>
      <c r="BE629" s="253"/>
      <c r="BF629" s="253"/>
      <c r="BG629" s="253"/>
      <c r="BH629" s="253"/>
      <c r="BI629" s="253"/>
      <c r="BJ629" s="253"/>
      <c r="BK629" s="253"/>
      <c r="BL629" s="253"/>
      <c r="BM629" s="253"/>
      <c r="BN629" s="253"/>
      <c r="BO629" s="253"/>
      <c r="BP629" s="253"/>
      <c r="BQ629" s="253"/>
      <c r="BR629" s="253"/>
      <c r="BS629" s="253"/>
      <c r="BT629" s="253"/>
      <c r="BU629" s="253"/>
      <c r="BV629" s="253"/>
      <c r="BW629" s="253"/>
      <c r="BX629" s="253"/>
      <c r="BY629" s="253"/>
      <c r="BZ629" s="253"/>
      <c r="CA629" s="253"/>
      <c r="CB629" s="253"/>
      <c r="CC629" s="253"/>
      <c r="CD629" s="253"/>
      <c r="CE629" s="253"/>
      <c r="CF629" s="253"/>
      <c r="CG629" s="253"/>
      <c r="CH629" s="253"/>
      <c r="CI629" s="253"/>
      <c r="CJ629" s="253"/>
      <c r="CK629" s="253"/>
      <c r="CL629" s="253"/>
      <c r="CM629" s="253"/>
    </row>
    <row r="630" spans="1:91" x14ac:dyDescent="0.25">
      <c r="A630" s="253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  <c r="AA630" s="253"/>
      <c r="AB630" s="253"/>
      <c r="AC630" s="253"/>
      <c r="AD630" s="253"/>
      <c r="AE630" s="253"/>
      <c r="AF630" s="253"/>
      <c r="AG630" s="253"/>
      <c r="AH630" s="253"/>
      <c r="AI630" s="253"/>
      <c r="AJ630" s="253"/>
      <c r="AK630" s="253"/>
      <c r="AL630" s="253"/>
      <c r="AM630" s="253"/>
      <c r="AN630" s="253"/>
      <c r="AO630" s="253"/>
      <c r="AP630" s="253"/>
      <c r="AQ630" s="253"/>
      <c r="AR630" s="253"/>
      <c r="AS630" s="253"/>
      <c r="AT630" s="253"/>
      <c r="AU630" s="253"/>
      <c r="AV630" s="253"/>
      <c r="AW630" s="253"/>
      <c r="AX630" s="253"/>
      <c r="AY630" s="253"/>
      <c r="AZ630" s="253"/>
      <c r="BA630" s="253"/>
      <c r="BB630" s="253"/>
      <c r="BC630" s="253"/>
      <c r="BD630" s="253"/>
      <c r="BE630" s="253"/>
      <c r="BF630" s="253"/>
      <c r="BG630" s="253"/>
      <c r="BH630" s="253"/>
      <c r="BI630" s="253"/>
      <c r="BJ630" s="253"/>
      <c r="BK630" s="253"/>
      <c r="BL630" s="253"/>
      <c r="BM630" s="253"/>
      <c r="BN630" s="253"/>
      <c r="BO630" s="253"/>
      <c r="BP630" s="253"/>
      <c r="BQ630" s="253"/>
      <c r="BR630" s="253"/>
      <c r="BS630" s="253"/>
      <c r="BT630" s="253"/>
      <c r="BU630" s="253"/>
      <c r="BV630" s="253"/>
      <c r="BW630" s="253"/>
      <c r="BX630" s="253"/>
      <c r="BY630" s="253"/>
      <c r="BZ630" s="253"/>
      <c r="CA630" s="253"/>
      <c r="CB630" s="253"/>
      <c r="CC630" s="253"/>
      <c r="CD630" s="253"/>
      <c r="CE630" s="253"/>
      <c r="CF630" s="253"/>
      <c r="CG630" s="253"/>
      <c r="CH630" s="253"/>
      <c r="CI630" s="253"/>
      <c r="CJ630" s="253"/>
      <c r="CK630" s="253"/>
      <c r="CL630" s="253"/>
      <c r="CM630" s="253"/>
    </row>
    <row r="631" spans="1:91" x14ac:dyDescent="0.25">
      <c r="A631" s="253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  <c r="AA631" s="253"/>
      <c r="AB631" s="253"/>
      <c r="AC631" s="253"/>
      <c r="AD631" s="253"/>
      <c r="AE631" s="253"/>
      <c r="AF631" s="253"/>
      <c r="AG631" s="253"/>
      <c r="AH631" s="253"/>
      <c r="AI631" s="253"/>
      <c r="AJ631" s="253"/>
      <c r="AK631" s="253"/>
      <c r="AL631" s="253"/>
      <c r="AM631" s="253"/>
      <c r="AN631" s="253"/>
      <c r="AO631" s="253"/>
      <c r="AP631" s="253"/>
      <c r="AQ631" s="253"/>
      <c r="AR631" s="253"/>
      <c r="AS631" s="253"/>
      <c r="AT631" s="253"/>
      <c r="AU631" s="253"/>
      <c r="AV631" s="253"/>
      <c r="AW631" s="253"/>
      <c r="AX631" s="253"/>
      <c r="AY631" s="253"/>
      <c r="AZ631" s="253"/>
      <c r="BA631" s="253"/>
      <c r="BB631" s="253"/>
      <c r="BC631" s="253"/>
      <c r="BD631" s="253"/>
      <c r="BE631" s="253"/>
      <c r="BF631" s="253"/>
      <c r="BG631" s="253"/>
      <c r="BH631" s="253"/>
      <c r="BI631" s="253"/>
      <c r="BJ631" s="253"/>
      <c r="BK631" s="253"/>
      <c r="BL631" s="253"/>
      <c r="BM631" s="253"/>
      <c r="BN631" s="253"/>
      <c r="BO631" s="253"/>
      <c r="BP631" s="253"/>
      <c r="BQ631" s="253"/>
      <c r="BR631" s="253"/>
      <c r="BS631" s="253"/>
      <c r="BT631" s="253"/>
      <c r="BU631" s="253"/>
      <c r="BV631" s="253"/>
      <c r="BW631" s="253"/>
      <c r="BX631" s="253"/>
      <c r="BY631" s="253"/>
      <c r="BZ631" s="253"/>
      <c r="CA631" s="253"/>
      <c r="CB631" s="253"/>
      <c r="CC631" s="253"/>
      <c r="CD631" s="253"/>
      <c r="CE631" s="253"/>
      <c r="CF631" s="253"/>
      <c r="CG631" s="253"/>
      <c r="CH631" s="253"/>
      <c r="CI631" s="253"/>
      <c r="CJ631" s="253"/>
      <c r="CK631" s="253"/>
      <c r="CL631" s="253"/>
      <c r="CM631" s="253"/>
    </row>
    <row r="632" spans="1:91" x14ac:dyDescent="0.25">
      <c r="A632" s="253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  <c r="AA632" s="253"/>
      <c r="AB632" s="253"/>
      <c r="AC632" s="253"/>
      <c r="AD632" s="253"/>
      <c r="AE632" s="253"/>
      <c r="AF632" s="253"/>
      <c r="AG632" s="253"/>
      <c r="AH632" s="253"/>
      <c r="AI632" s="253"/>
      <c r="AJ632" s="253"/>
      <c r="AK632" s="253"/>
      <c r="AL632" s="253"/>
      <c r="AM632" s="253"/>
      <c r="AN632" s="253"/>
      <c r="AO632" s="253"/>
      <c r="AP632" s="253"/>
      <c r="AQ632" s="253"/>
      <c r="AR632" s="253"/>
      <c r="AS632" s="253"/>
      <c r="AT632" s="253"/>
      <c r="AU632" s="253"/>
      <c r="AV632" s="253"/>
      <c r="AW632" s="253"/>
      <c r="AX632" s="253"/>
      <c r="AY632" s="253"/>
      <c r="AZ632" s="253"/>
      <c r="BA632" s="253"/>
      <c r="BB632" s="253"/>
      <c r="BC632" s="253"/>
      <c r="BD632" s="253"/>
      <c r="BE632" s="253"/>
      <c r="BF632" s="253"/>
      <c r="BG632" s="253"/>
      <c r="BH632" s="253"/>
      <c r="BI632" s="253"/>
      <c r="BJ632" s="253"/>
      <c r="BK632" s="253"/>
      <c r="BL632" s="253"/>
      <c r="BM632" s="253"/>
      <c r="BN632" s="253"/>
      <c r="BO632" s="253"/>
      <c r="BP632" s="253"/>
      <c r="BQ632" s="253"/>
      <c r="BR632" s="253"/>
      <c r="BS632" s="253"/>
      <c r="BT632" s="253"/>
      <c r="BU632" s="253"/>
      <c r="BV632" s="253"/>
      <c r="BW632" s="253"/>
      <c r="BX632" s="253"/>
      <c r="BY632" s="253"/>
      <c r="BZ632" s="253"/>
      <c r="CA632" s="253"/>
      <c r="CB632" s="253"/>
      <c r="CC632" s="253"/>
      <c r="CD632" s="253"/>
      <c r="CE632" s="253"/>
      <c r="CF632" s="253"/>
      <c r="CG632" s="253"/>
      <c r="CH632" s="253"/>
      <c r="CI632" s="253"/>
      <c r="CJ632" s="253"/>
      <c r="CK632" s="253"/>
      <c r="CL632" s="253"/>
      <c r="CM632" s="253"/>
    </row>
    <row r="633" spans="1:91" x14ac:dyDescent="0.25">
      <c r="A633" s="253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  <c r="AA633" s="253"/>
      <c r="AB633" s="253"/>
      <c r="AC633" s="253"/>
      <c r="AD633" s="253"/>
      <c r="AE633" s="253"/>
      <c r="AF633" s="253"/>
      <c r="AG633" s="253"/>
      <c r="AH633" s="253"/>
      <c r="AI633" s="253"/>
      <c r="AJ633" s="253"/>
      <c r="AK633" s="253"/>
      <c r="AL633" s="253"/>
      <c r="AM633" s="253"/>
      <c r="AN633" s="253"/>
      <c r="AO633" s="253"/>
      <c r="AP633" s="253"/>
      <c r="AQ633" s="253"/>
      <c r="AR633" s="253"/>
      <c r="AS633" s="253"/>
      <c r="AT633" s="253"/>
      <c r="AU633" s="253"/>
      <c r="AV633" s="253"/>
      <c r="AW633" s="253"/>
      <c r="AX633" s="253"/>
      <c r="AY633" s="253"/>
      <c r="AZ633" s="253"/>
      <c r="BA633" s="253"/>
      <c r="BB633" s="253"/>
      <c r="BC633" s="253"/>
      <c r="BD633" s="253"/>
      <c r="BE633" s="253"/>
      <c r="BF633" s="253"/>
      <c r="BG633" s="253"/>
      <c r="BH633" s="253"/>
      <c r="BI633" s="253"/>
      <c r="BJ633" s="253"/>
      <c r="BK633" s="253"/>
      <c r="BL633" s="253"/>
      <c r="BM633" s="253"/>
      <c r="BN633" s="253"/>
      <c r="BO633" s="253"/>
      <c r="BP633" s="253"/>
      <c r="BQ633" s="253"/>
      <c r="BR633" s="253"/>
      <c r="BS633" s="253"/>
      <c r="BT633" s="253"/>
      <c r="BU633" s="253"/>
      <c r="BV633" s="253"/>
      <c r="BW633" s="253"/>
      <c r="BX633" s="253"/>
      <c r="BY633" s="253"/>
      <c r="BZ633" s="253"/>
      <c r="CA633" s="253"/>
      <c r="CB633" s="253"/>
      <c r="CC633" s="253"/>
      <c r="CD633" s="253"/>
      <c r="CE633" s="253"/>
      <c r="CF633" s="253"/>
      <c r="CG633" s="253"/>
      <c r="CH633" s="253"/>
      <c r="CI633" s="253"/>
      <c r="CJ633" s="253"/>
      <c r="CK633" s="253"/>
      <c r="CL633" s="253"/>
      <c r="CM633" s="253"/>
    </row>
    <row r="634" spans="1:91" x14ac:dyDescent="0.25">
      <c r="A634" s="253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  <c r="AA634" s="253"/>
      <c r="AB634" s="253"/>
      <c r="AC634" s="253"/>
      <c r="AD634" s="253"/>
      <c r="AE634" s="253"/>
      <c r="AF634" s="253"/>
      <c r="AG634" s="253"/>
      <c r="AH634" s="253"/>
      <c r="AI634" s="253"/>
      <c r="AJ634" s="253"/>
      <c r="AK634" s="253"/>
      <c r="AL634" s="253"/>
      <c r="AM634" s="253"/>
      <c r="AN634" s="253"/>
      <c r="AO634" s="253"/>
      <c r="AP634" s="253"/>
      <c r="AQ634" s="253"/>
      <c r="AR634" s="253"/>
      <c r="AS634" s="253"/>
      <c r="AT634" s="253"/>
      <c r="AU634" s="253"/>
      <c r="AV634" s="253"/>
      <c r="AW634" s="253"/>
      <c r="AX634" s="253"/>
      <c r="AY634" s="253"/>
      <c r="AZ634" s="253"/>
      <c r="BA634" s="253"/>
      <c r="BB634" s="253"/>
      <c r="BC634" s="253"/>
      <c r="BD634" s="253"/>
      <c r="BE634" s="253"/>
      <c r="BF634" s="253"/>
      <c r="BG634" s="253"/>
      <c r="BH634" s="253"/>
      <c r="BI634" s="253"/>
      <c r="BJ634" s="253"/>
      <c r="BK634" s="253"/>
      <c r="BL634" s="253"/>
      <c r="BM634" s="253"/>
      <c r="BN634" s="253"/>
      <c r="BO634" s="253"/>
      <c r="BP634" s="253"/>
      <c r="BQ634" s="253"/>
      <c r="BR634" s="253"/>
      <c r="BS634" s="253"/>
      <c r="BT634" s="253"/>
      <c r="BU634" s="253"/>
      <c r="BV634" s="253"/>
      <c r="BW634" s="253"/>
      <c r="BX634" s="253"/>
      <c r="BY634" s="253"/>
      <c r="BZ634" s="253"/>
      <c r="CA634" s="253"/>
      <c r="CB634" s="253"/>
      <c r="CC634" s="253"/>
      <c r="CD634" s="253"/>
      <c r="CE634" s="253"/>
      <c r="CF634" s="253"/>
      <c r="CG634" s="253"/>
      <c r="CH634" s="253"/>
      <c r="CI634" s="253"/>
      <c r="CJ634" s="253"/>
      <c r="CK634" s="253"/>
      <c r="CL634" s="253"/>
      <c r="CM634" s="253"/>
    </row>
    <row r="635" spans="1:91" x14ac:dyDescent="0.25">
      <c r="A635" s="253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  <c r="AA635" s="253"/>
      <c r="AB635" s="253"/>
      <c r="AC635" s="253"/>
      <c r="AD635" s="253"/>
      <c r="AE635" s="253"/>
      <c r="AF635" s="253"/>
      <c r="AG635" s="253"/>
      <c r="AH635" s="253"/>
      <c r="AI635" s="253"/>
      <c r="AJ635" s="253"/>
      <c r="AK635" s="253"/>
      <c r="AL635" s="253"/>
      <c r="AM635" s="253"/>
      <c r="AN635" s="253"/>
      <c r="AO635" s="253"/>
      <c r="AP635" s="253"/>
      <c r="AQ635" s="253"/>
      <c r="AR635" s="253"/>
      <c r="AS635" s="253"/>
      <c r="AT635" s="253"/>
      <c r="AU635" s="253"/>
      <c r="AV635" s="253"/>
      <c r="AW635" s="253"/>
      <c r="AX635" s="253"/>
      <c r="AY635" s="253"/>
      <c r="AZ635" s="253"/>
      <c r="BA635" s="253"/>
      <c r="BB635" s="253"/>
      <c r="BC635" s="253"/>
      <c r="BD635" s="253"/>
      <c r="BE635" s="253"/>
      <c r="BF635" s="253"/>
      <c r="BG635" s="253"/>
      <c r="BH635" s="253"/>
      <c r="BI635" s="253"/>
      <c r="BJ635" s="253"/>
      <c r="BK635" s="253"/>
      <c r="BL635" s="253"/>
      <c r="BM635" s="253"/>
      <c r="BN635" s="253"/>
      <c r="BO635" s="253"/>
      <c r="BP635" s="253"/>
      <c r="BQ635" s="253"/>
      <c r="BR635" s="253"/>
      <c r="BS635" s="253"/>
      <c r="BT635" s="253"/>
      <c r="BU635" s="253"/>
      <c r="BV635" s="253"/>
      <c r="BW635" s="253"/>
      <c r="BX635" s="253"/>
      <c r="BY635" s="253"/>
      <c r="BZ635" s="253"/>
      <c r="CA635" s="253"/>
      <c r="CB635" s="253"/>
      <c r="CC635" s="253"/>
      <c r="CD635" s="253"/>
      <c r="CE635" s="253"/>
      <c r="CF635" s="253"/>
      <c r="CG635" s="253"/>
      <c r="CH635" s="253"/>
      <c r="CI635" s="253"/>
      <c r="CJ635" s="253"/>
      <c r="CK635" s="253"/>
      <c r="CL635" s="253"/>
      <c r="CM635" s="253"/>
    </row>
    <row r="636" spans="1:91" x14ac:dyDescent="0.25">
      <c r="A636" s="253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  <c r="AA636" s="253"/>
      <c r="AB636" s="253"/>
      <c r="AC636" s="253"/>
      <c r="AD636" s="253"/>
      <c r="AE636" s="253"/>
      <c r="AF636" s="253"/>
      <c r="AG636" s="253"/>
      <c r="AH636" s="253"/>
      <c r="AI636" s="253"/>
      <c r="AJ636" s="253"/>
      <c r="AK636" s="253"/>
      <c r="AL636" s="253"/>
      <c r="AM636" s="253"/>
      <c r="AN636" s="253"/>
      <c r="AO636" s="253"/>
      <c r="AP636" s="253"/>
      <c r="AQ636" s="253"/>
      <c r="AR636" s="253"/>
      <c r="AS636" s="253"/>
      <c r="AT636" s="253"/>
      <c r="AU636" s="253"/>
      <c r="AV636" s="253"/>
      <c r="AW636" s="253"/>
      <c r="AX636" s="253"/>
      <c r="AY636" s="253"/>
      <c r="AZ636" s="253"/>
      <c r="BA636" s="253"/>
      <c r="BB636" s="253"/>
      <c r="BC636" s="253"/>
      <c r="BD636" s="253"/>
      <c r="BE636" s="253"/>
      <c r="BF636" s="253"/>
      <c r="BG636" s="253"/>
      <c r="BH636" s="253"/>
      <c r="BI636" s="253"/>
      <c r="BJ636" s="253"/>
      <c r="BK636" s="253"/>
      <c r="BL636" s="253"/>
      <c r="BM636" s="253"/>
      <c r="BN636" s="253"/>
      <c r="BO636" s="253"/>
      <c r="BP636" s="253"/>
      <c r="BQ636" s="253"/>
      <c r="BR636" s="253"/>
      <c r="BS636" s="253"/>
      <c r="BT636" s="253"/>
      <c r="BU636" s="253"/>
      <c r="BV636" s="253"/>
      <c r="BW636" s="253"/>
      <c r="BX636" s="253"/>
      <c r="BY636" s="253"/>
      <c r="BZ636" s="253"/>
      <c r="CA636" s="253"/>
      <c r="CB636" s="253"/>
      <c r="CC636" s="253"/>
      <c r="CD636" s="253"/>
      <c r="CE636" s="253"/>
      <c r="CF636" s="253"/>
      <c r="CG636" s="253"/>
      <c r="CH636" s="253"/>
      <c r="CI636" s="253"/>
      <c r="CJ636" s="253"/>
      <c r="CK636" s="253"/>
      <c r="CL636" s="253"/>
      <c r="CM636" s="253"/>
    </row>
    <row r="637" spans="1:91" x14ac:dyDescent="0.25">
      <c r="A637" s="253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  <c r="AA637" s="253"/>
      <c r="AB637" s="253"/>
      <c r="AC637" s="253"/>
      <c r="AD637" s="253"/>
      <c r="AE637" s="253"/>
      <c r="AF637" s="253"/>
      <c r="AG637" s="253"/>
      <c r="AH637" s="253"/>
      <c r="AI637" s="253"/>
      <c r="AJ637" s="253"/>
      <c r="AK637" s="253"/>
      <c r="AL637" s="253"/>
      <c r="AM637" s="253"/>
      <c r="AN637" s="253"/>
      <c r="AO637" s="253"/>
      <c r="AP637" s="253"/>
      <c r="AQ637" s="253"/>
      <c r="AR637" s="253"/>
      <c r="AS637" s="253"/>
      <c r="AT637" s="253"/>
      <c r="AU637" s="253"/>
      <c r="AV637" s="253"/>
      <c r="AW637" s="253"/>
      <c r="AX637" s="253"/>
      <c r="AY637" s="253"/>
      <c r="AZ637" s="253"/>
      <c r="BA637" s="253"/>
      <c r="BB637" s="253"/>
      <c r="BC637" s="253"/>
      <c r="BD637" s="253"/>
      <c r="BE637" s="253"/>
      <c r="BF637" s="253"/>
      <c r="BG637" s="253"/>
      <c r="BH637" s="253"/>
      <c r="BI637" s="253"/>
      <c r="BJ637" s="253"/>
      <c r="BK637" s="253"/>
      <c r="BL637" s="253"/>
      <c r="BM637" s="253"/>
      <c r="BN637" s="253"/>
      <c r="BO637" s="253"/>
      <c r="BP637" s="253"/>
      <c r="BQ637" s="253"/>
      <c r="BR637" s="253"/>
      <c r="BS637" s="253"/>
      <c r="BT637" s="253"/>
      <c r="BU637" s="253"/>
      <c r="BV637" s="253"/>
      <c r="BW637" s="253"/>
      <c r="BX637" s="253"/>
      <c r="BY637" s="253"/>
      <c r="BZ637" s="253"/>
      <c r="CA637" s="253"/>
      <c r="CB637" s="253"/>
      <c r="CC637" s="253"/>
      <c r="CD637" s="253"/>
      <c r="CE637" s="253"/>
      <c r="CF637" s="253"/>
      <c r="CG637" s="253"/>
      <c r="CH637" s="253"/>
      <c r="CI637" s="253"/>
      <c r="CJ637" s="253"/>
      <c r="CK637" s="253"/>
      <c r="CL637" s="253"/>
      <c r="CM637" s="253"/>
    </row>
    <row r="638" spans="1:91" x14ac:dyDescent="0.25">
      <c r="A638" s="253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  <c r="AA638" s="253"/>
      <c r="AB638" s="253"/>
      <c r="AC638" s="253"/>
      <c r="AD638" s="253"/>
      <c r="AE638" s="253"/>
      <c r="AF638" s="253"/>
      <c r="AG638" s="253"/>
      <c r="AH638" s="253"/>
      <c r="AI638" s="253"/>
      <c r="AJ638" s="253"/>
      <c r="AK638" s="253"/>
      <c r="AL638" s="253"/>
      <c r="AM638" s="253"/>
      <c r="AN638" s="253"/>
      <c r="AO638" s="253"/>
      <c r="AP638" s="253"/>
      <c r="AQ638" s="253"/>
      <c r="AR638" s="253"/>
      <c r="AS638" s="253"/>
      <c r="AT638" s="253"/>
      <c r="AU638" s="253"/>
      <c r="AV638" s="253"/>
      <c r="AW638" s="253"/>
      <c r="AX638" s="253"/>
      <c r="AY638" s="253"/>
      <c r="AZ638" s="253"/>
      <c r="BA638" s="253"/>
      <c r="BB638" s="253"/>
      <c r="BC638" s="253"/>
      <c r="BD638" s="253"/>
      <c r="BE638" s="253"/>
      <c r="BF638" s="253"/>
      <c r="BG638" s="253"/>
      <c r="BH638" s="253"/>
      <c r="BI638" s="253"/>
      <c r="BJ638" s="253"/>
      <c r="BK638" s="253"/>
      <c r="BL638" s="253"/>
      <c r="BM638" s="253"/>
      <c r="BN638" s="253"/>
      <c r="BO638" s="253"/>
      <c r="BP638" s="253"/>
      <c r="BQ638" s="253"/>
      <c r="BR638" s="253"/>
      <c r="BS638" s="253"/>
      <c r="BT638" s="253"/>
      <c r="BU638" s="253"/>
      <c r="BV638" s="253"/>
      <c r="BW638" s="253"/>
      <c r="BX638" s="253"/>
      <c r="BY638" s="253"/>
      <c r="BZ638" s="253"/>
      <c r="CA638" s="253"/>
      <c r="CB638" s="253"/>
      <c r="CC638" s="253"/>
      <c r="CD638" s="253"/>
      <c r="CE638" s="253"/>
      <c r="CF638" s="253"/>
      <c r="CG638" s="253"/>
      <c r="CH638" s="253"/>
      <c r="CI638" s="253"/>
      <c r="CJ638" s="253"/>
      <c r="CK638" s="253"/>
      <c r="CL638" s="253"/>
      <c r="CM638" s="253"/>
    </row>
    <row r="639" spans="1:91" x14ac:dyDescent="0.25">
      <c r="A639" s="253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  <c r="AA639" s="253"/>
      <c r="AB639" s="253"/>
      <c r="AC639" s="253"/>
      <c r="AD639" s="253"/>
      <c r="AE639" s="253"/>
      <c r="AF639" s="253"/>
      <c r="AG639" s="253"/>
      <c r="AH639" s="253"/>
      <c r="AI639" s="253"/>
      <c r="AJ639" s="253"/>
      <c r="AK639" s="253"/>
      <c r="AL639" s="253"/>
      <c r="AM639" s="253"/>
      <c r="AN639" s="253"/>
      <c r="AO639" s="253"/>
      <c r="AP639" s="253"/>
      <c r="AQ639" s="253"/>
      <c r="AR639" s="253"/>
      <c r="AS639" s="253"/>
      <c r="AT639" s="253"/>
      <c r="AU639" s="253"/>
      <c r="AV639" s="253"/>
      <c r="AW639" s="253"/>
      <c r="AX639" s="253"/>
      <c r="AY639" s="253"/>
      <c r="AZ639" s="253"/>
      <c r="BA639" s="253"/>
      <c r="BB639" s="253"/>
      <c r="BC639" s="253"/>
      <c r="BD639" s="253"/>
      <c r="BE639" s="253"/>
      <c r="BF639" s="253"/>
      <c r="BG639" s="253"/>
      <c r="BH639" s="253"/>
      <c r="BI639" s="253"/>
      <c r="BJ639" s="253"/>
      <c r="BK639" s="253"/>
      <c r="BL639" s="253"/>
      <c r="BM639" s="253"/>
      <c r="BN639" s="253"/>
      <c r="BO639" s="253"/>
      <c r="BP639" s="253"/>
      <c r="BQ639" s="253"/>
      <c r="BR639" s="253"/>
      <c r="BS639" s="253"/>
      <c r="BT639" s="253"/>
      <c r="BU639" s="253"/>
      <c r="BV639" s="253"/>
      <c r="BW639" s="253"/>
      <c r="BX639" s="253"/>
      <c r="BY639" s="253"/>
      <c r="BZ639" s="253"/>
      <c r="CA639" s="253"/>
      <c r="CB639" s="253"/>
      <c r="CC639" s="253"/>
      <c r="CD639" s="253"/>
      <c r="CE639" s="253"/>
      <c r="CF639" s="253"/>
      <c r="CG639" s="253"/>
      <c r="CH639" s="253"/>
      <c r="CI639" s="253"/>
      <c r="CJ639" s="253"/>
      <c r="CK639" s="253"/>
      <c r="CL639" s="253"/>
      <c r="CM639" s="253"/>
    </row>
    <row r="640" spans="1:91" x14ac:dyDescent="0.25">
      <c r="A640" s="253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3"/>
      <c r="AN640" s="253"/>
      <c r="AO640" s="253"/>
      <c r="AP640" s="253"/>
      <c r="AQ640" s="253"/>
      <c r="AR640" s="253"/>
      <c r="AS640" s="253"/>
      <c r="AT640" s="253"/>
      <c r="AU640" s="253"/>
      <c r="AV640" s="253"/>
      <c r="AW640" s="253"/>
      <c r="AX640" s="253"/>
      <c r="AY640" s="253"/>
      <c r="AZ640" s="253"/>
      <c r="BA640" s="253"/>
      <c r="BB640" s="253"/>
      <c r="BC640" s="253"/>
      <c r="BD640" s="253"/>
      <c r="BE640" s="253"/>
      <c r="BF640" s="253"/>
      <c r="BG640" s="253"/>
      <c r="BH640" s="253"/>
      <c r="BI640" s="253"/>
      <c r="BJ640" s="253"/>
      <c r="BK640" s="253"/>
      <c r="BL640" s="253"/>
      <c r="BM640" s="253"/>
      <c r="BN640" s="253"/>
      <c r="BO640" s="253"/>
      <c r="BP640" s="253"/>
      <c r="BQ640" s="253"/>
      <c r="BR640" s="253"/>
      <c r="BS640" s="253"/>
      <c r="BT640" s="253"/>
      <c r="BU640" s="253"/>
      <c r="BV640" s="253"/>
      <c r="BW640" s="253"/>
      <c r="BX640" s="253"/>
      <c r="BY640" s="253"/>
      <c r="BZ640" s="253"/>
      <c r="CA640" s="253"/>
      <c r="CB640" s="253"/>
      <c r="CC640" s="253"/>
      <c r="CD640" s="253"/>
      <c r="CE640" s="253"/>
      <c r="CF640" s="253"/>
      <c r="CG640" s="253"/>
      <c r="CH640" s="253"/>
      <c r="CI640" s="253"/>
      <c r="CJ640" s="253"/>
      <c r="CK640" s="253"/>
      <c r="CL640" s="253"/>
      <c r="CM640" s="253"/>
    </row>
    <row r="641" spans="1:91" x14ac:dyDescent="0.25">
      <c r="A641" s="253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/>
      <c r="AJ641" s="253"/>
      <c r="AK641" s="253"/>
      <c r="AL641" s="253"/>
      <c r="AM641" s="253"/>
      <c r="AN641" s="253"/>
      <c r="AO641" s="253"/>
      <c r="AP641" s="253"/>
      <c r="AQ641" s="253"/>
      <c r="AR641" s="253"/>
      <c r="AS641" s="253"/>
      <c r="AT641" s="253"/>
      <c r="AU641" s="253"/>
      <c r="AV641" s="253"/>
      <c r="AW641" s="253"/>
      <c r="AX641" s="253"/>
      <c r="AY641" s="253"/>
      <c r="AZ641" s="253"/>
      <c r="BA641" s="253"/>
      <c r="BB641" s="253"/>
      <c r="BC641" s="253"/>
      <c r="BD641" s="253"/>
      <c r="BE641" s="253"/>
      <c r="BF641" s="253"/>
      <c r="BG641" s="253"/>
      <c r="BH641" s="253"/>
      <c r="BI641" s="253"/>
      <c r="BJ641" s="253"/>
      <c r="BK641" s="253"/>
      <c r="BL641" s="253"/>
      <c r="BM641" s="253"/>
      <c r="BN641" s="253"/>
      <c r="BO641" s="253"/>
      <c r="BP641" s="253"/>
      <c r="BQ641" s="253"/>
      <c r="BR641" s="253"/>
      <c r="BS641" s="253"/>
      <c r="BT641" s="253"/>
      <c r="BU641" s="253"/>
      <c r="BV641" s="253"/>
      <c r="BW641" s="253"/>
      <c r="BX641" s="253"/>
      <c r="BY641" s="253"/>
      <c r="BZ641" s="253"/>
      <c r="CA641" s="253"/>
      <c r="CB641" s="253"/>
      <c r="CC641" s="253"/>
      <c r="CD641" s="253"/>
      <c r="CE641" s="253"/>
      <c r="CF641" s="253"/>
      <c r="CG641" s="253"/>
      <c r="CH641" s="253"/>
      <c r="CI641" s="253"/>
      <c r="CJ641" s="253"/>
      <c r="CK641" s="253"/>
      <c r="CL641" s="253"/>
      <c r="CM641" s="253"/>
    </row>
    <row r="642" spans="1:91" x14ac:dyDescent="0.25">
      <c r="A642" s="253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/>
      <c r="AJ642" s="253"/>
      <c r="AK642" s="253"/>
      <c r="AL642" s="253"/>
      <c r="AM642" s="253"/>
      <c r="AN642" s="253"/>
      <c r="AO642" s="253"/>
      <c r="AP642" s="253"/>
      <c r="AQ642" s="253"/>
      <c r="AR642" s="253"/>
      <c r="AS642" s="253"/>
      <c r="AT642" s="253"/>
      <c r="AU642" s="253"/>
      <c r="AV642" s="253"/>
      <c r="AW642" s="253"/>
      <c r="AX642" s="253"/>
      <c r="AY642" s="253"/>
      <c r="AZ642" s="253"/>
      <c r="BA642" s="253"/>
      <c r="BB642" s="253"/>
      <c r="BC642" s="253"/>
      <c r="BD642" s="253"/>
      <c r="BE642" s="253"/>
      <c r="BF642" s="253"/>
      <c r="BG642" s="253"/>
      <c r="BH642" s="253"/>
      <c r="BI642" s="253"/>
      <c r="BJ642" s="253"/>
      <c r="BK642" s="253"/>
      <c r="BL642" s="253"/>
      <c r="BM642" s="253"/>
      <c r="BN642" s="253"/>
      <c r="BO642" s="253"/>
      <c r="BP642" s="253"/>
      <c r="BQ642" s="253"/>
      <c r="BR642" s="253"/>
      <c r="BS642" s="253"/>
      <c r="BT642" s="253"/>
      <c r="BU642" s="253"/>
      <c r="BV642" s="253"/>
      <c r="BW642" s="253"/>
      <c r="BX642" s="253"/>
      <c r="BY642" s="253"/>
      <c r="BZ642" s="253"/>
      <c r="CA642" s="253"/>
      <c r="CB642" s="253"/>
      <c r="CC642" s="253"/>
      <c r="CD642" s="253"/>
      <c r="CE642" s="253"/>
      <c r="CF642" s="253"/>
      <c r="CG642" s="253"/>
      <c r="CH642" s="253"/>
      <c r="CI642" s="253"/>
      <c r="CJ642" s="253"/>
      <c r="CK642" s="253"/>
      <c r="CL642" s="253"/>
      <c r="CM642" s="253"/>
    </row>
    <row r="643" spans="1:91" x14ac:dyDescent="0.25">
      <c r="A643" s="253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  <c r="AA643" s="253"/>
      <c r="AB643" s="253"/>
      <c r="AC643" s="253"/>
      <c r="AD643" s="253"/>
      <c r="AE643" s="253"/>
      <c r="AF643" s="253"/>
      <c r="AG643" s="253"/>
      <c r="AH643" s="253"/>
      <c r="AI643" s="253"/>
      <c r="AJ643" s="253"/>
      <c r="AK643" s="253"/>
      <c r="AL643" s="253"/>
      <c r="AM643" s="253"/>
      <c r="AN643" s="253"/>
      <c r="AO643" s="253"/>
      <c r="AP643" s="253"/>
      <c r="AQ643" s="253"/>
      <c r="AR643" s="253"/>
      <c r="AS643" s="253"/>
      <c r="AT643" s="253"/>
      <c r="AU643" s="253"/>
      <c r="AV643" s="253"/>
      <c r="AW643" s="253"/>
      <c r="AX643" s="253"/>
      <c r="AY643" s="253"/>
      <c r="AZ643" s="253"/>
      <c r="BA643" s="253"/>
      <c r="BB643" s="253"/>
      <c r="BC643" s="253"/>
      <c r="BD643" s="253"/>
      <c r="BE643" s="253"/>
      <c r="BF643" s="253"/>
      <c r="BG643" s="253"/>
      <c r="BH643" s="253"/>
      <c r="BI643" s="253"/>
      <c r="BJ643" s="253"/>
      <c r="BK643" s="253"/>
      <c r="BL643" s="253"/>
      <c r="BM643" s="253"/>
      <c r="BN643" s="253"/>
      <c r="BO643" s="253"/>
      <c r="BP643" s="253"/>
      <c r="BQ643" s="253"/>
      <c r="BR643" s="253"/>
      <c r="BS643" s="253"/>
      <c r="BT643" s="253"/>
      <c r="BU643" s="253"/>
      <c r="BV643" s="253"/>
      <c r="BW643" s="253"/>
      <c r="BX643" s="253"/>
      <c r="BY643" s="253"/>
      <c r="BZ643" s="253"/>
      <c r="CA643" s="253"/>
      <c r="CB643" s="253"/>
      <c r="CC643" s="253"/>
      <c r="CD643" s="253"/>
      <c r="CE643" s="253"/>
      <c r="CF643" s="253"/>
      <c r="CG643" s="253"/>
      <c r="CH643" s="253"/>
      <c r="CI643" s="253"/>
      <c r="CJ643" s="253"/>
      <c r="CK643" s="253"/>
      <c r="CL643" s="253"/>
      <c r="CM643" s="253"/>
    </row>
    <row r="644" spans="1:91" x14ac:dyDescent="0.25">
      <c r="A644" s="253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  <c r="AA644" s="253"/>
      <c r="AB644" s="253"/>
      <c r="AC644" s="253"/>
      <c r="AD644" s="253"/>
      <c r="AE644" s="253"/>
      <c r="AF644" s="253"/>
      <c r="AG644" s="253"/>
      <c r="AH644" s="253"/>
      <c r="AI644" s="253"/>
      <c r="AJ644" s="253"/>
      <c r="AK644" s="253"/>
      <c r="AL644" s="253"/>
      <c r="AM644" s="253"/>
      <c r="AN644" s="253"/>
      <c r="AO644" s="253"/>
      <c r="AP644" s="253"/>
      <c r="AQ644" s="253"/>
      <c r="AR644" s="253"/>
      <c r="AS644" s="253"/>
      <c r="AT644" s="253"/>
      <c r="AU644" s="253"/>
      <c r="AV644" s="253"/>
      <c r="AW644" s="253"/>
      <c r="AX644" s="253"/>
      <c r="AY644" s="253"/>
      <c r="AZ644" s="253"/>
      <c r="BA644" s="253"/>
      <c r="BB644" s="253"/>
      <c r="BC644" s="253"/>
      <c r="BD644" s="253"/>
      <c r="BE644" s="253"/>
      <c r="BF644" s="253"/>
      <c r="BG644" s="253"/>
      <c r="BH644" s="253"/>
      <c r="BI644" s="253"/>
      <c r="BJ644" s="253"/>
      <c r="BK644" s="253"/>
      <c r="BL644" s="253"/>
      <c r="BM644" s="253"/>
      <c r="BN644" s="253"/>
      <c r="BO644" s="253"/>
      <c r="BP644" s="253"/>
      <c r="BQ644" s="253"/>
      <c r="BR644" s="253"/>
      <c r="BS644" s="253"/>
      <c r="BT644" s="253"/>
      <c r="BU644" s="253"/>
      <c r="BV644" s="253"/>
      <c r="BW644" s="253"/>
      <c r="BX644" s="253"/>
      <c r="BY644" s="253"/>
      <c r="BZ644" s="253"/>
      <c r="CA644" s="253"/>
      <c r="CB644" s="253"/>
      <c r="CC644" s="253"/>
      <c r="CD644" s="253"/>
      <c r="CE644" s="253"/>
      <c r="CF644" s="253"/>
      <c r="CG644" s="253"/>
      <c r="CH644" s="253"/>
      <c r="CI644" s="253"/>
      <c r="CJ644" s="253"/>
      <c r="CK644" s="253"/>
      <c r="CL644" s="253"/>
      <c r="CM644" s="253"/>
    </row>
    <row r="645" spans="1:91" x14ac:dyDescent="0.25">
      <c r="A645" s="253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253"/>
      <c r="AI645" s="253"/>
      <c r="AJ645" s="253"/>
      <c r="AK645" s="253"/>
      <c r="AL645" s="253"/>
      <c r="AM645" s="253"/>
      <c r="AN645" s="253"/>
      <c r="AO645" s="253"/>
      <c r="AP645" s="253"/>
      <c r="AQ645" s="253"/>
      <c r="AR645" s="253"/>
      <c r="AS645" s="253"/>
      <c r="AT645" s="253"/>
      <c r="AU645" s="253"/>
      <c r="AV645" s="253"/>
      <c r="AW645" s="253"/>
      <c r="AX645" s="253"/>
      <c r="AY645" s="253"/>
      <c r="AZ645" s="253"/>
      <c r="BA645" s="253"/>
      <c r="BB645" s="253"/>
      <c r="BC645" s="253"/>
      <c r="BD645" s="253"/>
      <c r="BE645" s="253"/>
      <c r="BF645" s="253"/>
      <c r="BG645" s="253"/>
      <c r="BH645" s="253"/>
      <c r="BI645" s="253"/>
      <c r="BJ645" s="253"/>
      <c r="BK645" s="253"/>
      <c r="BL645" s="253"/>
      <c r="BM645" s="253"/>
      <c r="BN645" s="253"/>
      <c r="BO645" s="253"/>
      <c r="BP645" s="253"/>
      <c r="BQ645" s="253"/>
      <c r="BR645" s="253"/>
      <c r="BS645" s="253"/>
      <c r="BT645" s="253"/>
      <c r="BU645" s="253"/>
      <c r="BV645" s="253"/>
      <c r="BW645" s="253"/>
      <c r="BX645" s="253"/>
      <c r="BY645" s="253"/>
      <c r="BZ645" s="253"/>
      <c r="CA645" s="253"/>
      <c r="CB645" s="253"/>
      <c r="CC645" s="253"/>
      <c r="CD645" s="253"/>
      <c r="CE645" s="253"/>
      <c r="CF645" s="253"/>
      <c r="CG645" s="253"/>
      <c r="CH645" s="253"/>
      <c r="CI645" s="253"/>
      <c r="CJ645" s="253"/>
      <c r="CK645" s="253"/>
      <c r="CL645" s="253"/>
      <c r="CM645" s="253"/>
    </row>
    <row r="646" spans="1:91" x14ac:dyDescent="0.25">
      <c r="A646" s="253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/>
      <c r="AJ646" s="253"/>
      <c r="AK646" s="253"/>
      <c r="AL646" s="253"/>
      <c r="AM646" s="253"/>
      <c r="AN646" s="253"/>
      <c r="AO646" s="253"/>
      <c r="AP646" s="253"/>
      <c r="AQ646" s="253"/>
      <c r="AR646" s="253"/>
      <c r="AS646" s="253"/>
      <c r="AT646" s="253"/>
      <c r="AU646" s="253"/>
      <c r="AV646" s="253"/>
      <c r="AW646" s="253"/>
      <c r="AX646" s="253"/>
      <c r="AY646" s="253"/>
      <c r="AZ646" s="253"/>
      <c r="BA646" s="253"/>
      <c r="BB646" s="253"/>
      <c r="BC646" s="253"/>
      <c r="BD646" s="253"/>
      <c r="BE646" s="253"/>
      <c r="BF646" s="253"/>
      <c r="BG646" s="253"/>
      <c r="BH646" s="253"/>
      <c r="BI646" s="253"/>
      <c r="BJ646" s="253"/>
      <c r="BK646" s="253"/>
      <c r="BL646" s="253"/>
      <c r="BM646" s="253"/>
      <c r="BN646" s="253"/>
      <c r="BO646" s="253"/>
      <c r="BP646" s="253"/>
      <c r="BQ646" s="253"/>
      <c r="BR646" s="253"/>
      <c r="BS646" s="253"/>
      <c r="BT646" s="253"/>
      <c r="BU646" s="253"/>
      <c r="BV646" s="253"/>
      <c r="BW646" s="253"/>
      <c r="BX646" s="253"/>
      <c r="BY646" s="253"/>
      <c r="BZ646" s="253"/>
      <c r="CA646" s="253"/>
      <c r="CB646" s="253"/>
      <c r="CC646" s="253"/>
      <c r="CD646" s="253"/>
      <c r="CE646" s="253"/>
      <c r="CF646" s="253"/>
      <c r="CG646" s="253"/>
      <c r="CH646" s="253"/>
      <c r="CI646" s="253"/>
      <c r="CJ646" s="253"/>
      <c r="CK646" s="253"/>
      <c r="CL646" s="253"/>
      <c r="CM646" s="253"/>
    </row>
    <row r="647" spans="1:91" x14ac:dyDescent="0.25">
      <c r="A647" s="253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  <c r="AA647" s="253"/>
      <c r="AB647" s="253"/>
      <c r="AC647" s="253"/>
      <c r="AD647" s="253"/>
      <c r="AE647" s="253"/>
      <c r="AF647" s="253"/>
      <c r="AG647" s="253"/>
      <c r="AH647" s="253"/>
      <c r="AI647" s="253"/>
      <c r="AJ647" s="253"/>
      <c r="AK647" s="253"/>
      <c r="AL647" s="253"/>
      <c r="AM647" s="253"/>
      <c r="AN647" s="253"/>
      <c r="AO647" s="253"/>
      <c r="AP647" s="253"/>
      <c r="AQ647" s="253"/>
      <c r="AR647" s="253"/>
      <c r="AS647" s="253"/>
      <c r="AT647" s="253"/>
      <c r="AU647" s="253"/>
      <c r="AV647" s="253"/>
      <c r="AW647" s="253"/>
      <c r="AX647" s="253"/>
      <c r="AY647" s="253"/>
      <c r="AZ647" s="253"/>
      <c r="BA647" s="253"/>
      <c r="BB647" s="253"/>
      <c r="BC647" s="253"/>
      <c r="BD647" s="253"/>
      <c r="BE647" s="253"/>
      <c r="BF647" s="253"/>
      <c r="BG647" s="253"/>
      <c r="BH647" s="253"/>
      <c r="BI647" s="253"/>
      <c r="BJ647" s="253"/>
      <c r="BK647" s="253"/>
      <c r="BL647" s="253"/>
      <c r="BM647" s="253"/>
      <c r="BN647" s="253"/>
      <c r="BO647" s="253"/>
      <c r="BP647" s="253"/>
      <c r="BQ647" s="253"/>
      <c r="BR647" s="253"/>
      <c r="BS647" s="253"/>
      <c r="BT647" s="253"/>
      <c r="BU647" s="253"/>
      <c r="BV647" s="253"/>
      <c r="BW647" s="253"/>
      <c r="BX647" s="253"/>
      <c r="BY647" s="253"/>
      <c r="BZ647" s="253"/>
      <c r="CA647" s="253"/>
      <c r="CB647" s="253"/>
      <c r="CC647" s="253"/>
      <c r="CD647" s="253"/>
      <c r="CE647" s="253"/>
      <c r="CF647" s="253"/>
      <c r="CG647" s="253"/>
      <c r="CH647" s="253"/>
      <c r="CI647" s="253"/>
      <c r="CJ647" s="253"/>
      <c r="CK647" s="253"/>
      <c r="CL647" s="253"/>
      <c r="CM647" s="253"/>
    </row>
    <row r="648" spans="1:91" x14ac:dyDescent="0.25">
      <c r="A648" s="253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  <c r="AA648" s="253"/>
      <c r="AB648" s="253"/>
      <c r="AC648" s="253"/>
      <c r="AD648" s="253"/>
      <c r="AE648" s="253"/>
      <c r="AF648" s="253"/>
      <c r="AG648" s="253"/>
      <c r="AH648" s="253"/>
      <c r="AI648" s="253"/>
      <c r="AJ648" s="253"/>
      <c r="AK648" s="253"/>
      <c r="AL648" s="253"/>
      <c r="AM648" s="253"/>
      <c r="AN648" s="253"/>
      <c r="AO648" s="253"/>
      <c r="AP648" s="253"/>
      <c r="AQ648" s="253"/>
      <c r="AR648" s="253"/>
      <c r="AS648" s="253"/>
      <c r="AT648" s="253"/>
      <c r="AU648" s="253"/>
      <c r="AV648" s="253"/>
      <c r="AW648" s="253"/>
      <c r="AX648" s="253"/>
      <c r="AY648" s="253"/>
      <c r="AZ648" s="253"/>
      <c r="BA648" s="253"/>
      <c r="BB648" s="253"/>
      <c r="BC648" s="253"/>
      <c r="BD648" s="253"/>
      <c r="BE648" s="253"/>
      <c r="BF648" s="253"/>
      <c r="BG648" s="253"/>
      <c r="BH648" s="253"/>
      <c r="BI648" s="253"/>
      <c r="BJ648" s="253"/>
      <c r="BK648" s="253"/>
      <c r="BL648" s="253"/>
      <c r="BM648" s="253"/>
      <c r="BN648" s="253"/>
      <c r="BO648" s="253"/>
      <c r="BP648" s="253"/>
      <c r="BQ648" s="253"/>
      <c r="BR648" s="253"/>
      <c r="BS648" s="253"/>
      <c r="BT648" s="253"/>
      <c r="BU648" s="253"/>
      <c r="BV648" s="253"/>
      <c r="BW648" s="253"/>
      <c r="BX648" s="253"/>
      <c r="BY648" s="253"/>
      <c r="BZ648" s="253"/>
      <c r="CA648" s="253"/>
      <c r="CB648" s="253"/>
      <c r="CC648" s="253"/>
      <c r="CD648" s="253"/>
      <c r="CE648" s="253"/>
      <c r="CF648" s="253"/>
      <c r="CG648" s="253"/>
      <c r="CH648" s="253"/>
      <c r="CI648" s="253"/>
      <c r="CJ648" s="253"/>
      <c r="CK648" s="253"/>
      <c r="CL648" s="253"/>
      <c r="CM648" s="253"/>
    </row>
    <row r="649" spans="1:91" x14ac:dyDescent="0.25">
      <c r="A649" s="253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  <c r="AA649" s="253"/>
      <c r="AB649" s="253"/>
      <c r="AC649" s="253"/>
      <c r="AD649" s="253"/>
      <c r="AE649" s="253"/>
      <c r="AF649" s="253"/>
      <c r="AG649" s="253"/>
      <c r="AH649" s="253"/>
      <c r="AI649" s="253"/>
      <c r="AJ649" s="253"/>
      <c r="AK649" s="253"/>
      <c r="AL649" s="253"/>
      <c r="AM649" s="253"/>
      <c r="AN649" s="253"/>
      <c r="AO649" s="253"/>
      <c r="AP649" s="253"/>
      <c r="AQ649" s="253"/>
      <c r="AR649" s="253"/>
      <c r="AS649" s="253"/>
      <c r="AT649" s="253"/>
      <c r="AU649" s="253"/>
      <c r="AV649" s="253"/>
      <c r="AW649" s="253"/>
      <c r="AX649" s="253"/>
      <c r="AY649" s="253"/>
      <c r="AZ649" s="253"/>
      <c r="BA649" s="253"/>
      <c r="BB649" s="253"/>
      <c r="BC649" s="253"/>
      <c r="BD649" s="253"/>
      <c r="BE649" s="253"/>
      <c r="BF649" s="253"/>
      <c r="BG649" s="253"/>
      <c r="BH649" s="253"/>
      <c r="BI649" s="253"/>
      <c r="BJ649" s="253"/>
      <c r="BK649" s="253"/>
      <c r="BL649" s="253"/>
      <c r="BM649" s="253"/>
      <c r="BN649" s="253"/>
      <c r="BO649" s="253"/>
      <c r="BP649" s="253"/>
      <c r="BQ649" s="253"/>
      <c r="BR649" s="253"/>
      <c r="BS649" s="253"/>
      <c r="BT649" s="253"/>
      <c r="BU649" s="253"/>
      <c r="BV649" s="253"/>
      <c r="BW649" s="253"/>
      <c r="BX649" s="253"/>
      <c r="BY649" s="253"/>
      <c r="BZ649" s="253"/>
      <c r="CA649" s="253"/>
      <c r="CB649" s="253"/>
      <c r="CC649" s="253"/>
      <c r="CD649" s="253"/>
      <c r="CE649" s="253"/>
      <c r="CF649" s="253"/>
      <c r="CG649" s="253"/>
      <c r="CH649" s="253"/>
      <c r="CI649" s="253"/>
      <c r="CJ649" s="253"/>
      <c r="CK649" s="253"/>
      <c r="CL649" s="253"/>
      <c r="CM649" s="253"/>
    </row>
    <row r="650" spans="1:91" x14ac:dyDescent="0.25">
      <c r="A650" s="253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  <c r="AA650" s="253"/>
      <c r="AB650" s="253"/>
      <c r="AC650" s="253"/>
      <c r="AD650" s="253"/>
      <c r="AE650" s="253"/>
      <c r="AF650" s="253"/>
      <c r="AG650" s="253"/>
      <c r="AH650" s="253"/>
      <c r="AI650" s="253"/>
      <c r="AJ650" s="253"/>
      <c r="AK650" s="253"/>
      <c r="AL650" s="253"/>
      <c r="AM650" s="253"/>
      <c r="AN650" s="253"/>
      <c r="AO650" s="253"/>
      <c r="AP650" s="253"/>
      <c r="AQ650" s="253"/>
      <c r="AR650" s="253"/>
      <c r="AS650" s="253"/>
      <c r="AT650" s="253"/>
      <c r="AU650" s="253"/>
      <c r="AV650" s="253"/>
      <c r="AW650" s="253"/>
      <c r="AX650" s="253"/>
      <c r="AY650" s="253"/>
      <c r="AZ650" s="253"/>
      <c r="BA650" s="253"/>
      <c r="BB650" s="253"/>
      <c r="BC650" s="253"/>
      <c r="BD650" s="253"/>
      <c r="BE650" s="253"/>
      <c r="BF650" s="253"/>
      <c r="BG650" s="253"/>
      <c r="BH650" s="253"/>
      <c r="BI650" s="253"/>
      <c r="BJ650" s="253"/>
      <c r="BK650" s="253"/>
      <c r="BL650" s="253"/>
      <c r="BM650" s="253"/>
      <c r="BN650" s="253"/>
      <c r="BO650" s="253"/>
      <c r="BP650" s="253"/>
      <c r="BQ650" s="253"/>
      <c r="BR650" s="253"/>
      <c r="BS650" s="253"/>
      <c r="BT650" s="253"/>
      <c r="BU650" s="253"/>
      <c r="BV650" s="253"/>
      <c r="BW650" s="253"/>
      <c r="BX650" s="253"/>
      <c r="BY650" s="253"/>
      <c r="BZ650" s="253"/>
      <c r="CA650" s="253"/>
      <c r="CB650" s="253"/>
      <c r="CC650" s="253"/>
      <c r="CD650" s="253"/>
      <c r="CE650" s="253"/>
      <c r="CF650" s="253"/>
      <c r="CG650" s="253"/>
      <c r="CH650" s="253"/>
      <c r="CI650" s="253"/>
      <c r="CJ650" s="253"/>
      <c r="CK650" s="253"/>
      <c r="CL650" s="253"/>
      <c r="CM650" s="253"/>
    </row>
    <row r="651" spans="1:91" x14ac:dyDescent="0.25">
      <c r="A651" s="253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/>
      <c r="AJ651" s="253"/>
      <c r="AK651" s="253"/>
      <c r="AL651" s="253"/>
      <c r="AM651" s="253"/>
      <c r="AN651" s="253"/>
      <c r="AO651" s="253"/>
      <c r="AP651" s="253"/>
      <c r="AQ651" s="253"/>
      <c r="AR651" s="253"/>
      <c r="AS651" s="253"/>
      <c r="AT651" s="253"/>
      <c r="AU651" s="253"/>
      <c r="AV651" s="253"/>
      <c r="AW651" s="253"/>
      <c r="AX651" s="253"/>
      <c r="AY651" s="253"/>
      <c r="AZ651" s="253"/>
      <c r="BA651" s="253"/>
      <c r="BB651" s="253"/>
      <c r="BC651" s="253"/>
      <c r="BD651" s="253"/>
      <c r="BE651" s="253"/>
      <c r="BF651" s="253"/>
      <c r="BG651" s="253"/>
      <c r="BH651" s="253"/>
      <c r="BI651" s="253"/>
      <c r="BJ651" s="253"/>
      <c r="BK651" s="253"/>
      <c r="BL651" s="253"/>
      <c r="BM651" s="253"/>
      <c r="BN651" s="253"/>
      <c r="BO651" s="253"/>
      <c r="BP651" s="253"/>
      <c r="BQ651" s="253"/>
      <c r="BR651" s="253"/>
      <c r="BS651" s="253"/>
      <c r="BT651" s="253"/>
      <c r="BU651" s="253"/>
      <c r="BV651" s="253"/>
      <c r="BW651" s="253"/>
      <c r="BX651" s="253"/>
      <c r="BY651" s="253"/>
      <c r="BZ651" s="253"/>
      <c r="CA651" s="253"/>
      <c r="CB651" s="253"/>
      <c r="CC651" s="253"/>
      <c r="CD651" s="253"/>
      <c r="CE651" s="253"/>
      <c r="CF651" s="253"/>
      <c r="CG651" s="253"/>
      <c r="CH651" s="253"/>
      <c r="CI651" s="253"/>
      <c r="CJ651" s="253"/>
      <c r="CK651" s="253"/>
      <c r="CL651" s="253"/>
      <c r="CM651" s="253"/>
    </row>
    <row r="652" spans="1:91" x14ac:dyDescent="0.25">
      <c r="A652" s="253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/>
      <c r="AJ652" s="253"/>
      <c r="AK652" s="253"/>
      <c r="AL652" s="253"/>
      <c r="AM652" s="253"/>
      <c r="AN652" s="253"/>
      <c r="AO652" s="253"/>
      <c r="AP652" s="253"/>
      <c r="AQ652" s="253"/>
      <c r="AR652" s="253"/>
      <c r="AS652" s="253"/>
      <c r="AT652" s="253"/>
      <c r="AU652" s="253"/>
      <c r="AV652" s="253"/>
      <c r="AW652" s="253"/>
      <c r="AX652" s="253"/>
      <c r="AY652" s="253"/>
      <c r="AZ652" s="253"/>
      <c r="BA652" s="253"/>
      <c r="BB652" s="253"/>
      <c r="BC652" s="253"/>
      <c r="BD652" s="253"/>
      <c r="BE652" s="253"/>
      <c r="BF652" s="253"/>
      <c r="BG652" s="253"/>
      <c r="BH652" s="253"/>
      <c r="BI652" s="253"/>
      <c r="BJ652" s="253"/>
      <c r="BK652" s="253"/>
      <c r="BL652" s="253"/>
      <c r="BM652" s="253"/>
      <c r="BN652" s="253"/>
      <c r="BO652" s="253"/>
      <c r="BP652" s="253"/>
      <c r="BQ652" s="253"/>
      <c r="BR652" s="253"/>
      <c r="BS652" s="253"/>
      <c r="BT652" s="253"/>
      <c r="BU652" s="253"/>
      <c r="BV652" s="253"/>
      <c r="BW652" s="253"/>
      <c r="BX652" s="253"/>
      <c r="BY652" s="253"/>
      <c r="BZ652" s="253"/>
      <c r="CA652" s="253"/>
      <c r="CB652" s="253"/>
      <c r="CC652" s="253"/>
      <c r="CD652" s="253"/>
      <c r="CE652" s="253"/>
      <c r="CF652" s="253"/>
      <c r="CG652" s="253"/>
      <c r="CH652" s="253"/>
      <c r="CI652" s="253"/>
      <c r="CJ652" s="253"/>
      <c r="CK652" s="253"/>
      <c r="CL652" s="253"/>
      <c r="CM652" s="253"/>
    </row>
    <row r="653" spans="1:91" x14ac:dyDescent="0.25">
      <c r="A653" s="253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  <c r="AA653" s="253"/>
      <c r="AB653" s="253"/>
      <c r="AC653" s="253"/>
      <c r="AD653" s="253"/>
      <c r="AE653" s="253"/>
      <c r="AF653" s="253"/>
      <c r="AG653" s="253"/>
      <c r="AH653" s="253"/>
      <c r="AI653" s="253"/>
      <c r="AJ653" s="253"/>
      <c r="AK653" s="253"/>
      <c r="AL653" s="253"/>
      <c r="AM653" s="253"/>
      <c r="AN653" s="253"/>
      <c r="AO653" s="253"/>
      <c r="AP653" s="253"/>
      <c r="AQ653" s="253"/>
      <c r="AR653" s="253"/>
      <c r="AS653" s="253"/>
      <c r="AT653" s="253"/>
      <c r="AU653" s="253"/>
      <c r="AV653" s="253"/>
      <c r="AW653" s="253"/>
      <c r="AX653" s="253"/>
      <c r="AY653" s="253"/>
      <c r="AZ653" s="253"/>
      <c r="BA653" s="253"/>
      <c r="BB653" s="253"/>
      <c r="BC653" s="253"/>
      <c r="BD653" s="253"/>
      <c r="BE653" s="253"/>
      <c r="BF653" s="253"/>
      <c r="BG653" s="253"/>
      <c r="BH653" s="253"/>
      <c r="BI653" s="253"/>
      <c r="BJ653" s="253"/>
      <c r="BK653" s="253"/>
      <c r="BL653" s="253"/>
      <c r="BM653" s="253"/>
      <c r="BN653" s="253"/>
      <c r="BO653" s="253"/>
      <c r="BP653" s="253"/>
      <c r="BQ653" s="253"/>
      <c r="BR653" s="253"/>
      <c r="BS653" s="253"/>
      <c r="BT653" s="253"/>
      <c r="BU653" s="253"/>
      <c r="BV653" s="253"/>
      <c r="BW653" s="253"/>
      <c r="BX653" s="253"/>
      <c r="BY653" s="253"/>
      <c r="BZ653" s="253"/>
      <c r="CA653" s="253"/>
      <c r="CB653" s="253"/>
      <c r="CC653" s="253"/>
      <c r="CD653" s="253"/>
      <c r="CE653" s="253"/>
      <c r="CF653" s="253"/>
      <c r="CG653" s="253"/>
      <c r="CH653" s="253"/>
      <c r="CI653" s="253"/>
      <c r="CJ653" s="253"/>
      <c r="CK653" s="253"/>
      <c r="CL653" s="253"/>
      <c r="CM653" s="253"/>
    </row>
    <row r="654" spans="1:91" x14ac:dyDescent="0.25">
      <c r="A654" s="253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/>
      <c r="AJ654" s="253"/>
      <c r="AK654" s="253"/>
      <c r="AL654" s="253"/>
      <c r="AM654" s="253"/>
      <c r="AN654" s="253"/>
      <c r="AO654" s="253"/>
      <c r="AP654" s="253"/>
      <c r="AQ654" s="253"/>
      <c r="AR654" s="253"/>
      <c r="AS654" s="253"/>
      <c r="AT654" s="253"/>
      <c r="AU654" s="253"/>
      <c r="AV654" s="253"/>
      <c r="AW654" s="253"/>
      <c r="AX654" s="253"/>
      <c r="AY654" s="253"/>
      <c r="AZ654" s="253"/>
      <c r="BA654" s="253"/>
      <c r="BB654" s="253"/>
      <c r="BC654" s="253"/>
      <c r="BD654" s="253"/>
      <c r="BE654" s="253"/>
      <c r="BF654" s="253"/>
      <c r="BG654" s="253"/>
      <c r="BH654" s="253"/>
      <c r="BI654" s="253"/>
      <c r="BJ654" s="253"/>
      <c r="BK654" s="253"/>
      <c r="BL654" s="253"/>
      <c r="BM654" s="253"/>
      <c r="BN654" s="253"/>
      <c r="BO654" s="253"/>
      <c r="BP654" s="253"/>
      <c r="BQ654" s="253"/>
      <c r="BR654" s="253"/>
      <c r="BS654" s="253"/>
      <c r="BT654" s="253"/>
      <c r="BU654" s="253"/>
      <c r="BV654" s="253"/>
      <c r="BW654" s="253"/>
      <c r="BX654" s="253"/>
      <c r="BY654" s="253"/>
      <c r="BZ654" s="253"/>
      <c r="CA654" s="253"/>
      <c r="CB654" s="253"/>
      <c r="CC654" s="253"/>
      <c r="CD654" s="253"/>
      <c r="CE654" s="253"/>
      <c r="CF654" s="253"/>
      <c r="CG654" s="253"/>
      <c r="CH654" s="253"/>
      <c r="CI654" s="253"/>
      <c r="CJ654" s="253"/>
      <c r="CK654" s="253"/>
      <c r="CL654" s="253"/>
      <c r="CM654" s="253"/>
    </row>
    <row r="655" spans="1:91" x14ac:dyDescent="0.25">
      <c r="A655" s="253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/>
      <c r="AJ655" s="253"/>
      <c r="AK655" s="253"/>
      <c r="AL655" s="253"/>
      <c r="AM655" s="253"/>
      <c r="AN655" s="253"/>
      <c r="AO655" s="253"/>
      <c r="AP655" s="253"/>
      <c r="AQ655" s="253"/>
      <c r="AR655" s="253"/>
      <c r="AS655" s="253"/>
      <c r="AT655" s="253"/>
      <c r="AU655" s="253"/>
      <c r="AV655" s="253"/>
      <c r="AW655" s="253"/>
      <c r="AX655" s="253"/>
      <c r="AY655" s="253"/>
      <c r="AZ655" s="253"/>
      <c r="BA655" s="253"/>
      <c r="BB655" s="253"/>
      <c r="BC655" s="253"/>
      <c r="BD655" s="253"/>
      <c r="BE655" s="253"/>
      <c r="BF655" s="253"/>
      <c r="BG655" s="253"/>
      <c r="BH655" s="253"/>
      <c r="BI655" s="253"/>
      <c r="BJ655" s="253"/>
      <c r="BK655" s="253"/>
      <c r="BL655" s="253"/>
      <c r="BM655" s="253"/>
      <c r="BN655" s="253"/>
      <c r="BO655" s="253"/>
      <c r="BP655" s="253"/>
      <c r="BQ655" s="253"/>
      <c r="BR655" s="253"/>
      <c r="BS655" s="253"/>
      <c r="BT655" s="253"/>
      <c r="BU655" s="253"/>
      <c r="BV655" s="253"/>
      <c r="BW655" s="253"/>
      <c r="BX655" s="253"/>
      <c r="BY655" s="253"/>
      <c r="BZ655" s="253"/>
      <c r="CA655" s="253"/>
      <c r="CB655" s="253"/>
      <c r="CC655" s="253"/>
      <c r="CD655" s="253"/>
      <c r="CE655" s="253"/>
      <c r="CF655" s="253"/>
      <c r="CG655" s="253"/>
      <c r="CH655" s="253"/>
      <c r="CI655" s="253"/>
      <c r="CJ655" s="253"/>
      <c r="CK655" s="253"/>
      <c r="CL655" s="253"/>
      <c r="CM655" s="253"/>
    </row>
    <row r="656" spans="1:91" x14ac:dyDescent="0.25">
      <c r="A656" s="253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/>
      <c r="AJ656" s="253"/>
      <c r="AK656" s="253"/>
      <c r="AL656" s="253"/>
      <c r="AM656" s="253"/>
      <c r="AN656" s="253"/>
      <c r="AO656" s="253"/>
      <c r="AP656" s="253"/>
      <c r="AQ656" s="253"/>
      <c r="AR656" s="253"/>
      <c r="AS656" s="253"/>
      <c r="AT656" s="253"/>
      <c r="AU656" s="253"/>
      <c r="AV656" s="253"/>
      <c r="AW656" s="253"/>
      <c r="AX656" s="253"/>
      <c r="AY656" s="253"/>
      <c r="AZ656" s="253"/>
      <c r="BA656" s="253"/>
      <c r="BB656" s="253"/>
      <c r="BC656" s="253"/>
      <c r="BD656" s="253"/>
      <c r="BE656" s="253"/>
      <c r="BF656" s="253"/>
      <c r="BG656" s="253"/>
      <c r="BH656" s="253"/>
      <c r="BI656" s="253"/>
      <c r="BJ656" s="253"/>
      <c r="BK656" s="253"/>
      <c r="BL656" s="253"/>
      <c r="BM656" s="253"/>
      <c r="BN656" s="253"/>
      <c r="BO656" s="253"/>
      <c r="BP656" s="253"/>
      <c r="BQ656" s="253"/>
      <c r="BR656" s="253"/>
      <c r="BS656" s="253"/>
      <c r="BT656" s="253"/>
      <c r="BU656" s="253"/>
      <c r="BV656" s="253"/>
      <c r="BW656" s="253"/>
      <c r="BX656" s="253"/>
      <c r="BY656" s="253"/>
      <c r="BZ656" s="253"/>
      <c r="CA656" s="253"/>
      <c r="CB656" s="253"/>
      <c r="CC656" s="253"/>
      <c r="CD656" s="253"/>
      <c r="CE656" s="253"/>
      <c r="CF656" s="253"/>
      <c r="CG656" s="253"/>
      <c r="CH656" s="253"/>
      <c r="CI656" s="253"/>
      <c r="CJ656" s="253"/>
      <c r="CK656" s="253"/>
      <c r="CL656" s="253"/>
      <c r="CM656" s="253"/>
    </row>
    <row r="657" spans="1:91" x14ac:dyDescent="0.25">
      <c r="A657" s="253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  <c r="AA657" s="253"/>
      <c r="AB657" s="253"/>
      <c r="AC657" s="253"/>
      <c r="AD657" s="253"/>
      <c r="AE657" s="253"/>
      <c r="AF657" s="253"/>
      <c r="AG657" s="253"/>
      <c r="AH657" s="253"/>
      <c r="AI657" s="253"/>
      <c r="AJ657" s="253"/>
      <c r="AK657" s="253"/>
      <c r="AL657" s="253"/>
      <c r="AM657" s="253"/>
      <c r="AN657" s="253"/>
      <c r="AO657" s="253"/>
      <c r="AP657" s="253"/>
      <c r="AQ657" s="253"/>
      <c r="AR657" s="253"/>
      <c r="AS657" s="253"/>
      <c r="AT657" s="253"/>
      <c r="AU657" s="253"/>
      <c r="AV657" s="253"/>
      <c r="AW657" s="253"/>
      <c r="AX657" s="253"/>
      <c r="AY657" s="253"/>
      <c r="AZ657" s="253"/>
      <c r="BA657" s="253"/>
      <c r="BB657" s="253"/>
      <c r="BC657" s="253"/>
      <c r="BD657" s="253"/>
      <c r="BE657" s="253"/>
      <c r="BF657" s="253"/>
      <c r="BG657" s="253"/>
      <c r="BH657" s="253"/>
      <c r="BI657" s="253"/>
      <c r="BJ657" s="253"/>
      <c r="BK657" s="253"/>
      <c r="BL657" s="253"/>
      <c r="BM657" s="253"/>
      <c r="BN657" s="253"/>
      <c r="BO657" s="253"/>
      <c r="BP657" s="253"/>
      <c r="BQ657" s="253"/>
      <c r="BR657" s="253"/>
      <c r="BS657" s="253"/>
      <c r="BT657" s="253"/>
      <c r="BU657" s="253"/>
      <c r="BV657" s="253"/>
      <c r="BW657" s="253"/>
      <c r="BX657" s="253"/>
      <c r="BY657" s="253"/>
      <c r="BZ657" s="253"/>
      <c r="CA657" s="253"/>
      <c r="CB657" s="253"/>
      <c r="CC657" s="253"/>
      <c r="CD657" s="253"/>
      <c r="CE657" s="253"/>
      <c r="CF657" s="253"/>
      <c r="CG657" s="253"/>
      <c r="CH657" s="253"/>
      <c r="CI657" s="253"/>
      <c r="CJ657" s="253"/>
      <c r="CK657" s="253"/>
      <c r="CL657" s="253"/>
      <c r="CM657" s="253"/>
    </row>
    <row r="658" spans="1:91" x14ac:dyDescent="0.25">
      <c r="A658" s="253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/>
      <c r="AJ658" s="253"/>
      <c r="AK658" s="253"/>
      <c r="AL658" s="253"/>
      <c r="AM658" s="253"/>
      <c r="AN658" s="253"/>
      <c r="AO658" s="253"/>
      <c r="AP658" s="253"/>
      <c r="AQ658" s="253"/>
      <c r="AR658" s="253"/>
      <c r="AS658" s="253"/>
      <c r="AT658" s="253"/>
      <c r="AU658" s="253"/>
      <c r="AV658" s="253"/>
      <c r="AW658" s="253"/>
      <c r="AX658" s="253"/>
      <c r="AY658" s="253"/>
      <c r="AZ658" s="253"/>
      <c r="BA658" s="253"/>
      <c r="BB658" s="253"/>
      <c r="BC658" s="253"/>
      <c r="BD658" s="253"/>
      <c r="BE658" s="253"/>
      <c r="BF658" s="253"/>
      <c r="BG658" s="253"/>
      <c r="BH658" s="253"/>
      <c r="BI658" s="253"/>
      <c r="BJ658" s="253"/>
      <c r="BK658" s="253"/>
      <c r="BL658" s="253"/>
      <c r="BM658" s="253"/>
      <c r="BN658" s="253"/>
      <c r="BO658" s="253"/>
      <c r="BP658" s="253"/>
      <c r="BQ658" s="253"/>
      <c r="BR658" s="253"/>
      <c r="BS658" s="253"/>
      <c r="BT658" s="253"/>
      <c r="BU658" s="253"/>
      <c r="BV658" s="253"/>
      <c r="BW658" s="253"/>
      <c r="BX658" s="253"/>
      <c r="BY658" s="253"/>
      <c r="BZ658" s="253"/>
      <c r="CA658" s="253"/>
      <c r="CB658" s="253"/>
      <c r="CC658" s="253"/>
      <c r="CD658" s="253"/>
      <c r="CE658" s="253"/>
      <c r="CF658" s="253"/>
      <c r="CG658" s="253"/>
      <c r="CH658" s="253"/>
      <c r="CI658" s="253"/>
      <c r="CJ658" s="253"/>
      <c r="CK658" s="253"/>
      <c r="CL658" s="253"/>
      <c r="CM658" s="253"/>
    </row>
    <row r="659" spans="1:91" x14ac:dyDescent="0.25">
      <c r="A659" s="253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/>
      <c r="AJ659" s="253"/>
      <c r="AK659" s="253"/>
      <c r="AL659" s="253"/>
      <c r="AM659" s="253"/>
      <c r="AN659" s="253"/>
      <c r="AO659" s="253"/>
      <c r="AP659" s="253"/>
      <c r="AQ659" s="253"/>
      <c r="AR659" s="253"/>
      <c r="AS659" s="253"/>
      <c r="AT659" s="253"/>
      <c r="AU659" s="253"/>
      <c r="AV659" s="253"/>
      <c r="AW659" s="253"/>
      <c r="AX659" s="253"/>
      <c r="AY659" s="253"/>
      <c r="AZ659" s="253"/>
      <c r="BA659" s="253"/>
      <c r="BB659" s="253"/>
      <c r="BC659" s="253"/>
      <c r="BD659" s="253"/>
      <c r="BE659" s="253"/>
      <c r="BF659" s="253"/>
      <c r="BG659" s="253"/>
      <c r="BH659" s="253"/>
      <c r="BI659" s="253"/>
      <c r="BJ659" s="253"/>
      <c r="BK659" s="253"/>
      <c r="BL659" s="253"/>
      <c r="BM659" s="253"/>
      <c r="BN659" s="253"/>
      <c r="BO659" s="253"/>
      <c r="BP659" s="253"/>
      <c r="BQ659" s="253"/>
      <c r="BR659" s="253"/>
      <c r="BS659" s="253"/>
      <c r="BT659" s="253"/>
      <c r="BU659" s="253"/>
      <c r="BV659" s="253"/>
      <c r="BW659" s="253"/>
      <c r="BX659" s="253"/>
      <c r="BY659" s="253"/>
      <c r="BZ659" s="253"/>
      <c r="CA659" s="253"/>
      <c r="CB659" s="253"/>
      <c r="CC659" s="253"/>
      <c r="CD659" s="253"/>
      <c r="CE659" s="253"/>
      <c r="CF659" s="253"/>
      <c r="CG659" s="253"/>
      <c r="CH659" s="253"/>
      <c r="CI659" s="253"/>
      <c r="CJ659" s="253"/>
      <c r="CK659" s="253"/>
      <c r="CL659" s="253"/>
      <c r="CM659" s="253"/>
    </row>
    <row r="660" spans="1:91" x14ac:dyDescent="0.25">
      <c r="A660" s="253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  <c r="AA660" s="253"/>
      <c r="AB660" s="253"/>
      <c r="AC660" s="253"/>
      <c r="AD660" s="253"/>
      <c r="AE660" s="253"/>
      <c r="AF660" s="253"/>
      <c r="AG660" s="253"/>
      <c r="AH660" s="253"/>
      <c r="AI660" s="253"/>
      <c r="AJ660" s="253"/>
      <c r="AK660" s="253"/>
      <c r="AL660" s="253"/>
      <c r="AM660" s="253"/>
      <c r="AN660" s="253"/>
      <c r="AO660" s="253"/>
      <c r="AP660" s="253"/>
      <c r="AQ660" s="253"/>
      <c r="AR660" s="253"/>
      <c r="AS660" s="253"/>
      <c r="AT660" s="253"/>
      <c r="AU660" s="253"/>
      <c r="AV660" s="253"/>
      <c r="AW660" s="253"/>
      <c r="AX660" s="253"/>
      <c r="AY660" s="253"/>
      <c r="AZ660" s="253"/>
      <c r="BA660" s="253"/>
      <c r="BB660" s="253"/>
      <c r="BC660" s="253"/>
      <c r="BD660" s="253"/>
      <c r="BE660" s="253"/>
      <c r="BF660" s="253"/>
      <c r="BG660" s="253"/>
      <c r="BH660" s="253"/>
      <c r="BI660" s="253"/>
      <c r="BJ660" s="253"/>
      <c r="BK660" s="253"/>
      <c r="BL660" s="253"/>
      <c r="BM660" s="253"/>
      <c r="BN660" s="253"/>
      <c r="BO660" s="253"/>
      <c r="BP660" s="253"/>
      <c r="BQ660" s="253"/>
      <c r="BR660" s="253"/>
      <c r="BS660" s="253"/>
      <c r="BT660" s="253"/>
      <c r="BU660" s="253"/>
      <c r="BV660" s="253"/>
      <c r="BW660" s="253"/>
      <c r="BX660" s="253"/>
      <c r="BY660" s="253"/>
      <c r="BZ660" s="253"/>
      <c r="CA660" s="253"/>
      <c r="CB660" s="253"/>
      <c r="CC660" s="253"/>
      <c r="CD660" s="253"/>
      <c r="CE660" s="253"/>
      <c r="CF660" s="253"/>
      <c r="CG660" s="253"/>
      <c r="CH660" s="253"/>
      <c r="CI660" s="253"/>
      <c r="CJ660" s="253"/>
      <c r="CK660" s="253"/>
      <c r="CL660" s="253"/>
      <c r="CM660" s="253"/>
    </row>
    <row r="661" spans="1:91" x14ac:dyDescent="0.25">
      <c r="A661" s="253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  <c r="AA661" s="253"/>
      <c r="AB661" s="253"/>
      <c r="AC661" s="253"/>
      <c r="AD661" s="253"/>
      <c r="AE661" s="253"/>
      <c r="AF661" s="253"/>
      <c r="AG661" s="253"/>
      <c r="AH661" s="253"/>
      <c r="AI661" s="253"/>
      <c r="AJ661" s="253"/>
      <c r="AK661" s="253"/>
      <c r="AL661" s="253"/>
      <c r="AM661" s="253"/>
      <c r="AN661" s="253"/>
      <c r="AO661" s="253"/>
      <c r="AP661" s="253"/>
      <c r="AQ661" s="253"/>
      <c r="AR661" s="253"/>
      <c r="AS661" s="253"/>
      <c r="AT661" s="253"/>
      <c r="AU661" s="253"/>
      <c r="AV661" s="253"/>
      <c r="AW661" s="253"/>
      <c r="AX661" s="253"/>
      <c r="AY661" s="253"/>
      <c r="AZ661" s="253"/>
      <c r="BA661" s="253"/>
      <c r="BB661" s="253"/>
      <c r="BC661" s="253"/>
      <c r="BD661" s="253"/>
      <c r="BE661" s="253"/>
      <c r="BF661" s="253"/>
      <c r="BG661" s="253"/>
      <c r="BH661" s="253"/>
      <c r="BI661" s="253"/>
      <c r="BJ661" s="253"/>
      <c r="BK661" s="253"/>
      <c r="BL661" s="253"/>
      <c r="BM661" s="253"/>
      <c r="BN661" s="253"/>
      <c r="BO661" s="253"/>
      <c r="BP661" s="253"/>
      <c r="BQ661" s="253"/>
      <c r="BR661" s="253"/>
      <c r="BS661" s="253"/>
      <c r="BT661" s="253"/>
      <c r="BU661" s="253"/>
      <c r="BV661" s="253"/>
      <c r="BW661" s="253"/>
      <c r="BX661" s="253"/>
      <c r="BY661" s="253"/>
      <c r="BZ661" s="253"/>
      <c r="CA661" s="253"/>
      <c r="CB661" s="253"/>
      <c r="CC661" s="253"/>
      <c r="CD661" s="253"/>
      <c r="CE661" s="253"/>
      <c r="CF661" s="253"/>
      <c r="CG661" s="253"/>
      <c r="CH661" s="253"/>
      <c r="CI661" s="253"/>
      <c r="CJ661" s="253"/>
      <c r="CK661" s="253"/>
      <c r="CL661" s="253"/>
      <c r="CM661" s="253"/>
    </row>
    <row r="662" spans="1:91" x14ac:dyDescent="0.25">
      <c r="A662" s="253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  <c r="AA662" s="253"/>
      <c r="AB662" s="253"/>
      <c r="AC662" s="253"/>
      <c r="AD662" s="253"/>
      <c r="AE662" s="253"/>
      <c r="AF662" s="253"/>
      <c r="AG662" s="253"/>
      <c r="AH662" s="253"/>
      <c r="AI662" s="253"/>
      <c r="AJ662" s="253"/>
      <c r="AK662" s="253"/>
      <c r="AL662" s="253"/>
      <c r="AM662" s="253"/>
      <c r="AN662" s="253"/>
      <c r="AO662" s="253"/>
      <c r="AP662" s="253"/>
      <c r="AQ662" s="253"/>
      <c r="AR662" s="253"/>
      <c r="AS662" s="253"/>
      <c r="AT662" s="253"/>
      <c r="AU662" s="253"/>
      <c r="AV662" s="253"/>
      <c r="AW662" s="253"/>
      <c r="AX662" s="253"/>
      <c r="AY662" s="253"/>
      <c r="AZ662" s="253"/>
      <c r="BA662" s="253"/>
      <c r="BB662" s="253"/>
      <c r="BC662" s="253"/>
      <c r="BD662" s="253"/>
      <c r="BE662" s="253"/>
      <c r="BF662" s="253"/>
      <c r="BG662" s="253"/>
      <c r="BH662" s="253"/>
      <c r="BI662" s="253"/>
      <c r="BJ662" s="253"/>
      <c r="BK662" s="253"/>
      <c r="BL662" s="253"/>
      <c r="BM662" s="253"/>
      <c r="BN662" s="253"/>
      <c r="BO662" s="253"/>
      <c r="BP662" s="253"/>
      <c r="BQ662" s="253"/>
      <c r="BR662" s="253"/>
      <c r="BS662" s="253"/>
      <c r="BT662" s="253"/>
      <c r="BU662" s="253"/>
      <c r="BV662" s="253"/>
      <c r="BW662" s="253"/>
      <c r="BX662" s="253"/>
      <c r="BY662" s="253"/>
      <c r="BZ662" s="253"/>
      <c r="CA662" s="253"/>
      <c r="CB662" s="253"/>
      <c r="CC662" s="253"/>
      <c r="CD662" s="253"/>
      <c r="CE662" s="253"/>
      <c r="CF662" s="253"/>
      <c r="CG662" s="253"/>
      <c r="CH662" s="253"/>
      <c r="CI662" s="253"/>
      <c r="CJ662" s="253"/>
      <c r="CK662" s="253"/>
      <c r="CL662" s="253"/>
      <c r="CM662" s="253"/>
    </row>
    <row r="663" spans="1:91" x14ac:dyDescent="0.25">
      <c r="A663" s="253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  <c r="AA663" s="253"/>
      <c r="AB663" s="253"/>
      <c r="AC663" s="253"/>
      <c r="AD663" s="253"/>
      <c r="AE663" s="253"/>
      <c r="AF663" s="253"/>
      <c r="AG663" s="253"/>
      <c r="AH663" s="253"/>
      <c r="AI663" s="253"/>
      <c r="AJ663" s="253"/>
      <c r="AK663" s="253"/>
      <c r="AL663" s="253"/>
      <c r="AM663" s="253"/>
      <c r="AN663" s="253"/>
      <c r="AO663" s="253"/>
      <c r="AP663" s="253"/>
      <c r="AQ663" s="253"/>
      <c r="AR663" s="253"/>
      <c r="AS663" s="253"/>
      <c r="AT663" s="253"/>
      <c r="AU663" s="253"/>
      <c r="AV663" s="253"/>
      <c r="AW663" s="253"/>
      <c r="AX663" s="253"/>
      <c r="AY663" s="253"/>
      <c r="AZ663" s="253"/>
      <c r="BA663" s="253"/>
      <c r="BB663" s="253"/>
      <c r="BC663" s="253"/>
      <c r="BD663" s="253"/>
      <c r="BE663" s="253"/>
      <c r="BF663" s="253"/>
      <c r="BG663" s="253"/>
      <c r="BH663" s="253"/>
      <c r="BI663" s="253"/>
      <c r="BJ663" s="253"/>
      <c r="BK663" s="253"/>
      <c r="BL663" s="253"/>
      <c r="BM663" s="253"/>
      <c r="BN663" s="253"/>
      <c r="BO663" s="253"/>
      <c r="BP663" s="253"/>
      <c r="BQ663" s="253"/>
      <c r="BR663" s="253"/>
      <c r="BS663" s="253"/>
      <c r="BT663" s="253"/>
      <c r="BU663" s="253"/>
      <c r="BV663" s="253"/>
      <c r="BW663" s="253"/>
      <c r="BX663" s="253"/>
      <c r="BY663" s="253"/>
      <c r="BZ663" s="253"/>
      <c r="CA663" s="253"/>
      <c r="CB663" s="253"/>
      <c r="CC663" s="253"/>
      <c r="CD663" s="253"/>
      <c r="CE663" s="253"/>
      <c r="CF663" s="253"/>
      <c r="CG663" s="253"/>
      <c r="CH663" s="253"/>
      <c r="CI663" s="253"/>
      <c r="CJ663" s="253"/>
      <c r="CK663" s="253"/>
      <c r="CL663" s="253"/>
      <c r="CM663" s="253"/>
    </row>
    <row r="664" spans="1:91" x14ac:dyDescent="0.25">
      <c r="A664" s="253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  <c r="AA664" s="253"/>
      <c r="AB664" s="253"/>
      <c r="AC664" s="253"/>
      <c r="AD664" s="253"/>
      <c r="AE664" s="253"/>
      <c r="AF664" s="253"/>
      <c r="AG664" s="253"/>
      <c r="AH664" s="253"/>
      <c r="AI664" s="253"/>
      <c r="AJ664" s="253"/>
      <c r="AK664" s="253"/>
      <c r="AL664" s="253"/>
      <c r="AM664" s="253"/>
      <c r="AN664" s="253"/>
      <c r="AO664" s="253"/>
      <c r="AP664" s="253"/>
      <c r="AQ664" s="253"/>
      <c r="AR664" s="253"/>
      <c r="AS664" s="253"/>
      <c r="AT664" s="253"/>
      <c r="AU664" s="253"/>
      <c r="AV664" s="253"/>
      <c r="AW664" s="253"/>
      <c r="AX664" s="253"/>
      <c r="AY664" s="253"/>
      <c r="AZ664" s="253"/>
      <c r="BA664" s="253"/>
      <c r="BB664" s="253"/>
      <c r="BC664" s="253"/>
      <c r="BD664" s="253"/>
      <c r="BE664" s="253"/>
      <c r="BF664" s="253"/>
      <c r="BG664" s="253"/>
      <c r="BH664" s="253"/>
      <c r="BI664" s="253"/>
      <c r="BJ664" s="253"/>
      <c r="BK664" s="253"/>
      <c r="BL664" s="253"/>
      <c r="BM664" s="253"/>
      <c r="BN664" s="253"/>
      <c r="BO664" s="253"/>
      <c r="BP664" s="253"/>
      <c r="BQ664" s="253"/>
      <c r="BR664" s="253"/>
      <c r="BS664" s="253"/>
      <c r="BT664" s="253"/>
      <c r="BU664" s="253"/>
      <c r="BV664" s="253"/>
      <c r="BW664" s="253"/>
      <c r="BX664" s="253"/>
      <c r="BY664" s="253"/>
      <c r="BZ664" s="253"/>
      <c r="CA664" s="253"/>
      <c r="CB664" s="253"/>
      <c r="CC664" s="253"/>
      <c r="CD664" s="253"/>
      <c r="CE664" s="253"/>
      <c r="CF664" s="253"/>
      <c r="CG664" s="253"/>
      <c r="CH664" s="253"/>
      <c r="CI664" s="253"/>
      <c r="CJ664" s="253"/>
      <c r="CK664" s="253"/>
      <c r="CL664" s="253"/>
      <c r="CM664" s="253"/>
    </row>
    <row r="665" spans="1:91" x14ac:dyDescent="0.25">
      <c r="A665" s="253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  <c r="AA665" s="253"/>
      <c r="AB665" s="253"/>
      <c r="AC665" s="253"/>
      <c r="AD665" s="253"/>
      <c r="AE665" s="253"/>
      <c r="AF665" s="253"/>
      <c r="AG665" s="253"/>
      <c r="AH665" s="253"/>
      <c r="AI665" s="253"/>
      <c r="AJ665" s="253"/>
      <c r="AK665" s="253"/>
      <c r="AL665" s="253"/>
      <c r="AM665" s="253"/>
      <c r="AN665" s="253"/>
      <c r="AO665" s="253"/>
      <c r="AP665" s="253"/>
      <c r="AQ665" s="253"/>
      <c r="AR665" s="253"/>
      <c r="AS665" s="253"/>
      <c r="AT665" s="253"/>
      <c r="AU665" s="253"/>
      <c r="AV665" s="253"/>
      <c r="AW665" s="253"/>
      <c r="AX665" s="253"/>
      <c r="AY665" s="253"/>
      <c r="AZ665" s="253"/>
      <c r="BA665" s="253"/>
      <c r="BB665" s="253"/>
      <c r="BC665" s="253"/>
      <c r="BD665" s="253"/>
      <c r="BE665" s="253"/>
      <c r="BF665" s="253"/>
      <c r="BG665" s="253"/>
      <c r="BH665" s="253"/>
      <c r="BI665" s="253"/>
      <c r="BJ665" s="253"/>
      <c r="BK665" s="253"/>
      <c r="BL665" s="253"/>
      <c r="BM665" s="253"/>
      <c r="BN665" s="253"/>
      <c r="BO665" s="253"/>
      <c r="BP665" s="253"/>
      <c r="BQ665" s="253"/>
      <c r="BR665" s="253"/>
      <c r="BS665" s="253"/>
      <c r="BT665" s="253"/>
      <c r="BU665" s="253"/>
      <c r="BV665" s="253"/>
      <c r="BW665" s="253"/>
      <c r="BX665" s="253"/>
      <c r="BY665" s="253"/>
      <c r="BZ665" s="253"/>
      <c r="CA665" s="253"/>
      <c r="CB665" s="253"/>
      <c r="CC665" s="253"/>
      <c r="CD665" s="253"/>
      <c r="CE665" s="253"/>
      <c r="CF665" s="253"/>
      <c r="CG665" s="253"/>
      <c r="CH665" s="253"/>
      <c r="CI665" s="253"/>
      <c r="CJ665" s="253"/>
      <c r="CK665" s="253"/>
      <c r="CL665" s="253"/>
      <c r="CM665" s="253"/>
    </row>
    <row r="666" spans="1:91" x14ac:dyDescent="0.25">
      <c r="A666" s="253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  <c r="AA666" s="253"/>
      <c r="AB666" s="253"/>
      <c r="AC666" s="253"/>
      <c r="AD666" s="253"/>
      <c r="AE666" s="253"/>
      <c r="AF666" s="253"/>
      <c r="AG666" s="253"/>
      <c r="AH666" s="253"/>
      <c r="AI666" s="253"/>
      <c r="AJ666" s="253"/>
      <c r="AK666" s="253"/>
      <c r="AL666" s="253"/>
      <c r="AM666" s="253"/>
      <c r="AN666" s="253"/>
      <c r="AO666" s="253"/>
      <c r="AP666" s="253"/>
      <c r="AQ666" s="253"/>
      <c r="AR666" s="253"/>
      <c r="AS666" s="253"/>
      <c r="AT666" s="253"/>
      <c r="AU666" s="253"/>
      <c r="AV666" s="253"/>
      <c r="AW666" s="253"/>
      <c r="AX666" s="253"/>
      <c r="AY666" s="253"/>
      <c r="AZ666" s="253"/>
      <c r="BA666" s="253"/>
      <c r="BB666" s="253"/>
      <c r="BC666" s="253"/>
      <c r="BD666" s="253"/>
      <c r="BE666" s="253"/>
      <c r="BF666" s="253"/>
      <c r="BG666" s="253"/>
      <c r="BH666" s="253"/>
      <c r="BI666" s="253"/>
      <c r="BJ666" s="253"/>
      <c r="BK666" s="253"/>
      <c r="BL666" s="253"/>
      <c r="BM666" s="253"/>
      <c r="BN666" s="253"/>
      <c r="BO666" s="253"/>
      <c r="BP666" s="253"/>
      <c r="BQ666" s="253"/>
      <c r="BR666" s="253"/>
      <c r="BS666" s="253"/>
      <c r="BT666" s="253"/>
      <c r="BU666" s="253"/>
      <c r="BV666" s="253"/>
      <c r="BW666" s="253"/>
      <c r="BX666" s="253"/>
      <c r="BY666" s="253"/>
      <c r="BZ666" s="253"/>
      <c r="CA666" s="253"/>
      <c r="CB666" s="253"/>
      <c r="CC666" s="253"/>
      <c r="CD666" s="253"/>
      <c r="CE666" s="253"/>
      <c r="CF666" s="253"/>
      <c r="CG666" s="253"/>
      <c r="CH666" s="253"/>
      <c r="CI666" s="253"/>
      <c r="CJ666" s="253"/>
      <c r="CK666" s="253"/>
      <c r="CL666" s="253"/>
      <c r="CM666" s="253"/>
    </row>
    <row r="667" spans="1:91" x14ac:dyDescent="0.25">
      <c r="A667" s="253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53"/>
      <c r="AS667" s="253"/>
      <c r="AT667" s="253"/>
      <c r="AU667" s="253"/>
      <c r="AV667" s="253"/>
      <c r="AW667" s="253"/>
      <c r="AX667" s="253"/>
      <c r="AY667" s="253"/>
      <c r="AZ667" s="253"/>
      <c r="BA667" s="253"/>
      <c r="BB667" s="253"/>
      <c r="BC667" s="253"/>
      <c r="BD667" s="253"/>
      <c r="BE667" s="253"/>
      <c r="BF667" s="253"/>
      <c r="BG667" s="253"/>
      <c r="BH667" s="253"/>
      <c r="BI667" s="253"/>
      <c r="BJ667" s="253"/>
      <c r="BK667" s="253"/>
      <c r="BL667" s="253"/>
      <c r="BM667" s="253"/>
      <c r="BN667" s="253"/>
      <c r="BO667" s="253"/>
      <c r="BP667" s="253"/>
      <c r="BQ667" s="253"/>
      <c r="BR667" s="253"/>
      <c r="BS667" s="253"/>
      <c r="BT667" s="253"/>
      <c r="BU667" s="253"/>
      <c r="BV667" s="253"/>
      <c r="BW667" s="253"/>
      <c r="BX667" s="253"/>
      <c r="BY667" s="253"/>
      <c r="BZ667" s="253"/>
      <c r="CA667" s="253"/>
      <c r="CB667" s="253"/>
      <c r="CC667" s="253"/>
      <c r="CD667" s="253"/>
      <c r="CE667" s="253"/>
      <c r="CF667" s="253"/>
      <c r="CG667" s="253"/>
      <c r="CH667" s="253"/>
      <c r="CI667" s="253"/>
      <c r="CJ667" s="253"/>
      <c r="CK667" s="253"/>
      <c r="CL667" s="253"/>
      <c r="CM667" s="253"/>
    </row>
    <row r="668" spans="1:91" x14ac:dyDescent="0.25">
      <c r="A668" s="253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  <c r="AA668" s="253"/>
      <c r="AB668" s="253"/>
      <c r="AC668" s="253"/>
      <c r="AD668" s="253"/>
      <c r="AE668" s="253"/>
      <c r="AF668" s="253"/>
      <c r="AG668" s="253"/>
      <c r="AH668" s="253"/>
      <c r="AI668" s="253"/>
      <c r="AJ668" s="253"/>
      <c r="AK668" s="253"/>
      <c r="AL668" s="253"/>
      <c r="AM668" s="253"/>
      <c r="AN668" s="253"/>
      <c r="AO668" s="253"/>
      <c r="AP668" s="253"/>
      <c r="AQ668" s="253"/>
      <c r="AR668" s="253"/>
      <c r="AS668" s="253"/>
      <c r="AT668" s="253"/>
      <c r="AU668" s="253"/>
      <c r="AV668" s="253"/>
      <c r="AW668" s="253"/>
      <c r="AX668" s="253"/>
      <c r="AY668" s="253"/>
      <c r="AZ668" s="253"/>
      <c r="BA668" s="253"/>
      <c r="BB668" s="253"/>
      <c r="BC668" s="253"/>
      <c r="BD668" s="253"/>
      <c r="BE668" s="253"/>
      <c r="BF668" s="253"/>
      <c r="BG668" s="253"/>
      <c r="BH668" s="253"/>
      <c r="BI668" s="253"/>
      <c r="BJ668" s="253"/>
      <c r="BK668" s="253"/>
      <c r="BL668" s="253"/>
      <c r="BM668" s="253"/>
      <c r="BN668" s="253"/>
      <c r="BO668" s="253"/>
      <c r="BP668" s="253"/>
      <c r="BQ668" s="253"/>
      <c r="BR668" s="253"/>
      <c r="BS668" s="253"/>
      <c r="BT668" s="253"/>
      <c r="BU668" s="253"/>
      <c r="BV668" s="253"/>
      <c r="BW668" s="253"/>
      <c r="BX668" s="253"/>
      <c r="BY668" s="253"/>
      <c r="BZ668" s="253"/>
      <c r="CA668" s="253"/>
      <c r="CB668" s="253"/>
      <c r="CC668" s="253"/>
      <c r="CD668" s="253"/>
      <c r="CE668" s="253"/>
      <c r="CF668" s="253"/>
      <c r="CG668" s="253"/>
      <c r="CH668" s="253"/>
      <c r="CI668" s="253"/>
      <c r="CJ668" s="253"/>
      <c r="CK668" s="253"/>
      <c r="CL668" s="253"/>
      <c r="CM668" s="253"/>
    </row>
    <row r="669" spans="1:91" x14ac:dyDescent="0.25">
      <c r="A669" s="253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  <c r="AA669" s="253"/>
      <c r="AB669" s="253"/>
      <c r="AC669" s="253"/>
      <c r="AD669" s="253"/>
      <c r="AE669" s="253"/>
      <c r="AF669" s="253"/>
      <c r="AG669" s="253"/>
      <c r="AH669" s="253"/>
      <c r="AI669" s="253"/>
      <c r="AJ669" s="253"/>
      <c r="AK669" s="253"/>
      <c r="AL669" s="253"/>
      <c r="AM669" s="253"/>
      <c r="AN669" s="253"/>
      <c r="AO669" s="253"/>
      <c r="AP669" s="253"/>
      <c r="AQ669" s="253"/>
      <c r="AR669" s="253"/>
      <c r="AS669" s="253"/>
      <c r="AT669" s="253"/>
      <c r="AU669" s="253"/>
      <c r="AV669" s="253"/>
      <c r="AW669" s="253"/>
      <c r="AX669" s="253"/>
      <c r="AY669" s="253"/>
      <c r="AZ669" s="253"/>
      <c r="BA669" s="253"/>
      <c r="BB669" s="253"/>
      <c r="BC669" s="253"/>
      <c r="BD669" s="253"/>
      <c r="BE669" s="253"/>
      <c r="BF669" s="253"/>
      <c r="BG669" s="253"/>
      <c r="BH669" s="253"/>
      <c r="BI669" s="253"/>
      <c r="BJ669" s="253"/>
      <c r="BK669" s="253"/>
      <c r="BL669" s="253"/>
      <c r="BM669" s="253"/>
      <c r="BN669" s="253"/>
      <c r="BO669" s="253"/>
      <c r="BP669" s="253"/>
      <c r="BQ669" s="253"/>
      <c r="BR669" s="253"/>
      <c r="BS669" s="253"/>
      <c r="BT669" s="253"/>
      <c r="BU669" s="253"/>
      <c r="BV669" s="253"/>
      <c r="BW669" s="253"/>
      <c r="BX669" s="253"/>
      <c r="BY669" s="253"/>
      <c r="BZ669" s="253"/>
      <c r="CA669" s="253"/>
      <c r="CB669" s="253"/>
      <c r="CC669" s="253"/>
      <c r="CD669" s="253"/>
      <c r="CE669" s="253"/>
      <c r="CF669" s="253"/>
      <c r="CG669" s="253"/>
      <c r="CH669" s="253"/>
      <c r="CI669" s="253"/>
      <c r="CJ669" s="253"/>
      <c r="CK669" s="253"/>
      <c r="CL669" s="253"/>
      <c r="CM669" s="253"/>
    </row>
    <row r="670" spans="1:91" x14ac:dyDescent="0.25">
      <c r="A670" s="253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/>
      <c r="AJ670" s="253"/>
      <c r="AK670" s="253"/>
      <c r="AL670" s="253"/>
      <c r="AM670" s="253"/>
      <c r="AN670" s="253"/>
      <c r="AO670" s="253"/>
      <c r="AP670" s="253"/>
      <c r="AQ670" s="253"/>
      <c r="AR670" s="253"/>
      <c r="AS670" s="253"/>
      <c r="AT670" s="253"/>
      <c r="AU670" s="253"/>
      <c r="AV670" s="253"/>
      <c r="AW670" s="253"/>
      <c r="AX670" s="253"/>
      <c r="AY670" s="253"/>
      <c r="AZ670" s="253"/>
      <c r="BA670" s="253"/>
      <c r="BB670" s="253"/>
      <c r="BC670" s="253"/>
      <c r="BD670" s="253"/>
      <c r="BE670" s="253"/>
      <c r="BF670" s="253"/>
      <c r="BG670" s="253"/>
      <c r="BH670" s="253"/>
      <c r="BI670" s="253"/>
      <c r="BJ670" s="253"/>
      <c r="BK670" s="253"/>
      <c r="BL670" s="253"/>
      <c r="BM670" s="253"/>
      <c r="BN670" s="253"/>
      <c r="BO670" s="253"/>
      <c r="BP670" s="253"/>
      <c r="BQ670" s="253"/>
      <c r="BR670" s="253"/>
      <c r="BS670" s="253"/>
      <c r="BT670" s="253"/>
      <c r="BU670" s="253"/>
      <c r="BV670" s="253"/>
      <c r="BW670" s="253"/>
      <c r="BX670" s="253"/>
      <c r="BY670" s="253"/>
      <c r="BZ670" s="253"/>
      <c r="CA670" s="253"/>
      <c r="CB670" s="253"/>
      <c r="CC670" s="253"/>
      <c r="CD670" s="253"/>
      <c r="CE670" s="253"/>
      <c r="CF670" s="253"/>
      <c r="CG670" s="253"/>
      <c r="CH670" s="253"/>
      <c r="CI670" s="253"/>
      <c r="CJ670" s="253"/>
      <c r="CK670" s="253"/>
      <c r="CL670" s="253"/>
      <c r="CM670" s="253"/>
    </row>
    <row r="671" spans="1:91" x14ac:dyDescent="0.25">
      <c r="A671" s="253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  <c r="AA671" s="253"/>
      <c r="AB671" s="253"/>
      <c r="AC671" s="253"/>
      <c r="AD671" s="253"/>
      <c r="AE671" s="253"/>
      <c r="AF671" s="253"/>
      <c r="AG671" s="253"/>
      <c r="AH671" s="253"/>
      <c r="AI671" s="253"/>
      <c r="AJ671" s="253"/>
      <c r="AK671" s="253"/>
      <c r="AL671" s="253"/>
      <c r="AM671" s="253"/>
      <c r="AN671" s="253"/>
      <c r="AO671" s="253"/>
      <c r="AP671" s="253"/>
      <c r="AQ671" s="253"/>
      <c r="AR671" s="253"/>
      <c r="AS671" s="253"/>
      <c r="AT671" s="253"/>
      <c r="AU671" s="253"/>
      <c r="AV671" s="253"/>
      <c r="AW671" s="253"/>
      <c r="AX671" s="253"/>
      <c r="AY671" s="253"/>
      <c r="AZ671" s="253"/>
      <c r="BA671" s="253"/>
      <c r="BB671" s="253"/>
      <c r="BC671" s="253"/>
      <c r="BD671" s="253"/>
      <c r="BE671" s="253"/>
      <c r="BF671" s="253"/>
      <c r="BG671" s="253"/>
      <c r="BH671" s="253"/>
      <c r="BI671" s="253"/>
      <c r="BJ671" s="253"/>
      <c r="BK671" s="253"/>
      <c r="BL671" s="253"/>
      <c r="BM671" s="253"/>
      <c r="BN671" s="253"/>
      <c r="BO671" s="253"/>
      <c r="BP671" s="253"/>
      <c r="BQ671" s="253"/>
      <c r="BR671" s="253"/>
      <c r="BS671" s="253"/>
      <c r="BT671" s="253"/>
      <c r="BU671" s="253"/>
      <c r="BV671" s="253"/>
      <c r="BW671" s="253"/>
      <c r="BX671" s="253"/>
      <c r="BY671" s="253"/>
      <c r="BZ671" s="253"/>
      <c r="CA671" s="253"/>
      <c r="CB671" s="253"/>
      <c r="CC671" s="253"/>
      <c r="CD671" s="253"/>
      <c r="CE671" s="253"/>
      <c r="CF671" s="253"/>
      <c r="CG671" s="253"/>
      <c r="CH671" s="253"/>
      <c r="CI671" s="253"/>
      <c r="CJ671" s="253"/>
      <c r="CK671" s="253"/>
      <c r="CL671" s="253"/>
      <c r="CM671" s="253"/>
    </row>
    <row r="672" spans="1:91" x14ac:dyDescent="0.25">
      <c r="A672" s="253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  <c r="AA672" s="253"/>
      <c r="AB672" s="253"/>
      <c r="AC672" s="253"/>
      <c r="AD672" s="253"/>
      <c r="AE672" s="253"/>
      <c r="AF672" s="253"/>
      <c r="AG672" s="253"/>
      <c r="AH672" s="253"/>
      <c r="AI672" s="253"/>
      <c r="AJ672" s="253"/>
      <c r="AK672" s="253"/>
      <c r="AL672" s="253"/>
      <c r="AM672" s="253"/>
      <c r="AN672" s="253"/>
      <c r="AO672" s="253"/>
      <c r="AP672" s="253"/>
      <c r="AQ672" s="253"/>
      <c r="AR672" s="253"/>
      <c r="AS672" s="253"/>
      <c r="AT672" s="253"/>
      <c r="AU672" s="253"/>
      <c r="AV672" s="253"/>
      <c r="AW672" s="253"/>
      <c r="AX672" s="253"/>
      <c r="AY672" s="253"/>
      <c r="AZ672" s="253"/>
      <c r="BA672" s="253"/>
      <c r="BB672" s="253"/>
      <c r="BC672" s="253"/>
      <c r="BD672" s="253"/>
      <c r="BE672" s="253"/>
      <c r="BF672" s="253"/>
      <c r="BG672" s="253"/>
      <c r="BH672" s="253"/>
      <c r="BI672" s="253"/>
      <c r="BJ672" s="253"/>
      <c r="BK672" s="253"/>
      <c r="BL672" s="253"/>
      <c r="BM672" s="253"/>
      <c r="BN672" s="253"/>
      <c r="BO672" s="253"/>
      <c r="BP672" s="253"/>
      <c r="BQ672" s="253"/>
      <c r="BR672" s="253"/>
      <c r="BS672" s="253"/>
      <c r="BT672" s="253"/>
      <c r="BU672" s="253"/>
      <c r="BV672" s="253"/>
      <c r="BW672" s="253"/>
      <c r="BX672" s="253"/>
      <c r="BY672" s="253"/>
      <c r="BZ672" s="253"/>
      <c r="CA672" s="253"/>
      <c r="CB672" s="253"/>
      <c r="CC672" s="253"/>
      <c r="CD672" s="253"/>
      <c r="CE672" s="253"/>
      <c r="CF672" s="253"/>
      <c r="CG672" s="253"/>
      <c r="CH672" s="253"/>
      <c r="CI672" s="253"/>
      <c r="CJ672" s="253"/>
      <c r="CK672" s="253"/>
      <c r="CL672" s="253"/>
      <c r="CM672" s="253"/>
    </row>
    <row r="673" spans="1:91" x14ac:dyDescent="0.25">
      <c r="A673" s="253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  <c r="AA673" s="253"/>
      <c r="AB673" s="253"/>
      <c r="AC673" s="253"/>
      <c r="AD673" s="253"/>
      <c r="AE673" s="253"/>
      <c r="AF673" s="253"/>
      <c r="AG673" s="253"/>
      <c r="AH673" s="253"/>
      <c r="AI673" s="253"/>
      <c r="AJ673" s="253"/>
      <c r="AK673" s="253"/>
      <c r="AL673" s="253"/>
      <c r="AM673" s="253"/>
      <c r="AN673" s="253"/>
      <c r="AO673" s="253"/>
      <c r="AP673" s="253"/>
      <c r="AQ673" s="253"/>
      <c r="AR673" s="253"/>
      <c r="AS673" s="253"/>
      <c r="AT673" s="253"/>
      <c r="AU673" s="253"/>
      <c r="AV673" s="253"/>
      <c r="AW673" s="253"/>
      <c r="AX673" s="253"/>
      <c r="AY673" s="253"/>
      <c r="AZ673" s="253"/>
      <c r="BA673" s="253"/>
      <c r="BB673" s="253"/>
      <c r="BC673" s="253"/>
      <c r="BD673" s="253"/>
      <c r="BE673" s="253"/>
      <c r="BF673" s="253"/>
      <c r="BG673" s="253"/>
      <c r="BH673" s="253"/>
      <c r="BI673" s="253"/>
      <c r="BJ673" s="253"/>
      <c r="BK673" s="253"/>
      <c r="BL673" s="253"/>
      <c r="BM673" s="253"/>
      <c r="BN673" s="253"/>
      <c r="BO673" s="253"/>
      <c r="BP673" s="253"/>
      <c r="BQ673" s="253"/>
      <c r="BR673" s="253"/>
      <c r="BS673" s="253"/>
      <c r="BT673" s="253"/>
      <c r="BU673" s="253"/>
      <c r="BV673" s="253"/>
      <c r="BW673" s="253"/>
      <c r="BX673" s="253"/>
      <c r="BY673" s="253"/>
      <c r="BZ673" s="253"/>
      <c r="CA673" s="253"/>
      <c r="CB673" s="253"/>
      <c r="CC673" s="253"/>
      <c r="CD673" s="253"/>
      <c r="CE673" s="253"/>
      <c r="CF673" s="253"/>
      <c r="CG673" s="253"/>
      <c r="CH673" s="253"/>
      <c r="CI673" s="253"/>
      <c r="CJ673" s="253"/>
      <c r="CK673" s="253"/>
      <c r="CL673" s="253"/>
      <c r="CM673" s="253"/>
    </row>
    <row r="674" spans="1:91" x14ac:dyDescent="0.25">
      <c r="A674" s="253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  <c r="AA674" s="253"/>
      <c r="AB674" s="253"/>
      <c r="AC674" s="253"/>
      <c r="AD674" s="253"/>
      <c r="AE674" s="253"/>
      <c r="AF674" s="253"/>
      <c r="AG674" s="253"/>
      <c r="AH674" s="253"/>
      <c r="AI674" s="253"/>
      <c r="AJ674" s="253"/>
      <c r="AK674" s="253"/>
      <c r="AL674" s="253"/>
      <c r="AM674" s="253"/>
      <c r="AN674" s="253"/>
      <c r="AO674" s="253"/>
      <c r="AP674" s="253"/>
      <c r="AQ674" s="253"/>
      <c r="AR674" s="253"/>
      <c r="AS674" s="253"/>
      <c r="AT674" s="253"/>
      <c r="AU674" s="253"/>
      <c r="AV674" s="253"/>
      <c r="AW674" s="253"/>
      <c r="AX674" s="253"/>
      <c r="AY674" s="253"/>
      <c r="AZ674" s="253"/>
      <c r="BA674" s="253"/>
      <c r="BB674" s="253"/>
      <c r="BC674" s="253"/>
      <c r="BD674" s="253"/>
      <c r="BE674" s="253"/>
      <c r="BF674" s="253"/>
      <c r="BG674" s="253"/>
      <c r="BH674" s="253"/>
      <c r="BI674" s="253"/>
      <c r="BJ674" s="253"/>
      <c r="BK674" s="253"/>
      <c r="BL674" s="253"/>
      <c r="BM674" s="253"/>
      <c r="BN674" s="253"/>
      <c r="BO674" s="253"/>
      <c r="BP674" s="253"/>
      <c r="BQ674" s="253"/>
      <c r="BR674" s="253"/>
      <c r="BS674" s="253"/>
      <c r="BT674" s="253"/>
      <c r="BU674" s="253"/>
      <c r="BV674" s="253"/>
      <c r="BW674" s="253"/>
      <c r="BX674" s="253"/>
      <c r="BY674" s="253"/>
      <c r="BZ674" s="253"/>
      <c r="CA674" s="253"/>
      <c r="CB674" s="253"/>
      <c r="CC674" s="253"/>
      <c r="CD674" s="253"/>
      <c r="CE674" s="253"/>
      <c r="CF674" s="253"/>
      <c r="CG674" s="253"/>
      <c r="CH674" s="253"/>
      <c r="CI674" s="253"/>
      <c r="CJ674" s="253"/>
      <c r="CK674" s="253"/>
      <c r="CL674" s="253"/>
      <c r="CM674" s="253"/>
    </row>
    <row r="675" spans="1:91" x14ac:dyDescent="0.25">
      <c r="A675" s="253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53"/>
      <c r="AE675" s="253"/>
      <c r="AF675" s="253"/>
      <c r="AG675" s="253"/>
      <c r="AH675" s="253"/>
      <c r="AI675" s="253"/>
      <c r="AJ675" s="253"/>
      <c r="AK675" s="253"/>
      <c r="AL675" s="253"/>
      <c r="AM675" s="253"/>
      <c r="AN675" s="253"/>
      <c r="AO675" s="253"/>
      <c r="AP675" s="253"/>
      <c r="AQ675" s="253"/>
      <c r="AR675" s="253"/>
      <c r="AS675" s="253"/>
      <c r="AT675" s="253"/>
      <c r="AU675" s="253"/>
      <c r="AV675" s="253"/>
      <c r="AW675" s="253"/>
      <c r="AX675" s="253"/>
      <c r="AY675" s="253"/>
      <c r="AZ675" s="253"/>
      <c r="BA675" s="253"/>
      <c r="BB675" s="253"/>
      <c r="BC675" s="253"/>
      <c r="BD675" s="253"/>
      <c r="BE675" s="253"/>
      <c r="BF675" s="253"/>
      <c r="BG675" s="253"/>
      <c r="BH675" s="253"/>
      <c r="BI675" s="253"/>
      <c r="BJ675" s="253"/>
      <c r="BK675" s="253"/>
      <c r="BL675" s="253"/>
      <c r="BM675" s="253"/>
      <c r="BN675" s="253"/>
      <c r="BO675" s="253"/>
      <c r="BP675" s="253"/>
      <c r="BQ675" s="253"/>
      <c r="BR675" s="253"/>
      <c r="BS675" s="253"/>
      <c r="BT675" s="253"/>
      <c r="BU675" s="253"/>
      <c r="BV675" s="253"/>
      <c r="BW675" s="253"/>
      <c r="BX675" s="253"/>
      <c r="BY675" s="253"/>
      <c r="BZ675" s="253"/>
      <c r="CA675" s="253"/>
      <c r="CB675" s="253"/>
      <c r="CC675" s="253"/>
      <c r="CD675" s="253"/>
      <c r="CE675" s="253"/>
      <c r="CF675" s="253"/>
      <c r="CG675" s="253"/>
      <c r="CH675" s="253"/>
      <c r="CI675" s="253"/>
      <c r="CJ675" s="253"/>
      <c r="CK675" s="253"/>
      <c r="CL675" s="253"/>
      <c r="CM675" s="253"/>
    </row>
    <row r="676" spans="1:91" x14ac:dyDescent="0.25">
      <c r="A676" s="253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  <c r="AA676" s="253"/>
      <c r="AB676" s="253"/>
      <c r="AC676" s="253"/>
      <c r="AD676" s="253"/>
      <c r="AE676" s="253"/>
      <c r="AF676" s="253"/>
      <c r="AG676" s="253"/>
      <c r="AH676" s="253"/>
      <c r="AI676" s="253"/>
      <c r="AJ676" s="253"/>
      <c r="AK676" s="253"/>
      <c r="AL676" s="253"/>
      <c r="AM676" s="253"/>
      <c r="AN676" s="253"/>
      <c r="AO676" s="253"/>
      <c r="AP676" s="253"/>
      <c r="AQ676" s="253"/>
      <c r="AR676" s="253"/>
      <c r="AS676" s="253"/>
      <c r="AT676" s="253"/>
      <c r="AU676" s="253"/>
      <c r="AV676" s="253"/>
      <c r="AW676" s="253"/>
      <c r="AX676" s="253"/>
      <c r="AY676" s="253"/>
      <c r="AZ676" s="253"/>
      <c r="BA676" s="253"/>
      <c r="BB676" s="253"/>
      <c r="BC676" s="253"/>
      <c r="BD676" s="253"/>
      <c r="BE676" s="253"/>
      <c r="BF676" s="253"/>
      <c r="BG676" s="253"/>
      <c r="BH676" s="253"/>
      <c r="BI676" s="253"/>
      <c r="BJ676" s="253"/>
      <c r="BK676" s="253"/>
      <c r="BL676" s="253"/>
      <c r="BM676" s="253"/>
      <c r="BN676" s="253"/>
      <c r="BO676" s="253"/>
      <c r="BP676" s="253"/>
      <c r="BQ676" s="253"/>
      <c r="BR676" s="253"/>
      <c r="BS676" s="253"/>
      <c r="BT676" s="253"/>
      <c r="BU676" s="253"/>
      <c r="BV676" s="253"/>
      <c r="BW676" s="253"/>
      <c r="BX676" s="253"/>
      <c r="BY676" s="253"/>
      <c r="BZ676" s="253"/>
      <c r="CA676" s="253"/>
      <c r="CB676" s="253"/>
      <c r="CC676" s="253"/>
      <c r="CD676" s="253"/>
      <c r="CE676" s="253"/>
      <c r="CF676" s="253"/>
      <c r="CG676" s="253"/>
      <c r="CH676" s="253"/>
      <c r="CI676" s="253"/>
      <c r="CJ676" s="253"/>
      <c r="CK676" s="253"/>
      <c r="CL676" s="253"/>
      <c r="CM676" s="253"/>
    </row>
    <row r="677" spans="1:91" x14ac:dyDescent="0.25">
      <c r="A677" s="253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  <c r="AA677" s="253"/>
      <c r="AB677" s="253"/>
      <c r="AC677" s="253"/>
      <c r="AD677" s="253"/>
      <c r="AE677" s="253"/>
      <c r="AF677" s="253"/>
      <c r="AG677" s="253"/>
      <c r="AH677" s="253"/>
      <c r="AI677" s="253"/>
      <c r="AJ677" s="253"/>
      <c r="AK677" s="253"/>
      <c r="AL677" s="253"/>
      <c r="AM677" s="253"/>
      <c r="AN677" s="253"/>
      <c r="AO677" s="253"/>
      <c r="AP677" s="253"/>
      <c r="AQ677" s="253"/>
      <c r="AR677" s="253"/>
      <c r="AS677" s="253"/>
      <c r="AT677" s="253"/>
      <c r="AU677" s="253"/>
      <c r="AV677" s="253"/>
      <c r="AW677" s="253"/>
      <c r="AX677" s="253"/>
      <c r="AY677" s="253"/>
      <c r="AZ677" s="253"/>
      <c r="BA677" s="253"/>
      <c r="BB677" s="253"/>
      <c r="BC677" s="253"/>
      <c r="BD677" s="253"/>
      <c r="BE677" s="253"/>
      <c r="BF677" s="253"/>
      <c r="BG677" s="253"/>
      <c r="BH677" s="253"/>
      <c r="BI677" s="253"/>
      <c r="BJ677" s="253"/>
      <c r="BK677" s="253"/>
      <c r="BL677" s="253"/>
      <c r="BM677" s="253"/>
      <c r="BN677" s="253"/>
      <c r="BO677" s="253"/>
      <c r="BP677" s="253"/>
      <c r="BQ677" s="253"/>
      <c r="BR677" s="253"/>
      <c r="BS677" s="253"/>
      <c r="BT677" s="253"/>
      <c r="BU677" s="253"/>
      <c r="BV677" s="253"/>
      <c r="BW677" s="253"/>
      <c r="BX677" s="253"/>
      <c r="BY677" s="253"/>
      <c r="BZ677" s="253"/>
      <c r="CA677" s="253"/>
      <c r="CB677" s="253"/>
      <c r="CC677" s="253"/>
      <c r="CD677" s="253"/>
      <c r="CE677" s="253"/>
      <c r="CF677" s="253"/>
      <c r="CG677" s="253"/>
      <c r="CH677" s="253"/>
      <c r="CI677" s="253"/>
      <c r="CJ677" s="253"/>
      <c r="CK677" s="253"/>
      <c r="CL677" s="253"/>
      <c r="CM677" s="253"/>
    </row>
    <row r="678" spans="1:91" x14ac:dyDescent="0.25">
      <c r="A678" s="253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  <c r="AA678" s="253"/>
      <c r="AB678" s="253"/>
      <c r="AC678" s="253"/>
      <c r="AD678" s="253"/>
      <c r="AE678" s="253"/>
      <c r="AF678" s="253"/>
      <c r="AG678" s="253"/>
      <c r="AH678" s="253"/>
      <c r="AI678" s="253"/>
      <c r="AJ678" s="253"/>
      <c r="AK678" s="253"/>
      <c r="AL678" s="253"/>
      <c r="AM678" s="253"/>
      <c r="AN678" s="253"/>
      <c r="AO678" s="253"/>
      <c r="AP678" s="253"/>
      <c r="AQ678" s="253"/>
      <c r="AR678" s="253"/>
      <c r="AS678" s="253"/>
      <c r="AT678" s="253"/>
      <c r="AU678" s="253"/>
      <c r="AV678" s="253"/>
      <c r="AW678" s="253"/>
      <c r="AX678" s="253"/>
      <c r="AY678" s="253"/>
      <c r="AZ678" s="253"/>
      <c r="BA678" s="253"/>
      <c r="BB678" s="253"/>
      <c r="BC678" s="253"/>
      <c r="BD678" s="253"/>
      <c r="BE678" s="253"/>
      <c r="BF678" s="253"/>
      <c r="BG678" s="253"/>
      <c r="BH678" s="253"/>
      <c r="BI678" s="253"/>
      <c r="BJ678" s="253"/>
      <c r="BK678" s="253"/>
      <c r="BL678" s="253"/>
      <c r="BM678" s="253"/>
      <c r="BN678" s="253"/>
      <c r="BO678" s="253"/>
      <c r="BP678" s="253"/>
      <c r="BQ678" s="253"/>
      <c r="BR678" s="253"/>
      <c r="BS678" s="253"/>
      <c r="BT678" s="253"/>
      <c r="BU678" s="253"/>
      <c r="BV678" s="253"/>
      <c r="BW678" s="253"/>
      <c r="BX678" s="253"/>
      <c r="BY678" s="253"/>
      <c r="BZ678" s="253"/>
      <c r="CA678" s="253"/>
      <c r="CB678" s="253"/>
      <c r="CC678" s="253"/>
      <c r="CD678" s="253"/>
      <c r="CE678" s="253"/>
      <c r="CF678" s="253"/>
      <c r="CG678" s="253"/>
      <c r="CH678" s="253"/>
      <c r="CI678" s="253"/>
      <c r="CJ678" s="253"/>
      <c r="CK678" s="253"/>
      <c r="CL678" s="253"/>
      <c r="CM678" s="253"/>
    </row>
    <row r="679" spans="1:91" x14ac:dyDescent="0.25">
      <c r="A679" s="253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  <c r="AA679" s="253"/>
      <c r="AB679" s="253"/>
      <c r="AC679" s="253"/>
      <c r="AD679" s="253"/>
      <c r="AE679" s="253"/>
      <c r="AF679" s="253"/>
      <c r="AG679" s="253"/>
      <c r="AH679" s="253"/>
      <c r="AI679" s="253"/>
      <c r="AJ679" s="253"/>
      <c r="AK679" s="253"/>
      <c r="AL679" s="253"/>
      <c r="AM679" s="253"/>
      <c r="AN679" s="253"/>
      <c r="AO679" s="253"/>
      <c r="AP679" s="253"/>
      <c r="AQ679" s="253"/>
      <c r="AR679" s="253"/>
      <c r="AS679" s="253"/>
      <c r="AT679" s="253"/>
      <c r="AU679" s="253"/>
      <c r="AV679" s="253"/>
      <c r="AW679" s="253"/>
      <c r="AX679" s="253"/>
      <c r="AY679" s="253"/>
      <c r="AZ679" s="253"/>
      <c r="BA679" s="253"/>
      <c r="BB679" s="253"/>
      <c r="BC679" s="253"/>
      <c r="BD679" s="253"/>
      <c r="BE679" s="253"/>
      <c r="BF679" s="253"/>
      <c r="BG679" s="253"/>
      <c r="BH679" s="253"/>
      <c r="BI679" s="253"/>
      <c r="BJ679" s="253"/>
      <c r="BK679" s="253"/>
      <c r="BL679" s="253"/>
      <c r="BM679" s="253"/>
      <c r="BN679" s="253"/>
      <c r="BO679" s="253"/>
      <c r="BP679" s="253"/>
      <c r="BQ679" s="253"/>
      <c r="BR679" s="253"/>
      <c r="BS679" s="253"/>
      <c r="BT679" s="253"/>
      <c r="BU679" s="253"/>
      <c r="BV679" s="253"/>
      <c r="BW679" s="253"/>
      <c r="BX679" s="253"/>
      <c r="BY679" s="253"/>
      <c r="BZ679" s="253"/>
      <c r="CA679" s="253"/>
      <c r="CB679" s="253"/>
      <c r="CC679" s="253"/>
      <c r="CD679" s="253"/>
      <c r="CE679" s="253"/>
      <c r="CF679" s="253"/>
      <c r="CG679" s="253"/>
      <c r="CH679" s="253"/>
      <c r="CI679" s="253"/>
      <c r="CJ679" s="253"/>
      <c r="CK679" s="253"/>
      <c r="CL679" s="253"/>
      <c r="CM679" s="253"/>
    </row>
    <row r="680" spans="1:91" x14ac:dyDescent="0.25">
      <c r="A680" s="253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  <c r="AA680" s="253"/>
      <c r="AB680" s="253"/>
      <c r="AC680" s="253"/>
      <c r="AD680" s="253"/>
      <c r="AE680" s="253"/>
      <c r="AF680" s="253"/>
      <c r="AG680" s="253"/>
      <c r="AH680" s="253"/>
      <c r="AI680" s="253"/>
      <c r="AJ680" s="253"/>
      <c r="AK680" s="253"/>
      <c r="AL680" s="253"/>
      <c r="AM680" s="253"/>
      <c r="AN680" s="253"/>
      <c r="AO680" s="253"/>
      <c r="AP680" s="253"/>
      <c r="AQ680" s="253"/>
      <c r="AR680" s="253"/>
      <c r="AS680" s="253"/>
      <c r="AT680" s="253"/>
      <c r="AU680" s="253"/>
      <c r="AV680" s="253"/>
      <c r="AW680" s="253"/>
      <c r="AX680" s="253"/>
      <c r="AY680" s="253"/>
      <c r="AZ680" s="253"/>
      <c r="BA680" s="253"/>
      <c r="BB680" s="253"/>
      <c r="BC680" s="253"/>
      <c r="BD680" s="253"/>
      <c r="BE680" s="253"/>
      <c r="BF680" s="253"/>
      <c r="BG680" s="253"/>
      <c r="BH680" s="253"/>
      <c r="BI680" s="253"/>
      <c r="BJ680" s="253"/>
      <c r="BK680" s="253"/>
      <c r="BL680" s="253"/>
      <c r="BM680" s="253"/>
      <c r="BN680" s="253"/>
      <c r="BO680" s="253"/>
      <c r="BP680" s="253"/>
      <c r="BQ680" s="253"/>
      <c r="BR680" s="253"/>
      <c r="BS680" s="253"/>
      <c r="BT680" s="253"/>
      <c r="BU680" s="253"/>
      <c r="BV680" s="253"/>
      <c r="BW680" s="253"/>
      <c r="BX680" s="253"/>
      <c r="BY680" s="253"/>
      <c r="BZ680" s="253"/>
      <c r="CA680" s="253"/>
      <c r="CB680" s="253"/>
      <c r="CC680" s="253"/>
      <c r="CD680" s="253"/>
      <c r="CE680" s="253"/>
      <c r="CF680" s="253"/>
      <c r="CG680" s="253"/>
      <c r="CH680" s="253"/>
      <c r="CI680" s="253"/>
      <c r="CJ680" s="253"/>
      <c r="CK680" s="253"/>
      <c r="CL680" s="253"/>
      <c r="CM680" s="253"/>
    </row>
    <row r="681" spans="1:91" x14ac:dyDescent="0.25">
      <c r="A681" s="253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  <c r="AA681" s="253"/>
      <c r="AB681" s="253"/>
      <c r="AC681" s="253"/>
      <c r="AD681" s="253"/>
      <c r="AE681" s="253"/>
      <c r="AF681" s="253"/>
      <c r="AG681" s="253"/>
      <c r="AH681" s="253"/>
      <c r="AI681" s="253"/>
      <c r="AJ681" s="253"/>
      <c r="AK681" s="253"/>
      <c r="AL681" s="253"/>
      <c r="AM681" s="253"/>
      <c r="AN681" s="253"/>
      <c r="AO681" s="253"/>
      <c r="AP681" s="253"/>
      <c r="AQ681" s="253"/>
      <c r="AR681" s="253"/>
      <c r="AS681" s="253"/>
      <c r="AT681" s="253"/>
      <c r="AU681" s="253"/>
      <c r="AV681" s="253"/>
      <c r="AW681" s="253"/>
      <c r="AX681" s="253"/>
      <c r="AY681" s="253"/>
      <c r="AZ681" s="253"/>
      <c r="BA681" s="253"/>
      <c r="BB681" s="253"/>
      <c r="BC681" s="253"/>
      <c r="BD681" s="253"/>
      <c r="BE681" s="253"/>
      <c r="BF681" s="253"/>
      <c r="BG681" s="253"/>
      <c r="BH681" s="253"/>
      <c r="BI681" s="253"/>
      <c r="BJ681" s="253"/>
      <c r="BK681" s="253"/>
      <c r="BL681" s="253"/>
      <c r="BM681" s="253"/>
      <c r="BN681" s="253"/>
      <c r="BO681" s="253"/>
      <c r="BP681" s="253"/>
      <c r="BQ681" s="253"/>
      <c r="BR681" s="253"/>
      <c r="BS681" s="253"/>
      <c r="BT681" s="253"/>
      <c r="BU681" s="253"/>
      <c r="BV681" s="253"/>
      <c r="BW681" s="253"/>
      <c r="BX681" s="253"/>
      <c r="BY681" s="253"/>
      <c r="BZ681" s="253"/>
      <c r="CA681" s="253"/>
      <c r="CB681" s="253"/>
      <c r="CC681" s="253"/>
      <c r="CD681" s="253"/>
      <c r="CE681" s="253"/>
      <c r="CF681" s="253"/>
      <c r="CG681" s="253"/>
      <c r="CH681" s="253"/>
      <c r="CI681" s="253"/>
      <c r="CJ681" s="253"/>
      <c r="CK681" s="253"/>
      <c r="CL681" s="253"/>
      <c r="CM681" s="253"/>
    </row>
    <row r="682" spans="1:91" x14ac:dyDescent="0.25">
      <c r="A682" s="253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/>
      <c r="AJ682" s="253"/>
      <c r="AK682" s="253"/>
      <c r="AL682" s="253"/>
      <c r="AM682" s="253"/>
      <c r="AN682" s="253"/>
      <c r="AO682" s="253"/>
      <c r="AP682" s="253"/>
      <c r="AQ682" s="253"/>
      <c r="AR682" s="253"/>
      <c r="AS682" s="253"/>
      <c r="AT682" s="253"/>
      <c r="AU682" s="253"/>
      <c r="AV682" s="253"/>
      <c r="AW682" s="253"/>
      <c r="AX682" s="253"/>
      <c r="AY682" s="253"/>
      <c r="AZ682" s="253"/>
      <c r="BA682" s="253"/>
      <c r="BB682" s="253"/>
      <c r="BC682" s="253"/>
      <c r="BD682" s="253"/>
      <c r="BE682" s="253"/>
      <c r="BF682" s="253"/>
      <c r="BG682" s="253"/>
      <c r="BH682" s="253"/>
      <c r="BI682" s="253"/>
      <c r="BJ682" s="253"/>
      <c r="BK682" s="253"/>
      <c r="BL682" s="253"/>
      <c r="BM682" s="253"/>
      <c r="BN682" s="253"/>
      <c r="BO682" s="253"/>
      <c r="BP682" s="253"/>
      <c r="BQ682" s="253"/>
      <c r="BR682" s="253"/>
      <c r="BS682" s="253"/>
      <c r="BT682" s="253"/>
      <c r="BU682" s="253"/>
      <c r="BV682" s="253"/>
      <c r="BW682" s="253"/>
      <c r="BX682" s="253"/>
      <c r="BY682" s="253"/>
      <c r="BZ682" s="253"/>
      <c r="CA682" s="253"/>
      <c r="CB682" s="253"/>
      <c r="CC682" s="253"/>
      <c r="CD682" s="253"/>
      <c r="CE682" s="253"/>
      <c r="CF682" s="253"/>
      <c r="CG682" s="253"/>
      <c r="CH682" s="253"/>
      <c r="CI682" s="253"/>
      <c r="CJ682" s="253"/>
      <c r="CK682" s="253"/>
      <c r="CL682" s="253"/>
      <c r="CM682" s="253"/>
    </row>
    <row r="683" spans="1:91" x14ac:dyDescent="0.25">
      <c r="A683" s="253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  <c r="AA683" s="253"/>
      <c r="AB683" s="253"/>
      <c r="AC683" s="253"/>
      <c r="AD683" s="253"/>
      <c r="AE683" s="253"/>
      <c r="AF683" s="253"/>
      <c r="AG683" s="253"/>
      <c r="AH683" s="253"/>
      <c r="AI683" s="253"/>
      <c r="AJ683" s="253"/>
      <c r="AK683" s="253"/>
      <c r="AL683" s="253"/>
      <c r="AM683" s="253"/>
      <c r="AN683" s="253"/>
      <c r="AO683" s="253"/>
      <c r="AP683" s="253"/>
      <c r="AQ683" s="253"/>
      <c r="AR683" s="253"/>
      <c r="AS683" s="253"/>
      <c r="AT683" s="253"/>
      <c r="AU683" s="253"/>
      <c r="AV683" s="253"/>
      <c r="AW683" s="253"/>
      <c r="AX683" s="253"/>
      <c r="AY683" s="253"/>
      <c r="AZ683" s="253"/>
      <c r="BA683" s="253"/>
      <c r="BB683" s="253"/>
      <c r="BC683" s="253"/>
      <c r="BD683" s="253"/>
      <c r="BE683" s="253"/>
      <c r="BF683" s="253"/>
      <c r="BG683" s="253"/>
      <c r="BH683" s="253"/>
      <c r="BI683" s="253"/>
      <c r="BJ683" s="253"/>
      <c r="BK683" s="253"/>
      <c r="BL683" s="253"/>
      <c r="BM683" s="253"/>
      <c r="BN683" s="253"/>
      <c r="BO683" s="253"/>
      <c r="BP683" s="253"/>
      <c r="BQ683" s="253"/>
      <c r="BR683" s="253"/>
      <c r="BS683" s="253"/>
      <c r="BT683" s="253"/>
      <c r="BU683" s="253"/>
      <c r="BV683" s="253"/>
      <c r="BW683" s="253"/>
      <c r="BX683" s="253"/>
      <c r="BY683" s="253"/>
      <c r="BZ683" s="253"/>
      <c r="CA683" s="253"/>
      <c r="CB683" s="253"/>
      <c r="CC683" s="253"/>
      <c r="CD683" s="253"/>
      <c r="CE683" s="253"/>
      <c r="CF683" s="253"/>
      <c r="CG683" s="253"/>
      <c r="CH683" s="253"/>
      <c r="CI683" s="253"/>
      <c r="CJ683" s="253"/>
      <c r="CK683" s="253"/>
      <c r="CL683" s="253"/>
      <c r="CM683" s="253"/>
    </row>
    <row r="684" spans="1:91" x14ac:dyDescent="0.25">
      <c r="A684" s="253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  <c r="AA684" s="253"/>
      <c r="AB684" s="253"/>
      <c r="AC684" s="253"/>
      <c r="AD684" s="253"/>
      <c r="AE684" s="253"/>
      <c r="AF684" s="253"/>
      <c r="AG684" s="253"/>
      <c r="AH684" s="253"/>
      <c r="AI684" s="253"/>
      <c r="AJ684" s="253"/>
      <c r="AK684" s="253"/>
      <c r="AL684" s="253"/>
      <c r="AM684" s="253"/>
      <c r="AN684" s="253"/>
      <c r="AO684" s="253"/>
      <c r="AP684" s="253"/>
      <c r="AQ684" s="253"/>
      <c r="AR684" s="253"/>
      <c r="AS684" s="253"/>
      <c r="AT684" s="253"/>
      <c r="AU684" s="253"/>
      <c r="AV684" s="253"/>
      <c r="AW684" s="253"/>
      <c r="AX684" s="253"/>
      <c r="AY684" s="253"/>
      <c r="AZ684" s="253"/>
      <c r="BA684" s="253"/>
      <c r="BB684" s="253"/>
      <c r="BC684" s="253"/>
      <c r="BD684" s="253"/>
      <c r="BE684" s="253"/>
      <c r="BF684" s="253"/>
      <c r="BG684" s="253"/>
      <c r="BH684" s="253"/>
      <c r="BI684" s="253"/>
      <c r="BJ684" s="253"/>
      <c r="BK684" s="253"/>
      <c r="BL684" s="253"/>
      <c r="BM684" s="253"/>
      <c r="BN684" s="253"/>
      <c r="BO684" s="253"/>
      <c r="BP684" s="253"/>
      <c r="BQ684" s="253"/>
      <c r="BR684" s="253"/>
      <c r="BS684" s="253"/>
      <c r="BT684" s="253"/>
      <c r="BU684" s="253"/>
      <c r="BV684" s="253"/>
      <c r="BW684" s="253"/>
      <c r="BX684" s="253"/>
      <c r="BY684" s="253"/>
      <c r="BZ684" s="253"/>
      <c r="CA684" s="253"/>
      <c r="CB684" s="253"/>
      <c r="CC684" s="253"/>
      <c r="CD684" s="253"/>
      <c r="CE684" s="253"/>
      <c r="CF684" s="253"/>
      <c r="CG684" s="253"/>
      <c r="CH684" s="253"/>
      <c r="CI684" s="253"/>
      <c r="CJ684" s="253"/>
      <c r="CK684" s="253"/>
      <c r="CL684" s="253"/>
      <c r="CM684" s="253"/>
    </row>
    <row r="685" spans="1:91" x14ac:dyDescent="0.25">
      <c r="A685" s="253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  <c r="AA685" s="253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3"/>
      <c r="AN685" s="253"/>
      <c r="AO685" s="253"/>
      <c r="AP685" s="253"/>
      <c r="AQ685" s="253"/>
      <c r="AR685" s="253"/>
      <c r="AS685" s="253"/>
      <c r="AT685" s="253"/>
      <c r="AU685" s="253"/>
      <c r="AV685" s="253"/>
      <c r="AW685" s="253"/>
      <c r="AX685" s="253"/>
      <c r="AY685" s="253"/>
      <c r="AZ685" s="253"/>
      <c r="BA685" s="253"/>
      <c r="BB685" s="253"/>
      <c r="BC685" s="253"/>
      <c r="BD685" s="253"/>
      <c r="BE685" s="253"/>
      <c r="BF685" s="253"/>
      <c r="BG685" s="253"/>
      <c r="BH685" s="253"/>
      <c r="BI685" s="253"/>
      <c r="BJ685" s="253"/>
      <c r="BK685" s="253"/>
      <c r="BL685" s="253"/>
      <c r="BM685" s="253"/>
      <c r="BN685" s="253"/>
      <c r="BO685" s="253"/>
      <c r="BP685" s="253"/>
      <c r="BQ685" s="253"/>
      <c r="BR685" s="253"/>
      <c r="BS685" s="253"/>
      <c r="BT685" s="253"/>
      <c r="BU685" s="253"/>
      <c r="BV685" s="253"/>
      <c r="BW685" s="253"/>
      <c r="BX685" s="253"/>
      <c r="BY685" s="253"/>
      <c r="BZ685" s="253"/>
      <c r="CA685" s="253"/>
      <c r="CB685" s="253"/>
      <c r="CC685" s="253"/>
      <c r="CD685" s="253"/>
      <c r="CE685" s="253"/>
      <c r="CF685" s="253"/>
      <c r="CG685" s="253"/>
      <c r="CH685" s="253"/>
      <c r="CI685" s="253"/>
      <c r="CJ685" s="253"/>
      <c r="CK685" s="253"/>
      <c r="CL685" s="253"/>
      <c r="CM685" s="253"/>
    </row>
    <row r="686" spans="1:91" x14ac:dyDescent="0.25">
      <c r="A686" s="253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  <c r="AA686" s="253"/>
      <c r="AB686" s="253"/>
      <c r="AC686" s="253"/>
      <c r="AD686" s="253"/>
      <c r="AE686" s="253"/>
      <c r="AF686" s="253"/>
      <c r="AG686" s="253"/>
      <c r="AH686" s="253"/>
      <c r="AI686" s="253"/>
      <c r="AJ686" s="253"/>
      <c r="AK686" s="253"/>
      <c r="AL686" s="253"/>
      <c r="AM686" s="253"/>
      <c r="AN686" s="253"/>
      <c r="AO686" s="253"/>
      <c r="AP686" s="253"/>
      <c r="AQ686" s="253"/>
      <c r="AR686" s="253"/>
      <c r="AS686" s="253"/>
      <c r="AT686" s="253"/>
      <c r="AU686" s="253"/>
      <c r="AV686" s="253"/>
      <c r="AW686" s="253"/>
      <c r="AX686" s="253"/>
      <c r="AY686" s="253"/>
      <c r="AZ686" s="253"/>
      <c r="BA686" s="253"/>
      <c r="BB686" s="253"/>
      <c r="BC686" s="253"/>
      <c r="BD686" s="253"/>
      <c r="BE686" s="253"/>
      <c r="BF686" s="253"/>
      <c r="BG686" s="253"/>
      <c r="BH686" s="253"/>
      <c r="BI686" s="253"/>
      <c r="BJ686" s="253"/>
      <c r="BK686" s="253"/>
      <c r="BL686" s="253"/>
      <c r="BM686" s="253"/>
      <c r="BN686" s="253"/>
      <c r="BO686" s="253"/>
      <c r="BP686" s="253"/>
      <c r="BQ686" s="253"/>
      <c r="BR686" s="253"/>
      <c r="BS686" s="253"/>
      <c r="BT686" s="253"/>
      <c r="BU686" s="253"/>
      <c r="BV686" s="253"/>
      <c r="BW686" s="253"/>
      <c r="BX686" s="253"/>
      <c r="BY686" s="253"/>
      <c r="BZ686" s="253"/>
      <c r="CA686" s="253"/>
      <c r="CB686" s="253"/>
      <c r="CC686" s="253"/>
      <c r="CD686" s="253"/>
      <c r="CE686" s="253"/>
      <c r="CF686" s="253"/>
      <c r="CG686" s="253"/>
      <c r="CH686" s="253"/>
      <c r="CI686" s="253"/>
      <c r="CJ686" s="253"/>
      <c r="CK686" s="253"/>
      <c r="CL686" s="253"/>
      <c r="CM686" s="253"/>
    </row>
    <row r="687" spans="1:91" x14ac:dyDescent="0.25">
      <c r="A687" s="253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  <c r="AA687" s="253"/>
      <c r="AB687" s="253"/>
      <c r="AC687" s="253"/>
      <c r="AD687" s="253"/>
      <c r="AE687" s="253"/>
      <c r="AF687" s="253"/>
      <c r="AG687" s="253"/>
      <c r="AH687" s="253"/>
      <c r="AI687" s="253"/>
      <c r="AJ687" s="253"/>
      <c r="AK687" s="253"/>
      <c r="AL687" s="253"/>
      <c r="AM687" s="253"/>
      <c r="AN687" s="253"/>
      <c r="AO687" s="253"/>
      <c r="AP687" s="253"/>
      <c r="AQ687" s="253"/>
      <c r="AR687" s="253"/>
      <c r="AS687" s="253"/>
      <c r="AT687" s="253"/>
      <c r="AU687" s="253"/>
      <c r="AV687" s="253"/>
      <c r="AW687" s="253"/>
      <c r="AX687" s="253"/>
      <c r="AY687" s="253"/>
      <c r="AZ687" s="253"/>
      <c r="BA687" s="253"/>
      <c r="BB687" s="253"/>
      <c r="BC687" s="253"/>
      <c r="BD687" s="253"/>
      <c r="BE687" s="253"/>
      <c r="BF687" s="253"/>
      <c r="BG687" s="253"/>
      <c r="BH687" s="253"/>
      <c r="BI687" s="253"/>
      <c r="BJ687" s="253"/>
      <c r="BK687" s="253"/>
      <c r="BL687" s="253"/>
      <c r="BM687" s="253"/>
      <c r="BN687" s="253"/>
      <c r="BO687" s="253"/>
      <c r="BP687" s="253"/>
      <c r="BQ687" s="253"/>
      <c r="BR687" s="253"/>
      <c r="BS687" s="253"/>
      <c r="BT687" s="253"/>
      <c r="BU687" s="253"/>
      <c r="BV687" s="253"/>
      <c r="BW687" s="253"/>
      <c r="BX687" s="253"/>
      <c r="BY687" s="253"/>
      <c r="BZ687" s="253"/>
      <c r="CA687" s="253"/>
      <c r="CB687" s="253"/>
      <c r="CC687" s="253"/>
      <c r="CD687" s="253"/>
      <c r="CE687" s="253"/>
      <c r="CF687" s="253"/>
      <c r="CG687" s="253"/>
      <c r="CH687" s="253"/>
      <c r="CI687" s="253"/>
      <c r="CJ687" s="253"/>
      <c r="CK687" s="253"/>
      <c r="CL687" s="253"/>
      <c r="CM687" s="253"/>
    </row>
    <row r="688" spans="1:91" x14ac:dyDescent="0.25">
      <c r="A688" s="253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  <c r="AA688" s="253"/>
      <c r="AB688" s="253"/>
      <c r="AC688" s="253"/>
      <c r="AD688" s="253"/>
      <c r="AE688" s="253"/>
      <c r="AF688" s="253"/>
      <c r="AG688" s="253"/>
      <c r="AH688" s="253"/>
      <c r="AI688" s="253"/>
      <c r="AJ688" s="253"/>
      <c r="AK688" s="253"/>
      <c r="AL688" s="253"/>
      <c r="AM688" s="253"/>
      <c r="AN688" s="253"/>
      <c r="AO688" s="253"/>
      <c r="AP688" s="253"/>
      <c r="AQ688" s="253"/>
      <c r="AR688" s="253"/>
      <c r="AS688" s="253"/>
      <c r="AT688" s="253"/>
      <c r="AU688" s="253"/>
      <c r="AV688" s="253"/>
      <c r="AW688" s="253"/>
      <c r="AX688" s="253"/>
      <c r="AY688" s="253"/>
      <c r="AZ688" s="253"/>
      <c r="BA688" s="253"/>
      <c r="BB688" s="253"/>
      <c r="BC688" s="253"/>
      <c r="BD688" s="253"/>
      <c r="BE688" s="253"/>
      <c r="BF688" s="253"/>
      <c r="BG688" s="253"/>
      <c r="BH688" s="253"/>
      <c r="BI688" s="253"/>
      <c r="BJ688" s="253"/>
      <c r="BK688" s="253"/>
      <c r="BL688" s="253"/>
      <c r="BM688" s="253"/>
      <c r="BN688" s="253"/>
      <c r="BO688" s="253"/>
      <c r="BP688" s="253"/>
      <c r="BQ688" s="253"/>
      <c r="BR688" s="253"/>
      <c r="BS688" s="253"/>
      <c r="BT688" s="253"/>
      <c r="BU688" s="253"/>
      <c r="BV688" s="253"/>
      <c r="BW688" s="253"/>
      <c r="BX688" s="253"/>
      <c r="BY688" s="253"/>
      <c r="BZ688" s="253"/>
      <c r="CA688" s="253"/>
      <c r="CB688" s="253"/>
      <c r="CC688" s="253"/>
      <c r="CD688" s="253"/>
      <c r="CE688" s="253"/>
      <c r="CF688" s="253"/>
      <c r="CG688" s="253"/>
      <c r="CH688" s="253"/>
      <c r="CI688" s="253"/>
      <c r="CJ688" s="253"/>
      <c r="CK688" s="253"/>
      <c r="CL688" s="253"/>
      <c r="CM688" s="253"/>
    </row>
    <row r="689" spans="1:91" x14ac:dyDescent="0.25">
      <c r="A689" s="253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  <c r="AA689" s="253"/>
      <c r="AB689" s="253"/>
      <c r="AC689" s="253"/>
      <c r="AD689" s="253"/>
      <c r="AE689" s="253"/>
      <c r="AF689" s="253"/>
      <c r="AG689" s="253"/>
      <c r="AH689" s="253"/>
      <c r="AI689" s="253"/>
      <c r="AJ689" s="253"/>
      <c r="AK689" s="253"/>
      <c r="AL689" s="253"/>
      <c r="AM689" s="253"/>
      <c r="AN689" s="253"/>
      <c r="AO689" s="253"/>
      <c r="AP689" s="253"/>
      <c r="AQ689" s="253"/>
      <c r="AR689" s="253"/>
      <c r="AS689" s="253"/>
      <c r="AT689" s="253"/>
      <c r="AU689" s="253"/>
      <c r="AV689" s="253"/>
      <c r="AW689" s="253"/>
      <c r="AX689" s="253"/>
      <c r="AY689" s="253"/>
      <c r="AZ689" s="253"/>
      <c r="BA689" s="253"/>
      <c r="BB689" s="253"/>
      <c r="BC689" s="253"/>
      <c r="BD689" s="253"/>
      <c r="BE689" s="253"/>
      <c r="BF689" s="253"/>
      <c r="BG689" s="253"/>
      <c r="BH689" s="253"/>
      <c r="BI689" s="253"/>
      <c r="BJ689" s="253"/>
      <c r="BK689" s="253"/>
      <c r="BL689" s="253"/>
      <c r="BM689" s="253"/>
      <c r="BN689" s="253"/>
      <c r="BO689" s="253"/>
      <c r="BP689" s="253"/>
      <c r="BQ689" s="253"/>
      <c r="BR689" s="253"/>
      <c r="BS689" s="253"/>
      <c r="BT689" s="253"/>
      <c r="BU689" s="253"/>
      <c r="BV689" s="253"/>
      <c r="BW689" s="253"/>
      <c r="BX689" s="253"/>
      <c r="BY689" s="253"/>
      <c r="BZ689" s="253"/>
      <c r="CA689" s="253"/>
      <c r="CB689" s="253"/>
      <c r="CC689" s="253"/>
      <c r="CD689" s="253"/>
      <c r="CE689" s="253"/>
      <c r="CF689" s="253"/>
      <c r="CG689" s="253"/>
      <c r="CH689" s="253"/>
      <c r="CI689" s="253"/>
      <c r="CJ689" s="253"/>
      <c r="CK689" s="253"/>
      <c r="CL689" s="253"/>
      <c r="CM689" s="253"/>
    </row>
    <row r="690" spans="1:91" x14ac:dyDescent="0.25">
      <c r="A690" s="253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  <c r="AA690" s="253"/>
      <c r="AB690" s="253"/>
      <c r="AC690" s="253"/>
      <c r="AD690" s="253"/>
      <c r="AE690" s="253"/>
      <c r="AF690" s="253"/>
      <c r="AG690" s="253"/>
      <c r="AH690" s="253"/>
      <c r="AI690" s="253"/>
      <c r="AJ690" s="253"/>
      <c r="AK690" s="253"/>
      <c r="AL690" s="253"/>
      <c r="AM690" s="253"/>
      <c r="AN690" s="253"/>
      <c r="AO690" s="253"/>
      <c r="AP690" s="253"/>
      <c r="AQ690" s="253"/>
      <c r="AR690" s="253"/>
      <c r="AS690" s="253"/>
      <c r="AT690" s="253"/>
      <c r="AU690" s="253"/>
      <c r="AV690" s="253"/>
      <c r="AW690" s="253"/>
      <c r="AX690" s="253"/>
      <c r="AY690" s="253"/>
      <c r="AZ690" s="253"/>
      <c r="BA690" s="253"/>
      <c r="BB690" s="253"/>
      <c r="BC690" s="253"/>
      <c r="BD690" s="253"/>
      <c r="BE690" s="253"/>
      <c r="BF690" s="253"/>
      <c r="BG690" s="253"/>
      <c r="BH690" s="253"/>
      <c r="BI690" s="253"/>
      <c r="BJ690" s="253"/>
      <c r="BK690" s="253"/>
      <c r="BL690" s="253"/>
      <c r="BM690" s="253"/>
      <c r="BN690" s="253"/>
      <c r="BO690" s="253"/>
      <c r="BP690" s="253"/>
      <c r="BQ690" s="253"/>
      <c r="BR690" s="253"/>
      <c r="BS690" s="253"/>
      <c r="BT690" s="253"/>
      <c r="BU690" s="253"/>
      <c r="BV690" s="253"/>
      <c r="BW690" s="253"/>
      <c r="BX690" s="253"/>
      <c r="BY690" s="253"/>
      <c r="BZ690" s="253"/>
      <c r="CA690" s="253"/>
      <c r="CB690" s="253"/>
      <c r="CC690" s="253"/>
      <c r="CD690" s="253"/>
      <c r="CE690" s="253"/>
      <c r="CF690" s="253"/>
      <c r="CG690" s="253"/>
      <c r="CH690" s="253"/>
      <c r="CI690" s="253"/>
      <c r="CJ690" s="253"/>
      <c r="CK690" s="253"/>
      <c r="CL690" s="253"/>
      <c r="CM690" s="253"/>
    </row>
    <row r="691" spans="1:91" x14ac:dyDescent="0.25">
      <c r="A691" s="253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  <c r="AA691" s="253"/>
      <c r="AB691" s="253"/>
      <c r="AC691" s="253"/>
      <c r="AD691" s="253"/>
      <c r="AE691" s="253"/>
      <c r="AF691" s="253"/>
      <c r="AG691" s="253"/>
      <c r="AH691" s="253"/>
      <c r="AI691" s="253"/>
      <c r="AJ691" s="253"/>
      <c r="AK691" s="253"/>
      <c r="AL691" s="253"/>
      <c r="AM691" s="253"/>
      <c r="AN691" s="253"/>
      <c r="AO691" s="253"/>
      <c r="AP691" s="253"/>
      <c r="AQ691" s="253"/>
      <c r="AR691" s="253"/>
      <c r="AS691" s="253"/>
      <c r="AT691" s="253"/>
      <c r="AU691" s="253"/>
      <c r="AV691" s="253"/>
      <c r="AW691" s="253"/>
      <c r="AX691" s="253"/>
      <c r="AY691" s="253"/>
      <c r="AZ691" s="253"/>
      <c r="BA691" s="253"/>
      <c r="BB691" s="253"/>
      <c r="BC691" s="253"/>
      <c r="BD691" s="253"/>
      <c r="BE691" s="253"/>
      <c r="BF691" s="253"/>
      <c r="BG691" s="253"/>
      <c r="BH691" s="253"/>
      <c r="BI691" s="253"/>
      <c r="BJ691" s="253"/>
      <c r="BK691" s="253"/>
      <c r="BL691" s="253"/>
      <c r="BM691" s="253"/>
      <c r="BN691" s="253"/>
      <c r="BO691" s="253"/>
      <c r="BP691" s="253"/>
      <c r="BQ691" s="253"/>
      <c r="BR691" s="253"/>
      <c r="BS691" s="253"/>
      <c r="BT691" s="253"/>
      <c r="BU691" s="253"/>
      <c r="BV691" s="253"/>
      <c r="BW691" s="253"/>
      <c r="BX691" s="253"/>
      <c r="BY691" s="253"/>
      <c r="BZ691" s="253"/>
      <c r="CA691" s="253"/>
      <c r="CB691" s="253"/>
      <c r="CC691" s="253"/>
      <c r="CD691" s="253"/>
      <c r="CE691" s="253"/>
      <c r="CF691" s="253"/>
      <c r="CG691" s="253"/>
      <c r="CH691" s="253"/>
      <c r="CI691" s="253"/>
      <c r="CJ691" s="253"/>
      <c r="CK691" s="253"/>
      <c r="CL691" s="253"/>
      <c r="CM691" s="253"/>
    </row>
    <row r="692" spans="1:91" x14ac:dyDescent="0.25">
      <c r="A692" s="253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/>
      <c r="AJ692" s="253"/>
      <c r="AK692" s="253"/>
      <c r="AL692" s="253"/>
      <c r="AM692" s="253"/>
      <c r="AN692" s="253"/>
      <c r="AO692" s="253"/>
      <c r="AP692" s="253"/>
      <c r="AQ692" s="253"/>
      <c r="AR692" s="253"/>
      <c r="AS692" s="253"/>
      <c r="AT692" s="253"/>
      <c r="AU692" s="253"/>
      <c r="AV692" s="253"/>
      <c r="AW692" s="253"/>
      <c r="AX692" s="253"/>
      <c r="AY692" s="253"/>
      <c r="AZ692" s="253"/>
      <c r="BA692" s="253"/>
      <c r="BB692" s="253"/>
      <c r="BC692" s="253"/>
      <c r="BD692" s="253"/>
      <c r="BE692" s="253"/>
      <c r="BF692" s="253"/>
      <c r="BG692" s="253"/>
      <c r="BH692" s="253"/>
      <c r="BI692" s="253"/>
      <c r="BJ692" s="253"/>
      <c r="BK692" s="253"/>
      <c r="BL692" s="253"/>
      <c r="BM692" s="253"/>
      <c r="BN692" s="253"/>
      <c r="BO692" s="253"/>
      <c r="BP692" s="253"/>
      <c r="BQ692" s="253"/>
      <c r="BR692" s="253"/>
      <c r="BS692" s="253"/>
      <c r="BT692" s="253"/>
      <c r="BU692" s="253"/>
      <c r="BV692" s="253"/>
      <c r="BW692" s="253"/>
      <c r="BX692" s="253"/>
      <c r="BY692" s="253"/>
      <c r="BZ692" s="253"/>
      <c r="CA692" s="253"/>
      <c r="CB692" s="253"/>
      <c r="CC692" s="253"/>
      <c r="CD692" s="253"/>
      <c r="CE692" s="253"/>
      <c r="CF692" s="253"/>
      <c r="CG692" s="253"/>
      <c r="CH692" s="253"/>
      <c r="CI692" s="253"/>
      <c r="CJ692" s="253"/>
      <c r="CK692" s="253"/>
      <c r="CL692" s="253"/>
      <c r="CM692" s="253"/>
    </row>
    <row r="693" spans="1:91" x14ac:dyDescent="0.25">
      <c r="A693" s="253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/>
      <c r="AJ693" s="253"/>
      <c r="AK693" s="253"/>
      <c r="AL693" s="253"/>
      <c r="AM693" s="253"/>
      <c r="AN693" s="253"/>
      <c r="AO693" s="253"/>
      <c r="AP693" s="253"/>
      <c r="AQ693" s="253"/>
      <c r="AR693" s="253"/>
      <c r="AS693" s="253"/>
      <c r="AT693" s="253"/>
      <c r="AU693" s="253"/>
      <c r="AV693" s="253"/>
      <c r="AW693" s="253"/>
      <c r="AX693" s="253"/>
      <c r="AY693" s="253"/>
      <c r="AZ693" s="253"/>
      <c r="BA693" s="253"/>
      <c r="BB693" s="253"/>
      <c r="BC693" s="253"/>
      <c r="BD693" s="253"/>
      <c r="BE693" s="253"/>
      <c r="BF693" s="253"/>
      <c r="BG693" s="253"/>
      <c r="BH693" s="253"/>
      <c r="BI693" s="253"/>
      <c r="BJ693" s="253"/>
      <c r="BK693" s="253"/>
      <c r="BL693" s="253"/>
      <c r="BM693" s="253"/>
      <c r="BN693" s="253"/>
      <c r="BO693" s="253"/>
      <c r="BP693" s="253"/>
      <c r="BQ693" s="253"/>
      <c r="BR693" s="253"/>
      <c r="BS693" s="253"/>
      <c r="BT693" s="253"/>
      <c r="BU693" s="253"/>
      <c r="BV693" s="253"/>
      <c r="BW693" s="253"/>
      <c r="BX693" s="253"/>
      <c r="BY693" s="253"/>
      <c r="BZ693" s="253"/>
      <c r="CA693" s="253"/>
      <c r="CB693" s="253"/>
      <c r="CC693" s="253"/>
      <c r="CD693" s="253"/>
      <c r="CE693" s="253"/>
      <c r="CF693" s="253"/>
      <c r="CG693" s="253"/>
      <c r="CH693" s="253"/>
      <c r="CI693" s="253"/>
      <c r="CJ693" s="253"/>
      <c r="CK693" s="253"/>
      <c r="CL693" s="253"/>
      <c r="CM693" s="253"/>
    </row>
    <row r="694" spans="1:91" x14ac:dyDescent="0.25">
      <c r="A694" s="253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  <c r="AA694" s="253"/>
      <c r="AB694" s="253"/>
      <c r="AC694" s="253"/>
      <c r="AD694" s="253"/>
      <c r="AE694" s="253"/>
      <c r="AF694" s="253"/>
      <c r="AG694" s="253"/>
      <c r="AH694" s="253"/>
      <c r="AI694" s="253"/>
      <c r="AJ694" s="253"/>
      <c r="AK694" s="253"/>
      <c r="AL694" s="253"/>
      <c r="AM694" s="253"/>
      <c r="AN694" s="253"/>
      <c r="AO694" s="253"/>
      <c r="AP694" s="253"/>
      <c r="AQ694" s="253"/>
      <c r="AR694" s="253"/>
      <c r="AS694" s="253"/>
      <c r="AT694" s="253"/>
      <c r="AU694" s="253"/>
      <c r="AV694" s="253"/>
      <c r="AW694" s="253"/>
      <c r="AX694" s="253"/>
      <c r="AY694" s="253"/>
      <c r="AZ694" s="253"/>
      <c r="BA694" s="253"/>
      <c r="BB694" s="253"/>
      <c r="BC694" s="253"/>
      <c r="BD694" s="253"/>
      <c r="BE694" s="253"/>
      <c r="BF694" s="253"/>
      <c r="BG694" s="253"/>
      <c r="BH694" s="253"/>
      <c r="BI694" s="253"/>
      <c r="BJ694" s="253"/>
      <c r="BK694" s="253"/>
      <c r="BL694" s="253"/>
      <c r="BM694" s="253"/>
      <c r="BN694" s="253"/>
      <c r="BO694" s="253"/>
      <c r="BP694" s="253"/>
      <c r="BQ694" s="253"/>
      <c r="BR694" s="253"/>
      <c r="BS694" s="253"/>
      <c r="BT694" s="253"/>
      <c r="BU694" s="253"/>
      <c r="BV694" s="253"/>
      <c r="BW694" s="253"/>
      <c r="BX694" s="253"/>
      <c r="BY694" s="253"/>
      <c r="BZ694" s="253"/>
      <c r="CA694" s="253"/>
      <c r="CB694" s="253"/>
      <c r="CC694" s="253"/>
      <c r="CD694" s="253"/>
      <c r="CE694" s="253"/>
      <c r="CF694" s="253"/>
      <c r="CG694" s="253"/>
      <c r="CH694" s="253"/>
      <c r="CI694" s="253"/>
      <c r="CJ694" s="253"/>
      <c r="CK694" s="253"/>
      <c r="CL694" s="253"/>
      <c r="CM694" s="253"/>
    </row>
    <row r="695" spans="1:91" x14ac:dyDescent="0.25">
      <c r="A695" s="253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  <c r="AA695" s="253"/>
      <c r="AB695" s="253"/>
      <c r="AC695" s="253"/>
      <c r="AD695" s="253"/>
      <c r="AE695" s="253"/>
      <c r="AF695" s="253"/>
      <c r="AG695" s="253"/>
      <c r="AH695" s="253"/>
      <c r="AI695" s="253"/>
      <c r="AJ695" s="253"/>
      <c r="AK695" s="253"/>
      <c r="AL695" s="253"/>
      <c r="AM695" s="253"/>
      <c r="AN695" s="253"/>
      <c r="AO695" s="253"/>
      <c r="AP695" s="253"/>
      <c r="AQ695" s="253"/>
      <c r="AR695" s="253"/>
      <c r="AS695" s="253"/>
      <c r="AT695" s="253"/>
      <c r="AU695" s="253"/>
      <c r="AV695" s="253"/>
      <c r="AW695" s="253"/>
      <c r="AX695" s="253"/>
      <c r="AY695" s="253"/>
      <c r="AZ695" s="253"/>
      <c r="BA695" s="253"/>
      <c r="BB695" s="253"/>
      <c r="BC695" s="253"/>
      <c r="BD695" s="253"/>
      <c r="BE695" s="253"/>
      <c r="BF695" s="253"/>
      <c r="BG695" s="253"/>
      <c r="BH695" s="253"/>
      <c r="BI695" s="253"/>
      <c r="BJ695" s="253"/>
      <c r="BK695" s="253"/>
      <c r="BL695" s="253"/>
      <c r="BM695" s="253"/>
      <c r="BN695" s="253"/>
      <c r="BO695" s="253"/>
      <c r="BP695" s="253"/>
      <c r="BQ695" s="253"/>
      <c r="BR695" s="253"/>
      <c r="BS695" s="253"/>
      <c r="BT695" s="253"/>
      <c r="BU695" s="253"/>
      <c r="BV695" s="253"/>
      <c r="BW695" s="253"/>
      <c r="BX695" s="253"/>
      <c r="BY695" s="253"/>
      <c r="BZ695" s="253"/>
      <c r="CA695" s="253"/>
      <c r="CB695" s="253"/>
      <c r="CC695" s="253"/>
      <c r="CD695" s="253"/>
      <c r="CE695" s="253"/>
      <c r="CF695" s="253"/>
      <c r="CG695" s="253"/>
      <c r="CH695" s="253"/>
      <c r="CI695" s="253"/>
      <c r="CJ695" s="253"/>
      <c r="CK695" s="253"/>
      <c r="CL695" s="253"/>
      <c r="CM695" s="253"/>
    </row>
    <row r="696" spans="1:91" x14ac:dyDescent="0.25">
      <c r="A696" s="253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  <c r="AA696" s="253"/>
      <c r="AB696" s="253"/>
      <c r="AC696" s="253"/>
      <c r="AD696" s="253"/>
      <c r="AE696" s="253"/>
      <c r="AF696" s="253"/>
      <c r="AG696" s="253"/>
      <c r="AH696" s="253"/>
      <c r="AI696" s="253"/>
      <c r="AJ696" s="253"/>
      <c r="AK696" s="253"/>
      <c r="AL696" s="253"/>
      <c r="AM696" s="253"/>
      <c r="AN696" s="253"/>
      <c r="AO696" s="253"/>
      <c r="AP696" s="253"/>
      <c r="AQ696" s="253"/>
      <c r="AR696" s="253"/>
      <c r="AS696" s="253"/>
      <c r="AT696" s="253"/>
      <c r="AU696" s="253"/>
      <c r="AV696" s="253"/>
      <c r="AW696" s="253"/>
      <c r="AX696" s="253"/>
      <c r="AY696" s="253"/>
      <c r="AZ696" s="253"/>
      <c r="BA696" s="253"/>
      <c r="BB696" s="253"/>
      <c r="BC696" s="253"/>
      <c r="BD696" s="253"/>
      <c r="BE696" s="253"/>
      <c r="BF696" s="253"/>
      <c r="BG696" s="253"/>
      <c r="BH696" s="253"/>
      <c r="BI696" s="253"/>
      <c r="BJ696" s="253"/>
      <c r="BK696" s="253"/>
      <c r="BL696" s="253"/>
      <c r="BM696" s="253"/>
      <c r="BN696" s="253"/>
      <c r="BO696" s="253"/>
      <c r="BP696" s="253"/>
      <c r="BQ696" s="253"/>
      <c r="BR696" s="253"/>
      <c r="BS696" s="253"/>
      <c r="BT696" s="253"/>
      <c r="BU696" s="253"/>
      <c r="BV696" s="253"/>
      <c r="BW696" s="253"/>
      <c r="BX696" s="253"/>
      <c r="BY696" s="253"/>
      <c r="BZ696" s="253"/>
      <c r="CA696" s="253"/>
      <c r="CB696" s="253"/>
      <c r="CC696" s="253"/>
      <c r="CD696" s="253"/>
      <c r="CE696" s="253"/>
      <c r="CF696" s="253"/>
      <c r="CG696" s="253"/>
      <c r="CH696" s="253"/>
      <c r="CI696" s="253"/>
      <c r="CJ696" s="253"/>
      <c r="CK696" s="253"/>
      <c r="CL696" s="253"/>
      <c r="CM696" s="253"/>
    </row>
    <row r="697" spans="1:91" x14ac:dyDescent="0.25">
      <c r="A697" s="253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  <c r="AA697" s="253"/>
      <c r="AB697" s="253"/>
      <c r="AC697" s="253"/>
      <c r="AD697" s="253"/>
      <c r="AE697" s="253"/>
      <c r="AF697" s="253"/>
      <c r="AG697" s="253"/>
      <c r="AH697" s="253"/>
      <c r="AI697" s="253"/>
      <c r="AJ697" s="253"/>
      <c r="AK697" s="253"/>
      <c r="AL697" s="253"/>
      <c r="AM697" s="253"/>
      <c r="AN697" s="253"/>
      <c r="AO697" s="253"/>
      <c r="AP697" s="253"/>
      <c r="AQ697" s="253"/>
      <c r="AR697" s="253"/>
      <c r="AS697" s="253"/>
      <c r="AT697" s="253"/>
      <c r="AU697" s="253"/>
      <c r="AV697" s="253"/>
      <c r="AW697" s="253"/>
      <c r="AX697" s="253"/>
      <c r="AY697" s="253"/>
      <c r="AZ697" s="253"/>
      <c r="BA697" s="253"/>
      <c r="BB697" s="253"/>
      <c r="BC697" s="253"/>
      <c r="BD697" s="253"/>
      <c r="BE697" s="253"/>
      <c r="BF697" s="253"/>
      <c r="BG697" s="253"/>
      <c r="BH697" s="253"/>
      <c r="BI697" s="253"/>
      <c r="BJ697" s="253"/>
      <c r="BK697" s="253"/>
      <c r="BL697" s="253"/>
      <c r="BM697" s="253"/>
      <c r="BN697" s="253"/>
      <c r="BO697" s="253"/>
      <c r="BP697" s="253"/>
      <c r="BQ697" s="253"/>
      <c r="BR697" s="253"/>
      <c r="BS697" s="253"/>
      <c r="BT697" s="253"/>
      <c r="BU697" s="253"/>
      <c r="BV697" s="253"/>
      <c r="BW697" s="253"/>
      <c r="BX697" s="253"/>
      <c r="BY697" s="253"/>
      <c r="BZ697" s="253"/>
      <c r="CA697" s="253"/>
      <c r="CB697" s="253"/>
      <c r="CC697" s="253"/>
      <c r="CD697" s="253"/>
      <c r="CE697" s="253"/>
      <c r="CF697" s="253"/>
      <c r="CG697" s="253"/>
      <c r="CH697" s="253"/>
      <c r="CI697" s="253"/>
      <c r="CJ697" s="253"/>
      <c r="CK697" s="253"/>
      <c r="CL697" s="253"/>
      <c r="CM697" s="253"/>
    </row>
    <row r="698" spans="1:91" x14ac:dyDescent="0.25">
      <c r="A698" s="253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  <c r="AA698" s="253"/>
      <c r="AB698" s="253"/>
      <c r="AC698" s="253"/>
      <c r="AD698" s="253"/>
      <c r="AE698" s="253"/>
      <c r="AF698" s="253"/>
      <c r="AG698" s="253"/>
      <c r="AH698" s="253"/>
      <c r="AI698" s="253"/>
      <c r="AJ698" s="253"/>
      <c r="AK698" s="253"/>
      <c r="AL698" s="253"/>
      <c r="AM698" s="253"/>
      <c r="AN698" s="253"/>
      <c r="AO698" s="253"/>
      <c r="AP698" s="253"/>
      <c r="AQ698" s="253"/>
      <c r="AR698" s="253"/>
      <c r="AS698" s="253"/>
      <c r="AT698" s="253"/>
      <c r="AU698" s="253"/>
      <c r="AV698" s="253"/>
      <c r="AW698" s="253"/>
      <c r="AX698" s="253"/>
      <c r="AY698" s="253"/>
      <c r="AZ698" s="253"/>
      <c r="BA698" s="253"/>
      <c r="BB698" s="253"/>
      <c r="BC698" s="253"/>
      <c r="BD698" s="253"/>
      <c r="BE698" s="253"/>
      <c r="BF698" s="253"/>
      <c r="BG698" s="253"/>
      <c r="BH698" s="253"/>
      <c r="BI698" s="253"/>
      <c r="BJ698" s="253"/>
      <c r="BK698" s="253"/>
      <c r="BL698" s="253"/>
      <c r="BM698" s="253"/>
      <c r="BN698" s="253"/>
      <c r="BO698" s="253"/>
      <c r="BP698" s="253"/>
      <c r="BQ698" s="253"/>
      <c r="BR698" s="253"/>
      <c r="BS698" s="253"/>
      <c r="BT698" s="253"/>
      <c r="BU698" s="253"/>
      <c r="BV698" s="253"/>
      <c r="BW698" s="253"/>
      <c r="BX698" s="253"/>
      <c r="BY698" s="253"/>
      <c r="BZ698" s="253"/>
      <c r="CA698" s="253"/>
      <c r="CB698" s="253"/>
      <c r="CC698" s="253"/>
      <c r="CD698" s="253"/>
      <c r="CE698" s="253"/>
      <c r="CF698" s="253"/>
      <c r="CG698" s="253"/>
      <c r="CH698" s="253"/>
      <c r="CI698" s="253"/>
      <c r="CJ698" s="253"/>
      <c r="CK698" s="253"/>
      <c r="CL698" s="253"/>
      <c r="CM698" s="253"/>
    </row>
    <row r="699" spans="1:91" x14ac:dyDescent="0.25">
      <c r="A699" s="253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  <c r="AA699" s="253"/>
      <c r="AB699" s="253"/>
      <c r="AC699" s="253"/>
      <c r="AD699" s="253"/>
      <c r="AE699" s="253"/>
      <c r="AF699" s="253"/>
      <c r="AG699" s="253"/>
      <c r="AH699" s="253"/>
      <c r="AI699" s="253"/>
      <c r="AJ699" s="253"/>
      <c r="AK699" s="253"/>
      <c r="AL699" s="253"/>
      <c r="AM699" s="253"/>
      <c r="AN699" s="253"/>
      <c r="AO699" s="253"/>
      <c r="AP699" s="253"/>
      <c r="AQ699" s="253"/>
      <c r="AR699" s="253"/>
      <c r="AS699" s="253"/>
      <c r="AT699" s="253"/>
      <c r="AU699" s="253"/>
      <c r="AV699" s="253"/>
      <c r="AW699" s="253"/>
      <c r="AX699" s="253"/>
      <c r="AY699" s="253"/>
      <c r="AZ699" s="253"/>
      <c r="BA699" s="253"/>
      <c r="BB699" s="253"/>
      <c r="BC699" s="253"/>
      <c r="BD699" s="253"/>
      <c r="BE699" s="253"/>
      <c r="BF699" s="253"/>
      <c r="BG699" s="253"/>
      <c r="BH699" s="253"/>
      <c r="BI699" s="253"/>
      <c r="BJ699" s="253"/>
      <c r="BK699" s="253"/>
      <c r="BL699" s="253"/>
      <c r="BM699" s="253"/>
      <c r="BN699" s="253"/>
      <c r="BO699" s="253"/>
      <c r="BP699" s="253"/>
      <c r="BQ699" s="253"/>
      <c r="BR699" s="253"/>
      <c r="BS699" s="253"/>
      <c r="BT699" s="253"/>
      <c r="BU699" s="253"/>
      <c r="BV699" s="253"/>
      <c r="BW699" s="253"/>
      <c r="BX699" s="253"/>
      <c r="BY699" s="253"/>
      <c r="BZ699" s="253"/>
      <c r="CA699" s="253"/>
      <c r="CB699" s="253"/>
      <c r="CC699" s="253"/>
      <c r="CD699" s="253"/>
      <c r="CE699" s="253"/>
      <c r="CF699" s="253"/>
      <c r="CG699" s="253"/>
      <c r="CH699" s="253"/>
      <c r="CI699" s="253"/>
      <c r="CJ699" s="253"/>
      <c r="CK699" s="253"/>
      <c r="CL699" s="253"/>
      <c r="CM699" s="253"/>
    </row>
    <row r="700" spans="1:91" x14ac:dyDescent="0.25">
      <c r="A700" s="253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  <c r="AA700" s="253"/>
      <c r="AB700" s="253"/>
      <c r="AC700" s="253"/>
      <c r="AD700" s="253"/>
      <c r="AE700" s="253"/>
      <c r="AF700" s="253"/>
      <c r="AG700" s="253"/>
      <c r="AH700" s="253"/>
      <c r="AI700" s="253"/>
      <c r="AJ700" s="253"/>
      <c r="AK700" s="253"/>
      <c r="AL700" s="253"/>
      <c r="AM700" s="253"/>
      <c r="AN700" s="253"/>
      <c r="AO700" s="253"/>
      <c r="AP700" s="253"/>
      <c r="AQ700" s="253"/>
      <c r="AR700" s="253"/>
      <c r="AS700" s="253"/>
      <c r="AT700" s="253"/>
      <c r="AU700" s="253"/>
      <c r="AV700" s="253"/>
      <c r="AW700" s="253"/>
      <c r="AX700" s="253"/>
      <c r="AY700" s="253"/>
      <c r="AZ700" s="253"/>
      <c r="BA700" s="253"/>
      <c r="BB700" s="253"/>
      <c r="BC700" s="253"/>
      <c r="BD700" s="253"/>
      <c r="BE700" s="253"/>
      <c r="BF700" s="253"/>
      <c r="BG700" s="253"/>
      <c r="BH700" s="253"/>
      <c r="BI700" s="253"/>
      <c r="BJ700" s="253"/>
      <c r="BK700" s="253"/>
      <c r="BL700" s="253"/>
      <c r="BM700" s="253"/>
      <c r="BN700" s="253"/>
      <c r="BO700" s="253"/>
      <c r="BP700" s="253"/>
      <c r="BQ700" s="253"/>
      <c r="BR700" s="253"/>
      <c r="BS700" s="253"/>
      <c r="BT700" s="253"/>
      <c r="BU700" s="253"/>
      <c r="BV700" s="253"/>
      <c r="BW700" s="253"/>
      <c r="BX700" s="253"/>
      <c r="BY700" s="253"/>
      <c r="BZ700" s="253"/>
      <c r="CA700" s="253"/>
      <c r="CB700" s="253"/>
      <c r="CC700" s="253"/>
      <c r="CD700" s="253"/>
      <c r="CE700" s="253"/>
      <c r="CF700" s="253"/>
      <c r="CG700" s="253"/>
      <c r="CH700" s="253"/>
      <c r="CI700" s="253"/>
      <c r="CJ700" s="253"/>
      <c r="CK700" s="253"/>
      <c r="CL700" s="253"/>
      <c r="CM700" s="253"/>
    </row>
    <row r="701" spans="1:91" x14ac:dyDescent="0.25">
      <c r="A701" s="253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/>
      <c r="AJ701" s="253"/>
      <c r="AK701" s="253"/>
      <c r="AL701" s="253"/>
      <c r="AM701" s="253"/>
      <c r="AN701" s="253"/>
      <c r="AO701" s="253"/>
      <c r="AP701" s="253"/>
      <c r="AQ701" s="253"/>
      <c r="AR701" s="253"/>
      <c r="AS701" s="253"/>
      <c r="AT701" s="253"/>
      <c r="AU701" s="253"/>
      <c r="AV701" s="253"/>
      <c r="AW701" s="253"/>
      <c r="AX701" s="253"/>
      <c r="AY701" s="253"/>
      <c r="AZ701" s="253"/>
      <c r="BA701" s="253"/>
      <c r="BB701" s="253"/>
      <c r="BC701" s="253"/>
      <c r="BD701" s="253"/>
      <c r="BE701" s="253"/>
      <c r="BF701" s="253"/>
      <c r="BG701" s="253"/>
      <c r="BH701" s="253"/>
      <c r="BI701" s="253"/>
      <c r="BJ701" s="253"/>
      <c r="BK701" s="253"/>
      <c r="BL701" s="253"/>
      <c r="BM701" s="253"/>
      <c r="BN701" s="253"/>
      <c r="BO701" s="253"/>
      <c r="BP701" s="253"/>
      <c r="BQ701" s="253"/>
      <c r="BR701" s="253"/>
      <c r="BS701" s="253"/>
      <c r="BT701" s="253"/>
      <c r="BU701" s="253"/>
      <c r="BV701" s="253"/>
      <c r="BW701" s="253"/>
      <c r="BX701" s="253"/>
      <c r="BY701" s="253"/>
      <c r="BZ701" s="253"/>
      <c r="CA701" s="253"/>
      <c r="CB701" s="253"/>
      <c r="CC701" s="253"/>
      <c r="CD701" s="253"/>
      <c r="CE701" s="253"/>
      <c r="CF701" s="253"/>
      <c r="CG701" s="253"/>
      <c r="CH701" s="253"/>
      <c r="CI701" s="253"/>
      <c r="CJ701" s="253"/>
      <c r="CK701" s="253"/>
      <c r="CL701" s="253"/>
      <c r="CM701" s="253"/>
    </row>
    <row r="702" spans="1:91" x14ac:dyDescent="0.25">
      <c r="A702" s="253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  <c r="AA702" s="253"/>
      <c r="AB702" s="253"/>
      <c r="AC702" s="253"/>
      <c r="AD702" s="253"/>
      <c r="AE702" s="253"/>
      <c r="AF702" s="253"/>
      <c r="AG702" s="253"/>
      <c r="AH702" s="253"/>
      <c r="AI702" s="253"/>
      <c r="AJ702" s="253"/>
      <c r="AK702" s="253"/>
      <c r="AL702" s="253"/>
      <c r="AM702" s="253"/>
      <c r="AN702" s="253"/>
      <c r="AO702" s="253"/>
      <c r="AP702" s="253"/>
      <c r="AQ702" s="253"/>
      <c r="AR702" s="253"/>
      <c r="AS702" s="253"/>
      <c r="AT702" s="253"/>
      <c r="AU702" s="253"/>
      <c r="AV702" s="253"/>
      <c r="AW702" s="253"/>
      <c r="AX702" s="253"/>
      <c r="AY702" s="253"/>
      <c r="AZ702" s="253"/>
      <c r="BA702" s="253"/>
      <c r="BB702" s="253"/>
      <c r="BC702" s="253"/>
      <c r="BD702" s="253"/>
      <c r="BE702" s="253"/>
      <c r="BF702" s="253"/>
      <c r="BG702" s="253"/>
      <c r="BH702" s="253"/>
      <c r="BI702" s="253"/>
      <c r="BJ702" s="253"/>
      <c r="BK702" s="253"/>
      <c r="BL702" s="253"/>
      <c r="BM702" s="253"/>
      <c r="BN702" s="253"/>
      <c r="BO702" s="253"/>
      <c r="BP702" s="253"/>
      <c r="BQ702" s="253"/>
      <c r="BR702" s="253"/>
      <c r="BS702" s="253"/>
      <c r="BT702" s="253"/>
      <c r="BU702" s="253"/>
      <c r="BV702" s="253"/>
      <c r="BW702" s="253"/>
      <c r="BX702" s="253"/>
      <c r="BY702" s="253"/>
      <c r="BZ702" s="253"/>
      <c r="CA702" s="253"/>
      <c r="CB702" s="253"/>
      <c r="CC702" s="253"/>
      <c r="CD702" s="253"/>
      <c r="CE702" s="253"/>
      <c r="CF702" s="253"/>
      <c r="CG702" s="253"/>
      <c r="CH702" s="253"/>
      <c r="CI702" s="253"/>
      <c r="CJ702" s="253"/>
      <c r="CK702" s="253"/>
      <c r="CL702" s="253"/>
      <c r="CM702" s="253"/>
    </row>
    <row r="703" spans="1:91" x14ac:dyDescent="0.25">
      <c r="A703" s="253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  <c r="AA703" s="253"/>
      <c r="AB703" s="253"/>
      <c r="AC703" s="253"/>
      <c r="AD703" s="253"/>
      <c r="AE703" s="253"/>
      <c r="AF703" s="253"/>
      <c r="AG703" s="253"/>
      <c r="AH703" s="253"/>
      <c r="AI703" s="253"/>
      <c r="AJ703" s="253"/>
      <c r="AK703" s="253"/>
      <c r="AL703" s="253"/>
      <c r="AM703" s="253"/>
      <c r="AN703" s="253"/>
      <c r="AO703" s="253"/>
      <c r="AP703" s="253"/>
      <c r="AQ703" s="253"/>
      <c r="AR703" s="253"/>
      <c r="AS703" s="253"/>
      <c r="AT703" s="253"/>
      <c r="AU703" s="253"/>
      <c r="AV703" s="253"/>
      <c r="AW703" s="253"/>
      <c r="AX703" s="253"/>
      <c r="AY703" s="253"/>
      <c r="AZ703" s="253"/>
      <c r="BA703" s="253"/>
      <c r="BB703" s="253"/>
      <c r="BC703" s="253"/>
      <c r="BD703" s="253"/>
      <c r="BE703" s="253"/>
      <c r="BF703" s="253"/>
      <c r="BG703" s="253"/>
      <c r="BH703" s="253"/>
      <c r="BI703" s="253"/>
      <c r="BJ703" s="253"/>
      <c r="BK703" s="253"/>
      <c r="BL703" s="253"/>
      <c r="BM703" s="253"/>
      <c r="BN703" s="253"/>
      <c r="BO703" s="253"/>
      <c r="BP703" s="253"/>
      <c r="BQ703" s="253"/>
      <c r="BR703" s="253"/>
      <c r="BS703" s="253"/>
      <c r="BT703" s="253"/>
      <c r="BU703" s="253"/>
      <c r="BV703" s="253"/>
      <c r="BW703" s="253"/>
      <c r="BX703" s="253"/>
      <c r="BY703" s="253"/>
      <c r="BZ703" s="253"/>
      <c r="CA703" s="253"/>
      <c r="CB703" s="253"/>
      <c r="CC703" s="253"/>
      <c r="CD703" s="253"/>
      <c r="CE703" s="253"/>
      <c r="CF703" s="253"/>
      <c r="CG703" s="253"/>
      <c r="CH703" s="253"/>
      <c r="CI703" s="253"/>
      <c r="CJ703" s="253"/>
      <c r="CK703" s="253"/>
      <c r="CL703" s="253"/>
      <c r="CM703" s="253"/>
    </row>
    <row r="704" spans="1:91" x14ac:dyDescent="0.25">
      <c r="A704" s="253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  <c r="AA704" s="253"/>
      <c r="AB704" s="253"/>
      <c r="AC704" s="253"/>
      <c r="AD704" s="253"/>
      <c r="AE704" s="253"/>
      <c r="AF704" s="253"/>
      <c r="AG704" s="253"/>
      <c r="AH704" s="253"/>
      <c r="AI704" s="253"/>
      <c r="AJ704" s="253"/>
      <c r="AK704" s="253"/>
      <c r="AL704" s="253"/>
      <c r="AM704" s="253"/>
      <c r="AN704" s="253"/>
      <c r="AO704" s="253"/>
      <c r="AP704" s="253"/>
      <c r="AQ704" s="253"/>
      <c r="AR704" s="253"/>
      <c r="AS704" s="253"/>
      <c r="AT704" s="253"/>
      <c r="AU704" s="253"/>
      <c r="AV704" s="253"/>
      <c r="AW704" s="253"/>
      <c r="AX704" s="253"/>
      <c r="AY704" s="253"/>
      <c r="AZ704" s="253"/>
      <c r="BA704" s="253"/>
      <c r="BB704" s="253"/>
      <c r="BC704" s="253"/>
      <c r="BD704" s="253"/>
      <c r="BE704" s="253"/>
      <c r="BF704" s="253"/>
      <c r="BG704" s="253"/>
      <c r="BH704" s="253"/>
      <c r="BI704" s="253"/>
      <c r="BJ704" s="253"/>
      <c r="BK704" s="253"/>
      <c r="BL704" s="253"/>
      <c r="BM704" s="253"/>
      <c r="BN704" s="253"/>
      <c r="BO704" s="253"/>
      <c r="BP704" s="253"/>
      <c r="BQ704" s="253"/>
      <c r="BR704" s="253"/>
      <c r="BS704" s="253"/>
      <c r="BT704" s="253"/>
      <c r="BU704" s="253"/>
      <c r="BV704" s="253"/>
      <c r="BW704" s="253"/>
      <c r="BX704" s="253"/>
      <c r="BY704" s="253"/>
      <c r="BZ704" s="253"/>
      <c r="CA704" s="253"/>
      <c r="CB704" s="253"/>
      <c r="CC704" s="253"/>
      <c r="CD704" s="253"/>
      <c r="CE704" s="253"/>
      <c r="CF704" s="253"/>
      <c r="CG704" s="253"/>
      <c r="CH704" s="253"/>
      <c r="CI704" s="253"/>
      <c r="CJ704" s="253"/>
      <c r="CK704" s="253"/>
      <c r="CL704" s="253"/>
      <c r="CM704" s="253"/>
    </row>
    <row r="705" spans="1:91" x14ac:dyDescent="0.25">
      <c r="A705" s="253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/>
      <c r="AJ705" s="253"/>
      <c r="AK705" s="253"/>
      <c r="AL705" s="253"/>
      <c r="AM705" s="253"/>
      <c r="AN705" s="253"/>
      <c r="AO705" s="253"/>
      <c r="AP705" s="253"/>
      <c r="AQ705" s="253"/>
      <c r="AR705" s="253"/>
      <c r="AS705" s="253"/>
      <c r="AT705" s="253"/>
      <c r="AU705" s="253"/>
      <c r="AV705" s="253"/>
      <c r="AW705" s="253"/>
      <c r="AX705" s="253"/>
      <c r="AY705" s="253"/>
      <c r="AZ705" s="253"/>
      <c r="BA705" s="253"/>
      <c r="BB705" s="253"/>
      <c r="BC705" s="253"/>
      <c r="BD705" s="253"/>
      <c r="BE705" s="253"/>
      <c r="BF705" s="253"/>
      <c r="BG705" s="253"/>
      <c r="BH705" s="253"/>
      <c r="BI705" s="253"/>
      <c r="BJ705" s="253"/>
      <c r="BK705" s="253"/>
      <c r="BL705" s="253"/>
      <c r="BM705" s="253"/>
      <c r="BN705" s="253"/>
      <c r="BO705" s="253"/>
      <c r="BP705" s="253"/>
      <c r="BQ705" s="253"/>
      <c r="BR705" s="253"/>
      <c r="BS705" s="253"/>
      <c r="BT705" s="253"/>
      <c r="BU705" s="253"/>
      <c r="BV705" s="253"/>
      <c r="BW705" s="253"/>
      <c r="BX705" s="253"/>
      <c r="BY705" s="253"/>
      <c r="BZ705" s="253"/>
      <c r="CA705" s="253"/>
      <c r="CB705" s="253"/>
      <c r="CC705" s="253"/>
      <c r="CD705" s="253"/>
      <c r="CE705" s="253"/>
      <c r="CF705" s="253"/>
      <c r="CG705" s="253"/>
      <c r="CH705" s="253"/>
      <c r="CI705" s="253"/>
      <c r="CJ705" s="253"/>
      <c r="CK705" s="253"/>
      <c r="CL705" s="253"/>
      <c r="CM705" s="253"/>
    </row>
    <row r="706" spans="1:91" x14ac:dyDescent="0.25">
      <c r="A706" s="253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  <c r="AA706" s="253"/>
      <c r="AB706" s="253"/>
      <c r="AC706" s="253"/>
      <c r="AD706" s="253"/>
      <c r="AE706" s="253"/>
      <c r="AF706" s="253"/>
      <c r="AG706" s="253"/>
      <c r="AH706" s="253"/>
      <c r="AI706" s="253"/>
      <c r="AJ706" s="253"/>
      <c r="AK706" s="253"/>
      <c r="AL706" s="253"/>
      <c r="AM706" s="253"/>
      <c r="AN706" s="253"/>
      <c r="AO706" s="253"/>
      <c r="AP706" s="253"/>
      <c r="AQ706" s="253"/>
      <c r="AR706" s="253"/>
      <c r="AS706" s="253"/>
      <c r="AT706" s="253"/>
      <c r="AU706" s="253"/>
      <c r="AV706" s="253"/>
      <c r="AW706" s="253"/>
      <c r="AX706" s="253"/>
      <c r="AY706" s="253"/>
      <c r="AZ706" s="253"/>
      <c r="BA706" s="253"/>
      <c r="BB706" s="253"/>
      <c r="BC706" s="253"/>
      <c r="BD706" s="253"/>
      <c r="BE706" s="253"/>
      <c r="BF706" s="253"/>
      <c r="BG706" s="253"/>
      <c r="BH706" s="253"/>
      <c r="BI706" s="253"/>
      <c r="BJ706" s="253"/>
      <c r="BK706" s="253"/>
      <c r="BL706" s="253"/>
      <c r="BM706" s="253"/>
      <c r="BN706" s="253"/>
      <c r="BO706" s="253"/>
      <c r="BP706" s="253"/>
      <c r="BQ706" s="253"/>
      <c r="BR706" s="253"/>
      <c r="BS706" s="253"/>
      <c r="BT706" s="253"/>
      <c r="BU706" s="253"/>
      <c r="BV706" s="253"/>
      <c r="BW706" s="253"/>
      <c r="BX706" s="253"/>
      <c r="BY706" s="253"/>
      <c r="BZ706" s="253"/>
      <c r="CA706" s="253"/>
      <c r="CB706" s="253"/>
      <c r="CC706" s="253"/>
      <c r="CD706" s="253"/>
      <c r="CE706" s="253"/>
      <c r="CF706" s="253"/>
      <c r="CG706" s="253"/>
      <c r="CH706" s="253"/>
      <c r="CI706" s="253"/>
      <c r="CJ706" s="253"/>
      <c r="CK706" s="253"/>
      <c r="CL706" s="253"/>
      <c r="CM706" s="253"/>
    </row>
    <row r="707" spans="1:91" x14ac:dyDescent="0.25">
      <c r="A707" s="253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  <c r="AA707" s="253"/>
      <c r="AB707" s="253"/>
      <c r="AC707" s="253"/>
      <c r="AD707" s="253"/>
      <c r="AE707" s="253"/>
      <c r="AF707" s="253"/>
      <c r="AG707" s="253"/>
      <c r="AH707" s="253"/>
      <c r="AI707" s="253"/>
      <c r="AJ707" s="253"/>
      <c r="AK707" s="253"/>
      <c r="AL707" s="253"/>
      <c r="AM707" s="253"/>
      <c r="AN707" s="253"/>
      <c r="AO707" s="253"/>
      <c r="AP707" s="253"/>
      <c r="AQ707" s="253"/>
      <c r="AR707" s="253"/>
      <c r="AS707" s="253"/>
      <c r="AT707" s="253"/>
      <c r="AU707" s="253"/>
      <c r="AV707" s="253"/>
      <c r="AW707" s="253"/>
      <c r="AX707" s="253"/>
      <c r="AY707" s="253"/>
      <c r="AZ707" s="253"/>
      <c r="BA707" s="253"/>
      <c r="BB707" s="253"/>
      <c r="BC707" s="253"/>
      <c r="BD707" s="253"/>
      <c r="BE707" s="253"/>
      <c r="BF707" s="253"/>
      <c r="BG707" s="253"/>
      <c r="BH707" s="253"/>
      <c r="BI707" s="253"/>
      <c r="BJ707" s="253"/>
      <c r="BK707" s="253"/>
      <c r="BL707" s="253"/>
      <c r="BM707" s="253"/>
      <c r="BN707" s="253"/>
      <c r="BO707" s="253"/>
      <c r="BP707" s="253"/>
      <c r="BQ707" s="253"/>
      <c r="BR707" s="253"/>
      <c r="BS707" s="253"/>
      <c r="BT707" s="253"/>
      <c r="BU707" s="253"/>
      <c r="BV707" s="253"/>
      <c r="BW707" s="253"/>
      <c r="BX707" s="253"/>
      <c r="BY707" s="253"/>
      <c r="BZ707" s="253"/>
      <c r="CA707" s="253"/>
      <c r="CB707" s="253"/>
      <c r="CC707" s="253"/>
      <c r="CD707" s="253"/>
      <c r="CE707" s="253"/>
      <c r="CF707" s="253"/>
      <c r="CG707" s="253"/>
      <c r="CH707" s="253"/>
      <c r="CI707" s="253"/>
      <c r="CJ707" s="253"/>
      <c r="CK707" s="253"/>
      <c r="CL707" s="253"/>
      <c r="CM707" s="253"/>
    </row>
    <row r="708" spans="1:91" x14ac:dyDescent="0.25">
      <c r="A708" s="253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  <c r="AA708" s="253"/>
      <c r="AB708" s="253"/>
      <c r="AC708" s="253"/>
      <c r="AD708" s="253"/>
      <c r="AE708" s="253"/>
      <c r="AF708" s="253"/>
      <c r="AG708" s="253"/>
      <c r="AH708" s="253"/>
      <c r="AI708" s="253"/>
      <c r="AJ708" s="253"/>
      <c r="AK708" s="253"/>
      <c r="AL708" s="253"/>
      <c r="AM708" s="253"/>
      <c r="AN708" s="253"/>
      <c r="AO708" s="253"/>
      <c r="AP708" s="253"/>
      <c r="AQ708" s="253"/>
      <c r="AR708" s="253"/>
      <c r="AS708" s="253"/>
      <c r="AT708" s="253"/>
      <c r="AU708" s="253"/>
      <c r="AV708" s="253"/>
      <c r="AW708" s="253"/>
      <c r="AX708" s="253"/>
      <c r="AY708" s="253"/>
      <c r="AZ708" s="253"/>
      <c r="BA708" s="253"/>
      <c r="BB708" s="253"/>
      <c r="BC708" s="253"/>
      <c r="BD708" s="253"/>
      <c r="BE708" s="253"/>
      <c r="BF708" s="253"/>
      <c r="BG708" s="253"/>
      <c r="BH708" s="253"/>
      <c r="BI708" s="253"/>
      <c r="BJ708" s="253"/>
      <c r="BK708" s="253"/>
      <c r="BL708" s="253"/>
      <c r="BM708" s="253"/>
      <c r="BN708" s="253"/>
      <c r="BO708" s="253"/>
      <c r="BP708" s="253"/>
      <c r="BQ708" s="253"/>
      <c r="BR708" s="253"/>
      <c r="BS708" s="253"/>
      <c r="BT708" s="253"/>
      <c r="BU708" s="253"/>
      <c r="BV708" s="253"/>
      <c r="BW708" s="253"/>
      <c r="BX708" s="253"/>
      <c r="BY708" s="253"/>
      <c r="BZ708" s="253"/>
      <c r="CA708" s="253"/>
      <c r="CB708" s="253"/>
      <c r="CC708" s="253"/>
      <c r="CD708" s="253"/>
      <c r="CE708" s="253"/>
      <c r="CF708" s="253"/>
      <c r="CG708" s="253"/>
      <c r="CH708" s="253"/>
      <c r="CI708" s="253"/>
      <c r="CJ708" s="253"/>
      <c r="CK708" s="253"/>
      <c r="CL708" s="253"/>
      <c r="CM708" s="253"/>
    </row>
    <row r="709" spans="1:91" x14ac:dyDescent="0.25">
      <c r="A709" s="253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  <c r="AA709" s="253"/>
      <c r="AB709" s="253"/>
      <c r="AC709" s="253"/>
      <c r="AD709" s="253"/>
      <c r="AE709" s="253"/>
      <c r="AF709" s="253"/>
      <c r="AG709" s="253"/>
      <c r="AH709" s="253"/>
      <c r="AI709" s="253"/>
      <c r="AJ709" s="253"/>
      <c r="AK709" s="253"/>
      <c r="AL709" s="253"/>
      <c r="AM709" s="253"/>
      <c r="AN709" s="253"/>
      <c r="AO709" s="253"/>
      <c r="AP709" s="253"/>
      <c r="AQ709" s="253"/>
      <c r="AR709" s="253"/>
      <c r="AS709" s="253"/>
      <c r="AT709" s="253"/>
      <c r="AU709" s="253"/>
      <c r="AV709" s="253"/>
      <c r="AW709" s="253"/>
      <c r="AX709" s="253"/>
      <c r="AY709" s="253"/>
      <c r="AZ709" s="253"/>
      <c r="BA709" s="253"/>
      <c r="BB709" s="253"/>
      <c r="BC709" s="253"/>
      <c r="BD709" s="253"/>
      <c r="BE709" s="253"/>
      <c r="BF709" s="253"/>
      <c r="BG709" s="253"/>
      <c r="BH709" s="253"/>
      <c r="BI709" s="253"/>
      <c r="BJ709" s="253"/>
      <c r="BK709" s="253"/>
      <c r="BL709" s="253"/>
      <c r="BM709" s="253"/>
      <c r="BN709" s="253"/>
      <c r="BO709" s="253"/>
      <c r="BP709" s="253"/>
      <c r="BQ709" s="253"/>
      <c r="BR709" s="253"/>
      <c r="BS709" s="253"/>
      <c r="BT709" s="253"/>
      <c r="BU709" s="253"/>
      <c r="BV709" s="253"/>
      <c r="BW709" s="253"/>
      <c r="BX709" s="253"/>
      <c r="BY709" s="253"/>
      <c r="BZ709" s="253"/>
      <c r="CA709" s="253"/>
      <c r="CB709" s="253"/>
      <c r="CC709" s="253"/>
      <c r="CD709" s="253"/>
      <c r="CE709" s="253"/>
      <c r="CF709" s="253"/>
      <c r="CG709" s="253"/>
      <c r="CH709" s="253"/>
      <c r="CI709" s="253"/>
      <c r="CJ709" s="253"/>
      <c r="CK709" s="253"/>
      <c r="CL709" s="253"/>
      <c r="CM709" s="253"/>
    </row>
    <row r="710" spans="1:91" x14ac:dyDescent="0.25">
      <c r="A710" s="253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  <c r="AA710" s="253"/>
      <c r="AB710" s="253"/>
      <c r="AC710" s="253"/>
      <c r="AD710" s="253"/>
      <c r="AE710" s="253"/>
      <c r="AF710" s="253"/>
      <c r="AG710" s="253"/>
      <c r="AH710" s="253"/>
      <c r="AI710" s="253"/>
      <c r="AJ710" s="253"/>
      <c r="AK710" s="253"/>
      <c r="AL710" s="253"/>
      <c r="AM710" s="253"/>
      <c r="AN710" s="253"/>
      <c r="AO710" s="253"/>
      <c r="AP710" s="253"/>
      <c r="AQ710" s="253"/>
      <c r="AR710" s="253"/>
      <c r="AS710" s="253"/>
      <c r="AT710" s="253"/>
      <c r="AU710" s="253"/>
      <c r="AV710" s="253"/>
      <c r="AW710" s="253"/>
      <c r="AX710" s="253"/>
      <c r="AY710" s="253"/>
      <c r="AZ710" s="253"/>
      <c r="BA710" s="253"/>
      <c r="BB710" s="253"/>
      <c r="BC710" s="253"/>
      <c r="BD710" s="253"/>
      <c r="BE710" s="253"/>
      <c r="BF710" s="253"/>
      <c r="BG710" s="253"/>
      <c r="BH710" s="253"/>
      <c r="BI710" s="253"/>
      <c r="BJ710" s="253"/>
      <c r="BK710" s="253"/>
      <c r="BL710" s="253"/>
      <c r="BM710" s="253"/>
      <c r="BN710" s="253"/>
      <c r="BO710" s="253"/>
      <c r="BP710" s="253"/>
      <c r="BQ710" s="253"/>
      <c r="BR710" s="253"/>
      <c r="BS710" s="253"/>
      <c r="BT710" s="253"/>
      <c r="BU710" s="253"/>
      <c r="BV710" s="253"/>
      <c r="BW710" s="253"/>
      <c r="BX710" s="253"/>
      <c r="BY710" s="253"/>
      <c r="BZ710" s="253"/>
      <c r="CA710" s="253"/>
      <c r="CB710" s="253"/>
      <c r="CC710" s="253"/>
      <c r="CD710" s="253"/>
      <c r="CE710" s="253"/>
      <c r="CF710" s="253"/>
      <c r="CG710" s="253"/>
      <c r="CH710" s="253"/>
      <c r="CI710" s="253"/>
      <c r="CJ710" s="253"/>
      <c r="CK710" s="253"/>
      <c r="CL710" s="253"/>
      <c r="CM710" s="253"/>
    </row>
    <row r="711" spans="1:91" x14ac:dyDescent="0.25">
      <c r="A711" s="253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  <c r="AA711" s="253"/>
      <c r="AB711" s="253"/>
      <c r="AC711" s="253"/>
      <c r="AD711" s="253"/>
      <c r="AE711" s="253"/>
      <c r="AF711" s="253"/>
      <c r="AG711" s="253"/>
      <c r="AH711" s="253"/>
      <c r="AI711" s="253"/>
      <c r="AJ711" s="253"/>
      <c r="AK711" s="253"/>
      <c r="AL711" s="253"/>
      <c r="AM711" s="253"/>
      <c r="AN711" s="253"/>
      <c r="AO711" s="253"/>
      <c r="AP711" s="253"/>
      <c r="AQ711" s="253"/>
      <c r="AR711" s="253"/>
      <c r="AS711" s="253"/>
      <c r="AT711" s="253"/>
      <c r="AU711" s="253"/>
      <c r="AV711" s="253"/>
      <c r="AW711" s="253"/>
      <c r="AX711" s="253"/>
      <c r="AY711" s="253"/>
      <c r="AZ711" s="253"/>
      <c r="BA711" s="253"/>
      <c r="BB711" s="253"/>
      <c r="BC711" s="253"/>
      <c r="BD711" s="253"/>
      <c r="BE711" s="253"/>
      <c r="BF711" s="253"/>
      <c r="BG711" s="253"/>
      <c r="BH711" s="253"/>
      <c r="BI711" s="253"/>
      <c r="BJ711" s="253"/>
      <c r="BK711" s="253"/>
      <c r="BL711" s="253"/>
      <c r="BM711" s="253"/>
      <c r="BN711" s="253"/>
      <c r="BO711" s="253"/>
      <c r="BP711" s="253"/>
      <c r="BQ711" s="253"/>
      <c r="BR711" s="253"/>
      <c r="BS711" s="253"/>
      <c r="BT711" s="253"/>
      <c r="BU711" s="253"/>
      <c r="BV711" s="253"/>
      <c r="BW711" s="253"/>
      <c r="BX711" s="253"/>
      <c r="BY711" s="253"/>
      <c r="BZ711" s="253"/>
      <c r="CA711" s="253"/>
      <c r="CB711" s="253"/>
      <c r="CC711" s="253"/>
      <c r="CD711" s="253"/>
      <c r="CE711" s="253"/>
      <c r="CF711" s="253"/>
      <c r="CG711" s="253"/>
      <c r="CH711" s="253"/>
      <c r="CI711" s="253"/>
      <c r="CJ711" s="253"/>
      <c r="CK711" s="253"/>
      <c r="CL711" s="253"/>
      <c r="CM711" s="253"/>
    </row>
    <row r="712" spans="1:91" x14ac:dyDescent="0.25">
      <c r="A712" s="253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  <c r="AA712" s="253"/>
      <c r="AB712" s="253"/>
      <c r="AC712" s="253"/>
      <c r="AD712" s="253"/>
      <c r="AE712" s="253"/>
      <c r="AF712" s="253"/>
      <c r="AG712" s="253"/>
      <c r="AH712" s="253"/>
      <c r="AI712" s="253"/>
      <c r="AJ712" s="253"/>
      <c r="AK712" s="253"/>
      <c r="AL712" s="253"/>
      <c r="AM712" s="253"/>
      <c r="AN712" s="253"/>
      <c r="AO712" s="253"/>
      <c r="AP712" s="253"/>
      <c r="AQ712" s="253"/>
      <c r="AR712" s="253"/>
      <c r="AS712" s="253"/>
      <c r="AT712" s="253"/>
      <c r="AU712" s="253"/>
      <c r="AV712" s="253"/>
      <c r="AW712" s="253"/>
      <c r="AX712" s="253"/>
      <c r="AY712" s="253"/>
      <c r="AZ712" s="253"/>
      <c r="BA712" s="253"/>
      <c r="BB712" s="253"/>
      <c r="BC712" s="253"/>
      <c r="BD712" s="253"/>
      <c r="BE712" s="253"/>
      <c r="BF712" s="253"/>
      <c r="BG712" s="253"/>
      <c r="BH712" s="253"/>
      <c r="BI712" s="253"/>
      <c r="BJ712" s="253"/>
      <c r="BK712" s="253"/>
      <c r="BL712" s="253"/>
      <c r="BM712" s="253"/>
      <c r="BN712" s="253"/>
      <c r="BO712" s="253"/>
      <c r="BP712" s="253"/>
      <c r="BQ712" s="253"/>
      <c r="BR712" s="253"/>
      <c r="BS712" s="253"/>
      <c r="BT712" s="253"/>
      <c r="BU712" s="253"/>
      <c r="BV712" s="253"/>
      <c r="BW712" s="253"/>
      <c r="BX712" s="253"/>
      <c r="BY712" s="253"/>
      <c r="BZ712" s="253"/>
      <c r="CA712" s="253"/>
      <c r="CB712" s="253"/>
      <c r="CC712" s="253"/>
      <c r="CD712" s="253"/>
      <c r="CE712" s="253"/>
      <c r="CF712" s="253"/>
      <c r="CG712" s="253"/>
      <c r="CH712" s="253"/>
      <c r="CI712" s="253"/>
      <c r="CJ712" s="253"/>
      <c r="CK712" s="253"/>
      <c r="CL712" s="253"/>
      <c r="CM712" s="253"/>
    </row>
    <row r="713" spans="1:91" x14ac:dyDescent="0.25">
      <c r="A713" s="253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  <c r="AA713" s="253"/>
      <c r="AB713" s="253"/>
      <c r="AC713" s="253"/>
      <c r="AD713" s="253"/>
      <c r="AE713" s="253"/>
      <c r="AF713" s="253"/>
      <c r="AG713" s="253"/>
      <c r="AH713" s="253"/>
      <c r="AI713" s="253"/>
      <c r="AJ713" s="253"/>
      <c r="AK713" s="253"/>
      <c r="AL713" s="253"/>
      <c r="AM713" s="253"/>
      <c r="AN713" s="253"/>
      <c r="AO713" s="253"/>
      <c r="AP713" s="253"/>
      <c r="AQ713" s="253"/>
      <c r="AR713" s="253"/>
      <c r="AS713" s="253"/>
      <c r="AT713" s="253"/>
      <c r="AU713" s="253"/>
      <c r="AV713" s="253"/>
      <c r="AW713" s="253"/>
      <c r="AX713" s="253"/>
      <c r="AY713" s="253"/>
      <c r="AZ713" s="253"/>
      <c r="BA713" s="253"/>
      <c r="BB713" s="253"/>
      <c r="BC713" s="253"/>
      <c r="BD713" s="253"/>
      <c r="BE713" s="253"/>
      <c r="BF713" s="253"/>
      <c r="BG713" s="253"/>
      <c r="BH713" s="253"/>
      <c r="BI713" s="253"/>
      <c r="BJ713" s="253"/>
      <c r="BK713" s="253"/>
      <c r="BL713" s="253"/>
      <c r="BM713" s="253"/>
      <c r="BN713" s="253"/>
      <c r="BO713" s="253"/>
      <c r="BP713" s="253"/>
      <c r="BQ713" s="253"/>
      <c r="BR713" s="253"/>
      <c r="BS713" s="253"/>
      <c r="BT713" s="253"/>
      <c r="BU713" s="253"/>
      <c r="BV713" s="253"/>
      <c r="BW713" s="253"/>
      <c r="BX713" s="253"/>
      <c r="BY713" s="253"/>
      <c r="BZ713" s="253"/>
      <c r="CA713" s="253"/>
      <c r="CB713" s="253"/>
      <c r="CC713" s="253"/>
      <c r="CD713" s="253"/>
      <c r="CE713" s="253"/>
      <c r="CF713" s="253"/>
      <c r="CG713" s="253"/>
      <c r="CH713" s="253"/>
      <c r="CI713" s="253"/>
      <c r="CJ713" s="253"/>
      <c r="CK713" s="253"/>
      <c r="CL713" s="253"/>
      <c r="CM713" s="253"/>
    </row>
    <row r="714" spans="1:91" x14ac:dyDescent="0.25">
      <c r="A714" s="253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/>
      <c r="AJ714" s="253"/>
      <c r="AK714" s="253"/>
      <c r="AL714" s="253"/>
      <c r="AM714" s="253"/>
      <c r="AN714" s="253"/>
      <c r="AO714" s="253"/>
      <c r="AP714" s="253"/>
      <c r="AQ714" s="253"/>
      <c r="AR714" s="253"/>
      <c r="AS714" s="253"/>
      <c r="AT714" s="253"/>
      <c r="AU714" s="253"/>
      <c r="AV714" s="253"/>
      <c r="AW714" s="253"/>
      <c r="AX714" s="253"/>
      <c r="AY714" s="253"/>
      <c r="AZ714" s="253"/>
      <c r="BA714" s="253"/>
      <c r="BB714" s="253"/>
      <c r="BC714" s="253"/>
      <c r="BD714" s="253"/>
      <c r="BE714" s="253"/>
      <c r="BF714" s="253"/>
      <c r="BG714" s="253"/>
      <c r="BH714" s="253"/>
      <c r="BI714" s="253"/>
      <c r="BJ714" s="253"/>
      <c r="BK714" s="253"/>
      <c r="BL714" s="253"/>
      <c r="BM714" s="253"/>
      <c r="BN714" s="253"/>
      <c r="BO714" s="253"/>
      <c r="BP714" s="253"/>
      <c r="BQ714" s="253"/>
      <c r="BR714" s="253"/>
      <c r="BS714" s="253"/>
      <c r="BT714" s="253"/>
      <c r="BU714" s="253"/>
      <c r="BV714" s="253"/>
      <c r="BW714" s="253"/>
      <c r="BX714" s="253"/>
      <c r="BY714" s="253"/>
      <c r="BZ714" s="253"/>
      <c r="CA714" s="253"/>
      <c r="CB714" s="253"/>
      <c r="CC714" s="253"/>
      <c r="CD714" s="253"/>
      <c r="CE714" s="253"/>
      <c r="CF714" s="253"/>
      <c r="CG714" s="253"/>
      <c r="CH714" s="253"/>
      <c r="CI714" s="253"/>
      <c r="CJ714" s="253"/>
      <c r="CK714" s="253"/>
      <c r="CL714" s="253"/>
      <c r="CM714" s="253"/>
    </row>
    <row r="715" spans="1:91" x14ac:dyDescent="0.25">
      <c r="A715" s="253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  <c r="AA715" s="253"/>
      <c r="AB715" s="253"/>
      <c r="AC715" s="253"/>
      <c r="AD715" s="253"/>
      <c r="AE715" s="253"/>
      <c r="AF715" s="253"/>
      <c r="AG715" s="253"/>
      <c r="AH715" s="253"/>
      <c r="AI715" s="253"/>
      <c r="AJ715" s="253"/>
      <c r="AK715" s="253"/>
      <c r="AL715" s="253"/>
      <c r="AM715" s="253"/>
      <c r="AN715" s="253"/>
      <c r="AO715" s="253"/>
      <c r="AP715" s="253"/>
      <c r="AQ715" s="253"/>
      <c r="AR715" s="253"/>
      <c r="AS715" s="253"/>
      <c r="AT715" s="253"/>
      <c r="AU715" s="253"/>
      <c r="AV715" s="253"/>
      <c r="AW715" s="253"/>
      <c r="AX715" s="253"/>
      <c r="AY715" s="253"/>
      <c r="AZ715" s="253"/>
      <c r="BA715" s="253"/>
      <c r="BB715" s="253"/>
      <c r="BC715" s="253"/>
      <c r="BD715" s="253"/>
      <c r="BE715" s="253"/>
      <c r="BF715" s="253"/>
      <c r="BG715" s="253"/>
      <c r="BH715" s="253"/>
      <c r="BI715" s="253"/>
      <c r="BJ715" s="253"/>
      <c r="BK715" s="253"/>
      <c r="BL715" s="253"/>
      <c r="BM715" s="253"/>
      <c r="BN715" s="253"/>
      <c r="BO715" s="253"/>
      <c r="BP715" s="253"/>
      <c r="BQ715" s="253"/>
      <c r="BR715" s="253"/>
      <c r="BS715" s="253"/>
      <c r="BT715" s="253"/>
      <c r="BU715" s="253"/>
      <c r="BV715" s="253"/>
      <c r="BW715" s="253"/>
      <c r="BX715" s="253"/>
      <c r="BY715" s="253"/>
      <c r="BZ715" s="253"/>
      <c r="CA715" s="253"/>
      <c r="CB715" s="253"/>
      <c r="CC715" s="253"/>
      <c r="CD715" s="253"/>
      <c r="CE715" s="253"/>
      <c r="CF715" s="253"/>
      <c r="CG715" s="253"/>
      <c r="CH715" s="253"/>
      <c r="CI715" s="253"/>
      <c r="CJ715" s="253"/>
      <c r="CK715" s="253"/>
      <c r="CL715" s="253"/>
      <c r="CM715" s="253"/>
    </row>
    <row r="716" spans="1:91" x14ac:dyDescent="0.25">
      <c r="A716" s="253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  <c r="AA716" s="253"/>
      <c r="AB716" s="253"/>
      <c r="AC716" s="253"/>
      <c r="AD716" s="253"/>
      <c r="AE716" s="253"/>
      <c r="AF716" s="253"/>
      <c r="AG716" s="253"/>
      <c r="AH716" s="253"/>
      <c r="AI716" s="253"/>
      <c r="AJ716" s="253"/>
      <c r="AK716" s="253"/>
      <c r="AL716" s="253"/>
      <c r="AM716" s="253"/>
      <c r="AN716" s="253"/>
      <c r="AO716" s="253"/>
      <c r="AP716" s="253"/>
      <c r="AQ716" s="253"/>
      <c r="AR716" s="253"/>
      <c r="AS716" s="253"/>
      <c r="AT716" s="253"/>
      <c r="AU716" s="253"/>
      <c r="AV716" s="253"/>
      <c r="AW716" s="253"/>
      <c r="AX716" s="253"/>
      <c r="AY716" s="253"/>
      <c r="AZ716" s="253"/>
      <c r="BA716" s="253"/>
      <c r="BB716" s="253"/>
      <c r="BC716" s="253"/>
      <c r="BD716" s="253"/>
      <c r="BE716" s="253"/>
      <c r="BF716" s="253"/>
      <c r="BG716" s="253"/>
      <c r="BH716" s="253"/>
      <c r="BI716" s="253"/>
      <c r="BJ716" s="253"/>
      <c r="BK716" s="253"/>
      <c r="BL716" s="253"/>
      <c r="BM716" s="253"/>
      <c r="BN716" s="253"/>
      <c r="BO716" s="253"/>
      <c r="BP716" s="253"/>
      <c r="BQ716" s="253"/>
      <c r="BR716" s="253"/>
      <c r="BS716" s="253"/>
      <c r="BT716" s="253"/>
      <c r="BU716" s="253"/>
      <c r="BV716" s="253"/>
      <c r="BW716" s="253"/>
      <c r="BX716" s="253"/>
      <c r="BY716" s="253"/>
      <c r="BZ716" s="253"/>
      <c r="CA716" s="253"/>
      <c r="CB716" s="253"/>
      <c r="CC716" s="253"/>
      <c r="CD716" s="253"/>
      <c r="CE716" s="253"/>
      <c r="CF716" s="253"/>
      <c r="CG716" s="253"/>
      <c r="CH716" s="253"/>
      <c r="CI716" s="253"/>
      <c r="CJ716" s="253"/>
      <c r="CK716" s="253"/>
      <c r="CL716" s="253"/>
      <c r="CM716" s="253"/>
    </row>
    <row r="717" spans="1:91" x14ac:dyDescent="0.25">
      <c r="A717" s="253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  <c r="AA717" s="253"/>
      <c r="AB717" s="253"/>
      <c r="AC717" s="253"/>
      <c r="AD717" s="253"/>
      <c r="AE717" s="253"/>
      <c r="AF717" s="253"/>
      <c r="AG717" s="253"/>
      <c r="AH717" s="253"/>
      <c r="AI717" s="253"/>
      <c r="AJ717" s="253"/>
      <c r="AK717" s="253"/>
      <c r="AL717" s="253"/>
      <c r="AM717" s="253"/>
      <c r="AN717" s="253"/>
      <c r="AO717" s="253"/>
      <c r="AP717" s="253"/>
      <c r="AQ717" s="253"/>
      <c r="AR717" s="253"/>
      <c r="AS717" s="253"/>
      <c r="AT717" s="253"/>
      <c r="AU717" s="253"/>
      <c r="AV717" s="253"/>
      <c r="AW717" s="253"/>
      <c r="AX717" s="253"/>
      <c r="AY717" s="253"/>
      <c r="AZ717" s="253"/>
      <c r="BA717" s="253"/>
      <c r="BB717" s="253"/>
      <c r="BC717" s="253"/>
      <c r="BD717" s="253"/>
      <c r="BE717" s="253"/>
      <c r="BF717" s="253"/>
      <c r="BG717" s="253"/>
      <c r="BH717" s="253"/>
      <c r="BI717" s="253"/>
      <c r="BJ717" s="253"/>
      <c r="BK717" s="253"/>
      <c r="BL717" s="253"/>
      <c r="BM717" s="253"/>
      <c r="BN717" s="253"/>
      <c r="BO717" s="253"/>
      <c r="BP717" s="253"/>
      <c r="BQ717" s="253"/>
      <c r="BR717" s="253"/>
      <c r="BS717" s="253"/>
      <c r="BT717" s="253"/>
      <c r="BU717" s="253"/>
      <c r="BV717" s="253"/>
      <c r="BW717" s="253"/>
      <c r="BX717" s="253"/>
      <c r="BY717" s="253"/>
      <c r="BZ717" s="253"/>
      <c r="CA717" s="253"/>
      <c r="CB717" s="253"/>
      <c r="CC717" s="253"/>
      <c r="CD717" s="253"/>
      <c r="CE717" s="253"/>
      <c r="CF717" s="253"/>
      <c r="CG717" s="253"/>
      <c r="CH717" s="253"/>
      <c r="CI717" s="253"/>
      <c r="CJ717" s="253"/>
      <c r="CK717" s="253"/>
      <c r="CL717" s="253"/>
      <c r="CM717" s="253"/>
    </row>
    <row r="718" spans="1:91" x14ac:dyDescent="0.25">
      <c r="A718" s="253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  <c r="AA718" s="253"/>
      <c r="AB718" s="253"/>
      <c r="AC718" s="253"/>
      <c r="AD718" s="253"/>
      <c r="AE718" s="253"/>
      <c r="AF718" s="253"/>
      <c r="AG718" s="253"/>
      <c r="AH718" s="253"/>
      <c r="AI718" s="253"/>
      <c r="AJ718" s="253"/>
      <c r="AK718" s="253"/>
      <c r="AL718" s="253"/>
      <c r="AM718" s="253"/>
      <c r="AN718" s="253"/>
      <c r="AO718" s="253"/>
      <c r="AP718" s="253"/>
      <c r="AQ718" s="253"/>
      <c r="AR718" s="253"/>
      <c r="AS718" s="253"/>
      <c r="AT718" s="253"/>
      <c r="AU718" s="253"/>
      <c r="AV718" s="253"/>
      <c r="AW718" s="253"/>
      <c r="AX718" s="253"/>
      <c r="AY718" s="253"/>
      <c r="AZ718" s="253"/>
      <c r="BA718" s="253"/>
      <c r="BB718" s="253"/>
      <c r="BC718" s="253"/>
      <c r="BD718" s="253"/>
      <c r="BE718" s="253"/>
      <c r="BF718" s="253"/>
      <c r="BG718" s="253"/>
      <c r="BH718" s="253"/>
      <c r="BI718" s="253"/>
      <c r="BJ718" s="253"/>
      <c r="BK718" s="253"/>
      <c r="BL718" s="253"/>
      <c r="BM718" s="253"/>
      <c r="BN718" s="253"/>
      <c r="BO718" s="253"/>
      <c r="BP718" s="253"/>
      <c r="BQ718" s="253"/>
      <c r="BR718" s="253"/>
      <c r="BS718" s="253"/>
      <c r="BT718" s="253"/>
      <c r="BU718" s="253"/>
      <c r="BV718" s="253"/>
      <c r="BW718" s="253"/>
      <c r="BX718" s="253"/>
      <c r="BY718" s="253"/>
      <c r="BZ718" s="253"/>
      <c r="CA718" s="253"/>
      <c r="CB718" s="253"/>
      <c r="CC718" s="253"/>
      <c r="CD718" s="253"/>
      <c r="CE718" s="253"/>
      <c r="CF718" s="253"/>
      <c r="CG718" s="253"/>
      <c r="CH718" s="253"/>
      <c r="CI718" s="253"/>
      <c r="CJ718" s="253"/>
      <c r="CK718" s="253"/>
      <c r="CL718" s="253"/>
      <c r="CM718" s="253"/>
    </row>
    <row r="719" spans="1:91" x14ac:dyDescent="0.25">
      <c r="A719" s="253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  <c r="AA719" s="253"/>
      <c r="AB719" s="253"/>
      <c r="AC719" s="253"/>
      <c r="AD719" s="253"/>
      <c r="AE719" s="253"/>
      <c r="AF719" s="253"/>
      <c r="AG719" s="253"/>
      <c r="AH719" s="253"/>
      <c r="AI719" s="253"/>
      <c r="AJ719" s="253"/>
      <c r="AK719" s="253"/>
      <c r="AL719" s="253"/>
      <c r="AM719" s="253"/>
      <c r="AN719" s="253"/>
      <c r="AO719" s="253"/>
      <c r="AP719" s="253"/>
      <c r="AQ719" s="253"/>
      <c r="AR719" s="253"/>
      <c r="AS719" s="253"/>
      <c r="AT719" s="253"/>
      <c r="AU719" s="253"/>
      <c r="AV719" s="253"/>
      <c r="AW719" s="253"/>
      <c r="AX719" s="253"/>
      <c r="AY719" s="253"/>
      <c r="AZ719" s="253"/>
      <c r="BA719" s="253"/>
      <c r="BB719" s="253"/>
      <c r="BC719" s="253"/>
      <c r="BD719" s="253"/>
      <c r="BE719" s="253"/>
      <c r="BF719" s="253"/>
      <c r="BG719" s="253"/>
      <c r="BH719" s="253"/>
      <c r="BI719" s="253"/>
      <c r="BJ719" s="253"/>
      <c r="BK719" s="253"/>
      <c r="BL719" s="253"/>
      <c r="BM719" s="253"/>
      <c r="BN719" s="253"/>
      <c r="BO719" s="253"/>
      <c r="BP719" s="253"/>
      <c r="BQ719" s="253"/>
      <c r="BR719" s="253"/>
      <c r="BS719" s="253"/>
      <c r="BT719" s="253"/>
      <c r="BU719" s="253"/>
      <c r="BV719" s="253"/>
      <c r="BW719" s="253"/>
      <c r="BX719" s="253"/>
      <c r="BY719" s="253"/>
      <c r="BZ719" s="253"/>
      <c r="CA719" s="253"/>
      <c r="CB719" s="253"/>
      <c r="CC719" s="253"/>
      <c r="CD719" s="253"/>
      <c r="CE719" s="253"/>
      <c r="CF719" s="253"/>
      <c r="CG719" s="253"/>
      <c r="CH719" s="253"/>
      <c r="CI719" s="253"/>
      <c r="CJ719" s="253"/>
      <c r="CK719" s="253"/>
      <c r="CL719" s="253"/>
      <c r="CM719" s="253"/>
    </row>
    <row r="720" spans="1:91" x14ac:dyDescent="0.25">
      <c r="A720" s="253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  <c r="AA720" s="253"/>
      <c r="AB720" s="253"/>
      <c r="AC720" s="253"/>
      <c r="AD720" s="253"/>
      <c r="AE720" s="253"/>
      <c r="AF720" s="253"/>
      <c r="AG720" s="253"/>
      <c r="AH720" s="253"/>
      <c r="AI720" s="253"/>
      <c r="AJ720" s="253"/>
      <c r="AK720" s="253"/>
      <c r="AL720" s="253"/>
      <c r="AM720" s="253"/>
      <c r="AN720" s="253"/>
      <c r="AO720" s="253"/>
      <c r="AP720" s="253"/>
      <c r="AQ720" s="253"/>
      <c r="AR720" s="253"/>
      <c r="AS720" s="253"/>
      <c r="AT720" s="253"/>
      <c r="AU720" s="253"/>
      <c r="AV720" s="253"/>
      <c r="AW720" s="253"/>
      <c r="AX720" s="253"/>
      <c r="AY720" s="253"/>
      <c r="AZ720" s="253"/>
      <c r="BA720" s="253"/>
      <c r="BB720" s="253"/>
      <c r="BC720" s="253"/>
      <c r="BD720" s="253"/>
      <c r="BE720" s="253"/>
      <c r="BF720" s="253"/>
      <c r="BG720" s="253"/>
      <c r="BH720" s="253"/>
      <c r="BI720" s="253"/>
      <c r="BJ720" s="253"/>
      <c r="BK720" s="253"/>
      <c r="BL720" s="253"/>
      <c r="BM720" s="253"/>
      <c r="BN720" s="253"/>
      <c r="BO720" s="253"/>
      <c r="BP720" s="253"/>
      <c r="BQ720" s="253"/>
      <c r="BR720" s="253"/>
      <c r="BS720" s="253"/>
      <c r="BT720" s="253"/>
      <c r="BU720" s="253"/>
      <c r="BV720" s="253"/>
      <c r="BW720" s="253"/>
      <c r="BX720" s="253"/>
      <c r="BY720" s="253"/>
      <c r="BZ720" s="253"/>
      <c r="CA720" s="253"/>
      <c r="CB720" s="253"/>
      <c r="CC720" s="253"/>
      <c r="CD720" s="253"/>
      <c r="CE720" s="253"/>
      <c r="CF720" s="253"/>
      <c r="CG720" s="253"/>
      <c r="CH720" s="253"/>
      <c r="CI720" s="253"/>
      <c r="CJ720" s="253"/>
      <c r="CK720" s="253"/>
      <c r="CL720" s="253"/>
      <c r="CM720" s="253"/>
    </row>
    <row r="721" spans="1:91" x14ac:dyDescent="0.25">
      <c r="A721" s="253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  <c r="AA721" s="253"/>
      <c r="AB721" s="253"/>
      <c r="AC721" s="253"/>
      <c r="AD721" s="253"/>
      <c r="AE721" s="253"/>
      <c r="AF721" s="253"/>
      <c r="AG721" s="253"/>
      <c r="AH721" s="253"/>
      <c r="AI721" s="253"/>
      <c r="AJ721" s="253"/>
      <c r="AK721" s="253"/>
      <c r="AL721" s="253"/>
      <c r="AM721" s="253"/>
      <c r="AN721" s="253"/>
      <c r="AO721" s="253"/>
      <c r="AP721" s="253"/>
      <c r="AQ721" s="253"/>
      <c r="AR721" s="253"/>
      <c r="AS721" s="253"/>
      <c r="AT721" s="253"/>
      <c r="AU721" s="253"/>
      <c r="AV721" s="253"/>
      <c r="AW721" s="253"/>
      <c r="AX721" s="253"/>
      <c r="AY721" s="253"/>
      <c r="AZ721" s="253"/>
      <c r="BA721" s="253"/>
      <c r="BB721" s="253"/>
      <c r="BC721" s="253"/>
      <c r="BD721" s="253"/>
      <c r="BE721" s="253"/>
      <c r="BF721" s="253"/>
      <c r="BG721" s="253"/>
      <c r="BH721" s="253"/>
      <c r="BI721" s="253"/>
      <c r="BJ721" s="253"/>
      <c r="BK721" s="253"/>
      <c r="BL721" s="253"/>
      <c r="BM721" s="253"/>
      <c r="BN721" s="253"/>
      <c r="BO721" s="253"/>
      <c r="BP721" s="253"/>
      <c r="BQ721" s="253"/>
      <c r="BR721" s="253"/>
      <c r="BS721" s="253"/>
      <c r="BT721" s="253"/>
      <c r="BU721" s="253"/>
      <c r="BV721" s="253"/>
      <c r="BW721" s="253"/>
      <c r="BX721" s="253"/>
      <c r="BY721" s="253"/>
      <c r="BZ721" s="253"/>
      <c r="CA721" s="253"/>
      <c r="CB721" s="253"/>
      <c r="CC721" s="253"/>
      <c r="CD721" s="253"/>
      <c r="CE721" s="253"/>
      <c r="CF721" s="253"/>
      <c r="CG721" s="253"/>
      <c r="CH721" s="253"/>
      <c r="CI721" s="253"/>
      <c r="CJ721" s="253"/>
      <c r="CK721" s="253"/>
      <c r="CL721" s="253"/>
      <c r="CM721" s="253"/>
    </row>
    <row r="722" spans="1:91" x14ac:dyDescent="0.25">
      <c r="A722" s="253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  <c r="AA722" s="253"/>
      <c r="AB722" s="253"/>
      <c r="AC722" s="253"/>
      <c r="AD722" s="253"/>
      <c r="AE722" s="253"/>
      <c r="AF722" s="253"/>
      <c r="AG722" s="253"/>
      <c r="AH722" s="253"/>
      <c r="AI722" s="253"/>
      <c r="AJ722" s="253"/>
      <c r="AK722" s="253"/>
      <c r="AL722" s="253"/>
      <c r="AM722" s="253"/>
      <c r="AN722" s="253"/>
      <c r="AO722" s="253"/>
      <c r="AP722" s="253"/>
      <c r="AQ722" s="253"/>
      <c r="AR722" s="253"/>
      <c r="AS722" s="253"/>
      <c r="AT722" s="253"/>
      <c r="AU722" s="253"/>
      <c r="AV722" s="253"/>
      <c r="AW722" s="253"/>
      <c r="AX722" s="253"/>
      <c r="AY722" s="253"/>
      <c r="AZ722" s="253"/>
      <c r="BA722" s="253"/>
      <c r="BB722" s="253"/>
      <c r="BC722" s="253"/>
      <c r="BD722" s="253"/>
      <c r="BE722" s="253"/>
      <c r="BF722" s="253"/>
      <c r="BG722" s="253"/>
      <c r="BH722" s="253"/>
      <c r="BI722" s="253"/>
      <c r="BJ722" s="253"/>
      <c r="BK722" s="253"/>
      <c r="BL722" s="253"/>
      <c r="BM722" s="253"/>
      <c r="BN722" s="253"/>
      <c r="BO722" s="253"/>
      <c r="BP722" s="253"/>
      <c r="BQ722" s="253"/>
      <c r="BR722" s="253"/>
      <c r="BS722" s="253"/>
      <c r="BT722" s="253"/>
      <c r="BU722" s="253"/>
      <c r="BV722" s="253"/>
      <c r="BW722" s="253"/>
      <c r="BX722" s="253"/>
      <c r="BY722" s="253"/>
      <c r="BZ722" s="253"/>
      <c r="CA722" s="253"/>
      <c r="CB722" s="253"/>
      <c r="CC722" s="253"/>
      <c r="CD722" s="253"/>
      <c r="CE722" s="253"/>
      <c r="CF722" s="253"/>
      <c r="CG722" s="253"/>
      <c r="CH722" s="253"/>
      <c r="CI722" s="253"/>
      <c r="CJ722" s="253"/>
      <c r="CK722" s="253"/>
      <c r="CL722" s="253"/>
      <c r="CM722" s="253"/>
    </row>
    <row r="723" spans="1:91" x14ac:dyDescent="0.25">
      <c r="A723" s="253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  <c r="AA723" s="253"/>
      <c r="AB723" s="253"/>
      <c r="AC723" s="253"/>
      <c r="AD723" s="253"/>
      <c r="AE723" s="253"/>
      <c r="AF723" s="253"/>
      <c r="AG723" s="253"/>
      <c r="AH723" s="253"/>
      <c r="AI723" s="253"/>
      <c r="AJ723" s="253"/>
      <c r="AK723" s="253"/>
      <c r="AL723" s="253"/>
      <c r="AM723" s="253"/>
      <c r="AN723" s="253"/>
      <c r="AO723" s="253"/>
      <c r="AP723" s="253"/>
      <c r="AQ723" s="253"/>
      <c r="AR723" s="253"/>
      <c r="AS723" s="253"/>
      <c r="AT723" s="253"/>
      <c r="AU723" s="253"/>
      <c r="AV723" s="253"/>
      <c r="AW723" s="253"/>
      <c r="AX723" s="253"/>
      <c r="AY723" s="253"/>
      <c r="AZ723" s="253"/>
      <c r="BA723" s="253"/>
      <c r="BB723" s="253"/>
      <c r="BC723" s="253"/>
      <c r="BD723" s="253"/>
      <c r="BE723" s="253"/>
      <c r="BF723" s="253"/>
      <c r="BG723" s="253"/>
      <c r="BH723" s="253"/>
      <c r="BI723" s="253"/>
      <c r="BJ723" s="253"/>
      <c r="BK723" s="253"/>
      <c r="BL723" s="253"/>
      <c r="BM723" s="253"/>
      <c r="BN723" s="253"/>
      <c r="BO723" s="253"/>
      <c r="BP723" s="253"/>
      <c r="BQ723" s="253"/>
      <c r="BR723" s="253"/>
      <c r="BS723" s="253"/>
      <c r="BT723" s="253"/>
      <c r="BU723" s="253"/>
      <c r="BV723" s="253"/>
      <c r="BW723" s="253"/>
      <c r="BX723" s="253"/>
      <c r="BY723" s="253"/>
      <c r="BZ723" s="253"/>
      <c r="CA723" s="253"/>
      <c r="CB723" s="253"/>
      <c r="CC723" s="253"/>
      <c r="CD723" s="253"/>
      <c r="CE723" s="253"/>
      <c r="CF723" s="253"/>
      <c r="CG723" s="253"/>
      <c r="CH723" s="253"/>
      <c r="CI723" s="253"/>
      <c r="CJ723" s="253"/>
      <c r="CK723" s="253"/>
      <c r="CL723" s="253"/>
      <c r="CM723" s="253"/>
    </row>
    <row r="724" spans="1:91" x14ac:dyDescent="0.25">
      <c r="A724" s="253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  <c r="AA724" s="253"/>
      <c r="AB724" s="253"/>
      <c r="AC724" s="253"/>
      <c r="AD724" s="253"/>
      <c r="AE724" s="253"/>
      <c r="AF724" s="253"/>
      <c r="AG724" s="253"/>
      <c r="AH724" s="253"/>
      <c r="AI724" s="253"/>
      <c r="AJ724" s="253"/>
      <c r="AK724" s="253"/>
      <c r="AL724" s="253"/>
      <c r="AM724" s="253"/>
      <c r="AN724" s="253"/>
      <c r="AO724" s="253"/>
      <c r="AP724" s="253"/>
      <c r="AQ724" s="253"/>
      <c r="AR724" s="253"/>
      <c r="AS724" s="253"/>
      <c r="AT724" s="253"/>
      <c r="AU724" s="253"/>
      <c r="AV724" s="253"/>
      <c r="AW724" s="253"/>
      <c r="AX724" s="253"/>
      <c r="AY724" s="253"/>
      <c r="AZ724" s="253"/>
      <c r="BA724" s="253"/>
      <c r="BB724" s="253"/>
      <c r="BC724" s="253"/>
      <c r="BD724" s="253"/>
      <c r="BE724" s="253"/>
      <c r="BF724" s="253"/>
      <c r="BG724" s="253"/>
      <c r="BH724" s="253"/>
      <c r="BI724" s="253"/>
      <c r="BJ724" s="253"/>
      <c r="BK724" s="253"/>
      <c r="BL724" s="253"/>
      <c r="BM724" s="253"/>
      <c r="BN724" s="253"/>
      <c r="BO724" s="253"/>
      <c r="BP724" s="253"/>
      <c r="BQ724" s="253"/>
      <c r="BR724" s="253"/>
      <c r="BS724" s="253"/>
      <c r="BT724" s="253"/>
      <c r="BU724" s="253"/>
      <c r="BV724" s="253"/>
      <c r="BW724" s="253"/>
      <c r="BX724" s="253"/>
      <c r="BY724" s="253"/>
      <c r="BZ724" s="253"/>
      <c r="CA724" s="253"/>
      <c r="CB724" s="253"/>
      <c r="CC724" s="253"/>
      <c r="CD724" s="253"/>
      <c r="CE724" s="253"/>
      <c r="CF724" s="253"/>
      <c r="CG724" s="253"/>
      <c r="CH724" s="253"/>
      <c r="CI724" s="253"/>
      <c r="CJ724" s="253"/>
      <c r="CK724" s="253"/>
      <c r="CL724" s="253"/>
      <c r="CM724" s="253"/>
    </row>
    <row r="725" spans="1:91" x14ac:dyDescent="0.25">
      <c r="A725" s="253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  <c r="AA725" s="253"/>
      <c r="AB725" s="253"/>
      <c r="AC725" s="253"/>
      <c r="AD725" s="253"/>
      <c r="AE725" s="253"/>
      <c r="AF725" s="253"/>
      <c r="AG725" s="253"/>
      <c r="AH725" s="253"/>
      <c r="AI725" s="253"/>
      <c r="AJ725" s="253"/>
      <c r="AK725" s="253"/>
      <c r="AL725" s="253"/>
      <c r="AM725" s="253"/>
      <c r="AN725" s="253"/>
      <c r="AO725" s="253"/>
      <c r="AP725" s="253"/>
      <c r="AQ725" s="253"/>
      <c r="AR725" s="253"/>
      <c r="AS725" s="253"/>
      <c r="AT725" s="253"/>
      <c r="AU725" s="253"/>
      <c r="AV725" s="253"/>
      <c r="AW725" s="253"/>
      <c r="AX725" s="253"/>
      <c r="AY725" s="253"/>
      <c r="AZ725" s="253"/>
      <c r="BA725" s="253"/>
      <c r="BB725" s="253"/>
      <c r="BC725" s="253"/>
      <c r="BD725" s="253"/>
      <c r="BE725" s="253"/>
      <c r="BF725" s="253"/>
      <c r="BG725" s="253"/>
      <c r="BH725" s="253"/>
      <c r="BI725" s="253"/>
      <c r="BJ725" s="253"/>
      <c r="BK725" s="253"/>
      <c r="BL725" s="253"/>
      <c r="BM725" s="253"/>
      <c r="BN725" s="253"/>
      <c r="BO725" s="253"/>
      <c r="BP725" s="253"/>
      <c r="BQ725" s="253"/>
      <c r="BR725" s="253"/>
      <c r="BS725" s="253"/>
      <c r="BT725" s="253"/>
      <c r="BU725" s="253"/>
      <c r="BV725" s="253"/>
      <c r="BW725" s="253"/>
      <c r="BX725" s="253"/>
      <c r="BY725" s="253"/>
      <c r="BZ725" s="253"/>
      <c r="CA725" s="253"/>
      <c r="CB725" s="253"/>
      <c r="CC725" s="253"/>
      <c r="CD725" s="253"/>
      <c r="CE725" s="253"/>
      <c r="CF725" s="253"/>
      <c r="CG725" s="253"/>
      <c r="CH725" s="253"/>
      <c r="CI725" s="253"/>
      <c r="CJ725" s="253"/>
      <c r="CK725" s="253"/>
      <c r="CL725" s="253"/>
      <c r="CM725" s="253"/>
    </row>
    <row r="726" spans="1:91" x14ac:dyDescent="0.25">
      <c r="A726" s="253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  <c r="AA726" s="253"/>
      <c r="AB726" s="253"/>
      <c r="AC726" s="253"/>
      <c r="AD726" s="253"/>
      <c r="AE726" s="253"/>
      <c r="AF726" s="253"/>
      <c r="AG726" s="253"/>
      <c r="AH726" s="253"/>
      <c r="AI726" s="253"/>
      <c r="AJ726" s="253"/>
      <c r="AK726" s="253"/>
      <c r="AL726" s="253"/>
      <c r="AM726" s="253"/>
      <c r="AN726" s="253"/>
      <c r="AO726" s="253"/>
      <c r="AP726" s="253"/>
      <c r="AQ726" s="253"/>
      <c r="AR726" s="253"/>
      <c r="AS726" s="253"/>
      <c r="AT726" s="253"/>
      <c r="AU726" s="253"/>
      <c r="AV726" s="253"/>
      <c r="AW726" s="253"/>
      <c r="AX726" s="253"/>
      <c r="AY726" s="253"/>
      <c r="AZ726" s="253"/>
      <c r="BA726" s="253"/>
      <c r="BB726" s="253"/>
      <c r="BC726" s="253"/>
      <c r="BD726" s="253"/>
      <c r="BE726" s="253"/>
      <c r="BF726" s="253"/>
      <c r="BG726" s="253"/>
      <c r="BH726" s="253"/>
      <c r="BI726" s="253"/>
      <c r="BJ726" s="253"/>
      <c r="BK726" s="253"/>
      <c r="BL726" s="253"/>
      <c r="BM726" s="253"/>
      <c r="BN726" s="253"/>
      <c r="BO726" s="253"/>
      <c r="BP726" s="253"/>
      <c r="BQ726" s="253"/>
      <c r="BR726" s="253"/>
      <c r="BS726" s="253"/>
      <c r="BT726" s="253"/>
      <c r="BU726" s="253"/>
      <c r="BV726" s="253"/>
      <c r="BW726" s="253"/>
      <c r="BX726" s="253"/>
      <c r="BY726" s="253"/>
      <c r="BZ726" s="253"/>
      <c r="CA726" s="253"/>
      <c r="CB726" s="253"/>
      <c r="CC726" s="253"/>
      <c r="CD726" s="253"/>
      <c r="CE726" s="253"/>
      <c r="CF726" s="253"/>
      <c r="CG726" s="253"/>
      <c r="CH726" s="253"/>
      <c r="CI726" s="253"/>
      <c r="CJ726" s="253"/>
      <c r="CK726" s="253"/>
      <c r="CL726" s="253"/>
      <c r="CM726" s="253"/>
    </row>
    <row r="727" spans="1:91" x14ac:dyDescent="0.25">
      <c r="A727" s="253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  <c r="AA727" s="253"/>
      <c r="AB727" s="253"/>
      <c r="AC727" s="253"/>
      <c r="AD727" s="253"/>
      <c r="AE727" s="253"/>
      <c r="AF727" s="253"/>
      <c r="AG727" s="253"/>
      <c r="AH727" s="253"/>
      <c r="AI727" s="253"/>
      <c r="AJ727" s="253"/>
      <c r="AK727" s="253"/>
      <c r="AL727" s="253"/>
      <c r="AM727" s="253"/>
      <c r="AN727" s="253"/>
      <c r="AO727" s="253"/>
      <c r="AP727" s="253"/>
      <c r="AQ727" s="253"/>
      <c r="AR727" s="253"/>
      <c r="AS727" s="253"/>
      <c r="AT727" s="253"/>
      <c r="AU727" s="253"/>
      <c r="AV727" s="253"/>
      <c r="AW727" s="253"/>
      <c r="AX727" s="253"/>
      <c r="AY727" s="253"/>
      <c r="AZ727" s="253"/>
      <c r="BA727" s="253"/>
      <c r="BB727" s="253"/>
      <c r="BC727" s="253"/>
      <c r="BD727" s="253"/>
      <c r="BE727" s="253"/>
      <c r="BF727" s="253"/>
      <c r="BG727" s="253"/>
      <c r="BH727" s="253"/>
      <c r="BI727" s="253"/>
      <c r="BJ727" s="253"/>
      <c r="BK727" s="253"/>
      <c r="BL727" s="253"/>
      <c r="BM727" s="253"/>
      <c r="BN727" s="253"/>
      <c r="BO727" s="253"/>
      <c r="BP727" s="253"/>
      <c r="BQ727" s="253"/>
      <c r="BR727" s="253"/>
      <c r="BS727" s="253"/>
      <c r="BT727" s="253"/>
      <c r="BU727" s="253"/>
      <c r="BV727" s="253"/>
      <c r="BW727" s="253"/>
      <c r="BX727" s="253"/>
      <c r="BY727" s="253"/>
      <c r="BZ727" s="253"/>
      <c r="CA727" s="253"/>
      <c r="CB727" s="253"/>
      <c r="CC727" s="253"/>
      <c r="CD727" s="253"/>
      <c r="CE727" s="253"/>
      <c r="CF727" s="253"/>
      <c r="CG727" s="253"/>
      <c r="CH727" s="253"/>
      <c r="CI727" s="253"/>
      <c r="CJ727" s="253"/>
      <c r="CK727" s="253"/>
      <c r="CL727" s="253"/>
      <c r="CM727" s="253"/>
    </row>
    <row r="728" spans="1:91" x14ac:dyDescent="0.25">
      <c r="A728" s="253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  <c r="AA728" s="253"/>
      <c r="AB728" s="253"/>
      <c r="AC728" s="253"/>
      <c r="AD728" s="253"/>
      <c r="AE728" s="253"/>
      <c r="AF728" s="253"/>
      <c r="AG728" s="253"/>
      <c r="AH728" s="253"/>
      <c r="AI728" s="253"/>
      <c r="AJ728" s="253"/>
      <c r="AK728" s="253"/>
      <c r="AL728" s="253"/>
      <c r="AM728" s="253"/>
      <c r="AN728" s="253"/>
      <c r="AO728" s="253"/>
      <c r="AP728" s="253"/>
      <c r="AQ728" s="253"/>
      <c r="AR728" s="253"/>
      <c r="AS728" s="253"/>
      <c r="AT728" s="253"/>
      <c r="AU728" s="253"/>
      <c r="AV728" s="253"/>
      <c r="AW728" s="253"/>
      <c r="AX728" s="253"/>
      <c r="AY728" s="253"/>
      <c r="AZ728" s="253"/>
      <c r="BA728" s="253"/>
      <c r="BB728" s="253"/>
      <c r="BC728" s="253"/>
      <c r="BD728" s="253"/>
      <c r="BE728" s="253"/>
      <c r="BF728" s="253"/>
      <c r="BG728" s="253"/>
      <c r="BH728" s="253"/>
      <c r="BI728" s="253"/>
      <c r="BJ728" s="253"/>
      <c r="BK728" s="253"/>
      <c r="BL728" s="253"/>
      <c r="BM728" s="253"/>
      <c r="BN728" s="253"/>
      <c r="BO728" s="253"/>
      <c r="BP728" s="253"/>
      <c r="BQ728" s="253"/>
      <c r="BR728" s="253"/>
      <c r="BS728" s="253"/>
      <c r="BT728" s="253"/>
      <c r="BU728" s="253"/>
      <c r="BV728" s="253"/>
      <c r="BW728" s="253"/>
      <c r="BX728" s="253"/>
      <c r="BY728" s="253"/>
      <c r="BZ728" s="253"/>
      <c r="CA728" s="253"/>
      <c r="CB728" s="253"/>
      <c r="CC728" s="253"/>
      <c r="CD728" s="253"/>
      <c r="CE728" s="253"/>
      <c r="CF728" s="253"/>
      <c r="CG728" s="253"/>
      <c r="CH728" s="253"/>
      <c r="CI728" s="253"/>
      <c r="CJ728" s="253"/>
      <c r="CK728" s="253"/>
      <c r="CL728" s="253"/>
      <c r="CM728" s="253"/>
    </row>
    <row r="729" spans="1:91" x14ac:dyDescent="0.25">
      <c r="A729" s="253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  <c r="AA729" s="253"/>
      <c r="AB729" s="253"/>
      <c r="AC729" s="253"/>
      <c r="AD729" s="253"/>
      <c r="AE729" s="253"/>
      <c r="AF729" s="253"/>
      <c r="AG729" s="253"/>
      <c r="AH729" s="253"/>
      <c r="AI729" s="253"/>
      <c r="AJ729" s="253"/>
      <c r="AK729" s="253"/>
      <c r="AL729" s="253"/>
      <c r="AM729" s="253"/>
      <c r="AN729" s="253"/>
      <c r="AO729" s="253"/>
      <c r="AP729" s="253"/>
      <c r="AQ729" s="253"/>
      <c r="AR729" s="253"/>
      <c r="AS729" s="253"/>
      <c r="AT729" s="253"/>
      <c r="AU729" s="253"/>
      <c r="AV729" s="253"/>
      <c r="AW729" s="253"/>
      <c r="AX729" s="253"/>
      <c r="AY729" s="253"/>
      <c r="AZ729" s="253"/>
      <c r="BA729" s="253"/>
      <c r="BB729" s="253"/>
      <c r="BC729" s="253"/>
      <c r="BD729" s="253"/>
      <c r="BE729" s="253"/>
      <c r="BF729" s="253"/>
      <c r="BG729" s="253"/>
      <c r="BH729" s="253"/>
      <c r="BI729" s="253"/>
      <c r="BJ729" s="253"/>
      <c r="BK729" s="253"/>
      <c r="BL729" s="253"/>
      <c r="BM729" s="253"/>
      <c r="BN729" s="253"/>
      <c r="BO729" s="253"/>
      <c r="BP729" s="253"/>
      <c r="BQ729" s="253"/>
      <c r="BR729" s="253"/>
      <c r="BS729" s="253"/>
      <c r="BT729" s="253"/>
      <c r="BU729" s="253"/>
      <c r="BV729" s="253"/>
      <c r="BW729" s="253"/>
      <c r="BX729" s="253"/>
      <c r="BY729" s="253"/>
      <c r="BZ729" s="253"/>
      <c r="CA729" s="253"/>
      <c r="CB729" s="253"/>
      <c r="CC729" s="253"/>
      <c r="CD729" s="253"/>
      <c r="CE729" s="253"/>
      <c r="CF729" s="253"/>
      <c r="CG729" s="253"/>
      <c r="CH729" s="253"/>
      <c r="CI729" s="253"/>
      <c r="CJ729" s="253"/>
      <c r="CK729" s="253"/>
      <c r="CL729" s="253"/>
      <c r="CM729" s="253"/>
    </row>
    <row r="730" spans="1:91" x14ac:dyDescent="0.25">
      <c r="A730" s="253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  <c r="AA730" s="253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3"/>
      <c r="AN730" s="253"/>
      <c r="AO730" s="253"/>
      <c r="AP730" s="253"/>
      <c r="AQ730" s="253"/>
      <c r="AR730" s="253"/>
      <c r="AS730" s="253"/>
      <c r="AT730" s="253"/>
      <c r="AU730" s="253"/>
      <c r="AV730" s="253"/>
      <c r="AW730" s="253"/>
      <c r="AX730" s="253"/>
      <c r="AY730" s="253"/>
      <c r="AZ730" s="253"/>
      <c r="BA730" s="253"/>
      <c r="BB730" s="253"/>
      <c r="BC730" s="253"/>
      <c r="BD730" s="253"/>
      <c r="BE730" s="253"/>
      <c r="BF730" s="253"/>
      <c r="BG730" s="253"/>
      <c r="BH730" s="253"/>
      <c r="BI730" s="253"/>
      <c r="BJ730" s="253"/>
      <c r="BK730" s="253"/>
      <c r="BL730" s="253"/>
      <c r="BM730" s="253"/>
      <c r="BN730" s="253"/>
      <c r="BO730" s="253"/>
      <c r="BP730" s="253"/>
      <c r="BQ730" s="253"/>
      <c r="BR730" s="253"/>
      <c r="BS730" s="253"/>
      <c r="BT730" s="253"/>
      <c r="BU730" s="253"/>
      <c r="BV730" s="253"/>
      <c r="BW730" s="253"/>
      <c r="BX730" s="253"/>
      <c r="BY730" s="253"/>
      <c r="BZ730" s="253"/>
      <c r="CA730" s="253"/>
      <c r="CB730" s="253"/>
      <c r="CC730" s="253"/>
      <c r="CD730" s="253"/>
      <c r="CE730" s="253"/>
      <c r="CF730" s="253"/>
      <c r="CG730" s="253"/>
      <c r="CH730" s="253"/>
      <c r="CI730" s="253"/>
      <c r="CJ730" s="253"/>
      <c r="CK730" s="253"/>
      <c r="CL730" s="253"/>
      <c r="CM730" s="253"/>
    </row>
    <row r="731" spans="1:91" x14ac:dyDescent="0.25">
      <c r="A731" s="253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  <c r="AA731" s="253"/>
      <c r="AB731" s="253"/>
      <c r="AC731" s="253"/>
      <c r="AD731" s="253"/>
      <c r="AE731" s="253"/>
      <c r="AF731" s="253"/>
      <c r="AG731" s="253"/>
      <c r="AH731" s="253"/>
      <c r="AI731" s="253"/>
      <c r="AJ731" s="253"/>
      <c r="AK731" s="253"/>
      <c r="AL731" s="253"/>
      <c r="AM731" s="253"/>
      <c r="AN731" s="253"/>
      <c r="AO731" s="253"/>
      <c r="AP731" s="253"/>
      <c r="AQ731" s="253"/>
      <c r="AR731" s="253"/>
      <c r="AS731" s="253"/>
      <c r="AT731" s="253"/>
      <c r="AU731" s="253"/>
      <c r="AV731" s="253"/>
      <c r="AW731" s="253"/>
      <c r="AX731" s="253"/>
      <c r="AY731" s="253"/>
      <c r="AZ731" s="253"/>
      <c r="BA731" s="253"/>
      <c r="BB731" s="253"/>
      <c r="BC731" s="253"/>
      <c r="BD731" s="253"/>
      <c r="BE731" s="253"/>
      <c r="BF731" s="253"/>
      <c r="BG731" s="253"/>
      <c r="BH731" s="253"/>
      <c r="BI731" s="253"/>
      <c r="BJ731" s="253"/>
      <c r="BK731" s="253"/>
      <c r="BL731" s="253"/>
      <c r="BM731" s="253"/>
      <c r="BN731" s="253"/>
      <c r="BO731" s="253"/>
      <c r="BP731" s="253"/>
      <c r="BQ731" s="253"/>
      <c r="BR731" s="253"/>
      <c r="BS731" s="253"/>
      <c r="BT731" s="253"/>
      <c r="BU731" s="253"/>
      <c r="BV731" s="253"/>
      <c r="BW731" s="253"/>
      <c r="BX731" s="253"/>
      <c r="BY731" s="253"/>
      <c r="BZ731" s="253"/>
      <c r="CA731" s="253"/>
      <c r="CB731" s="253"/>
      <c r="CC731" s="253"/>
      <c r="CD731" s="253"/>
      <c r="CE731" s="253"/>
      <c r="CF731" s="253"/>
      <c r="CG731" s="253"/>
      <c r="CH731" s="253"/>
      <c r="CI731" s="253"/>
      <c r="CJ731" s="253"/>
      <c r="CK731" s="253"/>
      <c r="CL731" s="253"/>
      <c r="CM731" s="253"/>
    </row>
    <row r="732" spans="1:91" x14ac:dyDescent="0.25">
      <c r="A732" s="253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  <c r="AA732" s="253"/>
      <c r="AB732" s="253"/>
      <c r="AC732" s="253"/>
      <c r="AD732" s="253"/>
      <c r="AE732" s="253"/>
      <c r="AF732" s="253"/>
      <c r="AG732" s="253"/>
      <c r="AH732" s="253"/>
      <c r="AI732" s="253"/>
      <c r="AJ732" s="253"/>
      <c r="AK732" s="253"/>
      <c r="AL732" s="253"/>
      <c r="AM732" s="253"/>
      <c r="AN732" s="253"/>
      <c r="AO732" s="253"/>
      <c r="AP732" s="253"/>
      <c r="AQ732" s="253"/>
      <c r="AR732" s="253"/>
      <c r="AS732" s="253"/>
      <c r="AT732" s="253"/>
      <c r="AU732" s="253"/>
      <c r="AV732" s="253"/>
      <c r="AW732" s="253"/>
      <c r="AX732" s="253"/>
      <c r="AY732" s="253"/>
      <c r="AZ732" s="253"/>
      <c r="BA732" s="253"/>
      <c r="BB732" s="253"/>
      <c r="BC732" s="253"/>
      <c r="BD732" s="253"/>
      <c r="BE732" s="253"/>
      <c r="BF732" s="253"/>
      <c r="BG732" s="253"/>
      <c r="BH732" s="253"/>
      <c r="BI732" s="253"/>
      <c r="BJ732" s="253"/>
      <c r="BK732" s="253"/>
      <c r="BL732" s="253"/>
      <c r="BM732" s="253"/>
      <c r="BN732" s="253"/>
      <c r="BO732" s="253"/>
      <c r="BP732" s="253"/>
      <c r="BQ732" s="253"/>
      <c r="BR732" s="253"/>
      <c r="BS732" s="253"/>
      <c r="BT732" s="253"/>
      <c r="BU732" s="253"/>
      <c r="BV732" s="253"/>
      <c r="BW732" s="253"/>
      <c r="BX732" s="253"/>
      <c r="BY732" s="253"/>
      <c r="BZ732" s="253"/>
      <c r="CA732" s="253"/>
      <c r="CB732" s="253"/>
      <c r="CC732" s="253"/>
      <c r="CD732" s="253"/>
      <c r="CE732" s="253"/>
      <c r="CF732" s="253"/>
      <c r="CG732" s="253"/>
      <c r="CH732" s="253"/>
      <c r="CI732" s="253"/>
      <c r="CJ732" s="253"/>
      <c r="CK732" s="253"/>
      <c r="CL732" s="253"/>
      <c r="CM732" s="253"/>
    </row>
    <row r="733" spans="1:91" x14ac:dyDescent="0.25">
      <c r="A733" s="253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  <c r="AA733" s="253"/>
      <c r="AB733" s="253"/>
      <c r="AC733" s="253"/>
      <c r="AD733" s="253"/>
      <c r="AE733" s="253"/>
      <c r="AF733" s="253"/>
      <c r="AG733" s="253"/>
      <c r="AH733" s="253"/>
      <c r="AI733" s="253"/>
      <c r="AJ733" s="253"/>
      <c r="AK733" s="253"/>
      <c r="AL733" s="253"/>
      <c r="AM733" s="253"/>
      <c r="AN733" s="253"/>
      <c r="AO733" s="253"/>
      <c r="AP733" s="253"/>
      <c r="AQ733" s="253"/>
      <c r="AR733" s="253"/>
      <c r="AS733" s="253"/>
      <c r="AT733" s="253"/>
      <c r="AU733" s="253"/>
      <c r="AV733" s="253"/>
      <c r="AW733" s="253"/>
      <c r="AX733" s="253"/>
      <c r="AY733" s="253"/>
      <c r="AZ733" s="253"/>
      <c r="BA733" s="253"/>
      <c r="BB733" s="253"/>
      <c r="BC733" s="253"/>
      <c r="BD733" s="253"/>
      <c r="BE733" s="253"/>
      <c r="BF733" s="253"/>
      <c r="BG733" s="253"/>
      <c r="BH733" s="253"/>
      <c r="BI733" s="253"/>
      <c r="BJ733" s="253"/>
      <c r="BK733" s="253"/>
      <c r="BL733" s="253"/>
      <c r="BM733" s="253"/>
      <c r="BN733" s="253"/>
      <c r="BO733" s="253"/>
      <c r="BP733" s="253"/>
      <c r="BQ733" s="253"/>
      <c r="BR733" s="253"/>
      <c r="BS733" s="253"/>
      <c r="BT733" s="253"/>
      <c r="BU733" s="253"/>
      <c r="BV733" s="253"/>
      <c r="BW733" s="253"/>
      <c r="BX733" s="253"/>
      <c r="BY733" s="253"/>
      <c r="BZ733" s="253"/>
      <c r="CA733" s="253"/>
      <c r="CB733" s="253"/>
      <c r="CC733" s="253"/>
      <c r="CD733" s="253"/>
      <c r="CE733" s="253"/>
      <c r="CF733" s="253"/>
      <c r="CG733" s="253"/>
      <c r="CH733" s="253"/>
      <c r="CI733" s="253"/>
      <c r="CJ733" s="253"/>
      <c r="CK733" s="253"/>
      <c r="CL733" s="253"/>
      <c r="CM733" s="253"/>
    </row>
    <row r="734" spans="1:91" x14ac:dyDescent="0.25">
      <c r="A734" s="253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/>
      <c r="AJ734" s="253"/>
      <c r="AK734" s="253"/>
      <c r="AL734" s="253"/>
      <c r="AM734" s="253"/>
      <c r="AN734" s="253"/>
      <c r="AO734" s="253"/>
      <c r="AP734" s="253"/>
      <c r="AQ734" s="253"/>
      <c r="AR734" s="253"/>
      <c r="AS734" s="253"/>
      <c r="AT734" s="253"/>
      <c r="AU734" s="253"/>
      <c r="AV734" s="253"/>
      <c r="AW734" s="253"/>
      <c r="AX734" s="253"/>
      <c r="AY734" s="253"/>
      <c r="AZ734" s="253"/>
      <c r="BA734" s="253"/>
      <c r="BB734" s="253"/>
      <c r="BC734" s="253"/>
      <c r="BD734" s="253"/>
      <c r="BE734" s="253"/>
      <c r="BF734" s="253"/>
      <c r="BG734" s="253"/>
      <c r="BH734" s="253"/>
      <c r="BI734" s="253"/>
      <c r="BJ734" s="253"/>
      <c r="BK734" s="253"/>
      <c r="BL734" s="253"/>
      <c r="BM734" s="253"/>
      <c r="BN734" s="253"/>
      <c r="BO734" s="253"/>
      <c r="BP734" s="253"/>
      <c r="BQ734" s="253"/>
      <c r="BR734" s="253"/>
      <c r="BS734" s="253"/>
      <c r="BT734" s="253"/>
      <c r="BU734" s="253"/>
      <c r="BV734" s="253"/>
      <c r="BW734" s="253"/>
      <c r="BX734" s="253"/>
      <c r="BY734" s="253"/>
      <c r="BZ734" s="253"/>
      <c r="CA734" s="253"/>
      <c r="CB734" s="253"/>
      <c r="CC734" s="253"/>
      <c r="CD734" s="253"/>
      <c r="CE734" s="253"/>
      <c r="CF734" s="253"/>
      <c r="CG734" s="253"/>
      <c r="CH734" s="253"/>
      <c r="CI734" s="253"/>
      <c r="CJ734" s="253"/>
      <c r="CK734" s="253"/>
      <c r="CL734" s="253"/>
      <c r="CM734" s="253"/>
    </row>
    <row r="735" spans="1:91" x14ac:dyDescent="0.25">
      <c r="A735" s="253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  <c r="AA735" s="253"/>
      <c r="AB735" s="253"/>
      <c r="AC735" s="253"/>
      <c r="AD735" s="253"/>
      <c r="AE735" s="253"/>
      <c r="AF735" s="253"/>
      <c r="AG735" s="253"/>
      <c r="AH735" s="253"/>
      <c r="AI735" s="253"/>
      <c r="AJ735" s="253"/>
      <c r="AK735" s="253"/>
      <c r="AL735" s="253"/>
      <c r="AM735" s="253"/>
      <c r="AN735" s="253"/>
      <c r="AO735" s="253"/>
      <c r="AP735" s="253"/>
      <c r="AQ735" s="253"/>
      <c r="AR735" s="253"/>
      <c r="AS735" s="253"/>
      <c r="AT735" s="253"/>
      <c r="AU735" s="253"/>
      <c r="AV735" s="253"/>
      <c r="AW735" s="253"/>
      <c r="AX735" s="253"/>
      <c r="AY735" s="253"/>
      <c r="AZ735" s="253"/>
      <c r="BA735" s="253"/>
      <c r="BB735" s="253"/>
      <c r="BC735" s="253"/>
      <c r="BD735" s="253"/>
      <c r="BE735" s="253"/>
      <c r="BF735" s="253"/>
      <c r="BG735" s="253"/>
      <c r="BH735" s="253"/>
      <c r="BI735" s="253"/>
      <c r="BJ735" s="253"/>
      <c r="BK735" s="253"/>
      <c r="BL735" s="253"/>
      <c r="BM735" s="253"/>
      <c r="BN735" s="253"/>
      <c r="BO735" s="253"/>
      <c r="BP735" s="253"/>
      <c r="BQ735" s="253"/>
      <c r="BR735" s="253"/>
      <c r="BS735" s="253"/>
      <c r="BT735" s="253"/>
      <c r="BU735" s="253"/>
      <c r="BV735" s="253"/>
      <c r="BW735" s="253"/>
      <c r="BX735" s="253"/>
      <c r="BY735" s="253"/>
      <c r="BZ735" s="253"/>
      <c r="CA735" s="253"/>
      <c r="CB735" s="253"/>
      <c r="CC735" s="253"/>
      <c r="CD735" s="253"/>
      <c r="CE735" s="253"/>
      <c r="CF735" s="253"/>
      <c r="CG735" s="253"/>
      <c r="CH735" s="253"/>
      <c r="CI735" s="253"/>
      <c r="CJ735" s="253"/>
      <c r="CK735" s="253"/>
      <c r="CL735" s="253"/>
      <c r="CM735" s="253"/>
    </row>
    <row r="736" spans="1:91" x14ac:dyDescent="0.25">
      <c r="A736" s="254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  <c r="AA736" s="253"/>
      <c r="AB736" s="253"/>
      <c r="AC736" s="253"/>
      <c r="AD736" s="253"/>
      <c r="AE736" s="253"/>
      <c r="AF736" s="253"/>
      <c r="AG736" s="253"/>
      <c r="AH736" s="253"/>
      <c r="AI736" s="253"/>
      <c r="AJ736" s="253"/>
      <c r="AK736" s="253"/>
      <c r="AL736" s="253"/>
      <c r="AM736" s="253"/>
      <c r="AN736" s="253"/>
      <c r="AO736" s="253"/>
      <c r="AP736" s="253"/>
      <c r="AQ736" s="253"/>
      <c r="AR736" s="253"/>
      <c r="AS736" s="253"/>
      <c r="AT736" s="253"/>
      <c r="AU736" s="253"/>
      <c r="AV736" s="253"/>
      <c r="AW736" s="253"/>
      <c r="AX736" s="253"/>
      <c r="AY736" s="253"/>
      <c r="AZ736" s="253"/>
      <c r="BA736" s="253"/>
      <c r="BB736" s="253"/>
      <c r="BC736" s="253"/>
      <c r="BD736" s="253"/>
      <c r="BE736" s="253"/>
      <c r="BF736" s="253"/>
      <c r="BG736" s="253"/>
      <c r="BH736" s="253"/>
      <c r="BI736" s="253"/>
      <c r="BJ736" s="253"/>
      <c r="BK736" s="253"/>
      <c r="BL736" s="253"/>
      <c r="BM736" s="253"/>
      <c r="BN736" s="253"/>
      <c r="BO736" s="253"/>
      <c r="BP736" s="253"/>
      <c r="BQ736" s="253"/>
      <c r="BR736" s="253"/>
      <c r="BS736" s="253"/>
      <c r="BT736" s="253"/>
      <c r="BU736" s="253"/>
      <c r="BV736" s="253"/>
      <c r="BW736" s="253"/>
      <c r="BX736" s="253"/>
      <c r="BY736" s="253"/>
      <c r="BZ736" s="253"/>
      <c r="CA736" s="253"/>
      <c r="CB736" s="253"/>
      <c r="CC736" s="253"/>
      <c r="CD736" s="253"/>
      <c r="CE736" s="253"/>
      <c r="CF736" s="253"/>
      <c r="CG736" s="253"/>
      <c r="CH736" s="253"/>
      <c r="CI736" s="253"/>
      <c r="CJ736" s="253"/>
      <c r="CK736" s="253"/>
      <c r="CL736" s="253"/>
      <c r="CM736" s="253"/>
    </row>
    <row r="737" spans="1:91" x14ac:dyDescent="0.25">
      <c r="A737" s="253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  <c r="AA737" s="253"/>
      <c r="AB737" s="253"/>
      <c r="AC737" s="253"/>
      <c r="AD737" s="253"/>
      <c r="AE737" s="253"/>
      <c r="AF737" s="253"/>
      <c r="AG737" s="253"/>
      <c r="AH737" s="253"/>
      <c r="AI737" s="253"/>
      <c r="AJ737" s="253"/>
      <c r="AK737" s="253"/>
      <c r="AL737" s="253"/>
      <c r="AM737" s="253"/>
      <c r="AN737" s="253"/>
      <c r="AO737" s="253"/>
      <c r="AP737" s="253"/>
      <c r="AQ737" s="253"/>
      <c r="AR737" s="253"/>
      <c r="AS737" s="253"/>
      <c r="AT737" s="253"/>
      <c r="AU737" s="253"/>
      <c r="AV737" s="253"/>
      <c r="AW737" s="253"/>
      <c r="AX737" s="253"/>
      <c r="AY737" s="253"/>
      <c r="AZ737" s="253"/>
      <c r="BA737" s="253"/>
      <c r="BB737" s="253"/>
      <c r="BC737" s="253"/>
      <c r="BD737" s="253"/>
      <c r="BE737" s="253"/>
      <c r="BF737" s="253"/>
      <c r="BG737" s="253"/>
      <c r="BH737" s="253"/>
      <c r="BI737" s="253"/>
      <c r="BJ737" s="253"/>
      <c r="BK737" s="253"/>
      <c r="BL737" s="253"/>
      <c r="BM737" s="253"/>
      <c r="BN737" s="253"/>
      <c r="BO737" s="253"/>
      <c r="BP737" s="253"/>
      <c r="BQ737" s="253"/>
      <c r="BR737" s="253"/>
      <c r="BS737" s="253"/>
      <c r="BT737" s="253"/>
      <c r="BU737" s="253"/>
      <c r="BV737" s="253"/>
      <c r="BW737" s="253"/>
      <c r="BX737" s="253"/>
      <c r="BY737" s="253"/>
      <c r="BZ737" s="253"/>
      <c r="CA737" s="253"/>
      <c r="CB737" s="253"/>
      <c r="CC737" s="253"/>
      <c r="CD737" s="253"/>
      <c r="CE737" s="253"/>
      <c r="CF737" s="253"/>
      <c r="CG737" s="253"/>
      <c r="CH737" s="253"/>
      <c r="CI737" s="253"/>
      <c r="CJ737" s="253"/>
      <c r="CK737" s="253"/>
      <c r="CL737" s="253"/>
      <c r="CM737" s="253"/>
    </row>
    <row r="738" spans="1:91" x14ac:dyDescent="0.25">
      <c r="A738" s="253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  <c r="AA738" s="253"/>
      <c r="AB738" s="253"/>
      <c r="AC738" s="253"/>
      <c r="AD738" s="253"/>
      <c r="AE738" s="253"/>
      <c r="AF738" s="253"/>
      <c r="AG738" s="253"/>
      <c r="AH738" s="253"/>
      <c r="AI738" s="253"/>
      <c r="AJ738" s="253"/>
      <c r="AK738" s="253"/>
      <c r="AL738" s="253"/>
      <c r="AM738" s="253"/>
      <c r="AN738" s="253"/>
      <c r="AO738" s="253"/>
      <c r="AP738" s="253"/>
      <c r="AQ738" s="253"/>
      <c r="AR738" s="253"/>
      <c r="AS738" s="253"/>
      <c r="AT738" s="253"/>
      <c r="AU738" s="253"/>
      <c r="AV738" s="253"/>
      <c r="AW738" s="253"/>
      <c r="AX738" s="253"/>
      <c r="AY738" s="253"/>
      <c r="AZ738" s="253"/>
      <c r="BA738" s="253"/>
      <c r="BB738" s="253"/>
      <c r="BC738" s="253"/>
      <c r="BD738" s="253"/>
      <c r="BE738" s="253"/>
      <c r="BF738" s="253"/>
      <c r="BG738" s="253"/>
      <c r="BH738" s="253"/>
      <c r="BI738" s="253"/>
      <c r="BJ738" s="253"/>
      <c r="BK738" s="253"/>
      <c r="BL738" s="253"/>
      <c r="BM738" s="253"/>
      <c r="BN738" s="253"/>
      <c r="BO738" s="253"/>
      <c r="BP738" s="253"/>
      <c r="BQ738" s="253"/>
      <c r="BR738" s="253"/>
      <c r="BS738" s="253"/>
      <c r="BT738" s="253"/>
      <c r="BU738" s="253"/>
      <c r="BV738" s="253"/>
      <c r="BW738" s="253"/>
      <c r="BX738" s="253"/>
      <c r="BY738" s="253"/>
      <c r="BZ738" s="253"/>
      <c r="CA738" s="253"/>
      <c r="CB738" s="253"/>
      <c r="CC738" s="253"/>
      <c r="CD738" s="253"/>
      <c r="CE738" s="253"/>
      <c r="CF738" s="253"/>
      <c r="CG738" s="253"/>
      <c r="CH738" s="253"/>
      <c r="CI738" s="253"/>
      <c r="CJ738" s="253"/>
      <c r="CK738" s="253"/>
      <c r="CL738" s="253"/>
      <c r="CM738" s="253"/>
    </row>
    <row r="739" spans="1:91" x14ac:dyDescent="0.25">
      <c r="A739" s="253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  <c r="AA739" s="253"/>
      <c r="AB739" s="253"/>
      <c r="AC739" s="253"/>
      <c r="AD739" s="253"/>
      <c r="AE739" s="253"/>
      <c r="AF739" s="253"/>
      <c r="AG739" s="253"/>
      <c r="AH739" s="253"/>
      <c r="AI739" s="253"/>
      <c r="AJ739" s="253"/>
      <c r="AK739" s="253"/>
      <c r="AL739" s="253"/>
      <c r="AM739" s="253"/>
      <c r="AN739" s="253"/>
      <c r="AO739" s="253"/>
      <c r="AP739" s="253"/>
      <c r="AQ739" s="253"/>
      <c r="AR739" s="253"/>
      <c r="AS739" s="253"/>
      <c r="AT739" s="253"/>
      <c r="AU739" s="253"/>
      <c r="AV739" s="253"/>
      <c r="AW739" s="253"/>
      <c r="AX739" s="253"/>
      <c r="AY739" s="253"/>
      <c r="AZ739" s="253"/>
      <c r="BA739" s="253"/>
      <c r="BB739" s="253"/>
      <c r="BC739" s="253"/>
      <c r="BD739" s="253"/>
      <c r="BE739" s="253"/>
      <c r="BF739" s="253"/>
      <c r="BG739" s="253"/>
      <c r="BH739" s="253"/>
      <c r="BI739" s="253"/>
      <c r="BJ739" s="253"/>
      <c r="BK739" s="253"/>
      <c r="BL739" s="253"/>
      <c r="BM739" s="253"/>
      <c r="BN739" s="253"/>
      <c r="BO739" s="253"/>
      <c r="BP739" s="253"/>
      <c r="BQ739" s="253"/>
      <c r="BR739" s="253"/>
      <c r="BS739" s="253"/>
      <c r="BT739" s="253"/>
      <c r="BU739" s="253"/>
      <c r="BV739" s="253"/>
      <c r="BW739" s="253"/>
      <c r="BX739" s="253"/>
      <c r="BY739" s="253"/>
      <c r="BZ739" s="253"/>
      <c r="CA739" s="253"/>
      <c r="CB739" s="253"/>
      <c r="CC739" s="253"/>
      <c r="CD739" s="253"/>
      <c r="CE739" s="253"/>
      <c r="CF739" s="253"/>
      <c r="CG739" s="253"/>
      <c r="CH739" s="253"/>
      <c r="CI739" s="253"/>
      <c r="CJ739" s="253"/>
      <c r="CK739" s="253"/>
      <c r="CL739" s="253"/>
      <c r="CM739" s="253"/>
    </row>
    <row r="740" spans="1:91" x14ac:dyDescent="0.25">
      <c r="A740" s="253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  <c r="AA740" s="253"/>
      <c r="AB740" s="253"/>
      <c r="AC740" s="253"/>
      <c r="AD740" s="253"/>
      <c r="AE740" s="253"/>
      <c r="AF740" s="253"/>
      <c r="AG740" s="253"/>
      <c r="AH740" s="253"/>
      <c r="AI740" s="253"/>
      <c r="AJ740" s="253"/>
      <c r="AK740" s="253"/>
      <c r="AL740" s="253"/>
      <c r="AM740" s="253"/>
      <c r="AN740" s="253"/>
      <c r="AO740" s="253"/>
      <c r="AP740" s="253"/>
      <c r="AQ740" s="253"/>
      <c r="AR740" s="253"/>
      <c r="AS740" s="253"/>
      <c r="AT740" s="253"/>
      <c r="AU740" s="253"/>
      <c r="AV740" s="253"/>
      <c r="AW740" s="253"/>
      <c r="AX740" s="253"/>
      <c r="AY740" s="253"/>
      <c r="AZ740" s="253"/>
      <c r="BA740" s="253"/>
      <c r="BB740" s="253"/>
      <c r="BC740" s="253"/>
      <c r="BD740" s="253"/>
      <c r="BE740" s="253"/>
      <c r="BF740" s="253"/>
      <c r="BG740" s="253"/>
      <c r="BH740" s="253"/>
      <c r="BI740" s="253"/>
      <c r="BJ740" s="253"/>
      <c r="BK740" s="253"/>
      <c r="BL740" s="253"/>
      <c r="BM740" s="253"/>
      <c r="BN740" s="253"/>
      <c r="BO740" s="253"/>
      <c r="BP740" s="253"/>
      <c r="BQ740" s="253"/>
      <c r="BR740" s="253"/>
      <c r="BS740" s="253"/>
      <c r="BT740" s="253"/>
      <c r="BU740" s="253"/>
      <c r="BV740" s="253"/>
      <c r="BW740" s="253"/>
      <c r="BX740" s="253"/>
      <c r="BY740" s="253"/>
      <c r="BZ740" s="253"/>
      <c r="CA740" s="253"/>
      <c r="CB740" s="253"/>
      <c r="CC740" s="253"/>
      <c r="CD740" s="253"/>
      <c r="CE740" s="253"/>
      <c r="CF740" s="253"/>
      <c r="CG740" s="253"/>
      <c r="CH740" s="253"/>
      <c r="CI740" s="253"/>
      <c r="CJ740" s="253"/>
      <c r="CK740" s="253"/>
      <c r="CL740" s="253"/>
      <c r="CM740" s="253"/>
    </row>
    <row r="741" spans="1:91" x14ac:dyDescent="0.25">
      <c r="A741" s="253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  <c r="AA741" s="253"/>
      <c r="AB741" s="253"/>
      <c r="AC741" s="253"/>
      <c r="AD741" s="253"/>
      <c r="AE741" s="253"/>
      <c r="AF741" s="253"/>
      <c r="AG741" s="253"/>
      <c r="AH741" s="253"/>
      <c r="AI741" s="253"/>
      <c r="AJ741" s="253"/>
      <c r="AK741" s="253"/>
      <c r="AL741" s="253"/>
      <c r="AM741" s="253"/>
      <c r="AN741" s="253"/>
      <c r="AO741" s="253"/>
      <c r="AP741" s="253"/>
      <c r="AQ741" s="253"/>
      <c r="AR741" s="253"/>
      <c r="AS741" s="253"/>
      <c r="AT741" s="253"/>
      <c r="AU741" s="253"/>
      <c r="AV741" s="253"/>
      <c r="AW741" s="253"/>
      <c r="AX741" s="253"/>
      <c r="AY741" s="253"/>
      <c r="AZ741" s="253"/>
      <c r="BA741" s="253"/>
      <c r="BB741" s="253"/>
      <c r="BC741" s="253"/>
      <c r="BD741" s="253"/>
      <c r="BE741" s="253"/>
      <c r="BF741" s="253"/>
      <c r="BG741" s="253"/>
      <c r="BH741" s="253"/>
      <c r="BI741" s="253"/>
      <c r="BJ741" s="253"/>
      <c r="BK741" s="253"/>
      <c r="BL741" s="253"/>
      <c r="BM741" s="253"/>
      <c r="BN741" s="253"/>
      <c r="BO741" s="253"/>
      <c r="BP741" s="253"/>
      <c r="BQ741" s="253"/>
      <c r="BR741" s="253"/>
      <c r="BS741" s="253"/>
      <c r="BT741" s="253"/>
      <c r="BU741" s="253"/>
      <c r="BV741" s="253"/>
      <c r="BW741" s="253"/>
      <c r="BX741" s="253"/>
      <c r="BY741" s="253"/>
      <c r="BZ741" s="253"/>
      <c r="CA741" s="253"/>
      <c r="CB741" s="253"/>
      <c r="CC741" s="253"/>
      <c r="CD741" s="253"/>
      <c r="CE741" s="253"/>
      <c r="CF741" s="253"/>
      <c r="CG741" s="253"/>
      <c r="CH741" s="253"/>
      <c r="CI741" s="253"/>
      <c r="CJ741" s="253"/>
      <c r="CK741" s="253"/>
      <c r="CL741" s="253"/>
      <c r="CM741" s="253"/>
    </row>
    <row r="742" spans="1:91" x14ac:dyDescent="0.25">
      <c r="A742" s="253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  <c r="AA742" s="253"/>
      <c r="AB742" s="253"/>
      <c r="AC742" s="253"/>
      <c r="AD742" s="253"/>
      <c r="AE742" s="253"/>
      <c r="AF742" s="253"/>
      <c r="AG742" s="253"/>
      <c r="AH742" s="253"/>
      <c r="AI742" s="253"/>
      <c r="AJ742" s="253"/>
      <c r="AK742" s="253"/>
      <c r="AL742" s="253"/>
      <c r="AM742" s="253"/>
      <c r="AN742" s="253"/>
      <c r="AO742" s="253"/>
      <c r="AP742" s="253"/>
      <c r="AQ742" s="253"/>
      <c r="AR742" s="253"/>
      <c r="AS742" s="253"/>
      <c r="AT742" s="253"/>
      <c r="AU742" s="253"/>
      <c r="AV742" s="253"/>
      <c r="AW742" s="253"/>
      <c r="AX742" s="253"/>
      <c r="AY742" s="253"/>
      <c r="AZ742" s="253"/>
      <c r="BA742" s="253"/>
      <c r="BB742" s="253"/>
      <c r="BC742" s="253"/>
      <c r="BD742" s="253"/>
      <c r="BE742" s="253"/>
      <c r="BF742" s="253"/>
      <c r="BG742" s="253"/>
      <c r="BH742" s="253"/>
      <c r="BI742" s="253"/>
      <c r="BJ742" s="253"/>
      <c r="BK742" s="253"/>
      <c r="BL742" s="253"/>
      <c r="BM742" s="253"/>
      <c r="BN742" s="253"/>
      <c r="BO742" s="253"/>
      <c r="BP742" s="253"/>
      <c r="BQ742" s="253"/>
      <c r="BR742" s="253"/>
      <c r="BS742" s="253"/>
      <c r="BT742" s="253"/>
      <c r="BU742" s="253"/>
      <c r="BV742" s="253"/>
      <c r="BW742" s="253"/>
      <c r="BX742" s="253"/>
      <c r="BY742" s="253"/>
      <c r="BZ742" s="253"/>
      <c r="CA742" s="253"/>
      <c r="CB742" s="253"/>
      <c r="CC742" s="253"/>
      <c r="CD742" s="253"/>
      <c r="CE742" s="253"/>
      <c r="CF742" s="253"/>
      <c r="CG742" s="253"/>
      <c r="CH742" s="253"/>
      <c r="CI742" s="253"/>
      <c r="CJ742" s="253"/>
      <c r="CK742" s="253"/>
      <c r="CL742" s="253"/>
      <c r="CM742" s="253"/>
    </row>
    <row r="743" spans="1:91" x14ac:dyDescent="0.25">
      <c r="A743" s="253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  <c r="AA743" s="253"/>
      <c r="AB743" s="253"/>
      <c r="AC743" s="253"/>
      <c r="AD743" s="253"/>
      <c r="AE743" s="253"/>
      <c r="AF743" s="253"/>
      <c r="AG743" s="253"/>
      <c r="AH743" s="253"/>
      <c r="AI743" s="253"/>
      <c r="AJ743" s="253"/>
      <c r="AK743" s="253"/>
      <c r="AL743" s="253"/>
      <c r="AM743" s="253"/>
      <c r="AN743" s="253"/>
      <c r="AO743" s="253"/>
      <c r="AP743" s="253"/>
      <c r="AQ743" s="253"/>
      <c r="AR743" s="253"/>
      <c r="AS743" s="253"/>
      <c r="AT743" s="253"/>
      <c r="AU743" s="253"/>
      <c r="AV743" s="253"/>
      <c r="AW743" s="253"/>
      <c r="AX743" s="253"/>
      <c r="AY743" s="253"/>
      <c r="AZ743" s="253"/>
      <c r="BA743" s="253"/>
      <c r="BB743" s="253"/>
      <c r="BC743" s="253"/>
      <c r="BD743" s="253"/>
      <c r="BE743" s="253"/>
      <c r="BF743" s="253"/>
      <c r="BG743" s="253"/>
      <c r="BH743" s="253"/>
      <c r="BI743" s="253"/>
      <c r="BJ743" s="253"/>
      <c r="BK743" s="253"/>
      <c r="BL743" s="253"/>
      <c r="BM743" s="253"/>
      <c r="BN743" s="253"/>
      <c r="BO743" s="253"/>
      <c r="BP743" s="253"/>
      <c r="BQ743" s="253"/>
      <c r="BR743" s="253"/>
      <c r="BS743" s="253"/>
      <c r="BT743" s="253"/>
      <c r="BU743" s="253"/>
      <c r="BV743" s="253"/>
      <c r="BW743" s="253"/>
      <c r="BX743" s="253"/>
      <c r="BY743" s="253"/>
      <c r="BZ743" s="253"/>
      <c r="CA743" s="253"/>
      <c r="CB743" s="253"/>
      <c r="CC743" s="253"/>
      <c r="CD743" s="253"/>
      <c r="CE743" s="253"/>
      <c r="CF743" s="253"/>
      <c r="CG743" s="253"/>
      <c r="CH743" s="253"/>
      <c r="CI743" s="253"/>
      <c r="CJ743" s="253"/>
      <c r="CK743" s="253"/>
      <c r="CL743" s="253"/>
      <c r="CM743" s="253"/>
    </row>
    <row r="744" spans="1:91" x14ac:dyDescent="0.25">
      <c r="A744" s="253"/>
      <c r="B744" s="253"/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/>
      <c r="AJ744" s="253"/>
      <c r="AK744" s="253"/>
      <c r="AL744" s="253"/>
      <c r="AM744" s="253"/>
      <c r="AN744" s="253"/>
      <c r="AO744" s="253"/>
      <c r="AP744" s="253"/>
      <c r="AQ744" s="253"/>
      <c r="AR744" s="253"/>
      <c r="AS744" s="253"/>
      <c r="AT744" s="253"/>
      <c r="AU744" s="253"/>
      <c r="AV744" s="253"/>
      <c r="AW744" s="253"/>
      <c r="AX744" s="253"/>
      <c r="AY744" s="253"/>
      <c r="AZ744" s="253"/>
      <c r="BA744" s="253"/>
      <c r="BB744" s="253"/>
      <c r="BC744" s="253"/>
      <c r="BD744" s="253"/>
      <c r="BE744" s="253"/>
      <c r="BF744" s="253"/>
      <c r="BG744" s="253"/>
      <c r="BH744" s="253"/>
      <c r="BI744" s="253"/>
      <c r="BJ744" s="253"/>
      <c r="BK744" s="253"/>
      <c r="BL744" s="253"/>
      <c r="BM744" s="253"/>
      <c r="BN744" s="253"/>
      <c r="BO744" s="253"/>
      <c r="BP744" s="253"/>
      <c r="BQ744" s="253"/>
      <c r="BR744" s="253"/>
      <c r="BS744" s="253"/>
      <c r="BT744" s="253"/>
      <c r="BU744" s="253"/>
      <c r="BV744" s="253"/>
      <c r="BW744" s="253"/>
      <c r="BX744" s="253"/>
      <c r="BY744" s="253"/>
      <c r="BZ744" s="253"/>
      <c r="CA744" s="253"/>
      <c r="CB744" s="253"/>
      <c r="CC744" s="253"/>
      <c r="CD744" s="253"/>
      <c r="CE744" s="253"/>
      <c r="CF744" s="253"/>
      <c r="CG744" s="253"/>
      <c r="CH744" s="253"/>
      <c r="CI744" s="253"/>
      <c r="CJ744" s="253"/>
      <c r="CK744" s="253"/>
      <c r="CL744" s="253"/>
      <c r="CM744" s="253"/>
    </row>
    <row r="745" spans="1:91" x14ac:dyDescent="0.25">
      <c r="A745" s="253"/>
      <c r="B745" s="253"/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/>
      <c r="AJ745" s="253"/>
      <c r="AK745" s="253"/>
      <c r="AL745" s="253"/>
      <c r="AM745" s="253"/>
      <c r="AN745" s="253"/>
      <c r="AO745" s="253"/>
      <c r="AP745" s="253"/>
      <c r="AQ745" s="253"/>
      <c r="AR745" s="253"/>
      <c r="AS745" s="253"/>
      <c r="AT745" s="253"/>
      <c r="AU745" s="253"/>
      <c r="AV745" s="253"/>
      <c r="AW745" s="253"/>
      <c r="AX745" s="253"/>
      <c r="AY745" s="253"/>
      <c r="AZ745" s="253"/>
      <c r="BA745" s="253"/>
      <c r="BB745" s="253"/>
      <c r="BC745" s="253"/>
      <c r="BD745" s="253"/>
      <c r="BE745" s="253"/>
      <c r="BF745" s="253"/>
      <c r="BG745" s="253"/>
      <c r="BH745" s="253"/>
      <c r="BI745" s="253"/>
      <c r="BJ745" s="253"/>
      <c r="BK745" s="253"/>
      <c r="BL745" s="253"/>
      <c r="BM745" s="253"/>
      <c r="BN745" s="253"/>
      <c r="BO745" s="253"/>
      <c r="BP745" s="253"/>
      <c r="BQ745" s="253"/>
      <c r="BR745" s="253"/>
      <c r="BS745" s="253"/>
      <c r="BT745" s="253"/>
      <c r="BU745" s="253"/>
      <c r="BV745" s="253"/>
      <c r="BW745" s="253"/>
      <c r="BX745" s="253"/>
      <c r="BY745" s="253"/>
      <c r="BZ745" s="253"/>
      <c r="CA745" s="253"/>
      <c r="CB745" s="253"/>
      <c r="CC745" s="253"/>
      <c r="CD745" s="253"/>
      <c r="CE745" s="253"/>
      <c r="CF745" s="253"/>
      <c r="CG745" s="253"/>
      <c r="CH745" s="253"/>
      <c r="CI745" s="253"/>
      <c r="CJ745" s="253"/>
      <c r="CK745" s="253"/>
      <c r="CL745" s="253"/>
      <c r="CM745" s="253"/>
    </row>
    <row r="746" spans="1:91" x14ac:dyDescent="0.25">
      <c r="A746" s="253"/>
      <c r="B746" s="253"/>
      <c r="C746" s="253"/>
      <c r="D746" s="253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  <c r="AA746" s="253"/>
      <c r="AB746" s="253"/>
      <c r="AC746" s="253"/>
      <c r="AD746" s="253"/>
      <c r="AE746" s="253"/>
      <c r="AF746" s="253"/>
      <c r="AG746" s="253"/>
      <c r="AH746" s="253"/>
      <c r="AI746" s="253"/>
      <c r="AJ746" s="253"/>
      <c r="AK746" s="253"/>
      <c r="AL746" s="253"/>
      <c r="AM746" s="253"/>
      <c r="AN746" s="253"/>
      <c r="AO746" s="253"/>
      <c r="AP746" s="253"/>
      <c r="AQ746" s="253"/>
      <c r="AR746" s="253"/>
      <c r="AS746" s="253"/>
      <c r="AT746" s="253"/>
      <c r="AU746" s="253"/>
      <c r="AV746" s="253"/>
      <c r="AW746" s="253"/>
      <c r="AX746" s="253"/>
      <c r="AY746" s="253"/>
      <c r="AZ746" s="253"/>
      <c r="BA746" s="253"/>
      <c r="BB746" s="253"/>
      <c r="BC746" s="253"/>
      <c r="BD746" s="253"/>
      <c r="BE746" s="253"/>
      <c r="BF746" s="253"/>
      <c r="BG746" s="253"/>
      <c r="BH746" s="253"/>
      <c r="BI746" s="253"/>
      <c r="BJ746" s="253"/>
      <c r="BK746" s="253"/>
      <c r="BL746" s="253"/>
      <c r="BM746" s="253"/>
      <c r="BN746" s="253"/>
      <c r="BO746" s="253"/>
      <c r="BP746" s="253"/>
      <c r="BQ746" s="253"/>
      <c r="BR746" s="253"/>
      <c r="BS746" s="253"/>
      <c r="BT746" s="253"/>
      <c r="BU746" s="253"/>
      <c r="BV746" s="253"/>
      <c r="BW746" s="253"/>
      <c r="BX746" s="253"/>
      <c r="BY746" s="253"/>
      <c r="BZ746" s="253"/>
      <c r="CA746" s="253"/>
      <c r="CB746" s="253"/>
      <c r="CC746" s="253"/>
      <c r="CD746" s="253"/>
      <c r="CE746" s="253"/>
      <c r="CF746" s="253"/>
      <c r="CG746" s="253"/>
      <c r="CH746" s="253"/>
      <c r="CI746" s="253"/>
      <c r="CJ746" s="253"/>
      <c r="CK746" s="253"/>
      <c r="CL746" s="253"/>
      <c r="CM746" s="253"/>
    </row>
    <row r="747" spans="1:91" x14ac:dyDescent="0.25">
      <c r="A747" s="253"/>
      <c r="B747" s="253"/>
      <c r="C747" s="253"/>
      <c r="D747" s="253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  <c r="AA747" s="253"/>
      <c r="AB747" s="253"/>
      <c r="AC747" s="253"/>
      <c r="AD747" s="253"/>
      <c r="AE747" s="253"/>
      <c r="AF747" s="253"/>
      <c r="AG747" s="253"/>
      <c r="AH747" s="253"/>
      <c r="AI747" s="253"/>
      <c r="AJ747" s="253"/>
      <c r="AK747" s="253"/>
      <c r="AL747" s="253"/>
      <c r="AM747" s="253"/>
      <c r="AN747" s="253"/>
      <c r="AO747" s="253"/>
      <c r="AP747" s="253"/>
      <c r="AQ747" s="253"/>
      <c r="AR747" s="253"/>
      <c r="AS747" s="253"/>
      <c r="AT747" s="253"/>
      <c r="AU747" s="253"/>
      <c r="AV747" s="253"/>
      <c r="AW747" s="253"/>
      <c r="AX747" s="253"/>
      <c r="AY747" s="253"/>
      <c r="AZ747" s="253"/>
      <c r="BA747" s="253"/>
      <c r="BB747" s="253"/>
      <c r="BC747" s="253"/>
      <c r="BD747" s="253"/>
      <c r="BE747" s="253"/>
      <c r="BF747" s="253"/>
      <c r="BG747" s="253"/>
      <c r="BH747" s="253"/>
      <c r="BI747" s="253"/>
      <c r="BJ747" s="253"/>
      <c r="BK747" s="253"/>
      <c r="BL747" s="253"/>
      <c r="BM747" s="253"/>
      <c r="BN747" s="253"/>
      <c r="BO747" s="253"/>
      <c r="BP747" s="253"/>
      <c r="BQ747" s="253"/>
      <c r="BR747" s="253"/>
      <c r="BS747" s="253"/>
      <c r="BT747" s="253"/>
      <c r="BU747" s="253"/>
      <c r="BV747" s="253"/>
      <c r="BW747" s="253"/>
      <c r="BX747" s="253"/>
      <c r="BY747" s="253"/>
      <c r="BZ747" s="253"/>
      <c r="CA747" s="253"/>
      <c r="CB747" s="253"/>
      <c r="CC747" s="253"/>
      <c r="CD747" s="253"/>
      <c r="CE747" s="253"/>
      <c r="CF747" s="253"/>
      <c r="CG747" s="253"/>
      <c r="CH747" s="253"/>
      <c r="CI747" s="253"/>
      <c r="CJ747" s="253"/>
      <c r="CK747" s="253"/>
      <c r="CL747" s="253"/>
      <c r="CM747" s="253"/>
    </row>
    <row r="748" spans="1:91" x14ac:dyDescent="0.25">
      <c r="A748" s="253"/>
      <c r="B748" s="253"/>
      <c r="C748" s="253"/>
      <c r="D748" s="253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  <c r="AA748" s="253"/>
      <c r="AB748" s="253"/>
      <c r="AC748" s="253"/>
      <c r="AD748" s="253"/>
      <c r="AE748" s="253"/>
      <c r="AF748" s="253"/>
      <c r="AG748" s="253"/>
      <c r="AH748" s="253"/>
      <c r="AI748" s="253"/>
      <c r="AJ748" s="253"/>
      <c r="AK748" s="253"/>
      <c r="AL748" s="253"/>
      <c r="AM748" s="253"/>
      <c r="AN748" s="253"/>
      <c r="AO748" s="253"/>
      <c r="AP748" s="253"/>
      <c r="AQ748" s="253"/>
      <c r="AR748" s="253"/>
      <c r="AS748" s="253"/>
      <c r="AT748" s="253"/>
      <c r="AU748" s="253"/>
      <c r="AV748" s="253"/>
      <c r="AW748" s="253"/>
      <c r="AX748" s="253"/>
      <c r="AY748" s="253"/>
      <c r="AZ748" s="253"/>
      <c r="BA748" s="253"/>
      <c r="BB748" s="253"/>
      <c r="BC748" s="253"/>
      <c r="BD748" s="253"/>
      <c r="BE748" s="253"/>
      <c r="BF748" s="253"/>
      <c r="BG748" s="253"/>
      <c r="BH748" s="253"/>
      <c r="BI748" s="253"/>
      <c r="BJ748" s="253"/>
      <c r="BK748" s="253"/>
      <c r="BL748" s="253"/>
      <c r="BM748" s="253"/>
      <c r="BN748" s="253"/>
      <c r="BO748" s="253"/>
      <c r="BP748" s="253"/>
      <c r="BQ748" s="253"/>
      <c r="BR748" s="253"/>
      <c r="BS748" s="253"/>
      <c r="BT748" s="253"/>
      <c r="BU748" s="253"/>
      <c r="BV748" s="253"/>
      <c r="BW748" s="253"/>
      <c r="BX748" s="253"/>
      <c r="BY748" s="253"/>
      <c r="BZ748" s="253"/>
      <c r="CA748" s="253"/>
      <c r="CB748" s="253"/>
      <c r="CC748" s="253"/>
      <c r="CD748" s="253"/>
      <c r="CE748" s="253"/>
      <c r="CF748" s="253"/>
      <c r="CG748" s="253"/>
      <c r="CH748" s="253"/>
      <c r="CI748" s="253"/>
      <c r="CJ748" s="253"/>
      <c r="CK748" s="253"/>
      <c r="CL748" s="253"/>
      <c r="CM748" s="253"/>
    </row>
    <row r="749" spans="1:91" x14ac:dyDescent="0.25">
      <c r="A749" s="253"/>
      <c r="B749" s="253"/>
      <c r="C749" s="253"/>
      <c r="D749" s="253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  <c r="AA749" s="253"/>
      <c r="AB749" s="253"/>
      <c r="AC749" s="253"/>
      <c r="AD749" s="253"/>
      <c r="AE749" s="253"/>
      <c r="AF749" s="253"/>
      <c r="AG749" s="253"/>
      <c r="AH749" s="253"/>
      <c r="AI749" s="253"/>
      <c r="AJ749" s="253"/>
      <c r="AK749" s="253"/>
      <c r="AL749" s="253"/>
      <c r="AM749" s="253"/>
      <c r="AN749" s="253"/>
      <c r="AO749" s="253"/>
      <c r="AP749" s="253"/>
      <c r="AQ749" s="253"/>
      <c r="AR749" s="253"/>
      <c r="AS749" s="253"/>
      <c r="AT749" s="253"/>
      <c r="AU749" s="253"/>
      <c r="AV749" s="253"/>
      <c r="AW749" s="253"/>
      <c r="AX749" s="253"/>
      <c r="AY749" s="253"/>
      <c r="AZ749" s="253"/>
      <c r="BA749" s="253"/>
      <c r="BB749" s="253"/>
      <c r="BC749" s="253"/>
      <c r="BD749" s="253"/>
      <c r="BE749" s="253"/>
      <c r="BF749" s="253"/>
      <c r="BG749" s="253"/>
      <c r="BH749" s="253"/>
      <c r="BI749" s="253"/>
      <c r="BJ749" s="253"/>
      <c r="BK749" s="253"/>
      <c r="BL749" s="253"/>
      <c r="BM749" s="253"/>
      <c r="BN749" s="253"/>
      <c r="BO749" s="253"/>
      <c r="BP749" s="253"/>
      <c r="BQ749" s="253"/>
      <c r="BR749" s="253"/>
      <c r="BS749" s="253"/>
      <c r="BT749" s="253"/>
      <c r="BU749" s="253"/>
      <c r="BV749" s="253"/>
      <c r="BW749" s="253"/>
      <c r="BX749" s="253"/>
      <c r="BY749" s="253"/>
      <c r="BZ749" s="253"/>
      <c r="CA749" s="253"/>
      <c r="CB749" s="253"/>
      <c r="CC749" s="253"/>
      <c r="CD749" s="253"/>
      <c r="CE749" s="253"/>
      <c r="CF749" s="253"/>
      <c r="CG749" s="253"/>
      <c r="CH749" s="253"/>
      <c r="CI749" s="253"/>
      <c r="CJ749" s="253"/>
      <c r="CK749" s="253"/>
      <c r="CL749" s="253"/>
      <c r="CM749" s="253"/>
    </row>
    <row r="750" spans="1:91" x14ac:dyDescent="0.25">
      <c r="A750" s="253"/>
      <c r="B750" s="253"/>
      <c r="C750" s="253"/>
      <c r="D750" s="253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  <c r="AA750" s="253"/>
      <c r="AB750" s="253"/>
      <c r="AC750" s="253"/>
      <c r="AD750" s="253"/>
      <c r="AE750" s="253"/>
      <c r="AF750" s="253"/>
      <c r="AG750" s="253"/>
      <c r="AH750" s="253"/>
      <c r="AI750" s="253"/>
      <c r="AJ750" s="253"/>
      <c r="AK750" s="253"/>
      <c r="AL750" s="253"/>
      <c r="AM750" s="253"/>
      <c r="AN750" s="253"/>
      <c r="AO750" s="253"/>
      <c r="AP750" s="253"/>
      <c r="AQ750" s="253"/>
      <c r="AR750" s="253"/>
      <c r="AS750" s="253"/>
      <c r="AT750" s="253"/>
      <c r="AU750" s="253"/>
      <c r="AV750" s="253"/>
      <c r="AW750" s="253"/>
      <c r="AX750" s="253"/>
      <c r="AY750" s="253"/>
      <c r="AZ750" s="253"/>
      <c r="BA750" s="253"/>
      <c r="BB750" s="253"/>
      <c r="BC750" s="253"/>
      <c r="BD750" s="253"/>
      <c r="BE750" s="253"/>
      <c r="BF750" s="253"/>
      <c r="BG750" s="253"/>
      <c r="BH750" s="253"/>
      <c r="BI750" s="253"/>
      <c r="BJ750" s="253"/>
      <c r="BK750" s="253"/>
      <c r="BL750" s="253"/>
      <c r="BM750" s="253"/>
      <c r="BN750" s="253"/>
      <c r="BO750" s="253"/>
      <c r="BP750" s="253"/>
      <c r="BQ750" s="253"/>
      <c r="BR750" s="253"/>
      <c r="BS750" s="253"/>
      <c r="BT750" s="253"/>
      <c r="BU750" s="253"/>
      <c r="BV750" s="253"/>
      <c r="BW750" s="253"/>
      <c r="BX750" s="253"/>
      <c r="BY750" s="253"/>
      <c r="BZ750" s="253"/>
      <c r="CA750" s="253"/>
      <c r="CB750" s="253"/>
      <c r="CC750" s="253"/>
      <c r="CD750" s="253"/>
      <c r="CE750" s="253"/>
      <c r="CF750" s="253"/>
      <c r="CG750" s="253"/>
      <c r="CH750" s="253"/>
      <c r="CI750" s="253"/>
      <c r="CJ750" s="253"/>
      <c r="CK750" s="253"/>
      <c r="CL750" s="253"/>
      <c r="CM750" s="253"/>
    </row>
    <row r="751" spans="1:91" x14ac:dyDescent="0.25">
      <c r="A751" s="253"/>
      <c r="B751" s="253"/>
      <c r="C751" s="253"/>
      <c r="D751" s="253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  <c r="AA751" s="253"/>
      <c r="AB751" s="253"/>
      <c r="AC751" s="253"/>
      <c r="AD751" s="253"/>
      <c r="AE751" s="253"/>
      <c r="AF751" s="253"/>
      <c r="AG751" s="253"/>
      <c r="AH751" s="253"/>
      <c r="AI751" s="253"/>
      <c r="AJ751" s="253"/>
      <c r="AK751" s="253"/>
      <c r="AL751" s="253"/>
      <c r="AM751" s="253"/>
      <c r="AN751" s="253"/>
      <c r="AO751" s="253"/>
      <c r="AP751" s="253"/>
      <c r="AQ751" s="253"/>
      <c r="AR751" s="253"/>
      <c r="AS751" s="253"/>
      <c r="AT751" s="253"/>
      <c r="AU751" s="253"/>
      <c r="AV751" s="253"/>
      <c r="AW751" s="253"/>
      <c r="AX751" s="253"/>
      <c r="AY751" s="253"/>
      <c r="AZ751" s="253"/>
      <c r="BA751" s="253"/>
      <c r="BB751" s="253"/>
      <c r="BC751" s="253"/>
      <c r="BD751" s="253"/>
      <c r="BE751" s="253"/>
      <c r="BF751" s="253"/>
      <c r="BG751" s="253"/>
      <c r="BH751" s="253"/>
      <c r="BI751" s="253"/>
      <c r="BJ751" s="253"/>
      <c r="BK751" s="253"/>
      <c r="BL751" s="253"/>
      <c r="BM751" s="253"/>
      <c r="BN751" s="253"/>
      <c r="BO751" s="253"/>
      <c r="BP751" s="253"/>
      <c r="BQ751" s="253"/>
      <c r="BR751" s="253"/>
      <c r="BS751" s="253"/>
      <c r="BT751" s="253"/>
      <c r="BU751" s="253"/>
      <c r="BV751" s="253"/>
      <c r="BW751" s="253"/>
      <c r="BX751" s="253"/>
      <c r="BY751" s="253"/>
      <c r="BZ751" s="253"/>
      <c r="CA751" s="253"/>
      <c r="CB751" s="253"/>
      <c r="CC751" s="253"/>
      <c r="CD751" s="253"/>
      <c r="CE751" s="253"/>
      <c r="CF751" s="253"/>
      <c r="CG751" s="253"/>
      <c r="CH751" s="253"/>
      <c r="CI751" s="253"/>
      <c r="CJ751" s="253"/>
      <c r="CK751" s="253"/>
      <c r="CL751" s="253"/>
      <c r="CM751" s="253"/>
    </row>
    <row r="752" spans="1:91" x14ac:dyDescent="0.25">
      <c r="A752" s="253"/>
      <c r="B752" s="253"/>
      <c r="C752" s="253"/>
      <c r="D752" s="253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  <c r="AA752" s="253"/>
      <c r="AB752" s="253"/>
      <c r="AC752" s="253"/>
      <c r="AD752" s="253"/>
      <c r="AE752" s="253"/>
      <c r="AF752" s="253"/>
      <c r="AG752" s="253"/>
      <c r="AH752" s="253"/>
      <c r="AI752" s="253"/>
      <c r="AJ752" s="253"/>
      <c r="AK752" s="253"/>
      <c r="AL752" s="253"/>
      <c r="AM752" s="253"/>
      <c r="AN752" s="253"/>
      <c r="AO752" s="253"/>
      <c r="AP752" s="253"/>
      <c r="AQ752" s="253"/>
      <c r="AR752" s="253"/>
      <c r="AS752" s="253"/>
      <c r="AT752" s="253"/>
      <c r="AU752" s="253"/>
      <c r="AV752" s="253"/>
      <c r="AW752" s="253"/>
      <c r="AX752" s="253"/>
      <c r="AY752" s="253"/>
      <c r="AZ752" s="253"/>
      <c r="BA752" s="253"/>
      <c r="BB752" s="253"/>
      <c r="BC752" s="253"/>
      <c r="BD752" s="253"/>
      <c r="BE752" s="253"/>
      <c r="BF752" s="253"/>
      <c r="BG752" s="253"/>
      <c r="BH752" s="253"/>
      <c r="BI752" s="253"/>
      <c r="BJ752" s="253"/>
      <c r="BK752" s="253"/>
      <c r="BL752" s="253"/>
      <c r="BM752" s="253"/>
      <c r="BN752" s="253"/>
      <c r="BO752" s="253"/>
      <c r="BP752" s="253"/>
      <c r="BQ752" s="253"/>
      <c r="BR752" s="253"/>
      <c r="BS752" s="253"/>
      <c r="BT752" s="253"/>
      <c r="BU752" s="253"/>
      <c r="BV752" s="253"/>
      <c r="BW752" s="253"/>
      <c r="BX752" s="253"/>
      <c r="BY752" s="253"/>
      <c r="BZ752" s="253"/>
      <c r="CA752" s="253"/>
      <c r="CB752" s="253"/>
      <c r="CC752" s="253"/>
      <c r="CD752" s="253"/>
      <c r="CE752" s="253"/>
      <c r="CF752" s="253"/>
      <c r="CG752" s="253"/>
      <c r="CH752" s="253"/>
      <c r="CI752" s="253"/>
      <c r="CJ752" s="253"/>
      <c r="CK752" s="253"/>
      <c r="CL752" s="253"/>
      <c r="CM752" s="253"/>
    </row>
    <row r="753" spans="1:91" x14ac:dyDescent="0.25">
      <c r="A753" s="253"/>
      <c r="B753" s="253"/>
      <c r="C753" s="253"/>
      <c r="D753" s="253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  <c r="AA753" s="253"/>
      <c r="AB753" s="253"/>
      <c r="AC753" s="253"/>
      <c r="AD753" s="253"/>
      <c r="AE753" s="253"/>
      <c r="AF753" s="253"/>
      <c r="AG753" s="253"/>
      <c r="AH753" s="253"/>
      <c r="AI753" s="253"/>
      <c r="AJ753" s="253"/>
      <c r="AK753" s="253"/>
      <c r="AL753" s="253"/>
      <c r="AM753" s="253"/>
      <c r="AN753" s="253"/>
      <c r="AO753" s="253"/>
      <c r="AP753" s="253"/>
      <c r="AQ753" s="253"/>
      <c r="AR753" s="253"/>
      <c r="AS753" s="253"/>
      <c r="AT753" s="253"/>
      <c r="AU753" s="253"/>
      <c r="AV753" s="253"/>
      <c r="AW753" s="253"/>
      <c r="AX753" s="253"/>
      <c r="AY753" s="253"/>
      <c r="AZ753" s="253"/>
      <c r="BA753" s="253"/>
      <c r="BB753" s="253"/>
      <c r="BC753" s="253"/>
      <c r="BD753" s="253"/>
      <c r="BE753" s="253"/>
      <c r="BF753" s="253"/>
      <c r="BG753" s="253"/>
      <c r="BH753" s="253"/>
      <c r="BI753" s="253"/>
      <c r="BJ753" s="253"/>
      <c r="BK753" s="253"/>
      <c r="BL753" s="253"/>
      <c r="BM753" s="253"/>
      <c r="BN753" s="253"/>
      <c r="BO753" s="253"/>
      <c r="BP753" s="253"/>
      <c r="BQ753" s="253"/>
      <c r="BR753" s="253"/>
      <c r="BS753" s="253"/>
      <c r="BT753" s="253"/>
      <c r="BU753" s="253"/>
      <c r="BV753" s="253"/>
      <c r="BW753" s="253"/>
      <c r="BX753" s="253"/>
      <c r="BY753" s="253"/>
      <c r="BZ753" s="253"/>
      <c r="CA753" s="253"/>
      <c r="CB753" s="253"/>
      <c r="CC753" s="253"/>
      <c r="CD753" s="253"/>
      <c r="CE753" s="253"/>
      <c r="CF753" s="253"/>
      <c r="CG753" s="253"/>
      <c r="CH753" s="253"/>
      <c r="CI753" s="253"/>
      <c r="CJ753" s="253"/>
      <c r="CK753" s="253"/>
      <c r="CL753" s="253"/>
      <c r="CM753" s="253"/>
    </row>
    <row r="754" spans="1:91" x14ac:dyDescent="0.25">
      <c r="A754" s="253"/>
      <c r="B754" s="253"/>
      <c r="C754" s="253"/>
      <c r="D754" s="253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  <c r="AA754" s="253"/>
      <c r="AB754" s="253"/>
      <c r="AC754" s="253"/>
      <c r="AD754" s="253"/>
      <c r="AE754" s="253"/>
      <c r="AF754" s="253"/>
      <c r="AG754" s="253"/>
      <c r="AH754" s="253"/>
      <c r="AI754" s="253"/>
      <c r="AJ754" s="253"/>
      <c r="AK754" s="253"/>
      <c r="AL754" s="253"/>
      <c r="AM754" s="253"/>
      <c r="AN754" s="253"/>
      <c r="AO754" s="253"/>
      <c r="AP754" s="253"/>
      <c r="AQ754" s="253"/>
      <c r="AR754" s="253"/>
      <c r="AS754" s="253"/>
      <c r="AT754" s="253"/>
      <c r="AU754" s="253"/>
      <c r="AV754" s="253"/>
      <c r="AW754" s="253"/>
      <c r="AX754" s="253"/>
      <c r="AY754" s="253"/>
      <c r="AZ754" s="253"/>
      <c r="BA754" s="253"/>
      <c r="BB754" s="253"/>
      <c r="BC754" s="253"/>
      <c r="BD754" s="253"/>
      <c r="BE754" s="253"/>
      <c r="BF754" s="253"/>
      <c r="BG754" s="253"/>
      <c r="BH754" s="253"/>
      <c r="BI754" s="253"/>
      <c r="BJ754" s="253"/>
      <c r="BK754" s="253"/>
      <c r="BL754" s="253"/>
      <c r="BM754" s="253"/>
      <c r="BN754" s="253"/>
      <c r="BO754" s="253"/>
      <c r="BP754" s="253"/>
      <c r="BQ754" s="253"/>
      <c r="BR754" s="253"/>
      <c r="BS754" s="253"/>
      <c r="BT754" s="253"/>
      <c r="BU754" s="253"/>
      <c r="BV754" s="253"/>
      <c r="BW754" s="253"/>
      <c r="BX754" s="253"/>
      <c r="BY754" s="253"/>
      <c r="BZ754" s="253"/>
      <c r="CA754" s="253"/>
      <c r="CB754" s="253"/>
      <c r="CC754" s="253"/>
      <c r="CD754" s="253"/>
      <c r="CE754" s="253"/>
      <c r="CF754" s="253"/>
      <c r="CG754" s="253"/>
      <c r="CH754" s="253"/>
      <c r="CI754" s="253"/>
      <c r="CJ754" s="253"/>
      <c r="CK754" s="253"/>
      <c r="CL754" s="253"/>
      <c r="CM754" s="253"/>
    </row>
    <row r="755" spans="1:91" x14ac:dyDescent="0.25">
      <c r="A755" s="253"/>
      <c r="B755" s="253"/>
      <c r="C755" s="253"/>
      <c r="D755" s="253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  <c r="AA755" s="253"/>
      <c r="AB755" s="253"/>
      <c r="AC755" s="253"/>
      <c r="AD755" s="253"/>
      <c r="AE755" s="253"/>
      <c r="AF755" s="253"/>
      <c r="AG755" s="253"/>
      <c r="AH755" s="253"/>
      <c r="AI755" s="253"/>
      <c r="AJ755" s="253"/>
      <c r="AK755" s="253"/>
      <c r="AL755" s="253"/>
      <c r="AM755" s="253"/>
      <c r="AN755" s="253"/>
      <c r="AO755" s="253"/>
      <c r="AP755" s="253"/>
      <c r="AQ755" s="253"/>
      <c r="AR755" s="253"/>
      <c r="AS755" s="253"/>
      <c r="AT755" s="253"/>
      <c r="AU755" s="253"/>
      <c r="AV755" s="253"/>
      <c r="AW755" s="253"/>
      <c r="AX755" s="253"/>
      <c r="AY755" s="253"/>
      <c r="AZ755" s="253"/>
      <c r="BA755" s="253"/>
      <c r="BB755" s="253"/>
      <c r="BC755" s="253"/>
      <c r="BD755" s="253"/>
      <c r="BE755" s="253"/>
      <c r="BF755" s="253"/>
      <c r="BG755" s="253"/>
      <c r="BH755" s="253"/>
      <c r="BI755" s="253"/>
      <c r="BJ755" s="253"/>
      <c r="BK755" s="253"/>
      <c r="BL755" s="253"/>
      <c r="BM755" s="253"/>
      <c r="BN755" s="253"/>
      <c r="BO755" s="253"/>
      <c r="BP755" s="253"/>
      <c r="BQ755" s="253"/>
      <c r="BR755" s="253"/>
      <c r="BS755" s="253"/>
      <c r="BT755" s="253"/>
      <c r="BU755" s="253"/>
      <c r="BV755" s="253"/>
      <c r="BW755" s="253"/>
      <c r="BX755" s="253"/>
      <c r="BY755" s="253"/>
      <c r="BZ755" s="253"/>
      <c r="CA755" s="253"/>
      <c r="CB755" s="253"/>
      <c r="CC755" s="253"/>
      <c r="CD755" s="253"/>
      <c r="CE755" s="253"/>
      <c r="CF755" s="253"/>
      <c r="CG755" s="253"/>
      <c r="CH755" s="253"/>
      <c r="CI755" s="253"/>
      <c r="CJ755" s="253"/>
      <c r="CK755" s="253"/>
      <c r="CL755" s="253"/>
      <c r="CM755" s="253"/>
    </row>
    <row r="756" spans="1:91" x14ac:dyDescent="0.25">
      <c r="A756" s="253"/>
      <c r="B756" s="253"/>
      <c r="C756" s="253"/>
      <c r="D756" s="253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  <c r="AA756" s="253"/>
      <c r="AB756" s="253"/>
      <c r="AC756" s="253"/>
      <c r="AD756" s="253"/>
      <c r="AE756" s="253"/>
      <c r="AF756" s="253"/>
      <c r="AG756" s="253"/>
      <c r="AH756" s="253"/>
      <c r="AI756" s="253"/>
      <c r="AJ756" s="253"/>
      <c r="AK756" s="253"/>
      <c r="AL756" s="253"/>
      <c r="AM756" s="253"/>
      <c r="AN756" s="253"/>
      <c r="AO756" s="253"/>
      <c r="AP756" s="253"/>
      <c r="AQ756" s="253"/>
      <c r="AR756" s="253"/>
      <c r="AS756" s="253"/>
      <c r="AT756" s="253"/>
      <c r="AU756" s="253"/>
      <c r="AV756" s="253"/>
      <c r="AW756" s="253"/>
      <c r="AX756" s="253"/>
      <c r="AY756" s="253"/>
      <c r="AZ756" s="253"/>
      <c r="BA756" s="253"/>
      <c r="BB756" s="253"/>
      <c r="BC756" s="253"/>
      <c r="BD756" s="253"/>
      <c r="BE756" s="253"/>
      <c r="BF756" s="253"/>
      <c r="BG756" s="253"/>
      <c r="BH756" s="253"/>
      <c r="BI756" s="253"/>
      <c r="BJ756" s="253"/>
      <c r="BK756" s="253"/>
      <c r="BL756" s="253"/>
      <c r="BM756" s="253"/>
      <c r="BN756" s="253"/>
      <c r="BO756" s="253"/>
      <c r="BP756" s="253"/>
      <c r="BQ756" s="253"/>
      <c r="BR756" s="253"/>
      <c r="BS756" s="253"/>
      <c r="BT756" s="253"/>
      <c r="BU756" s="253"/>
      <c r="BV756" s="253"/>
      <c r="BW756" s="253"/>
      <c r="BX756" s="253"/>
      <c r="BY756" s="253"/>
      <c r="BZ756" s="253"/>
      <c r="CA756" s="253"/>
      <c r="CB756" s="253"/>
      <c r="CC756" s="253"/>
      <c r="CD756" s="253"/>
      <c r="CE756" s="253"/>
      <c r="CF756" s="253"/>
      <c r="CG756" s="253"/>
      <c r="CH756" s="253"/>
      <c r="CI756" s="253"/>
      <c r="CJ756" s="253"/>
      <c r="CK756" s="253"/>
      <c r="CL756" s="253"/>
      <c r="CM756" s="253"/>
    </row>
    <row r="757" spans="1:91" x14ac:dyDescent="0.25">
      <c r="A757" s="253"/>
      <c r="B757" s="253"/>
      <c r="C757" s="253"/>
      <c r="D757" s="253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  <c r="AA757" s="253"/>
      <c r="AB757" s="253"/>
      <c r="AC757" s="253"/>
      <c r="AD757" s="253"/>
      <c r="AE757" s="253"/>
      <c r="AF757" s="253"/>
      <c r="AG757" s="253"/>
      <c r="AH757" s="253"/>
      <c r="AI757" s="253"/>
      <c r="AJ757" s="253"/>
      <c r="AK757" s="253"/>
      <c r="AL757" s="253"/>
      <c r="AM757" s="253"/>
      <c r="AN757" s="253"/>
      <c r="AO757" s="253"/>
      <c r="AP757" s="253"/>
      <c r="AQ757" s="253"/>
      <c r="AR757" s="253"/>
      <c r="AS757" s="253"/>
      <c r="AT757" s="253"/>
      <c r="AU757" s="253"/>
      <c r="AV757" s="253"/>
      <c r="AW757" s="253"/>
      <c r="AX757" s="253"/>
      <c r="AY757" s="253"/>
      <c r="AZ757" s="253"/>
      <c r="BA757" s="253"/>
      <c r="BB757" s="253"/>
      <c r="BC757" s="253"/>
      <c r="BD757" s="253"/>
      <c r="BE757" s="253"/>
      <c r="BF757" s="253"/>
      <c r="BG757" s="253"/>
      <c r="BH757" s="253"/>
      <c r="BI757" s="253"/>
      <c r="BJ757" s="253"/>
      <c r="BK757" s="253"/>
      <c r="BL757" s="253"/>
      <c r="BM757" s="253"/>
      <c r="BN757" s="253"/>
      <c r="BO757" s="253"/>
      <c r="BP757" s="253"/>
      <c r="BQ757" s="253"/>
      <c r="BR757" s="253"/>
      <c r="BS757" s="253"/>
      <c r="BT757" s="253"/>
      <c r="BU757" s="253"/>
      <c r="BV757" s="253"/>
      <c r="BW757" s="253"/>
      <c r="BX757" s="253"/>
      <c r="BY757" s="253"/>
      <c r="BZ757" s="253"/>
      <c r="CA757" s="253"/>
      <c r="CB757" s="253"/>
      <c r="CC757" s="253"/>
      <c r="CD757" s="253"/>
      <c r="CE757" s="253"/>
      <c r="CF757" s="253"/>
      <c r="CG757" s="253"/>
      <c r="CH757" s="253"/>
      <c r="CI757" s="253"/>
      <c r="CJ757" s="253"/>
      <c r="CK757" s="253"/>
      <c r="CL757" s="253"/>
      <c r="CM757" s="253"/>
    </row>
    <row r="758" spans="1:91" x14ac:dyDescent="0.25">
      <c r="A758" s="253"/>
      <c r="B758" s="253"/>
      <c r="C758" s="253"/>
      <c r="D758" s="253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  <c r="AA758" s="253"/>
      <c r="AB758" s="253"/>
      <c r="AC758" s="253"/>
      <c r="AD758" s="253"/>
      <c r="AE758" s="253"/>
      <c r="AF758" s="253"/>
      <c r="AG758" s="253"/>
      <c r="AH758" s="253"/>
      <c r="AI758" s="253"/>
      <c r="AJ758" s="253"/>
      <c r="AK758" s="253"/>
      <c r="AL758" s="253"/>
      <c r="AM758" s="253"/>
      <c r="AN758" s="253"/>
      <c r="AO758" s="253"/>
      <c r="AP758" s="253"/>
      <c r="AQ758" s="253"/>
      <c r="AR758" s="253"/>
      <c r="AS758" s="253"/>
      <c r="AT758" s="253"/>
      <c r="AU758" s="253"/>
      <c r="AV758" s="253"/>
      <c r="AW758" s="253"/>
      <c r="AX758" s="253"/>
      <c r="AY758" s="253"/>
      <c r="AZ758" s="253"/>
      <c r="BA758" s="253"/>
      <c r="BB758" s="253"/>
      <c r="BC758" s="253"/>
      <c r="BD758" s="253"/>
      <c r="BE758" s="253"/>
      <c r="BF758" s="253"/>
      <c r="BG758" s="253"/>
      <c r="BH758" s="253"/>
      <c r="BI758" s="253"/>
      <c r="BJ758" s="253"/>
      <c r="BK758" s="253"/>
      <c r="BL758" s="253"/>
      <c r="BM758" s="253"/>
      <c r="BN758" s="253"/>
      <c r="BO758" s="253"/>
      <c r="BP758" s="253"/>
      <c r="BQ758" s="253"/>
      <c r="BR758" s="253"/>
      <c r="BS758" s="253"/>
      <c r="BT758" s="253"/>
      <c r="BU758" s="253"/>
      <c r="BV758" s="253"/>
      <c r="BW758" s="253"/>
      <c r="BX758" s="253"/>
      <c r="BY758" s="253"/>
      <c r="BZ758" s="253"/>
      <c r="CA758" s="253"/>
      <c r="CB758" s="253"/>
      <c r="CC758" s="253"/>
      <c r="CD758" s="253"/>
      <c r="CE758" s="253"/>
      <c r="CF758" s="253"/>
      <c r="CG758" s="253"/>
      <c r="CH758" s="253"/>
      <c r="CI758" s="253"/>
      <c r="CJ758" s="253"/>
      <c r="CK758" s="253"/>
      <c r="CL758" s="253"/>
      <c r="CM758" s="253"/>
    </row>
    <row r="759" spans="1:91" x14ac:dyDescent="0.25">
      <c r="A759" s="253"/>
      <c r="B759" s="253"/>
      <c r="C759" s="253"/>
      <c r="D759" s="253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  <c r="AA759" s="253"/>
      <c r="AB759" s="253"/>
      <c r="AC759" s="253"/>
      <c r="AD759" s="253"/>
      <c r="AE759" s="253"/>
      <c r="AF759" s="253"/>
      <c r="AG759" s="253"/>
      <c r="AH759" s="253"/>
      <c r="AI759" s="253"/>
      <c r="AJ759" s="253"/>
      <c r="AK759" s="253"/>
      <c r="AL759" s="253"/>
      <c r="AM759" s="253"/>
      <c r="AN759" s="253"/>
      <c r="AO759" s="253"/>
      <c r="AP759" s="253"/>
      <c r="AQ759" s="253"/>
      <c r="AR759" s="253"/>
      <c r="AS759" s="253"/>
      <c r="AT759" s="253"/>
      <c r="AU759" s="253"/>
      <c r="AV759" s="253"/>
      <c r="AW759" s="253"/>
      <c r="AX759" s="253"/>
      <c r="AY759" s="253"/>
      <c r="AZ759" s="253"/>
      <c r="BA759" s="253"/>
      <c r="BB759" s="253"/>
      <c r="BC759" s="253"/>
      <c r="BD759" s="253"/>
      <c r="BE759" s="253"/>
      <c r="BF759" s="253"/>
      <c r="BG759" s="253"/>
      <c r="BH759" s="253"/>
      <c r="BI759" s="253"/>
      <c r="BJ759" s="253"/>
      <c r="BK759" s="253"/>
      <c r="BL759" s="253"/>
      <c r="BM759" s="253"/>
      <c r="BN759" s="253"/>
      <c r="BO759" s="253"/>
      <c r="BP759" s="253"/>
      <c r="BQ759" s="253"/>
      <c r="BR759" s="253"/>
      <c r="BS759" s="253"/>
      <c r="BT759" s="253"/>
      <c r="BU759" s="253"/>
      <c r="BV759" s="253"/>
      <c r="BW759" s="253"/>
      <c r="BX759" s="253"/>
      <c r="BY759" s="253"/>
      <c r="BZ759" s="253"/>
      <c r="CA759" s="253"/>
      <c r="CB759" s="253"/>
      <c r="CC759" s="253"/>
      <c r="CD759" s="253"/>
      <c r="CE759" s="253"/>
      <c r="CF759" s="253"/>
      <c r="CG759" s="253"/>
      <c r="CH759" s="253"/>
      <c r="CI759" s="253"/>
      <c r="CJ759" s="253"/>
      <c r="CK759" s="253"/>
      <c r="CL759" s="253"/>
      <c r="CM759" s="253"/>
    </row>
    <row r="760" spans="1:91" x14ac:dyDescent="0.25">
      <c r="A760" s="253"/>
      <c r="B760" s="253"/>
      <c r="C760" s="253"/>
      <c r="D760" s="253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  <c r="AA760" s="253"/>
      <c r="AB760" s="253"/>
      <c r="AC760" s="253"/>
      <c r="AD760" s="253"/>
      <c r="AE760" s="253"/>
      <c r="AF760" s="253"/>
      <c r="AG760" s="253"/>
      <c r="AH760" s="253"/>
      <c r="AI760" s="253"/>
      <c r="AJ760" s="253"/>
      <c r="AK760" s="253"/>
      <c r="AL760" s="253"/>
      <c r="AM760" s="253"/>
      <c r="AN760" s="253"/>
      <c r="AO760" s="253"/>
      <c r="AP760" s="253"/>
      <c r="AQ760" s="253"/>
      <c r="AR760" s="253"/>
      <c r="AS760" s="253"/>
      <c r="AT760" s="253"/>
      <c r="AU760" s="253"/>
      <c r="AV760" s="253"/>
      <c r="AW760" s="253"/>
      <c r="AX760" s="253"/>
      <c r="AY760" s="253"/>
      <c r="AZ760" s="253"/>
      <c r="BA760" s="253"/>
      <c r="BB760" s="253"/>
      <c r="BC760" s="253"/>
      <c r="BD760" s="253"/>
      <c r="BE760" s="253"/>
      <c r="BF760" s="253"/>
      <c r="BG760" s="253"/>
      <c r="BH760" s="253"/>
      <c r="BI760" s="253"/>
      <c r="BJ760" s="253"/>
      <c r="BK760" s="253"/>
      <c r="BL760" s="253"/>
      <c r="BM760" s="253"/>
      <c r="BN760" s="253"/>
      <c r="BO760" s="253"/>
      <c r="BP760" s="253"/>
      <c r="BQ760" s="253"/>
      <c r="BR760" s="253"/>
      <c r="BS760" s="253"/>
      <c r="BT760" s="253"/>
      <c r="BU760" s="253"/>
      <c r="BV760" s="253"/>
      <c r="BW760" s="253"/>
      <c r="BX760" s="253"/>
      <c r="BY760" s="253"/>
      <c r="BZ760" s="253"/>
      <c r="CA760" s="253"/>
      <c r="CB760" s="253"/>
      <c r="CC760" s="253"/>
      <c r="CD760" s="253"/>
      <c r="CE760" s="253"/>
      <c r="CF760" s="253"/>
      <c r="CG760" s="253"/>
      <c r="CH760" s="253"/>
      <c r="CI760" s="253"/>
      <c r="CJ760" s="253"/>
      <c r="CK760" s="253"/>
      <c r="CL760" s="253"/>
      <c r="CM760" s="253"/>
    </row>
    <row r="761" spans="1:91" x14ac:dyDescent="0.25">
      <c r="A761" s="253"/>
      <c r="B761" s="253"/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53"/>
      <c r="AS761" s="253"/>
      <c r="AT761" s="253"/>
      <c r="AU761" s="253"/>
      <c r="AV761" s="253"/>
      <c r="AW761" s="253"/>
      <c r="AX761" s="253"/>
      <c r="AY761" s="253"/>
      <c r="AZ761" s="253"/>
      <c r="BA761" s="253"/>
      <c r="BB761" s="253"/>
      <c r="BC761" s="253"/>
      <c r="BD761" s="253"/>
      <c r="BE761" s="253"/>
      <c r="BF761" s="253"/>
      <c r="BG761" s="253"/>
      <c r="BH761" s="253"/>
      <c r="BI761" s="253"/>
      <c r="BJ761" s="253"/>
      <c r="BK761" s="253"/>
      <c r="BL761" s="253"/>
      <c r="BM761" s="253"/>
      <c r="BN761" s="253"/>
      <c r="BO761" s="253"/>
      <c r="BP761" s="253"/>
      <c r="BQ761" s="253"/>
      <c r="BR761" s="253"/>
      <c r="BS761" s="253"/>
      <c r="BT761" s="253"/>
      <c r="BU761" s="253"/>
      <c r="BV761" s="253"/>
      <c r="BW761" s="253"/>
      <c r="BX761" s="253"/>
      <c r="BY761" s="253"/>
      <c r="BZ761" s="253"/>
      <c r="CA761" s="253"/>
      <c r="CB761" s="253"/>
      <c r="CC761" s="253"/>
      <c r="CD761" s="253"/>
      <c r="CE761" s="253"/>
      <c r="CF761" s="253"/>
      <c r="CG761" s="253"/>
      <c r="CH761" s="253"/>
      <c r="CI761" s="253"/>
      <c r="CJ761" s="253"/>
      <c r="CK761" s="253"/>
      <c r="CL761" s="253"/>
      <c r="CM761" s="253"/>
    </row>
    <row r="762" spans="1:91" x14ac:dyDescent="0.25">
      <c r="A762" s="253"/>
      <c r="B762" s="253"/>
      <c r="C762" s="253"/>
      <c r="D762" s="253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  <c r="AA762" s="253"/>
      <c r="AB762" s="253"/>
      <c r="AC762" s="253"/>
      <c r="AD762" s="253"/>
      <c r="AE762" s="253"/>
      <c r="AF762" s="253"/>
      <c r="AG762" s="253"/>
      <c r="AH762" s="253"/>
      <c r="AI762" s="253"/>
      <c r="AJ762" s="253"/>
      <c r="AK762" s="253"/>
      <c r="AL762" s="253"/>
      <c r="AM762" s="253"/>
      <c r="AN762" s="253"/>
      <c r="AO762" s="253"/>
      <c r="AP762" s="253"/>
      <c r="AQ762" s="253"/>
      <c r="AR762" s="253"/>
      <c r="AS762" s="253"/>
      <c r="AT762" s="253"/>
      <c r="AU762" s="253"/>
      <c r="AV762" s="253"/>
      <c r="AW762" s="253"/>
      <c r="AX762" s="253"/>
      <c r="AY762" s="253"/>
      <c r="AZ762" s="253"/>
      <c r="BA762" s="253"/>
      <c r="BB762" s="253"/>
      <c r="BC762" s="253"/>
      <c r="BD762" s="253"/>
      <c r="BE762" s="253"/>
      <c r="BF762" s="253"/>
      <c r="BG762" s="253"/>
      <c r="BH762" s="253"/>
      <c r="BI762" s="253"/>
      <c r="BJ762" s="253"/>
      <c r="BK762" s="253"/>
      <c r="BL762" s="253"/>
      <c r="BM762" s="253"/>
      <c r="BN762" s="253"/>
      <c r="BO762" s="253"/>
      <c r="BP762" s="253"/>
      <c r="BQ762" s="253"/>
      <c r="BR762" s="253"/>
      <c r="BS762" s="253"/>
      <c r="BT762" s="253"/>
      <c r="BU762" s="253"/>
      <c r="BV762" s="253"/>
      <c r="BW762" s="253"/>
      <c r="BX762" s="253"/>
      <c r="BY762" s="253"/>
      <c r="BZ762" s="253"/>
      <c r="CA762" s="253"/>
      <c r="CB762" s="253"/>
      <c r="CC762" s="253"/>
      <c r="CD762" s="253"/>
      <c r="CE762" s="253"/>
      <c r="CF762" s="253"/>
      <c r="CG762" s="253"/>
      <c r="CH762" s="253"/>
      <c r="CI762" s="253"/>
      <c r="CJ762" s="253"/>
      <c r="CK762" s="253"/>
      <c r="CL762" s="253"/>
      <c r="CM762" s="253"/>
    </row>
    <row r="763" spans="1:91" x14ac:dyDescent="0.25">
      <c r="A763" s="253"/>
      <c r="B763" s="253"/>
      <c r="C763" s="253"/>
      <c r="D763" s="253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  <c r="AA763" s="253"/>
      <c r="AB763" s="253"/>
      <c r="AC763" s="253"/>
      <c r="AD763" s="253"/>
      <c r="AE763" s="253"/>
      <c r="AF763" s="253"/>
      <c r="AG763" s="253"/>
      <c r="AH763" s="253"/>
      <c r="AI763" s="253"/>
      <c r="AJ763" s="253"/>
      <c r="AK763" s="253"/>
      <c r="AL763" s="253"/>
      <c r="AM763" s="253"/>
      <c r="AN763" s="253"/>
      <c r="AO763" s="253"/>
      <c r="AP763" s="253"/>
      <c r="AQ763" s="253"/>
      <c r="AR763" s="253"/>
      <c r="AS763" s="253"/>
      <c r="AT763" s="253"/>
      <c r="AU763" s="253"/>
      <c r="AV763" s="253"/>
      <c r="AW763" s="253"/>
      <c r="AX763" s="253"/>
      <c r="AY763" s="253"/>
      <c r="AZ763" s="253"/>
      <c r="BA763" s="253"/>
      <c r="BB763" s="253"/>
      <c r="BC763" s="253"/>
      <c r="BD763" s="253"/>
      <c r="BE763" s="253"/>
      <c r="BF763" s="253"/>
      <c r="BG763" s="253"/>
      <c r="BH763" s="253"/>
      <c r="BI763" s="253"/>
      <c r="BJ763" s="253"/>
      <c r="BK763" s="253"/>
      <c r="BL763" s="253"/>
      <c r="BM763" s="253"/>
      <c r="BN763" s="253"/>
      <c r="BO763" s="253"/>
      <c r="BP763" s="253"/>
      <c r="BQ763" s="253"/>
      <c r="BR763" s="253"/>
      <c r="BS763" s="253"/>
      <c r="BT763" s="253"/>
      <c r="BU763" s="253"/>
      <c r="BV763" s="253"/>
      <c r="BW763" s="253"/>
      <c r="BX763" s="253"/>
      <c r="BY763" s="253"/>
      <c r="BZ763" s="253"/>
      <c r="CA763" s="253"/>
      <c r="CB763" s="253"/>
      <c r="CC763" s="253"/>
      <c r="CD763" s="253"/>
      <c r="CE763" s="253"/>
      <c r="CF763" s="253"/>
      <c r="CG763" s="253"/>
      <c r="CH763" s="253"/>
      <c r="CI763" s="253"/>
      <c r="CJ763" s="253"/>
      <c r="CK763" s="253"/>
      <c r="CL763" s="253"/>
      <c r="CM763" s="253"/>
    </row>
    <row r="764" spans="1:91" x14ac:dyDescent="0.25">
      <c r="A764" s="253"/>
      <c r="B764" s="253"/>
      <c r="C764" s="253"/>
      <c r="D764" s="253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  <c r="AA764" s="253"/>
      <c r="AB764" s="253"/>
      <c r="AC764" s="253"/>
      <c r="AD764" s="253"/>
      <c r="AE764" s="253"/>
      <c r="AF764" s="253"/>
      <c r="AG764" s="253"/>
      <c r="AH764" s="253"/>
      <c r="AI764" s="253"/>
      <c r="AJ764" s="253"/>
      <c r="AK764" s="253"/>
      <c r="AL764" s="253"/>
      <c r="AM764" s="253"/>
      <c r="AN764" s="253"/>
      <c r="AO764" s="253"/>
      <c r="AP764" s="253"/>
      <c r="AQ764" s="253"/>
      <c r="AR764" s="253"/>
      <c r="AS764" s="253"/>
      <c r="AT764" s="253"/>
      <c r="AU764" s="253"/>
      <c r="AV764" s="253"/>
      <c r="AW764" s="253"/>
      <c r="AX764" s="253"/>
      <c r="AY764" s="253"/>
      <c r="AZ764" s="253"/>
      <c r="BA764" s="253"/>
      <c r="BB764" s="253"/>
      <c r="BC764" s="253"/>
      <c r="BD764" s="253"/>
      <c r="BE764" s="253"/>
      <c r="BF764" s="253"/>
      <c r="BG764" s="253"/>
      <c r="BH764" s="253"/>
      <c r="BI764" s="253"/>
      <c r="BJ764" s="253"/>
      <c r="BK764" s="253"/>
      <c r="BL764" s="253"/>
      <c r="BM764" s="253"/>
      <c r="BN764" s="253"/>
      <c r="BO764" s="253"/>
      <c r="BP764" s="253"/>
      <c r="BQ764" s="253"/>
      <c r="BR764" s="253"/>
      <c r="BS764" s="253"/>
      <c r="BT764" s="253"/>
      <c r="BU764" s="253"/>
      <c r="BV764" s="253"/>
      <c r="BW764" s="253"/>
      <c r="BX764" s="253"/>
      <c r="BY764" s="253"/>
      <c r="BZ764" s="253"/>
      <c r="CA764" s="253"/>
      <c r="CB764" s="253"/>
      <c r="CC764" s="253"/>
      <c r="CD764" s="253"/>
      <c r="CE764" s="253"/>
      <c r="CF764" s="253"/>
      <c r="CG764" s="253"/>
      <c r="CH764" s="253"/>
      <c r="CI764" s="253"/>
      <c r="CJ764" s="253"/>
      <c r="CK764" s="253"/>
      <c r="CL764" s="253"/>
      <c r="CM764" s="253"/>
    </row>
    <row r="765" spans="1:91" x14ac:dyDescent="0.25">
      <c r="A765" s="253"/>
      <c r="B765" s="253"/>
      <c r="C765" s="253"/>
      <c r="D765" s="253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  <c r="AA765" s="253"/>
      <c r="AB765" s="253"/>
      <c r="AC765" s="253"/>
      <c r="AD765" s="253"/>
      <c r="AE765" s="253"/>
      <c r="AF765" s="253"/>
      <c r="AG765" s="253"/>
      <c r="AH765" s="253"/>
      <c r="AI765" s="253"/>
      <c r="AJ765" s="253"/>
      <c r="AK765" s="253"/>
      <c r="AL765" s="253"/>
      <c r="AM765" s="253"/>
      <c r="AN765" s="253"/>
      <c r="AO765" s="253"/>
      <c r="AP765" s="253"/>
      <c r="AQ765" s="253"/>
      <c r="AR765" s="253"/>
      <c r="AS765" s="253"/>
      <c r="AT765" s="253"/>
      <c r="AU765" s="253"/>
      <c r="AV765" s="253"/>
      <c r="AW765" s="253"/>
      <c r="AX765" s="253"/>
      <c r="AY765" s="253"/>
      <c r="AZ765" s="253"/>
      <c r="BA765" s="253"/>
      <c r="BB765" s="253"/>
      <c r="BC765" s="253"/>
      <c r="BD765" s="253"/>
      <c r="BE765" s="253"/>
      <c r="BF765" s="253"/>
      <c r="BG765" s="253"/>
      <c r="BH765" s="253"/>
      <c r="BI765" s="253"/>
      <c r="BJ765" s="253"/>
      <c r="BK765" s="253"/>
      <c r="BL765" s="253"/>
      <c r="BM765" s="253"/>
      <c r="BN765" s="253"/>
      <c r="BO765" s="253"/>
      <c r="BP765" s="253"/>
      <c r="BQ765" s="253"/>
      <c r="BR765" s="253"/>
      <c r="BS765" s="253"/>
      <c r="BT765" s="253"/>
      <c r="BU765" s="253"/>
      <c r="BV765" s="253"/>
      <c r="BW765" s="253"/>
      <c r="BX765" s="253"/>
      <c r="BY765" s="253"/>
      <c r="BZ765" s="253"/>
      <c r="CA765" s="253"/>
      <c r="CB765" s="253"/>
      <c r="CC765" s="253"/>
      <c r="CD765" s="253"/>
      <c r="CE765" s="253"/>
      <c r="CF765" s="253"/>
      <c r="CG765" s="253"/>
      <c r="CH765" s="253"/>
      <c r="CI765" s="253"/>
      <c r="CJ765" s="253"/>
      <c r="CK765" s="253"/>
      <c r="CL765" s="253"/>
      <c r="CM765" s="253"/>
    </row>
    <row r="766" spans="1:91" x14ac:dyDescent="0.25">
      <c r="A766" s="253"/>
      <c r="B766" s="253"/>
      <c r="C766" s="253"/>
      <c r="D766" s="253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/>
      <c r="AJ766" s="253"/>
      <c r="AK766" s="253"/>
      <c r="AL766" s="253"/>
      <c r="AM766" s="253"/>
      <c r="AN766" s="253"/>
      <c r="AO766" s="253"/>
      <c r="AP766" s="253"/>
      <c r="AQ766" s="253"/>
      <c r="AR766" s="253"/>
      <c r="AS766" s="253"/>
      <c r="AT766" s="253"/>
      <c r="AU766" s="253"/>
      <c r="AV766" s="253"/>
      <c r="AW766" s="253"/>
      <c r="AX766" s="253"/>
      <c r="AY766" s="253"/>
      <c r="AZ766" s="253"/>
      <c r="BA766" s="253"/>
      <c r="BB766" s="253"/>
      <c r="BC766" s="253"/>
      <c r="BD766" s="253"/>
      <c r="BE766" s="253"/>
      <c r="BF766" s="253"/>
      <c r="BG766" s="253"/>
      <c r="BH766" s="253"/>
      <c r="BI766" s="253"/>
      <c r="BJ766" s="253"/>
      <c r="BK766" s="253"/>
      <c r="BL766" s="253"/>
      <c r="BM766" s="253"/>
      <c r="BN766" s="253"/>
      <c r="BO766" s="253"/>
      <c r="BP766" s="253"/>
      <c r="BQ766" s="253"/>
      <c r="BR766" s="253"/>
      <c r="BS766" s="253"/>
      <c r="BT766" s="253"/>
      <c r="BU766" s="253"/>
      <c r="BV766" s="253"/>
      <c r="BW766" s="253"/>
      <c r="BX766" s="253"/>
      <c r="BY766" s="253"/>
      <c r="BZ766" s="253"/>
      <c r="CA766" s="253"/>
      <c r="CB766" s="253"/>
      <c r="CC766" s="253"/>
      <c r="CD766" s="253"/>
      <c r="CE766" s="253"/>
      <c r="CF766" s="253"/>
      <c r="CG766" s="253"/>
      <c r="CH766" s="253"/>
      <c r="CI766" s="253"/>
      <c r="CJ766" s="253"/>
      <c r="CK766" s="253"/>
      <c r="CL766" s="253"/>
      <c r="CM766" s="253"/>
    </row>
    <row r="767" spans="1:91" x14ac:dyDescent="0.25">
      <c r="A767" s="253"/>
      <c r="B767" s="253"/>
      <c r="C767" s="253"/>
      <c r="D767" s="253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  <c r="AA767" s="253"/>
      <c r="AB767" s="253"/>
      <c r="AC767" s="253"/>
      <c r="AD767" s="253"/>
      <c r="AE767" s="253"/>
      <c r="AF767" s="253"/>
      <c r="AG767" s="253"/>
      <c r="AH767" s="253"/>
      <c r="AI767" s="253"/>
      <c r="AJ767" s="253"/>
      <c r="AK767" s="253"/>
      <c r="AL767" s="253"/>
      <c r="AM767" s="253"/>
      <c r="AN767" s="253"/>
      <c r="AO767" s="253"/>
      <c r="AP767" s="253"/>
      <c r="AQ767" s="253"/>
      <c r="AR767" s="253"/>
      <c r="AS767" s="253"/>
      <c r="AT767" s="253"/>
      <c r="AU767" s="253"/>
      <c r="AV767" s="253"/>
      <c r="AW767" s="253"/>
      <c r="AX767" s="253"/>
      <c r="AY767" s="253"/>
      <c r="AZ767" s="253"/>
      <c r="BA767" s="253"/>
      <c r="BB767" s="253"/>
      <c r="BC767" s="253"/>
      <c r="BD767" s="253"/>
      <c r="BE767" s="253"/>
      <c r="BF767" s="253"/>
      <c r="BG767" s="253"/>
      <c r="BH767" s="253"/>
      <c r="BI767" s="253"/>
      <c r="BJ767" s="253"/>
      <c r="BK767" s="253"/>
      <c r="BL767" s="253"/>
      <c r="BM767" s="253"/>
      <c r="BN767" s="253"/>
      <c r="BO767" s="253"/>
      <c r="BP767" s="253"/>
      <c r="BQ767" s="253"/>
      <c r="BR767" s="253"/>
      <c r="BS767" s="253"/>
      <c r="BT767" s="253"/>
      <c r="BU767" s="253"/>
      <c r="BV767" s="253"/>
      <c r="BW767" s="253"/>
      <c r="BX767" s="253"/>
      <c r="BY767" s="253"/>
      <c r="BZ767" s="253"/>
      <c r="CA767" s="253"/>
      <c r="CB767" s="253"/>
      <c r="CC767" s="253"/>
      <c r="CD767" s="253"/>
      <c r="CE767" s="253"/>
      <c r="CF767" s="253"/>
      <c r="CG767" s="253"/>
      <c r="CH767" s="253"/>
      <c r="CI767" s="253"/>
      <c r="CJ767" s="253"/>
      <c r="CK767" s="253"/>
      <c r="CL767" s="253"/>
      <c r="CM767" s="253"/>
    </row>
    <row r="768" spans="1:91" x14ac:dyDescent="0.25">
      <c r="A768" s="253"/>
      <c r="B768" s="253"/>
      <c r="C768" s="253"/>
      <c r="D768" s="253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  <c r="AA768" s="253"/>
      <c r="AB768" s="253"/>
      <c r="AC768" s="253"/>
      <c r="AD768" s="253"/>
      <c r="AE768" s="253"/>
      <c r="AF768" s="253"/>
      <c r="AG768" s="253"/>
      <c r="AH768" s="253"/>
      <c r="AI768" s="253"/>
      <c r="AJ768" s="253"/>
      <c r="AK768" s="253"/>
      <c r="AL768" s="253"/>
      <c r="AM768" s="253"/>
      <c r="AN768" s="253"/>
      <c r="AO768" s="253"/>
      <c r="AP768" s="253"/>
      <c r="AQ768" s="253"/>
      <c r="AR768" s="253"/>
      <c r="AS768" s="253"/>
      <c r="AT768" s="253"/>
      <c r="AU768" s="253"/>
      <c r="AV768" s="253"/>
      <c r="AW768" s="253"/>
      <c r="AX768" s="253"/>
      <c r="AY768" s="253"/>
      <c r="AZ768" s="253"/>
      <c r="BA768" s="253"/>
      <c r="BB768" s="253"/>
      <c r="BC768" s="253"/>
      <c r="BD768" s="253"/>
      <c r="BE768" s="253"/>
      <c r="BF768" s="253"/>
      <c r="BG768" s="253"/>
      <c r="BH768" s="253"/>
      <c r="BI768" s="253"/>
      <c r="BJ768" s="253"/>
      <c r="BK768" s="253"/>
      <c r="BL768" s="253"/>
      <c r="BM768" s="253"/>
      <c r="BN768" s="253"/>
      <c r="BO768" s="253"/>
      <c r="BP768" s="253"/>
      <c r="BQ768" s="253"/>
      <c r="BR768" s="253"/>
      <c r="BS768" s="253"/>
      <c r="BT768" s="253"/>
      <c r="BU768" s="253"/>
      <c r="BV768" s="253"/>
      <c r="BW768" s="253"/>
      <c r="BX768" s="253"/>
      <c r="BY768" s="253"/>
      <c r="BZ768" s="253"/>
      <c r="CA768" s="253"/>
      <c r="CB768" s="253"/>
      <c r="CC768" s="253"/>
      <c r="CD768" s="253"/>
      <c r="CE768" s="253"/>
      <c r="CF768" s="253"/>
      <c r="CG768" s="253"/>
      <c r="CH768" s="253"/>
      <c r="CI768" s="253"/>
      <c r="CJ768" s="253"/>
      <c r="CK768" s="253"/>
      <c r="CL768" s="253"/>
      <c r="CM768" s="253"/>
    </row>
    <row r="769" spans="1:91" x14ac:dyDescent="0.25">
      <c r="A769" s="253"/>
      <c r="B769" s="253"/>
      <c r="C769" s="253"/>
      <c r="D769" s="253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  <c r="AA769" s="253"/>
      <c r="AB769" s="253"/>
      <c r="AC769" s="253"/>
      <c r="AD769" s="253"/>
      <c r="AE769" s="253"/>
      <c r="AF769" s="253"/>
      <c r="AG769" s="253"/>
      <c r="AH769" s="253"/>
      <c r="AI769" s="253"/>
      <c r="AJ769" s="253"/>
      <c r="AK769" s="253"/>
      <c r="AL769" s="253"/>
      <c r="AM769" s="253"/>
      <c r="AN769" s="253"/>
      <c r="AO769" s="253"/>
      <c r="AP769" s="253"/>
      <c r="AQ769" s="253"/>
      <c r="AR769" s="253"/>
      <c r="AS769" s="253"/>
      <c r="AT769" s="253"/>
      <c r="AU769" s="253"/>
      <c r="AV769" s="253"/>
      <c r="AW769" s="253"/>
      <c r="AX769" s="253"/>
      <c r="AY769" s="253"/>
      <c r="AZ769" s="253"/>
      <c r="BA769" s="253"/>
      <c r="BB769" s="253"/>
      <c r="BC769" s="253"/>
      <c r="BD769" s="253"/>
      <c r="BE769" s="253"/>
      <c r="BF769" s="253"/>
      <c r="BG769" s="253"/>
      <c r="BH769" s="253"/>
      <c r="BI769" s="253"/>
      <c r="BJ769" s="253"/>
      <c r="BK769" s="253"/>
      <c r="BL769" s="253"/>
      <c r="BM769" s="253"/>
      <c r="BN769" s="253"/>
      <c r="BO769" s="253"/>
      <c r="BP769" s="253"/>
      <c r="BQ769" s="253"/>
      <c r="BR769" s="253"/>
      <c r="BS769" s="253"/>
      <c r="BT769" s="253"/>
      <c r="BU769" s="253"/>
      <c r="BV769" s="253"/>
      <c r="BW769" s="253"/>
      <c r="BX769" s="253"/>
      <c r="BY769" s="253"/>
      <c r="BZ769" s="253"/>
      <c r="CA769" s="253"/>
      <c r="CB769" s="253"/>
      <c r="CC769" s="253"/>
      <c r="CD769" s="253"/>
      <c r="CE769" s="253"/>
      <c r="CF769" s="253"/>
      <c r="CG769" s="253"/>
      <c r="CH769" s="253"/>
      <c r="CI769" s="253"/>
      <c r="CJ769" s="253"/>
      <c r="CK769" s="253"/>
      <c r="CL769" s="253"/>
      <c r="CM769" s="253"/>
    </row>
    <row r="770" spans="1:91" x14ac:dyDescent="0.25">
      <c r="A770" s="253"/>
      <c r="B770" s="253"/>
      <c r="C770" s="253"/>
      <c r="D770" s="253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  <c r="AA770" s="253"/>
      <c r="AB770" s="253"/>
      <c r="AC770" s="253"/>
      <c r="AD770" s="253"/>
      <c r="AE770" s="253"/>
      <c r="AF770" s="253"/>
      <c r="AG770" s="253"/>
      <c r="AH770" s="253"/>
      <c r="AI770" s="253"/>
      <c r="AJ770" s="253"/>
      <c r="AK770" s="253"/>
      <c r="AL770" s="253"/>
      <c r="AM770" s="253"/>
      <c r="AN770" s="253"/>
      <c r="AO770" s="253"/>
      <c r="AP770" s="253"/>
      <c r="AQ770" s="253"/>
      <c r="AR770" s="253"/>
      <c r="AS770" s="253"/>
      <c r="AT770" s="253"/>
      <c r="AU770" s="253"/>
      <c r="AV770" s="253"/>
      <c r="AW770" s="253"/>
      <c r="AX770" s="253"/>
      <c r="AY770" s="253"/>
      <c r="AZ770" s="253"/>
      <c r="BA770" s="253"/>
      <c r="BB770" s="253"/>
      <c r="BC770" s="253"/>
      <c r="BD770" s="253"/>
      <c r="BE770" s="253"/>
      <c r="BF770" s="253"/>
      <c r="BG770" s="253"/>
      <c r="BH770" s="253"/>
      <c r="BI770" s="253"/>
      <c r="BJ770" s="253"/>
      <c r="BK770" s="253"/>
      <c r="BL770" s="253"/>
      <c r="BM770" s="253"/>
      <c r="BN770" s="253"/>
      <c r="BO770" s="253"/>
      <c r="BP770" s="253"/>
      <c r="BQ770" s="253"/>
      <c r="BR770" s="253"/>
      <c r="BS770" s="253"/>
      <c r="BT770" s="253"/>
      <c r="BU770" s="253"/>
      <c r="BV770" s="253"/>
      <c r="BW770" s="253"/>
      <c r="BX770" s="253"/>
      <c r="BY770" s="253"/>
      <c r="BZ770" s="253"/>
      <c r="CA770" s="253"/>
      <c r="CB770" s="253"/>
      <c r="CC770" s="253"/>
      <c r="CD770" s="253"/>
      <c r="CE770" s="253"/>
      <c r="CF770" s="253"/>
      <c r="CG770" s="253"/>
      <c r="CH770" s="253"/>
      <c r="CI770" s="253"/>
      <c r="CJ770" s="253"/>
      <c r="CK770" s="253"/>
      <c r="CL770" s="253"/>
      <c r="CM770" s="253"/>
    </row>
    <row r="771" spans="1:91" x14ac:dyDescent="0.25">
      <c r="A771" s="253"/>
      <c r="B771" s="253"/>
      <c r="C771" s="253"/>
      <c r="D771" s="253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  <c r="AA771" s="253"/>
      <c r="AB771" s="253"/>
      <c r="AC771" s="253"/>
      <c r="AD771" s="253"/>
      <c r="AE771" s="253"/>
      <c r="AF771" s="253"/>
      <c r="AG771" s="253"/>
      <c r="AH771" s="253"/>
      <c r="AI771" s="253"/>
      <c r="AJ771" s="253"/>
      <c r="AK771" s="253"/>
      <c r="AL771" s="253"/>
      <c r="AM771" s="253"/>
      <c r="AN771" s="253"/>
      <c r="AO771" s="253"/>
      <c r="AP771" s="253"/>
      <c r="AQ771" s="253"/>
      <c r="AR771" s="253"/>
      <c r="AS771" s="253"/>
      <c r="AT771" s="253"/>
      <c r="AU771" s="253"/>
      <c r="AV771" s="253"/>
      <c r="AW771" s="253"/>
      <c r="AX771" s="253"/>
      <c r="AY771" s="253"/>
      <c r="AZ771" s="253"/>
      <c r="BA771" s="253"/>
      <c r="BB771" s="253"/>
      <c r="BC771" s="253"/>
      <c r="BD771" s="253"/>
      <c r="BE771" s="253"/>
      <c r="BF771" s="253"/>
      <c r="BG771" s="253"/>
      <c r="BH771" s="253"/>
      <c r="BI771" s="253"/>
      <c r="BJ771" s="253"/>
      <c r="BK771" s="253"/>
      <c r="BL771" s="253"/>
      <c r="BM771" s="253"/>
      <c r="BN771" s="253"/>
      <c r="BO771" s="253"/>
      <c r="BP771" s="253"/>
      <c r="BQ771" s="253"/>
      <c r="BR771" s="253"/>
      <c r="BS771" s="253"/>
      <c r="BT771" s="253"/>
      <c r="BU771" s="253"/>
      <c r="BV771" s="253"/>
      <c r="BW771" s="253"/>
      <c r="BX771" s="253"/>
      <c r="BY771" s="253"/>
      <c r="BZ771" s="253"/>
      <c r="CA771" s="253"/>
      <c r="CB771" s="253"/>
      <c r="CC771" s="253"/>
      <c r="CD771" s="253"/>
      <c r="CE771" s="253"/>
      <c r="CF771" s="253"/>
      <c r="CG771" s="253"/>
      <c r="CH771" s="253"/>
      <c r="CI771" s="253"/>
      <c r="CJ771" s="253"/>
      <c r="CK771" s="253"/>
      <c r="CL771" s="253"/>
      <c r="CM771" s="253"/>
    </row>
    <row r="772" spans="1:91" x14ac:dyDescent="0.25">
      <c r="A772" s="253"/>
      <c r="B772" s="253"/>
      <c r="C772" s="253"/>
      <c r="D772" s="253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  <c r="AA772" s="253"/>
      <c r="AB772" s="253"/>
      <c r="AC772" s="253"/>
      <c r="AD772" s="253"/>
      <c r="AE772" s="253"/>
      <c r="AF772" s="253"/>
      <c r="AG772" s="253"/>
      <c r="AH772" s="253"/>
      <c r="AI772" s="253"/>
      <c r="AJ772" s="253"/>
      <c r="AK772" s="253"/>
      <c r="AL772" s="253"/>
      <c r="AM772" s="253"/>
      <c r="AN772" s="253"/>
      <c r="AO772" s="253"/>
      <c r="AP772" s="253"/>
      <c r="AQ772" s="253"/>
      <c r="AR772" s="253"/>
      <c r="AS772" s="253"/>
      <c r="AT772" s="253"/>
      <c r="AU772" s="253"/>
      <c r="AV772" s="253"/>
      <c r="AW772" s="253"/>
      <c r="AX772" s="253"/>
      <c r="AY772" s="253"/>
      <c r="AZ772" s="253"/>
      <c r="BA772" s="253"/>
      <c r="BB772" s="253"/>
      <c r="BC772" s="253"/>
      <c r="BD772" s="253"/>
      <c r="BE772" s="253"/>
      <c r="BF772" s="253"/>
      <c r="BG772" s="253"/>
      <c r="BH772" s="253"/>
      <c r="BI772" s="253"/>
      <c r="BJ772" s="253"/>
      <c r="BK772" s="253"/>
      <c r="BL772" s="253"/>
      <c r="BM772" s="253"/>
      <c r="BN772" s="253"/>
      <c r="BO772" s="253"/>
      <c r="BP772" s="253"/>
      <c r="BQ772" s="253"/>
      <c r="BR772" s="253"/>
      <c r="BS772" s="253"/>
      <c r="BT772" s="253"/>
      <c r="BU772" s="253"/>
      <c r="BV772" s="253"/>
      <c r="BW772" s="253"/>
      <c r="BX772" s="253"/>
      <c r="BY772" s="253"/>
      <c r="BZ772" s="253"/>
      <c r="CA772" s="253"/>
      <c r="CB772" s="253"/>
      <c r="CC772" s="253"/>
      <c r="CD772" s="253"/>
      <c r="CE772" s="253"/>
      <c r="CF772" s="253"/>
      <c r="CG772" s="253"/>
      <c r="CH772" s="253"/>
      <c r="CI772" s="253"/>
      <c r="CJ772" s="253"/>
      <c r="CK772" s="253"/>
      <c r="CL772" s="253"/>
      <c r="CM772" s="253"/>
    </row>
    <row r="773" spans="1:91" x14ac:dyDescent="0.25">
      <c r="A773" s="253"/>
      <c r="B773" s="253"/>
      <c r="C773" s="253"/>
      <c r="D773" s="253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  <c r="AA773" s="253"/>
      <c r="AB773" s="253"/>
      <c r="AC773" s="253"/>
      <c r="AD773" s="253"/>
      <c r="AE773" s="253"/>
      <c r="AF773" s="253"/>
      <c r="AG773" s="253"/>
      <c r="AH773" s="253"/>
      <c r="AI773" s="253"/>
      <c r="AJ773" s="253"/>
      <c r="AK773" s="253"/>
      <c r="AL773" s="253"/>
      <c r="AM773" s="253"/>
      <c r="AN773" s="253"/>
      <c r="AO773" s="253"/>
      <c r="AP773" s="253"/>
      <c r="AQ773" s="253"/>
      <c r="AR773" s="253"/>
      <c r="AS773" s="253"/>
      <c r="AT773" s="253"/>
      <c r="AU773" s="253"/>
      <c r="AV773" s="253"/>
      <c r="AW773" s="253"/>
      <c r="AX773" s="253"/>
      <c r="AY773" s="253"/>
      <c r="AZ773" s="253"/>
      <c r="BA773" s="253"/>
      <c r="BB773" s="253"/>
      <c r="BC773" s="253"/>
      <c r="BD773" s="253"/>
      <c r="BE773" s="253"/>
      <c r="BF773" s="253"/>
      <c r="BG773" s="253"/>
      <c r="BH773" s="253"/>
      <c r="BI773" s="253"/>
      <c r="BJ773" s="253"/>
      <c r="BK773" s="253"/>
      <c r="BL773" s="253"/>
      <c r="BM773" s="253"/>
      <c r="BN773" s="253"/>
      <c r="BO773" s="253"/>
      <c r="BP773" s="253"/>
      <c r="BQ773" s="253"/>
      <c r="BR773" s="253"/>
      <c r="BS773" s="253"/>
      <c r="BT773" s="253"/>
      <c r="BU773" s="253"/>
      <c r="BV773" s="253"/>
      <c r="BW773" s="253"/>
      <c r="BX773" s="253"/>
      <c r="BY773" s="253"/>
      <c r="BZ773" s="253"/>
      <c r="CA773" s="253"/>
      <c r="CB773" s="253"/>
      <c r="CC773" s="253"/>
      <c r="CD773" s="253"/>
      <c r="CE773" s="253"/>
      <c r="CF773" s="253"/>
      <c r="CG773" s="253"/>
      <c r="CH773" s="253"/>
      <c r="CI773" s="253"/>
      <c r="CJ773" s="253"/>
      <c r="CK773" s="253"/>
      <c r="CL773" s="253"/>
      <c r="CM773" s="253"/>
    </row>
    <row r="774" spans="1:91" x14ac:dyDescent="0.25">
      <c r="A774" s="253"/>
      <c r="B774" s="253"/>
      <c r="C774" s="253"/>
      <c r="D774" s="253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  <c r="AA774" s="253"/>
      <c r="AB774" s="253"/>
      <c r="AC774" s="253"/>
      <c r="AD774" s="253"/>
      <c r="AE774" s="253"/>
      <c r="AF774" s="253"/>
      <c r="AG774" s="253"/>
      <c r="AH774" s="253"/>
      <c r="AI774" s="253"/>
      <c r="AJ774" s="253"/>
      <c r="AK774" s="253"/>
      <c r="AL774" s="253"/>
      <c r="AM774" s="253"/>
      <c r="AN774" s="253"/>
      <c r="AO774" s="253"/>
      <c r="AP774" s="253"/>
      <c r="AQ774" s="253"/>
      <c r="AR774" s="253"/>
      <c r="AS774" s="253"/>
      <c r="AT774" s="253"/>
      <c r="AU774" s="253"/>
      <c r="AV774" s="253"/>
      <c r="AW774" s="253"/>
      <c r="AX774" s="253"/>
      <c r="AY774" s="253"/>
      <c r="AZ774" s="253"/>
      <c r="BA774" s="253"/>
      <c r="BB774" s="253"/>
      <c r="BC774" s="253"/>
      <c r="BD774" s="253"/>
      <c r="BE774" s="253"/>
      <c r="BF774" s="253"/>
      <c r="BG774" s="253"/>
      <c r="BH774" s="253"/>
      <c r="BI774" s="253"/>
      <c r="BJ774" s="253"/>
      <c r="BK774" s="253"/>
      <c r="BL774" s="253"/>
      <c r="BM774" s="253"/>
      <c r="BN774" s="253"/>
      <c r="BO774" s="253"/>
      <c r="BP774" s="253"/>
      <c r="BQ774" s="253"/>
      <c r="BR774" s="253"/>
      <c r="BS774" s="253"/>
      <c r="BT774" s="253"/>
      <c r="BU774" s="253"/>
      <c r="BV774" s="253"/>
      <c r="BW774" s="253"/>
      <c r="BX774" s="253"/>
      <c r="BY774" s="253"/>
      <c r="BZ774" s="253"/>
      <c r="CA774" s="253"/>
      <c r="CB774" s="253"/>
      <c r="CC774" s="253"/>
      <c r="CD774" s="253"/>
      <c r="CE774" s="253"/>
      <c r="CF774" s="253"/>
      <c r="CG774" s="253"/>
      <c r="CH774" s="253"/>
      <c r="CI774" s="253"/>
      <c r="CJ774" s="253"/>
      <c r="CK774" s="253"/>
      <c r="CL774" s="253"/>
      <c r="CM774" s="253"/>
    </row>
    <row r="775" spans="1:91" x14ac:dyDescent="0.25">
      <c r="A775" s="253"/>
      <c r="B775" s="253"/>
      <c r="C775" s="253"/>
      <c r="D775" s="253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  <c r="AA775" s="253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3"/>
      <c r="AN775" s="253"/>
      <c r="AO775" s="253"/>
      <c r="AP775" s="253"/>
      <c r="AQ775" s="253"/>
      <c r="AR775" s="253"/>
      <c r="AS775" s="253"/>
      <c r="AT775" s="253"/>
      <c r="AU775" s="253"/>
      <c r="AV775" s="253"/>
      <c r="AW775" s="253"/>
      <c r="AX775" s="253"/>
      <c r="AY775" s="253"/>
      <c r="AZ775" s="253"/>
      <c r="BA775" s="253"/>
      <c r="BB775" s="253"/>
      <c r="BC775" s="253"/>
      <c r="BD775" s="253"/>
      <c r="BE775" s="253"/>
      <c r="BF775" s="253"/>
      <c r="BG775" s="253"/>
      <c r="BH775" s="253"/>
      <c r="BI775" s="253"/>
      <c r="BJ775" s="253"/>
      <c r="BK775" s="253"/>
      <c r="BL775" s="253"/>
      <c r="BM775" s="253"/>
      <c r="BN775" s="253"/>
      <c r="BO775" s="253"/>
      <c r="BP775" s="253"/>
      <c r="BQ775" s="253"/>
      <c r="BR775" s="253"/>
      <c r="BS775" s="253"/>
      <c r="BT775" s="253"/>
      <c r="BU775" s="253"/>
      <c r="BV775" s="253"/>
      <c r="BW775" s="253"/>
      <c r="BX775" s="253"/>
      <c r="BY775" s="253"/>
      <c r="BZ775" s="253"/>
      <c r="CA775" s="253"/>
      <c r="CB775" s="253"/>
      <c r="CC775" s="253"/>
      <c r="CD775" s="253"/>
      <c r="CE775" s="253"/>
      <c r="CF775" s="253"/>
      <c r="CG775" s="253"/>
      <c r="CH775" s="253"/>
      <c r="CI775" s="253"/>
      <c r="CJ775" s="253"/>
      <c r="CK775" s="253"/>
      <c r="CL775" s="253"/>
      <c r="CM775" s="253"/>
    </row>
    <row r="776" spans="1:91" x14ac:dyDescent="0.25">
      <c r="A776" s="253"/>
      <c r="B776" s="253"/>
      <c r="C776" s="253"/>
      <c r="D776" s="253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  <c r="AA776" s="253"/>
      <c r="AB776" s="253"/>
      <c r="AC776" s="253"/>
      <c r="AD776" s="253"/>
      <c r="AE776" s="253"/>
      <c r="AF776" s="253"/>
      <c r="AG776" s="253"/>
      <c r="AH776" s="253"/>
      <c r="AI776" s="253"/>
      <c r="AJ776" s="253"/>
      <c r="AK776" s="253"/>
      <c r="AL776" s="253"/>
      <c r="AM776" s="253"/>
      <c r="AN776" s="253"/>
      <c r="AO776" s="253"/>
      <c r="AP776" s="253"/>
      <c r="AQ776" s="253"/>
      <c r="AR776" s="253"/>
      <c r="AS776" s="253"/>
      <c r="AT776" s="253"/>
      <c r="AU776" s="253"/>
      <c r="AV776" s="253"/>
      <c r="AW776" s="253"/>
      <c r="AX776" s="253"/>
      <c r="AY776" s="253"/>
      <c r="AZ776" s="253"/>
      <c r="BA776" s="253"/>
      <c r="BB776" s="253"/>
      <c r="BC776" s="253"/>
      <c r="BD776" s="253"/>
      <c r="BE776" s="253"/>
      <c r="BF776" s="253"/>
      <c r="BG776" s="253"/>
      <c r="BH776" s="253"/>
      <c r="BI776" s="253"/>
      <c r="BJ776" s="253"/>
      <c r="BK776" s="253"/>
      <c r="BL776" s="253"/>
      <c r="BM776" s="253"/>
      <c r="BN776" s="253"/>
      <c r="BO776" s="253"/>
      <c r="BP776" s="253"/>
      <c r="BQ776" s="253"/>
      <c r="BR776" s="253"/>
      <c r="BS776" s="253"/>
      <c r="BT776" s="253"/>
      <c r="BU776" s="253"/>
      <c r="BV776" s="253"/>
      <c r="BW776" s="253"/>
      <c r="BX776" s="253"/>
      <c r="BY776" s="253"/>
      <c r="BZ776" s="253"/>
      <c r="CA776" s="253"/>
      <c r="CB776" s="253"/>
      <c r="CC776" s="253"/>
      <c r="CD776" s="253"/>
      <c r="CE776" s="253"/>
      <c r="CF776" s="253"/>
      <c r="CG776" s="253"/>
      <c r="CH776" s="253"/>
      <c r="CI776" s="253"/>
      <c r="CJ776" s="253"/>
      <c r="CK776" s="253"/>
      <c r="CL776" s="253"/>
      <c r="CM776" s="253"/>
    </row>
    <row r="777" spans="1:91" x14ac:dyDescent="0.25">
      <c r="A777" s="253"/>
      <c r="B777" s="253"/>
      <c r="C777" s="253"/>
      <c r="D777" s="253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  <c r="AA777" s="253"/>
      <c r="AB777" s="253"/>
      <c r="AC777" s="253"/>
      <c r="AD777" s="253"/>
      <c r="AE777" s="253"/>
      <c r="AF777" s="253"/>
      <c r="AG777" s="253"/>
      <c r="AH777" s="253"/>
      <c r="AI777" s="253"/>
      <c r="AJ777" s="253"/>
      <c r="AK777" s="253"/>
      <c r="AL777" s="253"/>
      <c r="AM777" s="253"/>
      <c r="AN777" s="253"/>
      <c r="AO777" s="253"/>
      <c r="AP777" s="253"/>
      <c r="AQ777" s="253"/>
      <c r="AR777" s="253"/>
      <c r="AS777" s="253"/>
      <c r="AT777" s="253"/>
      <c r="AU777" s="253"/>
      <c r="AV777" s="253"/>
      <c r="AW777" s="253"/>
      <c r="AX777" s="253"/>
      <c r="AY777" s="253"/>
      <c r="AZ777" s="253"/>
      <c r="BA777" s="253"/>
      <c r="BB777" s="253"/>
      <c r="BC777" s="253"/>
      <c r="BD777" s="253"/>
      <c r="BE777" s="253"/>
      <c r="BF777" s="253"/>
      <c r="BG777" s="253"/>
      <c r="BH777" s="253"/>
      <c r="BI777" s="253"/>
      <c r="BJ777" s="253"/>
      <c r="BK777" s="253"/>
      <c r="BL777" s="253"/>
      <c r="BM777" s="253"/>
      <c r="BN777" s="253"/>
      <c r="BO777" s="253"/>
      <c r="BP777" s="253"/>
      <c r="BQ777" s="253"/>
      <c r="BR777" s="253"/>
      <c r="BS777" s="253"/>
      <c r="BT777" s="253"/>
      <c r="BU777" s="253"/>
      <c r="BV777" s="253"/>
      <c r="BW777" s="253"/>
      <c r="BX777" s="253"/>
      <c r="BY777" s="253"/>
      <c r="BZ777" s="253"/>
      <c r="CA777" s="253"/>
      <c r="CB777" s="253"/>
      <c r="CC777" s="253"/>
      <c r="CD777" s="253"/>
      <c r="CE777" s="253"/>
      <c r="CF777" s="253"/>
      <c r="CG777" s="253"/>
      <c r="CH777" s="253"/>
      <c r="CI777" s="253"/>
      <c r="CJ777" s="253"/>
      <c r="CK777" s="253"/>
      <c r="CL777" s="253"/>
      <c r="CM777" s="253"/>
    </row>
    <row r="778" spans="1:91" x14ac:dyDescent="0.25">
      <c r="A778" s="253"/>
      <c r="B778" s="253"/>
      <c r="C778" s="253"/>
      <c r="D778" s="253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  <c r="AA778" s="253"/>
      <c r="AB778" s="253"/>
      <c r="AC778" s="253"/>
      <c r="AD778" s="253"/>
      <c r="AE778" s="253"/>
      <c r="AF778" s="253"/>
      <c r="AG778" s="253"/>
      <c r="AH778" s="253"/>
      <c r="AI778" s="253"/>
      <c r="AJ778" s="253"/>
      <c r="AK778" s="253"/>
      <c r="AL778" s="253"/>
      <c r="AM778" s="253"/>
      <c r="AN778" s="253"/>
      <c r="AO778" s="253"/>
      <c r="AP778" s="253"/>
      <c r="AQ778" s="253"/>
      <c r="AR778" s="253"/>
      <c r="AS778" s="253"/>
      <c r="AT778" s="253"/>
      <c r="AU778" s="253"/>
      <c r="AV778" s="253"/>
      <c r="AW778" s="253"/>
      <c r="AX778" s="253"/>
      <c r="AY778" s="253"/>
      <c r="AZ778" s="253"/>
      <c r="BA778" s="253"/>
      <c r="BB778" s="253"/>
      <c r="BC778" s="253"/>
      <c r="BD778" s="253"/>
      <c r="BE778" s="253"/>
      <c r="BF778" s="253"/>
      <c r="BG778" s="253"/>
      <c r="BH778" s="253"/>
      <c r="BI778" s="253"/>
      <c r="BJ778" s="253"/>
      <c r="BK778" s="253"/>
      <c r="BL778" s="253"/>
      <c r="BM778" s="253"/>
      <c r="BN778" s="253"/>
      <c r="BO778" s="253"/>
      <c r="BP778" s="253"/>
      <c r="BQ778" s="253"/>
      <c r="BR778" s="253"/>
      <c r="BS778" s="253"/>
      <c r="BT778" s="253"/>
      <c r="BU778" s="253"/>
      <c r="BV778" s="253"/>
      <c r="BW778" s="253"/>
      <c r="BX778" s="253"/>
      <c r="BY778" s="253"/>
      <c r="BZ778" s="253"/>
      <c r="CA778" s="253"/>
      <c r="CB778" s="253"/>
      <c r="CC778" s="253"/>
      <c r="CD778" s="253"/>
      <c r="CE778" s="253"/>
      <c r="CF778" s="253"/>
      <c r="CG778" s="253"/>
      <c r="CH778" s="253"/>
      <c r="CI778" s="253"/>
      <c r="CJ778" s="253"/>
      <c r="CK778" s="253"/>
      <c r="CL778" s="253"/>
      <c r="CM778" s="253"/>
    </row>
    <row r="779" spans="1:91" x14ac:dyDescent="0.25">
      <c r="A779" s="253"/>
      <c r="B779" s="253"/>
      <c r="C779" s="253"/>
      <c r="D779" s="253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  <c r="AA779" s="253"/>
      <c r="AB779" s="253"/>
      <c r="AC779" s="253"/>
      <c r="AD779" s="253"/>
      <c r="AE779" s="253"/>
      <c r="AF779" s="253"/>
      <c r="AG779" s="253"/>
      <c r="AH779" s="253"/>
      <c r="AI779" s="253"/>
      <c r="AJ779" s="253"/>
      <c r="AK779" s="253"/>
      <c r="AL779" s="253"/>
      <c r="AM779" s="253"/>
      <c r="AN779" s="253"/>
      <c r="AO779" s="253"/>
      <c r="AP779" s="253"/>
      <c r="AQ779" s="253"/>
      <c r="AR779" s="253"/>
      <c r="AS779" s="253"/>
      <c r="AT779" s="253"/>
      <c r="AU779" s="253"/>
      <c r="AV779" s="253"/>
      <c r="AW779" s="253"/>
      <c r="AX779" s="253"/>
      <c r="AY779" s="253"/>
      <c r="AZ779" s="253"/>
      <c r="BA779" s="253"/>
      <c r="BB779" s="253"/>
      <c r="BC779" s="253"/>
      <c r="BD779" s="253"/>
      <c r="BE779" s="253"/>
      <c r="BF779" s="253"/>
      <c r="BG779" s="253"/>
      <c r="BH779" s="253"/>
      <c r="BI779" s="253"/>
      <c r="BJ779" s="253"/>
      <c r="BK779" s="253"/>
      <c r="BL779" s="253"/>
      <c r="BM779" s="253"/>
      <c r="BN779" s="253"/>
      <c r="BO779" s="253"/>
      <c r="BP779" s="253"/>
      <c r="BQ779" s="253"/>
      <c r="BR779" s="253"/>
      <c r="BS779" s="253"/>
      <c r="BT779" s="253"/>
      <c r="BU779" s="253"/>
      <c r="BV779" s="253"/>
      <c r="BW779" s="253"/>
      <c r="BX779" s="253"/>
      <c r="BY779" s="253"/>
      <c r="BZ779" s="253"/>
      <c r="CA779" s="253"/>
      <c r="CB779" s="253"/>
      <c r="CC779" s="253"/>
      <c r="CD779" s="253"/>
      <c r="CE779" s="253"/>
      <c r="CF779" s="253"/>
      <c r="CG779" s="253"/>
      <c r="CH779" s="253"/>
      <c r="CI779" s="253"/>
      <c r="CJ779" s="253"/>
      <c r="CK779" s="253"/>
      <c r="CL779" s="253"/>
      <c r="CM779" s="253"/>
    </row>
    <row r="780" spans="1:91" x14ac:dyDescent="0.25">
      <c r="A780" s="253"/>
      <c r="B780" s="253"/>
      <c r="C780" s="253"/>
      <c r="D780" s="253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/>
      <c r="AJ780" s="253"/>
      <c r="AK780" s="253"/>
      <c r="AL780" s="253"/>
      <c r="AM780" s="253"/>
      <c r="AN780" s="253"/>
      <c r="AO780" s="253"/>
      <c r="AP780" s="253"/>
      <c r="AQ780" s="253"/>
      <c r="AR780" s="253"/>
      <c r="AS780" s="253"/>
      <c r="AT780" s="253"/>
      <c r="AU780" s="253"/>
      <c r="AV780" s="253"/>
      <c r="AW780" s="253"/>
      <c r="AX780" s="253"/>
      <c r="AY780" s="253"/>
      <c r="AZ780" s="253"/>
      <c r="BA780" s="253"/>
      <c r="BB780" s="253"/>
      <c r="BC780" s="253"/>
      <c r="BD780" s="253"/>
      <c r="BE780" s="253"/>
      <c r="BF780" s="253"/>
      <c r="BG780" s="253"/>
      <c r="BH780" s="253"/>
      <c r="BI780" s="253"/>
      <c r="BJ780" s="253"/>
      <c r="BK780" s="253"/>
      <c r="BL780" s="253"/>
      <c r="BM780" s="253"/>
      <c r="BN780" s="253"/>
      <c r="BO780" s="253"/>
      <c r="BP780" s="253"/>
      <c r="BQ780" s="253"/>
      <c r="BR780" s="253"/>
      <c r="BS780" s="253"/>
      <c r="BT780" s="253"/>
      <c r="BU780" s="253"/>
      <c r="BV780" s="253"/>
      <c r="BW780" s="253"/>
      <c r="BX780" s="253"/>
      <c r="BY780" s="253"/>
      <c r="BZ780" s="253"/>
      <c r="CA780" s="253"/>
      <c r="CB780" s="253"/>
      <c r="CC780" s="253"/>
      <c r="CD780" s="253"/>
      <c r="CE780" s="253"/>
      <c r="CF780" s="253"/>
      <c r="CG780" s="253"/>
      <c r="CH780" s="253"/>
      <c r="CI780" s="253"/>
      <c r="CJ780" s="253"/>
      <c r="CK780" s="253"/>
      <c r="CL780" s="253"/>
      <c r="CM780" s="253"/>
    </row>
    <row r="781" spans="1:91" x14ac:dyDescent="0.25">
      <c r="A781" s="253"/>
      <c r="B781" s="253"/>
      <c r="C781" s="253"/>
      <c r="D781" s="253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  <c r="AA781" s="253"/>
      <c r="AB781" s="253"/>
      <c r="AC781" s="253"/>
      <c r="AD781" s="253"/>
      <c r="AE781" s="253"/>
      <c r="AF781" s="253"/>
      <c r="AG781" s="253"/>
      <c r="AH781" s="253"/>
      <c r="AI781" s="253"/>
      <c r="AJ781" s="253"/>
      <c r="AK781" s="253"/>
      <c r="AL781" s="253"/>
      <c r="AM781" s="253"/>
      <c r="AN781" s="253"/>
      <c r="AO781" s="253"/>
      <c r="AP781" s="253"/>
      <c r="AQ781" s="253"/>
      <c r="AR781" s="253"/>
      <c r="AS781" s="253"/>
      <c r="AT781" s="253"/>
      <c r="AU781" s="253"/>
      <c r="AV781" s="253"/>
      <c r="AW781" s="253"/>
      <c r="AX781" s="253"/>
      <c r="AY781" s="253"/>
      <c r="AZ781" s="253"/>
      <c r="BA781" s="253"/>
      <c r="BB781" s="253"/>
      <c r="BC781" s="253"/>
      <c r="BD781" s="253"/>
      <c r="BE781" s="253"/>
      <c r="BF781" s="253"/>
      <c r="BG781" s="253"/>
      <c r="BH781" s="253"/>
      <c r="BI781" s="253"/>
      <c r="BJ781" s="253"/>
      <c r="BK781" s="253"/>
      <c r="BL781" s="253"/>
      <c r="BM781" s="253"/>
      <c r="BN781" s="253"/>
      <c r="BO781" s="253"/>
      <c r="BP781" s="253"/>
      <c r="BQ781" s="253"/>
      <c r="BR781" s="253"/>
      <c r="BS781" s="253"/>
      <c r="BT781" s="253"/>
      <c r="BU781" s="253"/>
      <c r="BV781" s="253"/>
      <c r="BW781" s="253"/>
      <c r="BX781" s="253"/>
      <c r="BY781" s="253"/>
      <c r="BZ781" s="253"/>
      <c r="CA781" s="253"/>
      <c r="CB781" s="253"/>
      <c r="CC781" s="253"/>
      <c r="CD781" s="253"/>
      <c r="CE781" s="253"/>
      <c r="CF781" s="253"/>
      <c r="CG781" s="253"/>
      <c r="CH781" s="253"/>
      <c r="CI781" s="253"/>
      <c r="CJ781" s="253"/>
      <c r="CK781" s="253"/>
      <c r="CL781" s="253"/>
      <c r="CM781" s="253"/>
    </row>
    <row r="782" spans="1:91" x14ac:dyDescent="0.25">
      <c r="A782" s="253"/>
      <c r="B782" s="253"/>
      <c r="C782" s="253"/>
      <c r="D782" s="253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  <c r="AA782" s="253"/>
      <c r="AB782" s="253"/>
      <c r="AC782" s="253"/>
      <c r="AD782" s="253"/>
      <c r="AE782" s="253"/>
      <c r="AF782" s="253"/>
      <c r="AG782" s="253"/>
      <c r="AH782" s="253"/>
      <c r="AI782" s="253"/>
      <c r="AJ782" s="253"/>
      <c r="AK782" s="253"/>
      <c r="AL782" s="253"/>
      <c r="AM782" s="253"/>
      <c r="AN782" s="253"/>
      <c r="AO782" s="253"/>
      <c r="AP782" s="253"/>
      <c r="AQ782" s="253"/>
      <c r="AR782" s="253"/>
      <c r="AS782" s="253"/>
      <c r="AT782" s="253"/>
      <c r="AU782" s="253"/>
      <c r="AV782" s="253"/>
      <c r="AW782" s="253"/>
      <c r="AX782" s="253"/>
      <c r="AY782" s="253"/>
      <c r="AZ782" s="253"/>
      <c r="BA782" s="253"/>
      <c r="BB782" s="253"/>
      <c r="BC782" s="253"/>
      <c r="BD782" s="253"/>
      <c r="BE782" s="253"/>
      <c r="BF782" s="253"/>
      <c r="BG782" s="253"/>
      <c r="BH782" s="253"/>
      <c r="BI782" s="253"/>
      <c r="BJ782" s="253"/>
      <c r="BK782" s="253"/>
      <c r="BL782" s="253"/>
      <c r="BM782" s="253"/>
      <c r="BN782" s="253"/>
      <c r="BO782" s="253"/>
      <c r="BP782" s="253"/>
      <c r="BQ782" s="253"/>
      <c r="BR782" s="253"/>
      <c r="BS782" s="253"/>
      <c r="BT782" s="253"/>
      <c r="BU782" s="253"/>
      <c r="BV782" s="253"/>
      <c r="BW782" s="253"/>
      <c r="BX782" s="253"/>
      <c r="BY782" s="253"/>
      <c r="BZ782" s="253"/>
      <c r="CA782" s="253"/>
      <c r="CB782" s="253"/>
      <c r="CC782" s="253"/>
      <c r="CD782" s="253"/>
      <c r="CE782" s="253"/>
      <c r="CF782" s="253"/>
      <c r="CG782" s="253"/>
      <c r="CH782" s="253"/>
      <c r="CI782" s="253"/>
      <c r="CJ782" s="253"/>
      <c r="CK782" s="253"/>
      <c r="CL782" s="253"/>
      <c r="CM782" s="253"/>
    </row>
    <row r="783" spans="1:91" x14ac:dyDescent="0.25">
      <c r="A783" s="253"/>
      <c r="B783" s="253"/>
      <c r="C783" s="253"/>
      <c r="D783" s="253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  <c r="AA783" s="253"/>
      <c r="AB783" s="253"/>
      <c r="AC783" s="253"/>
      <c r="AD783" s="253"/>
      <c r="AE783" s="253"/>
      <c r="AF783" s="253"/>
      <c r="AG783" s="253"/>
      <c r="AH783" s="253"/>
      <c r="AI783" s="253"/>
      <c r="AJ783" s="253"/>
      <c r="AK783" s="253"/>
      <c r="AL783" s="253"/>
      <c r="AM783" s="253"/>
      <c r="AN783" s="253"/>
      <c r="AO783" s="253"/>
      <c r="AP783" s="253"/>
      <c r="AQ783" s="253"/>
      <c r="AR783" s="253"/>
      <c r="AS783" s="253"/>
      <c r="AT783" s="253"/>
      <c r="AU783" s="253"/>
      <c r="AV783" s="253"/>
      <c r="AW783" s="253"/>
      <c r="AX783" s="253"/>
      <c r="AY783" s="253"/>
      <c r="AZ783" s="253"/>
      <c r="BA783" s="253"/>
      <c r="BB783" s="253"/>
      <c r="BC783" s="253"/>
      <c r="BD783" s="253"/>
      <c r="BE783" s="253"/>
      <c r="BF783" s="253"/>
      <c r="BG783" s="253"/>
      <c r="BH783" s="253"/>
      <c r="BI783" s="253"/>
      <c r="BJ783" s="253"/>
      <c r="BK783" s="253"/>
      <c r="BL783" s="253"/>
      <c r="BM783" s="253"/>
      <c r="BN783" s="253"/>
      <c r="BO783" s="253"/>
      <c r="BP783" s="253"/>
      <c r="BQ783" s="253"/>
      <c r="BR783" s="253"/>
      <c r="BS783" s="253"/>
      <c r="BT783" s="253"/>
      <c r="BU783" s="253"/>
      <c r="BV783" s="253"/>
      <c r="BW783" s="253"/>
      <c r="BX783" s="253"/>
      <c r="BY783" s="253"/>
      <c r="BZ783" s="253"/>
      <c r="CA783" s="253"/>
      <c r="CB783" s="253"/>
      <c r="CC783" s="253"/>
      <c r="CD783" s="253"/>
      <c r="CE783" s="253"/>
      <c r="CF783" s="253"/>
      <c r="CG783" s="253"/>
      <c r="CH783" s="253"/>
      <c r="CI783" s="253"/>
      <c r="CJ783" s="253"/>
      <c r="CK783" s="253"/>
      <c r="CL783" s="253"/>
      <c r="CM783" s="253"/>
    </row>
    <row r="784" spans="1:91" x14ac:dyDescent="0.25">
      <c r="A784" s="253"/>
      <c r="B784" s="253"/>
      <c r="C784" s="253"/>
      <c r="D784" s="253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  <c r="AA784" s="253"/>
      <c r="AB784" s="253"/>
      <c r="AC784" s="253"/>
      <c r="AD784" s="253"/>
      <c r="AE784" s="253"/>
      <c r="AF784" s="253"/>
      <c r="AG784" s="253"/>
      <c r="AH784" s="253"/>
      <c r="AI784" s="253"/>
      <c r="AJ784" s="253"/>
      <c r="AK784" s="253"/>
      <c r="AL784" s="253"/>
      <c r="AM784" s="253"/>
      <c r="AN784" s="253"/>
      <c r="AO784" s="253"/>
      <c r="AP784" s="253"/>
      <c r="AQ784" s="253"/>
      <c r="AR784" s="253"/>
      <c r="AS784" s="253"/>
      <c r="AT784" s="253"/>
      <c r="AU784" s="253"/>
      <c r="AV784" s="253"/>
      <c r="AW784" s="253"/>
      <c r="AX784" s="253"/>
      <c r="AY784" s="253"/>
      <c r="AZ784" s="253"/>
      <c r="BA784" s="253"/>
      <c r="BB784" s="253"/>
      <c r="BC784" s="253"/>
      <c r="BD784" s="253"/>
      <c r="BE784" s="253"/>
      <c r="BF784" s="253"/>
      <c r="BG784" s="253"/>
      <c r="BH784" s="253"/>
      <c r="BI784" s="253"/>
      <c r="BJ784" s="253"/>
      <c r="BK784" s="253"/>
      <c r="BL784" s="253"/>
      <c r="BM784" s="253"/>
      <c r="BN784" s="253"/>
      <c r="BO784" s="253"/>
      <c r="BP784" s="253"/>
      <c r="BQ784" s="253"/>
      <c r="BR784" s="253"/>
      <c r="BS784" s="253"/>
      <c r="BT784" s="253"/>
      <c r="BU784" s="253"/>
      <c r="BV784" s="253"/>
      <c r="BW784" s="253"/>
      <c r="BX784" s="253"/>
      <c r="BY784" s="253"/>
      <c r="BZ784" s="253"/>
      <c r="CA784" s="253"/>
      <c r="CB784" s="253"/>
      <c r="CC784" s="253"/>
      <c r="CD784" s="253"/>
      <c r="CE784" s="253"/>
      <c r="CF784" s="253"/>
      <c r="CG784" s="253"/>
      <c r="CH784" s="253"/>
      <c r="CI784" s="253"/>
      <c r="CJ784" s="253"/>
      <c r="CK784" s="253"/>
      <c r="CL784" s="253"/>
      <c r="CM784" s="253"/>
    </row>
    <row r="785" spans="1:91" x14ac:dyDescent="0.25">
      <c r="A785" s="253"/>
      <c r="B785" s="253"/>
      <c r="C785" s="253"/>
      <c r="D785" s="253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  <c r="AA785" s="253"/>
      <c r="AB785" s="253"/>
      <c r="AC785" s="253"/>
      <c r="AD785" s="253"/>
      <c r="AE785" s="253"/>
      <c r="AF785" s="253"/>
      <c r="AG785" s="253"/>
      <c r="AH785" s="253"/>
      <c r="AI785" s="253"/>
      <c r="AJ785" s="253"/>
      <c r="AK785" s="253"/>
      <c r="AL785" s="253"/>
      <c r="AM785" s="253"/>
      <c r="AN785" s="253"/>
      <c r="AO785" s="253"/>
      <c r="AP785" s="253"/>
      <c r="AQ785" s="253"/>
      <c r="AR785" s="253"/>
      <c r="AS785" s="253"/>
      <c r="AT785" s="253"/>
      <c r="AU785" s="253"/>
      <c r="AV785" s="253"/>
      <c r="AW785" s="253"/>
      <c r="AX785" s="253"/>
      <c r="AY785" s="253"/>
      <c r="AZ785" s="253"/>
      <c r="BA785" s="253"/>
      <c r="BB785" s="253"/>
      <c r="BC785" s="253"/>
      <c r="BD785" s="253"/>
      <c r="BE785" s="253"/>
      <c r="BF785" s="253"/>
      <c r="BG785" s="253"/>
      <c r="BH785" s="253"/>
      <c r="BI785" s="253"/>
      <c r="BJ785" s="253"/>
      <c r="BK785" s="253"/>
      <c r="BL785" s="253"/>
      <c r="BM785" s="253"/>
      <c r="BN785" s="253"/>
      <c r="BO785" s="253"/>
      <c r="BP785" s="253"/>
      <c r="BQ785" s="253"/>
      <c r="BR785" s="253"/>
      <c r="BS785" s="253"/>
      <c r="BT785" s="253"/>
      <c r="BU785" s="253"/>
      <c r="BV785" s="253"/>
      <c r="BW785" s="253"/>
      <c r="BX785" s="253"/>
      <c r="BY785" s="253"/>
      <c r="BZ785" s="253"/>
      <c r="CA785" s="253"/>
      <c r="CB785" s="253"/>
      <c r="CC785" s="253"/>
      <c r="CD785" s="253"/>
      <c r="CE785" s="253"/>
      <c r="CF785" s="253"/>
      <c r="CG785" s="253"/>
      <c r="CH785" s="253"/>
      <c r="CI785" s="253"/>
      <c r="CJ785" s="253"/>
      <c r="CK785" s="253"/>
      <c r="CL785" s="253"/>
      <c r="CM785" s="253"/>
    </row>
    <row r="786" spans="1:91" x14ac:dyDescent="0.25">
      <c r="A786" s="253"/>
      <c r="B786" s="253"/>
      <c r="C786" s="253"/>
      <c r="D786" s="253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  <c r="AA786" s="253"/>
      <c r="AB786" s="253"/>
      <c r="AC786" s="253"/>
      <c r="AD786" s="253"/>
      <c r="AE786" s="253"/>
      <c r="AF786" s="253"/>
      <c r="AG786" s="253"/>
      <c r="AH786" s="253"/>
      <c r="AI786" s="253"/>
      <c r="AJ786" s="253"/>
      <c r="AK786" s="253"/>
      <c r="AL786" s="253"/>
      <c r="AM786" s="253"/>
      <c r="AN786" s="253"/>
      <c r="AO786" s="253"/>
      <c r="AP786" s="253"/>
      <c r="AQ786" s="253"/>
      <c r="AR786" s="253"/>
      <c r="AS786" s="253"/>
      <c r="AT786" s="253"/>
      <c r="AU786" s="253"/>
      <c r="AV786" s="253"/>
      <c r="AW786" s="253"/>
      <c r="AX786" s="253"/>
      <c r="AY786" s="253"/>
      <c r="AZ786" s="253"/>
      <c r="BA786" s="253"/>
      <c r="BB786" s="253"/>
      <c r="BC786" s="253"/>
      <c r="BD786" s="253"/>
      <c r="BE786" s="253"/>
      <c r="BF786" s="253"/>
      <c r="BG786" s="253"/>
      <c r="BH786" s="253"/>
      <c r="BI786" s="253"/>
      <c r="BJ786" s="253"/>
      <c r="BK786" s="253"/>
      <c r="BL786" s="253"/>
      <c r="BM786" s="253"/>
      <c r="BN786" s="253"/>
      <c r="BO786" s="253"/>
      <c r="BP786" s="253"/>
      <c r="BQ786" s="253"/>
      <c r="BR786" s="253"/>
      <c r="BS786" s="253"/>
      <c r="BT786" s="253"/>
      <c r="BU786" s="253"/>
      <c r="BV786" s="253"/>
      <c r="BW786" s="253"/>
      <c r="BX786" s="253"/>
      <c r="BY786" s="253"/>
      <c r="BZ786" s="253"/>
      <c r="CA786" s="253"/>
      <c r="CB786" s="253"/>
      <c r="CC786" s="253"/>
      <c r="CD786" s="253"/>
      <c r="CE786" s="253"/>
      <c r="CF786" s="253"/>
      <c r="CG786" s="253"/>
      <c r="CH786" s="253"/>
      <c r="CI786" s="253"/>
      <c r="CJ786" s="253"/>
      <c r="CK786" s="253"/>
      <c r="CL786" s="253"/>
      <c r="CM786" s="253"/>
    </row>
    <row r="787" spans="1:91" x14ac:dyDescent="0.25">
      <c r="A787" s="253"/>
      <c r="B787" s="253"/>
      <c r="C787" s="253"/>
      <c r="D787" s="253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  <c r="AA787" s="253"/>
      <c r="AB787" s="253"/>
      <c r="AC787" s="253"/>
      <c r="AD787" s="253"/>
      <c r="AE787" s="253"/>
      <c r="AF787" s="253"/>
      <c r="AG787" s="253"/>
      <c r="AH787" s="253"/>
      <c r="AI787" s="253"/>
      <c r="AJ787" s="253"/>
      <c r="AK787" s="253"/>
      <c r="AL787" s="253"/>
      <c r="AM787" s="253"/>
      <c r="AN787" s="253"/>
      <c r="AO787" s="253"/>
      <c r="AP787" s="253"/>
      <c r="AQ787" s="253"/>
      <c r="AR787" s="253"/>
      <c r="AS787" s="253"/>
      <c r="AT787" s="253"/>
      <c r="AU787" s="253"/>
      <c r="AV787" s="253"/>
      <c r="AW787" s="253"/>
      <c r="AX787" s="253"/>
      <c r="AY787" s="253"/>
      <c r="AZ787" s="253"/>
      <c r="BA787" s="253"/>
      <c r="BB787" s="253"/>
      <c r="BC787" s="253"/>
      <c r="BD787" s="253"/>
      <c r="BE787" s="253"/>
      <c r="BF787" s="253"/>
      <c r="BG787" s="253"/>
      <c r="BH787" s="253"/>
      <c r="BI787" s="253"/>
      <c r="BJ787" s="253"/>
      <c r="BK787" s="253"/>
      <c r="BL787" s="253"/>
      <c r="BM787" s="253"/>
      <c r="BN787" s="253"/>
      <c r="BO787" s="253"/>
      <c r="BP787" s="253"/>
      <c r="BQ787" s="253"/>
      <c r="BR787" s="253"/>
      <c r="BS787" s="253"/>
      <c r="BT787" s="253"/>
      <c r="BU787" s="253"/>
      <c r="BV787" s="253"/>
      <c r="BW787" s="253"/>
      <c r="BX787" s="253"/>
      <c r="BY787" s="253"/>
      <c r="BZ787" s="253"/>
      <c r="CA787" s="253"/>
      <c r="CB787" s="253"/>
      <c r="CC787" s="253"/>
      <c r="CD787" s="253"/>
      <c r="CE787" s="253"/>
      <c r="CF787" s="253"/>
      <c r="CG787" s="253"/>
      <c r="CH787" s="253"/>
      <c r="CI787" s="253"/>
      <c r="CJ787" s="253"/>
      <c r="CK787" s="253"/>
      <c r="CL787" s="253"/>
      <c r="CM787" s="253"/>
    </row>
    <row r="788" spans="1:91" x14ac:dyDescent="0.25">
      <c r="A788" s="253"/>
      <c r="B788" s="253"/>
      <c r="C788" s="253"/>
      <c r="D788" s="253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  <c r="AA788" s="253"/>
      <c r="AB788" s="253"/>
      <c r="AC788" s="253"/>
      <c r="AD788" s="253"/>
      <c r="AE788" s="253"/>
      <c r="AF788" s="253"/>
      <c r="AG788" s="253"/>
      <c r="AH788" s="253"/>
      <c r="AI788" s="253"/>
      <c r="AJ788" s="253"/>
      <c r="AK788" s="253"/>
      <c r="AL788" s="253"/>
      <c r="AM788" s="253"/>
      <c r="AN788" s="253"/>
      <c r="AO788" s="253"/>
      <c r="AP788" s="253"/>
      <c r="AQ788" s="253"/>
      <c r="AR788" s="253"/>
      <c r="AS788" s="253"/>
      <c r="AT788" s="253"/>
      <c r="AU788" s="253"/>
      <c r="AV788" s="253"/>
      <c r="AW788" s="253"/>
      <c r="AX788" s="253"/>
      <c r="AY788" s="253"/>
      <c r="AZ788" s="253"/>
      <c r="BA788" s="253"/>
      <c r="BB788" s="253"/>
      <c r="BC788" s="253"/>
      <c r="BD788" s="253"/>
      <c r="BE788" s="253"/>
      <c r="BF788" s="253"/>
      <c r="BG788" s="253"/>
      <c r="BH788" s="253"/>
      <c r="BI788" s="253"/>
      <c r="BJ788" s="253"/>
      <c r="BK788" s="253"/>
      <c r="BL788" s="253"/>
      <c r="BM788" s="253"/>
      <c r="BN788" s="253"/>
      <c r="BO788" s="253"/>
      <c r="BP788" s="253"/>
      <c r="BQ788" s="253"/>
      <c r="BR788" s="253"/>
      <c r="BS788" s="253"/>
      <c r="BT788" s="253"/>
      <c r="BU788" s="253"/>
      <c r="BV788" s="253"/>
      <c r="BW788" s="253"/>
      <c r="BX788" s="253"/>
      <c r="BY788" s="253"/>
      <c r="BZ788" s="253"/>
      <c r="CA788" s="253"/>
      <c r="CB788" s="253"/>
      <c r="CC788" s="253"/>
      <c r="CD788" s="253"/>
      <c r="CE788" s="253"/>
      <c r="CF788" s="253"/>
      <c r="CG788" s="253"/>
      <c r="CH788" s="253"/>
      <c r="CI788" s="253"/>
      <c r="CJ788" s="253"/>
      <c r="CK788" s="253"/>
      <c r="CL788" s="253"/>
      <c r="CM788" s="253"/>
    </row>
    <row r="789" spans="1:91" x14ac:dyDescent="0.25">
      <c r="A789" s="253"/>
      <c r="B789" s="253"/>
      <c r="C789" s="253"/>
      <c r="D789" s="253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  <c r="AA789" s="253"/>
      <c r="AB789" s="253"/>
      <c r="AC789" s="253"/>
      <c r="AD789" s="253"/>
      <c r="AE789" s="253"/>
      <c r="AF789" s="253"/>
      <c r="AG789" s="253"/>
      <c r="AH789" s="253"/>
      <c r="AI789" s="253"/>
      <c r="AJ789" s="253"/>
      <c r="AK789" s="253"/>
      <c r="AL789" s="253"/>
      <c r="AM789" s="253"/>
      <c r="AN789" s="253"/>
      <c r="AO789" s="253"/>
      <c r="AP789" s="253"/>
      <c r="AQ789" s="253"/>
      <c r="AR789" s="253"/>
      <c r="AS789" s="253"/>
      <c r="AT789" s="253"/>
      <c r="AU789" s="253"/>
      <c r="AV789" s="253"/>
      <c r="AW789" s="253"/>
      <c r="AX789" s="253"/>
      <c r="AY789" s="253"/>
      <c r="AZ789" s="253"/>
      <c r="BA789" s="253"/>
      <c r="BB789" s="253"/>
      <c r="BC789" s="253"/>
      <c r="BD789" s="253"/>
      <c r="BE789" s="253"/>
      <c r="BF789" s="253"/>
      <c r="BG789" s="253"/>
      <c r="BH789" s="253"/>
      <c r="BI789" s="253"/>
      <c r="BJ789" s="253"/>
      <c r="BK789" s="253"/>
      <c r="BL789" s="253"/>
      <c r="BM789" s="253"/>
      <c r="BN789" s="253"/>
      <c r="BO789" s="253"/>
      <c r="BP789" s="253"/>
      <c r="BQ789" s="253"/>
      <c r="BR789" s="253"/>
      <c r="BS789" s="253"/>
      <c r="BT789" s="253"/>
      <c r="BU789" s="253"/>
      <c r="BV789" s="253"/>
      <c r="BW789" s="253"/>
      <c r="BX789" s="253"/>
      <c r="BY789" s="253"/>
      <c r="BZ789" s="253"/>
      <c r="CA789" s="253"/>
      <c r="CB789" s="253"/>
      <c r="CC789" s="253"/>
      <c r="CD789" s="253"/>
      <c r="CE789" s="253"/>
      <c r="CF789" s="253"/>
      <c r="CG789" s="253"/>
      <c r="CH789" s="253"/>
      <c r="CI789" s="253"/>
      <c r="CJ789" s="253"/>
      <c r="CK789" s="253"/>
      <c r="CL789" s="253"/>
      <c r="CM789" s="253"/>
    </row>
    <row r="790" spans="1:91" x14ac:dyDescent="0.25">
      <c r="A790" s="253"/>
      <c r="B790" s="253"/>
      <c r="C790" s="253"/>
      <c r="D790" s="253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  <c r="AA790" s="253"/>
      <c r="AB790" s="253"/>
      <c r="AC790" s="253"/>
      <c r="AD790" s="253"/>
      <c r="AE790" s="253"/>
      <c r="AF790" s="253"/>
      <c r="AG790" s="253"/>
      <c r="AH790" s="253"/>
      <c r="AI790" s="253"/>
      <c r="AJ790" s="253"/>
      <c r="AK790" s="253"/>
      <c r="AL790" s="253"/>
      <c r="AM790" s="253"/>
      <c r="AN790" s="253"/>
      <c r="AO790" s="253"/>
      <c r="AP790" s="253"/>
      <c r="AQ790" s="253"/>
      <c r="AR790" s="253"/>
      <c r="AS790" s="253"/>
      <c r="AT790" s="253"/>
      <c r="AU790" s="253"/>
      <c r="AV790" s="253"/>
      <c r="AW790" s="253"/>
      <c r="AX790" s="253"/>
      <c r="AY790" s="253"/>
      <c r="AZ790" s="253"/>
      <c r="BA790" s="253"/>
      <c r="BB790" s="253"/>
      <c r="BC790" s="253"/>
      <c r="BD790" s="253"/>
      <c r="BE790" s="253"/>
      <c r="BF790" s="253"/>
      <c r="BG790" s="253"/>
      <c r="BH790" s="253"/>
      <c r="BI790" s="253"/>
      <c r="BJ790" s="253"/>
      <c r="BK790" s="253"/>
      <c r="BL790" s="253"/>
      <c r="BM790" s="253"/>
      <c r="BN790" s="253"/>
      <c r="BO790" s="253"/>
      <c r="BP790" s="253"/>
      <c r="BQ790" s="253"/>
      <c r="BR790" s="253"/>
      <c r="BS790" s="253"/>
      <c r="BT790" s="253"/>
      <c r="BU790" s="253"/>
      <c r="BV790" s="253"/>
      <c r="BW790" s="253"/>
      <c r="BX790" s="253"/>
      <c r="BY790" s="253"/>
      <c r="BZ790" s="253"/>
      <c r="CA790" s="253"/>
      <c r="CB790" s="253"/>
      <c r="CC790" s="253"/>
      <c r="CD790" s="253"/>
      <c r="CE790" s="253"/>
      <c r="CF790" s="253"/>
      <c r="CG790" s="253"/>
      <c r="CH790" s="253"/>
      <c r="CI790" s="253"/>
      <c r="CJ790" s="253"/>
      <c r="CK790" s="253"/>
      <c r="CL790" s="253"/>
      <c r="CM790" s="253"/>
    </row>
    <row r="791" spans="1:91" x14ac:dyDescent="0.25">
      <c r="A791" s="253"/>
      <c r="B791" s="253"/>
      <c r="C791" s="253"/>
      <c r="D791" s="253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  <c r="AA791" s="253"/>
      <c r="AB791" s="253"/>
      <c r="AC791" s="253"/>
      <c r="AD791" s="253"/>
      <c r="AE791" s="253"/>
      <c r="AF791" s="253"/>
      <c r="AG791" s="253"/>
      <c r="AH791" s="253"/>
      <c r="AI791" s="253"/>
      <c r="AJ791" s="253"/>
      <c r="AK791" s="253"/>
      <c r="AL791" s="253"/>
      <c r="AM791" s="253"/>
      <c r="AN791" s="253"/>
      <c r="AO791" s="253"/>
      <c r="AP791" s="253"/>
      <c r="AQ791" s="253"/>
      <c r="AR791" s="253"/>
      <c r="AS791" s="253"/>
      <c r="AT791" s="253"/>
      <c r="AU791" s="253"/>
      <c r="AV791" s="253"/>
      <c r="AW791" s="253"/>
      <c r="AX791" s="253"/>
      <c r="AY791" s="253"/>
      <c r="AZ791" s="253"/>
      <c r="BA791" s="253"/>
      <c r="BB791" s="253"/>
      <c r="BC791" s="253"/>
      <c r="BD791" s="253"/>
      <c r="BE791" s="253"/>
      <c r="BF791" s="253"/>
      <c r="BG791" s="253"/>
      <c r="BH791" s="253"/>
      <c r="BI791" s="253"/>
      <c r="BJ791" s="253"/>
      <c r="BK791" s="253"/>
      <c r="BL791" s="253"/>
      <c r="BM791" s="253"/>
      <c r="BN791" s="253"/>
      <c r="BO791" s="253"/>
      <c r="BP791" s="253"/>
      <c r="BQ791" s="253"/>
      <c r="BR791" s="253"/>
      <c r="BS791" s="253"/>
      <c r="BT791" s="253"/>
      <c r="BU791" s="253"/>
      <c r="BV791" s="253"/>
      <c r="BW791" s="253"/>
      <c r="BX791" s="253"/>
      <c r="BY791" s="253"/>
      <c r="BZ791" s="253"/>
      <c r="CA791" s="253"/>
      <c r="CB791" s="253"/>
      <c r="CC791" s="253"/>
      <c r="CD791" s="253"/>
      <c r="CE791" s="253"/>
      <c r="CF791" s="253"/>
      <c r="CG791" s="253"/>
      <c r="CH791" s="253"/>
      <c r="CI791" s="253"/>
      <c r="CJ791" s="253"/>
      <c r="CK791" s="253"/>
      <c r="CL791" s="253"/>
      <c r="CM791" s="253"/>
    </row>
    <row r="792" spans="1:91" x14ac:dyDescent="0.25">
      <c r="A792" s="253"/>
      <c r="B792" s="253"/>
      <c r="C792" s="253"/>
      <c r="D792" s="253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  <c r="AA792" s="253"/>
      <c r="AB792" s="253"/>
      <c r="AC792" s="253"/>
      <c r="AD792" s="253"/>
      <c r="AE792" s="253"/>
      <c r="AF792" s="253"/>
      <c r="AG792" s="253"/>
      <c r="AH792" s="253"/>
      <c r="AI792" s="253"/>
      <c r="AJ792" s="253"/>
      <c r="AK792" s="253"/>
      <c r="AL792" s="253"/>
      <c r="AM792" s="253"/>
      <c r="AN792" s="253"/>
      <c r="AO792" s="253"/>
      <c r="AP792" s="253"/>
      <c r="AQ792" s="253"/>
      <c r="AR792" s="253"/>
      <c r="AS792" s="253"/>
      <c r="AT792" s="253"/>
      <c r="AU792" s="253"/>
      <c r="AV792" s="253"/>
      <c r="AW792" s="253"/>
      <c r="AX792" s="253"/>
      <c r="AY792" s="253"/>
      <c r="AZ792" s="253"/>
      <c r="BA792" s="253"/>
      <c r="BB792" s="253"/>
      <c r="BC792" s="253"/>
      <c r="BD792" s="253"/>
      <c r="BE792" s="253"/>
      <c r="BF792" s="253"/>
      <c r="BG792" s="253"/>
      <c r="BH792" s="253"/>
      <c r="BI792" s="253"/>
      <c r="BJ792" s="253"/>
      <c r="BK792" s="253"/>
      <c r="BL792" s="253"/>
      <c r="BM792" s="253"/>
      <c r="BN792" s="253"/>
      <c r="BO792" s="253"/>
      <c r="BP792" s="253"/>
      <c r="BQ792" s="253"/>
      <c r="BR792" s="253"/>
      <c r="BS792" s="253"/>
      <c r="BT792" s="253"/>
      <c r="BU792" s="253"/>
      <c r="BV792" s="253"/>
      <c r="BW792" s="253"/>
      <c r="BX792" s="253"/>
      <c r="BY792" s="253"/>
      <c r="BZ792" s="253"/>
      <c r="CA792" s="253"/>
      <c r="CB792" s="253"/>
      <c r="CC792" s="253"/>
      <c r="CD792" s="253"/>
      <c r="CE792" s="253"/>
      <c r="CF792" s="253"/>
      <c r="CG792" s="253"/>
      <c r="CH792" s="253"/>
      <c r="CI792" s="253"/>
      <c r="CJ792" s="253"/>
      <c r="CK792" s="253"/>
      <c r="CL792" s="253"/>
      <c r="CM792" s="253"/>
    </row>
    <row r="793" spans="1:91" x14ac:dyDescent="0.25">
      <c r="A793" s="253"/>
      <c r="B793" s="253"/>
      <c r="C793" s="253"/>
      <c r="D793" s="253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  <c r="AA793" s="253"/>
      <c r="AB793" s="253"/>
      <c r="AC793" s="253"/>
      <c r="AD793" s="253"/>
      <c r="AE793" s="253"/>
      <c r="AF793" s="253"/>
      <c r="AG793" s="253"/>
      <c r="AH793" s="253"/>
      <c r="AI793" s="253"/>
      <c r="AJ793" s="253"/>
      <c r="AK793" s="253"/>
      <c r="AL793" s="253"/>
      <c r="AM793" s="253"/>
      <c r="AN793" s="253"/>
      <c r="AO793" s="253"/>
      <c r="AP793" s="253"/>
      <c r="AQ793" s="253"/>
      <c r="AR793" s="253"/>
      <c r="AS793" s="253"/>
      <c r="AT793" s="253"/>
      <c r="AU793" s="253"/>
      <c r="AV793" s="253"/>
      <c r="AW793" s="253"/>
      <c r="AX793" s="253"/>
      <c r="AY793" s="253"/>
      <c r="AZ793" s="253"/>
      <c r="BA793" s="253"/>
      <c r="BB793" s="253"/>
      <c r="BC793" s="253"/>
      <c r="BD793" s="253"/>
      <c r="BE793" s="253"/>
      <c r="BF793" s="253"/>
      <c r="BG793" s="253"/>
      <c r="BH793" s="253"/>
      <c r="BI793" s="253"/>
      <c r="BJ793" s="253"/>
      <c r="BK793" s="253"/>
      <c r="BL793" s="253"/>
      <c r="BM793" s="253"/>
      <c r="BN793" s="253"/>
      <c r="BO793" s="253"/>
      <c r="BP793" s="253"/>
      <c r="BQ793" s="253"/>
      <c r="BR793" s="253"/>
      <c r="BS793" s="253"/>
      <c r="BT793" s="253"/>
      <c r="BU793" s="253"/>
      <c r="BV793" s="253"/>
      <c r="BW793" s="253"/>
      <c r="BX793" s="253"/>
      <c r="BY793" s="253"/>
      <c r="BZ793" s="253"/>
      <c r="CA793" s="253"/>
      <c r="CB793" s="253"/>
      <c r="CC793" s="253"/>
      <c r="CD793" s="253"/>
      <c r="CE793" s="253"/>
      <c r="CF793" s="253"/>
      <c r="CG793" s="253"/>
      <c r="CH793" s="253"/>
      <c r="CI793" s="253"/>
      <c r="CJ793" s="253"/>
      <c r="CK793" s="253"/>
      <c r="CL793" s="253"/>
      <c r="CM793" s="253"/>
    </row>
    <row r="794" spans="1:91" x14ac:dyDescent="0.25">
      <c r="A794" s="253"/>
      <c r="B794" s="253"/>
      <c r="C794" s="253"/>
      <c r="D794" s="253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  <c r="AA794" s="253"/>
      <c r="AB794" s="253"/>
      <c r="AC794" s="253"/>
      <c r="AD794" s="253"/>
      <c r="AE794" s="253"/>
      <c r="AF794" s="253"/>
      <c r="AG794" s="253"/>
      <c r="AH794" s="253"/>
      <c r="AI794" s="253"/>
      <c r="AJ794" s="253"/>
      <c r="AK794" s="253"/>
      <c r="AL794" s="253"/>
      <c r="AM794" s="253"/>
      <c r="AN794" s="253"/>
      <c r="AO794" s="253"/>
      <c r="AP794" s="253"/>
      <c r="AQ794" s="253"/>
      <c r="AR794" s="253"/>
      <c r="AS794" s="253"/>
      <c r="AT794" s="253"/>
      <c r="AU794" s="253"/>
      <c r="AV794" s="253"/>
      <c r="AW794" s="253"/>
      <c r="AX794" s="253"/>
      <c r="AY794" s="253"/>
      <c r="AZ794" s="253"/>
      <c r="BA794" s="253"/>
      <c r="BB794" s="253"/>
      <c r="BC794" s="253"/>
      <c r="BD794" s="253"/>
      <c r="BE794" s="253"/>
      <c r="BF794" s="253"/>
      <c r="BG794" s="253"/>
      <c r="BH794" s="253"/>
      <c r="BI794" s="253"/>
      <c r="BJ794" s="253"/>
      <c r="BK794" s="253"/>
      <c r="BL794" s="253"/>
      <c r="BM794" s="253"/>
      <c r="BN794" s="253"/>
      <c r="BO794" s="253"/>
      <c r="BP794" s="253"/>
      <c r="BQ794" s="253"/>
      <c r="BR794" s="253"/>
      <c r="BS794" s="253"/>
      <c r="BT794" s="253"/>
      <c r="BU794" s="253"/>
      <c r="BV794" s="253"/>
      <c r="BW794" s="253"/>
      <c r="BX794" s="253"/>
      <c r="BY794" s="253"/>
      <c r="BZ794" s="253"/>
      <c r="CA794" s="253"/>
      <c r="CB794" s="253"/>
      <c r="CC794" s="253"/>
      <c r="CD794" s="253"/>
      <c r="CE794" s="253"/>
      <c r="CF794" s="253"/>
      <c r="CG794" s="253"/>
      <c r="CH794" s="253"/>
      <c r="CI794" s="253"/>
      <c r="CJ794" s="253"/>
      <c r="CK794" s="253"/>
      <c r="CL794" s="253"/>
      <c r="CM794" s="253"/>
    </row>
    <row r="795" spans="1:91" x14ac:dyDescent="0.25">
      <c r="A795" s="253"/>
      <c r="B795" s="253"/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/>
      <c r="AJ795" s="253"/>
      <c r="AK795" s="253"/>
      <c r="AL795" s="253"/>
      <c r="AM795" s="253"/>
      <c r="AN795" s="253"/>
      <c r="AO795" s="253"/>
      <c r="AP795" s="253"/>
      <c r="AQ795" s="253"/>
      <c r="AR795" s="253"/>
      <c r="AS795" s="253"/>
      <c r="AT795" s="253"/>
      <c r="AU795" s="253"/>
      <c r="AV795" s="253"/>
      <c r="AW795" s="253"/>
      <c r="AX795" s="253"/>
      <c r="AY795" s="253"/>
      <c r="AZ795" s="253"/>
      <c r="BA795" s="253"/>
      <c r="BB795" s="253"/>
      <c r="BC795" s="253"/>
      <c r="BD795" s="253"/>
      <c r="BE795" s="253"/>
      <c r="BF795" s="253"/>
      <c r="BG795" s="253"/>
      <c r="BH795" s="253"/>
      <c r="BI795" s="253"/>
      <c r="BJ795" s="253"/>
      <c r="BK795" s="253"/>
      <c r="BL795" s="253"/>
      <c r="BM795" s="253"/>
      <c r="BN795" s="253"/>
      <c r="BO795" s="253"/>
      <c r="BP795" s="253"/>
      <c r="BQ795" s="253"/>
      <c r="BR795" s="253"/>
      <c r="BS795" s="253"/>
      <c r="BT795" s="253"/>
      <c r="BU795" s="253"/>
      <c r="BV795" s="253"/>
      <c r="BW795" s="253"/>
      <c r="BX795" s="253"/>
      <c r="BY795" s="253"/>
      <c r="BZ795" s="253"/>
      <c r="CA795" s="253"/>
      <c r="CB795" s="253"/>
      <c r="CC795" s="253"/>
      <c r="CD795" s="253"/>
      <c r="CE795" s="253"/>
      <c r="CF795" s="253"/>
      <c r="CG795" s="253"/>
      <c r="CH795" s="253"/>
      <c r="CI795" s="253"/>
      <c r="CJ795" s="253"/>
      <c r="CK795" s="253"/>
      <c r="CL795" s="253"/>
      <c r="CM795" s="253"/>
    </row>
    <row r="796" spans="1:91" x14ac:dyDescent="0.25">
      <c r="A796" s="253"/>
      <c r="B796" s="253"/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/>
      <c r="AJ796" s="253"/>
      <c r="AK796" s="253"/>
      <c r="AL796" s="253"/>
      <c r="AM796" s="253"/>
      <c r="AN796" s="253"/>
      <c r="AO796" s="253"/>
      <c r="AP796" s="253"/>
      <c r="AQ796" s="253"/>
      <c r="AR796" s="253"/>
      <c r="AS796" s="253"/>
      <c r="AT796" s="253"/>
      <c r="AU796" s="253"/>
      <c r="AV796" s="253"/>
      <c r="AW796" s="253"/>
      <c r="AX796" s="253"/>
      <c r="AY796" s="253"/>
      <c r="AZ796" s="253"/>
      <c r="BA796" s="253"/>
      <c r="BB796" s="253"/>
      <c r="BC796" s="253"/>
      <c r="BD796" s="253"/>
      <c r="BE796" s="253"/>
      <c r="BF796" s="253"/>
      <c r="BG796" s="253"/>
      <c r="BH796" s="253"/>
      <c r="BI796" s="253"/>
      <c r="BJ796" s="253"/>
      <c r="BK796" s="253"/>
      <c r="BL796" s="253"/>
      <c r="BM796" s="253"/>
      <c r="BN796" s="253"/>
      <c r="BO796" s="253"/>
      <c r="BP796" s="253"/>
      <c r="BQ796" s="253"/>
      <c r="BR796" s="253"/>
      <c r="BS796" s="253"/>
      <c r="BT796" s="253"/>
      <c r="BU796" s="253"/>
      <c r="BV796" s="253"/>
      <c r="BW796" s="253"/>
      <c r="BX796" s="253"/>
      <c r="BY796" s="253"/>
      <c r="BZ796" s="253"/>
      <c r="CA796" s="253"/>
      <c r="CB796" s="253"/>
      <c r="CC796" s="253"/>
      <c r="CD796" s="253"/>
      <c r="CE796" s="253"/>
      <c r="CF796" s="253"/>
      <c r="CG796" s="253"/>
      <c r="CH796" s="253"/>
      <c r="CI796" s="253"/>
      <c r="CJ796" s="253"/>
      <c r="CK796" s="253"/>
      <c r="CL796" s="253"/>
      <c r="CM796" s="253"/>
    </row>
    <row r="797" spans="1:91" x14ac:dyDescent="0.25">
      <c r="A797" s="253"/>
      <c r="B797" s="253"/>
      <c r="C797" s="253"/>
      <c r="D797" s="253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  <c r="AA797" s="253"/>
      <c r="AB797" s="253"/>
      <c r="AC797" s="253"/>
      <c r="AD797" s="253"/>
      <c r="AE797" s="253"/>
      <c r="AF797" s="253"/>
      <c r="AG797" s="253"/>
      <c r="AH797" s="253"/>
      <c r="AI797" s="253"/>
      <c r="AJ797" s="253"/>
      <c r="AK797" s="253"/>
      <c r="AL797" s="253"/>
      <c r="AM797" s="253"/>
      <c r="AN797" s="253"/>
      <c r="AO797" s="253"/>
      <c r="AP797" s="253"/>
      <c r="AQ797" s="253"/>
      <c r="AR797" s="253"/>
      <c r="AS797" s="253"/>
      <c r="AT797" s="253"/>
      <c r="AU797" s="253"/>
      <c r="AV797" s="253"/>
      <c r="AW797" s="253"/>
      <c r="AX797" s="253"/>
      <c r="AY797" s="253"/>
      <c r="AZ797" s="253"/>
      <c r="BA797" s="253"/>
      <c r="BB797" s="253"/>
      <c r="BC797" s="253"/>
      <c r="BD797" s="253"/>
      <c r="BE797" s="253"/>
      <c r="BF797" s="253"/>
      <c r="BG797" s="253"/>
      <c r="BH797" s="253"/>
      <c r="BI797" s="253"/>
      <c r="BJ797" s="253"/>
      <c r="BK797" s="253"/>
      <c r="BL797" s="253"/>
      <c r="BM797" s="253"/>
      <c r="BN797" s="253"/>
      <c r="BO797" s="253"/>
      <c r="BP797" s="253"/>
      <c r="BQ797" s="253"/>
      <c r="BR797" s="253"/>
      <c r="BS797" s="253"/>
      <c r="BT797" s="253"/>
      <c r="BU797" s="253"/>
      <c r="BV797" s="253"/>
      <c r="BW797" s="253"/>
      <c r="BX797" s="253"/>
      <c r="BY797" s="253"/>
      <c r="BZ797" s="253"/>
      <c r="CA797" s="253"/>
      <c r="CB797" s="253"/>
      <c r="CC797" s="253"/>
      <c r="CD797" s="253"/>
      <c r="CE797" s="253"/>
      <c r="CF797" s="253"/>
      <c r="CG797" s="253"/>
      <c r="CH797" s="253"/>
      <c r="CI797" s="253"/>
      <c r="CJ797" s="253"/>
      <c r="CK797" s="253"/>
      <c r="CL797" s="253"/>
      <c r="CM797" s="253"/>
    </row>
    <row r="798" spans="1:91" x14ac:dyDescent="0.25">
      <c r="A798" s="253"/>
      <c r="B798" s="253"/>
      <c r="C798" s="253"/>
      <c r="D798" s="253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  <c r="AA798" s="253"/>
      <c r="AB798" s="253"/>
      <c r="AC798" s="253"/>
      <c r="AD798" s="253"/>
      <c r="AE798" s="253"/>
      <c r="AF798" s="253"/>
      <c r="AG798" s="253"/>
      <c r="AH798" s="253"/>
      <c r="AI798" s="253"/>
      <c r="AJ798" s="253"/>
      <c r="AK798" s="253"/>
      <c r="AL798" s="253"/>
      <c r="AM798" s="253"/>
      <c r="AN798" s="253"/>
      <c r="AO798" s="253"/>
      <c r="AP798" s="253"/>
      <c r="AQ798" s="253"/>
      <c r="AR798" s="253"/>
      <c r="AS798" s="253"/>
      <c r="AT798" s="253"/>
      <c r="AU798" s="253"/>
      <c r="AV798" s="253"/>
      <c r="AW798" s="253"/>
      <c r="AX798" s="253"/>
      <c r="AY798" s="253"/>
      <c r="AZ798" s="253"/>
      <c r="BA798" s="253"/>
      <c r="BB798" s="253"/>
      <c r="BC798" s="253"/>
      <c r="BD798" s="253"/>
      <c r="BE798" s="253"/>
      <c r="BF798" s="253"/>
      <c r="BG798" s="253"/>
      <c r="BH798" s="253"/>
      <c r="BI798" s="253"/>
      <c r="BJ798" s="253"/>
      <c r="BK798" s="253"/>
      <c r="BL798" s="253"/>
      <c r="BM798" s="253"/>
      <c r="BN798" s="253"/>
      <c r="BO798" s="253"/>
      <c r="BP798" s="253"/>
      <c r="BQ798" s="253"/>
      <c r="BR798" s="253"/>
      <c r="BS798" s="253"/>
      <c r="BT798" s="253"/>
      <c r="BU798" s="253"/>
      <c r="BV798" s="253"/>
      <c r="BW798" s="253"/>
      <c r="BX798" s="253"/>
      <c r="BY798" s="253"/>
      <c r="BZ798" s="253"/>
      <c r="CA798" s="253"/>
      <c r="CB798" s="253"/>
      <c r="CC798" s="253"/>
      <c r="CD798" s="253"/>
      <c r="CE798" s="253"/>
      <c r="CF798" s="253"/>
      <c r="CG798" s="253"/>
      <c r="CH798" s="253"/>
      <c r="CI798" s="253"/>
      <c r="CJ798" s="253"/>
      <c r="CK798" s="253"/>
      <c r="CL798" s="253"/>
      <c r="CM798" s="253"/>
    </row>
    <row r="799" spans="1:91" x14ac:dyDescent="0.25">
      <c r="A799" s="253"/>
      <c r="B799" s="253"/>
      <c r="C799" s="253"/>
      <c r="D799" s="253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  <c r="AA799" s="253"/>
      <c r="AB799" s="253"/>
      <c r="AC799" s="253"/>
      <c r="AD799" s="253"/>
      <c r="AE799" s="253"/>
      <c r="AF799" s="253"/>
      <c r="AG799" s="253"/>
      <c r="AH799" s="253"/>
      <c r="AI799" s="253"/>
      <c r="AJ799" s="253"/>
      <c r="AK799" s="253"/>
      <c r="AL799" s="253"/>
      <c r="AM799" s="253"/>
      <c r="AN799" s="253"/>
      <c r="AO799" s="253"/>
      <c r="AP799" s="253"/>
      <c r="AQ799" s="253"/>
      <c r="AR799" s="253"/>
      <c r="AS799" s="253"/>
      <c r="AT799" s="253"/>
      <c r="AU799" s="253"/>
      <c r="AV799" s="253"/>
      <c r="AW799" s="253"/>
      <c r="AX799" s="253"/>
      <c r="AY799" s="253"/>
      <c r="AZ799" s="253"/>
      <c r="BA799" s="253"/>
      <c r="BB799" s="253"/>
      <c r="BC799" s="253"/>
      <c r="BD799" s="253"/>
      <c r="BE799" s="253"/>
      <c r="BF799" s="253"/>
      <c r="BG799" s="253"/>
      <c r="BH799" s="253"/>
      <c r="BI799" s="253"/>
      <c r="BJ799" s="253"/>
      <c r="BK799" s="253"/>
      <c r="BL799" s="253"/>
      <c r="BM799" s="253"/>
      <c r="BN799" s="253"/>
      <c r="BO799" s="253"/>
      <c r="BP799" s="253"/>
      <c r="BQ799" s="253"/>
      <c r="BR799" s="253"/>
      <c r="BS799" s="253"/>
      <c r="BT799" s="253"/>
      <c r="BU799" s="253"/>
      <c r="BV799" s="253"/>
      <c r="BW799" s="253"/>
      <c r="BX799" s="253"/>
      <c r="BY799" s="253"/>
      <c r="BZ799" s="253"/>
      <c r="CA799" s="253"/>
      <c r="CB799" s="253"/>
      <c r="CC799" s="253"/>
      <c r="CD799" s="253"/>
      <c r="CE799" s="253"/>
      <c r="CF799" s="253"/>
      <c r="CG799" s="253"/>
      <c r="CH799" s="253"/>
      <c r="CI799" s="253"/>
      <c r="CJ799" s="253"/>
      <c r="CK799" s="253"/>
      <c r="CL799" s="253"/>
      <c r="CM799" s="253"/>
    </row>
    <row r="800" spans="1:91" x14ac:dyDescent="0.25">
      <c r="A800" s="253"/>
      <c r="B800" s="253"/>
      <c r="C800" s="253"/>
      <c r="D800" s="253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  <c r="AA800" s="253"/>
      <c r="AB800" s="253"/>
      <c r="AC800" s="253"/>
      <c r="AD800" s="253"/>
      <c r="AE800" s="253"/>
      <c r="AF800" s="253"/>
      <c r="AG800" s="253"/>
      <c r="AH800" s="253"/>
      <c r="AI800" s="253"/>
      <c r="AJ800" s="253"/>
      <c r="AK800" s="253"/>
      <c r="AL800" s="253"/>
      <c r="AM800" s="253"/>
      <c r="AN800" s="253"/>
      <c r="AO800" s="253"/>
      <c r="AP800" s="253"/>
      <c r="AQ800" s="253"/>
      <c r="AR800" s="253"/>
      <c r="AS800" s="253"/>
      <c r="AT800" s="253"/>
      <c r="AU800" s="253"/>
      <c r="AV800" s="253"/>
      <c r="AW800" s="253"/>
      <c r="AX800" s="253"/>
      <c r="AY800" s="253"/>
      <c r="AZ800" s="253"/>
      <c r="BA800" s="253"/>
      <c r="BB800" s="253"/>
      <c r="BC800" s="253"/>
      <c r="BD800" s="253"/>
      <c r="BE800" s="253"/>
      <c r="BF800" s="253"/>
      <c r="BG800" s="253"/>
      <c r="BH800" s="253"/>
      <c r="BI800" s="253"/>
      <c r="BJ800" s="253"/>
      <c r="BK800" s="253"/>
      <c r="BL800" s="253"/>
      <c r="BM800" s="253"/>
      <c r="BN800" s="253"/>
      <c r="BO800" s="253"/>
      <c r="BP800" s="253"/>
      <c r="BQ800" s="253"/>
      <c r="BR800" s="253"/>
      <c r="BS800" s="253"/>
      <c r="BT800" s="253"/>
      <c r="BU800" s="253"/>
      <c r="BV800" s="253"/>
      <c r="BW800" s="253"/>
      <c r="BX800" s="253"/>
      <c r="BY800" s="253"/>
      <c r="BZ800" s="253"/>
      <c r="CA800" s="253"/>
      <c r="CB800" s="253"/>
      <c r="CC800" s="253"/>
      <c r="CD800" s="253"/>
      <c r="CE800" s="253"/>
      <c r="CF800" s="253"/>
      <c r="CG800" s="253"/>
      <c r="CH800" s="253"/>
      <c r="CI800" s="253"/>
      <c r="CJ800" s="253"/>
      <c r="CK800" s="253"/>
      <c r="CL800" s="253"/>
      <c r="CM800" s="253"/>
    </row>
    <row r="801" spans="1:91" x14ac:dyDescent="0.25">
      <c r="A801" s="253"/>
      <c r="B801" s="253"/>
      <c r="C801" s="253"/>
      <c r="D801" s="253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  <c r="AA801" s="253"/>
      <c r="AB801" s="253"/>
      <c r="AC801" s="253"/>
      <c r="AD801" s="253"/>
      <c r="AE801" s="253"/>
      <c r="AF801" s="253"/>
      <c r="AG801" s="253"/>
      <c r="AH801" s="253"/>
      <c r="AI801" s="253"/>
      <c r="AJ801" s="253"/>
      <c r="AK801" s="253"/>
      <c r="AL801" s="253"/>
      <c r="AM801" s="253"/>
      <c r="AN801" s="253"/>
      <c r="AO801" s="253"/>
      <c r="AP801" s="253"/>
      <c r="AQ801" s="253"/>
      <c r="AR801" s="253"/>
      <c r="AS801" s="253"/>
      <c r="AT801" s="253"/>
      <c r="AU801" s="253"/>
      <c r="AV801" s="253"/>
      <c r="AW801" s="253"/>
      <c r="AX801" s="253"/>
      <c r="AY801" s="253"/>
      <c r="AZ801" s="253"/>
      <c r="BA801" s="253"/>
      <c r="BB801" s="253"/>
      <c r="BC801" s="253"/>
      <c r="BD801" s="253"/>
      <c r="BE801" s="253"/>
      <c r="BF801" s="253"/>
      <c r="BG801" s="253"/>
      <c r="BH801" s="253"/>
      <c r="BI801" s="253"/>
      <c r="BJ801" s="253"/>
      <c r="BK801" s="253"/>
      <c r="BL801" s="253"/>
      <c r="BM801" s="253"/>
      <c r="BN801" s="253"/>
      <c r="BO801" s="253"/>
      <c r="BP801" s="253"/>
      <c r="BQ801" s="253"/>
      <c r="BR801" s="253"/>
      <c r="BS801" s="253"/>
      <c r="BT801" s="253"/>
      <c r="BU801" s="253"/>
      <c r="BV801" s="253"/>
      <c r="BW801" s="253"/>
      <c r="BX801" s="253"/>
      <c r="BY801" s="253"/>
      <c r="BZ801" s="253"/>
      <c r="CA801" s="253"/>
      <c r="CB801" s="253"/>
      <c r="CC801" s="253"/>
      <c r="CD801" s="253"/>
      <c r="CE801" s="253"/>
      <c r="CF801" s="253"/>
      <c r="CG801" s="253"/>
      <c r="CH801" s="253"/>
      <c r="CI801" s="253"/>
      <c r="CJ801" s="253"/>
      <c r="CK801" s="253"/>
      <c r="CL801" s="253"/>
      <c r="CM801" s="253"/>
    </row>
    <row r="802" spans="1:91" x14ac:dyDescent="0.25">
      <c r="A802" s="253"/>
      <c r="B802" s="253"/>
      <c r="C802" s="253"/>
      <c r="D802" s="253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  <c r="AA802" s="253"/>
      <c r="AB802" s="253"/>
      <c r="AC802" s="253"/>
      <c r="AD802" s="253"/>
      <c r="AE802" s="253"/>
      <c r="AF802" s="253"/>
      <c r="AG802" s="253"/>
      <c r="AH802" s="253"/>
      <c r="AI802" s="253"/>
      <c r="AJ802" s="253"/>
      <c r="AK802" s="253"/>
      <c r="AL802" s="253"/>
      <c r="AM802" s="253"/>
      <c r="AN802" s="253"/>
      <c r="AO802" s="253"/>
      <c r="AP802" s="253"/>
      <c r="AQ802" s="253"/>
      <c r="AR802" s="253"/>
      <c r="AS802" s="253"/>
      <c r="AT802" s="253"/>
      <c r="AU802" s="253"/>
      <c r="AV802" s="253"/>
      <c r="AW802" s="253"/>
      <c r="AX802" s="253"/>
      <c r="AY802" s="253"/>
      <c r="AZ802" s="253"/>
      <c r="BA802" s="253"/>
      <c r="BB802" s="253"/>
      <c r="BC802" s="253"/>
      <c r="BD802" s="253"/>
      <c r="BE802" s="253"/>
      <c r="BF802" s="253"/>
      <c r="BG802" s="253"/>
      <c r="BH802" s="253"/>
      <c r="BI802" s="253"/>
      <c r="BJ802" s="253"/>
      <c r="BK802" s="253"/>
      <c r="BL802" s="253"/>
      <c r="BM802" s="253"/>
      <c r="BN802" s="253"/>
      <c r="BO802" s="253"/>
      <c r="BP802" s="253"/>
      <c r="BQ802" s="253"/>
      <c r="BR802" s="253"/>
      <c r="BS802" s="253"/>
      <c r="BT802" s="253"/>
      <c r="BU802" s="253"/>
      <c r="BV802" s="253"/>
      <c r="BW802" s="253"/>
      <c r="BX802" s="253"/>
      <c r="BY802" s="253"/>
      <c r="BZ802" s="253"/>
      <c r="CA802" s="253"/>
      <c r="CB802" s="253"/>
      <c r="CC802" s="253"/>
      <c r="CD802" s="253"/>
      <c r="CE802" s="253"/>
      <c r="CF802" s="253"/>
      <c r="CG802" s="253"/>
      <c r="CH802" s="253"/>
      <c r="CI802" s="253"/>
      <c r="CJ802" s="253"/>
      <c r="CK802" s="253"/>
      <c r="CL802" s="253"/>
      <c r="CM802" s="253"/>
    </row>
    <row r="803" spans="1:91" x14ac:dyDescent="0.25">
      <c r="A803" s="253"/>
      <c r="B803" s="253"/>
      <c r="C803" s="253"/>
      <c r="D803" s="253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  <c r="AA803" s="253"/>
      <c r="AB803" s="253"/>
      <c r="AC803" s="253"/>
      <c r="AD803" s="253"/>
      <c r="AE803" s="253"/>
      <c r="AF803" s="253"/>
      <c r="AG803" s="253"/>
      <c r="AH803" s="253"/>
      <c r="AI803" s="253"/>
      <c r="AJ803" s="253"/>
      <c r="AK803" s="253"/>
      <c r="AL803" s="253"/>
      <c r="AM803" s="253"/>
      <c r="AN803" s="253"/>
      <c r="AO803" s="253"/>
      <c r="AP803" s="253"/>
      <c r="AQ803" s="253"/>
      <c r="AR803" s="253"/>
      <c r="AS803" s="253"/>
      <c r="AT803" s="253"/>
      <c r="AU803" s="253"/>
      <c r="AV803" s="253"/>
      <c r="AW803" s="253"/>
      <c r="AX803" s="253"/>
      <c r="AY803" s="253"/>
      <c r="AZ803" s="253"/>
      <c r="BA803" s="253"/>
      <c r="BB803" s="253"/>
      <c r="BC803" s="253"/>
      <c r="BD803" s="253"/>
      <c r="BE803" s="253"/>
      <c r="BF803" s="253"/>
      <c r="BG803" s="253"/>
      <c r="BH803" s="253"/>
      <c r="BI803" s="253"/>
      <c r="BJ803" s="253"/>
      <c r="BK803" s="253"/>
      <c r="BL803" s="253"/>
      <c r="BM803" s="253"/>
      <c r="BN803" s="253"/>
      <c r="BO803" s="253"/>
      <c r="BP803" s="253"/>
      <c r="BQ803" s="253"/>
      <c r="BR803" s="253"/>
      <c r="BS803" s="253"/>
      <c r="BT803" s="253"/>
      <c r="BU803" s="253"/>
      <c r="BV803" s="253"/>
      <c r="BW803" s="253"/>
      <c r="BX803" s="253"/>
      <c r="BY803" s="253"/>
      <c r="BZ803" s="253"/>
      <c r="CA803" s="253"/>
      <c r="CB803" s="253"/>
      <c r="CC803" s="253"/>
      <c r="CD803" s="253"/>
      <c r="CE803" s="253"/>
      <c r="CF803" s="253"/>
      <c r="CG803" s="253"/>
      <c r="CH803" s="253"/>
      <c r="CI803" s="253"/>
      <c r="CJ803" s="253"/>
      <c r="CK803" s="253"/>
      <c r="CL803" s="253"/>
      <c r="CM803" s="253"/>
    </row>
    <row r="804" spans="1:91" x14ac:dyDescent="0.25">
      <c r="A804" s="253"/>
      <c r="B804" s="253"/>
      <c r="C804" s="253"/>
      <c r="D804" s="253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  <c r="AA804" s="253"/>
      <c r="AB804" s="253"/>
      <c r="AC804" s="253"/>
      <c r="AD804" s="253"/>
      <c r="AE804" s="253"/>
      <c r="AF804" s="253"/>
      <c r="AG804" s="253"/>
      <c r="AH804" s="253"/>
      <c r="AI804" s="253"/>
      <c r="AJ804" s="253"/>
      <c r="AK804" s="253"/>
      <c r="AL804" s="253"/>
      <c r="AM804" s="253"/>
      <c r="AN804" s="253"/>
      <c r="AO804" s="253"/>
      <c r="AP804" s="253"/>
      <c r="AQ804" s="253"/>
      <c r="AR804" s="253"/>
      <c r="AS804" s="253"/>
      <c r="AT804" s="253"/>
      <c r="AU804" s="253"/>
      <c r="AV804" s="253"/>
      <c r="AW804" s="253"/>
      <c r="AX804" s="253"/>
      <c r="AY804" s="253"/>
      <c r="AZ804" s="253"/>
      <c r="BA804" s="253"/>
      <c r="BB804" s="253"/>
      <c r="BC804" s="253"/>
      <c r="BD804" s="253"/>
      <c r="BE804" s="253"/>
      <c r="BF804" s="253"/>
      <c r="BG804" s="253"/>
      <c r="BH804" s="253"/>
      <c r="BI804" s="253"/>
      <c r="BJ804" s="253"/>
      <c r="BK804" s="253"/>
      <c r="BL804" s="253"/>
      <c r="BM804" s="253"/>
      <c r="BN804" s="253"/>
      <c r="BO804" s="253"/>
      <c r="BP804" s="253"/>
      <c r="BQ804" s="253"/>
      <c r="BR804" s="253"/>
      <c r="BS804" s="253"/>
      <c r="BT804" s="253"/>
      <c r="BU804" s="253"/>
      <c r="BV804" s="253"/>
      <c r="BW804" s="253"/>
      <c r="BX804" s="253"/>
      <c r="BY804" s="253"/>
      <c r="BZ804" s="253"/>
      <c r="CA804" s="253"/>
      <c r="CB804" s="253"/>
      <c r="CC804" s="253"/>
      <c r="CD804" s="253"/>
      <c r="CE804" s="253"/>
      <c r="CF804" s="253"/>
      <c r="CG804" s="253"/>
      <c r="CH804" s="253"/>
      <c r="CI804" s="253"/>
      <c r="CJ804" s="253"/>
      <c r="CK804" s="253"/>
      <c r="CL804" s="253"/>
      <c r="CM804" s="253"/>
    </row>
    <row r="805" spans="1:91" x14ac:dyDescent="0.25">
      <c r="A805" s="253"/>
      <c r="B805" s="253"/>
      <c r="C805" s="253"/>
      <c r="D805" s="253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  <c r="AA805" s="253"/>
      <c r="AB805" s="253"/>
      <c r="AC805" s="253"/>
      <c r="AD805" s="253"/>
      <c r="AE805" s="253"/>
      <c r="AF805" s="253"/>
      <c r="AG805" s="253"/>
      <c r="AH805" s="253"/>
      <c r="AI805" s="253"/>
      <c r="AJ805" s="253"/>
      <c r="AK805" s="253"/>
      <c r="AL805" s="253"/>
      <c r="AM805" s="253"/>
      <c r="AN805" s="253"/>
      <c r="AO805" s="253"/>
      <c r="AP805" s="253"/>
      <c r="AQ805" s="253"/>
      <c r="AR805" s="253"/>
      <c r="AS805" s="253"/>
      <c r="AT805" s="253"/>
      <c r="AU805" s="253"/>
      <c r="AV805" s="253"/>
      <c r="AW805" s="253"/>
      <c r="AX805" s="253"/>
      <c r="AY805" s="253"/>
      <c r="AZ805" s="253"/>
      <c r="BA805" s="253"/>
      <c r="BB805" s="253"/>
      <c r="BC805" s="253"/>
      <c r="BD805" s="253"/>
      <c r="BE805" s="253"/>
      <c r="BF805" s="253"/>
      <c r="BG805" s="253"/>
      <c r="BH805" s="253"/>
      <c r="BI805" s="253"/>
      <c r="BJ805" s="253"/>
      <c r="BK805" s="253"/>
      <c r="BL805" s="253"/>
      <c r="BM805" s="253"/>
      <c r="BN805" s="253"/>
      <c r="BO805" s="253"/>
      <c r="BP805" s="253"/>
      <c r="BQ805" s="253"/>
      <c r="BR805" s="253"/>
      <c r="BS805" s="253"/>
      <c r="BT805" s="253"/>
      <c r="BU805" s="253"/>
      <c r="BV805" s="253"/>
      <c r="BW805" s="253"/>
      <c r="BX805" s="253"/>
      <c r="BY805" s="253"/>
      <c r="BZ805" s="253"/>
      <c r="CA805" s="253"/>
      <c r="CB805" s="253"/>
      <c r="CC805" s="253"/>
      <c r="CD805" s="253"/>
      <c r="CE805" s="253"/>
      <c r="CF805" s="253"/>
      <c r="CG805" s="253"/>
      <c r="CH805" s="253"/>
      <c r="CI805" s="253"/>
      <c r="CJ805" s="253"/>
      <c r="CK805" s="253"/>
      <c r="CL805" s="253"/>
      <c r="CM805" s="253"/>
    </row>
    <row r="806" spans="1:91" x14ac:dyDescent="0.25">
      <c r="A806" s="253"/>
      <c r="B806" s="253"/>
      <c r="C806" s="253"/>
      <c r="D806" s="253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  <c r="AA806" s="253"/>
      <c r="AB806" s="253"/>
      <c r="AC806" s="253"/>
      <c r="AD806" s="253"/>
      <c r="AE806" s="253"/>
      <c r="AF806" s="253"/>
      <c r="AG806" s="253"/>
      <c r="AH806" s="253"/>
      <c r="AI806" s="253"/>
      <c r="AJ806" s="253"/>
      <c r="AK806" s="253"/>
      <c r="AL806" s="253"/>
      <c r="AM806" s="253"/>
      <c r="AN806" s="253"/>
      <c r="AO806" s="253"/>
      <c r="AP806" s="253"/>
      <c r="AQ806" s="253"/>
      <c r="AR806" s="253"/>
      <c r="AS806" s="253"/>
      <c r="AT806" s="253"/>
      <c r="AU806" s="253"/>
      <c r="AV806" s="253"/>
      <c r="AW806" s="253"/>
      <c r="AX806" s="253"/>
      <c r="AY806" s="253"/>
      <c r="AZ806" s="253"/>
      <c r="BA806" s="253"/>
      <c r="BB806" s="253"/>
      <c r="BC806" s="253"/>
      <c r="BD806" s="253"/>
      <c r="BE806" s="253"/>
      <c r="BF806" s="253"/>
      <c r="BG806" s="253"/>
      <c r="BH806" s="253"/>
      <c r="BI806" s="253"/>
      <c r="BJ806" s="253"/>
      <c r="BK806" s="253"/>
      <c r="BL806" s="253"/>
      <c r="BM806" s="253"/>
      <c r="BN806" s="253"/>
      <c r="BO806" s="253"/>
      <c r="BP806" s="253"/>
      <c r="BQ806" s="253"/>
      <c r="BR806" s="253"/>
      <c r="BS806" s="253"/>
      <c r="BT806" s="253"/>
      <c r="BU806" s="253"/>
      <c r="BV806" s="253"/>
      <c r="BW806" s="253"/>
      <c r="BX806" s="253"/>
      <c r="BY806" s="253"/>
      <c r="BZ806" s="253"/>
      <c r="CA806" s="253"/>
      <c r="CB806" s="253"/>
      <c r="CC806" s="253"/>
      <c r="CD806" s="253"/>
      <c r="CE806" s="253"/>
      <c r="CF806" s="253"/>
      <c r="CG806" s="253"/>
      <c r="CH806" s="253"/>
      <c r="CI806" s="253"/>
      <c r="CJ806" s="253"/>
      <c r="CK806" s="253"/>
      <c r="CL806" s="253"/>
      <c r="CM806" s="253"/>
    </row>
    <row r="807" spans="1:91" x14ac:dyDescent="0.25">
      <c r="A807" s="253"/>
      <c r="B807" s="253"/>
      <c r="C807" s="253"/>
      <c r="D807" s="253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  <c r="AA807" s="253"/>
      <c r="AB807" s="253"/>
      <c r="AC807" s="253"/>
      <c r="AD807" s="253"/>
      <c r="AE807" s="253"/>
      <c r="AF807" s="253"/>
      <c r="AG807" s="253"/>
      <c r="AH807" s="253"/>
      <c r="AI807" s="253"/>
      <c r="AJ807" s="253"/>
      <c r="AK807" s="253"/>
      <c r="AL807" s="253"/>
      <c r="AM807" s="253"/>
      <c r="AN807" s="253"/>
      <c r="AO807" s="253"/>
      <c r="AP807" s="253"/>
      <c r="AQ807" s="253"/>
      <c r="AR807" s="253"/>
      <c r="AS807" s="253"/>
      <c r="AT807" s="253"/>
      <c r="AU807" s="253"/>
      <c r="AV807" s="253"/>
      <c r="AW807" s="253"/>
      <c r="AX807" s="253"/>
      <c r="AY807" s="253"/>
      <c r="AZ807" s="253"/>
      <c r="BA807" s="253"/>
      <c r="BB807" s="253"/>
      <c r="BC807" s="253"/>
      <c r="BD807" s="253"/>
      <c r="BE807" s="253"/>
      <c r="BF807" s="253"/>
      <c r="BG807" s="253"/>
      <c r="BH807" s="253"/>
      <c r="BI807" s="253"/>
      <c r="BJ807" s="253"/>
      <c r="BK807" s="253"/>
      <c r="BL807" s="253"/>
      <c r="BM807" s="253"/>
      <c r="BN807" s="253"/>
      <c r="BO807" s="253"/>
      <c r="BP807" s="253"/>
      <c r="BQ807" s="253"/>
      <c r="BR807" s="253"/>
      <c r="BS807" s="253"/>
      <c r="BT807" s="253"/>
      <c r="BU807" s="253"/>
      <c r="BV807" s="253"/>
      <c r="BW807" s="253"/>
      <c r="BX807" s="253"/>
      <c r="BY807" s="253"/>
      <c r="BZ807" s="253"/>
      <c r="CA807" s="253"/>
      <c r="CB807" s="253"/>
      <c r="CC807" s="253"/>
      <c r="CD807" s="253"/>
      <c r="CE807" s="253"/>
      <c r="CF807" s="253"/>
      <c r="CG807" s="253"/>
      <c r="CH807" s="253"/>
      <c r="CI807" s="253"/>
      <c r="CJ807" s="253"/>
      <c r="CK807" s="253"/>
      <c r="CL807" s="253"/>
      <c r="CM807" s="253"/>
    </row>
    <row r="808" spans="1:91" x14ac:dyDescent="0.25">
      <c r="A808" s="253"/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  <c r="AA808" s="253"/>
      <c r="AB808" s="253"/>
      <c r="AC808" s="253"/>
      <c r="AD808" s="253"/>
      <c r="AE808" s="253"/>
      <c r="AF808" s="253"/>
      <c r="AG808" s="253"/>
      <c r="AH808" s="253"/>
      <c r="AI808" s="253"/>
      <c r="AJ808" s="253"/>
      <c r="AK808" s="253"/>
      <c r="AL808" s="253"/>
      <c r="AM808" s="253"/>
      <c r="AN808" s="253"/>
      <c r="AO808" s="253"/>
      <c r="AP808" s="253"/>
      <c r="AQ808" s="253"/>
      <c r="AR808" s="253"/>
      <c r="AS808" s="253"/>
      <c r="AT808" s="253"/>
      <c r="AU808" s="253"/>
      <c r="AV808" s="253"/>
      <c r="AW808" s="253"/>
      <c r="AX808" s="253"/>
      <c r="AY808" s="253"/>
      <c r="AZ808" s="253"/>
      <c r="BA808" s="253"/>
      <c r="BB808" s="253"/>
      <c r="BC808" s="253"/>
      <c r="BD808" s="253"/>
      <c r="BE808" s="253"/>
      <c r="BF808" s="253"/>
      <c r="BG808" s="253"/>
      <c r="BH808" s="253"/>
      <c r="BI808" s="253"/>
      <c r="BJ808" s="253"/>
      <c r="BK808" s="253"/>
      <c r="BL808" s="253"/>
      <c r="BM808" s="253"/>
      <c r="BN808" s="253"/>
      <c r="BO808" s="253"/>
      <c r="BP808" s="253"/>
      <c r="BQ808" s="253"/>
      <c r="BR808" s="253"/>
      <c r="BS808" s="253"/>
      <c r="BT808" s="253"/>
      <c r="BU808" s="253"/>
      <c r="BV808" s="253"/>
      <c r="BW808" s="253"/>
      <c r="BX808" s="253"/>
      <c r="BY808" s="253"/>
      <c r="BZ808" s="253"/>
      <c r="CA808" s="253"/>
      <c r="CB808" s="253"/>
      <c r="CC808" s="253"/>
      <c r="CD808" s="253"/>
      <c r="CE808" s="253"/>
      <c r="CF808" s="253"/>
      <c r="CG808" s="253"/>
      <c r="CH808" s="253"/>
      <c r="CI808" s="253"/>
      <c r="CJ808" s="253"/>
      <c r="CK808" s="253"/>
      <c r="CL808" s="253"/>
      <c r="CM808" s="253"/>
    </row>
    <row r="809" spans="1:91" x14ac:dyDescent="0.25">
      <c r="A809" s="253"/>
      <c r="B809" s="253"/>
      <c r="C809" s="253"/>
      <c r="D809" s="253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  <c r="AA809" s="253"/>
      <c r="AB809" s="253"/>
      <c r="AC809" s="253"/>
      <c r="AD809" s="253"/>
      <c r="AE809" s="253"/>
      <c r="AF809" s="253"/>
      <c r="AG809" s="253"/>
      <c r="AH809" s="253"/>
      <c r="AI809" s="253"/>
      <c r="AJ809" s="253"/>
      <c r="AK809" s="253"/>
      <c r="AL809" s="253"/>
      <c r="AM809" s="253"/>
      <c r="AN809" s="253"/>
      <c r="AO809" s="253"/>
      <c r="AP809" s="253"/>
      <c r="AQ809" s="253"/>
      <c r="AR809" s="253"/>
      <c r="AS809" s="253"/>
      <c r="AT809" s="253"/>
      <c r="AU809" s="253"/>
      <c r="AV809" s="253"/>
      <c r="AW809" s="253"/>
      <c r="AX809" s="253"/>
      <c r="AY809" s="253"/>
      <c r="AZ809" s="253"/>
      <c r="BA809" s="253"/>
      <c r="BB809" s="253"/>
      <c r="BC809" s="253"/>
      <c r="BD809" s="253"/>
      <c r="BE809" s="253"/>
      <c r="BF809" s="253"/>
      <c r="BG809" s="253"/>
      <c r="BH809" s="253"/>
      <c r="BI809" s="253"/>
      <c r="BJ809" s="253"/>
      <c r="BK809" s="253"/>
      <c r="BL809" s="253"/>
      <c r="BM809" s="253"/>
      <c r="BN809" s="253"/>
      <c r="BO809" s="253"/>
      <c r="BP809" s="253"/>
      <c r="BQ809" s="253"/>
      <c r="BR809" s="253"/>
      <c r="BS809" s="253"/>
      <c r="BT809" s="253"/>
      <c r="BU809" s="253"/>
      <c r="BV809" s="253"/>
      <c r="BW809" s="253"/>
      <c r="BX809" s="253"/>
      <c r="BY809" s="253"/>
      <c r="BZ809" s="253"/>
      <c r="CA809" s="253"/>
      <c r="CB809" s="253"/>
      <c r="CC809" s="253"/>
      <c r="CD809" s="253"/>
      <c r="CE809" s="253"/>
      <c r="CF809" s="253"/>
      <c r="CG809" s="253"/>
      <c r="CH809" s="253"/>
      <c r="CI809" s="253"/>
      <c r="CJ809" s="253"/>
      <c r="CK809" s="253"/>
      <c r="CL809" s="253"/>
      <c r="CM809" s="253"/>
    </row>
    <row r="810" spans="1:91" x14ac:dyDescent="0.25">
      <c r="A810" s="253"/>
      <c r="B810" s="253"/>
      <c r="C810" s="253"/>
      <c r="D810" s="253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  <c r="AA810" s="253"/>
      <c r="AB810" s="253"/>
      <c r="AC810" s="253"/>
      <c r="AD810" s="253"/>
      <c r="AE810" s="253"/>
      <c r="AF810" s="253"/>
      <c r="AG810" s="253"/>
      <c r="AH810" s="253"/>
      <c r="AI810" s="253"/>
      <c r="AJ810" s="253"/>
      <c r="AK810" s="253"/>
      <c r="AL810" s="253"/>
      <c r="AM810" s="253"/>
      <c r="AN810" s="253"/>
      <c r="AO810" s="253"/>
      <c r="AP810" s="253"/>
      <c r="AQ810" s="253"/>
      <c r="AR810" s="253"/>
      <c r="AS810" s="253"/>
      <c r="AT810" s="253"/>
      <c r="AU810" s="253"/>
      <c r="AV810" s="253"/>
      <c r="AW810" s="253"/>
      <c r="AX810" s="253"/>
      <c r="AY810" s="253"/>
      <c r="AZ810" s="253"/>
      <c r="BA810" s="253"/>
      <c r="BB810" s="253"/>
      <c r="BC810" s="253"/>
      <c r="BD810" s="253"/>
      <c r="BE810" s="253"/>
      <c r="BF810" s="253"/>
      <c r="BG810" s="253"/>
      <c r="BH810" s="253"/>
      <c r="BI810" s="253"/>
      <c r="BJ810" s="253"/>
      <c r="BK810" s="253"/>
      <c r="BL810" s="253"/>
      <c r="BM810" s="253"/>
      <c r="BN810" s="253"/>
      <c r="BO810" s="253"/>
      <c r="BP810" s="253"/>
      <c r="BQ810" s="253"/>
      <c r="BR810" s="253"/>
      <c r="BS810" s="253"/>
      <c r="BT810" s="253"/>
      <c r="BU810" s="253"/>
      <c r="BV810" s="253"/>
      <c r="BW810" s="253"/>
      <c r="BX810" s="253"/>
      <c r="BY810" s="253"/>
      <c r="BZ810" s="253"/>
      <c r="CA810" s="253"/>
      <c r="CB810" s="253"/>
      <c r="CC810" s="253"/>
      <c r="CD810" s="253"/>
      <c r="CE810" s="253"/>
      <c r="CF810" s="253"/>
      <c r="CG810" s="253"/>
      <c r="CH810" s="253"/>
      <c r="CI810" s="253"/>
      <c r="CJ810" s="253"/>
      <c r="CK810" s="253"/>
      <c r="CL810" s="253"/>
      <c r="CM810" s="253"/>
    </row>
    <row r="811" spans="1:91" x14ac:dyDescent="0.25">
      <c r="A811" s="253"/>
      <c r="B811" s="253"/>
      <c r="C811" s="253"/>
      <c r="D811" s="253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/>
      <c r="AJ811" s="253"/>
      <c r="AK811" s="253"/>
      <c r="AL811" s="253"/>
      <c r="AM811" s="253"/>
      <c r="AN811" s="253"/>
      <c r="AO811" s="253"/>
      <c r="AP811" s="253"/>
      <c r="AQ811" s="253"/>
      <c r="AR811" s="253"/>
      <c r="AS811" s="253"/>
      <c r="AT811" s="253"/>
      <c r="AU811" s="253"/>
      <c r="AV811" s="253"/>
      <c r="AW811" s="253"/>
      <c r="AX811" s="253"/>
      <c r="AY811" s="253"/>
      <c r="AZ811" s="253"/>
      <c r="BA811" s="253"/>
      <c r="BB811" s="253"/>
      <c r="BC811" s="253"/>
      <c r="BD811" s="253"/>
      <c r="BE811" s="253"/>
      <c r="BF811" s="253"/>
      <c r="BG811" s="253"/>
      <c r="BH811" s="253"/>
      <c r="BI811" s="253"/>
      <c r="BJ811" s="253"/>
      <c r="BK811" s="253"/>
      <c r="BL811" s="253"/>
      <c r="BM811" s="253"/>
      <c r="BN811" s="253"/>
      <c r="BO811" s="253"/>
      <c r="BP811" s="253"/>
      <c r="BQ811" s="253"/>
      <c r="BR811" s="253"/>
      <c r="BS811" s="253"/>
      <c r="BT811" s="253"/>
      <c r="BU811" s="253"/>
      <c r="BV811" s="253"/>
      <c r="BW811" s="253"/>
      <c r="BX811" s="253"/>
      <c r="BY811" s="253"/>
      <c r="BZ811" s="253"/>
      <c r="CA811" s="253"/>
      <c r="CB811" s="253"/>
      <c r="CC811" s="253"/>
      <c r="CD811" s="253"/>
      <c r="CE811" s="253"/>
      <c r="CF811" s="253"/>
      <c r="CG811" s="253"/>
      <c r="CH811" s="253"/>
      <c r="CI811" s="253"/>
      <c r="CJ811" s="253"/>
      <c r="CK811" s="253"/>
      <c r="CL811" s="253"/>
      <c r="CM811" s="253"/>
    </row>
    <row r="812" spans="1:91" x14ac:dyDescent="0.25">
      <c r="A812" s="253"/>
      <c r="B812" s="253"/>
      <c r="C812" s="253"/>
      <c r="D812" s="253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  <c r="AA812" s="253"/>
      <c r="AB812" s="253"/>
      <c r="AC812" s="253"/>
      <c r="AD812" s="253"/>
      <c r="AE812" s="253"/>
      <c r="AF812" s="253"/>
      <c r="AG812" s="253"/>
      <c r="AH812" s="253"/>
      <c r="AI812" s="253"/>
      <c r="AJ812" s="253"/>
      <c r="AK812" s="253"/>
      <c r="AL812" s="253"/>
      <c r="AM812" s="253"/>
      <c r="AN812" s="253"/>
      <c r="AO812" s="253"/>
      <c r="AP812" s="253"/>
      <c r="AQ812" s="253"/>
      <c r="AR812" s="253"/>
      <c r="AS812" s="253"/>
      <c r="AT812" s="253"/>
      <c r="AU812" s="253"/>
      <c r="AV812" s="253"/>
      <c r="AW812" s="253"/>
      <c r="AX812" s="253"/>
      <c r="AY812" s="253"/>
      <c r="AZ812" s="253"/>
      <c r="BA812" s="253"/>
      <c r="BB812" s="253"/>
      <c r="BC812" s="253"/>
      <c r="BD812" s="253"/>
      <c r="BE812" s="253"/>
      <c r="BF812" s="253"/>
      <c r="BG812" s="253"/>
      <c r="BH812" s="253"/>
      <c r="BI812" s="253"/>
      <c r="BJ812" s="253"/>
      <c r="BK812" s="253"/>
      <c r="BL812" s="253"/>
      <c r="BM812" s="253"/>
      <c r="BN812" s="253"/>
      <c r="BO812" s="253"/>
      <c r="BP812" s="253"/>
      <c r="BQ812" s="253"/>
      <c r="BR812" s="253"/>
      <c r="BS812" s="253"/>
      <c r="BT812" s="253"/>
      <c r="BU812" s="253"/>
      <c r="BV812" s="253"/>
      <c r="BW812" s="253"/>
      <c r="BX812" s="253"/>
      <c r="BY812" s="253"/>
      <c r="BZ812" s="253"/>
      <c r="CA812" s="253"/>
      <c r="CB812" s="253"/>
      <c r="CC812" s="253"/>
      <c r="CD812" s="253"/>
      <c r="CE812" s="253"/>
      <c r="CF812" s="253"/>
      <c r="CG812" s="253"/>
      <c r="CH812" s="253"/>
      <c r="CI812" s="253"/>
      <c r="CJ812" s="253"/>
      <c r="CK812" s="253"/>
      <c r="CL812" s="253"/>
      <c r="CM812" s="253"/>
    </row>
    <row r="813" spans="1:91" x14ac:dyDescent="0.25">
      <c r="A813" s="253"/>
      <c r="B813" s="253"/>
      <c r="C813" s="253"/>
      <c r="D813" s="253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  <c r="AA813" s="253"/>
      <c r="AB813" s="253"/>
      <c r="AC813" s="253"/>
      <c r="AD813" s="253"/>
      <c r="AE813" s="253"/>
      <c r="AF813" s="253"/>
      <c r="AG813" s="253"/>
      <c r="AH813" s="253"/>
      <c r="AI813" s="253"/>
      <c r="AJ813" s="253"/>
      <c r="AK813" s="253"/>
      <c r="AL813" s="253"/>
      <c r="AM813" s="253"/>
      <c r="AN813" s="253"/>
      <c r="AO813" s="253"/>
      <c r="AP813" s="253"/>
      <c r="AQ813" s="253"/>
      <c r="AR813" s="253"/>
      <c r="AS813" s="253"/>
      <c r="AT813" s="253"/>
      <c r="AU813" s="253"/>
      <c r="AV813" s="253"/>
      <c r="AW813" s="253"/>
      <c r="AX813" s="253"/>
      <c r="AY813" s="253"/>
      <c r="AZ813" s="253"/>
      <c r="BA813" s="253"/>
      <c r="BB813" s="253"/>
      <c r="BC813" s="253"/>
      <c r="BD813" s="253"/>
      <c r="BE813" s="253"/>
      <c r="BF813" s="253"/>
      <c r="BG813" s="253"/>
      <c r="BH813" s="253"/>
      <c r="BI813" s="253"/>
      <c r="BJ813" s="253"/>
      <c r="BK813" s="253"/>
      <c r="BL813" s="253"/>
      <c r="BM813" s="253"/>
      <c r="BN813" s="253"/>
      <c r="BO813" s="253"/>
      <c r="BP813" s="253"/>
      <c r="BQ813" s="253"/>
      <c r="BR813" s="253"/>
      <c r="BS813" s="253"/>
      <c r="BT813" s="253"/>
      <c r="BU813" s="253"/>
      <c r="BV813" s="253"/>
      <c r="BW813" s="253"/>
      <c r="BX813" s="253"/>
      <c r="BY813" s="253"/>
      <c r="BZ813" s="253"/>
      <c r="CA813" s="253"/>
      <c r="CB813" s="253"/>
      <c r="CC813" s="253"/>
      <c r="CD813" s="253"/>
      <c r="CE813" s="253"/>
      <c r="CF813" s="253"/>
      <c r="CG813" s="253"/>
      <c r="CH813" s="253"/>
      <c r="CI813" s="253"/>
      <c r="CJ813" s="253"/>
      <c r="CK813" s="253"/>
      <c r="CL813" s="253"/>
      <c r="CM813" s="253"/>
    </row>
    <row r="814" spans="1:91" x14ac:dyDescent="0.25">
      <c r="A814" s="253"/>
      <c r="B814" s="253"/>
      <c r="C814" s="253"/>
      <c r="D814" s="253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  <c r="AA814" s="253"/>
      <c r="AB814" s="253"/>
      <c r="AC814" s="253"/>
      <c r="AD814" s="253"/>
      <c r="AE814" s="253"/>
      <c r="AF814" s="253"/>
      <c r="AG814" s="253"/>
      <c r="AH814" s="253"/>
      <c r="AI814" s="253"/>
      <c r="AJ814" s="253"/>
      <c r="AK814" s="253"/>
      <c r="AL814" s="253"/>
      <c r="AM814" s="253"/>
      <c r="AN814" s="253"/>
      <c r="AO814" s="253"/>
      <c r="AP814" s="253"/>
      <c r="AQ814" s="253"/>
      <c r="AR814" s="253"/>
      <c r="AS814" s="253"/>
      <c r="AT814" s="253"/>
      <c r="AU814" s="253"/>
      <c r="AV814" s="253"/>
      <c r="AW814" s="253"/>
      <c r="AX814" s="253"/>
      <c r="AY814" s="253"/>
      <c r="AZ814" s="253"/>
      <c r="BA814" s="253"/>
      <c r="BB814" s="253"/>
      <c r="BC814" s="253"/>
      <c r="BD814" s="253"/>
      <c r="BE814" s="253"/>
      <c r="BF814" s="253"/>
      <c r="BG814" s="253"/>
      <c r="BH814" s="253"/>
      <c r="BI814" s="253"/>
      <c r="BJ814" s="253"/>
      <c r="BK814" s="253"/>
      <c r="BL814" s="253"/>
      <c r="BM814" s="253"/>
      <c r="BN814" s="253"/>
      <c r="BO814" s="253"/>
      <c r="BP814" s="253"/>
      <c r="BQ814" s="253"/>
      <c r="BR814" s="253"/>
      <c r="BS814" s="253"/>
      <c r="BT814" s="253"/>
      <c r="BU814" s="253"/>
      <c r="BV814" s="253"/>
      <c r="BW814" s="253"/>
      <c r="BX814" s="253"/>
      <c r="BY814" s="253"/>
      <c r="BZ814" s="253"/>
      <c r="CA814" s="253"/>
      <c r="CB814" s="253"/>
      <c r="CC814" s="253"/>
      <c r="CD814" s="253"/>
      <c r="CE814" s="253"/>
      <c r="CF814" s="253"/>
      <c r="CG814" s="253"/>
      <c r="CH814" s="253"/>
      <c r="CI814" s="253"/>
      <c r="CJ814" s="253"/>
      <c r="CK814" s="253"/>
      <c r="CL814" s="253"/>
      <c r="CM814" s="253"/>
    </row>
    <row r="815" spans="1:91" x14ac:dyDescent="0.25">
      <c r="A815" s="253"/>
      <c r="B815" s="253"/>
      <c r="C815" s="253"/>
      <c r="D815" s="253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  <c r="AA815" s="253"/>
      <c r="AB815" s="253"/>
      <c r="AC815" s="253"/>
      <c r="AD815" s="253"/>
      <c r="AE815" s="253"/>
      <c r="AF815" s="253"/>
      <c r="AG815" s="253"/>
      <c r="AH815" s="253"/>
      <c r="AI815" s="253"/>
      <c r="AJ815" s="253"/>
      <c r="AK815" s="253"/>
      <c r="AL815" s="253"/>
      <c r="AM815" s="253"/>
      <c r="AN815" s="253"/>
      <c r="AO815" s="253"/>
      <c r="AP815" s="253"/>
      <c r="AQ815" s="253"/>
      <c r="AR815" s="253"/>
      <c r="AS815" s="253"/>
      <c r="AT815" s="253"/>
      <c r="AU815" s="253"/>
      <c r="AV815" s="253"/>
      <c r="AW815" s="253"/>
      <c r="AX815" s="253"/>
      <c r="AY815" s="253"/>
      <c r="AZ815" s="253"/>
      <c r="BA815" s="253"/>
      <c r="BB815" s="253"/>
      <c r="BC815" s="253"/>
      <c r="BD815" s="253"/>
      <c r="BE815" s="253"/>
      <c r="BF815" s="253"/>
      <c r="BG815" s="253"/>
      <c r="BH815" s="253"/>
      <c r="BI815" s="253"/>
      <c r="BJ815" s="253"/>
      <c r="BK815" s="253"/>
      <c r="BL815" s="253"/>
      <c r="BM815" s="253"/>
      <c r="BN815" s="253"/>
      <c r="BO815" s="253"/>
      <c r="BP815" s="253"/>
      <c r="BQ815" s="253"/>
      <c r="BR815" s="253"/>
      <c r="BS815" s="253"/>
      <c r="BT815" s="253"/>
      <c r="BU815" s="253"/>
      <c r="BV815" s="253"/>
      <c r="BW815" s="253"/>
      <c r="BX815" s="253"/>
      <c r="BY815" s="253"/>
      <c r="BZ815" s="253"/>
      <c r="CA815" s="253"/>
      <c r="CB815" s="253"/>
      <c r="CC815" s="253"/>
      <c r="CD815" s="253"/>
      <c r="CE815" s="253"/>
      <c r="CF815" s="253"/>
      <c r="CG815" s="253"/>
      <c r="CH815" s="253"/>
      <c r="CI815" s="253"/>
      <c r="CJ815" s="253"/>
      <c r="CK815" s="253"/>
      <c r="CL815" s="253"/>
      <c r="CM815" s="253"/>
    </row>
    <row r="816" spans="1:91" x14ac:dyDescent="0.25">
      <c r="A816" s="253"/>
      <c r="B816" s="253"/>
      <c r="C816" s="253"/>
      <c r="D816" s="253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  <c r="AA816" s="253"/>
      <c r="AB816" s="253"/>
      <c r="AC816" s="253"/>
      <c r="AD816" s="253"/>
      <c r="AE816" s="253"/>
      <c r="AF816" s="253"/>
      <c r="AG816" s="253"/>
      <c r="AH816" s="253"/>
      <c r="AI816" s="253"/>
      <c r="AJ816" s="253"/>
      <c r="AK816" s="253"/>
      <c r="AL816" s="253"/>
      <c r="AM816" s="253"/>
      <c r="AN816" s="253"/>
      <c r="AO816" s="253"/>
      <c r="AP816" s="253"/>
      <c r="AQ816" s="253"/>
      <c r="AR816" s="253"/>
      <c r="AS816" s="253"/>
      <c r="AT816" s="253"/>
      <c r="AU816" s="253"/>
      <c r="AV816" s="253"/>
      <c r="AW816" s="253"/>
      <c r="AX816" s="253"/>
      <c r="AY816" s="253"/>
      <c r="AZ816" s="253"/>
      <c r="BA816" s="253"/>
      <c r="BB816" s="253"/>
      <c r="BC816" s="253"/>
      <c r="BD816" s="253"/>
      <c r="BE816" s="253"/>
      <c r="BF816" s="253"/>
      <c r="BG816" s="253"/>
      <c r="BH816" s="253"/>
      <c r="BI816" s="253"/>
      <c r="BJ816" s="253"/>
      <c r="BK816" s="253"/>
      <c r="BL816" s="253"/>
      <c r="BM816" s="253"/>
      <c r="BN816" s="253"/>
      <c r="BO816" s="253"/>
      <c r="BP816" s="253"/>
      <c r="BQ816" s="253"/>
      <c r="BR816" s="253"/>
      <c r="BS816" s="253"/>
      <c r="BT816" s="253"/>
      <c r="BU816" s="253"/>
      <c r="BV816" s="253"/>
      <c r="BW816" s="253"/>
      <c r="BX816" s="253"/>
      <c r="BY816" s="253"/>
      <c r="BZ816" s="253"/>
      <c r="CA816" s="253"/>
      <c r="CB816" s="253"/>
      <c r="CC816" s="253"/>
      <c r="CD816" s="253"/>
      <c r="CE816" s="253"/>
      <c r="CF816" s="253"/>
      <c r="CG816" s="253"/>
      <c r="CH816" s="253"/>
      <c r="CI816" s="253"/>
      <c r="CJ816" s="253"/>
      <c r="CK816" s="253"/>
      <c r="CL816" s="253"/>
      <c r="CM816" s="253"/>
    </row>
    <row r="817" spans="1:91" x14ac:dyDescent="0.25">
      <c r="A817" s="253"/>
      <c r="B817" s="253"/>
      <c r="C817" s="253"/>
      <c r="D817" s="253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  <c r="AA817" s="253"/>
      <c r="AB817" s="253"/>
      <c r="AC817" s="253"/>
      <c r="AD817" s="253"/>
      <c r="AE817" s="253"/>
      <c r="AF817" s="253"/>
      <c r="AG817" s="253"/>
      <c r="AH817" s="253"/>
      <c r="AI817" s="253"/>
      <c r="AJ817" s="253"/>
      <c r="AK817" s="253"/>
      <c r="AL817" s="253"/>
      <c r="AM817" s="253"/>
      <c r="AN817" s="253"/>
      <c r="AO817" s="253"/>
      <c r="AP817" s="253"/>
      <c r="AQ817" s="253"/>
      <c r="AR817" s="253"/>
      <c r="AS817" s="253"/>
      <c r="AT817" s="253"/>
      <c r="AU817" s="253"/>
      <c r="AV817" s="253"/>
      <c r="AW817" s="253"/>
      <c r="AX817" s="253"/>
      <c r="AY817" s="253"/>
      <c r="AZ817" s="253"/>
      <c r="BA817" s="253"/>
      <c r="BB817" s="253"/>
      <c r="BC817" s="253"/>
      <c r="BD817" s="253"/>
      <c r="BE817" s="253"/>
      <c r="BF817" s="253"/>
      <c r="BG817" s="253"/>
      <c r="BH817" s="253"/>
      <c r="BI817" s="253"/>
      <c r="BJ817" s="253"/>
      <c r="BK817" s="253"/>
      <c r="BL817" s="253"/>
      <c r="BM817" s="253"/>
      <c r="BN817" s="253"/>
      <c r="BO817" s="253"/>
      <c r="BP817" s="253"/>
      <c r="BQ817" s="253"/>
      <c r="BR817" s="253"/>
      <c r="BS817" s="253"/>
      <c r="BT817" s="253"/>
      <c r="BU817" s="253"/>
      <c r="BV817" s="253"/>
      <c r="BW817" s="253"/>
      <c r="BX817" s="253"/>
      <c r="BY817" s="253"/>
      <c r="BZ817" s="253"/>
      <c r="CA817" s="253"/>
      <c r="CB817" s="253"/>
      <c r="CC817" s="253"/>
      <c r="CD817" s="253"/>
      <c r="CE817" s="253"/>
      <c r="CF817" s="253"/>
      <c r="CG817" s="253"/>
      <c r="CH817" s="253"/>
      <c r="CI817" s="253"/>
      <c r="CJ817" s="253"/>
      <c r="CK817" s="253"/>
      <c r="CL817" s="253"/>
      <c r="CM817" s="253"/>
    </row>
    <row r="818" spans="1:91" x14ac:dyDescent="0.25">
      <c r="A818" s="253"/>
      <c r="B818" s="253"/>
      <c r="C818" s="253"/>
      <c r="D818" s="253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  <c r="AA818" s="253"/>
      <c r="AB818" s="253"/>
      <c r="AC818" s="253"/>
      <c r="AD818" s="253"/>
      <c r="AE818" s="253"/>
      <c r="AF818" s="253"/>
      <c r="AG818" s="253"/>
      <c r="AH818" s="253"/>
      <c r="AI818" s="253"/>
      <c r="AJ818" s="253"/>
      <c r="AK818" s="253"/>
      <c r="AL818" s="253"/>
      <c r="AM818" s="253"/>
      <c r="AN818" s="253"/>
      <c r="AO818" s="253"/>
      <c r="AP818" s="253"/>
      <c r="AQ818" s="253"/>
      <c r="AR818" s="253"/>
      <c r="AS818" s="253"/>
      <c r="AT818" s="253"/>
      <c r="AU818" s="253"/>
      <c r="AV818" s="253"/>
      <c r="AW818" s="253"/>
      <c r="AX818" s="253"/>
      <c r="AY818" s="253"/>
      <c r="AZ818" s="253"/>
      <c r="BA818" s="253"/>
      <c r="BB818" s="253"/>
      <c r="BC818" s="253"/>
      <c r="BD818" s="253"/>
      <c r="BE818" s="253"/>
      <c r="BF818" s="253"/>
      <c r="BG818" s="253"/>
      <c r="BH818" s="253"/>
      <c r="BI818" s="253"/>
      <c r="BJ818" s="253"/>
      <c r="BK818" s="253"/>
      <c r="BL818" s="253"/>
      <c r="BM818" s="253"/>
      <c r="BN818" s="253"/>
      <c r="BO818" s="253"/>
      <c r="BP818" s="253"/>
      <c r="BQ818" s="253"/>
      <c r="BR818" s="253"/>
      <c r="BS818" s="253"/>
      <c r="BT818" s="253"/>
      <c r="BU818" s="253"/>
      <c r="BV818" s="253"/>
      <c r="BW818" s="253"/>
      <c r="BX818" s="253"/>
      <c r="BY818" s="253"/>
      <c r="BZ818" s="253"/>
      <c r="CA818" s="253"/>
      <c r="CB818" s="253"/>
      <c r="CC818" s="253"/>
      <c r="CD818" s="253"/>
      <c r="CE818" s="253"/>
      <c r="CF818" s="253"/>
      <c r="CG818" s="253"/>
      <c r="CH818" s="253"/>
      <c r="CI818" s="253"/>
      <c r="CJ818" s="253"/>
      <c r="CK818" s="253"/>
      <c r="CL818" s="253"/>
      <c r="CM818" s="253"/>
    </row>
    <row r="819" spans="1:91" x14ac:dyDescent="0.25">
      <c r="A819" s="253"/>
      <c r="B819" s="253"/>
      <c r="C819" s="253"/>
      <c r="D819" s="253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  <c r="AA819" s="253"/>
      <c r="AB819" s="253"/>
      <c r="AC819" s="253"/>
      <c r="AD819" s="253"/>
      <c r="AE819" s="253"/>
      <c r="AF819" s="253"/>
      <c r="AG819" s="253"/>
      <c r="AH819" s="253"/>
      <c r="AI819" s="253"/>
      <c r="AJ819" s="253"/>
      <c r="AK819" s="253"/>
      <c r="AL819" s="253"/>
      <c r="AM819" s="253"/>
      <c r="AN819" s="253"/>
      <c r="AO819" s="253"/>
      <c r="AP819" s="253"/>
      <c r="AQ819" s="253"/>
      <c r="AR819" s="253"/>
      <c r="AS819" s="253"/>
      <c r="AT819" s="253"/>
      <c r="AU819" s="253"/>
      <c r="AV819" s="253"/>
      <c r="AW819" s="253"/>
      <c r="AX819" s="253"/>
      <c r="AY819" s="253"/>
      <c r="AZ819" s="253"/>
      <c r="BA819" s="253"/>
      <c r="BB819" s="253"/>
      <c r="BC819" s="253"/>
      <c r="BD819" s="253"/>
      <c r="BE819" s="253"/>
      <c r="BF819" s="253"/>
      <c r="BG819" s="253"/>
      <c r="BH819" s="253"/>
      <c r="BI819" s="253"/>
      <c r="BJ819" s="253"/>
      <c r="BK819" s="253"/>
      <c r="BL819" s="253"/>
      <c r="BM819" s="253"/>
      <c r="BN819" s="253"/>
      <c r="BO819" s="253"/>
      <c r="BP819" s="253"/>
      <c r="BQ819" s="253"/>
      <c r="BR819" s="253"/>
      <c r="BS819" s="253"/>
      <c r="BT819" s="253"/>
      <c r="BU819" s="253"/>
      <c r="BV819" s="253"/>
      <c r="BW819" s="253"/>
      <c r="BX819" s="253"/>
      <c r="BY819" s="253"/>
      <c r="BZ819" s="253"/>
      <c r="CA819" s="253"/>
      <c r="CB819" s="253"/>
      <c r="CC819" s="253"/>
      <c r="CD819" s="253"/>
      <c r="CE819" s="253"/>
      <c r="CF819" s="253"/>
      <c r="CG819" s="253"/>
      <c r="CH819" s="253"/>
      <c r="CI819" s="253"/>
      <c r="CJ819" s="253"/>
      <c r="CK819" s="253"/>
      <c r="CL819" s="253"/>
      <c r="CM819" s="253"/>
    </row>
    <row r="820" spans="1:91" x14ac:dyDescent="0.25">
      <c r="A820" s="253"/>
      <c r="B820" s="253"/>
      <c r="C820" s="253"/>
      <c r="D820" s="253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  <c r="AA820" s="253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3"/>
      <c r="AN820" s="253"/>
      <c r="AO820" s="253"/>
      <c r="AP820" s="253"/>
      <c r="AQ820" s="253"/>
      <c r="AR820" s="253"/>
      <c r="AS820" s="253"/>
      <c r="AT820" s="253"/>
      <c r="AU820" s="253"/>
      <c r="AV820" s="253"/>
      <c r="AW820" s="253"/>
      <c r="AX820" s="253"/>
      <c r="AY820" s="253"/>
      <c r="AZ820" s="253"/>
      <c r="BA820" s="253"/>
      <c r="BB820" s="253"/>
      <c r="BC820" s="253"/>
      <c r="BD820" s="253"/>
      <c r="BE820" s="253"/>
      <c r="BF820" s="253"/>
      <c r="BG820" s="253"/>
      <c r="BH820" s="253"/>
      <c r="BI820" s="253"/>
      <c r="BJ820" s="253"/>
      <c r="BK820" s="253"/>
      <c r="BL820" s="253"/>
      <c r="BM820" s="253"/>
      <c r="BN820" s="253"/>
      <c r="BO820" s="253"/>
      <c r="BP820" s="253"/>
      <c r="BQ820" s="253"/>
      <c r="BR820" s="253"/>
      <c r="BS820" s="253"/>
      <c r="BT820" s="253"/>
      <c r="BU820" s="253"/>
      <c r="BV820" s="253"/>
      <c r="BW820" s="253"/>
      <c r="BX820" s="253"/>
      <c r="BY820" s="253"/>
      <c r="BZ820" s="253"/>
      <c r="CA820" s="253"/>
      <c r="CB820" s="253"/>
      <c r="CC820" s="253"/>
      <c r="CD820" s="253"/>
      <c r="CE820" s="253"/>
      <c r="CF820" s="253"/>
      <c r="CG820" s="253"/>
      <c r="CH820" s="253"/>
      <c r="CI820" s="253"/>
      <c r="CJ820" s="253"/>
      <c r="CK820" s="253"/>
      <c r="CL820" s="253"/>
      <c r="CM820" s="253"/>
    </row>
    <row r="821" spans="1:91" x14ac:dyDescent="0.25">
      <c r="A821" s="253"/>
      <c r="B821" s="253"/>
      <c r="C821" s="253"/>
      <c r="D821" s="253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  <c r="AA821" s="253"/>
      <c r="AB821" s="253"/>
      <c r="AC821" s="253"/>
      <c r="AD821" s="253"/>
      <c r="AE821" s="253"/>
      <c r="AF821" s="253"/>
      <c r="AG821" s="253"/>
      <c r="AH821" s="253"/>
      <c r="AI821" s="253"/>
      <c r="AJ821" s="253"/>
      <c r="AK821" s="253"/>
      <c r="AL821" s="253"/>
      <c r="AM821" s="253"/>
      <c r="AN821" s="253"/>
      <c r="AO821" s="253"/>
      <c r="AP821" s="253"/>
      <c r="AQ821" s="253"/>
      <c r="AR821" s="253"/>
      <c r="AS821" s="253"/>
      <c r="AT821" s="253"/>
      <c r="AU821" s="253"/>
      <c r="AV821" s="253"/>
      <c r="AW821" s="253"/>
      <c r="AX821" s="253"/>
      <c r="AY821" s="253"/>
      <c r="AZ821" s="253"/>
      <c r="BA821" s="253"/>
      <c r="BB821" s="253"/>
      <c r="BC821" s="253"/>
      <c r="BD821" s="253"/>
      <c r="BE821" s="253"/>
      <c r="BF821" s="253"/>
      <c r="BG821" s="253"/>
      <c r="BH821" s="253"/>
      <c r="BI821" s="253"/>
      <c r="BJ821" s="253"/>
      <c r="BK821" s="253"/>
      <c r="BL821" s="253"/>
      <c r="BM821" s="253"/>
      <c r="BN821" s="253"/>
      <c r="BO821" s="253"/>
      <c r="BP821" s="253"/>
      <c r="BQ821" s="253"/>
      <c r="BR821" s="253"/>
      <c r="BS821" s="253"/>
      <c r="BT821" s="253"/>
      <c r="BU821" s="253"/>
      <c r="BV821" s="253"/>
      <c r="BW821" s="253"/>
      <c r="BX821" s="253"/>
      <c r="BY821" s="253"/>
      <c r="BZ821" s="253"/>
      <c r="CA821" s="253"/>
      <c r="CB821" s="253"/>
      <c r="CC821" s="253"/>
      <c r="CD821" s="253"/>
      <c r="CE821" s="253"/>
      <c r="CF821" s="253"/>
      <c r="CG821" s="253"/>
      <c r="CH821" s="253"/>
      <c r="CI821" s="253"/>
      <c r="CJ821" s="253"/>
      <c r="CK821" s="253"/>
      <c r="CL821" s="253"/>
      <c r="CM821" s="253"/>
    </row>
    <row r="822" spans="1:91" x14ac:dyDescent="0.25">
      <c r="A822" s="253"/>
      <c r="B822" s="253"/>
      <c r="C822" s="253"/>
      <c r="D822" s="253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  <c r="AA822" s="253"/>
      <c r="AB822" s="253"/>
      <c r="AC822" s="253"/>
      <c r="AD822" s="253"/>
      <c r="AE822" s="253"/>
      <c r="AF822" s="253"/>
      <c r="AG822" s="253"/>
      <c r="AH822" s="253"/>
      <c r="AI822" s="253"/>
      <c r="AJ822" s="253"/>
      <c r="AK822" s="253"/>
      <c r="AL822" s="253"/>
      <c r="AM822" s="253"/>
      <c r="AN822" s="253"/>
      <c r="AO822" s="253"/>
      <c r="AP822" s="253"/>
      <c r="AQ822" s="253"/>
      <c r="AR822" s="253"/>
      <c r="AS822" s="253"/>
      <c r="AT822" s="253"/>
      <c r="AU822" s="253"/>
      <c r="AV822" s="253"/>
      <c r="AW822" s="253"/>
      <c r="AX822" s="253"/>
      <c r="AY822" s="253"/>
      <c r="AZ822" s="253"/>
      <c r="BA822" s="253"/>
      <c r="BB822" s="253"/>
      <c r="BC822" s="253"/>
      <c r="BD822" s="253"/>
      <c r="BE822" s="253"/>
      <c r="BF822" s="253"/>
      <c r="BG822" s="253"/>
      <c r="BH822" s="253"/>
      <c r="BI822" s="253"/>
      <c r="BJ822" s="253"/>
      <c r="BK822" s="253"/>
      <c r="BL822" s="253"/>
      <c r="BM822" s="253"/>
      <c r="BN822" s="253"/>
      <c r="BO822" s="253"/>
      <c r="BP822" s="253"/>
      <c r="BQ822" s="253"/>
      <c r="BR822" s="253"/>
      <c r="BS822" s="253"/>
      <c r="BT822" s="253"/>
      <c r="BU822" s="253"/>
      <c r="BV822" s="253"/>
      <c r="BW822" s="253"/>
      <c r="BX822" s="253"/>
      <c r="BY822" s="253"/>
      <c r="BZ822" s="253"/>
      <c r="CA822" s="253"/>
      <c r="CB822" s="253"/>
      <c r="CC822" s="253"/>
      <c r="CD822" s="253"/>
      <c r="CE822" s="253"/>
      <c r="CF822" s="253"/>
      <c r="CG822" s="253"/>
      <c r="CH822" s="253"/>
      <c r="CI822" s="253"/>
      <c r="CJ822" s="253"/>
      <c r="CK822" s="253"/>
      <c r="CL822" s="253"/>
      <c r="CM822" s="253"/>
    </row>
    <row r="823" spans="1:91" x14ac:dyDescent="0.25">
      <c r="A823" s="253"/>
      <c r="B823" s="253"/>
      <c r="C823" s="253"/>
      <c r="D823" s="253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  <c r="AA823" s="253"/>
      <c r="AB823" s="253"/>
      <c r="AC823" s="253"/>
      <c r="AD823" s="253"/>
      <c r="AE823" s="253"/>
      <c r="AF823" s="253"/>
      <c r="AG823" s="253"/>
      <c r="AH823" s="253"/>
      <c r="AI823" s="253"/>
      <c r="AJ823" s="253"/>
      <c r="AK823" s="253"/>
      <c r="AL823" s="253"/>
      <c r="AM823" s="253"/>
      <c r="AN823" s="253"/>
      <c r="AO823" s="253"/>
      <c r="AP823" s="253"/>
      <c r="AQ823" s="253"/>
      <c r="AR823" s="253"/>
      <c r="AS823" s="253"/>
      <c r="AT823" s="253"/>
      <c r="AU823" s="253"/>
      <c r="AV823" s="253"/>
      <c r="AW823" s="253"/>
      <c r="AX823" s="253"/>
      <c r="AY823" s="253"/>
      <c r="AZ823" s="253"/>
      <c r="BA823" s="253"/>
      <c r="BB823" s="253"/>
      <c r="BC823" s="253"/>
      <c r="BD823" s="253"/>
      <c r="BE823" s="253"/>
      <c r="BF823" s="253"/>
      <c r="BG823" s="253"/>
      <c r="BH823" s="253"/>
      <c r="BI823" s="253"/>
      <c r="BJ823" s="253"/>
      <c r="BK823" s="253"/>
      <c r="BL823" s="253"/>
      <c r="BM823" s="253"/>
      <c r="BN823" s="253"/>
      <c r="BO823" s="253"/>
      <c r="BP823" s="253"/>
      <c r="BQ823" s="253"/>
      <c r="BR823" s="253"/>
      <c r="BS823" s="253"/>
      <c r="BT823" s="253"/>
      <c r="BU823" s="253"/>
      <c r="BV823" s="253"/>
      <c r="BW823" s="253"/>
      <c r="BX823" s="253"/>
      <c r="BY823" s="253"/>
      <c r="BZ823" s="253"/>
      <c r="CA823" s="253"/>
      <c r="CB823" s="253"/>
      <c r="CC823" s="253"/>
      <c r="CD823" s="253"/>
      <c r="CE823" s="253"/>
      <c r="CF823" s="253"/>
      <c r="CG823" s="253"/>
      <c r="CH823" s="253"/>
      <c r="CI823" s="253"/>
      <c r="CJ823" s="253"/>
      <c r="CK823" s="253"/>
      <c r="CL823" s="253"/>
      <c r="CM823" s="253"/>
    </row>
    <row r="824" spans="1:91" x14ac:dyDescent="0.25">
      <c r="A824" s="253"/>
      <c r="B824" s="253"/>
      <c r="C824" s="253"/>
      <c r="D824" s="253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  <c r="AA824" s="253"/>
      <c r="AB824" s="253"/>
      <c r="AC824" s="253"/>
      <c r="AD824" s="253"/>
      <c r="AE824" s="253"/>
      <c r="AF824" s="253"/>
      <c r="AG824" s="253"/>
      <c r="AH824" s="253"/>
      <c r="AI824" s="253"/>
      <c r="AJ824" s="253"/>
      <c r="AK824" s="253"/>
      <c r="AL824" s="253"/>
      <c r="AM824" s="253"/>
      <c r="AN824" s="253"/>
      <c r="AO824" s="253"/>
      <c r="AP824" s="253"/>
      <c r="AQ824" s="253"/>
      <c r="AR824" s="253"/>
      <c r="AS824" s="253"/>
      <c r="AT824" s="253"/>
      <c r="AU824" s="253"/>
      <c r="AV824" s="253"/>
      <c r="AW824" s="253"/>
      <c r="AX824" s="253"/>
      <c r="AY824" s="253"/>
      <c r="AZ824" s="253"/>
      <c r="BA824" s="253"/>
      <c r="BB824" s="253"/>
      <c r="BC824" s="253"/>
      <c r="BD824" s="253"/>
      <c r="BE824" s="253"/>
      <c r="BF824" s="253"/>
      <c r="BG824" s="253"/>
      <c r="BH824" s="253"/>
      <c r="BI824" s="253"/>
      <c r="BJ824" s="253"/>
      <c r="BK824" s="253"/>
      <c r="BL824" s="253"/>
      <c r="BM824" s="253"/>
      <c r="BN824" s="253"/>
      <c r="BO824" s="253"/>
      <c r="BP824" s="253"/>
      <c r="BQ824" s="253"/>
      <c r="BR824" s="253"/>
      <c r="BS824" s="253"/>
      <c r="BT824" s="253"/>
      <c r="BU824" s="253"/>
      <c r="BV824" s="253"/>
      <c r="BW824" s="253"/>
      <c r="BX824" s="253"/>
      <c r="BY824" s="253"/>
      <c r="BZ824" s="253"/>
      <c r="CA824" s="253"/>
      <c r="CB824" s="253"/>
      <c r="CC824" s="253"/>
      <c r="CD824" s="253"/>
      <c r="CE824" s="253"/>
      <c r="CF824" s="253"/>
      <c r="CG824" s="253"/>
      <c r="CH824" s="253"/>
      <c r="CI824" s="253"/>
      <c r="CJ824" s="253"/>
      <c r="CK824" s="253"/>
      <c r="CL824" s="253"/>
      <c r="CM824" s="253"/>
    </row>
    <row r="825" spans="1:91" x14ac:dyDescent="0.25">
      <c r="A825" s="253"/>
      <c r="B825" s="253"/>
      <c r="C825" s="253"/>
      <c r="D825" s="253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  <c r="AA825" s="253"/>
      <c r="AB825" s="253"/>
      <c r="AC825" s="253"/>
      <c r="AD825" s="253"/>
      <c r="AE825" s="253"/>
      <c r="AF825" s="253"/>
      <c r="AG825" s="253"/>
      <c r="AH825" s="253"/>
      <c r="AI825" s="253"/>
      <c r="AJ825" s="253"/>
      <c r="AK825" s="253"/>
      <c r="AL825" s="253"/>
      <c r="AM825" s="253"/>
      <c r="AN825" s="253"/>
      <c r="AO825" s="253"/>
      <c r="AP825" s="253"/>
      <c r="AQ825" s="253"/>
      <c r="AR825" s="253"/>
      <c r="AS825" s="253"/>
      <c r="AT825" s="253"/>
      <c r="AU825" s="253"/>
      <c r="AV825" s="253"/>
      <c r="AW825" s="253"/>
      <c r="AX825" s="253"/>
      <c r="AY825" s="253"/>
      <c r="AZ825" s="253"/>
      <c r="BA825" s="253"/>
      <c r="BB825" s="253"/>
      <c r="BC825" s="253"/>
      <c r="BD825" s="253"/>
      <c r="BE825" s="253"/>
      <c r="BF825" s="253"/>
      <c r="BG825" s="253"/>
      <c r="BH825" s="253"/>
      <c r="BI825" s="253"/>
      <c r="BJ825" s="253"/>
      <c r="BK825" s="253"/>
      <c r="BL825" s="253"/>
      <c r="BM825" s="253"/>
      <c r="BN825" s="253"/>
      <c r="BO825" s="253"/>
      <c r="BP825" s="253"/>
      <c r="BQ825" s="253"/>
      <c r="BR825" s="253"/>
      <c r="BS825" s="253"/>
      <c r="BT825" s="253"/>
      <c r="BU825" s="253"/>
      <c r="BV825" s="253"/>
      <c r="BW825" s="253"/>
      <c r="BX825" s="253"/>
      <c r="BY825" s="253"/>
      <c r="BZ825" s="253"/>
      <c r="CA825" s="253"/>
      <c r="CB825" s="253"/>
      <c r="CC825" s="253"/>
      <c r="CD825" s="253"/>
      <c r="CE825" s="253"/>
      <c r="CF825" s="253"/>
      <c r="CG825" s="253"/>
      <c r="CH825" s="253"/>
      <c r="CI825" s="253"/>
      <c r="CJ825" s="253"/>
      <c r="CK825" s="253"/>
      <c r="CL825" s="253"/>
      <c r="CM825" s="253"/>
    </row>
    <row r="826" spans="1:91" x14ac:dyDescent="0.25">
      <c r="A826" s="253"/>
      <c r="B826" s="253"/>
      <c r="C826" s="253"/>
      <c r="D826" s="253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  <c r="AA826" s="253"/>
      <c r="AB826" s="253"/>
      <c r="AC826" s="253"/>
      <c r="AD826" s="253"/>
      <c r="AE826" s="253"/>
      <c r="AF826" s="253"/>
      <c r="AG826" s="253"/>
      <c r="AH826" s="253"/>
      <c r="AI826" s="253"/>
      <c r="AJ826" s="253"/>
      <c r="AK826" s="253"/>
      <c r="AL826" s="253"/>
      <c r="AM826" s="253"/>
      <c r="AN826" s="253"/>
      <c r="AO826" s="253"/>
      <c r="AP826" s="253"/>
      <c r="AQ826" s="253"/>
      <c r="AR826" s="253"/>
      <c r="AS826" s="253"/>
      <c r="AT826" s="253"/>
      <c r="AU826" s="253"/>
      <c r="AV826" s="253"/>
      <c r="AW826" s="253"/>
      <c r="AX826" s="253"/>
      <c r="AY826" s="253"/>
      <c r="AZ826" s="253"/>
      <c r="BA826" s="253"/>
      <c r="BB826" s="253"/>
      <c r="BC826" s="253"/>
      <c r="BD826" s="253"/>
      <c r="BE826" s="253"/>
      <c r="BF826" s="253"/>
      <c r="BG826" s="253"/>
      <c r="BH826" s="253"/>
      <c r="BI826" s="253"/>
      <c r="BJ826" s="253"/>
      <c r="BK826" s="253"/>
      <c r="BL826" s="253"/>
      <c r="BM826" s="253"/>
      <c r="BN826" s="253"/>
      <c r="BO826" s="253"/>
      <c r="BP826" s="253"/>
      <c r="BQ826" s="253"/>
      <c r="BR826" s="253"/>
      <c r="BS826" s="253"/>
      <c r="BT826" s="253"/>
      <c r="BU826" s="253"/>
      <c r="BV826" s="253"/>
      <c r="BW826" s="253"/>
      <c r="BX826" s="253"/>
      <c r="BY826" s="253"/>
      <c r="BZ826" s="253"/>
      <c r="CA826" s="253"/>
      <c r="CB826" s="253"/>
      <c r="CC826" s="253"/>
      <c r="CD826" s="253"/>
      <c r="CE826" s="253"/>
      <c r="CF826" s="253"/>
      <c r="CG826" s="253"/>
      <c r="CH826" s="253"/>
      <c r="CI826" s="253"/>
      <c r="CJ826" s="253"/>
      <c r="CK826" s="253"/>
      <c r="CL826" s="253"/>
      <c r="CM826" s="253"/>
    </row>
    <row r="827" spans="1:91" x14ac:dyDescent="0.25">
      <c r="A827" s="253"/>
      <c r="B827" s="253"/>
      <c r="C827" s="253"/>
      <c r="D827" s="253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  <c r="AA827" s="253"/>
      <c r="AB827" s="253"/>
      <c r="AC827" s="253"/>
      <c r="AD827" s="253"/>
      <c r="AE827" s="253"/>
      <c r="AF827" s="253"/>
      <c r="AG827" s="253"/>
      <c r="AH827" s="253"/>
      <c r="AI827" s="253"/>
      <c r="AJ827" s="253"/>
      <c r="AK827" s="253"/>
      <c r="AL827" s="253"/>
      <c r="AM827" s="253"/>
      <c r="AN827" s="253"/>
      <c r="AO827" s="253"/>
      <c r="AP827" s="253"/>
      <c r="AQ827" s="253"/>
      <c r="AR827" s="253"/>
      <c r="AS827" s="253"/>
      <c r="AT827" s="253"/>
      <c r="AU827" s="253"/>
      <c r="AV827" s="253"/>
      <c r="AW827" s="253"/>
      <c r="AX827" s="253"/>
      <c r="AY827" s="253"/>
      <c r="AZ827" s="253"/>
      <c r="BA827" s="253"/>
      <c r="BB827" s="253"/>
      <c r="BC827" s="253"/>
      <c r="BD827" s="253"/>
      <c r="BE827" s="253"/>
      <c r="BF827" s="253"/>
      <c r="BG827" s="253"/>
      <c r="BH827" s="253"/>
      <c r="BI827" s="253"/>
      <c r="BJ827" s="253"/>
      <c r="BK827" s="253"/>
      <c r="BL827" s="253"/>
      <c r="BM827" s="253"/>
      <c r="BN827" s="253"/>
      <c r="BO827" s="253"/>
      <c r="BP827" s="253"/>
      <c r="BQ827" s="253"/>
      <c r="BR827" s="253"/>
      <c r="BS827" s="253"/>
      <c r="BT827" s="253"/>
      <c r="BU827" s="253"/>
      <c r="BV827" s="253"/>
      <c r="BW827" s="253"/>
      <c r="BX827" s="253"/>
      <c r="BY827" s="253"/>
      <c r="BZ827" s="253"/>
      <c r="CA827" s="253"/>
      <c r="CB827" s="253"/>
      <c r="CC827" s="253"/>
      <c r="CD827" s="253"/>
      <c r="CE827" s="253"/>
      <c r="CF827" s="253"/>
      <c r="CG827" s="253"/>
      <c r="CH827" s="253"/>
      <c r="CI827" s="253"/>
      <c r="CJ827" s="253"/>
      <c r="CK827" s="253"/>
      <c r="CL827" s="253"/>
      <c r="CM827" s="253"/>
    </row>
    <row r="828" spans="1:91" x14ac:dyDescent="0.25">
      <c r="A828" s="253"/>
      <c r="B828" s="253"/>
      <c r="C828" s="253"/>
      <c r="D828" s="253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  <c r="AA828" s="253"/>
      <c r="AB828" s="253"/>
      <c r="AC828" s="253"/>
      <c r="AD828" s="253"/>
      <c r="AE828" s="253"/>
      <c r="AF828" s="253"/>
      <c r="AG828" s="253"/>
      <c r="AH828" s="253"/>
      <c r="AI828" s="253"/>
      <c r="AJ828" s="253"/>
      <c r="AK828" s="253"/>
      <c r="AL828" s="253"/>
      <c r="AM828" s="253"/>
      <c r="AN828" s="253"/>
      <c r="AO828" s="253"/>
      <c r="AP828" s="253"/>
      <c r="AQ828" s="253"/>
      <c r="AR828" s="253"/>
      <c r="AS828" s="253"/>
      <c r="AT828" s="253"/>
      <c r="AU828" s="253"/>
      <c r="AV828" s="253"/>
      <c r="AW828" s="253"/>
      <c r="AX828" s="253"/>
      <c r="AY828" s="253"/>
      <c r="AZ828" s="253"/>
      <c r="BA828" s="253"/>
      <c r="BB828" s="253"/>
      <c r="BC828" s="253"/>
      <c r="BD828" s="253"/>
      <c r="BE828" s="253"/>
      <c r="BF828" s="253"/>
      <c r="BG828" s="253"/>
      <c r="BH828" s="253"/>
      <c r="BI828" s="253"/>
      <c r="BJ828" s="253"/>
      <c r="BK828" s="253"/>
      <c r="BL828" s="253"/>
      <c r="BM828" s="253"/>
      <c r="BN828" s="253"/>
      <c r="BO828" s="253"/>
      <c r="BP828" s="253"/>
      <c r="BQ828" s="253"/>
      <c r="BR828" s="253"/>
      <c r="BS828" s="253"/>
      <c r="BT828" s="253"/>
      <c r="BU828" s="253"/>
      <c r="BV828" s="253"/>
      <c r="BW828" s="253"/>
      <c r="BX828" s="253"/>
      <c r="BY828" s="253"/>
      <c r="BZ828" s="253"/>
      <c r="CA828" s="253"/>
      <c r="CB828" s="253"/>
      <c r="CC828" s="253"/>
      <c r="CD828" s="253"/>
      <c r="CE828" s="253"/>
      <c r="CF828" s="253"/>
      <c r="CG828" s="253"/>
      <c r="CH828" s="253"/>
      <c r="CI828" s="253"/>
      <c r="CJ828" s="253"/>
      <c r="CK828" s="253"/>
      <c r="CL828" s="253"/>
      <c r="CM828" s="253"/>
    </row>
    <row r="829" spans="1:91" x14ac:dyDescent="0.25">
      <c r="A829" s="253"/>
      <c r="B829" s="253"/>
      <c r="C829" s="253"/>
      <c r="D829" s="253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  <c r="AA829" s="253"/>
      <c r="AB829" s="253"/>
      <c r="AC829" s="253"/>
      <c r="AD829" s="253"/>
      <c r="AE829" s="253"/>
      <c r="AF829" s="253"/>
      <c r="AG829" s="253"/>
      <c r="AH829" s="253"/>
      <c r="AI829" s="253"/>
      <c r="AJ829" s="253"/>
      <c r="AK829" s="253"/>
      <c r="AL829" s="253"/>
      <c r="AM829" s="253"/>
      <c r="AN829" s="253"/>
      <c r="AO829" s="253"/>
      <c r="AP829" s="253"/>
      <c r="AQ829" s="253"/>
      <c r="AR829" s="253"/>
      <c r="AS829" s="253"/>
      <c r="AT829" s="253"/>
      <c r="AU829" s="253"/>
      <c r="AV829" s="253"/>
      <c r="AW829" s="253"/>
      <c r="AX829" s="253"/>
      <c r="AY829" s="253"/>
      <c r="AZ829" s="253"/>
      <c r="BA829" s="253"/>
      <c r="BB829" s="253"/>
      <c r="BC829" s="253"/>
      <c r="BD829" s="253"/>
      <c r="BE829" s="253"/>
      <c r="BF829" s="253"/>
      <c r="BG829" s="253"/>
      <c r="BH829" s="253"/>
      <c r="BI829" s="253"/>
      <c r="BJ829" s="253"/>
      <c r="BK829" s="253"/>
      <c r="BL829" s="253"/>
      <c r="BM829" s="253"/>
      <c r="BN829" s="253"/>
      <c r="BO829" s="253"/>
      <c r="BP829" s="253"/>
      <c r="BQ829" s="253"/>
      <c r="BR829" s="253"/>
      <c r="BS829" s="253"/>
      <c r="BT829" s="253"/>
      <c r="BU829" s="253"/>
      <c r="BV829" s="253"/>
      <c r="BW829" s="253"/>
      <c r="BX829" s="253"/>
      <c r="BY829" s="253"/>
      <c r="BZ829" s="253"/>
      <c r="CA829" s="253"/>
      <c r="CB829" s="253"/>
      <c r="CC829" s="253"/>
      <c r="CD829" s="253"/>
      <c r="CE829" s="253"/>
      <c r="CF829" s="253"/>
      <c r="CG829" s="253"/>
      <c r="CH829" s="253"/>
      <c r="CI829" s="253"/>
      <c r="CJ829" s="253"/>
      <c r="CK829" s="253"/>
      <c r="CL829" s="253"/>
      <c r="CM829" s="253"/>
    </row>
    <row r="830" spans="1:91" x14ac:dyDescent="0.25">
      <c r="A830" s="253"/>
      <c r="B830" s="253"/>
      <c r="C830" s="253"/>
      <c r="D830" s="253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  <c r="AA830" s="253"/>
      <c r="AB830" s="253"/>
      <c r="AC830" s="253"/>
      <c r="AD830" s="253"/>
      <c r="AE830" s="253"/>
      <c r="AF830" s="253"/>
      <c r="AG830" s="253"/>
      <c r="AH830" s="253"/>
      <c r="AI830" s="253"/>
      <c r="AJ830" s="253"/>
      <c r="AK830" s="253"/>
      <c r="AL830" s="253"/>
      <c r="AM830" s="253"/>
      <c r="AN830" s="253"/>
      <c r="AO830" s="253"/>
      <c r="AP830" s="253"/>
      <c r="AQ830" s="253"/>
      <c r="AR830" s="253"/>
      <c r="AS830" s="253"/>
      <c r="AT830" s="253"/>
      <c r="AU830" s="253"/>
      <c r="AV830" s="253"/>
      <c r="AW830" s="253"/>
      <c r="AX830" s="253"/>
      <c r="AY830" s="253"/>
      <c r="AZ830" s="253"/>
      <c r="BA830" s="253"/>
      <c r="BB830" s="253"/>
      <c r="BC830" s="253"/>
      <c r="BD830" s="253"/>
      <c r="BE830" s="253"/>
      <c r="BF830" s="253"/>
      <c r="BG830" s="253"/>
      <c r="BH830" s="253"/>
      <c r="BI830" s="253"/>
      <c r="BJ830" s="253"/>
      <c r="BK830" s="253"/>
      <c r="BL830" s="253"/>
      <c r="BM830" s="253"/>
      <c r="BN830" s="253"/>
      <c r="BO830" s="253"/>
      <c r="BP830" s="253"/>
      <c r="BQ830" s="253"/>
      <c r="BR830" s="253"/>
      <c r="BS830" s="253"/>
      <c r="BT830" s="253"/>
      <c r="BU830" s="253"/>
      <c r="BV830" s="253"/>
      <c r="BW830" s="253"/>
      <c r="BX830" s="253"/>
      <c r="BY830" s="253"/>
      <c r="BZ830" s="253"/>
      <c r="CA830" s="253"/>
      <c r="CB830" s="253"/>
      <c r="CC830" s="253"/>
      <c r="CD830" s="253"/>
      <c r="CE830" s="253"/>
      <c r="CF830" s="253"/>
      <c r="CG830" s="253"/>
      <c r="CH830" s="253"/>
      <c r="CI830" s="253"/>
      <c r="CJ830" s="253"/>
      <c r="CK830" s="253"/>
      <c r="CL830" s="253"/>
      <c r="CM830" s="253"/>
    </row>
    <row r="831" spans="1:91" x14ac:dyDescent="0.25">
      <c r="A831" s="253"/>
      <c r="B831" s="253"/>
      <c r="C831" s="253"/>
      <c r="D831" s="253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  <c r="AA831" s="253"/>
      <c r="AB831" s="253"/>
      <c r="AC831" s="253"/>
      <c r="AD831" s="253"/>
      <c r="AE831" s="253"/>
      <c r="AF831" s="253"/>
      <c r="AG831" s="253"/>
      <c r="AH831" s="253"/>
      <c r="AI831" s="253"/>
      <c r="AJ831" s="253"/>
      <c r="AK831" s="253"/>
      <c r="AL831" s="253"/>
      <c r="AM831" s="253"/>
      <c r="AN831" s="253"/>
      <c r="AO831" s="253"/>
      <c r="AP831" s="253"/>
      <c r="AQ831" s="253"/>
      <c r="AR831" s="253"/>
      <c r="AS831" s="253"/>
      <c r="AT831" s="253"/>
      <c r="AU831" s="253"/>
      <c r="AV831" s="253"/>
      <c r="AW831" s="253"/>
      <c r="AX831" s="253"/>
      <c r="AY831" s="253"/>
      <c r="AZ831" s="253"/>
      <c r="BA831" s="253"/>
      <c r="BB831" s="253"/>
      <c r="BC831" s="253"/>
      <c r="BD831" s="253"/>
      <c r="BE831" s="253"/>
      <c r="BF831" s="253"/>
      <c r="BG831" s="253"/>
      <c r="BH831" s="253"/>
      <c r="BI831" s="253"/>
      <c r="BJ831" s="253"/>
      <c r="BK831" s="253"/>
      <c r="BL831" s="253"/>
      <c r="BM831" s="253"/>
      <c r="BN831" s="253"/>
      <c r="BO831" s="253"/>
      <c r="BP831" s="253"/>
      <c r="BQ831" s="253"/>
      <c r="BR831" s="253"/>
      <c r="BS831" s="253"/>
      <c r="BT831" s="253"/>
      <c r="BU831" s="253"/>
      <c r="BV831" s="253"/>
      <c r="BW831" s="253"/>
      <c r="BX831" s="253"/>
      <c r="BY831" s="253"/>
      <c r="BZ831" s="253"/>
      <c r="CA831" s="253"/>
      <c r="CB831" s="253"/>
      <c r="CC831" s="253"/>
      <c r="CD831" s="253"/>
      <c r="CE831" s="253"/>
      <c r="CF831" s="253"/>
      <c r="CG831" s="253"/>
      <c r="CH831" s="253"/>
      <c r="CI831" s="253"/>
      <c r="CJ831" s="253"/>
      <c r="CK831" s="253"/>
      <c r="CL831" s="253"/>
      <c r="CM831" s="253"/>
    </row>
    <row r="832" spans="1:91" x14ac:dyDescent="0.25">
      <c r="A832" s="253"/>
      <c r="B832" s="253"/>
      <c r="C832" s="253"/>
      <c r="D832" s="253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53"/>
      <c r="AE832" s="253"/>
      <c r="AF832" s="253"/>
      <c r="AG832" s="253"/>
      <c r="AH832" s="253"/>
      <c r="AI832" s="253"/>
      <c r="AJ832" s="253"/>
      <c r="AK832" s="253"/>
      <c r="AL832" s="253"/>
      <c r="AM832" s="253"/>
      <c r="AN832" s="253"/>
      <c r="AO832" s="253"/>
      <c r="AP832" s="253"/>
      <c r="AQ832" s="253"/>
      <c r="AR832" s="253"/>
      <c r="AS832" s="253"/>
      <c r="AT832" s="253"/>
      <c r="AU832" s="253"/>
      <c r="AV832" s="253"/>
      <c r="AW832" s="253"/>
      <c r="AX832" s="253"/>
      <c r="AY832" s="253"/>
      <c r="AZ832" s="253"/>
      <c r="BA832" s="253"/>
      <c r="BB832" s="253"/>
      <c r="BC832" s="253"/>
      <c r="BD832" s="253"/>
      <c r="BE832" s="253"/>
      <c r="BF832" s="253"/>
      <c r="BG832" s="253"/>
      <c r="BH832" s="253"/>
      <c r="BI832" s="253"/>
      <c r="BJ832" s="253"/>
      <c r="BK832" s="253"/>
      <c r="BL832" s="253"/>
      <c r="BM832" s="253"/>
      <c r="BN832" s="253"/>
      <c r="BO832" s="253"/>
      <c r="BP832" s="253"/>
      <c r="BQ832" s="253"/>
      <c r="BR832" s="253"/>
      <c r="BS832" s="253"/>
      <c r="BT832" s="253"/>
      <c r="BU832" s="253"/>
      <c r="BV832" s="253"/>
      <c r="BW832" s="253"/>
      <c r="BX832" s="253"/>
      <c r="BY832" s="253"/>
      <c r="BZ832" s="253"/>
      <c r="CA832" s="253"/>
      <c r="CB832" s="253"/>
      <c r="CC832" s="253"/>
      <c r="CD832" s="253"/>
      <c r="CE832" s="253"/>
      <c r="CF832" s="253"/>
      <c r="CG832" s="253"/>
      <c r="CH832" s="253"/>
      <c r="CI832" s="253"/>
      <c r="CJ832" s="253"/>
      <c r="CK832" s="253"/>
      <c r="CL832" s="253"/>
      <c r="CM832" s="253"/>
    </row>
    <row r="833" spans="1:91" x14ac:dyDescent="0.25">
      <c r="A833" s="253"/>
      <c r="B833" s="253"/>
      <c r="C833" s="253"/>
      <c r="D833" s="253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  <c r="AA833" s="253"/>
      <c r="AB833" s="253"/>
      <c r="AC833" s="253"/>
      <c r="AD833" s="253"/>
      <c r="AE833" s="253"/>
      <c r="AF833" s="253"/>
      <c r="AG833" s="253"/>
      <c r="AH833" s="253"/>
      <c r="AI833" s="253"/>
      <c r="AJ833" s="253"/>
      <c r="AK833" s="253"/>
      <c r="AL833" s="253"/>
      <c r="AM833" s="253"/>
      <c r="AN833" s="253"/>
      <c r="AO833" s="253"/>
      <c r="AP833" s="253"/>
      <c r="AQ833" s="253"/>
      <c r="AR833" s="253"/>
      <c r="AS833" s="253"/>
      <c r="AT833" s="253"/>
      <c r="AU833" s="253"/>
      <c r="AV833" s="253"/>
      <c r="AW833" s="253"/>
      <c r="AX833" s="253"/>
      <c r="AY833" s="253"/>
      <c r="AZ833" s="253"/>
      <c r="BA833" s="253"/>
      <c r="BB833" s="253"/>
      <c r="BC833" s="253"/>
      <c r="BD833" s="253"/>
      <c r="BE833" s="253"/>
      <c r="BF833" s="253"/>
      <c r="BG833" s="253"/>
      <c r="BH833" s="253"/>
      <c r="BI833" s="253"/>
      <c r="BJ833" s="253"/>
      <c r="BK833" s="253"/>
      <c r="BL833" s="253"/>
      <c r="BM833" s="253"/>
      <c r="BN833" s="253"/>
      <c r="BO833" s="253"/>
      <c r="BP833" s="253"/>
      <c r="BQ833" s="253"/>
      <c r="BR833" s="253"/>
      <c r="BS833" s="253"/>
      <c r="BT833" s="253"/>
      <c r="BU833" s="253"/>
      <c r="BV833" s="253"/>
      <c r="BW833" s="253"/>
      <c r="BX833" s="253"/>
      <c r="BY833" s="253"/>
      <c r="BZ833" s="253"/>
      <c r="CA833" s="253"/>
      <c r="CB833" s="253"/>
      <c r="CC833" s="253"/>
      <c r="CD833" s="253"/>
      <c r="CE833" s="253"/>
      <c r="CF833" s="253"/>
      <c r="CG833" s="253"/>
      <c r="CH833" s="253"/>
      <c r="CI833" s="253"/>
      <c r="CJ833" s="253"/>
      <c r="CK833" s="253"/>
      <c r="CL833" s="253"/>
      <c r="CM833" s="253"/>
    </row>
    <row r="834" spans="1:91" x14ac:dyDescent="0.25">
      <c r="A834" s="253"/>
      <c r="B834" s="253"/>
      <c r="C834" s="253"/>
      <c r="D834" s="253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  <c r="AA834" s="253"/>
      <c r="AB834" s="253"/>
      <c r="AC834" s="253"/>
      <c r="AD834" s="253"/>
      <c r="AE834" s="253"/>
      <c r="AF834" s="253"/>
      <c r="AG834" s="253"/>
      <c r="AH834" s="253"/>
      <c r="AI834" s="253"/>
      <c r="AJ834" s="253"/>
      <c r="AK834" s="253"/>
      <c r="AL834" s="253"/>
      <c r="AM834" s="253"/>
      <c r="AN834" s="253"/>
      <c r="AO834" s="253"/>
      <c r="AP834" s="253"/>
      <c r="AQ834" s="253"/>
      <c r="AR834" s="253"/>
      <c r="AS834" s="253"/>
      <c r="AT834" s="253"/>
      <c r="AU834" s="253"/>
      <c r="AV834" s="253"/>
      <c r="AW834" s="253"/>
      <c r="AX834" s="253"/>
      <c r="AY834" s="253"/>
      <c r="AZ834" s="253"/>
      <c r="BA834" s="253"/>
      <c r="BB834" s="253"/>
      <c r="BC834" s="253"/>
      <c r="BD834" s="253"/>
      <c r="BE834" s="253"/>
      <c r="BF834" s="253"/>
      <c r="BG834" s="253"/>
      <c r="BH834" s="253"/>
      <c r="BI834" s="253"/>
      <c r="BJ834" s="253"/>
      <c r="BK834" s="253"/>
      <c r="BL834" s="253"/>
      <c r="BM834" s="253"/>
      <c r="BN834" s="253"/>
      <c r="BO834" s="253"/>
      <c r="BP834" s="253"/>
      <c r="BQ834" s="253"/>
      <c r="BR834" s="253"/>
      <c r="BS834" s="253"/>
      <c r="BT834" s="253"/>
      <c r="BU834" s="253"/>
      <c r="BV834" s="253"/>
      <c r="BW834" s="253"/>
      <c r="BX834" s="253"/>
      <c r="BY834" s="253"/>
      <c r="BZ834" s="253"/>
      <c r="CA834" s="253"/>
      <c r="CB834" s="253"/>
      <c r="CC834" s="253"/>
      <c r="CD834" s="253"/>
      <c r="CE834" s="253"/>
      <c r="CF834" s="253"/>
      <c r="CG834" s="253"/>
      <c r="CH834" s="253"/>
      <c r="CI834" s="253"/>
      <c r="CJ834" s="253"/>
      <c r="CK834" s="253"/>
      <c r="CL834" s="253"/>
      <c r="CM834" s="253"/>
    </row>
    <row r="835" spans="1:91" x14ac:dyDescent="0.25">
      <c r="A835" s="253"/>
      <c r="B835" s="253"/>
      <c r="C835" s="253"/>
      <c r="D835" s="253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  <c r="AA835" s="253"/>
      <c r="AB835" s="253"/>
      <c r="AC835" s="253"/>
      <c r="AD835" s="253"/>
      <c r="AE835" s="253"/>
      <c r="AF835" s="253"/>
      <c r="AG835" s="253"/>
      <c r="AH835" s="253"/>
      <c r="AI835" s="253"/>
      <c r="AJ835" s="253"/>
      <c r="AK835" s="253"/>
      <c r="AL835" s="253"/>
      <c r="AM835" s="253"/>
      <c r="AN835" s="253"/>
      <c r="AO835" s="253"/>
      <c r="AP835" s="253"/>
      <c r="AQ835" s="253"/>
      <c r="AR835" s="253"/>
      <c r="AS835" s="253"/>
      <c r="AT835" s="253"/>
      <c r="AU835" s="253"/>
      <c r="AV835" s="253"/>
      <c r="AW835" s="253"/>
      <c r="AX835" s="253"/>
      <c r="AY835" s="253"/>
      <c r="AZ835" s="253"/>
      <c r="BA835" s="253"/>
      <c r="BB835" s="253"/>
      <c r="BC835" s="253"/>
      <c r="BD835" s="253"/>
      <c r="BE835" s="253"/>
      <c r="BF835" s="253"/>
      <c r="BG835" s="253"/>
      <c r="BH835" s="253"/>
      <c r="BI835" s="253"/>
      <c r="BJ835" s="253"/>
      <c r="BK835" s="253"/>
      <c r="BL835" s="253"/>
      <c r="BM835" s="253"/>
      <c r="BN835" s="253"/>
      <c r="BO835" s="253"/>
      <c r="BP835" s="253"/>
      <c r="BQ835" s="253"/>
      <c r="BR835" s="253"/>
      <c r="BS835" s="253"/>
      <c r="BT835" s="253"/>
      <c r="BU835" s="253"/>
      <c r="BV835" s="253"/>
      <c r="BW835" s="253"/>
      <c r="BX835" s="253"/>
      <c r="BY835" s="253"/>
      <c r="BZ835" s="253"/>
      <c r="CA835" s="253"/>
      <c r="CB835" s="253"/>
      <c r="CC835" s="253"/>
      <c r="CD835" s="253"/>
      <c r="CE835" s="253"/>
      <c r="CF835" s="253"/>
      <c r="CG835" s="253"/>
      <c r="CH835" s="253"/>
      <c r="CI835" s="253"/>
      <c r="CJ835" s="253"/>
      <c r="CK835" s="253"/>
      <c r="CL835" s="253"/>
      <c r="CM835" s="253"/>
    </row>
    <row r="836" spans="1:91" x14ac:dyDescent="0.25">
      <c r="A836" s="253"/>
      <c r="B836" s="253"/>
      <c r="C836" s="253"/>
      <c r="D836" s="253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  <c r="AA836" s="253"/>
      <c r="AB836" s="253"/>
      <c r="AC836" s="253"/>
      <c r="AD836" s="253"/>
      <c r="AE836" s="253"/>
      <c r="AF836" s="253"/>
      <c r="AG836" s="253"/>
      <c r="AH836" s="253"/>
      <c r="AI836" s="253"/>
      <c r="AJ836" s="253"/>
      <c r="AK836" s="253"/>
      <c r="AL836" s="253"/>
      <c r="AM836" s="253"/>
      <c r="AN836" s="253"/>
      <c r="AO836" s="253"/>
      <c r="AP836" s="253"/>
      <c r="AQ836" s="253"/>
      <c r="AR836" s="253"/>
      <c r="AS836" s="253"/>
      <c r="AT836" s="253"/>
      <c r="AU836" s="253"/>
      <c r="AV836" s="253"/>
      <c r="AW836" s="253"/>
      <c r="AX836" s="253"/>
      <c r="AY836" s="253"/>
      <c r="AZ836" s="253"/>
      <c r="BA836" s="253"/>
      <c r="BB836" s="253"/>
      <c r="BC836" s="253"/>
      <c r="BD836" s="253"/>
      <c r="BE836" s="253"/>
      <c r="BF836" s="253"/>
      <c r="BG836" s="253"/>
      <c r="BH836" s="253"/>
      <c r="BI836" s="253"/>
      <c r="BJ836" s="253"/>
      <c r="BK836" s="253"/>
      <c r="BL836" s="253"/>
      <c r="BM836" s="253"/>
      <c r="BN836" s="253"/>
      <c r="BO836" s="253"/>
      <c r="BP836" s="253"/>
      <c r="BQ836" s="253"/>
      <c r="BR836" s="253"/>
      <c r="BS836" s="253"/>
      <c r="BT836" s="253"/>
      <c r="BU836" s="253"/>
      <c r="BV836" s="253"/>
      <c r="BW836" s="253"/>
      <c r="BX836" s="253"/>
      <c r="BY836" s="253"/>
      <c r="BZ836" s="253"/>
      <c r="CA836" s="253"/>
      <c r="CB836" s="253"/>
      <c r="CC836" s="253"/>
      <c r="CD836" s="253"/>
      <c r="CE836" s="253"/>
      <c r="CF836" s="253"/>
      <c r="CG836" s="253"/>
      <c r="CH836" s="253"/>
      <c r="CI836" s="253"/>
      <c r="CJ836" s="253"/>
      <c r="CK836" s="253"/>
      <c r="CL836" s="253"/>
      <c r="CM836" s="253"/>
    </row>
    <row r="837" spans="1:91" x14ac:dyDescent="0.25">
      <c r="A837" s="253"/>
      <c r="B837" s="253"/>
      <c r="C837" s="253"/>
      <c r="D837" s="253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  <c r="AA837" s="253"/>
      <c r="AB837" s="253"/>
      <c r="AC837" s="253"/>
      <c r="AD837" s="253"/>
      <c r="AE837" s="253"/>
      <c r="AF837" s="253"/>
      <c r="AG837" s="253"/>
      <c r="AH837" s="253"/>
      <c r="AI837" s="253"/>
      <c r="AJ837" s="253"/>
      <c r="AK837" s="253"/>
      <c r="AL837" s="253"/>
      <c r="AM837" s="253"/>
      <c r="AN837" s="253"/>
      <c r="AO837" s="253"/>
      <c r="AP837" s="253"/>
      <c r="AQ837" s="253"/>
      <c r="AR837" s="253"/>
      <c r="AS837" s="253"/>
      <c r="AT837" s="253"/>
      <c r="AU837" s="253"/>
      <c r="AV837" s="253"/>
      <c r="AW837" s="253"/>
      <c r="AX837" s="253"/>
      <c r="AY837" s="253"/>
      <c r="AZ837" s="253"/>
      <c r="BA837" s="253"/>
      <c r="BB837" s="253"/>
      <c r="BC837" s="253"/>
      <c r="BD837" s="253"/>
      <c r="BE837" s="253"/>
      <c r="BF837" s="253"/>
      <c r="BG837" s="253"/>
      <c r="BH837" s="253"/>
      <c r="BI837" s="253"/>
      <c r="BJ837" s="253"/>
      <c r="BK837" s="253"/>
      <c r="BL837" s="253"/>
      <c r="BM837" s="253"/>
      <c r="BN837" s="253"/>
      <c r="BO837" s="253"/>
      <c r="BP837" s="253"/>
      <c r="BQ837" s="253"/>
      <c r="BR837" s="253"/>
      <c r="BS837" s="253"/>
      <c r="BT837" s="253"/>
      <c r="BU837" s="253"/>
      <c r="BV837" s="253"/>
      <c r="BW837" s="253"/>
      <c r="BX837" s="253"/>
      <c r="BY837" s="253"/>
      <c r="BZ837" s="253"/>
      <c r="CA837" s="253"/>
      <c r="CB837" s="253"/>
      <c r="CC837" s="253"/>
      <c r="CD837" s="253"/>
      <c r="CE837" s="253"/>
      <c r="CF837" s="253"/>
      <c r="CG837" s="253"/>
      <c r="CH837" s="253"/>
      <c r="CI837" s="253"/>
      <c r="CJ837" s="253"/>
      <c r="CK837" s="253"/>
      <c r="CL837" s="253"/>
      <c r="CM837" s="253"/>
    </row>
    <row r="838" spans="1:91" x14ac:dyDescent="0.25">
      <c r="A838" s="253"/>
      <c r="B838" s="253"/>
      <c r="C838" s="253"/>
      <c r="D838" s="253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  <c r="AA838" s="253"/>
      <c r="AB838" s="253"/>
      <c r="AC838" s="253"/>
      <c r="AD838" s="253"/>
      <c r="AE838" s="253"/>
      <c r="AF838" s="253"/>
      <c r="AG838" s="253"/>
      <c r="AH838" s="253"/>
      <c r="AI838" s="253"/>
      <c r="AJ838" s="253"/>
      <c r="AK838" s="253"/>
      <c r="AL838" s="253"/>
      <c r="AM838" s="253"/>
      <c r="AN838" s="253"/>
      <c r="AO838" s="253"/>
      <c r="AP838" s="253"/>
      <c r="AQ838" s="253"/>
      <c r="AR838" s="253"/>
      <c r="AS838" s="253"/>
      <c r="AT838" s="253"/>
      <c r="AU838" s="253"/>
      <c r="AV838" s="253"/>
      <c r="AW838" s="253"/>
      <c r="AX838" s="253"/>
      <c r="AY838" s="253"/>
      <c r="AZ838" s="253"/>
      <c r="BA838" s="253"/>
      <c r="BB838" s="253"/>
      <c r="BC838" s="253"/>
      <c r="BD838" s="253"/>
      <c r="BE838" s="253"/>
      <c r="BF838" s="253"/>
      <c r="BG838" s="253"/>
      <c r="BH838" s="253"/>
      <c r="BI838" s="253"/>
      <c r="BJ838" s="253"/>
      <c r="BK838" s="253"/>
      <c r="BL838" s="253"/>
      <c r="BM838" s="253"/>
      <c r="BN838" s="253"/>
      <c r="BO838" s="253"/>
      <c r="BP838" s="253"/>
      <c r="BQ838" s="253"/>
      <c r="BR838" s="253"/>
      <c r="BS838" s="253"/>
      <c r="BT838" s="253"/>
      <c r="BU838" s="253"/>
      <c r="BV838" s="253"/>
      <c r="BW838" s="253"/>
      <c r="BX838" s="253"/>
      <c r="BY838" s="253"/>
      <c r="BZ838" s="253"/>
      <c r="CA838" s="253"/>
      <c r="CB838" s="253"/>
      <c r="CC838" s="253"/>
      <c r="CD838" s="253"/>
      <c r="CE838" s="253"/>
      <c r="CF838" s="253"/>
      <c r="CG838" s="253"/>
      <c r="CH838" s="253"/>
      <c r="CI838" s="253"/>
      <c r="CJ838" s="253"/>
      <c r="CK838" s="253"/>
      <c r="CL838" s="253"/>
      <c r="CM838" s="253"/>
    </row>
    <row r="839" spans="1:91" x14ac:dyDescent="0.25">
      <c r="A839" s="253"/>
      <c r="B839" s="253"/>
      <c r="C839" s="253"/>
      <c r="D839" s="253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  <c r="AA839" s="253"/>
      <c r="AB839" s="253"/>
      <c r="AC839" s="253"/>
      <c r="AD839" s="253"/>
      <c r="AE839" s="253"/>
      <c r="AF839" s="253"/>
      <c r="AG839" s="253"/>
      <c r="AH839" s="253"/>
      <c r="AI839" s="253"/>
      <c r="AJ839" s="253"/>
      <c r="AK839" s="253"/>
      <c r="AL839" s="253"/>
      <c r="AM839" s="253"/>
      <c r="AN839" s="253"/>
      <c r="AO839" s="253"/>
      <c r="AP839" s="253"/>
      <c r="AQ839" s="253"/>
      <c r="AR839" s="253"/>
      <c r="AS839" s="253"/>
      <c r="AT839" s="253"/>
      <c r="AU839" s="253"/>
      <c r="AV839" s="253"/>
      <c r="AW839" s="253"/>
      <c r="AX839" s="253"/>
      <c r="AY839" s="253"/>
      <c r="AZ839" s="253"/>
      <c r="BA839" s="253"/>
      <c r="BB839" s="253"/>
      <c r="BC839" s="253"/>
      <c r="BD839" s="253"/>
      <c r="BE839" s="253"/>
      <c r="BF839" s="253"/>
      <c r="BG839" s="253"/>
      <c r="BH839" s="253"/>
      <c r="BI839" s="253"/>
      <c r="BJ839" s="253"/>
      <c r="BK839" s="253"/>
      <c r="BL839" s="253"/>
      <c r="BM839" s="253"/>
      <c r="BN839" s="253"/>
      <c r="BO839" s="253"/>
      <c r="BP839" s="253"/>
      <c r="BQ839" s="253"/>
      <c r="BR839" s="253"/>
      <c r="BS839" s="253"/>
      <c r="BT839" s="253"/>
      <c r="BU839" s="253"/>
      <c r="BV839" s="253"/>
      <c r="BW839" s="253"/>
      <c r="BX839" s="253"/>
      <c r="BY839" s="253"/>
      <c r="BZ839" s="253"/>
      <c r="CA839" s="253"/>
      <c r="CB839" s="253"/>
      <c r="CC839" s="253"/>
      <c r="CD839" s="253"/>
      <c r="CE839" s="253"/>
      <c r="CF839" s="253"/>
      <c r="CG839" s="253"/>
      <c r="CH839" s="253"/>
      <c r="CI839" s="253"/>
      <c r="CJ839" s="253"/>
      <c r="CK839" s="253"/>
      <c r="CL839" s="253"/>
      <c r="CM839" s="253"/>
    </row>
    <row r="840" spans="1:91" x14ac:dyDescent="0.25">
      <c r="A840" s="253"/>
      <c r="B840" s="253"/>
      <c r="C840" s="253"/>
      <c r="D840" s="253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  <c r="AA840" s="253"/>
      <c r="AB840" s="253"/>
      <c r="AC840" s="253"/>
      <c r="AD840" s="253"/>
      <c r="AE840" s="253"/>
      <c r="AF840" s="253"/>
      <c r="AG840" s="253"/>
      <c r="AH840" s="253"/>
      <c r="AI840" s="253"/>
      <c r="AJ840" s="253"/>
      <c r="AK840" s="253"/>
      <c r="AL840" s="253"/>
      <c r="AM840" s="253"/>
      <c r="AN840" s="253"/>
      <c r="AO840" s="253"/>
      <c r="AP840" s="253"/>
      <c r="AQ840" s="253"/>
      <c r="AR840" s="253"/>
      <c r="AS840" s="253"/>
      <c r="AT840" s="253"/>
      <c r="AU840" s="253"/>
      <c r="AV840" s="253"/>
      <c r="AW840" s="253"/>
      <c r="AX840" s="253"/>
      <c r="AY840" s="253"/>
      <c r="AZ840" s="253"/>
      <c r="BA840" s="253"/>
      <c r="BB840" s="253"/>
      <c r="BC840" s="253"/>
      <c r="BD840" s="253"/>
      <c r="BE840" s="253"/>
      <c r="BF840" s="253"/>
      <c r="BG840" s="253"/>
      <c r="BH840" s="253"/>
      <c r="BI840" s="253"/>
      <c r="BJ840" s="253"/>
      <c r="BK840" s="253"/>
      <c r="BL840" s="253"/>
      <c r="BM840" s="253"/>
      <c r="BN840" s="253"/>
      <c r="BO840" s="253"/>
      <c r="BP840" s="253"/>
      <c r="BQ840" s="253"/>
      <c r="BR840" s="253"/>
      <c r="BS840" s="253"/>
      <c r="BT840" s="253"/>
      <c r="BU840" s="253"/>
      <c r="BV840" s="253"/>
      <c r="BW840" s="253"/>
      <c r="BX840" s="253"/>
      <c r="BY840" s="253"/>
      <c r="BZ840" s="253"/>
      <c r="CA840" s="253"/>
      <c r="CB840" s="253"/>
      <c r="CC840" s="253"/>
      <c r="CD840" s="253"/>
      <c r="CE840" s="253"/>
      <c r="CF840" s="253"/>
      <c r="CG840" s="253"/>
      <c r="CH840" s="253"/>
      <c r="CI840" s="253"/>
      <c r="CJ840" s="253"/>
      <c r="CK840" s="253"/>
      <c r="CL840" s="253"/>
      <c r="CM840" s="253"/>
    </row>
    <row r="841" spans="1:91" x14ac:dyDescent="0.25">
      <c r="A841" s="253"/>
      <c r="B841" s="253"/>
      <c r="C841" s="253"/>
      <c r="D841" s="253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  <c r="AA841" s="253"/>
      <c r="AB841" s="253"/>
      <c r="AC841" s="253"/>
      <c r="AD841" s="253"/>
      <c r="AE841" s="253"/>
      <c r="AF841" s="253"/>
      <c r="AG841" s="253"/>
      <c r="AH841" s="253"/>
      <c r="AI841" s="253"/>
      <c r="AJ841" s="253"/>
      <c r="AK841" s="253"/>
      <c r="AL841" s="253"/>
      <c r="AM841" s="253"/>
      <c r="AN841" s="253"/>
      <c r="AO841" s="253"/>
      <c r="AP841" s="253"/>
      <c r="AQ841" s="253"/>
      <c r="AR841" s="253"/>
      <c r="AS841" s="253"/>
      <c r="AT841" s="253"/>
      <c r="AU841" s="253"/>
      <c r="AV841" s="253"/>
      <c r="AW841" s="253"/>
      <c r="AX841" s="253"/>
      <c r="AY841" s="253"/>
      <c r="AZ841" s="253"/>
      <c r="BA841" s="253"/>
      <c r="BB841" s="253"/>
      <c r="BC841" s="253"/>
      <c r="BD841" s="253"/>
      <c r="BE841" s="253"/>
      <c r="BF841" s="253"/>
      <c r="BG841" s="253"/>
      <c r="BH841" s="253"/>
      <c r="BI841" s="253"/>
      <c r="BJ841" s="253"/>
      <c r="BK841" s="253"/>
      <c r="BL841" s="253"/>
      <c r="BM841" s="253"/>
      <c r="BN841" s="253"/>
      <c r="BO841" s="253"/>
      <c r="BP841" s="253"/>
      <c r="BQ841" s="253"/>
      <c r="BR841" s="253"/>
      <c r="BS841" s="253"/>
      <c r="BT841" s="253"/>
      <c r="BU841" s="253"/>
      <c r="BV841" s="253"/>
      <c r="BW841" s="253"/>
      <c r="BX841" s="253"/>
      <c r="BY841" s="253"/>
      <c r="BZ841" s="253"/>
      <c r="CA841" s="253"/>
      <c r="CB841" s="253"/>
      <c r="CC841" s="253"/>
      <c r="CD841" s="253"/>
      <c r="CE841" s="253"/>
      <c r="CF841" s="253"/>
      <c r="CG841" s="253"/>
      <c r="CH841" s="253"/>
      <c r="CI841" s="253"/>
      <c r="CJ841" s="253"/>
      <c r="CK841" s="253"/>
      <c r="CL841" s="253"/>
      <c r="CM841" s="253"/>
    </row>
    <row r="842" spans="1:91" x14ac:dyDescent="0.25">
      <c r="A842" s="253"/>
      <c r="B842" s="253"/>
      <c r="C842" s="253"/>
      <c r="D842" s="253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  <c r="AA842" s="253"/>
      <c r="AB842" s="253"/>
      <c r="AC842" s="253"/>
      <c r="AD842" s="253"/>
      <c r="AE842" s="253"/>
      <c r="AF842" s="253"/>
      <c r="AG842" s="253"/>
      <c r="AH842" s="253"/>
      <c r="AI842" s="253"/>
      <c r="AJ842" s="253"/>
      <c r="AK842" s="253"/>
      <c r="AL842" s="253"/>
      <c r="AM842" s="253"/>
      <c r="AN842" s="253"/>
      <c r="AO842" s="253"/>
      <c r="AP842" s="253"/>
      <c r="AQ842" s="253"/>
      <c r="AR842" s="253"/>
      <c r="AS842" s="253"/>
      <c r="AT842" s="253"/>
      <c r="AU842" s="253"/>
      <c r="AV842" s="253"/>
      <c r="AW842" s="253"/>
      <c r="AX842" s="253"/>
      <c r="AY842" s="253"/>
      <c r="AZ842" s="253"/>
      <c r="BA842" s="253"/>
      <c r="BB842" s="253"/>
      <c r="BC842" s="253"/>
      <c r="BD842" s="253"/>
      <c r="BE842" s="253"/>
      <c r="BF842" s="253"/>
      <c r="BG842" s="253"/>
      <c r="BH842" s="253"/>
      <c r="BI842" s="253"/>
      <c r="BJ842" s="253"/>
      <c r="BK842" s="253"/>
      <c r="BL842" s="253"/>
      <c r="BM842" s="253"/>
      <c r="BN842" s="253"/>
      <c r="BO842" s="253"/>
      <c r="BP842" s="253"/>
      <c r="BQ842" s="253"/>
      <c r="BR842" s="253"/>
      <c r="BS842" s="253"/>
      <c r="BT842" s="253"/>
      <c r="BU842" s="253"/>
      <c r="BV842" s="253"/>
      <c r="BW842" s="253"/>
      <c r="BX842" s="253"/>
      <c r="BY842" s="253"/>
      <c r="BZ842" s="253"/>
      <c r="CA842" s="253"/>
      <c r="CB842" s="253"/>
      <c r="CC842" s="253"/>
      <c r="CD842" s="253"/>
      <c r="CE842" s="253"/>
      <c r="CF842" s="253"/>
      <c r="CG842" s="253"/>
      <c r="CH842" s="253"/>
      <c r="CI842" s="253"/>
      <c r="CJ842" s="253"/>
      <c r="CK842" s="253"/>
      <c r="CL842" s="253"/>
      <c r="CM842" s="253"/>
    </row>
    <row r="843" spans="1:91" x14ac:dyDescent="0.25">
      <c r="A843" s="253"/>
      <c r="B843" s="253"/>
      <c r="C843" s="253"/>
      <c r="D843" s="253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  <c r="AA843" s="253"/>
      <c r="AB843" s="253"/>
      <c r="AC843" s="253"/>
      <c r="AD843" s="253"/>
      <c r="AE843" s="253"/>
      <c r="AF843" s="253"/>
      <c r="AG843" s="253"/>
      <c r="AH843" s="253"/>
      <c r="AI843" s="253"/>
      <c r="AJ843" s="253"/>
      <c r="AK843" s="253"/>
      <c r="AL843" s="253"/>
      <c r="AM843" s="253"/>
      <c r="AN843" s="253"/>
      <c r="AO843" s="253"/>
      <c r="AP843" s="253"/>
      <c r="AQ843" s="253"/>
      <c r="AR843" s="253"/>
      <c r="AS843" s="253"/>
      <c r="AT843" s="253"/>
      <c r="AU843" s="253"/>
      <c r="AV843" s="253"/>
      <c r="AW843" s="253"/>
      <c r="AX843" s="253"/>
      <c r="AY843" s="253"/>
      <c r="AZ843" s="253"/>
      <c r="BA843" s="253"/>
      <c r="BB843" s="253"/>
      <c r="BC843" s="253"/>
      <c r="BD843" s="253"/>
      <c r="BE843" s="253"/>
      <c r="BF843" s="253"/>
      <c r="BG843" s="253"/>
      <c r="BH843" s="253"/>
      <c r="BI843" s="253"/>
      <c r="BJ843" s="253"/>
      <c r="BK843" s="253"/>
      <c r="BL843" s="253"/>
      <c r="BM843" s="253"/>
      <c r="BN843" s="253"/>
      <c r="BO843" s="253"/>
      <c r="BP843" s="253"/>
      <c r="BQ843" s="253"/>
      <c r="BR843" s="253"/>
      <c r="BS843" s="253"/>
      <c r="BT843" s="253"/>
      <c r="BU843" s="253"/>
      <c r="BV843" s="253"/>
      <c r="BW843" s="253"/>
      <c r="BX843" s="253"/>
      <c r="BY843" s="253"/>
      <c r="BZ843" s="253"/>
      <c r="CA843" s="253"/>
      <c r="CB843" s="253"/>
      <c r="CC843" s="253"/>
      <c r="CD843" s="253"/>
      <c r="CE843" s="253"/>
      <c r="CF843" s="253"/>
      <c r="CG843" s="253"/>
      <c r="CH843" s="253"/>
      <c r="CI843" s="253"/>
      <c r="CJ843" s="253"/>
      <c r="CK843" s="253"/>
      <c r="CL843" s="253"/>
      <c r="CM843" s="253"/>
    </row>
    <row r="844" spans="1:91" x14ac:dyDescent="0.25">
      <c r="A844" s="253"/>
      <c r="B844" s="253"/>
      <c r="C844" s="253"/>
      <c r="D844" s="253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  <c r="AA844" s="253"/>
      <c r="AB844" s="253"/>
      <c r="AC844" s="253"/>
      <c r="AD844" s="253"/>
      <c r="AE844" s="253"/>
      <c r="AF844" s="253"/>
      <c r="AG844" s="253"/>
      <c r="AH844" s="253"/>
      <c r="AI844" s="253"/>
      <c r="AJ844" s="253"/>
      <c r="AK844" s="253"/>
      <c r="AL844" s="253"/>
      <c r="AM844" s="253"/>
      <c r="AN844" s="253"/>
      <c r="AO844" s="253"/>
      <c r="AP844" s="253"/>
      <c r="AQ844" s="253"/>
      <c r="AR844" s="253"/>
      <c r="AS844" s="253"/>
      <c r="AT844" s="253"/>
      <c r="AU844" s="253"/>
      <c r="AV844" s="253"/>
      <c r="AW844" s="253"/>
      <c r="AX844" s="253"/>
      <c r="AY844" s="253"/>
      <c r="AZ844" s="253"/>
      <c r="BA844" s="253"/>
      <c r="BB844" s="253"/>
      <c r="BC844" s="253"/>
      <c r="BD844" s="253"/>
      <c r="BE844" s="253"/>
      <c r="BF844" s="253"/>
      <c r="BG844" s="253"/>
      <c r="BH844" s="253"/>
      <c r="BI844" s="253"/>
      <c r="BJ844" s="253"/>
      <c r="BK844" s="253"/>
      <c r="BL844" s="253"/>
      <c r="BM844" s="253"/>
      <c r="BN844" s="253"/>
      <c r="BO844" s="253"/>
      <c r="BP844" s="253"/>
      <c r="BQ844" s="253"/>
      <c r="BR844" s="253"/>
      <c r="BS844" s="253"/>
      <c r="BT844" s="253"/>
      <c r="BU844" s="253"/>
      <c r="BV844" s="253"/>
      <c r="BW844" s="253"/>
      <c r="BX844" s="253"/>
      <c r="BY844" s="253"/>
      <c r="BZ844" s="253"/>
      <c r="CA844" s="253"/>
      <c r="CB844" s="253"/>
      <c r="CC844" s="253"/>
      <c r="CD844" s="253"/>
      <c r="CE844" s="253"/>
      <c r="CF844" s="253"/>
      <c r="CG844" s="253"/>
      <c r="CH844" s="253"/>
      <c r="CI844" s="253"/>
      <c r="CJ844" s="253"/>
      <c r="CK844" s="253"/>
      <c r="CL844" s="253"/>
      <c r="CM844" s="253"/>
    </row>
    <row r="845" spans="1:91" x14ac:dyDescent="0.25">
      <c r="A845" s="253"/>
      <c r="B845" s="253"/>
      <c r="C845" s="253"/>
      <c r="D845" s="253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  <c r="AA845" s="253"/>
      <c r="AB845" s="253"/>
      <c r="AC845" s="253"/>
      <c r="AD845" s="253"/>
      <c r="AE845" s="253"/>
      <c r="AF845" s="253"/>
      <c r="AG845" s="253"/>
      <c r="AH845" s="253"/>
      <c r="AI845" s="253"/>
      <c r="AJ845" s="253"/>
      <c r="AK845" s="253"/>
      <c r="AL845" s="253"/>
      <c r="AM845" s="253"/>
      <c r="AN845" s="253"/>
      <c r="AO845" s="253"/>
      <c r="AP845" s="253"/>
      <c r="AQ845" s="253"/>
      <c r="AR845" s="253"/>
      <c r="AS845" s="253"/>
      <c r="AT845" s="253"/>
      <c r="AU845" s="253"/>
      <c r="AV845" s="253"/>
      <c r="AW845" s="253"/>
      <c r="AX845" s="253"/>
      <c r="AY845" s="253"/>
      <c r="AZ845" s="253"/>
      <c r="BA845" s="253"/>
      <c r="BB845" s="253"/>
      <c r="BC845" s="253"/>
      <c r="BD845" s="253"/>
      <c r="BE845" s="253"/>
      <c r="BF845" s="253"/>
      <c r="BG845" s="253"/>
      <c r="BH845" s="253"/>
      <c r="BI845" s="253"/>
      <c r="BJ845" s="253"/>
      <c r="BK845" s="253"/>
      <c r="BL845" s="253"/>
      <c r="BM845" s="253"/>
      <c r="BN845" s="253"/>
      <c r="BO845" s="253"/>
      <c r="BP845" s="253"/>
      <c r="BQ845" s="253"/>
      <c r="BR845" s="253"/>
      <c r="BS845" s="253"/>
      <c r="BT845" s="253"/>
      <c r="BU845" s="253"/>
      <c r="BV845" s="253"/>
      <c r="BW845" s="253"/>
      <c r="BX845" s="253"/>
      <c r="BY845" s="253"/>
      <c r="BZ845" s="253"/>
      <c r="CA845" s="253"/>
      <c r="CB845" s="253"/>
      <c r="CC845" s="253"/>
      <c r="CD845" s="253"/>
      <c r="CE845" s="253"/>
      <c r="CF845" s="253"/>
      <c r="CG845" s="253"/>
      <c r="CH845" s="253"/>
      <c r="CI845" s="253"/>
      <c r="CJ845" s="253"/>
      <c r="CK845" s="253"/>
      <c r="CL845" s="253"/>
      <c r="CM845" s="253"/>
    </row>
    <row r="846" spans="1:91" x14ac:dyDescent="0.25">
      <c r="A846" s="253"/>
      <c r="B846" s="253"/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/>
      <c r="AJ846" s="253"/>
      <c r="AK846" s="253"/>
      <c r="AL846" s="253"/>
      <c r="AM846" s="253"/>
      <c r="AN846" s="253"/>
      <c r="AO846" s="253"/>
      <c r="AP846" s="253"/>
      <c r="AQ846" s="253"/>
      <c r="AR846" s="253"/>
      <c r="AS846" s="253"/>
      <c r="AT846" s="253"/>
      <c r="AU846" s="253"/>
      <c r="AV846" s="253"/>
      <c r="AW846" s="253"/>
      <c r="AX846" s="253"/>
      <c r="AY846" s="253"/>
      <c r="AZ846" s="253"/>
      <c r="BA846" s="253"/>
      <c r="BB846" s="253"/>
      <c r="BC846" s="253"/>
      <c r="BD846" s="253"/>
      <c r="BE846" s="253"/>
      <c r="BF846" s="253"/>
      <c r="BG846" s="253"/>
      <c r="BH846" s="253"/>
      <c r="BI846" s="253"/>
      <c r="BJ846" s="253"/>
      <c r="BK846" s="253"/>
      <c r="BL846" s="253"/>
      <c r="BM846" s="253"/>
      <c r="BN846" s="253"/>
      <c r="BO846" s="253"/>
      <c r="BP846" s="253"/>
      <c r="BQ846" s="253"/>
      <c r="BR846" s="253"/>
      <c r="BS846" s="253"/>
      <c r="BT846" s="253"/>
      <c r="BU846" s="253"/>
      <c r="BV846" s="253"/>
      <c r="BW846" s="253"/>
      <c r="BX846" s="253"/>
      <c r="BY846" s="253"/>
      <c r="BZ846" s="253"/>
      <c r="CA846" s="253"/>
      <c r="CB846" s="253"/>
      <c r="CC846" s="253"/>
      <c r="CD846" s="253"/>
      <c r="CE846" s="253"/>
      <c r="CF846" s="253"/>
      <c r="CG846" s="253"/>
      <c r="CH846" s="253"/>
      <c r="CI846" s="253"/>
      <c r="CJ846" s="253"/>
      <c r="CK846" s="253"/>
      <c r="CL846" s="253"/>
      <c r="CM846" s="253"/>
    </row>
    <row r="847" spans="1:91" x14ac:dyDescent="0.25">
      <c r="A847" s="253"/>
      <c r="B847" s="253"/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  <c r="AK847" s="253"/>
      <c r="AL847" s="253"/>
      <c r="AM847" s="253"/>
      <c r="AN847" s="253"/>
      <c r="AO847" s="253"/>
      <c r="AP847" s="253"/>
      <c r="AQ847" s="253"/>
      <c r="AR847" s="253"/>
      <c r="AS847" s="253"/>
      <c r="AT847" s="253"/>
      <c r="AU847" s="253"/>
      <c r="AV847" s="253"/>
      <c r="AW847" s="253"/>
      <c r="AX847" s="253"/>
      <c r="AY847" s="253"/>
      <c r="AZ847" s="253"/>
      <c r="BA847" s="253"/>
      <c r="BB847" s="253"/>
      <c r="BC847" s="253"/>
      <c r="BD847" s="253"/>
      <c r="BE847" s="253"/>
      <c r="BF847" s="253"/>
      <c r="BG847" s="253"/>
      <c r="BH847" s="253"/>
      <c r="BI847" s="253"/>
      <c r="BJ847" s="253"/>
      <c r="BK847" s="253"/>
      <c r="BL847" s="253"/>
      <c r="BM847" s="253"/>
      <c r="BN847" s="253"/>
      <c r="BO847" s="253"/>
      <c r="BP847" s="253"/>
      <c r="BQ847" s="253"/>
      <c r="BR847" s="253"/>
      <c r="BS847" s="253"/>
      <c r="BT847" s="253"/>
      <c r="BU847" s="253"/>
      <c r="BV847" s="253"/>
      <c r="BW847" s="253"/>
      <c r="BX847" s="253"/>
      <c r="BY847" s="253"/>
      <c r="BZ847" s="253"/>
      <c r="CA847" s="253"/>
      <c r="CB847" s="253"/>
      <c r="CC847" s="253"/>
      <c r="CD847" s="253"/>
      <c r="CE847" s="253"/>
      <c r="CF847" s="253"/>
      <c r="CG847" s="253"/>
      <c r="CH847" s="253"/>
      <c r="CI847" s="253"/>
      <c r="CJ847" s="253"/>
      <c r="CK847" s="253"/>
      <c r="CL847" s="253"/>
      <c r="CM847" s="253"/>
    </row>
    <row r="848" spans="1:91" x14ac:dyDescent="0.25">
      <c r="A848" s="253"/>
      <c r="B848" s="253"/>
      <c r="C848" s="253"/>
      <c r="D848" s="253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  <c r="AA848" s="253"/>
      <c r="AB848" s="253"/>
      <c r="AC848" s="253"/>
      <c r="AD848" s="253"/>
      <c r="AE848" s="253"/>
      <c r="AF848" s="253"/>
      <c r="AG848" s="253"/>
      <c r="AH848" s="253"/>
      <c r="AI848" s="253"/>
      <c r="AJ848" s="253"/>
      <c r="AK848" s="253"/>
      <c r="AL848" s="253"/>
      <c r="AM848" s="253"/>
      <c r="AN848" s="253"/>
      <c r="AO848" s="253"/>
      <c r="AP848" s="253"/>
      <c r="AQ848" s="253"/>
      <c r="AR848" s="253"/>
      <c r="AS848" s="253"/>
      <c r="AT848" s="253"/>
      <c r="AU848" s="253"/>
      <c r="AV848" s="253"/>
      <c r="AW848" s="253"/>
      <c r="AX848" s="253"/>
      <c r="AY848" s="253"/>
      <c r="AZ848" s="253"/>
      <c r="BA848" s="253"/>
      <c r="BB848" s="253"/>
      <c r="BC848" s="253"/>
      <c r="BD848" s="253"/>
      <c r="BE848" s="253"/>
      <c r="BF848" s="253"/>
      <c r="BG848" s="253"/>
      <c r="BH848" s="253"/>
      <c r="BI848" s="253"/>
      <c r="BJ848" s="253"/>
      <c r="BK848" s="253"/>
      <c r="BL848" s="253"/>
      <c r="BM848" s="253"/>
      <c r="BN848" s="253"/>
      <c r="BO848" s="253"/>
      <c r="BP848" s="253"/>
      <c r="BQ848" s="253"/>
      <c r="BR848" s="253"/>
      <c r="BS848" s="253"/>
      <c r="BT848" s="253"/>
      <c r="BU848" s="253"/>
      <c r="BV848" s="253"/>
      <c r="BW848" s="253"/>
      <c r="BX848" s="253"/>
      <c r="BY848" s="253"/>
      <c r="BZ848" s="253"/>
      <c r="CA848" s="253"/>
      <c r="CB848" s="253"/>
      <c r="CC848" s="253"/>
      <c r="CD848" s="253"/>
      <c r="CE848" s="253"/>
      <c r="CF848" s="253"/>
      <c r="CG848" s="253"/>
      <c r="CH848" s="253"/>
      <c r="CI848" s="253"/>
      <c r="CJ848" s="253"/>
      <c r="CK848" s="253"/>
      <c r="CL848" s="253"/>
      <c r="CM848" s="253"/>
    </row>
    <row r="849" spans="1:91" x14ac:dyDescent="0.25">
      <c r="A849" s="253"/>
      <c r="B849" s="253"/>
      <c r="C849" s="253"/>
      <c r="D849" s="253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  <c r="AA849" s="253"/>
      <c r="AB849" s="253"/>
      <c r="AC849" s="253"/>
      <c r="AD849" s="253"/>
      <c r="AE849" s="253"/>
      <c r="AF849" s="253"/>
      <c r="AG849" s="253"/>
      <c r="AH849" s="253"/>
      <c r="AI849" s="253"/>
      <c r="AJ849" s="253"/>
      <c r="AK849" s="253"/>
      <c r="AL849" s="253"/>
      <c r="AM849" s="253"/>
      <c r="AN849" s="253"/>
      <c r="AO849" s="253"/>
      <c r="AP849" s="253"/>
      <c r="AQ849" s="253"/>
      <c r="AR849" s="253"/>
      <c r="AS849" s="253"/>
      <c r="AT849" s="253"/>
      <c r="AU849" s="253"/>
      <c r="AV849" s="253"/>
      <c r="AW849" s="253"/>
      <c r="AX849" s="253"/>
      <c r="AY849" s="253"/>
      <c r="AZ849" s="253"/>
      <c r="BA849" s="253"/>
      <c r="BB849" s="253"/>
      <c r="BC849" s="253"/>
      <c r="BD849" s="253"/>
      <c r="BE849" s="253"/>
      <c r="BF849" s="253"/>
      <c r="BG849" s="253"/>
      <c r="BH849" s="253"/>
      <c r="BI849" s="253"/>
      <c r="BJ849" s="253"/>
      <c r="BK849" s="253"/>
      <c r="BL849" s="253"/>
      <c r="BM849" s="253"/>
      <c r="BN849" s="253"/>
      <c r="BO849" s="253"/>
      <c r="BP849" s="253"/>
      <c r="BQ849" s="253"/>
      <c r="BR849" s="253"/>
      <c r="BS849" s="253"/>
      <c r="BT849" s="253"/>
      <c r="BU849" s="253"/>
      <c r="BV849" s="253"/>
      <c r="BW849" s="253"/>
      <c r="BX849" s="253"/>
      <c r="BY849" s="253"/>
      <c r="BZ849" s="253"/>
      <c r="CA849" s="253"/>
      <c r="CB849" s="253"/>
      <c r="CC849" s="253"/>
      <c r="CD849" s="253"/>
      <c r="CE849" s="253"/>
      <c r="CF849" s="253"/>
      <c r="CG849" s="253"/>
      <c r="CH849" s="253"/>
      <c r="CI849" s="253"/>
      <c r="CJ849" s="253"/>
      <c r="CK849" s="253"/>
      <c r="CL849" s="253"/>
      <c r="CM849" s="253"/>
    </row>
    <row r="850" spans="1:91" x14ac:dyDescent="0.25">
      <c r="A850" s="253"/>
      <c r="B850" s="253"/>
      <c r="C850" s="253"/>
      <c r="D850" s="253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  <c r="AA850" s="253"/>
      <c r="AB850" s="253"/>
      <c r="AC850" s="253"/>
      <c r="AD850" s="253"/>
      <c r="AE850" s="253"/>
      <c r="AF850" s="253"/>
      <c r="AG850" s="253"/>
      <c r="AH850" s="253"/>
      <c r="AI850" s="253"/>
      <c r="AJ850" s="253"/>
      <c r="AK850" s="253"/>
      <c r="AL850" s="253"/>
      <c r="AM850" s="253"/>
      <c r="AN850" s="253"/>
      <c r="AO850" s="253"/>
      <c r="AP850" s="253"/>
      <c r="AQ850" s="253"/>
      <c r="AR850" s="253"/>
      <c r="AS850" s="253"/>
      <c r="AT850" s="253"/>
      <c r="AU850" s="253"/>
      <c r="AV850" s="253"/>
      <c r="AW850" s="253"/>
      <c r="AX850" s="253"/>
      <c r="AY850" s="253"/>
      <c r="AZ850" s="253"/>
      <c r="BA850" s="253"/>
      <c r="BB850" s="253"/>
      <c r="BC850" s="253"/>
      <c r="BD850" s="253"/>
      <c r="BE850" s="253"/>
      <c r="BF850" s="253"/>
      <c r="BG850" s="253"/>
      <c r="BH850" s="253"/>
      <c r="BI850" s="253"/>
      <c r="BJ850" s="253"/>
      <c r="BK850" s="253"/>
      <c r="BL850" s="253"/>
      <c r="BM850" s="253"/>
      <c r="BN850" s="253"/>
      <c r="BO850" s="253"/>
      <c r="BP850" s="253"/>
      <c r="BQ850" s="253"/>
      <c r="BR850" s="253"/>
      <c r="BS850" s="253"/>
      <c r="BT850" s="253"/>
      <c r="BU850" s="253"/>
      <c r="BV850" s="253"/>
      <c r="BW850" s="253"/>
      <c r="BX850" s="253"/>
      <c r="BY850" s="253"/>
      <c r="BZ850" s="253"/>
      <c r="CA850" s="253"/>
      <c r="CB850" s="253"/>
      <c r="CC850" s="253"/>
      <c r="CD850" s="253"/>
      <c r="CE850" s="253"/>
      <c r="CF850" s="253"/>
      <c r="CG850" s="253"/>
      <c r="CH850" s="253"/>
      <c r="CI850" s="253"/>
      <c r="CJ850" s="253"/>
      <c r="CK850" s="253"/>
      <c r="CL850" s="253"/>
      <c r="CM850" s="253"/>
    </row>
    <row r="851" spans="1:91" x14ac:dyDescent="0.25">
      <c r="A851" s="253"/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  <c r="AA851" s="253"/>
      <c r="AB851" s="253"/>
      <c r="AC851" s="253"/>
      <c r="AD851" s="253"/>
      <c r="AE851" s="253"/>
      <c r="AF851" s="253"/>
      <c r="AG851" s="253"/>
      <c r="AH851" s="253"/>
      <c r="AI851" s="253"/>
      <c r="AJ851" s="253"/>
      <c r="AK851" s="253"/>
      <c r="AL851" s="253"/>
      <c r="AM851" s="253"/>
      <c r="AN851" s="253"/>
      <c r="AO851" s="253"/>
      <c r="AP851" s="253"/>
      <c r="AQ851" s="253"/>
      <c r="AR851" s="253"/>
      <c r="AS851" s="253"/>
      <c r="AT851" s="253"/>
      <c r="AU851" s="253"/>
      <c r="AV851" s="253"/>
      <c r="AW851" s="253"/>
      <c r="AX851" s="253"/>
      <c r="AY851" s="253"/>
      <c r="AZ851" s="253"/>
      <c r="BA851" s="253"/>
      <c r="BB851" s="253"/>
      <c r="BC851" s="253"/>
      <c r="BD851" s="253"/>
      <c r="BE851" s="253"/>
      <c r="BF851" s="253"/>
      <c r="BG851" s="253"/>
      <c r="BH851" s="253"/>
      <c r="BI851" s="253"/>
      <c r="BJ851" s="253"/>
      <c r="BK851" s="253"/>
      <c r="BL851" s="253"/>
      <c r="BM851" s="253"/>
      <c r="BN851" s="253"/>
      <c r="BO851" s="253"/>
      <c r="BP851" s="253"/>
      <c r="BQ851" s="253"/>
      <c r="BR851" s="253"/>
      <c r="BS851" s="253"/>
      <c r="BT851" s="253"/>
      <c r="BU851" s="253"/>
      <c r="BV851" s="253"/>
      <c r="BW851" s="253"/>
      <c r="BX851" s="253"/>
      <c r="BY851" s="253"/>
      <c r="BZ851" s="253"/>
      <c r="CA851" s="253"/>
      <c r="CB851" s="253"/>
      <c r="CC851" s="253"/>
      <c r="CD851" s="253"/>
      <c r="CE851" s="253"/>
      <c r="CF851" s="253"/>
      <c r="CG851" s="253"/>
      <c r="CH851" s="253"/>
      <c r="CI851" s="253"/>
      <c r="CJ851" s="253"/>
      <c r="CK851" s="253"/>
      <c r="CL851" s="253"/>
      <c r="CM851" s="253"/>
    </row>
    <row r="852" spans="1:91" x14ac:dyDescent="0.25">
      <c r="A852" s="253"/>
      <c r="B852" s="253"/>
      <c r="C852" s="253"/>
      <c r="D852" s="253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  <c r="AA852" s="253"/>
      <c r="AB852" s="253"/>
      <c r="AC852" s="253"/>
      <c r="AD852" s="253"/>
      <c r="AE852" s="253"/>
      <c r="AF852" s="253"/>
      <c r="AG852" s="253"/>
      <c r="AH852" s="253"/>
      <c r="AI852" s="253"/>
      <c r="AJ852" s="253"/>
      <c r="AK852" s="253"/>
      <c r="AL852" s="253"/>
      <c r="AM852" s="253"/>
      <c r="AN852" s="253"/>
      <c r="AO852" s="253"/>
      <c r="AP852" s="253"/>
      <c r="AQ852" s="253"/>
      <c r="AR852" s="253"/>
      <c r="AS852" s="253"/>
      <c r="AT852" s="253"/>
      <c r="AU852" s="253"/>
      <c r="AV852" s="253"/>
      <c r="AW852" s="253"/>
      <c r="AX852" s="253"/>
      <c r="AY852" s="253"/>
      <c r="AZ852" s="253"/>
      <c r="BA852" s="253"/>
      <c r="BB852" s="253"/>
      <c r="BC852" s="253"/>
      <c r="BD852" s="253"/>
      <c r="BE852" s="253"/>
      <c r="BF852" s="253"/>
      <c r="BG852" s="253"/>
      <c r="BH852" s="253"/>
      <c r="BI852" s="253"/>
      <c r="BJ852" s="253"/>
      <c r="BK852" s="253"/>
      <c r="BL852" s="253"/>
      <c r="BM852" s="253"/>
      <c r="BN852" s="253"/>
      <c r="BO852" s="253"/>
      <c r="BP852" s="253"/>
      <c r="BQ852" s="253"/>
      <c r="BR852" s="253"/>
      <c r="BS852" s="253"/>
      <c r="BT852" s="253"/>
      <c r="BU852" s="253"/>
      <c r="BV852" s="253"/>
      <c r="BW852" s="253"/>
      <c r="BX852" s="253"/>
      <c r="BY852" s="253"/>
      <c r="BZ852" s="253"/>
      <c r="CA852" s="253"/>
      <c r="CB852" s="253"/>
      <c r="CC852" s="253"/>
      <c r="CD852" s="253"/>
      <c r="CE852" s="253"/>
      <c r="CF852" s="253"/>
      <c r="CG852" s="253"/>
      <c r="CH852" s="253"/>
      <c r="CI852" s="253"/>
      <c r="CJ852" s="253"/>
      <c r="CK852" s="253"/>
      <c r="CL852" s="253"/>
      <c r="CM852" s="253"/>
    </row>
    <row r="853" spans="1:91" x14ac:dyDescent="0.25">
      <c r="A853" s="253"/>
      <c r="B853" s="253"/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  <c r="AA853" s="253"/>
      <c r="AB853" s="253"/>
      <c r="AC853" s="253"/>
      <c r="AD853" s="253"/>
      <c r="AE853" s="253"/>
      <c r="AF853" s="253"/>
      <c r="AG853" s="253"/>
      <c r="AH853" s="253"/>
      <c r="AI853" s="253"/>
      <c r="AJ853" s="253"/>
      <c r="AK853" s="253"/>
      <c r="AL853" s="253"/>
      <c r="AM853" s="253"/>
      <c r="AN853" s="253"/>
      <c r="AO853" s="253"/>
      <c r="AP853" s="253"/>
      <c r="AQ853" s="253"/>
      <c r="AR853" s="253"/>
      <c r="AS853" s="253"/>
      <c r="AT853" s="253"/>
      <c r="AU853" s="253"/>
      <c r="AV853" s="253"/>
      <c r="AW853" s="253"/>
      <c r="AX853" s="253"/>
      <c r="AY853" s="253"/>
      <c r="AZ853" s="253"/>
      <c r="BA853" s="253"/>
      <c r="BB853" s="253"/>
      <c r="BC853" s="253"/>
      <c r="BD853" s="253"/>
      <c r="BE853" s="253"/>
      <c r="BF853" s="253"/>
      <c r="BG853" s="253"/>
      <c r="BH853" s="253"/>
      <c r="BI853" s="253"/>
      <c r="BJ853" s="253"/>
      <c r="BK853" s="253"/>
      <c r="BL853" s="253"/>
      <c r="BM853" s="253"/>
      <c r="BN853" s="253"/>
      <c r="BO853" s="253"/>
      <c r="BP853" s="253"/>
      <c r="BQ853" s="253"/>
      <c r="BR853" s="253"/>
      <c r="BS853" s="253"/>
      <c r="BT853" s="253"/>
      <c r="BU853" s="253"/>
      <c r="BV853" s="253"/>
      <c r="BW853" s="253"/>
      <c r="BX853" s="253"/>
      <c r="BY853" s="253"/>
      <c r="BZ853" s="253"/>
      <c r="CA853" s="253"/>
      <c r="CB853" s="253"/>
      <c r="CC853" s="253"/>
      <c r="CD853" s="253"/>
      <c r="CE853" s="253"/>
      <c r="CF853" s="253"/>
      <c r="CG853" s="253"/>
      <c r="CH853" s="253"/>
      <c r="CI853" s="253"/>
      <c r="CJ853" s="253"/>
      <c r="CK853" s="253"/>
      <c r="CL853" s="253"/>
      <c r="CM853" s="253"/>
    </row>
    <row r="854" spans="1:91" x14ac:dyDescent="0.25">
      <c r="A854" s="253"/>
      <c r="B854" s="253"/>
      <c r="C854" s="253"/>
      <c r="D854" s="253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  <c r="AA854" s="253"/>
      <c r="AB854" s="253"/>
      <c r="AC854" s="253"/>
      <c r="AD854" s="253"/>
      <c r="AE854" s="253"/>
      <c r="AF854" s="253"/>
      <c r="AG854" s="253"/>
      <c r="AH854" s="253"/>
      <c r="AI854" s="253"/>
      <c r="AJ854" s="253"/>
      <c r="AK854" s="253"/>
      <c r="AL854" s="253"/>
      <c r="AM854" s="253"/>
      <c r="AN854" s="253"/>
      <c r="AO854" s="253"/>
      <c r="AP854" s="253"/>
      <c r="AQ854" s="253"/>
      <c r="AR854" s="253"/>
      <c r="AS854" s="253"/>
      <c r="AT854" s="253"/>
      <c r="AU854" s="253"/>
      <c r="AV854" s="253"/>
      <c r="AW854" s="253"/>
      <c r="AX854" s="253"/>
      <c r="AY854" s="253"/>
      <c r="AZ854" s="253"/>
      <c r="BA854" s="253"/>
      <c r="BB854" s="253"/>
      <c r="BC854" s="253"/>
      <c r="BD854" s="253"/>
      <c r="BE854" s="253"/>
      <c r="BF854" s="253"/>
      <c r="BG854" s="253"/>
      <c r="BH854" s="253"/>
      <c r="BI854" s="253"/>
      <c r="BJ854" s="253"/>
      <c r="BK854" s="253"/>
      <c r="BL854" s="253"/>
      <c r="BM854" s="253"/>
      <c r="BN854" s="253"/>
      <c r="BO854" s="253"/>
      <c r="BP854" s="253"/>
      <c r="BQ854" s="253"/>
      <c r="BR854" s="253"/>
      <c r="BS854" s="253"/>
      <c r="BT854" s="253"/>
      <c r="BU854" s="253"/>
      <c r="BV854" s="253"/>
      <c r="BW854" s="253"/>
      <c r="BX854" s="253"/>
      <c r="BY854" s="253"/>
      <c r="BZ854" s="253"/>
      <c r="CA854" s="253"/>
      <c r="CB854" s="253"/>
      <c r="CC854" s="253"/>
      <c r="CD854" s="253"/>
      <c r="CE854" s="253"/>
      <c r="CF854" s="253"/>
      <c r="CG854" s="253"/>
      <c r="CH854" s="253"/>
      <c r="CI854" s="253"/>
      <c r="CJ854" s="253"/>
      <c r="CK854" s="253"/>
      <c r="CL854" s="253"/>
      <c r="CM854" s="253"/>
    </row>
    <row r="855" spans="1:91" x14ac:dyDescent="0.25">
      <c r="A855" s="253"/>
      <c r="B855" s="253"/>
      <c r="C855" s="253"/>
      <c r="D855" s="253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53"/>
      <c r="AS855" s="253"/>
      <c r="AT855" s="253"/>
      <c r="AU855" s="253"/>
      <c r="AV855" s="253"/>
      <c r="AW855" s="253"/>
      <c r="AX855" s="253"/>
      <c r="AY855" s="253"/>
      <c r="AZ855" s="253"/>
      <c r="BA855" s="253"/>
      <c r="BB855" s="253"/>
      <c r="BC855" s="253"/>
      <c r="BD855" s="253"/>
      <c r="BE855" s="253"/>
      <c r="BF855" s="253"/>
      <c r="BG855" s="253"/>
      <c r="BH855" s="253"/>
      <c r="BI855" s="253"/>
      <c r="BJ855" s="253"/>
      <c r="BK855" s="253"/>
      <c r="BL855" s="253"/>
      <c r="BM855" s="253"/>
      <c r="BN855" s="253"/>
      <c r="BO855" s="253"/>
      <c r="BP855" s="253"/>
      <c r="BQ855" s="253"/>
      <c r="BR855" s="253"/>
      <c r="BS855" s="253"/>
      <c r="BT855" s="253"/>
      <c r="BU855" s="253"/>
      <c r="BV855" s="253"/>
      <c r="BW855" s="253"/>
      <c r="BX855" s="253"/>
      <c r="BY855" s="253"/>
      <c r="BZ855" s="253"/>
      <c r="CA855" s="253"/>
      <c r="CB855" s="253"/>
      <c r="CC855" s="253"/>
      <c r="CD855" s="253"/>
      <c r="CE855" s="253"/>
      <c r="CF855" s="253"/>
      <c r="CG855" s="253"/>
      <c r="CH855" s="253"/>
      <c r="CI855" s="253"/>
      <c r="CJ855" s="253"/>
      <c r="CK855" s="253"/>
      <c r="CL855" s="253"/>
      <c r="CM855" s="253"/>
    </row>
    <row r="856" spans="1:91" x14ac:dyDescent="0.25">
      <c r="A856" s="253"/>
      <c r="B856" s="253"/>
      <c r="C856" s="253"/>
      <c r="D856" s="253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  <c r="AA856" s="253"/>
      <c r="AB856" s="253"/>
      <c r="AC856" s="253"/>
      <c r="AD856" s="253"/>
      <c r="AE856" s="253"/>
      <c r="AF856" s="253"/>
      <c r="AG856" s="253"/>
      <c r="AH856" s="253"/>
      <c r="AI856" s="253"/>
      <c r="AJ856" s="253"/>
      <c r="AK856" s="253"/>
      <c r="AL856" s="253"/>
      <c r="AM856" s="253"/>
      <c r="AN856" s="253"/>
      <c r="AO856" s="253"/>
      <c r="AP856" s="253"/>
      <c r="AQ856" s="253"/>
      <c r="AR856" s="253"/>
      <c r="AS856" s="253"/>
      <c r="AT856" s="253"/>
      <c r="AU856" s="253"/>
      <c r="AV856" s="253"/>
      <c r="AW856" s="253"/>
      <c r="AX856" s="253"/>
      <c r="AY856" s="253"/>
      <c r="AZ856" s="253"/>
      <c r="BA856" s="253"/>
      <c r="BB856" s="253"/>
      <c r="BC856" s="253"/>
      <c r="BD856" s="253"/>
      <c r="BE856" s="253"/>
      <c r="BF856" s="253"/>
      <c r="BG856" s="253"/>
      <c r="BH856" s="253"/>
      <c r="BI856" s="253"/>
      <c r="BJ856" s="253"/>
      <c r="BK856" s="253"/>
      <c r="BL856" s="253"/>
      <c r="BM856" s="253"/>
      <c r="BN856" s="253"/>
      <c r="BO856" s="253"/>
      <c r="BP856" s="253"/>
      <c r="BQ856" s="253"/>
      <c r="BR856" s="253"/>
      <c r="BS856" s="253"/>
      <c r="BT856" s="253"/>
      <c r="BU856" s="253"/>
      <c r="BV856" s="253"/>
      <c r="BW856" s="253"/>
      <c r="BX856" s="253"/>
      <c r="BY856" s="253"/>
      <c r="BZ856" s="253"/>
      <c r="CA856" s="253"/>
      <c r="CB856" s="253"/>
      <c r="CC856" s="253"/>
      <c r="CD856" s="253"/>
      <c r="CE856" s="253"/>
      <c r="CF856" s="253"/>
      <c r="CG856" s="253"/>
      <c r="CH856" s="253"/>
      <c r="CI856" s="253"/>
      <c r="CJ856" s="253"/>
      <c r="CK856" s="253"/>
      <c r="CL856" s="253"/>
      <c r="CM856" s="253"/>
    </row>
    <row r="857" spans="1:91" x14ac:dyDescent="0.25">
      <c r="A857" s="253"/>
      <c r="B857" s="253"/>
      <c r="C857" s="253"/>
      <c r="D857" s="253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  <c r="AA857" s="253"/>
      <c r="AB857" s="253"/>
      <c r="AC857" s="253"/>
      <c r="AD857" s="253"/>
      <c r="AE857" s="253"/>
      <c r="AF857" s="253"/>
      <c r="AG857" s="253"/>
      <c r="AH857" s="253"/>
      <c r="AI857" s="253"/>
      <c r="AJ857" s="253"/>
      <c r="AK857" s="253"/>
      <c r="AL857" s="253"/>
      <c r="AM857" s="253"/>
      <c r="AN857" s="253"/>
      <c r="AO857" s="253"/>
      <c r="AP857" s="253"/>
      <c r="AQ857" s="253"/>
      <c r="AR857" s="253"/>
      <c r="AS857" s="253"/>
      <c r="AT857" s="253"/>
      <c r="AU857" s="253"/>
      <c r="AV857" s="253"/>
      <c r="AW857" s="253"/>
      <c r="AX857" s="253"/>
      <c r="AY857" s="253"/>
      <c r="AZ857" s="253"/>
      <c r="BA857" s="253"/>
      <c r="BB857" s="253"/>
      <c r="BC857" s="253"/>
      <c r="BD857" s="253"/>
      <c r="BE857" s="253"/>
      <c r="BF857" s="253"/>
      <c r="BG857" s="253"/>
      <c r="BH857" s="253"/>
      <c r="BI857" s="253"/>
      <c r="BJ857" s="253"/>
      <c r="BK857" s="253"/>
      <c r="BL857" s="253"/>
      <c r="BM857" s="253"/>
      <c r="BN857" s="253"/>
      <c r="BO857" s="253"/>
      <c r="BP857" s="253"/>
      <c r="BQ857" s="253"/>
      <c r="BR857" s="253"/>
      <c r="BS857" s="253"/>
      <c r="BT857" s="253"/>
      <c r="BU857" s="253"/>
      <c r="BV857" s="253"/>
      <c r="BW857" s="253"/>
      <c r="BX857" s="253"/>
      <c r="BY857" s="253"/>
      <c r="BZ857" s="253"/>
      <c r="CA857" s="253"/>
      <c r="CB857" s="253"/>
      <c r="CC857" s="253"/>
      <c r="CD857" s="253"/>
      <c r="CE857" s="253"/>
      <c r="CF857" s="253"/>
      <c r="CG857" s="253"/>
      <c r="CH857" s="253"/>
      <c r="CI857" s="253"/>
      <c r="CJ857" s="253"/>
      <c r="CK857" s="253"/>
      <c r="CL857" s="253"/>
      <c r="CM857" s="253"/>
    </row>
    <row r="858" spans="1:91" x14ac:dyDescent="0.25">
      <c r="A858" s="253"/>
      <c r="B858" s="253"/>
      <c r="C858" s="253"/>
      <c r="D858" s="253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  <c r="AA858" s="253"/>
      <c r="AB858" s="253"/>
      <c r="AC858" s="253"/>
      <c r="AD858" s="253"/>
      <c r="AE858" s="253"/>
      <c r="AF858" s="253"/>
      <c r="AG858" s="253"/>
      <c r="AH858" s="253"/>
      <c r="AI858" s="253"/>
      <c r="AJ858" s="253"/>
      <c r="AK858" s="253"/>
      <c r="AL858" s="253"/>
      <c r="AM858" s="253"/>
      <c r="AN858" s="253"/>
      <c r="AO858" s="253"/>
      <c r="AP858" s="253"/>
      <c r="AQ858" s="253"/>
      <c r="AR858" s="253"/>
      <c r="AS858" s="253"/>
      <c r="AT858" s="253"/>
      <c r="AU858" s="253"/>
      <c r="AV858" s="253"/>
      <c r="AW858" s="253"/>
      <c r="AX858" s="253"/>
      <c r="AY858" s="253"/>
      <c r="AZ858" s="253"/>
      <c r="BA858" s="253"/>
      <c r="BB858" s="253"/>
      <c r="BC858" s="253"/>
      <c r="BD858" s="253"/>
      <c r="BE858" s="253"/>
      <c r="BF858" s="253"/>
      <c r="BG858" s="253"/>
      <c r="BH858" s="253"/>
      <c r="BI858" s="253"/>
      <c r="BJ858" s="253"/>
      <c r="BK858" s="253"/>
      <c r="BL858" s="253"/>
      <c r="BM858" s="253"/>
      <c r="BN858" s="253"/>
      <c r="BO858" s="253"/>
      <c r="BP858" s="253"/>
      <c r="BQ858" s="253"/>
      <c r="BR858" s="253"/>
      <c r="BS858" s="253"/>
      <c r="BT858" s="253"/>
      <c r="BU858" s="253"/>
      <c r="BV858" s="253"/>
      <c r="BW858" s="253"/>
      <c r="BX858" s="253"/>
      <c r="BY858" s="253"/>
      <c r="BZ858" s="253"/>
      <c r="CA858" s="253"/>
      <c r="CB858" s="253"/>
      <c r="CC858" s="253"/>
      <c r="CD858" s="253"/>
      <c r="CE858" s="253"/>
      <c r="CF858" s="253"/>
      <c r="CG858" s="253"/>
      <c r="CH858" s="253"/>
      <c r="CI858" s="253"/>
      <c r="CJ858" s="253"/>
      <c r="CK858" s="253"/>
      <c r="CL858" s="253"/>
      <c r="CM858" s="253"/>
    </row>
    <row r="859" spans="1:91" x14ac:dyDescent="0.25">
      <c r="A859" s="253"/>
      <c r="B859" s="253"/>
      <c r="C859" s="253"/>
      <c r="D859" s="253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  <c r="AA859" s="253"/>
      <c r="AB859" s="253"/>
      <c r="AC859" s="253"/>
      <c r="AD859" s="253"/>
      <c r="AE859" s="253"/>
      <c r="AF859" s="253"/>
      <c r="AG859" s="253"/>
      <c r="AH859" s="253"/>
      <c r="AI859" s="253"/>
      <c r="AJ859" s="253"/>
      <c r="AK859" s="253"/>
      <c r="AL859" s="253"/>
      <c r="AM859" s="253"/>
      <c r="AN859" s="253"/>
      <c r="AO859" s="253"/>
      <c r="AP859" s="253"/>
      <c r="AQ859" s="253"/>
      <c r="AR859" s="253"/>
      <c r="AS859" s="253"/>
      <c r="AT859" s="253"/>
      <c r="AU859" s="253"/>
      <c r="AV859" s="253"/>
      <c r="AW859" s="253"/>
      <c r="AX859" s="253"/>
      <c r="AY859" s="253"/>
      <c r="AZ859" s="253"/>
      <c r="BA859" s="253"/>
      <c r="BB859" s="253"/>
      <c r="BC859" s="253"/>
      <c r="BD859" s="253"/>
      <c r="BE859" s="253"/>
      <c r="BF859" s="253"/>
      <c r="BG859" s="253"/>
      <c r="BH859" s="253"/>
      <c r="BI859" s="253"/>
      <c r="BJ859" s="253"/>
      <c r="BK859" s="253"/>
      <c r="BL859" s="253"/>
      <c r="BM859" s="253"/>
      <c r="BN859" s="253"/>
      <c r="BO859" s="253"/>
      <c r="BP859" s="253"/>
      <c r="BQ859" s="253"/>
      <c r="BR859" s="253"/>
      <c r="BS859" s="253"/>
      <c r="BT859" s="253"/>
      <c r="BU859" s="253"/>
      <c r="BV859" s="253"/>
      <c r="BW859" s="253"/>
      <c r="BX859" s="253"/>
      <c r="BY859" s="253"/>
      <c r="BZ859" s="253"/>
      <c r="CA859" s="253"/>
      <c r="CB859" s="253"/>
      <c r="CC859" s="253"/>
      <c r="CD859" s="253"/>
      <c r="CE859" s="253"/>
      <c r="CF859" s="253"/>
      <c r="CG859" s="253"/>
      <c r="CH859" s="253"/>
      <c r="CI859" s="253"/>
      <c r="CJ859" s="253"/>
      <c r="CK859" s="253"/>
      <c r="CL859" s="253"/>
      <c r="CM859" s="253"/>
    </row>
    <row r="860" spans="1:91" x14ac:dyDescent="0.25">
      <c r="A860" s="253"/>
      <c r="B860" s="253"/>
      <c r="C860" s="253"/>
      <c r="D860" s="253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  <c r="AA860" s="253"/>
      <c r="AB860" s="253"/>
      <c r="AC860" s="253"/>
      <c r="AD860" s="253"/>
      <c r="AE860" s="253"/>
      <c r="AF860" s="253"/>
      <c r="AG860" s="253"/>
      <c r="AH860" s="253"/>
      <c r="AI860" s="253"/>
      <c r="AJ860" s="253"/>
      <c r="AK860" s="253"/>
      <c r="AL860" s="253"/>
      <c r="AM860" s="253"/>
      <c r="AN860" s="253"/>
      <c r="AO860" s="253"/>
      <c r="AP860" s="253"/>
      <c r="AQ860" s="253"/>
      <c r="AR860" s="253"/>
      <c r="AS860" s="253"/>
      <c r="AT860" s="253"/>
      <c r="AU860" s="253"/>
      <c r="AV860" s="253"/>
      <c r="AW860" s="253"/>
      <c r="AX860" s="253"/>
      <c r="AY860" s="253"/>
      <c r="AZ860" s="253"/>
      <c r="BA860" s="253"/>
      <c r="BB860" s="253"/>
      <c r="BC860" s="253"/>
      <c r="BD860" s="253"/>
      <c r="BE860" s="253"/>
      <c r="BF860" s="253"/>
      <c r="BG860" s="253"/>
      <c r="BH860" s="253"/>
      <c r="BI860" s="253"/>
      <c r="BJ860" s="253"/>
      <c r="BK860" s="253"/>
      <c r="BL860" s="253"/>
      <c r="BM860" s="253"/>
      <c r="BN860" s="253"/>
      <c r="BO860" s="253"/>
      <c r="BP860" s="253"/>
      <c r="BQ860" s="253"/>
      <c r="BR860" s="253"/>
      <c r="BS860" s="253"/>
      <c r="BT860" s="253"/>
      <c r="BU860" s="253"/>
      <c r="BV860" s="253"/>
      <c r="BW860" s="253"/>
      <c r="BX860" s="253"/>
      <c r="BY860" s="253"/>
      <c r="BZ860" s="253"/>
      <c r="CA860" s="253"/>
      <c r="CB860" s="253"/>
      <c r="CC860" s="253"/>
      <c r="CD860" s="253"/>
      <c r="CE860" s="253"/>
      <c r="CF860" s="253"/>
      <c r="CG860" s="253"/>
      <c r="CH860" s="253"/>
      <c r="CI860" s="253"/>
      <c r="CJ860" s="253"/>
      <c r="CK860" s="253"/>
      <c r="CL860" s="253"/>
      <c r="CM860" s="253"/>
    </row>
    <row r="861" spans="1:91" x14ac:dyDescent="0.25">
      <c r="A861" s="253"/>
      <c r="B861" s="253"/>
      <c r="C861" s="253"/>
      <c r="D861" s="253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  <c r="AA861" s="253"/>
      <c r="AB861" s="253"/>
      <c r="AC861" s="253"/>
      <c r="AD861" s="253"/>
      <c r="AE861" s="253"/>
      <c r="AF861" s="253"/>
      <c r="AG861" s="253"/>
      <c r="AH861" s="253"/>
      <c r="AI861" s="253"/>
      <c r="AJ861" s="253"/>
      <c r="AK861" s="253"/>
      <c r="AL861" s="253"/>
      <c r="AM861" s="253"/>
      <c r="AN861" s="253"/>
      <c r="AO861" s="253"/>
      <c r="AP861" s="253"/>
      <c r="AQ861" s="253"/>
      <c r="AR861" s="253"/>
      <c r="AS861" s="253"/>
      <c r="AT861" s="253"/>
      <c r="AU861" s="253"/>
      <c r="AV861" s="253"/>
      <c r="AW861" s="253"/>
      <c r="AX861" s="253"/>
      <c r="AY861" s="253"/>
      <c r="AZ861" s="253"/>
      <c r="BA861" s="253"/>
      <c r="BB861" s="253"/>
      <c r="BC861" s="253"/>
      <c r="BD861" s="253"/>
      <c r="BE861" s="253"/>
      <c r="BF861" s="253"/>
      <c r="BG861" s="253"/>
      <c r="BH861" s="253"/>
      <c r="BI861" s="253"/>
      <c r="BJ861" s="253"/>
      <c r="BK861" s="253"/>
      <c r="BL861" s="253"/>
      <c r="BM861" s="253"/>
      <c r="BN861" s="253"/>
      <c r="BO861" s="253"/>
      <c r="BP861" s="253"/>
      <c r="BQ861" s="253"/>
      <c r="BR861" s="253"/>
      <c r="BS861" s="253"/>
      <c r="BT861" s="253"/>
      <c r="BU861" s="253"/>
      <c r="BV861" s="253"/>
      <c r="BW861" s="253"/>
      <c r="BX861" s="253"/>
      <c r="BY861" s="253"/>
      <c r="BZ861" s="253"/>
      <c r="CA861" s="253"/>
      <c r="CB861" s="253"/>
      <c r="CC861" s="253"/>
      <c r="CD861" s="253"/>
      <c r="CE861" s="253"/>
      <c r="CF861" s="253"/>
      <c r="CG861" s="253"/>
      <c r="CH861" s="253"/>
      <c r="CI861" s="253"/>
      <c r="CJ861" s="253"/>
      <c r="CK861" s="253"/>
      <c r="CL861" s="253"/>
      <c r="CM861" s="253"/>
    </row>
    <row r="862" spans="1:91" x14ac:dyDescent="0.25">
      <c r="A862" s="253"/>
      <c r="B862" s="253"/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  <c r="AA862" s="253"/>
      <c r="AB862" s="253"/>
      <c r="AC862" s="253"/>
      <c r="AD862" s="253"/>
      <c r="AE862" s="253"/>
      <c r="AF862" s="253"/>
      <c r="AG862" s="253"/>
      <c r="AH862" s="253"/>
      <c r="AI862" s="253"/>
      <c r="AJ862" s="253"/>
      <c r="AK862" s="253"/>
      <c r="AL862" s="253"/>
      <c r="AM862" s="253"/>
      <c r="AN862" s="253"/>
      <c r="AO862" s="253"/>
      <c r="AP862" s="253"/>
      <c r="AQ862" s="253"/>
      <c r="AR862" s="253"/>
      <c r="AS862" s="253"/>
      <c r="AT862" s="253"/>
      <c r="AU862" s="253"/>
      <c r="AV862" s="253"/>
      <c r="AW862" s="253"/>
      <c r="AX862" s="253"/>
      <c r="AY862" s="253"/>
      <c r="AZ862" s="253"/>
      <c r="BA862" s="253"/>
      <c r="BB862" s="253"/>
      <c r="BC862" s="253"/>
      <c r="BD862" s="253"/>
      <c r="BE862" s="253"/>
      <c r="BF862" s="253"/>
      <c r="BG862" s="253"/>
      <c r="BH862" s="253"/>
      <c r="BI862" s="253"/>
      <c r="BJ862" s="253"/>
      <c r="BK862" s="253"/>
      <c r="BL862" s="253"/>
      <c r="BM862" s="253"/>
      <c r="BN862" s="253"/>
      <c r="BO862" s="253"/>
      <c r="BP862" s="253"/>
      <c r="BQ862" s="253"/>
      <c r="BR862" s="253"/>
      <c r="BS862" s="253"/>
      <c r="BT862" s="253"/>
      <c r="BU862" s="253"/>
      <c r="BV862" s="253"/>
      <c r="BW862" s="253"/>
      <c r="BX862" s="253"/>
      <c r="BY862" s="253"/>
      <c r="BZ862" s="253"/>
      <c r="CA862" s="253"/>
      <c r="CB862" s="253"/>
      <c r="CC862" s="253"/>
      <c r="CD862" s="253"/>
      <c r="CE862" s="253"/>
      <c r="CF862" s="253"/>
      <c r="CG862" s="253"/>
      <c r="CH862" s="253"/>
      <c r="CI862" s="253"/>
      <c r="CJ862" s="253"/>
      <c r="CK862" s="253"/>
      <c r="CL862" s="253"/>
      <c r="CM862" s="253"/>
    </row>
    <row r="863" spans="1:91" x14ac:dyDescent="0.25">
      <c r="A863" s="253"/>
      <c r="B863" s="253"/>
      <c r="C863" s="253"/>
      <c r="D863" s="253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  <c r="AA863" s="253"/>
      <c r="AB863" s="253"/>
      <c r="AC863" s="253"/>
      <c r="AD863" s="253"/>
      <c r="AE863" s="253"/>
      <c r="AF863" s="253"/>
      <c r="AG863" s="253"/>
      <c r="AH863" s="253"/>
      <c r="AI863" s="253"/>
      <c r="AJ863" s="253"/>
      <c r="AK863" s="253"/>
      <c r="AL863" s="253"/>
      <c r="AM863" s="253"/>
      <c r="AN863" s="253"/>
      <c r="AO863" s="253"/>
      <c r="AP863" s="253"/>
      <c r="AQ863" s="253"/>
      <c r="AR863" s="253"/>
      <c r="AS863" s="253"/>
      <c r="AT863" s="253"/>
      <c r="AU863" s="253"/>
      <c r="AV863" s="253"/>
      <c r="AW863" s="253"/>
      <c r="AX863" s="253"/>
      <c r="AY863" s="253"/>
      <c r="AZ863" s="253"/>
      <c r="BA863" s="253"/>
      <c r="BB863" s="253"/>
      <c r="BC863" s="253"/>
      <c r="BD863" s="253"/>
      <c r="BE863" s="253"/>
      <c r="BF863" s="253"/>
      <c r="BG863" s="253"/>
      <c r="BH863" s="253"/>
      <c r="BI863" s="253"/>
      <c r="BJ863" s="253"/>
      <c r="BK863" s="253"/>
      <c r="BL863" s="253"/>
      <c r="BM863" s="253"/>
      <c r="BN863" s="253"/>
      <c r="BO863" s="253"/>
      <c r="BP863" s="253"/>
      <c r="BQ863" s="253"/>
      <c r="BR863" s="253"/>
      <c r="BS863" s="253"/>
      <c r="BT863" s="253"/>
      <c r="BU863" s="253"/>
      <c r="BV863" s="253"/>
      <c r="BW863" s="253"/>
      <c r="BX863" s="253"/>
      <c r="BY863" s="253"/>
      <c r="BZ863" s="253"/>
      <c r="CA863" s="253"/>
      <c r="CB863" s="253"/>
      <c r="CC863" s="253"/>
      <c r="CD863" s="253"/>
      <c r="CE863" s="253"/>
      <c r="CF863" s="253"/>
      <c r="CG863" s="253"/>
      <c r="CH863" s="253"/>
      <c r="CI863" s="253"/>
      <c r="CJ863" s="253"/>
      <c r="CK863" s="253"/>
      <c r="CL863" s="253"/>
      <c r="CM863" s="253"/>
    </row>
    <row r="864" spans="1:91" x14ac:dyDescent="0.25">
      <c r="A864" s="253"/>
      <c r="B864" s="253"/>
      <c r="C864" s="253"/>
      <c r="D864" s="253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  <c r="AA864" s="253"/>
      <c r="AB864" s="253"/>
      <c r="AC864" s="253"/>
      <c r="AD864" s="253"/>
      <c r="AE864" s="253"/>
      <c r="AF864" s="253"/>
      <c r="AG864" s="253"/>
      <c r="AH864" s="253"/>
      <c r="AI864" s="253"/>
      <c r="AJ864" s="253"/>
      <c r="AK864" s="253"/>
      <c r="AL864" s="253"/>
      <c r="AM864" s="253"/>
      <c r="AN864" s="253"/>
      <c r="AO864" s="253"/>
      <c r="AP864" s="253"/>
      <c r="AQ864" s="253"/>
      <c r="AR864" s="253"/>
      <c r="AS864" s="253"/>
      <c r="AT864" s="253"/>
      <c r="AU864" s="253"/>
      <c r="AV864" s="253"/>
      <c r="AW864" s="253"/>
      <c r="AX864" s="253"/>
      <c r="AY864" s="253"/>
      <c r="AZ864" s="253"/>
      <c r="BA864" s="253"/>
      <c r="BB864" s="253"/>
      <c r="BC864" s="253"/>
      <c r="BD864" s="253"/>
      <c r="BE864" s="253"/>
      <c r="BF864" s="253"/>
      <c r="BG864" s="253"/>
      <c r="BH864" s="253"/>
      <c r="BI864" s="253"/>
      <c r="BJ864" s="253"/>
      <c r="BK864" s="253"/>
      <c r="BL864" s="253"/>
      <c r="BM864" s="253"/>
      <c r="BN864" s="253"/>
      <c r="BO864" s="253"/>
      <c r="BP864" s="253"/>
      <c r="BQ864" s="253"/>
      <c r="BR864" s="253"/>
      <c r="BS864" s="253"/>
      <c r="BT864" s="253"/>
      <c r="BU864" s="253"/>
      <c r="BV864" s="253"/>
      <c r="BW864" s="253"/>
      <c r="BX864" s="253"/>
      <c r="BY864" s="253"/>
      <c r="BZ864" s="253"/>
      <c r="CA864" s="253"/>
      <c r="CB864" s="253"/>
      <c r="CC864" s="253"/>
      <c r="CD864" s="253"/>
      <c r="CE864" s="253"/>
      <c r="CF864" s="253"/>
      <c r="CG864" s="253"/>
      <c r="CH864" s="253"/>
      <c r="CI864" s="253"/>
      <c r="CJ864" s="253"/>
      <c r="CK864" s="253"/>
      <c r="CL864" s="253"/>
      <c r="CM864" s="253"/>
    </row>
    <row r="865" spans="1:91" x14ac:dyDescent="0.25">
      <c r="A865" s="253"/>
      <c r="B865" s="253"/>
      <c r="C865" s="253"/>
      <c r="D865" s="253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  <c r="AA865" s="253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3"/>
      <c r="AN865" s="253"/>
      <c r="AO865" s="253"/>
      <c r="AP865" s="253"/>
      <c r="AQ865" s="253"/>
      <c r="AR865" s="253"/>
      <c r="AS865" s="253"/>
      <c r="AT865" s="253"/>
      <c r="AU865" s="253"/>
      <c r="AV865" s="253"/>
      <c r="AW865" s="253"/>
      <c r="AX865" s="253"/>
      <c r="AY865" s="253"/>
      <c r="AZ865" s="253"/>
      <c r="BA865" s="253"/>
      <c r="BB865" s="253"/>
      <c r="BC865" s="253"/>
      <c r="BD865" s="253"/>
      <c r="BE865" s="253"/>
      <c r="BF865" s="253"/>
      <c r="BG865" s="253"/>
      <c r="BH865" s="253"/>
      <c r="BI865" s="253"/>
      <c r="BJ865" s="253"/>
      <c r="BK865" s="253"/>
      <c r="BL865" s="253"/>
      <c r="BM865" s="253"/>
      <c r="BN865" s="253"/>
      <c r="BO865" s="253"/>
      <c r="BP865" s="253"/>
      <c r="BQ865" s="253"/>
      <c r="BR865" s="253"/>
      <c r="BS865" s="253"/>
      <c r="BT865" s="253"/>
      <c r="BU865" s="253"/>
      <c r="BV865" s="253"/>
      <c r="BW865" s="253"/>
      <c r="BX865" s="253"/>
      <c r="BY865" s="253"/>
      <c r="BZ865" s="253"/>
      <c r="CA865" s="253"/>
      <c r="CB865" s="253"/>
      <c r="CC865" s="253"/>
      <c r="CD865" s="253"/>
      <c r="CE865" s="253"/>
      <c r="CF865" s="253"/>
      <c r="CG865" s="253"/>
      <c r="CH865" s="253"/>
      <c r="CI865" s="253"/>
      <c r="CJ865" s="253"/>
      <c r="CK865" s="253"/>
      <c r="CL865" s="253"/>
      <c r="CM865" s="253"/>
    </row>
    <row r="866" spans="1:91" x14ac:dyDescent="0.25">
      <c r="A866" s="253"/>
      <c r="B866" s="253"/>
      <c r="C866" s="253"/>
      <c r="D866" s="253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  <c r="AA866" s="253"/>
      <c r="AB866" s="253"/>
      <c r="AC866" s="253"/>
      <c r="AD866" s="253"/>
      <c r="AE866" s="253"/>
      <c r="AF866" s="253"/>
      <c r="AG866" s="253"/>
      <c r="AH866" s="253"/>
      <c r="AI866" s="253"/>
      <c r="AJ866" s="253"/>
      <c r="AK866" s="253"/>
      <c r="AL866" s="253"/>
      <c r="AM866" s="253"/>
      <c r="AN866" s="253"/>
      <c r="AO866" s="253"/>
      <c r="AP866" s="253"/>
      <c r="AQ866" s="253"/>
      <c r="AR866" s="253"/>
      <c r="AS866" s="253"/>
      <c r="AT866" s="253"/>
      <c r="AU866" s="253"/>
      <c r="AV866" s="253"/>
      <c r="AW866" s="253"/>
      <c r="AX866" s="253"/>
      <c r="AY866" s="253"/>
      <c r="AZ866" s="253"/>
      <c r="BA866" s="253"/>
      <c r="BB866" s="253"/>
      <c r="BC866" s="253"/>
      <c r="BD866" s="253"/>
      <c r="BE866" s="253"/>
      <c r="BF866" s="253"/>
      <c r="BG866" s="253"/>
      <c r="BH866" s="253"/>
      <c r="BI866" s="253"/>
      <c r="BJ866" s="253"/>
      <c r="BK866" s="253"/>
      <c r="BL866" s="253"/>
      <c r="BM866" s="253"/>
      <c r="BN866" s="253"/>
      <c r="BO866" s="253"/>
      <c r="BP866" s="253"/>
      <c r="BQ866" s="253"/>
      <c r="BR866" s="253"/>
      <c r="BS866" s="253"/>
      <c r="BT866" s="253"/>
      <c r="BU866" s="253"/>
      <c r="BV866" s="253"/>
      <c r="BW866" s="253"/>
      <c r="BX866" s="253"/>
      <c r="BY866" s="253"/>
      <c r="BZ866" s="253"/>
      <c r="CA866" s="253"/>
      <c r="CB866" s="253"/>
      <c r="CC866" s="253"/>
      <c r="CD866" s="253"/>
      <c r="CE866" s="253"/>
      <c r="CF866" s="253"/>
      <c r="CG866" s="253"/>
      <c r="CH866" s="253"/>
      <c r="CI866" s="253"/>
      <c r="CJ866" s="253"/>
      <c r="CK866" s="253"/>
      <c r="CL866" s="253"/>
      <c r="CM866" s="253"/>
    </row>
    <row r="867" spans="1:91" x14ac:dyDescent="0.25">
      <c r="A867" s="253"/>
      <c r="B867" s="253"/>
      <c r="C867" s="253"/>
      <c r="D867" s="253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  <c r="AA867" s="253"/>
      <c r="AB867" s="253"/>
      <c r="AC867" s="253"/>
      <c r="AD867" s="253"/>
      <c r="AE867" s="253"/>
      <c r="AF867" s="253"/>
      <c r="AG867" s="253"/>
      <c r="AH867" s="253"/>
      <c r="AI867" s="253"/>
      <c r="AJ867" s="253"/>
      <c r="AK867" s="253"/>
      <c r="AL867" s="253"/>
      <c r="AM867" s="253"/>
      <c r="AN867" s="253"/>
      <c r="AO867" s="253"/>
      <c r="AP867" s="253"/>
      <c r="AQ867" s="253"/>
      <c r="AR867" s="253"/>
      <c r="AS867" s="253"/>
      <c r="AT867" s="253"/>
      <c r="AU867" s="253"/>
      <c r="AV867" s="253"/>
      <c r="AW867" s="253"/>
      <c r="AX867" s="253"/>
      <c r="AY867" s="253"/>
      <c r="AZ867" s="253"/>
      <c r="BA867" s="253"/>
      <c r="BB867" s="253"/>
      <c r="BC867" s="253"/>
      <c r="BD867" s="253"/>
      <c r="BE867" s="253"/>
      <c r="BF867" s="253"/>
      <c r="BG867" s="253"/>
      <c r="BH867" s="253"/>
      <c r="BI867" s="253"/>
      <c r="BJ867" s="253"/>
      <c r="BK867" s="253"/>
      <c r="BL867" s="253"/>
      <c r="BM867" s="253"/>
      <c r="BN867" s="253"/>
      <c r="BO867" s="253"/>
      <c r="BP867" s="253"/>
      <c r="BQ867" s="253"/>
      <c r="BR867" s="253"/>
      <c r="BS867" s="253"/>
      <c r="BT867" s="253"/>
      <c r="BU867" s="253"/>
      <c r="BV867" s="253"/>
      <c r="BW867" s="253"/>
      <c r="BX867" s="253"/>
      <c r="BY867" s="253"/>
      <c r="BZ867" s="253"/>
      <c r="CA867" s="253"/>
      <c r="CB867" s="253"/>
      <c r="CC867" s="253"/>
      <c r="CD867" s="253"/>
      <c r="CE867" s="253"/>
      <c r="CF867" s="253"/>
      <c r="CG867" s="253"/>
      <c r="CH867" s="253"/>
      <c r="CI867" s="253"/>
      <c r="CJ867" s="253"/>
      <c r="CK867" s="253"/>
      <c r="CL867" s="253"/>
      <c r="CM867" s="253"/>
    </row>
    <row r="868" spans="1:91" x14ac:dyDescent="0.25">
      <c r="A868" s="253"/>
      <c r="B868" s="253"/>
      <c r="C868" s="253"/>
      <c r="D868" s="253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  <c r="AA868" s="253"/>
      <c r="AB868" s="253"/>
      <c r="AC868" s="253"/>
      <c r="AD868" s="253"/>
      <c r="AE868" s="253"/>
      <c r="AF868" s="253"/>
      <c r="AG868" s="253"/>
      <c r="AH868" s="253"/>
      <c r="AI868" s="253"/>
      <c r="AJ868" s="253"/>
      <c r="AK868" s="253"/>
      <c r="AL868" s="253"/>
      <c r="AM868" s="253"/>
      <c r="AN868" s="253"/>
      <c r="AO868" s="253"/>
      <c r="AP868" s="253"/>
      <c r="AQ868" s="253"/>
      <c r="AR868" s="253"/>
      <c r="AS868" s="253"/>
      <c r="AT868" s="253"/>
      <c r="AU868" s="253"/>
      <c r="AV868" s="253"/>
      <c r="AW868" s="253"/>
      <c r="AX868" s="253"/>
      <c r="AY868" s="253"/>
      <c r="AZ868" s="253"/>
      <c r="BA868" s="253"/>
      <c r="BB868" s="253"/>
      <c r="BC868" s="253"/>
      <c r="BD868" s="253"/>
      <c r="BE868" s="253"/>
      <c r="BF868" s="253"/>
      <c r="BG868" s="253"/>
      <c r="BH868" s="253"/>
      <c r="BI868" s="253"/>
      <c r="BJ868" s="253"/>
      <c r="BK868" s="253"/>
      <c r="BL868" s="253"/>
      <c r="BM868" s="253"/>
      <c r="BN868" s="253"/>
      <c r="BO868" s="253"/>
      <c r="BP868" s="253"/>
      <c r="BQ868" s="253"/>
      <c r="BR868" s="253"/>
      <c r="BS868" s="253"/>
      <c r="BT868" s="253"/>
      <c r="BU868" s="253"/>
      <c r="BV868" s="253"/>
      <c r="BW868" s="253"/>
      <c r="BX868" s="253"/>
      <c r="BY868" s="253"/>
      <c r="BZ868" s="253"/>
      <c r="CA868" s="253"/>
      <c r="CB868" s="253"/>
      <c r="CC868" s="253"/>
      <c r="CD868" s="253"/>
      <c r="CE868" s="253"/>
      <c r="CF868" s="253"/>
      <c r="CG868" s="253"/>
      <c r="CH868" s="253"/>
      <c r="CI868" s="253"/>
      <c r="CJ868" s="253"/>
      <c r="CK868" s="253"/>
      <c r="CL868" s="253"/>
      <c r="CM868" s="253"/>
    </row>
    <row r="869" spans="1:91" x14ac:dyDescent="0.25">
      <c r="A869" s="253"/>
      <c r="B869" s="253"/>
      <c r="C869" s="253"/>
      <c r="D869" s="253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  <c r="AA869" s="253"/>
      <c r="AB869" s="253"/>
      <c r="AC869" s="253"/>
      <c r="AD869" s="253"/>
      <c r="AE869" s="253"/>
      <c r="AF869" s="253"/>
      <c r="AG869" s="253"/>
      <c r="AH869" s="253"/>
      <c r="AI869" s="253"/>
      <c r="AJ869" s="253"/>
      <c r="AK869" s="253"/>
      <c r="AL869" s="253"/>
      <c r="AM869" s="253"/>
      <c r="AN869" s="253"/>
      <c r="AO869" s="253"/>
      <c r="AP869" s="253"/>
      <c r="AQ869" s="253"/>
      <c r="AR869" s="253"/>
      <c r="AS869" s="253"/>
      <c r="AT869" s="253"/>
      <c r="AU869" s="253"/>
      <c r="AV869" s="253"/>
      <c r="AW869" s="253"/>
      <c r="AX869" s="253"/>
      <c r="AY869" s="253"/>
      <c r="AZ869" s="253"/>
      <c r="BA869" s="253"/>
      <c r="BB869" s="253"/>
      <c r="BC869" s="253"/>
      <c r="BD869" s="253"/>
      <c r="BE869" s="253"/>
      <c r="BF869" s="253"/>
      <c r="BG869" s="253"/>
      <c r="BH869" s="253"/>
      <c r="BI869" s="253"/>
      <c r="BJ869" s="253"/>
      <c r="BK869" s="253"/>
      <c r="BL869" s="253"/>
      <c r="BM869" s="253"/>
      <c r="BN869" s="253"/>
      <c r="BO869" s="253"/>
      <c r="BP869" s="253"/>
      <c r="BQ869" s="253"/>
      <c r="BR869" s="253"/>
      <c r="BS869" s="253"/>
      <c r="BT869" s="253"/>
      <c r="BU869" s="253"/>
      <c r="BV869" s="253"/>
      <c r="BW869" s="253"/>
      <c r="BX869" s="253"/>
      <c r="BY869" s="253"/>
      <c r="BZ869" s="253"/>
      <c r="CA869" s="253"/>
      <c r="CB869" s="253"/>
      <c r="CC869" s="253"/>
      <c r="CD869" s="253"/>
      <c r="CE869" s="253"/>
      <c r="CF869" s="253"/>
      <c r="CG869" s="253"/>
      <c r="CH869" s="253"/>
      <c r="CI869" s="253"/>
      <c r="CJ869" s="253"/>
      <c r="CK869" s="253"/>
      <c r="CL869" s="253"/>
      <c r="CM869" s="253"/>
    </row>
    <row r="870" spans="1:91" x14ac:dyDescent="0.25">
      <c r="A870" s="253"/>
      <c r="B870" s="253"/>
      <c r="C870" s="253"/>
      <c r="D870" s="253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  <c r="AA870" s="253"/>
      <c r="AB870" s="253"/>
      <c r="AC870" s="253"/>
      <c r="AD870" s="253"/>
      <c r="AE870" s="253"/>
      <c r="AF870" s="253"/>
      <c r="AG870" s="253"/>
      <c r="AH870" s="253"/>
      <c r="AI870" s="253"/>
      <c r="AJ870" s="253"/>
      <c r="AK870" s="253"/>
      <c r="AL870" s="253"/>
      <c r="AM870" s="253"/>
      <c r="AN870" s="253"/>
      <c r="AO870" s="253"/>
      <c r="AP870" s="253"/>
      <c r="AQ870" s="253"/>
      <c r="AR870" s="253"/>
      <c r="AS870" s="253"/>
      <c r="AT870" s="253"/>
      <c r="AU870" s="253"/>
      <c r="AV870" s="253"/>
      <c r="AW870" s="253"/>
      <c r="AX870" s="253"/>
      <c r="AY870" s="253"/>
      <c r="AZ870" s="253"/>
      <c r="BA870" s="253"/>
      <c r="BB870" s="253"/>
      <c r="BC870" s="253"/>
      <c r="BD870" s="253"/>
      <c r="BE870" s="253"/>
      <c r="BF870" s="253"/>
      <c r="BG870" s="253"/>
      <c r="BH870" s="253"/>
      <c r="BI870" s="253"/>
      <c r="BJ870" s="253"/>
      <c r="BK870" s="253"/>
      <c r="BL870" s="253"/>
      <c r="BM870" s="253"/>
      <c r="BN870" s="253"/>
      <c r="BO870" s="253"/>
      <c r="BP870" s="253"/>
      <c r="BQ870" s="253"/>
      <c r="BR870" s="253"/>
      <c r="BS870" s="253"/>
      <c r="BT870" s="253"/>
      <c r="BU870" s="253"/>
      <c r="BV870" s="253"/>
      <c r="BW870" s="253"/>
      <c r="BX870" s="253"/>
      <c r="BY870" s="253"/>
      <c r="BZ870" s="253"/>
      <c r="CA870" s="253"/>
      <c r="CB870" s="253"/>
      <c r="CC870" s="253"/>
      <c r="CD870" s="253"/>
      <c r="CE870" s="253"/>
      <c r="CF870" s="253"/>
      <c r="CG870" s="253"/>
      <c r="CH870" s="253"/>
      <c r="CI870" s="253"/>
      <c r="CJ870" s="253"/>
      <c r="CK870" s="253"/>
      <c r="CL870" s="253"/>
      <c r="CM870" s="253"/>
    </row>
    <row r="871" spans="1:91" x14ac:dyDescent="0.25">
      <c r="A871" s="253"/>
      <c r="B871" s="253"/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  <c r="AA871" s="253"/>
      <c r="AB871" s="253"/>
      <c r="AC871" s="253"/>
      <c r="AD871" s="253"/>
      <c r="AE871" s="253"/>
      <c r="AF871" s="253"/>
      <c r="AG871" s="253"/>
      <c r="AH871" s="253"/>
      <c r="AI871" s="253"/>
      <c r="AJ871" s="253"/>
      <c r="AK871" s="253"/>
      <c r="AL871" s="253"/>
      <c r="AM871" s="253"/>
      <c r="AN871" s="253"/>
      <c r="AO871" s="253"/>
      <c r="AP871" s="253"/>
      <c r="AQ871" s="253"/>
      <c r="AR871" s="253"/>
      <c r="AS871" s="253"/>
      <c r="AT871" s="253"/>
      <c r="AU871" s="253"/>
      <c r="AV871" s="253"/>
      <c r="AW871" s="253"/>
      <c r="AX871" s="253"/>
      <c r="AY871" s="253"/>
      <c r="AZ871" s="253"/>
      <c r="BA871" s="253"/>
      <c r="BB871" s="253"/>
      <c r="BC871" s="253"/>
      <c r="BD871" s="253"/>
      <c r="BE871" s="253"/>
      <c r="BF871" s="253"/>
      <c r="BG871" s="253"/>
      <c r="BH871" s="253"/>
      <c r="BI871" s="253"/>
      <c r="BJ871" s="253"/>
      <c r="BK871" s="253"/>
      <c r="BL871" s="253"/>
      <c r="BM871" s="253"/>
      <c r="BN871" s="253"/>
      <c r="BO871" s="253"/>
      <c r="BP871" s="253"/>
      <c r="BQ871" s="253"/>
      <c r="BR871" s="253"/>
      <c r="BS871" s="253"/>
      <c r="BT871" s="253"/>
      <c r="BU871" s="253"/>
      <c r="BV871" s="253"/>
      <c r="BW871" s="253"/>
      <c r="BX871" s="253"/>
      <c r="BY871" s="253"/>
      <c r="BZ871" s="253"/>
      <c r="CA871" s="253"/>
      <c r="CB871" s="253"/>
      <c r="CC871" s="253"/>
      <c r="CD871" s="253"/>
      <c r="CE871" s="253"/>
      <c r="CF871" s="253"/>
      <c r="CG871" s="253"/>
      <c r="CH871" s="253"/>
      <c r="CI871" s="253"/>
      <c r="CJ871" s="253"/>
      <c r="CK871" s="253"/>
      <c r="CL871" s="253"/>
      <c r="CM871" s="253"/>
    </row>
    <row r="872" spans="1:91" x14ac:dyDescent="0.25">
      <c r="A872" s="253"/>
      <c r="B872" s="253"/>
      <c r="C872" s="253"/>
      <c r="D872" s="253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  <c r="AA872" s="253"/>
      <c r="AB872" s="253"/>
      <c r="AC872" s="253"/>
      <c r="AD872" s="253"/>
      <c r="AE872" s="253"/>
      <c r="AF872" s="253"/>
      <c r="AG872" s="253"/>
      <c r="AH872" s="253"/>
      <c r="AI872" s="253"/>
      <c r="AJ872" s="253"/>
      <c r="AK872" s="253"/>
      <c r="AL872" s="253"/>
      <c r="AM872" s="253"/>
      <c r="AN872" s="253"/>
      <c r="AO872" s="253"/>
      <c r="AP872" s="253"/>
      <c r="AQ872" s="253"/>
      <c r="AR872" s="253"/>
      <c r="AS872" s="253"/>
      <c r="AT872" s="253"/>
      <c r="AU872" s="253"/>
      <c r="AV872" s="253"/>
      <c r="AW872" s="253"/>
      <c r="AX872" s="253"/>
      <c r="AY872" s="253"/>
      <c r="AZ872" s="253"/>
      <c r="BA872" s="253"/>
      <c r="BB872" s="253"/>
      <c r="BC872" s="253"/>
      <c r="BD872" s="253"/>
      <c r="BE872" s="253"/>
      <c r="BF872" s="253"/>
      <c r="BG872" s="253"/>
      <c r="BH872" s="253"/>
      <c r="BI872" s="253"/>
      <c r="BJ872" s="253"/>
      <c r="BK872" s="253"/>
      <c r="BL872" s="253"/>
      <c r="BM872" s="253"/>
      <c r="BN872" s="253"/>
      <c r="BO872" s="253"/>
      <c r="BP872" s="253"/>
      <c r="BQ872" s="253"/>
      <c r="BR872" s="253"/>
      <c r="BS872" s="253"/>
      <c r="BT872" s="253"/>
      <c r="BU872" s="253"/>
      <c r="BV872" s="253"/>
      <c r="BW872" s="253"/>
      <c r="BX872" s="253"/>
      <c r="BY872" s="253"/>
      <c r="BZ872" s="253"/>
      <c r="CA872" s="253"/>
      <c r="CB872" s="253"/>
      <c r="CC872" s="253"/>
      <c r="CD872" s="253"/>
      <c r="CE872" s="253"/>
      <c r="CF872" s="253"/>
      <c r="CG872" s="253"/>
      <c r="CH872" s="253"/>
      <c r="CI872" s="253"/>
      <c r="CJ872" s="253"/>
      <c r="CK872" s="253"/>
      <c r="CL872" s="253"/>
      <c r="CM872" s="253"/>
    </row>
    <row r="873" spans="1:91" x14ac:dyDescent="0.25">
      <c r="A873" s="253"/>
      <c r="B873" s="253"/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  <c r="AA873" s="253"/>
      <c r="AB873" s="253"/>
      <c r="AC873" s="253"/>
      <c r="AD873" s="253"/>
      <c r="AE873" s="253"/>
      <c r="AF873" s="253"/>
      <c r="AG873" s="253"/>
      <c r="AH873" s="253"/>
      <c r="AI873" s="253"/>
      <c r="AJ873" s="253"/>
      <c r="AK873" s="253"/>
      <c r="AL873" s="253"/>
      <c r="AM873" s="253"/>
      <c r="AN873" s="253"/>
      <c r="AO873" s="253"/>
      <c r="AP873" s="253"/>
      <c r="AQ873" s="253"/>
      <c r="AR873" s="253"/>
      <c r="AS873" s="253"/>
      <c r="AT873" s="253"/>
      <c r="AU873" s="253"/>
      <c r="AV873" s="253"/>
      <c r="AW873" s="253"/>
      <c r="AX873" s="253"/>
      <c r="AY873" s="253"/>
      <c r="AZ873" s="253"/>
      <c r="BA873" s="253"/>
      <c r="BB873" s="253"/>
      <c r="BC873" s="253"/>
      <c r="BD873" s="253"/>
      <c r="BE873" s="253"/>
      <c r="BF873" s="253"/>
      <c r="BG873" s="253"/>
      <c r="BH873" s="253"/>
      <c r="BI873" s="253"/>
      <c r="BJ873" s="253"/>
      <c r="BK873" s="253"/>
      <c r="BL873" s="253"/>
      <c r="BM873" s="253"/>
      <c r="BN873" s="253"/>
      <c r="BO873" s="253"/>
      <c r="BP873" s="253"/>
      <c r="BQ873" s="253"/>
      <c r="BR873" s="253"/>
      <c r="BS873" s="253"/>
      <c r="BT873" s="253"/>
      <c r="BU873" s="253"/>
      <c r="BV873" s="253"/>
      <c r="BW873" s="253"/>
      <c r="BX873" s="253"/>
      <c r="BY873" s="253"/>
      <c r="BZ873" s="253"/>
      <c r="CA873" s="253"/>
      <c r="CB873" s="253"/>
      <c r="CC873" s="253"/>
      <c r="CD873" s="253"/>
      <c r="CE873" s="253"/>
      <c r="CF873" s="253"/>
      <c r="CG873" s="253"/>
      <c r="CH873" s="253"/>
      <c r="CI873" s="253"/>
      <c r="CJ873" s="253"/>
      <c r="CK873" s="253"/>
      <c r="CL873" s="253"/>
      <c r="CM873" s="253"/>
    </row>
    <row r="874" spans="1:91" x14ac:dyDescent="0.25">
      <c r="A874" s="253"/>
      <c r="B874" s="253"/>
      <c r="C874" s="253"/>
      <c r="D874" s="253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  <c r="AA874" s="253"/>
      <c r="AB874" s="253"/>
      <c r="AC874" s="253"/>
      <c r="AD874" s="253"/>
      <c r="AE874" s="253"/>
      <c r="AF874" s="253"/>
      <c r="AG874" s="253"/>
      <c r="AH874" s="253"/>
      <c r="AI874" s="253"/>
      <c r="AJ874" s="253"/>
      <c r="AK874" s="253"/>
      <c r="AL874" s="253"/>
      <c r="AM874" s="253"/>
      <c r="AN874" s="253"/>
      <c r="AO874" s="253"/>
      <c r="AP874" s="253"/>
      <c r="AQ874" s="253"/>
      <c r="AR874" s="253"/>
      <c r="AS874" s="253"/>
      <c r="AT874" s="253"/>
      <c r="AU874" s="253"/>
      <c r="AV874" s="253"/>
      <c r="AW874" s="253"/>
      <c r="AX874" s="253"/>
      <c r="AY874" s="253"/>
      <c r="AZ874" s="253"/>
      <c r="BA874" s="253"/>
      <c r="BB874" s="253"/>
      <c r="BC874" s="253"/>
      <c r="BD874" s="253"/>
      <c r="BE874" s="253"/>
      <c r="BF874" s="253"/>
      <c r="BG874" s="253"/>
      <c r="BH874" s="253"/>
      <c r="BI874" s="253"/>
      <c r="BJ874" s="253"/>
      <c r="BK874" s="253"/>
      <c r="BL874" s="253"/>
      <c r="BM874" s="253"/>
      <c r="BN874" s="253"/>
      <c r="BO874" s="253"/>
      <c r="BP874" s="253"/>
      <c r="BQ874" s="253"/>
      <c r="BR874" s="253"/>
      <c r="BS874" s="253"/>
      <c r="BT874" s="253"/>
      <c r="BU874" s="253"/>
      <c r="BV874" s="253"/>
      <c r="BW874" s="253"/>
      <c r="BX874" s="253"/>
      <c r="BY874" s="253"/>
      <c r="BZ874" s="253"/>
      <c r="CA874" s="253"/>
      <c r="CB874" s="253"/>
      <c r="CC874" s="253"/>
      <c r="CD874" s="253"/>
      <c r="CE874" s="253"/>
      <c r="CF874" s="253"/>
      <c r="CG874" s="253"/>
      <c r="CH874" s="253"/>
      <c r="CI874" s="253"/>
      <c r="CJ874" s="253"/>
      <c r="CK874" s="253"/>
      <c r="CL874" s="253"/>
      <c r="CM874" s="253"/>
    </row>
    <row r="875" spans="1:91" x14ac:dyDescent="0.25">
      <c r="A875" s="253"/>
      <c r="B875" s="253"/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  <c r="AA875" s="253"/>
      <c r="AB875" s="253"/>
      <c r="AC875" s="253"/>
      <c r="AD875" s="253"/>
      <c r="AE875" s="253"/>
      <c r="AF875" s="253"/>
      <c r="AG875" s="253"/>
      <c r="AH875" s="253"/>
      <c r="AI875" s="253"/>
      <c r="AJ875" s="253"/>
      <c r="AK875" s="253"/>
      <c r="AL875" s="253"/>
      <c r="AM875" s="253"/>
      <c r="AN875" s="253"/>
      <c r="AO875" s="253"/>
      <c r="AP875" s="253"/>
      <c r="AQ875" s="253"/>
      <c r="AR875" s="253"/>
      <c r="AS875" s="253"/>
      <c r="AT875" s="253"/>
      <c r="AU875" s="253"/>
      <c r="AV875" s="253"/>
      <c r="AW875" s="253"/>
      <c r="AX875" s="253"/>
      <c r="AY875" s="253"/>
      <c r="AZ875" s="253"/>
      <c r="BA875" s="253"/>
      <c r="BB875" s="253"/>
      <c r="BC875" s="253"/>
      <c r="BD875" s="253"/>
      <c r="BE875" s="253"/>
      <c r="BF875" s="253"/>
      <c r="BG875" s="253"/>
      <c r="BH875" s="253"/>
      <c r="BI875" s="253"/>
      <c r="BJ875" s="253"/>
      <c r="BK875" s="253"/>
      <c r="BL875" s="253"/>
      <c r="BM875" s="253"/>
      <c r="BN875" s="253"/>
      <c r="BO875" s="253"/>
      <c r="BP875" s="253"/>
      <c r="BQ875" s="253"/>
      <c r="BR875" s="253"/>
      <c r="BS875" s="253"/>
      <c r="BT875" s="253"/>
      <c r="BU875" s="253"/>
      <c r="BV875" s="253"/>
      <c r="BW875" s="253"/>
      <c r="BX875" s="253"/>
      <c r="BY875" s="253"/>
      <c r="BZ875" s="253"/>
      <c r="CA875" s="253"/>
      <c r="CB875" s="253"/>
      <c r="CC875" s="253"/>
      <c r="CD875" s="253"/>
      <c r="CE875" s="253"/>
      <c r="CF875" s="253"/>
      <c r="CG875" s="253"/>
      <c r="CH875" s="253"/>
      <c r="CI875" s="253"/>
      <c r="CJ875" s="253"/>
      <c r="CK875" s="253"/>
      <c r="CL875" s="253"/>
      <c r="CM875" s="253"/>
    </row>
    <row r="876" spans="1:91" x14ac:dyDescent="0.25">
      <c r="A876" s="253"/>
      <c r="B876" s="253"/>
      <c r="C876" s="253"/>
      <c r="D876" s="253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  <c r="AA876" s="253"/>
      <c r="AB876" s="253"/>
      <c r="AC876" s="253"/>
      <c r="AD876" s="253"/>
      <c r="AE876" s="253"/>
      <c r="AF876" s="253"/>
      <c r="AG876" s="253"/>
      <c r="AH876" s="253"/>
      <c r="AI876" s="253"/>
      <c r="AJ876" s="253"/>
      <c r="AK876" s="253"/>
      <c r="AL876" s="253"/>
      <c r="AM876" s="253"/>
      <c r="AN876" s="253"/>
      <c r="AO876" s="253"/>
      <c r="AP876" s="253"/>
      <c r="AQ876" s="253"/>
      <c r="AR876" s="253"/>
      <c r="AS876" s="253"/>
      <c r="AT876" s="253"/>
      <c r="AU876" s="253"/>
      <c r="AV876" s="253"/>
      <c r="AW876" s="253"/>
      <c r="AX876" s="253"/>
      <c r="AY876" s="253"/>
      <c r="AZ876" s="253"/>
      <c r="BA876" s="253"/>
      <c r="BB876" s="253"/>
      <c r="BC876" s="253"/>
      <c r="BD876" s="253"/>
      <c r="BE876" s="253"/>
      <c r="BF876" s="253"/>
      <c r="BG876" s="253"/>
      <c r="BH876" s="253"/>
      <c r="BI876" s="253"/>
      <c r="BJ876" s="253"/>
      <c r="BK876" s="253"/>
      <c r="BL876" s="253"/>
      <c r="BM876" s="253"/>
      <c r="BN876" s="253"/>
      <c r="BO876" s="253"/>
      <c r="BP876" s="253"/>
      <c r="BQ876" s="253"/>
      <c r="BR876" s="253"/>
      <c r="BS876" s="253"/>
      <c r="BT876" s="253"/>
      <c r="BU876" s="253"/>
      <c r="BV876" s="253"/>
      <c r="BW876" s="253"/>
      <c r="BX876" s="253"/>
      <c r="BY876" s="253"/>
      <c r="BZ876" s="253"/>
      <c r="CA876" s="253"/>
      <c r="CB876" s="253"/>
      <c r="CC876" s="253"/>
      <c r="CD876" s="253"/>
      <c r="CE876" s="253"/>
      <c r="CF876" s="253"/>
      <c r="CG876" s="253"/>
      <c r="CH876" s="253"/>
      <c r="CI876" s="253"/>
      <c r="CJ876" s="253"/>
      <c r="CK876" s="253"/>
      <c r="CL876" s="253"/>
      <c r="CM876" s="253"/>
    </row>
    <row r="877" spans="1:91" x14ac:dyDescent="0.25">
      <c r="A877" s="253"/>
      <c r="B877" s="253"/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  <c r="AA877" s="253"/>
      <c r="AB877" s="253"/>
      <c r="AC877" s="253"/>
      <c r="AD877" s="253"/>
      <c r="AE877" s="253"/>
      <c r="AF877" s="253"/>
      <c r="AG877" s="253"/>
      <c r="AH877" s="253"/>
      <c r="AI877" s="253"/>
      <c r="AJ877" s="253"/>
      <c r="AK877" s="253"/>
      <c r="AL877" s="253"/>
      <c r="AM877" s="253"/>
      <c r="AN877" s="253"/>
      <c r="AO877" s="253"/>
      <c r="AP877" s="253"/>
      <c r="AQ877" s="253"/>
      <c r="AR877" s="253"/>
      <c r="AS877" s="253"/>
      <c r="AT877" s="253"/>
      <c r="AU877" s="253"/>
      <c r="AV877" s="253"/>
      <c r="AW877" s="253"/>
      <c r="AX877" s="253"/>
      <c r="AY877" s="253"/>
      <c r="AZ877" s="253"/>
      <c r="BA877" s="253"/>
      <c r="BB877" s="253"/>
      <c r="BC877" s="253"/>
      <c r="BD877" s="253"/>
      <c r="BE877" s="253"/>
      <c r="BF877" s="253"/>
      <c r="BG877" s="253"/>
      <c r="BH877" s="253"/>
      <c r="BI877" s="253"/>
      <c r="BJ877" s="253"/>
      <c r="BK877" s="253"/>
      <c r="BL877" s="253"/>
      <c r="BM877" s="253"/>
      <c r="BN877" s="253"/>
      <c r="BO877" s="253"/>
      <c r="BP877" s="253"/>
      <c r="BQ877" s="253"/>
      <c r="BR877" s="253"/>
      <c r="BS877" s="253"/>
      <c r="BT877" s="253"/>
      <c r="BU877" s="253"/>
      <c r="BV877" s="253"/>
      <c r="BW877" s="253"/>
      <c r="BX877" s="253"/>
      <c r="BY877" s="253"/>
      <c r="BZ877" s="253"/>
      <c r="CA877" s="253"/>
      <c r="CB877" s="253"/>
      <c r="CC877" s="253"/>
      <c r="CD877" s="253"/>
      <c r="CE877" s="253"/>
      <c r="CF877" s="253"/>
      <c r="CG877" s="253"/>
      <c r="CH877" s="253"/>
      <c r="CI877" s="253"/>
      <c r="CJ877" s="253"/>
      <c r="CK877" s="253"/>
      <c r="CL877" s="253"/>
      <c r="CM877" s="253"/>
    </row>
    <row r="878" spans="1:91" x14ac:dyDescent="0.25">
      <c r="A878" s="253"/>
      <c r="B878" s="253"/>
      <c r="C878" s="253"/>
      <c r="D878" s="253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  <c r="AA878" s="253"/>
      <c r="AB878" s="253"/>
      <c r="AC878" s="253"/>
      <c r="AD878" s="253"/>
      <c r="AE878" s="253"/>
      <c r="AF878" s="253"/>
      <c r="AG878" s="253"/>
      <c r="AH878" s="253"/>
      <c r="AI878" s="253"/>
      <c r="AJ878" s="253"/>
      <c r="AK878" s="253"/>
      <c r="AL878" s="253"/>
      <c r="AM878" s="253"/>
      <c r="AN878" s="253"/>
      <c r="AO878" s="253"/>
      <c r="AP878" s="253"/>
      <c r="AQ878" s="253"/>
      <c r="AR878" s="253"/>
      <c r="AS878" s="253"/>
      <c r="AT878" s="253"/>
      <c r="AU878" s="253"/>
      <c r="AV878" s="253"/>
      <c r="AW878" s="253"/>
      <c r="AX878" s="253"/>
      <c r="AY878" s="253"/>
      <c r="AZ878" s="253"/>
      <c r="BA878" s="253"/>
      <c r="BB878" s="253"/>
      <c r="BC878" s="253"/>
      <c r="BD878" s="253"/>
      <c r="BE878" s="253"/>
      <c r="BF878" s="253"/>
      <c r="BG878" s="253"/>
      <c r="BH878" s="253"/>
      <c r="BI878" s="253"/>
      <c r="BJ878" s="253"/>
      <c r="BK878" s="253"/>
      <c r="BL878" s="253"/>
      <c r="BM878" s="253"/>
      <c r="BN878" s="253"/>
      <c r="BO878" s="253"/>
      <c r="BP878" s="253"/>
      <c r="BQ878" s="253"/>
      <c r="BR878" s="253"/>
      <c r="BS878" s="253"/>
      <c r="BT878" s="253"/>
      <c r="BU878" s="253"/>
      <c r="BV878" s="253"/>
      <c r="BW878" s="253"/>
      <c r="BX878" s="253"/>
      <c r="BY878" s="253"/>
      <c r="BZ878" s="253"/>
      <c r="CA878" s="253"/>
      <c r="CB878" s="253"/>
      <c r="CC878" s="253"/>
      <c r="CD878" s="253"/>
      <c r="CE878" s="253"/>
      <c r="CF878" s="253"/>
      <c r="CG878" s="253"/>
      <c r="CH878" s="253"/>
      <c r="CI878" s="253"/>
      <c r="CJ878" s="253"/>
      <c r="CK878" s="253"/>
      <c r="CL878" s="253"/>
      <c r="CM878" s="253"/>
    </row>
    <row r="879" spans="1:91" x14ac:dyDescent="0.25">
      <c r="A879" s="253"/>
      <c r="B879" s="253"/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  <c r="AA879" s="253"/>
      <c r="AB879" s="253"/>
      <c r="AC879" s="253"/>
      <c r="AD879" s="253"/>
      <c r="AE879" s="253"/>
      <c r="AF879" s="253"/>
      <c r="AG879" s="253"/>
      <c r="AH879" s="253"/>
      <c r="AI879" s="253"/>
      <c r="AJ879" s="253"/>
      <c r="AK879" s="253"/>
      <c r="AL879" s="253"/>
      <c r="AM879" s="253"/>
      <c r="AN879" s="253"/>
      <c r="AO879" s="253"/>
      <c r="AP879" s="253"/>
      <c r="AQ879" s="253"/>
      <c r="AR879" s="253"/>
      <c r="AS879" s="253"/>
      <c r="AT879" s="253"/>
      <c r="AU879" s="253"/>
      <c r="AV879" s="253"/>
      <c r="AW879" s="253"/>
      <c r="AX879" s="253"/>
      <c r="AY879" s="253"/>
      <c r="AZ879" s="253"/>
      <c r="BA879" s="253"/>
      <c r="BB879" s="253"/>
      <c r="BC879" s="253"/>
      <c r="BD879" s="253"/>
      <c r="BE879" s="253"/>
      <c r="BF879" s="253"/>
      <c r="BG879" s="253"/>
      <c r="BH879" s="253"/>
      <c r="BI879" s="253"/>
      <c r="BJ879" s="253"/>
      <c r="BK879" s="253"/>
      <c r="BL879" s="253"/>
      <c r="BM879" s="253"/>
      <c r="BN879" s="253"/>
      <c r="BO879" s="253"/>
      <c r="BP879" s="253"/>
      <c r="BQ879" s="253"/>
      <c r="BR879" s="253"/>
      <c r="BS879" s="253"/>
      <c r="BT879" s="253"/>
      <c r="BU879" s="253"/>
      <c r="BV879" s="253"/>
      <c r="BW879" s="253"/>
      <c r="BX879" s="253"/>
      <c r="BY879" s="253"/>
      <c r="BZ879" s="253"/>
      <c r="CA879" s="253"/>
      <c r="CB879" s="253"/>
      <c r="CC879" s="253"/>
      <c r="CD879" s="253"/>
      <c r="CE879" s="253"/>
      <c r="CF879" s="253"/>
      <c r="CG879" s="253"/>
      <c r="CH879" s="253"/>
      <c r="CI879" s="253"/>
      <c r="CJ879" s="253"/>
      <c r="CK879" s="253"/>
      <c r="CL879" s="253"/>
      <c r="CM879" s="253"/>
    </row>
    <row r="880" spans="1:91" x14ac:dyDescent="0.25">
      <c r="A880" s="253"/>
      <c r="B880" s="253"/>
      <c r="C880" s="253"/>
      <c r="D880" s="253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  <c r="AA880" s="253"/>
      <c r="AB880" s="253"/>
      <c r="AC880" s="253"/>
      <c r="AD880" s="253"/>
      <c r="AE880" s="253"/>
      <c r="AF880" s="253"/>
      <c r="AG880" s="253"/>
      <c r="AH880" s="253"/>
      <c r="AI880" s="253"/>
      <c r="AJ880" s="253"/>
      <c r="AK880" s="253"/>
      <c r="AL880" s="253"/>
      <c r="AM880" s="253"/>
      <c r="AN880" s="253"/>
      <c r="AO880" s="253"/>
      <c r="AP880" s="253"/>
      <c r="AQ880" s="253"/>
      <c r="AR880" s="253"/>
      <c r="AS880" s="253"/>
      <c r="AT880" s="253"/>
      <c r="AU880" s="253"/>
      <c r="AV880" s="253"/>
      <c r="AW880" s="253"/>
      <c r="AX880" s="253"/>
      <c r="AY880" s="253"/>
      <c r="AZ880" s="253"/>
      <c r="BA880" s="253"/>
      <c r="BB880" s="253"/>
      <c r="BC880" s="253"/>
      <c r="BD880" s="253"/>
      <c r="BE880" s="253"/>
      <c r="BF880" s="253"/>
      <c r="BG880" s="253"/>
      <c r="BH880" s="253"/>
      <c r="BI880" s="253"/>
      <c r="BJ880" s="253"/>
      <c r="BK880" s="253"/>
      <c r="BL880" s="253"/>
      <c r="BM880" s="253"/>
      <c r="BN880" s="253"/>
      <c r="BO880" s="253"/>
      <c r="BP880" s="253"/>
      <c r="BQ880" s="253"/>
      <c r="BR880" s="253"/>
      <c r="BS880" s="253"/>
      <c r="BT880" s="253"/>
      <c r="BU880" s="253"/>
      <c r="BV880" s="253"/>
      <c r="BW880" s="253"/>
      <c r="BX880" s="253"/>
      <c r="BY880" s="253"/>
      <c r="BZ880" s="253"/>
      <c r="CA880" s="253"/>
      <c r="CB880" s="253"/>
      <c r="CC880" s="253"/>
      <c r="CD880" s="253"/>
      <c r="CE880" s="253"/>
      <c r="CF880" s="253"/>
      <c r="CG880" s="253"/>
      <c r="CH880" s="253"/>
      <c r="CI880" s="253"/>
      <c r="CJ880" s="253"/>
      <c r="CK880" s="253"/>
      <c r="CL880" s="253"/>
      <c r="CM880" s="253"/>
    </row>
    <row r="881" spans="1:91" x14ac:dyDescent="0.25">
      <c r="A881" s="253"/>
      <c r="B881" s="253"/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  <c r="AA881" s="253"/>
      <c r="AB881" s="253"/>
      <c r="AC881" s="253"/>
      <c r="AD881" s="253"/>
      <c r="AE881" s="253"/>
      <c r="AF881" s="253"/>
      <c r="AG881" s="253"/>
      <c r="AH881" s="253"/>
      <c r="AI881" s="253"/>
      <c r="AJ881" s="253"/>
      <c r="AK881" s="253"/>
      <c r="AL881" s="253"/>
      <c r="AM881" s="253"/>
      <c r="AN881" s="253"/>
      <c r="AO881" s="253"/>
      <c r="AP881" s="253"/>
      <c r="AQ881" s="253"/>
      <c r="AR881" s="253"/>
      <c r="AS881" s="253"/>
      <c r="AT881" s="253"/>
      <c r="AU881" s="253"/>
      <c r="AV881" s="253"/>
      <c r="AW881" s="253"/>
      <c r="AX881" s="253"/>
      <c r="AY881" s="253"/>
      <c r="AZ881" s="253"/>
      <c r="BA881" s="253"/>
      <c r="BB881" s="253"/>
      <c r="BC881" s="253"/>
      <c r="BD881" s="253"/>
      <c r="BE881" s="253"/>
      <c r="BF881" s="253"/>
      <c r="BG881" s="253"/>
      <c r="BH881" s="253"/>
      <c r="BI881" s="253"/>
      <c r="BJ881" s="253"/>
      <c r="BK881" s="253"/>
      <c r="BL881" s="253"/>
      <c r="BM881" s="253"/>
      <c r="BN881" s="253"/>
      <c r="BO881" s="253"/>
      <c r="BP881" s="253"/>
      <c r="BQ881" s="253"/>
      <c r="BR881" s="253"/>
      <c r="BS881" s="253"/>
      <c r="BT881" s="253"/>
      <c r="BU881" s="253"/>
      <c r="BV881" s="253"/>
      <c r="BW881" s="253"/>
      <c r="BX881" s="253"/>
      <c r="BY881" s="253"/>
      <c r="BZ881" s="253"/>
      <c r="CA881" s="253"/>
      <c r="CB881" s="253"/>
      <c r="CC881" s="253"/>
      <c r="CD881" s="253"/>
      <c r="CE881" s="253"/>
      <c r="CF881" s="253"/>
      <c r="CG881" s="253"/>
      <c r="CH881" s="253"/>
      <c r="CI881" s="253"/>
      <c r="CJ881" s="253"/>
      <c r="CK881" s="253"/>
      <c r="CL881" s="253"/>
      <c r="CM881" s="253"/>
    </row>
    <row r="882" spans="1:91" x14ac:dyDescent="0.25">
      <c r="A882" s="253"/>
      <c r="B882" s="253"/>
      <c r="C882" s="253"/>
      <c r="D882" s="253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  <c r="AA882" s="253"/>
      <c r="AB882" s="253"/>
      <c r="AC882" s="253"/>
      <c r="AD882" s="253"/>
      <c r="AE882" s="253"/>
      <c r="AF882" s="253"/>
      <c r="AG882" s="253"/>
      <c r="AH882" s="253"/>
      <c r="AI882" s="253"/>
      <c r="AJ882" s="253"/>
      <c r="AK882" s="253"/>
      <c r="AL882" s="253"/>
      <c r="AM882" s="253"/>
      <c r="AN882" s="253"/>
      <c r="AO882" s="253"/>
      <c r="AP882" s="253"/>
      <c r="AQ882" s="253"/>
      <c r="AR882" s="253"/>
      <c r="AS882" s="253"/>
      <c r="AT882" s="253"/>
      <c r="AU882" s="253"/>
      <c r="AV882" s="253"/>
      <c r="AW882" s="253"/>
      <c r="AX882" s="253"/>
      <c r="AY882" s="253"/>
      <c r="AZ882" s="253"/>
      <c r="BA882" s="253"/>
      <c r="BB882" s="253"/>
      <c r="BC882" s="253"/>
      <c r="BD882" s="253"/>
      <c r="BE882" s="253"/>
      <c r="BF882" s="253"/>
      <c r="BG882" s="253"/>
      <c r="BH882" s="253"/>
      <c r="BI882" s="253"/>
      <c r="BJ882" s="253"/>
      <c r="BK882" s="253"/>
      <c r="BL882" s="253"/>
      <c r="BM882" s="253"/>
      <c r="BN882" s="253"/>
      <c r="BO882" s="253"/>
      <c r="BP882" s="253"/>
      <c r="BQ882" s="253"/>
      <c r="BR882" s="253"/>
      <c r="BS882" s="253"/>
      <c r="BT882" s="253"/>
      <c r="BU882" s="253"/>
      <c r="BV882" s="253"/>
      <c r="BW882" s="253"/>
      <c r="BX882" s="253"/>
      <c r="BY882" s="253"/>
      <c r="BZ882" s="253"/>
      <c r="CA882" s="253"/>
      <c r="CB882" s="253"/>
      <c r="CC882" s="253"/>
      <c r="CD882" s="253"/>
      <c r="CE882" s="253"/>
      <c r="CF882" s="253"/>
      <c r="CG882" s="253"/>
      <c r="CH882" s="253"/>
      <c r="CI882" s="253"/>
      <c r="CJ882" s="253"/>
      <c r="CK882" s="253"/>
      <c r="CL882" s="253"/>
      <c r="CM882" s="253"/>
    </row>
    <row r="883" spans="1:91" x14ac:dyDescent="0.25">
      <c r="A883" s="253"/>
      <c r="B883" s="253"/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  <c r="AA883" s="253"/>
      <c r="AB883" s="253"/>
      <c r="AC883" s="253"/>
      <c r="AD883" s="253"/>
      <c r="AE883" s="253"/>
      <c r="AF883" s="253"/>
      <c r="AG883" s="253"/>
      <c r="AH883" s="253"/>
      <c r="AI883" s="253"/>
      <c r="AJ883" s="253"/>
      <c r="AK883" s="253"/>
      <c r="AL883" s="253"/>
      <c r="AM883" s="253"/>
      <c r="AN883" s="253"/>
      <c r="AO883" s="253"/>
      <c r="AP883" s="253"/>
      <c r="AQ883" s="253"/>
      <c r="AR883" s="253"/>
      <c r="AS883" s="253"/>
      <c r="AT883" s="253"/>
      <c r="AU883" s="253"/>
      <c r="AV883" s="253"/>
      <c r="AW883" s="253"/>
      <c r="AX883" s="253"/>
      <c r="AY883" s="253"/>
      <c r="AZ883" s="253"/>
      <c r="BA883" s="253"/>
      <c r="BB883" s="253"/>
      <c r="BC883" s="253"/>
      <c r="BD883" s="253"/>
      <c r="BE883" s="253"/>
      <c r="BF883" s="253"/>
      <c r="BG883" s="253"/>
      <c r="BH883" s="253"/>
      <c r="BI883" s="253"/>
      <c r="BJ883" s="253"/>
      <c r="BK883" s="253"/>
      <c r="BL883" s="253"/>
      <c r="BM883" s="253"/>
      <c r="BN883" s="253"/>
      <c r="BO883" s="253"/>
      <c r="BP883" s="253"/>
      <c r="BQ883" s="253"/>
      <c r="BR883" s="253"/>
      <c r="BS883" s="253"/>
      <c r="BT883" s="253"/>
      <c r="BU883" s="253"/>
      <c r="BV883" s="253"/>
      <c r="BW883" s="253"/>
      <c r="BX883" s="253"/>
      <c r="BY883" s="253"/>
      <c r="BZ883" s="253"/>
      <c r="CA883" s="253"/>
      <c r="CB883" s="253"/>
      <c r="CC883" s="253"/>
      <c r="CD883" s="253"/>
      <c r="CE883" s="253"/>
      <c r="CF883" s="253"/>
      <c r="CG883" s="253"/>
      <c r="CH883" s="253"/>
      <c r="CI883" s="253"/>
      <c r="CJ883" s="253"/>
      <c r="CK883" s="253"/>
      <c r="CL883" s="253"/>
      <c r="CM883" s="253"/>
    </row>
    <row r="884" spans="1:91" x14ac:dyDescent="0.25">
      <c r="A884" s="253"/>
      <c r="B884" s="253"/>
      <c r="C884" s="253"/>
      <c r="D884" s="253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  <c r="AA884" s="253"/>
      <c r="AB884" s="253"/>
      <c r="AC884" s="253"/>
      <c r="AD884" s="253"/>
      <c r="AE884" s="253"/>
      <c r="AF884" s="253"/>
      <c r="AG884" s="253"/>
      <c r="AH884" s="253"/>
      <c r="AI884" s="253"/>
      <c r="AJ884" s="253"/>
      <c r="AK884" s="253"/>
      <c r="AL884" s="253"/>
      <c r="AM884" s="253"/>
      <c r="AN884" s="253"/>
      <c r="AO884" s="253"/>
      <c r="AP884" s="253"/>
      <c r="AQ884" s="253"/>
      <c r="AR884" s="253"/>
      <c r="AS884" s="253"/>
      <c r="AT884" s="253"/>
      <c r="AU884" s="253"/>
      <c r="AV884" s="253"/>
      <c r="AW884" s="253"/>
      <c r="AX884" s="253"/>
      <c r="AY884" s="253"/>
      <c r="AZ884" s="253"/>
      <c r="BA884" s="253"/>
      <c r="BB884" s="253"/>
      <c r="BC884" s="253"/>
      <c r="BD884" s="253"/>
      <c r="BE884" s="253"/>
      <c r="BF884" s="253"/>
      <c r="BG884" s="253"/>
      <c r="BH884" s="253"/>
      <c r="BI884" s="253"/>
      <c r="BJ884" s="253"/>
      <c r="BK884" s="253"/>
      <c r="BL884" s="253"/>
      <c r="BM884" s="253"/>
      <c r="BN884" s="253"/>
      <c r="BO884" s="253"/>
      <c r="BP884" s="253"/>
      <c r="BQ884" s="253"/>
      <c r="BR884" s="253"/>
      <c r="BS884" s="253"/>
      <c r="BT884" s="253"/>
      <c r="BU884" s="253"/>
      <c r="BV884" s="253"/>
      <c r="BW884" s="253"/>
      <c r="BX884" s="253"/>
      <c r="BY884" s="253"/>
      <c r="BZ884" s="253"/>
      <c r="CA884" s="253"/>
      <c r="CB884" s="253"/>
      <c r="CC884" s="253"/>
      <c r="CD884" s="253"/>
      <c r="CE884" s="253"/>
      <c r="CF884" s="253"/>
      <c r="CG884" s="253"/>
      <c r="CH884" s="253"/>
      <c r="CI884" s="253"/>
      <c r="CJ884" s="253"/>
      <c r="CK884" s="253"/>
      <c r="CL884" s="253"/>
      <c r="CM884" s="253"/>
    </row>
    <row r="885" spans="1:91" x14ac:dyDescent="0.25">
      <c r="A885" s="253"/>
      <c r="B885" s="253"/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  <c r="AA885" s="253"/>
      <c r="AB885" s="253"/>
      <c r="AC885" s="253"/>
      <c r="AD885" s="253"/>
      <c r="AE885" s="253"/>
      <c r="AF885" s="253"/>
      <c r="AG885" s="253"/>
      <c r="AH885" s="253"/>
      <c r="AI885" s="253"/>
      <c r="AJ885" s="253"/>
      <c r="AK885" s="253"/>
      <c r="AL885" s="253"/>
      <c r="AM885" s="253"/>
      <c r="AN885" s="253"/>
      <c r="AO885" s="253"/>
      <c r="AP885" s="253"/>
      <c r="AQ885" s="253"/>
      <c r="AR885" s="253"/>
      <c r="AS885" s="253"/>
      <c r="AT885" s="253"/>
      <c r="AU885" s="253"/>
      <c r="AV885" s="253"/>
      <c r="AW885" s="253"/>
      <c r="AX885" s="253"/>
      <c r="AY885" s="253"/>
      <c r="AZ885" s="253"/>
      <c r="BA885" s="253"/>
      <c r="BB885" s="253"/>
      <c r="BC885" s="253"/>
      <c r="BD885" s="253"/>
      <c r="BE885" s="253"/>
      <c r="BF885" s="253"/>
      <c r="BG885" s="253"/>
      <c r="BH885" s="253"/>
      <c r="BI885" s="253"/>
      <c r="BJ885" s="253"/>
      <c r="BK885" s="253"/>
      <c r="BL885" s="253"/>
      <c r="BM885" s="253"/>
      <c r="BN885" s="253"/>
      <c r="BO885" s="253"/>
      <c r="BP885" s="253"/>
      <c r="BQ885" s="253"/>
      <c r="BR885" s="253"/>
      <c r="BS885" s="253"/>
      <c r="BT885" s="253"/>
      <c r="BU885" s="253"/>
      <c r="BV885" s="253"/>
      <c r="BW885" s="253"/>
      <c r="BX885" s="253"/>
      <c r="BY885" s="253"/>
      <c r="BZ885" s="253"/>
      <c r="CA885" s="253"/>
      <c r="CB885" s="253"/>
      <c r="CC885" s="253"/>
      <c r="CD885" s="253"/>
      <c r="CE885" s="253"/>
      <c r="CF885" s="253"/>
      <c r="CG885" s="253"/>
      <c r="CH885" s="253"/>
      <c r="CI885" s="253"/>
      <c r="CJ885" s="253"/>
      <c r="CK885" s="253"/>
      <c r="CL885" s="253"/>
      <c r="CM885" s="253"/>
    </row>
    <row r="886" spans="1:91" x14ac:dyDescent="0.25">
      <c r="A886" s="253"/>
      <c r="B886" s="253"/>
      <c r="C886" s="253"/>
      <c r="D886" s="253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  <c r="AA886" s="253"/>
      <c r="AB886" s="253"/>
      <c r="AC886" s="253"/>
      <c r="AD886" s="253"/>
      <c r="AE886" s="253"/>
      <c r="AF886" s="253"/>
      <c r="AG886" s="253"/>
      <c r="AH886" s="253"/>
      <c r="AI886" s="253"/>
      <c r="AJ886" s="253"/>
      <c r="AK886" s="253"/>
      <c r="AL886" s="253"/>
      <c r="AM886" s="253"/>
      <c r="AN886" s="253"/>
      <c r="AO886" s="253"/>
      <c r="AP886" s="253"/>
      <c r="AQ886" s="253"/>
      <c r="AR886" s="253"/>
      <c r="AS886" s="253"/>
      <c r="AT886" s="253"/>
      <c r="AU886" s="253"/>
      <c r="AV886" s="253"/>
      <c r="AW886" s="253"/>
      <c r="AX886" s="253"/>
      <c r="AY886" s="253"/>
      <c r="AZ886" s="253"/>
      <c r="BA886" s="253"/>
      <c r="BB886" s="253"/>
      <c r="BC886" s="253"/>
      <c r="BD886" s="253"/>
      <c r="BE886" s="253"/>
      <c r="BF886" s="253"/>
      <c r="BG886" s="253"/>
      <c r="BH886" s="253"/>
      <c r="BI886" s="253"/>
      <c r="BJ886" s="253"/>
      <c r="BK886" s="253"/>
      <c r="BL886" s="253"/>
      <c r="BM886" s="253"/>
      <c r="BN886" s="253"/>
      <c r="BO886" s="253"/>
      <c r="BP886" s="253"/>
      <c r="BQ886" s="253"/>
      <c r="BR886" s="253"/>
      <c r="BS886" s="253"/>
      <c r="BT886" s="253"/>
      <c r="BU886" s="253"/>
      <c r="BV886" s="253"/>
      <c r="BW886" s="253"/>
      <c r="BX886" s="253"/>
      <c r="BY886" s="253"/>
      <c r="BZ886" s="253"/>
      <c r="CA886" s="253"/>
      <c r="CB886" s="253"/>
      <c r="CC886" s="253"/>
      <c r="CD886" s="253"/>
      <c r="CE886" s="253"/>
      <c r="CF886" s="253"/>
      <c r="CG886" s="253"/>
      <c r="CH886" s="253"/>
      <c r="CI886" s="253"/>
      <c r="CJ886" s="253"/>
      <c r="CK886" s="253"/>
      <c r="CL886" s="253"/>
      <c r="CM886" s="253"/>
    </row>
    <row r="887" spans="1:91" x14ac:dyDescent="0.25">
      <c r="A887" s="253"/>
      <c r="B887" s="253"/>
      <c r="C887" s="253"/>
      <c r="D887" s="253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  <c r="AA887" s="253"/>
      <c r="AB887" s="253"/>
      <c r="AC887" s="253"/>
      <c r="AD887" s="253"/>
      <c r="AE887" s="253"/>
      <c r="AF887" s="253"/>
      <c r="AG887" s="253"/>
      <c r="AH887" s="253"/>
      <c r="AI887" s="253"/>
      <c r="AJ887" s="253"/>
      <c r="AK887" s="253"/>
      <c r="AL887" s="253"/>
      <c r="AM887" s="253"/>
      <c r="AN887" s="253"/>
      <c r="AO887" s="253"/>
      <c r="AP887" s="253"/>
      <c r="AQ887" s="253"/>
      <c r="AR887" s="253"/>
      <c r="AS887" s="253"/>
      <c r="AT887" s="253"/>
      <c r="AU887" s="253"/>
      <c r="AV887" s="253"/>
      <c r="AW887" s="253"/>
      <c r="AX887" s="253"/>
      <c r="AY887" s="253"/>
      <c r="AZ887" s="253"/>
      <c r="BA887" s="253"/>
      <c r="BB887" s="253"/>
      <c r="BC887" s="253"/>
      <c r="BD887" s="253"/>
      <c r="BE887" s="253"/>
      <c r="BF887" s="253"/>
      <c r="BG887" s="253"/>
      <c r="BH887" s="253"/>
      <c r="BI887" s="253"/>
      <c r="BJ887" s="253"/>
      <c r="BK887" s="253"/>
      <c r="BL887" s="253"/>
      <c r="BM887" s="253"/>
      <c r="BN887" s="253"/>
      <c r="BO887" s="253"/>
      <c r="BP887" s="253"/>
      <c r="BQ887" s="253"/>
      <c r="BR887" s="253"/>
      <c r="BS887" s="253"/>
      <c r="BT887" s="253"/>
      <c r="BU887" s="253"/>
      <c r="BV887" s="253"/>
      <c r="BW887" s="253"/>
      <c r="BX887" s="253"/>
      <c r="BY887" s="253"/>
      <c r="BZ887" s="253"/>
      <c r="CA887" s="253"/>
      <c r="CB887" s="253"/>
      <c r="CC887" s="253"/>
      <c r="CD887" s="253"/>
      <c r="CE887" s="253"/>
      <c r="CF887" s="253"/>
      <c r="CG887" s="253"/>
      <c r="CH887" s="253"/>
      <c r="CI887" s="253"/>
      <c r="CJ887" s="253"/>
      <c r="CK887" s="253"/>
      <c r="CL887" s="253"/>
      <c r="CM887" s="253"/>
    </row>
    <row r="888" spans="1:91" x14ac:dyDescent="0.25">
      <c r="A888" s="253"/>
      <c r="B888" s="253"/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  <c r="AA888" s="253"/>
      <c r="AB888" s="253"/>
      <c r="AC888" s="253"/>
      <c r="AD888" s="253"/>
      <c r="AE888" s="253"/>
      <c r="AF888" s="253"/>
      <c r="AG888" s="253"/>
      <c r="AH888" s="253"/>
      <c r="AI888" s="253"/>
      <c r="AJ888" s="253"/>
      <c r="AK888" s="253"/>
      <c r="AL888" s="253"/>
      <c r="AM888" s="253"/>
      <c r="AN888" s="253"/>
      <c r="AO888" s="253"/>
      <c r="AP888" s="253"/>
      <c r="AQ888" s="253"/>
      <c r="AR888" s="253"/>
      <c r="AS888" s="253"/>
      <c r="AT888" s="253"/>
      <c r="AU888" s="253"/>
      <c r="AV888" s="253"/>
      <c r="AW888" s="253"/>
      <c r="AX888" s="253"/>
      <c r="AY888" s="253"/>
      <c r="AZ888" s="253"/>
      <c r="BA888" s="253"/>
      <c r="BB888" s="253"/>
      <c r="BC888" s="253"/>
      <c r="BD888" s="253"/>
      <c r="BE888" s="253"/>
      <c r="BF888" s="253"/>
      <c r="BG888" s="253"/>
      <c r="BH888" s="253"/>
      <c r="BI888" s="253"/>
      <c r="BJ888" s="253"/>
      <c r="BK888" s="253"/>
      <c r="BL888" s="253"/>
      <c r="BM888" s="253"/>
      <c r="BN888" s="253"/>
      <c r="BO888" s="253"/>
      <c r="BP888" s="253"/>
      <c r="BQ888" s="253"/>
      <c r="BR888" s="253"/>
      <c r="BS888" s="253"/>
      <c r="BT888" s="253"/>
      <c r="BU888" s="253"/>
      <c r="BV888" s="253"/>
      <c r="BW888" s="253"/>
      <c r="BX888" s="253"/>
      <c r="BY888" s="253"/>
      <c r="BZ888" s="253"/>
      <c r="CA888" s="253"/>
      <c r="CB888" s="253"/>
      <c r="CC888" s="253"/>
      <c r="CD888" s="253"/>
      <c r="CE888" s="253"/>
      <c r="CF888" s="253"/>
      <c r="CG888" s="253"/>
      <c r="CH888" s="253"/>
      <c r="CI888" s="253"/>
      <c r="CJ888" s="253"/>
      <c r="CK888" s="253"/>
      <c r="CL888" s="253"/>
      <c r="CM888" s="253"/>
    </row>
    <row r="889" spans="1:91" x14ac:dyDescent="0.25">
      <c r="A889" s="253"/>
      <c r="B889" s="253"/>
      <c r="C889" s="253"/>
      <c r="D889" s="253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  <c r="AA889" s="253"/>
      <c r="AB889" s="253"/>
      <c r="AC889" s="253"/>
      <c r="AD889" s="253"/>
      <c r="AE889" s="253"/>
      <c r="AF889" s="253"/>
      <c r="AG889" s="253"/>
      <c r="AH889" s="253"/>
      <c r="AI889" s="253"/>
      <c r="AJ889" s="253"/>
      <c r="AK889" s="253"/>
      <c r="AL889" s="253"/>
      <c r="AM889" s="253"/>
      <c r="AN889" s="253"/>
      <c r="AO889" s="253"/>
      <c r="AP889" s="253"/>
      <c r="AQ889" s="253"/>
      <c r="AR889" s="253"/>
      <c r="AS889" s="253"/>
      <c r="AT889" s="253"/>
      <c r="AU889" s="253"/>
      <c r="AV889" s="253"/>
      <c r="AW889" s="253"/>
      <c r="AX889" s="253"/>
      <c r="AY889" s="253"/>
      <c r="AZ889" s="253"/>
      <c r="BA889" s="253"/>
      <c r="BB889" s="253"/>
      <c r="BC889" s="253"/>
      <c r="BD889" s="253"/>
      <c r="BE889" s="253"/>
      <c r="BF889" s="253"/>
      <c r="BG889" s="253"/>
      <c r="BH889" s="253"/>
      <c r="BI889" s="253"/>
      <c r="BJ889" s="253"/>
      <c r="BK889" s="253"/>
      <c r="BL889" s="253"/>
      <c r="BM889" s="253"/>
      <c r="BN889" s="253"/>
      <c r="BO889" s="253"/>
      <c r="BP889" s="253"/>
      <c r="BQ889" s="253"/>
      <c r="BR889" s="253"/>
      <c r="BS889" s="253"/>
      <c r="BT889" s="253"/>
      <c r="BU889" s="253"/>
      <c r="BV889" s="253"/>
      <c r="BW889" s="253"/>
      <c r="BX889" s="253"/>
      <c r="BY889" s="253"/>
      <c r="BZ889" s="253"/>
      <c r="CA889" s="253"/>
      <c r="CB889" s="253"/>
      <c r="CC889" s="253"/>
      <c r="CD889" s="253"/>
      <c r="CE889" s="253"/>
      <c r="CF889" s="253"/>
      <c r="CG889" s="253"/>
      <c r="CH889" s="253"/>
      <c r="CI889" s="253"/>
      <c r="CJ889" s="253"/>
      <c r="CK889" s="253"/>
      <c r="CL889" s="253"/>
      <c r="CM889" s="253"/>
    </row>
    <row r="890" spans="1:91" x14ac:dyDescent="0.25">
      <c r="A890" s="253"/>
      <c r="B890" s="253"/>
      <c r="C890" s="253"/>
      <c r="D890" s="253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  <c r="AA890" s="253"/>
      <c r="AB890" s="253"/>
      <c r="AC890" s="253"/>
      <c r="AD890" s="253"/>
      <c r="AE890" s="253"/>
      <c r="AF890" s="253"/>
      <c r="AG890" s="253"/>
      <c r="AH890" s="253"/>
      <c r="AI890" s="253"/>
      <c r="AJ890" s="253"/>
      <c r="AK890" s="253"/>
      <c r="AL890" s="253"/>
      <c r="AM890" s="253"/>
      <c r="AN890" s="253"/>
      <c r="AO890" s="253"/>
      <c r="AP890" s="253"/>
      <c r="AQ890" s="253"/>
      <c r="AR890" s="253"/>
      <c r="AS890" s="253"/>
      <c r="AT890" s="253"/>
      <c r="AU890" s="253"/>
      <c r="AV890" s="253"/>
      <c r="AW890" s="253"/>
      <c r="AX890" s="253"/>
      <c r="AY890" s="253"/>
      <c r="AZ890" s="253"/>
      <c r="BA890" s="253"/>
      <c r="BB890" s="253"/>
      <c r="BC890" s="253"/>
      <c r="BD890" s="253"/>
      <c r="BE890" s="253"/>
      <c r="BF890" s="253"/>
      <c r="BG890" s="253"/>
      <c r="BH890" s="253"/>
      <c r="BI890" s="253"/>
      <c r="BJ890" s="253"/>
      <c r="BK890" s="253"/>
      <c r="BL890" s="253"/>
      <c r="BM890" s="253"/>
      <c r="BN890" s="253"/>
      <c r="BO890" s="253"/>
      <c r="BP890" s="253"/>
      <c r="BQ890" s="253"/>
      <c r="BR890" s="253"/>
      <c r="BS890" s="253"/>
      <c r="BT890" s="253"/>
      <c r="BU890" s="253"/>
      <c r="BV890" s="253"/>
      <c r="BW890" s="253"/>
      <c r="BX890" s="253"/>
      <c r="BY890" s="253"/>
      <c r="BZ890" s="253"/>
      <c r="CA890" s="253"/>
      <c r="CB890" s="253"/>
      <c r="CC890" s="253"/>
      <c r="CD890" s="253"/>
      <c r="CE890" s="253"/>
      <c r="CF890" s="253"/>
      <c r="CG890" s="253"/>
      <c r="CH890" s="253"/>
      <c r="CI890" s="253"/>
      <c r="CJ890" s="253"/>
      <c r="CK890" s="253"/>
      <c r="CL890" s="253"/>
      <c r="CM890" s="253"/>
    </row>
    <row r="891" spans="1:91" x14ac:dyDescent="0.25">
      <c r="A891" s="253"/>
      <c r="B891" s="253"/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  <c r="AA891" s="253"/>
      <c r="AB891" s="253"/>
      <c r="AC891" s="253"/>
      <c r="AD891" s="253"/>
      <c r="AE891" s="253"/>
      <c r="AF891" s="253"/>
      <c r="AG891" s="253"/>
      <c r="AH891" s="253"/>
      <c r="AI891" s="253"/>
      <c r="AJ891" s="253"/>
      <c r="AK891" s="253"/>
      <c r="AL891" s="253"/>
      <c r="AM891" s="253"/>
      <c r="AN891" s="253"/>
      <c r="AO891" s="253"/>
      <c r="AP891" s="253"/>
      <c r="AQ891" s="253"/>
      <c r="AR891" s="253"/>
      <c r="AS891" s="253"/>
      <c r="AT891" s="253"/>
      <c r="AU891" s="253"/>
      <c r="AV891" s="253"/>
      <c r="AW891" s="253"/>
      <c r="AX891" s="253"/>
      <c r="AY891" s="253"/>
      <c r="AZ891" s="253"/>
      <c r="BA891" s="253"/>
      <c r="BB891" s="253"/>
      <c r="BC891" s="253"/>
      <c r="BD891" s="253"/>
      <c r="BE891" s="253"/>
      <c r="BF891" s="253"/>
      <c r="BG891" s="253"/>
      <c r="BH891" s="253"/>
      <c r="BI891" s="253"/>
      <c r="BJ891" s="253"/>
      <c r="BK891" s="253"/>
      <c r="BL891" s="253"/>
      <c r="BM891" s="253"/>
      <c r="BN891" s="253"/>
      <c r="BO891" s="253"/>
      <c r="BP891" s="253"/>
      <c r="BQ891" s="253"/>
      <c r="BR891" s="253"/>
      <c r="BS891" s="253"/>
      <c r="BT891" s="253"/>
      <c r="BU891" s="253"/>
      <c r="BV891" s="253"/>
      <c r="BW891" s="253"/>
      <c r="BX891" s="253"/>
      <c r="BY891" s="253"/>
      <c r="BZ891" s="253"/>
      <c r="CA891" s="253"/>
      <c r="CB891" s="253"/>
      <c r="CC891" s="253"/>
      <c r="CD891" s="253"/>
      <c r="CE891" s="253"/>
      <c r="CF891" s="253"/>
      <c r="CG891" s="253"/>
      <c r="CH891" s="253"/>
      <c r="CI891" s="253"/>
      <c r="CJ891" s="253"/>
      <c r="CK891" s="253"/>
      <c r="CL891" s="253"/>
      <c r="CM891" s="253"/>
    </row>
    <row r="892" spans="1:91" x14ac:dyDescent="0.25">
      <c r="A892" s="253"/>
      <c r="B892" s="253"/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  <c r="AA892" s="253"/>
      <c r="AB892" s="253"/>
      <c r="AC892" s="253"/>
      <c r="AD892" s="253"/>
      <c r="AE892" s="253"/>
      <c r="AF892" s="253"/>
      <c r="AG892" s="253"/>
      <c r="AH892" s="253"/>
      <c r="AI892" s="253"/>
      <c r="AJ892" s="253"/>
      <c r="AK892" s="253"/>
      <c r="AL892" s="253"/>
      <c r="AM892" s="253"/>
      <c r="AN892" s="253"/>
      <c r="AO892" s="253"/>
      <c r="AP892" s="253"/>
      <c r="AQ892" s="253"/>
      <c r="AR892" s="253"/>
      <c r="AS892" s="253"/>
      <c r="AT892" s="253"/>
      <c r="AU892" s="253"/>
      <c r="AV892" s="253"/>
      <c r="AW892" s="253"/>
      <c r="AX892" s="253"/>
      <c r="AY892" s="253"/>
      <c r="AZ892" s="253"/>
      <c r="BA892" s="253"/>
      <c r="BB892" s="253"/>
      <c r="BC892" s="253"/>
      <c r="BD892" s="253"/>
      <c r="BE892" s="253"/>
      <c r="BF892" s="253"/>
      <c r="BG892" s="253"/>
      <c r="BH892" s="253"/>
      <c r="BI892" s="253"/>
      <c r="BJ892" s="253"/>
      <c r="BK892" s="253"/>
      <c r="BL892" s="253"/>
      <c r="BM892" s="253"/>
      <c r="BN892" s="253"/>
      <c r="BO892" s="253"/>
      <c r="BP892" s="253"/>
      <c r="BQ892" s="253"/>
      <c r="BR892" s="253"/>
      <c r="BS892" s="253"/>
      <c r="BT892" s="253"/>
      <c r="BU892" s="253"/>
      <c r="BV892" s="253"/>
      <c r="BW892" s="253"/>
      <c r="BX892" s="253"/>
      <c r="BY892" s="253"/>
      <c r="BZ892" s="253"/>
      <c r="CA892" s="253"/>
      <c r="CB892" s="253"/>
      <c r="CC892" s="253"/>
      <c r="CD892" s="253"/>
      <c r="CE892" s="253"/>
      <c r="CF892" s="253"/>
      <c r="CG892" s="253"/>
      <c r="CH892" s="253"/>
      <c r="CI892" s="253"/>
      <c r="CJ892" s="253"/>
      <c r="CK892" s="253"/>
      <c r="CL892" s="253"/>
      <c r="CM892" s="253"/>
    </row>
    <row r="893" spans="1:91" x14ac:dyDescent="0.25">
      <c r="A893" s="253"/>
      <c r="B893" s="253"/>
      <c r="C893" s="253"/>
      <c r="D893" s="253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  <c r="AA893" s="253"/>
      <c r="AB893" s="253"/>
      <c r="AC893" s="253"/>
      <c r="AD893" s="253"/>
      <c r="AE893" s="253"/>
      <c r="AF893" s="253"/>
      <c r="AG893" s="253"/>
      <c r="AH893" s="253"/>
      <c r="AI893" s="253"/>
      <c r="AJ893" s="253"/>
      <c r="AK893" s="253"/>
      <c r="AL893" s="253"/>
      <c r="AM893" s="253"/>
      <c r="AN893" s="253"/>
      <c r="AO893" s="253"/>
      <c r="AP893" s="253"/>
      <c r="AQ893" s="253"/>
      <c r="AR893" s="253"/>
      <c r="AS893" s="253"/>
      <c r="AT893" s="253"/>
      <c r="AU893" s="253"/>
      <c r="AV893" s="253"/>
      <c r="AW893" s="253"/>
      <c r="AX893" s="253"/>
      <c r="AY893" s="253"/>
      <c r="AZ893" s="253"/>
      <c r="BA893" s="253"/>
      <c r="BB893" s="253"/>
      <c r="BC893" s="253"/>
      <c r="BD893" s="253"/>
      <c r="BE893" s="253"/>
      <c r="BF893" s="253"/>
      <c r="BG893" s="253"/>
      <c r="BH893" s="253"/>
      <c r="BI893" s="253"/>
      <c r="BJ893" s="253"/>
      <c r="BK893" s="253"/>
      <c r="BL893" s="253"/>
      <c r="BM893" s="253"/>
      <c r="BN893" s="253"/>
      <c r="BO893" s="253"/>
      <c r="BP893" s="253"/>
      <c r="BQ893" s="253"/>
      <c r="BR893" s="253"/>
      <c r="BS893" s="253"/>
      <c r="BT893" s="253"/>
      <c r="BU893" s="253"/>
      <c r="BV893" s="253"/>
      <c r="BW893" s="253"/>
      <c r="BX893" s="253"/>
      <c r="BY893" s="253"/>
      <c r="BZ893" s="253"/>
      <c r="CA893" s="253"/>
      <c r="CB893" s="253"/>
      <c r="CC893" s="253"/>
      <c r="CD893" s="253"/>
      <c r="CE893" s="253"/>
      <c r="CF893" s="253"/>
      <c r="CG893" s="253"/>
      <c r="CH893" s="253"/>
      <c r="CI893" s="253"/>
      <c r="CJ893" s="253"/>
      <c r="CK893" s="253"/>
      <c r="CL893" s="253"/>
      <c r="CM893" s="253"/>
    </row>
    <row r="894" spans="1:91" x14ac:dyDescent="0.25">
      <c r="A894" s="253"/>
      <c r="B894" s="253"/>
      <c r="C894" s="253"/>
      <c r="D894" s="253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  <c r="AA894" s="253"/>
      <c r="AB894" s="253"/>
      <c r="AC894" s="253"/>
      <c r="AD894" s="253"/>
      <c r="AE894" s="253"/>
      <c r="AF894" s="253"/>
      <c r="AG894" s="253"/>
      <c r="AH894" s="253"/>
      <c r="AI894" s="253"/>
      <c r="AJ894" s="253"/>
      <c r="AK894" s="253"/>
      <c r="AL894" s="253"/>
      <c r="AM894" s="253"/>
      <c r="AN894" s="253"/>
      <c r="AO894" s="253"/>
      <c r="AP894" s="253"/>
      <c r="AQ894" s="253"/>
      <c r="AR894" s="253"/>
      <c r="AS894" s="253"/>
      <c r="AT894" s="253"/>
      <c r="AU894" s="253"/>
      <c r="AV894" s="253"/>
      <c r="AW894" s="253"/>
      <c r="AX894" s="253"/>
      <c r="AY894" s="253"/>
      <c r="AZ894" s="253"/>
      <c r="BA894" s="253"/>
      <c r="BB894" s="253"/>
      <c r="BC894" s="253"/>
      <c r="BD894" s="253"/>
      <c r="BE894" s="253"/>
      <c r="BF894" s="253"/>
      <c r="BG894" s="253"/>
      <c r="BH894" s="253"/>
      <c r="BI894" s="253"/>
      <c r="BJ894" s="253"/>
      <c r="BK894" s="253"/>
      <c r="BL894" s="253"/>
      <c r="BM894" s="253"/>
      <c r="BN894" s="253"/>
      <c r="BO894" s="253"/>
      <c r="BP894" s="253"/>
      <c r="BQ894" s="253"/>
      <c r="BR894" s="253"/>
      <c r="BS894" s="253"/>
      <c r="BT894" s="253"/>
      <c r="BU894" s="253"/>
      <c r="BV894" s="253"/>
      <c r="BW894" s="253"/>
      <c r="BX894" s="253"/>
      <c r="BY894" s="253"/>
      <c r="BZ894" s="253"/>
      <c r="CA894" s="253"/>
      <c r="CB894" s="253"/>
      <c r="CC894" s="253"/>
      <c r="CD894" s="253"/>
      <c r="CE894" s="253"/>
      <c r="CF894" s="253"/>
      <c r="CG894" s="253"/>
      <c r="CH894" s="253"/>
      <c r="CI894" s="253"/>
      <c r="CJ894" s="253"/>
      <c r="CK894" s="253"/>
      <c r="CL894" s="253"/>
      <c r="CM894" s="253"/>
    </row>
    <row r="895" spans="1:91" x14ac:dyDescent="0.25">
      <c r="A895" s="253"/>
      <c r="B895" s="253"/>
      <c r="C895" s="253"/>
      <c r="D895" s="253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  <c r="AA895" s="253"/>
      <c r="AB895" s="253"/>
      <c r="AC895" s="253"/>
      <c r="AD895" s="253"/>
      <c r="AE895" s="253"/>
      <c r="AF895" s="253"/>
      <c r="AG895" s="253"/>
      <c r="AH895" s="253"/>
      <c r="AI895" s="253"/>
      <c r="AJ895" s="253"/>
      <c r="AK895" s="253"/>
      <c r="AL895" s="253"/>
      <c r="AM895" s="253"/>
      <c r="AN895" s="253"/>
      <c r="AO895" s="253"/>
      <c r="AP895" s="253"/>
      <c r="AQ895" s="253"/>
      <c r="AR895" s="253"/>
      <c r="AS895" s="253"/>
      <c r="AT895" s="253"/>
      <c r="AU895" s="253"/>
      <c r="AV895" s="253"/>
      <c r="AW895" s="253"/>
      <c r="AX895" s="253"/>
      <c r="AY895" s="253"/>
      <c r="AZ895" s="253"/>
      <c r="BA895" s="253"/>
      <c r="BB895" s="253"/>
      <c r="BC895" s="253"/>
      <c r="BD895" s="253"/>
      <c r="BE895" s="253"/>
      <c r="BF895" s="253"/>
      <c r="BG895" s="253"/>
      <c r="BH895" s="253"/>
      <c r="BI895" s="253"/>
      <c r="BJ895" s="253"/>
      <c r="BK895" s="253"/>
      <c r="BL895" s="253"/>
      <c r="BM895" s="253"/>
      <c r="BN895" s="253"/>
      <c r="BO895" s="253"/>
      <c r="BP895" s="253"/>
      <c r="BQ895" s="253"/>
      <c r="BR895" s="253"/>
      <c r="BS895" s="253"/>
      <c r="BT895" s="253"/>
      <c r="BU895" s="253"/>
      <c r="BV895" s="253"/>
      <c r="BW895" s="253"/>
      <c r="BX895" s="253"/>
      <c r="BY895" s="253"/>
      <c r="BZ895" s="253"/>
      <c r="CA895" s="253"/>
      <c r="CB895" s="253"/>
      <c r="CC895" s="253"/>
      <c r="CD895" s="253"/>
      <c r="CE895" s="253"/>
      <c r="CF895" s="253"/>
      <c r="CG895" s="253"/>
      <c r="CH895" s="253"/>
      <c r="CI895" s="253"/>
      <c r="CJ895" s="253"/>
      <c r="CK895" s="253"/>
      <c r="CL895" s="253"/>
      <c r="CM895" s="253"/>
    </row>
    <row r="896" spans="1:91" x14ac:dyDescent="0.25">
      <c r="A896" s="253"/>
      <c r="B896" s="253"/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  <c r="AA896" s="253"/>
      <c r="AB896" s="253"/>
      <c r="AC896" s="253"/>
      <c r="AD896" s="253"/>
      <c r="AE896" s="253"/>
      <c r="AF896" s="253"/>
      <c r="AG896" s="253"/>
      <c r="AH896" s="253"/>
      <c r="AI896" s="253"/>
      <c r="AJ896" s="253"/>
      <c r="AK896" s="253"/>
      <c r="AL896" s="253"/>
      <c r="AM896" s="253"/>
      <c r="AN896" s="253"/>
      <c r="AO896" s="253"/>
      <c r="AP896" s="253"/>
      <c r="AQ896" s="253"/>
      <c r="AR896" s="253"/>
      <c r="AS896" s="253"/>
      <c r="AT896" s="253"/>
      <c r="AU896" s="253"/>
      <c r="AV896" s="253"/>
      <c r="AW896" s="253"/>
      <c r="AX896" s="253"/>
      <c r="AY896" s="253"/>
      <c r="AZ896" s="253"/>
      <c r="BA896" s="253"/>
      <c r="BB896" s="253"/>
      <c r="BC896" s="253"/>
      <c r="BD896" s="253"/>
      <c r="BE896" s="253"/>
      <c r="BF896" s="253"/>
      <c r="BG896" s="253"/>
      <c r="BH896" s="253"/>
      <c r="BI896" s="253"/>
      <c r="BJ896" s="253"/>
      <c r="BK896" s="253"/>
      <c r="BL896" s="253"/>
      <c r="BM896" s="253"/>
      <c r="BN896" s="253"/>
      <c r="BO896" s="253"/>
      <c r="BP896" s="253"/>
      <c r="BQ896" s="253"/>
      <c r="BR896" s="253"/>
      <c r="BS896" s="253"/>
      <c r="BT896" s="253"/>
      <c r="BU896" s="253"/>
      <c r="BV896" s="253"/>
      <c r="BW896" s="253"/>
      <c r="BX896" s="253"/>
      <c r="BY896" s="253"/>
      <c r="BZ896" s="253"/>
      <c r="CA896" s="253"/>
      <c r="CB896" s="253"/>
      <c r="CC896" s="253"/>
      <c r="CD896" s="253"/>
      <c r="CE896" s="253"/>
      <c r="CF896" s="253"/>
      <c r="CG896" s="253"/>
      <c r="CH896" s="253"/>
      <c r="CI896" s="253"/>
      <c r="CJ896" s="253"/>
      <c r="CK896" s="253"/>
      <c r="CL896" s="253"/>
      <c r="CM896" s="253"/>
    </row>
    <row r="897" spans="1:91" x14ac:dyDescent="0.25">
      <c r="A897" s="253"/>
      <c r="B897" s="253"/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  <c r="AA897" s="253"/>
      <c r="AB897" s="253"/>
      <c r="AC897" s="253"/>
      <c r="AD897" s="253"/>
      <c r="AE897" s="253"/>
      <c r="AF897" s="253"/>
      <c r="AG897" s="253"/>
      <c r="AH897" s="253"/>
      <c r="AI897" s="253"/>
      <c r="AJ897" s="253"/>
      <c r="AK897" s="253"/>
      <c r="AL897" s="253"/>
      <c r="AM897" s="253"/>
      <c r="AN897" s="253"/>
      <c r="AO897" s="253"/>
      <c r="AP897" s="253"/>
      <c r="AQ897" s="253"/>
      <c r="AR897" s="253"/>
      <c r="AS897" s="253"/>
      <c r="AT897" s="253"/>
      <c r="AU897" s="253"/>
      <c r="AV897" s="253"/>
      <c r="AW897" s="253"/>
      <c r="AX897" s="253"/>
      <c r="AY897" s="253"/>
      <c r="AZ897" s="253"/>
      <c r="BA897" s="253"/>
      <c r="BB897" s="253"/>
      <c r="BC897" s="253"/>
      <c r="BD897" s="253"/>
      <c r="BE897" s="253"/>
      <c r="BF897" s="253"/>
      <c r="BG897" s="253"/>
      <c r="BH897" s="253"/>
      <c r="BI897" s="253"/>
      <c r="BJ897" s="253"/>
      <c r="BK897" s="253"/>
      <c r="BL897" s="253"/>
      <c r="BM897" s="253"/>
      <c r="BN897" s="253"/>
      <c r="BO897" s="253"/>
      <c r="BP897" s="253"/>
      <c r="BQ897" s="253"/>
      <c r="BR897" s="253"/>
      <c r="BS897" s="253"/>
      <c r="BT897" s="253"/>
      <c r="BU897" s="253"/>
      <c r="BV897" s="253"/>
      <c r="BW897" s="253"/>
      <c r="BX897" s="253"/>
      <c r="BY897" s="253"/>
      <c r="BZ897" s="253"/>
      <c r="CA897" s="253"/>
      <c r="CB897" s="253"/>
      <c r="CC897" s="253"/>
      <c r="CD897" s="253"/>
      <c r="CE897" s="253"/>
      <c r="CF897" s="253"/>
      <c r="CG897" s="253"/>
      <c r="CH897" s="253"/>
      <c r="CI897" s="253"/>
      <c r="CJ897" s="253"/>
      <c r="CK897" s="253"/>
      <c r="CL897" s="253"/>
      <c r="CM897" s="253"/>
    </row>
    <row r="898" spans="1:91" x14ac:dyDescent="0.25">
      <c r="A898" s="253"/>
      <c r="B898" s="253"/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  <c r="AA898" s="253"/>
      <c r="AB898" s="253"/>
      <c r="AC898" s="253"/>
      <c r="AD898" s="253"/>
      <c r="AE898" s="253"/>
      <c r="AF898" s="253"/>
      <c r="AG898" s="253"/>
      <c r="AH898" s="253"/>
      <c r="AI898" s="253"/>
      <c r="AJ898" s="253"/>
      <c r="AK898" s="253"/>
      <c r="AL898" s="253"/>
      <c r="AM898" s="253"/>
      <c r="AN898" s="253"/>
      <c r="AO898" s="253"/>
      <c r="AP898" s="253"/>
      <c r="AQ898" s="253"/>
      <c r="AR898" s="253"/>
      <c r="AS898" s="253"/>
      <c r="AT898" s="253"/>
      <c r="AU898" s="253"/>
      <c r="AV898" s="253"/>
      <c r="AW898" s="253"/>
      <c r="AX898" s="253"/>
      <c r="AY898" s="253"/>
      <c r="AZ898" s="253"/>
      <c r="BA898" s="253"/>
      <c r="BB898" s="253"/>
      <c r="BC898" s="253"/>
      <c r="BD898" s="253"/>
      <c r="BE898" s="253"/>
      <c r="BF898" s="253"/>
      <c r="BG898" s="253"/>
      <c r="BH898" s="253"/>
      <c r="BI898" s="253"/>
      <c r="BJ898" s="253"/>
      <c r="BK898" s="253"/>
      <c r="BL898" s="253"/>
      <c r="BM898" s="253"/>
      <c r="BN898" s="253"/>
      <c r="BO898" s="253"/>
      <c r="BP898" s="253"/>
      <c r="BQ898" s="253"/>
      <c r="BR898" s="253"/>
      <c r="BS898" s="253"/>
      <c r="BT898" s="253"/>
      <c r="BU898" s="253"/>
      <c r="BV898" s="253"/>
      <c r="BW898" s="253"/>
      <c r="BX898" s="253"/>
      <c r="BY898" s="253"/>
      <c r="BZ898" s="253"/>
      <c r="CA898" s="253"/>
      <c r="CB898" s="253"/>
      <c r="CC898" s="253"/>
      <c r="CD898" s="253"/>
      <c r="CE898" s="253"/>
      <c r="CF898" s="253"/>
      <c r="CG898" s="253"/>
      <c r="CH898" s="253"/>
      <c r="CI898" s="253"/>
      <c r="CJ898" s="253"/>
      <c r="CK898" s="253"/>
      <c r="CL898" s="253"/>
      <c r="CM898" s="253"/>
    </row>
    <row r="899" spans="1:91" x14ac:dyDescent="0.25">
      <c r="A899" s="253"/>
      <c r="B899" s="253"/>
      <c r="C899" s="253"/>
      <c r="D899" s="253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  <c r="AA899" s="253"/>
      <c r="AB899" s="253"/>
      <c r="AC899" s="253"/>
      <c r="AD899" s="253"/>
      <c r="AE899" s="253"/>
      <c r="AF899" s="253"/>
      <c r="AG899" s="253"/>
      <c r="AH899" s="253"/>
      <c r="AI899" s="253"/>
      <c r="AJ899" s="253"/>
      <c r="AK899" s="253"/>
      <c r="AL899" s="253"/>
      <c r="AM899" s="253"/>
      <c r="AN899" s="253"/>
      <c r="AO899" s="253"/>
      <c r="AP899" s="253"/>
      <c r="AQ899" s="253"/>
      <c r="AR899" s="253"/>
      <c r="AS899" s="253"/>
      <c r="AT899" s="253"/>
      <c r="AU899" s="253"/>
      <c r="AV899" s="253"/>
      <c r="AW899" s="253"/>
      <c r="AX899" s="253"/>
      <c r="AY899" s="253"/>
      <c r="AZ899" s="253"/>
      <c r="BA899" s="253"/>
      <c r="BB899" s="253"/>
      <c r="BC899" s="253"/>
      <c r="BD899" s="253"/>
      <c r="BE899" s="253"/>
      <c r="BF899" s="253"/>
      <c r="BG899" s="253"/>
      <c r="BH899" s="253"/>
      <c r="BI899" s="253"/>
      <c r="BJ899" s="253"/>
      <c r="BK899" s="253"/>
      <c r="BL899" s="253"/>
      <c r="BM899" s="253"/>
      <c r="BN899" s="253"/>
      <c r="BO899" s="253"/>
      <c r="BP899" s="253"/>
      <c r="BQ899" s="253"/>
      <c r="BR899" s="253"/>
      <c r="BS899" s="253"/>
      <c r="BT899" s="253"/>
      <c r="BU899" s="253"/>
      <c r="BV899" s="253"/>
      <c r="BW899" s="253"/>
      <c r="BX899" s="253"/>
      <c r="BY899" s="253"/>
      <c r="BZ899" s="253"/>
      <c r="CA899" s="253"/>
      <c r="CB899" s="253"/>
      <c r="CC899" s="253"/>
      <c r="CD899" s="253"/>
      <c r="CE899" s="253"/>
      <c r="CF899" s="253"/>
      <c r="CG899" s="253"/>
      <c r="CH899" s="253"/>
      <c r="CI899" s="253"/>
      <c r="CJ899" s="253"/>
      <c r="CK899" s="253"/>
      <c r="CL899" s="253"/>
      <c r="CM899" s="253"/>
    </row>
    <row r="900" spans="1:91" x14ac:dyDescent="0.25">
      <c r="A900" s="253"/>
      <c r="B900" s="253"/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  <c r="AA900" s="253"/>
      <c r="AB900" s="253"/>
      <c r="AC900" s="253"/>
      <c r="AD900" s="253"/>
      <c r="AE900" s="253"/>
      <c r="AF900" s="253"/>
      <c r="AG900" s="253"/>
      <c r="AH900" s="253"/>
      <c r="AI900" s="253"/>
      <c r="AJ900" s="253"/>
      <c r="AK900" s="253"/>
      <c r="AL900" s="253"/>
      <c r="AM900" s="253"/>
      <c r="AN900" s="253"/>
      <c r="AO900" s="253"/>
      <c r="AP900" s="253"/>
      <c r="AQ900" s="253"/>
      <c r="AR900" s="253"/>
      <c r="AS900" s="253"/>
      <c r="AT900" s="253"/>
      <c r="AU900" s="253"/>
      <c r="AV900" s="253"/>
      <c r="AW900" s="253"/>
      <c r="AX900" s="253"/>
      <c r="AY900" s="253"/>
      <c r="AZ900" s="253"/>
      <c r="BA900" s="253"/>
      <c r="BB900" s="253"/>
      <c r="BC900" s="253"/>
      <c r="BD900" s="253"/>
      <c r="BE900" s="253"/>
      <c r="BF900" s="253"/>
      <c r="BG900" s="253"/>
      <c r="BH900" s="253"/>
      <c r="BI900" s="253"/>
      <c r="BJ900" s="253"/>
      <c r="BK900" s="253"/>
      <c r="BL900" s="253"/>
      <c r="BM900" s="253"/>
      <c r="BN900" s="253"/>
      <c r="BO900" s="253"/>
      <c r="BP900" s="253"/>
      <c r="BQ900" s="253"/>
      <c r="BR900" s="253"/>
      <c r="BS900" s="253"/>
      <c r="BT900" s="253"/>
      <c r="BU900" s="253"/>
      <c r="BV900" s="253"/>
      <c r="BW900" s="253"/>
      <c r="BX900" s="253"/>
      <c r="BY900" s="253"/>
      <c r="BZ900" s="253"/>
      <c r="CA900" s="253"/>
      <c r="CB900" s="253"/>
      <c r="CC900" s="253"/>
      <c r="CD900" s="253"/>
      <c r="CE900" s="253"/>
      <c r="CF900" s="253"/>
      <c r="CG900" s="253"/>
      <c r="CH900" s="253"/>
      <c r="CI900" s="253"/>
      <c r="CJ900" s="253"/>
      <c r="CK900" s="253"/>
      <c r="CL900" s="253"/>
      <c r="CM900" s="253"/>
    </row>
    <row r="901" spans="1:91" x14ac:dyDescent="0.25">
      <c r="A901" s="253"/>
      <c r="B901" s="253"/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  <c r="AA901" s="253"/>
      <c r="AB901" s="253"/>
      <c r="AC901" s="253"/>
      <c r="AD901" s="253"/>
      <c r="AE901" s="253"/>
      <c r="AF901" s="253"/>
      <c r="AG901" s="253"/>
      <c r="AH901" s="253"/>
      <c r="AI901" s="253"/>
      <c r="AJ901" s="253"/>
      <c r="AK901" s="253"/>
      <c r="AL901" s="253"/>
      <c r="AM901" s="253"/>
      <c r="AN901" s="253"/>
      <c r="AO901" s="253"/>
      <c r="AP901" s="253"/>
      <c r="AQ901" s="253"/>
      <c r="AR901" s="253"/>
      <c r="AS901" s="253"/>
      <c r="AT901" s="253"/>
      <c r="AU901" s="253"/>
      <c r="AV901" s="253"/>
      <c r="AW901" s="253"/>
      <c r="AX901" s="253"/>
      <c r="AY901" s="253"/>
      <c r="AZ901" s="253"/>
      <c r="BA901" s="253"/>
      <c r="BB901" s="253"/>
      <c r="BC901" s="253"/>
      <c r="BD901" s="253"/>
      <c r="BE901" s="253"/>
      <c r="BF901" s="253"/>
      <c r="BG901" s="253"/>
      <c r="BH901" s="253"/>
      <c r="BI901" s="253"/>
      <c r="BJ901" s="253"/>
      <c r="BK901" s="253"/>
      <c r="BL901" s="253"/>
      <c r="BM901" s="253"/>
      <c r="BN901" s="253"/>
      <c r="BO901" s="253"/>
      <c r="BP901" s="253"/>
      <c r="BQ901" s="253"/>
      <c r="BR901" s="253"/>
      <c r="BS901" s="253"/>
      <c r="BT901" s="253"/>
      <c r="BU901" s="253"/>
      <c r="BV901" s="253"/>
      <c r="BW901" s="253"/>
      <c r="BX901" s="253"/>
      <c r="BY901" s="253"/>
      <c r="BZ901" s="253"/>
      <c r="CA901" s="253"/>
      <c r="CB901" s="253"/>
      <c r="CC901" s="253"/>
      <c r="CD901" s="253"/>
      <c r="CE901" s="253"/>
      <c r="CF901" s="253"/>
      <c r="CG901" s="253"/>
      <c r="CH901" s="253"/>
      <c r="CI901" s="253"/>
      <c r="CJ901" s="253"/>
      <c r="CK901" s="253"/>
      <c r="CL901" s="253"/>
      <c r="CM901" s="253"/>
    </row>
    <row r="902" spans="1:91" x14ac:dyDescent="0.25">
      <c r="A902" s="253"/>
      <c r="B902" s="253"/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  <c r="AA902" s="253"/>
      <c r="AB902" s="253"/>
      <c r="AC902" s="253"/>
      <c r="AD902" s="253"/>
      <c r="AE902" s="253"/>
      <c r="AF902" s="253"/>
      <c r="AG902" s="253"/>
      <c r="AH902" s="253"/>
      <c r="AI902" s="253"/>
      <c r="AJ902" s="253"/>
      <c r="AK902" s="253"/>
      <c r="AL902" s="253"/>
      <c r="AM902" s="253"/>
      <c r="AN902" s="253"/>
      <c r="AO902" s="253"/>
      <c r="AP902" s="253"/>
      <c r="AQ902" s="253"/>
      <c r="AR902" s="253"/>
      <c r="AS902" s="253"/>
      <c r="AT902" s="253"/>
      <c r="AU902" s="253"/>
      <c r="AV902" s="253"/>
      <c r="AW902" s="253"/>
      <c r="AX902" s="253"/>
      <c r="AY902" s="253"/>
      <c r="AZ902" s="253"/>
      <c r="BA902" s="253"/>
      <c r="BB902" s="253"/>
      <c r="BC902" s="253"/>
      <c r="BD902" s="253"/>
      <c r="BE902" s="253"/>
      <c r="BF902" s="253"/>
      <c r="BG902" s="253"/>
      <c r="BH902" s="253"/>
      <c r="BI902" s="253"/>
      <c r="BJ902" s="253"/>
      <c r="BK902" s="253"/>
      <c r="BL902" s="253"/>
      <c r="BM902" s="253"/>
      <c r="BN902" s="253"/>
      <c r="BO902" s="253"/>
      <c r="BP902" s="253"/>
      <c r="BQ902" s="253"/>
      <c r="BR902" s="253"/>
      <c r="BS902" s="253"/>
      <c r="BT902" s="253"/>
      <c r="BU902" s="253"/>
      <c r="BV902" s="253"/>
      <c r="BW902" s="253"/>
      <c r="BX902" s="253"/>
      <c r="BY902" s="253"/>
      <c r="BZ902" s="253"/>
      <c r="CA902" s="253"/>
      <c r="CB902" s="253"/>
      <c r="CC902" s="253"/>
      <c r="CD902" s="253"/>
      <c r="CE902" s="253"/>
      <c r="CF902" s="253"/>
      <c r="CG902" s="253"/>
      <c r="CH902" s="253"/>
      <c r="CI902" s="253"/>
      <c r="CJ902" s="253"/>
      <c r="CK902" s="253"/>
      <c r="CL902" s="253"/>
      <c r="CM902" s="253"/>
    </row>
    <row r="903" spans="1:91" x14ac:dyDescent="0.25">
      <c r="A903" s="253"/>
      <c r="B903" s="253"/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  <c r="AA903" s="253"/>
      <c r="AB903" s="253"/>
      <c r="AC903" s="253"/>
      <c r="AD903" s="253"/>
      <c r="AE903" s="253"/>
      <c r="AF903" s="253"/>
      <c r="AG903" s="253"/>
      <c r="AH903" s="253"/>
      <c r="AI903" s="253"/>
      <c r="AJ903" s="253"/>
      <c r="AK903" s="253"/>
      <c r="AL903" s="253"/>
      <c r="AM903" s="253"/>
      <c r="AN903" s="253"/>
      <c r="AO903" s="253"/>
      <c r="AP903" s="253"/>
      <c r="AQ903" s="253"/>
      <c r="AR903" s="253"/>
      <c r="AS903" s="253"/>
      <c r="AT903" s="253"/>
      <c r="AU903" s="253"/>
      <c r="AV903" s="253"/>
      <c r="AW903" s="253"/>
      <c r="AX903" s="253"/>
      <c r="AY903" s="253"/>
      <c r="AZ903" s="253"/>
      <c r="BA903" s="253"/>
      <c r="BB903" s="253"/>
      <c r="BC903" s="253"/>
      <c r="BD903" s="253"/>
      <c r="BE903" s="253"/>
      <c r="BF903" s="253"/>
      <c r="BG903" s="253"/>
      <c r="BH903" s="253"/>
      <c r="BI903" s="253"/>
      <c r="BJ903" s="253"/>
      <c r="BK903" s="253"/>
      <c r="BL903" s="253"/>
      <c r="BM903" s="253"/>
      <c r="BN903" s="253"/>
      <c r="BO903" s="253"/>
      <c r="BP903" s="253"/>
      <c r="BQ903" s="253"/>
      <c r="BR903" s="253"/>
      <c r="BS903" s="253"/>
      <c r="BT903" s="253"/>
      <c r="BU903" s="253"/>
      <c r="BV903" s="253"/>
      <c r="BW903" s="253"/>
      <c r="BX903" s="253"/>
      <c r="BY903" s="253"/>
      <c r="BZ903" s="253"/>
      <c r="CA903" s="253"/>
      <c r="CB903" s="253"/>
      <c r="CC903" s="253"/>
      <c r="CD903" s="253"/>
      <c r="CE903" s="253"/>
      <c r="CF903" s="253"/>
      <c r="CG903" s="253"/>
      <c r="CH903" s="253"/>
      <c r="CI903" s="253"/>
      <c r="CJ903" s="253"/>
      <c r="CK903" s="253"/>
      <c r="CL903" s="253"/>
      <c r="CM903" s="253"/>
    </row>
    <row r="904" spans="1:91" x14ac:dyDescent="0.25">
      <c r="A904" s="253"/>
      <c r="B904" s="253"/>
      <c r="C904" s="253"/>
      <c r="D904" s="253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  <c r="AA904" s="253"/>
      <c r="AB904" s="253"/>
      <c r="AC904" s="253"/>
      <c r="AD904" s="253"/>
      <c r="AE904" s="253"/>
      <c r="AF904" s="253"/>
      <c r="AG904" s="253"/>
      <c r="AH904" s="253"/>
      <c r="AI904" s="253"/>
      <c r="AJ904" s="253"/>
      <c r="AK904" s="253"/>
      <c r="AL904" s="253"/>
      <c r="AM904" s="253"/>
      <c r="AN904" s="253"/>
      <c r="AO904" s="253"/>
      <c r="AP904" s="253"/>
      <c r="AQ904" s="253"/>
      <c r="AR904" s="253"/>
      <c r="AS904" s="253"/>
      <c r="AT904" s="253"/>
      <c r="AU904" s="253"/>
      <c r="AV904" s="253"/>
      <c r="AW904" s="253"/>
      <c r="AX904" s="253"/>
      <c r="AY904" s="253"/>
      <c r="AZ904" s="253"/>
      <c r="BA904" s="253"/>
      <c r="BB904" s="253"/>
      <c r="BC904" s="253"/>
      <c r="BD904" s="253"/>
      <c r="BE904" s="253"/>
      <c r="BF904" s="253"/>
      <c r="BG904" s="253"/>
      <c r="BH904" s="253"/>
      <c r="BI904" s="253"/>
      <c r="BJ904" s="253"/>
      <c r="BK904" s="253"/>
      <c r="BL904" s="253"/>
      <c r="BM904" s="253"/>
      <c r="BN904" s="253"/>
      <c r="BO904" s="253"/>
      <c r="BP904" s="253"/>
      <c r="BQ904" s="253"/>
      <c r="BR904" s="253"/>
      <c r="BS904" s="253"/>
      <c r="BT904" s="253"/>
      <c r="BU904" s="253"/>
      <c r="BV904" s="253"/>
      <c r="BW904" s="253"/>
      <c r="BX904" s="253"/>
      <c r="BY904" s="253"/>
      <c r="BZ904" s="253"/>
      <c r="CA904" s="253"/>
      <c r="CB904" s="253"/>
      <c r="CC904" s="253"/>
      <c r="CD904" s="253"/>
      <c r="CE904" s="253"/>
      <c r="CF904" s="253"/>
      <c r="CG904" s="253"/>
      <c r="CH904" s="253"/>
      <c r="CI904" s="253"/>
      <c r="CJ904" s="253"/>
      <c r="CK904" s="253"/>
      <c r="CL904" s="253"/>
      <c r="CM904" s="253"/>
    </row>
    <row r="905" spans="1:91" x14ac:dyDescent="0.25">
      <c r="A905" s="253"/>
      <c r="B905" s="253"/>
      <c r="C905" s="253"/>
      <c r="D905" s="253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  <c r="AA905" s="253"/>
      <c r="AB905" s="253"/>
      <c r="AC905" s="253"/>
      <c r="AD905" s="253"/>
      <c r="AE905" s="253"/>
      <c r="AF905" s="253"/>
      <c r="AG905" s="253"/>
      <c r="AH905" s="253"/>
      <c r="AI905" s="253"/>
      <c r="AJ905" s="253"/>
      <c r="AK905" s="253"/>
      <c r="AL905" s="253"/>
      <c r="AM905" s="253"/>
      <c r="AN905" s="253"/>
      <c r="AO905" s="253"/>
      <c r="AP905" s="253"/>
      <c r="AQ905" s="253"/>
      <c r="AR905" s="253"/>
      <c r="AS905" s="253"/>
      <c r="AT905" s="253"/>
      <c r="AU905" s="253"/>
      <c r="AV905" s="253"/>
      <c r="AW905" s="253"/>
      <c r="AX905" s="253"/>
      <c r="AY905" s="253"/>
      <c r="AZ905" s="253"/>
      <c r="BA905" s="253"/>
      <c r="BB905" s="253"/>
      <c r="BC905" s="253"/>
      <c r="BD905" s="253"/>
      <c r="BE905" s="253"/>
      <c r="BF905" s="253"/>
      <c r="BG905" s="253"/>
      <c r="BH905" s="253"/>
      <c r="BI905" s="253"/>
      <c r="BJ905" s="253"/>
      <c r="BK905" s="253"/>
      <c r="BL905" s="253"/>
      <c r="BM905" s="253"/>
      <c r="BN905" s="253"/>
      <c r="BO905" s="253"/>
      <c r="BP905" s="253"/>
      <c r="BQ905" s="253"/>
      <c r="BR905" s="253"/>
      <c r="BS905" s="253"/>
      <c r="BT905" s="253"/>
      <c r="BU905" s="253"/>
      <c r="BV905" s="253"/>
      <c r="BW905" s="253"/>
      <c r="BX905" s="253"/>
      <c r="BY905" s="253"/>
      <c r="BZ905" s="253"/>
      <c r="CA905" s="253"/>
      <c r="CB905" s="253"/>
      <c r="CC905" s="253"/>
      <c r="CD905" s="253"/>
      <c r="CE905" s="253"/>
      <c r="CF905" s="253"/>
      <c r="CG905" s="253"/>
      <c r="CH905" s="253"/>
      <c r="CI905" s="253"/>
      <c r="CJ905" s="253"/>
      <c r="CK905" s="253"/>
      <c r="CL905" s="253"/>
      <c r="CM905" s="253"/>
    </row>
    <row r="906" spans="1:91" x14ac:dyDescent="0.25">
      <c r="A906" s="253"/>
      <c r="B906" s="253"/>
      <c r="C906" s="253"/>
      <c r="D906" s="253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  <c r="AA906" s="253"/>
      <c r="AB906" s="253"/>
      <c r="AC906" s="253"/>
      <c r="AD906" s="253"/>
      <c r="AE906" s="253"/>
      <c r="AF906" s="253"/>
      <c r="AG906" s="253"/>
      <c r="AH906" s="253"/>
      <c r="AI906" s="253"/>
      <c r="AJ906" s="253"/>
      <c r="AK906" s="253"/>
      <c r="AL906" s="253"/>
      <c r="AM906" s="253"/>
      <c r="AN906" s="253"/>
      <c r="AO906" s="253"/>
      <c r="AP906" s="253"/>
      <c r="AQ906" s="253"/>
      <c r="AR906" s="253"/>
      <c r="AS906" s="253"/>
      <c r="AT906" s="253"/>
      <c r="AU906" s="253"/>
      <c r="AV906" s="253"/>
      <c r="AW906" s="253"/>
      <c r="AX906" s="253"/>
      <c r="AY906" s="253"/>
      <c r="AZ906" s="253"/>
      <c r="BA906" s="253"/>
      <c r="BB906" s="253"/>
      <c r="BC906" s="253"/>
      <c r="BD906" s="253"/>
      <c r="BE906" s="253"/>
      <c r="BF906" s="253"/>
      <c r="BG906" s="253"/>
      <c r="BH906" s="253"/>
      <c r="BI906" s="253"/>
      <c r="BJ906" s="253"/>
      <c r="BK906" s="253"/>
      <c r="BL906" s="253"/>
      <c r="BM906" s="253"/>
      <c r="BN906" s="253"/>
      <c r="BO906" s="253"/>
      <c r="BP906" s="253"/>
      <c r="BQ906" s="253"/>
      <c r="BR906" s="253"/>
      <c r="BS906" s="253"/>
      <c r="BT906" s="253"/>
      <c r="BU906" s="253"/>
      <c r="BV906" s="253"/>
      <c r="BW906" s="253"/>
      <c r="BX906" s="253"/>
      <c r="BY906" s="253"/>
      <c r="BZ906" s="253"/>
      <c r="CA906" s="253"/>
      <c r="CB906" s="253"/>
      <c r="CC906" s="253"/>
      <c r="CD906" s="253"/>
      <c r="CE906" s="253"/>
      <c r="CF906" s="253"/>
      <c r="CG906" s="253"/>
      <c r="CH906" s="253"/>
      <c r="CI906" s="253"/>
      <c r="CJ906" s="253"/>
      <c r="CK906" s="253"/>
      <c r="CL906" s="253"/>
      <c r="CM906" s="253"/>
    </row>
    <row r="907" spans="1:91" x14ac:dyDescent="0.25">
      <c r="A907" s="253"/>
      <c r="B907" s="253"/>
      <c r="C907" s="253"/>
      <c r="D907" s="253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  <c r="AA907" s="253"/>
      <c r="AB907" s="253"/>
      <c r="AC907" s="253"/>
      <c r="AD907" s="253"/>
      <c r="AE907" s="253"/>
      <c r="AF907" s="253"/>
      <c r="AG907" s="253"/>
      <c r="AH907" s="253"/>
      <c r="AI907" s="253"/>
      <c r="AJ907" s="253"/>
      <c r="AK907" s="253"/>
      <c r="AL907" s="253"/>
      <c r="AM907" s="253"/>
      <c r="AN907" s="253"/>
      <c r="AO907" s="253"/>
      <c r="AP907" s="253"/>
      <c r="AQ907" s="253"/>
      <c r="AR907" s="253"/>
      <c r="AS907" s="253"/>
      <c r="AT907" s="253"/>
      <c r="AU907" s="253"/>
      <c r="AV907" s="253"/>
      <c r="AW907" s="253"/>
      <c r="AX907" s="253"/>
      <c r="AY907" s="253"/>
      <c r="AZ907" s="253"/>
      <c r="BA907" s="253"/>
      <c r="BB907" s="253"/>
      <c r="BC907" s="253"/>
      <c r="BD907" s="253"/>
      <c r="BE907" s="253"/>
      <c r="BF907" s="253"/>
      <c r="BG907" s="253"/>
      <c r="BH907" s="253"/>
      <c r="BI907" s="253"/>
      <c r="BJ907" s="253"/>
      <c r="BK907" s="253"/>
      <c r="BL907" s="253"/>
      <c r="BM907" s="253"/>
      <c r="BN907" s="253"/>
      <c r="BO907" s="253"/>
      <c r="BP907" s="253"/>
      <c r="BQ907" s="253"/>
      <c r="BR907" s="253"/>
      <c r="BS907" s="253"/>
      <c r="BT907" s="253"/>
      <c r="BU907" s="253"/>
      <c r="BV907" s="253"/>
      <c r="BW907" s="253"/>
      <c r="BX907" s="253"/>
      <c r="BY907" s="253"/>
      <c r="BZ907" s="253"/>
      <c r="CA907" s="253"/>
      <c r="CB907" s="253"/>
      <c r="CC907" s="253"/>
      <c r="CD907" s="253"/>
      <c r="CE907" s="253"/>
      <c r="CF907" s="253"/>
      <c r="CG907" s="253"/>
      <c r="CH907" s="253"/>
      <c r="CI907" s="253"/>
      <c r="CJ907" s="253"/>
      <c r="CK907" s="253"/>
      <c r="CL907" s="253"/>
      <c r="CM907" s="253"/>
    </row>
    <row r="908" spans="1:91" x14ac:dyDescent="0.25">
      <c r="A908" s="253"/>
      <c r="B908" s="253"/>
      <c r="C908" s="253"/>
      <c r="D908" s="253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  <c r="AA908" s="253"/>
      <c r="AB908" s="253"/>
      <c r="AC908" s="253"/>
      <c r="AD908" s="253"/>
      <c r="AE908" s="253"/>
      <c r="AF908" s="253"/>
      <c r="AG908" s="253"/>
      <c r="AH908" s="253"/>
      <c r="AI908" s="253"/>
      <c r="AJ908" s="253"/>
      <c r="AK908" s="253"/>
      <c r="AL908" s="253"/>
      <c r="AM908" s="253"/>
      <c r="AN908" s="253"/>
      <c r="AO908" s="253"/>
      <c r="AP908" s="253"/>
      <c r="AQ908" s="253"/>
      <c r="AR908" s="253"/>
      <c r="AS908" s="253"/>
      <c r="AT908" s="253"/>
      <c r="AU908" s="253"/>
      <c r="AV908" s="253"/>
      <c r="AW908" s="253"/>
      <c r="AX908" s="253"/>
      <c r="AY908" s="253"/>
      <c r="AZ908" s="253"/>
      <c r="BA908" s="253"/>
      <c r="BB908" s="253"/>
      <c r="BC908" s="253"/>
      <c r="BD908" s="253"/>
      <c r="BE908" s="253"/>
      <c r="BF908" s="253"/>
      <c r="BG908" s="253"/>
      <c r="BH908" s="253"/>
      <c r="BI908" s="253"/>
      <c r="BJ908" s="253"/>
      <c r="BK908" s="253"/>
      <c r="BL908" s="253"/>
      <c r="BM908" s="253"/>
      <c r="BN908" s="253"/>
      <c r="BO908" s="253"/>
      <c r="BP908" s="253"/>
      <c r="BQ908" s="253"/>
      <c r="BR908" s="253"/>
      <c r="BS908" s="253"/>
      <c r="BT908" s="253"/>
      <c r="BU908" s="253"/>
      <c r="BV908" s="253"/>
      <c r="BW908" s="253"/>
      <c r="BX908" s="253"/>
      <c r="BY908" s="253"/>
      <c r="BZ908" s="253"/>
      <c r="CA908" s="253"/>
      <c r="CB908" s="253"/>
      <c r="CC908" s="253"/>
      <c r="CD908" s="253"/>
      <c r="CE908" s="253"/>
      <c r="CF908" s="253"/>
      <c r="CG908" s="253"/>
      <c r="CH908" s="253"/>
      <c r="CI908" s="253"/>
      <c r="CJ908" s="253"/>
      <c r="CK908" s="253"/>
      <c r="CL908" s="253"/>
      <c r="CM908" s="253"/>
    </row>
    <row r="909" spans="1:91" x14ac:dyDescent="0.25">
      <c r="A909" s="253"/>
      <c r="B909" s="253"/>
      <c r="C909" s="253"/>
      <c r="D909" s="253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  <c r="AA909" s="253"/>
      <c r="AB909" s="253"/>
      <c r="AC909" s="253"/>
      <c r="AD909" s="253"/>
      <c r="AE909" s="253"/>
      <c r="AF909" s="253"/>
      <c r="AG909" s="253"/>
      <c r="AH909" s="253"/>
      <c r="AI909" s="253"/>
      <c r="AJ909" s="253"/>
      <c r="AK909" s="253"/>
      <c r="AL909" s="253"/>
      <c r="AM909" s="253"/>
      <c r="AN909" s="253"/>
      <c r="AO909" s="253"/>
      <c r="AP909" s="253"/>
      <c r="AQ909" s="253"/>
      <c r="AR909" s="253"/>
      <c r="AS909" s="253"/>
      <c r="AT909" s="253"/>
      <c r="AU909" s="253"/>
      <c r="AV909" s="253"/>
      <c r="AW909" s="253"/>
      <c r="AX909" s="253"/>
      <c r="AY909" s="253"/>
      <c r="AZ909" s="253"/>
      <c r="BA909" s="253"/>
      <c r="BB909" s="253"/>
      <c r="BC909" s="253"/>
      <c r="BD909" s="253"/>
      <c r="BE909" s="253"/>
      <c r="BF909" s="253"/>
      <c r="BG909" s="253"/>
      <c r="BH909" s="253"/>
      <c r="BI909" s="253"/>
      <c r="BJ909" s="253"/>
      <c r="BK909" s="253"/>
      <c r="BL909" s="253"/>
      <c r="BM909" s="253"/>
      <c r="BN909" s="253"/>
      <c r="BO909" s="253"/>
      <c r="BP909" s="253"/>
      <c r="BQ909" s="253"/>
      <c r="BR909" s="253"/>
      <c r="BS909" s="253"/>
      <c r="BT909" s="253"/>
      <c r="BU909" s="253"/>
      <c r="BV909" s="253"/>
      <c r="BW909" s="253"/>
      <c r="BX909" s="253"/>
      <c r="BY909" s="253"/>
      <c r="BZ909" s="253"/>
      <c r="CA909" s="253"/>
      <c r="CB909" s="253"/>
      <c r="CC909" s="253"/>
      <c r="CD909" s="253"/>
      <c r="CE909" s="253"/>
      <c r="CF909" s="253"/>
      <c r="CG909" s="253"/>
      <c r="CH909" s="253"/>
      <c r="CI909" s="253"/>
      <c r="CJ909" s="253"/>
      <c r="CK909" s="253"/>
      <c r="CL909" s="253"/>
      <c r="CM909" s="253"/>
    </row>
    <row r="910" spans="1:91" x14ac:dyDescent="0.25">
      <c r="A910" s="253"/>
      <c r="B910" s="253"/>
      <c r="C910" s="253"/>
      <c r="D910" s="253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  <c r="AA910" s="253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3"/>
      <c r="AN910" s="253"/>
      <c r="AO910" s="253"/>
      <c r="AP910" s="253"/>
      <c r="AQ910" s="253"/>
      <c r="AR910" s="253"/>
      <c r="AS910" s="253"/>
      <c r="AT910" s="253"/>
      <c r="AU910" s="253"/>
      <c r="AV910" s="253"/>
      <c r="AW910" s="253"/>
      <c r="AX910" s="253"/>
      <c r="AY910" s="253"/>
      <c r="AZ910" s="253"/>
      <c r="BA910" s="253"/>
      <c r="BB910" s="253"/>
      <c r="BC910" s="253"/>
      <c r="BD910" s="253"/>
      <c r="BE910" s="253"/>
      <c r="BF910" s="253"/>
      <c r="BG910" s="253"/>
      <c r="BH910" s="253"/>
      <c r="BI910" s="253"/>
      <c r="BJ910" s="253"/>
      <c r="BK910" s="253"/>
      <c r="BL910" s="253"/>
      <c r="BM910" s="253"/>
      <c r="BN910" s="253"/>
      <c r="BO910" s="253"/>
      <c r="BP910" s="253"/>
      <c r="BQ910" s="253"/>
      <c r="BR910" s="253"/>
      <c r="BS910" s="253"/>
      <c r="BT910" s="253"/>
      <c r="BU910" s="253"/>
      <c r="BV910" s="253"/>
      <c r="BW910" s="253"/>
      <c r="BX910" s="253"/>
      <c r="BY910" s="253"/>
      <c r="BZ910" s="253"/>
      <c r="CA910" s="253"/>
      <c r="CB910" s="253"/>
      <c r="CC910" s="253"/>
      <c r="CD910" s="253"/>
      <c r="CE910" s="253"/>
      <c r="CF910" s="253"/>
      <c r="CG910" s="253"/>
      <c r="CH910" s="253"/>
      <c r="CI910" s="253"/>
      <c r="CJ910" s="253"/>
      <c r="CK910" s="253"/>
      <c r="CL910" s="253"/>
      <c r="CM910" s="253"/>
    </row>
    <row r="911" spans="1:91" x14ac:dyDescent="0.25">
      <c r="A911" s="253"/>
      <c r="B911" s="253"/>
      <c r="C911" s="253"/>
      <c r="D911" s="253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  <c r="AA911" s="253"/>
      <c r="AB911" s="253"/>
      <c r="AC911" s="253"/>
      <c r="AD911" s="253"/>
      <c r="AE911" s="253"/>
      <c r="AF911" s="253"/>
      <c r="AG911" s="253"/>
      <c r="AH911" s="253"/>
      <c r="AI911" s="253"/>
      <c r="AJ911" s="253"/>
      <c r="AK911" s="253"/>
      <c r="AL911" s="253"/>
      <c r="AM911" s="253"/>
      <c r="AN911" s="253"/>
      <c r="AO911" s="253"/>
      <c r="AP911" s="253"/>
      <c r="AQ911" s="253"/>
      <c r="AR911" s="253"/>
      <c r="AS911" s="253"/>
      <c r="AT911" s="253"/>
      <c r="AU911" s="253"/>
      <c r="AV911" s="253"/>
      <c r="AW911" s="253"/>
      <c r="AX911" s="253"/>
      <c r="AY911" s="253"/>
      <c r="AZ911" s="253"/>
      <c r="BA911" s="253"/>
      <c r="BB911" s="253"/>
      <c r="BC911" s="253"/>
      <c r="BD911" s="253"/>
      <c r="BE911" s="253"/>
      <c r="BF911" s="253"/>
      <c r="BG911" s="253"/>
      <c r="BH911" s="253"/>
      <c r="BI911" s="253"/>
      <c r="BJ911" s="253"/>
      <c r="BK911" s="253"/>
      <c r="BL911" s="253"/>
      <c r="BM911" s="253"/>
      <c r="BN911" s="253"/>
      <c r="BO911" s="253"/>
      <c r="BP911" s="253"/>
      <c r="BQ911" s="253"/>
      <c r="BR911" s="253"/>
      <c r="BS911" s="253"/>
      <c r="BT911" s="253"/>
      <c r="BU911" s="253"/>
      <c r="BV911" s="253"/>
      <c r="BW911" s="253"/>
      <c r="BX911" s="253"/>
      <c r="BY911" s="253"/>
      <c r="BZ911" s="253"/>
      <c r="CA911" s="253"/>
      <c r="CB911" s="253"/>
      <c r="CC911" s="253"/>
      <c r="CD911" s="253"/>
      <c r="CE911" s="253"/>
      <c r="CF911" s="253"/>
      <c r="CG911" s="253"/>
      <c r="CH911" s="253"/>
      <c r="CI911" s="253"/>
      <c r="CJ911" s="253"/>
      <c r="CK911" s="253"/>
      <c r="CL911" s="253"/>
      <c r="CM911" s="253"/>
    </row>
    <row r="912" spans="1:91" x14ac:dyDescent="0.25">
      <c r="A912" s="253"/>
      <c r="B912" s="253"/>
      <c r="C912" s="253"/>
      <c r="D912" s="253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  <c r="AA912" s="253"/>
      <c r="AB912" s="253"/>
      <c r="AC912" s="253"/>
      <c r="AD912" s="253"/>
      <c r="AE912" s="253"/>
      <c r="AF912" s="253"/>
      <c r="AG912" s="253"/>
      <c r="AH912" s="253"/>
      <c r="AI912" s="253"/>
      <c r="AJ912" s="253"/>
      <c r="AK912" s="253"/>
      <c r="AL912" s="253"/>
      <c r="AM912" s="253"/>
      <c r="AN912" s="253"/>
      <c r="AO912" s="253"/>
      <c r="AP912" s="253"/>
      <c r="AQ912" s="253"/>
      <c r="AR912" s="253"/>
      <c r="AS912" s="253"/>
      <c r="AT912" s="253"/>
      <c r="AU912" s="253"/>
      <c r="AV912" s="253"/>
      <c r="AW912" s="253"/>
      <c r="AX912" s="253"/>
      <c r="AY912" s="253"/>
      <c r="AZ912" s="253"/>
      <c r="BA912" s="253"/>
      <c r="BB912" s="253"/>
      <c r="BC912" s="253"/>
      <c r="BD912" s="253"/>
      <c r="BE912" s="253"/>
      <c r="BF912" s="253"/>
      <c r="BG912" s="253"/>
      <c r="BH912" s="253"/>
      <c r="BI912" s="253"/>
      <c r="BJ912" s="253"/>
      <c r="BK912" s="253"/>
      <c r="BL912" s="253"/>
      <c r="BM912" s="253"/>
      <c r="BN912" s="253"/>
      <c r="BO912" s="253"/>
      <c r="BP912" s="253"/>
      <c r="BQ912" s="253"/>
      <c r="BR912" s="253"/>
      <c r="BS912" s="253"/>
      <c r="BT912" s="253"/>
      <c r="BU912" s="253"/>
      <c r="BV912" s="253"/>
      <c r="BW912" s="253"/>
      <c r="BX912" s="253"/>
      <c r="BY912" s="253"/>
      <c r="BZ912" s="253"/>
      <c r="CA912" s="253"/>
      <c r="CB912" s="253"/>
      <c r="CC912" s="253"/>
      <c r="CD912" s="253"/>
      <c r="CE912" s="253"/>
      <c r="CF912" s="253"/>
      <c r="CG912" s="253"/>
      <c r="CH912" s="253"/>
      <c r="CI912" s="253"/>
      <c r="CJ912" s="253"/>
      <c r="CK912" s="253"/>
      <c r="CL912" s="253"/>
      <c r="CM912" s="253"/>
    </row>
    <row r="913" spans="1:91" x14ac:dyDescent="0.25">
      <c r="A913" s="253"/>
      <c r="B913" s="253"/>
      <c r="C913" s="253"/>
      <c r="D913" s="253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  <c r="AA913" s="253"/>
      <c r="AB913" s="253"/>
      <c r="AC913" s="253"/>
      <c r="AD913" s="253"/>
      <c r="AE913" s="253"/>
      <c r="AF913" s="253"/>
      <c r="AG913" s="253"/>
      <c r="AH913" s="253"/>
      <c r="AI913" s="253"/>
      <c r="AJ913" s="253"/>
      <c r="AK913" s="253"/>
      <c r="AL913" s="253"/>
      <c r="AM913" s="253"/>
      <c r="AN913" s="253"/>
      <c r="AO913" s="253"/>
      <c r="AP913" s="253"/>
      <c r="AQ913" s="253"/>
      <c r="AR913" s="253"/>
      <c r="AS913" s="253"/>
      <c r="AT913" s="253"/>
      <c r="AU913" s="253"/>
      <c r="AV913" s="253"/>
      <c r="AW913" s="253"/>
      <c r="AX913" s="253"/>
      <c r="AY913" s="253"/>
      <c r="AZ913" s="253"/>
      <c r="BA913" s="253"/>
      <c r="BB913" s="253"/>
      <c r="BC913" s="253"/>
      <c r="BD913" s="253"/>
      <c r="BE913" s="253"/>
      <c r="BF913" s="253"/>
      <c r="BG913" s="253"/>
      <c r="BH913" s="253"/>
      <c r="BI913" s="253"/>
      <c r="BJ913" s="253"/>
      <c r="BK913" s="253"/>
      <c r="BL913" s="253"/>
      <c r="BM913" s="253"/>
      <c r="BN913" s="253"/>
      <c r="BO913" s="253"/>
      <c r="BP913" s="253"/>
      <c r="BQ913" s="253"/>
      <c r="BR913" s="253"/>
      <c r="BS913" s="253"/>
      <c r="BT913" s="253"/>
      <c r="BU913" s="253"/>
      <c r="BV913" s="253"/>
      <c r="BW913" s="253"/>
      <c r="BX913" s="253"/>
      <c r="BY913" s="253"/>
      <c r="BZ913" s="253"/>
      <c r="CA913" s="253"/>
      <c r="CB913" s="253"/>
      <c r="CC913" s="253"/>
      <c r="CD913" s="253"/>
      <c r="CE913" s="253"/>
      <c r="CF913" s="253"/>
      <c r="CG913" s="253"/>
      <c r="CH913" s="253"/>
      <c r="CI913" s="253"/>
      <c r="CJ913" s="253"/>
      <c r="CK913" s="253"/>
      <c r="CL913" s="253"/>
      <c r="CM913" s="253"/>
    </row>
    <row r="914" spans="1:91" x14ac:dyDescent="0.25">
      <c r="A914" s="253"/>
      <c r="B914" s="253"/>
      <c r="C914" s="253"/>
      <c r="D914" s="253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  <c r="AA914" s="253"/>
      <c r="AB914" s="253"/>
      <c r="AC914" s="253"/>
      <c r="AD914" s="253"/>
      <c r="AE914" s="253"/>
      <c r="AF914" s="253"/>
      <c r="AG914" s="253"/>
      <c r="AH914" s="253"/>
      <c r="AI914" s="253"/>
      <c r="AJ914" s="253"/>
      <c r="AK914" s="253"/>
      <c r="AL914" s="253"/>
      <c r="AM914" s="253"/>
      <c r="AN914" s="253"/>
      <c r="AO914" s="253"/>
      <c r="AP914" s="253"/>
      <c r="AQ914" s="253"/>
      <c r="AR914" s="253"/>
      <c r="AS914" s="253"/>
      <c r="AT914" s="253"/>
      <c r="AU914" s="253"/>
      <c r="AV914" s="253"/>
      <c r="AW914" s="253"/>
      <c r="AX914" s="253"/>
      <c r="AY914" s="253"/>
      <c r="AZ914" s="253"/>
      <c r="BA914" s="253"/>
      <c r="BB914" s="253"/>
      <c r="BC914" s="253"/>
      <c r="BD914" s="253"/>
      <c r="BE914" s="253"/>
      <c r="BF914" s="253"/>
      <c r="BG914" s="253"/>
      <c r="BH914" s="253"/>
      <c r="BI914" s="253"/>
      <c r="BJ914" s="253"/>
      <c r="BK914" s="253"/>
      <c r="BL914" s="253"/>
      <c r="BM914" s="253"/>
      <c r="BN914" s="253"/>
      <c r="BO914" s="253"/>
      <c r="BP914" s="253"/>
      <c r="BQ914" s="253"/>
      <c r="BR914" s="253"/>
      <c r="BS914" s="253"/>
      <c r="BT914" s="253"/>
      <c r="BU914" s="253"/>
      <c r="BV914" s="253"/>
      <c r="BW914" s="253"/>
      <c r="BX914" s="253"/>
      <c r="BY914" s="253"/>
      <c r="BZ914" s="253"/>
      <c r="CA914" s="253"/>
      <c r="CB914" s="253"/>
      <c r="CC914" s="253"/>
      <c r="CD914" s="253"/>
      <c r="CE914" s="253"/>
      <c r="CF914" s="253"/>
      <c r="CG914" s="253"/>
      <c r="CH914" s="253"/>
      <c r="CI914" s="253"/>
      <c r="CJ914" s="253"/>
      <c r="CK914" s="253"/>
      <c r="CL914" s="253"/>
      <c r="CM914" s="253"/>
    </row>
    <row r="915" spans="1:91" x14ac:dyDescent="0.25">
      <c r="A915" s="253"/>
      <c r="B915" s="253"/>
      <c r="C915" s="253"/>
      <c r="D915" s="253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  <c r="AA915" s="253"/>
      <c r="AB915" s="253"/>
      <c r="AC915" s="253"/>
      <c r="AD915" s="253"/>
      <c r="AE915" s="253"/>
      <c r="AF915" s="253"/>
      <c r="AG915" s="253"/>
      <c r="AH915" s="253"/>
      <c r="AI915" s="253"/>
      <c r="AJ915" s="253"/>
      <c r="AK915" s="253"/>
      <c r="AL915" s="253"/>
      <c r="AM915" s="253"/>
      <c r="AN915" s="253"/>
      <c r="AO915" s="253"/>
      <c r="AP915" s="253"/>
      <c r="AQ915" s="253"/>
      <c r="AR915" s="253"/>
      <c r="AS915" s="253"/>
      <c r="AT915" s="253"/>
      <c r="AU915" s="253"/>
      <c r="AV915" s="253"/>
      <c r="AW915" s="253"/>
      <c r="AX915" s="253"/>
      <c r="AY915" s="253"/>
      <c r="AZ915" s="253"/>
      <c r="BA915" s="253"/>
      <c r="BB915" s="253"/>
      <c r="BC915" s="253"/>
      <c r="BD915" s="253"/>
      <c r="BE915" s="253"/>
      <c r="BF915" s="253"/>
      <c r="BG915" s="253"/>
      <c r="BH915" s="253"/>
      <c r="BI915" s="253"/>
      <c r="BJ915" s="253"/>
      <c r="BK915" s="253"/>
      <c r="BL915" s="253"/>
      <c r="BM915" s="253"/>
      <c r="BN915" s="253"/>
      <c r="BO915" s="253"/>
      <c r="BP915" s="253"/>
      <c r="BQ915" s="253"/>
      <c r="BR915" s="253"/>
      <c r="BS915" s="253"/>
      <c r="BT915" s="253"/>
      <c r="BU915" s="253"/>
      <c r="BV915" s="253"/>
      <c r="BW915" s="253"/>
      <c r="BX915" s="253"/>
      <c r="BY915" s="253"/>
      <c r="BZ915" s="253"/>
      <c r="CA915" s="253"/>
      <c r="CB915" s="253"/>
      <c r="CC915" s="253"/>
      <c r="CD915" s="253"/>
      <c r="CE915" s="253"/>
      <c r="CF915" s="253"/>
      <c r="CG915" s="253"/>
      <c r="CH915" s="253"/>
      <c r="CI915" s="253"/>
      <c r="CJ915" s="253"/>
      <c r="CK915" s="253"/>
      <c r="CL915" s="253"/>
      <c r="CM915" s="253"/>
    </row>
    <row r="916" spans="1:91" x14ac:dyDescent="0.25">
      <c r="A916" s="253"/>
      <c r="B916" s="253"/>
      <c r="C916" s="253"/>
      <c r="D916" s="253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  <c r="AA916" s="253"/>
      <c r="AB916" s="253"/>
      <c r="AC916" s="253"/>
      <c r="AD916" s="253"/>
      <c r="AE916" s="253"/>
      <c r="AF916" s="253"/>
      <c r="AG916" s="253"/>
      <c r="AH916" s="253"/>
      <c r="AI916" s="253"/>
      <c r="AJ916" s="253"/>
      <c r="AK916" s="253"/>
      <c r="AL916" s="253"/>
      <c r="AM916" s="253"/>
      <c r="AN916" s="253"/>
      <c r="AO916" s="253"/>
      <c r="AP916" s="253"/>
      <c r="AQ916" s="253"/>
      <c r="AR916" s="253"/>
      <c r="AS916" s="253"/>
      <c r="AT916" s="253"/>
      <c r="AU916" s="253"/>
      <c r="AV916" s="253"/>
      <c r="AW916" s="253"/>
      <c r="AX916" s="253"/>
      <c r="AY916" s="253"/>
      <c r="AZ916" s="253"/>
      <c r="BA916" s="253"/>
      <c r="BB916" s="253"/>
      <c r="BC916" s="253"/>
      <c r="BD916" s="253"/>
      <c r="BE916" s="253"/>
      <c r="BF916" s="253"/>
      <c r="BG916" s="253"/>
      <c r="BH916" s="253"/>
      <c r="BI916" s="253"/>
      <c r="BJ916" s="253"/>
      <c r="BK916" s="253"/>
      <c r="BL916" s="253"/>
      <c r="BM916" s="253"/>
      <c r="BN916" s="253"/>
      <c r="BO916" s="253"/>
      <c r="BP916" s="253"/>
      <c r="BQ916" s="253"/>
      <c r="BR916" s="253"/>
      <c r="BS916" s="253"/>
      <c r="BT916" s="253"/>
      <c r="BU916" s="253"/>
      <c r="BV916" s="253"/>
      <c r="BW916" s="253"/>
      <c r="BX916" s="253"/>
      <c r="BY916" s="253"/>
      <c r="BZ916" s="253"/>
      <c r="CA916" s="253"/>
      <c r="CB916" s="253"/>
      <c r="CC916" s="253"/>
      <c r="CD916" s="253"/>
      <c r="CE916" s="253"/>
      <c r="CF916" s="253"/>
      <c r="CG916" s="253"/>
      <c r="CH916" s="253"/>
      <c r="CI916" s="253"/>
      <c r="CJ916" s="253"/>
      <c r="CK916" s="253"/>
      <c r="CL916" s="253"/>
      <c r="CM916" s="253"/>
    </row>
    <row r="917" spans="1:91" x14ac:dyDescent="0.25">
      <c r="A917" s="253"/>
      <c r="B917" s="253"/>
      <c r="C917" s="253"/>
      <c r="D917" s="253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  <c r="AA917" s="253"/>
      <c r="AB917" s="253"/>
      <c r="AC917" s="253"/>
      <c r="AD917" s="253"/>
      <c r="AE917" s="253"/>
      <c r="AF917" s="253"/>
      <c r="AG917" s="253"/>
      <c r="AH917" s="253"/>
      <c r="AI917" s="253"/>
      <c r="AJ917" s="253"/>
      <c r="AK917" s="253"/>
      <c r="AL917" s="253"/>
      <c r="AM917" s="253"/>
      <c r="AN917" s="253"/>
      <c r="AO917" s="253"/>
      <c r="AP917" s="253"/>
      <c r="AQ917" s="253"/>
      <c r="AR917" s="253"/>
      <c r="AS917" s="253"/>
      <c r="AT917" s="253"/>
      <c r="AU917" s="253"/>
      <c r="AV917" s="253"/>
      <c r="AW917" s="253"/>
      <c r="AX917" s="253"/>
      <c r="AY917" s="253"/>
      <c r="AZ917" s="253"/>
      <c r="BA917" s="253"/>
      <c r="BB917" s="253"/>
      <c r="BC917" s="253"/>
      <c r="BD917" s="253"/>
      <c r="BE917" s="253"/>
      <c r="BF917" s="253"/>
      <c r="BG917" s="253"/>
      <c r="BH917" s="253"/>
      <c r="BI917" s="253"/>
      <c r="BJ917" s="253"/>
      <c r="BK917" s="253"/>
      <c r="BL917" s="253"/>
      <c r="BM917" s="253"/>
      <c r="BN917" s="253"/>
      <c r="BO917" s="253"/>
      <c r="BP917" s="253"/>
      <c r="BQ917" s="253"/>
      <c r="BR917" s="253"/>
      <c r="BS917" s="253"/>
      <c r="BT917" s="253"/>
      <c r="BU917" s="253"/>
      <c r="BV917" s="253"/>
      <c r="BW917" s="253"/>
      <c r="BX917" s="253"/>
      <c r="BY917" s="253"/>
      <c r="BZ917" s="253"/>
      <c r="CA917" s="253"/>
      <c r="CB917" s="253"/>
      <c r="CC917" s="253"/>
      <c r="CD917" s="253"/>
      <c r="CE917" s="253"/>
      <c r="CF917" s="253"/>
      <c r="CG917" s="253"/>
      <c r="CH917" s="253"/>
      <c r="CI917" s="253"/>
      <c r="CJ917" s="253"/>
      <c r="CK917" s="253"/>
      <c r="CL917" s="253"/>
      <c r="CM917" s="253"/>
    </row>
    <row r="918" spans="1:91" x14ac:dyDescent="0.25">
      <c r="A918" s="253"/>
      <c r="B918" s="253"/>
      <c r="C918" s="253"/>
      <c r="D918" s="253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  <c r="AA918" s="253"/>
      <c r="AB918" s="253"/>
      <c r="AC918" s="253"/>
      <c r="AD918" s="253"/>
      <c r="AE918" s="253"/>
      <c r="AF918" s="253"/>
      <c r="AG918" s="253"/>
      <c r="AH918" s="253"/>
      <c r="AI918" s="253"/>
      <c r="AJ918" s="253"/>
      <c r="AK918" s="253"/>
      <c r="AL918" s="253"/>
      <c r="AM918" s="253"/>
      <c r="AN918" s="253"/>
      <c r="AO918" s="253"/>
      <c r="AP918" s="253"/>
      <c r="AQ918" s="253"/>
      <c r="AR918" s="253"/>
      <c r="AS918" s="253"/>
      <c r="AT918" s="253"/>
      <c r="AU918" s="253"/>
      <c r="AV918" s="253"/>
      <c r="AW918" s="253"/>
      <c r="AX918" s="253"/>
      <c r="AY918" s="253"/>
      <c r="AZ918" s="253"/>
      <c r="BA918" s="253"/>
      <c r="BB918" s="253"/>
      <c r="BC918" s="253"/>
      <c r="BD918" s="253"/>
      <c r="BE918" s="253"/>
      <c r="BF918" s="253"/>
      <c r="BG918" s="253"/>
      <c r="BH918" s="253"/>
      <c r="BI918" s="253"/>
      <c r="BJ918" s="253"/>
      <c r="BK918" s="253"/>
      <c r="BL918" s="253"/>
      <c r="BM918" s="253"/>
      <c r="BN918" s="253"/>
      <c r="BO918" s="253"/>
      <c r="BP918" s="253"/>
      <c r="BQ918" s="253"/>
      <c r="BR918" s="253"/>
      <c r="BS918" s="253"/>
      <c r="BT918" s="253"/>
      <c r="BU918" s="253"/>
      <c r="BV918" s="253"/>
      <c r="BW918" s="253"/>
      <c r="BX918" s="253"/>
      <c r="BY918" s="253"/>
      <c r="BZ918" s="253"/>
      <c r="CA918" s="253"/>
      <c r="CB918" s="253"/>
      <c r="CC918" s="253"/>
      <c r="CD918" s="253"/>
      <c r="CE918" s="253"/>
      <c r="CF918" s="253"/>
      <c r="CG918" s="253"/>
      <c r="CH918" s="253"/>
      <c r="CI918" s="253"/>
      <c r="CJ918" s="253"/>
      <c r="CK918" s="253"/>
      <c r="CL918" s="253"/>
      <c r="CM918" s="253"/>
    </row>
    <row r="919" spans="1:91" x14ac:dyDescent="0.25">
      <c r="A919" s="253"/>
      <c r="B919" s="253"/>
      <c r="C919" s="253"/>
      <c r="D919" s="253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  <c r="AA919" s="253"/>
      <c r="AB919" s="253"/>
      <c r="AC919" s="253"/>
      <c r="AD919" s="253"/>
      <c r="AE919" s="253"/>
      <c r="AF919" s="253"/>
      <c r="AG919" s="253"/>
      <c r="AH919" s="253"/>
      <c r="AI919" s="253"/>
      <c r="AJ919" s="253"/>
      <c r="AK919" s="253"/>
      <c r="AL919" s="253"/>
      <c r="AM919" s="253"/>
      <c r="AN919" s="253"/>
      <c r="AO919" s="253"/>
      <c r="AP919" s="253"/>
      <c r="AQ919" s="253"/>
      <c r="AR919" s="253"/>
      <c r="AS919" s="253"/>
      <c r="AT919" s="253"/>
      <c r="AU919" s="253"/>
      <c r="AV919" s="253"/>
      <c r="AW919" s="253"/>
      <c r="AX919" s="253"/>
      <c r="AY919" s="253"/>
      <c r="AZ919" s="253"/>
      <c r="BA919" s="253"/>
      <c r="BB919" s="253"/>
      <c r="BC919" s="253"/>
      <c r="BD919" s="253"/>
      <c r="BE919" s="253"/>
      <c r="BF919" s="253"/>
      <c r="BG919" s="253"/>
      <c r="BH919" s="253"/>
      <c r="BI919" s="253"/>
      <c r="BJ919" s="253"/>
      <c r="BK919" s="253"/>
      <c r="BL919" s="253"/>
      <c r="BM919" s="253"/>
      <c r="BN919" s="253"/>
      <c r="BO919" s="253"/>
      <c r="BP919" s="253"/>
      <c r="BQ919" s="253"/>
      <c r="BR919" s="253"/>
      <c r="BS919" s="253"/>
      <c r="BT919" s="253"/>
      <c r="BU919" s="253"/>
      <c r="BV919" s="253"/>
      <c r="BW919" s="253"/>
      <c r="BX919" s="253"/>
      <c r="BY919" s="253"/>
      <c r="BZ919" s="253"/>
      <c r="CA919" s="253"/>
      <c r="CB919" s="253"/>
      <c r="CC919" s="253"/>
      <c r="CD919" s="253"/>
      <c r="CE919" s="253"/>
      <c r="CF919" s="253"/>
      <c r="CG919" s="253"/>
      <c r="CH919" s="253"/>
      <c r="CI919" s="253"/>
      <c r="CJ919" s="253"/>
      <c r="CK919" s="253"/>
      <c r="CL919" s="253"/>
      <c r="CM919" s="253"/>
    </row>
    <row r="920" spans="1:91" x14ac:dyDescent="0.25">
      <c r="A920" s="253"/>
      <c r="B920" s="253"/>
      <c r="C920" s="253"/>
      <c r="D920" s="253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  <c r="AA920" s="253"/>
      <c r="AB920" s="253"/>
      <c r="AC920" s="253"/>
      <c r="AD920" s="253"/>
      <c r="AE920" s="253"/>
      <c r="AF920" s="253"/>
      <c r="AG920" s="253"/>
      <c r="AH920" s="253"/>
      <c r="AI920" s="253"/>
      <c r="AJ920" s="253"/>
      <c r="AK920" s="253"/>
      <c r="AL920" s="253"/>
      <c r="AM920" s="253"/>
      <c r="AN920" s="253"/>
      <c r="AO920" s="253"/>
      <c r="AP920" s="253"/>
      <c r="AQ920" s="253"/>
      <c r="AR920" s="253"/>
      <c r="AS920" s="253"/>
      <c r="AT920" s="253"/>
      <c r="AU920" s="253"/>
      <c r="AV920" s="253"/>
      <c r="AW920" s="253"/>
      <c r="AX920" s="253"/>
      <c r="AY920" s="253"/>
      <c r="AZ920" s="253"/>
      <c r="BA920" s="253"/>
      <c r="BB920" s="253"/>
      <c r="BC920" s="253"/>
      <c r="BD920" s="253"/>
      <c r="BE920" s="253"/>
      <c r="BF920" s="253"/>
      <c r="BG920" s="253"/>
      <c r="BH920" s="253"/>
      <c r="BI920" s="253"/>
      <c r="BJ920" s="253"/>
      <c r="BK920" s="253"/>
      <c r="BL920" s="253"/>
      <c r="BM920" s="253"/>
      <c r="BN920" s="253"/>
      <c r="BO920" s="253"/>
      <c r="BP920" s="253"/>
      <c r="BQ920" s="253"/>
      <c r="BR920" s="253"/>
      <c r="BS920" s="253"/>
      <c r="BT920" s="253"/>
      <c r="BU920" s="253"/>
      <c r="BV920" s="253"/>
      <c r="BW920" s="253"/>
      <c r="BX920" s="253"/>
      <c r="BY920" s="253"/>
      <c r="BZ920" s="253"/>
      <c r="CA920" s="253"/>
      <c r="CB920" s="253"/>
      <c r="CC920" s="253"/>
      <c r="CD920" s="253"/>
      <c r="CE920" s="253"/>
      <c r="CF920" s="253"/>
      <c r="CG920" s="253"/>
      <c r="CH920" s="253"/>
      <c r="CI920" s="253"/>
      <c r="CJ920" s="253"/>
      <c r="CK920" s="253"/>
      <c r="CL920" s="253"/>
      <c r="CM920" s="253"/>
    </row>
    <row r="921" spans="1:91" x14ac:dyDescent="0.25">
      <c r="A921" s="253"/>
      <c r="B921" s="253"/>
      <c r="C921" s="253"/>
      <c r="D921" s="253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  <c r="AA921" s="253"/>
      <c r="AB921" s="253"/>
      <c r="AC921" s="253"/>
      <c r="AD921" s="253"/>
      <c r="AE921" s="253"/>
      <c r="AF921" s="253"/>
      <c r="AG921" s="253"/>
      <c r="AH921" s="253"/>
      <c r="AI921" s="253"/>
      <c r="AJ921" s="253"/>
      <c r="AK921" s="253"/>
      <c r="AL921" s="253"/>
      <c r="AM921" s="253"/>
      <c r="AN921" s="253"/>
      <c r="AO921" s="253"/>
      <c r="AP921" s="253"/>
      <c r="AQ921" s="253"/>
      <c r="AR921" s="253"/>
      <c r="AS921" s="253"/>
      <c r="AT921" s="253"/>
      <c r="AU921" s="253"/>
      <c r="AV921" s="253"/>
      <c r="AW921" s="253"/>
      <c r="AX921" s="253"/>
      <c r="AY921" s="253"/>
      <c r="AZ921" s="253"/>
      <c r="BA921" s="253"/>
      <c r="BB921" s="253"/>
      <c r="BC921" s="253"/>
      <c r="BD921" s="253"/>
      <c r="BE921" s="253"/>
      <c r="BF921" s="253"/>
      <c r="BG921" s="253"/>
      <c r="BH921" s="253"/>
      <c r="BI921" s="253"/>
      <c r="BJ921" s="253"/>
      <c r="BK921" s="253"/>
      <c r="BL921" s="253"/>
      <c r="BM921" s="253"/>
      <c r="BN921" s="253"/>
      <c r="BO921" s="253"/>
      <c r="BP921" s="253"/>
      <c r="BQ921" s="253"/>
      <c r="BR921" s="253"/>
      <c r="BS921" s="253"/>
      <c r="BT921" s="253"/>
      <c r="BU921" s="253"/>
      <c r="BV921" s="253"/>
      <c r="BW921" s="253"/>
      <c r="BX921" s="253"/>
      <c r="BY921" s="253"/>
      <c r="BZ921" s="253"/>
      <c r="CA921" s="253"/>
      <c r="CB921" s="253"/>
      <c r="CC921" s="253"/>
      <c r="CD921" s="253"/>
      <c r="CE921" s="253"/>
      <c r="CF921" s="253"/>
      <c r="CG921" s="253"/>
      <c r="CH921" s="253"/>
      <c r="CI921" s="253"/>
      <c r="CJ921" s="253"/>
      <c r="CK921" s="253"/>
      <c r="CL921" s="253"/>
      <c r="CM921" s="253"/>
    </row>
    <row r="922" spans="1:91" x14ac:dyDescent="0.25">
      <c r="A922" s="253"/>
      <c r="B922" s="253"/>
      <c r="C922" s="253"/>
      <c r="D922" s="253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  <c r="AA922" s="253"/>
      <c r="AB922" s="253"/>
      <c r="AC922" s="253"/>
      <c r="AD922" s="253"/>
      <c r="AE922" s="253"/>
      <c r="AF922" s="253"/>
      <c r="AG922" s="253"/>
      <c r="AH922" s="253"/>
      <c r="AI922" s="253"/>
      <c r="AJ922" s="253"/>
      <c r="AK922" s="253"/>
      <c r="AL922" s="253"/>
      <c r="AM922" s="253"/>
      <c r="AN922" s="253"/>
      <c r="AO922" s="253"/>
      <c r="AP922" s="253"/>
      <c r="AQ922" s="253"/>
      <c r="AR922" s="253"/>
      <c r="AS922" s="253"/>
      <c r="AT922" s="253"/>
      <c r="AU922" s="253"/>
      <c r="AV922" s="253"/>
      <c r="AW922" s="253"/>
      <c r="AX922" s="253"/>
      <c r="AY922" s="253"/>
      <c r="AZ922" s="253"/>
      <c r="BA922" s="253"/>
      <c r="BB922" s="253"/>
      <c r="BC922" s="253"/>
      <c r="BD922" s="253"/>
      <c r="BE922" s="253"/>
      <c r="BF922" s="253"/>
      <c r="BG922" s="253"/>
      <c r="BH922" s="253"/>
      <c r="BI922" s="253"/>
      <c r="BJ922" s="253"/>
      <c r="BK922" s="253"/>
      <c r="BL922" s="253"/>
      <c r="BM922" s="253"/>
      <c r="BN922" s="253"/>
      <c r="BO922" s="253"/>
      <c r="BP922" s="253"/>
      <c r="BQ922" s="253"/>
      <c r="BR922" s="253"/>
      <c r="BS922" s="253"/>
      <c r="BT922" s="253"/>
      <c r="BU922" s="253"/>
      <c r="BV922" s="253"/>
      <c r="BW922" s="253"/>
      <c r="BX922" s="253"/>
      <c r="BY922" s="253"/>
      <c r="BZ922" s="253"/>
      <c r="CA922" s="253"/>
      <c r="CB922" s="253"/>
      <c r="CC922" s="253"/>
      <c r="CD922" s="253"/>
      <c r="CE922" s="253"/>
      <c r="CF922" s="253"/>
      <c r="CG922" s="253"/>
      <c r="CH922" s="253"/>
      <c r="CI922" s="253"/>
      <c r="CJ922" s="253"/>
      <c r="CK922" s="253"/>
      <c r="CL922" s="253"/>
      <c r="CM922" s="253"/>
    </row>
    <row r="923" spans="1:91" x14ac:dyDescent="0.25">
      <c r="A923" s="253"/>
      <c r="B923" s="253"/>
      <c r="C923" s="253"/>
      <c r="D923" s="253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  <c r="AA923" s="253"/>
      <c r="AB923" s="253"/>
      <c r="AC923" s="253"/>
      <c r="AD923" s="253"/>
      <c r="AE923" s="253"/>
      <c r="AF923" s="253"/>
      <c r="AG923" s="253"/>
      <c r="AH923" s="253"/>
      <c r="AI923" s="253"/>
      <c r="AJ923" s="253"/>
      <c r="AK923" s="253"/>
      <c r="AL923" s="253"/>
      <c r="AM923" s="253"/>
      <c r="AN923" s="253"/>
      <c r="AO923" s="253"/>
      <c r="AP923" s="253"/>
      <c r="AQ923" s="253"/>
      <c r="AR923" s="253"/>
      <c r="AS923" s="253"/>
      <c r="AT923" s="253"/>
      <c r="AU923" s="253"/>
      <c r="AV923" s="253"/>
      <c r="AW923" s="253"/>
      <c r="AX923" s="253"/>
      <c r="AY923" s="253"/>
      <c r="AZ923" s="253"/>
      <c r="BA923" s="253"/>
      <c r="BB923" s="253"/>
      <c r="BC923" s="253"/>
      <c r="BD923" s="253"/>
      <c r="BE923" s="253"/>
      <c r="BF923" s="253"/>
      <c r="BG923" s="253"/>
      <c r="BH923" s="253"/>
      <c r="BI923" s="253"/>
      <c r="BJ923" s="253"/>
      <c r="BK923" s="253"/>
      <c r="BL923" s="253"/>
      <c r="BM923" s="253"/>
      <c r="BN923" s="253"/>
      <c r="BO923" s="253"/>
      <c r="BP923" s="253"/>
      <c r="BQ923" s="253"/>
      <c r="BR923" s="253"/>
      <c r="BS923" s="253"/>
      <c r="BT923" s="253"/>
      <c r="BU923" s="253"/>
      <c r="BV923" s="253"/>
      <c r="BW923" s="253"/>
      <c r="BX923" s="253"/>
      <c r="BY923" s="253"/>
      <c r="BZ923" s="253"/>
      <c r="CA923" s="253"/>
      <c r="CB923" s="253"/>
      <c r="CC923" s="253"/>
      <c r="CD923" s="253"/>
      <c r="CE923" s="253"/>
      <c r="CF923" s="253"/>
      <c r="CG923" s="253"/>
      <c r="CH923" s="253"/>
      <c r="CI923" s="253"/>
      <c r="CJ923" s="253"/>
      <c r="CK923" s="253"/>
      <c r="CL923" s="253"/>
      <c r="CM923" s="253"/>
    </row>
    <row r="924" spans="1:91" x14ac:dyDescent="0.25">
      <c r="A924" s="253"/>
      <c r="B924" s="253"/>
      <c r="C924" s="253"/>
      <c r="D924" s="253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  <c r="AA924" s="253"/>
      <c r="AB924" s="253"/>
      <c r="AC924" s="253"/>
      <c r="AD924" s="253"/>
      <c r="AE924" s="253"/>
      <c r="AF924" s="253"/>
      <c r="AG924" s="253"/>
      <c r="AH924" s="253"/>
      <c r="AI924" s="253"/>
      <c r="AJ924" s="253"/>
      <c r="AK924" s="253"/>
      <c r="AL924" s="253"/>
      <c r="AM924" s="253"/>
      <c r="AN924" s="253"/>
      <c r="AO924" s="253"/>
      <c r="AP924" s="253"/>
      <c r="AQ924" s="253"/>
      <c r="AR924" s="253"/>
      <c r="AS924" s="253"/>
      <c r="AT924" s="253"/>
      <c r="AU924" s="253"/>
      <c r="AV924" s="253"/>
      <c r="AW924" s="253"/>
      <c r="AX924" s="253"/>
      <c r="AY924" s="253"/>
      <c r="AZ924" s="253"/>
      <c r="BA924" s="253"/>
      <c r="BB924" s="253"/>
      <c r="BC924" s="253"/>
      <c r="BD924" s="253"/>
      <c r="BE924" s="253"/>
      <c r="BF924" s="253"/>
      <c r="BG924" s="253"/>
      <c r="BH924" s="253"/>
      <c r="BI924" s="253"/>
      <c r="BJ924" s="253"/>
      <c r="BK924" s="253"/>
      <c r="BL924" s="253"/>
      <c r="BM924" s="253"/>
      <c r="BN924" s="253"/>
      <c r="BO924" s="253"/>
      <c r="BP924" s="253"/>
      <c r="BQ924" s="253"/>
      <c r="BR924" s="253"/>
      <c r="BS924" s="253"/>
      <c r="BT924" s="253"/>
      <c r="BU924" s="253"/>
      <c r="BV924" s="253"/>
      <c r="BW924" s="253"/>
      <c r="BX924" s="253"/>
      <c r="BY924" s="253"/>
      <c r="BZ924" s="253"/>
      <c r="CA924" s="253"/>
      <c r="CB924" s="253"/>
      <c r="CC924" s="253"/>
      <c r="CD924" s="253"/>
      <c r="CE924" s="253"/>
      <c r="CF924" s="253"/>
      <c r="CG924" s="253"/>
      <c r="CH924" s="253"/>
      <c r="CI924" s="253"/>
      <c r="CJ924" s="253"/>
      <c r="CK924" s="253"/>
      <c r="CL924" s="253"/>
      <c r="CM924" s="253"/>
    </row>
    <row r="925" spans="1:91" x14ac:dyDescent="0.25">
      <c r="A925" s="253"/>
      <c r="B925" s="253"/>
      <c r="C925" s="253"/>
      <c r="D925" s="253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  <c r="AA925" s="253"/>
      <c r="AB925" s="253"/>
      <c r="AC925" s="253"/>
      <c r="AD925" s="253"/>
      <c r="AE925" s="253"/>
      <c r="AF925" s="253"/>
      <c r="AG925" s="253"/>
      <c r="AH925" s="253"/>
      <c r="AI925" s="253"/>
      <c r="AJ925" s="253"/>
      <c r="AK925" s="253"/>
      <c r="AL925" s="253"/>
      <c r="AM925" s="253"/>
      <c r="AN925" s="253"/>
      <c r="AO925" s="253"/>
      <c r="AP925" s="253"/>
      <c r="AQ925" s="253"/>
      <c r="AR925" s="253"/>
      <c r="AS925" s="253"/>
      <c r="AT925" s="253"/>
      <c r="AU925" s="253"/>
      <c r="AV925" s="253"/>
      <c r="AW925" s="253"/>
      <c r="AX925" s="253"/>
      <c r="AY925" s="253"/>
      <c r="AZ925" s="253"/>
      <c r="BA925" s="253"/>
      <c r="BB925" s="253"/>
      <c r="BC925" s="253"/>
      <c r="BD925" s="253"/>
      <c r="BE925" s="253"/>
      <c r="BF925" s="253"/>
      <c r="BG925" s="253"/>
      <c r="BH925" s="253"/>
      <c r="BI925" s="253"/>
      <c r="BJ925" s="253"/>
      <c r="BK925" s="253"/>
      <c r="BL925" s="253"/>
      <c r="BM925" s="253"/>
      <c r="BN925" s="253"/>
      <c r="BO925" s="253"/>
      <c r="BP925" s="253"/>
      <c r="BQ925" s="253"/>
      <c r="BR925" s="253"/>
      <c r="BS925" s="253"/>
      <c r="BT925" s="253"/>
      <c r="BU925" s="253"/>
      <c r="BV925" s="253"/>
      <c r="BW925" s="253"/>
      <c r="BX925" s="253"/>
      <c r="BY925" s="253"/>
      <c r="BZ925" s="253"/>
      <c r="CA925" s="253"/>
      <c r="CB925" s="253"/>
      <c r="CC925" s="253"/>
      <c r="CD925" s="253"/>
      <c r="CE925" s="253"/>
      <c r="CF925" s="253"/>
      <c r="CG925" s="253"/>
      <c r="CH925" s="253"/>
      <c r="CI925" s="253"/>
      <c r="CJ925" s="253"/>
      <c r="CK925" s="253"/>
      <c r="CL925" s="253"/>
      <c r="CM925" s="253"/>
    </row>
    <row r="926" spans="1:91" x14ac:dyDescent="0.25">
      <c r="A926" s="253"/>
      <c r="B926" s="253"/>
      <c r="C926" s="253"/>
      <c r="D926" s="253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  <c r="AA926" s="253"/>
      <c r="AB926" s="253"/>
      <c r="AC926" s="253"/>
      <c r="AD926" s="253"/>
      <c r="AE926" s="253"/>
      <c r="AF926" s="253"/>
      <c r="AG926" s="253"/>
      <c r="AH926" s="253"/>
      <c r="AI926" s="253"/>
      <c r="AJ926" s="253"/>
      <c r="AK926" s="253"/>
      <c r="AL926" s="253"/>
      <c r="AM926" s="253"/>
      <c r="AN926" s="253"/>
      <c r="AO926" s="253"/>
      <c r="AP926" s="253"/>
      <c r="AQ926" s="253"/>
      <c r="AR926" s="253"/>
      <c r="AS926" s="253"/>
      <c r="AT926" s="253"/>
      <c r="AU926" s="253"/>
      <c r="AV926" s="253"/>
      <c r="AW926" s="253"/>
      <c r="AX926" s="253"/>
      <c r="AY926" s="253"/>
      <c r="AZ926" s="253"/>
      <c r="BA926" s="253"/>
      <c r="BB926" s="253"/>
      <c r="BC926" s="253"/>
      <c r="BD926" s="253"/>
      <c r="BE926" s="253"/>
      <c r="BF926" s="253"/>
      <c r="BG926" s="253"/>
      <c r="BH926" s="253"/>
      <c r="BI926" s="253"/>
      <c r="BJ926" s="253"/>
      <c r="BK926" s="253"/>
      <c r="BL926" s="253"/>
      <c r="BM926" s="253"/>
      <c r="BN926" s="253"/>
      <c r="BO926" s="253"/>
      <c r="BP926" s="253"/>
      <c r="BQ926" s="253"/>
      <c r="BR926" s="253"/>
      <c r="BS926" s="253"/>
      <c r="BT926" s="253"/>
      <c r="BU926" s="253"/>
      <c r="BV926" s="253"/>
      <c r="BW926" s="253"/>
      <c r="BX926" s="253"/>
      <c r="BY926" s="253"/>
      <c r="BZ926" s="253"/>
      <c r="CA926" s="253"/>
      <c r="CB926" s="253"/>
      <c r="CC926" s="253"/>
      <c r="CD926" s="253"/>
      <c r="CE926" s="253"/>
      <c r="CF926" s="253"/>
      <c r="CG926" s="253"/>
      <c r="CH926" s="253"/>
      <c r="CI926" s="253"/>
      <c r="CJ926" s="253"/>
      <c r="CK926" s="253"/>
      <c r="CL926" s="253"/>
      <c r="CM926" s="253"/>
    </row>
    <row r="927" spans="1:91" x14ac:dyDescent="0.25">
      <c r="A927" s="253"/>
      <c r="B927" s="253"/>
      <c r="C927" s="253"/>
      <c r="D927" s="253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  <c r="AA927" s="253"/>
      <c r="AB927" s="253"/>
      <c r="AC927" s="253"/>
      <c r="AD927" s="253"/>
      <c r="AE927" s="253"/>
      <c r="AF927" s="253"/>
      <c r="AG927" s="253"/>
      <c r="AH927" s="253"/>
      <c r="AI927" s="253"/>
      <c r="AJ927" s="253"/>
      <c r="AK927" s="253"/>
      <c r="AL927" s="253"/>
      <c r="AM927" s="253"/>
      <c r="AN927" s="253"/>
      <c r="AO927" s="253"/>
      <c r="AP927" s="253"/>
      <c r="AQ927" s="253"/>
      <c r="AR927" s="253"/>
      <c r="AS927" s="253"/>
      <c r="AT927" s="253"/>
      <c r="AU927" s="253"/>
      <c r="AV927" s="253"/>
      <c r="AW927" s="253"/>
      <c r="AX927" s="253"/>
      <c r="AY927" s="253"/>
      <c r="AZ927" s="253"/>
      <c r="BA927" s="253"/>
      <c r="BB927" s="253"/>
      <c r="BC927" s="253"/>
      <c r="BD927" s="253"/>
      <c r="BE927" s="253"/>
      <c r="BF927" s="253"/>
      <c r="BG927" s="253"/>
      <c r="BH927" s="253"/>
      <c r="BI927" s="253"/>
      <c r="BJ927" s="253"/>
      <c r="BK927" s="253"/>
      <c r="BL927" s="253"/>
      <c r="BM927" s="253"/>
      <c r="BN927" s="253"/>
      <c r="BO927" s="253"/>
      <c r="BP927" s="253"/>
      <c r="BQ927" s="253"/>
      <c r="BR927" s="253"/>
      <c r="BS927" s="253"/>
      <c r="BT927" s="253"/>
      <c r="BU927" s="253"/>
      <c r="BV927" s="253"/>
      <c r="BW927" s="253"/>
      <c r="BX927" s="253"/>
      <c r="BY927" s="253"/>
      <c r="BZ927" s="253"/>
      <c r="CA927" s="253"/>
      <c r="CB927" s="253"/>
      <c r="CC927" s="253"/>
      <c r="CD927" s="253"/>
      <c r="CE927" s="253"/>
      <c r="CF927" s="253"/>
      <c r="CG927" s="253"/>
      <c r="CH927" s="253"/>
      <c r="CI927" s="253"/>
      <c r="CJ927" s="253"/>
      <c r="CK927" s="253"/>
      <c r="CL927" s="253"/>
      <c r="CM927" s="253"/>
    </row>
    <row r="928" spans="1:91" x14ac:dyDescent="0.25">
      <c r="A928" s="253"/>
      <c r="B928" s="253"/>
      <c r="C928" s="253"/>
      <c r="D928" s="253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  <c r="AA928" s="253"/>
      <c r="AB928" s="253"/>
      <c r="AC928" s="253"/>
      <c r="AD928" s="253"/>
      <c r="AE928" s="253"/>
      <c r="AF928" s="253"/>
      <c r="AG928" s="253"/>
      <c r="AH928" s="253"/>
      <c r="AI928" s="253"/>
      <c r="AJ928" s="253"/>
      <c r="AK928" s="253"/>
      <c r="AL928" s="253"/>
      <c r="AM928" s="253"/>
      <c r="AN928" s="253"/>
      <c r="AO928" s="253"/>
      <c r="AP928" s="253"/>
      <c r="AQ928" s="253"/>
      <c r="AR928" s="253"/>
      <c r="AS928" s="253"/>
      <c r="AT928" s="253"/>
      <c r="AU928" s="253"/>
      <c r="AV928" s="253"/>
      <c r="AW928" s="253"/>
      <c r="AX928" s="253"/>
      <c r="AY928" s="253"/>
      <c r="AZ928" s="253"/>
      <c r="BA928" s="253"/>
      <c r="BB928" s="253"/>
      <c r="BC928" s="253"/>
      <c r="BD928" s="253"/>
      <c r="BE928" s="253"/>
      <c r="BF928" s="253"/>
      <c r="BG928" s="253"/>
      <c r="BH928" s="253"/>
      <c r="BI928" s="253"/>
      <c r="BJ928" s="253"/>
      <c r="BK928" s="253"/>
      <c r="BL928" s="253"/>
      <c r="BM928" s="253"/>
      <c r="BN928" s="253"/>
      <c r="BO928" s="253"/>
      <c r="BP928" s="253"/>
      <c r="BQ928" s="253"/>
      <c r="BR928" s="253"/>
      <c r="BS928" s="253"/>
      <c r="BT928" s="253"/>
      <c r="BU928" s="253"/>
      <c r="BV928" s="253"/>
      <c r="BW928" s="253"/>
      <c r="BX928" s="253"/>
      <c r="BY928" s="253"/>
      <c r="BZ928" s="253"/>
      <c r="CA928" s="253"/>
      <c r="CB928" s="253"/>
      <c r="CC928" s="253"/>
      <c r="CD928" s="253"/>
      <c r="CE928" s="253"/>
      <c r="CF928" s="253"/>
      <c r="CG928" s="253"/>
      <c r="CH928" s="253"/>
      <c r="CI928" s="253"/>
      <c r="CJ928" s="253"/>
      <c r="CK928" s="253"/>
      <c r="CL928" s="253"/>
      <c r="CM928" s="253"/>
    </row>
    <row r="929" spans="1:91" x14ac:dyDescent="0.25">
      <c r="A929" s="253"/>
      <c r="B929" s="253"/>
      <c r="C929" s="253"/>
      <c r="D929" s="253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  <c r="AA929" s="253"/>
      <c r="AB929" s="253"/>
      <c r="AC929" s="253"/>
      <c r="AD929" s="253"/>
      <c r="AE929" s="253"/>
      <c r="AF929" s="253"/>
      <c r="AG929" s="253"/>
      <c r="AH929" s="253"/>
      <c r="AI929" s="253"/>
      <c r="AJ929" s="253"/>
      <c r="AK929" s="253"/>
      <c r="AL929" s="253"/>
      <c r="AM929" s="253"/>
      <c r="AN929" s="253"/>
      <c r="AO929" s="253"/>
      <c r="AP929" s="253"/>
      <c r="AQ929" s="253"/>
      <c r="AR929" s="253"/>
      <c r="AS929" s="253"/>
      <c r="AT929" s="253"/>
      <c r="AU929" s="253"/>
      <c r="AV929" s="253"/>
      <c r="AW929" s="253"/>
      <c r="AX929" s="253"/>
      <c r="AY929" s="253"/>
      <c r="AZ929" s="253"/>
      <c r="BA929" s="253"/>
      <c r="BB929" s="253"/>
      <c r="BC929" s="253"/>
      <c r="BD929" s="253"/>
      <c r="BE929" s="253"/>
      <c r="BF929" s="253"/>
      <c r="BG929" s="253"/>
      <c r="BH929" s="253"/>
      <c r="BI929" s="253"/>
      <c r="BJ929" s="253"/>
      <c r="BK929" s="253"/>
      <c r="BL929" s="253"/>
      <c r="BM929" s="253"/>
      <c r="BN929" s="253"/>
      <c r="BO929" s="253"/>
      <c r="BP929" s="253"/>
      <c r="BQ929" s="253"/>
      <c r="BR929" s="253"/>
      <c r="BS929" s="253"/>
      <c r="BT929" s="253"/>
      <c r="BU929" s="253"/>
      <c r="BV929" s="253"/>
      <c r="BW929" s="253"/>
      <c r="BX929" s="253"/>
      <c r="BY929" s="253"/>
      <c r="BZ929" s="253"/>
      <c r="CA929" s="253"/>
      <c r="CB929" s="253"/>
      <c r="CC929" s="253"/>
      <c r="CD929" s="253"/>
      <c r="CE929" s="253"/>
      <c r="CF929" s="253"/>
      <c r="CG929" s="253"/>
      <c r="CH929" s="253"/>
      <c r="CI929" s="253"/>
      <c r="CJ929" s="253"/>
      <c r="CK929" s="253"/>
      <c r="CL929" s="253"/>
      <c r="CM929" s="253"/>
    </row>
    <row r="930" spans="1:91" x14ac:dyDescent="0.25">
      <c r="A930" s="253"/>
      <c r="B930" s="253"/>
      <c r="C930" s="253"/>
      <c r="D930" s="253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  <c r="AA930" s="253"/>
      <c r="AB930" s="253"/>
      <c r="AC930" s="253"/>
      <c r="AD930" s="253"/>
      <c r="AE930" s="253"/>
      <c r="AF930" s="253"/>
      <c r="AG930" s="253"/>
      <c r="AH930" s="253"/>
      <c r="AI930" s="253"/>
      <c r="AJ930" s="253"/>
      <c r="AK930" s="253"/>
      <c r="AL930" s="253"/>
      <c r="AM930" s="253"/>
      <c r="AN930" s="253"/>
      <c r="AO930" s="253"/>
      <c r="AP930" s="253"/>
      <c r="AQ930" s="253"/>
      <c r="AR930" s="253"/>
      <c r="AS930" s="253"/>
      <c r="AT930" s="253"/>
      <c r="AU930" s="253"/>
      <c r="AV930" s="253"/>
      <c r="AW930" s="253"/>
      <c r="AX930" s="253"/>
      <c r="AY930" s="253"/>
      <c r="AZ930" s="253"/>
      <c r="BA930" s="253"/>
      <c r="BB930" s="253"/>
      <c r="BC930" s="253"/>
      <c r="BD930" s="253"/>
      <c r="BE930" s="253"/>
      <c r="BF930" s="253"/>
      <c r="BG930" s="253"/>
      <c r="BH930" s="253"/>
      <c r="BI930" s="253"/>
      <c r="BJ930" s="253"/>
      <c r="BK930" s="253"/>
      <c r="BL930" s="253"/>
      <c r="BM930" s="253"/>
      <c r="BN930" s="253"/>
      <c r="BO930" s="253"/>
      <c r="BP930" s="253"/>
      <c r="BQ930" s="253"/>
      <c r="BR930" s="253"/>
      <c r="BS930" s="253"/>
      <c r="BT930" s="253"/>
      <c r="BU930" s="253"/>
      <c r="BV930" s="253"/>
      <c r="BW930" s="253"/>
      <c r="BX930" s="253"/>
      <c r="BY930" s="253"/>
      <c r="BZ930" s="253"/>
      <c r="CA930" s="253"/>
      <c r="CB930" s="253"/>
      <c r="CC930" s="253"/>
      <c r="CD930" s="253"/>
      <c r="CE930" s="253"/>
      <c r="CF930" s="253"/>
      <c r="CG930" s="253"/>
      <c r="CH930" s="253"/>
      <c r="CI930" s="253"/>
      <c r="CJ930" s="253"/>
      <c r="CK930" s="253"/>
      <c r="CL930" s="253"/>
      <c r="CM930" s="253"/>
    </row>
    <row r="931" spans="1:91" x14ac:dyDescent="0.25">
      <c r="A931" s="253"/>
      <c r="B931" s="253"/>
      <c r="C931" s="253"/>
      <c r="D931" s="253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  <c r="AA931" s="253"/>
      <c r="AB931" s="253"/>
      <c r="AC931" s="253"/>
      <c r="AD931" s="253"/>
      <c r="AE931" s="253"/>
      <c r="AF931" s="253"/>
      <c r="AG931" s="253"/>
      <c r="AH931" s="253"/>
      <c r="AI931" s="253"/>
      <c r="AJ931" s="253"/>
      <c r="AK931" s="253"/>
      <c r="AL931" s="253"/>
      <c r="AM931" s="253"/>
      <c r="AN931" s="253"/>
      <c r="AO931" s="253"/>
      <c r="AP931" s="253"/>
      <c r="AQ931" s="253"/>
      <c r="AR931" s="253"/>
      <c r="AS931" s="253"/>
      <c r="AT931" s="253"/>
      <c r="AU931" s="253"/>
      <c r="AV931" s="253"/>
      <c r="AW931" s="253"/>
      <c r="AX931" s="253"/>
      <c r="AY931" s="253"/>
      <c r="AZ931" s="253"/>
      <c r="BA931" s="253"/>
      <c r="BB931" s="253"/>
      <c r="BC931" s="253"/>
      <c r="BD931" s="253"/>
      <c r="BE931" s="253"/>
      <c r="BF931" s="253"/>
      <c r="BG931" s="253"/>
      <c r="BH931" s="253"/>
      <c r="BI931" s="253"/>
      <c r="BJ931" s="253"/>
      <c r="BK931" s="253"/>
      <c r="BL931" s="253"/>
      <c r="BM931" s="253"/>
      <c r="BN931" s="253"/>
      <c r="BO931" s="253"/>
      <c r="BP931" s="253"/>
      <c r="BQ931" s="253"/>
      <c r="BR931" s="253"/>
      <c r="BS931" s="253"/>
      <c r="BT931" s="253"/>
      <c r="BU931" s="253"/>
      <c r="BV931" s="253"/>
      <c r="BW931" s="253"/>
      <c r="BX931" s="253"/>
      <c r="BY931" s="253"/>
      <c r="BZ931" s="253"/>
      <c r="CA931" s="253"/>
      <c r="CB931" s="253"/>
      <c r="CC931" s="253"/>
      <c r="CD931" s="253"/>
      <c r="CE931" s="253"/>
      <c r="CF931" s="253"/>
      <c r="CG931" s="253"/>
      <c r="CH931" s="253"/>
      <c r="CI931" s="253"/>
      <c r="CJ931" s="253"/>
      <c r="CK931" s="253"/>
      <c r="CL931" s="253"/>
      <c r="CM931" s="253"/>
    </row>
    <row r="932" spans="1:91" x14ac:dyDescent="0.25">
      <c r="A932" s="253"/>
      <c r="B932" s="253"/>
      <c r="C932" s="253"/>
      <c r="D932" s="253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  <c r="AA932" s="253"/>
      <c r="AB932" s="253"/>
      <c r="AC932" s="253"/>
      <c r="AD932" s="253"/>
      <c r="AE932" s="253"/>
      <c r="AF932" s="253"/>
      <c r="AG932" s="253"/>
      <c r="AH932" s="253"/>
      <c r="AI932" s="253"/>
      <c r="AJ932" s="253"/>
      <c r="AK932" s="253"/>
      <c r="AL932" s="253"/>
      <c r="AM932" s="253"/>
      <c r="AN932" s="253"/>
      <c r="AO932" s="253"/>
      <c r="AP932" s="253"/>
      <c r="AQ932" s="253"/>
      <c r="AR932" s="253"/>
      <c r="AS932" s="253"/>
      <c r="AT932" s="253"/>
      <c r="AU932" s="253"/>
      <c r="AV932" s="253"/>
      <c r="AW932" s="253"/>
      <c r="AX932" s="253"/>
      <c r="AY932" s="253"/>
      <c r="AZ932" s="253"/>
      <c r="BA932" s="253"/>
      <c r="BB932" s="253"/>
      <c r="BC932" s="253"/>
      <c r="BD932" s="253"/>
      <c r="BE932" s="253"/>
      <c r="BF932" s="253"/>
      <c r="BG932" s="253"/>
      <c r="BH932" s="253"/>
      <c r="BI932" s="253"/>
      <c r="BJ932" s="253"/>
      <c r="BK932" s="253"/>
      <c r="BL932" s="253"/>
      <c r="BM932" s="253"/>
      <c r="BN932" s="253"/>
      <c r="BO932" s="253"/>
      <c r="BP932" s="253"/>
      <c r="BQ932" s="253"/>
      <c r="BR932" s="253"/>
      <c r="BS932" s="253"/>
      <c r="BT932" s="253"/>
      <c r="BU932" s="253"/>
      <c r="BV932" s="253"/>
      <c r="BW932" s="253"/>
      <c r="BX932" s="253"/>
      <c r="BY932" s="253"/>
      <c r="BZ932" s="253"/>
      <c r="CA932" s="253"/>
      <c r="CB932" s="253"/>
      <c r="CC932" s="253"/>
      <c r="CD932" s="253"/>
      <c r="CE932" s="253"/>
      <c r="CF932" s="253"/>
      <c r="CG932" s="253"/>
      <c r="CH932" s="253"/>
      <c r="CI932" s="253"/>
      <c r="CJ932" s="253"/>
      <c r="CK932" s="253"/>
      <c r="CL932" s="253"/>
      <c r="CM932" s="253"/>
    </row>
    <row r="933" spans="1:91" x14ac:dyDescent="0.25">
      <c r="A933" s="253"/>
      <c r="B933" s="253"/>
      <c r="C933" s="253"/>
      <c r="D933" s="253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  <c r="AA933" s="253"/>
      <c r="AB933" s="253"/>
      <c r="AC933" s="253"/>
      <c r="AD933" s="253"/>
      <c r="AE933" s="253"/>
      <c r="AF933" s="253"/>
      <c r="AG933" s="253"/>
      <c r="AH933" s="253"/>
      <c r="AI933" s="253"/>
      <c r="AJ933" s="253"/>
      <c r="AK933" s="253"/>
      <c r="AL933" s="253"/>
      <c r="AM933" s="253"/>
      <c r="AN933" s="253"/>
      <c r="AO933" s="253"/>
      <c r="AP933" s="253"/>
      <c r="AQ933" s="253"/>
      <c r="AR933" s="253"/>
      <c r="AS933" s="253"/>
      <c r="AT933" s="253"/>
      <c r="AU933" s="253"/>
      <c r="AV933" s="253"/>
      <c r="AW933" s="253"/>
      <c r="AX933" s="253"/>
      <c r="AY933" s="253"/>
      <c r="AZ933" s="253"/>
      <c r="BA933" s="253"/>
      <c r="BB933" s="253"/>
      <c r="BC933" s="253"/>
      <c r="BD933" s="253"/>
      <c r="BE933" s="253"/>
      <c r="BF933" s="253"/>
      <c r="BG933" s="253"/>
      <c r="BH933" s="253"/>
      <c r="BI933" s="253"/>
      <c r="BJ933" s="253"/>
      <c r="BK933" s="253"/>
      <c r="BL933" s="253"/>
      <c r="BM933" s="253"/>
      <c r="BN933" s="253"/>
      <c r="BO933" s="253"/>
      <c r="BP933" s="253"/>
      <c r="BQ933" s="253"/>
      <c r="BR933" s="253"/>
      <c r="BS933" s="253"/>
      <c r="BT933" s="253"/>
      <c r="BU933" s="253"/>
      <c r="BV933" s="253"/>
      <c r="BW933" s="253"/>
      <c r="BX933" s="253"/>
      <c r="BY933" s="253"/>
      <c r="BZ933" s="253"/>
      <c r="CA933" s="253"/>
      <c r="CB933" s="253"/>
      <c r="CC933" s="253"/>
      <c r="CD933" s="253"/>
      <c r="CE933" s="253"/>
      <c r="CF933" s="253"/>
      <c r="CG933" s="253"/>
      <c r="CH933" s="253"/>
      <c r="CI933" s="253"/>
      <c r="CJ933" s="253"/>
      <c r="CK933" s="253"/>
      <c r="CL933" s="253"/>
      <c r="CM933" s="253"/>
    </row>
    <row r="934" spans="1:91" x14ac:dyDescent="0.25">
      <c r="A934" s="253"/>
      <c r="B934" s="253"/>
      <c r="C934" s="253"/>
      <c r="D934" s="253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  <c r="AA934" s="253"/>
      <c r="AB934" s="253"/>
      <c r="AC934" s="253"/>
      <c r="AD934" s="253"/>
      <c r="AE934" s="253"/>
      <c r="AF934" s="253"/>
      <c r="AG934" s="253"/>
      <c r="AH934" s="253"/>
      <c r="AI934" s="253"/>
      <c r="AJ934" s="253"/>
      <c r="AK934" s="253"/>
      <c r="AL934" s="253"/>
      <c r="AM934" s="253"/>
      <c r="AN934" s="253"/>
      <c r="AO934" s="253"/>
      <c r="AP934" s="253"/>
      <c r="AQ934" s="253"/>
      <c r="AR934" s="253"/>
      <c r="AS934" s="253"/>
      <c r="AT934" s="253"/>
      <c r="AU934" s="253"/>
      <c r="AV934" s="253"/>
      <c r="AW934" s="253"/>
      <c r="AX934" s="253"/>
      <c r="AY934" s="253"/>
      <c r="AZ934" s="253"/>
      <c r="BA934" s="253"/>
      <c r="BB934" s="253"/>
      <c r="BC934" s="253"/>
      <c r="BD934" s="253"/>
      <c r="BE934" s="253"/>
      <c r="BF934" s="253"/>
      <c r="BG934" s="253"/>
      <c r="BH934" s="253"/>
      <c r="BI934" s="253"/>
      <c r="BJ934" s="253"/>
      <c r="BK934" s="253"/>
      <c r="BL934" s="253"/>
      <c r="BM934" s="253"/>
      <c r="BN934" s="253"/>
      <c r="BO934" s="253"/>
      <c r="BP934" s="253"/>
      <c r="BQ934" s="253"/>
      <c r="BR934" s="253"/>
      <c r="BS934" s="253"/>
      <c r="BT934" s="253"/>
      <c r="BU934" s="253"/>
      <c r="BV934" s="253"/>
      <c r="BW934" s="253"/>
      <c r="BX934" s="253"/>
      <c r="BY934" s="253"/>
      <c r="BZ934" s="253"/>
      <c r="CA934" s="253"/>
      <c r="CB934" s="253"/>
      <c r="CC934" s="253"/>
      <c r="CD934" s="253"/>
      <c r="CE934" s="253"/>
      <c r="CF934" s="253"/>
      <c r="CG934" s="253"/>
      <c r="CH934" s="253"/>
      <c r="CI934" s="253"/>
      <c r="CJ934" s="253"/>
      <c r="CK934" s="253"/>
      <c r="CL934" s="253"/>
      <c r="CM934" s="253"/>
    </row>
    <row r="935" spans="1:91" x14ac:dyDescent="0.25">
      <c r="A935" s="253"/>
      <c r="B935" s="253"/>
      <c r="C935" s="253"/>
      <c r="D935" s="253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  <c r="AA935" s="253"/>
      <c r="AB935" s="253"/>
      <c r="AC935" s="253"/>
      <c r="AD935" s="253"/>
      <c r="AE935" s="253"/>
      <c r="AF935" s="253"/>
      <c r="AG935" s="253"/>
      <c r="AH935" s="253"/>
      <c r="AI935" s="253"/>
      <c r="AJ935" s="253"/>
      <c r="AK935" s="253"/>
      <c r="AL935" s="253"/>
      <c r="AM935" s="253"/>
      <c r="AN935" s="253"/>
      <c r="AO935" s="253"/>
      <c r="AP935" s="253"/>
      <c r="AQ935" s="253"/>
      <c r="AR935" s="253"/>
      <c r="AS935" s="253"/>
      <c r="AT935" s="253"/>
      <c r="AU935" s="253"/>
      <c r="AV935" s="253"/>
      <c r="AW935" s="253"/>
      <c r="AX935" s="253"/>
      <c r="AY935" s="253"/>
      <c r="AZ935" s="253"/>
      <c r="BA935" s="253"/>
      <c r="BB935" s="253"/>
      <c r="BC935" s="253"/>
      <c r="BD935" s="253"/>
      <c r="BE935" s="253"/>
      <c r="BF935" s="253"/>
      <c r="BG935" s="253"/>
      <c r="BH935" s="253"/>
      <c r="BI935" s="253"/>
      <c r="BJ935" s="253"/>
      <c r="BK935" s="253"/>
      <c r="BL935" s="253"/>
      <c r="BM935" s="253"/>
      <c r="BN935" s="253"/>
      <c r="BO935" s="253"/>
      <c r="BP935" s="253"/>
      <c r="BQ935" s="253"/>
      <c r="BR935" s="253"/>
      <c r="BS935" s="253"/>
      <c r="BT935" s="253"/>
      <c r="BU935" s="253"/>
      <c r="BV935" s="253"/>
      <c r="BW935" s="253"/>
      <c r="BX935" s="253"/>
      <c r="BY935" s="253"/>
      <c r="BZ935" s="253"/>
      <c r="CA935" s="253"/>
      <c r="CB935" s="253"/>
      <c r="CC935" s="253"/>
      <c r="CD935" s="253"/>
      <c r="CE935" s="253"/>
      <c r="CF935" s="253"/>
      <c r="CG935" s="253"/>
      <c r="CH935" s="253"/>
      <c r="CI935" s="253"/>
      <c r="CJ935" s="253"/>
      <c r="CK935" s="253"/>
      <c r="CL935" s="253"/>
      <c r="CM935" s="253"/>
    </row>
    <row r="936" spans="1:91" x14ac:dyDescent="0.25">
      <c r="A936" s="253"/>
      <c r="B936" s="253"/>
      <c r="C936" s="253"/>
      <c r="D936" s="253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  <c r="AA936" s="253"/>
      <c r="AB936" s="253"/>
      <c r="AC936" s="253"/>
      <c r="AD936" s="253"/>
      <c r="AE936" s="253"/>
      <c r="AF936" s="253"/>
      <c r="AG936" s="253"/>
      <c r="AH936" s="253"/>
      <c r="AI936" s="253"/>
      <c r="AJ936" s="253"/>
      <c r="AK936" s="253"/>
      <c r="AL936" s="253"/>
      <c r="AM936" s="253"/>
      <c r="AN936" s="253"/>
      <c r="AO936" s="253"/>
      <c r="AP936" s="253"/>
      <c r="AQ936" s="253"/>
      <c r="AR936" s="253"/>
      <c r="AS936" s="253"/>
      <c r="AT936" s="253"/>
      <c r="AU936" s="253"/>
      <c r="AV936" s="253"/>
      <c r="AW936" s="253"/>
      <c r="AX936" s="253"/>
      <c r="AY936" s="253"/>
      <c r="AZ936" s="253"/>
      <c r="BA936" s="253"/>
      <c r="BB936" s="253"/>
      <c r="BC936" s="253"/>
      <c r="BD936" s="253"/>
      <c r="BE936" s="253"/>
      <c r="BF936" s="253"/>
      <c r="BG936" s="253"/>
      <c r="BH936" s="253"/>
      <c r="BI936" s="253"/>
      <c r="BJ936" s="253"/>
      <c r="BK936" s="253"/>
      <c r="BL936" s="253"/>
      <c r="BM936" s="253"/>
      <c r="BN936" s="253"/>
      <c r="BO936" s="253"/>
      <c r="BP936" s="253"/>
      <c r="BQ936" s="253"/>
      <c r="BR936" s="253"/>
      <c r="BS936" s="253"/>
      <c r="BT936" s="253"/>
      <c r="BU936" s="253"/>
      <c r="BV936" s="253"/>
      <c r="BW936" s="253"/>
      <c r="BX936" s="253"/>
      <c r="BY936" s="253"/>
      <c r="BZ936" s="253"/>
      <c r="CA936" s="253"/>
      <c r="CB936" s="253"/>
      <c r="CC936" s="253"/>
      <c r="CD936" s="253"/>
      <c r="CE936" s="253"/>
      <c r="CF936" s="253"/>
      <c r="CG936" s="253"/>
      <c r="CH936" s="253"/>
      <c r="CI936" s="253"/>
      <c r="CJ936" s="253"/>
      <c r="CK936" s="253"/>
      <c r="CL936" s="253"/>
      <c r="CM936" s="253"/>
    </row>
    <row r="937" spans="1:91" x14ac:dyDescent="0.25">
      <c r="A937" s="253"/>
      <c r="B937" s="253"/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  <c r="AA937" s="253"/>
      <c r="AB937" s="253"/>
      <c r="AC937" s="253"/>
      <c r="AD937" s="253"/>
      <c r="AE937" s="253"/>
      <c r="AF937" s="253"/>
      <c r="AG937" s="253"/>
      <c r="AH937" s="253"/>
      <c r="AI937" s="253"/>
      <c r="AJ937" s="253"/>
      <c r="AK937" s="253"/>
      <c r="AL937" s="253"/>
      <c r="AM937" s="253"/>
      <c r="AN937" s="253"/>
      <c r="AO937" s="253"/>
      <c r="AP937" s="253"/>
      <c r="AQ937" s="253"/>
      <c r="AR937" s="253"/>
      <c r="AS937" s="253"/>
      <c r="AT937" s="253"/>
      <c r="AU937" s="253"/>
      <c r="AV937" s="253"/>
      <c r="AW937" s="253"/>
      <c r="AX937" s="253"/>
      <c r="AY937" s="253"/>
      <c r="AZ937" s="253"/>
      <c r="BA937" s="253"/>
      <c r="BB937" s="253"/>
      <c r="BC937" s="253"/>
      <c r="BD937" s="253"/>
      <c r="BE937" s="253"/>
      <c r="BF937" s="253"/>
      <c r="BG937" s="253"/>
      <c r="BH937" s="253"/>
      <c r="BI937" s="253"/>
      <c r="BJ937" s="253"/>
      <c r="BK937" s="253"/>
      <c r="BL937" s="253"/>
      <c r="BM937" s="253"/>
      <c r="BN937" s="253"/>
      <c r="BO937" s="253"/>
      <c r="BP937" s="253"/>
      <c r="BQ937" s="253"/>
      <c r="BR937" s="253"/>
      <c r="BS937" s="253"/>
      <c r="BT937" s="253"/>
      <c r="BU937" s="253"/>
      <c r="BV937" s="253"/>
      <c r="BW937" s="253"/>
      <c r="BX937" s="253"/>
      <c r="BY937" s="253"/>
      <c r="BZ937" s="253"/>
      <c r="CA937" s="253"/>
      <c r="CB937" s="253"/>
      <c r="CC937" s="253"/>
      <c r="CD937" s="253"/>
      <c r="CE937" s="253"/>
      <c r="CF937" s="253"/>
      <c r="CG937" s="253"/>
      <c r="CH937" s="253"/>
      <c r="CI937" s="253"/>
      <c r="CJ937" s="253"/>
      <c r="CK937" s="253"/>
      <c r="CL937" s="253"/>
      <c r="CM937" s="253"/>
    </row>
    <row r="938" spans="1:91" x14ac:dyDescent="0.25">
      <c r="A938" s="253"/>
      <c r="B938" s="253"/>
      <c r="C938" s="253"/>
      <c r="D938" s="253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  <c r="AA938" s="253"/>
      <c r="AB938" s="253"/>
      <c r="AC938" s="253"/>
      <c r="AD938" s="253"/>
      <c r="AE938" s="253"/>
      <c r="AF938" s="253"/>
      <c r="AG938" s="253"/>
      <c r="AH938" s="253"/>
      <c r="AI938" s="253"/>
      <c r="AJ938" s="253"/>
      <c r="AK938" s="253"/>
      <c r="AL938" s="253"/>
      <c r="AM938" s="253"/>
      <c r="AN938" s="253"/>
      <c r="AO938" s="253"/>
      <c r="AP938" s="253"/>
      <c r="AQ938" s="253"/>
      <c r="AR938" s="253"/>
      <c r="AS938" s="253"/>
      <c r="AT938" s="253"/>
      <c r="AU938" s="253"/>
      <c r="AV938" s="253"/>
      <c r="AW938" s="253"/>
      <c r="AX938" s="253"/>
      <c r="AY938" s="253"/>
      <c r="AZ938" s="253"/>
      <c r="BA938" s="253"/>
      <c r="BB938" s="253"/>
      <c r="BC938" s="253"/>
      <c r="BD938" s="253"/>
      <c r="BE938" s="253"/>
      <c r="BF938" s="253"/>
      <c r="BG938" s="253"/>
      <c r="BH938" s="253"/>
      <c r="BI938" s="253"/>
      <c r="BJ938" s="253"/>
      <c r="BK938" s="253"/>
      <c r="BL938" s="253"/>
      <c r="BM938" s="253"/>
      <c r="BN938" s="253"/>
      <c r="BO938" s="253"/>
      <c r="BP938" s="253"/>
      <c r="BQ938" s="253"/>
      <c r="BR938" s="253"/>
      <c r="BS938" s="253"/>
      <c r="BT938" s="253"/>
      <c r="BU938" s="253"/>
      <c r="BV938" s="253"/>
      <c r="BW938" s="253"/>
      <c r="BX938" s="253"/>
      <c r="BY938" s="253"/>
      <c r="BZ938" s="253"/>
      <c r="CA938" s="253"/>
      <c r="CB938" s="253"/>
      <c r="CC938" s="253"/>
      <c r="CD938" s="253"/>
      <c r="CE938" s="253"/>
      <c r="CF938" s="253"/>
      <c r="CG938" s="253"/>
      <c r="CH938" s="253"/>
      <c r="CI938" s="253"/>
      <c r="CJ938" s="253"/>
      <c r="CK938" s="253"/>
      <c r="CL938" s="253"/>
      <c r="CM938" s="253"/>
    </row>
    <row r="939" spans="1:91" x14ac:dyDescent="0.25">
      <c r="A939" s="253"/>
      <c r="B939" s="253"/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  <c r="AA939" s="253"/>
      <c r="AB939" s="253"/>
      <c r="AC939" s="253"/>
      <c r="AD939" s="253"/>
      <c r="AE939" s="253"/>
      <c r="AF939" s="253"/>
      <c r="AG939" s="253"/>
      <c r="AH939" s="253"/>
      <c r="AI939" s="253"/>
      <c r="AJ939" s="253"/>
      <c r="AK939" s="253"/>
      <c r="AL939" s="253"/>
      <c r="AM939" s="253"/>
      <c r="AN939" s="253"/>
      <c r="AO939" s="253"/>
      <c r="AP939" s="253"/>
      <c r="AQ939" s="253"/>
      <c r="AR939" s="253"/>
      <c r="AS939" s="253"/>
      <c r="AT939" s="253"/>
      <c r="AU939" s="253"/>
      <c r="AV939" s="253"/>
      <c r="AW939" s="253"/>
      <c r="AX939" s="253"/>
      <c r="AY939" s="253"/>
      <c r="AZ939" s="253"/>
      <c r="BA939" s="253"/>
      <c r="BB939" s="253"/>
      <c r="BC939" s="253"/>
      <c r="BD939" s="253"/>
      <c r="BE939" s="253"/>
      <c r="BF939" s="253"/>
      <c r="BG939" s="253"/>
      <c r="BH939" s="253"/>
      <c r="BI939" s="253"/>
      <c r="BJ939" s="253"/>
      <c r="BK939" s="253"/>
      <c r="BL939" s="253"/>
      <c r="BM939" s="253"/>
      <c r="BN939" s="253"/>
      <c r="BO939" s="253"/>
      <c r="BP939" s="253"/>
      <c r="BQ939" s="253"/>
      <c r="BR939" s="253"/>
      <c r="BS939" s="253"/>
      <c r="BT939" s="253"/>
      <c r="BU939" s="253"/>
      <c r="BV939" s="253"/>
      <c r="BW939" s="253"/>
      <c r="BX939" s="253"/>
      <c r="BY939" s="253"/>
      <c r="BZ939" s="253"/>
      <c r="CA939" s="253"/>
      <c r="CB939" s="253"/>
      <c r="CC939" s="253"/>
      <c r="CD939" s="253"/>
      <c r="CE939" s="253"/>
      <c r="CF939" s="253"/>
      <c r="CG939" s="253"/>
      <c r="CH939" s="253"/>
      <c r="CI939" s="253"/>
      <c r="CJ939" s="253"/>
      <c r="CK939" s="253"/>
      <c r="CL939" s="253"/>
      <c r="CM939" s="253"/>
    </row>
    <row r="940" spans="1:91" x14ac:dyDescent="0.25">
      <c r="A940" s="253"/>
      <c r="B940" s="253"/>
      <c r="C940" s="253"/>
      <c r="D940" s="253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  <c r="AA940" s="253"/>
      <c r="AB940" s="253"/>
      <c r="AC940" s="253"/>
      <c r="AD940" s="253"/>
      <c r="AE940" s="253"/>
      <c r="AF940" s="253"/>
      <c r="AG940" s="253"/>
      <c r="AH940" s="253"/>
      <c r="AI940" s="253"/>
      <c r="AJ940" s="253"/>
      <c r="AK940" s="253"/>
      <c r="AL940" s="253"/>
      <c r="AM940" s="253"/>
      <c r="AN940" s="253"/>
      <c r="AO940" s="253"/>
      <c r="AP940" s="253"/>
      <c r="AQ940" s="253"/>
      <c r="AR940" s="253"/>
      <c r="AS940" s="253"/>
      <c r="AT940" s="253"/>
      <c r="AU940" s="253"/>
      <c r="AV940" s="253"/>
      <c r="AW940" s="253"/>
      <c r="AX940" s="253"/>
      <c r="AY940" s="253"/>
      <c r="AZ940" s="253"/>
      <c r="BA940" s="253"/>
      <c r="BB940" s="253"/>
      <c r="BC940" s="253"/>
      <c r="BD940" s="253"/>
      <c r="BE940" s="253"/>
      <c r="BF940" s="253"/>
      <c r="BG940" s="253"/>
      <c r="BH940" s="253"/>
      <c r="BI940" s="253"/>
      <c r="BJ940" s="253"/>
      <c r="BK940" s="253"/>
      <c r="BL940" s="253"/>
      <c r="BM940" s="253"/>
      <c r="BN940" s="253"/>
      <c r="BO940" s="253"/>
      <c r="BP940" s="253"/>
      <c r="BQ940" s="253"/>
      <c r="BR940" s="253"/>
      <c r="BS940" s="253"/>
      <c r="BT940" s="253"/>
      <c r="BU940" s="253"/>
      <c r="BV940" s="253"/>
      <c r="BW940" s="253"/>
      <c r="BX940" s="253"/>
      <c r="BY940" s="253"/>
      <c r="BZ940" s="253"/>
      <c r="CA940" s="253"/>
      <c r="CB940" s="253"/>
      <c r="CC940" s="253"/>
      <c r="CD940" s="253"/>
      <c r="CE940" s="253"/>
      <c r="CF940" s="253"/>
      <c r="CG940" s="253"/>
      <c r="CH940" s="253"/>
      <c r="CI940" s="253"/>
      <c r="CJ940" s="253"/>
      <c r="CK940" s="253"/>
      <c r="CL940" s="253"/>
      <c r="CM940" s="253"/>
    </row>
    <row r="941" spans="1:91" x14ac:dyDescent="0.25">
      <c r="A941" s="253"/>
      <c r="B941" s="253"/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  <c r="AA941" s="253"/>
      <c r="AB941" s="253"/>
      <c r="AC941" s="253"/>
      <c r="AD941" s="253"/>
      <c r="AE941" s="253"/>
      <c r="AF941" s="253"/>
      <c r="AG941" s="253"/>
      <c r="AH941" s="253"/>
      <c r="AI941" s="253"/>
      <c r="AJ941" s="253"/>
      <c r="AK941" s="253"/>
      <c r="AL941" s="253"/>
      <c r="AM941" s="253"/>
      <c r="AN941" s="253"/>
      <c r="AO941" s="253"/>
      <c r="AP941" s="253"/>
      <c r="AQ941" s="253"/>
      <c r="AR941" s="253"/>
      <c r="AS941" s="253"/>
      <c r="AT941" s="253"/>
      <c r="AU941" s="253"/>
      <c r="AV941" s="253"/>
      <c r="AW941" s="253"/>
      <c r="AX941" s="253"/>
      <c r="AY941" s="253"/>
      <c r="AZ941" s="253"/>
      <c r="BA941" s="253"/>
      <c r="BB941" s="253"/>
      <c r="BC941" s="253"/>
      <c r="BD941" s="253"/>
      <c r="BE941" s="253"/>
      <c r="BF941" s="253"/>
      <c r="BG941" s="253"/>
      <c r="BH941" s="253"/>
      <c r="BI941" s="253"/>
      <c r="BJ941" s="253"/>
      <c r="BK941" s="253"/>
      <c r="BL941" s="253"/>
      <c r="BM941" s="253"/>
      <c r="BN941" s="253"/>
      <c r="BO941" s="253"/>
      <c r="BP941" s="253"/>
      <c r="BQ941" s="253"/>
      <c r="BR941" s="253"/>
      <c r="BS941" s="253"/>
      <c r="BT941" s="253"/>
      <c r="BU941" s="253"/>
      <c r="BV941" s="253"/>
      <c r="BW941" s="253"/>
      <c r="BX941" s="253"/>
      <c r="BY941" s="253"/>
      <c r="BZ941" s="253"/>
      <c r="CA941" s="253"/>
      <c r="CB941" s="253"/>
      <c r="CC941" s="253"/>
      <c r="CD941" s="253"/>
      <c r="CE941" s="253"/>
      <c r="CF941" s="253"/>
      <c r="CG941" s="253"/>
      <c r="CH941" s="253"/>
      <c r="CI941" s="253"/>
      <c r="CJ941" s="253"/>
      <c r="CK941" s="253"/>
      <c r="CL941" s="253"/>
      <c r="CM941" s="253"/>
    </row>
    <row r="942" spans="1:91" x14ac:dyDescent="0.25">
      <c r="A942" s="253"/>
      <c r="B942" s="253"/>
      <c r="C942" s="253"/>
      <c r="D942" s="253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  <c r="AA942" s="253"/>
      <c r="AB942" s="253"/>
      <c r="AC942" s="253"/>
      <c r="AD942" s="253"/>
      <c r="AE942" s="253"/>
      <c r="AF942" s="253"/>
      <c r="AG942" s="253"/>
      <c r="AH942" s="253"/>
      <c r="AI942" s="253"/>
      <c r="AJ942" s="253"/>
      <c r="AK942" s="253"/>
      <c r="AL942" s="253"/>
      <c r="AM942" s="253"/>
      <c r="AN942" s="253"/>
      <c r="AO942" s="253"/>
      <c r="AP942" s="253"/>
      <c r="AQ942" s="253"/>
      <c r="AR942" s="253"/>
      <c r="AS942" s="253"/>
      <c r="AT942" s="253"/>
      <c r="AU942" s="253"/>
      <c r="AV942" s="253"/>
      <c r="AW942" s="253"/>
      <c r="AX942" s="253"/>
      <c r="AY942" s="253"/>
      <c r="AZ942" s="253"/>
      <c r="BA942" s="253"/>
      <c r="BB942" s="253"/>
      <c r="BC942" s="253"/>
      <c r="BD942" s="253"/>
      <c r="BE942" s="253"/>
      <c r="BF942" s="253"/>
      <c r="BG942" s="253"/>
      <c r="BH942" s="253"/>
      <c r="BI942" s="253"/>
      <c r="BJ942" s="253"/>
      <c r="BK942" s="253"/>
      <c r="BL942" s="253"/>
      <c r="BM942" s="253"/>
      <c r="BN942" s="253"/>
      <c r="BO942" s="253"/>
      <c r="BP942" s="253"/>
      <c r="BQ942" s="253"/>
      <c r="BR942" s="253"/>
      <c r="BS942" s="253"/>
      <c r="BT942" s="253"/>
      <c r="BU942" s="253"/>
      <c r="BV942" s="253"/>
      <c r="BW942" s="253"/>
      <c r="BX942" s="253"/>
      <c r="BY942" s="253"/>
      <c r="BZ942" s="253"/>
      <c r="CA942" s="253"/>
      <c r="CB942" s="253"/>
      <c r="CC942" s="253"/>
      <c r="CD942" s="253"/>
      <c r="CE942" s="253"/>
      <c r="CF942" s="253"/>
      <c r="CG942" s="253"/>
      <c r="CH942" s="253"/>
      <c r="CI942" s="253"/>
      <c r="CJ942" s="253"/>
      <c r="CK942" s="253"/>
      <c r="CL942" s="253"/>
      <c r="CM942" s="253"/>
    </row>
    <row r="943" spans="1:91" x14ac:dyDescent="0.25">
      <c r="A943" s="253"/>
      <c r="B943" s="253"/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  <c r="AA943" s="253"/>
      <c r="AB943" s="253"/>
      <c r="AC943" s="253"/>
      <c r="AD943" s="253"/>
      <c r="AE943" s="253"/>
      <c r="AF943" s="253"/>
      <c r="AG943" s="253"/>
      <c r="AH943" s="253"/>
      <c r="AI943" s="253"/>
      <c r="AJ943" s="253"/>
      <c r="AK943" s="253"/>
      <c r="AL943" s="253"/>
      <c r="AM943" s="253"/>
      <c r="AN943" s="253"/>
      <c r="AO943" s="253"/>
      <c r="AP943" s="253"/>
      <c r="AQ943" s="253"/>
      <c r="AR943" s="253"/>
      <c r="AS943" s="253"/>
      <c r="AT943" s="253"/>
      <c r="AU943" s="253"/>
      <c r="AV943" s="253"/>
      <c r="AW943" s="253"/>
      <c r="AX943" s="253"/>
      <c r="AY943" s="253"/>
      <c r="AZ943" s="253"/>
      <c r="BA943" s="253"/>
      <c r="BB943" s="253"/>
      <c r="BC943" s="253"/>
      <c r="BD943" s="253"/>
      <c r="BE943" s="253"/>
      <c r="BF943" s="253"/>
      <c r="BG943" s="253"/>
      <c r="BH943" s="253"/>
      <c r="BI943" s="253"/>
      <c r="BJ943" s="253"/>
      <c r="BK943" s="253"/>
      <c r="BL943" s="253"/>
      <c r="BM943" s="253"/>
      <c r="BN943" s="253"/>
      <c r="BO943" s="253"/>
      <c r="BP943" s="253"/>
      <c r="BQ943" s="253"/>
      <c r="BR943" s="253"/>
      <c r="BS943" s="253"/>
      <c r="BT943" s="253"/>
      <c r="BU943" s="253"/>
      <c r="BV943" s="253"/>
      <c r="BW943" s="253"/>
      <c r="BX943" s="253"/>
      <c r="BY943" s="253"/>
      <c r="BZ943" s="253"/>
      <c r="CA943" s="253"/>
      <c r="CB943" s="253"/>
      <c r="CC943" s="253"/>
      <c r="CD943" s="253"/>
      <c r="CE943" s="253"/>
      <c r="CF943" s="253"/>
      <c r="CG943" s="253"/>
      <c r="CH943" s="253"/>
      <c r="CI943" s="253"/>
      <c r="CJ943" s="253"/>
      <c r="CK943" s="253"/>
      <c r="CL943" s="253"/>
      <c r="CM943" s="253"/>
    </row>
    <row r="944" spans="1:91" x14ac:dyDescent="0.25">
      <c r="A944" s="253"/>
      <c r="B944" s="253"/>
      <c r="C944" s="253"/>
      <c r="D944" s="253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  <c r="AA944" s="253"/>
      <c r="AB944" s="253"/>
      <c r="AC944" s="253"/>
      <c r="AD944" s="253"/>
      <c r="AE944" s="253"/>
      <c r="AF944" s="253"/>
      <c r="AG944" s="253"/>
      <c r="AH944" s="253"/>
      <c r="AI944" s="253"/>
      <c r="AJ944" s="253"/>
      <c r="AK944" s="253"/>
      <c r="AL944" s="253"/>
      <c r="AM944" s="253"/>
      <c r="AN944" s="253"/>
      <c r="AO944" s="253"/>
      <c r="AP944" s="253"/>
      <c r="AQ944" s="253"/>
      <c r="AR944" s="253"/>
      <c r="AS944" s="253"/>
      <c r="AT944" s="253"/>
      <c r="AU944" s="253"/>
      <c r="AV944" s="253"/>
      <c r="AW944" s="253"/>
      <c r="AX944" s="253"/>
      <c r="AY944" s="253"/>
      <c r="AZ944" s="253"/>
      <c r="BA944" s="253"/>
      <c r="BB944" s="253"/>
      <c r="BC944" s="253"/>
      <c r="BD944" s="253"/>
      <c r="BE944" s="253"/>
      <c r="BF944" s="253"/>
      <c r="BG944" s="253"/>
      <c r="BH944" s="253"/>
      <c r="BI944" s="253"/>
      <c r="BJ944" s="253"/>
      <c r="BK944" s="253"/>
      <c r="BL944" s="253"/>
      <c r="BM944" s="253"/>
      <c r="BN944" s="253"/>
      <c r="BO944" s="253"/>
      <c r="BP944" s="253"/>
      <c r="BQ944" s="253"/>
      <c r="BR944" s="253"/>
      <c r="BS944" s="253"/>
      <c r="BT944" s="253"/>
      <c r="BU944" s="253"/>
      <c r="BV944" s="253"/>
      <c r="BW944" s="253"/>
      <c r="BX944" s="253"/>
      <c r="BY944" s="253"/>
      <c r="BZ944" s="253"/>
      <c r="CA944" s="253"/>
      <c r="CB944" s="253"/>
      <c r="CC944" s="253"/>
      <c r="CD944" s="253"/>
      <c r="CE944" s="253"/>
      <c r="CF944" s="253"/>
      <c r="CG944" s="253"/>
      <c r="CH944" s="253"/>
      <c r="CI944" s="253"/>
      <c r="CJ944" s="253"/>
      <c r="CK944" s="253"/>
      <c r="CL944" s="253"/>
      <c r="CM944" s="253"/>
    </row>
    <row r="945" spans="1:91" x14ac:dyDescent="0.25">
      <c r="A945" s="253"/>
      <c r="B945" s="253"/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  <c r="AA945" s="253"/>
      <c r="AB945" s="253"/>
      <c r="AC945" s="253"/>
      <c r="AD945" s="253"/>
      <c r="AE945" s="253"/>
      <c r="AF945" s="253"/>
      <c r="AG945" s="253"/>
      <c r="AH945" s="253"/>
      <c r="AI945" s="253"/>
      <c r="AJ945" s="253"/>
      <c r="AK945" s="253"/>
      <c r="AL945" s="253"/>
      <c r="AM945" s="253"/>
      <c r="AN945" s="253"/>
      <c r="AO945" s="253"/>
      <c r="AP945" s="253"/>
      <c r="AQ945" s="253"/>
      <c r="AR945" s="253"/>
      <c r="AS945" s="253"/>
      <c r="AT945" s="253"/>
      <c r="AU945" s="253"/>
      <c r="AV945" s="253"/>
      <c r="AW945" s="253"/>
      <c r="AX945" s="253"/>
      <c r="AY945" s="253"/>
      <c r="AZ945" s="253"/>
      <c r="BA945" s="253"/>
      <c r="BB945" s="253"/>
      <c r="BC945" s="253"/>
      <c r="BD945" s="253"/>
      <c r="BE945" s="253"/>
      <c r="BF945" s="253"/>
      <c r="BG945" s="253"/>
      <c r="BH945" s="253"/>
      <c r="BI945" s="253"/>
      <c r="BJ945" s="253"/>
      <c r="BK945" s="253"/>
      <c r="BL945" s="253"/>
      <c r="BM945" s="253"/>
      <c r="BN945" s="253"/>
      <c r="BO945" s="253"/>
      <c r="BP945" s="253"/>
      <c r="BQ945" s="253"/>
      <c r="BR945" s="253"/>
      <c r="BS945" s="253"/>
      <c r="BT945" s="253"/>
      <c r="BU945" s="253"/>
      <c r="BV945" s="253"/>
      <c r="BW945" s="253"/>
      <c r="BX945" s="253"/>
      <c r="BY945" s="253"/>
      <c r="BZ945" s="253"/>
      <c r="CA945" s="253"/>
      <c r="CB945" s="253"/>
      <c r="CC945" s="253"/>
      <c r="CD945" s="253"/>
      <c r="CE945" s="253"/>
      <c r="CF945" s="253"/>
      <c r="CG945" s="253"/>
      <c r="CH945" s="253"/>
      <c r="CI945" s="253"/>
      <c r="CJ945" s="253"/>
      <c r="CK945" s="253"/>
      <c r="CL945" s="253"/>
      <c r="CM945" s="253"/>
    </row>
    <row r="946" spans="1:91" x14ac:dyDescent="0.25">
      <c r="A946" s="253"/>
      <c r="B946" s="253"/>
      <c r="C946" s="253"/>
      <c r="D946" s="253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  <c r="AA946" s="253"/>
      <c r="AB946" s="253"/>
      <c r="AC946" s="253"/>
      <c r="AD946" s="253"/>
      <c r="AE946" s="253"/>
      <c r="AF946" s="253"/>
      <c r="AG946" s="253"/>
      <c r="AH946" s="253"/>
      <c r="AI946" s="253"/>
      <c r="AJ946" s="253"/>
      <c r="AK946" s="253"/>
      <c r="AL946" s="253"/>
      <c r="AM946" s="253"/>
      <c r="AN946" s="253"/>
      <c r="AO946" s="253"/>
      <c r="AP946" s="253"/>
      <c r="AQ946" s="253"/>
      <c r="AR946" s="253"/>
      <c r="AS946" s="253"/>
      <c r="AT946" s="253"/>
      <c r="AU946" s="253"/>
      <c r="AV946" s="253"/>
      <c r="AW946" s="253"/>
      <c r="AX946" s="253"/>
      <c r="AY946" s="253"/>
      <c r="AZ946" s="253"/>
      <c r="BA946" s="253"/>
      <c r="BB946" s="253"/>
      <c r="BC946" s="253"/>
      <c r="BD946" s="253"/>
      <c r="BE946" s="253"/>
      <c r="BF946" s="253"/>
      <c r="BG946" s="253"/>
      <c r="BH946" s="253"/>
      <c r="BI946" s="253"/>
      <c r="BJ946" s="253"/>
      <c r="BK946" s="253"/>
      <c r="BL946" s="253"/>
      <c r="BM946" s="253"/>
      <c r="BN946" s="253"/>
      <c r="BO946" s="253"/>
      <c r="BP946" s="253"/>
      <c r="BQ946" s="253"/>
      <c r="BR946" s="253"/>
      <c r="BS946" s="253"/>
      <c r="BT946" s="253"/>
      <c r="BU946" s="253"/>
      <c r="BV946" s="253"/>
      <c r="BW946" s="253"/>
      <c r="BX946" s="253"/>
      <c r="BY946" s="253"/>
      <c r="BZ946" s="253"/>
      <c r="CA946" s="253"/>
      <c r="CB946" s="253"/>
      <c r="CC946" s="253"/>
      <c r="CD946" s="253"/>
      <c r="CE946" s="253"/>
      <c r="CF946" s="253"/>
      <c r="CG946" s="253"/>
      <c r="CH946" s="253"/>
      <c r="CI946" s="253"/>
      <c r="CJ946" s="253"/>
      <c r="CK946" s="253"/>
      <c r="CL946" s="253"/>
      <c r="CM946" s="253"/>
    </row>
    <row r="947" spans="1:91" x14ac:dyDescent="0.25">
      <c r="A947" s="253"/>
      <c r="B947" s="253"/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  <c r="AA947" s="253"/>
      <c r="AB947" s="253"/>
      <c r="AC947" s="253"/>
      <c r="AD947" s="253"/>
      <c r="AE947" s="253"/>
      <c r="AF947" s="253"/>
      <c r="AG947" s="253"/>
      <c r="AH947" s="253"/>
      <c r="AI947" s="253"/>
      <c r="AJ947" s="253"/>
      <c r="AK947" s="253"/>
      <c r="AL947" s="253"/>
      <c r="AM947" s="253"/>
      <c r="AN947" s="253"/>
      <c r="AO947" s="253"/>
      <c r="AP947" s="253"/>
      <c r="AQ947" s="253"/>
      <c r="AR947" s="253"/>
      <c r="AS947" s="253"/>
      <c r="AT947" s="253"/>
      <c r="AU947" s="253"/>
      <c r="AV947" s="253"/>
      <c r="AW947" s="253"/>
      <c r="AX947" s="253"/>
      <c r="AY947" s="253"/>
      <c r="AZ947" s="253"/>
      <c r="BA947" s="253"/>
      <c r="BB947" s="253"/>
      <c r="BC947" s="253"/>
      <c r="BD947" s="253"/>
      <c r="BE947" s="253"/>
      <c r="BF947" s="253"/>
      <c r="BG947" s="253"/>
      <c r="BH947" s="253"/>
      <c r="BI947" s="253"/>
      <c r="BJ947" s="253"/>
      <c r="BK947" s="253"/>
      <c r="BL947" s="253"/>
      <c r="BM947" s="253"/>
      <c r="BN947" s="253"/>
      <c r="BO947" s="253"/>
      <c r="BP947" s="253"/>
      <c r="BQ947" s="253"/>
      <c r="BR947" s="253"/>
      <c r="BS947" s="253"/>
      <c r="BT947" s="253"/>
      <c r="BU947" s="253"/>
      <c r="BV947" s="253"/>
      <c r="BW947" s="253"/>
      <c r="BX947" s="253"/>
      <c r="BY947" s="253"/>
      <c r="BZ947" s="253"/>
      <c r="CA947" s="253"/>
      <c r="CB947" s="253"/>
      <c r="CC947" s="253"/>
      <c r="CD947" s="253"/>
      <c r="CE947" s="253"/>
      <c r="CF947" s="253"/>
      <c r="CG947" s="253"/>
      <c r="CH947" s="253"/>
      <c r="CI947" s="253"/>
      <c r="CJ947" s="253"/>
      <c r="CK947" s="253"/>
      <c r="CL947" s="253"/>
      <c r="CM947" s="253"/>
    </row>
    <row r="948" spans="1:91" x14ac:dyDescent="0.25">
      <c r="A948" s="253"/>
      <c r="B948" s="253"/>
      <c r="C948" s="253"/>
      <c r="D948" s="253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  <c r="AA948" s="253"/>
      <c r="AB948" s="253"/>
      <c r="AC948" s="253"/>
      <c r="AD948" s="253"/>
      <c r="AE948" s="253"/>
      <c r="AF948" s="253"/>
      <c r="AG948" s="253"/>
      <c r="AH948" s="253"/>
      <c r="AI948" s="253"/>
      <c r="AJ948" s="253"/>
      <c r="AK948" s="253"/>
      <c r="AL948" s="253"/>
      <c r="AM948" s="253"/>
      <c r="AN948" s="253"/>
      <c r="AO948" s="253"/>
      <c r="AP948" s="253"/>
      <c r="AQ948" s="253"/>
      <c r="AR948" s="253"/>
      <c r="AS948" s="253"/>
      <c r="AT948" s="253"/>
      <c r="AU948" s="253"/>
      <c r="AV948" s="253"/>
      <c r="AW948" s="253"/>
      <c r="AX948" s="253"/>
      <c r="AY948" s="253"/>
      <c r="AZ948" s="253"/>
      <c r="BA948" s="253"/>
      <c r="BB948" s="253"/>
      <c r="BC948" s="253"/>
      <c r="BD948" s="253"/>
      <c r="BE948" s="253"/>
      <c r="BF948" s="253"/>
      <c r="BG948" s="253"/>
      <c r="BH948" s="253"/>
      <c r="BI948" s="253"/>
      <c r="BJ948" s="253"/>
      <c r="BK948" s="253"/>
      <c r="BL948" s="253"/>
      <c r="BM948" s="253"/>
      <c r="BN948" s="253"/>
      <c r="BO948" s="253"/>
      <c r="BP948" s="253"/>
      <c r="BQ948" s="253"/>
      <c r="BR948" s="253"/>
      <c r="BS948" s="253"/>
      <c r="BT948" s="253"/>
      <c r="BU948" s="253"/>
      <c r="BV948" s="253"/>
      <c r="BW948" s="253"/>
      <c r="BX948" s="253"/>
      <c r="BY948" s="253"/>
      <c r="BZ948" s="253"/>
      <c r="CA948" s="253"/>
      <c r="CB948" s="253"/>
      <c r="CC948" s="253"/>
      <c r="CD948" s="253"/>
      <c r="CE948" s="253"/>
      <c r="CF948" s="253"/>
      <c r="CG948" s="253"/>
      <c r="CH948" s="253"/>
      <c r="CI948" s="253"/>
      <c r="CJ948" s="253"/>
      <c r="CK948" s="253"/>
      <c r="CL948" s="253"/>
      <c r="CM948" s="253"/>
    </row>
    <row r="949" spans="1:91" x14ac:dyDescent="0.25">
      <c r="A949" s="254"/>
      <c r="B949" s="253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  <c r="AA949" s="253"/>
      <c r="AB949" s="253"/>
      <c r="AC949" s="253"/>
      <c r="AD949" s="253"/>
      <c r="AE949" s="253"/>
      <c r="AF949" s="253"/>
      <c r="AG949" s="253"/>
      <c r="AH949" s="253"/>
      <c r="AI949" s="253"/>
      <c r="AJ949" s="253"/>
      <c r="AK949" s="253"/>
      <c r="AL949" s="253"/>
      <c r="AM949" s="253"/>
      <c r="AN949" s="253"/>
      <c r="AO949" s="253"/>
      <c r="AP949" s="253"/>
      <c r="AQ949" s="253"/>
      <c r="AR949" s="253"/>
      <c r="AS949" s="253"/>
      <c r="AT949" s="253"/>
      <c r="AU949" s="253"/>
      <c r="AV949" s="253"/>
      <c r="AW949" s="253"/>
      <c r="AX949" s="253"/>
      <c r="AY949" s="253"/>
      <c r="AZ949" s="253"/>
      <c r="BA949" s="253"/>
      <c r="BB949" s="253"/>
      <c r="BC949" s="253"/>
      <c r="BD949" s="253"/>
      <c r="BE949" s="253"/>
      <c r="BF949" s="253"/>
      <c r="BG949" s="253"/>
      <c r="BH949" s="253"/>
      <c r="BI949" s="253"/>
      <c r="BJ949" s="253"/>
      <c r="BK949" s="253"/>
      <c r="BL949" s="253"/>
      <c r="BM949" s="253"/>
      <c r="BN949" s="253"/>
      <c r="BO949" s="253"/>
      <c r="BP949" s="253"/>
      <c r="BQ949" s="253"/>
      <c r="BR949" s="253"/>
      <c r="BS949" s="253"/>
      <c r="BT949" s="253"/>
      <c r="BU949" s="253"/>
      <c r="BV949" s="253"/>
      <c r="BW949" s="253"/>
      <c r="BX949" s="253"/>
      <c r="BY949" s="253"/>
      <c r="BZ949" s="253"/>
      <c r="CA949" s="253"/>
      <c r="CB949" s="253"/>
      <c r="CC949" s="253"/>
      <c r="CD949" s="253"/>
      <c r="CE949" s="253"/>
      <c r="CF949" s="253"/>
      <c r="CG949" s="253"/>
      <c r="CH949" s="253"/>
      <c r="CI949" s="253"/>
      <c r="CJ949" s="253"/>
      <c r="CK949" s="253"/>
      <c r="CL949" s="253"/>
      <c r="CM949" s="253"/>
    </row>
    <row r="950" spans="1:91" x14ac:dyDescent="0.25">
      <c r="A950" s="253"/>
      <c r="B950" s="253"/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  <c r="AA950" s="253"/>
      <c r="AB950" s="253"/>
      <c r="AC950" s="253"/>
      <c r="AD950" s="253"/>
      <c r="AE950" s="253"/>
      <c r="AF950" s="253"/>
      <c r="AG950" s="253"/>
      <c r="AH950" s="253"/>
      <c r="AI950" s="253"/>
      <c r="AJ950" s="253"/>
      <c r="AK950" s="253"/>
      <c r="AL950" s="253"/>
      <c r="AM950" s="253"/>
      <c r="AN950" s="253"/>
      <c r="AO950" s="253"/>
      <c r="AP950" s="253"/>
      <c r="AQ950" s="253"/>
      <c r="AR950" s="253"/>
      <c r="AS950" s="253"/>
      <c r="AT950" s="253"/>
      <c r="AU950" s="253"/>
      <c r="AV950" s="253"/>
      <c r="AW950" s="253"/>
      <c r="AX950" s="253"/>
      <c r="AY950" s="253"/>
      <c r="AZ950" s="253"/>
      <c r="BA950" s="253"/>
      <c r="BB950" s="253"/>
      <c r="BC950" s="253"/>
      <c r="BD950" s="253"/>
      <c r="BE950" s="253"/>
      <c r="BF950" s="253"/>
      <c r="BG950" s="253"/>
      <c r="BH950" s="253"/>
      <c r="BI950" s="253"/>
      <c r="BJ950" s="253"/>
      <c r="BK950" s="253"/>
      <c r="BL950" s="253"/>
      <c r="BM950" s="253"/>
      <c r="BN950" s="253"/>
      <c r="BO950" s="253"/>
      <c r="BP950" s="253"/>
      <c r="BQ950" s="253"/>
      <c r="BR950" s="253"/>
      <c r="BS950" s="253"/>
      <c r="BT950" s="253"/>
      <c r="BU950" s="253"/>
      <c r="BV950" s="253"/>
      <c r="BW950" s="253"/>
      <c r="BX950" s="253"/>
      <c r="BY950" s="253"/>
      <c r="BZ950" s="253"/>
      <c r="CA950" s="253"/>
      <c r="CB950" s="253"/>
      <c r="CC950" s="253"/>
      <c r="CD950" s="253"/>
      <c r="CE950" s="253"/>
      <c r="CF950" s="253"/>
      <c r="CG950" s="253"/>
      <c r="CH950" s="253"/>
      <c r="CI950" s="253"/>
      <c r="CJ950" s="253"/>
      <c r="CK950" s="253"/>
      <c r="CL950" s="253"/>
      <c r="CM950" s="253"/>
    </row>
    <row r="951" spans="1:91" x14ac:dyDescent="0.25">
      <c r="A951" s="253"/>
      <c r="B951" s="253"/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  <c r="AA951" s="253"/>
      <c r="AB951" s="253"/>
      <c r="AC951" s="253"/>
      <c r="AD951" s="253"/>
      <c r="AE951" s="253"/>
      <c r="AF951" s="253"/>
      <c r="AG951" s="253"/>
      <c r="AH951" s="253"/>
      <c r="AI951" s="253"/>
      <c r="AJ951" s="253"/>
      <c r="AK951" s="253"/>
      <c r="AL951" s="253"/>
      <c r="AM951" s="253"/>
      <c r="AN951" s="253"/>
      <c r="AO951" s="253"/>
      <c r="AP951" s="253"/>
      <c r="AQ951" s="253"/>
      <c r="AR951" s="253"/>
      <c r="AS951" s="253"/>
      <c r="AT951" s="253"/>
      <c r="AU951" s="253"/>
      <c r="AV951" s="253"/>
      <c r="AW951" s="253"/>
      <c r="AX951" s="253"/>
      <c r="AY951" s="253"/>
      <c r="AZ951" s="253"/>
      <c r="BA951" s="253"/>
      <c r="BB951" s="253"/>
      <c r="BC951" s="253"/>
      <c r="BD951" s="253"/>
      <c r="BE951" s="253"/>
      <c r="BF951" s="253"/>
      <c r="BG951" s="253"/>
      <c r="BH951" s="253"/>
      <c r="BI951" s="253"/>
      <c r="BJ951" s="253"/>
      <c r="BK951" s="253"/>
      <c r="BL951" s="253"/>
      <c r="BM951" s="253"/>
      <c r="BN951" s="253"/>
      <c r="BO951" s="253"/>
      <c r="BP951" s="253"/>
      <c r="BQ951" s="253"/>
      <c r="BR951" s="253"/>
      <c r="BS951" s="253"/>
      <c r="BT951" s="253"/>
      <c r="BU951" s="253"/>
      <c r="BV951" s="253"/>
      <c r="BW951" s="253"/>
      <c r="BX951" s="253"/>
      <c r="BY951" s="253"/>
      <c r="BZ951" s="253"/>
      <c r="CA951" s="253"/>
      <c r="CB951" s="253"/>
      <c r="CC951" s="253"/>
      <c r="CD951" s="253"/>
      <c r="CE951" s="253"/>
      <c r="CF951" s="253"/>
      <c r="CG951" s="253"/>
      <c r="CH951" s="253"/>
      <c r="CI951" s="253"/>
      <c r="CJ951" s="253"/>
      <c r="CK951" s="253"/>
      <c r="CL951" s="253"/>
      <c r="CM951" s="253"/>
    </row>
    <row r="952" spans="1:91" x14ac:dyDescent="0.25">
      <c r="A952" s="253"/>
      <c r="B952" s="253"/>
      <c r="C952" s="253"/>
      <c r="D952" s="253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  <c r="AA952" s="253"/>
      <c r="AB952" s="253"/>
      <c r="AC952" s="253"/>
      <c r="AD952" s="253"/>
      <c r="AE952" s="253"/>
      <c r="AF952" s="253"/>
      <c r="AG952" s="253"/>
      <c r="AH952" s="253"/>
      <c r="AI952" s="253"/>
      <c r="AJ952" s="253"/>
      <c r="AK952" s="253"/>
      <c r="AL952" s="253"/>
      <c r="AM952" s="253"/>
      <c r="AN952" s="253"/>
      <c r="AO952" s="253"/>
      <c r="AP952" s="253"/>
      <c r="AQ952" s="253"/>
      <c r="AR952" s="253"/>
      <c r="AS952" s="253"/>
      <c r="AT952" s="253"/>
      <c r="AU952" s="253"/>
      <c r="AV952" s="253"/>
      <c r="AW952" s="253"/>
      <c r="AX952" s="253"/>
      <c r="AY952" s="253"/>
      <c r="AZ952" s="253"/>
      <c r="BA952" s="253"/>
      <c r="BB952" s="253"/>
      <c r="BC952" s="253"/>
      <c r="BD952" s="253"/>
      <c r="BE952" s="253"/>
      <c r="BF952" s="253"/>
      <c r="BG952" s="253"/>
      <c r="BH952" s="253"/>
      <c r="BI952" s="253"/>
      <c r="BJ952" s="253"/>
      <c r="BK952" s="253"/>
      <c r="BL952" s="253"/>
      <c r="BM952" s="253"/>
      <c r="BN952" s="253"/>
      <c r="BO952" s="253"/>
      <c r="BP952" s="253"/>
      <c r="BQ952" s="253"/>
      <c r="BR952" s="253"/>
      <c r="BS952" s="253"/>
      <c r="BT952" s="253"/>
      <c r="BU952" s="253"/>
      <c r="BV952" s="253"/>
      <c r="BW952" s="253"/>
      <c r="BX952" s="253"/>
      <c r="BY952" s="253"/>
      <c r="BZ952" s="253"/>
      <c r="CA952" s="253"/>
      <c r="CB952" s="253"/>
      <c r="CC952" s="253"/>
      <c r="CD952" s="253"/>
      <c r="CE952" s="253"/>
      <c r="CF952" s="253"/>
      <c r="CG952" s="253"/>
      <c r="CH952" s="253"/>
      <c r="CI952" s="253"/>
      <c r="CJ952" s="253"/>
      <c r="CK952" s="253"/>
      <c r="CL952" s="253"/>
      <c r="CM952" s="253"/>
    </row>
    <row r="953" spans="1:91" x14ac:dyDescent="0.25">
      <c r="A953" s="253"/>
      <c r="B953" s="253"/>
      <c r="C953" s="253"/>
      <c r="D953" s="253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  <c r="AA953" s="253"/>
      <c r="AB953" s="253"/>
      <c r="AC953" s="253"/>
      <c r="AD953" s="253"/>
      <c r="AE953" s="253"/>
      <c r="AF953" s="253"/>
      <c r="AG953" s="253"/>
      <c r="AH953" s="253"/>
      <c r="AI953" s="253"/>
      <c r="AJ953" s="253"/>
      <c r="AK953" s="253"/>
      <c r="AL953" s="253"/>
      <c r="AM953" s="253"/>
      <c r="AN953" s="253"/>
      <c r="AO953" s="253"/>
      <c r="AP953" s="253"/>
      <c r="AQ953" s="253"/>
      <c r="AR953" s="253"/>
      <c r="AS953" s="253"/>
      <c r="AT953" s="253"/>
      <c r="AU953" s="253"/>
      <c r="AV953" s="253"/>
      <c r="AW953" s="253"/>
      <c r="AX953" s="253"/>
      <c r="AY953" s="253"/>
      <c r="AZ953" s="253"/>
      <c r="BA953" s="253"/>
      <c r="BB953" s="253"/>
      <c r="BC953" s="253"/>
      <c r="BD953" s="253"/>
      <c r="BE953" s="253"/>
      <c r="BF953" s="253"/>
      <c r="BG953" s="253"/>
      <c r="BH953" s="253"/>
      <c r="BI953" s="253"/>
      <c r="BJ953" s="253"/>
      <c r="BK953" s="253"/>
      <c r="BL953" s="253"/>
      <c r="BM953" s="253"/>
      <c r="BN953" s="253"/>
      <c r="BO953" s="253"/>
      <c r="BP953" s="253"/>
      <c r="BQ953" s="253"/>
      <c r="BR953" s="253"/>
      <c r="BS953" s="253"/>
      <c r="BT953" s="253"/>
      <c r="BU953" s="253"/>
      <c r="BV953" s="253"/>
      <c r="BW953" s="253"/>
      <c r="BX953" s="253"/>
      <c r="BY953" s="253"/>
      <c r="BZ953" s="253"/>
      <c r="CA953" s="253"/>
      <c r="CB953" s="253"/>
      <c r="CC953" s="253"/>
      <c r="CD953" s="253"/>
      <c r="CE953" s="253"/>
      <c r="CF953" s="253"/>
      <c r="CG953" s="253"/>
      <c r="CH953" s="253"/>
      <c r="CI953" s="253"/>
      <c r="CJ953" s="253"/>
      <c r="CK953" s="253"/>
      <c r="CL953" s="253"/>
      <c r="CM953" s="253"/>
    </row>
    <row r="954" spans="1:91" x14ac:dyDescent="0.25">
      <c r="A954" s="253"/>
      <c r="B954" s="253"/>
      <c r="C954" s="253"/>
      <c r="D954" s="253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  <c r="AA954" s="253"/>
      <c r="AB954" s="253"/>
      <c r="AC954" s="253"/>
      <c r="AD954" s="253"/>
      <c r="AE954" s="253"/>
      <c r="AF954" s="253"/>
      <c r="AG954" s="253"/>
      <c r="AH954" s="253"/>
      <c r="AI954" s="253"/>
      <c r="AJ954" s="253"/>
      <c r="AK954" s="253"/>
      <c r="AL954" s="253"/>
      <c r="AM954" s="253"/>
      <c r="AN954" s="253"/>
      <c r="AO954" s="253"/>
      <c r="AP954" s="253"/>
      <c r="AQ954" s="253"/>
      <c r="AR954" s="253"/>
      <c r="AS954" s="253"/>
      <c r="AT954" s="253"/>
      <c r="AU954" s="253"/>
      <c r="AV954" s="253"/>
      <c r="AW954" s="253"/>
      <c r="AX954" s="253"/>
      <c r="AY954" s="253"/>
      <c r="AZ954" s="253"/>
      <c r="BA954" s="253"/>
      <c r="BB954" s="253"/>
      <c r="BC954" s="253"/>
      <c r="BD954" s="253"/>
      <c r="BE954" s="253"/>
      <c r="BF954" s="253"/>
      <c r="BG954" s="253"/>
      <c r="BH954" s="253"/>
      <c r="BI954" s="253"/>
      <c r="BJ954" s="253"/>
      <c r="BK954" s="253"/>
      <c r="BL954" s="253"/>
      <c r="BM954" s="253"/>
      <c r="BN954" s="253"/>
      <c r="BO954" s="253"/>
      <c r="BP954" s="253"/>
      <c r="BQ954" s="253"/>
      <c r="BR954" s="253"/>
      <c r="BS954" s="253"/>
      <c r="BT954" s="253"/>
      <c r="BU954" s="253"/>
      <c r="BV954" s="253"/>
      <c r="BW954" s="253"/>
      <c r="BX954" s="253"/>
      <c r="BY954" s="253"/>
      <c r="BZ954" s="253"/>
      <c r="CA954" s="253"/>
      <c r="CB954" s="253"/>
      <c r="CC954" s="253"/>
      <c r="CD954" s="253"/>
      <c r="CE954" s="253"/>
      <c r="CF954" s="253"/>
      <c r="CG954" s="253"/>
      <c r="CH954" s="253"/>
      <c r="CI954" s="253"/>
      <c r="CJ954" s="253"/>
      <c r="CK954" s="253"/>
      <c r="CL954" s="253"/>
      <c r="CM954" s="253"/>
    </row>
    <row r="955" spans="1:91" x14ac:dyDescent="0.25">
      <c r="A955" s="253"/>
      <c r="B955" s="253"/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  <c r="AA955" s="253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3"/>
      <c r="AN955" s="253"/>
      <c r="AO955" s="253"/>
      <c r="AP955" s="253"/>
      <c r="AQ955" s="253"/>
      <c r="AR955" s="253"/>
      <c r="AS955" s="253"/>
      <c r="AT955" s="253"/>
      <c r="AU955" s="253"/>
      <c r="AV955" s="253"/>
      <c r="AW955" s="253"/>
      <c r="AX955" s="253"/>
      <c r="AY955" s="253"/>
      <c r="AZ955" s="253"/>
      <c r="BA955" s="253"/>
      <c r="BB955" s="253"/>
      <c r="BC955" s="253"/>
      <c r="BD955" s="253"/>
      <c r="BE955" s="253"/>
      <c r="BF955" s="253"/>
      <c r="BG955" s="253"/>
      <c r="BH955" s="253"/>
      <c r="BI955" s="253"/>
      <c r="BJ955" s="253"/>
      <c r="BK955" s="253"/>
      <c r="BL955" s="253"/>
      <c r="BM955" s="253"/>
      <c r="BN955" s="253"/>
      <c r="BO955" s="253"/>
      <c r="BP955" s="253"/>
      <c r="BQ955" s="253"/>
      <c r="BR955" s="253"/>
      <c r="BS955" s="253"/>
      <c r="BT955" s="253"/>
      <c r="BU955" s="253"/>
      <c r="BV955" s="253"/>
      <c r="BW955" s="253"/>
      <c r="BX955" s="253"/>
      <c r="BY955" s="253"/>
      <c r="BZ955" s="253"/>
      <c r="CA955" s="253"/>
      <c r="CB955" s="253"/>
      <c r="CC955" s="253"/>
      <c r="CD955" s="253"/>
      <c r="CE955" s="253"/>
      <c r="CF955" s="253"/>
      <c r="CG955" s="253"/>
      <c r="CH955" s="253"/>
      <c r="CI955" s="253"/>
      <c r="CJ955" s="253"/>
      <c r="CK955" s="253"/>
      <c r="CL955" s="253"/>
      <c r="CM955" s="253"/>
    </row>
    <row r="956" spans="1:91" x14ac:dyDescent="0.25">
      <c r="A956" s="253"/>
      <c r="B956" s="253"/>
      <c r="C956" s="253"/>
      <c r="D956" s="253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  <c r="AA956" s="253"/>
      <c r="AB956" s="253"/>
      <c r="AC956" s="253"/>
      <c r="AD956" s="253"/>
      <c r="AE956" s="253"/>
      <c r="AF956" s="253"/>
      <c r="AG956" s="253"/>
      <c r="AH956" s="253"/>
      <c r="AI956" s="253"/>
      <c r="AJ956" s="253"/>
      <c r="AK956" s="253"/>
      <c r="AL956" s="253"/>
      <c r="AM956" s="253"/>
      <c r="AN956" s="253"/>
      <c r="AO956" s="253"/>
      <c r="AP956" s="253"/>
      <c r="AQ956" s="253"/>
      <c r="AR956" s="253"/>
      <c r="AS956" s="253"/>
      <c r="AT956" s="253"/>
      <c r="AU956" s="253"/>
      <c r="AV956" s="253"/>
      <c r="AW956" s="253"/>
      <c r="AX956" s="253"/>
      <c r="AY956" s="253"/>
      <c r="AZ956" s="253"/>
      <c r="BA956" s="253"/>
      <c r="BB956" s="253"/>
      <c r="BC956" s="253"/>
      <c r="BD956" s="253"/>
      <c r="BE956" s="253"/>
      <c r="BF956" s="253"/>
      <c r="BG956" s="253"/>
      <c r="BH956" s="253"/>
      <c r="BI956" s="253"/>
      <c r="BJ956" s="253"/>
      <c r="BK956" s="253"/>
      <c r="BL956" s="253"/>
      <c r="BM956" s="253"/>
      <c r="BN956" s="253"/>
      <c r="BO956" s="253"/>
      <c r="BP956" s="253"/>
      <c r="BQ956" s="253"/>
      <c r="BR956" s="253"/>
      <c r="BS956" s="253"/>
      <c r="BT956" s="253"/>
      <c r="BU956" s="253"/>
      <c r="BV956" s="253"/>
      <c r="BW956" s="253"/>
      <c r="BX956" s="253"/>
      <c r="BY956" s="253"/>
      <c r="BZ956" s="253"/>
      <c r="CA956" s="253"/>
      <c r="CB956" s="253"/>
      <c r="CC956" s="253"/>
      <c r="CD956" s="253"/>
      <c r="CE956" s="253"/>
      <c r="CF956" s="253"/>
      <c r="CG956" s="253"/>
      <c r="CH956" s="253"/>
      <c r="CI956" s="253"/>
      <c r="CJ956" s="253"/>
      <c r="CK956" s="253"/>
      <c r="CL956" s="253"/>
      <c r="CM956" s="253"/>
    </row>
    <row r="957" spans="1:91" x14ac:dyDescent="0.25">
      <c r="A957" s="253"/>
      <c r="B957" s="253"/>
      <c r="C957" s="253"/>
      <c r="D957" s="253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  <c r="AA957" s="253"/>
      <c r="AB957" s="253"/>
      <c r="AC957" s="253"/>
      <c r="AD957" s="253"/>
      <c r="AE957" s="253"/>
      <c r="AF957" s="253"/>
      <c r="AG957" s="253"/>
      <c r="AH957" s="253"/>
      <c r="AI957" s="253"/>
      <c r="AJ957" s="253"/>
      <c r="AK957" s="253"/>
      <c r="AL957" s="253"/>
      <c r="AM957" s="253"/>
      <c r="AN957" s="253"/>
      <c r="AO957" s="253"/>
      <c r="AP957" s="253"/>
      <c r="AQ957" s="253"/>
      <c r="AR957" s="253"/>
      <c r="AS957" s="253"/>
      <c r="AT957" s="253"/>
      <c r="AU957" s="253"/>
      <c r="AV957" s="253"/>
      <c r="AW957" s="253"/>
      <c r="AX957" s="253"/>
      <c r="AY957" s="253"/>
      <c r="AZ957" s="253"/>
      <c r="BA957" s="253"/>
      <c r="BB957" s="253"/>
      <c r="BC957" s="253"/>
      <c r="BD957" s="253"/>
      <c r="BE957" s="253"/>
      <c r="BF957" s="253"/>
      <c r="BG957" s="253"/>
      <c r="BH957" s="253"/>
      <c r="BI957" s="253"/>
      <c r="BJ957" s="253"/>
      <c r="BK957" s="253"/>
      <c r="BL957" s="253"/>
      <c r="BM957" s="253"/>
      <c r="BN957" s="253"/>
      <c r="BO957" s="253"/>
      <c r="BP957" s="253"/>
      <c r="BQ957" s="253"/>
      <c r="BR957" s="253"/>
      <c r="BS957" s="253"/>
      <c r="BT957" s="253"/>
      <c r="BU957" s="253"/>
      <c r="BV957" s="253"/>
      <c r="BW957" s="253"/>
      <c r="BX957" s="253"/>
      <c r="BY957" s="253"/>
      <c r="BZ957" s="253"/>
      <c r="CA957" s="253"/>
      <c r="CB957" s="253"/>
      <c r="CC957" s="253"/>
      <c r="CD957" s="253"/>
      <c r="CE957" s="253"/>
      <c r="CF957" s="253"/>
      <c r="CG957" s="253"/>
      <c r="CH957" s="253"/>
      <c r="CI957" s="253"/>
      <c r="CJ957" s="253"/>
      <c r="CK957" s="253"/>
      <c r="CL957" s="253"/>
      <c r="CM957" s="253"/>
    </row>
    <row r="958" spans="1:91" x14ac:dyDescent="0.25">
      <c r="A958" s="253"/>
      <c r="B958" s="253"/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  <c r="AA958" s="253"/>
      <c r="AB958" s="253"/>
      <c r="AC958" s="253"/>
      <c r="AD958" s="253"/>
      <c r="AE958" s="253"/>
      <c r="AF958" s="253"/>
      <c r="AG958" s="253"/>
      <c r="AH958" s="253"/>
      <c r="AI958" s="253"/>
      <c r="AJ958" s="253"/>
      <c r="AK958" s="253"/>
      <c r="AL958" s="253"/>
      <c r="AM958" s="253"/>
      <c r="AN958" s="253"/>
      <c r="AO958" s="253"/>
      <c r="AP958" s="253"/>
      <c r="AQ958" s="253"/>
      <c r="AR958" s="253"/>
      <c r="AS958" s="253"/>
      <c r="AT958" s="253"/>
      <c r="AU958" s="253"/>
      <c r="AV958" s="253"/>
      <c r="AW958" s="253"/>
      <c r="AX958" s="253"/>
      <c r="AY958" s="253"/>
      <c r="AZ958" s="253"/>
      <c r="BA958" s="253"/>
      <c r="BB958" s="253"/>
      <c r="BC958" s="253"/>
      <c r="BD958" s="253"/>
      <c r="BE958" s="253"/>
      <c r="BF958" s="253"/>
      <c r="BG958" s="253"/>
      <c r="BH958" s="253"/>
      <c r="BI958" s="253"/>
      <c r="BJ958" s="253"/>
      <c r="BK958" s="253"/>
      <c r="BL958" s="253"/>
      <c r="BM958" s="253"/>
      <c r="BN958" s="253"/>
      <c r="BO958" s="253"/>
      <c r="BP958" s="253"/>
      <c r="BQ958" s="253"/>
      <c r="BR958" s="253"/>
      <c r="BS958" s="253"/>
      <c r="BT958" s="253"/>
      <c r="BU958" s="253"/>
      <c r="BV958" s="253"/>
      <c r="BW958" s="253"/>
      <c r="BX958" s="253"/>
      <c r="BY958" s="253"/>
      <c r="BZ958" s="253"/>
      <c r="CA958" s="253"/>
      <c r="CB958" s="253"/>
      <c r="CC958" s="253"/>
      <c r="CD958" s="253"/>
      <c r="CE958" s="253"/>
      <c r="CF958" s="253"/>
      <c r="CG958" s="253"/>
      <c r="CH958" s="253"/>
      <c r="CI958" s="253"/>
      <c r="CJ958" s="253"/>
      <c r="CK958" s="253"/>
      <c r="CL958" s="253"/>
      <c r="CM958" s="253"/>
    </row>
    <row r="959" spans="1:91" x14ac:dyDescent="0.25">
      <c r="A959" s="253"/>
      <c r="B959" s="253"/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  <c r="AA959" s="253"/>
      <c r="AB959" s="253"/>
      <c r="AC959" s="253"/>
      <c r="AD959" s="253"/>
      <c r="AE959" s="253"/>
      <c r="AF959" s="253"/>
      <c r="AG959" s="253"/>
      <c r="AH959" s="253"/>
      <c r="AI959" s="253"/>
      <c r="AJ959" s="253"/>
      <c r="AK959" s="253"/>
      <c r="AL959" s="253"/>
      <c r="AM959" s="253"/>
      <c r="AN959" s="253"/>
      <c r="AO959" s="253"/>
      <c r="AP959" s="253"/>
      <c r="AQ959" s="253"/>
      <c r="AR959" s="253"/>
      <c r="AS959" s="253"/>
      <c r="AT959" s="253"/>
      <c r="AU959" s="253"/>
      <c r="AV959" s="253"/>
      <c r="AW959" s="253"/>
      <c r="AX959" s="253"/>
      <c r="AY959" s="253"/>
      <c r="AZ959" s="253"/>
      <c r="BA959" s="253"/>
      <c r="BB959" s="253"/>
      <c r="BC959" s="253"/>
      <c r="BD959" s="253"/>
      <c r="BE959" s="253"/>
      <c r="BF959" s="253"/>
      <c r="BG959" s="253"/>
      <c r="BH959" s="253"/>
      <c r="BI959" s="253"/>
      <c r="BJ959" s="253"/>
      <c r="BK959" s="253"/>
      <c r="BL959" s="253"/>
      <c r="BM959" s="253"/>
      <c r="BN959" s="253"/>
      <c r="BO959" s="253"/>
      <c r="BP959" s="253"/>
      <c r="BQ959" s="253"/>
      <c r="BR959" s="253"/>
      <c r="BS959" s="253"/>
      <c r="BT959" s="253"/>
      <c r="BU959" s="253"/>
      <c r="BV959" s="253"/>
      <c r="BW959" s="253"/>
      <c r="BX959" s="253"/>
      <c r="BY959" s="253"/>
      <c r="BZ959" s="253"/>
      <c r="CA959" s="253"/>
      <c r="CB959" s="253"/>
      <c r="CC959" s="253"/>
      <c r="CD959" s="253"/>
      <c r="CE959" s="253"/>
      <c r="CF959" s="253"/>
      <c r="CG959" s="253"/>
      <c r="CH959" s="253"/>
      <c r="CI959" s="253"/>
      <c r="CJ959" s="253"/>
      <c r="CK959" s="253"/>
      <c r="CL959" s="253"/>
      <c r="CM959" s="253"/>
    </row>
    <row r="960" spans="1:91" x14ac:dyDescent="0.25">
      <c r="A960" s="253"/>
      <c r="B960" s="253"/>
      <c r="C960" s="253"/>
      <c r="D960" s="253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  <c r="AA960" s="253"/>
      <c r="AB960" s="253"/>
      <c r="AC960" s="253"/>
      <c r="AD960" s="253"/>
      <c r="AE960" s="253"/>
      <c r="AF960" s="253"/>
      <c r="AG960" s="253"/>
      <c r="AH960" s="253"/>
      <c r="AI960" s="253"/>
      <c r="AJ960" s="253"/>
      <c r="AK960" s="253"/>
      <c r="AL960" s="253"/>
      <c r="AM960" s="253"/>
      <c r="AN960" s="253"/>
      <c r="AO960" s="253"/>
      <c r="AP960" s="253"/>
      <c r="AQ960" s="253"/>
      <c r="AR960" s="253"/>
      <c r="AS960" s="253"/>
      <c r="AT960" s="253"/>
      <c r="AU960" s="253"/>
      <c r="AV960" s="253"/>
      <c r="AW960" s="253"/>
      <c r="AX960" s="253"/>
      <c r="AY960" s="253"/>
      <c r="AZ960" s="253"/>
      <c r="BA960" s="253"/>
      <c r="BB960" s="253"/>
      <c r="BC960" s="253"/>
      <c r="BD960" s="253"/>
      <c r="BE960" s="253"/>
      <c r="BF960" s="253"/>
      <c r="BG960" s="253"/>
      <c r="BH960" s="253"/>
      <c r="BI960" s="253"/>
      <c r="BJ960" s="253"/>
      <c r="BK960" s="253"/>
      <c r="BL960" s="253"/>
      <c r="BM960" s="253"/>
      <c r="BN960" s="253"/>
      <c r="BO960" s="253"/>
      <c r="BP960" s="253"/>
      <c r="BQ960" s="253"/>
      <c r="BR960" s="253"/>
      <c r="BS960" s="253"/>
      <c r="BT960" s="253"/>
      <c r="BU960" s="253"/>
      <c r="BV960" s="253"/>
      <c r="BW960" s="253"/>
      <c r="BX960" s="253"/>
      <c r="BY960" s="253"/>
      <c r="BZ960" s="253"/>
      <c r="CA960" s="253"/>
      <c r="CB960" s="253"/>
      <c r="CC960" s="253"/>
      <c r="CD960" s="253"/>
      <c r="CE960" s="253"/>
      <c r="CF960" s="253"/>
      <c r="CG960" s="253"/>
      <c r="CH960" s="253"/>
      <c r="CI960" s="253"/>
      <c r="CJ960" s="253"/>
      <c r="CK960" s="253"/>
      <c r="CL960" s="253"/>
      <c r="CM960" s="253"/>
    </row>
    <row r="961" spans="1:91" x14ac:dyDescent="0.25">
      <c r="A961" s="253"/>
      <c r="B961" s="253"/>
      <c r="C961" s="253"/>
      <c r="D961" s="253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  <c r="AA961" s="253"/>
      <c r="AB961" s="253"/>
      <c r="AC961" s="253"/>
      <c r="AD961" s="253"/>
      <c r="AE961" s="253"/>
      <c r="AF961" s="253"/>
      <c r="AG961" s="253"/>
      <c r="AH961" s="253"/>
      <c r="AI961" s="253"/>
      <c r="AJ961" s="253"/>
      <c r="AK961" s="253"/>
      <c r="AL961" s="253"/>
      <c r="AM961" s="253"/>
      <c r="AN961" s="253"/>
      <c r="AO961" s="253"/>
      <c r="AP961" s="253"/>
      <c r="AQ961" s="253"/>
      <c r="AR961" s="253"/>
      <c r="AS961" s="253"/>
      <c r="AT961" s="253"/>
      <c r="AU961" s="253"/>
      <c r="AV961" s="253"/>
      <c r="AW961" s="253"/>
      <c r="AX961" s="253"/>
      <c r="AY961" s="253"/>
      <c r="AZ961" s="253"/>
      <c r="BA961" s="253"/>
      <c r="BB961" s="253"/>
      <c r="BC961" s="253"/>
      <c r="BD961" s="253"/>
      <c r="BE961" s="253"/>
      <c r="BF961" s="253"/>
      <c r="BG961" s="253"/>
      <c r="BH961" s="253"/>
      <c r="BI961" s="253"/>
      <c r="BJ961" s="253"/>
      <c r="BK961" s="253"/>
      <c r="BL961" s="253"/>
      <c r="BM961" s="253"/>
      <c r="BN961" s="253"/>
      <c r="BO961" s="253"/>
      <c r="BP961" s="253"/>
      <c r="BQ961" s="253"/>
      <c r="BR961" s="253"/>
      <c r="BS961" s="253"/>
      <c r="BT961" s="253"/>
      <c r="BU961" s="253"/>
      <c r="BV961" s="253"/>
      <c r="BW961" s="253"/>
      <c r="BX961" s="253"/>
      <c r="BY961" s="253"/>
      <c r="BZ961" s="253"/>
      <c r="CA961" s="253"/>
      <c r="CB961" s="253"/>
      <c r="CC961" s="253"/>
      <c r="CD961" s="253"/>
      <c r="CE961" s="253"/>
      <c r="CF961" s="253"/>
      <c r="CG961" s="253"/>
      <c r="CH961" s="253"/>
      <c r="CI961" s="253"/>
      <c r="CJ961" s="253"/>
      <c r="CK961" s="253"/>
      <c r="CL961" s="253"/>
      <c r="CM961" s="253"/>
    </row>
    <row r="962" spans="1:91" x14ac:dyDescent="0.25">
      <c r="A962" s="253"/>
      <c r="B962" s="253"/>
      <c r="C962" s="253"/>
      <c r="D962" s="253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  <c r="AA962" s="253"/>
      <c r="AB962" s="253"/>
      <c r="AC962" s="253"/>
      <c r="AD962" s="253"/>
      <c r="AE962" s="253"/>
      <c r="AF962" s="253"/>
      <c r="AG962" s="253"/>
      <c r="AH962" s="253"/>
      <c r="AI962" s="253"/>
      <c r="AJ962" s="253"/>
      <c r="AK962" s="253"/>
      <c r="AL962" s="253"/>
      <c r="AM962" s="253"/>
      <c r="AN962" s="253"/>
      <c r="AO962" s="253"/>
      <c r="AP962" s="253"/>
      <c r="AQ962" s="253"/>
      <c r="AR962" s="253"/>
      <c r="AS962" s="253"/>
      <c r="AT962" s="253"/>
      <c r="AU962" s="253"/>
      <c r="AV962" s="253"/>
      <c r="AW962" s="253"/>
      <c r="AX962" s="253"/>
      <c r="AY962" s="253"/>
      <c r="AZ962" s="253"/>
      <c r="BA962" s="253"/>
      <c r="BB962" s="253"/>
      <c r="BC962" s="253"/>
      <c r="BD962" s="253"/>
      <c r="BE962" s="253"/>
      <c r="BF962" s="253"/>
      <c r="BG962" s="253"/>
      <c r="BH962" s="253"/>
      <c r="BI962" s="253"/>
      <c r="BJ962" s="253"/>
      <c r="BK962" s="253"/>
      <c r="BL962" s="253"/>
      <c r="BM962" s="253"/>
      <c r="BN962" s="253"/>
      <c r="BO962" s="253"/>
      <c r="BP962" s="253"/>
      <c r="BQ962" s="253"/>
      <c r="BR962" s="253"/>
      <c r="BS962" s="253"/>
      <c r="BT962" s="253"/>
      <c r="BU962" s="253"/>
      <c r="BV962" s="253"/>
      <c r="BW962" s="253"/>
      <c r="BX962" s="253"/>
      <c r="BY962" s="253"/>
      <c r="BZ962" s="253"/>
      <c r="CA962" s="253"/>
      <c r="CB962" s="253"/>
      <c r="CC962" s="253"/>
      <c r="CD962" s="253"/>
      <c r="CE962" s="253"/>
      <c r="CF962" s="253"/>
      <c r="CG962" s="253"/>
      <c r="CH962" s="253"/>
      <c r="CI962" s="253"/>
      <c r="CJ962" s="253"/>
      <c r="CK962" s="253"/>
      <c r="CL962" s="253"/>
      <c r="CM962" s="253"/>
    </row>
    <row r="963" spans="1:91" x14ac:dyDescent="0.25">
      <c r="A963" s="253"/>
      <c r="B963" s="253"/>
      <c r="C963" s="253"/>
      <c r="D963" s="253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  <c r="AA963" s="253"/>
      <c r="AB963" s="253"/>
      <c r="AC963" s="253"/>
      <c r="AD963" s="253"/>
      <c r="AE963" s="253"/>
      <c r="AF963" s="253"/>
      <c r="AG963" s="253"/>
      <c r="AH963" s="253"/>
      <c r="AI963" s="253"/>
      <c r="AJ963" s="253"/>
      <c r="AK963" s="253"/>
      <c r="AL963" s="253"/>
      <c r="AM963" s="253"/>
      <c r="AN963" s="253"/>
      <c r="AO963" s="253"/>
      <c r="AP963" s="253"/>
      <c r="AQ963" s="253"/>
      <c r="AR963" s="253"/>
      <c r="AS963" s="253"/>
      <c r="AT963" s="253"/>
      <c r="AU963" s="253"/>
      <c r="AV963" s="253"/>
      <c r="AW963" s="253"/>
      <c r="AX963" s="253"/>
      <c r="AY963" s="253"/>
      <c r="AZ963" s="253"/>
      <c r="BA963" s="253"/>
      <c r="BB963" s="253"/>
      <c r="BC963" s="253"/>
      <c r="BD963" s="253"/>
      <c r="BE963" s="253"/>
      <c r="BF963" s="253"/>
      <c r="BG963" s="253"/>
      <c r="BH963" s="253"/>
      <c r="BI963" s="253"/>
      <c r="BJ963" s="253"/>
      <c r="BK963" s="253"/>
      <c r="BL963" s="253"/>
      <c r="BM963" s="253"/>
      <c r="BN963" s="253"/>
      <c r="BO963" s="253"/>
      <c r="BP963" s="253"/>
      <c r="BQ963" s="253"/>
      <c r="BR963" s="253"/>
      <c r="BS963" s="253"/>
      <c r="BT963" s="253"/>
      <c r="BU963" s="253"/>
      <c r="BV963" s="253"/>
      <c r="BW963" s="253"/>
      <c r="BX963" s="253"/>
      <c r="BY963" s="253"/>
      <c r="BZ963" s="253"/>
      <c r="CA963" s="253"/>
      <c r="CB963" s="253"/>
      <c r="CC963" s="253"/>
      <c r="CD963" s="253"/>
      <c r="CE963" s="253"/>
      <c r="CF963" s="253"/>
      <c r="CG963" s="253"/>
      <c r="CH963" s="253"/>
      <c r="CI963" s="253"/>
      <c r="CJ963" s="253"/>
      <c r="CK963" s="253"/>
      <c r="CL963" s="253"/>
      <c r="CM963" s="253"/>
    </row>
    <row r="964" spans="1:91" x14ac:dyDescent="0.25">
      <c r="A964" s="253"/>
      <c r="B964" s="253"/>
      <c r="C964" s="253"/>
      <c r="D964" s="253"/>
      <c r="E964" s="253"/>
      <c r="F964" s="253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  <c r="AA964" s="253"/>
      <c r="AB964" s="253"/>
      <c r="AC964" s="253"/>
      <c r="AD964" s="253"/>
      <c r="AE964" s="253"/>
      <c r="AF964" s="253"/>
      <c r="AG964" s="253"/>
      <c r="AH964" s="253"/>
      <c r="AI964" s="253"/>
      <c r="AJ964" s="253"/>
      <c r="AK964" s="253"/>
      <c r="AL964" s="253"/>
      <c r="AM964" s="253"/>
      <c r="AN964" s="253"/>
      <c r="AO964" s="253"/>
      <c r="AP964" s="253"/>
      <c r="AQ964" s="253"/>
      <c r="AR964" s="253"/>
      <c r="AS964" s="253"/>
      <c r="AT964" s="253"/>
      <c r="AU964" s="253"/>
      <c r="AV964" s="253"/>
      <c r="AW964" s="253"/>
      <c r="AX964" s="253"/>
      <c r="AY964" s="253"/>
      <c r="AZ964" s="253"/>
      <c r="BA964" s="253"/>
      <c r="BB964" s="253"/>
      <c r="BC964" s="253"/>
      <c r="BD964" s="253"/>
      <c r="BE964" s="253"/>
      <c r="BF964" s="253"/>
      <c r="BG964" s="253"/>
      <c r="BH964" s="253"/>
      <c r="BI964" s="253"/>
      <c r="BJ964" s="253"/>
      <c r="BK964" s="253"/>
      <c r="BL964" s="253"/>
      <c r="BM964" s="253"/>
      <c r="BN964" s="253"/>
      <c r="BO964" s="253"/>
      <c r="BP964" s="253"/>
      <c r="BQ964" s="253"/>
      <c r="BR964" s="253"/>
      <c r="BS964" s="253"/>
      <c r="BT964" s="253"/>
      <c r="BU964" s="253"/>
      <c r="BV964" s="253"/>
      <c r="BW964" s="253"/>
      <c r="BX964" s="253"/>
      <c r="BY964" s="253"/>
      <c r="BZ964" s="253"/>
      <c r="CA964" s="253"/>
      <c r="CB964" s="253"/>
      <c r="CC964" s="253"/>
      <c r="CD964" s="253"/>
      <c r="CE964" s="253"/>
      <c r="CF964" s="253"/>
      <c r="CG964" s="253"/>
      <c r="CH964" s="253"/>
      <c r="CI964" s="253"/>
      <c r="CJ964" s="253"/>
      <c r="CK964" s="253"/>
      <c r="CL964" s="253"/>
      <c r="CM964" s="253"/>
    </row>
    <row r="965" spans="1:91" x14ac:dyDescent="0.25">
      <c r="A965" s="253"/>
      <c r="B965" s="253"/>
      <c r="C965" s="253"/>
      <c r="D965" s="253"/>
      <c r="E965" s="253"/>
      <c r="F965" s="253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  <c r="AA965" s="253"/>
      <c r="AB965" s="253"/>
      <c r="AC965" s="253"/>
      <c r="AD965" s="253"/>
      <c r="AE965" s="253"/>
      <c r="AF965" s="253"/>
      <c r="AG965" s="253"/>
      <c r="AH965" s="253"/>
      <c r="AI965" s="253"/>
      <c r="AJ965" s="253"/>
      <c r="AK965" s="253"/>
      <c r="AL965" s="253"/>
      <c r="AM965" s="253"/>
      <c r="AN965" s="253"/>
      <c r="AO965" s="253"/>
      <c r="AP965" s="253"/>
      <c r="AQ965" s="253"/>
      <c r="AR965" s="253"/>
      <c r="AS965" s="253"/>
      <c r="AT965" s="253"/>
      <c r="AU965" s="253"/>
      <c r="AV965" s="253"/>
      <c r="AW965" s="253"/>
      <c r="AX965" s="253"/>
      <c r="AY965" s="253"/>
      <c r="AZ965" s="253"/>
      <c r="BA965" s="253"/>
      <c r="BB965" s="253"/>
      <c r="BC965" s="253"/>
      <c r="BD965" s="253"/>
      <c r="BE965" s="253"/>
      <c r="BF965" s="253"/>
      <c r="BG965" s="253"/>
      <c r="BH965" s="253"/>
      <c r="BI965" s="253"/>
      <c r="BJ965" s="253"/>
      <c r="BK965" s="253"/>
      <c r="BL965" s="253"/>
      <c r="BM965" s="253"/>
      <c r="BN965" s="253"/>
      <c r="BO965" s="253"/>
      <c r="BP965" s="253"/>
      <c r="BQ965" s="253"/>
      <c r="BR965" s="253"/>
      <c r="BS965" s="253"/>
      <c r="BT965" s="253"/>
      <c r="BU965" s="253"/>
      <c r="BV965" s="253"/>
      <c r="BW965" s="253"/>
      <c r="BX965" s="253"/>
      <c r="BY965" s="253"/>
      <c r="BZ965" s="253"/>
      <c r="CA965" s="253"/>
      <c r="CB965" s="253"/>
      <c r="CC965" s="253"/>
      <c r="CD965" s="253"/>
      <c r="CE965" s="253"/>
      <c r="CF965" s="253"/>
      <c r="CG965" s="253"/>
      <c r="CH965" s="253"/>
      <c r="CI965" s="253"/>
      <c r="CJ965" s="253"/>
      <c r="CK965" s="253"/>
      <c r="CL965" s="253"/>
      <c r="CM965" s="253"/>
    </row>
    <row r="966" spans="1:91" x14ac:dyDescent="0.25">
      <c r="A966" s="253"/>
      <c r="B966" s="253"/>
      <c r="C966" s="253"/>
      <c r="D966" s="253"/>
      <c r="E966" s="253"/>
      <c r="F966" s="253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  <c r="AA966" s="253"/>
      <c r="AB966" s="253"/>
      <c r="AC966" s="253"/>
      <c r="AD966" s="253"/>
      <c r="AE966" s="253"/>
      <c r="AF966" s="253"/>
      <c r="AG966" s="253"/>
      <c r="AH966" s="253"/>
      <c r="AI966" s="253"/>
      <c r="AJ966" s="253"/>
      <c r="AK966" s="253"/>
      <c r="AL966" s="253"/>
      <c r="AM966" s="253"/>
      <c r="AN966" s="253"/>
      <c r="AO966" s="253"/>
      <c r="AP966" s="253"/>
      <c r="AQ966" s="253"/>
      <c r="AR966" s="253"/>
      <c r="AS966" s="253"/>
      <c r="AT966" s="253"/>
      <c r="AU966" s="253"/>
      <c r="AV966" s="253"/>
      <c r="AW966" s="253"/>
      <c r="AX966" s="253"/>
      <c r="AY966" s="253"/>
      <c r="AZ966" s="253"/>
      <c r="BA966" s="253"/>
      <c r="BB966" s="253"/>
      <c r="BC966" s="253"/>
      <c r="BD966" s="253"/>
      <c r="BE966" s="253"/>
      <c r="BF966" s="253"/>
      <c r="BG966" s="253"/>
      <c r="BH966" s="253"/>
      <c r="BI966" s="253"/>
      <c r="BJ966" s="253"/>
      <c r="BK966" s="253"/>
      <c r="BL966" s="253"/>
      <c r="BM966" s="253"/>
      <c r="BN966" s="253"/>
      <c r="BO966" s="253"/>
      <c r="BP966" s="253"/>
      <c r="BQ966" s="253"/>
      <c r="BR966" s="253"/>
      <c r="BS966" s="253"/>
      <c r="BT966" s="253"/>
      <c r="BU966" s="253"/>
      <c r="BV966" s="253"/>
      <c r="BW966" s="253"/>
      <c r="BX966" s="253"/>
      <c r="BY966" s="253"/>
      <c r="BZ966" s="253"/>
      <c r="CA966" s="253"/>
      <c r="CB966" s="253"/>
      <c r="CC966" s="253"/>
      <c r="CD966" s="253"/>
      <c r="CE966" s="253"/>
      <c r="CF966" s="253"/>
      <c r="CG966" s="253"/>
      <c r="CH966" s="253"/>
      <c r="CI966" s="253"/>
      <c r="CJ966" s="253"/>
      <c r="CK966" s="253"/>
      <c r="CL966" s="253"/>
      <c r="CM966" s="253"/>
    </row>
    <row r="967" spans="1:91" x14ac:dyDescent="0.25">
      <c r="A967" s="253"/>
      <c r="B967" s="253"/>
      <c r="C967" s="253"/>
      <c r="D967" s="253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  <c r="AA967" s="253"/>
      <c r="AB967" s="253"/>
      <c r="AC967" s="253"/>
      <c r="AD967" s="253"/>
      <c r="AE967" s="253"/>
      <c r="AF967" s="253"/>
      <c r="AG967" s="253"/>
      <c r="AH967" s="253"/>
      <c r="AI967" s="253"/>
      <c r="AJ967" s="253"/>
      <c r="AK967" s="253"/>
      <c r="AL967" s="253"/>
      <c r="AM967" s="253"/>
      <c r="AN967" s="253"/>
      <c r="AO967" s="253"/>
      <c r="AP967" s="253"/>
      <c r="AQ967" s="253"/>
      <c r="AR967" s="253"/>
      <c r="AS967" s="253"/>
      <c r="AT967" s="253"/>
      <c r="AU967" s="253"/>
      <c r="AV967" s="253"/>
      <c r="AW967" s="253"/>
      <c r="AX967" s="253"/>
      <c r="AY967" s="253"/>
      <c r="AZ967" s="253"/>
      <c r="BA967" s="253"/>
      <c r="BB967" s="253"/>
      <c r="BC967" s="253"/>
      <c r="BD967" s="253"/>
      <c r="BE967" s="253"/>
      <c r="BF967" s="253"/>
      <c r="BG967" s="253"/>
      <c r="BH967" s="253"/>
      <c r="BI967" s="253"/>
      <c r="BJ967" s="253"/>
      <c r="BK967" s="253"/>
      <c r="BL967" s="253"/>
      <c r="BM967" s="253"/>
      <c r="BN967" s="253"/>
      <c r="BO967" s="253"/>
      <c r="BP967" s="253"/>
      <c r="BQ967" s="253"/>
      <c r="BR967" s="253"/>
      <c r="BS967" s="253"/>
      <c r="BT967" s="253"/>
      <c r="BU967" s="253"/>
      <c r="BV967" s="253"/>
      <c r="BW967" s="253"/>
      <c r="BX967" s="253"/>
      <c r="BY967" s="253"/>
      <c r="BZ967" s="253"/>
      <c r="CA967" s="253"/>
      <c r="CB967" s="253"/>
      <c r="CC967" s="253"/>
      <c r="CD967" s="253"/>
      <c r="CE967" s="253"/>
      <c r="CF967" s="253"/>
      <c r="CG967" s="253"/>
      <c r="CH967" s="253"/>
      <c r="CI967" s="253"/>
      <c r="CJ967" s="253"/>
      <c r="CK967" s="253"/>
      <c r="CL967" s="253"/>
      <c r="CM967" s="253"/>
    </row>
    <row r="968" spans="1:91" x14ac:dyDescent="0.25">
      <c r="A968" s="253"/>
      <c r="B968" s="253"/>
      <c r="C968" s="253"/>
      <c r="D968" s="253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  <c r="AA968" s="253"/>
      <c r="AB968" s="253"/>
      <c r="AC968" s="253"/>
      <c r="AD968" s="253"/>
      <c r="AE968" s="253"/>
      <c r="AF968" s="253"/>
      <c r="AG968" s="253"/>
      <c r="AH968" s="253"/>
      <c r="AI968" s="253"/>
      <c r="AJ968" s="253"/>
      <c r="AK968" s="253"/>
      <c r="AL968" s="253"/>
      <c r="AM968" s="253"/>
      <c r="AN968" s="253"/>
      <c r="AO968" s="253"/>
      <c r="AP968" s="253"/>
      <c r="AQ968" s="253"/>
      <c r="AR968" s="253"/>
      <c r="AS968" s="253"/>
      <c r="AT968" s="253"/>
      <c r="AU968" s="253"/>
      <c r="AV968" s="253"/>
      <c r="AW968" s="253"/>
      <c r="AX968" s="253"/>
      <c r="AY968" s="253"/>
      <c r="AZ968" s="253"/>
      <c r="BA968" s="253"/>
      <c r="BB968" s="253"/>
      <c r="BC968" s="253"/>
      <c r="BD968" s="253"/>
      <c r="BE968" s="253"/>
      <c r="BF968" s="253"/>
      <c r="BG968" s="253"/>
      <c r="BH968" s="253"/>
      <c r="BI968" s="253"/>
      <c r="BJ968" s="253"/>
      <c r="BK968" s="253"/>
      <c r="BL968" s="253"/>
      <c r="BM968" s="253"/>
      <c r="BN968" s="253"/>
      <c r="BO968" s="253"/>
      <c r="BP968" s="253"/>
      <c r="BQ968" s="253"/>
      <c r="BR968" s="253"/>
      <c r="BS968" s="253"/>
      <c r="BT968" s="253"/>
      <c r="BU968" s="253"/>
      <c r="BV968" s="253"/>
      <c r="BW968" s="253"/>
      <c r="BX968" s="253"/>
      <c r="BY968" s="253"/>
      <c r="BZ968" s="253"/>
      <c r="CA968" s="253"/>
      <c r="CB968" s="253"/>
      <c r="CC968" s="253"/>
      <c r="CD968" s="253"/>
      <c r="CE968" s="253"/>
      <c r="CF968" s="253"/>
      <c r="CG968" s="253"/>
      <c r="CH968" s="253"/>
      <c r="CI968" s="253"/>
      <c r="CJ968" s="253"/>
      <c r="CK968" s="253"/>
      <c r="CL968" s="253"/>
      <c r="CM968" s="253"/>
    </row>
    <row r="969" spans="1:91" x14ac:dyDescent="0.25">
      <c r="A969" s="253"/>
      <c r="B969" s="253"/>
      <c r="C969" s="253"/>
      <c r="D969" s="253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  <c r="AA969" s="253"/>
      <c r="AB969" s="253"/>
      <c r="AC969" s="253"/>
      <c r="AD969" s="253"/>
      <c r="AE969" s="253"/>
      <c r="AF969" s="253"/>
      <c r="AG969" s="253"/>
      <c r="AH969" s="253"/>
      <c r="AI969" s="253"/>
      <c r="AJ969" s="253"/>
      <c r="AK969" s="253"/>
      <c r="AL969" s="253"/>
      <c r="AM969" s="253"/>
      <c r="AN969" s="253"/>
      <c r="AO969" s="253"/>
      <c r="AP969" s="253"/>
      <c r="AQ969" s="253"/>
      <c r="AR969" s="253"/>
      <c r="AS969" s="253"/>
      <c r="AT969" s="253"/>
      <c r="AU969" s="253"/>
      <c r="AV969" s="253"/>
      <c r="AW969" s="253"/>
      <c r="AX969" s="253"/>
      <c r="AY969" s="253"/>
      <c r="AZ969" s="253"/>
      <c r="BA969" s="253"/>
      <c r="BB969" s="253"/>
      <c r="BC969" s="253"/>
      <c r="BD969" s="253"/>
      <c r="BE969" s="253"/>
      <c r="BF969" s="253"/>
      <c r="BG969" s="253"/>
      <c r="BH969" s="253"/>
      <c r="BI969" s="253"/>
      <c r="BJ969" s="253"/>
      <c r="BK969" s="253"/>
      <c r="BL969" s="253"/>
      <c r="BM969" s="253"/>
      <c r="BN969" s="253"/>
      <c r="BO969" s="253"/>
      <c r="BP969" s="253"/>
      <c r="BQ969" s="253"/>
      <c r="BR969" s="253"/>
      <c r="BS969" s="253"/>
      <c r="BT969" s="253"/>
      <c r="BU969" s="253"/>
      <c r="BV969" s="253"/>
      <c r="BW969" s="253"/>
      <c r="BX969" s="253"/>
      <c r="BY969" s="253"/>
      <c r="BZ969" s="253"/>
      <c r="CA969" s="253"/>
      <c r="CB969" s="253"/>
      <c r="CC969" s="253"/>
      <c r="CD969" s="253"/>
      <c r="CE969" s="253"/>
      <c r="CF969" s="253"/>
      <c r="CG969" s="253"/>
      <c r="CH969" s="253"/>
      <c r="CI969" s="253"/>
      <c r="CJ969" s="253"/>
      <c r="CK969" s="253"/>
      <c r="CL969" s="253"/>
      <c r="CM969" s="253"/>
    </row>
    <row r="970" spans="1:91" x14ac:dyDescent="0.25">
      <c r="A970" s="253"/>
      <c r="B970" s="253"/>
      <c r="C970" s="253"/>
      <c r="D970" s="253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  <c r="AA970" s="253"/>
      <c r="AB970" s="253"/>
      <c r="AC970" s="253"/>
      <c r="AD970" s="253"/>
      <c r="AE970" s="253"/>
      <c r="AF970" s="253"/>
      <c r="AG970" s="253"/>
      <c r="AH970" s="253"/>
      <c r="AI970" s="253"/>
      <c r="AJ970" s="253"/>
      <c r="AK970" s="253"/>
      <c r="AL970" s="253"/>
      <c r="AM970" s="253"/>
      <c r="AN970" s="253"/>
      <c r="AO970" s="253"/>
      <c r="AP970" s="253"/>
      <c r="AQ970" s="253"/>
      <c r="AR970" s="253"/>
      <c r="AS970" s="253"/>
      <c r="AT970" s="253"/>
      <c r="AU970" s="253"/>
      <c r="AV970" s="253"/>
      <c r="AW970" s="253"/>
      <c r="AX970" s="253"/>
      <c r="AY970" s="253"/>
      <c r="AZ970" s="253"/>
      <c r="BA970" s="253"/>
      <c r="BB970" s="253"/>
      <c r="BC970" s="253"/>
      <c r="BD970" s="253"/>
      <c r="BE970" s="253"/>
      <c r="BF970" s="253"/>
      <c r="BG970" s="253"/>
      <c r="BH970" s="253"/>
      <c r="BI970" s="253"/>
      <c r="BJ970" s="253"/>
      <c r="BK970" s="253"/>
      <c r="BL970" s="253"/>
      <c r="BM970" s="253"/>
      <c r="BN970" s="253"/>
      <c r="BO970" s="253"/>
      <c r="BP970" s="253"/>
      <c r="BQ970" s="253"/>
      <c r="BR970" s="253"/>
      <c r="BS970" s="253"/>
      <c r="BT970" s="253"/>
      <c r="BU970" s="253"/>
      <c r="BV970" s="253"/>
      <c r="BW970" s="253"/>
      <c r="BX970" s="253"/>
      <c r="BY970" s="253"/>
      <c r="BZ970" s="253"/>
      <c r="CA970" s="253"/>
      <c r="CB970" s="253"/>
      <c r="CC970" s="253"/>
      <c r="CD970" s="253"/>
      <c r="CE970" s="253"/>
      <c r="CF970" s="253"/>
      <c r="CG970" s="253"/>
      <c r="CH970" s="253"/>
      <c r="CI970" s="253"/>
      <c r="CJ970" s="253"/>
      <c r="CK970" s="253"/>
      <c r="CL970" s="253"/>
      <c r="CM970" s="253"/>
    </row>
    <row r="971" spans="1:91" x14ac:dyDescent="0.25">
      <c r="A971" s="253"/>
      <c r="B971" s="253"/>
      <c r="C971" s="253"/>
      <c r="D971" s="253"/>
      <c r="E971" s="253"/>
      <c r="F971" s="253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  <c r="AA971" s="253"/>
      <c r="AB971" s="253"/>
      <c r="AC971" s="253"/>
      <c r="AD971" s="253"/>
      <c r="AE971" s="253"/>
      <c r="AF971" s="253"/>
      <c r="AG971" s="253"/>
      <c r="AH971" s="253"/>
      <c r="AI971" s="253"/>
      <c r="AJ971" s="253"/>
      <c r="AK971" s="253"/>
      <c r="AL971" s="253"/>
      <c r="AM971" s="253"/>
      <c r="AN971" s="253"/>
      <c r="AO971" s="253"/>
      <c r="AP971" s="253"/>
      <c r="AQ971" s="253"/>
      <c r="AR971" s="253"/>
      <c r="AS971" s="253"/>
      <c r="AT971" s="253"/>
      <c r="AU971" s="253"/>
      <c r="AV971" s="253"/>
      <c r="AW971" s="253"/>
      <c r="AX971" s="253"/>
      <c r="AY971" s="253"/>
      <c r="AZ971" s="253"/>
      <c r="BA971" s="253"/>
      <c r="BB971" s="253"/>
      <c r="BC971" s="253"/>
      <c r="BD971" s="253"/>
      <c r="BE971" s="253"/>
      <c r="BF971" s="253"/>
      <c r="BG971" s="253"/>
      <c r="BH971" s="253"/>
      <c r="BI971" s="253"/>
      <c r="BJ971" s="253"/>
      <c r="BK971" s="253"/>
      <c r="BL971" s="253"/>
      <c r="BM971" s="253"/>
      <c r="BN971" s="253"/>
      <c r="BO971" s="253"/>
      <c r="BP971" s="253"/>
      <c r="BQ971" s="253"/>
      <c r="BR971" s="253"/>
      <c r="BS971" s="253"/>
      <c r="BT971" s="253"/>
      <c r="BU971" s="253"/>
      <c r="BV971" s="253"/>
      <c r="BW971" s="253"/>
      <c r="BX971" s="253"/>
      <c r="BY971" s="253"/>
      <c r="BZ971" s="253"/>
      <c r="CA971" s="253"/>
      <c r="CB971" s="253"/>
      <c r="CC971" s="253"/>
      <c r="CD971" s="253"/>
      <c r="CE971" s="253"/>
      <c r="CF971" s="253"/>
      <c r="CG971" s="253"/>
      <c r="CH971" s="253"/>
      <c r="CI971" s="253"/>
      <c r="CJ971" s="253"/>
      <c r="CK971" s="253"/>
      <c r="CL971" s="253"/>
      <c r="CM971" s="253"/>
    </row>
    <row r="972" spans="1:91" x14ac:dyDescent="0.25">
      <c r="A972" s="253"/>
      <c r="B972" s="253"/>
      <c r="C972" s="253"/>
      <c r="D972" s="253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  <c r="AA972" s="253"/>
      <c r="AB972" s="253"/>
      <c r="AC972" s="253"/>
      <c r="AD972" s="253"/>
      <c r="AE972" s="253"/>
      <c r="AF972" s="253"/>
      <c r="AG972" s="253"/>
      <c r="AH972" s="253"/>
      <c r="AI972" s="253"/>
      <c r="AJ972" s="253"/>
      <c r="AK972" s="253"/>
      <c r="AL972" s="253"/>
      <c r="AM972" s="253"/>
      <c r="AN972" s="253"/>
      <c r="AO972" s="253"/>
      <c r="AP972" s="253"/>
      <c r="AQ972" s="253"/>
      <c r="AR972" s="253"/>
      <c r="AS972" s="253"/>
      <c r="AT972" s="253"/>
      <c r="AU972" s="253"/>
      <c r="AV972" s="253"/>
      <c r="AW972" s="253"/>
      <c r="AX972" s="253"/>
      <c r="AY972" s="253"/>
      <c r="AZ972" s="253"/>
      <c r="BA972" s="253"/>
      <c r="BB972" s="253"/>
      <c r="BC972" s="253"/>
      <c r="BD972" s="253"/>
      <c r="BE972" s="253"/>
      <c r="BF972" s="253"/>
      <c r="BG972" s="253"/>
      <c r="BH972" s="253"/>
      <c r="BI972" s="253"/>
      <c r="BJ972" s="253"/>
      <c r="BK972" s="253"/>
      <c r="BL972" s="253"/>
      <c r="BM972" s="253"/>
      <c r="BN972" s="253"/>
      <c r="BO972" s="253"/>
      <c r="BP972" s="253"/>
      <c r="BQ972" s="253"/>
      <c r="BR972" s="253"/>
      <c r="BS972" s="253"/>
      <c r="BT972" s="253"/>
      <c r="BU972" s="253"/>
      <c r="BV972" s="253"/>
      <c r="BW972" s="253"/>
      <c r="BX972" s="253"/>
      <c r="BY972" s="253"/>
      <c r="BZ972" s="253"/>
      <c r="CA972" s="253"/>
      <c r="CB972" s="253"/>
      <c r="CC972" s="253"/>
      <c r="CD972" s="253"/>
      <c r="CE972" s="253"/>
      <c r="CF972" s="253"/>
      <c r="CG972" s="253"/>
      <c r="CH972" s="253"/>
      <c r="CI972" s="253"/>
      <c r="CJ972" s="253"/>
      <c r="CK972" s="253"/>
      <c r="CL972" s="253"/>
      <c r="CM972" s="253"/>
    </row>
    <row r="973" spans="1:91" x14ac:dyDescent="0.25">
      <c r="A973" s="253"/>
      <c r="B973" s="253"/>
      <c r="C973" s="253"/>
      <c r="D973" s="253"/>
      <c r="E973" s="253"/>
      <c r="F973" s="253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  <c r="AA973" s="253"/>
      <c r="AB973" s="253"/>
      <c r="AC973" s="253"/>
      <c r="AD973" s="253"/>
      <c r="AE973" s="253"/>
      <c r="AF973" s="253"/>
      <c r="AG973" s="253"/>
      <c r="AH973" s="253"/>
      <c r="AI973" s="253"/>
      <c r="AJ973" s="253"/>
      <c r="AK973" s="253"/>
      <c r="AL973" s="253"/>
      <c r="AM973" s="253"/>
      <c r="AN973" s="253"/>
      <c r="AO973" s="253"/>
      <c r="AP973" s="253"/>
      <c r="AQ973" s="253"/>
      <c r="AR973" s="253"/>
      <c r="AS973" s="253"/>
      <c r="AT973" s="253"/>
      <c r="AU973" s="253"/>
      <c r="AV973" s="253"/>
      <c r="AW973" s="253"/>
      <c r="AX973" s="253"/>
      <c r="AY973" s="253"/>
      <c r="AZ973" s="253"/>
      <c r="BA973" s="253"/>
      <c r="BB973" s="253"/>
      <c r="BC973" s="253"/>
      <c r="BD973" s="253"/>
      <c r="BE973" s="253"/>
      <c r="BF973" s="253"/>
      <c r="BG973" s="253"/>
      <c r="BH973" s="253"/>
      <c r="BI973" s="253"/>
      <c r="BJ973" s="253"/>
      <c r="BK973" s="253"/>
      <c r="BL973" s="253"/>
      <c r="BM973" s="253"/>
      <c r="BN973" s="253"/>
      <c r="BO973" s="253"/>
      <c r="BP973" s="253"/>
      <c r="BQ973" s="253"/>
      <c r="BR973" s="253"/>
      <c r="BS973" s="253"/>
      <c r="BT973" s="253"/>
      <c r="BU973" s="253"/>
      <c r="BV973" s="253"/>
      <c r="BW973" s="253"/>
      <c r="BX973" s="253"/>
      <c r="BY973" s="253"/>
      <c r="BZ973" s="253"/>
      <c r="CA973" s="253"/>
      <c r="CB973" s="253"/>
      <c r="CC973" s="253"/>
      <c r="CD973" s="253"/>
      <c r="CE973" s="253"/>
      <c r="CF973" s="253"/>
      <c r="CG973" s="253"/>
      <c r="CH973" s="253"/>
      <c r="CI973" s="253"/>
      <c r="CJ973" s="253"/>
      <c r="CK973" s="253"/>
      <c r="CL973" s="253"/>
      <c r="CM973" s="253"/>
    </row>
    <row r="974" spans="1:91" x14ac:dyDescent="0.25">
      <c r="A974" s="253"/>
      <c r="B974" s="253"/>
      <c r="C974" s="253"/>
      <c r="D974" s="253"/>
      <c r="E974" s="253"/>
      <c r="F974" s="253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  <c r="AA974" s="253"/>
      <c r="AB974" s="253"/>
      <c r="AC974" s="253"/>
      <c r="AD974" s="253"/>
      <c r="AE974" s="253"/>
      <c r="AF974" s="253"/>
      <c r="AG974" s="253"/>
      <c r="AH974" s="253"/>
      <c r="AI974" s="253"/>
      <c r="AJ974" s="253"/>
      <c r="AK974" s="253"/>
      <c r="AL974" s="253"/>
      <c r="AM974" s="253"/>
      <c r="AN974" s="253"/>
      <c r="AO974" s="253"/>
      <c r="AP974" s="253"/>
      <c r="AQ974" s="253"/>
      <c r="AR974" s="253"/>
      <c r="AS974" s="253"/>
      <c r="AT974" s="253"/>
      <c r="AU974" s="253"/>
      <c r="AV974" s="253"/>
      <c r="AW974" s="253"/>
      <c r="AX974" s="253"/>
      <c r="AY974" s="253"/>
      <c r="AZ974" s="253"/>
      <c r="BA974" s="253"/>
      <c r="BB974" s="253"/>
      <c r="BC974" s="253"/>
      <c r="BD974" s="253"/>
      <c r="BE974" s="253"/>
      <c r="BF974" s="253"/>
      <c r="BG974" s="253"/>
      <c r="BH974" s="253"/>
      <c r="BI974" s="253"/>
      <c r="BJ974" s="253"/>
      <c r="BK974" s="253"/>
      <c r="BL974" s="253"/>
      <c r="BM974" s="253"/>
      <c r="BN974" s="253"/>
      <c r="BO974" s="253"/>
      <c r="BP974" s="253"/>
      <c r="BQ974" s="253"/>
      <c r="BR974" s="253"/>
      <c r="BS974" s="253"/>
      <c r="BT974" s="253"/>
      <c r="BU974" s="253"/>
      <c r="BV974" s="253"/>
      <c r="BW974" s="253"/>
      <c r="BX974" s="253"/>
      <c r="BY974" s="253"/>
      <c r="BZ974" s="253"/>
      <c r="CA974" s="253"/>
      <c r="CB974" s="253"/>
      <c r="CC974" s="253"/>
      <c r="CD974" s="253"/>
      <c r="CE974" s="253"/>
      <c r="CF974" s="253"/>
      <c r="CG974" s="253"/>
      <c r="CH974" s="253"/>
      <c r="CI974" s="253"/>
      <c r="CJ974" s="253"/>
      <c r="CK974" s="253"/>
      <c r="CL974" s="253"/>
      <c r="CM974" s="253"/>
    </row>
    <row r="975" spans="1:91" x14ac:dyDescent="0.25">
      <c r="A975" s="253"/>
      <c r="B975" s="253"/>
      <c r="C975" s="253"/>
      <c r="D975" s="253"/>
      <c r="E975" s="253"/>
      <c r="F975" s="253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  <c r="AA975" s="253"/>
      <c r="AB975" s="253"/>
      <c r="AC975" s="253"/>
      <c r="AD975" s="253"/>
      <c r="AE975" s="253"/>
      <c r="AF975" s="253"/>
      <c r="AG975" s="253"/>
      <c r="AH975" s="253"/>
      <c r="AI975" s="253"/>
      <c r="AJ975" s="253"/>
      <c r="AK975" s="253"/>
      <c r="AL975" s="253"/>
      <c r="AM975" s="253"/>
      <c r="AN975" s="253"/>
      <c r="AO975" s="253"/>
      <c r="AP975" s="253"/>
      <c r="AQ975" s="253"/>
      <c r="AR975" s="253"/>
      <c r="AS975" s="253"/>
      <c r="AT975" s="253"/>
      <c r="AU975" s="253"/>
      <c r="AV975" s="253"/>
      <c r="AW975" s="253"/>
      <c r="AX975" s="253"/>
      <c r="AY975" s="253"/>
      <c r="AZ975" s="253"/>
      <c r="BA975" s="253"/>
      <c r="BB975" s="253"/>
      <c r="BC975" s="253"/>
      <c r="BD975" s="253"/>
      <c r="BE975" s="253"/>
      <c r="BF975" s="253"/>
      <c r="BG975" s="253"/>
      <c r="BH975" s="253"/>
      <c r="BI975" s="253"/>
      <c r="BJ975" s="253"/>
      <c r="BK975" s="253"/>
      <c r="BL975" s="253"/>
      <c r="BM975" s="253"/>
      <c r="BN975" s="253"/>
      <c r="BO975" s="253"/>
      <c r="BP975" s="253"/>
      <c r="BQ975" s="253"/>
      <c r="BR975" s="253"/>
      <c r="BS975" s="253"/>
      <c r="BT975" s="253"/>
      <c r="BU975" s="253"/>
      <c r="BV975" s="253"/>
      <c r="BW975" s="253"/>
      <c r="BX975" s="253"/>
      <c r="BY975" s="253"/>
      <c r="BZ975" s="253"/>
      <c r="CA975" s="253"/>
      <c r="CB975" s="253"/>
      <c r="CC975" s="253"/>
      <c r="CD975" s="253"/>
      <c r="CE975" s="253"/>
      <c r="CF975" s="253"/>
      <c r="CG975" s="253"/>
      <c r="CH975" s="253"/>
      <c r="CI975" s="253"/>
      <c r="CJ975" s="253"/>
      <c r="CK975" s="253"/>
      <c r="CL975" s="253"/>
      <c r="CM975" s="253"/>
    </row>
    <row r="976" spans="1:91" x14ac:dyDescent="0.25">
      <c r="A976" s="253"/>
      <c r="B976" s="253"/>
      <c r="C976" s="253"/>
      <c r="D976" s="253"/>
      <c r="E976" s="253"/>
      <c r="F976" s="253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  <c r="AA976" s="253"/>
      <c r="AB976" s="253"/>
      <c r="AC976" s="253"/>
      <c r="AD976" s="253"/>
      <c r="AE976" s="253"/>
      <c r="AF976" s="253"/>
      <c r="AG976" s="253"/>
      <c r="AH976" s="253"/>
      <c r="AI976" s="253"/>
      <c r="AJ976" s="253"/>
      <c r="AK976" s="253"/>
      <c r="AL976" s="253"/>
      <c r="AM976" s="253"/>
      <c r="AN976" s="253"/>
      <c r="AO976" s="253"/>
      <c r="AP976" s="253"/>
      <c r="AQ976" s="253"/>
      <c r="AR976" s="253"/>
      <c r="AS976" s="253"/>
      <c r="AT976" s="253"/>
      <c r="AU976" s="253"/>
      <c r="AV976" s="253"/>
      <c r="AW976" s="253"/>
      <c r="AX976" s="253"/>
      <c r="AY976" s="253"/>
      <c r="AZ976" s="253"/>
      <c r="BA976" s="253"/>
      <c r="BB976" s="253"/>
      <c r="BC976" s="253"/>
      <c r="BD976" s="253"/>
      <c r="BE976" s="253"/>
      <c r="BF976" s="253"/>
      <c r="BG976" s="253"/>
      <c r="BH976" s="253"/>
      <c r="BI976" s="253"/>
      <c r="BJ976" s="253"/>
      <c r="BK976" s="253"/>
      <c r="BL976" s="253"/>
      <c r="BM976" s="253"/>
      <c r="BN976" s="253"/>
      <c r="BO976" s="253"/>
      <c r="BP976" s="253"/>
      <c r="BQ976" s="253"/>
      <c r="BR976" s="253"/>
      <c r="BS976" s="253"/>
      <c r="BT976" s="253"/>
      <c r="BU976" s="253"/>
      <c r="BV976" s="253"/>
      <c r="BW976" s="253"/>
      <c r="BX976" s="253"/>
      <c r="BY976" s="253"/>
      <c r="BZ976" s="253"/>
      <c r="CA976" s="253"/>
      <c r="CB976" s="253"/>
      <c r="CC976" s="253"/>
      <c r="CD976" s="253"/>
      <c r="CE976" s="253"/>
      <c r="CF976" s="253"/>
      <c r="CG976" s="253"/>
      <c r="CH976" s="253"/>
      <c r="CI976" s="253"/>
      <c r="CJ976" s="253"/>
      <c r="CK976" s="253"/>
      <c r="CL976" s="253"/>
      <c r="CM976" s="253"/>
    </row>
    <row r="977" spans="1:91" x14ac:dyDescent="0.25">
      <c r="A977" s="253"/>
      <c r="B977" s="253"/>
      <c r="C977" s="253"/>
      <c r="D977" s="253"/>
      <c r="E977" s="253"/>
      <c r="F977" s="253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  <c r="AA977" s="253"/>
      <c r="AB977" s="253"/>
      <c r="AC977" s="253"/>
      <c r="AD977" s="253"/>
      <c r="AE977" s="253"/>
      <c r="AF977" s="253"/>
      <c r="AG977" s="253"/>
      <c r="AH977" s="253"/>
      <c r="AI977" s="253"/>
      <c r="AJ977" s="253"/>
      <c r="AK977" s="253"/>
      <c r="AL977" s="253"/>
      <c r="AM977" s="253"/>
      <c r="AN977" s="253"/>
      <c r="AO977" s="253"/>
      <c r="AP977" s="253"/>
      <c r="AQ977" s="253"/>
      <c r="AR977" s="253"/>
      <c r="AS977" s="253"/>
      <c r="AT977" s="253"/>
      <c r="AU977" s="253"/>
      <c r="AV977" s="253"/>
      <c r="AW977" s="253"/>
      <c r="AX977" s="253"/>
      <c r="AY977" s="253"/>
      <c r="AZ977" s="253"/>
      <c r="BA977" s="253"/>
      <c r="BB977" s="253"/>
      <c r="BC977" s="253"/>
      <c r="BD977" s="253"/>
      <c r="BE977" s="253"/>
      <c r="BF977" s="253"/>
      <c r="BG977" s="253"/>
      <c r="BH977" s="253"/>
      <c r="BI977" s="253"/>
      <c r="BJ977" s="253"/>
      <c r="BK977" s="253"/>
      <c r="BL977" s="253"/>
      <c r="BM977" s="253"/>
      <c r="BN977" s="253"/>
      <c r="BO977" s="253"/>
      <c r="BP977" s="253"/>
      <c r="BQ977" s="253"/>
      <c r="BR977" s="253"/>
      <c r="BS977" s="253"/>
      <c r="BT977" s="253"/>
      <c r="BU977" s="253"/>
      <c r="BV977" s="253"/>
      <c r="BW977" s="253"/>
      <c r="BX977" s="253"/>
      <c r="BY977" s="253"/>
      <c r="BZ977" s="253"/>
      <c r="CA977" s="253"/>
      <c r="CB977" s="253"/>
      <c r="CC977" s="253"/>
      <c r="CD977" s="253"/>
      <c r="CE977" s="253"/>
      <c r="CF977" s="253"/>
      <c r="CG977" s="253"/>
      <c r="CH977" s="253"/>
      <c r="CI977" s="253"/>
      <c r="CJ977" s="253"/>
      <c r="CK977" s="253"/>
      <c r="CL977" s="253"/>
      <c r="CM977" s="253"/>
    </row>
    <row r="978" spans="1:91" x14ac:dyDescent="0.25">
      <c r="A978" s="253"/>
      <c r="B978" s="253"/>
      <c r="C978" s="253"/>
      <c r="D978" s="253"/>
      <c r="E978" s="253"/>
      <c r="F978" s="253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  <c r="AA978" s="253"/>
      <c r="AB978" s="253"/>
      <c r="AC978" s="253"/>
      <c r="AD978" s="253"/>
      <c r="AE978" s="253"/>
      <c r="AF978" s="253"/>
      <c r="AG978" s="253"/>
      <c r="AH978" s="253"/>
      <c r="AI978" s="253"/>
      <c r="AJ978" s="253"/>
      <c r="AK978" s="253"/>
      <c r="AL978" s="253"/>
      <c r="AM978" s="253"/>
      <c r="AN978" s="253"/>
      <c r="AO978" s="253"/>
      <c r="AP978" s="253"/>
      <c r="AQ978" s="253"/>
      <c r="AR978" s="253"/>
      <c r="AS978" s="253"/>
      <c r="AT978" s="253"/>
      <c r="AU978" s="253"/>
      <c r="AV978" s="253"/>
      <c r="AW978" s="253"/>
      <c r="AX978" s="253"/>
      <c r="AY978" s="253"/>
      <c r="AZ978" s="253"/>
      <c r="BA978" s="253"/>
      <c r="BB978" s="253"/>
      <c r="BC978" s="253"/>
      <c r="BD978" s="253"/>
      <c r="BE978" s="253"/>
      <c r="BF978" s="253"/>
      <c r="BG978" s="253"/>
      <c r="BH978" s="253"/>
      <c r="BI978" s="253"/>
      <c r="BJ978" s="253"/>
      <c r="BK978" s="253"/>
      <c r="BL978" s="253"/>
      <c r="BM978" s="253"/>
      <c r="BN978" s="253"/>
      <c r="BO978" s="253"/>
      <c r="BP978" s="253"/>
      <c r="BQ978" s="253"/>
      <c r="BR978" s="253"/>
      <c r="BS978" s="253"/>
      <c r="BT978" s="253"/>
      <c r="BU978" s="253"/>
      <c r="BV978" s="253"/>
      <c r="BW978" s="253"/>
      <c r="BX978" s="253"/>
      <c r="BY978" s="253"/>
      <c r="BZ978" s="253"/>
      <c r="CA978" s="253"/>
      <c r="CB978" s="253"/>
      <c r="CC978" s="253"/>
      <c r="CD978" s="253"/>
      <c r="CE978" s="253"/>
      <c r="CF978" s="253"/>
      <c r="CG978" s="253"/>
      <c r="CH978" s="253"/>
      <c r="CI978" s="253"/>
      <c r="CJ978" s="253"/>
      <c r="CK978" s="253"/>
      <c r="CL978" s="253"/>
      <c r="CM978" s="253"/>
    </row>
    <row r="979" spans="1:91" x14ac:dyDescent="0.25">
      <c r="A979" s="253"/>
      <c r="B979" s="253"/>
      <c r="C979" s="253"/>
      <c r="D979" s="253"/>
      <c r="E979" s="253"/>
      <c r="F979" s="253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  <c r="AA979" s="253"/>
      <c r="AB979" s="253"/>
      <c r="AC979" s="253"/>
      <c r="AD979" s="253"/>
      <c r="AE979" s="253"/>
      <c r="AF979" s="253"/>
      <c r="AG979" s="253"/>
      <c r="AH979" s="253"/>
      <c r="AI979" s="253"/>
      <c r="AJ979" s="253"/>
      <c r="AK979" s="253"/>
      <c r="AL979" s="253"/>
      <c r="AM979" s="253"/>
      <c r="AN979" s="253"/>
      <c r="AO979" s="253"/>
      <c r="AP979" s="253"/>
      <c r="AQ979" s="253"/>
      <c r="AR979" s="253"/>
      <c r="AS979" s="253"/>
      <c r="AT979" s="253"/>
      <c r="AU979" s="253"/>
      <c r="AV979" s="253"/>
      <c r="AW979" s="253"/>
      <c r="AX979" s="253"/>
      <c r="AY979" s="253"/>
      <c r="AZ979" s="253"/>
      <c r="BA979" s="253"/>
      <c r="BB979" s="253"/>
      <c r="BC979" s="253"/>
      <c r="BD979" s="253"/>
      <c r="BE979" s="253"/>
      <c r="BF979" s="253"/>
      <c r="BG979" s="253"/>
      <c r="BH979" s="253"/>
      <c r="BI979" s="253"/>
      <c r="BJ979" s="253"/>
      <c r="BK979" s="253"/>
      <c r="BL979" s="253"/>
      <c r="BM979" s="253"/>
      <c r="BN979" s="253"/>
      <c r="BO979" s="253"/>
      <c r="BP979" s="253"/>
      <c r="BQ979" s="253"/>
      <c r="BR979" s="253"/>
      <c r="BS979" s="253"/>
      <c r="BT979" s="253"/>
      <c r="BU979" s="253"/>
      <c r="BV979" s="253"/>
      <c r="BW979" s="253"/>
      <c r="BX979" s="253"/>
      <c r="BY979" s="253"/>
      <c r="BZ979" s="253"/>
      <c r="CA979" s="253"/>
      <c r="CB979" s="253"/>
      <c r="CC979" s="253"/>
      <c r="CD979" s="253"/>
      <c r="CE979" s="253"/>
      <c r="CF979" s="253"/>
      <c r="CG979" s="253"/>
      <c r="CH979" s="253"/>
      <c r="CI979" s="253"/>
      <c r="CJ979" s="253"/>
      <c r="CK979" s="253"/>
      <c r="CL979" s="253"/>
      <c r="CM979" s="253"/>
    </row>
    <row r="980" spans="1:91" x14ac:dyDescent="0.25">
      <c r="A980" s="253"/>
      <c r="B980" s="253"/>
      <c r="C980" s="253"/>
      <c r="D980" s="253"/>
      <c r="E980" s="253"/>
      <c r="F980" s="253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  <c r="AA980" s="253"/>
      <c r="AB980" s="253"/>
      <c r="AC980" s="253"/>
      <c r="AD980" s="253"/>
      <c r="AE980" s="253"/>
      <c r="AF980" s="253"/>
      <c r="AG980" s="253"/>
      <c r="AH980" s="253"/>
      <c r="AI980" s="253"/>
      <c r="AJ980" s="253"/>
      <c r="AK980" s="253"/>
      <c r="AL980" s="253"/>
      <c r="AM980" s="253"/>
      <c r="AN980" s="253"/>
      <c r="AO980" s="253"/>
      <c r="AP980" s="253"/>
      <c r="AQ980" s="253"/>
      <c r="AR980" s="253"/>
      <c r="AS980" s="253"/>
      <c r="AT980" s="253"/>
      <c r="AU980" s="253"/>
      <c r="AV980" s="253"/>
      <c r="AW980" s="253"/>
      <c r="AX980" s="253"/>
      <c r="AY980" s="253"/>
      <c r="AZ980" s="253"/>
      <c r="BA980" s="253"/>
      <c r="BB980" s="253"/>
      <c r="BC980" s="253"/>
      <c r="BD980" s="253"/>
      <c r="BE980" s="253"/>
      <c r="BF980" s="253"/>
      <c r="BG980" s="253"/>
      <c r="BH980" s="253"/>
      <c r="BI980" s="253"/>
      <c r="BJ980" s="253"/>
      <c r="BK980" s="253"/>
      <c r="BL980" s="253"/>
      <c r="BM980" s="253"/>
      <c r="BN980" s="253"/>
      <c r="BO980" s="253"/>
      <c r="BP980" s="253"/>
      <c r="BQ980" s="253"/>
      <c r="BR980" s="253"/>
      <c r="BS980" s="253"/>
      <c r="BT980" s="253"/>
      <c r="BU980" s="253"/>
      <c r="BV980" s="253"/>
      <c r="BW980" s="253"/>
      <c r="BX980" s="253"/>
      <c r="BY980" s="253"/>
      <c r="BZ980" s="253"/>
      <c r="CA980" s="253"/>
      <c r="CB980" s="253"/>
      <c r="CC980" s="253"/>
      <c r="CD980" s="253"/>
      <c r="CE980" s="253"/>
      <c r="CF980" s="253"/>
      <c r="CG980" s="253"/>
      <c r="CH980" s="253"/>
      <c r="CI980" s="253"/>
      <c r="CJ980" s="253"/>
      <c r="CK980" s="253"/>
      <c r="CL980" s="253"/>
      <c r="CM980" s="253"/>
    </row>
    <row r="981" spans="1:91" x14ac:dyDescent="0.25">
      <c r="A981" s="253"/>
      <c r="B981" s="253"/>
      <c r="C981" s="253"/>
      <c r="D981" s="253"/>
      <c r="E981" s="253"/>
      <c r="F981" s="253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  <c r="AA981" s="253"/>
      <c r="AB981" s="253"/>
      <c r="AC981" s="253"/>
      <c r="AD981" s="253"/>
      <c r="AE981" s="253"/>
      <c r="AF981" s="253"/>
      <c r="AG981" s="253"/>
      <c r="AH981" s="253"/>
      <c r="AI981" s="253"/>
      <c r="AJ981" s="253"/>
      <c r="AK981" s="253"/>
      <c r="AL981" s="253"/>
      <c r="AM981" s="253"/>
      <c r="AN981" s="253"/>
      <c r="AO981" s="253"/>
      <c r="AP981" s="253"/>
      <c r="AQ981" s="253"/>
      <c r="AR981" s="253"/>
      <c r="AS981" s="253"/>
      <c r="AT981" s="253"/>
      <c r="AU981" s="253"/>
      <c r="AV981" s="253"/>
      <c r="AW981" s="253"/>
      <c r="AX981" s="253"/>
      <c r="AY981" s="253"/>
      <c r="AZ981" s="253"/>
      <c r="BA981" s="253"/>
      <c r="BB981" s="253"/>
      <c r="BC981" s="253"/>
      <c r="BD981" s="253"/>
      <c r="BE981" s="253"/>
      <c r="BF981" s="253"/>
      <c r="BG981" s="253"/>
      <c r="BH981" s="253"/>
      <c r="BI981" s="253"/>
      <c r="BJ981" s="253"/>
      <c r="BK981" s="253"/>
      <c r="BL981" s="253"/>
      <c r="BM981" s="253"/>
      <c r="BN981" s="253"/>
      <c r="BO981" s="253"/>
      <c r="BP981" s="253"/>
      <c r="BQ981" s="253"/>
      <c r="BR981" s="253"/>
      <c r="BS981" s="253"/>
      <c r="BT981" s="253"/>
      <c r="BU981" s="253"/>
      <c r="BV981" s="253"/>
      <c r="BW981" s="253"/>
      <c r="BX981" s="253"/>
      <c r="BY981" s="253"/>
      <c r="BZ981" s="253"/>
      <c r="CA981" s="253"/>
      <c r="CB981" s="253"/>
      <c r="CC981" s="253"/>
      <c r="CD981" s="253"/>
      <c r="CE981" s="253"/>
      <c r="CF981" s="253"/>
      <c r="CG981" s="253"/>
      <c r="CH981" s="253"/>
      <c r="CI981" s="253"/>
      <c r="CJ981" s="253"/>
      <c r="CK981" s="253"/>
      <c r="CL981" s="253"/>
      <c r="CM981" s="253"/>
    </row>
    <row r="982" spans="1:91" x14ac:dyDescent="0.25">
      <c r="A982" s="253"/>
      <c r="B982" s="253"/>
      <c r="C982" s="253"/>
      <c r="D982" s="253"/>
      <c r="E982" s="253"/>
      <c r="F982" s="253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  <c r="AA982" s="253"/>
      <c r="AB982" s="253"/>
      <c r="AC982" s="253"/>
      <c r="AD982" s="253"/>
      <c r="AE982" s="253"/>
      <c r="AF982" s="253"/>
      <c r="AG982" s="253"/>
      <c r="AH982" s="253"/>
      <c r="AI982" s="253"/>
      <c r="AJ982" s="253"/>
      <c r="AK982" s="253"/>
      <c r="AL982" s="253"/>
      <c r="AM982" s="253"/>
      <c r="AN982" s="253"/>
      <c r="AO982" s="253"/>
      <c r="AP982" s="253"/>
      <c r="AQ982" s="253"/>
      <c r="AR982" s="253"/>
      <c r="AS982" s="253"/>
      <c r="AT982" s="253"/>
      <c r="AU982" s="253"/>
      <c r="AV982" s="253"/>
      <c r="AW982" s="253"/>
      <c r="AX982" s="253"/>
      <c r="AY982" s="253"/>
      <c r="AZ982" s="253"/>
      <c r="BA982" s="253"/>
      <c r="BB982" s="253"/>
      <c r="BC982" s="253"/>
      <c r="BD982" s="253"/>
      <c r="BE982" s="253"/>
      <c r="BF982" s="253"/>
      <c r="BG982" s="253"/>
      <c r="BH982" s="253"/>
      <c r="BI982" s="253"/>
      <c r="BJ982" s="253"/>
      <c r="BK982" s="253"/>
      <c r="BL982" s="253"/>
      <c r="BM982" s="253"/>
      <c r="BN982" s="253"/>
      <c r="BO982" s="253"/>
      <c r="BP982" s="253"/>
      <c r="BQ982" s="253"/>
      <c r="BR982" s="253"/>
      <c r="BS982" s="253"/>
      <c r="BT982" s="253"/>
      <c r="BU982" s="253"/>
      <c r="BV982" s="253"/>
      <c r="BW982" s="253"/>
      <c r="BX982" s="253"/>
      <c r="BY982" s="253"/>
      <c r="BZ982" s="253"/>
      <c r="CA982" s="253"/>
      <c r="CB982" s="253"/>
      <c r="CC982" s="253"/>
      <c r="CD982" s="253"/>
      <c r="CE982" s="253"/>
      <c r="CF982" s="253"/>
      <c r="CG982" s="253"/>
      <c r="CH982" s="253"/>
      <c r="CI982" s="253"/>
      <c r="CJ982" s="253"/>
      <c r="CK982" s="253"/>
      <c r="CL982" s="253"/>
      <c r="CM982" s="253"/>
    </row>
    <row r="983" spans="1:91" x14ac:dyDescent="0.25">
      <c r="A983" s="253"/>
      <c r="B983" s="253"/>
      <c r="C983" s="253"/>
      <c r="D983" s="253"/>
      <c r="E983" s="253"/>
      <c r="F983" s="253"/>
      <c r="G983" s="253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  <c r="AA983" s="253"/>
      <c r="AB983" s="253"/>
      <c r="AC983" s="253"/>
      <c r="AD983" s="253"/>
      <c r="AE983" s="253"/>
      <c r="AF983" s="253"/>
      <c r="AG983" s="253"/>
      <c r="AH983" s="253"/>
      <c r="AI983" s="253"/>
      <c r="AJ983" s="253"/>
      <c r="AK983" s="253"/>
      <c r="AL983" s="253"/>
      <c r="AM983" s="253"/>
      <c r="AN983" s="253"/>
      <c r="AO983" s="253"/>
      <c r="AP983" s="253"/>
      <c r="AQ983" s="253"/>
      <c r="AR983" s="253"/>
      <c r="AS983" s="253"/>
      <c r="AT983" s="253"/>
      <c r="AU983" s="253"/>
      <c r="AV983" s="253"/>
      <c r="AW983" s="253"/>
      <c r="AX983" s="253"/>
      <c r="AY983" s="253"/>
      <c r="AZ983" s="253"/>
      <c r="BA983" s="253"/>
      <c r="BB983" s="253"/>
      <c r="BC983" s="253"/>
      <c r="BD983" s="253"/>
      <c r="BE983" s="253"/>
      <c r="BF983" s="253"/>
      <c r="BG983" s="253"/>
      <c r="BH983" s="253"/>
      <c r="BI983" s="253"/>
      <c r="BJ983" s="253"/>
      <c r="BK983" s="253"/>
      <c r="BL983" s="253"/>
      <c r="BM983" s="253"/>
      <c r="BN983" s="253"/>
      <c r="BO983" s="253"/>
      <c r="BP983" s="253"/>
      <c r="BQ983" s="253"/>
      <c r="BR983" s="253"/>
      <c r="BS983" s="253"/>
      <c r="BT983" s="253"/>
      <c r="BU983" s="253"/>
      <c r="BV983" s="253"/>
      <c r="BW983" s="253"/>
      <c r="BX983" s="253"/>
      <c r="BY983" s="253"/>
      <c r="BZ983" s="253"/>
      <c r="CA983" s="253"/>
      <c r="CB983" s="253"/>
      <c r="CC983" s="253"/>
      <c r="CD983" s="253"/>
      <c r="CE983" s="253"/>
      <c r="CF983" s="253"/>
      <c r="CG983" s="253"/>
      <c r="CH983" s="253"/>
      <c r="CI983" s="253"/>
      <c r="CJ983" s="253"/>
      <c r="CK983" s="253"/>
      <c r="CL983" s="253"/>
      <c r="CM983" s="253"/>
    </row>
    <row r="984" spans="1:91" x14ac:dyDescent="0.25">
      <c r="A984" s="253"/>
      <c r="B984" s="253"/>
      <c r="C984" s="253"/>
      <c r="D984" s="253"/>
      <c r="E984" s="253"/>
      <c r="F984" s="253"/>
      <c r="G984" s="253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  <c r="AA984" s="253"/>
      <c r="AB984" s="253"/>
      <c r="AC984" s="253"/>
      <c r="AD984" s="253"/>
      <c r="AE984" s="253"/>
      <c r="AF984" s="253"/>
      <c r="AG984" s="253"/>
      <c r="AH984" s="253"/>
      <c r="AI984" s="253"/>
      <c r="AJ984" s="253"/>
      <c r="AK984" s="253"/>
      <c r="AL984" s="253"/>
      <c r="AM984" s="253"/>
      <c r="AN984" s="253"/>
      <c r="AO984" s="253"/>
      <c r="AP984" s="253"/>
      <c r="AQ984" s="253"/>
      <c r="AR984" s="253"/>
      <c r="AS984" s="253"/>
      <c r="AT984" s="253"/>
      <c r="AU984" s="253"/>
      <c r="AV984" s="253"/>
      <c r="AW984" s="253"/>
      <c r="AX984" s="253"/>
      <c r="AY984" s="253"/>
      <c r="AZ984" s="253"/>
      <c r="BA984" s="253"/>
      <c r="BB984" s="253"/>
      <c r="BC984" s="253"/>
      <c r="BD984" s="253"/>
      <c r="BE984" s="253"/>
      <c r="BF984" s="253"/>
      <c r="BG984" s="253"/>
      <c r="BH984" s="253"/>
      <c r="BI984" s="253"/>
      <c r="BJ984" s="253"/>
      <c r="BK984" s="253"/>
      <c r="BL984" s="253"/>
      <c r="BM984" s="253"/>
      <c r="BN984" s="253"/>
      <c r="BO984" s="253"/>
      <c r="BP984" s="253"/>
      <c r="BQ984" s="253"/>
      <c r="BR984" s="253"/>
      <c r="BS984" s="253"/>
      <c r="BT984" s="253"/>
      <c r="BU984" s="253"/>
      <c r="BV984" s="253"/>
      <c r="BW984" s="253"/>
      <c r="BX984" s="253"/>
      <c r="BY984" s="253"/>
      <c r="BZ984" s="253"/>
      <c r="CA984" s="253"/>
      <c r="CB984" s="253"/>
      <c r="CC984" s="253"/>
      <c r="CD984" s="253"/>
      <c r="CE984" s="253"/>
      <c r="CF984" s="253"/>
      <c r="CG984" s="253"/>
      <c r="CH984" s="253"/>
      <c r="CI984" s="253"/>
      <c r="CJ984" s="253"/>
      <c r="CK984" s="253"/>
      <c r="CL984" s="253"/>
      <c r="CM984" s="253"/>
    </row>
    <row r="985" spans="1:91" x14ac:dyDescent="0.25">
      <c r="A985" s="253"/>
      <c r="B985" s="253"/>
      <c r="C985" s="253"/>
      <c r="D985" s="253"/>
      <c r="E985" s="253"/>
      <c r="F985" s="253"/>
      <c r="G985" s="253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  <c r="AA985" s="253"/>
      <c r="AB985" s="253"/>
      <c r="AC985" s="253"/>
      <c r="AD985" s="253"/>
      <c r="AE985" s="253"/>
      <c r="AF985" s="253"/>
      <c r="AG985" s="253"/>
      <c r="AH985" s="253"/>
      <c r="AI985" s="253"/>
      <c r="AJ985" s="253"/>
      <c r="AK985" s="253"/>
      <c r="AL985" s="253"/>
      <c r="AM985" s="253"/>
      <c r="AN985" s="253"/>
      <c r="AO985" s="253"/>
      <c r="AP985" s="253"/>
      <c r="AQ985" s="253"/>
      <c r="AR985" s="253"/>
      <c r="AS985" s="253"/>
      <c r="AT985" s="253"/>
      <c r="AU985" s="253"/>
      <c r="AV985" s="253"/>
      <c r="AW985" s="253"/>
      <c r="AX985" s="253"/>
      <c r="AY985" s="253"/>
      <c r="AZ985" s="253"/>
      <c r="BA985" s="253"/>
      <c r="BB985" s="253"/>
      <c r="BC985" s="253"/>
      <c r="BD985" s="253"/>
      <c r="BE985" s="253"/>
      <c r="BF985" s="253"/>
      <c r="BG985" s="253"/>
      <c r="BH985" s="253"/>
      <c r="BI985" s="253"/>
      <c r="BJ985" s="253"/>
      <c r="BK985" s="253"/>
      <c r="BL985" s="253"/>
      <c r="BM985" s="253"/>
      <c r="BN985" s="253"/>
      <c r="BO985" s="253"/>
      <c r="BP985" s="253"/>
      <c r="BQ985" s="253"/>
      <c r="BR985" s="253"/>
      <c r="BS985" s="253"/>
      <c r="BT985" s="253"/>
      <c r="BU985" s="253"/>
      <c r="BV985" s="253"/>
      <c r="BW985" s="253"/>
      <c r="BX985" s="253"/>
      <c r="BY985" s="253"/>
      <c r="BZ985" s="253"/>
      <c r="CA985" s="253"/>
      <c r="CB985" s="253"/>
      <c r="CC985" s="253"/>
      <c r="CD985" s="253"/>
      <c r="CE985" s="253"/>
      <c r="CF985" s="253"/>
      <c r="CG985" s="253"/>
      <c r="CH985" s="253"/>
      <c r="CI985" s="253"/>
      <c r="CJ985" s="253"/>
      <c r="CK985" s="253"/>
      <c r="CL985" s="253"/>
      <c r="CM985" s="253"/>
    </row>
    <row r="986" spans="1:91" x14ac:dyDescent="0.25">
      <c r="A986" s="253"/>
      <c r="B986" s="253"/>
      <c r="C986" s="253"/>
      <c r="D986" s="253"/>
      <c r="E986" s="253"/>
      <c r="F986" s="253"/>
      <c r="G986" s="253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  <c r="AA986" s="253"/>
      <c r="AB986" s="253"/>
      <c r="AC986" s="253"/>
      <c r="AD986" s="253"/>
      <c r="AE986" s="253"/>
      <c r="AF986" s="253"/>
      <c r="AG986" s="253"/>
      <c r="AH986" s="253"/>
      <c r="AI986" s="253"/>
      <c r="AJ986" s="253"/>
      <c r="AK986" s="253"/>
      <c r="AL986" s="253"/>
      <c r="AM986" s="253"/>
      <c r="AN986" s="253"/>
      <c r="AO986" s="253"/>
      <c r="AP986" s="253"/>
      <c r="AQ986" s="253"/>
      <c r="AR986" s="253"/>
      <c r="AS986" s="253"/>
      <c r="AT986" s="253"/>
      <c r="AU986" s="253"/>
      <c r="AV986" s="253"/>
      <c r="AW986" s="253"/>
      <c r="AX986" s="253"/>
      <c r="AY986" s="253"/>
      <c r="AZ986" s="253"/>
      <c r="BA986" s="253"/>
      <c r="BB986" s="253"/>
      <c r="BC986" s="253"/>
      <c r="BD986" s="253"/>
      <c r="BE986" s="253"/>
      <c r="BF986" s="253"/>
      <c r="BG986" s="253"/>
      <c r="BH986" s="253"/>
      <c r="BI986" s="253"/>
      <c r="BJ986" s="253"/>
      <c r="BK986" s="253"/>
      <c r="BL986" s="253"/>
      <c r="BM986" s="253"/>
      <c r="BN986" s="253"/>
      <c r="BO986" s="253"/>
      <c r="BP986" s="253"/>
      <c r="BQ986" s="253"/>
      <c r="BR986" s="253"/>
      <c r="BS986" s="253"/>
      <c r="BT986" s="253"/>
      <c r="BU986" s="253"/>
      <c r="BV986" s="253"/>
      <c r="BW986" s="253"/>
      <c r="BX986" s="253"/>
      <c r="BY986" s="253"/>
      <c r="BZ986" s="253"/>
      <c r="CA986" s="253"/>
      <c r="CB986" s="253"/>
      <c r="CC986" s="253"/>
      <c r="CD986" s="253"/>
      <c r="CE986" s="253"/>
      <c r="CF986" s="253"/>
      <c r="CG986" s="253"/>
      <c r="CH986" s="253"/>
      <c r="CI986" s="253"/>
      <c r="CJ986" s="253"/>
      <c r="CK986" s="253"/>
      <c r="CL986" s="253"/>
      <c r="CM986" s="253"/>
    </row>
    <row r="987" spans="1:91" x14ac:dyDescent="0.25">
      <c r="A987" s="253"/>
      <c r="B987" s="253"/>
      <c r="C987" s="253"/>
      <c r="D987" s="253"/>
      <c r="E987" s="253"/>
      <c r="F987" s="253"/>
      <c r="G987" s="253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  <c r="AA987" s="253"/>
      <c r="AB987" s="253"/>
      <c r="AC987" s="253"/>
      <c r="AD987" s="253"/>
      <c r="AE987" s="253"/>
      <c r="AF987" s="253"/>
      <c r="AG987" s="253"/>
      <c r="AH987" s="253"/>
      <c r="AI987" s="253"/>
      <c r="AJ987" s="253"/>
      <c r="AK987" s="253"/>
      <c r="AL987" s="253"/>
      <c r="AM987" s="253"/>
      <c r="AN987" s="253"/>
      <c r="AO987" s="253"/>
      <c r="AP987" s="253"/>
      <c r="AQ987" s="253"/>
      <c r="AR987" s="253"/>
      <c r="AS987" s="253"/>
      <c r="AT987" s="253"/>
      <c r="AU987" s="253"/>
      <c r="AV987" s="253"/>
      <c r="AW987" s="253"/>
      <c r="AX987" s="253"/>
      <c r="AY987" s="253"/>
      <c r="AZ987" s="253"/>
      <c r="BA987" s="253"/>
      <c r="BB987" s="253"/>
      <c r="BC987" s="253"/>
      <c r="BD987" s="253"/>
      <c r="BE987" s="253"/>
      <c r="BF987" s="253"/>
      <c r="BG987" s="253"/>
      <c r="BH987" s="253"/>
      <c r="BI987" s="253"/>
      <c r="BJ987" s="253"/>
      <c r="BK987" s="253"/>
      <c r="BL987" s="253"/>
      <c r="BM987" s="253"/>
      <c r="BN987" s="253"/>
      <c r="BO987" s="253"/>
      <c r="BP987" s="253"/>
      <c r="BQ987" s="253"/>
      <c r="BR987" s="253"/>
      <c r="BS987" s="253"/>
      <c r="BT987" s="253"/>
      <c r="BU987" s="253"/>
      <c r="BV987" s="253"/>
      <c r="BW987" s="253"/>
      <c r="BX987" s="253"/>
      <c r="BY987" s="253"/>
      <c r="BZ987" s="253"/>
      <c r="CA987" s="253"/>
      <c r="CB987" s="253"/>
      <c r="CC987" s="253"/>
      <c r="CD987" s="253"/>
      <c r="CE987" s="253"/>
      <c r="CF987" s="253"/>
      <c r="CG987" s="253"/>
      <c r="CH987" s="253"/>
      <c r="CI987" s="253"/>
      <c r="CJ987" s="253"/>
      <c r="CK987" s="253"/>
      <c r="CL987" s="253"/>
      <c r="CM987" s="253"/>
    </row>
    <row r="988" spans="1:91" x14ac:dyDescent="0.25">
      <c r="A988" s="253"/>
      <c r="B988" s="253"/>
      <c r="C988" s="253"/>
      <c r="D988" s="253"/>
      <c r="E988" s="253"/>
      <c r="F988" s="253"/>
      <c r="G988" s="253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  <c r="AA988" s="253"/>
      <c r="AB988" s="253"/>
      <c r="AC988" s="253"/>
      <c r="AD988" s="253"/>
      <c r="AE988" s="253"/>
      <c r="AF988" s="253"/>
      <c r="AG988" s="253"/>
      <c r="AH988" s="253"/>
      <c r="AI988" s="253"/>
      <c r="AJ988" s="253"/>
      <c r="AK988" s="253"/>
      <c r="AL988" s="253"/>
      <c r="AM988" s="253"/>
      <c r="AN988" s="253"/>
      <c r="AO988" s="253"/>
      <c r="AP988" s="253"/>
      <c r="AQ988" s="253"/>
      <c r="AR988" s="253"/>
      <c r="AS988" s="253"/>
      <c r="AT988" s="253"/>
      <c r="AU988" s="253"/>
      <c r="AV988" s="253"/>
      <c r="AW988" s="253"/>
      <c r="AX988" s="253"/>
      <c r="AY988" s="253"/>
      <c r="AZ988" s="253"/>
      <c r="BA988" s="253"/>
      <c r="BB988" s="253"/>
      <c r="BC988" s="253"/>
      <c r="BD988" s="253"/>
      <c r="BE988" s="253"/>
      <c r="BF988" s="253"/>
      <c r="BG988" s="253"/>
      <c r="BH988" s="253"/>
      <c r="BI988" s="253"/>
      <c r="BJ988" s="253"/>
      <c r="BK988" s="253"/>
      <c r="BL988" s="253"/>
      <c r="BM988" s="253"/>
      <c r="BN988" s="253"/>
      <c r="BO988" s="253"/>
      <c r="BP988" s="253"/>
      <c r="BQ988" s="253"/>
      <c r="BR988" s="253"/>
      <c r="BS988" s="253"/>
      <c r="BT988" s="253"/>
      <c r="BU988" s="253"/>
      <c r="BV988" s="253"/>
      <c r="BW988" s="253"/>
      <c r="BX988" s="253"/>
      <c r="BY988" s="253"/>
      <c r="BZ988" s="253"/>
      <c r="CA988" s="253"/>
      <c r="CB988" s="253"/>
      <c r="CC988" s="253"/>
      <c r="CD988" s="253"/>
      <c r="CE988" s="253"/>
      <c r="CF988" s="253"/>
      <c r="CG988" s="253"/>
      <c r="CH988" s="253"/>
      <c r="CI988" s="253"/>
      <c r="CJ988" s="253"/>
      <c r="CK988" s="253"/>
      <c r="CL988" s="253"/>
      <c r="CM988" s="253"/>
    </row>
    <row r="989" spans="1:91" x14ac:dyDescent="0.25">
      <c r="A989" s="253"/>
      <c r="B989" s="253"/>
      <c r="C989" s="253"/>
      <c r="D989" s="253"/>
      <c r="E989" s="253"/>
      <c r="F989" s="253"/>
      <c r="G989" s="253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  <c r="AA989" s="253"/>
      <c r="AB989" s="253"/>
      <c r="AC989" s="253"/>
      <c r="AD989" s="253"/>
      <c r="AE989" s="253"/>
      <c r="AF989" s="253"/>
      <c r="AG989" s="253"/>
      <c r="AH989" s="253"/>
      <c r="AI989" s="253"/>
      <c r="AJ989" s="253"/>
      <c r="AK989" s="253"/>
      <c r="AL989" s="253"/>
      <c r="AM989" s="253"/>
      <c r="AN989" s="253"/>
      <c r="AO989" s="253"/>
      <c r="AP989" s="253"/>
      <c r="AQ989" s="253"/>
      <c r="AR989" s="253"/>
      <c r="AS989" s="253"/>
      <c r="AT989" s="253"/>
      <c r="AU989" s="253"/>
      <c r="AV989" s="253"/>
      <c r="AW989" s="253"/>
      <c r="AX989" s="253"/>
      <c r="AY989" s="253"/>
      <c r="AZ989" s="253"/>
      <c r="BA989" s="253"/>
      <c r="BB989" s="253"/>
      <c r="BC989" s="253"/>
      <c r="BD989" s="253"/>
      <c r="BE989" s="253"/>
      <c r="BF989" s="253"/>
      <c r="BG989" s="253"/>
      <c r="BH989" s="253"/>
      <c r="BI989" s="253"/>
      <c r="BJ989" s="253"/>
      <c r="BK989" s="253"/>
      <c r="BL989" s="253"/>
      <c r="BM989" s="253"/>
      <c r="BN989" s="253"/>
      <c r="BO989" s="253"/>
      <c r="BP989" s="253"/>
      <c r="BQ989" s="253"/>
      <c r="BR989" s="253"/>
      <c r="BS989" s="253"/>
      <c r="BT989" s="253"/>
      <c r="BU989" s="253"/>
      <c r="BV989" s="253"/>
      <c r="BW989" s="253"/>
      <c r="BX989" s="253"/>
      <c r="BY989" s="253"/>
      <c r="BZ989" s="253"/>
      <c r="CA989" s="253"/>
      <c r="CB989" s="253"/>
      <c r="CC989" s="253"/>
      <c r="CD989" s="253"/>
      <c r="CE989" s="253"/>
      <c r="CF989" s="253"/>
      <c r="CG989" s="253"/>
      <c r="CH989" s="253"/>
      <c r="CI989" s="253"/>
      <c r="CJ989" s="253"/>
      <c r="CK989" s="253"/>
      <c r="CL989" s="253"/>
      <c r="CM989" s="253"/>
    </row>
    <row r="990" spans="1:91" x14ac:dyDescent="0.25">
      <c r="A990" s="253"/>
      <c r="B990" s="253"/>
      <c r="C990" s="253"/>
      <c r="D990" s="253"/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  <c r="AA990" s="253"/>
      <c r="AB990" s="253"/>
      <c r="AC990" s="253"/>
      <c r="AD990" s="253"/>
      <c r="AE990" s="253"/>
      <c r="AF990" s="253"/>
      <c r="AG990" s="253"/>
      <c r="AH990" s="253"/>
      <c r="AI990" s="253"/>
      <c r="AJ990" s="253"/>
      <c r="AK990" s="253"/>
      <c r="AL990" s="253"/>
      <c r="AM990" s="253"/>
      <c r="AN990" s="253"/>
      <c r="AO990" s="253"/>
      <c r="AP990" s="253"/>
      <c r="AQ990" s="253"/>
      <c r="AR990" s="253"/>
      <c r="AS990" s="253"/>
      <c r="AT990" s="253"/>
      <c r="AU990" s="253"/>
      <c r="AV990" s="253"/>
      <c r="AW990" s="253"/>
      <c r="AX990" s="253"/>
      <c r="AY990" s="253"/>
      <c r="AZ990" s="253"/>
      <c r="BA990" s="253"/>
      <c r="BB990" s="253"/>
      <c r="BC990" s="253"/>
      <c r="BD990" s="253"/>
      <c r="BE990" s="253"/>
      <c r="BF990" s="253"/>
      <c r="BG990" s="253"/>
      <c r="BH990" s="253"/>
      <c r="BI990" s="253"/>
      <c r="BJ990" s="253"/>
      <c r="BK990" s="253"/>
      <c r="BL990" s="253"/>
      <c r="BM990" s="253"/>
      <c r="BN990" s="253"/>
      <c r="BO990" s="253"/>
      <c r="BP990" s="253"/>
      <c r="BQ990" s="253"/>
      <c r="BR990" s="253"/>
      <c r="BS990" s="253"/>
      <c r="BT990" s="253"/>
      <c r="BU990" s="253"/>
      <c r="BV990" s="253"/>
      <c r="BW990" s="253"/>
      <c r="BX990" s="253"/>
      <c r="BY990" s="253"/>
      <c r="BZ990" s="253"/>
      <c r="CA990" s="253"/>
      <c r="CB990" s="253"/>
      <c r="CC990" s="253"/>
      <c r="CD990" s="253"/>
      <c r="CE990" s="253"/>
      <c r="CF990" s="253"/>
      <c r="CG990" s="253"/>
      <c r="CH990" s="253"/>
      <c r="CI990" s="253"/>
      <c r="CJ990" s="253"/>
      <c r="CK990" s="253"/>
      <c r="CL990" s="253"/>
      <c r="CM990" s="253"/>
    </row>
    <row r="991" spans="1:91" x14ac:dyDescent="0.25">
      <c r="A991" s="253"/>
      <c r="B991" s="253"/>
      <c r="C991" s="253"/>
      <c r="D991" s="253"/>
      <c r="E991" s="253"/>
      <c r="F991" s="253"/>
      <c r="G991" s="253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  <c r="AA991" s="253"/>
      <c r="AB991" s="253"/>
      <c r="AC991" s="253"/>
      <c r="AD991" s="253"/>
      <c r="AE991" s="253"/>
      <c r="AF991" s="253"/>
      <c r="AG991" s="253"/>
      <c r="AH991" s="253"/>
      <c r="AI991" s="253"/>
      <c r="AJ991" s="253"/>
      <c r="AK991" s="253"/>
      <c r="AL991" s="253"/>
      <c r="AM991" s="253"/>
      <c r="AN991" s="253"/>
      <c r="AO991" s="253"/>
      <c r="AP991" s="253"/>
      <c r="AQ991" s="253"/>
      <c r="AR991" s="253"/>
      <c r="AS991" s="253"/>
      <c r="AT991" s="253"/>
      <c r="AU991" s="253"/>
      <c r="AV991" s="253"/>
      <c r="AW991" s="253"/>
      <c r="AX991" s="253"/>
      <c r="AY991" s="253"/>
      <c r="AZ991" s="253"/>
      <c r="BA991" s="253"/>
      <c r="BB991" s="253"/>
      <c r="BC991" s="253"/>
      <c r="BD991" s="253"/>
      <c r="BE991" s="253"/>
      <c r="BF991" s="253"/>
      <c r="BG991" s="253"/>
      <c r="BH991" s="253"/>
      <c r="BI991" s="253"/>
      <c r="BJ991" s="253"/>
      <c r="BK991" s="253"/>
      <c r="BL991" s="253"/>
      <c r="BM991" s="253"/>
      <c r="BN991" s="253"/>
      <c r="BO991" s="253"/>
      <c r="BP991" s="253"/>
      <c r="BQ991" s="253"/>
      <c r="BR991" s="253"/>
      <c r="BS991" s="253"/>
      <c r="BT991" s="253"/>
      <c r="BU991" s="253"/>
      <c r="BV991" s="253"/>
      <c r="BW991" s="253"/>
      <c r="BX991" s="253"/>
      <c r="BY991" s="253"/>
      <c r="BZ991" s="253"/>
      <c r="CA991" s="253"/>
      <c r="CB991" s="253"/>
      <c r="CC991" s="253"/>
      <c r="CD991" s="253"/>
      <c r="CE991" s="253"/>
      <c r="CF991" s="253"/>
      <c r="CG991" s="253"/>
      <c r="CH991" s="253"/>
      <c r="CI991" s="253"/>
      <c r="CJ991" s="253"/>
      <c r="CK991" s="253"/>
      <c r="CL991" s="253"/>
      <c r="CM991" s="253"/>
    </row>
    <row r="992" spans="1:91" x14ac:dyDescent="0.25">
      <c r="A992" s="253"/>
      <c r="B992" s="253"/>
      <c r="C992" s="253"/>
      <c r="D992" s="253"/>
      <c r="E992" s="253"/>
      <c r="F992" s="253"/>
      <c r="G992" s="253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  <c r="AA992" s="253"/>
      <c r="AB992" s="253"/>
      <c r="AC992" s="253"/>
      <c r="AD992" s="253"/>
      <c r="AE992" s="253"/>
      <c r="AF992" s="253"/>
      <c r="AG992" s="253"/>
      <c r="AH992" s="253"/>
      <c r="AI992" s="253"/>
      <c r="AJ992" s="253"/>
      <c r="AK992" s="253"/>
      <c r="AL992" s="253"/>
      <c r="AM992" s="253"/>
      <c r="AN992" s="253"/>
      <c r="AO992" s="253"/>
      <c r="AP992" s="253"/>
      <c r="AQ992" s="253"/>
      <c r="AR992" s="253"/>
      <c r="AS992" s="253"/>
      <c r="AT992" s="253"/>
      <c r="AU992" s="253"/>
      <c r="AV992" s="253"/>
      <c r="AW992" s="253"/>
      <c r="AX992" s="253"/>
      <c r="AY992" s="253"/>
      <c r="AZ992" s="253"/>
      <c r="BA992" s="253"/>
      <c r="BB992" s="253"/>
      <c r="BC992" s="253"/>
      <c r="BD992" s="253"/>
      <c r="BE992" s="253"/>
      <c r="BF992" s="253"/>
      <c r="BG992" s="253"/>
      <c r="BH992" s="253"/>
      <c r="BI992" s="253"/>
      <c r="BJ992" s="253"/>
      <c r="BK992" s="253"/>
      <c r="BL992" s="253"/>
      <c r="BM992" s="253"/>
      <c r="BN992" s="253"/>
      <c r="BO992" s="253"/>
      <c r="BP992" s="253"/>
      <c r="BQ992" s="253"/>
      <c r="BR992" s="253"/>
      <c r="BS992" s="253"/>
      <c r="BT992" s="253"/>
      <c r="BU992" s="253"/>
      <c r="BV992" s="253"/>
      <c r="BW992" s="253"/>
      <c r="BX992" s="253"/>
      <c r="BY992" s="253"/>
      <c r="BZ992" s="253"/>
      <c r="CA992" s="253"/>
      <c r="CB992" s="253"/>
      <c r="CC992" s="253"/>
      <c r="CD992" s="253"/>
      <c r="CE992" s="253"/>
      <c r="CF992" s="253"/>
      <c r="CG992" s="253"/>
      <c r="CH992" s="253"/>
      <c r="CI992" s="253"/>
      <c r="CJ992" s="253"/>
      <c r="CK992" s="253"/>
      <c r="CL992" s="253"/>
      <c r="CM992" s="253"/>
    </row>
    <row r="993" spans="1:91" x14ac:dyDescent="0.25">
      <c r="A993" s="253"/>
      <c r="B993" s="253"/>
      <c r="C993" s="253"/>
      <c r="D993" s="253"/>
      <c r="E993" s="253"/>
      <c r="F993" s="253"/>
      <c r="G993" s="253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53"/>
      <c r="X993" s="253"/>
      <c r="Y993" s="253"/>
      <c r="Z993" s="253"/>
      <c r="AA993" s="253"/>
      <c r="AB993" s="253"/>
      <c r="AC993" s="253"/>
      <c r="AD993" s="253"/>
      <c r="AE993" s="253"/>
      <c r="AF993" s="253"/>
      <c r="AG993" s="253"/>
      <c r="AH993" s="253"/>
      <c r="AI993" s="253"/>
      <c r="AJ993" s="253"/>
      <c r="AK993" s="253"/>
      <c r="AL993" s="253"/>
      <c r="AM993" s="253"/>
      <c r="AN993" s="253"/>
      <c r="AO993" s="253"/>
      <c r="AP993" s="253"/>
      <c r="AQ993" s="253"/>
      <c r="AR993" s="253"/>
      <c r="AS993" s="253"/>
      <c r="AT993" s="253"/>
      <c r="AU993" s="253"/>
      <c r="AV993" s="253"/>
      <c r="AW993" s="253"/>
      <c r="AX993" s="253"/>
      <c r="AY993" s="253"/>
      <c r="AZ993" s="253"/>
      <c r="BA993" s="253"/>
      <c r="BB993" s="253"/>
      <c r="BC993" s="253"/>
      <c r="BD993" s="253"/>
      <c r="BE993" s="253"/>
      <c r="BF993" s="253"/>
      <c r="BG993" s="253"/>
      <c r="BH993" s="253"/>
      <c r="BI993" s="253"/>
      <c r="BJ993" s="253"/>
      <c r="BK993" s="253"/>
      <c r="BL993" s="253"/>
      <c r="BM993" s="253"/>
      <c r="BN993" s="253"/>
      <c r="BO993" s="253"/>
      <c r="BP993" s="253"/>
      <c r="BQ993" s="253"/>
      <c r="BR993" s="253"/>
      <c r="BS993" s="253"/>
      <c r="BT993" s="253"/>
      <c r="BU993" s="253"/>
      <c r="BV993" s="253"/>
      <c r="BW993" s="253"/>
      <c r="BX993" s="253"/>
      <c r="BY993" s="253"/>
      <c r="BZ993" s="253"/>
      <c r="CA993" s="253"/>
      <c r="CB993" s="253"/>
      <c r="CC993" s="253"/>
      <c r="CD993" s="253"/>
      <c r="CE993" s="253"/>
      <c r="CF993" s="253"/>
      <c r="CG993" s="253"/>
      <c r="CH993" s="253"/>
      <c r="CI993" s="253"/>
      <c r="CJ993" s="253"/>
      <c r="CK993" s="253"/>
      <c r="CL993" s="253"/>
      <c r="CM993" s="253"/>
    </row>
    <row r="994" spans="1:91" x14ac:dyDescent="0.25">
      <c r="A994" s="253"/>
      <c r="B994" s="253"/>
      <c r="C994" s="253"/>
      <c r="D994" s="253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53"/>
      <c r="X994" s="253"/>
      <c r="Y994" s="253"/>
      <c r="Z994" s="253"/>
      <c r="AA994" s="253"/>
      <c r="AB994" s="253"/>
      <c r="AC994" s="253"/>
      <c r="AD994" s="253"/>
      <c r="AE994" s="253"/>
      <c r="AF994" s="253"/>
      <c r="AG994" s="253"/>
      <c r="AH994" s="253"/>
      <c r="AI994" s="253"/>
      <c r="AJ994" s="253"/>
      <c r="AK994" s="253"/>
      <c r="AL994" s="253"/>
      <c r="AM994" s="253"/>
      <c r="AN994" s="253"/>
      <c r="AO994" s="253"/>
      <c r="AP994" s="253"/>
      <c r="AQ994" s="253"/>
      <c r="AR994" s="253"/>
      <c r="AS994" s="253"/>
      <c r="AT994" s="253"/>
      <c r="AU994" s="253"/>
      <c r="AV994" s="253"/>
      <c r="AW994" s="253"/>
      <c r="AX994" s="253"/>
      <c r="AY994" s="253"/>
      <c r="AZ994" s="253"/>
      <c r="BA994" s="253"/>
      <c r="BB994" s="253"/>
      <c r="BC994" s="253"/>
      <c r="BD994" s="253"/>
      <c r="BE994" s="253"/>
      <c r="BF994" s="253"/>
      <c r="BG994" s="253"/>
      <c r="BH994" s="253"/>
      <c r="BI994" s="253"/>
      <c r="BJ994" s="253"/>
      <c r="BK994" s="253"/>
      <c r="BL994" s="253"/>
      <c r="BM994" s="253"/>
      <c r="BN994" s="253"/>
      <c r="BO994" s="253"/>
      <c r="BP994" s="253"/>
      <c r="BQ994" s="253"/>
      <c r="BR994" s="253"/>
      <c r="BS994" s="253"/>
      <c r="BT994" s="253"/>
      <c r="BU994" s="253"/>
      <c r="BV994" s="253"/>
      <c r="BW994" s="253"/>
      <c r="BX994" s="253"/>
      <c r="BY994" s="253"/>
      <c r="BZ994" s="253"/>
      <c r="CA994" s="253"/>
      <c r="CB994" s="253"/>
      <c r="CC994" s="253"/>
      <c r="CD994" s="253"/>
      <c r="CE994" s="253"/>
      <c r="CF994" s="253"/>
      <c r="CG994" s="253"/>
      <c r="CH994" s="253"/>
      <c r="CI994" s="253"/>
      <c r="CJ994" s="253"/>
      <c r="CK994" s="253"/>
      <c r="CL994" s="253"/>
      <c r="CM994" s="253"/>
    </row>
    <row r="995" spans="1:91" x14ac:dyDescent="0.25">
      <c r="A995" s="253"/>
      <c r="B995" s="253"/>
      <c r="C995" s="253"/>
      <c r="D995" s="253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53"/>
      <c r="X995" s="253"/>
      <c r="Y995" s="253"/>
      <c r="Z995" s="253"/>
      <c r="AA995" s="253"/>
      <c r="AB995" s="253"/>
      <c r="AC995" s="253"/>
      <c r="AD995" s="253"/>
      <c r="AE995" s="253"/>
      <c r="AF995" s="253"/>
      <c r="AG995" s="253"/>
      <c r="AH995" s="253"/>
      <c r="AI995" s="253"/>
      <c r="AJ995" s="253"/>
      <c r="AK995" s="253"/>
      <c r="AL995" s="253"/>
      <c r="AM995" s="253"/>
      <c r="AN995" s="253"/>
      <c r="AO995" s="253"/>
      <c r="AP995" s="253"/>
      <c r="AQ995" s="253"/>
      <c r="AR995" s="253"/>
      <c r="AS995" s="253"/>
      <c r="AT995" s="253"/>
      <c r="AU995" s="253"/>
      <c r="AV995" s="253"/>
      <c r="AW995" s="253"/>
      <c r="AX995" s="253"/>
      <c r="AY995" s="253"/>
      <c r="AZ995" s="253"/>
      <c r="BA995" s="253"/>
      <c r="BB995" s="253"/>
      <c r="BC995" s="253"/>
      <c r="BD995" s="253"/>
      <c r="BE995" s="253"/>
      <c r="BF995" s="253"/>
      <c r="BG995" s="253"/>
      <c r="BH995" s="253"/>
      <c r="BI995" s="253"/>
      <c r="BJ995" s="253"/>
      <c r="BK995" s="253"/>
      <c r="BL995" s="253"/>
      <c r="BM995" s="253"/>
      <c r="BN995" s="253"/>
      <c r="BO995" s="253"/>
      <c r="BP995" s="253"/>
      <c r="BQ995" s="253"/>
      <c r="BR995" s="253"/>
      <c r="BS995" s="253"/>
      <c r="BT995" s="253"/>
      <c r="BU995" s="253"/>
      <c r="BV995" s="253"/>
      <c r="BW995" s="253"/>
      <c r="BX995" s="253"/>
      <c r="BY995" s="253"/>
      <c r="BZ995" s="253"/>
      <c r="CA995" s="253"/>
      <c r="CB995" s="253"/>
      <c r="CC995" s="253"/>
      <c r="CD995" s="253"/>
      <c r="CE995" s="253"/>
      <c r="CF995" s="253"/>
      <c r="CG995" s="253"/>
      <c r="CH995" s="253"/>
      <c r="CI995" s="253"/>
      <c r="CJ995" s="253"/>
      <c r="CK995" s="253"/>
      <c r="CL995" s="253"/>
      <c r="CM995" s="253"/>
    </row>
    <row r="996" spans="1:91" x14ac:dyDescent="0.25">
      <c r="A996" s="253"/>
      <c r="B996" s="253"/>
      <c r="C996" s="253"/>
      <c r="D996" s="253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53"/>
      <c r="X996" s="253"/>
      <c r="Y996" s="253"/>
      <c r="Z996" s="253"/>
      <c r="AA996" s="253"/>
      <c r="AB996" s="253"/>
      <c r="AC996" s="253"/>
      <c r="AD996" s="253"/>
      <c r="AE996" s="253"/>
      <c r="AF996" s="253"/>
      <c r="AG996" s="253"/>
      <c r="AH996" s="253"/>
      <c r="AI996" s="253"/>
      <c r="AJ996" s="253"/>
      <c r="AK996" s="253"/>
      <c r="AL996" s="253"/>
      <c r="AM996" s="253"/>
      <c r="AN996" s="253"/>
      <c r="AO996" s="253"/>
      <c r="AP996" s="253"/>
      <c r="AQ996" s="253"/>
      <c r="AR996" s="253"/>
      <c r="AS996" s="253"/>
      <c r="AT996" s="253"/>
      <c r="AU996" s="253"/>
      <c r="AV996" s="253"/>
      <c r="AW996" s="253"/>
      <c r="AX996" s="253"/>
      <c r="AY996" s="253"/>
      <c r="AZ996" s="253"/>
      <c r="BA996" s="253"/>
      <c r="BB996" s="253"/>
      <c r="BC996" s="253"/>
      <c r="BD996" s="253"/>
      <c r="BE996" s="253"/>
      <c r="BF996" s="253"/>
      <c r="BG996" s="253"/>
      <c r="BH996" s="253"/>
      <c r="BI996" s="253"/>
      <c r="BJ996" s="253"/>
      <c r="BK996" s="253"/>
      <c r="BL996" s="253"/>
      <c r="BM996" s="253"/>
      <c r="BN996" s="253"/>
      <c r="BO996" s="253"/>
      <c r="BP996" s="253"/>
      <c r="BQ996" s="253"/>
      <c r="BR996" s="253"/>
      <c r="BS996" s="253"/>
      <c r="BT996" s="253"/>
      <c r="BU996" s="253"/>
      <c r="BV996" s="253"/>
      <c r="BW996" s="253"/>
      <c r="BX996" s="253"/>
      <c r="BY996" s="253"/>
      <c r="BZ996" s="253"/>
      <c r="CA996" s="253"/>
      <c r="CB996" s="253"/>
      <c r="CC996" s="253"/>
      <c r="CD996" s="253"/>
      <c r="CE996" s="253"/>
      <c r="CF996" s="253"/>
      <c r="CG996" s="253"/>
      <c r="CH996" s="253"/>
      <c r="CI996" s="253"/>
      <c r="CJ996" s="253"/>
      <c r="CK996" s="253"/>
      <c r="CL996" s="253"/>
      <c r="CM996" s="253"/>
    </row>
    <row r="997" spans="1:91" x14ac:dyDescent="0.25">
      <c r="A997" s="253"/>
      <c r="B997" s="253"/>
      <c r="C997" s="253"/>
      <c r="D997" s="253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53"/>
      <c r="X997" s="253"/>
      <c r="Y997" s="253"/>
      <c r="Z997" s="253"/>
      <c r="AA997" s="253"/>
      <c r="AB997" s="253"/>
      <c r="AC997" s="253"/>
      <c r="AD997" s="253"/>
      <c r="AE997" s="253"/>
      <c r="AF997" s="253"/>
      <c r="AG997" s="253"/>
      <c r="AH997" s="253"/>
      <c r="AI997" s="253"/>
      <c r="AJ997" s="253"/>
      <c r="AK997" s="253"/>
      <c r="AL997" s="253"/>
      <c r="AM997" s="253"/>
      <c r="AN997" s="253"/>
      <c r="AO997" s="253"/>
      <c r="AP997" s="253"/>
      <c r="AQ997" s="253"/>
      <c r="AR997" s="253"/>
      <c r="AS997" s="253"/>
      <c r="AT997" s="253"/>
      <c r="AU997" s="253"/>
      <c r="AV997" s="253"/>
      <c r="AW997" s="253"/>
      <c r="AX997" s="253"/>
      <c r="AY997" s="253"/>
      <c r="AZ997" s="253"/>
      <c r="BA997" s="253"/>
      <c r="BB997" s="253"/>
      <c r="BC997" s="253"/>
      <c r="BD997" s="253"/>
      <c r="BE997" s="253"/>
      <c r="BF997" s="253"/>
      <c r="BG997" s="253"/>
      <c r="BH997" s="253"/>
      <c r="BI997" s="253"/>
      <c r="BJ997" s="253"/>
      <c r="BK997" s="253"/>
      <c r="BL997" s="253"/>
      <c r="BM997" s="253"/>
      <c r="BN997" s="253"/>
      <c r="BO997" s="253"/>
      <c r="BP997" s="253"/>
      <c r="BQ997" s="253"/>
      <c r="BR997" s="253"/>
      <c r="BS997" s="253"/>
      <c r="BT997" s="253"/>
      <c r="BU997" s="253"/>
      <c r="BV997" s="253"/>
      <c r="BW997" s="253"/>
      <c r="BX997" s="253"/>
      <c r="BY997" s="253"/>
      <c r="BZ997" s="253"/>
      <c r="CA997" s="253"/>
      <c r="CB997" s="253"/>
      <c r="CC997" s="253"/>
      <c r="CD997" s="253"/>
      <c r="CE997" s="253"/>
      <c r="CF997" s="253"/>
      <c r="CG997" s="253"/>
      <c r="CH997" s="253"/>
      <c r="CI997" s="253"/>
      <c r="CJ997" s="253"/>
      <c r="CK997" s="253"/>
      <c r="CL997" s="253"/>
      <c r="CM997" s="253"/>
    </row>
    <row r="998" spans="1:91" x14ac:dyDescent="0.25">
      <c r="A998" s="253"/>
      <c r="B998" s="253"/>
      <c r="C998" s="253"/>
      <c r="D998" s="253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53"/>
      <c r="X998" s="253"/>
      <c r="Y998" s="253"/>
      <c r="Z998" s="253"/>
      <c r="AA998" s="253"/>
      <c r="AB998" s="253"/>
      <c r="AC998" s="253"/>
      <c r="AD998" s="253"/>
      <c r="AE998" s="253"/>
      <c r="AF998" s="253"/>
      <c r="AG998" s="253"/>
      <c r="AH998" s="253"/>
      <c r="AI998" s="253"/>
      <c r="AJ998" s="253"/>
      <c r="AK998" s="253"/>
      <c r="AL998" s="253"/>
      <c r="AM998" s="253"/>
      <c r="AN998" s="253"/>
      <c r="AO998" s="253"/>
      <c r="AP998" s="253"/>
      <c r="AQ998" s="253"/>
      <c r="AR998" s="253"/>
      <c r="AS998" s="253"/>
      <c r="AT998" s="253"/>
      <c r="AU998" s="253"/>
      <c r="AV998" s="253"/>
      <c r="AW998" s="253"/>
      <c r="AX998" s="253"/>
      <c r="AY998" s="253"/>
      <c r="AZ998" s="253"/>
      <c r="BA998" s="253"/>
      <c r="BB998" s="253"/>
      <c r="BC998" s="253"/>
      <c r="BD998" s="253"/>
      <c r="BE998" s="253"/>
      <c r="BF998" s="253"/>
      <c r="BG998" s="253"/>
      <c r="BH998" s="253"/>
      <c r="BI998" s="253"/>
      <c r="BJ998" s="253"/>
      <c r="BK998" s="253"/>
      <c r="BL998" s="253"/>
      <c r="BM998" s="253"/>
      <c r="BN998" s="253"/>
      <c r="BO998" s="253"/>
      <c r="BP998" s="253"/>
      <c r="BQ998" s="253"/>
      <c r="BR998" s="253"/>
      <c r="BS998" s="253"/>
      <c r="BT998" s="253"/>
      <c r="BU998" s="253"/>
      <c r="BV998" s="253"/>
      <c r="BW998" s="253"/>
      <c r="BX998" s="253"/>
      <c r="BY998" s="253"/>
      <c r="BZ998" s="253"/>
      <c r="CA998" s="253"/>
      <c r="CB998" s="253"/>
      <c r="CC998" s="253"/>
      <c r="CD998" s="253"/>
      <c r="CE998" s="253"/>
      <c r="CF998" s="253"/>
      <c r="CG998" s="253"/>
      <c r="CH998" s="253"/>
      <c r="CI998" s="253"/>
      <c r="CJ998" s="253"/>
      <c r="CK998" s="253"/>
      <c r="CL998" s="253"/>
      <c r="CM998" s="253"/>
    </row>
    <row r="999" spans="1:91" x14ac:dyDescent="0.25">
      <c r="A999" s="253"/>
      <c r="B999" s="253"/>
      <c r="C999" s="253"/>
      <c r="D999" s="253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53"/>
      <c r="X999" s="253"/>
      <c r="Y999" s="253"/>
      <c r="Z999" s="253"/>
      <c r="AA999" s="253"/>
      <c r="AB999" s="253"/>
      <c r="AC999" s="253"/>
      <c r="AD999" s="253"/>
      <c r="AE999" s="253"/>
      <c r="AF999" s="253"/>
      <c r="AG999" s="253"/>
      <c r="AH999" s="253"/>
      <c r="AI999" s="253"/>
      <c r="AJ999" s="253"/>
      <c r="AK999" s="253"/>
      <c r="AL999" s="253"/>
      <c r="AM999" s="253"/>
      <c r="AN999" s="253"/>
      <c r="AO999" s="253"/>
      <c r="AP999" s="253"/>
      <c r="AQ999" s="253"/>
      <c r="AR999" s="253"/>
      <c r="AS999" s="253"/>
      <c r="AT999" s="253"/>
      <c r="AU999" s="253"/>
      <c r="AV999" s="253"/>
      <c r="AW999" s="253"/>
      <c r="AX999" s="253"/>
      <c r="AY999" s="253"/>
      <c r="AZ999" s="253"/>
      <c r="BA999" s="253"/>
      <c r="BB999" s="253"/>
      <c r="BC999" s="253"/>
      <c r="BD999" s="253"/>
      <c r="BE999" s="253"/>
      <c r="BF999" s="253"/>
      <c r="BG999" s="253"/>
      <c r="BH999" s="253"/>
      <c r="BI999" s="253"/>
      <c r="BJ999" s="253"/>
      <c r="BK999" s="253"/>
      <c r="BL999" s="253"/>
      <c r="BM999" s="253"/>
      <c r="BN999" s="253"/>
      <c r="BO999" s="253"/>
      <c r="BP999" s="253"/>
      <c r="BQ999" s="253"/>
      <c r="BR999" s="253"/>
      <c r="BS999" s="253"/>
      <c r="BT999" s="253"/>
      <c r="BU999" s="253"/>
      <c r="BV999" s="253"/>
      <c r="BW999" s="253"/>
      <c r="BX999" s="253"/>
      <c r="BY999" s="253"/>
      <c r="BZ999" s="253"/>
      <c r="CA999" s="253"/>
      <c r="CB999" s="253"/>
      <c r="CC999" s="253"/>
      <c r="CD999" s="253"/>
      <c r="CE999" s="253"/>
      <c r="CF999" s="253"/>
      <c r="CG999" s="253"/>
      <c r="CH999" s="253"/>
      <c r="CI999" s="253"/>
      <c r="CJ999" s="253"/>
      <c r="CK999" s="253"/>
      <c r="CL999" s="253"/>
      <c r="CM999" s="253"/>
    </row>
    <row r="1000" spans="1:91" x14ac:dyDescent="0.25">
      <c r="A1000" s="253"/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3"/>
      <c r="V1000" s="253"/>
      <c r="W1000" s="253"/>
      <c r="X1000" s="253"/>
      <c r="Y1000" s="253"/>
      <c r="Z1000" s="253"/>
      <c r="AA1000" s="253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3"/>
      <c r="AN1000" s="253"/>
      <c r="AO1000" s="253"/>
      <c r="AP1000" s="253"/>
      <c r="AQ1000" s="253"/>
      <c r="AR1000" s="253"/>
      <c r="AS1000" s="253"/>
      <c r="AT1000" s="253"/>
      <c r="AU1000" s="253"/>
      <c r="AV1000" s="253"/>
      <c r="AW1000" s="253"/>
      <c r="AX1000" s="253"/>
      <c r="AY1000" s="253"/>
      <c r="AZ1000" s="253"/>
      <c r="BA1000" s="253"/>
      <c r="BB1000" s="253"/>
      <c r="BC1000" s="253"/>
      <c r="BD1000" s="253"/>
      <c r="BE1000" s="253"/>
      <c r="BF1000" s="253"/>
      <c r="BG1000" s="253"/>
      <c r="BH1000" s="253"/>
      <c r="BI1000" s="253"/>
      <c r="BJ1000" s="253"/>
      <c r="BK1000" s="253"/>
      <c r="BL1000" s="253"/>
      <c r="BM1000" s="253"/>
      <c r="BN1000" s="253"/>
      <c r="BO1000" s="253"/>
      <c r="BP1000" s="253"/>
      <c r="BQ1000" s="253"/>
      <c r="BR1000" s="253"/>
      <c r="BS1000" s="253"/>
      <c r="BT1000" s="253"/>
      <c r="BU1000" s="253"/>
      <c r="BV1000" s="253"/>
      <c r="BW1000" s="253"/>
      <c r="BX1000" s="253"/>
      <c r="BY1000" s="253"/>
      <c r="BZ1000" s="253"/>
      <c r="CA1000" s="253"/>
      <c r="CB1000" s="253"/>
      <c r="CC1000" s="253"/>
      <c r="CD1000" s="253"/>
      <c r="CE1000" s="253"/>
      <c r="CF1000" s="253"/>
      <c r="CG1000" s="253"/>
      <c r="CH1000" s="253"/>
      <c r="CI1000" s="253"/>
      <c r="CJ1000" s="253"/>
      <c r="CK1000" s="253"/>
      <c r="CL1000" s="253"/>
      <c r="CM1000" s="253"/>
    </row>
    <row r="1001" spans="1:91" x14ac:dyDescent="0.25">
      <c r="A1001" s="253"/>
      <c r="B1001" s="253"/>
      <c r="C1001" s="253"/>
      <c r="D1001" s="253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253"/>
      <c r="P1001" s="253"/>
      <c r="Q1001" s="253"/>
      <c r="R1001" s="253"/>
      <c r="S1001" s="253"/>
      <c r="T1001" s="253"/>
      <c r="U1001" s="253"/>
      <c r="V1001" s="253"/>
      <c r="W1001" s="253"/>
      <c r="X1001" s="253"/>
      <c r="Y1001" s="253"/>
      <c r="Z1001" s="253"/>
      <c r="AA1001" s="253"/>
      <c r="AB1001" s="253"/>
      <c r="AC1001" s="253"/>
      <c r="AD1001" s="253"/>
      <c r="AE1001" s="253"/>
      <c r="AF1001" s="253"/>
      <c r="AG1001" s="253"/>
      <c r="AH1001" s="253"/>
      <c r="AI1001" s="253"/>
      <c r="AJ1001" s="253"/>
      <c r="AK1001" s="253"/>
      <c r="AL1001" s="253"/>
      <c r="AM1001" s="253"/>
      <c r="AN1001" s="253"/>
      <c r="AO1001" s="253"/>
      <c r="AP1001" s="253"/>
      <c r="AQ1001" s="253"/>
      <c r="AR1001" s="253"/>
      <c r="AS1001" s="253"/>
      <c r="AT1001" s="253"/>
      <c r="AU1001" s="253"/>
      <c r="AV1001" s="253"/>
      <c r="AW1001" s="253"/>
      <c r="AX1001" s="253"/>
      <c r="AY1001" s="253"/>
      <c r="AZ1001" s="253"/>
      <c r="BA1001" s="253"/>
      <c r="BB1001" s="253"/>
      <c r="BC1001" s="253"/>
      <c r="BD1001" s="253"/>
      <c r="BE1001" s="253"/>
      <c r="BF1001" s="253"/>
      <c r="BG1001" s="253"/>
      <c r="BH1001" s="253"/>
      <c r="BI1001" s="253"/>
      <c r="BJ1001" s="253"/>
      <c r="BK1001" s="253"/>
      <c r="BL1001" s="253"/>
      <c r="BM1001" s="253"/>
      <c r="BN1001" s="253"/>
      <c r="BO1001" s="253"/>
      <c r="BP1001" s="253"/>
      <c r="BQ1001" s="253"/>
      <c r="BR1001" s="253"/>
      <c r="BS1001" s="253"/>
      <c r="BT1001" s="253"/>
      <c r="BU1001" s="253"/>
      <c r="BV1001" s="253"/>
      <c r="BW1001" s="253"/>
      <c r="BX1001" s="253"/>
      <c r="BY1001" s="253"/>
      <c r="BZ1001" s="253"/>
      <c r="CA1001" s="253"/>
      <c r="CB1001" s="253"/>
      <c r="CC1001" s="253"/>
      <c r="CD1001" s="253"/>
      <c r="CE1001" s="253"/>
      <c r="CF1001" s="253"/>
      <c r="CG1001" s="253"/>
      <c r="CH1001" s="253"/>
      <c r="CI1001" s="253"/>
      <c r="CJ1001" s="253"/>
      <c r="CK1001" s="253"/>
      <c r="CL1001" s="253"/>
      <c r="CM1001" s="253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M1:AMJ1"/>
  <sheetViews>
    <sheetView topLeftCell="P168" zoomScaleNormal="100" workbookViewId="0">
      <selection activeCell="M161" sqref="M161"/>
    </sheetView>
  </sheetViews>
  <sheetFormatPr baseColWidth="10" defaultColWidth="10.85546875" defaultRowHeight="15" x14ac:dyDescent="0.25"/>
  <cols>
    <col min="65" max="1024" width="10.85546875" style="2"/>
  </cols>
  <sheetData/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171"/>
  <sheetViews>
    <sheetView topLeftCell="N123" zoomScale="115" zoomScaleNormal="115" workbookViewId="0">
      <selection activeCell="U135" sqref="U135"/>
    </sheetView>
  </sheetViews>
  <sheetFormatPr baseColWidth="10" defaultColWidth="10.85546875" defaultRowHeight="15" x14ac:dyDescent="0.25"/>
  <cols>
    <col min="1" max="1" width="12.140625" style="2" customWidth="1"/>
    <col min="3" max="3" width="18.42578125" style="2" customWidth="1"/>
    <col min="65" max="1024" width="10.85546875" style="2"/>
  </cols>
  <sheetData>
    <row r="1" spans="1:36" x14ac:dyDescent="0.25">
      <c r="A1" s="2" t="s">
        <v>21531</v>
      </c>
    </row>
    <row r="3" spans="1:36" x14ac:dyDescent="0.25">
      <c r="A3" s="2" t="s">
        <v>21532</v>
      </c>
      <c r="J3" s="2" t="s">
        <v>21533</v>
      </c>
      <c r="S3" s="2" t="s">
        <v>21534</v>
      </c>
    </row>
    <row r="5" spans="1:36" x14ac:dyDescent="0.25">
      <c r="A5" s="255" t="s">
        <v>21535</v>
      </c>
      <c r="B5" s="255" t="s">
        <v>135</v>
      </c>
      <c r="C5" s="255" t="s">
        <v>69</v>
      </c>
      <c r="D5" s="255" t="s">
        <v>87</v>
      </c>
      <c r="E5" s="255" t="s">
        <v>190</v>
      </c>
      <c r="F5" s="255" t="s">
        <v>262</v>
      </c>
      <c r="G5" s="255" t="s">
        <v>211</v>
      </c>
      <c r="H5" s="255" t="s">
        <v>21534</v>
      </c>
      <c r="I5" s="84" t="s">
        <v>21536</v>
      </c>
      <c r="J5" s="255" t="s">
        <v>21535</v>
      </c>
      <c r="K5" s="255" t="s">
        <v>135</v>
      </c>
      <c r="L5" s="255" t="s">
        <v>69</v>
      </c>
      <c r="M5" s="255" t="s">
        <v>87</v>
      </c>
      <c r="N5" s="255" t="s">
        <v>190</v>
      </c>
      <c r="O5" s="255" t="s">
        <v>262</v>
      </c>
      <c r="P5" s="255" t="s">
        <v>211</v>
      </c>
      <c r="Q5" s="255" t="s">
        <v>21534</v>
      </c>
      <c r="R5" s="84" t="s">
        <v>21536</v>
      </c>
      <c r="S5" s="255" t="s">
        <v>21535</v>
      </c>
      <c r="T5" s="255" t="s">
        <v>135</v>
      </c>
      <c r="U5" s="255" t="s">
        <v>69</v>
      </c>
      <c r="V5" s="255" t="s">
        <v>87</v>
      </c>
      <c r="W5" s="255" t="s">
        <v>190</v>
      </c>
      <c r="X5" s="255" t="s">
        <v>262</v>
      </c>
      <c r="Y5" s="255" t="s">
        <v>211</v>
      </c>
      <c r="Z5" s="255" t="s">
        <v>21534</v>
      </c>
      <c r="AA5" s="84" t="s">
        <v>21536</v>
      </c>
      <c r="AC5" s="255" t="s">
        <v>135</v>
      </c>
      <c r="AD5" s="255" t="s">
        <v>69</v>
      </c>
      <c r="AE5" s="255" t="s">
        <v>87</v>
      </c>
      <c r="AF5" s="255" t="s">
        <v>190</v>
      </c>
      <c r="AG5" s="255" t="s">
        <v>262</v>
      </c>
      <c r="AH5" s="255" t="s">
        <v>211</v>
      </c>
      <c r="AI5" s="255" t="s">
        <v>21534</v>
      </c>
      <c r="AJ5" s="84" t="s">
        <v>21536</v>
      </c>
    </row>
    <row r="6" spans="1:36" x14ac:dyDescent="0.25">
      <c r="A6" s="212">
        <v>4.1666666666666699E-2</v>
      </c>
      <c r="B6" s="2">
        <f>COUNTIFS('Daten Unfälle'!$I:$I,"&gt;=00:00",'Daten Unfälle'!$I:$I,"&lt;01:00",'Daten Unfälle'!$B:$B,B$5,'Daten Unfälle'!$L:$L,"w")</f>
        <v>0</v>
      </c>
      <c r="C6" s="2">
        <f>COUNTIFS('Daten Unfälle'!$I:$I,"&gt;=00:00",'Daten Unfälle'!$I:$I,"&lt;01:00",'Daten Unfälle'!$B:$B,C$5,'Daten Unfälle'!$L:$L,"w")</f>
        <v>2</v>
      </c>
      <c r="D6" s="2">
        <f>COUNTIFS('Daten Unfälle'!$I:$I,"&gt;=00:00",'Daten Unfälle'!$I:$I,"&lt;01:00",'Daten Unfälle'!$B:$B,D$5,'Daten Unfälle'!$L:$L,"w")</f>
        <v>0</v>
      </c>
      <c r="E6" s="2">
        <f>COUNTIFS('Daten Unfälle'!$I:$I,"&gt;=00:00",'Daten Unfälle'!$I:$I,"&lt;01:00",'Daten Unfälle'!$B:$B,E$5,'Daten Unfälle'!$L:$L,"w")</f>
        <v>0</v>
      </c>
      <c r="F6" s="2">
        <f>COUNTIFS('Daten Unfälle'!$I:$I,"&gt;=00:00",'Daten Unfälle'!$I:$I,"&lt;01:00",'Daten Unfälle'!$B:$B,F$5,'Daten Unfälle'!$L:$L,"w")</f>
        <v>0</v>
      </c>
      <c r="G6" s="2">
        <f>COUNTIFS('Daten Unfälle'!$I:$I,"&gt;=00:00",'Daten Unfälle'!$I:$I,"&lt;01:00",'Daten Unfälle'!$B:$B,G$5,'Daten Unfälle'!$L:$L,"w")</f>
        <v>9</v>
      </c>
      <c r="H6" s="2">
        <f>COUNTIFS('Daten Unfälle'!$I:$I,"&gt;=00:00",'Daten Unfälle'!$I:$I,"&lt;01:00",'Daten Unfälle'!$L:$L,"w")</f>
        <v>11</v>
      </c>
      <c r="I6" s="2">
        <f t="shared" ref="I6:I29" si="0">SUM(B6:G6)</f>
        <v>11</v>
      </c>
      <c r="J6" s="212">
        <v>4.1666666666666699E-2</v>
      </c>
      <c r="K6" s="2">
        <f>COUNTIFS('Daten Unfälle'!$I:$I,"&gt;=00:00",'Daten Unfälle'!$I:$I,"&lt;01:00",'Daten Unfälle'!$B:$B,B$5,'Daten Unfälle'!$L:$L,"m")</f>
        <v>1</v>
      </c>
      <c r="L6" s="2">
        <f>COUNTIFS('Daten Unfälle'!$I:$I,"&gt;=00:00",'Daten Unfälle'!$I:$I,"&lt;01:00",'Daten Unfälle'!$B:$B,C$5,'Daten Unfälle'!$L:$L,"m")</f>
        <v>4</v>
      </c>
      <c r="M6" s="2">
        <f>COUNTIFS('Daten Unfälle'!$I:$I,"&gt;=00:00",'Daten Unfälle'!$I:$I,"&lt;01:00",'Daten Unfälle'!$B:$B,D$5,'Daten Unfälle'!$L:$L,"m")</f>
        <v>4</v>
      </c>
      <c r="N6" s="2">
        <f>COUNTIFS('Daten Unfälle'!$I:$I,"&gt;=00:00",'Daten Unfälle'!$I:$I,"&lt;01:00",'Daten Unfälle'!$B:$B,E$5,'Daten Unfälle'!$L:$L,"m")</f>
        <v>2</v>
      </c>
      <c r="O6" s="2">
        <f>COUNTIFS('Daten Unfälle'!$I:$I,"&gt;=00:00",'Daten Unfälle'!$I:$I,"&lt;01:00",'Daten Unfälle'!$B:$B,F$5,'Daten Unfälle'!$L:$L,"m")</f>
        <v>1</v>
      </c>
      <c r="P6" s="2">
        <f>COUNTIFS('Daten Unfälle'!$I:$I,"&gt;=00:00",'Daten Unfälle'!$I:$I,"&lt;01:00",'Daten Unfälle'!$B:$B,G$5,'Daten Unfälle'!$L:$L,"m")</f>
        <v>38</v>
      </c>
      <c r="Q6" s="2">
        <f>COUNTIFS('Daten Unfälle'!$I:$I,"&gt;=00:00",'Daten Unfälle'!$I:$I,"&lt;01:00",'Daten Unfälle'!$L:$L,"m")</f>
        <v>50</v>
      </c>
      <c r="R6" s="2">
        <f t="shared" ref="R6:R29" si="1">SUM(K6:P6)</f>
        <v>50</v>
      </c>
      <c r="S6" s="212">
        <v>4.1666666666666699E-2</v>
      </c>
      <c r="T6" s="2">
        <f>COUNTIFS('Daten Unfälle'!$I:$I,"&gt;=00:00",'Daten Unfälle'!$I:$I,"&lt;01:00",'Daten Unfälle'!$B:$B,K$5)</f>
        <v>1</v>
      </c>
      <c r="U6" s="2">
        <f>COUNTIFS('Daten Unfälle'!$I:$I,"&gt;=00:00",'Daten Unfälle'!$I:$I,"&lt;01:00",'Daten Unfälle'!$B:$B,L$5)</f>
        <v>7</v>
      </c>
      <c r="V6" s="2">
        <f>COUNTIFS('Daten Unfälle'!$I:$I,"&gt;=00:00",'Daten Unfälle'!$I:$I,"&lt;01:00",'Daten Unfälle'!$B:$B,M$5)</f>
        <v>4</v>
      </c>
      <c r="W6" s="2">
        <f>COUNTIFS('Daten Unfälle'!$I:$I,"&gt;=00:00",'Daten Unfälle'!$I:$I,"&lt;01:00",'Daten Unfälle'!$B:$B,N$5)</f>
        <v>2</v>
      </c>
      <c r="X6" s="2">
        <f>COUNTIFS('Daten Unfälle'!$I:$I,"&gt;=00:00",'Daten Unfälle'!$I:$I,"&lt;01:00",'Daten Unfälle'!$B:$B,O$5)</f>
        <v>1</v>
      </c>
      <c r="Y6" s="2">
        <f>COUNTIFS('Daten Unfälle'!$I:$I,"&gt;=00:00",'Daten Unfälle'!$I:$I,"&lt;01:00",'Daten Unfälle'!$B:$B,P$5)</f>
        <v>47</v>
      </c>
      <c r="Z6" s="2">
        <f>COUNTIFS('Daten Unfälle'!$I:$I,"&gt;=00:00",'Daten Unfälle'!$I:$I,"&lt;01:00")</f>
        <v>62</v>
      </c>
      <c r="AA6" s="2">
        <f t="shared" ref="AA6:AA29" si="2">SUM(T6:Y6)</f>
        <v>62</v>
      </c>
      <c r="AB6" s="2">
        <v>1</v>
      </c>
      <c r="AC6" s="2">
        <f>COUNTIFS('Daten Unfälle'!$G:$G,$AB6,'Daten Unfälle'!$B:$B,AC$5)</f>
        <v>43</v>
      </c>
      <c r="AD6" s="2">
        <f>COUNTIFS('Daten Unfälle'!$G:$G,$AB6,'Daten Unfälle'!$B:$B,AD$5)</f>
        <v>39</v>
      </c>
      <c r="AE6" s="2">
        <f>COUNTIFS('Daten Unfälle'!$G:$G,$AB6,'Daten Unfälle'!$B:$B,AE$5)</f>
        <v>76</v>
      </c>
      <c r="AF6" s="2">
        <f>COUNTIFS('Daten Unfälle'!$G:$G,$AB6,'Daten Unfälle'!$B:$B,AF$5)</f>
        <v>1</v>
      </c>
      <c r="AG6" s="2">
        <f>COUNTIFS('Daten Unfälle'!$G:$G,$AB6,'Daten Unfälle'!$B:$B,AG$5)</f>
        <v>0</v>
      </c>
      <c r="AH6" s="2">
        <f>COUNTIFS('Daten Unfälle'!$G:$G,$AB6,'Daten Unfälle'!$B:$B,AH$5)</f>
        <v>128</v>
      </c>
      <c r="AI6" s="2">
        <f>COUNTIFS('Daten Unfälle'!$G:$G,$AB6)</f>
        <v>287</v>
      </c>
      <c r="AJ6" s="2">
        <f t="shared" ref="AJ6:AJ17" si="3">SUM(AC6:AH6)</f>
        <v>287</v>
      </c>
    </row>
    <row r="7" spans="1:36" x14ac:dyDescent="0.25">
      <c r="A7" s="212">
        <v>8.3333333333333301E-2</v>
      </c>
      <c r="B7" s="2">
        <f>COUNTIFS('Daten Unfälle'!$I:$I,"&gt;=01:00",'Daten Unfälle'!$I:$I,"&lt;02:00",'Daten Unfälle'!$B:$B,B$5,'Daten Unfälle'!$L:$L,"w")</f>
        <v>0</v>
      </c>
      <c r="C7" s="2">
        <f>COUNTIFS('Daten Unfälle'!$I:$I,"&gt;=01:00",'Daten Unfälle'!$I:$I,"&lt;02:00",'Daten Unfälle'!$B:$B,C$5,'Daten Unfälle'!$L:$L,"w")</f>
        <v>1</v>
      </c>
      <c r="D7" s="2">
        <f>COUNTIFS('Daten Unfälle'!$I:$I,"&gt;=01:00",'Daten Unfälle'!$I:$I,"&lt;02:00",'Daten Unfälle'!$B:$B,D$5,'Daten Unfälle'!$L:$L,"w")</f>
        <v>1</v>
      </c>
      <c r="E7" s="2">
        <f>COUNTIFS('Daten Unfälle'!$I:$I,"&gt;=01:00",'Daten Unfälle'!$I:$I,"&lt;02:00",'Daten Unfälle'!$B:$B,E$5,'Daten Unfälle'!$L:$L,"w")</f>
        <v>1</v>
      </c>
      <c r="F7" s="2">
        <f>COUNTIFS('Daten Unfälle'!$I:$I,"&gt;=01:00",'Daten Unfälle'!$I:$I,"&lt;02:00",'Daten Unfälle'!$B:$B,F$5,'Daten Unfälle'!$L:$L,"w")</f>
        <v>0</v>
      </c>
      <c r="G7" s="2">
        <f>COUNTIFS('Daten Unfälle'!$I:$I,"&gt;=01:00",'Daten Unfälle'!$I:$I,"&lt;02:00",'Daten Unfälle'!$B:$B,G$5,'Daten Unfälle'!$L:$L,"w")</f>
        <v>6</v>
      </c>
      <c r="H7" s="2">
        <f>COUNTIFS('Daten Unfälle'!$I:$I,"&gt;=01:00",'Daten Unfälle'!$I:$I,"&lt;02:00",'Daten Unfälle'!$L:$L,"w")</f>
        <v>9</v>
      </c>
      <c r="I7" s="2">
        <f t="shared" si="0"/>
        <v>9</v>
      </c>
      <c r="J7" s="212">
        <v>8.3333333333333301E-2</v>
      </c>
      <c r="K7" s="2">
        <f>COUNTIFS('Daten Unfälle'!$I:$I,"&gt;=01:00",'Daten Unfälle'!$I:$I,"&lt;02:00",'Daten Unfälle'!$B:$B,B$5,'Daten Unfälle'!$L:$L,"m")</f>
        <v>1</v>
      </c>
      <c r="L7" s="2">
        <f>COUNTIFS('Daten Unfälle'!$I:$I,"&gt;=01:00",'Daten Unfälle'!$I:$I,"&lt;02:00",'Daten Unfälle'!$B:$B,$D$5,'Daten Unfälle'!$L:$L,"m")</f>
        <v>0</v>
      </c>
      <c r="M7" s="2">
        <f>COUNTIFS('Daten Unfälle'!$I:$I,"&gt;=01:00",'Daten Unfälle'!$I:$I,"&lt;02:00",'Daten Unfälle'!$B:$B,$B$5,'Daten Unfälle'!$L:$L,"m")</f>
        <v>1</v>
      </c>
      <c r="N7" s="2">
        <f>COUNTIFS('Daten Unfälle'!$I:$I,"&gt;=01:00",'Daten Unfälle'!$I:$I,"&lt;02:00",'Daten Unfälle'!$B:$B,$B$5,'Daten Unfälle'!$L:$L,"m")</f>
        <v>1</v>
      </c>
      <c r="O7" s="2">
        <f>COUNTIFS('Daten Unfälle'!$I:$I,"&gt;=01:00",'Daten Unfälle'!$I:$I,"&lt;02:00",'Daten Unfälle'!$B:$B,$B$5,'Daten Unfälle'!$L:$L,"m")</f>
        <v>1</v>
      </c>
      <c r="P7" s="2">
        <f>COUNTIFS('Daten Unfälle'!$I:$I,"&gt;=01:00",'Daten Unfälle'!$I:$I,"&lt;02:00",'Daten Unfälle'!$B:$B,$B$5,'Daten Unfälle'!$L:$L,"m")</f>
        <v>1</v>
      </c>
      <c r="Q7" s="2">
        <f>COUNTIFS('Daten Unfälle'!$I:$I,"&gt;=01:00",'Daten Unfälle'!$I:$I,"&lt;02:00",'Daten Unfälle'!$L:$L,"m")</f>
        <v>42</v>
      </c>
      <c r="R7" s="2">
        <f t="shared" si="1"/>
        <v>5</v>
      </c>
      <c r="S7" s="212">
        <v>8.3333333333333301E-2</v>
      </c>
      <c r="T7" s="2">
        <f>COUNTIFS('Daten Unfälle'!$I:$I,"&gt;=01:00",'Daten Unfälle'!$I:$I,"&lt;02:00",'Daten Unfälle'!$B:$B,K$5)</f>
        <v>1</v>
      </c>
      <c r="U7" s="2">
        <f>COUNTIFS('Daten Unfälle'!$I:$I,"&gt;=01:00",'Daten Unfälle'!$I:$I,"&lt;02:00",'Daten Unfälle'!$B:$B,L$5)</f>
        <v>7</v>
      </c>
      <c r="V7" s="2">
        <f>COUNTIFS('Daten Unfälle'!$I:$I,"&gt;=01:00",'Daten Unfälle'!$I:$I,"&lt;02:00",'Daten Unfälle'!$B:$B,M$5)</f>
        <v>1</v>
      </c>
      <c r="W7" s="2">
        <f>COUNTIFS('Daten Unfälle'!$I:$I,"&gt;=01:00",'Daten Unfälle'!$I:$I,"&lt;02:00",'Daten Unfälle'!$B:$B,N$5)</f>
        <v>2</v>
      </c>
      <c r="X7" s="2">
        <f>COUNTIFS('Daten Unfälle'!$I:$I,"&gt;=01:00",'Daten Unfälle'!$I:$I,"&lt;02:00",'Daten Unfälle'!$B:$B,O$5)</f>
        <v>2</v>
      </c>
      <c r="Y7" s="2">
        <f>COUNTIFS('Daten Unfälle'!$I:$I,"&gt;=01:00",'Daten Unfälle'!$I:$I,"&lt;02:00",'Daten Unfälle'!$B:$B,P$5)</f>
        <v>42</v>
      </c>
      <c r="Z7" s="2">
        <f>COUNTIFS('Daten Unfälle'!$I:$I,"&gt;=01:00",'Daten Unfälle'!$I:$I,"&lt;02:00")</f>
        <v>55</v>
      </c>
      <c r="AA7" s="2">
        <f t="shared" si="2"/>
        <v>55</v>
      </c>
      <c r="AB7" s="2">
        <v>2</v>
      </c>
      <c r="AC7" s="2">
        <f>COUNTIFS('Daten Unfälle'!$G:$G,$AB7,'Daten Unfälle'!$B:$B,AC$5)</f>
        <v>47</v>
      </c>
      <c r="AD7" s="2">
        <f>COUNTIFS('Daten Unfälle'!$G:$G,$AB7,'Daten Unfälle'!$B:$B,AD$5)</f>
        <v>54</v>
      </c>
      <c r="AE7" s="2">
        <f>COUNTIFS('Daten Unfälle'!$G:$G,$AB7,'Daten Unfälle'!$B:$B,AE$5)</f>
        <v>97</v>
      </c>
      <c r="AF7" s="2">
        <f>COUNTIFS('Daten Unfälle'!$G:$G,$AB7,'Daten Unfälle'!$B:$B,AF$5)</f>
        <v>3</v>
      </c>
      <c r="AG7" s="2">
        <f>COUNTIFS('Daten Unfälle'!$G:$G,$AB7,'Daten Unfälle'!$B:$B,AG$5)</f>
        <v>0</v>
      </c>
      <c r="AH7" s="2">
        <f>COUNTIFS('Daten Unfälle'!$G:$G,$AB7,'Daten Unfälle'!$B:$B,AH$5)</f>
        <v>147</v>
      </c>
      <c r="AI7" s="2">
        <f>COUNTIFS('Daten Unfälle'!$G:$G,$AB7)</f>
        <v>348</v>
      </c>
      <c r="AJ7" s="2">
        <f t="shared" si="3"/>
        <v>348</v>
      </c>
    </row>
    <row r="8" spans="1:36" x14ac:dyDescent="0.25">
      <c r="A8" s="212">
        <v>0.125</v>
      </c>
      <c r="B8" s="2">
        <f>COUNTIFS('Daten Unfälle'!$I:$I,"&gt;=02:00",'Daten Unfälle'!$I:$I,"&lt;03:00",'Daten Unfälle'!$B:$B,B$5,'Daten Unfälle'!$L:$L,"w")</f>
        <v>0</v>
      </c>
      <c r="C8" s="2">
        <f>COUNTIFS('Daten Unfälle'!$I:$I,"&gt;=02:00",'Daten Unfälle'!$I:$I,"&lt;03:00",'Daten Unfälle'!$B:$B,C$5,'Daten Unfälle'!$L:$L,"w")</f>
        <v>0</v>
      </c>
      <c r="D8" s="2">
        <f>COUNTIFS('Daten Unfälle'!$I:$I,"&gt;=02:00",'Daten Unfälle'!$I:$I,"&lt;03:00",'Daten Unfälle'!$B:$B,D$5,'Daten Unfälle'!$L:$L,"w")</f>
        <v>0</v>
      </c>
      <c r="E8" s="2">
        <f>COUNTIFS('Daten Unfälle'!$I:$I,"&gt;=02:00",'Daten Unfälle'!$I:$I,"&lt;03:00",'Daten Unfälle'!$B:$B,E$5,'Daten Unfälle'!$L:$L,"w")</f>
        <v>0</v>
      </c>
      <c r="F8" s="2">
        <f>COUNTIFS('Daten Unfälle'!$I:$I,"&gt;=02:00",'Daten Unfälle'!$I:$I,"&lt;03:00",'Daten Unfälle'!$B:$B,F$5,'Daten Unfälle'!$L:$L,"w")</f>
        <v>0</v>
      </c>
      <c r="G8" s="2">
        <f>COUNTIFS('Daten Unfälle'!$I:$I,"&gt;=02:00",'Daten Unfälle'!$I:$I,"&lt;03:00",'Daten Unfälle'!$B:$B,G$5,'Daten Unfälle'!$L:$L,"w")</f>
        <v>9</v>
      </c>
      <c r="H8" s="2">
        <f>COUNTIFS('Daten Unfälle'!$I:$I,"&gt;=02:00",'Daten Unfälle'!$I:$I,"&lt;03:00",'Daten Unfälle'!$L:$L,"w")</f>
        <v>9</v>
      </c>
      <c r="I8" s="2">
        <f t="shared" si="0"/>
        <v>9</v>
      </c>
      <c r="J8" s="212">
        <v>0.125</v>
      </c>
      <c r="K8" s="2">
        <f>COUNTIFS('Daten Unfälle'!$I:$I,"&gt;=02:00",'Daten Unfälle'!$I:$I,"&lt;03:00",'Daten Unfälle'!$B:$B,B$5,'Daten Unfälle'!$L:$L,"m")</f>
        <v>2</v>
      </c>
      <c r="L8" s="2">
        <f>COUNTIFS('Daten Unfälle'!$I:$I,"&gt;=02:00",'Daten Unfälle'!$I:$I,"&lt;03:00",'Daten Unfälle'!$B:$B,C$5,'Daten Unfälle'!$L:$L,"m")</f>
        <v>3</v>
      </c>
      <c r="M8" s="2">
        <f>COUNTIFS('Daten Unfälle'!$I:$I,"&gt;=02:00",'Daten Unfälle'!$I:$I,"&lt;03:00",'Daten Unfälle'!$B:$B,D$5,'Daten Unfälle'!$L:$L,"m")</f>
        <v>0</v>
      </c>
      <c r="N8" s="2">
        <f>COUNTIFS('Daten Unfälle'!$I:$I,"&gt;=02:00",'Daten Unfälle'!$I:$I,"&lt;03:00",'Daten Unfälle'!$B:$B,E$5,'Daten Unfälle'!$L:$L,"m")</f>
        <v>4</v>
      </c>
      <c r="O8" s="2">
        <f>COUNTIFS('Daten Unfälle'!$I:$I,"&gt;=02:00",'Daten Unfälle'!$I:$I,"&lt;03:00",'Daten Unfälle'!$B:$B,F$5,'Daten Unfälle'!$L:$L,"m")</f>
        <v>3</v>
      </c>
      <c r="P8" s="2">
        <f>COUNTIFS('Daten Unfälle'!$I:$I,"&gt;=02:00",'Daten Unfälle'!$I:$I,"&lt;03:00",'Daten Unfälle'!$B:$B,G$5,'Daten Unfälle'!$L:$L,"m")</f>
        <v>22</v>
      </c>
      <c r="Q8" s="2">
        <f>COUNTIFS('Daten Unfälle'!$I:$I,"&gt;=02:00",'Daten Unfälle'!$I:$I,"&lt;03:00",'Daten Unfälle'!$L:$L,"m")</f>
        <v>34</v>
      </c>
      <c r="R8" s="2">
        <f t="shared" si="1"/>
        <v>34</v>
      </c>
      <c r="S8" s="212">
        <v>0.125</v>
      </c>
      <c r="T8" s="2">
        <f>COUNTIFS('Daten Unfälle'!$I:$I,"&gt;=02:00",'Daten Unfälle'!$I:$I,"&lt;03:00",'Daten Unfälle'!$B:$B,K$5)</f>
        <v>2</v>
      </c>
      <c r="U8" s="2">
        <f>COUNTIFS('Daten Unfälle'!$I:$I,"&gt;=02:00",'Daten Unfälle'!$I:$I,"&lt;03:00",'Daten Unfälle'!$B:$B,L$5)</f>
        <v>3</v>
      </c>
      <c r="V8" s="2">
        <f>COUNTIFS('Daten Unfälle'!$I:$I,"&gt;=02:00",'Daten Unfälle'!$I:$I,"&lt;03:00",'Daten Unfälle'!$B:$B,M$5)</f>
        <v>0</v>
      </c>
      <c r="W8" s="2">
        <f>COUNTIFS('Daten Unfälle'!$I:$I,"&gt;=02:00",'Daten Unfälle'!$I:$I,"&lt;03:00",'Daten Unfälle'!$B:$B,N$5)</f>
        <v>4</v>
      </c>
      <c r="X8" s="2">
        <f>COUNTIFS('Daten Unfälle'!$I:$I,"&gt;=02:00",'Daten Unfälle'!$I:$I,"&lt;03:00",'Daten Unfälle'!$B:$B,O$5)</f>
        <v>3</v>
      </c>
      <c r="Y8" s="2">
        <f>COUNTIFS('Daten Unfälle'!$I:$I,"&gt;=02:00",'Daten Unfälle'!$I:$I,"&lt;03:00",'Daten Unfälle'!$B:$B,P$5)</f>
        <v>32</v>
      </c>
      <c r="Z8" s="2">
        <f>COUNTIFS('Daten Unfälle'!$I:$I,"&gt;=02:00",'Daten Unfälle'!$I:$I,"&lt;03:00")</f>
        <v>44</v>
      </c>
      <c r="AA8" s="2">
        <f t="shared" si="2"/>
        <v>44</v>
      </c>
      <c r="AB8" s="2">
        <v>3</v>
      </c>
      <c r="AC8" s="2">
        <f>COUNTIFS('Daten Unfälle'!$G:$G,$AB8,'Daten Unfälle'!$B:$B,AC$5)</f>
        <v>57</v>
      </c>
      <c r="AD8" s="2">
        <f>COUNTIFS('Daten Unfälle'!$G:$G,$AB8,'Daten Unfälle'!$B:$B,AD$5)</f>
        <v>33</v>
      </c>
      <c r="AE8" s="2">
        <f>COUNTIFS('Daten Unfälle'!$G:$G,$AB8,'Daten Unfälle'!$B:$B,AE$5)</f>
        <v>116</v>
      </c>
      <c r="AF8" s="2">
        <f>COUNTIFS('Daten Unfälle'!$G:$G,$AB8,'Daten Unfälle'!$B:$B,AF$5)</f>
        <v>4</v>
      </c>
      <c r="AG8" s="2">
        <f>COUNTIFS('Daten Unfälle'!$G:$G,$AB8,'Daten Unfälle'!$B:$B,AG$5)</f>
        <v>0</v>
      </c>
      <c r="AH8" s="2">
        <f>COUNTIFS('Daten Unfälle'!$G:$G,$AB8,'Daten Unfälle'!$B:$B,AH$5)</f>
        <v>189</v>
      </c>
      <c r="AI8" s="2">
        <f>COUNTIFS('Daten Unfälle'!$G:$G,$AB8)</f>
        <v>400</v>
      </c>
      <c r="AJ8" s="2">
        <f t="shared" si="3"/>
        <v>399</v>
      </c>
    </row>
    <row r="9" spans="1:36" x14ac:dyDescent="0.25">
      <c r="A9" s="212">
        <v>0.16666666666666699</v>
      </c>
      <c r="B9" s="2">
        <f>COUNTIFS('Daten Unfälle'!$I:$I,"&gt;=03:00",'Daten Unfälle'!$I:$I,"&lt;04:00",'Daten Unfälle'!$B:$B,B$5,'Daten Unfälle'!$L:$L,"w")</f>
        <v>0</v>
      </c>
      <c r="C9" s="2">
        <f>COUNTIFS('Daten Unfälle'!$I:$I,"&gt;=03:00",'Daten Unfälle'!$I:$I,"&lt;04:00",'Daten Unfälle'!$B:$B,C$5,'Daten Unfälle'!$L:$L,"w")</f>
        <v>0</v>
      </c>
      <c r="D9" s="2">
        <f>COUNTIFS('Daten Unfälle'!$I:$I,"&gt;=03:00",'Daten Unfälle'!$I:$I,"&lt;04:00",'Daten Unfälle'!$B:$B,D$5,'Daten Unfälle'!$L:$L,"w")</f>
        <v>0</v>
      </c>
      <c r="E9" s="2">
        <f>COUNTIFS('Daten Unfälle'!$I:$I,"&gt;=03:00",'Daten Unfälle'!$I:$I,"&lt;04:00",'Daten Unfälle'!$B:$B,E$5,'Daten Unfälle'!$L:$L,"w")</f>
        <v>0</v>
      </c>
      <c r="F9" s="2">
        <f>COUNTIFS('Daten Unfälle'!$I:$I,"&gt;=03:00",'Daten Unfälle'!$I:$I,"&lt;04:00",'Daten Unfälle'!$B:$B,F$5,'Daten Unfälle'!$L:$L,"w")</f>
        <v>0</v>
      </c>
      <c r="G9" s="2">
        <f>COUNTIFS('Daten Unfälle'!$I:$I,"&gt;=03:00",'Daten Unfälle'!$I:$I,"&lt;04:00",'Daten Unfälle'!$B:$B,G$5,'Daten Unfälle'!$L:$L,"w")</f>
        <v>4</v>
      </c>
      <c r="H9" s="2">
        <f>COUNTIFS('Daten Unfälle'!$I:$I,"&gt;=03:00",'Daten Unfälle'!$I:$I,"&lt;04:00",'Daten Unfälle'!$L:$L,"w")</f>
        <v>4</v>
      </c>
      <c r="I9" s="2">
        <f t="shared" si="0"/>
        <v>4</v>
      </c>
      <c r="J9" s="212">
        <v>0.16666666666666699</v>
      </c>
      <c r="K9" s="2">
        <f>COUNTIFS('Daten Unfälle'!$I:$I,"&gt;=03:00",'Daten Unfälle'!$I:$I,"&lt;04:00",'Daten Unfälle'!$B:$B,B$5,'Daten Unfälle'!$L:$L,"m")</f>
        <v>2</v>
      </c>
      <c r="L9" s="2">
        <f>COUNTIFS('Daten Unfälle'!$I:$I,"&gt;=03:00",'Daten Unfälle'!$I:$I,"&lt;04:00",'Daten Unfälle'!$B:$B,C$5,'Daten Unfälle'!$L:$L,"m")</f>
        <v>3</v>
      </c>
      <c r="M9" s="2">
        <f>COUNTIFS('Daten Unfälle'!$I:$I,"&gt;=03:00",'Daten Unfälle'!$I:$I,"&lt;04:00",'Daten Unfälle'!$B:$B,D$5,'Daten Unfälle'!$L:$L,"m")</f>
        <v>0</v>
      </c>
      <c r="N9" s="2">
        <f>COUNTIFS('Daten Unfälle'!$I:$I,"&gt;=03:00",'Daten Unfälle'!$I:$I,"&lt;04:00",'Daten Unfälle'!$B:$B,E$5,'Daten Unfälle'!$L:$L,"m")</f>
        <v>2</v>
      </c>
      <c r="O9" s="2">
        <f>COUNTIFS('Daten Unfälle'!$I:$I,"&gt;=03:00",'Daten Unfälle'!$I:$I,"&lt;04:00",'Daten Unfälle'!$B:$B,F$5,'Daten Unfälle'!$L:$L,"m")</f>
        <v>3</v>
      </c>
      <c r="P9" s="2">
        <f>COUNTIFS('Daten Unfälle'!$I:$I,"&gt;=03:00",'Daten Unfälle'!$I:$I,"&lt;04:00",'Daten Unfälle'!$B:$B,G$5,'Daten Unfälle'!$L:$L,"m")</f>
        <v>28</v>
      </c>
      <c r="Q9" s="2">
        <f>COUNTIFS('Daten Unfälle'!$I:$I,"&gt;=03:00",'Daten Unfälle'!$I:$I,"&lt;04:00",'Daten Unfälle'!$L:$L,"m")</f>
        <v>38</v>
      </c>
      <c r="R9" s="2">
        <f t="shared" si="1"/>
        <v>38</v>
      </c>
      <c r="S9" s="212">
        <v>0.16666666666666699</v>
      </c>
      <c r="T9" s="2">
        <f>COUNTIFS('Daten Unfälle'!$I:$I,"&gt;=03:00",'Daten Unfälle'!$I:$I,"&lt;04:00",'Daten Unfälle'!$B:$B,K$5)</f>
        <v>2</v>
      </c>
      <c r="U9" s="2">
        <f>COUNTIFS('Daten Unfälle'!$I:$I,"&gt;=03:00",'Daten Unfälle'!$I:$I,"&lt;04:00",'Daten Unfälle'!$B:$B,L$5)</f>
        <v>3</v>
      </c>
      <c r="V9" s="2">
        <f>COUNTIFS('Daten Unfälle'!$I:$I,"&gt;=03:00",'Daten Unfälle'!$I:$I,"&lt;04:00",'Daten Unfälle'!$B:$B,M$5)</f>
        <v>0</v>
      </c>
      <c r="W9" s="2">
        <f>COUNTIFS('Daten Unfälle'!$I:$I,"&gt;=03:00",'Daten Unfälle'!$I:$I,"&lt;04:00",'Daten Unfälle'!$B:$B,N$5)</f>
        <v>2</v>
      </c>
      <c r="X9" s="2">
        <f>COUNTIFS('Daten Unfälle'!$I:$I,"&gt;=03:00",'Daten Unfälle'!$I:$I,"&lt;04:00",'Daten Unfälle'!$B:$B,O$5)</f>
        <v>3</v>
      </c>
      <c r="Y9" s="2">
        <f>COUNTIFS('Daten Unfälle'!$I:$I,"&gt;=03:00",'Daten Unfälle'!$I:$I,"&lt;04:00",'Daten Unfälle'!$B:$B,P$5)</f>
        <v>32</v>
      </c>
      <c r="Z9" s="2">
        <f>COUNTIFS('Daten Unfälle'!$I:$I,"&gt;=03:00",'Daten Unfälle'!$I:$I,"&lt;04:00")</f>
        <v>42</v>
      </c>
      <c r="AA9" s="2">
        <f t="shared" si="2"/>
        <v>42</v>
      </c>
      <c r="AB9" s="2">
        <v>4</v>
      </c>
      <c r="AC9" s="2">
        <f>COUNTIFS('Daten Unfälle'!$G:$G,$AB9,'Daten Unfälle'!$B:$B,AC$5)</f>
        <v>43</v>
      </c>
      <c r="AD9" s="2">
        <f>COUNTIFS('Daten Unfälle'!$G:$G,$AB9,'Daten Unfälle'!$B:$B,AD$5)</f>
        <v>48</v>
      </c>
      <c r="AE9" s="2">
        <f>COUNTIFS('Daten Unfälle'!$G:$G,$AB9,'Daten Unfälle'!$B:$B,AE$5)</f>
        <v>79</v>
      </c>
      <c r="AF9" s="2">
        <f>COUNTIFS('Daten Unfälle'!$G:$G,$AB9,'Daten Unfälle'!$B:$B,AF$5)</f>
        <v>4</v>
      </c>
      <c r="AG9" s="2">
        <f>COUNTIFS('Daten Unfälle'!$G:$G,$AB9,'Daten Unfälle'!$B:$B,AG$5)</f>
        <v>0</v>
      </c>
      <c r="AH9" s="2">
        <f>COUNTIFS('Daten Unfälle'!$G:$G,$AB9,'Daten Unfälle'!$B:$B,AH$5)</f>
        <v>155</v>
      </c>
      <c r="AI9" s="2">
        <f>COUNTIFS('Daten Unfälle'!$G:$G,$AB9)</f>
        <v>330</v>
      </c>
      <c r="AJ9" s="2">
        <f t="shared" si="3"/>
        <v>329</v>
      </c>
    </row>
    <row r="10" spans="1:36" x14ac:dyDescent="0.25">
      <c r="A10" s="212">
        <v>0.20833333333333301</v>
      </c>
      <c r="B10" s="2">
        <f>COUNTIFS('Daten Unfälle'!$I:$I,"&gt;=04:00",'Daten Unfälle'!$I:$I,"&lt;05:00",'Daten Unfälle'!$B:$B,B$5,'Daten Unfälle'!$L:$L,"w")</f>
        <v>1</v>
      </c>
      <c r="C10" s="2">
        <f>COUNTIFS('Daten Unfälle'!$I:$I,"&gt;=04:00",'Daten Unfälle'!$I:$I,"&lt;05:00",'Daten Unfälle'!$B:$B,C$5,'Daten Unfälle'!$L:$L,"w")</f>
        <v>0</v>
      </c>
      <c r="D10" s="2">
        <f>COUNTIFS('Daten Unfälle'!$I:$I,"&gt;=04:00",'Daten Unfälle'!$I:$I,"&lt;05:00",'Daten Unfälle'!$B:$B,D$5,'Daten Unfälle'!$L:$L,"w")</f>
        <v>0</v>
      </c>
      <c r="E10" s="2">
        <f>COUNTIFS('Daten Unfälle'!$I:$I,"&gt;=04:00",'Daten Unfälle'!$I:$I,"&lt;05:00",'Daten Unfälle'!$B:$B,E$5,'Daten Unfälle'!$L:$L,"w")</f>
        <v>2</v>
      </c>
      <c r="F10" s="2">
        <f>COUNTIFS('Daten Unfälle'!$I:$I,"&gt;=04:00",'Daten Unfälle'!$I:$I,"&lt;05:00",'Daten Unfälle'!$B:$B,F$5,'Daten Unfälle'!$L:$L,"w")</f>
        <v>0</v>
      </c>
      <c r="G10" s="2">
        <f>COUNTIFS('Daten Unfälle'!$I:$I,"&gt;=04:00",'Daten Unfälle'!$I:$I,"&lt;05:00",'Daten Unfälle'!$B:$B,G$5,'Daten Unfälle'!$L:$L,"w")</f>
        <v>9</v>
      </c>
      <c r="H10" s="2">
        <f>COUNTIFS('Daten Unfälle'!$I:$I,"&gt;=04:00",'Daten Unfälle'!$I:$I,"&lt;05:00",'Daten Unfälle'!$L:$L,"w")</f>
        <v>12</v>
      </c>
      <c r="I10" s="2">
        <f t="shared" si="0"/>
        <v>12</v>
      </c>
      <c r="J10" s="212">
        <v>0.20833333333333301</v>
      </c>
      <c r="K10" s="2">
        <f>COUNTIFS('Daten Unfälle'!$I:$I,"&gt;=04:00",'Daten Unfälle'!$I:$I,"&lt;05:00",'Daten Unfälle'!$B:$B,B$5,'Daten Unfälle'!$L:$L,"m")</f>
        <v>8</v>
      </c>
      <c r="L10" s="2">
        <f>COUNTIFS('Daten Unfälle'!$I:$I,"&gt;=04:00",'Daten Unfälle'!$I:$I,"&lt;05:00",'Daten Unfälle'!$B:$B,C$5,'Daten Unfälle'!$L:$L,"m")</f>
        <v>7</v>
      </c>
      <c r="M10" s="2">
        <f>COUNTIFS('Daten Unfälle'!$I:$I,"&gt;=04:00",'Daten Unfälle'!$I:$I,"&lt;05:00",'Daten Unfälle'!$B:$B,D$5,'Daten Unfälle'!$L:$L,"m")</f>
        <v>3</v>
      </c>
      <c r="N10" s="2">
        <f>COUNTIFS('Daten Unfälle'!$I:$I,"&gt;=04:00",'Daten Unfälle'!$I:$I,"&lt;05:00",'Daten Unfälle'!$B:$B,E$5,'Daten Unfälle'!$L:$L,"m")</f>
        <v>3</v>
      </c>
      <c r="O10" s="2">
        <f>COUNTIFS('Daten Unfälle'!$I:$I,"&gt;=04:00",'Daten Unfälle'!$I:$I,"&lt;05:00",'Daten Unfälle'!$B:$B,F$5,'Daten Unfälle'!$L:$L,"m")</f>
        <v>2</v>
      </c>
      <c r="P10" s="2">
        <f>COUNTIFS('Daten Unfälle'!$I:$I,"&gt;=04:00",'Daten Unfälle'!$I:$I,"&lt;05:00",'Daten Unfälle'!$B:$B,G$5,'Daten Unfälle'!$L:$L,"m")</f>
        <v>27</v>
      </c>
      <c r="Q10" s="2">
        <f>COUNTIFS('Daten Unfälle'!$I:$I,"&gt;=04:00",'Daten Unfälle'!$I:$I,"&lt;05:00",'Daten Unfälle'!$L:$L,"m")</f>
        <v>50</v>
      </c>
      <c r="R10" s="2">
        <f t="shared" si="1"/>
        <v>50</v>
      </c>
      <c r="S10" s="212">
        <v>0.20833333333333301</v>
      </c>
      <c r="T10" s="2">
        <f>COUNTIFS('Daten Unfälle'!$I:$I,"&gt;=04:00",'Daten Unfälle'!$I:$I,"&lt;05:00",'Daten Unfälle'!$B:$B,K$5)</f>
        <v>10</v>
      </c>
      <c r="U10" s="2">
        <f>COUNTIFS('Daten Unfälle'!$I:$I,"&gt;=04:00",'Daten Unfälle'!$I:$I,"&lt;05:00",'Daten Unfälle'!$B:$B,L$5)</f>
        <v>7</v>
      </c>
      <c r="V10" s="2">
        <f>COUNTIFS('Daten Unfälle'!$I:$I,"&gt;=04:00",'Daten Unfälle'!$I:$I,"&lt;05:00",'Daten Unfälle'!$B:$B,M$5)</f>
        <v>3</v>
      </c>
      <c r="W10" s="2">
        <f>COUNTIFS('Daten Unfälle'!$I:$I,"&gt;=04:00",'Daten Unfälle'!$I:$I,"&lt;05:00",'Daten Unfälle'!$B:$B,N$5)</f>
        <v>5</v>
      </c>
      <c r="X10" s="2">
        <f>COUNTIFS('Daten Unfälle'!$I:$I,"&gt;=04:00",'Daten Unfälle'!$I:$I,"&lt;05:00",'Daten Unfälle'!$B:$B,O$5)</f>
        <v>3</v>
      </c>
      <c r="Y10" s="2">
        <f>COUNTIFS('Daten Unfälle'!$I:$I,"&gt;=04:00",'Daten Unfälle'!$I:$I,"&lt;05:00",'Daten Unfälle'!$B:$B,P$5)</f>
        <v>36</v>
      </c>
      <c r="Z10" s="2">
        <f>COUNTIFS('Daten Unfälle'!$I:$I,"&gt;=04:00",'Daten Unfälle'!$I:$I,"&lt;05:00")</f>
        <v>64</v>
      </c>
      <c r="AA10" s="2">
        <f t="shared" si="2"/>
        <v>64</v>
      </c>
      <c r="AB10" s="2">
        <v>5</v>
      </c>
      <c r="AC10" s="2">
        <f>COUNTIFS('Daten Unfälle'!$G:$G,$AB10,'Daten Unfälle'!$B:$B,AC$5)</f>
        <v>63</v>
      </c>
      <c r="AD10" s="2">
        <f>COUNTIFS('Daten Unfälle'!$G:$G,$AB10,'Daten Unfälle'!$B:$B,AD$5)</f>
        <v>43</v>
      </c>
      <c r="AE10" s="2">
        <f>COUNTIFS('Daten Unfälle'!$G:$G,$AB10,'Daten Unfälle'!$B:$B,AE$5)</f>
        <v>105</v>
      </c>
      <c r="AF10" s="2">
        <f>COUNTIFS('Daten Unfälle'!$G:$G,$AB10,'Daten Unfälle'!$B:$B,AF$5)</f>
        <v>1</v>
      </c>
      <c r="AG10" s="2">
        <f>COUNTIFS('Daten Unfälle'!$G:$G,$AB10,'Daten Unfälle'!$B:$B,AG$5)</f>
        <v>140</v>
      </c>
      <c r="AH10" s="2">
        <f>COUNTIFS('Daten Unfälle'!$G:$G,$AB10,'Daten Unfälle'!$B:$B,AH$5)</f>
        <v>240</v>
      </c>
      <c r="AI10" s="2">
        <f>COUNTIFS('Daten Unfälle'!$G:$G,$AB10)</f>
        <v>593</v>
      </c>
      <c r="AJ10" s="2">
        <f t="shared" si="3"/>
        <v>592</v>
      </c>
    </row>
    <row r="11" spans="1:36" x14ac:dyDescent="0.25">
      <c r="A11" s="212">
        <v>0.25</v>
      </c>
      <c r="B11" s="2">
        <f>COUNTIFS('Daten Unfälle'!$I:$I,"&gt;=05:00",'Daten Unfälle'!$I:$I,"&lt;06:00",'Daten Unfälle'!$B:$B,B$5,'Daten Unfälle'!$L:$L,"w")</f>
        <v>1</v>
      </c>
      <c r="C11" s="2">
        <f>COUNTIFS('Daten Unfälle'!$I:$I,"&gt;=05:00",'Daten Unfälle'!$I:$I,"&lt;06:00",'Daten Unfälle'!$B:$B,C$5,'Daten Unfälle'!$L:$L,"w")</f>
        <v>2</v>
      </c>
      <c r="D11" s="2">
        <f>COUNTIFS('Daten Unfälle'!$I:$I,"&gt;=05:00",'Daten Unfälle'!$I:$I,"&lt;06:00",'Daten Unfälle'!$B:$B,D$5,'Daten Unfälle'!$L:$L,"w")</f>
        <v>0</v>
      </c>
      <c r="E11" s="2">
        <f>COUNTIFS('Daten Unfälle'!$I:$I,"&gt;=05:00",'Daten Unfälle'!$I:$I,"&lt;06:00",'Daten Unfälle'!$B:$B,E$5,'Daten Unfälle'!$L:$L,"w")</f>
        <v>0</v>
      </c>
      <c r="F11" s="2">
        <f>COUNTIFS('Daten Unfälle'!$I:$I,"&gt;=05:00",'Daten Unfälle'!$I:$I,"&lt;06:00",'Daten Unfälle'!$B:$B,F$5,'Daten Unfälle'!$L:$L,"w")</f>
        <v>1</v>
      </c>
      <c r="G11" s="2">
        <f>COUNTIFS('Daten Unfälle'!$I:$I,"&gt;=05:00",'Daten Unfälle'!$I:$I,"&lt;06:00",'Daten Unfälle'!$B:$B,G$5,'Daten Unfälle'!$L:$L,"w")</f>
        <v>8</v>
      </c>
      <c r="H11" s="2">
        <f>COUNTIFS('Daten Unfälle'!$I:$I,"&gt;=05:00",'Daten Unfälle'!$I:$I,"&lt;06:00",'Daten Unfälle'!$L:$L,"w")</f>
        <v>12</v>
      </c>
      <c r="I11" s="2">
        <f t="shared" si="0"/>
        <v>12</v>
      </c>
      <c r="J11" s="212">
        <v>0.25</v>
      </c>
      <c r="K11" s="2">
        <f>COUNTIFS('Daten Unfälle'!$I:$I,"&gt;=05:00",'Daten Unfälle'!$I:$I,"&lt;06:00",'Daten Unfälle'!$B:$B,B$5,'Daten Unfälle'!$L:$L,"m")</f>
        <v>9</v>
      </c>
      <c r="L11" s="2">
        <f>COUNTIFS('Daten Unfälle'!$I:$I,"&gt;=05:00",'Daten Unfälle'!$I:$I,"&lt;06:00",'Daten Unfälle'!$B:$B,C$5,'Daten Unfälle'!$L:$L,"m")</f>
        <v>13</v>
      </c>
      <c r="M11" s="2">
        <f>COUNTIFS('Daten Unfälle'!$I:$I,"&gt;=05:00",'Daten Unfälle'!$I:$I,"&lt;06:00",'Daten Unfälle'!$B:$B,D$5,'Daten Unfälle'!$L:$L,"m")</f>
        <v>4</v>
      </c>
      <c r="N11" s="2">
        <f>COUNTIFS('Daten Unfälle'!$I:$I,"&gt;=05:00",'Daten Unfälle'!$I:$I,"&lt;06:00",'Daten Unfälle'!$B:$B,E$5,'Daten Unfälle'!$L:$L,"m")</f>
        <v>2</v>
      </c>
      <c r="O11" s="2">
        <f>COUNTIFS('Daten Unfälle'!$I:$I,"&gt;=05:00",'Daten Unfälle'!$I:$I,"&lt;06:00",'Daten Unfälle'!$B:$B,F$5,'Daten Unfälle'!$L:$L,"m")</f>
        <v>4</v>
      </c>
      <c r="P11" s="2">
        <f>COUNTIFS('Daten Unfälle'!$I:$I,"&gt;=05:00",'Daten Unfälle'!$I:$I,"&lt;06:00",'Daten Unfälle'!$B:$B,G$5,'Daten Unfälle'!$L:$L,"m")</f>
        <v>41</v>
      </c>
      <c r="Q11" s="2">
        <f>COUNTIFS('Daten Unfälle'!$I:$I,"&gt;=05:00",'Daten Unfälle'!$I:$I,"&lt;06:00",'Daten Unfälle'!$L:$L,"m")</f>
        <v>73</v>
      </c>
      <c r="R11" s="2">
        <f t="shared" si="1"/>
        <v>73</v>
      </c>
      <c r="S11" s="212">
        <v>0.25</v>
      </c>
      <c r="T11" s="2">
        <f>COUNTIFS('Daten Unfälle'!$I:$I,"&gt;=05:00",'Daten Unfälle'!$I:$I,"&lt;06:00",'Daten Unfälle'!$B:$B,K$5)</f>
        <v>10</v>
      </c>
      <c r="U11" s="2">
        <f>COUNTIFS('Daten Unfälle'!$I:$I,"&gt;=05:00",'Daten Unfälle'!$I:$I,"&lt;06:00",'Daten Unfälle'!$B:$B,L$5)</f>
        <v>15</v>
      </c>
      <c r="V11" s="2">
        <f>COUNTIFS('Daten Unfälle'!$I:$I,"&gt;=05:00",'Daten Unfälle'!$I:$I,"&lt;06:00",'Daten Unfälle'!$B:$B,M$5)</f>
        <v>4</v>
      </c>
      <c r="W11" s="2">
        <f>COUNTIFS('Daten Unfälle'!$I:$I,"&gt;=05:00",'Daten Unfälle'!$I:$I,"&lt;06:00",'Daten Unfälle'!$B:$B,N$5)</f>
        <v>2</v>
      </c>
      <c r="X11" s="2">
        <f>COUNTIFS('Daten Unfälle'!$I:$I,"&gt;=05:00",'Daten Unfälle'!$I:$I,"&lt;06:00",'Daten Unfälle'!$B:$B,O$5)</f>
        <v>5</v>
      </c>
      <c r="Y11" s="2">
        <f>COUNTIFS('Daten Unfälle'!$I:$I,"&gt;=05:00",'Daten Unfälle'!$I:$I,"&lt;06:00",'Daten Unfälle'!$B:$B,P$5)</f>
        <v>55</v>
      </c>
      <c r="Z11" s="2">
        <f>COUNTIFS('Daten Unfälle'!$I:$I,"&gt;=05:00",'Daten Unfälle'!$I:$I,"&lt;06:00")</f>
        <v>91</v>
      </c>
      <c r="AA11" s="2">
        <f t="shared" si="2"/>
        <v>91</v>
      </c>
      <c r="AB11" s="2">
        <v>6</v>
      </c>
      <c r="AC11" s="2">
        <f>COUNTIFS('Daten Unfälle'!$G:$G,$AB11,'Daten Unfälle'!$B:$B,AC$5)</f>
        <v>77</v>
      </c>
      <c r="AD11" s="2">
        <f>COUNTIFS('Daten Unfälle'!$G:$G,$AB11,'Daten Unfälle'!$B:$B,AD$5)</f>
        <v>56</v>
      </c>
      <c r="AE11" s="2">
        <f>COUNTIFS('Daten Unfälle'!$G:$G,$AB11,'Daten Unfälle'!$B:$B,AE$5)</f>
        <v>119</v>
      </c>
      <c r="AF11" s="2">
        <f>COUNTIFS('Daten Unfälle'!$G:$G,$AB11,'Daten Unfälle'!$B:$B,AF$5)</f>
        <v>7</v>
      </c>
      <c r="AG11" s="2">
        <f>COUNTIFS('Daten Unfälle'!$G:$G,$AB11,'Daten Unfälle'!$B:$B,AG$5)</f>
        <v>3</v>
      </c>
      <c r="AH11" s="2">
        <f>COUNTIFS('Daten Unfälle'!$G:$G,$AB11,'Daten Unfälle'!$B:$B,AH$5)</f>
        <v>310</v>
      </c>
      <c r="AI11" s="2">
        <f>COUNTIFS('Daten Unfälle'!$G:$G,$AB11)</f>
        <v>573</v>
      </c>
      <c r="AJ11" s="2">
        <f t="shared" si="3"/>
        <v>572</v>
      </c>
    </row>
    <row r="12" spans="1:36" x14ac:dyDescent="0.25">
      <c r="A12" s="212">
        <v>0.29166666666666702</v>
      </c>
      <c r="B12" s="2">
        <f>COUNTIFS('Daten Unfälle'!$I:$I,"&gt;=06:00",'Daten Unfälle'!$I:$I,"&lt;07:00",'Daten Unfälle'!$B:$B,B$5,'Daten Unfälle'!$L:$L,"w")</f>
        <v>0</v>
      </c>
      <c r="C12" s="2">
        <f>COUNTIFS('Daten Unfälle'!$I:$I,"&gt;=06:00",'Daten Unfälle'!$I:$I,"&lt;07:00",'Daten Unfälle'!$B:$B,C$5,'Daten Unfälle'!$L:$L,"w")</f>
        <v>2</v>
      </c>
      <c r="D12" s="2">
        <f>COUNTIFS('Daten Unfälle'!$I:$I,"&gt;=06:00",'Daten Unfälle'!$I:$I,"&lt;07:00",'Daten Unfälle'!$B:$B,D$5,'Daten Unfälle'!$L:$L,"w")</f>
        <v>1</v>
      </c>
      <c r="E12" s="2">
        <f>COUNTIFS('Daten Unfälle'!$I:$I,"&gt;=06:00",'Daten Unfälle'!$I:$I,"&lt;07:00",'Daten Unfälle'!$B:$B,E$5,'Daten Unfälle'!$L:$L,"w")</f>
        <v>0</v>
      </c>
      <c r="F12" s="2">
        <f>COUNTIFS('Daten Unfälle'!$I:$I,"&gt;=06:00",'Daten Unfälle'!$I:$I,"&lt;07:00",'Daten Unfälle'!$B:$B,F$5,'Daten Unfälle'!$L:$L,"w")</f>
        <v>0</v>
      </c>
      <c r="G12" s="2">
        <f>COUNTIFS('Daten Unfälle'!$I:$I,"&gt;=06:00",'Daten Unfälle'!$I:$I,"&lt;07:00",'Daten Unfälle'!$B:$B,G$5,'Daten Unfälle'!$L:$L,"w")</f>
        <v>27</v>
      </c>
      <c r="H12" s="2">
        <f>COUNTIFS('Daten Unfälle'!$I:$I,"&gt;=06:00",'Daten Unfälle'!$I:$I,"&lt;07:00",'Daten Unfälle'!$L:$L,"w")</f>
        <v>30</v>
      </c>
      <c r="I12" s="2">
        <f t="shared" si="0"/>
        <v>30</v>
      </c>
      <c r="J12" s="212">
        <v>0.29166666666666702</v>
      </c>
      <c r="K12" s="2">
        <f>COUNTIFS('Daten Unfälle'!$I:$I,"&gt;=06:00",'Daten Unfälle'!$I:$I,"&lt;07:00",'Daten Unfälle'!$B:$B,B$5,'Daten Unfälle'!$L:$L,"m")</f>
        <v>30</v>
      </c>
      <c r="L12" s="2">
        <f>COUNTIFS('Daten Unfälle'!$I:$I,"&gt;=06:00",'Daten Unfälle'!$I:$I,"&lt;07:00",'Daten Unfälle'!$B:$B,C$5,'Daten Unfälle'!$L:$L,"m")</f>
        <v>22</v>
      </c>
      <c r="M12" s="2">
        <f>COUNTIFS('Daten Unfälle'!$I:$I,"&gt;=06:00",'Daten Unfälle'!$I:$I,"&lt;07:00",'Daten Unfälle'!$B:$B,D$5,'Daten Unfälle'!$L:$L,"m")</f>
        <v>14</v>
      </c>
      <c r="N12" s="2">
        <f>COUNTIFS('Daten Unfälle'!$I:$I,"&gt;=06:00",'Daten Unfälle'!$I:$I,"&lt;07:00",'Daten Unfälle'!$B:$B,E$5,'Daten Unfälle'!$L:$L,"m")</f>
        <v>0</v>
      </c>
      <c r="O12" s="2">
        <f>COUNTIFS('Daten Unfälle'!$I:$I,"&gt;=06:00",'Daten Unfälle'!$I:$I,"&lt;07:00",'Daten Unfälle'!$B:$B,F$5,'Daten Unfälle'!$L:$L,"m")</f>
        <v>7</v>
      </c>
      <c r="P12" s="2">
        <f>COUNTIFS('Daten Unfälle'!$I:$I,"&gt;=06:00",'Daten Unfälle'!$I:$I,"&lt;07:00",'Daten Unfälle'!$B:$B,G$5,'Daten Unfälle'!$L:$L,"m")</f>
        <v>99</v>
      </c>
      <c r="Q12" s="2">
        <f>COUNTIFS('Daten Unfälle'!$I:$I,"&gt;=06:00",'Daten Unfälle'!$I:$I,"&lt;07:00",'Daten Unfälle'!$L:$L,"m")</f>
        <v>173</v>
      </c>
      <c r="R12" s="2">
        <f t="shared" si="1"/>
        <v>172</v>
      </c>
      <c r="S12" s="212">
        <v>0.29166666666666702</v>
      </c>
      <c r="T12" s="2">
        <f>COUNTIFS('Daten Unfälle'!$I:$I,"&gt;=06:00",'Daten Unfälle'!$I:$I,"&lt;07:00",'Daten Unfälle'!$B:$B,K$5)</f>
        <v>31</v>
      </c>
      <c r="U12" s="2">
        <f>COUNTIFS('Daten Unfälle'!$I:$I,"&gt;=06:00",'Daten Unfälle'!$I:$I,"&lt;07:00",'Daten Unfälle'!$B:$B,L$5)</f>
        <v>24</v>
      </c>
      <c r="V12" s="2">
        <f>COUNTIFS('Daten Unfälle'!$I:$I,"&gt;=06:00",'Daten Unfälle'!$I:$I,"&lt;07:00",'Daten Unfälle'!$B:$B,M$5)</f>
        <v>15</v>
      </c>
      <c r="W12" s="2">
        <f>COUNTIFS('Daten Unfälle'!$I:$I,"&gt;=06:00",'Daten Unfälle'!$I:$I,"&lt;07:00",'Daten Unfälle'!$B:$B,N$5)</f>
        <v>0</v>
      </c>
      <c r="X12" s="2">
        <f>COUNTIFS('Daten Unfälle'!$I:$I,"&gt;=06:00",'Daten Unfälle'!$I:$I,"&lt;07:00",'Daten Unfälle'!$B:$B,O$5)</f>
        <v>8</v>
      </c>
      <c r="Y12" s="2">
        <f>COUNTIFS('Daten Unfälle'!$I:$I,"&gt;=06:00",'Daten Unfälle'!$I:$I,"&lt;07:00",'Daten Unfälle'!$B:$B,P$5)</f>
        <v>136</v>
      </c>
      <c r="Z12" s="2">
        <f>COUNTIFS('Daten Unfälle'!$I:$I,"&gt;=06:00",'Daten Unfälle'!$I:$I,"&lt;07:00")</f>
        <v>215</v>
      </c>
      <c r="AA12" s="2">
        <f t="shared" si="2"/>
        <v>214</v>
      </c>
      <c r="AB12" s="2">
        <v>7</v>
      </c>
      <c r="AC12" s="2">
        <f>COUNTIFS('Daten Unfälle'!$G:$G,$AB12,'Daten Unfälle'!$B:$B,AC$5)</f>
        <v>73</v>
      </c>
      <c r="AD12" s="2">
        <f>COUNTIFS('Daten Unfälle'!$G:$G,$AB12,'Daten Unfälle'!$B:$B,AD$5)</f>
        <v>52</v>
      </c>
      <c r="AE12" s="2">
        <f>COUNTIFS('Daten Unfälle'!$G:$G,$AB12,'Daten Unfälle'!$B:$B,AE$5)</f>
        <v>137</v>
      </c>
      <c r="AF12" s="2">
        <f>COUNTIFS('Daten Unfälle'!$G:$G,$AB12,'Daten Unfälle'!$B:$B,AF$5)</f>
        <v>6</v>
      </c>
      <c r="AG12" s="2">
        <f>COUNTIFS('Daten Unfälle'!$G:$G,$AB12,'Daten Unfälle'!$B:$B,AG$5)</f>
        <v>0</v>
      </c>
      <c r="AH12" s="2">
        <f>COUNTIFS('Daten Unfälle'!$G:$G,$AB12,'Daten Unfälle'!$B:$B,AH$5)</f>
        <v>306</v>
      </c>
      <c r="AI12" s="2">
        <f>COUNTIFS('Daten Unfälle'!$G:$G,$AB12)</f>
        <v>575</v>
      </c>
      <c r="AJ12" s="2">
        <f t="shared" si="3"/>
        <v>574</v>
      </c>
    </row>
    <row r="13" spans="1:36" x14ac:dyDescent="0.25">
      <c r="A13" s="212">
        <v>0.33333333333333298</v>
      </c>
      <c r="B13" s="2">
        <f>COUNTIFS('Daten Unfälle'!$I:$I,"&gt;=07:00",'Daten Unfälle'!$I:$I,"&lt;08:00",'Daten Unfälle'!$B:$B,B$5,'Daten Unfälle'!$L:$L,"w")</f>
        <v>2</v>
      </c>
      <c r="C13" s="2">
        <f>COUNTIFS('Daten Unfälle'!$I:$I,"&gt;=07:00",'Daten Unfälle'!$I:$I,"&lt;08:00",'Daten Unfälle'!$B:$B,C$5,'Daten Unfälle'!$L:$L,"w")</f>
        <v>2</v>
      </c>
      <c r="D13" s="2">
        <f>COUNTIFS('Daten Unfälle'!$I:$I,"&gt;=07:00",'Daten Unfälle'!$I:$I,"&lt;08:00",'Daten Unfälle'!$B:$B,D$5,'Daten Unfälle'!$L:$L,"w")</f>
        <v>4</v>
      </c>
      <c r="E13" s="2">
        <f>COUNTIFS('Daten Unfälle'!$I:$I,"&gt;=07:00",'Daten Unfälle'!$I:$I,"&lt;08:00",'Daten Unfälle'!$B:$B,E$5,'Daten Unfälle'!$L:$L,"w")</f>
        <v>0</v>
      </c>
      <c r="F13" s="2">
        <f>COUNTIFS('Daten Unfälle'!$I:$I,"&gt;=07:00",'Daten Unfälle'!$I:$I,"&lt;08:00",'Daten Unfälle'!$B:$B,F$5,'Daten Unfälle'!$L:$L,"w")</f>
        <v>2</v>
      </c>
      <c r="G13" s="2">
        <f>COUNTIFS('Daten Unfälle'!$I:$I,"&gt;=07:00",'Daten Unfälle'!$I:$I,"&lt;08:00",'Daten Unfälle'!$B:$B,G$5,'Daten Unfälle'!$L:$L,"w")</f>
        <v>28</v>
      </c>
      <c r="H13" s="2">
        <f>COUNTIFS('Daten Unfälle'!$I:$I,"&gt;=07:00",'Daten Unfälle'!$I:$I,"&lt;08:00",'Daten Unfälle'!$L:$L,"w")</f>
        <v>38</v>
      </c>
      <c r="I13" s="2">
        <f t="shared" si="0"/>
        <v>38</v>
      </c>
      <c r="J13" s="212">
        <v>0.33333333333333298</v>
      </c>
      <c r="K13" s="2">
        <f>COUNTIFS('Daten Unfälle'!$I:$I,"&gt;=07:00",'Daten Unfälle'!$I:$I,"&lt;08:00",'Daten Unfälle'!$B:$B,B$5,'Daten Unfälle'!$L:$L,"m")</f>
        <v>41</v>
      </c>
      <c r="L13" s="2">
        <f>COUNTIFS('Daten Unfälle'!$I:$I,"&gt;=07:00",'Daten Unfälle'!$I:$I,"&lt;08:00",'Daten Unfälle'!$B:$B,C$5,'Daten Unfälle'!$L:$L,"m")</f>
        <v>23</v>
      </c>
      <c r="M13" s="2">
        <f>COUNTIFS('Daten Unfälle'!$I:$I,"&gt;=07:00",'Daten Unfälle'!$I:$I,"&lt;08:00",'Daten Unfälle'!$B:$B,D$5,'Daten Unfälle'!$L:$L,"m")</f>
        <v>19</v>
      </c>
      <c r="N13" s="2">
        <f>COUNTIFS('Daten Unfälle'!$I:$I,"&gt;=07:00",'Daten Unfälle'!$I:$I,"&lt;08:00",'Daten Unfälle'!$B:$B,E$5,'Daten Unfälle'!$L:$L,"m")</f>
        <v>1</v>
      </c>
      <c r="O13" s="2">
        <f>COUNTIFS('Daten Unfälle'!$I:$I,"&gt;=07:00",'Daten Unfälle'!$I:$I,"&lt;08:00",'Daten Unfälle'!$B:$B,F$5,'Daten Unfälle'!$L:$L,"m")</f>
        <v>6</v>
      </c>
      <c r="P13" s="2">
        <f>COUNTIFS('Daten Unfälle'!$I:$I,"&gt;=07:00",'Daten Unfälle'!$I:$I,"&lt;08:00",'Daten Unfälle'!$B:$B,G$5,'Daten Unfälle'!$L:$L,"m")</f>
        <v>99</v>
      </c>
      <c r="Q13" s="2">
        <f>COUNTIFS('Daten Unfälle'!$I:$I,"&gt;=07:00",'Daten Unfälle'!$I:$I,"&lt;08:00",'Daten Unfälle'!$L:$L,"m")</f>
        <v>189</v>
      </c>
      <c r="R13" s="2">
        <f t="shared" si="1"/>
        <v>189</v>
      </c>
      <c r="S13" s="212">
        <v>0.33333333333333298</v>
      </c>
      <c r="T13" s="2">
        <f>COUNTIFS('Daten Unfälle'!$I:$I,"&gt;=07:00",'Daten Unfälle'!$I:$I,"&lt;08:00",'Daten Unfälle'!$B:$B,K$5)</f>
        <v>43</v>
      </c>
      <c r="U13" s="2">
        <f>COUNTIFS('Daten Unfälle'!$I:$I,"&gt;=07:00",'Daten Unfälle'!$I:$I,"&lt;08:00",'Daten Unfälle'!$B:$B,L$5)</f>
        <v>25</v>
      </c>
      <c r="V13" s="2">
        <f>COUNTIFS('Daten Unfälle'!$I:$I,"&gt;=07:00",'Daten Unfälle'!$I:$I,"&lt;08:00",'Daten Unfälle'!$B:$B,M$5)</f>
        <v>24</v>
      </c>
      <c r="W13" s="2">
        <f>COUNTIFS('Daten Unfälle'!$I:$I,"&gt;=07:00",'Daten Unfälle'!$I:$I,"&lt;08:00",'Daten Unfälle'!$B:$B,N$5)</f>
        <v>1</v>
      </c>
      <c r="X13" s="2">
        <f>COUNTIFS('Daten Unfälle'!$I:$I,"&gt;=07:00",'Daten Unfälle'!$I:$I,"&lt;08:00",'Daten Unfälle'!$B:$B,O$5)</f>
        <v>8</v>
      </c>
      <c r="Y13" s="2">
        <f>COUNTIFS('Daten Unfälle'!$I:$I,"&gt;=07:00",'Daten Unfälle'!$I:$I,"&lt;08:00",'Daten Unfälle'!$B:$B,P$5)</f>
        <v>144</v>
      </c>
      <c r="Z13" s="2">
        <f>COUNTIFS('Daten Unfälle'!$I:$I,"&gt;=07:00",'Daten Unfälle'!$I:$I,"&lt;08:00")</f>
        <v>245</v>
      </c>
      <c r="AA13" s="2">
        <f t="shared" si="2"/>
        <v>245</v>
      </c>
      <c r="AB13" s="2">
        <v>8</v>
      </c>
      <c r="AC13" s="2">
        <f>COUNTIFS('Daten Unfälle'!$G:$G,$AB13,'Daten Unfälle'!$B:$B,AC$5)</f>
        <v>45</v>
      </c>
      <c r="AD13" s="2">
        <f>COUNTIFS('Daten Unfälle'!$G:$G,$AB13,'Daten Unfälle'!$B:$B,AD$5)</f>
        <v>49</v>
      </c>
      <c r="AE13" s="2">
        <f>COUNTIFS('Daten Unfälle'!$G:$G,$AB13,'Daten Unfälle'!$B:$B,AE$5)</f>
        <v>122</v>
      </c>
      <c r="AF13" s="2">
        <f>COUNTIFS('Daten Unfälle'!$G:$G,$AB13,'Daten Unfälle'!$B:$B,AF$5)</f>
        <v>1</v>
      </c>
      <c r="AG13" s="2">
        <f>COUNTIFS('Daten Unfälle'!$G:$G,$AB13,'Daten Unfälle'!$B:$B,AG$5)</f>
        <v>0</v>
      </c>
      <c r="AH13" s="2">
        <f>COUNTIFS('Daten Unfälle'!$G:$G,$AB13,'Daten Unfälle'!$B:$B,AH$5)</f>
        <v>299</v>
      </c>
      <c r="AI13" s="2">
        <f>COUNTIFS('Daten Unfälle'!$G:$G,$AB13)</f>
        <v>516</v>
      </c>
      <c r="AJ13" s="2">
        <f t="shared" si="3"/>
        <v>516</v>
      </c>
    </row>
    <row r="14" spans="1:36" x14ac:dyDescent="0.25">
      <c r="A14" s="212">
        <v>0.375</v>
      </c>
      <c r="B14" s="2">
        <f>COUNTIFS('Daten Unfälle'!$I:$I,"&gt;=08:00",'Daten Unfälle'!$I:$I,"&lt;09:00",'Daten Unfälle'!$B:$B,B$5,'Daten Unfälle'!$L:$L,"w")</f>
        <v>0</v>
      </c>
      <c r="C14" s="2">
        <f>COUNTIFS('Daten Unfälle'!$I:$I,"&gt;=08:00",'Daten Unfälle'!$I:$I,"&lt;09:00",'Daten Unfälle'!$B:$B,C$5,'Daten Unfälle'!$L:$L,"w")</f>
        <v>7</v>
      </c>
      <c r="D14" s="2">
        <f>COUNTIFS('Daten Unfälle'!$I:$I,"&gt;=08:00",'Daten Unfälle'!$I:$I,"&lt;09:00",'Daten Unfälle'!$B:$B,D$5,'Daten Unfälle'!$L:$L,"w")</f>
        <v>16</v>
      </c>
      <c r="E14" s="2">
        <f>COUNTIFS('Daten Unfälle'!$I:$I,"&gt;=08:00",'Daten Unfälle'!$I:$I,"&lt;09:00",'Daten Unfälle'!$B:$B,E$5,'Daten Unfälle'!$L:$L,"w")</f>
        <v>0</v>
      </c>
      <c r="F14" s="2">
        <f>COUNTIFS('Daten Unfälle'!$I:$I,"&gt;=08:00",'Daten Unfälle'!$I:$I,"&lt;09:00",'Daten Unfälle'!$B:$B,F$5,'Daten Unfälle'!$L:$L,"w")</f>
        <v>1</v>
      </c>
      <c r="G14" s="2">
        <f>COUNTIFS('Daten Unfälle'!$I:$I,"&gt;=08:00",'Daten Unfälle'!$I:$I,"&lt;09:00",'Daten Unfälle'!$B:$B,G$5,'Daten Unfälle'!$L:$L,"w")</f>
        <v>33</v>
      </c>
      <c r="H14" s="2">
        <f>COUNTIFS('Daten Unfälle'!$I:$I,"&gt;=08:00",'Daten Unfälle'!$I:$I,"&lt;09:00",'Daten Unfälle'!$L:$L,"w")</f>
        <v>57</v>
      </c>
      <c r="I14" s="2">
        <f t="shared" si="0"/>
        <v>57</v>
      </c>
      <c r="J14" s="212">
        <v>0.375</v>
      </c>
      <c r="K14" s="2">
        <f>COUNTIFS('Daten Unfälle'!$I:$I,"&gt;=08:00",'Daten Unfälle'!$I:$I,"&lt;09:00",'Daten Unfälle'!$B:$B,B$5,'Daten Unfälle'!$L:$L,"m")</f>
        <v>57</v>
      </c>
      <c r="L14" s="2">
        <f>COUNTIFS('Daten Unfälle'!$I:$I,"&gt;=08:00",'Daten Unfälle'!$I:$I,"&lt;09:00",'Daten Unfälle'!$B:$B,C$5,'Daten Unfälle'!$L:$L,"m")</f>
        <v>20</v>
      </c>
      <c r="M14" s="2">
        <f>COUNTIFS('Daten Unfälle'!$I:$I,"&gt;=08:00",'Daten Unfälle'!$I:$I,"&lt;09:00",'Daten Unfälle'!$B:$B,D$5,'Daten Unfälle'!$L:$L,"m")</f>
        <v>21</v>
      </c>
      <c r="N14" s="2">
        <f>COUNTIFS('Daten Unfälle'!$I:$I,"&gt;=08:00",'Daten Unfälle'!$I:$I,"&lt;09:00",'Daten Unfälle'!$B:$B,E$5,'Daten Unfälle'!$L:$L,"m")</f>
        <v>1</v>
      </c>
      <c r="O14" s="2">
        <f>COUNTIFS('Daten Unfälle'!$I:$I,"&gt;=08:00",'Daten Unfälle'!$I:$I,"&lt;09:00",'Daten Unfälle'!$B:$B,F$5,'Daten Unfälle'!$L:$L,"m")</f>
        <v>2</v>
      </c>
      <c r="P14" s="2">
        <f>COUNTIFS('Daten Unfälle'!$I:$I,"&gt;=08:00",'Daten Unfälle'!$I:$I,"&lt;09:00",'Daten Unfälle'!$B:$B,G$5,'Daten Unfälle'!$L:$L,"m")</f>
        <v>79</v>
      </c>
      <c r="Q14" s="2">
        <f>COUNTIFS('Daten Unfälle'!$I:$I,"&gt;=08:00",'Daten Unfälle'!$I:$I,"&lt;09:00",'Daten Unfälle'!$L:$L,"m")</f>
        <v>180</v>
      </c>
      <c r="R14" s="2">
        <f t="shared" si="1"/>
        <v>180</v>
      </c>
      <c r="S14" s="212">
        <v>0.375</v>
      </c>
      <c r="T14" s="2">
        <f>COUNTIFS('Daten Unfälle'!$I:$I,"&gt;=08:00",'Daten Unfälle'!$I:$I,"&lt;09:00",'Daten Unfälle'!$B:$B,K$5)</f>
        <v>59</v>
      </c>
      <c r="U14" s="2">
        <f>COUNTIFS('Daten Unfälle'!$I:$I,"&gt;=08:00",'Daten Unfälle'!$I:$I,"&lt;09:00",'Daten Unfälle'!$B:$B,L$5)</f>
        <v>27</v>
      </c>
      <c r="V14" s="2">
        <f>COUNTIFS('Daten Unfälle'!$I:$I,"&gt;=08:00",'Daten Unfälle'!$I:$I,"&lt;09:00",'Daten Unfälle'!$B:$B,M$5)</f>
        <v>37</v>
      </c>
      <c r="W14" s="2">
        <f>COUNTIFS('Daten Unfälle'!$I:$I,"&gt;=08:00",'Daten Unfälle'!$I:$I,"&lt;09:00",'Daten Unfälle'!$B:$B,N$5)</f>
        <v>1</v>
      </c>
      <c r="X14" s="2">
        <f>COUNTIFS('Daten Unfälle'!$I:$I,"&gt;=08:00",'Daten Unfälle'!$I:$I,"&lt;09:00",'Daten Unfälle'!$B:$B,O$5)</f>
        <v>5</v>
      </c>
      <c r="Y14" s="2">
        <f>COUNTIFS('Daten Unfälle'!$I:$I,"&gt;=08:00",'Daten Unfälle'!$I:$I,"&lt;09:00",'Daten Unfälle'!$B:$B,P$5)</f>
        <v>120</v>
      </c>
      <c r="Z14" s="2">
        <f>COUNTIFS('Daten Unfälle'!$I:$I,"&gt;=08:00",'Daten Unfälle'!$I:$I,"&lt;09:00")</f>
        <v>249</v>
      </c>
      <c r="AA14" s="2">
        <f t="shared" si="2"/>
        <v>249</v>
      </c>
      <c r="AB14" s="2">
        <v>9</v>
      </c>
      <c r="AC14" s="2">
        <f>COUNTIFS('Daten Unfälle'!$G:$G,$AB14,'Daten Unfälle'!$B:$B,AC$5)</f>
        <v>64</v>
      </c>
      <c r="AD14" s="2">
        <f>COUNTIFS('Daten Unfälle'!$G:$G,$AB14,'Daten Unfälle'!$B:$B,AD$5)</f>
        <v>58</v>
      </c>
      <c r="AE14" s="2">
        <f>COUNTIFS('Daten Unfälle'!$G:$G,$AB14,'Daten Unfälle'!$B:$B,AE$5)</f>
        <v>129</v>
      </c>
      <c r="AF14" s="2">
        <f>COUNTIFS('Daten Unfälle'!$G:$G,$AB14,'Daten Unfälle'!$B:$B,AF$5)</f>
        <v>2</v>
      </c>
      <c r="AG14" s="2">
        <f>COUNTIFS('Daten Unfälle'!$G:$G,$AB14,'Daten Unfälle'!$B:$B,AG$5)</f>
        <v>0</v>
      </c>
      <c r="AH14" s="2">
        <f>COUNTIFS('Daten Unfälle'!$G:$G,$AB14,'Daten Unfälle'!$B:$B,AH$5)</f>
        <v>334</v>
      </c>
      <c r="AI14" s="2">
        <f>COUNTIFS('Daten Unfälle'!$G:$G,$AB14)</f>
        <v>588</v>
      </c>
      <c r="AJ14" s="2">
        <f t="shared" si="3"/>
        <v>587</v>
      </c>
    </row>
    <row r="15" spans="1:36" x14ac:dyDescent="0.25">
      <c r="A15" s="212">
        <v>0.41666666666666702</v>
      </c>
      <c r="B15" s="2">
        <f>COUNTIFS('Daten Unfälle'!$I:$I,"&gt;=09:00",'Daten Unfälle'!$I:$I,"&lt;10:00",'Daten Unfälle'!$B:$B,B$5,'Daten Unfälle'!$L:$L,"w")</f>
        <v>2</v>
      </c>
      <c r="C15" s="2">
        <f>COUNTIFS('Daten Unfälle'!$I:$I,"&gt;=09:00",'Daten Unfälle'!$I:$I,"&lt;10:00",'Daten Unfälle'!$B:$B,C$5,'Daten Unfälle'!$L:$L,"w")</f>
        <v>4</v>
      </c>
      <c r="D15" s="2">
        <f>COUNTIFS('Daten Unfälle'!$I:$I,"&gt;=09:00",'Daten Unfälle'!$I:$I,"&lt;10:00",'Daten Unfälle'!$B:$B,D$5,'Daten Unfälle'!$L:$L,"w")</f>
        <v>19</v>
      </c>
      <c r="E15" s="2">
        <f>COUNTIFS('Daten Unfälle'!$I:$I,"&gt;=09:00",'Daten Unfälle'!$I:$I,"&lt;10:00",'Daten Unfälle'!$B:$B,E$5,'Daten Unfälle'!$L:$L,"w")</f>
        <v>0</v>
      </c>
      <c r="F15" s="2">
        <f>COUNTIFS('Daten Unfälle'!$I:$I,"&gt;=09:00",'Daten Unfälle'!$I:$I,"&lt;10:00",'Daten Unfälle'!$B:$B,F$5,'Daten Unfälle'!$L:$L,"w")</f>
        <v>0</v>
      </c>
      <c r="G15" s="2">
        <f>COUNTIFS('Daten Unfälle'!$I:$I,"&gt;=09:00",'Daten Unfälle'!$I:$I,"&lt;10:00",'Daten Unfälle'!$B:$B,G$5,'Daten Unfälle'!$L:$L,"w")</f>
        <v>33</v>
      </c>
      <c r="H15" s="2">
        <f>COUNTIFS('Daten Unfälle'!$I:$I,"&gt;=09:00",'Daten Unfälle'!$I:$I,"&lt;10:00",'Daten Unfälle'!$L:$L,"w")</f>
        <v>58</v>
      </c>
      <c r="I15" s="2">
        <f t="shared" si="0"/>
        <v>58</v>
      </c>
      <c r="J15" s="212">
        <v>0.41666666666666702</v>
      </c>
      <c r="K15" s="2">
        <f>COUNTIFS('Daten Unfälle'!$I:$I,"&gt;=09:00",'Daten Unfälle'!$I:$I,"&lt;10:00",'Daten Unfälle'!$B:$B,B$5,'Daten Unfälle'!$L:$L,"m")</f>
        <v>46</v>
      </c>
      <c r="L15" s="2">
        <f>COUNTIFS('Daten Unfälle'!$I:$I,"&gt;=09:00",'Daten Unfälle'!$I:$I,"&lt;10:00",'Daten Unfälle'!$B:$B,C$5,'Daten Unfälle'!$L:$L,"m")</f>
        <v>31</v>
      </c>
      <c r="M15" s="2">
        <f>COUNTIFS('Daten Unfälle'!$I:$I,"&gt;=09:00",'Daten Unfälle'!$I:$I,"&lt;10:00",'Daten Unfälle'!$B:$B,D$5,'Daten Unfälle'!$L:$L,"m")</f>
        <v>55</v>
      </c>
      <c r="N15" s="2">
        <f>COUNTIFS('Daten Unfälle'!$I:$I,"&gt;=09:00",'Daten Unfälle'!$I:$I,"&lt;10:00",'Daten Unfälle'!$B:$B,E$5,'Daten Unfälle'!$L:$L,"m")</f>
        <v>1</v>
      </c>
      <c r="O15" s="2">
        <f>COUNTIFS('Daten Unfälle'!$I:$I,"&gt;=09:00",'Daten Unfälle'!$I:$I,"&lt;10:00",'Daten Unfälle'!$B:$B,F$5,'Daten Unfälle'!$L:$L,"m")</f>
        <v>0</v>
      </c>
      <c r="P15" s="2">
        <f>COUNTIFS('Daten Unfälle'!$I:$I,"&gt;=09:00",'Daten Unfälle'!$I:$I,"&lt;10:00",'Daten Unfälle'!$B:$B,G$5,'Daten Unfälle'!$L:$L,"m")</f>
        <v>72</v>
      </c>
      <c r="Q15" s="2">
        <f>COUNTIFS('Daten Unfälle'!$I:$I,"&gt;=09:00",'Daten Unfälle'!$I:$I,"&lt;10:00",'Daten Unfälle'!$L:$L,"m")</f>
        <v>205</v>
      </c>
      <c r="R15" s="2">
        <f t="shared" si="1"/>
        <v>205</v>
      </c>
      <c r="S15" s="212">
        <v>0.41666666666666702</v>
      </c>
      <c r="T15" s="2">
        <f>COUNTIFS('Daten Unfälle'!$I:$I,"&gt;=09:00",'Daten Unfälle'!$I:$I,"&lt;10:00",'Daten Unfälle'!$B:$B,K$5)</f>
        <v>50</v>
      </c>
      <c r="U15" s="2">
        <f>COUNTIFS('Daten Unfälle'!$I:$I,"&gt;=09:00",'Daten Unfälle'!$I:$I,"&lt;10:00",'Daten Unfälle'!$B:$B,L$5)</f>
        <v>35</v>
      </c>
      <c r="V15" s="2">
        <f>COUNTIFS('Daten Unfälle'!$I:$I,"&gt;=09:00",'Daten Unfälle'!$I:$I,"&lt;10:00",'Daten Unfälle'!$B:$B,M$5)</f>
        <v>75</v>
      </c>
      <c r="W15" s="2">
        <f>COUNTIFS('Daten Unfälle'!$I:$I,"&gt;=09:00",'Daten Unfälle'!$I:$I,"&lt;10:00",'Daten Unfälle'!$B:$B,N$5)</f>
        <v>1</v>
      </c>
      <c r="X15" s="2">
        <f>COUNTIFS('Daten Unfälle'!$I:$I,"&gt;=09:00",'Daten Unfälle'!$I:$I,"&lt;10:00",'Daten Unfälle'!$B:$B,O$5)</f>
        <v>1</v>
      </c>
      <c r="Y15" s="2">
        <f>COUNTIFS('Daten Unfälle'!$I:$I,"&gt;=09:00",'Daten Unfälle'!$I:$I,"&lt;10:00",'Daten Unfälle'!$B:$B,P$5)</f>
        <v>109</v>
      </c>
      <c r="Z15" s="2">
        <f>COUNTIFS('Daten Unfälle'!$I:$I,"&gt;=09:00",'Daten Unfälle'!$I:$I,"&lt;10:00")</f>
        <v>271</v>
      </c>
      <c r="AA15" s="2">
        <f t="shared" si="2"/>
        <v>271</v>
      </c>
      <c r="AB15" s="2">
        <v>10</v>
      </c>
      <c r="AC15" s="2">
        <f>COUNTIFS('Daten Unfälle'!$G:$G,$AB15,'Daten Unfälle'!$B:$B,AC$5)</f>
        <v>72</v>
      </c>
      <c r="AD15" s="2">
        <f>COUNTIFS('Daten Unfälle'!$G:$G,$AB15,'Daten Unfälle'!$B:$B,AD$5)</f>
        <v>49</v>
      </c>
      <c r="AE15" s="2">
        <f>COUNTIFS('Daten Unfälle'!$G:$G,$AB15,'Daten Unfälle'!$B:$B,AE$5)</f>
        <v>121</v>
      </c>
      <c r="AF15" s="2">
        <f>COUNTIFS('Daten Unfälle'!$G:$G,$AB15,'Daten Unfälle'!$B:$B,AF$5)</f>
        <v>3</v>
      </c>
      <c r="AG15" s="2">
        <f>COUNTIFS('Daten Unfälle'!$G:$G,$AB15,'Daten Unfälle'!$B:$B,AG$5)</f>
        <v>0</v>
      </c>
      <c r="AH15" s="2">
        <f>COUNTIFS('Daten Unfälle'!$G:$G,$AB15,'Daten Unfälle'!$B:$B,AH$5)</f>
        <v>251</v>
      </c>
      <c r="AI15" s="2">
        <f>COUNTIFS('Daten Unfälle'!$G:$G,$AB15)</f>
        <v>498</v>
      </c>
      <c r="AJ15" s="2">
        <f t="shared" si="3"/>
        <v>496</v>
      </c>
    </row>
    <row r="16" spans="1:36" x14ac:dyDescent="0.25">
      <c r="A16" s="212">
        <v>0.45833333333333298</v>
      </c>
      <c r="B16" s="2">
        <f>COUNTIFS('Daten Unfälle'!$I:$I,"&gt;=10:00",'Daten Unfälle'!$I:$I,"&lt;11:00",'Daten Unfälle'!$B:$B,B$5,'Daten Unfälle'!$L:$L,"w")</f>
        <v>1</v>
      </c>
      <c r="C16" s="2">
        <f>COUNTIFS('Daten Unfälle'!$I:$I,"&gt;=10:00",'Daten Unfälle'!$I:$I,"&lt;11:00",'Daten Unfälle'!$B:$B,C$5,'Daten Unfälle'!$L:$L,"w")</f>
        <v>10</v>
      </c>
      <c r="D16" s="2">
        <f>COUNTIFS('Daten Unfälle'!$I:$I,"&gt;=10:00",'Daten Unfälle'!$I:$I,"&lt;11:00",'Daten Unfälle'!$B:$B,D$5,'Daten Unfälle'!$L:$L,"w")</f>
        <v>25</v>
      </c>
      <c r="E16" s="2">
        <f>COUNTIFS('Daten Unfälle'!$I:$I,"&gt;=10:00",'Daten Unfälle'!$I:$I,"&lt;11:00",'Daten Unfälle'!$B:$B,E$5,'Daten Unfälle'!$L:$L,"w")</f>
        <v>0</v>
      </c>
      <c r="F16" s="2">
        <f>COUNTIFS('Daten Unfälle'!$I:$I,"&gt;=10:00",'Daten Unfälle'!$I:$I,"&lt;11:00",'Daten Unfälle'!$B:$B,F$5,'Daten Unfälle'!$L:$L,"w")</f>
        <v>2</v>
      </c>
      <c r="G16" s="2">
        <f>COUNTIFS('Daten Unfälle'!$I:$I,"&gt;=10:00",'Daten Unfälle'!$I:$I,"&lt;11:00",'Daten Unfälle'!$B:$B,G$5,'Daten Unfälle'!$L:$L,"w")</f>
        <v>27</v>
      </c>
      <c r="H16" s="2">
        <f>COUNTIFS('Daten Unfälle'!$I:$I,"&gt;=10:00",'Daten Unfälle'!$I:$I,"&lt;11:00",'Daten Unfälle'!$L:$L,"w")</f>
        <v>65</v>
      </c>
      <c r="I16" s="2">
        <f t="shared" si="0"/>
        <v>65</v>
      </c>
      <c r="J16" s="212">
        <v>0.45833333333333298</v>
      </c>
      <c r="K16" s="2">
        <f>COUNTIFS('Daten Unfälle'!$I:$I,"&gt;=10:00",'Daten Unfälle'!$I:$I,"&lt;11:00",'Daten Unfälle'!$B:$B,B$5,'Daten Unfälle'!$L:$L,"m")</f>
        <v>51</v>
      </c>
      <c r="L16" s="2">
        <f>COUNTIFS('Daten Unfälle'!$I:$I,"&gt;=10:00",'Daten Unfälle'!$I:$I,"&lt;11:00",'Daten Unfälle'!$B:$B,C$5,'Daten Unfälle'!$L:$L,"m")</f>
        <v>29</v>
      </c>
      <c r="M16" s="2">
        <f>COUNTIFS('Daten Unfälle'!$I:$I,"&gt;=10:00",'Daten Unfälle'!$I:$I,"&lt;11:00",'Daten Unfälle'!$B:$B,D$5,'Daten Unfälle'!$L:$L,"m")</f>
        <v>69</v>
      </c>
      <c r="N16" s="2">
        <f>COUNTIFS('Daten Unfälle'!$I:$I,"&gt;=10:00",'Daten Unfälle'!$I:$I,"&lt;11:00",'Daten Unfälle'!$B:$B,E$5,'Daten Unfälle'!$L:$L,"m")</f>
        <v>0</v>
      </c>
      <c r="O16" s="2">
        <f>COUNTIFS('Daten Unfälle'!$I:$I,"&gt;=10:00",'Daten Unfälle'!$I:$I,"&lt;11:00",'Daten Unfälle'!$B:$B,F$5,'Daten Unfälle'!$L:$L,"m")</f>
        <v>2</v>
      </c>
      <c r="P16" s="2">
        <f>COUNTIFS('Daten Unfälle'!$I:$I,"&gt;=10:00",'Daten Unfälle'!$I:$I,"&lt;11:00",'Daten Unfälle'!$B:$B,G$5,'Daten Unfälle'!$L:$L,"m")</f>
        <v>82</v>
      </c>
      <c r="Q16" s="2">
        <f>COUNTIFS('Daten Unfälle'!$I:$I,"&gt;=10:00",'Daten Unfälle'!$I:$I,"&lt;11:00",'Daten Unfälle'!$L:$L,"m")</f>
        <v>235</v>
      </c>
      <c r="R16" s="2">
        <f t="shared" si="1"/>
        <v>233</v>
      </c>
      <c r="S16" s="212">
        <v>0.45833333333333298</v>
      </c>
      <c r="T16" s="2">
        <f>COUNTIFS('Daten Unfälle'!$I:$I,"&gt;=10:00",'Daten Unfälle'!$I:$I,"&lt;11:00",'Daten Unfälle'!$B:$B,K$5)</f>
        <v>53</v>
      </c>
      <c r="U16" s="2">
        <f>COUNTIFS('Daten Unfälle'!$I:$I,"&gt;=10:00",'Daten Unfälle'!$I:$I,"&lt;11:00",'Daten Unfälle'!$B:$B,L$5)</f>
        <v>39</v>
      </c>
      <c r="V16" s="2">
        <f>COUNTIFS('Daten Unfälle'!$I:$I,"&gt;=10:00",'Daten Unfälle'!$I:$I,"&lt;11:00",'Daten Unfälle'!$B:$B,M$5)</f>
        <v>98</v>
      </c>
      <c r="W16" s="2">
        <f>COUNTIFS('Daten Unfälle'!$I:$I,"&gt;=10:00",'Daten Unfälle'!$I:$I,"&lt;11:00",'Daten Unfälle'!$B:$B,N$5)</f>
        <v>0</v>
      </c>
      <c r="X16" s="2">
        <f>COUNTIFS('Daten Unfälle'!$I:$I,"&gt;=10:00",'Daten Unfälle'!$I:$I,"&lt;11:00",'Daten Unfälle'!$B:$B,O$5)</f>
        <v>4</v>
      </c>
      <c r="Y16" s="2">
        <f>COUNTIFS('Daten Unfälle'!$I:$I,"&gt;=10:00",'Daten Unfälle'!$I:$I,"&lt;11:00",'Daten Unfälle'!$B:$B,P$5)</f>
        <v>119</v>
      </c>
      <c r="Z16" s="2">
        <f>COUNTIFS('Daten Unfälle'!$I:$I,"&gt;=10:00",'Daten Unfälle'!$I:$I,"&lt;11:00")</f>
        <v>315</v>
      </c>
      <c r="AA16" s="2">
        <f t="shared" si="2"/>
        <v>313</v>
      </c>
      <c r="AB16" s="2">
        <v>11</v>
      </c>
      <c r="AC16" s="2">
        <f>COUNTIFS('Daten Unfälle'!$G:$G,$AB16,'Daten Unfälle'!$B:$B,AC$5)</f>
        <v>54</v>
      </c>
      <c r="AD16" s="2">
        <f>COUNTIFS('Daten Unfälle'!$G:$G,$AB16,'Daten Unfälle'!$B:$B,AD$5)</f>
        <v>64</v>
      </c>
      <c r="AE16" s="2">
        <f>COUNTIFS('Daten Unfälle'!$G:$G,$AB16,'Daten Unfälle'!$B:$B,AE$5)</f>
        <v>86</v>
      </c>
      <c r="AF16" s="2">
        <f>COUNTIFS('Daten Unfälle'!$G:$G,$AB16,'Daten Unfälle'!$B:$B,AF$5)</f>
        <v>3</v>
      </c>
      <c r="AG16" s="2">
        <f>COUNTIFS('Daten Unfälle'!$G:$G,$AB16,'Daten Unfälle'!$B:$B,AG$5)</f>
        <v>0</v>
      </c>
      <c r="AH16" s="2">
        <f>COUNTIFS('Daten Unfälle'!$G:$G,$AB16,'Daten Unfälle'!$B:$B,AH$5)</f>
        <v>269</v>
      </c>
      <c r="AI16" s="2">
        <f>COUNTIFS('Daten Unfälle'!$G:$G,$AB16)</f>
        <v>478</v>
      </c>
      <c r="AJ16" s="2">
        <f t="shared" si="3"/>
        <v>476</v>
      </c>
    </row>
    <row r="17" spans="1:38" x14ac:dyDescent="0.25">
      <c r="A17" s="212">
        <v>0.5</v>
      </c>
      <c r="B17" s="2">
        <f>COUNTIFS('Daten Unfälle'!$I:$I,"&gt;=11:00",'Daten Unfälle'!$I:$I,"&lt;12:00",'Daten Unfälle'!$B:$B,B$5,'Daten Unfälle'!$L:$L,"w")</f>
        <v>1</v>
      </c>
      <c r="C17" s="2">
        <f>COUNTIFS('Daten Unfälle'!$I:$I,"&gt;=11:00",'Daten Unfälle'!$I:$I,"&lt;12:00",'Daten Unfälle'!$B:$B,C$5,'Daten Unfälle'!$L:$L,"w")</f>
        <v>8</v>
      </c>
      <c r="D17" s="2">
        <f>COUNTIFS('Daten Unfälle'!$I:$I,"&gt;=11:00",'Daten Unfälle'!$I:$I,"&lt;12:00",'Daten Unfälle'!$B:$B,D$5,'Daten Unfälle'!$L:$L,"w")</f>
        <v>42</v>
      </c>
      <c r="E17" s="2">
        <f>COUNTIFS('Daten Unfälle'!$I:$I,"&gt;=11:00",'Daten Unfälle'!$I:$I,"&lt;12:00",'Daten Unfälle'!$B:$B,E$5,'Daten Unfälle'!$L:$L,"w")</f>
        <v>0</v>
      </c>
      <c r="F17" s="2">
        <f>COUNTIFS('Daten Unfälle'!$I:$I,"&gt;=11:00",'Daten Unfälle'!$I:$I,"&lt;12:00",'Daten Unfälle'!$B:$B,F$5,'Daten Unfälle'!$L:$L,"w")</f>
        <v>2</v>
      </c>
      <c r="G17" s="2">
        <f>COUNTIFS('Daten Unfälle'!$I:$I,"&gt;=11:00",'Daten Unfälle'!$I:$I,"&lt;12:00",'Daten Unfälle'!$B:$B,G$5,'Daten Unfälle'!$L:$L,"w")</f>
        <v>43</v>
      </c>
      <c r="H17" s="2">
        <f>COUNTIFS('Daten Unfälle'!$I:$I,"&gt;=11:00",'Daten Unfälle'!$I:$I,"&lt;12:00",'Daten Unfälle'!$L:$L,"w")</f>
        <v>96</v>
      </c>
      <c r="I17" s="2">
        <f t="shared" si="0"/>
        <v>96</v>
      </c>
      <c r="J17" s="212">
        <v>0.5</v>
      </c>
      <c r="K17" s="2">
        <f>COUNTIFS('Daten Unfälle'!$I:$I,"&gt;=11:00",'Daten Unfälle'!$I:$I,"&lt;12:00",'Daten Unfälle'!$B:$B,B$5,'Daten Unfälle'!$L:$L,"m")</f>
        <v>52</v>
      </c>
      <c r="L17" s="2">
        <f>COUNTIFS('Daten Unfälle'!$I:$I,"&gt;=11:00",'Daten Unfälle'!$I:$I,"&lt;12:00",'Daten Unfälle'!$B:$B,C$5,'Daten Unfälle'!$L:$L,"m")</f>
        <v>30</v>
      </c>
      <c r="M17" s="2">
        <f>COUNTIFS('Daten Unfälle'!$I:$I,"&gt;=11:00",'Daten Unfälle'!$I:$I,"&lt;12:00",'Daten Unfälle'!$B:$B,D$5,'Daten Unfälle'!$L:$L,"m")</f>
        <v>66</v>
      </c>
      <c r="N17" s="2">
        <f>COUNTIFS('Daten Unfälle'!$I:$I,"&gt;=11:00",'Daten Unfälle'!$I:$I,"&lt;12:00",'Daten Unfälle'!$B:$B,E$5,'Daten Unfälle'!$L:$L,"m")</f>
        <v>0</v>
      </c>
      <c r="O17" s="2">
        <f>COUNTIFS('Daten Unfälle'!$I:$I,"&gt;=11:00",'Daten Unfälle'!$I:$I,"&lt;12:00",'Daten Unfälle'!$B:$B,F$5,'Daten Unfälle'!$L:$L,"m")</f>
        <v>2</v>
      </c>
      <c r="P17" s="2">
        <f>COUNTIFS('Daten Unfälle'!$I:$I,"&gt;=11:00",'Daten Unfälle'!$I:$I,"&lt;12:00",'Daten Unfälle'!$B:$B,G$5,'Daten Unfälle'!$L:$L,"m")</f>
        <v>106</v>
      </c>
      <c r="Q17" s="2">
        <f>COUNTIFS('Daten Unfälle'!$I:$I,"&gt;=11:00",'Daten Unfälle'!$I:$I,"&lt;12:00",'Daten Unfälle'!$L:$L,"m")</f>
        <v>257</v>
      </c>
      <c r="R17" s="2">
        <f t="shared" si="1"/>
        <v>256</v>
      </c>
      <c r="S17" s="212">
        <v>0.5</v>
      </c>
      <c r="T17" s="2">
        <f>COUNTIFS('Daten Unfälle'!$I:$I,"&gt;=11:00",'Daten Unfälle'!$I:$I,"&lt;12:00",'Daten Unfälle'!$B:$B,K$5)</f>
        <v>54</v>
      </c>
      <c r="U17" s="2">
        <f>COUNTIFS('Daten Unfälle'!$I:$I,"&gt;=11:00",'Daten Unfälle'!$I:$I,"&lt;12:00",'Daten Unfälle'!$B:$B,L$5)</f>
        <v>38</v>
      </c>
      <c r="V17" s="2">
        <f>COUNTIFS('Daten Unfälle'!$I:$I,"&gt;=11:00",'Daten Unfälle'!$I:$I,"&lt;12:00",'Daten Unfälle'!$B:$B,M$5)</f>
        <v>108</v>
      </c>
      <c r="W17" s="2">
        <f>COUNTIFS('Daten Unfälle'!$I:$I,"&gt;=11:00",'Daten Unfälle'!$I:$I,"&lt;12:00",'Daten Unfälle'!$B:$B,N$5)</f>
        <v>0</v>
      </c>
      <c r="X17" s="2">
        <f>COUNTIFS('Daten Unfälle'!$I:$I,"&gt;=11:00",'Daten Unfälle'!$I:$I,"&lt;12:00",'Daten Unfälle'!$B:$B,O$5)</f>
        <v>4</v>
      </c>
      <c r="Y17" s="2">
        <f>COUNTIFS('Daten Unfälle'!$I:$I,"&gt;=11:00",'Daten Unfälle'!$I:$I,"&lt;12:00",'Daten Unfälle'!$B:$B,P$5)</f>
        <v>153</v>
      </c>
      <c r="Z17" s="2">
        <f>COUNTIFS('Daten Unfälle'!$I:$I,"&gt;=11:00",'Daten Unfälle'!$I:$I,"&lt;12:00")</f>
        <v>358</v>
      </c>
      <c r="AA17" s="2">
        <f t="shared" si="2"/>
        <v>357</v>
      </c>
      <c r="AB17" s="2">
        <v>12</v>
      </c>
      <c r="AC17" s="2">
        <f>COUNTIFS('Daten Unfälle'!$G:$G,$AB17,'Daten Unfälle'!$B:$B,AC$5)</f>
        <v>44</v>
      </c>
      <c r="AD17" s="2">
        <f>COUNTIFS('Daten Unfälle'!$G:$G,$AB17,'Daten Unfälle'!$B:$B,AD$5)</f>
        <v>48</v>
      </c>
      <c r="AE17" s="2">
        <f>COUNTIFS('Daten Unfälle'!$G:$G,$AB17,'Daten Unfälle'!$B:$B,AE$5)</f>
        <v>107</v>
      </c>
      <c r="AF17" s="2">
        <f>COUNTIFS('Daten Unfälle'!$G:$G,$AB17,'Daten Unfälle'!$B:$B,AF$5)</f>
        <v>5</v>
      </c>
      <c r="AG17" s="2">
        <f>COUNTIFS('Daten Unfälle'!$G:$G,$AB17,'Daten Unfälle'!$B:$B,AG$5)</f>
        <v>0</v>
      </c>
      <c r="AH17" s="2">
        <f>COUNTIFS('Daten Unfälle'!$G:$G,$AB17,'Daten Unfälle'!$B:$B,AH$5)</f>
        <v>252</v>
      </c>
      <c r="AI17" s="2">
        <f>COUNTIFS('Daten Unfälle'!$G:$G,$AB17)</f>
        <v>459</v>
      </c>
      <c r="AJ17" s="2">
        <f t="shared" si="3"/>
        <v>456</v>
      </c>
    </row>
    <row r="18" spans="1:38" x14ac:dyDescent="0.25">
      <c r="A18" s="212">
        <v>0.54166666666666696</v>
      </c>
      <c r="B18" s="2">
        <f>COUNTIFS('Daten Unfälle'!$I:$I,"&gt;=12:00",'Daten Unfälle'!$I:$I,"&lt;13:00",'Daten Unfälle'!$B:$B,B$5,'Daten Unfälle'!$L:$L,"w")</f>
        <v>0</v>
      </c>
      <c r="C18" s="2">
        <f>COUNTIFS('Daten Unfälle'!$I:$I,"&gt;=12:00",'Daten Unfälle'!$I:$I,"&lt;13:00",'Daten Unfälle'!$B:$B,C$5,'Daten Unfälle'!$L:$L,"w")</f>
        <v>6</v>
      </c>
      <c r="D18" s="2">
        <f>COUNTIFS('Daten Unfälle'!$I:$I,"&gt;=12:00",'Daten Unfälle'!$I:$I,"&lt;13:00",'Daten Unfälle'!$B:$B,D$5,'Daten Unfälle'!$L:$L,"w")</f>
        <v>26</v>
      </c>
      <c r="E18" s="2">
        <f>COUNTIFS('Daten Unfälle'!$I:$I,"&gt;=12:00",'Daten Unfälle'!$I:$I,"&lt;13:00",'Daten Unfälle'!$B:$B,E$5,'Daten Unfälle'!$L:$L,"w")</f>
        <v>0</v>
      </c>
      <c r="F18" s="2">
        <f>COUNTIFS('Daten Unfälle'!$I:$I,"&gt;=12:00",'Daten Unfälle'!$I:$I,"&lt;13:00",'Daten Unfälle'!$B:$B,F$5,'Daten Unfälle'!$L:$L,"w")</f>
        <v>6</v>
      </c>
      <c r="G18" s="2">
        <f>COUNTIFS('Daten Unfälle'!$I:$I,"&gt;=12:00",'Daten Unfälle'!$I:$I,"&lt;13:00",'Daten Unfälle'!$B:$B,G$5,'Daten Unfälle'!$L:$L,"w")</f>
        <v>33</v>
      </c>
      <c r="H18" s="2">
        <f>COUNTIFS('Daten Unfälle'!$I:$I,"&gt;=12:00",'Daten Unfälle'!$I:$I,"&lt;13:00",'Daten Unfälle'!$L:$L,"w")</f>
        <v>72</v>
      </c>
      <c r="I18" s="2">
        <f t="shared" si="0"/>
        <v>71</v>
      </c>
      <c r="J18" s="212">
        <v>0.54166666666666696</v>
      </c>
      <c r="K18" s="2">
        <f>COUNTIFS('Daten Unfälle'!$I:$I,"&gt;=12:00",'Daten Unfälle'!$I:$I,"&lt;13:00",'Daten Unfälle'!$B:$B,B$5,'Daten Unfälle'!$L:$L,"m")</f>
        <v>35</v>
      </c>
      <c r="L18" s="2">
        <f>COUNTIFS('Daten Unfälle'!$I:$I,"&gt;=12:00",'Daten Unfälle'!$I:$I,"&lt;13:00",'Daten Unfälle'!$B:$B,C$5,'Daten Unfälle'!$L:$L,"m")</f>
        <v>29</v>
      </c>
      <c r="M18" s="2">
        <f>COUNTIFS('Daten Unfälle'!$I:$I,"&gt;=12:00",'Daten Unfälle'!$I:$I,"&lt;13:00",'Daten Unfälle'!$B:$B,D$5,'Daten Unfälle'!$L:$L,"m")</f>
        <v>51</v>
      </c>
      <c r="N18" s="2">
        <f>COUNTIFS('Daten Unfälle'!$I:$I,"&gt;=12:00",'Daten Unfälle'!$I:$I,"&lt;13:00",'Daten Unfälle'!$B:$B,E$5,'Daten Unfälle'!$L:$L,"m")</f>
        <v>2</v>
      </c>
      <c r="O18" s="2">
        <f>COUNTIFS('Daten Unfälle'!$I:$I,"&gt;=12:00",'Daten Unfälle'!$I:$I,"&lt;13:00",'Daten Unfälle'!$B:$B,F$5,'Daten Unfälle'!$L:$L,"m")</f>
        <v>4</v>
      </c>
      <c r="P18" s="2">
        <f>COUNTIFS('Daten Unfälle'!$I:$I,"&gt;=12:00",'Daten Unfälle'!$I:$I,"&lt;13:00",'Daten Unfälle'!$B:$B,G$5,'Daten Unfälle'!$L:$L,"m")</f>
        <v>92</v>
      </c>
      <c r="Q18" s="2">
        <f>COUNTIFS('Daten Unfälle'!$I:$I,"&gt;=12:00",'Daten Unfälle'!$I:$I,"&lt;13:00",'Daten Unfälle'!$L:$L,"m")</f>
        <v>213</v>
      </c>
      <c r="R18" s="2">
        <f t="shared" si="1"/>
        <v>213</v>
      </c>
      <c r="S18" s="212">
        <v>0.54166666666666696</v>
      </c>
      <c r="T18" s="2">
        <f>COUNTIFS('Daten Unfälle'!$I:$I,"&gt;=12:00",'Daten Unfälle'!$I:$I,"&lt;13:00",'Daten Unfälle'!$B:$B,K$5)</f>
        <v>36</v>
      </c>
      <c r="U18" s="2">
        <f>COUNTIFS('Daten Unfälle'!$I:$I,"&gt;=12:00",'Daten Unfälle'!$I:$I,"&lt;13:00",'Daten Unfälle'!$B:$B,L$5)</f>
        <v>35</v>
      </c>
      <c r="V18" s="2">
        <f>COUNTIFS('Daten Unfälle'!$I:$I,"&gt;=12:00",'Daten Unfälle'!$I:$I,"&lt;13:00",'Daten Unfälle'!$B:$B,M$5)</f>
        <v>79</v>
      </c>
      <c r="W18" s="2">
        <f>COUNTIFS('Daten Unfälle'!$I:$I,"&gt;=12:00",'Daten Unfälle'!$I:$I,"&lt;13:00",'Daten Unfälle'!$B:$B,N$5)</f>
        <v>2</v>
      </c>
      <c r="X18" s="2">
        <f>COUNTIFS('Daten Unfälle'!$I:$I,"&gt;=12:00",'Daten Unfälle'!$I:$I,"&lt;13:00",'Daten Unfälle'!$B:$B,O$5)</f>
        <v>12</v>
      </c>
      <c r="Y18" s="2">
        <f>COUNTIFS('Daten Unfälle'!$I:$I,"&gt;=12:00",'Daten Unfälle'!$I:$I,"&lt;13:00",'Daten Unfälle'!$B:$B,P$5)</f>
        <v>139</v>
      </c>
      <c r="Z18" s="2">
        <f>COUNTIFS('Daten Unfälle'!$I:$I,"&gt;=12:00",'Daten Unfälle'!$I:$I,"&lt;13:00")</f>
        <v>304</v>
      </c>
      <c r="AA18" s="2">
        <f t="shared" si="2"/>
        <v>303</v>
      </c>
      <c r="AJ18" s="2">
        <f>SUM(AJ6:AJ17)</f>
        <v>5632</v>
      </c>
    </row>
    <row r="19" spans="1:38" x14ac:dyDescent="0.25">
      <c r="A19" s="212">
        <v>0.58333333333333304</v>
      </c>
      <c r="B19" s="2">
        <f>COUNTIFS('Daten Unfälle'!$I:$I,"&gt;=13:00",'Daten Unfälle'!$I:$I,"&lt;14:00",'Daten Unfälle'!$B:$B,B$5,'Daten Unfälle'!$L:$L,"w")</f>
        <v>0</v>
      </c>
      <c r="C19" s="2">
        <f>COUNTIFS('Daten Unfälle'!$I:$I,"&gt;=13:00",'Daten Unfälle'!$I:$I,"&lt;14:00",'Daten Unfälle'!$B:$B,C$5,'Daten Unfälle'!$L:$L,"w")</f>
        <v>10</v>
      </c>
      <c r="D19" s="2">
        <f>COUNTIFS('Daten Unfälle'!$I:$I,"&gt;=13:00",'Daten Unfälle'!$I:$I,"&lt;14:00",'Daten Unfälle'!$B:$B,D$5,'Daten Unfälle'!$L:$L,"w")</f>
        <v>26</v>
      </c>
      <c r="E19" s="2">
        <f>COUNTIFS('Daten Unfälle'!$I:$I,"&gt;=13:00",'Daten Unfälle'!$I:$I,"&lt;14:00",'Daten Unfälle'!$B:$B,E$5,'Daten Unfälle'!$L:$L,"w")</f>
        <v>0</v>
      </c>
      <c r="F19" s="2">
        <f>COUNTIFS('Daten Unfälle'!$I:$I,"&gt;=13:00",'Daten Unfälle'!$I:$I,"&lt;14:00",'Daten Unfälle'!$B:$B,F$5,'Daten Unfälle'!$L:$L,"w")</f>
        <v>0</v>
      </c>
      <c r="G19" s="2">
        <f>COUNTIFS('Daten Unfälle'!$I:$I,"&gt;=13:00",'Daten Unfälle'!$I:$I,"&lt;14:00",'Daten Unfälle'!$B:$B,G$5,'Daten Unfälle'!$L:$L,"w")</f>
        <v>44</v>
      </c>
      <c r="H19" s="2">
        <f>COUNTIFS('Daten Unfälle'!$I:$I,"&gt;=13:00",'Daten Unfälle'!$I:$I,"&lt;14:00",'Daten Unfälle'!$L:$L,"w")</f>
        <v>80</v>
      </c>
      <c r="I19" s="2">
        <f t="shared" si="0"/>
        <v>80</v>
      </c>
      <c r="J19" s="212">
        <v>0.58333333333333304</v>
      </c>
      <c r="K19" s="2">
        <f>COUNTIFS('Daten Unfälle'!$I:$I,"&gt;=13:00",'Daten Unfälle'!$I:$I,"&lt;14:00",'Daten Unfälle'!$B:$B,B$5,'Daten Unfälle'!$L:$L,"m")</f>
        <v>46</v>
      </c>
      <c r="L19" s="2">
        <f>COUNTIFS('Daten Unfälle'!$I:$I,"&gt;=13:00",'Daten Unfälle'!$I:$I,"&lt;14:00",'Daten Unfälle'!$B:$B,C$5,'Daten Unfälle'!$L:$L,"m")</f>
        <v>28</v>
      </c>
      <c r="M19" s="2">
        <f>COUNTIFS('Daten Unfälle'!$I:$I,"&gt;=13:00",'Daten Unfälle'!$I:$I,"&lt;14:00",'Daten Unfälle'!$B:$B,D$5,'Daten Unfälle'!$L:$L,"m")</f>
        <v>86</v>
      </c>
      <c r="N19" s="2">
        <f>COUNTIFS('Daten Unfälle'!$I:$I,"&gt;=13:00",'Daten Unfälle'!$I:$I,"&lt;14:00",'Daten Unfälle'!$B:$B,E$5,'Daten Unfälle'!$L:$L,"m")</f>
        <v>4</v>
      </c>
      <c r="O19" s="2">
        <f>COUNTIFS('Daten Unfälle'!$I:$I,"&gt;=13:00",'Daten Unfälle'!$I:$I,"&lt;14:00",'Daten Unfälle'!$B:$B,F$5,'Daten Unfälle'!$L:$L,"m")</f>
        <v>9</v>
      </c>
      <c r="P19" s="2">
        <f>COUNTIFS('Daten Unfälle'!$I:$I,"&gt;=13:00",'Daten Unfälle'!$I:$I,"&lt;14:00",'Daten Unfälle'!$B:$B,G$5,'Daten Unfälle'!$L:$L,"m")</f>
        <v>115</v>
      </c>
      <c r="Q19" s="2">
        <f>COUNTIFS('Daten Unfälle'!$I:$I,"&gt;=13:00",'Daten Unfälle'!$I:$I,"&lt;14:00",'Daten Unfälle'!$L:$L,"m")</f>
        <v>288</v>
      </c>
      <c r="R19" s="2">
        <f t="shared" si="1"/>
        <v>288</v>
      </c>
      <c r="S19" s="212">
        <v>0.58333333333333304</v>
      </c>
      <c r="T19" s="2">
        <f>COUNTIFS('Daten Unfälle'!$I:$I,"&gt;=13:00",'Daten Unfälle'!$I:$I,"&lt;14:00",'Daten Unfälle'!$B:$B,K$5)</f>
        <v>47</v>
      </c>
      <c r="U19" s="2">
        <f>COUNTIFS('Daten Unfälle'!$I:$I,"&gt;=13:00",'Daten Unfälle'!$I:$I,"&lt;14:00",'Daten Unfälle'!$B:$B,L$5)</f>
        <v>39</v>
      </c>
      <c r="V19" s="2">
        <f>COUNTIFS('Daten Unfälle'!$I:$I,"&gt;=13:00",'Daten Unfälle'!$I:$I,"&lt;14:00",'Daten Unfälle'!$B:$B,M$5)</f>
        <v>113</v>
      </c>
      <c r="W19" s="2">
        <f>COUNTIFS('Daten Unfälle'!$I:$I,"&gt;=13:00",'Daten Unfälle'!$I:$I,"&lt;14:00",'Daten Unfälle'!$B:$B,N$5)</f>
        <v>4</v>
      </c>
      <c r="X19" s="2">
        <f>COUNTIFS('Daten Unfälle'!$I:$I,"&gt;=13:00",'Daten Unfälle'!$I:$I,"&lt;14:00",'Daten Unfälle'!$B:$B,O$5)</f>
        <v>10</v>
      </c>
      <c r="Y19" s="2">
        <f>COUNTIFS('Daten Unfälle'!$I:$I,"&gt;=13:00",'Daten Unfälle'!$I:$I,"&lt;14:00",'Daten Unfälle'!$B:$B,P$5)</f>
        <v>172</v>
      </c>
      <c r="Z19" s="2">
        <f>COUNTIFS('Daten Unfälle'!$I:$I,"&gt;=13:00",'Daten Unfälle'!$I:$I,"&lt;14:00")</f>
        <v>385</v>
      </c>
      <c r="AA19" s="2">
        <f t="shared" si="2"/>
        <v>385</v>
      </c>
    </row>
    <row r="20" spans="1:38" x14ac:dyDescent="0.25">
      <c r="A20" s="212">
        <v>0.625</v>
      </c>
      <c r="B20" s="2">
        <f>COUNTIFS('Daten Unfälle'!$I:$I,"&gt;=14:00",'Daten Unfälle'!$I:$I,"&lt;15:00",'Daten Unfälle'!$B:$B,B$5,'Daten Unfälle'!$L:$L,"w")</f>
        <v>3</v>
      </c>
      <c r="C20" s="2">
        <f>COUNTIFS('Daten Unfälle'!$I:$I,"&gt;=14:00",'Daten Unfälle'!$I:$I,"&lt;15:00",'Daten Unfälle'!$B:$B,C$5,'Daten Unfälle'!$L:$L,"w")</f>
        <v>8</v>
      </c>
      <c r="D20" s="2">
        <f>COUNTIFS('Daten Unfälle'!$I:$I,"&gt;=14:00",'Daten Unfälle'!$I:$I,"&lt;15:00",'Daten Unfälle'!$B:$B,D$5,'Daten Unfälle'!$L:$L,"w")</f>
        <v>38</v>
      </c>
      <c r="E20" s="2">
        <f>COUNTIFS('Daten Unfälle'!$I:$I,"&gt;=14:00",'Daten Unfälle'!$I:$I,"&lt;15:00",'Daten Unfälle'!$B:$B,E$5,'Daten Unfälle'!$L:$L,"w")</f>
        <v>0</v>
      </c>
      <c r="F20" s="2">
        <f>COUNTIFS('Daten Unfälle'!$I:$I,"&gt;=14:00",'Daten Unfälle'!$I:$I,"&lt;15:00",'Daten Unfälle'!$B:$B,F$5,'Daten Unfälle'!$L:$L,"w")</f>
        <v>0</v>
      </c>
      <c r="G20" s="2">
        <f>COUNTIFS('Daten Unfälle'!$I:$I,"&gt;=14:00",'Daten Unfälle'!$I:$I,"&lt;15:00",'Daten Unfälle'!$B:$B,G$5,'Daten Unfälle'!$L:$L,"w")</f>
        <v>52</v>
      </c>
      <c r="H20" s="2">
        <f>COUNTIFS('Daten Unfälle'!$I:$I,"&gt;=14:00",'Daten Unfälle'!$I:$I,"&lt;15:00",'Daten Unfälle'!$L:$L,"w")</f>
        <v>102</v>
      </c>
      <c r="I20" s="2">
        <f t="shared" si="0"/>
        <v>101</v>
      </c>
      <c r="J20" s="212">
        <v>0.625</v>
      </c>
      <c r="K20" s="2">
        <f>COUNTIFS('Daten Unfälle'!$I:$I,"&gt;=14:00",'Daten Unfälle'!$I:$I,"&lt;15:00",'Daten Unfälle'!$B:$B,B$5,'Daten Unfälle'!$L:$L,"m")</f>
        <v>50</v>
      </c>
      <c r="L20" s="2">
        <f>COUNTIFS('Daten Unfälle'!$I:$I,"&gt;=14:00",'Daten Unfälle'!$I:$I,"&lt;15:00",'Daten Unfälle'!$B:$B,C$5,'Daten Unfälle'!$L:$L,"m")</f>
        <v>34</v>
      </c>
      <c r="M20" s="2">
        <f>COUNTIFS('Daten Unfälle'!$I:$I,"&gt;=14:00",'Daten Unfälle'!$I:$I,"&lt;15:00",'Daten Unfälle'!$B:$B,D$5,'Daten Unfälle'!$L:$L,"m")</f>
        <v>82</v>
      </c>
      <c r="N20" s="2">
        <f>COUNTIFS('Daten Unfälle'!$I:$I,"&gt;=14:00",'Daten Unfälle'!$I:$I,"&lt;15:00",'Daten Unfälle'!$B:$B,E$5,'Daten Unfälle'!$L:$L,"m")</f>
        <v>0</v>
      </c>
      <c r="O20" s="2">
        <f>COUNTIFS('Daten Unfälle'!$I:$I,"&gt;=14:00",'Daten Unfälle'!$I:$I,"&lt;15:00",'Daten Unfälle'!$B:$B,F$5,'Daten Unfälle'!$L:$L,"m")</f>
        <v>3</v>
      </c>
      <c r="P20" s="2">
        <f>COUNTIFS('Daten Unfälle'!$I:$I,"&gt;=14:00",'Daten Unfälle'!$I:$I,"&lt;15:00",'Daten Unfälle'!$B:$B,G$5,'Daten Unfälle'!$L:$L,"m")</f>
        <v>136</v>
      </c>
      <c r="Q20" s="2">
        <f>COUNTIFS('Daten Unfälle'!$I:$I,"&gt;=14:00",'Daten Unfälle'!$I:$I,"&lt;15:00",'Daten Unfälle'!$L:$L,"m")</f>
        <v>306</v>
      </c>
      <c r="R20" s="2">
        <f t="shared" si="1"/>
        <v>305</v>
      </c>
      <c r="S20" s="212">
        <v>0.625</v>
      </c>
      <c r="T20" s="2">
        <f>COUNTIFS('Daten Unfälle'!$I:$I,"&gt;=14:00",'Daten Unfälle'!$I:$I,"&lt;15:00",'Daten Unfälle'!$B:$B,K$5)</f>
        <v>55</v>
      </c>
      <c r="U20" s="2">
        <f>COUNTIFS('Daten Unfälle'!$I:$I,"&gt;=14:00",'Daten Unfälle'!$I:$I,"&lt;15:00",'Daten Unfälle'!$B:$B,L$5)</f>
        <v>42</v>
      </c>
      <c r="V20" s="2">
        <f>COUNTIFS('Daten Unfälle'!$I:$I,"&gt;=14:00",'Daten Unfälle'!$I:$I,"&lt;15:00",'Daten Unfälle'!$B:$B,M$5)</f>
        <v>120</v>
      </c>
      <c r="W20" s="2">
        <f>COUNTIFS('Daten Unfälle'!$I:$I,"&gt;=14:00",'Daten Unfälle'!$I:$I,"&lt;15:00",'Daten Unfälle'!$B:$B,N$5)</f>
        <v>0</v>
      </c>
      <c r="X20" s="2">
        <f>COUNTIFS('Daten Unfälle'!$I:$I,"&gt;=14:00",'Daten Unfälle'!$I:$I,"&lt;15:00",'Daten Unfälle'!$B:$B,O$5)</f>
        <v>3</v>
      </c>
      <c r="Y20" s="2">
        <f>COUNTIFS('Daten Unfälle'!$I:$I,"&gt;=14:00",'Daten Unfälle'!$I:$I,"&lt;15:00",'Daten Unfälle'!$B:$B,P$5)</f>
        <v>197</v>
      </c>
      <c r="Z20" s="2">
        <f>COUNTIFS('Daten Unfälle'!$I:$I,"&gt;=14:00",'Daten Unfälle'!$I:$I,"&lt;15:00")</f>
        <v>419</v>
      </c>
      <c r="AA20" s="2">
        <f t="shared" si="2"/>
        <v>417</v>
      </c>
    </row>
    <row r="21" spans="1:38" x14ac:dyDescent="0.25">
      <c r="A21" s="212">
        <v>0.66666666666666696</v>
      </c>
      <c r="B21" s="2">
        <f>COUNTIFS('Daten Unfälle'!$I:$I,"&gt;=15:00",'Daten Unfälle'!$I:$I,"&lt;16:00",'Daten Unfälle'!$B:$B,B$5,'Daten Unfälle'!$L:$L,"w")</f>
        <v>2</v>
      </c>
      <c r="C21" s="2">
        <f>COUNTIFS('Daten Unfälle'!$I:$I,"&gt;=15:00",'Daten Unfälle'!$I:$I,"&lt;16:00",'Daten Unfälle'!$B:$B,C$5,'Daten Unfälle'!$L:$L,"w")</f>
        <v>16</v>
      </c>
      <c r="D21" s="2">
        <f>COUNTIFS('Daten Unfälle'!$I:$I,"&gt;=15:00",'Daten Unfälle'!$I:$I,"&lt;16:00",'Daten Unfälle'!$B:$B,D$5,'Daten Unfälle'!$L:$L,"w")</f>
        <v>36</v>
      </c>
      <c r="E21" s="2">
        <f>COUNTIFS('Daten Unfälle'!$I:$I,"&gt;=15:00",'Daten Unfälle'!$I:$I,"&lt;16:00",'Daten Unfälle'!$B:$B,E$5,'Daten Unfälle'!$L:$L,"w")</f>
        <v>0</v>
      </c>
      <c r="F21" s="2">
        <f>COUNTIFS('Daten Unfälle'!$I:$I,"&gt;=15:00",'Daten Unfälle'!$I:$I,"&lt;16:00",'Daten Unfälle'!$B:$B,F$5,'Daten Unfälle'!$L:$L,"w")</f>
        <v>6</v>
      </c>
      <c r="G21" s="2">
        <f>COUNTIFS('Daten Unfälle'!$I:$I,"&gt;=15:00",'Daten Unfälle'!$I:$I,"&lt;16:00",'Daten Unfälle'!$B:$B,G$5,'Daten Unfälle'!$L:$L,"w")</f>
        <v>57</v>
      </c>
      <c r="H21" s="2">
        <f>COUNTIFS('Daten Unfälle'!$I:$I,"&gt;=15:00",'Daten Unfälle'!$I:$I,"&lt;16:00",'Daten Unfälle'!$L:$L,"w")</f>
        <v>117</v>
      </c>
      <c r="I21" s="2">
        <f t="shared" si="0"/>
        <v>117</v>
      </c>
      <c r="J21" s="212">
        <v>0.66666666666666696</v>
      </c>
      <c r="K21" s="2">
        <f>COUNTIFS('Daten Unfälle'!$I:$I,"&gt;=15:00",'Daten Unfälle'!$I:$I,"&lt;16:00",'Daten Unfälle'!$B:$B,B$5,'Daten Unfälle'!$L:$L,"m")</f>
        <v>63</v>
      </c>
      <c r="L21" s="2">
        <f>COUNTIFS('Daten Unfälle'!$I:$I,"&gt;=15:00",'Daten Unfälle'!$I:$I,"&lt;16:00",'Daten Unfälle'!$B:$B,C$5,'Daten Unfälle'!$L:$L,"m")</f>
        <v>42</v>
      </c>
      <c r="M21" s="2">
        <f>COUNTIFS('Daten Unfälle'!$I:$I,"&gt;=15:00",'Daten Unfälle'!$I:$I,"&lt;16:00",'Daten Unfälle'!$B:$B,D$5,'Daten Unfälle'!$L:$L,"m")</f>
        <v>92</v>
      </c>
      <c r="N21" s="2">
        <f>COUNTIFS('Daten Unfälle'!$I:$I,"&gt;=15:00",'Daten Unfälle'!$I:$I,"&lt;16:00",'Daten Unfälle'!$B:$B,E$5,'Daten Unfälle'!$L:$L,"m")</f>
        <v>4</v>
      </c>
      <c r="O21" s="2">
        <f>COUNTIFS('Daten Unfälle'!$I:$I,"&gt;=15:00",'Daten Unfälle'!$I:$I,"&lt;16:00",'Daten Unfälle'!$B:$B,F$5,'Daten Unfälle'!$L:$L,"m")</f>
        <v>4</v>
      </c>
      <c r="P21" s="2">
        <f>COUNTIFS('Daten Unfälle'!$I:$I,"&gt;=15:00",'Daten Unfälle'!$I:$I,"&lt;16:00",'Daten Unfälle'!$B:$B,G$5,'Daten Unfälle'!$L:$L,"m")</f>
        <v>125</v>
      </c>
      <c r="Q21" s="2">
        <f>COUNTIFS('Daten Unfälle'!$I:$I,"&gt;=15:00",'Daten Unfälle'!$I:$I,"&lt;16:00",'Daten Unfälle'!$L:$L,"m")</f>
        <v>330</v>
      </c>
      <c r="R21" s="2">
        <f t="shared" si="1"/>
        <v>330</v>
      </c>
      <c r="S21" s="212">
        <v>0.66666666666666696</v>
      </c>
      <c r="T21" s="2">
        <f>COUNTIFS('Daten Unfälle'!$I:$I,"&gt;=15:00",'Daten Unfälle'!$I:$I,"&lt;16:00",'Daten Unfälle'!$B:$B,K$5)</f>
        <v>68</v>
      </c>
      <c r="U21" s="2">
        <f>COUNTIFS('Daten Unfälle'!$I:$I,"&gt;=15:00",'Daten Unfälle'!$I:$I,"&lt;16:00",'Daten Unfälle'!$B:$B,L$5)</f>
        <v>59</v>
      </c>
      <c r="V21" s="2">
        <f>COUNTIFS('Daten Unfälle'!$I:$I,"&gt;=15:00",'Daten Unfälle'!$I:$I,"&lt;16:00",'Daten Unfälle'!$B:$B,M$5)</f>
        <v>128</v>
      </c>
      <c r="W21" s="2">
        <f>COUNTIFS('Daten Unfälle'!$I:$I,"&gt;=15:00",'Daten Unfälle'!$I:$I,"&lt;16:00",'Daten Unfälle'!$B:$B,N$5)</f>
        <v>4</v>
      </c>
      <c r="X21" s="2">
        <f>COUNTIFS('Daten Unfälle'!$I:$I,"&gt;=15:00",'Daten Unfälle'!$I:$I,"&lt;16:00",'Daten Unfälle'!$B:$B,O$5)</f>
        <v>10</v>
      </c>
      <c r="Y21" s="2">
        <f>COUNTIFS('Daten Unfälle'!$I:$I,"&gt;=15:00",'Daten Unfälle'!$I:$I,"&lt;16:00",'Daten Unfälle'!$B:$B,P$5)</f>
        <v>192</v>
      </c>
      <c r="Z21" s="2">
        <f>COUNTIFS('Daten Unfälle'!$I:$I,"&gt;=15:00",'Daten Unfälle'!$I:$I,"&lt;16:00")</f>
        <v>461</v>
      </c>
      <c r="AA21" s="2">
        <f t="shared" si="2"/>
        <v>461</v>
      </c>
    </row>
    <row r="22" spans="1:38" x14ac:dyDescent="0.25">
      <c r="A22" s="212">
        <v>0.70833333333333304</v>
      </c>
      <c r="B22" s="2">
        <f>COUNTIFS('Daten Unfälle'!$I:$I,"&gt;=16:00",'Daten Unfälle'!$I:$I,"&lt;17:00",'Daten Unfälle'!$B:$B,B$5,'Daten Unfälle'!$L:$L,"w")</f>
        <v>0</v>
      </c>
      <c r="C22" s="2">
        <f>COUNTIFS('Daten Unfälle'!$I:$I,"&gt;=16:00",'Daten Unfälle'!$I:$I,"&lt;17:00",'Daten Unfälle'!$B:$B,C$5,'Daten Unfälle'!$L:$L,"w")</f>
        <v>8</v>
      </c>
      <c r="D22" s="2">
        <f>COUNTIFS('Daten Unfälle'!$I:$I,"&gt;=16:00",'Daten Unfälle'!$I:$I,"&lt;17:00",'Daten Unfälle'!$B:$B,D$5,'Daten Unfälle'!$L:$L,"w")</f>
        <v>54</v>
      </c>
      <c r="E22" s="2">
        <f>COUNTIFS('Daten Unfälle'!$I:$I,"&gt;=16:00",'Daten Unfälle'!$I:$I,"&lt;17:00",'Daten Unfälle'!$B:$B,E$5,'Daten Unfälle'!$L:$L,"w")</f>
        <v>0</v>
      </c>
      <c r="F22" s="2">
        <f>COUNTIFS('Daten Unfälle'!$I:$I,"&gt;=16:00",'Daten Unfälle'!$I:$I,"&lt;17:00",'Daten Unfälle'!$B:$B,F$5,'Daten Unfälle'!$L:$L,"w")</f>
        <v>6</v>
      </c>
      <c r="G22" s="2">
        <f>COUNTIFS('Daten Unfälle'!$I:$I,"&gt;=16:00",'Daten Unfälle'!$I:$I,"&lt;17:00",'Daten Unfälle'!$B:$B,G$5,'Daten Unfälle'!$L:$L,"w")</f>
        <v>57</v>
      </c>
      <c r="H22" s="2">
        <f>COUNTIFS('Daten Unfälle'!$I:$I,"&gt;=16:00",'Daten Unfälle'!$I:$I,"&lt;17:00",'Daten Unfälle'!$L:$L,"w")</f>
        <v>125</v>
      </c>
      <c r="I22" s="2">
        <f t="shared" si="0"/>
        <v>125</v>
      </c>
      <c r="J22" s="212">
        <v>0.70833333333333304</v>
      </c>
      <c r="K22" s="2">
        <f>COUNTIFS('Daten Unfälle'!$I:$I,"&gt;=16:00",'Daten Unfälle'!$I:$I,"&lt;17:00",'Daten Unfälle'!$B:$B,B$5,'Daten Unfälle'!$L:$L,"m")</f>
        <v>44</v>
      </c>
      <c r="L22" s="2">
        <f>COUNTIFS('Daten Unfälle'!$I:$I,"&gt;=16:00",'Daten Unfälle'!$I:$I,"&lt;17:00",'Daten Unfälle'!$B:$B,C$5,'Daten Unfälle'!$L:$L,"m")</f>
        <v>37</v>
      </c>
      <c r="M22" s="2">
        <f>COUNTIFS('Daten Unfälle'!$I:$I,"&gt;=16:00",'Daten Unfälle'!$I:$I,"&lt;17:00",'Daten Unfälle'!$B:$B,D$5,'Daten Unfälle'!$L:$L,"m")</f>
        <v>83</v>
      </c>
      <c r="N22" s="2">
        <f>COUNTIFS('Daten Unfälle'!$I:$I,"&gt;=16:00",'Daten Unfälle'!$I:$I,"&lt;17:00",'Daten Unfälle'!$B:$B,E$5,'Daten Unfälle'!$L:$L,"m")</f>
        <v>0</v>
      </c>
      <c r="O22" s="2">
        <f>COUNTIFS('Daten Unfälle'!$I:$I,"&gt;=16:00",'Daten Unfälle'!$I:$I,"&lt;17:00",'Daten Unfälle'!$B:$B,F$5,'Daten Unfälle'!$L:$L,"m")</f>
        <v>9</v>
      </c>
      <c r="P22" s="2">
        <f>COUNTIFS('Daten Unfälle'!$I:$I,"&gt;=16:00",'Daten Unfälle'!$I:$I,"&lt;17:00",'Daten Unfälle'!$B:$B,G$5,'Daten Unfälle'!$L:$L,"m")</f>
        <v>135</v>
      </c>
      <c r="Q22" s="2">
        <f>COUNTIFS('Daten Unfälle'!$I:$I,"&gt;=16:00",'Daten Unfälle'!$I:$I,"&lt;17:00",'Daten Unfälle'!$L:$L,"m")</f>
        <v>308</v>
      </c>
      <c r="R22" s="2">
        <f t="shared" si="1"/>
        <v>308</v>
      </c>
      <c r="S22" s="212">
        <v>0.70833333333333304</v>
      </c>
      <c r="T22" s="2">
        <f>COUNTIFS('Daten Unfälle'!$I:$I,"&gt;=16:00",'Daten Unfälle'!$I:$I,"&lt;17:00",'Daten Unfälle'!$B:$B,K$5)</f>
        <v>45</v>
      </c>
      <c r="U22" s="2">
        <f>COUNTIFS('Daten Unfälle'!$I:$I,"&gt;=16:00",'Daten Unfälle'!$I:$I,"&lt;17:00",'Daten Unfälle'!$B:$B,L$5)</f>
        <v>46</v>
      </c>
      <c r="V22" s="2">
        <f>COUNTIFS('Daten Unfälle'!$I:$I,"&gt;=16:00",'Daten Unfälle'!$I:$I,"&lt;17:00",'Daten Unfälle'!$B:$B,M$5)</f>
        <v>137</v>
      </c>
      <c r="W22" s="2">
        <f>COUNTIFS('Daten Unfälle'!$I:$I,"&gt;=16:00",'Daten Unfälle'!$I:$I,"&lt;17:00",'Daten Unfälle'!$B:$B,N$5)</f>
        <v>0</v>
      </c>
      <c r="X22" s="2">
        <f>COUNTIFS('Daten Unfälle'!$I:$I,"&gt;=16:00",'Daten Unfälle'!$I:$I,"&lt;17:00",'Daten Unfälle'!$B:$B,O$5)</f>
        <v>16</v>
      </c>
      <c r="Y22" s="2">
        <f>COUNTIFS('Daten Unfälle'!$I:$I,"&gt;=16:00",'Daten Unfälle'!$I:$I,"&lt;17:00",'Daten Unfälle'!$B:$B,P$5)</f>
        <v>208</v>
      </c>
      <c r="Z22" s="2">
        <f>COUNTIFS('Daten Unfälle'!$I:$I,"&gt;=16:00",'Daten Unfälle'!$I:$I,"&lt;17:00")</f>
        <v>452</v>
      </c>
      <c r="AA22" s="2">
        <f t="shared" si="2"/>
        <v>452</v>
      </c>
    </row>
    <row r="23" spans="1:38" x14ac:dyDescent="0.25">
      <c r="A23" s="212">
        <v>0.75</v>
      </c>
      <c r="B23" s="2">
        <f>COUNTIFS('Daten Unfälle'!$I:$I,"&gt;=17:00",'Daten Unfälle'!$I:$I,"&lt;18:00",'Daten Unfälle'!$B:$B,B$5,'Daten Unfälle'!$L:$L,"w")</f>
        <v>1</v>
      </c>
      <c r="C23" s="2">
        <f>COUNTIFS('Daten Unfälle'!$I:$I,"&gt;=17:00",'Daten Unfälle'!$I:$I,"&lt;18:00",'Daten Unfälle'!$B:$B,C$5,'Daten Unfälle'!$L:$L,"w")</f>
        <v>8</v>
      </c>
      <c r="D23" s="2">
        <f>COUNTIFS('Daten Unfälle'!$I:$I,"&gt;=17:00",'Daten Unfälle'!$I:$I,"&lt;18:00",'Daten Unfälle'!$B:$B,D$5,'Daten Unfälle'!$L:$L,"w")</f>
        <v>37</v>
      </c>
      <c r="E23" s="2">
        <f>COUNTIFS('Daten Unfälle'!$I:$I,"&gt;=17:00",'Daten Unfälle'!$I:$I,"&lt;18:00",'Daten Unfälle'!$B:$B,E$5,'Daten Unfälle'!$L:$L,"w")</f>
        <v>0</v>
      </c>
      <c r="F23" s="2">
        <f>COUNTIFS('Daten Unfälle'!$I:$I,"&gt;=17:00",'Daten Unfälle'!$I:$I,"&lt;18:00",'Daten Unfälle'!$B:$B,F$5,'Daten Unfälle'!$L:$L,"w")</f>
        <v>2</v>
      </c>
      <c r="G23" s="2">
        <f>COUNTIFS('Daten Unfälle'!$I:$I,"&gt;=17:00",'Daten Unfälle'!$I:$I,"&lt;18:00",'Daten Unfälle'!$B:$B,G$5,'Daten Unfälle'!$L:$L,"w")</f>
        <v>50</v>
      </c>
      <c r="H23" s="2">
        <f>COUNTIFS('Daten Unfälle'!$I:$I,"&gt;=17:00",'Daten Unfälle'!$I:$I,"&lt;18:00",'Daten Unfälle'!$L:$L,"w")</f>
        <v>98</v>
      </c>
      <c r="I23" s="2">
        <f t="shared" si="0"/>
        <v>98</v>
      </c>
      <c r="J23" s="212">
        <v>0.75</v>
      </c>
      <c r="K23" s="2">
        <f>COUNTIFS('Daten Unfälle'!$I:$I,"&gt;=17:00",'Daten Unfälle'!$I:$I,"&lt;18:00",'Daten Unfälle'!$B:$B,B$5,'Daten Unfälle'!$L:$L,"m")</f>
        <v>28</v>
      </c>
      <c r="L23" s="2">
        <f>COUNTIFS('Daten Unfälle'!$I:$I,"&gt;=17:00",'Daten Unfälle'!$I:$I,"&lt;18:00",'Daten Unfälle'!$B:$B,C$5,'Daten Unfälle'!$L:$L,"m")</f>
        <v>42</v>
      </c>
      <c r="M23" s="2">
        <f>COUNTIFS('Daten Unfälle'!$I:$I,"&gt;=17:00",'Daten Unfälle'!$I:$I,"&lt;18:00",'Daten Unfälle'!$B:$B,D$5,'Daten Unfälle'!$L:$L,"m")</f>
        <v>82</v>
      </c>
      <c r="N23" s="2">
        <f>COUNTIFS('Daten Unfälle'!$I:$I,"&gt;=17:00",'Daten Unfälle'!$I:$I,"&lt;18:00",'Daten Unfälle'!$B:$B,E$5,'Daten Unfälle'!$L:$L,"m")</f>
        <v>2</v>
      </c>
      <c r="O23" s="2">
        <f>COUNTIFS('Daten Unfälle'!$I:$I,"&gt;=17:00",'Daten Unfälle'!$I:$I,"&lt;18:00",'Daten Unfälle'!$B:$B,F$5,'Daten Unfälle'!$L:$L,"m")</f>
        <v>5</v>
      </c>
      <c r="P23" s="2">
        <f>COUNTIFS('Daten Unfälle'!$I:$I,"&gt;=17:00",'Daten Unfälle'!$I:$I,"&lt;18:00",'Daten Unfälle'!$B:$B,G$5,'Daten Unfälle'!$L:$L,"m")</f>
        <v>145</v>
      </c>
      <c r="Q23" s="2">
        <f>COUNTIFS('Daten Unfälle'!$I:$I,"&gt;=17:00",'Daten Unfälle'!$I:$I,"&lt;18:00",'Daten Unfälle'!$L:$L,"m")</f>
        <v>306</v>
      </c>
      <c r="R23" s="2">
        <f t="shared" si="1"/>
        <v>304</v>
      </c>
      <c r="S23" s="212">
        <v>0.75</v>
      </c>
      <c r="T23" s="2">
        <f>COUNTIFS('Daten Unfälle'!$I:$I,"&gt;=17:00",'Daten Unfälle'!$I:$I,"&lt;18:00",'Daten Unfälle'!$B:$B,K$5)</f>
        <v>29</v>
      </c>
      <c r="U23" s="2">
        <f>COUNTIFS('Daten Unfälle'!$I:$I,"&gt;=17:00",'Daten Unfälle'!$I:$I,"&lt;18:00",'Daten Unfälle'!$B:$B,L$5)</f>
        <v>51</v>
      </c>
      <c r="V23" s="2">
        <f>COUNTIFS('Daten Unfälle'!$I:$I,"&gt;=17:00",'Daten Unfälle'!$I:$I,"&lt;18:00",'Daten Unfälle'!$B:$B,M$5)</f>
        <v>120</v>
      </c>
      <c r="W23" s="2">
        <f>COUNTIFS('Daten Unfälle'!$I:$I,"&gt;=17:00",'Daten Unfälle'!$I:$I,"&lt;18:00",'Daten Unfälle'!$B:$B,N$5)</f>
        <v>2</v>
      </c>
      <c r="X23" s="2">
        <f>COUNTIFS('Daten Unfälle'!$I:$I,"&gt;=17:00",'Daten Unfälle'!$I:$I,"&lt;18:00",'Daten Unfälle'!$B:$B,O$5)</f>
        <v>8</v>
      </c>
      <c r="Y23" s="2">
        <f>COUNTIFS('Daten Unfälle'!$I:$I,"&gt;=17:00",'Daten Unfälle'!$I:$I,"&lt;18:00",'Daten Unfälle'!$B:$B,P$5)</f>
        <v>219</v>
      </c>
      <c r="Z23" s="2">
        <f>COUNTIFS('Daten Unfälle'!$I:$I,"&gt;=17:00",'Daten Unfälle'!$I:$I,"&lt;18:00")</f>
        <v>431</v>
      </c>
      <c r="AA23" s="2">
        <f t="shared" si="2"/>
        <v>429</v>
      </c>
    </row>
    <row r="24" spans="1:38" x14ac:dyDescent="0.25">
      <c r="A24" s="212">
        <v>0.79166666666666696</v>
      </c>
      <c r="B24" s="2">
        <f>COUNTIFS('Daten Unfälle'!$I:$I,"&gt;=18:00",'Daten Unfälle'!$I:$I,"&lt;19:00",'Daten Unfälle'!$B:$B,B$5,'Daten Unfälle'!$L:$L,"w")</f>
        <v>1</v>
      </c>
      <c r="C24" s="2">
        <f>COUNTIFS('Daten Unfälle'!$I:$I,"&gt;=18:00",'Daten Unfälle'!$I:$I,"&lt;19:00",'Daten Unfälle'!$B:$B,C$5,'Daten Unfälle'!$L:$L,"w")</f>
        <v>2</v>
      </c>
      <c r="D24" s="2">
        <f>COUNTIFS('Daten Unfälle'!$I:$I,"&gt;=18:00",'Daten Unfälle'!$I:$I,"&lt;19:00",'Daten Unfälle'!$B:$B,D$5,'Daten Unfälle'!$L:$L,"w")</f>
        <v>13</v>
      </c>
      <c r="E24" s="2">
        <f>COUNTIFS('Daten Unfälle'!$I:$I,"&gt;=18:00",'Daten Unfälle'!$I:$I,"&lt;19:00",'Daten Unfälle'!$B:$B,E$5,'Daten Unfälle'!$L:$L,"w")</f>
        <v>0</v>
      </c>
      <c r="F24" s="2">
        <f>COUNTIFS('Daten Unfälle'!$I:$I,"&gt;=18:00",'Daten Unfälle'!$I:$I,"&lt;19:00",'Daten Unfälle'!$B:$B,F$5,'Daten Unfälle'!$L:$L,"w")</f>
        <v>1</v>
      </c>
      <c r="G24" s="2">
        <f>COUNTIFS('Daten Unfälle'!$I:$I,"&gt;=18:00",'Daten Unfälle'!$I:$I,"&lt;19:00",'Daten Unfälle'!$B:$B,G$5,'Daten Unfälle'!$L:$L,"w")</f>
        <v>54</v>
      </c>
      <c r="H24" s="2">
        <f>COUNTIFS('Daten Unfälle'!$I:$I,"&gt;=18:00",'Daten Unfälle'!$I:$I,"&lt;19:00",'Daten Unfälle'!$L:$L,"w")</f>
        <v>71</v>
      </c>
      <c r="I24" s="2">
        <f t="shared" si="0"/>
        <v>71</v>
      </c>
      <c r="J24" s="212">
        <v>0.79166666666666696</v>
      </c>
      <c r="K24" s="2">
        <f>COUNTIFS('Daten Unfälle'!$I:$I,"&gt;=18:00",'Daten Unfälle'!$I:$I,"&lt;19:00",'Daten Unfälle'!$B:$B,B$5,'Daten Unfälle'!$L:$L,"m")</f>
        <v>11</v>
      </c>
      <c r="L24" s="2">
        <f>COUNTIFS('Daten Unfälle'!$I:$I,"&gt;=18:00",'Daten Unfälle'!$I:$I,"&lt;19:00",'Daten Unfälle'!$B:$B,C$5,'Daten Unfälle'!$L:$L,"m")</f>
        <v>14</v>
      </c>
      <c r="M24" s="2">
        <f>COUNTIFS('Daten Unfälle'!$I:$I,"&gt;=18:00",'Daten Unfälle'!$I:$I,"&lt;19:00",'Daten Unfälle'!$B:$B,D$5,'Daten Unfälle'!$L:$L,"m")</f>
        <v>48</v>
      </c>
      <c r="N24" s="2">
        <f>COUNTIFS('Daten Unfälle'!$I:$I,"&gt;=18:00",'Daten Unfälle'!$I:$I,"&lt;19:00",'Daten Unfälle'!$B:$B,E$5,'Daten Unfälle'!$L:$L,"m")</f>
        <v>3</v>
      </c>
      <c r="O24" s="2">
        <f>COUNTIFS('Daten Unfälle'!$I:$I,"&gt;=18:00",'Daten Unfälle'!$I:$I,"&lt;19:00",'Daten Unfälle'!$B:$B,F$5,'Daten Unfälle'!$L:$L,"m")</f>
        <v>5</v>
      </c>
      <c r="P24" s="2">
        <f>COUNTIFS('Daten Unfälle'!$I:$I,"&gt;=18:00",'Daten Unfälle'!$I:$I,"&lt;19:00",'Daten Unfälle'!$B:$B,G$5,'Daten Unfälle'!$L:$L,"m")</f>
        <v>102</v>
      </c>
      <c r="Q24" s="2">
        <f>COUNTIFS('Daten Unfälle'!$I:$I,"&gt;=18:00",'Daten Unfälle'!$I:$I,"&lt;19:00",'Daten Unfälle'!$L:$L,"m")</f>
        <v>184</v>
      </c>
      <c r="R24" s="2">
        <f t="shared" si="1"/>
        <v>183</v>
      </c>
      <c r="S24" s="212">
        <v>0.79166666666666696</v>
      </c>
      <c r="T24" s="2">
        <f>COUNTIFS('Daten Unfälle'!$I:$I,"&gt;=18:00",'Daten Unfälle'!$I:$I,"&lt;19:00",'Daten Unfälle'!$B:$B,K$5)</f>
        <v>12</v>
      </c>
      <c r="U24" s="2">
        <f>COUNTIFS('Daten Unfälle'!$I:$I,"&gt;=18:00",'Daten Unfälle'!$I:$I,"&lt;19:00",'Daten Unfälle'!$B:$B,L$5)</f>
        <v>16</v>
      </c>
      <c r="V24" s="2">
        <f>COUNTIFS('Daten Unfälle'!$I:$I,"&gt;=18:00",'Daten Unfälle'!$I:$I,"&lt;19:00",'Daten Unfälle'!$B:$B,M$5)</f>
        <v>62</v>
      </c>
      <c r="W24" s="2">
        <f>COUNTIFS('Daten Unfälle'!$I:$I,"&gt;=18:00",'Daten Unfälle'!$I:$I,"&lt;19:00",'Daten Unfälle'!$B:$B,N$5)</f>
        <v>3</v>
      </c>
      <c r="X24" s="2">
        <f>COUNTIFS('Daten Unfälle'!$I:$I,"&gt;=18:00",'Daten Unfälle'!$I:$I,"&lt;19:00",'Daten Unfälle'!$B:$B,O$5)</f>
        <v>6</v>
      </c>
      <c r="Y24" s="2">
        <f>COUNTIFS('Daten Unfälle'!$I:$I,"&gt;=18:00",'Daten Unfälle'!$I:$I,"&lt;19:00",'Daten Unfälle'!$B:$B,P$5)</f>
        <v>165</v>
      </c>
      <c r="Z24" s="2">
        <f>COUNTIFS('Daten Unfälle'!$I:$I,"&gt;=18:00",'Daten Unfälle'!$I:$I,"&lt;19:00")</f>
        <v>266</v>
      </c>
      <c r="AA24" s="2">
        <f t="shared" si="2"/>
        <v>264</v>
      </c>
    </row>
    <row r="25" spans="1:38" x14ac:dyDescent="0.25">
      <c r="A25" s="212">
        <v>0.83333333333333304</v>
      </c>
      <c r="B25" s="2">
        <f>COUNTIFS('Daten Unfälle'!$I:$I,"&gt;=19:00",'Daten Unfälle'!$I:$I,"&lt;20:00",'Daten Unfälle'!$B:$B,B$5,'Daten Unfälle'!$L:$L,"w")</f>
        <v>1</v>
      </c>
      <c r="C25" s="2">
        <f>COUNTIFS('Daten Unfälle'!$I:$I,"&gt;=19:00",'Daten Unfälle'!$I:$I,"&lt;20:00",'Daten Unfälle'!$B:$B,C$5,'Daten Unfälle'!$L:$L,"w")</f>
        <v>1</v>
      </c>
      <c r="D25" s="2">
        <f>COUNTIFS('Daten Unfälle'!$I:$I,"&gt;=19:00",'Daten Unfälle'!$I:$I,"&lt;20:00",'Daten Unfälle'!$B:$B,D$5,'Daten Unfälle'!$L:$L,"w")</f>
        <v>13</v>
      </c>
      <c r="E25" s="2">
        <f>COUNTIFS('Daten Unfälle'!$I:$I,"&gt;=19:00",'Daten Unfälle'!$I:$I,"&lt;20:00",'Daten Unfälle'!$B:$B,E$5,'Daten Unfälle'!$L:$L,"w")</f>
        <v>0</v>
      </c>
      <c r="F25" s="2">
        <f>COUNTIFS('Daten Unfälle'!$I:$I,"&gt;=19:00",'Daten Unfälle'!$I:$I,"&lt;20:00",'Daten Unfälle'!$B:$B,F$5,'Daten Unfälle'!$L:$L,"w")</f>
        <v>1</v>
      </c>
      <c r="G25" s="2">
        <f>COUNTIFS('Daten Unfälle'!$I:$I,"&gt;=19:00",'Daten Unfälle'!$I:$I,"&lt;20:00",'Daten Unfälle'!$B:$B,G$5,'Daten Unfälle'!$L:$L,"w")</f>
        <v>19</v>
      </c>
      <c r="H25" s="2">
        <f>COUNTIFS('Daten Unfälle'!$I:$I,"&gt;=19:00",'Daten Unfälle'!$I:$I,"&lt;20:00",'Daten Unfälle'!$L:$L,"w")</f>
        <v>35</v>
      </c>
      <c r="I25" s="2">
        <f t="shared" si="0"/>
        <v>35</v>
      </c>
      <c r="J25" s="212">
        <v>0.83333333333333304</v>
      </c>
      <c r="K25" s="2">
        <f>COUNTIFS('Daten Unfälle'!$I:$I,"&gt;=19:00",'Daten Unfälle'!$I:$I,"&lt;20:00",'Daten Unfälle'!$B:$B,B$5,'Daten Unfälle'!$L:$L,"m")</f>
        <v>14</v>
      </c>
      <c r="L25" s="2">
        <f>COUNTIFS('Daten Unfälle'!$I:$I,"&gt;=19:00",'Daten Unfälle'!$I:$I,"&lt;20:00",'Daten Unfälle'!$B:$B,C$5,'Daten Unfälle'!$L:$L,"m")</f>
        <v>16</v>
      </c>
      <c r="M25" s="2">
        <f>COUNTIFS('Daten Unfälle'!$I:$I,"&gt;=19:00",'Daten Unfälle'!$I:$I,"&lt;20:00",'Daten Unfälle'!$B:$B,D$5,'Daten Unfälle'!$L:$L,"m")</f>
        <v>37</v>
      </c>
      <c r="N25" s="2">
        <f>COUNTIFS('Daten Unfälle'!$I:$I,"&gt;=19:00",'Daten Unfälle'!$I:$I,"&lt;20:00",'Daten Unfälle'!$B:$B,E$5,'Daten Unfälle'!$L:$L,"m")</f>
        <v>2</v>
      </c>
      <c r="O25" s="2">
        <f>COUNTIFS('Daten Unfälle'!$I:$I,"&gt;=19:00",'Daten Unfälle'!$I:$I,"&lt;20:00",'Daten Unfälle'!$B:$B,F$5,'Daten Unfälle'!$L:$L,"m")</f>
        <v>6</v>
      </c>
      <c r="P25" s="2">
        <f>COUNTIFS('Daten Unfälle'!$I:$I,"&gt;=19:00",'Daten Unfälle'!$I:$I,"&lt;20:00",'Daten Unfälle'!$B:$B,G$5,'Daten Unfälle'!$L:$L,"m")</f>
        <v>88</v>
      </c>
      <c r="Q25" s="2">
        <f>COUNTIFS('Daten Unfälle'!$I:$I,"&gt;=19:00",'Daten Unfälle'!$I:$I,"&lt;20:00",'Daten Unfälle'!$L:$L,"m")</f>
        <v>163</v>
      </c>
      <c r="R25" s="2">
        <f t="shared" si="1"/>
        <v>163</v>
      </c>
      <c r="S25" s="212">
        <v>0.83333333333333304</v>
      </c>
      <c r="T25" s="2">
        <f>COUNTIFS('Daten Unfälle'!$I:$I,"&gt;=19:00",'Daten Unfälle'!$I:$I,"&lt;20:00",'Daten Unfälle'!$B:$B,K$5)</f>
        <v>15</v>
      </c>
      <c r="U25" s="2">
        <f>COUNTIFS('Daten Unfälle'!$I:$I,"&gt;=19:00",'Daten Unfälle'!$I:$I,"&lt;20:00",'Daten Unfälle'!$B:$B,L$5)</f>
        <v>17</v>
      </c>
      <c r="V25" s="2">
        <f>COUNTIFS('Daten Unfälle'!$I:$I,"&gt;=19:00",'Daten Unfälle'!$I:$I,"&lt;20:00",'Daten Unfälle'!$B:$B,M$5)</f>
        <v>51</v>
      </c>
      <c r="W25" s="2">
        <f>COUNTIFS('Daten Unfälle'!$I:$I,"&gt;=19:00",'Daten Unfälle'!$I:$I,"&lt;20:00",'Daten Unfälle'!$B:$B,N$5)</f>
        <v>2</v>
      </c>
      <c r="X25" s="2">
        <f>COUNTIFS('Daten Unfälle'!$I:$I,"&gt;=19:00",'Daten Unfälle'!$I:$I,"&lt;20:00",'Daten Unfälle'!$B:$B,O$5)</f>
        <v>7</v>
      </c>
      <c r="Y25" s="2">
        <f>COUNTIFS('Daten Unfälle'!$I:$I,"&gt;=19:00",'Daten Unfälle'!$I:$I,"&lt;20:00",'Daten Unfälle'!$B:$B,P$5)</f>
        <v>114</v>
      </c>
      <c r="Z25" s="2">
        <f>COUNTIFS('Daten Unfälle'!$I:$I,"&gt;=19:00",'Daten Unfälle'!$I:$I,"&lt;20:00")</f>
        <v>206</v>
      </c>
      <c r="AA25" s="2">
        <f t="shared" si="2"/>
        <v>206</v>
      </c>
      <c r="AL25" s="256"/>
    </row>
    <row r="26" spans="1:38" x14ac:dyDescent="0.25">
      <c r="A26" s="212">
        <v>0.875</v>
      </c>
      <c r="B26" s="2">
        <f>COUNTIFS('Daten Unfälle'!$I:$I,"&gt;=20:00",'Daten Unfälle'!$I:$I,"&lt;21:00",'Daten Unfälle'!$B:$B,B$5,'Daten Unfälle'!$L:$L,"w")</f>
        <v>0</v>
      </c>
      <c r="C26" s="2">
        <f>COUNTIFS('Daten Unfälle'!$I:$I,"&gt;=20:00",'Daten Unfälle'!$I:$I,"&lt;21:00",'Daten Unfälle'!$B:$B,C$5,'Daten Unfälle'!$L:$L,"w")</f>
        <v>0</v>
      </c>
      <c r="D26" s="2">
        <f>COUNTIFS('Daten Unfälle'!$I:$I,"&gt;=20:00",'Daten Unfälle'!$I:$I,"&lt;21:00",'Daten Unfälle'!$B:$B,D$5,'Daten Unfälle'!$L:$L,"w")</f>
        <v>5</v>
      </c>
      <c r="E26" s="2">
        <f>COUNTIFS('Daten Unfälle'!$I:$I,"&gt;=20:00",'Daten Unfälle'!$I:$I,"&lt;21:00",'Daten Unfälle'!$B:$B,E$5,'Daten Unfälle'!$L:$L,"w")</f>
        <v>0</v>
      </c>
      <c r="F26" s="2">
        <f>COUNTIFS('Daten Unfälle'!$I:$I,"&gt;=20:00",'Daten Unfälle'!$I:$I,"&lt;21:00",'Daten Unfälle'!$B:$B,F$5,'Daten Unfälle'!$L:$L,"w")</f>
        <v>1</v>
      </c>
      <c r="G26" s="2">
        <f>COUNTIFS('Daten Unfälle'!$I:$I,"&gt;=20:00",'Daten Unfälle'!$I:$I,"&lt;21:00",'Daten Unfälle'!$B:$B,G$5,'Daten Unfälle'!$L:$L,"w")</f>
        <v>18</v>
      </c>
      <c r="H26" s="2">
        <f>COUNTIFS('Daten Unfälle'!$I:$I,"&gt;=20:00",'Daten Unfälle'!$I:$I,"&lt;21:00",'Daten Unfälle'!$L:$L,"w")</f>
        <v>24</v>
      </c>
      <c r="I26" s="2">
        <f t="shared" si="0"/>
        <v>24</v>
      </c>
      <c r="J26" s="212">
        <v>0.875</v>
      </c>
      <c r="K26" s="2">
        <f>COUNTIFS('Daten Unfälle'!$I:$I,"&gt;=20:00",'Daten Unfälle'!$I:$I,"&lt;21:00",'Daten Unfälle'!$B:$B,B$5,'Daten Unfälle'!$L:$L,"m")</f>
        <v>6</v>
      </c>
      <c r="L26" s="2">
        <f>COUNTIFS('Daten Unfälle'!$I:$I,"&gt;=20:00",'Daten Unfälle'!$I:$I,"&lt;21:00",'Daten Unfälle'!$B:$B,C$5,'Daten Unfälle'!$L:$L,"m")</f>
        <v>7</v>
      </c>
      <c r="M26" s="2">
        <f>COUNTIFS('Daten Unfälle'!$I:$I,"&gt;=20:00",'Daten Unfälle'!$I:$I,"&lt;21:00",'Daten Unfälle'!$B:$B,D$5,'Daten Unfälle'!$L:$L,"m")</f>
        <v>15</v>
      </c>
      <c r="N26" s="2">
        <f>COUNTIFS('Daten Unfälle'!$I:$I,"&gt;=20:00",'Daten Unfälle'!$I:$I,"&lt;21:00",'Daten Unfälle'!$B:$B,E$5,'Daten Unfälle'!$L:$L,"m")</f>
        <v>1</v>
      </c>
      <c r="O26" s="2">
        <f>COUNTIFS('Daten Unfälle'!$I:$I,"&gt;=20:00",'Daten Unfälle'!$I:$I,"&lt;21:00",'Daten Unfälle'!$B:$B,F$5,'Daten Unfälle'!$L:$L,"m")</f>
        <v>4</v>
      </c>
      <c r="P26" s="2">
        <f>COUNTIFS('Daten Unfälle'!$I:$I,"&gt;=20:00",'Daten Unfälle'!$I:$I,"&lt;21:00",'Daten Unfälle'!$B:$B,G$5,'Daten Unfälle'!$L:$L,"m")</f>
        <v>52</v>
      </c>
      <c r="Q26" s="2">
        <f>COUNTIFS('Daten Unfälle'!$I:$I,"&gt;=20:00",'Daten Unfälle'!$I:$I,"&lt;21:00",'Daten Unfälle'!$L:$L,"m")</f>
        <v>85</v>
      </c>
      <c r="R26" s="2">
        <f t="shared" si="1"/>
        <v>85</v>
      </c>
      <c r="S26" s="212">
        <v>0.875</v>
      </c>
      <c r="T26" s="2">
        <f>COUNTIFS('Daten Unfälle'!$I:$I,"&gt;=20:00",'Daten Unfälle'!$I:$I,"&lt;21:00",'Daten Unfälle'!$B:$B,K$5)</f>
        <v>6</v>
      </c>
      <c r="U26" s="2">
        <f>COUNTIFS('Daten Unfälle'!$I:$I,"&gt;=20:00",'Daten Unfälle'!$I:$I,"&lt;21:00",'Daten Unfälle'!$B:$B,L$5)</f>
        <v>7</v>
      </c>
      <c r="V26" s="2">
        <f>COUNTIFS('Daten Unfälle'!$I:$I,"&gt;=20:00",'Daten Unfälle'!$I:$I,"&lt;21:00",'Daten Unfälle'!$B:$B,M$5)</f>
        <v>20</v>
      </c>
      <c r="W26" s="2">
        <f>COUNTIFS('Daten Unfälle'!$I:$I,"&gt;=20:00",'Daten Unfälle'!$I:$I,"&lt;21:00",'Daten Unfälle'!$B:$B,N$5)</f>
        <v>1</v>
      </c>
      <c r="X26" s="2">
        <f>COUNTIFS('Daten Unfälle'!$I:$I,"&gt;=20:00",'Daten Unfälle'!$I:$I,"&lt;21:00",'Daten Unfälle'!$B:$B,O$5)</f>
        <v>5</v>
      </c>
      <c r="Y26" s="2">
        <f>COUNTIFS('Daten Unfälle'!$I:$I,"&gt;=20:00",'Daten Unfälle'!$I:$I,"&lt;21:00",'Daten Unfälle'!$B:$B,P$5)</f>
        <v>75</v>
      </c>
      <c r="Z26" s="2">
        <f>COUNTIFS('Daten Unfälle'!$I:$I,"&gt;=20:00",'Daten Unfälle'!$I:$I,"&lt;21:00")</f>
        <v>115</v>
      </c>
      <c r="AA26" s="2">
        <f t="shared" si="2"/>
        <v>114</v>
      </c>
    </row>
    <row r="27" spans="1:38" x14ac:dyDescent="0.25">
      <c r="A27" s="212">
        <v>0.91666666666666696</v>
      </c>
      <c r="B27" s="2">
        <f>COUNTIFS('Daten Unfälle'!$I:$I,"&gt;=21:00",'Daten Unfälle'!$I:$I,"&lt;22:00",'Daten Unfälle'!$B:$B,B$5,'Daten Unfälle'!$L:$L,"w")</f>
        <v>0</v>
      </c>
      <c r="C27" s="2">
        <f>COUNTIFS('Daten Unfälle'!$I:$I,"&gt;=21:00",'Daten Unfälle'!$I:$I,"&lt;22:00",'Daten Unfälle'!$B:$B,C$5,'Daten Unfälle'!$L:$L,"w")</f>
        <v>2</v>
      </c>
      <c r="D27" s="2">
        <f>COUNTIFS('Daten Unfälle'!$I:$I,"&gt;=21:00",'Daten Unfälle'!$I:$I,"&lt;22:00",'Daten Unfälle'!$B:$B,D$5,'Daten Unfälle'!$L:$L,"w")</f>
        <v>4</v>
      </c>
      <c r="E27" s="2">
        <f>COUNTIFS('Daten Unfälle'!$I:$I,"&gt;=21:00",'Daten Unfälle'!$I:$I,"&lt;22:00",'Daten Unfälle'!$B:$B,E$5,'Daten Unfälle'!$L:$L,"w")</f>
        <v>0</v>
      </c>
      <c r="F27" s="2">
        <f>COUNTIFS('Daten Unfälle'!$I:$I,"&gt;=21:00",'Daten Unfälle'!$I:$I,"&lt;22:00",'Daten Unfälle'!$B:$B,F$5,'Daten Unfälle'!$L:$L,"w")</f>
        <v>0</v>
      </c>
      <c r="G27" s="2">
        <f>COUNTIFS('Daten Unfälle'!$I:$I,"&gt;=21:00",'Daten Unfälle'!$I:$I,"&lt;22:00",'Daten Unfälle'!$B:$B,G$5,'Daten Unfälle'!$L:$L,"w")</f>
        <v>12</v>
      </c>
      <c r="H27" s="2">
        <f>COUNTIFS('Daten Unfälle'!$I:$I,"&gt;=21:00",'Daten Unfälle'!$I:$I,"&lt;22:00",'Daten Unfälle'!$L:$L,"w")</f>
        <v>18</v>
      </c>
      <c r="I27" s="2">
        <f t="shared" si="0"/>
        <v>18</v>
      </c>
      <c r="J27" s="212">
        <v>0.91666666666666696</v>
      </c>
      <c r="K27" s="2">
        <f>COUNTIFS('Daten Unfälle'!$I:$I,"&gt;=21:00",'Daten Unfälle'!$I:$I,"&lt;22:00",'Daten Unfälle'!$B:$B,B$5,'Daten Unfälle'!$L:$L,"m")</f>
        <v>7</v>
      </c>
      <c r="L27" s="2">
        <f>COUNTIFS('Daten Unfälle'!$I:$I,"&gt;=21:00",'Daten Unfälle'!$I:$I,"&lt;22:00",'Daten Unfälle'!$B:$B,C$5,'Daten Unfälle'!$L:$L,"m")</f>
        <v>6</v>
      </c>
      <c r="M27" s="2">
        <f>COUNTIFS('Daten Unfälle'!$I:$I,"&gt;=21:00",'Daten Unfälle'!$I:$I,"&lt;22:00",'Daten Unfälle'!$B:$B,D$5,'Daten Unfälle'!$L:$L,"m")</f>
        <v>7</v>
      </c>
      <c r="N27" s="2">
        <f>COUNTIFS('Daten Unfälle'!$I:$I,"&gt;=21:00",'Daten Unfälle'!$I:$I,"&lt;22:00",'Daten Unfälle'!$B:$B,E$5,'Daten Unfälle'!$L:$L,"m")</f>
        <v>1</v>
      </c>
      <c r="O27" s="2">
        <f>COUNTIFS('Daten Unfälle'!$I:$I,"&gt;=21:00",'Daten Unfälle'!$I:$I,"&lt;22:00",'Daten Unfälle'!$B:$B,F$5,'Daten Unfälle'!$L:$L,"m")</f>
        <v>5</v>
      </c>
      <c r="P27" s="2">
        <f>COUNTIFS('Daten Unfälle'!$I:$I,"&gt;=21:00",'Daten Unfälle'!$I:$I,"&lt;22:00",'Daten Unfälle'!$B:$B,G$5,'Daten Unfälle'!$L:$L,"m")</f>
        <v>44</v>
      </c>
      <c r="Q27" s="2">
        <f>COUNTIFS('Daten Unfälle'!$I:$I,"&gt;=21:00",'Daten Unfälle'!$I:$I,"&lt;22:00",'Daten Unfälle'!$L:$L,"m")</f>
        <v>70</v>
      </c>
      <c r="R27" s="2">
        <f t="shared" si="1"/>
        <v>70</v>
      </c>
      <c r="S27" s="212">
        <v>0.91666666666666696</v>
      </c>
      <c r="T27" s="2">
        <f>COUNTIFS('Daten Unfälle'!$I:$I,"&gt;=21:00",'Daten Unfälle'!$I:$I,"&lt;22:00",'Daten Unfälle'!$B:$B,K$5)</f>
        <v>7</v>
      </c>
      <c r="U27" s="2">
        <f>COUNTIFS('Daten Unfälle'!$I:$I,"&gt;=21:00",'Daten Unfälle'!$I:$I,"&lt;22:00",'Daten Unfälle'!$B:$B,L$5)</f>
        <v>8</v>
      </c>
      <c r="V27" s="2">
        <f>COUNTIFS('Daten Unfälle'!$I:$I,"&gt;=21:00",'Daten Unfälle'!$I:$I,"&lt;22:00",'Daten Unfälle'!$B:$B,M$5)</f>
        <v>11</v>
      </c>
      <c r="W27" s="2">
        <f>COUNTIFS('Daten Unfälle'!$I:$I,"&gt;=21:00",'Daten Unfälle'!$I:$I,"&lt;22:00",'Daten Unfälle'!$B:$B,N$5)</f>
        <v>1</v>
      </c>
      <c r="X27" s="2">
        <f>COUNTIFS('Daten Unfälle'!$I:$I,"&gt;=21:00",'Daten Unfälle'!$I:$I,"&lt;22:00",'Daten Unfälle'!$B:$B,O$5)</f>
        <v>5</v>
      </c>
      <c r="Y27" s="2">
        <f>COUNTIFS('Daten Unfälle'!$I:$I,"&gt;=21:00",'Daten Unfälle'!$I:$I,"&lt;22:00",'Daten Unfälle'!$B:$B,P$5)</f>
        <v>59</v>
      </c>
      <c r="Z27" s="2">
        <f>COUNTIFS('Daten Unfälle'!$I:$I,"&gt;=21:00",'Daten Unfälle'!$I:$I,"&lt;22:00")</f>
        <v>91</v>
      </c>
      <c r="AA27" s="2">
        <f t="shared" si="2"/>
        <v>91</v>
      </c>
    </row>
    <row r="28" spans="1:38" x14ac:dyDescent="0.25">
      <c r="A28" s="212">
        <v>0.95833333333333304</v>
      </c>
      <c r="B28" s="2">
        <f>COUNTIFS('Daten Unfälle'!$I:$I,"&gt;=22:00",'Daten Unfälle'!$I:$I,"&lt;23:00",'Daten Unfälle'!$B:$B,B$5,'Daten Unfälle'!$L:$L,"w")</f>
        <v>0</v>
      </c>
      <c r="C28" s="2">
        <f>COUNTIFS('Daten Unfälle'!$I:$I,"&gt;=22:00",'Daten Unfälle'!$I:$I,"&lt;23:00",'Daten Unfälle'!$B:$B,C$5,'Daten Unfälle'!$L:$L,"w")</f>
        <v>1</v>
      </c>
      <c r="D28" s="2">
        <f>COUNTIFS('Daten Unfälle'!$I:$I,"&gt;=22:00",'Daten Unfälle'!$I:$I,"&lt;23:00",'Daten Unfälle'!$B:$B,D$5,'Daten Unfälle'!$L:$L,"w")</f>
        <v>5</v>
      </c>
      <c r="E28" s="2">
        <f>COUNTIFS('Daten Unfälle'!$I:$I,"&gt;=22:00",'Daten Unfälle'!$I:$I,"&lt;23:00",'Daten Unfälle'!$B:$B,E$5,'Daten Unfälle'!$L:$L,"w")</f>
        <v>1</v>
      </c>
      <c r="F28" s="2">
        <f>COUNTIFS('Daten Unfälle'!$I:$I,"&gt;=22:00",'Daten Unfälle'!$I:$I,"&lt;23:00",'Daten Unfälle'!$B:$B,F$5,'Daten Unfälle'!$L:$L,"w")</f>
        <v>2</v>
      </c>
      <c r="G28" s="2">
        <f>COUNTIFS('Daten Unfälle'!$I:$I,"&gt;=22:00",'Daten Unfälle'!$I:$I,"&lt;23:00",'Daten Unfälle'!$B:$B,G$5,'Daten Unfälle'!$L:$L,"w")</f>
        <v>17</v>
      </c>
      <c r="H28" s="2">
        <f>COUNTIFS('Daten Unfälle'!$I:$I,"&gt;=22:00",'Daten Unfälle'!$I:$I,"&lt;23:00",'Daten Unfälle'!$L:$L,"w")</f>
        <v>26</v>
      </c>
      <c r="I28" s="2">
        <f t="shared" si="0"/>
        <v>26</v>
      </c>
      <c r="J28" s="212">
        <v>0.95833333333333304</v>
      </c>
      <c r="K28" s="2">
        <f>COUNTIFS('Daten Unfälle'!$I:$I,"&gt;=22:00",'Daten Unfälle'!$I:$I,"&lt;23:00",'Daten Unfälle'!$B:$B,B$5,'Daten Unfälle'!$L:$L,"m")</f>
        <v>3</v>
      </c>
      <c r="L28" s="2">
        <f>COUNTIFS('Daten Unfälle'!$I:$I,"&gt;=22:00",'Daten Unfälle'!$I:$I,"&lt;23:00",'Daten Unfälle'!$B:$B,C$5,'Daten Unfälle'!$L:$L,"m")</f>
        <v>7</v>
      </c>
      <c r="M28" s="2">
        <f>COUNTIFS('Daten Unfälle'!$I:$I,"&gt;=22:00",'Daten Unfälle'!$I:$I,"&lt;23:00",'Daten Unfälle'!$B:$B,D$5,'Daten Unfälle'!$L:$L,"m")</f>
        <v>8</v>
      </c>
      <c r="N28" s="2">
        <f>COUNTIFS('Daten Unfälle'!$I:$I,"&gt;=22:00",'Daten Unfälle'!$I:$I,"&lt;23:00",'Daten Unfälle'!$B:$B,E$5,'Daten Unfälle'!$L:$L,"m")</f>
        <v>1</v>
      </c>
      <c r="O28" s="2">
        <f>COUNTIFS('Daten Unfälle'!$I:$I,"&gt;=22:00",'Daten Unfälle'!$I:$I,"&lt;23:00",'Daten Unfälle'!$B:$B,F$5,'Daten Unfälle'!$L:$L,"m")</f>
        <v>4</v>
      </c>
      <c r="P28" s="2">
        <f>COUNTIFS('Daten Unfälle'!$I:$I,"&gt;=22:00",'Daten Unfälle'!$I:$I,"&lt;23:00",'Daten Unfälle'!$B:$B,G$5,'Daten Unfälle'!$L:$L,"m")</f>
        <v>51</v>
      </c>
      <c r="Q28" s="2">
        <f>COUNTIFS('Daten Unfälle'!$I:$I,"&gt;=22:00",'Daten Unfälle'!$I:$I,"&lt;23:00",'Daten Unfälle'!$L:$L,"m")</f>
        <v>74</v>
      </c>
      <c r="R28" s="2">
        <f t="shared" si="1"/>
        <v>74</v>
      </c>
      <c r="S28" s="212">
        <v>0.95833333333333304</v>
      </c>
      <c r="T28" s="2">
        <f>COUNTIFS('Daten Unfälle'!$I:$I,"&gt;=22:00",'Daten Unfälle'!$I:$I,"&lt;23:00",'Daten Unfälle'!$B:$B,K$5)</f>
        <v>3</v>
      </c>
      <c r="U28" s="2">
        <f>COUNTIFS('Daten Unfälle'!$I:$I,"&gt;=22:00",'Daten Unfälle'!$I:$I,"&lt;23:00",'Daten Unfälle'!$B:$B,L$5)</f>
        <v>8</v>
      </c>
      <c r="V28" s="2">
        <f>COUNTIFS('Daten Unfälle'!$I:$I,"&gt;=22:00",'Daten Unfälle'!$I:$I,"&lt;23:00",'Daten Unfälle'!$B:$B,M$5)</f>
        <v>13</v>
      </c>
      <c r="W28" s="2">
        <f>COUNTIFS('Daten Unfälle'!$I:$I,"&gt;=22:00",'Daten Unfälle'!$I:$I,"&lt;23:00",'Daten Unfälle'!$B:$B,N$5)</f>
        <v>2</v>
      </c>
      <c r="X28" s="2">
        <f>COUNTIFS('Daten Unfälle'!$I:$I,"&gt;=22:00",'Daten Unfälle'!$I:$I,"&lt;23:00",'Daten Unfälle'!$B:$B,O$5)</f>
        <v>7</v>
      </c>
      <c r="Y28" s="2">
        <f>COUNTIFS('Daten Unfälle'!$I:$I,"&gt;=22:00",'Daten Unfälle'!$I:$I,"&lt;23:00",'Daten Unfälle'!$B:$B,P$5)</f>
        <v>71</v>
      </c>
      <c r="Z28" s="2">
        <f>COUNTIFS('Daten Unfälle'!$I:$I,"&gt;=22:00",'Daten Unfälle'!$I:$I,"&lt;23:00")</f>
        <v>104</v>
      </c>
      <c r="AA28" s="2">
        <f t="shared" si="2"/>
        <v>104</v>
      </c>
    </row>
    <row r="29" spans="1:38" x14ac:dyDescent="0.25">
      <c r="A29" s="212">
        <v>1</v>
      </c>
      <c r="B29" s="2">
        <f>COUNTIFS('Daten Unfälle'!$I:$I,"&gt;=23:00",'Daten Unfälle'!$I:$I,"&lt;24:00",'Daten Unfälle'!$B:$B,B$5,'Daten Unfälle'!$L:$L,"w")</f>
        <v>0</v>
      </c>
      <c r="C29" s="2">
        <f>COUNTIFS('Daten Unfälle'!$I:$I,"&gt;=23:00",'Daten Unfälle'!$I:$I,"&lt;24:00",'Daten Unfälle'!$B:$B,C$5,'Daten Unfälle'!$L:$L,"w")</f>
        <v>2</v>
      </c>
      <c r="D29" s="2">
        <f>COUNTIFS('Daten Unfälle'!$I:$I,"&gt;=23:00",'Daten Unfälle'!$I:$I,"&lt;24:00",'Daten Unfälle'!$B:$B,D$5,'Daten Unfälle'!$L:$L,"w")</f>
        <v>0</v>
      </c>
      <c r="E29" s="2">
        <f>COUNTIFS('Daten Unfälle'!$I:$I,"&gt;=23:00",'Daten Unfälle'!$I:$I,"&lt;24:00",'Daten Unfälle'!$B:$B,E$5,'Daten Unfälle'!$L:$L,"w")</f>
        <v>0</v>
      </c>
      <c r="F29" s="2">
        <f>COUNTIFS('Daten Unfälle'!$I:$I,"&gt;=23:00",'Daten Unfälle'!$I:$I,"&lt;24:00",'Daten Unfälle'!$B:$B,F$5,'Daten Unfälle'!$L:$L,"w")</f>
        <v>0</v>
      </c>
      <c r="G29" s="2">
        <f>COUNTIFS('Daten Unfälle'!$I:$I,"&gt;=23:00",'Daten Unfälle'!$I:$I,"&lt;24:00",'Daten Unfälle'!$B:$B,G$5,'Daten Unfälle'!$L:$L,"w")</f>
        <v>13</v>
      </c>
      <c r="H29" s="2">
        <f>COUNTIFS('Daten Unfälle'!$I:$I,"&gt;=23:00",'Daten Unfälle'!$I:$I,"&lt;24:00",'Daten Unfälle'!$L:$L,"w")</f>
        <v>15</v>
      </c>
      <c r="I29" s="2">
        <f t="shared" si="0"/>
        <v>15</v>
      </c>
      <c r="J29" s="212">
        <v>1</v>
      </c>
      <c r="K29" s="2">
        <f>COUNTIFS('Daten Unfälle'!$I:$I,"&gt;=23:00",'Daten Unfälle'!$I:$I,"&lt;24:00",'Daten Unfälle'!$B:$B,B$5,'Daten Unfälle'!$L:$L,"m")</f>
        <v>4</v>
      </c>
      <c r="L29" s="2">
        <f>COUNTIFS('Daten Unfälle'!$I:$I,"&gt;=23:00",'Daten Unfälle'!$I:$I,"&lt;24:00",'Daten Unfälle'!$B:$B,C$5,'Daten Unfälle'!$L:$L,"m")</f>
        <v>9</v>
      </c>
      <c r="M29" s="2">
        <f>COUNTIFS('Daten Unfälle'!$I:$I,"&gt;=23:00",'Daten Unfälle'!$I:$I,"&lt;24:00",'Daten Unfälle'!$B:$B,D$5,'Daten Unfälle'!$L:$L,"m")</f>
        <v>4</v>
      </c>
      <c r="N29" s="2">
        <f>COUNTIFS('Daten Unfälle'!$I:$I,"&gt;=23:00",'Daten Unfälle'!$I:$I,"&lt;24:00",'Daten Unfälle'!$B:$B,E$5,'Daten Unfälle'!$L:$L,"m")</f>
        <v>0</v>
      </c>
      <c r="O29" s="2">
        <f>COUNTIFS('Daten Unfälle'!$I:$I,"&gt;=23:00",'Daten Unfälle'!$I:$I,"&lt;24:00",'Daten Unfälle'!$B:$B,F$5,'Daten Unfälle'!$L:$L,"m")</f>
        <v>2</v>
      </c>
      <c r="P29" s="2">
        <f>COUNTIFS('Daten Unfälle'!$I:$I,"&gt;=23:00",'Daten Unfälle'!$I:$I,"&lt;24:00",'Daten Unfälle'!$B:$B,G$5,'Daten Unfälle'!$L:$L,"m")</f>
        <v>35</v>
      </c>
      <c r="Q29" s="2">
        <f>COUNTIFS('Daten Unfälle'!$I:$I,"&gt;=23:00",'Daten Unfälle'!$I:$I,"&lt;24:00",'Daten Unfälle'!$L:$L,"m")</f>
        <v>55</v>
      </c>
      <c r="R29" s="2">
        <f t="shared" si="1"/>
        <v>54</v>
      </c>
      <c r="S29" s="212">
        <v>1</v>
      </c>
      <c r="T29" s="2">
        <f>COUNTIFS('Daten Unfälle'!$I:$I,"&gt;=23:00",'Daten Unfälle'!$I:$I,"&lt;24:00",'Daten Unfälle'!$B:$B,K$5)</f>
        <v>4</v>
      </c>
      <c r="U29" s="2">
        <f>COUNTIFS('Daten Unfälle'!$I:$I,"&gt;=23:00",'Daten Unfälle'!$I:$I,"&lt;24:00",'Daten Unfälle'!$B:$B,L$5)</f>
        <v>11</v>
      </c>
      <c r="V29" s="2">
        <f>COUNTIFS('Daten Unfälle'!$I:$I,"&gt;=23:00",'Daten Unfälle'!$I:$I,"&lt;24:00",'Daten Unfälle'!$B:$B,M$5)</f>
        <v>5</v>
      </c>
      <c r="W29" s="2">
        <f>COUNTIFS('Daten Unfälle'!$I:$I,"&gt;=23:00",'Daten Unfälle'!$I:$I,"&lt;24:00",'Daten Unfälle'!$B:$B,N$5)</f>
        <v>0</v>
      </c>
      <c r="X29" s="2">
        <f>COUNTIFS('Daten Unfälle'!$I:$I,"&gt;=23:00",'Daten Unfälle'!$I:$I,"&lt;24:00",'Daten Unfälle'!$B:$B,O$5)</f>
        <v>2</v>
      </c>
      <c r="Y29" s="2">
        <f>COUNTIFS('Daten Unfälle'!$I:$I,"&gt;=23:00",'Daten Unfälle'!$I:$I,"&lt;24:00",'Daten Unfälle'!$B:$B,P$5)</f>
        <v>50</v>
      </c>
      <c r="Z29" s="2">
        <f>COUNTIFS('Daten Unfälle'!$I:$I,"&gt;=23:00",'Daten Unfälle'!$I:$I,"&lt;24:00")</f>
        <v>73</v>
      </c>
      <c r="AA29" s="2">
        <f t="shared" si="2"/>
        <v>72</v>
      </c>
    </row>
    <row r="30" spans="1:38" x14ac:dyDescent="0.25">
      <c r="A30" s="257"/>
      <c r="B30" s="257"/>
      <c r="C30" s="257"/>
      <c r="D30" s="257"/>
      <c r="E30" s="257"/>
      <c r="F30" s="257"/>
      <c r="G30" s="257"/>
      <c r="H30" s="257"/>
      <c r="J30" s="257"/>
      <c r="K30" s="257"/>
      <c r="L30" s="257"/>
      <c r="M30" s="257"/>
      <c r="N30" s="257"/>
      <c r="O30" s="257"/>
      <c r="P30" s="257"/>
      <c r="Q30" s="257"/>
      <c r="S30" s="257"/>
      <c r="T30" s="257"/>
      <c r="U30" s="257"/>
      <c r="V30" s="257"/>
      <c r="W30" s="257"/>
      <c r="X30" s="257"/>
      <c r="Y30" s="257"/>
      <c r="Z30" s="257"/>
    </row>
    <row r="32" spans="1:38" x14ac:dyDescent="0.25">
      <c r="A32" s="84"/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58">
        <f t="shared" ref="T32:AA32" si="4">SUM(T6:T29)</f>
        <v>643</v>
      </c>
      <c r="U32" s="258">
        <f t="shared" si="4"/>
        <v>569</v>
      </c>
      <c r="V32" s="258">
        <f t="shared" si="4"/>
        <v>1228</v>
      </c>
      <c r="W32" s="258">
        <f t="shared" si="4"/>
        <v>41</v>
      </c>
      <c r="X32" s="258">
        <f t="shared" si="4"/>
        <v>138</v>
      </c>
      <c r="Y32" s="258">
        <f t="shared" si="4"/>
        <v>2686</v>
      </c>
      <c r="Z32" s="258">
        <f t="shared" si="4"/>
        <v>5318</v>
      </c>
      <c r="AA32" s="258">
        <f t="shared" si="4"/>
        <v>5305</v>
      </c>
    </row>
    <row r="33" spans="1:49" x14ac:dyDescent="0.25">
      <c r="A33" s="84" t="s">
        <v>21537</v>
      </c>
    </row>
    <row r="34" spans="1:49" x14ac:dyDescent="0.25">
      <c r="A34" s="84"/>
      <c r="D34" s="479" t="s">
        <v>21531</v>
      </c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 t="s">
        <v>21538</v>
      </c>
      <c r="AC34" s="479"/>
      <c r="AD34" s="479"/>
      <c r="AE34" s="479"/>
      <c r="AF34" s="479"/>
      <c r="AG34" s="479"/>
      <c r="AH34" s="479"/>
      <c r="AI34" s="479"/>
      <c r="AJ34" s="479"/>
      <c r="AK34" s="479"/>
      <c r="AL34" s="479" t="s">
        <v>21539</v>
      </c>
      <c r="AM34" s="479"/>
      <c r="AN34" s="479"/>
      <c r="AO34" s="479"/>
      <c r="AP34" s="479"/>
      <c r="AQ34" s="479"/>
      <c r="AR34" s="479"/>
      <c r="AS34" s="479"/>
      <c r="AT34" s="479"/>
      <c r="AU34" s="479"/>
      <c r="AV34" s="479"/>
      <c r="AW34" s="479"/>
    </row>
    <row r="35" spans="1:49" x14ac:dyDescent="0.25">
      <c r="A35" s="259" t="s">
        <v>21540</v>
      </c>
      <c r="B35" s="2" t="s">
        <v>21541</v>
      </c>
      <c r="C35" s="260" t="s">
        <v>21542</v>
      </c>
      <c r="D35" s="92" t="s">
        <v>21543</v>
      </c>
      <c r="E35" s="92" t="s">
        <v>21544</v>
      </c>
      <c r="F35" s="92" t="s">
        <v>21545</v>
      </c>
      <c r="G35" s="92" t="s">
        <v>21546</v>
      </c>
      <c r="H35" s="92" t="s">
        <v>21547</v>
      </c>
      <c r="I35" s="92" t="s">
        <v>21548</v>
      </c>
      <c r="J35" s="92" t="s">
        <v>21549</v>
      </c>
      <c r="K35" s="92" t="s">
        <v>21550</v>
      </c>
      <c r="L35" s="92" t="s">
        <v>21551</v>
      </c>
      <c r="M35" s="92" t="s">
        <v>21552</v>
      </c>
      <c r="N35" s="92" t="s">
        <v>21553</v>
      </c>
      <c r="O35" s="92" t="s">
        <v>21554</v>
      </c>
      <c r="P35" s="92" t="s">
        <v>21555</v>
      </c>
      <c r="Q35" s="92" t="s">
        <v>21556</v>
      </c>
      <c r="R35" s="92" t="s">
        <v>21557</v>
      </c>
      <c r="S35" s="92" t="s">
        <v>21558</v>
      </c>
      <c r="T35" s="92" t="s">
        <v>21559</v>
      </c>
      <c r="U35" s="92" t="s">
        <v>21560</v>
      </c>
      <c r="V35" s="92" t="s">
        <v>21561</v>
      </c>
      <c r="W35" s="92" t="s">
        <v>21562</v>
      </c>
      <c r="X35" s="92" t="s">
        <v>21563</v>
      </c>
      <c r="Y35" s="92" t="s">
        <v>21564</v>
      </c>
      <c r="Z35" s="92" t="s">
        <v>21565</v>
      </c>
      <c r="AA35" s="92" t="s">
        <v>21566</v>
      </c>
      <c r="AB35" s="92" t="s">
        <v>299</v>
      </c>
      <c r="AC35" s="92" t="s">
        <v>21567</v>
      </c>
      <c r="AD35" s="92" t="s">
        <v>21568</v>
      </c>
      <c r="AE35" s="92" t="s">
        <v>21569</v>
      </c>
      <c r="AF35" s="92" t="s">
        <v>21570</v>
      </c>
      <c r="AG35" s="92" t="s">
        <v>21571</v>
      </c>
      <c r="AH35" s="92" t="s">
        <v>21572</v>
      </c>
      <c r="AI35" s="92" t="s">
        <v>21573</v>
      </c>
      <c r="AJ35" s="92" t="s">
        <v>21574</v>
      </c>
      <c r="AK35" s="92" t="s">
        <v>21575</v>
      </c>
      <c r="AL35" s="92" t="s">
        <v>21576</v>
      </c>
      <c r="AM35" s="92" t="s">
        <v>21577</v>
      </c>
      <c r="AN35" s="92" t="s">
        <v>21578</v>
      </c>
      <c r="AO35" s="92" t="s">
        <v>21579</v>
      </c>
      <c r="AP35" s="92" t="s">
        <v>21580</v>
      </c>
      <c r="AQ35" s="92" t="s">
        <v>21581</v>
      </c>
      <c r="AR35" s="92" t="s">
        <v>21582</v>
      </c>
      <c r="AS35" s="92" t="s">
        <v>21583</v>
      </c>
      <c r="AT35" s="92" t="s">
        <v>21584</v>
      </c>
      <c r="AU35" s="92" t="s">
        <v>21585</v>
      </c>
      <c r="AV35" s="92" t="s">
        <v>21586</v>
      </c>
      <c r="AW35" s="92" t="s">
        <v>21587</v>
      </c>
    </row>
    <row r="36" spans="1:49" x14ac:dyDescent="0.25">
      <c r="A36" s="261" t="s">
        <v>135</v>
      </c>
      <c r="B36" s="213" t="s">
        <v>21588</v>
      </c>
      <c r="C36" s="262" t="s">
        <v>21589</v>
      </c>
      <c r="D36" s="2">
        <f>COUNTIFS('Daten Unfälle'!$I:$I,"&gt;=00:00",'Daten Unfälle'!$I:$I,"&lt;01:00",'Daten Unfälle'!$B:$B,B$5,'Daten Unfälle'!$L:$L,"w")</f>
        <v>0</v>
      </c>
      <c r="E36" s="2">
        <f>COUNTIFS('Daten Unfälle'!$I:$I,"&gt;=01:00",'Daten Unfälle'!$I:$I,"&lt;02:00",'Daten Unfälle'!$B:$B,B$5,'Daten Unfälle'!$L:$L,"w")</f>
        <v>0</v>
      </c>
      <c r="F36" s="2">
        <f>COUNTIFS('Daten Unfälle'!$I:$I,"&gt;=02:00",'Daten Unfälle'!$I:$I,"&lt;03:00",'Daten Unfälle'!$B:$B,B$5,'Daten Unfälle'!$L:$L,"w")</f>
        <v>0</v>
      </c>
      <c r="G36" s="2">
        <f>COUNTIFS('Daten Unfälle'!$I:$I,"&gt;=03:00",'Daten Unfälle'!$I:$I,"&lt;04:00",'Daten Unfälle'!$B:$B,B$5,'Daten Unfälle'!$L:$L,"w")</f>
        <v>0</v>
      </c>
      <c r="H36" s="2">
        <f>COUNTIFS('Daten Unfälle'!$I:$I,"&gt;=04:00",'Daten Unfälle'!$I:$I,"&lt;05:00",'Daten Unfälle'!$B:$B,B$5,'Daten Unfälle'!$L:$L,"w")</f>
        <v>1</v>
      </c>
      <c r="I36" s="2">
        <f>COUNTIFS('Daten Unfälle'!$I:$I,"&gt;=05:00",'Daten Unfälle'!$I:$I,"&lt;06:00",'Daten Unfälle'!$B:$B,B$5,'Daten Unfälle'!$L:$L,"w")</f>
        <v>1</v>
      </c>
      <c r="J36" s="2">
        <f>COUNTIFS('Daten Unfälle'!$I:$I,"&gt;=06:00",'Daten Unfälle'!$I:$I,"&lt;07:00",'Daten Unfälle'!$B:$B,B$5,'Daten Unfälle'!$L:$L,"w")</f>
        <v>0</v>
      </c>
      <c r="K36" s="2">
        <f>COUNTIFS('Daten Unfälle'!$I:$I,"&gt;=07:00",'Daten Unfälle'!$I:$I,"&lt;08:00",'Daten Unfälle'!$B:$B,B$5,'Daten Unfälle'!$L:$L,"w")</f>
        <v>2</v>
      </c>
      <c r="L36" s="2">
        <f>COUNTIFS('Daten Unfälle'!$I:$I,"&gt;=08:00",'Daten Unfälle'!$I:$I,"&lt;09:00",'Daten Unfälle'!$B:$B,B$5,'Daten Unfälle'!$L:$L,"w")</f>
        <v>0</v>
      </c>
      <c r="M36" s="2">
        <f>COUNTIFS('Daten Unfälle'!$I:$I,"&gt;=09:00",'Daten Unfälle'!$I:$I,"&lt;10:00",'Daten Unfälle'!$B:$B,B$5,'Daten Unfälle'!$L:$L,"w")</f>
        <v>2</v>
      </c>
      <c r="N36" s="2">
        <f>COUNTIFS('Daten Unfälle'!$I:$I,"&gt;=10:00",'Daten Unfälle'!$I:$I,"&lt;11:00",'Daten Unfälle'!$B:$B,B$5,'Daten Unfälle'!$L:$L,"w")</f>
        <v>1</v>
      </c>
      <c r="O36" s="2">
        <f>COUNTIFS('Daten Unfälle'!$I:$I,"&gt;=11:00",'Daten Unfälle'!$I:$I,"&lt;12:00",'Daten Unfälle'!$B:$B,B$5,'Daten Unfälle'!$L:$L,"w")</f>
        <v>1</v>
      </c>
      <c r="P36" s="2">
        <f>COUNTIFS('Daten Unfälle'!$I:$I,"&gt;=12:00",'Daten Unfälle'!$I:$I,"&lt;13:00",'Daten Unfälle'!$B:$B,B$5,'Daten Unfälle'!$L:$L,"w")</f>
        <v>0</v>
      </c>
      <c r="Q36" s="2">
        <f>COUNTIFS('Daten Unfälle'!$I:$I,"&gt;=13:00",'Daten Unfälle'!$I:$I,"&lt;14:00",'Daten Unfälle'!$B:$B,B$5,'Daten Unfälle'!$L:$L,"w")</f>
        <v>0</v>
      </c>
      <c r="R36" s="2">
        <f>COUNTIFS('Daten Unfälle'!$I:$I,"&gt;=14:00",'Daten Unfälle'!$I:$I,"&lt;15:00",'Daten Unfälle'!$B:$B,B$5,'Daten Unfälle'!$L:$L,"w")</f>
        <v>3</v>
      </c>
      <c r="S36" s="2">
        <f>COUNTIFS('Daten Unfälle'!$I:$I,"&gt;=15:00",'Daten Unfälle'!$I:$I,"&lt;16:00",'Daten Unfälle'!$B:$B,B$5,'Daten Unfälle'!$L:$L,"w")</f>
        <v>2</v>
      </c>
      <c r="T36" s="2">
        <f>COUNTIFS('Daten Unfälle'!$I:$I,"&gt;=16:00",'Daten Unfälle'!$I:$I,"&lt;17:00",'Daten Unfälle'!$B:$B,B$5,'Daten Unfälle'!$L:$L,"w")</f>
        <v>0</v>
      </c>
      <c r="U36" s="2">
        <f>COUNTIFS('Daten Unfälle'!$I:$I,"&gt;=17:00",'Daten Unfälle'!$I:$I,"&lt;18:00",'Daten Unfälle'!$B:$B,B$5,'Daten Unfälle'!$L:$L,"w")</f>
        <v>1</v>
      </c>
      <c r="V36" s="2">
        <f>COUNTIFS('Daten Unfälle'!$I:$I,"&gt;=18:00",'Daten Unfälle'!$I:$I,"&lt;19:00",'Daten Unfälle'!$B:$B,B$5,'Daten Unfälle'!$L:$L,"w")</f>
        <v>1</v>
      </c>
      <c r="W36" s="2">
        <f>COUNTIFS('Daten Unfälle'!$I:$I,"&gt;=19:00",'Daten Unfälle'!$I:$I,"&lt;20:00",'Daten Unfälle'!$B:$B,B$5,'Daten Unfälle'!$L:$L,"w")</f>
        <v>1</v>
      </c>
      <c r="X36" s="2">
        <f>COUNTIFS('Daten Unfälle'!$I:$I,"&gt;=20:00",'Daten Unfälle'!$I:$I,"&lt;21:00",'Daten Unfälle'!$B:$B,B$5,'Daten Unfälle'!$L:$L,"w")</f>
        <v>0</v>
      </c>
      <c r="Y36" s="2">
        <f>COUNTIFS('Daten Unfälle'!$I:$I,"&gt;=21:00",'Daten Unfälle'!$I:$I,"&lt;22:00",'Daten Unfälle'!$B:$B,B$5,'Daten Unfälle'!$L:$L,"w")</f>
        <v>0</v>
      </c>
      <c r="Z36" s="2">
        <f>COUNTIFS('Daten Unfälle'!$I:$I,"&gt;=22:00",'Daten Unfälle'!$I:$I,"&lt;23:00",'Daten Unfälle'!$B:$B,B$5,'Daten Unfälle'!$L:$L,"w")</f>
        <v>0</v>
      </c>
      <c r="AA36" s="2">
        <f>COUNTIFS('Daten Unfälle'!$I:$I,"&gt;=23:00",'Daten Unfälle'!$I:$I,"&lt;24:00",'Daten Unfälle'!$B:$B,B$5,'Daten Unfälle'!$L:$L,"w")</f>
        <v>0</v>
      </c>
      <c r="AB36" s="2">
        <f>COUNTIFS('Daten Unfälle'!$N:$N,"&gt;=0",'Daten Unfälle'!$N:$N,"&lt;10",'Daten Unfälle'!$B:$B,$B$5,'Daten Unfälle'!$L:$L,"w")</f>
        <v>0</v>
      </c>
      <c r="AC36" s="2">
        <f>COUNTIFS('Daten Unfälle'!$N:$N,"&gt;=10",'Daten Unfälle'!$N:$N,"&lt;20",'Daten Unfälle'!$B:$B,$B$5,'Daten Unfälle'!$L:$L,"w")</f>
        <v>0</v>
      </c>
      <c r="AD36" s="2">
        <f>COUNTIFS('Daten Unfälle'!$N:$N,"&gt;=20",'Daten Unfälle'!$N:$N,"&lt;30",'Daten Unfälle'!$B:$B,$B$5,'Daten Unfälle'!$L:$L,"w")</f>
        <v>1</v>
      </c>
      <c r="AE36" s="2">
        <f>COUNTIFS('Daten Unfälle'!$N:$N,"&gt;=30",'Daten Unfälle'!$N:$N,"&lt;40",'Daten Unfälle'!$B:$B,$B$5,'Daten Unfälle'!$L:$L,"w")</f>
        <v>3</v>
      </c>
      <c r="AF36" s="2">
        <f>COUNTIFS('Daten Unfälle'!$N:$N,"&gt;=40",'Daten Unfälle'!$N:$N,"&lt;50",'Daten Unfälle'!$B:$B,$B$5,'Daten Unfälle'!$L:$L,"w")</f>
        <v>2</v>
      </c>
      <c r="AG36" s="2">
        <f>COUNTIFS('Daten Unfälle'!$N:$N,"&gt;=50",'Daten Unfälle'!$N:$N,"&lt;60",'Daten Unfälle'!$B:$B,$B$5,'Daten Unfälle'!$L:$L,"w")</f>
        <v>2</v>
      </c>
      <c r="AH36" s="2">
        <f>COUNTIFS('Daten Unfälle'!$N:$N,"&gt;=60",'Daten Unfälle'!$N:$N,"&lt;70",'Daten Unfälle'!$B:$B,$B$5,'Daten Unfälle'!$L:$L,"w")</f>
        <v>0</v>
      </c>
      <c r="AI36" s="2">
        <f>COUNTIFS('Daten Unfälle'!$N:$N,"&gt;=70",'Daten Unfälle'!$N:$N,"&lt;80",'Daten Unfälle'!$B:$B,$B$5,'Daten Unfälle'!$L:$L,"w")</f>
        <v>1</v>
      </c>
      <c r="AJ36" s="2">
        <f>COUNTIFS('Daten Unfälle'!$N:$N,"&gt;=80",'Daten Unfälle'!$N:$N,"&lt;90",'Daten Unfälle'!$B:$B,$B$5,'Daten Unfälle'!$L:$L,"w")</f>
        <v>0</v>
      </c>
      <c r="AK36" s="2">
        <f>COUNTIFS('Daten Unfälle'!$N:$N,"&gt;=90",'Daten Unfälle'!$N:$N,"&lt;100",'Daten Unfälle'!$B:$B,$B$5,'Daten Unfälle'!$L:$L,"w")</f>
        <v>0</v>
      </c>
      <c r="AL36" s="2">
        <f>COUNTIFS('Daten Unfälle'!$G:$G,AL$35,'Daten Unfälle'!$B:$B,$AC$5,'Daten Unfälle'!$L:$L,"w")</f>
        <v>0</v>
      </c>
      <c r="AM36" s="2">
        <f>COUNTIFS('Daten Unfälle'!$G:$G,AM$35,'Daten Unfälle'!$B:$B,$AC$5,'Daten Unfälle'!$L:$L,"w")</f>
        <v>1</v>
      </c>
      <c r="AN36" s="2">
        <f>COUNTIFS('Daten Unfälle'!$G:$G,AN$35,'Daten Unfälle'!$B:$B,$AC$5,'Daten Unfälle'!$L:$L,"w")</f>
        <v>6</v>
      </c>
      <c r="AO36" s="2">
        <f>COUNTIFS('Daten Unfälle'!$G:$G,AO$35,'Daten Unfälle'!$B:$B,$AC$5,'Daten Unfälle'!$L:$L,"w")</f>
        <v>0</v>
      </c>
      <c r="AP36" s="2">
        <f>COUNTIFS('Daten Unfälle'!$G:$G,AP$35,'Daten Unfälle'!$B:$B,$AC$5,'Daten Unfälle'!$L:$L,"w")</f>
        <v>1</v>
      </c>
      <c r="AQ36" s="2">
        <f>COUNTIFS('Daten Unfälle'!$G:$G,AQ$35,'Daten Unfälle'!$B:$B,$AC$5,'Daten Unfälle'!$L:$L,"w")</f>
        <v>0</v>
      </c>
      <c r="AR36" s="2">
        <f>COUNTIFS('Daten Unfälle'!$G:$G,AR$35,'Daten Unfälle'!$B:$B,$AC$5,'Daten Unfälle'!$L:$L,"w")</f>
        <v>2</v>
      </c>
      <c r="AS36" s="2">
        <f>COUNTIFS('Daten Unfälle'!$G:$G,AS$35,'Daten Unfälle'!$B:$B,$AC$5,'Daten Unfälle'!$L:$L,"w")</f>
        <v>2</v>
      </c>
      <c r="AT36" s="2">
        <f>COUNTIFS('Daten Unfälle'!$G:$G,AT$35,'Daten Unfälle'!$B:$B,$AC$5,'Daten Unfälle'!$L:$L,"w")</f>
        <v>1</v>
      </c>
      <c r="AU36" s="2">
        <f>COUNTIFS('Daten Unfälle'!$G:$G,AU$35,'Daten Unfälle'!$B:$B,$AC$5,'Daten Unfälle'!$L:$L,"w")</f>
        <v>2</v>
      </c>
      <c r="AV36" s="2">
        <f>COUNTIFS('Daten Unfälle'!$G:$G,AV$35,'Daten Unfälle'!$B:$B,$AC$5,'Daten Unfälle'!$L:$L,"w")</f>
        <v>1</v>
      </c>
      <c r="AW36" s="2">
        <f>COUNTIFS('Daten Unfälle'!$G:$G,AW$35,'Daten Unfälle'!$B:$B,$AC$5,'Daten Unfälle'!$L:$L,"w")</f>
        <v>1</v>
      </c>
    </row>
    <row r="37" spans="1:49" x14ac:dyDescent="0.25">
      <c r="A37" s="263" t="s">
        <v>69</v>
      </c>
      <c r="B37" s="213" t="s">
        <v>21588</v>
      </c>
      <c r="C37" s="264" t="s">
        <v>21590</v>
      </c>
      <c r="D37" s="2">
        <f>COUNTIFS('Daten Unfälle'!$I:$I,"&gt;=00:00",'Daten Unfälle'!$I:$I,"&lt;01:00",'Daten Unfälle'!$B:$B,C$5,'Daten Unfälle'!$L:$L,"w")</f>
        <v>2</v>
      </c>
      <c r="E37" s="2">
        <f>COUNTIFS('Daten Unfälle'!$I:$I,"&gt;=01:00",'Daten Unfälle'!$I:$I,"&lt;02:00",'Daten Unfälle'!$B:$B,C$5,'Daten Unfälle'!$L:$L,"w")</f>
        <v>1</v>
      </c>
      <c r="F37" s="2">
        <f>COUNTIFS('Daten Unfälle'!$I:$I,"&gt;=02:00",'Daten Unfälle'!$I:$I,"&lt;03:00",'Daten Unfälle'!$B:$B,C$5,'Daten Unfälle'!$L:$L,"w")</f>
        <v>0</v>
      </c>
      <c r="G37" s="2">
        <f>COUNTIFS('Daten Unfälle'!$I:$I,"&gt;=03:00",'Daten Unfälle'!$I:$I,"&lt;04:00",'Daten Unfälle'!$B:$B,C$5,'Daten Unfälle'!$L:$L,"w")</f>
        <v>0</v>
      </c>
      <c r="H37" s="2">
        <f>COUNTIFS('Daten Unfälle'!$I:$I,"&gt;=04:00",'Daten Unfälle'!$I:$I,"&lt;05:00",'Daten Unfälle'!$B:$B,C$5,'Daten Unfälle'!$L:$L,"w")</f>
        <v>0</v>
      </c>
      <c r="I37" s="2">
        <f>COUNTIFS('Daten Unfälle'!$I:$I,"&gt;=05:00",'Daten Unfälle'!$I:$I,"&lt;06:00",'Daten Unfälle'!$B:$B,C$5,'Daten Unfälle'!$L:$L,"w")</f>
        <v>2</v>
      </c>
      <c r="J37" s="2">
        <f>COUNTIFS('Daten Unfälle'!$I:$I,"&gt;=06:00",'Daten Unfälle'!$I:$I,"&lt;07:00",'Daten Unfälle'!$B:$B,C$5,'Daten Unfälle'!$L:$L,"w")</f>
        <v>2</v>
      </c>
      <c r="K37" s="2">
        <f>COUNTIFS('Daten Unfälle'!$I:$I,"&gt;=07:00",'Daten Unfälle'!$I:$I,"&lt;08:00",'Daten Unfälle'!$B:$B,C$5,'Daten Unfälle'!$L:$L,"w")</f>
        <v>2</v>
      </c>
      <c r="L37" s="2">
        <f>COUNTIFS('Daten Unfälle'!$I:$I,"&gt;=08:00",'Daten Unfälle'!$I:$I,"&lt;09:00",'Daten Unfälle'!$B:$B,C$5,'Daten Unfälle'!$L:$L,"w")</f>
        <v>7</v>
      </c>
      <c r="M37" s="2">
        <f>COUNTIFS('Daten Unfälle'!$I:$I,"&gt;=09:00",'Daten Unfälle'!$I:$I,"&lt;10:00",'Daten Unfälle'!$B:$B,C$5,'Daten Unfälle'!$L:$L,"w")</f>
        <v>4</v>
      </c>
      <c r="N37" s="2">
        <f>COUNTIFS('Daten Unfälle'!$I:$I,"&gt;=10:00",'Daten Unfälle'!$I:$I,"&lt;11:00",'Daten Unfälle'!$B:$B,C$5,'Daten Unfälle'!$L:$L,"w")</f>
        <v>10</v>
      </c>
      <c r="O37" s="2">
        <f>COUNTIFS('Daten Unfälle'!$I:$I,"&gt;=11:00",'Daten Unfälle'!$I:$I,"&lt;12:00",'Daten Unfälle'!$B:$B,C$5,'Daten Unfälle'!$L:$L,"w")</f>
        <v>8</v>
      </c>
      <c r="P37" s="2">
        <f>COUNTIFS('Daten Unfälle'!$I:$I,"&gt;=12:00",'Daten Unfälle'!$I:$I,"&lt;13:00",'Daten Unfälle'!$B:$B,C$5,'Daten Unfälle'!$L:$L,"w")</f>
        <v>6</v>
      </c>
      <c r="Q37" s="2">
        <f>COUNTIFS('Daten Unfälle'!$I:$I,"&gt;=13:00",'Daten Unfälle'!$I:$I,"&lt;14:00",'Daten Unfälle'!$B:$B,C$5,'Daten Unfälle'!$L:$L,"w")</f>
        <v>10</v>
      </c>
      <c r="R37" s="2">
        <f>COUNTIFS('Daten Unfälle'!$I:$I,"&gt;=14:00",'Daten Unfälle'!$I:$I,"&lt;15:00",'Daten Unfälle'!$B:$B,C$5,'Daten Unfälle'!$L:$L,"w")</f>
        <v>8</v>
      </c>
      <c r="S37" s="2">
        <f>COUNTIFS('Daten Unfälle'!$I:$I,"&gt;=15:00",'Daten Unfälle'!$I:$I,"&lt;16:00",'Daten Unfälle'!$B:$B,C$5,'Daten Unfälle'!$L:$L,"w")</f>
        <v>16</v>
      </c>
      <c r="T37" s="2">
        <f>COUNTIFS('Daten Unfälle'!$I:$I,"&gt;=16:00",'Daten Unfälle'!$I:$I,"&lt;17:00",'Daten Unfälle'!$B:$B,C$5,'Daten Unfälle'!$L:$L,"w")</f>
        <v>8</v>
      </c>
      <c r="U37" s="2">
        <f>COUNTIFS('Daten Unfälle'!$I:$I,"&gt;=17:00",'Daten Unfälle'!$I:$I,"&lt;18:00",'Daten Unfälle'!$B:$B,C$5,'Daten Unfälle'!$L:$L,"w")</f>
        <v>8</v>
      </c>
      <c r="V37" s="2">
        <f>COUNTIFS('Daten Unfälle'!$I:$I,"&gt;=18:00",'Daten Unfälle'!$I:$I,"&lt;19:00",'Daten Unfälle'!$B:$B,C$5,'Daten Unfälle'!$L:$L,"w")</f>
        <v>2</v>
      </c>
      <c r="W37" s="2">
        <f>COUNTIFS('Daten Unfälle'!$I:$I,"&gt;=19:00",'Daten Unfälle'!$I:$I,"&lt;20:00",'Daten Unfälle'!$B:$B,C$5,'Daten Unfälle'!$L:$L,"w")</f>
        <v>1</v>
      </c>
      <c r="X37" s="2">
        <f>COUNTIFS('Daten Unfälle'!$I:$I,"&gt;=20:00",'Daten Unfälle'!$I:$I,"&lt;21:00",'Daten Unfälle'!$B:$B,C$5,'Daten Unfälle'!$L:$L,"w")</f>
        <v>0</v>
      </c>
      <c r="Y37" s="2">
        <f>COUNTIFS('Daten Unfälle'!$I:$I,"&gt;=21:00",'Daten Unfälle'!$I:$I,"&lt;22:00",'Daten Unfälle'!$B:$B,C$5,'Daten Unfälle'!$L:$L,"w")</f>
        <v>2</v>
      </c>
      <c r="Z37" s="2">
        <f>COUNTIFS('Daten Unfälle'!$I:$I,"&gt;=22:00",'Daten Unfälle'!$I:$I,"&lt;23:00",'Daten Unfälle'!$B:$B,C$5,'Daten Unfälle'!$L:$L,"w")</f>
        <v>1</v>
      </c>
      <c r="AA37" s="2">
        <f>COUNTIFS('Daten Unfälle'!$I:$I,"&gt;=23:00",'Daten Unfälle'!$I:$I,"&lt;24:00",'Daten Unfälle'!$B:$B,C$5,'Daten Unfälle'!$L:$L,"w")</f>
        <v>2</v>
      </c>
      <c r="AB37" s="2">
        <f>COUNTIFS('Daten Unfälle'!$N:$N,"&gt;=0",'Daten Unfälle'!$N:$N,"&lt;10",'Daten Unfälle'!$B:$B,$C$5,'Daten Unfälle'!$L:$L,"w")</f>
        <v>0</v>
      </c>
      <c r="AC37" s="2">
        <f>COUNTIFS('Daten Unfälle'!$N:$N,"&gt;=10",'Daten Unfälle'!$N:$N,"&lt;20",'Daten Unfälle'!$B:$B,$C$5,'Daten Unfälle'!$L:$L,"w")</f>
        <v>1</v>
      </c>
      <c r="AD37" s="2">
        <f>COUNTIFS('Daten Unfälle'!$N:$N,"&gt;=20",'Daten Unfälle'!$N:$N,"&lt;30",'Daten Unfälle'!$B:$B,$C$5,'Daten Unfälle'!$L:$L,"w")</f>
        <v>9</v>
      </c>
      <c r="AE37" s="2">
        <f>COUNTIFS('Daten Unfälle'!$N:$N,"&gt;=30",'Daten Unfälle'!$N:$N,"&lt;40",'Daten Unfälle'!$B:$B,$C$5,'Daten Unfälle'!$L:$L,"w")</f>
        <v>7</v>
      </c>
      <c r="AF37" s="2">
        <f>COUNTIFS('Daten Unfälle'!$N:$N,"&gt;=40",'Daten Unfälle'!$N:$N,"&lt;50",'Daten Unfälle'!$B:$B,$C$5,'Daten Unfälle'!$L:$L,"w")</f>
        <v>12</v>
      </c>
      <c r="AG37" s="2">
        <f>COUNTIFS('Daten Unfälle'!$N:$N,"&gt;=50",'Daten Unfälle'!$N:$N,"&lt;60",'Daten Unfälle'!$B:$B,$C$5,'Daten Unfälle'!$L:$L,"w")</f>
        <v>16</v>
      </c>
      <c r="AH37" s="2">
        <f>COUNTIFS('Daten Unfälle'!$N:$N,"&gt;=60",'Daten Unfälle'!$N:$N,"&lt;70",'Daten Unfälle'!$B:$B,$C$5,'Daten Unfälle'!$L:$L,"w")</f>
        <v>22</v>
      </c>
      <c r="AI37" s="2">
        <f>COUNTIFS('Daten Unfälle'!$N:$N,"&gt;=70",'Daten Unfälle'!$N:$N,"&lt;80",'Daten Unfälle'!$B:$B,$C$5,'Daten Unfälle'!$L:$L,"w")</f>
        <v>16</v>
      </c>
      <c r="AJ37" s="2">
        <f>COUNTIFS('Daten Unfälle'!$N:$N,"&gt;=80",'Daten Unfälle'!$N:$N,"&lt;90",'Daten Unfälle'!$B:$B,$C$5,'Daten Unfälle'!$L:$L,"w")</f>
        <v>14</v>
      </c>
      <c r="AK37" s="2">
        <f>COUNTIFS('Daten Unfälle'!$N:$N,"&gt;=90",'Daten Unfälle'!$N:$N,"&lt;100",'Daten Unfälle'!$B:$B,$C$5,'Daten Unfälle'!$L:$L,"w")</f>
        <v>1</v>
      </c>
      <c r="AL37" s="2">
        <f>COUNTIFS('Daten Unfälle'!$G:$G,AL$35,'Daten Unfälle'!$B:$B,$AD$5,'Daten Unfälle'!$L:$L,"w")</f>
        <v>9</v>
      </c>
      <c r="AM37" s="2">
        <f>COUNTIFS('Daten Unfälle'!$G:$G,AM$35,'Daten Unfälle'!$B:$B,$AD$5,'Daten Unfälle'!$L:$L,"w")</f>
        <v>16</v>
      </c>
      <c r="AN37" s="2">
        <f>COUNTIFS('Daten Unfälle'!$G:$G,AN$35,'Daten Unfälle'!$B:$B,$AD$5,'Daten Unfälle'!$L:$L,"w")</f>
        <v>3</v>
      </c>
      <c r="AO37" s="2">
        <f>COUNTIFS('Daten Unfälle'!$G:$G,AO$35,'Daten Unfälle'!$B:$B,$AD$5,'Daten Unfälle'!$L:$L,"w")</f>
        <v>11</v>
      </c>
      <c r="AP37" s="2">
        <f>COUNTIFS('Daten Unfälle'!$G:$G,AP$35,'Daten Unfälle'!$B:$B,$AD$5,'Daten Unfälle'!$L:$L,"w")</f>
        <v>5</v>
      </c>
      <c r="AQ37" s="2">
        <f>COUNTIFS('Daten Unfälle'!$G:$G,AQ$35,'Daten Unfälle'!$B:$B,$AD$5,'Daten Unfälle'!$L:$L,"w")</f>
        <v>6</v>
      </c>
      <c r="AR37" s="2">
        <f>COUNTIFS('Daten Unfälle'!$G:$G,AR$35,'Daten Unfälle'!$B:$B,$AD$5,'Daten Unfälle'!$L:$L,"w")</f>
        <v>8</v>
      </c>
      <c r="AS37" s="2">
        <f>COUNTIFS('Daten Unfälle'!$G:$G,AS$35,'Daten Unfälle'!$B:$B,$AD$5,'Daten Unfälle'!$L:$L,"w")</f>
        <v>13</v>
      </c>
      <c r="AT37" s="2">
        <f>COUNTIFS('Daten Unfälle'!$G:$G,AT$35,'Daten Unfälle'!$B:$B,$AD$5,'Daten Unfälle'!$L:$L,"w")</f>
        <v>11</v>
      </c>
      <c r="AU37" s="2">
        <f>COUNTIFS('Daten Unfälle'!$G:$G,AU$35,'Daten Unfälle'!$B:$B,$AD$5,'Daten Unfälle'!$L:$L,"w")</f>
        <v>3</v>
      </c>
      <c r="AV37" s="2">
        <f>COUNTIFS('Daten Unfälle'!$G:$G,AV$35,'Daten Unfälle'!$B:$B,$AD$5,'Daten Unfälle'!$L:$L,"w")</f>
        <v>11</v>
      </c>
      <c r="AW37" s="2">
        <f>COUNTIFS('Daten Unfälle'!$G:$G,AW$35,'Daten Unfälle'!$B:$B,$AD$5,'Daten Unfälle'!$L:$L,"w")</f>
        <v>9</v>
      </c>
    </row>
    <row r="38" spans="1:49" x14ac:dyDescent="0.25">
      <c r="A38" s="261" t="s">
        <v>87</v>
      </c>
      <c r="B38" s="213" t="s">
        <v>21588</v>
      </c>
      <c r="C38" s="262" t="s">
        <v>21591</v>
      </c>
      <c r="D38" s="2">
        <f>COUNTIFS('Daten Unfälle'!$I:$I,"&gt;=00:00",'Daten Unfälle'!$I:$I,"&lt;01:00",'Daten Unfälle'!$B:$B,D$5,'Daten Unfälle'!$L:$L,"w")</f>
        <v>0</v>
      </c>
      <c r="E38" s="2">
        <f>COUNTIFS('Daten Unfälle'!$I:$I,"&gt;=01:00",'Daten Unfälle'!$I:$I,"&lt;02:00",'Daten Unfälle'!$B:$B,D$5,'Daten Unfälle'!$L:$L,"w")</f>
        <v>1</v>
      </c>
      <c r="F38" s="2">
        <f>COUNTIFS('Daten Unfälle'!$I:$I,"&gt;=02:00",'Daten Unfälle'!$I:$I,"&lt;03:00",'Daten Unfälle'!$B:$B,D$5,'Daten Unfälle'!$L:$L,"w")</f>
        <v>0</v>
      </c>
      <c r="G38" s="2">
        <f>COUNTIFS('Daten Unfälle'!$I:$I,"&gt;=03:00",'Daten Unfälle'!$I:$I,"&lt;04:00",'Daten Unfälle'!$B:$B,D$5,'Daten Unfälle'!$L:$L,"w")</f>
        <v>0</v>
      </c>
      <c r="H38" s="2">
        <f>COUNTIFS('Daten Unfälle'!$I:$I,"&gt;=04:00",'Daten Unfälle'!$I:$I,"&lt;05:00",'Daten Unfälle'!$B:$B,D$5,'Daten Unfälle'!$L:$L,"w")</f>
        <v>0</v>
      </c>
      <c r="I38" s="2">
        <f>COUNTIFS('Daten Unfälle'!$I:$I,"&gt;=05:00",'Daten Unfälle'!$I:$I,"&lt;06:00",'Daten Unfälle'!$B:$B,D$5,'Daten Unfälle'!$L:$L,"w")</f>
        <v>0</v>
      </c>
      <c r="J38" s="2">
        <f>COUNTIFS('Daten Unfälle'!$I:$I,"&gt;=06:00",'Daten Unfälle'!$I:$I,"&lt;07:00",'Daten Unfälle'!$B:$B,D$5,'Daten Unfälle'!$L:$L,"w")</f>
        <v>1</v>
      </c>
      <c r="K38" s="2">
        <f>COUNTIFS('Daten Unfälle'!$I:$I,"&gt;=07:00",'Daten Unfälle'!$I:$I,"&lt;08:00",'Daten Unfälle'!$B:$B,D$5,'Daten Unfälle'!$L:$L,"w")</f>
        <v>4</v>
      </c>
      <c r="L38" s="2">
        <f>COUNTIFS('Daten Unfälle'!$I:$I,"&gt;=08:00",'Daten Unfälle'!$I:$I,"&lt;09:00",'Daten Unfälle'!$B:$B,D$5,'Daten Unfälle'!$L:$L,"w")</f>
        <v>16</v>
      </c>
      <c r="M38" s="2">
        <f>COUNTIFS('Daten Unfälle'!$I:$I,"&gt;=09:00",'Daten Unfälle'!$I:$I,"&lt;10:00",'Daten Unfälle'!$B:$B,D$5,'Daten Unfälle'!$L:$L,"w")</f>
        <v>19</v>
      </c>
      <c r="N38" s="2">
        <f>COUNTIFS('Daten Unfälle'!$I:$I,"&gt;=10:00",'Daten Unfälle'!$I:$I,"&lt;11:00",'Daten Unfälle'!$B:$B,D$5,'Daten Unfälle'!$L:$L,"w")</f>
        <v>25</v>
      </c>
      <c r="O38" s="2">
        <f>COUNTIFS('Daten Unfälle'!$I:$I,"&gt;=11:00",'Daten Unfälle'!$I:$I,"&lt;12:00",'Daten Unfälle'!$B:$B,D$5,'Daten Unfälle'!$L:$L,"w")</f>
        <v>42</v>
      </c>
      <c r="P38" s="2">
        <f>COUNTIFS('Daten Unfälle'!$I:$I,"&gt;=12:00",'Daten Unfälle'!$I:$I,"&lt;13:00",'Daten Unfälle'!$B:$B,D$5,'Daten Unfälle'!$L:$L,"w")</f>
        <v>26</v>
      </c>
      <c r="Q38" s="2">
        <f>COUNTIFS('Daten Unfälle'!$I:$I,"&gt;=13:00",'Daten Unfälle'!$I:$I,"&lt;14:00",'Daten Unfälle'!$B:$B,D$5,'Daten Unfälle'!$L:$L,"w")</f>
        <v>26</v>
      </c>
      <c r="R38" s="2">
        <f>COUNTIFS('Daten Unfälle'!$I:$I,"&gt;=14:00",'Daten Unfälle'!$I:$I,"&lt;15:00",'Daten Unfälle'!$B:$B,D$5,'Daten Unfälle'!$L:$L,"w")</f>
        <v>38</v>
      </c>
      <c r="S38" s="2">
        <f>COUNTIFS('Daten Unfälle'!$I:$I,"&gt;=15:00",'Daten Unfälle'!$I:$I,"&lt;16:00",'Daten Unfälle'!$B:$B,D$5,'Daten Unfälle'!$L:$L,"w")</f>
        <v>36</v>
      </c>
      <c r="T38" s="2">
        <f>COUNTIFS('Daten Unfälle'!$I:$I,"&gt;=16:00",'Daten Unfälle'!$I:$I,"&lt;17:00",'Daten Unfälle'!$B:$B,D$5,'Daten Unfälle'!$L:$L,"w")</f>
        <v>54</v>
      </c>
      <c r="U38" s="2">
        <f>COUNTIFS('Daten Unfälle'!$I:$I,"&gt;=17:00",'Daten Unfälle'!$I:$I,"&lt;18:00",'Daten Unfälle'!$B:$B,D$5,'Daten Unfälle'!$L:$L,"w")</f>
        <v>37</v>
      </c>
      <c r="V38" s="2">
        <f>COUNTIFS('Daten Unfälle'!$I:$I,"&gt;=18:00",'Daten Unfälle'!$I:$I,"&lt;19:00",'Daten Unfälle'!$B:$B,D$5,'Daten Unfälle'!$L:$L,"w")</f>
        <v>13</v>
      </c>
      <c r="W38" s="2">
        <f>COUNTIFS('Daten Unfälle'!$I:$I,"&gt;=19:00",'Daten Unfälle'!$I:$I,"&lt;20:00",'Daten Unfälle'!$B:$B,D$5,'Daten Unfälle'!$L:$L,"w")</f>
        <v>13</v>
      </c>
      <c r="X38" s="2">
        <f>COUNTIFS('Daten Unfälle'!$I:$I,"&gt;=20:00",'Daten Unfälle'!$I:$I,"&lt;21:00",'Daten Unfälle'!$B:$B,D$5,'Daten Unfälle'!$L:$L,"w")</f>
        <v>5</v>
      </c>
      <c r="Y38" s="2">
        <f>COUNTIFS('Daten Unfälle'!$I:$I,"&gt;=21:00",'Daten Unfälle'!$I:$I,"&lt;22:00",'Daten Unfälle'!$B:$B,D$5,'Daten Unfälle'!$L:$L,"w")</f>
        <v>4</v>
      </c>
      <c r="Z38" s="2">
        <f>COUNTIFS('Daten Unfälle'!$I:$I,"&gt;=22:00",'Daten Unfälle'!$I:$I,"&lt;23:00",'Daten Unfälle'!$B:$B,D$5,'Daten Unfälle'!$L:$L,"w")</f>
        <v>5</v>
      </c>
      <c r="AA38" s="2">
        <f>COUNTIFS('Daten Unfälle'!$I:$I,"&gt;=23:00",'Daten Unfälle'!$I:$I,"&lt;24:00",'Daten Unfälle'!$B:$B,D$5,'Daten Unfälle'!$L:$L,"w")</f>
        <v>0</v>
      </c>
      <c r="AB38" s="2">
        <f>COUNTIFS('Daten Unfälle'!$N:$N,"&gt;=0",'Daten Unfälle'!$N:$N,"&lt;10",'Daten Unfälle'!$B:$B,$D$5,'Daten Unfälle'!$L:$L,"w")</f>
        <v>0</v>
      </c>
      <c r="AC38" s="2">
        <f>COUNTIFS('Daten Unfälle'!$N:$N,"&gt;=10",'Daten Unfälle'!$N:$N,"&lt;20",'Daten Unfälle'!$B:$B,$D$5,'Daten Unfälle'!$L:$L,"w")</f>
        <v>0</v>
      </c>
      <c r="AD38" s="2">
        <f>COUNTIFS('Daten Unfälle'!$N:$N,"&gt;=20",'Daten Unfälle'!$N:$N,"&lt;30",'Daten Unfälle'!$B:$B,$D$5,'Daten Unfälle'!$L:$L,"w")</f>
        <v>0</v>
      </c>
      <c r="AE38" s="2">
        <f>COUNTIFS('Daten Unfälle'!$N:$N,"&gt;=30",'Daten Unfälle'!$N:$N,"&lt;40",'Daten Unfälle'!$B:$B,$D$5,'Daten Unfälle'!$L:$L,"w")</f>
        <v>0</v>
      </c>
      <c r="AF38" s="2">
        <f>COUNTIFS('Daten Unfälle'!$N:$N,"&gt;=40",'Daten Unfälle'!$N:$N,"&lt;50",'Daten Unfälle'!$B:$B,$D$5,'Daten Unfälle'!$L:$L,"w")</f>
        <v>0</v>
      </c>
      <c r="AG38" s="2">
        <f>COUNTIFS('Daten Unfälle'!$N:$N,"&gt;=50",'Daten Unfälle'!$N:$N,"&lt;60",'Daten Unfälle'!$B:$B,$D$5,'Daten Unfälle'!$L:$L,"w")</f>
        <v>0</v>
      </c>
      <c r="AH38" s="2">
        <f>COUNTIFS('Daten Unfälle'!$N:$N,"&gt;=60",'Daten Unfälle'!$N:$N,"&lt;70",'Daten Unfälle'!$B:$B,$D$5,'Daten Unfälle'!$L:$L,"w")</f>
        <v>2</v>
      </c>
      <c r="AI38" s="2">
        <f>COUNTIFS('Daten Unfälle'!$N:$N,"&gt;=70",'Daten Unfälle'!$N:$N,"&lt;80",'Daten Unfälle'!$B:$B,$D$5,'Daten Unfälle'!$L:$L,"w")</f>
        <v>244</v>
      </c>
      <c r="AJ38" s="2">
        <f>COUNTIFS('Daten Unfälle'!$N:$N,"&gt;=80",'Daten Unfälle'!$N:$N,"&lt;90",'Daten Unfälle'!$B:$B,$D$5,'Daten Unfälle'!$L:$L,"w")</f>
        <v>132</v>
      </c>
      <c r="AK38" s="2">
        <f>COUNTIFS('Daten Unfälle'!$N:$N,"&gt;=90",'Daten Unfälle'!$N:$N,"&lt;100",'Daten Unfälle'!$B:$B,$D$5,'Daten Unfälle'!$L:$L,"w")</f>
        <v>8</v>
      </c>
      <c r="AL38" s="2">
        <f>COUNTIFS('Daten Unfälle'!$G:$G,AL$35,'Daten Unfälle'!$B:$B,$AE$5,'Daten Unfälle'!$L:$L,"w")</f>
        <v>21</v>
      </c>
      <c r="AM38" s="2">
        <f>COUNTIFS('Daten Unfälle'!$G:$G,AM$35,'Daten Unfälle'!$B:$B,$AE$5,'Daten Unfälle'!$L:$L,"w")</f>
        <v>28</v>
      </c>
      <c r="AN38" s="2">
        <f>COUNTIFS('Daten Unfälle'!$G:$G,AN$35,'Daten Unfälle'!$B:$B,$AE$5,'Daten Unfälle'!$L:$L,"w")</f>
        <v>36</v>
      </c>
      <c r="AO38" s="2">
        <f>COUNTIFS('Daten Unfälle'!$G:$G,AO$35,'Daten Unfälle'!$B:$B,$AE$5,'Daten Unfälle'!$L:$L,"w")</f>
        <v>20</v>
      </c>
      <c r="AP38" s="2">
        <f>COUNTIFS('Daten Unfälle'!$G:$G,AP$35,'Daten Unfälle'!$B:$B,$AE$5,'Daten Unfälle'!$L:$L,"w")</f>
        <v>28</v>
      </c>
      <c r="AQ38" s="2">
        <f>COUNTIFS('Daten Unfälle'!$G:$G,AQ$35,'Daten Unfälle'!$B:$B,$AE$5,'Daten Unfälle'!$L:$L,"w")</f>
        <v>36</v>
      </c>
      <c r="AR38" s="2">
        <f>COUNTIFS('Daten Unfälle'!$G:$G,AR$35,'Daten Unfälle'!$B:$B,$AE$5,'Daten Unfälle'!$L:$L,"w")</f>
        <v>42</v>
      </c>
      <c r="AS38" s="2">
        <f>COUNTIFS('Daten Unfälle'!$G:$G,AS$35,'Daten Unfälle'!$B:$B,$AE$5,'Daten Unfälle'!$L:$L,"w")</f>
        <v>39</v>
      </c>
      <c r="AT38" s="2">
        <f>COUNTIFS('Daten Unfälle'!$G:$G,AT$35,'Daten Unfälle'!$B:$B,$AE$5,'Daten Unfälle'!$L:$L,"w")</f>
        <v>34</v>
      </c>
      <c r="AU38" s="2">
        <f>COUNTIFS('Daten Unfälle'!$G:$G,AU$35,'Daten Unfälle'!$B:$B,$AE$5,'Daten Unfälle'!$L:$L,"w")</f>
        <v>40</v>
      </c>
      <c r="AV38" s="2">
        <f>COUNTIFS('Daten Unfälle'!$G:$G,AV$35,'Daten Unfälle'!$B:$B,$AE$5,'Daten Unfälle'!$L:$L,"w")</f>
        <v>24</v>
      </c>
      <c r="AW38" s="2">
        <f>COUNTIFS('Daten Unfälle'!$G:$G,AW$35,'Daten Unfälle'!$B:$B,$AE$5,'Daten Unfälle'!$L:$L,"w")</f>
        <v>40</v>
      </c>
    </row>
    <row r="39" spans="1:49" x14ac:dyDescent="0.25">
      <c r="A39" s="263" t="s">
        <v>190</v>
      </c>
      <c r="B39" s="213" t="s">
        <v>21588</v>
      </c>
      <c r="C39" s="264" t="s">
        <v>21592</v>
      </c>
      <c r="D39" s="2">
        <f>COUNTIFS('Daten Unfälle'!$I:$I,"&gt;=00:00",'Daten Unfälle'!$I:$I,"&lt;01:00",'Daten Unfälle'!$B:$B,E$5,'Daten Unfälle'!$L:$L,"w")</f>
        <v>0</v>
      </c>
      <c r="E39" s="2">
        <f>COUNTIFS('Daten Unfälle'!$I:$I,"&gt;=01:00",'Daten Unfälle'!$I:$I,"&lt;02:00",'Daten Unfälle'!$B:$B,E$5,'Daten Unfälle'!$L:$L,"w")</f>
        <v>1</v>
      </c>
      <c r="F39" s="2">
        <f>COUNTIFS('Daten Unfälle'!$I:$I,"&gt;=02:00",'Daten Unfälle'!$I:$I,"&lt;03:00",'Daten Unfälle'!$B:$B,E$5,'Daten Unfälle'!$L:$L,"w")</f>
        <v>0</v>
      </c>
      <c r="G39" s="2">
        <f>COUNTIFS('Daten Unfälle'!$I:$I,"&gt;=03:00",'Daten Unfälle'!$I:$I,"&lt;04:00",'Daten Unfälle'!$B:$B,E$5,'Daten Unfälle'!$L:$L,"w")</f>
        <v>0</v>
      </c>
      <c r="H39" s="2">
        <f>COUNTIFS('Daten Unfälle'!$I:$I,"&gt;=04:00",'Daten Unfälle'!$I:$I,"&lt;05:00",'Daten Unfälle'!$B:$B,E$5,'Daten Unfälle'!$L:$L,"w")</f>
        <v>2</v>
      </c>
      <c r="I39" s="2">
        <f>COUNTIFS('Daten Unfälle'!$I:$I,"&gt;=05:00",'Daten Unfälle'!$I:$I,"&lt;06:00",'Daten Unfälle'!$B:$B,E$5,'Daten Unfälle'!$L:$L,"w")</f>
        <v>0</v>
      </c>
      <c r="J39" s="2">
        <f>COUNTIFS('Daten Unfälle'!$I:$I,"&gt;=06:00",'Daten Unfälle'!$I:$I,"&lt;07:00",'Daten Unfälle'!$B:$B,E$5,'Daten Unfälle'!$L:$L,"w")</f>
        <v>0</v>
      </c>
      <c r="K39" s="2">
        <f>COUNTIFS('Daten Unfälle'!$I:$I,"&gt;=07:00",'Daten Unfälle'!$I:$I,"&lt;08:00",'Daten Unfälle'!$B:$B,E$5,'Daten Unfälle'!$L:$L,"w")</f>
        <v>0</v>
      </c>
      <c r="L39" s="2">
        <f>COUNTIFS('Daten Unfälle'!$I:$I,"&gt;=08:00",'Daten Unfälle'!$I:$I,"&lt;09:00",'Daten Unfälle'!$B:$B,E$5,'Daten Unfälle'!$L:$L,"w")</f>
        <v>0</v>
      </c>
      <c r="M39" s="2">
        <f>COUNTIFS('Daten Unfälle'!$I:$I,"&gt;=09:00",'Daten Unfälle'!$I:$I,"&lt;10:00",'Daten Unfälle'!$B:$B,E$5,'Daten Unfälle'!$L:$L,"w")</f>
        <v>0</v>
      </c>
      <c r="N39" s="2">
        <f>COUNTIFS('Daten Unfälle'!$I:$I,"&gt;=10:00",'Daten Unfälle'!$I:$I,"&lt;11:00",'Daten Unfälle'!$B:$B,E$5,'Daten Unfälle'!$L:$L,"w")</f>
        <v>0</v>
      </c>
      <c r="O39" s="2">
        <f>COUNTIFS('Daten Unfälle'!$I:$I,"&gt;=11:00",'Daten Unfälle'!$I:$I,"&lt;12:00",'Daten Unfälle'!$B:$B,E$5,'Daten Unfälle'!$L:$L,"w")</f>
        <v>0</v>
      </c>
      <c r="P39" s="2">
        <f>COUNTIFS('Daten Unfälle'!$I:$I,"&gt;=12:00",'Daten Unfälle'!$I:$I,"&lt;13:00",'Daten Unfälle'!$B:$B,E$5,'Daten Unfälle'!$L:$L,"w")</f>
        <v>0</v>
      </c>
      <c r="Q39" s="2">
        <f>COUNTIFS('Daten Unfälle'!$I:$I,"&gt;=13:00",'Daten Unfälle'!$I:$I,"&lt;14:00",'Daten Unfälle'!$B:$B,E$5,'Daten Unfälle'!$L:$L,"w")</f>
        <v>0</v>
      </c>
      <c r="R39" s="2">
        <f>COUNTIFS('Daten Unfälle'!$I:$I,"&gt;=14:00",'Daten Unfälle'!$I:$I,"&lt;15:00",'Daten Unfälle'!$B:$B,E$5,'Daten Unfälle'!$L:$L,"w")</f>
        <v>0</v>
      </c>
      <c r="S39" s="2">
        <f>COUNTIFS('Daten Unfälle'!$I:$I,"&gt;=15:00",'Daten Unfälle'!$I:$I,"&lt;16:00",'Daten Unfälle'!$B:$B,E$5,'Daten Unfälle'!$L:$L,"w")</f>
        <v>0</v>
      </c>
      <c r="T39" s="2">
        <f>COUNTIFS('Daten Unfälle'!$I:$I,"&gt;=16:00",'Daten Unfälle'!$I:$I,"&lt;17:00",'Daten Unfälle'!$B:$B,E$5,'Daten Unfälle'!$L:$L,"w")</f>
        <v>0</v>
      </c>
      <c r="U39" s="2">
        <f>COUNTIFS('Daten Unfälle'!$I:$I,"&gt;=17:00",'Daten Unfälle'!$I:$I,"&lt;18:00",'Daten Unfälle'!$B:$B,E$5,'Daten Unfälle'!$L:$L,"w")</f>
        <v>0</v>
      </c>
      <c r="V39" s="2">
        <f>COUNTIFS('Daten Unfälle'!$I:$I,"&gt;=18:00",'Daten Unfälle'!$I:$I,"&lt;19:00",'Daten Unfälle'!$B:$B,E$5,'Daten Unfälle'!$L:$L,"w")</f>
        <v>0</v>
      </c>
      <c r="W39" s="2">
        <f>COUNTIFS('Daten Unfälle'!$I:$I,"&gt;=19:00",'Daten Unfälle'!$I:$I,"&lt;20:00",'Daten Unfälle'!$B:$B,E$5,'Daten Unfälle'!$L:$L,"w")</f>
        <v>0</v>
      </c>
      <c r="X39" s="2">
        <f>COUNTIFS('Daten Unfälle'!$I:$I,"&gt;=20:00",'Daten Unfälle'!$I:$I,"&lt;21:00",'Daten Unfälle'!$B:$B,E$5,'Daten Unfälle'!$L:$L,"w")</f>
        <v>0</v>
      </c>
      <c r="Y39" s="2">
        <f>COUNTIFS('Daten Unfälle'!$I:$I,"&gt;=21:00",'Daten Unfälle'!$I:$I,"&lt;22:00",'Daten Unfälle'!$B:$B,E$5,'Daten Unfälle'!$L:$L,"w")</f>
        <v>0</v>
      </c>
      <c r="Z39" s="2">
        <f>COUNTIFS('Daten Unfälle'!$I:$I,"&gt;=22:00",'Daten Unfälle'!$I:$I,"&lt;23:00",'Daten Unfälle'!$B:$B,E$5,'Daten Unfälle'!$L:$L,"w")</f>
        <v>1</v>
      </c>
      <c r="AA39" s="2">
        <f>COUNTIFS('Daten Unfälle'!$I:$I,"&gt;=23:00",'Daten Unfälle'!$I:$I,"&lt;24:00",'Daten Unfälle'!$B:$B,E$5,'Daten Unfälle'!$L:$L,"w")</f>
        <v>0</v>
      </c>
      <c r="AB39" s="2">
        <f>COUNTIFS('Daten Unfälle'!$N:$N,"&gt;=0",'Daten Unfälle'!$N:$N,"&lt;10",'Daten Unfälle'!$B:$B,$E$5,'Daten Unfälle'!$L:$L,"w")</f>
        <v>0</v>
      </c>
      <c r="AC39" s="2">
        <f>COUNTIFS('Daten Unfälle'!$N:$N,"&gt;=10",'Daten Unfälle'!$N:$N,"&lt;20",'Daten Unfälle'!$B:$B,$E$5,'Daten Unfälle'!$L:$L,"w")</f>
        <v>0</v>
      </c>
      <c r="AD39" s="2">
        <f>COUNTIFS('Daten Unfälle'!$N:$N,"&gt;=20",'Daten Unfälle'!$N:$N,"&lt;30",'Daten Unfälle'!$B:$B,$E$5,'Daten Unfälle'!$L:$L,"w")</f>
        <v>0</v>
      </c>
      <c r="AE39" s="2">
        <f>COUNTIFS('Daten Unfälle'!$N:$N,"&gt;=30",'Daten Unfälle'!$N:$N,"&lt;40",'Daten Unfälle'!$B:$B,$E$5,'Daten Unfälle'!$L:$L,"w")</f>
        <v>2</v>
      </c>
      <c r="AF39" s="2">
        <f>COUNTIFS('Daten Unfälle'!$N:$N,"&gt;=40",'Daten Unfälle'!$N:$N,"&lt;50",'Daten Unfälle'!$B:$B,$E$5,'Daten Unfälle'!$L:$L,"w")</f>
        <v>0</v>
      </c>
      <c r="AG39" s="2">
        <f>COUNTIFS('Daten Unfälle'!$N:$N,"&gt;=50",'Daten Unfälle'!$N:$N,"&lt;60",'Daten Unfälle'!$B:$B,$E$5,'Daten Unfälle'!$L:$L,"w")</f>
        <v>0</v>
      </c>
      <c r="AH39" s="2">
        <f>COUNTIFS('Daten Unfälle'!$N:$N,"&gt;=60",'Daten Unfälle'!$N:$N,"&lt;70",'Daten Unfälle'!$B:$B,$E$5,'Daten Unfälle'!$L:$L,"w")</f>
        <v>0</v>
      </c>
      <c r="AI39" s="2">
        <f>COUNTIFS('Daten Unfälle'!$N:$N,"&gt;=70",'Daten Unfälle'!$N:$N,"&lt;80",'Daten Unfälle'!$B:$B,$E$5,'Daten Unfälle'!$L:$L,"w")</f>
        <v>0</v>
      </c>
      <c r="AJ39" s="2">
        <f>COUNTIFS('Daten Unfälle'!$N:$N,"&gt;=80",'Daten Unfälle'!$N:$N,"&lt;90",'Daten Unfälle'!$B:$B,$E$5,'Daten Unfälle'!$L:$L,"w")</f>
        <v>0</v>
      </c>
      <c r="AK39" s="2">
        <f>COUNTIFS('Daten Unfälle'!$N:$N,"&gt;=90",'Daten Unfälle'!$N:$N,"&lt;100",'Daten Unfälle'!$B:$B,$E$5,'Daten Unfälle'!$L:$L,"w")</f>
        <v>0</v>
      </c>
      <c r="AL39" s="2">
        <f>COUNTIFS('Daten Unfälle'!$G:$G,AL$35,'Daten Unfälle'!$B:$B,$AF$5,'Daten Unfälle'!$L:$L,"w")</f>
        <v>0</v>
      </c>
      <c r="AM39" s="2">
        <f>COUNTIFS('Daten Unfälle'!$G:$G,AM$35,'Daten Unfälle'!$B:$B,$AF$5,'Daten Unfälle'!$L:$L,"w")</f>
        <v>1</v>
      </c>
      <c r="AN39" s="2">
        <f>COUNTIFS('Daten Unfälle'!$G:$G,AN$35,'Daten Unfälle'!$B:$B,$AF$5,'Daten Unfälle'!$L:$L,"w")</f>
        <v>0</v>
      </c>
      <c r="AO39" s="2">
        <f>COUNTIFS('Daten Unfälle'!$G:$G,AO$35,'Daten Unfälle'!$B:$B,$AF$5,'Daten Unfälle'!$L:$L,"w")</f>
        <v>0</v>
      </c>
      <c r="AP39" s="2">
        <f>COUNTIFS('Daten Unfälle'!$G:$G,AP$35,'Daten Unfälle'!$B:$B,$AF$5,'Daten Unfälle'!$L:$L,"w")</f>
        <v>0</v>
      </c>
      <c r="AQ39" s="2">
        <f>COUNTIFS('Daten Unfälle'!$G:$G,AQ$35,'Daten Unfälle'!$B:$B,$AF$5,'Daten Unfälle'!$L:$L,"w")</f>
        <v>1</v>
      </c>
      <c r="AR39" s="2">
        <f>COUNTIFS('Daten Unfälle'!$G:$G,AR$35,'Daten Unfälle'!$B:$B,$AF$5,'Daten Unfälle'!$L:$L,"w")</f>
        <v>0</v>
      </c>
      <c r="AS39" s="2">
        <f>COUNTIFS('Daten Unfälle'!$G:$G,AS$35,'Daten Unfälle'!$B:$B,$AF$5,'Daten Unfälle'!$L:$L,"w")</f>
        <v>0</v>
      </c>
      <c r="AT39" s="2">
        <f>COUNTIFS('Daten Unfälle'!$G:$G,AT$35,'Daten Unfälle'!$B:$B,$AF$5,'Daten Unfälle'!$L:$L,"w")</f>
        <v>0</v>
      </c>
      <c r="AU39" s="2">
        <f>COUNTIFS('Daten Unfälle'!$G:$G,AU$35,'Daten Unfälle'!$B:$B,$AF$5,'Daten Unfälle'!$L:$L,"w")</f>
        <v>1</v>
      </c>
      <c r="AV39" s="2">
        <f>COUNTIFS('Daten Unfälle'!$G:$G,AV$35,'Daten Unfälle'!$B:$B,$AF$5,'Daten Unfälle'!$L:$L,"w")</f>
        <v>1</v>
      </c>
      <c r="AW39" s="2">
        <f>COUNTIFS('Daten Unfälle'!$G:$G,AW$35,'Daten Unfälle'!$B:$B,$AF$5,'Daten Unfälle'!$L:$L,"w")</f>
        <v>0</v>
      </c>
    </row>
    <row r="40" spans="1:49" x14ac:dyDescent="0.25">
      <c r="A40" s="261" t="s">
        <v>262</v>
      </c>
      <c r="B40" s="213" t="s">
        <v>21588</v>
      </c>
      <c r="C40" s="262" t="s">
        <v>21593</v>
      </c>
      <c r="D40" s="2">
        <f>COUNTIFS('Daten Unfälle'!$I:$I,"&gt;=00:00",'Daten Unfälle'!$I:$I,"&lt;01:00",'Daten Unfälle'!$B:$B,F$5,'Daten Unfälle'!$L:$L,"w")</f>
        <v>0</v>
      </c>
      <c r="E40" s="2">
        <f>COUNTIFS('Daten Unfälle'!$I:$I,"&gt;=01:00",'Daten Unfälle'!$I:$I,"&lt;02:00",'Daten Unfälle'!$B:$B,F$5,'Daten Unfälle'!$L:$L,"w")</f>
        <v>0</v>
      </c>
      <c r="F40" s="2">
        <f>COUNTIFS('Daten Unfälle'!$I:$I,"&gt;=02:00",'Daten Unfälle'!$I:$I,"&lt;03:00",'Daten Unfälle'!$B:$B,F$5,'Daten Unfälle'!$L:$L,"w")</f>
        <v>0</v>
      </c>
      <c r="G40" s="2">
        <f>COUNTIFS('Daten Unfälle'!$I:$I,"&gt;=03:00",'Daten Unfälle'!$I:$I,"&lt;04:00",'Daten Unfälle'!$B:$B,F$5,'Daten Unfälle'!$L:$L,"w")</f>
        <v>0</v>
      </c>
      <c r="H40" s="2">
        <f>COUNTIFS('Daten Unfälle'!$I:$I,"&gt;=04:00",'Daten Unfälle'!$I:$I,"&lt;05:00",'Daten Unfälle'!$B:$B,F$5,'Daten Unfälle'!$L:$L,"w")</f>
        <v>0</v>
      </c>
      <c r="I40" s="2">
        <f>COUNTIFS('Daten Unfälle'!$I:$I,"&gt;=05:00",'Daten Unfälle'!$I:$I,"&lt;06:00",'Daten Unfälle'!$B:$B,F$5,'Daten Unfälle'!$L:$L,"w")</f>
        <v>1</v>
      </c>
      <c r="J40" s="2">
        <f>COUNTIFS('Daten Unfälle'!$I:$I,"&gt;=06:00",'Daten Unfälle'!$I:$I,"&lt;07:00",'Daten Unfälle'!$B:$B,F$5,'Daten Unfälle'!$L:$L,"w")</f>
        <v>0</v>
      </c>
      <c r="K40" s="2">
        <f>COUNTIFS('Daten Unfälle'!$I:$I,"&gt;=07:00",'Daten Unfälle'!$I:$I,"&lt;08:00",'Daten Unfälle'!$B:$B,F$5,'Daten Unfälle'!$L:$L,"w")</f>
        <v>2</v>
      </c>
      <c r="L40" s="2">
        <f>COUNTIFS('Daten Unfälle'!$I:$I,"&gt;=08:00",'Daten Unfälle'!$I:$I,"&lt;09:00",'Daten Unfälle'!$B:$B,F$5,'Daten Unfälle'!$L:$L,"w")</f>
        <v>1</v>
      </c>
      <c r="M40" s="2">
        <f>COUNTIFS('Daten Unfälle'!$I:$I,"&gt;=09:00",'Daten Unfälle'!$I:$I,"&lt;10:00",'Daten Unfälle'!$B:$B,F$5,'Daten Unfälle'!$L:$L,"w")</f>
        <v>0</v>
      </c>
      <c r="N40" s="2">
        <f>COUNTIFS('Daten Unfälle'!$I:$I,"&gt;=10:00",'Daten Unfälle'!$I:$I,"&lt;11:00",'Daten Unfälle'!$B:$B,F$5,'Daten Unfälle'!$L:$L,"w")</f>
        <v>2</v>
      </c>
      <c r="O40" s="2">
        <f>COUNTIFS('Daten Unfälle'!$I:$I,"&gt;=11:00",'Daten Unfälle'!$I:$I,"&lt;12:00",'Daten Unfälle'!$B:$B,F$5,'Daten Unfälle'!$L:$L,"w")</f>
        <v>2</v>
      </c>
      <c r="P40" s="2">
        <f>COUNTIFS('Daten Unfälle'!$I:$I,"&gt;=12:00",'Daten Unfälle'!$I:$I,"&lt;13:00",'Daten Unfälle'!$B:$B,F$5,'Daten Unfälle'!$L:$L,"w")</f>
        <v>6</v>
      </c>
      <c r="Q40" s="2">
        <f>COUNTIFS('Daten Unfälle'!$I:$I,"&gt;=13:00",'Daten Unfälle'!$I:$I,"&lt;14:00",'Daten Unfälle'!$B:$B,F$5,'Daten Unfälle'!$L:$L,"w")</f>
        <v>0</v>
      </c>
      <c r="R40" s="2">
        <f>COUNTIFS('Daten Unfälle'!$I:$I,"&gt;=14:00",'Daten Unfälle'!$I:$I,"&lt;15:00",'Daten Unfälle'!$B:$B,F$5,'Daten Unfälle'!$L:$L,"w")</f>
        <v>0</v>
      </c>
      <c r="S40" s="2">
        <f>COUNTIFS('Daten Unfälle'!$I:$I,"&gt;=15:00",'Daten Unfälle'!$I:$I,"&lt;16:00",'Daten Unfälle'!$B:$B,F$5,'Daten Unfälle'!$L:$L,"w")</f>
        <v>6</v>
      </c>
      <c r="T40" s="2">
        <f>COUNTIFS('Daten Unfälle'!$I:$I,"&gt;=16:00",'Daten Unfälle'!$I:$I,"&lt;17:00",'Daten Unfälle'!$B:$B,F$5,'Daten Unfälle'!$L:$L,"w")</f>
        <v>6</v>
      </c>
      <c r="U40" s="2">
        <f>COUNTIFS('Daten Unfälle'!$I:$I,"&gt;=17:00",'Daten Unfälle'!$I:$I,"&lt;18:00",'Daten Unfälle'!$B:$B,F$5,'Daten Unfälle'!$L:$L,"w")</f>
        <v>2</v>
      </c>
      <c r="V40" s="2">
        <f>COUNTIFS('Daten Unfälle'!$I:$I,"&gt;=18:00",'Daten Unfälle'!$I:$I,"&lt;19:00",'Daten Unfälle'!$B:$B,F$5,'Daten Unfälle'!$L:$L,"w")</f>
        <v>1</v>
      </c>
      <c r="W40" s="2">
        <f>COUNTIFS('Daten Unfälle'!$I:$I,"&gt;=19:00",'Daten Unfälle'!$I:$I,"&lt;20:00",'Daten Unfälle'!$B:$B,F$5,'Daten Unfälle'!$L:$L,"w")</f>
        <v>1</v>
      </c>
      <c r="X40" s="2">
        <f>COUNTIFS('Daten Unfälle'!$I:$I,"&gt;=20:00",'Daten Unfälle'!$I:$I,"&lt;21:00",'Daten Unfälle'!$B:$B,F$5,'Daten Unfälle'!$L:$L,"w")</f>
        <v>1</v>
      </c>
      <c r="Y40" s="2">
        <f>COUNTIFS('Daten Unfälle'!$I:$I,"&gt;=21:00",'Daten Unfälle'!$I:$I,"&lt;22:00",'Daten Unfälle'!$B:$B,F$5,'Daten Unfälle'!$L:$L,"w")</f>
        <v>0</v>
      </c>
      <c r="Z40" s="2">
        <f>COUNTIFS('Daten Unfälle'!$I:$I,"&gt;=22:00",'Daten Unfälle'!$I:$I,"&lt;23:00",'Daten Unfälle'!$B:$B,F$5,'Daten Unfälle'!$L:$L,"w")</f>
        <v>2</v>
      </c>
      <c r="AA40" s="2">
        <f>COUNTIFS('Daten Unfälle'!$I:$I,"&gt;=23:00",'Daten Unfälle'!$I:$I,"&lt;24:00",'Daten Unfälle'!$B:$B,F$5,'Daten Unfälle'!$L:$L,"w")</f>
        <v>0</v>
      </c>
      <c r="AB40" s="2">
        <f>COUNTIFS('Daten Unfälle'!$N:$N,"&gt;=0",'Daten Unfälle'!$N:$N,"&lt;10",'Daten Unfälle'!$B:$B,$F$5,'Daten Unfälle'!$L:$L,"w")</f>
        <v>0</v>
      </c>
      <c r="AC40" s="2">
        <f>COUNTIFS('Daten Unfälle'!$N:$N,"&gt;=10",'Daten Unfälle'!$N:$N,"&lt;20",'Daten Unfälle'!$B:$B,$F$5,'Daten Unfälle'!$L:$L,"w")</f>
        <v>1</v>
      </c>
      <c r="AD40" s="2">
        <f>COUNTIFS('Daten Unfälle'!$N:$N,"&gt;=20",'Daten Unfälle'!$N:$N,"&lt;30",'Daten Unfälle'!$B:$B,$F$5,'Daten Unfälle'!$L:$L,"w")</f>
        <v>7</v>
      </c>
      <c r="AE40" s="2">
        <f>COUNTIFS('Daten Unfälle'!$N:$N,"&gt;=30",'Daten Unfälle'!$N:$N,"&lt;40",'Daten Unfälle'!$B:$B,$F$5,'Daten Unfälle'!$L:$L,"w")</f>
        <v>5</v>
      </c>
      <c r="AF40" s="2">
        <f>COUNTIFS('Daten Unfälle'!$N:$N,"&gt;=40",'Daten Unfälle'!$N:$N,"&lt;50",'Daten Unfälle'!$B:$B,$F$5,'Daten Unfälle'!$L:$L,"w")</f>
        <v>6</v>
      </c>
      <c r="AG40" s="2">
        <f>COUNTIFS('Daten Unfälle'!$N:$N,"&gt;=50",'Daten Unfälle'!$N:$N,"&lt;60",'Daten Unfälle'!$B:$B,$F$5,'Daten Unfälle'!$L:$L,"w")</f>
        <v>5</v>
      </c>
      <c r="AH40" s="2">
        <f>COUNTIFS('Daten Unfälle'!$N:$N,"&gt;=60",'Daten Unfälle'!$N:$N,"&lt;70",'Daten Unfälle'!$B:$B,$F$5,'Daten Unfälle'!$L:$L,"w")</f>
        <v>4</v>
      </c>
      <c r="AI40" s="2">
        <f>COUNTIFS('Daten Unfälle'!$N:$N,"&gt;=70",'Daten Unfälle'!$N:$N,"&lt;80",'Daten Unfälle'!$B:$B,$F$5,'Daten Unfälle'!$L:$L,"w")</f>
        <v>0</v>
      </c>
      <c r="AJ40" s="2">
        <f>COUNTIFS('Daten Unfälle'!$N:$N,"&gt;=80",'Daten Unfälle'!$N:$N,"&lt;90",'Daten Unfälle'!$B:$B,$F$5,'Daten Unfälle'!$L:$L,"w")</f>
        <v>0</v>
      </c>
      <c r="AK40" s="2">
        <f>COUNTIFS('Daten Unfälle'!$N:$N,"&gt;=90",'Daten Unfälle'!$N:$N,"&lt;100",'Daten Unfälle'!$B:$B,$F$5,'Daten Unfälle'!$L:$L,"w")</f>
        <v>0</v>
      </c>
      <c r="AL40" s="2">
        <f>COUNTIFS('Daten Unfälle'!$G:$G,AL$35,'Daten Unfälle'!$B:$B,$AG$5,'Daten Unfälle'!$L:$L,"w")</f>
        <v>0</v>
      </c>
      <c r="AM40" s="2">
        <f>COUNTIFS('Daten Unfälle'!$G:$G,AM$35,'Daten Unfälle'!$B:$B,$AG$5,'Daten Unfälle'!$L:$L,"w")</f>
        <v>0</v>
      </c>
      <c r="AN40" s="2">
        <f>COUNTIFS('Daten Unfälle'!$G:$G,AN$35,'Daten Unfälle'!$B:$B,$AG$5,'Daten Unfälle'!$L:$L,"w")</f>
        <v>0</v>
      </c>
      <c r="AO40" s="2">
        <f>COUNTIFS('Daten Unfälle'!$G:$G,AO$35,'Daten Unfälle'!$B:$B,$AG$5,'Daten Unfälle'!$L:$L,"w")</f>
        <v>0</v>
      </c>
      <c r="AP40" s="2">
        <f>COUNTIFS('Daten Unfälle'!$G:$G,AP$35,'Daten Unfälle'!$B:$B,$AG$5,'Daten Unfälle'!$L:$L,"w")</f>
        <v>34</v>
      </c>
      <c r="AQ40" s="2">
        <f>COUNTIFS('Daten Unfälle'!$G:$G,AQ$35,'Daten Unfälle'!$B:$B,$AG$5,'Daten Unfälle'!$L:$L,"w")</f>
        <v>0</v>
      </c>
      <c r="AR40" s="2">
        <f>COUNTIFS('Daten Unfälle'!$G:$G,AR$35,'Daten Unfälle'!$B:$B,$AG$5,'Daten Unfälle'!$L:$L,"w")</f>
        <v>0</v>
      </c>
      <c r="AS40" s="2">
        <f>COUNTIFS('Daten Unfälle'!$G:$G,AS$35,'Daten Unfälle'!$B:$B,$AG$5,'Daten Unfälle'!$L:$L,"w")</f>
        <v>0</v>
      </c>
      <c r="AT40" s="2">
        <f>COUNTIFS('Daten Unfälle'!$G:$G,AT$35,'Daten Unfälle'!$B:$B,$AG$5,'Daten Unfälle'!$L:$L,"w")</f>
        <v>0</v>
      </c>
      <c r="AU40" s="2">
        <f>COUNTIFS('Daten Unfälle'!$G:$G,AU$35,'Daten Unfälle'!$B:$B,$AG$5,'Daten Unfälle'!$L:$L,"w")</f>
        <v>0</v>
      </c>
      <c r="AV40" s="2">
        <f>COUNTIFS('Daten Unfälle'!$G:$G,AV$35,'Daten Unfälle'!$B:$B,$AG$5,'Daten Unfälle'!$L:$L,"w")</f>
        <v>0</v>
      </c>
      <c r="AW40" s="2">
        <f>COUNTIFS('Daten Unfälle'!$G:$G,AW$35,'Daten Unfälle'!$B:$B,$AG$5,'Daten Unfälle'!$L:$L,"w")</f>
        <v>0</v>
      </c>
    </row>
    <row r="41" spans="1:49" x14ac:dyDescent="0.25">
      <c r="A41" s="263" t="s">
        <v>211</v>
      </c>
      <c r="B41" s="213" t="s">
        <v>21588</v>
      </c>
      <c r="C41" s="264" t="s">
        <v>21594</v>
      </c>
      <c r="D41" s="2">
        <f>COUNTIFS('Daten Unfälle'!$I:$I,"&gt;=00:00",'Daten Unfälle'!$I:$I,"&lt;01:00",'Daten Unfälle'!$B:$B,G$5,'Daten Unfälle'!$L:$L,"w")</f>
        <v>9</v>
      </c>
      <c r="E41" s="2">
        <f>COUNTIFS('Daten Unfälle'!$I:$I,"&gt;=01:00",'Daten Unfälle'!$I:$I,"&lt;02:00",'Daten Unfälle'!$B:$B,G$5,'Daten Unfälle'!$L:$L,"w")</f>
        <v>6</v>
      </c>
      <c r="F41" s="2">
        <f>COUNTIFS('Daten Unfälle'!$I:$I,"&gt;=02:00",'Daten Unfälle'!$I:$I,"&lt;03:00",'Daten Unfälle'!$B:$B,G$5,'Daten Unfälle'!$L:$L,"w")</f>
        <v>9</v>
      </c>
      <c r="G41" s="2">
        <f>COUNTIFS('Daten Unfälle'!$I:$I,"&gt;=03:00",'Daten Unfälle'!$I:$I,"&lt;04:00",'Daten Unfälle'!$B:$B,G$5,'Daten Unfälle'!$L:$L,"w")</f>
        <v>4</v>
      </c>
      <c r="H41" s="2">
        <f>COUNTIFS('Daten Unfälle'!$I:$I,"&gt;=04:00",'Daten Unfälle'!$I:$I,"&lt;05:00",'Daten Unfälle'!$B:$B,G$5,'Daten Unfälle'!$L:$L,"w")</f>
        <v>9</v>
      </c>
      <c r="I41" s="2">
        <f>COUNTIFS('Daten Unfälle'!$I:$I,"&gt;=05:00",'Daten Unfälle'!$I:$I,"&lt;06:00",'Daten Unfälle'!$B:$B,G$5,'Daten Unfälle'!$L:$L,"w")</f>
        <v>8</v>
      </c>
      <c r="J41" s="2">
        <f>COUNTIFS('Daten Unfälle'!$I:$I,"&gt;=06:00",'Daten Unfälle'!$I:$I,"&lt;07:00",'Daten Unfälle'!$B:$B,G$5,'Daten Unfälle'!$L:$L,"w")</f>
        <v>27</v>
      </c>
      <c r="K41" s="2">
        <f>COUNTIFS('Daten Unfälle'!$I:$I,"&gt;=07:00",'Daten Unfälle'!$I:$I,"&lt;08:00",'Daten Unfälle'!$B:$B,G$5,'Daten Unfälle'!$L:$L,"w")</f>
        <v>28</v>
      </c>
      <c r="L41" s="2">
        <f>COUNTIFS('Daten Unfälle'!$I:$I,"&gt;=08:00",'Daten Unfälle'!$I:$I,"&lt;09:00",'Daten Unfälle'!$B:$B,G$5,'Daten Unfälle'!$L:$L,"w")</f>
        <v>33</v>
      </c>
      <c r="M41" s="2">
        <f>COUNTIFS('Daten Unfälle'!$I:$I,"&gt;=09:00",'Daten Unfälle'!$I:$I,"&lt;10:00",'Daten Unfälle'!$B:$B,G$5,'Daten Unfälle'!$L:$L,"w")</f>
        <v>33</v>
      </c>
      <c r="N41" s="2">
        <f>COUNTIFS('Daten Unfälle'!$I:$I,"&gt;=10:00",'Daten Unfälle'!$I:$I,"&lt;11:00",'Daten Unfälle'!$B:$B,G$5,'Daten Unfälle'!$L:$L,"w")</f>
        <v>27</v>
      </c>
      <c r="O41" s="2">
        <f>COUNTIFS('Daten Unfälle'!$I:$I,"&gt;=11:00",'Daten Unfälle'!$I:$I,"&lt;12:00",'Daten Unfälle'!$B:$B,G$5,'Daten Unfälle'!$L:$L,"w")</f>
        <v>43</v>
      </c>
      <c r="P41" s="2">
        <f>COUNTIFS('Daten Unfälle'!$I:$I,"&gt;=12:00",'Daten Unfälle'!$I:$I,"&lt;13:00",'Daten Unfälle'!$B:$B,G$5,'Daten Unfälle'!$L:$L,"w")</f>
        <v>33</v>
      </c>
      <c r="Q41" s="2">
        <f>COUNTIFS('Daten Unfälle'!$I:$I,"&gt;=13:00",'Daten Unfälle'!$I:$I,"&lt;14:00",'Daten Unfälle'!$B:$B,G$5,'Daten Unfälle'!$L:$L,"w")</f>
        <v>44</v>
      </c>
      <c r="R41" s="2">
        <f>COUNTIFS('Daten Unfälle'!$I:$I,"&gt;=14:00",'Daten Unfälle'!$I:$I,"&lt;15:00",'Daten Unfälle'!$B:$B,G$5,'Daten Unfälle'!$L:$L,"w")</f>
        <v>52</v>
      </c>
      <c r="S41" s="2">
        <f>COUNTIFS('Daten Unfälle'!$I:$I,"&gt;=15:00",'Daten Unfälle'!$I:$I,"&lt;16:00",'Daten Unfälle'!$B:$B,G$5,'Daten Unfälle'!$L:$L,"w")</f>
        <v>57</v>
      </c>
      <c r="T41" s="2">
        <f>COUNTIFS('Daten Unfälle'!$I:$I,"&gt;=16:00",'Daten Unfälle'!$I:$I,"&lt;17:00",'Daten Unfälle'!$B:$B,G$5,'Daten Unfälle'!$L:$L,"w")</f>
        <v>57</v>
      </c>
      <c r="U41" s="2">
        <f>COUNTIFS('Daten Unfälle'!$I:$I,"&gt;=17:00",'Daten Unfälle'!$I:$I,"&lt;18:00",'Daten Unfälle'!$B:$B,G$5,'Daten Unfälle'!$L:$L,"w")</f>
        <v>50</v>
      </c>
      <c r="V41" s="2">
        <f>COUNTIFS('Daten Unfälle'!$I:$I,"&gt;=18:00",'Daten Unfälle'!$I:$I,"&lt;19:00",'Daten Unfälle'!$B:$B,G$5,'Daten Unfälle'!$L:$L,"w")</f>
        <v>54</v>
      </c>
      <c r="W41" s="2">
        <f>COUNTIFS('Daten Unfälle'!$I:$I,"&gt;=19:00",'Daten Unfälle'!$I:$I,"&lt;20:00",'Daten Unfälle'!$B:$B,G$5,'Daten Unfälle'!$L:$L,"w")</f>
        <v>19</v>
      </c>
      <c r="X41" s="2">
        <f>COUNTIFS('Daten Unfälle'!$I:$I,"&gt;=20:00",'Daten Unfälle'!$I:$I,"&lt;21:00",'Daten Unfälle'!$B:$B,G$5,'Daten Unfälle'!$L:$L,"w")</f>
        <v>18</v>
      </c>
      <c r="Y41" s="2">
        <f>COUNTIFS('Daten Unfälle'!$I:$I,"&gt;=21:00",'Daten Unfälle'!$I:$I,"&lt;22:00",'Daten Unfälle'!$B:$B,G$5,'Daten Unfälle'!$L:$L,"w")</f>
        <v>12</v>
      </c>
      <c r="Z41" s="2">
        <f>COUNTIFS('Daten Unfälle'!$I:$I,"&gt;=22:00",'Daten Unfälle'!$I:$I,"&lt;23:00",'Daten Unfälle'!$B:$B,G$5,'Daten Unfälle'!$L:$L,"w")</f>
        <v>17</v>
      </c>
      <c r="AA41" s="2">
        <f>COUNTIFS('Daten Unfälle'!$I:$I,"&gt;=23:00",'Daten Unfälle'!$I:$I,"&lt;24:00",'Daten Unfälle'!$B:$B,G$5,'Daten Unfälle'!$L:$L,"w")</f>
        <v>13</v>
      </c>
      <c r="AB41" s="2">
        <f>COUNTIFS('Daten Unfälle'!$N:$N,"&gt;=0",'Daten Unfälle'!$N:$N,"&lt;10",'Daten Unfälle'!$B:$B,$G$5,'Daten Unfälle'!$L:$L,"w")</f>
        <v>0</v>
      </c>
      <c r="AC41" s="2">
        <f>COUNTIFS('Daten Unfälle'!$N:$N,"&gt;=10",'Daten Unfälle'!$N:$N,"&lt;20",'Daten Unfälle'!$B:$B,$G$5,'Daten Unfälle'!$L:$L,"w")</f>
        <v>40</v>
      </c>
      <c r="AD41" s="2">
        <f>COUNTIFS('Daten Unfälle'!$N:$N,"&gt;=20",'Daten Unfälle'!$N:$N,"&lt;30",'Daten Unfälle'!$B:$B,$G$5,'Daten Unfälle'!$L:$L,"w")</f>
        <v>122</v>
      </c>
      <c r="AE41" s="2">
        <f>COUNTIFS('Daten Unfälle'!$N:$N,"&gt;=30",'Daten Unfälle'!$N:$N,"&lt;40",'Daten Unfälle'!$B:$B,$G$5,'Daten Unfälle'!$L:$L,"w")</f>
        <v>101</v>
      </c>
      <c r="AF41" s="2">
        <f>COUNTIFS('Daten Unfälle'!$N:$N,"&gt;=40",'Daten Unfälle'!$N:$N,"&lt;50",'Daten Unfälle'!$B:$B,$G$5,'Daten Unfälle'!$L:$L,"w")</f>
        <v>81</v>
      </c>
      <c r="AG41" s="2">
        <f>COUNTIFS('Daten Unfälle'!$N:$N,"&gt;=50",'Daten Unfälle'!$N:$N,"&lt;60",'Daten Unfälle'!$B:$B,$G$5,'Daten Unfälle'!$L:$L,"w")</f>
        <v>116</v>
      </c>
      <c r="AH41" s="2">
        <f>COUNTIFS('Daten Unfälle'!$N:$N,"&gt;=60",'Daten Unfälle'!$N:$N,"&lt;70",'Daten Unfälle'!$B:$B,$G$5,'Daten Unfälle'!$L:$L,"w")</f>
        <v>107</v>
      </c>
      <c r="AI41" s="2">
        <f>COUNTIFS('Daten Unfälle'!$N:$N,"&gt;=70",'Daten Unfälle'!$N:$N,"&lt;80",'Daten Unfälle'!$B:$B,$G$5,'Daten Unfälle'!$L:$L,"w")</f>
        <v>10</v>
      </c>
      <c r="AJ41" s="2">
        <f>COUNTIFS('Daten Unfälle'!$N:$N,"&gt;=80",'Daten Unfälle'!$N:$N,"&lt;90",'Daten Unfälle'!$B:$B,$G$5,'Daten Unfälle'!$L:$L,"w")</f>
        <v>4</v>
      </c>
      <c r="AK41" s="2">
        <f>COUNTIFS('Daten Unfälle'!$N:$N,"&gt;=90",'Daten Unfälle'!$N:$N,"&lt;100",'Daten Unfälle'!$B:$B,$G$5,'Daten Unfälle'!$L:$L,"w")</f>
        <v>1</v>
      </c>
      <c r="AL41" s="2">
        <f>COUNTIFS('Daten Unfälle'!$G:$G,AL$35,'Daten Unfälle'!$B:$B,$AH$5,'Daten Unfälle'!$L:$L,"w")</f>
        <v>38</v>
      </c>
      <c r="AM41" s="2">
        <f>COUNTIFS('Daten Unfälle'!$G:$G,AM$35,'Daten Unfälle'!$B:$B,$AH$5,'Daten Unfälle'!$L:$L,"w")</f>
        <v>38</v>
      </c>
      <c r="AN41" s="2">
        <f>COUNTIFS('Daten Unfälle'!$G:$G,AN$35,'Daten Unfälle'!$B:$B,$AH$5,'Daten Unfälle'!$L:$L,"w")</f>
        <v>37</v>
      </c>
      <c r="AO41" s="2">
        <f>COUNTIFS('Daten Unfälle'!$G:$G,AO$35,'Daten Unfälle'!$B:$B,$AH$5,'Daten Unfälle'!$L:$L,"w")</f>
        <v>38</v>
      </c>
      <c r="AP41" s="2">
        <f>COUNTIFS('Daten Unfälle'!$G:$G,AP$35,'Daten Unfälle'!$B:$B,$AH$5,'Daten Unfälle'!$L:$L,"w")</f>
        <v>46</v>
      </c>
      <c r="AQ41" s="2">
        <f>COUNTIFS('Daten Unfälle'!$G:$G,AQ$35,'Daten Unfälle'!$B:$B,$AH$5,'Daten Unfälle'!$L:$L,"w")</f>
        <v>71</v>
      </c>
      <c r="AR41" s="2">
        <f>COUNTIFS('Daten Unfälle'!$G:$G,AR$35,'Daten Unfälle'!$B:$B,$AH$5,'Daten Unfälle'!$L:$L,"w")</f>
        <v>74</v>
      </c>
      <c r="AS41" s="2">
        <f>COUNTIFS('Daten Unfälle'!$G:$G,AS$35,'Daten Unfälle'!$B:$B,$AH$5,'Daten Unfälle'!$L:$L,"w")</f>
        <v>79</v>
      </c>
      <c r="AT41" s="2">
        <f>COUNTIFS('Daten Unfälle'!$G:$G,AT$35,'Daten Unfälle'!$B:$B,$AH$5,'Daten Unfälle'!$L:$L,"w")</f>
        <v>83</v>
      </c>
      <c r="AU41" s="2">
        <f>COUNTIFS('Daten Unfälle'!$G:$G,AU$35,'Daten Unfälle'!$B:$B,$AH$5,'Daten Unfälle'!$L:$L,"w")</f>
        <v>64</v>
      </c>
      <c r="AV41" s="2">
        <f>COUNTIFS('Daten Unfälle'!$G:$G,AV$35,'Daten Unfälle'!$B:$B,$AH$5,'Daten Unfälle'!$L:$L,"w")</f>
        <v>68</v>
      </c>
      <c r="AW41" s="2">
        <f>COUNTIFS('Daten Unfälle'!$G:$G,AW$35,'Daten Unfälle'!$B:$B,$AH$5,'Daten Unfälle'!$L:$L,"w")</f>
        <v>63</v>
      </c>
    </row>
    <row r="42" spans="1:49" x14ac:dyDescent="0.25">
      <c r="A42" s="261" t="s">
        <v>21534</v>
      </c>
      <c r="B42" s="213" t="s">
        <v>21588</v>
      </c>
      <c r="C42" s="262" t="s">
        <v>21595</v>
      </c>
      <c r="D42" s="2">
        <f>COUNTIFS('Daten Unfälle'!$I:$I,"&gt;=00:00",'Daten Unfälle'!$I:$I,"&lt;01:00",'Daten Unfälle'!$L:$L,"w")</f>
        <v>11</v>
      </c>
      <c r="E42" s="2">
        <f>COUNTIFS('Daten Unfälle'!$I:$I,"&gt;=01:00",'Daten Unfälle'!$I:$I,"&lt;02:00",'Daten Unfälle'!$L:$L,"w")</f>
        <v>9</v>
      </c>
      <c r="F42" s="2">
        <f>COUNTIFS('Daten Unfälle'!$I:$I,"&gt;=02:00",'Daten Unfälle'!$I:$I,"&lt;03:00",'Daten Unfälle'!$L:$L,"w")</f>
        <v>9</v>
      </c>
      <c r="G42" s="2">
        <f>COUNTIFS('Daten Unfälle'!$I:$I,"&gt;=03:00",'Daten Unfälle'!$I:$I,"&lt;04:00",'Daten Unfälle'!$L:$L,"w")</f>
        <v>4</v>
      </c>
      <c r="H42" s="2">
        <f>COUNTIFS('Daten Unfälle'!$I:$I,"&gt;=04:00",'Daten Unfälle'!$I:$I,"&lt;05:00",'Daten Unfälle'!$L:$L,"w")</f>
        <v>12</v>
      </c>
      <c r="I42" s="2">
        <f>COUNTIFS('Daten Unfälle'!$I:$I,"&gt;=05:00",'Daten Unfälle'!$I:$I,"&lt;06:00",'Daten Unfälle'!$L:$L,"w")</f>
        <v>12</v>
      </c>
      <c r="J42" s="2">
        <f>COUNTIFS('Daten Unfälle'!$I:$I,"&gt;=06:00",'Daten Unfälle'!$I:$I,"&lt;07:00",'Daten Unfälle'!$L:$L,"w")</f>
        <v>30</v>
      </c>
      <c r="K42" s="2">
        <f>COUNTIFS('Daten Unfälle'!$I:$I,"&gt;=07:00",'Daten Unfälle'!$I:$I,"&lt;08:00",'Daten Unfälle'!$L:$L,"w")</f>
        <v>38</v>
      </c>
      <c r="L42" s="2">
        <f>COUNTIFS('Daten Unfälle'!$I:$I,"&gt;=08:00",'Daten Unfälle'!$I:$I,"&lt;09:00",'Daten Unfälle'!$L:$L,"w")</f>
        <v>57</v>
      </c>
      <c r="M42" s="2">
        <f>COUNTIFS('Daten Unfälle'!$I:$I,"&gt;=09:00",'Daten Unfälle'!$I:$I,"&lt;10:00",'Daten Unfälle'!$L:$L,"w")</f>
        <v>58</v>
      </c>
      <c r="N42" s="2">
        <f>COUNTIFS('Daten Unfälle'!$I:$I,"&gt;=10:00",'Daten Unfälle'!$I:$I,"&lt;11:00",'Daten Unfälle'!$L:$L,"w")</f>
        <v>65</v>
      </c>
      <c r="O42" s="2">
        <f>COUNTIFS('Daten Unfälle'!$I:$I,"&gt;=11:00",'Daten Unfälle'!$I:$I,"&lt;12:00",'Daten Unfälle'!$L:$L,"w")</f>
        <v>96</v>
      </c>
      <c r="P42" s="2">
        <f>COUNTIFS('Daten Unfälle'!$I:$I,"&gt;=12:00",'Daten Unfälle'!$I:$I,"&lt;13:00",'Daten Unfälle'!$L:$L,"w")</f>
        <v>72</v>
      </c>
      <c r="Q42" s="2">
        <f>COUNTIFS('Daten Unfälle'!$I:$I,"&gt;=13:00",'Daten Unfälle'!$I:$I,"&lt;14:00",'Daten Unfälle'!$L:$L,"w")</f>
        <v>80</v>
      </c>
      <c r="R42" s="2">
        <f>COUNTIFS('Daten Unfälle'!$I:$I,"&gt;=14:00",'Daten Unfälle'!$I:$I,"&lt;15:00",'Daten Unfälle'!$L:$L,"w")</f>
        <v>102</v>
      </c>
      <c r="S42" s="2">
        <f>COUNTIFS('Daten Unfälle'!$I:$I,"&gt;=15:00",'Daten Unfälle'!$I:$I,"&lt;16:00",'Daten Unfälle'!$L:$L,"w")</f>
        <v>117</v>
      </c>
      <c r="T42" s="2">
        <f>COUNTIFS('Daten Unfälle'!$I:$I,"&gt;=16:00",'Daten Unfälle'!$I:$I,"&lt;17:00",'Daten Unfälle'!$L:$L,"w")</f>
        <v>125</v>
      </c>
      <c r="U42" s="2">
        <f>COUNTIFS('Daten Unfälle'!$I:$I,"&gt;=17:00",'Daten Unfälle'!$I:$I,"&lt;18:00",'Daten Unfälle'!$L:$L,"w")</f>
        <v>98</v>
      </c>
      <c r="V42" s="2">
        <f>COUNTIFS('Daten Unfälle'!$I:$I,"&gt;=18:00",'Daten Unfälle'!$I:$I,"&lt;19:00",'Daten Unfälle'!$L:$L,"w")</f>
        <v>71</v>
      </c>
      <c r="W42" s="2">
        <f>COUNTIFS('Daten Unfälle'!$I:$I,"&gt;=19:00",'Daten Unfälle'!$I:$I,"&lt;20:00",'Daten Unfälle'!$L:$L,"w")</f>
        <v>35</v>
      </c>
      <c r="X42" s="2">
        <f>COUNTIFS('Daten Unfälle'!$I:$I,"&gt;=20:00",'Daten Unfälle'!$I:$I,"&lt;21:00",'Daten Unfälle'!$L:$L,"w")</f>
        <v>24</v>
      </c>
      <c r="Y42" s="2">
        <f>COUNTIFS('Daten Unfälle'!$I:$I,"&gt;=21:00",'Daten Unfälle'!$I:$I,"&lt;22:00",'Daten Unfälle'!$L:$L,"w")</f>
        <v>18</v>
      </c>
      <c r="Z42" s="2">
        <f>COUNTIFS('Daten Unfälle'!$I:$I,"&gt;=22:00",'Daten Unfälle'!$I:$I,"&lt;23:00",'Daten Unfälle'!$L:$L,"w")</f>
        <v>26</v>
      </c>
      <c r="AA42" s="2">
        <f>COUNTIFS('Daten Unfälle'!$I:$I,"&gt;=23:00",'Daten Unfälle'!$I:$I,"&lt;24:00",'Daten Unfälle'!$L:$L,"w")</f>
        <v>15</v>
      </c>
      <c r="AB42" s="2">
        <f>COUNTIFS('Daten Unfälle'!$N:$N,"&gt;=0",'Daten Unfälle'!$N:$N,"&lt;10",'Daten Unfälle'!$L:$L,"w")</f>
        <v>0</v>
      </c>
      <c r="AC42" s="2">
        <f>COUNTIFS('Daten Unfälle'!$N:$N,"&gt;=10",'Daten Unfälle'!$N:$N,"&lt;20",'Daten Unfälle'!$L:$L,"w")</f>
        <v>42</v>
      </c>
      <c r="AD42" s="2">
        <f>COUNTIFS('Daten Unfälle'!$N:$N,"&gt;=20",'Daten Unfälle'!$N:$N,"&lt;30",'Daten Unfälle'!$L:$L,"w")</f>
        <v>139</v>
      </c>
      <c r="AE42" s="2">
        <f>COUNTIFS('Daten Unfälle'!$N:$N,"&gt;=30",'Daten Unfälle'!$N:$N,"&lt;40",'Daten Unfälle'!$L:$L,"w")</f>
        <v>118</v>
      </c>
      <c r="AF42" s="2">
        <f>COUNTIFS('Daten Unfälle'!$N:$N,"&gt;=40",'Daten Unfälle'!$N:$N,"&lt;50",'Daten Unfälle'!$L:$L,"w")</f>
        <v>101</v>
      </c>
      <c r="AG42" s="2">
        <f>COUNTIFS('Daten Unfälle'!$N:$N,"&gt;=50",'Daten Unfälle'!$N:$N,"&lt;60",'Daten Unfälle'!$L:$L,"w")</f>
        <v>139</v>
      </c>
      <c r="AH42" s="2">
        <f>COUNTIFS('Daten Unfälle'!$N:$N,"&gt;=60",'Daten Unfälle'!$N:$N,"&lt;70",'Daten Unfälle'!$L:$L,"w")</f>
        <v>135</v>
      </c>
      <c r="AI42" s="2">
        <f>COUNTIFS('Daten Unfälle'!$N:$N,"&gt;=70",'Daten Unfälle'!$N:$N,"&lt;80",'Daten Unfälle'!$L:$L,"w")</f>
        <v>273</v>
      </c>
      <c r="AJ42" s="2">
        <f>COUNTIFS('Daten Unfälle'!$N:$N,"&gt;=80",'Daten Unfälle'!$N:$N,"&lt;90",'Daten Unfälle'!$L:$L,"w")</f>
        <v>150</v>
      </c>
      <c r="AK42" s="2">
        <f>COUNTIFS('Daten Unfälle'!$N:$N,"&gt;=90",'Daten Unfälle'!$N:$N,"&lt;100",'Daten Unfälle'!$L:$L,"w")</f>
        <v>10</v>
      </c>
      <c r="AL42" s="2">
        <f>COUNTIFS('Daten Unfälle'!$G:$G,AL$35,'Daten Unfälle'!$L:$L,"w")</f>
        <v>68</v>
      </c>
      <c r="AM42" s="2">
        <f>COUNTIFS('Daten Unfälle'!$G:$G,AM$35,'Daten Unfälle'!$L:$L,"w")</f>
        <v>84</v>
      </c>
      <c r="AN42" s="2">
        <f>COUNTIFS('Daten Unfälle'!$G:$G,AN$35,'Daten Unfälle'!$L:$L,"w")</f>
        <v>83</v>
      </c>
      <c r="AO42" s="2">
        <f>COUNTIFS('Daten Unfälle'!$G:$G,AO$35,'Daten Unfälle'!$L:$L,"w")</f>
        <v>70</v>
      </c>
      <c r="AP42" s="2">
        <f>COUNTIFS('Daten Unfälle'!$G:$G,AP$35,'Daten Unfälle'!$L:$L,"w")</f>
        <v>114</v>
      </c>
      <c r="AQ42" s="2">
        <f>COUNTIFS('Daten Unfälle'!$G:$G,AQ$35,'Daten Unfälle'!$L:$L,"w")</f>
        <v>114</v>
      </c>
      <c r="AR42" s="2">
        <f>COUNTIFS('Daten Unfälle'!$G:$G,AR$35,'Daten Unfälle'!$L:$L,"w")</f>
        <v>126</v>
      </c>
      <c r="AS42" s="2">
        <f>COUNTIFS('Daten Unfälle'!$G:$G,AS$35,'Daten Unfälle'!$L:$L,"w")</f>
        <v>133</v>
      </c>
      <c r="AT42" s="2">
        <f>COUNTIFS('Daten Unfälle'!$G:$G,AT$35,'Daten Unfälle'!$L:$L,"w")</f>
        <v>129</v>
      </c>
      <c r="AU42" s="2">
        <f>COUNTIFS('Daten Unfälle'!$G:$G,AU$35,'Daten Unfälle'!$L:$L,"w")</f>
        <v>110</v>
      </c>
      <c r="AV42" s="2">
        <f>COUNTIFS('Daten Unfälle'!$G:$G,AV$35,'Daten Unfälle'!$L:$L,"w")</f>
        <v>105</v>
      </c>
      <c r="AW42" s="2">
        <f>COUNTIFS('Daten Unfälle'!$G:$G,AW$35,'Daten Unfälle'!$L:$L,"w")</f>
        <v>113</v>
      </c>
    </row>
    <row r="43" spans="1:49" x14ac:dyDescent="0.25">
      <c r="A43" s="263" t="s">
        <v>135</v>
      </c>
      <c r="B43" s="84" t="s">
        <v>21596</v>
      </c>
      <c r="C43" s="264" t="s">
        <v>21597</v>
      </c>
      <c r="D43" s="2">
        <f>COUNTIFS('Daten Unfälle'!$I:$I,"&gt;=00:00",'Daten Unfälle'!$I:$I,"&lt;01:00",'Daten Unfälle'!$B:$B,B$5,'Daten Unfälle'!$L:$L,"m")</f>
        <v>1</v>
      </c>
      <c r="E43" s="2">
        <f>COUNTIFS('Daten Unfälle'!$I:$I,"&gt;=01:00",'Daten Unfälle'!$I:$I,"&lt;02:00",'Daten Unfälle'!$B:$B,B$5,'Daten Unfälle'!$L:$L,"m")</f>
        <v>1</v>
      </c>
      <c r="F43" s="2">
        <f>COUNTIFS('Daten Unfälle'!$I:$I,"&gt;=02:00",'Daten Unfälle'!$I:$I,"&lt;03:00",'Daten Unfälle'!$B:$B,B$5,'Daten Unfälle'!$L:$L,"m")</f>
        <v>2</v>
      </c>
      <c r="G43" s="2">
        <f>COUNTIFS('Daten Unfälle'!$I:$I,"&gt;=03:00",'Daten Unfälle'!$I:$I,"&lt;04:00",'Daten Unfälle'!$B:$B,B$5,'Daten Unfälle'!$L:$L,"m")</f>
        <v>2</v>
      </c>
      <c r="H43" s="2">
        <f>COUNTIFS('Daten Unfälle'!$I:$I,"&gt;=04:00",'Daten Unfälle'!$I:$I,"&lt;05:00",'Daten Unfälle'!$B:$B,B$5,'Daten Unfälle'!$L:$L,"m")</f>
        <v>8</v>
      </c>
      <c r="I43" s="2">
        <f>COUNTIFS('Daten Unfälle'!$I:$I,"&gt;=05:00",'Daten Unfälle'!$I:$I,"&lt;06:00",'Daten Unfälle'!$B:$B,B$5,'Daten Unfälle'!$L:$L,"m")</f>
        <v>9</v>
      </c>
      <c r="J43" s="2">
        <f>COUNTIFS('Daten Unfälle'!$I:$I,"&gt;=06:00",'Daten Unfälle'!$I:$I,"&lt;07:00",'Daten Unfälle'!$B:$B,B$5,'Daten Unfälle'!$L:$L,"m")</f>
        <v>30</v>
      </c>
      <c r="K43" s="2">
        <f>COUNTIFS('Daten Unfälle'!$I:$I,"&gt;=07:00",'Daten Unfälle'!$I:$I,"&lt;08:00",'Daten Unfälle'!$B:$B,B$5,'Daten Unfälle'!$L:$L,"m")</f>
        <v>41</v>
      </c>
      <c r="L43" s="2">
        <f>COUNTIFS('Daten Unfälle'!$I:$I,"&gt;=08:00",'Daten Unfälle'!$I:$I,"&lt;09:00",'Daten Unfälle'!$B:$B,B$5,'Daten Unfälle'!$L:$L,"m")</f>
        <v>57</v>
      </c>
      <c r="M43" s="2">
        <f>COUNTIFS('Daten Unfälle'!$I:$I,"&gt;=09:00",'Daten Unfälle'!$I:$I,"&lt;10:00",'Daten Unfälle'!$B:$B,B$5,'Daten Unfälle'!$L:$L,"m")</f>
        <v>46</v>
      </c>
      <c r="N43" s="2">
        <f>COUNTIFS('Daten Unfälle'!$I:$I,"&gt;=10:00",'Daten Unfälle'!$I:$I,"&lt;11:00",'Daten Unfälle'!$B:$B,B$5,'Daten Unfälle'!$L:$L,"m")</f>
        <v>51</v>
      </c>
      <c r="O43" s="2">
        <f>COUNTIFS('Daten Unfälle'!$I:$I,"&gt;=11:00",'Daten Unfälle'!$I:$I,"&lt;12:00",'Daten Unfälle'!$B:$B,B$5,'Daten Unfälle'!$L:$L,"m")</f>
        <v>52</v>
      </c>
      <c r="P43" s="2">
        <f>COUNTIFS('Daten Unfälle'!$I:$I,"&gt;=12:00",'Daten Unfälle'!$I:$I,"&lt;13:00",'Daten Unfälle'!$B:$B,B$5,'Daten Unfälle'!$L:$L,"m")</f>
        <v>35</v>
      </c>
      <c r="Q43" s="2">
        <f>COUNTIFS('Daten Unfälle'!$I:$I,"&gt;=13:00",'Daten Unfälle'!$I:$I,"&lt;14:00",'Daten Unfälle'!$B:$B,B$5,'Daten Unfälle'!$L:$L,"m")</f>
        <v>46</v>
      </c>
      <c r="R43" s="2">
        <f>COUNTIFS('Daten Unfälle'!$I:$I,"&gt;=14:00",'Daten Unfälle'!$I:$I,"&lt;15:00",'Daten Unfälle'!$B:$B,B$5,'Daten Unfälle'!$L:$L,"m")</f>
        <v>50</v>
      </c>
      <c r="S43" s="2">
        <f>COUNTIFS('Daten Unfälle'!$I:$I,"&gt;=15:00",'Daten Unfälle'!$I:$I,"&lt;16:00",'Daten Unfälle'!$B:$B,B$5,'Daten Unfälle'!$L:$L,"m")</f>
        <v>63</v>
      </c>
      <c r="T43" s="2">
        <f>COUNTIFS('Daten Unfälle'!$I:$I,"&gt;=16:00",'Daten Unfälle'!$I:$I,"&lt;17:00",'Daten Unfälle'!$B:$B,B$5,'Daten Unfälle'!$L:$L,"m")</f>
        <v>44</v>
      </c>
      <c r="U43" s="2">
        <f>COUNTIFS('Daten Unfälle'!$I:$I,"&gt;=17:00",'Daten Unfälle'!$I:$I,"&lt;18:00",'Daten Unfälle'!$B:$B,B$5,'Daten Unfälle'!$L:$L,"m")</f>
        <v>28</v>
      </c>
      <c r="V43" s="2">
        <f>COUNTIFS('Daten Unfälle'!$I:$I,"&gt;=18:00",'Daten Unfälle'!$I:$I,"&lt;19:00",'Daten Unfälle'!$B:$B,B$5,'Daten Unfälle'!$L:$L,"m")</f>
        <v>11</v>
      </c>
      <c r="W43" s="2">
        <f>COUNTIFS('Daten Unfälle'!$I:$I,"&gt;=19:00",'Daten Unfälle'!$I:$I,"&lt;20:00",'Daten Unfälle'!$B:$B,B$5,'Daten Unfälle'!$L:$L,"m")</f>
        <v>14</v>
      </c>
      <c r="X43" s="2">
        <f>COUNTIFS('Daten Unfälle'!$I:$I,"&gt;=20:00",'Daten Unfälle'!$I:$I,"&lt;21:00",'Daten Unfälle'!$B:$B,B$5,'Daten Unfälle'!$L:$L,"m")</f>
        <v>6</v>
      </c>
      <c r="Y43" s="2">
        <f>COUNTIFS('Daten Unfälle'!$I:$I,"&gt;=21:00",'Daten Unfälle'!$I:$I,"&lt;22:00",'Daten Unfälle'!$B:$B,B$5,'Daten Unfälle'!$L:$L,"m")</f>
        <v>7</v>
      </c>
      <c r="Z43" s="2">
        <f>COUNTIFS('Daten Unfälle'!$I:$I,"&gt;=22:00",'Daten Unfälle'!$I:$I,"&lt;23:00",'Daten Unfälle'!$B:$B,B$5,'Daten Unfälle'!$L:$L,"m")</f>
        <v>3</v>
      </c>
      <c r="AA43" s="2">
        <f>COUNTIFS('Daten Unfälle'!$I:$I,"&gt;=23:00",'Daten Unfälle'!$I:$I,"&lt;24:00",'Daten Unfälle'!$B:$B,B$5,'Daten Unfälle'!$L:$L,"m")</f>
        <v>4</v>
      </c>
      <c r="AB43" s="2">
        <f>COUNTIFS('Daten Unfälle'!$N:$N,"&gt;=0",'Daten Unfälle'!$N:$N,"&lt;10",'Daten Unfälle'!$B:$B,$B$5,'Daten Unfälle'!$L:$L,"m")</f>
        <v>0</v>
      </c>
      <c r="AC43" s="2">
        <f>COUNTIFS('Daten Unfälle'!$N:$N,"&gt;=10",'Daten Unfälle'!$N:$N,"&lt;20",'Daten Unfälle'!$B:$B,$B$5,'Daten Unfälle'!$L:$L,"m")</f>
        <v>2</v>
      </c>
      <c r="AD43" s="2">
        <f>COUNTIFS('Daten Unfälle'!$N:$N,"&gt;=20",'Daten Unfälle'!$N:$N,"&lt;30",'Daten Unfälle'!$B:$B,$B$5,'Daten Unfälle'!$L:$L,"m")</f>
        <v>47</v>
      </c>
      <c r="AE43" s="2">
        <f>COUNTIFS('Daten Unfälle'!$N:$N,"&gt;=30",'Daten Unfälle'!$N:$N,"&lt;40",'Daten Unfälle'!$B:$B,$B$5,'Daten Unfälle'!$L:$L,"m")</f>
        <v>74</v>
      </c>
      <c r="AF43" s="2">
        <f>COUNTIFS('Daten Unfälle'!$N:$N,"&gt;=40",'Daten Unfälle'!$N:$N,"&lt;50",'Daten Unfälle'!$B:$B,$B$5,'Daten Unfälle'!$L:$L,"m")</f>
        <v>83</v>
      </c>
      <c r="AG43" s="2">
        <f>COUNTIFS('Daten Unfälle'!$N:$N,"&gt;=50",'Daten Unfälle'!$N:$N,"&lt;60",'Daten Unfälle'!$B:$B,$B$5,'Daten Unfälle'!$L:$L,"m")</f>
        <v>113</v>
      </c>
      <c r="AH43" s="2">
        <f>COUNTIFS('Daten Unfälle'!$N:$N,"&gt;=60",'Daten Unfälle'!$N:$N,"&lt;70",'Daten Unfälle'!$B:$B,$B$5,'Daten Unfälle'!$L:$L,"m")</f>
        <v>42</v>
      </c>
      <c r="AI43" s="2">
        <f>COUNTIFS('Daten Unfälle'!$N:$N,"&gt;=70",'Daten Unfälle'!$N:$N,"&lt;80",'Daten Unfälle'!$B:$B,$B$5,'Daten Unfälle'!$L:$L,"m")</f>
        <v>7</v>
      </c>
      <c r="AJ43" s="2">
        <f>COUNTIFS('Daten Unfälle'!$N:$N,"&gt;=80",'Daten Unfälle'!$N:$N,"&lt;90",'Daten Unfälle'!$B:$B,$B$5,'Daten Unfälle'!$L:$L,"m")</f>
        <v>0</v>
      </c>
      <c r="AK43" s="2">
        <f>COUNTIFS('Daten Unfälle'!$N:$N,"&gt;=90",'Daten Unfälle'!$N:$N,"&lt;100",'Daten Unfälle'!$B:$B,$B$5,'Daten Unfälle'!$L:$L,"m")</f>
        <v>0</v>
      </c>
      <c r="AL43" s="2">
        <f>COUNTIFS('Daten Unfälle'!$G:$G,AL$35,'Daten Unfälle'!$B:$B,$AC$5,'Daten Unfälle'!$L:$L,"m")</f>
        <v>41</v>
      </c>
      <c r="AM43" s="2">
        <f>COUNTIFS('Daten Unfälle'!$G:$G,AM$35,'Daten Unfälle'!$B:$B,$AC$5,'Daten Unfälle'!$L:$L,"m")</f>
        <v>44</v>
      </c>
      <c r="AN43" s="2">
        <f>COUNTIFS('Daten Unfälle'!$G:$G,AN$35,'Daten Unfälle'!$B:$B,$AC$5,'Daten Unfälle'!$L:$L,"m")</f>
        <v>49</v>
      </c>
      <c r="AO43" s="2">
        <f>COUNTIFS('Daten Unfälle'!$G:$G,AO$35,'Daten Unfälle'!$B:$B,$AC$5,'Daten Unfälle'!$L:$L,"m")</f>
        <v>42</v>
      </c>
      <c r="AP43" s="2">
        <f>COUNTIFS('Daten Unfälle'!$G:$G,AP$35,'Daten Unfälle'!$B:$B,$AC$5,'Daten Unfälle'!$L:$L,"m")</f>
        <v>61</v>
      </c>
      <c r="AQ43" s="2">
        <f>COUNTIFS('Daten Unfälle'!$G:$G,AQ$35,'Daten Unfälle'!$B:$B,$AC$5,'Daten Unfälle'!$L:$L,"m")</f>
        <v>75</v>
      </c>
      <c r="AR43" s="2">
        <f>COUNTIFS('Daten Unfälle'!$G:$G,AR$35,'Daten Unfälle'!$B:$B,$AC$5,'Daten Unfälle'!$L:$L,"m")</f>
        <v>68</v>
      </c>
      <c r="AS43" s="2">
        <f>COUNTIFS('Daten Unfälle'!$G:$G,AS$35,'Daten Unfälle'!$B:$B,$AC$5,'Daten Unfälle'!$L:$L,"m")</f>
        <v>42</v>
      </c>
      <c r="AT43" s="2">
        <f>COUNTIFS('Daten Unfälle'!$G:$G,AT$35,'Daten Unfälle'!$B:$B,$AC$5,'Daten Unfälle'!$L:$L,"m")</f>
        <v>63</v>
      </c>
      <c r="AU43" s="2">
        <f>COUNTIFS('Daten Unfälle'!$G:$G,AU$35,'Daten Unfälle'!$B:$B,$AC$5,'Daten Unfälle'!$L:$L,"m")</f>
        <v>67</v>
      </c>
      <c r="AV43" s="2">
        <f>COUNTIFS('Daten Unfälle'!$G:$G,AV$35,'Daten Unfälle'!$B:$B,$AC$5,'Daten Unfälle'!$L:$L,"m")</f>
        <v>50</v>
      </c>
      <c r="AW43" s="2">
        <f>COUNTIFS('Daten Unfälle'!$G:$G,AW$35,'Daten Unfälle'!$B:$B,$AC$5,'Daten Unfälle'!$L:$L,"m")</f>
        <v>41</v>
      </c>
    </row>
    <row r="44" spans="1:49" x14ac:dyDescent="0.25">
      <c r="A44" s="261" t="s">
        <v>69</v>
      </c>
      <c r="B44" s="84" t="s">
        <v>21596</v>
      </c>
      <c r="C44" s="262" t="s">
        <v>21598</v>
      </c>
      <c r="D44" s="2">
        <f>COUNTIFS('Daten Unfälle'!$I:$I,"&gt;=00:00",'Daten Unfälle'!$I:$I,"&lt;01:00",'Daten Unfälle'!$B:$B,C$5,'Daten Unfälle'!$L:$L,"m")</f>
        <v>4</v>
      </c>
      <c r="E44" s="2">
        <f>COUNTIFS('Daten Unfälle'!$I:$I,"&gt;=01:00",'Daten Unfälle'!$I:$I,"&lt;02:00",'Daten Unfälle'!$B:$B,$A$38,'Daten Unfälle'!$L:$L,"m")</f>
        <v>0</v>
      </c>
      <c r="F44" s="2">
        <f>COUNTIFS('Daten Unfälle'!$I:$I,"&gt;=02:00",'Daten Unfälle'!$I:$I,"&lt;03:00",'Daten Unfälle'!$B:$B,C$5,'Daten Unfälle'!$L:$L,"m")</f>
        <v>3</v>
      </c>
      <c r="G44" s="2">
        <f>COUNTIFS('Daten Unfälle'!$I:$I,"&gt;=03:00",'Daten Unfälle'!$I:$I,"&lt;04:00",'Daten Unfälle'!$B:$B,C$5,'Daten Unfälle'!$L:$L,"m")</f>
        <v>3</v>
      </c>
      <c r="H44" s="2">
        <f>COUNTIFS('Daten Unfälle'!$I:$I,"&gt;=04:00",'Daten Unfälle'!$I:$I,"&lt;05:00",'Daten Unfälle'!$B:$B,C$5,'Daten Unfälle'!$L:$L,"m")</f>
        <v>7</v>
      </c>
      <c r="I44" s="2">
        <f>COUNTIFS('Daten Unfälle'!$I:$I,"&gt;=05:00",'Daten Unfälle'!$I:$I,"&lt;06:00",'Daten Unfälle'!$B:$B,C$5,'Daten Unfälle'!$L:$L,"m")</f>
        <v>13</v>
      </c>
      <c r="J44" s="2">
        <f>COUNTIFS('Daten Unfälle'!$I:$I,"&gt;=06:00",'Daten Unfälle'!$I:$I,"&lt;07:00",'Daten Unfälle'!$B:$B,C$5,'Daten Unfälle'!$L:$L,"m")</f>
        <v>22</v>
      </c>
      <c r="K44" s="2">
        <f>COUNTIFS('Daten Unfälle'!$I:$I,"&gt;=07:00",'Daten Unfälle'!$I:$I,"&lt;08:00",'Daten Unfälle'!$B:$B,C$5,'Daten Unfälle'!$L:$L,"m")</f>
        <v>23</v>
      </c>
      <c r="L44" s="2">
        <f>COUNTIFS('Daten Unfälle'!$I:$I,"&gt;=08:00",'Daten Unfälle'!$I:$I,"&lt;09:00",'Daten Unfälle'!$B:$B,C$5,'Daten Unfälle'!$L:$L,"m")</f>
        <v>20</v>
      </c>
      <c r="M44" s="2">
        <f>COUNTIFS('Daten Unfälle'!$I:$I,"&gt;=09:00",'Daten Unfälle'!$I:$I,"&lt;10:00",'Daten Unfälle'!$B:$B,C$5,'Daten Unfälle'!$L:$L,"m")</f>
        <v>31</v>
      </c>
      <c r="N44" s="2">
        <f>COUNTIFS('Daten Unfälle'!$I:$I,"&gt;=10:00",'Daten Unfälle'!$I:$I,"&lt;11:00",'Daten Unfälle'!$B:$B,C$5,'Daten Unfälle'!$L:$L,"m")</f>
        <v>29</v>
      </c>
      <c r="O44" s="2">
        <f>COUNTIFS('Daten Unfälle'!$I:$I,"&gt;=11:00",'Daten Unfälle'!$I:$I,"&lt;12:00",'Daten Unfälle'!$B:$B,C$5,'Daten Unfälle'!$L:$L,"m")</f>
        <v>30</v>
      </c>
      <c r="P44" s="2">
        <f>COUNTIFS('Daten Unfälle'!$I:$I,"&gt;=12:00",'Daten Unfälle'!$I:$I,"&lt;13:00",'Daten Unfälle'!$B:$B,C$5,'Daten Unfälle'!$L:$L,"m")</f>
        <v>29</v>
      </c>
      <c r="Q44" s="2">
        <f>COUNTIFS('Daten Unfälle'!$I:$I,"&gt;=13:00",'Daten Unfälle'!$I:$I,"&lt;14:00",'Daten Unfälle'!$B:$B,C$5,'Daten Unfälle'!$L:$L,"m")</f>
        <v>28</v>
      </c>
      <c r="R44" s="2">
        <f>COUNTIFS('Daten Unfälle'!$I:$I,"&gt;=14:00",'Daten Unfälle'!$I:$I,"&lt;15:00",'Daten Unfälle'!$B:$B,C$5,'Daten Unfälle'!$L:$L,"m")</f>
        <v>34</v>
      </c>
      <c r="S44" s="2">
        <f>COUNTIFS('Daten Unfälle'!$I:$I,"&gt;=15:00",'Daten Unfälle'!$I:$I,"&lt;16:00",'Daten Unfälle'!$B:$B,C$5,'Daten Unfälle'!$L:$L,"m")</f>
        <v>42</v>
      </c>
      <c r="T44" s="2">
        <f>COUNTIFS('Daten Unfälle'!$I:$I,"&gt;=16:00",'Daten Unfälle'!$I:$I,"&lt;17:00",'Daten Unfälle'!$B:$B,C$5,'Daten Unfälle'!$L:$L,"m")</f>
        <v>37</v>
      </c>
      <c r="U44" s="2">
        <f>COUNTIFS('Daten Unfälle'!$I:$I,"&gt;=17:00",'Daten Unfälle'!$I:$I,"&lt;18:00",'Daten Unfälle'!$B:$B,C$5,'Daten Unfälle'!$L:$L,"m")</f>
        <v>42</v>
      </c>
      <c r="V44" s="2">
        <f>COUNTIFS('Daten Unfälle'!$I:$I,"&gt;=18:00",'Daten Unfälle'!$I:$I,"&lt;19:00",'Daten Unfälle'!$B:$B,C$5,'Daten Unfälle'!$L:$L,"m")</f>
        <v>14</v>
      </c>
      <c r="W44" s="2">
        <f>COUNTIFS('Daten Unfälle'!$I:$I,"&gt;=19:00",'Daten Unfälle'!$I:$I,"&lt;20:00",'Daten Unfälle'!$B:$B,C$5,'Daten Unfälle'!$L:$L,"m")</f>
        <v>16</v>
      </c>
      <c r="X44" s="2">
        <f>COUNTIFS('Daten Unfälle'!$I:$I,"&gt;=20:00",'Daten Unfälle'!$I:$I,"&lt;21:00",'Daten Unfälle'!$B:$B,C$5,'Daten Unfälle'!$L:$L,"m")</f>
        <v>7</v>
      </c>
      <c r="Y44" s="2">
        <f>COUNTIFS('Daten Unfälle'!$I:$I,"&gt;=21:00",'Daten Unfälle'!$I:$I,"&lt;22:00",'Daten Unfälle'!$B:$B,C$5,'Daten Unfälle'!$L:$L,"m")</f>
        <v>6</v>
      </c>
      <c r="Z44" s="2">
        <f>COUNTIFS('Daten Unfälle'!$I:$I,"&gt;=22:00",'Daten Unfälle'!$I:$I,"&lt;23:00",'Daten Unfälle'!$B:$B,C$5,'Daten Unfälle'!$L:$L,"m")</f>
        <v>7</v>
      </c>
      <c r="AA44" s="2">
        <f>COUNTIFS('Daten Unfälle'!$I:$I,"&gt;=23:00",'Daten Unfälle'!$I:$I,"&lt;24:00",'Daten Unfälle'!$B:$B,C$5,'Daten Unfälle'!$L:$L,"m")</f>
        <v>9</v>
      </c>
      <c r="AB44" s="2">
        <f>COUNTIFS('Daten Unfälle'!$N:$N,"&gt;=0",'Daten Unfälle'!$N:$N,"&lt;10",'Daten Unfälle'!$B:$B,$C$5,'Daten Unfälle'!$L:$L,"m")</f>
        <v>0</v>
      </c>
      <c r="AC44" s="2">
        <f>COUNTIFS('Daten Unfälle'!$N:$N,"&gt;=10",'Daten Unfälle'!$N:$N,"&lt;20",'Daten Unfälle'!$B:$B,$C$5,'Daten Unfälle'!$L:$L,"m")</f>
        <v>5</v>
      </c>
      <c r="AD44" s="2">
        <f>COUNTIFS('Daten Unfälle'!$N:$N,"&gt;=20",'Daten Unfälle'!$N:$N,"&lt;30",'Daten Unfälle'!$B:$B,$C$5,'Daten Unfälle'!$L:$L,"m")</f>
        <v>41</v>
      </c>
      <c r="AE44" s="2">
        <f>COUNTIFS('Daten Unfälle'!$N:$N,"&gt;=30",'Daten Unfälle'!$N:$N,"&lt;40",'Daten Unfälle'!$B:$B,$C$5,'Daten Unfälle'!$L:$L,"m")</f>
        <v>25</v>
      </c>
      <c r="AF44" s="2">
        <f>COUNTIFS('Daten Unfälle'!$N:$N,"&gt;=40",'Daten Unfälle'!$N:$N,"&lt;50",'Daten Unfälle'!$B:$B,$C$5,'Daten Unfälle'!$L:$L,"m")</f>
        <v>46</v>
      </c>
      <c r="AG44" s="2">
        <f>COUNTIFS('Daten Unfälle'!$N:$N,"&gt;=50",'Daten Unfälle'!$N:$N,"&lt;60",'Daten Unfälle'!$B:$B,$C$5,'Daten Unfälle'!$L:$L,"m")</f>
        <v>98</v>
      </c>
      <c r="AH44" s="2">
        <f>COUNTIFS('Daten Unfälle'!$N:$N,"&gt;=60",'Daten Unfälle'!$N:$N,"&lt;70",'Daten Unfälle'!$B:$B,$C$5,'Daten Unfälle'!$L:$L,"m")</f>
        <v>89</v>
      </c>
      <c r="AI44" s="2">
        <f>COUNTIFS('Daten Unfälle'!$N:$N,"&gt;=70",'Daten Unfälle'!$N:$N,"&lt;80",'Daten Unfälle'!$B:$B,$C$5,'Daten Unfälle'!$L:$L,"m")</f>
        <v>92</v>
      </c>
      <c r="AJ44" s="2">
        <f>COUNTIFS('Daten Unfälle'!$N:$N,"&gt;=80",'Daten Unfälle'!$N:$N,"&lt;90",'Daten Unfälle'!$B:$B,$C$5,'Daten Unfälle'!$L:$L,"m")</f>
        <v>38</v>
      </c>
      <c r="AK44" s="2">
        <f>COUNTIFS('Daten Unfälle'!$N:$N,"&gt;=90",'Daten Unfälle'!$N:$N,"&lt;100",'Daten Unfälle'!$B:$B,$C$5,'Daten Unfälle'!$L:$L,"m")</f>
        <v>2</v>
      </c>
      <c r="AL44" s="2">
        <f>COUNTIFS('Daten Unfälle'!$G:$G,AL$35,'Daten Unfälle'!$B:$B,$AD$5,'Daten Unfälle'!$L:$L,"m")</f>
        <v>30</v>
      </c>
      <c r="AM44" s="2">
        <f>COUNTIFS('Daten Unfälle'!$G:$G,AM$35,'Daten Unfälle'!$B:$B,$AD$5,'Daten Unfälle'!$L:$L,"m")</f>
        <v>37</v>
      </c>
      <c r="AN44" s="2">
        <f>COUNTIFS('Daten Unfälle'!$G:$G,AN$35,'Daten Unfälle'!$B:$B,$AD$5,'Daten Unfälle'!$L:$L,"m")</f>
        <v>30</v>
      </c>
      <c r="AO44" s="2">
        <f>COUNTIFS('Daten Unfälle'!$G:$G,AO$35,'Daten Unfälle'!$B:$B,$AD$5,'Daten Unfälle'!$L:$L,"m")</f>
        <v>34</v>
      </c>
      <c r="AP44" s="2">
        <f>COUNTIFS('Daten Unfälle'!$G:$G,AP$35,'Daten Unfälle'!$B:$B,$AD$5,'Daten Unfälle'!$L:$L,"m")</f>
        <v>37</v>
      </c>
      <c r="AQ44" s="2">
        <f>COUNTIFS('Daten Unfälle'!$G:$G,AQ$35,'Daten Unfälle'!$B:$B,$AD$5,'Daten Unfälle'!$L:$L,"m")</f>
        <v>50</v>
      </c>
      <c r="AR44" s="2">
        <f>COUNTIFS('Daten Unfälle'!$G:$G,AR$35,'Daten Unfälle'!$B:$B,$AD$5,'Daten Unfälle'!$L:$L,"m")</f>
        <v>44</v>
      </c>
      <c r="AS44" s="2">
        <f>COUNTIFS('Daten Unfälle'!$G:$G,AS$35,'Daten Unfälle'!$B:$B,$AD$5,'Daten Unfälle'!$L:$L,"m")</f>
        <v>36</v>
      </c>
      <c r="AT44" s="2">
        <f>COUNTIFS('Daten Unfälle'!$G:$G,AT$35,'Daten Unfälle'!$B:$B,$AD$5,'Daten Unfälle'!$L:$L,"m")</f>
        <v>47</v>
      </c>
      <c r="AU44" s="2">
        <f>COUNTIFS('Daten Unfälle'!$G:$G,AU$35,'Daten Unfälle'!$B:$B,$AD$5,'Daten Unfälle'!$L:$L,"m")</f>
        <v>46</v>
      </c>
      <c r="AV44" s="2">
        <f>COUNTIFS('Daten Unfälle'!$G:$G,AV$35,'Daten Unfälle'!$B:$B,$AD$5,'Daten Unfälle'!$L:$L,"m")</f>
        <v>53</v>
      </c>
      <c r="AW44" s="2">
        <f>COUNTIFS('Daten Unfälle'!$G:$G,AW$35,'Daten Unfälle'!$B:$B,$AD$5,'Daten Unfälle'!$L:$L,"m")</f>
        <v>39</v>
      </c>
    </row>
    <row r="45" spans="1:49" x14ac:dyDescent="0.25">
      <c r="A45" s="263" t="s">
        <v>87</v>
      </c>
      <c r="B45" s="84" t="s">
        <v>21596</v>
      </c>
      <c r="C45" s="264" t="s">
        <v>21599</v>
      </c>
      <c r="D45" s="2">
        <f>COUNTIFS('Daten Unfälle'!$I:$I,"&gt;=00:00",'Daten Unfälle'!$I:$I,"&lt;01:00",'Daten Unfälle'!$B:$B,D$5,'Daten Unfälle'!$L:$L,"m")</f>
        <v>4</v>
      </c>
      <c r="E45" s="2">
        <f>COUNTIFS('Daten Unfälle'!$I:$I,"&gt;=01:00",'Daten Unfälle'!$I:$I,"&lt;02:00",'Daten Unfälle'!$B:$B,$B$5,'Daten Unfälle'!$L:$L,"m")</f>
        <v>1</v>
      </c>
      <c r="F45" s="2">
        <f>COUNTIFS('Daten Unfälle'!$I:$I,"&gt;=02:00",'Daten Unfälle'!$I:$I,"&lt;03:00",'Daten Unfälle'!$B:$B,D$5,'Daten Unfälle'!$L:$L,"m")</f>
        <v>0</v>
      </c>
      <c r="G45" s="2">
        <f>COUNTIFS('Daten Unfälle'!$I:$I,"&gt;=03:00",'Daten Unfälle'!$I:$I,"&lt;04:00",'Daten Unfälle'!$B:$B,D$5,'Daten Unfälle'!$L:$L,"m")</f>
        <v>0</v>
      </c>
      <c r="H45" s="2">
        <f>COUNTIFS('Daten Unfälle'!$I:$I,"&gt;=04:00",'Daten Unfälle'!$I:$I,"&lt;05:00",'Daten Unfälle'!$B:$B,D$5,'Daten Unfälle'!$L:$L,"m")</f>
        <v>3</v>
      </c>
      <c r="I45" s="2">
        <f>COUNTIFS('Daten Unfälle'!$I:$I,"&gt;=05:00",'Daten Unfälle'!$I:$I,"&lt;06:00",'Daten Unfälle'!$B:$B,D$5,'Daten Unfälle'!$L:$L,"m")</f>
        <v>4</v>
      </c>
      <c r="J45" s="2">
        <f>COUNTIFS('Daten Unfälle'!$I:$I,"&gt;=06:00",'Daten Unfälle'!$I:$I,"&lt;07:00",'Daten Unfälle'!$B:$B,D$5,'Daten Unfälle'!$L:$L,"m")</f>
        <v>14</v>
      </c>
      <c r="K45" s="2">
        <f>COUNTIFS('Daten Unfälle'!$I:$I,"&gt;=07:00",'Daten Unfälle'!$I:$I,"&lt;08:00",'Daten Unfälle'!$B:$B,D$5,'Daten Unfälle'!$L:$L,"m")</f>
        <v>19</v>
      </c>
      <c r="L45" s="2">
        <f>COUNTIFS('Daten Unfälle'!$I:$I,"&gt;=08:00",'Daten Unfälle'!$I:$I,"&lt;09:00",'Daten Unfälle'!$B:$B,D$5,'Daten Unfälle'!$L:$L,"m")</f>
        <v>21</v>
      </c>
      <c r="M45" s="2">
        <f>COUNTIFS('Daten Unfälle'!$I:$I,"&gt;=09:00",'Daten Unfälle'!$I:$I,"&lt;10:00",'Daten Unfälle'!$B:$B,D$5,'Daten Unfälle'!$L:$L,"m")</f>
        <v>55</v>
      </c>
      <c r="N45" s="2">
        <f>COUNTIFS('Daten Unfälle'!$I:$I,"&gt;=10:00",'Daten Unfälle'!$I:$I,"&lt;11:00",'Daten Unfälle'!$B:$B,D$5,'Daten Unfälle'!$L:$L,"m")</f>
        <v>69</v>
      </c>
      <c r="O45" s="2">
        <f>COUNTIFS('Daten Unfälle'!$I:$I,"&gt;=11:00",'Daten Unfälle'!$I:$I,"&lt;12:00",'Daten Unfälle'!$B:$B,D$5,'Daten Unfälle'!$L:$L,"m")</f>
        <v>66</v>
      </c>
      <c r="P45" s="2">
        <f>COUNTIFS('Daten Unfälle'!$I:$I,"&gt;=12:00",'Daten Unfälle'!$I:$I,"&lt;13:00",'Daten Unfälle'!$B:$B,D$5,'Daten Unfälle'!$L:$L,"m")</f>
        <v>51</v>
      </c>
      <c r="Q45" s="2">
        <f>COUNTIFS('Daten Unfälle'!$I:$I,"&gt;=13:00",'Daten Unfälle'!$I:$I,"&lt;14:00",'Daten Unfälle'!$B:$B,D$5,'Daten Unfälle'!$L:$L,"m")</f>
        <v>86</v>
      </c>
      <c r="R45" s="2">
        <f>COUNTIFS('Daten Unfälle'!$I:$I,"&gt;=14:00",'Daten Unfälle'!$I:$I,"&lt;15:00",'Daten Unfälle'!$B:$B,D$5,'Daten Unfälle'!$L:$L,"m")</f>
        <v>82</v>
      </c>
      <c r="S45" s="2">
        <f>COUNTIFS('Daten Unfälle'!$I:$I,"&gt;=15:00",'Daten Unfälle'!$I:$I,"&lt;16:00",'Daten Unfälle'!$B:$B,D$5,'Daten Unfälle'!$L:$L,"m")</f>
        <v>92</v>
      </c>
      <c r="T45" s="2">
        <f>COUNTIFS('Daten Unfälle'!$I:$I,"&gt;=16:00",'Daten Unfälle'!$I:$I,"&lt;17:00",'Daten Unfälle'!$B:$B,D$5,'Daten Unfälle'!$L:$L,"m")</f>
        <v>83</v>
      </c>
      <c r="U45" s="2">
        <f>COUNTIFS('Daten Unfälle'!$I:$I,"&gt;=17:00",'Daten Unfälle'!$I:$I,"&lt;18:00",'Daten Unfälle'!$B:$B,D$5,'Daten Unfälle'!$L:$L,"m")</f>
        <v>82</v>
      </c>
      <c r="V45" s="2">
        <f>COUNTIFS('Daten Unfälle'!$I:$I,"&gt;=18:00",'Daten Unfälle'!$I:$I,"&lt;19:00",'Daten Unfälle'!$B:$B,D$5,'Daten Unfälle'!$L:$L,"m")</f>
        <v>48</v>
      </c>
      <c r="W45" s="2">
        <f>COUNTIFS('Daten Unfälle'!$I:$I,"&gt;=19:00",'Daten Unfälle'!$I:$I,"&lt;20:00",'Daten Unfälle'!$B:$B,D$5,'Daten Unfälle'!$L:$L,"m")</f>
        <v>37</v>
      </c>
      <c r="X45" s="2">
        <f>COUNTIFS('Daten Unfälle'!$I:$I,"&gt;=20:00",'Daten Unfälle'!$I:$I,"&lt;21:00",'Daten Unfälle'!$B:$B,D$5,'Daten Unfälle'!$L:$L,"m")</f>
        <v>15</v>
      </c>
      <c r="Y45" s="2">
        <f>COUNTIFS('Daten Unfälle'!$I:$I,"&gt;=21:00",'Daten Unfälle'!$I:$I,"&lt;22:00",'Daten Unfälle'!$B:$B,D$5,'Daten Unfälle'!$L:$L,"m")</f>
        <v>7</v>
      </c>
      <c r="Z45" s="2">
        <f>COUNTIFS('Daten Unfälle'!$I:$I,"&gt;=22:00",'Daten Unfälle'!$I:$I,"&lt;23:00",'Daten Unfälle'!$B:$B,D$5,'Daten Unfälle'!$L:$L,"m")</f>
        <v>8</v>
      </c>
      <c r="AA45" s="2">
        <f>COUNTIFS('Daten Unfälle'!$I:$I,"&gt;=23:00",'Daten Unfälle'!$I:$I,"&lt;24:00",'Daten Unfälle'!$B:$B,D$5,'Daten Unfälle'!$L:$L,"m")</f>
        <v>4</v>
      </c>
      <c r="AB45" s="2">
        <f>COUNTIFS('Daten Unfälle'!$N:$N,"&gt;=0",'Daten Unfälle'!$N:$N,"&lt;10",'Daten Unfälle'!$B:$B,$D$5,'Daten Unfälle'!$L:$L,"m")</f>
        <v>0</v>
      </c>
      <c r="AC45" s="2">
        <f>COUNTIFS('Daten Unfälle'!$N:$N,"&gt;=10",'Daten Unfälle'!$N:$N,"&lt;20",'Daten Unfälle'!$B:$B,$D$5,'Daten Unfälle'!$L:$L,"m")</f>
        <v>0</v>
      </c>
      <c r="AD45" s="2">
        <f>COUNTIFS('Daten Unfälle'!$N:$N,"&gt;=20",'Daten Unfälle'!$N:$N,"&lt;30",'Daten Unfälle'!$B:$B,$D$5,'Daten Unfälle'!$L:$L,"m")</f>
        <v>0</v>
      </c>
      <c r="AE45" s="2">
        <f>COUNTIFS('Daten Unfälle'!$N:$N,"&gt;=30",'Daten Unfälle'!$N:$N,"&lt;40",'Daten Unfälle'!$B:$B,$D$5,'Daten Unfälle'!$L:$L,"m")</f>
        <v>1</v>
      </c>
      <c r="AF45" s="2">
        <f>COUNTIFS('Daten Unfälle'!$N:$N,"&gt;=40",'Daten Unfälle'!$N:$N,"&lt;50",'Daten Unfälle'!$B:$B,$D$5,'Daten Unfälle'!$L:$L,"m")</f>
        <v>0</v>
      </c>
      <c r="AG45" s="2">
        <f>COUNTIFS('Daten Unfälle'!$N:$N,"&gt;=50",'Daten Unfälle'!$N:$N,"&lt;60",'Daten Unfälle'!$B:$B,$D$5,'Daten Unfälle'!$L:$L,"m")</f>
        <v>4</v>
      </c>
      <c r="AH45" s="2">
        <f>COUNTIFS('Daten Unfälle'!$N:$N,"&gt;=60",'Daten Unfälle'!$N:$N,"&lt;70",'Daten Unfälle'!$B:$B,$D$5,'Daten Unfälle'!$L:$L,"m")</f>
        <v>4</v>
      </c>
      <c r="AI45" s="2">
        <f>COUNTIFS('Daten Unfälle'!$N:$N,"&gt;=70",'Daten Unfälle'!$N:$N,"&lt;80",'Daten Unfälle'!$B:$B,$D$5,'Daten Unfälle'!$L:$L,"m")</f>
        <v>496</v>
      </c>
      <c r="AJ45" s="2">
        <f>COUNTIFS('Daten Unfälle'!$N:$N,"&gt;=80",'Daten Unfälle'!$N:$N,"&lt;90",'Daten Unfälle'!$B:$B,$D$5,'Daten Unfälle'!$L:$L,"m")</f>
        <v>337</v>
      </c>
      <c r="AK45" s="2">
        <f>COUNTIFS('Daten Unfälle'!$N:$N,"&gt;=90",'Daten Unfälle'!$N:$N,"&lt;100",'Daten Unfälle'!$B:$B,$D$5,'Daten Unfälle'!$L:$L,"m")</f>
        <v>39</v>
      </c>
      <c r="AL45" s="2">
        <f>COUNTIFS('Daten Unfälle'!$G:$G,AL$35,'Daten Unfälle'!$B:$B,$AE$5,'Daten Unfälle'!$L:$L,"m")</f>
        <v>54</v>
      </c>
      <c r="AM45" s="2">
        <f>COUNTIFS('Daten Unfälle'!$G:$G,AM$35,'Daten Unfälle'!$B:$B,$AE$5,'Daten Unfälle'!$L:$L,"m")</f>
        <v>69</v>
      </c>
      <c r="AN45" s="2">
        <f>COUNTIFS('Daten Unfälle'!$G:$G,AN$35,'Daten Unfälle'!$B:$B,$AE$5,'Daten Unfälle'!$L:$L,"m")</f>
        <v>78</v>
      </c>
      <c r="AO45" s="2">
        <f>COUNTIFS('Daten Unfälle'!$G:$G,AO$35,'Daten Unfälle'!$B:$B,$AE$5,'Daten Unfälle'!$L:$L,"m")</f>
        <v>59</v>
      </c>
      <c r="AP45" s="2">
        <f>COUNTIFS('Daten Unfälle'!$G:$G,AP$35,'Daten Unfälle'!$B:$B,$AE$5,'Daten Unfälle'!$L:$L,"m")</f>
        <v>76</v>
      </c>
      <c r="AQ45" s="2">
        <f>COUNTIFS('Daten Unfälle'!$G:$G,AQ$35,'Daten Unfälle'!$B:$B,$AE$5,'Daten Unfälle'!$L:$L,"m")</f>
        <v>77</v>
      </c>
      <c r="AR45" s="2">
        <f>COUNTIFS('Daten Unfälle'!$G:$G,AR$35,'Daten Unfälle'!$B:$B,$AE$5,'Daten Unfälle'!$L:$L,"m")</f>
        <v>92</v>
      </c>
      <c r="AS45" s="2">
        <f>COUNTIFS('Daten Unfälle'!$G:$G,AS$35,'Daten Unfälle'!$B:$B,$AE$5,'Daten Unfälle'!$L:$L,"m")</f>
        <v>82</v>
      </c>
      <c r="AT45" s="2">
        <f>COUNTIFS('Daten Unfälle'!$G:$G,AT$35,'Daten Unfälle'!$B:$B,$AE$5,'Daten Unfälle'!$L:$L,"m")</f>
        <v>93</v>
      </c>
      <c r="AU45" s="2">
        <f>COUNTIFS('Daten Unfälle'!$G:$G,AU$35,'Daten Unfälle'!$B:$B,$AE$5,'Daten Unfälle'!$L:$L,"m")</f>
        <v>81</v>
      </c>
      <c r="AV45" s="2">
        <f>COUNTIFS('Daten Unfälle'!$G:$G,AV$35,'Daten Unfälle'!$B:$B,$AE$5,'Daten Unfälle'!$L:$L,"m")</f>
        <v>61</v>
      </c>
      <c r="AW45" s="2">
        <f>COUNTIFS('Daten Unfälle'!$G:$G,AW$35,'Daten Unfälle'!$B:$B,$AE$5,'Daten Unfälle'!$L:$L,"m")</f>
        <v>65</v>
      </c>
    </row>
    <row r="46" spans="1:49" x14ac:dyDescent="0.25">
      <c r="A46" s="261" t="s">
        <v>190</v>
      </c>
      <c r="B46" s="84" t="s">
        <v>21596</v>
      </c>
      <c r="C46" s="262" t="s">
        <v>21600</v>
      </c>
      <c r="D46" s="2">
        <f>COUNTIFS('Daten Unfälle'!$I:$I,"&gt;=00:00",'Daten Unfälle'!$I:$I,"&lt;01:00",'Daten Unfälle'!$B:$B,E$5,'Daten Unfälle'!$L:$L,"m")</f>
        <v>2</v>
      </c>
      <c r="E46" s="2">
        <f>COUNTIFS('Daten Unfälle'!$I:$I,"&gt;=01:00",'Daten Unfälle'!$I:$I,"&lt;02:00",'Daten Unfälle'!$B:$B,$B$5,'Daten Unfälle'!$L:$L,"m")</f>
        <v>1</v>
      </c>
      <c r="F46" s="2">
        <f>COUNTIFS('Daten Unfälle'!$I:$I,"&gt;=02:00",'Daten Unfälle'!$I:$I,"&lt;03:00",'Daten Unfälle'!$B:$B,E$5,'Daten Unfälle'!$L:$L,"m")</f>
        <v>4</v>
      </c>
      <c r="G46" s="2">
        <f>COUNTIFS('Daten Unfälle'!$I:$I,"&gt;=03:00",'Daten Unfälle'!$I:$I,"&lt;04:00",'Daten Unfälle'!$B:$B,E$5,'Daten Unfälle'!$L:$L,"m")</f>
        <v>2</v>
      </c>
      <c r="H46" s="2">
        <f>COUNTIFS('Daten Unfälle'!$I:$I,"&gt;=04:00",'Daten Unfälle'!$I:$I,"&lt;05:00",'Daten Unfälle'!$B:$B,E$5,'Daten Unfälle'!$L:$L,"m")</f>
        <v>3</v>
      </c>
      <c r="I46" s="2">
        <f>COUNTIFS('Daten Unfälle'!$I:$I,"&gt;=05:00",'Daten Unfälle'!$I:$I,"&lt;06:00",'Daten Unfälle'!$B:$B,E$5,'Daten Unfälle'!$L:$L,"m")</f>
        <v>2</v>
      </c>
      <c r="J46" s="2">
        <f>COUNTIFS('Daten Unfälle'!$I:$I,"&gt;=06:00",'Daten Unfälle'!$I:$I,"&lt;07:00",'Daten Unfälle'!$B:$B,E$5,'Daten Unfälle'!$L:$L,"m")</f>
        <v>0</v>
      </c>
      <c r="K46" s="2">
        <f>COUNTIFS('Daten Unfälle'!$I:$I,"&gt;=07:00",'Daten Unfälle'!$I:$I,"&lt;08:00",'Daten Unfälle'!$B:$B,E$5,'Daten Unfälle'!$L:$L,"m")</f>
        <v>1</v>
      </c>
      <c r="L46" s="2">
        <f>COUNTIFS('Daten Unfälle'!$I:$I,"&gt;=08:00",'Daten Unfälle'!$I:$I,"&lt;09:00",'Daten Unfälle'!$B:$B,E$5,'Daten Unfälle'!$L:$L,"m")</f>
        <v>1</v>
      </c>
      <c r="M46" s="2">
        <f>COUNTIFS('Daten Unfälle'!$I:$I,"&gt;=09:00",'Daten Unfälle'!$I:$I,"&lt;10:00",'Daten Unfälle'!$B:$B,E$5,'Daten Unfälle'!$L:$L,"m")</f>
        <v>1</v>
      </c>
      <c r="N46" s="2">
        <f>COUNTIFS('Daten Unfälle'!$I:$I,"&gt;=10:00",'Daten Unfälle'!$I:$I,"&lt;11:00",'Daten Unfälle'!$B:$B,E$5,'Daten Unfälle'!$L:$L,"m")</f>
        <v>0</v>
      </c>
      <c r="O46" s="2">
        <f>COUNTIFS('Daten Unfälle'!$I:$I,"&gt;=11:00",'Daten Unfälle'!$I:$I,"&lt;12:00",'Daten Unfälle'!$B:$B,E$5,'Daten Unfälle'!$L:$L,"m")</f>
        <v>0</v>
      </c>
      <c r="P46" s="2">
        <f>COUNTIFS('Daten Unfälle'!$I:$I,"&gt;=12:00",'Daten Unfälle'!$I:$I,"&lt;13:00",'Daten Unfälle'!$B:$B,E$5,'Daten Unfälle'!$L:$L,"m")</f>
        <v>2</v>
      </c>
      <c r="Q46" s="2">
        <f>COUNTIFS('Daten Unfälle'!$I:$I,"&gt;=13:00",'Daten Unfälle'!$I:$I,"&lt;14:00",'Daten Unfälle'!$B:$B,E$5,'Daten Unfälle'!$L:$L,"m")</f>
        <v>4</v>
      </c>
      <c r="R46" s="2">
        <f>COUNTIFS('Daten Unfälle'!$I:$I,"&gt;=14:00",'Daten Unfälle'!$I:$I,"&lt;15:00",'Daten Unfälle'!$B:$B,E$5,'Daten Unfälle'!$L:$L,"m")</f>
        <v>0</v>
      </c>
      <c r="S46" s="2">
        <f>COUNTIFS('Daten Unfälle'!$I:$I,"&gt;=15:00",'Daten Unfälle'!$I:$I,"&lt;16:00",'Daten Unfälle'!$B:$B,E$5,'Daten Unfälle'!$L:$L,"m")</f>
        <v>4</v>
      </c>
      <c r="T46" s="2">
        <f>COUNTIFS('Daten Unfälle'!$I:$I,"&gt;=16:00",'Daten Unfälle'!$I:$I,"&lt;17:00",'Daten Unfälle'!$B:$B,E$5,'Daten Unfälle'!$L:$L,"m")</f>
        <v>0</v>
      </c>
      <c r="U46" s="2">
        <f>COUNTIFS('Daten Unfälle'!$I:$I,"&gt;=17:00",'Daten Unfälle'!$I:$I,"&lt;18:00",'Daten Unfälle'!$B:$B,E$5,'Daten Unfälle'!$L:$L,"m")</f>
        <v>2</v>
      </c>
      <c r="V46" s="2">
        <f>COUNTIFS('Daten Unfälle'!$I:$I,"&gt;=18:00",'Daten Unfälle'!$I:$I,"&lt;19:00",'Daten Unfälle'!$B:$B,E$5,'Daten Unfälle'!$L:$L,"m")</f>
        <v>3</v>
      </c>
      <c r="W46" s="2">
        <f>COUNTIFS('Daten Unfälle'!$I:$I,"&gt;=19:00",'Daten Unfälle'!$I:$I,"&lt;20:00",'Daten Unfälle'!$B:$B,E$5,'Daten Unfälle'!$L:$L,"m")</f>
        <v>2</v>
      </c>
      <c r="X46" s="2">
        <f>COUNTIFS('Daten Unfälle'!$I:$I,"&gt;=20:00",'Daten Unfälle'!$I:$I,"&lt;21:00",'Daten Unfälle'!$B:$B,E$5,'Daten Unfälle'!$L:$L,"m")</f>
        <v>1</v>
      </c>
      <c r="Y46" s="2">
        <f>COUNTIFS('Daten Unfälle'!$I:$I,"&gt;=21:00",'Daten Unfälle'!$I:$I,"&lt;22:00",'Daten Unfälle'!$B:$B,E$5,'Daten Unfälle'!$L:$L,"m")</f>
        <v>1</v>
      </c>
      <c r="Z46" s="2">
        <f>COUNTIFS('Daten Unfälle'!$I:$I,"&gt;=22:00",'Daten Unfälle'!$I:$I,"&lt;23:00",'Daten Unfälle'!$B:$B,E$5,'Daten Unfälle'!$L:$L,"m")</f>
        <v>1</v>
      </c>
      <c r="AA46" s="2">
        <f>COUNTIFS('Daten Unfälle'!$I:$I,"&gt;=23:00",'Daten Unfälle'!$I:$I,"&lt;24:00",'Daten Unfälle'!$B:$B,E$5,'Daten Unfälle'!$L:$L,"m")</f>
        <v>0</v>
      </c>
      <c r="AB46" s="2">
        <f>COUNTIFS('Daten Unfälle'!$N:$N,"&gt;=0",'Daten Unfälle'!$N:$N,"&lt;10",'Daten Unfälle'!$B:$B,$E$5,'Daten Unfälle'!$L:$L,"m")</f>
        <v>0</v>
      </c>
      <c r="AC46" s="2">
        <f>COUNTIFS('Daten Unfälle'!$N:$N,"&gt;=10",'Daten Unfälle'!$N:$N,"&lt;20",'Daten Unfälle'!$B:$B,$E$5,'Daten Unfälle'!$L:$L,"m")</f>
        <v>1</v>
      </c>
      <c r="AD46" s="2">
        <f>COUNTIFS('Daten Unfälle'!$N:$N,"&gt;=20",'Daten Unfälle'!$N:$N,"&lt;30",'Daten Unfälle'!$B:$B,$E$5,'Daten Unfälle'!$L:$L,"m")</f>
        <v>5</v>
      </c>
      <c r="AE46" s="2">
        <f>COUNTIFS('Daten Unfälle'!$N:$N,"&gt;=30",'Daten Unfälle'!$N:$N,"&lt;40",'Daten Unfälle'!$B:$B,$E$5,'Daten Unfälle'!$L:$L,"m")</f>
        <v>8</v>
      </c>
      <c r="AF46" s="2">
        <f>COUNTIFS('Daten Unfälle'!$N:$N,"&gt;=40",'Daten Unfälle'!$N:$N,"&lt;50",'Daten Unfälle'!$B:$B,$E$5,'Daten Unfälle'!$L:$L,"m")</f>
        <v>4</v>
      </c>
      <c r="AG46" s="2">
        <f>COUNTIFS('Daten Unfälle'!$N:$N,"&gt;=50",'Daten Unfälle'!$N:$N,"&lt;60",'Daten Unfälle'!$B:$B,$E$5,'Daten Unfälle'!$L:$L,"m")</f>
        <v>9</v>
      </c>
      <c r="AH46" s="2">
        <f>COUNTIFS('Daten Unfälle'!$N:$N,"&gt;=60",'Daten Unfälle'!$N:$N,"&lt;70",'Daten Unfälle'!$B:$B,$E$5,'Daten Unfälle'!$L:$L,"m")</f>
        <v>3</v>
      </c>
      <c r="AI46" s="2">
        <f>COUNTIFS('Daten Unfälle'!$N:$N,"&gt;=70",'Daten Unfälle'!$N:$N,"&lt;80",'Daten Unfälle'!$B:$B,$E$5,'Daten Unfälle'!$L:$L,"m")</f>
        <v>3</v>
      </c>
      <c r="AJ46" s="2">
        <f>COUNTIFS('Daten Unfälle'!$N:$N,"&gt;=80",'Daten Unfälle'!$N:$N,"&lt;90",'Daten Unfälle'!$B:$B,$E$5,'Daten Unfälle'!$L:$L,"m")</f>
        <v>0</v>
      </c>
      <c r="AK46" s="2">
        <f>COUNTIFS('Daten Unfälle'!$N:$N,"&gt;=90",'Daten Unfälle'!$N:$N,"&lt;100",'Daten Unfälle'!$B:$B,$E$5,'Daten Unfälle'!$L:$L,"m")</f>
        <v>0</v>
      </c>
      <c r="AL46" s="2">
        <f>COUNTIFS('Daten Unfälle'!$G:$G,AL$35,'Daten Unfälle'!$B:$B,$AF$5,'Daten Unfälle'!$L:$L,"m")</f>
        <v>1</v>
      </c>
      <c r="AM46" s="2">
        <f>COUNTIFS('Daten Unfälle'!$G:$G,AM$35,'Daten Unfälle'!$B:$B,$AF$5,'Daten Unfälle'!$L:$L,"m")</f>
        <v>2</v>
      </c>
      <c r="AN46" s="2">
        <f>COUNTIFS('Daten Unfälle'!$G:$G,AN$35,'Daten Unfälle'!$B:$B,$AF$5,'Daten Unfälle'!$L:$L,"m")</f>
        <v>4</v>
      </c>
      <c r="AO46" s="2">
        <f>COUNTIFS('Daten Unfälle'!$G:$G,AO$35,'Daten Unfälle'!$B:$B,$AF$5,'Daten Unfälle'!$L:$L,"m")</f>
        <v>4</v>
      </c>
      <c r="AP46" s="2">
        <f>COUNTIFS('Daten Unfälle'!$G:$G,AP$35,'Daten Unfälle'!$B:$B,$AF$5,'Daten Unfälle'!$L:$L,"m")</f>
        <v>1</v>
      </c>
      <c r="AQ46" s="2">
        <f>COUNTIFS('Daten Unfälle'!$G:$G,AQ$35,'Daten Unfälle'!$B:$B,$AF$5,'Daten Unfälle'!$L:$L,"m")</f>
        <v>6</v>
      </c>
      <c r="AR46" s="2">
        <f>COUNTIFS('Daten Unfälle'!$G:$G,AR$35,'Daten Unfälle'!$B:$B,$AF$5,'Daten Unfälle'!$L:$L,"m")</f>
        <v>6</v>
      </c>
      <c r="AS46" s="2">
        <f>COUNTIFS('Daten Unfälle'!$G:$G,AS$35,'Daten Unfälle'!$B:$B,$AF$5,'Daten Unfälle'!$L:$L,"m")</f>
        <v>1</v>
      </c>
      <c r="AT46" s="2">
        <f>COUNTIFS('Daten Unfälle'!$G:$G,AT$35,'Daten Unfälle'!$B:$B,$AF$5,'Daten Unfälle'!$L:$L,"m")</f>
        <v>2</v>
      </c>
      <c r="AU46" s="2">
        <f>COUNTIFS('Daten Unfälle'!$G:$G,AU$35,'Daten Unfälle'!$B:$B,$AF$5,'Daten Unfälle'!$L:$L,"m")</f>
        <v>2</v>
      </c>
      <c r="AV46" s="2">
        <f>COUNTIFS('Daten Unfälle'!$G:$G,AV$35,'Daten Unfälle'!$B:$B,$AF$5,'Daten Unfälle'!$L:$L,"m")</f>
        <v>2</v>
      </c>
      <c r="AW46" s="2">
        <f>COUNTIFS('Daten Unfälle'!$G:$G,AW$35,'Daten Unfälle'!$B:$B,$AF$5,'Daten Unfälle'!$L:$L,"m")</f>
        <v>5</v>
      </c>
    </row>
    <row r="47" spans="1:49" x14ac:dyDescent="0.25">
      <c r="A47" s="263" t="s">
        <v>262</v>
      </c>
      <c r="B47" s="84" t="s">
        <v>21596</v>
      </c>
      <c r="C47" s="264" t="s">
        <v>21601</v>
      </c>
      <c r="D47" s="2">
        <f>COUNTIFS('Daten Unfälle'!$I:$I,"&gt;=00:00",'Daten Unfälle'!$I:$I,"&lt;01:00",'Daten Unfälle'!$B:$B,F$5,'Daten Unfälle'!$L:$L,"m")</f>
        <v>1</v>
      </c>
      <c r="E47" s="2">
        <f>COUNTIFS('Daten Unfälle'!$I:$I,"&gt;=01:00",'Daten Unfälle'!$I:$I,"&lt;02:00",'Daten Unfälle'!$B:$B,$B$5,'Daten Unfälle'!$L:$L,"m")</f>
        <v>1</v>
      </c>
      <c r="F47" s="2">
        <f>COUNTIFS('Daten Unfälle'!$I:$I,"&gt;=02:00",'Daten Unfälle'!$I:$I,"&lt;03:00",'Daten Unfälle'!$B:$B,F$5,'Daten Unfälle'!$L:$L,"m")</f>
        <v>3</v>
      </c>
      <c r="G47" s="2">
        <f>COUNTIFS('Daten Unfälle'!$I:$I,"&gt;=03:00",'Daten Unfälle'!$I:$I,"&lt;04:00",'Daten Unfälle'!$B:$B,F$5,'Daten Unfälle'!$L:$L,"m")</f>
        <v>3</v>
      </c>
      <c r="H47" s="2">
        <f>COUNTIFS('Daten Unfälle'!$I:$I,"&gt;=04:00",'Daten Unfälle'!$I:$I,"&lt;05:00",'Daten Unfälle'!$B:$B,F$5,'Daten Unfälle'!$L:$L,"m")</f>
        <v>2</v>
      </c>
      <c r="I47" s="2">
        <f>COUNTIFS('Daten Unfälle'!$I:$I,"&gt;=05:00",'Daten Unfälle'!$I:$I,"&lt;06:00",'Daten Unfälle'!$B:$B,F$5,'Daten Unfälle'!$L:$L,"m")</f>
        <v>4</v>
      </c>
      <c r="J47" s="2">
        <f>COUNTIFS('Daten Unfälle'!$I:$I,"&gt;=06:00",'Daten Unfälle'!$I:$I,"&lt;07:00",'Daten Unfälle'!$B:$B,F$5,'Daten Unfälle'!$L:$L,"m")</f>
        <v>7</v>
      </c>
      <c r="K47" s="2">
        <f>COUNTIFS('Daten Unfälle'!$I:$I,"&gt;=07:00",'Daten Unfälle'!$I:$I,"&lt;08:00",'Daten Unfälle'!$B:$B,F$5,'Daten Unfälle'!$L:$L,"m")</f>
        <v>6</v>
      </c>
      <c r="L47" s="2">
        <f>COUNTIFS('Daten Unfälle'!$I:$I,"&gt;=08:00",'Daten Unfälle'!$I:$I,"&lt;09:00",'Daten Unfälle'!$B:$B,F$5,'Daten Unfälle'!$L:$L,"m")</f>
        <v>2</v>
      </c>
      <c r="M47" s="2">
        <f>COUNTIFS('Daten Unfälle'!$I:$I,"&gt;=09:00",'Daten Unfälle'!$I:$I,"&lt;10:00",'Daten Unfälle'!$B:$B,F$5,'Daten Unfälle'!$L:$L,"m")</f>
        <v>0</v>
      </c>
      <c r="N47" s="2">
        <f>COUNTIFS('Daten Unfälle'!$I:$I,"&gt;=10:00",'Daten Unfälle'!$I:$I,"&lt;11:00",'Daten Unfälle'!$B:$B,F$5,'Daten Unfälle'!$L:$L,"m")</f>
        <v>2</v>
      </c>
      <c r="O47" s="2">
        <f>COUNTIFS('Daten Unfälle'!$I:$I,"&gt;=11:00",'Daten Unfälle'!$I:$I,"&lt;12:00",'Daten Unfälle'!$B:$B,F$5,'Daten Unfälle'!$L:$L,"m")</f>
        <v>2</v>
      </c>
      <c r="P47" s="2">
        <f>COUNTIFS('Daten Unfälle'!$I:$I,"&gt;=12:00",'Daten Unfälle'!$I:$I,"&lt;13:00",'Daten Unfälle'!$B:$B,F$5,'Daten Unfälle'!$L:$L,"m")</f>
        <v>4</v>
      </c>
      <c r="Q47" s="2">
        <f>COUNTIFS('Daten Unfälle'!$I:$I,"&gt;=13:00",'Daten Unfälle'!$I:$I,"&lt;14:00",'Daten Unfälle'!$B:$B,F$5,'Daten Unfälle'!$L:$L,"m")</f>
        <v>9</v>
      </c>
      <c r="R47" s="2">
        <f>COUNTIFS('Daten Unfälle'!$I:$I,"&gt;=14:00",'Daten Unfälle'!$I:$I,"&lt;15:00",'Daten Unfälle'!$B:$B,F$5,'Daten Unfälle'!$L:$L,"m")</f>
        <v>3</v>
      </c>
      <c r="S47" s="2">
        <f>COUNTIFS('Daten Unfälle'!$I:$I,"&gt;=15:00",'Daten Unfälle'!$I:$I,"&lt;16:00",'Daten Unfälle'!$B:$B,F$5,'Daten Unfälle'!$L:$L,"m")</f>
        <v>4</v>
      </c>
      <c r="T47" s="2">
        <f>COUNTIFS('Daten Unfälle'!$I:$I,"&gt;=16:00",'Daten Unfälle'!$I:$I,"&lt;17:00",'Daten Unfälle'!$B:$B,F$5,'Daten Unfälle'!$L:$L,"m")</f>
        <v>9</v>
      </c>
      <c r="U47" s="2">
        <f>COUNTIFS('Daten Unfälle'!$I:$I,"&gt;=17:00",'Daten Unfälle'!$I:$I,"&lt;18:00",'Daten Unfälle'!$B:$B,F$5,'Daten Unfälle'!$L:$L,"m")</f>
        <v>5</v>
      </c>
      <c r="V47" s="2">
        <f>COUNTIFS('Daten Unfälle'!$I:$I,"&gt;=18:00",'Daten Unfälle'!$I:$I,"&lt;19:00",'Daten Unfälle'!$B:$B,F$5,'Daten Unfälle'!$L:$L,"m")</f>
        <v>5</v>
      </c>
      <c r="W47" s="2">
        <f>COUNTIFS('Daten Unfälle'!$I:$I,"&gt;=19:00",'Daten Unfälle'!$I:$I,"&lt;20:00",'Daten Unfälle'!$B:$B,F$5,'Daten Unfälle'!$L:$L,"m")</f>
        <v>6</v>
      </c>
      <c r="X47" s="2">
        <f>COUNTIFS('Daten Unfälle'!$I:$I,"&gt;=20:00",'Daten Unfälle'!$I:$I,"&lt;21:00",'Daten Unfälle'!$B:$B,F$5,'Daten Unfälle'!$L:$L,"m")</f>
        <v>4</v>
      </c>
      <c r="Y47" s="2">
        <f>COUNTIFS('Daten Unfälle'!$I:$I,"&gt;=21:00",'Daten Unfälle'!$I:$I,"&lt;22:00",'Daten Unfälle'!$B:$B,F$5,'Daten Unfälle'!$L:$L,"m")</f>
        <v>5</v>
      </c>
      <c r="Z47" s="2">
        <f>COUNTIFS('Daten Unfälle'!$I:$I,"&gt;=22:00",'Daten Unfälle'!$I:$I,"&lt;23:00",'Daten Unfälle'!$B:$B,F$5,'Daten Unfälle'!$L:$L,"m")</f>
        <v>4</v>
      </c>
      <c r="AA47" s="2">
        <f>COUNTIFS('Daten Unfälle'!$I:$I,"&gt;=23:00",'Daten Unfälle'!$I:$I,"&lt;24:00",'Daten Unfälle'!$B:$B,F$5,'Daten Unfälle'!$L:$L,"m")</f>
        <v>2</v>
      </c>
      <c r="AB47" s="2">
        <f>COUNTIFS('Daten Unfälle'!$N:$N,"&gt;=0",'Daten Unfälle'!$N:$N,"&lt;10",'Daten Unfälle'!$B:$B,$F$5,'Daten Unfälle'!$L:$L,"m")</f>
        <v>0</v>
      </c>
      <c r="AC47" s="2">
        <f>COUNTIFS('Daten Unfälle'!$N:$N,"&gt;=10",'Daten Unfälle'!$N:$N,"&lt;20",'Daten Unfälle'!$B:$B,$F$5,'Daten Unfälle'!$L:$L,"m")</f>
        <v>8</v>
      </c>
      <c r="AD47" s="2">
        <f>COUNTIFS('Daten Unfälle'!$N:$N,"&gt;=20",'Daten Unfälle'!$N:$N,"&lt;30",'Daten Unfälle'!$B:$B,$F$5,'Daten Unfälle'!$L:$L,"m")</f>
        <v>22</v>
      </c>
      <c r="AE47" s="2">
        <f>COUNTIFS('Daten Unfälle'!$N:$N,"&gt;=30",'Daten Unfälle'!$N:$N,"&lt;40",'Daten Unfälle'!$B:$B,$F$5,'Daten Unfälle'!$L:$L,"m")</f>
        <v>13</v>
      </c>
      <c r="AF47" s="2">
        <f>COUNTIFS('Daten Unfälle'!$N:$N,"&gt;=40",'Daten Unfälle'!$N:$N,"&lt;50",'Daten Unfälle'!$B:$B,$F$5,'Daten Unfälle'!$L:$L,"m")</f>
        <v>13</v>
      </c>
      <c r="AG47" s="2">
        <f>COUNTIFS('Daten Unfälle'!$N:$N,"&gt;=50",'Daten Unfälle'!$N:$N,"&lt;60",'Daten Unfälle'!$B:$B,$F$5,'Daten Unfälle'!$L:$L,"m")</f>
        <v>10</v>
      </c>
      <c r="AH47" s="2">
        <f>COUNTIFS('Daten Unfälle'!$N:$N,"&gt;=60",'Daten Unfälle'!$N:$N,"&lt;70",'Daten Unfälle'!$B:$B,$F$5,'Daten Unfälle'!$L:$L,"m")</f>
        <v>11</v>
      </c>
      <c r="AI47" s="2">
        <f>COUNTIFS('Daten Unfälle'!$N:$N,"&gt;=70",'Daten Unfälle'!$N:$N,"&lt;80",'Daten Unfälle'!$B:$B,$F$5,'Daten Unfälle'!$L:$L,"m")</f>
        <v>2</v>
      </c>
      <c r="AJ47" s="2">
        <f>COUNTIFS('Daten Unfälle'!$N:$N,"&gt;=80",'Daten Unfälle'!$N:$N,"&lt;90",'Daten Unfälle'!$B:$B,$F$5,'Daten Unfälle'!$L:$L,"m")</f>
        <v>0</v>
      </c>
      <c r="AK47" s="2">
        <f>COUNTIFS('Daten Unfälle'!$N:$N,"&gt;=90",'Daten Unfälle'!$N:$N,"&lt;100",'Daten Unfälle'!$B:$B,$F$5,'Daten Unfälle'!$L:$L,"m")</f>
        <v>0</v>
      </c>
      <c r="AL47" s="2">
        <f>COUNTIFS('Daten Unfälle'!$G:$G,AL$35,'Daten Unfälle'!$B:$B,$AG$5,'Daten Unfälle'!$L:$L,"m")</f>
        <v>0</v>
      </c>
      <c r="AM47" s="2">
        <f>COUNTIFS('Daten Unfälle'!$G:$G,AM$35,'Daten Unfälle'!$B:$B,$AG$5,'Daten Unfälle'!$L:$L,"m")</f>
        <v>0</v>
      </c>
      <c r="AN47" s="2">
        <f>COUNTIFS('Daten Unfälle'!$G:$G,AN$35,'Daten Unfälle'!$B:$B,$AG$5,'Daten Unfälle'!$L:$L,"m")</f>
        <v>0</v>
      </c>
      <c r="AO47" s="2">
        <f>COUNTIFS('Daten Unfälle'!$G:$G,AO$35,'Daten Unfälle'!$B:$B,$AG$5,'Daten Unfälle'!$L:$L,"m")</f>
        <v>0</v>
      </c>
      <c r="AP47" s="2">
        <f>COUNTIFS('Daten Unfälle'!$G:$G,AP$35,'Daten Unfälle'!$B:$B,$AG$5,'Daten Unfälle'!$L:$L,"m")</f>
        <v>94</v>
      </c>
      <c r="AQ47" s="2">
        <f>COUNTIFS('Daten Unfälle'!$G:$G,AQ$35,'Daten Unfälle'!$B:$B,$AG$5,'Daten Unfälle'!$L:$L,"m")</f>
        <v>3</v>
      </c>
      <c r="AR47" s="2">
        <f>COUNTIFS('Daten Unfälle'!$G:$G,AR$35,'Daten Unfälle'!$B:$B,$AG$5,'Daten Unfälle'!$L:$L,"m")</f>
        <v>0</v>
      </c>
      <c r="AS47" s="2">
        <f>COUNTIFS('Daten Unfälle'!$G:$G,AS$35,'Daten Unfälle'!$B:$B,$AG$5,'Daten Unfälle'!$L:$L,"m")</f>
        <v>0</v>
      </c>
      <c r="AT47" s="2">
        <f>COUNTIFS('Daten Unfälle'!$G:$G,AT$35,'Daten Unfälle'!$B:$B,$AG$5,'Daten Unfälle'!$L:$L,"m")</f>
        <v>0</v>
      </c>
      <c r="AU47" s="2">
        <f>COUNTIFS('Daten Unfälle'!$G:$G,AU$35,'Daten Unfälle'!$B:$B,$AG$5,'Daten Unfälle'!$L:$L,"m")</f>
        <v>0</v>
      </c>
      <c r="AV47" s="2">
        <f>COUNTIFS('Daten Unfälle'!$G:$G,AV$35,'Daten Unfälle'!$B:$B,$AG$5,'Daten Unfälle'!$L:$L,"m")</f>
        <v>0</v>
      </c>
      <c r="AW47" s="2">
        <f>COUNTIFS('Daten Unfälle'!$G:$G,AW$35,'Daten Unfälle'!$B:$B,$AG$5,'Daten Unfälle'!$L:$L,"m")</f>
        <v>0</v>
      </c>
    </row>
    <row r="48" spans="1:49" x14ac:dyDescent="0.25">
      <c r="A48" s="261" t="s">
        <v>211</v>
      </c>
      <c r="B48" s="84" t="s">
        <v>21596</v>
      </c>
      <c r="C48" s="262" t="s">
        <v>21602</v>
      </c>
      <c r="D48" s="2">
        <f>COUNTIFS('Daten Unfälle'!$I:$I,"&gt;=00:00",'Daten Unfälle'!$I:$I,"&lt;01:00",'Daten Unfälle'!$B:$B,G$5,'Daten Unfälle'!$L:$L,"m")</f>
        <v>38</v>
      </c>
      <c r="E48" s="2">
        <f>COUNTIFS('Daten Unfälle'!$I:$I,"&gt;=01:00",'Daten Unfälle'!$I:$I,"&lt;02:00",'Daten Unfälle'!$B:$B,$B$5,'Daten Unfälle'!$L:$L,"m")</f>
        <v>1</v>
      </c>
      <c r="F48" s="2">
        <f>COUNTIFS('Daten Unfälle'!$I:$I,"&gt;=02:00",'Daten Unfälle'!$I:$I,"&lt;03:00",'Daten Unfälle'!$B:$B,G$5,'Daten Unfälle'!$L:$L,"m")</f>
        <v>22</v>
      </c>
      <c r="G48" s="2">
        <f>COUNTIFS('Daten Unfälle'!$I:$I,"&gt;=03:00",'Daten Unfälle'!$I:$I,"&lt;04:00",'Daten Unfälle'!$B:$B,G$5,'Daten Unfälle'!$L:$L,"m")</f>
        <v>28</v>
      </c>
      <c r="H48" s="2">
        <f>COUNTIFS('Daten Unfälle'!$I:$I,"&gt;=04:00",'Daten Unfälle'!$I:$I,"&lt;05:00",'Daten Unfälle'!$B:$B,G$5,'Daten Unfälle'!$L:$L,"m")</f>
        <v>27</v>
      </c>
      <c r="I48" s="2">
        <f>COUNTIFS('Daten Unfälle'!$I:$I,"&gt;=05:00",'Daten Unfälle'!$I:$I,"&lt;06:00",'Daten Unfälle'!$B:$B,G$5,'Daten Unfälle'!$L:$L,"m")</f>
        <v>41</v>
      </c>
      <c r="J48" s="2">
        <f>COUNTIFS('Daten Unfälle'!$I:$I,"&gt;=06:00",'Daten Unfälle'!$I:$I,"&lt;07:00",'Daten Unfälle'!$B:$B,G$5,'Daten Unfälle'!$L:$L,"m")</f>
        <v>99</v>
      </c>
      <c r="K48" s="2">
        <f>COUNTIFS('Daten Unfälle'!$I:$I,"&gt;=07:00",'Daten Unfälle'!$I:$I,"&lt;08:00",'Daten Unfälle'!$B:$B,G$5,'Daten Unfälle'!$L:$L,"m")</f>
        <v>99</v>
      </c>
      <c r="L48" s="2">
        <f>COUNTIFS('Daten Unfälle'!$I:$I,"&gt;=08:00",'Daten Unfälle'!$I:$I,"&lt;09:00",'Daten Unfälle'!$B:$B,G$5,'Daten Unfälle'!$L:$L,"m")</f>
        <v>79</v>
      </c>
      <c r="M48" s="2">
        <f>COUNTIFS('Daten Unfälle'!$I:$I,"&gt;=09:00",'Daten Unfälle'!$I:$I,"&lt;10:00",'Daten Unfälle'!$B:$B,G$5,'Daten Unfälle'!$L:$L,"m")</f>
        <v>72</v>
      </c>
      <c r="N48" s="2">
        <f>COUNTIFS('Daten Unfälle'!$I:$I,"&gt;=10:00",'Daten Unfälle'!$I:$I,"&lt;11:00",'Daten Unfälle'!$B:$B,G$5,'Daten Unfälle'!$L:$L,"m")</f>
        <v>82</v>
      </c>
      <c r="O48" s="2">
        <f>COUNTIFS('Daten Unfälle'!$I:$I,"&gt;=11:00",'Daten Unfälle'!$I:$I,"&lt;12:00",'Daten Unfälle'!$B:$B,G$5,'Daten Unfälle'!$L:$L,"m")</f>
        <v>106</v>
      </c>
      <c r="P48" s="2">
        <f>COUNTIFS('Daten Unfälle'!$I:$I,"&gt;=12:00",'Daten Unfälle'!$I:$I,"&lt;13:00",'Daten Unfälle'!$B:$B,G$5,'Daten Unfälle'!$L:$L,"m")</f>
        <v>92</v>
      </c>
      <c r="Q48" s="2">
        <f>COUNTIFS('Daten Unfälle'!$I:$I,"&gt;=13:00",'Daten Unfälle'!$I:$I,"&lt;14:00",'Daten Unfälle'!$B:$B,G$5,'Daten Unfälle'!$L:$L,"m")</f>
        <v>115</v>
      </c>
      <c r="R48" s="2">
        <f>COUNTIFS('Daten Unfälle'!$I:$I,"&gt;=14:00",'Daten Unfälle'!$I:$I,"&lt;15:00",'Daten Unfälle'!$B:$B,G$5,'Daten Unfälle'!$L:$L,"m")</f>
        <v>136</v>
      </c>
      <c r="S48" s="2">
        <f>COUNTIFS('Daten Unfälle'!$I:$I,"&gt;=15:00",'Daten Unfälle'!$I:$I,"&lt;16:00",'Daten Unfälle'!$B:$B,G$5,'Daten Unfälle'!$L:$L,"m")</f>
        <v>125</v>
      </c>
      <c r="T48" s="2">
        <f>COUNTIFS('Daten Unfälle'!$I:$I,"&gt;=16:00",'Daten Unfälle'!$I:$I,"&lt;17:00",'Daten Unfälle'!$B:$B,G$5,'Daten Unfälle'!$L:$L,"m")</f>
        <v>135</v>
      </c>
      <c r="U48" s="2">
        <f>COUNTIFS('Daten Unfälle'!$I:$I,"&gt;=17:00",'Daten Unfälle'!$I:$I,"&lt;18:00",'Daten Unfälle'!$B:$B,G$5,'Daten Unfälle'!$L:$L,"m")</f>
        <v>145</v>
      </c>
      <c r="V48" s="2">
        <f>COUNTIFS('Daten Unfälle'!$I:$I,"&gt;=18:00",'Daten Unfälle'!$I:$I,"&lt;19:00",'Daten Unfälle'!$B:$B,G$5,'Daten Unfälle'!$L:$L,"m")</f>
        <v>102</v>
      </c>
      <c r="W48" s="2">
        <f>COUNTIFS('Daten Unfälle'!$I:$I,"&gt;=19:00",'Daten Unfälle'!$I:$I,"&lt;20:00",'Daten Unfälle'!$B:$B,G$5,'Daten Unfälle'!$L:$L,"m")</f>
        <v>88</v>
      </c>
      <c r="X48" s="2">
        <f>COUNTIFS('Daten Unfälle'!$I:$I,"&gt;=20:00",'Daten Unfälle'!$I:$I,"&lt;21:00",'Daten Unfälle'!$B:$B,G$5,'Daten Unfälle'!$L:$L,"m")</f>
        <v>52</v>
      </c>
      <c r="Y48" s="2">
        <f>COUNTIFS('Daten Unfälle'!$I:$I,"&gt;=21:00",'Daten Unfälle'!$I:$I,"&lt;22:00",'Daten Unfälle'!$B:$B,G$5,'Daten Unfälle'!$L:$L,"m")</f>
        <v>44</v>
      </c>
      <c r="Z48" s="2">
        <f>COUNTIFS('Daten Unfälle'!$I:$I,"&gt;=22:00",'Daten Unfälle'!$I:$I,"&lt;23:00",'Daten Unfälle'!$B:$B,G$5,'Daten Unfälle'!$L:$L,"m")</f>
        <v>51</v>
      </c>
      <c r="AA48" s="2">
        <f>COUNTIFS('Daten Unfälle'!$I:$I,"&gt;=23:00",'Daten Unfälle'!$I:$I,"&lt;24:00",'Daten Unfälle'!$B:$B,G$5,'Daten Unfälle'!$L:$L,"m")</f>
        <v>35</v>
      </c>
      <c r="AB48" s="2">
        <f>COUNTIFS('Daten Unfälle'!$N:$N,"&gt;=0",'Daten Unfälle'!$N:$N,"&lt;10",'Daten Unfälle'!$B:$B,$G$5,'Daten Unfälle'!$L:$L,"m")</f>
        <v>1</v>
      </c>
      <c r="AC48" s="2">
        <f>COUNTIFS('Daten Unfälle'!$N:$N,"&gt;=10",'Daten Unfälle'!$N:$N,"&lt;20",'Daten Unfälle'!$B:$B,$G$5,'Daten Unfälle'!$L:$L,"m")</f>
        <v>105</v>
      </c>
      <c r="AD48" s="2">
        <f>COUNTIFS('Daten Unfälle'!$N:$N,"&gt;=20",'Daten Unfälle'!$N:$N,"&lt;30",'Daten Unfälle'!$B:$B,$G$5,'Daten Unfälle'!$L:$L,"m")</f>
        <v>319</v>
      </c>
      <c r="AE48" s="2">
        <f>COUNTIFS('Daten Unfälle'!$N:$N,"&gt;=30",'Daten Unfälle'!$N:$N,"&lt;40",'Daten Unfälle'!$B:$B,$G$5,'Daten Unfälle'!$L:$L,"m")</f>
        <v>244</v>
      </c>
      <c r="AF48" s="2">
        <f>COUNTIFS('Daten Unfälle'!$N:$N,"&gt;=40",'Daten Unfälle'!$N:$N,"&lt;50",'Daten Unfälle'!$B:$B,$G$5,'Daten Unfälle'!$L:$L,"m")</f>
        <v>248</v>
      </c>
      <c r="AG48" s="2">
        <f>COUNTIFS('Daten Unfälle'!$N:$N,"&gt;=50",'Daten Unfälle'!$N:$N,"&lt;60",'Daten Unfälle'!$B:$B,$G$5,'Daten Unfälle'!$L:$L,"m")</f>
        <v>329</v>
      </c>
      <c r="AH48" s="2">
        <f>COUNTIFS('Daten Unfälle'!$N:$N,"&gt;=60",'Daten Unfälle'!$N:$N,"&lt;70",'Daten Unfälle'!$B:$B,$G$5,'Daten Unfälle'!$L:$L,"m")</f>
        <v>291</v>
      </c>
      <c r="AI48" s="2">
        <f>COUNTIFS('Daten Unfälle'!$N:$N,"&gt;=70",'Daten Unfälle'!$N:$N,"&lt;80",'Daten Unfälle'!$B:$B,$G$5,'Daten Unfälle'!$L:$L,"m")</f>
        <v>26</v>
      </c>
      <c r="AJ48" s="2">
        <f>COUNTIFS('Daten Unfälle'!$N:$N,"&gt;=80",'Daten Unfälle'!$N:$N,"&lt;90",'Daten Unfälle'!$B:$B,$G$5,'Daten Unfälle'!$L:$L,"m")</f>
        <v>10</v>
      </c>
      <c r="AK48" s="2">
        <f>COUNTIFS('Daten Unfälle'!$N:$N,"&gt;=90",'Daten Unfälle'!$N:$N,"&lt;100",'Daten Unfälle'!$B:$B,$G$5,'Daten Unfälle'!$L:$L,"m")</f>
        <v>1</v>
      </c>
      <c r="AL48" s="2">
        <f>COUNTIFS('Daten Unfälle'!$G:$G,AL$35,'Daten Unfälle'!$B:$B,$AH$5,'Daten Unfälle'!$L:$L,"m")</f>
        <v>82</v>
      </c>
      <c r="AM48" s="2">
        <f>COUNTIFS('Daten Unfälle'!$G:$G,AM$35,'Daten Unfälle'!$B:$B,$AH$5,'Daten Unfälle'!$L:$L,"m")</f>
        <v>100</v>
      </c>
      <c r="AN48" s="2">
        <f>COUNTIFS('Daten Unfälle'!$G:$G,AN$35,'Daten Unfälle'!$B:$B,$AH$5,'Daten Unfälle'!$L:$L,"m")</f>
        <v>137</v>
      </c>
      <c r="AO48" s="2">
        <f>COUNTIFS('Daten Unfälle'!$G:$G,AO$35,'Daten Unfälle'!$B:$B,$AH$5,'Daten Unfälle'!$L:$L,"m")</f>
        <v>113</v>
      </c>
      <c r="AP48" s="2">
        <f>COUNTIFS('Daten Unfälle'!$G:$G,AP$35,'Daten Unfälle'!$B:$B,$AH$5,'Daten Unfälle'!$L:$L,"m")</f>
        <v>175</v>
      </c>
      <c r="AQ48" s="2">
        <f>COUNTIFS('Daten Unfälle'!$G:$G,AQ$35,'Daten Unfälle'!$B:$B,$AH$5,'Daten Unfälle'!$L:$L,"m")</f>
        <v>216</v>
      </c>
      <c r="AR48" s="2">
        <f>COUNTIFS('Daten Unfälle'!$G:$G,AR$35,'Daten Unfälle'!$B:$B,$AH$5,'Daten Unfälle'!$L:$L,"m")</f>
        <v>211</v>
      </c>
      <c r="AS48" s="2">
        <f>COUNTIFS('Daten Unfälle'!$G:$G,AS$35,'Daten Unfälle'!$B:$B,$AH$5,'Daten Unfälle'!$L:$L,"m")</f>
        <v>196</v>
      </c>
      <c r="AT48" s="2">
        <f>COUNTIFS('Daten Unfälle'!$G:$G,AT$35,'Daten Unfälle'!$B:$B,$AH$5,'Daten Unfälle'!$L:$L,"m")</f>
        <v>230</v>
      </c>
      <c r="AU48" s="2">
        <f>COUNTIFS('Daten Unfälle'!$G:$G,AU$35,'Daten Unfälle'!$B:$B,$AH$5,'Daten Unfälle'!$L:$L,"m")</f>
        <v>161</v>
      </c>
      <c r="AV48" s="2">
        <f>COUNTIFS('Daten Unfälle'!$G:$G,AV$35,'Daten Unfälle'!$B:$B,$AH$5,'Daten Unfälle'!$L:$L,"m")</f>
        <v>183</v>
      </c>
      <c r="AW48" s="2">
        <f>COUNTIFS('Daten Unfälle'!$G:$G,AW$35,'Daten Unfälle'!$B:$B,$AH$5,'Daten Unfälle'!$L:$L,"m")</f>
        <v>166</v>
      </c>
    </row>
    <row r="49" spans="1:49" x14ac:dyDescent="0.25">
      <c r="A49" s="263" t="s">
        <v>21534</v>
      </c>
      <c r="B49" s="84" t="s">
        <v>21596</v>
      </c>
      <c r="C49" s="264" t="s">
        <v>21603</v>
      </c>
      <c r="D49" s="2">
        <f>COUNTIFS('Daten Unfälle'!$I:$I,"&gt;=00:00",'Daten Unfälle'!$I:$I,"&lt;01:00",'Daten Unfälle'!$L:$L,"m")</f>
        <v>50</v>
      </c>
      <c r="E49" s="2">
        <f>COUNTIFS('Daten Unfälle'!$I:$I,"&gt;=01:00",'Daten Unfälle'!$I:$I,"&lt;02:00",'Daten Unfälle'!$L:$L,"m")</f>
        <v>42</v>
      </c>
      <c r="F49" s="2">
        <f>COUNTIFS('Daten Unfälle'!$I:$I,"&gt;=02:00",'Daten Unfälle'!$I:$I,"&lt;03:00",'Daten Unfälle'!$L:$L,"m")</f>
        <v>34</v>
      </c>
      <c r="G49" s="2">
        <f>COUNTIFS('Daten Unfälle'!$I:$I,"&gt;=03:00",'Daten Unfälle'!$I:$I,"&lt;04:00",'Daten Unfälle'!$L:$L,"m")</f>
        <v>38</v>
      </c>
      <c r="H49" s="2">
        <f>COUNTIFS('Daten Unfälle'!$I:$I,"&gt;=04:00",'Daten Unfälle'!$I:$I,"&lt;05:00",'Daten Unfälle'!$L:$L,"m")</f>
        <v>50</v>
      </c>
      <c r="I49" s="2">
        <f>COUNTIFS('Daten Unfälle'!$I:$I,"&gt;=05:00",'Daten Unfälle'!$I:$I,"&lt;06:00",'Daten Unfälle'!$L:$L,"m")</f>
        <v>73</v>
      </c>
      <c r="J49" s="2">
        <f>COUNTIFS('Daten Unfälle'!$I:$I,"&gt;=06:00",'Daten Unfälle'!$I:$I,"&lt;07:00",'Daten Unfälle'!$L:$L,"m")</f>
        <v>173</v>
      </c>
      <c r="K49" s="2">
        <f>COUNTIFS('Daten Unfälle'!$I:$I,"&gt;=07:00",'Daten Unfälle'!$I:$I,"&lt;08:00",'Daten Unfälle'!$L:$L,"m")</f>
        <v>189</v>
      </c>
      <c r="L49" s="2">
        <f>COUNTIFS('Daten Unfälle'!$I:$I,"&gt;=08:00",'Daten Unfälle'!$I:$I,"&lt;09:00",'Daten Unfälle'!$L:$L,"m")</f>
        <v>180</v>
      </c>
      <c r="M49" s="2">
        <f>COUNTIFS('Daten Unfälle'!$I:$I,"&gt;=09:00",'Daten Unfälle'!$I:$I,"&lt;10:00",'Daten Unfälle'!$L:$L,"m")</f>
        <v>205</v>
      </c>
      <c r="N49" s="2">
        <f>COUNTIFS('Daten Unfälle'!$I:$I,"&gt;=10:00",'Daten Unfälle'!$I:$I,"&lt;11:00",'Daten Unfälle'!$L:$L,"m")</f>
        <v>235</v>
      </c>
      <c r="O49" s="2">
        <f>COUNTIFS('Daten Unfälle'!$I:$I,"&gt;=11:00",'Daten Unfälle'!$I:$I,"&lt;12:00",'Daten Unfälle'!$L:$L,"m")</f>
        <v>257</v>
      </c>
      <c r="P49" s="2">
        <f>COUNTIFS('Daten Unfälle'!$I:$I,"&gt;=12:00",'Daten Unfälle'!$I:$I,"&lt;13:00",'Daten Unfälle'!$L:$L,"m")</f>
        <v>213</v>
      </c>
      <c r="Q49" s="2">
        <f>COUNTIFS('Daten Unfälle'!$I:$I,"&gt;=13:00",'Daten Unfälle'!$I:$I,"&lt;14:00",'Daten Unfälle'!$L:$L,"m")</f>
        <v>288</v>
      </c>
      <c r="R49" s="2">
        <f>COUNTIFS('Daten Unfälle'!$I:$I,"&gt;=14:00",'Daten Unfälle'!$I:$I,"&lt;15:00",'Daten Unfälle'!$L:$L,"m")</f>
        <v>306</v>
      </c>
      <c r="S49" s="2">
        <f>COUNTIFS('Daten Unfälle'!$I:$I,"&gt;=15:00",'Daten Unfälle'!$I:$I,"&lt;16:00",'Daten Unfälle'!$L:$L,"m")</f>
        <v>330</v>
      </c>
      <c r="T49" s="2">
        <f>COUNTIFS('Daten Unfälle'!$I:$I,"&gt;=16:00",'Daten Unfälle'!$I:$I,"&lt;17:00",'Daten Unfälle'!$L:$L,"m")</f>
        <v>308</v>
      </c>
      <c r="U49" s="2">
        <f>COUNTIFS('Daten Unfälle'!$I:$I,"&gt;=17:00",'Daten Unfälle'!$I:$I,"&lt;18:00",'Daten Unfälle'!$L:$L,"m")</f>
        <v>306</v>
      </c>
      <c r="V49" s="2">
        <f>COUNTIFS('Daten Unfälle'!$I:$I,"&gt;=18:00",'Daten Unfälle'!$I:$I,"&lt;19:00",'Daten Unfälle'!$L:$L,"m")</f>
        <v>184</v>
      </c>
      <c r="W49" s="2">
        <f>COUNTIFS('Daten Unfälle'!$I:$I,"&gt;=19:00",'Daten Unfälle'!$I:$I,"&lt;20:00",'Daten Unfälle'!$L:$L,"m")</f>
        <v>163</v>
      </c>
      <c r="X49" s="2">
        <f>COUNTIFS('Daten Unfälle'!$I:$I,"&gt;=20:00",'Daten Unfälle'!$I:$I,"&lt;21:00",'Daten Unfälle'!$L:$L,"m")</f>
        <v>85</v>
      </c>
      <c r="Y49" s="2">
        <f>COUNTIFS('Daten Unfälle'!$I:$I,"&gt;=21:00",'Daten Unfälle'!$I:$I,"&lt;22:00",'Daten Unfälle'!$L:$L,"m")</f>
        <v>70</v>
      </c>
      <c r="Z49" s="2">
        <f>COUNTIFS('Daten Unfälle'!$I:$I,"&gt;=22:00",'Daten Unfälle'!$I:$I,"&lt;23:00",'Daten Unfälle'!$L:$L,"m")</f>
        <v>74</v>
      </c>
      <c r="AA49" s="2">
        <f>COUNTIFS('Daten Unfälle'!$I:$I,"&gt;=23:00",'Daten Unfälle'!$I:$I,"&lt;24:00",'Daten Unfälle'!$L:$L,"m")</f>
        <v>55</v>
      </c>
      <c r="AB49" s="2">
        <f>COUNTIFS('Daten Unfälle'!$N:$N,"&gt;=0",'Daten Unfälle'!$N:$N,"&lt;10",'Daten Unfälle'!$L:$L,"m")</f>
        <v>1</v>
      </c>
      <c r="AC49" s="2">
        <f>COUNTIFS('Daten Unfälle'!$N:$N,"&gt;=10",'Daten Unfälle'!$N:$N,"&lt;20",'Daten Unfälle'!$L:$L,"m")</f>
        <v>122</v>
      </c>
      <c r="AD49" s="2">
        <f>COUNTIFS('Daten Unfälle'!$N:$N,"&gt;=20",'Daten Unfälle'!$N:$N,"&lt;30",'Daten Unfälle'!$L:$L,"m")</f>
        <v>434</v>
      </c>
      <c r="AE49" s="2">
        <f>COUNTIFS('Daten Unfälle'!$N:$N,"&gt;=30",'Daten Unfälle'!$N:$N,"&lt;40",'Daten Unfälle'!$L:$L,"m")</f>
        <v>367</v>
      </c>
      <c r="AF49" s="2">
        <f>COUNTIFS('Daten Unfälle'!$N:$N,"&gt;=40",'Daten Unfälle'!$N:$N,"&lt;50",'Daten Unfälle'!$L:$L,"m")</f>
        <v>395</v>
      </c>
      <c r="AG49" s="2">
        <f>COUNTIFS('Daten Unfälle'!$N:$N,"&gt;=50",'Daten Unfälle'!$N:$N,"&lt;60",'Daten Unfälle'!$L:$L,"m")</f>
        <v>565</v>
      </c>
      <c r="AH49" s="2">
        <f>COUNTIFS('Daten Unfälle'!$N:$N,"&gt;=60",'Daten Unfälle'!$N:$N,"&lt;70",'Daten Unfälle'!$L:$L,"m")</f>
        <v>442</v>
      </c>
      <c r="AI49" s="2">
        <f>COUNTIFS('Daten Unfälle'!$N:$N,"&gt;=70",'Daten Unfälle'!$N:$N,"&lt;80",'Daten Unfälle'!$L:$L,"m")</f>
        <v>626</v>
      </c>
      <c r="AJ49" s="2">
        <f>COUNTIFS('Daten Unfälle'!$N:$N,"&gt;=80",'Daten Unfälle'!$N:$N,"&lt;90",'Daten Unfälle'!$L:$L,"m")</f>
        <v>386</v>
      </c>
      <c r="AK49" s="2">
        <f>COUNTIFS('Daten Unfälle'!$N:$N,"&gt;=90",'Daten Unfälle'!$N:$N,"&lt;100",'Daten Unfälle'!$L:$L,"m")</f>
        <v>42</v>
      </c>
      <c r="AL49" s="2">
        <f>COUNTIFS('Daten Unfälle'!$G:$G,AL$35,'Daten Unfälle'!$L:$L,"m")</f>
        <v>208</v>
      </c>
      <c r="AM49" s="2">
        <f>COUNTIFS('Daten Unfälle'!$G:$G,AM$35,'Daten Unfälle'!$L:$L,"m")</f>
        <v>252</v>
      </c>
      <c r="AN49" s="2">
        <f>COUNTIFS('Daten Unfälle'!$G:$G,AN$35,'Daten Unfälle'!$L:$L,"m")</f>
        <v>298</v>
      </c>
      <c r="AO49" s="2">
        <f>COUNTIFS('Daten Unfälle'!$G:$G,AO$35,'Daten Unfälle'!$L:$L,"m")</f>
        <v>252</v>
      </c>
      <c r="AP49" s="2">
        <f>COUNTIFS('Daten Unfälle'!$G:$G,AP$35,'Daten Unfälle'!$L:$L,"m")</f>
        <v>445</v>
      </c>
      <c r="AQ49" s="2">
        <f>COUNTIFS('Daten Unfälle'!$G:$G,AQ$35,'Daten Unfälle'!$L:$L,"m")</f>
        <v>428</v>
      </c>
      <c r="AR49" s="2">
        <f>COUNTIFS('Daten Unfälle'!$G:$G,AR$35,'Daten Unfälle'!$L:$L,"m")</f>
        <v>422</v>
      </c>
      <c r="AS49" s="2">
        <f>COUNTIFS('Daten Unfälle'!$G:$G,AS$35,'Daten Unfälle'!$L:$L,"m")</f>
        <v>357</v>
      </c>
      <c r="AT49" s="2">
        <f>COUNTIFS('Daten Unfälle'!$G:$G,AT$35,'Daten Unfälle'!$L:$L,"m")</f>
        <v>436</v>
      </c>
      <c r="AU49" s="2">
        <f>COUNTIFS('Daten Unfälle'!$G:$G,AU$35,'Daten Unfälle'!$L:$L,"m")</f>
        <v>358</v>
      </c>
      <c r="AV49" s="2">
        <f>COUNTIFS('Daten Unfälle'!$G:$G,AV$35,'Daten Unfälle'!$L:$L,"m")</f>
        <v>351</v>
      </c>
      <c r="AW49" s="2">
        <f>COUNTIFS('Daten Unfälle'!$G:$G,AW$35,'Daten Unfälle'!$L:$L,"m")</f>
        <v>318</v>
      </c>
    </row>
    <row r="50" spans="1:49" x14ac:dyDescent="0.25">
      <c r="A50" s="261" t="s">
        <v>135</v>
      </c>
      <c r="B50" s="84" t="s">
        <v>21604</v>
      </c>
      <c r="C50" s="262" t="s">
        <v>135</v>
      </c>
      <c r="D50" s="2">
        <f>COUNTIFS('Daten Unfälle'!$I:$I,"&gt;=00:00",'Daten Unfälle'!$I:$I,"&lt;01:00",'Daten Unfälle'!$B:$B,K$5)</f>
        <v>1</v>
      </c>
      <c r="E50" s="2">
        <f>COUNTIFS('Daten Unfälle'!$I:$I,"&gt;=01:00",'Daten Unfälle'!$I:$I,"&lt;02:00",'Daten Unfälle'!$B:$B,K$5)</f>
        <v>1</v>
      </c>
      <c r="F50" s="2">
        <f>COUNTIFS('Daten Unfälle'!$I:$I,"&gt;=02:00",'Daten Unfälle'!$I:$I,"&lt;03:00",'Daten Unfälle'!$B:$B,K$5)</f>
        <v>2</v>
      </c>
      <c r="G50" s="2">
        <f>COUNTIFS('Daten Unfälle'!$I:$I,"&gt;=03:00",'Daten Unfälle'!$I:$I,"&lt;04:00",'Daten Unfälle'!$B:$B,K$5)</f>
        <v>2</v>
      </c>
      <c r="H50" s="2">
        <f>COUNTIFS('Daten Unfälle'!$I:$I,"&gt;=04:00",'Daten Unfälle'!$I:$I,"&lt;05:00",'Daten Unfälle'!$B:$B,K$5)</f>
        <v>10</v>
      </c>
      <c r="I50" s="2">
        <f>COUNTIFS('Daten Unfälle'!$I:$I,"&gt;=05:00",'Daten Unfälle'!$I:$I,"&lt;06:00",'Daten Unfälle'!$B:$B,K$5)</f>
        <v>10</v>
      </c>
      <c r="J50" s="2">
        <f>COUNTIFS('Daten Unfälle'!$I:$I,"&gt;=06:00",'Daten Unfälle'!$I:$I,"&lt;07:00",'Daten Unfälle'!$B:$B,K$5)</f>
        <v>31</v>
      </c>
      <c r="K50" s="2">
        <f>COUNTIFS('Daten Unfälle'!$I:$I,"&gt;=07:00",'Daten Unfälle'!$I:$I,"&lt;08:00",'Daten Unfälle'!$B:$B,K$5)</f>
        <v>43</v>
      </c>
      <c r="L50" s="2">
        <f>COUNTIFS('Daten Unfälle'!$I:$I,"&gt;=08:00",'Daten Unfälle'!$I:$I,"&lt;09:00",'Daten Unfälle'!$B:$B,K$5)</f>
        <v>59</v>
      </c>
      <c r="M50" s="2">
        <f>COUNTIFS('Daten Unfälle'!$I:$I,"&gt;=09:00",'Daten Unfälle'!$I:$I,"&lt;10:00",'Daten Unfälle'!$B:$B,K$5)</f>
        <v>50</v>
      </c>
      <c r="N50" s="2">
        <f>COUNTIFS('Daten Unfälle'!$I:$I,"&gt;=10:00",'Daten Unfälle'!$I:$I,"&lt;11:00",'Daten Unfälle'!$B:$B,K$5)</f>
        <v>53</v>
      </c>
      <c r="O50" s="2">
        <f>COUNTIFS('Daten Unfälle'!$I:$I,"&gt;=11:00",'Daten Unfälle'!$I:$I,"&lt;12:00",'Daten Unfälle'!$B:$B,K$5)</f>
        <v>54</v>
      </c>
      <c r="P50" s="2">
        <f>COUNTIFS('Daten Unfälle'!$I:$I,"&gt;=12:00",'Daten Unfälle'!$I:$I,"&lt;13:00",'Daten Unfälle'!$B:$B,K$5)</f>
        <v>36</v>
      </c>
      <c r="Q50" s="2">
        <f>COUNTIFS('Daten Unfälle'!$I:$I,"&gt;=13:00",'Daten Unfälle'!$I:$I,"&lt;14:00",'Daten Unfälle'!$B:$B,K$5)</f>
        <v>47</v>
      </c>
      <c r="R50" s="2">
        <f>COUNTIFS('Daten Unfälle'!$I:$I,"&gt;=14:00",'Daten Unfälle'!$I:$I,"&lt;15:00",'Daten Unfälle'!$B:$B,K$5)</f>
        <v>55</v>
      </c>
      <c r="S50" s="2">
        <f>COUNTIFS('Daten Unfälle'!$I:$I,"&gt;=15:00",'Daten Unfälle'!$I:$I,"&lt;16:00",'Daten Unfälle'!$B:$B,K$5)</f>
        <v>68</v>
      </c>
      <c r="T50" s="2">
        <f>COUNTIFS('Daten Unfälle'!$I:$I,"&gt;=16:00",'Daten Unfälle'!$I:$I,"&lt;17:00",'Daten Unfälle'!$B:$B,K$5)</f>
        <v>45</v>
      </c>
      <c r="U50" s="2">
        <f>COUNTIFS('Daten Unfälle'!$I:$I,"&gt;=17:00",'Daten Unfälle'!$I:$I,"&lt;18:00",'Daten Unfälle'!$B:$B,K$5)</f>
        <v>29</v>
      </c>
      <c r="V50" s="2">
        <f>COUNTIFS('Daten Unfälle'!$I:$I,"&gt;=18:00",'Daten Unfälle'!$I:$I,"&lt;19:00",'Daten Unfälle'!$B:$B,K$5)</f>
        <v>12</v>
      </c>
      <c r="W50" s="2">
        <f>COUNTIFS('Daten Unfälle'!$I:$I,"&gt;=19:00",'Daten Unfälle'!$I:$I,"&lt;20:00",'Daten Unfälle'!$B:$B,K$5)</f>
        <v>15</v>
      </c>
      <c r="X50" s="2">
        <f>COUNTIFS('Daten Unfälle'!$I:$I,"&gt;=20:00",'Daten Unfälle'!$I:$I,"&lt;21:00",'Daten Unfälle'!$B:$B,K$5)</f>
        <v>6</v>
      </c>
      <c r="Y50" s="2">
        <f>COUNTIFS('Daten Unfälle'!$I:$I,"&gt;=21:00",'Daten Unfälle'!$I:$I,"&lt;22:00",'Daten Unfälle'!$B:$B,K$5)</f>
        <v>7</v>
      </c>
      <c r="Z50" s="2">
        <f>COUNTIFS('Daten Unfälle'!$I:$I,"&gt;=22:00",'Daten Unfälle'!$I:$I,"&lt;23:00",'Daten Unfälle'!$B:$B,K$5)</f>
        <v>3</v>
      </c>
      <c r="AA50" s="2">
        <f>COUNTIFS('Daten Unfälle'!$I:$I,"&gt;=23:00",'Daten Unfälle'!$I:$I,"&lt;24:00",'Daten Unfälle'!$B:$B,K$5)</f>
        <v>4</v>
      </c>
      <c r="AB50" s="2">
        <f>COUNTIFS('Daten Unfälle'!$N:$N,"&gt;=0",'Daten Unfälle'!$N:$N,"&lt;10",'Daten Unfälle'!$B:$B,$B$5)</f>
        <v>0</v>
      </c>
      <c r="AC50" s="2">
        <f>COUNTIFS('Daten Unfälle'!$N:$N,"&gt;=10",'Daten Unfälle'!$N:$N,"&lt;20",'Daten Unfälle'!$B:$B,$B$5)</f>
        <v>3</v>
      </c>
      <c r="AD50" s="2">
        <f>COUNTIFS('Daten Unfälle'!$N:$N,"&gt;=20",'Daten Unfälle'!$N:$N,"&lt;30",'Daten Unfälle'!$B:$B,$B$5)</f>
        <v>48</v>
      </c>
      <c r="AE50" s="2">
        <f>COUNTIFS('Daten Unfälle'!$N:$N,"&gt;=30",'Daten Unfälle'!$N:$N,"&lt;40",'Daten Unfälle'!$B:$B,$B$5)</f>
        <v>79</v>
      </c>
      <c r="AF50" s="2">
        <f>COUNTIFS('Daten Unfälle'!$N:$N,"&gt;=40",'Daten Unfälle'!$N:$N,"&lt;50",'Daten Unfälle'!$B:$B,$B$5)</f>
        <v>85</v>
      </c>
      <c r="AG50" s="2">
        <f>COUNTIFS('Daten Unfälle'!$N:$N,"&gt;=50",'Daten Unfälle'!$N:$N,"&lt;60",'Daten Unfälle'!$B:$B,$B$5)</f>
        <v>117</v>
      </c>
      <c r="AH50" s="2">
        <f>COUNTIFS('Daten Unfälle'!$N:$N,"&gt;=60",'Daten Unfälle'!$N:$N,"&lt;70",'Daten Unfälle'!$B:$B,$B$5)</f>
        <v>42</v>
      </c>
      <c r="AI50" s="2">
        <f>COUNTIFS('Daten Unfälle'!$N:$N,"&gt;=70",'Daten Unfälle'!$N:$N,"&lt;80",'Daten Unfälle'!$B:$B,$B$5)</f>
        <v>8</v>
      </c>
      <c r="AJ50" s="2">
        <f>COUNTIFS('Daten Unfälle'!$N:$N,"&gt;=80",'Daten Unfälle'!$N:$N,"&lt;90",'Daten Unfälle'!$B:$B,$B$5)</f>
        <v>0</v>
      </c>
      <c r="AK50" s="2">
        <f>COUNTIFS('Daten Unfälle'!$N:$N,"&gt;=90",'Daten Unfälle'!$N:$N,"&lt;100",'Daten Unfälle'!$B:$B,$B$5)</f>
        <v>0</v>
      </c>
      <c r="AL50" s="2">
        <f>COUNTIFS('Daten Unfälle'!$G:$G,AL$35,'Daten Unfälle'!$B:$B,$AC$5)</f>
        <v>43</v>
      </c>
      <c r="AM50" s="2">
        <f>COUNTIFS('Daten Unfälle'!$G:$G,AM$35,'Daten Unfälle'!$B:$B,$AC$5)</f>
        <v>47</v>
      </c>
      <c r="AN50" s="2">
        <f>COUNTIFS('Daten Unfälle'!$G:$G,AN$35,'Daten Unfälle'!$B:$B,$AC$5)</f>
        <v>57</v>
      </c>
      <c r="AO50" s="2">
        <f>COUNTIFS('Daten Unfälle'!$G:$G,AO$35,'Daten Unfälle'!$B:$B,$AC$5)</f>
        <v>43</v>
      </c>
      <c r="AP50" s="2">
        <f>COUNTIFS('Daten Unfälle'!$G:$G,AP$35,'Daten Unfälle'!$B:$B,$AC$5)</f>
        <v>63</v>
      </c>
      <c r="AQ50" s="2">
        <f>COUNTIFS('Daten Unfälle'!$G:$G,AQ$35,'Daten Unfälle'!$B:$B,$AC$5)</f>
        <v>77</v>
      </c>
      <c r="AR50" s="2">
        <f>COUNTIFS('Daten Unfälle'!$G:$G,AR$35,'Daten Unfälle'!$B:$B,$AC$5)</f>
        <v>73</v>
      </c>
      <c r="AS50" s="2">
        <f>COUNTIFS('Daten Unfälle'!$G:$G,AS$35,'Daten Unfälle'!$B:$B,$AC$5)</f>
        <v>45</v>
      </c>
      <c r="AT50" s="2">
        <f>COUNTIFS('Daten Unfälle'!$G:$G,AT$35,'Daten Unfälle'!$B:$B,$AC$5)</f>
        <v>64</v>
      </c>
      <c r="AU50" s="2">
        <f>COUNTIFS('Daten Unfälle'!$G:$G,AU$35,'Daten Unfälle'!$B:$B,$AC$5)</f>
        <v>72</v>
      </c>
      <c r="AV50" s="2">
        <f>COUNTIFS('Daten Unfälle'!$G:$G,AV$35,'Daten Unfälle'!$B:$B,$AC$5)</f>
        <v>54</v>
      </c>
      <c r="AW50" s="2">
        <f>COUNTIFS('Daten Unfälle'!$G:$G,AW$35,'Daten Unfälle'!$B:$B,$AC$5)</f>
        <v>44</v>
      </c>
    </row>
    <row r="51" spans="1:49" x14ac:dyDescent="0.25">
      <c r="A51" s="263" t="s">
        <v>69</v>
      </c>
      <c r="B51" s="84" t="s">
        <v>21604</v>
      </c>
      <c r="C51" s="264" t="s">
        <v>69</v>
      </c>
      <c r="D51" s="2">
        <f>COUNTIFS('Daten Unfälle'!$I:$I,"&gt;=00:00",'Daten Unfälle'!$I:$I,"&lt;01:00",'Daten Unfälle'!$B:$B,L$5)</f>
        <v>7</v>
      </c>
      <c r="E51" s="2">
        <f>COUNTIFS('Daten Unfälle'!$I:$I,"&gt;=01:00",'Daten Unfälle'!$I:$I,"&lt;02:00",'Daten Unfälle'!$B:$B,L$5)</f>
        <v>7</v>
      </c>
      <c r="F51" s="2">
        <f>COUNTIFS('Daten Unfälle'!$I:$I,"&gt;=02:00",'Daten Unfälle'!$I:$I,"&lt;03:00",'Daten Unfälle'!$B:$B,L$5)</f>
        <v>3</v>
      </c>
      <c r="G51" s="2">
        <f>COUNTIFS('Daten Unfälle'!$I:$I,"&gt;=03:00",'Daten Unfälle'!$I:$I,"&lt;04:00",'Daten Unfälle'!$B:$B,L$5)</f>
        <v>3</v>
      </c>
      <c r="H51" s="2">
        <f>COUNTIFS('Daten Unfälle'!$I:$I,"&gt;=04:00",'Daten Unfälle'!$I:$I,"&lt;05:00",'Daten Unfälle'!$B:$B,L$5)</f>
        <v>7</v>
      </c>
      <c r="I51" s="2">
        <f>COUNTIFS('Daten Unfälle'!$I:$I,"&gt;=05:00",'Daten Unfälle'!$I:$I,"&lt;06:00",'Daten Unfälle'!$B:$B,L$5)</f>
        <v>15</v>
      </c>
      <c r="J51" s="2">
        <f>COUNTIFS('Daten Unfälle'!$I:$I,"&gt;=06:00",'Daten Unfälle'!$I:$I,"&lt;07:00",'Daten Unfälle'!$B:$B,L$5)</f>
        <v>24</v>
      </c>
      <c r="K51" s="2">
        <f>COUNTIFS('Daten Unfälle'!$I:$I,"&gt;=07:00",'Daten Unfälle'!$I:$I,"&lt;08:00",'Daten Unfälle'!$B:$B,L$5)</f>
        <v>25</v>
      </c>
      <c r="L51" s="2">
        <f>COUNTIFS('Daten Unfälle'!$I:$I,"&gt;=08:00",'Daten Unfälle'!$I:$I,"&lt;09:00",'Daten Unfälle'!$B:$B,L$5)</f>
        <v>27</v>
      </c>
      <c r="M51" s="2">
        <f>COUNTIFS('Daten Unfälle'!$I:$I,"&gt;=09:00",'Daten Unfälle'!$I:$I,"&lt;10:00",'Daten Unfälle'!$B:$B,L$5)</f>
        <v>35</v>
      </c>
      <c r="N51" s="2">
        <f>COUNTIFS('Daten Unfälle'!$I:$I,"&gt;=10:00",'Daten Unfälle'!$I:$I,"&lt;11:00",'Daten Unfälle'!$B:$B,L$5)</f>
        <v>39</v>
      </c>
      <c r="O51" s="2">
        <f>COUNTIFS('Daten Unfälle'!$I:$I,"&gt;=11:00",'Daten Unfälle'!$I:$I,"&lt;12:00",'Daten Unfälle'!$B:$B,L$5)</f>
        <v>38</v>
      </c>
      <c r="P51" s="2">
        <f>COUNTIFS('Daten Unfälle'!$I:$I,"&gt;=12:00",'Daten Unfälle'!$I:$I,"&lt;13:00",'Daten Unfälle'!$B:$B,L$5)</f>
        <v>35</v>
      </c>
      <c r="Q51" s="2">
        <f>COUNTIFS('Daten Unfälle'!$I:$I,"&gt;=13:00",'Daten Unfälle'!$I:$I,"&lt;14:00",'Daten Unfälle'!$B:$B,L$5)</f>
        <v>39</v>
      </c>
      <c r="R51" s="2">
        <f>COUNTIFS('Daten Unfälle'!$I:$I,"&gt;=14:00",'Daten Unfälle'!$I:$I,"&lt;15:00",'Daten Unfälle'!$B:$B,L$5)</f>
        <v>42</v>
      </c>
      <c r="S51" s="2">
        <f>COUNTIFS('Daten Unfälle'!$I:$I,"&gt;=15:00",'Daten Unfälle'!$I:$I,"&lt;16:00",'Daten Unfälle'!$B:$B,L$5)</f>
        <v>59</v>
      </c>
      <c r="T51" s="2">
        <f>COUNTIFS('Daten Unfälle'!$I:$I,"&gt;=16:00",'Daten Unfälle'!$I:$I,"&lt;17:00",'Daten Unfälle'!$B:$B,L$5)</f>
        <v>46</v>
      </c>
      <c r="U51" s="2">
        <f>COUNTIFS('Daten Unfälle'!$I:$I,"&gt;=17:00",'Daten Unfälle'!$I:$I,"&lt;18:00",'Daten Unfälle'!$B:$B,L$5)</f>
        <v>51</v>
      </c>
      <c r="V51" s="2">
        <f>COUNTIFS('Daten Unfälle'!$I:$I,"&gt;=18:00",'Daten Unfälle'!$I:$I,"&lt;19:00",'Daten Unfälle'!$B:$B,L$5)</f>
        <v>16</v>
      </c>
      <c r="W51" s="2">
        <f>COUNTIFS('Daten Unfälle'!$I:$I,"&gt;=19:00",'Daten Unfälle'!$I:$I,"&lt;20:00",'Daten Unfälle'!$B:$B,L$5)</f>
        <v>17</v>
      </c>
      <c r="X51" s="2">
        <f>COUNTIFS('Daten Unfälle'!$I:$I,"&gt;=20:00",'Daten Unfälle'!$I:$I,"&lt;21:00",'Daten Unfälle'!$B:$B,L$5)</f>
        <v>7</v>
      </c>
      <c r="Y51" s="2">
        <f>COUNTIFS('Daten Unfälle'!$I:$I,"&gt;=21:00",'Daten Unfälle'!$I:$I,"&lt;22:00",'Daten Unfälle'!$B:$B,L$5)</f>
        <v>8</v>
      </c>
      <c r="Z51" s="2">
        <f>COUNTIFS('Daten Unfälle'!$I:$I,"&gt;=22:00",'Daten Unfälle'!$I:$I,"&lt;23:00",'Daten Unfälle'!$B:$B,L$5)</f>
        <v>8</v>
      </c>
      <c r="AA51" s="2">
        <f>COUNTIFS('Daten Unfälle'!$I:$I,"&gt;=23:00",'Daten Unfälle'!$I:$I,"&lt;24:00",'Daten Unfälle'!$B:$B,L$5)</f>
        <v>11</v>
      </c>
      <c r="AB51" s="2">
        <f>COUNTIFS('Daten Unfälle'!$N:$N,"&gt;=0",'Daten Unfälle'!$N:$N,"&lt;10",'Daten Unfälle'!$B:$B,$C$5)</f>
        <v>0</v>
      </c>
      <c r="AC51" s="2">
        <f>COUNTIFS('Daten Unfälle'!$N:$N,"&gt;=10",'Daten Unfälle'!$N:$N,"&lt;20",'Daten Unfälle'!$B:$B,$C$5)</f>
        <v>6</v>
      </c>
      <c r="AD51" s="2">
        <f>COUNTIFS('Daten Unfälle'!$N:$N,"&gt;=20",'Daten Unfälle'!$N:$N,"&lt;30",'Daten Unfälle'!$B:$B,$C$5)</f>
        <v>50</v>
      </c>
      <c r="AE51" s="2">
        <f>COUNTIFS('Daten Unfälle'!$N:$N,"&gt;=30",'Daten Unfälle'!$N:$N,"&lt;40",'Daten Unfälle'!$B:$B,$C$5)</f>
        <v>32</v>
      </c>
      <c r="AF51" s="2">
        <f>COUNTIFS('Daten Unfälle'!$N:$N,"&gt;=40",'Daten Unfälle'!$N:$N,"&lt;50",'Daten Unfälle'!$B:$B,$C$5)</f>
        <v>59</v>
      </c>
      <c r="AG51" s="2">
        <f>COUNTIFS('Daten Unfälle'!$N:$N,"&gt;=50",'Daten Unfälle'!$N:$N,"&lt;60",'Daten Unfälle'!$B:$B,$C$5)</f>
        <v>114</v>
      </c>
      <c r="AH51" s="2">
        <f>COUNTIFS('Daten Unfälle'!$N:$N,"&gt;=60",'Daten Unfälle'!$N:$N,"&lt;70",'Daten Unfälle'!$B:$B,$C$5)</f>
        <v>111</v>
      </c>
      <c r="AI51" s="2">
        <f>COUNTIFS('Daten Unfälle'!$N:$N,"&gt;=70",'Daten Unfälle'!$N:$N,"&lt;80",'Daten Unfälle'!$B:$B,$C$5)</f>
        <v>108</v>
      </c>
      <c r="AJ51" s="2">
        <f>COUNTIFS('Daten Unfälle'!$N:$N,"&gt;=80",'Daten Unfälle'!$N:$N,"&lt;90",'Daten Unfälle'!$B:$B,$C$5)</f>
        <v>53</v>
      </c>
      <c r="AK51" s="2">
        <f>COUNTIFS('Daten Unfälle'!$N:$N,"&gt;=90",'Daten Unfälle'!$N:$N,"&lt;100",'Daten Unfälle'!$B:$B,$C$5)</f>
        <v>3</v>
      </c>
      <c r="AL51" s="2">
        <f>COUNTIFS('Daten Unfälle'!$G:$G,AL$35,'Daten Unfälle'!$B:$B,$AD$5)</f>
        <v>39</v>
      </c>
      <c r="AM51" s="2">
        <f>COUNTIFS('Daten Unfälle'!$G:$G,AM$35,'Daten Unfälle'!$B:$B,$AD$5)</f>
        <v>54</v>
      </c>
      <c r="AN51" s="2">
        <f>COUNTIFS('Daten Unfälle'!$G:$G,AN$35,'Daten Unfälle'!$B:$B,$AD$5)</f>
        <v>33</v>
      </c>
      <c r="AO51" s="2">
        <f>COUNTIFS('Daten Unfälle'!$G:$G,AO$35,'Daten Unfälle'!$B:$B,$AD$5)</f>
        <v>48</v>
      </c>
      <c r="AP51" s="2">
        <f>COUNTIFS('Daten Unfälle'!$G:$G,AP$35,'Daten Unfälle'!$B:$B,$AD$5)</f>
        <v>43</v>
      </c>
      <c r="AQ51" s="2">
        <f>COUNTIFS('Daten Unfälle'!$G:$G,AQ$35,'Daten Unfälle'!$B:$B,$AD$5)</f>
        <v>56</v>
      </c>
      <c r="AR51" s="2">
        <f>COUNTIFS('Daten Unfälle'!$G:$G,AR$35,'Daten Unfälle'!$B:$B,$AD$5)</f>
        <v>52</v>
      </c>
      <c r="AS51" s="2">
        <f>COUNTIFS('Daten Unfälle'!$G:$G,AS$35,'Daten Unfälle'!$B:$B,$AD$5)</f>
        <v>49</v>
      </c>
      <c r="AT51" s="2">
        <f>COUNTIFS('Daten Unfälle'!$G:$G,AT$35,'Daten Unfälle'!$B:$B,$AD$5)</f>
        <v>58</v>
      </c>
      <c r="AU51" s="2">
        <f>COUNTIFS('Daten Unfälle'!$G:$G,AU$35,'Daten Unfälle'!$B:$B,$AD$5)</f>
        <v>49</v>
      </c>
      <c r="AV51" s="2">
        <f>COUNTIFS('Daten Unfälle'!$G:$G,AV$35,'Daten Unfälle'!$B:$B,$AD$5)</f>
        <v>64</v>
      </c>
      <c r="AW51" s="2">
        <f>COUNTIFS('Daten Unfälle'!$G:$G,AW$35,'Daten Unfälle'!$B:$B,$AD$5)</f>
        <v>48</v>
      </c>
    </row>
    <row r="52" spans="1:49" x14ac:dyDescent="0.25">
      <c r="A52" s="261" t="s">
        <v>87</v>
      </c>
      <c r="B52" s="84" t="s">
        <v>21604</v>
      </c>
      <c r="C52" s="262" t="s">
        <v>87</v>
      </c>
      <c r="D52" s="2">
        <f>COUNTIFS('Daten Unfälle'!$I:$I,"&gt;=00:00",'Daten Unfälle'!$I:$I,"&lt;01:00",'Daten Unfälle'!$B:$B,M$5)</f>
        <v>4</v>
      </c>
      <c r="E52" s="2">
        <f>COUNTIFS('Daten Unfälle'!$I:$I,"&gt;=01:00",'Daten Unfälle'!$I:$I,"&lt;02:00",'Daten Unfälle'!$B:$B,M$5)</f>
        <v>1</v>
      </c>
      <c r="F52" s="2">
        <f>COUNTIFS('Daten Unfälle'!$I:$I,"&gt;=02:00",'Daten Unfälle'!$I:$I,"&lt;03:00",'Daten Unfälle'!$B:$B,M$5)</f>
        <v>0</v>
      </c>
      <c r="G52" s="2">
        <f>COUNTIFS('Daten Unfälle'!$I:$I,"&gt;=03:00",'Daten Unfälle'!$I:$I,"&lt;04:00",'Daten Unfälle'!$B:$B,M$5)</f>
        <v>0</v>
      </c>
      <c r="H52" s="2">
        <f>COUNTIFS('Daten Unfälle'!$I:$I,"&gt;=04:00",'Daten Unfälle'!$I:$I,"&lt;05:00",'Daten Unfälle'!$B:$B,M$5)</f>
        <v>3</v>
      </c>
      <c r="I52" s="2">
        <f>COUNTIFS('Daten Unfälle'!$I:$I,"&gt;=05:00",'Daten Unfälle'!$I:$I,"&lt;06:00",'Daten Unfälle'!$B:$B,M$5)</f>
        <v>4</v>
      </c>
      <c r="J52" s="2">
        <f>COUNTIFS('Daten Unfälle'!$I:$I,"&gt;=06:00",'Daten Unfälle'!$I:$I,"&lt;07:00",'Daten Unfälle'!$B:$B,M$5)</f>
        <v>15</v>
      </c>
      <c r="K52" s="2">
        <f>COUNTIFS('Daten Unfälle'!$I:$I,"&gt;=07:00",'Daten Unfälle'!$I:$I,"&lt;08:00",'Daten Unfälle'!$B:$B,M$5)</f>
        <v>24</v>
      </c>
      <c r="L52" s="2">
        <f>COUNTIFS('Daten Unfälle'!$I:$I,"&gt;=08:00",'Daten Unfälle'!$I:$I,"&lt;09:00",'Daten Unfälle'!$B:$B,M$5)</f>
        <v>37</v>
      </c>
      <c r="M52" s="2">
        <f>COUNTIFS('Daten Unfälle'!$I:$I,"&gt;=09:00",'Daten Unfälle'!$I:$I,"&lt;10:00",'Daten Unfälle'!$B:$B,M$5)</f>
        <v>75</v>
      </c>
      <c r="N52" s="2">
        <f>COUNTIFS('Daten Unfälle'!$I:$I,"&gt;=10:00",'Daten Unfälle'!$I:$I,"&lt;11:00",'Daten Unfälle'!$B:$B,M$5)</f>
        <v>98</v>
      </c>
      <c r="O52" s="2">
        <f>COUNTIFS('Daten Unfälle'!$I:$I,"&gt;=11:00",'Daten Unfälle'!$I:$I,"&lt;12:00",'Daten Unfälle'!$B:$B,M$5)</f>
        <v>108</v>
      </c>
      <c r="P52" s="2">
        <f>COUNTIFS('Daten Unfälle'!$I:$I,"&gt;=12:00",'Daten Unfälle'!$I:$I,"&lt;13:00",'Daten Unfälle'!$B:$B,M$5)</f>
        <v>79</v>
      </c>
      <c r="Q52" s="2">
        <f>COUNTIFS('Daten Unfälle'!$I:$I,"&gt;=13:00",'Daten Unfälle'!$I:$I,"&lt;14:00",'Daten Unfälle'!$B:$B,M$5)</f>
        <v>113</v>
      </c>
      <c r="R52" s="2">
        <f>COUNTIFS('Daten Unfälle'!$I:$I,"&gt;=14:00",'Daten Unfälle'!$I:$I,"&lt;15:00",'Daten Unfälle'!$B:$B,M$5)</f>
        <v>120</v>
      </c>
      <c r="S52" s="2">
        <f>COUNTIFS('Daten Unfälle'!$I:$I,"&gt;=15:00",'Daten Unfälle'!$I:$I,"&lt;16:00",'Daten Unfälle'!$B:$B,M$5)</f>
        <v>128</v>
      </c>
      <c r="T52" s="2">
        <f>COUNTIFS('Daten Unfälle'!$I:$I,"&gt;=16:00",'Daten Unfälle'!$I:$I,"&lt;17:00",'Daten Unfälle'!$B:$B,M$5)</f>
        <v>137</v>
      </c>
      <c r="U52" s="2">
        <f>COUNTIFS('Daten Unfälle'!$I:$I,"&gt;=17:00",'Daten Unfälle'!$I:$I,"&lt;18:00",'Daten Unfälle'!$B:$B,M$5)</f>
        <v>120</v>
      </c>
      <c r="V52" s="2">
        <f>COUNTIFS('Daten Unfälle'!$I:$I,"&gt;=18:00",'Daten Unfälle'!$I:$I,"&lt;19:00",'Daten Unfälle'!$B:$B,M$5)</f>
        <v>62</v>
      </c>
      <c r="W52" s="2">
        <f>COUNTIFS('Daten Unfälle'!$I:$I,"&gt;=19:00",'Daten Unfälle'!$I:$I,"&lt;20:00",'Daten Unfälle'!$B:$B,M$5)</f>
        <v>51</v>
      </c>
      <c r="X52" s="2">
        <f>COUNTIFS('Daten Unfälle'!$I:$I,"&gt;=20:00",'Daten Unfälle'!$I:$I,"&lt;21:00",'Daten Unfälle'!$B:$B,M$5)</f>
        <v>20</v>
      </c>
      <c r="Y52" s="2">
        <f>COUNTIFS('Daten Unfälle'!$I:$I,"&gt;=21:00",'Daten Unfälle'!$I:$I,"&lt;22:00",'Daten Unfälle'!$B:$B,M$5)</f>
        <v>11</v>
      </c>
      <c r="Z52" s="2">
        <f>COUNTIFS('Daten Unfälle'!$I:$I,"&gt;=22:00",'Daten Unfälle'!$I:$I,"&lt;23:00",'Daten Unfälle'!$B:$B,M$5)</f>
        <v>13</v>
      </c>
      <c r="AA52" s="2">
        <f>COUNTIFS('Daten Unfälle'!$I:$I,"&gt;=23:00",'Daten Unfälle'!$I:$I,"&lt;24:00",'Daten Unfälle'!$B:$B,M$5)</f>
        <v>5</v>
      </c>
      <c r="AB52" s="2">
        <f>COUNTIFS('Daten Unfälle'!$N:$N,"&gt;=0",'Daten Unfälle'!$N:$N,"&lt;10",'Daten Unfälle'!$B:$B,$D$5)</f>
        <v>0</v>
      </c>
      <c r="AC52" s="2">
        <f>COUNTIFS('Daten Unfälle'!$N:$N,"&gt;=10",'Daten Unfälle'!$N:$N,"&lt;20",'Daten Unfälle'!$B:$B,$D$5)</f>
        <v>0</v>
      </c>
      <c r="AD52" s="2">
        <f>COUNTIFS('Daten Unfälle'!$N:$N,"&gt;=20",'Daten Unfälle'!$N:$N,"&lt;30",'Daten Unfälle'!$B:$B,$D$5)</f>
        <v>0</v>
      </c>
      <c r="AE52" s="2">
        <f>COUNTIFS('Daten Unfälle'!$N:$N,"&gt;=30",'Daten Unfälle'!$N:$N,"&lt;40",'Daten Unfälle'!$B:$B,$D$5)</f>
        <v>1</v>
      </c>
      <c r="AF52" s="2">
        <f>COUNTIFS('Daten Unfälle'!$N:$N,"&gt;=40",'Daten Unfälle'!$N:$N,"&lt;50",'Daten Unfälle'!$B:$B,$D$5)</f>
        <v>0</v>
      </c>
      <c r="AG52" s="2">
        <f>COUNTIFS('Daten Unfälle'!$N:$N,"&gt;=50",'Daten Unfälle'!$N:$N,"&lt;60",'Daten Unfälle'!$B:$B,$D$5)</f>
        <v>4</v>
      </c>
      <c r="AH52" s="2">
        <f>COUNTIFS('Daten Unfälle'!$N:$N,"&gt;=60",'Daten Unfälle'!$N:$N,"&lt;70",'Daten Unfälle'!$B:$B,$D$5)</f>
        <v>6</v>
      </c>
      <c r="AI52" s="2">
        <f>COUNTIFS('Daten Unfälle'!$N:$N,"&gt;=70",'Daten Unfälle'!$N:$N,"&lt;80",'Daten Unfälle'!$B:$B,$D$5)</f>
        <v>747</v>
      </c>
      <c r="AJ52" s="2">
        <f>COUNTIFS('Daten Unfälle'!$N:$N,"&gt;=80",'Daten Unfälle'!$N:$N,"&lt;90",'Daten Unfälle'!$B:$B,$D$5)</f>
        <v>477</v>
      </c>
      <c r="AK52" s="2">
        <f>COUNTIFS('Daten Unfälle'!$N:$N,"&gt;=90",'Daten Unfälle'!$N:$N,"&lt;100",'Daten Unfälle'!$B:$B,$D$5)</f>
        <v>48</v>
      </c>
      <c r="AL52" s="2">
        <f>COUNTIFS('Daten Unfälle'!$G:$G,AL$35,'Daten Unfälle'!$B:$B,$AE$5)</f>
        <v>76</v>
      </c>
      <c r="AM52" s="2">
        <f>COUNTIFS('Daten Unfälle'!$G:$G,AM$35,'Daten Unfälle'!$B:$B,$AE$5)</f>
        <v>97</v>
      </c>
      <c r="AN52" s="2">
        <f>COUNTIFS('Daten Unfälle'!$G:$G,AN$35,'Daten Unfälle'!$B:$B,$AE$5)</f>
        <v>116</v>
      </c>
      <c r="AO52" s="2">
        <f>COUNTIFS('Daten Unfälle'!$G:$G,AO$35,'Daten Unfälle'!$B:$B,$AE$5)</f>
        <v>79</v>
      </c>
      <c r="AP52" s="2">
        <f>COUNTIFS('Daten Unfälle'!$G:$G,AP$35,'Daten Unfälle'!$B:$B,$AE$5)</f>
        <v>105</v>
      </c>
      <c r="AQ52" s="2">
        <f>COUNTIFS('Daten Unfälle'!$G:$G,AQ$35,'Daten Unfälle'!$B:$B,$AE$5)</f>
        <v>119</v>
      </c>
      <c r="AR52" s="2">
        <f>COUNTIFS('Daten Unfälle'!$G:$G,AR$35,'Daten Unfälle'!$B:$B,$AE$5)</f>
        <v>137</v>
      </c>
      <c r="AS52" s="2">
        <f>COUNTIFS('Daten Unfälle'!$G:$G,AS$35,'Daten Unfälle'!$B:$B,$AE$5)</f>
        <v>122</v>
      </c>
      <c r="AT52" s="2">
        <f>COUNTIFS('Daten Unfälle'!$G:$G,AT$35,'Daten Unfälle'!$B:$B,$AE$5)</f>
        <v>129</v>
      </c>
      <c r="AU52" s="2">
        <f>COUNTIFS('Daten Unfälle'!$G:$G,AU$35,'Daten Unfälle'!$B:$B,$AE$5)</f>
        <v>121</v>
      </c>
      <c r="AV52" s="2">
        <f>COUNTIFS('Daten Unfälle'!$G:$G,AV$35,'Daten Unfälle'!$B:$B,$AE$5)</f>
        <v>86</v>
      </c>
      <c r="AW52" s="2">
        <f>COUNTIFS('Daten Unfälle'!$G:$G,AW$35,'Daten Unfälle'!$B:$B,$AE$5)</f>
        <v>107</v>
      </c>
    </row>
    <row r="53" spans="1:49" x14ac:dyDescent="0.25">
      <c r="A53" s="263" t="s">
        <v>190</v>
      </c>
      <c r="B53" s="84" t="s">
        <v>21604</v>
      </c>
      <c r="C53" s="264" t="s">
        <v>190</v>
      </c>
      <c r="D53" s="2">
        <f>COUNTIFS('Daten Unfälle'!$I:$I,"&gt;=00:00",'Daten Unfälle'!$I:$I,"&lt;01:00",'Daten Unfälle'!$B:$B,N$5)</f>
        <v>2</v>
      </c>
      <c r="E53" s="2">
        <f>COUNTIFS('Daten Unfälle'!$I:$I,"&gt;=01:00",'Daten Unfälle'!$I:$I,"&lt;02:00",'Daten Unfälle'!$B:$B,N$5)</f>
        <v>2</v>
      </c>
      <c r="F53" s="2">
        <f>COUNTIFS('Daten Unfälle'!$I:$I,"&gt;=02:00",'Daten Unfälle'!$I:$I,"&lt;03:00",'Daten Unfälle'!$B:$B,N$5)</f>
        <v>4</v>
      </c>
      <c r="G53" s="2">
        <f>COUNTIFS('Daten Unfälle'!$I:$I,"&gt;=03:00",'Daten Unfälle'!$I:$I,"&lt;04:00",'Daten Unfälle'!$B:$B,N$5)</f>
        <v>2</v>
      </c>
      <c r="H53" s="2">
        <f>COUNTIFS('Daten Unfälle'!$I:$I,"&gt;=04:00",'Daten Unfälle'!$I:$I,"&lt;05:00",'Daten Unfälle'!$B:$B,N$5)</f>
        <v>5</v>
      </c>
      <c r="I53" s="2">
        <f>COUNTIFS('Daten Unfälle'!$I:$I,"&gt;=05:00",'Daten Unfälle'!$I:$I,"&lt;06:00",'Daten Unfälle'!$B:$B,N$5)</f>
        <v>2</v>
      </c>
      <c r="J53" s="2">
        <f>COUNTIFS('Daten Unfälle'!$I:$I,"&gt;=06:00",'Daten Unfälle'!$I:$I,"&lt;07:00",'Daten Unfälle'!$B:$B,N$5)</f>
        <v>0</v>
      </c>
      <c r="K53" s="2">
        <f>COUNTIFS('Daten Unfälle'!$I:$I,"&gt;=07:00",'Daten Unfälle'!$I:$I,"&lt;08:00",'Daten Unfälle'!$B:$B,N$5)</f>
        <v>1</v>
      </c>
      <c r="L53" s="2">
        <f>COUNTIFS('Daten Unfälle'!$I:$I,"&gt;=08:00",'Daten Unfälle'!$I:$I,"&lt;09:00",'Daten Unfälle'!$B:$B,N$5)</f>
        <v>1</v>
      </c>
      <c r="M53" s="2">
        <f>COUNTIFS('Daten Unfälle'!$I:$I,"&gt;=09:00",'Daten Unfälle'!$I:$I,"&lt;10:00",'Daten Unfälle'!$B:$B,N$5)</f>
        <v>1</v>
      </c>
      <c r="N53" s="2">
        <f>COUNTIFS('Daten Unfälle'!$I:$I,"&gt;=10:00",'Daten Unfälle'!$I:$I,"&lt;11:00",'Daten Unfälle'!$B:$B,N$5)</f>
        <v>0</v>
      </c>
      <c r="O53" s="2">
        <f>COUNTIFS('Daten Unfälle'!$I:$I,"&gt;=11:00",'Daten Unfälle'!$I:$I,"&lt;12:00",'Daten Unfälle'!$B:$B,N$5)</f>
        <v>0</v>
      </c>
      <c r="P53" s="2">
        <f>COUNTIFS('Daten Unfälle'!$I:$I,"&gt;=12:00",'Daten Unfälle'!$I:$I,"&lt;13:00",'Daten Unfälle'!$B:$B,N$5)</f>
        <v>2</v>
      </c>
      <c r="Q53" s="2">
        <f>COUNTIFS('Daten Unfälle'!$I:$I,"&gt;=13:00",'Daten Unfälle'!$I:$I,"&lt;14:00",'Daten Unfälle'!$B:$B,N$5)</f>
        <v>4</v>
      </c>
      <c r="R53" s="2">
        <f>COUNTIFS('Daten Unfälle'!$I:$I,"&gt;=14:00",'Daten Unfälle'!$I:$I,"&lt;15:00",'Daten Unfälle'!$B:$B,N$5)</f>
        <v>0</v>
      </c>
      <c r="S53" s="2">
        <f>COUNTIFS('Daten Unfälle'!$I:$I,"&gt;=15:00",'Daten Unfälle'!$I:$I,"&lt;16:00",'Daten Unfälle'!$B:$B,N$5)</f>
        <v>4</v>
      </c>
      <c r="T53" s="2">
        <f>COUNTIFS('Daten Unfälle'!$I:$I,"&gt;=16:00",'Daten Unfälle'!$I:$I,"&lt;17:00",'Daten Unfälle'!$B:$B,N$5)</f>
        <v>0</v>
      </c>
      <c r="U53" s="2">
        <f>COUNTIFS('Daten Unfälle'!$I:$I,"&gt;=17:00",'Daten Unfälle'!$I:$I,"&lt;18:00",'Daten Unfälle'!$B:$B,N$5)</f>
        <v>2</v>
      </c>
      <c r="V53" s="2">
        <f>COUNTIFS('Daten Unfälle'!$I:$I,"&gt;=18:00",'Daten Unfälle'!$I:$I,"&lt;19:00",'Daten Unfälle'!$B:$B,N$5)</f>
        <v>3</v>
      </c>
      <c r="W53" s="2">
        <f>COUNTIFS('Daten Unfälle'!$I:$I,"&gt;=19:00",'Daten Unfälle'!$I:$I,"&lt;20:00",'Daten Unfälle'!$B:$B,N$5)</f>
        <v>2</v>
      </c>
      <c r="X53" s="2">
        <f>COUNTIFS('Daten Unfälle'!$I:$I,"&gt;=20:00",'Daten Unfälle'!$I:$I,"&lt;21:00",'Daten Unfälle'!$B:$B,N$5)</f>
        <v>1</v>
      </c>
      <c r="Y53" s="2">
        <f>COUNTIFS('Daten Unfälle'!$I:$I,"&gt;=21:00",'Daten Unfälle'!$I:$I,"&lt;22:00",'Daten Unfälle'!$B:$B,N$5)</f>
        <v>1</v>
      </c>
      <c r="Z53" s="2">
        <f>COUNTIFS('Daten Unfälle'!$I:$I,"&gt;=22:00",'Daten Unfälle'!$I:$I,"&lt;23:00",'Daten Unfälle'!$B:$B,N$5)</f>
        <v>2</v>
      </c>
      <c r="AA53" s="2">
        <f>COUNTIFS('Daten Unfälle'!$I:$I,"&gt;=23:00",'Daten Unfälle'!$I:$I,"&lt;24:00",'Daten Unfälle'!$B:$B,N$5)</f>
        <v>0</v>
      </c>
      <c r="AB53" s="2">
        <f>COUNTIFS('Daten Unfälle'!$N:$N,"&gt;=0",'Daten Unfälle'!$N:$N,"&lt;10",'Daten Unfälle'!$B:$B,$E$5)</f>
        <v>0</v>
      </c>
      <c r="AC53" s="2">
        <f>COUNTIFS('Daten Unfälle'!$N:$N,"&gt;=10",'Daten Unfälle'!$N:$N,"&lt;20",'Daten Unfälle'!$B:$B,$E$5)</f>
        <v>1</v>
      </c>
      <c r="AD53" s="2">
        <f>COUNTIFS('Daten Unfälle'!$N:$N,"&gt;=20",'Daten Unfälle'!$N:$N,"&lt;30",'Daten Unfälle'!$B:$B,$E$5)</f>
        <v>5</v>
      </c>
      <c r="AE53" s="2">
        <f>COUNTIFS('Daten Unfälle'!$N:$N,"&gt;=30",'Daten Unfälle'!$N:$N,"&lt;40",'Daten Unfälle'!$B:$B,$E$5)</f>
        <v>10</v>
      </c>
      <c r="AF53" s="2">
        <f>COUNTIFS('Daten Unfälle'!$N:$N,"&gt;=40",'Daten Unfälle'!$N:$N,"&lt;50",'Daten Unfälle'!$B:$B,$E$5)</f>
        <v>4</v>
      </c>
      <c r="AG53" s="2">
        <f>COUNTIFS('Daten Unfälle'!$N:$N,"&gt;=50",'Daten Unfälle'!$N:$N,"&lt;60",'Daten Unfälle'!$B:$B,$E$5)</f>
        <v>9</v>
      </c>
      <c r="AH53" s="2">
        <f>COUNTIFS('Daten Unfälle'!$N:$N,"&gt;=60",'Daten Unfälle'!$N:$N,"&lt;70",'Daten Unfälle'!$B:$B,$E$5)</f>
        <v>3</v>
      </c>
      <c r="AI53" s="2">
        <f>COUNTIFS('Daten Unfälle'!$N:$N,"&gt;=70",'Daten Unfälle'!$N:$N,"&lt;80",'Daten Unfälle'!$B:$B,$E$5)</f>
        <v>3</v>
      </c>
      <c r="AJ53" s="2">
        <f>COUNTIFS('Daten Unfälle'!$N:$N,"&gt;=80",'Daten Unfälle'!$N:$N,"&lt;90",'Daten Unfälle'!$B:$B,$E$5)</f>
        <v>0</v>
      </c>
      <c r="AK53" s="2">
        <f>COUNTIFS('Daten Unfälle'!$N:$N,"&gt;=90",'Daten Unfälle'!$N:$N,"&lt;100",'Daten Unfälle'!$B:$B,$E$5)</f>
        <v>0</v>
      </c>
      <c r="AL53" s="2">
        <f>COUNTIFS('Daten Unfälle'!$G:$G,AL$35,'Daten Unfälle'!$B:$B,$AF$5)</f>
        <v>1</v>
      </c>
      <c r="AM53" s="2">
        <f>COUNTIFS('Daten Unfälle'!$G:$G,AM$35,'Daten Unfälle'!$B:$B,$AF$5)</f>
        <v>3</v>
      </c>
      <c r="AN53" s="2">
        <f>COUNTIFS('Daten Unfälle'!$G:$G,AN$35,'Daten Unfälle'!$B:$B,$AF$5)</f>
        <v>4</v>
      </c>
      <c r="AO53" s="2">
        <f>COUNTIFS('Daten Unfälle'!$G:$G,AO$35,'Daten Unfälle'!$B:$B,$AF$5)</f>
        <v>4</v>
      </c>
      <c r="AP53" s="2">
        <f>COUNTIFS('Daten Unfälle'!$G:$G,AP$35,'Daten Unfälle'!$B:$B,$AF$5)</f>
        <v>1</v>
      </c>
      <c r="AQ53" s="2">
        <f>COUNTIFS('Daten Unfälle'!$G:$G,AQ$35,'Daten Unfälle'!$B:$B,$AF$5)</f>
        <v>7</v>
      </c>
      <c r="AR53" s="2">
        <f>COUNTIFS('Daten Unfälle'!$G:$G,AR$35,'Daten Unfälle'!$B:$B,$AF$5)</f>
        <v>6</v>
      </c>
      <c r="AS53" s="2">
        <f>COUNTIFS('Daten Unfälle'!$G:$G,AS$35,'Daten Unfälle'!$B:$B,$AF$5)</f>
        <v>1</v>
      </c>
      <c r="AT53" s="2">
        <f>COUNTIFS('Daten Unfälle'!$G:$G,AT$35,'Daten Unfälle'!$B:$B,$AF$5)</f>
        <v>2</v>
      </c>
      <c r="AU53" s="2">
        <f>COUNTIFS('Daten Unfälle'!$G:$G,AU$35,'Daten Unfälle'!$B:$B,$AF$5)</f>
        <v>3</v>
      </c>
      <c r="AV53" s="2">
        <f>COUNTIFS('Daten Unfälle'!$G:$G,AV$35,'Daten Unfälle'!$B:$B,$AF$5)</f>
        <v>3</v>
      </c>
      <c r="AW53" s="2">
        <f>COUNTIFS('Daten Unfälle'!$G:$G,AW$35,'Daten Unfälle'!$B:$B,$AF$5)</f>
        <v>5</v>
      </c>
    </row>
    <row r="54" spans="1:49" x14ac:dyDescent="0.25">
      <c r="A54" s="261" t="s">
        <v>262</v>
      </c>
      <c r="B54" s="84" t="s">
        <v>21604</v>
      </c>
      <c r="C54" s="262" t="s">
        <v>262</v>
      </c>
      <c r="D54" s="2">
        <f>COUNTIFS('Daten Unfälle'!$I:$I,"&gt;=00:00",'Daten Unfälle'!$I:$I,"&lt;01:00",'Daten Unfälle'!$B:$B,O$5)</f>
        <v>1</v>
      </c>
      <c r="E54" s="2">
        <f>COUNTIFS('Daten Unfälle'!$I:$I,"&gt;=01:00",'Daten Unfälle'!$I:$I,"&lt;02:00",'Daten Unfälle'!$B:$B,O$5)</f>
        <v>2</v>
      </c>
      <c r="F54" s="2">
        <f>COUNTIFS('Daten Unfälle'!$I:$I,"&gt;=02:00",'Daten Unfälle'!$I:$I,"&lt;03:00",'Daten Unfälle'!$B:$B,O$5)</f>
        <v>3</v>
      </c>
      <c r="G54" s="2">
        <f>COUNTIFS('Daten Unfälle'!$I:$I,"&gt;=03:00",'Daten Unfälle'!$I:$I,"&lt;04:00",'Daten Unfälle'!$B:$B,O$5)</f>
        <v>3</v>
      </c>
      <c r="H54" s="2">
        <f>COUNTIFS('Daten Unfälle'!$I:$I,"&gt;=04:00",'Daten Unfälle'!$I:$I,"&lt;05:00",'Daten Unfälle'!$B:$B,O$5)</f>
        <v>3</v>
      </c>
      <c r="I54" s="2">
        <f>COUNTIFS('Daten Unfälle'!$I:$I,"&gt;=05:00",'Daten Unfälle'!$I:$I,"&lt;06:00",'Daten Unfälle'!$B:$B,O$5)</f>
        <v>5</v>
      </c>
      <c r="J54" s="2">
        <f>COUNTIFS('Daten Unfälle'!$I:$I,"&gt;=06:00",'Daten Unfälle'!$I:$I,"&lt;07:00",'Daten Unfälle'!$B:$B,O$5)</f>
        <v>8</v>
      </c>
      <c r="K54" s="2">
        <f>COUNTIFS('Daten Unfälle'!$I:$I,"&gt;=07:00",'Daten Unfälle'!$I:$I,"&lt;08:00",'Daten Unfälle'!$B:$B,O$5)</f>
        <v>8</v>
      </c>
      <c r="L54" s="2">
        <f>COUNTIFS('Daten Unfälle'!$I:$I,"&gt;=08:00",'Daten Unfälle'!$I:$I,"&lt;09:00",'Daten Unfälle'!$B:$B,O$5)</f>
        <v>5</v>
      </c>
      <c r="M54" s="2">
        <f>COUNTIFS('Daten Unfälle'!$I:$I,"&gt;=09:00",'Daten Unfälle'!$I:$I,"&lt;10:00",'Daten Unfälle'!$B:$B,O$5)</f>
        <v>1</v>
      </c>
      <c r="N54" s="2">
        <f>COUNTIFS('Daten Unfälle'!$I:$I,"&gt;=10:00",'Daten Unfälle'!$I:$I,"&lt;11:00",'Daten Unfälle'!$B:$B,O$5)</f>
        <v>4</v>
      </c>
      <c r="O54" s="2">
        <f>COUNTIFS('Daten Unfälle'!$I:$I,"&gt;=11:00",'Daten Unfälle'!$I:$I,"&lt;12:00",'Daten Unfälle'!$B:$B,O$5)</f>
        <v>4</v>
      </c>
      <c r="P54" s="2">
        <f>COUNTIFS('Daten Unfälle'!$I:$I,"&gt;=12:00",'Daten Unfälle'!$I:$I,"&lt;13:00",'Daten Unfälle'!$B:$B,O$5)</f>
        <v>12</v>
      </c>
      <c r="Q54" s="2">
        <f>COUNTIFS('Daten Unfälle'!$I:$I,"&gt;=13:00",'Daten Unfälle'!$I:$I,"&lt;14:00",'Daten Unfälle'!$B:$B,O$5)</f>
        <v>10</v>
      </c>
      <c r="R54" s="2">
        <f>COUNTIFS('Daten Unfälle'!$I:$I,"&gt;=14:00",'Daten Unfälle'!$I:$I,"&lt;15:00",'Daten Unfälle'!$B:$B,O$5)</f>
        <v>3</v>
      </c>
      <c r="S54" s="2">
        <f>COUNTIFS('Daten Unfälle'!$I:$I,"&gt;=15:00",'Daten Unfälle'!$I:$I,"&lt;16:00",'Daten Unfälle'!$B:$B,O$5)</f>
        <v>10</v>
      </c>
      <c r="T54" s="2">
        <f>COUNTIFS('Daten Unfälle'!$I:$I,"&gt;=16:00",'Daten Unfälle'!$I:$I,"&lt;17:00",'Daten Unfälle'!$B:$B,O$5)</f>
        <v>16</v>
      </c>
      <c r="U54" s="2">
        <f>COUNTIFS('Daten Unfälle'!$I:$I,"&gt;=17:00",'Daten Unfälle'!$I:$I,"&lt;18:00",'Daten Unfälle'!$B:$B,O$5)</f>
        <v>8</v>
      </c>
      <c r="V54" s="2">
        <f>COUNTIFS('Daten Unfälle'!$I:$I,"&gt;=18:00",'Daten Unfälle'!$I:$I,"&lt;19:00",'Daten Unfälle'!$B:$B,O$5)</f>
        <v>6</v>
      </c>
      <c r="W54" s="2">
        <f>COUNTIFS('Daten Unfälle'!$I:$I,"&gt;=19:00",'Daten Unfälle'!$I:$I,"&lt;20:00",'Daten Unfälle'!$B:$B,O$5)</f>
        <v>7</v>
      </c>
      <c r="X54" s="2">
        <f>COUNTIFS('Daten Unfälle'!$I:$I,"&gt;=20:00",'Daten Unfälle'!$I:$I,"&lt;21:00",'Daten Unfälle'!$B:$B,O$5)</f>
        <v>5</v>
      </c>
      <c r="Y54" s="2">
        <f>COUNTIFS('Daten Unfälle'!$I:$I,"&gt;=21:00",'Daten Unfälle'!$I:$I,"&lt;22:00",'Daten Unfälle'!$B:$B,O$5)</f>
        <v>5</v>
      </c>
      <c r="Z54" s="2">
        <f>COUNTIFS('Daten Unfälle'!$I:$I,"&gt;=22:00",'Daten Unfälle'!$I:$I,"&lt;23:00",'Daten Unfälle'!$B:$B,O$5)</f>
        <v>7</v>
      </c>
      <c r="AA54" s="2">
        <f>COUNTIFS('Daten Unfälle'!$I:$I,"&gt;=23:00",'Daten Unfälle'!$I:$I,"&lt;24:00",'Daten Unfälle'!$B:$B,O$5)</f>
        <v>2</v>
      </c>
      <c r="AB54" s="2">
        <f>COUNTIFS('Daten Unfälle'!$N:$N,"&gt;=0",'Daten Unfälle'!$N:$N,"&lt;10",'Daten Unfälle'!$B:$B,$F$5)</f>
        <v>0</v>
      </c>
      <c r="AC54" s="2">
        <f>COUNTIFS('Daten Unfälle'!$N:$N,"&gt;=10",'Daten Unfälle'!$N:$N,"&lt;20",'Daten Unfälle'!$B:$B,$F$5)</f>
        <v>9</v>
      </c>
      <c r="AD54" s="2">
        <f>COUNTIFS('Daten Unfälle'!$N:$N,"&gt;=20",'Daten Unfälle'!$N:$N,"&lt;30",'Daten Unfälle'!$B:$B,$F$5)</f>
        <v>29</v>
      </c>
      <c r="AE54" s="2">
        <f>COUNTIFS('Daten Unfälle'!$N:$N,"&gt;=30",'Daten Unfälle'!$N:$N,"&lt;40",'Daten Unfälle'!$B:$B,$F$5)</f>
        <v>18</v>
      </c>
      <c r="AF54" s="2">
        <f>COUNTIFS('Daten Unfälle'!$N:$N,"&gt;=40",'Daten Unfälle'!$N:$N,"&lt;50",'Daten Unfälle'!$B:$B,$F$5)</f>
        <v>19</v>
      </c>
      <c r="AG54" s="2">
        <f>COUNTIFS('Daten Unfälle'!$N:$N,"&gt;=50",'Daten Unfälle'!$N:$N,"&lt;60",'Daten Unfälle'!$B:$B,$F$5)</f>
        <v>15</v>
      </c>
      <c r="AH54" s="2">
        <f>COUNTIFS('Daten Unfälle'!$N:$N,"&gt;=60",'Daten Unfälle'!$N:$N,"&lt;70",'Daten Unfälle'!$B:$B,$F$5)</f>
        <v>15</v>
      </c>
      <c r="AI54" s="2">
        <f>COUNTIFS('Daten Unfälle'!$N:$N,"&gt;=70",'Daten Unfälle'!$N:$N,"&lt;80",'Daten Unfälle'!$B:$B,$F$5)</f>
        <v>2</v>
      </c>
      <c r="AJ54" s="2">
        <f>COUNTIFS('Daten Unfälle'!$N:$N,"&gt;=80",'Daten Unfälle'!$N:$N,"&lt;90",'Daten Unfälle'!$B:$B,$F$5)</f>
        <v>0</v>
      </c>
      <c r="AK54" s="2">
        <f>COUNTIFS('Daten Unfälle'!$N:$N,"&gt;=90",'Daten Unfälle'!$N:$N,"&lt;100",'Daten Unfälle'!$B:$B,$F$5)</f>
        <v>0</v>
      </c>
      <c r="AL54" s="2">
        <f>COUNTIFS('Daten Unfälle'!$G:$G,AL$35,'Daten Unfälle'!$B:$B,$AG$5)</f>
        <v>0</v>
      </c>
      <c r="AM54" s="2">
        <f>COUNTIFS('Daten Unfälle'!$G:$G,AM$35,'Daten Unfälle'!$B:$B,$AG$5)</f>
        <v>0</v>
      </c>
      <c r="AN54" s="2">
        <f>COUNTIFS('Daten Unfälle'!$G:$G,AN$35,'Daten Unfälle'!$B:$B,$AG$5)</f>
        <v>0</v>
      </c>
      <c r="AO54" s="2">
        <f>COUNTIFS('Daten Unfälle'!$G:$G,AO$35,'Daten Unfälle'!$B:$B,$AG$5)</f>
        <v>0</v>
      </c>
      <c r="AP54" s="2">
        <f>COUNTIFS('Daten Unfälle'!$G:$G,AP$35,'Daten Unfälle'!$B:$B,$AG$5)</f>
        <v>140</v>
      </c>
      <c r="AQ54" s="2">
        <f>COUNTIFS('Daten Unfälle'!$G:$G,AQ$35,'Daten Unfälle'!$B:$B,$AG$5)</f>
        <v>3</v>
      </c>
      <c r="AR54" s="2">
        <f>COUNTIFS('Daten Unfälle'!$G:$G,AR$35,'Daten Unfälle'!$B:$B,$AG$5)</f>
        <v>0</v>
      </c>
      <c r="AS54" s="2">
        <f>COUNTIFS('Daten Unfälle'!$G:$G,AS$35,'Daten Unfälle'!$B:$B,$AG$5)</f>
        <v>0</v>
      </c>
      <c r="AT54" s="2">
        <f>COUNTIFS('Daten Unfälle'!$G:$G,AT$35,'Daten Unfälle'!$B:$B,$AG$5)</f>
        <v>0</v>
      </c>
      <c r="AU54" s="2">
        <f>COUNTIFS('Daten Unfälle'!$G:$G,AU$35,'Daten Unfälle'!$B:$B,$AG$5)</f>
        <v>0</v>
      </c>
      <c r="AV54" s="2">
        <f>COUNTIFS('Daten Unfälle'!$G:$G,AV$35,'Daten Unfälle'!$B:$B,$AG$5)</f>
        <v>0</v>
      </c>
      <c r="AW54" s="2">
        <f>COUNTIFS('Daten Unfälle'!$G:$G,AW$35,'Daten Unfälle'!$B:$B,$AG$5)</f>
        <v>0</v>
      </c>
    </row>
    <row r="55" spans="1:49" x14ac:dyDescent="0.25">
      <c r="A55" s="263" t="s">
        <v>211</v>
      </c>
      <c r="B55" s="84" t="s">
        <v>21604</v>
      </c>
      <c r="C55" s="264" t="s">
        <v>211</v>
      </c>
      <c r="D55" s="2">
        <f>COUNTIFS('Daten Unfälle'!$I:$I,"&gt;=00:00",'Daten Unfälle'!$I:$I,"&lt;01:00",'Daten Unfälle'!$B:$B,P$5)</f>
        <v>47</v>
      </c>
      <c r="E55" s="2">
        <f>COUNTIFS('Daten Unfälle'!$I:$I,"&gt;=01:00",'Daten Unfälle'!$I:$I,"&lt;02:00",'Daten Unfälle'!$B:$B,P$5)</f>
        <v>42</v>
      </c>
      <c r="F55" s="2">
        <f>COUNTIFS('Daten Unfälle'!$I:$I,"&gt;=02:00",'Daten Unfälle'!$I:$I,"&lt;03:00",'Daten Unfälle'!$B:$B,P$5)</f>
        <v>32</v>
      </c>
      <c r="G55" s="2">
        <f>COUNTIFS('Daten Unfälle'!$I:$I,"&gt;=03:00",'Daten Unfälle'!$I:$I,"&lt;04:00",'Daten Unfälle'!$B:$B,P$5)</f>
        <v>32</v>
      </c>
      <c r="H55" s="2">
        <f>COUNTIFS('Daten Unfälle'!$I:$I,"&gt;=04:00",'Daten Unfälle'!$I:$I,"&lt;05:00",'Daten Unfälle'!$B:$B,P$5)</f>
        <v>36</v>
      </c>
      <c r="I55" s="2">
        <f>COUNTIFS('Daten Unfälle'!$I:$I,"&gt;=05:00",'Daten Unfälle'!$I:$I,"&lt;06:00",'Daten Unfälle'!$B:$B,P$5)</f>
        <v>55</v>
      </c>
      <c r="J55" s="2">
        <f>COUNTIFS('Daten Unfälle'!$I:$I,"&gt;=06:00",'Daten Unfälle'!$I:$I,"&lt;07:00",'Daten Unfälle'!$B:$B,P$5)</f>
        <v>136</v>
      </c>
      <c r="K55" s="2">
        <f>COUNTIFS('Daten Unfälle'!$I:$I,"&gt;=07:00",'Daten Unfälle'!$I:$I,"&lt;08:00",'Daten Unfälle'!$B:$B,P$5)</f>
        <v>144</v>
      </c>
      <c r="L55" s="2">
        <f>COUNTIFS('Daten Unfälle'!$I:$I,"&gt;=08:00",'Daten Unfälle'!$I:$I,"&lt;09:00",'Daten Unfälle'!$B:$B,P$5)</f>
        <v>120</v>
      </c>
      <c r="M55" s="2">
        <f>COUNTIFS('Daten Unfälle'!$I:$I,"&gt;=09:00",'Daten Unfälle'!$I:$I,"&lt;10:00",'Daten Unfälle'!$B:$B,P$5)</f>
        <v>109</v>
      </c>
      <c r="N55" s="2">
        <f>COUNTIFS('Daten Unfälle'!$I:$I,"&gt;=10:00",'Daten Unfälle'!$I:$I,"&lt;11:00",'Daten Unfälle'!$B:$B,P$5)</f>
        <v>119</v>
      </c>
      <c r="O55" s="2">
        <f>COUNTIFS('Daten Unfälle'!$I:$I,"&gt;=11:00",'Daten Unfälle'!$I:$I,"&lt;12:00",'Daten Unfälle'!$B:$B,P$5)</f>
        <v>153</v>
      </c>
      <c r="P55" s="2">
        <f>COUNTIFS('Daten Unfälle'!$I:$I,"&gt;=12:00",'Daten Unfälle'!$I:$I,"&lt;13:00",'Daten Unfälle'!$B:$B,P$5)</f>
        <v>139</v>
      </c>
      <c r="Q55" s="2">
        <f>COUNTIFS('Daten Unfälle'!$I:$I,"&gt;=13:00",'Daten Unfälle'!$I:$I,"&lt;14:00",'Daten Unfälle'!$B:$B,P$5)</f>
        <v>172</v>
      </c>
      <c r="R55" s="2">
        <f>COUNTIFS('Daten Unfälle'!$I:$I,"&gt;=14:00",'Daten Unfälle'!$I:$I,"&lt;15:00",'Daten Unfälle'!$B:$B,P$5)</f>
        <v>197</v>
      </c>
      <c r="S55" s="2">
        <f>COUNTIFS('Daten Unfälle'!$I:$I,"&gt;=15:00",'Daten Unfälle'!$I:$I,"&lt;16:00",'Daten Unfälle'!$B:$B,P$5)</f>
        <v>192</v>
      </c>
      <c r="T55" s="2">
        <f>COUNTIFS('Daten Unfälle'!$I:$I,"&gt;=16:00",'Daten Unfälle'!$I:$I,"&lt;17:00",'Daten Unfälle'!$B:$B,P$5)</f>
        <v>208</v>
      </c>
      <c r="U55" s="2">
        <f>COUNTIFS('Daten Unfälle'!$I:$I,"&gt;=17:00",'Daten Unfälle'!$I:$I,"&lt;18:00",'Daten Unfälle'!$B:$B,P$5)</f>
        <v>219</v>
      </c>
      <c r="V55" s="2">
        <f>COUNTIFS('Daten Unfälle'!$I:$I,"&gt;=18:00",'Daten Unfälle'!$I:$I,"&lt;19:00",'Daten Unfälle'!$B:$B,P$5)</f>
        <v>165</v>
      </c>
      <c r="W55" s="2">
        <f>COUNTIFS('Daten Unfälle'!$I:$I,"&gt;=19:00",'Daten Unfälle'!$I:$I,"&lt;20:00",'Daten Unfälle'!$B:$B,P$5)</f>
        <v>114</v>
      </c>
      <c r="X55" s="2">
        <f>COUNTIFS('Daten Unfälle'!$I:$I,"&gt;=20:00",'Daten Unfälle'!$I:$I,"&lt;21:00",'Daten Unfälle'!$B:$B,P$5)</f>
        <v>75</v>
      </c>
      <c r="Y55" s="2">
        <f>COUNTIFS('Daten Unfälle'!$I:$I,"&gt;=21:00",'Daten Unfälle'!$I:$I,"&lt;22:00",'Daten Unfälle'!$B:$B,P$5)</f>
        <v>59</v>
      </c>
      <c r="Z55" s="2">
        <f>COUNTIFS('Daten Unfälle'!$I:$I,"&gt;=22:00",'Daten Unfälle'!$I:$I,"&lt;23:00",'Daten Unfälle'!$B:$B,P$5)</f>
        <v>71</v>
      </c>
      <c r="AA55" s="2">
        <f>COUNTIFS('Daten Unfälle'!$I:$I,"&gt;=23:00",'Daten Unfälle'!$I:$I,"&lt;24:00",'Daten Unfälle'!$B:$B,P$5)</f>
        <v>50</v>
      </c>
      <c r="AB55" s="2">
        <f>COUNTIFS('Daten Unfälle'!$N:$N,"&gt;=0",'Daten Unfälle'!$N:$N,"&lt;10",'Daten Unfälle'!$B:$B,$G$5)</f>
        <v>1</v>
      </c>
      <c r="AC55" s="2">
        <f>COUNTIFS('Daten Unfälle'!$N:$N,"&gt;=10",'Daten Unfälle'!$N:$N,"&lt;20",'Daten Unfälle'!$B:$B,$G$5)</f>
        <v>148</v>
      </c>
      <c r="AD55" s="2">
        <f>COUNTIFS('Daten Unfälle'!$N:$N,"&gt;=20",'Daten Unfälle'!$N:$N,"&lt;30",'Daten Unfälle'!$B:$B,$G$5)</f>
        <v>444</v>
      </c>
      <c r="AE55" s="2">
        <f>COUNTIFS('Daten Unfälle'!$N:$N,"&gt;=30",'Daten Unfälle'!$N:$N,"&lt;40",'Daten Unfälle'!$B:$B,$G$5)</f>
        <v>350</v>
      </c>
      <c r="AF55" s="2">
        <f>COUNTIFS('Daten Unfälle'!$N:$N,"&gt;=40",'Daten Unfälle'!$N:$N,"&lt;50",'Daten Unfälle'!$B:$B,$G$5)</f>
        <v>341</v>
      </c>
      <c r="AG55" s="2">
        <f>COUNTIFS('Daten Unfälle'!$N:$N,"&gt;=50",'Daten Unfälle'!$N:$N,"&lt;60",'Daten Unfälle'!$B:$B,$G$5)</f>
        <v>459</v>
      </c>
      <c r="AH55" s="2">
        <f>COUNTIFS('Daten Unfälle'!$N:$N,"&gt;=60",'Daten Unfälle'!$N:$N,"&lt;70",'Daten Unfälle'!$B:$B,$G$5)</f>
        <v>411</v>
      </c>
      <c r="AI55" s="2">
        <f>COUNTIFS('Daten Unfälle'!$N:$N,"&gt;=70",'Daten Unfälle'!$N:$N,"&lt;80",'Daten Unfälle'!$B:$B,$G$5)</f>
        <v>36</v>
      </c>
      <c r="AJ55" s="2">
        <f>COUNTIFS('Daten Unfälle'!$N:$N,"&gt;=80",'Daten Unfälle'!$N:$N,"&lt;90",'Daten Unfälle'!$B:$B,$G$5)</f>
        <v>14</v>
      </c>
      <c r="AK55" s="2">
        <f>COUNTIFS('Daten Unfälle'!$N:$N,"&gt;=90",'Daten Unfälle'!$N:$N,"&lt;100",'Daten Unfälle'!$B:$B,$G$5)</f>
        <v>2</v>
      </c>
      <c r="AL55" s="2">
        <f>COUNTIFS('Daten Unfälle'!$G:$G,AL$35,'Daten Unfälle'!$B:$B,$AH$5)</f>
        <v>128</v>
      </c>
      <c r="AM55" s="2">
        <f>COUNTIFS('Daten Unfälle'!$G:$G,AM$35,'Daten Unfälle'!$B:$B,$AH$5)</f>
        <v>147</v>
      </c>
      <c r="AN55" s="2">
        <f>COUNTIFS('Daten Unfälle'!$G:$G,AN$35,'Daten Unfälle'!$B:$B,$AH$5)</f>
        <v>189</v>
      </c>
      <c r="AO55" s="2">
        <f>COUNTIFS('Daten Unfälle'!$G:$G,AO$35,'Daten Unfälle'!$B:$B,$AH$5)</f>
        <v>155</v>
      </c>
      <c r="AP55" s="2">
        <f>COUNTIFS('Daten Unfälle'!$G:$G,AP$35,'Daten Unfälle'!$B:$B,$AH$5)</f>
        <v>240</v>
      </c>
      <c r="AQ55" s="2">
        <f>COUNTIFS('Daten Unfälle'!$G:$G,AQ$35,'Daten Unfälle'!$B:$B,$AH$5)</f>
        <v>310</v>
      </c>
      <c r="AR55" s="2">
        <f>COUNTIFS('Daten Unfälle'!$G:$G,AR$35,'Daten Unfälle'!$B:$B,$AH$5)</f>
        <v>306</v>
      </c>
      <c r="AS55" s="2">
        <f>COUNTIFS('Daten Unfälle'!$G:$G,AS$35,'Daten Unfälle'!$B:$B,$AH$5)</f>
        <v>299</v>
      </c>
      <c r="AT55" s="2">
        <f>COUNTIFS('Daten Unfälle'!$G:$G,AT$35,'Daten Unfälle'!$B:$B,$AH$5)</f>
        <v>334</v>
      </c>
      <c r="AU55" s="2">
        <f>COUNTIFS('Daten Unfälle'!$G:$G,AU$35,'Daten Unfälle'!$B:$B,$AH$5)</f>
        <v>251</v>
      </c>
      <c r="AV55" s="2">
        <f>COUNTIFS('Daten Unfälle'!$G:$G,AV$35,'Daten Unfälle'!$B:$B,$AH$5)</f>
        <v>269</v>
      </c>
      <c r="AW55" s="2">
        <f>COUNTIFS('Daten Unfälle'!$G:$G,AW$35,'Daten Unfälle'!$B:$B,$AH$5)</f>
        <v>252</v>
      </c>
    </row>
    <row r="56" spans="1:49" x14ac:dyDescent="0.25">
      <c r="A56" s="261" t="s">
        <v>21534</v>
      </c>
      <c r="B56" s="84" t="s">
        <v>21604</v>
      </c>
      <c r="C56" s="262" t="s">
        <v>21534</v>
      </c>
      <c r="D56" s="2">
        <f>COUNTIFS('Daten Unfälle'!$I:$I,"&gt;=00:00",'Daten Unfälle'!$I:$I,"&lt;01:00")</f>
        <v>62</v>
      </c>
      <c r="E56" s="2">
        <f>COUNTIFS('Daten Unfälle'!$I:$I,"&gt;=01:00",'Daten Unfälle'!$I:$I,"&lt;02:00")</f>
        <v>55</v>
      </c>
      <c r="F56" s="2">
        <f>COUNTIFS('Daten Unfälle'!$I:$I,"&gt;=02:00",'Daten Unfälle'!$I:$I,"&lt;03:00")</f>
        <v>44</v>
      </c>
      <c r="G56" s="2">
        <f>COUNTIFS('Daten Unfälle'!$I:$I,"&gt;=03:00",'Daten Unfälle'!$I:$I,"&lt;04:00")</f>
        <v>42</v>
      </c>
      <c r="H56" s="2">
        <f>COUNTIFS('Daten Unfälle'!$I:$I,"&gt;=04:00",'Daten Unfälle'!$I:$I,"&lt;05:00")</f>
        <v>64</v>
      </c>
      <c r="I56" s="2">
        <f>COUNTIFS('Daten Unfälle'!$I:$I,"&gt;=05:00",'Daten Unfälle'!$I:$I,"&lt;06:00")</f>
        <v>91</v>
      </c>
      <c r="J56" s="2">
        <f>COUNTIFS('Daten Unfälle'!$I:$I,"&gt;=06:00",'Daten Unfälle'!$I:$I,"&lt;07:00")</f>
        <v>215</v>
      </c>
      <c r="K56" s="2">
        <f>COUNTIFS('Daten Unfälle'!$I:$I,"&gt;=07:00",'Daten Unfälle'!$I:$I,"&lt;08:00")</f>
        <v>245</v>
      </c>
      <c r="L56" s="2">
        <f>COUNTIFS('Daten Unfälle'!$I:$I,"&gt;=08:00",'Daten Unfälle'!$I:$I,"&lt;09:00")</f>
        <v>249</v>
      </c>
      <c r="M56" s="2">
        <f>COUNTIFS('Daten Unfälle'!$I:$I,"&gt;=09:00",'Daten Unfälle'!$I:$I,"&lt;10:00")</f>
        <v>271</v>
      </c>
      <c r="N56" s="2">
        <f>COUNTIFS('Daten Unfälle'!$I:$I,"&gt;=10:00",'Daten Unfälle'!$I:$I,"&lt;11:00")</f>
        <v>315</v>
      </c>
      <c r="O56" s="2">
        <f>COUNTIFS('Daten Unfälle'!$I:$I,"&gt;=11:00",'Daten Unfälle'!$I:$I,"&lt;12:00")</f>
        <v>358</v>
      </c>
      <c r="P56" s="2">
        <f>COUNTIFS('Daten Unfälle'!$I:$I,"&gt;=12:00",'Daten Unfälle'!$I:$I,"&lt;13:00")</f>
        <v>304</v>
      </c>
      <c r="Q56" s="2">
        <f>COUNTIFS('Daten Unfälle'!$I:$I,"&gt;=13:00",'Daten Unfälle'!$I:$I,"&lt;14:00")</f>
        <v>385</v>
      </c>
      <c r="R56" s="2">
        <f>COUNTIFS('Daten Unfälle'!$I:$I,"&gt;=14:00",'Daten Unfälle'!$I:$I,"&lt;15:00")</f>
        <v>419</v>
      </c>
      <c r="S56" s="2">
        <f>COUNTIFS('Daten Unfälle'!$I:$I,"&gt;=15:00",'Daten Unfälle'!$I:$I,"&lt;16:00")</f>
        <v>461</v>
      </c>
      <c r="T56" s="2">
        <f>COUNTIFS('Daten Unfälle'!$I:$I,"&gt;=16:00",'Daten Unfälle'!$I:$I,"&lt;17:00")</f>
        <v>452</v>
      </c>
      <c r="U56" s="2">
        <f>COUNTIFS('Daten Unfälle'!$I:$I,"&gt;=17:00",'Daten Unfälle'!$I:$I,"&lt;18:00")</f>
        <v>431</v>
      </c>
      <c r="V56" s="2">
        <f>COUNTIFS('Daten Unfälle'!$I:$I,"&gt;=18:00",'Daten Unfälle'!$I:$I,"&lt;19:00")</f>
        <v>266</v>
      </c>
      <c r="W56" s="2">
        <f>COUNTIFS('Daten Unfälle'!$I:$I,"&gt;=19:00",'Daten Unfälle'!$I:$I,"&lt;20:00")</f>
        <v>206</v>
      </c>
      <c r="X56" s="2">
        <f>COUNTIFS('Daten Unfälle'!$I:$I,"&gt;=20:00",'Daten Unfälle'!$I:$I,"&lt;21:00")</f>
        <v>115</v>
      </c>
      <c r="Y56" s="2">
        <f>COUNTIFS('Daten Unfälle'!$I:$I,"&gt;=21:00",'Daten Unfälle'!$I:$I,"&lt;22:00")</f>
        <v>91</v>
      </c>
      <c r="Z56" s="2">
        <f>COUNTIFS('Daten Unfälle'!$I:$I,"&gt;=22:00",'Daten Unfälle'!$I:$I,"&lt;23:00")</f>
        <v>104</v>
      </c>
      <c r="AA56" s="2">
        <f>COUNTIFS('Daten Unfälle'!$I:$I,"&gt;=23:00",'Daten Unfälle'!$I:$I,"&lt;24:00")</f>
        <v>73</v>
      </c>
      <c r="AB56" s="2">
        <f>COUNTIFS('Daten Unfälle'!$N:$N,"&gt;=0",'Daten Unfälle'!$N:$N,"&lt;10")</f>
        <v>1</v>
      </c>
      <c r="AC56" s="2">
        <f>COUNTIFS('Daten Unfälle'!$N:$N,"&gt;=10",'Daten Unfälle'!$N:$N,"&lt;20")</f>
        <v>168</v>
      </c>
      <c r="AD56" s="2">
        <f>COUNTIFS('Daten Unfälle'!$N:$N,"&gt;=20",'Daten Unfälle'!$N:$N,"&lt;30")</f>
        <v>576</v>
      </c>
      <c r="AE56" s="2">
        <f>COUNTIFS('Daten Unfälle'!$N:$N,"&gt;=30",'Daten Unfälle'!$N:$N,"&lt;40")</f>
        <v>492</v>
      </c>
      <c r="AF56" s="2">
        <f>COUNTIFS('Daten Unfälle'!$N:$N,"&gt;=40",'Daten Unfälle'!$N:$N,"&lt;50")</f>
        <v>509</v>
      </c>
      <c r="AG56" s="2">
        <f>COUNTIFS('Daten Unfälle'!$N:$N,"&gt;=50",'Daten Unfälle'!$N:$N,"&lt;60")</f>
        <v>720</v>
      </c>
      <c r="AH56" s="2">
        <f>COUNTIFS('Daten Unfälle'!$N:$N,"&gt;=60",'Daten Unfälle'!$N:$N,"&lt;70")</f>
        <v>590</v>
      </c>
      <c r="AI56" s="2">
        <f>COUNTIFS('Daten Unfälle'!$N:$N,"&gt;=70",'Daten Unfälle'!$N:$N,"&lt;80")</f>
        <v>907</v>
      </c>
      <c r="AJ56" s="2">
        <f>COUNTIFS('Daten Unfälle'!$N:$N,"&gt;=80",'Daten Unfälle'!$N:$N,"&lt;90")</f>
        <v>545</v>
      </c>
      <c r="AK56" s="2">
        <f>COUNTIFS('Daten Unfälle'!$N:$N,"&gt;=90",'Daten Unfälle'!$N:$N,"&lt;100")</f>
        <v>53</v>
      </c>
      <c r="AL56" s="2">
        <f>COUNTIFS('Daten Unfälle'!$G:$G,AL$35)</f>
        <v>287</v>
      </c>
      <c r="AM56" s="2">
        <f>COUNTIFS('Daten Unfälle'!$G:$G,AM$35)</f>
        <v>348</v>
      </c>
      <c r="AN56" s="2">
        <f>COUNTIFS('Daten Unfälle'!$G:$G,AN$35)</f>
        <v>400</v>
      </c>
      <c r="AO56" s="2">
        <f>COUNTIFS('Daten Unfälle'!$G:$G,AO$35)</f>
        <v>330</v>
      </c>
      <c r="AP56" s="2">
        <f>COUNTIFS('Daten Unfälle'!$G:$G,AP$35)</f>
        <v>593</v>
      </c>
      <c r="AQ56" s="2">
        <f>COUNTIFS('Daten Unfälle'!$G:$G,AQ$35)</f>
        <v>573</v>
      </c>
      <c r="AR56" s="2">
        <f>COUNTIFS('Daten Unfälle'!$G:$G,AR$35)</f>
        <v>575</v>
      </c>
      <c r="AS56" s="2">
        <f>COUNTIFS('Daten Unfälle'!$G:$G,AS$35)</f>
        <v>516</v>
      </c>
      <c r="AT56" s="2">
        <f>COUNTIFS('Daten Unfälle'!$G:$G,AT$35)</f>
        <v>588</v>
      </c>
      <c r="AU56" s="2">
        <f>COUNTIFS('Daten Unfälle'!$G:$G,AU$35)</f>
        <v>498</v>
      </c>
      <c r="AV56" s="2">
        <f>COUNTIFS('Daten Unfälle'!$G:$G,AV$35)</f>
        <v>478</v>
      </c>
      <c r="AW56" s="2">
        <f>COUNTIFS('Daten Unfälle'!$G:$G,AW$35)</f>
        <v>459</v>
      </c>
    </row>
    <row r="58" spans="1:49" x14ac:dyDescent="0.25">
      <c r="AL58" s="2" t="s">
        <v>21605</v>
      </c>
      <c r="AM58" s="2" t="s">
        <v>21606</v>
      </c>
      <c r="AN58" s="2" t="s">
        <v>21607</v>
      </c>
      <c r="AO58" s="2" t="s">
        <v>21608</v>
      </c>
      <c r="AP58" s="2" t="s">
        <v>21609</v>
      </c>
      <c r="AQ58" s="2" t="s">
        <v>21610</v>
      </c>
      <c r="AR58" s="2" t="s">
        <v>21611</v>
      </c>
      <c r="AS58" s="2" t="s">
        <v>21612</v>
      </c>
      <c r="AT58" s="2" t="s">
        <v>21613</v>
      </c>
      <c r="AU58" s="2" t="s">
        <v>21614</v>
      </c>
      <c r="AV58" s="2" t="s">
        <v>21615</v>
      </c>
      <c r="AW58" s="2" t="s">
        <v>21616</v>
      </c>
    </row>
    <row r="70" spans="1:14" x14ac:dyDescent="0.25">
      <c r="A70" s="2" t="s">
        <v>21617</v>
      </c>
      <c r="B70" s="2" t="s">
        <v>21618</v>
      </c>
      <c r="C70" s="2" t="s">
        <v>21619</v>
      </c>
      <c r="D70" s="2" t="s">
        <v>21620</v>
      </c>
      <c r="E70" s="2" t="s">
        <v>21621</v>
      </c>
      <c r="F70" s="2" t="s">
        <v>21622</v>
      </c>
      <c r="G70" s="2" t="s">
        <v>21623</v>
      </c>
      <c r="H70" s="2" t="s">
        <v>21624</v>
      </c>
      <c r="I70" s="2" t="s">
        <v>21625</v>
      </c>
      <c r="J70" s="2" t="s">
        <v>21626</v>
      </c>
      <c r="K70" s="2" t="s">
        <v>21627</v>
      </c>
      <c r="L70" s="2" t="s">
        <v>21628</v>
      </c>
      <c r="M70" s="127" t="s">
        <v>21629</v>
      </c>
    </row>
    <row r="71" spans="1:14" x14ac:dyDescent="0.25">
      <c r="A71" s="265" t="s">
        <v>135</v>
      </c>
      <c r="B71" s="2" t="s">
        <v>154</v>
      </c>
      <c r="C71" s="2">
        <f>COUNTIFS('Daten Unfälle'!$T:$T,$B71,'Daten Unfälle'!$H:$H,C$70,'Daten Unfälle'!$B:$B,$A71)</f>
        <v>0</v>
      </c>
      <c r="D71" s="2">
        <f>COUNTIFS('Daten Unfälle'!$T:$T,$B71,'Daten Unfälle'!$H:$H,D$70,'Daten Unfälle'!$B:$B,$A71)</f>
        <v>0</v>
      </c>
      <c r="E71" s="2">
        <f>COUNTIFS('Daten Unfälle'!$T:$T,$B71,'Daten Unfälle'!$H:$H,E$70,'Daten Unfälle'!$B:$B,$A71)</f>
        <v>3</v>
      </c>
      <c r="F71" s="2">
        <f>COUNTIFS('Daten Unfälle'!$T:$T,$B71,'Daten Unfälle'!$H:$H,F$70,'Daten Unfälle'!$B:$B,$A71)</f>
        <v>0</v>
      </c>
      <c r="G71" s="2">
        <f>COUNTIFS('Daten Unfälle'!$T:$T,$B71,'Daten Unfälle'!$H:$H,G$70,'Daten Unfälle'!$B:$B,$A71)</f>
        <v>1</v>
      </c>
      <c r="H71" s="2">
        <f>COUNTIFS('Daten Unfälle'!$T:$T,$B71,'Daten Unfälle'!$H:$H,H$70,'Daten Unfälle'!$B:$B,$A71)</f>
        <v>0</v>
      </c>
      <c r="I71" s="2">
        <f>COUNTIFS('Daten Unfälle'!$T:$T,$B71,'Daten Unfälle'!$H:$H,I$70,'Daten Unfälle'!$B:$B,$A71)</f>
        <v>3</v>
      </c>
      <c r="J71" s="2">
        <f>COUNTIFS('Daten Unfälle'!$T:$T,$B71,'Daten Unfälle'!$H:$H,J$70,'Daten Unfälle'!$B:$B,$A71)</f>
        <v>6</v>
      </c>
      <c r="K71" s="2">
        <f>COUNTIFS('Daten Unfälle'!$T:$T,$B71,'Daten Unfälle'!$H:$H,K$70,'Daten Unfälle'!$B:$B,$A71)</f>
        <v>9</v>
      </c>
      <c r="L71" s="2">
        <f>COUNTIFS('Daten Unfälle'!$T:$T,$B71,'Daten Unfälle'!$H:$H,L$70,'Daten Unfälle'!$B:$B,$A71)</f>
        <v>0</v>
      </c>
      <c r="M71" s="2">
        <f>COUNTIFS('Daten Unfälle'!$T:$T,$B71,'Daten Unfälle'!$H:$H,M$70,'Daten Unfälle'!$B:$B,$A71)</f>
        <v>0</v>
      </c>
      <c r="N71" s="2">
        <f t="shared" ref="N71:N98" si="5">SUM(C71:M71)</f>
        <v>22</v>
      </c>
    </row>
    <row r="72" spans="1:14" x14ac:dyDescent="0.25">
      <c r="A72" s="266" t="s">
        <v>69</v>
      </c>
      <c r="B72" s="2" t="s">
        <v>154</v>
      </c>
      <c r="C72" s="2">
        <f>COUNTIFS('Daten Unfälle'!$T:$T,$B72,'Daten Unfälle'!$H:$H,C$70,'Daten Unfälle'!$B:$B,$A72)</f>
        <v>0</v>
      </c>
      <c r="D72" s="2">
        <f>COUNTIFS('Daten Unfälle'!$T:$T,$B72,'Daten Unfälle'!$H:$H,D$70,'Daten Unfälle'!$B:$B,$A72)</f>
        <v>0</v>
      </c>
      <c r="E72" s="2">
        <f>COUNTIFS('Daten Unfälle'!$T:$T,$B72,'Daten Unfälle'!$H:$H,E$70,'Daten Unfälle'!$B:$B,$A72)</f>
        <v>1</v>
      </c>
      <c r="F72" s="2">
        <f>COUNTIFS('Daten Unfälle'!$T:$T,$B72,'Daten Unfälle'!$H:$H,F$70,'Daten Unfälle'!$B:$B,$A72)</f>
        <v>2</v>
      </c>
      <c r="G72" s="2">
        <f>COUNTIFS('Daten Unfälle'!$T:$T,$B72,'Daten Unfälle'!$H:$H,G$70,'Daten Unfälle'!$B:$B,$A72)</f>
        <v>6</v>
      </c>
      <c r="H72" s="2">
        <f>COUNTIFS('Daten Unfälle'!$T:$T,$B72,'Daten Unfälle'!$H:$H,H$70,'Daten Unfälle'!$B:$B,$A72)</f>
        <v>8</v>
      </c>
      <c r="I72" s="2">
        <f>COUNTIFS('Daten Unfälle'!$T:$T,$B72,'Daten Unfälle'!$H:$H,I$70,'Daten Unfälle'!$B:$B,$A72)</f>
        <v>11</v>
      </c>
      <c r="J72" s="2">
        <f>COUNTIFS('Daten Unfälle'!$T:$T,$B72,'Daten Unfälle'!$H:$H,J$70,'Daten Unfälle'!$B:$B,$A72)</f>
        <v>14</v>
      </c>
      <c r="K72" s="2">
        <f>COUNTIFS('Daten Unfälle'!$T:$T,$B72,'Daten Unfälle'!$H:$H,K$70,'Daten Unfälle'!$B:$B,$A72)</f>
        <v>1</v>
      </c>
      <c r="L72" s="2">
        <f>COUNTIFS('Daten Unfälle'!$T:$T,$B72,'Daten Unfälle'!$H:$H,L$70,'Daten Unfälle'!$B:$B,$A72)</f>
        <v>0</v>
      </c>
      <c r="M72" s="2">
        <f>COUNTIFS('Daten Unfälle'!$T:$T,$B72,'Daten Unfälle'!$H:$H,M$70,'Daten Unfälle'!$B:$B,$A72)</f>
        <v>0</v>
      </c>
      <c r="N72" s="2">
        <f t="shared" si="5"/>
        <v>43</v>
      </c>
    </row>
    <row r="73" spans="1:14" x14ac:dyDescent="0.25">
      <c r="A73" s="265" t="s">
        <v>87</v>
      </c>
      <c r="B73" s="2" t="s">
        <v>154</v>
      </c>
      <c r="C73" s="2">
        <f>COUNTIFS('Daten Unfälle'!$T:$T,$B73,'Daten Unfälle'!$H:$H,C$70,'Daten Unfälle'!$B:$B,$A73)</f>
        <v>0</v>
      </c>
      <c r="D73" s="2">
        <f>COUNTIFS('Daten Unfälle'!$T:$T,$B73,'Daten Unfälle'!$H:$H,D$70,'Daten Unfälle'!$B:$B,$A73)</f>
        <v>2</v>
      </c>
      <c r="E73" s="2">
        <f>COUNTIFS('Daten Unfälle'!$T:$T,$B73,'Daten Unfälle'!$H:$H,E$70,'Daten Unfälle'!$B:$B,$A73)</f>
        <v>1</v>
      </c>
      <c r="F73" s="2">
        <f>COUNTIFS('Daten Unfälle'!$T:$T,$B73,'Daten Unfälle'!$H:$H,F$70,'Daten Unfälle'!$B:$B,$A73)</f>
        <v>0</v>
      </c>
      <c r="G73" s="2">
        <f>COUNTIFS('Daten Unfälle'!$T:$T,$B73,'Daten Unfälle'!$H:$H,G$70,'Daten Unfälle'!$B:$B,$A73)</f>
        <v>2</v>
      </c>
      <c r="H73" s="2">
        <f>COUNTIFS('Daten Unfälle'!$T:$T,$B73,'Daten Unfälle'!$H:$H,H$70,'Daten Unfälle'!$B:$B,$A73)</f>
        <v>0</v>
      </c>
      <c r="I73" s="2">
        <f>COUNTIFS('Daten Unfälle'!$T:$T,$B73,'Daten Unfälle'!$H:$H,I$70,'Daten Unfälle'!$B:$B,$A73)</f>
        <v>8</v>
      </c>
      <c r="J73" s="2">
        <f>COUNTIFS('Daten Unfälle'!$T:$T,$B73,'Daten Unfälle'!$H:$H,J$70,'Daten Unfälle'!$B:$B,$A73)</f>
        <v>10</v>
      </c>
      <c r="K73" s="2">
        <f>COUNTIFS('Daten Unfälle'!$T:$T,$B73,'Daten Unfälle'!$H:$H,K$70,'Daten Unfälle'!$B:$B,$A73)</f>
        <v>7</v>
      </c>
      <c r="L73" s="2">
        <f>COUNTIFS('Daten Unfälle'!$T:$T,$B73,'Daten Unfälle'!$H:$H,L$70,'Daten Unfälle'!$B:$B,$A73)</f>
        <v>0</v>
      </c>
      <c r="M73" s="2">
        <f>COUNTIFS('Daten Unfälle'!$T:$T,$B73,'Daten Unfälle'!$H:$H,M$70,'Daten Unfälle'!$B:$B,$A73)</f>
        <v>0</v>
      </c>
      <c r="N73" s="2">
        <f t="shared" si="5"/>
        <v>30</v>
      </c>
    </row>
    <row r="74" spans="1:14" x14ac:dyDescent="0.25">
      <c r="A74" s="266" t="s">
        <v>190</v>
      </c>
      <c r="B74" s="2" t="s">
        <v>154</v>
      </c>
      <c r="C74" s="2">
        <f>COUNTIFS('Daten Unfälle'!$T:$T,$B74,'Daten Unfälle'!$H:$H,C$70,'Daten Unfälle'!$B:$B,$A74)</f>
        <v>0</v>
      </c>
      <c r="D74" s="2">
        <f>COUNTIFS('Daten Unfälle'!$T:$T,$B74,'Daten Unfälle'!$H:$H,D$70,'Daten Unfälle'!$B:$B,$A74)</f>
        <v>0</v>
      </c>
      <c r="E74" s="2">
        <f>COUNTIFS('Daten Unfälle'!$T:$T,$B74,'Daten Unfälle'!$H:$H,E$70,'Daten Unfälle'!$B:$B,$A74)</f>
        <v>0</v>
      </c>
      <c r="F74" s="2">
        <f>COUNTIFS('Daten Unfälle'!$T:$T,$B74,'Daten Unfälle'!$H:$H,F$70,'Daten Unfälle'!$B:$B,$A74)</f>
        <v>0</v>
      </c>
      <c r="G74" s="2">
        <f>COUNTIFS('Daten Unfälle'!$T:$T,$B74,'Daten Unfälle'!$H:$H,G$70,'Daten Unfälle'!$B:$B,$A74)</f>
        <v>0</v>
      </c>
      <c r="H74" s="2">
        <f>COUNTIFS('Daten Unfälle'!$T:$T,$B74,'Daten Unfälle'!$H:$H,H$70,'Daten Unfälle'!$B:$B,$A74)</f>
        <v>0</v>
      </c>
      <c r="I74" s="2">
        <f>COUNTIFS('Daten Unfälle'!$T:$T,$B74,'Daten Unfälle'!$H:$H,I$70,'Daten Unfälle'!$B:$B,$A74)</f>
        <v>0</v>
      </c>
      <c r="J74" s="2">
        <f>COUNTIFS('Daten Unfälle'!$T:$T,$B74,'Daten Unfälle'!$H:$H,J$70,'Daten Unfälle'!$B:$B,$A74)</f>
        <v>2</v>
      </c>
      <c r="K74" s="2">
        <f>COUNTIFS('Daten Unfälle'!$T:$T,$B74,'Daten Unfälle'!$H:$H,K$70,'Daten Unfälle'!$B:$B,$A74)</f>
        <v>0</v>
      </c>
      <c r="L74" s="2">
        <f>COUNTIFS('Daten Unfälle'!$T:$T,$B74,'Daten Unfälle'!$H:$H,L$70,'Daten Unfälle'!$B:$B,$A74)</f>
        <v>0</v>
      </c>
      <c r="M74" s="2">
        <f>COUNTIFS('Daten Unfälle'!$T:$T,$B74,'Daten Unfälle'!$H:$H,M$70,'Daten Unfälle'!$B:$B,$A74)</f>
        <v>0</v>
      </c>
      <c r="N74" s="2">
        <f t="shared" si="5"/>
        <v>2</v>
      </c>
    </row>
    <row r="75" spans="1:14" x14ac:dyDescent="0.25">
      <c r="A75" s="265" t="s">
        <v>262</v>
      </c>
      <c r="B75" s="2" t="s">
        <v>154</v>
      </c>
      <c r="C75" s="2">
        <f>COUNTIFS('Daten Unfälle'!$T:$T,$B75,'Daten Unfälle'!$H:$H,C$70,'Daten Unfälle'!$B:$B,$A75)</f>
        <v>0</v>
      </c>
      <c r="D75" s="2">
        <f>COUNTIFS('Daten Unfälle'!$T:$T,$B75,'Daten Unfälle'!$H:$H,D$70,'Daten Unfälle'!$B:$B,$A75)</f>
        <v>0</v>
      </c>
      <c r="E75" s="2">
        <f>COUNTIFS('Daten Unfälle'!$T:$T,$B75,'Daten Unfälle'!$H:$H,E$70,'Daten Unfälle'!$B:$B,$A75)</f>
        <v>0</v>
      </c>
      <c r="F75" s="2">
        <f>COUNTIFS('Daten Unfälle'!$T:$T,$B75,'Daten Unfälle'!$H:$H,F$70,'Daten Unfälle'!$B:$B,$A75)</f>
        <v>0</v>
      </c>
      <c r="G75" s="2">
        <f>COUNTIFS('Daten Unfälle'!$T:$T,$B75,'Daten Unfälle'!$H:$H,G$70,'Daten Unfälle'!$B:$B,$A75)</f>
        <v>0</v>
      </c>
      <c r="H75" s="2">
        <f>COUNTIFS('Daten Unfälle'!$T:$T,$B75,'Daten Unfälle'!$H:$H,H$70,'Daten Unfälle'!$B:$B,$A75)</f>
        <v>0</v>
      </c>
      <c r="I75" s="2">
        <f>COUNTIFS('Daten Unfälle'!$T:$T,$B75,'Daten Unfälle'!$H:$H,I$70,'Daten Unfälle'!$B:$B,$A75)</f>
        <v>11</v>
      </c>
      <c r="J75" s="2">
        <f>COUNTIFS('Daten Unfälle'!$T:$T,$B75,'Daten Unfälle'!$H:$H,J$70,'Daten Unfälle'!$B:$B,$A75)</f>
        <v>1</v>
      </c>
      <c r="K75" s="2">
        <f>COUNTIFS('Daten Unfälle'!$T:$T,$B75,'Daten Unfälle'!$H:$H,K$70,'Daten Unfälle'!$B:$B,$A75)</f>
        <v>0</v>
      </c>
      <c r="L75" s="2">
        <f>COUNTIFS('Daten Unfälle'!$T:$T,$B75,'Daten Unfälle'!$H:$H,L$70,'Daten Unfälle'!$B:$B,$A75)</f>
        <v>0</v>
      </c>
      <c r="M75" s="2">
        <f>COUNTIFS('Daten Unfälle'!$T:$T,$B75,'Daten Unfälle'!$H:$H,M$70,'Daten Unfälle'!$B:$B,$A75)</f>
        <v>0</v>
      </c>
      <c r="N75" s="2">
        <f t="shared" si="5"/>
        <v>12</v>
      </c>
    </row>
    <row r="76" spans="1:14" x14ac:dyDescent="0.25">
      <c r="A76" s="266" t="s">
        <v>211</v>
      </c>
      <c r="B76" s="2" t="s">
        <v>154</v>
      </c>
      <c r="C76" s="2">
        <f>COUNTIFS('Daten Unfälle'!$T:$T,$B76,'Daten Unfälle'!$H:$H,C$70,'Daten Unfälle'!$B:$B,$A76)</f>
        <v>0</v>
      </c>
      <c r="D76" s="2">
        <f>COUNTIFS('Daten Unfälle'!$T:$T,$B76,'Daten Unfälle'!$H:$H,D$70,'Daten Unfälle'!$B:$B,$A76)</f>
        <v>2</v>
      </c>
      <c r="E76" s="2">
        <f>COUNTIFS('Daten Unfälle'!$T:$T,$B76,'Daten Unfälle'!$H:$H,E$70,'Daten Unfälle'!$B:$B,$A76)</f>
        <v>1</v>
      </c>
      <c r="F76" s="2">
        <f>COUNTIFS('Daten Unfälle'!$T:$T,$B76,'Daten Unfälle'!$H:$H,F$70,'Daten Unfälle'!$B:$B,$A76)</f>
        <v>0</v>
      </c>
      <c r="G76" s="2">
        <f>COUNTIFS('Daten Unfälle'!$T:$T,$B76,'Daten Unfälle'!$H:$H,G$70,'Daten Unfälle'!$B:$B,$A76)</f>
        <v>0</v>
      </c>
      <c r="H76" s="2">
        <f>COUNTIFS('Daten Unfälle'!$T:$T,$B76,'Daten Unfälle'!$H:$H,H$70,'Daten Unfälle'!$B:$B,$A76)</f>
        <v>3</v>
      </c>
      <c r="I76" s="2">
        <f>COUNTIFS('Daten Unfälle'!$T:$T,$B76,'Daten Unfälle'!$H:$H,I$70,'Daten Unfälle'!$B:$B,$A76)</f>
        <v>7</v>
      </c>
      <c r="J76" s="2">
        <f>COUNTIFS('Daten Unfälle'!$T:$T,$B76,'Daten Unfälle'!$H:$H,J$70,'Daten Unfälle'!$B:$B,$A76)</f>
        <v>20</v>
      </c>
      <c r="K76" s="2">
        <f>COUNTIFS('Daten Unfälle'!$T:$T,$B76,'Daten Unfälle'!$H:$H,K$70,'Daten Unfälle'!$B:$B,$A76)</f>
        <v>18</v>
      </c>
      <c r="L76" s="2">
        <f>COUNTIFS('Daten Unfälle'!$T:$T,$B76,'Daten Unfälle'!$H:$H,L$70,'Daten Unfälle'!$B:$B,$A76)</f>
        <v>0</v>
      </c>
      <c r="M76" s="2">
        <f>COUNTIFS('Daten Unfälle'!$T:$T,$B76,'Daten Unfälle'!$H:$H,M$70,'Daten Unfälle'!$B:$B,$A76)</f>
        <v>0</v>
      </c>
      <c r="N76" s="2">
        <f t="shared" si="5"/>
        <v>51</v>
      </c>
    </row>
    <row r="77" spans="1:14" x14ac:dyDescent="0.25">
      <c r="A77" s="265" t="s">
        <v>21534</v>
      </c>
      <c r="B77" s="2" t="s">
        <v>154</v>
      </c>
      <c r="C77" s="2">
        <f>COUNTIFS('Daten Unfälle'!$T:$T,$B$77,'Daten Unfälle'!$H:$H,C$70)</f>
        <v>0</v>
      </c>
      <c r="D77" s="2">
        <f>COUNTIFS('Daten Unfälle'!$T:$T,$B$77,'Daten Unfälle'!$H:$H,D$70)</f>
        <v>4</v>
      </c>
      <c r="E77" s="2">
        <f>COUNTIFS('Daten Unfälle'!$T:$T,$B$77,'Daten Unfälle'!$H:$H,E$70)</f>
        <v>6</v>
      </c>
      <c r="F77" s="2">
        <f>COUNTIFS('Daten Unfälle'!$T:$T,$B$77,'Daten Unfälle'!$H:$H,F$70)</f>
        <v>2</v>
      </c>
      <c r="G77" s="2">
        <f>COUNTIFS('Daten Unfälle'!$T:$T,$B$77,'Daten Unfälle'!$H:$H,G$70)</f>
        <v>9</v>
      </c>
      <c r="H77" s="2">
        <f>COUNTIFS('Daten Unfälle'!$T:$T,$B$77,'Daten Unfälle'!$H:$H,H$70)</f>
        <v>11</v>
      </c>
      <c r="I77" s="2">
        <f>COUNTIFS('Daten Unfälle'!$T:$T,$B$77,'Daten Unfälle'!$H:$H,I$70)</f>
        <v>40</v>
      </c>
      <c r="J77" s="2">
        <f>COUNTIFS('Daten Unfälle'!$T:$T,$B$77,'Daten Unfälle'!$H:$H,J$70)</f>
        <v>53</v>
      </c>
      <c r="K77" s="2">
        <f>COUNTIFS('Daten Unfälle'!$T:$T,$B$77,'Daten Unfälle'!$H:$H,K$70)</f>
        <v>35</v>
      </c>
      <c r="L77" s="2">
        <f>COUNTIFS('Daten Unfälle'!$T:$T,$B$77,'Daten Unfälle'!$H:$H,L$70)</f>
        <v>0</v>
      </c>
      <c r="M77" s="2">
        <f>COUNTIFS('Daten Unfälle'!$T:$T,$B77,'Daten Unfälle'!$H:$H,M$70,'Daten Unfälle'!$B:$B,$A77)</f>
        <v>0</v>
      </c>
      <c r="N77" s="2">
        <f t="shared" si="5"/>
        <v>160</v>
      </c>
    </row>
    <row r="78" spans="1:14" x14ac:dyDescent="0.25">
      <c r="A78" s="266" t="s">
        <v>135</v>
      </c>
      <c r="B78" s="2" t="s">
        <v>79</v>
      </c>
      <c r="C78" s="2">
        <f>COUNTIFS('Daten Unfälle'!$T:$T,$B78,'Daten Unfälle'!$H:$H,C$70,'Daten Unfälle'!$B:$B,$A78)</f>
        <v>1</v>
      </c>
      <c r="D78" s="2">
        <f>COUNTIFS('Daten Unfälle'!$T:$T,$B78,'Daten Unfälle'!$H:$H,D$70,'Daten Unfälle'!$B:$B,$A78)</f>
        <v>5</v>
      </c>
      <c r="E78" s="2">
        <f>COUNTIFS('Daten Unfälle'!$T:$T,$B78,'Daten Unfälle'!$H:$H,E$70,'Daten Unfälle'!$B:$B,$A78)</f>
        <v>5</v>
      </c>
      <c r="F78" s="2">
        <f>COUNTIFS('Daten Unfälle'!$T:$T,$B78,'Daten Unfälle'!$H:$H,F$70,'Daten Unfälle'!$B:$B,$A78)</f>
        <v>2</v>
      </c>
      <c r="G78" s="2">
        <f>COUNTIFS('Daten Unfälle'!$T:$T,$B78,'Daten Unfälle'!$H:$H,G$70,'Daten Unfälle'!$B:$B,$A78)</f>
        <v>5</v>
      </c>
      <c r="H78" s="2">
        <f>COUNTIFS('Daten Unfälle'!$T:$T,$B78,'Daten Unfälle'!$H:$H,H$70,'Daten Unfälle'!$B:$B,$A78)</f>
        <v>8</v>
      </c>
      <c r="I78" s="2">
        <f>COUNTIFS('Daten Unfälle'!$T:$T,$B78,'Daten Unfälle'!$H:$H,I$70,'Daten Unfälle'!$B:$B,$A78)</f>
        <v>15</v>
      </c>
      <c r="J78" s="2">
        <f>COUNTIFS('Daten Unfälle'!$T:$T,$B78,'Daten Unfälle'!$H:$H,J$70,'Daten Unfälle'!$B:$B,$A78)</f>
        <v>20</v>
      </c>
      <c r="K78" s="2">
        <f>COUNTIFS('Daten Unfälle'!$T:$T,$B78,'Daten Unfälle'!$H:$H,K$70,'Daten Unfälle'!$B:$B,$A78)</f>
        <v>20</v>
      </c>
      <c r="L78" s="2">
        <f>COUNTIFS('Daten Unfälle'!$T:$T,$B78,'Daten Unfälle'!$H:$H,L$70,'Daten Unfälle'!$B:$B,$A78)</f>
        <v>20</v>
      </c>
      <c r="M78" s="2">
        <f>COUNTIFS('Daten Unfälle'!$T:$T,$B78,'Daten Unfälle'!$H:$H,M$70,'Daten Unfälle'!$B:$B,$A78)</f>
        <v>22</v>
      </c>
      <c r="N78" s="2">
        <f t="shared" si="5"/>
        <v>123</v>
      </c>
    </row>
    <row r="79" spans="1:14" x14ac:dyDescent="0.25">
      <c r="A79" s="265" t="s">
        <v>69</v>
      </c>
      <c r="B79" s="2" t="s">
        <v>79</v>
      </c>
      <c r="C79" s="2">
        <f>COUNTIFS('Daten Unfälle'!$T:$T,$B79,'Daten Unfälle'!$H:$H,C$70,'Daten Unfälle'!$B:$B,$A79)</f>
        <v>0</v>
      </c>
      <c r="D79" s="2">
        <f>COUNTIFS('Daten Unfälle'!$T:$T,$B79,'Daten Unfälle'!$H:$H,D$70,'Daten Unfälle'!$B:$B,$A79)</f>
        <v>2</v>
      </c>
      <c r="E79" s="2">
        <f>COUNTIFS('Daten Unfälle'!$T:$T,$B79,'Daten Unfälle'!$H:$H,E$70,'Daten Unfälle'!$B:$B,$A79)</f>
        <v>2</v>
      </c>
      <c r="F79" s="2">
        <f>COUNTIFS('Daten Unfälle'!$T:$T,$B79,'Daten Unfälle'!$H:$H,F$70,'Daten Unfälle'!$B:$B,$A79)</f>
        <v>12</v>
      </c>
      <c r="G79" s="2">
        <f>COUNTIFS('Daten Unfälle'!$T:$T,$B79,'Daten Unfälle'!$H:$H,G$70,'Daten Unfälle'!$B:$B,$A79)</f>
        <v>19</v>
      </c>
      <c r="H79" s="2">
        <f>COUNTIFS('Daten Unfälle'!$T:$T,$B79,'Daten Unfälle'!$H:$H,H$70,'Daten Unfälle'!$B:$B,$A79)</f>
        <v>28</v>
      </c>
      <c r="I79" s="2">
        <f>COUNTIFS('Daten Unfälle'!$T:$T,$B79,'Daten Unfälle'!$H:$H,I$70,'Daten Unfälle'!$B:$B,$A79)</f>
        <v>34</v>
      </c>
      <c r="J79" s="2">
        <f>COUNTIFS('Daten Unfälle'!$T:$T,$B79,'Daten Unfälle'!$H:$H,J$70,'Daten Unfälle'!$B:$B,$A79)</f>
        <v>54</v>
      </c>
      <c r="K79" s="2">
        <f>COUNTIFS('Daten Unfälle'!$T:$T,$B79,'Daten Unfälle'!$H:$H,K$70,'Daten Unfälle'!$B:$B,$A79)</f>
        <v>25</v>
      </c>
      <c r="L79" s="2">
        <f>COUNTIFS('Daten Unfälle'!$T:$T,$B79,'Daten Unfälle'!$H:$H,L$70,'Daten Unfälle'!$B:$B,$A79)</f>
        <v>29</v>
      </c>
      <c r="M79" s="2">
        <f>COUNTIFS('Daten Unfälle'!$T:$T,$B79,'Daten Unfälle'!$H:$H,M$70,'Daten Unfälle'!$B:$B,$A79)</f>
        <v>22</v>
      </c>
      <c r="N79" s="2">
        <f t="shared" si="5"/>
        <v>227</v>
      </c>
    </row>
    <row r="80" spans="1:14" x14ac:dyDescent="0.25">
      <c r="A80" s="266" t="s">
        <v>87</v>
      </c>
      <c r="B80" s="2" t="s">
        <v>79</v>
      </c>
      <c r="C80" s="2">
        <f>COUNTIFS('Daten Unfälle'!$T:$T,$B80,'Daten Unfälle'!$H:$H,C$70,'Daten Unfälle'!$B:$B,$A80)</f>
        <v>0</v>
      </c>
      <c r="D80" s="2">
        <f>COUNTIFS('Daten Unfälle'!$T:$T,$B80,'Daten Unfälle'!$H:$H,D$70,'Daten Unfälle'!$B:$B,$A80)</f>
        <v>1</v>
      </c>
      <c r="E80" s="2">
        <f>COUNTIFS('Daten Unfälle'!$T:$T,$B80,'Daten Unfälle'!$H:$H,E$70,'Daten Unfälle'!$B:$B,$A80)</f>
        <v>4</v>
      </c>
      <c r="F80" s="2">
        <f>COUNTIFS('Daten Unfälle'!$T:$T,$B80,'Daten Unfälle'!$H:$H,F$70,'Daten Unfälle'!$B:$B,$A80)</f>
        <v>9</v>
      </c>
      <c r="G80" s="2">
        <f>COUNTIFS('Daten Unfälle'!$T:$T,$B80,'Daten Unfälle'!$H:$H,G$70,'Daten Unfälle'!$B:$B,$A80)</f>
        <v>11</v>
      </c>
      <c r="H80" s="2">
        <f>COUNTIFS('Daten Unfälle'!$T:$T,$B80,'Daten Unfälle'!$H:$H,H$70,'Daten Unfälle'!$B:$B,$A80)</f>
        <v>50</v>
      </c>
      <c r="I80" s="2">
        <f>COUNTIFS('Daten Unfälle'!$T:$T,$B80,'Daten Unfälle'!$H:$H,I$70,'Daten Unfälle'!$B:$B,$A80)</f>
        <v>64</v>
      </c>
      <c r="J80" s="2">
        <f>COUNTIFS('Daten Unfälle'!$T:$T,$B80,'Daten Unfälle'!$H:$H,J$70,'Daten Unfälle'!$B:$B,$A80)</f>
        <v>89</v>
      </c>
      <c r="K80" s="2">
        <f>COUNTIFS('Daten Unfälle'!$T:$T,$B80,'Daten Unfälle'!$H:$H,K$70,'Daten Unfälle'!$B:$B,$A80)</f>
        <v>75</v>
      </c>
      <c r="L80" s="2">
        <f>COUNTIFS('Daten Unfälle'!$T:$T,$B80,'Daten Unfälle'!$H:$H,L$70,'Daten Unfälle'!$B:$B,$A80)</f>
        <v>100</v>
      </c>
      <c r="M80" s="2">
        <f>COUNTIFS('Daten Unfälle'!$T:$T,$B80,'Daten Unfälle'!$H:$H,M$70,'Daten Unfälle'!$B:$B,$A80)</f>
        <v>71</v>
      </c>
      <c r="N80" s="2">
        <f t="shared" si="5"/>
        <v>474</v>
      </c>
    </row>
    <row r="81" spans="1:14" x14ac:dyDescent="0.25">
      <c r="A81" s="265" t="s">
        <v>190</v>
      </c>
      <c r="B81" s="2" t="s">
        <v>79</v>
      </c>
      <c r="C81" s="2">
        <f>COUNTIFS('Daten Unfälle'!$T:$T,$B81,'Daten Unfälle'!$H:$H,C$70,'Daten Unfälle'!$B:$B,$A81)</f>
        <v>0</v>
      </c>
      <c r="D81" s="2">
        <f>COUNTIFS('Daten Unfälle'!$T:$T,$B81,'Daten Unfälle'!$H:$H,D$70,'Daten Unfälle'!$B:$B,$A81)</f>
        <v>0</v>
      </c>
      <c r="E81" s="2">
        <f>COUNTIFS('Daten Unfälle'!$T:$T,$B81,'Daten Unfälle'!$H:$H,E$70,'Daten Unfälle'!$B:$B,$A81)</f>
        <v>0</v>
      </c>
      <c r="F81" s="2">
        <f>COUNTIFS('Daten Unfälle'!$T:$T,$B81,'Daten Unfälle'!$H:$H,F$70,'Daten Unfälle'!$B:$B,$A81)</f>
        <v>0</v>
      </c>
      <c r="G81" s="2">
        <f>COUNTIFS('Daten Unfälle'!$T:$T,$B81,'Daten Unfälle'!$H:$H,G$70,'Daten Unfälle'!$B:$B,$A81)</f>
        <v>1</v>
      </c>
      <c r="H81" s="2">
        <f>COUNTIFS('Daten Unfälle'!$T:$T,$B81,'Daten Unfälle'!$H:$H,H$70,'Daten Unfälle'!$B:$B,$A81)</f>
        <v>0</v>
      </c>
      <c r="I81" s="2">
        <f>COUNTIFS('Daten Unfälle'!$T:$T,$B81,'Daten Unfälle'!$H:$H,I$70,'Daten Unfälle'!$B:$B,$A81)</f>
        <v>1</v>
      </c>
      <c r="J81" s="2">
        <f>COUNTIFS('Daten Unfälle'!$T:$T,$B81,'Daten Unfälle'!$H:$H,J$70,'Daten Unfälle'!$B:$B,$A81)</f>
        <v>2</v>
      </c>
      <c r="K81" s="2">
        <f>COUNTIFS('Daten Unfälle'!$T:$T,$B81,'Daten Unfälle'!$H:$H,K$70,'Daten Unfälle'!$B:$B,$A81)</f>
        <v>4</v>
      </c>
      <c r="L81" s="2">
        <f>COUNTIFS('Daten Unfälle'!$T:$T,$B81,'Daten Unfälle'!$H:$H,L$70,'Daten Unfälle'!$B:$B,$A81)</f>
        <v>5</v>
      </c>
      <c r="M81" s="2">
        <f>COUNTIFS('Daten Unfälle'!$T:$T,$B81,'Daten Unfälle'!$H:$H,M$70,'Daten Unfälle'!$B:$B,$A81)</f>
        <v>3</v>
      </c>
      <c r="N81" s="2">
        <f t="shared" si="5"/>
        <v>16</v>
      </c>
    </row>
    <row r="82" spans="1:14" x14ac:dyDescent="0.25">
      <c r="A82" s="266" t="s">
        <v>262</v>
      </c>
      <c r="B82" s="2" t="s">
        <v>79</v>
      </c>
      <c r="C82" s="2">
        <f>COUNTIFS('Daten Unfälle'!$T:$T,$B82,'Daten Unfälle'!$H:$H,C$70,'Daten Unfälle'!$B:$B,$A82)</f>
        <v>0</v>
      </c>
      <c r="D82" s="2">
        <f>COUNTIFS('Daten Unfälle'!$T:$T,$B82,'Daten Unfälle'!$H:$H,D$70,'Daten Unfälle'!$B:$B,$A82)</f>
        <v>0</v>
      </c>
      <c r="E82" s="2">
        <f>COUNTIFS('Daten Unfälle'!$T:$T,$B82,'Daten Unfälle'!$H:$H,E$70,'Daten Unfälle'!$B:$B,$A82)</f>
        <v>0</v>
      </c>
      <c r="F82" s="2">
        <f>COUNTIFS('Daten Unfälle'!$T:$T,$B82,'Daten Unfälle'!$H:$H,F$70,'Daten Unfälle'!$B:$B,$A82)</f>
        <v>0</v>
      </c>
      <c r="G82" s="2">
        <f>COUNTIFS('Daten Unfälle'!$T:$T,$B82,'Daten Unfälle'!$H:$H,G$70,'Daten Unfälle'!$B:$B,$A82)</f>
        <v>0</v>
      </c>
      <c r="H82" s="2">
        <f>COUNTIFS('Daten Unfälle'!$T:$T,$B82,'Daten Unfälle'!$H:$H,H$70,'Daten Unfälle'!$B:$B,$A82)</f>
        <v>0</v>
      </c>
      <c r="I82" s="2">
        <f>COUNTIFS('Daten Unfälle'!$T:$T,$B82,'Daten Unfälle'!$H:$H,I$70,'Daten Unfälle'!$B:$B,$A82)</f>
        <v>47</v>
      </c>
      <c r="J82" s="2">
        <f>COUNTIFS('Daten Unfälle'!$T:$T,$B82,'Daten Unfälle'!$H:$H,J$70,'Daten Unfälle'!$B:$B,$A82)</f>
        <v>0</v>
      </c>
      <c r="K82" s="2">
        <f>COUNTIFS('Daten Unfälle'!$T:$T,$B82,'Daten Unfälle'!$H:$H,K$70,'Daten Unfälle'!$B:$B,$A82)</f>
        <v>0</v>
      </c>
      <c r="L82" s="2">
        <f>COUNTIFS('Daten Unfälle'!$T:$T,$B82,'Daten Unfälle'!$H:$H,L$70,'Daten Unfälle'!$B:$B,$A82)</f>
        <v>0</v>
      </c>
      <c r="M82" s="2">
        <f>COUNTIFS('Daten Unfälle'!$T:$T,$B82,'Daten Unfälle'!$H:$H,M$70,'Daten Unfälle'!$B:$B,$A82)</f>
        <v>0</v>
      </c>
      <c r="N82" s="2">
        <f t="shared" si="5"/>
        <v>47</v>
      </c>
    </row>
    <row r="83" spans="1:14" x14ac:dyDescent="0.25">
      <c r="A83" s="265" t="s">
        <v>211</v>
      </c>
      <c r="B83" s="2" t="s">
        <v>79</v>
      </c>
      <c r="C83" s="2">
        <f>COUNTIFS('Daten Unfälle'!$T:$T,$B83,'Daten Unfälle'!$H:$H,C$70,'Daten Unfälle'!$B:$B,$A83)</f>
        <v>4</v>
      </c>
      <c r="D83" s="2">
        <f>COUNTIFS('Daten Unfälle'!$T:$T,$B83,'Daten Unfälle'!$H:$H,D$70,'Daten Unfälle'!$B:$B,$A83)</f>
        <v>5</v>
      </c>
      <c r="E83" s="2">
        <f>COUNTIFS('Daten Unfälle'!$T:$T,$B83,'Daten Unfälle'!$H:$H,E$70,'Daten Unfälle'!$B:$B,$A83)</f>
        <v>10</v>
      </c>
      <c r="F83" s="2">
        <f>COUNTIFS('Daten Unfälle'!$T:$T,$B83,'Daten Unfälle'!$H:$H,F$70,'Daten Unfälle'!$B:$B,$A83)</f>
        <v>12</v>
      </c>
      <c r="G83" s="2">
        <f>COUNTIFS('Daten Unfälle'!$T:$T,$B83,'Daten Unfälle'!$H:$H,G$70,'Daten Unfälle'!$B:$B,$A83)</f>
        <v>15</v>
      </c>
      <c r="H83" s="2">
        <f>COUNTIFS('Daten Unfälle'!$T:$T,$B83,'Daten Unfälle'!$H:$H,H$70,'Daten Unfälle'!$B:$B,$A83)</f>
        <v>26</v>
      </c>
      <c r="I83" s="2">
        <f>COUNTIFS('Daten Unfälle'!$T:$T,$B83,'Daten Unfälle'!$H:$H,I$70,'Daten Unfälle'!$B:$B,$A83)</f>
        <v>61</v>
      </c>
      <c r="J83" s="2">
        <f>COUNTIFS('Daten Unfälle'!$T:$T,$B83,'Daten Unfälle'!$H:$H,J$70,'Daten Unfälle'!$B:$B,$A83)</f>
        <v>106</v>
      </c>
      <c r="K83" s="2">
        <f>COUNTIFS('Daten Unfälle'!$T:$T,$B83,'Daten Unfälle'!$H:$H,K$70,'Daten Unfälle'!$B:$B,$A83)</f>
        <v>228</v>
      </c>
      <c r="L83" s="2">
        <f>COUNTIFS('Daten Unfälle'!$T:$T,$B83,'Daten Unfälle'!$H:$H,L$70,'Daten Unfälle'!$B:$B,$A83)</f>
        <v>473</v>
      </c>
      <c r="M83" s="2">
        <f>COUNTIFS('Daten Unfälle'!$T:$T,$B83,'Daten Unfälle'!$H:$H,M$70,'Daten Unfälle'!$B:$B,$A83)</f>
        <v>308</v>
      </c>
      <c r="N83" s="2">
        <f t="shared" si="5"/>
        <v>1248</v>
      </c>
    </row>
    <row r="84" spans="1:14" x14ac:dyDescent="0.25">
      <c r="A84" s="267" t="s">
        <v>21534</v>
      </c>
      <c r="B84" s="2" t="s">
        <v>79</v>
      </c>
      <c r="C84" s="2">
        <f>COUNTIFS('Daten Unfälle'!$T:$T,$B$84,'Daten Unfälle'!$H:$H,C$70)</f>
        <v>5</v>
      </c>
      <c r="D84" s="2">
        <f>COUNTIFS('Daten Unfälle'!$T:$T,$B$84,'Daten Unfälle'!$H:$H,D$70)</f>
        <v>13</v>
      </c>
      <c r="E84" s="2">
        <f>COUNTIFS('Daten Unfälle'!$T:$T,$B$84,'Daten Unfälle'!$H:$H,E$70)</f>
        <v>21</v>
      </c>
      <c r="F84" s="2">
        <f>COUNTIFS('Daten Unfälle'!$T:$T,$B$84,'Daten Unfälle'!$H:$H,F$70)</f>
        <v>36</v>
      </c>
      <c r="G84" s="2">
        <f>COUNTIFS('Daten Unfälle'!$T:$T,$B$84,'Daten Unfälle'!$H:$H,G$70)</f>
        <v>51</v>
      </c>
      <c r="H84" s="2">
        <f>COUNTIFS('Daten Unfälle'!$T:$T,$B$84,'Daten Unfälle'!$H:$H,H$70)</f>
        <v>112</v>
      </c>
      <c r="I84" s="2">
        <f>COUNTIFS('Daten Unfälle'!$T:$T,$B$84,'Daten Unfälle'!$H:$H,I$70)</f>
        <v>222</v>
      </c>
      <c r="J84" s="2">
        <f>COUNTIFS('Daten Unfälle'!$T:$T,$B$84,'Daten Unfälle'!$H:$H,J$70)</f>
        <v>271</v>
      </c>
      <c r="K84" s="2">
        <f>COUNTIFS('Daten Unfälle'!$T:$T,$B$84,'Daten Unfälle'!$H:$H,K$70)</f>
        <v>352</v>
      </c>
      <c r="L84" s="2">
        <f>COUNTIFS('Daten Unfälle'!$T:$T,$B$84,'Daten Unfälle'!$H:$H,L$70)</f>
        <v>630</v>
      </c>
      <c r="M84" s="2">
        <f>COUNTIFS('Daten Unfälle'!$T:$T,$B84,'Daten Unfälle'!$H:$H,M$70,'Daten Unfälle'!$B:$B,$A84)</f>
        <v>0</v>
      </c>
      <c r="N84" s="2">
        <f t="shared" si="5"/>
        <v>1713</v>
      </c>
    </row>
    <row r="85" spans="1:14" x14ac:dyDescent="0.25">
      <c r="A85" s="266" t="s">
        <v>135</v>
      </c>
      <c r="B85" s="2" t="s">
        <v>108</v>
      </c>
      <c r="C85" s="2">
        <f>COUNTIFS('Daten Unfälle'!$T:$T,$B85,'Daten Unfälle'!$H:$H,C$70,'Daten Unfälle'!$B:$B,$A85)</f>
        <v>0</v>
      </c>
      <c r="D85" s="2">
        <f>COUNTIFS('Daten Unfälle'!$T:$T,$B85,'Daten Unfälle'!$H:$H,D$70,'Daten Unfälle'!$B:$B,$A85)</f>
        <v>0</v>
      </c>
      <c r="E85" s="2">
        <f>COUNTIFS('Daten Unfälle'!$T:$T,$B85,'Daten Unfälle'!$H:$H,E$70,'Daten Unfälle'!$B:$B,$A85)</f>
        <v>2</v>
      </c>
      <c r="F85" s="2">
        <f>COUNTIFS('Daten Unfälle'!$T:$T,$B85,'Daten Unfälle'!$H:$H,F$70,'Daten Unfälle'!$B:$B,$A85)</f>
        <v>2</v>
      </c>
      <c r="G85" s="2">
        <f>COUNTIFS('Daten Unfälle'!$T:$T,$B85,'Daten Unfälle'!$H:$H,G$70,'Daten Unfälle'!$B:$B,$A85)</f>
        <v>3</v>
      </c>
      <c r="H85" s="2">
        <f>COUNTIFS('Daten Unfälle'!$T:$T,$B85,'Daten Unfälle'!$H:$H,H$70,'Daten Unfälle'!$B:$B,$A85)</f>
        <v>5</v>
      </c>
      <c r="I85" s="2">
        <f>COUNTIFS('Daten Unfälle'!$T:$T,$B85,'Daten Unfälle'!$H:$H,I$70,'Daten Unfälle'!$B:$B,$A85)</f>
        <v>0</v>
      </c>
      <c r="J85" s="2">
        <f>COUNTIFS('Daten Unfälle'!$T:$T,$B85,'Daten Unfälle'!$H:$H,J$70,'Daten Unfälle'!$B:$B,$A85)</f>
        <v>6</v>
      </c>
      <c r="K85" s="2">
        <f>COUNTIFS('Daten Unfälle'!$T:$T,$B85,'Daten Unfälle'!$H:$H,K$70,'Daten Unfälle'!$B:$B,$A85)</f>
        <v>5</v>
      </c>
      <c r="L85" s="2">
        <f>COUNTIFS('Daten Unfälle'!$T:$T,$B85,'Daten Unfälle'!$H:$H,L$70,'Daten Unfälle'!$B:$B,$A85)</f>
        <v>4</v>
      </c>
      <c r="M85" s="2">
        <f>COUNTIFS('Daten Unfälle'!$T:$T,$B85,'Daten Unfälle'!$H:$H,M$70,'Daten Unfälle'!$B:$B,$A85)</f>
        <v>2</v>
      </c>
      <c r="N85" s="2">
        <f t="shared" si="5"/>
        <v>29</v>
      </c>
    </row>
    <row r="86" spans="1:14" x14ac:dyDescent="0.25">
      <c r="A86" s="265" t="s">
        <v>69</v>
      </c>
      <c r="B86" s="2" t="s">
        <v>108</v>
      </c>
      <c r="C86" s="2">
        <f>COUNTIFS('Daten Unfälle'!$T:$T,$B86,'Daten Unfälle'!$H:$H,C$70,'Daten Unfälle'!$B:$B,$A86)</f>
        <v>2</v>
      </c>
      <c r="D86" s="2">
        <f>COUNTIFS('Daten Unfälle'!$T:$T,$B86,'Daten Unfälle'!$H:$H,D$70,'Daten Unfälle'!$B:$B,$A86)</f>
        <v>0</v>
      </c>
      <c r="E86" s="2">
        <f>COUNTIFS('Daten Unfälle'!$T:$T,$B86,'Daten Unfälle'!$H:$H,E$70,'Daten Unfälle'!$B:$B,$A86)</f>
        <v>3</v>
      </c>
      <c r="F86" s="2">
        <f>COUNTIFS('Daten Unfälle'!$T:$T,$B86,'Daten Unfälle'!$H:$H,F$70,'Daten Unfälle'!$B:$B,$A86)</f>
        <v>10</v>
      </c>
      <c r="G86" s="2">
        <f>COUNTIFS('Daten Unfälle'!$T:$T,$B86,'Daten Unfälle'!$H:$H,G$70,'Daten Unfälle'!$B:$B,$A86)</f>
        <v>14</v>
      </c>
      <c r="H86" s="2">
        <f>COUNTIFS('Daten Unfälle'!$T:$T,$B86,'Daten Unfälle'!$H:$H,H$70,'Daten Unfälle'!$B:$B,$A86)</f>
        <v>21</v>
      </c>
      <c r="I86" s="2">
        <f>COUNTIFS('Daten Unfälle'!$T:$T,$B86,'Daten Unfälle'!$H:$H,I$70,'Daten Unfälle'!$B:$B,$A86)</f>
        <v>27</v>
      </c>
      <c r="J86" s="2">
        <f>COUNTIFS('Daten Unfälle'!$T:$T,$B86,'Daten Unfälle'!$H:$H,J$70,'Daten Unfälle'!$B:$B,$A86)</f>
        <v>30</v>
      </c>
      <c r="K86" s="2">
        <f>COUNTIFS('Daten Unfälle'!$T:$T,$B86,'Daten Unfälle'!$H:$H,K$70,'Daten Unfälle'!$B:$B,$A86)</f>
        <v>23</v>
      </c>
      <c r="L86" s="2">
        <f>COUNTIFS('Daten Unfälle'!$T:$T,$B86,'Daten Unfälle'!$H:$H,L$70,'Daten Unfälle'!$B:$B,$A86)</f>
        <v>22</v>
      </c>
      <c r="M86" s="2">
        <f>COUNTIFS('Daten Unfälle'!$T:$T,$B86,'Daten Unfälle'!$H:$H,M$70,'Daten Unfälle'!$B:$B,$A86)</f>
        <v>16</v>
      </c>
      <c r="N86" s="2">
        <f t="shared" si="5"/>
        <v>168</v>
      </c>
    </row>
    <row r="87" spans="1:14" x14ac:dyDescent="0.25">
      <c r="A87" s="266" t="s">
        <v>87</v>
      </c>
      <c r="B87" s="2" t="s">
        <v>108</v>
      </c>
      <c r="C87" s="2">
        <f>COUNTIFS('Daten Unfälle'!$T:$T,$B87,'Daten Unfälle'!$H:$H,C$70,'Daten Unfälle'!$B:$B,$A87)</f>
        <v>0</v>
      </c>
      <c r="D87" s="2">
        <f>COUNTIFS('Daten Unfälle'!$T:$T,$B87,'Daten Unfälle'!$H:$H,D$70,'Daten Unfälle'!$B:$B,$A87)</f>
        <v>1</v>
      </c>
      <c r="E87" s="2">
        <f>COUNTIFS('Daten Unfälle'!$T:$T,$B87,'Daten Unfälle'!$H:$H,E$70,'Daten Unfälle'!$B:$B,$A87)</f>
        <v>0</v>
      </c>
      <c r="F87" s="2">
        <f>COUNTIFS('Daten Unfälle'!$T:$T,$B87,'Daten Unfälle'!$H:$H,F$70,'Daten Unfälle'!$B:$B,$A87)</f>
        <v>4</v>
      </c>
      <c r="G87" s="2">
        <f>COUNTIFS('Daten Unfälle'!$T:$T,$B87,'Daten Unfälle'!$H:$H,G$70,'Daten Unfälle'!$B:$B,$A87)</f>
        <v>7</v>
      </c>
      <c r="H87" s="2">
        <f>COUNTIFS('Daten Unfälle'!$T:$T,$B87,'Daten Unfälle'!$H:$H,H$70,'Daten Unfälle'!$B:$B,$A87)</f>
        <v>13</v>
      </c>
      <c r="I87" s="2">
        <f>COUNTIFS('Daten Unfälle'!$T:$T,$B87,'Daten Unfälle'!$H:$H,I$70,'Daten Unfälle'!$B:$B,$A87)</f>
        <v>18</v>
      </c>
      <c r="J87" s="2">
        <f>COUNTIFS('Daten Unfälle'!$T:$T,$B87,'Daten Unfälle'!$H:$H,J$70,'Daten Unfälle'!$B:$B,$A87)</f>
        <v>13</v>
      </c>
      <c r="K87" s="2">
        <f>COUNTIFS('Daten Unfälle'!$T:$T,$B87,'Daten Unfälle'!$H:$H,K$70,'Daten Unfälle'!$B:$B,$A87)</f>
        <v>23</v>
      </c>
      <c r="L87" s="2">
        <f>COUNTIFS('Daten Unfälle'!$T:$T,$B87,'Daten Unfälle'!$H:$H,L$70,'Daten Unfälle'!$B:$B,$A87)</f>
        <v>29</v>
      </c>
      <c r="M87" s="2">
        <f>COUNTIFS('Daten Unfälle'!$T:$T,$B87,'Daten Unfälle'!$H:$H,M$70,'Daten Unfälle'!$B:$B,$A87)</f>
        <v>34</v>
      </c>
      <c r="N87" s="2">
        <f t="shared" si="5"/>
        <v>142</v>
      </c>
    </row>
    <row r="88" spans="1:14" x14ac:dyDescent="0.25">
      <c r="A88" s="265" t="s">
        <v>190</v>
      </c>
      <c r="B88" s="2" t="s">
        <v>108</v>
      </c>
      <c r="C88" s="2">
        <f>COUNTIFS('Daten Unfälle'!$T:$T,$B88,'Daten Unfälle'!$H:$H,C$70,'Daten Unfälle'!$B:$B,$A88)</f>
        <v>0</v>
      </c>
      <c r="D88" s="2">
        <f>COUNTIFS('Daten Unfälle'!$T:$T,$B88,'Daten Unfälle'!$H:$H,D$70,'Daten Unfälle'!$B:$B,$A88)</f>
        <v>0</v>
      </c>
      <c r="E88" s="2">
        <f>COUNTIFS('Daten Unfälle'!$T:$T,$B88,'Daten Unfälle'!$H:$H,E$70,'Daten Unfälle'!$B:$B,$A88)</f>
        <v>0</v>
      </c>
      <c r="F88" s="2">
        <f>COUNTIFS('Daten Unfälle'!$T:$T,$B88,'Daten Unfälle'!$H:$H,F$70,'Daten Unfälle'!$B:$B,$A88)</f>
        <v>0</v>
      </c>
      <c r="G88" s="2">
        <f>COUNTIFS('Daten Unfälle'!$T:$T,$B88,'Daten Unfälle'!$H:$H,G$70,'Daten Unfälle'!$B:$B,$A88)</f>
        <v>0</v>
      </c>
      <c r="H88" s="2">
        <f>COUNTIFS('Daten Unfälle'!$T:$T,$B88,'Daten Unfälle'!$H:$H,H$70,'Daten Unfälle'!$B:$B,$A88)</f>
        <v>0</v>
      </c>
      <c r="I88" s="2">
        <f>COUNTIFS('Daten Unfälle'!$T:$T,$B88,'Daten Unfälle'!$H:$H,I$70,'Daten Unfälle'!$B:$B,$A88)</f>
        <v>0</v>
      </c>
      <c r="J88" s="2">
        <f>COUNTIFS('Daten Unfälle'!$T:$T,$B88,'Daten Unfälle'!$H:$H,J$70,'Daten Unfälle'!$B:$B,$A88)</f>
        <v>0</v>
      </c>
      <c r="K88" s="2">
        <f>COUNTIFS('Daten Unfälle'!$T:$T,$B88,'Daten Unfälle'!$H:$H,K$70,'Daten Unfälle'!$B:$B,$A88)</f>
        <v>0</v>
      </c>
      <c r="L88" s="2">
        <f>COUNTIFS('Daten Unfälle'!$T:$T,$B88,'Daten Unfälle'!$H:$H,L$70,'Daten Unfälle'!$B:$B,$A88)</f>
        <v>0</v>
      </c>
      <c r="M88" s="2">
        <f>COUNTIFS('Daten Unfälle'!$T:$T,$B88,'Daten Unfälle'!$H:$H,M$70,'Daten Unfälle'!$B:$B,$A88)</f>
        <v>0</v>
      </c>
      <c r="N88" s="2">
        <f t="shared" si="5"/>
        <v>0</v>
      </c>
    </row>
    <row r="89" spans="1:14" x14ac:dyDescent="0.25">
      <c r="A89" s="266" t="s">
        <v>262</v>
      </c>
      <c r="B89" s="2" t="s">
        <v>108</v>
      </c>
      <c r="C89" s="2">
        <f>COUNTIFS('Daten Unfälle'!$T:$T,$B89,'Daten Unfälle'!$H:$H,C$70,'Daten Unfälle'!$B:$B,$A89)</f>
        <v>0</v>
      </c>
      <c r="D89" s="2">
        <f>COUNTIFS('Daten Unfälle'!$T:$T,$B89,'Daten Unfälle'!$H:$H,D$70,'Daten Unfälle'!$B:$B,$A89)</f>
        <v>0</v>
      </c>
      <c r="E89" s="2">
        <f>COUNTIFS('Daten Unfälle'!$T:$T,$B89,'Daten Unfälle'!$H:$H,E$70,'Daten Unfälle'!$B:$B,$A89)</f>
        <v>0</v>
      </c>
      <c r="F89" s="2">
        <f>COUNTIFS('Daten Unfälle'!$T:$T,$B89,'Daten Unfälle'!$H:$H,F$70,'Daten Unfälle'!$B:$B,$A89)</f>
        <v>0</v>
      </c>
      <c r="G89" s="2">
        <f>COUNTIFS('Daten Unfälle'!$T:$T,$B89,'Daten Unfälle'!$H:$H,G$70,'Daten Unfälle'!$B:$B,$A89)</f>
        <v>0</v>
      </c>
      <c r="H89" s="2">
        <f>COUNTIFS('Daten Unfälle'!$T:$T,$B89,'Daten Unfälle'!$H:$H,H$70,'Daten Unfälle'!$B:$B,$A89)</f>
        <v>1</v>
      </c>
      <c r="I89" s="2">
        <f>COUNTIFS('Daten Unfälle'!$T:$T,$B89,'Daten Unfälle'!$H:$H,I$70,'Daten Unfälle'!$B:$B,$A89)</f>
        <v>6</v>
      </c>
      <c r="J89" s="2">
        <f>COUNTIFS('Daten Unfälle'!$T:$T,$B89,'Daten Unfälle'!$H:$H,J$70,'Daten Unfälle'!$B:$B,$A89)</f>
        <v>0</v>
      </c>
      <c r="K89" s="2">
        <f>COUNTIFS('Daten Unfälle'!$T:$T,$B89,'Daten Unfälle'!$H:$H,K$70,'Daten Unfälle'!$B:$B,$A89)</f>
        <v>0</v>
      </c>
      <c r="L89" s="2">
        <f>COUNTIFS('Daten Unfälle'!$T:$T,$B89,'Daten Unfälle'!$H:$H,L$70,'Daten Unfälle'!$B:$B,$A89)</f>
        <v>0</v>
      </c>
      <c r="M89" s="2">
        <f>COUNTIFS('Daten Unfälle'!$T:$T,$B89,'Daten Unfälle'!$H:$H,M$70,'Daten Unfälle'!$B:$B,$A89)</f>
        <v>0</v>
      </c>
      <c r="N89" s="2">
        <f t="shared" si="5"/>
        <v>7</v>
      </c>
    </row>
    <row r="90" spans="1:14" x14ac:dyDescent="0.25">
      <c r="A90" s="265" t="s">
        <v>211</v>
      </c>
      <c r="B90" s="2" t="s">
        <v>108</v>
      </c>
      <c r="C90" s="2">
        <f>COUNTIFS('Daten Unfälle'!$T:$T,$B90,'Daten Unfälle'!$H:$H,C$70,'Daten Unfälle'!$B:$B,$A90)</f>
        <v>1</v>
      </c>
      <c r="D90" s="2">
        <f>COUNTIFS('Daten Unfälle'!$T:$T,$B90,'Daten Unfälle'!$H:$H,D$70,'Daten Unfälle'!$B:$B,$A90)</f>
        <v>7</v>
      </c>
      <c r="E90" s="2">
        <f>COUNTIFS('Daten Unfälle'!$T:$T,$B90,'Daten Unfälle'!$H:$H,E$70,'Daten Unfälle'!$B:$B,$A90)</f>
        <v>8</v>
      </c>
      <c r="F90" s="2">
        <f>COUNTIFS('Daten Unfälle'!$T:$T,$B90,'Daten Unfälle'!$H:$H,F$70,'Daten Unfälle'!$B:$B,$A90)</f>
        <v>12</v>
      </c>
      <c r="G90" s="2">
        <f>COUNTIFS('Daten Unfälle'!$T:$T,$B90,'Daten Unfälle'!$H:$H,G$70,'Daten Unfälle'!$B:$B,$A90)</f>
        <v>10</v>
      </c>
      <c r="H90" s="2">
        <f>COUNTIFS('Daten Unfälle'!$T:$T,$B90,'Daten Unfälle'!$H:$H,H$70,'Daten Unfälle'!$B:$B,$A90)</f>
        <v>26</v>
      </c>
      <c r="I90" s="2">
        <f>COUNTIFS('Daten Unfälle'!$T:$T,$B90,'Daten Unfälle'!$H:$H,I$70,'Daten Unfälle'!$B:$B,$A90)</f>
        <v>19</v>
      </c>
      <c r="J90" s="2">
        <f>COUNTIFS('Daten Unfälle'!$T:$T,$B90,'Daten Unfälle'!$H:$H,J$70,'Daten Unfälle'!$B:$B,$A90)</f>
        <v>37</v>
      </c>
      <c r="K90" s="2">
        <f>COUNTIFS('Daten Unfälle'!$T:$T,$B90,'Daten Unfälle'!$H:$H,K$70,'Daten Unfälle'!$B:$B,$A90)</f>
        <v>57</v>
      </c>
      <c r="L90" s="2">
        <f>COUNTIFS('Daten Unfälle'!$T:$T,$B90,'Daten Unfälle'!$H:$H,L$70,'Daten Unfälle'!$B:$B,$A90)</f>
        <v>73</v>
      </c>
      <c r="M90" s="2">
        <f>COUNTIFS('Daten Unfälle'!$T:$T,$B90,'Daten Unfälle'!$H:$H,M$70,'Daten Unfälle'!$B:$B,$A90)</f>
        <v>94</v>
      </c>
      <c r="N90" s="2">
        <f t="shared" si="5"/>
        <v>344</v>
      </c>
    </row>
    <row r="91" spans="1:14" x14ac:dyDescent="0.25">
      <c r="A91" s="267" t="s">
        <v>21534</v>
      </c>
      <c r="B91" s="2" t="s">
        <v>108</v>
      </c>
      <c r="C91" s="2">
        <f>COUNTIFS('Daten Unfälle'!$T:$T,$B$91,'Daten Unfälle'!$H:$H,C$70)</f>
        <v>3</v>
      </c>
      <c r="D91" s="2">
        <f>COUNTIFS('Daten Unfälle'!$T:$T,$B$91,'Daten Unfälle'!$H:$H,D$70)</f>
        <v>8</v>
      </c>
      <c r="E91" s="2">
        <f>COUNTIFS('Daten Unfälle'!$T:$T,$B$91,'Daten Unfälle'!$H:$H,E$70)</f>
        <v>13</v>
      </c>
      <c r="F91" s="2">
        <f>COUNTIFS('Daten Unfälle'!$T:$T,$B$91,'Daten Unfälle'!$H:$H,F$70)</f>
        <v>28</v>
      </c>
      <c r="G91" s="2">
        <f>COUNTIFS('Daten Unfälle'!$T:$T,$B$91,'Daten Unfälle'!$H:$H,G$70)</f>
        <v>34</v>
      </c>
      <c r="H91" s="2">
        <f>COUNTIFS('Daten Unfälle'!$T:$T,$B$91,'Daten Unfälle'!$H:$H,H$70)</f>
        <v>66</v>
      </c>
      <c r="I91" s="2">
        <f>COUNTIFS('Daten Unfälle'!$T:$T,$B$91,'Daten Unfälle'!$H:$H,I$70)</f>
        <v>71</v>
      </c>
      <c r="J91" s="2">
        <f>COUNTIFS('Daten Unfälle'!$T:$T,$B$91,'Daten Unfälle'!$H:$H,J$70)</f>
        <v>86</v>
      </c>
      <c r="K91" s="2">
        <f>COUNTIFS('Daten Unfälle'!$T:$T,$B$91,'Daten Unfälle'!$H:$H,K$70)</f>
        <v>108</v>
      </c>
      <c r="L91" s="2">
        <f>COUNTIFS('Daten Unfälle'!$T:$T,$B$91,'Daten Unfälle'!$H:$H,L$70)</f>
        <v>128</v>
      </c>
      <c r="M91" s="2">
        <f>COUNTIFS('Daten Unfälle'!$T:$T,$B91,'Daten Unfälle'!$H:$H,M$70,'Daten Unfälle'!$B:$B,$A91)</f>
        <v>0</v>
      </c>
      <c r="N91" s="2">
        <f t="shared" si="5"/>
        <v>545</v>
      </c>
    </row>
    <row r="92" spans="1:14" x14ac:dyDescent="0.25">
      <c r="A92" s="266" t="s">
        <v>135</v>
      </c>
      <c r="B92" s="2" t="s">
        <v>21534</v>
      </c>
      <c r="C92" s="2">
        <f>COUNTIFS('Daten Unfälle'!$H:$H,C$70,'Daten Unfälle'!$B:$B,$A92)</f>
        <v>2</v>
      </c>
      <c r="D92" s="2">
        <f>COUNTIFS('Daten Unfälle'!$H:$H,D$70,'Daten Unfälle'!$B:$B,$A92)</f>
        <v>6</v>
      </c>
      <c r="E92" s="2">
        <f>COUNTIFS('Daten Unfälle'!$H:$H,E$70,'Daten Unfälle'!$B:$B,$A92)</f>
        <v>21</v>
      </c>
      <c r="F92" s="2">
        <f>COUNTIFS('Daten Unfälle'!$H:$H,F$70,'Daten Unfälle'!$B:$B,$A92)</f>
        <v>14</v>
      </c>
      <c r="G92" s="2">
        <f>COUNTIFS('Daten Unfälle'!$H:$H,G$70,'Daten Unfälle'!$B:$B,$A92)</f>
        <v>28</v>
      </c>
      <c r="H92" s="2">
        <f>COUNTIFS('Daten Unfälle'!$H:$H,H$70,'Daten Unfälle'!$B:$B,$A92)</f>
        <v>57</v>
      </c>
      <c r="I92" s="2">
        <f>COUNTIFS('Daten Unfälle'!$H:$H,I$70,'Daten Unfälle'!$B:$B,$A92)</f>
        <v>104</v>
      </c>
      <c r="J92" s="2">
        <f>COUNTIFS('Daten Unfälle'!$H:$H,J$70,'Daten Unfälle'!$B:$B,$A92)</f>
        <v>138</v>
      </c>
      <c r="K92" s="2">
        <f>COUNTIFS('Daten Unfälle'!$H:$H,K$70,'Daten Unfälle'!$B:$B,$A92)</f>
        <v>115</v>
      </c>
      <c r="L92" s="2">
        <f>COUNTIFS('Daten Unfälle'!$H:$H,L$70,'Daten Unfälle'!$B:$B,$A92)</f>
        <v>102</v>
      </c>
      <c r="M92" s="2">
        <f>COUNTIFS('Daten Unfälle'!$B:$B,$A92,'Daten Unfälle'!$H:$H,M$70)</f>
        <v>67</v>
      </c>
      <c r="N92" s="2">
        <f t="shared" si="5"/>
        <v>654</v>
      </c>
    </row>
    <row r="93" spans="1:14" x14ac:dyDescent="0.25">
      <c r="A93" s="265" t="s">
        <v>69</v>
      </c>
      <c r="B93" s="2" t="s">
        <v>21534</v>
      </c>
      <c r="C93" s="2">
        <f>COUNTIFS('Daten Unfälle'!$H:$H,C$70,'Daten Unfälle'!$B:$B,$A93)</f>
        <v>4</v>
      </c>
      <c r="D93" s="2">
        <f>COUNTIFS('Daten Unfälle'!$H:$H,D$70,'Daten Unfälle'!$B:$B,$A93)</f>
        <v>3</v>
      </c>
      <c r="E93" s="2">
        <f>COUNTIFS('Daten Unfälle'!$H:$H,E$70,'Daten Unfälle'!$B:$B,$A93)</f>
        <v>10</v>
      </c>
      <c r="F93" s="2">
        <f>COUNTIFS('Daten Unfälle'!$H:$H,F$70,'Daten Unfälle'!$B:$B,$A93)</f>
        <v>30</v>
      </c>
      <c r="G93" s="2">
        <f>COUNTIFS('Daten Unfälle'!$H:$H,G$70,'Daten Unfälle'!$B:$B,$A93)</f>
        <v>53</v>
      </c>
      <c r="H93" s="2">
        <f>COUNTIFS('Daten Unfälle'!$H:$H,H$70,'Daten Unfälle'!$B:$B,$A93)</f>
        <v>81</v>
      </c>
      <c r="I93" s="2">
        <f>COUNTIFS('Daten Unfälle'!$H:$H,I$70,'Daten Unfälle'!$B:$B,$A93)</f>
        <v>92</v>
      </c>
      <c r="J93" s="2">
        <f>COUNTIFS('Daten Unfälle'!$H:$H,J$70,'Daten Unfälle'!$B:$B,$A93)</f>
        <v>144</v>
      </c>
      <c r="K93" s="2">
        <f>COUNTIFS('Daten Unfälle'!$H:$H,K$70,'Daten Unfälle'!$B:$B,$A93)</f>
        <v>61</v>
      </c>
      <c r="L93" s="2">
        <f>COUNTIFS('Daten Unfälle'!$H:$H,L$70,'Daten Unfälle'!$B:$B,$A93)</f>
        <v>57</v>
      </c>
      <c r="M93" s="2">
        <f>COUNTIFS('Daten Unfälle'!$B:$B,$A93,'Daten Unfälle'!$H:$H,M$70)</f>
        <v>40</v>
      </c>
      <c r="N93" s="2">
        <f t="shared" si="5"/>
        <v>575</v>
      </c>
    </row>
    <row r="94" spans="1:14" x14ac:dyDescent="0.25">
      <c r="A94" s="266" t="s">
        <v>87</v>
      </c>
      <c r="B94" s="2" t="s">
        <v>21534</v>
      </c>
      <c r="C94" s="2">
        <f>COUNTIFS('Daten Unfälle'!$H:$H,C$70,'Daten Unfälle'!$B:$B,$A94)</f>
        <v>0</v>
      </c>
      <c r="D94" s="2">
        <f>COUNTIFS('Daten Unfälle'!$H:$H,D$70,'Daten Unfälle'!$B:$B,$A94)</f>
        <v>7</v>
      </c>
      <c r="E94" s="2">
        <f>COUNTIFS('Daten Unfälle'!$H:$H,E$70,'Daten Unfälle'!$B:$B,$A94)</f>
        <v>7</v>
      </c>
      <c r="F94" s="2">
        <f>COUNTIFS('Daten Unfälle'!$H:$H,F$70,'Daten Unfälle'!$B:$B,$A94)</f>
        <v>17</v>
      </c>
      <c r="G94" s="2">
        <f>COUNTIFS('Daten Unfälle'!$H:$H,G$70,'Daten Unfälle'!$B:$B,$A94)</f>
        <v>35</v>
      </c>
      <c r="H94" s="2">
        <f>COUNTIFS('Daten Unfälle'!$H:$H,H$70,'Daten Unfälle'!$B:$B,$A94)</f>
        <v>138</v>
      </c>
      <c r="I94" s="2">
        <f>COUNTIFS('Daten Unfälle'!$H:$H,I$70,'Daten Unfälle'!$B:$B,$A94)</f>
        <v>201</v>
      </c>
      <c r="J94" s="2">
        <f>COUNTIFS('Daten Unfälle'!$H:$H,J$70,'Daten Unfälle'!$B:$B,$A94)</f>
        <v>229</v>
      </c>
      <c r="K94" s="2">
        <f>COUNTIFS('Daten Unfälle'!$H:$H,K$70,'Daten Unfälle'!$B:$B,$A94)</f>
        <v>228</v>
      </c>
      <c r="L94" s="2">
        <f>COUNTIFS('Daten Unfälle'!$H:$H,L$70,'Daten Unfälle'!$B:$B,$A94)</f>
        <v>247</v>
      </c>
      <c r="M94" s="2">
        <f>COUNTIFS('Daten Unfälle'!$B:$B,$A94,'Daten Unfälle'!$H:$H,M$70)</f>
        <v>161</v>
      </c>
      <c r="N94" s="2">
        <f t="shared" si="5"/>
        <v>1270</v>
      </c>
    </row>
    <row r="95" spans="1:14" x14ac:dyDescent="0.25">
      <c r="A95" s="265" t="s">
        <v>190</v>
      </c>
      <c r="B95" s="2" t="s">
        <v>21534</v>
      </c>
      <c r="C95" s="2">
        <f>COUNTIFS('Daten Unfälle'!$H:$H,C$70,'Daten Unfälle'!$B:$B,$A95)</f>
        <v>1</v>
      </c>
      <c r="D95" s="2">
        <f>COUNTIFS('Daten Unfälle'!$H:$H,D$70,'Daten Unfälle'!$B:$B,$A95)</f>
        <v>0</v>
      </c>
      <c r="E95" s="2">
        <f>COUNTIFS('Daten Unfälle'!$H:$H,E$70,'Daten Unfälle'!$B:$B,$A95)</f>
        <v>0</v>
      </c>
      <c r="F95" s="2">
        <f>COUNTIFS('Daten Unfälle'!$H:$H,F$70,'Daten Unfälle'!$B:$B,$A95)</f>
        <v>1</v>
      </c>
      <c r="G95" s="2">
        <f>COUNTIFS('Daten Unfälle'!$H:$H,G$70,'Daten Unfälle'!$B:$B,$A95)</f>
        <v>2</v>
      </c>
      <c r="H95" s="2">
        <f>COUNTIFS('Daten Unfälle'!$H:$H,H$70,'Daten Unfälle'!$B:$B,$A95)</f>
        <v>0</v>
      </c>
      <c r="I95" s="2">
        <f>COUNTIFS('Daten Unfälle'!$H:$H,I$70,'Daten Unfälle'!$B:$B,$A95)</f>
        <v>2</v>
      </c>
      <c r="J95" s="2">
        <f>COUNTIFS('Daten Unfälle'!$H:$H,J$70,'Daten Unfälle'!$B:$B,$A95)</f>
        <v>6</v>
      </c>
      <c r="K95" s="2">
        <f>COUNTIFS('Daten Unfälle'!$H:$H,K$70,'Daten Unfälle'!$B:$B,$A95)</f>
        <v>11</v>
      </c>
      <c r="L95" s="2">
        <f>COUNTIFS('Daten Unfälle'!$H:$H,L$70,'Daten Unfälle'!$B:$B,$A95)</f>
        <v>10</v>
      </c>
      <c r="M95" s="2">
        <f>COUNTIFS('Daten Unfälle'!$B:$B,$A95,'Daten Unfälle'!$H:$H,M$70)</f>
        <v>4</v>
      </c>
      <c r="N95" s="2">
        <f t="shared" si="5"/>
        <v>37</v>
      </c>
    </row>
    <row r="96" spans="1:14" x14ac:dyDescent="0.25">
      <c r="A96" s="266" t="s">
        <v>262</v>
      </c>
      <c r="B96" s="2" t="s">
        <v>21534</v>
      </c>
      <c r="C96" s="2">
        <f>COUNTIFS('Daten Unfälle'!$H:$H,C$70,'Daten Unfälle'!$B:$B,$A96)</f>
        <v>0</v>
      </c>
      <c r="D96" s="2">
        <f>COUNTIFS('Daten Unfälle'!$H:$H,D$70,'Daten Unfälle'!$B:$B,$A96)</f>
        <v>0</v>
      </c>
      <c r="E96" s="2">
        <f>COUNTIFS('Daten Unfälle'!$H:$H,E$70,'Daten Unfälle'!$B:$B,$A96)</f>
        <v>0</v>
      </c>
      <c r="F96" s="2">
        <f>COUNTIFS('Daten Unfälle'!$H:$H,F$70,'Daten Unfälle'!$B:$B,$A96)</f>
        <v>0</v>
      </c>
      <c r="G96" s="2">
        <f>COUNTIFS('Daten Unfälle'!$H:$H,G$70,'Daten Unfälle'!$B:$B,$A96)</f>
        <v>0</v>
      </c>
      <c r="H96" s="2">
        <f>COUNTIFS('Daten Unfälle'!$H:$H,H$70,'Daten Unfälle'!$B:$B,$A96)</f>
        <v>1</v>
      </c>
      <c r="I96" s="2">
        <f>COUNTIFS('Daten Unfälle'!$H:$H,I$70,'Daten Unfälle'!$B:$B,$A96)</f>
        <v>141</v>
      </c>
      <c r="J96" s="2">
        <f>COUNTIFS('Daten Unfälle'!$H:$H,J$70,'Daten Unfälle'!$B:$B,$A96)</f>
        <v>1</v>
      </c>
      <c r="K96" s="2">
        <f>COUNTIFS('Daten Unfälle'!$H:$H,K$70,'Daten Unfälle'!$B:$B,$A96)</f>
        <v>0</v>
      </c>
      <c r="L96" s="2">
        <f>COUNTIFS('Daten Unfälle'!$H:$H,L$70,'Daten Unfälle'!$B:$B,$A96)</f>
        <v>0</v>
      </c>
      <c r="M96" s="2">
        <f>COUNTIFS('Daten Unfälle'!$B:$B,$A96,'Daten Unfälle'!$H:$H,M$70)</f>
        <v>0</v>
      </c>
      <c r="N96" s="2">
        <f t="shared" si="5"/>
        <v>143</v>
      </c>
    </row>
    <row r="97" spans="1:57" x14ac:dyDescent="0.25">
      <c r="A97" s="265" t="s">
        <v>211</v>
      </c>
      <c r="B97" s="2" t="s">
        <v>21534</v>
      </c>
      <c r="C97" s="2">
        <f>COUNTIFS('Daten Unfälle'!$H:$H,C$70,'Daten Unfälle'!$B:$B,$A97)</f>
        <v>7</v>
      </c>
      <c r="D97" s="2">
        <f>COUNTIFS('Daten Unfälle'!$H:$H,D$70,'Daten Unfälle'!$B:$B,$A97)</f>
        <v>16</v>
      </c>
      <c r="E97" s="2">
        <f>COUNTIFS('Daten Unfälle'!$H:$H,E$70,'Daten Unfälle'!$B:$B,$A97)</f>
        <v>26</v>
      </c>
      <c r="F97" s="2">
        <f>COUNTIFS('Daten Unfälle'!$H:$H,F$70,'Daten Unfälle'!$B:$B,$A97)</f>
        <v>36</v>
      </c>
      <c r="G97" s="2">
        <f>COUNTIFS('Daten Unfälle'!$H:$H,G$70,'Daten Unfälle'!$B:$B,$A97)</f>
        <v>41</v>
      </c>
      <c r="H97" s="2">
        <f>COUNTIFS('Daten Unfälle'!$H:$H,H$70,'Daten Unfälle'!$B:$B,$A97)</f>
        <v>80</v>
      </c>
      <c r="I97" s="2">
        <f>COUNTIFS('Daten Unfälle'!$H:$H,I$70,'Daten Unfälle'!$B:$B,$A97)</f>
        <v>144</v>
      </c>
      <c r="J97" s="2">
        <f>COUNTIFS('Daten Unfälle'!$H:$H,J$70,'Daten Unfälle'!$B:$B,$A97)</f>
        <v>290</v>
      </c>
      <c r="K97" s="2">
        <f>COUNTIFS('Daten Unfälle'!$H:$H,K$70,'Daten Unfälle'!$B:$B,$A97)</f>
        <v>540</v>
      </c>
      <c r="L97" s="2">
        <f>COUNTIFS('Daten Unfälle'!$H:$H,L$70,'Daten Unfälle'!$B:$B,$A97)</f>
        <v>936</v>
      </c>
      <c r="M97" s="2">
        <f>COUNTIFS('Daten Unfälle'!$B:$B,$A97,'Daten Unfälle'!$H:$H,M$70)</f>
        <v>658</v>
      </c>
      <c r="N97" s="2">
        <f t="shared" si="5"/>
        <v>2774</v>
      </c>
    </row>
    <row r="98" spans="1:57" x14ac:dyDescent="0.25">
      <c r="A98" s="267" t="s">
        <v>21534</v>
      </c>
      <c r="B98" s="2" t="s">
        <v>21534</v>
      </c>
      <c r="C98" s="2">
        <f>COUNTIFS('Daten Unfälle'!$H:$H,C$70)</f>
        <v>14</v>
      </c>
      <c r="D98" s="2">
        <f>COUNTIFS('Daten Unfälle'!$H:$H,D$70)</f>
        <v>32</v>
      </c>
      <c r="E98" s="2">
        <f>COUNTIFS('Daten Unfälle'!$H:$H,E$70)</f>
        <v>64</v>
      </c>
      <c r="F98" s="2">
        <f>COUNTIFS('Daten Unfälle'!$H:$H,F$70)</f>
        <v>99</v>
      </c>
      <c r="G98" s="2">
        <f>COUNTIFS('Daten Unfälle'!$H:$H,G$70)</f>
        <v>159</v>
      </c>
      <c r="H98" s="2">
        <f>COUNTIFS('Daten Unfälle'!$H:$H,H$70)</f>
        <v>357</v>
      </c>
      <c r="I98" s="2">
        <f>COUNTIFS('Daten Unfälle'!$H:$H,I$70)</f>
        <v>685</v>
      </c>
      <c r="J98" s="2">
        <f>COUNTIFS('Daten Unfälle'!$H:$H,J$70)</f>
        <v>808</v>
      </c>
      <c r="K98" s="2">
        <f>COUNTIFS('Daten Unfälle'!$H:$H,K$70)</f>
        <v>955</v>
      </c>
      <c r="L98" s="2">
        <f>COUNTIFS('Daten Unfälle'!$H:$H,L$70)</f>
        <v>1358</v>
      </c>
      <c r="M98" s="2">
        <f>COUNTIFS('Daten Unfälle'!$H:$H,M$70)</f>
        <v>934</v>
      </c>
      <c r="N98" s="2">
        <f t="shared" si="5"/>
        <v>5465</v>
      </c>
    </row>
    <row r="106" spans="1:57" x14ac:dyDescent="0.25">
      <c r="A106" s="479" t="s">
        <v>21536</v>
      </c>
      <c r="B106" s="2" t="s">
        <v>154</v>
      </c>
      <c r="C106" s="2" t="str">
        <f t="shared" ref="C106:L106" si="6">IF(SUM(C71:C76)=C77,"OK","Fehler")</f>
        <v>OK</v>
      </c>
      <c r="D106" s="2" t="str">
        <f t="shared" si="6"/>
        <v>OK</v>
      </c>
      <c r="E106" s="2" t="str">
        <f t="shared" si="6"/>
        <v>OK</v>
      </c>
      <c r="F106" s="2" t="str">
        <f t="shared" si="6"/>
        <v>OK</v>
      </c>
      <c r="G106" s="2" t="str">
        <f t="shared" si="6"/>
        <v>OK</v>
      </c>
      <c r="H106" s="2" t="str">
        <f t="shared" si="6"/>
        <v>OK</v>
      </c>
      <c r="I106" s="2" t="str">
        <f t="shared" si="6"/>
        <v>OK</v>
      </c>
      <c r="J106" s="2" t="str">
        <f t="shared" si="6"/>
        <v>OK</v>
      </c>
      <c r="K106" s="2" t="str">
        <f t="shared" si="6"/>
        <v>OK</v>
      </c>
      <c r="L106" s="2" t="str">
        <f t="shared" si="6"/>
        <v>OK</v>
      </c>
      <c r="M106" s="2" t="str">
        <f>IF(SUM(N71:N76)=N77,"OK","Fehler")</f>
        <v>OK</v>
      </c>
    </row>
    <row r="107" spans="1:57" x14ac:dyDescent="0.25">
      <c r="A107" s="479"/>
      <c r="B107" s="2" t="s">
        <v>79</v>
      </c>
      <c r="C107" s="2" t="str">
        <f t="shared" ref="C107:L107" si="7">IF(SUM(C78:C83)=C84,"OK","Fehler")</f>
        <v>OK</v>
      </c>
      <c r="D107" s="2" t="str">
        <f t="shared" si="7"/>
        <v>OK</v>
      </c>
      <c r="E107" s="2" t="str">
        <f t="shared" si="7"/>
        <v>OK</v>
      </c>
      <c r="F107" s="2" t="str">
        <f t="shared" si="7"/>
        <v>Fehler</v>
      </c>
      <c r="G107" s="2" t="str">
        <f t="shared" si="7"/>
        <v>OK</v>
      </c>
      <c r="H107" s="2" t="str">
        <f t="shared" si="7"/>
        <v>OK</v>
      </c>
      <c r="I107" s="2" t="str">
        <f t="shared" si="7"/>
        <v>OK</v>
      </c>
      <c r="J107" s="2" t="str">
        <f t="shared" si="7"/>
        <v>OK</v>
      </c>
      <c r="K107" s="2" t="str">
        <f t="shared" si="7"/>
        <v>OK</v>
      </c>
      <c r="L107" s="2" t="str">
        <f t="shared" si="7"/>
        <v>Fehler</v>
      </c>
      <c r="M107" s="2" t="str">
        <f>IF(SUM(N78:N83)=N84,"OK","Fehler")</f>
        <v>Fehler</v>
      </c>
    </row>
    <row r="108" spans="1:57" x14ac:dyDescent="0.25">
      <c r="A108" s="479"/>
      <c r="B108" s="2" t="s">
        <v>202</v>
      </c>
      <c r="C108" s="2" t="str">
        <f t="shared" ref="C108:L108" si="8">IF(SUM(C85:C90)=C91,"OK","Fehler")</f>
        <v>OK</v>
      </c>
      <c r="D108" s="2" t="str">
        <f t="shared" si="8"/>
        <v>OK</v>
      </c>
      <c r="E108" s="2" t="str">
        <f t="shared" si="8"/>
        <v>OK</v>
      </c>
      <c r="F108" s="2" t="str">
        <f t="shared" si="8"/>
        <v>OK</v>
      </c>
      <c r="G108" s="2" t="str">
        <f t="shared" si="8"/>
        <v>OK</v>
      </c>
      <c r="H108" s="2" t="str">
        <f t="shared" si="8"/>
        <v>OK</v>
      </c>
      <c r="I108" s="2" t="str">
        <f t="shared" si="8"/>
        <v>Fehler</v>
      </c>
      <c r="J108" s="2" t="str">
        <f t="shared" si="8"/>
        <v>OK</v>
      </c>
      <c r="K108" s="2" t="str">
        <f t="shared" si="8"/>
        <v>OK</v>
      </c>
      <c r="L108" s="2" t="str">
        <f t="shared" si="8"/>
        <v>OK</v>
      </c>
      <c r="M108" s="2" t="str">
        <f>IF(SUM(N85:N90)=N91,"OK","Fehler")</f>
        <v>Fehler</v>
      </c>
    </row>
    <row r="112" spans="1:57" x14ac:dyDescent="0.25">
      <c r="A112" s="2" t="s">
        <v>21630</v>
      </c>
      <c r="B112" s="85" t="s">
        <v>21631</v>
      </c>
      <c r="C112" s="85" t="s">
        <v>21632</v>
      </c>
      <c r="D112" s="85" t="s">
        <v>21633</v>
      </c>
      <c r="E112" s="85" t="s">
        <v>21634</v>
      </c>
      <c r="F112" s="85" t="s">
        <v>21635</v>
      </c>
      <c r="G112" s="85" t="s">
        <v>21636</v>
      </c>
      <c r="H112" s="85" t="s">
        <v>21637</v>
      </c>
      <c r="I112" s="85" t="s">
        <v>21638</v>
      </c>
      <c r="J112" s="85" t="s">
        <v>21639</v>
      </c>
      <c r="K112" s="85" t="s">
        <v>21640</v>
      </c>
      <c r="L112" s="85" t="s">
        <v>21641</v>
      </c>
      <c r="M112" s="85" t="s">
        <v>21642</v>
      </c>
      <c r="N112" s="85" t="s">
        <v>21643</v>
      </c>
      <c r="O112" s="85" t="s">
        <v>21644</v>
      </c>
      <c r="P112" s="85" t="s">
        <v>21645</v>
      </c>
      <c r="Q112" s="85" t="s">
        <v>21646</v>
      </c>
      <c r="R112" s="85" t="s">
        <v>21647</v>
      </c>
      <c r="S112" s="85" t="s">
        <v>21648</v>
      </c>
      <c r="T112" s="85" t="s">
        <v>21649</v>
      </c>
      <c r="U112" s="85" t="s">
        <v>21650</v>
      </c>
      <c r="V112" s="85" t="s">
        <v>21651</v>
      </c>
      <c r="W112" s="85" t="s">
        <v>21652</v>
      </c>
      <c r="X112" s="85" t="s">
        <v>21653</v>
      </c>
      <c r="Y112" s="85" t="s">
        <v>21654</v>
      </c>
      <c r="Z112" s="85" t="s">
        <v>21655</v>
      </c>
      <c r="AA112" s="85" t="s">
        <v>21656</v>
      </c>
      <c r="AB112" s="85" t="s">
        <v>21657</v>
      </c>
      <c r="AC112" s="85" t="s">
        <v>21658</v>
      </c>
      <c r="AD112" s="85" t="s">
        <v>21659</v>
      </c>
      <c r="AE112" s="85" t="s">
        <v>21660</v>
      </c>
      <c r="AF112" s="85" t="s">
        <v>21661</v>
      </c>
      <c r="AG112" s="85" t="s">
        <v>21662</v>
      </c>
      <c r="AH112" s="85" t="s">
        <v>21663</v>
      </c>
      <c r="AI112" s="85" t="s">
        <v>21664</v>
      </c>
      <c r="AJ112" s="85" t="s">
        <v>21665</v>
      </c>
      <c r="AK112" s="85" t="s">
        <v>21666</v>
      </c>
      <c r="AL112" s="85" t="s">
        <v>21667</v>
      </c>
      <c r="AM112" s="85" t="s">
        <v>21668</v>
      </c>
      <c r="AN112" s="85" t="s">
        <v>21669</v>
      </c>
      <c r="AO112" s="85" t="s">
        <v>21670</v>
      </c>
      <c r="AP112" s="85" t="s">
        <v>21671</v>
      </c>
      <c r="AQ112" s="85" t="s">
        <v>21672</v>
      </c>
      <c r="AR112" s="85" t="s">
        <v>21673</v>
      </c>
      <c r="AS112" s="85" t="s">
        <v>21674</v>
      </c>
      <c r="AT112" s="85" t="s">
        <v>21675</v>
      </c>
      <c r="AU112" s="85" t="s">
        <v>21676</v>
      </c>
      <c r="AV112" s="85" t="s">
        <v>21677</v>
      </c>
      <c r="AW112" s="85" t="s">
        <v>21678</v>
      </c>
      <c r="AX112" s="85" t="s">
        <v>21679</v>
      </c>
      <c r="AY112" s="85" t="s">
        <v>21680</v>
      </c>
      <c r="AZ112" s="85" t="s">
        <v>21681</v>
      </c>
      <c r="BA112" s="85" t="s">
        <v>21682</v>
      </c>
      <c r="BB112" s="85" t="s">
        <v>21683</v>
      </c>
      <c r="BC112" s="85" t="s">
        <v>21684</v>
      </c>
      <c r="BD112" s="85" t="s">
        <v>21685</v>
      </c>
      <c r="BE112" s="85" t="s">
        <v>21686</v>
      </c>
    </row>
    <row r="113" spans="1:57" hidden="1" x14ac:dyDescent="0.25">
      <c r="A113" s="265" t="s">
        <v>135</v>
      </c>
      <c r="B113" s="2">
        <f>COUNTIFS('Daten Unfälle'!$G:$G,MONTH(B$112),'Daten Unfälle'!$H:$H,YEAR(B$112),'Daten Unfälle'!$B:$B,$A113)</f>
        <v>4</v>
      </c>
      <c r="C113" s="2">
        <f>COUNTIFS('Daten Unfälle'!$G:$G,MONTH(C$112),'Daten Unfälle'!$H:$H,YEAR(C$112),'Daten Unfälle'!$B:$B,$A113)</f>
        <v>7</v>
      </c>
      <c r="D113" s="2">
        <f>COUNTIFS('Daten Unfälle'!$G:$G,MONTH(D$112),'Daten Unfälle'!$H:$H,YEAR(D$112),'Daten Unfälle'!$B:$B,$A113)</f>
        <v>7</v>
      </c>
      <c r="E113" s="2">
        <f>COUNTIFS('Daten Unfälle'!$G:$G,MONTH(E$112),'Daten Unfälle'!$H:$H,YEAR(E$112),'Daten Unfälle'!$B:$B,$A113)</f>
        <v>8</v>
      </c>
      <c r="F113" s="2">
        <f>COUNTIFS('Daten Unfälle'!$G:$G,MONTH(F$112),'Daten Unfälle'!$H:$H,YEAR(F$112),'Daten Unfälle'!$B:$B,$A113)</f>
        <v>5</v>
      </c>
      <c r="G113" s="2">
        <f>COUNTIFS('Daten Unfälle'!$G:$G,MONTH(G$112),'Daten Unfälle'!$H:$H,YEAR(G$112),'Daten Unfälle'!$B:$B,$A113)</f>
        <v>16</v>
      </c>
      <c r="H113" s="2">
        <f>COUNTIFS('Daten Unfälle'!$G:$G,MONTH(H$112),'Daten Unfälle'!$H:$H,YEAR(H$112),'Daten Unfälle'!$B:$B,$A113)</f>
        <v>12</v>
      </c>
      <c r="I113" s="2">
        <f>COUNTIFS('Daten Unfälle'!$G:$G,MONTH(I$112),'Daten Unfälle'!$H:$H,YEAR(I$112),'Daten Unfälle'!$B:$B,$A113)</f>
        <v>5</v>
      </c>
      <c r="J113" s="2">
        <f>COUNTIFS('Daten Unfälle'!$G:$G,MONTH(J$112),'Daten Unfälle'!$H:$H,YEAR(J$112),'Daten Unfälle'!$B:$B,$A113)</f>
        <v>13</v>
      </c>
      <c r="K113" s="2">
        <f>COUNTIFS('Daten Unfälle'!$G:$G,MONTH(K$112),'Daten Unfälle'!$H:$H,YEAR(K$112),'Daten Unfälle'!$B:$B,$A113)</f>
        <v>13</v>
      </c>
      <c r="L113" s="2">
        <f>COUNTIFS('Daten Unfälle'!$G:$G,MONTH(L$112),'Daten Unfälle'!$H:$H,YEAR(L$112),'Daten Unfälle'!$B:$B,$A113)</f>
        <v>3</v>
      </c>
      <c r="M113" s="2">
        <f>COUNTIFS('Daten Unfälle'!$G:$G,MONTH(M$112),'Daten Unfälle'!$H:$H,YEAR(M$112),'Daten Unfälle'!$B:$B,$A113)</f>
        <v>11</v>
      </c>
      <c r="N113" s="2">
        <f>COUNTIFS('Daten Unfälle'!$G:$G,MONTH(N$112),'Daten Unfälle'!$H:$H,YEAR(N$112),'Daten Unfälle'!$B:$B,$A113)</f>
        <v>9</v>
      </c>
      <c r="O113" s="2">
        <f>COUNTIFS('Daten Unfälle'!$G:$G,MONTH(O$112),'Daten Unfälle'!$H:$H,YEAR(O$112),'Daten Unfälle'!$B:$B,$A113)</f>
        <v>12</v>
      </c>
      <c r="P113" s="2">
        <f>COUNTIFS('Daten Unfälle'!$G:$G,MONTH(P$112),'Daten Unfälle'!$H:$H,YEAR(P$112),'Daten Unfälle'!$B:$B,$A113)</f>
        <v>10</v>
      </c>
      <c r="Q113" s="2">
        <f>COUNTIFS('Daten Unfälle'!$G:$G,MONTH(Q$112),'Daten Unfälle'!$H:$H,YEAR(Q$112),'Daten Unfälle'!$B:$B,$A113)</f>
        <v>9</v>
      </c>
      <c r="R113" s="2">
        <f>COUNTIFS('Daten Unfälle'!$G:$G,MONTH(R$112),'Daten Unfälle'!$H:$H,YEAR(R$112),'Daten Unfälle'!$B:$B,$A113)</f>
        <v>15</v>
      </c>
      <c r="S113" s="2">
        <f>COUNTIFS('Daten Unfälle'!$G:$G,MONTH(S$112),'Daten Unfälle'!$H:$H,YEAR(S$112),'Daten Unfälle'!$B:$B,$A113)</f>
        <v>13</v>
      </c>
      <c r="T113" s="2">
        <f>COUNTIFS('Daten Unfälle'!$G:$G,MONTH(T$112),'Daten Unfälle'!$H:$H,YEAR(T$112),'Daten Unfälle'!$B:$B,$A113)</f>
        <v>14</v>
      </c>
      <c r="U113" s="2">
        <f>COUNTIFS('Daten Unfälle'!$G:$G,MONTH(U$112),'Daten Unfälle'!$H:$H,YEAR(U$112),'Daten Unfälle'!$B:$B,$A113)</f>
        <v>8</v>
      </c>
      <c r="V113" s="2">
        <f>COUNTIFS('Daten Unfälle'!$G:$G,MONTH(V$112),'Daten Unfälle'!$H:$H,YEAR(V$112),'Daten Unfälle'!$B:$B,$A113)</f>
        <v>13</v>
      </c>
      <c r="W113" s="2">
        <f>COUNTIFS('Daten Unfälle'!$G:$G,MONTH(W$112),'Daten Unfälle'!$H:$H,YEAR(W$112),'Daten Unfälle'!$B:$B,$A113)</f>
        <v>16</v>
      </c>
      <c r="X113" s="2">
        <f>COUNTIFS('Daten Unfälle'!$G:$G,MONTH(X$112),'Daten Unfälle'!$H:$H,YEAR(X$112),'Daten Unfälle'!$B:$B,$A113)</f>
        <v>10</v>
      </c>
      <c r="Y113" s="2">
        <f>COUNTIFS('Daten Unfälle'!$G:$G,MONTH(Y$112),'Daten Unfälle'!$H:$H,YEAR(Y$112),'Daten Unfälle'!$B:$B,$A113)</f>
        <v>9</v>
      </c>
      <c r="Z113" s="2">
        <f>COUNTIFS('Daten Unfälle'!$G:$G,MONTH(Z$112),'Daten Unfälle'!$H:$H,YEAR(Z$112),'Daten Unfälle'!$B:$B,$A113)</f>
        <v>11</v>
      </c>
      <c r="AA113" s="2">
        <f>COUNTIFS('Daten Unfälle'!$G:$G,MONTH(AA$112),'Daten Unfälle'!$H:$H,YEAR(AA$112),'Daten Unfälle'!$B:$B,$A113)</f>
        <v>2</v>
      </c>
      <c r="AB113" s="2">
        <f>COUNTIFS('Daten Unfälle'!$G:$G,MONTH(AB$112),'Daten Unfälle'!$H:$H,YEAR(AB$112),'Daten Unfälle'!$B:$B,$A113)</f>
        <v>9</v>
      </c>
      <c r="AC113" s="2">
        <f>COUNTIFS('Daten Unfälle'!$G:$G,MONTH(AC$112),'Daten Unfälle'!$H:$H,YEAR(AC$112),'Daten Unfälle'!$B:$B,$A113)</f>
        <v>11</v>
      </c>
      <c r="AD113" s="2">
        <f>COUNTIFS('Daten Unfälle'!$G:$G,MONTH(AD$112),'Daten Unfälle'!$H:$H,YEAR(AD$112),'Daten Unfälle'!$B:$B,$A113)</f>
        <v>6</v>
      </c>
      <c r="AE113" s="2">
        <f>COUNTIFS('Daten Unfälle'!$G:$G,MONTH(AE$112),'Daten Unfälle'!$H:$H,YEAR(AE$112),'Daten Unfälle'!$B:$B,$A113)</f>
        <v>14</v>
      </c>
      <c r="AF113" s="2">
        <f>COUNTIFS('Daten Unfälle'!$G:$G,MONTH(AF$112),'Daten Unfälle'!$H:$H,YEAR(AF$112),'Daten Unfälle'!$B:$B,$A113)</f>
        <v>12</v>
      </c>
      <c r="AG113" s="2">
        <f>COUNTIFS('Daten Unfälle'!$G:$G,MONTH(AG$112),'Daten Unfälle'!$H:$H,YEAR(AG$112),'Daten Unfälle'!$B:$B,$A113)</f>
        <v>8</v>
      </c>
      <c r="AH113" s="2">
        <f>COUNTIFS('Daten Unfälle'!$G:$G,MONTH(AH$112),'Daten Unfälle'!$H:$H,YEAR(AH$112),'Daten Unfälle'!$B:$B,$A113)</f>
        <v>12</v>
      </c>
      <c r="AI113" s="2">
        <f>COUNTIFS('Daten Unfälle'!$G:$G,MONTH(AI$112),'Daten Unfälle'!$H:$H,YEAR(AI$112),'Daten Unfälle'!$B:$B,$A113)</f>
        <v>13</v>
      </c>
      <c r="AJ113" s="2">
        <f>COUNTIFS('Daten Unfälle'!$G:$G,MONTH(AJ$112),'Daten Unfälle'!$H:$H,YEAR(AJ$112),'Daten Unfälle'!$B:$B,$A113)</f>
        <v>11</v>
      </c>
      <c r="AK113" s="2">
        <f>COUNTIFS('Daten Unfälle'!$G:$G,MONTH(AK$112),'Daten Unfälle'!$H:$H,YEAR(AK$112),'Daten Unfälle'!$B:$B,$A113)</f>
        <v>6</v>
      </c>
      <c r="AL113" s="2">
        <f>COUNTIFS('Daten Unfälle'!$G:$G,MONTH(AL$112),'Daten Unfälle'!$H:$H,YEAR(AL$112),'Daten Unfälle'!$B:$B,$A113)</f>
        <v>3</v>
      </c>
      <c r="AM113" s="2">
        <f>COUNTIFS('Daten Unfälle'!$G:$G,MONTH(AM$112),'Daten Unfälle'!$H:$H,YEAR(AM$112),'Daten Unfälle'!$B:$B,$A113)</f>
        <v>4</v>
      </c>
      <c r="AN113" s="2">
        <f>COUNTIFS('Daten Unfälle'!$G:$G,MONTH(AN$112),'Daten Unfälle'!$H:$H,YEAR(AN$112),'Daten Unfälle'!$B:$B,$A113)</f>
        <v>9</v>
      </c>
      <c r="AO113" s="2">
        <f>COUNTIFS('Daten Unfälle'!$G:$G,MONTH(AO$112),'Daten Unfälle'!$H:$H,YEAR(AO$112),'Daten Unfälle'!$B:$B,$A113)</f>
        <v>4</v>
      </c>
      <c r="AP113" s="2">
        <f>COUNTIFS('Daten Unfälle'!$G:$G,MONTH(AP$112),'Daten Unfälle'!$H:$H,YEAR(AP$112),'Daten Unfälle'!$B:$B,$A113)</f>
        <v>9</v>
      </c>
      <c r="AQ113" s="2">
        <f>COUNTIFS('Daten Unfälle'!$G:$G,MONTH(AQ$112),'Daten Unfälle'!$H:$H,YEAR(AQ$112),'Daten Unfälle'!$B:$B,$A113)</f>
        <v>11</v>
      </c>
      <c r="AR113" s="2">
        <f>COUNTIFS('Daten Unfälle'!$G:$G,MONTH(AR$112),'Daten Unfälle'!$H:$H,YEAR(AR$112),'Daten Unfälle'!$B:$B,$A113)</f>
        <v>19</v>
      </c>
      <c r="AS113" s="2">
        <f>COUNTIFS('Daten Unfälle'!$G:$G,MONTH(AS$112),'Daten Unfälle'!$H:$H,YEAR(AS$112),'Daten Unfälle'!$B:$B,$A113)</f>
        <v>7</v>
      </c>
      <c r="AT113" s="2">
        <f>COUNTIFS('Daten Unfälle'!$G:$G,MONTH(AT$112),'Daten Unfälle'!$H:$H,YEAR(AT$112),'Daten Unfälle'!$B:$B,$A113)</f>
        <v>11</v>
      </c>
      <c r="AU113" s="2">
        <f>COUNTIFS('Daten Unfälle'!$G:$G,MONTH(AU$112),'Daten Unfälle'!$H:$H,YEAR(AU$112),'Daten Unfälle'!$B:$B,$A113)</f>
        <v>10</v>
      </c>
      <c r="AV113" s="2">
        <f>COUNTIFS('Daten Unfälle'!$G:$G,MONTH(AV$112),'Daten Unfälle'!$H:$H,YEAR(AV$112),'Daten Unfälle'!$B:$B,$A113)</f>
        <v>12</v>
      </c>
      <c r="AW113" s="2">
        <f>COUNTIFS('Daten Unfälle'!$G:$G,MONTH(AW$112),'Daten Unfälle'!$H:$H,YEAR(AW$112),'Daten Unfälle'!$B:$B,$A113)</f>
        <v>3</v>
      </c>
      <c r="AX113" s="2">
        <f>COUNTIFS('Daten Unfälle'!$G:$G,MONTH(AX$112),'Daten Unfälle'!$H:$H,YEAR(AX$112),'Daten Unfälle'!$B:$B,$A113)</f>
        <v>3</v>
      </c>
      <c r="AY113" s="2">
        <f>COUNTIFS('Daten Unfälle'!$G:$G,MONTH(AY$112),'Daten Unfälle'!$H:$H,YEAR(AY$112),'Daten Unfälle'!$B:$B,$A113)</f>
        <v>3</v>
      </c>
      <c r="AZ113" s="2">
        <f>COUNTIFS('Daten Unfälle'!$G:$G,MONTH(AZ$112),'Daten Unfälle'!$H:$H,YEAR(AZ$112),'Daten Unfälle'!$B:$B,$A113)</f>
        <v>5</v>
      </c>
      <c r="BA113" s="2">
        <f>COUNTIFS('Daten Unfälle'!$G:$G,MONTH(BA$112),'Daten Unfälle'!$H:$H,YEAR(BA$112),'Daten Unfälle'!$B:$B,$A113)</f>
        <v>4</v>
      </c>
      <c r="BB113" s="2">
        <f>COUNTIFS('Daten Unfälle'!$G:$G,MONTH(BB$112),'Daten Unfälle'!$H:$H,YEAR(BB$112),'Daten Unfälle'!$B:$B,$A113)</f>
        <v>13</v>
      </c>
      <c r="BC113" s="2">
        <f>COUNTIFS('Daten Unfälle'!$G:$G,MONTH(BC$112),'Daten Unfälle'!$H:$H,YEAR(BC$112),'Daten Unfälle'!$B:$B,$A113)</f>
        <v>11</v>
      </c>
      <c r="BD113" s="2">
        <f>COUNTIFS('Daten Unfälle'!$G:$G,MONTH(BD$112),'Daten Unfälle'!$H:$H,YEAR(BD$112),'Daten Unfälle'!$B:$B,$A113)</f>
        <v>5</v>
      </c>
      <c r="BE113" s="2">
        <f>COUNTIFS('Daten Unfälle'!$G:$G,MONTH(BE$112),'Daten Unfälle'!$H:$H,YEAR(BE$112),'Daten Unfälle'!$B:$B,$A113)</f>
        <v>4</v>
      </c>
    </row>
    <row r="114" spans="1:57" x14ac:dyDescent="0.25">
      <c r="A114" s="266" t="s">
        <v>69</v>
      </c>
      <c r="B114" s="2">
        <f>COUNTIFS('Daten Unfälle'!$G:$G,MONTH(B$112),'Daten Unfälle'!$H:$H,YEAR(B$112),'Daten Unfälle'!$B:$B,$A114)</f>
        <v>6</v>
      </c>
      <c r="C114" s="2">
        <f>COUNTIFS('Daten Unfälle'!$G:$G,MONTH(C$112),'Daten Unfälle'!$H:$H,YEAR(C$112),'Daten Unfälle'!$B:$B,$A114)</f>
        <v>5</v>
      </c>
      <c r="D114" s="2">
        <f>COUNTIFS('Daten Unfälle'!$G:$G,MONTH(D$112),'Daten Unfälle'!$H:$H,YEAR(D$112),'Daten Unfälle'!$B:$B,$A114)</f>
        <v>4</v>
      </c>
      <c r="E114" s="2">
        <f>COUNTIFS('Daten Unfälle'!$G:$G,MONTH(E$112),'Daten Unfälle'!$H:$H,YEAR(E$112),'Daten Unfälle'!$B:$B,$A114)</f>
        <v>9</v>
      </c>
      <c r="F114" s="2">
        <f>COUNTIFS('Daten Unfälle'!$G:$G,MONTH(F$112),'Daten Unfälle'!$H:$H,YEAR(F$112),'Daten Unfälle'!$B:$B,$A114)</f>
        <v>3</v>
      </c>
      <c r="G114" s="2">
        <f>COUNTIFS('Daten Unfälle'!$G:$G,MONTH(G$112),'Daten Unfälle'!$H:$H,YEAR(G$112),'Daten Unfälle'!$B:$B,$A114)</f>
        <v>6</v>
      </c>
      <c r="H114" s="2">
        <f>COUNTIFS('Daten Unfälle'!$G:$G,MONTH(H$112),'Daten Unfälle'!$H:$H,YEAR(H$112),'Daten Unfälle'!$B:$B,$A114)</f>
        <v>10</v>
      </c>
      <c r="I114" s="2">
        <f>COUNTIFS('Daten Unfälle'!$G:$G,MONTH(I$112),'Daten Unfälle'!$H:$H,YEAR(I$112),'Daten Unfälle'!$B:$B,$A114)</f>
        <v>11</v>
      </c>
      <c r="J114" s="2">
        <f>COUNTIFS('Daten Unfälle'!$G:$G,MONTH(J$112),'Daten Unfälle'!$H:$H,YEAR(J$112),'Daten Unfälle'!$B:$B,$A114)</f>
        <v>18</v>
      </c>
      <c r="K114" s="2">
        <f>COUNTIFS('Daten Unfälle'!$G:$G,MONTH(K$112),'Daten Unfälle'!$H:$H,YEAR(K$112),'Daten Unfälle'!$B:$B,$A114)</f>
        <v>6</v>
      </c>
      <c r="L114" s="2">
        <f>COUNTIFS('Daten Unfälle'!$G:$G,MONTH(L$112),'Daten Unfälle'!$H:$H,YEAR(L$112),'Daten Unfälle'!$B:$B,$A114)</f>
        <v>9</v>
      </c>
      <c r="M114" s="2">
        <f>COUNTIFS('Daten Unfälle'!$G:$G,MONTH(M$112),'Daten Unfälle'!$H:$H,YEAR(M$112),'Daten Unfälle'!$B:$B,$A114)</f>
        <v>5</v>
      </c>
      <c r="N114" s="2">
        <f>COUNTIFS('Daten Unfälle'!$G:$G,MONTH(N$112),'Daten Unfälle'!$H:$H,YEAR(N$112),'Daten Unfälle'!$B:$B,$A114)</f>
        <v>2</v>
      </c>
      <c r="O114" s="2">
        <f>COUNTIFS('Daten Unfälle'!$G:$G,MONTH(O$112),'Daten Unfälle'!$H:$H,YEAR(O$112),'Daten Unfälle'!$B:$B,$A114)</f>
        <v>17</v>
      </c>
      <c r="P114" s="2">
        <f>COUNTIFS('Daten Unfälle'!$G:$G,MONTH(P$112),'Daten Unfälle'!$H:$H,YEAR(P$112),'Daten Unfälle'!$B:$B,$A114)</f>
        <v>5</v>
      </c>
      <c r="Q114" s="2">
        <f>COUNTIFS('Daten Unfälle'!$G:$G,MONTH(Q$112),'Daten Unfälle'!$H:$H,YEAR(Q$112),'Daten Unfälle'!$B:$B,$A114)</f>
        <v>14</v>
      </c>
      <c r="R114" s="2">
        <f>COUNTIFS('Daten Unfälle'!$G:$G,MONTH(R$112),'Daten Unfälle'!$H:$H,YEAR(R$112),'Daten Unfälle'!$B:$B,$A114)</f>
        <v>10</v>
      </c>
      <c r="S114" s="2">
        <f>COUNTIFS('Daten Unfälle'!$G:$G,MONTH(S$112),'Daten Unfälle'!$H:$H,YEAR(S$112),'Daten Unfälle'!$B:$B,$A114)</f>
        <v>10</v>
      </c>
      <c r="T114" s="2">
        <f>COUNTIFS('Daten Unfälle'!$G:$G,MONTH(T$112),'Daten Unfälle'!$H:$H,YEAR(T$112),'Daten Unfälle'!$B:$B,$A114)</f>
        <v>16</v>
      </c>
      <c r="U114" s="2">
        <f>COUNTIFS('Daten Unfälle'!$G:$G,MONTH(U$112),'Daten Unfälle'!$H:$H,YEAR(U$112),'Daten Unfälle'!$B:$B,$A114)</f>
        <v>12</v>
      </c>
      <c r="V114" s="2">
        <f>COUNTIFS('Daten Unfälle'!$G:$G,MONTH(V$112),'Daten Unfälle'!$H:$H,YEAR(V$112),'Daten Unfälle'!$B:$B,$A114)</f>
        <v>17</v>
      </c>
      <c r="W114" s="2">
        <f>COUNTIFS('Daten Unfälle'!$G:$G,MONTH(W$112),'Daten Unfälle'!$H:$H,YEAR(W$112),'Daten Unfälle'!$B:$B,$A114)</f>
        <v>16</v>
      </c>
      <c r="X114" s="2">
        <f>COUNTIFS('Daten Unfälle'!$G:$G,MONTH(X$112),'Daten Unfälle'!$H:$H,YEAR(X$112),'Daten Unfälle'!$B:$B,$A114)</f>
        <v>16</v>
      </c>
      <c r="Y114" s="2">
        <f>COUNTIFS('Daten Unfälle'!$G:$G,MONTH(Y$112),'Daten Unfälle'!$H:$H,YEAR(Y$112),'Daten Unfälle'!$B:$B,$A114)</f>
        <v>9</v>
      </c>
      <c r="Z114" s="2">
        <f>COUNTIFS('Daten Unfälle'!$G:$G,MONTH(Z$112),'Daten Unfälle'!$H:$H,YEAR(Z$112),'Daten Unfälle'!$B:$B,$A114)</f>
        <v>4</v>
      </c>
      <c r="AA114" s="2">
        <f>COUNTIFS('Daten Unfälle'!$G:$G,MONTH(AA$112),'Daten Unfälle'!$H:$H,YEAR(AA$112),'Daten Unfälle'!$B:$B,$A114)</f>
        <v>4</v>
      </c>
      <c r="AB114" s="2">
        <f>COUNTIFS('Daten Unfälle'!$G:$G,MONTH(AB$112),'Daten Unfälle'!$H:$H,YEAR(AB$112),'Daten Unfälle'!$B:$B,$A114)</f>
        <v>6</v>
      </c>
      <c r="AC114" s="2">
        <f>COUNTIFS('Daten Unfälle'!$G:$G,MONTH(AC$112),'Daten Unfälle'!$H:$H,YEAR(AC$112),'Daten Unfälle'!$B:$B,$A114)</f>
        <v>8</v>
      </c>
      <c r="AD114" s="2">
        <f>COUNTIFS('Daten Unfälle'!$G:$G,MONTH(AD$112),'Daten Unfälle'!$H:$H,YEAR(AD$112),'Daten Unfälle'!$B:$B,$A114)</f>
        <v>4</v>
      </c>
      <c r="AE114" s="2">
        <f>COUNTIFS('Daten Unfälle'!$G:$G,MONTH(AE$112),'Daten Unfälle'!$H:$H,YEAR(AE$112),'Daten Unfälle'!$B:$B,$A114)</f>
        <v>8</v>
      </c>
      <c r="AF114" s="2">
        <f>COUNTIFS('Daten Unfälle'!$G:$G,MONTH(AF$112),'Daten Unfälle'!$H:$H,YEAR(AF$112),'Daten Unfälle'!$B:$B,$A114)</f>
        <v>4</v>
      </c>
      <c r="AG114" s="2">
        <f>COUNTIFS('Daten Unfälle'!$G:$G,MONTH(AG$112),'Daten Unfälle'!$H:$H,YEAR(AG$112),'Daten Unfälle'!$B:$B,$A114)</f>
        <v>5</v>
      </c>
      <c r="AH114" s="2">
        <f>COUNTIFS('Daten Unfälle'!$G:$G,MONTH(AH$112),'Daten Unfälle'!$H:$H,YEAR(AH$112),'Daten Unfälle'!$B:$B,$A114)</f>
        <v>5</v>
      </c>
      <c r="AI114" s="2">
        <f>COUNTIFS('Daten Unfälle'!$G:$G,MONTH(AI$112),'Daten Unfälle'!$H:$H,YEAR(AI$112),'Daten Unfälle'!$B:$B,$A114)</f>
        <v>2</v>
      </c>
      <c r="AJ114" s="2">
        <f>COUNTIFS('Daten Unfälle'!$G:$G,MONTH(AJ$112),'Daten Unfälle'!$H:$H,YEAR(AJ$112),'Daten Unfälle'!$B:$B,$A114)</f>
        <v>5</v>
      </c>
      <c r="AK114" s="2">
        <f>COUNTIFS('Daten Unfälle'!$G:$G,MONTH(AK$112),'Daten Unfälle'!$H:$H,YEAR(AK$112),'Daten Unfälle'!$B:$B,$A114)</f>
        <v>6</v>
      </c>
      <c r="AL114" s="2">
        <f>COUNTIFS('Daten Unfälle'!$G:$G,MONTH(AL$112),'Daten Unfälle'!$H:$H,YEAR(AL$112),'Daten Unfälle'!$B:$B,$A114)</f>
        <v>3</v>
      </c>
      <c r="AM114" s="2">
        <f>COUNTIFS('Daten Unfälle'!$G:$G,MONTH(AM$112),'Daten Unfälle'!$H:$H,YEAR(AM$112),'Daten Unfälle'!$B:$B,$A114)</f>
        <v>9</v>
      </c>
      <c r="AN114" s="2">
        <f>COUNTIFS('Daten Unfälle'!$G:$G,MONTH(AN$112),'Daten Unfälle'!$H:$H,YEAR(AN$112),'Daten Unfälle'!$B:$B,$A114)</f>
        <v>3</v>
      </c>
      <c r="AO114" s="2">
        <f>COUNTIFS('Daten Unfälle'!$G:$G,MONTH(AO$112),'Daten Unfälle'!$H:$H,YEAR(AO$112),'Daten Unfälle'!$B:$B,$A114)</f>
        <v>3</v>
      </c>
      <c r="AP114" s="2">
        <f>COUNTIFS('Daten Unfälle'!$G:$G,MONTH(AP$112),'Daten Unfälle'!$H:$H,YEAR(AP$112),'Daten Unfälle'!$B:$B,$A114)</f>
        <v>6</v>
      </c>
      <c r="AQ114" s="2">
        <f>COUNTIFS('Daten Unfälle'!$G:$G,MONTH(AQ$112),'Daten Unfälle'!$H:$H,YEAR(AQ$112),'Daten Unfälle'!$B:$B,$A114)</f>
        <v>7</v>
      </c>
      <c r="AR114" s="2">
        <f>COUNTIFS('Daten Unfälle'!$G:$G,MONTH(AR$112),'Daten Unfälle'!$H:$H,YEAR(AR$112),'Daten Unfälle'!$B:$B,$A114)</f>
        <v>4</v>
      </c>
      <c r="AS114" s="2">
        <f>COUNTIFS('Daten Unfälle'!$G:$G,MONTH(AS$112),'Daten Unfälle'!$H:$H,YEAR(AS$112),'Daten Unfälle'!$B:$B,$A114)</f>
        <v>6</v>
      </c>
      <c r="AT114" s="2">
        <f>COUNTIFS('Daten Unfälle'!$G:$G,MONTH(AT$112),'Daten Unfälle'!$H:$H,YEAR(AT$112),'Daten Unfälle'!$B:$B,$A114)</f>
        <v>2</v>
      </c>
      <c r="AU114" s="2">
        <f>COUNTIFS('Daten Unfälle'!$G:$G,MONTH(AU$112),'Daten Unfälle'!$H:$H,YEAR(AU$112),'Daten Unfälle'!$B:$B,$A114)</f>
        <v>4</v>
      </c>
      <c r="AV114" s="2">
        <f>COUNTIFS('Daten Unfälle'!$G:$G,MONTH(AV$112),'Daten Unfälle'!$H:$H,YEAR(AV$112),'Daten Unfälle'!$B:$B,$A114)</f>
        <v>6</v>
      </c>
      <c r="AW114" s="2">
        <f>COUNTIFS('Daten Unfälle'!$G:$G,MONTH(AW$112),'Daten Unfälle'!$H:$H,YEAR(AW$112),'Daten Unfälle'!$B:$B,$A114)</f>
        <v>4</v>
      </c>
      <c r="AX114" s="2">
        <f>COUNTIFS('Daten Unfälle'!$G:$G,MONTH(AX$112),'Daten Unfälle'!$H:$H,YEAR(AX$112),'Daten Unfälle'!$B:$B,$A114)</f>
        <v>9</v>
      </c>
      <c r="AY114" s="2">
        <f>COUNTIFS('Daten Unfälle'!$G:$G,MONTH(AY$112),'Daten Unfälle'!$H:$H,YEAR(AY$112),'Daten Unfälle'!$B:$B,$A114)</f>
        <v>4</v>
      </c>
      <c r="AZ114" s="2">
        <f>COUNTIFS('Daten Unfälle'!$G:$G,MONTH(AZ$112),'Daten Unfälle'!$H:$H,YEAR(AZ$112),'Daten Unfälle'!$B:$B,$A114)</f>
        <v>2</v>
      </c>
      <c r="BA114" s="2">
        <f>COUNTIFS('Daten Unfälle'!$G:$G,MONTH(BA$112),'Daten Unfälle'!$H:$H,YEAR(BA$112),'Daten Unfälle'!$B:$B,$A114)</f>
        <v>3</v>
      </c>
      <c r="BB114" s="2">
        <f>COUNTIFS('Daten Unfälle'!$G:$G,MONTH(BB$112),'Daten Unfälle'!$H:$H,YEAR(BB$112),'Daten Unfälle'!$B:$B,$A114)</f>
        <v>3</v>
      </c>
      <c r="BC114" s="2">
        <f>COUNTIFS('Daten Unfälle'!$G:$G,MONTH(BC$112),'Daten Unfälle'!$H:$H,YEAR(BC$112),'Daten Unfälle'!$B:$B,$A114)</f>
        <v>2</v>
      </c>
      <c r="BD114" s="2">
        <f>COUNTIFS('Daten Unfälle'!$G:$G,MONTH(BD$112),'Daten Unfälle'!$H:$H,YEAR(BD$112),'Daten Unfälle'!$B:$B,$A114)</f>
        <v>3</v>
      </c>
      <c r="BE114" s="2">
        <f>COUNTIFS('Daten Unfälle'!$G:$G,MONTH(BE$112),'Daten Unfälle'!$H:$H,YEAR(BE$112),'Daten Unfälle'!$B:$B,$A114)</f>
        <v>3</v>
      </c>
    </row>
    <row r="115" spans="1:57" x14ac:dyDescent="0.25">
      <c r="A115" s="265" t="s">
        <v>87</v>
      </c>
      <c r="B115" s="2">
        <f>COUNTIFS('Daten Unfälle'!$G:$G,MONTH(B$112),'Daten Unfälle'!$H:$H,YEAR(B$112),'Daten Unfälle'!$B:$B,$A115)</f>
        <v>17</v>
      </c>
      <c r="C115" s="2">
        <f>COUNTIFS('Daten Unfälle'!$G:$G,MONTH(C$112),'Daten Unfälle'!$H:$H,YEAR(C$112),'Daten Unfälle'!$B:$B,$A115)</f>
        <v>22</v>
      </c>
      <c r="D115" s="2">
        <f>COUNTIFS('Daten Unfälle'!$G:$G,MONTH(D$112),'Daten Unfälle'!$H:$H,YEAR(D$112),'Daten Unfälle'!$B:$B,$A115)</f>
        <v>20</v>
      </c>
      <c r="E115" s="2">
        <f>COUNTIFS('Daten Unfälle'!$G:$G,MONTH(E$112),'Daten Unfälle'!$H:$H,YEAR(E$112),'Daten Unfälle'!$B:$B,$A115)</f>
        <v>13</v>
      </c>
      <c r="F115" s="2">
        <f>COUNTIFS('Daten Unfälle'!$G:$G,MONTH(F$112),'Daten Unfälle'!$H:$H,YEAR(F$112),'Daten Unfälle'!$B:$B,$A115)</f>
        <v>18</v>
      </c>
      <c r="G115" s="2">
        <f>COUNTIFS('Daten Unfälle'!$G:$G,MONTH(G$112),'Daten Unfälle'!$H:$H,YEAR(G$112),'Daten Unfälle'!$B:$B,$A115)</f>
        <v>13</v>
      </c>
      <c r="H115" s="2">
        <f>COUNTIFS('Daten Unfälle'!$G:$G,MONTH(H$112),'Daten Unfälle'!$H:$H,YEAR(H$112),'Daten Unfälle'!$B:$B,$A115)</f>
        <v>23</v>
      </c>
      <c r="I115" s="2">
        <f>COUNTIFS('Daten Unfälle'!$G:$G,MONTH(I$112),'Daten Unfälle'!$H:$H,YEAR(I$112),'Daten Unfälle'!$B:$B,$A115)</f>
        <v>18</v>
      </c>
      <c r="J115" s="2">
        <f>COUNTIFS('Daten Unfälle'!$G:$G,MONTH(J$112),'Daten Unfälle'!$H:$H,YEAR(J$112),'Daten Unfälle'!$B:$B,$A115)</f>
        <v>22</v>
      </c>
      <c r="K115" s="2">
        <f>COUNTIFS('Daten Unfälle'!$G:$G,MONTH(K$112),'Daten Unfälle'!$H:$H,YEAR(K$112),'Daten Unfälle'!$B:$B,$A115)</f>
        <v>12</v>
      </c>
      <c r="L115" s="2">
        <f>COUNTIFS('Daten Unfälle'!$G:$G,MONTH(L$112),'Daten Unfälle'!$H:$H,YEAR(L$112),'Daten Unfälle'!$B:$B,$A115)</f>
        <v>11</v>
      </c>
      <c r="M115" s="2">
        <f>COUNTIFS('Daten Unfälle'!$G:$G,MONTH(M$112),'Daten Unfälle'!$H:$H,YEAR(M$112),'Daten Unfälle'!$B:$B,$A115)</f>
        <v>12</v>
      </c>
      <c r="N115" s="2">
        <f>COUNTIFS('Daten Unfälle'!$G:$G,MONTH(N$112),'Daten Unfälle'!$H:$H,YEAR(N$112),'Daten Unfälle'!$B:$B,$A115)</f>
        <v>9</v>
      </c>
      <c r="O115" s="2">
        <f>COUNTIFS('Daten Unfälle'!$G:$G,MONTH(O$112),'Daten Unfälle'!$H:$H,YEAR(O$112),'Daten Unfälle'!$B:$B,$A115)</f>
        <v>13</v>
      </c>
      <c r="P115" s="2">
        <f>COUNTIFS('Daten Unfälle'!$G:$G,MONTH(P$112),'Daten Unfälle'!$H:$H,YEAR(P$112),'Daten Unfälle'!$B:$B,$A115)</f>
        <v>19</v>
      </c>
      <c r="Q115" s="2">
        <f>COUNTIFS('Daten Unfälle'!$G:$G,MONTH(Q$112),'Daten Unfälle'!$H:$H,YEAR(Q$112),'Daten Unfälle'!$B:$B,$A115)</f>
        <v>16</v>
      </c>
      <c r="R115" s="2">
        <f>COUNTIFS('Daten Unfälle'!$G:$G,MONTH(R$112),'Daten Unfälle'!$H:$H,YEAR(R$112),'Daten Unfälle'!$B:$B,$A115)</f>
        <v>22</v>
      </c>
      <c r="S115" s="2">
        <f>COUNTIFS('Daten Unfälle'!$G:$G,MONTH(S$112),'Daten Unfälle'!$H:$H,YEAR(S$112),'Daten Unfälle'!$B:$B,$A115)</f>
        <v>25</v>
      </c>
      <c r="T115" s="2">
        <f>COUNTIFS('Daten Unfälle'!$G:$G,MONTH(T$112),'Daten Unfälle'!$H:$H,YEAR(T$112),'Daten Unfälle'!$B:$B,$A115)</f>
        <v>20</v>
      </c>
      <c r="U115" s="2">
        <f>COUNTIFS('Daten Unfälle'!$G:$G,MONTH(U$112),'Daten Unfälle'!$H:$H,YEAR(U$112),'Daten Unfälle'!$B:$B,$A115)</f>
        <v>11</v>
      </c>
      <c r="V115" s="2">
        <f>COUNTIFS('Daten Unfälle'!$G:$G,MONTH(V$112),'Daten Unfälle'!$H:$H,YEAR(V$112),'Daten Unfälle'!$B:$B,$A115)</f>
        <v>31</v>
      </c>
      <c r="W115" s="2">
        <f>COUNTIFS('Daten Unfälle'!$G:$G,MONTH(W$112),'Daten Unfälle'!$H:$H,YEAR(W$112),'Daten Unfälle'!$B:$B,$A115)</f>
        <v>31</v>
      </c>
      <c r="X115" s="2">
        <f>COUNTIFS('Daten Unfälle'!$G:$G,MONTH(X$112),'Daten Unfälle'!$H:$H,YEAR(X$112),'Daten Unfälle'!$B:$B,$A115)</f>
        <v>17</v>
      </c>
      <c r="Y115" s="2">
        <f>COUNTIFS('Daten Unfälle'!$G:$G,MONTH(Y$112),'Daten Unfälle'!$H:$H,YEAR(Y$112),'Daten Unfälle'!$B:$B,$A115)</f>
        <v>15</v>
      </c>
      <c r="Z115" s="2">
        <f>COUNTIFS('Daten Unfälle'!$G:$G,MONTH(Z$112),'Daten Unfälle'!$H:$H,YEAR(Z$112),'Daten Unfälle'!$B:$B,$A115)</f>
        <v>21</v>
      </c>
      <c r="AA115" s="2">
        <f>COUNTIFS('Daten Unfälle'!$G:$G,MONTH(AA$112),'Daten Unfälle'!$H:$H,YEAR(AA$112),'Daten Unfälle'!$B:$B,$A115)</f>
        <v>23</v>
      </c>
      <c r="AB115" s="2">
        <f>COUNTIFS('Daten Unfälle'!$G:$G,MONTH(AB$112),'Daten Unfälle'!$H:$H,YEAR(AB$112),'Daten Unfälle'!$B:$B,$A115)</f>
        <v>20</v>
      </c>
      <c r="AC115" s="2">
        <f>COUNTIFS('Daten Unfälle'!$G:$G,MONTH(AC$112),'Daten Unfälle'!$H:$H,YEAR(AC$112),'Daten Unfälle'!$B:$B,$A115)</f>
        <v>13</v>
      </c>
      <c r="AD115" s="2">
        <f>COUNTIFS('Daten Unfälle'!$G:$G,MONTH(AD$112),'Daten Unfälle'!$H:$H,YEAR(AD$112),'Daten Unfälle'!$B:$B,$A115)</f>
        <v>8</v>
      </c>
      <c r="AE115" s="2">
        <f>COUNTIFS('Daten Unfälle'!$G:$G,MONTH(AE$112),'Daten Unfälle'!$H:$H,YEAR(AE$112),'Daten Unfälle'!$B:$B,$A115)</f>
        <v>12</v>
      </c>
      <c r="AF115" s="2">
        <f>COUNTIFS('Daten Unfälle'!$G:$G,MONTH(AF$112),'Daten Unfälle'!$H:$H,YEAR(AF$112),'Daten Unfälle'!$B:$B,$A115)</f>
        <v>21</v>
      </c>
      <c r="AG115" s="2">
        <f>COUNTIFS('Daten Unfälle'!$G:$G,MONTH(AG$112),'Daten Unfälle'!$H:$H,YEAR(AG$112),'Daten Unfälle'!$B:$B,$A115)</f>
        <v>32</v>
      </c>
      <c r="AH115" s="2">
        <f>COUNTIFS('Daten Unfälle'!$G:$G,MONTH(AH$112),'Daten Unfälle'!$H:$H,YEAR(AH$112),'Daten Unfälle'!$B:$B,$A115)</f>
        <v>20</v>
      </c>
      <c r="AI115" s="2">
        <f>COUNTIFS('Daten Unfälle'!$G:$G,MONTH(AI$112),'Daten Unfälle'!$H:$H,YEAR(AI$112),'Daten Unfälle'!$B:$B,$A115)</f>
        <v>18</v>
      </c>
      <c r="AJ115" s="2">
        <f>COUNTIFS('Daten Unfälle'!$G:$G,MONTH(AJ$112),'Daten Unfälle'!$H:$H,YEAR(AJ$112),'Daten Unfälle'!$B:$B,$A115)</f>
        <v>17</v>
      </c>
      <c r="AK115" s="2">
        <f>COUNTIFS('Daten Unfälle'!$G:$G,MONTH(AK$112),'Daten Unfälle'!$H:$H,YEAR(AK$112),'Daten Unfälle'!$B:$B,$A115)</f>
        <v>23</v>
      </c>
      <c r="AL115" s="2">
        <f>COUNTIFS('Daten Unfälle'!$G:$G,MONTH(AL$112),'Daten Unfälle'!$H:$H,YEAR(AL$112),'Daten Unfälle'!$B:$B,$A115)</f>
        <v>6</v>
      </c>
      <c r="AM115" s="2">
        <f>COUNTIFS('Daten Unfälle'!$G:$G,MONTH(AM$112),'Daten Unfälle'!$H:$H,YEAR(AM$112),'Daten Unfälle'!$B:$B,$A115)</f>
        <v>11</v>
      </c>
      <c r="AN115" s="2">
        <f>COUNTIFS('Daten Unfälle'!$G:$G,MONTH(AN$112),'Daten Unfälle'!$H:$H,YEAR(AN$112),'Daten Unfälle'!$B:$B,$A115)</f>
        <v>19</v>
      </c>
      <c r="AO115" s="2">
        <f>COUNTIFS('Daten Unfälle'!$G:$G,MONTH(AO$112),'Daten Unfälle'!$H:$H,YEAR(AO$112),'Daten Unfälle'!$B:$B,$A115)</f>
        <v>9</v>
      </c>
      <c r="AP115" s="2">
        <f>COUNTIFS('Daten Unfälle'!$G:$G,MONTH(AP$112),'Daten Unfälle'!$H:$H,YEAR(AP$112),'Daten Unfälle'!$B:$B,$A115)</f>
        <v>26</v>
      </c>
      <c r="AQ115" s="2">
        <f>COUNTIFS('Daten Unfälle'!$G:$G,MONTH(AQ$112),'Daten Unfälle'!$H:$H,YEAR(AQ$112),'Daten Unfälle'!$B:$B,$A115)</f>
        <v>29</v>
      </c>
      <c r="AR115" s="2">
        <f>COUNTIFS('Daten Unfälle'!$G:$G,MONTH(AR$112),'Daten Unfälle'!$H:$H,YEAR(AR$112),'Daten Unfälle'!$B:$B,$A115)</f>
        <v>31</v>
      </c>
      <c r="AS115" s="2">
        <f>COUNTIFS('Daten Unfälle'!$G:$G,MONTH(AS$112),'Daten Unfälle'!$H:$H,YEAR(AS$112),'Daten Unfälle'!$B:$B,$A115)</f>
        <v>30</v>
      </c>
      <c r="AT115" s="2">
        <f>COUNTIFS('Daten Unfälle'!$G:$G,MONTH(AT$112),'Daten Unfälle'!$H:$H,YEAR(AT$112),'Daten Unfälle'!$B:$B,$A115)</f>
        <v>14</v>
      </c>
      <c r="AU115" s="2">
        <f>COUNTIFS('Daten Unfälle'!$G:$G,MONTH(AU$112),'Daten Unfälle'!$H:$H,YEAR(AU$112),'Daten Unfälle'!$B:$B,$A115)</f>
        <v>25</v>
      </c>
      <c r="AV115" s="2">
        <f>COUNTIFS('Daten Unfälle'!$G:$G,MONTH(AV$112),'Daten Unfälle'!$H:$H,YEAR(AV$112),'Daten Unfälle'!$B:$B,$A115)</f>
        <v>20</v>
      </c>
      <c r="AW115" s="2">
        <f>COUNTIFS('Daten Unfälle'!$G:$G,MONTH(AW$112),'Daten Unfälle'!$H:$H,YEAR(AW$112),'Daten Unfälle'!$B:$B,$A115)</f>
        <v>27</v>
      </c>
      <c r="AX115" s="2">
        <f>COUNTIFS('Daten Unfälle'!$G:$G,MONTH(AX$112),'Daten Unfälle'!$H:$H,YEAR(AX$112),'Daten Unfälle'!$B:$B,$A115)</f>
        <v>12</v>
      </c>
      <c r="AY115" s="2">
        <f>COUNTIFS('Daten Unfälle'!$G:$G,MONTH(AY$112),'Daten Unfälle'!$H:$H,YEAR(AY$112),'Daten Unfälle'!$B:$B,$A115)</f>
        <v>14</v>
      </c>
      <c r="AZ115" s="2">
        <f>COUNTIFS('Daten Unfälle'!$G:$G,MONTH(AZ$112),'Daten Unfälle'!$H:$H,YEAR(AZ$112),'Daten Unfälle'!$B:$B,$A115)</f>
        <v>14</v>
      </c>
      <c r="BA115" s="2">
        <f>COUNTIFS('Daten Unfälle'!$G:$G,MONTH(BA$112),'Daten Unfälle'!$H:$H,YEAR(BA$112),'Daten Unfälle'!$B:$B,$A115)</f>
        <v>10</v>
      </c>
      <c r="BB115" s="2">
        <f>COUNTIFS('Daten Unfälle'!$G:$G,MONTH(BB$112),'Daten Unfälle'!$H:$H,YEAR(BB$112),'Daten Unfälle'!$B:$B,$A115)</f>
        <v>13</v>
      </c>
      <c r="BC115" s="2">
        <f>COUNTIFS('Daten Unfälle'!$G:$G,MONTH(BC$112),'Daten Unfälle'!$H:$H,YEAR(BC$112),'Daten Unfälle'!$B:$B,$A115)</f>
        <v>16</v>
      </c>
      <c r="BD115" s="2">
        <f>COUNTIFS('Daten Unfälle'!$G:$G,MONTH(BD$112),'Daten Unfälle'!$H:$H,YEAR(BD$112),'Daten Unfälle'!$B:$B,$A115)</f>
        <v>16</v>
      </c>
      <c r="BE115" s="2">
        <f>COUNTIFS('Daten Unfälle'!$G:$G,MONTH(BE$112),'Daten Unfälle'!$H:$H,YEAR(BE$112),'Daten Unfälle'!$B:$B,$A115)</f>
        <v>11</v>
      </c>
    </row>
    <row r="116" spans="1:57" hidden="1" x14ac:dyDescent="0.25">
      <c r="A116" s="266" t="s">
        <v>190</v>
      </c>
      <c r="B116" s="2">
        <f>COUNTIFS('Daten Unfälle'!$G:$G,MONTH(B$112),'Daten Unfälle'!$H:$H,YEAR(B$112),'Daten Unfälle'!$B:$B,$A116)</f>
        <v>0</v>
      </c>
      <c r="C116" s="2">
        <f>COUNTIFS('Daten Unfälle'!$G:$G,MONTH(C$112),'Daten Unfälle'!$H:$H,YEAR(C$112),'Daten Unfälle'!$B:$B,$A116)</f>
        <v>0</v>
      </c>
      <c r="D116" s="2">
        <f>COUNTIFS('Daten Unfälle'!$G:$G,MONTH(D$112),'Daten Unfälle'!$H:$H,YEAR(D$112),'Daten Unfälle'!$B:$B,$A116)</f>
        <v>0</v>
      </c>
      <c r="E116" s="2">
        <f>COUNTIFS('Daten Unfälle'!$G:$G,MONTH(E$112),'Daten Unfälle'!$H:$H,YEAR(E$112),'Daten Unfälle'!$B:$B,$A116)</f>
        <v>0</v>
      </c>
      <c r="F116" s="2">
        <f>COUNTIFS('Daten Unfälle'!$G:$G,MONTH(F$112),'Daten Unfälle'!$H:$H,YEAR(F$112),'Daten Unfälle'!$B:$B,$A116)</f>
        <v>0</v>
      </c>
      <c r="G116" s="2">
        <f>COUNTIFS('Daten Unfälle'!$G:$G,MONTH(G$112),'Daten Unfälle'!$H:$H,YEAR(G$112),'Daten Unfälle'!$B:$B,$A116)</f>
        <v>0</v>
      </c>
      <c r="H116" s="2">
        <f>COUNTIFS('Daten Unfälle'!$G:$G,MONTH(H$112),'Daten Unfälle'!$H:$H,YEAR(H$112),'Daten Unfälle'!$B:$B,$A116)</f>
        <v>0</v>
      </c>
      <c r="I116" s="2">
        <f>COUNTIFS('Daten Unfälle'!$G:$G,MONTH(I$112),'Daten Unfälle'!$H:$H,YEAR(I$112),'Daten Unfälle'!$B:$B,$A116)</f>
        <v>0</v>
      </c>
      <c r="J116" s="2">
        <f>COUNTIFS('Daten Unfälle'!$G:$G,MONTH(J$112),'Daten Unfälle'!$H:$H,YEAR(J$112),'Daten Unfälle'!$B:$B,$A116)</f>
        <v>0</v>
      </c>
      <c r="K116" s="2">
        <f>COUNTIFS('Daten Unfälle'!$G:$G,MONTH(K$112),'Daten Unfälle'!$H:$H,YEAR(K$112),'Daten Unfälle'!$B:$B,$A116)</f>
        <v>2</v>
      </c>
      <c r="L116" s="2">
        <f>COUNTIFS('Daten Unfälle'!$G:$G,MONTH(L$112),'Daten Unfälle'!$H:$H,YEAR(L$112),'Daten Unfälle'!$B:$B,$A116)</f>
        <v>0</v>
      </c>
      <c r="M116" s="2">
        <f>COUNTIFS('Daten Unfälle'!$G:$G,MONTH(M$112),'Daten Unfälle'!$H:$H,YEAR(M$112),'Daten Unfälle'!$B:$B,$A116)</f>
        <v>0</v>
      </c>
      <c r="N116" s="2">
        <f>COUNTIFS('Daten Unfälle'!$G:$G,MONTH(N$112),'Daten Unfälle'!$H:$H,YEAR(N$112),'Daten Unfälle'!$B:$B,$A116)</f>
        <v>0</v>
      </c>
      <c r="O116" s="2">
        <f>COUNTIFS('Daten Unfälle'!$G:$G,MONTH(O$112),'Daten Unfälle'!$H:$H,YEAR(O$112),'Daten Unfälle'!$B:$B,$A116)</f>
        <v>0</v>
      </c>
      <c r="P116" s="2">
        <f>COUNTIFS('Daten Unfälle'!$G:$G,MONTH(P$112),'Daten Unfälle'!$H:$H,YEAR(P$112),'Daten Unfälle'!$B:$B,$A116)</f>
        <v>1</v>
      </c>
      <c r="Q116" s="2">
        <f>COUNTIFS('Daten Unfälle'!$G:$G,MONTH(Q$112),'Daten Unfälle'!$H:$H,YEAR(Q$112),'Daten Unfälle'!$B:$B,$A116)</f>
        <v>0</v>
      </c>
      <c r="R116" s="2">
        <f>COUNTIFS('Daten Unfälle'!$G:$G,MONTH(R$112),'Daten Unfälle'!$H:$H,YEAR(R$112),'Daten Unfälle'!$B:$B,$A116)</f>
        <v>0</v>
      </c>
      <c r="S116" s="2">
        <f>COUNTIFS('Daten Unfälle'!$G:$G,MONTH(S$112),'Daten Unfälle'!$H:$H,YEAR(S$112),'Daten Unfälle'!$B:$B,$A116)</f>
        <v>1</v>
      </c>
      <c r="T116" s="2">
        <f>COUNTIFS('Daten Unfälle'!$G:$G,MONTH(T$112),'Daten Unfälle'!$H:$H,YEAR(T$112),'Daten Unfälle'!$B:$B,$A116)</f>
        <v>1</v>
      </c>
      <c r="U116" s="2">
        <f>COUNTIFS('Daten Unfälle'!$G:$G,MONTH(U$112),'Daten Unfälle'!$H:$H,YEAR(U$112),'Daten Unfälle'!$B:$B,$A116)</f>
        <v>0</v>
      </c>
      <c r="V116" s="2">
        <f>COUNTIFS('Daten Unfälle'!$G:$G,MONTH(V$112),'Daten Unfälle'!$H:$H,YEAR(V$112),'Daten Unfälle'!$B:$B,$A116)</f>
        <v>2</v>
      </c>
      <c r="W116" s="2">
        <f>COUNTIFS('Daten Unfälle'!$G:$G,MONTH(W$112),'Daten Unfälle'!$H:$H,YEAR(W$112),'Daten Unfälle'!$B:$B,$A116)</f>
        <v>0</v>
      </c>
      <c r="X116" s="2">
        <f>COUNTIFS('Daten Unfälle'!$G:$G,MONTH(X$112),'Daten Unfälle'!$H:$H,YEAR(X$112),'Daten Unfälle'!$B:$B,$A116)</f>
        <v>0</v>
      </c>
      <c r="Y116" s="2">
        <f>COUNTIFS('Daten Unfälle'!$G:$G,MONTH(Y$112),'Daten Unfälle'!$H:$H,YEAR(Y$112),'Daten Unfälle'!$B:$B,$A116)</f>
        <v>1</v>
      </c>
      <c r="Z116" s="2">
        <f>COUNTIFS('Daten Unfälle'!$G:$G,MONTH(Z$112),'Daten Unfälle'!$H:$H,YEAR(Z$112),'Daten Unfälle'!$B:$B,$A116)</f>
        <v>0</v>
      </c>
      <c r="AA116" s="2">
        <f>COUNTIFS('Daten Unfälle'!$G:$G,MONTH(AA$112),'Daten Unfälle'!$H:$H,YEAR(AA$112),'Daten Unfälle'!$B:$B,$A116)</f>
        <v>1</v>
      </c>
      <c r="AB116" s="2">
        <f>COUNTIFS('Daten Unfälle'!$G:$G,MONTH(AB$112),'Daten Unfälle'!$H:$H,YEAR(AB$112),'Daten Unfälle'!$B:$B,$A116)</f>
        <v>3</v>
      </c>
      <c r="AC116" s="2">
        <f>COUNTIFS('Daten Unfälle'!$G:$G,MONTH(AC$112),'Daten Unfälle'!$H:$H,YEAR(AC$112),'Daten Unfälle'!$B:$B,$A116)</f>
        <v>4</v>
      </c>
      <c r="AD116" s="2">
        <f>COUNTIFS('Daten Unfälle'!$G:$G,MONTH(AD$112),'Daten Unfälle'!$H:$H,YEAR(AD$112),'Daten Unfälle'!$B:$B,$A116)</f>
        <v>0</v>
      </c>
      <c r="AE116" s="2">
        <f>COUNTIFS('Daten Unfälle'!$G:$G,MONTH(AE$112),'Daten Unfälle'!$H:$H,YEAR(AE$112),'Daten Unfälle'!$B:$B,$A116)</f>
        <v>0</v>
      </c>
      <c r="AF116" s="2">
        <f>COUNTIFS('Daten Unfälle'!$G:$G,MONTH(AF$112),'Daten Unfälle'!$H:$H,YEAR(AF$112),'Daten Unfälle'!$B:$B,$A116)</f>
        <v>1</v>
      </c>
      <c r="AG116" s="2">
        <f>COUNTIFS('Daten Unfälle'!$G:$G,MONTH(AG$112),'Daten Unfälle'!$H:$H,YEAR(AG$112),'Daten Unfälle'!$B:$B,$A116)</f>
        <v>1</v>
      </c>
      <c r="AH116" s="2">
        <f>COUNTIFS('Daten Unfälle'!$G:$G,MONTH(AH$112),'Daten Unfälle'!$H:$H,YEAR(AH$112),'Daten Unfälle'!$B:$B,$A116)</f>
        <v>0</v>
      </c>
      <c r="AI116" s="2">
        <f>COUNTIFS('Daten Unfälle'!$G:$G,MONTH(AI$112),'Daten Unfälle'!$H:$H,YEAR(AI$112),'Daten Unfälle'!$B:$B,$A116)</f>
        <v>0</v>
      </c>
      <c r="AJ116" s="2">
        <f>COUNTIFS('Daten Unfälle'!$G:$G,MONTH(AJ$112),'Daten Unfälle'!$H:$H,YEAR(AJ$112),'Daten Unfälle'!$B:$B,$A116)</f>
        <v>0</v>
      </c>
      <c r="AK116" s="2">
        <f>COUNTIFS('Daten Unfälle'!$G:$G,MONTH(AK$112),'Daten Unfälle'!$H:$H,YEAR(AK$112),'Daten Unfälle'!$B:$B,$A116)</f>
        <v>1</v>
      </c>
      <c r="AL116" s="2">
        <f>COUNTIFS('Daten Unfälle'!$G:$G,MONTH(AL$112),'Daten Unfälle'!$H:$H,YEAR(AL$112),'Daten Unfälle'!$B:$B,$A116)</f>
        <v>0</v>
      </c>
      <c r="AM116" s="2">
        <f>COUNTIFS('Daten Unfälle'!$G:$G,MONTH(AM$112),'Daten Unfälle'!$H:$H,YEAR(AM$112),'Daten Unfälle'!$B:$B,$A116)</f>
        <v>0</v>
      </c>
      <c r="AN116" s="2">
        <f>COUNTIFS('Daten Unfälle'!$G:$G,MONTH(AN$112),'Daten Unfälle'!$H:$H,YEAR(AN$112),'Daten Unfälle'!$B:$B,$A116)</f>
        <v>0</v>
      </c>
      <c r="AO116" s="2">
        <f>COUNTIFS('Daten Unfälle'!$G:$G,MONTH(AO$112),'Daten Unfälle'!$H:$H,YEAR(AO$112),'Daten Unfälle'!$B:$B,$A116)</f>
        <v>0</v>
      </c>
      <c r="AP116" s="2">
        <f>COUNTIFS('Daten Unfälle'!$G:$G,MONTH(AP$112),'Daten Unfälle'!$H:$H,YEAR(AP$112),'Daten Unfälle'!$B:$B,$A116)</f>
        <v>1</v>
      </c>
      <c r="AQ116" s="2">
        <f>COUNTIFS('Daten Unfälle'!$G:$G,MONTH(AQ$112),'Daten Unfälle'!$H:$H,YEAR(AQ$112),'Daten Unfälle'!$B:$B,$A116)</f>
        <v>5</v>
      </c>
      <c r="AR116" s="2">
        <f>COUNTIFS('Daten Unfälle'!$G:$G,MONTH(AR$112),'Daten Unfälle'!$H:$H,YEAR(AR$112),'Daten Unfälle'!$B:$B,$A116)</f>
        <v>1</v>
      </c>
      <c r="AS116" s="2">
        <f>COUNTIFS('Daten Unfälle'!$G:$G,MONTH(AS$112),'Daten Unfälle'!$H:$H,YEAR(AS$112),'Daten Unfälle'!$B:$B,$A116)</f>
        <v>0</v>
      </c>
      <c r="AT116" s="2">
        <f>COUNTIFS('Daten Unfälle'!$G:$G,MONTH(AT$112),'Daten Unfälle'!$H:$H,YEAR(AT$112),'Daten Unfälle'!$B:$B,$A116)</f>
        <v>0</v>
      </c>
      <c r="AU116" s="2">
        <f>COUNTIFS('Daten Unfälle'!$G:$G,MONTH(AU$112),'Daten Unfälle'!$H:$H,YEAR(AU$112),'Daten Unfälle'!$B:$B,$A116)</f>
        <v>0</v>
      </c>
      <c r="AV116" s="2">
        <f>COUNTIFS('Daten Unfälle'!$G:$G,MONTH(AV$112),'Daten Unfälle'!$H:$H,YEAR(AV$112),'Daten Unfälle'!$B:$B,$A116)</f>
        <v>2</v>
      </c>
      <c r="AW116" s="2">
        <f>COUNTIFS('Daten Unfälle'!$G:$G,MONTH(AW$112),'Daten Unfälle'!$H:$H,YEAR(AW$112),'Daten Unfälle'!$B:$B,$A116)</f>
        <v>1</v>
      </c>
      <c r="AX116" s="2">
        <f>COUNTIFS('Daten Unfälle'!$G:$G,MONTH(AX$112),'Daten Unfälle'!$H:$H,YEAR(AX$112),'Daten Unfälle'!$B:$B,$A116)</f>
        <v>0</v>
      </c>
      <c r="AY116" s="2">
        <f>COUNTIFS('Daten Unfälle'!$G:$G,MONTH(AY$112),'Daten Unfälle'!$H:$H,YEAR(AY$112),'Daten Unfälle'!$B:$B,$A116)</f>
        <v>0</v>
      </c>
      <c r="AZ116" s="2">
        <f>COUNTIFS('Daten Unfälle'!$G:$G,MONTH(AZ$112),'Daten Unfälle'!$H:$H,YEAR(AZ$112),'Daten Unfälle'!$B:$B,$A116)</f>
        <v>0</v>
      </c>
      <c r="BA116" s="2">
        <f>COUNTIFS('Daten Unfälle'!$G:$G,MONTH(BA$112),'Daten Unfälle'!$H:$H,YEAR(BA$112),'Daten Unfälle'!$B:$B,$A116)</f>
        <v>0</v>
      </c>
      <c r="BB116" s="2">
        <f>COUNTIFS('Daten Unfälle'!$G:$G,MONTH(BB$112),'Daten Unfälle'!$H:$H,YEAR(BB$112),'Daten Unfälle'!$B:$B,$A116)</f>
        <v>0</v>
      </c>
      <c r="BC116" s="2">
        <f>COUNTIFS('Daten Unfälle'!$G:$G,MONTH(BC$112),'Daten Unfälle'!$H:$H,YEAR(BC$112),'Daten Unfälle'!$B:$B,$A116)</f>
        <v>0</v>
      </c>
      <c r="BD116" s="2">
        <f>COUNTIFS('Daten Unfälle'!$G:$G,MONTH(BD$112),'Daten Unfälle'!$H:$H,YEAR(BD$112),'Daten Unfälle'!$B:$B,$A116)</f>
        <v>2</v>
      </c>
      <c r="BE116" s="2">
        <f>COUNTIFS('Daten Unfälle'!$G:$G,MONTH(BE$112),'Daten Unfälle'!$H:$H,YEAR(BE$112),'Daten Unfälle'!$B:$B,$A116)</f>
        <v>0</v>
      </c>
    </row>
    <row r="117" spans="1:57" hidden="1" x14ac:dyDescent="0.25">
      <c r="A117" s="265" t="s">
        <v>262</v>
      </c>
      <c r="B117" s="2">
        <f>COUNTIFS('Daten Unfälle'!$G:$G,MONTH(B$112),'Daten Unfälle'!$H:$H,YEAR(B$112),'Daten Unfälle'!$B:$B,$A117)</f>
        <v>0</v>
      </c>
      <c r="C117" s="2">
        <f>COUNTIFS('Daten Unfälle'!$G:$G,MONTH(C$112),'Daten Unfälle'!$H:$H,YEAR(C$112),'Daten Unfälle'!$B:$B,$A117)</f>
        <v>0</v>
      </c>
      <c r="D117" s="2">
        <f>COUNTIFS('Daten Unfälle'!$G:$G,MONTH(D$112),'Daten Unfälle'!$H:$H,YEAR(D$112),'Daten Unfälle'!$B:$B,$A117)</f>
        <v>0</v>
      </c>
      <c r="E117" s="2">
        <f>COUNTIFS('Daten Unfälle'!$G:$G,MONTH(E$112),'Daten Unfälle'!$H:$H,YEAR(E$112),'Daten Unfälle'!$B:$B,$A117)</f>
        <v>0</v>
      </c>
      <c r="F117" s="2">
        <f>COUNTIFS('Daten Unfälle'!$G:$G,MONTH(F$112),'Daten Unfälle'!$H:$H,YEAR(F$112),'Daten Unfälle'!$B:$B,$A117)</f>
        <v>138</v>
      </c>
      <c r="G117" s="2">
        <f>COUNTIFS('Daten Unfälle'!$G:$G,MONTH(G$112),'Daten Unfälle'!$H:$H,YEAR(G$112),'Daten Unfälle'!$B:$B,$A117)</f>
        <v>3</v>
      </c>
      <c r="H117" s="2">
        <f>COUNTIFS('Daten Unfälle'!$G:$G,MONTH(H$112),'Daten Unfälle'!$H:$H,YEAR(H$112),'Daten Unfälle'!$B:$B,$A117)</f>
        <v>0</v>
      </c>
      <c r="I117" s="2">
        <f>COUNTIFS('Daten Unfälle'!$G:$G,MONTH(I$112),'Daten Unfälle'!$H:$H,YEAR(I$112),'Daten Unfälle'!$B:$B,$A117)</f>
        <v>0</v>
      </c>
      <c r="J117" s="2">
        <f>COUNTIFS('Daten Unfälle'!$G:$G,MONTH(J$112),'Daten Unfälle'!$H:$H,YEAR(J$112),'Daten Unfälle'!$B:$B,$A117)</f>
        <v>0</v>
      </c>
      <c r="K117" s="2">
        <f>COUNTIFS('Daten Unfälle'!$G:$G,MONTH(K$112),'Daten Unfälle'!$H:$H,YEAR(K$112),'Daten Unfälle'!$B:$B,$A117)</f>
        <v>0</v>
      </c>
      <c r="L117" s="2">
        <f>COUNTIFS('Daten Unfälle'!$G:$G,MONTH(L$112),'Daten Unfälle'!$H:$H,YEAR(L$112),'Daten Unfälle'!$B:$B,$A117)</f>
        <v>0</v>
      </c>
      <c r="M117" s="2">
        <f>COUNTIFS('Daten Unfälle'!$G:$G,MONTH(M$112),'Daten Unfälle'!$H:$H,YEAR(M$112),'Daten Unfälle'!$B:$B,$A117)</f>
        <v>0</v>
      </c>
      <c r="N117" s="2">
        <f>COUNTIFS('Daten Unfälle'!$G:$G,MONTH(N$112),'Daten Unfälle'!$H:$H,YEAR(N$112),'Daten Unfälle'!$B:$B,$A117)</f>
        <v>0</v>
      </c>
      <c r="O117" s="2">
        <f>COUNTIFS('Daten Unfälle'!$G:$G,MONTH(O$112),'Daten Unfälle'!$H:$H,YEAR(O$112),'Daten Unfälle'!$B:$B,$A117)</f>
        <v>0</v>
      </c>
      <c r="P117" s="2">
        <f>COUNTIFS('Daten Unfälle'!$G:$G,MONTH(P$112),'Daten Unfälle'!$H:$H,YEAR(P$112),'Daten Unfälle'!$B:$B,$A117)</f>
        <v>0</v>
      </c>
      <c r="Q117" s="2">
        <f>COUNTIFS('Daten Unfälle'!$G:$G,MONTH(Q$112),'Daten Unfälle'!$H:$H,YEAR(Q$112),'Daten Unfälle'!$B:$B,$A117)</f>
        <v>0</v>
      </c>
      <c r="R117" s="2">
        <f>COUNTIFS('Daten Unfälle'!$G:$G,MONTH(R$112),'Daten Unfälle'!$H:$H,YEAR(R$112),'Daten Unfälle'!$B:$B,$A117)</f>
        <v>1</v>
      </c>
      <c r="S117" s="2">
        <f>COUNTIFS('Daten Unfälle'!$G:$G,MONTH(S$112),'Daten Unfälle'!$H:$H,YEAR(S$112),'Daten Unfälle'!$B:$B,$A117)</f>
        <v>0</v>
      </c>
      <c r="T117" s="2">
        <f>COUNTIFS('Daten Unfälle'!$G:$G,MONTH(T$112),'Daten Unfälle'!$H:$H,YEAR(T$112),'Daten Unfälle'!$B:$B,$A117)</f>
        <v>0</v>
      </c>
      <c r="U117" s="2">
        <f>COUNTIFS('Daten Unfälle'!$G:$G,MONTH(U$112),'Daten Unfälle'!$H:$H,YEAR(U$112),'Daten Unfälle'!$B:$B,$A117)</f>
        <v>0</v>
      </c>
      <c r="V117" s="2">
        <f>COUNTIFS('Daten Unfälle'!$G:$G,MONTH(V$112),'Daten Unfälle'!$H:$H,YEAR(V$112),'Daten Unfälle'!$B:$B,$A117)</f>
        <v>0</v>
      </c>
      <c r="W117" s="2">
        <f>COUNTIFS('Daten Unfälle'!$G:$G,MONTH(W$112),'Daten Unfälle'!$H:$H,YEAR(W$112),'Daten Unfälle'!$B:$B,$A117)</f>
        <v>0</v>
      </c>
      <c r="X117" s="2">
        <f>COUNTIFS('Daten Unfälle'!$G:$G,MONTH(X$112),'Daten Unfälle'!$H:$H,YEAR(X$112),'Daten Unfälle'!$B:$B,$A117)</f>
        <v>0</v>
      </c>
      <c r="Y117" s="2">
        <f>COUNTIFS('Daten Unfälle'!$G:$G,MONTH(Y$112),'Daten Unfälle'!$H:$H,YEAR(Y$112),'Daten Unfälle'!$B:$B,$A117)</f>
        <v>0</v>
      </c>
      <c r="Z117" s="2">
        <f>COUNTIFS('Daten Unfälle'!$G:$G,MONTH(Z$112),'Daten Unfälle'!$H:$H,YEAR(Z$112),'Daten Unfälle'!$B:$B,$A117)</f>
        <v>0</v>
      </c>
      <c r="AA117" s="2">
        <f>COUNTIFS('Daten Unfälle'!$G:$G,MONTH(AA$112),'Daten Unfälle'!$H:$H,YEAR(AA$112),'Daten Unfälle'!$B:$B,$A117)</f>
        <v>0</v>
      </c>
      <c r="AB117" s="2">
        <f>COUNTIFS('Daten Unfälle'!$G:$G,MONTH(AB$112),'Daten Unfälle'!$H:$H,YEAR(AB$112),'Daten Unfälle'!$B:$B,$A117)</f>
        <v>0</v>
      </c>
      <c r="AC117" s="2">
        <f>COUNTIFS('Daten Unfälle'!$G:$G,MONTH(AC$112),'Daten Unfälle'!$H:$H,YEAR(AC$112),'Daten Unfälle'!$B:$B,$A117)</f>
        <v>0</v>
      </c>
      <c r="AD117" s="2">
        <f>COUNTIFS('Daten Unfälle'!$G:$G,MONTH(AD$112),'Daten Unfälle'!$H:$H,YEAR(AD$112),'Daten Unfälle'!$B:$B,$A117)</f>
        <v>0</v>
      </c>
      <c r="AE117" s="2">
        <f>COUNTIFS('Daten Unfälle'!$G:$G,MONTH(AE$112),'Daten Unfälle'!$H:$H,YEAR(AE$112),'Daten Unfälle'!$B:$B,$A117)</f>
        <v>0</v>
      </c>
      <c r="AF117" s="2">
        <f>COUNTIFS('Daten Unfälle'!$G:$G,MONTH(AF$112),'Daten Unfälle'!$H:$H,YEAR(AF$112),'Daten Unfälle'!$B:$B,$A117)</f>
        <v>0</v>
      </c>
      <c r="AG117" s="2">
        <f>COUNTIFS('Daten Unfälle'!$G:$G,MONTH(AG$112),'Daten Unfälle'!$H:$H,YEAR(AG$112),'Daten Unfälle'!$B:$B,$A117)</f>
        <v>0</v>
      </c>
      <c r="AH117" s="2">
        <f>COUNTIFS('Daten Unfälle'!$G:$G,MONTH(AH$112),'Daten Unfälle'!$H:$H,YEAR(AH$112),'Daten Unfälle'!$B:$B,$A117)</f>
        <v>0</v>
      </c>
      <c r="AI117" s="2">
        <f>COUNTIFS('Daten Unfälle'!$G:$G,MONTH(AI$112),'Daten Unfälle'!$H:$H,YEAR(AI$112),'Daten Unfälle'!$B:$B,$A117)</f>
        <v>0</v>
      </c>
      <c r="AJ117" s="2">
        <f>COUNTIFS('Daten Unfälle'!$G:$G,MONTH(AJ$112),'Daten Unfälle'!$H:$H,YEAR(AJ$112),'Daten Unfälle'!$B:$B,$A117)</f>
        <v>0</v>
      </c>
      <c r="AK117" s="2">
        <f>COUNTIFS('Daten Unfälle'!$G:$G,MONTH(AK$112),'Daten Unfälle'!$H:$H,YEAR(AK$112),'Daten Unfälle'!$B:$B,$A117)</f>
        <v>0</v>
      </c>
      <c r="AL117" s="2">
        <f>COUNTIFS('Daten Unfälle'!$G:$G,MONTH(AL$112),'Daten Unfälle'!$H:$H,YEAR(AL$112),'Daten Unfälle'!$B:$B,$A117)</f>
        <v>0</v>
      </c>
      <c r="AM117" s="2">
        <f>COUNTIFS('Daten Unfälle'!$G:$G,MONTH(AM$112),'Daten Unfälle'!$H:$H,YEAR(AM$112),'Daten Unfälle'!$B:$B,$A117)</f>
        <v>0</v>
      </c>
      <c r="AN117" s="2">
        <f>COUNTIFS('Daten Unfälle'!$G:$G,MONTH(AN$112),'Daten Unfälle'!$H:$H,YEAR(AN$112),'Daten Unfälle'!$B:$B,$A117)</f>
        <v>0</v>
      </c>
      <c r="AO117" s="2">
        <f>COUNTIFS('Daten Unfälle'!$G:$G,MONTH(AO$112),'Daten Unfälle'!$H:$H,YEAR(AO$112),'Daten Unfälle'!$B:$B,$A117)</f>
        <v>0</v>
      </c>
      <c r="AP117" s="2">
        <f>COUNTIFS('Daten Unfälle'!$G:$G,MONTH(AP$112),'Daten Unfälle'!$H:$H,YEAR(AP$112),'Daten Unfälle'!$B:$B,$A117)</f>
        <v>0</v>
      </c>
      <c r="AQ117" s="2">
        <f>COUNTIFS('Daten Unfälle'!$G:$G,MONTH(AQ$112),'Daten Unfälle'!$H:$H,YEAR(AQ$112),'Daten Unfälle'!$B:$B,$A117)</f>
        <v>0</v>
      </c>
      <c r="AR117" s="2">
        <f>COUNTIFS('Daten Unfälle'!$G:$G,MONTH(AR$112),'Daten Unfälle'!$H:$H,YEAR(AR$112),'Daten Unfälle'!$B:$B,$A117)</f>
        <v>0</v>
      </c>
      <c r="AS117" s="2">
        <f>COUNTIFS('Daten Unfälle'!$G:$G,MONTH(AS$112),'Daten Unfälle'!$H:$H,YEAR(AS$112),'Daten Unfälle'!$B:$B,$A117)</f>
        <v>0</v>
      </c>
      <c r="AT117" s="2">
        <f>COUNTIFS('Daten Unfälle'!$G:$G,MONTH(AT$112),'Daten Unfälle'!$H:$H,YEAR(AT$112),'Daten Unfälle'!$B:$B,$A117)</f>
        <v>0</v>
      </c>
      <c r="AU117" s="2">
        <f>COUNTIFS('Daten Unfälle'!$G:$G,MONTH(AU$112),'Daten Unfälle'!$H:$H,YEAR(AU$112),'Daten Unfälle'!$B:$B,$A117)</f>
        <v>0</v>
      </c>
      <c r="AV117" s="2">
        <f>COUNTIFS('Daten Unfälle'!$G:$G,MONTH(AV$112),'Daten Unfälle'!$H:$H,YEAR(AV$112),'Daten Unfälle'!$B:$B,$A117)</f>
        <v>0</v>
      </c>
      <c r="AW117" s="2">
        <f>COUNTIFS('Daten Unfälle'!$G:$G,MONTH(AW$112),'Daten Unfälle'!$H:$H,YEAR(AW$112),'Daten Unfälle'!$B:$B,$A117)</f>
        <v>0</v>
      </c>
      <c r="AX117" s="2">
        <f>COUNTIFS('Daten Unfälle'!$G:$G,MONTH(AX$112),'Daten Unfälle'!$H:$H,YEAR(AX$112),'Daten Unfälle'!$B:$B,$A117)</f>
        <v>0</v>
      </c>
      <c r="AY117" s="2">
        <f>COUNTIFS('Daten Unfälle'!$G:$G,MONTH(AY$112),'Daten Unfälle'!$H:$H,YEAR(AY$112),'Daten Unfälle'!$B:$B,$A117)</f>
        <v>0</v>
      </c>
      <c r="AZ117" s="2">
        <f>COUNTIFS('Daten Unfälle'!$G:$G,MONTH(AZ$112),'Daten Unfälle'!$H:$H,YEAR(AZ$112),'Daten Unfälle'!$B:$B,$A117)</f>
        <v>0</v>
      </c>
      <c r="BA117" s="2">
        <f>COUNTIFS('Daten Unfälle'!$G:$G,MONTH(BA$112),'Daten Unfälle'!$H:$H,YEAR(BA$112),'Daten Unfälle'!$B:$B,$A117)</f>
        <v>0</v>
      </c>
      <c r="BB117" s="2">
        <f>COUNTIFS('Daten Unfälle'!$G:$G,MONTH(BB$112),'Daten Unfälle'!$H:$H,YEAR(BB$112),'Daten Unfälle'!$B:$B,$A117)</f>
        <v>0</v>
      </c>
      <c r="BC117" s="2">
        <f>COUNTIFS('Daten Unfälle'!$G:$G,MONTH(BC$112),'Daten Unfälle'!$H:$H,YEAR(BC$112),'Daten Unfälle'!$B:$B,$A117)</f>
        <v>0</v>
      </c>
      <c r="BD117" s="2">
        <f>COUNTIFS('Daten Unfälle'!$G:$G,MONTH(BD$112),'Daten Unfälle'!$H:$H,YEAR(BD$112),'Daten Unfälle'!$B:$B,$A117)</f>
        <v>0</v>
      </c>
      <c r="BE117" s="2">
        <f>COUNTIFS('Daten Unfälle'!$G:$G,MONTH(BE$112),'Daten Unfälle'!$H:$H,YEAR(BE$112),'Daten Unfälle'!$B:$B,$A117)</f>
        <v>0</v>
      </c>
    </row>
    <row r="118" spans="1:57" x14ac:dyDescent="0.25">
      <c r="A118" s="266" t="s">
        <v>211</v>
      </c>
      <c r="B118" s="2">
        <f>COUNTIFS('Daten Unfälle'!$G:$G,MONTH(B$112),'Daten Unfälle'!$H:$H,YEAR(B$112),'Daten Unfälle'!$B:$B,$A118)</f>
        <v>6</v>
      </c>
      <c r="C118" s="2">
        <f>COUNTIFS('Daten Unfälle'!$G:$G,MONTH(C$112),'Daten Unfälle'!$H:$H,YEAR(C$112),'Daten Unfälle'!$B:$B,$A118)</f>
        <v>3</v>
      </c>
      <c r="D118" s="2">
        <f>COUNTIFS('Daten Unfälle'!$G:$G,MONTH(D$112),'Daten Unfälle'!$H:$H,YEAR(D$112),'Daten Unfälle'!$B:$B,$A118)</f>
        <v>7</v>
      </c>
      <c r="E118" s="2">
        <f>COUNTIFS('Daten Unfälle'!$G:$G,MONTH(E$112),'Daten Unfälle'!$H:$H,YEAR(E$112),'Daten Unfälle'!$B:$B,$A118)</f>
        <v>11</v>
      </c>
      <c r="F118" s="2">
        <f>COUNTIFS('Daten Unfälle'!$G:$G,MONTH(F$112),'Daten Unfälle'!$H:$H,YEAR(F$112),'Daten Unfälle'!$B:$B,$A118)</f>
        <v>8</v>
      </c>
      <c r="G118" s="2">
        <f>COUNTIFS('Daten Unfälle'!$G:$G,MONTH(G$112),'Daten Unfälle'!$H:$H,YEAR(G$112),'Daten Unfälle'!$B:$B,$A118)</f>
        <v>16</v>
      </c>
      <c r="H118" s="2">
        <f>COUNTIFS('Daten Unfälle'!$G:$G,MONTH(H$112),'Daten Unfälle'!$H:$H,YEAR(H$112),'Daten Unfälle'!$B:$B,$A118)</f>
        <v>8</v>
      </c>
      <c r="I118" s="2">
        <f>COUNTIFS('Daten Unfälle'!$G:$G,MONTH(I$112),'Daten Unfälle'!$H:$H,YEAR(I$112),'Daten Unfälle'!$B:$B,$A118)</f>
        <v>21</v>
      </c>
      <c r="J118" s="2">
        <f>COUNTIFS('Daten Unfälle'!$G:$G,MONTH(J$112),'Daten Unfälle'!$H:$H,YEAR(J$112),'Daten Unfälle'!$B:$B,$A118)</f>
        <v>20</v>
      </c>
      <c r="K118" s="2">
        <f>COUNTIFS('Daten Unfälle'!$G:$G,MONTH(K$112),'Daten Unfälle'!$H:$H,YEAR(K$112),'Daten Unfälle'!$B:$B,$A118)</f>
        <v>16</v>
      </c>
      <c r="L118" s="2">
        <f>COUNTIFS('Daten Unfälle'!$G:$G,MONTH(L$112),'Daten Unfälle'!$H:$H,YEAR(L$112),'Daten Unfälle'!$B:$B,$A118)</f>
        <v>12</v>
      </c>
      <c r="M118" s="2">
        <f>COUNTIFS('Daten Unfälle'!$G:$G,MONTH(M$112),'Daten Unfälle'!$H:$H,YEAR(M$112),'Daten Unfälle'!$B:$B,$A118)</f>
        <v>16</v>
      </c>
      <c r="N118" s="2">
        <f>COUNTIFS('Daten Unfälle'!$G:$G,MONTH(N$112),'Daten Unfälle'!$H:$H,YEAR(N$112),'Daten Unfälle'!$B:$B,$A118)</f>
        <v>6</v>
      </c>
      <c r="O118" s="2">
        <f>COUNTIFS('Daten Unfälle'!$G:$G,MONTH(O$112),'Daten Unfälle'!$H:$H,YEAR(O$112),'Daten Unfälle'!$B:$B,$A118)</f>
        <v>12</v>
      </c>
      <c r="P118" s="2">
        <f>COUNTIFS('Daten Unfälle'!$G:$G,MONTH(P$112),'Daten Unfälle'!$H:$H,YEAR(P$112),'Daten Unfälle'!$B:$B,$A118)</f>
        <v>22</v>
      </c>
      <c r="Q118" s="2">
        <f>COUNTIFS('Daten Unfälle'!$G:$G,MONTH(Q$112),'Daten Unfälle'!$H:$H,YEAR(Q$112),'Daten Unfälle'!$B:$B,$A118)</f>
        <v>21</v>
      </c>
      <c r="R118" s="2">
        <f>COUNTIFS('Daten Unfälle'!$G:$G,MONTH(R$112),'Daten Unfälle'!$H:$H,YEAR(R$112),'Daten Unfälle'!$B:$B,$A118)</f>
        <v>21</v>
      </c>
      <c r="S118" s="2">
        <f>COUNTIFS('Daten Unfälle'!$G:$G,MONTH(S$112),'Daten Unfälle'!$H:$H,YEAR(S$112),'Daten Unfälle'!$B:$B,$A118)</f>
        <v>27</v>
      </c>
      <c r="T118" s="2">
        <f>COUNTIFS('Daten Unfälle'!$G:$G,MONTH(T$112),'Daten Unfälle'!$H:$H,YEAR(T$112),'Daten Unfälle'!$B:$B,$A118)</f>
        <v>29</v>
      </c>
      <c r="U118" s="2">
        <f>COUNTIFS('Daten Unfälle'!$G:$G,MONTH(U$112),'Daten Unfälle'!$H:$H,YEAR(U$112),'Daten Unfälle'!$B:$B,$A118)</f>
        <v>13</v>
      </c>
      <c r="V118" s="2">
        <f>COUNTIFS('Daten Unfälle'!$G:$G,MONTH(V$112),'Daten Unfälle'!$H:$H,YEAR(V$112),'Daten Unfälle'!$B:$B,$A118)</f>
        <v>21</v>
      </c>
      <c r="W118" s="2">
        <f>COUNTIFS('Daten Unfälle'!$G:$G,MONTH(W$112),'Daten Unfälle'!$H:$H,YEAR(W$112),'Daten Unfälle'!$B:$B,$A118)</f>
        <v>33</v>
      </c>
      <c r="X118" s="2">
        <f>COUNTIFS('Daten Unfälle'!$G:$G,MONTH(X$112),'Daten Unfälle'!$H:$H,YEAR(X$112),'Daten Unfälle'!$B:$B,$A118)</f>
        <v>48</v>
      </c>
      <c r="Y118" s="2">
        <f>COUNTIFS('Daten Unfälle'!$G:$G,MONTH(Y$112),'Daten Unfälle'!$H:$H,YEAR(Y$112),'Daten Unfälle'!$B:$B,$A118)</f>
        <v>37</v>
      </c>
      <c r="Z118" s="2">
        <f>COUNTIFS('Daten Unfälle'!$G:$G,MONTH(Z$112),'Daten Unfälle'!$H:$H,YEAR(Z$112),'Daten Unfälle'!$B:$B,$A118)</f>
        <v>32</v>
      </c>
      <c r="AA118" s="2">
        <f>COUNTIFS('Daten Unfälle'!$G:$G,MONTH(AA$112),'Daten Unfälle'!$H:$H,YEAR(AA$112),'Daten Unfälle'!$B:$B,$A118)</f>
        <v>32</v>
      </c>
      <c r="AB118" s="2">
        <f>COUNTIFS('Daten Unfälle'!$G:$G,MONTH(AB$112),'Daten Unfälle'!$H:$H,YEAR(AB$112),'Daten Unfälle'!$B:$B,$A118)</f>
        <v>39</v>
      </c>
      <c r="AC118" s="2">
        <f>COUNTIFS('Daten Unfälle'!$G:$G,MONTH(AC$112),'Daten Unfälle'!$H:$H,YEAR(AC$112),'Daten Unfälle'!$B:$B,$A118)</f>
        <v>50</v>
      </c>
      <c r="AD118" s="2">
        <f>COUNTIFS('Daten Unfälle'!$G:$G,MONTH(AD$112),'Daten Unfälle'!$H:$H,YEAR(AD$112),'Daten Unfälle'!$B:$B,$A118)</f>
        <v>44</v>
      </c>
      <c r="AE118" s="2">
        <f>COUNTIFS('Daten Unfälle'!$G:$G,MONTH(AE$112),'Daten Unfälle'!$H:$H,YEAR(AE$112),'Daten Unfälle'!$B:$B,$A118)</f>
        <v>21</v>
      </c>
      <c r="AF118" s="2">
        <f>COUNTIFS('Daten Unfälle'!$G:$G,MONTH(AF$112),'Daten Unfälle'!$H:$H,YEAR(AF$112),'Daten Unfälle'!$B:$B,$A118)</f>
        <v>48</v>
      </c>
      <c r="AG118" s="2">
        <f>COUNTIFS('Daten Unfälle'!$G:$G,MONTH(AG$112),'Daten Unfälle'!$H:$H,YEAR(AG$112),'Daten Unfälle'!$B:$B,$A118)</f>
        <v>54</v>
      </c>
      <c r="AH118" s="2">
        <f>COUNTIFS('Daten Unfälle'!$G:$G,MONTH(AH$112),'Daten Unfälle'!$H:$H,YEAR(AH$112),'Daten Unfälle'!$B:$B,$A118)</f>
        <v>70</v>
      </c>
      <c r="AI118" s="2">
        <f>COUNTIFS('Daten Unfälle'!$G:$G,MONTH(AI$112),'Daten Unfälle'!$H:$H,YEAR(AI$112),'Daten Unfälle'!$B:$B,$A118)</f>
        <v>64</v>
      </c>
      <c r="AJ118" s="2">
        <f>COUNTIFS('Daten Unfälle'!$G:$G,MONTH(AJ$112),'Daten Unfälle'!$H:$H,YEAR(AJ$112),'Daten Unfälle'!$B:$B,$A118)</f>
        <v>50</v>
      </c>
      <c r="AK118" s="2">
        <f>COUNTIFS('Daten Unfälle'!$G:$G,MONTH(AK$112),'Daten Unfälle'!$H:$H,YEAR(AK$112),'Daten Unfälle'!$B:$B,$A118)</f>
        <v>36</v>
      </c>
      <c r="AL118" s="2">
        <f>COUNTIFS('Daten Unfälle'!$G:$G,MONTH(AL$112),'Daten Unfälle'!$H:$H,YEAR(AL$112),'Daten Unfälle'!$B:$B,$A118)</f>
        <v>9</v>
      </c>
      <c r="AM118" s="2">
        <f>COUNTIFS('Daten Unfälle'!$G:$G,MONTH(AM$112),'Daten Unfälle'!$H:$H,YEAR(AM$112),'Daten Unfälle'!$B:$B,$A118)</f>
        <v>30</v>
      </c>
      <c r="AN118" s="2">
        <f>COUNTIFS('Daten Unfälle'!$G:$G,MONTH(AN$112),'Daten Unfälle'!$H:$H,YEAR(AN$112),'Daten Unfälle'!$B:$B,$A118)</f>
        <v>39</v>
      </c>
      <c r="AO118" s="2">
        <f>COUNTIFS('Daten Unfälle'!$G:$G,MONTH(AO$112),'Daten Unfälle'!$H:$H,YEAR(AO$112),'Daten Unfälle'!$B:$B,$A118)</f>
        <v>13</v>
      </c>
      <c r="AP118" s="2">
        <f>COUNTIFS('Daten Unfälle'!$G:$G,MONTH(AP$112),'Daten Unfälle'!$H:$H,YEAR(AP$112),'Daten Unfälle'!$B:$B,$A118)</f>
        <v>72</v>
      </c>
      <c r="AQ118" s="2">
        <f>COUNTIFS('Daten Unfälle'!$G:$G,MONTH(AQ$112),'Daten Unfälle'!$H:$H,YEAR(AQ$112),'Daten Unfälle'!$B:$B,$A118)</f>
        <v>148</v>
      </c>
      <c r="AR118" s="2">
        <f>COUNTIFS('Daten Unfälle'!$G:$G,MONTH(AR$112),'Daten Unfälle'!$H:$H,YEAR(AR$112),'Daten Unfälle'!$B:$B,$A118)</f>
        <v>143</v>
      </c>
      <c r="AS118" s="2">
        <f>COUNTIFS('Daten Unfälle'!$G:$G,MONTH(AS$112),'Daten Unfälle'!$H:$H,YEAR(AS$112),'Daten Unfälle'!$B:$B,$A118)</f>
        <v>139</v>
      </c>
      <c r="AT118" s="2">
        <f>COUNTIFS('Daten Unfälle'!$G:$G,MONTH(AT$112),'Daten Unfälle'!$H:$H,YEAR(AT$112),'Daten Unfälle'!$B:$B,$A118)</f>
        <v>129</v>
      </c>
      <c r="AU118" s="2">
        <f>COUNTIFS('Daten Unfälle'!$G:$G,MONTH(AU$112),'Daten Unfälle'!$H:$H,YEAR(AU$112),'Daten Unfälle'!$B:$B,$A118)</f>
        <v>71</v>
      </c>
      <c r="AV118" s="2">
        <f>COUNTIFS('Daten Unfälle'!$G:$G,MONTH(AV$112),'Daten Unfälle'!$H:$H,YEAR(AV$112),'Daten Unfälle'!$B:$B,$A118)</f>
        <v>63</v>
      </c>
      <c r="AW118" s="2">
        <f>COUNTIFS('Daten Unfälle'!$G:$G,MONTH(AW$112),'Daten Unfälle'!$H:$H,YEAR(AW$112),'Daten Unfälle'!$B:$B,$A118)</f>
        <v>80</v>
      </c>
      <c r="AX118" s="2">
        <f>COUNTIFS('Daten Unfälle'!$G:$G,MONTH(AX$112),'Daten Unfälle'!$H:$H,YEAR(AX$112),'Daten Unfälle'!$B:$B,$A118)</f>
        <v>40</v>
      </c>
      <c r="AY118" s="2">
        <f>COUNTIFS('Daten Unfälle'!$G:$G,MONTH(AY$112),'Daten Unfälle'!$H:$H,YEAR(AY$112),'Daten Unfälle'!$B:$B,$A118)</f>
        <v>37</v>
      </c>
      <c r="AZ118" s="2">
        <f>COUNTIFS('Daten Unfälle'!$G:$G,MONTH(AZ$112),'Daten Unfälle'!$H:$H,YEAR(AZ$112),'Daten Unfälle'!$B:$B,$A118)</f>
        <v>48</v>
      </c>
      <c r="BA118" s="2">
        <f>COUNTIFS('Daten Unfälle'!$G:$G,MONTH(BA$112),'Daten Unfälle'!$H:$H,YEAR(BA$112),'Daten Unfälle'!$B:$B,$A118)</f>
        <v>38</v>
      </c>
      <c r="BB118" s="2">
        <f>COUNTIFS('Daten Unfälle'!$G:$G,MONTH(BB$112),'Daten Unfälle'!$H:$H,YEAR(BB$112),'Daten Unfälle'!$B:$B,$A118)</f>
        <v>62</v>
      </c>
      <c r="BC118" s="2">
        <f>COUNTIFS('Daten Unfälle'!$G:$G,MONTH(BC$112),'Daten Unfälle'!$H:$H,YEAR(BC$112),'Daten Unfälle'!$B:$B,$A118)</f>
        <v>50</v>
      </c>
      <c r="BD118" s="2">
        <f>COUNTIFS('Daten Unfälle'!$G:$G,MONTH(BD$112),'Daten Unfälle'!$H:$H,YEAR(BD$112),'Daten Unfälle'!$B:$B,$A118)</f>
        <v>58</v>
      </c>
      <c r="BE118" s="2">
        <f>COUNTIFS('Daten Unfälle'!$G:$G,MONTH(BE$112),'Daten Unfälle'!$H:$H,YEAR(BE$112),'Daten Unfälle'!$B:$B,$A118)</f>
        <v>47</v>
      </c>
    </row>
    <row r="119" spans="1:57" hidden="1" x14ac:dyDescent="0.25">
      <c r="A119" s="265" t="s">
        <v>21534</v>
      </c>
      <c r="B119" s="2">
        <f t="shared" ref="B119:AG119" si="9">SUM(B113:B118)</f>
        <v>33</v>
      </c>
      <c r="C119" s="2">
        <f t="shared" si="9"/>
        <v>37</v>
      </c>
      <c r="D119" s="2">
        <f t="shared" si="9"/>
        <v>38</v>
      </c>
      <c r="E119" s="2">
        <f t="shared" si="9"/>
        <v>41</v>
      </c>
      <c r="F119" s="2">
        <f t="shared" si="9"/>
        <v>172</v>
      </c>
      <c r="G119" s="2">
        <f t="shared" si="9"/>
        <v>54</v>
      </c>
      <c r="H119" s="2">
        <f t="shared" si="9"/>
        <v>53</v>
      </c>
      <c r="I119" s="2">
        <f t="shared" si="9"/>
        <v>55</v>
      </c>
      <c r="J119" s="2">
        <f t="shared" si="9"/>
        <v>73</v>
      </c>
      <c r="K119" s="2">
        <f t="shared" si="9"/>
        <v>49</v>
      </c>
      <c r="L119" s="2">
        <f t="shared" si="9"/>
        <v>35</v>
      </c>
      <c r="M119" s="2">
        <f t="shared" si="9"/>
        <v>44</v>
      </c>
      <c r="N119" s="2">
        <f t="shared" si="9"/>
        <v>26</v>
      </c>
      <c r="O119" s="2">
        <f t="shared" si="9"/>
        <v>54</v>
      </c>
      <c r="P119" s="2">
        <f t="shared" si="9"/>
        <v>57</v>
      </c>
      <c r="Q119" s="2">
        <f t="shared" si="9"/>
        <v>60</v>
      </c>
      <c r="R119" s="2">
        <f t="shared" si="9"/>
        <v>69</v>
      </c>
      <c r="S119" s="2">
        <f t="shared" si="9"/>
        <v>76</v>
      </c>
      <c r="T119" s="2">
        <f t="shared" si="9"/>
        <v>80</v>
      </c>
      <c r="U119" s="2">
        <f t="shared" si="9"/>
        <v>44</v>
      </c>
      <c r="V119" s="2">
        <f t="shared" si="9"/>
        <v>84</v>
      </c>
      <c r="W119" s="2">
        <f t="shared" si="9"/>
        <v>96</v>
      </c>
      <c r="X119" s="2">
        <f t="shared" si="9"/>
        <v>91</v>
      </c>
      <c r="Y119" s="2">
        <f t="shared" si="9"/>
        <v>71</v>
      </c>
      <c r="Z119" s="2">
        <f t="shared" si="9"/>
        <v>68</v>
      </c>
      <c r="AA119" s="2">
        <f t="shared" si="9"/>
        <v>62</v>
      </c>
      <c r="AB119" s="2">
        <f t="shared" si="9"/>
        <v>77</v>
      </c>
      <c r="AC119" s="2">
        <f t="shared" si="9"/>
        <v>86</v>
      </c>
      <c r="AD119" s="2">
        <f t="shared" si="9"/>
        <v>62</v>
      </c>
      <c r="AE119" s="2">
        <f t="shared" si="9"/>
        <v>55</v>
      </c>
      <c r="AF119" s="2">
        <f t="shared" si="9"/>
        <v>86</v>
      </c>
      <c r="AG119" s="2">
        <f t="shared" si="9"/>
        <v>100</v>
      </c>
      <c r="AH119" s="2">
        <f t="shared" ref="AH119:BE119" si="10">SUM(AH113:AH118)</f>
        <v>107</v>
      </c>
      <c r="AI119" s="2">
        <f t="shared" si="10"/>
        <v>97</v>
      </c>
      <c r="AJ119" s="2">
        <f t="shared" si="10"/>
        <v>83</v>
      </c>
      <c r="AK119" s="2">
        <f t="shared" si="10"/>
        <v>72</v>
      </c>
      <c r="AL119" s="2">
        <f t="shared" si="10"/>
        <v>21</v>
      </c>
      <c r="AM119" s="2">
        <f t="shared" si="10"/>
        <v>54</v>
      </c>
      <c r="AN119" s="2">
        <f t="shared" si="10"/>
        <v>70</v>
      </c>
      <c r="AO119" s="2">
        <f t="shared" si="10"/>
        <v>29</v>
      </c>
      <c r="AP119" s="2">
        <f t="shared" si="10"/>
        <v>114</v>
      </c>
      <c r="AQ119" s="2">
        <f t="shared" si="10"/>
        <v>200</v>
      </c>
      <c r="AR119" s="2">
        <f t="shared" si="10"/>
        <v>198</v>
      </c>
      <c r="AS119" s="2">
        <f t="shared" si="10"/>
        <v>182</v>
      </c>
      <c r="AT119" s="2">
        <f t="shared" si="10"/>
        <v>156</v>
      </c>
      <c r="AU119" s="2">
        <f t="shared" si="10"/>
        <v>110</v>
      </c>
      <c r="AV119" s="2">
        <f t="shared" si="10"/>
        <v>103</v>
      </c>
      <c r="AW119" s="2">
        <f t="shared" si="10"/>
        <v>115</v>
      </c>
      <c r="AX119" s="2">
        <f t="shared" si="10"/>
        <v>64</v>
      </c>
      <c r="AY119" s="2">
        <f t="shared" si="10"/>
        <v>58</v>
      </c>
      <c r="AZ119" s="2">
        <f t="shared" si="10"/>
        <v>69</v>
      </c>
      <c r="BA119" s="2">
        <f t="shared" si="10"/>
        <v>55</v>
      </c>
      <c r="BB119" s="2">
        <f t="shared" si="10"/>
        <v>91</v>
      </c>
      <c r="BC119" s="2">
        <f t="shared" si="10"/>
        <v>79</v>
      </c>
      <c r="BD119" s="2">
        <f t="shared" si="10"/>
        <v>84</v>
      </c>
      <c r="BE119" s="2">
        <f t="shared" si="10"/>
        <v>65</v>
      </c>
    </row>
    <row r="122" spans="1:57" x14ac:dyDescent="0.25">
      <c r="A122" s="261" t="s">
        <v>21617</v>
      </c>
      <c r="B122" s="2" t="s">
        <v>21618</v>
      </c>
      <c r="C122" s="2" t="s">
        <v>21576</v>
      </c>
      <c r="D122" s="2" t="s">
        <v>21577</v>
      </c>
      <c r="E122" s="2" t="s">
        <v>21578</v>
      </c>
      <c r="F122" s="2" t="s">
        <v>21579</v>
      </c>
      <c r="G122" s="2" t="s">
        <v>21580</v>
      </c>
      <c r="H122" s="2" t="s">
        <v>21581</v>
      </c>
      <c r="I122" s="2" t="s">
        <v>21582</v>
      </c>
      <c r="J122" s="2" t="s">
        <v>21583</v>
      </c>
      <c r="K122" s="2" t="s">
        <v>21584</v>
      </c>
      <c r="L122" s="2" t="s">
        <v>21585</v>
      </c>
      <c r="M122" s="2" t="s">
        <v>21586</v>
      </c>
      <c r="N122" s="2" t="s">
        <v>21587</v>
      </c>
    </row>
    <row r="123" spans="1:57" x14ac:dyDescent="0.25">
      <c r="A123" s="261" t="s">
        <v>135</v>
      </c>
      <c r="B123" s="268">
        <v>2016</v>
      </c>
      <c r="C123" s="2">
        <f>COUNTIFS('Daten Unfälle'!$G:$G,C$122,'Daten Unfälle'!$H:$H,$B123,'Daten Unfälle'!$B:$B,$A123)</f>
        <v>4</v>
      </c>
      <c r="D123" s="2">
        <f>COUNTIFS('Daten Unfälle'!$G:$G,D$122,'Daten Unfälle'!$H:$H,$B123,'Daten Unfälle'!$B:$B,$A123)</f>
        <v>7</v>
      </c>
      <c r="E123" s="2">
        <f>COUNTIFS('Daten Unfälle'!$G:$G,E$122,'Daten Unfälle'!$H:$H,$B123,'Daten Unfälle'!$B:$B,$A123)</f>
        <v>7</v>
      </c>
      <c r="F123" s="2">
        <f>COUNTIFS('Daten Unfälle'!$G:$G,F$122,'Daten Unfälle'!$H:$H,$B123,'Daten Unfälle'!$B:$B,$A123)</f>
        <v>8</v>
      </c>
      <c r="G123" s="2">
        <f>COUNTIFS('Daten Unfälle'!$G:$G,G$122,'Daten Unfälle'!$H:$H,$B123,'Daten Unfälle'!$B:$B,$A123)</f>
        <v>5</v>
      </c>
      <c r="H123" s="2">
        <f>COUNTIFS('Daten Unfälle'!$G:$G,H$122,'Daten Unfälle'!$H:$H,$B123,'Daten Unfälle'!$B:$B,$A123)</f>
        <v>16</v>
      </c>
      <c r="I123" s="2">
        <f>COUNTIFS('Daten Unfälle'!$G:$G,I$122,'Daten Unfälle'!$H:$H,$B123,'Daten Unfälle'!$B:$B,$A123)</f>
        <v>12</v>
      </c>
      <c r="J123" s="2">
        <f>COUNTIFS('Daten Unfälle'!$G:$G,J$122,'Daten Unfälle'!$H:$H,$B123,'Daten Unfälle'!$B:$B,$A123)</f>
        <v>5</v>
      </c>
      <c r="K123" s="2">
        <f>COUNTIFS('Daten Unfälle'!$G:$G,K$122,'Daten Unfälle'!$H:$H,$B123,'Daten Unfälle'!$B:$B,$A123)</f>
        <v>13</v>
      </c>
      <c r="L123" s="2">
        <f>COUNTIFS('Daten Unfälle'!$G:$G,L$122,'Daten Unfälle'!$H:$H,$B123,'Daten Unfälle'!$B:$B,$A123)</f>
        <v>13</v>
      </c>
      <c r="M123" s="2">
        <f>COUNTIFS('Daten Unfälle'!$G:$G,M$122,'Daten Unfälle'!$H:$H,$B123,'Daten Unfälle'!$B:$B,$A123)</f>
        <v>3</v>
      </c>
      <c r="N123" s="2">
        <f>COUNTIFS('Daten Unfälle'!$G:$G,N$122,'Daten Unfälle'!$H:$H,$B123,'Daten Unfälle'!$B:$B,$A123)</f>
        <v>11</v>
      </c>
    </row>
    <row r="124" spans="1:57" x14ac:dyDescent="0.25">
      <c r="A124" s="263" t="s">
        <v>69</v>
      </c>
      <c r="B124" s="268">
        <v>2016</v>
      </c>
      <c r="C124" s="2">
        <f>COUNTIFS('Daten Unfälle'!$G:$G,C$122,'Daten Unfälle'!$H:$H,$B124,'Daten Unfälle'!$B:$B,$A124)</f>
        <v>6</v>
      </c>
      <c r="D124" s="2">
        <f>COUNTIFS('Daten Unfälle'!$G:$G,D$122,'Daten Unfälle'!$H:$H,$B124,'Daten Unfälle'!$B:$B,$A124)</f>
        <v>5</v>
      </c>
      <c r="E124" s="2">
        <f>COUNTIFS('Daten Unfälle'!$G:$G,E$122,'Daten Unfälle'!$H:$H,$B124,'Daten Unfälle'!$B:$B,$A124)</f>
        <v>4</v>
      </c>
      <c r="F124" s="2">
        <f>COUNTIFS('Daten Unfälle'!$G:$G,F$122,'Daten Unfälle'!$H:$H,$B124,'Daten Unfälle'!$B:$B,$A124)</f>
        <v>9</v>
      </c>
      <c r="G124" s="2">
        <f>COUNTIFS('Daten Unfälle'!$G:$G,G$122,'Daten Unfälle'!$H:$H,$B124,'Daten Unfälle'!$B:$B,$A124)</f>
        <v>3</v>
      </c>
      <c r="H124" s="2">
        <f>COUNTIFS('Daten Unfälle'!$G:$G,H$122,'Daten Unfälle'!$H:$H,$B124,'Daten Unfälle'!$B:$B,$A124)</f>
        <v>6</v>
      </c>
      <c r="I124" s="2">
        <f>COUNTIFS('Daten Unfälle'!$G:$G,I$122,'Daten Unfälle'!$H:$H,$B124,'Daten Unfälle'!$B:$B,$A124)</f>
        <v>10</v>
      </c>
      <c r="J124" s="2">
        <f>COUNTIFS('Daten Unfälle'!$G:$G,J$122,'Daten Unfälle'!$H:$H,$B124,'Daten Unfälle'!$B:$B,$A124)</f>
        <v>11</v>
      </c>
      <c r="K124" s="2">
        <f>COUNTIFS('Daten Unfälle'!$G:$G,K$122,'Daten Unfälle'!$H:$H,$B124,'Daten Unfälle'!$B:$B,$A124)</f>
        <v>18</v>
      </c>
      <c r="L124" s="2">
        <f>COUNTIFS('Daten Unfälle'!$G:$G,L$122,'Daten Unfälle'!$H:$H,$B124,'Daten Unfälle'!$B:$B,$A124)</f>
        <v>6</v>
      </c>
      <c r="M124" s="2">
        <f>COUNTIFS('Daten Unfälle'!$G:$G,M$122,'Daten Unfälle'!$H:$H,$B124,'Daten Unfälle'!$B:$B,$A124)</f>
        <v>9</v>
      </c>
      <c r="N124" s="2">
        <f>COUNTIFS('Daten Unfälle'!$G:$G,N$122,'Daten Unfälle'!$H:$H,$B124,'Daten Unfälle'!$B:$B,$A124)</f>
        <v>5</v>
      </c>
    </row>
    <row r="125" spans="1:57" x14ac:dyDescent="0.25">
      <c r="A125" s="261" t="s">
        <v>87</v>
      </c>
      <c r="B125" s="268">
        <v>2016</v>
      </c>
      <c r="C125" s="2">
        <f>COUNTIFS('Daten Unfälle'!$G:$G,C$122,'Daten Unfälle'!$H:$H,$B125,'Daten Unfälle'!$B:$B,$A125)</f>
        <v>17</v>
      </c>
      <c r="D125" s="2">
        <f>COUNTIFS('Daten Unfälle'!$G:$G,D$122,'Daten Unfälle'!$H:$H,$B125,'Daten Unfälle'!$B:$B,$A125)</f>
        <v>22</v>
      </c>
      <c r="E125" s="2">
        <f>COUNTIFS('Daten Unfälle'!$G:$G,E$122,'Daten Unfälle'!$H:$H,$B125,'Daten Unfälle'!$B:$B,$A125)</f>
        <v>20</v>
      </c>
      <c r="F125" s="2">
        <f>COUNTIFS('Daten Unfälle'!$G:$G,F$122,'Daten Unfälle'!$H:$H,$B125,'Daten Unfälle'!$B:$B,$A125)</f>
        <v>13</v>
      </c>
      <c r="G125" s="2">
        <f>COUNTIFS('Daten Unfälle'!$G:$G,G$122,'Daten Unfälle'!$H:$H,$B125,'Daten Unfälle'!$B:$B,$A125)</f>
        <v>18</v>
      </c>
      <c r="H125" s="2">
        <f>COUNTIFS('Daten Unfälle'!$G:$G,H$122,'Daten Unfälle'!$H:$H,$B125,'Daten Unfälle'!$B:$B,$A125)</f>
        <v>13</v>
      </c>
      <c r="I125" s="2">
        <f>COUNTIFS('Daten Unfälle'!$G:$G,I$122,'Daten Unfälle'!$H:$H,$B125,'Daten Unfälle'!$B:$B,$A125)</f>
        <v>23</v>
      </c>
      <c r="J125" s="2">
        <f>COUNTIFS('Daten Unfälle'!$G:$G,J$122,'Daten Unfälle'!$H:$H,$B125,'Daten Unfälle'!$B:$B,$A125)</f>
        <v>18</v>
      </c>
      <c r="K125" s="2">
        <f>COUNTIFS('Daten Unfälle'!$G:$G,K$122,'Daten Unfälle'!$H:$H,$B125,'Daten Unfälle'!$B:$B,$A125)</f>
        <v>22</v>
      </c>
      <c r="L125" s="2">
        <f>COUNTIFS('Daten Unfälle'!$G:$G,L$122,'Daten Unfälle'!$H:$H,$B125,'Daten Unfälle'!$B:$B,$A125)</f>
        <v>12</v>
      </c>
      <c r="M125" s="2">
        <f>COUNTIFS('Daten Unfälle'!$G:$G,M$122,'Daten Unfälle'!$H:$H,$B125,'Daten Unfälle'!$B:$B,$A125)</f>
        <v>11</v>
      </c>
      <c r="N125" s="2">
        <f>COUNTIFS('Daten Unfälle'!$G:$G,N$122,'Daten Unfälle'!$H:$H,$B125,'Daten Unfälle'!$B:$B,$A125)</f>
        <v>12</v>
      </c>
    </row>
    <row r="126" spans="1:57" x14ac:dyDescent="0.25">
      <c r="A126" s="263" t="s">
        <v>190</v>
      </c>
      <c r="B126" s="268">
        <v>2016</v>
      </c>
      <c r="C126" s="2">
        <f>COUNTIFS('Daten Unfälle'!$G:$G,C$122,'Daten Unfälle'!$H:$H,$B126,'Daten Unfälle'!$B:$B,$A126)</f>
        <v>0</v>
      </c>
      <c r="D126" s="2">
        <f>COUNTIFS('Daten Unfälle'!$G:$G,D$122,'Daten Unfälle'!$H:$H,$B126,'Daten Unfälle'!$B:$B,$A126)</f>
        <v>0</v>
      </c>
      <c r="E126" s="2">
        <f>COUNTIFS('Daten Unfälle'!$G:$G,E$122,'Daten Unfälle'!$H:$H,$B126,'Daten Unfälle'!$B:$B,$A126)</f>
        <v>0</v>
      </c>
      <c r="F126" s="2">
        <f>COUNTIFS('Daten Unfälle'!$G:$G,F$122,'Daten Unfälle'!$H:$H,$B126,'Daten Unfälle'!$B:$B,$A126)</f>
        <v>0</v>
      </c>
      <c r="G126" s="2">
        <f>COUNTIFS('Daten Unfälle'!$G:$G,G$122,'Daten Unfälle'!$H:$H,$B126,'Daten Unfälle'!$B:$B,$A126)</f>
        <v>0</v>
      </c>
      <c r="H126" s="2">
        <f>COUNTIFS('Daten Unfälle'!$G:$G,H$122,'Daten Unfälle'!$H:$H,$B126,'Daten Unfälle'!$B:$B,$A126)</f>
        <v>0</v>
      </c>
      <c r="I126" s="2">
        <f>COUNTIFS('Daten Unfälle'!$G:$G,I$122,'Daten Unfälle'!$H:$H,$B126,'Daten Unfälle'!$B:$B,$A126)</f>
        <v>0</v>
      </c>
      <c r="J126" s="2">
        <f>COUNTIFS('Daten Unfälle'!$G:$G,J$122,'Daten Unfälle'!$H:$H,$B126,'Daten Unfälle'!$B:$B,$A126)</f>
        <v>0</v>
      </c>
      <c r="K126" s="2">
        <f>COUNTIFS('Daten Unfälle'!$G:$G,K$122,'Daten Unfälle'!$H:$H,$B126,'Daten Unfälle'!$B:$B,$A126)</f>
        <v>0</v>
      </c>
      <c r="L126" s="2">
        <f>COUNTIFS('Daten Unfälle'!$G:$G,L$122,'Daten Unfälle'!$H:$H,$B126,'Daten Unfälle'!$B:$B,$A126)</f>
        <v>2</v>
      </c>
      <c r="M126" s="2">
        <f>COUNTIFS('Daten Unfälle'!$G:$G,M$122,'Daten Unfälle'!$H:$H,$B126,'Daten Unfälle'!$B:$B,$A126)</f>
        <v>0</v>
      </c>
      <c r="N126" s="2">
        <f>COUNTIFS('Daten Unfälle'!$G:$G,N$122,'Daten Unfälle'!$H:$H,$B126,'Daten Unfälle'!$B:$B,$A126)</f>
        <v>0</v>
      </c>
    </row>
    <row r="127" spans="1:57" x14ac:dyDescent="0.25">
      <c r="A127" s="261" t="s">
        <v>262</v>
      </c>
      <c r="B127" s="268">
        <v>2016</v>
      </c>
      <c r="C127" s="2">
        <f>COUNTIFS('Daten Unfälle'!$G:$G,C$122,'Daten Unfälle'!$H:$H,$B127,'Daten Unfälle'!$B:$B,$A127)</f>
        <v>0</v>
      </c>
      <c r="D127" s="2">
        <f>COUNTIFS('Daten Unfälle'!$G:$G,D$122,'Daten Unfälle'!$H:$H,$B127,'Daten Unfälle'!$B:$B,$A127)</f>
        <v>0</v>
      </c>
      <c r="E127" s="2">
        <f>COUNTIFS('Daten Unfälle'!$G:$G,E$122,'Daten Unfälle'!$H:$H,$B127,'Daten Unfälle'!$B:$B,$A127)</f>
        <v>0</v>
      </c>
      <c r="F127" s="2">
        <f>COUNTIFS('Daten Unfälle'!$G:$G,F$122,'Daten Unfälle'!$H:$H,$B127,'Daten Unfälle'!$B:$B,$A127)</f>
        <v>0</v>
      </c>
      <c r="G127" s="2">
        <f>COUNTIFS('Daten Unfälle'!$G:$G,G$122,'Daten Unfälle'!$H:$H,$B127,'Daten Unfälle'!$B:$B,$A127)</f>
        <v>138</v>
      </c>
      <c r="H127" s="2">
        <f>COUNTIFS('Daten Unfälle'!$G:$G,H$122,'Daten Unfälle'!$H:$H,$B127,'Daten Unfälle'!$B:$B,$A127)</f>
        <v>3</v>
      </c>
      <c r="I127" s="2">
        <f>COUNTIFS('Daten Unfälle'!$G:$G,I$122,'Daten Unfälle'!$H:$H,$B127,'Daten Unfälle'!$B:$B,$A127)</f>
        <v>0</v>
      </c>
      <c r="J127" s="2">
        <f>COUNTIFS('Daten Unfälle'!$G:$G,J$122,'Daten Unfälle'!$H:$H,$B127,'Daten Unfälle'!$B:$B,$A127)</f>
        <v>0</v>
      </c>
      <c r="K127" s="2">
        <f>COUNTIFS('Daten Unfälle'!$G:$G,K$122,'Daten Unfälle'!$H:$H,$B127,'Daten Unfälle'!$B:$B,$A127)</f>
        <v>0</v>
      </c>
      <c r="L127" s="2">
        <f>COUNTIFS('Daten Unfälle'!$G:$G,L$122,'Daten Unfälle'!$H:$H,$B127,'Daten Unfälle'!$B:$B,$A127)</f>
        <v>0</v>
      </c>
      <c r="M127" s="2">
        <f>COUNTIFS('Daten Unfälle'!$G:$G,M$122,'Daten Unfälle'!$H:$H,$B127,'Daten Unfälle'!$B:$B,$A127)</f>
        <v>0</v>
      </c>
      <c r="N127" s="2">
        <f>COUNTIFS('Daten Unfälle'!$G:$G,N$122,'Daten Unfälle'!$H:$H,$B127,'Daten Unfälle'!$B:$B,$A127)</f>
        <v>0</v>
      </c>
    </row>
    <row r="128" spans="1:57" x14ac:dyDescent="0.25">
      <c r="A128" s="263" t="s">
        <v>211</v>
      </c>
      <c r="B128" s="268">
        <v>2016</v>
      </c>
      <c r="C128" s="2">
        <f>COUNTIFS('Daten Unfälle'!$G:$G,C$122,'Daten Unfälle'!$H:$H,$B128,'Daten Unfälle'!$B:$B,$A128)</f>
        <v>6</v>
      </c>
      <c r="D128" s="2">
        <f>COUNTIFS('Daten Unfälle'!$G:$G,D$122,'Daten Unfälle'!$H:$H,$B128,'Daten Unfälle'!$B:$B,$A128)</f>
        <v>3</v>
      </c>
      <c r="E128" s="2">
        <f>COUNTIFS('Daten Unfälle'!$G:$G,E$122,'Daten Unfälle'!$H:$H,$B128,'Daten Unfälle'!$B:$B,$A128)</f>
        <v>7</v>
      </c>
      <c r="F128" s="2">
        <f>COUNTIFS('Daten Unfälle'!$G:$G,F$122,'Daten Unfälle'!$H:$H,$B128,'Daten Unfälle'!$B:$B,$A128)</f>
        <v>11</v>
      </c>
      <c r="G128" s="2">
        <f>COUNTIFS('Daten Unfälle'!$G:$G,G$122,'Daten Unfälle'!$H:$H,$B128,'Daten Unfälle'!$B:$B,$A128)</f>
        <v>8</v>
      </c>
      <c r="H128" s="2">
        <f>COUNTIFS('Daten Unfälle'!$G:$G,H$122,'Daten Unfälle'!$H:$H,$B128,'Daten Unfälle'!$B:$B,$A128)</f>
        <v>16</v>
      </c>
      <c r="I128" s="2">
        <f>COUNTIFS('Daten Unfälle'!$G:$G,I$122,'Daten Unfälle'!$H:$H,$B128,'Daten Unfälle'!$B:$B,$A128)</f>
        <v>8</v>
      </c>
      <c r="J128" s="2">
        <f>COUNTIFS('Daten Unfälle'!$G:$G,J$122,'Daten Unfälle'!$H:$H,$B128,'Daten Unfälle'!$B:$B,$A128)</f>
        <v>21</v>
      </c>
      <c r="K128" s="2">
        <f>COUNTIFS('Daten Unfälle'!$G:$G,K$122,'Daten Unfälle'!$H:$H,$B128,'Daten Unfälle'!$B:$B,$A128)</f>
        <v>20</v>
      </c>
      <c r="L128" s="2">
        <f>COUNTIFS('Daten Unfälle'!$G:$G,L$122,'Daten Unfälle'!$H:$H,$B128,'Daten Unfälle'!$B:$B,$A128)</f>
        <v>16</v>
      </c>
      <c r="M128" s="2">
        <f>COUNTIFS('Daten Unfälle'!$G:$G,M$122,'Daten Unfälle'!$H:$H,$B128,'Daten Unfälle'!$B:$B,$A128)</f>
        <v>12</v>
      </c>
      <c r="N128" s="2">
        <f>COUNTIFS('Daten Unfälle'!$G:$G,N$122,'Daten Unfälle'!$H:$H,$B128,'Daten Unfälle'!$B:$B,$A128)</f>
        <v>16</v>
      </c>
    </row>
    <row r="129" spans="1:14" x14ac:dyDescent="0.25">
      <c r="A129" s="261" t="s">
        <v>21534</v>
      </c>
      <c r="B129" s="268">
        <v>2016</v>
      </c>
      <c r="C129" s="2">
        <f t="shared" ref="C129:N129" si="11">SUM(C123:C128)</f>
        <v>33</v>
      </c>
      <c r="D129" s="2">
        <f t="shared" si="11"/>
        <v>37</v>
      </c>
      <c r="E129" s="2">
        <f t="shared" si="11"/>
        <v>38</v>
      </c>
      <c r="F129" s="2">
        <f t="shared" si="11"/>
        <v>41</v>
      </c>
      <c r="G129" s="2">
        <f t="shared" si="11"/>
        <v>172</v>
      </c>
      <c r="H129" s="2">
        <f t="shared" si="11"/>
        <v>54</v>
      </c>
      <c r="I129" s="2">
        <f t="shared" si="11"/>
        <v>53</v>
      </c>
      <c r="J129" s="2">
        <f t="shared" si="11"/>
        <v>55</v>
      </c>
      <c r="K129" s="2">
        <f t="shared" si="11"/>
        <v>73</v>
      </c>
      <c r="L129" s="2">
        <f t="shared" si="11"/>
        <v>49</v>
      </c>
      <c r="M129" s="2">
        <f t="shared" si="11"/>
        <v>35</v>
      </c>
      <c r="N129" s="2">
        <f t="shared" si="11"/>
        <v>44</v>
      </c>
    </row>
    <row r="130" spans="1:14" x14ac:dyDescent="0.25">
      <c r="A130" s="261" t="s">
        <v>135</v>
      </c>
      <c r="B130" s="268">
        <v>2017</v>
      </c>
      <c r="C130" s="2">
        <f>COUNTIFS('Daten Unfälle'!$G:$G,C$122,'Daten Unfälle'!$H:$H,$B130,'Daten Unfälle'!$B:$B,$A130)</f>
        <v>9</v>
      </c>
      <c r="D130" s="2">
        <f>COUNTIFS('Daten Unfälle'!$G:$G,D$122,'Daten Unfälle'!$H:$H,$B130,'Daten Unfälle'!$B:$B,$A130)</f>
        <v>12</v>
      </c>
      <c r="E130" s="2">
        <f>COUNTIFS('Daten Unfälle'!$G:$G,E$122,'Daten Unfälle'!$H:$H,$B130,'Daten Unfälle'!$B:$B,$A130)</f>
        <v>10</v>
      </c>
      <c r="F130" s="2">
        <f>COUNTIFS('Daten Unfälle'!$G:$G,F$122,'Daten Unfälle'!$H:$H,$B130,'Daten Unfälle'!$B:$B,$A130)</f>
        <v>9</v>
      </c>
      <c r="G130" s="2">
        <f>COUNTIFS('Daten Unfälle'!$G:$G,G$122,'Daten Unfälle'!$H:$H,$B130,'Daten Unfälle'!$B:$B,$A130)</f>
        <v>15</v>
      </c>
      <c r="H130" s="2">
        <f>COUNTIFS('Daten Unfälle'!$G:$G,H$122,'Daten Unfälle'!$H:$H,$B130,'Daten Unfälle'!$B:$B,$A130)</f>
        <v>13</v>
      </c>
      <c r="I130" s="2">
        <f>COUNTIFS('Daten Unfälle'!$G:$G,I$122,'Daten Unfälle'!$H:$H,$B130,'Daten Unfälle'!$B:$B,$A130)</f>
        <v>14</v>
      </c>
      <c r="J130" s="2">
        <f>COUNTIFS('Daten Unfälle'!$G:$G,J$122,'Daten Unfälle'!$H:$H,$B130,'Daten Unfälle'!$B:$B,$A130)</f>
        <v>8</v>
      </c>
      <c r="K130" s="2">
        <f>COUNTIFS('Daten Unfälle'!$G:$G,K$122,'Daten Unfälle'!$H:$H,$B130,'Daten Unfälle'!$B:$B,$A130)</f>
        <v>13</v>
      </c>
      <c r="L130" s="2">
        <f>COUNTIFS('Daten Unfälle'!$G:$G,L$122,'Daten Unfälle'!$H:$H,$B130,'Daten Unfälle'!$B:$B,$A130)</f>
        <v>16</v>
      </c>
      <c r="M130" s="2">
        <f>COUNTIFS('Daten Unfälle'!$G:$G,M$122,'Daten Unfälle'!$H:$H,$B130,'Daten Unfälle'!$B:$B,$A130)</f>
        <v>10</v>
      </c>
      <c r="N130" s="2">
        <f>COUNTIFS('Daten Unfälle'!$G:$G,N$122,'Daten Unfälle'!$H:$H,$B130,'Daten Unfälle'!$B:$B,$A130)</f>
        <v>9</v>
      </c>
    </row>
    <row r="131" spans="1:14" x14ac:dyDescent="0.25">
      <c r="A131" s="263" t="s">
        <v>69</v>
      </c>
      <c r="B131" s="268">
        <v>2017</v>
      </c>
      <c r="C131" s="2">
        <f>COUNTIFS('Daten Unfälle'!$G:$G,C$122,'Daten Unfälle'!$H:$H,$B131,'Daten Unfälle'!$B:$B,$A131)</f>
        <v>2</v>
      </c>
      <c r="D131" s="2">
        <f>COUNTIFS('Daten Unfälle'!$G:$G,D$122,'Daten Unfälle'!$H:$H,$B131,'Daten Unfälle'!$B:$B,$A131)</f>
        <v>17</v>
      </c>
      <c r="E131" s="2">
        <f>COUNTIFS('Daten Unfälle'!$G:$G,E$122,'Daten Unfälle'!$H:$H,$B131,'Daten Unfälle'!$B:$B,$A131)</f>
        <v>5</v>
      </c>
      <c r="F131" s="2">
        <f>COUNTIFS('Daten Unfälle'!$G:$G,F$122,'Daten Unfälle'!$H:$H,$B131,'Daten Unfälle'!$B:$B,$A131)</f>
        <v>14</v>
      </c>
      <c r="G131" s="2">
        <f>COUNTIFS('Daten Unfälle'!$G:$G,G$122,'Daten Unfälle'!$H:$H,$B131,'Daten Unfälle'!$B:$B,$A131)</f>
        <v>10</v>
      </c>
      <c r="H131" s="2">
        <f>COUNTIFS('Daten Unfälle'!$G:$G,H$122,'Daten Unfälle'!$H:$H,$B131,'Daten Unfälle'!$B:$B,$A131)</f>
        <v>10</v>
      </c>
      <c r="I131" s="2">
        <f>COUNTIFS('Daten Unfälle'!$G:$G,I$122,'Daten Unfälle'!$H:$H,$B131,'Daten Unfälle'!$B:$B,$A131)</f>
        <v>16</v>
      </c>
      <c r="J131" s="2">
        <f>COUNTIFS('Daten Unfälle'!$G:$G,J$122,'Daten Unfälle'!$H:$H,$B131,'Daten Unfälle'!$B:$B,$A131)</f>
        <v>12</v>
      </c>
      <c r="K131" s="2">
        <f>COUNTIFS('Daten Unfälle'!$G:$G,K$122,'Daten Unfälle'!$H:$H,$B131,'Daten Unfälle'!$B:$B,$A131)</f>
        <v>17</v>
      </c>
      <c r="L131" s="2">
        <f>COUNTIFS('Daten Unfälle'!$G:$G,L$122,'Daten Unfälle'!$H:$H,$B131,'Daten Unfälle'!$B:$B,$A131)</f>
        <v>16</v>
      </c>
      <c r="M131" s="2">
        <f>COUNTIFS('Daten Unfälle'!$G:$G,M$122,'Daten Unfälle'!$H:$H,$B131,'Daten Unfälle'!$B:$B,$A131)</f>
        <v>16</v>
      </c>
      <c r="N131" s="2">
        <f>COUNTIFS('Daten Unfälle'!$G:$G,N$122,'Daten Unfälle'!$H:$H,$B131,'Daten Unfälle'!$B:$B,$A131)</f>
        <v>9</v>
      </c>
    </row>
    <row r="132" spans="1:14" x14ac:dyDescent="0.25">
      <c r="A132" s="261" t="s">
        <v>87</v>
      </c>
      <c r="B132" s="268">
        <v>2017</v>
      </c>
      <c r="C132" s="2">
        <f>COUNTIFS('Daten Unfälle'!$G:$G,C$122,'Daten Unfälle'!$H:$H,$B132,'Daten Unfälle'!$B:$B,$A132)</f>
        <v>9</v>
      </c>
      <c r="D132" s="2">
        <f>COUNTIFS('Daten Unfälle'!$G:$G,D$122,'Daten Unfälle'!$H:$H,$B132,'Daten Unfälle'!$B:$B,$A132)</f>
        <v>13</v>
      </c>
      <c r="E132" s="2">
        <f>COUNTIFS('Daten Unfälle'!$G:$G,E$122,'Daten Unfälle'!$H:$H,$B132,'Daten Unfälle'!$B:$B,$A132)</f>
        <v>19</v>
      </c>
      <c r="F132" s="2">
        <f>COUNTIFS('Daten Unfälle'!$G:$G,F$122,'Daten Unfälle'!$H:$H,$B132,'Daten Unfälle'!$B:$B,$A132)</f>
        <v>16</v>
      </c>
      <c r="G132" s="2">
        <f>COUNTIFS('Daten Unfälle'!$G:$G,G$122,'Daten Unfälle'!$H:$H,$B132,'Daten Unfälle'!$B:$B,$A132)</f>
        <v>22</v>
      </c>
      <c r="H132" s="2">
        <f>COUNTIFS('Daten Unfälle'!$G:$G,H$122,'Daten Unfälle'!$H:$H,$B132,'Daten Unfälle'!$B:$B,$A132)</f>
        <v>25</v>
      </c>
      <c r="I132" s="2">
        <f>COUNTIFS('Daten Unfälle'!$G:$G,I$122,'Daten Unfälle'!$H:$H,$B132,'Daten Unfälle'!$B:$B,$A132)</f>
        <v>20</v>
      </c>
      <c r="J132" s="2">
        <f>COUNTIFS('Daten Unfälle'!$G:$G,J$122,'Daten Unfälle'!$H:$H,$B132,'Daten Unfälle'!$B:$B,$A132)</f>
        <v>11</v>
      </c>
      <c r="K132" s="2">
        <f>COUNTIFS('Daten Unfälle'!$G:$G,K$122,'Daten Unfälle'!$H:$H,$B132,'Daten Unfälle'!$B:$B,$A132)</f>
        <v>31</v>
      </c>
      <c r="L132" s="2">
        <f>COUNTIFS('Daten Unfälle'!$G:$G,L$122,'Daten Unfälle'!$H:$H,$B132,'Daten Unfälle'!$B:$B,$A132)</f>
        <v>31</v>
      </c>
      <c r="M132" s="2">
        <f>COUNTIFS('Daten Unfälle'!$G:$G,M$122,'Daten Unfälle'!$H:$H,$B132,'Daten Unfälle'!$B:$B,$A132)</f>
        <v>17</v>
      </c>
      <c r="N132" s="2">
        <f>COUNTIFS('Daten Unfälle'!$G:$G,N$122,'Daten Unfälle'!$H:$H,$B132,'Daten Unfälle'!$B:$B,$A132)</f>
        <v>15</v>
      </c>
    </row>
    <row r="133" spans="1:14" x14ac:dyDescent="0.25">
      <c r="A133" s="263" t="s">
        <v>190</v>
      </c>
      <c r="B133" s="268">
        <v>2017</v>
      </c>
      <c r="C133" s="2">
        <f>COUNTIFS('Daten Unfälle'!$G:$G,C$122,'Daten Unfälle'!$H:$H,$B133,'Daten Unfälle'!$B:$B,$A133)</f>
        <v>0</v>
      </c>
      <c r="D133" s="2">
        <f>COUNTIFS('Daten Unfälle'!$G:$G,D$122,'Daten Unfälle'!$H:$H,$B133,'Daten Unfälle'!$B:$B,$A133)</f>
        <v>0</v>
      </c>
      <c r="E133" s="2">
        <f>COUNTIFS('Daten Unfälle'!$G:$G,E$122,'Daten Unfälle'!$H:$H,$B133,'Daten Unfälle'!$B:$B,$A133)</f>
        <v>1</v>
      </c>
      <c r="F133" s="2">
        <f>COUNTIFS('Daten Unfälle'!$G:$G,F$122,'Daten Unfälle'!$H:$H,$B133,'Daten Unfälle'!$B:$B,$A133)</f>
        <v>0</v>
      </c>
      <c r="G133" s="2">
        <f>COUNTIFS('Daten Unfälle'!$G:$G,G$122,'Daten Unfälle'!$H:$H,$B133,'Daten Unfälle'!$B:$B,$A133)</f>
        <v>0</v>
      </c>
      <c r="H133" s="2">
        <f>COUNTIFS('Daten Unfälle'!$G:$G,H$122,'Daten Unfälle'!$H:$H,$B133,'Daten Unfälle'!$B:$B,$A133)</f>
        <v>1</v>
      </c>
      <c r="I133" s="2">
        <f>COUNTIFS('Daten Unfälle'!$G:$G,I$122,'Daten Unfälle'!$H:$H,$B133,'Daten Unfälle'!$B:$B,$A133)</f>
        <v>1</v>
      </c>
      <c r="J133" s="2">
        <f>COUNTIFS('Daten Unfälle'!$G:$G,J$122,'Daten Unfälle'!$H:$H,$B133,'Daten Unfälle'!$B:$B,$A133)</f>
        <v>0</v>
      </c>
      <c r="K133" s="2">
        <f>COUNTIFS('Daten Unfälle'!$G:$G,K$122,'Daten Unfälle'!$H:$H,$B133,'Daten Unfälle'!$B:$B,$A133)</f>
        <v>2</v>
      </c>
      <c r="L133" s="2">
        <f>COUNTIFS('Daten Unfälle'!$G:$G,L$122,'Daten Unfälle'!$H:$H,$B133,'Daten Unfälle'!$B:$B,$A133)</f>
        <v>0</v>
      </c>
      <c r="M133" s="2">
        <f>COUNTIFS('Daten Unfälle'!$G:$G,M$122,'Daten Unfälle'!$H:$H,$B133,'Daten Unfälle'!$B:$B,$A133)</f>
        <v>0</v>
      </c>
      <c r="N133" s="2">
        <f>COUNTIFS('Daten Unfälle'!$G:$G,N$122,'Daten Unfälle'!$H:$H,$B133,'Daten Unfälle'!$B:$B,$A133)</f>
        <v>1</v>
      </c>
    </row>
    <row r="134" spans="1:14" x14ac:dyDescent="0.25">
      <c r="A134" s="261" t="s">
        <v>262</v>
      </c>
      <c r="B134" s="268">
        <v>2017</v>
      </c>
      <c r="C134" s="2">
        <f>COUNTIFS('Daten Unfälle'!$G:$G,C$122,'Daten Unfälle'!$H:$H,$B134,'Daten Unfälle'!$B:$B,$A134)</f>
        <v>0</v>
      </c>
      <c r="D134" s="2">
        <f>COUNTIFS('Daten Unfälle'!$G:$G,D$122,'Daten Unfälle'!$H:$H,$B134,'Daten Unfälle'!$B:$B,$A134)</f>
        <v>0</v>
      </c>
      <c r="E134" s="2">
        <f>COUNTIFS('Daten Unfälle'!$G:$G,E$122,'Daten Unfälle'!$H:$H,$B134,'Daten Unfälle'!$B:$B,$A134)</f>
        <v>0</v>
      </c>
      <c r="F134" s="2">
        <f>COUNTIFS('Daten Unfälle'!$G:$G,F$122,'Daten Unfälle'!$H:$H,$B134,'Daten Unfälle'!$B:$B,$A134)</f>
        <v>0</v>
      </c>
      <c r="G134" s="2">
        <f>COUNTIFS('Daten Unfälle'!$G:$G,G$122,'Daten Unfälle'!$H:$H,$B134,'Daten Unfälle'!$B:$B,$A134)</f>
        <v>1</v>
      </c>
      <c r="H134" s="2">
        <f>COUNTIFS('Daten Unfälle'!$G:$G,H$122,'Daten Unfälle'!$H:$H,$B134,'Daten Unfälle'!$B:$B,$A134)</f>
        <v>0</v>
      </c>
      <c r="I134" s="2">
        <f>COUNTIFS('Daten Unfälle'!$G:$G,I$122,'Daten Unfälle'!$H:$H,$B134,'Daten Unfälle'!$B:$B,$A134)</f>
        <v>0</v>
      </c>
      <c r="J134" s="2">
        <f>COUNTIFS('Daten Unfälle'!$G:$G,J$122,'Daten Unfälle'!$H:$H,$B134,'Daten Unfälle'!$B:$B,$A134)</f>
        <v>0</v>
      </c>
      <c r="K134" s="2">
        <f>COUNTIFS('Daten Unfälle'!$G:$G,K$122,'Daten Unfälle'!$H:$H,$B134,'Daten Unfälle'!$B:$B,$A134)</f>
        <v>0</v>
      </c>
      <c r="L134" s="2">
        <f>COUNTIFS('Daten Unfälle'!$G:$G,L$122,'Daten Unfälle'!$H:$H,$B134,'Daten Unfälle'!$B:$B,$A134)</f>
        <v>0</v>
      </c>
      <c r="M134" s="2">
        <f>COUNTIFS('Daten Unfälle'!$G:$G,M$122,'Daten Unfälle'!$H:$H,$B134,'Daten Unfälle'!$B:$B,$A134)</f>
        <v>0</v>
      </c>
      <c r="N134" s="2">
        <f>COUNTIFS('Daten Unfälle'!$G:$G,N$122,'Daten Unfälle'!$H:$H,$B134,'Daten Unfälle'!$B:$B,$A134)</f>
        <v>0</v>
      </c>
    </row>
    <row r="135" spans="1:14" x14ac:dyDescent="0.25">
      <c r="A135" s="263" t="s">
        <v>211</v>
      </c>
      <c r="B135" s="268">
        <v>2017</v>
      </c>
      <c r="C135" s="2">
        <f>COUNTIFS('Daten Unfälle'!$G:$G,C$122,'Daten Unfälle'!$H:$H,$B135,'Daten Unfälle'!$B:$B,$A135)</f>
        <v>6</v>
      </c>
      <c r="D135" s="2">
        <f>COUNTIFS('Daten Unfälle'!$G:$G,D$122,'Daten Unfälle'!$H:$H,$B135,'Daten Unfälle'!$B:$B,$A135)</f>
        <v>12</v>
      </c>
      <c r="E135" s="2">
        <f>COUNTIFS('Daten Unfälle'!$G:$G,E$122,'Daten Unfälle'!$H:$H,$B135,'Daten Unfälle'!$B:$B,$A135)</f>
        <v>22</v>
      </c>
      <c r="F135" s="2">
        <f>COUNTIFS('Daten Unfälle'!$G:$G,F$122,'Daten Unfälle'!$H:$H,$B135,'Daten Unfälle'!$B:$B,$A135)</f>
        <v>21</v>
      </c>
      <c r="G135" s="2">
        <f>COUNTIFS('Daten Unfälle'!$G:$G,G$122,'Daten Unfälle'!$H:$H,$B135,'Daten Unfälle'!$B:$B,$A135)</f>
        <v>21</v>
      </c>
      <c r="H135" s="2">
        <f>COUNTIFS('Daten Unfälle'!$G:$G,H$122,'Daten Unfälle'!$H:$H,$B135,'Daten Unfälle'!$B:$B,$A135)</f>
        <v>27</v>
      </c>
      <c r="I135" s="2">
        <f>COUNTIFS('Daten Unfälle'!$G:$G,I$122,'Daten Unfälle'!$H:$H,$B135,'Daten Unfälle'!$B:$B,$A135)</f>
        <v>29</v>
      </c>
      <c r="J135" s="2">
        <f>COUNTIFS('Daten Unfälle'!$G:$G,J$122,'Daten Unfälle'!$H:$H,$B135,'Daten Unfälle'!$B:$B,$A135)</f>
        <v>13</v>
      </c>
      <c r="K135" s="2">
        <f>COUNTIFS('Daten Unfälle'!$G:$G,K$122,'Daten Unfälle'!$H:$H,$B135,'Daten Unfälle'!$B:$B,$A135)</f>
        <v>21</v>
      </c>
      <c r="L135" s="2">
        <f>COUNTIFS('Daten Unfälle'!$G:$G,L$122,'Daten Unfälle'!$H:$H,$B135,'Daten Unfälle'!$B:$B,$A135)</f>
        <v>33</v>
      </c>
      <c r="M135" s="2">
        <f>COUNTIFS('Daten Unfälle'!$G:$G,M$122,'Daten Unfälle'!$H:$H,$B135,'Daten Unfälle'!$B:$B,$A135)</f>
        <v>48</v>
      </c>
      <c r="N135" s="2">
        <f>COUNTIFS('Daten Unfälle'!$G:$G,N$122,'Daten Unfälle'!$H:$H,$B135,'Daten Unfälle'!$B:$B,$A135)</f>
        <v>37</v>
      </c>
    </row>
    <row r="136" spans="1:14" x14ac:dyDescent="0.25">
      <c r="A136" s="261" t="s">
        <v>21534</v>
      </c>
      <c r="B136" s="268">
        <v>2017</v>
      </c>
      <c r="C136" s="2">
        <f t="shared" ref="C136:N136" si="12">SUM(C130:C135)</f>
        <v>26</v>
      </c>
      <c r="D136" s="2">
        <f t="shared" si="12"/>
        <v>54</v>
      </c>
      <c r="E136" s="2">
        <f t="shared" si="12"/>
        <v>57</v>
      </c>
      <c r="F136" s="2">
        <f t="shared" si="12"/>
        <v>60</v>
      </c>
      <c r="G136" s="2">
        <f t="shared" si="12"/>
        <v>69</v>
      </c>
      <c r="H136" s="2">
        <f t="shared" si="12"/>
        <v>76</v>
      </c>
      <c r="I136" s="2">
        <f t="shared" si="12"/>
        <v>80</v>
      </c>
      <c r="J136" s="2">
        <f t="shared" si="12"/>
        <v>44</v>
      </c>
      <c r="K136" s="2">
        <f t="shared" si="12"/>
        <v>84</v>
      </c>
      <c r="L136" s="2">
        <f t="shared" si="12"/>
        <v>96</v>
      </c>
      <c r="M136" s="2">
        <f t="shared" si="12"/>
        <v>91</v>
      </c>
      <c r="N136" s="2">
        <f t="shared" si="12"/>
        <v>71</v>
      </c>
    </row>
    <row r="137" spans="1:14" x14ac:dyDescent="0.25">
      <c r="A137" s="261" t="s">
        <v>135</v>
      </c>
      <c r="B137" s="268">
        <v>2018</v>
      </c>
      <c r="C137" s="2">
        <f>COUNTIFS('Daten Unfälle'!$G:$G,C$122,'Daten Unfälle'!$H:$H,$B137,'Daten Unfälle'!$B:$B,$A137)</f>
        <v>11</v>
      </c>
      <c r="D137" s="2">
        <f>COUNTIFS('Daten Unfälle'!$G:$G,D$122,'Daten Unfälle'!$H:$H,$B137,'Daten Unfälle'!$B:$B,$A137)</f>
        <v>2</v>
      </c>
      <c r="E137" s="2">
        <f>COUNTIFS('Daten Unfälle'!$G:$G,E$122,'Daten Unfälle'!$H:$H,$B137,'Daten Unfälle'!$B:$B,$A137)</f>
        <v>9</v>
      </c>
      <c r="F137" s="2">
        <f>COUNTIFS('Daten Unfälle'!$G:$G,F$122,'Daten Unfälle'!$H:$H,$B137,'Daten Unfälle'!$B:$B,$A137)</f>
        <v>11</v>
      </c>
      <c r="G137" s="2">
        <f>COUNTIFS('Daten Unfälle'!$G:$G,G$122,'Daten Unfälle'!$H:$H,$B137,'Daten Unfälle'!$B:$B,$A137)</f>
        <v>6</v>
      </c>
      <c r="H137" s="2">
        <f>COUNTIFS('Daten Unfälle'!$G:$G,H$122,'Daten Unfälle'!$H:$H,$B137,'Daten Unfälle'!$B:$B,$A137)</f>
        <v>14</v>
      </c>
      <c r="I137" s="2">
        <f>COUNTIFS('Daten Unfälle'!$G:$G,I$122,'Daten Unfälle'!$H:$H,$B137,'Daten Unfälle'!$B:$B,$A137)</f>
        <v>12</v>
      </c>
      <c r="J137" s="2">
        <f>COUNTIFS('Daten Unfälle'!$G:$G,J$122,'Daten Unfälle'!$H:$H,$B137,'Daten Unfälle'!$B:$B,$A137)</f>
        <v>8</v>
      </c>
      <c r="K137" s="2">
        <f>COUNTIFS('Daten Unfälle'!$G:$G,K$122,'Daten Unfälle'!$H:$H,$B137,'Daten Unfälle'!$B:$B,$A137)</f>
        <v>12</v>
      </c>
      <c r="L137" s="2">
        <f>COUNTIFS('Daten Unfälle'!$G:$G,L$122,'Daten Unfälle'!$H:$H,$B137,'Daten Unfälle'!$B:$B,$A137)</f>
        <v>13</v>
      </c>
      <c r="M137" s="2">
        <f>COUNTIFS('Daten Unfälle'!$G:$G,M$122,'Daten Unfälle'!$H:$H,$B137,'Daten Unfälle'!$B:$B,$A137)</f>
        <v>11</v>
      </c>
      <c r="N137" s="2">
        <f>COUNTIFS('Daten Unfälle'!$G:$G,N$122,'Daten Unfälle'!$H:$H,$B137,'Daten Unfälle'!$B:$B,$A137)</f>
        <v>6</v>
      </c>
    </row>
    <row r="138" spans="1:14" x14ac:dyDescent="0.25">
      <c r="A138" s="263" t="s">
        <v>69</v>
      </c>
      <c r="B138" s="268">
        <v>2018</v>
      </c>
      <c r="C138" s="2">
        <f>COUNTIFS('Daten Unfälle'!$G:$G,C$122,'Daten Unfälle'!$H:$H,$B138,'Daten Unfälle'!$B:$B,$A138)</f>
        <v>4</v>
      </c>
      <c r="D138" s="2">
        <f>COUNTIFS('Daten Unfälle'!$G:$G,D$122,'Daten Unfälle'!$H:$H,$B138,'Daten Unfälle'!$B:$B,$A138)</f>
        <v>4</v>
      </c>
      <c r="E138" s="2">
        <f>COUNTIFS('Daten Unfälle'!$G:$G,E$122,'Daten Unfälle'!$H:$H,$B138,'Daten Unfälle'!$B:$B,$A138)</f>
        <v>6</v>
      </c>
      <c r="F138" s="2">
        <f>COUNTIFS('Daten Unfälle'!$G:$G,F$122,'Daten Unfälle'!$H:$H,$B138,'Daten Unfälle'!$B:$B,$A138)</f>
        <v>8</v>
      </c>
      <c r="G138" s="2">
        <f>COUNTIFS('Daten Unfälle'!$G:$G,G$122,'Daten Unfälle'!$H:$H,$B138,'Daten Unfälle'!$B:$B,$A138)</f>
        <v>4</v>
      </c>
      <c r="H138" s="2">
        <f>COUNTIFS('Daten Unfälle'!$G:$G,H$122,'Daten Unfälle'!$H:$H,$B138,'Daten Unfälle'!$B:$B,$A138)</f>
        <v>8</v>
      </c>
      <c r="I138" s="2">
        <f>COUNTIFS('Daten Unfälle'!$G:$G,I$122,'Daten Unfälle'!$H:$H,$B138,'Daten Unfälle'!$B:$B,$A138)</f>
        <v>4</v>
      </c>
      <c r="J138" s="2">
        <f>COUNTIFS('Daten Unfälle'!$G:$G,J$122,'Daten Unfälle'!$H:$H,$B138,'Daten Unfälle'!$B:$B,$A138)</f>
        <v>5</v>
      </c>
      <c r="K138" s="2">
        <f>COUNTIFS('Daten Unfälle'!$G:$G,K$122,'Daten Unfälle'!$H:$H,$B138,'Daten Unfälle'!$B:$B,$A138)</f>
        <v>5</v>
      </c>
      <c r="L138" s="2">
        <f>COUNTIFS('Daten Unfälle'!$G:$G,L$122,'Daten Unfälle'!$H:$H,$B138,'Daten Unfälle'!$B:$B,$A138)</f>
        <v>2</v>
      </c>
      <c r="M138" s="2">
        <f>COUNTIFS('Daten Unfälle'!$G:$G,M$122,'Daten Unfälle'!$H:$H,$B138,'Daten Unfälle'!$B:$B,$A138)</f>
        <v>5</v>
      </c>
      <c r="N138" s="2">
        <f>COUNTIFS('Daten Unfälle'!$G:$G,N$122,'Daten Unfälle'!$H:$H,$B138,'Daten Unfälle'!$B:$B,$A138)</f>
        <v>6</v>
      </c>
    </row>
    <row r="139" spans="1:14" x14ac:dyDescent="0.25">
      <c r="A139" s="261" t="s">
        <v>87</v>
      </c>
      <c r="B139" s="268">
        <v>2018</v>
      </c>
      <c r="C139" s="2">
        <f>COUNTIFS('Daten Unfälle'!$G:$G,C$122,'Daten Unfälle'!$H:$H,$B139,'Daten Unfälle'!$B:$B,$A139)</f>
        <v>21</v>
      </c>
      <c r="D139" s="2">
        <f>COUNTIFS('Daten Unfälle'!$G:$G,D$122,'Daten Unfälle'!$H:$H,$B139,'Daten Unfälle'!$B:$B,$A139)</f>
        <v>23</v>
      </c>
      <c r="E139" s="2">
        <f>COUNTIFS('Daten Unfälle'!$G:$G,E$122,'Daten Unfälle'!$H:$H,$B139,'Daten Unfälle'!$B:$B,$A139)</f>
        <v>20</v>
      </c>
      <c r="F139" s="2">
        <f>COUNTIFS('Daten Unfälle'!$G:$G,F$122,'Daten Unfälle'!$H:$H,$B139,'Daten Unfälle'!$B:$B,$A139)</f>
        <v>13</v>
      </c>
      <c r="G139" s="2">
        <f>COUNTIFS('Daten Unfälle'!$G:$G,G$122,'Daten Unfälle'!$H:$H,$B139,'Daten Unfälle'!$B:$B,$A139)</f>
        <v>8</v>
      </c>
      <c r="H139" s="2">
        <f>COUNTIFS('Daten Unfälle'!$G:$G,H$122,'Daten Unfälle'!$H:$H,$B139,'Daten Unfälle'!$B:$B,$A139)</f>
        <v>12</v>
      </c>
      <c r="I139" s="2">
        <f>COUNTIFS('Daten Unfälle'!$G:$G,I$122,'Daten Unfälle'!$H:$H,$B139,'Daten Unfälle'!$B:$B,$A139)</f>
        <v>21</v>
      </c>
      <c r="J139" s="2">
        <f>COUNTIFS('Daten Unfälle'!$G:$G,J$122,'Daten Unfälle'!$H:$H,$B139,'Daten Unfälle'!$B:$B,$A139)</f>
        <v>32</v>
      </c>
      <c r="K139" s="2">
        <f>COUNTIFS('Daten Unfälle'!$G:$G,K$122,'Daten Unfälle'!$H:$H,$B139,'Daten Unfälle'!$B:$B,$A139)</f>
        <v>20</v>
      </c>
      <c r="L139" s="2">
        <f>COUNTIFS('Daten Unfälle'!$G:$G,L$122,'Daten Unfälle'!$H:$H,$B139,'Daten Unfälle'!$B:$B,$A139)</f>
        <v>18</v>
      </c>
      <c r="M139" s="2">
        <f>COUNTIFS('Daten Unfälle'!$G:$G,M$122,'Daten Unfälle'!$H:$H,$B139,'Daten Unfälle'!$B:$B,$A139)</f>
        <v>17</v>
      </c>
      <c r="N139" s="2">
        <f>COUNTIFS('Daten Unfälle'!$G:$G,N$122,'Daten Unfälle'!$H:$H,$B139,'Daten Unfälle'!$B:$B,$A139)</f>
        <v>23</v>
      </c>
    </row>
    <row r="140" spans="1:14" x14ac:dyDescent="0.25">
      <c r="A140" s="263" t="s">
        <v>190</v>
      </c>
      <c r="B140" s="268">
        <v>2018</v>
      </c>
      <c r="C140" s="2">
        <f>COUNTIFS('Daten Unfälle'!$G:$G,C$122,'Daten Unfälle'!$H:$H,$B140,'Daten Unfälle'!$B:$B,$A140)</f>
        <v>0</v>
      </c>
      <c r="D140" s="2">
        <f>COUNTIFS('Daten Unfälle'!$G:$G,D$122,'Daten Unfälle'!$H:$H,$B140,'Daten Unfälle'!$B:$B,$A140)</f>
        <v>1</v>
      </c>
      <c r="E140" s="2">
        <f>COUNTIFS('Daten Unfälle'!$G:$G,E$122,'Daten Unfälle'!$H:$H,$B140,'Daten Unfälle'!$B:$B,$A140)</f>
        <v>3</v>
      </c>
      <c r="F140" s="2">
        <f>COUNTIFS('Daten Unfälle'!$G:$G,F$122,'Daten Unfälle'!$H:$H,$B140,'Daten Unfälle'!$B:$B,$A140)</f>
        <v>4</v>
      </c>
      <c r="G140" s="2">
        <f>COUNTIFS('Daten Unfälle'!$G:$G,G$122,'Daten Unfälle'!$H:$H,$B140,'Daten Unfälle'!$B:$B,$A140)</f>
        <v>0</v>
      </c>
      <c r="H140" s="2">
        <f>COUNTIFS('Daten Unfälle'!$G:$G,H$122,'Daten Unfälle'!$H:$H,$B140,'Daten Unfälle'!$B:$B,$A140)</f>
        <v>0</v>
      </c>
      <c r="I140" s="2">
        <f>COUNTIFS('Daten Unfälle'!$G:$G,I$122,'Daten Unfälle'!$H:$H,$B140,'Daten Unfälle'!$B:$B,$A140)</f>
        <v>1</v>
      </c>
      <c r="J140" s="2">
        <f>COUNTIFS('Daten Unfälle'!$G:$G,J$122,'Daten Unfälle'!$H:$H,$B140,'Daten Unfälle'!$B:$B,$A140)</f>
        <v>1</v>
      </c>
      <c r="K140" s="2">
        <f>COUNTIFS('Daten Unfälle'!$G:$G,K$122,'Daten Unfälle'!$H:$H,$B140,'Daten Unfälle'!$B:$B,$A140)</f>
        <v>0</v>
      </c>
      <c r="L140" s="2">
        <f>COUNTIFS('Daten Unfälle'!$G:$G,L$122,'Daten Unfälle'!$H:$H,$B140,'Daten Unfälle'!$B:$B,$A140)</f>
        <v>0</v>
      </c>
      <c r="M140" s="2">
        <f>COUNTIFS('Daten Unfälle'!$G:$G,M$122,'Daten Unfälle'!$H:$H,$B140,'Daten Unfälle'!$B:$B,$A140)</f>
        <v>0</v>
      </c>
      <c r="N140" s="2">
        <f>COUNTIFS('Daten Unfälle'!$G:$G,N$122,'Daten Unfälle'!$H:$H,$B140,'Daten Unfälle'!$B:$B,$A140)</f>
        <v>1</v>
      </c>
    </row>
    <row r="141" spans="1:14" x14ac:dyDescent="0.25">
      <c r="A141" s="261" t="s">
        <v>262</v>
      </c>
      <c r="B141" s="268">
        <v>2018</v>
      </c>
      <c r="C141" s="2">
        <f>COUNTIFS('Daten Unfälle'!$G:$G,C$122,'Daten Unfälle'!$H:$H,$B141,'Daten Unfälle'!$B:$B,$A141)</f>
        <v>0</v>
      </c>
      <c r="D141" s="2">
        <f>COUNTIFS('Daten Unfälle'!$G:$G,D$122,'Daten Unfälle'!$H:$H,$B141,'Daten Unfälle'!$B:$B,$A141)</f>
        <v>0</v>
      </c>
      <c r="E141" s="2">
        <f>COUNTIFS('Daten Unfälle'!$G:$G,E$122,'Daten Unfälle'!$H:$H,$B141,'Daten Unfälle'!$B:$B,$A141)</f>
        <v>0</v>
      </c>
      <c r="F141" s="2">
        <f>COUNTIFS('Daten Unfälle'!$G:$G,F$122,'Daten Unfälle'!$H:$H,$B141,'Daten Unfälle'!$B:$B,$A141)</f>
        <v>0</v>
      </c>
      <c r="G141" s="2">
        <f>COUNTIFS('Daten Unfälle'!$G:$G,G$122,'Daten Unfälle'!$H:$H,$B141,'Daten Unfälle'!$B:$B,$A141)</f>
        <v>0</v>
      </c>
      <c r="H141" s="2">
        <f>COUNTIFS('Daten Unfälle'!$G:$G,H$122,'Daten Unfälle'!$H:$H,$B141,'Daten Unfälle'!$B:$B,$A141)</f>
        <v>0</v>
      </c>
      <c r="I141" s="2">
        <f>COUNTIFS('Daten Unfälle'!$G:$G,I$122,'Daten Unfälle'!$H:$H,$B141,'Daten Unfälle'!$B:$B,$A141)</f>
        <v>0</v>
      </c>
      <c r="J141" s="2">
        <f>COUNTIFS('Daten Unfälle'!$G:$G,J$122,'Daten Unfälle'!$H:$H,$B141,'Daten Unfälle'!$B:$B,$A141)</f>
        <v>0</v>
      </c>
      <c r="K141" s="2">
        <f>COUNTIFS('Daten Unfälle'!$G:$G,K$122,'Daten Unfälle'!$H:$H,$B141,'Daten Unfälle'!$B:$B,$A141)</f>
        <v>0</v>
      </c>
      <c r="L141" s="2">
        <f>COUNTIFS('Daten Unfälle'!$G:$G,L$122,'Daten Unfälle'!$H:$H,$B141,'Daten Unfälle'!$B:$B,$A141)</f>
        <v>0</v>
      </c>
      <c r="M141" s="2">
        <f>COUNTIFS('Daten Unfälle'!$G:$G,M$122,'Daten Unfälle'!$H:$H,$B141,'Daten Unfälle'!$B:$B,$A141)</f>
        <v>0</v>
      </c>
      <c r="N141" s="2">
        <f>COUNTIFS('Daten Unfälle'!$G:$G,N$122,'Daten Unfälle'!$H:$H,$B141,'Daten Unfälle'!$B:$B,$A141)</f>
        <v>0</v>
      </c>
    </row>
    <row r="142" spans="1:14" x14ac:dyDescent="0.25">
      <c r="A142" s="263" t="s">
        <v>211</v>
      </c>
      <c r="B142" s="268">
        <v>2018</v>
      </c>
      <c r="C142" s="2">
        <f>COUNTIFS('Daten Unfälle'!$G:$G,C$122,'Daten Unfälle'!$H:$H,$B142,'Daten Unfälle'!$B:$B,$A142)</f>
        <v>32</v>
      </c>
      <c r="D142" s="2">
        <f>COUNTIFS('Daten Unfälle'!$G:$G,D$122,'Daten Unfälle'!$H:$H,$B142,'Daten Unfälle'!$B:$B,$A142)</f>
        <v>32</v>
      </c>
      <c r="E142" s="2">
        <f>COUNTIFS('Daten Unfälle'!$G:$G,E$122,'Daten Unfälle'!$H:$H,$B142,'Daten Unfälle'!$B:$B,$A142)</f>
        <v>39</v>
      </c>
      <c r="F142" s="2">
        <f>COUNTIFS('Daten Unfälle'!$G:$G,F$122,'Daten Unfälle'!$H:$H,$B142,'Daten Unfälle'!$B:$B,$A142)</f>
        <v>50</v>
      </c>
      <c r="G142" s="2">
        <f>COUNTIFS('Daten Unfälle'!$G:$G,G$122,'Daten Unfälle'!$H:$H,$B142,'Daten Unfälle'!$B:$B,$A142)</f>
        <v>44</v>
      </c>
      <c r="H142" s="2">
        <f>COUNTIFS('Daten Unfälle'!$G:$G,H$122,'Daten Unfälle'!$H:$H,$B142,'Daten Unfälle'!$B:$B,$A142)</f>
        <v>21</v>
      </c>
      <c r="I142" s="2">
        <f>COUNTIFS('Daten Unfälle'!$G:$G,I$122,'Daten Unfälle'!$H:$H,$B142,'Daten Unfälle'!$B:$B,$A142)</f>
        <v>48</v>
      </c>
      <c r="J142" s="2">
        <f>COUNTIFS('Daten Unfälle'!$G:$G,J$122,'Daten Unfälle'!$H:$H,$B142,'Daten Unfälle'!$B:$B,$A142)</f>
        <v>54</v>
      </c>
      <c r="K142" s="2">
        <f>COUNTIFS('Daten Unfälle'!$G:$G,K$122,'Daten Unfälle'!$H:$H,$B142,'Daten Unfälle'!$B:$B,$A142)</f>
        <v>70</v>
      </c>
      <c r="L142" s="2">
        <f>COUNTIFS('Daten Unfälle'!$G:$G,L$122,'Daten Unfälle'!$H:$H,$B142,'Daten Unfälle'!$B:$B,$A142)</f>
        <v>64</v>
      </c>
      <c r="M142" s="2">
        <f>COUNTIFS('Daten Unfälle'!$G:$G,M$122,'Daten Unfälle'!$H:$H,$B142,'Daten Unfälle'!$B:$B,$A142)</f>
        <v>50</v>
      </c>
      <c r="N142" s="2">
        <f>COUNTIFS('Daten Unfälle'!$G:$G,N$122,'Daten Unfälle'!$H:$H,$B142,'Daten Unfälle'!$B:$B,$A142)</f>
        <v>36</v>
      </c>
    </row>
    <row r="143" spans="1:14" x14ac:dyDescent="0.25">
      <c r="A143" s="261" t="s">
        <v>21534</v>
      </c>
      <c r="B143" s="268">
        <v>2018</v>
      </c>
      <c r="C143" s="2">
        <f t="shared" ref="C143:N143" si="13">SUM(C137:C142)</f>
        <v>68</v>
      </c>
      <c r="D143" s="2">
        <f t="shared" si="13"/>
        <v>62</v>
      </c>
      <c r="E143" s="2">
        <f t="shared" si="13"/>
        <v>77</v>
      </c>
      <c r="F143" s="2">
        <f t="shared" si="13"/>
        <v>86</v>
      </c>
      <c r="G143" s="2">
        <f t="shared" si="13"/>
        <v>62</v>
      </c>
      <c r="H143" s="2">
        <f t="shared" si="13"/>
        <v>55</v>
      </c>
      <c r="I143" s="2">
        <f t="shared" si="13"/>
        <v>86</v>
      </c>
      <c r="J143" s="2">
        <f t="shared" si="13"/>
        <v>100</v>
      </c>
      <c r="K143" s="2">
        <f t="shared" si="13"/>
        <v>107</v>
      </c>
      <c r="L143" s="2">
        <f t="shared" si="13"/>
        <v>97</v>
      </c>
      <c r="M143" s="2">
        <f t="shared" si="13"/>
        <v>83</v>
      </c>
      <c r="N143" s="2">
        <f t="shared" si="13"/>
        <v>72</v>
      </c>
    </row>
    <row r="144" spans="1:14" x14ac:dyDescent="0.25">
      <c r="A144" s="261" t="s">
        <v>135</v>
      </c>
      <c r="B144" s="268">
        <v>2019</v>
      </c>
      <c r="C144" s="2">
        <f>COUNTIFS('Daten Unfälle'!$G:$G,C$122,'Daten Unfälle'!$H:$H,$B144,'Daten Unfälle'!$B:$B,$A144)</f>
        <v>3</v>
      </c>
      <c r="D144" s="2">
        <f>COUNTIFS('Daten Unfälle'!$G:$G,D$122,'Daten Unfälle'!$H:$H,$B144,'Daten Unfälle'!$B:$B,$A144)</f>
        <v>4</v>
      </c>
      <c r="E144" s="2">
        <f>COUNTIFS('Daten Unfälle'!$G:$G,E$122,'Daten Unfälle'!$H:$H,$B144,'Daten Unfälle'!$B:$B,$A144)</f>
        <v>9</v>
      </c>
      <c r="F144" s="2">
        <f>COUNTIFS('Daten Unfälle'!$G:$G,F$122,'Daten Unfälle'!$H:$H,$B144,'Daten Unfälle'!$B:$B,$A144)</f>
        <v>4</v>
      </c>
      <c r="G144" s="2">
        <f>COUNTIFS('Daten Unfälle'!$G:$G,G$122,'Daten Unfälle'!$H:$H,$B144,'Daten Unfälle'!$B:$B,$A144)</f>
        <v>9</v>
      </c>
      <c r="H144" s="2">
        <f>COUNTIFS('Daten Unfälle'!$G:$G,H$122,'Daten Unfälle'!$H:$H,$B144,'Daten Unfälle'!$B:$B,$A144)</f>
        <v>11</v>
      </c>
      <c r="I144" s="2">
        <f>COUNTIFS('Daten Unfälle'!$G:$G,I$122,'Daten Unfälle'!$H:$H,$B144,'Daten Unfälle'!$B:$B,$A144)</f>
        <v>19</v>
      </c>
      <c r="J144" s="2">
        <f>COUNTIFS('Daten Unfälle'!$G:$G,J$122,'Daten Unfälle'!$H:$H,$B144,'Daten Unfälle'!$B:$B,$A144)</f>
        <v>7</v>
      </c>
      <c r="K144" s="2">
        <f>COUNTIFS('Daten Unfälle'!$G:$G,K$122,'Daten Unfälle'!$H:$H,$B144,'Daten Unfälle'!$B:$B,$A144)</f>
        <v>11</v>
      </c>
      <c r="L144" s="2">
        <f>COUNTIFS('Daten Unfälle'!$G:$G,L$122,'Daten Unfälle'!$H:$H,$B144,'Daten Unfälle'!$B:$B,$A144)</f>
        <v>10</v>
      </c>
      <c r="M144" s="2">
        <f>COUNTIFS('Daten Unfälle'!$G:$G,M$122,'Daten Unfälle'!$H:$H,$B144,'Daten Unfälle'!$B:$B,$A144)</f>
        <v>12</v>
      </c>
      <c r="N144" s="2">
        <f>COUNTIFS('Daten Unfälle'!$G:$G,N$122,'Daten Unfälle'!$H:$H,$B144,'Daten Unfälle'!$B:$B,$A144)</f>
        <v>3</v>
      </c>
    </row>
    <row r="145" spans="1:14" x14ac:dyDescent="0.25">
      <c r="A145" s="263" t="s">
        <v>69</v>
      </c>
      <c r="B145" s="268">
        <v>2019</v>
      </c>
      <c r="C145" s="2">
        <f>COUNTIFS('Daten Unfälle'!$G:$G,C$122,'Daten Unfälle'!$H:$H,$B145,'Daten Unfälle'!$B:$B,$A145)</f>
        <v>3</v>
      </c>
      <c r="D145" s="2">
        <f>COUNTIFS('Daten Unfälle'!$G:$G,D$122,'Daten Unfälle'!$H:$H,$B145,'Daten Unfälle'!$B:$B,$A145)</f>
        <v>9</v>
      </c>
      <c r="E145" s="2">
        <f>COUNTIFS('Daten Unfälle'!$G:$G,E$122,'Daten Unfälle'!$H:$H,$B145,'Daten Unfälle'!$B:$B,$A145)</f>
        <v>3</v>
      </c>
      <c r="F145" s="2">
        <f>COUNTIFS('Daten Unfälle'!$G:$G,F$122,'Daten Unfälle'!$H:$H,$B145,'Daten Unfälle'!$B:$B,$A145)</f>
        <v>3</v>
      </c>
      <c r="G145" s="2">
        <f>COUNTIFS('Daten Unfälle'!$G:$G,G$122,'Daten Unfälle'!$H:$H,$B145,'Daten Unfälle'!$B:$B,$A145)</f>
        <v>6</v>
      </c>
      <c r="H145" s="2">
        <f>COUNTIFS('Daten Unfälle'!$G:$G,H$122,'Daten Unfälle'!$H:$H,$B145,'Daten Unfälle'!$B:$B,$A145)</f>
        <v>7</v>
      </c>
      <c r="I145" s="2">
        <f>COUNTIFS('Daten Unfälle'!$G:$G,I$122,'Daten Unfälle'!$H:$H,$B145,'Daten Unfälle'!$B:$B,$A145)</f>
        <v>4</v>
      </c>
      <c r="J145" s="2">
        <f>COUNTIFS('Daten Unfälle'!$G:$G,J$122,'Daten Unfälle'!$H:$H,$B145,'Daten Unfälle'!$B:$B,$A145)</f>
        <v>6</v>
      </c>
      <c r="K145" s="2">
        <f>COUNTIFS('Daten Unfälle'!$G:$G,K$122,'Daten Unfälle'!$H:$H,$B145,'Daten Unfälle'!$B:$B,$A145)</f>
        <v>2</v>
      </c>
      <c r="L145" s="2">
        <f>COUNTIFS('Daten Unfälle'!$G:$G,L$122,'Daten Unfälle'!$H:$H,$B145,'Daten Unfälle'!$B:$B,$A145)</f>
        <v>4</v>
      </c>
      <c r="M145" s="2">
        <f>COUNTIFS('Daten Unfälle'!$G:$G,M$122,'Daten Unfälle'!$H:$H,$B145,'Daten Unfälle'!$B:$B,$A145)</f>
        <v>6</v>
      </c>
      <c r="N145" s="2">
        <f>COUNTIFS('Daten Unfälle'!$G:$G,N$122,'Daten Unfälle'!$H:$H,$B145,'Daten Unfälle'!$B:$B,$A145)</f>
        <v>4</v>
      </c>
    </row>
    <row r="146" spans="1:14" x14ac:dyDescent="0.25">
      <c r="A146" s="261" t="s">
        <v>87</v>
      </c>
      <c r="B146" s="268">
        <v>2019</v>
      </c>
      <c r="C146" s="2">
        <f>COUNTIFS('Daten Unfälle'!$G:$G,C$122,'Daten Unfälle'!$H:$H,$B146,'Daten Unfälle'!$B:$B,$A146)</f>
        <v>6</v>
      </c>
      <c r="D146" s="2">
        <f>COUNTIFS('Daten Unfälle'!$G:$G,D$122,'Daten Unfälle'!$H:$H,$B146,'Daten Unfälle'!$B:$B,$A146)</f>
        <v>11</v>
      </c>
      <c r="E146" s="2">
        <f>COUNTIFS('Daten Unfälle'!$G:$G,E$122,'Daten Unfälle'!$H:$H,$B146,'Daten Unfälle'!$B:$B,$A146)</f>
        <v>19</v>
      </c>
      <c r="F146" s="2">
        <f>COUNTIFS('Daten Unfälle'!$G:$G,F$122,'Daten Unfälle'!$H:$H,$B146,'Daten Unfälle'!$B:$B,$A146)</f>
        <v>9</v>
      </c>
      <c r="G146" s="2">
        <f>COUNTIFS('Daten Unfälle'!$G:$G,G$122,'Daten Unfälle'!$H:$H,$B146,'Daten Unfälle'!$B:$B,$A146)</f>
        <v>26</v>
      </c>
      <c r="H146" s="2">
        <f>COUNTIFS('Daten Unfälle'!$G:$G,H$122,'Daten Unfälle'!$H:$H,$B146,'Daten Unfälle'!$B:$B,$A146)</f>
        <v>29</v>
      </c>
      <c r="I146" s="2">
        <f>COUNTIFS('Daten Unfälle'!$G:$G,I$122,'Daten Unfälle'!$H:$H,$B146,'Daten Unfälle'!$B:$B,$A146)</f>
        <v>31</v>
      </c>
      <c r="J146" s="2">
        <f>COUNTIFS('Daten Unfälle'!$G:$G,J$122,'Daten Unfälle'!$H:$H,$B146,'Daten Unfälle'!$B:$B,$A146)</f>
        <v>30</v>
      </c>
      <c r="K146" s="2">
        <f>COUNTIFS('Daten Unfälle'!$G:$G,K$122,'Daten Unfälle'!$H:$H,$B146,'Daten Unfälle'!$B:$B,$A146)</f>
        <v>14</v>
      </c>
      <c r="L146" s="2">
        <f>COUNTIFS('Daten Unfälle'!$G:$G,L$122,'Daten Unfälle'!$H:$H,$B146,'Daten Unfälle'!$B:$B,$A146)</f>
        <v>25</v>
      </c>
      <c r="M146" s="2">
        <f>COUNTIFS('Daten Unfälle'!$G:$G,M$122,'Daten Unfälle'!$H:$H,$B146,'Daten Unfälle'!$B:$B,$A146)</f>
        <v>20</v>
      </c>
      <c r="N146" s="2">
        <f>COUNTIFS('Daten Unfälle'!$G:$G,N$122,'Daten Unfälle'!$H:$H,$B146,'Daten Unfälle'!$B:$B,$A146)</f>
        <v>27</v>
      </c>
    </row>
    <row r="147" spans="1:14" x14ac:dyDescent="0.25">
      <c r="A147" s="263" t="s">
        <v>190</v>
      </c>
      <c r="B147" s="268">
        <v>2019</v>
      </c>
      <c r="C147" s="2">
        <f>COUNTIFS('Daten Unfälle'!$G:$G,C$122,'Daten Unfälle'!$H:$H,$B147,'Daten Unfälle'!$B:$B,$A147)</f>
        <v>0</v>
      </c>
      <c r="D147" s="2">
        <f>COUNTIFS('Daten Unfälle'!$G:$G,D$122,'Daten Unfälle'!$H:$H,$B147,'Daten Unfälle'!$B:$B,$A147)</f>
        <v>0</v>
      </c>
      <c r="E147" s="2">
        <f>COUNTIFS('Daten Unfälle'!$G:$G,E$122,'Daten Unfälle'!$H:$H,$B147,'Daten Unfälle'!$B:$B,$A147)</f>
        <v>0</v>
      </c>
      <c r="F147" s="2">
        <f>COUNTIFS('Daten Unfälle'!$G:$G,F$122,'Daten Unfälle'!$H:$H,$B147,'Daten Unfälle'!$B:$B,$A147)</f>
        <v>0</v>
      </c>
      <c r="G147" s="2">
        <f>COUNTIFS('Daten Unfälle'!$G:$G,G$122,'Daten Unfälle'!$H:$H,$B147,'Daten Unfälle'!$B:$B,$A147)</f>
        <v>1</v>
      </c>
      <c r="H147" s="2">
        <f>COUNTIFS('Daten Unfälle'!$G:$G,H$122,'Daten Unfälle'!$H:$H,$B147,'Daten Unfälle'!$B:$B,$A147)</f>
        <v>5</v>
      </c>
      <c r="I147" s="2">
        <f>COUNTIFS('Daten Unfälle'!$G:$G,I$122,'Daten Unfälle'!$H:$H,$B147,'Daten Unfälle'!$B:$B,$A147)</f>
        <v>1</v>
      </c>
      <c r="J147" s="2">
        <f>COUNTIFS('Daten Unfälle'!$G:$G,J$122,'Daten Unfälle'!$H:$H,$B147,'Daten Unfälle'!$B:$B,$A147)</f>
        <v>0</v>
      </c>
      <c r="K147" s="2">
        <f>COUNTIFS('Daten Unfälle'!$G:$G,K$122,'Daten Unfälle'!$H:$H,$B147,'Daten Unfälle'!$B:$B,$A147)</f>
        <v>0</v>
      </c>
      <c r="L147" s="2">
        <f>COUNTIFS('Daten Unfälle'!$G:$G,L$122,'Daten Unfälle'!$H:$H,$B147,'Daten Unfälle'!$B:$B,$A147)</f>
        <v>0</v>
      </c>
      <c r="M147" s="2">
        <f>COUNTIFS('Daten Unfälle'!$G:$G,M$122,'Daten Unfälle'!$H:$H,$B147,'Daten Unfälle'!$B:$B,$A147)</f>
        <v>2</v>
      </c>
      <c r="N147" s="2">
        <f>COUNTIFS('Daten Unfälle'!$G:$G,N$122,'Daten Unfälle'!$H:$H,$B147,'Daten Unfälle'!$B:$B,$A147)</f>
        <v>1</v>
      </c>
    </row>
    <row r="148" spans="1:14" x14ac:dyDescent="0.25">
      <c r="A148" s="261" t="s">
        <v>262</v>
      </c>
      <c r="B148" s="268">
        <v>2019</v>
      </c>
      <c r="C148" s="2">
        <f>COUNTIFS('Daten Unfälle'!$G:$G,C$122,'Daten Unfälle'!$H:$H,$B148,'Daten Unfälle'!$B:$B,$A148)</f>
        <v>0</v>
      </c>
      <c r="D148" s="2">
        <f>COUNTIFS('Daten Unfälle'!$G:$G,D$122,'Daten Unfälle'!$H:$H,$B148,'Daten Unfälle'!$B:$B,$A148)</f>
        <v>0</v>
      </c>
      <c r="E148" s="2">
        <f>COUNTIFS('Daten Unfälle'!$G:$G,E$122,'Daten Unfälle'!$H:$H,$B148,'Daten Unfälle'!$B:$B,$A148)</f>
        <v>0</v>
      </c>
      <c r="F148" s="2">
        <f>COUNTIFS('Daten Unfälle'!$G:$G,F$122,'Daten Unfälle'!$H:$H,$B148,'Daten Unfälle'!$B:$B,$A148)</f>
        <v>0</v>
      </c>
      <c r="G148" s="2">
        <f>COUNTIFS('Daten Unfälle'!$G:$G,G$122,'Daten Unfälle'!$H:$H,$B148,'Daten Unfälle'!$B:$B,$A148)</f>
        <v>0</v>
      </c>
      <c r="H148" s="2">
        <f>COUNTIFS('Daten Unfälle'!$G:$G,H$122,'Daten Unfälle'!$H:$H,$B148,'Daten Unfälle'!$B:$B,$A148)</f>
        <v>0</v>
      </c>
      <c r="I148" s="2">
        <f>COUNTIFS('Daten Unfälle'!$G:$G,I$122,'Daten Unfälle'!$H:$H,$B148,'Daten Unfälle'!$B:$B,$A148)</f>
        <v>0</v>
      </c>
      <c r="J148" s="2">
        <f>COUNTIFS('Daten Unfälle'!$G:$G,J$122,'Daten Unfälle'!$H:$H,$B148,'Daten Unfälle'!$B:$B,$A148)</f>
        <v>0</v>
      </c>
      <c r="K148" s="2">
        <f>COUNTIFS('Daten Unfälle'!$G:$G,K$122,'Daten Unfälle'!$H:$H,$B148,'Daten Unfälle'!$B:$B,$A148)</f>
        <v>0</v>
      </c>
      <c r="L148" s="2">
        <f>COUNTIFS('Daten Unfälle'!$G:$G,L$122,'Daten Unfälle'!$H:$H,$B148,'Daten Unfälle'!$B:$B,$A148)</f>
        <v>0</v>
      </c>
      <c r="M148" s="2">
        <f>COUNTIFS('Daten Unfälle'!$G:$G,M$122,'Daten Unfälle'!$H:$H,$B148,'Daten Unfälle'!$B:$B,$A148)</f>
        <v>0</v>
      </c>
      <c r="N148" s="2">
        <f>COUNTIFS('Daten Unfälle'!$G:$G,N$122,'Daten Unfälle'!$H:$H,$B148,'Daten Unfälle'!$B:$B,$A148)</f>
        <v>0</v>
      </c>
    </row>
    <row r="149" spans="1:14" x14ac:dyDescent="0.25">
      <c r="A149" s="263" t="s">
        <v>211</v>
      </c>
      <c r="B149" s="268">
        <v>2019</v>
      </c>
      <c r="C149" s="2">
        <f>COUNTIFS('Daten Unfälle'!$G:$G,C$122,'Daten Unfälle'!$H:$H,$B149,'Daten Unfälle'!$B:$B,$A149)</f>
        <v>9</v>
      </c>
      <c r="D149" s="2">
        <f>COUNTIFS('Daten Unfälle'!$G:$G,D$122,'Daten Unfälle'!$H:$H,$B149,'Daten Unfälle'!$B:$B,$A149)</f>
        <v>30</v>
      </c>
      <c r="E149" s="2">
        <f>COUNTIFS('Daten Unfälle'!$G:$G,E$122,'Daten Unfälle'!$H:$H,$B149,'Daten Unfälle'!$B:$B,$A149)</f>
        <v>39</v>
      </c>
      <c r="F149" s="2">
        <f>COUNTIFS('Daten Unfälle'!$G:$G,F$122,'Daten Unfälle'!$H:$H,$B149,'Daten Unfälle'!$B:$B,$A149)</f>
        <v>13</v>
      </c>
      <c r="G149" s="2">
        <f>COUNTIFS('Daten Unfälle'!$G:$G,G$122,'Daten Unfälle'!$H:$H,$B149,'Daten Unfälle'!$B:$B,$A149)</f>
        <v>72</v>
      </c>
      <c r="H149" s="2">
        <f>COUNTIFS('Daten Unfälle'!$G:$G,H$122,'Daten Unfälle'!$H:$H,$B149,'Daten Unfälle'!$B:$B,$A149)</f>
        <v>148</v>
      </c>
      <c r="I149" s="2">
        <f>COUNTIFS('Daten Unfälle'!$G:$G,I$122,'Daten Unfälle'!$H:$H,$B149,'Daten Unfälle'!$B:$B,$A149)</f>
        <v>143</v>
      </c>
      <c r="J149" s="2">
        <f>COUNTIFS('Daten Unfälle'!$G:$G,J$122,'Daten Unfälle'!$H:$H,$B149,'Daten Unfälle'!$B:$B,$A149)</f>
        <v>139</v>
      </c>
      <c r="K149" s="2">
        <f>COUNTIFS('Daten Unfälle'!$G:$G,K$122,'Daten Unfälle'!$H:$H,$B149,'Daten Unfälle'!$B:$B,$A149)</f>
        <v>129</v>
      </c>
      <c r="L149" s="2">
        <f>COUNTIFS('Daten Unfälle'!$G:$G,L$122,'Daten Unfälle'!$H:$H,$B149,'Daten Unfälle'!$B:$B,$A149)</f>
        <v>71</v>
      </c>
      <c r="M149" s="2">
        <f>COUNTIFS('Daten Unfälle'!$G:$G,M$122,'Daten Unfälle'!$H:$H,$B149,'Daten Unfälle'!$B:$B,$A149)</f>
        <v>63</v>
      </c>
      <c r="N149" s="2">
        <f>COUNTIFS('Daten Unfälle'!$G:$G,N$122,'Daten Unfälle'!$H:$H,$B149,'Daten Unfälle'!$B:$B,$A149)</f>
        <v>80</v>
      </c>
    </row>
    <row r="150" spans="1:14" x14ac:dyDescent="0.25">
      <c r="A150" s="261" t="s">
        <v>21534</v>
      </c>
      <c r="B150" s="268">
        <v>2019</v>
      </c>
      <c r="C150" s="2">
        <f t="shared" ref="C150:N150" si="14">SUM(C144:C149)</f>
        <v>21</v>
      </c>
      <c r="D150" s="2">
        <f t="shared" si="14"/>
        <v>54</v>
      </c>
      <c r="E150" s="2">
        <f t="shared" si="14"/>
        <v>70</v>
      </c>
      <c r="F150" s="2">
        <f t="shared" si="14"/>
        <v>29</v>
      </c>
      <c r="G150" s="2">
        <f t="shared" si="14"/>
        <v>114</v>
      </c>
      <c r="H150" s="2">
        <f t="shared" si="14"/>
        <v>200</v>
      </c>
      <c r="I150" s="2">
        <f t="shared" si="14"/>
        <v>198</v>
      </c>
      <c r="J150" s="2">
        <f t="shared" si="14"/>
        <v>182</v>
      </c>
      <c r="K150" s="2">
        <f t="shared" si="14"/>
        <v>156</v>
      </c>
      <c r="L150" s="2">
        <f t="shared" si="14"/>
        <v>110</v>
      </c>
      <c r="M150" s="2">
        <f t="shared" si="14"/>
        <v>103</v>
      </c>
      <c r="N150" s="2">
        <f t="shared" si="14"/>
        <v>115</v>
      </c>
    </row>
    <row r="151" spans="1:14" s="2" customFormat="1" x14ac:dyDescent="0.25">
      <c r="A151" s="261" t="s">
        <v>135</v>
      </c>
      <c r="B151" s="269" t="s">
        <v>21629</v>
      </c>
      <c r="C151" s="2">
        <f>COUNTIFS('Daten Unfälle'!$G:$G,C$122,'Daten Unfälle'!$H:$H,$B151,'Daten Unfälle'!$B:$B,$A151)</f>
        <v>3</v>
      </c>
      <c r="D151" s="2">
        <f>COUNTIFS('Daten Unfälle'!$G:$G,D$122,'Daten Unfälle'!$H:$H,$B151,'Daten Unfälle'!$B:$B,$A151)</f>
        <v>3</v>
      </c>
      <c r="E151" s="2">
        <f>COUNTIFS('Daten Unfälle'!$G:$G,E$122,'Daten Unfälle'!$H:$H,$B151,'Daten Unfälle'!$B:$B,$A151)</f>
        <v>5</v>
      </c>
      <c r="F151" s="2">
        <f>COUNTIFS('Daten Unfälle'!$G:$G,F$122,'Daten Unfälle'!$H:$H,$B151,'Daten Unfälle'!$B:$B,$A151)</f>
        <v>4</v>
      </c>
      <c r="G151" s="2">
        <f>COUNTIFS('Daten Unfälle'!$G:$G,G$122,'Daten Unfälle'!$H:$H,$B151,'Daten Unfälle'!$B:$B,$A151)</f>
        <v>13</v>
      </c>
      <c r="H151" s="2">
        <f>COUNTIFS('Daten Unfälle'!$G:$G,H$122,'Daten Unfälle'!$H:$H,$B151,'Daten Unfälle'!$B:$B,$A151)</f>
        <v>11</v>
      </c>
      <c r="I151" s="2">
        <f>COUNTIFS('Daten Unfälle'!$G:$G,I$122,'Daten Unfälle'!$H:$H,$B151,'Daten Unfälle'!$B:$B,$A151)</f>
        <v>5</v>
      </c>
      <c r="J151" s="2">
        <f>COUNTIFS('Daten Unfälle'!$G:$G,J$122,'Daten Unfälle'!$H:$H,$B151,'Daten Unfälle'!$B:$B,$A151)</f>
        <v>4</v>
      </c>
      <c r="K151" s="2">
        <f>COUNTIFS('Daten Unfälle'!$G:$G,K$122,'Daten Unfälle'!$H:$H,$B151,'Daten Unfälle'!$B:$B,$A151)</f>
        <v>2</v>
      </c>
      <c r="L151" s="2">
        <f>COUNTIFS('Daten Unfälle'!$G:$G,L$122,'Daten Unfälle'!$H:$H,$B151,'Daten Unfälle'!$B:$B,$A151)</f>
        <v>8</v>
      </c>
      <c r="M151" s="2">
        <f>COUNTIFS('Daten Unfälle'!$G:$G,M$122,'Daten Unfälle'!$H:$H,$B151,'Daten Unfälle'!$B:$B,$A151)</f>
        <v>3</v>
      </c>
      <c r="N151" s="2">
        <f>COUNTIFS('Daten Unfälle'!$G:$G,N$122,'Daten Unfälle'!$H:$H,$B151,'Daten Unfälle'!$B:$B,$A151)</f>
        <v>6</v>
      </c>
    </row>
    <row r="152" spans="1:14" s="2" customFormat="1" x14ac:dyDescent="0.25">
      <c r="A152" s="261" t="s">
        <v>69</v>
      </c>
      <c r="B152" s="269" t="s">
        <v>21629</v>
      </c>
      <c r="C152" s="2">
        <f>COUNTIFS('Daten Unfälle'!$G:$G,C$122,'Daten Unfälle'!$H:$H,$B152,'Daten Unfälle'!$B:$B,$A152)</f>
        <v>9</v>
      </c>
      <c r="D152" s="2">
        <f>COUNTIFS('Daten Unfälle'!$G:$G,D$122,'Daten Unfälle'!$H:$H,$B152,'Daten Unfälle'!$B:$B,$A152)</f>
        <v>4</v>
      </c>
      <c r="E152" s="2">
        <f>COUNTIFS('Daten Unfälle'!$G:$G,E$122,'Daten Unfälle'!$H:$H,$B152,'Daten Unfälle'!$B:$B,$A152)</f>
        <v>2</v>
      </c>
      <c r="F152" s="2">
        <f>COUNTIFS('Daten Unfälle'!$G:$G,F$122,'Daten Unfälle'!$H:$H,$B152,'Daten Unfälle'!$B:$B,$A152)</f>
        <v>3</v>
      </c>
      <c r="G152" s="2">
        <f>COUNTIFS('Daten Unfälle'!$G:$G,G$122,'Daten Unfälle'!$H:$H,$B152,'Daten Unfälle'!$B:$B,$A152)</f>
        <v>3</v>
      </c>
      <c r="H152" s="2">
        <f>COUNTIFS('Daten Unfälle'!$G:$G,H$122,'Daten Unfälle'!$H:$H,$B152,'Daten Unfälle'!$B:$B,$A152)</f>
        <v>2</v>
      </c>
      <c r="I152" s="2">
        <f>COUNTIFS('Daten Unfälle'!$G:$G,I$122,'Daten Unfälle'!$H:$H,$B152,'Daten Unfälle'!$B:$B,$A152)</f>
        <v>3</v>
      </c>
      <c r="J152" s="2">
        <f>COUNTIFS('Daten Unfälle'!$G:$G,J$122,'Daten Unfälle'!$H:$H,$B152,'Daten Unfälle'!$B:$B,$A152)</f>
        <v>3</v>
      </c>
      <c r="K152" s="2">
        <f>COUNTIFS('Daten Unfälle'!$G:$G,K$122,'Daten Unfälle'!$H:$H,$B152,'Daten Unfälle'!$B:$B,$A152)</f>
        <v>1</v>
      </c>
      <c r="L152" s="2">
        <f>COUNTIFS('Daten Unfälle'!$G:$G,L$122,'Daten Unfälle'!$H:$H,$B152,'Daten Unfälle'!$B:$B,$A152)</f>
        <v>6</v>
      </c>
      <c r="M152" s="2">
        <f>COUNTIFS('Daten Unfälle'!$G:$G,M$122,'Daten Unfälle'!$H:$H,$B152,'Daten Unfälle'!$B:$B,$A152)</f>
        <v>3</v>
      </c>
      <c r="N152" s="2">
        <f>COUNTIFS('Daten Unfälle'!$G:$G,N$122,'Daten Unfälle'!$H:$H,$B152,'Daten Unfälle'!$B:$B,$A152)</f>
        <v>1</v>
      </c>
    </row>
    <row r="153" spans="1:14" s="2" customFormat="1" x14ac:dyDescent="0.25">
      <c r="A153" s="261" t="s">
        <v>87</v>
      </c>
      <c r="B153" s="269" t="s">
        <v>21629</v>
      </c>
      <c r="C153" s="2">
        <f>COUNTIFS('Daten Unfälle'!$G:$G,C$122,'Daten Unfälle'!$H:$H,$B153,'Daten Unfälle'!$B:$B,$A153)</f>
        <v>12</v>
      </c>
      <c r="D153" s="2">
        <f>COUNTIFS('Daten Unfälle'!$G:$G,D$122,'Daten Unfälle'!$H:$H,$B153,'Daten Unfälle'!$B:$B,$A153)</f>
        <v>14</v>
      </c>
      <c r="E153" s="2">
        <f>COUNTIFS('Daten Unfälle'!$G:$G,E$122,'Daten Unfälle'!$H:$H,$B153,'Daten Unfälle'!$B:$B,$A153)</f>
        <v>14</v>
      </c>
      <c r="F153" s="2">
        <f>COUNTIFS('Daten Unfälle'!$G:$G,F$122,'Daten Unfälle'!$H:$H,$B153,'Daten Unfälle'!$B:$B,$A153)</f>
        <v>10</v>
      </c>
      <c r="G153" s="2">
        <f>COUNTIFS('Daten Unfälle'!$G:$G,G$122,'Daten Unfälle'!$H:$H,$B153,'Daten Unfälle'!$B:$B,$A153)</f>
        <v>13</v>
      </c>
      <c r="H153" s="2">
        <f>COUNTIFS('Daten Unfälle'!$G:$G,H$122,'Daten Unfälle'!$H:$H,$B153,'Daten Unfälle'!$B:$B,$A153)</f>
        <v>16</v>
      </c>
      <c r="I153" s="2">
        <f>COUNTIFS('Daten Unfälle'!$G:$G,I$122,'Daten Unfälle'!$H:$H,$B153,'Daten Unfälle'!$B:$B,$A153)</f>
        <v>16</v>
      </c>
      <c r="J153" s="2">
        <f>COUNTIFS('Daten Unfälle'!$G:$G,J$122,'Daten Unfälle'!$H:$H,$B153,'Daten Unfälle'!$B:$B,$A153)</f>
        <v>11</v>
      </c>
      <c r="K153" s="2">
        <f>COUNTIFS('Daten Unfälle'!$G:$G,K$122,'Daten Unfälle'!$H:$H,$B153,'Daten Unfälle'!$B:$B,$A153)</f>
        <v>20</v>
      </c>
      <c r="L153" s="2">
        <f>COUNTIFS('Daten Unfälle'!$G:$G,L$122,'Daten Unfälle'!$H:$H,$B153,'Daten Unfälle'!$B:$B,$A153)</f>
        <v>14</v>
      </c>
      <c r="M153" s="2">
        <f>COUNTIFS('Daten Unfälle'!$G:$G,M$122,'Daten Unfälle'!$H:$H,$B153,'Daten Unfälle'!$B:$B,$A153)</f>
        <v>8</v>
      </c>
      <c r="N153" s="2">
        <f>COUNTIFS('Daten Unfälle'!$G:$G,N$122,'Daten Unfälle'!$H:$H,$B153,'Daten Unfälle'!$B:$B,$A153)</f>
        <v>13</v>
      </c>
    </row>
    <row r="154" spans="1:14" s="2" customFormat="1" x14ac:dyDescent="0.25">
      <c r="A154" s="261" t="s">
        <v>190</v>
      </c>
      <c r="B154" s="269" t="s">
        <v>21629</v>
      </c>
      <c r="C154" s="2">
        <f>COUNTIFS('Daten Unfälle'!$G:$G,C$122,'Daten Unfälle'!$H:$H,$B154,'Daten Unfälle'!$B:$B,$A154)</f>
        <v>0</v>
      </c>
      <c r="D154" s="2">
        <f>COUNTIFS('Daten Unfälle'!$G:$G,D$122,'Daten Unfälle'!$H:$H,$B154,'Daten Unfälle'!$B:$B,$A154)</f>
        <v>0</v>
      </c>
      <c r="E154" s="2">
        <f>COUNTIFS('Daten Unfälle'!$G:$G,E$122,'Daten Unfälle'!$H:$H,$B154,'Daten Unfälle'!$B:$B,$A154)</f>
        <v>0</v>
      </c>
      <c r="F154" s="2">
        <f>COUNTIFS('Daten Unfälle'!$G:$G,F$122,'Daten Unfälle'!$H:$H,$B154,'Daten Unfälle'!$B:$B,$A154)</f>
        <v>0</v>
      </c>
      <c r="G154" s="2">
        <f>COUNTIFS('Daten Unfälle'!$G:$G,G$122,'Daten Unfälle'!$H:$H,$B154,'Daten Unfälle'!$B:$B,$A154)</f>
        <v>0</v>
      </c>
      <c r="H154" s="2">
        <f>COUNTIFS('Daten Unfälle'!$G:$G,H$122,'Daten Unfälle'!$H:$H,$B154,'Daten Unfälle'!$B:$B,$A154)</f>
        <v>0</v>
      </c>
      <c r="I154" s="2">
        <f>COUNTIFS('Daten Unfälle'!$G:$G,I$122,'Daten Unfälle'!$H:$H,$B154,'Daten Unfälle'!$B:$B,$A154)</f>
        <v>2</v>
      </c>
      <c r="J154" s="2">
        <f>COUNTIFS('Daten Unfälle'!$G:$G,J$122,'Daten Unfälle'!$H:$H,$B154,'Daten Unfälle'!$B:$B,$A154)</f>
        <v>0</v>
      </c>
      <c r="K154" s="2">
        <f>COUNTIFS('Daten Unfälle'!$G:$G,K$122,'Daten Unfälle'!$H:$H,$B154,'Daten Unfälle'!$B:$B,$A154)</f>
        <v>0</v>
      </c>
      <c r="L154" s="2">
        <f>COUNTIFS('Daten Unfälle'!$G:$G,L$122,'Daten Unfälle'!$H:$H,$B154,'Daten Unfälle'!$B:$B,$A154)</f>
        <v>0</v>
      </c>
      <c r="M154" s="2">
        <f>COUNTIFS('Daten Unfälle'!$G:$G,M$122,'Daten Unfälle'!$H:$H,$B154,'Daten Unfälle'!$B:$B,$A154)</f>
        <v>0</v>
      </c>
      <c r="N154" s="2">
        <f>COUNTIFS('Daten Unfälle'!$G:$G,N$122,'Daten Unfälle'!$H:$H,$B154,'Daten Unfälle'!$B:$B,$A154)</f>
        <v>2</v>
      </c>
    </row>
    <row r="155" spans="1:14" s="2" customFormat="1" x14ac:dyDescent="0.25">
      <c r="A155" s="261" t="s">
        <v>262</v>
      </c>
      <c r="B155" s="269" t="s">
        <v>21629</v>
      </c>
      <c r="C155" s="2">
        <f>COUNTIFS('Daten Unfälle'!$G:$G,C$122,'Daten Unfälle'!$H:$H,$B155,'Daten Unfälle'!$B:$B,$A155)</f>
        <v>0</v>
      </c>
      <c r="D155" s="2">
        <f>COUNTIFS('Daten Unfälle'!$G:$G,D$122,'Daten Unfälle'!$H:$H,$B155,'Daten Unfälle'!$B:$B,$A155)</f>
        <v>0</v>
      </c>
      <c r="E155" s="2">
        <f>COUNTIFS('Daten Unfälle'!$G:$G,E$122,'Daten Unfälle'!$H:$H,$B155,'Daten Unfälle'!$B:$B,$A155)</f>
        <v>0</v>
      </c>
      <c r="F155" s="2">
        <f>COUNTIFS('Daten Unfälle'!$G:$G,F$122,'Daten Unfälle'!$H:$H,$B155,'Daten Unfälle'!$B:$B,$A155)</f>
        <v>0</v>
      </c>
      <c r="G155" s="2">
        <f>COUNTIFS('Daten Unfälle'!$G:$G,G$122,'Daten Unfälle'!$H:$H,$B155,'Daten Unfälle'!$B:$B,$A155)</f>
        <v>0</v>
      </c>
      <c r="H155" s="2">
        <f>COUNTIFS('Daten Unfälle'!$G:$G,H$122,'Daten Unfälle'!$H:$H,$B155,'Daten Unfälle'!$B:$B,$A155)</f>
        <v>0</v>
      </c>
      <c r="I155" s="2">
        <f>COUNTIFS('Daten Unfälle'!$G:$G,I$122,'Daten Unfälle'!$H:$H,$B155,'Daten Unfälle'!$B:$B,$A155)</f>
        <v>0</v>
      </c>
      <c r="J155" s="2">
        <f>COUNTIFS('Daten Unfälle'!$G:$G,J$122,'Daten Unfälle'!$H:$H,$B155,'Daten Unfälle'!$B:$B,$A155)</f>
        <v>0</v>
      </c>
      <c r="K155" s="2">
        <f>COUNTIFS('Daten Unfälle'!$G:$G,K$122,'Daten Unfälle'!$H:$H,$B155,'Daten Unfälle'!$B:$B,$A155)</f>
        <v>0</v>
      </c>
      <c r="L155" s="2">
        <f>COUNTIFS('Daten Unfälle'!$G:$G,L$122,'Daten Unfälle'!$H:$H,$B155,'Daten Unfälle'!$B:$B,$A155)</f>
        <v>0</v>
      </c>
      <c r="M155" s="2">
        <f>COUNTIFS('Daten Unfälle'!$G:$G,M$122,'Daten Unfälle'!$H:$H,$B155,'Daten Unfälle'!$B:$B,$A155)</f>
        <v>0</v>
      </c>
      <c r="N155" s="2">
        <f>COUNTIFS('Daten Unfälle'!$G:$G,N$122,'Daten Unfälle'!$H:$H,$B155,'Daten Unfälle'!$B:$B,$A155)</f>
        <v>0</v>
      </c>
    </row>
    <row r="156" spans="1:14" s="2" customFormat="1" x14ac:dyDescent="0.25">
      <c r="A156" s="261" t="s">
        <v>211</v>
      </c>
      <c r="B156" s="269" t="s">
        <v>21629</v>
      </c>
      <c r="C156" s="2">
        <f>COUNTIFS('Daten Unfälle'!$G:$G,C$122,'Daten Unfälle'!$H:$H,$B156,'Daten Unfälle'!$B:$B,$A156)</f>
        <v>40</v>
      </c>
      <c r="D156" s="2">
        <f>COUNTIFS('Daten Unfälle'!$G:$G,D$122,'Daten Unfälle'!$H:$H,$B156,'Daten Unfälle'!$B:$B,$A156)</f>
        <v>37</v>
      </c>
      <c r="E156" s="2">
        <f>COUNTIFS('Daten Unfälle'!$G:$G,E$122,'Daten Unfälle'!$H:$H,$B156,'Daten Unfälle'!$B:$B,$A156)</f>
        <v>48</v>
      </c>
      <c r="F156" s="2">
        <f>COUNTIFS('Daten Unfälle'!$G:$G,F$122,'Daten Unfälle'!$H:$H,$B156,'Daten Unfälle'!$B:$B,$A156)</f>
        <v>38</v>
      </c>
      <c r="G156" s="2">
        <f>COUNTIFS('Daten Unfälle'!$G:$G,G$122,'Daten Unfälle'!$H:$H,$B156,'Daten Unfälle'!$B:$B,$A156)</f>
        <v>62</v>
      </c>
      <c r="H156" s="2">
        <f>COUNTIFS('Daten Unfälle'!$G:$G,H$122,'Daten Unfälle'!$H:$H,$B156,'Daten Unfälle'!$B:$B,$A156)</f>
        <v>50</v>
      </c>
      <c r="I156" s="2">
        <f>COUNTIFS('Daten Unfälle'!$G:$G,I$122,'Daten Unfälle'!$H:$H,$B156,'Daten Unfälle'!$B:$B,$A156)</f>
        <v>58</v>
      </c>
      <c r="J156" s="2">
        <f>COUNTIFS('Daten Unfälle'!$G:$G,J$122,'Daten Unfälle'!$H:$H,$B156,'Daten Unfälle'!$B:$B,$A156)</f>
        <v>47</v>
      </c>
      <c r="K156" s="2">
        <f>COUNTIFS('Daten Unfälle'!$G:$G,K$122,'Daten Unfälle'!$H:$H,$B156,'Daten Unfälle'!$B:$B,$A156)</f>
        <v>84</v>
      </c>
      <c r="L156" s="2">
        <f>COUNTIFS('Daten Unfälle'!$G:$G,L$122,'Daten Unfälle'!$H:$H,$B156,'Daten Unfälle'!$B:$B,$A156)</f>
        <v>50</v>
      </c>
      <c r="M156" s="2">
        <f>COUNTIFS('Daten Unfälle'!$G:$G,M$122,'Daten Unfälle'!$H:$H,$B156,'Daten Unfälle'!$B:$B,$A156)</f>
        <v>77</v>
      </c>
      <c r="N156" s="2">
        <f>COUNTIFS('Daten Unfälle'!$G:$G,N$122,'Daten Unfälle'!$H:$H,$B156,'Daten Unfälle'!$B:$B,$A156)</f>
        <v>67</v>
      </c>
    </row>
    <row r="157" spans="1:14" s="2" customFormat="1" x14ac:dyDescent="0.25">
      <c r="A157" s="270" t="s">
        <v>21534</v>
      </c>
      <c r="B157" s="269" t="s">
        <v>21629</v>
      </c>
      <c r="C157" s="2">
        <f t="shared" ref="C157:N157" si="15">SUM(C151:C156)</f>
        <v>64</v>
      </c>
      <c r="D157" s="2">
        <f t="shared" si="15"/>
        <v>58</v>
      </c>
      <c r="E157" s="2">
        <f t="shared" si="15"/>
        <v>69</v>
      </c>
      <c r="F157" s="2">
        <f t="shared" si="15"/>
        <v>55</v>
      </c>
      <c r="G157" s="2">
        <f t="shared" si="15"/>
        <v>91</v>
      </c>
      <c r="H157" s="2">
        <f t="shared" si="15"/>
        <v>79</v>
      </c>
      <c r="I157" s="2">
        <f t="shared" si="15"/>
        <v>84</v>
      </c>
      <c r="J157" s="2">
        <f t="shared" si="15"/>
        <v>65</v>
      </c>
      <c r="K157" s="2">
        <f t="shared" si="15"/>
        <v>107</v>
      </c>
      <c r="L157" s="2">
        <f t="shared" si="15"/>
        <v>78</v>
      </c>
      <c r="M157" s="2">
        <f t="shared" si="15"/>
        <v>91</v>
      </c>
      <c r="N157" s="2">
        <f t="shared" si="15"/>
        <v>89</v>
      </c>
    </row>
    <row r="158" spans="1:14" s="2" customFormat="1" x14ac:dyDescent="0.25">
      <c r="A158" s="271"/>
      <c r="B158" s="268"/>
    </row>
    <row r="161" spans="1:6" x14ac:dyDescent="0.25">
      <c r="A161" s="2" t="s">
        <v>21687</v>
      </c>
    </row>
    <row r="162" spans="1:6" x14ac:dyDescent="0.25">
      <c r="A162" s="265" t="s">
        <v>69</v>
      </c>
      <c r="B162" s="2" t="s">
        <v>335</v>
      </c>
      <c r="C162" s="2">
        <f>COUNTIFS('Daten Unfälle'!$B:$B,$A162,'Daten Unfälle'!$R:$R,B162)</f>
        <v>24</v>
      </c>
    </row>
    <row r="163" spans="1:6" x14ac:dyDescent="0.25">
      <c r="A163" s="265" t="s">
        <v>69</v>
      </c>
      <c r="B163" s="2" t="s">
        <v>3035</v>
      </c>
      <c r="C163" s="2">
        <f>COUNTIFS('Daten Unfälle'!$B:$B,$A163,'Daten Unfälle'!$R:$R,B163)</f>
        <v>1</v>
      </c>
      <c r="F163" s="2"/>
    </row>
    <row r="164" spans="1:6" x14ac:dyDescent="0.25">
      <c r="A164" s="265" t="s">
        <v>69</v>
      </c>
      <c r="B164" s="2" t="s">
        <v>3600</v>
      </c>
      <c r="C164" s="2">
        <f>COUNTIFS('Daten Unfälle'!$B:$B,$A164,'Daten Unfälle'!$R:$R,B164)</f>
        <v>3</v>
      </c>
      <c r="F164" s="2"/>
    </row>
    <row r="165" spans="1:6" x14ac:dyDescent="0.25">
      <c r="A165" s="265" t="s">
        <v>69</v>
      </c>
      <c r="B165" s="2" t="s">
        <v>464</v>
      </c>
      <c r="C165" s="2">
        <f>COUNTIFS('Daten Unfälle'!$B:$B,$A165,'Daten Unfälle'!$R:$R,B165)</f>
        <v>7</v>
      </c>
      <c r="F165" s="2"/>
    </row>
    <row r="166" spans="1:6" x14ac:dyDescent="0.25">
      <c r="A166" s="265" t="s">
        <v>69</v>
      </c>
      <c r="B166" s="2" t="s">
        <v>10180</v>
      </c>
      <c r="C166" s="2">
        <f>COUNTIFS('Daten Unfälle'!$B:$B,$A166,'Daten Unfälle'!$R:$R,B166)</f>
        <v>547</v>
      </c>
      <c r="F166" s="2"/>
    </row>
    <row r="167" spans="1:6" x14ac:dyDescent="0.25">
      <c r="A167" s="272" t="s">
        <v>211</v>
      </c>
      <c r="B167" s="2" t="s">
        <v>335</v>
      </c>
      <c r="C167" s="2">
        <f>COUNTIFS('Daten Unfälle'!$B:$B,$A167,'Daten Unfälle'!$R:$R,B167)</f>
        <v>125</v>
      </c>
      <c r="F167" s="2"/>
    </row>
    <row r="168" spans="1:6" x14ac:dyDescent="0.25">
      <c r="A168" s="272" t="s">
        <v>211</v>
      </c>
      <c r="B168" s="2" t="s">
        <v>3035</v>
      </c>
      <c r="C168" s="2">
        <f>COUNTIFS('Daten Unfälle'!$B:$B,$A168,'Daten Unfälle'!$R:$R,B168)</f>
        <v>12</v>
      </c>
      <c r="F168" s="2"/>
    </row>
    <row r="169" spans="1:6" x14ac:dyDescent="0.25">
      <c r="A169" s="272" t="s">
        <v>211</v>
      </c>
      <c r="B169" s="2" t="s">
        <v>3600</v>
      </c>
      <c r="C169" s="2">
        <f>COUNTIFS('Daten Unfälle'!$B:$B,$A169,'Daten Unfälle'!$R:$R,B169)</f>
        <v>79</v>
      </c>
    </row>
    <row r="170" spans="1:6" x14ac:dyDescent="0.25">
      <c r="A170" s="272" t="s">
        <v>211</v>
      </c>
      <c r="B170" s="2" t="s">
        <v>464</v>
      </c>
      <c r="C170" s="2">
        <f>COUNTIFS('Daten Unfälle'!$B:$B,$A170,'Daten Unfälle'!$R:$R,B170)</f>
        <v>15</v>
      </c>
    </row>
    <row r="171" spans="1:6" x14ac:dyDescent="0.25">
      <c r="A171" s="272" t="s">
        <v>211</v>
      </c>
      <c r="B171" s="2" t="s">
        <v>10180</v>
      </c>
      <c r="C171" s="2">
        <f>COUNTIFS('Daten Unfälle'!$B:$B,$A171,'Daten Unfälle'!$R:$R,B171)</f>
        <v>2537</v>
      </c>
    </row>
  </sheetData>
  <mergeCells count="4">
    <mergeCell ref="D34:AA34"/>
    <mergeCell ref="AB34:AK34"/>
    <mergeCell ref="AL34:AW34"/>
    <mergeCell ref="A106:A108"/>
  </mergeCells>
  <pageMargins left="0.7" right="0.7" top="0.75" bottom="0.75" header="0.51180555555555496" footer="0.51180555555555496"/>
  <pageSetup paperSize="9" firstPageNumber="0" orientation="portrait" horizontalDpi="300" verticalDpi="300"/>
  <tableParts count="4">
    <tablePart r:id="rId1"/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212"/>
  <sheetViews>
    <sheetView zoomScale="85" zoomScaleNormal="85" workbookViewId="0">
      <selection activeCell="V233" sqref="V233"/>
    </sheetView>
  </sheetViews>
  <sheetFormatPr baseColWidth="10" defaultColWidth="10.85546875" defaultRowHeight="15" x14ac:dyDescent="0.25"/>
  <cols>
    <col min="4" max="12" width="6.28515625" style="2" customWidth="1"/>
    <col min="13" max="17" width="7.28515625" style="2" customWidth="1"/>
    <col min="18" max="45" width="5.7109375" style="2" customWidth="1"/>
    <col min="65" max="1024" width="10.85546875" style="2"/>
  </cols>
  <sheetData>
    <row r="1" spans="1:50" x14ac:dyDescent="0.25">
      <c r="D1" s="479" t="s">
        <v>21688</v>
      </c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</row>
    <row r="2" spans="1:50" x14ac:dyDescent="0.25">
      <c r="A2" s="2" t="s">
        <v>21617</v>
      </c>
      <c r="B2" s="2" t="s">
        <v>21618</v>
      </c>
      <c r="C2" s="2" t="s">
        <v>21689</v>
      </c>
      <c r="D2" s="2" t="s">
        <v>21575</v>
      </c>
      <c r="E2" s="2" t="s">
        <v>21690</v>
      </c>
      <c r="F2" s="2" t="s">
        <v>21691</v>
      </c>
      <c r="G2" s="2" t="s">
        <v>21692</v>
      </c>
      <c r="H2" s="2" t="s">
        <v>21693</v>
      </c>
      <c r="I2" s="2" t="s">
        <v>21694</v>
      </c>
      <c r="J2" s="2" t="s">
        <v>21695</v>
      </c>
      <c r="K2" s="2" t="s">
        <v>21696</v>
      </c>
      <c r="L2" s="2" t="s">
        <v>21697</v>
      </c>
      <c r="M2" s="2" t="s">
        <v>21698</v>
      </c>
      <c r="N2" s="177" t="s">
        <v>21699</v>
      </c>
      <c r="O2" s="2" t="s">
        <v>21700</v>
      </c>
      <c r="P2" s="177" t="s">
        <v>21701</v>
      </c>
      <c r="Q2" s="2" t="s">
        <v>21702</v>
      </c>
      <c r="AE2" s="273"/>
      <c r="AG2" s="273"/>
      <c r="AV2" s="273"/>
      <c r="AX2" s="273"/>
    </row>
    <row r="3" spans="1:50" hidden="1" x14ac:dyDescent="0.25">
      <c r="A3" s="2" t="s">
        <v>21703</v>
      </c>
      <c r="B3" s="84" t="s">
        <v>135</v>
      </c>
      <c r="C3" s="2" t="s">
        <v>74</v>
      </c>
      <c r="D3" s="2">
        <f>COUNTIFS('Daten Unfälle'!$BJ:$BJ,"&lt;=100",'Daten Unfälle'!$BI:$BI,"quer",'Daten Unfälle'!$B:$B,'Auswertung HS'!$B3,'Daten Unfälle'!$M:$M,'Auswertung HS'!$C3)</f>
        <v>0</v>
      </c>
      <c r="E3" s="2">
        <f>COUNTIFS('Daten Unfälle'!$BJ:$BJ,"&gt;100",'Daten Unfälle'!$BJ:$BJ,"&lt;=200",'Daten Unfälle'!$BI:$BI,"quer",'Daten Unfälle'!$B:$B,'Auswertung HS'!$B3,'Daten Unfälle'!$M:$M,'Auswertung HS'!$C3)</f>
        <v>0</v>
      </c>
      <c r="F3" s="2">
        <f>COUNTIFS('Daten Unfälle'!$BJ:$BJ,"&gt;200",'Daten Unfälle'!$BJ:$BJ,"&lt;=300",'Daten Unfälle'!$BI:$BI,"quer",'Daten Unfälle'!$B:$B,'Auswertung HS'!$B3,'Daten Unfälle'!$M:$M,'Auswertung HS'!$C3)</f>
        <v>0</v>
      </c>
      <c r="G3" s="2">
        <f>COUNTIFS('Daten Unfälle'!$BJ:$BJ,"&gt;300",'Daten Unfälle'!$BJ:$BJ,"&lt;=400",'Daten Unfälle'!$BI:$BI,"quer",'Daten Unfälle'!$B:$B,'Auswertung HS'!$B3,'Daten Unfälle'!$M:$M,'Auswertung HS'!$C3)</f>
        <v>0</v>
      </c>
      <c r="H3" s="2">
        <f>COUNTIFS('Daten Unfälle'!$BJ:$BJ,"&gt;400",'Daten Unfälle'!$BJ:$BJ,"&lt;=500",'Daten Unfälle'!$BI:$BI,"quer",'Daten Unfälle'!$B:$B,'Auswertung HS'!$B3,'Daten Unfälle'!$M:$M,'Auswertung HS'!$C3)</f>
        <v>0</v>
      </c>
      <c r="I3" s="2">
        <f>COUNTIFS('Daten Unfälle'!$BJ:$BJ,"&gt;500",'Daten Unfälle'!$BJ:$BJ,"&lt;=600",'Daten Unfälle'!$BI:$BI,"quer",'Daten Unfälle'!$B:$B,'Auswertung HS'!$B3,'Daten Unfälle'!$M:$M,'Auswertung HS'!$C3)</f>
        <v>0</v>
      </c>
      <c r="J3" s="2">
        <f>COUNTIFS('Daten Unfälle'!$BJ:$BJ,"&gt;600",'Daten Unfälle'!$BJ:$BJ,"&lt;=700",'Daten Unfälle'!$BI:$BI,"quer",'Daten Unfälle'!$B:$B,'Auswertung HS'!$B3,'Daten Unfälle'!$M:$M,'Auswertung HS'!$C3)</f>
        <v>0</v>
      </c>
      <c r="K3" s="2">
        <f>COUNTIFS('Daten Unfälle'!$BJ:$BJ,"&gt;700",'Daten Unfälle'!$BJ:$BJ,"&lt;=800",'Daten Unfälle'!$BI:$BI,"quer",'Daten Unfälle'!$B:$B,'Auswertung HS'!$B3,'Daten Unfälle'!$M:$M,'Auswertung HS'!$C3)</f>
        <v>2</v>
      </c>
      <c r="L3" s="2">
        <f>COUNTIFS('Daten Unfälle'!$BJ:$BJ,"&gt;800",'Daten Unfälle'!$BJ:$BJ,"&lt;=900",'Daten Unfälle'!$BI:$BI,"quer",'Daten Unfälle'!$B:$B,'Auswertung HS'!$B3,'Daten Unfälle'!$M:$M,'Auswertung HS'!$C3)</f>
        <v>0</v>
      </c>
      <c r="M3" s="2">
        <f>COUNTIFS('Daten Unfälle'!$BJ:$BJ,"&gt;900",'Daten Unfälle'!$BJ:$BJ,"&lt;=1000",'Daten Unfälle'!$BI:$BI,"quer",'Daten Unfälle'!$B:$B,'Auswertung HS'!$B3,'Daten Unfälle'!$M:$M,'Auswertung HS'!$C3)</f>
        <v>0</v>
      </c>
      <c r="N3" s="2">
        <f>COUNTIFS('Daten Unfälle'!$BJ:$BJ,"&gt;1000",'Daten Unfälle'!$BJ:$BJ,"&lt;=2000",'Daten Unfälle'!$BI:$BI,"quer",'Daten Unfälle'!$B:$B,'Auswertung HS'!$B3,'Daten Unfälle'!$M:$M,'Auswertung HS'!$C3)</f>
        <v>1</v>
      </c>
      <c r="O3" s="2">
        <f>COUNTIFS('Daten Unfälle'!$BJ:$BJ,"&gt;2000",'Daten Unfälle'!$BJ:$BJ,"&lt;=3000",'Daten Unfälle'!$BI:$BI,"quer",'Daten Unfälle'!$B:$B,'Auswertung HS'!$B3,'Daten Unfälle'!$M:$M,'Auswertung HS'!$C3)</f>
        <v>0</v>
      </c>
      <c r="P3" s="2">
        <f>COUNTIFS('Daten Unfälle'!$BJ:$BJ,"&gt;3000",'Daten Unfälle'!$BJ:$BJ,"&lt;=4000",'Daten Unfälle'!$BI:$BI,"quer",'Daten Unfälle'!$B:$B,'Auswertung HS'!$B3,'Daten Unfälle'!$M:$M,'Auswertung HS'!$C3)</f>
        <v>0</v>
      </c>
      <c r="Q3" s="2">
        <f>COUNTIFS('Daten Unfälle'!$BJ:$BJ,"&gt;4000",'Daten Unfälle'!$BJ:$BJ,"&lt;=5000",'Daten Unfälle'!$BI:$BI,"quer",'Daten Unfälle'!$B:$B,'Auswertung HS'!$B3,'Daten Unfälle'!$M:$M,'Auswertung HS'!$C3)</f>
        <v>0</v>
      </c>
    </row>
    <row r="4" spans="1:50" hidden="1" x14ac:dyDescent="0.25">
      <c r="A4" s="2" t="s">
        <v>21703</v>
      </c>
      <c r="B4" s="84" t="s">
        <v>135</v>
      </c>
      <c r="C4" s="2" t="s">
        <v>100</v>
      </c>
      <c r="D4" s="2">
        <f>COUNTIFS('Daten Unfälle'!$BJ:$BJ,"&lt;=100",'Daten Unfälle'!$BI:$BI,"quer",'Daten Unfälle'!$B:$B,'Auswertung HS'!$B4,'Daten Unfälle'!$M:$M,'Auswertung HS'!$C4)</f>
        <v>0</v>
      </c>
      <c r="E4" s="2">
        <f>COUNTIFS('Daten Unfälle'!$BJ:$BJ,"&gt;100",'Daten Unfälle'!$BJ:$BJ,"&lt;=200",'Daten Unfälle'!$BI:$BI,"quer",'Daten Unfälle'!$B:$B,'Auswertung HS'!$B4,'Daten Unfälle'!$M:$M,'Auswertung HS'!$C4)</f>
        <v>0</v>
      </c>
      <c r="F4" s="2">
        <f>COUNTIFS('Daten Unfälle'!$BJ:$BJ,"&gt;200",'Daten Unfälle'!$BJ:$BJ,"&lt;=300",'Daten Unfälle'!$BI:$BI,"quer",'Daten Unfälle'!$B:$B,'Auswertung HS'!$B4,'Daten Unfälle'!$M:$M,'Auswertung HS'!$C4)</f>
        <v>0</v>
      </c>
      <c r="G4" s="2">
        <f>COUNTIFS('Daten Unfälle'!$BJ:$BJ,"&gt;300",'Daten Unfälle'!$BJ:$BJ,"&lt;=400",'Daten Unfälle'!$BI:$BI,"quer",'Daten Unfälle'!$B:$B,'Auswertung HS'!$B4,'Daten Unfälle'!$M:$M,'Auswertung HS'!$C4)</f>
        <v>0</v>
      </c>
      <c r="H4" s="2">
        <f>COUNTIFS('Daten Unfälle'!$BJ:$BJ,"&gt;400",'Daten Unfälle'!$BJ:$BJ,"&lt;=500",'Daten Unfälle'!$BI:$BI,"quer",'Daten Unfälle'!$B:$B,'Auswertung HS'!$B4,'Daten Unfälle'!$M:$M,'Auswertung HS'!$C4)</f>
        <v>0</v>
      </c>
      <c r="I4" s="2">
        <f>COUNTIFS('Daten Unfälle'!$BJ:$BJ,"&gt;500",'Daten Unfälle'!$BJ:$BJ,"&lt;=600",'Daten Unfälle'!$BI:$BI,"quer",'Daten Unfälle'!$B:$B,'Auswertung HS'!$B4,'Daten Unfälle'!$M:$M,'Auswertung HS'!$C4)</f>
        <v>0</v>
      </c>
      <c r="J4" s="2">
        <f>COUNTIFS('Daten Unfälle'!$BJ:$BJ,"&gt;600",'Daten Unfälle'!$BJ:$BJ,"&lt;=700",'Daten Unfälle'!$BI:$BI,"quer",'Daten Unfälle'!$B:$B,'Auswertung HS'!$B4,'Daten Unfälle'!$M:$M,'Auswertung HS'!$C4)</f>
        <v>0</v>
      </c>
      <c r="K4" s="2">
        <f>COUNTIFS('Daten Unfälle'!$BJ:$BJ,"&gt;700",'Daten Unfälle'!$BJ:$BJ,"&lt;=800",'Daten Unfälle'!$BI:$BI,"quer",'Daten Unfälle'!$B:$B,'Auswertung HS'!$B4,'Daten Unfälle'!$M:$M,'Auswertung HS'!$C4)</f>
        <v>0</v>
      </c>
      <c r="L4" s="2">
        <f>COUNTIFS('Daten Unfälle'!$BJ:$BJ,"&gt;800",'Daten Unfälle'!$BJ:$BJ,"&lt;=900",'Daten Unfälle'!$BI:$BI,"quer",'Daten Unfälle'!$B:$B,'Auswertung HS'!$B4,'Daten Unfälle'!$M:$M,'Auswertung HS'!$C4)</f>
        <v>0</v>
      </c>
      <c r="M4" s="2">
        <f>COUNTIFS('Daten Unfälle'!$BJ:$BJ,"&gt;900",'Daten Unfälle'!$BJ:$BJ,"&lt;=1000",'Daten Unfälle'!$BI:$BI,"quer",'Daten Unfälle'!$B:$B,'Auswertung HS'!$B4,'Daten Unfälle'!$M:$M,'Auswertung HS'!$C4)</f>
        <v>0</v>
      </c>
      <c r="N4" s="2">
        <f>COUNTIFS('Daten Unfälle'!$BJ:$BJ,"&gt;1000",'Daten Unfälle'!$BJ:$BJ,"&lt;=2000",'Daten Unfälle'!$BI:$BI,"quer",'Daten Unfälle'!$B:$B,'Auswertung HS'!$B4,'Daten Unfälle'!$M:$M,'Auswertung HS'!$C4)</f>
        <v>0</v>
      </c>
      <c r="O4" s="2">
        <f>COUNTIFS('Daten Unfälle'!$BJ:$BJ,"&gt;2000",'Daten Unfälle'!$BJ:$BJ,"&lt;=3000",'Daten Unfälle'!$BI:$BI,"quer",'Daten Unfälle'!$B:$B,'Auswertung HS'!$B4,'Daten Unfälle'!$M:$M,'Auswertung HS'!$C4)</f>
        <v>0</v>
      </c>
      <c r="P4" s="2">
        <f>COUNTIFS('Daten Unfälle'!$BJ:$BJ,"&gt;3000",'Daten Unfälle'!$BJ:$BJ,"&lt;=4000",'Daten Unfälle'!$BI:$BI,"quer",'Daten Unfälle'!$B:$B,'Auswertung HS'!$B4,'Daten Unfälle'!$M:$M,'Auswertung HS'!$C4)</f>
        <v>0</v>
      </c>
      <c r="Q4" s="2">
        <f>COUNTIFS('Daten Unfälle'!$BJ:$BJ,"&gt;4000",'Daten Unfälle'!$BJ:$BJ,"&lt;=5000",'Daten Unfälle'!$BI:$BI,"quer",'Daten Unfälle'!$B:$B,'Auswertung HS'!$B4,'Daten Unfälle'!$M:$M,'Auswertung HS'!$C4)</f>
        <v>0</v>
      </c>
    </row>
    <row r="5" spans="1:50" hidden="1" x14ac:dyDescent="0.25">
      <c r="A5" s="2" t="s">
        <v>21703</v>
      </c>
      <c r="B5" s="84" t="s">
        <v>135</v>
      </c>
      <c r="C5" s="2" t="s">
        <v>115</v>
      </c>
      <c r="D5" s="2">
        <f>COUNTIFS('Daten Unfälle'!$BJ:$BJ,"&lt;=100",'Daten Unfälle'!$BI:$BI,"quer",'Daten Unfälle'!$B:$B,'Auswertung HS'!$B5,'Daten Unfälle'!$M:$M,'Auswertung HS'!$C5)</f>
        <v>0</v>
      </c>
      <c r="E5" s="2">
        <f>COUNTIFS('Daten Unfälle'!$BJ:$BJ,"&gt;100",'Daten Unfälle'!$BJ:$BJ,"&lt;=200",'Daten Unfälle'!$BI:$BI,"quer",'Daten Unfälle'!$B:$B,'Auswertung HS'!$B5,'Daten Unfälle'!$M:$M,'Auswertung HS'!$C5)</f>
        <v>0</v>
      </c>
      <c r="F5" s="2">
        <f>COUNTIFS('Daten Unfälle'!$BJ:$BJ,"&gt;200",'Daten Unfälle'!$BJ:$BJ,"&lt;=300",'Daten Unfälle'!$BI:$BI,"quer",'Daten Unfälle'!$B:$B,'Auswertung HS'!$B5,'Daten Unfälle'!$M:$M,'Auswertung HS'!$C5)</f>
        <v>0</v>
      </c>
      <c r="G5" s="2">
        <f>COUNTIFS('Daten Unfälle'!$BJ:$BJ,"&gt;300",'Daten Unfälle'!$BJ:$BJ,"&lt;=400",'Daten Unfälle'!$BI:$BI,"quer",'Daten Unfälle'!$B:$B,'Auswertung HS'!$B5,'Daten Unfälle'!$M:$M,'Auswertung HS'!$C5)</f>
        <v>0</v>
      </c>
      <c r="H5" s="2">
        <f>COUNTIFS('Daten Unfälle'!$BJ:$BJ,"&gt;400",'Daten Unfälle'!$BJ:$BJ,"&lt;=500",'Daten Unfälle'!$BI:$BI,"quer",'Daten Unfälle'!$B:$B,'Auswertung HS'!$B5,'Daten Unfälle'!$M:$M,'Auswertung HS'!$C5)</f>
        <v>0</v>
      </c>
      <c r="I5" s="2">
        <f>COUNTIFS('Daten Unfälle'!$BJ:$BJ,"&gt;500",'Daten Unfälle'!$BJ:$BJ,"&lt;=600",'Daten Unfälle'!$BI:$BI,"quer",'Daten Unfälle'!$B:$B,'Auswertung HS'!$B5,'Daten Unfälle'!$M:$M,'Auswertung HS'!$C5)</f>
        <v>0</v>
      </c>
      <c r="J5" s="2">
        <f>COUNTIFS('Daten Unfälle'!$BJ:$BJ,"&gt;600",'Daten Unfälle'!$BJ:$BJ,"&lt;=700",'Daten Unfälle'!$BI:$BI,"quer",'Daten Unfälle'!$B:$B,'Auswertung HS'!$B5,'Daten Unfälle'!$M:$M,'Auswertung HS'!$C5)</f>
        <v>0</v>
      </c>
      <c r="K5" s="2">
        <f>COUNTIFS('Daten Unfälle'!$BJ:$BJ,"&gt;700",'Daten Unfälle'!$BJ:$BJ,"&lt;=800",'Daten Unfälle'!$BI:$BI,"quer",'Daten Unfälle'!$B:$B,'Auswertung HS'!$B5,'Daten Unfälle'!$M:$M,'Auswertung HS'!$C5)</f>
        <v>0</v>
      </c>
      <c r="L5" s="2">
        <f>COUNTIFS('Daten Unfälle'!$BJ:$BJ,"&gt;800",'Daten Unfälle'!$BJ:$BJ,"&lt;=900",'Daten Unfälle'!$BI:$BI,"quer",'Daten Unfälle'!$B:$B,'Auswertung HS'!$B5,'Daten Unfälle'!$M:$M,'Auswertung HS'!$C5)</f>
        <v>0</v>
      </c>
      <c r="M5" s="2">
        <f>COUNTIFS('Daten Unfälle'!$BJ:$BJ,"&gt;900",'Daten Unfälle'!$BJ:$BJ,"&lt;=1000",'Daten Unfälle'!$BI:$BI,"quer",'Daten Unfälle'!$B:$B,'Auswertung HS'!$B5,'Daten Unfälle'!$M:$M,'Auswertung HS'!$C5)</f>
        <v>0</v>
      </c>
      <c r="N5" s="2">
        <f>COUNTIFS('Daten Unfälle'!$BJ:$BJ,"&gt;1000",'Daten Unfälle'!$BJ:$BJ,"&lt;=2000",'Daten Unfälle'!$BI:$BI,"quer",'Daten Unfälle'!$B:$B,'Auswertung HS'!$B5,'Daten Unfälle'!$M:$M,'Auswertung HS'!$C5)</f>
        <v>0</v>
      </c>
      <c r="O5" s="2">
        <f>COUNTIFS('Daten Unfälle'!$BJ:$BJ,"&gt;2000",'Daten Unfälle'!$BJ:$BJ,"&lt;=3000",'Daten Unfälle'!$BI:$BI,"quer",'Daten Unfälle'!$B:$B,'Auswertung HS'!$B5,'Daten Unfälle'!$M:$M,'Auswertung HS'!$C5)</f>
        <v>0</v>
      </c>
      <c r="P5" s="2">
        <f>COUNTIFS('Daten Unfälle'!$BJ:$BJ,"&gt;3000",'Daten Unfälle'!$BJ:$BJ,"&lt;=4000",'Daten Unfälle'!$BI:$BI,"quer",'Daten Unfälle'!$B:$B,'Auswertung HS'!$B5,'Daten Unfälle'!$M:$M,'Auswertung HS'!$C5)</f>
        <v>0</v>
      </c>
      <c r="Q5" s="2">
        <f>COUNTIFS('Daten Unfälle'!$BJ:$BJ,"&gt;4000",'Daten Unfälle'!$BJ:$BJ,"&lt;=5000",'Daten Unfälle'!$BI:$BI,"quer",'Daten Unfälle'!$B:$B,'Auswertung HS'!$B5,'Daten Unfälle'!$M:$M,'Auswertung HS'!$C5)</f>
        <v>0</v>
      </c>
    </row>
    <row r="6" spans="1:50" hidden="1" x14ac:dyDescent="0.25">
      <c r="A6" s="2" t="s">
        <v>21703</v>
      </c>
      <c r="B6" s="84" t="s">
        <v>135</v>
      </c>
      <c r="C6" s="2" t="s">
        <v>208</v>
      </c>
      <c r="D6" s="2">
        <f>COUNTIFS('Daten Unfälle'!$BJ:$BJ,"&lt;=100",'Daten Unfälle'!$BI:$BI,"quer",'Daten Unfälle'!$B:$B,'Auswertung HS'!$B6,'Daten Unfälle'!$M:$M,'Auswertung HS'!$C6)</f>
        <v>0</v>
      </c>
      <c r="E6" s="2">
        <f>COUNTIFS('Daten Unfälle'!$BJ:$BJ,"&gt;100",'Daten Unfälle'!$BJ:$BJ,"&lt;=200",'Daten Unfälle'!$BI:$BI,"quer",'Daten Unfälle'!$B:$B,'Auswertung HS'!$B6,'Daten Unfälle'!$M:$M,'Auswertung HS'!$C6)</f>
        <v>0</v>
      </c>
      <c r="F6" s="2">
        <f>COUNTIFS('Daten Unfälle'!$BJ:$BJ,"&gt;200",'Daten Unfälle'!$BJ:$BJ,"&lt;=300",'Daten Unfälle'!$BI:$BI,"quer",'Daten Unfälle'!$B:$B,'Auswertung HS'!$B6,'Daten Unfälle'!$M:$M,'Auswertung HS'!$C6)</f>
        <v>0</v>
      </c>
      <c r="G6" s="2">
        <f>COUNTIFS('Daten Unfälle'!$BJ:$BJ,"&gt;300",'Daten Unfälle'!$BJ:$BJ,"&lt;=400",'Daten Unfälle'!$BI:$BI,"quer",'Daten Unfälle'!$B:$B,'Auswertung HS'!$B6,'Daten Unfälle'!$M:$M,'Auswertung HS'!$C6)</f>
        <v>0</v>
      </c>
      <c r="H6" s="2">
        <f>COUNTIFS('Daten Unfälle'!$BJ:$BJ,"&gt;400",'Daten Unfälle'!$BJ:$BJ,"&lt;=500",'Daten Unfälle'!$BI:$BI,"quer",'Daten Unfälle'!$B:$B,'Auswertung HS'!$B6,'Daten Unfälle'!$M:$M,'Auswertung HS'!$C6)</f>
        <v>0</v>
      </c>
      <c r="I6" s="2">
        <f>COUNTIFS('Daten Unfälle'!$BJ:$BJ,"&gt;500",'Daten Unfälle'!$BJ:$BJ,"&lt;=600",'Daten Unfälle'!$BI:$BI,"quer",'Daten Unfälle'!$B:$B,'Auswertung HS'!$B6,'Daten Unfälle'!$M:$M,'Auswertung HS'!$C6)</f>
        <v>0</v>
      </c>
      <c r="J6" s="2">
        <f>COUNTIFS('Daten Unfälle'!$BJ:$BJ,"&gt;600",'Daten Unfälle'!$BJ:$BJ,"&lt;=700",'Daten Unfälle'!$BI:$BI,"quer",'Daten Unfälle'!$B:$B,'Auswertung HS'!$B6,'Daten Unfälle'!$M:$M,'Auswertung HS'!$C6)</f>
        <v>0</v>
      </c>
      <c r="K6" s="2">
        <f>COUNTIFS('Daten Unfälle'!$BJ:$BJ,"&gt;700",'Daten Unfälle'!$BJ:$BJ,"&lt;=800",'Daten Unfälle'!$BI:$BI,"quer",'Daten Unfälle'!$B:$B,'Auswertung HS'!$B6,'Daten Unfälle'!$M:$M,'Auswertung HS'!$C6)</f>
        <v>0</v>
      </c>
      <c r="L6" s="2">
        <f>COUNTIFS('Daten Unfälle'!$BJ:$BJ,"&gt;800",'Daten Unfälle'!$BJ:$BJ,"&lt;=900",'Daten Unfälle'!$BI:$BI,"quer",'Daten Unfälle'!$B:$B,'Auswertung HS'!$B6,'Daten Unfälle'!$M:$M,'Auswertung HS'!$C6)</f>
        <v>0</v>
      </c>
      <c r="M6" s="2">
        <f>COUNTIFS('Daten Unfälle'!$BJ:$BJ,"&gt;900",'Daten Unfälle'!$BJ:$BJ,"&lt;=1000",'Daten Unfälle'!$BI:$BI,"quer",'Daten Unfälle'!$B:$B,'Auswertung HS'!$B6,'Daten Unfälle'!$M:$M,'Auswertung HS'!$C6)</f>
        <v>0</v>
      </c>
      <c r="N6" s="2">
        <f>COUNTIFS('Daten Unfälle'!$BJ:$BJ,"&gt;1000",'Daten Unfälle'!$BJ:$BJ,"&lt;=2000",'Daten Unfälle'!$BI:$BI,"quer",'Daten Unfälle'!$B:$B,'Auswertung HS'!$B6,'Daten Unfälle'!$M:$M,'Auswertung HS'!$C6)</f>
        <v>0</v>
      </c>
      <c r="O6" s="2">
        <f>COUNTIFS('Daten Unfälle'!$BJ:$BJ,"&gt;2000",'Daten Unfälle'!$BJ:$BJ,"&lt;=3000",'Daten Unfälle'!$BI:$BI,"quer",'Daten Unfälle'!$B:$B,'Auswertung HS'!$B6,'Daten Unfälle'!$M:$M,'Auswertung HS'!$C6)</f>
        <v>0</v>
      </c>
      <c r="P6" s="2">
        <f>COUNTIFS('Daten Unfälle'!$BJ:$BJ,"&gt;3000",'Daten Unfälle'!$BJ:$BJ,"&lt;=4000",'Daten Unfälle'!$BI:$BI,"quer",'Daten Unfälle'!$B:$B,'Auswertung HS'!$B6,'Daten Unfälle'!$M:$M,'Auswertung HS'!$C6)</f>
        <v>0</v>
      </c>
      <c r="Q6" s="2">
        <f>COUNTIFS('Daten Unfälle'!$BJ:$BJ,"&gt;4000",'Daten Unfälle'!$BJ:$BJ,"&lt;=5000",'Daten Unfälle'!$BI:$BI,"quer",'Daten Unfälle'!$B:$B,'Auswertung HS'!$B6,'Daten Unfälle'!$M:$M,'Auswertung HS'!$C6)</f>
        <v>0</v>
      </c>
    </row>
    <row r="7" spans="1:50" hidden="1" x14ac:dyDescent="0.25">
      <c r="A7" s="2" t="s">
        <v>21703</v>
      </c>
      <c r="B7" s="84" t="s">
        <v>135</v>
      </c>
      <c r="C7" s="2" t="s">
        <v>354</v>
      </c>
      <c r="D7" s="2">
        <f>COUNTIFS('Daten Unfälle'!$BJ:$BJ,"&lt;=100",'Daten Unfälle'!$BI:$BI,"quer",'Daten Unfälle'!$B:$B,'Auswertung HS'!$B7,'Daten Unfälle'!$M:$M,'Auswertung HS'!$C7)</f>
        <v>0</v>
      </c>
      <c r="E7" s="2">
        <f>COUNTIFS('Daten Unfälle'!$BJ:$BJ,"&gt;100",'Daten Unfälle'!$BJ:$BJ,"&lt;=200",'Daten Unfälle'!$BI:$BI,"quer",'Daten Unfälle'!$B:$B,'Auswertung HS'!$B7,'Daten Unfälle'!$M:$M,'Auswertung HS'!$C7)</f>
        <v>1</v>
      </c>
      <c r="F7" s="2">
        <f>COUNTIFS('Daten Unfälle'!$BJ:$BJ,"&gt;200",'Daten Unfälle'!$BJ:$BJ,"&lt;=300",'Daten Unfälle'!$BI:$BI,"quer",'Daten Unfälle'!$B:$B,'Auswertung HS'!$B7,'Daten Unfälle'!$M:$M,'Auswertung HS'!$C7)</f>
        <v>0</v>
      </c>
      <c r="G7" s="2">
        <f>COUNTIFS('Daten Unfälle'!$BJ:$BJ,"&gt;300",'Daten Unfälle'!$BJ:$BJ,"&lt;=400",'Daten Unfälle'!$BI:$BI,"quer",'Daten Unfälle'!$B:$B,'Auswertung HS'!$B7,'Daten Unfälle'!$M:$M,'Auswertung HS'!$C7)</f>
        <v>2</v>
      </c>
      <c r="H7" s="2">
        <f>COUNTIFS('Daten Unfälle'!$BJ:$BJ,"&gt;400",'Daten Unfälle'!$BJ:$BJ,"&lt;=500",'Daten Unfälle'!$BI:$BI,"quer",'Daten Unfälle'!$B:$B,'Auswertung HS'!$B7,'Daten Unfälle'!$M:$M,'Auswertung HS'!$C7)</f>
        <v>0</v>
      </c>
      <c r="I7" s="2">
        <f>COUNTIFS('Daten Unfälle'!$BJ:$BJ,"&gt;500",'Daten Unfälle'!$BJ:$BJ,"&lt;=600",'Daten Unfälle'!$BI:$BI,"quer",'Daten Unfälle'!$B:$B,'Auswertung HS'!$B7,'Daten Unfälle'!$M:$M,'Auswertung HS'!$C7)</f>
        <v>0</v>
      </c>
      <c r="J7" s="2">
        <f>COUNTIFS('Daten Unfälle'!$BJ:$BJ,"&gt;600",'Daten Unfälle'!$BJ:$BJ,"&lt;=700",'Daten Unfälle'!$BI:$BI,"quer",'Daten Unfälle'!$B:$B,'Auswertung HS'!$B7,'Daten Unfälle'!$M:$M,'Auswertung HS'!$C7)</f>
        <v>0</v>
      </c>
      <c r="K7" s="2">
        <f>COUNTIFS('Daten Unfälle'!$BJ:$BJ,"&gt;700",'Daten Unfälle'!$BJ:$BJ,"&lt;=800",'Daten Unfälle'!$BI:$BI,"quer",'Daten Unfälle'!$B:$B,'Auswertung HS'!$B7,'Daten Unfälle'!$M:$M,'Auswertung HS'!$C7)</f>
        <v>0</v>
      </c>
      <c r="L7" s="2">
        <f>COUNTIFS('Daten Unfälle'!$BJ:$BJ,"&gt;800",'Daten Unfälle'!$BJ:$BJ,"&lt;=900",'Daten Unfälle'!$BI:$BI,"quer",'Daten Unfälle'!$B:$B,'Auswertung HS'!$B7,'Daten Unfälle'!$M:$M,'Auswertung HS'!$C7)</f>
        <v>0</v>
      </c>
      <c r="M7" s="2">
        <f>COUNTIFS('Daten Unfälle'!$BJ:$BJ,"&gt;900",'Daten Unfälle'!$BJ:$BJ,"&lt;=1000",'Daten Unfälle'!$BI:$BI,"quer",'Daten Unfälle'!$B:$B,'Auswertung HS'!$B7,'Daten Unfälle'!$M:$M,'Auswertung HS'!$C7)</f>
        <v>0</v>
      </c>
      <c r="N7" s="2">
        <f>COUNTIFS('Daten Unfälle'!$BJ:$BJ,"&gt;1000",'Daten Unfälle'!$BJ:$BJ,"&lt;=2000",'Daten Unfälle'!$BI:$BI,"quer",'Daten Unfälle'!$B:$B,'Auswertung HS'!$B7,'Daten Unfälle'!$M:$M,'Auswertung HS'!$C7)</f>
        <v>0</v>
      </c>
      <c r="O7" s="2">
        <f>COUNTIFS('Daten Unfälle'!$BJ:$BJ,"&gt;2000",'Daten Unfälle'!$BJ:$BJ,"&lt;=3000",'Daten Unfälle'!$BI:$BI,"quer",'Daten Unfälle'!$B:$B,'Auswertung HS'!$B7,'Daten Unfälle'!$M:$M,'Auswertung HS'!$C7)</f>
        <v>0</v>
      </c>
      <c r="P7" s="2">
        <f>COUNTIFS('Daten Unfälle'!$BJ:$BJ,"&gt;3000",'Daten Unfälle'!$BJ:$BJ,"&lt;=4000",'Daten Unfälle'!$BI:$BI,"quer",'Daten Unfälle'!$B:$B,'Auswertung HS'!$B7,'Daten Unfälle'!$M:$M,'Auswertung HS'!$C7)</f>
        <v>1</v>
      </c>
      <c r="Q7" s="2">
        <f>COUNTIFS('Daten Unfälle'!$BJ:$BJ,"&gt;4000",'Daten Unfälle'!$BJ:$BJ,"&lt;=5000",'Daten Unfälle'!$BI:$BI,"quer",'Daten Unfälle'!$B:$B,'Auswertung HS'!$B7,'Daten Unfälle'!$M:$M,'Auswertung HS'!$C7)</f>
        <v>0</v>
      </c>
    </row>
    <row r="8" spans="1:50" hidden="1" x14ac:dyDescent="0.25">
      <c r="A8" s="2" t="s">
        <v>21703</v>
      </c>
      <c r="B8" s="84" t="s">
        <v>135</v>
      </c>
      <c r="C8" s="17" t="s">
        <v>139</v>
      </c>
      <c r="D8" s="2">
        <f>COUNTIFS('Daten Unfälle'!$BJ:$BJ,"&lt;=100",'Daten Unfälle'!$BI:$BI,"quer",'Daten Unfälle'!$B:$B,'Auswertung HS'!$B8,'Daten Unfälle'!$M:$M,'Auswertung HS'!$C8)</f>
        <v>21</v>
      </c>
      <c r="E8" s="2">
        <f>COUNTIFS('Daten Unfälle'!$BJ:$BJ,"&gt;100",'Daten Unfälle'!$BJ:$BJ,"&lt;=200",'Daten Unfälle'!$BI:$BI,"quer",'Daten Unfälle'!$B:$B,'Auswertung HS'!$B8,'Daten Unfälle'!$M:$M,'Auswertung HS'!$C8)</f>
        <v>8</v>
      </c>
      <c r="F8" s="2">
        <f>COUNTIFS('Daten Unfälle'!$BJ:$BJ,"&gt;200",'Daten Unfälle'!$BJ:$BJ,"&lt;=300",'Daten Unfälle'!$BI:$BI,"quer",'Daten Unfälle'!$B:$B,'Auswertung HS'!$B8,'Daten Unfälle'!$M:$M,'Auswertung HS'!$C8)</f>
        <v>3</v>
      </c>
      <c r="G8" s="2">
        <f>COUNTIFS('Daten Unfälle'!$BJ:$BJ,"&gt;300",'Daten Unfälle'!$BJ:$BJ,"&lt;=400",'Daten Unfälle'!$BI:$BI,"quer",'Daten Unfälle'!$B:$B,'Auswertung HS'!$B8,'Daten Unfälle'!$M:$M,'Auswertung HS'!$C8)</f>
        <v>2</v>
      </c>
      <c r="H8" s="2">
        <f>COUNTIFS('Daten Unfälle'!$BJ:$BJ,"&gt;400",'Daten Unfälle'!$BJ:$BJ,"&lt;=500",'Daten Unfälle'!$BI:$BI,"quer",'Daten Unfälle'!$B:$B,'Auswertung HS'!$B8,'Daten Unfälle'!$M:$M,'Auswertung HS'!$C8)</f>
        <v>2</v>
      </c>
      <c r="I8" s="2">
        <f>COUNTIFS('Daten Unfälle'!$BJ:$BJ,"&gt;500",'Daten Unfälle'!$BJ:$BJ,"&lt;=600",'Daten Unfälle'!$BI:$BI,"quer",'Daten Unfälle'!$B:$B,'Auswertung HS'!$B8,'Daten Unfälle'!$M:$M,'Auswertung HS'!$C8)</f>
        <v>2</v>
      </c>
      <c r="J8" s="2">
        <f>COUNTIFS('Daten Unfälle'!$BJ:$BJ,"&gt;600",'Daten Unfälle'!$BJ:$BJ,"&lt;=700",'Daten Unfälle'!$BI:$BI,"quer",'Daten Unfälle'!$B:$B,'Auswertung HS'!$B8,'Daten Unfälle'!$M:$M,'Auswertung HS'!$C8)</f>
        <v>6</v>
      </c>
      <c r="K8" s="2">
        <f>COUNTIFS('Daten Unfälle'!$BJ:$BJ,"&gt;700",'Daten Unfälle'!$BJ:$BJ,"&lt;=800",'Daten Unfälle'!$BI:$BI,"quer",'Daten Unfälle'!$B:$B,'Auswertung HS'!$B8,'Daten Unfälle'!$M:$M,'Auswertung HS'!$C8)</f>
        <v>5</v>
      </c>
      <c r="L8" s="2">
        <f>COUNTIFS('Daten Unfälle'!$BJ:$BJ,"&gt;800",'Daten Unfälle'!$BJ:$BJ,"&lt;=900",'Daten Unfälle'!$BI:$BI,"quer",'Daten Unfälle'!$B:$B,'Auswertung HS'!$B8,'Daten Unfälle'!$M:$M,'Auswertung HS'!$C8)</f>
        <v>3</v>
      </c>
      <c r="M8" s="2">
        <f>COUNTIFS('Daten Unfälle'!$BJ:$BJ,"&gt;900",'Daten Unfälle'!$BJ:$BJ,"&lt;=1000",'Daten Unfälle'!$BI:$BI,"quer",'Daten Unfälle'!$B:$B,'Auswertung HS'!$B8,'Daten Unfälle'!$M:$M,'Auswertung HS'!$C8)</f>
        <v>5</v>
      </c>
      <c r="N8" s="2">
        <f>COUNTIFS('Daten Unfälle'!$BJ:$BJ,"&gt;1000",'Daten Unfälle'!$BJ:$BJ,"&lt;=2000",'Daten Unfälle'!$BI:$BI,"quer",'Daten Unfälle'!$B:$B,'Auswertung HS'!$B8,'Daten Unfälle'!$M:$M,'Auswertung HS'!$C8)</f>
        <v>11</v>
      </c>
      <c r="O8" s="2">
        <f>COUNTIFS('Daten Unfälle'!$BJ:$BJ,"&gt;2000",'Daten Unfälle'!$BJ:$BJ,"&lt;=3000",'Daten Unfälle'!$BI:$BI,"quer",'Daten Unfälle'!$B:$B,'Auswertung HS'!$B8,'Daten Unfälle'!$M:$M,'Auswertung HS'!$C8)</f>
        <v>9</v>
      </c>
      <c r="P8" s="2">
        <f>COUNTIFS('Daten Unfälle'!$BJ:$BJ,"&gt;3000",'Daten Unfälle'!$BJ:$BJ,"&lt;=4000",'Daten Unfälle'!$BI:$BI,"quer",'Daten Unfälle'!$B:$B,'Auswertung HS'!$B8,'Daten Unfälle'!$M:$M,'Auswertung HS'!$C8)</f>
        <v>4</v>
      </c>
      <c r="Q8" s="2">
        <f>COUNTIFS('Daten Unfälle'!$BJ:$BJ,"&gt;4000",'Daten Unfälle'!$BJ:$BJ,"&lt;=5000",'Daten Unfälle'!$BI:$BI,"quer",'Daten Unfälle'!$B:$B,'Auswertung HS'!$B8,'Daten Unfälle'!$M:$M,'Auswertung HS'!$C8)</f>
        <v>2</v>
      </c>
    </row>
    <row r="9" spans="1:50" hidden="1" x14ac:dyDescent="0.25">
      <c r="A9" s="2" t="s">
        <v>21703</v>
      </c>
      <c r="B9" s="84" t="s">
        <v>135</v>
      </c>
      <c r="C9" s="17" t="s">
        <v>2774</v>
      </c>
      <c r="D9" s="2">
        <f>COUNTIFS('Daten Unfälle'!$BJ:$BJ,"&lt;=100",'Daten Unfälle'!$BI:$BI,"quer",'Daten Unfälle'!$B:$B,'Auswertung HS'!$B9,'Daten Unfälle'!$M:$M,'Auswertung HS'!$C9)</f>
        <v>0</v>
      </c>
      <c r="E9" s="2">
        <f>COUNTIFS('Daten Unfälle'!$BJ:$BJ,"&gt;100",'Daten Unfälle'!$BJ:$BJ,"&lt;=200",'Daten Unfälle'!$BI:$BI,"quer",'Daten Unfälle'!$B:$B,'Auswertung HS'!$B9,'Daten Unfälle'!$M:$M,'Auswertung HS'!$C9)</f>
        <v>0</v>
      </c>
      <c r="F9" s="2">
        <f>COUNTIFS('Daten Unfälle'!$BJ:$BJ,"&gt;200",'Daten Unfälle'!$BJ:$BJ,"&lt;=300",'Daten Unfälle'!$BI:$BI,"quer",'Daten Unfälle'!$B:$B,'Auswertung HS'!$B9,'Daten Unfälle'!$M:$M,'Auswertung HS'!$C9)</f>
        <v>0</v>
      </c>
      <c r="G9" s="2">
        <f>COUNTIFS('Daten Unfälle'!$BJ:$BJ,"&gt;300",'Daten Unfälle'!$BJ:$BJ,"&lt;=400",'Daten Unfälle'!$BI:$BI,"quer",'Daten Unfälle'!$B:$B,'Auswertung HS'!$B9,'Daten Unfälle'!$M:$M,'Auswertung HS'!$C9)</f>
        <v>0</v>
      </c>
      <c r="H9" s="2">
        <f>COUNTIFS('Daten Unfälle'!$BJ:$BJ,"&gt;400",'Daten Unfälle'!$BJ:$BJ,"&lt;=500",'Daten Unfälle'!$BI:$BI,"quer",'Daten Unfälle'!$B:$B,'Auswertung HS'!$B9,'Daten Unfälle'!$M:$M,'Auswertung HS'!$C9)</f>
        <v>0</v>
      </c>
      <c r="I9" s="2">
        <f>COUNTIFS('Daten Unfälle'!$BJ:$BJ,"&gt;500",'Daten Unfälle'!$BJ:$BJ,"&lt;=600",'Daten Unfälle'!$BI:$BI,"quer",'Daten Unfälle'!$B:$B,'Auswertung HS'!$B9,'Daten Unfälle'!$M:$M,'Auswertung HS'!$C9)</f>
        <v>0</v>
      </c>
      <c r="J9" s="2">
        <f>COUNTIFS('Daten Unfälle'!$BJ:$BJ,"&gt;600",'Daten Unfälle'!$BJ:$BJ,"&lt;=700",'Daten Unfälle'!$BI:$BI,"quer",'Daten Unfälle'!$B:$B,'Auswertung HS'!$B9,'Daten Unfälle'!$M:$M,'Auswertung HS'!$C9)</f>
        <v>0</v>
      </c>
      <c r="K9" s="2">
        <f>COUNTIFS('Daten Unfälle'!$BJ:$BJ,"&gt;700",'Daten Unfälle'!$BJ:$BJ,"&lt;=800",'Daten Unfälle'!$BI:$BI,"quer",'Daten Unfälle'!$B:$B,'Auswertung HS'!$B9,'Daten Unfälle'!$M:$M,'Auswertung HS'!$C9)</f>
        <v>0</v>
      </c>
      <c r="L9" s="2">
        <f>COUNTIFS('Daten Unfälle'!$BJ:$BJ,"&gt;800",'Daten Unfälle'!$BJ:$BJ,"&lt;=900",'Daten Unfälle'!$BI:$BI,"quer",'Daten Unfälle'!$B:$B,'Auswertung HS'!$B9,'Daten Unfälle'!$M:$M,'Auswertung HS'!$C9)</f>
        <v>0</v>
      </c>
      <c r="M9" s="2">
        <f>COUNTIFS('Daten Unfälle'!$BJ:$BJ,"&gt;900",'Daten Unfälle'!$BJ:$BJ,"&lt;=1000",'Daten Unfälle'!$BI:$BI,"quer",'Daten Unfälle'!$B:$B,'Auswertung HS'!$B9,'Daten Unfälle'!$M:$M,'Auswertung HS'!$C9)</f>
        <v>0</v>
      </c>
      <c r="N9" s="2">
        <f>COUNTIFS('Daten Unfälle'!$BJ:$BJ,"&gt;1000",'Daten Unfälle'!$BJ:$BJ,"&lt;=2000",'Daten Unfälle'!$BI:$BI,"quer",'Daten Unfälle'!$B:$B,'Auswertung HS'!$B9,'Daten Unfälle'!$M:$M,'Auswertung HS'!$C9)</f>
        <v>0</v>
      </c>
      <c r="O9" s="2">
        <f>COUNTIFS('Daten Unfälle'!$BJ:$BJ,"&gt;2000",'Daten Unfälle'!$BJ:$BJ,"&lt;=3000",'Daten Unfälle'!$BI:$BI,"quer",'Daten Unfälle'!$B:$B,'Auswertung HS'!$B9,'Daten Unfälle'!$M:$M,'Auswertung HS'!$C9)</f>
        <v>0</v>
      </c>
      <c r="P9" s="2">
        <f>COUNTIFS('Daten Unfälle'!$BJ:$BJ,"&gt;3000",'Daten Unfälle'!$BJ:$BJ,"&lt;=4000",'Daten Unfälle'!$BI:$BI,"quer",'Daten Unfälle'!$B:$B,'Auswertung HS'!$B9,'Daten Unfälle'!$M:$M,'Auswertung HS'!$C9)</f>
        <v>0</v>
      </c>
      <c r="Q9" s="2">
        <f>COUNTIFS('Daten Unfälle'!$BJ:$BJ,"&gt;4000",'Daten Unfälle'!$BJ:$BJ,"&lt;=5000",'Daten Unfälle'!$BI:$BI,"quer",'Daten Unfälle'!$B:$B,'Auswertung HS'!$B9,'Daten Unfälle'!$M:$M,'Auswertung HS'!$C9)</f>
        <v>0</v>
      </c>
    </row>
    <row r="10" spans="1:50" hidden="1" x14ac:dyDescent="0.25">
      <c r="A10" s="2" t="s">
        <v>21703</v>
      </c>
      <c r="B10" s="84" t="s">
        <v>135</v>
      </c>
      <c r="C10" s="241" t="s">
        <v>1312</v>
      </c>
      <c r="D10" s="2">
        <f>COUNTIFS('Daten Unfälle'!$BJ:$BJ,"&lt;=100",'Daten Unfälle'!$BI:$BI,"quer",'Daten Unfälle'!$B:$B,'Auswertung HS'!$B10,'Daten Unfälle'!$M:$M,'Auswertung HS'!$C10)</f>
        <v>0</v>
      </c>
      <c r="E10" s="2">
        <f>COUNTIFS('Daten Unfälle'!$BJ:$BJ,"&gt;100",'Daten Unfälle'!$BJ:$BJ,"&lt;=200",'Daten Unfälle'!$BI:$BI,"quer",'Daten Unfälle'!$B:$B,'Auswertung HS'!$B10,'Daten Unfälle'!$M:$M,'Auswertung HS'!$C10)</f>
        <v>0</v>
      </c>
      <c r="F10" s="2">
        <f>COUNTIFS('Daten Unfälle'!$BJ:$BJ,"&gt;200",'Daten Unfälle'!$BJ:$BJ,"&lt;=300",'Daten Unfälle'!$BI:$BI,"quer",'Daten Unfälle'!$B:$B,'Auswertung HS'!$B10,'Daten Unfälle'!$M:$M,'Auswertung HS'!$C10)</f>
        <v>0</v>
      </c>
      <c r="G10" s="2">
        <f>COUNTIFS('Daten Unfälle'!$BJ:$BJ,"&gt;300",'Daten Unfälle'!$BJ:$BJ,"&lt;=400",'Daten Unfälle'!$BI:$BI,"quer",'Daten Unfälle'!$B:$B,'Auswertung HS'!$B10,'Daten Unfälle'!$M:$M,'Auswertung HS'!$C10)</f>
        <v>0</v>
      </c>
      <c r="H10" s="2">
        <f>COUNTIFS('Daten Unfälle'!$BJ:$BJ,"&gt;400",'Daten Unfälle'!$BJ:$BJ,"&lt;=500",'Daten Unfälle'!$BI:$BI,"quer",'Daten Unfälle'!$B:$B,'Auswertung HS'!$B10,'Daten Unfälle'!$M:$M,'Auswertung HS'!$C10)</f>
        <v>0</v>
      </c>
      <c r="I10" s="2">
        <f>COUNTIFS('Daten Unfälle'!$BJ:$BJ,"&gt;500",'Daten Unfälle'!$BJ:$BJ,"&lt;=600",'Daten Unfälle'!$BI:$BI,"quer",'Daten Unfälle'!$B:$B,'Auswertung HS'!$B10,'Daten Unfälle'!$M:$M,'Auswertung HS'!$C10)</f>
        <v>0</v>
      </c>
      <c r="J10" s="2">
        <f>COUNTIFS('Daten Unfälle'!$BJ:$BJ,"&gt;600",'Daten Unfälle'!$BJ:$BJ,"&lt;=700",'Daten Unfälle'!$BI:$BI,"quer",'Daten Unfälle'!$B:$B,'Auswertung HS'!$B10,'Daten Unfälle'!$M:$M,'Auswertung HS'!$C10)</f>
        <v>0</v>
      </c>
      <c r="K10" s="2">
        <f>COUNTIFS('Daten Unfälle'!$BJ:$BJ,"&gt;700",'Daten Unfälle'!$BJ:$BJ,"&lt;=800",'Daten Unfälle'!$BI:$BI,"quer",'Daten Unfälle'!$B:$B,'Auswertung HS'!$B10,'Daten Unfälle'!$M:$M,'Auswertung HS'!$C10)</f>
        <v>0</v>
      </c>
      <c r="L10" s="2">
        <f>COUNTIFS('Daten Unfälle'!$BJ:$BJ,"&gt;800",'Daten Unfälle'!$BJ:$BJ,"&lt;=900",'Daten Unfälle'!$BI:$BI,"quer",'Daten Unfälle'!$B:$B,'Auswertung HS'!$B10,'Daten Unfälle'!$M:$M,'Auswertung HS'!$C10)</f>
        <v>0</v>
      </c>
      <c r="M10" s="2">
        <f>COUNTIFS('Daten Unfälle'!$BJ:$BJ,"&gt;900",'Daten Unfälle'!$BJ:$BJ,"&lt;=1000",'Daten Unfälle'!$BI:$BI,"quer",'Daten Unfälle'!$B:$B,'Auswertung HS'!$B10,'Daten Unfälle'!$M:$M,'Auswertung HS'!$C10)</f>
        <v>0</v>
      </c>
      <c r="N10" s="2">
        <f>COUNTIFS('Daten Unfälle'!$BJ:$BJ,"&gt;1000",'Daten Unfälle'!$BJ:$BJ,"&lt;=2000",'Daten Unfälle'!$BI:$BI,"quer",'Daten Unfälle'!$B:$B,'Auswertung HS'!$B10,'Daten Unfälle'!$M:$M,'Auswertung HS'!$C10)</f>
        <v>0</v>
      </c>
      <c r="O10" s="2">
        <f>COUNTIFS('Daten Unfälle'!$BJ:$BJ,"&gt;2000",'Daten Unfälle'!$BJ:$BJ,"&lt;=3000",'Daten Unfälle'!$BI:$BI,"quer",'Daten Unfälle'!$B:$B,'Auswertung HS'!$B10,'Daten Unfälle'!$M:$M,'Auswertung HS'!$C10)</f>
        <v>0</v>
      </c>
      <c r="P10" s="2">
        <f>COUNTIFS('Daten Unfälle'!$BJ:$BJ,"&gt;3000",'Daten Unfälle'!$BJ:$BJ,"&lt;=4000",'Daten Unfälle'!$BI:$BI,"quer",'Daten Unfälle'!$B:$B,'Auswertung HS'!$B10,'Daten Unfälle'!$M:$M,'Auswertung HS'!$C10)</f>
        <v>0</v>
      </c>
      <c r="Q10" s="2">
        <f>COUNTIFS('Daten Unfälle'!$BJ:$BJ,"&gt;4000",'Daten Unfälle'!$BJ:$BJ,"&lt;=5000",'Daten Unfälle'!$BI:$BI,"quer",'Daten Unfälle'!$B:$B,'Auswertung HS'!$B10,'Daten Unfälle'!$M:$M,'Auswertung HS'!$C10)</f>
        <v>0</v>
      </c>
    </row>
    <row r="11" spans="1:50" hidden="1" x14ac:dyDescent="0.25">
      <c r="A11" s="2" t="s">
        <v>21703</v>
      </c>
      <c r="B11" s="84" t="s">
        <v>135</v>
      </c>
      <c r="C11" s="242" t="s">
        <v>2721</v>
      </c>
      <c r="D11" s="2">
        <f>COUNTIFS('Daten Unfälle'!$BJ:$BJ,"&lt;=100",'Daten Unfälle'!$BI:$BI,"quer",'Daten Unfälle'!$B:$B,'Auswertung HS'!$B11,'Daten Unfälle'!$M:$M,'Auswertung HS'!$C11)</f>
        <v>0</v>
      </c>
      <c r="E11" s="2">
        <f>COUNTIFS('Daten Unfälle'!$BJ:$BJ,"&gt;100",'Daten Unfälle'!$BJ:$BJ,"&lt;=200",'Daten Unfälle'!$BI:$BI,"quer",'Daten Unfälle'!$B:$B,'Auswertung HS'!$B11,'Daten Unfälle'!$M:$M,'Auswertung HS'!$C11)</f>
        <v>0</v>
      </c>
      <c r="F11" s="2">
        <f>COUNTIFS('Daten Unfälle'!$BJ:$BJ,"&gt;200",'Daten Unfälle'!$BJ:$BJ,"&lt;=300",'Daten Unfälle'!$BI:$BI,"quer",'Daten Unfälle'!$B:$B,'Auswertung HS'!$B11,'Daten Unfälle'!$M:$M,'Auswertung HS'!$C11)</f>
        <v>0</v>
      </c>
      <c r="G11" s="2">
        <f>COUNTIFS('Daten Unfälle'!$BJ:$BJ,"&gt;300",'Daten Unfälle'!$BJ:$BJ,"&lt;=400",'Daten Unfälle'!$BI:$BI,"quer",'Daten Unfälle'!$B:$B,'Auswertung HS'!$B11,'Daten Unfälle'!$M:$M,'Auswertung HS'!$C11)</f>
        <v>0</v>
      </c>
      <c r="H11" s="2">
        <f>COUNTIFS('Daten Unfälle'!$BJ:$BJ,"&gt;400",'Daten Unfälle'!$BJ:$BJ,"&lt;=500",'Daten Unfälle'!$BI:$BI,"quer",'Daten Unfälle'!$B:$B,'Auswertung HS'!$B11,'Daten Unfälle'!$M:$M,'Auswertung HS'!$C11)</f>
        <v>0</v>
      </c>
      <c r="I11" s="2">
        <f>COUNTIFS('Daten Unfälle'!$BJ:$BJ,"&gt;500",'Daten Unfälle'!$BJ:$BJ,"&lt;=600",'Daten Unfälle'!$BI:$BI,"quer",'Daten Unfälle'!$B:$B,'Auswertung HS'!$B11,'Daten Unfälle'!$M:$M,'Auswertung HS'!$C11)</f>
        <v>0</v>
      </c>
      <c r="J11" s="2">
        <f>COUNTIFS('Daten Unfälle'!$BJ:$BJ,"&gt;600",'Daten Unfälle'!$BJ:$BJ,"&lt;=700",'Daten Unfälle'!$BI:$BI,"quer",'Daten Unfälle'!$B:$B,'Auswertung HS'!$B11,'Daten Unfälle'!$M:$M,'Auswertung HS'!$C11)</f>
        <v>0</v>
      </c>
      <c r="K11" s="2">
        <f>COUNTIFS('Daten Unfälle'!$BJ:$BJ,"&gt;700",'Daten Unfälle'!$BJ:$BJ,"&lt;=800",'Daten Unfälle'!$BI:$BI,"quer",'Daten Unfälle'!$B:$B,'Auswertung HS'!$B11,'Daten Unfälle'!$M:$M,'Auswertung HS'!$C11)</f>
        <v>0</v>
      </c>
      <c r="L11" s="2">
        <f>COUNTIFS('Daten Unfälle'!$BJ:$BJ,"&gt;800",'Daten Unfälle'!$BJ:$BJ,"&lt;=900",'Daten Unfälle'!$BI:$BI,"quer",'Daten Unfälle'!$B:$B,'Auswertung HS'!$B11,'Daten Unfälle'!$M:$M,'Auswertung HS'!$C11)</f>
        <v>0</v>
      </c>
      <c r="M11" s="2">
        <f>COUNTIFS('Daten Unfälle'!$BJ:$BJ,"&gt;900",'Daten Unfälle'!$BJ:$BJ,"&lt;=1000",'Daten Unfälle'!$BI:$BI,"quer",'Daten Unfälle'!$B:$B,'Auswertung HS'!$B11,'Daten Unfälle'!$M:$M,'Auswertung HS'!$C11)</f>
        <v>0</v>
      </c>
      <c r="N11" s="2">
        <f>COUNTIFS('Daten Unfälle'!$BJ:$BJ,"&gt;1000",'Daten Unfälle'!$BJ:$BJ,"&lt;=2000",'Daten Unfälle'!$BI:$BI,"quer",'Daten Unfälle'!$B:$B,'Auswertung HS'!$B11,'Daten Unfälle'!$M:$M,'Auswertung HS'!$C11)</f>
        <v>0</v>
      </c>
      <c r="O11" s="2">
        <f>COUNTIFS('Daten Unfälle'!$BJ:$BJ,"&gt;2000",'Daten Unfälle'!$BJ:$BJ,"&lt;=3000",'Daten Unfälle'!$BI:$BI,"quer",'Daten Unfälle'!$B:$B,'Auswertung HS'!$B11,'Daten Unfälle'!$M:$M,'Auswertung HS'!$C11)</f>
        <v>0</v>
      </c>
      <c r="P11" s="2">
        <f>COUNTIFS('Daten Unfälle'!$BJ:$BJ,"&gt;3000",'Daten Unfälle'!$BJ:$BJ,"&lt;=4000",'Daten Unfälle'!$BI:$BI,"quer",'Daten Unfälle'!$B:$B,'Auswertung HS'!$B11,'Daten Unfälle'!$M:$M,'Auswertung HS'!$C11)</f>
        <v>0</v>
      </c>
      <c r="Q11" s="2">
        <f>COUNTIFS('Daten Unfälle'!$BJ:$BJ,"&gt;4000",'Daten Unfälle'!$BJ:$BJ,"&lt;=5000",'Daten Unfälle'!$BI:$BI,"quer",'Daten Unfälle'!$B:$B,'Auswertung HS'!$B11,'Daten Unfälle'!$M:$M,'Auswertung HS'!$C11)</f>
        <v>0</v>
      </c>
    </row>
    <row r="12" spans="1:50" hidden="1" x14ac:dyDescent="0.25">
      <c r="A12" s="2" t="s">
        <v>21703</v>
      </c>
      <c r="B12" s="84" t="s">
        <v>135</v>
      </c>
      <c r="C12" s="242" t="s">
        <v>21534</v>
      </c>
      <c r="D12" s="2">
        <f>COUNTIFS('Daten Unfälle'!$BJ:$BJ,"&lt;=100",'Daten Unfälle'!$BI:$BI,"quer",'Daten Unfälle'!$B:$B,'Auswertung HS'!$B12)</f>
        <v>22</v>
      </c>
      <c r="E12" s="2">
        <f>COUNTIFS('Daten Unfälle'!$BJ:$BJ,"&gt;100",'Daten Unfälle'!$BJ:$BJ,"&lt;=200",'Daten Unfälle'!$BI:$BI,"quer",'Daten Unfälle'!$B:$B,'Auswertung HS'!$B12)</f>
        <v>9</v>
      </c>
      <c r="F12" s="2">
        <f>COUNTIFS('Daten Unfälle'!$BJ:$BJ,"&gt;200",'Daten Unfälle'!$BJ:$BJ,"&lt;=300",'Daten Unfälle'!$BI:$BI,"quer",'Daten Unfälle'!$B:$B,'Auswertung HS'!$B12)</f>
        <v>3</v>
      </c>
      <c r="G12" s="2">
        <f>COUNTIFS('Daten Unfälle'!$BJ:$BJ,"&gt;300",'Daten Unfälle'!$BJ:$BJ,"&lt;=400",'Daten Unfälle'!$BI:$BI,"quer",'Daten Unfälle'!$B:$B,'Auswertung HS'!$B12)</f>
        <v>4</v>
      </c>
      <c r="H12" s="2">
        <f>COUNTIFS('Daten Unfälle'!$BJ:$BJ,"&gt;400",'Daten Unfälle'!$BJ:$BJ,"&lt;=500",'Daten Unfälle'!$BI:$BI,"quer",'Daten Unfälle'!$B:$B,'Auswertung HS'!$B12)</f>
        <v>2</v>
      </c>
      <c r="I12" s="2">
        <f>COUNTIFS('Daten Unfälle'!$BJ:$BJ,"&gt;500",'Daten Unfälle'!$BJ:$BJ,"&lt;=600",'Daten Unfälle'!$BI:$BI,"quer",'Daten Unfälle'!$B:$B,'Auswertung HS'!$B12)</f>
        <v>2</v>
      </c>
      <c r="J12" s="2">
        <f>COUNTIFS('Daten Unfälle'!$BJ:$BJ,"&gt;600",'Daten Unfälle'!$BJ:$BJ,"&lt;=700",'Daten Unfälle'!$BI:$BI,"quer",'Daten Unfälle'!$B:$B,'Auswertung HS'!$B12)</f>
        <v>6</v>
      </c>
      <c r="K12" s="2">
        <f>COUNTIFS('Daten Unfälle'!$BJ:$BJ,"&gt;700",'Daten Unfälle'!$BJ:$BJ,"&lt;=800",'Daten Unfälle'!$BI:$BI,"quer",'Daten Unfälle'!$B:$B,'Auswertung HS'!$B12)</f>
        <v>7</v>
      </c>
      <c r="L12" s="2">
        <f>COUNTIFS('Daten Unfälle'!$BJ:$BJ,"&gt;800",'Daten Unfälle'!$BJ:$BJ,"&lt;=900",'Daten Unfälle'!$BI:$BI,"quer",'Daten Unfälle'!$B:$B,'Auswertung HS'!$B12)</f>
        <v>3</v>
      </c>
      <c r="M12" s="2">
        <f>COUNTIFS('Daten Unfälle'!$BJ:$BJ,"&gt;900",'Daten Unfälle'!$BJ:$BJ,"&lt;=1000",'Daten Unfälle'!$BI:$BI,"quer",'Daten Unfälle'!$B:$B,'Auswertung HS'!$B12)</f>
        <v>5</v>
      </c>
      <c r="N12" s="2">
        <f>COUNTIFS('Daten Unfälle'!$BJ:$BJ,"&gt;1000",'Daten Unfälle'!$BJ:$BJ,"&lt;=2000",'Daten Unfälle'!$BI:$BI,"quer",'Daten Unfälle'!$B:$B,'Auswertung HS'!$B12)</f>
        <v>13</v>
      </c>
      <c r="O12" s="2">
        <f>COUNTIFS('Daten Unfälle'!$BJ:$BJ,"&gt;2000",'Daten Unfälle'!$BJ:$BJ,"&lt;=3000",'Daten Unfälle'!$BI:$BI,"quer",'Daten Unfälle'!$B:$B,'Auswertung HS'!$B12)</f>
        <v>9</v>
      </c>
      <c r="P12" s="2">
        <f>COUNTIFS('Daten Unfälle'!$BJ:$BJ,"&gt;3000",'Daten Unfälle'!$BJ:$BJ,"&lt;=4000",'Daten Unfälle'!$BI:$BI,"quer",'Daten Unfälle'!$B:$B,'Auswertung HS'!$B12)</f>
        <v>5</v>
      </c>
      <c r="Q12" s="2">
        <f>COUNTIFS('Daten Unfälle'!$BJ:$BJ,"&gt;4000",'Daten Unfälle'!$BJ:$BJ,"&lt;=5000",'Daten Unfälle'!$BI:$BI,"quer",'Daten Unfälle'!$B:$B,'Auswertung HS'!$B12)</f>
        <v>2</v>
      </c>
    </row>
    <row r="13" spans="1:50" hidden="1" x14ac:dyDescent="0.25">
      <c r="A13" s="2" t="s">
        <v>21703</v>
      </c>
      <c r="B13" s="84" t="s">
        <v>69</v>
      </c>
      <c r="C13" s="2" t="s">
        <v>74</v>
      </c>
      <c r="D13" s="2">
        <f>COUNTIFS('Daten Unfälle'!$BJ:$BJ,"&lt;=100",'Daten Unfälle'!$BI:$BI,"quer",'Daten Unfälle'!$B:$B,'Auswertung HS'!$B13,'Daten Unfälle'!$M:$M,'Auswertung HS'!$C13)</f>
        <v>17</v>
      </c>
      <c r="E13" s="2">
        <f>COUNTIFS('Daten Unfälle'!$BJ:$BJ,"&gt;100",'Daten Unfälle'!$BJ:$BJ,"&lt;=200",'Daten Unfälle'!$BI:$BI,"quer",'Daten Unfälle'!$B:$B,'Auswertung HS'!$B13,'Daten Unfälle'!$M:$M,'Auswertung HS'!$C13)</f>
        <v>4</v>
      </c>
      <c r="F13" s="2">
        <f>COUNTIFS('Daten Unfälle'!$BJ:$BJ,"&gt;200",'Daten Unfälle'!$BJ:$BJ,"&lt;=300",'Daten Unfälle'!$BI:$BI,"quer",'Daten Unfälle'!$B:$B,'Auswertung HS'!$B13,'Daten Unfälle'!$M:$M,'Auswertung HS'!$C13)</f>
        <v>4</v>
      </c>
      <c r="G13" s="2">
        <f>COUNTIFS('Daten Unfälle'!$BJ:$BJ,"&gt;300",'Daten Unfälle'!$BJ:$BJ,"&lt;=400",'Daten Unfälle'!$BI:$BI,"quer",'Daten Unfälle'!$B:$B,'Auswertung HS'!$B13,'Daten Unfälle'!$M:$M,'Auswertung HS'!$C13)</f>
        <v>7</v>
      </c>
      <c r="H13" s="2">
        <f>COUNTIFS('Daten Unfälle'!$BJ:$BJ,"&gt;400",'Daten Unfälle'!$BJ:$BJ,"&lt;=500",'Daten Unfälle'!$BI:$BI,"quer",'Daten Unfälle'!$B:$B,'Auswertung HS'!$B13,'Daten Unfälle'!$M:$M,'Auswertung HS'!$C13)</f>
        <v>4</v>
      </c>
      <c r="I13" s="2">
        <f>COUNTIFS('Daten Unfälle'!$BJ:$BJ,"&gt;500",'Daten Unfälle'!$BJ:$BJ,"&lt;=600",'Daten Unfälle'!$BI:$BI,"quer",'Daten Unfälle'!$B:$B,'Auswertung HS'!$B13,'Daten Unfälle'!$M:$M,'Auswertung HS'!$C13)</f>
        <v>7</v>
      </c>
      <c r="J13" s="2">
        <f>COUNTIFS('Daten Unfälle'!$BJ:$BJ,"&gt;600",'Daten Unfälle'!$BJ:$BJ,"&lt;=700",'Daten Unfälle'!$BI:$BI,"quer",'Daten Unfälle'!$B:$B,'Auswertung HS'!$B13,'Daten Unfälle'!$M:$M,'Auswertung HS'!$C13)</f>
        <v>3</v>
      </c>
      <c r="K13" s="2">
        <f>COUNTIFS('Daten Unfälle'!$BJ:$BJ,"&gt;700",'Daten Unfälle'!$BJ:$BJ,"&lt;=800",'Daten Unfälle'!$BI:$BI,"quer",'Daten Unfälle'!$B:$B,'Auswertung HS'!$B13,'Daten Unfälle'!$M:$M,'Auswertung HS'!$C13)</f>
        <v>2</v>
      </c>
      <c r="L13" s="2">
        <f>COUNTIFS('Daten Unfälle'!$BJ:$BJ,"&gt;800",'Daten Unfälle'!$BJ:$BJ,"&lt;=900",'Daten Unfälle'!$BI:$BI,"quer",'Daten Unfälle'!$B:$B,'Auswertung HS'!$B13,'Daten Unfälle'!$M:$M,'Auswertung HS'!$C13)</f>
        <v>4</v>
      </c>
      <c r="M13" s="2">
        <f>COUNTIFS('Daten Unfälle'!$BJ:$BJ,"&gt;900",'Daten Unfälle'!$BJ:$BJ,"&lt;=1000",'Daten Unfälle'!$BI:$BI,"quer",'Daten Unfälle'!$B:$B,'Auswertung HS'!$B13,'Daten Unfälle'!$M:$M,'Auswertung HS'!$C13)</f>
        <v>3</v>
      </c>
      <c r="N13" s="2">
        <f>COUNTIFS('Daten Unfälle'!$BJ:$BJ,"&gt;1000",'Daten Unfälle'!$BJ:$BJ,"&lt;=2000",'Daten Unfälle'!$BI:$BI,"quer",'Daten Unfälle'!$B:$B,'Auswertung HS'!$B13,'Daten Unfälle'!$M:$M,'Auswertung HS'!$C13)</f>
        <v>7</v>
      </c>
      <c r="O13" s="2">
        <f>COUNTIFS('Daten Unfälle'!$BJ:$BJ,"&gt;2000",'Daten Unfälle'!$BJ:$BJ,"&lt;=3000",'Daten Unfälle'!$BI:$BI,"quer",'Daten Unfälle'!$B:$B,'Auswertung HS'!$B13,'Daten Unfälle'!$M:$M,'Auswertung HS'!$C13)</f>
        <v>4</v>
      </c>
      <c r="P13" s="2">
        <f>COUNTIFS('Daten Unfälle'!$BJ:$BJ,"&gt;3000",'Daten Unfälle'!$BJ:$BJ,"&lt;=4000",'Daten Unfälle'!$BI:$BI,"quer",'Daten Unfälle'!$B:$B,'Auswertung HS'!$B13,'Daten Unfälle'!$M:$M,'Auswertung HS'!$C13)</f>
        <v>1</v>
      </c>
      <c r="Q13" s="2">
        <f>COUNTIFS('Daten Unfälle'!$BJ:$BJ,"&gt;4000",'Daten Unfälle'!$BJ:$BJ,"&lt;=5000",'Daten Unfälle'!$BI:$BI,"quer",'Daten Unfälle'!$B:$B,'Auswertung HS'!$B13,'Daten Unfälle'!$M:$M,'Auswertung HS'!$C13)</f>
        <v>1</v>
      </c>
    </row>
    <row r="14" spans="1:50" hidden="1" x14ac:dyDescent="0.25">
      <c r="A14" s="2" t="s">
        <v>21703</v>
      </c>
      <c r="B14" s="84" t="s">
        <v>69</v>
      </c>
      <c r="C14" s="2" t="s">
        <v>100</v>
      </c>
      <c r="D14" s="2">
        <f>COUNTIFS('Daten Unfälle'!$BJ:$BJ,"&lt;=100",'Daten Unfälle'!$BI:$BI,"quer",'Daten Unfälle'!$B:$B,'Auswertung HS'!$B14,'Daten Unfälle'!$M:$M,'Auswertung HS'!$C14)</f>
        <v>3</v>
      </c>
      <c r="E14" s="2">
        <f>COUNTIFS('Daten Unfälle'!$BJ:$BJ,"&gt;100",'Daten Unfälle'!$BJ:$BJ,"&lt;=200",'Daten Unfälle'!$BI:$BI,"quer",'Daten Unfälle'!$B:$B,'Auswertung HS'!$B14,'Daten Unfälle'!$M:$M,'Auswertung HS'!$C14)</f>
        <v>2</v>
      </c>
      <c r="F14" s="2">
        <f>COUNTIFS('Daten Unfälle'!$BJ:$BJ,"&gt;200",'Daten Unfälle'!$BJ:$BJ,"&lt;=300",'Daten Unfälle'!$BI:$BI,"quer",'Daten Unfälle'!$B:$B,'Auswertung HS'!$B14,'Daten Unfälle'!$M:$M,'Auswertung HS'!$C14)</f>
        <v>0</v>
      </c>
      <c r="G14" s="2">
        <f>COUNTIFS('Daten Unfälle'!$BJ:$BJ,"&gt;300",'Daten Unfälle'!$BJ:$BJ,"&lt;=400",'Daten Unfälle'!$BI:$BI,"quer",'Daten Unfälle'!$B:$B,'Auswertung HS'!$B14,'Daten Unfälle'!$M:$M,'Auswertung HS'!$C14)</f>
        <v>2</v>
      </c>
      <c r="H14" s="2">
        <f>COUNTIFS('Daten Unfälle'!$BJ:$BJ,"&gt;400",'Daten Unfälle'!$BJ:$BJ,"&lt;=500",'Daten Unfälle'!$BI:$BI,"quer",'Daten Unfälle'!$B:$B,'Auswertung HS'!$B14,'Daten Unfälle'!$M:$M,'Auswertung HS'!$C14)</f>
        <v>0</v>
      </c>
      <c r="I14" s="2">
        <f>COUNTIFS('Daten Unfälle'!$BJ:$BJ,"&gt;500",'Daten Unfälle'!$BJ:$BJ,"&lt;=600",'Daten Unfälle'!$BI:$BI,"quer",'Daten Unfälle'!$B:$B,'Auswertung HS'!$B14,'Daten Unfälle'!$M:$M,'Auswertung HS'!$C14)</f>
        <v>0</v>
      </c>
      <c r="J14" s="2">
        <f>COUNTIFS('Daten Unfälle'!$BJ:$BJ,"&gt;600",'Daten Unfälle'!$BJ:$BJ,"&lt;=700",'Daten Unfälle'!$BI:$BI,"quer",'Daten Unfälle'!$B:$B,'Auswertung HS'!$B14,'Daten Unfälle'!$M:$M,'Auswertung HS'!$C14)</f>
        <v>1</v>
      </c>
      <c r="K14" s="2">
        <f>COUNTIFS('Daten Unfälle'!$BJ:$BJ,"&gt;700",'Daten Unfälle'!$BJ:$BJ,"&lt;=800",'Daten Unfälle'!$BI:$BI,"quer",'Daten Unfälle'!$B:$B,'Auswertung HS'!$B14,'Daten Unfälle'!$M:$M,'Auswertung HS'!$C14)</f>
        <v>0</v>
      </c>
      <c r="L14" s="2">
        <f>COUNTIFS('Daten Unfälle'!$BJ:$BJ,"&gt;800",'Daten Unfälle'!$BJ:$BJ,"&lt;=900",'Daten Unfälle'!$BI:$BI,"quer",'Daten Unfälle'!$B:$B,'Auswertung HS'!$B14,'Daten Unfälle'!$M:$M,'Auswertung HS'!$C14)</f>
        <v>1</v>
      </c>
      <c r="M14" s="2">
        <f>COUNTIFS('Daten Unfälle'!$BJ:$BJ,"&gt;900",'Daten Unfälle'!$BJ:$BJ,"&lt;=1000",'Daten Unfälle'!$BI:$BI,"quer",'Daten Unfälle'!$B:$B,'Auswertung HS'!$B14,'Daten Unfälle'!$M:$M,'Auswertung HS'!$C14)</f>
        <v>0</v>
      </c>
      <c r="N14" s="2">
        <f>COUNTIFS('Daten Unfälle'!$BJ:$BJ,"&gt;1000",'Daten Unfälle'!$BJ:$BJ,"&lt;=2000",'Daten Unfälle'!$BI:$BI,"quer",'Daten Unfälle'!$B:$B,'Auswertung HS'!$B14,'Daten Unfälle'!$M:$M,'Auswertung HS'!$C14)</f>
        <v>0</v>
      </c>
      <c r="O14" s="2">
        <f>COUNTIFS('Daten Unfälle'!$BJ:$BJ,"&gt;2000",'Daten Unfälle'!$BJ:$BJ,"&lt;=3000",'Daten Unfälle'!$BI:$BI,"quer",'Daten Unfälle'!$B:$B,'Auswertung HS'!$B14,'Daten Unfälle'!$M:$M,'Auswertung HS'!$C14)</f>
        <v>0</v>
      </c>
      <c r="P14" s="2">
        <f>COUNTIFS('Daten Unfälle'!$BJ:$BJ,"&gt;3000",'Daten Unfälle'!$BJ:$BJ,"&lt;=4000",'Daten Unfälle'!$BI:$BI,"quer",'Daten Unfälle'!$B:$B,'Auswertung HS'!$B14,'Daten Unfälle'!$M:$M,'Auswertung HS'!$C14)</f>
        <v>0</v>
      </c>
      <c r="Q14" s="2">
        <f>COUNTIFS('Daten Unfälle'!$BJ:$BJ,"&gt;4000",'Daten Unfälle'!$BJ:$BJ,"&lt;=5000",'Daten Unfälle'!$BI:$BI,"quer",'Daten Unfälle'!$B:$B,'Auswertung HS'!$B14,'Daten Unfälle'!$M:$M,'Auswertung HS'!$C14)</f>
        <v>0</v>
      </c>
    </row>
    <row r="15" spans="1:50" hidden="1" x14ac:dyDescent="0.25">
      <c r="A15" s="2" t="s">
        <v>21703</v>
      </c>
      <c r="B15" s="84" t="s">
        <v>69</v>
      </c>
      <c r="C15" s="2" t="s">
        <v>115</v>
      </c>
      <c r="D15" s="2">
        <f>COUNTIFS('Daten Unfälle'!$BJ:$BJ,"&lt;=100",'Daten Unfälle'!$BI:$BI,"quer",'Daten Unfälle'!$B:$B,'Auswertung HS'!$B15,'Daten Unfälle'!$M:$M,'Auswertung HS'!$C15)</f>
        <v>3</v>
      </c>
      <c r="E15" s="2">
        <f>COUNTIFS('Daten Unfälle'!$BJ:$BJ,"&gt;100",'Daten Unfälle'!$BJ:$BJ,"&lt;=200",'Daten Unfälle'!$BI:$BI,"quer",'Daten Unfälle'!$B:$B,'Auswertung HS'!$B15,'Daten Unfälle'!$M:$M,'Auswertung HS'!$C15)</f>
        <v>0</v>
      </c>
      <c r="F15" s="2">
        <f>COUNTIFS('Daten Unfälle'!$BJ:$BJ,"&gt;200",'Daten Unfälle'!$BJ:$BJ,"&lt;=300",'Daten Unfälle'!$BI:$BI,"quer",'Daten Unfälle'!$B:$B,'Auswertung HS'!$B15,'Daten Unfälle'!$M:$M,'Auswertung HS'!$C15)</f>
        <v>0</v>
      </c>
      <c r="G15" s="2">
        <f>COUNTIFS('Daten Unfälle'!$BJ:$BJ,"&gt;300",'Daten Unfälle'!$BJ:$BJ,"&lt;=400",'Daten Unfälle'!$BI:$BI,"quer",'Daten Unfälle'!$B:$B,'Auswertung HS'!$B15,'Daten Unfälle'!$M:$M,'Auswertung HS'!$C15)</f>
        <v>0</v>
      </c>
      <c r="H15" s="2">
        <f>COUNTIFS('Daten Unfälle'!$BJ:$BJ,"&gt;400",'Daten Unfälle'!$BJ:$BJ,"&lt;=500",'Daten Unfälle'!$BI:$BI,"quer",'Daten Unfälle'!$B:$B,'Auswertung HS'!$B15,'Daten Unfälle'!$M:$M,'Auswertung HS'!$C15)</f>
        <v>1</v>
      </c>
      <c r="I15" s="2">
        <f>COUNTIFS('Daten Unfälle'!$BJ:$BJ,"&gt;500",'Daten Unfälle'!$BJ:$BJ,"&lt;=600",'Daten Unfälle'!$BI:$BI,"quer",'Daten Unfälle'!$B:$B,'Auswertung HS'!$B15,'Daten Unfälle'!$M:$M,'Auswertung HS'!$C15)</f>
        <v>0</v>
      </c>
      <c r="J15" s="2">
        <f>COUNTIFS('Daten Unfälle'!$BJ:$BJ,"&gt;600",'Daten Unfälle'!$BJ:$BJ,"&lt;=700",'Daten Unfälle'!$BI:$BI,"quer",'Daten Unfälle'!$B:$B,'Auswertung HS'!$B15,'Daten Unfälle'!$M:$M,'Auswertung HS'!$C15)</f>
        <v>0</v>
      </c>
      <c r="K15" s="2">
        <f>COUNTIFS('Daten Unfälle'!$BJ:$BJ,"&gt;700",'Daten Unfälle'!$BJ:$BJ,"&lt;=800",'Daten Unfälle'!$BI:$BI,"quer",'Daten Unfälle'!$B:$B,'Auswertung HS'!$B15,'Daten Unfälle'!$M:$M,'Auswertung HS'!$C15)</f>
        <v>0</v>
      </c>
      <c r="L15" s="2">
        <f>COUNTIFS('Daten Unfälle'!$BJ:$BJ,"&gt;800",'Daten Unfälle'!$BJ:$BJ,"&lt;=900",'Daten Unfälle'!$BI:$BI,"quer",'Daten Unfälle'!$B:$B,'Auswertung HS'!$B15,'Daten Unfälle'!$M:$M,'Auswertung HS'!$C15)</f>
        <v>0</v>
      </c>
      <c r="M15" s="2">
        <f>COUNTIFS('Daten Unfälle'!$BJ:$BJ,"&gt;900",'Daten Unfälle'!$BJ:$BJ,"&lt;=1000",'Daten Unfälle'!$BI:$BI,"quer",'Daten Unfälle'!$B:$B,'Auswertung HS'!$B15,'Daten Unfälle'!$M:$M,'Auswertung HS'!$C15)</f>
        <v>0</v>
      </c>
      <c r="N15" s="2">
        <f>COUNTIFS('Daten Unfälle'!$BJ:$BJ,"&gt;1000",'Daten Unfälle'!$BJ:$BJ,"&lt;=2000",'Daten Unfälle'!$BI:$BI,"quer",'Daten Unfälle'!$B:$B,'Auswertung HS'!$B15,'Daten Unfälle'!$M:$M,'Auswertung HS'!$C15)</f>
        <v>1</v>
      </c>
      <c r="O15" s="2">
        <f>COUNTIFS('Daten Unfälle'!$BJ:$BJ,"&gt;2000",'Daten Unfälle'!$BJ:$BJ,"&lt;=3000",'Daten Unfälle'!$BI:$BI,"quer",'Daten Unfälle'!$B:$B,'Auswertung HS'!$B15,'Daten Unfälle'!$M:$M,'Auswertung HS'!$C15)</f>
        <v>0</v>
      </c>
      <c r="P15" s="2">
        <f>COUNTIFS('Daten Unfälle'!$BJ:$BJ,"&gt;3000",'Daten Unfälle'!$BJ:$BJ,"&lt;=4000",'Daten Unfälle'!$BI:$BI,"quer",'Daten Unfälle'!$B:$B,'Auswertung HS'!$B15,'Daten Unfälle'!$M:$M,'Auswertung HS'!$C15)</f>
        <v>0</v>
      </c>
      <c r="Q15" s="2">
        <f>COUNTIFS('Daten Unfälle'!$BJ:$BJ,"&gt;4000",'Daten Unfälle'!$BJ:$BJ,"&lt;=5000",'Daten Unfälle'!$BI:$BI,"quer",'Daten Unfälle'!$B:$B,'Auswertung HS'!$B15,'Daten Unfälle'!$M:$M,'Auswertung HS'!$C15)</f>
        <v>0</v>
      </c>
    </row>
    <row r="16" spans="1:50" hidden="1" x14ac:dyDescent="0.25">
      <c r="A16" s="2" t="s">
        <v>21703</v>
      </c>
      <c r="B16" s="84" t="s">
        <v>69</v>
      </c>
      <c r="C16" s="2" t="s">
        <v>208</v>
      </c>
      <c r="D16" s="2">
        <f>COUNTIFS('Daten Unfälle'!$BJ:$BJ,"&lt;=100",'Daten Unfälle'!$BI:$BI,"quer",'Daten Unfälle'!$B:$B,'Auswertung HS'!$B16,'Daten Unfälle'!$M:$M,'Auswertung HS'!$C16)</f>
        <v>0</v>
      </c>
      <c r="E16" s="2">
        <f>COUNTIFS('Daten Unfälle'!$BJ:$BJ,"&gt;100",'Daten Unfälle'!$BJ:$BJ,"&lt;=200",'Daten Unfälle'!$BI:$BI,"quer",'Daten Unfälle'!$B:$B,'Auswertung HS'!$B16,'Daten Unfälle'!$M:$M,'Auswertung HS'!$C16)</f>
        <v>0</v>
      </c>
      <c r="F16" s="2">
        <f>COUNTIFS('Daten Unfälle'!$BJ:$BJ,"&gt;200",'Daten Unfälle'!$BJ:$BJ,"&lt;=300",'Daten Unfälle'!$BI:$BI,"quer",'Daten Unfälle'!$B:$B,'Auswertung HS'!$B16,'Daten Unfälle'!$M:$M,'Auswertung HS'!$C16)</f>
        <v>0</v>
      </c>
      <c r="G16" s="2">
        <f>COUNTIFS('Daten Unfälle'!$BJ:$BJ,"&gt;300",'Daten Unfälle'!$BJ:$BJ,"&lt;=400",'Daten Unfälle'!$BI:$BI,"quer",'Daten Unfälle'!$B:$B,'Auswertung HS'!$B16,'Daten Unfälle'!$M:$M,'Auswertung HS'!$C16)</f>
        <v>0</v>
      </c>
      <c r="H16" s="2">
        <f>COUNTIFS('Daten Unfälle'!$BJ:$BJ,"&gt;400",'Daten Unfälle'!$BJ:$BJ,"&lt;=500",'Daten Unfälle'!$BI:$BI,"quer",'Daten Unfälle'!$B:$B,'Auswertung HS'!$B16,'Daten Unfälle'!$M:$M,'Auswertung HS'!$C16)</f>
        <v>0</v>
      </c>
      <c r="I16" s="2">
        <f>COUNTIFS('Daten Unfälle'!$BJ:$BJ,"&gt;500",'Daten Unfälle'!$BJ:$BJ,"&lt;=600",'Daten Unfälle'!$BI:$BI,"quer",'Daten Unfälle'!$B:$B,'Auswertung HS'!$B16,'Daten Unfälle'!$M:$M,'Auswertung HS'!$C16)</f>
        <v>0</v>
      </c>
      <c r="J16" s="2">
        <f>COUNTIFS('Daten Unfälle'!$BJ:$BJ,"&gt;600",'Daten Unfälle'!$BJ:$BJ,"&lt;=700",'Daten Unfälle'!$BI:$BI,"quer",'Daten Unfälle'!$B:$B,'Auswertung HS'!$B16,'Daten Unfälle'!$M:$M,'Auswertung HS'!$C16)</f>
        <v>0</v>
      </c>
      <c r="K16" s="2">
        <f>COUNTIFS('Daten Unfälle'!$BJ:$BJ,"&gt;700",'Daten Unfälle'!$BJ:$BJ,"&lt;=800",'Daten Unfälle'!$BI:$BI,"quer",'Daten Unfälle'!$B:$B,'Auswertung HS'!$B16,'Daten Unfälle'!$M:$M,'Auswertung HS'!$C16)</f>
        <v>0</v>
      </c>
      <c r="L16" s="2">
        <f>COUNTIFS('Daten Unfälle'!$BJ:$BJ,"&gt;800",'Daten Unfälle'!$BJ:$BJ,"&lt;=900",'Daten Unfälle'!$BI:$BI,"quer",'Daten Unfälle'!$B:$B,'Auswertung HS'!$B16,'Daten Unfälle'!$M:$M,'Auswertung HS'!$C16)</f>
        <v>0</v>
      </c>
      <c r="M16" s="2">
        <f>COUNTIFS('Daten Unfälle'!$BJ:$BJ,"&gt;900",'Daten Unfälle'!$BJ:$BJ,"&lt;=1000",'Daten Unfälle'!$BI:$BI,"quer",'Daten Unfälle'!$B:$B,'Auswertung HS'!$B16,'Daten Unfälle'!$M:$M,'Auswertung HS'!$C16)</f>
        <v>0</v>
      </c>
      <c r="N16" s="2">
        <f>COUNTIFS('Daten Unfälle'!$BJ:$BJ,"&gt;1000",'Daten Unfälle'!$BJ:$BJ,"&lt;=2000",'Daten Unfälle'!$BI:$BI,"quer",'Daten Unfälle'!$B:$B,'Auswertung HS'!$B16,'Daten Unfälle'!$M:$M,'Auswertung HS'!$C16)</f>
        <v>0</v>
      </c>
      <c r="O16" s="2">
        <f>COUNTIFS('Daten Unfälle'!$BJ:$BJ,"&gt;2000",'Daten Unfälle'!$BJ:$BJ,"&lt;=3000",'Daten Unfälle'!$BI:$BI,"quer",'Daten Unfälle'!$B:$B,'Auswertung HS'!$B16,'Daten Unfälle'!$M:$M,'Auswertung HS'!$C16)</f>
        <v>0</v>
      </c>
      <c r="P16" s="2">
        <f>COUNTIFS('Daten Unfälle'!$BJ:$BJ,"&gt;3000",'Daten Unfälle'!$BJ:$BJ,"&lt;=4000",'Daten Unfälle'!$BI:$BI,"quer",'Daten Unfälle'!$B:$B,'Auswertung HS'!$B16,'Daten Unfälle'!$M:$M,'Auswertung HS'!$C16)</f>
        <v>0</v>
      </c>
      <c r="Q16" s="2">
        <f>COUNTIFS('Daten Unfälle'!$BJ:$BJ,"&gt;4000",'Daten Unfälle'!$BJ:$BJ,"&lt;=5000",'Daten Unfälle'!$BI:$BI,"quer",'Daten Unfälle'!$B:$B,'Auswertung HS'!$B16,'Daten Unfälle'!$M:$M,'Auswertung HS'!$C16)</f>
        <v>0</v>
      </c>
    </row>
    <row r="17" spans="1:17" hidden="1" x14ac:dyDescent="0.25">
      <c r="A17" s="2" t="s">
        <v>21703</v>
      </c>
      <c r="B17" s="84" t="s">
        <v>69</v>
      </c>
      <c r="C17" s="2" t="s">
        <v>354</v>
      </c>
      <c r="D17" s="2">
        <f>COUNTIFS('Daten Unfälle'!$BJ:$BJ,"&lt;=100",'Daten Unfälle'!$BI:$BI,"quer",'Daten Unfälle'!$B:$B,'Auswertung HS'!$B17,'Daten Unfälle'!$M:$M,'Auswertung HS'!$C17)</f>
        <v>0</v>
      </c>
      <c r="E17" s="2">
        <f>COUNTIFS('Daten Unfälle'!$BJ:$BJ,"&gt;100",'Daten Unfälle'!$BJ:$BJ,"&lt;=200",'Daten Unfälle'!$BI:$BI,"quer",'Daten Unfälle'!$B:$B,'Auswertung HS'!$B17,'Daten Unfälle'!$M:$M,'Auswertung HS'!$C17)</f>
        <v>0</v>
      </c>
      <c r="F17" s="2">
        <f>COUNTIFS('Daten Unfälle'!$BJ:$BJ,"&gt;200",'Daten Unfälle'!$BJ:$BJ,"&lt;=300",'Daten Unfälle'!$BI:$BI,"quer",'Daten Unfälle'!$B:$B,'Auswertung HS'!$B17,'Daten Unfälle'!$M:$M,'Auswertung HS'!$C17)</f>
        <v>0</v>
      </c>
      <c r="G17" s="2">
        <f>COUNTIFS('Daten Unfälle'!$BJ:$BJ,"&gt;300",'Daten Unfälle'!$BJ:$BJ,"&lt;=400",'Daten Unfälle'!$BI:$BI,"quer",'Daten Unfälle'!$B:$B,'Auswertung HS'!$B17,'Daten Unfälle'!$M:$M,'Auswertung HS'!$C17)</f>
        <v>0</v>
      </c>
      <c r="H17" s="2">
        <f>COUNTIFS('Daten Unfälle'!$BJ:$BJ,"&gt;400",'Daten Unfälle'!$BJ:$BJ,"&lt;=500",'Daten Unfälle'!$BI:$BI,"quer",'Daten Unfälle'!$B:$B,'Auswertung HS'!$B17,'Daten Unfälle'!$M:$M,'Auswertung HS'!$C17)</f>
        <v>1</v>
      </c>
      <c r="I17" s="2">
        <f>COUNTIFS('Daten Unfälle'!$BJ:$BJ,"&gt;500",'Daten Unfälle'!$BJ:$BJ,"&lt;=600",'Daten Unfälle'!$BI:$BI,"quer",'Daten Unfälle'!$B:$B,'Auswertung HS'!$B17,'Daten Unfälle'!$M:$M,'Auswertung HS'!$C17)</f>
        <v>1</v>
      </c>
      <c r="J17" s="2">
        <f>COUNTIFS('Daten Unfälle'!$BJ:$BJ,"&gt;600",'Daten Unfälle'!$BJ:$BJ,"&lt;=700",'Daten Unfälle'!$BI:$BI,"quer",'Daten Unfälle'!$B:$B,'Auswertung HS'!$B17,'Daten Unfälle'!$M:$M,'Auswertung HS'!$C17)</f>
        <v>0</v>
      </c>
      <c r="K17" s="2">
        <f>COUNTIFS('Daten Unfälle'!$BJ:$BJ,"&gt;700",'Daten Unfälle'!$BJ:$BJ,"&lt;=800",'Daten Unfälle'!$BI:$BI,"quer",'Daten Unfälle'!$B:$B,'Auswertung HS'!$B17,'Daten Unfälle'!$M:$M,'Auswertung HS'!$C17)</f>
        <v>0</v>
      </c>
      <c r="L17" s="2">
        <f>COUNTIFS('Daten Unfälle'!$BJ:$BJ,"&gt;800",'Daten Unfälle'!$BJ:$BJ,"&lt;=900",'Daten Unfälle'!$BI:$BI,"quer",'Daten Unfälle'!$B:$B,'Auswertung HS'!$B17,'Daten Unfälle'!$M:$M,'Auswertung HS'!$C17)</f>
        <v>0</v>
      </c>
      <c r="M17" s="2">
        <f>COUNTIFS('Daten Unfälle'!$BJ:$BJ,"&gt;900",'Daten Unfälle'!$BJ:$BJ,"&lt;=1000",'Daten Unfälle'!$BI:$BI,"quer",'Daten Unfälle'!$B:$B,'Auswertung HS'!$B17,'Daten Unfälle'!$M:$M,'Auswertung HS'!$C17)</f>
        <v>0</v>
      </c>
      <c r="N17" s="2">
        <f>COUNTIFS('Daten Unfälle'!$BJ:$BJ,"&gt;1000",'Daten Unfälle'!$BJ:$BJ,"&lt;=2000",'Daten Unfälle'!$BI:$BI,"quer",'Daten Unfälle'!$B:$B,'Auswertung HS'!$B17,'Daten Unfälle'!$M:$M,'Auswertung HS'!$C17)</f>
        <v>0</v>
      </c>
      <c r="O17" s="2">
        <f>COUNTIFS('Daten Unfälle'!$BJ:$BJ,"&gt;2000",'Daten Unfälle'!$BJ:$BJ,"&lt;=3000",'Daten Unfälle'!$BI:$BI,"quer",'Daten Unfälle'!$B:$B,'Auswertung HS'!$B17,'Daten Unfälle'!$M:$M,'Auswertung HS'!$C17)</f>
        <v>0</v>
      </c>
      <c r="P17" s="2">
        <f>COUNTIFS('Daten Unfälle'!$BJ:$BJ,"&gt;3000",'Daten Unfälle'!$BJ:$BJ,"&lt;=4000",'Daten Unfälle'!$BI:$BI,"quer",'Daten Unfälle'!$B:$B,'Auswertung HS'!$B17,'Daten Unfälle'!$M:$M,'Auswertung HS'!$C17)</f>
        <v>0</v>
      </c>
      <c r="Q17" s="2">
        <f>COUNTIFS('Daten Unfälle'!$BJ:$BJ,"&gt;4000",'Daten Unfälle'!$BJ:$BJ,"&lt;=5000",'Daten Unfälle'!$BI:$BI,"quer",'Daten Unfälle'!$B:$B,'Auswertung HS'!$B17,'Daten Unfälle'!$M:$M,'Auswertung HS'!$C17)</f>
        <v>0</v>
      </c>
    </row>
    <row r="18" spans="1:17" hidden="1" x14ac:dyDescent="0.25">
      <c r="A18" s="2" t="s">
        <v>21703</v>
      </c>
      <c r="B18" s="84" t="s">
        <v>69</v>
      </c>
      <c r="C18" s="17" t="s">
        <v>139</v>
      </c>
      <c r="D18" s="2">
        <f>COUNTIFS('Daten Unfälle'!$BJ:$BJ,"&lt;=100",'Daten Unfälle'!$BI:$BI,"quer",'Daten Unfälle'!$B:$B,'Auswertung HS'!$B18,'Daten Unfälle'!$M:$M,'Auswertung HS'!$C18)</f>
        <v>0</v>
      </c>
      <c r="E18" s="2">
        <f>COUNTIFS('Daten Unfälle'!$BJ:$BJ,"&gt;100",'Daten Unfälle'!$BJ:$BJ,"&lt;=200",'Daten Unfälle'!$BI:$BI,"quer",'Daten Unfälle'!$B:$B,'Auswertung HS'!$B18,'Daten Unfälle'!$M:$M,'Auswertung HS'!$C18)</f>
        <v>1</v>
      </c>
      <c r="F18" s="2">
        <f>COUNTIFS('Daten Unfälle'!$BJ:$BJ,"&gt;200",'Daten Unfälle'!$BJ:$BJ,"&lt;=300",'Daten Unfälle'!$BI:$BI,"quer",'Daten Unfälle'!$B:$B,'Auswertung HS'!$B18,'Daten Unfälle'!$M:$M,'Auswertung HS'!$C18)</f>
        <v>1</v>
      </c>
      <c r="G18" s="2">
        <f>COUNTIFS('Daten Unfälle'!$BJ:$BJ,"&gt;300",'Daten Unfälle'!$BJ:$BJ,"&lt;=400",'Daten Unfälle'!$BI:$BI,"quer",'Daten Unfälle'!$B:$B,'Auswertung HS'!$B18,'Daten Unfälle'!$M:$M,'Auswertung HS'!$C18)</f>
        <v>0</v>
      </c>
      <c r="H18" s="2">
        <f>COUNTIFS('Daten Unfälle'!$BJ:$BJ,"&gt;400",'Daten Unfälle'!$BJ:$BJ,"&lt;=500",'Daten Unfälle'!$BI:$BI,"quer",'Daten Unfälle'!$B:$B,'Auswertung HS'!$B18,'Daten Unfälle'!$M:$M,'Auswertung HS'!$C18)</f>
        <v>1</v>
      </c>
      <c r="I18" s="2">
        <f>COUNTIFS('Daten Unfälle'!$BJ:$BJ,"&gt;500",'Daten Unfälle'!$BJ:$BJ,"&lt;=600",'Daten Unfälle'!$BI:$BI,"quer",'Daten Unfälle'!$B:$B,'Auswertung HS'!$B18,'Daten Unfälle'!$M:$M,'Auswertung HS'!$C18)</f>
        <v>0</v>
      </c>
      <c r="J18" s="2">
        <f>COUNTIFS('Daten Unfälle'!$BJ:$BJ,"&gt;600",'Daten Unfälle'!$BJ:$BJ,"&lt;=700",'Daten Unfälle'!$BI:$BI,"quer",'Daten Unfälle'!$B:$B,'Auswertung HS'!$B18,'Daten Unfälle'!$M:$M,'Auswertung HS'!$C18)</f>
        <v>0</v>
      </c>
      <c r="K18" s="2">
        <f>COUNTIFS('Daten Unfälle'!$BJ:$BJ,"&gt;700",'Daten Unfälle'!$BJ:$BJ,"&lt;=800",'Daten Unfälle'!$BI:$BI,"quer",'Daten Unfälle'!$B:$B,'Auswertung HS'!$B18,'Daten Unfälle'!$M:$M,'Auswertung HS'!$C18)</f>
        <v>0</v>
      </c>
      <c r="L18" s="2">
        <f>COUNTIFS('Daten Unfälle'!$BJ:$BJ,"&gt;800",'Daten Unfälle'!$BJ:$BJ,"&lt;=900",'Daten Unfälle'!$BI:$BI,"quer",'Daten Unfälle'!$B:$B,'Auswertung HS'!$B18,'Daten Unfälle'!$M:$M,'Auswertung HS'!$C18)</f>
        <v>1</v>
      </c>
      <c r="M18" s="2">
        <f>COUNTIFS('Daten Unfälle'!$BJ:$BJ,"&gt;900",'Daten Unfälle'!$BJ:$BJ,"&lt;=1000",'Daten Unfälle'!$BI:$BI,"quer",'Daten Unfälle'!$B:$B,'Auswertung HS'!$B18,'Daten Unfälle'!$M:$M,'Auswertung HS'!$C18)</f>
        <v>1</v>
      </c>
      <c r="N18" s="2">
        <f>COUNTIFS('Daten Unfälle'!$BJ:$BJ,"&gt;1000",'Daten Unfälle'!$BJ:$BJ,"&lt;=2000",'Daten Unfälle'!$BI:$BI,"quer",'Daten Unfälle'!$B:$B,'Auswertung HS'!$B18,'Daten Unfälle'!$M:$M,'Auswertung HS'!$C18)</f>
        <v>0</v>
      </c>
      <c r="O18" s="2">
        <f>COUNTIFS('Daten Unfälle'!$BJ:$BJ,"&gt;2000",'Daten Unfälle'!$BJ:$BJ,"&lt;=3000",'Daten Unfälle'!$BI:$BI,"quer",'Daten Unfälle'!$B:$B,'Auswertung HS'!$B18,'Daten Unfälle'!$M:$M,'Auswertung HS'!$C18)</f>
        <v>0</v>
      </c>
      <c r="P18" s="2">
        <f>COUNTIFS('Daten Unfälle'!$BJ:$BJ,"&gt;3000",'Daten Unfälle'!$BJ:$BJ,"&lt;=4000",'Daten Unfälle'!$BI:$BI,"quer",'Daten Unfälle'!$B:$B,'Auswertung HS'!$B18,'Daten Unfälle'!$M:$M,'Auswertung HS'!$C18)</f>
        <v>0</v>
      </c>
      <c r="Q18" s="2">
        <f>COUNTIFS('Daten Unfälle'!$BJ:$BJ,"&gt;4000",'Daten Unfälle'!$BJ:$BJ,"&lt;=5000",'Daten Unfälle'!$BI:$BI,"quer",'Daten Unfälle'!$B:$B,'Auswertung HS'!$B18,'Daten Unfälle'!$M:$M,'Auswertung HS'!$C18)</f>
        <v>0</v>
      </c>
    </row>
    <row r="19" spans="1:17" hidden="1" x14ac:dyDescent="0.25">
      <c r="A19" s="2" t="s">
        <v>21703</v>
      </c>
      <c r="B19" s="84" t="s">
        <v>69</v>
      </c>
      <c r="C19" s="17" t="s">
        <v>2774</v>
      </c>
      <c r="D19" s="2">
        <f>COUNTIFS('Daten Unfälle'!$BJ:$BJ,"&lt;=100",'Daten Unfälle'!$BI:$BI,"quer",'Daten Unfälle'!$B:$B,'Auswertung HS'!$B19,'Daten Unfälle'!$M:$M,'Auswertung HS'!$C19)</f>
        <v>0</v>
      </c>
      <c r="E19" s="2">
        <f>COUNTIFS('Daten Unfälle'!$BJ:$BJ,"&gt;100",'Daten Unfälle'!$BJ:$BJ,"&lt;=200",'Daten Unfälle'!$BI:$BI,"quer",'Daten Unfälle'!$B:$B,'Auswertung HS'!$B19,'Daten Unfälle'!$M:$M,'Auswertung HS'!$C19)</f>
        <v>0</v>
      </c>
      <c r="F19" s="2">
        <f>COUNTIFS('Daten Unfälle'!$BJ:$BJ,"&gt;200",'Daten Unfälle'!$BJ:$BJ,"&lt;=300",'Daten Unfälle'!$BI:$BI,"quer",'Daten Unfälle'!$B:$B,'Auswertung HS'!$B19,'Daten Unfälle'!$M:$M,'Auswertung HS'!$C19)</f>
        <v>0</v>
      </c>
      <c r="G19" s="2">
        <f>COUNTIFS('Daten Unfälle'!$BJ:$BJ,"&gt;300",'Daten Unfälle'!$BJ:$BJ,"&lt;=400",'Daten Unfälle'!$BI:$BI,"quer",'Daten Unfälle'!$B:$B,'Auswertung HS'!$B19,'Daten Unfälle'!$M:$M,'Auswertung HS'!$C19)</f>
        <v>0</v>
      </c>
      <c r="H19" s="2">
        <f>COUNTIFS('Daten Unfälle'!$BJ:$BJ,"&gt;400",'Daten Unfälle'!$BJ:$BJ,"&lt;=500",'Daten Unfälle'!$BI:$BI,"quer",'Daten Unfälle'!$B:$B,'Auswertung HS'!$B19,'Daten Unfälle'!$M:$M,'Auswertung HS'!$C19)</f>
        <v>0</v>
      </c>
      <c r="I19" s="2">
        <f>COUNTIFS('Daten Unfälle'!$BJ:$BJ,"&gt;500",'Daten Unfälle'!$BJ:$BJ,"&lt;=600",'Daten Unfälle'!$BI:$BI,"quer",'Daten Unfälle'!$B:$B,'Auswertung HS'!$B19,'Daten Unfälle'!$M:$M,'Auswertung HS'!$C19)</f>
        <v>0</v>
      </c>
      <c r="J19" s="2">
        <f>COUNTIFS('Daten Unfälle'!$BJ:$BJ,"&gt;600",'Daten Unfälle'!$BJ:$BJ,"&lt;=700",'Daten Unfälle'!$BI:$BI,"quer",'Daten Unfälle'!$B:$B,'Auswertung HS'!$B19,'Daten Unfälle'!$M:$M,'Auswertung HS'!$C19)</f>
        <v>0</v>
      </c>
      <c r="K19" s="2">
        <f>COUNTIFS('Daten Unfälle'!$BJ:$BJ,"&gt;700",'Daten Unfälle'!$BJ:$BJ,"&lt;=800",'Daten Unfälle'!$BI:$BI,"quer",'Daten Unfälle'!$B:$B,'Auswertung HS'!$B19,'Daten Unfälle'!$M:$M,'Auswertung HS'!$C19)</f>
        <v>0</v>
      </c>
      <c r="L19" s="2">
        <f>COUNTIFS('Daten Unfälle'!$BJ:$BJ,"&gt;800",'Daten Unfälle'!$BJ:$BJ,"&lt;=900",'Daten Unfälle'!$BI:$BI,"quer",'Daten Unfälle'!$B:$B,'Auswertung HS'!$B19,'Daten Unfälle'!$M:$M,'Auswertung HS'!$C19)</f>
        <v>0</v>
      </c>
      <c r="M19" s="2">
        <f>COUNTIFS('Daten Unfälle'!$BJ:$BJ,"&gt;900",'Daten Unfälle'!$BJ:$BJ,"&lt;=1000",'Daten Unfälle'!$BI:$BI,"quer",'Daten Unfälle'!$B:$B,'Auswertung HS'!$B19,'Daten Unfälle'!$M:$M,'Auswertung HS'!$C19)</f>
        <v>0</v>
      </c>
      <c r="N19" s="2">
        <f>COUNTIFS('Daten Unfälle'!$BJ:$BJ,"&gt;1000",'Daten Unfälle'!$BJ:$BJ,"&lt;=2000",'Daten Unfälle'!$BI:$BI,"quer",'Daten Unfälle'!$B:$B,'Auswertung HS'!$B19,'Daten Unfälle'!$M:$M,'Auswertung HS'!$C19)</f>
        <v>0</v>
      </c>
      <c r="O19" s="2">
        <f>COUNTIFS('Daten Unfälle'!$BJ:$BJ,"&gt;2000",'Daten Unfälle'!$BJ:$BJ,"&lt;=3000",'Daten Unfälle'!$BI:$BI,"quer",'Daten Unfälle'!$B:$B,'Auswertung HS'!$B19,'Daten Unfälle'!$M:$M,'Auswertung HS'!$C19)</f>
        <v>0</v>
      </c>
      <c r="P19" s="2">
        <f>COUNTIFS('Daten Unfälle'!$BJ:$BJ,"&gt;3000",'Daten Unfälle'!$BJ:$BJ,"&lt;=4000",'Daten Unfälle'!$BI:$BI,"quer",'Daten Unfälle'!$B:$B,'Auswertung HS'!$B19,'Daten Unfälle'!$M:$M,'Auswertung HS'!$C19)</f>
        <v>0</v>
      </c>
      <c r="Q19" s="2">
        <f>COUNTIFS('Daten Unfälle'!$BJ:$BJ,"&gt;4000",'Daten Unfälle'!$BJ:$BJ,"&lt;=5000",'Daten Unfälle'!$BI:$BI,"quer",'Daten Unfälle'!$B:$B,'Auswertung HS'!$B19,'Daten Unfälle'!$M:$M,'Auswertung HS'!$C19)</f>
        <v>0</v>
      </c>
    </row>
    <row r="20" spans="1:17" hidden="1" x14ac:dyDescent="0.25">
      <c r="A20" s="2" t="s">
        <v>21703</v>
      </c>
      <c r="B20" s="84" t="s">
        <v>69</v>
      </c>
      <c r="C20" s="241" t="s">
        <v>1312</v>
      </c>
      <c r="D20" s="2">
        <f>COUNTIFS('Daten Unfälle'!$BJ:$BJ,"&lt;=100",'Daten Unfälle'!$BI:$BI,"quer",'Daten Unfälle'!$B:$B,'Auswertung HS'!$B20,'Daten Unfälle'!$M:$M,'Auswertung HS'!$C20)</f>
        <v>0</v>
      </c>
      <c r="E20" s="2">
        <f>COUNTIFS('Daten Unfälle'!$BJ:$BJ,"&gt;100",'Daten Unfälle'!$BJ:$BJ,"&lt;=200",'Daten Unfälle'!$BI:$BI,"quer",'Daten Unfälle'!$B:$B,'Auswertung HS'!$B20,'Daten Unfälle'!$M:$M,'Auswertung HS'!$C20)</f>
        <v>0</v>
      </c>
      <c r="F20" s="2">
        <f>COUNTIFS('Daten Unfälle'!$BJ:$BJ,"&gt;200",'Daten Unfälle'!$BJ:$BJ,"&lt;=300",'Daten Unfälle'!$BI:$BI,"quer",'Daten Unfälle'!$B:$B,'Auswertung HS'!$B20,'Daten Unfälle'!$M:$M,'Auswertung HS'!$C20)</f>
        <v>0</v>
      </c>
      <c r="G20" s="2">
        <f>COUNTIFS('Daten Unfälle'!$BJ:$BJ,"&gt;300",'Daten Unfälle'!$BJ:$BJ,"&lt;=400",'Daten Unfälle'!$BI:$BI,"quer",'Daten Unfälle'!$B:$B,'Auswertung HS'!$B20,'Daten Unfälle'!$M:$M,'Auswertung HS'!$C20)</f>
        <v>0</v>
      </c>
      <c r="H20" s="2">
        <f>COUNTIFS('Daten Unfälle'!$BJ:$BJ,"&gt;400",'Daten Unfälle'!$BJ:$BJ,"&lt;=500",'Daten Unfälle'!$BI:$BI,"quer",'Daten Unfälle'!$B:$B,'Auswertung HS'!$B20,'Daten Unfälle'!$M:$M,'Auswertung HS'!$C20)</f>
        <v>0</v>
      </c>
      <c r="I20" s="2">
        <f>COUNTIFS('Daten Unfälle'!$BJ:$BJ,"&gt;500",'Daten Unfälle'!$BJ:$BJ,"&lt;=600",'Daten Unfälle'!$BI:$BI,"quer",'Daten Unfälle'!$B:$B,'Auswertung HS'!$B20,'Daten Unfälle'!$M:$M,'Auswertung HS'!$C20)</f>
        <v>0</v>
      </c>
      <c r="J20" s="2">
        <f>COUNTIFS('Daten Unfälle'!$BJ:$BJ,"&gt;600",'Daten Unfälle'!$BJ:$BJ,"&lt;=700",'Daten Unfälle'!$BI:$BI,"quer",'Daten Unfälle'!$B:$B,'Auswertung HS'!$B20,'Daten Unfälle'!$M:$M,'Auswertung HS'!$C20)</f>
        <v>0</v>
      </c>
      <c r="K20" s="2">
        <f>COUNTIFS('Daten Unfälle'!$BJ:$BJ,"&gt;700",'Daten Unfälle'!$BJ:$BJ,"&lt;=800",'Daten Unfälle'!$BI:$BI,"quer",'Daten Unfälle'!$B:$B,'Auswertung HS'!$B20,'Daten Unfälle'!$M:$M,'Auswertung HS'!$C20)</f>
        <v>0</v>
      </c>
      <c r="L20" s="2">
        <f>COUNTIFS('Daten Unfälle'!$BJ:$BJ,"&gt;800",'Daten Unfälle'!$BJ:$BJ,"&lt;=900",'Daten Unfälle'!$BI:$BI,"quer",'Daten Unfälle'!$B:$B,'Auswertung HS'!$B20,'Daten Unfälle'!$M:$M,'Auswertung HS'!$C20)</f>
        <v>0</v>
      </c>
      <c r="M20" s="2">
        <f>COUNTIFS('Daten Unfälle'!$BJ:$BJ,"&gt;900",'Daten Unfälle'!$BJ:$BJ,"&lt;=1000",'Daten Unfälle'!$BI:$BI,"quer",'Daten Unfälle'!$B:$B,'Auswertung HS'!$B20,'Daten Unfälle'!$M:$M,'Auswertung HS'!$C20)</f>
        <v>0</v>
      </c>
      <c r="N20" s="2">
        <f>COUNTIFS('Daten Unfälle'!$BJ:$BJ,"&gt;1000",'Daten Unfälle'!$BJ:$BJ,"&lt;=2000",'Daten Unfälle'!$BI:$BI,"quer",'Daten Unfälle'!$B:$B,'Auswertung HS'!$B20,'Daten Unfälle'!$M:$M,'Auswertung HS'!$C20)</f>
        <v>0</v>
      </c>
      <c r="O20" s="2">
        <f>COUNTIFS('Daten Unfälle'!$BJ:$BJ,"&gt;2000",'Daten Unfälle'!$BJ:$BJ,"&lt;=3000",'Daten Unfälle'!$BI:$BI,"quer",'Daten Unfälle'!$B:$B,'Auswertung HS'!$B20,'Daten Unfälle'!$M:$M,'Auswertung HS'!$C20)</f>
        <v>0</v>
      </c>
      <c r="P20" s="2">
        <f>COUNTIFS('Daten Unfälle'!$BJ:$BJ,"&gt;3000",'Daten Unfälle'!$BJ:$BJ,"&lt;=4000",'Daten Unfälle'!$BI:$BI,"quer",'Daten Unfälle'!$B:$B,'Auswertung HS'!$B20,'Daten Unfälle'!$M:$M,'Auswertung HS'!$C20)</f>
        <v>0</v>
      </c>
      <c r="Q20" s="2">
        <f>COUNTIFS('Daten Unfälle'!$BJ:$BJ,"&gt;4000",'Daten Unfälle'!$BJ:$BJ,"&lt;=5000",'Daten Unfälle'!$BI:$BI,"quer",'Daten Unfälle'!$B:$B,'Auswertung HS'!$B20,'Daten Unfälle'!$M:$M,'Auswertung HS'!$C20)</f>
        <v>0</v>
      </c>
    </row>
    <row r="21" spans="1:17" hidden="1" x14ac:dyDescent="0.25">
      <c r="A21" s="2" t="s">
        <v>21703</v>
      </c>
      <c r="B21" s="84" t="s">
        <v>69</v>
      </c>
      <c r="C21" s="242" t="s">
        <v>2721</v>
      </c>
      <c r="D21" s="2">
        <f>COUNTIFS('Daten Unfälle'!$BJ:$BJ,"&lt;=100",'Daten Unfälle'!$BI:$BI,"quer",'Daten Unfälle'!$B:$B,'Auswertung HS'!$B21,'Daten Unfälle'!$M:$M,'Auswertung HS'!$C21)</f>
        <v>0</v>
      </c>
      <c r="E21" s="2">
        <f>COUNTIFS('Daten Unfälle'!$BJ:$BJ,"&gt;100",'Daten Unfälle'!$BJ:$BJ,"&lt;=200",'Daten Unfälle'!$BI:$BI,"quer",'Daten Unfälle'!$B:$B,'Auswertung HS'!$B21,'Daten Unfälle'!$M:$M,'Auswertung HS'!$C21)</f>
        <v>0</v>
      </c>
      <c r="F21" s="2">
        <f>COUNTIFS('Daten Unfälle'!$BJ:$BJ,"&gt;200",'Daten Unfälle'!$BJ:$BJ,"&lt;=300",'Daten Unfälle'!$BI:$BI,"quer",'Daten Unfälle'!$B:$B,'Auswertung HS'!$B21,'Daten Unfälle'!$M:$M,'Auswertung HS'!$C21)</f>
        <v>0</v>
      </c>
      <c r="G21" s="2">
        <f>COUNTIFS('Daten Unfälle'!$BJ:$BJ,"&gt;300",'Daten Unfälle'!$BJ:$BJ,"&lt;=400",'Daten Unfälle'!$BI:$BI,"quer",'Daten Unfälle'!$B:$B,'Auswertung HS'!$B21,'Daten Unfälle'!$M:$M,'Auswertung HS'!$C21)</f>
        <v>0</v>
      </c>
      <c r="H21" s="2">
        <f>COUNTIFS('Daten Unfälle'!$BJ:$BJ,"&gt;400",'Daten Unfälle'!$BJ:$BJ,"&lt;=500",'Daten Unfälle'!$BI:$BI,"quer",'Daten Unfälle'!$B:$B,'Auswertung HS'!$B21,'Daten Unfälle'!$M:$M,'Auswertung HS'!$C21)</f>
        <v>0</v>
      </c>
      <c r="I21" s="2">
        <f>COUNTIFS('Daten Unfälle'!$BJ:$BJ,"&gt;500",'Daten Unfälle'!$BJ:$BJ,"&lt;=600",'Daten Unfälle'!$BI:$BI,"quer",'Daten Unfälle'!$B:$B,'Auswertung HS'!$B21,'Daten Unfälle'!$M:$M,'Auswertung HS'!$C21)</f>
        <v>0</v>
      </c>
      <c r="J21" s="2">
        <f>COUNTIFS('Daten Unfälle'!$BJ:$BJ,"&gt;600",'Daten Unfälle'!$BJ:$BJ,"&lt;=700",'Daten Unfälle'!$BI:$BI,"quer",'Daten Unfälle'!$B:$B,'Auswertung HS'!$B21,'Daten Unfälle'!$M:$M,'Auswertung HS'!$C21)</f>
        <v>0</v>
      </c>
      <c r="K21" s="2">
        <f>COUNTIFS('Daten Unfälle'!$BJ:$BJ,"&gt;700",'Daten Unfälle'!$BJ:$BJ,"&lt;=800",'Daten Unfälle'!$BI:$BI,"quer",'Daten Unfälle'!$B:$B,'Auswertung HS'!$B21,'Daten Unfälle'!$M:$M,'Auswertung HS'!$C21)</f>
        <v>0</v>
      </c>
      <c r="L21" s="2">
        <f>COUNTIFS('Daten Unfälle'!$BJ:$BJ,"&gt;800",'Daten Unfälle'!$BJ:$BJ,"&lt;=900",'Daten Unfälle'!$BI:$BI,"quer",'Daten Unfälle'!$B:$B,'Auswertung HS'!$B21,'Daten Unfälle'!$M:$M,'Auswertung HS'!$C21)</f>
        <v>0</v>
      </c>
      <c r="M21" s="2">
        <f>COUNTIFS('Daten Unfälle'!$BJ:$BJ,"&gt;900",'Daten Unfälle'!$BJ:$BJ,"&lt;=1000",'Daten Unfälle'!$BI:$BI,"quer",'Daten Unfälle'!$B:$B,'Auswertung HS'!$B21,'Daten Unfälle'!$M:$M,'Auswertung HS'!$C21)</f>
        <v>0</v>
      </c>
      <c r="N21" s="2">
        <f>COUNTIFS('Daten Unfälle'!$BJ:$BJ,"&gt;1000",'Daten Unfälle'!$BJ:$BJ,"&lt;=2000",'Daten Unfälle'!$BI:$BI,"quer",'Daten Unfälle'!$B:$B,'Auswertung HS'!$B21,'Daten Unfälle'!$M:$M,'Auswertung HS'!$C21)</f>
        <v>0</v>
      </c>
      <c r="O21" s="2">
        <f>COUNTIFS('Daten Unfälle'!$BJ:$BJ,"&gt;2000",'Daten Unfälle'!$BJ:$BJ,"&lt;=3000",'Daten Unfälle'!$BI:$BI,"quer",'Daten Unfälle'!$B:$B,'Auswertung HS'!$B21,'Daten Unfälle'!$M:$M,'Auswertung HS'!$C21)</f>
        <v>0</v>
      </c>
      <c r="P21" s="2">
        <f>COUNTIFS('Daten Unfälle'!$BJ:$BJ,"&gt;3000",'Daten Unfälle'!$BJ:$BJ,"&lt;=4000",'Daten Unfälle'!$BI:$BI,"quer",'Daten Unfälle'!$B:$B,'Auswertung HS'!$B21,'Daten Unfälle'!$M:$M,'Auswertung HS'!$C21)</f>
        <v>0</v>
      </c>
      <c r="Q21" s="2">
        <f>COUNTIFS('Daten Unfälle'!$BJ:$BJ,"&gt;4000",'Daten Unfälle'!$BJ:$BJ,"&lt;=5000",'Daten Unfälle'!$BI:$BI,"quer",'Daten Unfälle'!$B:$B,'Auswertung HS'!$B21,'Daten Unfälle'!$M:$M,'Auswertung HS'!$C21)</f>
        <v>0</v>
      </c>
    </row>
    <row r="22" spans="1:17" hidden="1" x14ac:dyDescent="0.25">
      <c r="A22" s="2" t="s">
        <v>21703</v>
      </c>
      <c r="B22" s="84" t="s">
        <v>69</v>
      </c>
      <c r="C22" s="242" t="s">
        <v>21534</v>
      </c>
      <c r="D22" s="2">
        <f>COUNTIFS('Daten Unfälle'!$BJ:$BJ,"&lt;=100",'Daten Unfälle'!$BI:$BI,"quer",'Daten Unfälle'!$B:$B,'Auswertung HS'!$B22)</f>
        <v>23</v>
      </c>
      <c r="E22" s="2">
        <f>COUNTIFS('Daten Unfälle'!$BJ:$BJ,"&gt;100",'Daten Unfälle'!$BJ:$BJ,"&lt;=200",'Daten Unfälle'!$BI:$BI,"quer",'Daten Unfälle'!$B:$B,'Auswertung HS'!$B22)</f>
        <v>7</v>
      </c>
      <c r="F22" s="2">
        <f>COUNTIFS('Daten Unfälle'!$BJ:$BJ,"&gt;200",'Daten Unfälle'!$BJ:$BJ,"&lt;=300",'Daten Unfälle'!$BI:$BI,"quer",'Daten Unfälle'!$B:$B,'Auswertung HS'!$B22)</f>
        <v>5</v>
      </c>
      <c r="G22" s="2">
        <f>COUNTIFS('Daten Unfälle'!$BJ:$BJ,"&gt;300",'Daten Unfälle'!$BJ:$BJ,"&lt;=400",'Daten Unfälle'!$BI:$BI,"quer",'Daten Unfälle'!$B:$B,'Auswertung HS'!$B22)</f>
        <v>9</v>
      </c>
      <c r="H22" s="2">
        <f>COUNTIFS('Daten Unfälle'!$BJ:$BJ,"&gt;400",'Daten Unfälle'!$BJ:$BJ,"&lt;=500",'Daten Unfälle'!$BI:$BI,"quer",'Daten Unfälle'!$B:$B,'Auswertung HS'!$B22)</f>
        <v>7</v>
      </c>
      <c r="I22" s="2">
        <f>COUNTIFS('Daten Unfälle'!$BJ:$BJ,"&gt;500",'Daten Unfälle'!$BJ:$BJ,"&lt;=600",'Daten Unfälle'!$BI:$BI,"quer",'Daten Unfälle'!$B:$B,'Auswertung HS'!$B22)</f>
        <v>8</v>
      </c>
      <c r="J22" s="2">
        <f>COUNTIFS('Daten Unfälle'!$BJ:$BJ,"&gt;600",'Daten Unfälle'!$BJ:$BJ,"&lt;=700",'Daten Unfälle'!$BI:$BI,"quer",'Daten Unfälle'!$B:$B,'Auswertung HS'!$B22)</f>
        <v>4</v>
      </c>
      <c r="K22" s="2">
        <f>COUNTIFS('Daten Unfälle'!$BJ:$BJ,"&gt;700",'Daten Unfälle'!$BJ:$BJ,"&lt;=800",'Daten Unfälle'!$BI:$BI,"quer",'Daten Unfälle'!$B:$B,'Auswertung HS'!$B22)</f>
        <v>2</v>
      </c>
      <c r="L22" s="2">
        <f>COUNTIFS('Daten Unfälle'!$BJ:$BJ,"&gt;800",'Daten Unfälle'!$BJ:$BJ,"&lt;=900",'Daten Unfälle'!$BI:$BI,"quer",'Daten Unfälle'!$B:$B,'Auswertung HS'!$B22)</f>
        <v>6</v>
      </c>
      <c r="M22" s="2">
        <f>COUNTIFS('Daten Unfälle'!$BJ:$BJ,"&gt;900",'Daten Unfälle'!$BJ:$BJ,"&lt;=1000",'Daten Unfälle'!$BI:$BI,"quer",'Daten Unfälle'!$B:$B,'Auswertung HS'!$B22)</f>
        <v>4</v>
      </c>
      <c r="N22" s="2">
        <f>COUNTIFS('Daten Unfälle'!$BJ:$BJ,"&gt;1000",'Daten Unfälle'!$BJ:$BJ,"&lt;=2000",'Daten Unfälle'!$BI:$BI,"quer",'Daten Unfälle'!$B:$B,'Auswertung HS'!$B22)</f>
        <v>8</v>
      </c>
      <c r="O22" s="2">
        <f>COUNTIFS('Daten Unfälle'!$BJ:$BJ,"&gt;2000",'Daten Unfälle'!$BJ:$BJ,"&lt;=3000",'Daten Unfälle'!$BI:$BI,"quer",'Daten Unfälle'!$B:$B,'Auswertung HS'!$B22)</f>
        <v>4</v>
      </c>
      <c r="P22" s="2">
        <f>COUNTIFS('Daten Unfälle'!$BJ:$BJ,"&gt;3000",'Daten Unfälle'!$BJ:$BJ,"&lt;=4000",'Daten Unfälle'!$BI:$BI,"quer",'Daten Unfälle'!$B:$B,'Auswertung HS'!$B22)</f>
        <v>1</v>
      </c>
      <c r="Q22" s="2">
        <f>COUNTIFS('Daten Unfälle'!$BJ:$BJ,"&gt;4000",'Daten Unfälle'!$BJ:$BJ,"&lt;=5000",'Daten Unfälle'!$BI:$BI,"quer",'Daten Unfälle'!$B:$B,'Auswertung HS'!$B22)</f>
        <v>1</v>
      </c>
    </row>
    <row r="23" spans="1:17" hidden="1" x14ac:dyDescent="0.25">
      <c r="A23" s="2" t="s">
        <v>21703</v>
      </c>
      <c r="B23" s="84" t="s">
        <v>87</v>
      </c>
      <c r="C23" s="2" t="s">
        <v>74</v>
      </c>
      <c r="D23" s="2">
        <f>COUNTIFS('Daten Unfälle'!$BJ:$BJ,"&lt;=100",'Daten Unfälle'!$BI:$BI,"quer",'Daten Unfälle'!$B:$B,'Auswertung HS'!$B23,'Daten Unfälle'!$M:$M,'Auswertung HS'!$C23)</f>
        <v>13</v>
      </c>
      <c r="E23" s="2">
        <f>COUNTIFS('Daten Unfälle'!$BJ:$BJ,"&gt;100",'Daten Unfälle'!$BJ:$BJ,"&lt;=200",'Daten Unfälle'!$BI:$BI,"quer",'Daten Unfälle'!$B:$B,'Auswertung HS'!$B23,'Daten Unfälle'!$M:$M,'Auswertung HS'!$C23)</f>
        <v>4</v>
      </c>
      <c r="F23" s="2">
        <f>COUNTIFS('Daten Unfälle'!$BJ:$BJ,"&gt;200",'Daten Unfälle'!$BJ:$BJ,"&lt;=300",'Daten Unfälle'!$BI:$BI,"quer",'Daten Unfälle'!$B:$B,'Auswertung HS'!$B23,'Daten Unfälle'!$M:$M,'Auswertung HS'!$C23)</f>
        <v>5</v>
      </c>
      <c r="G23" s="2">
        <f>COUNTIFS('Daten Unfälle'!$BJ:$BJ,"&gt;300",'Daten Unfälle'!$BJ:$BJ,"&lt;=400",'Daten Unfälle'!$BI:$BI,"quer",'Daten Unfälle'!$B:$B,'Auswertung HS'!$B23,'Daten Unfälle'!$M:$M,'Auswertung HS'!$C23)</f>
        <v>3</v>
      </c>
      <c r="H23" s="2">
        <f>COUNTIFS('Daten Unfälle'!$BJ:$BJ,"&gt;400",'Daten Unfälle'!$BJ:$BJ,"&lt;=500",'Daten Unfälle'!$BI:$BI,"quer",'Daten Unfälle'!$B:$B,'Auswertung HS'!$B23,'Daten Unfälle'!$M:$M,'Auswertung HS'!$C23)</f>
        <v>5</v>
      </c>
      <c r="I23" s="2">
        <f>COUNTIFS('Daten Unfälle'!$BJ:$BJ,"&gt;500",'Daten Unfälle'!$BJ:$BJ,"&lt;=600",'Daten Unfälle'!$BI:$BI,"quer",'Daten Unfälle'!$B:$B,'Auswertung HS'!$B23,'Daten Unfälle'!$M:$M,'Auswertung HS'!$C23)</f>
        <v>6</v>
      </c>
      <c r="J23" s="2">
        <f>COUNTIFS('Daten Unfälle'!$BJ:$BJ,"&gt;600",'Daten Unfälle'!$BJ:$BJ,"&lt;=700",'Daten Unfälle'!$BI:$BI,"quer",'Daten Unfälle'!$B:$B,'Auswertung HS'!$B23,'Daten Unfälle'!$M:$M,'Auswertung HS'!$C23)</f>
        <v>4</v>
      </c>
      <c r="K23" s="2">
        <f>COUNTIFS('Daten Unfälle'!$BJ:$BJ,"&gt;700",'Daten Unfälle'!$BJ:$BJ,"&lt;=800",'Daten Unfälle'!$BI:$BI,"quer",'Daten Unfälle'!$B:$B,'Auswertung HS'!$B23,'Daten Unfälle'!$M:$M,'Auswertung HS'!$C23)</f>
        <v>5</v>
      </c>
      <c r="L23" s="2">
        <f>COUNTIFS('Daten Unfälle'!$BJ:$BJ,"&gt;800",'Daten Unfälle'!$BJ:$BJ,"&lt;=900",'Daten Unfälle'!$BI:$BI,"quer",'Daten Unfälle'!$B:$B,'Auswertung HS'!$B23,'Daten Unfälle'!$M:$M,'Auswertung HS'!$C23)</f>
        <v>5</v>
      </c>
      <c r="M23" s="2">
        <f>COUNTIFS('Daten Unfälle'!$BJ:$BJ,"&gt;900",'Daten Unfälle'!$BJ:$BJ,"&lt;=1000",'Daten Unfälle'!$BI:$BI,"quer",'Daten Unfälle'!$B:$B,'Auswertung HS'!$B23,'Daten Unfälle'!$M:$M,'Auswertung HS'!$C23)</f>
        <v>4</v>
      </c>
      <c r="N23" s="2">
        <f>COUNTIFS('Daten Unfälle'!$BJ:$BJ,"&gt;1000",'Daten Unfälle'!$BJ:$BJ,"&lt;=2000",'Daten Unfälle'!$BI:$BI,"quer",'Daten Unfälle'!$B:$B,'Auswertung HS'!$B23,'Daten Unfälle'!$M:$M,'Auswertung HS'!$C23)</f>
        <v>11</v>
      </c>
      <c r="O23" s="2">
        <f>COUNTIFS('Daten Unfälle'!$BJ:$BJ,"&gt;2000",'Daten Unfälle'!$BJ:$BJ,"&lt;=3000",'Daten Unfälle'!$BI:$BI,"quer",'Daten Unfälle'!$B:$B,'Auswertung HS'!$B23,'Daten Unfälle'!$M:$M,'Auswertung HS'!$C23)</f>
        <v>6</v>
      </c>
      <c r="P23" s="2">
        <f>COUNTIFS('Daten Unfälle'!$BJ:$BJ,"&gt;3000",'Daten Unfälle'!$BJ:$BJ,"&lt;=4000",'Daten Unfälle'!$BI:$BI,"quer",'Daten Unfälle'!$B:$B,'Auswertung HS'!$B23,'Daten Unfälle'!$M:$M,'Auswertung HS'!$C23)</f>
        <v>3</v>
      </c>
      <c r="Q23" s="2">
        <f>COUNTIFS('Daten Unfälle'!$BJ:$BJ,"&gt;4000",'Daten Unfälle'!$BJ:$BJ,"&lt;=5000",'Daten Unfälle'!$BI:$BI,"quer",'Daten Unfälle'!$B:$B,'Auswertung HS'!$B23,'Daten Unfälle'!$M:$M,'Auswertung HS'!$C23)</f>
        <v>1</v>
      </c>
    </row>
    <row r="24" spans="1:17" hidden="1" x14ac:dyDescent="0.25">
      <c r="A24" s="2" t="s">
        <v>21703</v>
      </c>
      <c r="B24" s="84" t="s">
        <v>87</v>
      </c>
      <c r="C24" s="2" t="s">
        <v>100</v>
      </c>
      <c r="D24" s="2">
        <f>COUNTIFS('Daten Unfälle'!$BJ:$BJ,"&lt;=100",'Daten Unfälle'!$BI:$BI,"quer",'Daten Unfälle'!$B:$B,'Auswertung HS'!$B24,'Daten Unfälle'!$M:$M,'Auswertung HS'!$C24)</f>
        <v>1</v>
      </c>
      <c r="E24" s="2">
        <f>COUNTIFS('Daten Unfälle'!$BJ:$BJ,"&gt;100",'Daten Unfälle'!$BJ:$BJ,"&lt;=200",'Daten Unfälle'!$BI:$BI,"quer",'Daten Unfälle'!$B:$B,'Auswertung HS'!$B24,'Daten Unfälle'!$M:$M,'Auswertung HS'!$C24)</f>
        <v>0</v>
      </c>
      <c r="F24" s="2">
        <f>COUNTIFS('Daten Unfälle'!$BJ:$BJ,"&gt;200",'Daten Unfälle'!$BJ:$BJ,"&lt;=300",'Daten Unfälle'!$BI:$BI,"quer",'Daten Unfälle'!$B:$B,'Auswertung HS'!$B24,'Daten Unfälle'!$M:$M,'Auswertung HS'!$C24)</f>
        <v>1</v>
      </c>
      <c r="G24" s="2">
        <f>COUNTIFS('Daten Unfälle'!$BJ:$BJ,"&gt;300",'Daten Unfälle'!$BJ:$BJ,"&lt;=400",'Daten Unfälle'!$BI:$BI,"quer",'Daten Unfälle'!$B:$B,'Auswertung HS'!$B24,'Daten Unfälle'!$M:$M,'Auswertung HS'!$C24)</f>
        <v>1</v>
      </c>
      <c r="H24" s="2">
        <f>COUNTIFS('Daten Unfälle'!$BJ:$BJ,"&gt;400",'Daten Unfälle'!$BJ:$BJ,"&lt;=500",'Daten Unfälle'!$BI:$BI,"quer",'Daten Unfälle'!$B:$B,'Auswertung HS'!$B24,'Daten Unfälle'!$M:$M,'Auswertung HS'!$C24)</f>
        <v>1</v>
      </c>
      <c r="I24" s="2">
        <f>COUNTIFS('Daten Unfälle'!$BJ:$BJ,"&gt;500",'Daten Unfälle'!$BJ:$BJ,"&lt;=600",'Daten Unfälle'!$BI:$BI,"quer",'Daten Unfälle'!$B:$B,'Auswertung HS'!$B24,'Daten Unfälle'!$M:$M,'Auswertung HS'!$C24)</f>
        <v>0</v>
      </c>
      <c r="J24" s="2">
        <f>COUNTIFS('Daten Unfälle'!$BJ:$BJ,"&gt;600",'Daten Unfälle'!$BJ:$BJ,"&lt;=700",'Daten Unfälle'!$BI:$BI,"quer",'Daten Unfälle'!$B:$B,'Auswertung HS'!$B24,'Daten Unfälle'!$M:$M,'Auswertung HS'!$C24)</f>
        <v>0</v>
      </c>
      <c r="K24" s="2">
        <f>COUNTIFS('Daten Unfälle'!$BJ:$BJ,"&gt;700",'Daten Unfälle'!$BJ:$BJ,"&lt;=800",'Daten Unfälle'!$BI:$BI,"quer",'Daten Unfälle'!$B:$B,'Auswertung HS'!$B24,'Daten Unfälle'!$M:$M,'Auswertung HS'!$C24)</f>
        <v>0</v>
      </c>
      <c r="L24" s="2">
        <f>COUNTIFS('Daten Unfälle'!$BJ:$BJ,"&gt;800",'Daten Unfälle'!$BJ:$BJ,"&lt;=900",'Daten Unfälle'!$BI:$BI,"quer",'Daten Unfälle'!$B:$B,'Auswertung HS'!$B24,'Daten Unfälle'!$M:$M,'Auswertung HS'!$C24)</f>
        <v>0</v>
      </c>
      <c r="M24" s="2">
        <f>COUNTIFS('Daten Unfälle'!$BJ:$BJ,"&gt;900",'Daten Unfälle'!$BJ:$BJ,"&lt;=1000",'Daten Unfälle'!$BI:$BI,"quer",'Daten Unfälle'!$B:$B,'Auswertung HS'!$B24,'Daten Unfälle'!$M:$M,'Auswertung HS'!$C24)</f>
        <v>0</v>
      </c>
      <c r="N24" s="2">
        <f>COUNTIFS('Daten Unfälle'!$BJ:$BJ,"&gt;1000",'Daten Unfälle'!$BJ:$BJ,"&lt;=2000",'Daten Unfälle'!$BI:$BI,"quer",'Daten Unfälle'!$B:$B,'Auswertung HS'!$B24,'Daten Unfälle'!$M:$M,'Auswertung HS'!$C24)</f>
        <v>0</v>
      </c>
      <c r="O24" s="2">
        <f>COUNTIFS('Daten Unfälle'!$BJ:$BJ,"&gt;2000",'Daten Unfälle'!$BJ:$BJ,"&lt;=3000",'Daten Unfälle'!$BI:$BI,"quer",'Daten Unfälle'!$B:$B,'Auswertung HS'!$B24,'Daten Unfälle'!$M:$M,'Auswertung HS'!$C24)</f>
        <v>0</v>
      </c>
      <c r="P24" s="2">
        <f>COUNTIFS('Daten Unfälle'!$BJ:$BJ,"&gt;3000",'Daten Unfälle'!$BJ:$BJ,"&lt;=4000",'Daten Unfälle'!$BI:$BI,"quer",'Daten Unfälle'!$B:$B,'Auswertung HS'!$B24,'Daten Unfälle'!$M:$M,'Auswertung HS'!$C24)</f>
        <v>0</v>
      </c>
      <c r="Q24" s="2">
        <f>COUNTIFS('Daten Unfälle'!$BJ:$BJ,"&gt;4000",'Daten Unfälle'!$BJ:$BJ,"&lt;=5000",'Daten Unfälle'!$BI:$BI,"quer",'Daten Unfälle'!$B:$B,'Auswertung HS'!$B24,'Daten Unfälle'!$M:$M,'Auswertung HS'!$C24)</f>
        <v>0</v>
      </c>
    </row>
    <row r="25" spans="1:17" hidden="1" x14ac:dyDescent="0.25">
      <c r="A25" s="2" t="s">
        <v>21703</v>
      </c>
      <c r="B25" s="84" t="s">
        <v>87</v>
      </c>
      <c r="C25" s="2" t="s">
        <v>115</v>
      </c>
      <c r="D25" s="2">
        <f>COUNTIFS('Daten Unfälle'!$BJ:$BJ,"&lt;=100",'Daten Unfälle'!$BI:$BI,"quer",'Daten Unfälle'!$B:$B,'Auswertung HS'!$B25,'Daten Unfälle'!$M:$M,'Auswertung HS'!$C25)</f>
        <v>7</v>
      </c>
      <c r="E25" s="2">
        <f>COUNTIFS('Daten Unfälle'!$BJ:$BJ,"&gt;100",'Daten Unfälle'!$BJ:$BJ,"&lt;=200",'Daten Unfälle'!$BI:$BI,"quer",'Daten Unfälle'!$B:$B,'Auswertung HS'!$B25,'Daten Unfälle'!$M:$M,'Auswertung HS'!$C25)</f>
        <v>2</v>
      </c>
      <c r="F25" s="2">
        <f>COUNTIFS('Daten Unfälle'!$BJ:$BJ,"&gt;200",'Daten Unfälle'!$BJ:$BJ,"&lt;=300",'Daten Unfälle'!$BI:$BI,"quer",'Daten Unfälle'!$B:$B,'Auswertung HS'!$B25,'Daten Unfälle'!$M:$M,'Auswertung HS'!$C25)</f>
        <v>2</v>
      </c>
      <c r="G25" s="2">
        <f>COUNTIFS('Daten Unfälle'!$BJ:$BJ,"&gt;300",'Daten Unfälle'!$BJ:$BJ,"&lt;=400",'Daten Unfälle'!$BI:$BI,"quer",'Daten Unfälle'!$B:$B,'Auswertung HS'!$B25,'Daten Unfälle'!$M:$M,'Auswertung HS'!$C25)</f>
        <v>0</v>
      </c>
      <c r="H25" s="2">
        <f>COUNTIFS('Daten Unfälle'!$BJ:$BJ,"&gt;400",'Daten Unfälle'!$BJ:$BJ,"&lt;=500",'Daten Unfälle'!$BI:$BI,"quer",'Daten Unfälle'!$B:$B,'Auswertung HS'!$B25,'Daten Unfälle'!$M:$M,'Auswertung HS'!$C25)</f>
        <v>0</v>
      </c>
      <c r="I25" s="2">
        <f>COUNTIFS('Daten Unfälle'!$BJ:$BJ,"&gt;500",'Daten Unfälle'!$BJ:$BJ,"&lt;=600",'Daten Unfälle'!$BI:$BI,"quer",'Daten Unfälle'!$B:$B,'Auswertung HS'!$B25,'Daten Unfälle'!$M:$M,'Auswertung HS'!$C25)</f>
        <v>1</v>
      </c>
      <c r="J25" s="2">
        <f>COUNTIFS('Daten Unfälle'!$BJ:$BJ,"&gt;600",'Daten Unfälle'!$BJ:$BJ,"&lt;=700",'Daten Unfälle'!$BI:$BI,"quer",'Daten Unfälle'!$B:$B,'Auswertung HS'!$B25,'Daten Unfälle'!$M:$M,'Auswertung HS'!$C25)</f>
        <v>0</v>
      </c>
      <c r="K25" s="2">
        <f>COUNTIFS('Daten Unfälle'!$BJ:$BJ,"&gt;700",'Daten Unfälle'!$BJ:$BJ,"&lt;=800",'Daten Unfälle'!$BI:$BI,"quer",'Daten Unfälle'!$B:$B,'Auswertung HS'!$B25,'Daten Unfälle'!$M:$M,'Auswertung HS'!$C25)</f>
        <v>1</v>
      </c>
      <c r="L25" s="2">
        <f>COUNTIFS('Daten Unfälle'!$BJ:$BJ,"&gt;800",'Daten Unfälle'!$BJ:$BJ,"&lt;=900",'Daten Unfälle'!$BI:$BI,"quer",'Daten Unfälle'!$B:$B,'Auswertung HS'!$B25,'Daten Unfälle'!$M:$M,'Auswertung HS'!$C25)</f>
        <v>1</v>
      </c>
      <c r="M25" s="2">
        <f>COUNTIFS('Daten Unfälle'!$BJ:$BJ,"&gt;900",'Daten Unfälle'!$BJ:$BJ,"&lt;=1000",'Daten Unfälle'!$BI:$BI,"quer",'Daten Unfälle'!$B:$B,'Auswertung HS'!$B25,'Daten Unfälle'!$M:$M,'Auswertung HS'!$C25)</f>
        <v>0</v>
      </c>
      <c r="N25" s="2">
        <f>COUNTIFS('Daten Unfälle'!$BJ:$BJ,"&gt;1000",'Daten Unfälle'!$BJ:$BJ,"&lt;=2000",'Daten Unfälle'!$BI:$BI,"quer",'Daten Unfälle'!$B:$B,'Auswertung HS'!$B25,'Daten Unfälle'!$M:$M,'Auswertung HS'!$C25)</f>
        <v>1</v>
      </c>
      <c r="O25" s="2">
        <f>COUNTIFS('Daten Unfälle'!$BJ:$BJ,"&gt;2000",'Daten Unfälle'!$BJ:$BJ,"&lt;=3000",'Daten Unfälle'!$BI:$BI,"quer",'Daten Unfälle'!$B:$B,'Auswertung HS'!$B25,'Daten Unfälle'!$M:$M,'Auswertung HS'!$C25)</f>
        <v>1</v>
      </c>
      <c r="P25" s="2">
        <f>COUNTIFS('Daten Unfälle'!$BJ:$BJ,"&gt;3000",'Daten Unfälle'!$BJ:$BJ,"&lt;=4000",'Daten Unfälle'!$BI:$BI,"quer",'Daten Unfälle'!$B:$B,'Auswertung HS'!$B25,'Daten Unfälle'!$M:$M,'Auswertung HS'!$C25)</f>
        <v>0</v>
      </c>
      <c r="Q25" s="2">
        <f>COUNTIFS('Daten Unfälle'!$BJ:$BJ,"&gt;4000",'Daten Unfälle'!$BJ:$BJ,"&lt;=5000",'Daten Unfälle'!$BI:$BI,"quer",'Daten Unfälle'!$B:$B,'Auswertung HS'!$B25,'Daten Unfälle'!$M:$M,'Auswertung HS'!$C25)</f>
        <v>0</v>
      </c>
    </row>
    <row r="26" spans="1:17" hidden="1" x14ac:dyDescent="0.25">
      <c r="A26" s="2" t="s">
        <v>21703</v>
      </c>
      <c r="B26" s="84" t="s">
        <v>87</v>
      </c>
      <c r="C26" s="2" t="s">
        <v>208</v>
      </c>
      <c r="D26" s="2">
        <f>COUNTIFS('Daten Unfälle'!$BJ:$BJ,"&lt;=100",'Daten Unfälle'!$BI:$BI,"quer",'Daten Unfälle'!$B:$B,'Auswertung HS'!$B26,'Daten Unfälle'!$M:$M,'Auswertung HS'!$C26)</f>
        <v>0</v>
      </c>
      <c r="E26" s="2">
        <f>COUNTIFS('Daten Unfälle'!$BJ:$BJ,"&gt;100",'Daten Unfälle'!$BJ:$BJ,"&lt;=200",'Daten Unfälle'!$BI:$BI,"quer",'Daten Unfälle'!$B:$B,'Auswertung HS'!$B26,'Daten Unfälle'!$M:$M,'Auswertung HS'!$C26)</f>
        <v>0</v>
      </c>
      <c r="F26" s="2">
        <f>COUNTIFS('Daten Unfälle'!$BJ:$BJ,"&gt;200",'Daten Unfälle'!$BJ:$BJ,"&lt;=300",'Daten Unfälle'!$BI:$BI,"quer",'Daten Unfälle'!$B:$B,'Auswertung HS'!$B26,'Daten Unfälle'!$M:$M,'Auswertung HS'!$C26)</f>
        <v>0</v>
      </c>
      <c r="G26" s="2">
        <f>COUNTIFS('Daten Unfälle'!$BJ:$BJ,"&gt;300",'Daten Unfälle'!$BJ:$BJ,"&lt;=400",'Daten Unfälle'!$BI:$BI,"quer",'Daten Unfälle'!$B:$B,'Auswertung HS'!$B26,'Daten Unfälle'!$M:$M,'Auswertung HS'!$C26)</f>
        <v>0</v>
      </c>
      <c r="H26" s="2">
        <f>COUNTIFS('Daten Unfälle'!$BJ:$BJ,"&gt;400",'Daten Unfälle'!$BJ:$BJ,"&lt;=500",'Daten Unfälle'!$BI:$BI,"quer",'Daten Unfälle'!$B:$B,'Auswertung HS'!$B26,'Daten Unfälle'!$M:$M,'Auswertung HS'!$C26)</f>
        <v>0</v>
      </c>
      <c r="I26" s="2">
        <f>COUNTIFS('Daten Unfälle'!$BJ:$BJ,"&gt;500",'Daten Unfälle'!$BJ:$BJ,"&lt;=600",'Daten Unfälle'!$BI:$BI,"quer",'Daten Unfälle'!$B:$B,'Auswertung HS'!$B26,'Daten Unfälle'!$M:$M,'Auswertung HS'!$C26)</f>
        <v>0</v>
      </c>
      <c r="J26" s="2">
        <f>COUNTIFS('Daten Unfälle'!$BJ:$BJ,"&gt;600",'Daten Unfälle'!$BJ:$BJ,"&lt;=700",'Daten Unfälle'!$BI:$BI,"quer",'Daten Unfälle'!$B:$B,'Auswertung HS'!$B26,'Daten Unfälle'!$M:$M,'Auswertung HS'!$C26)</f>
        <v>0</v>
      </c>
      <c r="K26" s="2">
        <f>COUNTIFS('Daten Unfälle'!$BJ:$BJ,"&gt;700",'Daten Unfälle'!$BJ:$BJ,"&lt;=800",'Daten Unfälle'!$BI:$BI,"quer",'Daten Unfälle'!$B:$B,'Auswertung HS'!$B26,'Daten Unfälle'!$M:$M,'Auswertung HS'!$C26)</f>
        <v>0</v>
      </c>
      <c r="L26" s="2">
        <f>COUNTIFS('Daten Unfälle'!$BJ:$BJ,"&gt;800",'Daten Unfälle'!$BJ:$BJ,"&lt;=900",'Daten Unfälle'!$BI:$BI,"quer",'Daten Unfälle'!$B:$B,'Auswertung HS'!$B26,'Daten Unfälle'!$M:$M,'Auswertung HS'!$C26)</f>
        <v>0</v>
      </c>
      <c r="M26" s="2">
        <f>COUNTIFS('Daten Unfälle'!$BJ:$BJ,"&gt;900",'Daten Unfälle'!$BJ:$BJ,"&lt;=1000",'Daten Unfälle'!$BI:$BI,"quer",'Daten Unfälle'!$B:$B,'Auswertung HS'!$B26,'Daten Unfälle'!$M:$M,'Auswertung HS'!$C26)</f>
        <v>0</v>
      </c>
      <c r="N26" s="2">
        <f>COUNTIFS('Daten Unfälle'!$BJ:$BJ,"&gt;1000",'Daten Unfälle'!$BJ:$BJ,"&lt;=2000",'Daten Unfälle'!$BI:$BI,"quer",'Daten Unfälle'!$B:$B,'Auswertung HS'!$B26,'Daten Unfälle'!$M:$M,'Auswertung HS'!$C26)</f>
        <v>0</v>
      </c>
      <c r="O26" s="2">
        <f>COUNTIFS('Daten Unfälle'!$BJ:$BJ,"&gt;2000",'Daten Unfälle'!$BJ:$BJ,"&lt;=3000",'Daten Unfälle'!$BI:$BI,"quer",'Daten Unfälle'!$B:$B,'Auswertung HS'!$B26,'Daten Unfälle'!$M:$M,'Auswertung HS'!$C26)</f>
        <v>0</v>
      </c>
      <c r="P26" s="2">
        <f>COUNTIFS('Daten Unfälle'!$BJ:$BJ,"&gt;3000",'Daten Unfälle'!$BJ:$BJ,"&lt;=4000",'Daten Unfälle'!$BI:$BI,"quer",'Daten Unfälle'!$B:$B,'Auswertung HS'!$B26,'Daten Unfälle'!$M:$M,'Auswertung HS'!$C26)</f>
        <v>0</v>
      </c>
      <c r="Q26" s="2">
        <f>COUNTIFS('Daten Unfälle'!$BJ:$BJ,"&gt;4000",'Daten Unfälle'!$BJ:$BJ,"&lt;=5000",'Daten Unfälle'!$BI:$BI,"quer",'Daten Unfälle'!$B:$B,'Auswertung HS'!$B26,'Daten Unfälle'!$M:$M,'Auswertung HS'!$C26)</f>
        <v>0</v>
      </c>
    </row>
    <row r="27" spans="1:17" hidden="1" x14ac:dyDescent="0.25">
      <c r="A27" s="2" t="s">
        <v>21703</v>
      </c>
      <c r="B27" s="84" t="s">
        <v>87</v>
      </c>
      <c r="C27" s="2" t="s">
        <v>354</v>
      </c>
      <c r="D27" s="2">
        <f>COUNTIFS('Daten Unfälle'!$BJ:$BJ,"&lt;=100",'Daten Unfälle'!$BI:$BI,"quer",'Daten Unfälle'!$B:$B,'Auswertung HS'!$B27,'Daten Unfälle'!$M:$M,'Auswertung HS'!$C27)</f>
        <v>0</v>
      </c>
      <c r="E27" s="2">
        <f>COUNTIFS('Daten Unfälle'!$BJ:$BJ,"&gt;100",'Daten Unfälle'!$BJ:$BJ,"&lt;=200",'Daten Unfälle'!$BI:$BI,"quer",'Daten Unfälle'!$B:$B,'Auswertung HS'!$B27,'Daten Unfälle'!$M:$M,'Auswertung HS'!$C27)</f>
        <v>0</v>
      </c>
      <c r="F27" s="2">
        <f>COUNTIFS('Daten Unfälle'!$BJ:$BJ,"&gt;200",'Daten Unfälle'!$BJ:$BJ,"&lt;=300",'Daten Unfälle'!$BI:$BI,"quer",'Daten Unfälle'!$B:$B,'Auswertung HS'!$B27,'Daten Unfälle'!$M:$M,'Auswertung HS'!$C27)</f>
        <v>0</v>
      </c>
      <c r="G27" s="2">
        <f>COUNTIFS('Daten Unfälle'!$BJ:$BJ,"&gt;300",'Daten Unfälle'!$BJ:$BJ,"&lt;=400",'Daten Unfälle'!$BI:$BI,"quer",'Daten Unfälle'!$B:$B,'Auswertung HS'!$B27,'Daten Unfälle'!$M:$M,'Auswertung HS'!$C27)</f>
        <v>0</v>
      </c>
      <c r="H27" s="2">
        <f>COUNTIFS('Daten Unfälle'!$BJ:$BJ,"&gt;400",'Daten Unfälle'!$BJ:$BJ,"&lt;=500",'Daten Unfälle'!$BI:$BI,"quer",'Daten Unfälle'!$B:$B,'Auswertung HS'!$B27,'Daten Unfälle'!$M:$M,'Auswertung HS'!$C27)</f>
        <v>0</v>
      </c>
      <c r="I27" s="2">
        <f>COUNTIFS('Daten Unfälle'!$BJ:$BJ,"&gt;500",'Daten Unfälle'!$BJ:$BJ,"&lt;=600",'Daten Unfälle'!$BI:$BI,"quer",'Daten Unfälle'!$B:$B,'Auswertung HS'!$B27,'Daten Unfälle'!$M:$M,'Auswertung HS'!$C27)</f>
        <v>0</v>
      </c>
      <c r="J27" s="2">
        <f>COUNTIFS('Daten Unfälle'!$BJ:$BJ,"&gt;600",'Daten Unfälle'!$BJ:$BJ,"&lt;=700",'Daten Unfälle'!$BI:$BI,"quer",'Daten Unfälle'!$B:$B,'Auswertung HS'!$B27,'Daten Unfälle'!$M:$M,'Auswertung HS'!$C27)</f>
        <v>0</v>
      </c>
      <c r="K27" s="2">
        <f>COUNTIFS('Daten Unfälle'!$BJ:$BJ,"&gt;700",'Daten Unfälle'!$BJ:$BJ,"&lt;=800",'Daten Unfälle'!$BI:$BI,"quer",'Daten Unfälle'!$B:$B,'Auswertung HS'!$B27,'Daten Unfälle'!$M:$M,'Auswertung HS'!$C27)</f>
        <v>0</v>
      </c>
      <c r="L27" s="2">
        <f>COUNTIFS('Daten Unfälle'!$BJ:$BJ,"&gt;800",'Daten Unfälle'!$BJ:$BJ,"&lt;=900",'Daten Unfälle'!$BI:$BI,"quer",'Daten Unfälle'!$B:$B,'Auswertung HS'!$B27,'Daten Unfälle'!$M:$M,'Auswertung HS'!$C27)</f>
        <v>0</v>
      </c>
      <c r="M27" s="2">
        <f>COUNTIFS('Daten Unfälle'!$BJ:$BJ,"&gt;900",'Daten Unfälle'!$BJ:$BJ,"&lt;=1000",'Daten Unfälle'!$BI:$BI,"quer",'Daten Unfälle'!$B:$B,'Auswertung HS'!$B27,'Daten Unfälle'!$M:$M,'Auswertung HS'!$C27)</f>
        <v>0</v>
      </c>
      <c r="N27" s="2">
        <f>COUNTIFS('Daten Unfälle'!$BJ:$BJ,"&gt;1000",'Daten Unfälle'!$BJ:$BJ,"&lt;=2000",'Daten Unfälle'!$BI:$BI,"quer",'Daten Unfälle'!$B:$B,'Auswertung HS'!$B27,'Daten Unfälle'!$M:$M,'Auswertung HS'!$C27)</f>
        <v>0</v>
      </c>
      <c r="O27" s="2">
        <f>COUNTIFS('Daten Unfälle'!$BJ:$BJ,"&gt;2000",'Daten Unfälle'!$BJ:$BJ,"&lt;=3000",'Daten Unfälle'!$BI:$BI,"quer",'Daten Unfälle'!$B:$B,'Auswertung HS'!$B27,'Daten Unfälle'!$M:$M,'Auswertung HS'!$C27)</f>
        <v>0</v>
      </c>
      <c r="P27" s="2">
        <f>COUNTIFS('Daten Unfälle'!$BJ:$BJ,"&gt;3000",'Daten Unfälle'!$BJ:$BJ,"&lt;=4000",'Daten Unfälle'!$BI:$BI,"quer",'Daten Unfälle'!$B:$B,'Auswertung HS'!$B27,'Daten Unfälle'!$M:$M,'Auswertung HS'!$C27)</f>
        <v>0</v>
      </c>
      <c r="Q27" s="2">
        <f>COUNTIFS('Daten Unfälle'!$BJ:$BJ,"&gt;4000",'Daten Unfälle'!$BJ:$BJ,"&lt;=5000",'Daten Unfälle'!$BI:$BI,"quer",'Daten Unfälle'!$B:$B,'Auswertung HS'!$B27,'Daten Unfälle'!$M:$M,'Auswertung HS'!$C27)</f>
        <v>0</v>
      </c>
    </row>
    <row r="28" spans="1:17" hidden="1" x14ac:dyDescent="0.25">
      <c r="A28" s="2" t="s">
        <v>21703</v>
      </c>
      <c r="B28" s="84" t="s">
        <v>87</v>
      </c>
      <c r="C28" s="17" t="s">
        <v>139</v>
      </c>
      <c r="D28" s="2">
        <f>COUNTIFS('Daten Unfälle'!$BJ:$BJ,"&lt;=100",'Daten Unfälle'!$BI:$BI,"quer",'Daten Unfälle'!$B:$B,'Auswertung HS'!$B28,'Daten Unfälle'!$M:$M,'Auswertung HS'!$C28)</f>
        <v>0</v>
      </c>
      <c r="E28" s="2">
        <f>COUNTIFS('Daten Unfälle'!$BJ:$BJ,"&gt;100",'Daten Unfälle'!$BJ:$BJ,"&lt;=200",'Daten Unfälle'!$BI:$BI,"quer",'Daten Unfälle'!$B:$B,'Auswertung HS'!$B28,'Daten Unfälle'!$M:$M,'Auswertung HS'!$C28)</f>
        <v>0</v>
      </c>
      <c r="F28" s="2">
        <f>COUNTIFS('Daten Unfälle'!$BJ:$BJ,"&gt;200",'Daten Unfälle'!$BJ:$BJ,"&lt;=300",'Daten Unfälle'!$BI:$BI,"quer",'Daten Unfälle'!$B:$B,'Auswertung HS'!$B28,'Daten Unfälle'!$M:$M,'Auswertung HS'!$C28)</f>
        <v>0</v>
      </c>
      <c r="G28" s="2">
        <f>COUNTIFS('Daten Unfälle'!$BJ:$BJ,"&gt;300",'Daten Unfälle'!$BJ:$BJ,"&lt;=400",'Daten Unfälle'!$BI:$BI,"quer",'Daten Unfälle'!$B:$B,'Auswertung HS'!$B28,'Daten Unfälle'!$M:$M,'Auswertung HS'!$C28)</f>
        <v>0</v>
      </c>
      <c r="H28" s="2">
        <f>COUNTIFS('Daten Unfälle'!$BJ:$BJ,"&gt;400",'Daten Unfälle'!$BJ:$BJ,"&lt;=500",'Daten Unfälle'!$BI:$BI,"quer",'Daten Unfälle'!$B:$B,'Auswertung HS'!$B28,'Daten Unfälle'!$M:$M,'Auswertung HS'!$C28)</f>
        <v>0</v>
      </c>
      <c r="I28" s="2">
        <f>COUNTIFS('Daten Unfälle'!$BJ:$BJ,"&gt;500",'Daten Unfälle'!$BJ:$BJ,"&lt;=600",'Daten Unfälle'!$BI:$BI,"quer",'Daten Unfälle'!$B:$B,'Auswertung HS'!$B28,'Daten Unfälle'!$M:$M,'Auswertung HS'!$C28)</f>
        <v>0</v>
      </c>
      <c r="J28" s="2">
        <f>COUNTIFS('Daten Unfälle'!$BJ:$BJ,"&gt;600",'Daten Unfälle'!$BJ:$BJ,"&lt;=700",'Daten Unfälle'!$BI:$BI,"quer",'Daten Unfälle'!$B:$B,'Auswertung HS'!$B28,'Daten Unfälle'!$M:$M,'Auswertung HS'!$C28)</f>
        <v>0</v>
      </c>
      <c r="K28" s="2">
        <f>COUNTIFS('Daten Unfälle'!$BJ:$BJ,"&gt;700",'Daten Unfälle'!$BJ:$BJ,"&lt;=800",'Daten Unfälle'!$BI:$BI,"quer",'Daten Unfälle'!$B:$B,'Auswertung HS'!$B28,'Daten Unfälle'!$M:$M,'Auswertung HS'!$C28)</f>
        <v>0</v>
      </c>
      <c r="L28" s="2">
        <f>COUNTIFS('Daten Unfälle'!$BJ:$BJ,"&gt;800",'Daten Unfälle'!$BJ:$BJ,"&lt;=900",'Daten Unfälle'!$BI:$BI,"quer",'Daten Unfälle'!$B:$B,'Auswertung HS'!$B28,'Daten Unfälle'!$M:$M,'Auswertung HS'!$C28)</f>
        <v>0</v>
      </c>
      <c r="M28" s="2">
        <f>COUNTIFS('Daten Unfälle'!$BJ:$BJ,"&gt;900",'Daten Unfälle'!$BJ:$BJ,"&lt;=1000",'Daten Unfälle'!$BI:$BI,"quer",'Daten Unfälle'!$B:$B,'Auswertung HS'!$B28,'Daten Unfälle'!$M:$M,'Auswertung HS'!$C28)</f>
        <v>0</v>
      </c>
      <c r="N28" s="2">
        <f>COUNTIFS('Daten Unfälle'!$BJ:$BJ,"&gt;1000",'Daten Unfälle'!$BJ:$BJ,"&lt;=2000",'Daten Unfälle'!$BI:$BI,"quer",'Daten Unfälle'!$B:$B,'Auswertung HS'!$B28,'Daten Unfälle'!$M:$M,'Auswertung HS'!$C28)</f>
        <v>0</v>
      </c>
      <c r="O28" s="2">
        <f>COUNTIFS('Daten Unfälle'!$BJ:$BJ,"&gt;2000",'Daten Unfälle'!$BJ:$BJ,"&lt;=3000",'Daten Unfälle'!$BI:$BI,"quer",'Daten Unfälle'!$B:$B,'Auswertung HS'!$B28,'Daten Unfälle'!$M:$M,'Auswertung HS'!$C28)</f>
        <v>0</v>
      </c>
      <c r="P28" s="2">
        <f>COUNTIFS('Daten Unfälle'!$BJ:$BJ,"&gt;3000",'Daten Unfälle'!$BJ:$BJ,"&lt;=4000",'Daten Unfälle'!$BI:$BI,"quer",'Daten Unfälle'!$B:$B,'Auswertung HS'!$B28,'Daten Unfälle'!$M:$M,'Auswertung HS'!$C28)</f>
        <v>0</v>
      </c>
      <c r="Q28" s="2">
        <f>COUNTIFS('Daten Unfälle'!$BJ:$BJ,"&gt;4000",'Daten Unfälle'!$BJ:$BJ,"&lt;=5000",'Daten Unfälle'!$BI:$BI,"quer",'Daten Unfälle'!$B:$B,'Auswertung HS'!$B28,'Daten Unfälle'!$M:$M,'Auswertung HS'!$C28)</f>
        <v>0</v>
      </c>
    </row>
    <row r="29" spans="1:17" hidden="1" x14ac:dyDescent="0.25">
      <c r="A29" s="2" t="s">
        <v>21703</v>
      </c>
      <c r="B29" s="84" t="s">
        <v>87</v>
      </c>
      <c r="C29" s="17" t="s">
        <v>2774</v>
      </c>
      <c r="D29" s="2">
        <f>COUNTIFS('Daten Unfälle'!$BJ:$BJ,"&lt;=100",'Daten Unfälle'!$BI:$BI,"quer",'Daten Unfälle'!$B:$B,'Auswertung HS'!$B29,'Daten Unfälle'!$M:$M,'Auswertung HS'!$C29)</f>
        <v>0</v>
      </c>
      <c r="E29" s="2">
        <f>COUNTIFS('Daten Unfälle'!$BJ:$BJ,"&gt;100",'Daten Unfälle'!$BJ:$BJ,"&lt;=200",'Daten Unfälle'!$BI:$BI,"quer",'Daten Unfälle'!$B:$B,'Auswertung HS'!$B29,'Daten Unfälle'!$M:$M,'Auswertung HS'!$C29)</f>
        <v>0</v>
      </c>
      <c r="F29" s="2">
        <f>COUNTIFS('Daten Unfälle'!$BJ:$BJ,"&gt;200",'Daten Unfälle'!$BJ:$BJ,"&lt;=300",'Daten Unfälle'!$BI:$BI,"quer",'Daten Unfälle'!$B:$B,'Auswertung HS'!$B29,'Daten Unfälle'!$M:$M,'Auswertung HS'!$C29)</f>
        <v>0</v>
      </c>
      <c r="G29" s="2">
        <f>COUNTIFS('Daten Unfälle'!$BJ:$BJ,"&gt;300",'Daten Unfälle'!$BJ:$BJ,"&lt;=400",'Daten Unfälle'!$BI:$BI,"quer",'Daten Unfälle'!$B:$B,'Auswertung HS'!$B29,'Daten Unfälle'!$M:$M,'Auswertung HS'!$C29)</f>
        <v>0</v>
      </c>
      <c r="H29" s="2">
        <f>COUNTIFS('Daten Unfälle'!$BJ:$BJ,"&gt;400",'Daten Unfälle'!$BJ:$BJ,"&lt;=500",'Daten Unfälle'!$BI:$BI,"quer",'Daten Unfälle'!$B:$B,'Auswertung HS'!$B29,'Daten Unfälle'!$M:$M,'Auswertung HS'!$C29)</f>
        <v>0</v>
      </c>
      <c r="I29" s="2">
        <f>COUNTIFS('Daten Unfälle'!$BJ:$BJ,"&gt;500",'Daten Unfälle'!$BJ:$BJ,"&lt;=600",'Daten Unfälle'!$BI:$BI,"quer",'Daten Unfälle'!$B:$B,'Auswertung HS'!$B29,'Daten Unfälle'!$M:$M,'Auswertung HS'!$C29)</f>
        <v>0</v>
      </c>
      <c r="J29" s="2">
        <f>COUNTIFS('Daten Unfälle'!$BJ:$BJ,"&gt;600",'Daten Unfälle'!$BJ:$BJ,"&lt;=700",'Daten Unfälle'!$BI:$BI,"quer",'Daten Unfälle'!$B:$B,'Auswertung HS'!$B29,'Daten Unfälle'!$M:$M,'Auswertung HS'!$C29)</f>
        <v>0</v>
      </c>
      <c r="K29" s="2">
        <f>COUNTIFS('Daten Unfälle'!$BJ:$BJ,"&gt;700",'Daten Unfälle'!$BJ:$BJ,"&lt;=800",'Daten Unfälle'!$BI:$BI,"quer",'Daten Unfälle'!$B:$B,'Auswertung HS'!$B29,'Daten Unfälle'!$M:$M,'Auswertung HS'!$C29)</f>
        <v>0</v>
      </c>
      <c r="L29" s="2">
        <f>COUNTIFS('Daten Unfälle'!$BJ:$BJ,"&gt;800",'Daten Unfälle'!$BJ:$BJ,"&lt;=900",'Daten Unfälle'!$BI:$BI,"quer",'Daten Unfälle'!$B:$B,'Auswertung HS'!$B29,'Daten Unfälle'!$M:$M,'Auswertung HS'!$C29)</f>
        <v>0</v>
      </c>
      <c r="M29" s="2">
        <f>COUNTIFS('Daten Unfälle'!$BJ:$BJ,"&gt;900",'Daten Unfälle'!$BJ:$BJ,"&lt;=1000",'Daten Unfälle'!$BI:$BI,"quer",'Daten Unfälle'!$B:$B,'Auswertung HS'!$B29,'Daten Unfälle'!$M:$M,'Auswertung HS'!$C29)</f>
        <v>0</v>
      </c>
      <c r="N29" s="2">
        <f>COUNTIFS('Daten Unfälle'!$BJ:$BJ,"&gt;1000",'Daten Unfälle'!$BJ:$BJ,"&lt;=2000",'Daten Unfälle'!$BI:$BI,"quer",'Daten Unfälle'!$B:$B,'Auswertung HS'!$B29,'Daten Unfälle'!$M:$M,'Auswertung HS'!$C29)</f>
        <v>0</v>
      </c>
      <c r="O29" s="2">
        <f>COUNTIFS('Daten Unfälle'!$BJ:$BJ,"&gt;2000",'Daten Unfälle'!$BJ:$BJ,"&lt;=3000",'Daten Unfälle'!$BI:$BI,"quer",'Daten Unfälle'!$B:$B,'Auswertung HS'!$B29,'Daten Unfälle'!$M:$M,'Auswertung HS'!$C29)</f>
        <v>0</v>
      </c>
      <c r="P29" s="2">
        <f>COUNTIFS('Daten Unfälle'!$BJ:$BJ,"&gt;3000",'Daten Unfälle'!$BJ:$BJ,"&lt;=4000",'Daten Unfälle'!$BI:$BI,"quer",'Daten Unfälle'!$B:$B,'Auswertung HS'!$B29,'Daten Unfälle'!$M:$M,'Auswertung HS'!$C29)</f>
        <v>0</v>
      </c>
      <c r="Q29" s="2">
        <f>COUNTIFS('Daten Unfälle'!$BJ:$BJ,"&gt;4000",'Daten Unfälle'!$BJ:$BJ,"&lt;=5000",'Daten Unfälle'!$BI:$BI,"quer",'Daten Unfälle'!$B:$B,'Auswertung HS'!$B29,'Daten Unfälle'!$M:$M,'Auswertung HS'!$C29)</f>
        <v>0</v>
      </c>
    </row>
    <row r="30" spans="1:17" hidden="1" x14ac:dyDescent="0.25">
      <c r="A30" s="2" t="s">
        <v>21703</v>
      </c>
      <c r="B30" s="84" t="s">
        <v>87</v>
      </c>
      <c r="C30" s="241" t="s">
        <v>1312</v>
      </c>
      <c r="D30" s="2">
        <f>COUNTIFS('Daten Unfälle'!$BJ:$BJ,"&lt;=100",'Daten Unfälle'!$BI:$BI,"quer",'Daten Unfälle'!$B:$B,'Auswertung HS'!$B30,'Daten Unfälle'!$M:$M,'Auswertung HS'!$C30)</f>
        <v>0</v>
      </c>
      <c r="E30" s="2">
        <f>COUNTIFS('Daten Unfälle'!$BJ:$BJ,"&gt;100",'Daten Unfälle'!$BJ:$BJ,"&lt;=200",'Daten Unfälle'!$BI:$BI,"quer",'Daten Unfälle'!$B:$B,'Auswertung HS'!$B30,'Daten Unfälle'!$M:$M,'Auswertung HS'!$C30)</f>
        <v>0</v>
      </c>
      <c r="F30" s="2">
        <f>COUNTIFS('Daten Unfälle'!$BJ:$BJ,"&gt;200",'Daten Unfälle'!$BJ:$BJ,"&lt;=300",'Daten Unfälle'!$BI:$BI,"quer",'Daten Unfälle'!$B:$B,'Auswertung HS'!$B30,'Daten Unfälle'!$M:$M,'Auswertung HS'!$C30)</f>
        <v>0</v>
      </c>
      <c r="G30" s="2">
        <f>COUNTIFS('Daten Unfälle'!$BJ:$BJ,"&gt;300",'Daten Unfälle'!$BJ:$BJ,"&lt;=400",'Daten Unfälle'!$BI:$BI,"quer",'Daten Unfälle'!$B:$B,'Auswertung HS'!$B30,'Daten Unfälle'!$M:$M,'Auswertung HS'!$C30)</f>
        <v>0</v>
      </c>
      <c r="H30" s="2">
        <f>COUNTIFS('Daten Unfälle'!$BJ:$BJ,"&gt;400",'Daten Unfälle'!$BJ:$BJ,"&lt;=500",'Daten Unfälle'!$BI:$BI,"quer",'Daten Unfälle'!$B:$B,'Auswertung HS'!$B30,'Daten Unfälle'!$M:$M,'Auswertung HS'!$C30)</f>
        <v>0</v>
      </c>
      <c r="I30" s="2">
        <f>COUNTIFS('Daten Unfälle'!$BJ:$BJ,"&gt;500",'Daten Unfälle'!$BJ:$BJ,"&lt;=600",'Daten Unfälle'!$BI:$BI,"quer",'Daten Unfälle'!$B:$B,'Auswertung HS'!$B30,'Daten Unfälle'!$M:$M,'Auswertung HS'!$C30)</f>
        <v>0</v>
      </c>
      <c r="J30" s="2">
        <f>COUNTIFS('Daten Unfälle'!$BJ:$BJ,"&gt;600",'Daten Unfälle'!$BJ:$BJ,"&lt;=700",'Daten Unfälle'!$BI:$BI,"quer",'Daten Unfälle'!$B:$B,'Auswertung HS'!$B30,'Daten Unfälle'!$M:$M,'Auswertung HS'!$C30)</f>
        <v>0</v>
      </c>
      <c r="K30" s="2">
        <f>COUNTIFS('Daten Unfälle'!$BJ:$BJ,"&gt;700",'Daten Unfälle'!$BJ:$BJ,"&lt;=800",'Daten Unfälle'!$BI:$BI,"quer",'Daten Unfälle'!$B:$B,'Auswertung HS'!$B30,'Daten Unfälle'!$M:$M,'Auswertung HS'!$C30)</f>
        <v>0</v>
      </c>
      <c r="L30" s="2">
        <f>COUNTIFS('Daten Unfälle'!$BJ:$BJ,"&gt;800",'Daten Unfälle'!$BJ:$BJ,"&lt;=900",'Daten Unfälle'!$BI:$BI,"quer",'Daten Unfälle'!$B:$B,'Auswertung HS'!$B30,'Daten Unfälle'!$M:$M,'Auswertung HS'!$C30)</f>
        <v>0</v>
      </c>
      <c r="M30" s="2">
        <f>COUNTIFS('Daten Unfälle'!$BJ:$BJ,"&gt;900",'Daten Unfälle'!$BJ:$BJ,"&lt;=1000",'Daten Unfälle'!$BI:$BI,"quer",'Daten Unfälle'!$B:$B,'Auswertung HS'!$B30,'Daten Unfälle'!$M:$M,'Auswertung HS'!$C30)</f>
        <v>0</v>
      </c>
      <c r="N30" s="2">
        <f>COUNTIFS('Daten Unfälle'!$BJ:$BJ,"&gt;1000",'Daten Unfälle'!$BJ:$BJ,"&lt;=2000",'Daten Unfälle'!$BI:$BI,"quer",'Daten Unfälle'!$B:$B,'Auswertung HS'!$B30,'Daten Unfälle'!$M:$M,'Auswertung HS'!$C30)</f>
        <v>0</v>
      </c>
      <c r="O30" s="2">
        <f>COUNTIFS('Daten Unfälle'!$BJ:$BJ,"&gt;2000",'Daten Unfälle'!$BJ:$BJ,"&lt;=3000",'Daten Unfälle'!$BI:$BI,"quer",'Daten Unfälle'!$B:$B,'Auswertung HS'!$B30,'Daten Unfälle'!$M:$M,'Auswertung HS'!$C30)</f>
        <v>0</v>
      </c>
      <c r="P30" s="2">
        <f>COUNTIFS('Daten Unfälle'!$BJ:$BJ,"&gt;3000",'Daten Unfälle'!$BJ:$BJ,"&lt;=4000",'Daten Unfälle'!$BI:$BI,"quer",'Daten Unfälle'!$B:$B,'Auswertung HS'!$B30,'Daten Unfälle'!$M:$M,'Auswertung HS'!$C30)</f>
        <v>0</v>
      </c>
      <c r="Q30" s="2">
        <f>COUNTIFS('Daten Unfälle'!$BJ:$BJ,"&gt;4000",'Daten Unfälle'!$BJ:$BJ,"&lt;=5000",'Daten Unfälle'!$BI:$BI,"quer",'Daten Unfälle'!$B:$B,'Auswertung HS'!$B30,'Daten Unfälle'!$M:$M,'Auswertung HS'!$C30)</f>
        <v>0</v>
      </c>
    </row>
    <row r="31" spans="1:17" hidden="1" x14ac:dyDescent="0.25">
      <c r="A31" s="2" t="s">
        <v>21703</v>
      </c>
      <c r="B31" s="84" t="s">
        <v>87</v>
      </c>
      <c r="C31" s="242" t="s">
        <v>2721</v>
      </c>
      <c r="D31" s="2">
        <f>COUNTIFS('Daten Unfälle'!$BJ:$BJ,"&lt;=100",'Daten Unfälle'!$BI:$BI,"quer",'Daten Unfälle'!$B:$B,'Auswertung HS'!$B31,'Daten Unfälle'!$M:$M,'Auswertung HS'!$C31)</f>
        <v>0</v>
      </c>
      <c r="E31" s="2">
        <f>COUNTIFS('Daten Unfälle'!$BJ:$BJ,"&gt;100",'Daten Unfälle'!$BJ:$BJ,"&lt;=200",'Daten Unfälle'!$BI:$BI,"quer",'Daten Unfälle'!$B:$B,'Auswertung HS'!$B31,'Daten Unfälle'!$M:$M,'Auswertung HS'!$C31)</f>
        <v>0</v>
      </c>
      <c r="F31" s="2">
        <f>COUNTIFS('Daten Unfälle'!$BJ:$BJ,"&gt;200",'Daten Unfälle'!$BJ:$BJ,"&lt;=300",'Daten Unfälle'!$BI:$BI,"quer",'Daten Unfälle'!$B:$B,'Auswertung HS'!$B31,'Daten Unfälle'!$M:$M,'Auswertung HS'!$C31)</f>
        <v>0</v>
      </c>
      <c r="G31" s="2">
        <f>COUNTIFS('Daten Unfälle'!$BJ:$BJ,"&gt;300",'Daten Unfälle'!$BJ:$BJ,"&lt;=400",'Daten Unfälle'!$BI:$BI,"quer",'Daten Unfälle'!$B:$B,'Auswertung HS'!$B31,'Daten Unfälle'!$M:$M,'Auswertung HS'!$C31)</f>
        <v>0</v>
      </c>
      <c r="H31" s="2">
        <f>COUNTIFS('Daten Unfälle'!$BJ:$BJ,"&gt;400",'Daten Unfälle'!$BJ:$BJ,"&lt;=500",'Daten Unfälle'!$BI:$BI,"quer",'Daten Unfälle'!$B:$B,'Auswertung HS'!$B31,'Daten Unfälle'!$M:$M,'Auswertung HS'!$C31)</f>
        <v>0</v>
      </c>
      <c r="I31" s="2">
        <f>COUNTIFS('Daten Unfälle'!$BJ:$BJ,"&gt;500",'Daten Unfälle'!$BJ:$BJ,"&lt;=600",'Daten Unfälle'!$BI:$BI,"quer",'Daten Unfälle'!$B:$B,'Auswertung HS'!$B31,'Daten Unfälle'!$M:$M,'Auswertung HS'!$C31)</f>
        <v>0</v>
      </c>
      <c r="J31" s="2">
        <f>COUNTIFS('Daten Unfälle'!$BJ:$BJ,"&gt;600",'Daten Unfälle'!$BJ:$BJ,"&lt;=700",'Daten Unfälle'!$BI:$BI,"quer",'Daten Unfälle'!$B:$B,'Auswertung HS'!$B31,'Daten Unfälle'!$M:$M,'Auswertung HS'!$C31)</f>
        <v>0</v>
      </c>
      <c r="K31" s="2">
        <f>COUNTIFS('Daten Unfälle'!$BJ:$BJ,"&gt;700",'Daten Unfälle'!$BJ:$BJ,"&lt;=800",'Daten Unfälle'!$BI:$BI,"quer",'Daten Unfälle'!$B:$B,'Auswertung HS'!$B31,'Daten Unfälle'!$M:$M,'Auswertung HS'!$C31)</f>
        <v>0</v>
      </c>
      <c r="L31" s="2">
        <f>COUNTIFS('Daten Unfälle'!$BJ:$BJ,"&gt;800",'Daten Unfälle'!$BJ:$BJ,"&lt;=900",'Daten Unfälle'!$BI:$BI,"quer",'Daten Unfälle'!$B:$B,'Auswertung HS'!$B31,'Daten Unfälle'!$M:$M,'Auswertung HS'!$C31)</f>
        <v>0</v>
      </c>
      <c r="M31" s="2">
        <f>COUNTIFS('Daten Unfälle'!$BJ:$BJ,"&gt;900",'Daten Unfälle'!$BJ:$BJ,"&lt;=1000",'Daten Unfälle'!$BI:$BI,"quer",'Daten Unfälle'!$B:$B,'Auswertung HS'!$B31,'Daten Unfälle'!$M:$M,'Auswertung HS'!$C31)</f>
        <v>0</v>
      </c>
      <c r="N31" s="2">
        <f>COUNTIFS('Daten Unfälle'!$BJ:$BJ,"&gt;1000",'Daten Unfälle'!$BJ:$BJ,"&lt;=2000",'Daten Unfälle'!$BI:$BI,"quer",'Daten Unfälle'!$B:$B,'Auswertung HS'!$B31,'Daten Unfälle'!$M:$M,'Auswertung HS'!$C31)</f>
        <v>0</v>
      </c>
      <c r="O31" s="2">
        <f>COUNTIFS('Daten Unfälle'!$BJ:$BJ,"&gt;2000",'Daten Unfälle'!$BJ:$BJ,"&lt;=3000",'Daten Unfälle'!$BI:$BI,"quer",'Daten Unfälle'!$B:$B,'Auswertung HS'!$B31,'Daten Unfälle'!$M:$M,'Auswertung HS'!$C31)</f>
        <v>0</v>
      </c>
      <c r="P31" s="2">
        <f>COUNTIFS('Daten Unfälle'!$BJ:$BJ,"&gt;3000",'Daten Unfälle'!$BJ:$BJ,"&lt;=4000",'Daten Unfälle'!$BI:$BI,"quer",'Daten Unfälle'!$B:$B,'Auswertung HS'!$B31,'Daten Unfälle'!$M:$M,'Auswertung HS'!$C31)</f>
        <v>0</v>
      </c>
      <c r="Q31" s="2">
        <f>COUNTIFS('Daten Unfälle'!$BJ:$BJ,"&gt;4000",'Daten Unfälle'!$BJ:$BJ,"&lt;=5000",'Daten Unfälle'!$BI:$BI,"quer",'Daten Unfälle'!$B:$B,'Auswertung HS'!$B31,'Daten Unfälle'!$M:$M,'Auswertung HS'!$C31)</f>
        <v>0</v>
      </c>
    </row>
    <row r="32" spans="1:17" hidden="1" x14ac:dyDescent="0.25">
      <c r="A32" s="2" t="s">
        <v>21703</v>
      </c>
      <c r="B32" s="84" t="s">
        <v>87</v>
      </c>
      <c r="C32" s="242" t="s">
        <v>21534</v>
      </c>
      <c r="D32" s="2">
        <f>COUNTIFS('Daten Unfälle'!$BJ:$BJ,"&lt;=100",'Daten Unfälle'!$BI:$BI,"quer",'Daten Unfälle'!$B:$B,'Auswertung HS'!$B32)</f>
        <v>21</v>
      </c>
      <c r="E32" s="2">
        <f>COUNTIFS('Daten Unfälle'!$BJ:$BJ,"&gt;100",'Daten Unfälle'!$BJ:$BJ,"&lt;=200",'Daten Unfälle'!$BI:$BI,"quer",'Daten Unfälle'!$B:$B,'Auswertung HS'!$B32)</f>
        <v>6</v>
      </c>
      <c r="F32" s="2">
        <f>COUNTIFS('Daten Unfälle'!$BJ:$BJ,"&gt;200",'Daten Unfälle'!$BJ:$BJ,"&lt;=300",'Daten Unfälle'!$BI:$BI,"quer",'Daten Unfälle'!$B:$B,'Auswertung HS'!$B32)</f>
        <v>8</v>
      </c>
      <c r="G32" s="2">
        <f>COUNTIFS('Daten Unfälle'!$BJ:$BJ,"&gt;300",'Daten Unfälle'!$BJ:$BJ,"&lt;=400",'Daten Unfälle'!$BI:$BI,"quer",'Daten Unfälle'!$B:$B,'Auswertung HS'!$B32)</f>
        <v>4</v>
      </c>
      <c r="H32" s="2">
        <f>COUNTIFS('Daten Unfälle'!$BJ:$BJ,"&gt;400",'Daten Unfälle'!$BJ:$BJ,"&lt;=500",'Daten Unfälle'!$BI:$BI,"quer",'Daten Unfälle'!$B:$B,'Auswertung HS'!$B32)</f>
        <v>6</v>
      </c>
      <c r="I32" s="2">
        <f>COUNTIFS('Daten Unfälle'!$BJ:$BJ,"&gt;500",'Daten Unfälle'!$BJ:$BJ,"&lt;=600",'Daten Unfälle'!$BI:$BI,"quer",'Daten Unfälle'!$B:$B,'Auswertung HS'!$B32)</f>
        <v>7</v>
      </c>
      <c r="J32" s="2">
        <f>COUNTIFS('Daten Unfälle'!$BJ:$BJ,"&gt;600",'Daten Unfälle'!$BJ:$BJ,"&lt;=700",'Daten Unfälle'!$BI:$BI,"quer",'Daten Unfälle'!$B:$B,'Auswertung HS'!$B32)</f>
        <v>4</v>
      </c>
      <c r="K32" s="2">
        <f>COUNTIFS('Daten Unfälle'!$BJ:$BJ,"&gt;700",'Daten Unfälle'!$BJ:$BJ,"&lt;=800",'Daten Unfälle'!$BI:$BI,"quer",'Daten Unfälle'!$B:$B,'Auswertung HS'!$B32)</f>
        <v>6</v>
      </c>
      <c r="L32" s="2">
        <f>COUNTIFS('Daten Unfälle'!$BJ:$BJ,"&gt;800",'Daten Unfälle'!$BJ:$BJ,"&lt;=900",'Daten Unfälle'!$BI:$BI,"quer",'Daten Unfälle'!$B:$B,'Auswertung HS'!$B32)</f>
        <v>6</v>
      </c>
      <c r="M32" s="2">
        <f>COUNTIFS('Daten Unfälle'!$BJ:$BJ,"&gt;900",'Daten Unfälle'!$BJ:$BJ,"&lt;=1000",'Daten Unfälle'!$BI:$BI,"quer",'Daten Unfälle'!$B:$B,'Auswertung HS'!$B32)</f>
        <v>6</v>
      </c>
      <c r="N32" s="2">
        <f>COUNTIFS('Daten Unfälle'!$BJ:$BJ,"&gt;1000",'Daten Unfälle'!$BJ:$BJ,"&lt;=2000",'Daten Unfälle'!$BI:$BI,"quer",'Daten Unfälle'!$B:$B,'Auswertung HS'!$B32)</f>
        <v>12</v>
      </c>
      <c r="O32" s="2">
        <f>COUNTIFS('Daten Unfälle'!$BJ:$BJ,"&gt;2000",'Daten Unfälle'!$BJ:$BJ,"&lt;=3000",'Daten Unfälle'!$BI:$BI,"quer",'Daten Unfälle'!$B:$B,'Auswertung HS'!$B32)</f>
        <v>7</v>
      </c>
      <c r="P32" s="2">
        <f>COUNTIFS('Daten Unfälle'!$BJ:$BJ,"&gt;3000",'Daten Unfälle'!$BJ:$BJ,"&lt;=4000",'Daten Unfälle'!$BI:$BI,"quer",'Daten Unfälle'!$B:$B,'Auswertung HS'!$B32)</f>
        <v>3</v>
      </c>
      <c r="Q32" s="2">
        <f>COUNTIFS('Daten Unfälle'!$BJ:$BJ,"&gt;4000",'Daten Unfälle'!$BJ:$BJ,"&lt;=5000",'Daten Unfälle'!$BI:$BI,"quer",'Daten Unfälle'!$B:$B,'Auswertung HS'!$B32)</f>
        <v>1</v>
      </c>
    </row>
    <row r="33" spans="1:17" hidden="1" x14ac:dyDescent="0.25">
      <c r="A33" s="2" t="s">
        <v>21703</v>
      </c>
      <c r="B33" s="84" t="s">
        <v>190</v>
      </c>
      <c r="C33" s="2" t="s">
        <v>74</v>
      </c>
      <c r="D33" s="2">
        <f>COUNTIFS('Daten Unfälle'!$BJ:$BJ,"&lt;=100",'Daten Unfälle'!$BI:$BI,"quer",'Daten Unfälle'!$B:$B,'Auswertung HS'!$B33,'Daten Unfälle'!$M:$M,'Auswertung HS'!$C33)</f>
        <v>3</v>
      </c>
      <c r="E33" s="2">
        <f>COUNTIFS('Daten Unfälle'!$BJ:$BJ,"&gt;100",'Daten Unfälle'!$BJ:$BJ,"&lt;=200",'Daten Unfälle'!$BI:$BI,"quer",'Daten Unfälle'!$B:$B,'Auswertung HS'!$B33,'Daten Unfälle'!$M:$M,'Auswertung HS'!$C33)</f>
        <v>0</v>
      </c>
      <c r="F33" s="2">
        <f>COUNTIFS('Daten Unfälle'!$BJ:$BJ,"&gt;200",'Daten Unfälle'!$BJ:$BJ,"&lt;=300",'Daten Unfälle'!$BI:$BI,"quer",'Daten Unfälle'!$B:$B,'Auswertung HS'!$B33,'Daten Unfälle'!$M:$M,'Auswertung HS'!$C33)</f>
        <v>0</v>
      </c>
      <c r="G33" s="2">
        <f>COUNTIFS('Daten Unfälle'!$BJ:$BJ,"&gt;300",'Daten Unfälle'!$BJ:$BJ,"&lt;=400",'Daten Unfälle'!$BI:$BI,"quer",'Daten Unfälle'!$B:$B,'Auswertung HS'!$B33,'Daten Unfälle'!$M:$M,'Auswertung HS'!$C33)</f>
        <v>0</v>
      </c>
      <c r="H33" s="2">
        <f>COUNTIFS('Daten Unfälle'!$BJ:$BJ,"&gt;400",'Daten Unfälle'!$BJ:$BJ,"&lt;=500",'Daten Unfälle'!$BI:$BI,"quer",'Daten Unfälle'!$B:$B,'Auswertung HS'!$B33,'Daten Unfälle'!$M:$M,'Auswertung HS'!$C33)</f>
        <v>0</v>
      </c>
      <c r="I33" s="2">
        <f>COUNTIFS('Daten Unfälle'!$BJ:$BJ,"&gt;500",'Daten Unfälle'!$BJ:$BJ,"&lt;=600",'Daten Unfälle'!$BI:$BI,"quer",'Daten Unfälle'!$B:$B,'Auswertung HS'!$B33,'Daten Unfälle'!$M:$M,'Auswertung HS'!$C33)</f>
        <v>0</v>
      </c>
      <c r="J33" s="2">
        <f>COUNTIFS('Daten Unfälle'!$BJ:$BJ,"&gt;600",'Daten Unfälle'!$BJ:$BJ,"&lt;=700",'Daten Unfälle'!$BI:$BI,"quer",'Daten Unfälle'!$B:$B,'Auswertung HS'!$B33,'Daten Unfälle'!$M:$M,'Auswertung HS'!$C33)</f>
        <v>1</v>
      </c>
      <c r="K33" s="2">
        <f>COUNTIFS('Daten Unfälle'!$BJ:$BJ,"&gt;700",'Daten Unfälle'!$BJ:$BJ,"&lt;=800",'Daten Unfälle'!$BI:$BI,"quer",'Daten Unfälle'!$B:$B,'Auswertung HS'!$B33,'Daten Unfälle'!$M:$M,'Auswertung HS'!$C33)</f>
        <v>0</v>
      </c>
      <c r="L33" s="2">
        <f>COUNTIFS('Daten Unfälle'!$BJ:$BJ,"&gt;800",'Daten Unfälle'!$BJ:$BJ,"&lt;=900",'Daten Unfälle'!$BI:$BI,"quer",'Daten Unfälle'!$B:$B,'Auswertung HS'!$B33,'Daten Unfälle'!$M:$M,'Auswertung HS'!$C33)</f>
        <v>0</v>
      </c>
      <c r="M33" s="2">
        <f>COUNTIFS('Daten Unfälle'!$BJ:$BJ,"&gt;900",'Daten Unfälle'!$BJ:$BJ,"&lt;=1000",'Daten Unfälle'!$BI:$BI,"quer",'Daten Unfälle'!$B:$B,'Auswertung HS'!$B33,'Daten Unfälle'!$M:$M,'Auswertung HS'!$C33)</f>
        <v>0</v>
      </c>
      <c r="N33" s="2">
        <f>COUNTIFS('Daten Unfälle'!$BJ:$BJ,"&gt;1000",'Daten Unfälle'!$BJ:$BJ,"&lt;=2000",'Daten Unfälle'!$BI:$BI,"quer",'Daten Unfälle'!$B:$B,'Auswertung HS'!$B33,'Daten Unfälle'!$M:$M,'Auswertung HS'!$C33)</f>
        <v>3</v>
      </c>
      <c r="O33" s="2">
        <f>COUNTIFS('Daten Unfälle'!$BJ:$BJ,"&gt;2000",'Daten Unfälle'!$BJ:$BJ,"&lt;=3000",'Daten Unfälle'!$BI:$BI,"quer",'Daten Unfälle'!$B:$B,'Auswertung HS'!$B33,'Daten Unfälle'!$M:$M,'Auswertung HS'!$C33)</f>
        <v>0</v>
      </c>
      <c r="P33" s="2">
        <f>COUNTIFS('Daten Unfälle'!$BJ:$BJ,"&gt;3000",'Daten Unfälle'!$BJ:$BJ,"&lt;=4000",'Daten Unfälle'!$BI:$BI,"quer",'Daten Unfälle'!$B:$B,'Auswertung HS'!$B33,'Daten Unfälle'!$M:$M,'Auswertung HS'!$C33)</f>
        <v>0</v>
      </c>
      <c r="Q33" s="2">
        <f>COUNTIFS('Daten Unfälle'!$BJ:$BJ,"&gt;4000",'Daten Unfälle'!$BJ:$BJ,"&lt;=5000",'Daten Unfälle'!$BI:$BI,"quer",'Daten Unfälle'!$B:$B,'Auswertung HS'!$B33,'Daten Unfälle'!$M:$M,'Auswertung HS'!$C33)</f>
        <v>0</v>
      </c>
    </row>
    <row r="34" spans="1:17" hidden="1" x14ac:dyDescent="0.25">
      <c r="A34" s="2" t="s">
        <v>21703</v>
      </c>
      <c r="B34" s="84" t="s">
        <v>190</v>
      </c>
      <c r="C34" s="2" t="s">
        <v>100</v>
      </c>
      <c r="D34" s="2">
        <f>COUNTIFS('Daten Unfälle'!$BJ:$BJ,"&lt;=100",'Daten Unfälle'!$BI:$BI,"quer",'Daten Unfälle'!$B:$B,'Auswertung HS'!$B34,'Daten Unfälle'!$M:$M,'Auswertung HS'!$C34)</f>
        <v>0</v>
      </c>
      <c r="E34" s="2">
        <f>COUNTIFS('Daten Unfälle'!$BJ:$BJ,"&gt;100",'Daten Unfälle'!$BJ:$BJ,"&lt;=200",'Daten Unfälle'!$BI:$BI,"quer",'Daten Unfälle'!$B:$B,'Auswertung HS'!$B34,'Daten Unfälle'!$M:$M,'Auswertung HS'!$C34)</f>
        <v>0</v>
      </c>
      <c r="F34" s="2">
        <f>COUNTIFS('Daten Unfälle'!$BJ:$BJ,"&gt;200",'Daten Unfälle'!$BJ:$BJ,"&lt;=300",'Daten Unfälle'!$BI:$BI,"quer",'Daten Unfälle'!$B:$B,'Auswertung HS'!$B34,'Daten Unfälle'!$M:$M,'Auswertung HS'!$C34)</f>
        <v>0</v>
      </c>
      <c r="G34" s="2">
        <f>COUNTIFS('Daten Unfälle'!$BJ:$BJ,"&gt;300",'Daten Unfälle'!$BJ:$BJ,"&lt;=400",'Daten Unfälle'!$BI:$BI,"quer",'Daten Unfälle'!$B:$B,'Auswertung HS'!$B34,'Daten Unfälle'!$M:$M,'Auswertung HS'!$C34)</f>
        <v>0</v>
      </c>
      <c r="H34" s="2">
        <f>COUNTIFS('Daten Unfälle'!$BJ:$BJ,"&gt;400",'Daten Unfälle'!$BJ:$BJ,"&lt;=500",'Daten Unfälle'!$BI:$BI,"quer",'Daten Unfälle'!$B:$B,'Auswertung HS'!$B34,'Daten Unfälle'!$M:$M,'Auswertung HS'!$C34)</f>
        <v>0</v>
      </c>
      <c r="I34" s="2">
        <f>COUNTIFS('Daten Unfälle'!$BJ:$BJ,"&gt;500",'Daten Unfälle'!$BJ:$BJ,"&lt;=600",'Daten Unfälle'!$BI:$BI,"quer",'Daten Unfälle'!$B:$B,'Auswertung HS'!$B34,'Daten Unfälle'!$M:$M,'Auswertung HS'!$C34)</f>
        <v>0</v>
      </c>
      <c r="J34" s="2">
        <f>COUNTIFS('Daten Unfälle'!$BJ:$BJ,"&gt;600",'Daten Unfälle'!$BJ:$BJ,"&lt;=700",'Daten Unfälle'!$BI:$BI,"quer",'Daten Unfälle'!$B:$B,'Auswertung HS'!$B34,'Daten Unfälle'!$M:$M,'Auswertung HS'!$C34)</f>
        <v>0</v>
      </c>
      <c r="K34" s="2">
        <f>COUNTIFS('Daten Unfälle'!$BJ:$BJ,"&gt;700",'Daten Unfälle'!$BJ:$BJ,"&lt;=800",'Daten Unfälle'!$BI:$BI,"quer",'Daten Unfälle'!$B:$B,'Auswertung HS'!$B34,'Daten Unfälle'!$M:$M,'Auswertung HS'!$C34)</f>
        <v>0</v>
      </c>
      <c r="L34" s="2">
        <f>COUNTIFS('Daten Unfälle'!$BJ:$BJ,"&gt;800",'Daten Unfälle'!$BJ:$BJ,"&lt;=900",'Daten Unfälle'!$BI:$BI,"quer",'Daten Unfälle'!$B:$B,'Auswertung HS'!$B34,'Daten Unfälle'!$M:$M,'Auswertung HS'!$C34)</f>
        <v>0</v>
      </c>
      <c r="M34" s="2">
        <f>COUNTIFS('Daten Unfälle'!$BJ:$BJ,"&gt;900",'Daten Unfälle'!$BJ:$BJ,"&lt;=1000",'Daten Unfälle'!$BI:$BI,"quer",'Daten Unfälle'!$B:$B,'Auswertung HS'!$B34,'Daten Unfälle'!$M:$M,'Auswertung HS'!$C34)</f>
        <v>0</v>
      </c>
      <c r="N34" s="2">
        <f>COUNTIFS('Daten Unfälle'!$BJ:$BJ,"&gt;1000",'Daten Unfälle'!$BJ:$BJ,"&lt;=2000",'Daten Unfälle'!$BI:$BI,"quer",'Daten Unfälle'!$B:$B,'Auswertung HS'!$B34,'Daten Unfälle'!$M:$M,'Auswertung HS'!$C34)</f>
        <v>0</v>
      </c>
      <c r="O34" s="2">
        <f>COUNTIFS('Daten Unfälle'!$BJ:$BJ,"&gt;2000",'Daten Unfälle'!$BJ:$BJ,"&lt;=3000",'Daten Unfälle'!$BI:$BI,"quer",'Daten Unfälle'!$B:$B,'Auswertung HS'!$B34,'Daten Unfälle'!$M:$M,'Auswertung HS'!$C34)</f>
        <v>0</v>
      </c>
      <c r="P34" s="2">
        <f>COUNTIFS('Daten Unfälle'!$BJ:$BJ,"&gt;3000",'Daten Unfälle'!$BJ:$BJ,"&lt;=4000",'Daten Unfälle'!$BI:$BI,"quer",'Daten Unfälle'!$B:$B,'Auswertung HS'!$B34,'Daten Unfälle'!$M:$M,'Auswertung HS'!$C34)</f>
        <v>0</v>
      </c>
      <c r="Q34" s="2">
        <f>COUNTIFS('Daten Unfälle'!$BJ:$BJ,"&gt;4000",'Daten Unfälle'!$BJ:$BJ,"&lt;=5000",'Daten Unfälle'!$BI:$BI,"quer",'Daten Unfälle'!$B:$B,'Auswertung HS'!$B34,'Daten Unfälle'!$M:$M,'Auswertung HS'!$C34)</f>
        <v>0</v>
      </c>
    </row>
    <row r="35" spans="1:17" hidden="1" x14ac:dyDescent="0.25">
      <c r="A35" s="2" t="s">
        <v>21703</v>
      </c>
      <c r="B35" s="84" t="s">
        <v>190</v>
      </c>
      <c r="C35" s="2" t="s">
        <v>115</v>
      </c>
      <c r="D35" s="2">
        <f>COUNTIFS('Daten Unfälle'!$BJ:$BJ,"&lt;=100",'Daten Unfälle'!$BI:$BI,"quer",'Daten Unfälle'!$B:$B,'Auswertung HS'!$B35,'Daten Unfälle'!$M:$M,'Auswertung HS'!$C35)</f>
        <v>0</v>
      </c>
      <c r="E35" s="2">
        <f>COUNTIFS('Daten Unfälle'!$BJ:$BJ,"&gt;100",'Daten Unfälle'!$BJ:$BJ,"&lt;=200",'Daten Unfälle'!$BI:$BI,"quer",'Daten Unfälle'!$B:$B,'Auswertung HS'!$B35,'Daten Unfälle'!$M:$M,'Auswertung HS'!$C35)</f>
        <v>0</v>
      </c>
      <c r="F35" s="2">
        <f>COUNTIFS('Daten Unfälle'!$BJ:$BJ,"&gt;200",'Daten Unfälle'!$BJ:$BJ,"&lt;=300",'Daten Unfälle'!$BI:$BI,"quer",'Daten Unfälle'!$B:$B,'Auswertung HS'!$B35,'Daten Unfälle'!$M:$M,'Auswertung HS'!$C35)</f>
        <v>0</v>
      </c>
      <c r="G35" s="2">
        <f>COUNTIFS('Daten Unfälle'!$BJ:$BJ,"&gt;300",'Daten Unfälle'!$BJ:$BJ,"&lt;=400",'Daten Unfälle'!$BI:$BI,"quer",'Daten Unfälle'!$B:$B,'Auswertung HS'!$B35,'Daten Unfälle'!$M:$M,'Auswertung HS'!$C35)</f>
        <v>0</v>
      </c>
      <c r="H35" s="2">
        <f>COUNTIFS('Daten Unfälle'!$BJ:$BJ,"&gt;400",'Daten Unfälle'!$BJ:$BJ,"&lt;=500",'Daten Unfälle'!$BI:$BI,"quer",'Daten Unfälle'!$B:$B,'Auswertung HS'!$B35,'Daten Unfälle'!$M:$M,'Auswertung HS'!$C35)</f>
        <v>0</v>
      </c>
      <c r="I35" s="2">
        <f>COUNTIFS('Daten Unfälle'!$BJ:$BJ,"&gt;500",'Daten Unfälle'!$BJ:$BJ,"&lt;=600",'Daten Unfälle'!$BI:$BI,"quer",'Daten Unfälle'!$B:$B,'Auswertung HS'!$B35,'Daten Unfälle'!$M:$M,'Auswertung HS'!$C35)</f>
        <v>0</v>
      </c>
      <c r="J35" s="2">
        <f>COUNTIFS('Daten Unfälle'!$BJ:$BJ,"&gt;600",'Daten Unfälle'!$BJ:$BJ,"&lt;=700",'Daten Unfälle'!$BI:$BI,"quer",'Daten Unfälle'!$B:$B,'Auswertung HS'!$B35,'Daten Unfälle'!$M:$M,'Auswertung HS'!$C35)</f>
        <v>0</v>
      </c>
      <c r="K35" s="2">
        <f>COUNTIFS('Daten Unfälle'!$BJ:$BJ,"&gt;700",'Daten Unfälle'!$BJ:$BJ,"&lt;=800",'Daten Unfälle'!$BI:$BI,"quer",'Daten Unfälle'!$B:$B,'Auswertung HS'!$B35,'Daten Unfälle'!$M:$M,'Auswertung HS'!$C35)</f>
        <v>0</v>
      </c>
      <c r="L35" s="2">
        <f>COUNTIFS('Daten Unfälle'!$BJ:$BJ,"&gt;800",'Daten Unfälle'!$BJ:$BJ,"&lt;=900",'Daten Unfälle'!$BI:$BI,"quer",'Daten Unfälle'!$B:$B,'Auswertung HS'!$B35,'Daten Unfälle'!$M:$M,'Auswertung HS'!$C35)</f>
        <v>0</v>
      </c>
      <c r="M35" s="2">
        <f>COUNTIFS('Daten Unfälle'!$BJ:$BJ,"&gt;900",'Daten Unfälle'!$BJ:$BJ,"&lt;=1000",'Daten Unfälle'!$BI:$BI,"quer",'Daten Unfälle'!$B:$B,'Auswertung HS'!$B35,'Daten Unfälle'!$M:$M,'Auswertung HS'!$C35)</f>
        <v>0</v>
      </c>
      <c r="N35" s="2">
        <f>COUNTIFS('Daten Unfälle'!$BJ:$BJ,"&gt;1000",'Daten Unfälle'!$BJ:$BJ,"&lt;=2000",'Daten Unfälle'!$BI:$BI,"quer",'Daten Unfälle'!$B:$B,'Auswertung HS'!$B35,'Daten Unfälle'!$M:$M,'Auswertung HS'!$C35)</f>
        <v>0</v>
      </c>
      <c r="O35" s="2">
        <f>COUNTIFS('Daten Unfälle'!$BJ:$BJ,"&gt;2000",'Daten Unfälle'!$BJ:$BJ,"&lt;=3000",'Daten Unfälle'!$BI:$BI,"quer",'Daten Unfälle'!$B:$B,'Auswertung HS'!$B35,'Daten Unfälle'!$M:$M,'Auswertung HS'!$C35)</f>
        <v>0</v>
      </c>
      <c r="P35" s="2">
        <f>COUNTIFS('Daten Unfälle'!$BJ:$BJ,"&gt;3000",'Daten Unfälle'!$BJ:$BJ,"&lt;=4000",'Daten Unfälle'!$BI:$BI,"quer",'Daten Unfälle'!$B:$B,'Auswertung HS'!$B35,'Daten Unfälle'!$M:$M,'Auswertung HS'!$C35)</f>
        <v>0</v>
      </c>
      <c r="Q35" s="2">
        <f>COUNTIFS('Daten Unfälle'!$BJ:$BJ,"&gt;4000",'Daten Unfälle'!$BJ:$BJ,"&lt;=5000",'Daten Unfälle'!$BI:$BI,"quer",'Daten Unfälle'!$B:$B,'Auswertung HS'!$B35,'Daten Unfälle'!$M:$M,'Auswertung HS'!$C35)</f>
        <v>0</v>
      </c>
    </row>
    <row r="36" spans="1:17" hidden="1" x14ac:dyDescent="0.25">
      <c r="A36" s="2" t="s">
        <v>21703</v>
      </c>
      <c r="B36" s="84" t="s">
        <v>190</v>
      </c>
      <c r="C36" s="2" t="s">
        <v>208</v>
      </c>
      <c r="D36" s="2">
        <f>COUNTIFS('Daten Unfälle'!$BJ:$BJ,"&lt;=100",'Daten Unfälle'!$BI:$BI,"quer",'Daten Unfälle'!$B:$B,'Auswertung HS'!$B36,'Daten Unfälle'!$M:$M,'Auswertung HS'!$C36)</f>
        <v>0</v>
      </c>
      <c r="E36" s="2">
        <f>COUNTIFS('Daten Unfälle'!$BJ:$BJ,"&gt;100",'Daten Unfälle'!$BJ:$BJ,"&lt;=200",'Daten Unfälle'!$BI:$BI,"quer",'Daten Unfälle'!$B:$B,'Auswertung HS'!$B36,'Daten Unfälle'!$M:$M,'Auswertung HS'!$C36)</f>
        <v>0</v>
      </c>
      <c r="F36" s="2">
        <f>COUNTIFS('Daten Unfälle'!$BJ:$BJ,"&gt;200",'Daten Unfälle'!$BJ:$BJ,"&lt;=300",'Daten Unfälle'!$BI:$BI,"quer",'Daten Unfälle'!$B:$B,'Auswertung HS'!$B36,'Daten Unfälle'!$M:$M,'Auswertung HS'!$C36)</f>
        <v>0</v>
      </c>
      <c r="G36" s="2">
        <f>COUNTIFS('Daten Unfälle'!$BJ:$BJ,"&gt;300",'Daten Unfälle'!$BJ:$BJ,"&lt;=400",'Daten Unfälle'!$BI:$BI,"quer",'Daten Unfälle'!$B:$B,'Auswertung HS'!$B36,'Daten Unfälle'!$M:$M,'Auswertung HS'!$C36)</f>
        <v>0</v>
      </c>
      <c r="H36" s="2">
        <f>COUNTIFS('Daten Unfälle'!$BJ:$BJ,"&gt;400",'Daten Unfälle'!$BJ:$BJ,"&lt;=500",'Daten Unfälle'!$BI:$BI,"quer",'Daten Unfälle'!$B:$B,'Auswertung HS'!$B36,'Daten Unfälle'!$M:$M,'Auswertung HS'!$C36)</f>
        <v>0</v>
      </c>
      <c r="I36" s="2">
        <f>COUNTIFS('Daten Unfälle'!$BJ:$BJ,"&gt;500",'Daten Unfälle'!$BJ:$BJ,"&lt;=600",'Daten Unfälle'!$BI:$BI,"quer",'Daten Unfälle'!$B:$B,'Auswertung HS'!$B36,'Daten Unfälle'!$M:$M,'Auswertung HS'!$C36)</f>
        <v>0</v>
      </c>
      <c r="J36" s="2">
        <f>COUNTIFS('Daten Unfälle'!$BJ:$BJ,"&gt;600",'Daten Unfälle'!$BJ:$BJ,"&lt;=700",'Daten Unfälle'!$BI:$BI,"quer",'Daten Unfälle'!$B:$B,'Auswertung HS'!$B36,'Daten Unfälle'!$M:$M,'Auswertung HS'!$C36)</f>
        <v>0</v>
      </c>
      <c r="K36" s="2">
        <f>COUNTIFS('Daten Unfälle'!$BJ:$BJ,"&gt;700",'Daten Unfälle'!$BJ:$BJ,"&lt;=800",'Daten Unfälle'!$BI:$BI,"quer",'Daten Unfälle'!$B:$B,'Auswertung HS'!$B36,'Daten Unfälle'!$M:$M,'Auswertung HS'!$C36)</f>
        <v>0</v>
      </c>
      <c r="L36" s="2">
        <f>COUNTIFS('Daten Unfälle'!$BJ:$BJ,"&gt;800",'Daten Unfälle'!$BJ:$BJ,"&lt;=900",'Daten Unfälle'!$BI:$BI,"quer",'Daten Unfälle'!$B:$B,'Auswertung HS'!$B36,'Daten Unfälle'!$M:$M,'Auswertung HS'!$C36)</f>
        <v>0</v>
      </c>
      <c r="M36" s="2">
        <f>COUNTIFS('Daten Unfälle'!$BJ:$BJ,"&gt;900",'Daten Unfälle'!$BJ:$BJ,"&lt;=1000",'Daten Unfälle'!$BI:$BI,"quer",'Daten Unfälle'!$B:$B,'Auswertung HS'!$B36,'Daten Unfälle'!$M:$M,'Auswertung HS'!$C36)</f>
        <v>0</v>
      </c>
      <c r="N36" s="2">
        <f>COUNTIFS('Daten Unfälle'!$BJ:$BJ,"&gt;1000",'Daten Unfälle'!$BJ:$BJ,"&lt;=2000",'Daten Unfälle'!$BI:$BI,"quer",'Daten Unfälle'!$B:$B,'Auswertung HS'!$B36,'Daten Unfälle'!$M:$M,'Auswertung HS'!$C36)</f>
        <v>0</v>
      </c>
      <c r="O36" s="2">
        <f>COUNTIFS('Daten Unfälle'!$BJ:$BJ,"&gt;2000",'Daten Unfälle'!$BJ:$BJ,"&lt;=3000",'Daten Unfälle'!$BI:$BI,"quer",'Daten Unfälle'!$B:$B,'Auswertung HS'!$B36,'Daten Unfälle'!$M:$M,'Auswertung HS'!$C36)</f>
        <v>0</v>
      </c>
      <c r="P36" s="2">
        <f>COUNTIFS('Daten Unfälle'!$BJ:$BJ,"&gt;3000",'Daten Unfälle'!$BJ:$BJ,"&lt;=4000",'Daten Unfälle'!$BI:$BI,"quer",'Daten Unfälle'!$B:$B,'Auswertung HS'!$B36,'Daten Unfälle'!$M:$M,'Auswertung HS'!$C36)</f>
        <v>0</v>
      </c>
      <c r="Q36" s="2">
        <f>COUNTIFS('Daten Unfälle'!$BJ:$BJ,"&gt;4000",'Daten Unfälle'!$BJ:$BJ,"&lt;=5000",'Daten Unfälle'!$BI:$BI,"quer",'Daten Unfälle'!$B:$B,'Auswertung HS'!$B36,'Daten Unfälle'!$M:$M,'Auswertung HS'!$C36)</f>
        <v>0</v>
      </c>
    </row>
    <row r="37" spans="1:17" hidden="1" x14ac:dyDescent="0.25">
      <c r="A37" s="2" t="s">
        <v>21703</v>
      </c>
      <c r="B37" s="84" t="s">
        <v>190</v>
      </c>
      <c r="C37" s="2" t="s">
        <v>354</v>
      </c>
      <c r="D37" s="2">
        <f>COUNTIFS('Daten Unfälle'!$BJ:$BJ,"&lt;=100",'Daten Unfälle'!$BI:$BI,"quer",'Daten Unfälle'!$B:$B,'Auswertung HS'!$B37,'Daten Unfälle'!$M:$M,'Auswertung HS'!$C37)</f>
        <v>0</v>
      </c>
      <c r="E37" s="2">
        <f>COUNTIFS('Daten Unfälle'!$BJ:$BJ,"&gt;100",'Daten Unfälle'!$BJ:$BJ,"&lt;=200",'Daten Unfälle'!$BI:$BI,"quer",'Daten Unfälle'!$B:$B,'Auswertung HS'!$B37,'Daten Unfälle'!$M:$M,'Auswertung HS'!$C37)</f>
        <v>0</v>
      </c>
      <c r="F37" s="2">
        <f>COUNTIFS('Daten Unfälle'!$BJ:$BJ,"&gt;200",'Daten Unfälle'!$BJ:$BJ,"&lt;=300",'Daten Unfälle'!$BI:$BI,"quer",'Daten Unfälle'!$B:$B,'Auswertung HS'!$B37,'Daten Unfälle'!$M:$M,'Auswertung HS'!$C37)</f>
        <v>0</v>
      </c>
      <c r="G37" s="2">
        <f>COUNTIFS('Daten Unfälle'!$BJ:$BJ,"&gt;300",'Daten Unfälle'!$BJ:$BJ,"&lt;=400",'Daten Unfälle'!$BI:$BI,"quer",'Daten Unfälle'!$B:$B,'Auswertung HS'!$B37,'Daten Unfälle'!$M:$M,'Auswertung HS'!$C37)</f>
        <v>0</v>
      </c>
      <c r="H37" s="2">
        <f>COUNTIFS('Daten Unfälle'!$BJ:$BJ,"&gt;400",'Daten Unfälle'!$BJ:$BJ,"&lt;=500",'Daten Unfälle'!$BI:$BI,"quer",'Daten Unfälle'!$B:$B,'Auswertung HS'!$B37,'Daten Unfälle'!$M:$M,'Auswertung HS'!$C37)</f>
        <v>0</v>
      </c>
      <c r="I37" s="2">
        <f>COUNTIFS('Daten Unfälle'!$BJ:$BJ,"&gt;500",'Daten Unfälle'!$BJ:$BJ,"&lt;=600",'Daten Unfälle'!$BI:$BI,"quer",'Daten Unfälle'!$B:$B,'Auswertung HS'!$B37,'Daten Unfälle'!$M:$M,'Auswertung HS'!$C37)</f>
        <v>0</v>
      </c>
      <c r="J37" s="2">
        <f>COUNTIFS('Daten Unfälle'!$BJ:$BJ,"&gt;600",'Daten Unfälle'!$BJ:$BJ,"&lt;=700",'Daten Unfälle'!$BI:$BI,"quer",'Daten Unfälle'!$B:$B,'Auswertung HS'!$B37,'Daten Unfälle'!$M:$M,'Auswertung HS'!$C37)</f>
        <v>0</v>
      </c>
      <c r="K37" s="2">
        <f>COUNTIFS('Daten Unfälle'!$BJ:$BJ,"&gt;700",'Daten Unfälle'!$BJ:$BJ,"&lt;=800",'Daten Unfälle'!$BI:$BI,"quer",'Daten Unfälle'!$B:$B,'Auswertung HS'!$B37,'Daten Unfälle'!$M:$M,'Auswertung HS'!$C37)</f>
        <v>0</v>
      </c>
      <c r="L37" s="2">
        <f>COUNTIFS('Daten Unfälle'!$BJ:$BJ,"&gt;800",'Daten Unfälle'!$BJ:$BJ,"&lt;=900",'Daten Unfälle'!$BI:$BI,"quer",'Daten Unfälle'!$B:$B,'Auswertung HS'!$B37,'Daten Unfälle'!$M:$M,'Auswertung HS'!$C37)</f>
        <v>0</v>
      </c>
      <c r="M37" s="2">
        <f>COUNTIFS('Daten Unfälle'!$BJ:$BJ,"&gt;900",'Daten Unfälle'!$BJ:$BJ,"&lt;=1000",'Daten Unfälle'!$BI:$BI,"quer",'Daten Unfälle'!$B:$B,'Auswertung HS'!$B37,'Daten Unfälle'!$M:$M,'Auswertung HS'!$C37)</f>
        <v>0</v>
      </c>
      <c r="N37" s="2">
        <f>COUNTIFS('Daten Unfälle'!$BJ:$BJ,"&gt;1000",'Daten Unfälle'!$BJ:$BJ,"&lt;=2000",'Daten Unfälle'!$BI:$BI,"quer",'Daten Unfälle'!$B:$B,'Auswertung HS'!$B37,'Daten Unfälle'!$M:$M,'Auswertung HS'!$C37)</f>
        <v>0</v>
      </c>
      <c r="O37" s="2">
        <f>COUNTIFS('Daten Unfälle'!$BJ:$BJ,"&gt;2000",'Daten Unfälle'!$BJ:$BJ,"&lt;=3000",'Daten Unfälle'!$BI:$BI,"quer",'Daten Unfälle'!$B:$B,'Auswertung HS'!$B37,'Daten Unfälle'!$M:$M,'Auswertung HS'!$C37)</f>
        <v>0</v>
      </c>
      <c r="P37" s="2">
        <f>COUNTIFS('Daten Unfälle'!$BJ:$BJ,"&gt;3000",'Daten Unfälle'!$BJ:$BJ,"&lt;=4000",'Daten Unfälle'!$BI:$BI,"quer",'Daten Unfälle'!$B:$B,'Auswertung HS'!$B37,'Daten Unfälle'!$M:$M,'Auswertung HS'!$C37)</f>
        <v>0</v>
      </c>
      <c r="Q37" s="2">
        <f>COUNTIFS('Daten Unfälle'!$BJ:$BJ,"&gt;4000",'Daten Unfälle'!$BJ:$BJ,"&lt;=5000",'Daten Unfälle'!$BI:$BI,"quer",'Daten Unfälle'!$B:$B,'Auswertung HS'!$B37,'Daten Unfälle'!$M:$M,'Auswertung HS'!$C37)</f>
        <v>0</v>
      </c>
    </row>
    <row r="38" spans="1:17" hidden="1" x14ac:dyDescent="0.25">
      <c r="A38" s="2" t="s">
        <v>21703</v>
      </c>
      <c r="B38" s="84" t="s">
        <v>190</v>
      </c>
      <c r="C38" s="17" t="s">
        <v>139</v>
      </c>
      <c r="D38" s="2">
        <f>COUNTIFS('Daten Unfälle'!$BJ:$BJ,"&lt;=100",'Daten Unfälle'!$BI:$BI,"quer",'Daten Unfälle'!$B:$B,'Auswertung HS'!$B38,'Daten Unfälle'!$M:$M,'Auswertung HS'!$C38)</f>
        <v>0</v>
      </c>
      <c r="E38" s="2">
        <f>COUNTIFS('Daten Unfälle'!$BJ:$BJ,"&gt;100",'Daten Unfälle'!$BJ:$BJ,"&lt;=200",'Daten Unfälle'!$BI:$BI,"quer",'Daten Unfälle'!$B:$B,'Auswertung HS'!$B38,'Daten Unfälle'!$M:$M,'Auswertung HS'!$C38)</f>
        <v>0</v>
      </c>
      <c r="F38" s="2">
        <f>COUNTIFS('Daten Unfälle'!$BJ:$BJ,"&gt;200",'Daten Unfälle'!$BJ:$BJ,"&lt;=300",'Daten Unfälle'!$BI:$BI,"quer",'Daten Unfälle'!$B:$B,'Auswertung HS'!$B38,'Daten Unfälle'!$M:$M,'Auswertung HS'!$C38)</f>
        <v>0</v>
      </c>
      <c r="G38" s="2">
        <f>COUNTIFS('Daten Unfälle'!$BJ:$BJ,"&gt;300",'Daten Unfälle'!$BJ:$BJ,"&lt;=400",'Daten Unfälle'!$BI:$BI,"quer",'Daten Unfälle'!$B:$B,'Auswertung HS'!$B38,'Daten Unfälle'!$M:$M,'Auswertung HS'!$C38)</f>
        <v>0</v>
      </c>
      <c r="H38" s="2">
        <f>COUNTIFS('Daten Unfälle'!$BJ:$BJ,"&gt;400",'Daten Unfälle'!$BJ:$BJ,"&lt;=500",'Daten Unfälle'!$BI:$BI,"quer",'Daten Unfälle'!$B:$B,'Auswertung HS'!$B38,'Daten Unfälle'!$M:$M,'Auswertung HS'!$C38)</f>
        <v>0</v>
      </c>
      <c r="I38" s="2">
        <f>COUNTIFS('Daten Unfälle'!$BJ:$BJ,"&gt;500",'Daten Unfälle'!$BJ:$BJ,"&lt;=600",'Daten Unfälle'!$BI:$BI,"quer",'Daten Unfälle'!$B:$B,'Auswertung HS'!$B38,'Daten Unfälle'!$M:$M,'Auswertung HS'!$C38)</f>
        <v>0</v>
      </c>
      <c r="J38" s="2">
        <f>COUNTIFS('Daten Unfälle'!$BJ:$BJ,"&gt;600",'Daten Unfälle'!$BJ:$BJ,"&lt;=700",'Daten Unfälle'!$BI:$BI,"quer",'Daten Unfälle'!$B:$B,'Auswertung HS'!$B38,'Daten Unfälle'!$M:$M,'Auswertung HS'!$C38)</f>
        <v>0</v>
      </c>
      <c r="K38" s="2">
        <f>COUNTIFS('Daten Unfälle'!$BJ:$BJ,"&gt;700",'Daten Unfälle'!$BJ:$BJ,"&lt;=800",'Daten Unfälle'!$BI:$BI,"quer",'Daten Unfälle'!$B:$B,'Auswertung HS'!$B38,'Daten Unfälle'!$M:$M,'Auswertung HS'!$C38)</f>
        <v>0</v>
      </c>
      <c r="L38" s="2">
        <f>COUNTIFS('Daten Unfälle'!$BJ:$BJ,"&gt;800",'Daten Unfälle'!$BJ:$BJ,"&lt;=900",'Daten Unfälle'!$BI:$BI,"quer",'Daten Unfälle'!$B:$B,'Auswertung HS'!$B38,'Daten Unfälle'!$M:$M,'Auswertung HS'!$C38)</f>
        <v>0</v>
      </c>
      <c r="M38" s="2">
        <f>COUNTIFS('Daten Unfälle'!$BJ:$BJ,"&gt;900",'Daten Unfälle'!$BJ:$BJ,"&lt;=1000",'Daten Unfälle'!$BI:$BI,"quer",'Daten Unfälle'!$B:$B,'Auswertung HS'!$B38,'Daten Unfälle'!$M:$M,'Auswertung HS'!$C38)</f>
        <v>0</v>
      </c>
      <c r="N38" s="2">
        <f>COUNTIFS('Daten Unfälle'!$BJ:$BJ,"&gt;1000",'Daten Unfälle'!$BJ:$BJ,"&lt;=2000",'Daten Unfälle'!$BI:$BI,"quer",'Daten Unfälle'!$B:$B,'Auswertung HS'!$B38,'Daten Unfälle'!$M:$M,'Auswertung HS'!$C38)</f>
        <v>0</v>
      </c>
      <c r="O38" s="2">
        <f>COUNTIFS('Daten Unfälle'!$BJ:$BJ,"&gt;2000",'Daten Unfälle'!$BJ:$BJ,"&lt;=3000",'Daten Unfälle'!$BI:$BI,"quer",'Daten Unfälle'!$B:$B,'Auswertung HS'!$B38,'Daten Unfälle'!$M:$M,'Auswertung HS'!$C38)</f>
        <v>0</v>
      </c>
      <c r="P38" s="2">
        <f>COUNTIFS('Daten Unfälle'!$BJ:$BJ,"&gt;3000",'Daten Unfälle'!$BJ:$BJ,"&lt;=4000",'Daten Unfälle'!$BI:$BI,"quer",'Daten Unfälle'!$B:$B,'Auswertung HS'!$B38,'Daten Unfälle'!$M:$M,'Auswertung HS'!$C38)</f>
        <v>0</v>
      </c>
      <c r="Q38" s="2">
        <f>COUNTIFS('Daten Unfälle'!$BJ:$BJ,"&gt;4000",'Daten Unfälle'!$BJ:$BJ,"&lt;=5000",'Daten Unfälle'!$BI:$BI,"quer",'Daten Unfälle'!$B:$B,'Auswertung HS'!$B38,'Daten Unfälle'!$M:$M,'Auswertung HS'!$C38)</f>
        <v>0</v>
      </c>
    </row>
    <row r="39" spans="1:17" hidden="1" x14ac:dyDescent="0.25">
      <c r="A39" s="2" t="s">
        <v>21703</v>
      </c>
      <c r="B39" s="84" t="s">
        <v>190</v>
      </c>
      <c r="C39" s="17" t="s">
        <v>2774</v>
      </c>
      <c r="D39" s="2">
        <f>COUNTIFS('Daten Unfälle'!$BJ:$BJ,"&lt;=100",'Daten Unfälle'!$BI:$BI,"quer",'Daten Unfälle'!$B:$B,'Auswertung HS'!$B39,'Daten Unfälle'!$M:$M,'Auswertung HS'!$C39)</f>
        <v>0</v>
      </c>
      <c r="E39" s="2">
        <f>COUNTIFS('Daten Unfälle'!$BJ:$BJ,"&gt;100",'Daten Unfälle'!$BJ:$BJ,"&lt;=200",'Daten Unfälle'!$BI:$BI,"quer",'Daten Unfälle'!$B:$B,'Auswertung HS'!$B39,'Daten Unfälle'!$M:$M,'Auswertung HS'!$C39)</f>
        <v>0</v>
      </c>
      <c r="F39" s="2">
        <f>COUNTIFS('Daten Unfälle'!$BJ:$BJ,"&gt;200",'Daten Unfälle'!$BJ:$BJ,"&lt;=300",'Daten Unfälle'!$BI:$BI,"quer",'Daten Unfälle'!$B:$B,'Auswertung HS'!$B39,'Daten Unfälle'!$M:$M,'Auswertung HS'!$C39)</f>
        <v>0</v>
      </c>
      <c r="G39" s="2">
        <f>COUNTIFS('Daten Unfälle'!$BJ:$BJ,"&gt;300",'Daten Unfälle'!$BJ:$BJ,"&lt;=400",'Daten Unfälle'!$BI:$BI,"quer",'Daten Unfälle'!$B:$B,'Auswertung HS'!$B39,'Daten Unfälle'!$M:$M,'Auswertung HS'!$C39)</f>
        <v>0</v>
      </c>
      <c r="H39" s="2">
        <f>COUNTIFS('Daten Unfälle'!$BJ:$BJ,"&gt;400",'Daten Unfälle'!$BJ:$BJ,"&lt;=500",'Daten Unfälle'!$BI:$BI,"quer",'Daten Unfälle'!$B:$B,'Auswertung HS'!$B39,'Daten Unfälle'!$M:$M,'Auswertung HS'!$C39)</f>
        <v>0</v>
      </c>
      <c r="I39" s="2">
        <f>COUNTIFS('Daten Unfälle'!$BJ:$BJ,"&gt;500",'Daten Unfälle'!$BJ:$BJ,"&lt;=600",'Daten Unfälle'!$BI:$BI,"quer",'Daten Unfälle'!$B:$B,'Auswertung HS'!$B39,'Daten Unfälle'!$M:$M,'Auswertung HS'!$C39)</f>
        <v>0</v>
      </c>
      <c r="J39" s="2">
        <f>COUNTIFS('Daten Unfälle'!$BJ:$BJ,"&gt;600",'Daten Unfälle'!$BJ:$BJ,"&lt;=700",'Daten Unfälle'!$BI:$BI,"quer",'Daten Unfälle'!$B:$B,'Auswertung HS'!$B39,'Daten Unfälle'!$M:$M,'Auswertung HS'!$C39)</f>
        <v>0</v>
      </c>
      <c r="K39" s="2">
        <f>COUNTIFS('Daten Unfälle'!$BJ:$BJ,"&gt;700",'Daten Unfälle'!$BJ:$BJ,"&lt;=800",'Daten Unfälle'!$BI:$BI,"quer",'Daten Unfälle'!$B:$B,'Auswertung HS'!$B39,'Daten Unfälle'!$M:$M,'Auswertung HS'!$C39)</f>
        <v>0</v>
      </c>
      <c r="L39" s="2">
        <f>COUNTIFS('Daten Unfälle'!$BJ:$BJ,"&gt;800",'Daten Unfälle'!$BJ:$BJ,"&lt;=900",'Daten Unfälle'!$BI:$BI,"quer",'Daten Unfälle'!$B:$B,'Auswertung HS'!$B39,'Daten Unfälle'!$M:$M,'Auswertung HS'!$C39)</f>
        <v>0</v>
      </c>
      <c r="M39" s="2">
        <f>COUNTIFS('Daten Unfälle'!$BJ:$BJ,"&gt;900",'Daten Unfälle'!$BJ:$BJ,"&lt;=1000",'Daten Unfälle'!$BI:$BI,"quer",'Daten Unfälle'!$B:$B,'Auswertung HS'!$B39,'Daten Unfälle'!$M:$M,'Auswertung HS'!$C39)</f>
        <v>0</v>
      </c>
      <c r="N39" s="2">
        <f>COUNTIFS('Daten Unfälle'!$BJ:$BJ,"&gt;1000",'Daten Unfälle'!$BJ:$BJ,"&lt;=2000",'Daten Unfälle'!$BI:$BI,"quer",'Daten Unfälle'!$B:$B,'Auswertung HS'!$B39,'Daten Unfälle'!$M:$M,'Auswertung HS'!$C39)</f>
        <v>0</v>
      </c>
      <c r="O39" s="2">
        <f>COUNTIFS('Daten Unfälle'!$BJ:$BJ,"&gt;2000",'Daten Unfälle'!$BJ:$BJ,"&lt;=3000",'Daten Unfälle'!$BI:$BI,"quer",'Daten Unfälle'!$B:$B,'Auswertung HS'!$B39,'Daten Unfälle'!$M:$M,'Auswertung HS'!$C39)</f>
        <v>0</v>
      </c>
      <c r="P39" s="2">
        <f>COUNTIFS('Daten Unfälle'!$BJ:$BJ,"&gt;3000",'Daten Unfälle'!$BJ:$BJ,"&lt;=4000",'Daten Unfälle'!$BI:$BI,"quer",'Daten Unfälle'!$B:$B,'Auswertung HS'!$B39,'Daten Unfälle'!$M:$M,'Auswertung HS'!$C39)</f>
        <v>0</v>
      </c>
      <c r="Q39" s="2">
        <f>COUNTIFS('Daten Unfälle'!$BJ:$BJ,"&gt;4000",'Daten Unfälle'!$BJ:$BJ,"&lt;=5000",'Daten Unfälle'!$BI:$BI,"quer",'Daten Unfälle'!$B:$B,'Auswertung HS'!$B39,'Daten Unfälle'!$M:$M,'Auswertung HS'!$C39)</f>
        <v>0</v>
      </c>
    </row>
    <row r="40" spans="1:17" hidden="1" x14ac:dyDescent="0.25">
      <c r="A40" s="2" t="s">
        <v>21703</v>
      </c>
      <c r="B40" s="84" t="s">
        <v>190</v>
      </c>
      <c r="C40" s="241" t="s">
        <v>1312</v>
      </c>
      <c r="D40" s="2">
        <f>COUNTIFS('Daten Unfälle'!$BJ:$BJ,"&lt;=100",'Daten Unfälle'!$BI:$BI,"quer",'Daten Unfälle'!$B:$B,'Auswertung HS'!$B40,'Daten Unfälle'!$M:$M,'Auswertung HS'!$C40)</f>
        <v>0</v>
      </c>
      <c r="E40" s="2">
        <f>COUNTIFS('Daten Unfälle'!$BJ:$BJ,"&gt;100",'Daten Unfälle'!$BJ:$BJ,"&lt;=200",'Daten Unfälle'!$BI:$BI,"quer",'Daten Unfälle'!$B:$B,'Auswertung HS'!$B40,'Daten Unfälle'!$M:$M,'Auswertung HS'!$C40)</f>
        <v>0</v>
      </c>
      <c r="F40" s="2">
        <f>COUNTIFS('Daten Unfälle'!$BJ:$BJ,"&gt;200",'Daten Unfälle'!$BJ:$BJ,"&lt;=300",'Daten Unfälle'!$BI:$BI,"quer",'Daten Unfälle'!$B:$B,'Auswertung HS'!$B40,'Daten Unfälle'!$M:$M,'Auswertung HS'!$C40)</f>
        <v>0</v>
      </c>
      <c r="G40" s="2">
        <f>COUNTIFS('Daten Unfälle'!$BJ:$BJ,"&gt;300",'Daten Unfälle'!$BJ:$BJ,"&lt;=400",'Daten Unfälle'!$BI:$BI,"quer",'Daten Unfälle'!$B:$B,'Auswertung HS'!$B40,'Daten Unfälle'!$M:$M,'Auswertung HS'!$C40)</f>
        <v>0</v>
      </c>
      <c r="H40" s="2">
        <f>COUNTIFS('Daten Unfälle'!$BJ:$BJ,"&gt;400",'Daten Unfälle'!$BJ:$BJ,"&lt;=500",'Daten Unfälle'!$BI:$BI,"quer",'Daten Unfälle'!$B:$B,'Auswertung HS'!$B40,'Daten Unfälle'!$M:$M,'Auswertung HS'!$C40)</f>
        <v>0</v>
      </c>
      <c r="I40" s="2">
        <f>COUNTIFS('Daten Unfälle'!$BJ:$BJ,"&gt;500",'Daten Unfälle'!$BJ:$BJ,"&lt;=600",'Daten Unfälle'!$BI:$BI,"quer",'Daten Unfälle'!$B:$B,'Auswertung HS'!$B40,'Daten Unfälle'!$M:$M,'Auswertung HS'!$C40)</f>
        <v>0</v>
      </c>
      <c r="J40" s="2">
        <f>COUNTIFS('Daten Unfälle'!$BJ:$BJ,"&gt;600",'Daten Unfälle'!$BJ:$BJ,"&lt;=700",'Daten Unfälle'!$BI:$BI,"quer",'Daten Unfälle'!$B:$B,'Auswertung HS'!$B40,'Daten Unfälle'!$M:$M,'Auswertung HS'!$C40)</f>
        <v>0</v>
      </c>
      <c r="K40" s="2">
        <f>COUNTIFS('Daten Unfälle'!$BJ:$BJ,"&gt;700",'Daten Unfälle'!$BJ:$BJ,"&lt;=800",'Daten Unfälle'!$BI:$BI,"quer",'Daten Unfälle'!$B:$B,'Auswertung HS'!$B40,'Daten Unfälle'!$M:$M,'Auswertung HS'!$C40)</f>
        <v>0</v>
      </c>
      <c r="L40" s="2">
        <f>COUNTIFS('Daten Unfälle'!$BJ:$BJ,"&gt;800",'Daten Unfälle'!$BJ:$BJ,"&lt;=900",'Daten Unfälle'!$BI:$BI,"quer",'Daten Unfälle'!$B:$B,'Auswertung HS'!$B40,'Daten Unfälle'!$M:$M,'Auswertung HS'!$C40)</f>
        <v>0</v>
      </c>
      <c r="M40" s="2">
        <f>COUNTIFS('Daten Unfälle'!$BJ:$BJ,"&gt;900",'Daten Unfälle'!$BJ:$BJ,"&lt;=1000",'Daten Unfälle'!$BI:$BI,"quer",'Daten Unfälle'!$B:$B,'Auswertung HS'!$B40,'Daten Unfälle'!$M:$M,'Auswertung HS'!$C40)</f>
        <v>0</v>
      </c>
      <c r="N40" s="2">
        <f>COUNTIFS('Daten Unfälle'!$BJ:$BJ,"&gt;1000",'Daten Unfälle'!$BJ:$BJ,"&lt;=2000",'Daten Unfälle'!$BI:$BI,"quer",'Daten Unfälle'!$B:$B,'Auswertung HS'!$B40,'Daten Unfälle'!$M:$M,'Auswertung HS'!$C40)</f>
        <v>0</v>
      </c>
      <c r="O40" s="2">
        <f>COUNTIFS('Daten Unfälle'!$BJ:$BJ,"&gt;2000",'Daten Unfälle'!$BJ:$BJ,"&lt;=3000",'Daten Unfälle'!$BI:$BI,"quer",'Daten Unfälle'!$B:$B,'Auswertung HS'!$B40,'Daten Unfälle'!$M:$M,'Auswertung HS'!$C40)</f>
        <v>0</v>
      </c>
      <c r="P40" s="2">
        <f>COUNTIFS('Daten Unfälle'!$BJ:$BJ,"&gt;3000",'Daten Unfälle'!$BJ:$BJ,"&lt;=4000",'Daten Unfälle'!$BI:$BI,"quer",'Daten Unfälle'!$B:$B,'Auswertung HS'!$B40,'Daten Unfälle'!$M:$M,'Auswertung HS'!$C40)</f>
        <v>0</v>
      </c>
      <c r="Q40" s="2">
        <f>COUNTIFS('Daten Unfälle'!$BJ:$BJ,"&gt;4000",'Daten Unfälle'!$BJ:$BJ,"&lt;=5000",'Daten Unfälle'!$BI:$BI,"quer",'Daten Unfälle'!$B:$B,'Auswertung HS'!$B40,'Daten Unfälle'!$M:$M,'Auswertung HS'!$C40)</f>
        <v>0</v>
      </c>
    </row>
    <row r="41" spans="1:17" hidden="1" x14ac:dyDescent="0.25">
      <c r="A41" s="2" t="s">
        <v>21703</v>
      </c>
      <c r="B41" s="84" t="s">
        <v>190</v>
      </c>
      <c r="C41" s="242" t="s">
        <v>2721</v>
      </c>
      <c r="D41" s="2">
        <f>COUNTIFS('Daten Unfälle'!$BJ:$BJ,"&lt;=100",'Daten Unfälle'!$BI:$BI,"quer",'Daten Unfälle'!$B:$B,'Auswertung HS'!$B41,'Daten Unfälle'!$M:$M,'Auswertung HS'!$C41)</f>
        <v>0</v>
      </c>
      <c r="E41" s="2">
        <f>COUNTIFS('Daten Unfälle'!$BJ:$BJ,"&gt;100",'Daten Unfälle'!$BJ:$BJ,"&lt;=200",'Daten Unfälle'!$BI:$BI,"quer",'Daten Unfälle'!$B:$B,'Auswertung HS'!$B41,'Daten Unfälle'!$M:$M,'Auswertung HS'!$C41)</f>
        <v>0</v>
      </c>
      <c r="F41" s="2">
        <f>COUNTIFS('Daten Unfälle'!$BJ:$BJ,"&gt;200",'Daten Unfälle'!$BJ:$BJ,"&lt;=300",'Daten Unfälle'!$BI:$BI,"quer",'Daten Unfälle'!$B:$B,'Auswertung HS'!$B41,'Daten Unfälle'!$M:$M,'Auswertung HS'!$C41)</f>
        <v>0</v>
      </c>
      <c r="G41" s="2">
        <f>COUNTIFS('Daten Unfälle'!$BJ:$BJ,"&gt;300",'Daten Unfälle'!$BJ:$BJ,"&lt;=400",'Daten Unfälle'!$BI:$BI,"quer",'Daten Unfälle'!$B:$B,'Auswertung HS'!$B41,'Daten Unfälle'!$M:$M,'Auswertung HS'!$C41)</f>
        <v>0</v>
      </c>
      <c r="H41" s="2">
        <f>COUNTIFS('Daten Unfälle'!$BJ:$BJ,"&gt;400",'Daten Unfälle'!$BJ:$BJ,"&lt;=500",'Daten Unfälle'!$BI:$BI,"quer",'Daten Unfälle'!$B:$B,'Auswertung HS'!$B41,'Daten Unfälle'!$M:$M,'Auswertung HS'!$C41)</f>
        <v>0</v>
      </c>
      <c r="I41" s="2">
        <f>COUNTIFS('Daten Unfälle'!$BJ:$BJ,"&gt;500",'Daten Unfälle'!$BJ:$BJ,"&lt;=600",'Daten Unfälle'!$BI:$BI,"quer",'Daten Unfälle'!$B:$B,'Auswertung HS'!$B41,'Daten Unfälle'!$M:$M,'Auswertung HS'!$C41)</f>
        <v>0</v>
      </c>
      <c r="J41" s="2">
        <f>COUNTIFS('Daten Unfälle'!$BJ:$BJ,"&gt;600",'Daten Unfälle'!$BJ:$BJ,"&lt;=700",'Daten Unfälle'!$BI:$BI,"quer",'Daten Unfälle'!$B:$B,'Auswertung HS'!$B41,'Daten Unfälle'!$M:$M,'Auswertung HS'!$C41)</f>
        <v>0</v>
      </c>
      <c r="K41" s="2">
        <f>COUNTIFS('Daten Unfälle'!$BJ:$BJ,"&gt;700",'Daten Unfälle'!$BJ:$BJ,"&lt;=800",'Daten Unfälle'!$BI:$BI,"quer",'Daten Unfälle'!$B:$B,'Auswertung HS'!$B41,'Daten Unfälle'!$M:$M,'Auswertung HS'!$C41)</f>
        <v>0</v>
      </c>
      <c r="L41" s="2">
        <f>COUNTIFS('Daten Unfälle'!$BJ:$BJ,"&gt;800",'Daten Unfälle'!$BJ:$BJ,"&lt;=900",'Daten Unfälle'!$BI:$BI,"quer",'Daten Unfälle'!$B:$B,'Auswertung HS'!$B41,'Daten Unfälle'!$M:$M,'Auswertung HS'!$C41)</f>
        <v>0</v>
      </c>
      <c r="M41" s="2">
        <f>COUNTIFS('Daten Unfälle'!$BJ:$BJ,"&gt;900",'Daten Unfälle'!$BJ:$BJ,"&lt;=1000",'Daten Unfälle'!$BI:$BI,"quer",'Daten Unfälle'!$B:$B,'Auswertung HS'!$B41,'Daten Unfälle'!$M:$M,'Auswertung HS'!$C41)</f>
        <v>0</v>
      </c>
      <c r="N41" s="2">
        <f>COUNTIFS('Daten Unfälle'!$BJ:$BJ,"&gt;1000",'Daten Unfälle'!$BJ:$BJ,"&lt;=2000",'Daten Unfälle'!$BI:$BI,"quer",'Daten Unfälle'!$B:$B,'Auswertung HS'!$B41,'Daten Unfälle'!$M:$M,'Auswertung HS'!$C41)</f>
        <v>0</v>
      </c>
      <c r="O41" s="2">
        <f>COUNTIFS('Daten Unfälle'!$BJ:$BJ,"&gt;2000",'Daten Unfälle'!$BJ:$BJ,"&lt;=3000",'Daten Unfälle'!$BI:$BI,"quer",'Daten Unfälle'!$B:$B,'Auswertung HS'!$B41,'Daten Unfälle'!$M:$M,'Auswertung HS'!$C41)</f>
        <v>0</v>
      </c>
      <c r="P41" s="2">
        <f>COUNTIFS('Daten Unfälle'!$BJ:$BJ,"&gt;3000",'Daten Unfälle'!$BJ:$BJ,"&lt;=4000",'Daten Unfälle'!$BI:$BI,"quer",'Daten Unfälle'!$B:$B,'Auswertung HS'!$B41,'Daten Unfälle'!$M:$M,'Auswertung HS'!$C41)</f>
        <v>0</v>
      </c>
      <c r="Q41" s="2">
        <f>COUNTIFS('Daten Unfälle'!$BJ:$BJ,"&gt;4000",'Daten Unfälle'!$BJ:$BJ,"&lt;=5000",'Daten Unfälle'!$BI:$BI,"quer",'Daten Unfälle'!$B:$B,'Auswertung HS'!$B41,'Daten Unfälle'!$M:$M,'Auswertung HS'!$C41)</f>
        <v>0</v>
      </c>
    </row>
    <row r="42" spans="1:17" hidden="1" x14ac:dyDescent="0.25">
      <c r="A42" s="2" t="s">
        <v>21703</v>
      </c>
      <c r="B42" s="84" t="s">
        <v>190</v>
      </c>
      <c r="C42" s="242" t="s">
        <v>21534</v>
      </c>
      <c r="D42" s="2">
        <f>COUNTIFS('Daten Unfälle'!$BJ:$BJ,"&lt;=100",'Daten Unfälle'!$BI:$BI,"quer",'Daten Unfälle'!$B:$B,'Auswertung HS'!$B42)</f>
        <v>3</v>
      </c>
      <c r="E42" s="2">
        <f>COUNTIFS('Daten Unfälle'!$BJ:$BJ,"&gt;100",'Daten Unfälle'!$BJ:$BJ,"&lt;=200",'Daten Unfälle'!$BI:$BI,"quer",'Daten Unfälle'!$B:$B,'Auswertung HS'!$B42)</f>
        <v>0</v>
      </c>
      <c r="F42" s="2">
        <f>COUNTIFS('Daten Unfälle'!$BJ:$BJ,"&gt;200",'Daten Unfälle'!$BJ:$BJ,"&lt;=300",'Daten Unfälle'!$BI:$BI,"quer",'Daten Unfälle'!$B:$B,'Auswertung HS'!$B42)</f>
        <v>0</v>
      </c>
      <c r="G42" s="2">
        <f>COUNTIFS('Daten Unfälle'!$BJ:$BJ,"&gt;300",'Daten Unfälle'!$BJ:$BJ,"&lt;=400",'Daten Unfälle'!$BI:$BI,"quer",'Daten Unfälle'!$B:$B,'Auswertung HS'!$B42)</f>
        <v>0</v>
      </c>
      <c r="H42" s="2">
        <f>COUNTIFS('Daten Unfälle'!$BJ:$BJ,"&gt;400",'Daten Unfälle'!$BJ:$BJ,"&lt;=500",'Daten Unfälle'!$BI:$BI,"quer",'Daten Unfälle'!$B:$B,'Auswertung HS'!$B42)</f>
        <v>0</v>
      </c>
      <c r="I42" s="2">
        <f>COUNTIFS('Daten Unfälle'!$BJ:$BJ,"&gt;500",'Daten Unfälle'!$BJ:$BJ,"&lt;=600",'Daten Unfälle'!$BI:$BI,"quer",'Daten Unfälle'!$B:$B,'Auswertung HS'!$B42)</f>
        <v>0</v>
      </c>
      <c r="J42" s="2">
        <f>COUNTIFS('Daten Unfälle'!$BJ:$BJ,"&gt;600",'Daten Unfälle'!$BJ:$BJ,"&lt;=700",'Daten Unfälle'!$BI:$BI,"quer",'Daten Unfälle'!$B:$B,'Auswertung HS'!$B42)</f>
        <v>1</v>
      </c>
      <c r="K42" s="2">
        <f>COUNTIFS('Daten Unfälle'!$BJ:$BJ,"&gt;700",'Daten Unfälle'!$BJ:$BJ,"&lt;=800",'Daten Unfälle'!$BI:$BI,"quer",'Daten Unfälle'!$B:$B,'Auswertung HS'!$B42)</f>
        <v>0</v>
      </c>
      <c r="L42" s="2">
        <f>COUNTIFS('Daten Unfälle'!$BJ:$BJ,"&gt;800",'Daten Unfälle'!$BJ:$BJ,"&lt;=900",'Daten Unfälle'!$BI:$BI,"quer",'Daten Unfälle'!$B:$B,'Auswertung HS'!$B42)</f>
        <v>0</v>
      </c>
      <c r="M42" s="2">
        <f>COUNTIFS('Daten Unfälle'!$BJ:$BJ,"&gt;900",'Daten Unfälle'!$BJ:$BJ,"&lt;=1000",'Daten Unfälle'!$BI:$BI,"quer",'Daten Unfälle'!$B:$B,'Auswertung HS'!$B42)</f>
        <v>0</v>
      </c>
      <c r="N42" s="2">
        <f>COUNTIFS('Daten Unfälle'!$BJ:$BJ,"&gt;1000",'Daten Unfälle'!$BJ:$BJ,"&lt;=2000",'Daten Unfälle'!$BI:$BI,"quer",'Daten Unfälle'!$B:$B,'Auswertung HS'!$B42)</f>
        <v>3</v>
      </c>
      <c r="O42" s="2">
        <f>COUNTIFS('Daten Unfälle'!$BJ:$BJ,"&gt;2000",'Daten Unfälle'!$BJ:$BJ,"&lt;=3000",'Daten Unfälle'!$BI:$BI,"quer",'Daten Unfälle'!$B:$B,'Auswertung HS'!$B42)</f>
        <v>0</v>
      </c>
      <c r="P42" s="2">
        <f>COUNTIFS('Daten Unfälle'!$BJ:$BJ,"&gt;3000",'Daten Unfälle'!$BJ:$BJ,"&lt;=4000",'Daten Unfälle'!$BI:$BI,"quer",'Daten Unfälle'!$B:$B,'Auswertung HS'!$B42)</f>
        <v>0</v>
      </c>
      <c r="Q42" s="2">
        <f>COUNTIFS('Daten Unfälle'!$BJ:$BJ,"&gt;4000",'Daten Unfälle'!$BJ:$BJ,"&lt;=5000",'Daten Unfälle'!$BI:$BI,"quer",'Daten Unfälle'!$B:$B,'Auswertung HS'!$B42)</f>
        <v>0</v>
      </c>
    </row>
    <row r="43" spans="1:17" hidden="1" x14ac:dyDescent="0.25">
      <c r="A43" s="2" t="s">
        <v>21703</v>
      </c>
      <c r="B43" s="84" t="s">
        <v>262</v>
      </c>
      <c r="C43" s="2" t="s">
        <v>74</v>
      </c>
      <c r="D43" s="2">
        <f>COUNTIFS('Daten Unfälle'!$BJ:$BJ,"&lt;=100",'Daten Unfälle'!$BI:$BI,"quer",'Daten Unfälle'!$B:$B,'Auswertung HS'!$B43,'Daten Unfälle'!$M:$M,'Auswertung HS'!$C43)</f>
        <v>2</v>
      </c>
      <c r="E43" s="2">
        <f>COUNTIFS('Daten Unfälle'!$BJ:$BJ,"&gt;100",'Daten Unfälle'!$BJ:$BJ,"&lt;=200",'Daten Unfälle'!$BI:$BI,"quer",'Daten Unfälle'!$B:$B,'Auswertung HS'!$B43,'Daten Unfälle'!$M:$M,'Auswertung HS'!$C43)</f>
        <v>2</v>
      </c>
      <c r="F43" s="2">
        <f>COUNTIFS('Daten Unfälle'!$BJ:$BJ,"&gt;200",'Daten Unfälle'!$BJ:$BJ,"&lt;=300",'Daten Unfälle'!$BI:$BI,"quer",'Daten Unfälle'!$B:$B,'Auswertung HS'!$B43,'Daten Unfälle'!$M:$M,'Auswertung HS'!$C43)</f>
        <v>0</v>
      </c>
      <c r="G43" s="2">
        <f>COUNTIFS('Daten Unfälle'!$BJ:$BJ,"&gt;300",'Daten Unfälle'!$BJ:$BJ,"&lt;=400",'Daten Unfälle'!$BI:$BI,"quer",'Daten Unfälle'!$B:$B,'Auswertung HS'!$B43,'Daten Unfälle'!$M:$M,'Auswertung HS'!$C43)</f>
        <v>1</v>
      </c>
      <c r="H43" s="2">
        <f>COUNTIFS('Daten Unfälle'!$BJ:$BJ,"&gt;400",'Daten Unfälle'!$BJ:$BJ,"&lt;=500",'Daten Unfälle'!$BI:$BI,"quer",'Daten Unfälle'!$B:$B,'Auswertung HS'!$B43,'Daten Unfälle'!$M:$M,'Auswertung HS'!$C43)</f>
        <v>1</v>
      </c>
      <c r="I43" s="2">
        <f>COUNTIFS('Daten Unfälle'!$BJ:$BJ,"&gt;500",'Daten Unfälle'!$BJ:$BJ,"&lt;=600",'Daten Unfälle'!$BI:$BI,"quer",'Daten Unfälle'!$B:$B,'Auswertung HS'!$B43,'Daten Unfälle'!$M:$M,'Auswertung HS'!$C43)</f>
        <v>1</v>
      </c>
      <c r="J43" s="2">
        <f>COUNTIFS('Daten Unfälle'!$BJ:$BJ,"&gt;600",'Daten Unfälle'!$BJ:$BJ,"&lt;=700",'Daten Unfälle'!$BI:$BI,"quer",'Daten Unfälle'!$B:$B,'Auswertung HS'!$B43,'Daten Unfälle'!$M:$M,'Auswertung HS'!$C43)</f>
        <v>1</v>
      </c>
      <c r="K43" s="2">
        <f>COUNTIFS('Daten Unfälle'!$BJ:$BJ,"&gt;700",'Daten Unfälle'!$BJ:$BJ,"&lt;=800",'Daten Unfälle'!$BI:$BI,"quer",'Daten Unfälle'!$B:$B,'Auswertung HS'!$B43,'Daten Unfälle'!$M:$M,'Auswertung HS'!$C43)</f>
        <v>0</v>
      </c>
      <c r="L43" s="2">
        <f>COUNTIFS('Daten Unfälle'!$BJ:$BJ,"&gt;800",'Daten Unfälle'!$BJ:$BJ,"&lt;=900",'Daten Unfälle'!$BI:$BI,"quer",'Daten Unfälle'!$B:$B,'Auswertung HS'!$B43,'Daten Unfälle'!$M:$M,'Auswertung HS'!$C43)</f>
        <v>2</v>
      </c>
      <c r="M43" s="2">
        <f>COUNTIFS('Daten Unfälle'!$BJ:$BJ,"&gt;900",'Daten Unfälle'!$BJ:$BJ,"&lt;=1000",'Daten Unfälle'!$BI:$BI,"quer",'Daten Unfälle'!$B:$B,'Auswertung HS'!$B43,'Daten Unfälle'!$M:$M,'Auswertung HS'!$C43)</f>
        <v>0</v>
      </c>
      <c r="N43" s="2">
        <f>COUNTIFS('Daten Unfälle'!$BJ:$BJ,"&gt;1000",'Daten Unfälle'!$BJ:$BJ,"&lt;=2000",'Daten Unfälle'!$BI:$BI,"quer",'Daten Unfälle'!$B:$B,'Auswertung HS'!$B43,'Daten Unfälle'!$M:$M,'Auswertung HS'!$C43)</f>
        <v>1</v>
      </c>
      <c r="O43" s="2">
        <f>COUNTIFS('Daten Unfälle'!$BJ:$BJ,"&gt;2000",'Daten Unfälle'!$BJ:$BJ,"&lt;=3000",'Daten Unfälle'!$BI:$BI,"quer",'Daten Unfälle'!$B:$B,'Auswertung HS'!$B43,'Daten Unfälle'!$M:$M,'Auswertung HS'!$C43)</f>
        <v>1</v>
      </c>
      <c r="P43" s="2">
        <f>COUNTIFS('Daten Unfälle'!$BJ:$BJ,"&gt;3000",'Daten Unfälle'!$BJ:$BJ,"&lt;=4000",'Daten Unfälle'!$BI:$BI,"quer",'Daten Unfälle'!$B:$B,'Auswertung HS'!$B43,'Daten Unfälle'!$M:$M,'Auswertung HS'!$C43)</f>
        <v>0</v>
      </c>
      <c r="Q43" s="2">
        <f>COUNTIFS('Daten Unfälle'!$BJ:$BJ,"&gt;4000",'Daten Unfälle'!$BJ:$BJ,"&lt;=5000",'Daten Unfälle'!$BI:$BI,"quer",'Daten Unfälle'!$B:$B,'Auswertung HS'!$B43,'Daten Unfälle'!$M:$M,'Auswertung HS'!$C43)</f>
        <v>0</v>
      </c>
    </row>
    <row r="44" spans="1:17" hidden="1" x14ac:dyDescent="0.25">
      <c r="A44" s="2" t="s">
        <v>21703</v>
      </c>
      <c r="B44" s="84" t="s">
        <v>262</v>
      </c>
      <c r="C44" s="2" t="s">
        <v>100</v>
      </c>
      <c r="D44" s="2">
        <f>COUNTIFS('Daten Unfälle'!$BJ:$BJ,"&lt;=100",'Daten Unfälle'!$BI:$BI,"quer",'Daten Unfälle'!$B:$B,'Auswertung HS'!$B44,'Daten Unfälle'!$M:$M,'Auswertung HS'!$C44)</f>
        <v>0</v>
      </c>
      <c r="E44" s="2">
        <f>COUNTIFS('Daten Unfälle'!$BJ:$BJ,"&gt;100",'Daten Unfälle'!$BJ:$BJ,"&lt;=200",'Daten Unfälle'!$BI:$BI,"quer",'Daten Unfälle'!$B:$B,'Auswertung HS'!$B44,'Daten Unfälle'!$M:$M,'Auswertung HS'!$C44)</f>
        <v>0</v>
      </c>
      <c r="F44" s="2">
        <f>COUNTIFS('Daten Unfälle'!$BJ:$BJ,"&gt;200",'Daten Unfälle'!$BJ:$BJ,"&lt;=300",'Daten Unfälle'!$BI:$BI,"quer",'Daten Unfälle'!$B:$B,'Auswertung HS'!$B44,'Daten Unfälle'!$M:$M,'Auswertung HS'!$C44)</f>
        <v>0</v>
      </c>
      <c r="G44" s="2">
        <f>COUNTIFS('Daten Unfälle'!$BJ:$BJ,"&gt;300",'Daten Unfälle'!$BJ:$BJ,"&lt;=400",'Daten Unfälle'!$BI:$BI,"quer",'Daten Unfälle'!$B:$B,'Auswertung HS'!$B44,'Daten Unfälle'!$M:$M,'Auswertung HS'!$C44)</f>
        <v>0</v>
      </c>
      <c r="H44" s="2">
        <f>COUNTIFS('Daten Unfälle'!$BJ:$BJ,"&gt;400",'Daten Unfälle'!$BJ:$BJ,"&lt;=500",'Daten Unfälle'!$BI:$BI,"quer",'Daten Unfälle'!$B:$B,'Auswertung HS'!$B44,'Daten Unfälle'!$M:$M,'Auswertung HS'!$C44)</f>
        <v>0</v>
      </c>
      <c r="I44" s="2">
        <f>COUNTIFS('Daten Unfälle'!$BJ:$BJ,"&gt;500",'Daten Unfälle'!$BJ:$BJ,"&lt;=600",'Daten Unfälle'!$BI:$BI,"quer",'Daten Unfälle'!$B:$B,'Auswertung HS'!$B44,'Daten Unfälle'!$M:$M,'Auswertung HS'!$C44)</f>
        <v>0</v>
      </c>
      <c r="J44" s="2">
        <f>COUNTIFS('Daten Unfälle'!$BJ:$BJ,"&gt;600",'Daten Unfälle'!$BJ:$BJ,"&lt;=700",'Daten Unfälle'!$BI:$BI,"quer",'Daten Unfälle'!$B:$B,'Auswertung HS'!$B44,'Daten Unfälle'!$M:$M,'Auswertung HS'!$C44)</f>
        <v>0</v>
      </c>
      <c r="K44" s="2">
        <f>COUNTIFS('Daten Unfälle'!$BJ:$BJ,"&gt;700",'Daten Unfälle'!$BJ:$BJ,"&lt;=800",'Daten Unfälle'!$BI:$BI,"quer",'Daten Unfälle'!$B:$B,'Auswertung HS'!$B44,'Daten Unfälle'!$M:$M,'Auswertung HS'!$C44)</f>
        <v>0</v>
      </c>
      <c r="L44" s="2">
        <f>COUNTIFS('Daten Unfälle'!$BJ:$BJ,"&gt;800",'Daten Unfälle'!$BJ:$BJ,"&lt;=900",'Daten Unfälle'!$BI:$BI,"quer",'Daten Unfälle'!$B:$B,'Auswertung HS'!$B44,'Daten Unfälle'!$M:$M,'Auswertung HS'!$C44)</f>
        <v>0</v>
      </c>
      <c r="M44" s="2">
        <f>COUNTIFS('Daten Unfälle'!$BJ:$BJ,"&gt;900",'Daten Unfälle'!$BJ:$BJ,"&lt;=1000",'Daten Unfälle'!$BI:$BI,"quer",'Daten Unfälle'!$B:$B,'Auswertung HS'!$B44,'Daten Unfälle'!$M:$M,'Auswertung HS'!$C44)</f>
        <v>0</v>
      </c>
      <c r="N44" s="2">
        <f>COUNTIFS('Daten Unfälle'!$BJ:$BJ,"&gt;1000",'Daten Unfälle'!$BJ:$BJ,"&lt;=2000",'Daten Unfälle'!$BI:$BI,"quer",'Daten Unfälle'!$B:$B,'Auswertung HS'!$B44,'Daten Unfälle'!$M:$M,'Auswertung HS'!$C44)</f>
        <v>0</v>
      </c>
      <c r="O44" s="2">
        <f>COUNTIFS('Daten Unfälle'!$BJ:$BJ,"&gt;2000",'Daten Unfälle'!$BJ:$BJ,"&lt;=3000",'Daten Unfälle'!$BI:$BI,"quer",'Daten Unfälle'!$B:$B,'Auswertung HS'!$B44,'Daten Unfälle'!$M:$M,'Auswertung HS'!$C44)</f>
        <v>0</v>
      </c>
      <c r="P44" s="2">
        <f>COUNTIFS('Daten Unfälle'!$BJ:$BJ,"&gt;3000",'Daten Unfälle'!$BJ:$BJ,"&lt;=4000",'Daten Unfälle'!$BI:$BI,"quer",'Daten Unfälle'!$B:$B,'Auswertung HS'!$B44,'Daten Unfälle'!$M:$M,'Auswertung HS'!$C44)</f>
        <v>0</v>
      </c>
      <c r="Q44" s="2">
        <f>COUNTIFS('Daten Unfälle'!$BJ:$BJ,"&gt;4000",'Daten Unfälle'!$BJ:$BJ,"&lt;=5000",'Daten Unfälle'!$BI:$BI,"quer",'Daten Unfälle'!$B:$B,'Auswertung HS'!$B44,'Daten Unfälle'!$M:$M,'Auswertung HS'!$C44)</f>
        <v>0</v>
      </c>
    </row>
    <row r="45" spans="1:17" hidden="1" x14ac:dyDescent="0.25">
      <c r="A45" s="2" t="s">
        <v>21703</v>
      </c>
      <c r="B45" s="84" t="s">
        <v>262</v>
      </c>
      <c r="C45" s="2" t="s">
        <v>115</v>
      </c>
      <c r="D45" s="2">
        <f>COUNTIFS('Daten Unfälle'!$BJ:$BJ,"&lt;=100",'Daten Unfälle'!$BI:$BI,"quer",'Daten Unfälle'!$B:$B,'Auswertung HS'!$B45,'Daten Unfälle'!$M:$M,'Auswertung HS'!$C45)</f>
        <v>0</v>
      </c>
      <c r="E45" s="2">
        <f>COUNTIFS('Daten Unfälle'!$BJ:$BJ,"&gt;100",'Daten Unfälle'!$BJ:$BJ,"&lt;=200",'Daten Unfälle'!$BI:$BI,"quer",'Daten Unfälle'!$B:$B,'Auswertung HS'!$B45,'Daten Unfälle'!$M:$M,'Auswertung HS'!$C45)</f>
        <v>0</v>
      </c>
      <c r="F45" s="2">
        <f>COUNTIFS('Daten Unfälle'!$BJ:$BJ,"&gt;200",'Daten Unfälle'!$BJ:$BJ,"&lt;=300",'Daten Unfälle'!$BI:$BI,"quer",'Daten Unfälle'!$B:$B,'Auswertung HS'!$B45,'Daten Unfälle'!$M:$M,'Auswertung HS'!$C45)</f>
        <v>0</v>
      </c>
      <c r="G45" s="2">
        <f>COUNTIFS('Daten Unfälle'!$BJ:$BJ,"&gt;300",'Daten Unfälle'!$BJ:$BJ,"&lt;=400",'Daten Unfälle'!$BI:$BI,"quer",'Daten Unfälle'!$B:$B,'Auswertung HS'!$B45,'Daten Unfälle'!$M:$M,'Auswertung HS'!$C45)</f>
        <v>1</v>
      </c>
      <c r="H45" s="2">
        <f>COUNTIFS('Daten Unfälle'!$BJ:$BJ,"&gt;400",'Daten Unfälle'!$BJ:$BJ,"&lt;=500",'Daten Unfälle'!$BI:$BI,"quer",'Daten Unfälle'!$B:$B,'Auswertung HS'!$B45,'Daten Unfälle'!$M:$M,'Auswertung HS'!$C45)</f>
        <v>0</v>
      </c>
      <c r="I45" s="2">
        <f>COUNTIFS('Daten Unfälle'!$BJ:$BJ,"&gt;500",'Daten Unfälle'!$BJ:$BJ,"&lt;=600",'Daten Unfälle'!$BI:$BI,"quer",'Daten Unfälle'!$B:$B,'Auswertung HS'!$B45,'Daten Unfälle'!$M:$M,'Auswertung HS'!$C45)</f>
        <v>0</v>
      </c>
      <c r="J45" s="2">
        <f>COUNTIFS('Daten Unfälle'!$BJ:$BJ,"&gt;600",'Daten Unfälle'!$BJ:$BJ,"&lt;=700",'Daten Unfälle'!$BI:$BI,"quer",'Daten Unfälle'!$B:$B,'Auswertung HS'!$B45,'Daten Unfälle'!$M:$M,'Auswertung HS'!$C45)</f>
        <v>0</v>
      </c>
      <c r="K45" s="2">
        <f>COUNTIFS('Daten Unfälle'!$BJ:$BJ,"&gt;700",'Daten Unfälle'!$BJ:$BJ,"&lt;=800",'Daten Unfälle'!$BI:$BI,"quer",'Daten Unfälle'!$B:$B,'Auswertung HS'!$B45,'Daten Unfälle'!$M:$M,'Auswertung HS'!$C45)</f>
        <v>0</v>
      </c>
      <c r="L45" s="2">
        <f>COUNTIFS('Daten Unfälle'!$BJ:$BJ,"&gt;800",'Daten Unfälle'!$BJ:$BJ,"&lt;=900",'Daten Unfälle'!$BI:$BI,"quer",'Daten Unfälle'!$B:$B,'Auswertung HS'!$B45,'Daten Unfälle'!$M:$M,'Auswertung HS'!$C45)</f>
        <v>0</v>
      </c>
      <c r="M45" s="2">
        <f>COUNTIFS('Daten Unfälle'!$BJ:$BJ,"&gt;900",'Daten Unfälle'!$BJ:$BJ,"&lt;=1000",'Daten Unfälle'!$BI:$BI,"quer",'Daten Unfälle'!$B:$B,'Auswertung HS'!$B45,'Daten Unfälle'!$M:$M,'Auswertung HS'!$C45)</f>
        <v>0</v>
      </c>
      <c r="N45" s="2">
        <f>COUNTIFS('Daten Unfälle'!$BJ:$BJ,"&gt;1000",'Daten Unfälle'!$BJ:$BJ,"&lt;=2000",'Daten Unfälle'!$BI:$BI,"quer",'Daten Unfälle'!$B:$B,'Auswertung HS'!$B45,'Daten Unfälle'!$M:$M,'Auswertung HS'!$C45)</f>
        <v>0</v>
      </c>
      <c r="O45" s="2">
        <f>COUNTIFS('Daten Unfälle'!$BJ:$BJ,"&gt;2000",'Daten Unfälle'!$BJ:$BJ,"&lt;=3000",'Daten Unfälle'!$BI:$BI,"quer",'Daten Unfälle'!$B:$B,'Auswertung HS'!$B45,'Daten Unfälle'!$M:$M,'Auswertung HS'!$C45)</f>
        <v>0</v>
      </c>
      <c r="P45" s="2">
        <f>COUNTIFS('Daten Unfälle'!$BJ:$BJ,"&gt;3000",'Daten Unfälle'!$BJ:$BJ,"&lt;=4000",'Daten Unfälle'!$BI:$BI,"quer",'Daten Unfälle'!$B:$B,'Auswertung HS'!$B45,'Daten Unfälle'!$M:$M,'Auswertung HS'!$C45)</f>
        <v>0</v>
      </c>
      <c r="Q45" s="2">
        <f>COUNTIFS('Daten Unfälle'!$BJ:$BJ,"&gt;4000",'Daten Unfälle'!$BJ:$BJ,"&lt;=5000",'Daten Unfälle'!$BI:$BI,"quer",'Daten Unfälle'!$B:$B,'Auswertung HS'!$B45,'Daten Unfälle'!$M:$M,'Auswertung HS'!$C45)</f>
        <v>0</v>
      </c>
    </row>
    <row r="46" spans="1:17" hidden="1" x14ac:dyDescent="0.25">
      <c r="A46" s="2" t="s">
        <v>21703</v>
      </c>
      <c r="B46" s="84" t="s">
        <v>262</v>
      </c>
      <c r="C46" s="2" t="s">
        <v>208</v>
      </c>
      <c r="D46" s="2">
        <f>COUNTIFS('Daten Unfälle'!$BJ:$BJ,"&lt;=100",'Daten Unfälle'!$BI:$BI,"quer",'Daten Unfälle'!$B:$B,'Auswertung HS'!$B46,'Daten Unfälle'!$M:$M,'Auswertung HS'!$C46)</f>
        <v>0</v>
      </c>
      <c r="E46" s="2">
        <f>COUNTIFS('Daten Unfälle'!$BJ:$BJ,"&gt;100",'Daten Unfälle'!$BJ:$BJ,"&lt;=200",'Daten Unfälle'!$BI:$BI,"quer",'Daten Unfälle'!$B:$B,'Auswertung HS'!$B46,'Daten Unfälle'!$M:$M,'Auswertung HS'!$C46)</f>
        <v>0</v>
      </c>
      <c r="F46" s="2">
        <f>COUNTIFS('Daten Unfälle'!$BJ:$BJ,"&gt;200",'Daten Unfälle'!$BJ:$BJ,"&lt;=300",'Daten Unfälle'!$BI:$BI,"quer",'Daten Unfälle'!$B:$B,'Auswertung HS'!$B46,'Daten Unfälle'!$M:$M,'Auswertung HS'!$C46)</f>
        <v>0</v>
      </c>
      <c r="G46" s="2">
        <f>COUNTIFS('Daten Unfälle'!$BJ:$BJ,"&gt;300",'Daten Unfälle'!$BJ:$BJ,"&lt;=400",'Daten Unfälle'!$BI:$BI,"quer",'Daten Unfälle'!$B:$B,'Auswertung HS'!$B46,'Daten Unfälle'!$M:$M,'Auswertung HS'!$C46)</f>
        <v>0</v>
      </c>
      <c r="H46" s="2">
        <f>COUNTIFS('Daten Unfälle'!$BJ:$BJ,"&gt;400",'Daten Unfälle'!$BJ:$BJ,"&lt;=500",'Daten Unfälle'!$BI:$BI,"quer",'Daten Unfälle'!$B:$B,'Auswertung HS'!$B46,'Daten Unfälle'!$M:$M,'Auswertung HS'!$C46)</f>
        <v>0</v>
      </c>
      <c r="I46" s="2">
        <f>COUNTIFS('Daten Unfälle'!$BJ:$BJ,"&gt;500",'Daten Unfälle'!$BJ:$BJ,"&lt;=600",'Daten Unfälle'!$BI:$BI,"quer",'Daten Unfälle'!$B:$B,'Auswertung HS'!$B46,'Daten Unfälle'!$M:$M,'Auswertung HS'!$C46)</f>
        <v>0</v>
      </c>
      <c r="J46" s="2">
        <f>COUNTIFS('Daten Unfälle'!$BJ:$BJ,"&gt;600",'Daten Unfälle'!$BJ:$BJ,"&lt;=700",'Daten Unfälle'!$BI:$BI,"quer",'Daten Unfälle'!$B:$B,'Auswertung HS'!$B46,'Daten Unfälle'!$M:$M,'Auswertung HS'!$C46)</f>
        <v>0</v>
      </c>
      <c r="K46" s="2">
        <f>COUNTIFS('Daten Unfälle'!$BJ:$BJ,"&gt;700",'Daten Unfälle'!$BJ:$BJ,"&lt;=800",'Daten Unfälle'!$BI:$BI,"quer",'Daten Unfälle'!$B:$B,'Auswertung HS'!$B46,'Daten Unfälle'!$M:$M,'Auswertung HS'!$C46)</f>
        <v>0</v>
      </c>
      <c r="L46" s="2">
        <f>COUNTIFS('Daten Unfälle'!$BJ:$BJ,"&gt;800",'Daten Unfälle'!$BJ:$BJ,"&lt;=900",'Daten Unfälle'!$BI:$BI,"quer",'Daten Unfälle'!$B:$B,'Auswertung HS'!$B46,'Daten Unfälle'!$M:$M,'Auswertung HS'!$C46)</f>
        <v>0</v>
      </c>
      <c r="M46" s="2">
        <f>COUNTIFS('Daten Unfälle'!$BJ:$BJ,"&gt;900",'Daten Unfälle'!$BJ:$BJ,"&lt;=1000",'Daten Unfälle'!$BI:$BI,"quer",'Daten Unfälle'!$B:$B,'Auswertung HS'!$B46,'Daten Unfälle'!$M:$M,'Auswertung HS'!$C46)</f>
        <v>0</v>
      </c>
      <c r="N46" s="2">
        <f>COUNTIFS('Daten Unfälle'!$BJ:$BJ,"&gt;1000",'Daten Unfälle'!$BJ:$BJ,"&lt;=2000",'Daten Unfälle'!$BI:$BI,"quer",'Daten Unfälle'!$B:$B,'Auswertung HS'!$B46,'Daten Unfälle'!$M:$M,'Auswertung HS'!$C46)</f>
        <v>0</v>
      </c>
      <c r="O46" s="2">
        <f>COUNTIFS('Daten Unfälle'!$BJ:$BJ,"&gt;2000",'Daten Unfälle'!$BJ:$BJ,"&lt;=3000",'Daten Unfälle'!$BI:$BI,"quer",'Daten Unfälle'!$B:$B,'Auswertung HS'!$B46,'Daten Unfälle'!$M:$M,'Auswertung HS'!$C46)</f>
        <v>0</v>
      </c>
      <c r="P46" s="2">
        <f>COUNTIFS('Daten Unfälle'!$BJ:$BJ,"&gt;3000",'Daten Unfälle'!$BJ:$BJ,"&lt;=4000",'Daten Unfälle'!$BI:$BI,"quer",'Daten Unfälle'!$B:$B,'Auswertung HS'!$B46,'Daten Unfälle'!$M:$M,'Auswertung HS'!$C46)</f>
        <v>0</v>
      </c>
      <c r="Q46" s="2">
        <f>COUNTIFS('Daten Unfälle'!$BJ:$BJ,"&gt;4000",'Daten Unfälle'!$BJ:$BJ,"&lt;=5000",'Daten Unfälle'!$BI:$BI,"quer",'Daten Unfälle'!$B:$B,'Auswertung HS'!$B46,'Daten Unfälle'!$M:$M,'Auswertung HS'!$C46)</f>
        <v>0</v>
      </c>
    </row>
    <row r="47" spans="1:17" hidden="1" x14ac:dyDescent="0.25">
      <c r="A47" s="2" t="s">
        <v>21703</v>
      </c>
      <c r="B47" s="84" t="s">
        <v>262</v>
      </c>
      <c r="C47" s="2" t="s">
        <v>354</v>
      </c>
      <c r="D47" s="2">
        <f>COUNTIFS('Daten Unfälle'!$BJ:$BJ,"&lt;=100",'Daten Unfälle'!$BI:$BI,"quer",'Daten Unfälle'!$B:$B,'Auswertung HS'!$B47,'Daten Unfälle'!$M:$M,'Auswertung HS'!$C47)</f>
        <v>0</v>
      </c>
      <c r="E47" s="2">
        <f>COUNTIFS('Daten Unfälle'!$BJ:$BJ,"&gt;100",'Daten Unfälle'!$BJ:$BJ,"&lt;=200",'Daten Unfälle'!$BI:$BI,"quer",'Daten Unfälle'!$B:$B,'Auswertung HS'!$B47,'Daten Unfälle'!$M:$M,'Auswertung HS'!$C47)</f>
        <v>0</v>
      </c>
      <c r="F47" s="2">
        <f>COUNTIFS('Daten Unfälle'!$BJ:$BJ,"&gt;200",'Daten Unfälle'!$BJ:$BJ,"&lt;=300",'Daten Unfälle'!$BI:$BI,"quer",'Daten Unfälle'!$B:$B,'Auswertung HS'!$B47,'Daten Unfälle'!$M:$M,'Auswertung HS'!$C47)</f>
        <v>0</v>
      </c>
      <c r="G47" s="2">
        <f>COUNTIFS('Daten Unfälle'!$BJ:$BJ,"&gt;300",'Daten Unfälle'!$BJ:$BJ,"&lt;=400",'Daten Unfälle'!$BI:$BI,"quer",'Daten Unfälle'!$B:$B,'Auswertung HS'!$B47,'Daten Unfälle'!$M:$M,'Auswertung HS'!$C47)</f>
        <v>0</v>
      </c>
      <c r="H47" s="2">
        <f>COUNTIFS('Daten Unfälle'!$BJ:$BJ,"&gt;400",'Daten Unfälle'!$BJ:$BJ,"&lt;=500",'Daten Unfälle'!$BI:$BI,"quer",'Daten Unfälle'!$B:$B,'Auswertung HS'!$B47,'Daten Unfälle'!$M:$M,'Auswertung HS'!$C47)</f>
        <v>0</v>
      </c>
      <c r="I47" s="2">
        <f>COUNTIFS('Daten Unfälle'!$BJ:$BJ,"&gt;500",'Daten Unfälle'!$BJ:$BJ,"&lt;=600",'Daten Unfälle'!$BI:$BI,"quer",'Daten Unfälle'!$B:$B,'Auswertung HS'!$B47,'Daten Unfälle'!$M:$M,'Auswertung HS'!$C47)</f>
        <v>0</v>
      </c>
      <c r="J47" s="2">
        <f>COUNTIFS('Daten Unfälle'!$BJ:$BJ,"&gt;600",'Daten Unfälle'!$BJ:$BJ,"&lt;=700",'Daten Unfälle'!$BI:$BI,"quer",'Daten Unfälle'!$B:$B,'Auswertung HS'!$B47,'Daten Unfälle'!$M:$M,'Auswertung HS'!$C47)</f>
        <v>0</v>
      </c>
      <c r="K47" s="2">
        <f>COUNTIFS('Daten Unfälle'!$BJ:$BJ,"&gt;700",'Daten Unfälle'!$BJ:$BJ,"&lt;=800",'Daten Unfälle'!$BI:$BI,"quer",'Daten Unfälle'!$B:$B,'Auswertung HS'!$B47,'Daten Unfälle'!$M:$M,'Auswertung HS'!$C47)</f>
        <v>0</v>
      </c>
      <c r="L47" s="2">
        <f>COUNTIFS('Daten Unfälle'!$BJ:$BJ,"&gt;800",'Daten Unfälle'!$BJ:$BJ,"&lt;=900",'Daten Unfälle'!$BI:$BI,"quer",'Daten Unfälle'!$B:$B,'Auswertung HS'!$B47,'Daten Unfälle'!$M:$M,'Auswertung HS'!$C47)</f>
        <v>0</v>
      </c>
      <c r="M47" s="2">
        <f>COUNTIFS('Daten Unfälle'!$BJ:$BJ,"&gt;900",'Daten Unfälle'!$BJ:$BJ,"&lt;=1000",'Daten Unfälle'!$BI:$BI,"quer",'Daten Unfälle'!$B:$B,'Auswertung HS'!$B47,'Daten Unfälle'!$M:$M,'Auswertung HS'!$C47)</f>
        <v>0</v>
      </c>
      <c r="N47" s="2">
        <f>COUNTIFS('Daten Unfälle'!$BJ:$BJ,"&gt;1000",'Daten Unfälle'!$BJ:$BJ,"&lt;=2000",'Daten Unfälle'!$BI:$BI,"quer",'Daten Unfälle'!$B:$B,'Auswertung HS'!$B47,'Daten Unfälle'!$M:$M,'Auswertung HS'!$C47)</f>
        <v>0</v>
      </c>
      <c r="O47" s="2">
        <f>COUNTIFS('Daten Unfälle'!$BJ:$BJ,"&gt;2000",'Daten Unfälle'!$BJ:$BJ,"&lt;=3000",'Daten Unfälle'!$BI:$BI,"quer",'Daten Unfälle'!$B:$B,'Auswertung HS'!$B47,'Daten Unfälle'!$M:$M,'Auswertung HS'!$C47)</f>
        <v>0</v>
      </c>
      <c r="P47" s="2">
        <f>COUNTIFS('Daten Unfälle'!$BJ:$BJ,"&gt;3000",'Daten Unfälle'!$BJ:$BJ,"&lt;=4000",'Daten Unfälle'!$BI:$BI,"quer",'Daten Unfälle'!$B:$B,'Auswertung HS'!$B47,'Daten Unfälle'!$M:$M,'Auswertung HS'!$C47)</f>
        <v>0</v>
      </c>
      <c r="Q47" s="2">
        <f>COUNTIFS('Daten Unfälle'!$BJ:$BJ,"&gt;4000",'Daten Unfälle'!$BJ:$BJ,"&lt;=5000",'Daten Unfälle'!$BI:$BI,"quer",'Daten Unfälle'!$B:$B,'Auswertung HS'!$B47,'Daten Unfälle'!$M:$M,'Auswertung HS'!$C47)</f>
        <v>0</v>
      </c>
    </row>
    <row r="48" spans="1:17" hidden="1" x14ac:dyDescent="0.25">
      <c r="A48" s="2" t="s">
        <v>21703</v>
      </c>
      <c r="B48" s="84" t="s">
        <v>262</v>
      </c>
      <c r="C48" s="17" t="s">
        <v>139</v>
      </c>
      <c r="D48" s="2">
        <f>COUNTIFS('Daten Unfälle'!$BJ:$BJ,"&lt;=100",'Daten Unfälle'!$BI:$BI,"quer",'Daten Unfälle'!$B:$B,'Auswertung HS'!$B48,'Daten Unfälle'!$M:$M,'Auswertung HS'!$C48)</f>
        <v>0</v>
      </c>
      <c r="E48" s="2">
        <f>COUNTIFS('Daten Unfälle'!$BJ:$BJ,"&gt;100",'Daten Unfälle'!$BJ:$BJ,"&lt;=200",'Daten Unfälle'!$BI:$BI,"quer",'Daten Unfälle'!$B:$B,'Auswertung HS'!$B48,'Daten Unfälle'!$M:$M,'Auswertung HS'!$C48)</f>
        <v>0</v>
      </c>
      <c r="F48" s="2">
        <f>COUNTIFS('Daten Unfälle'!$BJ:$BJ,"&gt;200",'Daten Unfälle'!$BJ:$BJ,"&lt;=300",'Daten Unfälle'!$BI:$BI,"quer",'Daten Unfälle'!$B:$B,'Auswertung HS'!$B48,'Daten Unfälle'!$M:$M,'Auswertung HS'!$C48)</f>
        <v>0</v>
      </c>
      <c r="G48" s="2">
        <f>COUNTIFS('Daten Unfälle'!$BJ:$BJ,"&gt;300",'Daten Unfälle'!$BJ:$BJ,"&lt;=400",'Daten Unfälle'!$BI:$BI,"quer",'Daten Unfälle'!$B:$B,'Auswertung HS'!$B48,'Daten Unfälle'!$M:$M,'Auswertung HS'!$C48)</f>
        <v>0</v>
      </c>
      <c r="H48" s="2">
        <f>COUNTIFS('Daten Unfälle'!$BJ:$BJ,"&gt;400",'Daten Unfälle'!$BJ:$BJ,"&lt;=500",'Daten Unfälle'!$BI:$BI,"quer",'Daten Unfälle'!$B:$B,'Auswertung HS'!$B48,'Daten Unfälle'!$M:$M,'Auswertung HS'!$C48)</f>
        <v>0</v>
      </c>
      <c r="I48" s="2">
        <f>COUNTIFS('Daten Unfälle'!$BJ:$BJ,"&gt;500",'Daten Unfälle'!$BJ:$BJ,"&lt;=600",'Daten Unfälle'!$BI:$BI,"quer",'Daten Unfälle'!$B:$B,'Auswertung HS'!$B48,'Daten Unfälle'!$M:$M,'Auswertung HS'!$C48)</f>
        <v>0</v>
      </c>
      <c r="J48" s="2">
        <f>COUNTIFS('Daten Unfälle'!$BJ:$BJ,"&gt;600",'Daten Unfälle'!$BJ:$BJ,"&lt;=700",'Daten Unfälle'!$BI:$BI,"quer",'Daten Unfälle'!$B:$B,'Auswertung HS'!$B48,'Daten Unfälle'!$M:$M,'Auswertung HS'!$C48)</f>
        <v>0</v>
      </c>
      <c r="K48" s="2">
        <f>COUNTIFS('Daten Unfälle'!$BJ:$BJ,"&gt;700",'Daten Unfälle'!$BJ:$BJ,"&lt;=800",'Daten Unfälle'!$BI:$BI,"quer",'Daten Unfälle'!$B:$B,'Auswertung HS'!$B48,'Daten Unfälle'!$M:$M,'Auswertung HS'!$C48)</f>
        <v>0</v>
      </c>
      <c r="L48" s="2">
        <f>COUNTIFS('Daten Unfälle'!$BJ:$BJ,"&gt;800",'Daten Unfälle'!$BJ:$BJ,"&lt;=900",'Daten Unfälle'!$BI:$BI,"quer",'Daten Unfälle'!$B:$B,'Auswertung HS'!$B48,'Daten Unfälle'!$M:$M,'Auswertung HS'!$C48)</f>
        <v>0</v>
      </c>
      <c r="M48" s="2">
        <f>COUNTIFS('Daten Unfälle'!$BJ:$BJ,"&gt;900",'Daten Unfälle'!$BJ:$BJ,"&lt;=1000",'Daten Unfälle'!$BI:$BI,"quer",'Daten Unfälle'!$B:$B,'Auswertung HS'!$B48,'Daten Unfälle'!$M:$M,'Auswertung HS'!$C48)</f>
        <v>0</v>
      </c>
      <c r="N48" s="2">
        <f>COUNTIFS('Daten Unfälle'!$BJ:$BJ,"&gt;1000",'Daten Unfälle'!$BJ:$BJ,"&lt;=2000",'Daten Unfälle'!$BI:$BI,"quer",'Daten Unfälle'!$B:$B,'Auswertung HS'!$B48,'Daten Unfälle'!$M:$M,'Auswertung HS'!$C48)</f>
        <v>0</v>
      </c>
      <c r="O48" s="2">
        <f>COUNTIFS('Daten Unfälle'!$BJ:$BJ,"&gt;2000",'Daten Unfälle'!$BJ:$BJ,"&lt;=3000",'Daten Unfälle'!$BI:$BI,"quer",'Daten Unfälle'!$B:$B,'Auswertung HS'!$B48,'Daten Unfälle'!$M:$M,'Auswertung HS'!$C48)</f>
        <v>0</v>
      </c>
      <c r="P48" s="2">
        <f>COUNTIFS('Daten Unfälle'!$BJ:$BJ,"&gt;3000",'Daten Unfälle'!$BJ:$BJ,"&lt;=4000",'Daten Unfälle'!$BI:$BI,"quer",'Daten Unfälle'!$B:$B,'Auswertung HS'!$B48,'Daten Unfälle'!$M:$M,'Auswertung HS'!$C48)</f>
        <v>0</v>
      </c>
      <c r="Q48" s="2">
        <f>COUNTIFS('Daten Unfälle'!$BJ:$BJ,"&gt;4000",'Daten Unfälle'!$BJ:$BJ,"&lt;=5000",'Daten Unfälle'!$BI:$BI,"quer",'Daten Unfälle'!$B:$B,'Auswertung HS'!$B48,'Daten Unfälle'!$M:$M,'Auswertung HS'!$C48)</f>
        <v>0</v>
      </c>
    </row>
    <row r="49" spans="1:17" hidden="1" x14ac:dyDescent="0.25">
      <c r="A49" s="2" t="s">
        <v>21703</v>
      </c>
      <c r="B49" s="84" t="s">
        <v>262</v>
      </c>
      <c r="C49" s="17" t="s">
        <v>2774</v>
      </c>
      <c r="D49" s="2">
        <f>COUNTIFS('Daten Unfälle'!$BJ:$BJ,"&lt;=100",'Daten Unfälle'!$BI:$BI,"quer",'Daten Unfälle'!$B:$B,'Auswertung HS'!$B49,'Daten Unfälle'!$M:$M,'Auswertung HS'!$C49)</f>
        <v>0</v>
      </c>
      <c r="E49" s="2">
        <f>COUNTIFS('Daten Unfälle'!$BJ:$BJ,"&gt;100",'Daten Unfälle'!$BJ:$BJ,"&lt;=200",'Daten Unfälle'!$BI:$BI,"quer",'Daten Unfälle'!$B:$B,'Auswertung HS'!$B49,'Daten Unfälle'!$M:$M,'Auswertung HS'!$C49)</f>
        <v>0</v>
      </c>
      <c r="F49" s="2">
        <f>COUNTIFS('Daten Unfälle'!$BJ:$BJ,"&gt;200",'Daten Unfälle'!$BJ:$BJ,"&lt;=300",'Daten Unfälle'!$BI:$BI,"quer",'Daten Unfälle'!$B:$B,'Auswertung HS'!$B49,'Daten Unfälle'!$M:$M,'Auswertung HS'!$C49)</f>
        <v>0</v>
      </c>
      <c r="G49" s="2">
        <f>COUNTIFS('Daten Unfälle'!$BJ:$BJ,"&gt;300",'Daten Unfälle'!$BJ:$BJ,"&lt;=400",'Daten Unfälle'!$BI:$BI,"quer",'Daten Unfälle'!$B:$B,'Auswertung HS'!$B49,'Daten Unfälle'!$M:$M,'Auswertung HS'!$C49)</f>
        <v>0</v>
      </c>
      <c r="H49" s="2">
        <f>COUNTIFS('Daten Unfälle'!$BJ:$BJ,"&gt;400",'Daten Unfälle'!$BJ:$BJ,"&lt;=500",'Daten Unfälle'!$BI:$BI,"quer",'Daten Unfälle'!$B:$B,'Auswertung HS'!$B49,'Daten Unfälle'!$M:$M,'Auswertung HS'!$C49)</f>
        <v>0</v>
      </c>
      <c r="I49" s="2">
        <f>COUNTIFS('Daten Unfälle'!$BJ:$BJ,"&gt;500",'Daten Unfälle'!$BJ:$BJ,"&lt;=600",'Daten Unfälle'!$BI:$BI,"quer",'Daten Unfälle'!$B:$B,'Auswertung HS'!$B49,'Daten Unfälle'!$M:$M,'Auswertung HS'!$C49)</f>
        <v>0</v>
      </c>
      <c r="J49" s="2">
        <f>COUNTIFS('Daten Unfälle'!$BJ:$BJ,"&gt;600",'Daten Unfälle'!$BJ:$BJ,"&lt;=700",'Daten Unfälle'!$BI:$BI,"quer",'Daten Unfälle'!$B:$B,'Auswertung HS'!$B49,'Daten Unfälle'!$M:$M,'Auswertung HS'!$C49)</f>
        <v>0</v>
      </c>
      <c r="K49" s="2">
        <f>COUNTIFS('Daten Unfälle'!$BJ:$BJ,"&gt;700",'Daten Unfälle'!$BJ:$BJ,"&lt;=800",'Daten Unfälle'!$BI:$BI,"quer",'Daten Unfälle'!$B:$B,'Auswertung HS'!$B49,'Daten Unfälle'!$M:$M,'Auswertung HS'!$C49)</f>
        <v>0</v>
      </c>
      <c r="L49" s="2">
        <f>COUNTIFS('Daten Unfälle'!$BJ:$BJ,"&gt;800",'Daten Unfälle'!$BJ:$BJ,"&lt;=900",'Daten Unfälle'!$BI:$BI,"quer",'Daten Unfälle'!$B:$B,'Auswertung HS'!$B49,'Daten Unfälle'!$M:$M,'Auswertung HS'!$C49)</f>
        <v>0</v>
      </c>
      <c r="M49" s="2">
        <f>COUNTIFS('Daten Unfälle'!$BJ:$BJ,"&gt;900",'Daten Unfälle'!$BJ:$BJ,"&lt;=1000",'Daten Unfälle'!$BI:$BI,"quer",'Daten Unfälle'!$B:$B,'Auswertung HS'!$B49,'Daten Unfälle'!$M:$M,'Auswertung HS'!$C49)</f>
        <v>0</v>
      </c>
      <c r="N49" s="2">
        <f>COUNTIFS('Daten Unfälle'!$BJ:$BJ,"&gt;1000",'Daten Unfälle'!$BJ:$BJ,"&lt;=2000",'Daten Unfälle'!$BI:$BI,"quer",'Daten Unfälle'!$B:$B,'Auswertung HS'!$B49,'Daten Unfälle'!$M:$M,'Auswertung HS'!$C49)</f>
        <v>0</v>
      </c>
      <c r="O49" s="2">
        <f>COUNTIFS('Daten Unfälle'!$BJ:$BJ,"&gt;2000",'Daten Unfälle'!$BJ:$BJ,"&lt;=3000",'Daten Unfälle'!$BI:$BI,"quer",'Daten Unfälle'!$B:$B,'Auswertung HS'!$B49,'Daten Unfälle'!$M:$M,'Auswertung HS'!$C49)</f>
        <v>0</v>
      </c>
      <c r="P49" s="2">
        <f>COUNTIFS('Daten Unfälle'!$BJ:$BJ,"&gt;3000",'Daten Unfälle'!$BJ:$BJ,"&lt;=4000",'Daten Unfälle'!$BI:$BI,"quer",'Daten Unfälle'!$B:$B,'Auswertung HS'!$B49,'Daten Unfälle'!$M:$M,'Auswertung HS'!$C49)</f>
        <v>0</v>
      </c>
      <c r="Q49" s="2">
        <f>COUNTIFS('Daten Unfälle'!$BJ:$BJ,"&gt;4000",'Daten Unfälle'!$BJ:$BJ,"&lt;=5000",'Daten Unfälle'!$BI:$BI,"quer",'Daten Unfälle'!$B:$B,'Auswertung HS'!$B49,'Daten Unfälle'!$M:$M,'Auswertung HS'!$C49)</f>
        <v>0</v>
      </c>
    </row>
    <row r="50" spans="1:17" hidden="1" x14ac:dyDescent="0.25">
      <c r="A50" s="2" t="s">
        <v>21703</v>
      </c>
      <c r="B50" s="84" t="s">
        <v>262</v>
      </c>
      <c r="C50" s="241" t="s">
        <v>1312</v>
      </c>
      <c r="D50" s="2">
        <f>COUNTIFS('Daten Unfälle'!$BJ:$BJ,"&lt;=100",'Daten Unfälle'!$BI:$BI,"quer",'Daten Unfälle'!$B:$B,'Auswertung HS'!$B50,'Daten Unfälle'!$M:$M,'Auswertung HS'!$C50)</f>
        <v>0</v>
      </c>
      <c r="E50" s="2">
        <f>COUNTIFS('Daten Unfälle'!$BJ:$BJ,"&gt;100",'Daten Unfälle'!$BJ:$BJ,"&lt;=200",'Daten Unfälle'!$BI:$BI,"quer",'Daten Unfälle'!$B:$B,'Auswertung HS'!$B50,'Daten Unfälle'!$M:$M,'Auswertung HS'!$C50)</f>
        <v>0</v>
      </c>
      <c r="F50" s="2">
        <f>COUNTIFS('Daten Unfälle'!$BJ:$BJ,"&gt;200",'Daten Unfälle'!$BJ:$BJ,"&lt;=300",'Daten Unfälle'!$BI:$BI,"quer",'Daten Unfälle'!$B:$B,'Auswertung HS'!$B50,'Daten Unfälle'!$M:$M,'Auswertung HS'!$C50)</f>
        <v>0</v>
      </c>
      <c r="G50" s="2">
        <f>COUNTIFS('Daten Unfälle'!$BJ:$BJ,"&gt;300",'Daten Unfälle'!$BJ:$BJ,"&lt;=400",'Daten Unfälle'!$BI:$BI,"quer",'Daten Unfälle'!$B:$B,'Auswertung HS'!$B50,'Daten Unfälle'!$M:$M,'Auswertung HS'!$C50)</f>
        <v>0</v>
      </c>
      <c r="H50" s="2">
        <f>COUNTIFS('Daten Unfälle'!$BJ:$BJ,"&gt;400",'Daten Unfälle'!$BJ:$BJ,"&lt;=500",'Daten Unfälle'!$BI:$BI,"quer",'Daten Unfälle'!$B:$B,'Auswertung HS'!$B50,'Daten Unfälle'!$M:$M,'Auswertung HS'!$C50)</f>
        <v>0</v>
      </c>
      <c r="I50" s="2">
        <f>COUNTIFS('Daten Unfälle'!$BJ:$BJ,"&gt;500",'Daten Unfälle'!$BJ:$BJ,"&lt;=600",'Daten Unfälle'!$BI:$BI,"quer",'Daten Unfälle'!$B:$B,'Auswertung HS'!$B50,'Daten Unfälle'!$M:$M,'Auswertung HS'!$C50)</f>
        <v>0</v>
      </c>
      <c r="J50" s="2">
        <f>COUNTIFS('Daten Unfälle'!$BJ:$BJ,"&gt;600",'Daten Unfälle'!$BJ:$BJ,"&lt;=700",'Daten Unfälle'!$BI:$BI,"quer",'Daten Unfälle'!$B:$B,'Auswertung HS'!$B50,'Daten Unfälle'!$M:$M,'Auswertung HS'!$C50)</f>
        <v>0</v>
      </c>
      <c r="K50" s="2">
        <f>COUNTIFS('Daten Unfälle'!$BJ:$BJ,"&gt;700",'Daten Unfälle'!$BJ:$BJ,"&lt;=800",'Daten Unfälle'!$BI:$BI,"quer",'Daten Unfälle'!$B:$B,'Auswertung HS'!$B50,'Daten Unfälle'!$M:$M,'Auswertung HS'!$C50)</f>
        <v>0</v>
      </c>
      <c r="L50" s="2">
        <f>COUNTIFS('Daten Unfälle'!$BJ:$BJ,"&gt;800",'Daten Unfälle'!$BJ:$BJ,"&lt;=900",'Daten Unfälle'!$BI:$BI,"quer",'Daten Unfälle'!$B:$B,'Auswertung HS'!$B50,'Daten Unfälle'!$M:$M,'Auswertung HS'!$C50)</f>
        <v>0</v>
      </c>
      <c r="M50" s="2">
        <f>COUNTIFS('Daten Unfälle'!$BJ:$BJ,"&gt;900",'Daten Unfälle'!$BJ:$BJ,"&lt;=1000",'Daten Unfälle'!$BI:$BI,"quer",'Daten Unfälle'!$B:$B,'Auswertung HS'!$B50,'Daten Unfälle'!$M:$M,'Auswertung HS'!$C50)</f>
        <v>0</v>
      </c>
      <c r="N50" s="2">
        <f>COUNTIFS('Daten Unfälle'!$BJ:$BJ,"&gt;1000",'Daten Unfälle'!$BJ:$BJ,"&lt;=2000",'Daten Unfälle'!$BI:$BI,"quer",'Daten Unfälle'!$B:$B,'Auswertung HS'!$B50,'Daten Unfälle'!$M:$M,'Auswertung HS'!$C50)</f>
        <v>0</v>
      </c>
      <c r="O50" s="2">
        <f>COUNTIFS('Daten Unfälle'!$BJ:$BJ,"&gt;2000",'Daten Unfälle'!$BJ:$BJ,"&lt;=3000",'Daten Unfälle'!$BI:$BI,"quer",'Daten Unfälle'!$B:$B,'Auswertung HS'!$B50,'Daten Unfälle'!$M:$M,'Auswertung HS'!$C50)</f>
        <v>0</v>
      </c>
      <c r="P50" s="2">
        <f>COUNTIFS('Daten Unfälle'!$BJ:$BJ,"&gt;3000",'Daten Unfälle'!$BJ:$BJ,"&lt;=4000",'Daten Unfälle'!$BI:$BI,"quer",'Daten Unfälle'!$B:$B,'Auswertung HS'!$B50,'Daten Unfälle'!$M:$M,'Auswertung HS'!$C50)</f>
        <v>0</v>
      </c>
      <c r="Q50" s="2">
        <f>COUNTIFS('Daten Unfälle'!$BJ:$BJ,"&gt;4000",'Daten Unfälle'!$BJ:$BJ,"&lt;=5000",'Daten Unfälle'!$BI:$BI,"quer",'Daten Unfälle'!$B:$B,'Auswertung HS'!$B50,'Daten Unfälle'!$M:$M,'Auswertung HS'!$C50)</f>
        <v>0</v>
      </c>
    </row>
    <row r="51" spans="1:17" hidden="1" x14ac:dyDescent="0.25">
      <c r="A51" s="2" t="s">
        <v>21703</v>
      </c>
      <c r="B51" s="84" t="s">
        <v>262</v>
      </c>
      <c r="C51" s="242" t="s">
        <v>2721</v>
      </c>
      <c r="D51" s="2">
        <f>COUNTIFS('Daten Unfälle'!$BJ:$BJ,"&lt;=100",'Daten Unfälle'!$BI:$BI,"quer",'Daten Unfälle'!$B:$B,'Auswertung HS'!$B51,'Daten Unfälle'!$M:$M,'Auswertung HS'!$C51)</f>
        <v>0</v>
      </c>
      <c r="E51" s="2">
        <f>COUNTIFS('Daten Unfälle'!$BJ:$BJ,"&gt;100",'Daten Unfälle'!$BJ:$BJ,"&lt;=200",'Daten Unfälle'!$BI:$BI,"quer",'Daten Unfälle'!$B:$B,'Auswertung HS'!$B51,'Daten Unfälle'!$M:$M,'Auswertung HS'!$C51)</f>
        <v>0</v>
      </c>
      <c r="F51" s="2">
        <f>COUNTIFS('Daten Unfälle'!$BJ:$BJ,"&gt;200",'Daten Unfälle'!$BJ:$BJ,"&lt;=300",'Daten Unfälle'!$BI:$BI,"quer",'Daten Unfälle'!$B:$B,'Auswertung HS'!$B51,'Daten Unfälle'!$M:$M,'Auswertung HS'!$C51)</f>
        <v>0</v>
      </c>
      <c r="G51" s="2">
        <f>COUNTIFS('Daten Unfälle'!$BJ:$BJ,"&gt;300",'Daten Unfälle'!$BJ:$BJ,"&lt;=400",'Daten Unfälle'!$BI:$BI,"quer",'Daten Unfälle'!$B:$B,'Auswertung HS'!$B51,'Daten Unfälle'!$M:$M,'Auswertung HS'!$C51)</f>
        <v>0</v>
      </c>
      <c r="H51" s="2">
        <f>COUNTIFS('Daten Unfälle'!$BJ:$BJ,"&gt;400",'Daten Unfälle'!$BJ:$BJ,"&lt;=500",'Daten Unfälle'!$BI:$BI,"quer",'Daten Unfälle'!$B:$B,'Auswertung HS'!$B51,'Daten Unfälle'!$M:$M,'Auswertung HS'!$C51)</f>
        <v>0</v>
      </c>
      <c r="I51" s="2">
        <f>COUNTIFS('Daten Unfälle'!$BJ:$BJ,"&gt;500",'Daten Unfälle'!$BJ:$BJ,"&lt;=600",'Daten Unfälle'!$BI:$BI,"quer",'Daten Unfälle'!$B:$B,'Auswertung HS'!$B51,'Daten Unfälle'!$M:$M,'Auswertung HS'!$C51)</f>
        <v>0</v>
      </c>
      <c r="J51" s="2">
        <f>COUNTIFS('Daten Unfälle'!$BJ:$BJ,"&gt;600",'Daten Unfälle'!$BJ:$BJ,"&lt;=700",'Daten Unfälle'!$BI:$BI,"quer",'Daten Unfälle'!$B:$B,'Auswertung HS'!$B51,'Daten Unfälle'!$M:$M,'Auswertung HS'!$C51)</f>
        <v>0</v>
      </c>
      <c r="K51" s="2">
        <f>COUNTIFS('Daten Unfälle'!$BJ:$BJ,"&gt;700",'Daten Unfälle'!$BJ:$BJ,"&lt;=800",'Daten Unfälle'!$BI:$BI,"quer",'Daten Unfälle'!$B:$B,'Auswertung HS'!$B51,'Daten Unfälle'!$M:$M,'Auswertung HS'!$C51)</f>
        <v>0</v>
      </c>
      <c r="L51" s="2">
        <f>COUNTIFS('Daten Unfälle'!$BJ:$BJ,"&gt;800",'Daten Unfälle'!$BJ:$BJ,"&lt;=900",'Daten Unfälle'!$BI:$BI,"quer",'Daten Unfälle'!$B:$B,'Auswertung HS'!$B51,'Daten Unfälle'!$M:$M,'Auswertung HS'!$C51)</f>
        <v>0</v>
      </c>
      <c r="M51" s="2">
        <f>COUNTIFS('Daten Unfälle'!$BJ:$BJ,"&gt;900",'Daten Unfälle'!$BJ:$BJ,"&lt;=1000",'Daten Unfälle'!$BI:$BI,"quer",'Daten Unfälle'!$B:$B,'Auswertung HS'!$B51,'Daten Unfälle'!$M:$M,'Auswertung HS'!$C51)</f>
        <v>0</v>
      </c>
      <c r="N51" s="2">
        <f>COUNTIFS('Daten Unfälle'!$BJ:$BJ,"&gt;1000",'Daten Unfälle'!$BJ:$BJ,"&lt;=2000",'Daten Unfälle'!$BI:$BI,"quer",'Daten Unfälle'!$B:$B,'Auswertung HS'!$B51,'Daten Unfälle'!$M:$M,'Auswertung HS'!$C51)</f>
        <v>0</v>
      </c>
      <c r="O51" s="2">
        <f>COUNTIFS('Daten Unfälle'!$BJ:$BJ,"&gt;2000",'Daten Unfälle'!$BJ:$BJ,"&lt;=3000",'Daten Unfälle'!$BI:$BI,"quer",'Daten Unfälle'!$B:$B,'Auswertung HS'!$B51,'Daten Unfälle'!$M:$M,'Auswertung HS'!$C51)</f>
        <v>0</v>
      </c>
      <c r="P51" s="2">
        <f>COUNTIFS('Daten Unfälle'!$BJ:$BJ,"&gt;3000",'Daten Unfälle'!$BJ:$BJ,"&lt;=4000",'Daten Unfälle'!$BI:$BI,"quer",'Daten Unfälle'!$B:$B,'Auswertung HS'!$B51,'Daten Unfälle'!$M:$M,'Auswertung HS'!$C51)</f>
        <v>0</v>
      </c>
      <c r="Q51" s="2">
        <f>COUNTIFS('Daten Unfälle'!$BJ:$BJ,"&gt;4000",'Daten Unfälle'!$BJ:$BJ,"&lt;=5000",'Daten Unfälle'!$BI:$BI,"quer",'Daten Unfälle'!$B:$B,'Auswertung HS'!$B51,'Daten Unfälle'!$M:$M,'Auswertung HS'!$C51)</f>
        <v>0</v>
      </c>
    </row>
    <row r="52" spans="1:17" hidden="1" x14ac:dyDescent="0.25">
      <c r="A52" s="2" t="s">
        <v>21703</v>
      </c>
      <c r="B52" s="84" t="s">
        <v>262</v>
      </c>
      <c r="C52" s="242" t="s">
        <v>21534</v>
      </c>
      <c r="D52" s="2">
        <f>COUNTIFS('Daten Unfälle'!$BJ:$BJ,"&lt;=100",'Daten Unfälle'!$BI:$BI,"quer",'Daten Unfälle'!$B:$B,'Auswertung HS'!$B52)</f>
        <v>2</v>
      </c>
      <c r="E52" s="2">
        <f>COUNTIFS('Daten Unfälle'!$BJ:$BJ,"&gt;100",'Daten Unfälle'!$BJ:$BJ,"&lt;=200",'Daten Unfälle'!$BI:$BI,"quer",'Daten Unfälle'!$B:$B,'Auswertung HS'!$B52)</f>
        <v>2</v>
      </c>
      <c r="F52" s="2">
        <f>COUNTIFS('Daten Unfälle'!$BJ:$BJ,"&gt;200",'Daten Unfälle'!$BJ:$BJ,"&lt;=300",'Daten Unfälle'!$BI:$BI,"quer",'Daten Unfälle'!$B:$B,'Auswertung HS'!$B52)</f>
        <v>0</v>
      </c>
      <c r="G52" s="2">
        <f>COUNTIFS('Daten Unfälle'!$BJ:$BJ,"&gt;300",'Daten Unfälle'!$BJ:$BJ,"&lt;=400",'Daten Unfälle'!$BI:$BI,"quer",'Daten Unfälle'!$B:$B,'Auswertung HS'!$B52)</f>
        <v>2</v>
      </c>
      <c r="H52" s="2">
        <f>COUNTIFS('Daten Unfälle'!$BJ:$BJ,"&gt;400",'Daten Unfälle'!$BJ:$BJ,"&lt;=500",'Daten Unfälle'!$BI:$BI,"quer",'Daten Unfälle'!$B:$B,'Auswertung HS'!$B52)</f>
        <v>1</v>
      </c>
      <c r="I52" s="2">
        <f>COUNTIFS('Daten Unfälle'!$BJ:$BJ,"&gt;500",'Daten Unfälle'!$BJ:$BJ,"&lt;=600",'Daten Unfälle'!$BI:$BI,"quer",'Daten Unfälle'!$B:$B,'Auswertung HS'!$B52)</f>
        <v>1</v>
      </c>
      <c r="J52" s="2">
        <f>COUNTIFS('Daten Unfälle'!$BJ:$BJ,"&gt;600",'Daten Unfälle'!$BJ:$BJ,"&lt;=700",'Daten Unfälle'!$BI:$BI,"quer",'Daten Unfälle'!$B:$B,'Auswertung HS'!$B52)</f>
        <v>1</v>
      </c>
      <c r="K52" s="2">
        <f>COUNTIFS('Daten Unfälle'!$BJ:$BJ,"&gt;700",'Daten Unfälle'!$BJ:$BJ,"&lt;=800",'Daten Unfälle'!$BI:$BI,"quer",'Daten Unfälle'!$B:$B,'Auswertung HS'!$B52)</f>
        <v>0</v>
      </c>
      <c r="L52" s="2">
        <f>COUNTIFS('Daten Unfälle'!$BJ:$BJ,"&gt;800",'Daten Unfälle'!$BJ:$BJ,"&lt;=900",'Daten Unfälle'!$BI:$BI,"quer",'Daten Unfälle'!$B:$B,'Auswertung HS'!$B52)</f>
        <v>2</v>
      </c>
      <c r="M52" s="2">
        <f>COUNTIFS('Daten Unfälle'!$BJ:$BJ,"&gt;900",'Daten Unfälle'!$BJ:$BJ,"&lt;=1000",'Daten Unfälle'!$BI:$BI,"quer",'Daten Unfälle'!$B:$B,'Auswertung HS'!$B52)</f>
        <v>0</v>
      </c>
      <c r="N52" s="2">
        <f>COUNTIFS('Daten Unfälle'!$BJ:$BJ,"&gt;1000",'Daten Unfälle'!$BJ:$BJ,"&lt;=2000",'Daten Unfälle'!$BI:$BI,"quer",'Daten Unfälle'!$B:$B,'Auswertung HS'!$B52)</f>
        <v>1</v>
      </c>
      <c r="O52" s="2">
        <f>COUNTIFS('Daten Unfälle'!$BJ:$BJ,"&gt;2000",'Daten Unfälle'!$BJ:$BJ,"&lt;=3000",'Daten Unfälle'!$BI:$BI,"quer",'Daten Unfälle'!$B:$B,'Auswertung HS'!$B52)</f>
        <v>1</v>
      </c>
      <c r="P52" s="2">
        <f>COUNTIFS('Daten Unfälle'!$BJ:$BJ,"&gt;3000",'Daten Unfälle'!$BJ:$BJ,"&lt;=4000",'Daten Unfälle'!$BI:$BI,"quer",'Daten Unfälle'!$B:$B,'Auswertung HS'!$B52)</f>
        <v>0</v>
      </c>
      <c r="Q52" s="2">
        <f>COUNTIFS('Daten Unfälle'!$BJ:$BJ,"&gt;4000",'Daten Unfälle'!$BJ:$BJ,"&lt;=5000",'Daten Unfälle'!$BI:$BI,"quer",'Daten Unfälle'!$B:$B,'Auswertung HS'!$B52)</f>
        <v>0</v>
      </c>
    </row>
    <row r="53" spans="1:17" hidden="1" x14ac:dyDescent="0.25">
      <c r="A53" s="2" t="s">
        <v>21703</v>
      </c>
      <c r="B53" s="84" t="s">
        <v>211</v>
      </c>
      <c r="C53" s="2" t="s">
        <v>74</v>
      </c>
      <c r="D53" s="2">
        <f>COUNTIFS('Daten Unfälle'!$BJ:$BJ,"&lt;=100",'Daten Unfälle'!$BI:$BI,"quer",'Daten Unfälle'!$B:$B,'Auswertung HS'!$B53,'Daten Unfälle'!$M:$M,'Auswertung HS'!$C53)</f>
        <v>52</v>
      </c>
      <c r="E53" s="2">
        <f>COUNTIFS('Daten Unfälle'!$BJ:$BJ,"&gt;100",'Daten Unfälle'!$BJ:$BJ,"&lt;=200",'Daten Unfälle'!$BI:$BI,"quer",'Daten Unfälle'!$B:$B,'Auswertung HS'!$B53,'Daten Unfälle'!$M:$M,'Auswertung HS'!$C53)</f>
        <v>19</v>
      </c>
      <c r="F53" s="2">
        <f>COUNTIFS('Daten Unfälle'!$BJ:$BJ,"&gt;200",'Daten Unfälle'!$BJ:$BJ,"&lt;=300",'Daten Unfälle'!$BI:$BI,"quer",'Daten Unfälle'!$B:$B,'Auswertung HS'!$B53,'Daten Unfälle'!$M:$M,'Auswertung HS'!$C53)</f>
        <v>14</v>
      </c>
      <c r="G53" s="2">
        <f>COUNTIFS('Daten Unfälle'!$BJ:$BJ,"&gt;300",'Daten Unfälle'!$BJ:$BJ,"&lt;=400",'Daten Unfälle'!$BI:$BI,"quer",'Daten Unfälle'!$B:$B,'Auswertung HS'!$B53,'Daten Unfälle'!$M:$M,'Auswertung HS'!$C53)</f>
        <v>21</v>
      </c>
      <c r="H53" s="2">
        <f>COUNTIFS('Daten Unfälle'!$BJ:$BJ,"&gt;400",'Daten Unfälle'!$BJ:$BJ,"&lt;=500",'Daten Unfälle'!$BI:$BI,"quer",'Daten Unfälle'!$B:$B,'Auswertung HS'!$B53,'Daten Unfälle'!$M:$M,'Auswertung HS'!$C53)</f>
        <v>26</v>
      </c>
      <c r="I53" s="2">
        <f>COUNTIFS('Daten Unfälle'!$BJ:$BJ,"&gt;500",'Daten Unfälle'!$BJ:$BJ,"&lt;=600",'Daten Unfälle'!$BI:$BI,"quer",'Daten Unfälle'!$B:$B,'Auswertung HS'!$B53,'Daten Unfälle'!$M:$M,'Auswertung HS'!$C53)</f>
        <v>14</v>
      </c>
      <c r="J53" s="2">
        <f>COUNTIFS('Daten Unfälle'!$BJ:$BJ,"&gt;600",'Daten Unfälle'!$BJ:$BJ,"&lt;=700",'Daten Unfälle'!$BI:$BI,"quer",'Daten Unfälle'!$B:$B,'Auswertung HS'!$B53,'Daten Unfälle'!$M:$M,'Auswertung HS'!$C53)</f>
        <v>10</v>
      </c>
      <c r="K53" s="2">
        <f>COUNTIFS('Daten Unfälle'!$BJ:$BJ,"&gt;700",'Daten Unfälle'!$BJ:$BJ,"&lt;=800",'Daten Unfälle'!$BI:$BI,"quer",'Daten Unfälle'!$B:$B,'Auswertung HS'!$B53,'Daten Unfälle'!$M:$M,'Auswertung HS'!$C53)</f>
        <v>8</v>
      </c>
      <c r="L53" s="2">
        <f>COUNTIFS('Daten Unfälle'!$BJ:$BJ,"&gt;800",'Daten Unfälle'!$BJ:$BJ,"&lt;=900",'Daten Unfälle'!$BI:$BI,"quer",'Daten Unfälle'!$B:$B,'Auswertung HS'!$B53,'Daten Unfälle'!$M:$M,'Auswertung HS'!$C53)</f>
        <v>10</v>
      </c>
      <c r="M53" s="2">
        <f>COUNTIFS('Daten Unfälle'!$BJ:$BJ,"&gt;900",'Daten Unfälle'!$BJ:$BJ,"&lt;=1000",'Daten Unfälle'!$BI:$BI,"quer",'Daten Unfälle'!$B:$B,'Auswertung HS'!$B53,'Daten Unfälle'!$M:$M,'Auswertung HS'!$C53)</f>
        <v>7</v>
      </c>
      <c r="N53" s="2">
        <f>COUNTIFS('Daten Unfälle'!$BJ:$BJ,"&gt;1000",'Daten Unfälle'!$BJ:$BJ,"&lt;=2000",'Daten Unfälle'!$BI:$BI,"quer",'Daten Unfälle'!$B:$B,'Auswertung HS'!$B53,'Daten Unfälle'!$M:$M,'Auswertung HS'!$C53)</f>
        <v>37</v>
      </c>
      <c r="O53" s="2">
        <f>COUNTIFS('Daten Unfälle'!$BJ:$BJ,"&gt;2000",'Daten Unfälle'!$BJ:$BJ,"&lt;=3000",'Daten Unfälle'!$BI:$BI,"quer",'Daten Unfälle'!$B:$B,'Auswertung HS'!$B53,'Daten Unfälle'!$M:$M,'Auswertung HS'!$C53)</f>
        <v>26</v>
      </c>
      <c r="P53" s="2">
        <f>COUNTIFS('Daten Unfälle'!$BJ:$BJ,"&gt;3000",'Daten Unfälle'!$BJ:$BJ,"&lt;=4000",'Daten Unfälle'!$BI:$BI,"quer",'Daten Unfälle'!$B:$B,'Auswertung HS'!$B53,'Daten Unfälle'!$M:$M,'Auswertung HS'!$C53)</f>
        <v>11</v>
      </c>
      <c r="Q53" s="2">
        <f>COUNTIFS('Daten Unfälle'!$BJ:$BJ,"&gt;4000",'Daten Unfälle'!$BJ:$BJ,"&lt;=5000",'Daten Unfälle'!$BI:$BI,"quer",'Daten Unfälle'!$B:$B,'Auswertung HS'!$B53,'Daten Unfälle'!$M:$M,'Auswertung HS'!$C53)</f>
        <v>10</v>
      </c>
    </row>
    <row r="54" spans="1:17" hidden="1" x14ac:dyDescent="0.25">
      <c r="A54" s="2" t="s">
        <v>21703</v>
      </c>
      <c r="B54" s="84" t="s">
        <v>211</v>
      </c>
      <c r="C54" s="2" t="s">
        <v>100</v>
      </c>
      <c r="D54" s="2">
        <f>COUNTIFS('Daten Unfälle'!$BJ:$BJ,"&lt;=100",'Daten Unfälle'!$BI:$BI,"quer",'Daten Unfälle'!$B:$B,'Auswertung HS'!$B54,'Daten Unfälle'!$M:$M,'Auswertung HS'!$C54)</f>
        <v>21</v>
      </c>
      <c r="E54" s="2">
        <f>COUNTIFS('Daten Unfälle'!$BJ:$BJ,"&gt;100",'Daten Unfälle'!$BJ:$BJ,"&lt;=200",'Daten Unfälle'!$BI:$BI,"quer",'Daten Unfälle'!$B:$B,'Auswertung HS'!$B54,'Daten Unfälle'!$M:$M,'Auswertung HS'!$C54)</f>
        <v>5</v>
      </c>
      <c r="F54" s="2">
        <f>COUNTIFS('Daten Unfälle'!$BJ:$BJ,"&gt;200",'Daten Unfälle'!$BJ:$BJ,"&lt;=300",'Daten Unfälle'!$BI:$BI,"quer",'Daten Unfälle'!$B:$B,'Auswertung HS'!$B54,'Daten Unfälle'!$M:$M,'Auswertung HS'!$C54)</f>
        <v>8</v>
      </c>
      <c r="G54" s="2">
        <f>COUNTIFS('Daten Unfälle'!$BJ:$BJ,"&gt;300",'Daten Unfälle'!$BJ:$BJ,"&lt;=400",'Daten Unfälle'!$BI:$BI,"quer",'Daten Unfälle'!$B:$B,'Auswertung HS'!$B54,'Daten Unfälle'!$M:$M,'Auswertung HS'!$C54)</f>
        <v>7</v>
      </c>
      <c r="H54" s="2">
        <f>COUNTIFS('Daten Unfälle'!$BJ:$BJ,"&gt;400",'Daten Unfälle'!$BJ:$BJ,"&lt;=500",'Daten Unfälle'!$BI:$BI,"quer",'Daten Unfälle'!$B:$B,'Auswertung HS'!$B54,'Daten Unfälle'!$M:$M,'Auswertung HS'!$C54)</f>
        <v>3</v>
      </c>
      <c r="I54" s="2">
        <f>COUNTIFS('Daten Unfälle'!$BJ:$BJ,"&gt;500",'Daten Unfälle'!$BJ:$BJ,"&lt;=600",'Daten Unfälle'!$BI:$BI,"quer",'Daten Unfälle'!$B:$B,'Auswertung HS'!$B54,'Daten Unfälle'!$M:$M,'Auswertung HS'!$C54)</f>
        <v>4</v>
      </c>
      <c r="J54" s="2">
        <f>COUNTIFS('Daten Unfälle'!$BJ:$BJ,"&gt;600",'Daten Unfälle'!$BJ:$BJ,"&lt;=700",'Daten Unfälle'!$BI:$BI,"quer",'Daten Unfälle'!$B:$B,'Auswertung HS'!$B54,'Daten Unfälle'!$M:$M,'Auswertung HS'!$C54)</f>
        <v>1</v>
      </c>
      <c r="K54" s="2">
        <f>COUNTIFS('Daten Unfälle'!$BJ:$BJ,"&gt;700",'Daten Unfälle'!$BJ:$BJ,"&lt;=800",'Daten Unfälle'!$BI:$BI,"quer",'Daten Unfälle'!$B:$B,'Auswertung HS'!$B54,'Daten Unfälle'!$M:$M,'Auswertung HS'!$C54)</f>
        <v>2</v>
      </c>
      <c r="L54" s="2">
        <f>COUNTIFS('Daten Unfälle'!$BJ:$BJ,"&gt;800",'Daten Unfälle'!$BJ:$BJ,"&lt;=900",'Daten Unfälle'!$BI:$BI,"quer",'Daten Unfälle'!$B:$B,'Auswertung HS'!$B54,'Daten Unfälle'!$M:$M,'Auswertung HS'!$C54)</f>
        <v>1</v>
      </c>
      <c r="M54" s="2">
        <f>COUNTIFS('Daten Unfälle'!$BJ:$BJ,"&gt;900",'Daten Unfälle'!$BJ:$BJ,"&lt;=1000",'Daten Unfälle'!$BI:$BI,"quer",'Daten Unfälle'!$B:$B,'Auswertung HS'!$B54,'Daten Unfälle'!$M:$M,'Auswertung HS'!$C54)</f>
        <v>0</v>
      </c>
      <c r="N54" s="2">
        <f>COUNTIFS('Daten Unfälle'!$BJ:$BJ,"&gt;1000",'Daten Unfälle'!$BJ:$BJ,"&lt;=2000",'Daten Unfälle'!$BI:$BI,"quer",'Daten Unfälle'!$B:$B,'Auswertung HS'!$B54,'Daten Unfälle'!$M:$M,'Auswertung HS'!$C54)</f>
        <v>9</v>
      </c>
      <c r="O54" s="2">
        <f>COUNTIFS('Daten Unfälle'!$BJ:$BJ,"&gt;2000",'Daten Unfälle'!$BJ:$BJ,"&lt;=3000",'Daten Unfälle'!$BI:$BI,"quer",'Daten Unfälle'!$B:$B,'Auswertung HS'!$B54,'Daten Unfälle'!$M:$M,'Auswertung HS'!$C54)</f>
        <v>6</v>
      </c>
      <c r="P54" s="2">
        <f>COUNTIFS('Daten Unfälle'!$BJ:$BJ,"&gt;3000",'Daten Unfälle'!$BJ:$BJ,"&lt;=4000",'Daten Unfälle'!$BI:$BI,"quer",'Daten Unfälle'!$B:$B,'Auswertung HS'!$B54,'Daten Unfälle'!$M:$M,'Auswertung HS'!$C54)</f>
        <v>5</v>
      </c>
      <c r="Q54" s="2">
        <f>COUNTIFS('Daten Unfälle'!$BJ:$BJ,"&gt;4000",'Daten Unfälle'!$BJ:$BJ,"&lt;=5000",'Daten Unfälle'!$BI:$BI,"quer",'Daten Unfälle'!$B:$B,'Auswertung HS'!$B54,'Daten Unfälle'!$M:$M,'Auswertung HS'!$C54)</f>
        <v>4</v>
      </c>
    </row>
    <row r="55" spans="1:17" hidden="1" x14ac:dyDescent="0.25">
      <c r="A55" s="2" t="s">
        <v>21703</v>
      </c>
      <c r="B55" s="84" t="s">
        <v>211</v>
      </c>
      <c r="C55" s="2" t="s">
        <v>115</v>
      </c>
      <c r="D55" s="2">
        <f>COUNTIFS('Daten Unfälle'!$BJ:$BJ,"&lt;=100",'Daten Unfälle'!$BI:$BI,"quer",'Daten Unfälle'!$B:$B,'Auswertung HS'!$B55,'Daten Unfälle'!$M:$M,'Auswertung HS'!$C55)</f>
        <v>7</v>
      </c>
      <c r="E55" s="2">
        <f>COUNTIFS('Daten Unfälle'!$BJ:$BJ,"&gt;100",'Daten Unfälle'!$BJ:$BJ,"&lt;=200",'Daten Unfälle'!$BI:$BI,"quer",'Daten Unfälle'!$B:$B,'Auswertung HS'!$B55,'Daten Unfälle'!$M:$M,'Auswertung HS'!$C55)</f>
        <v>3</v>
      </c>
      <c r="F55" s="2">
        <f>COUNTIFS('Daten Unfälle'!$BJ:$BJ,"&gt;200",'Daten Unfälle'!$BJ:$BJ,"&lt;=300",'Daten Unfälle'!$BI:$BI,"quer",'Daten Unfälle'!$B:$B,'Auswertung HS'!$B55,'Daten Unfälle'!$M:$M,'Auswertung HS'!$C55)</f>
        <v>6</v>
      </c>
      <c r="G55" s="2">
        <f>COUNTIFS('Daten Unfälle'!$BJ:$BJ,"&gt;300",'Daten Unfälle'!$BJ:$BJ,"&lt;=400",'Daten Unfälle'!$BI:$BI,"quer",'Daten Unfälle'!$B:$B,'Auswertung HS'!$B55,'Daten Unfälle'!$M:$M,'Auswertung HS'!$C55)</f>
        <v>3</v>
      </c>
      <c r="H55" s="2">
        <f>COUNTIFS('Daten Unfälle'!$BJ:$BJ,"&gt;400",'Daten Unfälle'!$BJ:$BJ,"&lt;=500",'Daten Unfälle'!$BI:$BI,"quer",'Daten Unfälle'!$B:$B,'Auswertung HS'!$B55,'Daten Unfälle'!$M:$M,'Auswertung HS'!$C55)</f>
        <v>1</v>
      </c>
      <c r="I55" s="2">
        <f>COUNTIFS('Daten Unfälle'!$BJ:$BJ,"&gt;500",'Daten Unfälle'!$BJ:$BJ,"&lt;=600",'Daten Unfälle'!$BI:$BI,"quer",'Daten Unfälle'!$B:$B,'Auswertung HS'!$B55,'Daten Unfälle'!$M:$M,'Auswertung HS'!$C55)</f>
        <v>3</v>
      </c>
      <c r="J55" s="2">
        <f>COUNTIFS('Daten Unfälle'!$BJ:$BJ,"&gt;600",'Daten Unfälle'!$BJ:$BJ,"&lt;=700",'Daten Unfälle'!$BI:$BI,"quer",'Daten Unfälle'!$B:$B,'Auswertung HS'!$B55,'Daten Unfälle'!$M:$M,'Auswertung HS'!$C55)</f>
        <v>1</v>
      </c>
      <c r="K55" s="2">
        <f>COUNTIFS('Daten Unfälle'!$BJ:$BJ,"&gt;700",'Daten Unfälle'!$BJ:$BJ,"&lt;=800",'Daten Unfälle'!$BI:$BI,"quer",'Daten Unfälle'!$B:$B,'Auswertung HS'!$B55,'Daten Unfälle'!$M:$M,'Auswertung HS'!$C55)</f>
        <v>1</v>
      </c>
      <c r="L55" s="2">
        <f>COUNTIFS('Daten Unfälle'!$BJ:$BJ,"&gt;800",'Daten Unfälle'!$BJ:$BJ,"&lt;=900",'Daten Unfälle'!$BI:$BI,"quer",'Daten Unfälle'!$B:$B,'Auswertung HS'!$B55,'Daten Unfälle'!$M:$M,'Auswertung HS'!$C55)</f>
        <v>0</v>
      </c>
      <c r="M55" s="2">
        <f>COUNTIFS('Daten Unfälle'!$BJ:$BJ,"&gt;900",'Daten Unfälle'!$BJ:$BJ,"&lt;=1000",'Daten Unfälle'!$BI:$BI,"quer",'Daten Unfälle'!$B:$B,'Auswertung HS'!$B55,'Daten Unfälle'!$M:$M,'Auswertung HS'!$C55)</f>
        <v>2</v>
      </c>
      <c r="N55" s="2">
        <f>COUNTIFS('Daten Unfälle'!$BJ:$BJ,"&gt;1000",'Daten Unfälle'!$BJ:$BJ,"&lt;=2000",'Daten Unfälle'!$BI:$BI,"quer",'Daten Unfälle'!$B:$B,'Auswertung HS'!$B55,'Daten Unfälle'!$M:$M,'Auswertung HS'!$C55)</f>
        <v>4</v>
      </c>
      <c r="O55" s="2">
        <f>COUNTIFS('Daten Unfälle'!$BJ:$BJ,"&gt;2000",'Daten Unfälle'!$BJ:$BJ,"&lt;=3000",'Daten Unfälle'!$BI:$BI,"quer",'Daten Unfälle'!$B:$B,'Auswertung HS'!$B55,'Daten Unfälle'!$M:$M,'Auswertung HS'!$C55)</f>
        <v>3</v>
      </c>
      <c r="P55" s="2">
        <f>COUNTIFS('Daten Unfälle'!$BJ:$BJ,"&gt;3000",'Daten Unfälle'!$BJ:$BJ,"&lt;=4000",'Daten Unfälle'!$BI:$BI,"quer",'Daten Unfälle'!$B:$B,'Auswertung HS'!$B55,'Daten Unfälle'!$M:$M,'Auswertung HS'!$C55)</f>
        <v>0</v>
      </c>
      <c r="Q55" s="2">
        <f>COUNTIFS('Daten Unfälle'!$BJ:$BJ,"&gt;4000",'Daten Unfälle'!$BJ:$BJ,"&lt;=5000",'Daten Unfälle'!$BI:$BI,"quer",'Daten Unfälle'!$B:$B,'Auswertung HS'!$B55,'Daten Unfälle'!$M:$M,'Auswertung HS'!$C55)</f>
        <v>0</v>
      </c>
    </row>
    <row r="56" spans="1:17" hidden="1" x14ac:dyDescent="0.25">
      <c r="A56" s="2" t="s">
        <v>21703</v>
      </c>
      <c r="B56" s="84" t="s">
        <v>211</v>
      </c>
      <c r="C56" s="2" t="s">
        <v>208</v>
      </c>
      <c r="D56" s="2">
        <f>COUNTIFS('Daten Unfälle'!$BJ:$BJ,"&lt;=100",'Daten Unfälle'!$BI:$BI,"quer",'Daten Unfälle'!$B:$B,'Auswertung HS'!$B56,'Daten Unfälle'!$M:$M,'Auswertung HS'!$C56)</f>
        <v>0</v>
      </c>
      <c r="E56" s="2">
        <f>COUNTIFS('Daten Unfälle'!$BJ:$BJ,"&gt;100",'Daten Unfälle'!$BJ:$BJ,"&lt;=200",'Daten Unfälle'!$BI:$BI,"quer",'Daten Unfälle'!$B:$B,'Auswertung HS'!$B56,'Daten Unfälle'!$M:$M,'Auswertung HS'!$C56)</f>
        <v>2</v>
      </c>
      <c r="F56" s="2">
        <f>COUNTIFS('Daten Unfälle'!$BJ:$BJ,"&gt;200",'Daten Unfälle'!$BJ:$BJ,"&lt;=300",'Daten Unfälle'!$BI:$BI,"quer",'Daten Unfälle'!$B:$B,'Auswertung HS'!$B56,'Daten Unfälle'!$M:$M,'Auswertung HS'!$C56)</f>
        <v>0</v>
      </c>
      <c r="G56" s="2">
        <f>COUNTIFS('Daten Unfälle'!$BJ:$BJ,"&gt;300",'Daten Unfälle'!$BJ:$BJ,"&lt;=400",'Daten Unfälle'!$BI:$BI,"quer",'Daten Unfälle'!$B:$B,'Auswertung HS'!$B56,'Daten Unfälle'!$M:$M,'Auswertung HS'!$C56)</f>
        <v>0</v>
      </c>
      <c r="H56" s="2">
        <f>COUNTIFS('Daten Unfälle'!$BJ:$BJ,"&gt;400",'Daten Unfälle'!$BJ:$BJ,"&lt;=500",'Daten Unfälle'!$BI:$BI,"quer",'Daten Unfälle'!$B:$B,'Auswertung HS'!$B56,'Daten Unfälle'!$M:$M,'Auswertung HS'!$C56)</f>
        <v>0</v>
      </c>
      <c r="I56" s="2">
        <f>COUNTIFS('Daten Unfälle'!$BJ:$BJ,"&gt;500",'Daten Unfälle'!$BJ:$BJ,"&lt;=600",'Daten Unfälle'!$BI:$BI,"quer",'Daten Unfälle'!$B:$B,'Auswertung HS'!$B56,'Daten Unfälle'!$M:$M,'Auswertung HS'!$C56)</f>
        <v>0</v>
      </c>
      <c r="J56" s="2">
        <f>COUNTIFS('Daten Unfälle'!$BJ:$BJ,"&gt;600",'Daten Unfälle'!$BJ:$BJ,"&lt;=700",'Daten Unfälle'!$BI:$BI,"quer",'Daten Unfälle'!$B:$B,'Auswertung HS'!$B56,'Daten Unfälle'!$M:$M,'Auswertung HS'!$C56)</f>
        <v>0</v>
      </c>
      <c r="K56" s="2">
        <f>COUNTIFS('Daten Unfälle'!$BJ:$BJ,"&gt;700",'Daten Unfälle'!$BJ:$BJ,"&lt;=800",'Daten Unfälle'!$BI:$BI,"quer",'Daten Unfälle'!$B:$B,'Auswertung HS'!$B56,'Daten Unfälle'!$M:$M,'Auswertung HS'!$C56)</f>
        <v>0</v>
      </c>
      <c r="L56" s="2">
        <f>COUNTIFS('Daten Unfälle'!$BJ:$BJ,"&gt;800",'Daten Unfälle'!$BJ:$BJ,"&lt;=900",'Daten Unfälle'!$BI:$BI,"quer",'Daten Unfälle'!$B:$B,'Auswertung HS'!$B56,'Daten Unfälle'!$M:$M,'Auswertung HS'!$C56)</f>
        <v>1</v>
      </c>
      <c r="M56" s="2">
        <f>COUNTIFS('Daten Unfälle'!$BJ:$BJ,"&gt;900",'Daten Unfälle'!$BJ:$BJ,"&lt;=1000",'Daten Unfälle'!$BI:$BI,"quer",'Daten Unfälle'!$B:$B,'Auswertung HS'!$B56,'Daten Unfälle'!$M:$M,'Auswertung HS'!$C56)</f>
        <v>0</v>
      </c>
      <c r="N56" s="2">
        <f>COUNTIFS('Daten Unfälle'!$BJ:$BJ,"&gt;1000",'Daten Unfälle'!$BJ:$BJ,"&lt;=2000",'Daten Unfälle'!$BI:$BI,"quer",'Daten Unfälle'!$B:$B,'Auswertung HS'!$B56,'Daten Unfälle'!$M:$M,'Auswertung HS'!$C56)</f>
        <v>0</v>
      </c>
      <c r="O56" s="2">
        <f>COUNTIFS('Daten Unfälle'!$BJ:$BJ,"&gt;2000",'Daten Unfälle'!$BJ:$BJ,"&lt;=3000",'Daten Unfälle'!$BI:$BI,"quer",'Daten Unfälle'!$B:$B,'Auswertung HS'!$B56,'Daten Unfälle'!$M:$M,'Auswertung HS'!$C56)</f>
        <v>0</v>
      </c>
      <c r="P56" s="2">
        <f>COUNTIFS('Daten Unfälle'!$BJ:$BJ,"&gt;3000",'Daten Unfälle'!$BJ:$BJ,"&lt;=4000",'Daten Unfälle'!$BI:$BI,"quer",'Daten Unfälle'!$B:$B,'Auswertung HS'!$B56,'Daten Unfälle'!$M:$M,'Auswertung HS'!$C56)</f>
        <v>0</v>
      </c>
      <c r="Q56" s="2">
        <f>COUNTIFS('Daten Unfälle'!$BJ:$BJ,"&gt;4000",'Daten Unfälle'!$BJ:$BJ,"&lt;=5000",'Daten Unfälle'!$BI:$BI,"quer",'Daten Unfälle'!$B:$B,'Auswertung HS'!$B56,'Daten Unfälle'!$M:$M,'Auswertung HS'!$C56)</f>
        <v>0</v>
      </c>
    </row>
    <row r="57" spans="1:17" hidden="1" x14ac:dyDescent="0.25">
      <c r="A57" s="2" t="s">
        <v>21703</v>
      </c>
      <c r="B57" s="84" t="s">
        <v>211</v>
      </c>
      <c r="C57" s="2" t="s">
        <v>354</v>
      </c>
      <c r="D57" s="2">
        <f>COUNTIFS('Daten Unfälle'!$BJ:$BJ,"&lt;=100",'Daten Unfälle'!$BI:$BI,"quer",'Daten Unfälle'!$B:$B,'Auswertung HS'!$B57,'Daten Unfälle'!$M:$M,'Auswertung HS'!$C57)</f>
        <v>0</v>
      </c>
      <c r="E57" s="2">
        <f>COUNTIFS('Daten Unfälle'!$BJ:$BJ,"&gt;100",'Daten Unfälle'!$BJ:$BJ,"&lt;=200",'Daten Unfälle'!$BI:$BI,"quer",'Daten Unfälle'!$B:$B,'Auswertung HS'!$B57,'Daten Unfälle'!$M:$M,'Auswertung HS'!$C57)</f>
        <v>0</v>
      </c>
      <c r="F57" s="2">
        <f>COUNTIFS('Daten Unfälle'!$BJ:$BJ,"&gt;200",'Daten Unfälle'!$BJ:$BJ,"&lt;=300",'Daten Unfälle'!$BI:$BI,"quer",'Daten Unfälle'!$B:$B,'Auswertung HS'!$B57,'Daten Unfälle'!$M:$M,'Auswertung HS'!$C57)</f>
        <v>0</v>
      </c>
      <c r="G57" s="2">
        <f>COUNTIFS('Daten Unfälle'!$BJ:$BJ,"&gt;300",'Daten Unfälle'!$BJ:$BJ,"&lt;=400",'Daten Unfälle'!$BI:$BI,"quer",'Daten Unfälle'!$B:$B,'Auswertung HS'!$B57,'Daten Unfälle'!$M:$M,'Auswertung HS'!$C57)</f>
        <v>0</v>
      </c>
      <c r="H57" s="2">
        <f>COUNTIFS('Daten Unfälle'!$BJ:$BJ,"&gt;400",'Daten Unfälle'!$BJ:$BJ,"&lt;=500",'Daten Unfälle'!$BI:$BI,"quer",'Daten Unfälle'!$B:$B,'Auswertung HS'!$B57,'Daten Unfälle'!$M:$M,'Auswertung HS'!$C57)</f>
        <v>0</v>
      </c>
      <c r="I57" s="2">
        <f>COUNTIFS('Daten Unfälle'!$BJ:$BJ,"&gt;500",'Daten Unfälle'!$BJ:$BJ,"&lt;=600",'Daten Unfälle'!$BI:$BI,"quer",'Daten Unfälle'!$B:$B,'Auswertung HS'!$B57,'Daten Unfälle'!$M:$M,'Auswertung HS'!$C57)</f>
        <v>0</v>
      </c>
      <c r="J57" s="2">
        <f>COUNTIFS('Daten Unfälle'!$BJ:$BJ,"&gt;600",'Daten Unfälle'!$BJ:$BJ,"&lt;=700",'Daten Unfälle'!$BI:$BI,"quer",'Daten Unfälle'!$B:$B,'Auswertung HS'!$B57,'Daten Unfälle'!$M:$M,'Auswertung HS'!$C57)</f>
        <v>0</v>
      </c>
      <c r="K57" s="2">
        <f>COUNTIFS('Daten Unfälle'!$BJ:$BJ,"&gt;700",'Daten Unfälle'!$BJ:$BJ,"&lt;=800",'Daten Unfälle'!$BI:$BI,"quer",'Daten Unfälle'!$B:$B,'Auswertung HS'!$B57,'Daten Unfälle'!$M:$M,'Auswertung HS'!$C57)</f>
        <v>0</v>
      </c>
      <c r="L57" s="2">
        <f>COUNTIFS('Daten Unfälle'!$BJ:$BJ,"&gt;800",'Daten Unfälle'!$BJ:$BJ,"&lt;=900",'Daten Unfälle'!$BI:$BI,"quer",'Daten Unfälle'!$B:$B,'Auswertung HS'!$B57,'Daten Unfälle'!$M:$M,'Auswertung HS'!$C57)</f>
        <v>0</v>
      </c>
      <c r="M57" s="2">
        <f>COUNTIFS('Daten Unfälle'!$BJ:$BJ,"&gt;900",'Daten Unfälle'!$BJ:$BJ,"&lt;=1000",'Daten Unfälle'!$BI:$BI,"quer",'Daten Unfälle'!$B:$B,'Auswertung HS'!$B57,'Daten Unfälle'!$M:$M,'Auswertung HS'!$C57)</f>
        <v>0</v>
      </c>
      <c r="N57" s="2">
        <f>COUNTIFS('Daten Unfälle'!$BJ:$BJ,"&gt;1000",'Daten Unfälle'!$BJ:$BJ,"&lt;=2000",'Daten Unfälle'!$BI:$BI,"quer",'Daten Unfälle'!$B:$B,'Auswertung HS'!$B57,'Daten Unfälle'!$M:$M,'Auswertung HS'!$C57)</f>
        <v>0</v>
      </c>
      <c r="O57" s="2">
        <f>COUNTIFS('Daten Unfälle'!$BJ:$BJ,"&gt;2000",'Daten Unfälle'!$BJ:$BJ,"&lt;=3000",'Daten Unfälle'!$BI:$BI,"quer",'Daten Unfälle'!$B:$B,'Auswertung HS'!$B57,'Daten Unfälle'!$M:$M,'Auswertung HS'!$C57)</f>
        <v>0</v>
      </c>
      <c r="P57" s="2">
        <f>COUNTIFS('Daten Unfälle'!$BJ:$BJ,"&gt;3000",'Daten Unfälle'!$BJ:$BJ,"&lt;=4000",'Daten Unfälle'!$BI:$BI,"quer",'Daten Unfälle'!$B:$B,'Auswertung HS'!$B57,'Daten Unfälle'!$M:$M,'Auswertung HS'!$C57)</f>
        <v>0</v>
      </c>
      <c r="Q57" s="2">
        <f>COUNTIFS('Daten Unfälle'!$BJ:$BJ,"&gt;4000",'Daten Unfälle'!$BJ:$BJ,"&lt;=5000",'Daten Unfälle'!$BI:$BI,"quer",'Daten Unfälle'!$B:$B,'Auswertung HS'!$B57,'Daten Unfälle'!$M:$M,'Auswertung HS'!$C57)</f>
        <v>0</v>
      </c>
    </row>
    <row r="58" spans="1:17" hidden="1" x14ac:dyDescent="0.25">
      <c r="A58" s="2" t="s">
        <v>21703</v>
      </c>
      <c r="B58" s="84" t="s">
        <v>211</v>
      </c>
      <c r="C58" s="17" t="s">
        <v>139</v>
      </c>
      <c r="D58" s="2">
        <f>COUNTIFS('Daten Unfälle'!$BJ:$BJ,"&lt;=100",'Daten Unfälle'!$BI:$BI,"quer",'Daten Unfälle'!$B:$B,'Auswertung HS'!$B58,'Daten Unfälle'!$M:$M,'Auswertung HS'!$C58)</f>
        <v>0</v>
      </c>
      <c r="E58" s="2">
        <f>COUNTIFS('Daten Unfälle'!$BJ:$BJ,"&gt;100",'Daten Unfälle'!$BJ:$BJ,"&lt;=200",'Daten Unfälle'!$BI:$BI,"quer",'Daten Unfälle'!$B:$B,'Auswertung HS'!$B58,'Daten Unfälle'!$M:$M,'Auswertung HS'!$C58)</f>
        <v>0</v>
      </c>
      <c r="F58" s="2">
        <f>COUNTIFS('Daten Unfälle'!$BJ:$BJ,"&gt;200",'Daten Unfälle'!$BJ:$BJ,"&lt;=300",'Daten Unfälle'!$BI:$BI,"quer",'Daten Unfälle'!$B:$B,'Auswertung HS'!$B58,'Daten Unfälle'!$M:$M,'Auswertung HS'!$C58)</f>
        <v>1</v>
      </c>
      <c r="G58" s="2">
        <f>COUNTIFS('Daten Unfälle'!$BJ:$BJ,"&gt;300",'Daten Unfälle'!$BJ:$BJ,"&lt;=400",'Daten Unfälle'!$BI:$BI,"quer",'Daten Unfälle'!$B:$B,'Auswertung HS'!$B58,'Daten Unfälle'!$M:$M,'Auswertung HS'!$C58)</f>
        <v>0</v>
      </c>
      <c r="H58" s="2">
        <f>COUNTIFS('Daten Unfälle'!$BJ:$BJ,"&gt;400",'Daten Unfälle'!$BJ:$BJ,"&lt;=500",'Daten Unfälle'!$BI:$BI,"quer",'Daten Unfälle'!$B:$B,'Auswertung HS'!$B58,'Daten Unfälle'!$M:$M,'Auswertung HS'!$C58)</f>
        <v>0</v>
      </c>
      <c r="I58" s="2">
        <f>COUNTIFS('Daten Unfälle'!$BJ:$BJ,"&gt;500",'Daten Unfälle'!$BJ:$BJ,"&lt;=600",'Daten Unfälle'!$BI:$BI,"quer",'Daten Unfälle'!$B:$B,'Auswertung HS'!$B58,'Daten Unfälle'!$M:$M,'Auswertung HS'!$C58)</f>
        <v>0</v>
      </c>
      <c r="J58" s="2">
        <f>COUNTIFS('Daten Unfälle'!$BJ:$BJ,"&gt;600",'Daten Unfälle'!$BJ:$BJ,"&lt;=700",'Daten Unfälle'!$BI:$BI,"quer",'Daten Unfälle'!$B:$B,'Auswertung HS'!$B58,'Daten Unfälle'!$M:$M,'Auswertung HS'!$C58)</f>
        <v>0</v>
      </c>
      <c r="K58" s="2">
        <f>COUNTIFS('Daten Unfälle'!$BJ:$BJ,"&gt;700",'Daten Unfälle'!$BJ:$BJ,"&lt;=800",'Daten Unfälle'!$BI:$BI,"quer",'Daten Unfälle'!$B:$B,'Auswertung HS'!$B58,'Daten Unfälle'!$M:$M,'Auswertung HS'!$C58)</f>
        <v>0</v>
      </c>
      <c r="L58" s="2">
        <f>COUNTIFS('Daten Unfälle'!$BJ:$BJ,"&gt;800",'Daten Unfälle'!$BJ:$BJ,"&lt;=900",'Daten Unfälle'!$BI:$BI,"quer",'Daten Unfälle'!$B:$B,'Auswertung HS'!$B58,'Daten Unfälle'!$M:$M,'Auswertung HS'!$C58)</f>
        <v>0</v>
      </c>
      <c r="M58" s="2">
        <f>COUNTIFS('Daten Unfälle'!$BJ:$BJ,"&gt;900",'Daten Unfälle'!$BJ:$BJ,"&lt;=1000",'Daten Unfälle'!$BI:$BI,"quer",'Daten Unfälle'!$B:$B,'Auswertung HS'!$B58,'Daten Unfälle'!$M:$M,'Auswertung HS'!$C58)</f>
        <v>0</v>
      </c>
      <c r="N58" s="2">
        <f>COUNTIFS('Daten Unfälle'!$BJ:$BJ,"&gt;1000",'Daten Unfälle'!$BJ:$BJ,"&lt;=2000",'Daten Unfälle'!$BI:$BI,"quer",'Daten Unfälle'!$B:$B,'Auswertung HS'!$B58,'Daten Unfälle'!$M:$M,'Auswertung HS'!$C58)</f>
        <v>0</v>
      </c>
      <c r="O58" s="2">
        <f>COUNTIFS('Daten Unfälle'!$BJ:$BJ,"&gt;2000",'Daten Unfälle'!$BJ:$BJ,"&lt;=3000",'Daten Unfälle'!$BI:$BI,"quer",'Daten Unfälle'!$B:$B,'Auswertung HS'!$B58,'Daten Unfälle'!$M:$M,'Auswertung HS'!$C58)</f>
        <v>0</v>
      </c>
      <c r="P58" s="2">
        <f>COUNTIFS('Daten Unfälle'!$BJ:$BJ,"&gt;3000",'Daten Unfälle'!$BJ:$BJ,"&lt;=4000",'Daten Unfälle'!$BI:$BI,"quer",'Daten Unfälle'!$B:$B,'Auswertung HS'!$B58,'Daten Unfälle'!$M:$M,'Auswertung HS'!$C58)</f>
        <v>0</v>
      </c>
      <c r="Q58" s="2">
        <f>COUNTIFS('Daten Unfälle'!$BJ:$BJ,"&gt;4000",'Daten Unfälle'!$BJ:$BJ,"&lt;=5000",'Daten Unfälle'!$BI:$BI,"quer",'Daten Unfälle'!$B:$B,'Auswertung HS'!$B58,'Daten Unfälle'!$M:$M,'Auswertung HS'!$C58)</f>
        <v>0</v>
      </c>
    </row>
    <row r="59" spans="1:17" hidden="1" x14ac:dyDescent="0.25">
      <c r="A59" s="2" t="s">
        <v>21703</v>
      </c>
      <c r="B59" s="84" t="s">
        <v>211</v>
      </c>
      <c r="C59" s="17" t="s">
        <v>2774</v>
      </c>
      <c r="D59" s="2">
        <f>COUNTIFS('Daten Unfälle'!$BJ:$BJ,"&lt;=100",'Daten Unfälle'!$BI:$BI,"quer",'Daten Unfälle'!$B:$B,'Auswertung HS'!$B59,'Daten Unfälle'!$M:$M,'Auswertung HS'!$C59)</f>
        <v>0</v>
      </c>
      <c r="E59" s="2">
        <f>COUNTIFS('Daten Unfälle'!$BJ:$BJ,"&gt;100",'Daten Unfälle'!$BJ:$BJ,"&lt;=200",'Daten Unfälle'!$BI:$BI,"quer",'Daten Unfälle'!$B:$B,'Auswertung HS'!$B59,'Daten Unfälle'!$M:$M,'Auswertung HS'!$C59)</f>
        <v>0</v>
      </c>
      <c r="F59" s="2">
        <f>COUNTIFS('Daten Unfälle'!$BJ:$BJ,"&gt;200",'Daten Unfälle'!$BJ:$BJ,"&lt;=300",'Daten Unfälle'!$BI:$BI,"quer",'Daten Unfälle'!$B:$B,'Auswertung HS'!$B59,'Daten Unfälle'!$M:$M,'Auswertung HS'!$C59)</f>
        <v>0</v>
      </c>
      <c r="G59" s="2">
        <f>COUNTIFS('Daten Unfälle'!$BJ:$BJ,"&gt;300",'Daten Unfälle'!$BJ:$BJ,"&lt;=400",'Daten Unfälle'!$BI:$BI,"quer",'Daten Unfälle'!$B:$B,'Auswertung HS'!$B59,'Daten Unfälle'!$M:$M,'Auswertung HS'!$C59)</f>
        <v>0</v>
      </c>
      <c r="H59" s="2">
        <f>COUNTIFS('Daten Unfälle'!$BJ:$BJ,"&gt;400",'Daten Unfälle'!$BJ:$BJ,"&lt;=500",'Daten Unfälle'!$BI:$BI,"quer",'Daten Unfälle'!$B:$B,'Auswertung HS'!$B59,'Daten Unfälle'!$M:$M,'Auswertung HS'!$C59)</f>
        <v>0</v>
      </c>
      <c r="I59" s="2">
        <f>COUNTIFS('Daten Unfälle'!$BJ:$BJ,"&gt;500",'Daten Unfälle'!$BJ:$BJ,"&lt;=600",'Daten Unfälle'!$BI:$BI,"quer",'Daten Unfälle'!$B:$B,'Auswertung HS'!$B59,'Daten Unfälle'!$M:$M,'Auswertung HS'!$C59)</f>
        <v>0</v>
      </c>
      <c r="J59" s="2">
        <f>COUNTIFS('Daten Unfälle'!$BJ:$BJ,"&gt;600",'Daten Unfälle'!$BJ:$BJ,"&lt;=700",'Daten Unfälle'!$BI:$BI,"quer",'Daten Unfälle'!$B:$B,'Auswertung HS'!$B59,'Daten Unfälle'!$M:$M,'Auswertung HS'!$C59)</f>
        <v>0</v>
      </c>
      <c r="K59" s="2">
        <f>COUNTIFS('Daten Unfälle'!$BJ:$BJ,"&gt;700",'Daten Unfälle'!$BJ:$BJ,"&lt;=800",'Daten Unfälle'!$BI:$BI,"quer",'Daten Unfälle'!$B:$B,'Auswertung HS'!$B59,'Daten Unfälle'!$M:$M,'Auswertung HS'!$C59)</f>
        <v>0</v>
      </c>
      <c r="L59" s="2">
        <f>COUNTIFS('Daten Unfälle'!$BJ:$BJ,"&gt;800",'Daten Unfälle'!$BJ:$BJ,"&lt;=900",'Daten Unfälle'!$BI:$BI,"quer",'Daten Unfälle'!$B:$B,'Auswertung HS'!$B59,'Daten Unfälle'!$M:$M,'Auswertung HS'!$C59)</f>
        <v>0</v>
      </c>
      <c r="M59" s="2">
        <f>COUNTIFS('Daten Unfälle'!$BJ:$BJ,"&gt;900",'Daten Unfälle'!$BJ:$BJ,"&lt;=1000",'Daten Unfälle'!$BI:$BI,"quer",'Daten Unfälle'!$B:$B,'Auswertung HS'!$B59,'Daten Unfälle'!$M:$M,'Auswertung HS'!$C59)</f>
        <v>0</v>
      </c>
      <c r="N59" s="2">
        <f>COUNTIFS('Daten Unfälle'!$BJ:$BJ,"&gt;1000",'Daten Unfälle'!$BJ:$BJ,"&lt;=2000",'Daten Unfälle'!$BI:$BI,"quer",'Daten Unfälle'!$B:$B,'Auswertung HS'!$B59,'Daten Unfälle'!$M:$M,'Auswertung HS'!$C59)</f>
        <v>0</v>
      </c>
      <c r="O59" s="2">
        <f>COUNTIFS('Daten Unfälle'!$BJ:$BJ,"&gt;2000",'Daten Unfälle'!$BJ:$BJ,"&lt;=3000",'Daten Unfälle'!$BI:$BI,"quer",'Daten Unfälle'!$B:$B,'Auswertung HS'!$B59,'Daten Unfälle'!$M:$M,'Auswertung HS'!$C59)</f>
        <v>0</v>
      </c>
      <c r="P59" s="2">
        <f>COUNTIFS('Daten Unfälle'!$BJ:$BJ,"&gt;3000",'Daten Unfälle'!$BJ:$BJ,"&lt;=4000",'Daten Unfälle'!$BI:$BI,"quer",'Daten Unfälle'!$B:$B,'Auswertung HS'!$B59,'Daten Unfälle'!$M:$M,'Auswertung HS'!$C59)</f>
        <v>0</v>
      </c>
      <c r="Q59" s="2">
        <f>COUNTIFS('Daten Unfälle'!$BJ:$BJ,"&gt;4000",'Daten Unfälle'!$BJ:$BJ,"&lt;=5000",'Daten Unfälle'!$BI:$BI,"quer",'Daten Unfälle'!$B:$B,'Auswertung HS'!$B59,'Daten Unfälle'!$M:$M,'Auswertung HS'!$C59)</f>
        <v>0</v>
      </c>
    </row>
    <row r="60" spans="1:17" hidden="1" x14ac:dyDescent="0.25">
      <c r="A60" s="2" t="s">
        <v>21703</v>
      </c>
      <c r="B60" s="84" t="s">
        <v>211</v>
      </c>
      <c r="C60" s="241" t="s">
        <v>1312</v>
      </c>
      <c r="D60" s="2">
        <f>COUNTIFS('Daten Unfälle'!$BJ:$BJ,"&lt;=100",'Daten Unfälle'!$BI:$BI,"quer",'Daten Unfälle'!$B:$B,'Auswertung HS'!$B60,'Daten Unfälle'!$M:$M,'Auswertung HS'!$C60)</f>
        <v>0</v>
      </c>
      <c r="E60" s="2">
        <f>COUNTIFS('Daten Unfälle'!$BJ:$BJ,"&gt;100",'Daten Unfälle'!$BJ:$BJ,"&lt;=200",'Daten Unfälle'!$BI:$BI,"quer",'Daten Unfälle'!$B:$B,'Auswertung HS'!$B60,'Daten Unfälle'!$M:$M,'Auswertung HS'!$C60)</f>
        <v>0</v>
      </c>
      <c r="F60" s="2">
        <f>COUNTIFS('Daten Unfälle'!$BJ:$BJ,"&gt;200",'Daten Unfälle'!$BJ:$BJ,"&lt;=300",'Daten Unfälle'!$BI:$BI,"quer",'Daten Unfälle'!$B:$B,'Auswertung HS'!$B60,'Daten Unfälle'!$M:$M,'Auswertung HS'!$C60)</f>
        <v>0</v>
      </c>
      <c r="G60" s="2">
        <f>COUNTIFS('Daten Unfälle'!$BJ:$BJ,"&gt;300",'Daten Unfälle'!$BJ:$BJ,"&lt;=400",'Daten Unfälle'!$BI:$BI,"quer",'Daten Unfälle'!$B:$B,'Auswertung HS'!$B60,'Daten Unfälle'!$M:$M,'Auswertung HS'!$C60)</f>
        <v>0</v>
      </c>
      <c r="H60" s="2">
        <f>COUNTIFS('Daten Unfälle'!$BJ:$BJ,"&gt;400",'Daten Unfälle'!$BJ:$BJ,"&lt;=500",'Daten Unfälle'!$BI:$BI,"quer",'Daten Unfälle'!$B:$B,'Auswertung HS'!$B60,'Daten Unfälle'!$M:$M,'Auswertung HS'!$C60)</f>
        <v>0</v>
      </c>
      <c r="I60" s="2">
        <f>COUNTIFS('Daten Unfälle'!$BJ:$BJ,"&gt;500",'Daten Unfälle'!$BJ:$BJ,"&lt;=600",'Daten Unfälle'!$BI:$BI,"quer",'Daten Unfälle'!$B:$B,'Auswertung HS'!$B60,'Daten Unfälle'!$M:$M,'Auswertung HS'!$C60)</f>
        <v>0</v>
      </c>
      <c r="J60" s="2">
        <f>COUNTIFS('Daten Unfälle'!$BJ:$BJ,"&gt;600",'Daten Unfälle'!$BJ:$BJ,"&lt;=700",'Daten Unfälle'!$BI:$BI,"quer",'Daten Unfälle'!$B:$B,'Auswertung HS'!$B60,'Daten Unfälle'!$M:$M,'Auswertung HS'!$C60)</f>
        <v>0</v>
      </c>
      <c r="K60" s="2">
        <f>COUNTIFS('Daten Unfälle'!$BJ:$BJ,"&gt;700",'Daten Unfälle'!$BJ:$BJ,"&lt;=800",'Daten Unfälle'!$BI:$BI,"quer",'Daten Unfälle'!$B:$B,'Auswertung HS'!$B60,'Daten Unfälle'!$M:$M,'Auswertung HS'!$C60)</f>
        <v>0</v>
      </c>
      <c r="L60" s="2">
        <f>COUNTIFS('Daten Unfälle'!$BJ:$BJ,"&gt;800",'Daten Unfälle'!$BJ:$BJ,"&lt;=900",'Daten Unfälle'!$BI:$BI,"quer",'Daten Unfälle'!$B:$B,'Auswertung HS'!$B60,'Daten Unfälle'!$M:$M,'Auswertung HS'!$C60)</f>
        <v>0</v>
      </c>
      <c r="M60" s="2">
        <f>COUNTIFS('Daten Unfälle'!$BJ:$BJ,"&gt;900",'Daten Unfälle'!$BJ:$BJ,"&lt;=1000",'Daten Unfälle'!$BI:$BI,"quer",'Daten Unfälle'!$B:$B,'Auswertung HS'!$B60,'Daten Unfälle'!$M:$M,'Auswertung HS'!$C60)</f>
        <v>0</v>
      </c>
      <c r="N60" s="2">
        <f>COUNTIFS('Daten Unfälle'!$BJ:$BJ,"&gt;1000",'Daten Unfälle'!$BJ:$BJ,"&lt;=2000",'Daten Unfälle'!$BI:$BI,"quer",'Daten Unfälle'!$B:$B,'Auswertung HS'!$B60,'Daten Unfälle'!$M:$M,'Auswertung HS'!$C60)</f>
        <v>0</v>
      </c>
      <c r="O60" s="2">
        <f>COUNTIFS('Daten Unfälle'!$BJ:$BJ,"&gt;2000",'Daten Unfälle'!$BJ:$BJ,"&lt;=3000",'Daten Unfälle'!$BI:$BI,"quer",'Daten Unfälle'!$B:$B,'Auswertung HS'!$B60,'Daten Unfälle'!$M:$M,'Auswertung HS'!$C60)</f>
        <v>0</v>
      </c>
      <c r="P60" s="2">
        <f>COUNTIFS('Daten Unfälle'!$BJ:$BJ,"&gt;3000",'Daten Unfälle'!$BJ:$BJ,"&lt;=4000",'Daten Unfälle'!$BI:$BI,"quer",'Daten Unfälle'!$B:$B,'Auswertung HS'!$B60,'Daten Unfälle'!$M:$M,'Auswertung HS'!$C60)</f>
        <v>0</v>
      </c>
      <c r="Q60" s="2">
        <f>COUNTIFS('Daten Unfälle'!$BJ:$BJ,"&gt;4000",'Daten Unfälle'!$BJ:$BJ,"&lt;=5000",'Daten Unfälle'!$BI:$BI,"quer",'Daten Unfälle'!$B:$B,'Auswertung HS'!$B60,'Daten Unfälle'!$M:$M,'Auswertung HS'!$C60)</f>
        <v>0</v>
      </c>
    </row>
    <row r="61" spans="1:17" hidden="1" x14ac:dyDescent="0.25">
      <c r="A61" s="2" t="s">
        <v>21703</v>
      </c>
      <c r="B61" s="84" t="s">
        <v>211</v>
      </c>
      <c r="C61" s="242" t="s">
        <v>2721</v>
      </c>
      <c r="D61" s="2">
        <f>COUNTIFS('Daten Unfälle'!$BJ:$BJ,"&lt;=100",'Daten Unfälle'!$BI:$BI,"quer",'Daten Unfälle'!$B:$B,'Auswertung HS'!$B61,'Daten Unfälle'!$M:$M,'Auswertung HS'!$C61)</f>
        <v>1</v>
      </c>
      <c r="E61" s="2">
        <f>COUNTIFS('Daten Unfälle'!$BJ:$BJ,"&gt;100",'Daten Unfälle'!$BJ:$BJ,"&lt;=200",'Daten Unfälle'!$BI:$BI,"quer",'Daten Unfälle'!$B:$B,'Auswertung HS'!$B61,'Daten Unfälle'!$M:$M,'Auswertung HS'!$C61)</f>
        <v>0</v>
      </c>
      <c r="F61" s="2">
        <f>COUNTIFS('Daten Unfälle'!$BJ:$BJ,"&gt;200",'Daten Unfälle'!$BJ:$BJ,"&lt;=300",'Daten Unfälle'!$BI:$BI,"quer",'Daten Unfälle'!$B:$B,'Auswertung HS'!$B61,'Daten Unfälle'!$M:$M,'Auswertung HS'!$C61)</f>
        <v>0</v>
      </c>
      <c r="G61" s="2">
        <f>COUNTIFS('Daten Unfälle'!$BJ:$BJ,"&gt;300",'Daten Unfälle'!$BJ:$BJ,"&lt;=400",'Daten Unfälle'!$BI:$BI,"quer",'Daten Unfälle'!$B:$B,'Auswertung HS'!$B61,'Daten Unfälle'!$M:$M,'Auswertung HS'!$C61)</f>
        <v>0</v>
      </c>
      <c r="H61" s="2">
        <f>COUNTIFS('Daten Unfälle'!$BJ:$BJ,"&gt;400",'Daten Unfälle'!$BJ:$BJ,"&lt;=500",'Daten Unfälle'!$BI:$BI,"quer",'Daten Unfälle'!$B:$B,'Auswertung HS'!$B61,'Daten Unfälle'!$M:$M,'Auswertung HS'!$C61)</f>
        <v>0</v>
      </c>
      <c r="I61" s="2">
        <f>COUNTIFS('Daten Unfälle'!$BJ:$BJ,"&gt;500",'Daten Unfälle'!$BJ:$BJ,"&lt;=600",'Daten Unfälle'!$BI:$BI,"quer",'Daten Unfälle'!$B:$B,'Auswertung HS'!$B61,'Daten Unfälle'!$M:$M,'Auswertung HS'!$C61)</f>
        <v>0</v>
      </c>
      <c r="J61" s="2">
        <f>COUNTIFS('Daten Unfälle'!$BJ:$BJ,"&gt;600",'Daten Unfälle'!$BJ:$BJ,"&lt;=700",'Daten Unfälle'!$BI:$BI,"quer",'Daten Unfälle'!$B:$B,'Auswertung HS'!$B61,'Daten Unfälle'!$M:$M,'Auswertung HS'!$C61)</f>
        <v>0</v>
      </c>
      <c r="K61" s="2">
        <f>COUNTIFS('Daten Unfälle'!$BJ:$BJ,"&gt;700",'Daten Unfälle'!$BJ:$BJ,"&lt;=800",'Daten Unfälle'!$BI:$BI,"quer",'Daten Unfälle'!$B:$B,'Auswertung HS'!$B61,'Daten Unfälle'!$M:$M,'Auswertung HS'!$C61)</f>
        <v>0</v>
      </c>
      <c r="L61" s="2">
        <f>COUNTIFS('Daten Unfälle'!$BJ:$BJ,"&gt;800",'Daten Unfälle'!$BJ:$BJ,"&lt;=900",'Daten Unfälle'!$BI:$BI,"quer",'Daten Unfälle'!$B:$B,'Auswertung HS'!$B61,'Daten Unfälle'!$M:$M,'Auswertung HS'!$C61)</f>
        <v>0</v>
      </c>
      <c r="M61" s="2">
        <f>COUNTIFS('Daten Unfälle'!$BJ:$BJ,"&gt;900",'Daten Unfälle'!$BJ:$BJ,"&lt;=1000",'Daten Unfälle'!$BI:$BI,"quer",'Daten Unfälle'!$B:$B,'Auswertung HS'!$B61,'Daten Unfälle'!$M:$M,'Auswertung HS'!$C61)</f>
        <v>0</v>
      </c>
      <c r="N61" s="2">
        <f>COUNTIFS('Daten Unfälle'!$BJ:$BJ,"&gt;1000",'Daten Unfälle'!$BJ:$BJ,"&lt;=2000",'Daten Unfälle'!$BI:$BI,"quer",'Daten Unfälle'!$B:$B,'Auswertung HS'!$B61,'Daten Unfälle'!$M:$M,'Auswertung HS'!$C61)</f>
        <v>0</v>
      </c>
      <c r="O61" s="2">
        <f>COUNTIFS('Daten Unfälle'!$BJ:$BJ,"&gt;2000",'Daten Unfälle'!$BJ:$BJ,"&lt;=3000",'Daten Unfälle'!$BI:$BI,"quer",'Daten Unfälle'!$B:$B,'Auswertung HS'!$B61,'Daten Unfälle'!$M:$M,'Auswertung HS'!$C61)</f>
        <v>0</v>
      </c>
      <c r="P61" s="2">
        <f>COUNTIFS('Daten Unfälle'!$BJ:$BJ,"&gt;3000",'Daten Unfälle'!$BJ:$BJ,"&lt;=4000",'Daten Unfälle'!$BI:$BI,"quer",'Daten Unfälle'!$B:$B,'Auswertung HS'!$B61,'Daten Unfälle'!$M:$M,'Auswertung HS'!$C61)</f>
        <v>0</v>
      </c>
      <c r="Q61" s="2">
        <f>COUNTIFS('Daten Unfälle'!$BJ:$BJ,"&gt;4000",'Daten Unfälle'!$BJ:$BJ,"&lt;=5000",'Daten Unfälle'!$BI:$BI,"quer",'Daten Unfälle'!$B:$B,'Auswertung HS'!$B61,'Daten Unfälle'!$M:$M,'Auswertung HS'!$C61)</f>
        <v>0</v>
      </c>
    </row>
    <row r="62" spans="1:17" hidden="1" x14ac:dyDescent="0.25">
      <c r="A62" s="2" t="s">
        <v>21703</v>
      </c>
      <c r="B62" s="84" t="s">
        <v>211</v>
      </c>
      <c r="C62" s="242" t="s">
        <v>21534</v>
      </c>
      <c r="D62" s="2">
        <f>COUNTIFS('Daten Unfälle'!$BJ:$BJ,"&lt;=100",'Daten Unfälle'!$BI:$BI,"quer",'Daten Unfälle'!$B:$B,'Auswertung HS'!$B62)</f>
        <v>81</v>
      </c>
      <c r="E62" s="2">
        <f>COUNTIFS('Daten Unfälle'!$BJ:$BJ,"&gt;100",'Daten Unfälle'!$BJ:$BJ,"&lt;=200",'Daten Unfälle'!$BI:$BI,"quer",'Daten Unfälle'!$B:$B,'Auswertung HS'!$B62)</f>
        <v>30</v>
      </c>
      <c r="F62" s="2">
        <f>COUNTIFS('Daten Unfälle'!$BJ:$BJ,"&gt;200",'Daten Unfälle'!$BJ:$BJ,"&lt;=300",'Daten Unfälle'!$BI:$BI,"quer",'Daten Unfälle'!$B:$B,'Auswertung HS'!$B62)</f>
        <v>29</v>
      </c>
      <c r="G62" s="2">
        <f>COUNTIFS('Daten Unfälle'!$BJ:$BJ,"&gt;300",'Daten Unfälle'!$BJ:$BJ,"&lt;=400",'Daten Unfälle'!$BI:$BI,"quer",'Daten Unfälle'!$B:$B,'Auswertung HS'!$B62)</f>
        <v>31</v>
      </c>
      <c r="H62" s="2">
        <f>COUNTIFS('Daten Unfälle'!$BJ:$BJ,"&gt;400",'Daten Unfälle'!$BJ:$BJ,"&lt;=500",'Daten Unfälle'!$BI:$BI,"quer",'Daten Unfälle'!$B:$B,'Auswertung HS'!$B62)</f>
        <v>30</v>
      </c>
      <c r="I62" s="2">
        <f>COUNTIFS('Daten Unfälle'!$BJ:$BJ,"&gt;500",'Daten Unfälle'!$BJ:$BJ,"&lt;=600",'Daten Unfälle'!$BI:$BI,"quer",'Daten Unfälle'!$B:$B,'Auswertung HS'!$B62)</f>
        <v>21</v>
      </c>
      <c r="J62" s="2">
        <f>COUNTIFS('Daten Unfälle'!$BJ:$BJ,"&gt;600",'Daten Unfälle'!$BJ:$BJ,"&lt;=700",'Daten Unfälle'!$BI:$BI,"quer",'Daten Unfälle'!$B:$B,'Auswertung HS'!$B62)</f>
        <v>12</v>
      </c>
      <c r="K62" s="2">
        <f>COUNTIFS('Daten Unfälle'!$BJ:$BJ,"&gt;700",'Daten Unfälle'!$BJ:$BJ,"&lt;=800",'Daten Unfälle'!$BI:$BI,"quer",'Daten Unfälle'!$B:$B,'Auswertung HS'!$B62)</f>
        <v>11</v>
      </c>
      <c r="L62" s="2">
        <f>COUNTIFS('Daten Unfälle'!$BJ:$BJ,"&gt;800",'Daten Unfälle'!$BJ:$BJ,"&lt;=900",'Daten Unfälle'!$BI:$BI,"quer",'Daten Unfälle'!$B:$B,'Auswertung HS'!$B62)</f>
        <v>12</v>
      </c>
      <c r="M62" s="2">
        <f>COUNTIFS('Daten Unfälle'!$BJ:$BJ,"&gt;900",'Daten Unfälle'!$BJ:$BJ,"&lt;=1000",'Daten Unfälle'!$BI:$BI,"quer",'Daten Unfälle'!$B:$B,'Auswertung HS'!$B62)</f>
        <v>9</v>
      </c>
      <c r="N62" s="2">
        <f>COUNTIFS('Daten Unfälle'!$BJ:$BJ,"&gt;1000",'Daten Unfälle'!$BJ:$BJ,"&lt;=2000",'Daten Unfälle'!$BI:$BI,"quer",'Daten Unfälle'!$B:$B,'Auswertung HS'!$B62)</f>
        <v>51</v>
      </c>
      <c r="O62" s="2">
        <f>COUNTIFS('Daten Unfälle'!$BJ:$BJ,"&gt;2000",'Daten Unfälle'!$BJ:$BJ,"&lt;=3000",'Daten Unfälle'!$BI:$BI,"quer",'Daten Unfälle'!$B:$B,'Auswertung HS'!$B62)</f>
        <v>35</v>
      </c>
      <c r="P62" s="2">
        <f>COUNTIFS('Daten Unfälle'!$BJ:$BJ,"&gt;3000",'Daten Unfälle'!$BJ:$BJ,"&lt;=4000",'Daten Unfälle'!$BI:$BI,"quer",'Daten Unfälle'!$B:$B,'Auswertung HS'!$B62)</f>
        <v>16</v>
      </c>
      <c r="Q62" s="2">
        <f>COUNTIFS('Daten Unfälle'!$BJ:$BJ,"&gt;4000",'Daten Unfälle'!$BJ:$BJ,"&lt;=5000",'Daten Unfälle'!$BI:$BI,"quer",'Daten Unfälle'!$B:$B,'Auswertung HS'!$B62)</f>
        <v>14</v>
      </c>
    </row>
    <row r="63" spans="1:17" x14ac:dyDescent="0.25">
      <c r="A63" s="2" t="s">
        <v>21703</v>
      </c>
      <c r="B63" s="84" t="s">
        <v>21534</v>
      </c>
      <c r="C63" s="2" t="s">
        <v>74</v>
      </c>
      <c r="D63" s="2">
        <f>COUNTIFS('Daten Unfälle'!$BJ:$BJ,"&lt;=100",'Daten Unfälle'!$BI:$BI,"quer",'Daten Unfälle'!$M:$M,'Auswertung HS'!$C63)</f>
        <v>88</v>
      </c>
      <c r="E63" s="2">
        <f>COUNTIFS('Daten Unfälle'!$BJ:$BJ,"&gt;100",'Daten Unfälle'!$BJ:$BJ,"&lt;=200",'Daten Unfälle'!$BI:$BI,"quer",'Daten Unfälle'!$M:$M,'Auswertung HS'!$C63)</f>
        <v>29</v>
      </c>
      <c r="F63" s="2">
        <f>COUNTIFS('Daten Unfälle'!$BJ:$BJ,"&gt;200",'Daten Unfälle'!$BJ:$BJ,"&lt;=300",'Daten Unfälle'!$BI:$BI,"quer",'Daten Unfälle'!$M:$M,'Auswertung HS'!$C63)</f>
        <v>24</v>
      </c>
      <c r="G63" s="2">
        <f>COUNTIFS('Daten Unfälle'!$BJ:$BJ,"&gt;300",'Daten Unfälle'!$BJ:$BJ,"&lt;=400",'Daten Unfälle'!$BI:$BI,"quer",'Daten Unfälle'!$M:$M,'Auswertung HS'!$C63)</f>
        <v>32</v>
      </c>
      <c r="H63" s="2">
        <f>COUNTIFS('Daten Unfälle'!$BJ:$BJ,"&gt;400",'Daten Unfälle'!$BJ:$BJ,"&lt;=500",'Daten Unfälle'!$BI:$BI,"quer",'Daten Unfälle'!$M:$M,'Auswertung HS'!$C63)</f>
        <v>36</v>
      </c>
      <c r="I63" s="2">
        <f>COUNTIFS('Daten Unfälle'!$BJ:$BJ,"&gt;500",'Daten Unfälle'!$BJ:$BJ,"&lt;=600",'Daten Unfälle'!$BI:$BI,"quer",'Daten Unfälle'!$M:$M,'Auswertung HS'!$C63)</f>
        <v>28</v>
      </c>
      <c r="J63" s="2">
        <f>COUNTIFS('Daten Unfälle'!$BJ:$BJ,"&gt;600",'Daten Unfälle'!$BJ:$BJ,"&lt;=700",'Daten Unfälle'!$BI:$BI,"quer",'Daten Unfälle'!$M:$M,'Auswertung HS'!$C63)</f>
        <v>19</v>
      </c>
      <c r="K63" s="2">
        <f>COUNTIFS('Daten Unfälle'!$BJ:$BJ,"&gt;700",'Daten Unfälle'!$BJ:$BJ,"&lt;=800",'Daten Unfälle'!$BI:$BI,"quer",'Daten Unfälle'!$M:$M,'Auswertung HS'!$C63)</f>
        <v>17</v>
      </c>
      <c r="L63" s="2">
        <f>COUNTIFS('Daten Unfälle'!$BJ:$BJ,"&gt;800",'Daten Unfälle'!$BJ:$BJ,"&lt;=900",'Daten Unfälle'!$BI:$BI,"quer",'Daten Unfälle'!$M:$M,'Auswertung HS'!$C63)</f>
        <v>21</v>
      </c>
      <c r="M63" s="2">
        <f>COUNTIFS('Daten Unfälle'!$BJ:$BJ,"&gt;900",'Daten Unfälle'!$BJ:$BJ,"&lt;=1000",'Daten Unfälle'!$BI:$BI,"quer",'Daten Unfälle'!$M:$M,'Auswertung HS'!$C63)</f>
        <v>14</v>
      </c>
      <c r="N63" s="2">
        <f>COUNTIFS('Daten Unfälle'!$BJ:$BJ,"&gt;1000",'Daten Unfälle'!$BJ:$BJ,"&lt;=2000",'Daten Unfälle'!$BI:$BI,"quer",'Daten Unfälle'!$M:$M,'Auswertung HS'!$C63)</f>
        <v>60</v>
      </c>
      <c r="O63" s="2">
        <f>COUNTIFS('Daten Unfälle'!$BJ:$BJ,"&gt;2000",'Daten Unfälle'!$BJ:$BJ,"&lt;=3000",'Daten Unfälle'!$BI:$BI,"quer",'Daten Unfälle'!$M:$M,'Auswertung HS'!$C63)</f>
        <v>37</v>
      </c>
      <c r="P63" s="2">
        <f>COUNTIFS('Daten Unfälle'!$BJ:$BJ,"&gt;3000",'Daten Unfälle'!$BJ:$BJ,"&lt;=4000",'Daten Unfälle'!$BI:$BI,"quer",'Daten Unfälle'!$M:$M,'Auswertung HS'!$C63)</f>
        <v>15</v>
      </c>
      <c r="Q63" s="2">
        <f>COUNTIFS('Daten Unfälle'!$BJ:$BJ,"&gt;4000",'Daten Unfälle'!$BJ:$BJ,"&lt;=5000",'Daten Unfälle'!$BI:$BI,"quer",'Daten Unfälle'!$M:$M,'Auswertung HS'!$C63)</f>
        <v>12</v>
      </c>
    </row>
    <row r="64" spans="1:17" x14ac:dyDescent="0.25">
      <c r="A64" s="2" t="s">
        <v>21703</v>
      </c>
      <c r="B64" s="84" t="s">
        <v>21534</v>
      </c>
      <c r="C64" s="2" t="s">
        <v>100</v>
      </c>
      <c r="D64" s="2">
        <f>COUNTIFS('Daten Unfälle'!$BJ:$BJ,"&lt;=100",'Daten Unfälle'!$BI:$BI,"quer",'Daten Unfälle'!$M:$M,'Auswertung HS'!$C64)</f>
        <v>25</v>
      </c>
      <c r="E64" s="2">
        <f>COUNTIFS('Daten Unfälle'!$BJ:$BJ,"&gt;100",'Daten Unfälle'!$BJ:$BJ,"&lt;=200",'Daten Unfälle'!$BI:$BI,"quer",'Daten Unfälle'!$M:$M,'Auswertung HS'!$C64)</f>
        <v>7</v>
      </c>
      <c r="F64" s="2">
        <f>COUNTIFS('Daten Unfälle'!$BJ:$BJ,"&gt;200",'Daten Unfälle'!$BJ:$BJ,"&lt;=300",'Daten Unfälle'!$BI:$BI,"quer",'Daten Unfälle'!$M:$M,'Auswertung HS'!$C64)</f>
        <v>9</v>
      </c>
      <c r="G64" s="2">
        <f>COUNTIFS('Daten Unfälle'!$BJ:$BJ,"&gt;300",'Daten Unfälle'!$BJ:$BJ,"&lt;=400",'Daten Unfälle'!$BI:$BI,"quer",'Daten Unfälle'!$M:$M,'Auswertung HS'!$C64)</f>
        <v>10</v>
      </c>
      <c r="H64" s="2">
        <f>COUNTIFS('Daten Unfälle'!$BJ:$BJ,"&gt;400",'Daten Unfälle'!$BJ:$BJ,"&lt;=500",'Daten Unfälle'!$BI:$BI,"quer",'Daten Unfälle'!$M:$M,'Auswertung HS'!$C64)</f>
        <v>4</v>
      </c>
      <c r="I64" s="2">
        <f>COUNTIFS('Daten Unfälle'!$BJ:$BJ,"&gt;500",'Daten Unfälle'!$BJ:$BJ,"&lt;=600",'Daten Unfälle'!$BI:$BI,"quer",'Daten Unfälle'!$M:$M,'Auswertung HS'!$C64)</f>
        <v>4</v>
      </c>
      <c r="J64" s="2">
        <f>COUNTIFS('Daten Unfälle'!$BJ:$BJ,"&gt;600",'Daten Unfälle'!$BJ:$BJ,"&lt;=700",'Daten Unfälle'!$BI:$BI,"quer",'Daten Unfälle'!$M:$M,'Auswertung HS'!$C64)</f>
        <v>2</v>
      </c>
      <c r="K64" s="2">
        <f>COUNTIFS('Daten Unfälle'!$BJ:$BJ,"&gt;700",'Daten Unfälle'!$BJ:$BJ,"&lt;=800",'Daten Unfälle'!$BI:$BI,"quer",'Daten Unfälle'!$M:$M,'Auswertung HS'!$C64)</f>
        <v>2</v>
      </c>
      <c r="L64" s="2">
        <f>COUNTIFS('Daten Unfälle'!$BJ:$BJ,"&gt;800",'Daten Unfälle'!$BJ:$BJ,"&lt;=900",'Daten Unfälle'!$BI:$BI,"quer",'Daten Unfälle'!$M:$M,'Auswertung HS'!$C64)</f>
        <v>2</v>
      </c>
      <c r="M64" s="2">
        <f>COUNTIFS('Daten Unfälle'!$BJ:$BJ,"&gt;900",'Daten Unfälle'!$BJ:$BJ,"&lt;=1000",'Daten Unfälle'!$BI:$BI,"quer",'Daten Unfälle'!$M:$M,'Auswertung HS'!$C64)</f>
        <v>0</v>
      </c>
      <c r="N64" s="2">
        <f>COUNTIFS('Daten Unfälle'!$BJ:$BJ,"&gt;1000",'Daten Unfälle'!$BJ:$BJ,"&lt;=2000",'Daten Unfälle'!$BI:$BI,"quer",'Daten Unfälle'!$M:$M,'Auswertung HS'!$C64)</f>
        <v>9</v>
      </c>
      <c r="O64" s="2">
        <f>COUNTIFS('Daten Unfälle'!$BJ:$BJ,"&gt;2000",'Daten Unfälle'!$BJ:$BJ,"&lt;=3000",'Daten Unfälle'!$BI:$BI,"quer",'Daten Unfälle'!$M:$M,'Auswertung HS'!$C64)</f>
        <v>6</v>
      </c>
      <c r="P64" s="2">
        <f>COUNTIFS('Daten Unfälle'!$BJ:$BJ,"&gt;3000",'Daten Unfälle'!$BJ:$BJ,"&lt;=4000",'Daten Unfälle'!$BI:$BI,"quer",'Daten Unfälle'!$M:$M,'Auswertung HS'!$C64)</f>
        <v>5</v>
      </c>
      <c r="Q64" s="2">
        <f>COUNTIFS('Daten Unfälle'!$BJ:$BJ,"&gt;4000",'Daten Unfälle'!$BJ:$BJ,"&lt;=5000",'Daten Unfälle'!$BI:$BI,"quer",'Daten Unfälle'!$M:$M,'Auswertung HS'!$C64)</f>
        <v>4</v>
      </c>
    </row>
    <row r="65" spans="1:17" x14ac:dyDescent="0.25">
      <c r="A65" s="2" t="s">
        <v>21703</v>
      </c>
      <c r="B65" s="84" t="s">
        <v>21534</v>
      </c>
      <c r="C65" s="2" t="s">
        <v>115</v>
      </c>
      <c r="D65" s="2">
        <f>COUNTIFS('Daten Unfälle'!$BJ:$BJ,"&lt;=100",'Daten Unfälle'!$BI:$BI,"quer",'Daten Unfälle'!$M:$M,'Auswertung HS'!$C65)</f>
        <v>17</v>
      </c>
      <c r="E65" s="2">
        <f>COUNTIFS('Daten Unfälle'!$BJ:$BJ,"&gt;100",'Daten Unfälle'!$BJ:$BJ,"&lt;=200",'Daten Unfälle'!$BI:$BI,"quer",'Daten Unfälle'!$M:$M,'Auswertung HS'!$C65)</f>
        <v>5</v>
      </c>
      <c r="F65" s="2">
        <f>COUNTIFS('Daten Unfälle'!$BJ:$BJ,"&gt;200",'Daten Unfälle'!$BJ:$BJ,"&lt;=300",'Daten Unfälle'!$BI:$BI,"quer",'Daten Unfälle'!$M:$M,'Auswertung HS'!$C65)</f>
        <v>8</v>
      </c>
      <c r="G65" s="2">
        <f>COUNTIFS('Daten Unfälle'!$BJ:$BJ,"&gt;300",'Daten Unfälle'!$BJ:$BJ,"&lt;=400",'Daten Unfälle'!$BI:$BI,"quer",'Daten Unfälle'!$M:$M,'Auswertung HS'!$C65)</f>
        <v>4</v>
      </c>
      <c r="H65" s="2">
        <f>COUNTIFS('Daten Unfälle'!$BJ:$BJ,"&gt;400",'Daten Unfälle'!$BJ:$BJ,"&lt;=500",'Daten Unfälle'!$BI:$BI,"quer",'Daten Unfälle'!$M:$M,'Auswertung HS'!$C65)</f>
        <v>2</v>
      </c>
      <c r="I65" s="2">
        <f>COUNTIFS('Daten Unfälle'!$BJ:$BJ,"&gt;500",'Daten Unfälle'!$BJ:$BJ,"&lt;=600",'Daten Unfälle'!$BI:$BI,"quer",'Daten Unfälle'!$M:$M,'Auswertung HS'!$C65)</f>
        <v>4</v>
      </c>
      <c r="J65" s="2">
        <f>COUNTIFS('Daten Unfälle'!$BJ:$BJ,"&gt;600",'Daten Unfälle'!$BJ:$BJ,"&lt;=700",'Daten Unfälle'!$BI:$BI,"quer",'Daten Unfälle'!$M:$M,'Auswertung HS'!$C65)</f>
        <v>1</v>
      </c>
      <c r="K65" s="2">
        <f>COUNTIFS('Daten Unfälle'!$BJ:$BJ,"&gt;700",'Daten Unfälle'!$BJ:$BJ,"&lt;=800",'Daten Unfälle'!$BI:$BI,"quer",'Daten Unfälle'!$M:$M,'Auswertung HS'!$C65)</f>
        <v>2</v>
      </c>
      <c r="L65" s="2">
        <f>COUNTIFS('Daten Unfälle'!$BJ:$BJ,"&gt;800",'Daten Unfälle'!$BJ:$BJ,"&lt;=900",'Daten Unfälle'!$BI:$BI,"quer",'Daten Unfälle'!$M:$M,'Auswertung HS'!$C65)</f>
        <v>1</v>
      </c>
      <c r="M65" s="2">
        <f>COUNTIFS('Daten Unfälle'!$BJ:$BJ,"&gt;900",'Daten Unfälle'!$BJ:$BJ,"&lt;=1000",'Daten Unfälle'!$BI:$BI,"quer",'Daten Unfälle'!$M:$M,'Auswertung HS'!$C65)</f>
        <v>2</v>
      </c>
      <c r="N65" s="2">
        <f>COUNTIFS('Daten Unfälle'!$BJ:$BJ,"&gt;1000",'Daten Unfälle'!$BJ:$BJ,"&lt;=2000",'Daten Unfälle'!$BI:$BI,"quer",'Daten Unfälle'!$M:$M,'Auswertung HS'!$C65)</f>
        <v>6</v>
      </c>
      <c r="O65" s="2">
        <f>COUNTIFS('Daten Unfälle'!$BJ:$BJ,"&gt;2000",'Daten Unfälle'!$BJ:$BJ,"&lt;=3000",'Daten Unfälle'!$BI:$BI,"quer",'Daten Unfälle'!$M:$M,'Auswertung HS'!$C65)</f>
        <v>4</v>
      </c>
      <c r="P65" s="2">
        <f>COUNTIFS('Daten Unfälle'!$BJ:$BJ,"&gt;3000",'Daten Unfälle'!$BJ:$BJ,"&lt;=4000",'Daten Unfälle'!$BI:$BI,"quer",'Daten Unfälle'!$M:$M,'Auswertung HS'!$C65)</f>
        <v>0</v>
      </c>
      <c r="Q65" s="2">
        <f>COUNTIFS('Daten Unfälle'!$BJ:$BJ,"&gt;4000",'Daten Unfälle'!$BJ:$BJ,"&lt;=5000",'Daten Unfälle'!$BI:$BI,"quer",'Daten Unfälle'!$M:$M,'Auswertung HS'!$C65)</f>
        <v>0</v>
      </c>
    </row>
    <row r="66" spans="1:17" hidden="1" x14ac:dyDescent="0.25">
      <c r="A66" s="2" t="s">
        <v>21703</v>
      </c>
      <c r="B66" s="84" t="s">
        <v>21534</v>
      </c>
      <c r="C66" s="2" t="s">
        <v>208</v>
      </c>
      <c r="D66" s="2">
        <f>COUNTIFS('Daten Unfälle'!$BJ:$BJ,"&lt;=100",'Daten Unfälle'!$BI:$BI,"quer",'Daten Unfälle'!$M:$M,'Auswertung HS'!$C66)</f>
        <v>0</v>
      </c>
      <c r="E66" s="2">
        <f>COUNTIFS('Daten Unfälle'!$BJ:$BJ,"&gt;100",'Daten Unfälle'!$BJ:$BJ,"&lt;=200",'Daten Unfälle'!$BI:$BI,"quer",'Daten Unfälle'!$M:$M,'Auswertung HS'!$C66)</f>
        <v>2</v>
      </c>
      <c r="F66" s="2">
        <f>COUNTIFS('Daten Unfälle'!$BJ:$BJ,"&gt;200",'Daten Unfälle'!$BJ:$BJ,"&lt;=300",'Daten Unfälle'!$BI:$BI,"quer",'Daten Unfälle'!$M:$M,'Auswertung HS'!$C66)</f>
        <v>0</v>
      </c>
      <c r="G66" s="2">
        <f>COUNTIFS('Daten Unfälle'!$BJ:$BJ,"&gt;300",'Daten Unfälle'!$BJ:$BJ,"&lt;=400",'Daten Unfälle'!$BI:$BI,"quer",'Daten Unfälle'!$M:$M,'Auswertung HS'!$C66)</f>
        <v>0</v>
      </c>
      <c r="H66" s="2">
        <f>COUNTIFS('Daten Unfälle'!$BJ:$BJ,"&gt;400",'Daten Unfälle'!$BJ:$BJ,"&lt;=500",'Daten Unfälle'!$BI:$BI,"quer",'Daten Unfälle'!$M:$M,'Auswertung HS'!$C66)</f>
        <v>0</v>
      </c>
      <c r="I66" s="2">
        <f>COUNTIFS('Daten Unfälle'!$BJ:$BJ,"&gt;500",'Daten Unfälle'!$BJ:$BJ,"&lt;=600",'Daten Unfälle'!$BI:$BI,"quer",'Daten Unfälle'!$M:$M,'Auswertung HS'!$C66)</f>
        <v>0</v>
      </c>
      <c r="J66" s="2">
        <f>COUNTIFS('Daten Unfälle'!$BJ:$BJ,"&gt;600",'Daten Unfälle'!$BJ:$BJ,"&lt;=700",'Daten Unfälle'!$BI:$BI,"quer",'Daten Unfälle'!$M:$M,'Auswertung HS'!$C66)</f>
        <v>0</v>
      </c>
      <c r="K66" s="2">
        <f>COUNTIFS('Daten Unfälle'!$BJ:$BJ,"&gt;700",'Daten Unfälle'!$BJ:$BJ,"&lt;=800",'Daten Unfälle'!$BI:$BI,"quer",'Daten Unfälle'!$M:$M,'Auswertung HS'!$C66)</f>
        <v>0</v>
      </c>
      <c r="L66" s="2">
        <f>COUNTIFS('Daten Unfälle'!$BJ:$BJ,"&gt;800",'Daten Unfälle'!$BJ:$BJ,"&lt;=900",'Daten Unfälle'!$BI:$BI,"quer",'Daten Unfälle'!$M:$M,'Auswertung HS'!$C66)</f>
        <v>1</v>
      </c>
      <c r="M66" s="2">
        <f>COUNTIFS('Daten Unfälle'!$BJ:$BJ,"&gt;900",'Daten Unfälle'!$BJ:$BJ,"&lt;=1000",'Daten Unfälle'!$BI:$BI,"quer",'Daten Unfälle'!$M:$M,'Auswertung HS'!$C66)</f>
        <v>0</v>
      </c>
      <c r="N66" s="2">
        <f>COUNTIFS('Daten Unfälle'!$BJ:$BJ,"&gt;1000",'Daten Unfälle'!$BJ:$BJ,"&lt;=2000",'Daten Unfälle'!$BI:$BI,"quer",'Daten Unfälle'!$M:$M,'Auswertung HS'!$C66)</f>
        <v>0</v>
      </c>
      <c r="O66" s="2">
        <f>COUNTIFS('Daten Unfälle'!$BJ:$BJ,"&gt;2000",'Daten Unfälle'!$BJ:$BJ,"&lt;=3000",'Daten Unfälle'!$BI:$BI,"quer",'Daten Unfälle'!$M:$M,'Auswertung HS'!$C66)</f>
        <v>0</v>
      </c>
      <c r="P66" s="2">
        <f>COUNTIFS('Daten Unfälle'!$BJ:$BJ,"&gt;3000",'Daten Unfälle'!$BJ:$BJ,"&lt;=4000",'Daten Unfälle'!$BI:$BI,"quer",'Daten Unfälle'!$M:$M,'Auswertung HS'!$C66)</f>
        <v>0</v>
      </c>
      <c r="Q66" s="2">
        <f>COUNTIFS('Daten Unfälle'!$BJ:$BJ,"&gt;4000",'Daten Unfälle'!$BJ:$BJ,"&lt;=5000",'Daten Unfälle'!$BI:$BI,"quer",'Daten Unfälle'!$M:$M,'Auswertung HS'!$C66)</f>
        <v>0</v>
      </c>
    </row>
    <row r="67" spans="1:17" x14ac:dyDescent="0.25">
      <c r="A67" s="2" t="s">
        <v>21703</v>
      </c>
      <c r="B67" s="84" t="s">
        <v>21534</v>
      </c>
      <c r="C67" s="2" t="s">
        <v>354</v>
      </c>
      <c r="D67" s="2">
        <f>COUNTIFS('Daten Unfälle'!$BJ:$BJ,"&lt;=100",'Daten Unfälle'!$BI:$BI,"quer",'Daten Unfälle'!$M:$M,'Auswertung HS'!$C67)</f>
        <v>0</v>
      </c>
      <c r="E67" s="2">
        <f>COUNTIFS('Daten Unfälle'!$BJ:$BJ,"&gt;100",'Daten Unfälle'!$BJ:$BJ,"&lt;=200",'Daten Unfälle'!$BI:$BI,"quer",'Daten Unfälle'!$M:$M,'Auswertung HS'!$C67)</f>
        <v>1</v>
      </c>
      <c r="F67" s="2">
        <f>COUNTIFS('Daten Unfälle'!$BJ:$BJ,"&gt;200",'Daten Unfälle'!$BJ:$BJ,"&lt;=300",'Daten Unfälle'!$BI:$BI,"quer",'Daten Unfälle'!$M:$M,'Auswertung HS'!$C67)</f>
        <v>0</v>
      </c>
      <c r="G67" s="2">
        <f>COUNTIFS('Daten Unfälle'!$BJ:$BJ,"&gt;300",'Daten Unfälle'!$BJ:$BJ,"&lt;=400",'Daten Unfälle'!$BI:$BI,"quer",'Daten Unfälle'!$M:$M,'Auswertung HS'!$C67)</f>
        <v>2</v>
      </c>
      <c r="H67" s="2">
        <f>COUNTIFS('Daten Unfälle'!$BJ:$BJ,"&gt;400",'Daten Unfälle'!$BJ:$BJ,"&lt;=500",'Daten Unfälle'!$BI:$BI,"quer",'Daten Unfälle'!$M:$M,'Auswertung HS'!$C67)</f>
        <v>1</v>
      </c>
      <c r="I67" s="2">
        <f>COUNTIFS('Daten Unfälle'!$BJ:$BJ,"&gt;500",'Daten Unfälle'!$BJ:$BJ,"&lt;=600",'Daten Unfälle'!$BI:$BI,"quer",'Daten Unfälle'!$M:$M,'Auswertung HS'!$C67)</f>
        <v>1</v>
      </c>
      <c r="J67" s="2">
        <f>COUNTIFS('Daten Unfälle'!$BJ:$BJ,"&gt;600",'Daten Unfälle'!$BJ:$BJ,"&lt;=700",'Daten Unfälle'!$BI:$BI,"quer",'Daten Unfälle'!$M:$M,'Auswertung HS'!$C67)</f>
        <v>0</v>
      </c>
      <c r="K67" s="2">
        <f>COUNTIFS('Daten Unfälle'!$BJ:$BJ,"&gt;700",'Daten Unfälle'!$BJ:$BJ,"&lt;=800",'Daten Unfälle'!$BI:$BI,"quer",'Daten Unfälle'!$M:$M,'Auswertung HS'!$C67)</f>
        <v>0</v>
      </c>
      <c r="L67" s="2">
        <f>COUNTIFS('Daten Unfälle'!$BJ:$BJ,"&gt;800",'Daten Unfälle'!$BJ:$BJ,"&lt;=900",'Daten Unfälle'!$BI:$BI,"quer",'Daten Unfälle'!$M:$M,'Auswertung HS'!$C67)</f>
        <v>0</v>
      </c>
      <c r="M67" s="2">
        <f>COUNTIFS('Daten Unfälle'!$BJ:$BJ,"&gt;900",'Daten Unfälle'!$BJ:$BJ,"&lt;=1000",'Daten Unfälle'!$BI:$BI,"quer",'Daten Unfälle'!$M:$M,'Auswertung HS'!$C67)</f>
        <v>0</v>
      </c>
      <c r="N67" s="2">
        <f>COUNTIFS('Daten Unfälle'!$BJ:$BJ,"&gt;1000",'Daten Unfälle'!$BJ:$BJ,"&lt;=2000",'Daten Unfälle'!$BI:$BI,"quer",'Daten Unfälle'!$M:$M,'Auswertung HS'!$C67)</f>
        <v>0</v>
      </c>
      <c r="O67" s="2">
        <f>COUNTIFS('Daten Unfälle'!$BJ:$BJ,"&gt;2000",'Daten Unfälle'!$BJ:$BJ,"&lt;=3000",'Daten Unfälle'!$BI:$BI,"quer",'Daten Unfälle'!$M:$M,'Auswertung HS'!$C67)</f>
        <v>0</v>
      </c>
      <c r="P67" s="2">
        <f>COUNTIFS('Daten Unfälle'!$BJ:$BJ,"&gt;3000",'Daten Unfälle'!$BJ:$BJ,"&lt;=4000",'Daten Unfälle'!$BI:$BI,"quer",'Daten Unfälle'!$M:$M,'Auswertung HS'!$C67)</f>
        <v>1</v>
      </c>
      <c r="Q67" s="2">
        <f>COUNTIFS('Daten Unfälle'!$BJ:$BJ,"&gt;4000",'Daten Unfälle'!$BJ:$BJ,"&lt;=5000",'Daten Unfälle'!$BI:$BI,"quer",'Daten Unfälle'!$M:$M,'Auswertung HS'!$C67)</f>
        <v>0</v>
      </c>
    </row>
    <row r="68" spans="1:17" x14ac:dyDescent="0.25">
      <c r="A68" s="2" t="s">
        <v>21703</v>
      </c>
      <c r="B68" s="84" t="s">
        <v>21534</v>
      </c>
      <c r="C68" s="17" t="s">
        <v>139</v>
      </c>
      <c r="D68" s="2">
        <f>COUNTIFS('Daten Unfälle'!$BJ:$BJ,"&lt;=100",'Daten Unfälle'!$BI:$BI,"quer",'Daten Unfälle'!$M:$M,'Auswertung HS'!$C68)</f>
        <v>21</v>
      </c>
      <c r="E68" s="2">
        <f>COUNTIFS('Daten Unfälle'!$BJ:$BJ,"&gt;100",'Daten Unfälle'!$BJ:$BJ,"&lt;=200",'Daten Unfälle'!$BI:$BI,"quer",'Daten Unfälle'!$M:$M,'Auswertung HS'!$C68)</f>
        <v>9</v>
      </c>
      <c r="F68" s="2">
        <f>COUNTIFS('Daten Unfälle'!$BJ:$BJ,"&gt;200",'Daten Unfälle'!$BJ:$BJ,"&lt;=300",'Daten Unfälle'!$BI:$BI,"quer",'Daten Unfälle'!$M:$M,'Auswertung HS'!$C68)</f>
        <v>5</v>
      </c>
      <c r="G68" s="2">
        <f>COUNTIFS('Daten Unfälle'!$BJ:$BJ,"&gt;300",'Daten Unfälle'!$BJ:$BJ,"&lt;=400",'Daten Unfälle'!$BI:$BI,"quer",'Daten Unfälle'!$M:$M,'Auswertung HS'!$C68)</f>
        <v>2</v>
      </c>
      <c r="H68" s="2">
        <f>COUNTIFS('Daten Unfälle'!$BJ:$BJ,"&gt;400",'Daten Unfälle'!$BJ:$BJ,"&lt;=500",'Daten Unfälle'!$BI:$BI,"quer",'Daten Unfälle'!$M:$M,'Auswertung HS'!$C68)</f>
        <v>3</v>
      </c>
      <c r="I68" s="2">
        <f>COUNTIFS('Daten Unfälle'!$BJ:$BJ,"&gt;500",'Daten Unfälle'!$BJ:$BJ,"&lt;=600",'Daten Unfälle'!$BI:$BI,"quer",'Daten Unfälle'!$M:$M,'Auswertung HS'!$C68)</f>
        <v>2</v>
      </c>
      <c r="J68" s="2">
        <f>COUNTIFS('Daten Unfälle'!$BJ:$BJ,"&gt;600",'Daten Unfälle'!$BJ:$BJ,"&lt;=700",'Daten Unfälle'!$BI:$BI,"quer",'Daten Unfälle'!$M:$M,'Auswertung HS'!$C68)</f>
        <v>6</v>
      </c>
      <c r="K68" s="2">
        <f>COUNTIFS('Daten Unfälle'!$BJ:$BJ,"&gt;700",'Daten Unfälle'!$BJ:$BJ,"&lt;=800",'Daten Unfälle'!$BI:$BI,"quer",'Daten Unfälle'!$M:$M,'Auswertung HS'!$C68)</f>
        <v>5</v>
      </c>
      <c r="L68" s="2">
        <f>COUNTIFS('Daten Unfälle'!$BJ:$BJ,"&gt;800",'Daten Unfälle'!$BJ:$BJ,"&lt;=900",'Daten Unfälle'!$BI:$BI,"quer",'Daten Unfälle'!$M:$M,'Auswertung HS'!$C68)</f>
        <v>4</v>
      </c>
      <c r="M68" s="2">
        <f>COUNTIFS('Daten Unfälle'!$BJ:$BJ,"&gt;900",'Daten Unfälle'!$BJ:$BJ,"&lt;=1000",'Daten Unfälle'!$BI:$BI,"quer",'Daten Unfälle'!$M:$M,'Auswertung HS'!$C68)</f>
        <v>6</v>
      </c>
      <c r="N68" s="2">
        <f>COUNTIFS('Daten Unfälle'!$BJ:$BJ,"&gt;1000",'Daten Unfälle'!$BJ:$BJ,"&lt;=2000",'Daten Unfälle'!$BI:$BI,"quer",'Daten Unfälle'!$M:$M,'Auswertung HS'!$C68)</f>
        <v>11</v>
      </c>
      <c r="O68" s="2">
        <f>COUNTIFS('Daten Unfälle'!$BJ:$BJ,"&gt;2000",'Daten Unfälle'!$BJ:$BJ,"&lt;=3000",'Daten Unfälle'!$BI:$BI,"quer",'Daten Unfälle'!$M:$M,'Auswertung HS'!$C68)</f>
        <v>9</v>
      </c>
      <c r="P68" s="2">
        <f>COUNTIFS('Daten Unfälle'!$BJ:$BJ,"&gt;3000",'Daten Unfälle'!$BJ:$BJ,"&lt;=4000",'Daten Unfälle'!$BI:$BI,"quer",'Daten Unfälle'!$M:$M,'Auswertung HS'!$C68)</f>
        <v>4</v>
      </c>
      <c r="Q68" s="2">
        <f>COUNTIFS('Daten Unfälle'!$BJ:$BJ,"&gt;4000",'Daten Unfälle'!$BJ:$BJ,"&lt;=5000",'Daten Unfälle'!$BI:$BI,"quer",'Daten Unfälle'!$M:$M,'Auswertung HS'!$C68)</f>
        <v>2</v>
      </c>
    </row>
    <row r="69" spans="1:17" hidden="1" x14ac:dyDescent="0.25">
      <c r="A69" s="2" t="s">
        <v>21703</v>
      </c>
      <c r="B69" s="84" t="s">
        <v>21534</v>
      </c>
      <c r="C69" s="17" t="s">
        <v>2774</v>
      </c>
      <c r="D69" s="2">
        <f>COUNTIFS('Daten Unfälle'!$BJ:$BJ,"&lt;=100",'Daten Unfälle'!$BI:$BI,"quer",'Daten Unfälle'!$M:$M,'Auswertung HS'!$C69)</f>
        <v>0</v>
      </c>
      <c r="E69" s="2">
        <f>COUNTIFS('Daten Unfälle'!$BJ:$BJ,"&gt;100",'Daten Unfälle'!$BJ:$BJ,"&lt;=200",'Daten Unfälle'!$BI:$BI,"quer",'Daten Unfälle'!$M:$M,'Auswertung HS'!$C69)</f>
        <v>0</v>
      </c>
      <c r="F69" s="2">
        <f>COUNTIFS('Daten Unfälle'!$BJ:$BJ,"&gt;200",'Daten Unfälle'!$BJ:$BJ,"&lt;=300",'Daten Unfälle'!$BI:$BI,"quer",'Daten Unfälle'!$M:$M,'Auswertung HS'!$C69)</f>
        <v>0</v>
      </c>
      <c r="G69" s="2">
        <f>COUNTIFS('Daten Unfälle'!$BJ:$BJ,"&gt;300",'Daten Unfälle'!$BJ:$BJ,"&lt;=400",'Daten Unfälle'!$BI:$BI,"quer",'Daten Unfälle'!$M:$M,'Auswertung HS'!$C69)</f>
        <v>0</v>
      </c>
      <c r="H69" s="2">
        <f>COUNTIFS('Daten Unfälle'!$BJ:$BJ,"&gt;400",'Daten Unfälle'!$BJ:$BJ,"&lt;=500",'Daten Unfälle'!$BI:$BI,"quer",'Daten Unfälle'!$M:$M,'Auswertung HS'!$C69)</f>
        <v>0</v>
      </c>
      <c r="I69" s="2">
        <f>COUNTIFS('Daten Unfälle'!$BJ:$BJ,"&gt;500",'Daten Unfälle'!$BJ:$BJ,"&lt;=600",'Daten Unfälle'!$BI:$BI,"quer",'Daten Unfälle'!$M:$M,'Auswertung HS'!$C69)</f>
        <v>0</v>
      </c>
      <c r="J69" s="2">
        <f>COUNTIFS('Daten Unfälle'!$BJ:$BJ,"&gt;600",'Daten Unfälle'!$BJ:$BJ,"&lt;=700",'Daten Unfälle'!$BI:$BI,"quer",'Daten Unfälle'!$M:$M,'Auswertung HS'!$C69)</f>
        <v>0</v>
      </c>
      <c r="K69" s="2">
        <f>COUNTIFS('Daten Unfälle'!$BJ:$BJ,"&gt;700",'Daten Unfälle'!$BJ:$BJ,"&lt;=800",'Daten Unfälle'!$BI:$BI,"quer",'Daten Unfälle'!$M:$M,'Auswertung HS'!$C69)</f>
        <v>0</v>
      </c>
      <c r="L69" s="2">
        <f>COUNTIFS('Daten Unfälle'!$BJ:$BJ,"&gt;800",'Daten Unfälle'!$BJ:$BJ,"&lt;=900",'Daten Unfälle'!$BI:$BI,"quer",'Daten Unfälle'!$M:$M,'Auswertung HS'!$C69)</f>
        <v>0</v>
      </c>
      <c r="M69" s="2">
        <f>COUNTIFS('Daten Unfälle'!$BJ:$BJ,"&gt;900",'Daten Unfälle'!$BJ:$BJ,"&lt;=1000",'Daten Unfälle'!$BI:$BI,"quer",'Daten Unfälle'!$M:$M,'Auswertung HS'!$C69)</f>
        <v>0</v>
      </c>
      <c r="N69" s="2">
        <f>COUNTIFS('Daten Unfälle'!$BJ:$BJ,"&gt;1000",'Daten Unfälle'!$BJ:$BJ,"&lt;=2000",'Daten Unfälle'!$BI:$BI,"quer",'Daten Unfälle'!$M:$M,'Auswertung HS'!$C69)</f>
        <v>0</v>
      </c>
      <c r="O69" s="2">
        <f>COUNTIFS('Daten Unfälle'!$BJ:$BJ,"&gt;2000",'Daten Unfälle'!$BJ:$BJ,"&lt;=3000",'Daten Unfälle'!$BI:$BI,"quer",'Daten Unfälle'!$M:$M,'Auswertung HS'!$C69)</f>
        <v>0</v>
      </c>
      <c r="P69" s="2">
        <f>COUNTIFS('Daten Unfälle'!$BJ:$BJ,"&gt;3000",'Daten Unfälle'!$BJ:$BJ,"&lt;=4000",'Daten Unfälle'!$BI:$BI,"quer",'Daten Unfälle'!$M:$M,'Auswertung HS'!$C69)</f>
        <v>0</v>
      </c>
      <c r="Q69" s="2">
        <f>COUNTIFS('Daten Unfälle'!$BJ:$BJ,"&gt;4000",'Daten Unfälle'!$BJ:$BJ,"&lt;=5000",'Daten Unfälle'!$BI:$BI,"quer",'Daten Unfälle'!$M:$M,'Auswertung HS'!$C69)</f>
        <v>0</v>
      </c>
    </row>
    <row r="70" spans="1:17" hidden="1" x14ac:dyDescent="0.25">
      <c r="A70" s="2" t="s">
        <v>21703</v>
      </c>
      <c r="B70" s="84" t="s">
        <v>21534</v>
      </c>
      <c r="C70" s="241" t="s">
        <v>1312</v>
      </c>
      <c r="D70" s="2">
        <f>COUNTIFS('Daten Unfälle'!$BJ:$BJ,"&lt;=100",'Daten Unfälle'!$BI:$BI,"quer",'Daten Unfälle'!$M:$M,'Auswertung HS'!$C70)</f>
        <v>0</v>
      </c>
      <c r="E70" s="2">
        <f>COUNTIFS('Daten Unfälle'!$BJ:$BJ,"&gt;100",'Daten Unfälle'!$BJ:$BJ,"&lt;=200",'Daten Unfälle'!$BI:$BI,"quer",'Daten Unfälle'!$M:$M,'Auswertung HS'!$C70)</f>
        <v>0</v>
      </c>
      <c r="F70" s="2">
        <f>COUNTIFS('Daten Unfälle'!$BJ:$BJ,"&gt;200",'Daten Unfälle'!$BJ:$BJ,"&lt;=300",'Daten Unfälle'!$BI:$BI,"quer",'Daten Unfälle'!$M:$M,'Auswertung HS'!$C70)</f>
        <v>0</v>
      </c>
      <c r="G70" s="2">
        <f>COUNTIFS('Daten Unfälle'!$BJ:$BJ,"&gt;300",'Daten Unfälle'!$BJ:$BJ,"&lt;=400",'Daten Unfälle'!$BI:$BI,"quer",'Daten Unfälle'!$M:$M,'Auswertung HS'!$C70)</f>
        <v>0</v>
      </c>
      <c r="H70" s="2">
        <f>COUNTIFS('Daten Unfälle'!$BJ:$BJ,"&gt;400",'Daten Unfälle'!$BJ:$BJ,"&lt;=500",'Daten Unfälle'!$BI:$BI,"quer",'Daten Unfälle'!$M:$M,'Auswertung HS'!$C70)</f>
        <v>0</v>
      </c>
      <c r="I70" s="2">
        <f>COUNTIFS('Daten Unfälle'!$BJ:$BJ,"&gt;500",'Daten Unfälle'!$BJ:$BJ,"&lt;=600",'Daten Unfälle'!$BI:$BI,"quer",'Daten Unfälle'!$M:$M,'Auswertung HS'!$C70)</f>
        <v>0</v>
      </c>
      <c r="J70" s="2">
        <f>COUNTIFS('Daten Unfälle'!$BJ:$BJ,"&gt;600",'Daten Unfälle'!$BJ:$BJ,"&lt;=700",'Daten Unfälle'!$BI:$BI,"quer",'Daten Unfälle'!$M:$M,'Auswertung HS'!$C70)</f>
        <v>0</v>
      </c>
      <c r="K70" s="2">
        <f>COUNTIFS('Daten Unfälle'!$BJ:$BJ,"&gt;700",'Daten Unfälle'!$BJ:$BJ,"&lt;=800",'Daten Unfälle'!$BI:$BI,"quer",'Daten Unfälle'!$M:$M,'Auswertung HS'!$C70)</f>
        <v>0</v>
      </c>
      <c r="L70" s="2">
        <f>COUNTIFS('Daten Unfälle'!$BJ:$BJ,"&gt;800",'Daten Unfälle'!$BJ:$BJ,"&lt;=900",'Daten Unfälle'!$BI:$BI,"quer",'Daten Unfälle'!$M:$M,'Auswertung HS'!$C70)</f>
        <v>0</v>
      </c>
      <c r="M70" s="2">
        <f>COUNTIFS('Daten Unfälle'!$BJ:$BJ,"&gt;900",'Daten Unfälle'!$BJ:$BJ,"&lt;=1000",'Daten Unfälle'!$BI:$BI,"quer",'Daten Unfälle'!$M:$M,'Auswertung HS'!$C70)</f>
        <v>0</v>
      </c>
      <c r="N70" s="2">
        <f>COUNTIFS('Daten Unfälle'!$BJ:$BJ,"&gt;1000",'Daten Unfälle'!$BJ:$BJ,"&lt;=2000",'Daten Unfälle'!$BI:$BI,"quer",'Daten Unfälle'!$M:$M,'Auswertung HS'!$C70)</f>
        <v>0</v>
      </c>
      <c r="O70" s="2">
        <f>COUNTIFS('Daten Unfälle'!$BJ:$BJ,"&gt;2000",'Daten Unfälle'!$BJ:$BJ,"&lt;=3000",'Daten Unfälle'!$BI:$BI,"quer",'Daten Unfälle'!$M:$M,'Auswertung HS'!$C70)</f>
        <v>0</v>
      </c>
      <c r="P70" s="2">
        <f>COUNTIFS('Daten Unfälle'!$BJ:$BJ,"&gt;3000",'Daten Unfälle'!$BJ:$BJ,"&lt;=4000",'Daten Unfälle'!$BI:$BI,"quer",'Daten Unfälle'!$M:$M,'Auswertung HS'!$C70)</f>
        <v>0</v>
      </c>
      <c r="Q70" s="2">
        <f>COUNTIFS('Daten Unfälle'!$BJ:$BJ,"&gt;4000",'Daten Unfälle'!$BJ:$BJ,"&lt;=5000",'Daten Unfälle'!$BI:$BI,"quer",'Daten Unfälle'!$M:$M,'Auswertung HS'!$C70)</f>
        <v>0</v>
      </c>
    </row>
    <row r="71" spans="1:17" hidden="1" x14ac:dyDescent="0.25">
      <c r="A71" s="2" t="s">
        <v>21703</v>
      </c>
      <c r="B71" s="84" t="s">
        <v>21534</v>
      </c>
      <c r="C71" s="242" t="s">
        <v>2721</v>
      </c>
      <c r="D71" s="2">
        <f>COUNTIFS('Daten Unfälle'!$BJ:$BJ,"&lt;=100",'Daten Unfälle'!$BI:$BI,"quer",'Daten Unfälle'!$M:$M,'Auswertung HS'!$C71)</f>
        <v>1</v>
      </c>
      <c r="E71" s="2">
        <f>COUNTIFS('Daten Unfälle'!$BJ:$BJ,"&gt;100",'Daten Unfälle'!$BJ:$BJ,"&lt;=200",'Daten Unfälle'!$BI:$BI,"quer",'Daten Unfälle'!$M:$M,'Auswertung HS'!$C71)</f>
        <v>0</v>
      </c>
      <c r="F71" s="2">
        <f>COUNTIFS('Daten Unfälle'!$BJ:$BJ,"&gt;200",'Daten Unfälle'!$BJ:$BJ,"&lt;=300",'Daten Unfälle'!$BI:$BI,"quer",'Daten Unfälle'!$M:$M,'Auswertung HS'!$C71)</f>
        <v>0</v>
      </c>
      <c r="G71" s="2">
        <f>COUNTIFS('Daten Unfälle'!$BJ:$BJ,"&gt;300",'Daten Unfälle'!$BJ:$BJ,"&lt;=400",'Daten Unfälle'!$BI:$BI,"quer",'Daten Unfälle'!$M:$M,'Auswertung HS'!$C71)</f>
        <v>0</v>
      </c>
      <c r="H71" s="2">
        <f>COUNTIFS('Daten Unfälle'!$BJ:$BJ,"&gt;400",'Daten Unfälle'!$BJ:$BJ,"&lt;=500",'Daten Unfälle'!$BI:$BI,"quer",'Daten Unfälle'!$M:$M,'Auswertung HS'!$C71)</f>
        <v>0</v>
      </c>
      <c r="I71" s="2">
        <f>COUNTIFS('Daten Unfälle'!$BJ:$BJ,"&gt;500",'Daten Unfälle'!$BJ:$BJ,"&lt;=600",'Daten Unfälle'!$BI:$BI,"quer",'Daten Unfälle'!$M:$M,'Auswertung HS'!$C71)</f>
        <v>0</v>
      </c>
      <c r="J71" s="2">
        <f>COUNTIFS('Daten Unfälle'!$BJ:$BJ,"&gt;600",'Daten Unfälle'!$BJ:$BJ,"&lt;=700",'Daten Unfälle'!$BI:$BI,"quer",'Daten Unfälle'!$M:$M,'Auswertung HS'!$C71)</f>
        <v>0</v>
      </c>
      <c r="K71" s="2">
        <f>COUNTIFS('Daten Unfälle'!$BJ:$BJ,"&gt;700",'Daten Unfälle'!$BJ:$BJ,"&lt;=800",'Daten Unfälle'!$BI:$BI,"quer",'Daten Unfälle'!$M:$M,'Auswertung HS'!$C71)</f>
        <v>0</v>
      </c>
      <c r="L71" s="2">
        <f>COUNTIFS('Daten Unfälle'!$BJ:$BJ,"&gt;800",'Daten Unfälle'!$BJ:$BJ,"&lt;=900",'Daten Unfälle'!$BI:$BI,"quer",'Daten Unfälle'!$M:$M,'Auswertung HS'!$C71)</f>
        <v>0</v>
      </c>
      <c r="M71" s="2">
        <f>COUNTIFS('Daten Unfälle'!$BJ:$BJ,"&gt;900",'Daten Unfälle'!$BJ:$BJ,"&lt;=1000",'Daten Unfälle'!$BI:$BI,"quer",'Daten Unfälle'!$M:$M,'Auswertung HS'!$C71)</f>
        <v>0</v>
      </c>
      <c r="N71" s="2">
        <f>COUNTIFS('Daten Unfälle'!$BJ:$BJ,"&gt;1000",'Daten Unfälle'!$BJ:$BJ,"&lt;=2000",'Daten Unfälle'!$BI:$BI,"quer",'Daten Unfälle'!$M:$M,'Auswertung HS'!$C71)</f>
        <v>0</v>
      </c>
      <c r="O71" s="2">
        <f>COUNTIFS('Daten Unfälle'!$BJ:$BJ,"&gt;2000",'Daten Unfälle'!$BJ:$BJ,"&lt;=3000",'Daten Unfälle'!$BI:$BI,"quer",'Daten Unfälle'!$M:$M,'Auswertung HS'!$C71)</f>
        <v>0</v>
      </c>
      <c r="P71" s="2">
        <f>COUNTIFS('Daten Unfälle'!$BJ:$BJ,"&gt;3000",'Daten Unfälle'!$BJ:$BJ,"&lt;=4000",'Daten Unfälle'!$BI:$BI,"quer",'Daten Unfälle'!$M:$M,'Auswertung HS'!$C71)</f>
        <v>0</v>
      </c>
      <c r="Q71" s="2">
        <f>COUNTIFS('Daten Unfälle'!$BJ:$BJ,"&gt;4000",'Daten Unfälle'!$BJ:$BJ,"&lt;=5000",'Daten Unfälle'!$BI:$BI,"quer",'Daten Unfälle'!$M:$M,'Auswertung HS'!$C71)</f>
        <v>0</v>
      </c>
    </row>
    <row r="72" spans="1:17" hidden="1" x14ac:dyDescent="0.25">
      <c r="A72" s="2" t="s">
        <v>21703</v>
      </c>
      <c r="B72" s="84" t="s">
        <v>21534</v>
      </c>
      <c r="C72" s="242" t="s">
        <v>21534</v>
      </c>
      <c r="D72" s="2">
        <f>COUNTIFS('Daten Unfälle'!$BJ:$BJ,"&lt;=100",'Daten Unfälle'!$BI:$BI,"quer")</f>
        <v>153</v>
      </c>
      <c r="E72" s="2">
        <f>COUNTIFS('Daten Unfälle'!$BJ:$BJ,"&gt;100",'Daten Unfälle'!$BJ:$BJ,"&lt;=200",'Daten Unfälle'!$BI:$BI,"quer")</f>
        <v>54</v>
      </c>
      <c r="F72" s="2">
        <f>COUNTIFS('Daten Unfälle'!$BJ:$BJ,"&gt;200",'Daten Unfälle'!$BJ:$BJ,"&lt;=300",'Daten Unfälle'!$BI:$BI,"quer")</f>
        <v>46</v>
      </c>
      <c r="G72" s="2">
        <f>COUNTIFS('Daten Unfälle'!$BJ:$BJ,"&gt;300",'Daten Unfälle'!$BJ:$BJ,"&lt;=400",'Daten Unfälle'!$BI:$BI,"quer")</f>
        <v>50</v>
      </c>
      <c r="H72" s="2">
        <f>COUNTIFS('Daten Unfälle'!$BJ:$BJ,"&gt;400",'Daten Unfälle'!$BJ:$BJ,"&lt;=500",'Daten Unfälle'!$BI:$BI,"quer")</f>
        <v>46</v>
      </c>
      <c r="I72" s="2">
        <f>COUNTIFS('Daten Unfälle'!$BJ:$BJ,"&gt;500",'Daten Unfälle'!$BJ:$BJ,"&lt;=600",'Daten Unfälle'!$BI:$BI,"quer")</f>
        <v>39</v>
      </c>
      <c r="J72" s="2">
        <f>COUNTIFS('Daten Unfälle'!$BJ:$BJ,"&gt;600",'Daten Unfälle'!$BJ:$BJ,"&lt;=700",'Daten Unfälle'!$BI:$BI,"quer")</f>
        <v>28</v>
      </c>
      <c r="K72" s="2">
        <f>COUNTIFS('Daten Unfälle'!$BJ:$BJ,"&gt;700",'Daten Unfälle'!$BJ:$BJ,"&lt;=800",'Daten Unfälle'!$BI:$BI,"quer")</f>
        <v>26</v>
      </c>
      <c r="L72" s="2">
        <f>COUNTIFS('Daten Unfälle'!$BJ:$BJ,"&gt;800",'Daten Unfälle'!$BJ:$BJ,"&lt;=900",'Daten Unfälle'!$BI:$BI,"quer")</f>
        <v>29</v>
      </c>
      <c r="M72" s="2">
        <f>COUNTIFS('Daten Unfälle'!$BJ:$BJ,"&gt;900",'Daten Unfälle'!$BJ:$BJ,"&lt;=1000",'Daten Unfälle'!$BI:$BI,"quer")</f>
        <v>24</v>
      </c>
      <c r="N72" s="2">
        <f>COUNTIFS('Daten Unfälle'!$BJ:$BJ,"&gt;1000",'Daten Unfälle'!$BJ:$BJ,"&lt;=2000",'Daten Unfälle'!$BI:$BI,"quer")</f>
        <v>88</v>
      </c>
      <c r="O72" s="2">
        <f>COUNTIFS('Daten Unfälle'!$BJ:$BJ,"&gt;2000",'Daten Unfälle'!$BJ:$BJ,"&lt;=3000",'Daten Unfälle'!$BI:$BI,"quer")</f>
        <v>56</v>
      </c>
      <c r="P72" s="2">
        <f>COUNTIFS('Daten Unfälle'!$BJ:$BJ,"&gt;3000",'Daten Unfälle'!$BJ:$BJ,"&lt;=4000",'Daten Unfälle'!$BI:$BI,"quer")</f>
        <v>25</v>
      </c>
      <c r="Q72" s="2">
        <f>COUNTIFS('Daten Unfälle'!$BJ:$BJ,"&gt;4000",'Daten Unfälle'!$BJ:$BJ,"&lt;=5000",'Daten Unfälle'!$BI:$BI,"quer")</f>
        <v>18</v>
      </c>
    </row>
    <row r="73" spans="1:17" hidden="1" x14ac:dyDescent="0.25">
      <c r="A73" s="2" t="s">
        <v>21704</v>
      </c>
      <c r="B73" s="84" t="s">
        <v>135</v>
      </c>
      <c r="C73" s="2" t="s">
        <v>74</v>
      </c>
      <c r="D73" s="2">
        <f>COUNTIFS('Daten Unfälle'!$BL:$BL,"&lt;=100",'Daten Unfälle'!$BI:$BI,"quer",'Daten Unfälle'!$B:$B,'Auswertung HS'!$B3,'Daten Unfälle'!$M:$M,'Auswertung HS'!$C3)</f>
        <v>0</v>
      </c>
      <c r="E73" s="2">
        <f>COUNTIFS('Daten Unfälle'!$BL:$BL,"&gt;100",'Daten Unfälle'!$BL:$BL,"&lt;=200",'Daten Unfälle'!$BI:$BI,"quer",'Daten Unfälle'!$B:$B,'Auswertung HS'!$B3,'Daten Unfälle'!$M:$M,'Auswertung HS'!$C3)</f>
        <v>0</v>
      </c>
      <c r="F73" s="2">
        <f>COUNTIFS('Daten Unfälle'!$BL:$BL,"&gt;200",'Daten Unfälle'!$BL:$BL,"&lt;=300",'Daten Unfälle'!$BI:$BI,"quer",'Daten Unfälle'!$B:$B,'Auswertung HS'!$B3,'Daten Unfälle'!$M:$M,'Auswertung HS'!$C3)</f>
        <v>0</v>
      </c>
      <c r="G73" s="2">
        <f>COUNTIFS('Daten Unfälle'!$BL:$BL,"&gt;300",'Daten Unfälle'!$BL:$BL,"&lt;=400",'Daten Unfälle'!$BI:$BI,"quer",'Daten Unfälle'!$B:$B,'Auswertung HS'!$B3,'Daten Unfälle'!$M:$M,'Auswertung HS'!$C3)</f>
        <v>0</v>
      </c>
      <c r="H73" s="2">
        <f>COUNTIFS('Daten Unfälle'!$BL:$BL,"&gt;400",'Daten Unfälle'!$BL:$BL,"&lt;=500",'Daten Unfälle'!$BI:$BI,"quer",'Daten Unfälle'!$B:$B,'Auswertung HS'!$B3,'Daten Unfälle'!$M:$M,'Auswertung HS'!$C3)</f>
        <v>0</v>
      </c>
      <c r="I73" s="2">
        <f>COUNTIFS('Daten Unfälle'!$BL:$BL,"&gt;500",'Daten Unfälle'!$BL:$BL,"&lt;=600",'Daten Unfälle'!$BI:$BI,"quer",'Daten Unfälle'!$B:$B,'Auswertung HS'!$B3,'Daten Unfälle'!$M:$M,'Auswertung HS'!$C3)</f>
        <v>0</v>
      </c>
      <c r="J73" s="2">
        <f>COUNTIFS('Daten Unfälle'!$BL:$BL,"&gt;600",'Daten Unfälle'!$BL:$BL,"&lt;=700",'Daten Unfälle'!$BI:$BI,"quer",'Daten Unfälle'!$B:$B,'Auswertung HS'!$B3,'Daten Unfälle'!$M:$M,'Auswertung HS'!$C3)</f>
        <v>0</v>
      </c>
      <c r="K73" s="2">
        <f>COUNTIFS('Daten Unfälle'!$BL:$BL,"&gt;700",'Daten Unfälle'!$BL:$BL,"&lt;=800",'Daten Unfälle'!$BI:$BI,"quer",'Daten Unfälle'!$B:$B,'Auswertung HS'!$B3,'Daten Unfälle'!$M:$M,'Auswertung HS'!$C3)</f>
        <v>0</v>
      </c>
      <c r="L73" s="2">
        <f>COUNTIFS('Daten Unfälle'!$BL:$BL,"&gt;800",'Daten Unfälle'!$BL:$BL,"&lt;=900",'Daten Unfälle'!$BI:$BI,"quer",'Daten Unfälle'!$B:$B,'Auswertung HS'!$B3,'Daten Unfälle'!$M:$M,'Auswertung HS'!$C3)</f>
        <v>0</v>
      </c>
      <c r="M73" s="2">
        <f>COUNTIFS('Daten Unfälle'!$BL:$BL,"&gt;900",'Daten Unfälle'!$BL:$BL,"&lt;=1000",'Daten Unfälle'!$BI:$BI,"quer",'Daten Unfälle'!$B:$B,'Auswertung HS'!$B3,'Daten Unfälle'!$M:$M,'Auswertung HS'!$C3)</f>
        <v>0</v>
      </c>
      <c r="N73" s="2">
        <f>COUNTIFS('Daten Unfälle'!$BL:$BL,"&gt;1000",'Daten Unfälle'!$BL:$BL,"&lt;=2000",'Daten Unfälle'!$BI:$BI,"quer",'Daten Unfälle'!$B:$B,'Auswertung HS'!$B3,'Daten Unfälle'!$M:$M,'Auswertung HS'!$C3)</f>
        <v>0</v>
      </c>
      <c r="O73" s="2">
        <f>COUNTIFS('Daten Unfälle'!$BL:$BL,"&gt;2000",'Daten Unfälle'!$BL:$BL,"&lt;=3000",'Daten Unfälle'!$BI:$BI,"quer",'Daten Unfälle'!$B:$B,'Auswertung HS'!$B3,'Daten Unfälle'!$M:$M,'Auswertung HS'!$C3)</f>
        <v>1</v>
      </c>
      <c r="P73" s="2">
        <f>COUNTIFS('Daten Unfälle'!$BL:$BL,"&gt;3000",'Daten Unfälle'!$BL:$BL,"&lt;=4000",'Daten Unfälle'!$BI:$BI,"quer",'Daten Unfälle'!$B:$B,'Auswertung HS'!$B3,'Daten Unfälle'!$M:$M,'Auswertung HS'!$C3)</f>
        <v>0</v>
      </c>
      <c r="Q73" s="2">
        <f>COUNTIFS('Daten Unfälle'!$BL:$BL,"&gt;4000",'Daten Unfälle'!$BL:$BL,"&lt;=5000",'Daten Unfälle'!$BI:$BI,"quer",'Daten Unfälle'!$B:$B,'Auswertung HS'!$B3,'Daten Unfälle'!$M:$M,'Auswertung HS'!$C3)</f>
        <v>0</v>
      </c>
    </row>
    <row r="74" spans="1:17" hidden="1" x14ac:dyDescent="0.25">
      <c r="A74" s="2" t="s">
        <v>21704</v>
      </c>
      <c r="B74" s="84" t="s">
        <v>135</v>
      </c>
      <c r="C74" s="2" t="s">
        <v>100</v>
      </c>
      <c r="D74" s="2">
        <f>COUNTIFS('Daten Unfälle'!$BL:$BL,"&lt;=100",'Daten Unfälle'!$BI:$BI,"quer",'Daten Unfälle'!$B:$B,'Auswertung HS'!$B4,'Daten Unfälle'!$M:$M,'Auswertung HS'!$C4)</f>
        <v>0</v>
      </c>
      <c r="E74" s="2">
        <f>COUNTIFS('Daten Unfälle'!$BL:$BL,"&gt;100",'Daten Unfälle'!$BL:$BL,"&lt;=200",'Daten Unfälle'!$BI:$BI,"quer",'Daten Unfälle'!$B:$B,'Auswertung HS'!$B4,'Daten Unfälle'!$M:$M,'Auswertung HS'!$C4)</f>
        <v>0</v>
      </c>
      <c r="F74" s="2">
        <f>COUNTIFS('Daten Unfälle'!$BL:$BL,"&gt;200",'Daten Unfälle'!$BL:$BL,"&lt;=300",'Daten Unfälle'!$BI:$BI,"quer",'Daten Unfälle'!$B:$B,'Auswertung HS'!$B4,'Daten Unfälle'!$M:$M,'Auswertung HS'!$C4)</f>
        <v>0</v>
      </c>
      <c r="G74" s="2">
        <f>COUNTIFS('Daten Unfälle'!$BL:$BL,"&gt;300",'Daten Unfälle'!$BL:$BL,"&lt;=400",'Daten Unfälle'!$BI:$BI,"quer",'Daten Unfälle'!$B:$B,'Auswertung HS'!$B4,'Daten Unfälle'!$M:$M,'Auswertung HS'!$C4)</f>
        <v>0</v>
      </c>
      <c r="H74" s="2">
        <f>COUNTIFS('Daten Unfälle'!$BL:$BL,"&gt;400",'Daten Unfälle'!$BL:$BL,"&lt;=500",'Daten Unfälle'!$BI:$BI,"quer",'Daten Unfälle'!$B:$B,'Auswertung HS'!$B4,'Daten Unfälle'!$M:$M,'Auswertung HS'!$C4)</f>
        <v>0</v>
      </c>
      <c r="I74" s="2">
        <f>COUNTIFS('Daten Unfälle'!$BL:$BL,"&gt;500",'Daten Unfälle'!$BL:$BL,"&lt;=600",'Daten Unfälle'!$BI:$BI,"quer",'Daten Unfälle'!$B:$B,'Auswertung HS'!$B4,'Daten Unfälle'!$M:$M,'Auswertung HS'!$C4)</f>
        <v>0</v>
      </c>
      <c r="J74" s="2">
        <f>COUNTIFS('Daten Unfälle'!$BL:$BL,"&gt;600",'Daten Unfälle'!$BL:$BL,"&lt;=700",'Daten Unfälle'!$BI:$BI,"quer",'Daten Unfälle'!$B:$B,'Auswertung HS'!$B4,'Daten Unfälle'!$M:$M,'Auswertung HS'!$C4)</f>
        <v>0</v>
      </c>
      <c r="K74" s="2">
        <f>COUNTIFS('Daten Unfälle'!$BL:$BL,"&gt;700",'Daten Unfälle'!$BL:$BL,"&lt;=800",'Daten Unfälle'!$BI:$BI,"quer",'Daten Unfälle'!$B:$B,'Auswertung HS'!$B4,'Daten Unfälle'!$M:$M,'Auswertung HS'!$C4)</f>
        <v>0</v>
      </c>
      <c r="L74" s="2">
        <f>COUNTIFS('Daten Unfälle'!$BL:$BL,"&gt;800",'Daten Unfälle'!$BL:$BL,"&lt;=900",'Daten Unfälle'!$BI:$BI,"quer",'Daten Unfälle'!$B:$B,'Auswertung HS'!$B4,'Daten Unfälle'!$M:$M,'Auswertung HS'!$C4)</f>
        <v>0</v>
      </c>
      <c r="M74" s="2">
        <f>COUNTIFS('Daten Unfälle'!$BL:$BL,"&gt;900",'Daten Unfälle'!$BL:$BL,"&lt;=1000",'Daten Unfälle'!$BI:$BI,"quer",'Daten Unfälle'!$B:$B,'Auswertung HS'!$B4,'Daten Unfälle'!$M:$M,'Auswertung HS'!$C4)</f>
        <v>0</v>
      </c>
      <c r="N74" s="2">
        <f>COUNTIFS('Daten Unfälle'!$BL:$BL,"&gt;1000",'Daten Unfälle'!$BL:$BL,"&lt;=2000",'Daten Unfälle'!$BI:$BI,"quer",'Daten Unfälle'!$B:$B,'Auswertung HS'!$B4,'Daten Unfälle'!$M:$M,'Auswertung HS'!$C4)</f>
        <v>0</v>
      </c>
      <c r="O74" s="2">
        <f>COUNTIFS('Daten Unfälle'!$BL:$BL,"&gt;2000",'Daten Unfälle'!$BL:$BL,"&lt;=3000",'Daten Unfälle'!$BI:$BI,"quer",'Daten Unfälle'!$B:$B,'Auswertung HS'!$B4,'Daten Unfälle'!$M:$M,'Auswertung HS'!$C4)</f>
        <v>0</v>
      </c>
      <c r="P74" s="2">
        <f>COUNTIFS('Daten Unfälle'!$BL:$BL,"&gt;3000",'Daten Unfälle'!$BL:$BL,"&lt;=4000",'Daten Unfälle'!$BI:$BI,"quer",'Daten Unfälle'!$B:$B,'Auswertung HS'!$B4,'Daten Unfälle'!$M:$M,'Auswertung HS'!$C4)</f>
        <v>0</v>
      </c>
      <c r="Q74" s="2">
        <f>COUNTIFS('Daten Unfälle'!$BL:$BL,"&gt;4000",'Daten Unfälle'!$BL:$BL,"&lt;=5000",'Daten Unfälle'!$BI:$BI,"quer",'Daten Unfälle'!$B:$B,'Auswertung HS'!$B4,'Daten Unfälle'!$M:$M,'Auswertung HS'!$C4)</f>
        <v>0</v>
      </c>
    </row>
    <row r="75" spans="1:17" hidden="1" x14ac:dyDescent="0.25">
      <c r="A75" s="2" t="s">
        <v>21704</v>
      </c>
      <c r="B75" s="84" t="s">
        <v>135</v>
      </c>
      <c r="C75" s="2" t="s">
        <v>115</v>
      </c>
      <c r="D75" s="2">
        <f>COUNTIFS('Daten Unfälle'!$BL:$BL,"&lt;=100",'Daten Unfälle'!$BI:$BI,"quer",'Daten Unfälle'!$B:$B,'Auswertung HS'!$B5,'Daten Unfälle'!$M:$M,'Auswertung HS'!$C5)</f>
        <v>0</v>
      </c>
      <c r="E75" s="2">
        <f>COUNTIFS('Daten Unfälle'!$BL:$BL,"&gt;100",'Daten Unfälle'!$BL:$BL,"&lt;=200",'Daten Unfälle'!$BI:$BI,"quer",'Daten Unfälle'!$B:$B,'Auswertung HS'!$B5,'Daten Unfälle'!$M:$M,'Auswertung HS'!$C5)</f>
        <v>0</v>
      </c>
      <c r="F75" s="2">
        <f>COUNTIFS('Daten Unfälle'!$BL:$BL,"&gt;200",'Daten Unfälle'!$BL:$BL,"&lt;=300",'Daten Unfälle'!$BI:$BI,"quer",'Daten Unfälle'!$B:$B,'Auswertung HS'!$B5,'Daten Unfälle'!$M:$M,'Auswertung HS'!$C5)</f>
        <v>0</v>
      </c>
      <c r="G75" s="2">
        <f>COUNTIFS('Daten Unfälle'!$BL:$BL,"&gt;300",'Daten Unfälle'!$BL:$BL,"&lt;=400",'Daten Unfälle'!$BI:$BI,"quer",'Daten Unfälle'!$B:$B,'Auswertung HS'!$B5,'Daten Unfälle'!$M:$M,'Auswertung HS'!$C5)</f>
        <v>0</v>
      </c>
      <c r="H75" s="2">
        <f>COUNTIFS('Daten Unfälle'!$BL:$BL,"&gt;400",'Daten Unfälle'!$BL:$BL,"&lt;=500",'Daten Unfälle'!$BI:$BI,"quer",'Daten Unfälle'!$B:$B,'Auswertung HS'!$B5,'Daten Unfälle'!$M:$M,'Auswertung HS'!$C5)</f>
        <v>0</v>
      </c>
      <c r="I75" s="2">
        <f>COUNTIFS('Daten Unfälle'!$BL:$BL,"&gt;500",'Daten Unfälle'!$BL:$BL,"&lt;=600",'Daten Unfälle'!$BI:$BI,"quer",'Daten Unfälle'!$B:$B,'Auswertung HS'!$B5,'Daten Unfälle'!$M:$M,'Auswertung HS'!$C5)</f>
        <v>0</v>
      </c>
      <c r="J75" s="2">
        <f>COUNTIFS('Daten Unfälle'!$BL:$BL,"&gt;600",'Daten Unfälle'!$BL:$BL,"&lt;=700",'Daten Unfälle'!$BI:$BI,"quer",'Daten Unfälle'!$B:$B,'Auswertung HS'!$B5,'Daten Unfälle'!$M:$M,'Auswertung HS'!$C5)</f>
        <v>0</v>
      </c>
      <c r="K75" s="2">
        <f>COUNTIFS('Daten Unfälle'!$BL:$BL,"&gt;700",'Daten Unfälle'!$BL:$BL,"&lt;=800",'Daten Unfälle'!$BI:$BI,"quer",'Daten Unfälle'!$B:$B,'Auswertung HS'!$B5,'Daten Unfälle'!$M:$M,'Auswertung HS'!$C5)</f>
        <v>0</v>
      </c>
      <c r="L75" s="2">
        <f>COUNTIFS('Daten Unfälle'!$BL:$BL,"&gt;800",'Daten Unfälle'!$BL:$BL,"&lt;=900",'Daten Unfälle'!$BI:$BI,"quer",'Daten Unfälle'!$B:$B,'Auswertung HS'!$B5,'Daten Unfälle'!$M:$M,'Auswertung HS'!$C5)</f>
        <v>0</v>
      </c>
      <c r="M75" s="2">
        <f>COUNTIFS('Daten Unfälle'!$BL:$BL,"&gt;900",'Daten Unfälle'!$BL:$BL,"&lt;=1000",'Daten Unfälle'!$BI:$BI,"quer",'Daten Unfälle'!$B:$B,'Auswertung HS'!$B5,'Daten Unfälle'!$M:$M,'Auswertung HS'!$C5)</f>
        <v>0</v>
      </c>
      <c r="N75" s="2">
        <f>COUNTIFS('Daten Unfälle'!$BL:$BL,"&gt;1000",'Daten Unfälle'!$BL:$BL,"&lt;=2000",'Daten Unfälle'!$BI:$BI,"quer",'Daten Unfälle'!$B:$B,'Auswertung HS'!$B5,'Daten Unfälle'!$M:$M,'Auswertung HS'!$C5)</f>
        <v>0</v>
      </c>
      <c r="O75" s="2">
        <f>COUNTIFS('Daten Unfälle'!$BL:$BL,"&gt;2000",'Daten Unfälle'!$BL:$BL,"&lt;=3000",'Daten Unfälle'!$BI:$BI,"quer",'Daten Unfälle'!$B:$B,'Auswertung HS'!$B5,'Daten Unfälle'!$M:$M,'Auswertung HS'!$C5)</f>
        <v>0</v>
      </c>
      <c r="P75" s="2">
        <f>COUNTIFS('Daten Unfälle'!$BL:$BL,"&gt;3000",'Daten Unfälle'!$BL:$BL,"&lt;=4000",'Daten Unfälle'!$BI:$BI,"quer",'Daten Unfälle'!$B:$B,'Auswertung HS'!$B5,'Daten Unfälle'!$M:$M,'Auswertung HS'!$C5)</f>
        <v>0</v>
      </c>
      <c r="Q75" s="2">
        <f>COUNTIFS('Daten Unfälle'!$BL:$BL,"&gt;4000",'Daten Unfälle'!$BL:$BL,"&lt;=5000",'Daten Unfälle'!$BI:$BI,"quer",'Daten Unfälle'!$B:$B,'Auswertung HS'!$B5,'Daten Unfälle'!$M:$M,'Auswertung HS'!$C5)</f>
        <v>0</v>
      </c>
    </row>
    <row r="76" spans="1:17" hidden="1" x14ac:dyDescent="0.25">
      <c r="A76" s="2" t="s">
        <v>21704</v>
      </c>
      <c r="B76" s="84" t="s">
        <v>135</v>
      </c>
      <c r="C76" s="2" t="s">
        <v>208</v>
      </c>
      <c r="D76" s="2">
        <f>COUNTIFS('Daten Unfälle'!$BL:$BL,"&lt;=100",'Daten Unfälle'!$BI:$BI,"quer",'Daten Unfälle'!$B:$B,'Auswertung HS'!$B6,'Daten Unfälle'!$M:$M,'Auswertung HS'!$C6)</f>
        <v>0</v>
      </c>
      <c r="E76" s="2">
        <f>COUNTIFS('Daten Unfälle'!$BL:$BL,"&gt;100",'Daten Unfälle'!$BL:$BL,"&lt;=200",'Daten Unfälle'!$BI:$BI,"quer",'Daten Unfälle'!$B:$B,'Auswertung HS'!$B6,'Daten Unfälle'!$M:$M,'Auswertung HS'!$C6)</f>
        <v>0</v>
      </c>
      <c r="F76" s="2">
        <f>COUNTIFS('Daten Unfälle'!$BL:$BL,"&gt;200",'Daten Unfälle'!$BL:$BL,"&lt;=300",'Daten Unfälle'!$BI:$BI,"quer",'Daten Unfälle'!$B:$B,'Auswertung HS'!$B6,'Daten Unfälle'!$M:$M,'Auswertung HS'!$C6)</f>
        <v>0</v>
      </c>
      <c r="G76" s="2">
        <f>COUNTIFS('Daten Unfälle'!$BL:$BL,"&gt;300",'Daten Unfälle'!$BL:$BL,"&lt;=400",'Daten Unfälle'!$BI:$BI,"quer",'Daten Unfälle'!$B:$B,'Auswertung HS'!$B6,'Daten Unfälle'!$M:$M,'Auswertung HS'!$C6)</f>
        <v>0</v>
      </c>
      <c r="H76" s="2">
        <f>COUNTIFS('Daten Unfälle'!$BL:$BL,"&gt;400",'Daten Unfälle'!$BL:$BL,"&lt;=500",'Daten Unfälle'!$BI:$BI,"quer",'Daten Unfälle'!$B:$B,'Auswertung HS'!$B6,'Daten Unfälle'!$M:$M,'Auswertung HS'!$C6)</f>
        <v>0</v>
      </c>
      <c r="I76" s="2">
        <f>COUNTIFS('Daten Unfälle'!$BL:$BL,"&gt;500",'Daten Unfälle'!$BL:$BL,"&lt;=600",'Daten Unfälle'!$BI:$BI,"quer",'Daten Unfälle'!$B:$B,'Auswertung HS'!$B6,'Daten Unfälle'!$M:$M,'Auswertung HS'!$C6)</f>
        <v>0</v>
      </c>
      <c r="J76" s="2">
        <f>COUNTIFS('Daten Unfälle'!$BL:$BL,"&gt;600",'Daten Unfälle'!$BL:$BL,"&lt;=700",'Daten Unfälle'!$BI:$BI,"quer",'Daten Unfälle'!$B:$B,'Auswertung HS'!$B6,'Daten Unfälle'!$M:$M,'Auswertung HS'!$C6)</f>
        <v>0</v>
      </c>
      <c r="K76" s="2">
        <f>COUNTIFS('Daten Unfälle'!$BL:$BL,"&gt;700",'Daten Unfälle'!$BL:$BL,"&lt;=800",'Daten Unfälle'!$BI:$BI,"quer",'Daten Unfälle'!$B:$B,'Auswertung HS'!$B6,'Daten Unfälle'!$M:$M,'Auswertung HS'!$C6)</f>
        <v>0</v>
      </c>
      <c r="L76" s="2">
        <f>COUNTIFS('Daten Unfälle'!$BL:$BL,"&gt;800",'Daten Unfälle'!$BL:$BL,"&lt;=900",'Daten Unfälle'!$BI:$BI,"quer",'Daten Unfälle'!$B:$B,'Auswertung HS'!$B6,'Daten Unfälle'!$M:$M,'Auswertung HS'!$C6)</f>
        <v>0</v>
      </c>
      <c r="M76" s="2">
        <f>COUNTIFS('Daten Unfälle'!$BL:$BL,"&gt;900",'Daten Unfälle'!$BL:$BL,"&lt;=1000",'Daten Unfälle'!$BI:$BI,"quer",'Daten Unfälle'!$B:$B,'Auswertung HS'!$B6,'Daten Unfälle'!$M:$M,'Auswertung HS'!$C6)</f>
        <v>0</v>
      </c>
      <c r="N76" s="2">
        <f>COUNTIFS('Daten Unfälle'!$BL:$BL,"&gt;1000",'Daten Unfälle'!$BL:$BL,"&lt;=2000",'Daten Unfälle'!$BI:$BI,"quer",'Daten Unfälle'!$B:$B,'Auswertung HS'!$B6,'Daten Unfälle'!$M:$M,'Auswertung HS'!$C6)</f>
        <v>0</v>
      </c>
      <c r="O76" s="2">
        <f>COUNTIFS('Daten Unfälle'!$BL:$BL,"&gt;2000",'Daten Unfälle'!$BL:$BL,"&lt;=3000",'Daten Unfälle'!$BI:$BI,"quer",'Daten Unfälle'!$B:$B,'Auswertung HS'!$B6,'Daten Unfälle'!$M:$M,'Auswertung HS'!$C6)</f>
        <v>0</v>
      </c>
      <c r="P76" s="2">
        <f>COUNTIFS('Daten Unfälle'!$BL:$BL,"&gt;3000",'Daten Unfälle'!$BL:$BL,"&lt;=4000",'Daten Unfälle'!$BI:$BI,"quer",'Daten Unfälle'!$B:$B,'Auswertung HS'!$B6,'Daten Unfälle'!$M:$M,'Auswertung HS'!$C6)</f>
        <v>0</v>
      </c>
      <c r="Q76" s="2">
        <f>COUNTIFS('Daten Unfälle'!$BL:$BL,"&gt;4000",'Daten Unfälle'!$BL:$BL,"&lt;=5000",'Daten Unfälle'!$BI:$BI,"quer",'Daten Unfälle'!$B:$B,'Auswertung HS'!$B6,'Daten Unfälle'!$M:$M,'Auswertung HS'!$C6)</f>
        <v>0</v>
      </c>
    </row>
    <row r="77" spans="1:17" hidden="1" x14ac:dyDescent="0.25">
      <c r="A77" s="2" t="s">
        <v>21704</v>
      </c>
      <c r="B77" s="84" t="s">
        <v>135</v>
      </c>
      <c r="C77" s="2" t="s">
        <v>354</v>
      </c>
      <c r="D77" s="2">
        <f>COUNTIFS('Daten Unfälle'!$BL:$BL,"&lt;=100",'Daten Unfälle'!$BI:$BI,"quer",'Daten Unfälle'!$B:$B,'Auswertung HS'!$B7,'Daten Unfälle'!$M:$M,'Auswertung HS'!$C7)</f>
        <v>0</v>
      </c>
      <c r="E77" s="2">
        <f>COUNTIFS('Daten Unfälle'!$BL:$BL,"&gt;100",'Daten Unfälle'!$BL:$BL,"&lt;=200",'Daten Unfälle'!$BI:$BI,"quer",'Daten Unfälle'!$B:$B,'Auswertung HS'!$B7,'Daten Unfälle'!$M:$M,'Auswertung HS'!$C7)</f>
        <v>0</v>
      </c>
      <c r="F77" s="2">
        <f>COUNTIFS('Daten Unfälle'!$BL:$BL,"&gt;200",'Daten Unfälle'!$BL:$BL,"&lt;=300",'Daten Unfälle'!$BI:$BI,"quer",'Daten Unfälle'!$B:$B,'Auswertung HS'!$B7,'Daten Unfälle'!$M:$M,'Auswertung HS'!$C7)</f>
        <v>1</v>
      </c>
      <c r="G77" s="2">
        <f>COUNTIFS('Daten Unfälle'!$BL:$BL,"&gt;300",'Daten Unfälle'!$BL:$BL,"&lt;=400",'Daten Unfälle'!$BI:$BI,"quer",'Daten Unfälle'!$B:$B,'Auswertung HS'!$B7,'Daten Unfälle'!$M:$M,'Auswertung HS'!$C7)</f>
        <v>0</v>
      </c>
      <c r="H77" s="2">
        <f>COUNTIFS('Daten Unfälle'!$BL:$BL,"&gt;400",'Daten Unfälle'!$BL:$BL,"&lt;=500",'Daten Unfälle'!$BI:$BI,"quer",'Daten Unfälle'!$B:$B,'Auswertung HS'!$B7,'Daten Unfälle'!$M:$M,'Auswertung HS'!$C7)</f>
        <v>0</v>
      </c>
      <c r="I77" s="2">
        <f>COUNTIFS('Daten Unfälle'!$BL:$BL,"&gt;500",'Daten Unfälle'!$BL:$BL,"&lt;=600",'Daten Unfälle'!$BI:$BI,"quer",'Daten Unfälle'!$B:$B,'Auswertung HS'!$B7,'Daten Unfälle'!$M:$M,'Auswertung HS'!$C7)</f>
        <v>0</v>
      </c>
      <c r="J77" s="2">
        <f>COUNTIFS('Daten Unfälle'!$BL:$BL,"&gt;600",'Daten Unfälle'!$BL:$BL,"&lt;=700",'Daten Unfälle'!$BI:$BI,"quer",'Daten Unfälle'!$B:$B,'Auswertung HS'!$B7,'Daten Unfälle'!$M:$M,'Auswertung HS'!$C7)</f>
        <v>0</v>
      </c>
      <c r="K77" s="2">
        <f>COUNTIFS('Daten Unfälle'!$BL:$BL,"&gt;700",'Daten Unfälle'!$BL:$BL,"&lt;=800",'Daten Unfälle'!$BI:$BI,"quer",'Daten Unfälle'!$B:$B,'Auswertung HS'!$B7,'Daten Unfälle'!$M:$M,'Auswertung HS'!$C7)</f>
        <v>0</v>
      </c>
      <c r="L77" s="2">
        <f>COUNTIFS('Daten Unfälle'!$BL:$BL,"&gt;800",'Daten Unfälle'!$BL:$BL,"&lt;=900",'Daten Unfälle'!$BI:$BI,"quer",'Daten Unfälle'!$B:$B,'Auswertung HS'!$B7,'Daten Unfälle'!$M:$M,'Auswertung HS'!$C7)</f>
        <v>0</v>
      </c>
      <c r="M77" s="2">
        <f>COUNTIFS('Daten Unfälle'!$BL:$BL,"&gt;900",'Daten Unfälle'!$BL:$BL,"&lt;=1000",'Daten Unfälle'!$BI:$BI,"quer",'Daten Unfälle'!$B:$B,'Auswertung HS'!$B7,'Daten Unfälle'!$M:$M,'Auswertung HS'!$C7)</f>
        <v>0</v>
      </c>
      <c r="N77" s="2">
        <f>COUNTIFS('Daten Unfälle'!$BL:$BL,"&gt;1000",'Daten Unfälle'!$BL:$BL,"&lt;=2000",'Daten Unfälle'!$BI:$BI,"quer",'Daten Unfälle'!$B:$B,'Auswertung HS'!$B7,'Daten Unfälle'!$M:$M,'Auswertung HS'!$C7)</f>
        <v>0</v>
      </c>
      <c r="O77" s="2">
        <f>COUNTIFS('Daten Unfälle'!$BL:$BL,"&gt;2000",'Daten Unfälle'!$BL:$BL,"&lt;=3000",'Daten Unfälle'!$BI:$BI,"quer",'Daten Unfälle'!$B:$B,'Auswertung HS'!$B7,'Daten Unfälle'!$M:$M,'Auswertung HS'!$C7)</f>
        <v>1</v>
      </c>
      <c r="P77" s="2">
        <f>COUNTIFS('Daten Unfälle'!$BL:$BL,"&gt;3000",'Daten Unfälle'!$BL:$BL,"&lt;=4000",'Daten Unfälle'!$BI:$BI,"quer",'Daten Unfälle'!$B:$B,'Auswertung HS'!$B7,'Daten Unfälle'!$M:$M,'Auswertung HS'!$C7)</f>
        <v>0</v>
      </c>
      <c r="Q77" s="2">
        <f>COUNTIFS('Daten Unfälle'!$BL:$BL,"&gt;4000",'Daten Unfälle'!$BL:$BL,"&lt;=5000",'Daten Unfälle'!$BI:$BI,"quer",'Daten Unfälle'!$B:$B,'Auswertung HS'!$B7,'Daten Unfälle'!$M:$M,'Auswertung HS'!$C7)</f>
        <v>0</v>
      </c>
    </row>
    <row r="78" spans="1:17" hidden="1" x14ac:dyDescent="0.25">
      <c r="A78" s="2" t="s">
        <v>21704</v>
      </c>
      <c r="B78" s="84" t="s">
        <v>135</v>
      </c>
      <c r="C78" s="17" t="s">
        <v>139</v>
      </c>
      <c r="D78" s="2">
        <f>COUNTIFS('Daten Unfälle'!$BL:$BL,"&lt;=100",'Daten Unfälle'!$BI:$BI,"quer",'Daten Unfälle'!$B:$B,'Auswertung HS'!$B8,'Daten Unfälle'!$M:$M,'Auswertung HS'!$C8)</f>
        <v>6</v>
      </c>
      <c r="E78" s="2">
        <f>COUNTIFS('Daten Unfälle'!$BL:$BL,"&gt;100",'Daten Unfälle'!$BL:$BL,"&lt;=200",'Daten Unfälle'!$BI:$BI,"quer",'Daten Unfälle'!$B:$B,'Auswertung HS'!$B8,'Daten Unfälle'!$M:$M,'Auswertung HS'!$C8)</f>
        <v>3</v>
      </c>
      <c r="F78" s="2">
        <f>COUNTIFS('Daten Unfälle'!$BL:$BL,"&gt;200",'Daten Unfälle'!$BL:$BL,"&lt;=300",'Daten Unfälle'!$BI:$BI,"quer",'Daten Unfälle'!$B:$B,'Auswertung HS'!$B8,'Daten Unfälle'!$M:$M,'Auswertung HS'!$C8)</f>
        <v>0</v>
      </c>
      <c r="G78" s="2">
        <f>COUNTIFS('Daten Unfälle'!$BL:$BL,"&gt;300",'Daten Unfälle'!$BL:$BL,"&lt;=400",'Daten Unfälle'!$BI:$BI,"quer",'Daten Unfälle'!$B:$B,'Auswertung HS'!$B8,'Daten Unfälle'!$M:$M,'Auswertung HS'!$C8)</f>
        <v>2</v>
      </c>
      <c r="H78" s="2">
        <f>COUNTIFS('Daten Unfälle'!$BL:$BL,"&gt;400",'Daten Unfälle'!$BL:$BL,"&lt;=500",'Daten Unfälle'!$BI:$BI,"quer",'Daten Unfälle'!$B:$B,'Auswertung HS'!$B8,'Daten Unfälle'!$M:$M,'Auswertung HS'!$C8)</f>
        <v>1</v>
      </c>
      <c r="I78" s="2">
        <f>COUNTIFS('Daten Unfälle'!$BL:$BL,"&gt;500",'Daten Unfälle'!$BL:$BL,"&lt;=600",'Daten Unfälle'!$BI:$BI,"quer",'Daten Unfälle'!$B:$B,'Auswertung HS'!$B8,'Daten Unfälle'!$M:$M,'Auswertung HS'!$C8)</f>
        <v>3</v>
      </c>
      <c r="J78" s="2">
        <f>COUNTIFS('Daten Unfälle'!$BL:$BL,"&gt;600",'Daten Unfälle'!$BL:$BL,"&lt;=700",'Daten Unfälle'!$BI:$BI,"quer",'Daten Unfälle'!$B:$B,'Auswertung HS'!$B8,'Daten Unfälle'!$M:$M,'Auswertung HS'!$C8)</f>
        <v>0</v>
      </c>
      <c r="K78" s="2">
        <f>COUNTIFS('Daten Unfälle'!$BL:$BL,"&gt;700",'Daten Unfälle'!$BL:$BL,"&lt;=800",'Daten Unfälle'!$BI:$BI,"quer",'Daten Unfälle'!$B:$B,'Auswertung HS'!$B8,'Daten Unfälle'!$M:$M,'Auswertung HS'!$C8)</f>
        <v>2</v>
      </c>
      <c r="L78" s="2">
        <f>COUNTIFS('Daten Unfälle'!$BL:$BL,"&gt;800",'Daten Unfälle'!$BL:$BL,"&lt;=900",'Daten Unfälle'!$BI:$BI,"quer",'Daten Unfälle'!$B:$B,'Auswertung HS'!$B8,'Daten Unfälle'!$M:$M,'Auswertung HS'!$C8)</f>
        <v>1</v>
      </c>
      <c r="M78" s="2">
        <f>COUNTIFS('Daten Unfälle'!$BL:$BL,"&gt;900",'Daten Unfälle'!$BL:$BL,"&lt;=1000",'Daten Unfälle'!$BI:$BI,"quer",'Daten Unfälle'!$B:$B,'Auswertung HS'!$B8,'Daten Unfälle'!$M:$M,'Auswertung HS'!$C8)</f>
        <v>1</v>
      </c>
      <c r="N78" s="2">
        <f>COUNTIFS('Daten Unfälle'!$BL:$BL,"&gt;1000",'Daten Unfälle'!$BL:$BL,"&lt;=2000",'Daten Unfälle'!$BI:$BI,"quer",'Daten Unfälle'!$B:$B,'Auswertung HS'!$B8,'Daten Unfälle'!$M:$M,'Auswertung HS'!$C8)</f>
        <v>5</v>
      </c>
      <c r="O78" s="2">
        <f>COUNTIFS('Daten Unfälle'!$BL:$BL,"&gt;2000",'Daten Unfälle'!$BL:$BL,"&lt;=3000",'Daten Unfälle'!$BI:$BI,"quer",'Daten Unfälle'!$B:$B,'Auswertung HS'!$B8,'Daten Unfälle'!$M:$M,'Auswertung HS'!$C8)</f>
        <v>4</v>
      </c>
      <c r="P78" s="2">
        <f>COUNTIFS('Daten Unfälle'!$BL:$BL,"&gt;3000",'Daten Unfälle'!$BL:$BL,"&lt;=4000",'Daten Unfälle'!$BI:$BI,"quer",'Daten Unfälle'!$B:$B,'Auswertung HS'!$B8,'Daten Unfälle'!$M:$M,'Auswertung HS'!$C8)</f>
        <v>1</v>
      </c>
      <c r="Q78" s="2">
        <f>COUNTIFS('Daten Unfälle'!$BL:$BL,"&gt;4000",'Daten Unfälle'!$BL:$BL,"&lt;=5000",'Daten Unfälle'!$BI:$BI,"quer",'Daten Unfälle'!$B:$B,'Auswertung HS'!$B8,'Daten Unfälle'!$M:$M,'Auswertung HS'!$C8)</f>
        <v>2</v>
      </c>
    </row>
    <row r="79" spans="1:17" hidden="1" x14ac:dyDescent="0.25">
      <c r="A79" s="2" t="s">
        <v>21704</v>
      </c>
      <c r="B79" s="84" t="s">
        <v>135</v>
      </c>
      <c r="C79" s="17" t="s">
        <v>2774</v>
      </c>
      <c r="D79" s="2">
        <f>COUNTIFS('Daten Unfälle'!$BL:$BL,"&lt;=100",'Daten Unfälle'!$BI:$BI,"quer",'Daten Unfälle'!$B:$B,'Auswertung HS'!$B9,'Daten Unfälle'!$M:$M,'Auswertung HS'!$C9)</f>
        <v>0</v>
      </c>
      <c r="E79" s="2">
        <f>COUNTIFS('Daten Unfälle'!$BL:$BL,"&gt;100",'Daten Unfälle'!$BL:$BL,"&lt;=200",'Daten Unfälle'!$BI:$BI,"quer",'Daten Unfälle'!$B:$B,'Auswertung HS'!$B9,'Daten Unfälle'!$M:$M,'Auswertung HS'!$C9)</f>
        <v>0</v>
      </c>
      <c r="F79" s="2">
        <f>COUNTIFS('Daten Unfälle'!$BL:$BL,"&gt;200",'Daten Unfälle'!$BL:$BL,"&lt;=300",'Daten Unfälle'!$BI:$BI,"quer",'Daten Unfälle'!$B:$B,'Auswertung HS'!$B9,'Daten Unfälle'!$M:$M,'Auswertung HS'!$C9)</f>
        <v>0</v>
      </c>
      <c r="G79" s="2">
        <f>COUNTIFS('Daten Unfälle'!$BL:$BL,"&gt;300",'Daten Unfälle'!$BL:$BL,"&lt;=400",'Daten Unfälle'!$BI:$BI,"quer",'Daten Unfälle'!$B:$B,'Auswertung HS'!$B9,'Daten Unfälle'!$M:$M,'Auswertung HS'!$C9)</f>
        <v>0</v>
      </c>
      <c r="H79" s="2">
        <f>COUNTIFS('Daten Unfälle'!$BL:$BL,"&gt;400",'Daten Unfälle'!$BL:$BL,"&lt;=500",'Daten Unfälle'!$BI:$BI,"quer",'Daten Unfälle'!$B:$B,'Auswertung HS'!$B9,'Daten Unfälle'!$M:$M,'Auswertung HS'!$C9)</f>
        <v>0</v>
      </c>
      <c r="I79" s="2">
        <f>COUNTIFS('Daten Unfälle'!$BL:$BL,"&gt;500",'Daten Unfälle'!$BL:$BL,"&lt;=600",'Daten Unfälle'!$BI:$BI,"quer",'Daten Unfälle'!$B:$B,'Auswertung HS'!$B9,'Daten Unfälle'!$M:$M,'Auswertung HS'!$C9)</f>
        <v>0</v>
      </c>
      <c r="J79" s="2">
        <f>COUNTIFS('Daten Unfälle'!$BL:$BL,"&gt;600",'Daten Unfälle'!$BL:$BL,"&lt;=700",'Daten Unfälle'!$BI:$BI,"quer",'Daten Unfälle'!$B:$B,'Auswertung HS'!$B9,'Daten Unfälle'!$M:$M,'Auswertung HS'!$C9)</f>
        <v>0</v>
      </c>
      <c r="K79" s="2">
        <f>COUNTIFS('Daten Unfälle'!$BL:$BL,"&gt;700",'Daten Unfälle'!$BL:$BL,"&lt;=800",'Daten Unfälle'!$BI:$BI,"quer",'Daten Unfälle'!$B:$B,'Auswertung HS'!$B9,'Daten Unfälle'!$M:$M,'Auswertung HS'!$C9)</f>
        <v>0</v>
      </c>
      <c r="L79" s="2">
        <f>COUNTIFS('Daten Unfälle'!$BL:$BL,"&gt;800",'Daten Unfälle'!$BL:$BL,"&lt;=900",'Daten Unfälle'!$BI:$BI,"quer",'Daten Unfälle'!$B:$B,'Auswertung HS'!$B9,'Daten Unfälle'!$M:$M,'Auswertung HS'!$C9)</f>
        <v>0</v>
      </c>
      <c r="M79" s="2">
        <f>COUNTIFS('Daten Unfälle'!$BL:$BL,"&gt;900",'Daten Unfälle'!$BL:$BL,"&lt;=1000",'Daten Unfälle'!$BI:$BI,"quer",'Daten Unfälle'!$B:$B,'Auswertung HS'!$B9,'Daten Unfälle'!$M:$M,'Auswertung HS'!$C9)</f>
        <v>0</v>
      </c>
      <c r="N79" s="2">
        <f>COUNTIFS('Daten Unfälle'!$BL:$BL,"&gt;1000",'Daten Unfälle'!$BL:$BL,"&lt;=2000",'Daten Unfälle'!$BI:$BI,"quer",'Daten Unfälle'!$B:$B,'Auswertung HS'!$B9,'Daten Unfälle'!$M:$M,'Auswertung HS'!$C9)</f>
        <v>0</v>
      </c>
      <c r="O79" s="2">
        <f>COUNTIFS('Daten Unfälle'!$BL:$BL,"&gt;2000",'Daten Unfälle'!$BL:$BL,"&lt;=3000",'Daten Unfälle'!$BI:$BI,"quer",'Daten Unfälle'!$B:$B,'Auswertung HS'!$B9,'Daten Unfälle'!$M:$M,'Auswertung HS'!$C9)</f>
        <v>0</v>
      </c>
      <c r="P79" s="2">
        <f>COUNTIFS('Daten Unfälle'!$BL:$BL,"&gt;3000",'Daten Unfälle'!$BL:$BL,"&lt;=4000",'Daten Unfälle'!$BI:$BI,"quer",'Daten Unfälle'!$B:$B,'Auswertung HS'!$B9,'Daten Unfälle'!$M:$M,'Auswertung HS'!$C9)</f>
        <v>0</v>
      </c>
      <c r="Q79" s="2">
        <f>COUNTIFS('Daten Unfälle'!$BL:$BL,"&gt;4000",'Daten Unfälle'!$BL:$BL,"&lt;=5000",'Daten Unfälle'!$BI:$BI,"quer",'Daten Unfälle'!$B:$B,'Auswertung HS'!$B9,'Daten Unfälle'!$M:$M,'Auswertung HS'!$C9)</f>
        <v>0</v>
      </c>
    </row>
    <row r="80" spans="1:17" hidden="1" x14ac:dyDescent="0.25">
      <c r="A80" s="2" t="s">
        <v>21704</v>
      </c>
      <c r="B80" s="84" t="s">
        <v>135</v>
      </c>
      <c r="C80" s="241" t="s">
        <v>1312</v>
      </c>
      <c r="D80" s="2">
        <f>COUNTIFS('Daten Unfälle'!$BL:$BL,"&lt;=100",'Daten Unfälle'!$BI:$BI,"quer",'Daten Unfälle'!$B:$B,'Auswertung HS'!$B10,'Daten Unfälle'!$M:$M,'Auswertung HS'!$C10)</f>
        <v>0</v>
      </c>
      <c r="E80" s="2">
        <f>COUNTIFS('Daten Unfälle'!$BL:$BL,"&gt;100",'Daten Unfälle'!$BL:$BL,"&lt;=200",'Daten Unfälle'!$BI:$BI,"quer",'Daten Unfälle'!$B:$B,'Auswertung HS'!$B10,'Daten Unfälle'!$M:$M,'Auswertung HS'!$C10)</f>
        <v>0</v>
      </c>
      <c r="F80" s="2">
        <f>COUNTIFS('Daten Unfälle'!$BL:$BL,"&gt;200",'Daten Unfälle'!$BL:$BL,"&lt;=300",'Daten Unfälle'!$BI:$BI,"quer",'Daten Unfälle'!$B:$B,'Auswertung HS'!$B10,'Daten Unfälle'!$M:$M,'Auswertung HS'!$C10)</f>
        <v>0</v>
      </c>
      <c r="G80" s="2">
        <f>COUNTIFS('Daten Unfälle'!$BL:$BL,"&gt;300",'Daten Unfälle'!$BL:$BL,"&lt;=400",'Daten Unfälle'!$BI:$BI,"quer",'Daten Unfälle'!$B:$B,'Auswertung HS'!$B10,'Daten Unfälle'!$M:$M,'Auswertung HS'!$C10)</f>
        <v>0</v>
      </c>
      <c r="H80" s="2">
        <f>COUNTIFS('Daten Unfälle'!$BL:$BL,"&gt;400",'Daten Unfälle'!$BL:$BL,"&lt;=500",'Daten Unfälle'!$BI:$BI,"quer",'Daten Unfälle'!$B:$B,'Auswertung HS'!$B10,'Daten Unfälle'!$M:$M,'Auswertung HS'!$C10)</f>
        <v>0</v>
      </c>
      <c r="I80" s="2">
        <f>COUNTIFS('Daten Unfälle'!$BL:$BL,"&gt;500",'Daten Unfälle'!$BL:$BL,"&lt;=600",'Daten Unfälle'!$BI:$BI,"quer",'Daten Unfälle'!$B:$B,'Auswertung HS'!$B10,'Daten Unfälle'!$M:$M,'Auswertung HS'!$C10)</f>
        <v>0</v>
      </c>
      <c r="J80" s="2">
        <f>COUNTIFS('Daten Unfälle'!$BL:$BL,"&gt;600",'Daten Unfälle'!$BL:$BL,"&lt;=700",'Daten Unfälle'!$BI:$BI,"quer",'Daten Unfälle'!$B:$B,'Auswertung HS'!$B10,'Daten Unfälle'!$M:$M,'Auswertung HS'!$C10)</f>
        <v>0</v>
      </c>
      <c r="K80" s="2">
        <f>COUNTIFS('Daten Unfälle'!$BL:$BL,"&gt;700",'Daten Unfälle'!$BL:$BL,"&lt;=800",'Daten Unfälle'!$BI:$BI,"quer",'Daten Unfälle'!$B:$B,'Auswertung HS'!$B10,'Daten Unfälle'!$M:$M,'Auswertung HS'!$C10)</f>
        <v>0</v>
      </c>
      <c r="L80" s="2">
        <f>COUNTIFS('Daten Unfälle'!$BL:$BL,"&gt;800",'Daten Unfälle'!$BL:$BL,"&lt;=900",'Daten Unfälle'!$BI:$BI,"quer",'Daten Unfälle'!$B:$B,'Auswertung HS'!$B10,'Daten Unfälle'!$M:$M,'Auswertung HS'!$C10)</f>
        <v>0</v>
      </c>
      <c r="M80" s="2">
        <f>COUNTIFS('Daten Unfälle'!$BL:$BL,"&gt;900",'Daten Unfälle'!$BL:$BL,"&lt;=1000",'Daten Unfälle'!$BI:$BI,"quer",'Daten Unfälle'!$B:$B,'Auswertung HS'!$B10,'Daten Unfälle'!$M:$M,'Auswertung HS'!$C10)</f>
        <v>0</v>
      </c>
      <c r="N80" s="2">
        <f>COUNTIFS('Daten Unfälle'!$BL:$BL,"&gt;1000",'Daten Unfälle'!$BL:$BL,"&lt;=2000",'Daten Unfälle'!$BI:$BI,"quer",'Daten Unfälle'!$B:$B,'Auswertung HS'!$B10,'Daten Unfälle'!$M:$M,'Auswertung HS'!$C10)</f>
        <v>0</v>
      </c>
      <c r="O80" s="2">
        <f>COUNTIFS('Daten Unfälle'!$BL:$BL,"&gt;2000",'Daten Unfälle'!$BL:$BL,"&lt;=3000",'Daten Unfälle'!$BI:$BI,"quer",'Daten Unfälle'!$B:$B,'Auswertung HS'!$B10,'Daten Unfälle'!$M:$M,'Auswertung HS'!$C10)</f>
        <v>0</v>
      </c>
      <c r="P80" s="2">
        <f>COUNTIFS('Daten Unfälle'!$BL:$BL,"&gt;3000",'Daten Unfälle'!$BL:$BL,"&lt;=4000",'Daten Unfälle'!$BI:$BI,"quer",'Daten Unfälle'!$B:$B,'Auswertung HS'!$B10,'Daten Unfälle'!$M:$M,'Auswertung HS'!$C10)</f>
        <v>0</v>
      </c>
      <c r="Q80" s="2">
        <f>COUNTIFS('Daten Unfälle'!$BL:$BL,"&gt;4000",'Daten Unfälle'!$BL:$BL,"&lt;=5000",'Daten Unfälle'!$BI:$BI,"quer",'Daten Unfälle'!$B:$B,'Auswertung HS'!$B10,'Daten Unfälle'!$M:$M,'Auswertung HS'!$C10)</f>
        <v>0</v>
      </c>
    </row>
    <row r="81" spans="1:17" hidden="1" x14ac:dyDescent="0.25">
      <c r="A81" s="2" t="s">
        <v>21704</v>
      </c>
      <c r="B81" s="84" t="s">
        <v>135</v>
      </c>
      <c r="C81" s="242" t="s">
        <v>2721</v>
      </c>
      <c r="D81" s="2">
        <f>COUNTIFS('Daten Unfälle'!$BL:$BL,"&lt;=100",'Daten Unfälle'!$BI:$BI,"quer",'Daten Unfälle'!$B:$B,'Auswertung HS'!$B11,'Daten Unfälle'!$M:$M,'Auswertung HS'!$C11)</f>
        <v>0</v>
      </c>
      <c r="E81" s="2">
        <f>COUNTIFS('Daten Unfälle'!$BL:$BL,"&gt;100",'Daten Unfälle'!$BL:$BL,"&lt;=200",'Daten Unfälle'!$BI:$BI,"quer",'Daten Unfälle'!$B:$B,'Auswertung HS'!$B11,'Daten Unfälle'!$M:$M,'Auswertung HS'!$C11)</f>
        <v>0</v>
      </c>
      <c r="F81" s="2">
        <f>COUNTIFS('Daten Unfälle'!$BL:$BL,"&gt;200",'Daten Unfälle'!$BL:$BL,"&lt;=300",'Daten Unfälle'!$BI:$BI,"quer",'Daten Unfälle'!$B:$B,'Auswertung HS'!$B11,'Daten Unfälle'!$M:$M,'Auswertung HS'!$C11)</f>
        <v>0</v>
      </c>
      <c r="G81" s="2">
        <f>COUNTIFS('Daten Unfälle'!$BL:$BL,"&gt;300",'Daten Unfälle'!$BL:$BL,"&lt;=400",'Daten Unfälle'!$BI:$BI,"quer",'Daten Unfälle'!$B:$B,'Auswertung HS'!$B11,'Daten Unfälle'!$M:$M,'Auswertung HS'!$C11)</f>
        <v>0</v>
      </c>
      <c r="H81" s="2">
        <f>COUNTIFS('Daten Unfälle'!$BL:$BL,"&gt;400",'Daten Unfälle'!$BL:$BL,"&lt;=500",'Daten Unfälle'!$BI:$BI,"quer",'Daten Unfälle'!$B:$B,'Auswertung HS'!$B11,'Daten Unfälle'!$M:$M,'Auswertung HS'!$C11)</f>
        <v>0</v>
      </c>
      <c r="I81" s="2">
        <f>COUNTIFS('Daten Unfälle'!$BL:$BL,"&gt;500",'Daten Unfälle'!$BL:$BL,"&lt;=600",'Daten Unfälle'!$BI:$BI,"quer",'Daten Unfälle'!$B:$B,'Auswertung HS'!$B11,'Daten Unfälle'!$M:$M,'Auswertung HS'!$C11)</f>
        <v>0</v>
      </c>
      <c r="J81" s="2">
        <f>COUNTIFS('Daten Unfälle'!$BL:$BL,"&gt;600",'Daten Unfälle'!$BL:$BL,"&lt;=700",'Daten Unfälle'!$BI:$BI,"quer",'Daten Unfälle'!$B:$B,'Auswertung HS'!$B11,'Daten Unfälle'!$M:$M,'Auswertung HS'!$C11)</f>
        <v>0</v>
      </c>
      <c r="K81" s="2">
        <f>COUNTIFS('Daten Unfälle'!$BL:$BL,"&gt;700",'Daten Unfälle'!$BL:$BL,"&lt;=800",'Daten Unfälle'!$BI:$BI,"quer",'Daten Unfälle'!$B:$B,'Auswertung HS'!$B11,'Daten Unfälle'!$M:$M,'Auswertung HS'!$C11)</f>
        <v>0</v>
      </c>
      <c r="L81" s="2">
        <f>COUNTIFS('Daten Unfälle'!$BL:$BL,"&gt;800",'Daten Unfälle'!$BL:$BL,"&lt;=900",'Daten Unfälle'!$BI:$BI,"quer",'Daten Unfälle'!$B:$B,'Auswertung HS'!$B11,'Daten Unfälle'!$M:$M,'Auswertung HS'!$C11)</f>
        <v>0</v>
      </c>
      <c r="M81" s="2">
        <f>COUNTIFS('Daten Unfälle'!$BL:$BL,"&gt;900",'Daten Unfälle'!$BL:$BL,"&lt;=1000",'Daten Unfälle'!$BI:$BI,"quer",'Daten Unfälle'!$B:$B,'Auswertung HS'!$B11,'Daten Unfälle'!$M:$M,'Auswertung HS'!$C11)</f>
        <v>0</v>
      </c>
      <c r="N81" s="2">
        <f>COUNTIFS('Daten Unfälle'!$BL:$BL,"&gt;1000",'Daten Unfälle'!$BL:$BL,"&lt;=2000",'Daten Unfälle'!$BI:$BI,"quer",'Daten Unfälle'!$B:$B,'Auswertung HS'!$B11,'Daten Unfälle'!$M:$M,'Auswertung HS'!$C11)</f>
        <v>0</v>
      </c>
      <c r="O81" s="2">
        <f>COUNTIFS('Daten Unfälle'!$BL:$BL,"&gt;2000",'Daten Unfälle'!$BL:$BL,"&lt;=3000",'Daten Unfälle'!$BI:$BI,"quer",'Daten Unfälle'!$B:$B,'Auswertung HS'!$B11,'Daten Unfälle'!$M:$M,'Auswertung HS'!$C11)</f>
        <v>0</v>
      </c>
      <c r="P81" s="2">
        <f>COUNTIFS('Daten Unfälle'!$BL:$BL,"&gt;3000",'Daten Unfälle'!$BL:$BL,"&lt;=4000",'Daten Unfälle'!$BI:$BI,"quer",'Daten Unfälle'!$B:$B,'Auswertung HS'!$B11,'Daten Unfälle'!$M:$M,'Auswertung HS'!$C11)</f>
        <v>0</v>
      </c>
      <c r="Q81" s="2">
        <f>COUNTIFS('Daten Unfälle'!$BL:$BL,"&gt;4000",'Daten Unfälle'!$BL:$BL,"&lt;=5000",'Daten Unfälle'!$BI:$BI,"quer",'Daten Unfälle'!$B:$B,'Auswertung HS'!$B11,'Daten Unfälle'!$M:$M,'Auswertung HS'!$C11)</f>
        <v>0</v>
      </c>
    </row>
    <row r="82" spans="1:17" hidden="1" x14ac:dyDescent="0.25">
      <c r="A82" s="2" t="s">
        <v>21704</v>
      </c>
      <c r="B82" s="84" t="s">
        <v>135</v>
      </c>
      <c r="C82" s="242" t="s">
        <v>21534</v>
      </c>
      <c r="D82" s="2">
        <f>COUNTIFS('Daten Unfälle'!$BL:$BL,"&lt;=100",'Daten Unfälle'!$BI:$BI,"quer",'Daten Unfälle'!$B:$B,'Auswertung HS'!$B12)</f>
        <v>6</v>
      </c>
      <c r="E82" s="2">
        <f>COUNTIFS('Daten Unfälle'!$BL:$BL,"&gt;100",'Daten Unfälle'!$BL:$BL,"&lt;=200",'Daten Unfälle'!$BI:$BI,"quer",'Daten Unfälle'!$B:$B,'Auswertung HS'!$B12)</f>
        <v>3</v>
      </c>
      <c r="F82" s="2">
        <f>COUNTIFS('Daten Unfälle'!$BL:$BL,"&gt;200",'Daten Unfälle'!$BL:$BL,"&lt;=300",'Daten Unfälle'!$BI:$BI,"quer",'Daten Unfälle'!$B:$B,'Auswertung HS'!$B12)</f>
        <v>1</v>
      </c>
      <c r="G82" s="2">
        <f>COUNTIFS('Daten Unfälle'!$BL:$BL,"&gt;300",'Daten Unfälle'!$BL:$BL,"&lt;=400",'Daten Unfälle'!$BI:$BI,"quer",'Daten Unfälle'!$B:$B,'Auswertung HS'!$B12)</f>
        <v>2</v>
      </c>
      <c r="H82" s="2">
        <f>COUNTIFS('Daten Unfälle'!$BL:$BL,"&gt;400",'Daten Unfälle'!$BL:$BL,"&lt;=500",'Daten Unfälle'!$BI:$BI,"quer",'Daten Unfälle'!$B:$B,'Auswertung HS'!$B12)</f>
        <v>1</v>
      </c>
      <c r="I82" s="2">
        <f>COUNTIFS('Daten Unfälle'!$BL:$BL,"&gt;500",'Daten Unfälle'!$BL:$BL,"&lt;=600",'Daten Unfälle'!$BI:$BI,"quer",'Daten Unfälle'!$B:$B,'Auswertung HS'!$B12)</f>
        <v>3</v>
      </c>
      <c r="J82" s="2">
        <f>COUNTIFS('Daten Unfälle'!$BL:$BL,"&gt;600",'Daten Unfälle'!$BL:$BL,"&lt;=700",'Daten Unfälle'!$BI:$BI,"quer",'Daten Unfälle'!$B:$B,'Auswertung HS'!$B12)</f>
        <v>0</v>
      </c>
      <c r="K82" s="2">
        <f>COUNTIFS('Daten Unfälle'!$BL:$BL,"&gt;700",'Daten Unfälle'!$BL:$BL,"&lt;=800",'Daten Unfälle'!$BI:$BI,"quer",'Daten Unfälle'!$B:$B,'Auswertung HS'!$B12)</f>
        <v>2</v>
      </c>
      <c r="L82" s="2">
        <f>COUNTIFS('Daten Unfälle'!$BL:$BL,"&gt;800",'Daten Unfälle'!$BL:$BL,"&lt;=900",'Daten Unfälle'!$BI:$BI,"quer",'Daten Unfälle'!$B:$B,'Auswertung HS'!$B12)</f>
        <v>1</v>
      </c>
      <c r="M82" s="2">
        <f>COUNTIFS('Daten Unfälle'!$BL:$BL,"&gt;900",'Daten Unfälle'!$BL:$BL,"&lt;=1000",'Daten Unfälle'!$BI:$BI,"quer",'Daten Unfälle'!$B:$B,'Auswertung HS'!$B12)</f>
        <v>1</v>
      </c>
      <c r="N82" s="2">
        <f>COUNTIFS('Daten Unfälle'!$BL:$BL,"&gt;1000",'Daten Unfälle'!$BL:$BL,"&lt;=2000",'Daten Unfälle'!$BI:$BI,"quer",'Daten Unfälle'!$B:$B,'Auswertung HS'!$B12)</f>
        <v>6</v>
      </c>
      <c r="O82" s="2">
        <f>COUNTIFS('Daten Unfälle'!$BL:$BL,"&gt;2000",'Daten Unfälle'!$BL:$BL,"&lt;=3000",'Daten Unfälle'!$BI:$BI,"quer",'Daten Unfälle'!$B:$B,'Auswertung HS'!$B12)</f>
        <v>6</v>
      </c>
      <c r="P82" s="2">
        <f>COUNTIFS('Daten Unfälle'!$BL:$BL,"&gt;3000",'Daten Unfälle'!$BL:$BL,"&lt;=4000",'Daten Unfälle'!$BI:$BI,"quer",'Daten Unfälle'!$B:$B,'Auswertung HS'!$B12)</f>
        <v>1</v>
      </c>
      <c r="Q82" s="2">
        <f>COUNTIFS('Daten Unfälle'!$BL:$BL,"&gt;4000",'Daten Unfälle'!$BL:$BL,"&lt;=5000",'Daten Unfälle'!$BI:$BI,"quer",'Daten Unfälle'!$B:$B,'Auswertung HS'!$B12)</f>
        <v>2</v>
      </c>
    </row>
    <row r="83" spans="1:17" hidden="1" x14ac:dyDescent="0.25">
      <c r="A83" s="2" t="s">
        <v>21704</v>
      </c>
      <c r="B83" s="84" t="s">
        <v>69</v>
      </c>
      <c r="C83" s="2" t="s">
        <v>74</v>
      </c>
      <c r="D83" s="2">
        <f>COUNTIFS('Daten Unfälle'!$BL:$BL,"&lt;=100",'Daten Unfälle'!$BI:$BI,"quer",'Daten Unfälle'!$B:$B,'Auswertung HS'!$B13,'Daten Unfälle'!$M:$M,'Auswertung HS'!$C13)</f>
        <v>5</v>
      </c>
      <c r="E83" s="2">
        <f>COUNTIFS('Daten Unfälle'!$BL:$BL,"&gt;100",'Daten Unfälle'!$BL:$BL,"&lt;=200",'Daten Unfälle'!$BI:$BI,"quer",'Daten Unfälle'!$B:$B,'Auswertung HS'!$B13,'Daten Unfälle'!$M:$M,'Auswertung HS'!$C13)</f>
        <v>4</v>
      </c>
      <c r="F83" s="2">
        <f>COUNTIFS('Daten Unfälle'!$BL:$BL,"&gt;200",'Daten Unfälle'!$BL:$BL,"&lt;=300",'Daten Unfälle'!$BI:$BI,"quer",'Daten Unfälle'!$B:$B,'Auswertung HS'!$B13,'Daten Unfälle'!$M:$M,'Auswertung HS'!$C13)</f>
        <v>0</v>
      </c>
      <c r="G83" s="2">
        <f>COUNTIFS('Daten Unfälle'!$BL:$BL,"&gt;300",'Daten Unfälle'!$BL:$BL,"&lt;=400",'Daten Unfälle'!$BI:$BI,"quer",'Daten Unfälle'!$B:$B,'Auswertung HS'!$B13,'Daten Unfälle'!$M:$M,'Auswertung HS'!$C13)</f>
        <v>3</v>
      </c>
      <c r="H83" s="2">
        <f>COUNTIFS('Daten Unfälle'!$BL:$BL,"&gt;400",'Daten Unfälle'!$BL:$BL,"&lt;=500",'Daten Unfälle'!$BI:$BI,"quer",'Daten Unfälle'!$B:$B,'Auswertung HS'!$B13,'Daten Unfälle'!$M:$M,'Auswertung HS'!$C13)</f>
        <v>0</v>
      </c>
      <c r="I83" s="2">
        <f>COUNTIFS('Daten Unfälle'!$BL:$BL,"&gt;500",'Daten Unfälle'!$BL:$BL,"&lt;=600",'Daten Unfälle'!$BI:$BI,"quer",'Daten Unfälle'!$B:$B,'Auswertung HS'!$B13,'Daten Unfälle'!$M:$M,'Auswertung HS'!$C13)</f>
        <v>2</v>
      </c>
      <c r="J83" s="2">
        <f>COUNTIFS('Daten Unfälle'!$BL:$BL,"&gt;600",'Daten Unfälle'!$BL:$BL,"&lt;=700",'Daten Unfälle'!$BI:$BI,"quer",'Daten Unfälle'!$B:$B,'Auswertung HS'!$B13,'Daten Unfälle'!$M:$M,'Auswertung HS'!$C13)</f>
        <v>0</v>
      </c>
      <c r="K83" s="2">
        <f>COUNTIFS('Daten Unfälle'!$BL:$BL,"&gt;700",'Daten Unfälle'!$BL:$BL,"&lt;=800",'Daten Unfälle'!$BI:$BI,"quer",'Daten Unfälle'!$B:$B,'Auswertung HS'!$B13,'Daten Unfälle'!$M:$M,'Auswertung HS'!$C13)</f>
        <v>2</v>
      </c>
      <c r="L83" s="2">
        <f>COUNTIFS('Daten Unfälle'!$BL:$BL,"&gt;800",'Daten Unfälle'!$BL:$BL,"&lt;=900",'Daten Unfälle'!$BI:$BI,"quer",'Daten Unfälle'!$B:$B,'Auswertung HS'!$B13,'Daten Unfälle'!$M:$M,'Auswertung HS'!$C13)</f>
        <v>1</v>
      </c>
      <c r="M83" s="2">
        <f>COUNTIFS('Daten Unfälle'!$BL:$BL,"&gt;900",'Daten Unfälle'!$BL:$BL,"&lt;=1000",'Daten Unfälle'!$BI:$BI,"quer",'Daten Unfälle'!$B:$B,'Auswertung HS'!$B13,'Daten Unfälle'!$M:$M,'Auswertung HS'!$C13)</f>
        <v>0</v>
      </c>
      <c r="N83" s="2">
        <f>COUNTIFS('Daten Unfälle'!$BL:$BL,"&gt;1000",'Daten Unfälle'!$BL:$BL,"&lt;=2000",'Daten Unfälle'!$BI:$BI,"quer",'Daten Unfälle'!$B:$B,'Auswertung HS'!$B13,'Daten Unfälle'!$M:$M,'Auswertung HS'!$C13)</f>
        <v>1</v>
      </c>
      <c r="O83" s="2">
        <f>COUNTIFS('Daten Unfälle'!$BL:$BL,"&gt;2000",'Daten Unfälle'!$BL:$BL,"&lt;=3000",'Daten Unfälle'!$BI:$BI,"quer",'Daten Unfälle'!$B:$B,'Auswertung HS'!$B13,'Daten Unfälle'!$M:$M,'Auswertung HS'!$C13)</f>
        <v>2</v>
      </c>
      <c r="P83" s="2">
        <f>COUNTIFS('Daten Unfälle'!$BL:$BL,"&gt;3000",'Daten Unfälle'!$BL:$BL,"&lt;=4000",'Daten Unfälle'!$BI:$BI,"quer",'Daten Unfälle'!$B:$B,'Auswertung HS'!$B13,'Daten Unfälle'!$M:$M,'Auswertung HS'!$C13)</f>
        <v>1</v>
      </c>
      <c r="Q83" s="2">
        <f>COUNTIFS('Daten Unfälle'!$BL:$BL,"&gt;4000",'Daten Unfälle'!$BL:$BL,"&lt;=5000",'Daten Unfälle'!$BI:$BI,"quer",'Daten Unfälle'!$B:$B,'Auswertung HS'!$B13,'Daten Unfälle'!$M:$M,'Auswertung HS'!$C13)</f>
        <v>2</v>
      </c>
    </row>
    <row r="84" spans="1:17" hidden="1" x14ac:dyDescent="0.25">
      <c r="A84" s="2" t="s">
        <v>21704</v>
      </c>
      <c r="B84" s="84" t="s">
        <v>69</v>
      </c>
      <c r="C84" s="2" t="s">
        <v>100</v>
      </c>
      <c r="D84" s="2">
        <f>COUNTIFS('Daten Unfälle'!$BL:$BL,"&lt;=100",'Daten Unfälle'!$BI:$BI,"quer",'Daten Unfälle'!$B:$B,'Auswertung HS'!$B14,'Daten Unfälle'!$M:$M,'Auswertung HS'!$C14)</f>
        <v>1</v>
      </c>
      <c r="E84" s="2">
        <f>COUNTIFS('Daten Unfälle'!$BL:$BL,"&gt;100",'Daten Unfälle'!$BL:$BL,"&lt;=200",'Daten Unfälle'!$BI:$BI,"quer",'Daten Unfälle'!$B:$B,'Auswertung HS'!$B14,'Daten Unfälle'!$M:$M,'Auswertung HS'!$C14)</f>
        <v>0</v>
      </c>
      <c r="F84" s="2">
        <f>COUNTIFS('Daten Unfälle'!$BL:$BL,"&gt;200",'Daten Unfälle'!$BL:$BL,"&lt;=300",'Daten Unfälle'!$BI:$BI,"quer",'Daten Unfälle'!$B:$B,'Auswertung HS'!$B14,'Daten Unfälle'!$M:$M,'Auswertung HS'!$C14)</f>
        <v>0</v>
      </c>
      <c r="G84" s="2">
        <f>COUNTIFS('Daten Unfälle'!$BL:$BL,"&gt;300",'Daten Unfälle'!$BL:$BL,"&lt;=400",'Daten Unfälle'!$BI:$BI,"quer",'Daten Unfälle'!$B:$B,'Auswertung HS'!$B14,'Daten Unfälle'!$M:$M,'Auswertung HS'!$C14)</f>
        <v>0</v>
      </c>
      <c r="H84" s="2">
        <f>COUNTIFS('Daten Unfälle'!$BL:$BL,"&gt;400",'Daten Unfälle'!$BL:$BL,"&lt;=500",'Daten Unfälle'!$BI:$BI,"quer",'Daten Unfälle'!$B:$B,'Auswertung HS'!$B14,'Daten Unfälle'!$M:$M,'Auswertung HS'!$C14)</f>
        <v>0</v>
      </c>
      <c r="I84" s="2">
        <f>COUNTIFS('Daten Unfälle'!$BL:$BL,"&gt;500",'Daten Unfälle'!$BL:$BL,"&lt;=600",'Daten Unfälle'!$BI:$BI,"quer",'Daten Unfälle'!$B:$B,'Auswertung HS'!$B14,'Daten Unfälle'!$M:$M,'Auswertung HS'!$C14)</f>
        <v>0</v>
      </c>
      <c r="J84" s="2">
        <f>COUNTIFS('Daten Unfälle'!$BL:$BL,"&gt;600",'Daten Unfälle'!$BL:$BL,"&lt;=700",'Daten Unfälle'!$BI:$BI,"quer",'Daten Unfälle'!$B:$B,'Auswertung HS'!$B14,'Daten Unfälle'!$M:$M,'Auswertung HS'!$C14)</f>
        <v>0</v>
      </c>
      <c r="K84" s="2">
        <f>COUNTIFS('Daten Unfälle'!$BL:$BL,"&gt;700",'Daten Unfälle'!$BL:$BL,"&lt;=800",'Daten Unfälle'!$BI:$BI,"quer",'Daten Unfälle'!$B:$B,'Auswertung HS'!$B14,'Daten Unfälle'!$M:$M,'Auswertung HS'!$C14)</f>
        <v>0</v>
      </c>
      <c r="L84" s="2">
        <f>COUNTIFS('Daten Unfälle'!$BL:$BL,"&gt;800",'Daten Unfälle'!$BL:$BL,"&lt;=900",'Daten Unfälle'!$BI:$BI,"quer",'Daten Unfälle'!$B:$B,'Auswertung HS'!$B14,'Daten Unfälle'!$M:$M,'Auswertung HS'!$C14)</f>
        <v>0</v>
      </c>
      <c r="M84" s="2">
        <f>COUNTIFS('Daten Unfälle'!$BL:$BL,"&gt;900",'Daten Unfälle'!$BL:$BL,"&lt;=1000",'Daten Unfälle'!$BI:$BI,"quer",'Daten Unfälle'!$B:$B,'Auswertung HS'!$B14,'Daten Unfälle'!$M:$M,'Auswertung HS'!$C14)</f>
        <v>0</v>
      </c>
      <c r="N84" s="2">
        <f>COUNTIFS('Daten Unfälle'!$BL:$BL,"&gt;1000",'Daten Unfälle'!$BL:$BL,"&lt;=2000",'Daten Unfälle'!$BI:$BI,"quer",'Daten Unfälle'!$B:$B,'Auswertung HS'!$B14,'Daten Unfälle'!$M:$M,'Auswertung HS'!$C14)</f>
        <v>0</v>
      </c>
      <c r="O84" s="2">
        <f>COUNTIFS('Daten Unfälle'!$BL:$BL,"&gt;2000",'Daten Unfälle'!$BL:$BL,"&lt;=3000",'Daten Unfälle'!$BI:$BI,"quer",'Daten Unfälle'!$B:$B,'Auswertung HS'!$B14,'Daten Unfälle'!$M:$M,'Auswertung HS'!$C14)</f>
        <v>0</v>
      </c>
      <c r="P84" s="2">
        <f>COUNTIFS('Daten Unfälle'!$BL:$BL,"&gt;3000",'Daten Unfälle'!$BL:$BL,"&lt;=4000",'Daten Unfälle'!$BI:$BI,"quer",'Daten Unfälle'!$B:$B,'Auswertung HS'!$B14,'Daten Unfälle'!$M:$M,'Auswertung HS'!$C14)</f>
        <v>0</v>
      </c>
      <c r="Q84" s="2">
        <f>COUNTIFS('Daten Unfälle'!$BL:$BL,"&gt;4000",'Daten Unfälle'!$BL:$BL,"&lt;=5000",'Daten Unfälle'!$BI:$BI,"quer",'Daten Unfälle'!$B:$B,'Auswertung HS'!$B14,'Daten Unfälle'!$M:$M,'Auswertung HS'!$C14)</f>
        <v>0</v>
      </c>
    </row>
    <row r="85" spans="1:17" hidden="1" x14ac:dyDescent="0.25">
      <c r="A85" s="2" t="s">
        <v>21704</v>
      </c>
      <c r="B85" s="84" t="s">
        <v>69</v>
      </c>
      <c r="C85" s="2" t="s">
        <v>115</v>
      </c>
      <c r="D85" s="2">
        <f>COUNTIFS('Daten Unfälle'!$BL:$BL,"&lt;=100",'Daten Unfälle'!$BI:$BI,"quer",'Daten Unfälle'!$B:$B,'Auswertung HS'!$B15,'Daten Unfälle'!$M:$M,'Auswertung HS'!$C15)</f>
        <v>0</v>
      </c>
      <c r="E85" s="2">
        <f>COUNTIFS('Daten Unfälle'!$BL:$BL,"&gt;100",'Daten Unfälle'!$BL:$BL,"&lt;=200",'Daten Unfälle'!$BI:$BI,"quer",'Daten Unfälle'!$B:$B,'Auswertung HS'!$B15,'Daten Unfälle'!$M:$M,'Auswertung HS'!$C15)</f>
        <v>0</v>
      </c>
      <c r="F85" s="2">
        <f>COUNTIFS('Daten Unfälle'!$BL:$BL,"&gt;200",'Daten Unfälle'!$BL:$BL,"&lt;=300",'Daten Unfälle'!$BI:$BI,"quer",'Daten Unfälle'!$B:$B,'Auswertung HS'!$B15,'Daten Unfälle'!$M:$M,'Auswertung HS'!$C15)</f>
        <v>0</v>
      </c>
      <c r="G85" s="2">
        <f>COUNTIFS('Daten Unfälle'!$BL:$BL,"&gt;300",'Daten Unfälle'!$BL:$BL,"&lt;=400",'Daten Unfälle'!$BI:$BI,"quer",'Daten Unfälle'!$B:$B,'Auswertung HS'!$B15,'Daten Unfälle'!$M:$M,'Auswertung HS'!$C15)</f>
        <v>0</v>
      </c>
      <c r="H85" s="2">
        <f>COUNTIFS('Daten Unfälle'!$BL:$BL,"&gt;400",'Daten Unfälle'!$BL:$BL,"&lt;=500",'Daten Unfälle'!$BI:$BI,"quer",'Daten Unfälle'!$B:$B,'Auswertung HS'!$B15,'Daten Unfälle'!$M:$M,'Auswertung HS'!$C15)</f>
        <v>0</v>
      </c>
      <c r="I85" s="2">
        <f>COUNTIFS('Daten Unfälle'!$BL:$BL,"&gt;500",'Daten Unfälle'!$BL:$BL,"&lt;=600",'Daten Unfälle'!$BI:$BI,"quer",'Daten Unfälle'!$B:$B,'Auswertung HS'!$B15,'Daten Unfälle'!$M:$M,'Auswertung HS'!$C15)</f>
        <v>0</v>
      </c>
      <c r="J85" s="2">
        <f>COUNTIFS('Daten Unfälle'!$BL:$BL,"&gt;600",'Daten Unfälle'!$BL:$BL,"&lt;=700",'Daten Unfälle'!$BI:$BI,"quer",'Daten Unfälle'!$B:$B,'Auswertung HS'!$B15,'Daten Unfälle'!$M:$M,'Auswertung HS'!$C15)</f>
        <v>0</v>
      </c>
      <c r="K85" s="2">
        <f>COUNTIFS('Daten Unfälle'!$BL:$BL,"&gt;700",'Daten Unfälle'!$BL:$BL,"&lt;=800",'Daten Unfälle'!$BI:$BI,"quer",'Daten Unfälle'!$B:$B,'Auswertung HS'!$B15,'Daten Unfälle'!$M:$M,'Auswertung HS'!$C15)</f>
        <v>0</v>
      </c>
      <c r="L85" s="2">
        <f>COUNTIFS('Daten Unfälle'!$BL:$BL,"&gt;800",'Daten Unfälle'!$BL:$BL,"&lt;=900",'Daten Unfälle'!$BI:$BI,"quer",'Daten Unfälle'!$B:$B,'Auswertung HS'!$B15,'Daten Unfälle'!$M:$M,'Auswertung HS'!$C15)</f>
        <v>0</v>
      </c>
      <c r="M85" s="2">
        <f>COUNTIFS('Daten Unfälle'!$BL:$BL,"&gt;900",'Daten Unfälle'!$BL:$BL,"&lt;=1000",'Daten Unfälle'!$BI:$BI,"quer",'Daten Unfälle'!$B:$B,'Auswertung HS'!$B15,'Daten Unfälle'!$M:$M,'Auswertung HS'!$C15)</f>
        <v>0</v>
      </c>
      <c r="N85" s="2">
        <f>COUNTIFS('Daten Unfälle'!$BL:$BL,"&gt;1000",'Daten Unfälle'!$BL:$BL,"&lt;=2000",'Daten Unfälle'!$BI:$BI,"quer",'Daten Unfälle'!$B:$B,'Auswertung HS'!$B15,'Daten Unfälle'!$M:$M,'Auswertung HS'!$C15)</f>
        <v>1</v>
      </c>
      <c r="O85" s="2">
        <f>COUNTIFS('Daten Unfälle'!$BL:$BL,"&gt;2000",'Daten Unfälle'!$BL:$BL,"&lt;=3000",'Daten Unfälle'!$BI:$BI,"quer",'Daten Unfälle'!$B:$B,'Auswertung HS'!$B15,'Daten Unfälle'!$M:$M,'Auswertung HS'!$C15)</f>
        <v>0</v>
      </c>
      <c r="P85" s="2">
        <f>COUNTIFS('Daten Unfälle'!$BL:$BL,"&gt;3000",'Daten Unfälle'!$BL:$BL,"&lt;=4000",'Daten Unfälle'!$BI:$BI,"quer",'Daten Unfälle'!$B:$B,'Auswertung HS'!$B15,'Daten Unfälle'!$M:$M,'Auswertung HS'!$C15)</f>
        <v>0</v>
      </c>
      <c r="Q85" s="2">
        <f>COUNTIFS('Daten Unfälle'!$BL:$BL,"&gt;4000",'Daten Unfälle'!$BL:$BL,"&lt;=5000",'Daten Unfälle'!$BI:$BI,"quer",'Daten Unfälle'!$B:$B,'Auswertung HS'!$B15,'Daten Unfälle'!$M:$M,'Auswertung HS'!$C15)</f>
        <v>0</v>
      </c>
    </row>
    <row r="86" spans="1:17" hidden="1" x14ac:dyDescent="0.25">
      <c r="A86" s="2" t="s">
        <v>21704</v>
      </c>
      <c r="B86" s="84" t="s">
        <v>69</v>
      </c>
      <c r="C86" s="2" t="s">
        <v>208</v>
      </c>
      <c r="D86" s="2">
        <f>COUNTIFS('Daten Unfälle'!$BL:$BL,"&lt;=100",'Daten Unfälle'!$BI:$BI,"quer",'Daten Unfälle'!$B:$B,'Auswertung HS'!$B16,'Daten Unfälle'!$M:$M,'Auswertung HS'!$C16)</f>
        <v>0</v>
      </c>
      <c r="E86" s="2">
        <f>COUNTIFS('Daten Unfälle'!$BL:$BL,"&gt;100",'Daten Unfälle'!$BL:$BL,"&lt;=200",'Daten Unfälle'!$BI:$BI,"quer",'Daten Unfälle'!$B:$B,'Auswertung HS'!$B16,'Daten Unfälle'!$M:$M,'Auswertung HS'!$C16)</f>
        <v>0</v>
      </c>
      <c r="F86" s="2">
        <f>COUNTIFS('Daten Unfälle'!$BL:$BL,"&gt;200",'Daten Unfälle'!$BL:$BL,"&lt;=300",'Daten Unfälle'!$BI:$BI,"quer",'Daten Unfälle'!$B:$B,'Auswertung HS'!$B16,'Daten Unfälle'!$M:$M,'Auswertung HS'!$C16)</f>
        <v>0</v>
      </c>
      <c r="G86" s="2">
        <f>COUNTIFS('Daten Unfälle'!$BL:$BL,"&gt;300",'Daten Unfälle'!$BL:$BL,"&lt;=400",'Daten Unfälle'!$BI:$BI,"quer",'Daten Unfälle'!$B:$B,'Auswertung HS'!$B16,'Daten Unfälle'!$M:$M,'Auswertung HS'!$C16)</f>
        <v>0</v>
      </c>
      <c r="H86" s="2">
        <f>COUNTIFS('Daten Unfälle'!$BL:$BL,"&gt;400",'Daten Unfälle'!$BL:$BL,"&lt;=500",'Daten Unfälle'!$BI:$BI,"quer",'Daten Unfälle'!$B:$B,'Auswertung HS'!$B16,'Daten Unfälle'!$M:$M,'Auswertung HS'!$C16)</f>
        <v>0</v>
      </c>
      <c r="I86" s="2">
        <f>COUNTIFS('Daten Unfälle'!$BL:$BL,"&gt;500",'Daten Unfälle'!$BL:$BL,"&lt;=600",'Daten Unfälle'!$BI:$BI,"quer",'Daten Unfälle'!$B:$B,'Auswertung HS'!$B16,'Daten Unfälle'!$M:$M,'Auswertung HS'!$C16)</f>
        <v>0</v>
      </c>
      <c r="J86" s="2">
        <f>COUNTIFS('Daten Unfälle'!$BL:$BL,"&gt;600",'Daten Unfälle'!$BL:$BL,"&lt;=700",'Daten Unfälle'!$BI:$BI,"quer",'Daten Unfälle'!$B:$B,'Auswertung HS'!$B16,'Daten Unfälle'!$M:$M,'Auswertung HS'!$C16)</f>
        <v>0</v>
      </c>
      <c r="K86" s="2">
        <f>COUNTIFS('Daten Unfälle'!$BL:$BL,"&gt;700",'Daten Unfälle'!$BL:$BL,"&lt;=800",'Daten Unfälle'!$BI:$BI,"quer",'Daten Unfälle'!$B:$B,'Auswertung HS'!$B16,'Daten Unfälle'!$M:$M,'Auswertung HS'!$C16)</f>
        <v>0</v>
      </c>
      <c r="L86" s="2">
        <f>COUNTIFS('Daten Unfälle'!$BL:$BL,"&gt;800",'Daten Unfälle'!$BL:$BL,"&lt;=900",'Daten Unfälle'!$BI:$BI,"quer",'Daten Unfälle'!$B:$B,'Auswertung HS'!$B16,'Daten Unfälle'!$M:$M,'Auswertung HS'!$C16)</f>
        <v>0</v>
      </c>
      <c r="M86" s="2">
        <f>COUNTIFS('Daten Unfälle'!$BL:$BL,"&gt;900",'Daten Unfälle'!$BL:$BL,"&lt;=1000",'Daten Unfälle'!$BI:$BI,"quer",'Daten Unfälle'!$B:$B,'Auswertung HS'!$B16,'Daten Unfälle'!$M:$M,'Auswertung HS'!$C16)</f>
        <v>0</v>
      </c>
      <c r="N86" s="2">
        <f>COUNTIFS('Daten Unfälle'!$BL:$BL,"&gt;1000",'Daten Unfälle'!$BL:$BL,"&lt;=2000",'Daten Unfälle'!$BI:$BI,"quer",'Daten Unfälle'!$B:$B,'Auswertung HS'!$B16,'Daten Unfälle'!$M:$M,'Auswertung HS'!$C16)</f>
        <v>0</v>
      </c>
      <c r="O86" s="2">
        <f>COUNTIFS('Daten Unfälle'!$BL:$BL,"&gt;2000",'Daten Unfälle'!$BL:$BL,"&lt;=3000",'Daten Unfälle'!$BI:$BI,"quer",'Daten Unfälle'!$B:$B,'Auswertung HS'!$B16,'Daten Unfälle'!$M:$M,'Auswertung HS'!$C16)</f>
        <v>0</v>
      </c>
      <c r="P86" s="2">
        <f>COUNTIFS('Daten Unfälle'!$BL:$BL,"&gt;3000",'Daten Unfälle'!$BL:$BL,"&lt;=4000",'Daten Unfälle'!$BI:$BI,"quer",'Daten Unfälle'!$B:$B,'Auswertung HS'!$B16,'Daten Unfälle'!$M:$M,'Auswertung HS'!$C16)</f>
        <v>0</v>
      </c>
      <c r="Q86" s="2">
        <f>COUNTIFS('Daten Unfälle'!$BL:$BL,"&gt;4000",'Daten Unfälle'!$BL:$BL,"&lt;=5000",'Daten Unfälle'!$BI:$BI,"quer",'Daten Unfälle'!$B:$B,'Auswertung HS'!$B16,'Daten Unfälle'!$M:$M,'Auswertung HS'!$C16)</f>
        <v>0</v>
      </c>
    </row>
    <row r="87" spans="1:17" hidden="1" x14ac:dyDescent="0.25">
      <c r="A87" s="2" t="s">
        <v>21704</v>
      </c>
      <c r="B87" s="84" t="s">
        <v>69</v>
      </c>
      <c r="C87" s="2" t="s">
        <v>354</v>
      </c>
      <c r="D87" s="2">
        <f>COUNTIFS('Daten Unfälle'!$BL:$BL,"&lt;=100",'Daten Unfälle'!$BI:$BI,"quer",'Daten Unfälle'!$B:$B,'Auswertung HS'!$B17,'Daten Unfälle'!$M:$M,'Auswertung HS'!$C17)</f>
        <v>0</v>
      </c>
      <c r="E87" s="2">
        <f>COUNTIFS('Daten Unfälle'!$BL:$BL,"&gt;100",'Daten Unfälle'!$BL:$BL,"&lt;=200",'Daten Unfälle'!$BI:$BI,"quer",'Daten Unfälle'!$B:$B,'Auswertung HS'!$B17,'Daten Unfälle'!$M:$M,'Auswertung HS'!$C17)</f>
        <v>0</v>
      </c>
      <c r="F87" s="2">
        <f>COUNTIFS('Daten Unfälle'!$BL:$BL,"&gt;200",'Daten Unfälle'!$BL:$BL,"&lt;=300",'Daten Unfälle'!$BI:$BI,"quer",'Daten Unfälle'!$B:$B,'Auswertung HS'!$B17,'Daten Unfälle'!$M:$M,'Auswertung HS'!$C17)</f>
        <v>0</v>
      </c>
      <c r="G87" s="2">
        <f>COUNTIFS('Daten Unfälle'!$BL:$BL,"&gt;300",'Daten Unfälle'!$BL:$BL,"&lt;=400",'Daten Unfälle'!$BI:$BI,"quer",'Daten Unfälle'!$B:$B,'Auswertung HS'!$B17,'Daten Unfälle'!$M:$M,'Auswertung HS'!$C17)</f>
        <v>0</v>
      </c>
      <c r="H87" s="2">
        <f>COUNTIFS('Daten Unfälle'!$BL:$BL,"&gt;400",'Daten Unfälle'!$BL:$BL,"&lt;=500",'Daten Unfälle'!$BI:$BI,"quer",'Daten Unfälle'!$B:$B,'Auswertung HS'!$B17,'Daten Unfälle'!$M:$M,'Auswertung HS'!$C17)</f>
        <v>0</v>
      </c>
      <c r="I87" s="2">
        <f>COUNTIFS('Daten Unfälle'!$BL:$BL,"&gt;500",'Daten Unfälle'!$BL:$BL,"&lt;=600",'Daten Unfälle'!$BI:$BI,"quer",'Daten Unfälle'!$B:$B,'Auswertung HS'!$B17,'Daten Unfälle'!$M:$M,'Auswertung HS'!$C17)</f>
        <v>0</v>
      </c>
      <c r="J87" s="2">
        <f>COUNTIFS('Daten Unfälle'!$BL:$BL,"&gt;600",'Daten Unfälle'!$BL:$BL,"&lt;=700",'Daten Unfälle'!$BI:$BI,"quer",'Daten Unfälle'!$B:$B,'Auswertung HS'!$B17,'Daten Unfälle'!$M:$M,'Auswertung HS'!$C17)</f>
        <v>0</v>
      </c>
      <c r="K87" s="2">
        <f>COUNTIFS('Daten Unfälle'!$BL:$BL,"&gt;700",'Daten Unfälle'!$BL:$BL,"&lt;=800",'Daten Unfälle'!$BI:$BI,"quer",'Daten Unfälle'!$B:$B,'Auswertung HS'!$B17,'Daten Unfälle'!$M:$M,'Auswertung HS'!$C17)</f>
        <v>0</v>
      </c>
      <c r="L87" s="2">
        <f>COUNTIFS('Daten Unfälle'!$BL:$BL,"&gt;800",'Daten Unfälle'!$BL:$BL,"&lt;=900",'Daten Unfälle'!$BI:$BI,"quer",'Daten Unfälle'!$B:$B,'Auswertung HS'!$B17,'Daten Unfälle'!$M:$M,'Auswertung HS'!$C17)</f>
        <v>0</v>
      </c>
      <c r="M87" s="2">
        <f>COUNTIFS('Daten Unfälle'!$BL:$BL,"&gt;900",'Daten Unfälle'!$BL:$BL,"&lt;=1000",'Daten Unfälle'!$BI:$BI,"quer",'Daten Unfälle'!$B:$B,'Auswertung HS'!$B17,'Daten Unfälle'!$M:$M,'Auswertung HS'!$C17)</f>
        <v>1</v>
      </c>
      <c r="N87" s="2">
        <f>COUNTIFS('Daten Unfälle'!$BL:$BL,"&gt;1000",'Daten Unfälle'!$BL:$BL,"&lt;=2000",'Daten Unfälle'!$BI:$BI,"quer",'Daten Unfälle'!$B:$B,'Auswertung HS'!$B17,'Daten Unfälle'!$M:$M,'Auswertung HS'!$C17)</f>
        <v>0</v>
      </c>
      <c r="O87" s="2">
        <f>COUNTIFS('Daten Unfälle'!$BL:$BL,"&gt;2000",'Daten Unfälle'!$BL:$BL,"&lt;=3000",'Daten Unfälle'!$BI:$BI,"quer",'Daten Unfälle'!$B:$B,'Auswertung HS'!$B17,'Daten Unfälle'!$M:$M,'Auswertung HS'!$C17)</f>
        <v>0</v>
      </c>
      <c r="P87" s="2">
        <f>COUNTIFS('Daten Unfälle'!$BL:$BL,"&gt;3000",'Daten Unfälle'!$BL:$BL,"&lt;=4000",'Daten Unfälle'!$BI:$BI,"quer",'Daten Unfälle'!$B:$B,'Auswertung HS'!$B17,'Daten Unfälle'!$M:$M,'Auswertung HS'!$C17)</f>
        <v>0</v>
      </c>
      <c r="Q87" s="2">
        <f>COUNTIFS('Daten Unfälle'!$BL:$BL,"&gt;4000",'Daten Unfälle'!$BL:$BL,"&lt;=5000",'Daten Unfälle'!$BI:$BI,"quer",'Daten Unfälle'!$B:$B,'Auswertung HS'!$B17,'Daten Unfälle'!$M:$M,'Auswertung HS'!$C17)</f>
        <v>0</v>
      </c>
    </row>
    <row r="88" spans="1:17" hidden="1" x14ac:dyDescent="0.25">
      <c r="A88" s="2" t="s">
        <v>21704</v>
      </c>
      <c r="B88" s="84" t="s">
        <v>69</v>
      </c>
      <c r="C88" s="17" t="s">
        <v>139</v>
      </c>
      <c r="D88" s="2">
        <f>COUNTIFS('Daten Unfälle'!$BL:$BL,"&lt;=100",'Daten Unfälle'!$BI:$BI,"quer",'Daten Unfälle'!$B:$B,'Auswertung HS'!$B18,'Daten Unfälle'!$M:$M,'Auswertung HS'!$C18)</f>
        <v>1</v>
      </c>
      <c r="E88" s="2">
        <f>COUNTIFS('Daten Unfälle'!$BL:$BL,"&gt;100",'Daten Unfälle'!$BL:$BL,"&lt;=200",'Daten Unfälle'!$BI:$BI,"quer",'Daten Unfälle'!$B:$B,'Auswertung HS'!$B18,'Daten Unfälle'!$M:$M,'Auswertung HS'!$C18)</f>
        <v>1</v>
      </c>
      <c r="F88" s="2">
        <f>COUNTIFS('Daten Unfälle'!$BL:$BL,"&gt;200",'Daten Unfälle'!$BL:$BL,"&lt;=300",'Daten Unfälle'!$BI:$BI,"quer",'Daten Unfälle'!$B:$B,'Auswertung HS'!$B18,'Daten Unfälle'!$M:$M,'Auswertung HS'!$C18)</f>
        <v>0</v>
      </c>
      <c r="G88" s="2">
        <f>COUNTIFS('Daten Unfälle'!$BL:$BL,"&gt;300",'Daten Unfälle'!$BL:$BL,"&lt;=400",'Daten Unfälle'!$BI:$BI,"quer",'Daten Unfälle'!$B:$B,'Auswertung HS'!$B18,'Daten Unfälle'!$M:$M,'Auswertung HS'!$C18)</f>
        <v>0</v>
      </c>
      <c r="H88" s="2">
        <f>COUNTIFS('Daten Unfälle'!$BL:$BL,"&gt;400",'Daten Unfälle'!$BL:$BL,"&lt;=500",'Daten Unfälle'!$BI:$BI,"quer",'Daten Unfälle'!$B:$B,'Auswertung HS'!$B18,'Daten Unfälle'!$M:$M,'Auswertung HS'!$C18)</f>
        <v>0</v>
      </c>
      <c r="I88" s="2">
        <f>COUNTIFS('Daten Unfälle'!$BL:$BL,"&gt;500",'Daten Unfälle'!$BL:$BL,"&lt;=600",'Daten Unfälle'!$BI:$BI,"quer",'Daten Unfälle'!$B:$B,'Auswertung HS'!$B18,'Daten Unfälle'!$M:$M,'Auswertung HS'!$C18)</f>
        <v>0</v>
      </c>
      <c r="J88" s="2">
        <f>COUNTIFS('Daten Unfälle'!$BL:$BL,"&gt;600",'Daten Unfälle'!$BL:$BL,"&lt;=700",'Daten Unfälle'!$BI:$BI,"quer",'Daten Unfälle'!$B:$B,'Auswertung HS'!$B18,'Daten Unfälle'!$M:$M,'Auswertung HS'!$C18)</f>
        <v>1</v>
      </c>
      <c r="K88" s="2">
        <f>COUNTIFS('Daten Unfälle'!$BL:$BL,"&gt;700",'Daten Unfälle'!$BL:$BL,"&lt;=800",'Daten Unfälle'!$BI:$BI,"quer",'Daten Unfälle'!$B:$B,'Auswertung HS'!$B18,'Daten Unfälle'!$M:$M,'Auswertung HS'!$C18)</f>
        <v>0</v>
      </c>
      <c r="L88" s="2">
        <f>COUNTIFS('Daten Unfälle'!$BL:$BL,"&gt;800",'Daten Unfälle'!$BL:$BL,"&lt;=900",'Daten Unfälle'!$BI:$BI,"quer",'Daten Unfälle'!$B:$B,'Auswertung HS'!$B18,'Daten Unfälle'!$M:$M,'Auswertung HS'!$C18)</f>
        <v>0</v>
      </c>
      <c r="M88" s="2">
        <f>COUNTIFS('Daten Unfälle'!$BL:$BL,"&gt;900",'Daten Unfälle'!$BL:$BL,"&lt;=1000",'Daten Unfälle'!$BI:$BI,"quer",'Daten Unfälle'!$B:$B,'Auswertung HS'!$B18,'Daten Unfälle'!$M:$M,'Auswertung HS'!$C18)</f>
        <v>0</v>
      </c>
      <c r="N88" s="2">
        <f>COUNTIFS('Daten Unfälle'!$BL:$BL,"&gt;1000",'Daten Unfälle'!$BL:$BL,"&lt;=2000",'Daten Unfälle'!$BI:$BI,"quer",'Daten Unfälle'!$B:$B,'Auswertung HS'!$B18,'Daten Unfälle'!$M:$M,'Auswertung HS'!$C18)</f>
        <v>0</v>
      </c>
      <c r="O88" s="2">
        <f>COUNTIFS('Daten Unfälle'!$BL:$BL,"&gt;2000",'Daten Unfälle'!$BL:$BL,"&lt;=3000",'Daten Unfälle'!$BI:$BI,"quer",'Daten Unfälle'!$B:$B,'Auswertung HS'!$B18,'Daten Unfälle'!$M:$M,'Auswertung HS'!$C18)</f>
        <v>0</v>
      </c>
      <c r="P88" s="2">
        <f>COUNTIFS('Daten Unfälle'!$BL:$BL,"&gt;3000",'Daten Unfälle'!$BL:$BL,"&lt;=4000",'Daten Unfälle'!$BI:$BI,"quer",'Daten Unfälle'!$B:$B,'Auswertung HS'!$B18,'Daten Unfälle'!$M:$M,'Auswertung HS'!$C18)</f>
        <v>0</v>
      </c>
      <c r="Q88" s="2">
        <f>COUNTIFS('Daten Unfälle'!$BL:$BL,"&gt;4000",'Daten Unfälle'!$BL:$BL,"&lt;=5000",'Daten Unfälle'!$BI:$BI,"quer",'Daten Unfälle'!$B:$B,'Auswertung HS'!$B18,'Daten Unfälle'!$M:$M,'Auswertung HS'!$C18)</f>
        <v>0</v>
      </c>
    </row>
    <row r="89" spans="1:17" hidden="1" x14ac:dyDescent="0.25">
      <c r="A89" s="2" t="s">
        <v>21704</v>
      </c>
      <c r="B89" s="84" t="s">
        <v>69</v>
      </c>
      <c r="C89" s="17" t="s">
        <v>2774</v>
      </c>
      <c r="D89" s="2">
        <f>COUNTIFS('Daten Unfälle'!$BL:$BL,"&lt;=100",'Daten Unfälle'!$BI:$BI,"quer",'Daten Unfälle'!$B:$B,'Auswertung HS'!$B19,'Daten Unfälle'!$M:$M,'Auswertung HS'!$C19)</f>
        <v>0</v>
      </c>
      <c r="E89" s="2">
        <f>COUNTIFS('Daten Unfälle'!$BL:$BL,"&gt;100",'Daten Unfälle'!$BL:$BL,"&lt;=200",'Daten Unfälle'!$BI:$BI,"quer",'Daten Unfälle'!$B:$B,'Auswertung HS'!$B19,'Daten Unfälle'!$M:$M,'Auswertung HS'!$C19)</f>
        <v>0</v>
      </c>
      <c r="F89" s="2">
        <f>COUNTIFS('Daten Unfälle'!$BL:$BL,"&gt;200",'Daten Unfälle'!$BL:$BL,"&lt;=300",'Daten Unfälle'!$BI:$BI,"quer",'Daten Unfälle'!$B:$B,'Auswertung HS'!$B19,'Daten Unfälle'!$M:$M,'Auswertung HS'!$C19)</f>
        <v>0</v>
      </c>
      <c r="G89" s="2">
        <f>COUNTIFS('Daten Unfälle'!$BL:$BL,"&gt;300",'Daten Unfälle'!$BL:$BL,"&lt;=400",'Daten Unfälle'!$BI:$BI,"quer",'Daten Unfälle'!$B:$B,'Auswertung HS'!$B19,'Daten Unfälle'!$M:$M,'Auswertung HS'!$C19)</f>
        <v>0</v>
      </c>
      <c r="H89" s="2">
        <f>COUNTIFS('Daten Unfälle'!$BL:$BL,"&gt;400",'Daten Unfälle'!$BL:$BL,"&lt;=500",'Daten Unfälle'!$BI:$BI,"quer",'Daten Unfälle'!$B:$B,'Auswertung HS'!$B19,'Daten Unfälle'!$M:$M,'Auswertung HS'!$C19)</f>
        <v>0</v>
      </c>
      <c r="I89" s="2">
        <f>COUNTIFS('Daten Unfälle'!$BL:$BL,"&gt;500",'Daten Unfälle'!$BL:$BL,"&lt;=600",'Daten Unfälle'!$BI:$BI,"quer",'Daten Unfälle'!$B:$B,'Auswertung HS'!$B19,'Daten Unfälle'!$M:$M,'Auswertung HS'!$C19)</f>
        <v>0</v>
      </c>
      <c r="J89" s="2">
        <f>COUNTIFS('Daten Unfälle'!$BL:$BL,"&gt;600",'Daten Unfälle'!$BL:$BL,"&lt;=700",'Daten Unfälle'!$BI:$BI,"quer",'Daten Unfälle'!$B:$B,'Auswertung HS'!$B19,'Daten Unfälle'!$M:$M,'Auswertung HS'!$C19)</f>
        <v>0</v>
      </c>
      <c r="K89" s="2">
        <f>COUNTIFS('Daten Unfälle'!$BL:$BL,"&gt;700",'Daten Unfälle'!$BL:$BL,"&lt;=800",'Daten Unfälle'!$BI:$BI,"quer",'Daten Unfälle'!$B:$B,'Auswertung HS'!$B19,'Daten Unfälle'!$M:$M,'Auswertung HS'!$C19)</f>
        <v>0</v>
      </c>
      <c r="L89" s="2">
        <f>COUNTIFS('Daten Unfälle'!$BL:$BL,"&gt;800",'Daten Unfälle'!$BL:$BL,"&lt;=900",'Daten Unfälle'!$BI:$BI,"quer",'Daten Unfälle'!$B:$B,'Auswertung HS'!$B19,'Daten Unfälle'!$M:$M,'Auswertung HS'!$C19)</f>
        <v>0</v>
      </c>
      <c r="M89" s="2">
        <f>COUNTIFS('Daten Unfälle'!$BL:$BL,"&gt;900",'Daten Unfälle'!$BL:$BL,"&lt;=1000",'Daten Unfälle'!$BI:$BI,"quer",'Daten Unfälle'!$B:$B,'Auswertung HS'!$B19,'Daten Unfälle'!$M:$M,'Auswertung HS'!$C19)</f>
        <v>0</v>
      </c>
      <c r="N89" s="2">
        <f>COUNTIFS('Daten Unfälle'!$BL:$BL,"&gt;1000",'Daten Unfälle'!$BL:$BL,"&lt;=2000",'Daten Unfälle'!$BI:$BI,"quer",'Daten Unfälle'!$B:$B,'Auswertung HS'!$B19,'Daten Unfälle'!$M:$M,'Auswertung HS'!$C19)</f>
        <v>0</v>
      </c>
      <c r="O89" s="2">
        <f>COUNTIFS('Daten Unfälle'!$BL:$BL,"&gt;2000",'Daten Unfälle'!$BL:$BL,"&lt;=3000",'Daten Unfälle'!$BI:$BI,"quer",'Daten Unfälle'!$B:$B,'Auswertung HS'!$B19,'Daten Unfälle'!$M:$M,'Auswertung HS'!$C19)</f>
        <v>0</v>
      </c>
      <c r="P89" s="2">
        <f>COUNTIFS('Daten Unfälle'!$BL:$BL,"&gt;3000",'Daten Unfälle'!$BL:$BL,"&lt;=4000",'Daten Unfälle'!$BI:$BI,"quer",'Daten Unfälle'!$B:$B,'Auswertung HS'!$B19,'Daten Unfälle'!$M:$M,'Auswertung HS'!$C19)</f>
        <v>0</v>
      </c>
      <c r="Q89" s="2">
        <f>COUNTIFS('Daten Unfälle'!$BL:$BL,"&gt;4000",'Daten Unfälle'!$BL:$BL,"&lt;=5000",'Daten Unfälle'!$BI:$BI,"quer",'Daten Unfälle'!$B:$B,'Auswertung HS'!$B19,'Daten Unfälle'!$M:$M,'Auswertung HS'!$C19)</f>
        <v>0</v>
      </c>
    </row>
    <row r="90" spans="1:17" hidden="1" x14ac:dyDescent="0.25">
      <c r="A90" s="2" t="s">
        <v>21704</v>
      </c>
      <c r="B90" s="84" t="s">
        <v>69</v>
      </c>
      <c r="C90" s="241" t="s">
        <v>1312</v>
      </c>
      <c r="D90" s="2">
        <f>COUNTIFS('Daten Unfälle'!$BL:$BL,"&lt;=100",'Daten Unfälle'!$BI:$BI,"quer",'Daten Unfälle'!$B:$B,'Auswertung HS'!$B20,'Daten Unfälle'!$M:$M,'Auswertung HS'!$C20)</f>
        <v>0</v>
      </c>
      <c r="E90" s="2">
        <f>COUNTIFS('Daten Unfälle'!$BL:$BL,"&gt;100",'Daten Unfälle'!$BL:$BL,"&lt;=200",'Daten Unfälle'!$BI:$BI,"quer",'Daten Unfälle'!$B:$B,'Auswertung HS'!$B20,'Daten Unfälle'!$M:$M,'Auswertung HS'!$C20)</f>
        <v>0</v>
      </c>
      <c r="F90" s="2">
        <f>COUNTIFS('Daten Unfälle'!$BL:$BL,"&gt;200",'Daten Unfälle'!$BL:$BL,"&lt;=300",'Daten Unfälle'!$BI:$BI,"quer",'Daten Unfälle'!$B:$B,'Auswertung HS'!$B20,'Daten Unfälle'!$M:$M,'Auswertung HS'!$C20)</f>
        <v>0</v>
      </c>
      <c r="G90" s="2">
        <f>COUNTIFS('Daten Unfälle'!$BL:$BL,"&gt;300",'Daten Unfälle'!$BL:$BL,"&lt;=400",'Daten Unfälle'!$BI:$BI,"quer",'Daten Unfälle'!$B:$B,'Auswertung HS'!$B20,'Daten Unfälle'!$M:$M,'Auswertung HS'!$C20)</f>
        <v>0</v>
      </c>
      <c r="H90" s="2">
        <f>COUNTIFS('Daten Unfälle'!$BL:$BL,"&gt;400",'Daten Unfälle'!$BL:$BL,"&lt;=500",'Daten Unfälle'!$BI:$BI,"quer",'Daten Unfälle'!$B:$B,'Auswertung HS'!$B20,'Daten Unfälle'!$M:$M,'Auswertung HS'!$C20)</f>
        <v>0</v>
      </c>
      <c r="I90" s="2">
        <f>COUNTIFS('Daten Unfälle'!$BL:$BL,"&gt;500",'Daten Unfälle'!$BL:$BL,"&lt;=600",'Daten Unfälle'!$BI:$BI,"quer",'Daten Unfälle'!$B:$B,'Auswertung HS'!$B20,'Daten Unfälle'!$M:$M,'Auswertung HS'!$C20)</f>
        <v>0</v>
      </c>
      <c r="J90" s="2">
        <f>COUNTIFS('Daten Unfälle'!$BL:$BL,"&gt;600",'Daten Unfälle'!$BL:$BL,"&lt;=700",'Daten Unfälle'!$BI:$BI,"quer",'Daten Unfälle'!$B:$B,'Auswertung HS'!$B20,'Daten Unfälle'!$M:$M,'Auswertung HS'!$C20)</f>
        <v>0</v>
      </c>
      <c r="K90" s="2">
        <f>COUNTIFS('Daten Unfälle'!$BL:$BL,"&gt;700",'Daten Unfälle'!$BL:$BL,"&lt;=800",'Daten Unfälle'!$BI:$BI,"quer",'Daten Unfälle'!$B:$B,'Auswertung HS'!$B20,'Daten Unfälle'!$M:$M,'Auswertung HS'!$C20)</f>
        <v>0</v>
      </c>
      <c r="L90" s="2">
        <f>COUNTIFS('Daten Unfälle'!$BL:$BL,"&gt;800",'Daten Unfälle'!$BL:$BL,"&lt;=900",'Daten Unfälle'!$BI:$BI,"quer",'Daten Unfälle'!$B:$B,'Auswertung HS'!$B20,'Daten Unfälle'!$M:$M,'Auswertung HS'!$C20)</f>
        <v>0</v>
      </c>
      <c r="M90" s="2">
        <f>COUNTIFS('Daten Unfälle'!$BL:$BL,"&gt;900",'Daten Unfälle'!$BL:$BL,"&lt;=1000",'Daten Unfälle'!$BI:$BI,"quer",'Daten Unfälle'!$B:$B,'Auswertung HS'!$B20,'Daten Unfälle'!$M:$M,'Auswertung HS'!$C20)</f>
        <v>0</v>
      </c>
      <c r="N90" s="2">
        <f>COUNTIFS('Daten Unfälle'!$BL:$BL,"&gt;1000",'Daten Unfälle'!$BL:$BL,"&lt;=2000",'Daten Unfälle'!$BI:$BI,"quer",'Daten Unfälle'!$B:$B,'Auswertung HS'!$B20,'Daten Unfälle'!$M:$M,'Auswertung HS'!$C20)</f>
        <v>0</v>
      </c>
      <c r="O90" s="2">
        <f>COUNTIFS('Daten Unfälle'!$BL:$BL,"&gt;2000",'Daten Unfälle'!$BL:$BL,"&lt;=3000",'Daten Unfälle'!$BI:$BI,"quer",'Daten Unfälle'!$B:$B,'Auswertung HS'!$B20,'Daten Unfälle'!$M:$M,'Auswertung HS'!$C20)</f>
        <v>0</v>
      </c>
      <c r="P90" s="2">
        <f>COUNTIFS('Daten Unfälle'!$BL:$BL,"&gt;3000",'Daten Unfälle'!$BL:$BL,"&lt;=4000",'Daten Unfälle'!$BI:$BI,"quer",'Daten Unfälle'!$B:$B,'Auswertung HS'!$B20,'Daten Unfälle'!$M:$M,'Auswertung HS'!$C20)</f>
        <v>0</v>
      </c>
      <c r="Q90" s="2">
        <f>COUNTIFS('Daten Unfälle'!$BL:$BL,"&gt;4000",'Daten Unfälle'!$BL:$BL,"&lt;=5000",'Daten Unfälle'!$BI:$BI,"quer",'Daten Unfälle'!$B:$B,'Auswertung HS'!$B20,'Daten Unfälle'!$M:$M,'Auswertung HS'!$C20)</f>
        <v>0</v>
      </c>
    </row>
    <row r="91" spans="1:17" hidden="1" x14ac:dyDescent="0.25">
      <c r="A91" s="2" t="s">
        <v>21704</v>
      </c>
      <c r="B91" s="84" t="s">
        <v>69</v>
      </c>
      <c r="C91" s="242" t="s">
        <v>2721</v>
      </c>
      <c r="D91" s="2">
        <f>COUNTIFS('Daten Unfälle'!$BL:$BL,"&lt;=100",'Daten Unfälle'!$BI:$BI,"quer",'Daten Unfälle'!$B:$B,'Auswertung HS'!$B21,'Daten Unfälle'!$M:$M,'Auswertung HS'!$C21)</f>
        <v>0</v>
      </c>
      <c r="E91" s="2">
        <f>COUNTIFS('Daten Unfälle'!$BL:$BL,"&gt;100",'Daten Unfälle'!$BL:$BL,"&lt;=200",'Daten Unfälle'!$BI:$BI,"quer",'Daten Unfälle'!$B:$B,'Auswertung HS'!$B21,'Daten Unfälle'!$M:$M,'Auswertung HS'!$C21)</f>
        <v>0</v>
      </c>
      <c r="F91" s="2">
        <f>COUNTIFS('Daten Unfälle'!$BL:$BL,"&gt;200",'Daten Unfälle'!$BL:$BL,"&lt;=300",'Daten Unfälle'!$BI:$BI,"quer",'Daten Unfälle'!$B:$B,'Auswertung HS'!$B21,'Daten Unfälle'!$M:$M,'Auswertung HS'!$C21)</f>
        <v>0</v>
      </c>
      <c r="G91" s="2">
        <f>COUNTIFS('Daten Unfälle'!$BL:$BL,"&gt;300",'Daten Unfälle'!$BL:$BL,"&lt;=400",'Daten Unfälle'!$BI:$BI,"quer",'Daten Unfälle'!$B:$B,'Auswertung HS'!$B21,'Daten Unfälle'!$M:$M,'Auswertung HS'!$C21)</f>
        <v>0</v>
      </c>
      <c r="H91" s="2">
        <f>COUNTIFS('Daten Unfälle'!$BL:$BL,"&gt;400",'Daten Unfälle'!$BL:$BL,"&lt;=500",'Daten Unfälle'!$BI:$BI,"quer",'Daten Unfälle'!$B:$B,'Auswertung HS'!$B21,'Daten Unfälle'!$M:$M,'Auswertung HS'!$C21)</f>
        <v>0</v>
      </c>
      <c r="I91" s="2">
        <f>COUNTIFS('Daten Unfälle'!$BL:$BL,"&gt;500",'Daten Unfälle'!$BL:$BL,"&lt;=600",'Daten Unfälle'!$BI:$BI,"quer",'Daten Unfälle'!$B:$B,'Auswertung HS'!$B21,'Daten Unfälle'!$M:$M,'Auswertung HS'!$C21)</f>
        <v>0</v>
      </c>
      <c r="J91" s="2">
        <f>COUNTIFS('Daten Unfälle'!$BL:$BL,"&gt;600",'Daten Unfälle'!$BL:$BL,"&lt;=700",'Daten Unfälle'!$BI:$BI,"quer",'Daten Unfälle'!$B:$B,'Auswertung HS'!$B21,'Daten Unfälle'!$M:$M,'Auswertung HS'!$C21)</f>
        <v>0</v>
      </c>
      <c r="K91" s="2">
        <f>COUNTIFS('Daten Unfälle'!$BL:$BL,"&gt;700",'Daten Unfälle'!$BL:$BL,"&lt;=800",'Daten Unfälle'!$BI:$BI,"quer",'Daten Unfälle'!$B:$B,'Auswertung HS'!$B21,'Daten Unfälle'!$M:$M,'Auswertung HS'!$C21)</f>
        <v>0</v>
      </c>
      <c r="L91" s="2">
        <f>COUNTIFS('Daten Unfälle'!$BL:$BL,"&gt;800",'Daten Unfälle'!$BL:$BL,"&lt;=900",'Daten Unfälle'!$BI:$BI,"quer",'Daten Unfälle'!$B:$B,'Auswertung HS'!$B21,'Daten Unfälle'!$M:$M,'Auswertung HS'!$C21)</f>
        <v>0</v>
      </c>
      <c r="M91" s="2">
        <f>COUNTIFS('Daten Unfälle'!$BL:$BL,"&gt;900",'Daten Unfälle'!$BL:$BL,"&lt;=1000",'Daten Unfälle'!$BI:$BI,"quer",'Daten Unfälle'!$B:$B,'Auswertung HS'!$B21,'Daten Unfälle'!$M:$M,'Auswertung HS'!$C21)</f>
        <v>0</v>
      </c>
      <c r="N91" s="2">
        <f>COUNTIFS('Daten Unfälle'!$BL:$BL,"&gt;1000",'Daten Unfälle'!$BL:$BL,"&lt;=2000",'Daten Unfälle'!$BI:$BI,"quer",'Daten Unfälle'!$B:$B,'Auswertung HS'!$B21,'Daten Unfälle'!$M:$M,'Auswertung HS'!$C21)</f>
        <v>0</v>
      </c>
      <c r="O91" s="2">
        <f>COUNTIFS('Daten Unfälle'!$BL:$BL,"&gt;2000",'Daten Unfälle'!$BL:$BL,"&lt;=3000",'Daten Unfälle'!$BI:$BI,"quer",'Daten Unfälle'!$B:$B,'Auswertung HS'!$B21,'Daten Unfälle'!$M:$M,'Auswertung HS'!$C21)</f>
        <v>0</v>
      </c>
      <c r="P91" s="2">
        <f>COUNTIFS('Daten Unfälle'!$BL:$BL,"&gt;3000",'Daten Unfälle'!$BL:$BL,"&lt;=4000",'Daten Unfälle'!$BI:$BI,"quer",'Daten Unfälle'!$B:$B,'Auswertung HS'!$B21,'Daten Unfälle'!$M:$M,'Auswertung HS'!$C21)</f>
        <v>0</v>
      </c>
      <c r="Q91" s="2">
        <f>COUNTIFS('Daten Unfälle'!$BL:$BL,"&gt;4000",'Daten Unfälle'!$BL:$BL,"&lt;=5000",'Daten Unfälle'!$BI:$BI,"quer",'Daten Unfälle'!$B:$B,'Auswertung HS'!$B21,'Daten Unfälle'!$M:$M,'Auswertung HS'!$C21)</f>
        <v>0</v>
      </c>
    </row>
    <row r="92" spans="1:17" hidden="1" x14ac:dyDescent="0.25">
      <c r="A92" s="2" t="s">
        <v>21704</v>
      </c>
      <c r="B92" s="84" t="s">
        <v>69</v>
      </c>
      <c r="C92" s="242" t="s">
        <v>21534</v>
      </c>
      <c r="D92" s="2">
        <f>COUNTIFS('Daten Unfälle'!$BL:$BL,"&lt;=100",'Daten Unfälle'!$BI:$BI,"quer",'Daten Unfälle'!$B:$B,'Auswertung HS'!$B22)</f>
        <v>7</v>
      </c>
      <c r="E92" s="2">
        <f>COUNTIFS('Daten Unfälle'!$BL:$BL,"&gt;100",'Daten Unfälle'!$BL:$BL,"&lt;=200",'Daten Unfälle'!$BI:$BI,"quer",'Daten Unfälle'!$B:$B,'Auswertung HS'!$B22)</f>
        <v>5</v>
      </c>
      <c r="F92" s="2">
        <f>COUNTIFS('Daten Unfälle'!$BL:$BL,"&gt;200",'Daten Unfälle'!$BL:$BL,"&lt;=300",'Daten Unfälle'!$BI:$BI,"quer",'Daten Unfälle'!$B:$B,'Auswertung HS'!$B22)</f>
        <v>0</v>
      </c>
      <c r="G92" s="2">
        <f>COUNTIFS('Daten Unfälle'!$BL:$BL,"&gt;300",'Daten Unfälle'!$BL:$BL,"&lt;=400",'Daten Unfälle'!$BI:$BI,"quer",'Daten Unfälle'!$B:$B,'Auswertung HS'!$B22)</f>
        <v>3</v>
      </c>
      <c r="H92" s="2">
        <f>COUNTIFS('Daten Unfälle'!$BL:$BL,"&gt;400",'Daten Unfälle'!$BL:$BL,"&lt;=500",'Daten Unfälle'!$BI:$BI,"quer",'Daten Unfälle'!$B:$B,'Auswertung HS'!$B22)</f>
        <v>0</v>
      </c>
      <c r="I92" s="2">
        <f>COUNTIFS('Daten Unfälle'!$BL:$BL,"&gt;500",'Daten Unfälle'!$BL:$BL,"&lt;=600",'Daten Unfälle'!$BI:$BI,"quer",'Daten Unfälle'!$B:$B,'Auswertung HS'!$B22)</f>
        <v>2</v>
      </c>
      <c r="J92" s="2">
        <f>COUNTIFS('Daten Unfälle'!$BL:$BL,"&gt;600",'Daten Unfälle'!$BL:$BL,"&lt;=700",'Daten Unfälle'!$BI:$BI,"quer",'Daten Unfälle'!$B:$B,'Auswertung HS'!$B22)</f>
        <v>1</v>
      </c>
      <c r="K92" s="2">
        <f>COUNTIFS('Daten Unfälle'!$BL:$BL,"&gt;700",'Daten Unfälle'!$BL:$BL,"&lt;=800",'Daten Unfälle'!$BI:$BI,"quer",'Daten Unfälle'!$B:$B,'Auswertung HS'!$B22)</f>
        <v>2</v>
      </c>
      <c r="L92" s="2">
        <f>COUNTIFS('Daten Unfälle'!$BL:$BL,"&gt;800",'Daten Unfälle'!$BL:$BL,"&lt;=900",'Daten Unfälle'!$BI:$BI,"quer",'Daten Unfälle'!$B:$B,'Auswertung HS'!$B22)</f>
        <v>1</v>
      </c>
      <c r="M92" s="2">
        <f>COUNTIFS('Daten Unfälle'!$BL:$BL,"&gt;900",'Daten Unfälle'!$BL:$BL,"&lt;=1000",'Daten Unfälle'!$BI:$BI,"quer",'Daten Unfälle'!$B:$B,'Auswertung HS'!$B22)</f>
        <v>1</v>
      </c>
      <c r="N92" s="2">
        <f>COUNTIFS('Daten Unfälle'!$BL:$BL,"&gt;1000",'Daten Unfälle'!$BL:$BL,"&lt;=2000",'Daten Unfälle'!$BI:$BI,"quer",'Daten Unfälle'!$B:$B,'Auswertung HS'!$B22)</f>
        <v>2</v>
      </c>
      <c r="O92" s="2">
        <f>COUNTIFS('Daten Unfälle'!$BL:$BL,"&gt;2000",'Daten Unfälle'!$BL:$BL,"&lt;=3000",'Daten Unfälle'!$BI:$BI,"quer",'Daten Unfälle'!$B:$B,'Auswertung HS'!$B22)</f>
        <v>2</v>
      </c>
      <c r="P92" s="2">
        <f>COUNTIFS('Daten Unfälle'!$BL:$BL,"&gt;3000",'Daten Unfälle'!$BL:$BL,"&lt;=4000",'Daten Unfälle'!$BI:$BI,"quer",'Daten Unfälle'!$B:$B,'Auswertung HS'!$B22)</f>
        <v>1</v>
      </c>
      <c r="Q92" s="2">
        <f>COUNTIFS('Daten Unfälle'!$BL:$BL,"&gt;4000",'Daten Unfälle'!$BL:$BL,"&lt;=5000",'Daten Unfälle'!$BI:$BI,"quer",'Daten Unfälle'!$B:$B,'Auswertung HS'!$B22)</f>
        <v>2</v>
      </c>
    </row>
    <row r="93" spans="1:17" hidden="1" x14ac:dyDescent="0.25">
      <c r="A93" s="2" t="s">
        <v>21704</v>
      </c>
      <c r="B93" s="84" t="s">
        <v>87</v>
      </c>
      <c r="C93" s="2" t="s">
        <v>74</v>
      </c>
      <c r="D93" s="2">
        <f>COUNTIFS('Daten Unfälle'!$BL:$BL,"&lt;=100",'Daten Unfälle'!$BI:$BI,"quer",'Daten Unfälle'!$B:$B,'Auswertung HS'!$B23,'Daten Unfälle'!$M:$M,'Auswertung HS'!$C23)</f>
        <v>3</v>
      </c>
      <c r="E93" s="2">
        <f>COUNTIFS('Daten Unfälle'!$BL:$BL,"&gt;100",'Daten Unfälle'!$BL:$BL,"&lt;=200",'Daten Unfälle'!$BI:$BI,"quer",'Daten Unfälle'!$B:$B,'Auswertung HS'!$B23,'Daten Unfälle'!$M:$M,'Auswertung HS'!$C23)</f>
        <v>0</v>
      </c>
      <c r="F93" s="2">
        <f>COUNTIFS('Daten Unfälle'!$BL:$BL,"&gt;200",'Daten Unfälle'!$BL:$BL,"&lt;=300",'Daten Unfälle'!$BI:$BI,"quer",'Daten Unfälle'!$B:$B,'Auswertung HS'!$B23,'Daten Unfälle'!$M:$M,'Auswertung HS'!$C23)</f>
        <v>3</v>
      </c>
      <c r="G93" s="2">
        <f>COUNTIFS('Daten Unfälle'!$BL:$BL,"&gt;300",'Daten Unfälle'!$BL:$BL,"&lt;=400",'Daten Unfälle'!$BI:$BI,"quer",'Daten Unfälle'!$B:$B,'Auswertung HS'!$B23,'Daten Unfälle'!$M:$M,'Auswertung HS'!$C23)</f>
        <v>1</v>
      </c>
      <c r="H93" s="2">
        <f>COUNTIFS('Daten Unfälle'!$BL:$BL,"&gt;400",'Daten Unfälle'!$BL:$BL,"&lt;=500",'Daten Unfälle'!$BI:$BI,"quer",'Daten Unfälle'!$B:$B,'Auswertung HS'!$B23,'Daten Unfälle'!$M:$M,'Auswertung HS'!$C23)</f>
        <v>3</v>
      </c>
      <c r="I93" s="2">
        <f>COUNTIFS('Daten Unfälle'!$BL:$BL,"&gt;500",'Daten Unfälle'!$BL:$BL,"&lt;=600",'Daten Unfälle'!$BI:$BI,"quer",'Daten Unfälle'!$B:$B,'Auswertung HS'!$B23,'Daten Unfälle'!$M:$M,'Auswertung HS'!$C23)</f>
        <v>2</v>
      </c>
      <c r="J93" s="2">
        <f>COUNTIFS('Daten Unfälle'!$BL:$BL,"&gt;600",'Daten Unfälle'!$BL:$BL,"&lt;=700",'Daten Unfälle'!$BI:$BI,"quer",'Daten Unfälle'!$B:$B,'Auswertung HS'!$B23,'Daten Unfälle'!$M:$M,'Auswertung HS'!$C23)</f>
        <v>0</v>
      </c>
      <c r="K93" s="2">
        <f>COUNTIFS('Daten Unfälle'!$BL:$BL,"&gt;700",'Daten Unfälle'!$BL:$BL,"&lt;=800",'Daten Unfälle'!$BI:$BI,"quer",'Daten Unfälle'!$B:$B,'Auswertung HS'!$B23,'Daten Unfälle'!$M:$M,'Auswertung HS'!$C23)</f>
        <v>1</v>
      </c>
      <c r="L93" s="2">
        <f>COUNTIFS('Daten Unfälle'!$BL:$BL,"&gt;800",'Daten Unfälle'!$BL:$BL,"&lt;=900",'Daten Unfälle'!$BI:$BI,"quer",'Daten Unfälle'!$B:$B,'Auswertung HS'!$B23,'Daten Unfälle'!$M:$M,'Auswertung HS'!$C23)</f>
        <v>1</v>
      </c>
      <c r="M93" s="2">
        <f>COUNTIFS('Daten Unfälle'!$BL:$BL,"&gt;900",'Daten Unfälle'!$BL:$BL,"&lt;=1000",'Daten Unfälle'!$BI:$BI,"quer",'Daten Unfälle'!$B:$B,'Auswertung HS'!$B23,'Daten Unfälle'!$M:$M,'Auswertung HS'!$C23)</f>
        <v>0</v>
      </c>
      <c r="N93" s="2">
        <f>COUNTIFS('Daten Unfälle'!$BL:$BL,"&gt;1000",'Daten Unfälle'!$BL:$BL,"&lt;=2000",'Daten Unfälle'!$BI:$BI,"quer",'Daten Unfälle'!$B:$B,'Auswertung HS'!$B23,'Daten Unfälle'!$M:$M,'Auswertung HS'!$C23)</f>
        <v>5</v>
      </c>
      <c r="O93" s="2">
        <f>COUNTIFS('Daten Unfälle'!$BL:$BL,"&gt;2000",'Daten Unfälle'!$BL:$BL,"&lt;=3000",'Daten Unfälle'!$BI:$BI,"quer",'Daten Unfälle'!$B:$B,'Auswertung HS'!$B23,'Daten Unfälle'!$M:$M,'Auswertung HS'!$C23)</f>
        <v>1</v>
      </c>
      <c r="P93" s="2">
        <f>COUNTIFS('Daten Unfälle'!$BL:$BL,"&gt;3000",'Daten Unfälle'!$BL:$BL,"&lt;=4000",'Daten Unfälle'!$BI:$BI,"quer",'Daten Unfälle'!$B:$B,'Auswertung HS'!$B23,'Daten Unfälle'!$M:$M,'Auswertung HS'!$C23)</f>
        <v>0</v>
      </c>
      <c r="Q93" s="2">
        <f>COUNTIFS('Daten Unfälle'!$BL:$BL,"&gt;4000",'Daten Unfälle'!$BL:$BL,"&lt;=5000",'Daten Unfälle'!$BI:$BI,"quer",'Daten Unfälle'!$B:$B,'Auswertung HS'!$B23,'Daten Unfälle'!$M:$M,'Auswertung HS'!$C23)</f>
        <v>0</v>
      </c>
    </row>
    <row r="94" spans="1:17" hidden="1" x14ac:dyDescent="0.25">
      <c r="A94" s="2" t="s">
        <v>21704</v>
      </c>
      <c r="B94" s="84" t="s">
        <v>87</v>
      </c>
      <c r="C94" s="2" t="s">
        <v>100</v>
      </c>
      <c r="D94" s="2">
        <f>COUNTIFS('Daten Unfälle'!$BL:$BL,"&lt;=100",'Daten Unfälle'!$BI:$BI,"quer",'Daten Unfälle'!$B:$B,'Auswertung HS'!$B24,'Daten Unfälle'!$M:$M,'Auswertung HS'!$C24)</f>
        <v>2</v>
      </c>
      <c r="E94" s="2">
        <f>COUNTIFS('Daten Unfälle'!$BL:$BL,"&gt;100",'Daten Unfälle'!$BL:$BL,"&lt;=200",'Daten Unfälle'!$BI:$BI,"quer",'Daten Unfälle'!$B:$B,'Auswertung HS'!$B24,'Daten Unfälle'!$M:$M,'Auswertung HS'!$C24)</f>
        <v>1</v>
      </c>
      <c r="F94" s="2">
        <f>COUNTIFS('Daten Unfälle'!$BL:$BL,"&gt;200",'Daten Unfälle'!$BL:$BL,"&lt;=300",'Daten Unfälle'!$BI:$BI,"quer",'Daten Unfälle'!$B:$B,'Auswertung HS'!$B24,'Daten Unfälle'!$M:$M,'Auswertung HS'!$C24)</f>
        <v>0</v>
      </c>
      <c r="G94" s="2">
        <f>COUNTIFS('Daten Unfälle'!$BL:$BL,"&gt;300",'Daten Unfälle'!$BL:$BL,"&lt;=400",'Daten Unfälle'!$BI:$BI,"quer",'Daten Unfälle'!$B:$B,'Auswertung HS'!$B24,'Daten Unfälle'!$M:$M,'Auswertung HS'!$C24)</f>
        <v>0</v>
      </c>
      <c r="H94" s="2">
        <f>COUNTIFS('Daten Unfälle'!$BL:$BL,"&gt;400",'Daten Unfälle'!$BL:$BL,"&lt;=500",'Daten Unfälle'!$BI:$BI,"quer",'Daten Unfälle'!$B:$B,'Auswertung HS'!$B24,'Daten Unfälle'!$M:$M,'Auswertung HS'!$C24)</f>
        <v>0</v>
      </c>
      <c r="I94" s="2">
        <f>COUNTIFS('Daten Unfälle'!$BL:$BL,"&gt;500",'Daten Unfälle'!$BL:$BL,"&lt;=600",'Daten Unfälle'!$BI:$BI,"quer",'Daten Unfälle'!$B:$B,'Auswertung HS'!$B24,'Daten Unfälle'!$M:$M,'Auswertung HS'!$C24)</f>
        <v>0</v>
      </c>
      <c r="J94" s="2">
        <f>COUNTIFS('Daten Unfälle'!$BL:$BL,"&gt;600",'Daten Unfälle'!$BL:$BL,"&lt;=700",'Daten Unfälle'!$BI:$BI,"quer",'Daten Unfälle'!$B:$B,'Auswertung HS'!$B24,'Daten Unfälle'!$M:$M,'Auswertung HS'!$C24)</f>
        <v>0</v>
      </c>
      <c r="K94" s="2">
        <f>COUNTIFS('Daten Unfälle'!$BL:$BL,"&gt;700",'Daten Unfälle'!$BL:$BL,"&lt;=800",'Daten Unfälle'!$BI:$BI,"quer",'Daten Unfälle'!$B:$B,'Auswertung HS'!$B24,'Daten Unfälle'!$M:$M,'Auswertung HS'!$C24)</f>
        <v>0</v>
      </c>
      <c r="L94" s="2">
        <f>COUNTIFS('Daten Unfälle'!$BL:$BL,"&gt;800",'Daten Unfälle'!$BL:$BL,"&lt;=900",'Daten Unfälle'!$BI:$BI,"quer",'Daten Unfälle'!$B:$B,'Auswertung HS'!$B24,'Daten Unfälle'!$M:$M,'Auswertung HS'!$C24)</f>
        <v>0</v>
      </c>
      <c r="M94" s="2">
        <f>COUNTIFS('Daten Unfälle'!$BL:$BL,"&gt;900",'Daten Unfälle'!$BL:$BL,"&lt;=1000",'Daten Unfälle'!$BI:$BI,"quer",'Daten Unfälle'!$B:$B,'Auswertung HS'!$B24,'Daten Unfälle'!$M:$M,'Auswertung HS'!$C24)</f>
        <v>0</v>
      </c>
      <c r="N94" s="2">
        <f>COUNTIFS('Daten Unfälle'!$BL:$BL,"&gt;1000",'Daten Unfälle'!$BL:$BL,"&lt;=2000",'Daten Unfälle'!$BI:$BI,"quer",'Daten Unfälle'!$B:$B,'Auswertung HS'!$B24,'Daten Unfälle'!$M:$M,'Auswertung HS'!$C24)</f>
        <v>0</v>
      </c>
      <c r="O94" s="2">
        <f>COUNTIFS('Daten Unfälle'!$BL:$BL,"&gt;2000",'Daten Unfälle'!$BL:$BL,"&lt;=3000",'Daten Unfälle'!$BI:$BI,"quer",'Daten Unfälle'!$B:$B,'Auswertung HS'!$B24,'Daten Unfälle'!$M:$M,'Auswertung HS'!$C24)</f>
        <v>0</v>
      </c>
      <c r="P94" s="2">
        <f>COUNTIFS('Daten Unfälle'!$BL:$BL,"&gt;3000",'Daten Unfälle'!$BL:$BL,"&lt;=4000",'Daten Unfälle'!$BI:$BI,"quer",'Daten Unfälle'!$B:$B,'Auswertung HS'!$B24,'Daten Unfälle'!$M:$M,'Auswertung HS'!$C24)</f>
        <v>0</v>
      </c>
      <c r="Q94" s="2">
        <f>COUNTIFS('Daten Unfälle'!$BL:$BL,"&gt;4000",'Daten Unfälle'!$BL:$BL,"&lt;=5000",'Daten Unfälle'!$BI:$BI,"quer",'Daten Unfälle'!$B:$B,'Auswertung HS'!$B24,'Daten Unfälle'!$M:$M,'Auswertung HS'!$C24)</f>
        <v>0</v>
      </c>
    </row>
    <row r="95" spans="1:17" hidden="1" x14ac:dyDescent="0.25">
      <c r="A95" s="2" t="s">
        <v>21704</v>
      </c>
      <c r="B95" s="84" t="s">
        <v>87</v>
      </c>
      <c r="C95" s="2" t="s">
        <v>115</v>
      </c>
      <c r="D95" s="2">
        <f>COUNTIFS('Daten Unfälle'!$BL:$BL,"&lt;=100",'Daten Unfälle'!$BI:$BI,"quer",'Daten Unfälle'!$B:$B,'Auswertung HS'!$B25,'Daten Unfälle'!$M:$M,'Auswertung HS'!$C25)</f>
        <v>3</v>
      </c>
      <c r="E95" s="2">
        <f>COUNTIFS('Daten Unfälle'!$BL:$BL,"&gt;100",'Daten Unfälle'!$BL:$BL,"&lt;=200",'Daten Unfälle'!$BI:$BI,"quer",'Daten Unfälle'!$B:$B,'Auswertung HS'!$B25,'Daten Unfälle'!$M:$M,'Auswertung HS'!$C25)</f>
        <v>1</v>
      </c>
      <c r="F95" s="2">
        <f>COUNTIFS('Daten Unfälle'!$BL:$BL,"&gt;200",'Daten Unfälle'!$BL:$BL,"&lt;=300",'Daten Unfälle'!$BI:$BI,"quer",'Daten Unfälle'!$B:$B,'Auswertung HS'!$B25,'Daten Unfälle'!$M:$M,'Auswertung HS'!$C25)</f>
        <v>0</v>
      </c>
      <c r="G95" s="2">
        <f>COUNTIFS('Daten Unfälle'!$BL:$BL,"&gt;300",'Daten Unfälle'!$BL:$BL,"&lt;=400",'Daten Unfälle'!$BI:$BI,"quer",'Daten Unfälle'!$B:$B,'Auswertung HS'!$B25,'Daten Unfälle'!$M:$M,'Auswertung HS'!$C25)</f>
        <v>0</v>
      </c>
      <c r="H95" s="2">
        <f>COUNTIFS('Daten Unfälle'!$BL:$BL,"&gt;400",'Daten Unfälle'!$BL:$BL,"&lt;=500",'Daten Unfälle'!$BI:$BI,"quer",'Daten Unfälle'!$B:$B,'Auswertung HS'!$B25,'Daten Unfälle'!$M:$M,'Auswertung HS'!$C25)</f>
        <v>0</v>
      </c>
      <c r="I95" s="2">
        <f>COUNTIFS('Daten Unfälle'!$BL:$BL,"&gt;500",'Daten Unfälle'!$BL:$BL,"&lt;=600",'Daten Unfälle'!$BI:$BI,"quer",'Daten Unfälle'!$B:$B,'Auswertung HS'!$B25,'Daten Unfälle'!$M:$M,'Auswertung HS'!$C25)</f>
        <v>2</v>
      </c>
      <c r="J95" s="2">
        <f>COUNTIFS('Daten Unfälle'!$BL:$BL,"&gt;600",'Daten Unfälle'!$BL:$BL,"&lt;=700",'Daten Unfälle'!$BI:$BI,"quer",'Daten Unfälle'!$B:$B,'Auswertung HS'!$B25,'Daten Unfälle'!$M:$M,'Auswertung HS'!$C25)</f>
        <v>0</v>
      </c>
      <c r="K95" s="2">
        <f>COUNTIFS('Daten Unfälle'!$BL:$BL,"&gt;700",'Daten Unfälle'!$BL:$BL,"&lt;=800",'Daten Unfälle'!$BI:$BI,"quer",'Daten Unfälle'!$B:$B,'Auswertung HS'!$B25,'Daten Unfälle'!$M:$M,'Auswertung HS'!$C25)</f>
        <v>1</v>
      </c>
      <c r="L95" s="2">
        <f>COUNTIFS('Daten Unfälle'!$BL:$BL,"&gt;800",'Daten Unfälle'!$BL:$BL,"&lt;=900",'Daten Unfälle'!$BI:$BI,"quer",'Daten Unfälle'!$B:$B,'Auswertung HS'!$B25,'Daten Unfälle'!$M:$M,'Auswertung HS'!$C25)</f>
        <v>0</v>
      </c>
      <c r="M95" s="2">
        <f>COUNTIFS('Daten Unfälle'!$BL:$BL,"&gt;900",'Daten Unfälle'!$BL:$BL,"&lt;=1000",'Daten Unfälle'!$BI:$BI,"quer",'Daten Unfälle'!$B:$B,'Auswertung HS'!$B25,'Daten Unfälle'!$M:$M,'Auswertung HS'!$C25)</f>
        <v>0</v>
      </c>
      <c r="N95" s="2">
        <f>COUNTIFS('Daten Unfälle'!$BL:$BL,"&gt;1000",'Daten Unfälle'!$BL:$BL,"&lt;=2000",'Daten Unfälle'!$BI:$BI,"quer",'Daten Unfälle'!$B:$B,'Auswertung HS'!$B25,'Daten Unfälle'!$M:$M,'Auswertung HS'!$C25)</f>
        <v>0</v>
      </c>
      <c r="O95" s="2">
        <f>COUNTIFS('Daten Unfälle'!$BL:$BL,"&gt;2000",'Daten Unfälle'!$BL:$BL,"&lt;=3000",'Daten Unfälle'!$BI:$BI,"quer",'Daten Unfälle'!$B:$B,'Auswertung HS'!$B25,'Daten Unfälle'!$M:$M,'Auswertung HS'!$C25)</f>
        <v>0</v>
      </c>
      <c r="P95" s="2">
        <f>COUNTIFS('Daten Unfälle'!$BL:$BL,"&gt;3000",'Daten Unfälle'!$BL:$BL,"&lt;=4000",'Daten Unfälle'!$BI:$BI,"quer",'Daten Unfälle'!$B:$B,'Auswertung HS'!$B25,'Daten Unfälle'!$M:$M,'Auswertung HS'!$C25)</f>
        <v>0</v>
      </c>
      <c r="Q95" s="2">
        <f>COUNTIFS('Daten Unfälle'!$BL:$BL,"&gt;4000",'Daten Unfälle'!$BL:$BL,"&lt;=5000",'Daten Unfälle'!$BI:$BI,"quer",'Daten Unfälle'!$B:$B,'Auswertung HS'!$B25,'Daten Unfälle'!$M:$M,'Auswertung HS'!$C25)</f>
        <v>0</v>
      </c>
    </row>
    <row r="96" spans="1:17" hidden="1" x14ac:dyDescent="0.25">
      <c r="A96" s="2" t="s">
        <v>21704</v>
      </c>
      <c r="B96" s="84" t="s">
        <v>87</v>
      </c>
      <c r="C96" s="2" t="s">
        <v>208</v>
      </c>
      <c r="D96" s="2">
        <f>COUNTIFS('Daten Unfälle'!$BL:$BL,"&lt;=100",'Daten Unfälle'!$BI:$BI,"quer",'Daten Unfälle'!$B:$B,'Auswertung HS'!$B26,'Daten Unfälle'!$M:$M,'Auswertung HS'!$C26)</f>
        <v>0</v>
      </c>
      <c r="E96" s="2">
        <f>COUNTIFS('Daten Unfälle'!$BL:$BL,"&gt;100",'Daten Unfälle'!$BL:$BL,"&lt;=200",'Daten Unfälle'!$BI:$BI,"quer",'Daten Unfälle'!$B:$B,'Auswertung HS'!$B26,'Daten Unfälle'!$M:$M,'Auswertung HS'!$C26)</f>
        <v>0</v>
      </c>
      <c r="F96" s="2">
        <f>COUNTIFS('Daten Unfälle'!$BL:$BL,"&gt;200",'Daten Unfälle'!$BL:$BL,"&lt;=300",'Daten Unfälle'!$BI:$BI,"quer",'Daten Unfälle'!$B:$B,'Auswertung HS'!$B26,'Daten Unfälle'!$M:$M,'Auswertung HS'!$C26)</f>
        <v>0</v>
      </c>
      <c r="G96" s="2">
        <f>COUNTIFS('Daten Unfälle'!$BL:$BL,"&gt;300",'Daten Unfälle'!$BL:$BL,"&lt;=400",'Daten Unfälle'!$BI:$BI,"quer",'Daten Unfälle'!$B:$B,'Auswertung HS'!$B26,'Daten Unfälle'!$M:$M,'Auswertung HS'!$C26)</f>
        <v>0</v>
      </c>
      <c r="H96" s="2">
        <f>COUNTIFS('Daten Unfälle'!$BL:$BL,"&gt;400",'Daten Unfälle'!$BL:$BL,"&lt;=500",'Daten Unfälle'!$BI:$BI,"quer",'Daten Unfälle'!$B:$B,'Auswertung HS'!$B26,'Daten Unfälle'!$M:$M,'Auswertung HS'!$C26)</f>
        <v>0</v>
      </c>
      <c r="I96" s="2">
        <f>COUNTIFS('Daten Unfälle'!$BL:$BL,"&gt;500",'Daten Unfälle'!$BL:$BL,"&lt;=600",'Daten Unfälle'!$BI:$BI,"quer",'Daten Unfälle'!$B:$B,'Auswertung HS'!$B26,'Daten Unfälle'!$M:$M,'Auswertung HS'!$C26)</f>
        <v>0</v>
      </c>
      <c r="J96" s="2">
        <f>COUNTIFS('Daten Unfälle'!$BL:$BL,"&gt;600",'Daten Unfälle'!$BL:$BL,"&lt;=700",'Daten Unfälle'!$BI:$BI,"quer",'Daten Unfälle'!$B:$B,'Auswertung HS'!$B26,'Daten Unfälle'!$M:$M,'Auswertung HS'!$C26)</f>
        <v>0</v>
      </c>
      <c r="K96" s="2">
        <f>COUNTIFS('Daten Unfälle'!$BL:$BL,"&gt;700",'Daten Unfälle'!$BL:$BL,"&lt;=800",'Daten Unfälle'!$BI:$BI,"quer",'Daten Unfälle'!$B:$B,'Auswertung HS'!$B26,'Daten Unfälle'!$M:$M,'Auswertung HS'!$C26)</f>
        <v>0</v>
      </c>
      <c r="L96" s="2">
        <f>COUNTIFS('Daten Unfälle'!$BL:$BL,"&gt;800",'Daten Unfälle'!$BL:$BL,"&lt;=900",'Daten Unfälle'!$BI:$BI,"quer",'Daten Unfälle'!$B:$B,'Auswertung HS'!$B26,'Daten Unfälle'!$M:$M,'Auswertung HS'!$C26)</f>
        <v>0</v>
      </c>
      <c r="M96" s="2">
        <f>COUNTIFS('Daten Unfälle'!$BL:$BL,"&gt;900",'Daten Unfälle'!$BL:$BL,"&lt;=1000",'Daten Unfälle'!$BI:$BI,"quer",'Daten Unfälle'!$B:$B,'Auswertung HS'!$B26,'Daten Unfälle'!$M:$M,'Auswertung HS'!$C26)</f>
        <v>0</v>
      </c>
      <c r="N96" s="2">
        <f>COUNTIFS('Daten Unfälle'!$BL:$BL,"&gt;1000",'Daten Unfälle'!$BL:$BL,"&lt;=2000",'Daten Unfälle'!$BI:$BI,"quer",'Daten Unfälle'!$B:$B,'Auswertung HS'!$B26,'Daten Unfälle'!$M:$M,'Auswertung HS'!$C26)</f>
        <v>0</v>
      </c>
      <c r="O96" s="2">
        <f>COUNTIFS('Daten Unfälle'!$BL:$BL,"&gt;2000",'Daten Unfälle'!$BL:$BL,"&lt;=3000",'Daten Unfälle'!$BI:$BI,"quer",'Daten Unfälle'!$B:$B,'Auswertung HS'!$B26,'Daten Unfälle'!$M:$M,'Auswertung HS'!$C26)</f>
        <v>0</v>
      </c>
      <c r="P96" s="2">
        <f>COUNTIFS('Daten Unfälle'!$BL:$BL,"&gt;3000",'Daten Unfälle'!$BL:$BL,"&lt;=4000",'Daten Unfälle'!$BI:$BI,"quer",'Daten Unfälle'!$B:$B,'Auswertung HS'!$B26,'Daten Unfälle'!$M:$M,'Auswertung HS'!$C26)</f>
        <v>0</v>
      </c>
      <c r="Q96" s="2">
        <f>COUNTIFS('Daten Unfälle'!$BL:$BL,"&gt;4000",'Daten Unfälle'!$BL:$BL,"&lt;=5000",'Daten Unfälle'!$BI:$BI,"quer",'Daten Unfälle'!$B:$B,'Auswertung HS'!$B26,'Daten Unfälle'!$M:$M,'Auswertung HS'!$C26)</f>
        <v>0</v>
      </c>
    </row>
    <row r="97" spans="1:17" hidden="1" x14ac:dyDescent="0.25">
      <c r="A97" s="2" t="s">
        <v>21704</v>
      </c>
      <c r="B97" s="84" t="s">
        <v>87</v>
      </c>
      <c r="C97" s="2" t="s">
        <v>354</v>
      </c>
      <c r="D97" s="2">
        <f>COUNTIFS('Daten Unfälle'!$BL:$BL,"&lt;=100",'Daten Unfälle'!$BI:$BI,"quer",'Daten Unfälle'!$B:$B,'Auswertung HS'!$B27,'Daten Unfälle'!$M:$M,'Auswertung HS'!$C27)</f>
        <v>0</v>
      </c>
      <c r="E97" s="2">
        <f>COUNTIFS('Daten Unfälle'!$BL:$BL,"&gt;100",'Daten Unfälle'!$BL:$BL,"&lt;=200",'Daten Unfälle'!$BI:$BI,"quer",'Daten Unfälle'!$B:$B,'Auswertung HS'!$B27,'Daten Unfälle'!$M:$M,'Auswertung HS'!$C27)</f>
        <v>0</v>
      </c>
      <c r="F97" s="2">
        <f>COUNTIFS('Daten Unfälle'!$BL:$BL,"&gt;200",'Daten Unfälle'!$BL:$BL,"&lt;=300",'Daten Unfälle'!$BI:$BI,"quer",'Daten Unfälle'!$B:$B,'Auswertung HS'!$B27,'Daten Unfälle'!$M:$M,'Auswertung HS'!$C27)</f>
        <v>0</v>
      </c>
      <c r="G97" s="2">
        <f>COUNTIFS('Daten Unfälle'!$BL:$BL,"&gt;300",'Daten Unfälle'!$BL:$BL,"&lt;=400",'Daten Unfälle'!$BI:$BI,"quer",'Daten Unfälle'!$B:$B,'Auswertung HS'!$B27,'Daten Unfälle'!$M:$M,'Auswertung HS'!$C27)</f>
        <v>0</v>
      </c>
      <c r="H97" s="2">
        <f>COUNTIFS('Daten Unfälle'!$BL:$BL,"&gt;400",'Daten Unfälle'!$BL:$BL,"&lt;=500",'Daten Unfälle'!$BI:$BI,"quer",'Daten Unfälle'!$B:$B,'Auswertung HS'!$B27,'Daten Unfälle'!$M:$M,'Auswertung HS'!$C27)</f>
        <v>0</v>
      </c>
      <c r="I97" s="2">
        <f>COUNTIFS('Daten Unfälle'!$BL:$BL,"&gt;500",'Daten Unfälle'!$BL:$BL,"&lt;=600",'Daten Unfälle'!$BI:$BI,"quer",'Daten Unfälle'!$B:$B,'Auswertung HS'!$B27,'Daten Unfälle'!$M:$M,'Auswertung HS'!$C27)</f>
        <v>0</v>
      </c>
      <c r="J97" s="2">
        <f>COUNTIFS('Daten Unfälle'!$BL:$BL,"&gt;600",'Daten Unfälle'!$BL:$BL,"&lt;=700",'Daten Unfälle'!$BI:$BI,"quer",'Daten Unfälle'!$B:$B,'Auswertung HS'!$B27,'Daten Unfälle'!$M:$M,'Auswertung HS'!$C27)</f>
        <v>0</v>
      </c>
      <c r="K97" s="2">
        <f>COUNTIFS('Daten Unfälle'!$BL:$BL,"&gt;700",'Daten Unfälle'!$BL:$BL,"&lt;=800",'Daten Unfälle'!$BI:$BI,"quer",'Daten Unfälle'!$B:$B,'Auswertung HS'!$B27,'Daten Unfälle'!$M:$M,'Auswertung HS'!$C27)</f>
        <v>0</v>
      </c>
      <c r="L97" s="2">
        <f>COUNTIFS('Daten Unfälle'!$BL:$BL,"&gt;800",'Daten Unfälle'!$BL:$BL,"&lt;=900",'Daten Unfälle'!$BI:$BI,"quer",'Daten Unfälle'!$B:$B,'Auswertung HS'!$B27,'Daten Unfälle'!$M:$M,'Auswertung HS'!$C27)</f>
        <v>0</v>
      </c>
      <c r="M97" s="2">
        <f>COUNTIFS('Daten Unfälle'!$BL:$BL,"&gt;900",'Daten Unfälle'!$BL:$BL,"&lt;=1000",'Daten Unfälle'!$BI:$BI,"quer",'Daten Unfälle'!$B:$B,'Auswertung HS'!$B27,'Daten Unfälle'!$M:$M,'Auswertung HS'!$C27)</f>
        <v>0</v>
      </c>
      <c r="N97" s="2">
        <f>COUNTIFS('Daten Unfälle'!$BL:$BL,"&gt;1000",'Daten Unfälle'!$BL:$BL,"&lt;=2000",'Daten Unfälle'!$BI:$BI,"quer",'Daten Unfälle'!$B:$B,'Auswertung HS'!$B27,'Daten Unfälle'!$M:$M,'Auswertung HS'!$C27)</f>
        <v>0</v>
      </c>
      <c r="O97" s="2">
        <f>COUNTIFS('Daten Unfälle'!$BL:$BL,"&gt;2000",'Daten Unfälle'!$BL:$BL,"&lt;=3000",'Daten Unfälle'!$BI:$BI,"quer",'Daten Unfälle'!$B:$B,'Auswertung HS'!$B27,'Daten Unfälle'!$M:$M,'Auswertung HS'!$C27)</f>
        <v>0</v>
      </c>
      <c r="P97" s="2">
        <f>COUNTIFS('Daten Unfälle'!$BL:$BL,"&gt;3000",'Daten Unfälle'!$BL:$BL,"&lt;=4000",'Daten Unfälle'!$BI:$BI,"quer",'Daten Unfälle'!$B:$B,'Auswertung HS'!$B27,'Daten Unfälle'!$M:$M,'Auswertung HS'!$C27)</f>
        <v>0</v>
      </c>
      <c r="Q97" s="2">
        <f>COUNTIFS('Daten Unfälle'!$BL:$BL,"&gt;4000",'Daten Unfälle'!$BL:$BL,"&lt;=5000",'Daten Unfälle'!$BI:$BI,"quer",'Daten Unfälle'!$B:$B,'Auswertung HS'!$B27,'Daten Unfälle'!$M:$M,'Auswertung HS'!$C27)</f>
        <v>0</v>
      </c>
    </row>
    <row r="98" spans="1:17" hidden="1" x14ac:dyDescent="0.25">
      <c r="A98" s="2" t="s">
        <v>21704</v>
      </c>
      <c r="B98" s="84" t="s">
        <v>87</v>
      </c>
      <c r="C98" s="17" t="s">
        <v>139</v>
      </c>
      <c r="D98" s="2">
        <f>COUNTIFS('Daten Unfälle'!$BL:$BL,"&lt;=100",'Daten Unfälle'!$BI:$BI,"quer",'Daten Unfälle'!$B:$B,'Auswertung HS'!$B28,'Daten Unfälle'!$M:$M,'Auswertung HS'!$C28)</f>
        <v>0</v>
      </c>
      <c r="E98" s="2">
        <f>COUNTIFS('Daten Unfälle'!$BL:$BL,"&gt;100",'Daten Unfälle'!$BL:$BL,"&lt;=200",'Daten Unfälle'!$BI:$BI,"quer",'Daten Unfälle'!$B:$B,'Auswertung HS'!$B28,'Daten Unfälle'!$M:$M,'Auswertung HS'!$C28)</f>
        <v>0</v>
      </c>
      <c r="F98" s="2">
        <f>COUNTIFS('Daten Unfälle'!$BL:$BL,"&gt;200",'Daten Unfälle'!$BL:$BL,"&lt;=300",'Daten Unfälle'!$BI:$BI,"quer",'Daten Unfälle'!$B:$B,'Auswertung HS'!$B28,'Daten Unfälle'!$M:$M,'Auswertung HS'!$C28)</f>
        <v>0</v>
      </c>
      <c r="G98" s="2">
        <f>COUNTIFS('Daten Unfälle'!$BL:$BL,"&gt;300",'Daten Unfälle'!$BL:$BL,"&lt;=400",'Daten Unfälle'!$BI:$BI,"quer",'Daten Unfälle'!$B:$B,'Auswertung HS'!$B28,'Daten Unfälle'!$M:$M,'Auswertung HS'!$C28)</f>
        <v>0</v>
      </c>
      <c r="H98" s="2">
        <f>COUNTIFS('Daten Unfälle'!$BL:$BL,"&gt;400",'Daten Unfälle'!$BL:$BL,"&lt;=500",'Daten Unfälle'!$BI:$BI,"quer",'Daten Unfälle'!$B:$B,'Auswertung HS'!$B28,'Daten Unfälle'!$M:$M,'Auswertung HS'!$C28)</f>
        <v>0</v>
      </c>
      <c r="I98" s="2">
        <f>COUNTIFS('Daten Unfälle'!$BL:$BL,"&gt;500",'Daten Unfälle'!$BL:$BL,"&lt;=600",'Daten Unfälle'!$BI:$BI,"quer",'Daten Unfälle'!$B:$B,'Auswertung HS'!$B28,'Daten Unfälle'!$M:$M,'Auswertung HS'!$C28)</f>
        <v>0</v>
      </c>
      <c r="J98" s="2">
        <f>COUNTIFS('Daten Unfälle'!$BL:$BL,"&gt;600",'Daten Unfälle'!$BL:$BL,"&lt;=700",'Daten Unfälle'!$BI:$BI,"quer",'Daten Unfälle'!$B:$B,'Auswertung HS'!$B28,'Daten Unfälle'!$M:$M,'Auswertung HS'!$C28)</f>
        <v>0</v>
      </c>
      <c r="K98" s="2">
        <f>COUNTIFS('Daten Unfälle'!$BL:$BL,"&gt;700",'Daten Unfälle'!$BL:$BL,"&lt;=800",'Daten Unfälle'!$BI:$BI,"quer",'Daten Unfälle'!$B:$B,'Auswertung HS'!$B28,'Daten Unfälle'!$M:$M,'Auswertung HS'!$C28)</f>
        <v>0</v>
      </c>
      <c r="L98" s="2">
        <f>COUNTIFS('Daten Unfälle'!$BL:$BL,"&gt;800",'Daten Unfälle'!$BL:$BL,"&lt;=900",'Daten Unfälle'!$BI:$BI,"quer",'Daten Unfälle'!$B:$B,'Auswertung HS'!$B28,'Daten Unfälle'!$M:$M,'Auswertung HS'!$C28)</f>
        <v>0</v>
      </c>
      <c r="M98" s="2">
        <f>COUNTIFS('Daten Unfälle'!$BL:$BL,"&gt;900",'Daten Unfälle'!$BL:$BL,"&lt;=1000",'Daten Unfälle'!$BI:$BI,"quer",'Daten Unfälle'!$B:$B,'Auswertung HS'!$B28,'Daten Unfälle'!$M:$M,'Auswertung HS'!$C28)</f>
        <v>0</v>
      </c>
      <c r="N98" s="2">
        <f>COUNTIFS('Daten Unfälle'!$BL:$BL,"&gt;1000",'Daten Unfälle'!$BL:$BL,"&lt;=2000",'Daten Unfälle'!$BI:$BI,"quer",'Daten Unfälle'!$B:$B,'Auswertung HS'!$B28,'Daten Unfälle'!$M:$M,'Auswertung HS'!$C28)</f>
        <v>0</v>
      </c>
      <c r="O98" s="2">
        <f>COUNTIFS('Daten Unfälle'!$BL:$BL,"&gt;2000",'Daten Unfälle'!$BL:$BL,"&lt;=3000",'Daten Unfälle'!$BI:$BI,"quer",'Daten Unfälle'!$B:$B,'Auswertung HS'!$B28,'Daten Unfälle'!$M:$M,'Auswertung HS'!$C28)</f>
        <v>0</v>
      </c>
      <c r="P98" s="2">
        <f>COUNTIFS('Daten Unfälle'!$BL:$BL,"&gt;3000",'Daten Unfälle'!$BL:$BL,"&lt;=4000",'Daten Unfälle'!$BI:$BI,"quer",'Daten Unfälle'!$B:$B,'Auswertung HS'!$B28,'Daten Unfälle'!$M:$M,'Auswertung HS'!$C28)</f>
        <v>0</v>
      </c>
      <c r="Q98" s="2">
        <f>COUNTIFS('Daten Unfälle'!$BL:$BL,"&gt;4000",'Daten Unfälle'!$BL:$BL,"&lt;=5000",'Daten Unfälle'!$BI:$BI,"quer",'Daten Unfälle'!$B:$B,'Auswertung HS'!$B28,'Daten Unfälle'!$M:$M,'Auswertung HS'!$C28)</f>
        <v>0</v>
      </c>
    </row>
    <row r="99" spans="1:17" hidden="1" x14ac:dyDescent="0.25">
      <c r="A99" s="2" t="s">
        <v>21704</v>
      </c>
      <c r="B99" s="84" t="s">
        <v>87</v>
      </c>
      <c r="C99" s="17" t="s">
        <v>2774</v>
      </c>
      <c r="D99" s="2">
        <f>COUNTIFS('Daten Unfälle'!$BL:$BL,"&lt;=100",'Daten Unfälle'!$BI:$BI,"quer",'Daten Unfälle'!$B:$B,'Auswertung HS'!$B29,'Daten Unfälle'!$M:$M,'Auswertung HS'!$C29)</f>
        <v>0</v>
      </c>
      <c r="E99" s="2">
        <f>COUNTIFS('Daten Unfälle'!$BL:$BL,"&gt;100",'Daten Unfälle'!$BL:$BL,"&lt;=200",'Daten Unfälle'!$BI:$BI,"quer",'Daten Unfälle'!$B:$B,'Auswertung HS'!$B29,'Daten Unfälle'!$M:$M,'Auswertung HS'!$C29)</f>
        <v>0</v>
      </c>
      <c r="F99" s="2">
        <f>COUNTIFS('Daten Unfälle'!$BL:$BL,"&gt;200",'Daten Unfälle'!$BL:$BL,"&lt;=300",'Daten Unfälle'!$BI:$BI,"quer",'Daten Unfälle'!$B:$B,'Auswertung HS'!$B29,'Daten Unfälle'!$M:$M,'Auswertung HS'!$C29)</f>
        <v>0</v>
      </c>
      <c r="G99" s="2">
        <f>COUNTIFS('Daten Unfälle'!$BL:$BL,"&gt;300",'Daten Unfälle'!$BL:$BL,"&lt;=400",'Daten Unfälle'!$BI:$BI,"quer",'Daten Unfälle'!$B:$B,'Auswertung HS'!$B29,'Daten Unfälle'!$M:$M,'Auswertung HS'!$C29)</f>
        <v>0</v>
      </c>
      <c r="H99" s="2">
        <f>COUNTIFS('Daten Unfälle'!$BL:$BL,"&gt;400",'Daten Unfälle'!$BL:$BL,"&lt;=500",'Daten Unfälle'!$BI:$BI,"quer",'Daten Unfälle'!$B:$B,'Auswertung HS'!$B29,'Daten Unfälle'!$M:$M,'Auswertung HS'!$C29)</f>
        <v>0</v>
      </c>
      <c r="I99" s="2">
        <f>COUNTIFS('Daten Unfälle'!$BL:$BL,"&gt;500",'Daten Unfälle'!$BL:$BL,"&lt;=600",'Daten Unfälle'!$BI:$BI,"quer",'Daten Unfälle'!$B:$B,'Auswertung HS'!$B29,'Daten Unfälle'!$M:$M,'Auswertung HS'!$C29)</f>
        <v>0</v>
      </c>
      <c r="J99" s="2">
        <f>COUNTIFS('Daten Unfälle'!$BL:$BL,"&gt;600",'Daten Unfälle'!$BL:$BL,"&lt;=700",'Daten Unfälle'!$BI:$BI,"quer",'Daten Unfälle'!$B:$B,'Auswertung HS'!$B29,'Daten Unfälle'!$M:$M,'Auswertung HS'!$C29)</f>
        <v>0</v>
      </c>
      <c r="K99" s="2">
        <f>COUNTIFS('Daten Unfälle'!$BL:$BL,"&gt;700",'Daten Unfälle'!$BL:$BL,"&lt;=800",'Daten Unfälle'!$BI:$BI,"quer",'Daten Unfälle'!$B:$B,'Auswertung HS'!$B29,'Daten Unfälle'!$M:$M,'Auswertung HS'!$C29)</f>
        <v>0</v>
      </c>
      <c r="L99" s="2">
        <f>COUNTIFS('Daten Unfälle'!$BL:$BL,"&gt;800",'Daten Unfälle'!$BL:$BL,"&lt;=900",'Daten Unfälle'!$BI:$BI,"quer",'Daten Unfälle'!$B:$B,'Auswertung HS'!$B29,'Daten Unfälle'!$M:$M,'Auswertung HS'!$C29)</f>
        <v>0</v>
      </c>
      <c r="M99" s="2">
        <f>COUNTIFS('Daten Unfälle'!$BL:$BL,"&gt;900",'Daten Unfälle'!$BL:$BL,"&lt;=1000",'Daten Unfälle'!$BI:$BI,"quer",'Daten Unfälle'!$B:$B,'Auswertung HS'!$B29,'Daten Unfälle'!$M:$M,'Auswertung HS'!$C29)</f>
        <v>0</v>
      </c>
      <c r="N99" s="2">
        <f>COUNTIFS('Daten Unfälle'!$BL:$BL,"&gt;1000",'Daten Unfälle'!$BL:$BL,"&lt;=2000",'Daten Unfälle'!$BI:$BI,"quer",'Daten Unfälle'!$B:$B,'Auswertung HS'!$B29,'Daten Unfälle'!$M:$M,'Auswertung HS'!$C29)</f>
        <v>0</v>
      </c>
      <c r="O99" s="2">
        <f>COUNTIFS('Daten Unfälle'!$BL:$BL,"&gt;2000",'Daten Unfälle'!$BL:$BL,"&lt;=3000",'Daten Unfälle'!$BI:$BI,"quer",'Daten Unfälle'!$B:$B,'Auswertung HS'!$B29,'Daten Unfälle'!$M:$M,'Auswertung HS'!$C29)</f>
        <v>0</v>
      </c>
      <c r="P99" s="2">
        <f>COUNTIFS('Daten Unfälle'!$BL:$BL,"&gt;3000",'Daten Unfälle'!$BL:$BL,"&lt;=4000",'Daten Unfälle'!$BI:$BI,"quer",'Daten Unfälle'!$B:$B,'Auswertung HS'!$B29,'Daten Unfälle'!$M:$M,'Auswertung HS'!$C29)</f>
        <v>0</v>
      </c>
      <c r="Q99" s="2">
        <f>COUNTIFS('Daten Unfälle'!$BL:$BL,"&gt;4000",'Daten Unfälle'!$BL:$BL,"&lt;=5000",'Daten Unfälle'!$BI:$BI,"quer",'Daten Unfälle'!$B:$B,'Auswertung HS'!$B29,'Daten Unfälle'!$M:$M,'Auswertung HS'!$C29)</f>
        <v>0</v>
      </c>
    </row>
    <row r="100" spans="1:17" hidden="1" x14ac:dyDescent="0.25">
      <c r="A100" s="2" t="s">
        <v>21704</v>
      </c>
      <c r="B100" s="84" t="s">
        <v>87</v>
      </c>
      <c r="C100" s="241" t="s">
        <v>1312</v>
      </c>
      <c r="D100" s="2">
        <f>COUNTIFS('Daten Unfälle'!$BL:$BL,"&lt;=100",'Daten Unfälle'!$BI:$BI,"quer",'Daten Unfälle'!$B:$B,'Auswertung HS'!$B30,'Daten Unfälle'!$M:$M,'Auswertung HS'!$C30)</f>
        <v>0</v>
      </c>
      <c r="E100" s="2">
        <f>COUNTIFS('Daten Unfälle'!$BL:$BL,"&gt;100",'Daten Unfälle'!$BL:$BL,"&lt;=200",'Daten Unfälle'!$BI:$BI,"quer",'Daten Unfälle'!$B:$B,'Auswertung HS'!$B30,'Daten Unfälle'!$M:$M,'Auswertung HS'!$C30)</f>
        <v>0</v>
      </c>
      <c r="F100" s="2">
        <f>COUNTIFS('Daten Unfälle'!$BL:$BL,"&gt;200",'Daten Unfälle'!$BL:$BL,"&lt;=300",'Daten Unfälle'!$BI:$BI,"quer",'Daten Unfälle'!$B:$B,'Auswertung HS'!$B30,'Daten Unfälle'!$M:$M,'Auswertung HS'!$C30)</f>
        <v>0</v>
      </c>
      <c r="G100" s="2">
        <f>COUNTIFS('Daten Unfälle'!$BL:$BL,"&gt;300",'Daten Unfälle'!$BL:$BL,"&lt;=400",'Daten Unfälle'!$BI:$BI,"quer",'Daten Unfälle'!$B:$B,'Auswertung HS'!$B30,'Daten Unfälle'!$M:$M,'Auswertung HS'!$C30)</f>
        <v>0</v>
      </c>
      <c r="H100" s="2">
        <f>COUNTIFS('Daten Unfälle'!$BL:$BL,"&gt;400",'Daten Unfälle'!$BL:$BL,"&lt;=500",'Daten Unfälle'!$BI:$BI,"quer",'Daten Unfälle'!$B:$B,'Auswertung HS'!$B30,'Daten Unfälle'!$M:$M,'Auswertung HS'!$C30)</f>
        <v>0</v>
      </c>
      <c r="I100" s="2">
        <f>COUNTIFS('Daten Unfälle'!$BL:$BL,"&gt;500",'Daten Unfälle'!$BL:$BL,"&lt;=600",'Daten Unfälle'!$BI:$BI,"quer",'Daten Unfälle'!$B:$B,'Auswertung HS'!$B30,'Daten Unfälle'!$M:$M,'Auswertung HS'!$C30)</f>
        <v>0</v>
      </c>
      <c r="J100" s="2">
        <f>COUNTIFS('Daten Unfälle'!$BL:$BL,"&gt;600",'Daten Unfälle'!$BL:$BL,"&lt;=700",'Daten Unfälle'!$BI:$BI,"quer",'Daten Unfälle'!$B:$B,'Auswertung HS'!$B30,'Daten Unfälle'!$M:$M,'Auswertung HS'!$C30)</f>
        <v>0</v>
      </c>
      <c r="K100" s="2">
        <f>COUNTIFS('Daten Unfälle'!$BL:$BL,"&gt;700",'Daten Unfälle'!$BL:$BL,"&lt;=800",'Daten Unfälle'!$BI:$BI,"quer",'Daten Unfälle'!$B:$B,'Auswertung HS'!$B30,'Daten Unfälle'!$M:$M,'Auswertung HS'!$C30)</f>
        <v>0</v>
      </c>
      <c r="L100" s="2">
        <f>COUNTIFS('Daten Unfälle'!$BL:$BL,"&gt;800",'Daten Unfälle'!$BL:$BL,"&lt;=900",'Daten Unfälle'!$BI:$BI,"quer",'Daten Unfälle'!$B:$B,'Auswertung HS'!$B30,'Daten Unfälle'!$M:$M,'Auswertung HS'!$C30)</f>
        <v>0</v>
      </c>
      <c r="M100" s="2">
        <f>COUNTIFS('Daten Unfälle'!$BL:$BL,"&gt;900",'Daten Unfälle'!$BL:$BL,"&lt;=1000",'Daten Unfälle'!$BI:$BI,"quer",'Daten Unfälle'!$B:$B,'Auswertung HS'!$B30,'Daten Unfälle'!$M:$M,'Auswertung HS'!$C30)</f>
        <v>0</v>
      </c>
      <c r="N100" s="2">
        <f>COUNTIFS('Daten Unfälle'!$BL:$BL,"&gt;1000",'Daten Unfälle'!$BL:$BL,"&lt;=2000",'Daten Unfälle'!$BI:$BI,"quer",'Daten Unfälle'!$B:$B,'Auswertung HS'!$B30,'Daten Unfälle'!$M:$M,'Auswertung HS'!$C30)</f>
        <v>0</v>
      </c>
      <c r="O100" s="2">
        <f>COUNTIFS('Daten Unfälle'!$BL:$BL,"&gt;2000",'Daten Unfälle'!$BL:$BL,"&lt;=3000",'Daten Unfälle'!$BI:$BI,"quer",'Daten Unfälle'!$B:$B,'Auswertung HS'!$B30,'Daten Unfälle'!$M:$M,'Auswertung HS'!$C30)</f>
        <v>0</v>
      </c>
      <c r="P100" s="2">
        <f>COUNTIFS('Daten Unfälle'!$BL:$BL,"&gt;3000",'Daten Unfälle'!$BL:$BL,"&lt;=4000",'Daten Unfälle'!$BI:$BI,"quer",'Daten Unfälle'!$B:$B,'Auswertung HS'!$B30,'Daten Unfälle'!$M:$M,'Auswertung HS'!$C30)</f>
        <v>0</v>
      </c>
      <c r="Q100" s="2">
        <f>COUNTIFS('Daten Unfälle'!$BL:$BL,"&gt;4000",'Daten Unfälle'!$BL:$BL,"&lt;=5000",'Daten Unfälle'!$BI:$BI,"quer",'Daten Unfälle'!$B:$B,'Auswertung HS'!$B30,'Daten Unfälle'!$M:$M,'Auswertung HS'!$C30)</f>
        <v>0</v>
      </c>
    </row>
    <row r="101" spans="1:17" hidden="1" x14ac:dyDescent="0.25">
      <c r="A101" s="2" t="s">
        <v>21704</v>
      </c>
      <c r="B101" s="84" t="s">
        <v>87</v>
      </c>
      <c r="C101" s="242" t="s">
        <v>2721</v>
      </c>
      <c r="D101" s="2">
        <f>COUNTIFS('Daten Unfälle'!$BL:$BL,"&lt;=100",'Daten Unfälle'!$BI:$BI,"quer",'Daten Unfälle'!$B:$B,'Auswertung HS'!$B31,'Daten Unfälle'!$M:$M,'Auswertung HS'!$C31)</f>
        <v>0</v>
      </c>
      <c r="E101" s="2">
        <f>COUNTIFS('Daten Unfälle'!$BL:$BL,"&gt;100",'Daten Unfälle'!$BL:$BL,"&lt;=200",'Daten Unfälle'!$BI:$BI,"quer",'Daten Unfälle'!$B:$B,'Auswertung HS'!$B31,'Daten Unfälle'!$M:$M,'Auswertung HS'!$C31)</f>
        <v>0</v>
      </c>
      <c r="F101" s="2">
        <f>COUNTIFS('Daten Unfälle'!$BL:$BL,"&gt;200",'Daten Unfälle'!$BL:$BL,"&lt;=300",'Daten Unfälle'!$BI:$BI,"quer",'Daten Unfälle'!$B:$B,'Auswertung HS'!$B31,'Daten Unfälle'!$M:$M,'Auswertung HS'!$C31)</f>
        <v>0</v>
      </c>
      <c r="G101" s="2">
        <f>COUNTIFS('Daten Unfälle'!$BL:$BL,"&gt;300",'Daten Unfälle'!$BL:$BL,"&lt;=400",'Daten Unfälle'!$BI:$BI,"quer",'Daten Unfälle'!$B:$B,'Auswertung HS'!$B31,'Daten Unfälle'!$M:$M,'Auswertung HS'!$C31)</f>
        <v>0</v>
      </c>
      <c r="H101" s="2">
        <f>COUNTIFS('Daten Unfälle'!$BL:$BL,"&gt;400",'Daten Unfälle'!$BL:$BL,"&lt;=500",'Daten Unfälle'!$BI:$BI,"quer",'Daten Unfälle'!$B:$B,'Auswertung HS'!$B31,'Daten Unfälle'!$M:$M,'Auswertung HS'!$C31)</f>
        <v>0</v>
      </c>
      <c r="I101" s="2">
        <f>COUNTIFS('Daten Unfälle'!$BL:$BL,"&gt;500",'Daten Unfälle'!$BL:$BL,"&lt;=600",'Daten Unfälle'!$BI:$BI,"quer",'Daten Unfälle'!$B:$B,'Auswertung HS'!$B31,'Daten Unfälle'!$M:$M,'Auswertung HS'!$C31)</f>
        <v>0</v>
      </c>
      <c r="J101" s="2">
        <f>COUNTIFS('Daten Unfälle'!$BL:$BL,"&gt;600",'Daten Unfälle'!$BL:$BL,"&lt;=700",'Daten Unfälle'!$BI:$BI,"quer",'Daten Unfälle'!$B:$B,'Auswertung HS'!$B31,'Daten Unfälle'!$M:$M,'Auswertung HS'!$C31)</f>
        <v>0</v>
      </c>
      <c r="K101" s="2">
        <f>COUNTIFS('Daten Unfälle'!$BL:$BL,"&gt;700",'Daten Unfälle'!$BL:$BL,"&lt;=800",'Daten Unfälle'!$BI:$BI,"quer",'Daten Unfälle'!$B:$B,'Auswertung HS'!$B31,'Daten Unfälle'!$M:$M,'Auswertung HS'!$C31)</f>
        <v>0</v>
      </c>
      <c r="L101" s="2">
        <f>COUNTIFS('Daten Unfälle'!$BL:$BL,"&gt;800",'Daten Unfälle'!$BL:$BL,"&lt;=900",'Daten Unfälle'!$BI:$BI,"quer",'Daten Unfälle'!$B:$B,'Auswertung HS'!$B31,'Daten Unfälle'!$M:$M,'Auswertung HS'!$C31)</f>
        <v>0</v>
      </c>
      <c r="M101" s="2">
        <f>COUNTIFS('Daten Unfälle'!$BL:$BL,"&gt;900",'Daten Unfälle'!$BL:$BL,"&lt;=1000",'Daten Unfälle'!$BI:$BI,"quer",'Daten Unfälle'!$B:$B,'Auswertung HS'!$B31,'Daten Unfälle'!$M:$M,'Auswertung HS'!$C31)</f>
        <v>0</v>
      </c>
      <c r="N101" s="2">
        <f>COUNTIFS('Daten Unfälle'!$BL:$BL,"&gt;1000",'Daten Unfälle'!$BL:$BL,"&lt;=2000",'Daten Unfälle'!$BI:$BI,"quer",'Daten Unfälle'!$B:$B,'Auswertung HS'!$B31,'Daten Unfälle'!$M:$M,'Auswertung HS'!$C31)</f>
        <v>0</v>
      </c>
      <c r="O101" s="2">
        <f>COUNTIFS('Daten Unfälle'!$BL:$BL,"&gt;2000",'Daten Unfälle'!$BL:$BL,"&lt;=3000",'Daten Unfälle'!$BI:$BI,"quer",'Daten Unfälle'!$B:$B,'Auswertung HS'!$B31,'Daten Unfälle'!$M:$M,'Auswertung HS'!$C31)</f>
        <v>0</v>
      </c>
      <c r="P101" s="2">
        <f>COUNTIFS('Daten Unfälle'!$BL:$BL,"&gt;3000",'Daten Unfälle'!$BL:$BL,"&lt;=4000",'Daten Unfälle'!$BI:$BI,"quer",'Daten Unfälle'!$B:$B,'Auswertung HS'!$B31,'Daten Unfälle'!$M:$M,'Auswertung HS'!$C31)</f>
        <v>0</v>
      </c>
      <c r="Q101" s="2">
        <f>COUNTIFS('Daten Unfälle'!$BL:$BL,"&gt;4000",'Daten Unfälle'!$BL:$BL,"&lt;=5000",'Daten Unfälle'!$BI:$BI,"quer",'Daten Unfälle'!$B:$B,'Auswertung HS'!$B31,'Daten Unfälle'!$M:$M,'Auswertung HS'!$C31)</f>
        <v>0</v>
      </c>
    </row>
    <row r="102" spans="1:17" hidden="1" x14ac:dyDescent="0.25">
      <c r="A102" s="2" t="s">
        <v>21704</v>
      </c>
      <c r="B102" s="84" t="s">
        <v>87</v>
      </c>
      <c r="C102" s="242" t="s">
        <v>21534</v>
      </c>
      <c r="D102" s="2">
        <f>COUNTIFS('Daten Unfälle'!$BL:$BL,"&lt;=100",'Daten Unfälle'!$BI:$BI,"quer",'Daten Unfälle'!$B:$B,'Auswertung HS'!$B32)</f>
        <v>8</v>
      </c>
      <c r="E102" s="2">
        <f>COUNTIFS('Daten Unfälle'!$BL:$BL,"&gt;100",'Daten Unfälle'!$BL:$BL,"&lt;=200",'Daten Unfälle'!$BI:$BI,"quer",'Daten Unfälle'!$B:$B,'Auswertung HS'!$B32)</f>
        <v>2</v>
      </c>
      <c r="F102" s="2">
        <f>COUNTIFS('Daten Unfälle'!$BL:$BL,"&gt;200",'Daten Unfälle'!$BL:$BL,"&lt;=300",'Daten Unfälle'!$BI:$BI,"quer",'Daten Unfälle'!$B:$B,'Auswertung HS'!$B32)</f>
        <v>3</v>
      </c>
      <c r="G102" s="2">
        <f>COUNTIFS('Daten Unfälle'!$BL:$BL,"&gt;300",'Daten Unfälle'!$BL:$BL,"&lt;=400",'Daten Unfälle'!$BI:$BI,"quer",'Daten Unfälle'!$B:$B,'Auswertung HS'!$B32)</f>
        <v>1</v>
      </c>
      <c r="H102" s="2">
        <f>COUNTIFS('Daten Unfälle'!$BL:$BL,"&gt;400",'Daten Unfälle'!$BL:$BL,"&lt;=500",'Daten Unfälle'!$BI:$BI,"quer",'Daten Unfälle'!$B:$B,'Auswertung HS'!$B32)</f>
        <v>3</v>
      </c>
      <c r="I102" s="2">
        <f>COUNTIFS('Daten Unfälle'!$BL:$BL,"&gt;500",'Daten Unfälle'!$BL:$BL,"&lt;=600",'Daten Unfälle'!$BI:$BI,"quer",'Daten Unfälle'!$B:$B,'Auswertung HS'!$B32)</f>
        <v>4</v>
      </c>
      <c r="J102" s="2">
        <f>COUNTIFS('Daten Unfälle'!$BL:$BL,"&gt;600",'Daten Unfälle'!$BL:$BL,"&lt;=700",'Daten Unfälle'!$BI:$BI,"quer",'Daten Unfälle'!$B:$B,'Auswertung HS'!$B32)</f>
        <v>1</v>
      </c>
      <c r="K102" s="2">
        <f>COUNTIFS('Daten Unfälle'!$BL:$BL,"&gt;700",'Daten Unfälle'!$BL:$BL,"&lt;=800",'Daten Unfälle'!$BI:$BI,"quer",'Daten Unfälle'!$B:$B,'Auswertung HS'!$B32)</f>
        <v>2</v>
      </c>
      <c r="L102" s="2">
        <f>COUNTIFS('Daten Unfälle'!$BL:$BL,"&gt;800",'Daten Unfälle'!$BL:$BL,"&lt;=900",'Daten Unfälle'!$BI:$BI,"quer",'Daten Unfälle'!$B:$B,'Auswertung HS'!$B32)</f>
        <v>1</v>
      </c>
      <c r="M102" s="2">
        <f>COUNTIFS('Daten Unfälle'!$BL:$BL,"&gt;900",'Daten Unfälle'!$BL:$BL,"&lt;=1000",'Daten Unfälle'!$BI:$BI,"quer",'Daten Unfälle'!$B:$B,'Auswertung HS'!$B32)</f>
        <v>0</v>
      </c>
      <c r="N102" s="2">
        <f>COUNTIFS('Daten Unfälle'!$BL:$BL,"&gt;1000",'Daten Unfälle'!$BL:$BL,"&lt;=2000",'Daten Unfälle'!$BI:$BI,"quer",'Daten Unfälle'!$B:$B,'Auswertung HS'!$B32)</f>
        <v>5</v>
      </c>
      <c r="O102" s="2">
        <f>COUNTIFS('Daten Unfälle'!$BL:$BL,"&gt;2000",'Daten Unfälle'!$BL:$BL,"&lt;=3000",'Daten Unfälle'!$BI:$BI,"quer",'Daten Unfälle'!$B:$B,'Auswertung HS'!$B32)</f>
        <v>1</v>
      </c>
      <c r="P102" s="2">
        <f>COUNTIFS('Daten Unfälle'!$BL:$BL,"&gt;3000",'Daten Unfälle'!$BL:$BL,"&lt;=4000",'Daten Unfälle'!$BI:$BI,"quer",'Daten Unfälle'!$B:$B,'Auswertung HS'!$B32)</f>
        <v>0</v>
      </c>
      <c r="Q102" s="2">
        <f>COUNTIFS('Daten Unfälle'!$BL:$BL,"&gt;4000",'Daten Unfälle'!$BL:$BL,"&lt;=5000",'Daten Unfälle'!$BI:$BI,"quer",'Daten Unfälle'!$B:$B,'Auswertung HS'!$B32)</f>
        <v>0</v>
      </c>
    </row>
    <row r="103" spans="1:17" hidden="1" x14ac:dyDescent="0.25">
      <c r="A103" s="2" t="s">
        <v>21704</v>
      </c>
      <c r="B103" s="84" t="s">
        <v>190</v>
      </c>
      <c r="C103" s="2" t="s">
        <v>74</v>
      </c>
      <c r="D103" s="2">
        <f>COUNTIFS('Daten Unfälle'!$BL:$BL,"&lt;=100",'Daten Unfälle'!$BI:$BI,"quer",'Daten Unfälle'!$B:$B,'Auswertung HS'!$B33,'Daten Unfälle'!$M:$M,'Auswertung HS'!$C33)</f>
        <v>0</v>
      </c>
      <c r="E103" s="2">
        <f>COUNTIFS('Daten Unfälle'!$BL:$BL,"&gt;100",'Daten Unfälle'!$BL:$BL,"&lt;=200",'Daten Unfälle'!$BI:$BI,"quer",'Daten Unfälle'!$B:$B,'Auswertung HS'!$B33,'Daten Unfälle'!$M:$M,'Auswertung HS'!$C33)</f>
        <v>0</v>
      </c>
      <c r="F103" s="2">
        <f>COUNTIFS('Daten Unfälle'!$BL:$BL,"&gt;200",'Daten Unfälle'!$BL:$BL,"&lt;=300",'Daten Unfälle'!$BI:$BI,"quer",'Daten Unfälle'!$B:$B,'Auswertung HS'!$B33,'Daten Unfälle'!$M:$M,'Auswertung HS'!$C33)</f>
        <v>0</v>
      </c>
      <c r="G103" s="2">
        <f>COUNTIFS('Daten Unfälle'!$BL:$BL,"&gt;300",'Daten Unfälle'!$BL:$BL,"&lt;=400",'Daten Unfälle'!$BI:$BI,"quer",'Daten Unfälle'!$B:$B,'Auswertung HS'!$B33,'Daten Unfälle'!$M:$M,'Auswertung HS'!$C33)</f>
        <v>0</v>
      </c>
      <c r="H103" s="2">
        <f>COUNTIFS('Daten Unfälle'!$BL:$BL,"&gt;400",'Daten Unfälle'!$BL:$BL,"&lt;=500",'Daten Unfälle'!$BI:$BI,"quer",'Daten Unfälle'!$B:$B,'Auswertung HS'!$B33,'Daten Unfälle'!$M:$M,'Auswertung HS'!$C33)</f>
        <v>0</v>
      </c>
      <c r="I103" s="2">
        <f>COUNTIFS('Daten Unfälle'!$BL:$BL,"&gt;500",'Daten Unfälle'!$BL:$BL,"&lt;=600",'Daten Unfälle'!$BI:$BI,"quer",'Daten Unfälle'!$B:$B,'Auswertung HS'!$B33,'Daten Unfälle'!$M:$M,'Auswertung HS'!$C33)</f>
        <v>0</v>
      </c>
      <c r="J103" s="2">
        <f>COUNTIFS('Daten Unfälle'!$BL:$BL,"&gt;600",'Daten Unfälle'!$BL:$BL,"&lt;=700",'Daten Unfälle'!$BI:$BI,"quer",'Daten Unfälle'!$B:$B,'Auswertung HS'!$B33,'Daten Unfälle'!$M:$M,'Auswertung HS'!$C33)</f>
        <v>0</v>
      </c>
      <c r="K103" s="2">
        <f>COUNTIFS('Daten Unfälle'!$BL:$BL,"&gt;700",'Daten Unfälle'!$BL:$BL,"&lt;=800",'Daten Unfälle'!$BI:$BI,"quer",'Daten Unfälle'!$B:$B,'Auswertung HS'!$B33,'Daten Unfälle'!$M:$M,'Auswertung HS'!$C33)</f>
        <v>0</v>
      </c>
      <c r="L103" s="2">
        <f>COUNTIFS('Daten Unfälle'!$BL:$BL,"&gt;800",'Daten Unfälle'!$BL:$BL,"&lt;=900",'Daten Unfälle'!$BI:$BI,"quer",'Daten Unfälle'!$B:$B,'Auswertung HS'!$B33,'Daten Unfälle'!$M:$M,'Auswertung HS'!$C33)</f>
        <v>0</v>
      </c>
      <c r="M103" s="2">
        <f>COUNTIFS('Daten Unfälle'!$BL:$BL,"&gt;900",'Daten Unfälle'!$BL:$BL,"&lt;=1000",'Daten Unfälle'!$BI:$BI,"quer",'Daten Unfälle'!$B:$B,'Auswertung HS'!$B33,'Daten Unfälle'!$M:$M,'Auswertung HS'!$C33)</f>
        <v>0</v>
      </c>
      <c r="N103" s="2">
        <f>COUNTIFS('Daten Unfälle'!$BL:$BL,"&gt;1000",'Daten Unfälle'!$BL:$BL,"&lt;=2000",'Daten Unfälle'!$BI:$BI,"quer",'Daten Unfälle'!$B:$B,'Auswertung HS'!$B33,'Daten Unfälle'!$M:$M,'Auswertung HS'!$C33)</f>
        <v>2</v>
      </c>
      <c r="O103" s="2">
        <f>COUNTIFS('Daten Unfälle'!$BL:$BL,"&gt;2000",'Daten Unfälle'!$BL:$BL,"&lt;=3000",'Daten Unfälle'!$BI:$BI,"quer",'Daten Unfälle'!$B:$B,'Auswertung HS'!$B33,'Daten Unfälle'!$M:$M,'Auswertung HS'!$C33)</f>
        <v>0</v>
      </c>
      <c r="P103" s="2">
        <f>COUNTIFS('Daten Unfälle'!$BL:$BL,"&gt;3000",'Daten Unfälle'!$BL:$BL,"&lt;=4000",'Daten Unfälle'!$BI:$BI,"quer",'Daten Unfälle'!$B:$B,'Auswertung HS'!$B33,'Daten Unfälle'!$M:$M,'Auswertung HS'!$C33)</f>
        <v>0</v>
      </c>
      <c r="Q103" s="2">
        <f>COUNTIFS('Daten Unfälle'!$BL:$BL,"&gt;4000",'Daten Unfälle'!$BL:$BL,"&lt;=5000",'Daten Unfälle'!$BI:$BI,"quer",'Daten Unfälle'!$B:$B,'Auswertung HS'!$B33,'Daten Unfälle'!$M:$M,'Auswertung HS'!$C33)</f>
        <v>0</v>
      </c>
    </row>
    <row r="104" spans="1:17" hidden="1" x14ac:dyDescent="0.25">
      <c r="A104" s="2" t="s">
        <v>21704</v>
      </c>
      <c r="B104" s="84" t="s">
        <v>190</v>
      </c>
      <c r="C104" s="2" t="s">
        <v>100</v>
      </c>
      <c r="D104" s="2">
        <f>COUNTIFS('Daten Unfälle'!$BL:$BL,"&lt;=100",'Daten Unfälle'!$BI:$BI,"quer",'Daten Unfälle'!$B:$B,'Auswertung HS'!$B34,'Daten Unfälle'!$M:$M,'Auswertung HS'!$C34)</f>
        <v>0</v>
      </c>
      <c r="E104" s="2">
        <f>COUNTIFS('Daten Unfälle'!$BL:$BL,"&gt;100",'Daten Unfälle'!$BL:$BL,"&lt;=200",'Daten Unfälle'!$BI:$BI,"quer",'Daten Unfälle'!$B:$B,'Auswertung HS'!$B34,'Daten Unfälle'!$M:$M,'Auswertung HS'!$C34)</f>
        <v>0</v>
      </c>
      <c r="F104" s="2">
        <f>COUNTIFS('Daten Unfälle'!$BL:$BL,"&gt;200",'Daten Unfälle'!$BL:$BL,"&lt;=300",'Daten Unfälle'!$BI:$BI,"quer",'Daten Unfälle'!$B:$B,'Auswertung HS'!$B34,'Daten Unfälle'!$M:$M,'Auswertung HS'!$C34)</f>
        <v>0</v>
      </c>
      <c r="G104" s="2">
        <f>COUNTIFS('Daten Unfälle'!$BL:$BL,"&gt;300",'Daten Unfälle'!$BL:$BL,"&lt;=400",'Daten Unfälle'!$BI:$BI,"quer",'Daten Unfälle'!$B:$B,'Auswertung HS'!$B34,'Daten Unfälle'!$M:$M,'Auswertung HS'!$C34)</f>
        <v>0</v>
      </c>
      <c r="H104" s="2">
        <f>COUNTIFS('Daten Unfälle'!$BL:$BL,"&gt;400",'Daten Unfälle'!$BL:$BL,"&lt;=500",'Daten Unfälle'!$BI:$BI,"quer",'Daten Unfälle'!$B:$B,'Auswertung HS'!$B34,'Daten Unfälle'!$M:$M,'Auswertung HS'!$C34)</f>
        <v>0</v>
      </c>
      <c r="I104" s="2">
        <f>COUNTIFS('Daten Unfälle'!$BL:$BL,"&gt;500",'Daten Unfälle'!$BL:$BL,"&lt;=600",'Daten Unfälle'!$BI:$BI,"quer",'Daten Unfälle'!$B:$B,'Auswertung HS'!$B34,'Daten Unfälle'!$M:$M,'Auswertung HS'!$C34)</f>
        <v>0</v>
      </c>
      <c r="J104" s="2">
        <f>COUNTIFS('Daten Unfälle'!$BL:$BL,"&gt;600",'Daten Unfälle'!$BL:$BL,"&lt;=700",'Daten Unfälle'!$BI:$BI,"quer",'Daten Unfälle'!$B:$B,'Auswertung HS'!$B34,'Daten Unfälle'!$M:$M,'Auswertung HS'!$C34)</f>
        <v>0</v>
      </c>
      <c r="K104" s="2">
        <f>COUNTIFS('Daten Unfälle'!$BL:$BL,"&gt;700",'Daten Unfälle'!$BL:$BL,"&lt;=800",'Daten Unfälle'!$BI:$BI,"quer",'Daten Unfälle'!$B:$B,'Auswertung HS'!$B34,'Daten Unfälle'!$M:$M,'Auswertung HS'!$C34)</f>
        <v>0</v>
      </c>
      <c r="L104" s="2">
        <f>COUNTIFS('Daten Unfälle'!$BL:$BL,"&gt;800",'Daten Unfälle'!$BL:$BL,"&lt;=900",'Daten Unfälle'!$BI:$BI,"quer",'Daten Unfälle'!$B:$B,'Auswertung HS'!$B34,'Daten Unfälle'!$M:$M,'Auswertung HS'!$C34)</f>
        <v>0</v>
      </c>
      <c r="M104" s="2">
        <f>COUNTIFS('Daten Unfälle'!$BL:$BL,"&gt;900",'Daten Unfälle'!$BL:$BL,"&lt;=1000",'Daten Unfälle'!$BI:$BI,"quer",'Daten Unfälle'!$B:$B,'Auswertung HS'!$B34,'Daten Unfälle'!$M:$M,'Auswertung HS'!$C34)</f>
        <v>0</v>
      </c>
      <c r="N104" s="2">
        <f>COUNTIFS('Daten Unfälle'!$BL:$BL,"&gt;1000",'Daten Unfälle'!$BL:$BL,"&lt;=2000",'Daten Unfälle'!$BI:$BI,"quer",'Daten Unfälle'!$B:$B,'Auswertung HS'!$B34,'Daten Unfälle'!$M:$M,'Auswertung HS'!$C34)</f>
        <v>0</v>
      </c>
      <c r="O104" s="2">
        <f>COUNTIFS('Daten Unfälle'!$BL:$BL,"&gt;2000",'Daten Unfälle'!$BL:$BL,"&lt;=3000",'Daten Unfälle'!$BI:$BI,"quer",'Daten Unfälle'!$B:$B,'Auswertung HS'!$B34,'Daten Unfälle'!$M:$M,'Auswertung HS'!$C34)</f>
        <v>0</v>
      </c>
      <c r="P104" s="2">
        <f>COUNTIFS('Daten Unfälle'!$BL:$BL,"&gt;3000",'Daten Unfälle'!$BL:$BL,"&lt;=4000",'Daten Unfälle'!$BI:$BI,"quer",'Daten Unfälle'!$B:$B,'Auswertung HS'!$B34,'Daten Unfälle'!$M:$M,'Auswertung HS'!$C34)</f>
        <v>0</v>
      </c>
      <c r="Q104" s="2">
        <f>COUNTIFS('Daten Unfälle'!$BL:$BL,"&gt;4000",'Daten Unfälle'!$BL:$BL,"&lt;=5000",'Daten Unfälle'!$BI:$BI,"quer",'Daten Unfälle'!$B:$B,'Auswertung HS'!$B34,'Daten Unfälle'!$M:$M,'Auswertung HS'!$C34)</f>
        <v>0</v>
      </c>
    </row>
    <row r="105" spans="1:17" hidden="1" x14ac:dyDescent="0.25">
      <c r="A105" s="2" t="s">
        <v>21704</v>
      </c>
      <c r="B105" s="84" t="s">
        <v>190</v>
      </c>
      <c r="C105" s="2" t="s">
        <v>115</v>
      </c>
      <c r="D105" s="2">
        <f>COUNTIFS('Daten Unfälle'!$BL:$BL,"&lt;=100",'Daten Unfälle'!$BI:$BI,"quer",'Daten Unfälle'!$B:$B,'Auswertung HS'!$B35,'Daten Unfälle'!$M:$M,'Auswertung HS'!$C35)</f>
        <v>0</v>
      </c>
      <c r="E105" s="2">
        <f>COUNTIFS('Daten Unfälle'!$BL:$BL,"&gt;100",'Daten Unfälle'!$BL:$BL,"&lt;=200",'Daten Unfälle'!$BI:$BI,"quer",'Daten Unfälle'!$B:$B,'Auswertung HS'!$B35,'Daten Unfälle'!$M:$M,'Auswertung HS'!$C35)</f>
        <v>0</v>
      </c>
      <c r="F105" s="2">
        <f>COUNTIFS('Daten Unfälle'!$BL:$BL,"&gt;200",'Daten Unfälle'!$BL:$BL,"&lt;=300",'Daten Unfälle'!$BI:$BI,"quer",'Daten Unfälle'!$B:$B,'Auswertung HS'!$B35,'Daten Unfälle'!$M:$M,'Auswertung HS'!$C35)</f>
        <v>0</v>
      </c>
      <c r="G105" s="2">
        <f>COUNTIFS('Daten Unfälle'!$BL:$BL,"&gt;300",'Daten Unfälle'!$BL:$BL,"&lt;=400",'Daten Unfälle'!$BI:$BI,"quer",'Daten Unfälle'!$B:$B,'Auswertung HS'!$B35,'Daten Unfälle'!$M:$M,'Auswertung HS'!$C35)</f>
        <v>0</v>
      </c>
      <c r="H105" s="2">
        <f>COUNTIFS('Daten Unfälle'!$BL:$BL,"&gt;400",'Daten Unfälle'!$BL:$BL,"&lt;=500",'Daten Unfälle'!$BI:$BI,"quer",'Daten Unfälle'!$B:$B,'Auswertung HS'!$B35,'Daten Unfälle'!$M:$M,'Auswertung HS'!$C35)</f>
        <v>0</v>
      </c>
      <c r="I105" s="2">
        <f>COUNTIFS('Daten Unfälle'!$BL:$BL,"&gt;500",'Daten Unfälle'!$BL:$BL,"&lt;=600",'Daten Unfälle'!$BI:$BI,"quer",'Daten Unfälle'!$B:$B,'Auswertung HS'!$B35,'Daten Unfälle'!$M:$M,'Auswertung HS'!$C35)</f>
        <v>0</v>
      </c>
      <c r="J105" s="2">
        <f>COUNTIFS('Daten Unfälle'!$BL:$BL,"&gt;600",'Daten Unfälle'!$BL:$BL,"&lt;=700",'Daten Unfälle'!$BI:$BI,"quer",'Daten Unfälle'!$B:$B,'Auswertung HS'!$B35,'Daten Unfälle'!$M:$M,'Auswertung HS'!$C35)</f>
        <v>0</v>
      </c>
      <c r="K105" s="2">
        <f>COUNTIFS('Daten Unfälle'!$BL:$BL,"&gt;700",'Daten Unfälle'!$BL:$BL,"&lt;=800",'Daten Unfälle'!$BI:$BI,"quer",'Daten Unfälle'!$B:$B,'Auswertung HS'!$B35,'Daten Unfälle'!$M:$M,'Auswertung HS'!$C35)</f>
        <v>0</v>
      </c>
      <c r="L105" s="2">
        <f>COUNTIFS('Daten Unfälle'!$BL:$BL,"&gt;800",'Daten Unfälle'!$BL:$BL,"&lt;=900",'Daten Unfälle'!$BI:$BI,"quer",'Daten Unfälle'!$B:$B,'Auswertung HS'!$B35,'Daten Unfälle'!$M:$M,'Auswertung HS'!$C35)</f>
        <v>0</v>
      </c>
      <c r="M105" s="2">
        <f>COUNTIFS('Daten Unfälle'!$BL:$BL,"&gt;900",'Daten Unfälle'!$BL:$BL,"&lt;=1000",'Daten Unfälle'!$BI:$BI,"quer",'Daten Unfälle'!$B:$B,'Auswertung HS'!$B35,'Daten Unfälle'!$M:$M,'Auswertung HS'!$C35)</f>
        <v>0</v>
      </c>
      <c r="N105" s="2">
        <f>COUNTIFS('Daten Unfälle'!$BL:$BL,"&gt;1000",'Daten Unfälle'!$BL:$BL,"&lt;=2000",'Daten Unfälle'!$BI:$BI,"quer",'Daten Unfälle'!$B:$B,'Auswertung HS'!$B35,'Daten Unfälle'!$M:$M,'Auswertung HS'!$C35)</f>
        <v>0</v>
      </c>
      <c r="O105" s="2">
        <f>COUNTIFS('Daten Unfälle'!$BL:$BL,"&gt;2000",'Daten Unfälle'!$BL:$BL,"&lt;=3000",'Daten Unfälle'!$BI:$BI,"quer",'Daten Unfälle'!$B:$B,'Auswertung HS'!$B35,'Daten Unfälle'!$M:$M,'Auswertung HS'!$C35)</f>
        <v>0</v>
      </c>
      <c r="P105" s="2">
        <f>COUNTIFS('Daten Unfälle'!$BL:$BL,"&gt;3000",'Daten Unfälle'!$BL:$BL,"&lt;=4000",'Daten Unfälle'!$BI:$BI,"quer",'Daten Unfälle'!$B:$B,'Auswertung HS'!$B35,'Daten Unfälle'!$M:$M,'Auswertung HS'!$C35)</f>
        <v>0</v>
      </c>
      <c r="Q105" s="2">
        <f>COUNTIFS('Daten Unfälle'!$BL:$BL,"&gt;4000",'Daten Unfälle'!$BL:$BL,"&lt;=5000",'Daten Unfälle'!$BI:$BI,"quer",'Daten Unfälle'!$B:$B,'Auswertung HS'!$B35,'Daten Unfälle'!$M:$M,'Auswertung HS'!$C35)</f>
        <v>0</v>
      </c>
    </row>
    <row r="106" spans="1:17" hidden="1" x14ac:dyDescent="0.25">
      <c r="A106" s="2" t="s">
        <v>21704</v>
      </c>
      <c r="B106" s="84" t="s">
        <v>190</v>
      </c>
      <c r="C106" s="2" t="s">
        <v>208</v>
      </c>
      <c r="D106" s="2">
        <f>COUNTIFS('Daten Unfälle'!$BL:$BL,"&lt;=100",'Daten Unfälle'!$BI:$BI,"quer",'Daten Unfälle'!$B:$B,'Auswertung HS'!$B36,'Daten Unfälle'!$M:$M,'Auswertung HS'!$C36)</f>
        <v>0</v>
      </c>
      <c r="E106" s="2">
        <f>COUNTIFS('Daten Unfälle'!$BL:$BL,"&gt;100",'Daten Unfälle'!$BL:$BL,"&lt;=200",'Daten Unfälle'!$BI:$BI,"quer",'Daten Unfälle'!$B:$B,'Auswertung HS'!$B36,'Daten Unfälle'!$M:$M,'Auswertung HS'!$C36)</f>
        <v>0</v>
      </c>
      <c r="F106" s="2">
        <f>COUNTIFS('Daten Unfälle'!$BL:$BL,"&gt;200",'Daten Unfälle'!$BL:$BL,"&lt;=300",'Daten Unfälle'!$BI:$BI,"quer",'Daten Unfälle'!$B:$B,'Auswertung HS'!$B36,'Daten Unfälle'!$M:$M,'Auswertung HS'!$C36)</f>
        <v>0</v>
      </c>
      <c r="G106" s="2">
        <f>COUNTIFS('Daten Unfälle'!$BL:$BL,"&gt;300",'Daten Unfälle'!$BL:$BL,"&lt;=400",'Daten Unfälle'!$BI:$BI,"quer",'Daten Unfälle'!$B:$B,'Auswertung HS'!$B36,'Daten Unfälle'!$M:$M,'Auswertung HS'!$C36)</f>
        <v>0</v>
      </c>
      <c r="H106" s="2">
        <f>COUNTIFS('Daten Unfälle'!$BL:$BL,"&gt;400",'Daten Unfälle'!$BL:$BL,"&lt;=500",'Daten Unfälle'!$BI:$BI,"quer",'Daten Unfälle'!$B:$B,'Auswertung HS'!$B36,'Daten Unfälle'!$M:$M,'Auswertung HS'!$C36)</f>
        <v>0</v>
      </c>
      <c r="I106" s="2">
        <f>COUNTIFS('Daten Unfälle'!$BL:$BL,"&gt;500",'Daten Unfälle'!$BL:$BL,"&lt;=600",'Daten Unfälle'!$BI:$BI,"quer",'Daten Unfälle'!$B:$B,'Auswertung HS'!$B36,'Daten Unfälle'!$M:$M,'Auswertung HS'!$C36)</f>
        <v>0</v>
      </c>
      <c r="J106" s="2">
        <f>COUNTIFS('Daten Unfälle'!$BL:$BL,"&gt;600",'Daten Unfälle'!$BL:$BL,"&lt;=700",'Daten Unfälle'!$BI:$BI,"quer",'Daten Unfälle'!$B:$B,'Auswertung HS'!$B36,'Daten Unfälle'!$M:$M,'Auswertung HS'!$C36)</f>
        <v>0</v>
      </c>
      <c r="K106" s="2">
        <f>COUNTIFS('Daten Unfälle'!$BL:$BL,"&gt;700",'Daten Unfälle'!$BL:$BL,"&lt;=800",'Daten Unfälle'!$BI:$BI,"quer",'Daten Unfälle'!$B:$B,'Auswertung HS'!$B36,'Daten Unfälle'!$M:$M,'Auswertung HS'!$C36)</f>
        <v>0</v>
      </c>
      <c r="L106" s="2">
        <f>COUNTIFS('Daten Unfälle'!$BL:$BL,"&gt;800",'Daten Unfälle'!$BL:$BL,"&lt;=900",'Daten Unfälle'!$BI:$BI,"quer",'Daten Unfälle'!$B:$B,'Auswertung HS'!$B36,'Daten Unfälle'!$M:$M,'Auswertung HS'!$C36)</f>
        <v>0</v>
      </c>
      <c r="M106" s="2">
        <f>COUNTIFS('Daten Unfälle'!$BL:$BL,"&gt;900",'Daten Unfälle'!$BL:$BL,"&lt;=1000",'Daten Unfälle'!$BI:$BI,"quer",'Daten Unfälle'!$B:$B,'Auswertung HS'!$B36,'Daten Unfälle'!$M:$M,'Auswertung HS'!$C36)</f>
        <v>0</v>
      </c>
      <c r="N106" s="2">
        <f>COUNTIFS('Daten Unfälle'!$BL:$BL,"&gt;1000",'Daten Unfälle'!$BL:$BL,"&lt;=2000",'Daten Unfälle'!$BI:$BI,"quer",'Daten Unfälle'!$B:$B,'Auswertung HS'!$B36,'Daten Unfälle'!$M:$M,'Auswertung HS'!$C36)</f>
        <v>0</v>
      </c>
      <c r="O106" s="2">
        <f>COUNTIFS('Daten Unfälle'!$BL:$BL,"&gt;2000",'Daten Unfälle'!$BL:$BL,"&lt;=3000",'Daten Unfälle'!$BI:$BI,"quer",'Daten Unfälle'!$B:$B,'Auswertung HS'!$B36,'Daten Unfälle'!$M:$M,'Auswertung HS'!$C36)</f>
        <v>0</v>
      </c>
      <c r="P106" s="2">
        <f>COUNTIFS('Daten Unfälle'!$BL:$BL,"&gt;3000",'Daten Unfälle'!$BL:$BL,"&lt;=4000",'Daten Unfälle'!$BI:$BI,"quer",'Daten Unfälle'!$B:$B,'Auswertung HS'!$B36,'Daten Unfälle'!$M:$M,'Auswertung HS'!$C36)</f>
        <v>0</v>
      </c>
      <c r="Q106" s="2">
        <f>COUNTIFS('Daten Unfälle'!$BL:$BL,"&gt;4000",'Daten Unfälle'!$BL:$BL,"&lt;=5000",'Daten Unfälle'!$BI:$BI,"quer",'Daten Unfälle'!$B:$B,'Auswertung HS'!$B36,'Daten Unfälle'!$M:$M,'Auswertung HS'!$C36)</f>
        <v>0</v>
      </c>
    </row>
    <row r="107" spans="1:17" hidden="1" x14ac:dyDescent="0.25">
      <c r="A107" s="2" t="s">
        <v>21704</v>
      </c>
      <c r="B107" s="84" t="s">
        <v>190</v>
      </c>
      <c r="C107" s="2" t="s">
        <v>354</v>
      </c>
      <c r="D107" s="2">
        <f>COUNTIFS('Daten Unfälle'!$BL:$BL,"&lt;=100",'Daten Unfälle'!$BI:$BI,"quer",'Daten Unfälle'!$B:$B,'Auswertung HS'!$B37,'Daten Unfälle'!$M:$M,'Auswertung HS'!$C37)</f>
        <v>0</v>
      </c>
      <c r="E107" s="2">
        <f>COUNTIFS('Daten Unfälle'!$BL:$BL,"&gt;100",'Daten Unfälle'!$BL:$BL,"&lt;=200",'Daten Unfälle'!$BI:$BI,"quer",'Daten Unfälle'!$B:$B,'Auswertung HS'!$B37,'Daten Unfälle'!$M:$M,'Auswertung HS'!$C37)</f>
        <v>0</v>
      </c>
      <c r="F107" s="2">
        <f>COUNTIFS('Daten Unfälle'!$BL:$BL,"&gt;200",'Daten Unfälle'!$BL:$BL,"&lt;=300",'Daten Unfälle'!$BI:$BI,"quer",'Daten Unfälle'!$B:$B,'Auswertung HS'!$B37,'Daten Unfälle'!$M:$M,'Auswertung HS'!$C37)</f>
        <v>0</v>
      </c>
      <c r="G107" s="2">
        <f>COUNTIFS('Daten Unfälle'!$BL:$BL,"&gt;300",'Daten Unfälle'!$BL:$BL,"&lt;=400",'Daten Unfälle'!$BI:$BI,"quer",'Daten Unfälle'!$B:$B,'Auswertung HS'!$B37,'Daten Unfälle'!$M:$M,'Auswertung HS'!$C37)</f>
        <v>0</v>
      </c>
      <c r="H107" s="2">
        <f>COUNTIFS('Daten Unfälle'!$BL:$BL,"&gt;400",'Daten Unfälle'!$BL:$BL,"&lt;=500",'Daten Unfälle'!$BI:$BI,"quer",'Daten Unfälle'!$B:$B,'Auswertung HS'!$B37,'Daten Unfälle'!$M:$M,'Auswertung HS'!$C37)</f>
        <v>0</v>
      </c>
      <c r="I107" s="2">
        <f>COUNTIFS('Daten Unfälle'!$BL:$BL,"&gt;500",'Daten Unfälle'!$BL:$BL,"&lt;=600",'Daten Unfälle'!$BI:$BI,"quer",'Daten Unfälle'!$B:$B,'Auswertung HS'!$B37,'Daten Unfälle'!$M:$M,'Auswertung HS'!$C37)</f>
        <v>0</v>
      </c>
      <c r="J107" s="2">
        <f>COUNTIFS('Daten Unfälle'!$BL:$BL,"&gt;600",'Daten Unfälle'!$BL:$BL,"&lt;=700",'Daten Unfälle'!$BI:$BI,"quer",'Daten Unfälle'!$B:$B,'Auswertung HS'!$B37,'Daten Unfälle'!$M:$M,'Auswertung HS'!$C37)</f>
        <v>0</v>
      </c>
      <c r="K107" s="2">
        <f>COUNTIFS('Daten Unfälle'!$BL:$BL,"&gt;700",'Daten Unfälle'!$BL:$BL,"&lt;=800",'Daten Unfälle'!$BI:$BI,"quer",'Daten Unfälle'!$B:$B,'Auswertung HS'!$B37,'Daten Unfälle'!$M:$M,'Auswertung HS'!$C37)</f>
        <v>0</v>
      </c>
      <c r="L107" s="2">
        <f>COUNTIFS('Daten Unfälle'!$BL:$BL,"&gt;800",'Daten Unfälle'!$BL:$BL,"&lt;=900",'Daten Unfälle'!$BI:$BI,"quer",'Daten Unfälle'!$B:$B,'Auswertung HS'!$B37,'Daten Unfälle'!$M:$M,'Auswertung HS'!$C37)</f>
        <v>0</v>
      </c>
      <c r="M107" s="2">
        <f>COUNTIFS('Daten Unfälle'!$BL:$BL,"&gt;900",'Daten Unfälle'!$BL:$BL,"&lt;=1000",'Daten Unfälle'!$BI:$BI,"quer",'Daten Unfälle'!$B:$B,'Auswertung HS'!$B37,'Daten Unfälle'!$M:$M,'Auswertung HS'!$C37)</f>
        <v>0</v>
      </c>
      <c r="N107" s="2">
        <f>COUNTIFS('Daten Unfälle'!$BL:$BL,"&gt;1000",'Daten Unfälle'!$BL:$BL,"&lt;=2000",'Daten Unfälle'!$BI:$BI,"quer",'Daten Unfälle'!$B:$B,'Auswertung HS'!$B37,'Daten Unfälle'!$M:$M,'Auswertung HS'!$C37)</f>
        <v>0</v>
      </c>
      <c r="O107" s="2">
        <f>COUNTIFS('Daten Unfälle'!$BL:$BL,"&gt;2000",'Daten Unfälle'!$BL:$BL,"&lt;=3000",'Daten Unfälle'!$BI:$BI,"quer",'Daten Unfälle'!$B:$B,'Auswertung HS'!$B37,'Daten Unfälle'!$M:$M,'Auswertung HS'!$C37)</f>
        <v>0</v>
      </c>
      <c r="P107" s="2">
        <f>COUNTIFS('Daten Unfälle'!$BL:$BL,"&gt;3000",'Daten Unfälle'!$BL:$BL,"&lt;=4000",'Daten Unfälle'!$BI:$BI,"quer",'Daten Unfälle'!$B:$B,'Auswertung HS'!$B37,'Daten Unfälle'!$M:$M,'Auswertung HS'!$C37)</f>
        <v>0</v>
      </c>
      <c r="Q107" s="2">
        <f>COUNTIFS('Daten Unfälle'!$BL:$BL,"&gt;4000",'Daten Unfälle'!$BL:$BL,"&lt;=5000",'Daten Unfälle'!$BI:$BI,"quer",'Daten Unfälle'!$B:$B,'Auswertung HS'!$B37,'Daten Unfälle'!$M:$M,'Auswertung HS'!$C37)</f>
        <v>0</v>
      </c>
    </row>
    <row r="108" spans="1:17" hidden="1" x14ac:dyDescent="0.25">
      <c r="A108" s="2" t="s">
        <v>21704</v>
      </c>
      <c r="B108" s="84" t="s">
        <v>190</v>
      </c>
      <c r="C108" s="17" t="s">
        <v>139</v>
      </c>
      <c r="D108" s="2">
        <f>COUNTIFS('Daten Unfälle'!$BL:$BL,"&lt;=100",'Daten Unfälle'!$BI:$BI,"quer",'Daten Unfälle'!$B:$B,'Auswertung HS'!$B38,'Daten Unfälle'!$M:$M,'Auswertung HS'!$C38)</f>
        <v>0</v>
      </c>
      <c r="E108" s="2">
        <f>COUNTIFS('Daten Unfälle'!$BL:$BL,"&gt;100",'Daten Unfälle'!$BL:$BL,"&lt;=200",'Daten Unfälle'!$BI:$BI,"quer",'Daten Unfälle'!$B:$B,'Auswertung HS'!$B38,'Daten Unfälle'!$M:$M,'Auswertung HS'!$C38)</f>
        <v>0</v>
      </c>
      <c r="F108" s="2">
        <f>COUNTIFS('Daten Unfälle'!$BL:$BL,"&gt;200",'Daten Unfälle'!$BL:$BL,"&lt;=300",'Daten Unfälle'!$BI:$BI,"quer",'Daten Unfälle'!$B:$B,'Auswertung HS'!$B38,'Daten Unfälle'!$M:$M,'Auswertung HS'!$C38)</f>
        <v>0</v>
      </c>
      <c r="G108" s="2">
        <f>COUNTIFS('Daten Unfälle'!$BL:$BL,"&gt;300",'Daten Unfälle'!$BL:$BL,"&lt;=400",'Daten Unfälle'!$BI:$BI,"quer",'Daten Unfälle'!$B:$B,'Auswertung HS'!$B38,'Daten Unfälle'!$M:$M,'Auswertung HS'!$C38)</f>
        <v>0</v>
      </c>
      <c r="H108" s="2">
        <f>COUNTIFS('Daten Unfälle'!$BL:$BL,"&gt;400",'Daten Unfälle'!$BL:$BL,"&lt;=500",'Daten Unfälle'!$BI:$BI,"quer",'Daten Unfälle'!$B:$B,'Auswertung HS'!$B38,'Daten Unfälle'!$M:$M,'Auswertung HS'!$C38)</f>
        <v>0</v>
      </c>
      <c r="I108" s="2">
        <f>COUNTIFS('Daten Unfälle'!$BL:$BL,"&gt;500",'Daten Unfälle'!$BL:$BL,"&lt;=600",'Daten Unfälle'!$BI:$BI,"quer",'Daten Unfälle'!$B:$B,'Auswertung HS'!$B38,'Daten Unfälle'!$M:$M,'Auswertung HS'!$C38)</f>
        <v>0</v>
      </c>
      <c r="J108" s="2">
        <f>COUNTIFS('Daten Unfälle'!$BL:$BL,"&gt;600",'Daten Unfälle'!$BL:$BL,"&lt;=700",'Daten Unfälle'!$BI:$BI,"quer",'Daten Unfälle'!$B:$B,'Auswertung HS'!$B38,'Daten Unfälle'!$M:$M,'Auswertung HS'!$C38)</f>
        <v>0</v>
      </c>
      <c r="K108" s="2">
        <f>COUNTIFS('Daten Unfälle'!$BL:$BL,"&gt;700",'Daten Unfälle'!$BL:$BL,"&lt;=800",'Daten Unfälle'!$BI:$BI,"quer",'Daten Unfälle'!$B:$B,'Auswertung HS'!$B38,'Daten Unfälle'!$M:$M,'Auswertung HS'!$C38)</f>
        <v>0</v>
      </c>
      <c r="L108" s="2">
        <f>COUNTIFS('Daten Unfälle'!$BL:$BL,"&gt;800",'Daten Unfälle'!$BL:$BL,"&lt;=900",'Daten Unfälle'!$BI:$BI,"quer",'Daten Unfälle'!$B:$B,'Auswertung HS'!$B38,'Daten Unfälle'!$M:$M,'Auswertung HS'!$C38)</f>
        <v>0</v>
      </c>
      <c r="M108" s="2">
        <f>COUNTIFS('Daten Unfälle'!$BL:$BL,"&gt;900",'Daten Unfälle'!$BL:$BL,"&lt;=1000",'Daten Unfälle'!$BI:$BI,"quer",'Daten Unfälle'!$B:$B,'Auswertung HS'!$B38,'Daten Unfälle'!$M:$M,'Auswertung HS'!$C38)</f>
        <v>0</v>
      </c>
      <c r="N108" s="2">
        <f>COUNTIFS('Daten Unfälle'!$BL:$BL,"&gt;1000",'Daten Unfälle'!$BL:$BL,"&lt;=2000",'Daten Unfälle'!$BI:$BI,"quer",'Daten Unfälle'!$B:$B,'Auswertung HS'!$B38,'Daten Unfälle'!$M:$M,'Auswertung HS'!$C38)</f>
        <v>0</v>
      </c>
      <c r="O108" s="2">
        <f>COUNTIFS('Daten Unfälle'!$BL:$BL,"&gt;2000",'Daten Unfälle'!$BL:$BL,"&lt;=3000",'Daten Unfälle'!$BI:$BI,"quer",'Daten Unfälle'!$B:$B,'Auswertung HS'!$B38,'Daten Unfälle'!$M:$M,'Auswertung HS'!$C38)</f>
        <v>0</v>
      </c>
      <c r="P108" s="2">
        <f>COUNTIFS('Daten Unfälle'!$BL:$BL,"&gt;3000",'Daten Unfälle'!$BL:$BL,"&lt;=4000",'Daten Unfälle'!$BI:$BI,"quer",'Daten Unfälle'!$B:$B,'Auswertung HS'!$B38,'Daten Unfälle'!$M:$M,'Auswertung HS'!$C38)</f>
        <v>0</v>
      </c>
      <c r="Q108" s="2">
        <f>COUNTIFS('Daten Unfälle'!$BL:$BL,"&gt;4000",'Daten Unfälle'!$BL:$BL,"&lt;=5000",'Daten Unfälle'!$BI:$BI,"quer",'Daten Unfälle'!$B:$B,'Auswertung HS'!$B38,'Daten Unfälle'!$M:$M,'Auswertung HS'!$C38)</f>
        <v>0</v>
      </c>
    </row>
    <row r="109" spans="1:17" hidden="1" x14ac:dyDescent="0.25">
      <c r="A109" s="2" t="s">
        <v>21704</v>
      </c>
      <c r="B109" s="84" t="s">
        <v>190</v>
      </c>
      <c r="C109" s="17" t="s">
        <v>2774</v>
      </c>
      <c r="D109" s="2">
        <f>COUNTIFS('Daten Unfälle'!$BL:$BL,"&lt;=100",'Daten Unfälle'!$BI:$BI,"quer",'Daten Unfälle'!$B:$B,'Auswertung HS'!$B39,'Daten Unfälle'!$M:$M,'Auswertung HS'!$C39)</f>
        <v>0</v>
      </c>
      <c r="E109" s="2">
        <f>COUNTIFS('Daten Unfälle'!$BL:$BL,"&gt;100",'Daten Unfälle'!$BL:$BL,"&lt;=200",'Daten Unfälle'!$BI:$BI,"quer",'Daten Unfälle'!$B:$B,'Auswertung HS'!$B39,'Daten Unfälle'!$M:$M,'Auswertung HS'!$C39)</f>
        <v>0</v>
      </c>
      <c r="F109" s="2">
        <f>COUNTIFS('Daten Unfälle'!$BL:$BL,"&gt;200",'Daten Unfälle'!$BL:$BL,"&lt;=300",'Daten Unfälle'!$BI:$BI,"quer",'Daten Unfälle'!$B:$B,'Auswertung HS'!$B39,'Daten Unfälle'!$M:$M,'Auswertung HS'!$C39)</f>
        <v>0</v>
      </c>
      <c r="G109" s="2">
        <f>COUNTIFS('Daten Unfälle'!$BL:$BL,"&gt;300",'Daten Unfälle'!$BL:$BL,"&lt;=400",'Daten Unfälle'!$BI:$BI,"quer",'Daten Unfälle'!$B:$B,'Auswertung HS'!$B39,'Daten Unfälle'!$M:$M,'Auswertung HS'!$C39)</f>
        <v>0</v>
      </c>
      <c r="H109" s="2">
        <f>COUNTIFS('Daten Unfälle'!$BL:$BL,"&gt;400",'Daten Unfälle'!$BL:$BL,"&lt;=500",'Daten Unfälle'!$BI:$BI,"quer",'Daten Unfälle'!$B:$B,'Auswertung HS'!$B39,'Daten Unfälle'!$M:$M,'Auswertung HS'!$C39)</f>
        <v>0</v>
      </c>
      <c r="I109" s="2">
        <f>COUNTIFS('Daten Unfälle'!$BL:$BL,"&gt;500",'Daten Unfälle'!$BL:$BL,"&lt;=600",'Daten Unfälle'!$BI:$BI,"quer",'Daten Unfälle'!$B:$B,'Auswertung HS'!$B39,'Daten Unfälle'!$M:$M,'Auswertung HS'!$C39)</f>
        <v>0</v>
      </c>
      <c r="J109" s="2">
        <f>COUNTIFS('Daten Unfälle'!$BL:$BL,"&gt;600",'Daten Unfälle'!$BL:$BL,"&lt;=700",'Daten Unfälle'!$BI:$BI,"quer",'Daten Unfälle'!$B:$B,'Auswertung HS'!$B39,'Daten Unfälle'!$M:$M,'Auswertung HS'!$C39)</f>
        <v>0</v>
      </c>
      <c r="K109" s="2">
        <f>COUNTIFS('Daten Unfälle'!$BL:$BL,"&gt;700",'Daten Unfälle'!$BL:$BL,"&lt;=800",'Daten Unfälle'!$BI:$BI,"quer",'Daten Unfälle'!$B:$B,'Auswertung HS'!$B39,'Daten Unfälle'!$M:$M,'Auswertung HS'!$C39)</f>
        <v>0</v>
      </c>
      <c r="L109" s="2">
        <f>COUNTIFS('Daten Unfälle'!$BL:$BL,"&gt;800",'Daten Unfälle'!$BL:$BL,"&lt;=900",'Daten Unfälle'!$BI:$BI,"quer",'Daten Unfälle'!$B:$B,'Auswertung HS'!$B39,'Daten Unfälle'!$M:$M,'Auswertung HS'!$C39)</f>
        <v>0</v>
      </c>
      <c r="M109" s="2">
        <f>COUNTIFS('Daten Unfälle'!$BL:$BL,"&gt;900",'Daten Unfälle'!$BL:$BL,"&lt;=1000",'Daten Unfälle'!$BI:$BI,"quer",'Daten Unfälle'!$B:$B,'Auswertung HS'!$B39,'Daten Unfälle'!$M:$M,'Auswertung HS'!$C39)</f>
        <v>0</v>
      </c>
      <c r="N109" s="2">
        <f>COUNTIFS('Daten Unfälle'!$BL:$BL,"&gt;1000",'Daten Unfälle'!$BL:$BL,"&lt;=2000",'Daten Unfälle'!$BI:$BI,"quer",'Daten Unfälle'!$B:$B,'Auswertung HS'!$B39,'Daten Unfälle'!$M:$M,'Auswertung HS'!$C39)</f>
        <v>0</v>
      </c>
      <c r="O109" s="2">
        <f>COUNTIFS('Daten Unfälle'!$BL:$BL,"&gt;2000",'Daten Unfälle'!$BL:$BL,"&lt;=3000",'Daten Unfälle'!$BI:$BI,"quer",'Daten Unfälle'!$B:$B,'Auswertung HS'!$B39,'Daten Unfälle'!$M:$M,'Auswertung HS'!$C39)</f>
        <v>0</v>
      </c>
      <c r="P109" s="2">
        <f>COUNTIFS('Daten Unfälle'!$BL:$BL,"&gt;3000",'Daten Unfälle'!$BL:$BL,"&lt;=4000",'Daten Unfälle'!$BI:$BI,"quer",'Daten Unfälle'!$B:$B,'Auswertung HS'!$B39,'Daten Unfälle'!$M:$M,'Auswertung HS'!$C39)</f>
        <v>0</v>
      </c>
      <c r="Q109" s="2">
        <f>COUNTIFS('Daten Unfälle'!$BL:$BL,"&gt;4000",'Daten Unfälle'!$BL:$BL,"&lt;=5000",'Daten Unfälle'!$BI:$BI,"quer",'Daten Unfälle'!$B:$B,'Auswertung HS'!$B39,'Daten Unfälle'!$M:$M,'Auswertung HS'!$C39)</f>
        <v>0</v>
      </c>
    </row>
    <row r="110" spans="1:17" hidden="1" x14ac:dyDescent="0.25">
      <c r="A110" s="2" t="s">
        <v>21704</v>
      </c>
      <c r="B110" s="84" t="s">
        <v>190</v>
      </c>
      <c r="C110" s="241" t="s">
        <v>1312</v>
      </c>
      <c r="D110" s="2">
        <f>COUNTIFS('Daten Unfälle'!$BL:$BL,"&lt;=100",'Daten Unfälle'!$BI:$BI,"quer",'Daten Unfälle'!$B:$B,'Auswertung HS'!$B40,'Daten Unfälle'!$M:$M,'Auswertung HS'!$C40)</f>
        <v>0</v>
      </c>
      <c r="E110" s="2">
        <f>COUNTIFS('Daten Unfälle'!$BL:$BL,"&gt;100",'Daten Unfälle'!$BL:$BL,"&lt;=200",'Daten Unfälle'!$BI:$BI,"quer",'Daten Unfälle'!$B:$B,'Auswertung HS'!$B40,'Daten Unfälle'!$M:$M,'Auswertung HS'!$C40)</f>
        <v>0</v>
      </c>
      <c r="F110" s="2">
        <f>COUNTIFS('Daten Unfälle'!$BL:$BL,"&gt;200",'Daten Unfälle'!$BL:$BL,"&lt;=300",'Daten Unfälle'!$BI:$BI,"quer",'Daten Unfälle'!$B:$B,'Auswertung HS'!$B40,'Daten Unfälle'!$M:$M,'Auswertung HS'!$C40)</f>
        <v>0</v>
      </c>
      <c r="G110" s="2">
        <f>COUNTIFS('Daten Unfälle'!$BL:$BL,"&gt;300",'Daten Unfälle'!$BL:$BL,"&lt;=400",'Daten Unfälle'!$BI:$BI,"quer",'Daten Unfälle'!$B:$B,'Auswertung HS'!$B40,'Daten Unfälle'!$M:$M,'Auswertung HS'!$C40)</f>
        <v>0</v>
      </c>
      <c r="H110" s="2">
        <f>COUNTIFS('Daten Unfälle'!$BL:$BL,"&gt;400",'Daten Unfälle'!$BL:$BL,"&lt;=500",'Daten Unfälle'!$BI:$BI,"quer",'Daten Unfälle'!$B:$B,'Auswertung HS'!$B40,'Daten Unfälle'!$M:$M,'Auswertung HS'!$C40)</f>
        <v>0</v>
      </c>
      <c r="I110" s="2">
        <f>COUNTIFS('Daten Unfälle'!$BL:$BL,"&gt;500",'Daten Unfälle'!$BL:$BL,"&lt;=600",'Daten Unfälle'!$BI:$BI,"quer",'Daten Unfälle'!$B:$B,'Auswertung HS'!$B40,'Daten Unfälle'!$M:$M,'Auswertung HS'!$C40)</f>
        <v>0</v>
      </c>
      <c r="J110" s="2">
        <f>COUNTIFS('Daten Unfälle'!$BL:$BL,"&gt;600",'Daten Unfälle'!$BL:$BL,"&lt;=700",'Daten Unfälle'!$BI:$BI,"quer",'Daten Unfälle'!$B:$B,'Auswertung HS'!$B40,'Daten Unfälle'!$M:$M,'Auswertung HS'!$C40)</f>
        <v>0</v>
      </c>
      <c r="K110" s="2">
        <f>COUNTIFS('Daten Unfälle'!$BL:$BL,"&gt;700",'Daten Unfälle'!$BL:$BL,"&lt;=800",'Daten Unfälle'!$BI:$BI,"quer",'Daten Unfälle'!$B:$B,'Auswertung HS'!$B40,'Daten Unfälle'!$M:$M,'Auswertung HS'!$C40)</f>
        <v>0</v>
      </c>
      <c r="L110" s="2">
        <f>COUNTIFS('Daten Unfälle'!$BL:$BL,"&gt;800",'Daten Unfälle'!$BL:$BL,"&lt;=900",'Daten Unfälle'!$BI:$BI,"quer",'Daten Unfälle'!$B:$B,'Auswertung HS'!$B40,'Daten Unfälle'!$M:$M,'Auswertung HS'!$C40)</f>
        <v>0</v>
      </c>
      <c r="M110" s="2">
        <f>COUNTIFS('Daten Unfälle'!$BL:$BL,"&gt;900",'Daten Unfälle'!$BL:$BL,"&lt;=1000",'Daten Unfälle'!$BI:$BI,"quer",'Daten Unfälle'!$B:$B,'Auswertung HS'!$B40,'Daten Unfälle'!$M:$M,'Auswertung HS'!$C40)</f>
        <v>0</v>
      </c>
      <c r="N110" s="2">
        <f>COUNTIFS('Daten Unfälle'!$BL:$BL,"&gt;1000",'Daten Unfälle'!$BL:$BL,"&lt;=2000",'Daten Unfälle'!$BI:$BI,"quer",'Daten Unfälle'!$B:$B,'Auswertung HS'!$B40,'Daten Unfälle'!$M:$M,'Auswertung HS'!$C40)</f>
        <v>0</v>
      </c>
      <c r="O110" s="2">
        <f>COUNTIFS('Daten Unfälle'!$BL:$BL,"&gt;2000",'Daten Unfälle'!$BL:$BL,"&lt;=3000",'Daten Unfälle'!$BI:$BI,"quer",'Daten Unfälle'!$B:$B,'Auswertung HS'!$B40,'Daten Unfälle'!$M:$M,'Auswertung HS'!$C40)</f>
        <v>0</v>
      </c>
      <c r="P110" s="2">
        <f>COUNTIFS('Daten Unfälle'!$BL:$BL,"&gt;3000",'Daten Unfälle'!$BL:$BL,"&lt;=4000",'Daten Unfälle'!$BI:$BI,"quer",'Daten Unfälle'!$B:$B,'Auswertung HS'!$B40,'Daten Unfälle'!$M:$M,'Auswertung HS'!$C40)</f>
        <v>0</v>
      </c>
      <c r="Q110" s="2">
        <f>COUNTIFS('Daten Unfälle'!$BL:$BL,"&gt;4000",'Daten Unfälle'!$BL:$BL,"&lt;=5000",'Daten Unfälle'!$BI:$BI,"quer",'Daten Unfälle'!$B:$B,'Auswertung HS'!$B40,'Daten Unfälle'!$M:$M,'Auswertung HS'!$C40)</f>
        <v>0</v>
      </c>
    </row>
    <row r="111" spans="1:17" hidden="1" x14ac:dyDescent="0.25">
      <c r="A111" s="2" t="s">
        <v>21704</v>
      </c>
      <c r="B111" s="84" t="s">
        <v>190</v>
      </c>
      <c r="C111" s="242" t="s">
        <v>2721</v>
      </c>
      <c r="D111" s="2">
        <f>COUNTIFS('Daten Unfälle'!$BL:$BL,"&lt;=100",'Daten Unfälle'!$BI:$BI,"quer",'Daten Unfälle'!$B:$B,'Auswertung HS'!$B41,'Daten Unfälle'!$M:$M,'Auswertung HS'!$C41)</f>
        <v>0</v>
      </c>
      <c r="E111" s="2">
        <f>COUNTIFS('Daten Unfälle'!$BL:$BL,"&gt;100",'Daten Unfälle'!$BL:$BL,"&lt;=200",'Daten Unfälle'!$BI:$BI,"quer",'Daten Unfälle'!$B:$B,'Auswertung HS'!$B41,'Daten Unfälle'!$M:$M,'Auswertung HS'!$C41)</f>
        <v>0</v>
      </c>
      <c r="F111" s="2">
        <f>COUNTIFS('Daten Unfälle'!$BL:$BL,"&gt;200",'Daten Unfälle'!$BL:$BL,"&lt;=300",'Daten Unfälle'!$BI:$BI,"quer",'Daten Unfälle'!$B:$B,'Auswertung HS'!$B41,'Daten Unfälle'!$M:$M,'Auswertung HS'!$C41)</f>
        <v>0</v>
      </c>
      <c r="G111" s="2">
        <f>COUNTIFS('Daten Unfälle'!$BL:$BL,"&gt;300",'Daten Unfälle'!$BL:$BL,"&lt;=400",'Daten Unfälle'!$BI:$BI,"quer",'Daten Unfälle'!$B:$B,'Auswertung HS'!$B41,'Daten Unfälle'!$M:$M,'Auswertung HS'!$C41)</f>
        <v>0</v>
      </c>
      <c r="H111" s="2">
        <f>COUNTIFS('Daten Unfälle'!$BL:$BL,"&gt;400",'Daten Unfälle'!$BL:$BL,"&lt;=500",'Daten Unfälle'!$BI:$BI,"quer",'Daten Unfälle'!$B:$B,'Auswertung HS'!$B41,'Daten Unfälle'!$M:$M,'Auswertung HS'!$C41)</f>
        <v>0</v>
      </c>
      <c r="I111" s="2">
        <f>COUNTIFS('Daten Unfälle'!$BL:$BL,"&gt;500",'Daten Unfälle'!$BL:$BL,"&lt;=600",'Daten Unfälle'!$BI:$BI,"quer",'Daten Unfälle'!$B:$B,'Auswertung HS'!$B41,'Daten Unfälle'!$M:$M,'Auswertung HS'!$C41)</f>
        <v>0</v>
      </c>
      <c r="J111" s="2">
        <f>COUNTIFS('Daten Unfälle'!$BL:$BL,"&gt;600",'Daten Unfälle'!$BL:$BL,"&lt;=700",'Daten Unfälle'!$BI:$BI,"quer",'Daten Unfälle'!$B:$B,'Auswertung HS'!$B41,'Daten Unfälle'!$M:$M,'Auswertung HS'!$C41)</f>
        <v>0</v>
      </c>
      <c r="K111" s="2">
        <f>COUNTIFS('Daten Unfälle'!$BL:$BL,"&gt;700",'Daten Unfälle'!$BL:$BL,"&lt;=800",'Daten Unfälle'!$BI:$BI,"quer",'Daten Unfälle'!$B:$B,'Auswertung HS'!$B41,'Daten Unfälle'!$M:$M,'Auswertung HS'!$C41)</f>
        <v>0</v>
      </c>
      <c r="L111" s="2">
        <f>COUNTIFS('Daten Unfälle'!$BL:$BL,"&gt;800",'Daten Unfälle'!$BL:$BL,"&lt;=900",'Daten Unfälle'!$BI:$BI,"quer",'Daten Unfälle'!$B:$B,'Auswertung HS'!$B41,'Daten Unfälle'!$M:$M,'Auswertung HS'!$C41)</f>
        <v>0</v>
      </c>
      <c r="M111" s="2">
        <f>COUNTIFS('Daten Unfälle'!$BL:$BL,"&gt;900",'Daten Unfälle'!$BL:$BL,"&lt;=1000",'Daten Unfälle'!$BI:$BI,"quer",'Daten Unfälle'!$B:$B,'Auswertung HS'!$B41,'Daten Unfälle'!$M:$M,'Auswertung HS'!$C41)</f>
        <v>0</v>
      </c>
      <c r="N111" s="2">
        <f>COUNTIFS('Daten Unfälle'!$BL:$BL,"&gt;1000",'Daten Unfälle'!$BL:$BL,"&lt;=2000",'Daten Unfälle'!$BI:$BI,"quer",'Daten Unfälle'!$B:$B,'Auswertung HS'!$B41,'Daten Unfälle'!$M:$M,'Auswertung HS'!$C41)</f>
        <v>0</v>
      </c>
      <c r="O111" s="2">
        <f>COUNTIFS('Daten Unfälle'!$BL:$BL,"&gt;2000",'Daten Unfälle'!$BL:$BL,"&lt;=3000",'Daten Unfälle'!$BI:$BI,"quer",'Daten Unfälle'!$B:$B,'Auswertung HS'!$B41,'Daten Unfälle'!$M:$M,'Auswertung HS'!$C41)</f>
        <v>0</v>
      </c>
      <c r="P111" s="2">
        <f>COUNTIFS('Daten Unfälle'!$BL:$BL,"&gt;3000",'Daten Unfälle'!$BL:$BL,"&lt;=4000",'Daten Unfälle'!$BI:$BI,"quer",'Daten Unfälle'!$B:$B,'Auswertung HS'!$B41,'Daten Unfälle'!$M:$M,'Auswertung HS'!$C41)</f>
        <v>0</v>
      </c>
      <c r="Q111" s="2">
        <f>COUNTIFS('Daten Unfälle'!$BL:$BL,"&gt;4000",'Daten Unfälle'!$BL:$BL,"&lt;=5000",'Daten Unfälle'!$BI:$BI,"quer",'Daten Unfälle'!$B:$B,'Auswertung HS'!$B41,'Daten Unfälle'!$M:$M,'Auswertung HS'!$C41)</f>
        <v>0</v>
      </c>
    </row>
    <row r="112" spans="1:17" hidden="1" x14ac:dyDescent="0.25">
      <c r="A112" s="2" t="s">
        <v>21704</v>
      </c>
      <c r="B112" s="84" t="s">
        <v>190</v>
      </c>
      <c r="C112" s="242" t="s">
        <v>21534</v>
      </c>
      <c r="D112" s="2">
        <f>COUNTIFS('Daten Unfälle'!$BL:$BL,"&lt;=100",'Daten Unfälle'!$BI:$BI,"quer",'Daten Unfälle'!$B:$B,'Auswertung HS'!$B42)</f>
        <v>0</v>
      </c>
      <c r="E112" s="2">
        <f>COUNTIFS('Daten Unfälle'!$BL:$BL,"&gt;100",'Daten Unfälle'!$BL:$BL,"&lt;=200",'Daten Unfälle'!$BI:$BI,"quer",'Daten Unfälle'!$B:$B,'Auswertung HS'!$B42)</f>
        <v>0</v>
      </c>
      <c r="F112" s="2">
        <f>COUNTIFS('Daten Unfälle'!$BL:$BL,"&gt;200",'Daten Unfälle'!$BL:$BL,"&lt;=300",'Daten Unfälle'!$BI:$BI,"quer",'Daten Unfälle'!$B:$B,'Auswertung HS'!$B42)</f>
        <v>0</v>
      </c>
      <c r="G112" s="2">
        <f>COUNTIFS('Daten Unfälle'!$BL:$BL,"&gt;300",'Daten Unfälle'!$BL:$BL,"&lt;=400",'Daten Unfälle'!$BI:$BI,"quer",'Daten Unfälle'!$B:$B,'Auswertung HS'!$B42)</f>
        <v>0</v>
      </c>
      <c r="H112" s="2">
        <f>COUNTIFS('Daten Unfälle'!$BL:$BL,"&gt;400",'Daten Unfälle'!$BL:$BL,"&lt;=500",'Daten Unfälle'!$BI:$BI,"quer",'Daten Unfälle'!$B:$B,'Auswertung HS'!$B42)</f>
        <v>0</v>
      </c>
      <c r="I112" s="2">
        <f>COUNTIFS('Daten Unfälle'!$BL:$BL,"&gt;500",'Daten Unfälle'!$BL:$BL,"&lt;=600",'Daten Unfälle'!$BI:$BI,"quer",'Daten Unfälle'!$B:$B,'Auswertung HS'!$B42)</f>
        <v>0</v>
      </c>
      <c r="J112" s="2">
        <f>COUNTIFS('Daten Unfälle'!$BL:$BL,"&gt;600",'Daten Unfälle'!$BL:$BL,"&lt;=700",'Daten Unfälle'!$BI:$BI,"quer",'Daten Unfälle'!$B:$B,'Auswertung HS'!$B42)</f>
        <v>0</v>
      </c>
      <c r="K112" s="2">
        <f>COUNTIFS('Daten Unfälle'!$BL:$BL,"&gt;700",'Daten Unfälle'!$BL:$BL,"&lt;=800",'Daten Unfälle'!$BI:$BI,"quer",'Daten Unfälle'!$B:$B,'Auswertung HS'!$B42)</f>
        <v>0</v>
      </c>
      <c r="L112" s="2">
        <f>COUNTIFS('Daten Unfälle'!$BL:$BL,"&gt;800",'Daten Unfälle'!$BL:$BL,"&lt;=900",'Daten Unfälle'!$BI:$BI,"quer",'Daten Unfälle'!$B:$B,'Auswertung HS'!$B42)</f>
        <v>0</v>
      </c>
      <c r="M112" s="2">
        <f>COUNTIFS('Daten Unfälle'!$BL:$BL,"&gt;900",'Daten Unfälle'!$BL:$BL,"&lt;=1000",'Daten Unfälle'!$BI:$BI,"quer",'Daten Unfälle'!$B:$B,'Auswertung HS'!$B42)</f>
        <v>0</v>
      </c>
      <c r="N112" s="2">
        <f>COUNTIFS('Daten Unfälle'!$BL:$BL,"&gt;1000",'Daten Unfälle'!$BL:$BL,"&lt;=2000",'Daten Unfälle'!$BI:$BI,"quer",'Daten Unfälle'!$B:$B,'Auswertung HS'!$B42)</f>
        <v>2</v>
      </c>
      <c r="O112" s="2">
        <f>COUNTIFS('Daten Unfälle'!$BL:$BL,"&gt;2000",'Daten Unfälle'!$BL:$BL,"&lt;=3000",'Daten Unfälle'!$BI:$BI,"quer",'Daten Unfälle'!$B:$B,'Auswertung HS'!$B42)</f>
        <v>0</v>
      </c>
      <c r="P112" s="2">
        <f>COUNTIFS('Daten Unfälle'!$BL:$BL,"&gt;3000",'Daten Unfälle'!$BL:$BL,"&lt;=4000",'Daten Unfälle'!$BI:$BI,"quer",'Daten Unfälle'!$B:$B,'Auswertung HS'!$B42)</f>
        <v>0</v>
      </c>
      <c r="Q112" s="2">
        <f>COUNTIFS('Daten Unfälle'!$BL:$BL,"&gt;4000",'Daten Unfälle'!$BL:$BL,"&lt;=5000",'Daten Unfälle'!$BI:$BI,"quer",'Daten Unfälle'!$B:$B,'Auswertung HS'!$B42)</f>
        <v>0</v>
      </c>
    </row>
    <row r="113" spans="1:17" hidden="1" x14ac:dyDescent="0.25">
      <c r="A113" s="2" t="s">
        <v>21704</v>
      </c>
      <c r="B113" s="84" t="s">
        <v>262</v>
      </c>
      <c r="C113" s="2" t="s">
        <v>74</v>
      </c>
      <c r="D113" s="2">
        <f>COUNTIFS('Daten Unfälle'!$BL:$BL,"&lt;=100",'Daten Unfälle'!$BI:$BI,"quer",'Daten Unfälle'!$B:$B,'Auswertung HS'!$B43,'Daten Unfälle'!$M:$M,'Auswertung HS'!$C43)</f>
        <v>1</v>
      </c>
      <c r="E113" s="2">
        <f>COUNTIFS('Daten Unfälle'!$BL:$BL,"&gt;100",'Daten Unfälle'!$BL:$BL,"&lt;=200",'Daten Unfälle'!$BI:$BI,"quer",'Daten Unfälle'!$B:$B,'Auswertung HS'!$B43,'Daten Unfälle'!$M:$M,'Auswertung HS'!$C43)</f>
        <v>1</v>
      </c>
      <c r="F113" s="2">
        <f>COUNTIFS('Daten Unfälle'!$BL:$BL,"&gt;200",'Daten Unfälle'!$BL:$BL,"&lt;=300",'Daten Unfälle'!$BI:$BI,"quer",'Daten Unfälle'!$B:$B,'Auswertung HS'!$B43,'Daten Unfälle'!$M:$M,'Auswertung HS'!$C43)</f>
        <v>0</v>
      </c>
      <c r="G113" s="2">
        <f>COUNTIFS('Daten Unfälle'!$BL:$BL,"&gt;300",'Daten Unfälle'!$BL:$BL,"&lt;=400",'Daten Unfälle'!$BI:$BI,"quer",'Daten Unfälle'!$B:$B,'Auswertung HS'!$B43,'Daten Unfälle'!$M:$M,'Auswertung HS'!$C43)</f>
        <v>0</v>
      </c>
      <c r="H113" s="2">
        <f>COUNTIFS('Daten Unfälle'!$BL:$BL,"&gt;400",'Daten Unfälle'!$BL:$BL,"&lt;=500",'Daten Unfälle'!$BI:$BI,"quer",'Daten Unfälle'!$B:$B,'Auswertung HS'!$B43,'Daten Unfälle'!$M:$M,'Auswertung HS'!$C43)</f>
        <v>0</v>
      </c>
      <c r="I113" s="2">
        <f>COUNTIFS('Daten Unfälle'!$BL:$BL,"&gt;500",'Daten Unfälle'!$BL:$BL,"&lt;=600",'Daten Unfälle'!$BI:$BI,"quer",'Daten Unfälle'!$B:$B,'Auswertung HS'!$B43,'Daten Unfälle'!$M:$M,'Auswertung HS'!$C43)</f>
        <v>0</v>
      </c>
      <c r="J113" s="2">
        <f>COUNTIFS('Daten Unfälle'!$BL:$BL,"&gt;600",'Daten Unfälle'!$BL:$BL,"&lt;=700",'Daten Unfälle'!$BI:$BI,"quer",'Daten Unfälle'!$B:$B,'Auswertung HS'!$B43,'Daten Unfälle'!$M:$M,'Auswertung HS'!$C43)</f>
        <v>1</v>
      </c>
      <c r="K113" s="2">
        <f>COUNTIFS('Daten Unfälle'!$BL:$BL,"&gt;700",'Daten Unfälle'!$BL:$BL,"&lt;=800",'Daten Unfälle'!$BI:$BI,"quer",'Daten Unfälle'!$B:$B,'Auswertung HS'!$B43,'Daten Unfälle'!$M:$M,'Auswertung HS'!$C43)</f>
        <v>1</v>
      </c>
      <c r="L113" s="2">
        <f>COUNTIFS('Daten Unfälle'!$BL:$BL,"&gt;800",'Daten Unfälle'!$BL:$BL,"&lt;=900",'Daten Unfälle'!$BI:$BI,"quer",'Daten Unfälle'!$B:$B,'Auswertung HS'!$B43,'Daten Unfälle'!$M:$M,'Auswertung HS'!$C43)</f>
        <v>0</v>
      </c>
      <c r="M113" s="2">
        <f>COUNTIFS('Daten Unfälle'!$BL:$BL,"&gt;900",'Daten Unfälle'!$BL:$BL,"&lt;=1000",'Daten Unfälle'!$BI:$BI,"quer",'Daten Unfälle'!$B:$B,'Auswertung HS'!$B43,'Daten Unfälle'!$M:$M,'Auswertung HS'!$C43)</f>
        <v>0</v>
      </c>
      <c r="N113" s="2">
        <f>COUNTIFS('Daten Unfälle'!$BL:$BL,"&gt;1000",'Daten Unfälle'!$BL:$BL,"&lt;=2000",'Daten Unfälle'!$BI:$BI,"quer",'Daten Unfälle'!$B:$B,'Auswertung HS'!$B43,'Daten Unfälle'!$M:$M,'Auswertung HS'!$C43)</f>
        <v>0</v>
      </c>
      <c r="O113" s="2">
        <f>COUNTIFS('Daten Unfälle'!$BL:$BL,"&gt;2000",'Daten Unfälle'!$BL:$BL,"&lt;=3000",'Daten Unfälle'!$BI:$BI,"quer",'Daten Unfälle'!$B:$B,'Auswertung HS'!$B43,'Daten Unfälle'!$M:$M,'Auswertung HS'!$C43)</f>
        <v>0</v>
      </c>
      <c r="P113" s="2">
        <f>COUNTIFS('Daten Unfälle'!$BL:$BL,"&gt;3000",'Daten Unfälle'!$BL:$BL,"&lt;=4000",'Daten Unfälle'!$BI:$BI,"quer",'Daten Unfälle'!$B:$B,'Auswertung HS'!$B43,'Daten Unfälle'!$M:$M,'Auswertung HS'!$C43)</f>
        <v>0</v>
      </c>
      <c r="Q113" s="2">
        <f>COUNTIFS('Daten Unfälle'!$BL:$BL,"&gt;4000",'Daten Unfälle'!$BL:$BL,"&lt;=5000",'Daten Unfälle'!$BI:$BI,"quer",'Daten Unfälle'!$B:$B,'Auswertung HS'!$B43,'Daten Unfälle'!$M:$M,'Auswertung HS'!$C43)</f>
        <v>0</v>
      </c>
    </row>
    <row r="114" spans="1:17" hidden="1" x14ac:dyDescent="0.25">
      <c r="A114" s="2" t="s">
        <v>21704</v>
      </c>
      <c r="B114" s="84" t="s">
        <v>262</v>
      </c>
      <c r="C114" s="2" t="s">
        <v>100</v>
      </c>
      <c r="D114" s="2">
        <f>COUNTIFS('Daten Unfälle'!$BL:$BL,"&lt;=100",'Daten Unfälle'!$BI:$BI,"quer",'Daten Unfälle'!$B:$B,'Auswertung HS'!$B44,'Daten Unfälle'!$M:$M,'Auswertung HS'!$C44)</f>
        <v>0</v>
      </c>
      <c r="E114" s="2">
        <f>COUNTIFS('Daten Unfälle'!$BL:$BL,"&gt;100",'Daten Unfälle'!$BL:$BL,"&lt;=200",'Daten Unfälle'!$BI:$BI,"quer",'Daten Unfälle'!$B:$B,'Auswertung HS'!$B44,'Daten Unfälle'!$M:$M,'Auswertung HS'!$C44)</f>
        <v>0</v>
      </c>
      <c r="F114" s="2">
        <f>COUNTIFS('Daten Unfälle'!$BL:$BL,"&gt;200",'Daten Unfälle'!$BL:$BL,"&lt;=300",'Daten Unfälle'!$BI:$BI,"quer",'Daten Unfälle'!$B:$B,'Auswertung HS'!$B44,'Daten Unfälle'!$M:$M,'Auswertung HS'!$C44)</f>
        <v>0</v>
      </c>
      <c r="G114" s="2">
        <f>COUNTIFS('Daten Unfälle'!$BL:$BL,"&gt;300",'Daten Unfälle'!$BL:$BL,"&lt;=400",'Daten Unfälle'!$BI:$BI,"quer",'Daten Unfälle'!$B:$B,'Auswertung HS'!$B44,'Daten Unfälle'!$M:$M,'Auswertung HS'!$C44)</f>
        <v>0</v>
      </c>
      <c r="H114" s="2">
        <f>COUNTIFS('Daten Unfälle'!$BL:$BL,"&gt;400",'Daten Unfälle'!$BL:$BL,"&lt;=500",'Daten Unfälle'!$BI:$BI,"quer",'Daten Unfälle'!$B:$B,'Auswertung HS'!$B44,'Daten Unfälle'!$M:$M,'Auswertung HS'!$C44)</f>
        <v>0</v>
      </c>
      <c r="I114" s="2">
        <f>COUNTIFS('Daten Unfälle'!$BL:$BL,"&gt;500",'Daten Unfälle'!$BL:$BL,"&lt;=600",'Daten Unfälle'!$BI:$BI,"quer",'Daten Unfälle'!$B:$B,'Auswertung HS'!$B44,'Daten Unfälle'!$M:$M,'Auswertung HS'!$C44)</f>
        <v>0</v>
      </c>
      <c r="J114" s="2">
        <f>COUNTIFS('Daten Unfälle'!$BL:$BL,"&gt;600",'Daten Unfälle'!$BL:$BL,"&lt;=700",'Daten Unfälle'!$BI:$BI,"quer",'Daten Unfälle'!$B:$B,'Auswertung HS'!$B44,'Daten Unfälle'!$M:$M,'Auswertung HS'!$C44)</f>
        <v>0</v>
      </c>
      <c r="K114" s="2">
        <f>COUNTIFS('Daten Unfälle'!$BL:$BL,"&gt;700",'Daten Unfälle'!$BL:$BL,"&lt;=800",'Daten Unfälle'!$BI:$BI,"quer",'Daten Unfälle'!$B:$B,'Auswertung HS'!$B44,'Daten Unfälle'!$M:$M,'Auswertung HS'!$C44)</f>
        <v>0</v>
      </c>
      <c r="L114" s="2">
        <f>COUNTIFS('Daten Unfälle'!$BL:$BL,"&gt;800",'Daten Unfälle'!$BL:$BL,"&lt;=900",'Daten Unfälle'!$BI:$BI,"quer",'Daten Unfälle'!$B:$B,'Auswertung HS'!$B44,'Daten Unfälle'!$M:$M,'Auswertung HS'!$C44)</f>
        <v>0</v>
      </c>
      <c r="M114" s="2">
        <f>COUNTIFS('Daten Unfälle'!$BL:$BL,"&gt;900",'Daten Unfälle'!$BL:$BL,"&lt;=1000",'Daten Unfälle'!$BI:$BI,"quer",'Daten Unfälle'!$B:$B,'Auswertung HS'!$B44,'Daten Unfälle'!$M:$M,'Auswertung HS'!$C44)</f>
        <v>0</v>
      </c>
      <c r="N114" s="2">
        <f>COUNTIFS('Daten Unfälle'!$BL:$BL,"&gt;1000",'Daten Unfälle'!$BL:$BL,"&lt;=2000",'Daten Unfälle'!$BI:$BI,"quer",'Daten Unfälle'!$B:$B,'Auswertung HS'!$B44,'Daten Unfälle'!$M:$M,'Auswertung HS'!$C44)</f>
        <v>0</v>
      </c>
      <c r="O114" s="2">
        <f>COUNTIFS('Daten Unfälle'!$BL:$BL,"&gt;2000",'Daten Unfälle'!$BL:$BL,"&lt;=3000",'Daten Unfälle'!$BI:$BI,"quer",'Daten Unfälle'!$B:$B,'Auswertung HS'!$B44,'Daten Unfälle'!$M:$M,'Auswertung HS'!$C44)</f>
        <v>0</v>
      </c>
      <c r="P114" s="2">
        <f>COUNTIFS('Daten Unfälle'!$BL:$BL,"&gt;3000",'Daten Unfälle'!$BL:$BL,"&lt;=4000",'Daten Unfälle'!$BI:$BI,"quer",'Daten Unfälle'!$B:$B,'Auswertung HS'!$B44,'Daten Unfälle'!$M:$M,'Auswertung HS'!$C44)</f>
        <v>0</v>
      </c>
      <c r="Q114" s="2">
        <f>COUNTIFS('Daten Unfälle'!$BL:$BL,"&gt;4000",'Daten Unfälle'!$BL:$BL,"&lt;=5000",'Daten Unfälle'!$BI:$BI,"quer",'Daten Unfälle'!$B:$B,'Auswertung HS'!$B44,'Daten Unfälle'!$M:$M,'Auswertung HS'!$C44)</f>
        <v>0</v>
      </c>
    </row>
    <row r="115" spans="1:17" hidden="1" x14ac:dyDescent="0.25">
      <c r="A115" s="2" t="s">
        <v>21704</v>
      </c>
      <c r="B115" s="84" t="s">
        <v>262</v>
      </c>
      <c r="C115" s="2" t="s">
        <v>115</v>
      </c>
      <c r="D115" s="2">
        <f>COUNTIFS('Daten Unfälle'!$BL:$BL,"&lt;=100",'Daten Unfälle'!$BI:$BI,"quer",'Daten Unfälle'!$B:$B,'Auswertung HS'!$B45,'Daten Unfälle'!$M:$M,'Auswertung HS'!$C45)</f>
        <v>0</v>
      </c>
      <c r="E115" s="2">
        <f>COUNTIFS('Daten Unfälle'!$BL:$BL,"&gt;100",'Daten Unfälle'!$BL:$BL,"&lt;=200",'Daten Unfälle'!$BI:$BI,"quer",'Daten Unfälle'!$B:$B,'Auswertung HS'!$B45,'Daten Unfälle'!$M:$M,'Auswertung HS'!$C45)</f>
        <v>0</v>
      </c>
      <c r="F115" s="2">
        <f>COUNTIFS('Daten Unfälle'!$BL:$BL,"&gt;200",'Daten Unfälle'!$BL:$BL,"&lt;=300",'Daten Unfälle'!$BI:$BI,"quer",'Daten Unfälle'!$B:$B,'Auswertung HS'!$B45,'Daten Unfälle'!$M:$M,'Auswertung HS'!$C45)</f>
        <v>0</v>
      </c>
      <c r="G115" s="2">
        <f>COUNTIFS('Daten Unfälle'!$BL:$BL,"&gt;300",'Daten Unfälle'!$BL:$BL,"&lt;=400",'Daten Unfälle'!$BI:$BI,"quer",'Daten Unfälle'!$B:$B,'Auswertung HS'!$B45,'Daten Unfälle'!$M:$M,'Auswertung HS'!$C45)</f>
        <v>0</v>
      </c>
      <c r="H115" s="2">
        <f>COUNTIFS('Daten Unfälle'!$BL:$BL,"&gt;400",'Daten Unfälle'!$BL:$BL,"&lt;=500",'Daten Unfälle'!$BI:$BI,"quer",'Daten Unfälle'!$B:$B,'Auswertung HS'!$B45,'Daten Unfälle'!$M:$M,'Auswertung HS'!$C45)</f>
        <v>0</v>
      </c>
      <c r="I115" s="2">
        <f>COUNTIFS('Daten Unfälle'!$BL:$BL,"&gt;500",'Daten Unfälle'!$BL:$BL,"&lt;=600",'Daten Unfälle'!$BI:$BI,"quer",'Daten Unfälle'!$B:$B,'Auswertung HS'!$B45,'Daten Unfälle'!$M:$M,'Auswertung HS'!$C45)</f>
        <v>0</v>
      </c>
      <c r="J115" s="2">
        <f>COUNTIFS('Daten Unfälle'!$BL:$BL,"&gt;600",'Daten Unfälle'!$BL:$BL,"&lt;=700",'Daten Unfälle'!$BI:$BI,"quer",'Daten Unfälle'!$B:$B,'Auswertung HS'!$B45,'Daten Unfälle'!$M:$M,'Auswertung HS'!$C45)</f>
        <v>0</v>
      </c>
      <c r="K115" s="2">
        <f>COUNTIFS('Daten Unfälle'!$BL:$BL,"&gt;700",'Daten Unfälle'!$BL:$BL,"&lt;=800",'Daten Unfälle'!$BI:$BI,"quer",'Daten Unfälle'!$B:$B,'Auswertung HS'!$B45,'Daten Unfälle'!$M:$M,'Auswertung HS'!$C45)</f>
        <v>0</v>
      </c>
      <c r="L115" s="2">
        <f>COUNTIFS('Daten Unfälle'!$BL:$BL,"&gt;800",'Daten Unfälle'!$BL:$BL,"&lt;=900",'Daten Unfälle'!$BI:$BI,"quer",'Daten Unfälle'!$B:$B,'Auswertung HS'!$B45,'Daten Unfälle'!$M:$M,'Auswertung HS'!$C45)</f>
        <v>0</v>
      </c>
      <c r="M115" s="2">
        <f>COUNTIFS('Daten Unfälle'!$BL:$BL,"&gt;900",'Daten Unfälle'!$BL:$BL,"&lt;=1000",'Daten Unfälle'!$BI:$BI,"quer",'Daten Unfälle'!$B:$B,'Auswertung HS'!$B45,'Daten Unfälle'!$M:$M,'Auswertung HS'!$C45)</f>
        <v>0</v>
      </c>
      <c r="N115" s="2">
        <f>COUNTIFS('Daten Unfälle'!$BL:$BL,"&gt;1000",'Daten Unfälle'!$BL:$BL,"&lt;=2000",'Daten Unfälle'!$BI:$BI,"quer",'Daten Unfälle'!$B:$B,'Auswertung HS'!$B45,'Daten Unfälle'!$M:$M,'Auswertung HS'!$C45)</f>
        <v>0</v>
      </c>
      <c r="O115" s="2">
        <f>COUNTIFS('Daten Unfälle'!$BL:$BL,"&gt;2000",'Daten Unfälle'!$BL:$BL,"&lt;=3000",'Daten Unfälle'!$BI:$BI,"quer",'Daten Unfälle'!$B:$B,'Auswertung HS'!$B45,'Daten Unfälle'!$M:$M,'Auswertung HS'!$C45)</f>
        <v>0</v>
      </c>
      <c r="P115" s="2">
        <f>COUNTIFS('Daten Unfälle'!$BL:$BL,"&gt;3000",'Daten Unfälle'!$BL:$BL,"&lt;=4000",'Daten Unfälle'!$BI:$BI,"quer",'Daten Unfälle'!$B:$B,'Auswertung HS'!$B45,'Daten Unfälle'!$M:$M,'Auswertung HS'!$C45)</f>
        <v>0</v>
      </c>
      <c r="Q115" s="2">
        <f>COUNTIFS('Daten Unfälle'!$BL:$BL,"&gt;4000",'Daten Unfälle'!$BL:$BL,"&lt;=5000",'Daten Unfälle'!$BI:$BI,"quer",'Daten Unfälle'!$B:$B,'Auswertung HS'!$B45,'Daten Unfälle'!$M:$M,'Auswertung HS'!$C45)</f>
        <v>0</v>
      </c>
    </row>
    <row r="116" spans="1:17" hidden="1" x14ac:dyDescent="0.25">
      <c r="A116" s="2" t="s">
        <v>21704</v>
      </c>
      <c r="B116" s="84" t="s">
        <v>262</v>
      </c>
      <c r="C116" s="2" t="s">
        <v>208</v>
      </c>
      <c r="D116" s="2">
        <f>COUNTIFS('Daten Unfälle'!$BL:$BL,"&lt;=100",'Daten Unfälle'!$BI:$BI,"quer",'Daten Unfälle'!$B:$B,'Auswertung HS'!$B46,'Daten Unfälle'!$M:$M,'Auswertung HS'!$C46)</f>
        <v>0</v>
      </c>
      <c r="E116" s="2">
        <f>COUNTIFS('Daten Unfälle'!$BL:$BL,"&gt;100",'Daten Unfälle'!$BL:$BL,"&lt;=200",'Daten Unfälle'!$BI:$BI,"quer",'Daten Unfälle'!$B:$B,'Auswertung HS'!$B46,'Daten Unfälle'!$M:$M,'Auswertung HS'!$C46)</f>
        <v>0</v>
      </c>
      <c r="F116" s="2">
        <f>COUNTIFS('Daten Unfälle'!$BL:$BL,"&gt;200",'Daten Unfälle'!$BL:$BL,"&lt;=300",'Daten Unfälle'!$BI:$BI,"quer",'Daten Unfälle'!$B:$B,'Auswertung HS'!$B46,'Daten Unfälle'!$M:$M,'Auswertung HS'!$C46)</f>
        <v>0</v>
      </c>
      <c r="G116" s="2">
        <f>COUNTIFS('Daten Unfälle'!$BL:$BL,"&gt;300",'Daten Unfälle'!$BL:$BL,"&lt;=400",'Daten Unfälle'!$BI:$BI,"quer",'Daten Unfälle'!$B:$B,'Auswertung HS'!$B46,'Daten Unfälle'!$M:$M,'Auswertung HS'!$C46)</f>
        <v>0</v>
      </c>
      <c r="H116" s="2">
        <f>COUNTIFS('Daten Unfälle'!$BL:$BL,"&gt;400",'Daten Unfälle'!$BL:$BL,"&lt;=500",'Daten Unfälle'!$BI:$BI,"quer",'Daten Unfälle'!$B:$B,'Auswertung HS'!$B46,'Daten Unfälle'!$M:$M,'Auswertung HS'!$C46)</f>
        <v>0</v>
      </c>
      <c r="I116" s="2">
        <f>COUNTIFS('Daten Unfälle'!$BL:$BL,"&gt;500",'Daten Unfälle'!$BL:$BL,"&lt;=600",'Daten Unfälle'!$BI:$BI,"quer",'Daten Unfälle'!$B:$B,'Auswertung HS'!$B46,'Daten Unfälle'!$M:$M,'Auswertung HS'!$C46)</f>
        <v>0</v>
      </c>
      <c r="J116" s="2">
        <f>COUNTIFS('Daten Unfälle'!$BL:$BL,"&gt;600",'Daten Unfälle'!$BL:$BL,"&lt;=700",'Daten Unfälle'!$BI:$BI,"quer",'Daten Unfälle'!$B:$B,'Auswertung HS'!$B46,'Daten Unfälle'!$M:$M,'Auswertung HS'!$C46)</f>
        <v>0</v>
      </c>
      <c r="K116" s="2">
        <f>COUNTIFS('Daten Unfälle'!$BL:$BL,"&gt;700",'Daten Unfälle'!$BL:$BL,"&lt;=800",'Daten Unfälle'!$BI:$BI,"quer",'Daten Unfälle'!$B:$B,'Auswertung HS'!$B46,'Daten Unfälle'!$M:$M,'Auswertung HS'!$C46)</f>
        <v>0</v>
      </c>
      <c r="L116" s="2">
        <f>COUNTIFS('Daten Unfälle'!$BL:$BL,"&gt;800",'Daten Unfälle'!$BL:$BL,"&lt;=900",'Daten Unfälle'!$BI:$BI,"quer",'Daten Unfälle'!$B:$B,'Auswertung HS'!$B46,'Daten Unfälle'!$M:$M,'Auswertung HS'!$C46)</f>
        <v>0</v>
      </c>
      <c r="M116" s="2">
        <f>COUNTIFS('Daten Unfälle'!$BL:$BL,"&gt;900",'Daten Unfälle'!$BL:$BL,"&lt;=1000",'Daten Unfälle'!$BI:$BI,"quer",'Daten Unfälle'!$B:$B,'Auswertung HS'!$B46,'Daten Unfälle'!$M:$M,'Auswertung HS'!$C46)</f>
        <v>0</v>
      </c>
      <c r="N116" s="2">
        <f>COUNTIFS('Daten Unfälle'!$BL:$BL,"&gt;1000",'Daten Unfälle'!$BL:$BL,"&lt;=2000",'Daten Unfälle'!$BI:$BI,"quer",'Daten Unfälle'!$B:$B,'Auswertung HS'!$B46,'Daten Unfälle'!$M:$M,'Auswertung HS'!$C46)</f>
        <v>0</v>
      </c>
      <c r="O116" s="2">
        <f>COUNTIFS('Daten Unfälle'!$BL:$BL,"&gt;2000",'Daten Unfälle'!$BL:$BL,"&lt;=3000",'Daten Unfälle'!$BI:$BI,"quer",'Daten Unfälle'!$B:$B,'Auswertung HS'!$B46,'Daten Unfälle'!$M:$M,'Auswertung HS'!$C46)</f>
        <v>0</v>
      </c>
      <c r="P116" s="2">
        <f>COUNTIFS('Daten Unfälle'!$BL:$BL,"&gt;3000",'Daten Unfälle'!$BL:$BL,"&lt;=4000",'Daten Unfälle'!$BI:$BI,"quer",'Daten Unfälle'!$B:$B,'Auswertung HS'!$B46,'Daten Unfälle'!$M:$M,'Auswertung HS'!$C46)</f>
        <v>0</v>
      </c>
      <c r="Q116" s="2">
        <f>COUNTIFS('Daten Unfälle'!$BL:$BL,"&gt;4000",'Daten Unfälle'!$BL:$BL,"&lt;=5000",'Daten Unfälle'!$BI:$BI,"quer",'Daten Unfälle'!$B:$B,'Auswertung HS'!$B46,'Daten Unfälle'!$M:$M,'Auswertung HS'!$C46)</f>
        <v>0</v>
      </c>
    </row>
    <row r="117" spans="1:17" hidden="1" x14ac:dyDescent="0.25">
      <c r="A117" s="2" t="s">
        <v>21704</v>
      </c>
      <c r="B117" s="84" t="s">
        <v>262</v>
      </c>
      <c r="C117" s="2" t="s">
        <v>354</v>
      </c>
      <c r="D117" s="2">
        <f>COUNTIFS('Daten Unfälle'!$BL:$BL,"&lt;=100",'Daten Unfälle'!$BI:$BI,"quer",'Daten Unfälle'!$B:$B,'Auswertung HS'!$B47,'Daten Unfälle'!$M:$M,'Auswertung HS'!$C47)</f>
        <v>0</v>
      </c>
      <c r="E117" s="2">
        <f>COUNTIFS('Daten Unfälle'!$BL:$BL,"&gt;100",'Daten Unfälle'!$BL:$BL,"&lt;=200",'Daten Unfälle'!$BI:$BI,"quer",'Daten Unfälle'!$B:$B,'Auswertung HS'!$B47,'Daten Unfälle'!$M:$M,'Auswertung HS'!$C47)</f>
        <v>0</v>
      </c>
      <c r="F117" s="2">
        <f>COUNTIFS('Daten Unfälle'!$BL:$BL,"&gt;200",'Daten Unfälle'!$BL:$BL,"&lt;=300",'Daten Unfälle'!$BI:$BI,"quer",'Daten Unfälle'!$B:$B,'Auswertung HS'!$B47,'Daten Unfälle'!$M:$M,'Auswertung HS'!$C47)</f>
        <v>0</v>
      </c>
      <c r="G117" s="2">
        <f>COUNTIFS('Daten Unfälle'!$BL:$BL,"&gt;300",'Daten Unfälle'!$BL:$BL,"&lt;=400",'Daten Unfälle'!$BI:$BI,"quer",'Daten Unfälle'!$B:$B,'Auswertung HS'!$B47,'Daten Unfälle'!$M:$M,'Auswertung HS'!$C47)</f>
        <v>0</v>
      </c>
      <c r="H117" s="2">
        <f>COUNTIFS('Daten Unfälle'!$BL:$BL,"&gt;400",'Daten Unfälle'!$BL:$BL,"&lt;=500",'Daten Unfälle'!$BI:$BI,"quer",'Daten Unfälle'!$B:$B,'Auswertung HS'!$B47,'Daten Unfälle'!$M:$M,'Auswertung HS'!$C47)</f>
        <v>0</v>
      </c>
      <c r="I117" s="2">
        <f>COUNTIFS('Daten Unfälle'!$BL:$BL,"&gt;500",'Daten Unfälle'!$BL:$BL,"&lt;=600",'Daten Unfälle'!$BI:$BI,"quer",'Daten Unfälle'!$B:$B,'Auswertung HS'!$B47,'Daten Unfälle'!$M:$M,'Auswertung HS'!$C47)</f>
        <v>0</v>
      </c>
      <c r="J117" s="2">
        <f>COUNTIFS('Daten Unfälle'!$BL:$BL,"&gt;600",'Daten Unfälle'!$BL:$BL,"&lt;=700",'Daten Unfälle'!$BI:$BI,"quer",'Daten Unfälle'!$B:$B,'Auswertung HS'!$B47,'Daten Unfälle'!$M:$M,'Auswertung HS'!$C47)</f>
        <v>0</v>
      </c>
      <c r="K117" s="2">
        <f>COUNTIFS('Daten Unfälle'!$BL:$BL,"&gt;700",'Daten Unfälle'!$BL:$BL,"&lt;=800",'Daten Unfälle'!$BI:$BI,"quer",'Daten Unfälle'!$B:$B,'Auswertung HS'!$B47,'Daten Unfälle'!$M:$M,'Auswertung HS'!$C47)</f>
        <v>0</v>
      </c>
      <c r="L117" s="2">
        <f>COUNTIFS('Daten Unfälle'!$BL:$BL,"&gt;800",'Daten Unfälle'!$BL:$BL,"&lt;=900",'Daten Unfälle'!$BI:$BI,"quer",'Daten Unfälle'!$B:$B,'Auswertung HS'!$B47,'Daten Unfälle'!$M:$M,'Auswertung HS'!$C47)</f>
        <v>0</v>
      </c>
      <c r="M117" s="2">
        <f>COUNTIFS('Daten Unfälle'!$BL:$BL,"&gt;900",'Daten Unfälle'!$BL:$BL,"&lt;=1000",'Daten Unfälle'!$BI:$BI,"quer",'Daten Unfälle'!$B:$B,'Auswertung HS'!$B47,'Daten Unfälle'!$M:$M,'Auswertung HS'!$C47)</f>
        <v>0</v>
      </c>
      <c r="N117" s="2">
        <f>COUNTIFS('Daten Unfälle'!$BL:$BL,"&gt;1000",'Daten Unfälle'!$BL:$BL,"&lt;=2000",'Daten Unfälle'!$BI:$BI,"quer",'Daten Unfälle'!$B:$B,'Auswertung HS'!$B47,'Daten Unfälle'!$M:$M,'Auswertung HS'!$C47)</f>
        <v>0</v>
      </c>
      <c r="O117" s="2">
        <f>COUNTIFS('Daten Unfälle'!$BL:$BL,"&gt;2000",'Daten Unfälle'!$BL:$BL,"&lt;=3000",'Daten Unfälle'!$BI:$BI,"quer",'Daten Unfälle'!$B:$B,'Auswertung HS'!$B47,'Daten Unfälle'!$M:$M,'Auswertung HS'!$C47)</f>
        <v>0</v>
      </c>
      <c r="P117" s="2">
        <f>COUNTIFS('Daten Unfälle'!$BL:$BL,"&gt;3000",'Daten Unfälle'!$BL:$BL,"&lt;=4000",'Daten Unfälle'!$BI:$BI,"quer",'Daten Unfälle'!$B:$B,'Auswertung HS'!$B47,'Daten Unfälle'!$M:$M,'Auswertung HS'!$C47)</f>
        <v>0</v>
      </c>
      <c r="Q117" s="2">
        <f>COUNTIFS('Daten Unfälle'!$BL:$BL,"&gt;4000",'Daten Unfälle'!$BL:$BL,"&lt;=5000",'Daten Unfälle'!$BI:$BI,"quer",'Daten Unfälle'!$B:$B,'Auswertung HS'!$B47,'Daten Unfälle'!$M:$M,'Auswertung HS'!$C47)</f>
        <v>0</v>
      </c>
    </row>
    <row r="118" spans="1:17" hidden="1" x14ac:dyDescent="0.25">
      <c r="A118" s="2" t="s">
        <v>21704</v>
      </c>
      <c r="B118" s="84" t="s">
        <v>262</v>
      </c>
      <c r="C118" s="17" t="s">
        <v>139</v>
      </c>
      <c r="D118" s="2">
        <f>COUNTIFS('Daten Unfälle'!$BL:$BL,"&lt;=100",'Daten Unfälle'!$BI:$BI,"quer",'Daten Unfälle'!$B:$B,'Auswertung HS'!$B48,'Daten Unfälle'!$M:$M,'Auswertung HS'!$C48)</f>
        <v>0</v>
      </c>
      <c r="E118" s="2">
        <f>COUNTIFS('Daten Unfälle'!$BL:$BL,"&gt;100",'Daten Unfälle'!$BL:$BL,"&lt;=200",'Daten Unfälle'!$BI:$BI,"quer",'Daten Unfälle'!$B:$B,'Auswertung HS'!$B48,'Daten Unfälle'!$M:$M,'Auswertung HS'!$C48)</f>
        <v>0</v>
      </c>
      <c r="F118" s="2">
        <f>COUNTIFS('Daten Unfälle'!$BL:$BL,"&gt;200",'Daten Unfälle'!$BL:$BL,"&lt;=300",'Daten Unfälle'!$BI:$BI,"quer",'Daten Unfälle'!$B:$B,'Auswertung HS'!$B48,'Daten Unfälle'!$M:$M,'Auswertung HS'!$C48)</f>
        <v>0</v>
      </c>
      <c r="G118" s="2">
        <f>COUNTIFS('Daten Unfälle'!$BL:$BL,"&gt;300",'Daten Unfälle'!$BL:$BL,"&lt;=400",'Daten Unfälle'!$BI:$BI,"quer",'Daten Unfälle'!$B:$B,'Auswertung HS'!$B48,'Daten Unfälle'!$M:$M,'Auswertung HS'!$C48)</f>
        <v>0</v>
      </c>
      <c r="H118" s="2">
        <f>COUNTIFS('Daten Unfälle'!$BL:$BL,"&gt;400",'Daten Unfälle'!$BL:$BL,"&lt;=500",'Daten Unfälle'!$BI:$BI,"quer",'Daten Unfälle'!$B:$B,'Auswertung HS'!$B48,'Daten Unfälle'!$M:$M,'Auswertung HS'!$C48)</f>
        <v>0</v>
      </c>
      <c r="I118" s="2">
        <f>COUNTIFS('Daten Unfälle'!$BL:$BL,"&gt;500",'Daten Unfälle'!$BL:$BL,"&lt;=600",'Daten Unfälle'!$BI:$BI,"quer",'Daten Unfälle'!$B:$B,'Auswertung HS'!$B48,'Daten Unfälle'!$M:$M,'Auswertung HS'!$C48)</f>
        <v>0</v>
      </c>
      <c r="J118" s="2">
        <f>COUNTIFS('Daten Unfälle'!$BL:$BL,"&gt;600",'Daten Unfälle'!$BL:$BL,"&lt;=700",'Daten Unfälle'!$BI:$BI,"quer",'Daten Unfälle'!$B:$B,'Auswertung HS'!$B48,'Daten Unfälle'!$M:$M,'Auswertung HS'!$C48)</f>
        <v>0</v>
      </c>
      <c r="K118" s="2">
        <f>COUNTIFS('Daten Unfälle'!$BL:$BL,"&gt;700",'Daten Unfälle'!$BL:$BL,"&lt;=800",'Daten Unfälle'!$BI:$BI,"quer",'Daten Unfälle'!$B:$B,'Auswertung HS'!$B48,'Daten Unfälle'!$M:$M,'Auswertung HS'!$C48)</f>
        <v>0</v>
      </c>
      <c r="L118" s="2">
        <f>COUNTIFS('Daten Unfälle'!$BL:$BL,"&gt;800",'Daten Unfälle'!$BL:$BL,"&lt;=900",'Daten Unfälle'!$BI:$BI,"quer",'Daten Unfälle'!$B:$B,'Auswertung HS'!$B48,'Daten Unfälle'!$M:$M,'Auswertung HS'!$C48)</f>
        <v>0</v>
      </c>
      <c r="M118" s="2">
        <f>COUNTIFS('Daten Unfälle'!$BL:$BL,"&gt;900",'Daten Unfälle'!$BL:$BL,"&lt;=1000",'Daten Unfälle'!$BI:$BI,"quer",'Daten Unfälle'!$B:$B,'Auswertung HS'!$B48,'Daten Unfälle'!$M:$M,'Auswertung HS'!$C48)</f>
        <v>0</v>
      </c>
      <c r="N118" s="2">
        <f>COUNTIFS('Daten Unfälle'!$BL:$BL,"&gt;1000",'Daten Unfälle'!$BL:$BL,"&lt;=2000",'Daten Unfälle'!$BI:$BI,"quer",'Daten Unfälle'!$B:$B,'Auswertung HS'!$B48,'Daten Unfälle'!$M:$M,'Auswertung HS'!$C48)</f>
        <v>0</v>
      </c>
      <c r="O118" s="2">
        <f>COUNTIFS('Daten Unfälle'!$BL:$BL,"&gt;2000",'Daten Unfälle'!$BL:$BL,"&lt;=3000",'Daten Unfälle'!$BI:$BI,"quer",'Daten Unfälle'!$B:$B,'Auswertung HS'!$B48,'Daten Unfälle'!$M:$M,'Auswertung HS'!$C48)</f>
        <v>0</v>
      </c>
      <c r="P118" s="2">
        <f>COUNTIFS('Daten Unfälle'!$BL:$BL,"&gt;3000",'Daten Unfälle'!$BL:$BL,"&lt;=4000",'Daten Unfälle'!$BI:$BI,"quer",'Daten Unfälle'!$B:$B,'Auswertung HS'!$B48,'Daten Unfälle'!$M:$M,'Auswertung HS'!$C48)</f>
        <v>0</v>
      </c>
      <c r="Q118" s="2">
        <f>COUNTIFS('Daten Unfälle'!$BL:$BL,"&gt;4000",'Daten Unfälle'!$BL:$BL,"&lt;=5000",'Daten Unfälle'!$BI:$BI,"quer",'Daten Unfälle'!$B:$B,'Auswertung HS'!$B48,'Daten Unfälle'!$M:$M,'Auswertung HS'!$C48)</f>
        <v>0</v>
      </c>
    </row>
    <row r="119" spans="1:17" hidden="1" x14ac:dyDescent="0.25">
      <c r="A119" s="2" t="s">
        <v>21704</v>
      </c>
      <c r="B119" s="84" t="s">
        <v>262</v>
      </c>
      <c r="C119" s="17" t="s">
        <v>2774</v>
      </c>
      <c r="D119" s="2">
        <f>COUNTIFS('Daten Unfälle'!$BL:$BL,"&lt;=100",'Daten Unfälle'!$BI:$BI,"quer",'Daten Unfälle'!$B:$B,'Auswertung HS'!$B49,'Daten Unfälle'!$M:$M,'Auswertung HS'!$C49)</f>
        <v>0</v>
      </c>
      <c r="E119" s="2">
        <f>COUNTIFS('Daten Unfälle'!$BL:$BL,"&gt;100",'Daten Unfälle'!$BL:$BL,"&lt;=200",'Daten Unfälle'!$BI:$BI,"quer",'Daten Unfälle'!$B:$B,'Auswertung HS'!$B49,'Daten Unfälle'!$M:$M,'Auswertung HS'!$C49)</f>
        <v>0</v>
      </c>
      <c r="F119" s="2">
        <f>COUNTIFS('Daten Unfälle'!$BL:$BL,"&gt;200",'Daten Unfälle'!$BL:$BL,"&lt;=300",'Daten Unfälle'!$BI:$BI,"quer",'Daten Unfälle'!$B:$B,'Auswertung HS'!$B49,'Daten Unfälle'!$M:$M,'Auswertung HS'!$C49)</f>
        <v>0</v>
      </c>
      <c r="G119" s="2">
        <f>COUNTIFS('Daten Unfälle'!$BL:$BL,"&gt;300",'Daten Unfälle'!$BL:$BL,"&lt;=400",'Daten Unfälle'!$BI:$BI,"quer",'Daten Unfälle'!$B:$B,'Auswertung HS'!$B49,'Daten Unfälle'!$M:$M,'Auswertung HS'!$C49)</f>
        <v>0</v>
      </c>
      <c r="H119" s="2">
        <f>COUNTIFS('Daten Unfälle'!$BL:$BL,"&gt;400",'Daten Unfälle'!$BL:$BL,"&lt;=500",'Daten Unfälle'!$BI:$BI,"quer",'Daten Unfälle'!$B:$B,'Auswertung HS'!$B49,'Daten Unfälle'!$M:$M,'Auswertung HS'!$C49)</f>
        <v>0</v>
      </c>
      <c r="I119" s="2">
        <f>COUNTIFS('Daten Unfälle'!$BL:$BL,"&gt;500",'Daten Unfälle'!$BL:$BL,"&lt;=600",'Daten Unfälle'!$BI:$BI,"quer",'Daten Unfälle'!$B:$B,'Auswertung HS'!$B49,'Daten Unfälle'!$M:$M,'Auswertung HS'!$C49)</f>
        <v>0</v>
      </c>
      <c r="J119" s="2">
        <f>COUNTIFS('Daten Unfälle'!$BL:$BL,"&gt;600",'Daten Unfälle'!$BL:$BL,"&lt;=700",'Daten Unfälle'!$BI:$BI,"quer",'Daten Unfälle'!$B:$B,'Auswertung HS'!$B49,'Daten Unfälle'!$M:$M,'Auswertung HS'!$C49)</f>
        <v>0</v>
      </c>
      <c r="K119" s="2">
        <f>COUNTIFS('Daten Unfälle'!$BL:$BL,"&gt;700",'Daten Unfälle'!$BL:$BL,"&lt;=800",'Daten Unfälle'!$BI:$BI,"quer",'Daten Unfälle'!$B:$B,'Auswertung HS'!$B49,'Daten Unfälle'!$M:$M,'Auswertung HS'!$C49)</f>
        <v>0</v>
      </c>
      <c r="L119" s="2">
        <f>COUNTIFS('Daten Unfälle'!$BL:$BL,"&gt;800",'Daten Unfälle'!$BL:$BL,"&lt;=900",'Daten Unfälle'!$BI:$BI,"quer",'Daten Unfälle'!$B:$B,'Auswertung HS'!$B49,'Daten Unfälle'!$M:$M,'Auswertung HS'!$C49)</f>
        <v>0</v>
      </c>
      <c r="M119" s="2">
        <f>COUNTIFS('Daten Unfälle'!$BL:$BL,"&gt;900",'Daten Unfälle'!$BL:$BL,"&lt;=1000",'Daten Unfälle'!$BI:$BI,"quer",'Daten Unfälle'!$B:$B,'Auswertung HS'!$B49,'Daten Unfälle'!$M:$M,'Auswertung HS'!$C49)</f>
        <v>0</v>
      </c>
      <c r="N119" s="2">
        <f>COUNTIFS('Daten Unfälle'!$BL:$BL,"&gt;1000",'Daten Unfälle'!$BL:$BL,"&lt;=2000",'Daten Unfälle'!$BI:$BI,"quer",'Daten Unfälle'!$B:$B,'Auswertung HS'!$B49,'Daten Unfälle'!$M:$M,'Auswertung HS'!$C49)</f>
        <v>0</v>
      </c>
      <c r="O119" s="2">
        <f>COUNTIFS('Daten Unfälle'!$BL:$BL,"&gt;2000",'Daten Unfälle'!$BL:$BL,"&lt;=3000",'Daten Unfälle'!$BI:$BI,"quer",'Daten Unfälle'!$B:$B,'Auswertung HS'!$B49,'Daten Unfälle'!$M:$M,'Auswertung HS'!$C49)</f>
        <v>0</v>
      </c>
      <c r="P119" s="2">
        <f>COUNTIFS('Daten Unfälle'!$BL:$BL,"&gt;3000",'Daten Unfälle'!$BL:$BL,"&lt;=4000",'Daten Unfälle'!$BI:$BI,"quer",'Daten Unfälle'!$B:$B,'Auswertung HS'!$B49,'Daten Unfälle'!$M:$M,'Auswertung HS'!$C49)</f>
        <v>0</v>
      </c>
      <c r="Q119" s="2">
        <f>COUNTIFS('Daten Unfälle'!$BL:$BL,"&gt;4000",'Daten Unfälle'!$BL:$BL,"&lt;=5000",'Daten Unfälle'!$BI:$BI,"quer",'Daten Unfälle'!$B:$B,'Auswertung HS'!$B49,'Daten Unfälle'!$M:$M,'Auswertung HS'!$C49)</f>
        <v>0</v>
      </c>
    </row>
    <row r="120" spans="1:17" hidden="1" x14ac:dyDescent="0.25">
      <c r="A120" s="2" t="s">
        <v>21704</v>
      </c>
      <c r="B120" s="84" t="s">
        <v>262</v>
      </c>
      <c r="C120" s="241" t="s">
        <v>1312</v>
      </c>
      <c r="D120" s="2">
        <f>COUNTIFS('Daten Unfälle'!$BL:$BL,"&lt;=100",'Daten Unfälle'!$BI:$BI,"quer",'Daten Unfälle'!$B:$B,'Auswertung HS'!$B50,'Daten Unfälle'!$M:$M,'Auswertung HS'!$C50)</f>
        <v>0</v>
      </c>
      <c r="E120" s="2">
        <f>COUNTIFS('Daten Unfälle'!$BL:$BL,"&gt;100",'Daten Unfälle'!$BL:$BL,"&lt;=200",'Daten Unfälle'!$BI:$BI,"quer",'Daten Unfälle'!$B:$B,'Auswertung HS'!$B50,'Daten Unfälle'!$M:$M,'Auswertung HS'!$C50)</f>
        <v>0</v>
      </c>
      <c r="F120" s="2">
        <f>COUNTIFS('Daten Unfälle'!$BL:$BL,"&gt;200",'Daten Unfälle'!$BL:$BL,"&lt;=300",'Daten Unfälle'!$BI:$BI,"quer",'Daten Unfälle'!$B:$B,'Auswertung HS'!$B50,'Daten Unfälle'!$M:$M,'Auswertung HS'!$C50)</f>
        <v>0</v>
      </c>
      <c r="G120" s="2">
        <f>COUNTIFS('Daten Unfälle'!$BL:$BL,"&gt;300",'Daten Unfälle'!$BL:$BL,"&lt;=400",'Daten Unfälle'!$BI:$BI,"quer",'Daten Unfälle'!$B:$B,'Auswertung HS'!$B50,'Daten Unfälle'!$M:$M,'Auswertung HS'!$C50)</f>
        <v>0</v>
      </c>
      <c r="H120" s="2">
        <f>COUNTIFS('Daten Unfälle'!$BL:$BL,"&gt;400",'Daten Unfälle'!$BL:$BL,"&lt;=500",'Daten Unfälle'!$BI:$BI,"quer",'Daten Unfälle'!$B:$B,'Auswertung HS'!$B50,'Daten Unfälle'!$M:$M,'Auswertung HS'!$C50)</f>
        <v>0</v>
      </c>
      <c r="I120" s="2">
        <f>COUNTIFS('Daten Unfälle'!$BL:$BL,"&gt;500",'Daten Unfälle'!$BL:$BL,"&lt;=600",'Daten Unfälle'!$BI:$BI,"quer",'Daten Unfälle'!$B:$B,'Auswertung HS'!$B50,'Daten Unfälle'!$M:$M,'Auswertung HS'!$C50)</f>
        <v>0</v>
      </c>
      <c r="J120" s="2">
        <f>COUNTIFS('Daten Unfälle'!$BL:$BL,"&gt;600",'Daten Unfälle'!$BL:$BL,"&lt;=700",'Daten Unfälle'!$BI:$BI,"quer",'Daten Unfälle'!$B:$B,'Auswertung HS'!$B50,'Daten Unfälle'!$M:$M,'Auswertung HS'!$C50)</f>
        <v>0</v>
      </c>
      <c r="K120" s="2">
        <f>COUNTIFS('Daten Unfälle'!$BL:$BL,"&gt;700",'Daten Unfälle'!$BL:$BL,"&lt;=800",'Daten Unfälle'!$BI:$BI,"quer",'Daten Unfälle'!$B:$B,'Auswertung HS'!$B50,'Daten Unfälle'!$M:$M,'Auswertung HS'!$C50)</f>
        <v>0</v>
      </c>
      <c r="L120" s="2">
        <f>COUNTIFS('Daten Unfälle'!$BL:$BL,"&gt;800",'Daten Unfälle'!$BL:$BL,"&lt;=900",'Daten Unfälle'!$BI:$BI,"quer",'Daten Unfälle'!$B:$B,'Auswertung HS'!$B50,'Daten Unfälle'!$M:$M,'Auswertung HS'!$C50)</f>
        <v>0</v>
      </c>
      <c r="M120" s="2">
        <f>COUNTIFS('Daten Unfälle'!$BL:$BL,"&gt;900",'Daten Unfälle'!$BL:$BL,"&lt;=1000",'Daten Unfälle'!$BI:$BI,"quer",'Daten Unfälle'!$B:$B,'Auswertung HS'!$B50,'Daten Unfälle'!$M:$M,'Auswertung HS'!$C50)</f>
        <v>0</v>
      </c>
      <c r="N120" s="2">
        <f>COUNTIFS('Daten Unfälle'!$BL:$BL,"&gt;1000",'Daten Unfälle'!$BL:$BL,"&lt;=2000",'Daten Unfälle'!$BI:$BI,"quer",'Daten Unfälle'!$B:$B,'Auswertung HS'!$B50,'Daten Unfälle'!$M:$M,'Auswertung HS'!$C50)</f>
        <v>0</v>
      </c>
      <c r="O120" s="2">
        <f>COUNTIFS('Daten Unfälle'!$BL:$BL,"&gt;2000",'Daten Unfälle'!$BL:$BL,"&lt;=3000",'Daten Unfälle'!$BI:$BI,"quer",'Daten Unfälle'!$B:$B,'Auswertung HS'!$B50,'Daten Unfälle'!$M:$M,'Auswertung HS'!$C50)</f>
        <v>0</v>
      </c>
      <c r="P120" s="2">
        <f>COUNTIFS('Daten Unfälle'!$BL:$BL,"&gt;3000",'Daten Unfälle'!$BL:$BL,"&lt;=4000",'Daten Unfälle'!$BI:$BI,"quer",'Daten Unfälle'!$B:$B,'Auswertung HS'!$B50,'Daten Unfälle'!$M:$M,'Auswertung HS'!$C50)</f>
        <v>0</v>
      </c>
      <c r="Q120" s="2">
        <f>COUNTIFS('Daten Unfälle'!$BL:$BL,"&gt;4000",'Daten Unfälle'!$BL:$BL,"&lt;=5000",'Daten Unfälle'!$BI:$BI,"quer",'Daten Unfälle'!$B:$B,'Auswertung HS'!$B50,'Daten Unfälle'!$M:$M,'Auswertung HS'!$C50)</f>
        <v>0</v>
      </c>
    </row>
    <row r="121" spans="1:17" hidden="1" x14ac:dyDescent="0.25">
      <c r="A121" s="2" t="s">
        <v>21704</v>
      </c>
      <c r="B121" s="84" t="s">
        <v>262</v>
      </c>
      <c r="C121" s="242" t="s">
        <v>2721</v>
      </c>
      <c r="D121" s="2">
        <f>COUNTIFS('Daten Unfälle'!$BL:$BL,"&lt;=100",'Daten Unfälle'!$BI:$BI,"quer",'Daten Unfälle'!$B:$B,'Auswertung HS'!$B51,'Daten Unfälle'!$M:$M,'Auswertung HS'!$C51)</f>
        <v>0</v>
      </c>
      <c r="E121" s="2">
        <f>COUNTIFS('Daten Unfälle'!$BL:$BL,"&gt;100",'Daten Unfälle'!$BL:$BL,"&lt;=200",'Daten Unfälle'!$BI:$BI,"quer",'Daten Unfälle'!$B:$B,'Auswertung HS'!$B51,'Daten Unfälle'!$M:$M,'Auswertung HS'!$C51)</f>
        <v>0</v>
      </c>
      <c r="F121" s="2">
        <f>COUNTIFS('Daten Unfälle'!$BL:$BL,"&gt;200",'Daten Unfälle'!$BL:$BL,"&lt;=300",'Daten Unfälle'!$BI:$BI,"quer",'Daten Unfälle'!$B:$B,'Auswertung HS'!$B51,'Daten Unfälle'!$M:$M,'Auswertung HS'!$C51)</f>
        <v>0</v>
      </c>
      <c r="G121" s="2">
        <f>COUNTIFS('Daten Unfälle'!$BL:$BL,"&gt;300",'Daten Unfälle'!$BL:$BL,"&lt;=400",'Daten Unfälle'!$BI:$BI,"quer",'Daten Unfälle'!$B:$B,'Auswertung HS'!$B51,'Daten Unfälle'!$M:$M,'Auswertung HS'!$C51)</f>
        <v>0</v>
      </c>
      <c r="H121" s="2">
        <f>COUNTIFS('Daten Unfälle'!$BL:$BL,"&gt;400",'Daten Unfälle'!$BL:$BL,"&lt;=500",'Daten Unfälle'!$BI:$BI,"quer",'Daten Unfälle'!$B:$B,'Auswertung HS'!$B51,'Daten Unfälle'!$M:$M,'Auswertung HS'!$C51)</f>
        <v>0</v>
      </c>
      <c r="I121" s="2">
        <f>COUNTIFS('Daten Unfälle'!$BL:$BL,"&gt;500",'Daten Unfälle'!$BL:$BL,"&lt;=600",'Daten Unfälle'!$BI:$BI,"quer",'Daten Unfälle'!$B:$B,'Auswertung HS'!$B51,'Daten Unfälle'!$M:$M,'Auswertung HS'!$C51)</f>
        <v>0</v>
      </c>
      <c r="J121" s="2">
        <f>COUNTIFS('Daten Unfälle'!$BL:$BL,"&gt;600",'Daten Unfälle'!$BL:$BL,"&lt;=700",'Daten Unfälle'!$BI:$BI,"quer",'Daten Unfälle'!$B:$B,'Auswertung HS'!$B51,'Daten Unfälle'!$M:$M,'Auswertung HS'!$C51)</f>
        <v>0</v>
      </c>
      <c r="K121" s="2">
        <f>COUNTIFS('Daten Unfälle'!$BL:$BL,"&gt;700",'Daten Unfälle'!$BL:$BL,"&lt;=800",'Daten Unfälle'!$BI:$BI,"quer",'Daten Unfälle'!$B:$B,'Auswertung HS'!$B51,'Daten Unfälle'!$M:$M,'Auswertung HS'!$C51)</f>
        <v>0</v>
      </c>
      <c r="L121" s="2">
        <f>COUNTIFS('Daten Unfälle'!$BL:$BL,"&gt;800",'Daten Unfälle'!$BL:$BL,"&lt;=900",'Daten Unfälle'!$BI:$BI,"quer",'Daten Unfälle'!$B:$B,'Auswertung HS'!$B51,'Daten Unfälle'!$M:$M,'Auswertung HS'!$C51)</f>
        <v>0</v>
      </c>
      <c r="M121" s="2">
        <f>COUNTIFS('Daten Unfälle'!$BL:$BL,"&gt;900",'Daten Unfälle'!$BL:$BL,"&lt;=1000",'Daten Unfälle'!$BI:$BI,"quer",'Daten Unfälle'!$B:$B,'Auswertung HS'!$B51,'Daten Unfälle'!$M:$M,'Auswertung HS'!$C51)</f>
        <v>0</v>
      </c>
      <c r="N121" s="2">
        <f>COUNTIFS('Daten Unfälle'!$BL:$BL,"&gt;1000",'Daten Unfälle'!$BL:$BL,"&lt;=2000",'Daten Unfälle'!$BI:$BI,"quer",'Daten Unfälle'!$B:$B,'Auswertung HS'!$B51,'Daten Unfälle'!$M:$M,'Auswertung HS'!$C51)</f>
        <v>0</v>
      </c>
      <c r="O121" s="2">
        <f>COUNTIFS('Daten Unfälle'!$BL:$BL,"&gt;2000",'Daten Unfälle'!$BL:$BL,"&lt;=3000",'Daten Unfälle'!$BI:$BI,"quer",'Daten Unfälle'!$B:$B,'Auswertung HS'!$B51,'Daten Unfälle'!$M:$M,'Auswertung HS'!$C51)</f>
        <v>0</v>
      </c>
      <c r="P121" s="2">
        <f>COUNTIFS('Daten Unfälle'!$BL:$BL,"&gt;3000",'Daten Unfälle'!$BL:$BL,"&lt;=4000",'Daten Unfälle'!$BI:$BI,"quer",'Daten Unfälle'!$B:$B,'Auswertung HS'!$B51,'Daten Unfälle'!$M:$M,'Auswertung HS'!$C51)</f>
        <v>0</v>
      </c>
      <c r="Q121" s="2">
        <f>COUNTIFS('Daten Unfälle'!$BL:$BL,"&gt;4000",'Daten Unfälle'!$BL:$BL,"&lt;=5000",'Daten Unfälle'!$BI:$BI,"quer",'Daten Unfälle'!$B:$B,'Auswertung HS'!$B51,'Daten Unfälle'!$M:$M,'Auswertung HS'!$C51)</f>
        <v>0</v>
      </c>
    </row>
    <row r="122" spans="1:17" hidden="1" x14ac:dyDescent="0.25">
      <c r="A122" s="2" t="s">
        <v>21704</v>
      </c>
      <c r="B122" s="84" t="s">
        <v>262</v>
      </c>
      <c r="C122" s="242" t="s">
        <v>21534</v>
      </c>
      <c r="D122" s="2">
        <f>COUNTIFS('Daten Unfälle'!$BL:$BL,"&lt;=100",'Daten Unfälle'!$BI:$BI,"quer",'Daten Unfälle'!$B:$B,'Auswertung HS'!$B52)</f>
        <v>1</v>
      </c>
      <c r="E122" s="2">
        <f>COUNTIFS('Daten Unfälle'!$BL:$BL,"&gt;100",'Daten Unfälle'!$BL:$BL,"&lt;=200",'Daten Unfälle'!$BI:$BI,"quer",'Daten Unfälle'!$B:$B,'Auswertung HS'!$B52)</f>
        <v>1</v>
      </c>
      <c r="F122" s="2">
        <f>COUNTIFS('Daten Unfälle'!$BL:$BL,"&gt;200",'Daten Unfälle'!$BL:$BL,"&lt;=300",'Daten Unfälle'!$BI:$BI,"quer",'Daten Unfälle'!$B:$B,'Auswertung HS'!$B52)</f>
        <v>0</v>
      </c>
      <c r="G122" s="2">
        <f>COUNTIFS('Daten Unfälle'!$BL:$BL,"&gt;300",'Daten Unfälle'!$BL:$BL,"&lt;=400",'Daten Unfälle'!$BI:$BI,"quer",'Daten Unfälle'!$B:$B,'Auswertung HS'!$B52)</f>
        <v>0</v>
      </c>
      <c r="H122" s="2">
        <f>COUNTIFS('Daten Unfälle'!$BL:$BL,"&gt;400",'Daten Unfälle'!$BL:$BL,"&lt;=500",'Daten Unfälle'!$BI:$BI,"quer",'Daten Unfälle'!$B:$B,'Auswertung HS'!$B52)</f>
        <v>0</v>
      </c>
      <c r="I122" s="2">
        <f>COUNTIFS('Daten Unfälle'!$BL:$BL,"&gt;500",'Daten Unfälle'!$BL:$BL,"&lt;=600",'Daten Unfälle'!$BI:$BI,"quer",'Daten Unfälle'!$B:$B,'Auswertung HS'!$B52)</f>
        <v>0</v>
      </c>
      <c r="J122" s="2">
        <f>COUNTIFS('Daten Unfälle'!$BL:$BL,"&gt;600",'Daten Unfälle'!$BL:$BL,"&lt;=700",'Daten Unfälle'!$BI:$BI,"quer",'Daten Unfälle'!$B:$B,'Auswertung HS'!$B52)</f>
        <v>1</v>
      </c>
      <c r="K122" s="2">
        <f>COUNTIFS('Daten Unfälle'!$BL:$BL,"&gt;700",'Daten Unfälle'!$BL:$BL,"&lt;=800",'Daten Unfälle'!$BI:$BI,"quer",'Daten Unfälle'!$B:$B,'Auswertung HS'!$B52)</f>
        <v>1</v>
      </c>
      <c r="L122" s="2">
        <f>COUNTIFS('Daten Unfälle'!$BL:$BL,"&gt;800",'Daten Unfälle'!$BL:$BL,"&lt;=900",'Daten Unfälle'!$BI:$BI,"quer",'Daten Unfälle'!$B:$B,'Auswertung HS'!$B52)</f>
        <v>0</v>
      </c>
      <c r="M122" s="2">
        <f>COUNTIFS('Daten Unfälle'!$BL:$BL,"&gt;900",'Daten Unfälle'!$BL:$BL,"&lt;=1000",'Daten Unfälle'!$BI:$BI,"quer",'Daten Unfälle'!$B:$B,'Auswertung HS'!$B52)</f>
        <v>0</v>
      </c>
      <c r="N122" s="2">
        <f>COUNTIFS('Daten Unfälle'!$BL:$BL,"&gt;1000",'Daten Unfälle'!$BL:$BL,"&lt;=2000",'Daten Unfälle'!$BI:$BI,"quer",'Daten Unfälle'!$B:$B,'Auswertung HS'!$B52)</f>
        <v>0</v>
      </c>
      <c r="O122" s="2">
        <f>COUNTIFS('Daten Unfälle'!$BL:$BL,"&gt;2000",'Daten Unfälle'!$BL:$BL,"&lt;=3000",'Daten Unfälle'!$BI:$BI,"quer",'Daten Unfälle'!$B:$B,'Auswertung HS'!$B52)</f>
        <v>0</v>
      </c>
      <c r="P122" s="2">
        <f>COUNTIFS('Daten Unfälle'!$BL:$BL,"&gt;3000",'Daten Unfälle'!$BL:$BL,"&lt;=4000",'Daten Unfälle'!$BI:$BI,"quer",'Daten Unfälle'!$B:$B,'Auswertung HS'!$B52)</f>
        <v>0</v>
      </c>
      <c r="Q122" s="2">
        <f>COUNTIFS('Daten Unfälle'!$BL:$BL,"&gt;4000",'Daten Unfälle'!$BL:$BL,"&lt;=5000",'Daten Unfälle'!$BI:$BI,"quer",'Daten Unfälle'!$B:$B,'Auswertung HS'!$B52)</f>
        <v>0</v>
      </c>
    </row>
    <row r="123" spans="1:17" hidden="1" x14ac:dyDescent="0.25">
      <c r="A123" s="2" t="s">
        <v>21704</v>
      </c>
      <c r="B123" s="84" t="s">
        <v>211</v>
      </c>
      <c r="C123" s="2" t="s">
        <v>74</v>
      </c>
      <c r="D123" s="2">
        <f>COUNTIFS('Daten Unfälle'!$BL:$BL,"&lt;=100",'Daten Unfälle'!$BI:$BI,"quer",'Daten Unfälle'!$B:$B,'Auswertung HS'!$B53,'Daten Unfälle'!$M:$M,'Auswertung HS'!$C53)</f>
        <v>13</v>
      </c>
      <c r="E123" s="2">
        <f>COUNTIFS('Daten Unfälle'!$BL:$BL,"&gt;100",'Daten Unfälle'!$BL:$BL,"&lt;=200",'Daten Unfälle'!$BI:$BI,"quer",'Daten Unfälle'!$B:$B,'Auswertung HS'!$B53,'Daten Unfälle'!$M:$M,'Auswertung HS'!$C53)</f>
        <v>11</v>
      </c>
      <c r="F123" s="2">
        <f>COUNTIFS('Daten Unfälle'!$BL:$BL,"&gt;200",'Daten Unfälle'!$BL:$BL,"&lt;=300",'Daten Unfälle'!$BI:$BI,"quer",'Daten Unfälle'!$B:$B,'Auswertung HS'!$B53,'Daten Unfälle'!$M:$M,'Auswertung HS'!$C53)</f>
        <v>5</v>
      </c>
      <c r="G123" s="2">
        <f>COUNTIFS('Daten Unfälle'!$BL:$BL,"&gt;300",'Daten Unfälle'!$BL:$BL,"&lt;=400",'Daten Unfälle'!$BI:$BI,"quer",'Daten Unfälle'!$B:$B,'Auswertung HS'!$B53,'Daten Unfälle'!$M:$M,'Auswertung HS'!$C53)</f>
        <v>4</v>
      </c>
      <c r="H123" s="2">
        <f>COUNTIFS('Daten Unfälle'!$BL:$BL,"&gt;400",'Daten Unfälle'!$BL:$BL,"&lt;=500",'Daten Unfälle'!$BI:$BI,"quer",'Daten Unfälle'!$B:$B,'Auswertung HS'!$B53,'Daten Unfälle'!$M:$M,'Auswertung HS'!$C53)</f>
        <v>13</v>
      </c>
      <c r="I123" s="2">
        <f>COUNTIFS('Daten Unfälle'!$BL:$BL,"&gt;500",'Daten Unfälle'!$BL:$BL,"&lt;=600",'Daten Unfälle'!$BI:$BI,"quer",'Daten Unfälle'!$B:$B,'Auswertung HS'!$B53,'Daten Unfälle'!$M:$M,'Auswertung HS'!$C53)</f>
        <v>8</v>
      </c>
      <c r="J123" s="2">
        <f>COUNTIFS('Daten Unfälle'!$BL:$BL,"&gt;600",'Daten Unfälle'!$BL:$BL,"&lt;=700",'Daten Unfälle'!$BI:$BI,"quer",'Daten Unfälle'!$B:$B,'Auswertung HS'!$B53,'Daten Unfälle'!$M:$M,'Auswertung HS'!$C53)</f>
        <v>3</v>
      </c>
      <c r="K123" s="2">
        <f>COUNTIFS('Daten Unfälle'!$BL:$BL,"&gt;700",'Daten Unfälle'!$BL:$BL,"&lt;=800",'Daten Unfälle'!$BI:$BI,"quer",'Daten Unfälle'!$B:$B,'Auswertung HS'!$B53,'Daten Unfälle'!$M:$M,'Auswertung HS'!$C53)</f>
        <v>6</v>
      </c>
      <c r="L123" s="2">
        <f>COUNTIFS('Daten Unfälle'!$BL:$BL,"&gt;800",'Daten Unfälle'!$BL:$BL,"&lt;=900",'Daten Unfälle'!$BI:$BI,"quer",'Daten Unfälle'!$B:$B,'Auswertung HS'!$B53,'Daten Unfälle'!$M:$M,'Auswertung HS'!$C53)</f>
        <v>3</v>
      </c>
      <c r="M123" s="2">
        <f>COUNTIFS('Daten Unfälle'!$BL:$BL,"&gt;900",'Daten Unfälle'!$BL:$BL,"&lt;=1000",'Daten Unfälle'!$BI:$BI,"quer",'Daten Unfälle'!$B:$B,'Auswertung HS'!$B53,'Daten Unfälle'!$M:$M,'Auswertung HS'!$C53)</f>
        <v>2</v>
      </c>
      <c r="N123" s="2">
        <f>COUNTIFS('Daten Unfälle'!$BL:$BL,"&gt;1000",'Daten Unfälle'!$BL:$BL,"&lt;=2000",'Daten Unfälle'!$BI:$BI,"quer",'Daten Unfälle'!$B:$B,'Auswertung HS'!$B53,'Daten Unfälle'!$M:$M,'Auswertung HS'!$C53)</f>
        <v>9</v>
      </c>
      <c r="O123" s="2">
        <f>COUNTIFS('Daten Unfälle'!$BL:$BL,"&gt;2000",'Daten Unfälle'!$BL:$BL,"&lt;=3000",'Daten Unfälle'!$BI:$BI,"quer",'Daten Unfälle'!$B:$B,'Auswertung HS'!$B53,'Daten Unfälle'!$M:$M,'Auswertung HS'!$C53)</f>
        <v>4</v>
      </c>
      <c r="P123" s="2">
        <f>COUNTIFS('Daten Unfälle'!$BL:$BL,"&gt;3000",'Daten Unfälle'!$BL:$BL,"&lt;=4000",'Daten Unfälle'!$BI:$BI,"quer",'Daten Unfälle'!$B:$B,'Auswertung HS'!$B53,'Daten Unfälle'!$M:$M,'Auswertung HS'!$C53)</f>
        <v>6</v>
      </c>
      <c r="Q123" s="2">
        <f>COUNTIFS('Daten Unfälle'!$BL:$BL,"&gt;4000",'Daten Unfälle'!$BL:$BL,"&lt;=5000",'Daten Unfälle'!$BI:$BI,"quer",'Daten Unfälle'!$B:$B,'Auswertung HS'!$B53,'Daten Unfälle'!$M:$M,'Auswertung HS'!$C53)</f>
        <v>3</v>
      </c>
    </row>
    <row r="124" spans="1:17" hidden="1" x14ac:dyDescent="0.25">
      <c r="A124" s="2" t="s">
        <v>21704</v>
      </c>
      <c r="B124" s="84" t="s">
        <v>211</v>
      </c>
      <c r="C124" s="2" t="s">
        <v>100</v>
      </c>
      <c r="D124" s="2">
        <f>COUNTIFS('Daten Unfälle'!$BL:$BL,"&lt;=100",'Daten Unfälle'!$BI:$BI,"quer",'Daten Unfälle'!$B:$B,'Auswertung HS'!$B54,'Daten Unfälle'!$M:$M,'Auswertung HS'!$C54)</f>
        <v>4</v>
      </c>
      <c r="E124" s="2">
        <f>COUNTIFS('Daten Unfälle'!$BL:$BL,"&gt;100",'Daten Unfälle'!$BL:$BL,"&lt;=200",'Daten Unfälle'!$BI:$BI,"quer",'Daten Unfälle'!$B:$B,'Auswertung HS'!$B54,'Daten Unfälle'!$M:$M,'Auswertung HS'!$C54)</f>
        <v>1</v>
      </c>
      <c r="F124" s="2">
        <f>COUNTIFS('Daten Unfälle'!$BL:$BL,"&gt;200",'Daten Unfälle'!$BL:$BL,"&lt;=300",'Daten Unfälle'!$BI:$BI,"quer",'Daten Unfälle'!$B:$B,'Auswertung HS'!$B54,'Daten Unfälle'!$M:$M,'Auswertung HS'!$C54)</f>
        <v>1</v>
      </c>
      <c r="G124" s="2">
        <f>COUNTIFS('Daten Unfälle'!$BL:$BL,"&gt;300",'Daten Unfälle'!$BL:$BL,"&lt;=400",'Daten Unfälle'!$BI:$BI,"quer",'Daten Unfälle'!$B:$B,'Auswertung HS'!$B54,'Daten Unfälle'!$M:$M,'Auswertung HS'!$C54)</f>
        <v>4</v>
      </c>
      <c r="H124" s="2">
        <f>COUNTIFS('Daten Unfälle'!$BL:$BL,"&gt;400",'Daten Unfälle'!$BL:$BL,"&lt;=500",'Daten Unfälle'!$BI:$BI,"quer",'Daten Unfälle'!$B:$B,'Auswertung HS'!$B54,'Daten Unfälle'!$M:$M,'Auswertung HS'!$C54)</f>
        <v>3</v>
      </c>
      <c r="I124" s="2">
        <f>COUNTIFS('Daten Unfälle'!$BL:$BL,"&gt;500",'Daten Unfälle'!$BL:$BL,"&lt;=600",'Daten Unfälle'!$BI:$BI,"quer",'Daten Unfälle'!$B:$B,'Auswertung HS'!$B54,'Daten Unfälle'!$M:$M,'Auswertung HS'!$C54)</f>
        <v>5</v>
      </c>
      <c r="J124" s="2">
        <f>COUNTIFS('Daten Unfälle'!$BL:$BL,"&gt;600",'Daten Unfälle'!$BL:$BL,"&lt;=700",'Daten Unfälle'!$BI:$BI,"quer",'Daten Unfälle'!$B:$B,'Auswertung HS'!$B54,'Daten Unfälle'!$M:$M,'Auswertung HS'!$C54)</f>
        <v>2</v>
      </c>
      <c r="K124" s="2">
        <f>COUNTIFS('Daten Unfälle'!$BL:$BL,"&gt;700",'Daten Unfälle'!$BL:$BL,"&lt;=800",'Daten Unfälle'!$BI:$BI,"quer",'Daten Unfälle'!$B:$B,'Auswertung HS'!$B54,'Daten Unfälle'!$M:$M,'Auswertung HS'!$C54)</f>
        <v>1</v>
      </c>
      <c r="L124" s="2">
        <f>COUNTIFS('Daten Unfälle'!$BL:$BL,"&gt;800",'Daten Unfälle'!$BL:$BL,"&lt;=900",'Daten Unfälle'!$BI:$BI,"quer",'Daten Unfälle'!$B:$B,'Auswertung HS'!$B54,'Daten Unfälle'!$M:$M,'Auswertung HS'!$C54)</f>
        <v>0</v>
      </c>
      <c r="M124" s="2">
        <f>COUNTIFS('Daten Unfälle'!$BL:$BL,"&gt;900",'Daten Unfälle'!$BL:$BL,"&lt;=1000",'Daten Unfälle'!$BI:$BI,"quer",'Daten Unfälle'!$B:$B,'Auswertung HS'!$B54,'Daten Unfälle'!$M:$M,'Auswertung HS'!$C54)</f>
        <v>0</v>
      </c>
      <c r="N124" s="2">
        <f>COUNTIFS('Daten Unfälle'!$BL:$BL,"&gt;1000",'Daten Unfälle'!$BL:$BL,"&lt;=2000",'Daten Unfälle'!$BI:$BI,"quer",'Daten Unfälle'!$B:$B,'Auswertung HS'!$B54,'Daten Unfälle'!$M:$M,'Auswertung HS'!$C54)</f>
        <v>4</v>
      </c>
      <c r="O124" s="2">
        <f>COUNTIFS('Daten Unfälle'!$BL:$BL,"&gt;2000",'Daten Unfälle'!$BL:$BL,"&lt;=3000",'Daten Unfälle'!$BI:$BI,"quer",'Daten Unfälle'!$B:$B,'Auswertung HS'!$B54,'Daten Unfälle'!$M:$M,'Auswertung HS'!$C54)</f>
        <v>5</v>
      </c>
      <c r="P124" s="2">
        <f>COUNTIFS('Daten Unfälle'!$BL:$BL,"&gt;3000",'Daten Unfälle'!$BL:$BL,"&lt;=4000",'Daten Unfälle'!$BI:$BI,"quer",'Daten Unfälle'!$B:$B,'Auswertung HS'!$B54,'Daten Unfälle'!$M:$M,'Auswertung HS'!$C54)</f>
        <v>0</v>
      </c>
      <c r="Q124" s="2">
        <f>COUNTIFS('Daten Unfälle'!$BL:$BL,"&gt;4000",'Daten Unfälle'!$BL:$BL,"&lt;=5000",'Daten Unfälle'!$BI:$BI,"quer",'Daten Unfälle'!$B:$B,'Auswertung HS'!$B54,'Daten Unfälle'!$M:$M,'Auswertung HS'!$C54)</f>
        <v>2</v>
      </c>
    </row>
    <row r="125" spans="1:17" hidden="1" x14ac:dyDescent="0.25">
      <c r="A125" s="2" t="s">
        <v>21704</v>
      </c>
      <c r="B125" s="84" t="s">
        <v>211</v>
      </c>
      <c r="C125" s="2" t="s">
        <v>115</v>
      </c>
      <c r="D125" s="2">
        <f>COUNTIFS('Daten Unfälle'!$BL:$BL,"&lt;=100",'Daten Unfälle'!$BI:$BI,"quer",'Daten Unfälle'!$B:$B,'Auswertung HS'!$B55,'Daten Unfälle'!$M:$M,'Auswertung HS'!$C55)</f>
        <v>2</v>
      </c>
      <c r="E125" s="2">
        <f>COUNTIFS('Daten Unfälle'!$BL:$BL,"&gt;100",'Daten Unfälle'!$BL:$BL,"&lt;=200",'Daten Unfälle'!$BI:$BI,"quer",'Daten Unfälle'!$B:$B,'Auswertung HS'!$B55,'Daten Unfälle'!$M:$M,'Auswertung HS'!$C55)</f>
        <v>2</v>
      </c>
      <c r="F125" s="2">
        <f>COUNTIFS('Daten Unfälle'!$BL:$BL,"&gt;200",'Daten Unfälle'!$BL:$BL,"&lt;=300",'Daten Unfälle'!$BI:$BI,"quer",'Daten Unfälle'!$B:$B,'Auswertung HS'!$B55,'Daten Unfälle'!$M:$M,'Auswertung HS'!$C55)</f>
        <v>0</v>
      </c>
      <c r="G125" s="2">
        <f>COUNTIFS('Daten Unfälle'!$BL:$BL,"&gt;300",'Daten Unfälle'!$BL:$BL,"&lt;=400",'Daten Unfälle'!$BI:$BI,"quer",'Daten Unfälle'!$B:$B,'Auswertung HS'!$B55,'Daten Unfälle'!$M:$M,'Auswertung HS'!$C55)</f>
        <v>1</v>
      </c>
      <c r="H125" s="2">
        <f>COUNTIFS('Daten Unfälle'!$BL:$BL,"&gt;400",'Daten Unfälle'!$BL:$BL,"&lt;=500",'Daten Unfälle'!$BI:$BI,"quer",'Daten Unfälle'!$B:$B,'Auswertung HS'!$B55,'Daten Unfälle'!$M:$M,'Auswertung HS'!$C55)</f>
        <v>1</v>
      </c>
      <c r="I125" s="2">
        <f>COUNTIFS('Daten Unfälle'!$BL:$BL,"&gt;500",'Daten Unfälle'!$BL:$BL,"&lt;=600",'Daten Unfälle'!$BI:$BI,"quer",'Daten Unfälle'!$B:$B,'Auswertung HS'!$B55,'Daten Unfälle'!$M:$M,'Auswertung HS'!$C55)</f>
        <v>1</v>
      </c>
      <c r="J125" s="2">
        <f>COUNTIFS('Daten Unfälle'!$BL:$BL,"&gt;600",'Daten Unfälle'!$BL:$BL,"&lt;=700",'Daten Unfälle'!$BI:$BI,"quer",'Daten Unfälle'!$B:$B,'Auswertung HS'!$B55,'Daten Unfälle'!$M:$M,'Auswertung HS'!$C55)</f>
        <v>0</v>
      </c>
      <c r="K125" s="2">
        <f>COUNTIFS('Daten Unfälle'!$BL:$BL,"&gt;700",'Daten Unfälle'!$BL:$BL,"&lt;=800",'Daten Unfälle'!$BI:$BI,"quer",'Daten Unfälle'!$B:$B,'Auswertung HS'!$B55,'Daten Unfälle'!$M:$M,'Auswertung HS'!$C55)</f>
        <v>0</v>
      </c>
      <c r="L125" s="2">
        <f>COUNTIFS('Daten Unfälle'!$BL:$BL,"&gt;800",'Daten Unfälle'!$BL:$BL,"&lt;=900",'Daten Unfälle'!$BI:$BI,"quer",'Daten Unfälle'!$B:$B,'Auswertung HS'!$B55,'Daten Unfälle'!$M:$M,'Auswertung HS'!$C55)</f>
        <v>0</v>
      </c>
      <c r="M125" s="2">
        <f>COUNTIFS('Daten Unfälle'!$BL:$BL,"&gt;900",'Daten Unfälle'!$BL:$BL,"&lt;=1000",'Daten Unfälle'!$BI:$BI,"quer",'Daten Unfälle'!$B:$B,'Auswertung HS'!$B55,'Daten Unfälle'!$M:$M,'Auswertung HS'!$C55)</f>
        <v>0</v>
      </c>
      <c r="N125" s="2">
        <f>COUNTIFS('Daten Unfälle'!$BL:$BL,"&gt;1000",'Daten Unfälle'!$BL:$BL,"&lt;=2000",'Daten Unfälle'!$BI:$BI,"quer",'Daten Unfälle'!$B:$B,'Auswertung HS'!$B55,'Daten Unfälle'!$M:$M,'Auswertung HS'!$C55)</f>
        <v>2</v>
      </c>
      <c r="O125" s="2">
        <f>COUNTIFS('Daten Unfälle'!$BL:$BL,"&gt;2000",'Daten Unfälle'!$BL:$BL,"&lt;=3000",'Daten Unfälle'!$BI:$BI,"quer",'Daten Unfälle'!$B:$B,'Auswertung HS'!$B55,'Daten Unfälle'!$M:$M,'Auswertung HS'!$C55)</f>
        <v>0</v>
      </c>
      <c r="P125" s="2">
        <f>COUNTIFS('Daten Unfälle'!$BL:$BL,"&gt;3000",'Daten Unfälle'!$BL:$BL,"&lt;=4000",'Daten Unfälle'!$BI:$BI,"quer",'Daten Unfälle'!$B:$B,'Auswertung HS'!$B55,'Daten Unfälle'!$M:$M,'Auswertung HS'!$C55)</f>
        <v>0</v>
      </c>
      <c r="Q125" s="2">
        <f>COUNTIFS('Daten Unfälle'!$BL:$BL,"&gt;4000",'Daten Unfälle'!$BL:$BL,"&lt;=5000",'Daten Unfälle'!$BI:$BI,"quer",'Daten Unfälle'!$B:$B,'Auswertung HS'!$B55,'Daten Unfälle'!$M:$M,'Auswertung HS'!$C55)</f>
        <v>1</v>
      </c>
    </row>
    <row r="126" spans="1:17" hidden="1" x14ac:dyDescent="0.25">
      <c r="A126" s="2" t="s">
        <v>21704</v>
      </c>
      <c r="B126" s="84" t="s">
        <v>211</v>
      </c>
      <c r="C126" s="2" t="s">
        <v>208</v>
      </c>
      <c r="D126" s="2">
        <f>COUNTIFS('Daten Unfälle'!$BL:$BL,"&lt;=100",'Daten Unfälle'!$BI:$BI,"quer",'Daten Unfälle'!$B:$B,'Auswertung HS'!$B56,'Daten Unfälle'!$M:$M,'Auswertung HS'!$C56)</f>
        <v>0</v>
      </c>
      <c r="E126" s="2">
        <f>COUNTIFS('Daten Unfälle'!$BL:$BL,"&gt;100",'Daten Unfälle'!$BL:$BL,"&lt;=200",'Daten Unfälle'!$BI:$BI,"quer",'Daten Unfälle'!$B:$B,'Auswertung HS'!$B56,'Daten Unfälle'!$M:$M,'Auswertung HS'!$C56)</f>
        <v>1</v>
      </c>
      <c r="F126" s="2">
        <f>COUNTIFS('Daten Unfälle'!$BL:$BL,"&gt;200",'Daten Unfälle'!$BL:$BL,"&lt;=300",'Daten Unfälle'!$BI:$BI,"quer",'Daten Unfälle'!$B:$B,'Auswertung HS'!$B56,'Daten Unfälle'!$M:$M,'Auswertung HS'!$C56)</f>
        <v>0</v>
      </c>
      <c r="G126" s="2">
        <f>COUNTIFS('Daten Unfälle'!$BL:$BL,"&gt;300",'Daten Unfälle'!$BL:$BL,"&lt;=400",'Daten Unfälle'!$BI:$BI,"quer",'Daten Unfälle'!$B:$B,'Auswertung HS'!$B56,'Daten Unfälle'!$M:$M,'Auswertung HS'!$C56)</f>
        <v>0</v>
      </c>
      <c r="H126" s="2">
        <f>COUNTIFS('Daten Unfälle'!$BL:$BL,"&gt;400",'Daten Unfälle'!$BL:$BL,"&lt;=500",'Daten Unfälle'!$BI:$BI,"quer",'Daten Unfälle'!$B:$B,'Auswertung HS'!$B56,'Daten Unfälle'!$M:$M,'Auswertung HS'!$C56)</f>
        <v>0</v>
      </c>
      <c r="I126" s="2">
        <f>COUNTIFS('Daten Unfälle'!$BL:$BL,"&gt;500",'Daten Unfälle'!$BL:$BL,"&lt;=600",'Daten Unfälle'!$BI:$BI,"quer",'Daten Unfälle'!$B:$B,'Auswertung HS'!$B56,'Daten Unfälle'!$M:$M,'Auswertung HS'!$C56)</f>
        <v>0</v>
      </c>
      <c r="J126" s="2">
        <f>COUNTIFS('Daten Unfälle'!$BL:$BL,"&gt;600",'Daten Unfälle'!$BL:$BL,"&lt;=700",'Daten Unfälle'!$BI:$BI,"quer",'Daten Unfälle'!$B:$B,'Auswertung HS'!$B56,'Daten Unfälle'!$M:$M,'Auswertung HS'!$C56)</f>
        <v>0</v>
      </c>
      <c r="K126" s="2">
        <f>COUNTIFS('Daten Unfälle'!$BL:$BL,"&gt;700",'Daten Unfälle'!$BL:$BL,"&lt;=800",'Daten Unfälle'!$BI:$BI,"quer",'Daten Unfälle'!$B:$B,'Auswertung HS'!$B56,'Daten Unfälle'!$M:$M,'Auswertung HS'!$C56)</f>
        <v>0</v>
      </c>
      <c r="L126" s="2">
        <f>COUNTIFS('Daten Unfälle'!$BL:$BL,"&gt;800",'Daten Unfälle'!$BL:$BL,"&lt;=900",'Daten Unfälle'!$BI:$BI,"quer",'Daten Unfälle'!$B:$B,'Auswertung HS'!$B56,'Daten Unfälle'!$M:$M,'Auswertung HS'!$C56)</f>
        <v>0</v>
      </c>
      <c r="M126" s="2">
        <f>COUNTIFS('Daten Unfälle'!$BL:$BL,"&gt;900",'Daten Unfälle'!$BL:$BL,"&lt;=1000",'Daten Unfälle'!$BI:$BI,"quer",'Daten Unfälle'!$B:$B,'Auswertung HS'!$B56,'Daten Unfälle'!$M:$M,'Auswertung HS'!$C56)</f>
        <v>0</v>
      </c>
      <c r="N126" s="2">
        <f>COUNTIFS('Daten Unfälle'!$BL:$BL,"&gt;1000",'Daten Unfälle'!$BL:$BL,"&lt;=2000",'Daten Unfälle'!$BI:$BI,"quer",'Daten Unfälle'!$B:$B,'Auswertung HS'!$B56,'Daten Unfälle'!$M:$M,'Auswertung HS'!$C56)</f>
        <v>0</v>
      </c>
      <c r="O126" s="2">
        <f>COUNTIFS('Daten Unfälle'!$BL:$BL,"&gt;2000",'Daten Unfälle'!$BL:$BL,"&lt;=3000",'Daten Unfälle'!$BI:$BI,"quer",'Daten Unfälle'!$B:$B,'Auswertung HS'!$B56,'Daten Unfälle'!$M:$M,'Auswertung HS'!$C56)</f>
        <v>0</v>
      </c>
      <c r="P126" s="2">
        <f>COUNTIFS('Daten Unfälle'!$BL:$BL,"&gt;3000",'Daten Unfälle'!$BL:$BL,"&lt;=4000",'Daten Unfälle'!$BI:$BI,"quer",'Daten Unfälle'!$B:$B,'Auswertung HS'!$B56,'Daten Unfälle'!$M:$M,'Auswertung HS'!$C56)</f>
        <v>0</v>
      </c>
      <c r="Q126" s="2">
        <f>COUNTIFS('Daten Unfälle'!$BL:$BL,"&gt;4000",'Daten Unfälle'!$BL:$BL,"&lt;=5000",'Daten Unfälle'!$BI:$BI,"quer",'Daten Unfälle'!$B:$B,'Auswertung HS'!$B56,'Daten Unfälle'!$M:$M,'Auswertung HS'!$C56)</f>
        <v>0</v>
      </c>
    </row>
    <row r="127" spans="1:17" hidden="1" x14ac:dyDescent="0.25">
      <c r="A127" s="2" t="s">
        <v>21704</v>
      </c>
      <c r="B127" s="84" t="s">
        <v>211</v>
      </c>
      <c r="C127" s="2" t="s">
        <v>354</v>
      </c>
      <c r="D127" s="2">
        <f>COUNTIFS('Daten Unfälle'!$BL:$BL,"&lt;=100",'Daten Unfälle'!$BI:$BI,"quer",'Daten Unfälle'!$B:$B,'Auswertung HS'!$B57,'Daten Unfälle'!$M:$M,'Auswertung HS'!$C57)</f>
        <v>0</v>
      </c>
      <c r="E127" s="2">
        <f>COUNTIFS('Daten Unfälle'!$BL:$BL,"&gt;100",'Daten Unfälle'!$BL:$BL,"&lt;=200",'Daten Unfälle'!$BI:$BI,"quer",'Daten Unfälle'!$B:$B,'Auswertung HS'!$B57,'Daten Unfälle'!$M:$M,'Auswertung HS'!$C57)</f>
        <v>0</v>
      </c>
      <c r="F127" s="2">
        <f>COUNTIFS('Daten Unfälle'!$BL:$BL,"&gt;200",'Daten Unfälle'!$BL:$BL,"&lt;=300",'Daten Unfälle'!$BI:$BI,"quer",'Daten Unfälle'!$B:$B,'Auswertung HS'!$B57,'Daten Unfälle'!$M:$M,'Auswertung HS'!$C57)</f>
        <v>0</v>
      </c>
      <c r="G127" s="2">
        <f>COUNTIFS('Daten Unfälle'!$BL:$BL,"&gt;300",'Daten Unfälle'!$BL:$BL,"&lt;=400",'Daten Unfälle'!$BI:$BI,"quer",'Daten Unfälle'!$B:$B,'Auswertung HS'!$B57,'Daten Unfälle'!$M:$M,'Auswertung HS'!$C57)</f>
        <v>0</v>
      </c>
      <c r="H127" s="2">
        <f>COUNTIFS('Daten Unfälle'!$BL:$BL,"&gt;400",'Daten Unfälle'!$BL:$BL,"&lt;=500",'Daten Unfälle'!$BI:$BI,"quer",'Daten Unfälle'!$B:$B,'Auswertung HS'!$B57,'Daten Unfälle'!$M:$M,'Auswertung HS'!$C57)</f>
        <v>0</v>
      </c>
      <c r="I127" s="2">
        <f>COUNTIFS('Daten Unfälle'!$BL:$BL,"&gt;500",'Daten Unfälle'!$BL:$BL,"&lt;=600",'Daten Unfälle'!$BI:$BI,"quer",'Daten Unfälle'!$B:$B,'Auswertung HS'!$B57,'Daten Unfälle'!$M:$M,'Auswertung HS'!$C57)</f>
        <v>0</v>
      </c>
      <c r="J127" s="2">
        <f>COUNTIFS('Daten Unfälle'!$BL:$BL,"&gt;600",'Daten Unfälle'!$BL:$BL,"&lt;=700",'Daten Unfälle'!$BI:$BI,"quer",'Daten Unfälle'!$B:$B,'Auswertung HS'!$B57,'Daten Unfälle'!$M:$M,'Auswertung HS'!$C57)</f>
        <v>0</v>
      </c>
      <c r="K127" s="2">
        <f>COUNTIFS('Daten Unfälle'!$BL:$BL,"&gt;700",'Daten Unfälle'!$BL:$BL,"&lt;=800",'Daten Unfälle'!$BI:$BI,"quer",'Daten Unfälle'!$B:$B,'Auswertung HS'!$B57,'Daten Unfälle'!$M:$M,'Auswertung HS'!$C57)</f>
        <v>0</v>
      </c>
      <c r="L127" s="2">
        <f>COUNTIFS('Daten Unfälle'!$BL:$BL,"&gt;800",'Daten Unfälle'!$BL:$BL,"&lt;=900",'Daten Unfälle'!$BI:$BI,"quer",'Daten Unfälle'!$B:$B,'Auswertung HS'!$B57,'Daten Unfälle'!$M:$M,'Auswertung HS'!$C57)</f>
        <v>0</v>
      </c>
      <c r="M127" s="2">
        <f>COUNTIFS('Daten Unfälle'!$BL:$BL,"&gt;900",'Daten Unfälle'!$BL:$BL,"&lt;=1000",'Daten Unfälle'!$BI:$BI,"quer",'Daten Unfälle'!$B:$B,'Auswertung HS'!$B57,'Daten Unfälle'!$M:$M,'Auswertung HS'!$C57)</f>
        <v>0</v>
      </c>
      <c r="N127" s="2">
        <f>COUNTIFS('Daten Unfälle'!$BL:$BL,"&gt;1000",'Daten Unfälle'!$BL:$BL,"&lt;=2000",'Daten Unfälle'!$BI:$BI,"quer",'Daten Unfälle'!$B:$B,'Auswertung HS'!$B57,'Daten Unfälle'!$M:$M,'Auswertung HS'!$C57)</f>
        <v>0</v>
      </c>
      <c r="O127" s="2">
        <f>COUNTIFS('Daten Unfälle'!$BL:$BL,"&gt;2000",'Daten Unfälle'!$BL:$BL,"&lt;=3000",'Daten Unfälle'!$BI:$BI,"quer",'Daten Unfälle'!$B:$B,'Auswertung HS'!$B57,'Daten Unfälle'!$M:$M,'Auswertung HS'!$C57)</f>
        <v>0</v>
      </c>
      <c r="P127" s="2">
        <f>COUNTIFS('Daten Unfälle'!$BL:$BL,"&gt;3000",'Daten Unfälle'!$BL:$BL,"&lt;=4000",'Daten Unfälle'!$BI:$BI,"quer",'Daten Unfälle'!$B:$B,'Auswertung HS'!$B57,'Daten Unfälle'!$M:$M,'Auswertung HS'!$C57)</f>
        <v>0</v>
      </c>
      <c r="Q127" s="2">
        <f>COUNTIFS('Daten Unfälle'!$BL:$BL,"&gt;4000",'Daten Unfälle'!$BL:$BL,"&lt;=5000",'Daten Unfälle'!$BI:$BI,"quer",'Daten Unfälle'!$B:$B,'Auswertung HS'!$B57,'Daten Unfälle'!$M:$M,'Auswertung HS'!$C57)</f>
        <v>0</v>
      </c>
    </row>
    <row r="128" spans="1:17" hidden="1" x14ac:dyDescent="0.25">
      <c r="A128" s="2" t="s">
        <v>21704</v>
      </c>
      <c r="B128" s="84" t="s">
        <v>211</v>
      </c>
      <c r="C128" s="17" t="s">
        <v>139</v>
      </c>
      <c r="D128" s="2">
        <f>COUNTIFS('Daten Unfälle'!$BL:$BL,"&lt;=100",'Daten Unfälle'!$BI:$BI,"quer",'Daten Unfälle'!$B:$B,'Auswertung HS'!$B58,'Daten Unfälle'!$M:$M,'Auswertung HS'!$C58)</f>
        <v>0</v>
      </c>
      <c r="E128" s="2">
        <f>COUNTIFS('Daten Unfälle'!$BL:$BL,"&gt;100",'Daten Unfälle'!$BL:$BL,"&lt;=200",'Daten Unfälle'!$BI:$BI,"quer",'Daten Unfälle'!$B:$B,'Auswertung HS'!$B58,'Daten Unfälle'!$M:$M,'Auswertung HS'!$C58)</f>
        <v>0</v>
      </c>
      <c r="F128" s="2">
        <f>COUNTIFS('Daten Unfälle'!$BL:$BL,"&gt;200",'Daten Unfälle'!$BL:$BL,"&lt;=300",'Daten Unfälle'!$BI:$BI,"quer",'Daten Unfälle'!$B:$B,'Auswertung HS'!$B58,'Daten Unfälle'!$M:$M,'Auswertung HS'!$C58)</f>
        <v>0</v>
      </c>
      <c r="G128" s="2">
        <f>COUNTIFS('Daten Unfälle'!$BL:$BL,"&gt;300",'Daten Unfälle'!$BL:$BL,"&lt;=400",'Daten Unfälle'!$BI:$BI,"quer",'Daten Unfälle'!$B:$B,'Auswertung HS'!$B58,'Daten Unfälle'!$M:$M,'Auswertung HS'!$C58)</f>
        <v>0</v>
      </c>
      <c r="H128" s="2">
        <f>COUNTIFS('Daten Unfälle'!$BL:$BL,"&gt;400",'Daten Unfälle'!$BL:$BL,"&lt;=500",'Daten Unfälle'!$BI:$BI,"quer",'Daten Unfälle'!$B:$B,'Auswertung HS'!$B58,'Daten Unfälle'!$M:$M,'Auswertung HS'!$C58)</f>
        <v>0</v>
      </c>
      <c r="I128" s="2">
        <f>COUNTIFS('Daten Unfälle'!$BL:$BL,"&gt;500",'Daten Unfälle'!$BL:$BL,"&lt;=600",'Daten Unfälle'!$BI:$BI,"quer",'Daten Unfälle'!$B:$B,'Auswertung HS'!$B58,'Daten Unfälle'!$M:$M,'Auswertung HS'!$C58)</f>
        <v>0</v>
      </c>
      <c r="J128" s="2">
        <f>COUNTIFS('Daten Unfälle'!$BL:$BL,"&gt;600",'Daten Unfälle'!$BL:$BL,"&lt;=700",'Daten Unfälle'!$BI:$BI,"quer",'Daten Unfälle'!$B:$B,'Auswertung HS'!$B58,'Daten Unfälle'!$M:$M,'Auswertung HS'!$C58)</f>
        <v>0</v>
      </c>
      <c r="K128" s="2">
        <f>COUNTIFS('Daten Unfälle'!$BL:$BL,"&gt;700",'Daten Unfälle'!$BL:$BL,"&lt;=800",'Daten Unfälle'!$BI:$BI,"quer",'Daten Unfälle'!$B:$B,'Auswertung HS'!$B58,'Daten Unfälle'!$M:$M,'Auswertung HS'!$C58)</f>
        <v>0</v>
      </c>
      <c r="L128" s="2">
        <f>COUNTIFS('Daten Unfälle'!$BL:$BL,"&gt;800",'Daten Unfälle'!$BL:$BL,"&lt;=900",'Daten Unfälle'!$BI:$BI,"quer",'Daten Unfälle'!$B:$B,'Auswertung HS'!$B58,'Daten Unfälle'!$M:$M,'Auswertung HS'!$C58)</f>
        <v>0</v>
      </c>
      <c r="M128" s="2">
        <f>COUNTIFS('Daten Unfälle'!$BL:$BL,"&gt;900",'Daten Unfälle'!$BL:$BL,"&lt;=1000",'Daten Unfälle'!$BI:$BI,"quer",'Daten Unfälle'!$B:$B,'Auswertung HS'!$B58,'Daten Unfälle'!$M:$M,'Auswertung HS'!$C58)</f>
        <v>0</v>
      </c>
      <c r="N128" s="2">
        <f>COUNTIFS('Daten Unfälle'!$BL:$BL,"&gt;1000",'Daten Unfälle'!$BL:$BL,"&lt;=2000",'Daten Unfälle'!$BI:$BI,"quer",'Daten Unfälle'!$B:$B,'Auswertung HS'!$B58,'Daten Unfälle'!$M:$M,'Auswertung HS'!$C58)</f>
        <v>0</v>
      </c>
      <c r="O128" s="2">
        <f>COUNTIFS('Daten Unfälle'!$BL:$BL,"&gt;2000",'Daten Unfälle'!$BL:$BL,"&lt;=3000",'Daten Unfälle'!$BI:$BI,"quer",'Daten Unfälle'!$B:$B,'Auswertung HS'!$B58,'Daten Unfälle'!$M:$M,'Auswertung HS'!$C58)</f>
        <v>0</v>
      </c>
      <c r="P128" s="2">
        <f>COUNTIFS('Daten Unfälle'!$BL:$BL,"&gt;3000",'Daten Unfälle'!$BL:$BL,"&lt;=4000",'Daten Unfälle'!$BI:$BI,"quer",'Daten Unfälle'!$B:$B,'Auswertung HS'!$B58,'Daten Unfälle'!$M:$M,'Auswertung HS'!$C58)</f>
        <v>0</v>
      </c>
      <c r="Q128" s="2">
        <f>COUNTIFS('Daten Unfälle'!$BL:$BL,"&gt;4000",'Daten Unfälle'!$BL:$BL,"&lt;=5000",'Daten Unfälle'!$BI:$BI,"quer",'Daten Unfälle'!$B:$B,'Auswertung HS'!$B58,'Daten Unfälle'!$M:$M,'Auswertung HS'!$C58)</f>
        <v>0</v>
      </c>
    </row>
    <row r="129" spans="1:17" hidden="1" x14ac:dyDescent="0.25">
      <c r="A129" s="2" t="s">
        <v>21704</v>
      </c>
      <c r="B129" s="84" t="s">
        <v>211</v>
      </c>
      <c r="C129" s="17" t="s">
        <v>2774</v>
      </c>
      <c r="D129" s="2">
        <f>COUNTIFS('Daten Unfälle'!$BL:$BL,"&lt;=100",'Daten Unfälle'!$BI:$BI,"quer",'Daten Unfälle'!$B:$B,'Auswertung HS'!$B59,'Daten Unfälle'!$M:$M,'Auswertung HS'!$C59)</f>
        <v>0</v>
      </c>
      <c r="E129" s="2">
        <f>COUNTIFS('Daten Unfälle'!$BL:$BL,"&gt;100",'Daten Unfälle'!$BL:$BL,"&lt;=200",'Daten Unfälle'!$BI:$BI,"quer",'Daten Unfälle'!$B:$B,'Auswertung HS'!$B59,'Daten Unfälle'!$M:$M,'Auswertung HS'!$C59)</f>
        <v>0</v>
      </c>
      <c r="F129" s="2">
        <f>COUNTIFS('Daten Unfälle'!$BL:$BL,"&gt;200",'Daten Unfälle'!$BL:$BL,"&lt;=300",'Daten Unfälle'!$BI:$BI,"quer",'Daten Unfälle'!$B:$B,'Auswertung HS'!$B59,'Daten Unfälle'!$M:$M,'Auswertung HS'!$C59)</f>
        <v>0</v>
      </c>
      <c r="G129" s="2">
        <f>COUNTIFS('Daten Unfälle'!$BL:$BL,"&gt;300",'Daten Unfälle'!$BL:$BL,"&lt;=400",'Daten Unfälle'!$BI:$BI,"quer",'Daten Unfälle'!$B:$B,'Auswertung HS'!$B59,'Daten Unfälle'!$M:$M,'Auswertung HS'!$C59)</f>
        <v>0</v>
      </c>
      <c r="H129" s="2">
        <f>COUNTIFS('Daten Unfälle'!$BL:$BL,"&gt;400",'Daten Unfälle'!$BL:$BL,"&lt;=500",'Daten Unfälle'!$BI:$BI,"quer",'Daten Unfälle'!$B:$B,'Auswertung HS'!$B59,'Daten Unfälle'!$M:$M,'Auswertung HS'!$C59)</f>
        <v>0</v>
      </c>
      <c r="I129" s="2">
        <f>COUNTIFS('Daten Unfälle'!$BL:$BL,"&gt;500",'Daten Unfälle'!$BL:$BL,"&lt;=600",'Daten Unfälle'!$BI:$BI,"quer",'Daten Unfälle'!$B:$B,'Auswertung HS'!$B59,'Daten Unfälle'!$M:$M,'Auswertung HS'!$C59)</f>
        <v>0</v>
      </c>
      <c r="J129" s="2">
        <f>COUNTIFS('Daten Unfälle'!$BL:$BL,"&gt;600",'Daten Unfälle'!$BL:$BL,"&lt;=700",'Daten Unfälle'!$BI:$BI,"quer",'Daten Unfälle'!$B:$B,'Auswertung HS'!$B59,'Daten Unfälle'!$M:$M,'Auswertung HS'!$C59)</f>
        <v>0</v>
      </c>
      <c r="K129" s="2">
        <f>COUNTIFS('Daten Unfälle'!$BL:$BL,"&gt;700",'Daten Unfälle'!$BL:$BL,"&lt;=800",'Daten Unfälle'!$BI:$BI,"quer",'Daten Unfälle'!$B:$B,'Auswertung HS'!$B59,'Daten Unfälle'!$M:$M,'Auswertung HS'!$C59)</f>
        <v>0</v>
      </c>
      <c r="L129" s="2">
        <f>COUNTIFS('Daten Unfälle'!$BL:$BL,"&gt;800",'Daten Unfälle'!$BL:$BL,"&lt;=900",'Daten Unfälle'!$BI:$BI,"quer",'Daten Unfälle'!$B:$B,'Auswertung HS'!$B59,'Daten Unfälle'!$M:$M,'Auswertung HS'!$C59)</f>
        <v>0</v>
      </c>
      <c r="M129" s="2">
        <f>COUNTIFS('Daten Unfälle'!$BL:$BL,"&gt;900",'Daten Unfälle'!$BL:$BL,"&lt;=1000",'Daten Unfälle'!$BI:$BI,"quer",'Daten Unfälle'!$B:$B,'Auswertung HS'!$B59,'Daten Unfälle'!$M:$M,'Auswertung HS'!$C59)</f>
        <v>0</v>
      </c>
      <c r="N129" s="2">
        <f>COUNTIFS('Daten Unfälle'!$BL:$BL,"&gt;1000",'Daten Unfälle'!$BL:$BL,"&lt;=2000",'Daten Unfälle'!$BI:$BI,"quer",'Daten Unfälle'!$B:$B,'Auswertung HS'!$B59,'Daten Unfälle'!$M:$M,'Auswertung HS'!$C59)</f>
        <v>0</v>
      </c>
      <c r="O129" s="2">
        <f>COUNTIFS('Daten Unfälle'!$BL:$BL,"&gt;2000",'Daten Unfälle'!$BL:$BL,"&lt;=3000",'Daten Unfälle'!$BI:$BI,"quer",'Daten Unfälle'!$B:$B,'Auswertung HS'!$B59,'Daten Unfälle'!$M:$M,'Auswertung HS'!$C59)</f>
        <v>0</v>
      </c>
      <c r="P129" s="2">
        <f>COUNTIFS('Daten Unfälle'!$BL:$BL,"&gt;3000",'Daten Unfälle'!$BL:$BL,"&lt;=4000",'Daten Unfälle'!$BI:$BI,"quer",'Daten Unfälle'!$B:$B,'Auswertung HS'!$B59,'Daten Unfälle'!$M:$M,'Auswertung HS'!$C59)</f>
        <v>0</v>
      </c>
      <c r="Q129" s="2">
        <f>COUNTIFS('Daten Unfälle'!$BL:$BL,"&gt;4000",'Daten Unfälle'!$BL:$BL,"&lt;=5000",'Daten Unfälle'!$BI:$BI,"quer",'Daten Unfälle'!$B:$B,'Auswertung HS'!$B59,'Daten Unfälle'!$M:$M,'Auswertung HS'!$C59)</f>
        <v>0</v>
      </c>
    </row>
    <row r="130" spans="1:17" hidden="1" x14ac:dyDescent="0.25">
      <c r="A130" s="2" t="s">
        <v>21704</v>
      </c>
      <c r="B130" s="84" t="s">
        <v>211</v>
      </c>
      <c r="C130" s="241" t="s">
        <v>1312</v>
      </c>
      <c r="D130" s="2">
        <f>COUNTIFS('Daten Unfälle'!$BL:$BL,"&lt;=100",'Daten Unfälle'!$BI:$BI,"quer",'Daten Unfälle'!$B:$B,'Auswertung HS'!$B60,'Daten Unfälle'!$M:$M,'Auswertung HS'!$C60)</f>
        <v>0</v>
      </c>
      <c r="E130" s="2">
        <f>COUNTIFS('Daten Unfälle'!$BL:$BL,"&gt;100",'Daten Unfälle'!$BL:$BL,"&lt;=200",'Daten Unfälle'!$BI:$BI,"quer",'Daten Unfälle'!$B:$B,'Auswertung HS'!$B60,'Daten Unfälle'!$M:$M,'Auswertung HS'!$C60)</f>
        <v>0</v>
      </c>
      <c r="F130" s="2">
        <f>COUNTIFS('Daten Unfälle'!$BL:$BL,"&gt;200",'Daten Unfälle'!$BL:$BL,"&lt;=300",'Daten Unfälle'!$BI:$BI,"quer",'Daten Unfälle'!$B:$B,'Auswertung HS'!$B60,'Daten Unfälle'!$M:$M,'Auswertung HS'!$C60)</f>
        <v>0</v>
      </c>
      <c r="G130" s="2">
        <f>COUNTIFS('Daten Unfälle'!$BL:$BL,"&gt;300",'Daten Unfälle'!$BL:$BL,"&lt;=400",'Daten Unfälle'!$BI:$BI,"quer",'Daten Unfälle'!$B:$B,'Auswertung HS'!$B60,'Daten Unfälle'!$M:$M,'Auswertung HS'!$C60)</f>
        <v>0</v>
      </c>
      <c r="H130" s="2">
        <f>COUNTIFS('Daten Unfälle'!$BL:$BL,"&gt;400",'Daten Unfälle'!$BL:$BL,"&lt;=500",'Daten Unfälle'!$BI:$BI,"quer",'Daten Unfälle'!$B:$B,'Auswertung HS'!$B60,'Daten Unfälle'!$M:$M,'Auswertung HS'!$C60)</f>
        <v>0</v>
      </c>
      <c r="I130" s="2">
        <f>COUNTIFS('Daten Unfälle'!$BL:$BL,"&gt;500",'Daten Unfälle'!$BL:$BL,"&lt;=600",'Daten Unfälle'!$BI:$BI,"quer",'Daten Unfälle'!$B:$B,'Auswertung HS'!$B60,'Daten Unfälle'!$M:$M,'Auswertung HS'!$C60)</f>
        <v>0</v>
      </c>
      <c r="J130" s="2">
        <f>COUNTIFS('Daten Unfälle'!$BL:$BL,"&gt;600",'Daten Unfälle'!$BL:$BL,"&lt;=700",'Daten Unfälle'!$BI:$BI,"quer",'Daten Unfälle'!$B:$B,'Auswertung HS'!$B60,'Daten Unfälle'!$M:$M,'Auswertung HS'!$C60)</f>
        <v>0</v>
      </c>
      <c r="K130" s="2">
        <f>COUNTIFS('Daten Unfälle'!$BL:$BL,"&gt;700",'Daten Unfälle'!$BL:$BL,"&lt;=800",'Daten Unfälle'!$BI:$BI,"quer",'Daten Unfälle'!$B:$B,'Auswertung HS'!$B60,'Daten Unfälle'!$M:$M,'Auswertung HS'!$C60)</f>
        <v>0</v>
      </c>
      <c r="L130" s="2">
        <f>COUNTIFS('Daten Unfälle'!$BL:$BL,"&gt;800",'Daten Unfälle'!$BL:$BL,"&lt;=900",'Daten Unfälle'!$BI:$BI,"quer",'Daten Unfälle'!$B:$B,'Auswertung HS'!$B60,'Daten Unfälle'!$M:$M,'Auswertung HS'!$C60)</f>
        <v>0</v>
      </c>
      <c r="M130" s="2">
        <f>COUNTIFS('Daten Unfälle'!$BL:$BL,"&gt;900",'Daten Unfälle'!$BL:$BL,"&lt;=1000",'Daten Unfälle'!$BI:$BI,"quer",'Daten Unfälle'!$B:$B,'Auswertung HS'!$B60,'Daten Unfälle'!$M:$M,'Auswertung HS'!$C60)</f>
        <v>0</v>
      </c>
      <c r="N130" s="2">
        <f>COUNTIFS('Daten Unfälle'!$BL:$BL,"&gt;1000",'Daten Unfälle'!$BL:$BL,"&lt;=2000",'Daten Unfälle'!$BI:$BI,"quer",'Daten Unfälle'!$B:$B,'Auswertung HS'!$B60,'Daten Unfälle'!$M:$M,'Auswertung HS'!$C60)</f>
        <v>0</v>
      </c>
      <c r="O130" s="2">
        <f>COUNTIFS('Daten Unfälle'!$BL:$BL,"&gt;2000",'Daten Unfälle'!$BL:$BL,"&lt;=3000",'Daten Unfälle'!$BI:$BI,"quer",'Daten Unfälle'!$B:$B,'Auswertung HS'!$B60,'Daten Unfälle'!$M:$M,'Auswertung HS'!$C60)</f>
        <v>0</v>
      </c>
      <c r="P130" s="2">
        <f>COUNTIFS('Daten Unfälle'!$BL:$BL,"&gt;3000",'Daten Unfälle'!$BL:$BL,"&lt;=4000",'Daten Unfälle'!$BI:$BI,"quer",'Daten Unfälle'!$B:$B,'Auswertung HS'!$B60,'Daten Unfälle'!$M:$M,'Auswertung HS'!$C60)</f>
        <v>0</v>
      </c>
      <c r="Q130" s="2">
        <f>COUNTIFS('Daten Unfälle'!$BL:$BL,"&gt;4000",'Daten Unfälle'!$BL:$BL,"&lt;=5000",'Daten Unfälle'!$BI:$BI,"quer",'Daten Unfälle'!$B:$B,'Auswertung HS'!$B60,'Daten Unfälle'!$M:$M,'Auswertung HS'!$C60)</f>
        <v>0</v>
      </c>
    </row>
    <row r="131" spans="1:17" hidden="1" x14ac:dyDescent="0.25">
      <c r="A131" s="2" t="s">
        <v>21704</v>
      </c>
      <c r="B131" s="84" t="s">
        <v>211</v>
      </c>
      <c r="C131" s="242" t="s">
        <v>2721</v>
      </c>
      <c r="D131" s="2">
        <f>COUNTIFS('Daten Unfälle'!$BL:$BL,"&lt;=100",'Daten Unfälle'!$BI:$BI,"quer",'Daten Unfälle'!$B:$B,'Auswertung HS'!$B61,'Daten Unfälle'!$M:$M,'Auswertung HS'!$C61)</f>
        <v>0</v>
      </c>
      <c r="E131" s="2">
        <f>COUNTIFS('Daten Unfälle'!$BL:$BL,"&gt;100",'Daten Unfälle'!$BL:$BL,"&lt;=200",'Daten Unfälle'!$BI:$BI,"quer",'Daten Unfälle'!$B:$B,'Auswertung HS'!$B61,'Daten Unfälle'!$M:$M,'Auswertung HS'!$C61)</f>
        <v>0</v>
      </c>
      <c r="F131" s="2">
        <f>COUNTIFS('Daten Unfälle'!$BL:$BL,"&gt;200",'Daten Unfälle'!$BL:$BL,"&lt;=300",'Daten Unfälle'!$BI:$BI,"quer",'Daten Unfälle'!$B:$B,'Auswertung HS'!$B61,'Daten Unfälle'!$M:$M,'Auswertung HS'!$C61)</f>
        <v>0</v>
      </c>
      <c r="G131" s="2">
        <f>COUNTIFS('Daten Unfälle'!$BL:$BL,"&gt;300",'Daten Unfälle'!$BL:$BL,"&lt;=400",'Daten Unfälle'!$BI:$BI,"quer",'Daten Unfälle'!$B:$B,'Auswertung HS'!$B61,'Daten Unfälle'!$M:$M,'Auswertung HS'!$C61)</f>
        <v>0</v>
      </c>
      <c r="H131" s="2">
        <f>COUNTIFS('Daten Unfälle'!$BL:$BL,"&gt;400",'Daten Unfälle'!$BL:$BL,"&lt;=500",'Daten Unfälle'!$BI:$BI,"quer",'Daten Unfälle'!$B:$B,'Auswertung HS'!$B61,'Daten Unfälle'!$M:$M,'Auswertung HS'!$C61)</f>
        <v>0</v>
      </c>
      <c r="I131" s="2">
        <f>COUNTIFS('Daten Unfälle'!$BL:$BL,"&gt;500",'Daten Unfälle'!$BL:$BL,"&lt;=600",'Daten Unfälle'!$BI:$BI,"quer",'Daten Unfälle'!$B:$B,'Auswertung HS'!$B61,'Daten Unfälle'!$M:$M,'Auswertung HS'!$C61)</f>
        <v>0</v>
      </c>
      <c r="J131" s="2">
        <f>COUNTIFS('Daten Unfälle'!$BL:$BL,"&gt;600",'Daten Unfälle'!$BL:$BL,"&lt;=700",'Daten Unfälle'!$BI:$BI,"quer",'Daten Unfälle'!$B:$B,'Auswertung HS'!$B61,'Daten Unfälle'!$M:$M,'Auswertung HS'!$C61)</f>
        <v>0</v>
      </c>
      <c r="K131" s="2">
        <f>COUNTIFS('Daten Unfälle'!$BL:$BL,"&gt;700",'Daten Unfälle'!$BL:$BL,"&lt;=800",'Daten Unfälle'!$BI:$BI,"quer",'Daten Unfälle'!$B:$B,'Auswertung HS'!$B61,'Daten Unfälle'!$M:$M,'Auswertung HS'!$C61)</f>
        <v>0</v>
      </c>
      <c r="L131" s="2">
        <f>COUNTIFS('Daten Unfälle'!$BL:$BL,"&gt;800",'Daten Unfälle'!$BL:$BL,"&lt;=900",'Daten Unfälle'!$BI:$BI,"quer",'Daten Unfälle'!$B:$B,'Auswertung HS'!$B61,'Daten Unfälle'!$M:$M,'Auswertung HS'!$C61)</f>
        <v>0</v>
      </c>
      <c r="M131" s="2">
        <f>COUNTIFS('Daten Unfälle'!$BL:$BL,"&gt;900",'Daten Unfälle'!$BL:$BL,"&lt;=1000",'Daten Unfälle'!$BI:$BI,"quer",'Daten Unfälle'!$B:$B,'Auswertung HS'!$B61,'Daten Unfälle'!$M:$M,'Auswertung HS'!$C61)</f>
        <v>0</v>
      </c>
      <c r="N131" s="2">
        <f>COUNTIFS('Daten Unfälle'!$BL:$BL,"&gt;1000",'Daten Unfälle'!$BL:$BL,"&lt;=2000",'Daten Unfälle'!$BI:$BI,"quer",'Daten Unfälle'!$B:$B,'Auswertung HS'!$B61,'Daten Unfälle'!$M:$M,'Auswertung HS'!$C61)</f>
        <v>0</v>
      </c>
      <c r="O131" s="2">
        <f>COUNTIFS('Daten Unfälle'!$BL:$BL,"&gt;2000",'Daten Unfälle'!$BL:$BL,"&lt;=3000",'Daten Unfälle'!$BI:$BI,"quer",'Daten Unfälle'!$B:$B,'Auswertung HS'!$B61,'Daten Unfälle'!$M:$M,'Auswertung HS'!$C61)</f>
        <v>0</v>
      </c>
      <c r="P131" s="2">
        <f>COUNTIFS('Daten Unfälle'!$BL:$BL,"&gt;3000",'Daten Unfälle'!$BL:$BL,"&lt;=4000",'Daten Unfälle'!$BI:$BI,"quer",'Daten Unfälle'!$B:$B,'Auswertung HS'!$B61,'Daten Unfälle'!$M:$M,'Auswertung HS'!$C61)</f>
        <v>0</v>
      </c>
      <c r="Q131" s="2">
        <f>COUNTIFS('Daten Unfälle'!$BL:$BL,"&gt;4000",'Daten Unfälle'!$BL:$BL,"&lt;=5000",'Daten Unfälle'!$BI:$BI,"quer",'Daten Unfälle'!$B:$B,'Auswertung HS'!$B61,'Daten Unfälle'!$M:$M,'Auswertung HS'!$C61)</f>
        <v>0</v>
      </c>
    </row>
    <row r="132" spans="1:17" hidden="1" x14ac:dyDescent="0.25">
      <c r="A132" s="2" t="s">
        <v>21704</v>
      </c>
      <c r="B132" s="84" t="s">
        <v>211</v>
      </c>
      <c r="C132" s="242" t="s">
        <v>21534</v>
      </c>
      <c r="D132" s="2">
        <f>COUNTIFS('Daten Unfälle'!$BL:$BL,"&lt;=100",'Daten Unfälle'!$BI:$BI,"quer",'Daten Unfälle'!$B:$B,'Auswertung HS'!$B62)</f>
        <v>19</v>
      </c>
      <c r="E132" s="2">
        <f>COUNTIFS('Daten Unfälle'!$BL:$BL,"&gt;100",'Daten Unfälle'!$BL:$BL,"&lt;=200",'Daten Unfälle'!$BI:$BI,"quer",'Daten Unfälle'!$B:$B,'Auswertung HS'!$B62)</f>
        <v>15</v>
      </c>
      <c r="F132" s="2">
        <f>COUNTIFS('Daten Unfälle'!$BL:$BL,"&gt;200",'Daten Unfälle'!$BL:$BL,"&lt;=300",'Daten Unfälle'!$BI:$BI,"quer",'Daten Unfälle'!$B:$B,'Auswertung HS'!$B62)</f>
        <v>6</v>
      </c>
      <c r="G132" s="2">
        <f>COUNTIFS('Daten Unfälle'!$BL:$BL,"&gt;300",'Daten Unfälle'!$BL:$BL,"&lt;=400",'Daten Unfälle'!$BI:$BI,"quer",'Daten Unfälle'!$B:$B,'Auswertung HS'!$B62)</f>
        <v>9</v>
      </c>
      <c r="H132" s="2">
        <f>COUNTIFS('Daten Unfälle'!$BL:$BL,"&gt;400",'Daten Unfälle'!$BL:$BL,"&lt;=500",'Daten Unfälle'!$BI:$BI,"quer",'Daten Unfälle'!$B:$B,'Auswertung HS'!$B62)</f>
        <v>18</v>
      </c>
      <c r="I132" s="2">
        <f>COUNTIFS('Daten Unfälle'!$BL:$BL,"&gt;500",'Daten Unfälle'!$BL:$BL,"&lt;=600",'Daten Unfälle'!$BI:$BI,"quer",'Daten Unfälle'!$B:$B,'Auswertung HS'!$B62)</f>
        <v>14</v>
      </c>
      <c r="J132" s="2">
        <f>COUNTIFS('Daten Unfälle'!$BL:$BL,"&gt;600",'Daten Unfälle'!$BL:$BL,"&lt;=700",'Daten Unfälle'!$BI:$BI,"quer",'Daten Unfälle'!$B:$B,'Auswertung HS'!$B62)</f>
        <v>5</v>
      </c>
      <c r="K132" s="2">
        <f>COUNTIFS('Daten Unfälle'!$BL:$BL,"&gt;700",'Daten Unfälle'!$BL:$BL,"&lt;=800",'Daten Unfälle'!$BI:$BI,"quer",'Daten Unfälle'!$B:$B,'Auswertung HS'!$B62)</f>
        <v>7</v>
      </c>
      <c r="L132" s="2">
        <f>COUNTIFS('Daten Unfälle'!$BL:$BL,"&gt;800",'Daten Unfälle'!$BL:$BL,"&lt;=900",'Daten Unfälle'!$BI:$BI,"quer",'Daten Unfälle'!$B:$B,'Auswertung HS'!$B62)</f>
        <v>3</v>
      </c>
      <c r="M132" s="2">
        <f>COUNTIFS('Daten Unfälle'!$BL:$BL,"&gt;900",'Daten Unfälle'!$BL:$BL,"&lt;=1000",'Daten Unfälle'!$BI:$BI,"quer",'Daten Unfälle'!$B:$B,'Auswertung HS'!$B62)</f>
        <v>2</v>
      </c>
      <c r="N132" s="2">
        <f>COUNTIFS('Daten Unfälle'!$BL:$BL,"&gt;1000",'Daten Unfälle'!$BL:$BL,"&lt;=2000",'Daten Unfälle'!$BI:$BI,"quer",'Daten Unfälle'!$B:$B,'Auswertung HS'!$B62)</f>
        <v>15</v>
      </c>
      <c r="O132" s="2">
        <f>COUNTIFS('Daten Unfälle'!$BL:$BL,"&gt;2000",'Daten Unfälle'!$BL:$BL,"&lt;=3000",'Daten Unfälle'!$BI:$BI,"quer",'Daten Unfälle'!$B:$B,'Auswertung HS'!$B62)</f>
        <v>9</v>
      </c>
      <c r="P132" s="2">
        <f>COUNTIFS('Daten Unfälle'!$BL:$BL,"&gt;3000",'Daten Unfälle'!$BL:$BL,"&lt;=4000",'Daten Unfälle'!$BI:$BI,"quer",'Daten Unfälle'!$B:$B,'Auswertung HS'!$B62)</f>
        <v>6</v>
      </c>
      <c r="Q132" s="2">
        <f>COUNTIFS('Daten Unfälle'!$BL:$BL,"&gt;4000",'Daten Unfälle'!$BL:$BL,"&lt;=5000",'Daten Unfälle'!$BI:$BI,"quer",'Daten Unfälle'!$B:$B,'Auswertung HS'!$B62)</f>
        <v>6</v>
      </c>
    </row>
    <row r="133" spans="1:17" x14ac:dyDescent="0.25">
      <c r="A133" s="2" t="s">
        <v>21704</v>
      </c>
      <c r="B133" s="84" t="s">
        <v>21534</v>
      </c>
      <c r="C133" s="2" t="s">
        <v>74</v>
      </c>
      <c r="D133" s="2">
        <f>COUNTIFS('Daten Unfälle'!$BL:$BL,"&lt;=100",'Daten Unfälle'!$BI:$BI,"quer",'Daten Unfälle'!$M:$M,'Auswertung HS'!$C63)</f>
        <v>23</v>
      </c>
      <c r="E133" s="2">
        <f>COUNTIFS('Daten Unfälle'!$BL:$BL,"&gt;100",'Daten Unfälle'!$BL:$BL,"&lt;=200",'Daten Unfälle'!$BI:$BI,"quer",'Daten Unfälle'!$M:$M,'Auswertung HS'!$C63)</f>
        <v>16</v>
      </c>
      <c r="F133" s="2">
        <f>COUNTIFS('Daten Unfälle'!$BL:$BL,"&gt;200",'Daten Unfälle'!$BL:$BL,"&lt;=300",'Daten Unfälle'!$BI:$BI,"quer",'Daten Unfälle'!$M:$M,'Auswertung HS'!$C63)</f>
        <v>8</v>
      </c>
      <c r="G133" s="2">
        <f>COUNTIFS('Daten Unfälle'!$BL:$BL,"&gt;300",'Daten Unfälle'!$BL:$BL,"&lt;=400",'Daten Unfälle'!$BI:$BI,"quer",'Daten Unfälle'!$M:$M,'Auswertung HS'!$C63)</f>
        <v>8</v>
      </c>
      <c r="H133" s="2">
        <f>COUNTIFS('Daten Unfälle'!$BL:$BL,"&gt;400",'Daten Unfälle'!$BL:$BL,"&lt;=500",'Daten Unfälle'!$BI:$BI,"quer",'Daten Unfälle'!$M:$M,'Auswertung HS'!$C63)</f>
        <v>16</v>
      </c>
      <c r="I133" s="2">
        <f>COUNTIFS('Daten Unfälle'!$BL:$BL,"&gt;500",'Daten Unfälle'!$BL:$BL,"&lt;=600",'Daten Unfälle'!$BI:$BI,"quer",'Daten Unfälle'!$M:$M,'Auswertung HS'!$C63)</f>
        <v>12</v>
      </c>
      <c r="J133" s="2">
        <f>COUNTIFS('Daten Unfälle'!$BL:$BL,"&gt;600",'Daten Unfälle'!$BL:$BL,"&lt;=700",'Daten Unfälle'!$BI:$BI,"quer",'Daten Unfälle'!$M:$M,'Auswertung HS'!$C63)</f>
        <v>4</v>
      </c>
      <c r="K133" s="2">
        <f>COUNTIFS('Daten Unfälle'!$BL:$BL,"&gt;700",'Daten Unfälle'!$BL:$BL,"&lt;=800",'Daten Unfälle'!$BI:$BI,"quer",'Daten Unfälle'!$M:$M,'Auswertung HS'!$C63)</f>
        <v>10</v>
      </c>
      <c r="L133" s="2">
        <f>COUNTIFS('Daten Unfälle'!$BL:$BL,"&gt;800",'Daten Unfälle'!$BL:$BL,"&lt;=900",'Daten Unfälle'!$BI:$BI,"quer",'Daten Unfälle'!$M:$M,'Auswertung HS'!$C63)</f>
        <v>5</v>
      </c>
      <c r="M133" s="2">
        <f>COUNTIFS('Daten Unfälle'!$BL:$BL,"&gt;900",'Daten Unfälle'!$BL:$BL,"&lt;=1000",'Daten Unfälle'!$BI:$BI,"quer",'Daten Unfälle'!$M:$M,'Auswertung HS'!$C63)</f>
        <v>2</v>
      </c>
      <c r="N133" s="2">
        <f>COUNTIFS('Daten Unfälle'!$BL:$BL,"&gt;1000",'Daten Unfälle'!$BL:$BL,"&lt;=2000",'Daten Unfälle'!$BI:$BI,"quer",'Daten Unfälle'!$M:$M,'Auswertung HS'!$C63)</f>
        <v>17</v>
      </c>
      <c r="O133" s="2">
        <f>COUNTIFS('Daten Unfälle'!$BL:$BL,"&gt;2000",'Daten Unfälle'!$BL:$BL,"&lt;=3000",'Daten Unfälle'!$BI:$BI,"quer",'Daten Unfälle'!$M:$M,'Auswertung HS'!$C63)</f>
        <v>8</v>
      </c>
      <c r="P133" s="2">
        <f>COUNTIFS('Daten Unfälle'!$BL:$BL,"&gt;3000",'Daten Unfälle'!$BL:$BL,"&lt;=4000",'Daten Unfälle'!$BI:$BI,"quer",'Daten Unfälle'!$M:$M,'Auswertung HS'!$C63)</f>
        <v>7</v>
      </c>
      <c r="Q133" s="2">
        <f>COUNTIFS('Daten Unfälle'!$BL:$BL,"&gt;4000",'Daten Unfälle'!$BL:$BL,"&lt;=5000",'Daten Unfälle'!$BI:$BI,"quer",'Daten Unfälle'!$M:$M,'Auswertung HS'!$C63)</f>
        <v>5</v>
      </c>
    </row>
    <row r="134" spans="1:17" x14ac:dyDescent="0.25">
      <c r="A134" s="2" t="s">
        <v>21704</v>
      </c>
      <c r="B134" s="84" t="s">
        <v>21534</v>
      </c>
      <c r="C134" s="2" t="s">
        <v>100</v>
      </c>
      <c r="D134" s="2">
        <f>COUNTIFS('Daten Unfälle'!$BL:$BL,"&lt;=100",'Daten Unfälle'!$BI:$BI,"quer",'Daten Unfälle'!$M:$M,'Auswertung HS'!$C64)</f>
        <v>7</v>
      </c>
      <c r="E134" s="2">
        <f>COUNTIFS('Daten Unfälle'!$BL:$BL,"&gt;100",'Daten Unfälle'!$BL:$BL,"&lt;=200",'Daten Unfälle'!$BI:$BI,"quer",'Daten Unfälle'!$M:$M,'Auswertung HS'!$C64)</f>
        <v>2</v>
      </c>
      <c r="F134" s="2">
        <f>COUNTIFS('Daten Unfälle'!$BL:$BL,"&gt;200",'Daten Unfälle'!$BL:$BL,"&lt;=300",'Daten Unfälle'!$BI:$BI,"quer",'Daten Unfälle'!$M:$M,'Auswertung HS'!$C64)</f>
        <v>1</v>
      </c>
      <c r="G134" s="2">
        <f>COUNTIFS('Daten Unfälle'!$BL:$BL,"&gt;300",'Daten Unfälle'!$BL:$BL,"&lt;=400",'Daten Unfälle'!$BI:$BI,"quer",'Daten Unfälle'!$M:$M,'Auswertung HS'!$C64)</f>
        <v>4</v>
      </c>
      <c r="H134" s="2">
        <f>COUNTIFS('Daten Unfälle'!$BL:$BL,"&gt;400",'Daten Unfälle'!$BL:$BL,"&lt;=500",'Daten Unfälle'!$BI:$BI,"quer",'Daten Unfälle'!$M:$M,'Auswertung HS'!$C64)</f>
        <v>3</v>
      </c>
      <c r="I134" s="2">
        <f>COUNTIFS('Daten Unfälle'!$BL:$BL,"&gt;500",'Daten Unfälle'!$BL:$BL,"&lt;=600",'Daten Unfälle'!$BI:$BI,"quer",'Daten Unfälle'!$M:$M,'Auswertung HS'!$C64)</f>
        <v>5</v>
      </c>
      <c r="J134" s="2">
        <f>COUNTIFS('Daten Unfälle'!$BL:$BL,"&gt;600",'Daten Unfälle'!$BL:$BL,"&lt;=700",'Daten Unfälle'!$BI:$BI,"quer",'Daten Unfälle'!$M:$M,'Auswertung HS'!$C64)</f>
        <v>2</v>
      </c>
      <c r="K134" s="2">
        <f>COUNTIFS('Daten Unfälle'!$BL:$BL,"&gt;700",'Daten Unfälle'!$BL:$BL,"&lt;=800",'Daten Unfälle'!$BI:$BI,"quer",'Daten Unfälle'!$M:$M,'Auswertung HS'!$C64)</f>
        <v>1</v>
      </c>
      <c r="L134" s="2">
        <f>COUNTIFS('Daten Unfälle'!$BL:$BL,"&gt;800",'Daten Unfälle'!$BL:$BL,"&lt;=900",'Daten Unfälle'!$BI:$BI,"quer",'Daten Unfälle'!$M:$M,'Auswertung HS'!$C64)</f>
        <v>0</v>
      </c>
      <c r="M134" s="2">
        <f>COUNTIFS('Daten Unfälle'!$BL:$BL,"&gt;900",'Daten Unfälle'!$BL:$BL,"&lt;=1000",'Daten Unfälle'!$BI:$BI,"quer",'Daten Unfälle'!$M:$M,'Auswertung HS'!$C64)</f>
        <v>0</v>
      </c>
      <c r="N134" s="2">
        <f>COUNTIFS('Daten Unfälle'!$BL:$BL,"&gt;1000",'Daten Unfälle'!$BL:$BL,"&lt;=2000",'Daten Unfälle'!$BI:$BI,"quer",'Daten Unfälle'!$M:$M,'Auswertung HS'!$C64)</f>
        <v>4</v>
      </c>
      <c r="O134" s="2">
        <f>COUNTIFS('Daten Unfälle'!$BL:$BL,"&gt;2000",'Daten Unfälle'!$BL:$BL,"&lt;=3000",'Daten Unfälle'!$BI:$BI,"quer",'Daten Unfälle'!$M:$M,'Auswertung HS'!$C64)</f>
        <v>5</v>
      </c>
      <c r="P134" s="2">
        <f>COUNTIFS('Daten Unfälle'!$BL:$BL,"&gt;3000",'Daten Unfälle'!$BL:$BL,"&lt;=4000",'Daten Unfälle'!$BI:$BI,"quer",'Daten Unfälle'!$M:$M,'Auswertung HS'!$C64)</f>
        <v>0</v>
      </c>
      <c r="Q134" s="2">
        <f>COUNTIFS('Daten Unfälle'!$BL:$BL,"&gt;4000",'Daten Unfälle'!$BL:$BL,"&lt;=5000",'Daten Unfälle'!$BI:$BI,"quer",'Daten Unfälle'!$M:$M,'Auswertung HS'!$C64)</f>
        <v>2</v>
      </c>
    </row>
    <row r="135" spans="1:17" x14ac:dyDescent="0.25">
      <c r="A135" s="2" t="s">
        <v>21704</v>
      </c>
      <c r="B135" s="84" t="s">
        <v>21534</v>
      </c>
      <c r="C135" s="2" t="s">
        <v>115</v>
      </c>
      <c r="D135" s="2">
        <f>COUNTIFS('Daten Unfälle'!$BL:$BL,"&lt;=100",'Daten Unfälle'!$BI:$BI,"quer",'Daten Unfälle'!$M:$M,'Auswertung HS'!$C65)</f>
        <v>5</v>
      </c>
      <c r="E135" s="2">
        <f>COUNTIFS('Daten Unfälle'!$BL:$BL,"&gt;100",'Daten Unfälle'!$BL:$BL,"&lt;=200",'Daten Unfälle'!$BI:$BI,"quer",'Daten Unfälle'!$M:$M,'Auswertung HS'!$C65)</f>
        <v>3</v>
      </c>
      <c r="F135" s="2">
        <f>COUNTIFS('Daten Unfälle'!$BL:$BL,"&gt;200",'Daten Unfälle'!$BL:$BL,"&lt;=300",'Daten Unfälle'!$BI:$BI,"quer",'Daten Unfälle'!$M:$M,'Auswertung HS'!$C65)</f>
        <v>0</v>
      </c>
      <c r="G135" s="2">
        <f>COUNTIFS('Daten Unfälle'!$BL:$BL,"&gt;300",'Daten Unfälle'!$BL:$BL,"&lt;=400",'Daten Unfälle'!$BI:$BI,"quer",'Daten Unfälle'!$M:$M,'Auswertung HS'!$C65)</f>
        <v>1</v>
      </c>
      <c r="H135" s="2">
        <f>COUNTIFS('Daten Unfälle'!$BL:$BL,"&gt;400",'Daten Unfälle'!$BL:$BL,"&lt;=500",'Daten Unfälle'!$BI:$BI,"quer",'Daten Unfälle'!$M:$M,'Auswertung HS'!$C65)</f>
        <v>1</v>
      </c>
      <c r="I135" s="2">
        <f>COUNTIFS('Daten Unfälle'!$BL:$BL,"&gt;500",'Daten Unfälle'!$BL:$BL,"&lt;=600",'Daten Unfälle'!$BI:$BI,"quer",'Daten Unfälle'!$M:$M,'Auswertung HS'!$C65)</f>
        <v>3</v>
      </c>
      <c r="J135" s="2">
        <f>COUNTIFS('Daten Unfälle'!$BL:$BL,"&gt;600",'Daten Unfälle'!$BL:$BL,"&lt;=700",'Daten Unfälle'!$BI:$BI,"quer",'Daten Unfälle'!$M:$M,'Auswertung HS'!$C65)</f>
        <v>0</v>
      </c>
      <c r="K135" s="2">
        <f>COUNTIFS('Daten Unfälle'!$BL:$BL,"&gt;700",'Daten Unfälle'!$BL:$BL,"&lt;=800",'Daten Unfälle'!$BI:$BI,"quer",'Daten Unfälle'!$M:$M,'Auswertung HS'!$C65)</f>
        <v>1</v>
      </c>
      <c r="L135" s="2">
        <f>COUNTIFS('Daten Unfälle'!$BL:$BL,"&gt;800",'Daten Unfälle'!$BL:$BL,"&lt;=900",'Daten Unfälle'!$BI:$BI,"quer",'Daten Unfälle'!$M:$M,'Auswertung HS'!$C65)</f>
        <v>0</v>
      </c>
      <c r="M135" s="2">
        <f>COUNTIFS('Daten Unfälle'!$BL:$BL,"&gt;900",'Daten Unfälle'!$BL:$BL,"&lt;=1000",'Daten Unfälle'!$BI:$BI,"quer",'Daten Unfälle'!$M:$M,'Auswertung HS'!$C65)</f>
        <v>0</v>
      </c>
      <c r="N135" s="2">
        <f>COUNTIFS('Daten Unfälle'!$BL:$BL,"&gt;1000",'Daten Unfälle'!$BL:$BL,"&lt;=2000",'Daten Unfälle'!$BI:$BI,"quer",'Daten Unfälle'!$M:$M,'Auswertung HS'!$C65)</f>
        <v>3</v>
      </c>
      <c r="O135" s="2">
        <f>COUNTIFS('Daten Unfälle'!$BL:$BL,"&gt;2000",'Daten Unfälle'!$BL:$BL,"&lt;=3000",'Daten Unfälle'!$BI:$BI,"quer",'Daten Unfälle'!$M:$M,'Auswertung HS'!$C65)</f>
        <v>0</v>
      </c>
      <c r="P135" s="2">
        <f>COUNTIFS('Daten Unfälle'!$BL:$BL,"&gt;3000",'Daten Unfälle'!$BL:$BL,"&lt;=4000",'Daten Unfälle'!$BI:$BI,"quer",'Daten Unfälle'!$M:$M,'Auswertung HS'!$C65)</f>
        <v>0</v>
      </c>
      <c r="Q135" s="2">
        <f>COUNTIFS('Daten Unfälle'!$BL:$BL,"&gt;4000",'Daten Unfälle'!$BL:$BL,"&lt;=5000",'Daten Unfälle'!$BI:$BI,"quer",'Daten Unfälle'!$M:$M,'Auswertung HS'!$C65)</f>
        <v>1</v>
      </c>
    </row>
    <row r="136" spans="1:17" hidden="1" x14ac:dyDescent="0.25">
      <c r="A136" s="2" t="s">
        <v>21704</v>
      </c>
      <c r="B136" s="84" t="s">
        <v>21534</v>
      </c>
      <c r="C136" s="2" t="s">
        <v>208</v>
      </c>
      <c r="D136" s="2">
        <f>COUNTIFS('Daten Unfälle'!$BL:$BL,"&lt;=100",'Daten Unfälle'!$BI:$BI,"quer",'Daten Unfälle'!$M:$M,'Auswertung HS'!$C66)</f>
        <v>0</v>
      </c>
      <c r="E136" s="2">
        <f>COUNTIFS('Daten Unfälle'!$BL:$BL,"&gt;100",'Daten Unfälle'!$BL:$BL,"&lt;=200",'Daten Unfälle'!$BI:$BI,"quer",'Daten Unfälle'!$M:$M,'Auswertung HS'!$C66)</f>
        <v>1</v>
      </c>
      <c r="F136" s="2">
        <f>COUNTIFS('Daten Unfälle'!$BL:$BL,"&gt;200",'Daten Unfälle'!$BL:$BL,"&lt;=300",'Daten Unfälle'!$BI:$BI,"quer",'Daten Unfälle'!$M:$M,'Auswertung HS'!$C66)</f>
        <v>0</v>
      </c>
      <c r="G136" s="2">
        <f>COUNTIFS('Daten Unfälle'!$BL:$BL,"&gt;300",'Daten Unfälle'!$BL:$BL,"&lt;=400",'Daten Unfälle'!$BI:$BI,"quer",'Daten Unfälle'!$M:$M,'Auswertung HS'!$C66)</f>
        <v>0</v>
      </c>
      <c r="H136" s="2">
        <f>COUNTIFS('Daten Unfälle'!$BL:$BL,"&gt;400",'Daten Unfälle'!$BL:$BL,"&lt;=500",'Daten Unfälle'!$BI:$BI,"quer",'Daten Unfälle'!$M:$M,'Auswertung HS'!$C66)</f>
        <v>0</v>
      </c>
      <c r="I136" s="2">
        <f>COUNTIFS('Daten Unfälle'!$BL:$BL,"&gt;500",'Daten Unfälle'!$BL:$BL,"&lt;=600",'Daten Unfälle'!$BI:$BI,"quer",'Daten Unfälle'!$M:$M,'Auswertung HS'!$C66)</f>
        <v>0</v>
      </c>
      <c r="J136" s="2">
        <f>COUNTIFS('Daten Unfälle'!$BL:$BL,"&gt;600",'Daten Unfälle'!$BL:$BL,"&lt;=700",'Daten Unfälle'!$BI:$BI,"quer",'Daten Unfälle'!$M:$M,'Auswertung HS'!$C66)</f>
        <v>0</v>
      </c>
      <c r="K136" s="2">
        <f>COUNTIFS('Daten Unfälle'!$BL:$BL,"&gt;700",'Daten Unfälle'!$BL:$BL,"&lt;=800",'Daten Unfälle'!$BI:$BI,"quer",'Daten Unfälle'!$M:$M,'Auswertung HS'!$C66)</f>
        <v>0</v>
      </c>
      <c r="L136" s="2">
        <f>COUNTIFS('Daten Unfälle'!$BL:$BL,"&gt;800",'Daten Unfälle'!$BL:$BL,"&lt;=900",'Daten Unfälle'!$BI:$BI,"quer",'Daten Unfälle'!$M:$M,'Auswertung HS'!$C66)</f>
        <v>0</v>
      </c>
      <c r="M136" s="2">
        <f>COUNTIFS('Daten Unfälle'!$BL:$BL,"&gt;900",'Daten Unfälle'!$BL:$BL,"&lt;=1000",'Daten Unfälle'!$BI:$BI,"quer",'Daten Unfälle'!$M:$M,'Auswertung HS'!$C66)</f>
        <v>0</v>
      </c>
      <c r="N136" s="2">
        <f>COUNTIFS('Daten Unfälle'!$BL:$BL,"&gt;1000",'Daten Unfälle'!$BL:$BL,"&lt;=2000",'Daten Unfälle'!$BI:$BI,"quer",'Daten Unfälle'!$M:$M,'Auswertung HS'!$C66)</f>
        <v>0</v>
      </c>
      <c r="O136" s="2">
        <f>COUNTIFS('Daten Unfälle'!$BL:$BL,"&gt;2000",'Daten Unfälle'!$BL:$BL,"&lt;=3000",'Daten Unfälle'!$BI:$BI,"quer",'Daten Unfälle'!$M:$M,'Auswertung HS'!$C66)</f>
        <v>0</v>
      </c>
      <c r="P136" s="2">
        <f>COUNTIFS('Daten Unfälle'!$BL:$BL,"&gt;3000",'Daten Unfälle'!$BL:$BL,"&lt;=4000",'Daten Unfälle'!$BI:$BI,"quer",'Daten Unfälle'!$M:$M,'Auswertung HS'!$C66)</f>
        <v>0</v>
      </c>
      <c r="Q136" s="2">
        <f>COUNTIFS('Daten Unfälle'!$BL:$BL,"&gt;4000",'Daten Unfälle'!$BL:$BL,"&lt;=5000",'Daten Unfälle'!$BI:$BI,"quer",'Daten Unfälle'!$M:$M,'Auswertung HS'!$C66)</f>
        <v>0</v>
      </c>
    </row>
    <row r="137" spans="1:17" x14ac:dyDescent="0.25">
      <c r="A137" s="2" t="s">
        <v>21704</v>
      </c>
      <c r="B137" s="84" t="s">
        <v>21534</v>
      </c>
      <c r="C137" s="2" t="s">
        <v>354</v>
      </c>
      <c r="D137" s="2">
        <f>COUNTIFS('Daten Unfälle'!$BL:$BL,"&lt;=100",'Daten Unfälle'!$BI:$BI,"quer",'Daten Unfälle'!$M:$M,'Auswertung HS'!$C67)</f>
        <v>0</v>
      </c>
      <c r="E137" s="2">
        <f>COUNTIFS('Daten Unfälle'!$BL:$BL,"&gt;100",'Daten Unfälle'!$BL:$BL,"&lt;=200",'Daten Unfälle'!$BI:$BI,"quer",'Daten Unfälle'!$M:$M,'Auswertung HS'!$C67)</f>
        <v>0</v>
      </c>
      <c r="F137" s="2">
        <f>COUNTIFS('Daten Unfälle'!$BL:$BL,"&gt;200",'Daten Unfälle'!$BL:$BL,"&lt;=300",'Daten Unfälle'!$BI:$BI,"quer",'Daten Unfälle'!$M:$M,'Auswertung HS'!$C67)</f>
        <v>1</v>
      </c>
      <c r="G137" s="2">
        <f>COUNTIFS('Daten Unfälle'!$BL:$BL,"&gt;300",'Daten Unfälle'!$BL:$BL,"&lt;=400",'Daten Unfälle'!$BI:$BI,"quer",'Daten Unfälle'!$M:$M,'Auswertung HS'!$C67)</f>
        <v>0</v>
      </c>
      <c r="H137" s="2">
        <f>COUNTIFS('Daten Unfälle'!$BL:$BL,"&gt;400",'Daten Unfälle'!$BL:$BL,"&lt;=500",'Daten Unfälle'!$BI:$BI,"quer",'Daten Unfälle'!$M:$M,'Auswertung HS'!$C67)</f>
        <v>0</v>
      </c>
      <c r="I137" s="2">
        <f>COUNTIFS('Daten Unfälle'!$BL:$BL,"&gt;500",'Daten Unfälle'!$BL:$BL,"&lt;=600",'Daten Unfälle'!$BI:$BI,"quer",'Daten Unfälle'!$M:$M,'Auswertung HS'!$C67)</f>
        <v>0</v>
      </c>
      <c r="J137" s="2">
        <f>COUNTIFS('Daten Unfälle'!$BL:$BL,"&gt;600",'Daten Unfälle'!$BL:$BL,"&lt;=700",'Daten Unfälle'!$BI:$BI,"quer",'Daten Unfälle'!$M:$M,'Auswertung HS'!$C67)</f>
        <v>0</v>
      </c>
      <c r="K137" s="2">
        <f>COUNTIFS('Daten Unfälle'!$BL:$BL,"&gt;700",'Daten Unfälle'!$BL:$BL,"&lt;=800",'Daten Unfälle'!$BI:$BI,"quer",'Daten Unfälle'!$M:$M,'Auswertung HS'!$C67)</f>
        <v>0</v>
      </c>
      <c r="L137" s="2">
        <f>COUNTIFS('Daten Unfälle'!$BL:$BL,"&gt;800",'Daten Unfälle'!$BL:$BL,"&lt;=900",'Daten Unfälle'!$BI:$BI,"quer",'Daten Unfälle'!$M:$M,'Auswertung HS'!$C67)</f>
        <v>0</v>
      </c>
      <c r="M137" s="2">
        <f>COUNTIFS('Daten Unfälle'!$BL:$BL,"&gt;900",'Daten Unfälle'!$BL:$BL,"&lt;=1000",'Daten Unfälle'!$BI:$BI,"quer",'Daten Unfälle'!$M:$M,'Auswertung HS'!$C67)</f>
        <v>1</v>
      </c>
      <c r="N137" s="2">
        <f>COUNTIFS('Daten Unfälle'!$BL:$BL,"&gt;1000",'Daten Unfälle'!$BL:$BL,"&lt;=2000",'Daten Unfälle'!$BI:$BI,"quer",'Daten Unfälle'!$M:$M,'Auswertung HS'!$C67)</f>
        <v>0</v>
      </c>
      <c r="O137" s="2">
        <f>COUNTIFS('Daten Unfälle'!$BL:$BL,"&gt;2000",'Daten Unfälle'!$BL:$BL,"&lt;=3000",'Daten Unfälle'!$BI:$BI,"quer",'Daten Unfälle'!$M:$M,'Auswertung HS'!$C67)</f>
        <v>1</v>
      </c>
      <c r="P137" s="2">
        <f>COUNTIFS('Daten Unfälle'!$BL:$BL,"&gt;3000",'Daten Unfälle'!$BL:$BL,"&lt;=4000",'Daten Unfälle'!$BI:$BI,"quer",'Daten Unfälle'!$M:$M,'Auswertung HS'!$C67)</f>
        <v>0</v>
      </c>
      <c r="Q137" s="2">
        <f>COUNTIFS('Daten Unfälle'!$BL:$BL,"&gt;4000",'Daten Unfälle'!$BL:$BL,"&lt;=5000",'Daten Unfälle'!$BI:$BI,"quer",'Daten Unfälle'!$M:$M,'Auswertung HS'!$C67)</f>
        <v>0</v>
      </c>
    </row>
    <row r="138" spans="1:17" x14ac:dyDescent="0.25">
      <c r="A138" s="2" t="s">
        <v>21704</v>
      </c>
      <c r="B138" s="84" t="s">
        <v>21534</v>
      </c>
      <c r="C138" s="17" t="s">
        <v>139</v>
      </c>
      <c r="D138" s="2">
        <f>COUNTIFS('Daten Unfälle'!$BL:$BL,"&lt;=100",'Daten Unfälle'!$BI:$BI,"quer",'Daten Unfälle'!$M:$M,'Auswertung HS'!$C68)</f>
        <v>7</v>
      </c>
      <c r="E138" s="2">
        <f>COUNTIFS('Daten Unfälle'!$BL:$BL,"&gt;100",'Daten Unfälle'!$BL:$BL,"&lt;=200",'Daten Unfälle'!$BI:$BI,"quer",'Daten Unfälle'!$M:$M,'Auswertung HS'!$C68)</f>
        <v>4</v>
      </c>
      <c r="F138" s="2">
        <f>COUNTIFS('Daten Unfälle'!$BL:$BL,"&gt;200",'Daten Unfälle'!$BL:$BL,"&lt;=300",'Daten Unfälle'!$BI:$BI,"quer",'Daten Unfälle'!$M:$M,'Auswertung HS'!$C68)</f>
        <v>0</v>
      </c>
      <c r="G138" s="2">
        <f>COUNTIFS('Daten Unfälle'!$BL:$BL,"&gt;300",'Daten Unfälle'!$BL:$BL,"&lt;=400",'Daten Unfälle'!$BI:$BI,"quer",'Daten Unfälle'!$M:$M,'Auswertung HS'!$C68)</f>
        <v>2</v>
      </c>
      <c r="H138" s="2">
        <f>COUNTIFS('Daten Unfälle'!$BL:$BL,"&gt;400",'Daten Unfälle'!$BL:$BL,"&lt;=500",'Daten Unfälle'!$BI:$BI,"quer",'Daten Unfälle'!$M:$M,'Auswertung HS'!$C68)</f>
        <v>1</v>
      </c>
      <c r="I138" s="2">
        <f>COUNTIFS('Daten Unfälle'!$BL:$BL,"&gt;500",'Daten Unfälle'!$BL:$BL,"&lt;=600",'Daten Unfälle'!$BI:$BI,"quer",'Daten Unfälle'!$M:$M,'Auswertung HS'!$C68)</f>
        <v>3</v>
      </c>
      <c r="J138" s="2">
        <f>COUNTIFS('Daten Unfälle'!$BL:$BL,"&gt;600",'Daten Unfälle'!$BL:$BL,"&lt;=700",'Daten Unfälle'!$BI:$BI,"quer",'Daten Unfälle'!$M:$M,'Auswertung HS'!$C68)</f>
        <v>1</v>
      </c>
      <c r="K138" s="2">
        <f>COUNTIFS('Daten Unfälle'!$BL:$BL,"&gt;700",'Daten Unfälle'!$BL:$BL,"&lt;=800",'Daten Unfälle'!$BI:$BI,"quer",'Daten Unfälle'!$M:$M,'Auswertung HS'!$C68)</f>
        <v>2</v>
      </c>
      <c r="L138" s="2">
        <f>COUNTIFS('Daten Unfälle'!$BL:$BL,"&gt;800",'Daten Unfälle'!$BL:$BL,"&lt;=900",'Daten Unfälle'!$BI:$BI,"quer",'Daten Unfälle'!$M:$M,'Auswertung HS'!$C68)</f>
        <v>1</v>
      </c>
      <c r="M138" s="2">
        <f>COUNTIFS('Daten Unfälle'!$BL:$BL,"&gt;900",'Daten Unfälle'!$BL:$BL,"&lt;=1000",'Daten Unfälle'!$BI:$BI,"quer",'Daten Unfälle'!$M:$M,'Auswertung HS'!$C68)</f>
        <v>1</v>
      </c>
      <c r="N138" s="2">
        <f>COUNTIFS('Daten Unfälle'!$BL:$BL,"&gt;1000",'Daten Unfälle'!$BL:$BL,"&lt;=2000",'Daten Unfälle'!$BI:$BI,"quer",'Daten Unfälle'!$M:$M,'Auswertung HS'!$C68)</f>
        <v>5</v>
      </c>
      <c r="O138" s="2">
        <f>COUNTIFS('Daten Unfälle'!$BL:$BL,"&gt;2000",'Daten Unfälle'!$BL:$BL,"&lt;=3000",'Daten Unfälle'!$BI:$BI,"quer",'Daten Unfälle'!$M:$M,'Auswertung HS'!$C68)</f>
        <v>4</v>
      </c>
      <c r="P138" s="2">
        <f>COUNTIFS('Daten Unfälle'!$BL:$BL,"&gt;3000",'Daten Unfälle'!$BL:$BL,"&lt;=4000",'Daten Unfälle'!$BI:$BI,"quer",'Daten Unfälle'!$M:$M,'Auswertung HS'!$C68)</f>
        <v>1</v>
      </c>
      <c r="Q138" s="2">
        <f>COUNTIFS('Daten Unfälle'!$BL:$BL,"&gt;4000",'Daten Unfälle'!$BL:$BL,"&lt;=5000",'Daten Unfälle'!$BI:$BI,"quer",'Daten Unfälle'!$M:$M,'Auswertung HS'!$C68)</f>
        <v>2</v>
      </c>
    </row>
    <row r="139" spans="1:17" hidden="1" x14ac:dyDescent="0.25">
      <c r="A139" s="2" t="s">
        <v>21704</v>
      </c>
      <c r="B139" s="84" t="s">
        <v>21534</v>
      </c>
      <c r="C139" s="17" t="s">
        <v>2774</v>
      </c>
      <c r="D139" s="2">
        <f>COUNTIFS('Daten Unfälle'!$BL:$BL,"&lt;=100",'Daten Unfälle'!$BI:$BI,"quer",'Daten Unfälle'!$M:$M,'Auswertung HS'!$C69)</f>
        <v>0</v>
      </c>
      <c r="E139" s="2">
        <f>COUNTIFS('Daten Unfälle'!$BL:$BL,"&gt;100",'Daten Unfälle'!$BL:$BL,"&lt;=200",'Daten Unfälle'!$BI:$BI,"quer",'Daten Unfälle'!$M:$M,'Auswertung HS'!$C69)</f>
        <v>0</v>
      </c>
      <c r="F139" s="2">
        <f>COUNTIFS('Daten Unfälle'!$BL:$BL,"&gt;200",'Daten Unfälle'!$BL:$BL,"&lt;=300",'Daten Unfälle'!$BI:$BI,"quer",'Daten Unfälle'!$M:$M,'Auswertung HS'!$C69)</f>
        <v>0</v>
      </c>
      <c r="G139" s="2">
        <f>COUNTIFS('Daten Unfälle'!$BL:$BL,"&gt;300",'Daten Unfälle'!$BL:$BL,"&lt;=400",'Daten Unfälle'!$BI:$BI,"quer",'Daten Unfälle'!$M:$M,'Auswertung HS'!$C69)</f>
        <v>0</v>
      </c>
      <c r="H139" s="2">
        <f>COUNTIFS('Daten Unfälle'!$BL:$BL,"&gt;400",'Daten Unfälle'!$BL:$BL,"&lt;=500",'Daten Unfälle'!$BI:$BI,"quer",'Daten Unfälle'!$M:$M,'Auswertung HS'!$C69)</f>
        <v>0</v>
      </c>
      <c r="I139" s="2">
        <f>COUNTIFS('Daten Unfälle'!$BL:$BL,"&gt;500",'Daten Unfälle'!$BL:$BL,"&lt;=600",'Daten Unfälle'!$BI:$BI,"quer",'Daten Unfälle'!$M:$M,'Auswertung HS'!$C69)</f>
        <v>0</v>
      </c>
      <c r="J139" s="2">
        <f>COUNTIFS('Daten Unfälle'!$BL:$BL,"&gt;600",'Daten Unfälle'!$BL:$BL,"&lt;=700",'Daten Unfälle'!$BI:$BI,"quer",'Daten Unfälle'!$M:$M,'Auswertung HS'!$C69)</f>
        <v>0</v>
      </c>
      <c r="K139" s="2">
        <f>COUNTIFS('Daten Unfälle'!$BL:$BL,"&gt;700",'Daten Unfälle'!$BL:$BL,"&lt;=800",'Daten Unfälle'!$BI:$BI,"quer",'Daten Unfälle'!$M:$M,'Auswertung HS'!$C69)</f>
        <v>0</v>
      </c>
      <c r="L139" s="2">
        <f>COUNTIFS('Daten Unfälle'!$BL:$BL,"&gt;800",'Daten Unfälle'!$BL:$BL,"&lt;=900",'Daten Unfälle'!$BI:$BI,"quer",'Daten Unfälle'!$M:$M,'Auswertung HS'!$C69)</f>
        <v>0</v>
      </c>
      <c r="M139" s="2">
        <f>COUNTIFS('Daten Unfälle'!$BL:$BL,"&gt;900",'Daten Unfälle'!$BL:$BL,"&lt;=1000",'Daten Unfälle'!$BI:$BI,"quer",'Daten Unfälle'!$M:$M,'Auswertung HS'!$C69)</f>
        <v>0</v>
      </c>
      <c r="N139" s="2">
        <f>COUNTIFS('Daten Unfälle'!$BL:$BL,"&gt;1000",'Daten Unfälle'!$BL:$BL,"&lt;=2000",'Daten Unfälle'!$BI:$BI,"quer",'Daten Unfälle'!$M:$M,'Auswertung HS'!$C69)</f>
        <v>0</v>
      </c>
      <c r="O139" s="2">
        <f>COUNTIFS('Daten Unfälle'!$BL:$BL,"&gt;2000",'Daten Unfälle'!$BL:$BL,"&lt;=3000",'Daten Unfälle'!$BI:$BI,"quer",'Daten Unfälle'!$M:$M,'Auswertung HS'!$C69)</f>
        <v>0</v>
      </c>
      <c r="P139" s="2">
        <f>COUNTIFS('Daten Unfälle'!$BL:$BL,"&gt;3000",'Daten Unfälle'!$BL:$BL,"&lt;=4000",'Daten Unfälle'!$BI:$BI,"quer",'Daten Unfälle'!$M:$M,'Auswertung HS'!$C69)</f>
        <v>0</v>
      </c>
      <c r="Q139" s="2">
        <f>COUNTIFS('Daten Unfälle'!$BL:$BL,"&gt;4000",'Daten Unfälle'!$BL:$BL,"&lt;=5000",'Daten Unfälle'!$BI:$BI,"quer",'Daten Unfälle'!$M:$M,'Auswertung HS'!$C69)</f>
        <v>0</v>
      </c>
    </row>
    <row r="140" spans="1:17" hidden="1" x14ac:dyDescent="0.25">
      <c r="A140" s="2" t="s">
        <v>21704</v>
      </c>
      <c r="B140" s="84" t="s">
        <v>21534</v>
      </c>
      <c r="C140" s="241" t="s">
        <v>1312</v>
      </c>
      <c r="D140" s="2">
        <f>COUNTIFS('Daten Unfälle'!$BL:$BL,"&lt;=100",'Daten Unfälle'!$BI:$BI,"quer",'Daten Unfälle'!$M:$M,'Auswertung HS'!$C70)</f>
        <v>0</v>
      </c>
      <c r="E140" s="2">
        <f>COUNTIFS('Daten Unfälle'!$BL:$BL,"&gt;100",'Daten Unfälle'!$BL:$BL,"&lt;=200",'Daten Unfälle'!$BI:$BI,"quer",'Daten Unfälle'!$M:$M,'Auswertung HS'!$C70)</f>
        <v>0</v>
      </c>
      <c r="F140" s="2">
        <f>COUNTIFS('Daten Unfälle'!$BL:$BL,"&gt;200",'Daten Unfälle'!$BL:$BL,"&lt;=300",'Daten Unfälle'!$BI:$BI,"quer",'Daten Unfälle'!$M:$M,'Auswertung HS'!$C70)</f>
        <v>0</v>
      </c>
      <c r="G140" s="2">
        <f>COUNTIFS('Daten Unfälle'!$BL:$BL,"&gt;300",'Daten Unfälle'!$BL:$BL,"&lt;=400",'Daten Unfälle'!$BI:$BI,"quer",'Daten Unfälle'!$M:$M,'Auswertung HS'!$C70)</f>
        <v>0</v>
      </c>
      <c r="H140" s="2">
        <f>COUNTIFS('Daten Unfälle'!$BL:$BL,"&gt;400",'Daten Unfälle'!$BL:$BL,"&lt;=500",'Daten Unfälle'!$BI:$BI,"quer",'Daten Unfälle'!$M:$M,'Auswertung HS'!$C70)</f>
        <v>0</v>
      </c>
      <c r="I140" s="2">
        <f>COUNTIFS('Daten Unfälle'!$BL:$BL,"&gt;500",'Daten Unfälle'!$BL:$BL,"&lt;=600",'Daten Unfälle'!$BI:$BI,"quer",'Daten Unfälle'!$M:$M,'Auswertung HS'!$C70)</f>
        <v>0</v>
      </c>
      <c r="J140" s="2">
        <f>COUNTIFS('Daten Unfälle'!$BL:$BL,"&gt;600",'Daten Unfälle'!$BL:$BL,"&lt;=700",'Daten Unfälle'!$BI:$BI,"quer",'Daten Unfälle'!$M:$M,'Auswertung HS'!$C70)</f>
        <v>0</v>
      </c>
      <c r="K140" s="2">
        <f>COUNTIFS('Daten Unfälle'!$BL:$BL,"&gt;700",'Daten Unfälle'!$BL:$BL,"&lt;=800",'Daten Unfälle'!$BI:$BI,"quer",'Daten Unfälle'!$M:$M,'Auswertung HS'!$C70)</f>
        <v>0</v>
      </c>
      <c r="L140" s="2">
        <f>COUNTIFS('Daten Unfälle'!$BL:$BL,"&gt;800",'Daten Unfälle'!$BL:$BL,"&lt;=900",'Daten Unfälle'!$BI:$BI,"quer",'Daten Unfälle'!$M:$M,'Auswertung HS'!$C70)</f>
        <v>0</v>
      </c>
      <c r="M140" s="2">
        <f>COUNTIFS('Daten Unfälle'!$BL:$BL,"&gt;900",'Daten Unfälle'!$BL:$BL,"&lt;=1000",'Daten Unfälle'!$BI:$BI,"quer",'Daten Unfälle'!$M:$M,'Auswertung HS'!$C70)</f>
        <v>0</v>
      </c>
      <c r="N140" s="2">
        <f>COUNTIFS('Daten Unfälle'!$BL:$BL,"&gt;1000",'Daten Unfälle'!$BL:$BL,"&lt;=2000",'Daten Unfälle'!$BI:$BI,"quer",'Daten Unfälle'!$M:$M,'Auswertung HS'!$C70)</f>
        <v>0</v>
      </c>
      <c r="O140" s="2">
        <f>COUNTIFS('Daten Unfälle'!$BL:$BL,"&gt;2000",'Daten Unfälle'!$BL:$BL,"&lt;=3000",'Daten Unfälle'!$BI:$BI,"quer",'Daten Unfälle'!$M:$M,'Auswertung HS'!$C70)</f>
        <v>0</v>
      </c>
      <c r="P140" s="2">
        <f>COUNTIFS('Daten Unfälle'!$BL:$BL,"&gt;3000",'Daten Unfälle'!$BL:$BL,"&lt;=4000",'Daten Unfälle'!$BI:$BI,"quer",'Daten Unfälle'!$M:$M,'Auswertung HS'!$C70)</f>
        <v>0</v>
      </c>
      <c r="Q140" s="2">
        <f>COUNTIFS('Daten Unfälle'!$BL:$BL,"&gt;4000",'Daten Unfälle'!$BL:$BL,"&lt;=5000",'Daten Unfälle'!$BI:$BI,"quer",'Daten Unfälle'!$M:$M,'Auswertung HS'!$C70)</f>
        <v>0</v>
      </c>
    </row>
    <row r="141" spans="1:17" hidden="1" x14ac:dyDescent="0.25">
      <c r="A141" s="2" t="s">
        <v>21704</v>
      </c>
      <c r="B141" s="84" t="s">
        <v>21534</v>
      </c>
      <c r="C141" s="242" t="s">
        <v>2721</v>
      </c>
      <c r="D141" s="2">
        <f>COUNTIFS('Daten Unfälle'!$BL:$BL,"&lt;=100",'Daten Unfälle'!$BI:$BI,"quer",'Daten Unfälle'!$M:$M,'Auswertung HS'!$C71)</f>
        <v>0</v>
      </c>
      <c r="E141" s="2">
        <f>COUNTIFS('Daten Unfälle'!$BL:$BL,"&gt;100",'Daten Unfälle'!$BL:$BL,"&lt;=200",'Daten Unfälle'!$BI:$BI,"quer",'Daten Unfälle'!$M:$M,'Auswertung HS'!$C71)</f>
        <v>0</v>
      </c>
      <c r="F141" s="2">
        <f>COUNTIFS('Daten Unfälle'!$BL:$BL,"&gt;200",'Daten Unfälle'!$BL:$BL,"&lt;=300",'Daten Unfälle'!$BI:$BI,"quer",'Daten Unfälle'!$M:$M,'Auswertung HS'!$C71)</f>
        <v>0</v>
      </c>
      <c r="G141" s="2">
        <f>COUNTIFS('Daten Unfälle'!$BL:$BL,"&gt;300",'Daten Unfälle'!$BL:$BL,"&lt;=400",'Daten Unfälle'!$BI:$BI,"quer",'Daten Unfälle'!$M:$M,'Auswertung HS'!$C71)</f>
        <v>0</v>
      </c>
      <c r="H141" s="2">
        <f>COUNTIFS('Daten Unfälle'!$BL:$BL,"&gt;400",'Daten Unfälle'!$BL:$BL,"&lt;=500",'Daten Unfälle'!$BI:$BI,"quer",'Daten Unfälle'!$M:$M,'Auswertung HS'!$C71)</f>
        <v>0</v>
      </c>
      <c r="I141" s="2">
        <f>COUNTIFS('Daten Unfälle'!$BL:$BL,"&gt;500",'Daten Unfälle'!$BL:$BL,"&lt;=600",'Daten Unfälle'!$BI:$BI,"quer",'Daten Unfälle'!$M:$M,'Auswertung HS'!$C71)</f>
        <v>0</v>
      </c>
      <c r="J141" s="2">
        <f>COUNTIFS('Daten Unfälle'!$BL:$BL,"&gt;600",'Daten Unfälle'!$BL:$BL,"&lt;=700",'Daten Unfälle'!$BI:$BI,"quer",'Daten Unfälle'!$M:$M,'Auswertung HS'!$C71)</f>
        <v>0</v>
      </c>
      <c r="K141" s="2">
        <f>COUNTIFS('Daten Unfälle'!$BL:$BL,"&gt;700",'Daten Unfälle'!$BL:$BL,"&lt;=800",'Daten Unfälle'!$BI:$BI,"quer",'Daten Unfälle'!$M:$M,'Auswertung HS'!$C71)</f>
        <v>0</v>
      </c>
      <c r="L141" s="2">
        <f>COUNTIFS('Daten Unfälle'!$BL:$BL,"&gt;800",'Daten Unfälle'!$BL:$BL,"&lt;=900",'Daten Unfälle'!$BI:$BI,"quer",'Daten Unfälle'!$M:$M,'Auswertung HS'!$C71)</f>
        <v>0</v>
      </c>
      <c r="M141" s="2">
        <f>COUNTIFS('Daten Unfälle'!$BL:$BL,"&gt;900",'Daten Unfälle'!$BL:$BL,"&lt;=1000",'Daten Unfälle'!$BI:$BI,"quer",'Daten Unfälle'!$M:$M,'Auswertung HS'!$C71)</f>
        <v>0</v>
      </c>
      <c r="N141" s="2">
        <f>COUNTIFS('Daten Unfälle'!$BL:$BL,"&gt;1000",'Daten Unfälle'!$BL:$BL,"&lt;=2000",'Daten Unfälle'!$BI:$BI,"quer",'Daten Unfälle'!$M:$M,'Auswertung HS'!$C71)</f>
        <v>0</v>
      </c>
      <c r="O141" s="2">
        <f>COUNTIFS('Daten Unfälle'!$BL:$BL,"&gt;2000",'Daten Unfälle'!$BL:$BL,"&lt;=3000",'Daten Unfälle'!$BI:$BI,"quer",'Daten Unfälle'!$M:$M,'Auswertung HS'!$C71)</f>
        <v>0</v>
      </c>
      <c r="P141" s="2">
        <f>COUNTIFS('Daten Unfälle'!$BL:$BL,"&gt;3000",'Daten Unfälle'!$BL:$BL,"&lt;=4000",'Daten Unfälle'!$BI:$BI,"quer",'Daten Unfälle'!$M:$M,'Auswertung HS'!$C71)</f>
        <v>0</v>
      </c>
      <c r="Q141" s="2">
        <f>COUNTIFS('Daten Unfälle'!$BL:$BL,"&gt;4000",'Daten Unfälle'!$BL:$BL,"&lt;=5000",'Daten Unfälle'!$BI:$BI,"quer",'Daten Unfälle'!$M:$M,'Auswertung HS'!$C71)</f>
        <v>0</v>
      </c>
    </row>
    <row r="142" spans="1:17" hidden="1" x14ac:dyDescent="0.25">
      <c r="A142" s="2" t="s">
        <v>21704</v>
      </c>
      <c r="B142" s="84" t="s">
        <v>21534</v>
      </c>
      <c r="C142" s="242" t="s">
        <v>21534</v>
      </c>
      <c r="D142" s="2">
        <f>COUNTIFS('Daten Unfälle'!$BL:$BL,"&lt;=100",'Daten Unfälle'!$BI:$BI,"quer")</f>
        <v>42</v>
      </c>
      <c r="E142" s="2">
        <f>COUNTIFS('Daten Unfälle'!$BL:$BL,"&gt;100",'Daten Unfälle'!$BL:$BL,"&lt;=200",'Daten Unfälle'!$BI:$BI,"quer")</f>
        <v>26</v>
      </c>
      <c r="F142" s="2">
        <f>COUNTIFS('Daten Unfälle'!$BL:$BL,"&gt;200",'Daten Unfälle'!$BL:$BL,"&lt;=300",'Daten Unfälle'!$BI:$BI,"quer")</f>
        <v>10</v>
      </c>
      <c r="G142" s="2">
        <f>COUNTIFS('Daten Unfälle'!$BL:$BL,"&gt;300",'Daten Unfälle'!$BL:$BL,"&lt;=400",'Daten Unfälle'!$BI:$BI,"quer")</f>
        <v>15</v>
      </c>
      <c r="H142" s="2">
        <f>COUNTIFS('Daten Unfälle'!$BL:$BL,"&gt;400",'Daten Unfälle'!$BL:$BL,"&lt;=500",'Daten Unfälle'!$BI:$BI,"quer")</f>
        <v>22</v>
      </c>
      <c r="I142" s="2">
        <f>COUNTIFS('Daten Unfälle'!$BL:$BL,"&gt;500",'Daten Unfälle'!$BL:$BL,"&lt;=600",'Daten Unfälle'!$BI:$BI,"quer")</f>
        <v>23</v>
      </c>
      <c r="J142" s="2">
        <f>COUNTIFS('Daten Unfälle'!$BL:$BL,"&gt;600",'Daten Unfälle'!$BL:$BL,"&lt;=700",'Daten Unfälle'!$BI:$BI,"quer")</f>
        <v>8</v>
      </c>
      <c r="K142" s="2">
        <f>COUNTIFS('Daten Unfälle'!$BL:$BL,"&gt;700",'Daten Unfälle'!$BL:$BL,"&lt;=800",'Daten Unfälle'!$BI:$BI,"quer")</f>
        <v>14</v>
      </c>
      <c r="L142" s="2">
        <f>COUNTIFS('Daten Unfälle'!$BL:$BL,"&gt;800",'Daten Unfälle'!$BL:$BL,"&lt;=900",'Daten Unfälle'!$BI:$BI,"quer")</f>
        <v>6</v>
      </c>
      <c r="M142" s="2">
        <f>COUNTIFS('Daten Unfälle'!$BL:$BL,"&gt;900",'Daten Unfälle'!$BL:$BL,"&lt;=1000",'Daten Unfälle'!$BI:$BI,"quer")</f>
        <v>4</v>
      </c>
      <c r="N142" s="2">
        <f>COUNTIFS('Daten Unfälle'!$BL:$BL,"&gt;1000",'Daten Unfälle'!$BL:$BL,"&lt;=2000",'Daten Unfälle'!$BI:$BI,"quer")</f>
        <v>30</v>
      </c>
      <c r="O142" s="2">
        <f>COUNTIFS('Daten Unfälle'!$BL:$BL,"&gt;2000",'Daten Unfälle'!$BL:$BL,"&lt;=3000",'Daten Unfälle'!$BI:$BI,"quer")</f>
        <v>18</v>
      </c>
      <c r="P142" s="2">
        <f>COUNTIFS('Daten Unfälle'!$BL:$BL,"&gt;3000",'Daten Unfälle'!$BL:$BL,"&lt;=4000",'Daten Unfälle'!$BI:$BI,"quer")</f>
        <v>8</v>
      </c>
      <c r="Q142" s="2">
        <f>COUNTIFS('Daten Unfälle'!$BL:$BL,"&gt;4000",'Daten Unfälle'!$BL:$BL,"&lt;=5000",'Daten Unfälle'!$BI:$BI,"quer")</f>
        <v>10</v>
      </c>
    </row>
    <row r="143" spans="1:17" hidden="1" x14ac:dyDescent="0.25">
      <c r="A143" s="2" t="s">
        <v>21705</v>
      </c>
      <c r="B143" s="84" t="s">
        <v>135</v>
      </c>
      <c r="C143" s="2" t="s">
        <v>74</v>
      </c>
      <c r="D143" s="2">
        <f>COUNTIFS('Daten Unfälle'!$BN:$BN,"&lt;=100",'Daten Unfälle'!$BI:$BI,"quer",'Daten Unfälle'!$B:$B,'Auswertung HS'!$B3,'Daten Unfälle'!$M:$M,'Auswertung HS'!$C3)</f>
        <v>0</v>
      </c>
      <c r="E143" s="2">
        <f>COUNTIFS('Daten Unfälle'!$BN:$BN,"&gt;100",'Daten Unfälle'!$BN:$BN,"&lt;=200",'Daten Unfälle'!$BI:$BI,"quer",'Daten Unfälle'!$B:$B,'Auswertung HS'!$B3,'Daten Unfälle'!$M:$M,'Auswertung HS'!$C3)</f>
        <v>0</v>
      </c>
      <c r="F143" s="2">
        <f>COUNTIFS('Daten Unfälle'!$BN:$BN,"&gt;200",'Daten Unfälle'!$BN:$BN,"&lt;=300",'Daten Unfälle'!$BI:$BI,"quer",'Daten Unfälle'!$B:$B,'Auswertung HS'!$B3,'Daten Unfälle'!$M:$M,'Auswertung HS'!$C3)</f>
        <v>0</v>
      </c>
      <c r="G143" s="2">
        <f>COUNTIFS('Daten Unfälle'!$BN:$BN,"&gt;300",'Daten Unfälle'!$BN:$BN,"&lt;=400",'Daten Unfälle'!$BI:$BI,"quer",'Daten Unfälle'!$B:$B,'Auswertung HS'!$B3,'Daten Unfälle'!$M:$M,'Auswertung HS'!$C3)</f>
        <v>0</v>
      </c>
      <c r="H143" s="2">
        <f>COUNTIFS('Daten Unfälle'!$BN:$BN,"&gt;400",'Daten Unfälle'!$BN:$BN,"&lt;=500",'Daten Unfälle'!$BI:$BI,"quer",'Daten Unfälle'!$B:$B,'Auswertung HS'!$B3,'Daten Unfälle'!$M:$M,'Auswertung HS'!$C3)</f>
        <v>0</v>
      </c>
      <c r="I143" s="2">
        <f>COUNTIFS('Daten Unfälle'!$BN:$BN,"&gt;500",'Daten Unfälle'!$BN:$BN,"&lt;=600",'Daten Unfälle'!$BI:$BI,"quer",'Daten Unfälle'!$B:$B,'Auswertung HS'!$B3,'Daten Unfälle'!$M:$M,'Auswertung HS'!$C3)</f>
        <v>0</v>
      </c>
      <c r="J143" s="2">
        <f>COUNTIFS('Daten Unfälle'!$BN:$BN,"&gt;600",'Daten Unfälle'!$BN:$BN,"&lt;=700",'Daten Unfälle'!$BI:$BI,"quer",'Daten Unfälle'!$B:$B,'Auswertung HS'!$B3,'Daten Unfälle'!$M:$M,'Auswertung HS'!$C3)</f>
        <v>0</v>
      </c>
      <c r="K143" s="2">
        <f>COUNTIFS('Daten Unfälle'!$BN:$BN,"&gt;700",'Daten Unfälle'!$BN:$BN,"&lt;=800",'Daten Unfälle'!$BI:$BI,"quer",'Daten Unfälle'!$B:$B,'Auswertung HS'!$B3,'Daten Unfälle'!$M:$M,'Auswertung HS'!$C3)</f>
        <v>0</v>
      </c>
      <c r="L143" s="2">
        <f>COUNTIFS('Daten Unfälle'!$BN:$BN,"&gt;800",'Daten Unfälle'!$BN:$BN,"&lt;=900",'Daten Unfälle'!$BI:$BI,"quer",'Daten Unfälle'!$B:$B,'Auswertung HS'!$B3,'Daten Unfälle'!$M:$M,'Auswertung HS'!$C3)</f>
        <v>1</v>
      </c>
      <c r="M143" s="2">
        <f>COUNTIFS('Daten Unfälle'!$BN:$BN,"&gt;900",'Daten Unfälle'!$BN:$BN,"&lt;=1000",'Daten Unfälle'!$BI:$BI,"quer",'Daten Unfälle'!$B:$B,'Auswertung HS'!$B3,'Daten Unfälle'!$M:$M,'Auswertung HS'!$C3)</f>
        <v>0</v>
      </c>
      <c r="N143" s="2">
        <f>COUNTIFS('Daten Unfälle'!$BN:$BN,"&gt;1000",'Daten Unfälle'!$BN:$BN,"&lt;=2000",'Daten Unfälle'!$BI:$BI,"quer",'Daten Unfälle'!$B:$B,'Auswertung HS'!$B3,'Daten Unfälle'!$M:$M,'Auswertung HS'!$C3)</f>
        <v>0</v>
      </c>
      <c r="O143" s="2">
        <f>COUNTIFS('Daten Unfälle'!$BN:$BN,"&gt;2000",'Daten Unfälle'!$BN:$BN,"&lt;=3000",'Daten Unfälle'!$BI:$BI,"quer",'Daten Unfälle'!$B:$B,'Auswertung HS'!$B3,'Daten Unfälle'!$M:$M,'Auswertung HS'!$C3)</f>
        <v>0</v>
      </c>
      <c r="P143" s="2">
        <f>COUNTIFS('Daten Unfälle'!$BN:$BN,"&gt;3000",'Daten Unfälle'!$BN:$BN,"&lt;=4000",'Daten Unfälle'!$BI:$BI,"quer",'Daten Unfälle'!$B:$B,'Auswertung HS'!$B3,'Daten Unfälle'!$M:$M,'Auswertung HS'!$C3)</f>
        <v>0</v>
      </c>
      <c r="Q143" s="2">
        <f>COUNTIFS('Daten Unfälle'!$BN:$BN,"&gt;4000",'Daten Unfälle'!$BN:$BN,"&lt;=5000",'Daten Unfälle'!$BI:$BI,"quer",'Daten Unfälle'!$B:$B,'Auswertung HS'!$B3,'Daten Unfälle'!$M:$M,'Auswertung HS'!$C3)</f>
        <v>0</v>
      </c>
    </row>
    <row r="144" spans="1:17" hidden="1" x14ac:dyDescent="0.25">
      <c r="A144" s="2" t="s">
        <v>21705</v>
      </c>
      <c r="B144" s="84" t="s">
        <v>135</v>
      </c>
      <c r="C144" s="2" t="s">
        <v>100</v>
      </c>
      <c r="D144" s="2">
        <f>COUNTIFS('Daten Unfälle'!$BN:$BN,"&lt;=100",'Daten Unfälle'!$BI:$BI,"quer",'Daten Unfälle'!$B:$B,'Auswertung HS'!$B4,'Daten Unfälle'!$M:$M,'Auswertung HS'!$C4)</f>
        <v>0</v>
      </c>
      <c r="E144" s="2">
        <f>COUNTIFS('Daten Unfälle'!$BN:$BN,"&gt;100",'Daten Unfälle'!$BN:$BN,"&lt;=200",'Daten Unfälle'!$BI:$BI,"quer",'Daten Unfälle'!$B:$B,'Auswertung HS'!$B4,'Daten Unfälle'!$M:$M,'Auswertung HS'!$C4)</f>
        <v>0</v>
      </c>
      <c r="F144" s="2">
        <f>COUNTIFS('Daten Unfälle'!$BN:$BN,"&gt;200",'Daten Unfälle'!$BN:$BN,"&lt;=300",'Daten Unfälle'!$BI:$BI,"quer",'Daten Unfälle'!$B:$B,'Auswertung HS'!$B4,'Daten Unfälle'!$M:$M,'Auswertung HS'!$C4)</f>
        <v>0</v>
      </c>
      <c r="G144" s="2">
        <f>COUNTIFS('Daten Unfälle'!$BN:$BN,"&gt;300",'Daten Unfälle'!$BN:$BN,"&lt;=400",'Daten Unfälle'!$BI:$BI,"quer",'Daten Unfälle'!$B:$B,'Auswertung HS'!$B4,'Daten Unfälle'!$M:$M,'Auswertung HS'!$C4)</f>
        <v>0</v>
      </c>
      <c r="H144" s="2">
        <f>COUNTIFS('Daten Unfälle'!$BN:$BN,"&gt;400",'Daten Unfälle'!$BN:$BN,"&lt;=500",'Daten Unfälle'!$BI:$BI,"quer",'Daten Unfälle'!$B:$B,'Auswertung HS'!$B4,'Daten Unfälle'!$M:$M,'Auswertung HS'!$C4)</f>
        <v>0</v>
      </c>
      <c r="I144" s="2">
        <f>COUNTIFS('Daten Unfälle'!$BN:$BN,"&gt;500",'Daten Unfälle'!$BN:$BN,"&lt;=600",'Daten Unfälle'!$BI:$BI,"quer",'Daten Unfälle'!$B:$B,'Auswertung HS'!$B4,'Daten Unfälle'!$M:$M,'Auswertung HS'!$C4)</f>
        <v>0</v>
      </c>
      <c r="J144" s="2">
        <f>COUNTIFS('Daten Unfälle'!$BN:$BN,"&gt;600",'Daten Unfälle'!$BN:$BN,"&lt;=700",'Daten Unfälle'!$BI:$BI,"quer",'Daten Unfälle'!$B:$B,'Auswertung HS'!$B4,'Daten Unfälle'!$M:$M,'Auswertung HS'!$C4)</f>
        <v>0</v>
      </c>
      <c r="K144" s="2">
        <f>COUNTIFS('Daten Unfälle'!$BN:$BN,"&gt;700",'Daten Unfälle'!$BN:$BN,"&lt;=800",'Daten Unfälle'!$BI:$BI,"quer",'Daten Unfälle'!$B:$B,'Auswertung HS'!$B4,'Daten Unfälle'!$M:$M,'Auswertung HS'!$C4)</f>
        <v>0</v>
      </c>
      <c r="L144" s="2">
        <f>COUNTIFS('Daten Unfälle'!$BN:$BN,"&gt;800",'Daten Unfälle'!$BN:$BN,"&lt;=900",'Daten Unfälle'!$BI:$BI,"quer",'Daten Unfälle'!$B:$B,'Auswertung HS'!$B4,'Daten Unfälle'!$M:$M,'Auswertung HS'!$C4)</f>
        <v>0</v>
      </c>
      <c r="M144" s="2">
        <f>COUNTIFS('Daten Unfälle'!$BN:$BN,"&gt;900",'Daten Unfälle'!$BN:$BN,"&lt;=1000",'Daten Unfälle'!$BI:$BI,"quer",'Daten Unfälle'!$B:$B,'Auswertung HS'!$B4,'Daten Unfälle'!$M:$M,'Auswertung HS'!$C4)</f>
        <v>0</v>
      </c>
      <c r="N144" s="2">
        <f>COUNTIFS('Daten Unfälle'!$BN:$BN,"&gt;1000",'Daten Unfälle'!$BN:$BN,"&lt;=2000",'Daten Unfälle'!$BI:$BI,"quer",'Daten Unfälle'!$B:$B,'Auswertung HS'!$B4,'Daten Unfälle'!$M:$M,'Auswertung HS'!$C4)</f>
        <v>0</v>
      </c>
      <c r="O144" s="2">
        <f>COUNTIFS('Daten Unfälle'!$BN:$BN,"&gt;2000",'Daten Unfälle'!$BN:$BN,"&lt;=3000",'Daten Unfälle'!$BI:$BI,"quer",'Daten Unfälle'!$B:$B,'Auswertung HS'!$B4,'Daten Unfälle'!$M:$M,'Auswertung HS'!$C4)</f>
        <v>0</v>
      </c>
      <c r="P144" s="2">
        <f>COUNTIFS('Daten Unfälle'!$BN:$BN,"&gt;3000",'Daten Unfälle'!$BN:$BN,"&lt;=4000",'Daten Unfälle'!$BI:$BI,"quer",'Daten Unfälle'!$B:$B,'Auswertung HS'!$B4,'Daten Unfälle'!$M:$M,'Auswertung HS'!$C4)</f>
        <v>0</v>
      </c>
      <c r="Q144" s="2">
        <f>COUNTIFS('Daten Unfälle'!$BN:$BN,"&gt;4000",'Daten Unfälle'!$BN:$BN,"&lt;=5000",'Daten Unfälle'!$BI:$BI,"quer",'Daten Unfälle'!$B:$B,'Auswertung HS'!$B4,'Daten Unfälle'!$M:$M,'Auswertung HS'!$C4)</f>
        <v>0</v>
      </c>
    </row>
    <row r="145" spans="1:17" hidden="1" x14ac:dyDescent="0.25">
      <c r="A145" s="2" t="s">
        <v>21705</v>
      </c>
      <c r="B145" s="84" t="s">
        <v>135</v>
      </c>
      <c r="C145" s="2" t="s">
        <v>115</v>
      </c>
      <c r="D145" s="2">
        <f>COUNTIFS('Daten Unfälle'!$BN:$BN,"&lt;=100",'Daten Unfälle'!$BI:$BI,"quer",'Daten Unfälle'!$B:$B,'Auswertung HS'!$B5,'Daten Unfälle'!$M:$M,'Auswertung HS'!$C5)</f>
        <v>0</v>
      </c>
      <c r="E145" s="2">
        <f>COUNTIFS('Daten Unfälle'!$BN:$BN,"&gt;100",'Daten Unfälle'!$BN:$BN,"&lt;=200",'Daten Unfälle'!$BI:$BI,"quer",'Daten Unfälle'!$B:$B,'Auswertung HS'!$B5,'Daten Unfälle'!$M:$M,'Auswertung HS'!$C5)</f>
        <v>0</v>
      </c>
      <c r="F145" s="2">
        <f>COUNTIFS('Daten Unfälle'!$BN:$BN,"&gt;200",'Daten Unfälle'!$BN:$BN,"&lt;=300",'Daten Unfälle'!$BI:$BI,"quer",'Daten Unfälle'!$B:$B,'Auswertung HS'!$B5,'Daten Unfälle'!$M:$M,'Auswertung HS'!$C5)</f>
        <v>0</v>
      </c>
      <c r="G145" s="2">
        <f>COUNTIFS('Daten Unfälle'!$BN:$BN,"&gt;300",'Daten Unfälle'!$BN:$BN,"&lt;=400",'Daten Unfälle'!$BI:$BI,"quer",'Daten Unfälle'!$B:$B,'Auswertung HS'!$B5,'Daten Unfälle'!$M:$M,'Auswertung HS'!$C5)</f>
        <v>0</v>
      </c>
      <c r="H145" s="2">
        <f>COUNTIFS('Daten Unfälle'!$BN:$BN,"&gt;400",'Daten Unfälle'!$BN:$BN,"&lt;=500",'Daten Unfälle'!$BI:$BI,"quer",'Daten Unfälle'!$B:$B,'Auswertung HS'!$B5,'Daten Unfälle'!$M:$M,'Auswertung HS'!$C5)</f>
        <v>0</v>
      </c>
      <c r="I145" s="2">
        <f>COUNTIFS('Daten Unfälle'!$BN:$BN,"&gt;500",'Daten Unfälle'!$BN:$BN,"&lt;=600",'Daten Unfälle'!$BI:$BI,"quer",'Daten Unfälle'!$B:$B,'Auswertung HS'!$B5,'Daten Unfälle'!$M:$M,'Auswertung HS'!$C5)</f>
        <v>0</v>
      </c>
      <c r="J145" s="2">
        <f>COUNTIFS('Daten Unfälle'!$BN:$BN,"&gt;600",'Daten Unfälle'!$BN:$BN,"&lt;=700",'Daten Unfälle'!$BI:$BI,"quer",'Daten Unfälle'!$B:$B,'Auswertung HS'!$B5,'Daten Unfälle'!$M:$M,'Auswertung HS'!$C5)</f>
        <v>0</v>
      </c>
      <c r="K145" s="2">
        <f>COUNTIFS('Daten Unfälle'!$BN:$BN,"&gt;700",'Daten Unfälle'!$BN:$BN,"&lt;=800",'Daten Unfälle'!$BI:$BI,"quer",'Daten Unfälle'!$B:$B,'Auswertung HS'!$B5,'Daten Unfälle'!$M:$M,'Auswertung HS'!$C5)</f>
        <v>0</v>
      </c>
      <c r="L145" s="2">
        <f>COUNTIFS('Daten Unfälle'!$BN:$BN,"&gt;800",'Daten Unfälle'!$BN:$BN,"&lt;=900",'Daten Unfälle'!$BI:$BI,"quer",'Daten Unfälle'!$B:$B,'Auswertung HS'!$B5,'Daten Unfälle'!$M:$M,'Auswertung HS'!$C5)</f>
        <v>0</v>
      </c>
      <c r="M145" s="2">
        <f>COUNTIFS('Daten Unfälle'!$BN:$BN,"&gt;900",'Daten Unfälle'!$BN:$BN,"&lt;=1000",'Daten Unfälle'!$BI:$BI,"quer",'Daten Unfälle'!$B:$B,'Auswertung HS'!$B5,'Daten Unfälle'!$M:$M,'Auswertung HS'!$C5)</f>
        <v>0</v>
      </c>
      <c r="N145" s="2">
        <f>COUNTIFS('Daten Unfälle'!$BN:$BN,"&gt;1000",'Daten Unfälle'!$BN:$BN,"&lt;=2000",'Daten Unfälle'!$BI:$BI,"quer",'Daten Unfälle'!$B:$B,'Auswertung HS'!$B5,'Daten Unfälle'!$M:$M,'Auswertung HS'!$C5)</f>
        <v>0</v>
      </c>
      <c r="O145" s="2">
        <f>COUNTIFS('Daten Unfälle'!$BN:$BN,"&gt;2000",'Daten Unfälle'!$BN:$BN,"&lt;=3000",'Daten Unfälle'!$BI:$BI,"quer",'Daten Unfälle'!$B:$B,'Auswertung HS'!$B5,'Daten Unfälle'!$M:$M,'Auswertung HS'!$C5)</f>
        <v>0</v>
      </c>
      <c r="P145" s="2">
        <f>COUNTIFS('Daten Unfälle'!$BN:$BN,"&gt;3000",'Daten Unfälle'!$BN:$BN,"&lt;=4000",'Daten Unfälle'!$BI:$BI,"quer",'Daten Unfälle'!$B:$B,'Auswertung HS'!$B5,'Daten Unfälle'!$M:$M,'Auswertung HS'!$C5)</f>
        <v>0</v>
      </c>
      <c r="Q145" s="2">
        <f>COUNTIFS('Daten Unfälle'!$BN:$BN,"&gt;4000",'Daten Unfälle'!$BN:$BN,"&lt;=5000",'Daten Unfälle'!$BI:$BI,"quer",'Daten Unfälle'!$B:$B,'Auswertung HS'!$B5,'Daten Unfälle'!$M:$M,'Auswertung HS'!$C5)</f>
        <v>0</v>
      </c>
    </row>
    <row r="146" spans="1:17" hidden="1" x14ac:dyDescent="0.25">
      <c r="A146" s="2" t="s">
        <v>21705</v>
      </c>
      <c r="B146" s="84" t="s">
        <v>135</v>
      </c>
      <c r="C146" s="2" t="s">
        <v>208</v>
      </c>
      <c r="D146" s="2">
        <f>COUNTIFS('Daten Unfälle'!$BN:$BN,"&lt;=100",'Daten Unfälle'!$BI:$BI,"quer",'Daten Unfälle'!$B:$B,'Auswertung HS'!$B6,'Daten Unfälle'!$M:$M,'Auswertung HS'!$C6)</f>
        <v>0</v>
      </c>
      <c r="E146" s="2">
        <f>COUNTIFS('Daten Unfälle'!$BN:$BN,"&gt;100",'Daten Unfälle'!$BN:$BN,"&lt;=200",'Daten Unfälle'!$BI:$BI,"quer",'Daten Unfälle'!$B:$B,'Auswertung HS'!$B6,'Daten Unfälle'!$M:$M,'Auswertung HS'!$C6)</f>
        <v>0</v>
      </c>
      <c r="F146" s="2">
        <f>COUNTIFS('Daten Unfälle'!$BN:$BN,"&gt;200",'Daten Unfälle'!$BN:$BN,"&lt;=300",'Daten Unfälle'!$BI:$BI,"quer",'Daten Unfälle'!$B:$B,'Auswertung HS'!$B6,'Daten Unfälle'!$M:$M,'Auswertung HS'!$C6)</f>
        <v>0</v>
      </c>
      <c r="G146" s="2">
        <f>COUNTIFS('Daten Unfälle'!$BN:$BN,"&gt;300",'Daten Unfälle'!$BN:$BN,"&lt;=400",'Daten Unfälle'!$BI:$BI,"quer",'Daten Unfälle'!$B:$B,'Auswertung HS'!$B6,'Daten Unfälle'!$M:$M,'Auswertung HS'!$C6)</f>
        <v>0</v>
      </c>
      <c r="H146" s="2">
        <f>COUNTIFS('Daten Unfälle'!$BN:$BN,"&gt;400",'Daten Unfälle'!$BN:$BN,"&lt;=500",'Daten Unfälle'!$BI:$BI,"quer",'Daten Unfälle'!$B:$B,'Auswertung HS'!$B6,'Daten Unfälle'!$M:$M,'Auswertung HS'!$C6)</f>
        <v>0</v>
      </c>
      <c r="I146" s="2">
        <f>COUNTIFS('Daten Unfälle'!$BN:$BN,"&gt;500",'Daten Unfälle'!$BN:$BN,"&lt;=600",'Daten Unfälle'!$BI:$BI,"quer",'Daten Unfälle'!$B:$B,'Auswertung HS'!$B6,'Daten Unfälle'!$M:$M,'Auswertung HS'!$C6)</f>
        <v>0</v>
      </c>
      <c r="J146" s="2">
        <f>COUNTIFS('Daten Unfälle'!$BN:$BN,"&gt;600",'Daten Unfälle'!$BN:$BN,"&lt;=700",'Daten Unfälle'!$BI:$BI,"quer",'Daten Unfälle'!$B:$B,'Auswertung HS'!$B6,'Daten Unfälle'!$M:$M,'Auswertung HS'!$C6)</f>
        <v>0</v>
      </c>
      <c r="K146" s="2">
        <f>COUNTIFS('Daten Unfälle'!$BN:$BN,"&gt;700",'Daten Unfälle'!$BN:$BN,"&lt;=800",'Daten Unfälle'!$BI:$BI,"quer",'Daten Unfälle'!$B:$B,'Auswertung HS'!$B6,'Daten Unfälle'!$M:$M,'Auswertung HS'!$C6)</f>
        <v>0</v>
      </c>
      <c r="L146" s="2">
        <f>COUNTIFS('Daten Unfälle'!$BN:$BN,"&gt;800",'Daten Unfälle'!$BN:$BN,"&lt;=900",'Daten Unfälle'!$BI:$BI,"quer",'Daten Unfälle'!$B:$B,'Auswertung HS'!$B6,'Daten Unfälle'!$M:$M,'Auswertung HS'!$C6)</f>
        <v>0</v>
      </c>
      <c r="M146" s="2">
        <f>COUNTIFS('Daten Unfälle'!$BN:$BN,"&gt;900",'Daten Unfälle'!$BN:$BN,"&lt;=1000",'Daten Unfälle'!$BI:$BI,"quer",'Daten Unfälle'!$B:$B,'Auswertung HS'!$B6,'Daten Unfälle'!$M:$M,'Auswertung HS'!$C6)</f>
        <v>0</v>
      </c>
      <c r="N146" s="2">
        <f>COUNTIFS('Daten Unfälle'!$BN:$BN,"&gt;1000",'Daten Unfälle'!$BN:$BN,"&lt;=2000",'Daten Unfälle'!$BI:$BI,"quer",'Daten Unfälle'!$B:$B,'Auswertung HS'!$B6,'Daten Unfälle'!$M:$M,'Auswertung HS'!$C6)</f>
        <v>0</v>
      </c>
      <c r="O146" s="2">
        <f>COUNTIFS('Daten Unfälle'!$BN:$BN,"&gt;2000",'Daten Unfälle'!$BN:$BN,"&lt;=3000",'Daten Unfälle'!$BI:$BI,"quer",'Daten Unfälle'!$B:$B,'Auswertung HS'!$B6,'Daten Unfälle'!$M:$M,'Auswertung HS'!$C6)</f>
        <v>0</v>
      </c>
      <c r="P146" s="2">
        <f>COUNTIFS('Daten Unfälle'!$BN:$BN,"&gt;3000",'Daten Unfälle'!$BN:$BN,"&lt;=4000",'Daten Unfälle'!$BI:$BI,"quer",'Daten Unfälle'!$B:$B,'Auswertung HS'!$B6,'Daten Unfälle'!$M:$M,'Auswertung HS'!$C6)</f>
        <v>0</v>
      </c>
      <c r="Q146" s="2">
        <f>COUNTIFS('Daten Unfälle'!$BN:$BN,"&gt;4000",'Daten Unfälle'!$BN:$BN,"&lt;=5000",'Daten Unfälle'!$BI:$BI,"quer",'Daten Unfälle'!$B:$B,'Auswertung HS'!$B6,'Daten Unfälle'!$M:$M,'Auswertung HS'!$C6)</f>
        <v>0</v>
      </c>
    </row>
    <row r="147" spans="1:17" hidden="1" x14ac:dyDescent="0.25">
      <c r="A147" s="2" t="s">
        <v>21705</v>
      </c>
      <c r="B147" s="84" t="s">
        <v>135</v>
      </c>
      <c r="C147" s="2" t="s">
        <v>354</v>
      </c>
      <c r="D147" s="2">
        <f>COUNTIFS('Daten Unfälle'!$BN:$BN,"&lt;=100",'Daten Unfälle'!$BI:$BI,"quer",'Daten Unfälle'!$B:$B,'Auswertung HS'!$B7,'Daten Unfälle'!$M:$M,'Auswertung HS'!$C7)</f>
        <v>1</v>
      </c>
      <c r="E147" s="2">
        <f>COUNTIFS('Daten Unfälle'!$BN:$BN,"&gt;100",'Daten Unfälle'!$BN:$BN,"&lt;=200",'Daten Unfälle'!$BI:$BI,"quer",'Daten Unfälle'!$B:$B,'Auswertung HS'!$B7,'Daten Unfälle'!$M:$M,'Auswertung HS'!$C7)</f>
        <v>0</v>
      </c>
      <c r="F147" s="2">
        <f>COUNTIFS('Daten Unfälle'!$BN:$BN,"&gt;200",'Daten Unfälle'!$BN:$BN,"&lt;=300",'Daten Unfälle'!$BI:$BI,"quer",'Daten Unfälle'!$B:$B,'Auswertung HS'!$B7,'Daten Unfälle'!$M:$M,'Auswertung HS'!$C7)</f>
        <v>1</v>
      </c>
      <c r="G147" s="2">
        <f>COUNTIFS('Daten Unfälle'!$BN:$BN,"&gt;300",'Daten Unfälle'!$BN:$BN,"&lt;=400",'Daten Unfälle'!$BI:$BI,"quer",'Daten Unfälle'!$B:$B,'Auswertung HS'!$B7,'Daten Unfälle'!$M:$M,'Auswertung HS'!$C7)</f>
        <v>0</v>
      </c>
      <c r="H147" s="2">
        <f>COUNTIFS('Daten Unfälle'!$BN:$BN,"&gt;400",'Daten Unfälle'!$BN:$BN,"&lt;=500",'Daten Unfälle'!$BI:$BI,"quer",'Daten Unfälle'!$B:$B,'Auswertung HS'!$B7,'Daten Unfälle'!$M:$M,'Auswertung HS'!$C7)</f>
        <v>0</v>
      </c>
      <c r="I147" s="2">
        <f>COUNTIFS('Daten Unfälle'!$BN:$BN,"&gt;500",'Daten Unfälle'!$BN:$BN,"&lt;=600",'Daten Unfälle'!$BI:$BI,"quer",'Daten Unfälle'!$B:$B,'Auswertung HS'!$B7,'Daten Unfälle'!$M:$M,'Auswertung HS'!$C7)</f>
        <v>0</v>
      </c>
      <c r="J147" s="2">
        <f>COUNTIFS('Daten Unfälle'!$BN:$BN,"&gt;600",'Daten Unfälle'!$BN:$BN,"&lt;=700",'Daten Unfälle'!$BI:$BI,"quer",'Daten Unfälle'!$B:$B,'Auswertung HS'!$B7,'Daten Unfälle'!$M:$M,'Auswertung HS'!$C7)</f>
        <v>1</v>
      </c>
      <c r="K147" s="2">
        <f>COUNTIFS('Daten Unfälle'!$BN:$BN,"&gt;700",'Daten Unfälle'!$BN:$BN,"&lt;=800",'Daten Unfälle'!$BI:$BI,"quer",'Daten Unfälle'!$B:$B,'Auswertung HS'!$B7,'Daten Unfälle'!$M:$M,'Auswertung HS'!$C7)</f>
        <v>0</v>
      </c>
      <c r="L147" s="2">
        <f>COUNTIFS('Daten Unfälle'!$BN:$BN,"&gt;800",'Daten Unfälle'!$BN:$BN,"&lt;=900",'Daten Unfälle'!$BI:$BI,"quer",'Daten Unfälle'!$B:$B,'Auswertung HS'!$B7,'Daten Unfälle'!$M:$M,'Auswertung HS'!$C7)</f>
        <v>0</v>
      </c>
      <c r="M147" s="2">
        <f>COUNTIFS('Daten Unfälle'!$BN:$BN,"&gt;900",'Daten Unfälle'!$BN:$BN,"&lt;=1000",'Daten Unfälle'!$BI:$BI,"quer",'Daten Unfälle'!$B:$B,'Auswertung HS'!$B7,'Daten Unfälle'!$M:$M,'Auswertung HS'!$C7)</f>
        <v>0</v>
      </c>
      <c r="N147" s="2">
        <f>COUNTIFS('Daten Unfälle'!$BN:$BN,"&gt;1000",'Daten Unfälle'!$BN:$BN,"&lt;=2000",'Daten Unfälle'!$BI:$BI,"quer",'Daten Unfälle'!$B:$B,'Auswertung HS'!$B7,'Daten Unfälle'!$M:$M,'Auswertung HS'!$C7)</f>
        <v>0</v>
      </c>
      <c r="O147" s="2">
        <f>COUNTIFS('Daten Unfälle'!$BN:$BN,"&gt;2000",'Daten Unfälle'!$BN:$BN,"&lt;=3000",'Daten Unfälle'!$BI:$BI,"quer",'Daten Unfälle'!$B:$B,'Auswertung HS'!$B7,'Daten Unfälle'!$M:$M,'Auswertung HS'!$C7)</f>
        <v>0</v>
      </c>
      <c r="P147" s="2">
        <f>COUNTIFS('Daten Unfälle'!$BN:$BN,"&gt;3000",'Daten Unfälle'!$BN:$BN,"&lt;=4000",'Daten Unfälle'!$BI:$BI,"quer",'Daten Unfälle'!$B:$B,'Auswertung HS'!$B7,'Daten Unfälle'!$M:$M,'Auswertung HS'!$C7)</f>
        <v>0</v>
      </c>
      <c r="Q147" s="2">
        <f>COUNTIFS('Daten Unfälle'!$BN:$BN,"&gt;4000",'Daten Unfälle'!$BN:$BN,"&lt;=5000",'Daten Unfälle'!$BI:$BI,"quer",'Daten Unfälle'!$B:$B,'Auswertung HS'!$B7,'Daten Unfälle'!$M:$M,'Auswertung HS'!$C7)</f>
        <v>0</v>
      </c>
    </row>
    <row r="148" spans="1:17" hidden="1" x14ac:dyDescent="0.25">
      <c r="A148" s="2" t="s">
        <v>21705</v>
      </c>
      <c r="B148" s="84" t="s">
        <v>135</v>
      </c>
      <c r="C148" s="17" t="s">
        <v>139</v>
      </c>
      <c r="D148" s="2">
        <f>COUNTIFS('Daten Unfälle'!$BN:$BN,"&lt;=100",'Daten Unfälle'!$BI:$BI,"quer",'Daten Unfälle'!$B:$B,'Auswertung HS'!$B8,'Daten Unfälle'!$M:$M,'Auswertung HS'!$C8)</f>
        <v>4</v>
      </c>
      <c r="E148" s="2">
        <f>COUNTIFS('Daten Unfälle'!$BN:$BN,"&gt;100",'Daten Unfälle'!$BN:$BN,"&lt;=200",'Daten Unfälle'!$BI:$BI,"quer",'Daten Unfälle'!$B:$B,'Auswertung HS'!$B8,'Daten Unfälle'!$M:$M,'Auswertung HS'!$C8)</f>
        <v>0</v>
      </c>
      <c r="F148" s="2">
        <f>COUNTIFS('Daten Unfälle'!$BN:$BN,"&gt;200",'Daten Unfälle'!$BN:$BN,"&lt;=300",'Daten Unfälle'!$BI:$BI,"quer",'Daten Unfälle'!$B:$B,'Auswertung HS'!$B8,'Daten Unfälle'!$M:$M,'Auswertung HS'!$C8)</f>
        <v>0</v>
      </c>
      <c r="G148" s="2">
        <f>COUNTIFS('Daten Unfälle'!$BN:$BN,"&gt;300",'Daten Unfälle'!$BN:$BN,"&lt;=400",'Daten Unfälle'!$BI:$BI,"quer",'Daten Unfälle'!$B:$B,'Auswertung HS'!$B8,'Daten Unfälle'!$M:$M,'Auswertung HS'!$C8)</f>
        <v>0</v>
      </c>
      <c r="H148" s="2">
        <f>COUNTIFS('Daten Unfälle'!$BN:$BN,"&gt;400",'Daten Unfälle'!$BN:$BN,"&lt;=500",'Daten Unfälle'!$BI:$BI,"quer",'Daten Unfälle'!$B:$B,'Auswertung HS'!$B8,'Daten Unfälle'!$M:$M,'Auswertung HS'!$C8)</f>
        <v>1</v>
      </c>
      <c r="I148" s="2">
        <f>COUNTIFS('Daten Unfälle'!$BN:$BN,"&gt;500",'Daten Unfälle'!$BN:$BN,"&lt;=600",'Daten Unfälle'!$BI:$BI,"quer",'Daten Unfälle'!$B:$B,'Auswertung HS'!$B8,'Daten Unfälle'!$M:$M,'Auswertung HS'!$C8)</f>
        <v>0</v>
      </c>
      <c r="J148" s="2">
        <f>COUNTIFS('Daten Unfälle'!$BN:$BN,"&gt;600",'Daten Unfälle'!$BN:$BN,"&lt;=700",'Daten Unfälle'!$BI:$BI,"quer",'Daten Unfälle'!$B:$B,'Auswertung HS'!$B8,'Daten Unfälle'!$M:$M,'Auswertung HS'!$C8)</f>
        <v>0</v>
      </c>
      <c r="K148" s="2">
        <f>COUNTIFS('Daten Unfälle'!$BN:$BN,"&gt;700",'Daten Unfälle'!$BN:$BN,"&lt;=800",'Daten Unfälle'!$BI:$BI,"quer",'Daten Unfälle'!$B:$B,'Auswertung HS'!$B8,'Daten Unfälle'!$M:$M,'Auswertung HS'!$C8)</f>
        <v>0</v>
      </c>
      <c r="L148" s="2">
        <f>COUNTIFS('Daten Unfälle'!$BN:$BN,"&gt;800",'Daten Unfälle'!$BN:$BN,"&lt;=900",'Daten Unfälle'!$BI:$BI,"quer",'Daten Unfälle'!$B:$B,'Auswertung HS'!$B8,'Daten Unfälle'!$M:$M,'Auswertung HS'!$C8)</f>
        <v>0</v>
      </c>
      <c r="M148" s="2">
        <f>COUNTIFS('Daten Unfälle'!$BN:$BN,"&gt;900",'Daten Unfälle'!$BN:$BN,"&lt;=1000",'Daten Unfälle'!$BI:$BI,"quer",'Daten Unfälle'!$B:$B,'Auswertung HS'!$B8,'Daten Unfälle'!$M:$M,'Auswertung HS'!$C8)</f>
        <v>0</v>
      </c>
      <c r="N148" s="2">
        <f>COUNTIFS('Daten Unfälle'!$BN:$BN,"&gt;1000",'Daten Unfälle'!$BN:$BN,"&lt;=2000",'Daten Unfälle'!$BI:$BI,"quer",'Daten Unfälle'!$B:$B,'Auswertung HS'!$B8,'Daten Unfälle'!$M:$M,'Auswertung HS'!$C8)</f>
        <v>1</v>
      </c>
      <c r="O148" s="2">
        <f>COUNTIFS('Daten Unfälle'!$BN:$BN,"&gt;2000",'Daten Unfälle'!$BN:$BN,"&lt;=3000",'Daten Unfälle'!$BI:$BI,"quer",'Daten Unfälle'!$B:$B,'Auswertung HS'!$B8,'Daten Unfälle'!$M:$M,'Auswertung HS'!$C8)</f>
        <v>0</v>
      </c>
      <c r="P148" s="2">
        <f>COUNTIFS('Daten Unfälle'!$BN:$BN,"&gt;3000",'Daten Unfälle'!$BN:$BN,"&lt;=4000",'Daten Unfälle'!$BI:$BI,"quer",'Daten Unfälle'!$B:$B,'Auswertung HS'!$B8,'Daten Unfälle'!$M:$M,'Auswertung HS'!$C8)</f>
        <v>1</v>
      </c>
      <c r="Q148" s="2">
        <f>COUNTIFS('Daten Unfälle'!$BN:$BN,"&gt;4000",'Daten Unfälle'!$BN:$BN,"&lt;=5000",'Daten Unfälle'!$BI:$BI,"quer",'Daten Unfälle'!$B:$B,'Auswertung HS'!$B8,'Daten Unfälle'!$M:$M,'Auswertung HS'!$C8)</f>
        <v>2</v>
      </c>
    </row>
    <row r="149" spans="1:17" hidden="1" x14ac:dyDescent="0.25">
      <c r="A149" s="2" t="s">
        <v>21705</v>
      </c>
      <c r="B149" s="84" t="s">
        <v>135</v>
      </c>
      <c r="C149" s="17" t="s">
        <v>2774</v>
      </c>
      <c r="D149" s="2">
        <f>COUNTIFS('Daten Unfälle'!$BN:$BN,"&lt;=100",'Daten Unfälle'!$BI:$BI,"quer",'Daten Unfälle'!$B:$B,'Auswertung HS'!$B9,'Daten Unfälle'!$M:$M,'Auswertung HS'!$C9)</f>
        <v>0</v>
      </c>
      <c r="E149" s="2">
        <f>COUNTIFS('Daten Unfälle'!$BN:$BN,"&gt;100",'Daten Unfälle'!$BN:$BN,"&lt;=200",'Daten Unfälle'!$BI:$BI,"quer",'Daten Unfälle'!$B:$B,'Auswertung HS'!$B9,'Daten Unfälle'!$M:$M,'Auswertung HS'!$C9)</f>
        <v>0</v>
      </c>
      <c r="F149" s="2">
        <f>COUNTIFS('Daten Unfälle'!$BN:$BN,"&gt;200",'Daten Unfälle'!$BN:$BN,"&lt;=300",'Daten Unfälle'!$BI:$BI,"quer",'Daten Unfälle'!$B:$B,'Auswertung HS'!$B9,'Daten Unfälle'!$M:$M,'Auswertung HS'!$C9)</f>
        <v>0</v>
      </c>
      <c r="G149" s="2">
        <f>COUNTIFS('Daten Unfälle'!$BN:$BN,"&gt;300",'Daten Unfälle'!$BN:$BN,"&lt;=400",'Daten Unfälle'!$BI:$BI,"quer",'Daten Unfälle'!$B:$B,'Auswertung HS'!$B9,'Daten Unfälle'!$M:$M,'Auswertung HS'!$C9)</f>
        <v>0</v>
      </c>
      <c r="H149" s="2">
        <f>COUNTIFS('Daten Unfälle'!$BN:$BN,"&gt;400",'Daten Unfälle'!$BN:$BN,"&lt;=500",'Daten Unfälle'!$BI:$BI,"quer",'Daten Unfälle'!$B:$B,'Auswertung HS'!$B9,'Daten Unfälle'!$M:$M,'Auswertung HS'!$C9)</f>
        <v>0</v>
      </c>
      <c r="I149" s="2">
        <f>COUNTIFS('Daten Unfälle'!$BN:$BN,"&gt;500",'Daten Unfälle'!$BN:$BN,"&lt;=600",'Daten Unfälle'!$BI:$BI,"quer",'Daten Unfälle'!$B:$B,'Auswertung HS'!$B9,'Daten Unfälle'!$M:$M,'Auswertung HS'!$C9)</f>
        <v>0</v>
      </c>
      <c r="J149" s="2">
        <f>COUNTIFS('Daten Unfälle'!$BN:$BN,"&gt;600",'Daten Unfälle'!$BN:$BN,"&lt;=700",'Daten Unfälle'!$BI:$BI,"quer",'Daten Unfälle'!$B:$B,'Auswertung HS'!$B9,'Daten Unfälle'!$M:$M,'Auswertung HS'!$C9)</f>
        <v>0</v>
      </c>
      <c r="K149" s="2">
        <f>COUNTIFS('Daten Unfälle'!$BN:$BN,"&gt;700",'Daten Unfälle'!$BN:$BN,"&lt;=800",'Daten Unfälle'!$BI:$BI,"quer",'Daten Unfälle'!$B:$B,'Auswertung HS'!$B9,'Daten Unfälle'!$M:$M,'Auswertung HS'!$C9)</f>
        <v>0</v>
      </c>
      <c r="L149" s="2">
        <f>COUNTIFS('Daten Unfälle'!$BN:$BN,"&gt;800",'Daten Unfälle'!$BN:$BN,"&lt;=900",'Daten Unfälle'!$BI:$BI,"quer",'Daten Unfälle'!$B:$B,'Auswertung HS'!$B9,'Daten Unfälle'!$M:$M,'Auswertung HS'!$C9)</f>
        <v>0</v>
      </c>
      <c r="M149" s="2">
        <f>COUNTIFS('Daten Unfälle'!$BN:$BN,"&gt;900",'Daten Unfälle'!$BN:$BN,"&lt;=1000",'Daten Unfälle'!$BI:$BI,"quer",'Daten Unfälle'!$B:$B,'Auswertung HS'!$B9,'Daten Unfälle'!$M:$M,'Auswertung HS'!$C9)</f>
        <v>0</v>
      </c>
      <c r="N149" s="2">
        <f>COUNTIFS('Daten Unfälle'!$BN:$BN,"&gt;1000",'Daten Unfälle'!$BN:$BN,"&lt;=2000",'Daten Unfälle'!$BI:$BI,"quer",'Daten Unfälle'!$B:$B,'Auswertung HS'!$B9,'Daten Unfälle'!$M:$M,'Auswertung HS'!$C9)</f>
        <v>0</v>
      </c>
      <c r="O149" s="2">
        <f>COUNTIFS('Daten Unfälle'!$BN:$BN,"&gt;2000",'Daten Unfälle'!$BN:$BN,"&lt;=3000",'Daten Unfälle'!$BI:$BI,"quer",'Daten Unfälle'!$B:$B,'Auswertung HS'!$B9,'Daten Unfälle'!$M:$M,'Auswertung HS'!$C9)</f>
        <v>0</v>
      </c>
      <c r="P149" s="2">
        <f>COUNTIFS('Daten Unfälle'!$BN:$BN,"&gt;3000",'Daten Unfälle'!$BN:$BN,"&lt;=4000",'Daten Unfälle'!$BI:$BI,"quer",'Daten Unfälle'!$B:$B,'Auswertung HS'!$B9,'Daten Unfälle'!$M:$M,'Auswertung HS'!$C9)</f>
        <v>0</v>
      </c>
      <c r="Q149" s="2">
        <f>COUNTIFS('Daten Unfälle'!$BN:$BN,"&gt;4000",'Daten Unfälle'!$BN:$BN,"&lt;=5000",'Daten Unfälle'!$BI:$BI,"quer",'Daten Unfälle'!$B:$B,'Auswertung HS'!$B9,'Daten Unfälle'!$M:$M,'Auswertung HS'!$C9)</f>
        <v>0</v>
      </c>
    </row>
    <row r="150" spans="1:17" hidden="1" x14ac:dyDescent="0.25">
      <c r="A150" s="2" t="s">
        <v>21705</v>
      </c>
      <c r="B150" s="84" t="s">
        <v>135</v>
      </c>
      <c r="C150" s="241" t="s">
        <v>1312</v>
      </c>
      <c r="D150" s="2">
        <f>COUNTIFS('Daten Unfälle'!$BN:$BN,"&lt;=100",'Daten Unfälle'!$BI:$BI,"quer",'Daten Unfälle'!$B:$B,'Auswertung HS'!$B10,'Daten Unfälle'!$M:$M,'Auswertung HS'!$C10)</f>
        <v>0</v>
      </c>
      <c r="E150" s="2">
        <f>COUNTIFS('Daten Unfälle'!$BN:$BN,"&gt;100",'Daten Unfälle'!$BN:$BN,"&lt;=200",'Daten Unfälle'!$BI:$BI,"quer",'Daten Unfälle'!$B:$B,'Auswertung HS'!$B10,'Daten Unfälle'!$M:$M,'Auswertung HS'!$C10)</f>
        <v>0</v>
      </c>
      <c r="F150" s="2">
        <f>COUNTIFS('Daten Unfälle'!$BN:$BN,"&gt;200",'Daten Unfälle'!$BN:$BN,"&lt;=300",'Daten Unfälle'!$BI:$BI,"quer",'Daten Unfälle'!$B:$B,'Auswertung HS'!$B10,'Daten Unfälle'!$M:$M,'Auswertung HS'!$C10)</f>
        <v>0</v>
      </c>
      <c r="G150" s="2">
        <f>COUNTIFS('Daten Unfälle'!$BN:$BN,"&gt;300",'Daten Unfälle'!$BN:$BN,"&lt;=400",'Daten Unfälle'!$BI:$BI,"quer",'Daten Unfälle'!$B:$B,'Auswertung HS'!$B10,'Daten Unfälle'!$M:$M,'Auswertung HS'!$C10)</f>
        <v>0</v>
      </c>
      <c r="H150" s="2">
        <f>COUNTIFS('Daten Unfälle'!$BN:$BN,"&gt;400",'Daten Unfälle'!$BN:$BN,"&lt;=500",'Daten Unfälle'!$BI:$BI,"quer",'Daten Unfälle'!$B:$B,'Auswertung HS'!$B10,'Daten Unfälle'!$M:$M,'Auswertung HS'!$C10)</f>
        <v>0</v>
      </c>
      <c r="I150" s="2">
        <f>COUNTIFS('Daten Unfälle'!$BN:$BN,"&gt;500",'Daten Unfälle'!$BN:$BN,"&lt;=600",'Daten Unfälle'!$BI:$BI,"quer",'Daten Unfälle'!$B:$B,'Auswertung HS'!$B10,'Daten Unfälle'!$M:$M,'Auswertung HS'!$C10)</f>
        <v>0</v>
      </c>
      <c r="J150" s="2">
        <f>COUNTIFS('Daten Unfälle'!$BN:$BN,"&gt;600",'Daten Unfälle'!$BN:$BN,"&lt;=700",'Daten Unfälle'!$BI:$BI,"quer",'Daten Unfälle'!$B:$B,'Auswertung HS'!$B10,'Daten Unfälle'!$M:$M,'Auswertung HS'!$C10)</f>
        <v>0</v>
      </c>
      <c r="K150" s="2">
        <f>COUNTIFS('Daten Unfälle'!$BN:$BN,"&gt;700",'Daten Unfälle'!$BN:$BN,"&lt;=800",'Daten Unfälle'!$BI:$BI,"quer",'Daten Unfälle'!$B:$B,'Auswertung HS'!$B10,'Daten Unfälle'!$M:$M,'Auswertung HS'!$C10)</f>
        <v>0</v>
      </c>
      <c r="L150" s="2">
        <f>COUNTIFS('Daten Unfälle'!$BN:$BN,"&gt;800",'Daten Unfälle'!$BN:$BN,"&lt;=900",'Daten Unfälle'!$BI:$BI,"quer",'Daten Unfälle'!$B:$B,'Auswertung HS'!$B10,'Daten Unfälle'!$M:$M,'Auswertung HS'!$C10)</f>
        <v>0</v>
      </c>
      <c r="M150" s="2">
        <f>COUNTIFS('Daten Unfälle'!$BN:$BN,"&gt;900",'Daten Unfälle'!$BN:$BN,"&lt;=1000",'Daten Unfälle'!$BI:$BI,"quer",'Daten Unfälle'!$B:$B,'Auswertung HS'!$B10,'Daten Unfälle'!$M:$M,'Auswertung HS'!$C10)</f>
        <v>0</v>
      </c>
      <c r="N150" s="2">
        <f>COUNTIFS('Daten Unfälle'!$BN:$BN,"&gt;1000",'Daten Unfälle'!$BN:$BN,"&lt;=2000",'Daten Unfälle'!$BI:$BI,"quer",'Daten Unfälle'!$B:$B,'Auswertung HS'!$B10,'Daten Unfälle'!$M:$M,'Auswertung HS'!$C10)</f>
        <v>0</v>
      </c>
      <c r="O150" s="2">
        <f>COUNTIFS('Daten Unfälle'!$BN:$BN,"&gt;2000",'Daten Unfälle'!$BN:$BN,"&lt;=3000",'Daten Unfälle'!$BI:$BI,"quer",'Daten Unfälle'!$B:$B,'Auswertung HS'!$B10,'Daten Unfälle'!$M:$M,'Auswertung HS'!$C10)</f>
        <v>0</v>
      </c>
      <c r="P150" s="2">
        <f>COUNTIFS('Daten Unfälle'!$BN:$BN,"&gt;3000",'Daten Unfälle'!$BN:$BN,"&lt;=4000",'Daten Unfälle'!$BI:$BI,"quer",'Daten Unfälle'!$B:$B,'Auswertung HS'!$B10,'Daten Unfälle'!$M:$M,'Auswertung HS'!$C10)</f>
        <v>0</v>
      </c>
      <c r="Q150" s="2">
        <f>COUNTIFS('Daten Unfälle'!$BN:$BN,"&gt;4000",'Daten Unfälle'!$BN:$BN,"&lt;=5000",'Daten Unfälle'!$BI:$BI,"quer",'Daten Unfälle'!$B:$B,'Auswertung HS'!$B10,'Daten Unfälle'!$M:$M,'Auswertung HS'!$C10)</f>
        <v>0</v>
      </c>
    </row>
    <row r="151" spans="1:17" hidden="1" x14ac:dyDescent="0.25">
      <c r="A151" s="2" t="s">
        <v>21705</v>
      </c>
      <c r="B151" s="84" t="s">
        <v>135</v>
      </c>
      <c r="C151" s="242" t="s">
        <v>2721</v>
      </c>
      <c r="D151" s="2">
        <f>COUNTIFS('Daten Unfälle'!$BN:$BN,"&lt;=100",'Daten Unfälle'!$BI:$BI,"quer",'Daten Unfälle'!$B:$B,'Auswertung HS'!$B11,'Daten Unfälle'!$M:$M,'Auswertung HS'!$C11)</f>
        <v>0</v>
      </c>
      <c r="E151" s="2">
        <f>COUNTIFS('Daten Unfälle'!$BN:$BN,"&gt;100",'Daten Unfälle'!$BN:$BN,"&lt;=200",'Daten Unfälle'!$BI:$BI,"quer",'Daten Unfälle'!$B:$B,'Auswertung HS'!$B11,'Daten Unfälle'!$M:$M,'Auswertung HS'!$C11)</f>
        <v>0</v>
      </c>
      <c r="F151" s="2">
        <f>COUNTIFS('Daten Unfälle'!$BN:$BN,"&gt;200",'Daten Unfälle'!$BN:$BN,"&lt;=300",'Daten Unfälle'!$BI:$BI,"quer",'Daten Unfälle'!$B:$B,'Auswertung HS'!$B11,'Daten Unfälle'!$M:$M,'Auswertung HS'!$C11)</f>
        <v>0</v>
      </c>
      <c r="G151" s="2">
        <f>COUNTIFS('Daten Unfälle'!$BN:$BN,"&gt;300",'Daten Unfälle'!$BN:$BN,"&lt;=400",'Daten Unfälle'!$BI:$BI,"quer",'Daten Unfälle'!$B:$B,'Auswertung HS'!$B11,'Daten Unfälle'!$M:$M,'Auswertung HS'!$C11)</f>
        <v>0</v>
      </c>
      <c r="H151" s="2">
        <f>COUNTIFS('Daten Unfälle'!$BN:$BN,"&gt;400",'Daten Unfälle'!$BN:$BN,"&lt;=500",'Daten Unfälle'!$BI:$BI,"quer",'Daten Unfälle'!$B:$B,'Auswertung HS'!$B11,'Daten Unfälle'!$M:$M,'Auswertung HS'!$C11)</f>
        <v>0</v>
      </c>
      <c r="I151" s="2">
        <f>COUNTIFS('Daten Unfälle'!$BN:$BN,"&gt;500",'Daten Unfälle'!$BN:$BN,"&lt;=600",'Daten Unfälle'!$BI:$BI,"quer",'Daten Unfälle'!$B:$B,'Auswertung HS'!$B11,'Daten Unfälle'!$M:$M,'Auswertung HS'!$C11)</f>
        <v>0</v>
      </c>
      <c r="J151" s="2">
        <f>COUNTIFS('Daten Unfälle'!$BN:$BN,"&gt;600",'Daten Unfälle'!$BN:$BN,"&lt;=700",'Daten Unfälle'!$BI:$BI,"quer",'Daten Unfälle'!$B:$B,'Auswertung HS'!$B11,'Daten Unfälle'!$M:$M,'Auswertung HS'!$C11)</f>
        <v>0</v>
      </c>
      <c r="K151" s="2">
        <f>COUNTIFS('Daten Unfälle'!$BN:$BN,"&gt;700",'Daten Unfälle'!$BN:$BN,"&lt;=800",'Daten Unfälle'!$BI:$BI,"quer",'Daten Unfälle'!$B:$B,'Auswertung HS'!$B11,'Daten Unfälle'!$M:$M,'Auswertung HS'!$C11)</f>
        <v>0</v>
      </c>
      <c r="L151" s="2">
        <f>COUNTIFS('Daten Unfälle'!$BN:$BN,"&gt;800",'Daten Unfälle'!$BN:$BN,"&lt;=900",'Daten Unfälle'!$BI:$BI,"quer",'Daten Unfälle'!$B:$B,'Auswertung HS'!$B11,'Daten Unfälle'!$M:$M,'Auswertung HS'!$C11)</f>
        <v>0</v>
      </c>
      <c r="M151" s="2">
        <f>COUNTIFS('Daten Unfälle'!$BN:$BN,"&gt;900",'Daten Unfälle'!$BN:$BN,"&lt;=1000",'Daten Unfälle'!$BI:$BI,"quer",'Daten Unfälle'!$B:$B,'Auswertung HS'!$B11,'Daten Unfälle'!$M:$M,'Auswertung HS'!$C11)</f>
        <v>0</v>
      </c>
      <c r="N151" s="2">
        <f>COUNTIFS('Daten Unfälle'!$BN:$BN,"&gt;1000",'Daten Unfälle'!$BN:$BN,"&lt;=2000",'Daten Unfälle'!$BI:$BI,"quer",'Daten Unfälle'!$B:$B,'Auswertung HS'!$B11,'Daten Unfälle'!$M:$M,'Auswertung HS'!$C11)</f>
        <v>0</v>
      </c>
      <c r="O151" s="2">
        <f>COUNTIFS('Daten Unfälle'!$BN:$BN,"&gt;2000",'Daten Unfälle'!$BN:$BN,"&lt;=3000",'Daten Unfälle'!$BI:$BI,"quer",'Daten Unfälle'!$B:$B,'Auswertung HS'!$B11,'Daten Unfälle'!$M:$M,'Auswertung HS'!$C11)</f>
        <v>0</v>
      </c>
      <c r="P151" s="2">
        <f>COUNTIFS('Daten Unfälle'!$BN:$BN,"&gt;3000",'Daten Unfälle'!$BN:$BN,"&lt;=4000",'Daten Unfälle'!$BI:$BI,"quer",'Daten Unfälle'!$B:$B,'Auswertung HS'!$B11,'Daten Unfälle'!$M:$M,'Auswertung HS'!$C11)</f>
        <v>0</v>
      </c>
      <c r="Q151" s="2">
        <f>COUNTIFS('Daten Unfälle'!$BN:$BN,"&gt;4000",'Daten Unfälle'!$BN:$BN,"&lt;=5000",'Daten Unfälle'!$BI:$BI,"quer",'Daten Unfälle'!$B:$B,'Auswertung HS'!$B11,'Daten Unfälle'!$M:$M,'Auswertung HS'!$C11)</f>
        <v>0</v>
      </c>
    </row>
    <row r="152" spans="1:17" hidden="1" x14ac:dyDescent="0.25">
      <c r="A152" s="2" t="s">
        <v>21705</v>
      </c>
      <c r="B152" s="84" t="s">
        <v>135</v>
      </c>
      <c r="C152" s="242" t="s">
        <v>21534</v>
      </c>
      <c r="D152" s="2">
        <f>COUNTIFS('Daten Unfälle'!$BN:$BN,"&lt;=100",'Daten Unfälle'!$BI:$BI,"quer",'Daten Unfälle'!$B:$B,'Auswertung HS'!$B12)</f>
        <v>5</v>
      </c>
      <c r="E152" s="2">
        <f>COUNTIFS('Daten Unfälle'!$BN:$BN,"&gt;100",'Daten Unfälle'!$BN:$BN,"&lt;=200",'Daten Unfälle'!$BI:$BI,"quer",'Daten Unfälle'!$B:$B,'Auswertung HS'!$B12)</f>
        <v>0</v>
      </c>
      <c r="F152" s="2">
        <f>COUNTIFS('Daten Unfälle'!$BN:$BN,"&gt;200",'Daten Unfälle'!$BN:$BN,"&lt;=300",'Daten Unfälle'!$BI:$BI,"quer",'Daten Unfälle'!$B:$B,'Auswertung HS'!$B12)</f>
        <v>1</v>
      </c>
      <c r="G152" s="2">
        <f>COUNTIFS('Daten Unfälle'!$BN:$BN,"&gt;300",'Daten Unfälle'!$BN:$BN,"&lt;=400",'Daten Unfälle'!$BI:$BI,"quer",'Daten Unfälle'!$B:$B,'Auswertung HS'!$B12)</f>
        <v>0</v>
      </c>
      <c r="H152" s="2">
        <f>COUNTIFS('Daten Unfälle'!$BN:$BN,"&gt;400",'Daten Unfälle'!$BN:$BN,"&lt;=500",'Daten Unfälle'!$BI:$BI,"quer",'Daten Unfälle'!$B:$B,'Auswertung HS'!$B12)</f>
        <v>1</v>
      </c>
      <c r="I152" s="2">
        <f>COUNTIFS('Daten Unfälle'!$BN:$BN,"&gt;500",'Daten Unfälle'!$BN:$BN,"&lt;=600",'Daten Unfälle'!$BI:$BI,"quer",'Daten Unfälle'!$B:$B,'Auswertung HS'!$B12)</f>
        <v>0</v>
      </c>
      <c r="J152" s="2">
        <f>COUNTIFS('Daten Unfälle'!$BN:$BN,"&gt;600",'Daten Unfälle'!$BN:$BN,"&lt;=700",'Daten Unfälle'!$BI:$BI,"quer",'Daten Unfälle'!$B:$B,'Auswertung HS'!$B12)</f>
        <v>1</v>
      </c>
      <c r="K152" s="2">
        <f>COUNTIFS('Daten Unfälle'!$BN:$BN,"&gt;700",'Daten Unfälle'!$BN:$BN,"&lt;=800",'Daten Unfälle'!$BI:$BI,"quer",'Daten Unfälle'!$B:$B,'Auswertung HS'!$B12)</f>
        <v>0</v>
      </c>
      <c r="L152" s="2">
        <f>COUNTIFS('Daten Unfälle'!$BN:$BN,"&gt;800",'Daten Unfälle'!$BN:$BN,"&lt;=900",'Daten Unfälle'!$BI:$BI,"quer",'Daten Unfälle'!$B:$B,'Auswertung HS'!$B12)</f>
        <v>1</v>
      </c>
      <c r="M152" s="2">
        <f>COUNTIFS('Daten Unfälle'!$BN:$BN,"&gt;900",'Daten Unfälle'!$BN:$BN,"&lt;=1000",'Daten Unfälle'!$BI:$BI,"quer",'Daten Unfälle'!$B:$B,'Auswertung HS'!$B12)</f>
        <v>0</v>
      </c>
      <c r="N152" s="2">
        <f>COUNTIFS('Daten Unfälle'!$BN:$BN,"&gt;1000",'Daten Unfälle'!$BN:$BN,"&lt;=2000",'Daten Unfälle'!$BI:$BI,"quer",'Daten Unfälle'!$B:$B,'Auswertung HS'!$B12)</f>
        <v>2</v>
      </c>
      <c r="O152" s="2">
        <f>COUNTIFS('Daten Unfälle'!$BN:$BN,"&gt;2000",'Daten Unfälle'!$BN:$BN,"&lt;=3000",'Daten Unfälle'!$BI:$BI,"quer",'Daten Unfälle'!$B:$B,'Auswertung HS'!$B12)</f>
        <v>0</v>
      </c>
      <c r="P152" s="2">
        <f>COUNTIFS('Daten Unfälle'!$BN:$BN,"&gt;3000",'Daten Unfälle'!$BN:$BN,"&lt;=4000",'Daten Unfälle'!$BI:$BI,"quer",'Daten Unfälle'!$B:$B,'Auswertung HS'!$B12)</f>
        <v>1</v>
      </c>
      <c r="Q152" s="2">
        <f>COUNTIFS('Daten Unfälle'!$BN:$BN,"&gt;4000",'Daten Unfälle'!$BN:$BN,"&lt;=5000",'Daten Unfälle'!$BI:$BI,"quer",'Daten Unfälle'!$B:$B,'Auswertung HS'!$B12)</f>
        <v>2</v>
      </c>
    </row>
    <row r="153" spans="1:17" hidden="1" x14ac:dyDescent="0.25">
      <c r="A153" s="2" t="s">
        <v>21705</v>
      </c>
      <c r="B153" s="84" t="s">
        <v>69</v>
      </c>
      <c r="C153" s="2" t="s">
        <v>74</v>
      </c>
      <c r="D153" s="2">
        <f>COUNTIFS('Daten Unfälle'!$BN:$BN,"&lt;=100",'Daten Unfälle'!$BI:$BI,"quer",'Daten Unfälle'!$B:$B,'Auswertung HS'!$B13,'Daten Unfälle'!$M:$M,'Auswertung HS'!$C13)</f>
        <v>3</v>
      </c>
      <c r="E153" s="2">
        <f>COUNTIFS('Daten Unfälle'!$BN:$BN,"&gt;100",'Daten Unfälle'!$BN:$BN,"&lt;=200",'Daten Unfälle'!$BI:$BI,"quer",'Daten Unfälle'!$B:$B,'Auswertung HS'!$B13,'Daten Unfälle'!$M:$M,'Auswertung HS'!$C13)</f>
        <v>1</v>
      </c>
      <c r="F153" s="2">
        <f>COUNTIFS('Daten Unfälle'!$BN:$BN,"&gt;200",'Daten Unfälle'!$BN:$BN,"&lt;=300",'Daten Unfälle'!$BI:$BI,"quer",'Daten Unfälle'!$B:$B,'Auswertung HS'!$B13,'Daten Unfälle'!$M:$M,'Auswertung HS'!$C13)</f>
        <v>0</v>
      </c>
      <c r="G153" s="2">
        <f>COUNTIFS('Daten Unfälle'!$BN:$BN,"&gt;300",'Daten Unfälle'!$BN:$BN,"&lt;=400",'Daten Unfälle'!$BI:$BI,"quer",'Daten Unfälle'!$B:$B,'Auswertung HS'!$B13,'Daten Unfälle'!$M:$M,'Auswertung HS'!$C13)</f>
        <v>0</v>
      </c>
      <c r="H153" s="2">
        <f>COUNTIFS('Daten Unfälle'!$BN:$BN,"&gt;400",'Daten Unfälle'!$BN:$BN,"&lt;=500",'Daten Unfälle'!$BI:$BI,"quer",'Daten Unfälle'!$B:$B,'Auswertung HS'!$B13,'Daten Unfälle'!$M:$M,'Auswertung HS'!$C13)</f>
        <v>0</v>
      </c>
      <c r="I153" s="2">
        <f>COUNTIFS('Daten Unfälle'!$BN:$BN,"&gt;500",'Daten Unfälle'!$BN:$BN,"&lt;=600",'Daten Unfälle'!$BI:$BI,"quer",'Daten Unfälle'!$B:$B,'Auswertung HS'!$B13,'Daten Unfälle'!$M:$M,'Auswertung HS'!$C13)</f>
        <v>1</v>
      </c>
      <c r="J153" s="2">
        <f>COUNTIFS('Daten Unfälle'!$BN:$BN,"&gt;600",'Daten Unfälle'!$BN:$BN,"&lt;=700",'Daten Unfälle'!$BI:$BI,"quer",'Daten Unfälle'!$B:$B,'Auswertung HS'!$B13,'Daten Unfälle'!$M:$M,'Auswertung HS'!$C13)</f>
        <v>1</v>
      </c>
      <c r="K153" s="2">
        <f>COUNTIFS('Daten Unfälle'!$BN:$BN,"&gt;700",'Daten Unfälle'!$BN:$BN,"&lt;=800",'Daten Unfälle'!$BI:$BI,"quer",'Daten Unfälle'!$B:$B,'Auswertung HS'!$B13,'Daten Unfälle'!$M:$M,'Auswertung HS'!$C13)</f>
        <v>0</v>
      </c>
      <c r="L153" s="2">
        <f>COUNTIFS('Daten Unfälle'!$BN:$BN,"&gt;800",'Daten Unfälle'!$BN:$BN,"&lt;=900",'Daten Unfälle'!$BI:$BI,"quer",'Daten Unfälle'!$B:$B,'Auswertung HS'!$B13,'Daten Unfälle'!$M:$M,'Auswertung HS'!$C13)</f>
        <v>0</v>
      </c>
      <c r="M153" s="2">
        <f>COUNTIFS('Daten Unfälle'!$BN:$BN,"&gt;900",'Daten Unfälle'!$BN:$BN,"&lt;=1000",'Daten Unfälle'!$BI:$BI,"quer",'Daten Unfälle'!$B:$B,'Auswertung HS'!$B13,'Daten Unfälle'!$M:$M,'Auswertung HS'!$C13)</f>
        <v>1</v>
      </c>
      <c r="N153" s="2">
        <f>COUNTIFS('Daten Unfälle'!$BN:$BN,"&gt;1000",'Daten Unfälle'!$BN:$BN,"&lt;=2000",'Daten Unfälle'!$BI:$BI,"quer",'Daten Unfälle'!$B:$B,'Auswertung HS'!$B13,'Daten Unfälle'!$M:$M,'Auswertung HS'!$C13)</f>
        <v>0</v>
      </c>
      <c r="O153" s="2">
        <f>COUNTIFS('Daten Unfälle'!$BN:$BN,"&gt;2000",'Daten Unfälle'!$BN:$BN,"&lt;=3000",'Daten Unfälle'!$BI:$BI,"quer",'Daten Unfälle'!$B:$B,'Auswertung HS'!$B13,'Daten Unfälle'!$M:$M,'Auswertung HS'!$C13)</f>
        <v>1</v>
      </c>
      <c r="P153" s="2">
        <f>COUNTIFS('Daten Unfälle'!$BN:$BN,"&gt;3000",'Daten Unfälle'!$BN:$BN,"&lt;=4000",'Daten Unfälle'!$BI:$BI,"quer",'Daten Unfälle'!$B:$B,'Auswertung HS'!$B13,'Daten Unfälle'!$M:$M,'Auswertung HS'!$C13)</f>
        <v>1</v>
      </c>
      <c r="Q153" s="2">
        <f>COUNTIFS('Daten Unfälle'!$BN:$BN,"&gt;4000",'Daten Unfälle'!$BN:$BN,"&lt;=5000",'Daten Unfälle'!$BI:$BI,"quer",'Daten Unfälle'!$B:$B,'Auswertung HS'!$B13,'Daten Unfälle'!$M:$M,'Auswertung HS'!$C13)</f>
        <v>0</v>
      </c>
    </row>
    <row r="154" spans="1:17" hidden="1" x14ac:dyDescent="0.25">
      <c r="A154" s="2" t="s">
        <v>21705</v>
      </c>
      <c r="B154" s="84" t="s">
        <v>69</v>
      </c>
      <c r="C154" s="2" t="s">
        <v>100</v>
      </c>
      <c r="D154" s="2">
        <f>COUNTIFS('Daten Unfälle'!$BN:$BN,"&lt;=100",'Daten Unfälle'!$BI:$BI,"quer",'Daten Unfälle'!$B:$B,'Auswertung HS'!$B14,'Daten Unfälle'!$M:$M,'Auswertung HS'!$C14)</f>
        <v>0</v>
      </c>
      <c r="E154" s="2">
        <f>COUNTIFS('Daten Unfälle'!$BN:$BN,"&gt;100",'Daten Unfälle'!$BN:$BN,"&lt;=200",'Daten Unfälle'!$BI:$BI,"quer",'Daten Unfälle'!$B:$B,'Auswertung HS'!$B14,'Daten Unfälle'!$M:$M,'Auswertung HS'!$C14)</f>
        <v>0</v>
      </c>
      <c r="F154" s="2">
        <f>COUNTIFS('Daten Unfälle'!$BN:$BN,"&gt;200",'Daten Unfälle'!$BN:$BN,"&lt;=300",'Daten Unfälle'!$BI:$BI,"quer",'Daten Unfälle'!$B:$B,'Auswertung HS'!$B14,'Daten Unfälle'!$M:$M,'Auswertung HS'!$C14)</f>
        <v>0</v>
      </c>
      <c r="G154" s="2">
        <f>COUNTIFS('Daten Unfälle'!$BN:$BN,"&gt;300",'Daten Unfälle'!$BN:$BN,"&lt;=400",'Daten Unfälle'!$BI:$BI,"quer",'Daten Unfälle'!$B:$B,'Auswertung HS'!$B14,'Daten Unfälle'!$M:$M,'Auswertung HS'!$C14)</f>
        <v>0</v>
      </c>
      <c r="H154" s="2">
        <f>COUNTIFS('Daten Unfälle'!$BN:$BN,"&gt;400",'Daten Unfälle'!$BN:$BN,"&lt;=500",'Daten Unfälle'!$BI:$BI,"quer",'Daten Unfälle'!$B:$B,'Auswertung HS'!$B14,'Daten Unfälle'!$M:$M,'Auswertung HS'!$C14)</f>
        <v>0</v>
      </c>
      <c r="I154" s="2">
        <f>COUNTIFS('Daten Unfälle'!$BN:$BN,"&gt;500",'Daten Unfälle'!$BN:$BN,"&lt;=600",'Daten Unfälle'!$BI:$BI,"quer",'Daten Unfälle'!$B:$B,'Auswertung HS'!$B14,'Daten Unfälle'!$M:$M,'Auswertung HS'!$C14)</f>
        <v>0</v>
      </c>
      <c r="J154" s="2">
        <f>COUNTIFS('Daten Unfälle'!$BN:$BN,"&gt;600",'Daten Unfälle'!$BN:$BN,"&lt;=700",'Daten Unfälle'!$BI:$BI,"quer",'Daten Unfälle'!$B:$B,'Auswertung HS'!$B14,'Daten Unfälle'!$M:$M,'Auswertung HS'!$C14)</f>
        <v>0</v>
      </c>
      <c r="K154" s="2">
        <f>COUNTIFS('Daten Unfälle'!$BN:$BN,"&gt;700",'Daten Unfälle'!$BN:$BN,"&lt;=800",'Daten Unfälle'!$BI:$BI,"quer",'Daten Unfälle'!$B:$B,'Auswertung HS'!$B14,'Daten Unfälle'!$M:$M,'Auswertung HS'!$C14)</f>
        <v>0</v>
      </c>
      <c r="L154" s="2">
        <f>COUNTIFS('Daten Unfälle'!$BN:$BN,"&gt;800",'Daten Unfälle'!$BN:$BN,"&lt;=900",'Daten Unfälle'!$BI:$BI,"quer",'Daten Unfälle'!$B:$B,'Auswertung HS'!$B14,'Daten Unfälle'!$M:$M,'Auswertung HS'!$C14)</f>
        <v>0</v>
      </c>
      <c r="M154" s="2">
        <f>COUNTIFS('Daten Unfälle'!$BN:$BN,"&gt;900",'Daten Unfälle'!$BN:$BN,"&lt;=1000",'Daten Unfälle'!$BI:$BI,"quer",'Daten Unfälle'!$B:$B,'Auswertung HS'!$B14,'Daten Unfälle'!$M:$M,'Auswertung HS'!$C14)</f>
        <v>0</v>
      </c>
      <c r="N154" s="2">
        <f>COUNTIFS('Daten Unfälle'!$BN:$BN,"&gt;1000",'Daten Unfälle'!$BN:$BN,"&lt;=2000",'Daten Unfälle'!$BI:$BI,"quer",'Daten Unfälle'!$B:$B,'Auswertung HS'!$B14,'Daten Unfälle'!$M:$M,'Auswertung HS'!$C14)</f>
        <v>0</v>
      </c>
      <c r="O154" s="2">
        <f>COUNTIFS('Daten Unfälle'!$BN:$BN,"&gt;2000",'Daten Unfälle'!$BN:$BN,"&lt;=3000",'Daten Unfälle'!$BI:$BI,"quer",'Daten Unfälle'!$B:$B,'Auswertung HS'!$B14,'Daten Unfälle'!$M:$M,'Auswertung HS'!$C14)</f>
        <v>0</v>
      </c>
      <c r="P154" s="2">
        <f>COUNTIFS('Daten Unfälle'!$BN:$BN,"&gt;3000",'Daten Unfälle'!$BN:$BN,"&lt;=4000",'Daten Unfälle'!$BI:$BI,"quer",'Daten Unfälle'!$B:$B,'Auswertung HS'!$B14,'Daten Unfälle'!$M:$M,'Auswertung HS'!$C14)</f>
        <v>0</v>
      </c>
      <c r="Q154" s="2">
        <f>COUNTIFS('Daten Unfälle'!$BN:$BN,"&gt;4000",'Daten Unfälle'!$BN:$BN,"&lt;=5000",'Daten Unfälle'!$BI:$BI,"quer",'Daten Unfälle'!$B:$B,'Auswertung HS'!$B14,'Daten Unfälle'!$M:$M,'Auswertung HS'!$C14)</f>
        <v>0</v>
      </c>
    </row>
    <row r="155" spans="1:17" hidden="1" x14ac:dyDescent="0.25">
      <c r="A155" s="2" t="s">
        <v>21705</v>
      </c>
      <c r="B155" s="84" t="s">
        <v>69</v>
      </c>
      <c r="C155" s="2" t="s">
        <v>115</v>
      </c>
      <c r="D155" s="2">
        <f>COUNTIFS('Daten Unfälle'!$BN:$BN,"&lt;=100",'Daten Unfälle'!$BI:$BI,"quer",'Daten Unfälle'!$B:$B,'Auswertung HS'!$B15,'Daten Unfälle'!$M:$M,'Auswertung HS'!$C15)</f>
        <v>0</v>
      </c>
      <c r="E155" s="2">
        <f>COUNTIFS('Daten Unfälle'!$BN:$BN,"&gt;100",'Daten Unfälle'!$BN:$BN,"&lt;=200",'Daten Unfälle'!$BI:$BI,"quer",'Daten Unfälle'!$B:$B,'Auswertung HS'!$B15,'Daten Unfälle'!$M:$M,'Auswertung HS'!$C15)</f>
        <v>0</v>
      </c>
      <c r="F155" s="2">
        <f>COUNTIFS('Daten Unfälle'!$BN:$BN,"&gt;200",'Daten Unfälle'!$BN:$BN,"&lt;=300",'Daten Unfälle'!$BI:$BI,"quer",'Daten Unfälle'!$B:$B,'Auswertung HS'!$B15,'Daten Unfälle'!$M:$M,'Auswertung HS'!$C15)</f>
        <v>0</v>
      </c>
      <c r="G155" s="2">
        <f>COUNTIFS('Daten Unfälle'!$BN:$BN,"&gt;300",'Daten Unfälle'!$BN:$BN,"&lt;=400",'Daten Unfälle'!$BI:$BI,"quer",'Daten Unfälle'!$B:$B,'Auswertung HS'!$B15,'Daten Unfälle'!$M:$M,'Auswertung HS'!$C15)</f>
        <v>1</v>
      </c>
      <c r="H155" s="2">
        <f>COUNTIFS('Daten Unfälle'!$BN:$BN,"&gt;400",'Daten Unfälle'!$BN:$BN,"&lt;=500",'Daten Unfälle'!$BI:$BI,"quer",'Daten Unfälle'!$B:$B,'Auswertung HS'!$B15,'Daten Unfälle'!$M:$M,'Auswertung HS'!$C15)</f>
        <v>0</v>
      </c>
      <c r="I155" s="2">
        <f>COUNTIFS('Daten Unfälle'!$BN:$BN,"&gt;500",'Daten Unfälle'!$BN:$BN,"&lt;=600",'Daten Unfälle'!$BI:$BI,"quer",'Daten Unfälle'!$B:$B,'Auswertung HS'!$B15,'Daten Unfälle'!$M:$M,'Auswertung HS'!$C15)</f>
        <v>0</v>
      </c>
      <c r="J155" s="2">
        <f>COUNTIFS('Daten Unfälle'!$BN:$BN,"&gt;600",'Daten Unfälle'!$BN:$BN,"&lt;=700",'Daten Unfälle'!$BI:$BI,"quer",'Daten Unfälle'!$B:$B,'Auswertung HS'!$B15,'Daten Unfälle'!$M:$M,'Auswertung HS'!$C15)</f>
        <v>0</v>
      </c>
      <c r="K155" s="2">
        <f>COUNTIFS('Daten Unfälle'!$BN:$BN,"&gt;700",'Daten Unfälle'!$BN:$BN,"&lt;=800",'Daten Unfälle'!$BI:$BI,"quer",'Daten Unfälle'!$B:$B,'Auswertung HS'!$B15,'Daten Unfälle'!$M:$M,'Auswertung HS'!$C15)</f>
        <v>0</v>
      </c>
      <c r="L155" s="2">
        <f>COUNTIFS('Daten Unfälle'!$BN:$BN,"&gt;800",'Daten Unfälle'!$BN:$BN,"&lt;=900",'Daten Unfälle'!$BI:$BI,"quer",'Daten Unfälle'!$B:$B,'Auswertung HS'!$B15,'Daten Unfälle'!$M:$M,'Auswertung HS'!$C15)</f>
        <v>0</v>
      </c>
      <c r="M155" s="2">
        <f>COUNTIFS('Daten Unfälle'!$BN:$BN,"&gt;900",'Daten Unfälle'!$BN:$BN,"&lt;=1000",'Daten Unfälle'!$BI:$BI,"quer",'Daten Unfälle'!$B:$B,'Auswertung HS'!$B15,'Daten Unfälle'!$M:$M,'Auswertung HS'!$C15)</f>
        <v>0</v>
      </c>
      <c r="N155" s="2">
        <f>COUNTIFS('Daten Unfälle'!$BN:$BN,"&gt;1000",'Daten Unfälle'!$BN:$BN,"&lt;=2000",'Daten Unfälle'!$BI:$BI,"quer",'Daten Unfälle'!$B:$B,'Auswertung HS'!$B15,'Daten Unfälle'!$M:$M,'Auswertung HS'!$C15)</f>
        <v>1</v>
      </c>
      <c r="O155" s="2">
        <f>COUNTIFS('Daten Unfälle'!$BN:$BN,"&gt;2000",'Daten Unfälle'!$BN:$BN,"&lt;=3000",'Daten Unfälle'!$BI:$BI,"quer",'Daten Unfälle'!$B:$B,'Auswertung HS'!$B15,'Daten Unfälle'!$M:$M,'Auswertung HS'!$C15)</f>
        <v>0</v>
      </c>
      <c r="P155" s="2">
        <f>COUNTIFS('Daten Unfälle'!$BN:$BN,"&gt;3000",'Daten Unfälle'!$BN:$BN,"&lt;=4000",'Daten Unfälle'!$BI:$BI,"quer",'Daten Unfälle'!$B:$B,'Auswertung HS'!$B15,'Daten Unfälle'!$M:$M,'Auswertung HS'!$C15)</f>
        <v>0</v>
      </c>
      <c r="Q155" s="2">
        <f>COUNTIFS('Daten Unfälle'!$BN:$BN,"&gt;4000",'Daten Unfälle'!$BN:$BN,"&lt;=5000",'Daten Unfälle'!$BI:$BI,"quer",'Daten Unfälle'!$B:$B,'Auswertung HS'!$B15,'Daten Unfälle'!$M:$M,'Auswertung HS'!$C15)</f>
        <v>0</v>
      </c>
    </row>
    <row r="156" spans="1:17" hidden="1" x14ac:dyDescent="0.25">
      <c r="A156" s="2" t="s">
        <v>21705</v>
      </c>
      <c r="B156" s="84" t="s">
        <v>69</v>
      </c>
      <c r="C156" s="2" t="s">
        <v>208</v>
      </c>
      <c r="D156" s="2">
        <f>COUNTIFS('Daten Unfälle'!$BN:$BN,"&lt;=100",'Daten Unfälle'!$BI:$BI,"quer",'Daten Unfälle'!$B:$B,'Auswertung HS'!$B16,'Daten Unfälle'!$M:$M,'Auswertung HS'!$C16)</f>
        <v>0</v>
      </c>
      <c r="E156" s="2">
        <f>COUNTIFS('Daten Unfälle'!$BN:$BN,"&gt;100",'Daten Unfälle'!$BN:$BN,"&lt;=200",'Daten Unfälle'!$BI:$BI,"quer",'Daten Unfälle'!$B:$B,'Auswertung HS'!$B16,'Daten Unfälle'!$M:$M,'Auswertung HS'!$C16)</f>
        <v>0</v>
      </c>
      <c r="F156" s="2">
        <f>COUNTIFS('Daten Unfälle'!$BN:$BN,"&gt;200",'Daten Unfälle'!$BN:$BN,"&lt;=300",'Daten Unfälle'!$BI:$BI,"quer",'Daten Unfälle'!$B:$B,'Auswertung HS'!$B16,'Daten Unfälle'!$M:$M,'Auswertung HS'!$C16)</f>
        <v>0</v>
      </c>
      <c r="G156" s="2">
        <f>COUNTIFS('Daten Unfälle'!$BN:$BN,"&gt;300",'Daten Unfälle'!$BN:$BN,"&lt;=400",'Daten Unfälle'!$BI:$BI,"quer",'Daten Unfälle'!$B:$B,'Auswertung HS'!$B16,'Daten Unfälle'!$M:$M,'Auswertung HS'!$C16)</f>
        <v>0</v>
      </c>
      <c r="H156" s="2">
        <f>COUNTIFS('Daten Unfälle'!$BN:$BN,"&gt;400",'Daten Unfälle'!$BN:$BN,"&lt;=500",'Daten Unfälle'!$BI:$BI,"quer",'Daten Unfälle'!$B:$B,'Auswertung HS'!$B16,'Daten Unfälle'!$M:$M,'Auswertung HS'!$C16)</f>
        <v>0</v>
      </c>
      <c r="I156" s="2">
        <f>COUNTIFS('Daten Unfälle'!$BN:$BN,"&gt;500",'Daten Unfälle'!$BN:$BN,"&lt;=600",'Daten Unfälle'!$BI:$BI,"quer",'Daten Unfälle'!$B:$B,'Auswertung HS'!$B16,'Daten Unfälle'!$M:$M,'Auswertung HS'!$C16)</f>
        <v>0</v>
      </c>
      <c r="J156" s="2">
        <f>COUNTIFS('Daten Unfälle'!$BN:$BN,"&gt;600",'Daten Unfälle'!$BN:$BN,"&lt;=700",'Daten Unfälle'!$BI:$BI,"quer",'Daten Unfälle'!$B:$B,'Auswertung HS'!$B16,'Daten Unfälle'!$M:$M,'Auswertung HS'!$C16)</f>
        <v>0</v>
      </c>
      <c r="K156" s="2">
        <f>COUNTIFS('Daten Unfälle'!$BN:$BN,"&gt;700",'Daten Unfälle'!$BN:$BN,"&lt;=800",'Daten Unfälle'!$BI:$BI,"quer",'Daten Unfälle'!$B:$B,'Auswertung HS'!$B16,'Daten Unfälle'!$M:$M,'Auswertung HS'!$C16)</f>
        <v>0</v>
      </c>
      <c r="L156" s="2">
        <f>COUNTIFS('Daten Unfälle'!$BN:$BN,"&gt;800",'Daten Unfälle'!$BN:$BN,"&lt;=900",'Daten Unfälle'!$BI:$BI,"quer",'Daten Unfälle'!$B:$B,'Auswertung HS'!$B16,'Daten Unfälle'!$M:$M,'Auswertung HS'!$C16)</f>
        <v>0</v>
      </c>
      <c r="M156" s="2">
        <f>COUNTIFS('Daten Unfälle'!$BN:$BN,"&gt;900",'Daten Unfälle'!$BN:$BN,"&lt;=1000",'Daten Unfälle'!$BI:$BI,"quer",'Daten Unfälle'!$B:$B,'Auswertung HS'!$B16,'Daten Unfälle'!$M:$M,'Auswertung HS'!$C16)</f>
        <v>0</v>
      </c>
      <c r="N156" s="2">
        <f>COUNTIFS('Daten Unfälle'!$BN:$BN,"&gt;1000",'Daten Unfälle'!$BN:$BN,"&lt;=2000",'Daten Unfälle'!$BI:$BI,"quer",'Daten Unfälle'!$B:$B,'Auswertung HS'!$B16,'Daten Unfälle'!$M:$M,'Auswertung HS'!$C16)</f>
        <v>0</v>
      </c>
      <c r="O156" s="2">
        <f>COUNTIFS('Daten Unfälle'!$BN:$BN,"&gt;2000",'Daten Unfälle'!$BN:$BN,"&lt;=3000",'Daten Unfälle'!$BI:$BI,"quer",'Daten Unfälle'!$B:$B,'Auswertung HS'!$B16,'Daten Unfälle'!$M:$M,'Auswertung HS'!$C16)</f>
        <v>0</v>
      </c>
      <c r="P156" s="2">
        <f>COUNTIFS('Daten Unfälle'!$BN:$BN,"&gt;3000",'Daten Unfälle'!$BN:$BN,"&lt;=4000",'Daten Unfälle'!$BI:$BI,"quer",'Daten Unfälle'!$B:$B,'Auswertung HS'!$B16,'Daten Unfälle'!$M:$M,'Auswertung HS'!$C16)</f>
        <v>0</v>
      </c>
      <c r="Q156" s="2">
        <f>COUNTIFS('Daten Unfälle'!$BN:$BN,"&gt;4000",'Daten Unfälle'!$BN:$BN,"&lt;=5000",'Daten Unfälle'!$BI:$BI,"quer",'Daten Unfälle'!$B:$B,'Auswertung HS'!$B16,'Daten Unfälle'!$M:$M,'Auswertung HS'!$C16)</f>
        <v>0</v>
      </c>
    </row>
    <row r="157" spans="1:17" hidden="1" x14ac:dyDescent="0.25">
      <c r="A157" s="2" t="s">
        <v>21705</v>
      </c>
      <c r="B157" s="84" t="s">
        <v>69</v>
      </c>
      <c r="C157" s="2" t="s">
        <v>354</v>
      </c>
      <c r="D157" s="2">
        <f>COUNTIFS('Daten Unfälle'!$BN:$BN,"&lt;=100",'Daten Unfälle'!$BI:$BI,"quer",'Daten Unfälle'!$B:$B,'Auswertung HS'!$B17,'Daten Unfälle'!$M:$M,'Auswertung HS'!$C17)</f>
        <v>0</v>
      </c>
      <c r="E157" s="2">
        <f>COUNTIFS('Daten Unfälle'!$BN:$BN,"&gt;100",'Daten Unfälle'!$BN:$BN,"&lt;=200",'Daten Unfälle'!$BI:$BI,"quer",'Daten Unfälle'!$B:$B,'Auswertung HS'!$B17,'Daten Unfälle'!$M:$M,'Auswertung HS'!$C17)</f>
        <v>0</v>
      </c>
      <c r="F157" s="2">
        <f>COUNTIFS('Daten Unfälle'!$BN:$BN,"&gt;200",'Daten Unfälle'!$BN:$BN,"&lt;=300",'Daten Unfälle'!$BI:$BI,"quer",'Daten Unfälle'!$B:$B,'Auswertung HS'!$B17,'Daten Unfälle'!$M:$M,'Auswertung HS'!$C17)</f>
        <v>0</v>
      </c>
      <c r="G157" s="2">
        <f>COUNTIFS('Daten Unfälle'!$BN:$BN,"&gt;300",'Daten Unfälle'!$BN:$BN,"&lt;=400",'Daten Unfälle'!$BI:$BI,"quer",'Daten Unfälle'!$B:$B,'Auswertung HS'!$B17,'Daten Unfälle'!$M:$M,'Auswertung HS'!$C17)</f>
        <v>0</v>
      </c>
      <c r="H157" s="2">
        <f>COUNTIFS('Daten Unfälle'!$BN:$BN,"&gt;400",'Daten Unfälle'!$BN:$BN,"&lt;=500",'Daten Unfälle'!$BI:$BI,"quer",'Daten Unfälle'!$B:$B,'Auswertung HS'!$B17,'Daten Unfälle'!$M:$M,'Auswertung HS'!$C17)</f>
        <v>0</v>
      </c>
      <c r="I157" s="2">
        <f>COUNTIFS('Daten Unfälle'!$BN:$BN,"&gt;500",'Daten Unfälle'!$BN:$BN,"&lt;=600",'Daten Unfälle'!$BI:$BI,"quer",'Daten Unfälle'!$B:$B,'Auswertung HS'!$B17,'Daten Unfälle'!$M:$M,'Auswertung HS'!$C17)</f>
        <v>0</v>
      </c>
      <c r="J157" s="2">
        <f>COUNTIFS('Daten Unfälle'!$BN:$BN,"&gt;600",'Daten Unfälle'!$BN:$BN,"&lt;=700",'Daten Unfälle'!$BI:$BI,"quer",'Daten Unfälle'!$B:$B,'Auswertung HS'!$B17,'Daten Unfälle'!$M:$M,'Auswertung HS'!$C17)</f>
        <v>0</v>
      </c>
      <c r="K157" s="2">
        <f>COUNTIFS('Daten Unfälle'!$BN:$BN,"&gt;700",'Daten Unfälle'!$BN:$BN,"&lt;=800",'Daten Unfälle'!$BI:$BI,"quer",'Daten Unfälle'!$B:$B,'Auswertung HS'!$B17,'Daten Unfälle'!$M:$M,'Auswertung HS'!$C17)</f>
        <v>0</v>
      </c>
      <c r="L157" s="2">
        <f>COUNTIFS('Daten Unfälle'!$BN:$BN,"&gt;800",'Daten Unfälle'!$BN:$BN,"&lt;=900",'Daten Unfälle'!$BI:$BI,"quer",'Daten Unfälle'!$B:$B,'Auswertung HS'!$B17,'Daten Unfälle'!$M:$M,'Auswertung HS'!$C17)</f>
        <v>0</v>
      </c>
      <c r="M157" s="2">
        <f>COUNTIFS('Daten Unfälle'!$BN:$BN,"&gt;900",'Daten Unfälle'!$BN:$BN,"&lt;=1000",'Daten Unfälle'!$BI:$BI,"quer",'Daten Unfälle'!$B:$B,'Auswertung HS'!$B17,'Daten Unfälle'!$M:$M,'Auswertung HS'!$C17)</f>
        <v>0</v>
      </c>
      <c r="N157" s="2">
        <f>COUNTIFS('Daten Unfälle'!$BN:$BN,"&gt;1000",'Daten Unfälle'!$BN:$BN,"&lt;=2000",'Daten Unfälle'!$BI:$BI,"quer",'Daten Unfälle'!$B:$B,'Auswertung HS'!$B17,'Daten Unfälle'!$M:$M,'Auswertung HS'!$C17)</f>
        <v>1</v>
      </c>
      <c r="O157" s="2">
        <f>COUNTIFS('Daten Unfälle'!$BN:$BN,"&gt;2000",'Daten Unfälle'!$BN:$BN,"&lt;=3000",'Daten Unfälle'!$BI:$BI,"quer",'Daten Unfälle'!$B:$B,'Auswertung HS'!$B17,'Daten Unfälle'!$M:$M,'Auswertung HS'!$C17)</f>
        <v>0</v>
      </c>
      <c r="P157" s="2">
        <f>COUNTIFS('Daten Unfälle'!$BN:$BN,"&gt;3000",'Daten Unfälle'!$BN:$BN,"&lt;=4000",'Daten Unfälle'!$BI:$BI,"quer",'Daten Unfälle'!$B:$B,'Auswertung HS'!$B17,'Daten Unfälle'!$M:$M,'Auswertung HS'!$C17)</f>
        <v>0</v>
      </c>
      <c r="Q157" s="2">
        <f>COUNTIFS('Daten Unfälle'!$BN:$BN,"&gt;4000",'Daten Unfälle'!$BN:$BN,"&lt;=5000",'Daten Unfälle'!$BI:$BI,"quer",'Daten Unfälle'!$B:$B,'Auswertung HS'!$B17,'Daten Unfälle'!$M:$M,'Auswertung HS'!$C17)</f>
        <v>0</v>
      </c>
    </row>
    <row r="158" spans="1:17" hidden="1" x14ac:dyDescent="0.25">
      <c r="A158" s="2" t="s">
        <v>21705</v>
      </c>
      <c r="B158" s="84" t="s">
        <v>69</v>
      </c>
      <c r="C158" s="17" t="s">
        <v>139</v>
      </c>
      <c r="D158" s="2">
        <f>COUNTIFS('Daten Unfälle'!$BN:$BN,"&lt;=100",'Daten Unfälle'!$BI:$BI,"quer",'Daten Unfälle'!$B:$B,'Auswertung HS'!$B18,'Daten Unfälle'!$M:$M,'Auswertung HS'!$C18)</f>
        <v>1</v>
      </c>
      <c r="E158" s="2">
        <f>COUNTIFS('Daten Unfälle'!$BN:$BN,"&gt;100",'Daten Unfälle'!$BN:$BN,"&lt;=200",'Daten Unfälle'!$BI:$BI,"quer",'Daten Unfälle'!$B:$B,'Auswertung HS'!$B18,'Daten Unfälle'!$M:$M,'Auswertung HS'!$C18)</f>
        <v>0</v>
      </c>
      <c r="F158" s="2">
        <f>COUNTIFS('Daten Unfälle'!$BN:$BN,"&gt;200",'Daten Unfälle'!$BN:$BN,"&lt;=300",'Daten Unfälle'!$BI:$BI,"quer",'Daten Unfälle'!$B:$B,'Auswertung HS'!$B18,'Daten Unfälle'!$M:$M,'Auswertung HS'!$C18)</f>
        <v>0</v>
      </c>
      <c r="G158" s="2">
        <f>COUNTIFS('Daten Unfälle'!$BN:$BN,"&gt;300",'Daten Unfälle'!$BN:$BN,"&lt;=400",'Daten Unfälle'!$BI:$BI,"quer",'Daten Unfälle'!$B:$B,'Auswertung HS'!$B18,'Daten Unfälle'!$M:$M,'Auswertung HS'!$C18)</f>
        <v>0</v>
      </c>
      <c r="H158" s="2">
        <f>COUNTIFS('Daten Unfälle'!$BN:$BN,"&gt;400",'Daten Unfälle'!$BN:$BN,"&lt;=500",'Daten Unfälle'!$BI:$BI,"quer",'Daten Unfälle'!$B:$B,'Auswertung HS'!$B18,'Daten Unfälle'!$M:$M,'Auswertung HS'!$C18)</f>
        <v>0</v>
      </c>
      <c r="I158" s="2">
        <f>COUNTIFS('Daten Unfälle'!$BN:$BN,"&gt;500",'Daten Unfälle'!$BN:$BN,"&lt;=600",'Daten Unfälle'!$BI:$BI,"quer",'Daten Unfälle'!$B:$B,'Auswertung HS'!$B18,'Daten Unfälle'!$M:$M,'Auswertung HS'!$C18)</f>
        <v>0</v>
      </c>
      <c r="J158" s="2">
        <f>COUNTIFS('Daten Unfälle'!$BN:$BN,"&gt;600",'Daten Unfälle'!$BN:$BN,"&lt;=700",'Daten Unfälle'!$BI:$BI,"quer",'Daten Unfälle'!$B:$B,'Auswertung HS'!$B18,'Daten Unfälle'!$M:$M,'Auswertung HS'!$C18)</f>
        <v>0</v>
      </c>
      <c r="K158" s="2">
        <f>COUNTIFS('Daten Unfälle'!$BN:$BN,"&gt;700",'Daten Unfälle'!$BN:$BN,"&lt;=800",'Daten Unfälle'!$BI:$BI,"quer",'Daten Unfälle'!$B:$B,'Auswertung HS'!$B18,'Daten Unfälle'!$M:$M,'Auswertung HS'!$C18)</f>
        <v>0</v>
      </c>
      <c r="L158" s="2">
        <f>COUNTIFS('Daten Unfälle'!$BN:$BN,"&gt;800",'Daten Unfälle'!$BN:$BN,"&lt;=900",'Daten Unfälle'!$BI:$BI,"quer",'Daten Unfälle'!$B:$B,'Auswertung HS'!$B18,'Daten Unfälle'!$M:$M,'Auswertung HS'!$C18)</f>
        <v>0</v>
      </c>
      <c r="M158" s="2">
        <f>COUNTIFS('Daten Unfälle'!$BN:$BN,"&gt;900",'Daten Unfälle'!$BN:$BN,"&lt;=1000",'Daten Unfälle'!$BI:$BI,"quer",'Daten Unfälle'!$B:$B,'Auswertung HS'!$B18,'Daten Unfälle'!$M:$M,'Auswertung HS'!$C18)</f>
        <v>0</v>
      </c>
      <c r="N158" s="2">
        <f>COUNTIFS('Daten Unfälle'!$BN:$BN,"&gt;1000",'Daten Unfälle'!$BN:$BN,"&lt;=2000",'Daten Unfälle'!$BI:$BI,"quer",'Daten Unfälle'!$B:$B,'Auswertung HS'!$B18,'Daten Unfälle'!$M:$M,'Auswertung HS'!$C18)</f>
        <v>0</v>
      </c>
      <c r="O158" s="2">
        <f>COUNTIFS('Daten Unfälle'!$BN:$BN,"&gt;2000",'Daten Unfälle'!$BN:$BN,"&lt;=3000",'Daten Unfälle'!$BI:$BI,"quer",'Daten Unfälle'!$B:$B,'Auswertung HS'!$B18,'Daten Unfälle'!$M:$M,'Auswertung HS'!$C18)</f>
        <v>0</v>
      </c>
      <c r="P158" s="2">
        <f>COUNTIFS('Daten Unfälle'!$BN:$BN,"&gt;3000",'Daten Unfälle'!$BN:$BN,"&lt;=4000",'Daten Unfälle'!$BI:$BI,"quer",'Daten Unfälle'!$B:$B,'Auswertung HS'!$B18,'Daten Unfälle'!$M:$M,'Auswertung HS'!$C18)</f>
        <v>0</v>
      </c>
      <c r="Q158" s="2">
        <f>COUNTIFS('Daten Unfälle'!$BN:$BN,"&gt;4000",'Daten Unfälle'!$BN:$BN,"&lt;=5000",'Daten Unfälle'!$BI:$BI,"quer",'Daten Unfälle'!$B:$B,'Auswertung HS'!$B18,'Daten Unfälle'!$M:$M,'Auswertung HS'!$C18)</f>
        <v>0</v>
      </c>
    </row>
    <row r="159" spans="1:17" hidden="1" x14ac:dyDescent="0.25">
      <c r="A159" s="2" t="s">
        <v>21705</v>
      </c>
      <c r="B159" s="84" t="s">
        <v>69</v>
      </c>
      <c r="C159" s="17" t="s">
        <v>2774</v>
      </c>
      <c r="D159" s="2">
        <f>COUNTIFS('Daten Unfälle'!$BN:$BN,"&lt;=100",'Daten Unfälle'!$BI:$BI,"quer",'Daten Unfälle'!$B:$B,'Auswertung HS'!$B19,'Daten Unfälle'!$M:$M,'Auswertung HS'!$C19)</f>
        <v>0</v>
      </c>
      <c r="E159" s="2">
        <f>COUNTIFS('Daten Unfälle'!$BN:$BN,"&gt;100",'Daten Unfälle'!$BN:$BN,"&lt;=200",'Daten Unfälle'!$BI:$BI,"quer",'Daten Unfälle'!$B:$B,'Auswertung HS'!$B19,'Daten Unfälle'!$M:$M,'Auswertung HS'!$C19)</f>
        <v>0</v>
      </c>
      <c r="F159" s="2">
        <f>COUNTIFS('Daten Unfälle'!$BN:$BN,"&gt;200",'Daten Unfälle'!$BN:$BN,"&lt;=300",'Daten Unfälle'!$BI:$BI,"quer",'Daten Unfälle'!$B:$B,'Auswertung HS'!$B19,'Daten Unfälle'!$M:$M,'Auswertung HS'!$C19)</f>
        <v>0</v>
      </c>
      <c r="G159" s="2">
        <f>COUNTIFS('Daten Unfälle'!$BN:$BN,"&gt;300",'Daten Unfälle'!$BN:$BN,"&lt;=400",'Daten Unfälle'!$BI:$BI,"quer",'Daten Unfälle'!$B:$B,'Auswertung HS'!$B19,'Daten Unfälle'!$M:$M,'Auswertung HS'!$C19)</f>
        <v>0</v>
      </c>
      <c r="H159" s="2">
        <f>COUNTIFS('Daten Unfälle'!$BN:$BN,"&gt;400",'Daten Unfälle'!$BN:$BN,"&lt;=500",'Daten Unfälle'!$BI:$BI,"quer",'Daten Unfälle'!$B:$B,'Auswertung HS'!$B19,'Daten Unfälle'!$M:$M,'Auswertung HS'!$C19)</f>
        <v>0</v>
      </c>
      <c r="I159" s="2">
        <f>COUNTIFS('Daten Unfälle'!$BN:$BN,"&gt;500",'Daten Unfälle'!$BN:$BN,"&lt;=600",'Daten Unfälle'!$BI:$BI,"quer",'Daten Unfälle'!$B:$B,'Auswertung HS'!$B19,'Daten Unfälle'!$M:$M,'Auswertung HS'!$C19)</f>
        <v>0</v>
      </c>
      <c r="J159" s="2">
        <f>COUNTIFS('Daten Unfälle'!$BN:$BN,"&gt;600",'Daten Unfälle'!$BN:$BN,"&lt;=700",'Daten Unfälle'!$BI:$BI,"quer",'Daten Unfälle'!$B:$B,'Auswertung HS'!$B19,'Daten Unfälle'!$M:$M,'Auswertung HS'!$C19)</f>
        <v>0</v>
      </c>
      <c r="K159" s="2">
        <f>COUNTIFS('Daten Unfälle'!$BN:$BN,"&gt;700",'Daten Unfälle'!$BN:$BN,"&lt;=800",'Daten Unfälle'!$BI:$BI,"quer",'Daten Unfälle'!$B:$B,'Auswertung HS'!$B19,'Daten Unfälle'!$M:$M,'Auswertung HS'!$C19)</f>
        <v>0</v>
      </c>
      <c r="L159" s="2">
        <f>COUNTIFS('Daten Unfälle'!$BN:$BN,"&gt;800",'Daten Unfälle'!$BN:$BN,"&lt;=900",'Daten Unfälle'!$BI:$BI,"quer",'Daten Unfälle'!$B:$B,'Auswertung HS'!$B19,'Daten Unfälle'!$M:$M,'Auswertung HS'!$C19)</f>
        <v>0</v>
      </c>
      <c r="M159" s="2">
        <f>COUNTIFS('Daten Unfälle'!$BN:$BN,"&gt;900",'Daten Unfälle'!$BN:$BN,"&lt;=1000",'Daten Unfälle'!$BI:$BI,"quer",'Daten Unfälle'!$B:$B,'Auswertung HS'!$B19,'Daten Unfälle'!$M:$M,'Auswertung HS'!$C19)</f>
        <v>0</v>
      </c>
      <c r="N159" s="2">
        <f>COUNTIFS('Daten Unfälle'!$BN:$BN,"&gt;1000",'Daten Unfälle'!$BN:$BN,"&lt;=2000",'Daten Unfälle'!$BI:$BI,"quer",'Daten Unfälle'!$B:$B,'Auswertung HS'!$B19,'Daten Unfälle'!$M:$M,'Auswertung HS'!$C19)</f>
        <v>0</v>
      </c>
      <c r="O159" s="2">
        <f>COUNTIFS('Daten Unfälle'!$BN:$BN,"&gt;2000",'Daten Unfälle'!$BN:$BN,"&lt;=3000",'Daten Unfälle'!$BI:$BI,"quer",'Daten Unfälle'!$B:$B,'Auswertung HS'!$B19,'Daten Unfälle'!$M:$M,'Auswertung HS'!$C19)</f>
        <v>0</v>
      </c>
      <c r="P159" s="2">
        <f>COUNTIFS('Daten Unfälle'!$BN:$BN,"&gt;3000",'Daten Unfälle'!$BN:$BN,"&lt;=4000",'Daten Unfälle'!$BI:$BI,"quer",'Daten Unfälle'!$B:$B,'Auswertung HS'!$B19,'Daten Unfälle'!$M:$M,'Auswertung HS'!$C19)</f>
        <v>0</v>
      </c>
      <c r="Q159" s="2">
        <f>COUNTIFS('Daten Unfälle'!$BN:$BN,"&gt;4000",'Daten Unfälle'!$BN:$BN,"&lt;=5000",'Daten Unfälle'!$BI:$BI,"quer",'Daten Unfälle'!$B:$B,'Auswertung HS'!$B19,'Daten Unfälle'!$M:$M,'Auswertung HS'!$C19)</f>
        <v>0</v>
      </c>
    </row>
    <row r="160" spans="1:17" hidden="1" x14ac:dyDescent="0.25">
      <c r="A160" s="2" t="s">
        <v>21705</v>
      </c>
      <c r="B160" s="84" t="s">
        <v>69</v>
      </c>
      <c r="C160" s="241" t="s">
        <v>1312</v>
      </c>
      <c r="D160" s="2">
        <f>COUNTIFS('Daten Unfälle'!$BN:$BN,"&lt;=100",'Daten Unfälle'!$BI:$BI,"quer",'Daten Unfälle'!$B:$B,'Auswertung HS'!$B20,'Daten Unfälle'!$M:$M,'Auswertung HS'!$C20)</f>
        <v>0</v>
      </c>
      <c r="E160" s="2">
        <f>COUNTIFS('Daten Unfälle'!$BN:$BN,"&gt;100",'Daten Unfälle'!$BN:$BN,"&lt;=200",'Daten Unfälle'!$BI:$BI,"quer",'Daten Unfälle'!$B:$B,'Auswertung HS'!$B20,'Daten Unfälle'!$M:$M,'Auswertung HS'!$C20)</f>
        <v>0</v>
      </c>
      <c r="F160" s="2">
        <f>COUNTIFS('Daten Unfälle'!$BN:$BN,"&gt;200",'Daten Unfälle'!$BN:$BN,"&lt;=300",'Daten Unfälle'!$BI:$BI,"quer",'Daten Unfälle'!$B:$B,'Auswertung HS'!$B20,'Daten Unfälle'!$M:$M,'Auswertung HS'!$C20)</f>
        <v>0</v>
      </c>
      <c r="G160" s="2">
        <f>COUNTIFS('Daten Unfälle'!$BN:$BN,"&gt;300",'Daten Unfälle'!$BN:$BN,"&lt;=400",'Daten Unfälle'!$BI:$BI,"quer",'Daten Unfälle'!$B:$B,'Auswertung HS'!$B20,'Daten Unfälle'!$M:$M,'Auswertung HS'!$C20)</f>
        <v>0</v>
      </c>
      <c r="H160" s="2">
        <f>COUNTIFS('Daten Unfälle'!$BN:$BN,"&gt;400",'Daten Unfälle'!$BN:$BN,"&lt;=500",'Daten Unfälle'!$BI:$BI,"quer",'Daten Unfälle'!$B:$B,'Auswertung HS'!$B20,'Daten Unfälle'!$M:$M,'Auswertung HS'!$C20)</f>
        <v>0</v>
      </c>
      <c r="I160" s="2">
        <f>COUNTIFS('Daten Unfälle'!$BN:$BN,"&gt;500",'Daten Unfälle'!$BN:$BN,"&lt;=600",'Daten Unfälle'!$BI:$BI,"quer",'Daten Unfälle'!$B:$B,'Auswertung HS'!$B20,'Daten Unfälle'!$M:$M,'Auswertung HS'!$C20)</f>
        <v>0</v>
      </c>
      <c r="J160" s="2">
        <f>COUNTIFS('Daten Unfälle'!$BN:$BN,"&gt;600",'Daten Unfälle'!$BN:$BN,"&lt;=700",'Daten Unfälle'!$BI:$BI,"quer",'Daten Unfälle'!$B:$B,'Auswertung HS'!$B20,'Daten Unfälle'!$M:$M,'Auswertung HS'!$C20)</f>
        <v>0</v>
      </c>
      <c r="K160" s="2">
        <f>COUNTIFS('Daten Unfälle'!$BN:$BN,"&gt;700",'Daten Unfälle'!$BN:$BN,"&lt;=800",'Daten Unfälle'!$BI:$BI,"quer",'Daten Unfälle'!$B:$B,'Auswertung HS'!$B20,'Daten Unfälle'!$M:$M,'Auswertung HS'!$C20)</f>
        <v>0</v>
      </c>
      <c r="L160" s="2">
        <f>COUNTIFS('Daten Unfälle'!$BN:$BN,"&gt;800",'Daten Unfälle'!$BN:$BN,"&lt;=900",'Daten Unfälle'!$BI:$BI,"quer",'Daten Unfälle'!$B:$B,'Auswertung HS'!$B20,'Daten Unfälle'!$M:$M,'Auswertung HS'!$C20)</f>
        <v>0</v>
      </c>
      <c r="M160" s="2">
        <f>COUNTIFS('Daten Unfälle'!$BN:$BN,"&gt;900",'Daten Unfälle'!$BN:$BN,"&lt;=1000",'Daten Unfälle'!$BI:$BI,"quer",'Daten Unfälle'!$B:$B,'Auswertung HS'!$B20,'Daten Unfälle'!$M:$M,'Auswertung HS'!$C20)</f>
        <v>0</v>
      </c>
      <c r="N160" s="2">
        <f>COUNTIFS('Daten Unfälle'!$BN:$BN,"&gt;1000",'Daten Unfälle'!$BN:$BN,"&lt;=2000",'Daten Unfälle'!$BI:$BI,"quer",'Daten Unfälle'!$B:$B,'Auswertung HS'!$B20,'Daten Unfälle'!$M:$M,'Auswertung HS'!$C20)</f>
        <v>0</v>
      </c>
      <c r="O160" s="2">
        <f>COUNTIFS('Daten Unfälle'!$BN:$BN,"&gt;2000",'Daten Unfälle'!$BN:$BN,"&lt;=3000",'Daten Unfälle'!$BI:$BI,"quer",'Daten Unfälle'!$B:$B,'Auswertung HS'!$B20,'Daten Unfälle'!$M:$M,'Auswertung HS'!$C20)</f>
        <v>0</v>
      </c>
      <c r="P160" s="2">
        <f>COUNTIFS('Daten Unfälle'!$BN:$BN,"&gt;3000",'Daten Unfälle'!$BN:$BN,"&lt;=4000",'Daten Unfälle'!$BI:$BI,"quer",'Daten Unfälle'!$B:$B,'Auswertung HS'!$B20,'Daten Unfälle'!$M:$M,'Auswertung HS'!$C20)</f>
        <v>0</v>
      </c>
      <c r="Q160" s="2">
        <f>COUNTIFS('Daten Unfälle'!$BN:$BN,"&gt;4000",'Daten Unfälle'!$BN:$BN,"&lt;=5000",'Daten Unfälle'!$BI:$BI,"quer",'Daten Unfälle'!$B:$B,'Auswertung HS'!$B20,'Daten Unfälle'!$M:$M,'Auswertung HS'!$C20)</f>
        <v>0</v>
      </c>
    </row>
    <row r="161" spans="1:17" hidden="1" x14ac:dyDescent="0.25">
      <c r="A161" s="2" t="s">
        <v>21705</v>
      </c>
      <c r="B161" s="84" t="s">
        <v>69</v>
      </c>
      <c r="C161" s="242" t="s">
        <v>2721</v>
      </c>
      <c r="D161" s="2">
        <f>COUNTIFS('Daten Unfälle'!$BN:$BN,"&lt;=100",'Daten Unfälle'!$BI:$BI,"quer",'Daten Unfälle'!$B:$B,'Auswertung HS'!$B21,'Daten Unfälle'!$M:$M,'Auswertung HS'!$C21)</f>
        <v>0</v>
      </c>
      <c r="E161" s="2">
        <f>COUNTIFS('Daten Unfälle'!$BN:$BN,"&gt;100",'Daten Unfälle'!$BN:$BN,"&lt;=200",'Daten Unfälle'!$BI:$BI,"quer",'Daten Unfälle'!$B:$B,'Auswertung HS'!$B21,'Daten Unfälle'!$M:$M,'Auswertung HS'!$C21)</f>
        <v>0</v>
      </c>
      <c r="F161" s="2">
        <f>COUNTIFS('Daten Unfälle'!$BN:$BN,"&gt;200",'Daten Unfälle'!$BN:$BN,"&lt;=300",'Daten Unfälle'!$BI:$BI,"quer",'Daten Unfälle'!$B:$B,'Auswertung HS'!$B21,'Daten Unfälle'!$M:$M,'Auswertung HS'!$C21)</f>
        <v>0</v>
      </c>
      <c r="G161" s="2">
        <f>COUNTIFS('Daten Unfälle'!$BN:$BN,"&gt;300",'Daten Unfälle'!$BN:$BN,"&lt;=400",'Daten Unfälle'!$BI:$BI,"quer",'Daten Unfälle'!$B:$B,'Auswertung HS'!$B21,'Daten Unfälle'!$M:$M,'Auswertung HS'!$C21)</f>
        <v>0</v>
      </c>
      <c r="H161" s="2">
        <f>COUNTIFS('Daten Unfälle'!$BN:$BN,"&gt;400",'Daten Unfälle'!$BN:$BN,"&lt;=500",'Daten Unfälle'!$BI:$BI,"quer",'Daten Unfälle'!$B:$B,'Auswertung HS'!$B21,'Daten Unfälle'!$M:$M,'Auswertung HS'!$C21)</f>
        <v>0</v>
      </c>
      <c r="I161" s="2">
        <f>COUNTIFS('Daten Unfälle'!$BN:$BN,"&gt;500",'Daten Unfälle'!$BN:$BN,"&lt;=600",'Daten Unfälle'!$BI:$BI,"quer",'Daten Unfälle'!$B:$B,'Auswertung HS'!$B21,'Daten Unfälle'!$M:$M,'Auswertung HS'!$C21)</f>
        <v>0</v>
      </c>
      <c r="J161" s="2">
        <f>COUNTIFS('Daten Unfälle'!$BN:$BN,"&gt;600",'Daten Unfälle'!$BN:$BN,"&lt;=700",'Daten Unfälle'!$BI:$BI,"quer",'Daten Unfälle'!$B:$B,'Auswertung HS'!$B21,'Daten Unfälle'!$M:$M,'Auswertung HS'!$C21)</f>
        <v>0</v>
      </c>
      <c r="K161" s="2">
        <f>COUNTIFS('Daten Unfälle'!$BN:$BN,"&gt;700",'Daten Unfälle'!$BN:$BN,"&lt;=800",'Daten Unfälle'!$BI:$BI,"quer",'Daten Unfälle'!$B:$B,'Auswertung HS'!$B21,'Daten Unfälle'!$M:$M,'Auswertung HS'!$C21)</f>
        <v>0</v>
      </c>
      <c r="L161" s="2">
        <f>COUNTIFS('Daten Unfälle'!$BN:$BN,"&gt;800",'Daten Unfälle'!$BN:$BN,"&lt;=900",'Daten Unfälle'!$BI:$BI,"quer",'Daten Unfälle'!$B:$B,'Auswertung HS'!$B21,'Daten Unfälle'!$M:$M,'Auswertung HS'!$C21)</f>
        <v>0</v>
      </c>
      <c r="M161" s="2">
        <f>COUNTIFS('Daten Unfälle'!$BN:$BN,"&gt;900",'Daten Unfälle'!$BN:$BN,"&lt;=1000",'Daten Unfälle'!$BI:$BI,"quer",'Daten Unfälle'!$B:$B,'Auswertung HS'!$B21,'Daten Unfälle'!$M:$M,'Auswertung HS'!$C21)</f>
        <v>0</v>
      </c>
      <c r="N161" s="2">
        <f>COUNTIFS('Daten Unfälle'!$BN:$BN,"&gt;1000",'Daten Unfälle'!$BN:$BN,"&lt;=2000",'Daten Unfälle'!$BI:$BI,"quer",'Daten Unfälle'!$B:$B,'Auswertung HS'!$B21,'Daten Unfälle'!$M:$M,'Auswertung HS'!$C21)</f>
        <v>0</v>
      </c>
      <c r="O161" s="2">
        <f>COUNTIFS('Daten Unfälle'!$BN:$BN,"&gt;2000",'Daten Unfälle'!$BN:$BN,"&lt;=3000",'Daten Unfälle'!$BI:$BI,"quer",'Daten Unfälle'!$B:$B,'Auswertung HS'!$B21,'Daten Unfälle'!$M:$M,'Auswertung HS'!$C21)</f>
        <v>0</v>
      </c>
      <c r="P161" s="2">
        <f>COUNTIFS('Daten Unfälle'!$BN:$BN,"&gt;3000",'Daten Unfälle'!$BN:$BN,"&lt;=4000",'Daten Unfälle'!$BI:$BI,"quer",'Daten Unfälle'!$B:$B,'Auswertung HS'!$B21,'Daten Unfälle'!$M:$M,'Auswertung HS'!$C21)</f>
        <v>0</v>
      </c>
      <c r="Q161" s="2">
        <f>COUNTIFS('Daten Unfälle'!$BN:$BN,"&gt;4000",'Daten Unfälle'!$BN:$BN,"&lt;=5000",'Daten Unfälle'!$BI:$BI,"quer",'Daten Unfälle'!$B:$B,'Auswertung HS'!$B21,'Daten Unfälle'!$M:$M,'Auswertung HS'!$C21)</f>
        <v>0</v>
      </c>
    </row>
    <row r="162" spans="1:17" hidden="1" x14ac:dyDescent="0.25">
      <c r="A162" s="2" t="s">
        <v>21705</v>
      </c>
      <c r="B162" s="84" t="s">
        <v>69</v>
      </c>
      <c r="C162" s="242" t="s">
        <v>21534</v>
      </c>
      <c r="D162" s="2">
        <f>COUNTIFS('Daten Unfälle'!$BN:$BN,"&lt;=100",'Daten Unfälle'!$BI:$BI,"quer",'Daten Unfälle'!$B:$B,'Auswertung HS'!$B22)</f>
        <v>4</v>
      </c>
      <c r="E162" s="2">
        <f>COUNTIFS('Daten Unfälle'!$BN:$BN,"&gt;100",'Daten Unfälle'!$BN:$BN,"&lt;=200",'Daten Unfälle'!$BI:$BI,"quer",'Daten Unfälle'!$B:$B,'Auswertung HS'!$B22)</f>
        <v>1</v>
      </c>
      <c r="F162" s="2">
        <f>COUNTIFS('Daten Unfälle'!$BN:$BN,"&gt;200",'Daten Unfälle'!$BN:$BN,"&lt;=300",'Daten Unfälle'!$BI:$BI,"quer",'Daten Unfälle'!$B:$B,'Auswertung HS'!$B22)</f>
        <v>0</v>
      </c>
      <c r="G162" s="2">
        <f>COUNTIFS('Daten Unfälle'!$BN:$BN,"&gt;300",'Daten Unfälle'!$BN:$BN,"&lt;=400",'Daten Unfälle'!$BI:$BI,"quer",'Daten Unfälle'!$B:$B,'Auswertung HS'!$B22)</f>
        <v>1</v>
      </c>
      <c r="H162" s="2">
        <f>COUNTIFS('Daten Unfälle'!$BN:$BN,"&gt;400",'Daten Unfälle'!$BN:$BN,"&lt;=500",'Daten Unfälle'!$BI:$BI,"quer",'Daten Unfälle'!$B:$B,'Auswertung HS'!$B22)</f>
        <v>0</v>
      </c>
      <c r="I162" s="2">
        <f>COUNTIFS('Daten Unfälle'!$BN:$BN,"&gt;500",'Daten Unfälle'!$BN:$BN,"&lt;=600",'Daten Unfälle'!$BI:$BI,"quer",'Daten Unfälle'!$B:$B,'Auswertung HS'!$B22)</f>
        <v>1</v>
      </c>
      <c r="J162" s="2">
        <f>COUNTIFS('Daten Unfälle'!$BN:$BN,"&gt;600",'Daten Unfälle'!$BN:$BN,"&lt;=700",'Daten Unfälle'!$BI:$BI,"quer",'Daten Unfälle'!$B:$B,'Auswertung HS'!$B22)</f>
        <v>1</v>
      </c>
      <c r="K162" s="2">
        <f>COUNTIFS('Daten Unfälle'!$BN:$BN,"&gt;700",'Daten Unfälle'!$BN:$BN,"&lt;=800",'Daten Unfälle'!$BI:$BI,"quer",'Daten Unfälle'!$B:$B,'Auswertung HS'!$B22)</f>
        <v>0</v>
      </c>
      <c r="L162" s="2">
        <f>COUNTIFS('Daten Unfälle'!$BN:$BN,"&gt;800",'Daten Unfälle'!$BN:$BN,"&lt;=900",'Daten Unfälle'!$BI:$BI,"quer",'Daten Unfälle'!$B:$B,'Auswertung HS'!$B22)</f>
        <v>0</v>
      </c>
      <c r="M162" s="2">
        <f>COUNTIFS('Daten Unfälle'!$BN:$BN,"&gt;900",'Daten Unfälle'!$BN:$BN,"&lt;=1000",'Daten Unfälle'!$BI:$BI,"quer",'Daten Unfälle'!$B:$B,'Auswertung HS'!$B22)</f>
        <v>1</v>
      </c>
      <c r="N162" s="2">
        <f>COUNTIFS('Daten Unfälle'!$BN:$BN,"&gt;1000",'Daten Unfälle'!$BN:$BN,"&lt;=2000",'Daten Unfälle'!$BI:$BI,"quer",'Daten Unfälle'!$B:$B,'Auswertung HS'!$B22)</f>
        <v>2</v>
      </c>
      <c r="O162" s="2">
        <f>COUNTIFS('Daten Unfälle'!$BN:$BN,"&gt;2000",'Daten Unfälle'!$BN:$BN,"&lt;=3000",'Daten Unfälle'!$BI:$BI,"quer",'Daten Unfälle'!$B:$B,'Auswertung HS'!$B22)</f>
        <v>1</v>
      </c>
      <c r="P162" s="2">
        <f>COUNTIFS('Daten Unfälle'!$BN:$BN,"&gt;3000",'Daten Unfälle'!$BN:$BN,"&lt;=4000",'Daten Unfälle'!$BI:$BI,"quer",'Daten Unfälle'!$B:$B,'Auswertung HS'!$B22)</f>
        <v>1</v>
      </c>
      <c r="Q162" s="2">
        <f>COUNTIFS('Daten Unfälle'!$BN:$BN,"&gt;4000",'Daten Unfälle'!$BN:$BN,"&lt;=5000",'Daten Unfälle'!$BI:$BI,"quer",'Daten Unfälle'!$B:$B,'Auswertung HS'!$B22)</f>
        <v>0</v>
      </c>
    </row>
    <row r="163" spans="1:17" hidden="1" x14ac:dyDescent="0.25">
      <c r="A163" s="2" t="s">
        <v>21705</v>
      </c>
      <c r="B163" s="84" t="s">
        <v>87</v>
      </c>
      <c r="C163" s="2" t="s">
        <v>74</v>
      </c>
      <c r="D163" s="2">
        <f>COUNTIFS('Daten Unfälle'!$BN:$BN,"&lt;=100",'Daten Unfälle'!$BI:$BI,"quer",'Daten Unfälle'!$B:$B,'Auswertung HS'!$B23,'Daten Unfälle'!$M:$M,'Auswertung HS'!$C23)</f>
        <v>0</v>
      </c>
      <c r="E163" s="2">
        <f>COUNTIFS('Daten Unfälle'!$BN:$BN,"&gt;100",'Daten Unfälle'!$BN:$BN,"&lt;=200",'Daten Unfälle'!$BI:$BI,"quer",'Daten Unfälle'!$B:$B,'Auswertung HS'!$B23,'Daten Unfälle'!$M:$M,'Auswertung HS'!$C23)</f>
        <v>0</v>
      </c>
      <c r="F163" s="2">
        <f>COUNTIFS('Daten Unfälle'!$BN:$BN,"&gt;200",'Daten Unfälle'!$BN:$BN,"&lt;=300",'Daten Unfälle'!$BI:$BI,"quer",'Daten Unfälle'!$B:$B,'Auswertung HS'!$B23,'Daten Unfälle'!$M:$M,'Auswertung HS'!$C23)</f>
        <v>0</v>
      </c>
      <c r="G163" s="2">
        <f>COUNTIFS('Daten Unfälle'!$BN:$BN,"&gt;300",'Daten Unfälle'!$BN:$BN,"&lt;=400",'Daten Unfälle'!$BI:$BI,"quer",'Daten Unfälle'!$B:$B,'Auswertung HS'!$B23,'Daten Unfälle'!$M:$M,'Auswertung HS'!$C23)</f>
        <v>1</v>
      </c>
      <c r="H163" s="2">
        <f>COUNTIFS('Daten Unfälle'!$BN:$BN,"&gt;400",'Daten Unfälle'!$BN:$BN,"&lt;=500",'Daten Unfälle'!$BI:$BI,"quer",'Daten Unfälle'!$B:$B,'Auswertung HS'!$B23,'Daten Unfälle'!$M:$M,'Auswertung HS'!$C23)</f>
        <v>0</v>
      </c>
      <c r="I163" s="2">
        <f>COUNTIFS('Daten Unfälle'!$BN:$BN,"&gt;500",'Daten Unfälle'!$BN:$BN,"&lt;=600",'Daten Unfälle'!$BI:$BI,"quer",'Daten Unfälle'!$B:$B,'Auswertung HS'!$B23,'Daten Unfälle'!$M:$M,'Auswertung HS'!$C23)</f>
        <v>2</v>
      </c>
      <c r="J163" s="2">
        <f>COUNTIFS('Daten Unfälle'!$BN:$BN,"&gt;600",'Daten Unfälle'!$BN:$BN,"&lt;=700",'Daten Unfälle'!$BI:$BI,"quer",'Daten Unfälle'!$B:$B,'Auswertung HS'!$B23,'Daten Unfälle'!$M:$M,'Auswertung HS'!$C23)</f>
        <v>0</v>
      </c>
      <c r="K163" s="2">
        <f>COUNTIFS('Daten Unfälle'!$BN:$BN,"&gt;700",'Daten Unfälle'!$BN:$BN,"&lt;=800",'Daten Unfälle'!$BI:$BI,"quer",'Daten Unfälle'!$B:$B,'Auswertung HS'!$B23,'Daten Unfälle'!$M:$M,'Auswertung HS'!$C23)</f>
        <v>2</v>
      </c>
      <c r="L163" s="2">
        <f>COUNTIFS('Daten Unfälle'!$BN:$BN,"&gt;800",'Daten Unfälle'!$BN:$BN,"&lt;=900",'Daten Unfälle'!$BI:$BI,"quer",'Daten Unfälle'!$B:$B,'Auswertung HS'!$B23,'Daten Unfälle'!$M:$M,'Auswertung HS'!$C23)</f>
        <v>1</v>
      </c>
      <c r="M163" s="2">
        <f>COUNTIFS('Daten Unfälle'!$BN:$BN,"&gt;900",'Daten Unfälle'!$BN:$BN,"&lt;=1000",'Daten Unfälle'!$BI:$BI,"quer",'Daten Unfälle'!$B:$B,'Auswertung HS'!$B23,'Daten Unfälle'!$M:$M,'Auswertung HS'!$C23)</f>
        <v>1</v>
      </c>
      <c r="N163" s="2">
        <f>COUNTIFS('Daten Unfälle'!$BN:$BN,"&gt;1000",'Daten Unfälle'!$BN:$BN,"&lt;=2000",'Daten Unfälle'!$BI:$BI,"quer",'Daten Unfälle'!$B:$B,'Auswertung HS'!$B23,'Daten Unfälle'!$M:$M,'Auswertung HS'!$C23)</f>
        <v>3</v>
      </c>
      <c r="O163" s="2">
        <f>COUNTIFS('Daten Unfälle'!$BN:$BN,"&gt;2000",'Daten Unfälle'!$BN:$BN,"&lt;=3000",'Daten Unfälle'!$BI:$BI,"quer",'Daten Unfälle'!$B:$B,'Auswertung HS'!$B23,'Daten Unfälle'!$M:$M,'Auswertung HS'!$C23)</f>
        <v>0</v>
      </c>
      <c r="P163" s="2">
        <f>COUNTIFS('Daten Unfälle'!$BN:$BN,"&gt;3000",'Daten Unfälle'!$BN:$BN,"&lt;=4000",'Daten Unfälle'!$BI:$BI,"quer",'Daten Unfälle'!$B:$B,'Auswertung HS'!$B23,'Daten Unfälle'!$M:$M,'Auswertung HS'!$C23)</f>
        <v>0</v>
      </c>
      <c r="Q163" s="2">
        <f>COUNTIFS('Daten Unfälle'!$BN:$BN,"&gt;4000",'Daten Unfälle'!$BN:$BN,"&lt;=5000",'Daten Unfälle'!$BI:$BI,"quer",'Daten Unfälle'!$B:$B,'Auswertung HS'!$B23,'Daten Unfälle'!$M:$M,'Auswertung HS'!$C23)</f>
        <v>0</v>
      </c>
    </row>
    <row r="164" spans="1:17" hidden="1" x14ac:dyDescent="0.25">
      <c r="A164" s="2" t="s">
        <v>21705</v>
      </c>
      <c r="B164" s="84" t="s">
        <v>87</v>
      </c>
      <c r="C164" s="2" t="s">
        <v>100</v>
      </c>
      <c r="D164" s="2">
        <f>COUNTIFS('Daten Unfälle'!$BN:$BN,"&lt;=100",'Daten Unfälle'!$BI:$BI,"quer",'Daten Unfälle'!$B:$B,'Auswertung HS'!$B24,'Daten Unfälle'!$M:$M,'Auswertung HS'!$C24)</f>
        <v>0</v>
      </c>
      <c r="E164" s="2">
        <f>COUNTIFS('Daten Unfälle'!$BN:$BN,"&gt;100",'Daten Unfälle'!$BN:$BN,"&lt;=200",'Daten Unfälle'!$BI:$BI,"quer",'Daten Unfälle'!$B:$B,'Auswertung HS'!$B24,'Daten Unfälle'!$M:$M,'Auswertung HS'!$C24)</f>
        <v>0</v>
      </c>
      <c r="F164" s="2">
        <f>COUNTIFS('Daten Unfälle'!$BN:$BN,"&gt;200",'Daten Unfälle'!$BN:$BN,"&lt;=300",'Daten Unfälle'!$BI:$BI,"quer",'Daten Unfälle'!$B:$B,'Auswertung HS'!$B24,'Daten Unfälle'!$M:$M,'Auswertung HS'!$C24)</f>
        <v>0</v>
      </c>
      <c r="G164" s="2">
        <f>COUNTIFS('Daten Unfälle'!$BN:$BN,"&gt;300",'Daten Unfälle'!$BN:$BN,"&lt;=400",'Daten Unfälle'!$BI:$BI,"quer",'Daten Unfälle'!$B:$B,'Auswertung HS'!$B24,'Daten Unfälle'!$M:$M,'Auswertung HS'!$C24)</f>
        <v>0</v>
      </c>
      <c r="H164" s="2">
        <f>COUNTIFS('Daten Unfälle'!$BN:$BN,"&gt;400",'Daten Unfälle'!$BN:$BN,"&lt;=500",'Daten Unfälle'!$BI:$BI,"quer",'Daten Unfälle'!$B:$B,'Auswertung HS'!$B24,'Daten Unfälle'!$M:$M,'Auswertung HS'!$C24)</f>
        <v>0</v>
      </c>
      <c r="I164" s="2">
        <f>COUNTIFS('Daten Unfälle'!$BN:$BN,"&gt;500",'Daten Unfälle'!$BN:$BN,"&lt;=600",'Daten Unfälle'!$BI:$BI,"quer",'Daten Unfälle'!$B:$B,'Auswertung HS'!$B24,'Daten Unfälle'!$M:$M,'Auswertung HS'!$C24)</f>
        <v>0</v>
      </c>
      <c r="J164" s="2">
        <f>COUNTIFS('Daten Unfälle'!$BN:$BN,"&gt;600",'Daten Unfälle'!$BN:$BN,"&lt;=700",'Daten Unfälle'!$BI:$BI,"quer",'Daten Unfälle'!$B:$B,'Auswertung HS'!$B24,'Daten Unfälle'!$M:$M,'Auswertung HS'!$C24)</f>
        <v>0</v>
      </c>
      <c r="K164" s="2">
        <f>COUNTIFS('Daten Unfälle'!$BN:$BN,"&gt;700",'Daten Unfälle'!$BN:$BN,"&lt;=800",'Daten Unfälle'!$BI:$BI,"quer",'Daten Unfälle'!$B:$B,'Auswertung HS'!$B24,'Daten Unfälle'!$M:$M,'Auswertung HS'!$C24)</f>
        <v>0</v>
      </c>
      <c r="L164" s="2">
        <f>COUNTIFS('Daten Unfälle'!$BN:$BN,"&gt;800",'Daten Unfälle'!$BN:$BN,"&lt;=900",'Daten Unfälle'!$BI:$BI,"quer",'Daten Unfälle'!$B:$B,'Auswertung HS'!$B24,'Daten Unfälle'!$M:$M,'Auswertung HS'!$C24)</f>
        <v>0</v>
      </c>
      <c r="M164" s="2">
        <f>COUNTIFS('Daten Unfälle'!$BN:$BN,"&gt;900",'Daten Unfälle'!$BN:$BN,"&lt;=1000",'Daten Unfälle'!$BI:$BI,"quer",'Daten Unfälle'!$B:$B,'Auswertung HS'!$B24,'Daten Unfälle'!$M:$M,'Auswertung HS'!$C24)</f>
        <v>0</v>
      </c>
      <c r="N164" s="2">
        <f>COUNTIFS('Daten Unfälle'!$BN:$BN,"&gt;1000",'Daten Unfälle'!$BN:$BN,"&lt;=2000",'Daten Unfälle'!$BI:$BI,"quer",'Daten Unfälle'!$B:$B,'Auswertung HS'!$B24,'Daten Unfälle'!$M:$M,'Auswertung HS'!$C24)</f>
        <v>0</v>
      </c>
      <c r="O164" s="2">
        <f>COUNTIFS('Daten Unfälle'!$BN:$BN,"&gt;2000",'Daten Unfälle'!$BN:$BN,"&lt;=3000",'Daten Unfälle'!$BI:$BI,"quer",'Daten Unfälle'!$B:$B,'Auswertung HS'!$B24,'Daten Unfälle'!$M:$M,'Auswertung HS'!$C24)</f>
        <v>0</v>
      </c>
      <c r="P164" s="2">
        <f>COUNTIFS('Daten Unfälle'!$BN:$BN,"&gt;3000",'Daten Unfälle'!$BN:$BN,"&lt;=4000",'Daten Unfälle'!$BI:$BI,"quer",'Daten Unfälle'!$B:$B,'Auswertung HS'!$B24,'Daten Unfälle'!$M:$M,'Auswertung HS'!$C24)</f>
        <v>0</v>
      </c>
      <c r="Q164" s="2">
        <f>COUNTIFS('Daten Unfälle'!$BN:$BN,"&gt;4000",'Daten Unfälle'!$BN:$BN,"&lt;=5000",'Daten Unfälle'!$BI:$BI,"quer",'Daten Unfälle'!$B:$B,'Auswertung HS'!$B24,'Daten Unfälle'!$M:$M,'Auswertung HS'!$C24)</f>
        <v>0</v>
      </c>
    </row>
    <row r="165" spans="1:17" hidden="1" x14ac:dyDescent="0.25">
      <c r="A165" s="2" t="s">
        <v>21705</v>
      </c>
      <c r="B165" s="84" t="s">
        <v>87</v>
      </c>
      <c r="C165" s="2" t="s">
        <v>115</v>
      </c>
      <c r="D165" s="2">
        <f>COUNTIFS('Daten Unfälle'!$BN:$BN,"&lt;=100",'Daten Unfälle'!$BI:$BI,"quer",'Daten Unfälle'!$B:$B,'Auswertung HS'!$B25,'Daten Unfälle'!$M:$M,'Auswertung HS'!$C25)</f>
        <v>1</v>
      </c>
      <c r="E165" s="2">
        <f>COUNTIFS('Daten Unfälle'!$BN:$BN,"&gt;100",'Daten Unfälle'!$BN:$BN,"&lt;=200",'Daten Unfälle'!$BI:$BI,"quer",'Daten Unfälle'!$B:$B,'Auswertung HS'!$B25,'Daten Unfälle'!$M:$M,'Auswertung HS'!$C25)</f>
        <v>0</v>
      </c>
      <c r="F165" s="2">
        <f>COUNTIFS('Daten Unfälle'!$BN:$BN,"&gt;200",'Daten Unfälle'!$BN:$BN,"&lt;=300",'Daten Unfälle'!$BI:$BI,"quer",'Daten Unfälle'!$B:$B,'Auswertung HS'!$B25,'Daten Unfälle'!$M:$M,'Auswertung HS'!$C25)</f>
        <v>1</v>
      </c>
      <c r="G165" s="2">
        <f>COUNTIFS('Daten Unfälle'!$BN:$BN,"&gt;300",'Daten Unfälle'!$BN:$BN,"&lt;=400",'Daten Unfälle'!$BI:$BI,"quer",'Daten Unfälle'!$B:$B,'Auswertung HS'!$B25,'Daten Unfälle'!$M:$M,'Auswertung HS'!$C25)</f>
        <v>0</v>
      </c>
      <c r="H165" s="2">
        <f>COUNTIFS('Daten Unfälle'!$BN:$BN,"&gt;400",'Daten Unfälle'!$BN:$BN,"&lt;=500",'Daten Unfälle'!$BI:$BI,"quer",'Daten Unfälle'!$B:$B,'Auswertung HS'!$B25,'Daten Unfälle'!$M:$M,'Auswertung HS'!$C25)</f>
        <v>2</v>
      </c>
      <c r="I165" s="2">
        <f>COUNTIFS('Daten Unfälle'!$BN:$BN,"&gt;500",'Daten Unfälle'!$BN:$BN,"&lt;=600",'Daten Unfälle'!$BI:$BI,"quer",'Daten Unfälle'!$B:$B,'Auswertung HS'!$B25,'Daten Unfälle'!$M:$M,'Auswertung HS'!$C25)</f>
        <v>0</v>
      </c>
      <c r="J165" s="2">
        <f>COUNTIFS('Daten Unfälle'!$BN:$BN,"&gt;600",'Daten Unfälle'!$BN:$BN,"&lt;=700",'Daten Unfälle'!$BI:$BI,"quer",'Daten Unfälle'!$B:$B,'Auswertung HS'!$B25,'Daten Unfälle'!$M:$M,'Auswertung HS'!$C25)</f>
        <v>0</v>
      </c>
      <c r="K165" s="2">
        <f>COUNTIFS('Daten Unfälle'!$BN:$BN,"&gt;700",'Daten Unfälle'!$BN:$BN,"&lt;=800",'Daten Unfälle'!$BI:$BI,"quer",'Daten Unfälle'!$B:$B,'Auswertung HS'!$B25,'Daten Unfälle'!$M:$M,'Auswertung HS'!$C25)</f>
        <v>0</v>
      </c>
      <c r="L165" s="2">
        <f>COUNTIFS('Daten Unfälle'!$BN:$BN,"&gt;800",'Daten Unfälle'!$BN:$BN,"&lt;=900",'Daten Unfälle'!$BI:$BI,"quer",'Daten Unfälle'!$B:$B,'Auswertung HS'!$B25,'Daten Unfälle'!$M:$M,'Auswertung HS'!$C25)</f>
        <v>0</v>
      </c>
      <c r="M165" s="2">
        <f>COUNTIFS('Daten Unfälle'!$BN:$BN,"&gt;900",'Daten Unfälle'!$BN:$BN,"&lt;=1000",'Daten Unfälle'!$BI:$BI,"quer",'Daten Unfälle'!$B:$B,'Auswertung HS'!$B25,'Daten Unfälle'!$M:$M,'Auswertung HS'!$C25)</f>
        <v>0</v>
      </c>
      <c r="N165" s="2">
        <f>COUNTIFS('Daten Unfälle'!$BN:$BN,"&gt;1000",'Daten Unfälle'!$BN:$BN,"&lt;=2000",'Daten Unfälle'!$BI:$BI,"quer",'Daten Unfälle'!$B:$B,'Auswertung HS'!$B25,'Daten Unfälle'!$M:$M,'Auswertung HS'!$C25)</f>
        <v>0</v>
      </c>
      <c r="O165" s="2">
        <f>COUNTIFS('Daten Unfälle'!$BN:$BN,"&gt;2000",'Daten Unfälle'!$BN:$BN,"&lt;=3000",'Daten Unfälle'!$BI:$BI,"quer",'Daten Unfälle'!$B:$B,'Auswertung HS'!$B25,'Daten Unfälle'!$M:$M,'Auswertung HS'!$C25)</f>
        <v>0</v>
      </c>
      <c r="P165" s="2">
        <f>COUNTIFS('Daten Unfälle'!$BN:$BN,"&gt;3000",'Daten Unfälle'!$BN:$BN,"&lt;=4000",'Daten Unfälle'!$BI:$BI,"quer",'Daten Unfälle'!$B:$B,'Auswertung HS'!$B25,'Daten Unfälle'!$M:$M,'Auswertung HS'!$C25)</f>
        <v>0</v>
      </c>
      <c r="Q165" s="2">
        <f>COUNTIFS('Daten Unfälle'!$BN:$BN,"&gt;4000",'Daten Unfälle'!$BN:$BN,"&lt;=5000",'Daten Unfälle'!$BI:$BI,"quer",'Daten Unfälle'!$B:$B,'Auswertung HS'!$B25,'Daten Unfälle'!$M:$M,'Auswertung HS'!$C25)</f>
        <v>0</v>
      </c>
    </row>
    <row r="166" spans="1:17" hidden="1" x14ac:dyDescent="0.25">
      <c r="A166" s="2" t="s">
        <v>21705</v>
      </c>
      <c r="B166" s="84" t="s">
        <v>87</v>
      </c>
      <c r="C166" s="2" t="s">
        <v>208</v>
      </c>
      <c r="D166" s="2">
        <f>COUNTIFS('Daten Unfälle'!$BN:$BN,"&lt;=100",'Daten Unfälle'!$BI:$BI,"quer",'Daten Unfälle'!$B:$B,'Auswertung HS'!$B26,'Daten Unfälle'!$M:$M,'Auswertung HS'!$C26)</f>
        <v>0</v>
      </c>
      <c r="E166" s="2">
        <f>COUNTIFS('Daten Unfälle'!$BN:$BN,"&gt;100",'Daten Unfälle'!$BN:$BN,"&lt;=200",'Daten Unfälle'!$BI:$BI,"quer",'Daten Unfälle'!$B:$B,'Auswertung HS'!$B26,'Daten Unfälle'!$M:$M,'Auswertung HS'!$C26)</f>
        <v>0</v>
      </c>
      <c r="F166" s="2">
        <f>COUNTIFS('Daten Unfälle'!$BN:$BN,"&gt;200",'Daten Unfälle'!$BN:$BN,"&lt;=300",'Daten Unfälle'!$BI:$BI,"quer",'Daten Unfälle'!$B:$B,'Auswertung HS'!$B26,'Daten Unfälle'!$M:$M,'Auswertung HS'!$C26)</f>
        <v>0</v>
      </c>
      <c r="G166" s="2">
        <f>COUNTIFS('Daten Unfälle'!$BN:$BN,"&gt;300",'Daten Unfälle'!$BN:$BN,"&lt;=400",'Daten Unfälle'!$BI:$BI,"quer",'Daten Unfälle'!$B:$B,'Auswertung HS'!$B26,'Daten Unfälle'!$M:$M,'Auswertung HS'!$C26)</f>
        <v>0</v>
      </c>
      <c r="H166" s="2">
        <f>COUNTIFS('Daten Unfälle'!$BN:$BN,"&gt;400",'Daten Unfälle'!$BN:$BN,"&lt;=500",'Daten Unfälle'!$BI:$BI,"quer",'Daten Unfälle'!$B:$B,'Auswertung HS'!$B26,'Daten Unfälle'!$M:$M,'Auswertung HS'!$C26)</f>
        <v>0</v>
      </c>
      <c r="I166" s="2">
        <f>COUNTIFS('Daten Unfälle'!$BN:$BN,"&gt;500",'Daten Unfälle'!$BN:$BN,"&lt;=600",'Daten Unfälle'!$BI:$BI,"quer",'Daten Unfälle'!$B:$B,'Auswertung HS'!$B26,'Daten Unfälle'!$M:$M,'Auswertung HS'!$C26)</f>
        <v>0</v>
      </c>
      <c r="J166" s="2">
        <f>COUNTIFS('Daten Unfälle'!$BN:$BN,"&gt;600",'Daten Unfälle'!$BN:$BN,"&lt;=700",'Daten Unfälle'!$BI:$BI,"quer",'Daten Unfälle'!$B:$B,'Auswertung HS'!$B26,'Daten Unfälle'!$M:$M,'Auswertung HS'!$C26)</f>
        <v>0</v>
      </c>
      <c r="K166" s="2">
        <f>COUNTIFS('Daten Unfälle'!$BN:$BN,"&gt;700",'Daten Unfälle'!$BN:$BN,"&lt;=800",'Daten Unfälle'!$BI:$BI,"quer",'Daten Unfälle'!$B:$B,'Auswertung HS'!$B26,'Daten Unfälle'!$M:$M,'Auswertung HS'!$C26)</f>
        <v>0</v>
      </c>
      <c r="L166" s="2">
        <f>COUNTIFS('Daten Unfälle'!$BN:$BN,"&gt;800",'Daten Unfälle'!$BN:$BN,"&lt;=900",'Daten Unfälle'!$BI:$BI,"quer",'Daten Unfälle'!$B:$B,'Auswertung HS'!$B26,'Daten Unfälle'!$M:$M,'Auswertung HS'!$C26)</f>
        <v>0</v>
      </c>
      <c r="M166" s="2">
        <f>COUNTIFS('Daten Unfälle'!$BN:$BN,"&gt;900",'Daten Unfälle'!$BN:$BN,"&lt;=1000",'Daten Unfälle'!$BI:$BI,"quer",'Daten Unfälle'!$B:$B,'Auswertung HS'!$B26,'Daten Unfälle'!$M:$M,'Auswertung HS'!$C26)</f>
        <v>0</v>
      </c>
      <c r="N166" s="2">
        <f>COUNTIFS('Daten Unfälle'!$BN:$BN,"&gt;1000",'Daten Unfälle'!$BN:$BN,"&lt;=2000",'Daten Unfälle'!$BI:$BI,"quer",'Daten Unfälle'!$B:$B,'Auswertung HS'!$B26,'Daten Unfälle'!$M:$M,'Auswertung HS'!$C26)</f>
        <v>0</v>
      </c>
      <c r="O166" s="2">
        <f>COUNTIFS('Daten Unfälle'!$BN:$BN,"&gt;2000",'Daten Unfälle'!$BN:$BN,"&lt;=3000",'Daten Unfälle'!$BI:$BI,"quer",'Daten Unfälle'!$B:$B,'Auswertung HS'!$B26,'Daten Unfälle'!$M:$M,'Auswertung HS'!$C26)</f>
        <v>0</v>
      </c>
      <c r="P166" s="2">
        <f>COUNTIFS('Daten Unfälle'!$BN:$BN,"&gt;3000",'Daten Unfälle'!$BN:$BN,"&lt;=4000",'Daten Unfälle'!$BI:$BI,"quer",'Daten Unfälle'!$B:$B,'Auswertung HS'!$B26,'Daten Unfälle'!$M:$M,'Auswertung HS'!$C26)</f>
        <v>0</v>
      </c>
      <c r="Q166" s="2">
        <f>COUNTIFS('Daten Unfälle'!$BN:$BN,"&gt;4000",'Daten Unfälle'!$BN:$BN,"&lt;=5000",'Daten Unfälle'!$BI:$BI,"quer",'Daten Unfälle'!$B:$B,'Auswertung HS'!$B26,'Daten Unfälle'!$M:$M,'Auswertung HS'!$C26)</f>
        <v>0</v>
      </c>
    </row>
    <row r="167" spans="1:17" hidden="1" x14ac:dyDescent="0.25">
      <c r="A167" s="2" t="s">
        <v>21705</v>
      </c>
      <c r="B167" s="84" t="s">
        <v>87</v>
      </c>
      <c r="C167" s="2" t="s">
        <v>354</v>
      </c>
      <c r="D167" s="2">
        <f>COUNTIFS('Daten Unfälle'!$BN:$BN,"&lt;=100",'Daten Unfälle'!$BI:$BI,"quer",'Daten Unfälle'!$B:$B,'Auswertung HS'!$B27,'Daten Unfälle'!$M:$M,'Auswertung HS'!$C27)</f>
        <v>0</v>
      </c>
      <c r="E167" s="2">
        <f>COUNTIFS('Daten Unfälle'!$BN:$BN,"&gt;100",'Daten Unfälle'!$BN:$BN,"&lt;=200",'Daten Unfälle'!$BI:$BI,"quer",'Daten Unfälle'!$B:$B,'Auswertung HS'!$B27,'Daten Unfälle'!$M:$M,'Auswertung HS'!$C27)</f>
        <v>0</v>
      </c>
      <c r="F167" s="2">
        <f>COUNTIFS('Daten Unfälle'!$BN:$BN,"&gt;200",'Daten Unfälle'!$BN:$BN,"&lt;=300",'Daten Unfälle'!$BI:$BI,"quer",'Daten Unfälle'!$B:$B,'Auswertung HS'!$B27,'Daten Unfälle'!$M:$M,'Auswertung HS'!$C27)</f>
        <v>0</v>
      </c>
      <c r="G167" s="2">
        <f>COUNTIFS('Daten Unfälle'!$BN:$BN,"&gt;300",'Daten Unfälle'!$BN:$BN,"&lt;=400",'Daten Unfälle'!$BI:$BI,"quer",'Daten Unfälle'!$B:$B,'Auswertung HS'!$B27,'Daten Unfälle'!$M:$M,'Auswertung HS'!$C27)</f>
        <v>0</v>
      </c>
      <c r="H167" s="2">
        <f>COUNTIFS('Daten Unfälle'!$BN:$BN,"&gt;400",'Daten Unfälle'!$BN:$BN,"&lt;=500",'Daten Unfälle'!$BI:$BI,"quer",'Daten Unfälle'!$B:$B,'Auswertung HS'!$B27,'Daten Unfälle'!$M:$M,'Auswertung HS'!$C27)</f>
        <v>0</v>
      </c>
      <c r="I167" s="2">
        <f>COUNTIFS('Daten Unfälle'!$BN:$BN,"&gt;500",'Daten Unfälle'!$BN:$BN,"&lt;=600",'Daten Unfälle'!$BI:$BI,"quer",'Daten Unfälle'!$B:$B,'Auswertung HS'!$B27,'Daten Unfälle'!$M:$M,'Auswertung HS'!$C27)</f>
        <v>0</v>
      </c>
      <c r="J167" s="2">
        <f>COUNTIFS('Daten Unfälle'!$BN:$BN,"&gt;600",'Daten Unfälle'!$BN:$BN,"&lt;=700",'Daten Unfälle'!$BI:$BI,"quer",'Daten Unfälle'!$B:$B,'Auswertung HS'!$B27,'Daten Unfälle'!$M:$M,'Auswertung HS'!$C27)</f>
        <v>0</v>
      </c>
      <c r="K167" s="2">
        <f>COUNTIFS('Daten Unfälle'!$BN:$BN,"&gt;700",'Daten Unfälle'!$BN:$BN,"&lt;=800",'Daten Unfälle'!$BI:$BI,"quer",'Daten Unfälle'!$B:$B,'Auswertung HS'!$B27,'Daten Unfälle'!$M:$M,'Auswertung HS'!$C27)</f>
        <v>0</v>
      </c>
      <c r="L167" s="2">
        <f>COUNTIFS('Daten Unfälle'!$BN:$BN,"&gt;800",'Daten Unfälle'!$BN:$BN,"&lt;=900",'Daten Unfälle'!$BI:$BI,"quer",'Daten Unfälle'!$B:$B,'Auswertung HS'!$B27,'Daten Unfälle'!$M:$M,'Auswertung HS'!$C27)</f>
        <v>0</v>
      </c>
      <c r="M167" s="2">
        <f>COUNTIFS('Daten Unfälle'!$BN:$BN,"&gt;900",'Daten Unfälle'!$BN:$BN,"&lt;=1000",'Daten Unfälle'!$BI:$BI,"quer",'Daten Unfälle'!$B:$B,'Auswertung HS'!$B27,'Daten Unfälle'!$M:$M,'Auswertung HS'!$C27)</f>
        <v>0</v>
      </c>
      <c r="N167" s="2">
        <f>COUNTIFS('Daten Unfälle'!$BN:$BN,"&gt;1000",'Daten Unfälle'!$BN:$BN,"&lt;=2000",'Daten Unfälle'!$BI:$BI,"quer",'Daten Unfälle'!$B:$B,'Auswertung HS'!$B27,'Daten Unfälle'!$M:$M,'Auswertung HS'!$C27)</f>
        <v>0</v>
      </c>
      <c r="O167" s="2">
        <f>COUNTIFS('Daten Unfälle'!$BN:$BN,"&gt;2000",'Daten Unfälle'!$BN:$BN,"&lt;=3000",'Daten Unfälle'!$BI:$BI,"quer",'Daten Unfälle'!$B:$B,'Auswertung HS'!$B27,'Daten Unfälle'!$M:$M,'Auswertung HS'!$C27)</f>
        <v>0</v>
      </c>
      <c r="P167" s="2">
        <f>COUNTIFS('Daten Unfälle'!$BN:$BN,"&gt;3000",'Daten Unfälle'!$BN:$BN,"&lt;=4000",'Daten Unfälle'!$BI:$BI,"quer",'Daten Unfälle'!$B:$B,'Auswertung HS'!$B27,'Daten Unfälle'!$M:$M,'Auswertung HS'!$C27)</f>
        <v>0</v>
      </c>
      <c r="Q167" s="2">
        <f>COUNTIFS('Daten Unfälle'!$BN:$BN,"&gt;4000",'Daten Unfälle'!$BN:$BN,"&lt;=5000",'Daten Unfälle'!$BI:$BI,"quer",'Daten Unfälle'!$B:$B,'Auswertung HS'!$B27,'Daten Unfälle'!$M:$M,'Auswertung HS'!$C27)</f>
        <v>0</v>
      </c>
    </row>
    <row r="168" spans="1:17" hidden="1" x14ac:dyDescent="0.25">
      <c r="A168" s="2" t="s">
        <v>21705</v>
      </c>
      <c r="B168" s="84" t="s">
        <v>87</v>
      </c>
      <c r="C168" s="17" t="s">
        <v>139</v>
      </c>
      <c r="D168" s="2">
        <f>COUNTIFS('Daten Unfälle'!$BN:$BN,"&lt;=100",'Daten Unfälle'!$BI:$BI,"quer",'Daten Unfälle'!$B:$B,'Auswertung HS'!$B28,'Daten Unfälle'!$M:$M,'Auswertung HS'!$C28)</f>
        <v>0</v>
      </c>
      <c r="E168" s="2">
        <f>COUNTIFS('Daten Unfälle'!$BN:$BN,"&gt;100",'Daten Unfälle'!$BN:$BN,"&lt;=200",'Daten Unfälle'!$BI:$BI,"quer",'Daten Unfälle'!$B:$B,'Auswertung HS'!$B28,'Daten Unfälle'!$M:$M,'Auswertung HS'!$C28)</f>
        <v>0</v>
      </c>
      <c r="F168" s="2">
        <f>COUNTIFS('Daten Unfälle'!$BN:$BN,"&gt;200",'Daten Unfälle'!$BN:$BN,"&lt;=300",'Daten Unfälle'!$BI:$BI,"quer",'Daten Unfälle'!$B:$B,'Auswertung HS'!$B28,'Daten Unfälle'!$M:$M,'Auswertung HS'!$C28)</f>
        <v>0</v>
      </c>
      <c r="G168" s="2">
        <f>COUNTIFS('Daten Unfälle'!$BN:$BN,"&gt;300",'Daten Unfälle'!$BN:$BN,"&lt;=400",'Daten Unfälle'!$BI:$BI,"quer",'Daten Unfälle'!$B:$B,'Auswertung HS'!$B28,'Daten Unfälle'!$M:$M,'Auswertung HS'!$C28)</f>
        <v>0</v>
      </c>
      <c r="H168" s="2">
        <f>COUNTIFS('Daten Unfälle'!$BN:$BN,"&gt;400",'Daten Unfälle'!$BN:$BN,"&lt;=500",'Daten Unfälle'!$BI:$BI,"quer",'Daten Unfälle'!$B:$B,'Auswertung HS'!$B28,'Daten Unfälle'!$M:$M,'Auswertung HS'!$C28)</f>
        <v>0</v>
      </c>
      <c r="I168" s="2">
        <f>COUNTIFS('Daten Unfälle'!$BN:$BN,"&gt;500",'Daten Unfälle'!$BN:$BN,"&lt;=600",'Daten Unfälle'!$BI:$BI,"quer",'Daten Unfälle'!$B:$B,'Auswertung HS'!$B28,'Daten Unfälle'!$M:$M,'Auswertung HS'!$C28)</f>
        <v>0</v>
      </c>
      <c r="J168" s="2">
        <f>COUNTIFS('Daten Unfälle'!$BN:$BN,"&gt;600",'Daten Unfälle'!$BN:$BN,"&lt;=700",'Daten Unfälle'!$BI:$BI,"quer",'Daten Unfälle'!$B:$B,'Auswertung HS'!$B28,'Daten Unfälle'!$M:$M,'Auswertung HS'!$C28)</f>
        <v>0</v>
      </c>
      <c r="K168" s="2">
        <f>COUNTIFS('Daten Unfälle'!$BN:$BN,"&gt;700",'Daten Unfälle'!$BN:$BN,"&lt;=800",'Daten Unfälle'!$BI:$BI,"quer",'Daten Unfälle'!$B:$B,'Auswertung HS'!$B28,'Daten Unfälle'!$M:$M,'Auswertung HS'!$C28)</f>
        <v>0</v>
      </c>
      <c r="L168" s="2">
        <f>COUNTIFS('Daten Unfälle'!$BN:$BN,"&gt;800",'Daten Unfälle'!$BN:$BN,"&lt;=900",'Daten Unfälle'!$BI:$BI,"quer",'Daten Unfälle'!$B:$B,'Auswertung HS'!$B28,'Daten Unfälle'!$M:$M,'Auswertung HS'!$C28)</f>
        <v>0</v>
      </c>
      <c r="M168" s="2">
        <f>COUNTIFS('Daten Unfälle'!$BN:$BN,"&gt;900",'Daten Unfälle'!$BN:$BN,"&lt;=1000",'Daten Unfälle'!$BI:$BI,"quer",'Daten Unfälle'!$B:$B,'Auswertung HS'!$B28,'Daten Unfälle'!$M:$M,'Auswertung HS'!$C28)</f>
        <v>0</v>
      </c>
      <c r="N168" s="2">
        <f>COUNTIFS('Daten Unfälle'!$BN:$BN,"&gt;1000",'Daten Unfälle'!$BN:$BN,"&lt;=2000",'Daten Unfälle'!$BI:$BI,"quer",'Daten Unfälle'!$B:$B,'Auswertung HS'!$B28,'Daten Unfälle'!$M:$M,'Auswertung HS'!$C28)</f>
        <v>0</v>
      </c>
      <c r="O168" s="2">
        <f>COUNTIFS('Daten Unfälle'!$BN:$BN,"&gt;2000",'Daten Unfälle'!$BN:$BN,"&lt;=3000",'Daten Unfälle'!$BI:$BI,"quer",'Daten Unfälle'!$B:$B,'Auswertung HS'!$B28,'Daten Unfälle'!$M:$M,'Auswertung HS'!$C28)</f>
        <v>0</v>
      </c>
      <c r="P168" s="2">
        <f>COUNTIFS('Daten Unfälle'!$BN:$BN,"&gt;3000",'Daten Unfälle'!$BN:$BN,"&lt;=4000",'Daten Unfälle'!$BI:$BI,"quer",'Daten Unfälle'!$B:$B,'Auswertung HS'!$B28,'Daten Unfälle'!$M:$M,'Auswertung HS'!$C28)</f>
        <v>0</v>
      </c>
      <c r="Q168" s="2">
        <f>COUNTIFS('Daten Unfälle'!$BN:$BN,"&gt;4000",'Daten Unfälle'!$BN:$BN,"&lt;=5000",'Daten Unfälle'!$BI:$BI,"quer",'Daten Unfälle'!$B:$B,'Auswertung HS'!$B28,'Daten Unfälle'!$M:$M,'Auswertung HS'!$C28)</f>
        <v>0</v>
      </c>
    </row>
    <row r="169" spans="1:17" hidden="1" x14ac:dyDescent="0.25">
      <c r="A169" s="2" t="s">
        <v>21705</v>
      </c>
      <c r="B169" s="84" t="s">
        <v>87</v>
      </c>
      <c r="C169" s="17" t="s">
        <v>2774</v>
      </c>
      <c r="D169" s="2">
        <f>COUNTIFS('Daten Unfälle'!$BN:$BN,"&lt;=100",'Daten Unfälle'!$BI:$BI,"quer",'Daten Unfälle'!$B:$B,'Auswertung HS'!$B29,'Daten Unfälle'!$M:$M,'Auswertung HS'!$C29)</f>
        <v>0</v>
      </c>
      <c r="E169" s="2">
        <f>COUNTIFS('Daten Unfälle'!$BN:$BN,"&gt;100",'Daten Unfälle'!$BN:$BN,"&lt;=200",'Daten Unfälle'!$BI:$BI,"quer",'Daten Unfälle'!$B:$B,'Auswertung HS'!$B29,'Daten Unfälle'!$M:$M,'Auswertung HS'!$C29)</f>
        <v>0</v>
      </c>
      <c r="F169" s="2">
        <f>COUNTIFS('Daten Unfälle'!$BN:$BN,"&gt;200",'Daten Unfälle'!$BN:$BN,"&lt;=300",'Daten Unfälle'!$BI:$BI,"quer",'Daten Unfälle'!$B:$B,'Auswertung HS'!$B29,'Daten Unfälle'!$M:$M,'Auswertung HS'!$C29)</f>
        <v>0</v>
      </c>
      <c r="G169" s="2">
        <f>COUNTIFS('Daten Unfälle'!$BN:$BN,"&gt;300",'Daten Unfälle'!$BN:$BN,"&lt;=400",'Daten Unfälle'!$BI:$BI,"quer",'Daten Unfälle'!$B:$B,'Auswertung HS'!$B29,'Daten Unfälle'!$M:$M,'Auswertung HS'!$C29)</f>
        <v>0</v>
      </c>
      <c r="H169" s="2">
        <f>COUNTIFS('Daten Unfälle'!$BN:$BN,"&gt;400",'Daten Unfälle'!$BN:$BN,"&lt;=500",'Daten Unfälle'!$BI:$BI,"quer",'Daten Unfälle'!$B:$B,'Auswertung HS'!$B29,'Daten Unfälle'!$M:$M,'Auswertung HS'!$C29)</f>
        <v>0</v>
      </c>
      <c r="I169" s="2">
        <f>COUNTIFS('Daten Unfälle'!$BN:$BN,"&gt;500",'Daten Unfälle'!$BN:$BN,"&lt;=600",'Daten Unfälle'!$BI:$BI,"quer",'Daten Unfälle'!$B:$B,'Auswertung HS'!$B29,'Daten Unfälle'!$M:$M,'Auswertung HS'!$C29)</f>
        <v>0</v>
      </c>
      <c r="J169" s="2">
        <f>COUNTIFS('Daten Unfälle'!$BN:$BN,"&gt;600",'Daten Unfälle'!$BN:$BN,"&lt;=700",'Daten Unfälle'!$BI:$BI,"quer",'Daten Unfälle'!$B:$B,'Auswertung HS'!$B29,'Daten Unfälle'!$M:$M,'Auswertung HS'!$C29)</f>
        <v>0</v>
      </c>
      <c r="K169" s="2">
        <f>COUNTIFS('Daten Unfälle'!$BN:$BN,"&gt;700",'Daten Unfälle'!$BN:$BN,"&lt;=800",'Daten Unfälle'!$BI:$BI,"quer",'Daten Unfälle'!$B:$B,'Auswertung HS'!$B29,'Daten Unfälle'!$M:$M,'Auswertung HS'!$C29)</f>
        <v>0</v>
      </c>
      <c r="L169" s="2">
        <f>COUNTIFS('Daten Unfälle'!$BN:$BN,"&gt;800",'Daten Unfälle'!$BN:$BN,"&lt;=900",'Daten Unfälle'!$BI:$BI,"quer",'Daten Unfälle'!$B:$B,'Auswertung HS'!$B29,'Daten Unfälle'!$M:$M,'Auswertung HS'!$C29)</f>
        <v>0</v>
      </c>
      <c r="M169" s="2">
        <f>COUNTIFS('Daten Unfälle'!$BN:$BN,"&gt;900",'Daten Unfälle'!$BN:$BN,"&lt;=1000",'Daten Unfälle'!$BI:$BI,"quer",'Daten Unfälle'!$B:$B,'Auswertung HS'!$B29,'Daten Unfälle'!$M:$M,'Auswertung HS'!$C29)</f>
        <v>0</v>
      </c>
      <c r="N169" s="2">
        <f>COUNTIFS('Daten Unfälle'!$BN:$BN,"&gt;1000",'Daten Unfälle'!$BN:$BN,"&lt;=2000",'Daten Unfälle'!$BI:$BI,"quer",'Daten Unfälle'!$B:$B,'Auswertung HS'!$B29,'Daten Unfälle'!$M:$M,'Auswertung HS'!$C29)</f>
        <v>0</v>
      </c>
      <c r="O169" s="2">
        <f>COUNTIFS('Daten Unfälle'!$BN:$BN,"&gt;2000",'Daten Unfälle'!$BN:$BN,"&lt;=3000",'Daten Unfälle'!$BI:$BI,"quer",'Daten Unfälle'!$B:$B,'Auswertung HS'!$B29,'Daten Unfälle'!$M:$M,'Auswertung HS'!$C29)</f>
        <v>0</v>
      </c>
      <c r="P169" s="2">
        <f>COUNTIFS('Daten Unfälle'!$BN:$BN,"&gt;3000",'Daten Unfälle'!$BN:$BN,"&lt;=4000",'Daten Unfälle'!$BI:$BI,"quer",'Daten Unfälle'!$B:$B,'Auswertung HS'!$B29,'Daten Unfälle'!$M:$M,'Auswertung HS'!$C29)</f>
        <v>0</v>
      </c>
      <c r="Q169" s="2">
        <f>COUNTIFS('Daten Unfälle'!$BN:$BN,"&gt;4000",'Daten Unfälle'!$BN:$BN,"&lt;=5000",'Daten Unfälle'!$BI:$BI,"quer",'Daten Unfälle'!$B:$B,'Auswertung HS'!$B29,'Daten Unfälle'!$M:$M,'Auswertung HS'!$C29)</f>
        <v>0</v>
      </c>
    </row>
    <row r="170" spans="1:17" hidden="1" x14ac:dyDescent="0.25">
      <c r="A170" s="2" t="s">
        <v>21705</v>
      </c>
      <c r="B170" s="84" t="s">
        <v>87</v>
      </c>
      <c r="C170" s="241" t="s">
        <v>1312</v>
      </c>
      <c r="D170" s="2">
        <f>COUNTIFS('Daten Unfälle'!$BN:$BN,"&lt;=100",'Daten Unfälle'!$BI:$BI,"quer",'Daten Unfälle'!$B:$B,'Auswertung HS'!$B30,'Daten Unfälle'!$M:$M,'Auswertung HS'!$C30)</f>
        <v>0</v>
      </c>
      <c r="E170" s="2">
        <f>COUNTIFS('Daten Unfälle'!$BN:$BN,"&gt;100",'Daten Unfälle'!$BN:$BN,"&lt;=200",'Daten Unfälle'!$BI:$BI,"quer",'Daten Unfälle'!$B:$B,'Auswertung HS'!$B30,'Daten Unfälle'!$M:$M,'Auswertung HS'!$C30)</f>
        <v>0</v>
      </c>
      <c r="F170" s="2">
        <f>COUNTIFS('Daten Unfälle'!$BN:$BN,"&gt;200",'Daten Unfälle'!$BN:$BN,"&lt;=300",'Daten Unfälle'!$BI:$BI,"quer",'Daten Unfälle'!$B:$B,'Auswertung HS'!$B30,'Daten Unfälle'!$M:$M,'Auswertung HS'!$C30)</f>
        <v>0</v>
      </c>
      <c r="G170" s="2">
        <f>COUNTIFS('Daten Unfälle'!$BN:$BN,"&gt;300",'Daten Unfälle'!$BN:$BN,"&lt;=400",'Daten Unfälle'!$BI:$BI,"quer",'Daten Unfälle'!$B:$B,'Auswertung HS'!$B30,'Daten Unfälle'!$M:$M,'Auswertung HS'!$C30)</f>
        <v>0</v>
      </c>
      <c r="H170" s="2">
        <f>COUNTIFS('Daten Unfälle'!$BN:$BN,"&gt;400",'Daten Unfälle'!$BN:$BN,"&lt;=500",'Daten Unfälle'!$BI:$BI,"quer",'Daten Unfälle'!$B:$B,'Auswertung HS'!$B30,'Daten Unfälle'!$M:$M,'Auswertung HS'!$C30)</f>
        <v>0</v>
      </c>
      <c r="I170" s="2">
        <f>COUNTIFS('Daten Unfälle'!$BN:$BN,"&gt;500",'Daten Unfälle'!$BN:$BN,"&lt;=600",'Daten Unfälle'!$BI:$BI,"quer",'Daten Unfälle'!$B:$B,'Auswertung HS'!$B30,'Daten Unfälle'!$M:$M,'Auswertung HS'!$C30)</f>
        <v>0</v>
      </c>
      <c r="J170" s="2">
        <f>COUNTIFS('Daten Unfälle'!$BN:$BN,"&gt;600",'Daten Unfälle'!$BN:$BN,"&lt;=700",'Daten Unfälle'!$BI:$BI,"quer",'Daten Unfälle'!$B:$B,'Auswertung HS'!$B30,'Daten Unfälle'!$M:$M,'Auswertung HS'!$C30)</f>
        <v>0</v>
      </c>
      <c r="K170" s="2">
        <f>COUNTIFS('Daten Unfälle'!$BN:$BN,"&gt;700",'Daten Unfälle'!$BN:$BN,"&lt;=800",'Daten Unfälle'!$BI:$BI,"quer",'Daten Unfälle'!$B:$B,'Auswertung HS'!$B30,'Daten Unfälle'!$M:$M,'Auswertung HS'!$C30)</f>
        <v>0</v>
      </c>
      <c r="L170" s="2">
        <f>COUNTIFS('Daten Unfälle'!$BN:$BN,"&gt;800",'Daten Unfälle'!$BN:$BN,"&lt;=900",'Daten Unfälle'!$BI:$BI,"quer",'Daten Unfälle'!$B:$B,'Auswertung HS'!$B30,'Daten Unfälle'!$M:$M,'Auswertung HS'!$C30)</f>
        <v>0</v>
      </c>
      <c r="M170" s="2">
        <f>COUNTIFS('Daten Unfälle'!$BN:$BN,"&gt;900",'Daten Unfälle'!$BN:$BN,"&lt;=1000",'Daten Unfälle'!$BI:$BI,"quer",'Daten Unfälle'!$B:$B,'Auswertung HS'!$B30,'Daten Unfälle'!$M:$M,'Auswertung HS'!$C30)</f>
        <v>0</v>
      </c>
      <c r="N170" s="2">
        <f>COUNTIFS('Daten Unfälle'!$BN:$BN,"&gt;1000",'Daten Unfälle'!$BN:$BN,"&lt;=2000",'Daten Unfälle'!$BI:$BI,"quer",'Daten Unfälle'!$B:$B,'Auswertung HS'!$B30,'Daten Unfälle'!$M:$M,'Auswertung HS'!$C30)</f>
        <v>0</v>
      </c>
      <c r="O170" s="2">
        <f>COUNTIFS('Daten Unfälle'!$BN:$BN,"&gt;2000",'Daten Unfälle'!$BN:$BN,"&lt;=3000",'Daten Unfälle'!$BI:$BI,"quer",'Daten Unfälle'!$B:$B,'Auswertung HS'!$B30,'Daten Unfälle'!$M:$M,'Auswertung HS'!$C30)</f>
        <v>0</v>
      </c>
      <c r="P170" s="2">
        <f>COUNTIFS('Daten Unfälle'!$BN:$BN,"&gt;3000",'Daten Unfälle'!$BN:$BN,"&lt;=4000",'Daten Unfälle'!$BI:$BI,"quer",'Daten Unfälle'!$B:$B,'Auswertung HS'!$B30,'Daten Unfälle'!$M:$M,'Auswertung HS'!$C30)</f>
        <v>0</v>
      </c>
      <c r="Q170" s="2">
        <f>COUNTIFS('Daten Unfälle'!$BN:$BN,"&gt;4000",'Daten Unfälle'!$BN:$BN,"&lt;=5000",'Daten Unfälle'!$BI:$BI,"quer",'Daten Unfälle'!$B:$B,'Auswertung HS'!$B30,'Daten Unfälle'!$M:$M,'Auswertung HS'!$C30)</f>
        <v>0</v>
      </c>
    </row>
    <row r="171" spans="1:17" hidden="1" x14ac:dyDescent="0.25">
      <c r="A171" s="2" t="s">
        <v>21705</v>
      </c>
      <c r="B171" s="84" t="s">
        <v>87</v>
      </c>
      <c r="C171" s="242" t="s">
        <v>2721</v>
      </c>
      <c r="D171" s="2">
        <f>COUNTIFS('Daten Unfälle'!$BN:$BN,"&lt;=100",'Daten Unfälle'!$BI:$BI,"quer",'Daten Unfälle'!$B:$B,'Auswertung HS'!$B31,'Daten Unfälle'!$M:$M,'Auswertung HS'!$C31)</f>
        <v>0</v>
      </c>
      <c r="E171" s="2">
        <f>COUNTIFS('Daten Unfälle'!$BN:$BN,"&gt;100",'Daten Unfälle'!$BN:$BN,"&lt;=200",'Daten Unfälle'!$BI:$BI,"quer",'Daten Unfälle'!$B:$B,'Auswertung HS'!$B31,'Daten Unfälle'!$M:$M,'Auswertung HS'!$C31)</f>
        <v>0</v>
      </c>
      <c r="F171" s="2">
        <f>COUNTIFS('Daten Unfälle'!$BN:$BN,"&gt;200",'Daten Unfälle'!$BN:$BN,"&lt;=300",'Daten Unfälle'!$BI:$BI,"quer",'Daten Unfälle'!$B:$B,'Auswertung HS'!$B31,'Daten Unfälle'!$M:$M,'Auswertung HS'!$C31)</f>
        <v>0</v>
      </c>
      <c r="G171" s="2">
        <f>COUNTIFS('Daten Unfälle'!$BN:$BN,"&gt;300",'Daten Unfälle'!$BN:$BN,"&lt;=400",'Daten Unfälle'!$BI:$BI,"quer",'Daten Unfälle'!$B:$B,'Auswertung HS'!$B31,'Daten Unfälle'!$M:$M,'Auswertung HS'!$C31)</f>
        <v>0</v>
      </c>
      <c r="H171" s="2">
        <f>COUNTIFS('Daten Unfälle'!$BN:$BN,"&gt;400",'Daten Unfälle'!$BN:$BN,"&lt;=500",'Daten Unfälle'!$BI:$BI,"quer",'Daten Unfälle'!$B:$B,'Auswertung HS'!$B31,'Daten Unfälle'!$M:$M,'Auswertung HS'!$C31)</f>
        <v>0</v>
      </c>
      <c r="I171" s="2">
        <f>COUNTIFS('Daten Unfälle'!$BN:$BN,"&gt;500",'Daten Unfälle'!$BN:$BN,"&lt;=600",'Daten Unfälle'!$BI:$BI,"quer",'Daten Unfälle'!$B:$B,'Auswertung HS'!$B31,'Daten Unfälle'!$M:$M,'Auswertung HS'!$C31)</f>
        <v>0</v>
      </c>
      <c r="J171" s="2">
        <f>COUNTIFS('Daten Unfälle'!$BN:$BN,"&gt;600",'Daten Unfälle'!$BN:$BN,"&lt;=700",'Daten Unfälle'!$BI:$BI,"quer",'Daten Unfälle'!$B:$B,'Auswertung HS'!$B31,'Daten Unfälle'!$M:$M,'Auswertung HS'!$C31)</f>
        <v>0</v>
      </c>
      <c r="K171" s="2">
        <f>COUNTIFS('Daten Unfälle'!$BN:$BN,"&gt;700",'Daten Unfälle'!$BN:$BN,"&lt;=800",'Daten Unfälle'!$BI:$BI,"quer",'Daten Unfälle'!$B:$B,'Auswertung HS'!$B31,'Daten Unfälle'!$M:$M,'Auswertung HS'!$C31)</f>
        <v>0</v>
      </c>
      <c r="L171" s="2">
        <f>COUNTIFS('Daten Unfälle'!$BN:$BN,"&gt;800",'Daten Unfälle'!$BN:$BN,"&lt;=900",'Daten Unfälle'!$BI:$BI,"quer",'Daten Unfälle'!$B:$B,'Auswertung HS'!$B31,'Daten Unfälle'!$M:$M,'Auswertung HS'!$C31)</f>
        <v>0</v>
      </c>
      <c r="M171" s="2">
        <f>COUNTIFS('Daten Unfälle'!$BN:$BN,"&gt;900",'Daten Unfälle'!$BN:$BN,"&lt;=1000",'Daten Unfälle'!$BI:$BI,"quer",'Daten Unfälle'!$B:$B,'Auswertung HS'!$B31,'Daten Unfälle'!$M:$M,'Auswertung HS'!$C31)</f>
        <v>0</v>
      </c>
      <c r="N171" s="2">
        <f>COUNTIFS('Daten Unfälle'!$BN:$BN,"&gt;1000",'Daten Unfälle'!$BN:$BN,"&lt;=2000",'Daten Unfälle'!$BI:$BI,"quer",'Daten Unfälle'!$B:$B,'Auswertung HS'!$B31,'Daten Unfälle'!$M:$M,'Auswertung HS'!$C31)</f>
        <v>0</v>
      </c>
      <c r="O171" s="2">
        <f>COUNTIFS('Daten Unfälle'!$BN:$BN,"&gt;2000",'Daten Unfälle'!$BN:$BN,"&lt;=3000",'Daten Unfälle'!$BI:$BI,"quer",'Daten Unfälle'!$B:$B,'Auswertung HS'!$B31,'Daten Unfälle'!$M:$M,'Auswertung HS'!$C31)</f>
        <v>0</v>
      </c>
      <c r="P171" s="2">
        <f>COUNTIFS('Daten Unfälle'!$BN:$BN,"&gt;3000",'Daten Unfälle'!$BN:$BN,"&lt;=4000",'Daten Unfälle'!$BI:$BI,"quer",'Daten Unfälle'!$B:$B,'Auswertung HS'!$B31,'Daten Unfälle'!$M:$M,'Auswertung HS'!$C31)</f>
        <v>0</v>
      </c>
      <c r="Q171" s="2">
        <f>COUNTIFS('Daten Unfälle'!$BN:$BN,"&gt;4000",'Daten Unfälle'!$BN:$BN,"&lt;=5000",'Daten Unfälle'!$BI:$BI,"quer",'Daten Unfälle'!$B:$B,'Auswertung HS'!$B31,'Daten Unfälle'!$M:$M,'Auswertung HS'!$C31)</f>
        <v>0</v>
      </c>
    </row>
    <row r="172" spans="1:17" hidden="1" x14ac:dyDescent="0.25">
      <c r="A172" s="2" t="s">
        <v>21705</v>
      </c>
      <c r="B172" s="84" t="s">
        <v>87</v>
      </c>
      <c r="C172" s="242" t="s">
        <v>21534</v>
      </c>
      <c r="D172" s="2">
        <f>COUNTIFS('Daten Unfälle'!$BN:$BN,"&lt;=100",'Daten Unfälle'!$BI:$BI,"quer",'Daten Unfälle'!$B:$B,'Auswertung HS'!$B32)</f>
        <v>1</v>
      </c>
      <c r="E172" s="2">
        <f>COUNTIFS('Daten Unfälle'!$BN:$BN,"&gt;100",'Daten Unfälle'!$BN:$BN,"&lt;=200",'Daten Unfälle'!$BI:$BI,"quer",'Daten Unfälle'!$B:$B,'Auswertung HS'!$B32)</f>
        <v>0</v>
      </c>
      <c r="F172" s="2">
        <f>COUNTIFS('Daten Unfälle'!$BN:$BN,"&gt;200",'Daten Unfälle'!$BN:$BN,"&lt;=300",'Daten Unfälle'!$BI:$BI,"quer",'Daten Unfälle'!$B:$B,'Auswertung HS'!$B32)</f>
        <v>2</v>
      </c>
      <c r="G172" s="2">
        <f>COUNTIFS('Daten Unfälle'!$BN:$BN,"&gt;300",'Daten Unfälle'!$BN:$BN,"&lt;=400",'Daten Unfälle'!$BI:$BI,"quer",'Daten Unfälle'!$B:$B,'Auswertung HS'!$B32)</f>
        <v>1</v>
      </c>
      <c r="H172" s="2">
        <f>COUNTIFS('Daten Unfälle'!$BN:$BN,"&gt;400",'Daten Unfälle'!$BN:$BN,"&lt;=500",'Daten Unfälle'!$BI:$BI,"quer",'Daten Unfälle'!$B:$B,'Auswertung HS'!$B32)</f>
        <v>2</v>
      </c>
      <c r="I172" s="2">
        <f>COUNTIFS('Daten Unfälle'!$BN:$BN,"&gt;500",'Daten Unfälle'!$BN:$BN,"&lt;=600",'Daten Unfälle'!$BI:$BI,"quer",'Daten Unfälle'!$B:$B,'Auswertung HS'!$B32)</f>
        <v>2</v>
      </c>
      <c r="J172" s="2">
        <f>COUNTIFS('Daten Unfälle'!$BN:$BN,"&gt;600",'Daten Unfälle'!$BN:$BN,"&lt;=700",'Daten Unfälle'!$BI:$BI,"quer",'Daten Unfälle'!$B:$B,'Auswertung HS'!$B32)</f>
        <v>0</v>
      </c>
      <c r="K172" s="2">
        <f>COUNTIFS('Daten Unfälle'!$BN:$BN,"&gt;700",'Daten Unfälle'!$BN:$BN,"&lt;=800",'Daten Unfälle'!$BI:$BI,"quer",'Daten Unfälle'!$B:$B,'Auswertung HS'!$B32)</f>
        <v>2</v>
      </c>
      <c r="L172" s="2">
        <f>COUNTIFS('Daten Unfälle'!$BN:$BN,"&gt;800",'Daten Unfälle'!$BN:$BN,"&lt;=900",'Daten Unfälle'!$BI:$BI,"quer",'Daten Unfälle'!$B:$B,'Auswertung HS'!$B32)</f>
        <v>1</v>
      </c>
      <c r="M172" s="2">
        <f>COUNTIFS('Daten Unfälle'!$BN:$BN,"&gt;900",'Daten Unfälle'!$BN:$BN,"&lt;=1000",'Daten Unfälle'!$BI:$BI,"quer",'Daten Unfälle'!$B:$B,'Auswertung HS'!$B32)</f>
        <v>1</v>
      </c>
      <c r="N172" s="2">
        <f>COUNTIFS('Daten Unfälle'!$BN:$BN,"&gt;1000",'Daten Unfälle'!$BN:$BN,"&lt;=2000",'Daten Unfälle'!$BI:$BI,"quer",'Daten Unfälle'!$B:$B,'Auswertung HS'!$B32)</f>
        <v>3</v>
      </c>
      <c r="O172" s="2">
        <f>COUNTIFS('Daten Unfälle'!$BN:$BN,"&gt;2000",'Daten Unfälle'!$BN:$BN,"&lt;=3000",'Daten Unfälle'!$BI:$BI,"quer",'Daten Unfälle'!$B:$B,'Auswertung HS'!$B32)</f>
        <v>0</v>
      </c>
      <c r="P172" s="2">
        <f>COUNTIFS('Daten Unfälle'!$BN:$BN,"&gt;3000",'Daten Unfälle'!$BN:$BN,"&lt;=4000",'Daten Unfälle'!$BI:$BI,"quer",'Daten Unfälle'!$B:$B,'Auswertung HS'!$B32)</f>
        <v>0</v>
      </c>
      <c r="Q172" s="2">
        <f>COUNTIFS('Daten Unfälle'!$BN:$BN,"&gt;4000",'Daten Unfälle'!$BN:$BN,"&lt;=5000",'Daten Unfälle'!$BI:$BI,"quer",'Daten Unfälle'!$B:$B,'Auswertung HS'!$B32)</f>
        <v>0</v>
      </c>
    </row>
    <row r="173" spans="1:17" hidden="1" x14ac:dyDescent="0.25">
      <c r="A173" s="2" t="s">
        <v>21705</v>
      </c>
      <c r="B173" s="84" t="s">
        <v>190</v>
      </c>
      <c r="C173" s="2" t="s">
        <v>74</v>
      </c>
      <c r="D173" s="2">
        <f>COUNTIFS('Daten Unfälle'!$BN:$BN,"&lt;=100",'Daten Unfälle'!$BI:$BI,"quer",'Daten Unfälle'!$B:$B,'Auswertung HS'!$B33,'Daten Unfälle'!$M:$M,'Auswertung HS'!$C33)</f>
        <v>1</v>
      </c>
      <c r="E173" s="2">
        <f>COUNTIFS('Daten Unfälle'!$BN:$BN,"&gt;100",'Daten Unfälle'!$BN:$BN,"&lt;=200",'Daten Unfälle'!$BI:$BI,"quer",'Daten Unfälle'!$B:$B,'Auswertung HS'!$B33,'Daten Unfälle'!$M:$M,'Auswertung HS'!$C33)</f>
        <v>0</v>
      </c>
      <c r="F173" s="2">
        <f>COUNTIFS('Daten Unfälle'!$BN:$BN,"&gt;200",'Daten Unfälle'!$BN:$BN,"&lt;=300",'Daten Unfälle'!$BI:$BI,"quer",'Daten Unfälle'!$B:$B,'Auswertung HS'!$B33,'Daten Unfälle'!$M:$M,'Auswertung HS'!$C33)</f>
        <v>0</v>
      </c>
      <c r="G173" s="2">
        <f>COUNTIFS('Daten Unfälle'!$BN:$BN,"&gt;300",'Daten Unfälle'!$BN:$BN,"&lt;=400",'Daten Unfälle'!$BI:$BI,"quer",'Daten Unfälle'!$B:$B,'Auswertung HS'!$B33,'Daten Unfälle'!$M:$M,'Auswertung HS'!$C33)</f>
        <v>0</v>
      </c>
      <c r="H173" s="2">
        <f>COUNTIFS('Daten Unfälle'!$BN:$BN,"&gt;400",'Daten Unfälle'!$BN:$BN,"&lt;=500",'Daten Unfälle'!$BI:$BI,"quer",'Daten Unfälle'!$B:$B,'Auswertung HS'!$B33,'Daten Unfälle'!$M:$M,'Auswertung HS'!$C33)</f>
        <v>0</v>
      </c>
      <c r="I173" s="2">
        <f>COUNTIFS('Daten Unfälle'!$BN:$BN,"&gt;500",'Daten Unfälle'!$BN:$BN,"&lt;=600",'Daten Unfälle'!$BI:$BI,"quer",'Daten Unfälle'!$B:$B,'Auswertung HS'!$B33,'Daten Unfälle'!$M:$M,'Auswertung HS'!$C33)</f>
        <v>0</v>
      </c>
      <c r="J173" s="2">
        <f>COUNTIFS('Daten Unfälle'!$BN:$BN,"&gt;600",'Daten Unfälle'!$BN:$BN,"&lt;=700",'Daten Unfälle'!$BI:$BI,"quer",'Daten Unfälle'!$B:$B,'Auswertung HS'!$B33,'Daten Unfälle'!$M:$M,'Auswertung HS'!$C33)</f>
        <v>0</v>
      </c>
      <c r="K173" s="2">
        <f>COUNTIFS('Daten Unfälle'!$BN:$BN,"&gt;700",'Daten Unfälle'!$BN:$BN,"&lt;=800",'Daten Unfälle'!$BI:$BI,"quer",'Daten Unfälle'!$B:$B,'Auswertung HS'!$B33,'Daten Unfälle'!$M:$M,'Auswertung HS'!$C33)</f>
        <v>0</v>
      </c>
      <c r="L173" s="2">
        <f>COUNTIFS('Daten Unfälle'!$BN:$BN,"&gt;800",'Daten Unfälle'!$BN:$BN,"&lt;=900",'Daten Unfälle'!$BI:$BI,"quer",'Daten Unfälle'!$B:$B,'Auswertung HS'!$B33,'Daten Unfälle'!$M:$M,'Auswertung HS'!$C33)</f>
        <v>0</v>
      </c>
      <c r="M173" s="2">
        <f>COUNTIFS('Daten Unfälle'!$BN:$BN,"&gt;900",'Daten Unfälle'!$BN:$BN,"&lt;=1000",'Daten Unfälle'!$BI:$BI,"quer",'Daten Unfälle'!$B:$B,'Auswertung HS'!$B33,'Daten Unfälle'!$M:$M,'Auswertung HS'!$C33)</f>
        <v>0</v>
      </c>
      <c r="N173" s="2">
        <f>COUNTIFS('Daten Unfälle'!$BN:$BN,"&gt;1000",'Daten Unfälle'!$BN:$BN,"&lt;=2000",'Daten Unfälle'!$BI:$BI,"quer",'Daten Unfälle'!$B:$B,'Auswertung HS'!$B33,'Daten Unfälle'!$M:$M,'Auswertung HS'!$C33)</f>
        <v>1</v>
      </c>
      <c r="O173" s="2">
        <f>COUNTIFS('Daten Unfälle'!$BN:$BN,"&gt;2000",'Daten Unfälle'!$BN:$BN,"&lt;=3000",'Daten Unfälle'!$BI:$BI,"quer",'Daten Unfälle'!$B:$B,'Auswertung HS'!$B33,'Daten Unfälle'!$M:$M,'Auswertung HS'!$C33)</f>
        <v>0</v>
      </c>
      <c r="P173" s="2">
        <f>COUNTIFS('Daten Unfälle'!$BN:$BN,"&gt;3000",'Daten Unfälle'!$BN:$BN,"&lt;=4000",'Daten Unfälle'!$BI:$BI,"quer",'Daten Unfälle'!$B:$B,'Auswertung HS'!$B33,'Daten Unfälle'!$M:$M,'Auswertung HS'!$C33)</f>
        <v>0</v>
      </c>
      <c r="Q173" s="2">
        <f>COUNTIFS('Daten Unfälle'!$BN:$BN,"&gt;4000",'Daten Unfälle'!$BN:$BN,"&lt;=5000",'Daten Unfälle'!$BI:$BI,"quer",'Daten Unfälle'!$B:$B,'Auswertung HS'!$B33,'Daten Unfälle'!$M:$M,'Auswertung HS'!$C33)</f>
        <v>0</v>
      </c>
    </row>
    <row r="174" spans="1:17" hidden="1" x14ac:dyDescent="0.25">
      <c r="A174" s="2" t="s">
        <v>21705</v>
      </c>
      <c r="B174" s="84" t="s">
        <v>190</v>
      </c>
      <c r="C174" s="2" t="s">
        <v>100</v>
      </c>
      <c r="D174" s="2">
        <f>COUNTIFS('Daten Unfälle'!$BN:$BN,"&lt;=100",'Daten Unfälle'!$BI:$BI,"quer",'Daten Unfälle'!$B:$B,'Auswertung HS'!$B34,'Daten Unfälle'!$M:$M,'Auswertung HS'!$C34)</f>
        <v>0</v>
      </c>
      <c r="E174" s="2">
        <f>COUNTIFS('Daten Unfälle'!$BN:$BN,"&gt;100",'Daten Unfälle'!$BN:$BN,"&lt;=200",'Daten Unfälle'!$BI:$BI,"quer",'Daten Unfälle'!$B:$B,'Auswertung HS'!$B34,'Daten Unfälle'!$M:$M,'Auswertung HS'!$C34)</f>
        <v>0</v>
      </c>
      <c r="F174" s="2">
        <f>COUNTIFS('Daten Unfälle'!$BN:$BN,"&gt;200",'Daten Unfälle'!$BN:$BN,"&lt;=300",'Daten Unfälle'!$BI:$BI,"quer",'Daten Unfälle'!$B:$B,'Auswertung HS'!$B34,'Daten Unfälle'!$M:$M,'Auswertung HS'!$C34)</f>
        <v>0</v>
      </c>
      <c r="G174" s="2">
        <f>COUNTIFS('Daten Unfälle'!$BN:$BN,"&gt;300",'Daten Unfälle'!$BN:$BN,"&lt;=400",'Daten Unfälle'!$BI:$BI,"quer",'Daten Unfälle'!$B:$B,'Auswertung HS'!$B34,'Daten Unfälle'!$M:$M,'Auswertung HS'!$C34)</f>
        <v>0</v>
      </c>
      <c r="H174" s="2">
        <f>COUNTIFS('Daten Unfälle'!$BN:$BN,"&gt;400",'Daten Unfälle'!$BN:$BN,"&lt;=500",'Daten Unfälle'!$BI:$BI,"quer",'Daten Unfälle'!$B:$B,'Auswertung HS'!$B34,'Daten Unfälle'!$M:$M,'Auswertung HS'!$C34)</f>
        <v>0</v>
      </c>
      <c r="I174" s="2">
        <f>COUNTIFS('Daten Unfälle'!$BN:$BN,"&gt;500",'Daten Unfälle'!$BN:$BN,"&lt;=600",'Daten Unfälle'!$BI:$BI,"quer",'Daten Unfälle'!$B:$B,'Auswertung HS'!$B34,'Daten Unfälle'!$M:$M,'Auswertung HS'!$C34)</f>
        <v>0</v>
      </c>
      <c r="J174" s="2">
        <f>COUNTIFS('Daten Unfälle'!$BN:$BN,"&gt;600",'Daten Unfälle'!$BN:$BN,"&lt;=700",'Daten Unfälle'!$BI:$BI,"quer",'Daten Unfälle'!$B:$B,'Auswertung HS'!$B34,'Daten Unfälle'!$M:$M,'Auswertung HS'!$C34)</f>
        <v>0</v>
      </c>
      <c r="K174" s="2">
        <f>COUNTIFS('Daten Unfälle'!$BN:$BN,"&gt;700",'Daten Unfälle'!$BN:$BN,"&lt;=800",'Daten Unfälle'!$BI:$BI,"quer",'Daten Unfälle'!$B:$B,'Auswertung HS'!$B34,'Daten Unfälle'!$M:$M,'Auswertung HS'!$C34)</f>
        <v>0</v>
      </c>
      <c r="L174" s="2">
        <f>COUNTIFS('Daten Unfälle'!$BN:$BN,"&gt;800",'Daten Unfälle'!$BN:$BN,"&lt;=900",'Daten Unfälle'!$BI:$BI,"quer",'Daten Unfälle'!$B:$B,'Auswertung HS'!$B34,'Daten Unfälle'!$M:$M,'Auswertung HS'!$C34)</f>
        <v>0</v>
      </c>
      <c r="M174" s="2">
        <f>COUNTIFS('Daten Unfälle'!$BN:$BN,"&gt;900",'Daten Unfälle'!$BN:$BN,"&lt;=1000",'Daten Unfälle'!$BI:$BI,"quer",'Daten Unfälle'!$B:$B,'Auswertung HS'!$B34,'Daten Unfälle'!$M:$M,'Auswertung HS'!$C34)</f>
        <v>0</v>
      </c>
      <c r="N174" s="2">
        <f>COUNTIFS('Daten Unfälle'!$BN:$BN,"&gt;1000",'Daten Unfälle'!$BN:$BN,"&lt;=2000",'Daten Unfälle'!$BI:$BI,"quer",'Daten Unfälle'!$B:$B,'Auswertung HS'!$B34,'Daten Unfälle'!$M:$M,'Auswertung HS'!$C34)</f>
        <v>0</v>
      </c>
      <c r="O174" s="2">
        <f>COUNTIFS('Daten Unfälle'!$BN:$BN,"&gt;2000",'Daten Unfälle'!$BN:$BN,"&lt;=3000",'Daten Unfälle'!$BI:$BI,"quer",'Daten Unfälle'!$B:$B,'Auswertung HS'!$B34,'Daten Unfälle'!$M:$M,'Auswertung HS'!$C34)</f>
        <v>0</v>
      </c>
      <c r="P174" s="2">
        <f>COUNTIFS('Daten Unfälle'!$BN:$BN,"&gt;3000",'Daten Unfälle'!$BN:$BN,"&lt;=4000",'Daten Unfälle'!$BI:$BI,"quer",'Daten Unfälle'!$B:$B,'Auswertung HS'!$B34,'Daten Unfälle'!$M:$M,'Auswertung HS'!$C34)</f>
        <v>0</v>
      </c>
      <c r="Q174" s="2">
        <f>COUNTIFS('Daten Unfälle'!$BN:$BN,"&gt;4000",'Daten Unfälle'!$BN:$BN,"&lt;=5000",'Daten Unfälle'!$BI:$BI,"quer",'Daten Unfälle'!$B:$B,'Auswertung HS'!$B34,'Daten Unfälle'!$M:$M,'Auswertung HS'!$C34)</f>
        <v>0</v>
      </c>
    </row>
    <row r="175" spans="1:17" hidden="1" x14ac:dyDescent="0.25">
      <c r="A175" s="2" t="s">
        <v>21705</v>
      </c>
      <c r="B175" s="84" t="s">
        <v>190</v>
      </c>
      <c r="C175" s="2" t="s">
        <v>115</v>
      </c>
      <c r="D175" s="2">
        <f>COUNTIFS('Daten Unfälle'!$BN:$BN,"&lt;=100",'Daten Unfälle'!$BI:$BI,"quer",'Daten Unfälle'!$B:$B,'Auswertung HS'!$B35,'Daten Unfälle'!$M:$M,'Auswertung HS'!$C35)</f>
        <v>0</v>
      </c>
      <c r="E175" s="2">
        <f>COUNTIFS('Daten Unfälle'!$BN:$BN,"&gt;100",'Daten Unfälle'!$BN:$BN,"&lt;=200",'Daten Unfälle'!$BI:$BI,"quer",'Daten Unfälle'!$B:$B,'Auswertung HS'!$B35,'Daten Unfälle'!$M:$M,'Auswertung HS'!$C35)</f>
        <v>0</v>
      </c>
      <c r="F175" s="2">
        <f>COUNTIFS('Daten Unfälle'!$BN:$BN,"&gt;200",'Daten Unfälle'!$BN:$BN,"&lt;=300",'Daten Unfälle'!$BI:$BI,"quer",'Daten Unfälle'!$B:$B,'Auswertung HS'!$B35,'Daten Unfälle'!$M:$M,'Auswertung HS'!$C35)</f>
        <v>0</v>
      </c>
      <c r="G175" s="2">
        <f>COUNTIFS('Daten Unfälle'!$BN:$BN,"&gt;300",'Daten Unfälle'!$BN:$BN,"&lt;=400",'Daten Unfälle'!$BI:$BI,"quer",'Daten Unfälle'!$B:$B,'Auswertung HS'!$B35,'Daten Unfälle'!$M:$M,'Auswertung HS'!$C35)</f>
        <v>0</v>
      </c>
      <c r="H175" s="2">
        <f>COUNTIFS('Daten Unfälle'!$BN:$BN,"&gt;400",'Daten Unfälle'!$BN:$BN,"&lt;=500",'Daten Unfälle'!$BI:$BI,"quer",'Daten Unfälle'!$B:$B,'Auswertung HS'!$B35,'Daten Unfälle'!$M:$M,'Auswertung HS'!$C35)</f>
        <v>0</v>
      </c>
      <c r="I175" s="2">
        <f>COUNTIFS('Daten Unfälle'!$BN:$BN,"&gt;500",'Daten Unfälle'!$BN:$BN,"&lt;=600",'Daten Unfälle'!$BI:$BI,"quer",'Daten Unfälle'!$B:$B,'Auswertung HS'!$B35,'Daten Unfälle'!$M:$M,'Auswertung HS'!$C35)</f>
        <v>0</v>
      </c>
      <c r="J175" s="2">
        <f>COUNTIFS('Daten Unfälle'!$BN:$BN,"&gt;600",'Daten Unfälle'!$BN:$BN,"&lt;=700",'Daten Unfälle'!$BI:$BI,"quer",'Daten Unfälle'!$B:$B,'Auswertung HS'!$B35,'Daten Unfälle'!$M:$M,'Auswertung HS'!$C35)</f>
        <v>0</v>
      </c>
      <c r="K175" s="2">
        <f>COUNTIFS('Daten Unfälle'!$BN:$BN,"&gt;700",'Daten Unfälle'!$BN:$BN,"&lt;=800",'Daten Unfälle'!$BI:$BI,"quer",'Daten Unfälle'!$B:$B,'Auswertung HS'!$B35,'Daten Unfälle'!$M:$M,'Auswertung HS'!$C35)</f>
        <v>0</v>
      </c>
      <c r="L175" s="2">
        <f>COUNTIFS('Daten Unfälle'!$BN:$BN,"&gt;800",'Daten Unfälle'!$BN:$BN,"&lt;=900",'Daten Unfälle'!$BI:$BI,"quer",'Daten Unfälle'!$B:$B,'Auswertung HS'!$B35,'Daten Unfälle'!$M:$M,'Auswertung HS'!$C35)</f>
        <v>0</v>
      </c>
      <c r="M175" s="2">
        <f>COUNTIFS('Daten Unfälle'!$BN:$BN,"&gt;900",'Daten Unfälle'!$BN:$BN,"&lt;=1000",'Daten Unfälle'!$BI:$BI,"quer",'Daten Unfälle'!$B:$B,'Auswertung HS'!$B35,'Daten Unfälle'!$M:$M,'Auswertung HS'!$C35)</f>
        <v>0</v>
      </c>
      <c r="N175" s="2">
        <f>COUNTIFS('Daten Unfälle'!$BN:$BN,"&gt;1000",'Daten Unfälle'!$BN:$BN,"&lt;=2000",'Daten Unfälle'!$BI:$BI,"quer",'Daten Unfälle'!$B:$B,'Auswertung HS'!$B35,'Daten Unfälle'!$M:$M,'Auswertung HS'!$C35)</f>
        <v>0</v>
      </c>
      <c r="O175" s="2">
        <f>COUNTIFS('Daten Unfälle'!$BN:$BN,"&gt;2000",'Daten Unfälle'!$BN:$BN,"&lt;=3000",'Daten Unfälle'!$BI:$BI,"quer",'Daten Unfälle'!$B:$B,'Auswertung HS'!$B35,'Daten Unfälle'!$M:$M,'Auswertung HS'!$C35)</f>
        <v>0</v>
      </c>
      <c r="P175" s="2">
        <f>COUNTIFS('Daten Unfälle'!$BN:$BN,"&gt;3000",'Daten Unfälle'!$BN:$BN,"&lt;=4000",'Daten Unfälle'!$BI:$BI,"quer",'Daten Unfälle'!$B:$B,'Auswertung HS'!$B35,'Daten Unfälle'!$M:$M,'Auswertung HS'!$C35)</f>
        <v>0</v>
      </c>
      <c r="Q175" s="2">
        <f>COUNTIFS('Daten Unfälle'!$BN:$BN,"&gt;4000",'Daten Unfälle'!$BN:$BN,"&lt;=5000",'Daten Unfälle'!$BI:$BI,"quer",'Daten Unfälle'!$B:$B,'Auswertung HS'!$B35,'Daten Unfälle'!$M:$M,'Auswertung HS'!$C35)</f>
        <v>0</v>
      </c>
    </row>
    <row r="176" spans="1:17" hidden="1" x14ac:dyDescent="0.25">
      <c r="A176" s="2" t="s">
        <v>21705</v>
      </c>
      <c r="B176" s="84" t="s">
        <v>190</v>
      </c>
      <c r="C176" s="2" t="s">
        <v>208</v>
      </c>
      <c r="D176" s="2">
        <f>COUNTIFS('Daten Unfälle'!$BN:$BN,"&lt;=100",'Daten Unfälle'!$BI:$BI,"quer",'Daten Unfälle'!$B:$B,'Auswertung HS'!$B36,'Daten Unfälle'!$M:$M,'Auswertung HS'!$C36)</f>
        <v>0</v>
      </c>
      <c r="E176" s="2">
        <f>COUNTIFS('Daten Unfälle'!$BN:$BN,"&gt;100",'Daten Unfälle'!$BN:$BN,"&lt;=200",'Daten Unfälle'!$BI:$BI,"quer",'Daten Unfälle'!$B:$B,'Auswertung HS'!$B36,'Daten Unfälle'!$M:$M,'Auswertung HS'!$C36)</f>
        <v>0</v>
      </c>
      <c r="F176" s="2">
        <f>COUNTIFS('Daten Unfälle'!$BN:$BN,"&gt;200",'Daten Unfälle'!$BN:$BN,"&lt;=300",'Daten Unfälle'!$BI:$BI,"quer",'Daten Unfälle'!$B:$B,'Auswertung HS'!$B36,'Daten Unfälle'!$M:$M,'Auswertung HS'!$C36)</f>
        <v>0</v>
      </c>
      <c r="G176" s="2">
        <f>COUNTIFS('Daten Unfälle'!$BN:$BN,"&gt;300",'Daten Unfälle'!$BN:$BN,"&lt;=400",'Daten Unfälle'!$BI:$BI,"quer",'Daten Unfälle'!$B:$B,'Auswertung HS'!$B36,'Daten Unfälle'!$M:$M,'Auswertung HS'!$C36)</f>
        <v>0</v>
      </c>
      <c r="H176" s="2">
        <f>COUNTIFS('Daten Unfälle'!$BN:$BN,"&gt;400",'Daten Unfälle'!$BN:$BN,"&lt;=500",'Daten Unfälle'!$BI:$BI,"quer",'Daten Unfälle'!$B:$B,'Auswertung HS'!$B36,'Daten Unfälle'!$M:$M,'Auswertung HS'!$C36)</f>
        <v>0</v>
      </c>
      <c r="I176" s="2">
        <f>COUNTIFS('Daten Unfälle'!$BN:$BN,"&gt;500",'Daten Unfälle'!$BN:$BN,"&lt;=600",'Daten Unfälle'!$BI:$BI,"quer",'Daten Unfälle'!$B:$B,'Auswertung HS'!$B36,'Daten Unfälle'!$M:$M,'Auswertung HS'!$C36)</f>
        <v>0</v>
      </c>
      <c r="J176" s="2">
        <f>COUNTIFS('Daten Unfälle'!$BN:$BN,"&gt;600",'Daten Unfälle'!$BN:$BN,"&lt;=700",'Daten Unfälle'!$BI:$BI,"quer",'Daten Unfälle'!$B:$B,'Auswertung HS'!$B36,'Daten Unfälle'!$M:$M,'Auswertung HS'!$C36)</f>
        <v>0</v>
      </c>
      <c r="K176" s="2">
        <f>COUNTIFS('Daten Unfälle'!$BN:$BN,"&gt;700",'Daten Unfälle'!$BN:$BN,"&lt;=800",'Daten Unfälle'!$BI:$BI,"quer",'Daten Unfälle'!$B:$B,'Auswertung HS'!$B36,'Daten Unfälle'!$M:$M,'Auswertung HS'!$C36)</f>
        <v>0</v>
      </c>
      <c r="L176" s="2">
        <f>COUNTIFS('Daten Unfälle'!$BN:$BN,"&gt;800",'Daten Unfälle'!$BN:$BN,"&lt;=900",'Daten Unfälle'!$BI:$BI,"quer",'Daten Unfälle'!$B:$B,'Auswertung HS'!$B36,'Daten Unfälle'!$M:$M,'Auswertung HS'!$C36)</f>
        <v>0</v>
      </c>
      <c r="M176" s="2">
        <f>COUNTIFS('Daten Unfälle'!$BN:$BN,"&gt;900",'Daten Unfälle'!$BN:$BN,"&lt;=1000",'Daten Unfälle'!$BI:$BI,"quer",'Daten Unfälle'!$B:$B,'Auswertung HS'!$B36,'Daten Unfälle'!$M:$M,'Auswertung HS'!$C36)</f>
        <v>0</v>
      </c>
      <c r="N176" s="2">
        <f>COUNTIFS('Daten Unfälle'!$BN:$BN,"&gt;1000",'Daten Unfälle'!$BN:$BN,"&lt;=2000",'Daten Unfälle'!$BI:$BI,"quer",'Daten Unfälle'!$B:$B,'Auswertung HS'!$B36,'Daten Unfälle'!$M:$M,'Auswertung HS'!$C36)</f>
        <v>0</v>
      </c>
      <c r="O176" s="2">
        <f>COUNTIFS('Daten Unfälle'!$BN:$BN,"&gt;2000",'Daten Unfälle'!$BN:$BN,"&lt;=3000",'Daten Unfälle'!$BI:$BI,"quer",'Daten Unfälle'!$B:$B,'Auswertung HS'!$B36,'Daten Unfälle'!$M:$M,'Auswertung HS'!$C36)</f>
        <v>0</v>
      </c>
      <c r="P176" s="2">
        <f>COUNTIFS('Daten Unfälle'!$BN:$BN,"&gt;3000",'Daten Unfälle'!$BN:$BN,"&lt;=4000",'Daten Unfälle'!$BI:$BI,"quer",'Daten Unfälle'!$B:$B,'Auswertung HS'!$B36,'Daten Unfälle'!$M:$M,'Auswertung HS'!$C36)</f>
        <v>0</v>
      </c>
      <c r="Q176" s="2">
        <f>COUNTIFS('Daten Unfälle'!$BN:$BN,"&gt;4000",'Daten Unfälle'!$BN:$BN,"&lt;=5000",'Daten Unfälle'!$BI:$BI,"quer",'Daten Unfälle'!$B:$B,'Auswertung HS'!$B36,'Daten Unfälle'!$M:$M,'Auswertung HS'!$C36)</f>
        <v>0</v>
      </c>
    </row>
    <row r="177" spans="1:17" hidden="1" x14ac:dyDescent="0.25">
      <c r="A177" s="2" t="s">
        <v>21705</v>
      </c>
      <c r="B177" s="84" t="s">
        <v>190</v>
      </c>
      <c r="C177" s="2" t="s">
        <v>354</v>
      </c>
      <c r="D177" s="2">
        <f>COUNTIFS('Daten Unfälle'!$BN:$BN,"&lt;=100",'Daten Unfälle'!$BI:$BI,"quer",'Daten Unfälle'!$B:$B,'Auswertung HS'!$B37,'Daten Unfälle'!$M:$M,'Auswertung HS'!$C37)</f>
        <v>0</v>
      </c>
      <c r="E177" s="2">
        <f>COUNTIFS('Daten Unfälle'!$BN:$BN,"&gt;100",'Daten Unfälle'!$BN:$BN,"&lt;=200",'Daten Unfälle'!$BI:$BI,"quer",'Daten Unfälle'!$B:$B,'Auswertung HS'!$B37,'Daten Unfälle'!$M:$M,'Auswertung HS'!$C37)</f>
        <v>0</v>
      </c>
      <c r="F177" s="2">
        <f>COUNTIFS('Daten Unfälle'!$BN:$BN,"&gt;200",'Daten Unfälle'!$BN:$BN,"&lt;=300",'Daten Unfälle'!$BI:$BI,"quer",'Daten Unfälle'!$B:$B,'Auswertung HS'!$B37,'Daten Unfälle'!$M:$M,'Auswertung HS'!$C37)</f>
        <v>0</v>
      </c>
      <c r="G177" s="2">
        <f>COUNTIFS('Daten Unfälle'!$BN:$BN,"&gt;300",'Daten Unfälle'!$BN:$BN,"&lt;=400",'Daten Unfälle'!$BI:$BI,"quer",'Daten Unfälle'!$B:$B,'Auswertung HS'!$B37,'Daten Unfälle'!$M:$M,'Auswertung HS'!$C37)</f>
        <v>0</v>
      </c>
      <c r="H177" s="2">
        <f>COUNTIFS('Daten Unfälle'!$BN:$BN,"&gt;400",'Daten Unfälle'!$BN:$BN,"&lt;=500",'Daten Unfälle'!$BI:$BI,"quer",'Daten Unfälle'!$B:$B,'Auswertung HS'!$B37,'Daten Unfälle'!$M:$M,'Auswertung HS'!$C37)</f>
        <v>0</v>
      </c>
      <c r="I177" s="2">
        <f>COUNTIFS('Daten Unfälle'!$BN:$BN,"&gt;500",'Daten Unfälle'!$BN:$BN,"&lt;=600",'Daten Unfälle'!$BI:$BI,"quer",'Daten Unfälle'!$B:$B,'Auswertung HS'!$B37,'Daten Unfälle'!$M:$M,'Auswertung HS'!$C37)</f>
        <v>0</v>
      </c>
      <c r="J177" s="2">
        <f>COUNTIFS('Daten Unfälle'!$BN:$BN,"&gt;600",'Daten Unfälle'!$BN:$BN,"&lt;=700",'Daten Unfälle'!$BI:$BI,"quer",'Daten Unfälle'!$B:$B,'Auswertung HS'!$B37,'Daten Unfälle'!$M:$M,'Auswertung HS'!$C37)</f>
        <v>0</v>
      </c>
      <c r="K177" s="2">
        <f>COUNTIFS('Daten Unfälle'!$BN:$BN,"&gt;700",'Daten Unfälle'!$BN:$BN,"&lt;=800",'Daten Unfälle'!$BI:$BI,"quer",'Daten Unfälle'!$B:$B,'Auswertung HS'!$B37,'Daten Unfälle'!$M:$M,'Auswertung HS'!$C37)</f>
        <v>0</v>
      </c>
      <c r="L177" s="2">
        <f>COUNTIFS('Daten Unfälle'!$BN:$BN,"&gt;800",'Daten Unfälle'!$BN:$BN,"&lt;=900",'Daten Unfälle'!$BI:$BI,"quer",'Daten Unfälle'!$B:$B,'Auswertung HS'!$B37,'Daten Unfälle'!$M:$M,'Auswertung HS'!$C37)</f>
        <v>0</v>
      </c>
      <c r="M177" s="2">
        <f>COUNTIFS('Daten Unfälle'!$BN:$BN,"&gt;900",'Daten Unfälle'!$BN:$BN,"&lt;=1000",'Daten Unfälle'!$BI:$BI,"quer",'Daten Unfälle'!$B:$B,'Auswertung HS'!$B37,'Daten Unfälle'!$M:$M,'Auswertung HS'!$C37)</f>
        <v>0</v>
      </c>
      <c r="N177" s="2">
        <f>COUNTIFS('Daten Unfälle'!$BN:$BN,"&gt;1000",'Daten Unfälle'!$BN:$BN,"&lt;=2000",'Daten Unfälle'!$BI:$BI,"quer",'Daten Unfälle'!$B:$B,'Auswertung HS'!$B37,'Daten Unfälle'!$M:$M,'Auswertung HS'!$C37)</f>
        <v>0</v>
      </c>
      <c r="O177" s="2">
        <f>COUNTIFS('Daten Unfälle'!$BN:$BN,"&gt;2000",'Daten Unfälle'!$BN:$BN,"&lt;=3000",'Daten Unfälle'!$BI:$BI,"quer",'Daten Unfälle'!$B:$B,'Auswertung HS'!$B37,'Daten Unfälle'!$M:$M,'Auswertung HS'!$C37)</f>
        <v>0</v>
      </c>
      <c r="P177" s="2">
        <f>COUNTIFS('Daten Unfälle'!$BN:$BN,"&gt;3000",'Daten Unfälle'!$BN:$BN,"&lt;=4000",'Daten Unfälle'!$BI:$BI,"quer",'Daten Unfälle'!$B:$B,'Auswertung HS'!$B37,'Daten Unfälle'!$M:$M,'Auswertung HS'!$C37)</f>
        <v>0</v>
      </c>
      <c r="Q177" s="2">
        <f>COUNTIFS('Daten Unfälle'!$BN:$BN,"&gt;4000",'Daten Unfälle'!$BN:$BN,"&lt;=5000",'Daten Unfälle'!$BI:$BI,"quer",'Daten Unfälle'!$B:$B,'Auswertung HS'!$B37,'Daten Unfälle'!$M:$M,'Auswertung HS'!$C37)</f>
        <v>0</v>
      </c>
    </row>
    <row r="178" spans="1:17" hidden="1" x14ac:dyDescent="0.25">
      <c r="A178" s="2" t="s">
        <v>21705</v>
      </c>
      <c r="B178" s="84" t="s">
        <v>190</v>
      </c>
      <c r="C178" s="17" t="s">
        <v>139</v>
      </c>
      <c r="D178" s="2">
        <f>COUNTIFS('Daten Unfälle'!$BN:$BN,"&lt;=100",'Daten Unfälle'!$BI:$BI,"quer",'Daten Unfälle'!$B:$B,'Auswertung HS'!$B38,'Daten Unfälle'!$M:$M,'Auswertung HS'!$C38)</f>
        <v>0</v>
      </c>
      <c r="E178" s="2">
        <f>COUNTIFS('Daten Unfälle'!$BN:$BN,"&gt;100",'Daten Unfälle'!$BN:$BN,"&lt;=200",'Daten Unfälle'!$BI:$BI,"quer",'Daten Unfälle'!$B:$B,'Auswertung HS'!$B38,'Daten Unfälle'!$M:$M,'Auswertung HS'!$C38)</f>
        <v>0</v>
      </c>
      <c r="F178" s="2">
        <f>COUNTIFS('Daten Unfälle'!$BN:$BN,"&gt;200",'Daten Unfälle'!$BN:$BN,"&lt;=300",'Daten Unfälle'!$BI:$BI,"quer",'Daten Unfälle'!$B:$B,'Auswertung HS'!$B38,'Daten Unfälle'!$M:$M,'Auswertung HS'!$C38)</f>
        <v>0</v>
      </c>
      <c r="G178" s="2">
        <f>COUNTIFS('Daten Unfälle'!$BN:$BN,"&gt;300",'Daten Unfälle'!$BN:$BN,"&lt;=400",'Daten Unfälle'!$BI:$BI,"quer",'Daten Unfälle'!$B:$B,'Auswertung HS'!$B38,'Daten Unfälle'!$M:$M,'Auswertung HS'!$C38)</f>
        <v>0</v>
      </c>
      <c r="H178" s="2">
        <f>COUNTIFS('Daten Unfälle'!$BN:$BN,"&gt;400",'Daten Unfälle'!$BN:$BN,"&lt;=500",'Daten Unfälle'!$BI:$BI,"quer",'Daten Unfälle'!$B:$B,'Auswertung HS'!$B38,'Daten Unfälle'!$M:$M,'Auswertung HS'!$C38)</f>
        <v>0</v>
      </c>
      <c r="I178" s="2">
        <f>COUNTIFS('Daten Unfälle'!$BN:$BN,"&gt;500",'Daten Unfälle'!$BN:$BN,"&lt;=600",'Daten Unfälle'!$BI:$BI,"quer",'Daten Unfälle'!$B:$B,'Auswertung HS'!$B38,'Daten Unfälle'!$M:$M,'Auswertung HS'!$C38)</f>
        <v>0</v>
      </c>
      <c r="J178" s="2">
        <f>COUNTIFS('Daten Unfälle'!$BN:$BN,"&gt;600",'Daten Unfälle'!$BN:$BN,"&lt;=700",'Daten Unfälle'!$BI:$BI,"quer",'Daten Unfälle'!$B:$B,'Auswertung HS'!$B38,'Daten Unfälle'!$M:$M,'Auswertung HS'!$C38)</f>
        <v>0</v>
      </c>
      <c r="K178" s="2">
        <f>COUNTIFS('Daten Unfälle'!$BN:$BN,"&gt;700",'Daten Unfälle'!$BN:$BN,"&lt;=800",'Daten Unfälle'!$BI:$BI,"quer",'Daten Unfälle'!$B:$B,'Auswertung HS'!$B38,'Daten Unfälle'!$M:$M,'Auswertung HS'!$C38)</f>
        <v>0</v>
      </c>
      <c r="L178" s="2">
        <f>COUNTIFS('Daten Unfälle'!$BN:$BN,"&gt;800",'Daten Unfälle'!$BN:$BN,"&lt;=900",'Daten Unfälle'!$BI:$BI,"quer",'Daten Unfälle'!$B:$B,'Auswertung HS'!$B38,'Daten Unfälle'!$M:$M,'Auswertung HS'!$C38)</f>
        <v>0</v>
      </c>
      <c r="M178" s="2">
        <f>COUNTIFS('Daten Unfälle'!$BN:$BN,"&gt;900",'Daten Unfälle'!$BN:$BN,"&lt;=1000",'Daten Unfälle'!$BI:$BI,"quer",'Daten Unfälle'!$B:$B,'Auswertung HS'!$B38,'Daten Unfälle'!$M:$M,'Auswertung HS'!$C38)</f>
        <v>0</v>
      </c>
      <c r="N178" s="2">
        <f>COUNTIFS('Daten Unfälle'!$BN:$BN,"&gt;1000",'Daten Unfälle'!$BN:$BN,"&lt;=2000",'Daten Unfälle'!$BI:$BI,"quer",'Daten Unfälle'!$B:$B,'Auswertung HS'!$B38,'Daten Unfälle'!$M:$M,'Auswertung HS'!$C38)</f>
        <v>0</v>
      </c>
      <c r="O178" s="2">
        <f>COUNTIFS('Daten Unfälle'!$BN:$BN,"&gt;2000",'Daten Unfälle'!$BN:$BN,"&lt;=3000",'Daten Unfälle'!$BI:$BI,"quer",'Daten Unfälle'!$B:$B,'Auswertung HS'!$B38,'Daten Unfälle'!$M:$M,'Auswertung HS'!$C38)</f>
        <v>0</v>
      </c>
      <c r="P178" s="2">
        <f>COUNTIFS('Daten Unfälle'!$BN:$BN,"&gt;3000",'Daten Unfälle'!$BN:$BN,"&lt;=4000",'Daten Unfälle'!$BI:$BI,"quer",'Daten Unfälle'!$B:$B,'Auswertung HS'!$B38,'Daten Unfälle'!$M:$M,'Auswertung HS'!$C38)</f>
        <v>0</v>
      </c>
      <c r="Q178" s="2">
        <f>COUNTIFS('Daten Unfälle'!$BN:$BN,"&gt;4000",'Daten Unfälle'!$BN:$BN,"&lt;=5000",'Daten Unfälle'!$BI:$BI,"quer",'Daten Unfälle'!$B:$B,'Auswertung HS'!$B38,'Daten Unfälle'!$M:$M,'Auswertung HS'!$C38)</f>
        <v>0</v>
      </c>
    </row>
    <row r="179" spans="1:17" hidden="1" x14ac:dyDescent="0.25">
      <c r="A179" s="2" t="s">
        <v>21705</v>
      </c>
      <c r="B179" s="84" t="s">
        <v>190</v>
      </c>
      <c r="C179" s="17" t="s">
        <v>2774</v>
      </c>
      <c r="D179" s="2">
        <f>COUNTIFS('Daten Unfälle'!$BN:$BN,"&lt;=100",'Daten Unfälle'!$BI:$BI,"quer",'Daten Unfälle'!$B:$B,'Auswertung HS'!$B39,'Daten Unfälle'!$M:$M,'Auswertung HS'!$C39)</f>
        <v>0</v>
      </c>
      <c r="E179" s="2">
        <f>COUNTIFS('Daten Unfälle'!$BN:$BN,"&gt;100",'Daten Unfälle'!$BN:$BN,"&lt;=200",'Daten Unfälle'!$BI:$BI,"quer",'Daten Unfälle'!$B:$B,'Auswertung HS'!$B39,'Daten Unfälle'!$M:$M,'Auswertung HS'!$C39)</f>
        <v>0</v>
      </c>
      <c r="F179" s="2">
        <f>COUNTIFS('Daten Unfälle'!$BN:$BN,"&gt;200",'Daten Unfälle'!$BN:$BN,"&lt;=300",'Daten Unfälle'!$BI:$BI,"quer",'Daten Unfälle'!$B:$B,'Auswertung HS'!$B39,'Daten Unfälle'!$M:$M,'Auswertung HS'!$C39)</f>
        <v>0</v>
      </c>
      <c r="G179" s="2">
        <f>COUNTIFS('Daten Unfälle'!$BN:$BN,"&gt;300",'Daten Unfälle'!$BN:$BN,"&lt;=400",'Daten Unfälle'!$BI:$BI,"quer",'Daten Unfälle'!$B:$B,'Auswertung HS'!$B39,'Daten Unfälle'!$M:$M,'Auswertung HS'!$C39)</f>
        <v>0</v>
      </c>
      <c r="H179" s="2">
        <f>COUNTIFS('Daten Unfälle'!$BN:$BN,"&gt;400",'Daten Unfälle'!$BN:$BN,"&lt;=500",'Daten Unfälle'!$BI:$BI,"quer",'Daten Unfälle'!$B:$B,'Auswertung HS'!$B39,'Daten Unfälle'!$M:$M,'Auswertung HS'!$C39)</f>
        <v>0</v>
      </c>
      <c r="I179" s="2">
        <f>COUNTIFS('Daten Unfälle'!$BN:$BN,"&gt;500",'Daten Unfälle'!$BN:$BN,"&lt;=600",'Daten Unfälle'!$BI:$BI,"quer",'Daten Unfälle'!$B:$B,'Auswertung HS'!$B39,'Daten Unfälle'!$M:$M,'Auswertung HS'!$C39)</f>
        <v>0</v>
      </c>
      <c r="J179" s="2">
        <f>COUNTIFS('Daten Unfälle'!$BN:$BN,"&gt;600",'Daten Unfälle'!$BN:$BN,"&lt;=700",'Daten Unfälle'!$BI:$BI,"quer",'Daten Unfälle'!$B:$B,'Auswertung HS'!$B39,'Daten Unfälle'!$M:$M,'Auswertung HS'!$C39)</f>
        <v>0</v>
      </c>
      <c r="K179" s="2">
        <f>COUNTIFS('Daten Unfälle'!$BN:$BN,"&gt;700",'Daten Unfälle'!$BN:$BN,"&lt;=800",'Daten Unfälle'!$BI:$BI,"quer",'Daten Unfälle'!$B:$B,'Auswertung HS'!$B39,'Daten Unfälle'!$M:$M,'Auswertung HS'!$C39)</f>
        <v>0</v>
      </c>
      <c r="L179" s="2">
        <f>COUNTIFS('Daten Unfälle'!$BN:$BN,"&gt;800",'Daten Unfälle'!$BN:$BN,"&lt;=900",'Daten Unfälle'!$BI:$BI,"quer",'Daten Unfälle'!$B:$B,'Auswertung HS'!$B39,'Daten Unfälle'!$M:$M,'Auswertung HS'!$C39)</f>
        <v>0</v>
      </c>
      <c r="M179" s="2">
        <f>COUNTIFS('Daten Unfälle'!$BN:$BN,"&gt;900",'Daten Unfälle'!$BN:$BN,"&lt;=1000",'Daten Unfälle'!$BI:$BI,"quer",'Daten Unfälle'!$B:$B,'Auswertung HS'!$B39,'Daten Unfälle'!$M:$M,'Auswertung HS'!$C39)</f>
        <v>0</v>
      </c>
      <c r="N179" s="2">
        <f>COUNTIFS('Daten Unfälle'!$BN:$BN,"&gt;1000",'Daten Unfälle'!$BN:$BN,"&lt;=2000",'Daten Unfälle'!$BI:$BI,"quer",'Daten Unfälle'!$B:$B,'Auswertung HS'!$B39,'Daten Unfälle'!$M:$M,'Auswertung HS'!$C39)</f>
        <v>0</v>
      </c>
      <c r="O179" s="2">
        <f>COUNTIFS('Daten Unfälle'!$BN:$BN,"&gt;2000",'Daten Unfälle'!$BN:$BN,"&lt;=3000",'Daten Unfälle'!$BI:$BI,"quer",'Daten Unfälle'!$B:$B,'Auswertung HS'!$B39,'Daten Unfälle'!$M:$M,'Auswertung HS'!$C39)</f>
        <v>0</v>
      </c>
      <c r="P179" s="2">
        <f>COUNTIFS('Daten Unfälle'!$BN:$BN,"&gt;3000",'Daten Unfälle'!$BN:$BN,"&lt;=4000",'Daten Unfälle'!$BI:$BI,"quer",'Daten Unfälle'!$B:$B,'Auswertung HS'!$B39,'Daten Unfälle'!$M:$M,'Auswertung HS'!$C39)</f>
        <v>0</v>
      </c>
      <c r="Q179" s="2">
        <f>COUNTIFS('Daten Unfälle'!$BN:$BN,"&gt;4000",'Daten Unfälle'!$BN:$BN,"&lt;=5000",'Daten Unfälle'!$BI:$BI,"quer",'Daten Unfälle'!$B:$B,'Auswertung HS'!$B39,'Daten Unfälle'!$M:$M,'Auswertung HS'!$C39)</f>
        <v>0</v>
      </c>
    </row>
    <row r="180" spans="1:17" hidden="1" x14ac:dyDescent="0.25">
      <c r="A180" s="2" t="s">
        <v>21705</v>
      </c>
      <c r="B180" s="84" t="s">
        <v>190</v>
      </c>
      <c r="C180" s="241" t="s">
        <v>1312</v>
      </c>
      <c r="D180" s="2">
        <f>COUNTIFS('Daten Unfälle'!$BN:$BN,"&lt;=100",'Daten Unfälle'!$BI:$BI,"quer",'Daten Unfälle'!$B:$B,'Auswertung HS'!$B40,'Daten Unfälle'!$M:$M,'Auswertung HS'!$C40)</f>
        <v>0</v>
      </c>
      <c r="E180" s="2">
        <f>COUNTIFS('Daten Unfälle'!$BN:$BN,"&gt;100",'Daten Unfälle'!$BN:$BN,"&lt;=200",'Daten Unfälle'!$BI:$BI,"quer",'Daten Unfälle'!$B:$B,'Auswertung HS'!$B40,'Daten Unfälle'!$M:$M,'Auswertung HS'!$C40)</f>
        <v>0</v>
      </c>
      <c r="F180" s="2">
        <f>COUNTIFS('Daten Unfälle'!$BN:$BN,"&gt;200",'Daten Unfälle'!$BN:$BN,"&lt;=300",'Daten Unfälle'!$BI:$BI,"quer",'Daten Unfälle'!$B:$B,'Auswertung HS'!$B40,'Daten Unfälle'!$M:$M,'Auswertung HS'!$C40)</f>
        <v>0</v>
      </c>
      <c r="G180" s="2">
        <f>COUNTIFS('Daten Unfälle'!$BN:$BN,"&gt;300",'Daten Unfälle'!$BN:$BN,"&lt;=400",'Daten Unfälle'!$BI:$BI,"quer",'Daten Unfälle'!$B:$B,'Auswertung HS'!$B40,'Daten Unfälle'!$M:$M,'Auswertung HS'!$C40)</f>
        <v>0</v>
      </c>
      <c r="H180" s="2">
        <f>COUNTIFS('Daten Unfälle'!$BN:$BN,"&gt;400",'Daten Unfälle'!$BN:$BN,"&lt;=500",'Daten Unfälle'!$BI:$BI,"quer",'Daten Unfälle'!$B:$B,'Auswertung HS'!$B40,'Daten Unfälle'!$M:$M,'Auswertung HS'!$C40)</f>
        <v>0</v>
      </c>
      <c r="I180" s="2">
        <f>COUNTIFS('Daten Unfälle'!$BN:$BN,"&gt;500",'Daten Unfälle'!$BN:$BN,"&lt;=600",'Daten Unfälle'!$BI:$BI,"quer",'Daten Unfälle'!$B:$B,'Auswertung HS'!$B40,'Daten Unfälle'!$M:$M,'Auswertung HS'!$C40)</f>
        <v>0</v>
      </c>
      <c r="J180" s="2">
        <f>COUNTIFS('Daten Unfälle'!$BN:$BN,"&gt;600",'Daten Unfälle'!$BN:$BN,"&lt;=700",'Daten Unfälle'!$BI:$BI,"quer",'Daten Unfälle'!$B:$B,'Auswertung HS'!$B40,'Daten Unfälle'!$M:$M,'Auswertung HS'!$C40)</f>
        <v>0</v>
      </c>
      <c r="K180" s="2">
        <f>COUNTIFS('Daten Unfälle'!$BN:$BN,"&gt;700",'Daten Unfälle'!$BN:$BN,"&lt;=800",'Daten Unfälle'!$BI:$BI,"quer",'Daten Unfälle'!$B:$B,'Auswertung HS'!$B40,'Daten Unfälle'!$M:$M,'Auswertung HS'!$C40)</f>
        <v>0</v>
      </c>
      <c r="L180" s="2">
        <f>COUNTIFS('Daten Unfälle'!$BN:$BN,"&gt;800",'Daten Unfälle'!$BN:$BN,"&lt;=900",'Daten Unfälle'!$BI:$BI,"quer",'Daten Unfälle'!$B:$B,'Auswertung HS'!$B40,'Daten Unfälle'!$M:$M,'Auswertung HS'!$C40)</f>
        <v>0</v>
      </c>
      <c r="M180" s="2">
        <f>COUNTIFS('Daten Unfälle'!$BN:$BN,"&gt;900",'Daten Unfälle'!$BN:$BN,"&lt;=1000",'Daten Unfälle'!$BI:$BI,"quer",'Daten Unfälle'!$B:$B,'Auswertung HS'!$B40,'Daten Unfälle'!$M:$M,'Auswertung HS'!$C40)</f>
        <v>0</v>
      </c>
      <c r="N180" s="2">
        <f>COUNTIFS('Daten Unfälle'!$BN:$BN,"&gt;1000",'Daten Unfälle'!$BN:$BN,"&lt;=2000",'Daten Unfälle'!$BI:$BI,"quer",'Daten Unfälle'!$B:$B,'Auswertung HS'!$B40,'Daten Unfälle'!$M:$M,'Auswertung HS'!$C40)</f>
        <v>0</v>
      </c>
      <c r="O180" s="2">
        <f>COUNTIFS('Daten Unfälle'!$BN:$BN,"&gt;2000",'Daten Unfälle'!$BN:$BN,"&lt;=3000",'Daten Unfälle'!$BI:$BI,"quer",'Daten Unfälle'!$B:$B,'Auswertung HS'!$B40,'Daten Unfälle'!$M:$M,'Auswertung HS'!$C40)</f>
        <v>0</v>
      </c>
      <c r="P180" s="2">
        <f>COUNTIFS('Daten Unfälle'!$BN:$BN,"&gt;3000",'Daten Unfälle'!$BN:$BN,"&lt;=4000",'Daten Unfälle'!$BI:$BI,"quer",'Daten Unfälle'!$B:$B,'Auswertung HS'!$B40,'Daten Unfälle'!$M:$M,'Auswertung HS'!$C40)</f>
        <v>0</v>
      </c>
      <c r="Q180" s="2">
        <f>COUNTIFS('Daten Unfälle'!$BN:$BN,"&gt;4000",'Daten Unfälle'!$BN:$BN,"&lt;=5000",'Daten Unfälle'!$BI:$BI,"quer",'Daten Unfälle'!$B:$B,'Auswertung HS'!$B40,'Daten Unfälle'!$M:$M,'Auswertung HS'!$C40)</f>
        <v>0</v>
      </c>
    </row>
    <row r="181" spans="1:17" hidden="1" x14ac:dyDescent="0.25">
      <c r="A181" s="2" t="s">
        <v>21705</v>
      </c>
      <c r="B181" s="84" t="s">
        <v>190</v>
      </c>
      <c r="C181" s="242" t="s">
        <v>2721</v>
      </c>
      <c r="D181" s="2">
        <f>COUNTIFS('Daten Unfälle'!$BN:$BN,"&lt;=100",'Daten Unfälle'!$BI:$BI,"quer",'Daten Unfälle'!$B:$B,'Auswertung HS'!$B41,'Daten Unfälle'!$M:$M,'Auswertung HS'!$C41)</f>
        <v>0</v>
      </c>
      <c r="E181" s="2">
        <f>COUNTIFS('Daten Unfälle'!$BN:$BN,"&gt;100",'Daten Unfälle'!$BN:$BN,"&lt;=200",'Daten Unfälle'!$BI:$BI,"quer",'Daten Unfälle'!$B:$B,'Auswertung HS'!$B41,'Daten Unfälle'!$M:$M,'Auswertung HS'!$C41)</f>
        <v>0</v>
      </c>
      <c r="F181" s="2">
        <f>COUNTIFS('Daten Unfälle'!$BN:$BN,"&gt;200",'Daten Unfälle'!$BN:$BN,"&lt;=300",'Daten Unfälle'!$BI:$BI,"quer",'Daten Unfälle'!$B:$B,'Auswertung HS'!$B41,'Daten Unfälle'!$M:$M,'Auswertung HS'!$C41)</f>
        <v>0</v>
      </c>
      <c r="G181" s="2">
        <f>COUNTIFS('Daten Unfälle'!$BN:$BN,"&gt;300",'Daten Unfälle'!$BN:$BN,"&lt;=400",'Daten Unfälle'!$BI:$BI,"quer",'Daten Unfälle'!$B:$B,'Auswertung HS'!$B41,'Daten Unfälle'!$M:$M,'Auswertung HS'!$C41)</f>
        <v>0</v>
      </c>
      <c r="H181" s="2">
        <f>COUNTIFS('Daten Unfälle'!$BN:$BN,"&gt;400",'Daten Unfälle'!$BN:$BN,"&lt;=500",'Daten Unfälle'!$BI:$BI,"quer",'Daten Unfälle'!$B:$B,'Auswertung HS'!$B41,'Daten Unfälle'!$M:$M,'Auswertung HS'!$C41)</f>
        <v>0</v>
      </c>
      <c r="I181" s="2">
        <f>COUNTIFS('Daten Unfälle'!$BN:$BN,"&gt;500",'Daten Unfälle'!$BN:$BN,"&lt;=600",'Daten Unfälle'!$BI:$BI,"quer",'Daten Unfälle'!$B:$B,'Auswertung HS'!$B41,'Daten Unfälle'!$M:$M,'Auswertung HS'!$C41)</f>
        <v>0</v>
      </c>
      <c r="J181" s="2">
        <f>COUNTIFS('Daten Unfälle'!$BN:$BN,"&gt;600",'Daten Unfälle'!$BN:$BN,"&lt;=700",'Daten Unfälle'!$BI:$BI,"quer",'Daten Unfälle'!$B:$B,'Auswertung HS'!$B41,'Daten Unfälle'!$M:$M,'Auswertung HS'!$C41)</f>
        <v>0</v>
      </c>
      <c r="K181" s="2">
        <f>COUNTIFS('Daten Unfälle'!$BN:$BN,"&gt;700",'Daten Unfälle'!$BN:$BN,"&lt;=800",'Daten Unfälle'!$BI:$BI,"quer",'Daten Unfälle'!$B:$B,'Auswertung HS'!$B41,'Daten Unfälle'!$M:$M,'Auswertung HS'!$C41)</f>
        <v>0</v>
      </c>
      <c r="L181" s="2">
        <f>COUNTIFS('Daten Unfälle'!$BN:$BN,"&gt;800",'Daten Unfälle'!$BN:$BN,"&lt;=900",'Daten Unfälle'!$BI:$BI,"quer",'Daten Unfälle'!$B:$B,'Auswertung HS'!$B41,'Daten Unfälle'!$M:$M,'Auswertung HS'!$C41)</f>
        <v>0</v>
      </c>
      <c r="M181" s="2">
        <f>COUNTIFS('Daten Unfälle'!$BN:$BN,"&gt;900",'Daten Unfälle'!$BN:$BN,"&lt;=1000",'Daten Unfälle'!$BI:$BI,"quer",'Daten Unfälle'!$B:$B,'Auswertung HS'!$B41,'Daten Unfälle'!$M:$M,'Auswertung HS'!$C41)</f>
        <v>0</v>
      </c>
      <c r="N181" s="2">
        <f>COUNTIFS('Daten Unfälle'!$BN:$BN,"&gt;1000",'Daten Unfälle'!$BN:$BN,"&lt;=2000",'Daten Unfälle'!$BI:$BI,"quer",'Daten Unfälle'!$B:$B,'Auswertung HS'!$B41,'Daten Unfälle'!$M:$M,'Auswertung HS'!$C41)</f>
        <v>0</v>
      </c>
      <c r="O181" s="2">
        <f>COUNTIFS('Daten Unfälle'!$BN:$BN,"&gt;2000",'Daten Unfälle'!$BN:$BN,"&lt;=3000",'Daten Unfälle'!$BI:$BI,"quer",'Daten Unfälle'!$B:$B,'Auswertung HS'!$B41,'Daten Unfälle'!$M:$M,'Auswertung HS'!$C41)</f>
        <v>0</v>
      </c>
      <c r="P181" s="2">
        <f>COUNTIFS('Daten Unfälle'!$BN:$BN,"&gt;3000",'Daten Unfälle'!$BN:$BN,"&lt;=4000",'Daten Unfälle'!$BI:$BI,"quer",'Daten Unfälle'!$B:$B,'Auswertung HS'!$B41,'Daten Unfälle'!$M:$M,'Auswertung HS'!$C41)</f>
        <v>0</v>
      </c>
      <c r="Q181" s="2">
        <f>COUNTIFS('Daten Unfälle'!$BN:$BN,"&gt;4000",'Daten Unfälle'!$BN:$BN,"&lt;=5000",'Daten Unfälle'!$BI:$BI,"quer",'Daten Unfälle'!$B:$B,'Auswertung HS'!$B41,'Daten Unfälle'!$M:$M,'Auswertung HS'!$C41)</f>
        <v>0</v>
      </c>
    </row>
    <row r="182" spans="1:17" hidden="1" x14ac:dyDescent="0.25">
      <c r="A182" s="2" t="s">
        <v>21705</v>
      </c>
      <c r="B182" s="84" t="s">
        <v>190</v>
      </c>
      <c r="C182" s="242" t="s">
        <v>21534</v>
      </c>
      <c r="D182" s="2">
        <f>COUNTIFS('Daten Unfälle'!$BN:$BN,"&lt;=100",'Daten Unfälle'!$BI:$BI,"quer",'Daten Unfälle'!$B:$B,'Auswertung HS'!$B42)</f>
        <v>1</v>
      </c>
      <c r="E182" s="2">
        <f>COUNTIFS('Daten Unfälle'!$BN:$BN,"&gt;100",'Daten Unfälle'!$BN:$BN,"&lt;=200",'Daten Unfälle'!$BI:$BI,"quer",'Daten Unfälle'!$B:$B,'Auswertung HS'!$B42)</f>
        <v>0</v>
      </c>
      <c r="F182" s="2">
        <f>COUNTIFS('Daten Unfälle'!$BN:$BN,"&gt;200",'Daten Unfälle'!$BN:$BN,"&lt;=300",'Daten Unfälle'!$BI:$BI,"quer",'Daten Unfälle'!$B:$B,'Auswertung HS'!$B42)</f>
        <v>0</v>
      </c>
      <c r="G182" s="2">
        <f>COUNTIFS('Daten Unfälle'!$BN:$BN,"&gt;300",'Daten Unfälle'!$BN:$BN,"&lt;=400",'Daten Unfälle'!$BI:$BI,"quer",'Daten Unfälle'!$B:$B,'Auswertung HS'!$B42)</f>
        <v>0</v>
      </c>
      <c r="H182" s="2">
        <f>COUNTIFS('Daten Unfälle'!$BN:$BN,"&gt;400",'Daten Unfälle'!$BN:$BN,"&lt;=500",'Daten Unfälle'!$BI:$BI,"quer",'Daten Unfälle'!$B:$B,'Auswertung HS'!$B42)</f>
        <v>0</v>
      </c>
      <c r="I182" s="2">
        <f>COUNTIFS('Daten Unfälle'!$BN:$BN,"&gt;500",'Daten Unfälle'!$BN:$BN,"&lt;=600",'Daten Unfälle'!$BI:$BI,"quer",'Daten Unfälle'!$B:$B,'Auswertung HS'!$B42)</f>
        <v>0</v>
      </c>
      <c r="J182" s="2">
        <f>COUNTIFS('Daten Unfälle'!$BN:$BN,"&gt;600",'Daten Unfälle'!$BN:$BN,"&lt;=700",'Daten Unfälle'!$BI:$BI,"quer",'Daten Unfälle'!$B:$B,'Auswertung HS'!$B42)</f>
        <v>0</v>
      </c>
      <c r="K182" s="2">
        <f>COUNTIFS('Daten Unfälle'!$BN:$BN,"&gt;700",'Daten Unfälle'!$BN:$BN,"&lt;=800",'Daten Unfälle'!$BI:$BI,"quer",'Daten Unfälle'!$B:$B,'Auswertung HS'!$B42)</f>
        <v>0</v>
      </c>
      <c r="L182" s="2">
        <f>COUNTIFS('Daten Unfälle'!$BN:$BN,"&gt;800",'Daten Unfälle'!$BN:$BN,"&lt;=900",'Daten Unfälle'!$BI:$BI,"quer",'Daten Unfälle'!$B:$B,'Auswertung HS'!$B42)</f>
        <v>0</v>
      </c>
      <c r="M182" s="2">
        <f>COUNTIFS('Daten Unfälle'!$BN:$BN,"&gt;900",'Daten Unfälle'!$BN:$BN,"&lt;=1000",'Daten Unfälle'!$BI:$BI,"quer",'Daten Unfälle'!$B:$B,'Auswertung HS'!$B42)</f>
        <v>0</v>
      </c>
      <c r="N182" s="2">
        <f>COUNTIFS('Daten Unfälle'!$BN:$BN,"&gt;1000",'Daten Unfälle'!$BN:$BN,"&lt;=2000",'Daten Unfälle'!$BI:$BI,"quer",'Daten Unfälle'!$B:$B,'Auswertung HS'!$B42)</f>
        <v>1</v>
      </c>
      <c r="O182" s="2">
        <f>COUNTIFS('Daten Unfälle'!$BN:$BN,"&gt;2000",'Daten Unfälle'!$BN:$BN,"&lt;=3000",'Daten Unfälle'!$BI:$BI,"quer",'Daten Unfälle'!$B:$B,'Auswertung HS'!$B42)</f>
        <v>0</v>
      </c>
      <c r="P182" s="2">
        <f>COUNTIFS('Daten Unfälle'!$BN:$BN,"&gt;3000",'Daten Unfälle'!$BN:$BN,"&lt;=4000",'Daten Unfälle'!$BI:$BI,"quer",'Daten Unfälle'!$B:$B,'Auswertung HS'!$B42)</f>
        <v>0</v>
      </c>
      <c r="Q182" s="2">
        <f>COUNTIFS('Daten Unfälle'!$BN:$BN,"&gt;4000",'Daten Unfälle'!$BN:$BN,"&lt;=5000",'Daten Unfälle'!$BI:$BI,"quer",'Daten Unfälle'!$B:$B,'Auswertung HS'!$B42)</f>
        <v>0</v>
      </c>
    </row>
    <row r="183" spans="1:17" hidden="1" x14ac:dyDescent="0.25">
      <c r="A183" s="2" t="s">
        <v>21705</v>
      </c>
      <c r="B183" s="84" t="s">
        <v>262</v>
      </c>
      <c r="C183" s="2" t="s">
        <v>74</v>
      </c>
      <c r="D183" s="2">
        <f>COUNTIFS('Daten Unfälle'!$BN:$BN,"&lt;=100",'Daten Unfälle'!$BI:$BI,"quer",'Daten Unfälle'!$B:$B,'Auswertung HS'!$B43,'Daten Unfälle'!$M:$M,'Auswertung HS'!$C43)</f>
        <v>1</v>
      </c>
      <c r="E183" s="2">
        <f>COUNTIFS('Daten Unfälle'!$BN:$BN,"&gt;100",'Daten Unfälle'!$BN:$BN,"&lt;=200",'Daten Unfälle'!$BI:$BI,"quer",'Daten Unfälle'!$B:$B,'Auswertung HS'!$B43,'Daten Unfälle'!$M:$M,'Auswertung HS'!$C43)</f>
        <v>1</v>
      </c>
      <c r="F183" s="2">
        <f>COUNTIFS('Daten Unfälle'!$BN:$BN,"&gt;200",'Daten Unfälle'!$BN:$BN,"&lt;=300",'Daten Unfälle'!$BI:$BI,"quer",'Daten Unfälle'!$B:$B,'Auswertung HS'!$B43,'Daten Unfälle'!$M:$M,'Auswertung HS'!$C43)</f>
        <v>0</v>
      </c>
      <c r="G183" s="2">
        <f>COUNTIFS('Daten Unfälle'!$BN:$BN,"&gt;300",'Daten Unfälle'!$BN:$BN,"&lt;=400",'Daten Unfälle'!$BI:$BI,"quer",'Daten Unfälle'!$B:$B,'Auswertung HS'!$B43,'Daten Unfälle'!$M:$M,'Auswertung HS'!$C43)</f>
        <v>0</v>
      </c>
      <c r="H183" s="2">
        <f>COUNTIFS('Daten Unfälle'!$BN:$BN,"&gt;400",'Daten Unfälle'!$BN:$BN,"&lt;=500",'Daten Unfälle'!$BI:$BI,"quer",'Daten Unfälle'!$B:$B,'Auswertung HS'!$B43,'Daten Unfälle'!$M:$M,'Auswertung HS'!$C43)</f>
        <v>0</v>
      </c>
      <c r="I183" s="2">
        <f>COUNTIFS('Daten Unfälle'!$BN:$BN,"&gt;500",'Daten Unfälle'!$BN:$BN,"&lt;=600",'Daten Unfälle'!$BI:$BI,"quer",'Daten Unfälle'!$B:$B,'Auswertung HS'!$B43,'Daten Unfälle'!$M:$M,'Auswertung HS'!$C43)</f>
        <v>1</v>
      </c>
      <c r="J183" s="2">
        <f>COUNTIFS('Daten Unfälle'!$BN:$BN,"&gt;600",'Daten Unfälle'!$BN:$BN,"&lt;=700",'Daten Unfälle'!$BI:$BI,"quer",'Daten Unfälle'!$B:$B,'Auswertung HS'!$B43,'Daten Unfälle'!$M:$M,'Auswertung HS'!$C43)</f>
        <v>0</v>
      </c>
      <c r="K183" s="2">
        <f>COUNTIFS('Daten Unfälle'!$BN:$BN,"&gt;700",'Daten Unfälle'!$BN:$BN,"&lt;=800",'Daten Unfälle'!$BI:$BI,"quer",'Daten Unfälle'!$B:$B,'Auswertung HS'!$B43,'Daten Unfälle'!$M:$M,'Auswertung HS'!$C43)</f>
        <v>0</v>
      </c>
      <c r="L183" s="2">
        <f>COUNTIFS('Daten Unfälle'!$BN:$BN,"&gt;800",'Daten Unfälle'!$BN:$BN,"&lt;=900",'Daten Unfälle'!$BI:$BI,"quer",'Daten Unfälle'!$B:$B,'Auswertung HS'!$B43,'Daten Unfälle'!$M:$M,'Auswertung HS'!$C43)</f>
        <v>0</v>
      </c>
      <c r="M183" s="2">
        <f>COUNTIFS('Daten Unfälle'!$BN:$BN,"&gt;900",'Daten Unfälle'!$BN:$BN,"&lt;=1000",'Daten Unfälle'!$BI:$BI,"quer",'Daten Unfälle'!$B:$B,'Auswertung HS'!$B43,'Daten Unfälle'!$M:$M,'Auswertung HS'!$C43)</f>
        <v>0</v>
      </c>
      <c r="N183" s="2">
        <f>COUNTIFS('Daten Unfälle'!$BN:$BN,"&gt;1000",'Daten Unfälle'!$BN:$BN,"&lt;=2000",'Daten Unfälle'!$BI:$BI,"quer",'Daten Unfälle'!$B:$B,'Auswertung HS'!$B43,'Daten Unfälle'!$M:$M,'Auswertung HS'!$C43)</f>
        <v>0</v>
      </c>
      <c r="O183" s="2">
        <f>COUNTIFS('Daten Unfälle'!$BN:$BN,"&gt;2000",'Daten Unfälle'!$BN:$BN,"&lt;=3000",'Daten Unfälle'!$BI:$BI,"quer",'Daten Unfälle'!$B:$B,'Auswertung HS'!$B43,'Daten Unfälle'!$M:$M,'Auswertung HS'!$C43)</f>
        <v>0</v>
      </c>
      <c r="P183" s="2">
        <f>COUNTIFS('Daten Unfälle'!$BN:$BN,"&gt;3000",'Daten Unfälle'!$BN:$BN,"&lt;=4000",'Daten Unfälle'!$BI:$BI,"quer",'Daten Unfälle'!$B:$B,'Auswertung HS'!$B43,'Daten Unfälle'!$M:$M,'Auswertung HS'!$C43)</f>
        <v>0</v>
      </c>
      <c r="Q183" s="2">
        <f>COUNTIFS('Daten Unfälle'!$BN:$BN,"&gt;4000",'Daten Unfälle'!$BN:$BN,"&lt;=5000",'Daten Unfälle'!$BI:$BI,"quer",'Daten Unfälle'!$B:$B,'Auswertung HS'!$B43,'Daten Unfälle'!$M:$M,'Auswertung HS'!$C43)</f>
        <v>0</v>
      </c>
    </row>
    <row r="184" spans="1:17" hidden="1" x14ac:dyDescent="0.25">
      <c r="A184" s="2" t="s">
        <v>21705</v>
      </c>
      <c r="B184" s="84" t="s">
        <v>262</v>
      </c>
      <c r="C184" s="2" t="s">
        <v>100</v>
      </c>
      <c r="D184" s="2">
        <f>COUNTIFS('Daten Unfälle'!$BN:$BN,"&lt;=100",'Daten Unfälle'!$BI:$BI,"quer",'Daten Unfälle'!$B:$B,'Auswertung HS'!$B44,'Daten Unfälle'!$M:$M,'Auswertung HS'!$C44)</f>
        <v>0</v>
      </c>
      <c r="E184" s="2">
        <f>COUNTIFS('Daten Unfälle'!$BN:$BN,"&gt;100",'Daten Unfälle'!$BN:$BN,"&lt;=200",'Daten Unfälle'!$BI:$BI,"quer",'Daten Unfälle'!$B:$B,'Auswertung HS'!$B44,'Daten Unfälle'!$M:$M,'Auswertung HS'!$C44)</f>
        <v>0</v>
      </c>
      <c r="F184" s="2">
        <f>COUNTIFS('Daten Unfälle'!$BN:$BN,"&gt;200",'Daten Unfälle'!$BN:$BN,"&lt;=300",'Daten Unfälle'!$BI:$BI,"quer",'Daten Unfälle'!$B:$B,'Auswertung HS'!$B44,'Daten Unfälle'!$M:$M,'Auswertung HS'!$C44)</f>
        <v>0</v>
      </c>
      <c r="G184" s="2">
        <f>COUNTIFS('Daten Unfälle'!$BN:$BN,"&gt;300",'Daten Unfälle'!$BN:$BN,"&lt;=400",'Daten Unfälle'!$BI:$BI,"quer",'Daten Unfälle'!$B:$B,'Auswertung HS'!$B44,'Daten Unfälle'!$M:$M,'Auswertung HS'!$C44)</f>
        <v>0</v>
      </c>
      <c r="H184" s="2">
        <f>COUNTIFS('Daten Unfälle'!$BN:$BN,"&gt;400",'Daten Unfälle'!$BN:$BN,"&lt;=500",'Daten Unfälle'!$BI:$BI,"quer",'Daten Unfälle'!$B:$B,'Auswertung HS'!$B44,'Daten Unfälle'!$M:$M,'Auswertung HS'!$C44)</f>
        <v>0</v>
      </c>
      <c r="I184" s="2">
        <f>COUNTIFS('Daten Unfälle'!$BN:$BN,"&gt;500",'Daten Unfälle'!$BN:$BN,"&lt;=600",'Daten Unfälle'!$BI:$BI,"quer",'Daten Unfälle'!$B:$B,'Auswertung HS'!$B44,'Daten Unfälle'!$M:$M,'Auswertung HS'!$C44)</f>
        <v>0</v>
      </c>
      <c r="J184" s="2">
        <f>COUNTIFS('Daten Unfälle'!$BN:$BN,"&gt;600",'Daten Unfälle'!$BN:$BN,"&lt;=700",'Daten Unfälle'!$BI:$BI,"quer",'Daten Unfälle'!$B:$B,'Auswertung HS'!$B44,'Daten Unfälle'!$M:$M,'Auswertung HS'!$C44)</f>
        <v>0</v>
      </c>
      <c r="K184" s="2">
        <f>COUNTIFS('Daten Unfälle'!$BN:$BN,"&gt;700",'Daten Unfälle'!$BN:$BN,"&lt;=800",'Daten Unfälle'!$BI:$BI,"quer",'Daten Unfälle'!$B:$B,'Auswertung HS'!$B44,'Daten Unfälle'!$M:$M,'Auswertung HS'!$C44)</f>
        <v>0</v>
      </c>
      <c r="L184" s="2">
        <f>COUNTIFS('Daten Unfälle'!$BN:$BN,"&gt;800",'Daten Unfälle'!$BN:$BN,"&lt;=900",'Daten Unfälle'!$BI:$BI,"quer",'Daten Unfälle'!$B:$B,'Auswertung HS'!$B44,'Daten Unfälle'!$M:$M,'Auswertung HS'!$C44)</f>
        <v>0</v>
      </c>
      <c r="M184" s="2">
        <f>COUNTIFS('Daten Unfälle'!$BN:$BN,"&gt;900",'Daten Unfälle'!$BN:$BN,"&lt;=1000",'Daten Unfälle'!$BI:$BI,"quer",'Daten Unfälle'!$B:$B,'Auswertung HS'!$B44,'Daten Unfälle'!$M:$M,'Auswertung HS'!$C44)</f>
        <v>0</v>
      </c>
      <c r="N184" s="2">
        <f>COUNTIFS('Daten Unfälle'!$BN:$BN,"&gt;1000",'Daten Unfälle'!$BN:$BN,"&lt;=2000",'Daten Unfälle'!$BI:$BI,"quer",'Daten Unfälle'!$B:$B,'Auswertung HS'!$B44,'Daten Unfälle'!$M:$M,'Auswertung HS'!$C44)</f>
        <v>0</v>
      </c>
      <c r="O184" s="2">
        <f>COUNTIFS('Daten Unfälle'!$BN:$BN,"&gt;2000",'Daten Unfälle'!$BN:$BN,"&lt;=3000",'Daten Unfälle'!$BI:$BI,"quer",'Daten Unfälle'!$B:$B,'Auswertung HS'!$B44,'Daten Unfälle'!$M:$M,'Auswertung HS'!$C44)</f>
        <v>0</v>
      </c>
      <c r="P184" s="2">
        <f>COUNTIFS('Daten Unfälle'!$BN:$BN,"&gt;3000",'Daten Unfälle'!$BN:$BN,"&lt;=4000",'Daten Unfälle'!$BI:$BI,"quer",'Daten Unfälle'!$B:$B,'Auswertung HS'!$B44,'Daten Unfälle'!$M:$M,'Auswertung HS'!$C44)</f>
        <v>0</v>
      </c>
      <c r="Q184" s="2">
        <f>COUNTIFS('Daten Unfälle'!$BN:$BN,"&gt;4000",'Daten Unfälle'!$BN:$BN,"&lt;=5000",'Daten Unfälle'!$BI:$BI,"quer",'Daten Unfälle'!$B:$B,'Auswertung HS'!$B44,'Daten Unfälle'!$M:$M,'Auswertung HS'!$C44)</f>
        <v>0</v>
      </c>
    </row>
    <row r="185" spans="1:17" hidden="1" x14ac:dyDescent="0.25">
      <c r="A185" s="2" t="s">
        <v>21705</v>
      </c>
      <c r="B185" s="84" t="s">
        <v>262</v>
      </c>
      <c r="C185" s="2" t="s">
        <v>115</v>
      </c>
      <c r="D185" s="2">
        <f>COUNTIFS('Daten Unfälle'!$BN:$BN,"&lt;=100",'Daten Unfälle'!$BI:$BI,"quer",'Daten Unfälle'!$B:$B,'Auswertung HS'!$B45,'Daten Unfälle'!$M:$M,'Auswertung HS'!$C45)</f>
        <v>0</v>
      </c>
      <c r="E185" s="2">
        <f>COUNTIFS('Daten Unfälle'!$BN:$BN,"&gt;100",'Daten Unfälle'!$BN:$BN,"&lt;=200",'Daten Unfälle'!$BI:$BI,"quer",'Daten Unfälle'!$B:$B,'Auswertung HS'!$B45,'Daten Unfälle'!$M:$M,'Auswertung HS'!$C45)</f>
        <v>0</v>
      </c>
      <c r="F185" s="2">
        <f>COUNTIFS('Daten Unfälle'!$BN:$BN,"&gt;200",'Daten Unfälle'!$BN:$BN,"&lt;=300",'Daten Unfälle'!$BI:$BI,"quer",'Daten Unfälle'!$B:$B,'Auswertung HS'!$B45,'Daten Unfälle'!$M:$M,'Auswertung HS'!$C45)</f>
        <v>0</v>
      </c>
      <c r="G185" s="2">
        <f>COUNTIFS('Daten Unfälle'!$BN:$BN,"&gt;300",'Daten Unfälle'!$BN:$BN,"&lt;=400",'Daten Unfälle'!$BI:$BI,"quer",'Daten Unfälle'!$B:$B,'Auswertung HS'!$B45,'Daten Unfälle'!$M:$M,'Auswertung HS'!$C45)</f>
        <v>0</v>
      </c>
      <c r="H185" s="2">
        <f>COUNTIFS('Daten Unfälle'!$BN:$BN,"&gt;400",'Daten Unfälle'!$BN:$BN,"&lt;=500",'Daten Unfälle'!$BI:$BI,"quer",'Daten Unfälle'!$B:$B,'Auswertung HS'!$B45,'Daten Unfälle'!$M:$M,'Auswertung HS'!$C45)</f>
        <v>0</v>
      </c>
      <c r="I185" s="2">
        <f>COUNTIFS('Daten Unfälle'!$BN:$BN,"&gt;500",'Daten Unfälle'!$BN:$BN,"&lt;=600",'Daten Unfälle'!$BI:$BI,"quer",'Daten Unfälle'!$B:$B,'Auswertung HS'!$B45,'Daten Unfälle'!$M:$M,'Auswertung HS'!$C45)</f>
        <v>0</v>
      </c>
      <c r="J185" s="2">
        <f>COUNTIFS('Daten Unfälle'!$BN:$BN,"&gt;600",'Daten Unfälle'!$BN:$BN,"&lt;=700",'Daten Unfälle'!$BI:$BI,"quer",'Daten Unfälle'!$B:$B,'Auswertung HS'!$B45,'Daten Unfälle'!$M:$M,'Auswertung HS'!$C45)</f>
        <v>0</v>
      </c>
      <c r="K185" s="2">
        <f>COUNTIFS('Daten Unfälle'!$BN:$BN,"&gt;700",'Daten Unfälle'!$BN:$BN,"&lt;=800",'Daten Unfälle'!$BI:$BI,"quer",'Daten Unfälle'!$B:$B,'Auswertung HS'!$B45,'Daten Unfälle'!$M:$M,'Auswertung HS'!$C45)</f>
        <v>0</v>
      </c>
      <c r="L185" s="2">
        <f>COUNTIFS('Daten Unfälle'!$BN:$BN,"&gt;800",'Daten Unfälle'!$BN:$BN,"&lt;=900",'Daten Unfälle'!$BI:$BI,"quer",'Daten Unfälle'!$B:$B,'Auswertung HS'!$B45,'Daten Unfälle'!$M:$M,'Auswertung HS'!$C45)</f>
        <v>0</v>
      </c>
      <c r="M185" s="2">
        <f>COUNTIFS('Daten Unfälle'!$BN:$BN,"&gt;900",'Daten Unfälle'!$BN:$BN,"&lt;=1000",'Daten Unfälle'!$BI:$BI,"quer",'Daten Unfälle'!$B:$B,'Auswertung HS'!$B45,'Daten Unfälle'!$M:$M,'Auswertung HS'!$C45)</f>
        <v>0</v>
      </c>
      <c r="N185" s="2">
        <f>COUNTIFS('Daten Unfälle'!$BN:$BN,"&gt;1000",'Daten Unfälle'!$BN:$BN,"&lt;=2000",'Daten Unfälle'!$BI:$BI,"quer",'Daten Unfälle'!$B:$B,'Auswertung HS'!$B45,'Daten Unfälle'!$M:$M,'Auswertung HS'!$C45)</f>
        <v>0</v>
      </c>
      <c r="O185" s="2">
        <f>COUNTIFS('Daten Unfälle'!$BN:$BN,"&gt;2000",'Daten Unfälle'!$BN:$BN,"&lt;=3000",'Daten Unfälle'!$BI:$BI,"quer",'Daten Unfälle'!$B:$B,'Auswertung HS'!$B45,'Daten Unfälle'!$M:$M,'Auswertung HS'!$C45)</f>
        <v>0</v>
      </c>
      <c r="P185" s="2">
        <f>COUNTIFS('Daten Unfälle'!$BN:$BN,"&gt;3000",'Daten Unfälle'!$BN:$BN,"&lt;=4000",'Daten Unfälle'!$BI:$BI,"quer",'Daten Unfälle'!$B:$B,'Auswertung HS'!$B45,'Daten Unfälle'!$M:$M,'Auswertung HS'!$C45)</f>
        <v>0</v>
      </c>
      <c r="Q185" s="2">
        <f>COUNTIFS('Daten Unfälle'!$BN:$BN,"&gt;4000",'Daten Unfälle'!$BN:$BN,"&lt;=5000",'Daten Unfälle'!$BI:$BI,"quer",'Daten Unfälle'!$B:$B,'Auswertung HS'!$B45,'Daten Unfälle'!$M:$M,'Auswertung HS'!$C45)</f>
        <v>0</v>
      </c>
    </row>
    <row r="186" spans="1:17" hidden="1" x14ac:dyDescent="0.25">
      <c r="A186" s="2" t="s">
        <v>21705</v>
      </c>
      <c r="B186" s="84" t="s">
        <v>262</v>
      </c>
      <c r="C186" s="2" t="s">
        <v>208</v>
      </c>
      <c r="D186" s="2">
        <f>COUNTIFS('Daten Unfälle'!$BN:$BN,"&lt;=100",'Daten Unfälle'!$BI:$BI,"quer",'Daten Unfälle'!$B:$B,'Auswertung HS'!$B46,'Daten Unfälle'!$M:$M,'Auswertung HS'!$C46)</f>
        <v>0</v>
      </c>
      <c r="E186" s="2">
        <f>COUNTIFS('Daten Unfälle'!$BN:$BN,"&gt;100",'Daten Unfälle'!$BN:$BN,"&lt;=200",'Daten Unfälle'!$BI:$BI,"quer",'Daten Unfälle'!$B:$B,'Auswertung HS'!$B46,'Daten Unfälle'!$M:$M,'Auswertung HS'!$C46)</f>
        <v>0</v>
      </c>
      <c r="F186" s="2">
        <f>COUNTIFS('Daten Unfälle'!$BN:$BN,"&gt;200",'Daten Unfälle'!$BN:$BN,"&lt;=300",'Daten Unfälle'!$BI:$BI,"quer",'Daten Unfälle'!$B:$B,'Auswertung HS'!$B46,'Daten Unfälle'!$M:$M,'Auswertung HS'!$C46)</f>
        <v>0</v>
      </c>
      <c r="G186" s="2">
        <f>COUNTIFS('Daten Unfälle'!$BN:$BN,"&gt;300",'Daten Unfälle'!$BN:$BN,"&lt;=400",'Daten Unfälle'!$BI:$BI,"quer",'Daten Unfälle'!$B:$B,'Auswertung HS'!$B46,'Daten Unfälle'!$M:$M,'Auswertung HS'!$C46)</f>
        <v>0</v>
      </c>
      <c r="H186" s="2">
        <f>COUNTIFS('Daten Unfälle'!$BN:$BN,"&gt;400",'Daten Unfälle'!$BN:$BN,"&lt;=500",'Daten Unfälle'!$BI:$BI,"quer",'Daten Unfälle'!$B:$B,'Auswertung HS'!$B46,'Daten Unfälle'!$M:$M,'Auswertung HS'!$C46)</f>
        <v>0</v>
      </c>
      <c r="I186" s="2">
        <f>COUNTIFS('Daten Unfälle'!$BN:$BN,"&gt;500",'Daten Unfälle'!$BN:$BN,"&lt;=600",'Daten Unfälle'!$BI:$BI,"quer",'Daten Unfälle'!$B:$B,'Auswertung HS'!$B46,'Daten Unfälle'!$M:$M,'Auswertung HS'!$C46)</f>
        <v>0</v>
      </c>
      <c r="J186" s="2">
        <f>COUNTIFS('Daten Unfälle'!$BN:$BN,"&gt;600",'Daten Unfälle'!$BN:$BN,"&lt;=700",'Daten Unfälle'!$BI:$BI,"quer",'Daten Unfälle'!$B:$B,'Auswertung HS'!$B46,'Daten Unfälle'!$M:$M,'Auswertung HS'!$C46)</f>
        <v>0</v>
      </c>
      <c r="K186" s="2">
        <f>COUNTIFS('Daten Unfälle'!$BN:$BN,"&gt;700",'Daten Unfälle'!$BN:$BN,"&lt;=800",'Daten Unfälle'!$BI:$BI,"quer",'Daten Unfälle'!$B:$B,'Auswertung HS'!$B46,'Daten Unfälle'!$M:$M,'Auswertung HS'!$C46)</f>
        <v>0</v>
      </c>
      <c r="L186" s="2">
        <f>COUNTIFS('Daten Unfälle'!$BN:$BN,"&gt;800",'Daten Unfälle'!$BN:$BN,"&lt;=900",'Daten Unfälle'!$BI:$BI,"quer",'Daten Unfälle'!$B:$B,'Auswertung HS'!$B46,'Daten Unfälle'!$M:$M,'Auswertung HS'!$C46)</f>
        <v>0</v>
      </c>
      <c r="M186" s="2">
        <f>COUNTIFS('Daten Unfälle'!$BN:$BN,"&gt;900",'Daten Unfälle'!$BN:$BN,"&lt;=1000",'Daten Unfälle'!$BI:$BI,"quer",'Daten Unfälle'!$B:$B,'Auswertung HS'!$B46,'Daten Unfälle'!$M:$M,'Auswertung HS'!$C46)</f>
        <v>0</v>
      </c>
      <c r="N186" s="2">
        <f>COUNTIFS('Daten Unfälle'!$BN:$BN,"&gt;1000",'Daten Unfälle'!$BN:$BN,"&lt;=2000",'Daten Unfälle'!$BI:$BI,"quer",'Daten Unfälle'!$B:$B,'Auswertung HS'!$B46,'Daten Unfälle'!$M:$M,'Auswertung HS'!$C46)</f>
        <v>0</v>
      </c>
      <c r="O186" s="2">
        <f>COUNTIFS('Daten Unfälle'!$BN:$BN,"&gt;2000",'Daten Unfälle'!$BN:$BN,"&lt;=3000",'Daten Unfälle'!$BI:$BI,"quer",'Daten Unfälle'!$B:$B,'Auswertung HS'!$B46,'Daten Unfälle'!$M:$M,'Auswertung HS'!$C46)</f>
        <v>0</v>
      </c>
      <c r="P186" s="2">
        <f>COUNTIFS('Daten Unfälle'!$BN:$BN,"&gt;3000",'Daten Unfälle'!$BN:$BN,"&lt;=4000",'Daten Unfälle'!$BI:$BI,"quer",'Daten Unfälle'!$B:$B,'Auswertung HS'!$B46,'Daten Unfälle'!$M:$M,'Auswertung HS'!$C46)</f>
        <v>0</v>
      </c>
      <c r="Q186" s="2">
        <f>COUNTIFS('Daten Unfälle'!$BN:$BN,"&gt;4000",'Daten Unfälle'!$BN:$BN,"&lt;=5000",'Daten Unfälle'!$BI:$BI,"quer",'Daten Unfälle'!$B:$B,'Auswertung HS'!$B46,'Daten Unfälle'!$M:$M,'Auswertung HS'!$C46)</f>
        <v>0</v>
      </c>
    </row>
    <row r="187" spans="1:17" hidden="1" x14ac:dyDescent="0.25">
      <c r="A187" s="2" t="s">
        <v>21705</v>
      </c>
      <c r="B187" s="84" t="s">
        <v>262</v>
      </c>
      <c r="C187" s="2" t="s">
        <v>354</v>
      </c>
      <c r="D187" s="2">
        <f>COUNTIFS('Daten Unfälle'!$BN:$BN,"&lt;=100",'Daten Unfälle'!$BI:$BI,"quer",'Daten Unfälle'!$B:$B,'Auswertung HS'!$B47,'Daten Unfälle'!$M:$M,'Auswertung HS'!$C47)</f>
        <v>0</v>
      </c>
      <c r="E187" s="2">
        <f>COUNTIFS('Daten Unfälle'!$BN:$BN,"&gt;100",'Daten Unfälle'!$BN:$BN,"&lt;=200",'Daten Unfälle'!$BI:$BI,"quer",'Daten Unfälle'!$B:$B,'Auswertung HS'!$B47,'Daten Unfälle'!$M:$M,'Auswertung HS'!$C47)</f>
        <v>0</v>
      </c>
      <c r="F187" s="2">
        <f>COUNTIFS('Daten Unfälle'!$BN:$BN,"&gt;200",'Daten Unfälle'!$BN:$BN,"&lt;=300",'Daten Unfälle'!$BI:$BI,"quer",'Daten Unfälle'!$B:$B,'Auswertung HS'!$B47,'Daten Unfälle'!$M:$M,'Auswertung HS'!$C47)</f>
        <v>0</v>
      </c>
      <c r="G187" s="2">
        <f>COUNTIFS('Daten Unfälle'!$BN:$BN,"&gt;300",'Daten Unfälle'!$BN:$BN,"&lt;=400",'Daten Unfälle'!$BI:$BI,"quer",'Daten Unfälle'!$B:$B,'Auswertung HS'!$B47,'Daten Unfälle'!$M:$M,'Auswertung HS'!$C47)</f>
        <v>0</v>
      </c>
      <c r="H187" s="2">
        <f>COUNTIFS('Daten Unfälle'!$BN:$BN,"&gt;400",'Daten Unfälle'!$BN:$BN,"&lt;=500",'Daten Unfälle'!$BI:$BI,"quer",'Daten Unfälle'!$B:$B,'Auswertung HS'!$B47,'Daten Unfälle'!$M:$M,'Auswertung HS'!$C47)</f>
        <v>0</v>
      </c>
      <c r="I187" s="2">
        <f>COUNTIFS('Daten Unfälle'!$BN:$BN,"&gt;500",'Daten Unfälle'!$BN:$BN,"&lt;=600",'Daten Unfälle'!$BI:$BI,"quer",'Daten Unfälle'!$B:$B,'Auswertung HS'!$B47,'Daten Unfälle'!$M:$M,'Auswertung HS'!$C47)</f>
        <v>0</v>
      </c>
      <c r="J187" s="2">
        <f>COUNTIFS('Daten Unfälle'!$BN:$BN,"&gt;600",'Daten Unfälle'!$BN:$BN,"&lt;=700",'Daten Unfälle'!$BI:$BI,"quer",'Daten Unfälle'!$B:$B,'Auswertung HS'!$B47,'Daten Unfälle'!$M:$M,'Auswertung HS'!$C47)</f>
        <v>0</v>
      </c>
      <c r="K187" s="2">
        <f>COUNTIFS('Daten Unfälle'!$BN:$BN,"&gt;700",'Daten Unfälle'!$BN:$BN,"&lt;=800",'Daten Unfälle'!$BI:$BI,"quer",'Daten Unfälle'!$B:$B,'Auswertung HS'!$B47,'Daten Unfälle'!$M:$M,'Auswertung HS'!$C47)</f>
        <v>0</v>
      </c>
      <c r="L187" s="2">
        <f>COUNTIFS('Daten Unfälle'!$BN:$BN,"&gt;800",'Daten Unfälle'!$BN:$BN,"&lt;=900",'Daten Unfälle'!$BI:$BI,"quer",'Daten Unfälle'!$B:$B,'Auswertung HS'!$B47,'Daten Unfälle'!$M:$M,'Auswertung HS'!$C47)</f>
        <v>0</v>
      </c>
      <c r="M187" s="2">
        <f>COUNTIFS('Daten Unfälle'!$BN:$BN,"&gt;900",'Daten Unfälle'!$BN:$BN,"&lt;=1000",'Daten Unfälle'!$BI:$BI,"quer",'Daten Unfälle'!$B:$B,'Auswertung HS'!$B47,'Daten Unfälle'!$M:$M,'Auswertung HS'!$C47)</f>
        <v>0</v>
      </c>
      <c r="N187" s="2">
        <f>COUNTIFS('Daten Unfälle'!$BN:$BN,"&gt;1000",'Daten Unfälle'!$BN:$BN,"&lt;=2000",'Daten Unfälle'!$BI:$BI,"quer",'Daten Unfälle'!$B:$B,'Auswertung HS'!$B47,'Daten Unfälle'!$M:$M,'Auswertung HS'!$C47)</f>
        <v>0</v>
      </c>
      <c r="O187" s="2">
        <f>COUNTIFS('Daten Unfälle'!$BN:$BN,"&gt;2000",'Daten Unfälle'!$BN:$BN,"&lt;=3000",'Daten Unfälle'!$BI:$BI,"quer",'Daten Unfälle'!$B:$B,'Auswertung HS'!$B47,'Daten Unfälle'!$M:$M,'Auswertung HS'!$C47)</f>
        <v>0</v>
      </c>
      <c r="P187" s="2">
        <f>COUNTIFS('Daten Unfälle'!$BN:$BN,"&gt;3000",'Daten Unfälle'!$BN:$BN,"&lt;=4000",'Daten Unfälle'!$BI:$BI,"quer",'Daten Unfälle'!$B:$B,'Auswertung HS'!$B47,'Daten Unfälle'!$M:$M,'Auswertung HS'!$C47)</f>
        <v>0</v>
      </c>
      <c r="Q187" s="2">
        <f>COUNTIFS('Daten Unfälle'!$BN:$BN,"&gt;4000",'Daten Unfälle'!$BN:$BN,"&lt;=5000",'Daten Unfälle'!$BI:$BI,"quer",'Daten Unfälle'!$B:$B,'Auswertung HS'!$B47,'Daten Unfälle'!$M:$M,'Auswertung HS'!$C47)</f>
        <v>0</v>
      </c>
    </row>
    <row r="188" spans="1:17" hidden="1" x14ac:dyDescent="0.25">
      <c r="A188" s="2" t="s">
        <v>21705</v>
      </c>
      <c r="B188" s="84" t="s">
        <v>262</v>
      </c>
      <c r="C188" s="17" t="s">
        <v>139</v>
      </c>
      <c r="D188" s="2">
        <f>COUNTIFS('Daten Unfälle'!$BN:$BN,"&lt;=100",'Daten Unfälle'!$BI:$BI,"quer",'Daten Unfälle'!$B:$B,'Auswertung HS'!$B48,'Daten Unfälle'!$M:$M,'Auswertung HS'!$C48)</f>
        <v>0</v>
      </c>
      <c r="E188" s="2">
        <f>COUNTIFS('Daten Unfälle'!$BN:$BN,"&gt;100",'Daten Unfälle'!$BN:$BN,"&lt;=200",'Daten Unfälle'!$BI:$BI,"quer",'Daten Unfälle'!$B:$B,'Auswertung HS'!$B48,'Daten Unfälle'!$M:$M,'Auswertung HS'!$C48)</f>
        <v>0</v>
      </c>
      <c r="F188" s="2">
        <f>COUNTIFS('Daten Unfälle'!$BN:$BN,"&gt;200",'Daten Unfälle'!$BN:$BN,"&lt;=300",'Daten Unfälle'!$BI:$BI,"quer",'Daten Unfälle'!$B:$B,'Auswertung HS'!$B48,'Daten Unfälle'!$M:$M,'Auswertung HS'!$C48)</f>
        <v>0</v>
      </c>
      <c r="G188" s="2">
        <f>COUNTIFS('Daten Unfälle'!$BN:$BN,"&gt;300",'Daten Unfälle'!$BN:$BN,"&lt;=400",'Daten Unfälle'!$BI:$BI,"quer",'Daten Unfälle'!$B:$B,'Auswertung HS'!$B48,'Daten Unfälle'!$M:$M,'Auswertung HS'!$C48)</f>
        <v>0</v>
      </c>
      <c r="H188" s="2">
        <f>COUNTIFS('Daten Unfälle'!$BN:$BN,"&gt;400",'Daten Unfälle'!$BN:$BN,"&lt;=500",'Daten Unfälle'!$BI:$BI,"quer",'Daten Unfälle'!$B:$B,'Auswertung HS'!$B48,'Daten Unfälle'!$M:$M,'Auswertung HS'!$C48)</f>
        <v>0</v>
      </c>
      <c r="I188" s="2">
        <f>COUNTIFS('Daten Unfälle'!$BN:$BN,"&gt;500",'Daten Unfälle'!$BN:$BN,"&lt;=600",'Daten Unfälle'!$BI:$BI,"quer",'Daten Unfälle'!$B:$B,'Auswertung HS'!$B48,'Daten Unfälle'!$M:$M,'Auswertung HS'!$C48)</f>
        <v>0</v>
      </c>
      <c r="J188" s="2">
        <f>COUNTIFS('Daten Unfälle'!$BN:$BN,"&gt;600",'Daten Unfälle'!$BN:$BN,"&lt;=700",'Daten Unfälle'!$BI:$BI,"quer",'Daten Unfälle'!$B:$B,'Auswertung HS'!$B48,'Daten Unfälle'!$M:$M,'Auswertung HS'!$C48)</f>
        <v>0</v>
      </c>
      <c r="K188" s="2">
        <f>COUNTIFS('Daten Unfälle'!$BN:$BN,"&gt;700",'Daten Unfälle'!$BN:$BN,"&lt;=800",'Daten Unfälle'!$BI:$BI,"quer",'Daten Unfälle'!$B:$B,'Auswertung HS'!$B48,'Daten Unfälle'!$M:$M,'Auswertung HS'!$C48)</f>
        <v>0</v>
      </c>
      <c r="L188" s="2">
        <f>COUNTIFS('Daten Unfälle'!$BN:$BN,"&gt;800",'Daten Unfälle'!$BN:$BN,"&lt;=900",'Daten Unfälle'!$BI:$BI,"quer",'Daten Unfälle'!$B:$B,'Auswertung HS'!$B48,'Daten Unfälle'!$M:$M,'Auswertung HS'!$C48)</f>
        <v>0</v>
      </c>
      <c r="M188" s="2">
        <f>COUNTIFS('Daten Unfälle'!$BN:$BN,"&gt;900",'Daten Unfälle'!$BN:$BN,"&lt;=1000",'Daten Unfälle'!$BI:$BI,"quer",'Daten Unfälle'!$B:$B,'Auswertung HS'!$B48,'Daten Unfälle'!$M:$M,'Auswertung HS'!$C48)</f>
        <v>0</v>
      </c>
      <c r="N188" s="2">
        <f>COUNTIFS('Daten Unfälle'!$BN:$BN,"&gt;1000",'Daten Unfälle'!$BN:$BN,"&lt;=2000",'Daten Unfälle'!$BI:$BI,"quer",'Daten Unfälle'!$B:$B,'Auswertung HS'!$B48,'Daten Unfälle'!$M:$M,'Auswertung HS'!$C48)</f>
        <v>0</v>
      </c>
      <c r="O188" s="2">
        <f>COUNTIFS('Daten Unfälle'!$BN:$BN,"&gt;2000",'Daten Unfälle'!$BN:$BN,"&lt;=3000",'Daten Unfälle'!$BI:$BI,"quer",'Daten Unfälle'!$B:$B,'Auswertung HS'!$B48,'Daten Unfälle'!$M:$M,'Auswertung HS'!$C48)</f>
        <v>0</v>
      </c>
      <c r="P188" s="2">
        <f>COUNTIFS('Daten Unfälle'!$BN:$BN,"&gt;3000",'Daten Unfälle'!$BN:$BN,"&lt;=4000",'Daten Unfälle'!$BI:$BI,"quer",'Daten Unfälle'!$B:$B,'Auswertung HS'!$B48,'Daten Unfälle'!$M:$M,'Auswertung HS'!$C48)</f>
        <v>0</v>
      </c>
      <c r="Q188" s="2">
        <f>COUNTIFS('Daten Unfälle'!$BN:$BN,"&gt;4000",'Daten Unfälle'!$BN:$BN,"&lt;=5000",'Daten Unfälle'!$BI:$BI,"quer",'Daten Unfälle'!$B:$B,'Auswertung HS'!$B48,'Daten Unfälle'!$M:$M,'Auswertung HS'!$C48)</f>
        <v>0</v>
      </c>
    </row>
    <row r="189" spans="1:17" hidden="1" x14ac:dyDescent="0.25">
      <c r="A189" s="2" t="s">
        <v>21705</v>
      </c>
      <c r="B189" s="84" t="s">
        <v>262</v>
      </c>
      <c r="C189" s="17" t="s">
        <v>2774</v>
      </c>
      <c r="D189" s="2">
        <f>COUNTIFS('Daten Unfälle'!$BN:$BN,"&lt;=100",'Daten Unfälle'!$BI:$BI,"quer",'Daten Unfälle'!$B:$B,'Auswertung HS'!$B49,'Daten Unfälle'!$M:$M,'Auswertung HS'!$C49)</f>
        <v>0</v>
      </c>
      <c r="E189" s="2">
        <f>COUNTIFS('Daten Unfälle'!$BN:$BN,"&gt;100",'Daten Unfälle'!$BN:$BN,"&lt;=200",'Daten Unfälle'!$BI:$BI,"quer",'Daten Unfälle'!$B:$B,'Auswertung HS'!$B49,'Daten Unfälle'!$M:$M,'Auswertung HS'!$C49)</f>
        <v>0</v>
      </c>
      <c r="F189" s="2">
        <f>COUNTIFS('Daten Unfälle'!$BN:$BN,"&gt;200",'Daten Unfälle'!$BN:$BN,"&lt;=300",'Daten Unfälle'!$BI:$BI,"quer",'Daten Unfälle'!$B:$B,'Auswertung HS'!$B49,'Daten Unfälle'!$M:$M,'Auswertung HS'!$C49)</f>
        <v>0</v>
      </c>
      <c r="G189" s="2">
        <f>COUNTIFS('Daten Unfälle'!$BN:$BN,"&gt;300",'Daten Unfälle'!$BN:$BN,"&lt;=400",'Daten Unfälle'!$BI:$BI,"quer",'Daten Unfälle'!$B:$B,'Auswertung HS'!$B49,'Daten Unfälle'!$M:$M,'Auswertung HS'!$C49)</f>
        <v>0</v>
      </c>
      <c r="H189" s="2">
        <f>COUNTIFS('Daten Unfälle'!$BN:$BN,"&gt;400",'Daten Unfälle'!$BN:$BN,"&lt;=500",'Daten Unfälle'!$BI:$BI,"quer",'Daten Unfälle'!$B:$B,'Auswertung HS'!$B49,'Daten Unfälle'!$M:$M,'Auswertung HS'!$C49)</f>
        <v>0</v>
      </c>
      <c r="I189" s="2">
        <f>COUNTIFS('Daten Unfälle'!$BN:$BN,"&gt;500",'Daten Unfälle'!$BN:$BN,"&lt;=600",'Daten Unfälle'!$BI:$BI,"quer",'Daten Unfälle'!$B:$B,'Auswertung HS'!$B49,'Daten Unfälle'!$M:$M,'Auswertung HS'!$C49)</f>
        <v>0</v>
      </c>
      <c r="J189" s="2">
        <f>COUNTIFS('Daten Unfälle'!$BN:$BN,"&gt;600",'Daten Unfälle'!$BN:$BN,"&lt;=700",'Daten Unfälle'!$BI:$BI,"quer",'Daten Unfälle'!$B:$B,'Auswertung HS'!$B49,'Daten Unfälle'!$M:$M,'Auswertung HS'!$C49)</f>
        <v>0</v>
      </c>
      <c r="K189" s="2">
        <f>COUNTIFS('Daten Unfälle'!$BN:$BN,"&gt;700",'Daten Unfälle'!$BN:$BN,"&lt;=800",'Daten Unfälle'!$BI:$BI,"quer",'Daten Unfälle'!$B:$B,'Auswertung HS'!$B49,'Daten Unfälle'!$M:$M,'Auswertung HS'!$C49)</f>
        <v>0</v>
      </c>
      <c r="L189" s="2">
        <f>COUNTIFS('Daten Unfälle'!$BN:$BN,"&gt;800",'Daten Unfälle'!$BN:$BN,"&lt;=900",'Daten Unfälle'!$BI:$BI,"quer",'Daten Unfälle'!$B:$B,'Auswertung HS'!$B49,'Daten Unfälle'!$M:$M,'Auswertung HS'!$C49)</f>
        <v>0</v>
      </c>
      <c r="M189" s="2">
        <f>COUNTIFS('Daten Unfälle'!$BN:$BN,"&gt;900",'Daten Unfälle'!$BN:$BN,"&lt;=1000",'Daten Unfälle'!$BI:$BI,"quer",'Daten Unfälle'!$B:$B,'Auswertung HS'!$B49,'Daten Unfälle'!$M:$M,'Auswertung HS'!$C49)</f>
        <v>0</v>
      </c>
      <c r="N189" s="2">
        <f>COUNTIFS('Daten Unfälle'!$BN:$BN,"&gt;1000",'Daten Unfälle'!$BN:$BN,"&lt;=2000",'Daten Unfälle'!$BI:$BI,"quer",'Daten Unfälle'!$B:$B,'Auswertung HS'!$B49,'Daten Unfälle'!$M:$M,'Auswertung HS'!$C49)</f>
        <v>0</v>
      </c>
      <c r="O189" s="2">
        <f>COUNTIFS('Daten Unfälle'!$BN:$BN,"&gt;2000",'Daten Unfälle'!$BN:$BN,"&lt;=3000",'Daten Unfälle'!$BI:$BI,"quer",'Daten Unfälle'!$B:$B,'Auswertung HS'!$B49,'Daten Unfälle'!$M:$M,'Auswertung HS'!$C49)</f>
        <v>0</v>
      </c>
      <c r="P189" s="2">
        <f>COUNTIFS('Daten Unfälle'!$BN:$BN,"&gt;3000",'Daten Unfälle'!$BN:$BN,"&lt;=4000",'Daten Unfälle'!$BI:$BI,"quer",'Daten Unfälle'!$B:$B,'Auswertung HS'!$B49,'Daten Unfälle'!$M:$M,'Auswertung HS'!$C49)</f>
        <v>0</v>
      </c>
      <c r="Q189" s="2">
        <f>COUNTIFS('Daten Unfälle'!$BN:$BN,"&gt;4000",'Daten Unfälle'!$BN:$BN,"&lt;=5000",'Daten Unfälle'!$BI:$BI,"quer",'Daten Unfälle'!$B:$B,'Auswertung HS'!$B49,'Daten Unfälle'!$M:$M,'Auswertung HS'!$C49)</f>
        <v>0</v>
      </c>
    </row>
    <row r="190" spans="1:17" hidden="1" x14ac:dyDescent="0.25">
      <c r="A190" s="2" t="s">
        <v>21705</v>
      </c>
      <c r="B190" s="84" t="s">
        <v>262</v>
      </c>
      <c r="C190" s="241" t="s">
        <v>1312</v>
      </c>
      <c r="D190" s="2">
        <f>COUNTIFS('Daten Unfälle'!$BN:$BN,"&lt;=100",'Daten Unfälle'!$BI:$BI,"quer",'Daten Unfälle'!$B:$B,'Auswertung HS'!$B50,'Daten Unfälle'!$M:$M,'Auswertung HS'!$C50)</f>
        <v>0</v>
      </c>
      <c r="E190" s="2">
        <f>COUNTIFS('Daten Unfälle'!$BN:$BN,"&gt;100",'Daten Unfälle'!$BN:$BN,"&lt;=200",'Daten Unfälle'!$BI:$BI,"quer",'Daten Unfälle'!$B:$B,'Auswertung HS'!$B50,'Daten Unfälle'!$M:$M,'Auswertung HS'!$C50)</f>
        <v>0</v>
      </c>
      <c r="F190" s="2">
        <f>COUNTIFS('Daten Unfälle'!$BN:$BN,"&gt;200",'Daten Unfälle'!$BN:$BN,"&lt;=300",'Daten Unfälle'!$BI:$BI,"quer",'Daten Unfälle'!$B:$B,'Auswertung HS'!$B50,'Daten Unfälle'!$M:$M,'Auswertung HS'!$C50)</f>
        <v>0</v>
      </c>
      <c r="G190" s="2">
        <f>COUNTIFS('Daten Unfälle'!$BN:$BN,"&gt;300",'Daten Unfälle'!$BN:$BN,"&lt;=400",'Daten Unfälle'!$BI:$BI,"quer",'Daten Unfälle'!$B:$B,'Auswertung HS'!$B50,'Daten Unfälle'!$M:$M,'Auswertung HS'!$C50)</f>
        <v>0</v>
      </c>
      <c r="H190" s="2">
        <f>COUNTIFS('Daten Unfälle'!$BN:$BN,"&gt;400",'Daten Unfälle'!$BN:$BN,"&lt;=500",'Daten Unfälle'!$BI:$BI,"quer",'Daten Unfälle'!$B:$B,'Auswertung HS'!$B50,'Daten Unfälle'!$M:$M,'Auswertung HS'!$C50)</f>
        <v>0</v>
      </c>
      <c r="I190" s="2">
        <f>COUNTIFS('Daten Unfälle'!$BN:$BN,"&gt;500",'Daten Unfälle'!$BN:$BN,"&lt;=600",'Daten Unfälle'!$BI:$BI,"quer",'Daten Unfälle'!$B:$B,'Auswertung HS'!$B50,'Daten Unfälle'!$M:$M,'Auswertung HS'!$C50)</f>
        <v>0</v>
      </c>
      <c r="J190" s="2">
        <f>COUNTIFS('Daten Unfälle'!$BN:$BN,"&gt;600",'Daten Unfälle'!$BN:$BN,"&lt;=700",'Daten Unfälle'!$BI:$BI,"quer",'Daten Unfälle'!$B:$B,'Auswertung HS'!$B50,'Daten Unfälle'!$M:$M,'Auswertung HS'!$C50)</f>
        <v>0</v>
      </c>
      <c r="K190" s="2">
        <f>COUNTIFS('Daten Unfälle'!$BN:$BN,"&gt;700",'Daten Unfälle'!$BN:$BN,"&lt;=800",'Daten Unfälle'!$BI:$BI,"quer",'Daten Unfälle'!$B:$B,'Auswertung HS'!$B50,'Daten Unfälle'!$M:$M,'Auswertung HS'!$C50)</f>
        <v>0</v>
      </c>
      <c r="L190" s="2">
        <f>COUNTIFS('Daten Unfälle'!$BN:$BN,"&gt;800",'Daten Unfälle'!$BN:$BN,"&lt;=900",'Daten Unfälle'!$BI:$BI,"quer",'Daten Unfälle'!$B:$B,'Auswertung HS'!$B50,'Daten Unfälle'!$M:$M,'Auswertung HS'!$C50)</f>
        <v>0</v>
      </c>
      <c r="M190" s="2">
        <f>COUNTIFS('Daten Unfälle'!$BN:$BN,"&gt;900",'Daten Unfälle'!$BN:$BN,"&lt;=1000",'Daten Unfälle'!$BI:$BI,"quer",'Daten Unfälle'!$B:$B,'Auswertung HS'!$B50,'Daten Unfälle'!$M:$M,'Auswertung HS'!$C50)</f>
        <v>0</v>
      </c>
      <c r="N190" s="2">
        <f>COUNTIFS('Daten Unfälle'!$BN:$BN,"&gt;1000",'Daten Unfälle'!$BN:$BN,"&lt;=2000",'Daten Unfälle'!$BI:$BI,"quer",'Daten Unfälle'!$B:$B,'Auswertung HS'!$B50,'Daten Unfälle'!$M:$M,'Auswertung HS'!$C50)</f>
        <v>0</v>
      </c>
      <c r="O190" s="2">
        <f>COUNTIFS('Daten Unfälle'!$BN:$BN,"&gt;2000",'Daten Unfälle'!$BN:$BN,"&lt;=3000",'Daten Unfälle'!$BI:$BI,"quer",'Daten Unfälle'!$B:$B,'Auswertung HS'!$B50,'Daten Unfälle'!$M:$M,'Auswertung HS'!$C50)</f>
        <v>0</v>
      </c>
      <c r="P190" s="2">
        <f>COUNTIFS('Daten Unfälle'!$BN:$BN,"&gt;3000",'Daten Unfälle'!$BN:$BN,"&lt;=4000",'Daten Unfälle'!$BI:$BI,"quer",'Daten Unfälle'!$B:$B,'Auswertung HS'!$B50,'Daten Unfälle'!$M:$M,'Auswertung HS'!$C50)</f>
        <v>0</v>
      </c>
      <c r="Q190" s="2">
        <f>COUNTIFS('Daten Unfälle'!$BN:$BN,"&gt;4000",'Daten Unfälle'!$BN:$BN,"&lt;=5000",'Daten Unfälle'!$BI:$BI,"quer",'Daten Unfälle'!$B:$B,'Auswertung HS'!$B50,'Daten Unfälle'!$M:$M,'Auswertung HS'!$C50)</f>
        <v>0</v>
      </c>
    </row>
    <row r="191" spans="1:17" hidden="1" x14ac:dyDescent="0.25">
      <c r="A191" s="2" t="s">
        <v>21705</v>
      </c>
      <c r="B191" s="84" t="s">
        <v>262</v>
      </c>
      <c r="C191" s="242" t="s">
        <v>2721</v>
      </c>
      <c r="D191" s="2">
        <f>COUNTIFS('Daten Unfälle'!$BN:$BN,"&lt;=100",'Daten Unfälle'!$BI:$BI,"quer",'Daten Unfälle'!$B:$B,'Auswertung HS'!$B51,'Daten Unfälle'!$M:$M,'Auswertung HS'!$C51)</f>
        <v>0</v>
      </c>
      <c r="E191" s="2">
        <f>COUNTIFS('Daten Unfälle'!$BN:$BN,"&gt;100",'Daten Unfälle'!$BN:$BN,"&lt;=200",'Daten Unfälle'!$BI:$BI,"quer",'Daten Unfälle'!$B:$B,'Auswertung HS'!$B51,'Daten Unfälle'!$M:$M,'Auswertung HS'!$C51)</f>
        <v>0</v>
      </c>
      <c r="F191" s="2">
        <f>COUNTIFS('Daten Unfälle'!$BN:$BN,"&gt;200",'Daten Unfälle'!$BN:$BN,"&lt;=300",'Daten Unfälle'!$BI:$BI,"quer",'Daten Unfälle'!$B:$B,'Auswertung HS'!$B51,'Daten Unfälle'!$M:$M,'Auswertung HS'!$C51)</f>
        <v>0</v>
      </c>
      <c r="G191" s="2">
        <f>COUNTIFS('Daten Unfälle'!$BN:$BN,"&gt;300",'Daten Unfälle'!$BN:$BN,"&lt;=400",'Daten Unfälle'!$BI:$BI,"quer",'Daten Unfälle'!$B:$B,'Auswertung HS'!$B51,'Daten Unfälle'!$M:$M,'Auswertung HS'!$C51)</f>
        <v>0</v>
      </c>
      <c r="H191" s="2">
        <f>COUNTIFS('Daten Unfälle'!$BN:$BN,"&gt;400",'Daten Unfälle'!$BN:$BN,"&lt;=500",'Daten Unfälle'!$BI:$BI,"quer",'Daten Unfälle'!$B:$B,'Auswertung HS'!$B51,'Daten Unfälle'!$M:$M,'Auswertung HS'!$C51)</f>
        <v>0</v>
      </c>
      <c r="I191" s="2">
        <f>COUNTIFS('Daten Unfälle'!$BN:$BN,"&gt;500",'Daten Unfälle'!$BN:$BN,"&lt;=600",'Daten Unfälle'!$BI:$BI,"quer",'Daten Unfälle'!$B:$B,'Auswertung HS'!$B51,'Daten Unfälle'!$M:$M,'Auswertung HS'!$C51)</f>
        <v>0</v>
      </c>
      <c r="J191" s="2">
        <f>COUNTIFS('Daten Unfälle'!$BN:$BN,"&gt;600",'Daten Unfälle'!$BN:$BN,"&lt;=700",'Daten Unfälle'!$BI:$BI,"quer",'Daten Unfälle'!$B:$B,'Auswertung HS'!$B51,'Daten Unfälle'!$M:$M,'Auswertung HS'!$C51)</f>
        <v>0</v>
      </c>
      <c r="K191" s="2">
        <f>COUNTIFS('Daten Unfälle'!$BN:$BN,"&gt;700",'Daten Unfälle'!$BN:$BN,"&lt;=800",'Daten Unfälle'!$BI:$BI,"quer",'Daten Unfälle'!$B:$B,'Auswertung HS'!$B51,'Daten Unfälle'!$M:$M,'Auswertung HS'!$C51)</f>
        <v>0</v>
      </c>
      <c r="L191" s="2">
        <f>COUNTIFS('Daten Unfälle'!$BN:$BN,"&gt;800",'Daten Unfälle'!$BN:$BN,"&lt;=900",'Daten Unfälle'!$BI:$BI,"quer",'Daten Unfälle'!$B:$B,'Auswertung HS'!$B51,'Daten Unfälle'!$M:$M,'Auswertung HS'!$C51)</f>
        <v>0</v>
      </c>
      <c r="M191" s="2">
        <f>COUNTIFS('Daten Unfälle'!$BN:$BN,"&gt;900",'Daten Unfälle'!$BN:$BN,"&lt;=1000",'Daten Unfälle'!$BI:$BI,"quer",'Daten Unfälle'!$B:$B,'Auswertung HS'!$B51,'Daten Unfälle'!$M:$M,'Auswertung HS'!$C51)</f>
        <v>0</v>
      </c>
      <c r="N191" s="2">
        <f>COUNTIFS('Daten Unfälle'!$BN:$BN,"&gt;1000",'Daten Unfälle'!$BN:$BN,"&lt;=2000",'Daten Unfälle'!$BI:$BI,"quer",'Daten Unfälle'!$B:$B,'Auswertung HS'!$B51,'Daten Unfälle'!$M:$M,'Auswertung HS'!$C51)</f>
        <v>0</v>
      </c>
      <c r="O191" s="2">
        <f>COUNTIFS('Daten Unfälle'!$BN:$BN,"&gt;2000",'Daten Unfälle'!$BN:$BN,"&lt;=3000",'Daten Unfälle'!$BI:$BI,"quer",'Daten Unfälle'!$B:$B,'Auswertung HS'!$B51,'Daten Unfälle'!$M:$M,'Auswertung HS'!$C51)</f>
        <v>0</v>
      </c>
      <c r="P191" s="2">
        <f>COUNTIFS('Daten Unfälle'!$BN:$BN,"&gt;3000",'Daten Unfälle'!$BN:$BN,"&lt;=4000",'Daten Unfälle'!$BI:$BI,"quer",'Daten Unfälle'!$B:$B,'Auswertung HS'!$B51,'Daten Unfälle'!$M:$M,'Auswertung HS'!$C51)</f>
        <v>0</v>
      </c>
      <c r="Q191" s="2">
        <f>COUNTIFS('Daten Unfälle'!$BN:$BN,"&gt;4000",'Daten Unfälle'!$BN:$BN,"&lt;=5000",'Daten Unfälle'!$BI:$BI,"quer",'Daten Unfälle'!$B:$B,'Auswertung HS'!$B51,'Daten Unfälle'!$M:$M,'Auswertung HS'!$C51)</f>
        <v>0</v>
      </c>
    </row>
    <row r="192" spans="1:17" hidden="1" x14ac:dyDescent="0.25">
      <c r="A192" s="2" t="s">
        <v>21705</v>
      </c>
      <c r="B192" s="84" t="s">
        <v>262</v>
      </c>
      <c r="C192" s="242" t="s">
        <v>21534</v>
      </c>
      <c r="D192" s="2">
        <f>COUNTIFS('Daten Unfälle'!$BN:$BN,"&lt;=100",'Daten Unfälle'!$BI:$BI,"quer",'Daten Unfälle'!$B:$B,'Auswertung HS'!$B52)</f>
        <v>1</v>
      </c>
      <c r="E192" s="2">
        <f>COUNTIFS('Daten Unfälle'!$BN:$BN,"&gt;100",'Daten Unfälle'!$BN:$BN,"&lt;=200",'Daten Unfälle'!$BI:$BI,"quer",'Daten Unfälle'!$B:$B,'Auswertung HS'!$B52)</f>
        <v>1</v>
      </c>
      <c r="F192" s="2">
        <f>COUNTIFS('Daten Unfälle'!$BN:$BN,"&gt;200",'Daten Unfälle'!$BN:$BN,"&lt;=300",'Daten Unfälle'!$BI:$BI,"quer",'Daten Unfälle'!$B:$B,'Auswertung HS'!$B52)</f>
        <v>0</v>
      </c>
      <c r="G192" s="2">
        <f>COUNTIFS('Daten Unfälle'!$BN:$BN,"&gt;300",'Daten Unfälle'!$BN:$BN,"&lt;=400",'Daten Unfälle'!$BI:$BI,"quer",'Daten Unfälle'!$B:$B,'Auswertung HS'!$B52)</f>
        <v>0</v>
      </c>
      <c r="H192" s="2">
        <f>COUNTIFS('Daten Unfälle'!$BN:$BN,"&gt;400",'Daten Unfälle'!$BN:$BN,"&lt;=500",'Daten Unfälle'!$BI:$BI,"quer",'Daten Unfälle'!$B:$B,'Auswertung HS'!$B52)</f>
        <v>0</v>
      </c>
      <c r="I192" s="2">
        <f>COUNTIFS('Daten Unfälle'!$BN:$BN,"&gt;500",'Daten Unfälle'!$BN:$BN,"&lt;=600",'Daten Unfälle'!$BI:$BI,"quer",'Daten Unfälle'!$B:$B,'Auswertung HS'!$B52)</f>
        <v>1</v>
      </c>
      <c r="J192" s="2">
        <f>COUNTIFS('Daten Unfälle'!$BN:$BN,"&gt;600",'Daten Unfälle'!$BN:$BN,"&lt;=700",'Daten Unfälle'!$BI:$BI,"quer",'Daten Unfälle'!$B:$B,'Auswertung HS'!$B52)</f>
        <v>0</v>
      </c>
      <c r="K192" s="2">
        <f>COUNTIFS('Daten Unfälle'!$BN:$BN,"&gt;700",'Daten Unfälle'!$BN:$BN,"&lt;=800",'Daten Unfälle'!$BI:$BI,"quer",'Daten Unfälle'!$B:$B,'Auswertung HS'!$B52)</f>
        <v>0</v>
      </c>
      <c r="L192" s="2">
        <f>COUNTIFS('Daten Unfälle'!$BN:$BN,"&gt;800",'Daten Unfälle'!$BN:$BN,"&lt;=900",'Daten Unfälle'!$BI:$BI,"quer",'Daten Unfälle'!$B:$B,'Auswertung HS'!$B52)</f>
        <v>0</v>
      </c>
      <c r="M192" s="2">
        <f>COUNTIFS('Daten Unfälle'!$BN:$BN,"&gt;900",'Daten Unfälle'!$BN:$BN,"&lt;=1000",'Daten Unfälle'!$BI:$BI,"quer",'Daten Unfälle'!$B:$B,'Auswertung HS'!$B52)</f>
        <v>0</v>
      </c>
      <c r="N192" s="2">
        <f>COUNTIFS('Daten Unfälle'!$BN:$BN,"&gt;1000",'Daten Unfälle'!$BN:$BN,"&lt;=2000",'Daten Unfälle'!$BI:$BI,"quer",'Daten Unfälle'!$B:$B,'Auswertung HS'!$B52)</f>
        <v>0</v>
      </c>
      <c r="O192" s="2">
        <f>COUNTIFS('Daten Unfälle'!$BN:$BN,"&gt;2000",'Daten Unfälle'!$BN:$BN,"&lt;=3000",'Daten Unfälle'!$BI:$BI,"quer",'Daten Unfälle'!$B:$B,'Auswertung HS'!$B52)</f>
        <v>0</v>
      </c>
      <c r="P192" s="2">
        <f>COUNTIFS('Daten Unfälle'!$BN:$BN,"&gt;3000",'Daten Unfälle'!$BN:$BN,"&lt;=4000",'Daten Unfälle'!$BI:$BI,"quer",'Daten Unfälle'!$B:$B,'Auswertung HS'!$B52)</f>
        <v>0</v>
      </c>
      <c r="Q192" s="2">
        <f>COUNTIFS('Daten Unfälle'!$BN:$BN,"&gt;4000",'Daten Unfälle'!$BN:$BN,"&lt;=5000",'Daten Unfälle'!$BI:$BI,"quer",'Daten Unfälle'!$B:$B,'Auswertung HS'!$B52)</f>
        <v>0</v>
      </c>
    </row>
    <row r="193" spans="1:17" hidden="1" x14ac:dyDescent="0.25">
      <c r="A193" s="2" t="s">
        <v>21705</v>
      </c>
      <c r="B193" s="84" t="s">
        <v>211</v>
      </c>
      <c r="C193" s="2" t="s">
        <v>74</v>
      </c>
      <c r="D193" s="2">
        <f>COUNTIFS('Daten Unfälle'!$BN:$BN,"&lt;=100",'Daten Unfälle'!$BI:$BI,"quer",'Daten Unfälle'!$B:$B,'Auswertung HS'!$B53,'Daten Unfälle'!$M:$M,'Auswertung HS'!$C53)</f>
        <v>12</v>
      </c>
      <c r="E193" s="2">
        <f>COUNTIFS('Daten Unfälle'!$BN:$BN,"&gt;100",'Daten Unfälle'!$BN:$BN,"&lt;=200",'Daten Unfälle'!$BI:$BI,"quer",'Daten Unfälle'!$B:$B,'Auswertung HS'!$B53,'Daten Unfälle'!$M:$M,'Auswertung HS'!$C53)</f>
        <v>5</v>
      </c>
      <c r="F193" s="2">
        <f>COUNTIFS('Daten Unfälle'!$BN:$BN,"&gt;200",'Daten Unfälle'!$BN:$BN,"&lt;=300",'Daten Unfälle'!$BI:$BI,"quer",'Daten Unfälle'!$B:$B,'Auswertung HS'!$B53,'Daten Unfälle'!$M:$M,'Auswertung HS'!$C53)</f>
        <v>5</v>
      </c>
      <c r="G193" s="2">
        <f>COUNTIFS('Daten Unfälle'!$BN:$BN,"&gt;300",'Daten Unfälle'!$BN:$BN,"&lt;=400",'Daten Unfälle'!$BI:$BI,"quer",'Daten Unfälle'!$B:$B,'Auswertung HS'!$B53,'Daten Unfälle'!$M:$M,'Auswertung HS'!$C53)</f>
        <v>3</v>
      </c>
      <c r="H193" s="2">
        <f>COUNTIFS('Daten Unfälle'!$BN:$BN,"&gt;400",'Daten Unfälle'!$BN:$BN,"&lt;=500",'Daten Unfälle'!$BI:$BI,"quer",'Daten Unfälle'!$B:$B,'Auswertung HS'!$B53,'Daten Unfälle'!$M:$M,'Auswertung HS'!$C53)</f>
        <v>1</v>
      </c>
      <c r="I193" s="2">
        <f>COUNTIFS('Daten Unfälle'!$BN:$BN,"&gt;500",'Daten Unfälle'!$BN:$BN,"&lt;=600",'Daten Unfälle'!$BI:$BI,"quer",'Daten Unfälle'!$B:$B,'Auswertung HS'!$B53,'Daten Unfälle'!$M:$M,'Auswertung HS'!$C53)</f>
        <v>3</v>
      </c>
      <c r="J193" s="2">
        <f>COUNTIFS('Daten Unfälle'!$BN:$BN,"&gt;600",'Daten Unfälle'!$BN:$BN,"&lt;=700",'Daten Unfälle'!$BI:$BI,"quer",'Daten Unfälle'!$B:$B,'Auswertung HS'!$B53,'Daten Unfälle'!$M:$M,'Auswertung HS'!$C53)</f>
        <v>1</v>
      </c>
      <c r="K193" s="2">
        <f>COUNTIFS('Daten Unfälle'!$BN:$BN,"&gt;700",'Daten Unfälle'!$BN:$BN,"&lt;=800",'Daten Unfälle'!$BI:$BI,"quer",'Daten Unfälle'!$B:$B,'Auswertung HS'!$B53,'Daten Unfälle'!$M:$M,'Auswertung HS'!$C53)</f>
        <v>1</v>
      </c>
      <c r="L193" s="2">
        <f>COUNTIFS('Daten Unfälle'!$BN:$BN,"&gt;800",'Daten Unfälle'!$BN:$BN,"&lt;=900",'Daten Unfälle'!$BI:$BI,"quer",'Daten Unfälle'!$B:$B,'Auswertung HS'!$B53,'Daten Unfälle'!$M:$M,'Auswertung HS'!$C53)</f>
        <v>1</v>
      </c>
      <c r="M193" s="2">
        <f>COUNTIFS('Daten Unfälle'!$BN:$BN,"&gt;900",'Daten Unfälle'!$BN:$BN,"&lt;=1000",'Daten Unfälle'!$BI:$BI,"quer",'Daten Unfälle'!$B:$B,'Auswertung HS'!$B53,'Daten Unfälle'!$M:$M,'Auswertung HS'!$C53)</f>
        <v>1</v>
      </c>
      <c r="N193" s="2">
        <f>COUNTIFS('Daten Unfälle'!$BN:$BN,"&gt;1000",'Daten Unfälle'!$BN:$BN,"&lt;=2000",'Daten Unfälle'!$BI:$BI,"quer",'Daten Unfälle'!$B:$B,'Auswertung HS'!$B53,'Daten Unfälle'!$M:$M,'Auswertung HS'!$C53)</f>
        <v>4</v>
      </c>
      <c r="O193" s="2">
        <f>COUNTIFS('Daten Unfälle'!$BN:$BN,"&gt;2000",'Daten Unfälle'!$BN:$BN,"&lt;=3000",'Daten Unfälle'!$BI:$BI,"quer",'Daten Unfälle'!$B:$B,'Auswertung HS'!$B53,'Daten Unfälle'!$M:$M,'Auswertung HS'!$C53)</f>
        <v>5</v>
      </c>
      <c r="P193" s="2">
        <f>COUNTIFS('Daten Unfälle'!$BN:$BN,"&gt;3000",'Daten Unfälle'!$BN:$BN,"&lt;=4000",'Daten Unfälle'!$BI:$BI,"quer",'Daten Unfälle'!$B:$B,'Auswertung HS'!$B53,'Daten Unfälle'!$M:$M,'Auswertung HS'!$C53)</f>
        <v>2</v>
      </c>
      <c r="Q193" s="2">
        <f>COUNTIFS('Daten Unfälle'!$BN:$BN,"&gt;4000",'Daten Unfälle'!$BN:$BN,"&lt;=5000",'Daten Unfälle'!$BI:$BI,"quer",'Daten Unfälle'!$B:$B,'Auswertung HS'!$B53,'Daten Unfälle'!$M:$M,'Auswertung HS'!$C53)</f>
        <v>2</v>
      </c>
    </row>
    <row r="194" spans="1:17" hidden="1" x14ac:dyDescent="0.25">
      <c r="A194" s="2" t="s">
        <v>21705</v>
      </c>
      <c r="B194" s="84" t="s">
        <v>211</v>
      </c>
      <c r="C194" s="2" t="s">
        <v>100</v>
      </c>
      <c r="D194" s="2">
        <f>COUNTIFS('Daten Unfälle'!$BN:$BN,"&lt;=100",'Daten Unfälle'!$BI:$BI,"quer",'Daten Unfälle'!$B:$B,'Auswertung HS'!$B54,'Daten Unfälle'!$M:$M,'Auswertung HS'!$C54)</f>
        <v>3</v>
      </c>
      <c r="E194" s="2">
        <f>COUNTIFS('Daten Unfälle'!$BN:$BN,"&gt;100",'Daten Unfälle'!$BN:$BN,"&lt;=200",'Daten Unfälle'!$BI:$BI,"quer",'Daten Unfälle'!$B:$B,'Auswertung HS'!$B54,'Daten Unfälle'!$M:$M,'Auswertung HS'!$C54)</f>
        <v>0</v>
      </c>
      <c r="F194" s="2">
        <f>COUNTIFS('Daten Unfälle'!$BN:$BN,"&gt;200",'Daten Unfälle'!$BN:$BN,"&lt;=300",'Daten Unfälle'!$BI:$BI,"quer",'Daten Unfälle'!$B:$B,'Auswertung HS'!$B54,'Daten Unfälle'!$M:$M,'Auswertung HS'!$C54)</f>
        <v>1</v>
      </c>
      <c r="G194" s="2">
        <f>COUNTIFS('Daten Unfälle'!$BN:$BN,"&gt;300",'Daten Unfälle'!$BN:$BN,"&lt;=400",'Daten Unfälle'!$BI:$BI,"quer",'Daten Unfälle'!$B:$B,'Auswertung HS'!$B54,'Daten Unfälle'!$M:$M,'Auswertung HS'!$C54)</f>
        <v>2</v>
      </c>
      <c r="H194" s="2">
        <f>COUNTIFS('Daten Unfälle'!$BN:$BN,"&gt;400",'Daten Unfälle'!$BN:$BN,"&lt;=500",'Daten Unfälle'!$BI:$BI,"quer",'Daten Unfälle'!$B:$B,'Auswertung HS'!$B54,'Daten Unfälle'!$M:$M,'Auswertung HS'!$C54)</f>
        <v>1</v>
      </c>
      <c r="I194" s="2">
        <f>COUNTIFS('Daten Unfälle'!$BN:$BN,"&gt;500",'Daten Unfälle'!$BN:$BN,"&lt;=600",'Daten Unfälle'!$BI:$BI,"quer",'Daten Unfälle'!$B:$B,'Auswertung HS'!$B54,'Daten Unfälle'!$M:$M,'Auswertung HS'!$C54)</f>
        <v>0</v>
      </c>
      <c r="J194" s="2">
        <f>COUNTIFS('Daten Unfälle'!$BN:$BN,"&gt;600",'Daten Unfälle'!$BN:$BN,"&lt;=700",'Daten Unfälle'!$BI:$BI,"quer",'Daten Unfälle'!$B:$B,'Auswertung HS'!$B54,'Daten Unfälle'!$M:$M,'Auswertung HS'!$C54)</f>
        <v>0</v>
      </c>
      <c r="K194" s="2">
        <f>COUNTIFS('Daten Unfälle'!$BN:$BN,"&gt;700",'Daten Unfälle'!$BN:$BN,"&lt;=800",'Daten Unfälle'!$BI:$BI,"quer",'Daten Unfälle'!$B:$B,'Auswertung HS'!$B54,'Daten Unfälle'!$M:$M,'Auswertung HS'!$C54)</f>
        <v>1</v>
      </c>
      <c r="L194" s="2">
        <f>COUNTIFS('Daten Unfälle'!$BN:$BN,"&gt;800",'Daten Unfälle'!$BN:$BN,"&lt;=900",'Daten Unfälle'!$BI:$BI,"quer",'Daten Unfälle'!$B:$B,'Auswertung HS'!$B54,'Daten Unfälle'!$M:$M,'Auswertung HS'!$C54)</f>
        <v>1</v>
      </c>
      <c r="M194" s="2">
        <f>COUNTIFS('Daten Unfälle'!$BN:$BN,"&gt;900",'Daten Unfälle'!$BN:$BN,"&lt;=1000",'Daten Unfälle'!$BI:$BI,"quer",'Daten Unfälle'!$B:$B,'Auswertung HS'!$B54,'Daten Unfälle'!$M:$M,'Auswertung HS'!$C54)</f>
        <v>0</v>
      </c>
      <c r="N194" s="2">
        <f>COUNTIFS('Daten Unfälle'!$BN:$BN,"&gt;1000",'Daten Unfälle'!$BN:$BN,"&lt;=2000",'Daten Unfälle'!$BI:$BI,"quer",'Daten Unfälle'!$B:$B,'Auswertung HS'!$B54,'Daten Unfälle'!$M:$M,'Auswertung HS'!$C54)</f>
        <v>2</v>
      </c>
      <c r="O194" s="2">
        <f>COUNTIFS('Daten Unfälle'!$BN:$BN,"&gt;2000",'Daten Unfälle'!$BN:$BN,"&lt;=3000",'Daten Unfälle'!$BI:$BI,"quer",'Daten Unfälle'!$B:$B,'Auswertung HS'!$B54,'Daten Unfälle'!$M:$M,'Auswertung HS'!$C54)</f>
        <v>0</v>
      </c>
      <c r="P194" s="2">
        <f>COUNTIFS('Daten Unfälle'!$BN:$BN,"&gt;3000",'Daten Unfälle'!$BN:$BN,"&lt;=4000",'Daten Unfälle'!$BI:$BI,"quer",'Daten Unfälle'!$B:$B,'Auswertung HS'!$B54,'Daten Unfälle'!$M:$M,'Auswertung HS'!$C54)</f>
        <v>1</v>
      </c>
      <c r="Q194" s="2">
        <f>COUNTIFS('Daten Unfälle'!$BN:$BN,"&gt;4000",'Daten Unfälle'!$BN:$BN,"&lt;=5000",'Daten Unfälle'!$BI:$BI,"quer",'Daten Unfälle'!$B:$B,'Auswertung HS'!$B54,'Daten Unfälle'!$M:$M,'Auswertung HS'!$C54)</f>
        <v>0</v>
      </c>
    </row>
    <row r="195" spans="1:17" hidden="1" x14ac:dyDescent="0.25">
      <c r="A195" s="2" t="s">
        <v>21705</v>
      </c>
      <c r="B195" s="84" t="s">
        <v>211</v>
      </c>
      <c r="C195" s="2" t="s">
        <v>115</v>
      </c>
      <c r="D195" s="2">
        <f>COUNTIFS('Daten Unfälle'!$BN:$BN,"&lt;=100",'Daten Unfälle'!$BI:$BI,"quer",'Daten Unfälle'!$B:$B,'Auswertung HS'!$B55,'Daten Unfälle'!$M:$M,'Auswertung HS'!$C55)</f>
        <v>2</v>
      </c>
      <c r="E195" s="2">
        <f>COUNTIFS('Daten Unfälle'!$BN:$BN,"&gt;100",'Daten Unfälle'!$BN:$BN,"&lt;=200",'Daten Unfälle'!$BI:$BI,"quer",'Daten Unfälle'!$B:$B,'Auswertung HS'!$B55,'Daten Unfälle'!$M:$M,'Auswertung HS'!$C55)</f>
        <v>1</v>
      </c>
      <c r="F195" s="2">
        <f>COUNTIFS('Daten Unfälle'!$BN:$BN,"&gt;200",'Daten Unfälle'!$BN:$BN,"&lt;=300",'Daten Unfälle'!$BI:$BI,"quer",'Daten Unfälle'!$B:$B,'Auswertung HS'!$B55,'Daten Unfälle'!$M:$M,'Auswertung HS'!$C55)</f>
        <v>0</v>
      </c>
      <c r="G195" s="2">
        <f>COUNTIFS('Daten Unfälle'!$BN:$BN,"&gt;300",'Daten Unfälle'!$BN:$BN,"&lt;=400",'Daten Unfälle'!$BI:$BI,"quer",'Daten Unfälle'!$B:$B,'Auswertung HS'!$B55,'Daten Unfälle'!$M:$M,'Auswertung HS'!$C55)</f>
        <v>0</v>
      </c>
      <c r="H195" s="2">
        <f>COUNTIFS('Daten Unfälle'!$BN:$BN,"&gt;400",'Daten Unfälle'!$BN:$BN,"&lt;=500",'Daten Unfälle'!$BI:$BI,"quer",'Daten Unfälle'!$B:$B,'Auswertung HS'!$B55,'Daten Unfälle'!$M:$M,'Auswertung HS'!$C55)</f>
        <v>1</v>
      </c>
      <c r="I195" s="2">
        <f>COUNTIFS('Daten Unfälle'!$BN:$BN,"&gt;500",'Daten Unfälle'!$BN:$BN,"&lt;=600",'Daten Unfälle'!$BI:$BI,"quer",'Daten Unfälle'!$B:$B,'Auswertung HS'!$B55,'Daten Unfälle'!$M:$M,'Auswertung HS'!$C55)</f>
        <v>0</v>
      </c>
      <c r="J195" s="2">
        <f>COUNTIFS('Daten Unfälle'!$BN:$BN,"&gt;600",'Daten Unfälle'!$BN:$BN,"&lt;=700",'Daten Unfälle'!$BI:$BI,"quer",'Daten Unfälle'!$B:$B,'Auswertung HS'!$B55,'Daten Unfälle'!$M:$M,'Auswertung HS'!$C55)</f>
        <v>1</v>
      </c>
      <c r="K195" s="2">
        <f>COUNTIFS('Daten Unfälle'!$BN:$BN,"&gt;700",'Daten Unfälle'!$BN:$BN,"&lt;=800",'Daten Unfälle'!$BI:$BI,"quer",'Daten Unfälle'!$B:$B,'Auswertung HS'!$B55,'Daten Unfälle'!$M:$M,'Auswertung HS'!$C55)</f>
        <v>1</v>
      </c>
      <c r="L195" s="2">
        <f>COUNTIFS('Daten Unfälle'!$BN:$BN,"&gt;800",'Daten Unfälle'!$BN:$BN,"&lt;=900",'Daten Unfälle'!$BI:$BI,"quer",'Daten Unfälle'!$B:$B,'Auswertung HS'!$B55,'Daten Unfälle'!$M:$M,'Auswertung HS'!$C55)</f>
        <v>0</v>
      </c>
      <c r="M195" s="2">
        <f>COUNTIFS('Daten Unfälle'!$BN:$BN,"&gt;900",'Daten Unfälle'!$BN:$BN,"&lt;=1000",'Daten Unfälle'!$BI:$BI,"quer",'Daten Unfälle'!$B:$B,'Auswertung HS'!$B55,'Daten Unfälle'!$M:$M,'Auswertung HS'!$C55)</f>
        <v>0</v>
      </c>
      <c r="N195" s="2">
        <f>COUNTIFS('Daten Unfälle'!$BN:$BN,"&gt;1000",'Daten Unfälle'!$BN:$BN,"&lt;=2000",'Daten Unfälle'!$BI:$BI,"quer",'Daten Unfälle'!$B:$B,'Auswertung HS'!$B55,'Daten Unfälle'!$M:$M,'Auswertung HS'!$C55)</f>
        <v>1</v>
      </c>
      <c r="O195" s="2">
        <f>COUNTIFS('Daten Unfälle'!$BN:$BN,"&gt;2000",'Daten Unfälle'!$BN:$BN,"&lt;=3000",'Daten Unfälle'!$BI:$BI,"quer",'Daten Unfälle'!$B:$B,'Auswertung HS'!$B55,'Daten Unfälle'!$M:$M,'Auswertung HS'!$C55)</f>
        <v>0</v>
      </c>
      <c r="P195" s="2">
        <f>COUNTIFS('Daten Unfälle'!$BN:$BN,"&gt;3000",'Daten Unfälle'!$BN:$BN,"&lt;=4000",'Daten Unfälle'!$BI:$BI,"quer",'Daten Unfälle'!$B:$B,'Auswertung HS'!$B55,'Daten Unfälle'!$M:$M,'Auswertung HS'!$C55)</f>
        <v>0</v>
      </c>
      <c r="Q195" s="2">
        <f>COUNTIFS('Daten Unfälle'!$BN:$BN,"&gt;4000",'Daten Unfälle'!$BN:$BN,"&lt;=5000",'Daten Unfälle'!$BI:$BI,"quer",'Daten Unfälle'!$B:$B,'Auswertung HS'!$B55,'Daten Unfälle'!$M:$M,'Auswertung HS'!$C55)</f>
        <v>0</v>
      </c>
    </row>
    <row r="196" spans="1:17" hidden="1" x14ac:dyDescent="0.25">
      <c r="A196" s="2" t="s">
        <v>21705</v>
      </c>
      <c r="B196" s="84" t="s">
        <v>211</v>
      </c>
      <c r="C196" s="2" t="s">
        <v>208</v>
      </c>
      <c r="D196" s="2">
        <f>COUNTIFS('Daten Unfälle'!$BN:$BN,"&lt;=100",'Daten Unfälle'!$BI:$BI,"quer",'Daten Unfälle'!$B:$B,'Auswertung HS'!$B56,'Daten Unfälle'!$M:$M,'Auswertung HS'!$C56)</f>
        <v>0</v>
      </c>
      <c r="E196" s="2">
        <f>COUNTIFS('Daten Unfälle'!$BN:$BN,"&gt;100",'Daten Unfälle'!$BN:$BN,"&lt;=200",'Daten Unfälle'!$BI:$BI,"quer",'Daten Unfälle'!$B:$B,'Auswertung HS'!$B56,'Daten Unfälle'!$M:$M,'Auswertung HS'!$C56)</f>
        <v>0</v>
      </c>
      <c r="F196" s="2">
        <f>COUNTIFS('Daten Unfälle'!$BN:$BN,"&gt;200",'Daten Unfälle'!$BN:$BN,"&lt;=300",'Daten Unfälle'!$BI:$BI,"quer",'Daten Unfälle'!$B:$B,'Auswertung HS'!$B56,'Daten Unfälle'!$M:$M,'Auswertung HS'!$C56)</f>
        <v>0</v>
      </c>
      <c r="G196" s="2">
        <f>COUNTIFS('Daten Unfälle'!$BN:$BN,"&gt;300",'Daten Unfälle'!$BN:$BN,"&lt;=400",'Daten Unfälle'!$BI:$BI,"quer",'Daten Unfälle'!$B:$B,'Auswertung HS'!$B56,'Daten Unfälle'!$M:$M,'Auswertung HS'!$C56)</f>
        <v>0</v>
      </c>
      <c r="H196" s="2">
        <f>COUNTIFS('Daten Unfälle'!$BN:$BN,"&gt;400",'Daten Unfälle'!$BN:$BN,"&lt;=500",'Daten Unfälle'!$BI:$BI,"quer",'Daten Unfälle'!$B:$B,'Auswertung HS'!$B56,'Daten Unfälle'!$M:$M,'Auswertung HS'!$C56)</f>
        <v>0</v>
      </c>
      <c r="I196" s="2">
        <f>COUNTIFS('Daten Unfälle'!$BN:$BN,"&gt;500",'Daten Unfälle'!$BN:$BN,"&lt;=600",'Daten Unfälle'!$BI:$BI,"quer",'Daten Unfälle'!$B:$B,'Auswertung HS'!$B56,'Daten Unfälle'!$M:$M,'Auswertung HS'!$C56)</f>
        <v>0</v>
      </c>
      <c r="J196" s="2">
        <f>COUNTIFS('Daten Unfälle'!$BN:$BN,"&gt;600",'Daten Unfälle'!$BN:$BN,"&lt;=700",'Daten Unfälle'!$BI:$BI,"quer",'Daten Unfälle'!$B:$B,'Auswertung HS'!$B56,'Daten Unfälle'!$M:$M,'Auswertung HS'!$C56)</f>
        <v>0</v>
      </c>
      <c r="K196" s="2">
        <f>COUNTIFS('Daten Unfälle'!$BN:$BN,"&gt;700",'Daten Unfälle'!$BN:$BN,"&lt;=800",'Daten Unfälle'!$BI:$BI,"quer",'Daten Unfälle'!$B:$B,'Auswertung HS'!$B56,'Daten Unfälle'!$M:$M,'Auswertung HS'!$C56)</f>
        <v>0</v>
      </c>
      <c r="L196" s="2">
        <f>COUNTIFS('Daten Unfälle'!$BN:$BN,"&gt;800",'Daten Unfälle'!$BN:$BN,"&lt;=900",'Daten Unfälle'!$BI:$BI,"quer",'Daten Unfälle'!$B:$B,'Auswertung HS'!$B56,'Daten Unfälle'!$M:$M,'Auswertung HS'!$C56)</f>
        <v>0</v>
      </c>
      <c r="M196" s="2">
        <f>COUNTIFS('Daten Unfälle'!$BN:$BN,"&gt;900",'Daten Unfälle'!$BN:$BN,"&lt;=1000",'Daten Unfälle'!$BI:$BI,"quer",'Daten Unfälle'!$B:$B,'Auswertung HS'!$B56,'Daten Unfälle'!$M:$M,'Auswertung HS'!$C56)</f>
        <v>0</v>
      </c>
      <c r="N196" s="2">
        <f>COUNTIFS('Daten Unfälle'!$BN:$BN,"&gt;1000",'Daten Unfälle'!$BN:$BN,"&lt;=2000",'Daten Unfälle'!$BI:$BI,"quer",'Daten Unfälle'!$B:$B,'Auswertung HS'!$B56,'Daten Unfälle'!$M:$M,'Auswertung HS'!$C56)</f>
        <v>0</v>
      </c>
      <c r="O196" s="2">
        <f>COUNTIFS('Daten Unfälle'!$BN:$BN,"&gt;2000",'Daten Unfälle'!$BN:$BN,"&lt;=3000",'Daten Unfälle'!$BI:$BI,"quer",'Daten Unfälle'!$B:$B,'Auswertung HS'!$B56,'Daten Unfälle'!$M:$M,'Auswertung HS'!$C56)</f>
        <v>0</v>
      </c>
      <c r="P196" s="2">
        <f>COUNTIFS('Daten Unfälle'!$BN:$BN,"&gt;3000",'Daten Unfälle'!$BN:$BN,"&lt;=4000",'Daten Unfälle'!$BI:$BI,"quer",'Daten Unfälle'!$B:$B,'Auswertung HS'!$B56,'Daten Unfälle'!$M:$M,'Auswertung HS'!$C56)</f>
        <v>0</v>
      </c>
      <c r="Q196" s="2">
        <f>COUNTIFS('Daten Unfälle'!$BN:$BN,"&gt;4000",'Daten Unfälle'!$BN:$BN,"&lt;=5000",'Daten Unfälle'!$BI:$BI,"quer",'Daten Unfälle'!$B:$B,'Auswertung HS'!$B56,'Daten Unfälle'!$M:$M,'Auswertung HS'!$C56)</f>
        <v>0</v>
      </c>
    </row>
    <row r="197" spans="1:17" hidden="1" x14ac:dyDescent="0.25">
      <c r="A197" s="2" t="s">
        <v>21705</v>
      </c>
      <c r="B197" s="84" t="s">
        <v>211</v>
      </c>
      <c r="C197" s="2" t="s">
        <v>354</v>
      </c>
      <c r="D197" s="2">
        <f>COUNTIFS('Daten Unfälle'!$BN:$BN,"&lt;=100",'Daten Unfälle'!$BI:$BI,"quer",'Daten Unfälle'!$B:$B,'Auswertung HS'!$B57,'Daten Unfälle'!$M:$M,'Auswertung HS'!$C57)</f>
        <v>0</v>
      </c>
      <c r="E197" s="2">
        <f>COUNTIFS('Daten Unfälle'!$BN:$BN,"&gt;100",'Daten Unfälle'!$BN:$BN,"&lt;=200",'Daten Unfälle'!$BI:$BI,"quer",'Daten Unfälle'!$B:$B,'Auswertung HS'!$B57,'Daten Unfälle'!$M:$M,'Auswertung HS'!$C57)</f>
        <v>0</v>
      </c>
      <c r="F197" s="2">
        <f>COUNTIFS('Daten Unfälle'!$BN:$BN,"&gt;200",'Daten Unfälle'!$BN:$BN,"&lt;=300",'Daten Unfälle'!$BI:$BI,"quer",'Daten Unfälle'!$B:$B,'Auswertung HS'!$B57,'Daten Unfälle'!$M:$M,'Auswertung HS'!$C57)</f>
        <v>0</v>
      </c>
      <c r="G197" s="2">
        <f>COUNTIFS('Daten Unfälle'!$BN:$BN,"&gt;300",'Daten Unfälle'!$BN:$BN,"&lt;=400",'Daten Unfälle'!$BI:$BI,"quer",'Daten Unfälle'!$B:$B,'Auswertung HS'!$B57,'Daten Unfälle'!$M:$M,'Auswertung HS'!$C57)</f>
        <v>0</v>
      </c>
      <c r="H197" s="2">
        <f>COUNTIFS('Daten Unfälle'!$BN:$BN,"&gt;400",'Daten Unfälle'!$BN:$BN,"&lt;=500",'Daten Unfälle'!$BI:$BI,"quer",'Daten Unfälle'!$B:$B,'Auswertung HS'!$B57,'Daten Unfälle'!$M:$M,'Auswertung HS'!$C57)</f>
        <v>0</v>
      </c>
      <c r="I197" s="2">
        <f>COUNTIFS('Daten Unfälle'!$BN:$BN,"&gt;500",'Daten Unfälle'!$BN:$BN,"&lt;=600",'Daten Unfälle'!$BI:$BI,"quer",'Daten Unfälle'!$B:$B,'Auswertung HS'!$B57,'Daten Unfälle'!$M:$M,'Auswertung HS'!$C57)</f>
        <v>0</v>
      </c>
      <c r="J197" s="2">
        <f>COUNTIFS('Daten Unfälle'!$BN:$BN,"&gt;600",'Daten Unfälle'!$BN:$BN,"&lt;=700",'Daten Unfälle'!$BI:$BI,"quer",'Daten Unfälle'!$B:$B,'Auswertung HS'!$B57,'Daten Unfälle'!$M:$M,'Auswertung HS'!$C57)</f>
        <v>0</v>
      </c>
      <c r="K197" s="2">
        <f>COUNTIFS('Daten Unfälle'!$BN:$BN,"&gt;700",'Daten Unfälle'!$BN:$BN,"&lt;=800",'Daten Unfälle'!$BI:$BI,"quer",'Daten Unfälle'!$B:$B,'Auswertung HS'!$B57,'Daten Unfälle'!$M:$M,'Auswertung HS'!$C57)</f>
        <v>0</v>
      </c>
      <c r="L197" s="2">
        <f>COUNTIFS('Daten Unfälle'!$BN:$BN,"&gt;800",'Daten Unfälle'!$BN:$BN,"&lt;=900",'Daten Unfälle'!$BI:$BI,"quer",'Daten Unfälle'!$B:$B,'Auswertung HS'!$B57,'Daten Unfälle'!$M:$M,'Auswertung HS'!$C57)</f>
        <v>0</v>
      </c>
      <c r="M197" s="2">
        <f>COUNTIFS('Daten Unfälle'!$BN:$BN,"&gt;900",'Daten Unfälle'!$BN:$BN,"&lt;=1000",'Daten Unfälle'!$BI:$BI,"quer",'Daten Unfälle'!$B:$B,'Auswertung HS'!$B57,'Daten Unfälle'!$M:$M,'Auswertung HS'!$C57)</f>
        <v>0</v>
      </c>
      <c r="N197" s="2">
        <f>COUNTIFS('Daten Unfälle'!$BN:$BN,"&gt;1000",'Daten Unfälle'!$BN:$BN,"&lt;=2000",'Daten Unfälle'!$BI:$BI,"quer",'Daten Unfälle'!$B:$B,'Auswertung HS'!$B57,'Daten Unfälle'!$M:$M,'Auswertung HS'!$C57)</f>
        <v>0</v>
      </c>
      <c r="O197" s="2">
        <f>COUNTIFS('Daten Unfälle'!$BN:$BN,"&gt;2000",'Daten Unfälle'!$BN:$BN,"&lt;=3000",'Daten Unfälle'!$BI:$BI,"quer",'Daten Unfälle'!$B:$B,'Auswertung HS'!$B57,'Daten Unfälle'!$M:$M,'Auswertung HS'!$C57)</f>
        <v>0</v>
      </c>
      <c r="P197" s="2">
        <f>COUNTIFS('Daten Unfälle'!$BN:$BN,"&gt;3000",'Daten Unfälle'!$BN:$BN,"&lt;=4000",'Daten Unfälle'!$BI:$BI,"quer",'Daten Unfälle'!$B:$B,'Auswertung HS'!$B57,'Daten Unfälle'!$M:$M,'Auswertung HS'!$C57)</f>
        <v>0</v>
      </c>
      <c r="Q197" s="2">
        <f>COUNTIFS('Daten Unfälle'!$BN:$BN,"&gt;4000",'Daten Unfälle'!$BN:$BN,"&lt;=5000",'Daten Unfälle'!$BI:$BI,"quer",'Daten Unfälle'!$B:$B,'Auswertung HS'!$B57,'Daten Unfälle'!$M:$M,'Auswertung HS'!$C57)</f>
        <v>0</v>
      </c>
    </row>
    <row r="198" spans="1:17" hidden="1" x14ac:dyDescent="0.25">
      <c r="A198" s="2" t="s">
        <v>21705</v>
      </c>
      <c r="B198" s="84" t="s">
        <v>211</v>
      </c>
      <c r="C198" s="17" t="s">
        <v>139</v>
      </c>
      <c r="D198" s="2">
        <f>COUNTIFS('Daten Unfälle'!$BN:$BN,"&lt;=100",'Daten Unfälle'!$BI:$BI,"quer",'Daten Unfälle'!$B:$B,'Auswertung HS'!$B58,'Daten Unfälle'!$M:$M,'Auswertung HS'!$C58)</f>
        <v>0</v>
      </c>
      <c r="E198" s="2">
        <f>COUNTIFS('Daten Unfälle'!$BN:$BN,"&gt;100",'Daten Unfälle'!$BN:$BN,"&lt;=200",'Daten Unfälle'!$BI:$BI,"quer",'Daten Unfälle'!$B:$B,'Auswertung HS'!$B58,'Daten Unfälle'!$M:$M,'Auswertung HS'!$C58)</f>
        <v>0</v>
      </c>
      <c r="F198" s="2">
        <f>COUNTIFS('Daten Unfälle'!$BN:$BN,"&gt;200",'Daten Unfälle'!$BN:$BN,"&lt;=300",'Daten Unfälle'!$BI:$BI,"quer",'Daten Unfälle'!$B:$B,'Auswertung HS'!$B58,'Daten Unfälle'!$M:$M,'Auswertung HS'!$C58)</f>
        <v>0</v>
      </c>
      <c r="G198" s="2">
        <f>COUNTIFS('Daten Unfälle'!$BN:$BN,"&gt;300",'Daten Unfälle'!$BN:$BN,"&lt;=400",'Daten Unfälle'!$BI:$BI,"quer",'Daten Unfälle'!$B:$B,'Auswertung HS'!$B58,'Daten Unfälle'!$M:$M,'Auswertung HS'!$C58)</f>
        <v>0</v>
      </c>
      <c r="H198" s="2">
        <f>COUNTIFS('Daten Unfälle'!$BN:$BN,"&gt;400",'Daten Unfälle'!$BN:$BN,"&lt;=500",'Daten Unfälle'!$BI:$BI,"quer",'Daten Unfälle'!$B:$B,'Auswertung HS'!$B58,'Daten Unfälle'!$M:$M,'Auswertung HS'!$C58)</f>
        <v>0</v>
      </c>
      <c r="I198" s="2">
        <f>COUNTIFS('Daten Unfälle'!$BN:$BN,"&gt;500",'Daten Unfälle'!$BN:$BN,"&lt;=600",'Daten Unfälle'!$BI:$BI,"quer",'Daten Unfälle'!$B:$B,'Auswertung HS'!$B58,'Daten Unfälle'!$M:$M,'Auswertung HS'!$C58)</f>
        <v>0</v>
      </c>
      <c r="J198" s="2">
        <f>COUNTIFS('Daten Unfälle'!$BN:$BN,"&gt;600",'Daten Unfälle'!$BN:$BN,"&lt;=700",'Daten Unfälle'!$BI:$BI,"quer",'Daten Unfälle'!$B:$B,'Auswertung HS'!$B58,'Daten Unfälle'!$M:$M,'Auswertung HS'!$C58)</f>
        <v>0</v>
      </c>
      <c r="K198" s="2">
        <f>COUNTIFS('Daten Unfälle'!$BN:$BN,"&gt;700",'Daten Unfälle'!$BN:$BN,"&lt;=800",'Daten Unfälle'!$BI:$BI,"quer",'Daten Unfälle'!$B:$B,'Auswertung HS'!$B58,'Daten Unfälle'!$M:$M,'Auswertung HS'!$C58)</f>
        <v>0</v>
      </c>
      <c r="L198" s="2">
        <f>COUNTIFS('Daten Unfälle'!$BN:$BN,"&gt;800",'Daten Unfälle'!$BN:$BN,"&lt;=900",'Daten Unfälle'!$BI:$BI,"quer",'Daten Unfälle'!$B:$B,'Auswertung HS'!$B58,'Daten Unfälle'!$M:$M,'Auswertung HS'!$C58)</f>
        <v>0</v>
      </c>
      <c r="M198" s="2">
        <f>COUNTIFS('Daten Unfälle'!$BN:$BN,"&gt;900",'Daten Unfälle'!$BN:$BN,"&lt;=1000",'Daten Unfälle'!$BI:$BI,"quer",'Daten Unfälle'!$B:$B,'Auswertung HS'!$B58,'Daten Unfälle'!$M:$M,'Auswertung HS'!$C58)</f>
        <v>0</v>
      </c>
      <c r="N198" s="2">
        <f>COUNTIFS('Daten Unfälle'!$BN:$BN,"&gt;1000",'Daten Unfälle'!$BN:$BN,"&lt;=2000",'Daten Unfälle'!$BI:$BI,"quer",'Daten Unfälle'!$B:$B,'Auswertung HS'!$B58,'Daten Unfälle'!$M:$M,'Auswertung HS'!$C58)</f>
        <v>0</v>
      </c>
      <c r="O198" s="2">
        <f>COUNTIFS('Daten Unfälle'!$BN:$BN,"&gt;2000",'Daten Unfälle'!$BN:$BN,"&lt;=3000",'Daten Unfälle'!$BI:$BI,"quer",'Daten Unfälle'!$B:$B,'Auswertung HS'!$B58,'Daten Unfälle'!$M:$M,'Auswertung HS'!$C58)</f>
        <v>0</v>
      </c>
      <c r="P198" s="2">
        <f>COUNTIFS('Daten Unfälle'!$BN:$BN,"&gt;3000",'Daten Unfälle'!$BN:$BN,"&lt;=4000",'Daten Unfälle'!$BI:$BI,"quer",'Daten Unfälle'!$B:$B,'Auswertung HS'!$B58,'Daten Unfälle'!$M:$M,'Auswertung HS'!$C58)</f>
        <v>0</v>
      </c>
      <c r="Q198" s="2">
        <f>COUNTIFS('Daten Unfälle'!$BN:$BN,"&gt;4000",'Daten Unfälle'!$BN:$BN,"&lt;=5000",'Daten Unfälle'!$BI:$BI,"quer",'Daten Unfälle'!$B:$B,'Auswertung HS'!$B58,'Daten Unfälle'!$M:$M,'Auswertung HS'!$C58)</f>
        <v>0</v>
      </c>
    </row>
    <row r="199" spans="1:17" hidden="1" x14ac:dyDescent="0.25">
      <c r="A199" s="2" t="s">
        <v>21705</v>
      </c>
      <c r="B199" s="84" t="s">
        <v>211</v>
      </c>
      <c r="C199" s="17" t="s">
        <v>2774</v>
      </c>
      <c r="D199" s="2">
        <f>COUNTIFS('Daten Unfälle'!$BN:$BN,"&lt;=100",'Daten Unfälle'!$BI:$BI,"quer",'Daten Unfälle'!$B:$B,'Auswertung HS'!$B59,'Daten Unfälle'!$M:$M,'Auswertung HS'!$C59)</f>
        <v>0</v>
      </c>
      <c r="E199" s="2">
        <f>COUNTIFS('Daten Unfälle'!$BN:$BN,"&gt;100",'Daten Unfälle'!$BN:$BN,"&lt;=200",'Daten Unfälle'!$BI:$BI,"quer",'Daten Unfälle'!$B:$B,'Auswertung HS'!$B59,'Daten Unfälle'!$M:$M,'Auswertung HS'!$C59)</f>
        <v>0</v>
      </c>
      <c r="F199" s="2">
        <f>COUNTIFS('Daten Unfälle'!$BN:$BN,"&gt;200",'Daten Unfälle'!$BN:$BN,"&lt;=300",'Daten Unfälle'!$BI:$BI,"quer",'Daten Unfälle'!$B:$B,'Auswertung HS'!$B59,'Daten Unfälle'!$M:$M,'Auswertung HS'!$C59)</f>
        <v>0</v>
      </c>
      <c r="G199" s="2">
        <f>COUNTIFS('Daten Unfälle'!$BN:$BN,"&gt;300",'Daten Unfälle'!$BN:$BN,"&lt;=400",'Daten Unfälle'!$BI:$BI,"quer",'Daten Unfälle'!$B:$B,'Auswertung HS'!$B59,'Daten Unfälle'!$M:$M,'Auswertung HS'!$C59)</f>
        <v>0</v>
      </c>
      <c r="H199" s="2">
        <f>COUNTIFS('Daten Unfälle'!$BN:$BN,"&gt;400",'Daten Unfälle'!$BN:$BN,"&lt;=500",'Daten Unfälle'!$BI:$BI,"quer",'Daten Unfälle'!$B:$B,'Auswertung HS'!$B59,'Daten Unfälle'!$M:$M,'Auswertung HS'!$C59)</f>
        <v>0</v>
      </c>
      <c r="I199" s="2">
        <f>COUNTIFS('Daten Unfälle'!$BN:$BN,"&gt;500",'Daten Unfälle'!$BN:$BN,"&lt;=600",'Daten Unfälle'!$BI:$BI,"quer",'Daten Unfälle'!$B:$B,'Auswertung HS'!$B59,'Daten Unfälle'!$M:$M,'Auswertung HS'!$C59)</f>
        <v>0</v>
      </c>
      <c r="J199" s="2">
        <f>COUNTIFS('Daten Unfälle'!$BN:$BN,"&gt;600",'Daten Unfälle'!$BN:$BN,"&lt;=700",'Daten Unfälle'!$BI:$BI,"quer",'Daten Unfälle'!$B:$B,'Auswertung HS'!$B59,'Daten Unfälle'!$M:$M,'Auswertung HS'!$C59)</f>
        <v>0</v>
      </c>
      <c r="K199" s="2">
        <f>COUNTIFS('Daten Unfälle'!$BN:$BN,"&gt;700",'Daten Unfälle'!$BN:$BN,"&lt;=800",'Daten Unfälle'!$BI:$BI,"quer",'Daten Unfälle'!$B:$B,'Auswertung HS'!$B59,'Daten Unfälle'!$M:$M,'Auswertung HS'!$C59)</f>
        <v>0</v>
      </c>
      <c r="L199" s="2">
        <f>COUNTIFS('Daten Unfälle'!$BN:$BN,"&gt;800",'Daten Unfälle'!$BN:$BN,"&lt;=900",'Daten Unfälle'!$BI:$BI,"quer",'Daten Unfälle'!$B:$B,'Auswertung HS'!$B59,'Daten Unfälle'!$M:$M,'Auswertung HS'!$C59)</f>
        <v>0</v>
      </c>
      <c r="M199" s="2">
        <f>COUNTIFS('Daten Unfälle'!$BN:$BN,"&gt;900",'Daten Unfälle'!$BN:$BN,"&lt;=1000",'Daten Unfälle'!$BI:$BI,"quer",'Daten Unfälle'!$B:$B,'Auswertung HS'!$B59,'Daten Unfälle'!$M:$M,'Auswertung HS'!$C59)</f>
        <v>0</v>
      </c>
      <c r="N199" s="2">
        <f>COUNTIFS('Daten Unfälle'!$BN:$BN,"&gt;1000",'Daten Unfälle'!$BN:$BN,"&lt;=2000",'Daten Unfälle'!$BI:$BI,"quer",'Daten Unfälle'!$B:$B,'Auswertung HS'!$B59,'Daten Unfälle'!$M:$M,'Auswertung HS'!$C59)</f>
        <v>0</v>
      </c>
      <c r="O199" s="2">
        <f>COUNTIFS('Daten Unfälle'!$BN:$BN,"&gt;2000",'Daten Unfälle'!$BN:$BN,"&lt;=3000",'Daten Unfälle'!$BI:$BI,"quer",'Daten Unfälle'!$B:$B,'Auswertung HS'!$B59,'Daten Unfälle'!$M:$M,'Auswertung HS'!$C59)</f>
        <v>0</v>
      </c>
      <c r="P199" s="2">
        <f>COUNTIFS('Daten Unfälle'!$BN:$BN,"&gt;3000",'Daten Unfälle'!$BN:$BN,"&lt;=4000",'Daten Unfälle'!$BI:$BI,"quer",'Daten Unfälle'!$B:$B,'Auswertung HS'!$B59,'Daten Unfälle'!$M:$M,'Auswertung HS'!$C59)</f>
        <v>0</v>
      </c>
      <c r="Q199" s="2">
        <f>COUNTIFS('Daten Unfälle'!$BN:$BN,"&gt;4000",'Daten Unfälle'!$BN:$BN,"&lt;=5000",'Daten Unfälle'!$BI:$BI,"quer",'Daten Unfälle'!$B:$B,'Auswertung HS'!$B59,'Daten Unfälle'!$M:$M,'Auswertung HS'!$C59)</f>
        <v>0</v>
      </c>
    </row>
    <row r="200" spans="1:17" hidden="1" x14ac:dyDescent="0.25">
      <c r="A200" s="2" t="s">
        <v>21705</v>
      </c>
      <c r="B200" s="84" t="s">
        <v>211</v>
      </c>
      <c r="C200" s="241" t="s">
        <v>1312</v>
      </c>
      <c r="D200" s="2">
        <f>COUNTIFS('Daten Unfälle'!$BN:$BN,"&lt;=100",'Daten Unfälle'!$BI:$BI,"quer",'Daten Unfälle'!$B:$B,'Auswertung HS'!$B60,'Daten Unfälle'!$M:$M,'Auswertung HS'!$C60)</f>
        <v>0</v>
      </c>
      <c r="E200" s="2">
        <f>COUNTIFS('Daten Unfälle'!$BN:$BN,"&gt;100",'Daten Unfälle'!$BN:$BN,"&lt;=200",'Daten Unfälle'!$BI:$BI,"quer",'Daten Unfälle'!$B:$B,'Auswertung HS'!$B60,'Daten Unfälle'!$M:$M,'Auswertung HS'!$C60)</f>
        <v>0</v>
      </c>
      <c r="F200" s="2">
        <f>COUNTIFS('Daten Unfälle'!$BN:$BN,"&gt;200",'Daten Unfälle'!$BN:$BN,"&lt;=300",'Daten Unfälle'!$BI:$BI,"quer",'Daten Unfälle'!$B:$B,'Auswertung HS'!$B60,'Daten Unfälle'!$M:$M,'Auswertung HS'!$C60)</f>
        <v>0</v>
      </c>
      <c r="G200" s="2">
        <f>COUNTIFS('Daten Unfälle'!$BN:$BN,"&gt;300",'Daten Unfälle'!$BN:$BN,"&lt;=400",'Daten Unfälle'!$BI:$BI,"quer",'Daten Unfälle'!$B:$B,'Auswertung HS'!$B60,'Daten Unfälle'!$M:$M,'Auswertung HS'!$C60)</f>
        <v>0</v>
      </c>
      <c r="H200" s="2">
        <f>COUNTIFS('Daten Unfälle'!$BN:$BN,"&gt;400",'Daten Unfälle'!$BN:$BN,"&lt;=500",'Daten Unfälle'!$BI:$BI,"quer",'Daten Unfälle'!$B:$B,'Auswertung HS'!$B60,'Daten Unfälle'!$M:$M,'Auswertung HS'!$C60)</f>
        <v>0</v>
      </c>
      <c r="I200" s="2">
        <f>COUNTIFS('Daten Unfälle'!$BN:$BN,"&gt;500",'Daten Unfälle'!$BN:$BN,"&lt;=600",'Daten Unfälle'!$BI:$BI,"quer",'Daten Unfälle'!$B:$B,'Auswertung HS'!$B60,'Daten Unfälle'!$M:$M,'Auswertung HS'!$C60)</f>
        <v>0</v>
      </c>
      <c r="J200" s="2">
        <f>COUNTIFS('Daten Unfälle'!$BN:$BN,"&gt;600",'Daten Unfälle'!$BN:$BN,"&lt;=700",'Daten Unfälle'!$BI:$BI,"quer",'Daten Unfälle'!$B:$B,'Auswertung HS'!$B60,'Daten Unfälle'!$M:$M,'Auswertung HS'!$C60)</f>
        <v>0</v>
      </c>
      <c r="K200" s="2">
        <f>COUNTIFS('Daten Unfälle'!$BN:$BN,"&gt;700",'Daten Unfälle'!$BN:$BN,"&lt;=800",'Daten Unfälle'!$BI:$BI,"quer",'Daten Unfälle'!$B:$B,'Auswertung HS'!$B60,'Daten Unfälle'!$M:$M,'Auswertung HS'!$C60)</f>
        <v>0</v>
      </c>
      <c r="L200" s="2">
        <f>COUNTIFS('Daten Unfälle'!$BN:$BN,"&gt;800",'Daten Unfälle'!$BN:$BN,"&lt;=900",'Daten Unfälle'!$BI:$BI,"quer",'Daten Unfälle'!$B:$B,'Auswertung HS'!$B60,'Daten Unfälle'!$M:$M,'Auswertung HS'!$C60)</f>
        <v>0</v>
      </c>
      <c r="M200" s="2">
        <f>COUNTIFS('Daten Unfälle'!$BN:$BN,"&gt;900",'Daten Unfälle'!$BN:$BN,"&lt;=1000",'Daten Unfälle'!$BI:$BI,"quer",'Daten Unfälle'!$B:$B,'Auswertung HS'!$B60,'Daten Unfälle'!$M:$M,'Auswertung HS'!$C60)</f>
        <v>0</v>
      </c>
      <c r="N200" s="2">
        <f>COUNTIFS('Daten Unfälle'!$BN:$BN,"&gt;1000",'Daten Unfälle'!$BN:$BN,"&lt;=2000",'Daten Unfälle'!$BI:$BI,"quer",'Daten Unfälle'!$B:$B,'Auswertung HS'!$B60,'Daten Unfälle'!$M:$M,'Auswertung HS'!$C60)</f>
        <v>0</v>
      </c>
      <c r="O200" s="2">
        <f>COUNTIFS('Daten Unfälle'!$BN:$BN,"&gt;2000",'Daten Unfälle'!$BN:$BN,"&lt;=3000",'Daten Unfälle'!$BI:$BI,"quer",'Daten Unfälle'!$B:$B,'Auswertung HS'!$B60,'Daten Unfälle'!$M:$M,'Auswertung HS'!$C60)</f>
        <v>0</v>
      </c>
      <c r="P200" s="2">
        <f>COUNTIFS('Daten Unfälle'!$BN:$BN,"&gt;3000",'Daten Unfälle'!$BN:$BN,"&lt;=4000",'Daten Unfälle'!$BI:$BI,"quer",'Daten Unfälle'!$B:$B,'Auswertung HS'!$B60,'Daten Unfälle'!$M:$M,'Auswertung HS'!$C60)</f>
        <v>0</v>
      </c>
      <c r="Q200" s="2">
        <f>COUNTIFS('Daten Unfälle'!$BN:$BN,"&gt;4000",'Daten Unfälle'!$BN:$BN,"&lt;=5000",'Daten Unfälle'!$BI:$BI,"quer",'Daten Unfälle'!$B:$B,'Auswertung HS'!$B60,'Daten Unfälle'!$M:$M,'Auswertung HS'!$C60)</f>
        <v>0</v>
      </c>
    </row>
    <row r="201" spans="1:17" hidden="1" x14ac:dyDescent="0.25">
      <c r="A201" s="2" t="s">
        <v>21705</v>
      </c>
      <c r="B201" s="84" t="s">
        <v>211</v>
      </c>
      <c r="C201" s="242" t="s">
        <v>2721</v>
      </c>
      <c r="D201" s="2">
        <f>COUNTIFS('Daten Unfälle'!$BN:$BN,"&lt;=100",'Daten Unfälle'!$BI:$BI,"quer",'Daten Unfälle'!$B:$B,'Auswertung HS'!$B61,'Daten Unfälle'!$M:$M,'Auswertung HS'!$C61)</f>
        <v>0</v>
      </c>
      <c r="E201" s="2">
        <f>COUNTIFS('Daten Unfälle'!$BN:$BN,"&gt;100",'Daten Unfälle'!$BN:$BN,"&lt;=200",'Daten Unfälle'!$BI:$BI,"quer",'Daten Unfälle'!$B:$B,'Auswertung HS'!$B61,'Daten Unfälle'!$M:$M,'Auswertung HS'!$C61)</f>
        <v>0</v>
      </c>
      <c r="F201" s="2">
        <f>COUNTIFS('Daten Unfälle'!$BN:$BN,"&gt;200",'Daten Unfälle'!$BN:$BN,"&lt;=300",'Daten Unfälle'!$BI:$BI,"quer",'Daten Unfälle'!$B:$B,'Auswertung HS'!$B61,'Daten Unfälle'!$M:$M,'Auswertung HS'!$C61)</f>
        <v>0</v>
      </c>
      <c r="G201" s="2">
        <f>COUNTIFS('Daten Unfälle'!$BN:$BN,"&gt;300",'Daten Unfälle'!$BN:$BN,"&lt;=400",'Daten Unfälle'!$BI:$BI,"quer",'Daten Unfälle'!$B:$B,'Auswertung HS'!$B61,'Daten Unfälle'!$M:$M,'Auswertung HS'!$C61)</f>
        <v>0</v>
      </c>
      <c r="H201" s="2">
        <f>COUNTIFS('Daten Unfälle'!$BN:$BN,"&gt;400",'Daten Unfälle'!$BN:$BN,"&lt;=500",'Daten Unfälle'!$BI:$BI,"quer",'Daten Unfälle'!$B:$B,'Auswertung HS'!$B61,'Daten Unfälle'!$M:$M,'Auswertung HS'!$C61)</f>
        <v>0</v>
      </c>
      <c r="I201" s="2">
        <f>COUNTIFS('Daten Unfälle'!$BN:$BN,"&gt;500",'Daten Unfälle'!$BN:$BN,"&lt;=600",'Daten Unfälle'!$BI:$BI,"quer",'Daten Unfälle'!$B:$B,'Auswertung HS'!$B61,'Daten Unfälle'!$M:$M,'Auswertung HS'!$C61)</f>
        <v>0</v>
      </c>
      <c r="J201" s="2">
        <f>COUNTIFS('Daten Unfälle'!$BN:$BN,"&gt;600",'Daten Unfälle'!$BN:$BN,"&lt;=700",'Daten Unfälle'!$BI:$BI,"quer",'Daten Unfälle'!$B:$B,'Auswertung HS'!$B61,'Daten Unfälle'!$M:$M,'Auswertung HS'!$C61)</f>
        <v>0</v>
      </c>
      <c r="K201" s="2">
        <f>COUNTIFS('Daten Unfälle'!$BN:$BN,"&gt;700",'Daten Unfälle'!$BN:$BN,"&lt;=800",'Daten Unfälle'!$BI:$BI,"quer",'Daten Unfälle'!$B:$B,'Auswertung HS'!$B61,'Daten Unfälle'!$M:$M,'Auswertung HS'!$C61)</f>
        <v>0</v>
      </c>
      <c r="L201" s="2">
        <f>COUNTIFS('Daten Unfälle'!$BN:$BN,"&gt;800",'Daten Unfälle'!$BN:$BN,"&lt;=900",'Daten Unfälle'!$BI:$BI,"quer",'Daten Unfälle'!$B:$B,'Auswertung HS'!$B61,'Daten Unfälle'!$M:$M,'Auswertung HS'!$C61)</f>
        <v>0</v>
      </c>
      <c r="M201" s="2">
        <f>COUNTIFS('Daten Unfälle'!$BN:$BN,"&gt;900",'Daten Unfälle'!$BN:$BN,"&lt;=1000",'Daten Unfälle'!$BI:$BI,"quer",'Daten Unfälle'!$B:$B,'Auswertung HS'!$B61,'Daten Unfälle'!$M:$M,'Auswertung HS'!$C61)</f>
        <v>0</v>
      </c>
      <c r="N201" s="2">
        <f>COUNTIFS('Daten Unfälle'!$BN:$BN,"&gt;1000",'Daten Unfälle'!$BN:$BN,"&lt;=2000",'Daten Unfälle'!$BI:$BI,"quer",'Daten Unfälle'!$B:$B,'Auswertung HS'!$B61,'Daten Unfälle'!$M:$M,'Auswertung HS'!$C61)</f>
        <v>0</v>
      </c>
      <c r="O201" s="2">
        <f>COUNTIFS('Daten Unfälle'!$BN:$BN,"&gt;2000",'Daten Unfälle'!$BN:$BN,"&lt;=3000",'Daten Unfälle'!$BI:$BI,"quer",'Daten Unfälle'!$B:$B,'Auswertung HS'!$B61,'Daten Unfälle'!$M:$M,'Auswertung HS'!$C61)</f>
        <v>0</v>
      </c>
      <c r="P201" s="2">
        <f>COUNTIFS('Daten Unfälle'!$BN:$BN,"&gt;3000",'Daten Unfälle'!$BN:$BN,"&lt;=4000",'Daten Unfälle'!$BI:$BI,"quer",'Daten Unfälle'!$B:$B,'Auswertung HS'!$B61,'Daten Unfälle'!$M:$M,'Auswertung HS'!$C61)</f>
        <v>0</v>
      </c>
      <c r="Q201" s="2">
        <f>COUNTIFS('Daten Unfälle'!$BN:$BN,"&gt;4000",'Daten Unfälle'!$BN:$BN,"&lt;=5000",'Daten Unfälle'!$BI:$BI,"quer",'Daten Unfälle'!$B:$B,'Auswertung HS'!$B61,'Daten Unfälle'!$M:$M,'Auswertung HS'!$C61)</f>
        <v>0</v>
      </c>
    </row>
    <row r="202" spans="1:17" hidden="1" x14ac:dyDescent="0.25">
      <c r="A202" s="2" t="s">
        <v>21705</v>
      </c>
      <c r="B202" s="84" t="s">
        <v>211</v>
      </c>
      <c r="C202" s="242" t="s">
        <v>21534</v>
      </c>
      <c r="D202" s="2">
        <f>COUNTIFS('Daten Unfälle'!$BN:$BN,"&lt;=100",'Daten Unfälle'!$BI:$BI,"quer",'Daten Unfälle'!$B:$B,'Auswertung HS'!$B62)</f>
        <v>17</v>
      </c>
      <c r="E202" s="2">
        <f>COUNTIFS('Daten Unfälle'!$BN:$BN,"&gt;100",'Daten Unfälle'!$BN:$BN,"&lt;=200",'Daten Unfälle'!$BI:$BI,"quer",'Daten Unfälle'!$B:$B,'Auswertung HS'!$B62)</f>
        <v>6</v>
      </c>
      <c r="F202" s="2">
        <f>COUNTIFS('Daten Unfälle'!$BN:$BN,"&gt;200",'Daten Unfälle'!$BN:$BN,"&lt;=300",'Daten Unfälle'!$BI:$BI,"quer",'Daten Unfälle'!$B:$B,'Auswertung HS'!$B62)</f>
        <v>6</v>
      </c>
      <c r="G202" s="2">
        <f>COUNTIFS('Daten Unfälle'!$BN:$BN,"&gt;300",'Daten Unfälle'!$BN:$BN,"&lt;=400",'Daten Unfälle'!$BI:$BI,"quer",'Daten Unfälle'!$B:$B,'Auswertung HS'!$B62)</f>
        <v>5</v>
      </c>
      <c r="H202" s="2">
        <f>COUNTIFS('Daten Unfälle'!$BN:$BN,"&gt;400",'Daten Unfälle'!$BN:$BN,"&lt;=500",'Daten Unfälle'!$BI:$BI,"quer",'Daten Unfälle'!$B:$B,'Auswertung HS'!$B62)</f>
        <v>3</v>
      </c>
      <c r="I202" s="2">
        <f>COUNTIFS('Daten Unfälle'!$BN:$BN,"&gt;500",'Daten Unfälle'!$BN:$BN,"&lt;=600",'Daten Unfälle'!$BI:$BI,"quer",'Daten Unfälle'!$B:$B,'Auswertung HS'!$B62)</f>
        <v>3</v>
      </c>
      <c r="J202" s="2">
        <f>COUNTIFS('Daten Unfälle'!$BN:$BN,"&gt;600",'Daten Unfälle'!$BN:$BN,"&lt;=700",'Daten Unfälle'!$BI:$BI,"quer",'Daten Unfälle'!$B:$B,'Auswertung HS'!$B62)</f>
        <v>2</v>
      </c>
      <c r="K202" s="2">
        <f>COUNTIFS('Daten Unfälle'!$BN:$BN,"&gt;700",'Daten Unfälle'!$BN:$BN,"&lt;=800",'Daten Unfälle'!$BI:$BI,"quer",'Daten Unfälle'!$B:$B,'Auswertung HS'!$B62)</f>
        <v>3</v>
      </c>
      <c r="L202" s="2">
        <f>COUNTIFS('Daten Unfälle'!$BN:$BN,"&gt;800",'Daten Unfälle'!$BN:$BN,"&lt;=900",'Daten Unfälle'!$BI:$BI,"quer",'Daten Unfälle'!$B:$B,'Auswertung HS'!$B62)</f>
        <v>2</v>
      </c>
      <c r="M202" s="2">
        <f>COUNTIFS('Daten Unfälle'!$BN:$BN,"&gt;900",'Daten Unfälle'!$BN:$BN,"&lt;=1000",'Daten Unfälle'!$BI:$BI,"quer",'Daten Unfälle'!$B:$B,'Auswertung HS'!$B62)</f>
        <v>1</v>
      </c>
      <c r="N202" s="2">
        <f>COUNTIFS('Daten Unfälle'!$BN:$BN,"&gt;1000",'Daten Unfälle'!$BN:$BN,"&lt;=2000",'Daten Unfälle'!$BI:$BI,"quer",'Daten Unfälle'!$B:$B,'Auswertung HS'!$B62)</f>
        <v>7</v>
      </c>
      <c r="O202" s="2">
        <f>COUNTIFS('Daten Unfälle'!$BN:$BN,"&gt;2000",'Daten Unfälle'!$BN:$BN,"&lt;=3000",'Daten Unfälle'!$BI:$BI,"quer",'Daten Unfälle'!$B:$B,'Auswertung HS'!$B62)</f>
        <v>5</v>
      </c>
      <c r="P202" s="2">
        <f>COUNTIFS('Daten Unfälle'!$BN:$BN,"&gt;3000",'Daten Unfälle'!$BN:$BN,"&lt;=4000",'Daten Unfälle'!$BI:$BI,"quer",'Daten Unfälle'!$B:$B,'Auswertung HS'!$B62)</f>
        <v>3</v>
      </c>
      <c r="Q202" s="2">
        <f>COUNTIFS('Daten Unfälle'!$BN:$BN,"&gt;4000",'Daten Unfälle'!$BN:$BN,"&lt;=5000",'Daten Unfälle'!$BI:$BI,"quer",'Daten Unfälle'!$B:$B,'Auswertung HS'!$B62)</f>
        <v>2</v>
      </c>
    </row>
    <row r="203" spans="1:17" x14ac:dyDescent="0.25">
      <c r="A203" s="2" t="s">
        <v>21705</v>
      </c>
      <c r="B203" s="84" t="s">
        <v>21534</v>
      </c>
      <c r="C203" s="2" t="s">
        <v>74</v>
      </c>
      <c r="D203" s="2">
        <f>COUNTIFS('Daten Unfälle'!$BN:$BN,"&lt;=100",'Daten Unfälle'!$BI:$BI,"quer",'Daten Unfälle'!$M:$M,'Auswertung HS'!$C63)</f>
        <v>17</v>
      </c>
      <c r="E203" s="2">
        <f>COUNTIFS('Daten Unfälle'!$BN:$BN,"&gt;100",'Daten Unfälle'!$BN:$BN,"&lt;=200",'Daten Unfälle'!$BI:$BI,"quer",'Daten Unfälle'!$M:$M,'Auswertung HS'!$C63)</f>
        <v>7</v>
      </c>
      <c r="F203" s="2">
        <f>COUNTIFS('Daten Unfälle'!$BN:$BN,"&gt;200",'Daten Unfälle'!$BN:$BN,"&lt;=300",'Daten Unfälle'!$BI:$BI,"quer",'Daten Unfälle'!$M:$M,'Auswertung HS'!$C63)</f>
        <v>5</v>
      </c>
      <c r="G203" s="2">
        <f>COUNTIFS('Daten Unfälle'!$BN:$BN,"&gt;300",'Daten Unfälle'!$BN:$BN,"&lt;=400",'Daten Unfälle'!$BI:$BI,"quer",'Daten Unfälle'!$M:$M,'Auswertung HS'!$C63)</f>
        <v>4</v>
      </c>
      <c r="H203" s="2">
        <f>COUNTIFS('Daten Unfälle'!$BN:$BN,"&gt;400",'Daten Unfälle'!$BN:$BN,"&lt;=500",'Daten Unfälle'!$BI:$BI,"quer",'Daten Unfälle'!$M:$M,'Auswertung HS'!$C63)</f>
        <v>1</v>
      </c>
      <c r="I203" s="2">
        <f>COUNTIFS('Daten Unfälle'!$BN:$BN,"&gt;500",'Daten Unfälle'!$BN:$BN,"&lt;=600",'Daten Unfälle'!$BI:$BI,"quer",'Daten Unfälle'!$M:$M,'Auswertung HS'!$C63)</f>
        <v>7</v>
      </c>
      <c r="J203" s="2">
        <f>COUNTIFS('Daten Unfälle'!$BN:$BN,"&gt;600",'Daten Unfälle'!$BN:$BN,"&lt;=700",'Daten Unfälle'!$BI:$BI,"quer",'Daten Unfälle'!$M:$M,'Auswertung HS'!$C63)</f>
        <v>2</v>
      </c>
      <c r="K203" s="2">
        <f>COUNTIFS('Daten Unfälle'!$BN:$BN,"&gt;700",'Daten Unfälle'!$BN:$BN,"&lt;=800",'Daten Unfälle'!$BI:$BI,"quer",'Daten Unfälle'!$M:$M,'Auswertung HS'!$C63)</f>
        <v>3</v>
      </c>
      <c r="L203" s="2">
        <f>COUNTIFS('Daten Unfälle'!$BN:$BN,"&gt;800",'Daten Unfälle'!$BN:$BN,"&lt;=900",'Daten Unfälle'!$BI:$BI,"quer",'Daten Unfälle'!$M:$M,'Auswertung HS'!$C63)</f>
        <v>3</v>
      </c>
      <c r="M203" s="2">
        <f>COUNTIFS('Daten Unfälle'!$BN:$BN,"&gt;900",'Daten Unfälle'!$BN:$BN,"&lt;=1000",'Daten Unfälle'!$BI:$BI,"quer",'Daten Unfälle'!$M:$M,'Auswertung HS'!$C63)</f>
        <v>3</v>
      </c>
      <c r="N203" s="2">
        <f>COUNTIFS('Daten Unfälle'!$BN:$BN,"&gt;1000",'Daten Unfälle'!$BN:$BN,"&lt;=2000",'Daten Unfälle'!$BI:$BI,"quer",'Daten Unfälle'!$M:$M,'Auswertung HS'!$C63)</f>
        <v>8</v>
      </c>
      <c r="O203" s="2">
        <f>COUNTIFS('Daten Unfälle'!$BN:$BN,"&gt;2000",'Daten Unfälle'!$BN:$BN,"&lt;=3000",'Daten Unfälle'!$BI:$BI,"quer",'Daten Unfälle'!$M:$M,'Auswertung HS'!$C63)</f>
        <v>6</v>
      </c>
      <c r="P203" s="2">
        <f>COUNTIFS('Daten Unfälle'!$BN:$BN,"&gt;3000",'Daten Unfälle'!$BN:$BN,"&lt;=4000",'Daten Unfälle'!$BI:$BI,"quer",'Daten Unfälle'!$M:$M,'Auswertung HS'!$C63)</f>
        <v>3</v>
      </c>
      <c r="Q203" s="2">
        <f>COUNTIFS('Daten Unfälle'!$BN:$BN,"&gt;4000",'Daten Unfälle'!$BN:$BN,"&lt;=5000",'Daten Unfälle'!$BI:$BI,"quer",'Daten Unfälle'!$M:$M,'Auswertung HS'!$C63)</f>
        <v>2</v>
      </c>
    </row>
    <row r="204" spans="1:17" x14ac:dyDescent="0.25">
      <c r="A204" s="2" t="s">
        <v>21705</v>
      </c>
      <c r="B204" s="84" t="s">
        <v>21534</v>
      </c>
      <c r="C204" s="2" t="s">
        <v>100</v>
      </c>
      <c r="D204" s="2">
        <f>COUNTIFS('Daten Unfälle'!$BN:$BN,"&lt;=100",'Daten Unfälle'!$BI:$BI,"quer",'Daten Unfälle'!$M:$M,'Auswertung HS'!$C64)</f>
        <v>3</v>
      </c>
      <c r="E204" s="2">
        <f>COUNTIFS('Daten Unfälle'!$BN:$BN,"&gt;100",'Daten Unfälle'!$BN:$BN,"&lt;=200",'Daten Unfälle'!$BI:$BI,"quer",'Daten Unfälle'!$M:$M,'Auswertung HS'!$C64)</f>
        <v>0</v>
      </c>
      <c r="F204" s="2">
        <f>COUNTIFS('Daten Unfälle'!$BN:$BN,"&gt;200",'Daten Unfälle'!$BN:$BN,"&lt;=300",'Daten Unfälle'!$BI:$BI,"quer",'Daten Unfälle'!$M:$M,'Auswertung HS'!$C64)</f>
        <v>1</v>
      </c>
      <c r="G204" s="2">
        <f>COUNTIFS('Daten Unfälle'!$BN:$BN,"&gt;300",'Daten Unfälle'!$BN:$BN,"&lt;=400",'Daten Unfälle'!$BI:$BI,"quer",'Daten Unfälle'!$M:$M,'Auswertung HS'!$C64)</f>
        <v>2</v>
      </c>
      <c r="H204" s="2">
        <f>COUNTIFS('Daten Unfälle'!$BN:$BN,"&gt;400",'Daten Unfälle'!$BN:$BN,"&lt;=500",'Daten Unfälle'!$BI:$BI,"quer",'Daten Unfälle'!$M:$M,'Auswertung HS'!$C64)</f>
        <v>1</v>
      </c>
      <c r="I204" s="2">
        <f>COUNTIFS('Daten Unfälle'!$BN:$BN,"&gt;500",'Daten Unfälle'!$BN:$BN,"&lt;=600",'Daten Unfälle'!$BI:$BI,"quer",'Daten Unfälle'!$M:$M,'Auswertung HS'!$C64)</f>
        <v>0</v>
      </c>
      <c r="J204" s="2">
        <f>COUNTIFS('Daten Unfälle'!$BN:$BN,"&gt;600",'Daten Unfälle'!$BN:$BN,"&lt;=700",'Daten Unfälle'!$BI:$BI,"quer",'Daten Unfälle'!$M:$M,'Auswertung HS'!$C64)</f>
        <v>0</v>
      </c>
      <c r="K204" s="2">
        <f>COUNTIFS('Daten Unfälle'!$BN:$BN,"&gt;700",'Daten Unfälle'!$BN:$BN,"&lt;=800",'Daten Unfälle'!$BI:$BI,"quer",'Daten Unfälle'!$M:$M,'Auswertung HS'!$C64)</f>
        <v>1</v>
      </c>
      <c r="L204" s="2">
        <f>COUNTIFS('Daten Unfälle'!$BN:$BN,"&gt;800",'Daten Unfälle'!$BN:$BN,"&lt;=900",'Daten Unfälle'!$BI:$BI,"quer",'Daten Unfälle'!$M:$M,'Auswertung HS'!$C64)</f>
        <v>1</v>
      </c>
      <c r="M204" s="2">
        <f>COUNTIFS('Daten Unfälle'!$BN:$BN,"&gt;900",'Daten Unfälle'!$BN:$BN,"&lt;=1000",'Daten Unfälle'!$BI:$BI,"quer",'Daten Unfälle'!$M:$M,'Auswertung HS'!$C64)</f>
        <v>0</v>
      </c>
      <c r="N204" s="2">
        <f>COUNTIFS('Daten Unfälle'!$BN:$BN,"&gt;1000",'Daten Unfälle'!$BN:$BN,"&lt;=2000",'Daten Unfälle'!$BI:$BI,"quer",'Daten Unfälle'!$M:$M,'Auswertung HS'!$C64)</f>
        <v>2</v>
      </c>
      <c r="O204" s="2">
        <f>COUNTIFS('Daten Unfälle'!$BN:$BN,"&gt;2000",'Daten Unfälle'!$BN:$BN,"&lt;=3000",'Daten Unfälle'!$BI:$BI,"quer",'Daten Unfälle'!$M:$M,'Auswertung HS'!$C64)</f>
        <v>0</v>
      </c>
      <c r="P204" s="2">
        <f>COUNTIFS('Daten Unfälle'!$BN:$BN,"&gt;3000",'Daten Unfälle'!$BN:$BN,"&lt;=4000",'Daten Unfälle'!$BI:$BI,"quer",'Daten Unfälle'!$M:$M,'Auswertung HS'!$C64)</f>
        <v>1</v>
      </c>
      <c r="Q204" s="2">
        <f>COUNTIFS('Daten Unfälle'!$BN:$BN,"&gt;4000",'Daten Unfälle'!$BN:$BN,"&lt;=5000",'Daten Unfälle'!$BI:$BI,"quer",'Daten Unfälle'!$M:$M,'Auswertung HS'!$C64)</f>
        <v>0</v>
      </c>
    </row>
    <row r="205" spans="1:17" x14ac:dyDescent="0.25">
      <c r="A205" s="2" t="s">
        <v>21705</v>
      </c>
      <c r="B205" s="84" t="s">
        <v>21534</v>
      </c>
      <c r="C205" s="2" t="s">
        <v>115</v>
      </c>
      <c r="D205" s="2">
        <f>COUNTIFS('Daten Unfälle'!$BN:$BN,"&lt;=100",'Daten Unfälle'!$BI:$BI,"quer",'Daten Unfälle'!$M:$M,'Auswertung HS'!$C65)</f>
        <v>3</v>
      </c>
      <c r="E205" s="2">
        <f>COUNTIFS('Daten Unfälle'!$BN:$BN,"&gt;100",'Daten Unfälle'!$BN:$BN,"&lt;=200",'Daten Unfälle'!$BI:$BI,"quer",'Daten Unfälle'!$M:$M,'Auswertung HS'!$C65)</f>
        <v>1</v>
      </c>
      <c r="F205" s="2">
        <f>COUNTIFS('Daten Unfälle'!$BN:$BN,"&gt;200",'Daten Unfälle'!$BN:$BN,"&lt;=300",'Daten Unfälle'!$BI:$BI,"quer",'Daten Unfälle'!$M:$M,'Auswertung HS'!$C65)</f>
        <v>1</v>
      </c>
      <c r="G205" s="2">
        <f>COUNTIFS('Daten Unfälle'!$BN:$BN,"&gt;300",'Daten Unfälle'!$BN:$BN,"&lt;=400",'Daten Unfälle'!$BI:$BI,"quer",'Daten Unfälle'!$M:$M,'Auswertung HS'!$C65)</f>
        <v>1</v>
      </c>
      <c r="H205" s="2">
        <f>COUNTIFS('Daten Unfälle'!$BN:$BN,"&gt;400",'Daten Unfälle'!$BN:$BN,"&lt;=500",'Daten Unfälle'!$BI:$BI,"quer",'Daten Unfälle'!$M:$M,'Auswertung HS'!$C65)</f>
        <v>3</v>
      </c>
      <c r="I205" s="2">
        <f>COUNTIFS('Daten Unfälle'!$BN:$BN,"&gt;500",'Daten Unfälle'!$BN:$BN,"&lt;=600",'Daten Unfälle'!$BI:$BI,"quer",'Daten Unfälle'!$M:$M,'Auswertung HS'!$C65)</f>
        <v>0</v>
      </c>
      <c r="J205" s="2">
        <f>COUNTIFS('Daten Unfälle'!$BN:$BN,"&gt;600",'Daten Unfälle'!$BN:$BN,"&lt;=700",'Daten Unfälle'!$BI:$BI,"quer",'Daten Unfälle'!$M:$M,'Auswertung HS'!$C65)</f>
        <v>1</v>
      </c>
      <c r="K205" s="2">
        <f>COUNTIFS('Daten Unfälle'!$BN:$BN,"&gt;700",'Daten Unfälle'!$BN:$BN,"&lt;=800",'Daten Unfälle'!$BI:$BI,"quer",'Daten Unfälle'!$M:$M,'Auswertung HS'!$C65)</f>
        <v>1</v>
      </c>
      <c r="L205" s="2">
        <f>COUNTIFS('Daten Unfälle'!$BN:$BN,"&gt;800",'Daten Unfälle'!$BN:$BN,"&lt;=900",'Daten Unfälle'!$BI:$BI,"quer",'Daten Unfälle'!$M:$M,'Auswertung HS'!$C65)</f>
        <v>0</v>
      </c>
      <c r="M205" s="2">
        <f>COUNTIFS('Daten Unfälle'!$BN:$BN,"&gt;900",'Daten Unfälle'!$BN:$BN,"&lt;=1000",'Daten Unfälle'!$BI:$BI,"quer",'Daten Unfälle'!$M:$M,'Auswertung HS'!$C65)</f>
        <v>0</v>
      </c>
      <c r="N205" s="2">
        <f>COUNTIFS('Daten Unfälle'!$BN:$BN,"&gt;1000",'Daten Unfälle'!$BN:$BN,"&lt;=2000",'Daten Unfälle'!$BI:$BI,"quer",'Daten Unfälle'!$M:$M,'Auswertung HS'!$C65)</f>
        <v>2</v>
      </c>
      <c r="O205" s="2">
        <f>COUNTIFS('Daten Unfälle'!$BN:$BN,"&gt;2000",'Daten Unfälle'!$BN:$BN,"&lt;=3000",'Daten Unfälle'!$BI:$BI,"quer",'Daten Unfälle'!$M:$M,'Auswertung HS'!$C65)</f>
        <v>0</v>
      </c>
      <c r="P205" s="2">
        <f>COUNTIFS('Daten Unfälle'!$BN:$BN,"&gt;3000",'Daten Unfälle'!$BN:$BN,"&lt;=4000",'Daten Unfälle'!$BI:$BI,"quer",'Daten Unfälle'!$M:$M,'Auswertung HS'!$C65)</f>
        <v>0</v>
      </c>
      <c r="Q205" s="2">
        <f>COUNTIFS('Daten Unfälle'!$BN:$BN,"&gt;4000",'Daten Unfälle'!$BN:$BN,"&lt;=5000",'Daten Unfälle'!$BI:$BI,"quer",'Daten Unfälle'!$M:$M,'Auswertung HS'!$C65)</f>
        <v>0</v>
      </c>
    </row>
    <row r="206" spans="1:17" hidden="1" x14ac:dyDescent="0.25">
      <c r="A206" s="2" t="s">
        <v>21705</v>
      </c>
      <c r="B206" s="84" t="s">
        <v>21534</v>
      </c>
      <c r="C206" s="2" t="s">
        <v>208</v>
      </c>
      <c r="D206" s="2">
        <f>COUNTIFS('Daten Unfälle'!$BN:$BN,"&lt;=100",'Daten Unfälle'!$BI:$BI,"quer",'Daten Unfälle'!$M:$M,'Auswertung HS'!$C66)</f>
        <v>0</v>
      </c>
      <c r="E206" s="2">
        <f>COUNTIFS('Daten Unfälle'!$BN:$BN,"&gt;100",'Daten Unfälle'!$BN:$BN,"&lt;=200",'Daten Unfälle'!$BI:$BI,"quer",'Daten Unfälle'!$M:$M,'Auswertung HS'!$C66)</f>
        <v>0</v>
      </c>
      <c r="F206" s="2">
        <f>COUNTIFS('Daten Unfälle'!$BN:$BN,"&gt;200",'Daten Unfälle'!$BN:$BN,"&lt;=300",'Daten Unfälle'!$BI:$BI,"quer",'Daten Unfälle'!$M:$M,'Auswertung HS'!$C66)</f>
        <v>0</v>
      </c>
      <c r="G206" s="2">
        <f>COUNTIFS('Daten Unfälle'!$BN:$BN,"&gt;300",'Daten Unfälle'!$BN:$BN,"&lt;=400",'Daten Unfälle'!$BI:$BI,"quer",'Daten Unfälle'!$M:$M,'Auswertung HS'!$C66)</f>
        <v>0</v>
      </c>
      <c r="H206" s="2">
        <f>COUNTIFS('Daten Unfälle'!$BN:$BN,"&gt;400",'Daten Unfälle'!$BN:$BN,"&lt;=500",'Daten Unfälle'!$BI:$BI,"quer",'Daten Unfälle'!$M:$M,'Auswertung HS'!$C66)</f>
        <v>0</v>
      </c>
      <c r="I206" s="2">
        <f>COUNTIFS('Daten Unfälle'!$BN:$BN,"&gt;500",'Daten Unfälle'!$BN:$BN,"&lt;=600",'Daten Unfälle'!$BI:$BI,"quer",'Daten Unfälle'!$M:$M,'Auswertung HS'!$C66)</f>
        <v>0</v>
      </c>
      <c r="J206" s="2">
        <f>COUNTIFS('Daten Unfälle'!$BN:$BN,"&gt;600",'Daten Unfälle'!$BN:$BN,"&lt;=700",'Daten Unfälle'!$BI:$BI,"quer",'Daten Unfälle'!$M:$M,'Auswertung HS'!$C66)</f>
        <v>0</v>
      </c>
      <c r="K206" s="2">
        <f>COUNTIFS('Daten Unfälle'!$BN:$BN,"&gt;700",'Daten Unfälle'!$BN:$BN,"&lt;=800",'Daten Unfälle'!$BI:$BI,"quer",'Daten Unfälle'!$M:$M,'Auswertung HS'!$C66)</f>
        <v>0</v>
      </c>
      <c r="L206" s="2">
        <f>COUNTIFS('Daten Unfälle'!$BN:$BN,"&gt;800",'Daten Unfälle'!$BN:$BN,"&lt;=900",'Daten Unfälle'!$BI:$BI,"quer",'Daten Unfälle'!$M:$M,'Auswertung HS'!$C66)</f>
        <v>0</v>
      </c>
      <c r="M206" s="2">
        <f>COUNTIFS('Daten Unfälle'!$BN:$BN,"&gt;900",'Daten Unfälle'!$BN:$BN,"&lt;=1000",'Daten Unfälle'!$BI:$BI,"quer",'Daten Unfälle'!$M:$M,'Auswertung HS'!$C66)</f>
        <v>0</v>
      </c>
      <c r="N206" s="2">
        <f>COUNTIFS('Daten Unfälle'!$BN:$BN,"&gt;1000",'Daten Unfälle'!$BN:$BN,"&lt;=2000",'Daten Unfälle'!$BI:$BI,"quer",'Daten Unfälle'!$M:$M,'Auswertung HS'!$C66)</f>
        <v>0</v>
      </c>
      <c r="O206" s="2">
        <f>COUNTIFS('Daten Unfälle'!$BN:$BN,"&gt;2000",'Daten Unfälle'!$BN:$BN,"&lt;=3000",'Daten Unfälle'!$BI:$BI,"quer",'Daten Unfälle'!$M:$M,'Auswertung HS'!$C66)</f>
        <v>0</v>
      </c>
      <c r="P206" s="2">
        <f>COUNTIFS('Daten Unfälle'!$BN:$BN,"&gt;3000",'Daten Unfälle'!$BN:$BN,"&lt;=4000",'Daten Unfälle'!$BI:$BI,"quer",'Daten Unfälle'!$M:$M,'Auswertung HS'!$C66)</f>
        <v>0</v>
      </c>
      <c r="Q206" s="2">
        <f>COUNTIFS('Daten Unfälle'!$BN:$BN,"&gt;4000",'Daten Unfälle'!$BN:$BN,"&lt;=5000",'Daten Unfälle'!$BI:$BI,"quer",'Daten Unfälle'!$M:$M,'Auswertung HS'!$C66)</f>
        <v>0</v>
      </c>
    </row>
    <row r="207" spans="1:17" x14ac:dyDescent="0.25">
      <c r="A207" s="2" t="s">
        <v>21705</v>
      </c>
      <c r="B207" s="84" t="s">
        <v>21534</v>
      </c>
      <c r="C207" s="2" t="s">
        <v>354</v>
      </c>
      <c r="D207" s="2">
        <f>COUNTIFS('Daten Unfälle'!$BN:$BN,"&lt;=100",'Daten Unfälle'!$BI:$BI,"quer",'Daten Unfälle'!$M:$M,'Auswertung HS'!$C67)</f>
        <v>1</v>
      </c>
      <c r="E207" s="2">
        <f>COUNTIFS('Daten Unfälle'!$BN:$BN,"&gt;100",'Daten Unfälle'!$BN:$BN,"&lt;=200",'Daten Unfälle'!$BI:$BI,"quer",'Daten Unfälle'!$M:$M,'Auswertung HS'!$C67)</f>
        <v>0</v>
      </c>
      <c r="F207" s="2">
        <f>COUNTIFS('Daten Unfälle'!$BN:$BN,"&gt;200",'Daten Unfälle'!$BN:$BN,"&lt;=300",'Daten Unfälle'!$BI:$BI,"quer",'Daten Unfälle'!$M:$M,'Auswertung HS'!$C67)</f>
        <v>1</v>
      </c>
      <c r="G207" s="2">
        <f>COUNTIFS('Daten Unfälle'!$BN:$BN,"&gt;300",'Daten Unfälle'!$BN:$BN,"&lt;=400",'Daten Unfälle'!$BI:$BI,"quer",'Daten Unfälle'!$M:$M,'Auswertung HS'!$C67)</f>
        <v>0</v>
      </c>
      <c r="H207" s="2">
        <f>COUNTIFS('Daten Unfälle'!$BN:$BN,"&gt;400",'Daten Unfälle'!$BN:$BN,"&lt;=500",'Daten Unfälle'!$BI:$BI,"quer",'Daten Unfälle'!$M:$M,'Auswertung HS'!$C67)</f>
        <v>0</v>
      </c>
      <c r="I207" s="2">
        <f>COUNTIFS('Daten Unfälle'!$BN:$BN,"&gt;500",'Daten Unfälle'!$BN:$BN,"&lt;=600",'Daten Unfälle'!$BI:$BI,"quer",'Daten Unfälle'!$M:$M,'Auswertung HS'!$C67)</f>
        <v>0</v>
      </c>
      <c r="J207" s="2">
        <f>COUNTIFS('Daten Unfälle'!$BN:$BN,"&gt;600",'Daten Unfälle'!$BN:$BN,"&lt;=700",'Daten Unfälle'!$BI:$BI,"quer",'Daten Unfälle'!$M:$M,'Auswertung HS'!$C67)</f>
        <v>1</v>
      </c>
      <c r="K207" s="2">
        <f>COUNTIFS('Daten Unfälle'!$BN:$BN,"&gt;700",'Daten Unfälle'!$BN:$BN,"&lt;=800",'Daten Unfälle'!$BI:$BI,"quer",'Daten Unfälle'!$M:$M,'Auswertung HS'!$C67)</f>
        <v>0</v>
      </c>
      <c r="L207" s="2">
        <f>COUNTIFS('Daten Unfälle'!$BN:$BN,"&gt;800",'Daten Unfälle'!$BN:$BN,"&lt;=900",'Daten Unfälle'!$BI:$BI,"quer",'Daten Unfälle'!$M:$M,'Auswertung HS'!$C67)</f>
        <v>0</v>
      </c>
      <c r="M207" s="2">
        <f>COUNTIFS('Daten Unfälle'!$BN:$BN,"&gt;900",'Daten Unfälle'!$BN:$BN,"&lt;=1000",'Daten Unfälle'!$BI:$BI,"quer",'Daten Unfälle'!$M:$M,'Auswertung HS'!$C67)</f>
        <v>0</v>
      </c>
      <c r="N207" s="2">
        <f>COUNTIFS('Daten Unfälle'!$BN:$BN,"&gt;1000",'Daten Unfälle'!$BN:$BN,"&lt;=2000",'Daten Unfälle'!$BI:$BI,"quer",'Daten Unfälle'!$M:$M,'Auswertung HS'!$C67)</f>
        <v>1</v>
      </c>
      <c r="O207" s="2">
        <f>COUNTIFS('Daten Unfälle'!$BN:$BN,"&gt;2000",'Daten Unfälle'!$BN:$BN,"&lt;=3000",'Daten Unfälle'!$BI:$BI,"quer",'Daten Unfälle'!$M:$M,'Auswertung HS'!$C67)</f>
        <v>0</v>
      </c>
      <c r="P207" s="2">
        <f>COUNTIFS('Daten Unfälle'!$BN:$BN,"&gt;3000",'Daten Unfälle'!$BN:$BN,"&lt;=4000",'Daten Unfälle'!$BI:$BI,"quer",'Daten Unfälle'!$M:$M,'Auswertung HS'!$C67)</f>
        <v>0</v>
      </c>
      <c r="Q207" s="2">
        <f>COUNTIFS('Daten Unfälle'!$BN:$BN,"&gt;4000",'Daten Unfälle'!$BN:$BN,"&lt;=5000",'Daten Unfälle'!$BI:$BI,"quer",'Daten Unfälle'!$M:$M,'Auswertung HS'!$C67)</f>
        <v>0</v>
      </c>
    </row>
    <row r="208" spans="1:17" x14ac:dyDescent="0.25">
      <c r="A208" s="2" t="s">
        <v>21705</v>
      </c>
      <c r="B208" s="84" t="s">
        <v>21534</v>
      </c>
      <c r="C208" s="17" t="s">
        <v>139</v>
      </c>
      <c r="D208" s="2">
        <f>COUNTIFS('Daten Unfälle'!$BN:$BN,"&lt;=100",'Daten Unfälle'!$BI:$BI,"quer",'Daten Unfälle'!$M:$M,'Auswertung HS'!$C68)</f>
        <v>5</v>
      </c>
      <c r="E208" s="2">
        <f>COUNTIFS('Daten Unfälle'!$BN:$BN,"&gt;100",'Daten Unfälle'!$BN:$BN,"&lt;=200",'Daten Unfälle'!$BI:$BI,"quer",'Daten Unfälle'!$M:$M,'Auswertung HS'!$C68)</f>
        <v>0</v>
      </c>
      <c r="F208" s="2">
        <f>COUNTIFS('Daten Unfälle'!$BN:$BN,"&gt;200",'Daten Unfälle'!$BN:$BN,"&lt;=300",'Daten Unfälle'!$BI:$BI,"quer",'Daten Unfälle'!$M:$M,'Auswertung HS'!$C68)</f>
        <v>0</v>
      </c>
      <c r="G208" s="2">
        <f>COUNTIFS('Daten Unfälle'!$BN:$BN,"&gt;300",'Daten Unfälle'!$BN:$BN,"&lt;=400",'Daten Unfälle'!$BI:$BI,"quer",'Daten Unfälle'!$M:$M,'Auswertung HS'!$C68)</f>
        <v>0</v>
      </c>
      <c r="H208" s="2">
        <f>COUNTIFS('Daten Unfälle'!$BN:$BN,"&gt;400",'Daten Unfälle'!$BN:$BN,"&lt;=500",'Daten Unfälle'!$BI:$BI,"quer",'Daten Unfälle'!$M:$M,'Auswertung HS'!$C68)</f>
        <v>1</v>
      </c>
      <c r="I208" s="2">
        <f>COUNTIFS('Daten Unfälle'!$BN:$BN,"&gt;500",'Daten Unfälle'!$BN:$BN,"&lt;=600",'Daten Unfälle'!$BI:$BI,"quer",'Daten Unfälle'!$M:$M,'Auswertung HS'!$C68)</f>
        <v>0</v>
      </c>
      <c r="J208" s="2">
        <f>COUNTIFS('Daten Unfälle'!$BN:$BN,"&gt;600",'Daten Unfälle'!$BN:$BN,"&lt;=700",'Daten Unfälle'!$BI:$BI,"quer",'Daten Unfälle'!$M:$M,'Auswertung HS'!$C68)</f>
        <v>0</v>
      </c>
      <c r="K208" s="2">
        <f>COUNTIFS('Daten Unfälle'!$BN:$BN,"&gt;700",'Daten Unfälle'!$BN:$BN,"&lt;=800",'Daten Unfälle'!$BI:$BI,"quer",'Daten Unfälle'!$M:$M,'Auswertung HS'!$C68)</f>
        <v>0</v>
      </c>
      <c r="L208" s="2">
        <f>COUNTIFS('Daten Unfälle'!$BN:$BN,"&gt;800",'Daten Unfälle'!$BN:$BN,"&lt;=900",'Daten Unfälle'!$BI:$BI,"quer",'Daten Unfälle'!$M:$M,'Auswertung HS'!$C68)</f>
        <v>0</v>
      </c>
      <c r="M208" s="2">
        <f>COUNTIFS('Daten Unfälle'!$BN:$BN,"&gt;900",'Daten Unfälle'!$BN:$BN,"&lt;=1000",'Daten Unfälle'!$BI:$BI,"quer",'Daten Unfälle'!$M:$M,'Auswertung HS'!$C68)</f>
        <v>0</v>
      </c>
      <c r="N208" s="2">
        <f>COUNTIFS('Daten Unfälle'!$BN:$BN,"&gt;1000",'Daten Unfälle'!$BN:$BN,"&lt;=2000",'Daten Unfälle'!$BI:$BI,"quer",'Daten Unfälle'!$M:$M,'Auswertung HS'!$C68)</f>
        <v>1</v>
      </c>
      <c r="O208" s="2">
        <f>COUNTIFS('Daten Unfälle'!$BN:$BN,"&gt;2000",'Daten Unfälle'!$BN:$BN,"&lt;=3000",'Daten Unfälle'!$BI:$BI,"quer",'Daten Unfälle'!$M:$M,'Auswertung HS'!$C68)</f>
        <v>0</v>
      </c>
      <c r="P208" s="2">
        <f>COUNTIFS('Daten Unfälle'!$BN:$BN,"&gt;3000",'Daten Unfälle'!$BN:$BN,"&lt;=4000",'Daten Unfälle'!$BI:$BI,"quer",'Daten Unfälle'!$M:$M,'Auswertung HS'!$C68)</f>
        <v>1</v>
      </c>
      <c r="Q208" s="2">
        <f>COUNTIFS('Daten Unfälle'!$BN:$BN,"&gt;4000",'Daten Unfälle'!$BN:$BN,"&lt;=5000",'Daten Unfälle'!$BI:$BI,"quer",'Daten Unfälle'!$M:$M,'Auswertung HS'!$C68)</f>
        <v>2</v>
      </c>
    </row>
    <row r="209" spans="1:17" hidden="1" x14ac:dyDescent="0.25">
      <c r="A209" s="2" t="s">
        <v>21705</v>
      </c>
      <c r="B209" s="84" t="s">
        <v>21534</v>
      </c>
      <c r="C209" s="17" t="s">
        <v>2774</v>
      </c>
      <c r="D209" s="2">
        <f>COUNTIFS('Daten Unfälle'!$BN:$BN,"&lt;=100",'Daten Unfälle'!$BI:$BI,"quer",'Daten Unfälle'!$M:$M,'Auswertung HS'!$C69)</f>
        <v>0</v>
      </c>
      <c r="E209" s="2">
        <f>COUNTIFS('Daten Unfälle'!$BN:$BN,"&gt;100",'Daten Unfälle'!$BN:$BN,"&lt;=200",'Daten Unfälle'!$BI:$BI,"quer",'Daten Unfälle'!$M:$M,'Auswertung HS'!$C69)</f>
        <v>0</v>
      </c>
      <c r="F209" s="2">
        <f>COUNTIFS('Daten Unfälle'!$BN:$BN,"&gt;200",'Daten Unfälle'!$BN:$BN,"&lt;=300",'Daten Unfälle'!$BI:$BI,"quer",'Daten Unfälle'!$M:$M,'Auswertung HS'!$C69)</f>
        <v>0</v>
      </c>
      <c r="G209" s="2">
        <f>COUNTIFS('Daten Unfälle'!$BN:$BN,"&gt;300",'Daten Unfälle'!$BN:$BN,"&lt;=400",'Daten Unfälle'!$BI:$BI,"quer",'Daten Unfälle'!$M:$M,'Auswertung HS'!$C69)</f>
        <v>0</v>
      </c>
      <c r="H209" s="2">
        <f>COUNTIFS('Daten Unfälle'!$BN:$BN,"&gt;400",'Daten Unfälle'!$BN:$BN,"&lt;=500",'Daten Unfälle'!$BI:$BI,"quer",'Daten Unfälle'!$M:$M,'Auswertung HS'!$C69)</f>
        <v>0</v>
      </c>
      <c r="I209" s="2">
        <f>COUNTIFS('Daten Unfälle'!$BN:$BN,"&gt;500",'Daten Unfälle'!$BN:$BN,"&lt;=600",'Daten Unfälle'!$BI:$BI,"quer",'Daten Unfälle'!$M:$M,'Auswertung HS'!$C69)</f>
        <v>0</v>
      </c>
      <c r="J209" s="2">
        <f>COUNTIFS('Daten Unfälle'!$BN:$BN,"&gt;600",'Daten Unfälle'!$BN:$BN,"&lt;=700",'Daten Unfälle'!$BI:$BI,"quer",'Daten Unfälle'!$M:$M,'Auswertung HS'!$C69)</f>
        <v>0</v>
      </c>
      <c r="K209" s="2">
        <f>COUNTIFS('Daten Unfälle'!$BN:$BN,"&gt;700",'Daten Unfälle'!$BN:$BN,"&lt;=800",'Daten Unfälle'!$BI:$BI,"quer",'Daten Unfälle'!$M:$M,'Auswertung HS'!$C69)</f>
        <v>0</v>
      </c>
      <c r="L209" s="2">
        <f>COUNTIFS('Daten Unfälle'!$BN:$BN,"&gt;800",'Daten Unfälle'!$BN:$BN,"&lt;=900",'Daten Unfälle'!$BI:$BI,"quer",'Daten Unfälle'!$M:$M,'Auswertung HS'!$C69)</f>
        <v>0</v>
      </c>
      <c r="M209" s="2">
        <f>COUNTIFS('Daten Unfälle'!$BN:$BN,"&gt;900",'Daten Unfälle'!$BN:$BN,"&lt;=1000",'Daten Unfälle'!$BI:$BI,"quer",'Daten Unfälle'!$M:$M,'Auswertung HS'!$C69)</f>
        <v>0</v>
      </c>
      <c r="N209" s="2">
        <f>COUNTIFS('Daten Unfälle'!$BN:$BN,"&gt;1000",'Daten Unfälle'!$BN:$BN,"&lt;=2000",'Daten Unfälle'!$BI:$BI,"quer",'Daten Unfälle'!$M:$M,'Auswertung HS'!$C69)</f>
        <v>0</v>
      </c>
      <c r="O209" s="2">
        <f>COUNTIFS('Daten Unfälle'!$BN:$BN,"&gt;2000",'Daten Unfälle'!$BN:$BN,"&lt;=3000",'Daten Unfälle'!$BI:$BI,"quer",'Daten Unfälle'!$M:$M,'Auswertung HS'!$C69)</f>
        <v>0</v>
      </c>
      <c r="P209" s="2">
        <f>COUNTIFS('Daten Unfälle'!$BN:$BN,"&gt;3000",'Daten Unfälle'!$BN:$BN,"&lt;=4000",'Daten Unfälle'!$BI:$BI,"quer",'Daten Unfälle'!$M:$M,'Auswertung HS'!$C69)</f>
        <v>0</v>
      </c>
      <c r="Q209" s="2">
        <f>COUNTIFS('Daten Unfälle'!$BN:$BN,"&gt;4000",'Daten Unfälle'!$BN:$BN,"&lt;=5000",'Daten Unfälle'!$BI:$BI,"quer",'Daten Unfälle'!$M:$M,'Auswertung HS'!$C69)</f>
        <v>0</v>
      </c>
    </row>
    <row r="210" spans="1:17" hidden="1" x14ac:dyDescent="0.25">
      <c r="A210" s="2" t="s">
        <v>21705</v>
      </c>
      <c r="B210" s="84" t="s">
        <v>21534</v>
      </c>
      <c r="C210" s="241" t="s">
        <v>1312</v>
      </c>
      <c r="D210" s="2">
        <f>COUNTIFS('Daten Unfälle'!$BN:$BN,"&lt;=100",'Daten Unfälle'!$BI:$BI,"quer",'Daten Unfälle'!$M:$M,'Auswertung HS'!$C70)</f>
        <v>0</v>
      </c>
      <c r="E210" s="2">
        <f>COUNTIFS('Daten Unfälle'!$BN:$BN,"&gt;100",'Daten Unfälle'!$BN:$BN,"&lt;=200",'Daten Unfälle'!$BI:$BI,"quer",'Daten Unfälle'!$M:$M,'Auswertung HS'!$C70)</f>
        <v>0</v>
      </c>
      <c r="F210" s="2">
        <f>COUNTIFS('Daten Unfälle'!$BN:$BN,"&gt;200",'Daten Unfälle'!$BN:$BN,"&lt;=300",'Daten Unfälle'!$BI:$BI,"quer",'Daten Unfälle'!$M:$M,'Auswertung HS'!$C70)</f>
        <v>0</v>
      </c>
      <c r="G210" s="2">
        <f>COUNTIFS('Daten Unfälle'!$BN:$BN,"&gt;300",'Daten Unfälle'!$BN:$BN,"&lt;=400",'Daten Unfälle'!$BI:$BI,"quer",'Daten Unfälle'!$M:$M,'Auswertung HS'!$C70)</f>
        <v>0</v>
      </c>
      <c r="H210" s="2">
        <f>COUNTIFS('Daten Unfälle'!$BN:$BN,"&gt;400",'Daten Unfälle'!$BN:$BN,"&lt;=500",'Daten Unfälle'!$BI:$BI,"quer",'Daten Unfälle'!$M:$M,'Auswertung HS'!$C70)</f>
        <v>0</v>
      </c>
      <c r="I210" s="2">
        <f>COUNTIFS('Daten Unfälle'!$BN:$BN,"&gt;500",'Daten Unfälle'!$BN:$BN,"&lt;=600",'Daten Unfälle'!$BI:$BI,"quer",'Daten Unfälle'!$M:$M,'Auswertung HS'!$C70)</f>
        <v>0</v>
      </c>
      <c r="J210" s="2">
        <f>COUNTIFS('Daten Unfälle'!$BN:$BN,"&gt;600",'Daten Unfälle'!$BN:$BN,"&lt;=700",'Daten Unfälle'!$BI:$BI,"quer",'Daten Unfälle'!$M:$M,'Auswertung HS'!$C70)</f>
        <v>0</v>
      </c>
      <c r="K210" s="2">
        <f>COUNTIFS('Daten Unfälle'!$BN:$BN,"&gt;700",'Daten Unfälle'!$BN:$BN,"&lt;=800",'Daten Unfälle'!$BI:$BI,"quer",'Daten Unfälle'!$M:$M,'Auswertung HS'!$C70)</f>
        <v>0</v>
      </c>
      <c r="L210" s="2">
        <f>COUNTIFS('Daten Unfälle'!$BN:$BN,"&gt;800",'Daten Unfälle'!$BN:$BN,"&lt;=900",'Daten Unfälle'!$BI:$BI,"quer",'Daten Unfälle'!$M:$M,'Auswertung HS'!$C70)</f>
        <v>0</v>
      </c>
      <c r="M210" s="2">
        <f>COUNTIFS('Daten Unfälle'!$BN:$BN,"&gt;900",'Daten Unfälle'!$BN:$BN,"&lt;=1000",'Daten Unfälle'!$BI:$BI,"quer",'Daten Unfälle'!$M:$M,'Auswertung HS'!$C70)</f>
        <v>0</v>
      </c>
      <c r="N210" s="2">
        <f>COUNTIFS('Daten Unfälle'!$BN:$BN,"&gt;1000",'Daten Unfälle'!$BN:$BN,"&lt;=2000",'Daten Unfälle'!$BI:$BI,"quer",'Daten Unfälle'!$M:$M,'Auswertung HS'!$C70)</f>
        <v>0</v>
      </c>
      <c r="O210" s="2">
        <f>COUNTIFS('Daten Unfälle'!$BN:$BN,"&gt;2000",'Daten Unfälle'!$BN:$BN,"&lt;=3000",'Daten Unfälle'!$BI:$BI,"quer",'Daten Unfälle'!$M:$M,'Auswertung HS'!$C70)</f>
        <v>0</v>
      </c>
      <c r="P210" s="2">
        <f>COUNTIFS('Daten Unfälle'!$BN:$BN,"&gt;3000",'Daten Unfälle'!$BN:$BN,"&lt;=4000",'Daten Unfälle'!$BI:$BI,"quer",'Daten Unfälle'!$M:$M,'Auswertung HS'!$C70)</f>
        <v>0</v>
      </c>
      <c r="Q210" s="2">
        <f>COUNTIFS('Daten Unfälle'!$BN:$BN,"&gt;4000",'Daten Unfälle'!$BN:$BN,"&lt;=5000",'Daten Unfälle'!$BI:$BI,"quer",'Daten Unfälle'!$M:$M,'Auswertung HS'!$C70)</f>
        <v>0</v>
      </c>
    </row>
    <row r="211" spans="1:17" hidden="1" x14ac:dyDescent="0.25">
      <c r="A211" s="2" t="s">
        <v>21705</v>
      </c>
      <c r="B211" s="84" t="s">
        <v>21534</v>
      </c>
      <c r="C211" s="242" t="s">
        <v>2721</v>
      </c>
      <c r="D211" s="2">
        <f>COUNTIFS('Daten Unfälle'!$BN:$BN,"&lt;=100",'Daten Unfälle'!$BI:$BI,"quer",'Daten Unfälle'!$M:$M,'Auswertung HS'!$C71)</f>
        <v>0</v>
      </c>
      <c r="E211" s="2">
        <f>COUNTIFS('Daten Unfälle'!$BN:$BN,"&gt;100",'Daten Unfälle'!$BN:$BN,"&lt;=200",'Daten Unfälle'!$BI:$BI,"quer",'Daten Unfälle'!$M:$M,'Auswertung HS'!$C71)</f>
        <v>0</v>
      </c>
      <c r="F211" s="2">
        <f>COUNTIFS('Daten Unfälle'!$BN:$BN,"&gt;200",'Daten Unfälle'!$BN:$BN,"&lt;=300",'Daten Unfälle'!$BI:$BI,"quer",'Daten Unfälle'!$M:$M,'Auswertung HS'!$C71)</f>
        <v>0</v>
      </c>
      <c r="G211" s="2">
        <f>COUNTIFS('Daten Unfälle'!$BN:$BN,"&gt;300",'Daten Unfälle'!$BN:$BN,"&lt;=400",'Daten Unfälle'!$BI:$BI,"quer",'Daten Unfälle'!$M:$M,'Auswertung HS'!$C71)</f>
        <v>0</v>
      </c>
      <c r="H211" s="2">
        <f>COUNTIFS('Daten Unfälle'!$BN:$BN,"&gt;400",'Daten Unfälle'!$BN:$BN,"&lt;=500",'Daten Unfälle'!$BI:$BI,"quer",'Daten Unfälle'!$M:$M,'Auswertung HS'!$C71)</f>
        <v>0</v>
      </c>
      <c r="I211" s="2">
        <f>COUNTIFS('Daten Unfälle'!$BN:$BN,"&gt;500",'Daten Unfälle'!$BN:$BN,"&lt;=600",'Daten Unfälle'!$BI:$BI,"quer",'Daten Unfälle'!$M:$M,'Auswertung HS'!$C71)</f>
        <v>0</v>
      </c>
      <c r="J211" s="2">
        <f>COUNTIFS('Daten Unfälle'!$BN:$BN,"&gt;600",'Daten Unfälle'!$BN:$BN,"&lt;=700",'Daten Unfälle'!$BI:$BI,"quer",'Daten Unfälle'!$M:$M,'Auswertung HS'!$C71)</f>
        <v>0</v>
      </c>
      <c r="K211" s="2">
        <f>COUNTIFS('Daten Unfälle'!$BN:$BN,"&gt;700",'Daten Unfälle'!$BN:$BN,"&lt;=800",'Daten Unfälle'!$BI:$BI,"quer",'Daten Unfälle'!$M:$M,'Auswertung HS'!$C71)</f>
        <v>0</v>
      </c>
      <c r="L211" s="2">
        <f>COUNTIFS('Daten Unfälle'!$BN:$BN,"&gt;800",'Daten Unfälle'!$BN:$BN,"&lt;=900",'Daten Unfälle'!$BI:$BI,"quer",'Daten Unfälle'!$M:$M,'Auswertung HS'!$C71)</f>
        <v>0</v>
      </c>
      <c r="M211" s="2">
        <f>COUNTIFS('Daten Unfälle'!$BN:$BN,"&gt;900",'Daten Unfälle'!$BN:$BN,"&lt;=1000",'Daten Unfälle'!$BI:$BI,"quer",'Daten Unfälle'!$M:$M,'Auswertung HS'!$C71)</f>
        <v>0</v>
      </c>
      <c r="N211" s="2">
        <f>COUNTIFS('Daten Unfälle'!$BN:$BN,"&gt;1000",'Daten Unfälle'!$BN:$BN,"&lt;=2000",'Daten Unfälle'!$BI:$BI,"quer",'Daten Unfälle'!$M:$M,'Auswertung HS'!$C71)</f>
        <v>0</v>
      </c>
      <c r="O211" s="2">
        <f>COUNTIFS('Daten Unfälle'!$BN:$BN,"&gt;2000",'Daten Unfälle'!$BN:$BN,"&lt;=3000",'Daten Unfälle'!$BI:$BI,"quer",'Daten Unfälle'!$M:$M,'Auswertung HS'!$C71)</f>
        <v>0</v>
      </c>
      <c r="P211" s="2">
        <f>COUNTIFS('Daten Unfälle'!$BN:$BN,"&gt;3000",'Daten Unfälle'!$BN:$BN,"&lt;=4000",'Daten Unfälle'!$BI:$BI,"quer",'Daten Unfälle'!$M:$M,'Auswertung HS'!$C71)</f>
        <v>0</v>
      </c>
      <c r="Q211" s="2">
        <f>COUNTIFS('Daten Unfälle'!$BN:$BN,"&gt;4000",'Daten Unfälle'!$BN:$BN,"&lt;=5000",'Daten Unfälle'!$BI:$BI,"quer",'Daten Unfälle'!$M:$M,'Auswertung HS'!$C71)</f>
        <v>0</v>
      </c>
    </row>
    <row r="212" spans="1:17" hidden="1" x14ac:dyDescent="0.25">
      <c r="A212" s="2" t="s">
        <v>21705</v>
      </c>
      <c r="B212" s="84" t="s">
        <v>21534</v>
      </c>
      <c r="C212" s="242" t="s">
        <v>21534</v>
      </c>
      <c r="D212" s="2">
        <f>COUNTIFS('Daten Unfälle'!$BN:$BN,"&lt;=100",'Daten Unfälle'!$BI:$BI,"quer")</f>
        <v>29</v>
      </c>
      <c r="E212" s="2">
        <f>COUNTIFS('Daten Unfälle'!$BN:$BN,"&gt;100",'Daten Unfälle'!$BN:$BN,"&lt;=200",'Daten Unfälle'!$BI:$BI,"quer")</f>
        <v>8</v>
      </c>
      <c r="F212" s="2">
        <f>COUNTIFS('Daten Unfälle'!$BN:$BN,"&gt;200",'Daten Unfälle'!$BN:$BN,"&lt;=300",'Daten Unfälle'!$BI:$BI,"quer")</f>
        <v>9</v>
      </c>
      <c r="G212" s="2">
        <f>COUNTIFS('Daten Unfälle'!$BN:$BN,"&gt;300",'Daten Unfälle'!$BN:$BN,"&lt;=400",'Daten Unfälle'!$BI:$BI,"quer")</f>
        <v>7</v>
      </c>
      <c r="H212" s="2">
        <f>COUNTIFS('Daten Unfälle'!$BN:$BN,"&gt;400",'Daten Unfälle'!$BN:$BN,"&lt;=500",'Daten Unfälle'!$BI:$BI,"quer")</f>
        <v>6</v>
      </c>
      <c r="I212" s="2">
        <f>COUNTIFS('Daten Unfälle'!$BN:$BN,"&gt;500",'Daten Unfälle'!$BN:$BN,"&lt;=600",'Daten Unfälle'!$BI:$BI,"quer")</f>
        <v>7</v>
      </c>
      <c r="J212" s="2">
        <f>COUNTIFS('Daten Unfälle'!$BN:$BN,"&gt;600",'Daten Unfälle'!$BN:$BN,"&lt;=700",'Daten Unfälle'!$BI:$BI,"quer")</f>
        <v>4</v>
      </c>
      <c r="K212" s="2">
        <f>COUNTIFS('Daten Unfälle'!$BN:$BN,"&gt;700",'Daten Unfälle'!$BN:$BN,"&lt;=800",'Daten Unfälle'!$BI:$BI,"quer")</f>
        <v>5</v>
      </c>
      <c r="L212" s="2">
        <f>COUNTIFS('Daten Unfälle'!$BN:$BN,"&gt;800",'Daten Unfälle'!$BN:$BN,"&lt;=900",'Daten Unfälle'!$BI:$BI,"quer")</f>
        <v>4</v>
      </c>
      <c r="M212" s="2">
        <f>COUNTIFS('Daten Unfälle'!$BN:$BN,"&gt;900",'Daten Unfälle'!$BN:$BN,"&lt;=1000",'Daten Unfälle'!$BI:$BI,"quer")</f>
        <v>3</v>
      </c>
      <c r="N212" s="2">
        <f>COUNTIFS('Daten Unfälle'!$BN:$BN,"&gt;1000",'Daten Unfälle'!$BN:$BN,"&lt;=2000",'Daten Unfälle'!$BI:$BI,"quer")</f>
        <v>15</v>
      </c>
      <c r="O212" s="2">
        <f>COUNTIFS('Daten Unfälle'!$BN:$BN,"&gt;2000",'Daten Unfälle'!$BN:$BN,"&lt;=3000",'Daten Unfälle'!$BI:$BI,"quer")</f>
        <v>6</v>
      </c>
      <c r="P212" s="2">
        <f>COUNTIFS('Daten Unfälle'!$BN:$BN,"&gt;3000",'Daten Unfälle'!$BN:$BN,"&lt;=4000",'Daten Unfälle'!$BI:$BI,"quer")</f>
        <v>5</v>
      </c>
      <c r="Q212" s="2">
        <f>COUNTIFS('Daten Unfälle'!$BN:$BN,"&gt;4000",'Daten Unfälle'!$BN:$BN,"&lt;=5000",'Daten Unfälle'!$BI:$BI,"quer")</f>
        <v>4</v>
      </c>
    </row>
  </sheetData>
  <mergeCells count="1">
    <mergeCell ref="D1:Q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78"/>
  <sheetViews>
    <sheetView zoomScaleNormal="100" workbookViewId="0">
      <pane xSplit="3" ySplit="1" topLeftCell="D37" activePane="bottomRight" state="frozen"/>
      <selection pane="topRight" activeCell="D1" sqref="D1"/>
      <selection pane="bottomLeft" activeCell="A37" sqref="A37"/>
      <selection pane="bottomRight" activeCell="F27" sqref="F27"/>
    </sheetView>
  </sheetViews>
  <sheetFormatPr baseColWidth="10" defaultColWidth="10.85546875" defaultRowHeight="15" x14ac:dyDescent="0.25"/>
  <cols>
    <col min="3" max="3" width="14.42578125" style="2" customWidth="1"/>
    <col min="65" max="1024" width="10.85546875" style="2"/>
  </cols>
  <sheetData>
    <row r="1" spans="1:31" x14ac:dyDescent="0.25">
      <c r="A1" s="2" t="s">
        <v>21706</v>
      </c>
      <c r="B1" s="2" t="s">
        <v>21618</v>
      </c>
      <c r="C1" s="2" t="s">
        <v>21689</v>
      </c>
      <c r="D1" s="2" t="s">
        <v>21575</v>
      </c>
      <c r="E1" s="2" t="s">
        <v>21690</v>
      </c>
      <c r="F1" s="2" t="s">
        <v>21691</v>
      </c>
      <c r="G1" s="2" t="s">
        <v>21692</v>
      </c>
      <c r="H1" s="2" t="s">
        <v>21693</v>
      </c>
      <c r="I1" s="2" t="s">
        <v>21694</v>
      </c>
      <c r="J1" s="2" t="s">
        <v>21695</v>
      </c>
      <c r="K1" s="2" t="s">
        <v>21696</v>
      </c>
      <c r="L1" s="2" t="s">
        <v>21697</v>
      </c>
      <c r="M1" s="2" t="s">
        <v>21698</v>
      </c>
      <c r="N1" s="2" t="s">
        <v>21707</v>
      </c>
      <c r="O1" s="2" t="s">
        <v>21708</v>
      </c>
      <c r="P1" s="2" t="s">
        <v>21709</v>
      </c>
      <c r="Q1" s="2" t="s">
        <v>21710</v>
      </c>
      <c r="R1" s="2" t="s">
        <v>21711</v>
      </c>
      <c r="S1" s="2" t="s">
        <v>21712</v>
      </c>
      <c r="T1" s="2" t="s">
        <v>21713</v>
      </c>
      <c r="U1" s="2" t="s">
        <v>21714</v>
      </c>
      <c r="V1" s="2" t="s">
        <v>21715</v>
      </c>
      <c r="W1" s="2" t="s">
        <v>21699</v>
      </c>
      <c r="X1" s="2" t="s">
        <v>21716</v>
      </c>
      <c r="Y1" s="2" t="s">
        <v>21717</v>
      </c>
      <c r="Z1" s="2" t="s">
        <v>21718</v>
      </c>
      <c r="AA1" s="2" t="s">
        <v>84</v>
      </c>
      <c r="AB1" s="2" t="s">
        <v>161</v>
      </c>
      <c r="AC1" s="2" t="s">
        <v>168</v>
      </c>
      <c r="AD1" s="2" t="s">
        <v>82</v>
      </c>
    </row>
    <row r="2" spans="1:31" hidden="1" x14ac:dyDescent="0.25">
      <c r="A2" s="2" t="s">
        <v>21719</v>
      </c>
      <c r="B2" s="2" t="s">
        <v>21504</v>
      </c>
      <c r="C2" s="2" t="s">
        <v>135</v>
      </c>
      <c r="D2" s="2">
        <f>COUNTIFS('Daten Unfälle'!$X:$X,"&lt;="&amp;D$1,'Daten Unfälle'!$B:$B,$C2)</f>
        <v>128</v>
      </c>
      <c r="E2" s="2">
        <f>COUNTIFS('Daten Unfälle'!$X:$X,"&gt;"&amp;D$1,'Daten Unfälle'!$X:$X,"&lt;="&amp;E$1,'Daten Unfälle'!$B:$B,$C2)</f>
        <v>110</v>
      </c>
      <c r="F2" s="2">
        <f>COUNTIFS('Daten Unfälle'!$X:$X,"&gt;"&amp;E$1,'Daten Unfälle'!$X:$X,"&lt;="&amp;F$1,'Daten Unfälle'!$B:$B,$C2)</f>
        <v>83</v>
      </c>
      <c r="G2" s="2">
        <f>COUNTIFS('Daten Unfälle'!$X:$X,"&gt;"&amp;F$1,'Daten Unfälle'!$X:$X,"&lt;="&amp;G$1,'Daten Unfälle'!$B:$B,$C2)</f>
        <v>50</v>
      </c>
      <c r="H2" s="2">
        <f>COUNTIFS('Daten Unfälle'!$X:$X,"&gt;"&amp;G$1,'Daten Unfälle'!$X:$X,"&lt;="&amp;H$1,'Daten Unfälle'!$B:$B,$C2)</f>
        <v>35</v>
      </c>
      <c r="I2" s="2">
        <f>COUNTIFS('Daten Unfälle'!$X:$X,"&gt;"&amp;H$1,'Daten Unfälle'!$X:$X,"&lt;="&amp;I$1,'Daten Unfälle'!$B:$B,$C2)</f>
        <v>18</v>
      </c>
      <c r="J2" s="2">
        <f>COUNTIFS('Daten Unfälle'!$X:$X,"&gt;"&amp;I$1,'Daten Unfälle'!$X:$X,"&lt;="&amp;J$1,'Daten Unfälle'!$B:$B,$C2)</f>
        <v>21</v>
      </c>
      <c r="K2" s="2">
        <f>COUNTIFS('Daten Unfälle'!$X:$X,"&gt;"&amp;J$1,'Daten Unfälle'!$X:$X,"&lt;="&amp;K$1,'Daten Unfälle'!$B:$B,$C2)</f>
        <v>11</v>
      </c>
      <c r="L2" s="2">
        <f>COUNTIFS('Daten Unfälle'!$X:$X,"&gt;"&amp;K$1,'Daten Unfälle'!$X:$X,"&lt;="&amp;L$1,'Daten Unfälle'!$B:$B,$C2)</f>
        <v>13</v>
      </c>
      <c r="M2" s="2">
        <f>COUNTIFS('Daten Unfälle'!$X:$X,"&gt;"&amp;L$1,'Daten Unfälle'!$X:$X,"&lt;="&amp;M$1,'Daten Unfälle'!$B:$B,$C2)</f>
        <v>10</v>
      </c>
      <c r="N2" s="2">
        <f>COUNTIFS('Daten Unfälle'!$X:$X,"&gt;"&amp;M$1,'Daten Unfälle'!$X:$X,"&lt;="&amp;N$1,'Daten Unfälle'!$B:$B,$C2)</f>
        <v>6</v>
      </c>
      <c r="O2" s="2">
        <f>COUNTIFS('Daten Unfälle'!$X:$X,"&gt;"&amp;N$1,'Daten Unfälle'!$X:$X,"&lt;="&amp;O$1,'Daten Unfälle'!$B:$B,$C2)</f>
        <v>6</v>
      </c>
      <c r="P2" s="2">
        <f>COUNTIFS('Daten Unfälle'!$X:$X,"&gt;"&amp;O$1,'Daten Unfälle'!$X:$X,"&lt;="&amp;P$1,'Daten Unfälle'!$B:$B,$C2)</f>
        <v>6</v>
      </c>
      <c r="Q2" s="2">
        <f>COUNTIFS('Daten Unfälle'!$X:$X,"&gt;"&amp;P$1,'Daten Unfälle'!$X:$X,"&lt;="&amp;Q$1,'Daten Unfälle'!$B:$B,$C2)</f>
        <v>7</v>
      </c>
      <c r="R2" s="2">
        <f>COUNTIFS('Daten Unfälle'!$X:$X,"&gt;"&amp;Q$1,'Daten Unfälle'!$X:$X,"&lt;="&amp;R$1,'Daten Unfälle'!$B:$B,$C2)</f>
        <v>1</v>
      </c>
      <c r="S2" s="2">
        <f>COUNTIFS('Daten Unfälle'!$X:$X,"&gt;"&amp;R$1,'Daten Unfälle'!$X:$X,"&lt;="&amp;S$1,'Daten Unfälle'!$B:$B,$C2)</f>
        <v>2</v>
      </c>
      <c r="T2" s="2">
        <f>COUNTIFS('Daten Unfälle'!$X:$X,"&gt;"&amp;S$1,'Daten Unfälle'!$X:$X,"&lt;="&amp;T$1,'Daten Unfälle'!$B:$B,$C2)</f>
        <v>3</v>
      </c>
      <c r="U2" s="2">
        <f>COUNTIFS('Daten Unfälle'!$X:$X,"&gt;"&amp;T$1,'Daten Unfälle'!$X:$X,"&lt;="&amp;U$1,'Daten Unfälle'!$B:$B,$C2)</f>
        <v>1</v>
      </c>
      <c r="V2" s="2">
        <f>COUNTIFS('Daten Unfälle'!$X:$X,"&gt;"&amp;U$1,'Daten Unfälle'!$X:$X,"&lt;="&amp;V$1,'Daten Unfälle'!$B:$B,$C2)</f>
        <v>4</v>
      </c>
      <c r="W2" s="2">
        <f>COUNTIFS('Daten Unfälle'!$X:$X,"&gt;"&amp;V$1,'Daten Unfälle'!$X:$X,"&lt;="&amp;W$1,'Daten Unfälle'!$B:$B,$C2)</f>
        <v>2</v>
      </c>
      <c r="X2" s="2">
        <f>COUNTIFS('Daten Unfälle'!$X:$X,"&gt;"&amp;W$1,'Daten Unfälle'!$B:$B,$C2)</f>
        <v>3</v>
      </c>
      <c r="Y2" s="2">
        <f>SUM(Tabelle4[[#This Row],[100]:[2000+]])</f>
        <v>520</v>
      </c>
      <c r="Z2" s="2">
        <f>SUM(Tabelle4[[#This Row],[frontal]:[links]])</f>
        <v>513</v>
      </c>
      <c r="AA2" s="2">
        <f>COUNTIFS('Daten Unfälle'!$Z:$Z,AA$1,'Daten Unfälle'!$B:$B,$C2)</f>
        <v>252</v>
      </c>
      <c r="AB2" s="2">
        <f>COUNTIFS('Daten Unfälle'!$Z:$Z,AB$1,'Daten Unfälle'!$B:$B,$C2)</f>
        <v>67</v>
      </c>
      <c r="AC2" s="2">
        <f>COUNTIFS('Daten Unfälle'!$Z:$Z,AC$1,'Daten Unfälle'!$B:$B,$C2)</f>
        <v>40</v>
      </c>
      <c r="AD2" s="2">
        <f>COUNTIFS('Daten Unfälle'!$Z:$Z,AD$1,'Daten Unfälle'!$B:$B,$C2)</f>
        <v>154</v>
      </c>
    </row>
    <row r="3" spans="1:31" hidden="1" x14ac:dyDescent="0.25">
      <c r="A3" s="2" t="s">
        <v>21719</v>
      </c>
      <c r="B3" s="2" t="s">
        <v>21504</v>
      </c>
      <c r="C3" s="2" t="s">
        <v>69</v>
      </c>
      <c r="D3" s="2">
        <f>COUNTIFS('Daten Unfälle'!$X:$X,"&lt;="&amp;D$1,'Daten Unfälle'!$B:$B,$C3)</f>
        <v>84</v>
      </c>
      <c r="E3" s="2">
        <f>COUNTIFS('Daten Unfälle'!$X:$X,"&gt;"&amp;D$1,'Daten Unfälle'!$X:$X,"&lt;="&amp;E$1,'Daten Unfälle'!$B:$B,$C3)</f>
        <v>86</v>
      </c>
      <c r="F3" s="2">
        <f>COUNTIFS('Daten Unfälle'!$X:$X,"&gt;"&amp;E$1,'Daten Unfälle'!$X:$X,"&lt;="&amp;F$1,'Daten Unfälle'!$B:$B,$C3)</f>
        <v>78</v>
      </c>
      <c r="G3" s="2">
        <f>COUNTIFS('Daten Unfälle'!$X:$X,"&gt;"&amp;F$1,'Daten Unfälle'!$X:$X,"&lt;="&amp;G$1,'Daten Unfälle'!$B:$B,$C3)</f>
        <v>59</v>
      </c>
      <c r="H3" s="2">
        <f>COUNTIFS('Daten Unfälle'!$X:$X,"&gt;"&amp;G$1,'Daten Unfälle'!$X:$X,"&lt;="&amp;H$1,'Daten Unfälle'!$B:$B,$C3)</f>
        <v>36</v>
      </c>
      <c r="I3" s="2">
        <f>COUNTIFS('Daten Unfälle'!$X:$X,"&gt;"&amp;H$1,'Daten Unfälle'!$X:$X,"&lt;="&amp;I$1,'Daten Unfälle'!$B:$B,$C3)</f>
        <v>25</v>
      </c>
      <c r="J3" s="2">
        <f>COUNTIFS('Daten Unfälle'!$X:$X,"&gt;"&amp;I$1,'Daten Unfälle'!$X:$X,"&lt;="&amp;J$1,'Daten Unfälle'!$B:$B,$C3)</f>
        <v>32</v>
      </c>
      <c r="K3" s="2">
        <f>COUNTIFS('Daten Unfälle'!$X:$X,"&gt;"&amp;J$1,'Daten Unfälle'!$X:$X,"&lt;="&amp;K$1,'Daten Unfälle'!$B:$B,$C3)</f>
        <v>24</v>
      </c>
      <c r="L3" s="2">
        <f>COUNTIFS('Daten Unfälle'!$X:$X,"&gt;"&amp;K$1,'Daten Unfälle'!$X:$X,"&lt;="&amp;L$1,'Daten Unfälle'!$B:$B,$C3)</f>
        <v>17</v>
      </c>
      <c r="M3" s="2">
        <f>COUNTIFS('Daten Unfälle'!$X:$X,"&gt;"&amp;L$1,'Daten Unfälle'!$X:$X,"&lt;="&amp;M$1,'Daten Unfälle'!$B:$B,$C3)</f>
        <v>13</v>
      </c>
      <c r="N3" s="2">
        <f>COUNTIFS('Daten Unfälle'!$X:$X,"&gt;"&amp;M$1,'Daten Unfälle'!$X:$X,"&lt;="&amp;N$1,'Daten Unfälle'!$B:$B,$C3)</f>
        <v>4</v>
      </c>
      <c r="O3" s="2">
        <f>COUNTIFS('Daten Unfälle'!$X:$X,"&gt;"&amp;N$1,'Daten Unfälle'!$X:$X,"&lt;="&amp;O$1,'Daten Unfälle'!$B:$B,$C3)</f>
        <v>5</v>
      </c>
      <c r="P3" s="2">
        <f>COUNTIFS('Daten Unfälle'!$X:$X,"&gt;"&amp;O$1,'Daten Unfälle'!$X:$X,"&lt;="&amp;P$1,'Daten Unfälle'!$B:$B,$C3)</f>
        <v>2</v>
      </c>
      <c r="Q3" s="2">
        <f>COUNTIFS('Daten Unfälle'!$X:$X,"&gt;"&amp;P$1,'Daten Unfälle'!$X:$X,"&lt;="&amp;Q$1,'Daten Unfälle'!$B:$B,$C3)</f>
        <v>5</v>
      </c>
      <c r="R3" s="2">
        <f>COUNTIFS('Daten Unfälle'!$X:$X,"&gt;"&amp;Q$1,'Daten Unfälle'!$X:$X,"&lt;="&amp;R$1,'Daten Unfälle'!$B:$B,$C3)</f>
        <v>2</v>
      </c>
      <c r="S3" s="2">
        <f>COUNTIFS('Daten Unfälle'!$X:$X,"&gt;"&amp;R$1,'Daten Unfälle'!$X:$X,"&lt;="&amp;S$1,'Daten Unfälle'!$B:$B,$C3)</f>
        <v>5</v>
      </c>
      <c r="T3" s="2">
        <f>COUNTIFS('Daten Unfälle'!$X:$X,"&gt;"&amp;S$1,'Daten Unfälle'!$X:$X,"&lt;="&amp;T$1,'Daten Unfälle'!$B:$B,$C3)</f>
        <v>6</v>
      </c>
      <c r="U3" s="2">
        <f>COUNTIFS('Daten Unfälle'!$X:$X,"&gt;"&amp;T$1,'Daten Unfälle'!$X:$X,"&lt;="&amp;U$1,'Daten Unfälle'!$B:$B,$C3)</f>
        <v>2</v>
      </c>
      <c r="V3" s="2">
        <f>COUNTIFS('Daten Unfälle'!$X:$X,"&gt;"&amp;U$1,'Daten Unfälle'!$X:$X,"&lt;="&amp;V$1,'Daten Unfälle'!$B:$B,$C3)</f>
        <v>2</v>
      </c>
      <c r="W3" s="2">
        <f>COUNTIFS('Daten Unfälle'!$X:$X,"&gt;"&amp;V$1,'Daten Unfälle'!$X:$X,"&lt;="&amp;W$1,'Daten Unfälle'!$B:$B,$C3)</f>
        <v>2</v>
      </c>
      <c r="X3" s="2">
        <f>COUNTIFS('Daten Unfälle'!$X:$X,"&gt;"&amp;W$1,'Daten Unfälle'!$B:$B,$C3)</f>
        <v>3</v>
      </c>
      <c r="Y3" s="2">
        <f>SUM(Tabelle4[[#This Row],[100]:[2000+]])</f>
        <v>492</v>
      </c>
      <c r="Z3" s="2">
        <f>SUM(Tabelle4[[#This Row],[frontal]:[links]])</f>
        <v>493</v>
      </c>
      <c r="AA3" s="2">
        <f>COUNTIFS('Daten Unfälle'!$Z:$Z,AA$1,'Daten Unfälle'!$B:$B,$C3)</f>
        <v>227</v>
      </c>
      <c r="AB3" s="2">
        <f>COUNTIFS('Daten Unfälle'!$Z:$Z,AB$1,'Daten Unfälle'!$B:$B,$C3)</f>
        <v>66</v>
      </c>
      <c r="AC3" s="2">
        <f>COUNTIFS('Daten Unfälle'!$Z:$Z,AC$1,'Daten Unfälle'!$B:$B,$C3)</f>
        <v>76</v>
      </c>
      <c r="AD3" s="2">
        <f>COUNTIFS('Daten Unfälle'!$Z:$Z,AD$1,'Daten Unfälle'!$B:$B,$C3)</f>
        <v>124</v>
      </c>
    </row>
    <row r="4" spans="1:31" x14ac:dyDescent="0.25">
      <c r="A4" s="2" t="s">
        <v>21719</v>
      </c>
      <c r="B4" s="2" t="s">
        <v>21504</v>
      </c>
      <c r="C4" s="2" t="s">
        <v>87</v>
      </c>
      <c r="D4" s="2">
        <f>COUNTIFS('Daten Unfälle'!$X:$X,"&lt;="&amp;D$1,'Daten Unfälle'!$B:$B,$C4)</f>
        <v>175</v>
      </c>
      <c r="E4" s="2">
        <f>COUNTIFS('Daten Unfälle'!$X:$X,"&gt;"&amp;D$1,'Daten Unfälle'!$X:$X,"&lt;="&amp;E$1,'Daten Unfälle'!$B:$B,$C4)</f>
        <v>188</v>
      </c>
      <c r="F4" s="2">
        <f>COUNTIFS('Daten Unfälle'!$X:$X,"&gt;"&amp;E$1,'Daten Unfälle'!$X:$X,"&lt;="&amp;F$1,'Daten Unfälle'!$B:$B,$C4)</f>
        <v>168</v>
      </c>
      <c r="G4" s="2">
        <f>COUNTIFS('Daten Unfälle'!$X:$X,"&gt;"&amp;F$1,'Daten Unfälle'!$X:$X,"&lt;="&amp;G$1,'Daten Unfälle'!$B:$B,$C4)</f>
        <v>109</v>
      </c>
      <c r="H4" s="2">
        <f>COUNTIFS('Daten Unfälle'!$X:$X,"&gt;"&amp;G$1,'Daten Unfälle'!$X:$X,"&lt;="&amp;H$1,'Daten Unfälle'!$B:$B,$C4)</f>
        <v>83</v>
      </c>
      <c r="I4" s="2">
        <f>COUNTIFS('Daten Unfälle'!$X:$X,"&gt;"&amp;H$1,'Daten Unfälle'!$X:$X,"&lt;="&amp;I$1,'Daten Unfälle'!$B:$B,$C4)</f>
        <v>63</v>
      </c>
      <c r="J4" s="2">
        <f>COUNTIFS('Daten Unfälle'!$X:$X,"&gt;"&amp;I$1,'Daten Unfälle'!$X:$X,"&lt;="&amp;J$1,'Daten Unfälle'!$B:$B,$C4)</f>
        <v>61</v>
      </c>
      <c r="K4" s="2">
        <f>COUNTIFS('Daten Unfälle'!$X:$X,"&gt;"&amp;J$1,'Daten Unfälle'!$X:$X,"&lt;="&amp;K$1,'Daten Unfälle'!$B:$B,$C4)</f>
        <v>39</v>
      </c>
      <c r="L4" s="2">
        <f>COUNTIFS('Daten Unfälle'!$X:$X,"&gt;"&amp;K$1,'Daten Unfälle'!$X:$X,"&lt;="&amp;L$1,'Daten Unfälle'!$B:$B,$C4)</f>
        <v>32</v>
      </c>
      <c r="M4" s="2">
        <f>COUNTIFS('Daten Unfälle'!$X:$X,"&gt;"&amp;L$1,'Daten Unfälle'!$X:$X,"&lt;="&amp;M$1,'Daten Unfälle'!$B:$B,$C4)</f>
        <v>19</v>
      </c>
      <c r="N4" s="2">
        <f>COUNTIFS('Daten Unfälle'!$X:$X,"&gt;"&amp;M$1,'Daten Unfälle'!$X:$X,"&lt;="&amp;N$1,'Daten Unfälle'!$B:$B,$C4)</f>
        <v>11</v>
      </c>
      <c r="O4" s="2">
        <f>COUNTIFS('Daten Unfälle'!$X:$X,"&gt;"&amp;N$1,'Daten Unfälle'!$X:$X,"&lt;="&amp;O$1,'Daten Unfälle'!$B:$B,$C4)</f>
        <v>12</v>
      </c>
      <c r="P4" s="2">
        <f>COUNTIFS('Daten Unfälle'!$X:$X,"&gt;"&amp;O$1,'Daten Unfälle'!$X:$X,"&lt;="&amp;P$1,'Daten Unfälle'!$B:$B,$C4)</f>
        <v>8</v>
      </c>
      <c r="Q4" s="2">
        <f>COUNTIFS('Daten Unfälle'!$X:$X,"&gt;"&amp;P$1,'Daten Unfälle'!$X:$X,"&lt;="&amp;Q$1,'Daten Unfälle'!$B:$B,$C4)</f>
        <v>13</v>
      </c>
      <c r="R4" s="2">
        <f>COUNTIFS('Daten Unfälle'!$X:$X,"&gt;"&amp;Q$1,'Daten Unfälle'!$X:$X,"&lt;="&amp;R$1,'Daten Unfälle'!$B:$B,$C4)</f>
        <v>13</v>
      </c>
      <c r="S4" s="2">
        <f>COUNTIFS('Daten Unfälle'!$X:$X,"&gt;"&amp;R$1,'Daten Unfälle'!$X:$X,"&lt;="&amp;S$1,'Daten Unfälle'!$B:$B,$C4)</f>
        <v>5</v>
      </c>
      <c r="T4" s="2">
        <f>COUNTIFS('Daten Unfälle'!$X:$X,"&gt;"&amp;S$1,'Daten Unfälle'!$X:$X,"&lt;="&amp;T$1,'Daten Unfälle'!$B:$B,$C4)</f>
        <v>5</v>
      </c>
      <c r="U4" s="2">
        <f>COUNTIFS('Daten Unfälle'!$X:$X,"&gt;"&amp;T$1,'Daten Unfälle'!$X:$X,"&lt;="&amp;U$1,'Daten Unfälle'!$B:$B,$C4)</f>
        <v>3</v>
      </c>
      <c r="V4" s="2">
        <f>COUNTIFS('Daten Unfälle'!$X:$X,"&gt;"&amp;U$1,'Daten Unfälle'!$X:$X,"&lt;="&amp;V$1,'Daten Unfälle'!$B:$B,$C4)</f>
        <v>0</v>
      </c>
      <c r="W4" s="2">
        <f>COUNTIFS('Daten Unfälle'!$X:$X,"&gt;"&amp;V$1,'Daten Unfälle'!$X:$X,"&lt;="&amp;W$1,'Daten Unfälle'!$B:$B,$C4)</f>
        <v>2</v>
      </c>
      <c r="X4" s="2">
        <f>COUNTIFS('Daten Unfälle'!$X:$X,"&gt;"&amp;W$1,'Daten Unfälle'!$B:$B,$C4)</f>
        <v>11</v>
      </c>
      <c r="Y4" s="2">
        <f>SUM(Tabelle4[[#This Row],[100]:[2000+]])</f>
        <v>1020</v>
      </c>
      <c r="Z4" s="2">
        <f>SUM(Tabelle4[[#This Row],[frontal]:[links]])</f>
        <v>1015</v>
      </c>
      <c r="AA4" s="2">
        <f>COUNTIFS('Daten Unfälle'!$Z:$Z,AA$1,'Daten Unfälle'!$B:$B,$C4)</f>
        <v>461</v>
      </c>
      <c r="AB4" s="2">
        <f>COUNTIFS('Daten Unfälle'!$Z:$Z,AB$1,'Daten Unfälle'!$B:$B,$C4)</f>
        <v>125</v>
      </c>
      <c r="AC4" s="2">
        <f>COUNTIFS('Daten Unfälle'!$Z:$Z,AC$1,'Daten Unfälle'!$B:$B,$C4)</f>
        <v>169</v>
      </c>
      <c r="AD4" s="2">
        <f>COUNTIFS('Daten Unfälle'!$Z:$Z,AD$1,'Daten Unfälle'!$B:$B,$C4)</f>
        <v>260</v>
      </c>
    </row>
    <row r="5" spans="1:31" hidden="1" x14ac:dyDescent="0.25">
      <c r="A5" s="2" t="s">
        <v>21719</v>
      </c>
      <c r="B5" s="2" t="s">
        <v>21504</v>
      </c>
      <c r="C5" s="2" t="s">
        <v>190</v>
      </c>
      <c r="D5" s="2">
        <f>COUNTIFS('Daten Unfälle'!$X:$X,"&lt;="&amp;D$1,'Daten Unfälle'!$B:$B,$C5)</f>
        <v>3</v>
      </c>
      <c r="E5" s="2">
        <f>COUNTIFS('Daten Unfälle'!$X:$X,"&gt;"&amp;D$1,'Daten Unfälle'!$X:$X,"&lt;="&amp;E$1,'Daten Unfälle'!$B:$B,$C5)</f>
        <v>9</v>
      </c>
      <c r="F5" s="2">
        <f>COUNTIFS('Daten Unfälle'!$X:$X,"&gt;"&amp;E$1,'Daten Unfälle'!$X:$X,"&lt;="&amp;F$1,'Daten Unfälle'!$B:$B,$C5)</f>
        <v>3</v>
      </c>
      <c r="G5" s="2">
        <f>COUNTIFS('Daten Unfälle'!$X:$X,"&gt;"&amp;F$1,'Daten Unfälle'!$X:$X,"&lt;="&amp;G$1,'Daten Unfälle'!$B:$B,$C5)</f>
        <v>3</v>
      </c>
      <c r="H5" s="2">
        <f>COUNTIFS('Daten Unfälle'!$X:$X,"&gt;"&amp;G$1,'Daten Unfälle'!$X:$X,"&lt;="&amp;H$1,'Daten Unfälle'!$B:$B,$C5)</f>
        <v>2</v>
      </c>
      <c r="I5" s="2">
        <f>COUNTIFS('Daten Unfälle'!$X:$X,"&gt;"&amp;H$1,'Daten Unfälle'!$X:$X,"&lt;="&amp;I$1,'Daten Unfälle'!$B:$B,$C5)</f>
        <v>3</v>
      </c>
      <c r="J5" s="2">
        <f>COUNTIFS('Daten Unfälle'!$X:$X,"&gt;"&amp;I$1,'Daten Unfälle'!$X:$X,"&lt;="&amp;J$1,'Daten Unfälle'!$B:$B,$C5)</f>
        <v>2</v>
      </c>
      <c r="K5" s="2">
        <f>COUNTIFS('Daten Unfälle'!$X:$X,"&gt;"&amp;J$1,'Daten Unfälle'!$X:$X,"&lt;="&amp;K$1,'Daten Unfälle'!$B:$B,$C5)</f>
        <v>3</v>
      </c>
      <c r="L5" s="2">
        <f>COUNTIFS('Daten Unfälle'!$X:$X,"&gt;"&amp;K$1,'Daten Unfälle'!$X:$X,"&lt;="&amp;L$1,'Daten Unfälle'!$B:$B,$C5)</f>
        <v>0</v>
      </c>
      <c r="M5" s="2">
        <f>COUNTIFS('Daten Unfälle'!$X:$X,"&gt;"&amp;L$1,'Daten Unfälle'!$X:$X,"&lt;="&amp;M$1,'Daten Unfälle'!$B:$B,$C5)</f>
        <v>0</v>
      </c>
      <c r="N5" s="2">
        <f>COUNTIFS('Daten Unfälle'!$X:$X,"&gt;"&amp;M$1,'Daten Unfälle'!$X:$X,"&lt;="&amp;N$1,'Daten Unfälle'!$B:$B,$C5)</f>
        <v>1</v>
      </c>
      <c r="O5" s="2">
        <f>COUNTIFS('Daten Unfälle'!$X:$X,"&gt;"&amp;N$1,'Daten Unfälle'!$X:$X,"&lt;="&amp;O$1,'Daten Unfälle'!$B:$B,$C5)</f>
        <v>1</v>
      </c>
      <c r="P5" s="2">
        <f>COUNTIFS('Daten Unfälle'!$X:$X,"&gt;"&amp;O$1,'Daten Unfälle'!$X:$X,"&lt;="&amp;P$1,'Daten Unfälle'!$B:$B,$C5)</f>
        <v>0</v>
      </c>
      <c r="Q5" s="2">
        <f>COUNTIFS('Daten Unfälle'!$X:$X,"&gt;"&amp;P$1,'Daten Unfälle'!$X:$X,"&lt;="&amp;Q$1,'Daten Unfälle'!$B:$B,$C5)</f>
        <v>2</v>
      </c>
      <c r="R5" s="2">
        <f>COUNTIFS('Daten Unfälle'!$X:$X,"&gt;"&amp;Q$1,'Daten Unfälle'!$X:$X,"&lt;="&amp;R$1,'Daten Unfälle'!$B:$B,$C5)</f>
        <v>1</v>
      </c>
      <c r="S5" s="2">
        <f>COUNTIFS('Daten Unfälle'!$X:$X,"&gt;"&amp;R$1,'Daten Unfälle'!$X:$X,"&lt;="&amp;S$1,'Daten Unfälle'!$B:$B,$C5)</f>
        <v>0</v>
      </c>
      <c r="T5" s="2">
        <f>COUNTIFS('Daten Unfälle'!$X:$X,"&gt;"&amp;S$1,'Daten Unfälle'!$X:$X,"&lt;="&amp;T$1,'Daten Unfälle'!$B:$B,$C5)</f>
        <v>0</v>
      </c>
      <c r="U5" s="2">
        <f>COUNTIFS('Daten Unfälle'!$X:$X,"&gt;"&amp;T$1,'Daten Unfälle'!$X:$X,"&lt;="&amp;U$1,'Daten Unfälle'!$B:$B,$C5)</f>
        <v>0</v>
      </c>
      <c r="V5" s="2">
        <f>COUNTIFS('Daten Unfälle'!$X:$X,"&gt;"&amp;U$1,'Daten Unfälle'!$X:$X,"&lt;="&amp;V$1,'Daten Unfälle'!$B:$B,$C5)</f>
        <v>0</v>
      </c>
      <c r="W5" s="2">
        <f>COUNTIFS('Daten Unfälle'!$X:$X,"&gt;"&amp;V$1,'Daten Unfälle'!$X:$X,"&lt;="&amp;W$1,'Daten Unfälle'!$B:$B,$C5)</f>
        <v>0</v>
      </c>
      <c r="X5" s="2">
        <f>COUNTIFS('Daten Unfälle'!$X:$X,"&gt;"&amp;W$1,'Daten Unfälle'!$B:$B,$C5)</f>
        <v>0</v>
      </c>
      <c r="Y5" s="2">
        <f>SUM(Tabelle4[[#This Row],[100]:[2000+]])</f>
        <v>33</v>
      </c>
      <c r="Z5" s="2">
        <f>SUM(Tabelle4[[#This Row],[frontal]:[links]])</f>
        <v>34</v>
      </c>
      <c r="AA5" s="2">
        <f>COUNTIFS('Daten Unfälle'!$Z:$Z,AA$1,'Daten Unfälle'!$B:$B,$C5)</f>
        <v>9</v>
      </c>
      <c r="AB5" s="2">
        <f>COUNTIFS('Daten Unfälle'!$Z:$Z,AB$1,'Daten Unfälle'!$B:$B,$C5)</f>
        <v>8</v>
      </c>
      <c r="AC5" s="2">
        <f>COUNTIFS('Daten Unfälle'!$Z:$Z,AC$1,'Daten Unfälle'!$B:$B,$C5)</f>
        <v>7</v>
      </c>
      <c r="AD5" s="2">
        <f>COUNTIFS('Daten Unfälle'!$Z:$Z,AD$1,'Daten Unfälle'!$B:$B,$C5)</f>
        <v>10</v>
      </c>
    </row>
    <row r="6" spans="1:31" hidden="1" x14ac:dyDescent="0.25">
      <c r="A6" s="2" t="s">
        <v>21719</v>
      </c>
      <c r="B6" s="2" t="s">
        <v>21504</v>
      </c>
      <c r="C6" s="2" t="s">
        <v>262</v>
      </c>
      <c r="D6" s="2">
        <f>COUNTIFS('Daten Unfälle'!$X:$X,"&lt;="&amp;D$1,'Daten Unfälle'!$B:$B,$C6)</f>
        <v>18</v>
      </c>
      <c r="E6" s="2">
        <f>COUNTIFS('Daten Unfälle'!$X:$X,"&gt;"&amp;D$1,'Daten Unfälle'!$X:$X,"&lt;="&amp;E$1,'Daten Unfälle'!$B:$B,$C6)</f>
        <v>23</v>
      </c>
      <c r="F6" s="2">
        <f>COUNTIFS('Daten Unfälle'!$X:$X,"&gt;"&amp;E$1,'Daten Unfälle'!$X:$X,"&lt;="&amp;F$1,'Daten Unfälle'!$B:$B,$C6)</f>
        <v>12</v>
      </c>
      <c r="G6" s="2">
        <f>COUNTIFS('Daten Unfälle'!$X:$X,"&gt;"&amp;F$1,'Daten Unfälle'!$X:$X,"&lt;="&amp;G$1,'Daten Unfälle'!$B:$B,$C6)</f>
        <v>8</v>
      </c>
      <c r="H6" s="2">
        <f>COUNTIFS('Daten Unfälle'!$X:$X,"&gt;"&amp;G$1,'Daten Unfälle'!$X:$X,"&lt;="&amp;H$1,'Daten Unfälle'!$B:$B,$C6)</f>
        <v>8</v>
      </c>
      <c r="I6" s="2">
        <f>COUNTIFS('Daten Unfälle'!$X:$X,"&gt;"&amp;H$1,'Daten Unfälle'!$X:$X,"&lt;="&amp;I$1,'Daten Unfälle'!$B:$B,$C6)</f>
        <v>3</v>
      </c>
      <c r="J6" s="2">
        <f>COUNTIFS('Daten Unfälle'!$X:$X,"&gt;"&amp;I$1,'Daten Unfälle'!$X:$X,"&lt;="&amp;J$1,'Daten Unfälle'!$B:$B,$C6)</f>
        <v>10</v>
      </c>
      <c r="K6" s="2">
        <f>COUNTIFS('Daten Unfälle'!$X:$X,"&gt;"&amp;J$1,'Daten Unfälle'!$X:$X,"&lt;="&amp;K$1,'Daten Unfälle'!$B:$B,$C6)</f>
        <v>3</v>
      </c>
      <c r="L6" s="2">
        <f>COUNTIFS('Daten Unfälle'!$X:$X,"&gt;"&amp;K$1,'Daten Unfälle'!$X:$X,"&lt;="&amp;L$1,'Daten Unfälle'!$B:$B,$C6)</f>
        <v>1</v>
      </c>
      <c r="M6" s="2">
        <f>COUNTIFS('Daten Unfälle'!$X:$X,"&gt;"&amp;L$1,'Daten Unfälle'!$X:$X,"&lt;="&amp;M$1,'Daten Unfälle'!$B:$B,$C6)</f>
        <v>4</v>
      </c>
      <c r="N6" s="2">
        <f>COUNTIFS('Daten Unfälle'!$X:$X,"&gt;"&amp;M$1,'Daten Unfälle'!$X:$X,"&lt;="&amp;N$1,'Daten Unfälle'!$B:$B,$C6)</f>
        <v>4</v>
      </c>
      <c r="O6" s="2">
        <f>COUNTIFS('Daten Unfälle'!$X:$X,"&gt;"&amp;N$1,'Daten Unfälle'!$X:$X,"&lt;="&amp;O$1,'Daten Unfälle'!$B:$B,$C6)</f>
        <v>1</v>
      </c>
      <c r="P6" s="2">
        <f>COUNTIFS('Daten Unfälle'!$X:$X,"&gt;"&amp;O$1,'Daten Unfälle'!$X:$X,"&lt;="&amp;P$1,'Daten Unfälle'!$B:$B,$C6)</f>
        <v>3</v>
      </c>
      <c r="Q6" s="2">
        <f>COUNTIFS('Daten Unfälle'!$X:$X,"&gt;"&amp;P$1,'Daten Unfälle'!$X:$X,"&lt;="&amp;Q$1,'Daten Unfälle'!$B:$B,$C6)</f>
        <v>1</v>
      </c>
      <c r="R6" s="2">
        <f>COUNTIFS('Daten Unfälle'!$X:$X,"&gt;"&amp;Q$1,'Daten Unfälle'!$X:$X,"&lt;="&amp;R$1,'Daten Unfälle'!$B:$B,$C6)</f>
        <v>0</v>
      </c>
      <c r="S6" s="2">
        <f>COUNTIFS('Daten Unfälle'!$X:$X,"&gt;"&amp;R$1,'Daten Unfälle'!$X:$X,"&lt;="&amp;S$1,'Daten Unfälle'!$B:$B,$C6)</f>
        <v>2</v>
      </c>
      <c r="T6" s="2">
        <f>COUNTIFS('Daten Unfälle'!$X:$X,"&gt;"&amp;S$1,'Daten Unfälle'!$X:$X,"&lt;="&amp;T$1,'Daten Unfälle'!$B:$B,$C6)</f>
        <v>0</v>
      </c>
      <c r="U6" s="2">
        <f>COUNTIFS('Daten Unfälle'!$X:$X,"&gt;"&amp;T$1,'Daten Unfälle'!$X:$X,"&lt;="&amp;U$1,'Daten Unfälle'!$B:$B,$C6)</f>
        <v>1</v>
      </c>
      <c r="V6" s="2">
        <f>COUNTIFS('Daten Unfälle'!$X:$X,"&gt;"&amp;U$1,'Daten Unfälle'!$X:$X,"&lt;="&amp;V$1,'Daten Unfälle'!$B:$B,$C6)</f>
        <v>0</v>
      </c>
      <c r="W6" s="2">
        <f>COUNTIFS('Daten Unfälle'!$X:$X,"&gt;"&amp;V$1,'Daten Unfälle'!$X:$X,"&lt;="&amp;W$1,'Daten Unfälle'!$B:$B,$C6)</f>
        <v>0</v>
      </c>
      <c r="X6" s="2">
        <f>COUNTIFS('Daten Unfälle'!$X:$X,"&gt;"&amp;W$1,'Daten Unfälle'!$B:$B,$C6)</f>
        <v>1</v>
      </c>
      <c r="Y6" s="2">
        <f>SUM(Tabelle4[[#This Row],[100]:[2000+]])</f>
        <v>103</v>
      </c>
      <c r="Z6" s="2">
        <f>SUM(Tabelle4[[#This Row],[frontal]:[links]])</f>
        <v>103</v>
      </c>
      <c r="AA6" s="2">
        <f>COUNTIFS('Daten Unfälle'!$Z:$Z,AA$1,'Daten Unfälle'!$B:$B,$C6)</f>
        <v>49</v>
      </c>
      <c r="AB6" s="2">
        <f>COUNTIFS('Daten Unfälle'!$Z:$Z,AB$1,'Daten Unfälle'!$B:$B,$C6)</f>
        <v>21</v>
      </c>
      <c r="AC6" s="2">
        <f>COUNTIFS('Daten Unfälle'!$Z:$Z,AC$1,'Daten Unfälle'!$B:$B,$C6)</f>
        <v>16</v>
      </c>
      <c r="AD6" s="2">
        <f>COUNTIFS('Daten Unfälle'!$Z:$Z,AD$1,'Daten Unfälle'!$B:$B,$C6)</f>
        <v>17</v>
      </c>
    </row>
    <row r="7" spans="1:31" hidden="1" x14ac:dyDescent="0.25">
      <c r="A7" s="2" t="s">
        <v>21719</v>
      </c>
      <c r="B7" s="2" t="s">
        <v>21504</v>
      </c>
      <c r="C7" s="2" t="s">
        <v>211</v>
      </c>
      <c r="D7" s="2">
        <f>COUNTIFS('Daten Unfälle'!$X:$X,"&lt;="&amp;D$1,'Daten Unfälle'!$B:$B,$C7)</f>
        <v>419</v>
      </c>
      <c r="E7" s="2">
        <f>COUNTIFS('Daten Unfälle'!$X:$X,"&gt;"&amp;D$1,'Daten Unfälle'!$X:$X,"&lt;="&amp;E$1,'Daten Unfälle'!$B:$B,$C7)</f>
        <v>415</v>
      </c>
      <c r="F7" s="2">
        <f>COUNTIFS('Daten Unfälle'!$X:$X,"&gt;"&amp;E$1,'Daten Unfälle'!$X:$X,"&lt;="&amp;F$1,'Daten Unfälle'!$B:$B,$C7)</f>
        <v>318</v>
      </c>
      <c r="G7" s="2">
        <f>COUNTIFS('Daten Unfälle'!$X:$X,"&gt;"&amp;F$1,'Daten Unfälle'!$X:$X,"&lt;="&amp;G$1,'Daten Unfälle'!$B:$B,$C7)</f>
        <v>220</v>
      </c>
      <c r="H7" s="2">
        <f>COUNTIFS('Daten Unfälle'!$X:$X,"&gt;"&amp;G$1,'Daten Unfälle'!$X:$X,"&lt;="&amp;H$1,'Daten Unfälle'!$B:$B,$C7)</f>
        <v>156</v>
      </c>
      <c r="I7" s="2">
        <f>COUNTIFS('Daten Unfälle'!$X:$X,"&gt;"&amp;H$1,'Daten Unfälle'!$X:$X,"&lt;="&amp;I$1,'Daten Unfälle'!$B:$B,$C7)</f>
        <v>155</v>
      </c>
      <c r="J7" s="2">
        <f>COUNTIFS('Daten Unfälle'!$X:$X,"&gt;"&amp;I$1,'Daten Unfälle'!$X:$X,"&lt;="&amp;J$1,'Daten Unfälle'!$B:$B,$C7)</f>
        <v>108</v>
      </c>
      <c r="K7" s="2">
        <f>COUNTIFS('Daten Unfälle'!$X:$X,"&gt;"&amp;J$1,'Daten Unfälle'!$X:$X,"&lt;="&amp;K$1,'Daten Unfälle'!$B:$B,$C7)</f>
        <v>99</v>
      </c>
      <c r="L7" s="2">
        <f>COUNTIFS('Daten Unfälle'!$X:$X,"&gt;"&amp;K$1,'Daten Unfälle'!$X:$X,"&lt;="&amp;L$1,'Daten Unfälle'!$B:$B,$C7)</f>
        <v>67</v>
      </c>
      <c r="M7" s="2">
        <f>COUNTIFS('Daten Unfälle'!$X:$X,"&gt;"&amp;L$1,'Daten Unfälle'!$X:$X,"&lt;="&amp;M$1,'Daten Unfälle'!$B:$B,$C7)</f>
        <v>60</v>
      </c>
      <c r="N7" s="2">
        <f>COUNTIFS('Daten Unfälle'!$X:$X,"&gt;"&amp;M$1,'Daten Unfälle'!$X:$X,"&lt;="&amp;N$1,'Daten Unfälle'!$B:$B,$C7)</f>
        <v>33</v>
      </c>
      <c r="O7" s="2">
        <f>COUNTIFS('Daten Unfälle'!$X:$X,"&gt;"&amp;N$1,'Daten Unfälle'!$X:$X,"&lt;="&amp;O$1,'Daten Unfälle'!$B:$B,$C7)</f>
        <v>45</v>
      </c>
      <c r="P7" s="2">
        <f>COUNTIFS('Daten Unfälle'!$X:$X,"&gt;"&amp;O$1,'Daten Unfälle'!$X:$X,"&lt;="&amp;P$1,'Daten Unfälle'!$B:$B,$C7)</f>
        <v>23</v>
      </c>
      <c r="Q7" s="2">
        <f>COUNTIFS('Daten Unfälle'!$X:$X,"&gt;"&amp;P$1,'Daten Unfälle'!$X:$X,"&lt;="&amp;Q$1,'Daten Unfälle'!$B:$B,$C7)</f>
        <v>28</v>
      </c>
      <c r="R7" s="2">
        <f>COUNTIFS('Daten Unfälle'!$X:$X,"&gt;"&amp;Q$1,'Daten Unfälle'!$X:$X,"&lt;="&amp;R$1,'Daten Unfälle'!$B:$B,$C7)</f>
        <v>25</v>
      </c>
      <c r="S7" s="2">
        <f>COUNTIFS('Daten Unfälle'!$X:$X,"&gt;"&amp;R$1,'Daten Unfälle'!$X:$X,"&lt;="&amp;S$1,'Daten Unfälle'!$B:$B,$C7)</f>
        <v>20</v>
      </c>
      <c r="T7" s="2">
        <f>COUNTIFS('Daten Unfälle'!$X:$X,"&gt;"&amp;S$1,'Daten Unfälle'!$X:$X,"&lt;="&amp;T$1,'Daten Unfälle'!$B:$B,$C7)</f>
        <v>18</v>
      </c>
      <c r="U7" s="2">
        <f>COUNTIFS('Daten Unfälle'!$X:$X,"&gt;"&amp;T$1,'Daten Unfälle'!$X:$X,"&lt;="&amp;U$1,'Daten Unfälle'!$B:$B,$C7)</f>
        <v>5</v>
      </c>
      <c r="V7" s="2">
        <f>COUNTIFS('Daten Unfälle'!$X:$X,"&gt;"&amp;U$1,'Daten Unfälle'!$X:$X,"&lt;="&amp;V$1,'Daten Unfälle'!$B:$B,$C7)</f>
        <v>11</v>
      </c>
      <c r="W7" s="2">
        <f>COUNTIFS('Daten Unfälle'!$X:$X,"&gt;"&amp;V$1,'Daten Unfälle'!$X:$X,"&lt;="&amp;W$1,'Daten Unfälle'!$B:$B,$C7)</f>
        <v>16</v>
      </c>
      <c r="X7" s="2">
        <f>COUNTIFS('Daten Unfälle'!$X:$X,"&gt;"&amp;W$1,'Daten Unfälle'!$B:$B,$C7)</f>
        <v>42</v>
      </c>
      <c r="Y7" s="2">
        <f>SUM(Tabelle4[[#This Row],[100]:[2000+]])</f>
        <v>2283</v>
      </c>
      <c r="Z7" s="2">
        <f>SUM(Tabelle4[[#This Row],[frontal]:[links]])</f>
        <v>2267</v>
      </c>
      <c r="AA7" s="2">
        <f>COUNTIFS('Daten Unfälle'!$Z:$Z,AA$1,'Daten Unfälle'!$B:$B,$C7)</f>
        <v>1092</v>
      </c>
      <c r="AB7" s="2">
        <f>COUNTIFS('Daten Unfälle'!$Z:$Z,AB$1,'Daten Unfälle'!$B:$B,$C7)</f>
        <v>229</v>
      </c>
      <c r="AC7" s="2">
        <f>COUNTIFS('Daten Unfälle'!$Z:$Z,AC$1,'Daten Unfälle'!$B:$B,$C7)</f>
        <v>459</v>
      </c>
      <c r="AD7" s="2">
        <f>COUNTIFS('Daten Unfälle'!$Z:$Z,AD$1,'Daten Unfälle'!$B:$B,$C7)</f>
        <v>487</v>
      </c>
    </row>
    <row r="8" spans="1:31" hidden="1" x14ac:dyDescent="0.25">
      <c r="A8" s="2" t="s">
        <v>21719</v>
      </c>
      <c r="B8" s="2" t="s">
        <v>21504</v>
      </c>
      <c r="C8" s="2" t="s">
        <v>21534</v>
      </c>
      <c r="D8" s="2">
        <f>COUNTIFS('Daten Unfälle'!$X:$X,"&lt;="&amp;D$1)</f>
        <v>828</v>
      </c>
      <c r="E8" s="2">
        <f>COUNTIFS('Daten Unfälle'!$X:$X,"&gt;"&amp;D$1,'Daten Unfälle'!$X:$X,"&lt;="&amp;E$1)</f>
        <v>834</v>
      </c>
      <c r="F8" s="2">
        <f>COUNTIFS('Daten Unfälle'!$X:$X,"&gt;"&amp;E$1,'Daten Unfälle'!$X:$X,"&lt;="&amp;F$1)</f>
        <v>662</v>
      </c>
      <c r="G8" s="2">
        <f>COUNTIFS('Daten Unfälle'!$X:$X,"&gt;"&amp;F$1,'Daten Unfälle'!$X:$X,"&lt;="&amp;G$1)</f>
        <v>449</v>
      </c>
      <c r="H8" s="2">
        <f>COUNTIFS('Daten Unfälle'!$X:$X,"&gt;"&amp;G$1,'Daten Unfälle'!$X:$X,"&lt;="&amp;H$1)</f>
        <v>321</v>
      </c>
      <c r="I8" s="2">
        <f>COUNTIFS('Daten Unfälle'!$X:$X,"&gt;"&amp;H$1,'Daten Unfälle'!$X:$X,"&lt;="&amp;I$1)</f>
        <v>269</v>
      </c>
      <c r="J8" s="2">
        <f>COUNTIFS('Daten Unfälle'!$X:$X,"&gt;"&amp;I$1,'Daten Unfälle'!$X:$X,"&lt;="&amp;J$1)</f>
        <v>235</v>
      </c>
      <c r="K8" s="2">
        <f>COUNTIFS('Daten Unfälle'!$X:$X,"&gt;"&amp;J$1,'Daten Unfälle'!$X:$X,"&lt;="&amp;K$1)</f>
        <v>180</v>
      </c>
      <c r="L8" s="2">
        <f>COUNTIFS('Daten Unfälle'!$X:$X,"&gt;"&amp;K$1,'Daten Unfälle'!$X:$X,"&lt;="&amp;L$1)</f>
        <v>130</v>
      </c>
      <c r="M8" s="2">
        <f>COUNTIFS('Daten Unfälle'!$X:$X,"&gt;"&amp;L$1,'Daten Unfälle'!$X:$X,"&lt;="&amp;M$1)</f>
        <v>106</v>
      </c>
      <c r="N8" s="2">
        <f>COUNTIFS('Daten Unfälle'!$X:$X,"&gt;"&amp;M$1,'Daten Unfälle'!$X:$X,"&lt;="&amp;N$1)</f>
        <v>59</v>
      </c>
      <c r="O8" s="2">
        <f>COUNTIFS('Daten Unfälle'!$X:$X,"&gt;"&amp;N$1,'Daten Unfälle'!$X:$X,"&lt;="&amp;O$1)</f>
        <v>70</v>
      </c>
      <c r="P8" s="2">
        <f>COUNTIFS('Daten Unfälle'!$X:$X,"&gt;"&amp;O$1,'Daten Unfälle'!$X:$X,"&lt;="&amp;P$1)</f>
        <v>42</v>
      </c>
      <c r="Q8" s="2">
        <f>COUNTIFS('Daten Unfälle'!$X:$X,"&gt;"&amp;P$1,'Daten Unfälle'!$X:$X,"&lt;="&amp;Q$1)</f>
        <v>56</v>
      </c>
      <c r="R8" s="2">
        <f>COUNTIFS('Daten Unfälle'!$X:$X,"&gt;"&amp;Q$1,'Daten Unfälle'!$X:$X,"&lt;="&amp;R$1)</f>
        <v>42</v>
      </c>
      <c r="S8" s="2">
        <f>COUNTIFS('Daten Unfälle'!$X:$X,"&gt;"&amp;R$1,'Daten Unfälle'!$X:$X,"&lt;="&amp;S$1)</f>
        <v>34</v>
      </c>
      <c r="T8" s="2">
        <f>COUNTIFS('Daten Unfälle'!$X:$X,"&gt;"&amp;S$1,'Daten Unfälle'!$X:$X,"&lt;="&amp;T$1)</f>
        <v>32</v>
      </c>
      <c r="U8" s="2">
        <f>COUNTIFS('Daten Unfälle'!$X:$X,"&gt;"&amp;T$1,'Daten Unfälle'!$X:$X,"&lt;="&amp;U$1)</f>
        <v>13</v>
      </c>
      <c r="V8" s="2">
        <f>COUNTIFS('Daten Unfälle'!$X:$X,"&gt;"&amp;U$1,'Daten Unfälle'!$X:$X,"&lt;="&amp;V$1)</f>
        <v>17</v>
      </c>
      <c r="W8" s="2">
        <f>COUNTIFS('Daten Unfälle'!$X:$X,"&gt;"&amp;V$1,'Daten Unfälle'!$X:$X,"&lt;="&amp;W$1)</f>
        <v>22</v>
      </c>
      <c r="X8" s="2">
        <f>COUNTIFS('Daten Unfälle'!$X:$X,"&gt;"&amp;W$1)</f>
        <v>60</v>
      </c>
      <c r="Y8" s="2">
        <f>SUM(Tabelle4[[#This Row],[100]:[2000+]])</f>
        <v>4461</v>
      </c>
      <c r="Z8" s="2">
        <f>SUM(Tabelle4[[#This Row],[frontal]:[links]])</f>
        <v>4434</v>
      </c>
      <c r="AA8" s="2">
        <f>COUNTIFS('Daten Unfälle'!$Z:$Z,AA$1)</f>
        <v>2092</v>
      </c>
      <c r="AB8" s="2">
        <f>COUNTIFS('Daten Unfälle'!$Z:$Z,AB$1)</f>
        <v>517</v>
      </c>
      <c r="AC8" s="2">
        <f>COUNTIFS('Daten Unfälle'!$Z:$Z,AC$1)</f>
        <v>769</v>
      </c>
      <c r="AD8" s="2">
        <f>COUNTIFS('Daten Unfälle'!$Z:$Z,AD$1)</f>
        <v>1056</v>
      </c>
    </row>
    <row r="9" spans="1:31" hidden="1" x14ac:dyDescent="0.25">
      <c r="A9" s="2" t="s">
        <v>21719</v>
      </c>
      <c r="B9" s="2" t="s">
        <v>21505</v>
      </c>
      <c r="C9" s="2" t="s">
        <v>135</v>
      </c>
      <c r="D9" s="2">
        <f>COUNTIFS('Daten Unfälle'!$AA:$AA,"&lt;="&amp;D$1,'Daten Unfälle'!$B:$B,$C9)</f>
        <v>84</v>
      </c>
      <c r="E9" s="2">
        <f>COUNTIFS('Daten Unfälle'!$AA:$AA,"&gt;"&amp;D$1,'Daten Unfälle'!$AA:$AA,"&lt;="&amp;E$1,'Daten Unfälle'!$B:$B,$C9)</f>
        <v>89</v>
      </c>
      <c r="F9" s="2">
        <f>COUNTIFS('Daten Unfälle'!$AA:$AA,"&gt;"&amp;E$1,'Daten Unfälle'!$AA:$AA,"&lt;="&amp;F$1,'Daten Unfälle'!$B:$B,$C9)</f>
        <v>64</v>
      </c>
      <c r="G9" s="2">
        <f>COUNTIFS('Daten Unfälle'!$AA:$AA,"&gt;"&amp;F$1,'Daten Unfälle'!$AA:$AA,"&lt;="&amp;G$1,'Daten Unfälle'!$B:$B,$C9)</f>
        <v>43</v>
      </c>
      <c r="H9" s="2">
        <f>COUNTIFS('Daten Unfälle'!$AA:$AA,"&gt;"&amp;G$1,'Daten Unfälle'!$AA:$AA,"&lt;="&amp;H$1,'Daten Unfälle'!$B:$B,$C9)</f>
        <v>28</v>
      </c>
      <c r="I9" s="2">
        <f>COUNTIFS('Daten Unfälle'!$AA:$AA,"&gt;"&amp;H$1,'Daten Unfälle'!$AA:$AA,"&lt;="&amp;I$1,'Daten Unfälle'!$B:$B,$C9)</f>
        <v>16</v>
      </c>
      <c r="J9" s="2">
        <f>COUNTIFS('Daten Unfälle'!$AA:$AA,"&gt;"&amp;I$1,'Daten Unfälle'!$AA:$AA,"&lt;="&amp;J$1,'Daten Unfälle'!$B:$B,$C9)</f>
        <v>20</v>
      </c>
      <c r="K9" s="2">
        <f>COUNTIFS('Daten Unfälle'!$AA:$AA,"&gt;"&amp;J$1,'Daten Unfälle'!$AA:$AA,"&lt;="&amp;K$1,'Daten Unfälle'!$B:$B,$C9)</f>
        <v>10</v>
      </c>
      <c r="L9" s="2">
        <f>COUNTIFS('Daten Unfälle'!$AA:$AA,"&gt;"&amp;K$1,'Daten Unfälle'!$AA:$AA,"&lt;="&amp;L$1,'Daten Unfälle'!$B:$B,$C9)</f>
        <v>11</v>
      </c>
      <c r="M9" s="2">
        <f>COUNTIFS('Daten Unfälle'!$AA:$AA,"&gt;"&amp;L$1,'Daten Unfälle'!$AA:$AA,"&lt;="&amp;M$1,'Daten Unfälle'!$B:$B,$C9)</f>
        <v>8</v>
      </c>
      <c r="N9" s="2">
        <f>COUNTIFS('Daten Unfälle'!$AA:$AA,"&gt;"&amp;M$1,'Daten Unfälle'!$AA:$AA,"&lt;="&amp;N$1,'Daten Unfälle'!$B:$B,$C9)</f>
        <v>5</v>
      </c>
      <c r="O9" s="2">
        <f>COUNTIFS('Daten Unfälle'!$AA:$AA,"&gt;"&amp;N$1,'Daten Unfälle'!$AA:$AA,"&lt;="&amp;O$1,'Daten Unfälle'!$B:$B,$C9)</f>
        <v>6</v>
      </c>
      <c r="P9" s="2">
        <f>COUNTIFS('Daten Unfälle'!$AA:$AA,"&gt;"&amp;O$1,'Daten Unfälle'!$AA:$AA,"&lt;="&amp;P$1,'Daten Unfälle'!$B:$B,$C9)</f>
        <v>5</v>
      </c>
      <c r="Q9" s="2">
        <f>COUNTIFS('Daten Unfälle'!$AA:$AA,"&gt;"&amp;P$1,'Daten Unfälle'!$AA:$AA,"&lt;="&amp;Q$1,'Daten Unfälle'!$B:$B,$C9)</f>
        <v>7</v>
      </c>
      <c r="R9" s="2">
        <f>COUNTIFS('Daten Unfälle'!$AA:$AA,"&gt;"&amp;Q$1,'Daten Unfälle'!$AA:$AA,"&lt;="&amp;R$1,'Daten Unfälle'!$B:$B,$C9)</f>
        <v>1</v>
      </c>
      <c r="S9" s="2">
        <f>COUNTIFS('Daten Unfälle'!$AA:$AA,"&gt;"&amp;R$1,'Daten Unfälle'!$AA:$AA,"&lt;="&amp;S$1,'Daten Unfälle'!$B:$B,$C9)</f>
        <v>2</v>
      </c>
      <c r="T9" s="2">
        <f>COUNTIFS('Daten Unfälle'!$AA:$AA,"&gt;"&amp;S$1,'Daten Unfälle'!$AA:$AA,"&lt;="&amp;T$1,'Daten Unfälle'!$B:$B,$C9)</f>
        <v>0</v>
      </c>
      <c r="U9" s="2">
        <f>COUNTIFS('Daten Unfälle'!$AA:$AA,"&gt;"&amp;T$1,'Daten Unfälle'!$AA:$AA,"&lt;="&amp;U$1,'Daten Unfälle'!$B:$B,$C9)</f>
        <v>0</v>
      </c>
      <c r="V9" s="2">
        <f>COUNTIFS('Daten Unfälle'!$AA:$AA,"&gt;"&amp;U$1,'Daten Unfälle'!$AA:$AA,"&lt;="&amp;V$1,'Daten Unfälle'!$B:$B,$C9)</f>
        <v>4</v>
      </c>
      <c r="W9" s="2">
        <f>COUNTIFS('Daten Unfälle'!$AA:$AA,"&gt;"&amp;V$1,'Daten Unfälle'!$AA:$AA,"&lt;="&amp;W$1,'Daten Unfälle'!$B:$B,$C9)</f>
        <v>2</v>
      </c>
      <c r="X9" s="2">
        <f>COUNTIFS('Daten Unfälle'!$AA:$AA,"&gt;"&amp;W$1,'Daten Unfälle'!$B:$B,$C9)</f>
        <v>3</v>
      </c>
      <c r="Y9" s="2">
        <f>SUM(Tabelle4[[#This Row],[100]:[2000+]])</f>
        <v>408</v>
      </c>
      <c r="Z9" s="2">
        <f>SUM(Tabelle4[[#This Row],[frontal]:[links]])</f>
        <v>404</v>
      </c>
      <c r="AA9" s="2">
        <f>COUNTIFS('Daten Unfälle'!$AC:$AC,AA$1,'Daten Unfälle'!$B:$B,$C9)</f>
        <v>203</v>
      </c>
      <c r="AB9" s="2">
        <f>COUNTIFS('Daten Unfälle'!$AC:$AC,AB$1,'Daten Unfälle'!$B:$B,$C9)</f>
        <v>44</v>
      </c>
      <c r="AC9" s="2">
        <f>COUNTIFS('Daten Unfälle'!$AC:$AC,AC$1,'Daten Unfälle'!$B:$B,$C9)</f>
        <v>36</v>
      </c>
      <c r="AD9" s="2">
        <f>COUNTIFS('Daten Unfälle'!$AC:$AC,AD$1,'Daten Unfälle'!$B:$B,$C9)</f>
        <v>121</v>
      </c>
    </row>
    <row r="10" spans="1:31" hidden="1" x14ac:dyDescent="0.25">
      <c r="A10" s="2" t="s">
        <v>21719</v>
      </c>
      <c r="B10" s="2" t="s">
        <v>21505</v>
      </c>
      <c r="C10" s="2" t="s">
        <v>69</v>
      </c>
      <c r="D10" s="2">
        <f>COUNTIFS('Daten Unfälle'!$AA:$AA,"&lt;="&amp;D$1,'Daten Unfälle'!$B:$B,$C10)</f>
        <v>74</v>
      </c>
      <c r="E10" s="2">
        <f>COUNTIFS('Daten Unfälle'!$AA:$AA,"&gt;"&amp;D$1,'Daten Unfälle'!$AA:$AA,"&lt;="&amp;E$1,'Daten Unfälle'!$B:$B,$C10)</f>
        <v>70</v>
      </c>
      <c r="F10" s="2">
        <f>COUNTIFS('Daten Unfälle'!$AA:$AA,"&gt;"&amp;E$1,'Daten Unfälle'!$AA:$AA,"&lt;="&amp;F$1,'Daten Unfälle'!$B:$B,$C10)</f>
        <v>63</v>
      </c>
      <c r="G10" s="2">
        <f>COUNTIFS('Daten Unfälle'!$AA:$AA,"&gt;"&amp;F$1,'Daten Unfälle'!$AA:$AA,"&lt;="&amp;G$1,'Daten Unfälle'!$B:$B,$C10)</f>
        <v>52</v>
      </c>
      <c r="H10" s="2">
        <f>COUNTIFS('Daten Unfälle'!$AA:$AA,"&gt;"&amp;G$1,'Daten Unfälle'!$AA:$AA,"&lt;="&amp;H$1,'Daten Unfälle'!$B:$B,$C10)</f>
        <v>34</v>
      </c>
      <c r="I10" s="2">
        <f>COUNTIFS('Daten Unfälle'!$AA:$AA,"&gt;"&amp;H$1,'Daten Unfälle'!$AA:$AA,"&lt;="&amp;I$1,'Daten Unfälle'!$B:$B,$C10)</f>
        <v>20</v>
      </c>
      <c r="J10" s="2">
        <f>COUNTIFS('Daten Unfälle'!$AA:$AA,"&gt;"&amp;I$1,'Daten Unfälle'!$AA:$AA,"&lt;="&amp;J$1,'Daten Unfälle'!$B:$B,$C10)</f>
        <v>27</v>
      </c>
      <c r="K10" s="2">
        <f>COUNTIFS('Daten Unfälle'!$AA:$AA,"&gt;"&amp;J$1,'Daten Unfälle'!$AA:$AA,"&lt;="&amp;K$1,'Daten Unfälle'!$B:$B,$C10)</f>
        <v>22</v>
      </c>
      <c r="L10" s="2">
        <f>COUNTIFS('Daten Unfälle'!$AA:$AA,"&gt;"&amp;K$1,'Daten Unfälle'!$AA:$AA,"&lt;="&amp;L$1,'Daten Unfälle'!$B:$B,$C10)</f>
        <v>13</v>
      </c>
      <c r="M10" s="2">
        <f>COUNTIFS('Daten Unfälle'!$AA:$AA,"&gt;"&amp;L$1,'Daten Unfälle'!$AA:$AA,"&lt;="&amp;M$1,'Daten Unfälle'!$B:$B,$C10)</f>
        <v>12</v>
      </c>
      <c r="N10" s="2">
        <f>COUNTIFS('Daten Unfälle'!$AA:$AA,"&gt;"&amp;M$1,'Daten Unfälle'!$AA:$AA,"&lt;="&amp;N$1,'Daten Unfälle'!$B:$B,$C10)</f>
        <v>4</v>
      </c>
      <c r="O10" s="2">
        <f>COUNTIFS('Daten Unfälle'!$AA:$AA,"&gt;"&amp;N$1,'Daten Unfälle'!$AA:$AA,"&lt;="&amp;O$1,'Daten Unfälle'!$B:$B,$C10)</f>
        <v>6</v>
      </c>
      <c r="P10" s="2">
        <f>COUNTIFS('Daten Unfälle'!$AA:$AA,"&gt;"&amp;O$1,'Daten Unfälle'!$AA:$AA,"&lt;="&amp;P$1,'Daten Unfälle'!$B:$B,$C10)</f>
        <v>1</v>
      </c>
      <c r="Q10" s="2">
        <f>COUNTIFS('Daten Unfälle'!$AA:$AA,"&gt;"&amp;P$1,'Daten Unfälle'!$AA:$AA,"&lt;="&amp;Q$1,'Daten Unfälle'!$B:$B,$C10)</f>
        <v>4</v>
      </c>
      <c r="R10" s="2">
        <f>COUNTIFS('Daten Unfälle'!$AA:$AA,"&gt;"&amp;Q$1,'Daten Unfälle'!$AA:$AA,"&lt;="&amp;R$1,'Daten Unfälle'!$B:$B,$C10)</f>
        <v>2</v>
      </c>
      <c r="S10" s="2">
        <f>COUNTIFS('Daten Unfälle'!$AA:$AA,"&gt;"&amp;R$1,'Daten Unfälle'!$AA:$AA,"&lt;="&amp;S$1,'Daten Unfälle'!$B:$B,$C10)</f>
        <v>5</v>
      </c>
      <c r="T10" s="2">
        <f>COUNTIFS('Daten Unfälle'!$AA:$AA,"&gt;"&amp;S$1,'Daten Unfälle'!$AA:$AA,"&lt;="&amp;T$1,'Daten Unfälle'!$B:$B,$C10)</f>
        <v>6</v>
      </c>
      <c r="U10" s="2">
        <f>COUNTIFS('Daten Unfälle'!$AA:$AA,"&gt;"&amp;T$1,'Daten Unfälle'!$AA:$AA,"&lt;="&amp;U$1,'Daten Unfälle'!$B:$B,$C10)</f>
        <v>1</v>
      </c>
      <c r="V10" s="2">
        <f>COUNTIFS('Daten Unfälle'!$AA:$AA,"&gt;"&amp;U$1,'Daten Unfälle'!$AA:$AA,"&lt;="&amp;V$1,'Daten Unfälle'!$B:$B,$C10)</f>
        <v>2</v>
      </c>
      <c r="W10" s="2">
        <f>COUNTIFS('Daten Unfälle'!$AA:$AA,"&gt;"&amp;V$1,'Daten Unfälle'!$AA:$AA,"&lt;="&amp;W$1,'Daten Unfälle'!$B:$B,$C10)</f>
        <v>2</v>
      </c>
      <c r="X10" s="2">
        <f>COUNTIFS('Daten Unfälle'!$AA:$AA,"&gt;"&amp;W$1,'Daten Unfälle'!$B:$B,$C10)</f>
        <v>3</v>
      </c>
      <c r="Y10" s="2">
        <f>SUM(Tabelle4[[#This Row],[100]:[2000+]])</f>
        <v>423</v>
      </c>
      <c r="Z10" s="2">
        <f>SUM(Tabelle4[[#This Row],[frontal]:[links]])</f>
        <v>417</v>
      </c>
      <c r="AA10" s="2">
        <f>COUNTIFS('Daten Unfälle'!$AC:$AC,AA$1,'Daten Unfälle'!$B:$B,$C10)</f>
        <v>199</v>
      </c>
      <c r="AB10" s="2">
        <f>COUNTIFS('Daten Unfälle'!$AC:$AC,AB$1,'Daten Unfälle'!$B:$B,$C10)</f>
        <v>58</v>
      </c>
      <c r="AC10" s="2">
        <f>COUNTIFS('Daten Unfälle'!$AC:$AC,AC$1,'Daten Unfälle'!$B:$B,$C10)</f>
        <v>61</v>
      </c>
      <c r="AD10" s="2">
        <f>COUNTIFS('Daten Unfälle'!$AC:$AC,AD$1,'Daten Unfälle'!$B:$B,$C10)</f>
        <v>99</v>
      </c>
    </row>
    <row r="11" spans="1:31" hidden="1" x14ac:dyDescent="0.25">
      <c r="A11" s="2" t="s">
        <v>21719</v>
      </c>
      <c r="B11" s="2" t="s">
        <v>21505</v>
      </c>
      <c r="C11" s="2" t="s">
        <v>87</v>
      </c>
      <c r="D11" s="2">
        <f>COUNTIFS('Daten Unfälle'!$AA:$AA,"&lt;="&amp;D$1,'Daten Unfälle'!$B:$B,$C11)</f>
        <v>118</v>
      </c>
      <c r="E11" s="2">
        <f>COUNTIFS('Daten Unfälle'!$AA:$AA,"&gt;"&amp;D$1,'Daten Unfälle'!$AA:$AA,"&lt;="&amp;E$1,'Daten Unfälle'!$B:$B,$C11)</f>
        <v>143</v>
      </c>
      <c r="F11" s="2">
        <f>COUNTIFS('Daten Unfälle'!$AA:$AA,"&gt;"&amp;E$1,'Daten Unfälle'!$AA:$AA,"&lt;="&amp;F$1,'Daten Unfälle'!$B:$B,$C11)</f>
        <v>139</v>
      </c>
      <c r="G11" s="2">
        <f>COUNTIFS('Daten Unfälle'!$AA:$AA,"&gt;"&amp;F$1,'Daten Unfälle'!$AA:$AA,"&lt;="&amp;G$1,'Daten Unfälle'!$B:$B,$C11)</f>
        <v>95</v>
      </c>
      <c r="H11" s="2">
        <f>COUNTIFS('Daten Unfälle'!$AA:$AA,"&gt;"&amp;G$1,'Daten Unfälle'!$AA:$AA,"&lt;="&amp;H$1,'Daten Unfälle'!$B:$B,$C11)</f>
        <v>65</v>
      </c>
      <c r="I11" s="2">
        <f>COUNTIFS('Daten Unfälle'!$AA:$AA,"&gt;"&amp;H$1,'Daten Unfälle'!$AA:$AA,"&lt;="&amp;I$1,'Daten Unfälle'!$B:$B,$C11)</f>
        <v>54</v>
      </c>
      <c r="J11" s="2">
        <f>COUNTIFS('Daten Unfälle'!$AA:$AA,"&gt;"&amp;I$1,'Daten Unfälle'!$AA:$AA,"&lt;="&amp;J$1,'Daten Unfälle'!$B:$B,$C11)</f>
        <v>56</v>
      </c>
      <c r="K11" s="2">
        <f>COUNTIFS('Daten Unfälle'!$AA:$AA,"&gt;"&amp;J$1,'Daten Unfälle'!$AA:$AA,"&lt;="&amp;K$1,'Daten Unfälle'!$B:$B,$C11)</f>
        <v>34</v>
      </c>
      <c r="L11" s="2">
        <f>COUNTIFS('Daten Unfälle'!$AA:$AA,"&gt;"&amp;K$1,'Daten Unfälle'!$AA:$AA,"&lt;="&amp;L$1,'Daten Unfälle'!$B:$B,$C11)</f>
        <v>27</v>
      </c>
      <c r="M11" s="2">
        <f>COUNTIFS('Daten Unfälle'!$AA:$AA,"&gt;"&amp;L$1,'Daten Unfälle'!$AA:$AA,"&lt;="&amp;M$1,'Daten Unfälle'!$B:$B,$C11)</f>
        <v>19</v>
      </c>
      <c r="N11" s="2">
        <f>COUNTIFS('Daten Unfälle'!$AA:$AA,"&gt;"&amp;M$1,'Daten Unfälle'!$AA:$AA,"&lt;="&amp;N$1,'Daten Unfälle'!$B:$B,$C11)</f>
        <v>8</v>
      </c>
      <c r="O11" s="2">
        <f>COUNTIFS('Daten Unfälle'!$AA:$AA,"&gt;"&amp;N$1,'Daten Unfälle'!$AA:$AA,"&lt;="&amp;O$1,'Daten Unfälle'!$B:$B,$C11)</f>
        <v>11</v>
      </c>
      <c r="P11" s="2">
        <f>COUNTIFS('Daten Unfälle'!$AA:$AA,"&gt;"&amp;O$1,'Daten Unfälle'!$AA:$AA,"&lt;="&amp;P$1,'Daten Unfälle'!$B:$B,$C11)</f>
        <v>10</v>
      </c>
      <c r="Q11" s="2">
        <f>COUNTIFS('Daten Unfälle'!$AA:$AA,"&gt;"&amp;P$1,'Daten Unfälle'!$AA:$AA,"&lt;="&amp;Q$1,'Daten Unfälle'!$B:$B,$C11)</f>
        <v>13</v>
      </c>
      <c r="R11" s="2">
        <f>COUNTIFS('Daten Unfälle'!$AA:$AA,"&gt;"&amp;Q$1,'Daten Unfälle'!$AA:$AA,"&lt;="&amp;R$1,'Daten Unfälle'!$B:$B,$C11)</f>
        <v>7</v>
      </c>
      <c r="S11" s="2">
        <f>COUNTIFS('Daten Unfälle'!$AA:$AA,"&gt;"&amp;R$1,'Daten Unfälle'!$AA:$AA,"&lt;="&amp;S$1,'Daten Unfälle'!$B:$B,$C11)</f>
        <v>5</v>
      </c>
      <c r="T11" s="2">
        <f>COUNTIFS('Daten Unfälle'!$AA:$AA,"&gt;"&amp;S$1,'Daten Unfälle'!$AA:$AA,"&lt;="&amp;T$1,'Daten Unfälle'!$B:$B,$C11)</f>
        <v>4</v>
      </c>
      <c r="U11" s="2">
        <f>COUNTIFS('Daten Unfälle'!$AA:$AA,"&gt;"&amp;T$1,'Daten Unfälle'!$AA:$AA,"&lt;="&amp;U$1,'Daten Unfälle'!$B:$B,$C11)</f>
        <v>1</v>
      </c>
      <c r="V11" s="2">
        <f>COUNTIFS('Daten Unfälle'!$AA:$AA,"&gt;"&amp;U$1,'Daten Unfälle'!$AA:$AA,"&lt;="&amp;V$1,'Daten Unfälle'!$B:$B,$C11)</f>
        <v>0</v>
      </c>
      <c r="W11" s="2">
        <f>COUNTIFS('Daten Unfälle'!$AA:$AA,"&gt;"&amp;V$1,'Daten Unfälle'!$AA:$AA,"&lt;="&amp;W$1,'Daten Unfälle'!$B:$B,$C11)</f>
        <v>2</v>
      </c>
      <c r="X11" s="2">
        <f>COUNTIFS('Daten Unfälle'!$AA:$AA,"&gt;"&amp;W$1,'Daten Unfälle'!$B:$B,$C11)</f>
        <v>12</v>
      </c>
      <c r="Y11" s="2">
        <f>SUM(Tabelle4[[#This Row],[100]:[2000+]])</f>
        <v>823</v>
      </c>
      <c r="Z11" s="2">
        <f>SUM(Tabelle4[[#This Row],[frontal]:[links]])</f>
        <v>819</v>
      </c>
      <c r="AA11" s="2">
        <f>COUNTIFS('Daten Unfälle'!$AC:$AC,AA$1,'Daten Unfälle'!$B:$B,$C11)</f>
        <v>366</v>
      </c>
      <c r="AB11" s="2">
        <f>COUNTIFS('Daten Unfälle'!$AC:$AC,AB$1,'Daten Unfälle'!$B:$B,$C11)</f>
        <v>104</v>
      </c>
      <c r="AC11" s="2">
        <f>COUNTIFS('Daten Unfälle'!$AC:$AC,AC$1,'Daten Unfälle'!$B:$B,$C11)</f>
        <v>149</v>
      </c>
      <c r="AD11" s="2">
        <f>COUNTIFS('Daten Unfälle'!$AC:$AC,AD$1,'Daten Unfälle'!$B:$B,$C11)</f>
        <v>200</v>
      </c>
    </row>
    <row r="12" spans="1:31" hidden="1" x14ac:dyDescent="0.25">
      <c r="A12" s="2" t="s">
        <v>21719</v>
      </c>
      <c r="B12" s="2" t="s">
        <v>21505</v>
      </c>
      <c r="C12" s="2" t="s">
        <v>190</v>
      </c>
      <c r="D12" s="2">
        <f>COUNTIFS('Daten Unfälle'!$AA:$AA,"&lt;="&amp;D$1,'Daten Unfälle'!$B:$B,$C12)</f>
        <v>2</v>
      </c>
      <c r="E12" s="2">
        <f>COUNTIFS('Daten Unfälle'!$AA:$AA,"&gt;"&amp;D$1,'Daten Unfälle'!$AA:$AA,"&lt;="&amp;E$1,'Daten Unfälle'!$B:$B,$C12)</f>
        <v>6</v>
      </c>
      <c r="F12" s="2">
        <f>COUNTIFS('Daten Unfälle'!$AA:$AA,"&gt;"&amp;E$1,'Daten Unfälle'!$AA:$AA,"&lt;="&amp;F$1,'Daten Unfälle'!$B:$B,$C12)</f>
        <v>3</v>
      </c>
      <c r="G12" s="2">
        <f>COUNTIFS('Daten Unfälle'!$AA:$AA,"&gt;"&amp;F$1,'Daten Unfälle'!$AA:$AA,"&lt;="&amp;G$1,'Daten Unfälle'!$B:$B,$C12)</f>
        <v>2</v>
      </c>
      <c r="H12" s="2">
        <f>COUNTIFS('Daten Unfälle'!$AA:$AA,"&gt;"&amp;G$1,'Daten Unfälle'!$AA:$AA,"&lt;="&amp;H$1,'Daten Unfälle'!$B:$B,$C12)</f>
        <v>2</v>
      </c>
      <c r="I12" s="2">
        <f>COUNTIFS('Daten Unfälle'!$AA:$AA,"&gt;"&amp;H$1,'Daten Unfälle'!$AA:$AA,"&lt;="&amp;I$1,'Daten Unfälle'!$B:$B,$C12)</f>
        <v>2</v>
      </c>
      <c r="J12" s="2">
        <f>COUNTIFS('Daten Unfälle'!$AA:$AA,"&gt;"&amp;I$1,'Daten Unfälle'!$AA:$AA,"&lt;="&amp;J$1,'Daten Unfälle'!$B:$B,$C12)</f>
        <v>1</v>
      </c>
      <c r="K12" s="2">
        <f>COUNTIFS('Daten Unfälle'!$AA:$AA,"&gt;"&amp;J$1,'Daten Unfälle'!$AA:$AA,"&lt;="&amp;K$1,'Daten Unfälle'!$B:$B,$C12)</f>
        <v>1</v>
      </c>
      <c r="L12" s="2">
        <f>COUNTIFS('Daten Unfälle'!$AA:$AA,"&gt;"&amp;K$1,'Daten Unfälle'!$AA:$AA,"&lt;="&amp;L$1,'Daten Unfälle'!$B:$B,$C12)</f>
        <v>0</v>
      </c>
      <c r="M12" s="2">
        <f>COUNTIFS('Daten Unfälle'!$AA:$AA,"&gt;"&amp;L$1,'Daten Unfälle'!$AA:$AA,"&lt;="&amp;M$1,'Daten Unfälle'!$B:$B,$C12)</f>
        <v>0</v>
      </c>
      <c r="N12" s="2">
        <f>COUNTIFS('Daten Unfälle'!$AA:$AA,"&gt;"&amp;M$1,'Daten Unfälle'!$AA:$AA,"&lt;="&amp;N$1,'Daten Unfälle'!$B:$B,$C12)</f>
        <v>0</v>
      </c>
      <c r="O12" s="2">
        <f>COUNTIFS('Daten Unfälle'!$AA:$AA,"&gt;"&amp;N$1,'Daten Unfälle'!$AA:$AA,"&lt;="&amp;O$1,'Daten Unfälle'!$B:$B,$C12)</f>
        <v>1</v>
      </c>
      <c r="P12" s="2">
        <f>COUNTIFS('Daten Unfälle'!$AA:$AA,"&gt;"&amp;O$1,'Daten Unfälle'!$AA:$AA,"&lt;="&amp;P$1,'Daten Unfälle'!$B:$B,$C12)</f>
        <v>0</v>
      </c>
      <c r="Q12" s="2">
        <f>COUNTIFS('Daten Unfälle'!$AA:$AA,"&gt;"&amp;P$1,'Daten Unfälle'!$AA:$AA,"&lt;="&amp;Q$1,'Daten Unfälle'!$B:$B,$C12)</f>
        <v>1</v>
      </c>
      <c r="R12" s="2">
        <f>COUNTIFS('Daten Unfälle'!$AA:$AA,"&gt;"&amp;Q$1,'Daten Unfälle'!$AA:$AA,"&lt;="&amp;R$1,'Daten Unfälle'!$B:$B,$C12)</f>
        <v>1</v>
      </c>
      <c r="S12" s="2">
        <f>COUNTIFS('Daten Unfälle'!$AA:$AA,"&gt;"&amp;R$1,'Daten Unfälle'!$AA:$AA,"&lt;="&amp;S$1,'Daten Unfälle'!$B:$B,$C12)</f>
        <v>0</v>
      </c>
      <c r="T12" s="2">
        <f>COUNTIFS('Daten Unfälle'!$AA:$AA,"&gt;"&amp;S$1,'Daten Unfälle'!$AA:$AA,"&lt;="&amp;T$1,'Daten Unfälle'!$B:$B,$C12)</f>
        <v>0</v>
      </c>
      <c r="U12" s="2">
        <f>COUNTIFS('Daten Unfälle'!$AA:$AA,"&gt;"&amp;T$1,'Daten Unfälle'!$AA:$AA,"&lt;="&amp;U$1,'Daten Unfälle'!$B:$B,$C12)</f>
        <v>0</v>
      </c>
      <c r="V12" s="2">
        <f>COUNTIFS('Daten Unfälle'!$AA:$AA,"&gt;"&amp;U$1,'Daten Unfälle'!$AA:$AA,"&lt;="&amp;V$1,'Daten Unfälle'!$B:$B,$C12)</f>
        <v>0</v>
      </c>
      <c r="W12" s="2">
        <f>COUNTIFS('Daten Unfälle'!$AA:$AA,"&gt;"&amp;V$1,'Daten Unfälle'!$AA:$AA,"&lt;="&amp;W$1,'Daten Unfälle'!$B:$B,$C12)</f>
        <v>0</v>
      </c>
      <c r="X12" s="2">
        <f>COUNTIFS('Daten Unfälle'!$AA:$AA,"&gt;"&amp;W$1,'Daten Unfälle'!$B:$B,$C12)</f>
        <v>0</v>
      </c>
      <c r="Y12" s="2">
        <f>SUM(Tabelle4[[#This Row],[100]:[2000+]])</f>
        <v>22</v>
      </c>
      <c r="Z12" s="2">
        <f>SUM(Tabelle4[[#This Row],[frontal]:[links]])</f>
        <v>23</v>
      </c>
      <c r="AA12" s="2">
        <f>COUNTIFS('Daten Unfälle'!$AC:$AC,AA$1,'Daten Unfälle'!$B:$B,$C12)</f>
        <v>4</v>
      </c>
      <c r="AB12" s="2">
        <f>COUNTIFS('Daten Unfälle'!$AC:$AC,AB$1,'Daten Unfälle'!$B:$B,$C12)</f>
        <v>5</v>
      </c>
      <c r="AC12" s="2">
        <f>COUNTIFS('Daten Unfälle'!$AC:$AC,AC$1,'Daten Unfälle'!$B:$B,$C12)</f>
        <v>5</v>
      </c>
      <c r="AD12" s="2">
        <f>COUNTIFS('Daten Unfälle'!$AC:$AC,AD$1,'Daten Unfälle'!$B:$B,$C12)</f>
        <v>9</v>
      </c>
    </row>
    <row r="13" spans="1:31" hidden="1" x14ac:dyDescent="0.25">
      <c r="A13" s="2" t="s">
        <v>21719</v>
      </c>
      <c r="B13" s="2" t="s">
        <v>21505</v>
      </c>
      <c r="C13" s="2" t="s">
        <v>262</v>
      </c>
      <c r="D13" s="2">
        <f>COUNTIFS('Daten Unfälle'!$AA:$AA,"&lt;="&amp;D$1,'Daten Unfälle'!$B:$B,$C13)</f>
        <v>12</v>
      </c>
      <c r="E13" s="2">
        <f>COUNTIFS('Daten Unfälle'!$AA:$AA,"&gt;"&amp;D$1,'Daten Unfälle'!$AA:$AA,"&lt;="&amp;E$1,'Daten Unfälle'!$B:$B,$C13)</f>
        <v>19</v>
      </c>
      <c r="F13" s="2">
        <f>COUNTIFS('Daten Unfälle'!$AA:$AA,"&gt;"&amp;E$1,'Daten Unfälle'!$AA:$AA,"&lt;="&amp;F$1,'Daten Unfälle'!$B:$B,$C13)</f>
        <v>13</v>
      </c>
      <c r="G13" s="2">
        <f>COUNTIFS('Daten Unfälle'!$AA:$AA,"&gt;"&amp;F$1,'Daten Unfälle'!$AA:$AA,"&lt;="&amp;G$1,'Daten Unfälle'!$B:$B,$C13)</f>
        <v>7</v>
      </c>
      <c r="H13" s="2">
        <f>COUNTIFS('Daten Unfälle'!$AA:$AA,"&gt;"&amp;G$1,'Daten Unfälle'!$AA:$AA,"&lt;="&amp;H$1,'Daten Unfälle'!$B:$B,$C13)</f>
        <v>5</v>
      </c>
      <c r="I13" s="2">
        <f>COUNTIFS('Daten Unfälle'!$AA:$AA,"&gt;"&amp;H$1,'Daten Unfälle'!$AA:$AA,"&lt;="&amp;I$1,'Daten Unfälle'!$B:$B,$C13)</f>
        <v>1</v>
      </c>
      <c r="J13" s="2">
        <f>COUNTIFS('Daten Unfälle'!$AA:$AA,"&gt;"&amp;I$1,'Daten Unfälle'!$AA:$AA,"&lt;="&amp;J$1,'Daten Unfälle'!$B:$B,$C13)</f>
        <v>10</v>
      </c>
      <c r="K13" s="2">
        <f>COUNTIFS('Daten Unfälle'!$AA:$AA,"&gt;"&amp;J$1,'Daten Unfälle'!$AA:$AA,"&lt;="&amp;K$1,'Daten Unfälle'!$B:$B,$C13)</f>
        <v>3</v>
      </c>
      <c r="L13" s="2">
        <f>COUNTIFS('Daten Unfälle'!$AA:$AA,"&gt;"&amp;K$1,'Daten Unfälle'!$AA:$AA,"&lt;="&amp;L$1,'Daten Unfälle'!$B:$B,$C13)</f>
        <v>1</v>
      </c>
      <c r="M13" s="2">
        <f>COUNTIFS('Daten Unfälle'!$AA:$AA,"&gt;"&amp;L$1,'Daten Unfälle'!$AA:$AA,"&lt;="&amp;M$1,'Daten Unfälle'!$B:$B,$C13)</f>
        <v>3</v>
      </c>
      <c r="N13" s="2">
        <f>COUNTIFS('Daten Unfälle'!$AA:$AA,"&gt;"&amp;M$1,'Daten Unfälle'!$AA:$AA,"&lt;="&amp;N$1,'Daten Unfälle'!$B:$B,$C13)</f>
        <v>4</v>
      </c>
      <c r="O13" s="2">
        <f>COUNTIFS('Daten Unfälle'!$AA:$AA,"&gt;"&amp;N$1,'Daten Unfälle'!$AA:$AA,"&lt;="&amp;O$1,'Daten Unfälle'!$B:$B,$C13)</f>
        <v>0</v>
      </c>
      <c r="P13" s="2">
        <f>COUNTIFS('Daten Unfälle'!$AA:$AA,"&gt;"&amp;O$1,'Daten Unfälle'!$AA:$AA,"&lt;="&amp;P$1,'Daten Unfälle'!$B:$B,$C13)</f>
        <v>3</v>
      </c>
      <c r="Q13" s="2">
        <f>COUNTIFS('Daten Unfälle'!$AA:$AA,"&gt;"&amp;P$1,'Daten Unfälle'!$AA:$AA,"&lt;="&amp;Q$1,'Daten Unfälle'!$B:$B,$C13)</f>
        <v>1</v>
      </c>
      <c r="R13" s="2">
        <f>COUNTIFS('Daten Unfälle'!$AA:$AA,"&gt;"&amp;Q$1,'Daten Unfälle'!$AA:$AA,"&lt;="&amp;R$1,'Daten Unfälle'!$B:$B,$C13)</f>
        <v>0</v>
      </c>
      <c r="S13" s="2">
        <f>COUNTIFS('Daten Unfälle'!$AA:$AA,"&gt;"&amp;R$1,'Daten Unfälle'!$AA:$AA,"&lt;="&amp;S$1,'Daten Unfälle'!$B:$B,$C13)</f>
        <v>0</v>
      </c>
      <c r="T13" s="2">
        <f>COUNTIFS('Daten Unfälle'!$AA:$AA,"&gt;"&amp;S$1,'Daten Unfälle'!$AA:$AA,"&lt;="&amp;T$1,'Daten Unfälle'!$B:$B,$C13)</f>
        <v>0</v>
      </c>
      <c r="U13" s="2">
        <f>COUNTIFS('Daten Unfälle'!$AA:$AA,"&gt;"&amp;T$1,'Daten Unfälle'!$AA:$AA,"&lt;="&amp;U$1,'Daten Unfälle'!$B:$B,$C13)</f>
        <v>1</v>
      </c>
      <c r="V13" s="2">
        <f>COUNTIFS('Daten Unfälle'!$AA:$AA,"&gt;"&amp;U$1,'Daten Unfälle'!$AA:$AA,"&lt;="&amp;V$1,'Daten Unfälle'!$B:$B,$C13)</f>
        <v>0</v>
      </c>
      <c r="W13" s="2">
        <f>COUNTIFS('Daten Unfälle'!$AA:$AA,"&gt;"&amp;V$1,'Daten Unfälle'!$AA:$AA,"&lt;="&amp;W$1,'Daten Unfälle'!$B:$B,$C13)</f>
        <v>0</v>
      </c>
      <c r="X13" s="2">
        <f>COUNTIFS('Daten Unfälle'!$AA:$AA,"&gt;"&amp;W$1,'Daten Unfälle'!$B:$B,$C13)</f>
        <v>1</v>
      </c>
      <c r="Y13" s="2">
        <f>SUM(Tabelle4[[#This Row],[100]:[2000+]])</f>
        <v>84</v>
      </c>
      <c r="Z13" s="2">
        <f>SUM(Tabelle4[[#This Row],[frontal]:[links]])</f>
        <v>84</v>
      </c>
      <c r="AA13" s="2">
        <f>COUNTIFS('Daten Unfälle'!$AC:$AC,AA$1,'Daten Unfälle'!$B:$B,$C13)</f>
        <v>39</v>
      </c>
      <c r="AB13" s="2">
        <f>COUNTIFS('Daten Unfälle'!$AC:$AC,AB$1,'Daten Unfälle'!$B:$B,$C13)</f>
        <v>12</v>
      </c>
      <c r="AC13" s="2">
        <f>COUNTIFS('Daten Unfälle'!$AC:$AC,AC$1,'Daten Unfälle'!$B:$B,$C13)</f>
        <v>15</v>
      </c>
      <c r="AD13" s="2">
        <f>COUNTIFS('Daten Unfälle'!$AC:$AC,AD$1,'Daten Unfälle'!$B:$B,$C13)</f>
        <v>18</v>
      </c>
    </row>
    <row r="14" spans="1:31" hidden="1" x14ac:dyDescent="0.25">
      <c r="A14" s="2" t="s">
        <v>21719</v>
      </c>
      <c r="B14" s="2" t="s">
        <v>21505</v>
      </c>
      <c r="C14" s="2" t="s">
        <v>211</v>
      </c>
      <c r="D14" s="2">
        <f>COUNTIFS('Daten Unfälle'!$AA:$AA,"&lt;="&amp;D$1,'Daten Unfälle'!$B:$B,$C14)</f>
        <v>302</v>
      </c>
      <c r="E14" s="2">
        <f>COUNTIFS('Daten Unfälle'!$AA:$AA,"&gt;"&amp;D$1,'Daten Unfälle'!$AA:$AA,"&lt;="&amp;E$1,'Daten Unfälle'!$B:$B,$C14)</f>
        <v>301</v>
      </c>
      <c r="F14" s="2">
        <f>COUNTIFS('Daten Unfälle'!$AA:$AA,"&gt;"&amp;E$1,'Daten Unfälle'!$AA:$AA,"&lt;="&amp;F$1,'Daten Unfälle'!$B:$B,$C14)</f>
        <v>261</v>
      </c>
      <c r="G14" s="2">
        <f>COUNTIFS('Daten Unfälle'!$AA:$AA,"&gt;"&amp;F$1,'Daten Unfälle'!$AA:$AA,"&lt;="&amp;G$1,'Daten Unfälle'!$B:$B,$C14)</f>
        <v>177</v>
      </c>
      <c r="H14" s="2">
        <f>COUNTIFS('Daten Unfälle'!$AA:$AA,"&gt;"&amp;G$1,'Daten Unfälle'!$AA:$AA,"&lt;="&amp;H$1,'Daten Unfälle'!$B:$B,$C14)</f>
        <v>128</v>
      </c>
      <c r="I14" s="2">
        <f>COUNTIFS('Daten Unfälle'!$AA:$AA,"&gt;"&amp;H$1,'Daten Unfälle'!$AA:$AA,"&lt;="&amp;I$1,'Daten Unfälle'!$B:$B,$C14)</f>
        <v>132</v>
      </c>
      <c r="J14" s="2">
        <f>COUNTIFS('Daten Unfälle'!$AA:$AA,"&gt;"&amp;I$1,'Daten Unfälle'!$AA:$AA,"&lt;="&amp;J$1,'Daten Unfälle'!$B:$B,$C14)</f>
        <v>89</v>
      </c>
      <c r="K14" s="2">
        <f>COUNTIFS('Daten Unfälle'!$AA:$AA,"&gt;"&amp;J$1,'Daten Unfälle'!$AA:$AA,"&lt;="&amp;K$1,'Daten Unfälle'!$B:$B,$C14)</f>
        <v>86</v>
      </c>
      <c r="L14" s="2">
        <f>COUNTIFS('Daten Unfälle'!$AA:$AA,"&gt;"&amp;K$1,'Daten Unfälle'!$AA:$AA,"&lt;="&amp;L$1,'Daten Unfälle'!$B:$B,$C14)</f>
        <v>64</v>
      </c>
      <c r="M14" s="2">
        <f>COUNTIFS('Daten Unfälle'!$AA:$AA,"&gt;"&amp;L$1,'Daten Unfälle'!$AA:$AA,"&lt;="&amp;M$1,'Daten Unfälle'!$B:$B,$C14)</f>
        <v>53</v>
      </c>
      <c r="N14" s="2">
        <f>COUNTIFS('Daten Unfälle'!$AA:$AA,"&gt;"&amp;M$1,'Daten Unfälle'!$AA:$AA,"&lt;="&amp;N$1,'Daten Unfälle'!$B:$B,$C14)</f>
        <v>29</v>
      </c>
      <c r="O14" s="2">
        <f>COUNTIFS('Daten Unfälle'!$AA:$AA,"&gt;"&amp;N$1,'Daten Unfälle'!$AA:$AA,"&lt;="&amp;O$1,'Daten Unfälle'!$B:$B,$C14)</f>
        <v>40</v>
      </c>
      <c r="P14" s="2">
        <f>COUNTIFS('Daten Unfälle'!$AA:$AA,"&gt;"&amp;O$1,'Daten Unfälle'!$AA:$AA,"&lt;="&amp;P$1,'Daten Unfälle'!$B:$B,$C14)</f>
        <v>18</v>
      </c>
      <c r="Q14" s="2">
        <f>COUNTIFS('Daten Unfälle'!$AA:$AA,"&gt;"&amp;P$1,'Daten Unfälle'!$AA:$AA,"&lt;="&amp;Q$1,'Daten Unfälle'!$B:$B,$C14)</f>
        <v>26</v>
      </c>
      <c r="R14" s="2">
        <f>COUNTIFS('Daten Unfälle'!$AA:$AA,"&gt;"&amp;Q$1,'Daten Unfälle'!$AA:$AA,"&lt;="&amp;R$1,'Daten Unfälle'!$B:$B,$C14)</f>
        <v>22</v>
      </c>
      <c r="S14" s="2">
        <f>COUNTIFS('Daten Unfälle'!$AA:$AA,"&gt;"&amp;R$1,'Daten Unfälle'!$AA:$AA,"&lt;="&amp;S$1,'Daten Unfälle'!$B:$B,$C14)</f>
        <v>16</v>
      </c>
      <c r="T14" s="2">
        <f>COUNTIFS('Daten Unfälle'!$AA:$AA,"&gt;"&amp;S$1,'Daten Unfälle'!$AA:$AA,"&lt;="&amp;T$1,'Daten Unfälle'!$B:$B,$C14)</f>
        <v>16</v>
      </c>
      <c r="U14" s="2">
        <f>COUNTIFS('Daten Unfälle'!$AA:$AA,"&gt;"&amp;T$1,'Daten Unfälle'!$AA:$AA,"&lt;="&amp;U$1,'Daten Unfälle'!$B:$B,$C14)</f>
        <v>6</v>
      </c>
      <c r="V14" s="2">
        <f>COUNTIFS('Daten Unfälle'!$AA:$AA,"&gt;"&amp;U$1,'Daten Unfälle'!$AA:$AA,"&lt;="&amp;V$1,'Daten Unfälle'!$B:$B,$C14)</f>
        <v>10</v>
      </c>
      <c r="W14" s="2">
        <f>COUNTIFS('Daten Unfälle'!$AA:$AA,"&gt;"&amp;V$1,'Daten Unfälle'!$AA:$AA,"&lt;="&amp;W$1,'Daten Unfälle'!$B:$B,$C14)</f>
        <v>14</v>
      </c>
      <c r="X14" s="2">
        <f>COUNTIFS('Daten Unfälle'!$AA:$AA,"&gt;"&amp;W$1,'Daten Unfälle'!$B:$B,$C14)</f>
        <v>41</v>
      </c>
      <c r="Y14" s="2">
        <f>SUM(Tabelle4[[#This Row],[100]:[2000+]])</f>
        <v>1831</v>
      </c>
      <c r="Z14" s="2">
        <f>SUM(Tabelle4[[#This Row],[frontal]:[links]])</f>
        <v>1819</v>
      </c>
      <c r="AA14" s="2">
        <f>COUNTIFS('Daten Unfälle'!$AC:$AC,AA$1,'Daten Unfälle'!$B:$B,$C14)</f>
        <v>871</v>
      </c>
      <c r="AB14" s="2">
        <f>COUNTIFS('Daten Unfälle'!$AC:$AC,AB$1,'Daten Unfälle'!$B:$B,$C14)</f>
        <v>176</v>
      </c>
      <c r="AC14" s="2">
        <f>COUNTIFS('Daten Unfälle'!$AC:$AC,AC$1,'Daten Unfälle'!$B:$B,$C14)</f>
        <v>382</v>
      </c>
      <c r="AD14" s="2">
        <f>COUNTIFS('Daten Unfälle'!$AC:$AC,AD$1,'Daten Unfälle'!$B:$B,$C14)</f>
        <v>390</v>
      </c>
      <c r="AE14" s="2"/>
    </row>
    <row r="15" spans="1:31" hidden="1" x14ac:dyDescent="0.25">
      <c r="A15" s="2" t="s">
        <v>21719</v>
      </c>
      <c r="B15" s="2" t="s">
        <v>21505</v>
      </c>
      <c r="C15" s="2" t="s">
        <v>21534</v>
      </c>
      <c r="D15" s="2">
        <f>COUNTIFS('Daten Unfälle'!$AA:$AA,"&lt;="&amp;D$1)</f>
        <v>593</v>
      </c>
      <c r="E15" s="2">
        <f>COUNTIFS('Daten Unfälle'!$AA:$AA,"&gt;"&amp;D$1,'Daten Unfälle'!$AA:$AA,"&lt;="&amp;E$1)</f>
        <v>631</v>
      </c>
      <c r="F15" s="2">
        <f>COUNTIFS('Daten Unfälle'!$AA:$AA,"&gt;"&amp;E$1,'Daten Unfälle'!$AA:$AA,"&lt;="&amp;F$1)</f>
        <v>543</v>
      </c>
      <c r="G15" s="2">
        <f>COUNTIFS('Daten Unfälle'!$AA:$AA,"&gt;"&amp;F$1,'Daten Unfälle'!$AA:$AA,"&lt;="&amp;G$1)</f>
        <v>376</v>
      </c>
      <c r="H15" s="2">
        <f>COUNTIFS('Daten Unfälle'!$AA:$AA,"&gt;"&amp;G$1,'Daten Unfälle'!$AA:$AA,"&lt;="&amp;H$1)</f>
        <v>262</v>
      </c>
      <c r="I15" s="2">
        <f>COUNTIFS('Daten Unfälle'!$AA:$AA,"&gt;"&amp;H$1,'Daten Unfälle'!$AA:$AA,"&lt;="&amp;I$1)</f>
        <v>226</v>
      </c>
      <c r="J15" s="2">
        <f>COUNTIFS('Daten Unfälle'!$AA:$AA,"&gt;"&amp;I$1,'Daten Unfälle'!$AA:$AA,"&lt;="&amp;J$1)</f>
        <v>204</v>
      </c>
      <c r="K15" s="2">
        <f>COUNTIFS('Daten Unfälle'!$AA:$AA,"&gt;"&amp;J$1,'Daten Unfälle'!$AA:$AA,"&lt;="&amp;K$1)</f>
        <v>157</v>
      </c>
      <c r="L15" s="2">
        <f>COUNTIFS('Daten Unfälle'!$AA:$AA,"&gt;"&amp;K$1,'Daten Unfälle'!$AA:$AA,"&lt;="&amp;L$1)</f>
        <v>116</v>
      </c>
      <c r="M15" s="2">
        <f>COUNTIFS('Daten Unfälle'!$AA:$AA,"&gt;"&amp;L$1,'Daten Unfälle'!$AA:$AA,"&lt;="&amp;M$1)</f>
        <v>95</v>
      </c>
      <c r="N15" s="2">
        <f>COUNTIFS('Daten Unfälle'!$AA:$AA,"&gt;"&amp;M$1,'Daten Unfälle'!$AA:$AA,"&lt;="&amp;N$1)</f>
        <v>50</v>
      </c>
      <c r="O15" s="2">
        <f>COUNTIFS('Daten Unfälle'!$AA:$AA,"&gt;"&amp;N$1,'Daten Unfälle'!$AA:$AA,"&lt;="&amp;O$1)</f>
        <v>64</v>
      </c>
      <c r="P15" s="2">
        <f>COUNTIFS('Daten Unfälle'!$AA:$AA,"&gt;"&amp;O$1,'Daten Unfälle'!$AA:$AA,"&lt;="&amp;P$1)</f>
        <v>37</v>
      </c>
      <c r="Q15" s="2">
        <f>COUNTIFS('Daten Unfälle'!$AA:$AA,"&gt;"&amp;P$1,'Daten Unfälle'!$AA:$AA,"&lt;="&amp;Q$1)</f>
        <v>52</v>
      </c>
      <c r="R15" s="2">
        <f>COUNTIFS('Daten Unfälle'!$AA:$AA,"&gt;"&amp;Q$1,'Daten Unfälle'!$AA:$AA,"&lt;="&amp;R$1)</f>
        <v>33</v>
      </c>
      <c r="S15" s="2">
        <f>COUNTIFS('Daten Unfälle'!$AA:$AA,"&gt;"&amp;R$1,'Daten Unfälle'!$AA:$AA,"&lt;="&amp;S$1)</f>
        <v>28</v>
      </c>
      <c r="T15" s="2">
        <f>COUNTIFS('Daten Unfälle'!$AA:$AA,"&gt;"&amp;S$1,'Daten Unfälle'!$AA:$AA,"&lt;="&amp;T$1)</f>
        <v>26</v>
      </c>
      <c r="U15" s="2">
        <f>COUNTIFS('Daten Unfälle'!$AA:$AA,"&gt;"&amp;T$1,'Daten Unfälle'!$AA:$AA,"&lt;="&amp;U$1)</f>
        <v>10</v>
      </c>
      <c r="V15" s="2">
        <f>COUNTIFS('Daten Unfälle'!$AA:$AA,"&gt;"&amp;U$1,'Daten Unfälle'!$AA:$AA,"&lt;="&amp;V$1)</f>
        <v>16</v>
      </c>
      <c r="W15" s="2">
        <f>COUNTIFS('Daten Unfälle'!$AA:$AA,"&gt;"&amp;V$1,'Daten Unfälle'!$AA:$AA,"&lt;="&amp;W$1)</f>
        <v>20</v>
      </c>
      <c r="X15" s="2">
        <f>COUNTIFS('Daten Unfälle'!$AA:$AA,"&gt;"&amp;W$1)</f>
        <v>60</v>
      </c>
      <c r="Y15" s="2">
        <f>SUM(Tabelle4[[#This Row],[100]:[2000+]])</f>
        <v>3599</v>
      </c>
      <c r="Z15" s="2">
        <f>SUM(Tabelle4[[#This Row],[frontal]:[links]])</f>
        <v>3573</v>
      </c>
      <c r="AA15" s="2">
        <f>COUNTIFS('Daten Unfälle'!$AC:$AC,AA$1)</f>
        <v>1684</v>
      </c>
      <c r="AB15" s="2">
        <f>COUNTIFS('Daten Unfälle'!$AC:$AC,AB$1)</f>
        <v>400</v>
      </c>
      <c r="AC15" s="2">
        <f>COUNTIFS('Daten Unfälle'!$AC:$AC,AC$1)</f>
        <v>650</v>
      </c>
      <c r="AD15" s="2">
        <f>COUNTIFS('Daten Unfälle'!$AC:$AC,AD$1)</f>
        <v>839</v>
      </c>
      <c r="AE15" s="2"/>
    </row>
    <row r="16" spans="1:31" hidden="1" x14ac:dyDescent="0.25">
      <c r="A16" s="2" t="s">
        <v>21719</v>
      </c>
      <c r="B16" s="2" t="s">
        <v>21506</v>
      </c>
      <c r="C16" s="2" t="s">
        <v>135</v>
      </c>
      <c r="D16" s="2">
        <f>COUNTIFS('Daten Unfälle'!$AD:$AD,"&lt;="&amp;D$1,'Daten Unfälle'!$B:$B,$C16)</f>
        <v>109</v>
      </c>
      <c r="E16" s="2">
        <f>COUNTIFS('Daten Unfälle'!$AD:$AD,"&gt;"&amp;D$1,'Daten Unfälle'!$AD:$AD,"&lt;="&amp;E$1,'Daten Unfälle'!$B:$B,$C16)</f>
        <v>100</v>
      </c>
      <c r="F16" s="2">
        <f>COUNTIFS('Daten Unfälle'!$AD:$AD,"&gt;"&amp;E$1,'Daten Unfälle'!$AD:$AD,"&lt;="&amp;F$1,'Daten Unfälle'!$B:$B,$C16)</f>
        <v>73</v>
      </c>
      <c r="G16" s="2">
        <f>COUNTIFS('Daten Unfälle'!$AD:$AD,"&gt;"&amp;F$1,'Daten Unfälle'!$AD:$AD,"&lt;="&amp;G$1,'Daten Unfälle'!$B:$B,$C16)</f>
        <v>48</v>
      </c>
      <c r="H16" s="2">
        <f>COUNTIFS('Daten Unfälle'!$AD:$AD,"&gt;"&amp;G$1,'Daten Unfälle'!$AD:$AD,"&lt;="&amp;H$1,'Daten Unfälle'!$B:$B,$C16)</f>
        <v>35</v>
      </c>
      <c r="I16" s="2">
        <f>COUNTIFS('Daten Unfälle'!$AD:$AD,"&gt;"&amp;H$1,'Daten Unfälle'!$AD:$AD,"&lt;="&amp;I$1,'Daten Unfälle'!$B:$B,$C16)</f>
        <v>16</v>
      </c>
      <c r="J16" s="2">
        <f>COUNTIFS('Daten Unfälle'!$AD:$AD,"&gt;"&amp;I$1,'Daten Unfälle'!$AD:$AD,"&lt;="&amp;J$1,'Daten Unfälle'!$B:$B,$C16)</f>
        <v>17</v>
      </c>
      <c r="K16" s="2">
        <f>COUNTIFS('Daten Unfälle'!$AD:$AD,"&gt;"&amp;J$1,'Daten Unfälle'!$AD:$AD,"&lt;="&amp;K$1,'Daten Unfälle'!$B:$B,$C16)</f>
        <v>10</v>
      </c>
      <c r="L16" s="2">
        <f>COUNTIFS('Daten Unfälle'!$AD:$AD,"&gt;"&amp;K$1,'Daten Unfälle'!$AD:$AD,"&lt;="&amp;L$1,'Daten Unfälle'!$B:$B,$C16)</f>
        <v>13</v>
      </c>
      <c r="M16" s="2">
        <f>COUNTIFS('Daten Unfälle'!$AD:$AD,"&gt;"&amp;L$1,'Daten Unfälle'!$AD:$AD,"&lt;="&amp;M$1,'Daten Unfälle'!$B:$B,$C16)</f>
        <v>10</v>
      </c>
      <c r="N16" s="2">
        <f>COUNTIFS('Daten Unfälle'!$AD:$AD,"&gt;"&amp;M$1,'Daten Unfälle'!$AD:$AD,"&lt;="&amp;N$1,'Daten Unfälle'!$B:$B,$C16)</f>
        <v>5</v>
      </c>
      <c r="O16" s="2">
        <f>COUNTIFS('Daten Unfälle'!$AD:$AD,"&gt;"&amp;N$1,'Daten Unfälle'!$AD:$AD,"&lt;="&amp;O$1,'Daten Unfälle'!$B:$B,$C16)</f>
        <v>6</v>
      </c>
      <c r="P16" s="2">
        <f>COUNTIFS('Daten Unfälle'!$AD:$AD,"&gt;"&amp;O$1,'Daten Unfälle'!$AD:$AD,"&lt;="&amp;P$1,'Daten Unfälle'!$B:$B,$C16)</f>
        <v>5</v>
      </c>
      <c r="Q16" s="2">
        <f>COUNTIFS('Daten Unfälle'!$AD:$AD,"&gt;"&amp;P$1,'Daten Unfälle'!$AD:$AD,"&lt;="&amp;Q$1,'Daten Unfälle'!$B:$B,$C16)</f>
        <v>8</v>
      </c>
      <c r="R16" s="2">
        <f>COUNTIFS('Daten Unfälle'!$AD:$AD,"&gt;"&amp;Q$1,'Daten Unfälle'!$AD:$AD,"&lt;="&amp;R$1,'Daten Unfälle'!$B:$B,$C16)</f>
        <v>1</v>
      </c>
      <c r="S16" s="2">
        <f>COUNTIFS('Daten Unfälle'!$AD:$AD,"&gt;"&amp;R$1,'Daten Unfälle'!$AD:$AD,"&lt;="&amp;S$1,'Daten Unfälle'!$B:$B,$C16)</f>
        <v>2</v>
      </c>
      <c r="T16" s="2">
        <f>COUNTIFS('Daten Unfälle'!$AD:$AD,"&gt;"&amp;S$1,'Daten Unfälle'!$AD:$AD,"&lt;="&amp;T$1,'Daten Unfälle'!$B:$B,$C16)</f>
        <v>2</v>
      </c>
      <c r="U16" s="2">
        <f>COUNTIFS('Daten Unfälle'!$AD:$AD,"&gt;"&amp;T$1,'Daten Unfälle'!$AD:$AD,"&lt;="&amp;U$1,'Daten Unfälle'!$B:$B,$C16)</f>
        <v>1</v>
      </c>
      <c r="V16" s="2">
        <f>COUNTIFS('Daten Unfälle'!$AD:$AD,"&gt;"&amp;U$1,'Daten Unfälle'!$AD:$AD,"&lt;="&amp;V$1,'Daten Unfälle'!$B:$B,$C16)</f>
        <v>3</v>
      </c>
      <c r="W16" s="2">
        <f>COUNTIFS('Daten Unfälle'!$AD:$AD,"&gt;"&amp;V$1,'Daten Unfälle'!$AD:$AD,"&lt;="&amp;W$1,'Daten Unfälle'!$B:$B,$C16)</f>
        <v>2</v>
      </c>
      <c r="X16" s="2">
        <f>COUNTIFS('Daten Unfälle'!$AD:$AD,"&gt;"&amp;W$1,'Daten Unfälle'!$B:$B,$C16)</f>
        <v>3</v>
      </c>
      <c r="Y16" s="2">
        <f>SUM(Tabelle4[[#This Row],[100]:[2000+]])</f>
        <v>469</v>
      </c>
      <c r="Z16" s="2">
        <f>SUM(Tabelle4[[#This Row],[frontal]:[links]])</f>
        <v>466</v>
      </c>
      <c r="AA16" s="2">
        <f>COUNTIFS('Daten Unfälle'!$AF:$AF,AA$1,'Daten Unfälle'!$B:$B,$C16)</f>
        <v>232</v>
      </c>
      <c r="AB16" s="2">
        <f>COUNTIFS('Daten Unfälle'!$AF:$AF,AB$1,'Daten Unfälle'!$B:$B,$C16)</f>
        <v>61</v>
      </c>
      <c r="AC16" s="2">
        <f>COUNTIFS('Daten Unfälle'!$AF:$AF,AC$1,'Daten Unfälle'!$B:$B,$C16)</f>
        <v>40</v>
      </c>
      <c r="AD16" s="2">
        <f>COUNTIFS('Daten Unfälle'!$AF:$AF,AD$1,'Daten Unfälle'!$B:$B,$C16)</f>
        <v>133</v>
      </c>
      <c r="AE16" s="2"/>
    </row>
    <row r="17" spans="1:31" hidden="1" x14ac:dyDescent="0.25">
      <c r="A17" s="2" t="s">
        <v>21719</v>
      </c>
      <c r="B17" s="2" t="s">
        <v>21506</v>
      </c>
      <c r="C17" s="2" t="s">
        <v>69</v>
      </c>
      <c r="D17" s="2">
        <f>COUNTIFS('Daten Unfälle'!$AD:$AD,"&lt;="&amp;D$1,'Daten Unfälle'!$B:$B,$C17)</f>
        <v>79</v>
      </c>
      <c r="E17" s="2">
        <f>COUNTIFS('Daten Unfälle'!$AD:$AD,"&gt;"&amp;D$1,'Daten Unfälle'!$AD:$AD,"&lt;="&amp;E$1,'Daten Unfälle'!$B:$B,$C17)</f>
        <v>79</v>
      </c>
      <c r="F17" s="2">
        <f>COUNTIFS('Daten Unfälle'!$AD:$AD,"&gt;"&amp;E$1,'Daten Unfälle'!$AD:$AD,"&lt;="&amp;F$1,'Daten Unfälle'!$B:$B,$C17)</f>
        <v>68</v>
      </c>
      <c r="G17" s="2">
        <f>COUNTIFS('Daten Unfälle'!$AD:$AD,"&gt;"&amp;F$1,'Daten Unfälle'!$AD:$AD,"&lt;="&amp;G$1,'Daten Unfälle'!$B:$B,$C17)</f>
        <v>55</v>
      </c>
      <c r="H17" s="2">
        <f>COUNTIFS('Daten Unfälle'!$AD:$AD,"&gt;"&amp;G$1,'Daten Unfälle'!$AD:$AD,"&lt;="&amp;H$1,'Daten Unfälle'!$B:$B,$C17)</f>
        <v>33</v>
      </c>
      <c r="I17" s="2">
        <f>COUNTIFS('Daten Unfälle'!$AD:$AD,"&gt;"&amp;H$1,'Daten Unfälle'!$AD:$AD,"&lt;="&amp;I$1,'Daten Unfälle'!$B:$B,$C17)</f>
        <v>24</v>
      </c>
      <c r="J17" s="2">
        <f>COUNTIFS('Daten Unfälle'!$AD:$AD,"&gt;"&amp;I$1,'Daten Unfälle'!$AD:$AD,"&lt;="&amp;J$1,'Daten Unfälle'!$B:$B,$C17)</f>
        <v>32</v>
      </c>
      <c r="K17" s="2">
        <f>COUNTIFS('Daten Unfälle'!$AD:$AD,"&gt;"&amp;J$1,'Daten Unfälle'!$AD:$AD,"&lt;="&amp;K$1,'Daten Unfälle'!$B:$B,$C17)</f>
        <v>25</v>
      </c>
      <c r="L17" s="2">
        <f>COUNTIFS('Daten Unfälle'!$AD:$AD,"&gt;"&amp;K$1,'Daten Unfälle'!$AD:$AD,"&lt;="&amp;L$1,'Daten Unfälle'!$B:$B,$C17)</f>
        <v>15</v>
      </c>
      <c r="M17" s="2">
        <f>COUNTIFS('Daten Unfälle'!$AD:$AD,"&gt;"&amp;L$1,'Daten Unfälle'!$AD:$AD,"&lt;="&amp;M$1,'Daten Unfälle'!$B:$B,$C17)</f>
        <v>13</v>
      </c>
      <c r="N17" s="2">
        <f>COUNTIFS('Daten Unfälle'!$AD:$AD,"&gt;"&amp;M$1,'Daten Unfälle'!$AD:$AD,"&lt;="&amp;N$1,'Daten Unfälle'!$B:$B,$C17)</f>
        <v>4</v>
      </c>
      <c r="O17" s="2">
        <f>COUNTIFS('Daten Unfälle'!$AD:$AD,"&gt;"&amp;N$1,'Daten Unfälle'!$AD:$AD,"&lt;="&amp;O$1,'Daten Unfälle'!$B:$B,$C17)</f>
        <v>5</v>
      </c>
      <c r="P17" s="2">
        <f>COUNTIFS('Daten Unfälle'!$AD:$AD,"&gt;"&amp;O$1,'Daten Unfälle'!$AD:$AD,"&lt;="&amp;P$1,'Daten Unfälle'!$B:$B,$C17)</f>
        <v>1</v>
      </c>
      <c r="Q17" s="2">
        <f>COUNTIFS('Daten Unfälle'!$AD:$AD,"&gt;"&amp;P$1,'Daten Unfälle'!$AD:$AD,"&lt;="&amp;Q$1,'Daten Unfälle'!$B:$B,$C17)</f>
        <v>5</v>
      </c>
      <c r="R17" s="2">
        <f>COUNTIFS('Daten Unfälle'!$AD:$AD,"&gt;"&amp;Q$1,'Daten Unfälle'!$AD:$AD,"&lt;="&amp;R$1,'Daten Unfälle'!$B:$B,$C17)</f>
        <v>2</v>
      </c>
      <c r="S17" s="2">
        <f>COUNTIFS('Daten Unfälle'!$AD:$AD,"&gt;"&amp;R$1,'Daten Unfälle'!$AD:$AD,"&lt;="&amp;S$1,'Daten Unfälle'!$B:$B,$C17)</f>
        <v>5</v>
      </c>
      <c r="T17" s="2">
        <f>COUNTIFS('Daten Unfälle'!$AD:$AD,"&gt;"&amp;S$1,'Daten Unfälle'!$AD:$AD,"&lt;="&amp;T$1,'Daten Unfälle'!$B:$B,$C17)</f>
        <v>6</v>
      </c>
      <c r="U17" s="2">
        <f>COUNTIFS('Daten Unfälle'!$AD:$AD,"&gt;"&amp;T$1,'Daten Unfälle'!$AD:$AD,"&lt;="&amp;U$1,'Daten Unfälle'!$B:$B,$C17)</f>
        <v>2</v>
      </c>
      <c r="V17" s="2">
        <f>COUNTIFS('Daten Unfälle'!$AD:$AD,"&gt;"&amp;U$1,'Daten Unfälle'!$AD:$AD,"&lt;="&amp;V$1,'Daten Unfälle'!$B:$B,$C17)</f>
        <v>2</v>
      </c>
      <c r="W17" s="2">
        <f>COUNTIFS('Daten Unfälle'!$AD:$AD,"&gt;"&amp;V$1,'Daten Unfälle'!$AD:$AD,"&lt;="&amp;W$1,'Daten Unfälle'!$B:$B,$C17)</f>
        <v>1</v>
      </c>
      <c r="X17" s="2">
        <f>COUNTIFS('Daten Unfälle'!$AD:$AD,"&gt;"&amp;W$1,'Daten Unfälle'!$B:$B,$C17)</f>
        <v>3</v>
      </c>
      <c r="Y17" s="2">
        <f>SUM(Tabelle4[[#This Row],[100]:[2000+]])</f>
        <v>459</v>
      </c>
      <c r="Z17" s="2">
        <f>SUM(Tabelle4[[#This Row],[frontal]:[links]])</f>
        <v>462</v>
      </c>
      <c r="AA17" s="2">
        <f>COUNTIFS('Daten Unfälle'!$AF:$AF,AA$1,'Daten Unfälle'!$B:$B,$C17)</f>
        <v>215</v>
      </c>
      <c r="AB17" s="2">
        <f>COUNTIFS('Daten Unfälle'!$AF:$AF,AB$1,'Daten Unfälle'!$B:$B,$C17)</f>
        <v>64</v>
      </c>
      <c r="AC17" s="2">
        <f>COUNTIFS('Daten Unfälle'!$AF:$AF,AC$1,'Daten Unfälle'!$B:$B,$C17)</f>
        <v>70</v>
      </c>
      <c r="AD17" s="2">
        <f>COUNTIFS('Daten Unfälle'!$AF:$AF,AD$1,'Daten Unfälle'!$B:$B,$C17)</f>
        <v>113</v>
      </c>
      <c r="AE17" s="2"/>
    </row>
    <row r="18" spans="1:31" x14ac:dyDescent="0.25">
      <c r="A18" s="2" t="s">
        <v>21719</v>
      </c>
      <c r="B18" s="2" t="s">
        <v>21506</v>
      </c>
      <c r="C18" s="2" t="s">
        <v>87</v>
      </c>
      <c r="D18" s="2">
        <f>COUNTIFS('Daten Unfälle'!$AD:$AD,"&lt;="&amp;D$1,'Daten Unfälle'!$B:$B,$C18)</f>
        <v>155</v>
      </c>
      <c r="E18" s="2">
        <f>COUNTIFS('Daten Unfälle'!$AD:$AD,"&gt;"&amp;D$1,'Daten Unfälle'!$AD:$AD,"&lt;="&amp;E$1,'Daten Unfälle'!$B:$B,$C18)</f>
        <v>170</v>
      </c>
      <c r="F18" s="2">
        <f>COUNTIFS('Daten Unfälle'!$AD:$AD,"&gt;"&amp;E$1,'Daten Unfälle'!$AD:$AD,"&lt;="&amp;F$1,'Daten Unfälle'!$B:$B,$C18)</f>
        <v>158</v>
      </c>
      <c r="G18" s="2">
        <f>COUNTIFS('Daten Unfälle'!$AD:$AD,"&gt;"&amp;F$1,'Daten Unfälle'!$AD:$AD,"&lt;="&amp;G$1,'Daten Unfälle'!$B:$B,$C18)</f>
        <v>103</v>
      </c>
      <c r="H18" s="2">
        <f>COUNTIFS('Daten Unfälle'!$AD:$AD,"&gt;"&amp;G$1,'Daten Unfälle'!$AD:$AD,"&lt;="&amp;H$1,'Daten Unfälle'!$B:$B,$C18)</f>
        <v>75</v>
      </c>
      <c r="I18" s="2">
        <f>COUNTIFS('Daten Unfälle'!$AD:$AD,"&gt;"&amp;H$1,'Daten Unfälle'!$AD:$AD,"&lt;="&amp;I$1,'Daten Unfälle'!$B:$B,$C18)</f>
        <v>60</v>
      </c>
      <c r="J18" s="2">
        <f>COUNTIFS('Daten Unfälle'!$AD:$AD,"&gt;"&amp;I$1,'Daten Unfälle'!$AD:$AD,"&lt;="&amp;J$1,'Daten Unfälle'!$B:$B,$C18)</f>
        <v>62</v>
      </c>
      <c r="K18" s="2">
        <f>COUNTIFS('Daten Unfälle'!$AD:$AD,"&gt;"&amp;J$1,'Daten Unfälle'!$AD:$AD,"&lt;="&amp;K$1,'Daten Unfälle'!$B:$B,$C18)</f>
        <v>38</v>
      </c>
      <c r="L18" s="2">
        <f>COUNTIFS('Daten Unfälle'!$AD:$AD,"&gt;"&amp;K$1,'Daten Unfälle'!$AD:$AD,"&lt;="&amp;L$1,'Daten Unfälle'!$B:$B,$C18)</f>
        <v>29</v>
      </c>
      <c r="M18" s="2">
        <f>COUNTIFS('Daten Unfälle'!$AD:$AD,"&gt;"&amp;L$1,'Daten Unfälle'!$AD:$AD,"&lt;="&amp;M$1,'Daten Unfälle'!$B:$B,$C18)</f>
        <v>19</v>
      </c>
      <c r="N18" s="2">
        <f>COUNTIFS('Daten Unfälle'!$AD:$AD,"&gt;"&amp;M$1,'Daten Unfälle'!$AD:$AD,"&lt;="&amp;N$1,'Daten Unfälle'!$B:$B,$C18)</f>
        <v>10</v>
      </c>
      <c r="O18" s="2">
        <f>COUNTIFS('Daten Unfälle'!$AD:$AD,"&gt;"&amp;N$1,'Daten Unfälle'!$AD:$AD,"&lt;="&amp;O$1,'Daten Unfälle'!$B:$B,$C18)</f>
        <v>10</v>
      </c>
      <c r="P18" s="2">
        <f>COUNTIFS('Daten Unfälle'!$AD:$AD,"&gt;"&amp;O$1,'Daten Unfälle'!$AD:$AD,"&lt;="&amp;P$1,'Daten Unfälle'!$B:$B,$C18)</f>
        <v>9</v>
      </c>
      <c r="Q18" s="2">
        <f>COUNTIFS('Daten Unfälle'!$AD:$AD,"&gt;"&amp;P$1,'Daten Unfälle'!$AD:$AD,"&lt;="&amp;Q$1,'Daten Unfälle'!$B:$B,$C18)</f>
        <v>13</v>
      </c>
      <c r="R18" s="2">
        <f>COUNTIFS('Daten Unfälle'!$AD:$AD,"&gt;"&amp;Q$1,'Daten Unfälle'!$AD:$AD,"&lt;="&amp;R$1,'Daten Unfälle'!$B:$B,$C18)</f>
        <v>11</v>
      </c>
      <c r="S18" s="2">
        <f>COUNTIFS('Daten Unfälle'!$AD:$AD,"&gt;"&amp;R$1,'Daten Unfälle'!$AD:$AD,"&lt;="&amp;S$1,'Daten Unfälle'!$B:$B,$C18)</f>
        <v>5</v>
      </c>
      <c r="T18" s="2">
        <f>COUNTIFS('Daten Unfälle'!$AD:$AD,"&gt;"&amp;S$1,'Daten Unfälle'!$AD:$AD,"&lt;="&amp;T$1,'Daten Unfälle'!$B:$B,$C18)</f>
        <v>5</v>
      </c>
      <c r="U18" s="2">
        <f>COUNTIFS('Daten Unfälle'!$AD:$AD,"&gt;"&amp;T$1,'Daten Unfälle'!$AD:$AD,"&lt;="&amp;U$1,'Daten Unfälle'!$B:$B,$C18)</f>
        <v>2</v>
      </c>
      <c r="V18" s="2">
        <f>COUNTIFS('Daten Unfälle'!$AD:$AD,"&gt;"&amp;U$1,'Daten Unfälle'!$AD:$AD,"&lt;="&amp;V$1,'Daten Unfälle'!$B:$B,$C18)</f>
        <v>0</v>
      </c>
      <c r="W18" s="2">
        <f>COUNTIFS('Daten Unfälle'!$AD:$AD,"&gt;"&amp;V$1,'Daten Unfälle'!$AD:$AD,"&lt;="&amp;W$1,'Daten Unfälle'!$B:$B,$C18)</f>
        <v>2</v>
      </c>
      <c r="X18" s="2">
        <f>COUNTIFS('Daten Unfälle'!$AD:$AD,"&gt;"&amp;W$1,'Daten Unfälle'!$B:$B,$C18)</f>
        <v>11</v>
      </c>
      <c r="Y18" s="2">
        <f>SUM(Tabelle4[[#This Row],[100]:[2000+]])</f>
        <v>947</v>
      </c>
      <c r="Z18" s="2">
        <f>SUM(Tabelle4[[#This Row],[frontal]:[links]])</f>
        <v>942</v>
      </c>
      <c r="AA18" s="2">
        <f>COUNTIFS('Daten Unfälle'!$AF:$AF,AA$1,'Daten Unfälle'!$B:$B,$C18)</f>
        <v>425</v>
      </c>
      <c r="AB18" s="2">
        <f>COUNTIFS('Daten Unfälle'!$AF:$AF,AB$1,'Daten Unfälle'!$B:$B,$C18)</f>
        <v>123</v>
      </c>
      <c r="AC18" s="2">
        <f>COUNTIFS('Daten Unfälle'!$AF:$AF,AC$1,'Daten Unfälle'!$B:$B,$C18)</f>
        <v>160</v>
      </c>
      <c r="AD18" s="2">
        <f>COUNTIFS('Daten Unfälle'!$AF:$AF,AD$1,'Daten Unfälle'!$B:$B,$C18)</f>
        <v>234</v>
      </c>
      <c r="AE18" s="2"/>
    </row>
    <row r="19" spans="1:31" hidden="1" x14ac:dyDescent="0.25">
      <c r="A19" s="2" t="s">
        <v>21719</v>
      </c>
      <c r="B19" s="2" t="s">
        <v>21506</v>
      </c>
      <c r="C19" s="2" t="s">
        <v>190</v>
      </c>
      <c r="D19" s="2">
        <f>COUNTIFS('Daten Unfälle'!$AD:$AD,"&lt;="&amp;D$1,'Daten Unfälle'!$B:$B,$C19)</f>
        <v>3</v>
      </c>
      <c r="E19" s="2">
        <f>COUNTIFS('Daten Unfälle'!$AD:$AD,"&gt;"&amp;D$1,'Daten Unfälle'!$AD:$AD,"&lt;="&amp;E$1,'Daten Unfälle'!$B:$B,$C19)</f>
        <v>11</v>
      </c>
      <c r="F19" s="2">
        <f>COUNTIFS('Daten Unfälle'!$AD:$AD,"&gt;"&amp;E$1,'Daten Unfälle'!$AD:$AD,"&lt;="&amp;F$1,'Daten Unfälle'!$B:$B,$C19)</f>
        <v>3</v>
      </c>
      <c r="G19" s="2">
        <f>COUNTIFS('Daten Unfälle'!$AD:$AD,"&gt;"&amp;F$1,'Daten Unfälle'!$AD:$AD,"&lt;="&amp;G$1,'Daten Unfälle'!$B:$B,$C19)</f>
        <v>3</v>
      </c>
      <c r="H19" s="2">
        <f>COUNTIFS('Daten Unfälle'!$AD:$AD,"&gt;"&amp;G$1,'Daten Unfälle'!$AD:$AD,"&lt;="&amp;H$1,'Daten Unfälle'!$B:$B,$C19)</f>
        <v>2</v>
      </c>
      <c r="I19" s="2">
        <f>COUNTIFS('Daten Unfälle'!$AD:$AD,"&gt;"&amp;H$1,'Daten Unfälle'!$AD:$AD,"&lt;="&amp;I$1,'Daten Unfälle'!$B:$B,$C19)</f>
        <v>3</v>
      </c>
      <c r="J19" s="2">
        <f>COUNTIFS('Daten Unfälle'!$AD:$AD,"&gt;"&amp;I$1,'Daten Unfälle'!$AD:$AD,"&lt;="&amp;J$1,'Daten Unfälle'!$B:$B,$C19)</f>
        <v>1</v>
      </c>
      <c r="K19" s="2">
        <f>COUNTIFS('Daten Unfälle'!$AD:$AD,"&gt;"&amp;J$1,'Daten Unfälle'!$AD:$AD,"&lt;="&amp;K$1,'Daten Unfälle'!$B:$B,$C19)</f>
        <v>3</v>
      </c>
      <c r="L19" s="2">
        <f>COUNTIFS('Daten Unfälle'!$AD:$AD,"&gt;"&amp;K$1,'Daten Unfälle'!$AD:$AD,"&lt;="&amp;L$1,'Daten Unfälle'!$B:$B,$C19)</f>
        <v>0</v>
      </c>
      <c r="M19" s="2">
        <f>COUNTIFS('Daten Unfälle'!$AD:$AD,"&gt;"&amp;L$1,'Daten Unfälle'!$AD:$AD,"&lt;="&amp;M$1,'Daten Unfälle'!$B:$B,$C19)</f>
        <v>0</v>
      </c>
      <c r="N19" s="2">
        <f>COUNTIFS('Daten Unfälle'!$AD:$AD,"&gt;"&amp;M$1,'Daten Unfälle'!$AD:$AD,"&lt;="&amp;N$1,'Daten Unfälle'!$B:$B,$C19)</f>
        <v>1</v>
      </c>
      <c r="O19" s="2">
        <f>COUNTIFS('Daten Unfälle'!$AD:$AD,"&gt;"&amp;N$1,'Daten Unfälle'!$AD:$AD,"&lt;="&amp;O$1,'Daten Unfälle'!$B:$B,$C19)</f>
        <v>1</v>
      </c>
      <c r="P19" s="2">
        <f>COUNTIFS('Daten Unfälle'!$AD:$AD,"&gt;"&amp;O$1,'Daten Unfälle'!$AD:$AD,"&lt;="&amp;P$1,'Daten Unfälle'!$B:$B,$C19)</f>
        <v>0</v>
      </c>
      <c r="Q19" s="2">
        <f>COUNTIFS('Daten Unfälle'!$AD:$AD,"&gt;"&amp;P$1,'Daten Unfälle'!$AD:$AD,"&lt;="&amp;Q$1,'Daten Unfälle'!$B:$B,$C19)</f>
        <v>1</v>
      </c>
      <c r="R19" s="2">
        <f>COUNTIFS('Daten Unfälle'!$AD:$AD,"&gt;"&amp;Q$1,'Daten Unfälle'!$AD:$AD,"&lt;="&amp;R$1,'Daten Unfälle'!$B:$B,$C19)</f>
        <v>1</v>
      </c>
      <c r="S19" s="2">
        <f>COUNTIFS('Daten Unfälle'!$AD:$AD,"&gt;"&amp;R$1,'Daten Unfälle'!$AD:$AD,"&lt;="&amp;S$1,'Daten Unfälle'!$B:$B,$C19)</f>
        <v>0</v>
      </c>
      <c r="T19" s="2">
        <f>COUNTIFS('Daten Unfälle'!$AD:$AD,"&gt;"&amp;S$1,'Daten Unfälle'!$AD:$AD,"&lt;="&amp;T$1,'Daten Unfälle'!$B:$B,$C19)</f>
        <v>0</v>
      </c>
      <c r="U19" s="2">
        <f>COUNTIFS('Daten Unfälle'!$AD:$AD,"&gt;"&amp;T$1,'Daten Unfälle'!$AD:$AD,"&lt;="&amp;U$1,'Daten Unfälle'!$B:$B,$C19)</f>
        <v>0</v>
      </c>
      <c r="V19" s="2">
        <f>COUNTIFS('Daten Unfälle'!$AD:$AD,"&gt;"&amp;U$1,'Daten Unfälle'!$AD:$AD,"&lt;="&amp;V$1,'Daten Unfälle'!$B:$B,$C19)</f>
        <v>0</v>
      </c>
      <c r="W19" s="2">
        <f>COUNTIFS('Daten Unfälle'!$AD:$AD,"&gt;"&amp;V$1,'Daten Unfälle'!$AD:$AD,"&lt;="&amp;W$1,'Daten Unfälle'!$B:$B,$C19)</f>
        <v>0</v>
      </c>
      <c r="X19" s="2">
        <f>COUNTIFS('Daten Unfälle'!$AD:$AD,"&gt;"&amp;W$1,'Daten Unfälle'!$B:$B,$C19)</f>
        <v>0</v>
      </c>
      <c r="Y19" s="2">
        <f>SUM(Tabelle4[[#This Row],[100]:[2000+]])</f>
        <v>33</v>
      </c>
      <c r="Z19" s="2">
        <f>SUM(Tabelle4[[#This Row],[frontal]:[links]])</f>
        <v>34</v>
      </c>
      <c r="AA19" s="2">
        <f>COUNTIFS('Daten Unfälle'!$AF:$AF,AA$1,'Daten Unfälle'!$B:$B,$C19)</f>
        <v>8</v>
      </c>
      <c r="AB19" s="2">
        <f>COUNTIFS('Daten Unfälle'!$AF:$AF,AB$1,'Daten Unfälle'!$B:$B,$C19)</f>
        <v>7</v>
      </c>
      <c r="AC19" s="2">
        <f>COUNTIFS('Daten Unfälle'!$AF:$AF,AC$1,'Daten Unfälle'!$B:$B,$C19)</f>
        <v>9</v>
      </c>
      <c r="AD19" s="2">
        <f>COUNTIFS('Daten Unfälle'!$AF:$AF,AD$1,'Daten Unfälle'!$B:$B,$C19)</f>
        <v>10</v>
      </c>
      <c r="AE19" s="2"/>
    </row>
    <row r="20" spans="1:31" hidden="1" x14ac:dyDescent="0.25">
      <c r="A20" s="2" t="s">
        <v>21719</v>
      </c>
      <c r="B20" s="2" t="s">
        <v>21506</v>
      </c>
      <c r="C20" s="2" t="s">
        <v>262</v>
      </c>
      <c r="D20" s="2">
        <f>COUNTIFS('Daten Unfälle'!$AD:$AD,"&lt;="&amp;D$1,'Daten Unfälle'!$B:$B,$C20)</f>
        <v>14</v>
      </c>
      <c r="E20" s="2">
        <f>COUNTIFS('Daten Unfälle'!$AD:$AD,"&gt;"&amp;D$1,'Daten Unfälle'!$AD:$AD,"&lt;="&amp;E$1,'Daten Unfälle'!$B:$B,$C20)</f>
        <v>22</v>
      </c>
      <c r="F20" s="2">
        <f>COUNTIFS('Daten Unfälle'!$AD:$AD,"&gt;"&amp;E$1,'Daten Unfälle'!$AD:$AD,"&lt;="&amp;F$1,'Daten Unfälle'!$B:$B,$C20)</f>
        <v>12</v>
      </c>
      <c r="G20" s="2">
        <f>COUNTIFS('Daten Unfälle'!$AD:$AD,"&gt;"&amp;F$1,'Daten Unfälle'!$AD:$AD,"&lt;="&amp;G$1,'Daten Unfälle'!$B:$B,$C20)</f>
        <v>6</v>
      </c>
      <c r="H20" s="2">
        <f>COUNTIFS('Daten Unfälle'!$AD:$AD,"&gt;"&amp;G$1,'Daten Unfälle'!$AD:$AD,"&lt;="&amp;H$1,'Daten Unfälle'!$B:$B,$C20)</f>
        <v>6</v>
      </c>
      <c r="I20" s="2">
        <f>COUNTIFS('Daten Unfälle'!$AD:$AD,"&gt;"&amp;H$1,'Daten Unfälle'!$AD:$AD,"&lt;="&amp;I$1,'Daten Unfälle'!$B:$B,$C20)</f>
        <v>3</v>
      </c>
      <c r="J20" s="2">
        <f>COUNTIFS('Daten Unfälle'!$AD:$AD,"&gt;"&amp;I$1,'Daten Unfälle'!$AD:$AD,"&lt;="&amp;J$1,'Daten Unfälle'!$B:$B,$C20)</f>
        <v>10</v>
      </c>
      <c r="K20" s="2">
        <f>COUNTIFS('Daten Unfälle'!$AD:$AD,"&gt;"&amp;J$1,'Daten Unfälle'!$AD:$AD,"&lt;="&amp;K$1,'Daten Unfälle'!$B:$B,$C20)</f>
        <v>3</v>
      </c>
      <c r="L20" s="2">
        <f>COUNTIFS('Daten Unfälle'!$AD:$AD,"&gt;"&amp;K$1,'Daten Unfälle'!$AD:$AD,"&lt;="&amp;L$1,'Daten Unfälle'!$B:$B,$C20)</f>
        <v>1</v>
      </c>
      <c r="M20" s="2">
        <f>COUNTIFS('Daten Unfälle'!$AD:$AD,"&gt;"&amp;L$1,'Daten Unfälle'!$AD:$AD,"&lt;="&amp;M$1,'Daten Unfälle'!$B:$B,$C20)</f>
        <v>4</v>
      </c>
      <c r="N20" s="2">
        <f>COUNTIFS('Daten Unfälle'!$AD:$AD,"&gt;"&amp;M$1,'Daten Unfälle'!$AD:$AD,"&lt;="&amp;N$1,'Daten Unfälle'!$B:$B,$C20)</f>
        <v>3</v>
      </c>
      <c r="O20" s="2">
        <f>COUNTIFS('Daten Unfälle'!$AD:$AD,"&gt;"&amp;N$1,'Daten Unfälle'!$AD:$AD,"&lt;="&amp;O$1,'Daten Unfälle'!$B:$B,$C20)</f>
        <v>1</v>
      </c>
      <c r="P20" s="2">
        <f>COUNTIFS('Daten Unfälle'!$AD:$AD,"&gt;"&amp;O$1,'Daten Unfälle'!$AD:$AD,"&lt;="&amp;P$1,'Daten Unfälle'!$B:$B,$C20)</f>
        <v>3</v>
      </c>
      <c r="Q20" s="2">
        <f>COUNTIFS('Daten Unfälle'!$AD:$AD,"&gt;"&amp;P$1,'Daten Unfälle'!$AD:$AD,"&lt;="&amp;Q$1,'Daten Unfälle'!$B:$B,$C20)</f>
        <v>0</v>
      </c>
      <c r="R20" s="2">
        <f>COUNTIFS('Daten Unfälle'!$AD:$AD,"&gt;"&amp;Q$1,'Daten Unfälle'!$AD:$AD,"&lt;="&amp;R$1,'Daten Unfälle'!$B:$B,$C20)</f>
        <v>0</v>
      </c>
      <c r="S20" s="2">
        <f>COUNTIFS('Daten Unfälle'!$AD:$AD,"&gt;"&amp;R$1,'Daten Unfälle'!$AD:$AD,"&lt;="&amp;S$1,'Daten Unfälle'!$B:$B,$C20)</f>
        <v>1</v>
      </c>
      <c r="T20" s="2">
        <f>COUNTIFS('Daten Unfälle'!$AD:$AD,"&gt;"&amp;S$1,'Daten Unfälle'!$AD:$AD,"&lt;="&amp;T$1,'Daten Unfälle'!$B:$B,$C20)</f>
        <v>0</v>
      </c>
      <c r="U20" s="2">
        <f>COUNTIFS('Daten Unfälle'!$AD:$AD,"&gt;"&amp;T$1,'Daten Unfälle'!$AD:$AD,"&lt;="&amp;U$1,'Daten Unfälle'!$B:$B,$C20)</f>
        <v>1</v>
      </c>
      <c r="V20" s="2">
        <f>COUNTIFS('Daten Unfälle'!$AD:$AD,"&gt;"&amp;U$1,'Daten Unfälle'!$AD:$AD,"&lt;="&amp;V$1,'Daten Unfälle'!$B:$B,$C20)</f>
        <v>0</v>
      </c>
      <c r="W20" s="2">
        <f>COUNTIFS('Daten Unfälle'!$AD:$AD,"&gt;"&amp;V$1,'Daten Unfälle'!$AD:$AD,"&lt;="&amp;W$1,'Daten Unfälle'!$B:$B,$C20)</f>
        <v>0</v>
      </c>
      <c r="X20" s="2">
        <f>COUNTIFS('Daten Unfälle'!$AD:$AD,"&gt;"&amp;W$1,'Daten Unfälle'!$B:$B,$C20)</f>
        <v>1</v>
      </c>
      <c r="Y20" s="2">
        <f>SUM(Tabelle4[[#This Row],[100]:[2000+]])</f>
        <v>91</v>
      </c>
      <c r="Z20" s="2">
        <f>SUM(Tabelle4[[#This Row],[frontal]:[links]])</f>
        <v>91</v>
      </c>
      <c r="AA20" s="2">
        <f>COUNTIFS('Daten Unfälle'!$AF:$AF,AA$1,'Daten Unfälle'!$B:$B,$C20)</f>
        <v>46</v>
      </c>
      <c r="AB20" s="2">
        <f>COUNTIFS('Daten Unfälle'!$AF:$AF,AB$1,'Daten Unfälle'!$B:$B,$C20)</f>
        <v>16</v>
      </c>
      <c r="AC20" s="2">
        <f>COUNTIFS('Daten Unfälle'!$AF:$AF,AC$1,'Daten Unfälle'!$B:$B,$C20)</f>
        <v>13</v>
      </c>
      <c r="AD20" s="2">
        <f>COUNTIFS('Daten Unfälle'!$AF:$AF,AD$1,'Daten Unfälle'!$B:$B,$C20)</f>
        <v>16</v>
      </c>
      <c r="AE20" s="2"/>
    </row>
    <row r="21" spans="1:31" hidden="1" x14ac:dyDescent="0.25">
      <c r="A21" s="2" t="s">
        <v>21719</v>
      </c>
      <c r="B21" s="2" t="s">
        <v>21506</v>
      </c>
      <c r="C21" s="2" t="s">
        <v>211</v>
      </c>
      <c r="D21" s="2">
        <f>COUNTIFS('Daten Unfälle'!$AD:$AD,"&lt;="&amp;D$1,'Daten Unfälle'!$B:$B,$C21)</f>
        <v>401</v>
      </c>
      <c r="E21" s="2">
        <f>COUNTIFS('Daten Unfälle'!$AD:$AD,"&gt;"&amp;D$1,'Daten Unfälle'!$AD:$AD,"&lt;="&amp;E$1,'Daten Unfälle'!$B:$B,$C21)</f>
        <v>399</v>
      </c>
      <c r="F21" s="2">
        <f>COUNTIFS('Daten Unfälle'!$AD:$AD,"&gt;"&amp;E$1,'Daten Unfälle'!$AD:$AD,"&lt;="&amp;F$1,'Daten Unfälle'!$B:$B,$C21)</f>
        <v>307</v>
      </c>
      <c r="G21" s="2">
        <f>COUNTIFS('Daten Unfälle'!$AD:$AD,"&gt;"&amp;F$1,'Daten Unfälle'!$AD:$AD,"&lt;="&amp;G$1,'Daten Unfälle'!$B:$B,$C21)</f>
        <v>209</v>
      </c>
      <c r="H21" s="2">
        <f>COUNTIFS('Daten Unfälle'!$AD:$AD,"&gt;"&amp;G$1,'Daten Unfälle'!$AD:$AD,"&lt;="&amp;H$1,'Daten Unfälle'!$B:$B,$C21)</f>
        <v>148</v>
      </c>
      <c r="I21" s="2">
        <f>COUNTIFS('Daten Unfälle'!$AD:$AD,"&gt;"&amp;H$1,'Daten Unfälle'!$AD:$AD,"&lt;="&amp;I$1,'Daten Unfälle'!$B:$B,$C21)</f>
        <v>150</v>
      </c>
      <c r="J21" s="2">
        <f>COUNTIFS('Daten Unfälle'!$AD:$AD,"&gt;"&amp;I$1,'Daten Unfälle'!$AD:$AD,"&lt;="&amp;J$1,'Daten Unfälle'!$B:$B,$C21)</f>
        <v>99</v>
      </c>
      <c r="K21" s="2">
        <f>COUNTIFS('Daten Unfälle'!$AD:$AD,"&gt;"&amp;J$1,'Daten Unfälle'!$AD:$AD,"&lt;="&amp;K$1,'Daten Unfälle'!$B:$B,$C21)</f>
        <v>94</v>
      </c>
      <c r="L21" s="2">
        <f>COUNTIFS('Daten Unfälle'!$AD:$AD,"&gt;"&amp;K$1,'Daten Unfälle'!$AD:$AD,"&lt;="&amp;L$1,'Daten Unfälle'!$B:$B,$C21)</f>
        <v>68</v>
      </c>
      <c r="M21" s="2">
        <f>COUNTIFS('Daten Unfälle'!$AD:$AD,"&gt;"&amp;L$1,'Daten Unfälle'!$AD:$AD,"&lt;="&amp;M$1,'Daten Unfälle'!$B:$B,$C21)</f>
        <v>58</v>
      </c>
      <c r="N21" s="2">
        <f>COUNTIFS('Daten Unfälle'!$AD:$AD,"&gt;"&amp;M$1,'Daten Unfälle'!$AD:$AD,"&lt;="&amp;N$1,'Daten Unfälle'!$B:$B,$C21)</f>
        <v>32</v>
      </c>
      <c r="O21" s="2">
        <f>COUNTIFS('Daten Unfälle'!$AD:$AD,"&gt;"&amp;N$1,'Daten Unfälle'!$AD:$AD,"&lt;="&amp;O$1,'Daten Unfälle'!$B:$B,$C21)</f>
        <v>44</v>
      </c>
      <c r="P21" s="2">
        <f>COUNTIFS('Daten Unfälle'!$AD:$AD,"&gt;"&amp;O$1,'Daten Unfälle'!$AD:$AD,"&lt;="&amp;P$1,'Daten Unfälle'!$B:$B,$C21)</f>
        <v>20</v>
      </c>
      <c r="Q21" s="2">
        <f>COUNTIFS('Daten Unfälle'!$AD:$AD,"&gt;"&amp;P$1,'Daten Unfälle'!$AD:$AD,"&lt;="&amp;Q$1,'Daten Unfälle'!$B:$B,$C21)</f>
        <v>26</v>
      </c>
      <c r="R21" s="2">
        <f>COUNTIFS('Daten Unfälle'!$AD:$AD,"&gt;"&amp;Q$1,'Daten Unfälle'!$AD:$AD,"&lt;="&amp;R$1,'Daten Unfälle'!$B:$B,$C21)</f>
        <v>24</v>
      </c>
      <c r="S21" s="2">
        <f>COUNTIFS('Daten Unfälle'!$AD:$AD,"&gt;"&amp;R$1,'Daten Unfälle'!$AD:$AD,"&lt;="&amp;S$1,'Daten Unfälle'!$B:$B,$C21)</f>
        <v>19</v>
      </c>
      <c r="T21" s="2">
        <f>COUNTIFS('Daten Unfälle'!$AD:$AD,"&gt;"&amp;S$1,'Daten Unfälle'!$AD:$AD,"&lt;="&amp;T$1,'Daten Unfälle'!$B:$B,$C21)</f>
        <v>19</v>
      </c>
      <c r="U21" s="2">
        <f>COUNTIFS('Daten Unfälle'!$AD:$AD,"&gt;"&amp;T$1,'Daten Unfälle'!$AD:$AD,"&lt;="&amp;U$1,'Daten Unfälle'!$B:$B,$C21)</f>
        <v>5</v>
      </c>
      <c r="V21" s="2">
        <f>COUNTIFS('Daten Unfälle'!$AD:$AD,"&gt;"&amp;U$1,'Daten Unfälle'!$AD:$AD,"&lt;="&amp;V$1,'Daten Unfälle'!$B:$B,$C21)</f>
        <v>10</v>
      </c>
      <c r="W21" s="2">
        <f>COUNTIFS('Daten Unfälle'!$AD:$AD,"&gt;"&amp;V$1,'Daten Unfälle'!$AD:$AD,"&lt;="&amp;W$1,'Daten Unfälle'!$B:$B,$C21)</f>
        <v>15</v>
      </c>
      <c r="X21" s="2">
        <f>COUNTIFS('Daten Unfälle'!$AD:$AD,"&gt;"&amp;W$1,'Daten Unfälle'!$B:$B,$C21)</f>
        <v>41</v>
      </c>
      <c r="Y21" s="2">
        <f>SUM(Tabelle4[[#This Row],[100]:[2000+]])</f>
        <v>2188</v>
      </c>
      <c r="Z21" s="2">
        <f>SUM(Tabelle4[[#This Row],[frontal]:[links]])</f>
        <v>2166</v>
      </c>
      <c r="AA21" s="2">
        <f>COUNTIFS('Daten Unfälle'!$AF:$AF,AA$1,'Daten Unfälle'!$B:$B,$C21)</f>
        <v>1037</v>
      </c>
      <c r="AB21" s="2">
        <f>COUNTIFS('Daten Unfälle'!$AF:$AF,AB$1,'Daten Unfälle'!$B:$B,$C21)</f>
        <v>219</v>
      </c>
      <c r="AC21" s="2">
        <f>COUNTIFS('Daten Unfälle'!$AF:$AF,AC$1,'Daten Unfälle'!$B:$B,$C21)</f>
        <v>447</v>
      </c>
      <c r="AD21" s="2">
        <f>COUNTIFS('Daten Unfälle'!$AF:$AF,AD$1,'Daten Unfälle'!$B:$B,$C21)</f>
        <v>463</v>
      </c>
      <c r="AE21" s="2"/>
    </row>
    <row r="22" spans="1:31" hidden="1" x14ac:dyDescent="0.25">
      <c r="A22" s="2" t="s">
        <v>21719</v>
      </c>
      <c r="B22" s="2" t="s">
        <v>21506</v>
      </c>
      <c r="C22" s="2" t="s">
        <v>21534</v>
      </c>
      <c r="D22" s="2">
        <f>COUNTIFS('Daten Unfälle'!$AD:$AD,"&lt;="&amp;D$1)</f>
        <v>762</v>
      </c>
      <c r="E22" s="2">
        <f>COUNTIFS('Daten Unfälle'!$AD:$AD,"&gt;"&amp;D$1,'Daten Unfälle'!$AD:$AD,"&lt;="&amp;E$1)</f>
        <v>784</v>
      </c>
      <c r="F22" s="2">
        <f>COUNTIFS('Daten Unfälle'!$AD:$AD,"&gt;"&amp;E$1,'Daten Unfälle'!$AD:$AD,"&lt;="&amp;F$1)</f>
        <v>621</v>
      </c>
      <c r="G22" s="2">
        <f>COUNTIFS('Daten Unfälle'!$AD:$AD,"&gt;"&amp;F$1,'Daten Unfälle'!$AD:$AD,"&lt;="&amp;G$1)</f>
        <v>424</v>
      </c>
      <c r="H22" s="2">
        <f>COUNTIFS('Daten Unfälle'!$AD:$AD,"&gt;"&amp;G$1,'Daten Unfälle'!$AD:$AD,"&lt;="&amp;H$1)</f>
        <v>299</v>
      </c>
      <c r="I22" s="2">
        <f>COUNTIFS('Daten Unfälle'!$AD:$AD,"&gt;"&amp;H$1,'Daten Unfälle'!$AD:$AD,"&lt;="&amp;I$1)</f>
        <v>258</v>
      </c>
      <c r="J22" s="2">
        <f>COUNTIFS('Daten Unfälle'!$AD:$AD,"&gt;"&amp;I$1,'Daten Unfälle'!$AD:$AD,"&lt;="&amp;J$1)</f>
        <v>222</v>
      </c>
      <c r="K22" s="2">
        <f>COUNTIFS('Daten Unfälle'!$AD:$AD,"&gt;"&amp;J$1,'Daten Unfälle'!$AD:$AD,"&lt;="&amp;K$1)</f>
        <v>174</v>
      </c>
      <c r="L22" s="2">
        <f>COUNTIFS('Daten Unfälle'!$AD:$AD,"&gt;"&amp;K$1,'Daten Unfälle'!$AD:$AD,"&lt;="&amp;L$1)</f>
        <v>126</v>
      </c>
      <c r="M22" s="2">
        <f>COUNTIFS('Daten Unfälle'!$AD:$AD,"&gt;"&amp;L$1,'Daten Unfälle'!$AD:$AD,"&lt;="&amp;M$1)</f>
        <v>104</v>
      </c>
      <c r="N22" s="2">
        <f>COUNTIFS('Daten Unfälle'!$AD:$AD,"&gt;"&amp;M$1,'Daten Unfälle'!$AD:$AD,"&lt;="&amp;N$1)</f>
        <v>55</v>
      </c>
      <c r="O22" s="2">
        <f>COUNTIFS('Daten Unfälle'!$AD:$AD,"&gt;"&amp;N$1,'Daten Unfälle'!$AD:$AD,"&lt;="&amp;O$1)</f>
        <v>67</v>
      </c>
      <c r="P22" s="2">
        <f>COUNTIFS('Daten Unfälle'!$AD:$AD,"&gt;"&amp;O$1,'Daten Unfälle'!$AD:$AD,"&lt;="&amp;P$1)</f>
        <v>38</v>
      </c>
      <c r="Q22" s="2">
        <f>COUNTIFS('Daten Unfälle'!$AD:$AD,"&gt;"&amp;P$1,'Daten Unfälle'!$AD:$AD,"&lt;="&amp;Q$1)</f>
        <v>53</v>
      </c>
      <c r="R22" s="2">
        <f>COUNTIFS('Daten Unfälle'!$AD:$AD,"&gt;"&amp;Q$1,'Daten Unfälle'!$AD:$AD,"&lt;="&amp;R$1)</f>
        <v>39</v>
      </c>
      <c r="S22" s="2">
        <f>COUNTIFS('Daten Unfälle'!$AD:$AD,"&gt;"&amp;R$1,'Daten Unfälle'!$AD:$AD,"&lt;="&amp;S$1)</f>
        <v>32</v>
      </c>
      <c r="T22" s="2">
        <f>COUNTIFS('Daten Unfälle'!$AD:$AD,"&gt;"&amp;S$1,'Daten Unfälle'!$AD:$AD,"&lt;="&amp;T$1)</f>
        <v>32</v>
      </c>
      <c r="U22" s="2">
        <f>COUNTIFS('Daten Unfälle'!$AD:$AD,"&gt;"&amp;T$1,'Daten Unfälle'!$AD:$AD,"&lt;="&amp;U$1)</f>
        <v>12</v>
      </c>
      <c r="V22" s="2">
        <f>COUNTIFS('Daten Unfälle'!$AD:$AD,"&gt;"&amp;U$1,'Daten Unfälle'!$AD:$AD,"&lt;="&amp;V$1)</f>
        <v>15</v>
      </c>
      <c r="W22" s="2">
        <f>COUNTIFS('Daten Unfälle'!$AD:$AD,"&gt;"&amp;V$1,'Daten Unfälle'!$AD:$AD,"&lt;="&amp;W$1)</f>
        <v>20</v>
      </c>
      <c r="X22" s="2">
        <f>COUNTIFS('Daten Unfälle'!$AD:$AD,"&gt;"&amp;W$1)</f>
        <v>59</v>
      </c>
      <c r="Y22" s="2">
        <f>SUM(Tabelle4[[#This Row],[100]:[2000+]])</f>
        <v>4196</v>
      </c>
      <c r="Z22" s="2">
        <f>SUM(Tabelle4[[#This Row],[frontal]:[links]])</f>
        <v>4169</v>
      </c>
      <c r="AA22" s="2">
        <f>COUNTIFS('Daten Unfälle'!$AF:$AF,AA$1)</f>
        <v>1965</v>
      </c>
      <c r="AB22" s="2">
        <f>COUNTIFS('Daten Unfälle'!$AF:$AF,AB$1)</f>
        <v>491</v>
      </c>
      <c r="AC22" s="2">
        <f>COUNTIFS('Daten Unfälle'!$AF:$AF,AC$1)</f>
        <v>740</v>
      </c>
      <c r="AD22" s="2">
        <f>COUNTIFS('Daten Unfälle'!$AF:$AF,AD$1)</f>
        <v>973</v>
      </c>
      <c r="AE22" s="2"/>
    </row>
    <row r="23" spans="1:31" s="2" customFormat="1" hidden="1" x14ac:dyDescent="0.25">
      <c r="A23" s="2" t="s">
        <v>21719</v>
      </c>
      <c r="B23" s="2" t="s">
        <v>21720</v>
      </c>
      <c r="C23" s="2" t="s">
        <v>135</v>
      </c>
      <c r="D23" s="2">
        <f>COUNTIFS('Daten Unfälle'!$AG:$AG,"&lt;="&amp;D$1,'Daten Unfälle'!$B:$B,$C23)</f>
        <v>9</v>
      </c>
      <c r="E23" s="2">
        <f>COUNTIFS('Daten Unfälle'!$AG:$AG,"&gt;"&amp;D$1,'Daten Unfälle'!$AG:$AG,"&lt;="&amp;E$1,'Daten Unfälle'!$B:$B,$C23)</f>
        <v>3</v>
      </c>
      <c r="F23" s="2">
        <f>COUNTIFS('Daten Unfälle'!$AG:$AG,"&gt;"&amp;E$1,'Daten Unfälle'!$AG:$AG,"&lt;="&amp;F$1,'Daten Unfälle'!$B:$B,$C23)</f>
        <v>7</v>
      </c>
      <c r="G23" s="2">
        <f>COUNTIFS('Daten Unfälle'!$AG:$AG,"&gt;"&amp;F$1,'Daten Unfälle'!$AG:$AG,"&lt;="&amp;G$1,'Daten Unfälle'!$B:$B,$C23)</f>
        <v>4</v>
      </c>
      <c r="H23" s="2">
        <f>COUNTIFS('Daten Unfälle'!$AG:$AG,"&gt;"&amp;G$1,'Daten Unfälle'!$AG:$AG,"&lt;="&amp;H$1,'Daten Unfälle'!$B:$B,$C23)</f>
        <v>3</v>
      </c>
      <c r="I23" s="2">
        <f>COUNTIFS('Daten Unfälle'!$AG:$AG,"&gt;"&amp;H$1,'Daten Unfälle'!$AG:$AG,"&lt;="&amp;I$1,'Daten Unfälle'!$B:$B,$C23)</f>
        <v>3</v>
      </c>
      <c r="J23" s="2">
        <f>COUNTIFS('Daten Unfälle'!$AG:$AG,"&gt;"&amp;I$1,'Daten Unfälle'!$AG:$AG,"&lt;="&amp;J$1,'Daten Unfälle'!$B:$B,$C23)</f>
        <v>1</v>
      </c>
      <c r="K23" s="2">
        <f>COUNTIFS('Daten Unfälle'!$AG:$AG,"&gt;"&amp;J$1,'Daten Unfälle'!$AG:$AG,"&lt;="&amp;K$1,'Daten Unfälle'!$B:$B,$C23)</f>
        <v>2</v>
      </c>
      <c r="L23" s="2">
        <f>COUNTIFS('Daten Unfälle'!$AG:$AG,"&gt;"&amp;K$1,'Daten Unfälle'!$AG:$AG,"&lt;="&amp;L$1,'Daten Unfälle'!$B:$B,$C23)</f>
        <v>2</v>
      </c>
      <c r="M23" s="2">
        <f>COUNTIFS('Daten Unfälle'!$AG:$AG,"&gt;"&amp;L$1,'Daten Unfälle'!$AG:$AG,"&lt;="&amp;M$1,'Daten Unfälle'!$B:$B,$C23)</f>
        <v>0</v>
      </c>
      <c r="N23" s="2">
        <f>COUNTIFS('Daten Unfälle'!$AG:$AG,"&gt;"&amp;M$1,'Daten Unfälle'!$AG:$AG,"&lt;="&amp;N$1,'Daten Unfälle'!$B:$B,$C23)</f>
        <v>0</v>
      </c>
      <c r="O23" s="2">
        <f>COUNTIFS('Daten Unfälle'!$AG:$AG,"&gt;"&amp;N$1,'Daten Unfälle'!$AG:$AG,"&lt;="&amp;O$1,'Daten Unfälle'!$B:$B,$C23)</f>
        <v>1</v>
      </c>
      <c r="P23" s="2">
        <f>COUNTIFS('Daten Unfälle'!$AG:$AG,"&gt;"&amp;O$1,'Daten Unfälle'!$AG:$AG,"&lt;="&amp;P$1,'Daten Unfälle'!$B:$B,$C23)</f>
        <v>2</v>
      </c>
      <c r="Q23" s="2">
        <f>COUNTIFS('Daten Unfälle'!$AG:$AG,"&gt;"&amp;P$1,'Daten Unfälle'!$AG:$AG,"&lt;="&amp;Q$1,'Daten Unfälle'!$B:$B,$C23)</f>
        <v>3</v>
      </c>
      <c r="R23" s="2">
        <f>COUNTIFS('Daten Unfälle'!$AG:$AG,"&gt;"&amp;Q$1,'Daten Unfälle'!$AG:$AG,"&lt;="&amp;R$1,'Daten Unfälle'!$B:$B,$C23)</f>
        <v>0</v>
      </c>
      <c r="S23" s="2">
        <f>COUNTIFS('Daten Unfälle'!$AG:$AG,"&gt;"&amp;R$1,'Daten Unfälle'!$AG:$AG,"&lt;="&amp;S$1,'Daten Unfälle'!$B:$B,$C23)</f>
        <v>1</v>
      </c>
      <c r="T23" s="2">
        <f>COUNTIFS('Daten Unfälle'!$AG:$AG,"&gt;"&amp;S$1,'Daten Unfälle'!$AG:$AG,"&lt;="&amp;T$1,'Daten Unfälle'!$B:$B,$C23)</f>
        <v>2</v>
      </c>
      <c r="U23" s="2">
        <f>COUNTIFS('Daten Unfälle'!$AG:$AG,"&gt;"&amp;T$1,'Daten Unfälle'!$AG:$AG,"&lt;="&amp;U$1,'Daten Unfälle'!$B:$B,$C23)</f>
        <v>0</v>
      </c>
      <c r="V23" s="2">
        <f>COUNTIFS('Daten Unfälle'!$AG:$AG,"&gt;"&amp;U$1,'Daten Unfälle'!$AG:$AG,"&lt;="&amp;V$1,'Daten Unfälle'!$B:$B,$C23)</f>
        <v>2</v>
      </c>
      <c r="W23" s="2">
        <f>COUNTIFS('Daten Unfälle'!$AG:$AG,"&gt;"&amp;V$1,'Daten Unfälle'!$AG:$AG,"&lt;="&amp;W$1,'Daten Unfälle'!$B:$B,$C23)</f>
        <v>1</v>
      </c>
      <c r="X23" s="2">
        <f>COUNTIFS('Daten Unfälle'!$AG:$AG,"&gt;"&amp;W$1,'Daten Unfälle'!$B:$B,$C23)</f>
        <v>1</v>
      </c>
      <c r="Y23" s="274">
        <f>SUM(Tabelle4[[#This Row],[100]:[2000+]])</f>
        <v>47</v>
      </c>
      <c r="Z23" s="274">
        <f>SUM(Tabelle4[[#This Row],[frontal]:[links]])</f>
        <v>47</v>
      </c>
      <c r="AA23" s="2">
        <f>COUNTIFS('Daten Unfälle'!$AI:$AI,AA$1,'Daten Unfälle'!$B:$B,$C23)</f>
        <v>23</v>
      </c>
      <c r="AB23" s="2">
        <f>COUNTIFS('Daten Unfälle'!$AI:$AI,AB$1,'Daten Unfälle'!$B:$B,$C23)</f>
        <v>6</v>
      </c>
      <c r="AC23" s="2">
        <f>COUNTIFS('Daten Unfälle'!$AI:$AI,AC$1,'Daten Unfälle'!$B:$B,$C23)</f>
        <v>3</v>
      </c>
      <c r="AD23" s="2">
        <f>COUNTIFS('Daten Unfälle'!$AI:$AI,AD$1,'Daten Unfälle'!$B:$B,$C23)</f>
        <v>15</v>
      </c>
    </row>
    <row r="24" spans="1:31" s="2" customFormat="1" hidden="1" x14ac:dyDescent="0.25">
      <c r="A24" s="2" t="s">
        <v>21719</v>
      </c>
      <c r="B24" s="2" t="s">
        <v>21720</v>
      </c>
      <c r="C24" s="2" t="s">
        <v>69</v>
      </c>
      <c r="D24" s="2">
        <f>COUNTIFS('Daten Unfälle'!$AG:$AG,"&lt;="&amp;D$1,'Daten Unfälle'!$B:$B,$C24)</f>
        <v>1</v>
      </c>
      <c r="E24" s="2">
        <f>COUNTIFS('Daten Unfälle'!$AG:$AG,"&gt;"&amp;D$1,'Daten Unfälle'!$AG:$AG,"&lt;="&amp;E$1,'Daten Unfälle'!$B:$B,$C24)</f>
        <v>3</v>
      </c>
      <c r="F24" s="2">
        <f>COUNTIFS('Daten Unfälle'!$AG:$AG,"&gt;"&amp;E$1,'Daten Unfälle'!$AG:$AG,"&lt;="&amp;F$1,'Daten Unfälle'!$B:$B,$C24)</f>
        <v>2</v>
      </c>
      <c r="G24" s="2">
        <f>COUNTIFS('Daten Unfälle'!$AG:$AG,"&gt;"&amp;F$1,'Daten Unfälle'!$AG:$AG,"&lt;="&amp;G$1,'Daten Unfälle'!$B:$B,$C24)</f>
        <v>6</v>
      </c>
      <c r="H24" s="2">
        <f>COUNTIFS('Daten Unfälle'!$AG:$AG,"&gt;"&amp;G$1,'Daten Unfälle'!$AG:$AG,"&lt;="&amp;H$1,'Daten Unfälle'!$B:$B,$C24)</f>
        <v>4</v>
      </c>
      <c r="I24" s="2">
        <f>COUNTIFS('Daten Unfälle'!$AG:$AG,"&gt;"&amp;H$1,'Daten Unfälle'!$AG:$AG,"&lt;="&amp;I$1,'Daten Unfälle'!$B:$B,$C24)</f>
        <v>3</v>
      </c>
      <c r="J24" s="2">
        <f>COUNTIFS('Daten Unfälle'!$AG:$AG,"&gt;"&amp;I$1,'Daten Unfälle'!$AG:$AG,"&lt;="&amp;J$1,'Daten Unfälle'!$B:$B,$C24)</f>
        <v>6</v>
      </c>
      <c r="K24" s="2">
        <f>COUNTIFS('Daten Unfälle'!$AG:$AG,"&gt;"&amp;J$1,'Daten Unfälle'!$AG:$AG,"&lt;="&amp;K$1,'Daten Unfälle'!$B:$B,$C24)</f>
        <v>1</v>
      </c>
      <c r="L24" s="2">
        <f>COUNTIFS('Daten Unfälle'!$AG:$AG,"&gt;"&amp;K$1,'Daten Unfälle'!$AG:$AG,"&lt;="&amp;L$1,'Daten Unfälle'!$B:$B,$C24)</f>
        <v>1</v>
      </c>
      <c r="M24" s="2">
        <f>COUNTIFS('Daten Unfälle'!$AG:$AG,"&gt;"&amp;L$1,'Daten Unfälle'!$AG:$AG,"&lt;="&amp;M$1,'Daten Unfälle'!$B:$B,$C24)</f>
        <v>1</v>
      </c>
      <c r="N24" s="2">
        <f>COUNTIFS('Daten Unfälle'!$AG:$AG,"&gt;"&amp;M$1,'Daten Unfälle'!$AG:$AG,"&lt;="&amp;N$1,'Daten Unfälle'!$B:$B,$C24)</f>
        <v>1</v>
      </c>
      <c r="O24" s="2">
        <f>COUNTIFS('Daten Unfälle'!$AG:$AG,"&gt;"&amp;N$1,'Daten Unfälle'!$AG:$AG,"&lt;="&amp;O$1,'Daten Unfälle'!$B:$B,$C24)</f>
        <v>0</v>
      </c>
      <c r="P24" s="2">
        <f>COUNTIFS('Daten Unfälle'!$AG:$AG,"&gt;"&amp;O$1,'Daten Unfälle'!$AG:$AG,"&lt;="&amp;P$1,'Daten Unfälle'!$B:$B,$C24)</f>
        <v>1</v>
      </c>
      <c r="Q24" s="2">
        <f>COUNTIFS('Daten Unfälle'!$AG:$AG,"&gt;"&amp;P$1,'Daten Unfälle'!$AG:$AG,"&lt;="&amp;Q$1,'Daten Unfälle'!$B:$B,$C24)</f>
        <v>1</v>
      </c>
      <c r="R24" s="2">
        <f>COUNTIFS('Daten Unfälle'!$AG:$AG,"&gt;"&amp;Q$1,'Daten Unfälle'!$AG:$AG,"&lt;="&amp;R$1,'Daten Unfälle'!$B:$B,$C24)</f>
        <v>1</v>
      </c>
      <c r="S24" s="2">
        <f>COUNTIFS('Daten Unfälle'!$AG:$AG,"&gt;"&amp;R$1,'Daten Unfälle'!$AG:$AG,"&lt;="&amp;S$1,'Daten Unfälle'!$B:$B,$C24)</f>
        <v>1</v>
      </c>
      <c r="T24" s="2">
        <f>COUNTIFS('Daten Unfälle'!$AG:$AG,"&gt;"&amp;S$1,'Daten Unfälle'!$AG:$AG,"&lt;="&amp;T$1,'Daten Unfälle'!$B:$B,$C24)</f>
        <v>0</v>
      </c>
      <c r="U24" s="2">
        <f>COUNTIFS('Daten Unfälle'!$AG:$AG,"&gt;"&amp;T$1,'Daten Unfälle'!$AG:$AG,"&lt;="&amp;U$1,'Daten Unfälle'!$B:$B,$C24)</f>
        <v>0</v>
      </c>
      <c r="V24" s="2">
        <f>COUNTIFS('Daten Unfälle'!$AG:$AG,"&gt;"&amp;U$1,'Daten Unfälle'!$AG:$AG,"&lt;="&amp;V$1,'Daten Unfälle'!$B:$B,$C24)</f>
        <v>1</v>
      </c>
      <c r="W24" s="2">
        <f>COUNTIFS('Daten Unfälle'!$AG:$AG,"&gt;"&amp;V$1,'Daten Unfälle'!$AG:$AG,"&lt;="&amp;W$1,'Daten Unfälle'!$B:$B,$C24)</f>
        <v>0</v>
      </c>
      <c r="X24" s="2">
        <f>COUNTIFS('Daten Unfälle'!$AG:$AG,"&gt;"&amp;W$1,'Daten Unfälle'!$B:$B,$C24)</f>
        <v>1</v>
      </c>
      <c r="Y24" s="274">
        <f>SUM(Tabelle4[[#This Row],[100]:[2000+]])</f>
        <v>35</v>
      </c>
      <c r="Z24" s="274">
        <f>SUM(Tabelle4[[#This Row],[frontal]:[links]])</f>
        <v>35</v>
      </c>
      <c r="AA24" s="2">
        <f>COUNTIFS('Daten Unfälle'!$AI:$AI,AA$1,'Daten Unfälle'!$B:$B,$C24)</f>
        <v>13</v>
      </c>
      <c r="AB24" s="2">
        <f>COUNTIFS('Daten Unfälle'!$AI:$AI,AB$1,'Daten Unfälle'!$B:$B,$C24)</f>
        <v>3</v>
      </c>
      <c r="AC24" s="2">
        <f>COUNTIFS('Daten Unfälle'!$AI:$AI,AC$1,'Daten Unfälle'!$B:$B,$C24)</f>
        <v>9</v>
      </c>
      <c r="AD24" s="2">
        <f>COUNTIFS('Daten Unfälle'!$AI:$AI,AD$1,'Daten Unfälle'!$B:$B,$C24)</f>
        <v>10</v>
      </c>
    </row>
    <row r="25" spans="1:31" s="2" customFormat="1" x14ac:dyDescent="0.25">
      <c r="A25" s="2" t="s">
        <v>21719</v>
      </c>
      <c r="B25" s="2" t="s">
        <v>21720</v>
      </c>
      <c r="C25" s="2" t="s">
        <v>87</v>
      </c>
      <c r="D25" s="2">
        <f>COUNTIFS('Daten Unfälle'!$AG:$AG,"&lt;="&amp;D$1,'Daten Unfälle'!$B:$B,$C25)</f>
        <v>17</v>
      </c>
      <c r="E25" s="2">
        <f>COUNTIFS('Daten Unfälle'!$AG:$AG,"&gt;"&amp;D$1,'Daten Unfälle'!$AG:$AG,"&lt;="&amp;E$1,'Daten Unfälle'!$B:$B,$C25)</f>
        <v>12</v>
      </c>
      <c r="F25" s="2">
        <f>COUNTIFS('Daten Unfälle'!$AG:$AG,"&gt;"&amp;E$1,'Daten Unfälle'!$AG:$AG,"&lt;="&amp;F$1,'Daten Unfälle'!$B:$B,$C25)</f>
        <v>15</v>
      </c>
      <c r="G25" s="2">
        <f>COUNTIFS('Daten Unfälle'!$AG:$AG,"&gt;"&amp;F$1,'Daten Unfälle'!$AG:$AG,"&lt;="&amp;G$1,'Daten Unfälle'!$B:$B,$C25)</f>
        <v>9</v>
      </c>
      <c r="H25" s="2">
        <f>COUNTIFS('Daten Unfälle'!$AG:$AG,"&gt;"&amp;G$1,'Daten Unfälle'!$AG:$AG,"&lt;="&amp;H$1,'Daten Unfälle'!$B:$B,$C25)</f>
        <v>6</v>
      </c>
      <c r="I25" s="2">
        <f>COUNTIFS('Daten Unfälle'!$AG:$AG,"&gt;"&amp;H$1,'Daten Unfälle'!$AG:$AG,"&lt;="&amp;I$1,'Daten Unfälle'!$B:$B,$C25)</f>
        <v>8</v>
      </c>
      <c r="J25" s="2">
        <f>COUNTIFS('Daten Unfälle'!$AG:$AG,"&gt;"&amp;I$1,'Daten Unfälle'!$AG:$AG,"&lt;="&amp;J$1,'Daten Unfälle'!$B:$B,$C25)</f>
        <v>9</v>
      </c>
      <c r="K25" s="2">
        <f>COUNTIFS('Daten Unfälle'!$AG:$AG,"&gt;"&amp;J$1,'Daten Unfälle'!$AG:$AG,"&lt;="&amp;K$1,'Daten Unfälle'!$B:$B,$C25)</f>
        <v>2</v>
      </c>
      <c r="L25" s="2">
        <f>COUNTIFS('Daten Unfälle'!$AG:$AG,"&gt;"&amp;K$1,'Daten Unfälle'!$AG:$AG,"&lt;="&amp;L$1,'Daten Unfälle'!$B:$B,$C25)</f>
        <v>2</v>
      </c>
      <c r="M25" s="2">
        <f>COUNTIFS('Daten Unfälle'!$AG:$AG,"&gt;"&amp;L$1,'Daten Unfälle'!$AG:$AG,"&lt;="&amp;M$1,'Daten Unfälle'!$B:$B,$C25)</f>
        <v>1</v>
      </c>
      <c r="N25" s="2">
        <f>COUNTIFS('Daten Unfälle'!$AG:$AG,"&gt;"&amp;M$1,'Daten Unfälle'!$AG:$AG,"&lt;="&amp;N$1,'Daten Unfälle'!$B:$B,$C25)</f>
        <v>0</v>
      </c>
      <c r="O25" s="2">
        <f>COUNTIFS('Daten Unfälle'!$AG:$AG,"&gt;"&amp;N$1,'Daten Unfälle'!$AG:$AG,"&lt;="&amp;O$1,'Daten Unfälle'!$B:$B,$C25)</f>
        <v>1</v>
      </c>
      <c r="P25" s="2">
        <f>COUNTIFS('Daten Unfälle'!$AG:$AG,"&gt;"&amp;O$1,'Daten Unfälle'!$AG:$AG,"&lt;="&amp;P$1,'Daten Unfälle'!$B:$B,$C25)</f>
        <v>1</v>
      </c>
      <c r="Q25" s="2">
        <f>COUNTIFS('Daten Unfälle'!$AG:$AG,"&gt;"&amp;P$1,'Daten Unfälle'!$AG:$AG,"&lt;="&amp;Q$1,'Daten Unfälle'!$B:$B,$C25)</f>
        <v>4</v>
      </c>
      <c r="R25" s="2">
        <f>COUNTIFS('Daten Unfälle'!$AG:$AG,"&gt;"&amp;Q$1,'Daten Unfälle'!$AG:$AG,"&lt;="&amp;R$1,'Daten Unfälle'!$B:$B,$C25)</f>
        <v>2</v>
      </c>
      <c r="S25" s="2">
        <f>COUNTIFS('Daten Unfälle'!$AG:$AG,"&gt;"&amp;R$1,'Daten Unfälle'!$AG:$AG,"&lt;="&amp;S$1,'Daten Unfälle'!$B:$B,$C25)</f>
        <v>1</v>
      </c>
      <c r="T25" s="2">
        <f>COUNTIFS('Daten Unfälle'!$AG:$AG,"&gt;"&amp;S$1,'Daten Unfälle'!$AG:$AG,"&lt;="&amp;T$1,'Daten Unfälle'!$B:$B,$C25)</f>
        <v>0</v>
      </c>
      <c r="U25" s="2">
        <f>COUNTIFS('Daten Unfälle'!$AG:$AG,"&gt;"&amp;T$1,'Daten Unfälle'!$AG:$AG,"&lt;="&amp;U$1,'Daten Unfälle'!$B:$B,$C25)</f>
        <v>0</v>
      </c>
      <c r="V25" s="2">
        <f>COUNTIFS('Daten Unfälle'!$AG:$AG,"&gt;"&amp;U$1,'Daten Unfälle'!$AG:$AG,"&lt;="&amp;V$1,'Daten Unfälle'!$B:$B,$C25)</f>
        <v>0</v>
      </c>
      <c r="W25" s="2">
        <f>COUNTIFS('Daten Unfälle'!$AG:$AG,"&gt;"&amp;V$1,'Daten Unfälle'!$AG:$AG,"&lt;="&amp;W$1,'Daten Unfälle'!$B:$B,$C25)</f>
        <v>1</v>
      </c>
      <c r="X25" s="2">
        <f>COUNTIFS('Daten Unfälle'!$AG:$AG,"&gt;"&amp;W$1,'Daten Unfälle'!$B:$B,$C25)</f>
        <v>4</v>
      </c>
      <c r="Y25" s="274">
        <f>SUM(Tabelle4[[#This Row],[100]:[2000+]])</f>
        <v>95</v>
      </c>
      <c r="Z25" s="274">
        <f>SUM(Tabelle4[[#This Row],[frontal]:[links]])</f>
        <v>94</v>
      </c>
      <c r="AA25" s="2">
        <f>COUNTIFS('Daten Unfälle'!$AI:$AI,AA$1,'Daten Unfälle'!$B:$B,$C25)</f>
        <v>29</v>
      </c>
      <c r="AB25" s="2">
        <f>COUNTIFS('Daten Unfälle'!$AI:$AI,AB$1,'Daten Unfälle'!$B:$B,$C25)</f>
        <v>16</v>
      </c>
      <c r="AC25" s="2">
        <f>COUNTIFS('Daten Unfälle'!$AI:$AI,AC$1,'Daten Unfälle'!$B:$B,$C25)</f>
        <v>20</v>
      </c>
      <c r="AD25" s="2">
        <f>COUNTIFS('Daten Unfälle'!$AI:$AI,AD$1,'Daten Unfälle'!$B:$B,$C25)</f>
        <v>29</v>
      </c>
    </row>
    <row r="26" spans="1:31" s="2" customFormat="1" hidden="1" x14ac:dyDescent="0.25">
      <c r="A26" s="2" t="s">
        <v>21719</v>
      </c>
      <c r="B26" s="2" t="s">
        <v>21720</v>
      </c>
      <c r="C26" s="2" t="s">
        <v>190</v>
      </c>
      <c r="D26" s="2">
        <f>COUNTIFS('Daten Unfälle'!$AG:$AG,"&lt;="&amp;D$1,'Daten Unfälle'!$B:$B,$C26)</f>
        <v>0</v>
      </c>
      <c r="E26" s="2">
        <f>COUNTIFS('Daten Unfälle'!$AG:$AG,"&gt;"&amp;D$1,'Daten Unfälle'!$AG:$AG,"&lt;="&amp;E$1,'Daten Unfälle'!$B:$B,$C26)</f>
        <v>3</v>
      </c>
      <c r="F26" s="2">
        <f>COUNTIFS('Daten Unfälle'!$AG:$AG,"&gt;"&amp;E$1,'Daten Unfälle'!$AG:$AG,"&lt;="&amp;F$1,'Daten Unfälle'!$B:$B,$C26)</f>
        <v>1</v>
      </c>
      <c r="G26" s="2">
        <f>COUNTIFS('Daten Unfälle'!$AG:$AG,"&gt;"&amp;F$1,'Daten Unfälle'!$AG:$AG,"&lt;="&amp;G$1,'Daten Unfälle'!$B:$B,$C26)</f>
        <v>0</v>
      </c>
      <c r="H26" s="2">
        <f>COUNTIFS('Daten Unfälle'!$AG:$AG,"&gt;"&amp;G$1,'Daten Unfälle'!$AG:$AG,"&lt;="&amp;H$1,'Daten Unfälle'!$B:$B,$C26)</f>
        <v>0</v>
      </c>
      <c r="I26" s="2">
        <f>COUNTIFS('Daten Unfälle'!$AG:$AG,"&gt;"&amp;H$1,'Daten Unfälle'!$AG:$AG,"&lt;="&amp;I$1,'Daten Unfälle'!$B:$B,$C26)</f>
        <v>0</v>
      </c>
      <c r="J26" s="2">
        <f>COUNTIFS('Daten Unfälle'!$AG:$AG,"&gt;"&amp;I$1,'Daten Unfälle'!$AG:$AG,"&lt;="&amp;J$1,'Daten Unfälle'!$B:$B,$C26)</f>
        <v>0</v>
      </c>
      <c r="K26" s="2">
        <f>COUNTIFS('Daten Unfälle'!$AG:$AG,"&gt;"&amp;J$1,'Daten Unfälle'!$AG:$AG,"&lt;="&amp;K$1,'Daten Unfälle'!$B:$B,$C26)</f>
        <v>1</v>
      </c>
      <c r="L26" s="2">
        <f>COUNTIFS('Daten Unfälle'!$AG:$AG,"&gt;"&amp;K$1,'Daten Unfälle'!$AG:$AG,"&lt;="&amp;L$1,'Daten Unfälle'!$B:$B,$C26)</f>
        <v>0</v>
      </c>
      <c r="M26" s="2">
        <f>COUNTIFS('Daten Unfälle'!$AG:$AG,"&gt;"&amp;L$1,'Daten Unfälle'!$AG:$AG,"&lt;="&amp;M$1,'Daten Unfälle'!$B:$B,$C26)</f>
        <v>0</v>
      </c>
      <c r="N26" s="2">
        <f>COUNTIFS('Daten Unfälle'!$AG:$AG,"&gt;"&amp;M$1,'Daten Unfälle'!$AG:$AG,"&lt;="&amp;N$1,'Daten Unfälle'!$B:$B,$C26)</f>
        <v>0</v>
      </c>
      <c r="O26" s="2">
        <f>COUNTIFS('Daten Unfälle'!$AG:$AG,"&gt;"&amp;N$1,'Daten Unfälle'!$AG:$AG,"&lt;="&amp;O$1,'Daten Unfälle'!$B:$B,$C26)</f>
        <v>0</v>
      </c>
      <c r="P26" s="2">
        <f>COUNTIFS('Daten Unfälle'!$AG:$AG,"&gt;"&amp;O$1,'Daten Unfälle'!$AG:$AG,"&lt;="&amp;P$1,'Daten Unfälle'!$B:$B,$C26)</f>
        <v>0</v>
      </c>
      <c r="Q26" s="2">
        <f>COUNTIFS('Daten Unfälle'!$AG:$AG,"&gt;"&amp;P$1,'Daten Unfälle'!$AG:$AG,"&lt;="&amp;Q$1,'Daten Unfälle'!$B:$B,$C26)</f>
        <v>1</v>
      </c>
      <c r="R26" s="2">
        <f>COUNTIFS('Daten Unfälle'!$AG:$AG,"&gt;"&amp;Q$1,'Daten Unfälle'!$AG:$AG,"&lt;="&amp;R$1,'Daten Unfälle'!$B:$B,$C26)</f>
        <v>0</v>
      </c>
      <c r="S26" s="2">
        <f>COUNTIFS('Daten Unfälle'!$AG:$AG,"&gt;"&amp;R$1,'Daten Unfälle'!$AG:$AG,"&lt;="&amp;S$1,'Daten Unfälle'!$B:$B,$C26)</f>
        <v>0</v>
      </c>
      <c r="T26" s="2">
        <f>COUNTIFS('Daten Unfälle'!$AG:$AG,"&gt;"&amp;S$1,'Daten Unfälle'!$AG:$AG,"&lt;="&amp;T$1,'Daten Unfälle'!$B:$B,$C26)</f>
        <v>0</v>
      </c>
      <c r="U26" s="2">
        <f>COUNTIFS('Daten Unfälle'!$AG:$AG,"&gt;"&amp;T$1,'Daten Unfälle'!$AG:$AG,"&lt;="&amp;U$1,'Daten Unfälle'!$B:$B,$C26)</f>
        <v>0</v>
      </c>
      <c r="V26" s="2">
        <f>COUNTIFS('Daten Unfälle'!$AG:$AG,"&gt;"&amp;U$1,'Daten Unfälle'!$AG:$AG,"&lt;="&amp;V$1,'Daten Unfälle'!$B:$B,$C26)</f>
        <v>0</v>
      </c>
      <c r="W26" s="2">
        <f>COUNTIFS('Daten Unfälle'!$AG:$AG,"&gt;"&amp;V$1,'Daten Unfälle'!$AG:$AG,"&lt;="&amp;W$1,'Daten Unfälle'!$B:$B,$C26)</f>
        <v>0</v>
      </c>
      <c r="X26" s="2">
        <f>COUNTIFS('Daten Unfälle'!$AG:$AG,"&gt;"&amp;W$1,'Daten Unfälle'!$B:$B,$C26)</f>
        <v>0</v>
      </c>
      <c r="Y26" s="274">
        <f>SUM(Tabelle4[[#This Row],[100]:[2000+]])</f>
        <v>6</v>
      </c>
      <c r="Z26" s="274">
        <f>SUM(Tabelle4[[#This Row],[frontal]:[links]])</f>
        <v>6</v>
      </c>
      <c r="AA26" s="2">
        <f>COUNTIFS('Daten Unfälle'!$AI:$AI,AA$1,'Daten Unfälle'!$B:$B,$C26)</f>
        <v>1</v>
      </c>
      <c r="AB26" s="2">
        <f>COUNTIFS('Daten Unfälle'!$AI:$AI,AB$1,'Daten Unfälle'!$B:$B,$C26)</f>
        <v>3</v>
      </c>
      <c r="AC26" s="2">
        <f>COUNTIFS('Daten Unfälle'!$AI:$AI,AC$1,'Daten Unfälle'!$B:$B,$C26)</f>
        <v>1</v>
      </c>
      <c r="AD26" s="2">
        <f>COUNTIFS('Daten Unfälle'!$AI:$AI,AD$1,'Daten Unfälle'!$B:$B,$C26)</f>
        <v>1</v>
      </c>
    </row>
    <row r="27" spans="1:31" s="2" customFormat="1" hidden="1" x14ac:dyDescent="0.25">
      <c r="A27" s="2" t="s">
        <v>21719</v>
      </c>
      <c r="B27" s="2" t="s">
        <v>21720</v>
      </c>
      <c r="C27" s="2" t="s">
        <v>262</v>
      </c>
      <c r="D27" s="2">
        <f>COUNTIFS('Daten Unfälle'!$AG:$AG,"&lt;="&amp;D$1,'Daten Unfälle'!$B:$B,$C27)</f>
        <v>0</v>
      </c>
      <c r="E27" s="2">
        <f>COUNTIFS('Daten Unfälle'!$AG:$AG,"&gt;"&amp;D$1,'Daten Unfälle'!$AG:$AG,"&lt;="&amp;E$1,'Daten Unfälle'!$B:$B,$C27)</f>
        <v>0</v>
      </c>
      <c r="F27" s="2">
        <f>COUNTIFS('Daten Unfälle'!$AG:$AG,"&gt;"&amp;E$1,'Daten Unfälle'!$AG:$AG,"&lt;="&amp;F$1,'Daten Unfälle'!$B:$B,$C27)</f>
        <v>0</v>
      </c>
      <c r="G27" s="2">
        <f>COUNTIFS('Daten Unfälle'!$AG:$AG,"&gt;"&amp;F$1,'Daten Unfälle'!$AG:$AG,"&lt;="&amp;G$1,'Daten Unfälle'!$B:$B,$C27)</f>
        <v>0</v>
      </c>
      <c r="H27" s="2">
        <f>COUNTIFS('Daten Unfälle'!$AG:$AG,"&gt;"&amp;G$1,'Daten Unfälle'!$AG:$AG,"&lt;="&amp;H$1,'Daten Unfälle'!$B:$B,$C27)</f>
        <v>0</v>
      </c>
      <c r="I27" s="2">
        <f>COUNTIFS('Daten Unfälle'!$AG:$AG,"&gt;"&amp;H$1,'Daten Unfälle'!$AG:$AG,"&lt;="&amp;I$1,'Daten Unfälle'!$B:$B,$C27)</f>
        <v>0</v>
      </c>
      <c r="J27" s="2">
        <f>COUNTIFS('Daten Unfälle'!$AG:$AG,"&gt;"&amp;I$1,'Daten Unfälle'!$AG:$AG,"&lt;="&amp;J$1,'Daten Unfälle'!$B:$B,$C27)</f>
        <v>0</v>
      </c>
      <c r="K27" s="2">
        <f>COUNTIFS('Daten Unfälle'!$AG:$AG,"&gt;"&amp;J$1,'Daten Unfälle'!$AG:$AG,"&lt;="&amp;K$1,'Daten Unfälle'!$B:$B,$C27)</f>
        <v>0</v>
      </c>
      <c r="L27" s="2">
        <f>COUNTIFS('Daten Unfälle'!$AG:$AG,"&gt;"&amp;K$1,'Daten Unfälle'!$AG:$AG,"&lt;="&amp;L$1,'Daten Unfälle'!$B:$B,$C27)</f>
        <v>0</v>
      </c>
      <c r="M27" s="2">
        <f>COUNTIFS('Daten Unfälle'!$AG:$AG,"&gt;"&amp;L$1,'Daten Unfälle'!$AG:$AG,"&lt;="&amp;M$1,'Daten Unfälle'!$B:$B,$C27)</f>
        <v>0</v>
      </c>
      <c r="N27" s="2">
        <f>COUNTIFS('Daten Unfälle'!$AG:$AG,"&gt;"&amp;M$1,'Daten Unfälle'!$AG:$AG,"&lt;="&amp;N$1,'Daten Unfälle'!$B:$B,$C27)</f>
        <v>0</v>
      </c>
      <c r="O27" s="2">
        <f>COUNTIFS('Daten Unfälle'!$AG:$AG,"&gt;"&amp;N$1,'Daten Unfälle'!$AG:$AG,"&lt;="&amp;O$1,'Daten Unfälle'!$B:$B,$C27)</f>
        <v>0</v>
      </c>
      <c r="P27" s="2">
        <f>COUNTIFS('Daten Unfälle'!$AG:$AG,"&gt;"&amp;O$1,'Daten Unfälle'!$AG:$AG,"&lt;="&amp;P$1,'Daten Unfälle'!$B:$B,$C27)</f>
        <v>0</v>
      </c>
      <c r="Q27" s="2">
        <f>COUNTIFS('Daten Unfälle'!$AG:$AG,"&gt;"&amp;P$1,'Daten Unfälle'!$AG:$AG,"&lt;="&amp;Q$1,'Daten Unfälle'!$B:$B,$C27)</f>
        <v>0</v>
      </c>
      <c r="R27" s="2">
        <f>COUNTIFS('Daten Unfälle'!$AG:$AG,"&gt;"&amp;Q$1,'Daten Unfälle'!$AG:$AG,"&lt;="&amp;R$1,'Daten Unfälle'!$B:$B,$C27)</f>
        <v>0</v>
      </c>
      <c r="S27" s="2">
        <f>COUNTIFS('Daten Unfälle'!$AG:$AG,"&gt;"&amp;R$1,'Daten Unfälle'!$AG:$AG,"&lt;="&amp;S$1,'Daten Unfälle'!$B:$B,$C27)</f>
        <v>0</v>
      </c>
      <c r="T27" s="2">
        <f>COUNTIFS('Daten Unfälle'!$AG:$AG,"&gt;"&amp;S$1,'Daten Unfälle'!$AG:$AG,"&lt;="&amp;T$1,'Daten Unfälle'!$B:$B,$C27)</f>
        <v>0</v>
      </c>
      <c r="U27" s="2">
        <f>COUNTIFS('Daten Unfälle'!$AG:$AG,"&gt;"&amp;T$1,'Daten Unfälle'!$AG:$AG,"&lt;="&amp;U$1,'Daten Unfälle'!$B:$B,$C27)</f>
        <v>0</v>
      </c>
      <c r="V27" s="2">
        <f>COUNTIFS('Daten Unfälle'!$AG:$AG,"&gt;"&amp;U$1,'Daten Unfälle'!$AG:$AG,"&lt;="&amp;V$1,'Daten Unfälle'!$B:$B,$C27)</f>
        <v>0</v>
      </c>
      <c r="W27" s="2">
        <f>COUNTIFS('Daten Unfälle'!$AG:$AG,"&gt;"&amp;V$1,'Daten Unfälle'!$AG:$AG,"&lt;="&amp;W$1,'Daten Unfälle'!$B:$B,$C27)</f>
        <v>0</v>
      </c>
      <c r="X27" s="2">
        <f>COUNTIFS('Daten Unfälle'!$AG:$AG,"&gt;"&amp;W$1,'Daten Unfälle'!$B:$B,$C27)</f>
        <v>0</v>
      </c>
      <c r="Y27" s="274">
        <f>SUM(Tabelle4[[#This Row],[100]:[2000+]])</f>
        <v>0</v>
      </c>
      <c r="Z27" s="274">
        <f>SUM(Tabelle4[[#This Row],[frontal]:[links]])</f>
        <v>0</v>
      </c>
      <c r="AA27" s="2">
        <f>COUNTIFS('Daten Unfälle'!$AI:$AI,AA$1,'Daten Unfälle'!$B:$B,$C27)</f>
        <v>0</v>
      </c>
      <c r="AB27" s="2">
        <f>COUNTIFS('Daten Unfälle'!$AI:$AI,AB$1,'Daten Unfälle'!$B:$B,$C27)</f>
        <v>0</v>
      </c>
      <c r="AC27" s="2">
        <f>COUNTIFS('Daten Unfälle'!$AI:$AI,AC$1,'Daten Unfälle'!$B:$B,$C27)</f>
        <v>0</v>
      </c>
      <c r="AD27" s="2">
        <f>COUNTIFS('Daten Unfälle'!$AI:$AI,AD$1,'Daten Unfälle'!$B:$B,$C27)</f>
        <v>0</v>
      </c>
    </row>
    <row r="28" spans="1:31" s="2" customFormat="1" hidden="1" x14ac:dyDescent="0.25">
      <c r="A28" s="2" t="s">
        <v>21719</v>
      </c>
      <c r="B28" s="2" t="s">
        <v>21720</v>
      </c>
      <c r="C28" s="2" t="s">
        <v>211</v>
      </c>
      <c r="D28" s="2">
        <f>COUNTIFS('Daten Unfälle'!$AG:$AG,"&lt;="&amp;D$1,'Daten Unfälle'!$B:$B,$C28)</f>
        <v>39</v>
      </c>
      <c r="E28" s="2">
        <f>COUNTIFS('Daten Unfälle'!$AG:$AG,"&gt;"&amp;D$1,'Daten Unfälle'!$AG:$AG,"&lt;="&amp;E$1,'Daten Unfälle'!$B:$B,$C28)</f>
        <v>60</v>
      </c>
      <c r="F28" s="2">
        <f>COUNTIFS('Daten Unfälle'!$AG:$AG,"&gt;"&amp;E$1,'Daten Unfälle'!$AG:$AG,"&lt;="&amp;F$1,'Daten Unfälle'!$B:$B,$C28)</f>
        <v>52</v>
      </c>
      <c r="G28" s="2">
        <f>COUNTIFS('Daten Unfälle'!$AG:$AG,"&gt;"&amp;F$1,'Daten Unfälle'!$AG:$AG,"&lt;="&amp;G$1,'Daten Unfälle'!$B:$B,$C28)</f>
        <v>44</v>
      </c>
      <c r="H28" s="2">
        <f>COUNTIFS('Daten Unfälle'!$AG:$AG,"&gt;"&amp;G$1,'Daten Unfälle'!$AG:$AG,"&lt;="&amp;H$1,'Daten Unfälle'!$B:$B,$C28)</f>
        <v>27</v>
      </c>
      <c r="I28" s="2">
        <f>COUNTIFS('Daten Unfälle'!$AG:$AG,"&gt;"&amp;H$1,'Daten Unfälle'!$AG:$AG,"&lt;="&amp;I$1,'Daten Unfälle'!$B:$B,$C28)</f>
        <v>35</v>
      </c>
      <c r="J28" s="2">
        <f>COUNTIFS('Daten Unfälle'!$AG:$AG,"&gt;"&amp;I$1,'Daten Unfälle'!$AG:$AG,"&lt;="&amp;J$1,'Daten Unfälle'!$B:$B,$C28)</f>
        <v>18</v>
      </c>
      <c r="K28" s="2">
        <f>COUNTIFS('Daten Unfälle'!$AG:$AG,"&gt;"&amp;J$1,'Daten Unfälle'!$AG:$AG,"&lt;="&amp;K$1,'Daten Unfälle'!$B:$B,$C28)</f>
        <v>21</v>
      </c>
      <c r="L28" s="2">
        <f>COUNTIFS('Daten Unfälle'!$AG:$AG,"&gt;"&amp;K$1,'Daten Unfälle'!$AG:$AG,"&lt;="&amp;L$1,'Daten Unfälle'!$B:$B,$C28)</f>
        <v>19</v>
      </c>
      <c r="M28" s="2">
        <f>COUNTIFS('Daten Unfälle'!$AG:$AG,"&gt;"&amp;L$1,'Daten Unfälle'!$AG:$AG,"&lt;="&amp;M$1,'Daten Unfälle'!$B:$B,$C28)</f>
        <v>16</v>
      </c>
      <c r="N28" s="2">
        <f>COUNTIFS('Daten Unfälle'!$AG:$AG,"&gt;"&amp;M$1,'Daten Unfälle'!$AG:$AG,"&lt;="&amp;N$1,'Daten Unfälle'!$B:$B,$C28)</f>
        <v>9</v>
      </c>
      <c r="O28" s="2">
        <f>COUNTIFS('Daten Unfälle'!$AG:$AG,"&gt;"&amp;N$1,'Daten Unfälle'!$AG:$AG,"&lt;="&amp;O$1,'Daten Unfälle'!$B:$B,$C28)</f>
        <v>10</v>
      </c>
      <c r="P28" s="2">
        <f>COUNTIFS('Daten Unfälle'!$AG:$AG,"&gt;"&amp;O$1,'Daten Unfälle'!$AG:$AG,"&lt;="&amp;P$1,'Daten Unfälle'!$B:$B,$C28)</f>
        <v>5</v>
      </c>
      <c r="Q28" s="2">
        <f>COUNTIFS('Daten Unfälle'!$AG:$AG,"&gt;"&amp;P$1,'Daten Unfälle'!$AG:$AG,"&lt;="&amp;Q$1,'Daten Unfälle'!$B:$B,$C28)</f>
        <v>9</v>
      </c>
      <c r="R28" s="2">
        <f>COUNTIFS('Daten Unfälle'!$AG:$AG,"&gt;"&amp;Q$1,'Daten Unfälle'!$AG:$AG,"&lt;="&amp;R$1,'Daten Unfälle'!$B:$B,$C28)</f>
        <v>5</v>
      </c>
      <c r="S28" s="2">
        <f>COUNTIFS('Daten Unfälle'!$AG:$AG,"&gt;"&amp;R$1,'Daten Unfälle'!$AG:$AG,"&lt;="&amp;S$1,'Daten Unfälle'!$B:$B,$C28)</f>
        <v>2</v>
      </c>
      <c r="T28" s="2">
        <f>COUNTIFS('Daten Unfälle'!$AG:$AG,"&gt;"&amp;S$1,'Daten Unfälle'!$AG:$AG,"&lt;="&amp;T$1,'Daten Unfälle'!$B:$B,$C28)</f>
        <v>5</v>
      </c>
      <c r="U28" s="2">
        <f>COUNTIFS('Daten Unfälle'!$AG:$AG,"&gt;"&amp;T$1,'Daten Unfälle'!$AG:$AG,"&lt;="&amp;U$1,'Daten Unfälle'!$B:$B,$C28)</f>
        <v>2</v>
      </c>
      <c r="V28" s="2">
        <f>COUNTIFS('Daten Unfälle'!$AG:$AG,"&gt;"&amp;U$1,'Daten Unfälle'!$AG:$AG,"&lt;="&amp;V$1,'Daten Unfälle'!$B:$B,$C28)</f>
        <v>3</v>
      </c>
      <c r="W28" s="2">
        <f>COUNTIFS('Daten Unfälle'!$AG:$AG,"&gt;"&amp;V$1,'Daten Unfälle'!$AG:$AG,"&lt;="&amp;W$1,'Daten Unfälle'!$B:$B,$C28)</f>
        <v>4</v>
      </c>
      <c r="X28" s="2">
        <f>COUNTIFS('Daten Unfälle'!$AG:$AG,"&gt;"&amp;W$1,'Daten Unfälle'!$B:$B,$C28)</f>
        <v>14</v>
      </c>
      <c r="Y28" s="274">
        <f>SUM(Tabelle4[[#This Row],[100]:[2000+]])</f>
        <v>399</v>
      </c>
      <c r="Z28" s="274">
        <f>SUM(Tabelle4[[#This Row],[frontal]:[links]])</f>
        <v>393</v>
      </c>
      <c r="AA28" s="2">
        <f>COUNTIFS('Daten Unfälle'!$AI:$AI,AA$1,'Daten Unfälle'!$B:$B,$C28)</f>
        <v>163</v>
      </c>
      <c r="AB28" s="2">
        <f>COUNTIFS('Daten Unfälle'!$AI:$AI,AB$1,'Daten Unfälle'!$B:$B,$C28)</f>
        <v>56</v>
      </c>
      <c r="AC28" s="2">
        <f>COUNTIFS('Daten Unfälle'!$AI:$AI,AC$1,'Daten Unfälle'!$B:$B,$C28)</f>
        <v>92</v>
      </c>
      <c r="AD28" s="2">
        <f>COUNTIFS('Daten Unfälle'!$AI:$AI,AD$1,'Daten Unfälle'!$B:$B,$C28)</f>
        <v>82</v>
      </c>
    </row>
    <row r="29" spans="1:31" s="2" customFormat="1" hidden="1" x14ac:dyDescent="0.25">
      <c r="A29" s="2" t="s">
        <v>21719</v>
      </c>
      <c r="B29" s="2" t="s">
        <v>21720</v>
      </c>
      <c r="C29" s="2" t="s">
        <v>21534</v>
      </c>
      <c r="D29" s="2">
        <f>COUNTIFS('Daten Unfälle'!$AG:$AG,"&lt;="&amp;D$1)</f>
        <v>66</v>
      </c>
      <c r="E29" s="2">
        <f>COUNTIFS('Daten Unfälle'!$AG:$AG,"&gt;"&amp;D$1,'Daten Unfälle'!$AG:$AG,"&lt;="&amp;E$1)</f>
        <v>82</v>
      </c>
      <c r="F29" s="2">
        <f>COUNTIFS('Daten Unfälle'!$AG:$AG,"&gt;"&amp;E$1,'Daten Unfälle'!$AG:$AG,"&lt;="&amp;F$1)</f>
        <v>77</v>
      </c>
      <c r="G29" s="2">
        <f>COUNTIFS('Daten Unfälle'!$AG:$AG,"&gt;"&amp;F$1,'Daten Unfälle'!$AG:$AG,"&lt;="&amp;G$1)</f>
        <v>63</v>
      </c>
      <c r="H29" s="2">
        <f>COUNTIFS('Daten Unfälle'!$AG:$AG,"&gt;"&amp;G$1,'Daten Unfälle'!$AG:$AG,"&lt;="&amp;H$1)</f>
        <v>40</v>
      </c>
      <c r="I29" s="2">
        <f>COUNTIFS('Daten Unfälle'!$AG:$AG,"&gt;"&amp;H$1,'Daten Unfälle'!$AG:$AG,"&lt;="&amp;I$1)</f>
        <v>50</v>
      </c>
      <c r="J29" s="2">
        <f>COUNTIFS('Daten Unfälle'!$AG:$AG,"&gt;"&amp;I$1,'Daten Unfälle'!$AG:$AG,"&lt;="&amp;J$1)</f>
        <v>35</v>
      </c>
      <c r="K29" s="2">
        <f>COUNTIFS('Daten Unfälle'!$AG:$AG,"&gt;"&amp;J$1,'Daten Unfälle'!$AG:$AG,"&lt;="&amp;K$1)</f>
        <v>28</v>
      </c>
      <c r="L29" s="2">
        <f>COUNTIFS('Daten Unfälle'!$AG:$AG,"&gt;"&amp;K$1,'Daten Unfälle'!$AG:$AG,"&lt;="&amp;L$1)</f>
        <v>24</v>
      </c>
      <c r="M29" s="2">
        <f>COUNTIFS('Daten Unfälle'!$AG:$AG,"&gt;"&amp;L$1,'Daten Unfälle'!$AG:$AG,"&lt;="&amp;M$1)</f>
        <v>18</v>
      </c>
      <c r="N29" s="2">
        <f>COUNTIFS('Daten Unfälle'!$AG:$AG,"&gt;"&amp;M$1,'Daten Unfälle'!$AG:$AG,"&lt;="&amp;N$1)</f>
        <v>10</v>
      </c>
      <c r="O29" s="2">
        <f>COUNTIFS('Daten Unfälle'!$AG:$AG,"&gt;"&amp;N$1,'Daten Unfälle'!$AG:$AG,"&lt;="&amp;O$1)</f>
        <v>12</v>
      </c>
      <c r="P29" s="2">
        <f>COUNTIFS('Daten Unfälle'!$AG:$AG,"&gt;"&amp;O$1,'Daten Unfälle'!$AG:$AG,"&lt;="&amp;P$1)</f>
        <v>9</v>
      </c>
      <c r="Q29" s="2">
        <f>COUNTIFS('Daten Unfälle'!$AG:$AG,"&gt;"&amp;P$1,'Daten Unfälle'!$AG:$AG,"&lt;="&amp;Q$1)</f>
        <v>18</v>
      </c>
      <c r="R29" s="2">
        <f>COUNTIFS('Daten Unfälle'!$AG:$AG,"&gt;"&amp;Q$1,'Daten Unfälle'!$AG:$AG,"&lt;="&amp;R$1)</f>
        <v>8</v>
      </c>
      <c r="S29" s="2">
        <f>COUNTIFS('Daten Unfälle'!$AG:$AG,"&gt;"&amp;R$1,'Daten Unfälle'!$AG:$AG,"&lt;="&amp;S$1)</f>
        <v>5</v>
      </c>
      <c r="T29" s="2">
        <f>COUNTIFS('Daten Unfälle'!$AG:$AG,"&gt;"&amp;S$1,'Daten Unfälle'!$AG:$AG,"&lt;="&amp;T$1)</f>
        <v>7</v>
      </c>
      <c r="U29" s="2">
        <f>COUNTIFS('Daten Unfälle'!$AG:$AG,"&gt;"&amp;T$1,'Daten Unfälle'!$AG:$AG,"&lt;="&amp;U$1)</f>
        <v>2</v>
      </c>
      <c r="V29" s="2">
        <f>COUNTIFS('Daten Unfälle'!$AG:$AG,"&gt;"&amp;U$1,'Daten Unfälle'!$AG:$AG,"&lt;="&amp;V$1)</f>
        <v>6</v>
      </c>
      <c r="W29" s="2">
        <f>COUNTIFS('Daten Unfälle'!$AG:$AG,"&gt;"&amp;V$1,'Daten Unfälle'!$AG:$AG,"&lt;="&amp;W$1)</f>
        <v>6</v>
      </c>
      <c r="X29" s="2">
        <f>COUNTIFS('Daten Unfälle'!$AG:$AG,"&gt;"&amp;W$1)</f>
        <v>20</v>
      </c>
      <c r="Y29" s="274">
        <f>SUM(Tabelle4[[#This Row],[100]:[2000+]])</f>
        <v>586</v>
      </c>
      <c r="Z29" s="274">
        <f>SUM(Tabelle4[[#This Row],[frontal]:[links]])</f>
        <v>579</v>
      </c>
      <c r="AA29" s="2">
        <f>COUNTIFS('Daten Unfälle'!$AI:$AI,AA$1)</f>
        <v>231</v>
      </c>
      <c r="AB29" s="2">
        <f>COUNTIFS('Daten Unfälle'!$AI:$AI,AB$1)</f>
        <v>84</v>
      </c>
      <c r="AC29" s="2">
        <f>COUNTIFS('Daten Unfälle'!$AI:$AI,AC$1)</f>
        <v>126</v>
      </c>
      <c r="AD29" s="2">
        <f>COUNTIFS('Daten Unfälle'!$AI:$AI,AD$1)</f>
        <v>138</v>
      </c>
    </row>
    <row r="30" spans="1:31" hidden="1" x14ac:dyDescent="0.25">
      <c r="A30" s="2" t="s">
        <v>21721</v>
      </c>
      <c r="B30" s="2" t="s">
        <v>21507</v>
      </c>
      <c r="C30" s="2" t="s">
        <v>135</v>
      </c>
      <c r="D30" s="2">
        <f>COUNTIFS('Daten Unfälle'!$AJ:$AJ,"&lt;="&amp;D$1,'Daten Unfälle'!$B:$B,$C30)</f>
        <v>45</v>
      </c>
      <c r="E30" s="2">
        <f>COUNTIFS('Daten Unfälle'!$AJ:$AJ,"&gt;"&amp;D$1,'Daten Unfälle'!$AJ:$AJ,"&lt;="&amp;E$1,'Daten Unfälle'!$B:$B,$C30)</f>
        <v>47</v>
      </c>
      <c r="F30" s="2">
        <f>COUNTIFS('Daten Unfälle'!$AJ:$AJ,"&gt;"&amp;E$1,'Daten Unfälle'!$AJ:$AJ,"&lt;="&amp;F$1,'Daten Unfälle'!$B:$B,$C30)</f>
        <v>43</v>
      </c>
      <c r="G30" s="2">
        <f>COUNTIFS('Daten Unfälle'!$AJ:$AJ,"&gt;"&amp;F$1,'Daten Unfälle'!$AJ:$AJ,"&lt;="&amp;G$1,'Daten Unfälle'!$B:$B,$C30)</f>
        <v>35</v>
      </c>
      <c r="H30" s="2">
        <f>COUNTIFS('Daten Unfälle'!$AJ:$AJ,"&gt;"&amp;G$1,'Daten Unfälle'!$AJ:$AJ,"&lt;="&amp;H$1,'Daten Unfälle'!$B:$B,$C30)</f>
        <v>21</v>
      </c>
      <c r="I30" s="2">
        <f>COUNTIFS('Daten Unfälle'!$AJ:$AJ,"&gt;"&amp;H$1,'Daten Unfälle'!$AJ:$AJ,"&lt;="&amp;I$1,'Daten Unfälle'!$B:$B,$C30)</f>
        <v>18</v>
      </c>
      <c r="J30" s="2">
        <f>COUNTIFS('Daten Unfälle'!$AJ:$AJ,"&gt;"&amp;I$1,'Daten Unfälle'!$AJ:$AJ,"&lt;="&amp;J$1,'Daten Unfälle'!$B:$B,$C30)</f>
        <v>10</v>
      </c>
      <c r="K30" s="2">
        <f>COUNTIFS('Daten Unfälle'!$AJ:$AJ,"&gt;"&amp;J$1,'Daten Unfälle'!$AJ:$AJ,"&lt;="&amp;K$1,'Daten Unfälle'!$B:$B,$C30)</f>
        <v>10</v>
      </c>
      <c r="L30" s="2">
        <f>COUNTIFS('Daten Unfälle'!$AJ:$AJ,"&gt;"&amp;K$1,'Daten Unfälle'!$AJ:$AJ,"&lt;="&amp;L$1,'Daten Unfälle'!$B:$B,$C30)</f>
        <v>7</v>
      </c>
      <c r="M30" s="2">
        <f>COUNTIFS('Daten Unfälle'!$AJ:$AJ,"&gt;"&amp;L$1,'Daten Unfälle'!$AJ:$AJ,"&lt;="&amp;M$1,'Daten Unfälle'!$B:$B,$C30)</f>
        <v>8</v>
      </c>
      <c r="N30" s="2">
        <f>COUNTIFS('Daten Unfälle'!$AJ:$AJ,"&gt;"&amp;M$1,'Daten Unfälle'!$AJ:$AJ,"&lt;="&amp;N$1,'Daten Unfälle'!$B:$B,$C30)</f>
        <v>3</v>
      </c>
      <c r="O30" s="2">
        <f>COUNTIFS('Daten Unfälle'!$AJ:$AJ,"&gt;"&amp;N$1,'Daten Unfälle'!$AJ:$AJ,"&lt;="&amp;O$1,'Daten Unfälle'!$B:$B,$C30)</f>
        <v>3</v>
      </c>
      <c r="P30" s="2">
        <f>COUNTIFS('Daten Unfälle'!$AJ:$AJ,"&gt;"&amp;O$1,'Daten Unfälle'!$AJ:$AJ,"&lt;="&amp;P$1,'Daten Unfälle'!$B:$B,$C30)</f>
        <v>4</v>
      </c>
      <c r="Q30" s="2">
        <f>COUNTIFS('Daten Unfälle'!$AJ:$AJ,"&gt;"&amp;P$1,'Daten Unfälle'!$AJ:$AJ,"&lt;="&amp;Q$1,'Daten Unfälle'!$B:$B,$C30)</f>
        <v>4</v>
      </c>
      <c r="R30" s="2">
        <f>COUNTIFS('Daten Unfälle'!$AJ:$AJ,"&gt;"&amp;Q$1,'Daten Unfälle'!$AJ:$AJ,"&lt;="&amp;R$1,'Daten Unfälle'!$B:$B,$C30)</f>
        <v>3</v>
      </c>
      <c r="S30" s="2">
        <f>COUNTIFS('Daten Unfälle'!$AJ:$AJ,"&gt;"&amp;R$1,'Daten Unfälle'!$AJ:$AJ,"&lt;="&amp;S$1,'Daten Unfälle'!$B:$B,$C30)</f>
        <v>2</v>
      </c>
      <c r="T30" s="2">
        <f>COUNTIFS('Daten Unfälle'!$AJ:$AJ,"&gt;"&amp;S$1,'Daten Unfälle'!$AJ:$AJ,"&lt;="&amp;T$1,'Daten Unfälle'!$B:$B,$C30)</f>
        <v>0</v>
      </c>
      <c r="U30" s="2">
        <f>COUNTIFS('Daten Unfälle'!$AJ:$AJ,"&gt;"&amp;T$1,'Daten Unfälle'!$AJ:$AJ,"&lt;="&amp;U$1,'Daten Unfälle'!$B:$B,$C30)</f>
        <v>2</v>
      </c>
      <c r="V30" s="2">
        <f>COUNTIFS('Daten Unfälle'!$AJ:$AJ,"&gt;"&amp;U$1,'Daten Unfälle'!$AJ:$AJ,"&lt;="&amp;V$1,'Daten Unfälle'!$B:$B,$C30)</f>
        <v>4</v>
      </c>
      <c r="W30" s="2">
        <f>COUNTIFS('Daten Unfälle'!$AJ:$AJ,"&gt;"&amp;V$1,'Daten Unfälle'!$AJ:$AJ,"&lt;="&amp;W$1,'Daten Unfälle'!$B:$B,$C30)</f>
        <v>1</v>
      </c>
      <c r="X30" s="2">
        <f>COUNTIFS('Daten Unfälle'!$AJ:$AJ,"&gt;"&amp;W$1,'Daten Unfälle'!$B:$B,$C30)</f>
        <v>3</v>
      </c>
      <c r="Y30" s="2">
        <f>SUM(Tabelle4[[#This Row],[100]:[2000+]])</f>
        <v>273</v>
      </c>
      <c r="Z30" s="2">
        <f>SUM(Tabelle4[[#This Row],[frontal]:[links]])</f>
        <v>271</v>
      </c>
      <c r="AA30" s="2">
        <f>COUNTIFS('Daten Unfälle'!$AL:$AL,AA$1,'Daten Unfälle'!$B:$B,$C30)</f>
        <v>120</v>
      </c>
      <c r="AB30" s="2">
        <f>COUNTIFS('Daten Unfälle'!$AL:$AL,AB$1,'Daten Unfälle'!$B:$B,$C30)</f>
        <v>45</v>
      </c>
      <c r="AC30" s="2">
        <f>COUNTIFS('Daten Unfälle'!$AL:$AL,AC$1,'Daten Unfälle'!$B:$B,$C30)</f>
        <v>33</v>
      </c>
      <c r="AD30" s="2">
        <f>COUNTIFS('Daten Unfälle'!$AL:$AL,AD$1,'Daten Unfälle'!$B:$B,$C30)</f>
        <v>73</v>
      </c>
      <c r="AE30" s="2"/>
    </row>
    <row r="31" spans="1:31" hidden="1" x14ac:dyDescent="0.25">
      <c r="A31" s="2" t="s">
        <v>21721</v>
      </c>
      <c r="B31" s="2" t="s">
        <v>21507</v>
      </c>
      <c r="C31" s="2" t="s">
        <v>69</v>
      </c>
      <c r="D31" s="2">
        <f>COUNTIFS('Daten Unfälle'!$AJ:$AJ,"&lt;="&amp;D$1,'Daten Unfälle'!$B:$B,$C31)</f>
        <v>36</v>
      </c>
      <c r="E31" s="2">
        <f>COUNTIFS('Daten Unfälle'!$AJ:$AJ,"&gt;"&amp;D$1,'Daten Unfälle'!$AJ:$AJ,"&lt;="&amp;E$1,'Daten Unfälle'!$B:$B,$C31)</f>
        <v>41</v>
      </c>
      <c r="F31" s="2">
        <f>COUNTIFS('Daten Unfälle'!$AJ:$AJ,"&gt;"&amp;E$1,'Daten Unfälle'!$AJ:$AJ,"&lt;="&amp;F$1,'Daten Unfälle'!$B:$B,$C31)</f>
        <v>36</v>
      </c>
      <c r="G31" s="2">
        <f>COUNTIFS('Daten Unfälle'!$AJ:$AJ,"&gt;"&amp;F$1,'Daten Unfälle'!$AJ:$AJ,"&lt;="&amp;G$1,'Daten Unfälle'!$B:$B,$C31)</f>
        <v>26</v>
      </c>
      <c r="H31" s="2">
        <f>COUNTIFS('Daten Unfälle'!$AJ:$AJ,"&gt;"&amp;G$1,'Daten Unfälle'!$AJ:$AJ,"&lt;="&amp;H$1,'Daten Unfälle'!$B:$B,$C31)</f>
        <v>26</v>
      </c>
      <c r="I31" s="2">
        <f>COUNTIFS('Daten Unfälle'!$AJ:$AJ,"&gt;"&amp;H$1,'Daten Unfälle'!$AJ:$AJ,"&lt;="&amp;I$1,'Daten Unfälle'!$B:$B,$C31)</f>
        <v>17</v>
      </c>
      <c r="J31" s="2">
        <f>COUNTIFS('Daten Unfälle'!$AJ:$AJ,"&gt;"&amp;I$1,'Daten Unfälle'!$AJ:$AJ,"&lt;="&amp;J$1,'Daten Unfälle'!$B:$B,$C31)</f>
        <v>23</v>
      </c>
      <c r="K31" s="2">
        <f>COUNTIFS('Daten Unfälle'!$AJ:$AJ,"&gt;"&amp;J$1,'Daten Unfälle'!$AJ:$AJ,"&lt;="&amp;K$1,'Daten Unfälle'!$B:$B,$C31)</f>
        <v>11</v>
      </c>
      <c r="L31" s="2">
        <f>COUNTIFS('Daten Unfälle'!$AJ:$AJ,"&gt;"&amp;K$1,'Daten Unfälle'!$AJ:$AJ,"&lt;="&amp;L$1,'Daten Unfälle'!$B:$B,$C31)</f>
        <v>7</v>
      </c>
      <c r="M31" s="2">
        <f>COUNTIFS('Daten Unfälle'!$AJ:$AJ,"&gt;"&amp;L$1,'Daten Unfälle'!$AJ:$AJ,"&lt;="&amp;M$1,'Daten Unfälle'!$B:$B,$C31)</f>
        <v>10</v>
      </c>
      <c r="N31" s="2">
        <f>COUNTIFS('Daten Unfälle'!$AJ:$AJ,"&gt;"&amp;M$1,'Daten Unfälle'!$AJ:$AJ,"&lt;="&amp;N$1,'Daten Unfälle'!$B:$B,$C31)</f>
        <v>5</v>
      </c>
      <c r="O31" s="2">
        <f>COUNTIFS('Daten Unfälle'!$AJ:$AJ,"&gt;"&amp;N$1,'Daten Unfälle'!$AJ:$AJ,"&lt;="&amp;O$1,'Daten Unfälle'!$B:$B,$C31)</f>
        <v>5</v>
      </c>
      <c r="P31" s="2">
        <f>COUNTIFS('Daten Unfälle'!$AJ:$AJ,"&gt;"&amp;O$1,'Daten Unfälle'!$AJ:$AJ,"&lt;="&amp;P$1,'Daten Unfälle'!$B:$B,$C31)</f>
        <v>4</v>
      </c>
      <c r="Q31" s="2">
        <f>COUNTIFS('Daten Unfälle'!$AJ:$AJ,"&gt;"&amp;P$1,'Daten Unfälle'!$AJ:$AJ,"&lt;="&amp;Q$1,'Daten Unfälle'!$B:$B,$C31)</f>
        <v>4</v>
      </c>
      <c r="R31" s="2">
        <f>COUNTIFS('Daten Unfälle'!$AJ:$AJ,"&gt;"&amp;Q$1,'Daten Unfälle'!$AJ:$AJ,"&lt;="&amp;R$1,'Daten Unfälle'!$B:$B,$C31)</f>
        <v>2</v>
      </c>
      <c r="S31" s="2">
        <f>COUNTIFS('Daten Unfälle'!$AJ:$AJ,"&gt;"&amp;R$1,'Daten Unfälle'!$AJ:$AJ,"&lt;="&amp;S$1,'Daten Unfälle'!$B:$B,$C31)</f>
        <v>5</v>
      </c>
      <c r="T31" s="2">
        <f>COUNTIFS('Daten Unfälle'!$AJ:$AJ,"&gt;"&amp;S$1,'Daten Unfälle'!$AJ:$AJ,"&lt;="&amp;T$1,'Daten Unfälle'!$B:$B,$C31)</f>
        <v>2</v>
      </c>
      <c r="U31" s="2">
        <f>COUNTIFS('Daten Unfälle'!$AJ:$AJ,"&gt;"&amp;T$1,'Daten Unfälle'!$AJ:$AJ,"&lt;="&amp;U$1,'Daten Unfälle'!$B:$B,$C31)</f>
        <v>0</v>
      </c>
      <c r="V31" s="2">
        <f>COUNTIFS('Daten Unfälle'!$AJ:$AJ,"&gt;"&amp;U$1,'Daten Unfälle'!$AJ:$AJ,"&lt;="&amp;V$1,'Daten Unfälle'!$B:$B,$C31)</f>
        <v>1</v>
      </c>
      <c r="W31" s="2">
        <f>COUNTIFS('Daten Unfälle'!$AJ:$AJ,"&gt;"&amp;V$1,'Daten Unfälle'!$AJ:$AJ,"&lt;="&amp;W$1,'Daten Unfälle'!$B:$B,$C31)</f>
        <v>0</v>
      </c>
      <c r="X31" s="2">
        <f>COUNTIFS('Daten Unfälle'!$AJ:$AJ,"&gt;"&amp;W$1,'Daten Unfälle'!$B:$B,$C31)</f>
        <v>6</v>
      </c>
      <c r="Y31" s="2">
        <f>SUM(Tabelle4[[#This Row],[100]:[2000+]])</f>
        <v>267</v>
      </c>
      <c r="Z31" s="2">
        <f>SUM(Tabelle4[[#This Row],[frontal]:[links]])</f>
        <v>265</v>
      </c>
      <c r="AA31" s="2">
        <f>COUNTIFS('Daten Unfälle'!$AL:$AL,AA$1,'Daten Unfälle'!$B:$B,$C31)</f>
        <v>113</v>
      </c>
      <c r="AB31" s="2">
        <f>COUNTIFS('Daten Unfälle'!$AL:$AL,AB$1,'Daten Unfälle'!$B:$B,$C31)</f>
        <v>41</v>
      </c>
      <c r="AC31" s="2">
        <f>COUNTIFS('Daten Unfälle'!$AL:$AL,AC$1,'Daten Unfälle'!$B:$B,$C31)</f>
        <v>57</v>
      </c>
      <c r="AD31" s="2">
        <f>COUNTIFS('Daten Unfälle'!$AL:$AL,AD$1,'Daten Unfälle'!$B:$B,$C31)</f>
        <v>54</v>
      </c>
      <c r="AE31" s="2"/>
    </row>
    <row r="32" spans="1:31" x14ac:dyDescent="0.25">
      <c r="A32" s="2" t="s">
        <v>21721</v>
      </c>
      <c r="B32" s="2" t="s">
        <v>21507</v>
      </c>
      <c r="C32" s="2" t="s">
        <v>87</v>
      </c>
      <c r="D32" s="2">
        <f>COUNTIFS('Daten Unfälle'!$AJ:$AJ,"&lt;="&amp;D$1,'Daten Unfälle'!$B:$B,$C32)</f>
        <v>59</v>
      </c>
      <c r="E32" s="2">
        <f>COUNTIFS('Daten Unfälle'!$AJ:$AJ,"&gt;"&amp;D$1,'Daten Unfälle'!$AJ:$AJ,"&lt;="&amp;E$1,'Daten Unfälle'!$B:$B,$C32)</f>
        <v>77</v>
      </c>
      <c r="F32" s="2">
        <f>COUNTIFS('Daten Unfälle'!$AJ:$AJ,"&gt;"&amp;E$1,'Daten Unfälle'!$AJ:$AJ,"&lt;="&amp;F$1,'Daten Unfälle'!$B:$B,$C32)</f>
        <v>79</v>
      </c>
      <c r="G32" s="2">
        <f>COUNTIFS('Daten Unfälle'!$AJ:$AJ,"&gt;"&amp;F$1,'Daten Unfälle'!$AJ:$AJ,"&lt;="&amp;G$1,'Daten Unfälle'!$B:$B,$C32)</f>
        <v>52</v>
      </c>
      <c r="H32" s="2">
        <f>COUNTIFS('Daten Unfälle'!$AJ:$AJ,"&gt;"&amp;G$1,'Daten Unfälle'!$AJ:$AJ,"&lt;="&amp;H$1,'Daten Unfälle'!$B:$B,$C32)</f>
        <v>56</v>
      </c>
      <c r="I32" s="2">
        <f>COUNTIFS('Daten Unfälle'!$AJ:$AJ,"&gt;"&amp;H$1,'Daten Unfälle'!$AJ:$AJ,"&lt;="&amp;I$1,'Daten Unfälle'!$B:$B,$C32)</f>
        <v>41</v>
      </c>
      <c r="J32" s="2">
        <f>COUNTIFS('Daten Unfälle'!$AJ:$AJ,"&gt;"&amp;I$1,'Daten Unfälle'!$AJ:$AJ,"&lt;="&amp;J$1,'Daten Unfälle'!$B:$B,$C32)</f>
        <v>35</v>
      </c>
      <c r="K32" s="2">
        <f>COUNTIFS('Daten Unfälle'!$AJ:$AJ,"&gt;"&amp;J$1,'Daten Unfälle'!$AJ:$AJ,"&lt;="&amp;K$1,'Daten Unfälle'!$B:$B,$C32)</f>
        <v>25</v>
      </c>
      <c r="L32" s="2">
        <f>COUNTIFS('Daten Unfälle'!$AJ:$AJ,"&gt;"&amp;K$1,'Daten Unfälle'!$AJ:$AJ,"&lt;="&amp;L$1,'Daten Unfälle'!$B:$B,$C32)</f>
        <v>17</v>
      </c>
      <c r="M32" s="2">
        <f>COUNTIFS('Daten Unfälle'!$AJ:$AJ,"&gt;"&amp;L$1,'Daten Unfälle'!$AJ:$AJ,"&lt;="&amp;M$1,'Daten Unfälle'!$B:$B,$C32)</f>
        <v>21</v>
      </c>
      <c r="N32" s="2">
        <f>COUNTIFS('Daten Unfälle'!$AJ:$AJ,"&gt;"&amp;M$1,'Daten Unfälle'!$AJ:$AJ,"&lt;="&amp;N$1,'Daten Unfälle'!$B:$B,$C32)</f>
        <v>8</v>
      </c>
      <c r="O32" s="2">
        <f>COUNTIFS('Daten Unfälle'!$AJ:$AJ,"&gt;"&amp;N$1,'Daten Unfälle'!$AJ:$AJ,"&lt;="&amp;O$1,'Daten Unfälle'!$B:$B,$C32)</f>
        <v>5</v>
      </c>
      <c r="P32" s="2">
        <f>COUNTIFS('Daten Unfälle'!$AJ:$AJ,"&gt;"&amp;O$1,'Daten Unfälle'!$AJ:$AJ,"&lt;="&amp;P$1,'Daten Unfälle'!$B:$B,$C32)</f>
        <v>5</v>
      </c>
      <c r="Q32" s="2">
        <f>COUNTIFS('Daten Unfälle'!$AJ:$AJ,"&gt;"&amp;P$1,'Daten Unfälle'!$AJ:$AJ,"&lt;="&amp;Q$1,'Daten Unfälle'!$B:$B,$C32)</f>
        <v>12</v>
      </c>
      <c r="R32" s="2">
        <f>COUNTIFS('Daten Unfälle'!$AJ:$AJ,"&gt;"&amp;Q$1,'Daten Unfälle'!$AJ:$AJ,"&lt;="&amp;R$1,'Daten Unfälle'!$B:$B,$C32)</f>
        <v>5</v>
      </c>
      <c r="S32" s="2">
        <f>COUNTIFS('Daten Unfälle'!$AJ:$AJ,"&gt;"&amp;R$1,'Daten Unfälle'!$AJ:$AJ,"&lt;="&amp;S$1,'Daten Unfälle'!$B:$B,$C32)</f>
        <v>0</v>
      </c>
      <c r="T32" s="2">
        <f>COUNTIFS('Daten Unfälle'!$AJ:$AJ,"&gt;"&amp;S$1,'Daten Unfälle'!$AJ:$AJ,"&lt;="&amp;T$1,'Daten Unfälle'!$B:$B,$C32)</f>
        <v>3</v>
      </c>
      <c r="U32" s="2">
        <f>COUNTIFS('Daten Unfälle'!$AJ:$AJ,"&gt;"&amp;T$1,'Daten Unfälle'!$AJ:$AJ,"&lt;="&amp;U$1,'Daten Unfälle'!$B:$B,$C32)</f>
        <v>2</v>
      </c>
      <c r="V32" s="2">
        <f>COUNTIFS('Daten Unfälle'!$AJ:$AJ,"&gt;"&amp;U$1,'Daten Unfälle'!$AJ:$AJ,"&lt;="&amp;V$1,'Daten Unfälle'!$B:$B,$C32)</f>
        <v>2</v>
      </c>
      <c r="W32" s="2">
        <f>COUNTIFS('Daten Unfälle'!$AJ:$AJ,"&gt;"&amp;V$1,'Daten Unfälle'!$AJ:$AJ,"&lt;="&amp;W$1,'Daten Unfälle'!$B:$B,$C32)</f>
        <v>3</v>
      </c>
      <c r="X32" s="2">
        <f>COUNTIFS('Daten Unfälle'!$AJ:$AJ,"&gt;"&amp;W$1,'Daten Unfälle'!$B:$B,$C32)</f>
        <v>16</v>
      </c>
      <c r="Y32" s="2">
        <f>SUM(Tabelle4[[#This Row],[100]:[2000+]])</f>
        <v>523</v>
      </c>
      <c r="Z32" s="2">
        <f>SUM(Tabelle4[[#This Row],[frontal]:[links]])</f>
        <v>520</v>
      </c>
      <c r="AA32" s="2">
        <f>COUNTIFS('Daten Unfälle'!$AL:$AL,AA$1,'Daten Unfälle'!$B:$B,$C32)</f>
        <v>198</v>
      </c>
      <c r="AB32" s="2">
        <f>COUNTIFS('Daten Unfälle'!$AL:$AL,AB$1,'Daten Unfälle'!$B:$B,$C32)</f>
        <v>83</v>
      </c>
      <c r="AC32" s="2">
        <f>COUNTIFS('Daten Unfälle'!$AL:$AL,AC$1,'Daten Unfälle'!$B:$B,$C32)</f>
        <v>109</v>
      </c>
      <c r="AD32" s="2">
        <f>COUNTIFS('Daten Unfälle'!$AL:$AL,AD$1,'Daten Unfälle'!$B:$B,$C32)</f>
        <v>130</v>
      </c>
    </row>
    <row r="33" spans="1:31" hidden="1" x14ac:dyDescent="0.25">
      <c r="A33" s="2" t="s">
        <v>21721</v>
      </c>
      <c r="B33" s="2" t="s">
        <v>21507</v>
      </c>
      <c r="C33" s="2" t="s">
        <v>190</v>
      </c>
      <c r="D33" s="2">
        <f>COUNTIFS('Daten Unfälle'!$AJ:$AJ,"&lt;="&amp;D$1,'Daten Unfälle'!$B:$B,$C33)</f>
        <v>1</v>
      </c>
      <c r="E33" s="2">
        <f>COUNTIFS('Daten Unfälle'!$AJ:$AJ,"&gt;"&amp;D$1,'Daten Unfälle'!$AJ:$AJ,"&lt;="&amp;E$1,'Daten Unfälle'!$B:$B,$C33)</f>
        <v>5</v>
      </c>
      <c r="F33" s="2">
        <f>COUNTIFS('Daten Unfälle'!$AJ:$AJ,"&gt;"&amp;E$1,'Daten Unfälle'!$AJ:$AJ,"&lt;="&amp;F$1,'Daten Unfälle'!$B:$B,$C33)</f>
        <v>1</v>
      </c>
      <c r="G33" s="2">
        <f>COUNTIFS('Daten Unfälle'!$AJ:$AJ,"&gt;"&amp;F$1,'Daten Unfälle'!$AJ:$AJ,"&lt;="&amp;G$1,'Daten Unfälle'!$B:$B,$C33)</f>
        <v>4</v>
      </c>
      <c r="H33" s="2">
        <f>COUNTIFS('Daten Unfälle'!$AJ:$AJ,"&gt;"&amp;G$1,'Daten Unfälle'!$AJ:$AJ,"&lt;="&amp;H$1,'Daten Unfälle'!$B:$B,$C33)</f>
        <v>4</v>
      </c>
      <c r="I33" s="2">
        <f>COUNTIFS('Daten Unfälle'!$AJ:$AJ,"&gt;"&amp;H$1,'Daten Unfälle'!$AJ:$AJ,"&lt;="&amp;I$1,'Daten Unfälle'!$B:$B,$C33)</f>
        <v>1</v>
      </c>
      <c r="J33" s="2">
        <f>COUNTIFS('Daten Unfälle'!$AJ:$AJ,"&gt;"&amp;I$1,'Daten Unfälle'!$AJ:$AJ,"&lt;="&amp;J$1,'Daten Unfälle'!$B:$B,$C33)</f>
        <v>0</v>
      </c>
      <c r="K33" s="2">
        <f>COUNTIFS('Daten Unfälle'!$AJ:$AJ,"&gt;"&amp;J$1,'Daten Unfälle'!$AJ:$AJ,"&lt;="&amp;K$1,'Daten Unfälle'!$B:$B,$C33)</f>
        <v>1</v>
      </c>
      <c r="L33" s="2">
        <f>COUNTIFS('Daten Unfälle'!$AJ:$AJ,"&gt;"&amp;K$1,'Daten Unfälle'!$AJ:$AJ,"&lt;="&amp;L$1,'Daten Unfälle'!$B:$B,$C33)</f>
        <v>0</v>
      </c>
      <c r="M33" s="2">
        <f>COUNTIFS('Daten Unfälle'!$AJ:$AJ,"&gt;"&amp;L$1,'Daten Unfälle'!$AJ:$AJ,"&lt;="&amp;M$1,'Daten Unfälle'!$B:$B,$C33)</f>
        <v>0</v>
      </c>
      <c r="N33" s="2">
        <f>COUNTIFS('Daten Unfälle'!$AJ:$AJ,"&gt;"&amp;M$1,'Daten Unfälle'!$AJ:$AJ,"&lt;="&amp;N$1,'Daten Unfälle'!$B:$B,$C33)</f>
        <v>1</v>
      </c>
      <c r="O33" s="2">
        <f>COUNTIFS('Daten Unfälle'!$AJ:$AJ,"&gt;"&amp;N$1,'Daten Unfälle'!$AJ:$AJ,"&lt;="&amp;O$1,'Daten Unfälle'!$B:$B,$C33)</f>
        <v>0</v>
      </c>
      <c r="P33" s="2">
        <f>COUNTIFS('Daten Unfälle'!$AJ:$AJ,"&gt;"&amp;O$1,'Daten Unfälle'!$AJ:$AJ,"&lt;="&amp;P$1,'Daten Unfälle'!$B:$B,$C33)</f>
        <v>2</v>
      </c>
      <c r="Q33" s="2">
        <f>COUNTIFS('Daten Unfälle'!$AJ:$AJ,"&gt;"&amp;P$1,'Daten Unfälle'!$AJ:$AJ,"&lt;="&amp;Q$1,'Daten Unfälle'!$B:$B,$C33)</f>
        <v>0</v>
      </c>
      <c r="R33" s="2">
        <f>COUNTIFS('Daten Unfälle'!$AJ:$AJ,"&gt;"&amp;Q$1,'Daten Unfälle'!$AJ:$AJ,"&lt;="&amp;R$1,'Daten Unfälle'!$B:$B,$C33)</f>
        <v>0</v>
      </c>
      <c r="S33" s="2">
        <f>COUNTIFS('Daten Unfälle'!$AJ:$AJ,"&gt;"&amp;R$1,'Daten Unfälle'!$AJ:$AJ,"&lt;="&amp;S$1,'Daten Unfälle'!$B:$B,$C33)</f>
        <v>0</v>
      </c>
      <c r="T33" s="2">
        <f>COUNTIFS('Daten Unfälle'!$AJ:$AJ,"&gt;"&amp;S$1,'Daten Unfälle'!$AJ:$AJ,"&lt;="&amp;T$1,'Daten Unfälle'!$B:$B,$C33)</f>
        <v>0</v>
      </c>
      <c r="U33" s="2">
        <f>COUNTIFS('Daten Unfälle'!$AJ:$AJ,"&gt;"&amp;T$1,'Daten Unfälle'!$AJ:$AJ,"&lt;="&amp;U$1,'Daten Unfälle'!$B:$B,$C33)</f>
        <v>0</v>
      </c>
      <c r="V33" s="2">
        <f>COUNTIFS('Daten Unfälle'!$AJ:$AJ,"&gt;"&amp;U$1,'Daten Unfälle'!$AJ:$AJ,"&lt;="&amp;V$1,'Daten Unfälle'!$B:$B,$C33)</f>
        <v>0</v>
      </c>
      <c r="W33" s="2">
        <f>COUNTIFS('Daten Unfälle'!$AJ:$AJ,"&gt;"&amp;V$1,'Daten Unfälle'!$AJ:$AJ,"&lt;="&amp;W$1,'Daten Unfälle'!$B:$B,$C33)</f>
        <v>1</v>
      </c>
      <c r="X33" s="2">
        <f>COUNTIFS('Daten Unfälle'!$AJ:$AJ,"&gt;"&amp;W$1,'Daten Unfälle'!$B:$B,$C33)</f>
        <v>1</v>
      </c>
      <c r="Y33" s="2">
        <f>SUM(Tabelle4[[#This Row],[100]:[2000+]])</f>
        <v>22</v>
      </c>
      <c r="Z33" s="2">
        <f>SUM(Tabelle4[[#This Row],[frontal]:[links]])</f>
        <v>21</v>
      </c>
      <c r="AA33" s="2">
        <f>COUNTIFS('Daten Unfälle'!$AL:$AL,AA$1,'Daten Unfälle'!$B:$B,$C33)</f>
        <v>6</v>
      </c>
      <c r="AB33" s="2">
        <f>COUNTIFS('Daten Unfälle'!$AL:$AL,AB$1,'Daten Unfälle'!$B:$B,$C33)</f>
        <v>6</v>
      </c>
      <c r="AC33" s="2">
        <f>COUNTIFS('Daten Unfälle'!$AL:$AL,AC$1,'Daten Unfälle'!$B:$B,$C33)</f>
        <v>6</v>
      </c>
      <c r="AD33" s="2">
        <f>COUNTIFS('Daten Unfälle'!$AL:$AL,AD$1,'Daten Unfälle'!$B:$B,$C33)</f>
        <v>3</v>
      </c>
    </row>
    <row r="34" spans="1:31" hidden="1" x14ac:dyDescent="0.25">
      <c r="A34" s="2" t="s">
        <v>21721</v>
      </c>
      <c r="B34" s="2" t="s">
        <v>21507</v>
      </c>
      <c r="C34" s="2" t="s">
        <v>262</v>
      </c>
      <c r="D34" s="2">
        <f>COUNTIFS('Daten Unfälle'!$AJ:$AJ,"&lt;="&amp;D$1,'Daten Unfälle'!$B:$B,$C34)</f>
        <v>2</v>
      </c>
      <c r="E34" s="2">
        <f>COUNTIFS('Daten Unfälle'!$AJ:$AJ,"&gt;"&amp;D$1,'Daten Unfälle'!$AJ:$AJ,"&lt;="&amp;E$1,'Daten Unfälle'!$B:$B,$C34)</f>
        <v>6</v>
      </c>
      <c r="F34" s="2">
        <f>COUNTIFS('Daten Unfälle'!$AJ:$AJ,"&gt;"&amp;E$1,'Daten Unfälle'!$AJ:$AJ,"&lt;="&amp;F$1,'Daten Unfälle'!$B:$B,$C34)</f>
        <v>7</v>
      </c>
      <c r="G34" s="2">
        <f>COUNTIFS('Daten Unfälle'!$AJ:$AJ,"&gt;"&amp;F$1,'Daten Unfälle'!$AJ:$AJ,"&lt;="&amp;G$1,'Daten Unfälle'!$B:$B,$C34)</f>
        <v>7</v>
      </c>
      <c r="H34" s="2">
        <f>COUNTIFS('Daten Unfälle'!$AJ:$AJ,"&gt;"&amp;G$1,'Daten Unfälle'!$AJ:$AJ,"&lt;="&amp;H$1,'Daten Unfälle'!$B:$B,$C34)</f>
        <v>2</v>
      </c>
      <c r="I34" s="2">
        <f>COUNTIFS('Daten Unfälle'!$AJ:$AJ,"&gt;"&amp;H$1,'Daten Unfälle'!$AJ:$AJ,"&lt;="&amp;I$1,'Daten Unfälle'!$B:$B,$C34)</f>
        <v>5</v>
      </c>
      <c r="J34" s="2">
        <f>COUNTIFS('Daten Unfälle'!$AJ:$AJ,"&gt;"&amp;I$1,'Daten Unfälle'!$AJ:$AJ,"&lt;="&amp;J$1,'Daten Unfälle'!$B:$B,$C34)</f>
        <v>3</v>
      </c>
      <c r="K34" s="2">
        <f>COUNTIFS('Daten Unfälle'!$AJ:$AJ,"&gt;"&amp;J$1,'Daten Unfälle'!$AJ:$AJ,"&lt;="&amp;K$1,'Daten Unfälle'!$B:$B,$C34)</f>
        <v>2</v>
      </c>
      <c r="L34" s="2">
        <f>COUNTIFS('Daten Unfälle'!$AJ:$AJ,"&gt;"&amp;K$1,'Daten Unfälle'!$AJ:$AJ,"&lt;="&amp;L$1,'Daten Unfälle'!$B:$B,$C34)</f>
        <v>0</v>
      </c>
      <c r="M34" s="2">
        <f>COUNTIFS('Daten Unfälle'!$AJ:$AJ,"&gt;"&amp;L$1,'Daten Unfälle'!$AJ:$AJ,"&lt;="&amp;M$1,'Daten Unfälle'!$B:$B,$C34)</f>
        <v>0</v>
      </c>
      <c r="N34" s="2">
        <f>COUNTIFS('Daten Unfälle'!$AJ:$AJ,"&gt;"&amp;M$1,'Daten Unfälle'!$AJ:$AJ,"&lt;="&amp;N$1,'Daten Unfälle'!$B:$B,$C34)</f>
        <v>3</v>
      </c>
      <c r="O34" s="2">
        <f>COUNTIFS('Daten Unfälle'!$AJ:$AJ,"&gt;"&amp;N$1,'Daten Unfälle'!$AJ:$AJ,"&lt;="&amp;O$1,'Daten Unfälle'!$B:$B,$C34)</f>
        <v>1</v>
      </c>
      <c r="P34" s="2">
        <f>COUNTIFS('Daten Unfälle'!$AJ:$AJ,"&gt;"&amp;O$1,'Daten Unfälle'!$AJ:$AJ,"&lt;="&amp;P$1,'Daten Unfälle'!$B:$B,$C34)</f>
        <v>2</v>
      </c>
      <c r="Q34" s="2">
        <f>COUNTIFS('Daten Unfälle'!$AJ:$AJ,"&gt;"&amp;P$1,'Daten Unfälle'!$AJ:$AJ,"&lt;="&amp;Q$1,'Daten Unfälle'!$B:$B,$C34)</f>
        <v>0</v>
      </c>
      <c r="R34" s="2">
        <f>COUNTIFS('Daten Unfälle'!$AJ:$AJ,"&gt;"&amp;Q$1,'Daten Unfälle'!$AJ:$AJ,"&lt;="&amp;R$1,'Daten Unfälle'!$B:$B,$C34)</f>
        <v>0</v>
      </c>
      <c r="S34" s="2">
        <f>COUNTIFS('Daten Unfälle'!$AJ:$AJ,"&gt;"&amp;R$1,'Daten Unfälle'!$AJ:$AJ,"&lt;="&amp;S$1,'Daten Unfälle'!$B:$B,$C34)</f>
        <v>0</v>
      </c>
      <c r="T34" s="2">
        <f>COUNTIFS('Daten Unfälle'!$AJ:$AJ,"&gt;"&amp;S$1,'Daten Unfälle'!$AJ:$AJ,"&lt;="&amp;T$1,'Daten Unfälle'!$B:$B,$C34)</f>
        <v>0</v>
      </c>
      <c r="U34" s="2">
        <f>COUNTIFS('Daten Unfälle'!$AJ:$AJ,"&gt;"&amp;T$1,'Daten Unfälle'!$AJ:$AJ,"&lt;="&amp;U$1,'Daten Unfälle'!$B:$B,$C34)</f>
        <v>0</v>
      </c>
      <c r="V34" s="2">
        <f>COUNTIFS('Daten Unfälle'!$AJ:$AJ,"&gt;"&amp;U$1,'Daten Unfälle'!$AJ:$AJ,"&lt;="&amp;V$1,'Daten Unfälle'!$B:$B,$C34)</f>
        <v>0</v>
      </c>
      <c r="W34" s="2">
        <f>COUNTIFS('Daten Unfälle'!$AJ:$AJ,"&gt;"&amp;V$1,'Daten Unfälle'!$AJ:$AJ,"&lt;="&amp;W$1,'Daten Unfälle'!$B:$B,$C34)</f>
        <v>0</v>
      </c>
      <c r="X34" s="2">
        <f>COUNTIFS('Daten Unfälle'!$AJ:$AJ,"&gt;"&amp;W$1,'Daten Unfälle'!$B:$B,$C34)</f>
        <v>1</v>
      </c>
      <c r="Y34" s="2">
        <f>SUM(Tabelle4[[#This Row],[100]:[2000+]])</f>
        <v>41</v>
      </c>
      <c r="Z34" s="2">
        <f>SUM(Tabelle4[[#This Row],[frontal]:[links]])</f>
        <v>40</v>
      </c>
      <c r="AA34" s="2">
        <f>COUNTIFS('Daten Unfälle'!$AL:$AL,AA$1,'Daten Unfälle'!$B:$B,$C34)</f>
        <v>16</v>
      </c>
      <c r="AB34" s="2">
        <f>COUNTIFS('Daten Unfälle'!$AL:$AL,AB$1,'Daten Unfälle'!$B:$B,$C34)</f>
        <v>7</v>
      </c>
      <c r="AC34" s="2">
        <f>COUNTIFS('Daten Unfälle'!$AL:$AL,AC$1,'Daten Unfälle'!$B:$B,$C34)</f>
        <v>9</v>
      </c>
      <c r="AD34" s="2">
        <f>COUNTIFS('Daten Unfälle'!$AL:$AL,AD$1,'Daten Unfälle'!$B:$B,$C34)</f>
        <v>8</v>
      </c>
    </row>
    <row r="35" spans="1:31" hidden="1" x14ac:dyDescent="0.25">
      <c r="A35" s="2" t="s">
        <v>21721</v>
      </c>
      <c r="B35" s="2" t="s">
        <v>21507</v>
      </c>
      <c r="C35" s="2" t="s">
        <v>211</v>
      </c>
      <c r="D35" s="2">
        <f>COUNTIFS('Daten Unfälle'!$AJ:$AJ,"&lt;="&amp;D$1,'Daten Unfälle'!$B:$B,$C35)</f>
        <v>183</v>
      </c>
      <c r="E35" s="2">
        <f>COUNTIFS('Daten Unfälle'!$AJ:$AJ,"&gt;"&amp;D$1,'Daten Unfälle'!$AJ:$AJ,"&lt;="&amp;E$1,'Daten Unfälle'!$B:$B,$C35)</f>
        <v>229</v>
      </c>
      <c r="F35" s="2">
        <f>COUNTIFS('Daten Unfälle'!$AJ:$AJ,"&gt;"&amp;E$1,'Daten Unfälle'!$AJ:$AJ,"&lt;="&amp;F$1,'Daten Unfälle'!$B:$B,$C35)</f>
        <v>196</v>
      </c>
      <c r="G35" s="2">
        <f>COUNTIFS('Daten Unfälle'!$AJ:$AJ,"&gt;"&amp;F$1,'Daten Unfälle'!$AJ:$AJ,"&lt;="&amp;G$1,'Daten Unfälle'!$B:$B,$C35)</f>
        <v>147</v>
      </c>
      <c r="H35" s="2">
        <f>COUNTIFS('Daten Unfälle'!$AJ:$AJ,"&gt;"&amp;G$1,'Daten Unfälle'!$AJ:$AJ,"&lt;="&amp;H$1,'Daten Unfälle'!$B:$B,$C35)</f>
        <v>112</v>
      </c>
      <c r="I35" s="2">
        <f>COUNTIFS('Daten Unfälle'!$AJ:$AJ,"&gt;"&amp;H$1,'Daten Unfälle'!$AJ:$AJ,"&lt;="&amp;I$1,'Daten Unfälle'!$B:$B,$C35)</f>
        <v>111</v>
      </c>
      <c r="J35" s="2">
        <f>COUNTIFS('Daten Unfälle'!$AJ:$AJ,"&gt;"&amp;I$1,'Daten Unfälle'!$AJ:$AJ,"&lt;="&amp;J$1,'Daten Unfälle'!$B:$B,$C35)</f>
        <v>77</v>
      </c>
      <c r="K35" s="2">
        <f>COUNTIFS('Daten Unfälle'!$AJ:$AJ,"&gt;"&amp;J$1,'Daten Unfälle'!$AJ:$AJ,"&lt;="&amp;K$1,'Daten Unfälle'!$B:$B,$C35)</f>
        <v>81</v>
      </c>
      <c r="L35" s="2">
        <f>COUNTIFS('Daten Unfälle'!$AJ:$AJ,"&gt;"&amp;K$1,'Daten Unfälle'!$AJ:$AJ,"&lt;="&amp;L$1,'Daten Unfälle'!$B:$B,$C35)</f>
        <v>52</v>
      </c>
      <c r="M35" s="2">
        <f>COUNTIFS('Daten Unfälle'!$AJ:$AJ,"&gt;"&amp;L$1,'Daten Unfälle'!$AJ:$AJ,"&lt;="&amp;M$1,'Daten Unfälle'!$B:$B,$C35)</f>
        <v>42</v>
      </c>
      <c r="N35" s="2">
        <f>COUNTIFS('Daten Unfälle'!$AJ:$AJ,"&gt;"&amp;M$1,'Daten Unfälle'!$AJ:$AJ,"&lt;="&amp;N$1,'Daten Unfälle'!$B:$B,$C35)</f>
        <v>22</v>
      </c>
      <c r="O35" s="2">
        <f>COUNTIFS('Daten Unfälle'!$AJ:$AJ,"&gt;"&amp;N$1,'Daten Unfälle'!$AJ:$AJ,"&lt;="&amp;O$1,'Daten Unfälle'!$B:$B,$C35)</f>
        <v>31</v>
      </c>
      <c r="P35" s="2">
        <f>COUNTIFS('Daten Unfälle'!$AJ:$AJ,"&gt;"&amp;O$1,'Daten Unfälle'!$AJ:$AJ,"&lt;="&amp;P$1,'Daten Unfälle'!$B:$B,$C35)</f>
        <v>19</v>
      </c>
      <c r="Q35" s="2">
        <f>COUNTIFS('Daten Unfälle'!$AJ:$AJ,"&gt;"&amp;P$1,'Daten Unfälle'!$AJ:$AJ,"&lt;="&amp;Q$1,'Daten Unfälle'!$B:$B,$C35)</f>
        <v>16</v>
      </c>
      <c r="R35" s="2">
        <f>COUNTIFS('Daten Unfälle'!$AJ:$AJ,"&gt;"&amp;Q$1,'Daten Unfälle'!$AJ:$AJ,"&lt;="&amp;R$1,'Daten Unfälle'!$B:$B,$C35)</f>
        <v>24</v>
      </c>
      <c r="S35" s="2">
        <f>COUNTIFS('Daten Unfälle'!$AJ:$AJ,"&gt;"&amp;R$1,'Daten Unfälle'!$AJ:$AJ,"&lt;="&amp;S$1,'Daten Unfälle'!$B:$B,$C35)</f>
        <v>10</v>
      </c>
      <c r="T35" s="2">
        <f>COUNTIFS('Daten Unfälle'!$AJ:$AJ,"&gt;"&amp;S$1,'Daten Unfälle'!$AJ:$AJ,"&lt;="&amp;T$1,'Daten Unfälle'!$B:$B,$C35)</f>
        <v>8</v>
      </c>
      <c r="U35" s="2">
        <f>COUNTIFS('Daten Unfälle'!$AJ:$AJ,"&gt;"&amp;T$1,'Daten Unfälle'!$AJ:$AJ,"&lt;="&amp;U$1,'Daten Unfälle'!$B:$B,$C35)</f>
        <v>6</v>
      </c>
      <c r="V35" s="2">
        <f>COUNTIFS('Daten Unfälle'!$AJ:$AJ,"&gt;"&amp;U$1,'Daten Unfälle'!$AJ:$AJ,"&lt;="&amp;V$1,'Daten Unfälle'!$B:$B,$C35)</f>
        <v>11</v>
      </c>
      <c r="W35" s="2">
        <f>COUNTIFS('Daten Unfälle'!$AJ:$AJ,"&gt;"&amp;V$1,'Daten Unfälle'!$AJ:$AJ,"&lt;="&amp;W$1,'Daten Unfälle'!$B:$B,$C35)</f>
        <v>8</v>
      </c>
      <c r="X35" s="2">
        <f>COUNTIFS('Daten Unfälle'!$AJ:$AJ,"&gt;"&amp;W$1,'Daten Unfälle'!$B:$B,$C35)</f>
        <v>47</v>
      </c>
      <c r="Y35" s="2">
        <f>SUM(Tabelle4[[#This Row],[100]:[2000+]])</f>
        <v>1432</v>
      </c>
      <c r="Z35" s="2">
        <f>SUM(Tabelle4[[#This Row],[frontal]:[links]])</f>
        <v>1409</v>
      </c>
      <c r="AA35" s="2">
        <f>COUNTIFS('Daten Unfälle'!$AL:$AL,AA$1,'Daten Unfälle'!$B:$B,$C35)</f>
        <v>609</v>
      </c>
      <c r="AB35" s="2">
        <f>COUNTIFS('Daten Unfälle'!$AL:$AL,AB$1,'Daten Unfälle'!$B:$B,$C35)</f>
        <v>163</v>
      </c>
      <c r="AC35" s="2">
        <f>COUNTIFS('Daten Unfälle'!$AL:$AL,AC$1,'Daten Unfälle'!$B:$B,$C35)</f>
        <v>323</v>
      </c>
      <c r="AD35" s="2">
        <f>COUNTIFS('Daten Unfälle'!$AL:$AL,AD$1,'Daten Unfälle'!$B:$B,$C35)</f>
        <v>314</v>
      </c>
    </row>
    <row r="36" spans="1:31" hidden="1" x14ac:dyDescent="0.25">
      <c r="A36" s="2" t="s">
        <v>21721</v>
      </c>
      <c r="B36" s="2" t="s">
        <v>21507</v>
      </c>
      <c r="C36" s="2" t="s">
        <v>21534</v>
      </c>
      <c r="D36" s="2">
        <f>COUNTIFS('Daten Unfälle'!$AJ:$AJ,"&lt;="&amp;D$1)</f>
        <v>327</v>
      </c>
      <c r="E36" s="2">
        <f>COUNTIFS('Daten Unfälle'!$AJ:$AJ,"&gt;"&amp;D$1,'Daten Unfälle'!$AJ:$AJ,"&lt;="&amp;E$1)</f>
        <v>405</v>
      </c>
      <c r="F36" s="2">
        <f>COUNTIFS('Daten Unfälle'!$AJ:$AJ,"&gt;"&amp;E$1,'Daten Unfälle'!$AJ:$AJ,"&lt;="&amp;F$1)</f>
        <v>362</v>
      </c>
      <c r="G36" s="2">
        <f>COUNTIFS('Daten Unfälle'!$AJ:$AJ,"&gt;"&amp;F$1,'Daten Unfälle'!$AJ:$AJ,"&lt;="&amp;G$1)</f>
        <v>272</v>
      </c>
      <c r="H36" s="2">
        <f>COUNTIFS('Daten Unfälle'!$AJ:$AJ,"&gt;"&amp;G$1,'Daten Unfälle'!$AJ:$AJ,"&lt;="&amp;H$1)</f>
        <v>221</v>
      </c>
      <c r="I36" s="2">
        <f>COUNTIFS('Daten Unfälle'!$AJ:$AJ,"&gt;"&amp;H$1,'Daten Unfälle'!$AJ:$AJ,"&lt;="&amp;I$1)</f>
        <v>194</v>
      </c>
      <c r="J36" s="2">
        <f>COUNTIFS('Daten Unfälle'!$AJ:$AJ,"&gt;"&amp;I$1,'Daten Unfälle'!$AJ:$AJ,"&lt;="&amp;J$1)</f>
        <v>149</v>
      </c>
      <c r="K36" s="2">
        <f>COUNTIFS('Daten Unfälle'!$AJ:$AJ,"&gt;"&amp;J$1,'Daten Unfälle'!$AJ:$AJ,"&lt;="&amp;K$1)</f>
        <v>131</v>
      </c>
      <c r="L36" s="2">
        <f>COUNTIFS('Daten Unfälle'!$AJ:$AJ,"&gt;"&amp;K$1,'Daten Unfälle'!$AJ:$AJ,"&lt;="&amp;L$1)</f>
        <v>83</v>
      </c>
      <c r="M36" s="2">
        <f>COUNTIFS('Daten Unfälle'!$AJ:$AJ,"&gt;"&amp;L$1,'Daten Unfälle'!$AJ:$AJ,"&lt;="&amp;M$1)</f>
        <v>82</v>
      </c>
      <c r="N36" s="2">
        <f>COUNTIFS('Daten Unfälle'!$AJ:$AJ,"&gt;"&amp;M$1,'Daten Unfälle'!$AJ:$AJ,"&lt;="&amp;N$1)</f>
        <v>42</v>
      </c>
      <c r="O36" s="2">
        <f>COUNTIFS('Daten Unfälle'!$AJ:$AJ,"&gt;"&amp;N$1,'Daten Unfälle'!$AJ:$AJ,"&lt;="&amp;O$1)</f>
        <v>45</v>
      </c>
      <c r="P36" s="2">
        <f>COUNTIFS('Daten Unfälle'!$AJ:$AJ,"&gt;"&amp;O$1,'Daten Unfälle'!$AJ:$AJ,"&lt;="&amp;P$1)</f>
        <v>36</v>
      </c>
      <c r="Q36" s="2">
        <f>COUNTIFS('Daten Unfälle'!$AJ:$AJ,"&gt;"&amp;P$1,'Daten Unfälle'!$AJ:$AJ,"&lt;="&amp;Q$1)</f>
        <v>36</v>
      </c>
      <c r="R36" s="2">
        <f>COUNTIFS('Daten Unfälle'!$AJ:$AJ,"&gt;"&amp;Q$1,'Daten Unfälle'!$AJ:$AJ,"&lt;="&amp;R$1)</f>
        <v>34</v>
      </c>
      <c r="S36" s="2">
        <f>COUNTIFS('Daten Unfälle'!$AJ:$AJ,"&gt;"&amp;R$1,'Daten Unfälle'!$AJ:$AJ,"&lt;="&amp;S$1)</f>
        <v>17</v>
      </c>
      <c r="T36" s="2">
        <f>COUNTIFS('Daten Unfälle'!$AJ:$AJ,"&gt;"&amp;S$1,'Daten Unfälle'!$AJ:$AJ,"&lt;="&amp;T$1)</f>
        <v>13</v>
      </c>
      <c r="U36" s="2">
        <f>COUNTIFS('Daten Unfälle'!$AJ:$AJ,"&gt;"&amp;T$1,'Daten Unfälle'!$AJ:$AJ,"&lt;="&amp;U$1)</f>
        <v>10</v>
      </c>
      <c r="V36" s="2">
        <f>COUNTIFS('Daten Unfälle'!$AJ:$AJ,"&gt;"&amp;U$1,'Daten Unfälle'!$AJ:$AJ,"&lt;="&amp;V$1)</f>
        <v>18</v>
      </c>
      <c r="W36" s="2">
        <f>COUNTIFS('Daten Unfälle'!$AJ:$AJ,"&gt;"&amp;V$1,'Daten Unfälle'!$AJ:$AJ,"&lt;="&amp;W$1)</f>
        <v>13</v>
      </c>
      <c r="X36" s="2">
        <f>COUNTIFS('Daten Unfälle'!$AJ:$AJ,"&gt;"&amp;W$1)</f>
        <v>74</v>
      </c>
      <c r="Y36" s="2">
        <f>SUM(Tabelle4[[#This Row],[100]:[2000+]])</f>
        <v>2564</v>
      </c>
      <c r="Z36" s="2">
        <f>SUM(Tabelle4[[#This Row],[frontal]:[links]])</f>
        <v>2186</v>
      </c>
      <c r="AA36" s="2">
        <f>COUNTIFS('Daten Unfälle'!$AL:$AL,AA$1)</f>
        <v>1064</v>
      </c>
      <c r="AB36" s="2">
        <f>COUNTIFS('Daten Unfälle'!$AL:$AL,AE$1)</f>
        <v>0</v>
      </c>
      <c r="AC36" s="2">
        <f>COUNTIFS('Daten Unfälle'!$AL:$AL,AC$1)</f>
        <v>537</v>
      </c>
      <c r="AD36" s="2">
        <f>COUNTIFS('Daten Unfälle'!$AL:$AL,AD$1)</f>
        <v>585</v>
      </c>
    </row>
    <row r="37" spans="1:31" hidden="1" x14ac:dyDescent="0.25">
      <c r="A37" s="2" t="s">
        <v>21721</v>
      </c>
      <c r="B37" s="2" t="s">
        <v>21508</v>
      </c>
      <c r="C37" s="2" t="s">
        <v>135</v>
      </c>
      <c r="D37" s="2">
        <f>COUNTIFS('Daten Unfälle'!$AM:$AM,"&lt;="&amp;D$1,'Daten Unfälle'!$B:$B,$C37)</f>
        <v>28</v>
      </c>
      <c r="E37" s="2">
        <f>COUNTIFS('Daten Unfälle'!$AM:$AM,"&gt;"&amp;D$1,'Daten Unfälle'!$AM:$AM,"&lt;="&amp;E$1,'Daten Unfälle'!$B:$B,$C37)</f>
        <v>34</v>
      </c>
      <c r="F37" s="2">
        <f>COUNTIFS('Daten Unfälle'!$AM:$AM,"&gt;"&amp;E$1,'Daten Unfälle'!$AM:$AM,"&lt;="&amp;F$1,'Daten Unfälle'!$B:$B,$C37)</f>
        <v>33</v>
      </c>
      <c r="G37" s="2">
        <f>COUNTIFS('Daten Unfälle'!$AM:$AM,"&gt;"&amp;F$1,'Daten Unfälle'!$AM:$AM,"&lt;="&amp;G$1,'Daten Unfälle'!$B:$B,$C37)</f>
        <v>31</v>
      </c>
      <c r="H37" s="2">
        <f>COUNTIFS('Daten Unfälle'!$AM:$AM,"&gt;"&amp;G$1,'Daten Unfälle'!$AM:$AM,"&lt;="&amp;H$1,'Daten Unfälle'!$B:$B,$C37)</f>
        <v>16</v>
      </c>
      <c r="I37" s="2">
        <f>COUNTIFS('Daten Unfälle'!$AM:$AM,"&gt;"&amp;H$1,'Daten Unfälle'!$AM:$AM,"&lt;="&amp;I$1,'Daten Unfälle'!$B:$B,$C37)</f>
        <v>13</v>
      </c>
      <c r="J37" s="2">
        <f>COUNTIFS('Daten Unfälle'!$AM:$AM,"&gt;"&amp;I$1,'Daten Unfälle'!$AM:$AM,"&lt;="&amp;J$1,'Daten Unfälle'!$B:$B,$C37)</f>
        <v>10</v>
      </c>
      <c r="K37" s="2">
        <f>COUNTIFS('Daten Unfälle'!$AM:$AM,"&gt;"&amp;J$1,'Daten Unfälle'!$AM:$AM,"&lt;="&amp;K$1,'Daten Unfälle'!$B:$B,$C37)</f>
        <v>7</v>
      </c>
      <c r="L37" s="2">
        <f>COUNTIFS('Daten Unfälle'!$AM:$AM,"&gt;"&amp;K$1,'Daten Unfälle'!$AM:$AM,"&lt;="&amp;L$1,'Daten Unfälle'!$B:$B,$C37)</f>
        <v>5</v>
      </c>
      <c r="M37" s="2">
        <f>COUNTIFS('Daten Unfälle'!$AM:$AM,"&gt;"&amp;L$1,'Daten Unfälle'!$AM:$AM,"&lt;="&amp;M$1,'Daten Unfälle'!$B:$B,$C37)</f>
        <v>6</v>
      </c>
      <c r="N37" s="2">
        <f>COUNTIFS('Daten Unfälle'!$AM:$AM,"&gt;"&amp;M$1,'Daten Unfälle'!$AM:$AM,"&lt;="&amp;N$1,'Daten Unfälle'!$B:$B,$C37)</f>
        <v>4</v>
      </c>
      <c r="O37" s="2">
        <f>COUNTIFS('Daten Unfälle'!$AM:$AM,"&gt;"&amp;N$1,'Daten Unfälle'!$AM:$AM,"&lt;="&amp;O$1,'Daten Unfälle'!$B:$B,$C37)</f>
        <v>3</v>
      </c>
      <c r="P37" s="2">
        <f>COUNTIFS('Daten Unfälle'!$AM:$AM,"&gt;"&amp;O$1,'Daten Unfälle'!$AM:$AM,"&lt;="&amp;P$1,'Daten Unfälle'!$B:$B,$C37)</f>
        <v>3</v>
      </c>
      <c r="Q37" s="2">
        <f>COUNTIFS('Daten Unfälle'!$AM:$AM,"&gt;"&amp;P$1,'Daten Unfälle'!$AM:$AM,"&lt;="&amp;Q$1,'Daten Unfälle'!$B:$B,$C37)</f>
        <v>3</v>
      </c>
      <c r="R37" s="2">
        <f>COUNTIFS('Daten Unfälle'!$AM:$AM,"&gt;"&amp;Q$1,'Daten Unfälle'!$AM:$AM,"&lt;="&amp;R$1,'Daten Unfälle'!$B:$B,$C37)</f>
        <v>1</v>
      </c>
      <c r="S37" s="2">
        <f>COUNTIFS('Daten Unfälle'!$AM:$AM,"&gt;"&amp;R$1,'Daten Unfälle'!$AM:$AM,"&lt;="&amp;S$1,'Daten Unfälle'!$B:$B,$C37)</f>
        <v>2</v>
      </c>
      <c r="T37" s="2">
        <f>COUNTIFS('Daten Unfälle'!$AM:$AM,"&gt;"&amp;S$1,'Daten Unfälle'!$AM:$AM,"&lt;="&amp;T$1,'Daten Unfälle'!$B:$B,$C37)</f>
        <v>0</v>
      </c>
      <c r="U37" s="2">
        <f>COUNTIFS('Daten Unfälle'!$AM:$AM,"&gt;"&amp;T$1,'Daten Unfälle'!$AM:$AM,"&lt;="&amp;U$1,'Daten Unfälle'!$B:$B,$C37)</f>
        <v>1</v>
      </c>
      <c r="V37" s="2">
        <f>COUNTIFS('Daten Unfälle'!$AM:$AM,"&gt;"&amp;U$1,'Daten Unfälle'!$AM:$AM,"&lt;="&amp;V$1,'Daten Unfälle'!$B:$B,$C37)</f>
        <v>4</v>
      </c>
      <c r="W37" s="2">
        <f>COUNTIFS('Daten Unfälle'!$AM:$AM,"&gt;"&amp;V$1,'Daten Unfälle'!$AM:$AM,"&lt;="&amp;W$1,'Daten Unfälle'!$B:$B,$C37)</f>
        <v>0</v>
      </c>
      <c r="X37" s="2">
        <f>COUNTIFS('Daten Unfälle'!$AM:$AM,"&gt;"&amp;W$1,'Daten Unfälle'!$B:$B,$C37)</f>
        <v>2</v>
      </c>
      <c r="Y37" s="2">
        <f>SUM(Tabelle4[[#This Row],[100]:[2000+]])</f>
        <v>206</v>
      </c>
      <c r="Z37" s="2">
        <f>SUM(Tabelle4[[#This Row],[frontal]:[links]])</f>
        <v>208</v>
      </c>
      <c r="AA37" s="2">
        <f>COUNTIFS('Daten Unfälle'!$AO:$AO,AA$1,'Daten Unfälle'!$B:$B,$C37)</f>
        <v>92</v>
      </c>
      <c r="AB37" s="2">
        <f>COUNTIFS('Daten Unfälle'!$AO:$AO,AB$1,'Daten Unfälle'!$B:$B,$C37)</f>
        <v>34</v>
      </c>
      <c r="AC37" s="2">
        <f>COUNTIFS('Daten Unfälle'!$AO:$AO,AC$1,'Daten Unfälle'!$B:$B,$C37)</f>
        <v>29</v>
      </c>
      <c r="AD37" s="2">
        <f>COUNTIFS('Daten Unfälle'!$AO:$AO,AD$1,'Daten Unfälle'!$B:$B,$C37)</f>
        <v>53</v>
      </c>
    </row>
    <row r="38" spans="1:31" hidden="1" x14ac:dyDescent="0.25">
      <c r="A38" s="2" t="s">
        <v>21721</v>
      </c>
      <c r="B38" s="2" t="s">
        <v>21508</v>
      </c>
      <c r="C38" s="2" t="s">
        <v>69</v>
      </c>
      <c r="D38" s="2">
        <f>COUNTIFS('Daten Unfälle'!$AM:$AM,"&lt;="&amp;D$1,'Daten Unfälle'!$B:$B,$C38)</f>
        <v>20</v>
      </c>
      <c r="E38" s="2">
        <f>COUNTIFS('Daten Unfälle'!$AM:$AM,"&gt;"&amp;D$1,'Daten Unfälle'!$AM:$AM,"&lt;="&amp;E$1,'Daten Unfälle'!$B:$B,$C38)</f>
        <v>30</v>
      </c>
      <c r="F38" s="2">
        <f>COUNTIFS('Daten Unfälle'!$AM:$AM,"&gt;"&amp;E$1,'Daten Unfälle'!$AM:$AM,"&lt;="&amp;F$1,'Daten Unfälle'!$B:$B,$C38)</f>
        <v>34</v>
      </c>
      <c r="G38" s="2">
        <f>COUNTIFS('Daten Unfälle'!$AM:$AM,"&gt;"&amp;F$1,'Daten Unfälle'!$AM:$AM,"&lt;="&amp;G$1,'Daten Unfälle'!$B:$B,$C38)</f>
        <v>24</v>
      </c>
      <c r="H38" s="2">
        <f>COUNTIFS('Daten Unfälle'!$AM:$AM,"&gt;"&amp;G$1,'Daten Unfälle'!$AM:$AM,"&lt;="&amp;H$1,'Daten Unfälle'!$B:$B,$C38)</f>
        <v>20</v>
      </c>
      <c r="I38" s="2">
        <f>COUNTIFS('Daten Unfälle'!$AM:$AM,"&gt;"&amp;H$1,'Daten Unfälle'!$AM:$AM,"&lt;="&amp;I$1,'Daten Unfälle'!$B:$B,$C38)</f>
        <v>17</v>
      </c>
      <c r="J38" s="2">
        <f>COUNTIFS('Daten Unfälle'!$AM:$AM,"&gt;"&amp;I$1,'Daten Unfälle'!$AM:$AM,"&lt;="&amp;J$1,'Daten Unfälle'!$B:$B,$C38)</f>
        <v>18</v>
      </c>
      <c r="K38" s="2">
        <f>COUNTIFS('Daten Unfälle'!$AM:$AM,"&gt;"&amp;J$1,'Daten Unfälle'!$AM:$AM,"&lt;="&amp;K$1,'Daten Unfälle'!$B:$B,$C38)</f>
        <v>11</v>
      </c>
      <c r="L38" s="2">
        <f>COUNTIFS('Daten Unfälle'!$AM:$AM,"&gt;"&amp;K$1,'Daten Unfälle'!$AM:$AM,"&lt;="&amp;L$1,'Daten Unfälle'!$B:$B,$C38)</f>
        <v>7</v>
      </c>
      <c r="M38" s="2">
        <f>COUNTIFS('Daten Unfälle'!$AM:$AM,"&gt;"&amp;L$1,'Daten Unfälle'!$AM:$AM,"&lt;="&amp;M$1,'Daten Unfälle'!$B:$B,$C38)</f>
        <v>10</v>
      </c>
      <c r="N38" s="2">
        <f>COUNTIFS('Daten Unfälle'!$AM:$AM,"&gt;"&amp;M$1,'Daten Unfälle'!$AM:$AM,"&lt;="&amp;N$1,'Daten Unfälle'!$B:$B,$C38)</f>
        <v>5</v>
      </c>
      <c r="O38" s="2">
        <f>COUNTIFS('Daten Unfälle'!$AM:$AM,"&gt;"&amp;N$1,'Daten Unfälle'!$AM:$AM,"&lt;="&amp;O$1,'Daten Unfälle'!$B:$B,$C38)</f>
        <v>5</v>
      </c>
      <c r="P38" s="2">
        <f>COUNTIFS('Daten Unfälle'!$AM:$AM,"&gt;"&amp;O$1,'Daten Unfälle'!$AM:$AM,"&lt;="&amp;P$1,'Daten Unfälle'!$B:$B,$C38)</f>
        <v>4</v>
      </c>
      <c r="Q38" s="2">
        <f>COUNTIFS('Daten Unfälle'!$AM:$AM,"&gt;"&amp;P$1,'Daten Unfälle'!$AM:$AM,"&lt;="&amp;Q$1,'Daten Unfälle'!$B:$B,$C38)</f>
        <v>4</v>
      </c>
      <c r="R38" s="2">
        <f>COUNTIFS('Daten Unfälle'!$AM:$AM,"&gt;"&amp;Q$1,'Daten Unfälle'!$AM:$AM,"&lt;="&amp;R$1,'Daten Unfälle'!$B:$B,$C38)</f>
        <v>1</v>
      </c>
      <c r="S38" s="2">
        <f>COUNTIFS('Daten Unfälle'!$AM:$AM,"&gt;"&amp;R$1,'Daten Unfälle'!$AM:$AM,"&lt;="&amp;S$1,'Daten Unfälle'!$B:$B,$C38)</f>
        <v>4</v>
      </c>
      <c r="T38" s="2">
        <f>COUNTIFS('Daten Unfälle'!$AM:$AM,"&gt;"&amp;S$1,'Daten Unfälle'!$AM:$AM,"&lt;="&amp;T$1,'Daten Unfälle'!$B:$B,$C38)</f>
        <v>2</v>
      </c>
      <c r="U38" s="2">
        <f>COUNTIFS('Daten Unfälle'!$AM:$AM,"&gt;"&amp;T$1,'Daten Unfälle'!$AM:$AM,"&lt;="&amp;U$1,'Daten Unfälle'!$B:$B,$C38)</f>
        <v>0</v>
      </c>
      <c r="V38" s="2">
        <f>COUNTIFS('Daten Unfälle'!$AM:$AM,"&gt;"&amp;U$1,'Daten Unfälle'!$AM:$AM,"&lt;="&amp;V$1,'Daten Unfälle'!$B:$B,$C38)</f>
        <v>1</v>
      </c>
      <c r="W38" s="2">
        <f>COUNTIFS('Daten Unfälle'!$AM:$AM,"&gt;"&amp;V$1,'Daten Unfälle'!$AM:$AM,"&lt;="&amp;W$1,'Daten Unfälle'!$B:$B,$C38)</f>
        <v>0</v>
      </c>
      <c r="X38" s="2">
        <f>COUNTIFS('Daten Unfälle'!$AM:$AM,"&gt;"&amp;W$1,'Daten Unfälle'!$B:$B,$C38)</f>
        <v>6</v>
      </c>
      <c r="Y38" s="2">
        <f>SUM(Tabelle4[[#This Row],[100]:[2000+]])</f>
        <v>223</v>
      </c>
      <c r="Z38" s="2">
        <f>SUM(Tabelle4[[#This Row],[frontal]:[links]])</f>
        <v>224</v>
      </c>
      <c r="AA38" s="2">
        <f>COUNTIFS('Daten Unfälle'!$AO:$AO,AA$1,'Daten Unfälle'!$B:$B,$C38)</f>
        <v>97</v>
      </c>
      <c r="AB38" s="2">
        <f>COUNTIFS('Daten Unfälle'!$AO:$AO,AB$1,'Daten Unfälle'!$B:$B,$C38)</f>
        <v>39</v>
      </c>
      <c r="AC38" s="2">
        <f>COUNTIFS('Daten Unfälle'!$AO:$AO,AC$1,'Daten Unfälle'!$B:$B,$C38)</f>
        <v>43</v>
      </c>
      <c r="AD38" s="2">
        <f>COUNTIFS('Daten Unfälle'!$AO:$AO,AD$1,'Daten Unfälle'!$B:$B,$C38)</f>
        <v>45</v>
      </c>
    </row>
    <row r="39" spans="1:31" hidden="1" x14ac:dyDescent="0.25">
      <c r="A39" s="2" t="s">
        <v>21721</v>
      </c>
      <c r="B39" s="2" t="s">
        <v>21508</v>
      </c>
      <c r="C39" s="2" t="s">
        <v>87</v>
      </c>
      <c r="D39" s="2">
        <f>COUNTIFS('Daten Unfälle'!$AM:$AM,"&lt;="&amp;D$1,'Daten Unfälle'!$B:$B,$C39)</f>
        <v>35</v>
      </c>
      <c r="E39" s="2">
        <f>COUNTIFS('Daten Unfälle'!$AM:$AM,"&gt;"&amp;D$1,'Daten Unfälle'!$AM:$AM,"&lt;="&amp;E$1,'Daten Unfälle'!$B:$B,$C39)</f>
        <v>58</v>
      </c>
      <c r="F39" s="2">
        <f>COUNTIFS('Daten Unfälle'!$AM:$AM,"&gt;"&amp;E$1,'Daten Unfälle'!$AM:$AM,"&lt;="&amp;F$1,'Daten Unfälle'!$B:$B,$C39)</f>
        <v>52</v>
      </c>
      <c r="G39" s="2">
        <f>COUNTIFS('Daten Unfälle'!$AM:$AM,"&gt;"&amp;F$1,'Daten Unfälle'!$AM:$AM,"&lt;="&amp;G$1,'Daten Unfälle'!$B:$B,$C39)</f>
        <v>44</v>
      </c>
      <c r="H39" s="2">
        <f>COUNTIFS('Daten Unfälle'!$AM:$AM,"&gt;"&amp;G$1,'Daten Unfälle'!$AM:$AM,"&lt;="&amp;H$1,'Daten Unfälle'!$B:$B,$C39)</f>
        <v>44</v>
      </c>
      <c r="I39" s="2">
        <f>COUNTIFS('Daten Unfälle'!$AM:$AM,"&gt;"&amp;H$1,'Daten Unfälle'!$AM:$AM,"&lt;="&amp;I$1,'Daten Unfälle'!$B:$B,$C39)</f>
        <v>33</v>
      </c>
      <c r="J39" s="2">
        <f>COUNTIFS('Daten Unfälle'!$AM:$AM,"&gt;"&amp;I$1,'Daten Unfälle'!$AM:$AM,"&lt;="&amp;J$1,'Daten Unfälle'!$B:$B,$C39)</f>
        <v>27</v>
      </c>
      <c r="K39" s="2">
        <f>COUNTIFS('Daten Unfälle'!$AM:$AM,"&gt;"&amp;J$1,'Daten Unfälle'!$AM:$AM,"&lt;="&amp;K$1,'Daten Unfälle'!$B:$B,$C39)</f>
        <v>21</v>
      </c>
      <c r="L39" s="2">
        <f>COUNTIFS('Daten Unfälle'!$AM:$AM,"&gt;"&amp;K$1,'Daten Unfälle'!$AM:$AM,"&lt;="&amp;L$1,'Daten Unfälle'!$B:$B,$C39)</f>
        <v>14</v>
      </c>
      <c r="M39" s="2">
        <f>COUNTIFS('Daten Unfälle'!$AM:$AM,"&gt;"&amp;L$1,'Daten Unfälle'!$AM:$AM,"&lt;="&amp;M$1,'Daten Unfälle'!$B:$B,$C39)</f>
        <v>18</v>
      </c>
      <c r="N39" s="2">
        <f>COUNTIFS('Daten Unfälle'!$AM:$AM,"&gt;"&amp;M$1,'Daten Unfälle'!$AM:$AM,"&lt;="&amp;N$1,'Daten Unfälle'!$B:$B,$C39)</f>
        <v>6</v>
      </c>
      <c r="O39" s="2">
        <f>COUNTIFS('Daten Unfälle'!$AM:$AM,"&gt;"&amp;N$1,'Daten Unfälle'!$AM:$AM,"&lt;="&amp;O$1,'Daten Unfälle'!$B:$B,$C39)</f>
        <v>5</v>
      </c>
      <c r="P39" s="2">
        <f>COUNTIFS('Daten Unfälle'!$AM:$AM,"&gt;"&amp;O$1,'Daten Unfälle'!$AM:$AM,"&lt;="&amp;P$1,'Daten Unfälle'!$B:$B,$C39)</f>
        <v>5</v>
      </c>
      <c r="Q39" s="2">
        <f>COUNTIFS('Daten Unfälle'!$AM:$AM,"&gt;"&amp;P$1,'Daten Unfälle'!$AM:$AM,"&lt;="&amp;Q$1,'Daten Unfälle'!$B:$B,$C39)</f>
        <v>12</v>
      </c>
      <c r="R39" s="2">
        <f>COUNTIFS('Daten Unfälle'!$AM:$AM,"&gt;"&amp;Q$1,'Daten Unfälle'!$AM:$AM,"&lt;="&amp;R$1,'Daten Unfälle'!$B:$B,$C39)</f>
        <v>4</v>
      </c>
      <c r="S39" s="2">
        <f>COUNTIFS('Daten Unfälle'!$AM:$AM,"&gt;"&amp;R$1,'Daten Unfälle'!$AM:$AM,"&lt;="&amp;S$1,'Daten Unfälle'!$B:$B,$C39)</f>
        <v>0</v>
      </c>
      <c r="T39" s="2">
        <f>COUNTIFS('Daten Unfälle'!$AM:$AM,"&gt;"&amp;S$1,'Daten Unfälle'!$AM:$AM,"&lt;="&amp;T$1,'Daten Unfälle'!$B:$B,$C39)</f>
        <v>3</v>
      </c>
      <c r="U39" s="2">
        <f>COUNTIFS('Daten Unfälle'!$AM:$AM,"&gt;"&amp;T$1,'Daten Unfälle'!$AM:$AM,"&lt;="&amp;U$1,'Daten Unfälle'!$B:$B,$C39)</f>
        <v>2</v>
      </c>
      <c r="V39" s="2">
        <f>COUNTIFS('Daten Unfälle'!$AM:$AM,"&gt;"&amp;U$1,'Daten Unfälle'!$AM:$AM,"&lt;="&amp;V$1,'Daten Unfälle'!$B:$B,$C39)</f>
        <v>1</v>
      </c>
      <c r="W39" s="2">
        <f>COUNTIFS('Daten Unfälle'!$AM:$AM,"&gt;"&amp;V$1,'Daten Unfälle'!$AM:$AM,"&lt;="&amp;W$1,'Daten Unfälle'!$B:$B,$C39)</f>
        <v>3</v>
      </c>
      <c r="X39" s="2">
        <f>COUNTIFS('Daten Unfälle'!$AM:$AM,"&gt;"&amp;W$1,'Daten Unfälle'!$B:$B,$C39)</f>
        <v>15</v>
      </c>
      <c r="Y39" s="2">
        <f>SUM(Tabelle4[[#This Row],[100]:[2000+]])</f>
        <v>402</v>
      </c>
      <c r="Z39" s="2">
        <f>SUM(Tabelle4[[#This Row],[frontal]:[links]])</f>
        <v>402</v>
      </c>
      <c r="AA39" s="2">
        <f>COUNTIFS('Daten Unfälle'!$AO:$AO,AA$1,'Daten Unfälle'!$B:$B,$C39)</f>
        <v>155</v>
      </c>
      <c r="AB39" s="2">
        <f>COUNTIFS('Daten Unfälle'!$AO:$AO,AB$1,'Daten Unfälle'!$B:$B,$C39)</f>
        <v>63</v>
      </c>
      <c r="AC39" s="2">
        <f>COUNTIFS('Daten Unfälle'!$AO:$AO,AC$1,'Daten Unfälle'!$B:$B,$C39)</f>
        <v>88</v>
      </c>
      <c r="AD39" s="2">
        <f>COUNTIFS('Daten Unfälle'!$AO:$AO,AD$1,'Daten Unfälle'!$B:$B,$C39)</f>
        <v>96</v>
      </c>
    </row>
    <row r="40" spans="1:31" hidden="1" x14ac:dyDescent="0.25">
      <c r="A40" s="2" t="s">
        <v>21721</v>
      </c>
      <c r="B40" s="2" t="s">
        <v>21508</v>
      </c>
      <c r="C40" s="2" t="s">
        <v>190</v>
      </c>
      <c r="D40" s="2">
        <f>COUNTIFS('Daten Unfälle'!$AM:$AM,"&lt;="&amp;D$1,'Daten Unfälle'!$B:$B,$C40)</f>
        <v>1</v>
      </c>
      <c r="E40" s="2">
        <f>COUNTIFS('Daten Unfälle'!$AM:$AM,"&gt;"&amp;D$1,'Daten Unfälle'!$AM:$AM,"&lt;="&amp;E$1,'Daten Unfälle'!$B:$B,$C40)</f>
        <v>4</v>
      </c>
      <c r="F40" s="2">
        <f>COUNTIFS('Daten Unfälle'!$AM:$AM,"&gt;"&amp;E$1,'Daten Unfälle'!$AM:$AM,"&lt;="&amp;F$1,'Daten Unfälle'!$B:$B,$C40)</f>
        <v>1</v>
      </c>
      <c r="G40" s="2">
        <f>COUNTIFS('Daten Unfälle'!$AM:$AM,"&gt;"&amp;F$1,'Daten Unfälle'!$AM:$AM,"&lt;="&amp;G$1,'Daten Unfälle'!$B:$B,$C40)</f>
        <v>3</v>
      </c>
      <c r="H40" s="2">
        <f>COUNTIFS('Daten Unfälle'!$AM:$AM,"&gt;"&amp;G$1,'Daten Unfälle'!$AM:$AM,"&lt;="&amp;H$1,'Daten Unfälle'!$B:$B,$C40)</f>
        <v>4</v>
      </c>
      <c r="I40" s="2">
        <f>COUNTIFS('Daten Unfälle'!$AM:$AM,"&gt;"&amp;H$1,'Daten Unfälle'!$AM:$AM,"&lt;="&amp;I$1,'Daten Unfälle'!$B:$B,$C40)</f>
        <v>1</v>
      </c>
      <c r="J40" s="2">
        <f>COUNTIFS('Daten Unfälle'!$AM:$AM,"&gt;"&amp;I$1,'Daten Unfälle'!$AM:$AM,"&lt;="&amp;J$1,'Daten Unfälle'!$B:$B,$C40)</f>
        <v>0</v>
      </c>
      <c r="K40" s="2">
        <f>COUNTIFS('Daten Unfälle'!$AM:$AM,"&gt;"&amp;J$1,'Daten Unfälle'!$AM:$AM,"&lt;="&amp;K$1,'Daten Unfälle'!$B:$B,$C40)</f>
        <v>0</v>
      </c>
      <c r="L40" s="2">
        <f>COUNTIFS('Daten Unfälle'!$AM:$AM,"&gt;"&amp;K$1,'Daten Unfälle'!$AM:$AM,"&lt;="&amp;L$1,'Daten Unfälle'!$B:$B,$C40)</f>
        <v>0</v>
      </c>
      <c r="M40" s="2">
        <f>COUNTIFS('Daten Unfälle'!$AM:$AM,"&gt;"&amp;L$1,'Daten Unfälle'!$AM:$AM,"&lt;="&amp;M$1,'Daten Unfälle'!$B:$B,$C40)</f>
        <v>0</v>
      </c>
      <c r="N40" s="2">
        <f>COUNTIFS('Daten Unfälle'!$AM:$AM,"&gt;"&amp;M$1,'Daten Unfälle'!$AM:$AM,"&lt;="&amp;N$1,'Daten Unfälle'!$B:$B,$C40)</f>
        <v>1</v>
      </c>
      <c r="O40" s="2">
        <f>COUNTIFS('Daten Unfälle'!$AM:$AM,"&gt;"&amp;N$1,'Daten Unfälle'!$AM:$AM,"&lt;="&amp;O$1,'Daten Unfälle'!$B:$B,$C40)</f>
        <v>0</v>
      </c>
      <c r="P40" s="2">
        <f>COUNTIFS('Daten Unfälle'!$AM:$AM,"&gt;"&amp;O$1,'Daten Unfälle'!$AM:$AM,"&lt;="&amp;P$1,'Daten Unfälle'!$B:$B,$C40)</f>
        <v>0</v>
      </c>
      <c r="Q40" s="2">
        <f>COUNTIFS('Daten Unfälle'!$AM:$AM,"&gt;"&amp;P$1,'Daten Unfälle'!$AM:$AM,"&lt;="&amp;Q$1,'Daten Unfälle'!$B:$B,$C40)</f>
        <v>0</v>
      </c>
      <c r="R40" s="2">
        <f>COUNTIFS('Daten Unfälle'!$AM:$AM,"&gt;"&amp;Q$1,'Daten Unfälle'!$AM:$AM,"&lt;="&amp;R$1,'Daten Unfälle'!$B:$B,$C40)</f>
        <v>0</v>
      </c>
      <c r="S40" s="2">
        <f>COUNTIFS('Daten Unfälle'!$AM:$AM,"&gt;"&amp;R$1,'Daten Unfälle'!$AM:$AM,"&lt;="&amp;S$1,'Daten Unfälle'!$B:$B,$C40)</f>
        <v>0</v>
      </c>
      <c r="T40" s="2">
        <f>COUNTIFS('Daten Unfälle'!$AM:$AM,"&gt;"&amp;S$1,'Daten Unfälle'!$AM:$AM,"&lt;="&amp;T$1,'Daten Unfälle'!$B:$B,$C40)</f>
        <v>0</v>
      </c>
      <c r="U40" s="2">
        <f>COUNTIFS('Daten Unfälle'!$AM:$AM,"&gt;"&amp;T$1,'Daten Unfälle'!$AM:$AM,"&lt;="&amp;U$1,'Daten Unfälle'!$B:$B,$C40)</f>
        <v>0</v>
      </c>
      <c r="V40" s="2">
        <f>COUNTIFS('Daten Unfälle'!$AM:$AM,"&gt;"&amp;U$1,'Daten Unfälle'!$AM:$AM,"&lt;="&amp;V$1,'Daten Unfälle'!$B:$B,$C40)</f>
        <v>0</v>
      </c>
      <c r="W40" s="2">
        <f>COUNTIFS('Daten Unfälle'!$AM:$AM,"&gt;"&amp;V$1,'Daten Unfälle'!$AM:$AM,"&lt;="&amp;W$1,'Daten Unfälle'!$B:$B,$C40)</f>
        <v>0</v>
      </c>
      <c r="X40" s="2">
        <f>COUNTIFS('Daten Unfälle'!$AM:$AM,"&gt;"&amp;W$1,'Daten Unfälle'!$B:$B,$C40)</f>
        <v>1</v>
      </c>
      <c r="Y40" s="2">
        <f>SUM(Tabelle4[[#This Row],[100]:[2000+]])</f>
        <v>16</v>
      </c>
      <c r="Z40" s="2">
        <f>SUM(Tabelle4[[#This Row],[frontal]:[links]])</f>
        <v>16</v>
      </c>
      <c r="AA40" s="2">
        <f>COUNTIFS('Daten Unfälle'!$AO:$AO,AA$1,'Daten Unfälle'!$B:$B,$C40)</f>
        <v>5</v>
      </c>
      <c r="AB40" s="2">
        <f>COUNTIFS('Daten Unfälle'!$AO:$AO,AB$1,'Daten Unfälle'!$B:$B,$C40)</f>
        <v>5</v>
      </c>
      <c r="AC40" s="2">
        <f>COUNTIFS('Daten Unfälle'!$AO:$AO,AC$1,'Daten Unfälle'!$B:$B,$C40)</f>
        <v>4</v>
      </c>
      <c r="AD40" s="2">
        <f>COUNTIFS('Daten Unfälle'!$AO:$AO,AD$1,'Daten Unfälle'!$B:$B,$C40)</f>
        <v>2</v>
      </c>
    </row>
    <row r="41" spans="1:31" hidden="1" x14ac:dyDescent="0.25">
      <c r="A41" s="2" t="s">
        <v>21721</v>
      </c>
      <c r="B41" s="2" t="s">
        <v>21508</v>
      </c>
      <c r="C41" s="2" t="s">
        <v>262</v>
      </c>
      <c r="D41" s="2">
        <f>COUNTIFS('Daten Unfälle'!$AM:$AM,"&lt;="&amp;D$1,'Daten Unfälle'!$B:$B,$C41)</f>
        <v>3</v>
      </c>
      <c r="E41" s="2">
        <f>COUNTIFS('Daten Unfälle'!$AM:$AM,"&gt;"&amp;D$1,'Daten Unfälle'!$AM:$AM,"&lt;="&amp;E$1,'Daten Unfälle'!$B:$B,$C41)</f>
        <v>1</v>
      </c>
      <c r="F41" s="2">
        <f>COUNTIFS('Daten Unfälle'!$AM:$AM,"&gt;"&amp;E$1,'Daten Unfälle'!$AM:$AM,"&lt;="&amp;F$1,'Daten Unfälle'!$B:$B,$C41)</f>
        <v>5</v>
      </c>
      <c r="G41" s="2">
        <f>COUNTIFS('Daten Unfälle'!$AM:$AM,"&gt;"&amp;F$1,'Daten Unfälle'!$AM:$AM,"&lt;="&amp;G$1,'Daten Unfälle'!$B:$B,$C41)</f>
        <v>6</v>
      </c>
      <c r="H41" s="2">
        <f>COUNTIFS('Daten Unfälle'!$AM:$AM,"&gt;"&amp;G$1,'Daten Unfälle'!$AM:$AM,"&lt;="&amp;H$1,'Daten Unfälle'!$B:$B,$C41)</f>
        <v>1</v>
      </c>
      <c r="I41" s="2">
        <f>COUNTIFS('Daten Unfälle'!$AM:$AM,"&gt;"&amp;H$1,'Daten Unfälle'!$AM:$AM,"&lt;="&amp;I$1,'Daten Unfälle'!$B:$B,$C41)</f>
        <v>5</v>
      </c>
      <c r="J41" s="2">
        <f>COUNTIFS('Daten Unfälle'!$AM:$AM,"&gt;"&amp;I$1,'Daten Unfälle'!$AM:$AM,"&lt;="&amp;J$1,'Daten Unfälle'!$B:$B,$C41)</f>
        <v>3</v>
      </c>
      <c r="K41" s="2">
        <f>COUNTIFS('Daten Unfälle'!$AM:$AM,"&gt;"&amp;J$1,'Daten Unfälle'!$AM:$AM,"&lt;="&amp;K$1,'Daten Unfälle'!$B:$B,$C41)</f>
        <v>2</v>
      </c>
      <c r="L41" s="2">
        <f>COUNTIFS('Daten Unfälle'!$AM:$AM,"&gt;"&amp;K$1,'Daten Unfälle'!$AM:$AM,"&lt;="&amp;L$1,'Daten Unfälle'!$B:$B,$C41)</f>
        <v>0</v>
      </c>
      <c r="M41" s="2">
        <f>COUNTIFS('Daten Unfälle'!$AM:$AM,"&gt;"&amp;L$1,'Daten Unfälle'!$AM:$AM,"&lt;="&amp;M$1,'Daten Unfälle'!$B:$B,$C41)</f>
        <v>0</v>
      </c>
      <c r="N41" s="2">
        <f>COUNTIFS('Daten Unfälle'!$AM:$AM,"&gt;"&amp;M$1,'Daten Unfälle'!$AM:$AM,"&lt;="&amp;N$1,'Daten Unfälle'!$B:$B,$C41)</f>
        <v>2</v>
      </c>
      <c r="O41" s="2">
        <f>COUNTIFS('Daten Unfälle'!$AM:$AM,"&gt;"&amp;N$1,'Daten Unfälle'!$AM:$AM,"&lt;="&amp;O$1,'Daten Unfälle'!$B:$B,$C41)</f>
        <v>1</v>
      </c>
      <c r="P41" s="2">
        <f>COUNTIFS('Daten Unfälle'!$AM:$AM,"&gt;"&amp;O$1,'Daten Unfälle'!$AM:$AM,"&lt;="&amp;P$1,'Daten Unfälle'!$B:$B,$C41)</f>
        <v>2</v>
      </c>
      <c r="Q41" s="2">
        <f>COUNTIFS('Daten Unfälle'!$AM:$AM,"&gt;"&amp;P$1,'Daten Unfälle'!$AM:$AM,"&lt;="&amp;Q$1,'Daten Unfälle'!$B:$B,$C41)</f>
        <v>0</v>
      </c>
      <c r="R41" s="2">
        <f>COUNTIFS('Daten Unfälle'!$AM:$AM,"&gt;"&amp;Q$1,'Daten Unfälle'!$AM:$AM,"&lt;="&amp;R$1,'Daten Unfälle'!$B:$B,$C41)</f>
        <v>0</v>
      </c>
      <c r="S41" s="2">
        <f>COUNTIFS('Daten Unfälle'!$AM:$AM,"&gt;"&amp;R$1,'Daten Unfälle'!$AM:$AM,"&lt;="&amp;S$1,'Daten Unfälle'!$B:$B,$C41)</f>
        <v>0</v>
      </c>
      <c r="T41" s="2">
        <f>COUNTIFS('Daten Unfälle'!$AM:$AM,"&gt;"&amp;S$1,'Daten Unfälle'!$AM:$AM,"&lt;="&amp;T$1,'Daten Unfälle'!$B:$B,$C41)</f>
        <v>0</v>
      </c>
      <c r="U41" s="2">
        <f>COUNTIFS('Daten Unfälle'!$AM:$AM,"&gt;"&amp;T$1,'Daten Unfälle'!$AM:$AM,"&lt;="&amp;U$1,'Daten Unfälle'!$B:$B,$C41)</f>
        <v>0</v>
      </c>
      <c r="V41" s="2">
        <f>COUNTIFS('Daten Unfälle'!$AM:$AM,"&gt;"&amp;U$1,'Daten Unfälle'!$AM:$AM,"&lt;="&amp;V$1,'Daten Unfälle'!$B:$B,$C41)</f>
        <v>0</v>
      </c>
      <c r="W41" s="2">
        <f>COUNTIFS('Daten Unfälle'!$AM:$AM,"&gt;"&amp;V$1,'Daten Unfälle'!$AM:$AM,"&lt;="&amp;W$1,'Daten Unfälle'!$B:$B,$C41)</f>
        <v>0</v>
      </c>
      <c r="X41" s="2">
        <f>COUNTIFS('Daten Unfälle'!$AM:$AM,"&gt;"&amp;W$1,'Daten Unfälle'!$B:$B,$C41)</f>
        <v>1</v>
      </c>
      <c r="Y41" s="2">
        <f>SUM(Tabelle4[[#This Row],[100]:[2000+]])</f>
        <v>32</v>
      </c>
      <c r="Z41" s="2">
        <f>SUM(Tabelle4[[#This Row],[frontal]:[links]])</f>
        <v>31</v>
      </c>
      <c r="AA41" s="2">
        <f>COUNTIFS('Daten Unfälle'!$AO:$AO,AA$1,'Daten Unfälle'!$B:$B,$C41)</f>
        <v>13</v>
      </c>
      <c r="AB41" s="2">
        <f>COUNTIFS('Daten Unfälle'!$AO:$AO,AB$1,'Daten Unfälle'!$B:$B,$C41)</f>
        <v>7</v>
      </c>
      <c r="AC41" s="2">
        <f>COUNTIFS('Daten Unfälle'!$AO:$AO,AC$1,'Daten Unfälle'!$B:$B,$C41)</f>
        <v>7</v>
      </c>
      <c r="AD41" s="2">
        <f>COUNTIFS('Daten Unfälle'!$AO:$AO,AD$1,'Daten Unfälle'!$B:$B,$C41)</f>
        <v>4</v>
      </c>
    </row>
    <row r="42" spans="1:31" hidden="1" x14ac:dyDescent="0.25">
      <c r="A42" s="2" t="s">
        <v>21721</v>
      </c>
      <c r="B42" s="2" t="s">
        <v>21508</v>
      </c>
      <c r="C42" s="2" t="s">
        <v>211</v>
      </c>
      <c r="D42" s="2">
        <f>COUNTIFS('Daten Unfälle'!$AM:$AM,"&lt;="&amp;D$1,'Daten Unfälle'!$B:$B,$C42)</f>
        <v>118</v>
      </c>
      <c r="E42" s="2">
        <f>COUNTIFS('Daten Unfälle'!$AM:$AM,"&gt;"&amp;D$1,'Daten Unfälle'!$AM:$AM,"&lt;="&amp;E$1,'Daten Unfälle'!$B:$B,$C42)</f>
        <v>164</v>
      </c>
      <c r="F42" s="2">
        <f>COUNTIFS('Daten Unfälle'!$AM:$AM,"&gt;"&amp;E$1,'Daten Unfälle'!$AM:$AM,"&lt;="&amp;F$1,'Daten Unfälle'!$B:$B,$C42)</f>
        <v>144</v>
      </c>
      <c r="G42" s="2">
        <f>COUNTIFS('Daten Unfälle'!$AM:$AM,"&gt;"&amp;F$1,'Daten Unfälle'!$AM:$AM,"&lt;="&amp;G$1,'Daten Unfälle'!$B:$B,$C42)</f>
        <v>129</v>
      </c>
      <c r="H42" s="2">
        <f>COUNTIFS('Daten Unfälle'!$AM:$AM,"&gt;"&amp;G$1,'Daten Unfälle'!$AM:$AM,"&lt;="&amp;H$1,'Daten Unfälle'!$B:$B,$C42)</f>
        <v>94</v>
      </c>
      <c r="I42" s="2">
        <f>COUNTIFS('Daten Unfälle'!$AM:$AM,"&gt;"&amp;H$1,'Daten Unfälle'!$AM:$AM,"&lt;="&amp;I$1,'Daten Unfälle'!$B:$B,$C42)</f>
        <v>98</v>
      </c>
      <c r="J42" s="2">
        <f>COUNTIFS('Daten Unfälle'!$AM:$AM,"&gt;"&amp;I$1,'Daten Unfälle'!$AM:$AM,"&lt;="&amp;J$1,'Daten Unfälle'!$B:$B,$C42)</f>
        <v>64</v>
      </c>
      <c r="K42" s="2">
        <f>COUNTIFS('Daten Unfälle'!$AM:$AM,"&gt;"&amp;J$1,'Daten Unfälle'!$AM:$AM,"&lt;="&amp;K$1,'Daten Unfälle'!$B:$B,$C42)</f>
        <v>70</v>
      </c>
      <c r="L42" s="2">
        <f>COUNTIFS('Daten Unfälle'!$AM:$AM,"&gt;"&amp;K$1,'Daten Unfälle'!$AM:$AM,"&lt;="&amp;L$1,'Daten Unfälle'!$B:$B,$C42)</f>
        <v>48</v>
      </c>
      <c r="M42" s="2">
        <f>COUNTIFS('Daten Unfälle'!$AM:$AM,"&gt;"&amp;L$1,'Daten Unfälle'!$AM:$AM,"&lt;="&amp;M$1,'Daten Unfälle'!$B:$B,$C42)</f>
        <v>34</v>
      </c>
      <c r="N42" s="2">
        <f>COUNTIFS('Daten Unfälle'!$AM:$AM,"&gt;"&amp;M$1,'Daten Unfälle'!$AM:$AM,"&lt;="&amp;N$1,'Daten Unfälle'!$B:$B,$C42)</f>
        <v>21</v>
      </c>
      <c r="O42" s="2">
        <f>COUNTIFS('Daten Unfälle'!$AM:$AM,"&gt;"&amp;N$1,'Daten Unfälle'!$AM:$AM,"&lt;="&amp;O$1,'Daten Unfälle'!$B:$B,$C42)</f>
        <v>25</v>
      </c>
      <c r="P42" s="2">
        <f>COUNTIFS('Daten Unfälle'!$AM:$AM,"&gt;"&amp;O$1,'Daten Unfälle'!$AM:$AM,"&lt;="&amp;P$1,'Daten Unfälle'!$B:$B,$C42)</f>
        <v>18</v>
      </c>
      <c r="Q42" s="2">
        <f>COUNTIFS('Daten Unfälle'!$AM:$AM,"&gt;"&amp;P$1,'Daten Unfälle'!$AM:$AM,"&lt;="&amp;Q$1,'Daten Unfälle'!$B:$B,$C42)</f>
        <v>15</v>
      </c>
      <c r="R42" s="2">
        <f>COUNTIFS('Daten Unfälle'!$AM:$AM,"&gt;"&amp;Q$1,'Daten Unfälle'!$AM:$AM,"&lt;="&amp;R$1,'Daten Unfälle'!$B:$B,$C42)</f>
        <v>20</v>
      </c>
      <c r="S42" s="2">
        <f>COUNTIFS('Daten Unfälle'!$AM:$AM,"&gt;"&amp;R$1,'Daten Unfälle'!$AM:$AM,"&lt;="&amp;S$1,'Daten Unfälle'!$B:$B,$C42)</f>
        <v>9</v>
      </c>
      <c r="T42" s="2">
        <f>COUNTIFS('Daten Unfälle'!$AM:$AM,"&gt;"&amp;S$1,'Daten Unfälle'!$AM:$AM,"&lt;="&amp;T$1,'Daten Unfälle'!$B:$B,$C42)</f>
        <v>8</v>
      </c>
      <c r="U42" s="2">
        <f>COUNTIFS('Daten Unfälle'!$AM:$AM,"&gt;"&amp;T$1,'Daten Unfälle'!$AM:$AM,"&lt;="&amp;U$1,'Daten Unfälle'!$B:$B,$C42)</f>
        <v>5</v>
      </c>
      <c r="V42" s="2">
        <f>COUNTIFS('Daten Unfälle'!$AM:$AM,"&gt;"&amp;U$1,'Daten Unfälle'!$AM:$AM,"&lt;="&amp;V$1,'Daten Unfälle'!$B:$B,$C42)</f>
        <v>9</v>
      </c>
      <c r="W42" s="2">
        <f>COUNTIFS('Daten Unfälle'!$AM:$AM,"&gt;"&amp;V$1,'Daten Unfälle'!$AM:$AM,"&lt;="&amp;W$1,'Daten Unfälle'!$B:$B,$C42)</f>
        <v>8</v>
      </c>
      <c r="X42" s="2">
        <f>COUNTIFS('Daten Unfälle'!$AM:$AM,"&gt;"&amp;W$1,'Daten Unfälle'!$B:$B,$C42)</f>
        <v>46</v>
      </c>
      <c r="Y42" s="2">
        <f>SUM(Tabelle4[[#This Row],[100]:[2000+]])</f>
        <v>1147</v>
      </c>
      <c r="Z42" s="2">
        <f>SUM(Tabelle4[[#This Row],[frontal]:[links]])</f>
        <v>1136</v>
      </c>
      <c r="AA42" s="2">
        <f>COUNTIFS('Daten Unfälle'!$AO:$AO,AA$1,'Daten Unfälle'!$B:$B,$C42)</f>
        <v>478</v>
      </c>
      <c r="AB42" s="2">
        <f>COUNTIFS('Daten Unfälle'!$AO:$AO,AB$1,'Daten Unfälle'!$B:$B,$C42)</f>
        <v>129</v>
      </c>
      <c r="AC42" s="2">
        <f>COUNTIFS('Daten Unfälle'!$AO:$AO,AC$1,'Daten Unfälle'!$B:$B,$C42)</f>
        <v>270</v>
      </c>
      <c r="AD42" s="2">
        <f>COUNTIFS('Daten Unfälle'!$AO:$AO,AD$1,'Daten Unfälle'!$B:$B,$C42)</f>
        <v>259</v>
      </c>
    </row>
    <row r="43" spans="1:31" hidden="1" x14ac:dyDescent="0.25">
      <c r="A43" s="2" t="s">
        <v>21721</v>
      </c>
      <c r="B43" s="2" t="s">
        <v>21508</v>
      </c>
      <c r="C43" s="2" t="s">
        <v>21534</v>
      </c>
      <c r="D43" s="2">
        <f>COUNTIFS('Daten Unfälle'!$AM:$AM,"&lt;="&amp;D$1)</f>
        <v>206</v>
      </c>
      <c r="E43" s="2">
        <f>COUNTIFS('Daten Unfälle'!$AM:$AM,"&gt;"&amp;D$1,'Daten Unfälle'!$AM:$AM,"&lt;="&amp;E$1)</f>
        <v>291</v>
      </c>
      <c r="F43" s="2">
        <f>COUNTIFS('Daten Unfälle'!$AM:$AM,"&gt;"&amp;E$1,'Daten Unfälle'!$AM:$AM,"&lt;="&amp;F$1)</f>
        <v>269</v>
      </c>
      <c r="G43" s="2">
        <f>COUNTIFS('Daten Unfälle'!$AM:$AM,"&gt;"&amp;F$1,'Daten Unfälle'!$AM:$AM,"&lt;="&amp;G$1)</f>
        <v>238</v>
      </c>
      <c r="H43" s="2">
        <f>COUNTIFS('Daten Unfälle'!$AM:$AM,"&gt;"&amp;G$1,'Daten Unfälle'!$AM:$AM,"&lt;="&amp;H$1)</f>
        <v>179</v>
      </c>
      <c r="I43" s="2">
        <f>COUNTIFS('Daten Unfälle'!$AM:$AM,"&gt;"&amp;H$1,'Daten Unfälle'!$AM:$AM,"&lt;="&amp;I$1)</f>
        <v>168</v>
      </c>
      <c r="J43" s="2">
        <f>COUNTIFS('Daten Unfälle'!$AM:$AM,"&gt;"&amp;I$1,'Daten Unfälle'!$AM:$AM,"&lt;="&amp;J$1)</f>
        <v>123</v>
      </c>
      <c r="K43" s="2">
        <f>COUNTIFS('Daten Unfälle'!$AM:$AM,"&gt;"&amp;J$1,'Daten Unfälle'!$AM:$AM,"&lt;="&amp;K$1)</f>
        <v>112</v>
      </c>
      <c r="L43" s="2">
        <f>COUNTIFS('Daten Unfälle'!$AM:$AM,"&gt;"&amp;K$1,'Daten Unfälle'!$AM:$AM,"&lt;="&amp;L$1)</f>
        <v>74</v>
      </c>
      <c r="M43" s="2">
        <f>COUNTIFS('Daten Unfälle'!$AM:$AM,"&gt;"&amp;L$1,'Daten Unfälle'!$AM:$AM,"&lt;="&amp;M$1)</f>
        <v>69</v>
      </c>
      <c r="N43" s="2">
        <f>COUNTIFS('Daten Unfälle'!$AM:$AM,"&gt;"&amp;M$1,'Daten Unfälle'!$AM:$AM,"&lt;="&amp;N$1)</f>
        <v>39</v>
      </c>
      <c r="O43" s="2">
        <f>COUNTIFS('Daten Unfälle'!$AM:$AM,"&gt;"&amp;N$1,'Daten Unfälle'!$AM:$AM,"&lt;="&amp;O$1)</f>
        <v>39</v>
      </c>
      <c r="P43" s="2">
        <f>COUNTIFS('Daten Unfälle'!$AM:$AM,"&gt;"&amp;O$1,'Daten Unfälle'!$AM:$AM,"&lt;="&amp;P$1)</f>
        <v>32</v>
      </c>
      <c r="Q43" s="2">
        <f>COUNTIFS('Daten Unfälle'!$AM:$AM,"&gt;"&amp;P$1,'Daten Unfälle'!$AM:$AM,"&lt;="&amp;Q$1)</f>
        <v>34</v>
      </c>
      <c r="R43" s="2">
        <f>COUNTIFS('Daten Unfälle'!$AM:$AM,"&gt;"&amp;Q$1,'Daten Unfälle'!$AM:$AM,"&lt;="&amp;R$1)</f>
        <v>26</v>
      </c>
      <c r="S43" s="2">
        <f>COUNTIFS('Daten Unfälle'!$AM:$AM,"&gt;"&amp;R$1,'Daten Unfälle'!$AM:$AM,"&lt;="&amp;S$1)</f>
        <v>15</v>
      </c>
      <c r="T43" s="2">
        <f>COUNTIFS('Daten Unfälle'!$AM:$AM,"&gt;"&amp;S$1,'Daten Unfälle'!$AM:$AM,"&lt;="&amp;T$1)</f>
        <v>13</v>
      </c>
      <c r="U43" s="2">
        <f>COUNTIFS('Daten Unfälle'!$AM:$AM,"&gt;"&amp;T$1,'Daten Unfälle'!$AM:$AM,"&lt;="&amp;U$1)</f>
        <v>8</v>
      </c>
      <c r="V43" s="2">
        <f>COUNTIFS('Daten Unfälle'!$AM:$AM,"&gt;"&amp;U$1,'Daten Unfälle'!$AM:$AM,"&lt;="&amp;V$1)</f>
        <v>15</v>
      </c>
      <c r="W43" s="2">
        <f>COUNTIFS('Daten Unfälle'!$AM:$AM,"&gt;"&amp;V$1,'Daten Unfälle'!$AM:$AM,"&lt;="&amp;W$1)</f>
        <v>11</v>
      </c>
      <c r="X43" s="2">
        <f>COUNTIFS('Daten Unfälle'!$AM:$AM,"&gt;"&amp;W$1)</f>
        <v>71</v>
      </c>
      <c r="Y43" s="2">
        <f>SUM(Tabelle4[[#This Row],[100]:[2000+]])</f>
        <v>2032</v>
      </c>
      <c r="Z43" s="2">
        <f>SUM(Tabelle4[[#This Row],[frontal]:[links]])</f>
        <v>1745</v>
      </c>
      <c r="AA43" s="2">
        <f>COUNTIFS('Daten Unfälle'!$AO:$AO,AA$1)</f>
        <v>842</v>
      </c>
      <c r="AB43" s="2">
        <f>COUNTIFS('Daten Unfälle'!$AO:$AO,AE$1)</f>
        <v>0</v>
      </c>
      <c r="AC43" s="2">
        <f>COUNTIFS('Daten Unfälle'!$AO:$AO,AC$1)</f>
        <v>441</v>
      </c>
      <c r="AD43" s="2">
        <f>COUNTIFS('Daten Unfälle'!$AO:$AO,AD$1)</f>
        <v>462</v>
      </c>
    </row>
    <row r="44" spans="1:31" hidden="1" x14ac:dyDescent="0.25">
      <c r="A44" s="2" t="s">
        <v>21721</v>
      </c>
      <c r="B44" s="2" t="s">
        <v>21509</v>
      </c>
      <c r="C44" s="2" t="s">
        <v>135</v>
      </c>
      <c r="D44" s="2">
        <f>COUNTIFS('Daten Unfälle'!$AP:$AP,"&lt;="&amp;D$1,'Daten Unfälle'!$B:$B,$C44)</f>
        <v>40</v>
      </c>
      <c r="E44" s="2">
        <f>COUNTIFS('Daten Unfälle'!$AP:$AP,"&gt;"&amp;D$1,'Daten Unfälle'!$AP:$AP,"&lt;="&amp;E$1,'Daten Unfälle'!$B:$B,$C44)</f>
        <v>41</v>
      </c>
      <c r="F44" s="2">
        <f>COUNTIFS('Daten Unfälle'!$AP:$AP,"&gt;"&amp;E$1,'Daten Unfälle'!$AP:$AP,"&lt;="&amp;F$1,'Daten Unfälle'!$B:$B,$C44)</f>
        <v>39</v>
      </c>
      <c r="G44" s="2">
        <f>COUNTIFS('Daten Unfälle'!$AP:$AP,"&gt;"&amp;F$1,'Daten Unfälle'!$AP:$AP,"&lt;="&amp;G$1,'Daten Unfälle'!$B:$B,$C44)</f>
        <v>29</v>
      </c>
      <c r="H44" s="2">
        <f>COUNTIFS('Daten Unfälle'!$AP:$AP,"&gt;"&amp;G$1,'Daten Unfälle'!$AP:$AP,"&lt;="&amp;H$1,'Daten Unfälle'!$B:$B,$C44)</f>
        <v>22</v>
      </c>
      <c r="I44" s="2">
        <f>COUNTIFS('Daten Unfälle'!$AP:$AP,"&gt;"&amp;H$1,'Daten Unfälle'!$AP:$AP,"&lt;="&amp;I$1,'Daten Unfälle'!$B:$B,$C44)</f>
        <v>17</v>
      </c>
      <c r="J44" s="2">
        <f>COUNTIFS('Daten Unfälle'!$AP:$AP,"&gt;"&amp;I$1,'Daten Unfälle'!$AP:$AP,"&lt;="&amp;J$1,'Daten Unfälle'!$B:$B,$C44)</f>
        <v>9</v>
      </c>
      <c r="K44" s="2">
        <f>COUNTIFS('Daten Unfälle'!$AP:$AP,"&gt;"&amp;J$1,'Daten Unfälle'!$AP:$AP,"&lt;="&amp;K$1,'Daten Unfälle'!$B:$B,$C44)</f>
        <v>8</v>
      </c>
      <c r="L44" s="2">
        <f>COUNTIFS('Daten Unfälle'!$AP:$AP,"&gt;"&amp;K$1,'Daten Unfälle'!$AP:$AP,"&lt;="&amp;L$1,'Daten Unfälle'!$B:$B,$C44)</f>
        <v>7</v>
      </c>
      <c r="M44" s="2">
        <f>COUNTIFS('Daten Unfälle'!$AP:$AP,"&gt;"&amp;L$1,'Daten Unfälle'!$AP:$AP,"&lt;="&amp;M$1,'Daten Unfälle'!$B:$B,$C44)</f>
        <v>8</v>
      </c>
      <c r="N44" s="2">
        <f>COUNTIFS('Daten Unfälle'!$AP:$AP,"&gt;"&amp;M$1,'Daten Unfälle'!$AP:$AP,"&lt;="&amp;N$1,'Daten Unfälle'!$B:$B,$C44)</f>
        <v>3</v>
      </c>
      <c r="O44" s="2">
        <f>COUNTIFS('Daten Unfälle'!$AP:$AP,"&gt;"&amp;N$1,'Daten Unfälle'!$AP:$AP,"&lt;="&amp;O$1,'Daten Unfälle'!$B:$B,$C44)</f>
        <v>3</v>
      </c>
      <c r="P44" s="2">
        <f>COUNTIFS('Daten Unfälle'!$AP:$AP,"&gt;"&amp;O$1,'Daten Unfälle'!$AP:$AP,"&lt;="&amp;P$1,'Daten Unfälle'!$B:$B,$C44)</f>
        <v>3</v>
      </c>
      <c r="Q44" s="2">
        <f>COUNTIFS('Daten Unfälle'!$AP:$AP,"&gt;"&amp;P$1,'Daten Unfälle'!$AP:$AP,"&lt;="&amp;Q$1,'Daten Unfälle'!$B:$B,$C44)</f>
        <v>4</v>
      </c>
      <c r="R44" s="2">
        <f>COUNTIFS('Daten Unfälle'!$AP:$AP,"&gt;"&amp;Q$1,'Daten Unfälle'!$AP:$AP,"&lt;="&amp;R$1,'Daten Unfälle'!$B:$B,$C44)</f>
        <v>3</v>
      </c>
      <c r="S44" s="2">
        <f>COUNTIFS('Daten Unfälle'!$AP:$AP,"&gt;"&amp;R$1,'Daten Unfälle'!$AP:$AP,"&lt;="&amp;S$1,'Daten Unfälle'!$B:$B,$C44)</f>
        <v>2</v>
      </c>
      <c r="T44" s="2">
        <f>COUNTIFS('Daten Unfälle'!$AP:$AP,"&gt;"&amp;S$1,'Daten Unfälle'!$AP:$AP,"&lt;="&amp;T$1,'Daten Unfälle'!$B:$B,$C44)</f>
        <v>0</v>
      </c>
      <c r="U44" s="2">
        <f>COUNTIFS('Daten Unfälle'!$AP:$AP,"&gt;"&amp;T$1,'Daten Unfälle'!$AP:$AP,"&lt;="&amp;U$1,'Daten Unfälle'!$B:$B,$C44)</f>
        <v>2</v>
      </c>
      <c r="V44" s="2">
        <f>COUNTIFS('Daten Unfälle'!$AP:$AP,"&gt;"&amp;U$1,'Daten Unfälle'!$AP:$AP,"&lt;="&amp;V$1,'Daten Unfälle'!$B:$B,$C44)</f>
        <v>3</v>
      </c>
      <c r="W44" s="2">
        <f>COUNTIFS('Daten Unfälle'!$AP:$AP,"&gt;"&amp;V$1,'Daten Unfälle'!$AP:$AP,"&lt;="&amp;W$1,'Daten Unfälle'!$B:$B,$C44)</f>
        <v>1</v>
      </c>
      <c r="X44" s="2">
        <f>COUNTIFS('Daten Unfälle'!$AP:$AP,"&gt;"&amp;W$1,'Daten Unfälle'!$B:$B,$C44)</f>
        <v>3</v>
      </c>
      <c r="Y44" s="2">
        <f>SUM(Tabelle4[[#This Row],[100]:[2000+]])</f>
        <v>247</v>
      </c>
      <c r="Z44" s="2">
        <f>SUM(Tabelle4[[#This Row],[frontal]:[links]])</f>
        <v>248</v>
      </c>
      <c r="AA44" s="2">
        <f>COUNTIFS('Daten Unfälle'!$AR:$AR,AA$1,'Daten Unfälle'!$B:$B,$C44)</f>
        <v>107</v>
      </c>
      <c r="AB44" s="2">
        <f>COUNTIFS('Daten Unfälle'!$AR:$AR,AB$1,'Daten Unfälle'!$B:$B,$C44)</f>
        <v>43</v>
      </c>
      <c r="AC44" s="2">
        <f>COUNTIFS('Daten Unfälle'!$AR:$AR,AC$1,'Daten Unfälle'!$B:$B,$C44)</f>
        <v>32</v>
      </c>
      <c r="AD44" s="2">
        <f>COUNTIFS('Daten Unfälle'!$AR:$AR,AD$1,'Daten Unfälle'!$B:$B,$C44)</f>
        <v>66</v>
      </c>
    </row>
    <row r="45" spans="1:31" hidden="1" x14ac:dyDescent="0.25">
      <c r="A45" s="2" t="s">
        <v>21721</v>
      </c>
      <c r="B45" s="2" t="s">
        <v>21509</v>
      </c>
      <c r="C45" s="2" t="s">
        <v>69</v>
      </c>
      <c r="D45" s="2">
        <f>COUNTIFS('Daten Unfälle'!$AP:$AP,"&lt;="&amp;D$1,'Daten Unfälle'!$B:$B,$C45)</f>
        <v>25</v>
      </c>
      <c r="E45" s="2">
        <f>COUNTIFS('Daten Unfälle'!$AP:$AP,"&gt;"&amp;D$1,'Daten Unfälle'!$AP:$AP,"&lt;="&amp;E$1,'Daten Unfälle'!$B:$B,$C45)</f>
        <v>38</v>
      </c>
      <c r="F45" s="2">
        <f>COUNTIFS('Daten Unfälle'!$AP:$AP,"&gt;"&amp;E$1,'Daten Unfälle'!$AP:$AP,"&lt;="&amp;F$1,'Daten Unfälle'!$B:$B,$C45)</f>
        <v>34</v>
      </c>
      <c r="G45" s="2">
        <f>COUNTIFS('Daten Unfälle'!$AP:$AP,"&gt;"&amp;F$1,'Daten Unfälle'!$AP:$AP,"&lt;="&amp;G$1,'Daten Unfälle'!$B:$B,$C45)</f>
        <v>25</v>
      </c>
      <c r="H45" s="2">
        <f>COUNTIFS('Daten Unfälle'!$AP:$AP,"&gt;"&amp;G$1,'Daten Unfälle'!$AP:$AP,"&lt;="&amp;H$1,'Daten Unfälle'!$B:$B,$C45)</f>
        <v>23</v>
      </c>
      <c r="I45" s="2">
        <f>COUNTIFS('Daten Unfälle'!$AP:$AP,"&gt;"&amp;H$1,'Daten Unfälle'!$AP:$AP,"&lt;="&amp;I$1,'Daten Unfälle'!$B:$B,$C45)</f>
        <v>17</v>
      </c>
      <c r="J45" s="2">
        <f>COUNTIFS('Daten Unfälle'!$AP:$AP,"&gt;"&amp;I$1,'Daten Unfälle'!$AP:$AP,"&lt;="&amp;J$1,'Daten Unfälle'!$B:$B,$C45)</f>
        <v>20</v>
      </c>
      <c r="K45" s="2">
        <f>COUNTIFS('Daten Unfälle'!$AP:$AP,"&gt;"&amp;J$1,'Daten Unfälle'!$AP:$AP,"&lt;="&amp;K$1,'Daten Unfälle'!$B:$B,$C45)</f>
        <v>11</v>
      </c>
      <c r="L45" s="2">
        <f>COUNTIFS('Daten Unfälle'!$AP:$AP,"&gt;"&amp;K$1,'Daten Unfälle'!$AP:$AP,"&lt;="&amp;L$1,'Daten Unfälle'!$B:$B,$C45)</f>
        <v>7</v>
      </c>
      <c r="M45" s="2">
        <f>COUNTIFS('Daten Unfälle'!$AP:$AP,"&gt;"&amp;L$1,'Daten Unfälle'!$AP:$AP,"&lt;="&amp;M$1,'Daten Unfälle'!$B:$B,$C45)</f>
        <v>10</v>
      </c>
      <c r="N45" s="2">
        <f>COUNTIFS('Daten Unfälle'!$AP:$AP,"&gt;"&amp;M$1,'Daten Unfälle'!$AP:$AP,"&lt;="&amp;N$1,'Daten Unfälle'!$B:$B,$C45)</f>
        <v>4</v>
      </c>
      <c r="O45" s="2">
        <f>COUNTIFS('Daten Unfälle'!$AP:$AP,"&gt;"&amp;N$1,'Daten Unfälle'!$AP:$AP,"&lt;="&amp;O$1,'Daten Unfälle'!$B:$B,$C45)</f>
        <v>5</v>
      </c>
      <c r="P45" s="2">
        <f>COUNTIFS('Daten Unfälle'!$AP:$AP,"&gt;"&amp;O$1,'Daten Unfälle'!$AP:$AP,"&lt;="&amp;P$1,'Daten Unfälle'!$B:$B,$C45)</f>
        <v>4</v>
      </c>
      <c r="Q45" s="2">
        <f>COUNTIFS('Daten Unfälle'!$AP:$AP,"&gt;"&amp;P$1,'Daten Unfälle'!$AP:$AP,"&lt;="&amp;Q$1,'Daten Unfälle'!$B:$B,$C45)</f>
        <v>4</v>
      </c>
      <c r="R45" s="2">
        <f>COUNTIFS('Daten Unfälle'!$AP:$AP,"&gt;"&amp;Q$1,'Daten Unfälle'!$AP:$AP,"&lt;="&amp;R$1,'Daten Unfälle'!$B:$B,$C45)</f>
        <v>2</v>
      </c>
      <c r="S45" s="2">
        <f>COUNTIFS('Daten Unfälle'!$AP:$AP,"&gt;"&amp;R$1,'Daten Unfälle'!$AP:$AP,"&lt;="&amp;S$1,'Daten Unfälle'!$B:$B,$C45)</f>
        <v>4</v>
      </c>
      <c r="T45" s="2">
        <f>COUNTIFS('Daten Unfälle'!$AP:$AP,"&gt;"&amp;S$1,'Daten Unfälle'!$AP:$AP,"&lt;="&amp;T$1,'Daten Unfälle'!$B:$B,$C45)</f>
        <v>1</v>
      </c>
      <c r="U45" s="2">
        <f>COUNTIFS('Daten Unfälle'!$AP:$AP,"&gt;"&amp;T$1,'Daten Unfälle'!$AP:$AP,"&lt;="&amp;U$1,'Daten Unfälle'!$B:$B,$C45)</f>
        <v>0</v>
      </c>
      <c r="V45" s="2">
        <f>COUNTIFS('Daten Unfälle'!$AP:$AP,"&gt;"&amp;U$1,'Daten Unfälle'!$AP:$AP,"&lt;="&amp;V$1,'Daten Unfälle'!$B:$B,$C45)</f>
        <v>1</v>
      </c>
      <c r="W45" s="2">
        <f>COUNTIFS('Daten Unfälle'!$AP:$AP,"&gt;"&amp;V$1,'Daten Unfälle'!$AP:$AP,"&lt;="&amp;W$1,'Daten Unfälle'!$B:$B,$C45)</f>
        <v>0</v>
      </c>
      <c r="X45" s="2">
        <f>COUNTIFS('Daten Unfälle'!$AP:$AP,"&gt;"&amp;W$1,'Daten Unfälle'!$B:$B,$C45)</f>
        <v>6</v>
      </c>
      <c r="Y45" s="2">
        <f>SUM(Tabelle4[[#This Row],[100]:[2000+]])</f>
        <v>241</v>
      </c>
      <c r="Z45" s="2">
        <f>SUM(Tabelle4[[#This Row],[frontal]:[links]])</f>
        <v>239</v>
      </c>
      <c r="AA45" s="2">
        <f>COUNTIFS('Daten Unfälle'!$AR:$AR,AA$1,'Daten Unfälle'!$B:$B,$C45)</f>
        <v>108</v>
      </c>
      <c r="AB45" s="2">
        <f>COUNTIFS('Daten Unfälle'!$AR:$AR,AB$1,'Daten Unfälle'!$B:$B,$C45)</f>
        <v>35</v>
      </c>
      <c r="AC45" s="2">
        <f>COUNTIFS('Daten Unfälle'!$AR:$AR,AC$1,'Daten Unfälle'!$B:$B,$C45)</f>
        <v>50</v>
      </c>
      <c r="AD45" s="2">
        <f>COUNTIFS('Daten Unfälle'!$AR:$AR,AD$1,'Daten Unfälle'!$B:$B,$C45)</f>
        <v>46</v>
      </c>
    </row>
    <row r="46" spans="1:31" x14ac:dyDescent="0.25">
      <c r="A46" s="2" t="s">
        <v>21721</v>
      </c>
      <c r="B46" s="2" t="s">
        <v>21509</v>
      </c>
      <c r="C46" s="2" t="s">
        <v>87</v>
      </c>
      <c r="D46" s="2">
        <f>COUNTIFS('Daten Unfälle'!$AP:$AP,"&lt;="&amp;D$1,'Daten Unfälle'!$B:$B,$C46)</f>
        <v>44</v>
      </c>
      <c r="E46" s="2">
        <f>COUNTIFS('Daten Unfälle'!$AP:$AP,"&gt;"&amp;D$1,'Daten Unfälle'!$AP:$AP,"&lt;="&amp;E$1,'Daten Unfälle'!$B:$B,$C46)</f>
        <v>67</v>
      </c>
      <c r="F46" s="2">
        <f>COUNTIFS('Daten Unfälle'!$AP:$AP,"&gt;"&amp;E$1,'Daten Unfälle'!$AP:$AP,"&lt;="&amp;F$1,'Daten Unfälle'!$B:$B,$C46)</f>
        <v>65</v>
      </c>
      <c r="G46" s="2">
        <f>COUNTIFS('Daten Unfälle'!$AP:$AP,"&gt;"&amp;F$1,'Daten Unfälle'!$AP:$AP,"&lt;="&amp;G$1,'Daten Unfälle'!$B:$B,$C46)</f>
        <v>45</v>
      </c>
      <c r="H46" s="2">
        <f>COUNTIFS('Daten Unfälle'!$AP:$AP,"&gt;"&amp;G$1,'Daten Unfälle'!$AP:$AP,"&lt;="&amp;H$1,'Daten Unfälle'!$B:$B,$C46)</f>
        <v>53</v>
      </c>
      <c r="I46" s="2">
        <f>COUNTIFS('Daten Unfälle'!$AP:$AP,"&gt;"&amp;H$1,'Daten Unfälle'!$AP:$AP,"&lt;="&amp;I$1,'Daten Unfälle'!$B:$B,$C46)</f>
        <v>39</v>
      </c>
      <c r="J46" s="2">
        <f>COUNTIFS('Daten Unfälle'!$AP:$AP,"&gt;"&amp;I$1,'Daten Unfälle'!$AP:$AP,"&lt;="&amp;J$1,'Daten Unfälle'!$B:$B,$C46)</f>
        <v>29</v>
      </c>
      <c r="K46" s="2">
        <f>COUNTIFS('Daten Unfälle'!$AP:$AP,"&gt;"&amp;J$1,'Daten Unfälle'!$AP:$AP,"&lt;="&amp;K$1,'Daten Unfälle'!$B:$B,$C46)</f>
        <v>25</v>
      </c>
      <c r="L46" s="2">
        <f>COUNTIFS('Daten Unfälle'!$AP:$AP,"&gt;"&amp;K$1,'Daten Unfälle'!$AP:$AP,"&lt;="&amp;L$1,'Daten Unfälle'!$B:$B,$C46)</f>
        <v>15</v>
      </c>
      <c r="M46" s="2">
        <f>COUNTIFS('Daten Unfälle'!$AP:$AP,"&gt;"&amp;L$1,'Daten Unfälle'!$AP:$AP,"&lt;="&amp;M$1,'Daten Unfälle'!$B:$B,$C46)</f>
        <v>19</v>
      </c>
      <c r="N46" s="2">
        <f>COUNTIFS('Daten Unfälle'!$AP:$AP,"&gt;"&amp;M$1,'Daten Unfälle'!$AP:$AP,"&lt;="&amp;N$1,'Daten Unfälle'!$B:$B,$C46)</f>
        <v>8</v>
      </c>
      <c r="O46" s="2">
        <f>COUNTIFS('Daten Unfälle'!$AP:$AP,"&gt;"&amp;N$1,'Daten Unfälle'!$AP:$AP,"&lt;="&amp;O$1,'Daten Unfälle'!$B:$B,$C46)</f>
        <v>5</v>
      </c>
      <c r="P46" s="2">
        <f>COUNTIFS('Daten Unfälle'!$AP:$AP,"&gt;"&amp;O$1,'Daten Unfälle'!$AP:$AP,"&lt;="&amp;P$1,'Daten Unfälle'!$B:$B,$C46)</f>
        <v>4</v>
      </c>
      <c r="Q46" s="2">
        <f>COUNTIFS('Daten Unfälle'!$AP:$AP,"&gt;"&amp;P$1,'Daten Unfälle'!$AP:$AP,"&lt;="&amp;Q$1,'Daten Unfälle'!$B:$B,$C46)</f>
        <v>12</v>
      </c>
      <c r="R46" s="2">
        <f>COUNTIFS('Daten Unfälle'!$AP:$AP,"&gt;"&amp;Q$1,'Daten Unfälle'!$AP:$AP,"&lt;="&amp;R$1,'Daten Unfälle'!$B:$B,$C46)</f>
        <v>5</v>
      </c>
      <c r="S46" s="2">
        <f>COUNTIFS('Daten Unfälle'!$AP:$AP,"&gt;"&amp;R$1,'Daten Unfälle'!$AP:$AP,"&lt;="&amp;S$1,'Daten Unfälle'!$B:$B,$C46)</f>
        <v>0</v>
      </c>
      <c r="T46" s="2">
        <f>COUNTIFS('Daten Unfälle'!$AP:$AP,"&gt;"&amp;S$1,'Daten Unfälle'!$AP:$AP,"&lt;="&amp;T$1,'Daten Unfälle'!$B:$B,$C46)</f>
        <v>3</v>
      </c>
      <c r="U46" s="2">
        <f>COUNTIFS('Daten Unfälle'!$AP:$AP,"&gt;"&amp;T$1,'Daten Unfälle'!$AP:$AP,"&lt;="&amp;U$1,'Daten Unfälle'!$B:$B,$C46)</f>
        <v>2</v>
      </c>
      <c r="V46" s="2">
        <f>COUNTIFS('Daten Unfälle'!$AP:$AP,"&gt;"&amp;U$1,'Daten Unfälle'!$AP:$AP,"&lt;="&amp;V$1,'Daten Unfälle'!$B:$B,$C46)</f>
        <v>2</v>
      </c>
      <c r="W46" s="2">
        <f>COUNTIFS('Daten Unfälle'!$AP:$AP,"&gt;"&amp;V$1,'Daten Unfälle'!$AP:$AP,"&lt;="&amp;W$1,'Daten Unfälle'!$B:$B,$C46)</f>
        <v>2</v>
      </c>
      <c r="X46" s="2">
        <f>COUNTIFS('Daten Unfälle'!$AP:$AP,"&gt;"&amp;W$1,'Daten Unfälle'!$B:$B,$C46)</f>
        <v>16</v>
      </c>
      <c r="Y46" s="2">
        <f>SUM(Tabelle4[[#This Row],[100]:[2000+]])</f>
        <v>460</v>
      </c>
      <c r="Z46" s="2">
        <f>SUM(Tabelle4[[#This Row],[frontal]:[links]])</f>
        <v>458</v>
      </c>
      <c r="AA46" s="2">
        <f>COUNTIFS('Daten Unfälle'!$AR:$AR,AA$1,'Daten Unfälle'!$B:$B,$C46)</f>
        <v>169</v>
      </c>
      <c r="AB46" s="2">
        <f>COUNTIFS('Daten Unfälle'!$AR:$AR,AB$1,'Daten Unfälle'!$B:$B,$C46)</f>
        <v>77</v>
      </c>
      <c r="AC46" s="2">
        <f>COUNTIFS('Daten Unfälle'!$AR:$AR,AC$1,'Daten Unfälle'!$B:$B,$C46)</f>
        <v>99</v>
      </c>
      <c r="AD46" s="2">
        <f>COUNTIFS('Daten Unfälle'!$AR:$AR,AD$1,'Daten Unfälle'!$B:$B,$C46)</f>
        <v>113</v>
      </c>
    </row>
    <row r="47" spans="1:31" hidden="1" x14ac:dyDescent="0.25">
      <c r="A47" s="2" t="s">
        <v>21721</v>
      </c>
      <c r="B47" s="2" t="s">
        <v>21509</v>
      </c>
      <c r="C47" s="2" t="s">
        <v>190</v>
      </c>
      <c r="D47" s="2">
        <f>COUNTIFS('Daten Unfälle'!$AP:$AP,"&lt;="&amp;D$1,'Daten Unfälle'!$B:$B,$C47)</f>
        <v>1</v>
      </c>
      <c r="E47" s="2">
        <f>COUNTIFS('Daten Unfälle'!$AP:$AP,"&gt;"&amp;D$1,'Daten Unfälle'!$AP:$AP,"&lt;="&amp;E$1,'Daten Unfälle'!$B:$B,$C47)</f>
        <v>5</v>
      </c>
      <c r="F47" s="2">
        <f>COUNTIFS('Daten Unfälle'!$AP:$AP,"&gt;"&amp;E$1,'Daten Unfälle'!$AP:$AP,"&lt;="&amp;F$1,'Daten Unfälle'!$B:$B,$C47)</f>
        <v>1</v>
      </c>
      <c r="G47" s="2">
        <f>COUNTIFS('Daten Unfälle'!$AP:$AP,"&gt;"&amp;F$1,'Daten Unfälle'!$AP:$AP,"&lt;="&amp;G$1,'Daten Unfälle'!$B:$B,$C47)</f>
        <v>3</v>
      </c>
      <c r="H47" s="2">
        <f>COUNTIFS('Daten Unfälle'!$AP:$AP,"&gt;"&amp;G$1,'Daten Unfälle'!$AP:$AP,"&lt;="&amp;H$1,'Daten Unfälle'!$B:$B,$C47)</f>
        <v>4</v>
      </c>
      <c r="I47" s="2">
        <f>COUNTIFS('Daten Unfälle'!$AP:$AP,"&gt;"&amp;H$1,'Daten Unfälle'!$AP:$AP,"&lt;="&amp;I$1,'Daten Unfälle'!$B:$B,$C47)</f>
        <v>1</v>
      </c>
      <c r="J47" s="2">
        <f>COUNTIFS('Daten Unfälle'!$AP:$AP,"&gt;"&amp;I$1,'Daten Unfälle'!$AP:$AP,"&lt;="&amp;J$1,'Daten Unfälle'!$B:$B,$C47)</f>
        <v>0</v>
      </c>
      <c r="K47" s="2">
        <f>COUNTIFS('Daten Unfälle'!$AP:$AP,"&gt;"&amp;J$1,'Daten Unfälle'!$AP:$AP,"&lt;="&amp;K$1,'Daten Unfälle'!$B:$B,$C47)</f>
        <v>1</v>
      </c>
      <c r="L47" s="2">
        <f>COUNTIFS('Daten Unfälle'!$AP:$AP,"&gt;"&amp;K$1,'Daten Unfälle'!$AP:$AP,"&lt;="&amp;L$1,'Daten Unfälle'!$B:$B,$C47)</f>
        <v>0</v>
      </c>
      <c r="M47" s="2">
        <f>COUNTIFS('Daten Unfälle'!$AP:$AP,"&gt;"&amp;L$1,'Daten Unfälle'!$AP:$AP,"&lt;="&amp;M$1,'Daten Unfälle'!$B:$B,$C47)</f>
        <v>0</v>
      </c>
      <c r="N47" s="2">
        <f>COUNTIFS('Daten Unfälle'!$AP:$AP,"&gt;"&amp;M$1,'Daten Unfälle'!$AP:$AP,"&lt;="&amp;N$1,'Daten Unfälle'!$B:$B,$C47)</f>
        <v>1</v>
      </c>
      <c r="O47" s="2">
        <f>COUNTIFS('Daten Unfälle'!$AP:$AP,"&gt;"&amp;N$1,'Daten Unfälle'!$AP:$AP,"&lt;="&amp;O$1,'Daten Unfälle'!$B:$B,$C47)</f>
        <v>0</v>
      </c>
      <c r="P47" s="2">
        <f>COUNTIFS('Daten Unfälle'!$AP:$AP,"&gt;"&amp;O$1,'Daten Unfälle'!$AP:$AP,"&lt;="&amp;P$1,'Daten Unfälle'!$B:$B,$C47)</f>
        <v>1</v>
      </c>
      <c r="Q47" s="2">
        <f>COUNTIFS('Daten Unfälle'!$AP:$AP,"&gt;"&amp;P$1,'Daten Unfälle'!$AP:$AP,"&lt;="&amp;Q$1,'Daten Unfälle'!$B:$B,$C47)</f>
        <v>0</v>
      </c>
      <c r="R47" s="2">
        <f>COUNTIFS('Daten Unfälle'!$AP:$AP,"&gt;"&amp;Q$1,'Daten Unfälle'!$AP:$AP,"&lt;="&amp;R$1,'Daten Unfälle'!$B:$B,$C47)</f>
        <v>0</v>
      </c>
      <c r="S47" s="2">
        <f>COUNTIFS('Daten Unfälle'!$AP:$AP,"&gt;"&amp;R$1,'Daten Unfälle'!$AP:$AP,"&lt;="&amp;S$1,'Daten Unfälle'!$B:$B,$C47)</f>
        <v>0</v>
      </c>
      <c r="T47" s="2">
        <f>COUNTIFS('Daten Unfälle'!$AP:$AP,"&gt;"&amp;S$1,'Daten Unfälle'!$AP:$AP,"&lt;="&amp;T$1,'Daten Unfälle'!$B:$B,$C47)</f>
        <v>0</v>
      </c>
      <c r="U47" s="2">
        <f>COUNTIFS('Daten Unfälle'!$AP:$AP,"&gt;"&amp;T$1,'Daten Unfälle'!$AP:$AP,"&lt;="&amp;U$1,'Daten Unfälle'!$B:$B,$C47)</f>
        <v>0</v>
      </c>
      <c r="V47" s="2">
        <f>COUNTIFS('Daten Unfälle'!$AP:$AP,"&gt;"&amp;U$1,'Daten Unfälle'!$AP:$AP,"&lt;="&amp;V$1,'Daten Unfälle'!$B:$B,$C47)</f>
        <v>0</v>
      </c>
      <c r="W47" s="2">
        <f>COUNTIFS('Daten Unfälle'!$AP:$AP,"&gt;"&amp;V$1,'Daten Unfälle'!$AP:$AP,"&lt;="&amp;W$1,'Daten Unfälle'!$B:$B,$C47)</f>
        <v>0</v>
      </c>
      <c r="X47" s="2">
        <f>COUNTIFS('Daten Unfälle'!$AP:$AP,"&gt;"&amp;W$1,'Daten Unfälle'!$B:$B,$C47)</f>
        <v>1</v>
      </c>
      <c r="Y47" s="2">
        <f>SUM(Tabelle4[[#This Row],[100]:[2000+]])</f>
        <v>19</v>
      </c>
      <c r="Z47" s="2">
        <f>SUM(Tabelle4[[#This Row],[frontal]:[links]])</f>
        <v>19</v>
      </c>
      <c r="AA47" s="2">
        <f>COUNTIFS('Daten Unfälle'!$AR:$AR,AA$1,'Daten Unfälle'!$B:$B,$C47)</f>
        <v>5</v>
      </c>
      <c r="AB47" s="2">
        <f>COUNTIFS('Daten Unfälle'!$AR:$AR,AB$1,'Daten Unfälle'!$B:$B,$C47)</f>
        <v>5</v>
      </c>
      <c r="AC47" s="2">
        <f>COUNTIFS('Daten Unfälle'!$AR:$AR,AC$1,'Daten Unfälle'!$B:$B,$C47)</f>
        <v>6</v>
      </c>
      <c r="AD47" s="2">
        <f>COUNTIFS('Daten Unfälle'!$AR:$AR,AD$1,'Daten Unfälle'!$B:$B,$C47)</f>
        <v>3</v>
      </c>
    </row>
    <row r="48" spans="1:31" hidden="1" x14ac:dyDescent="0.25">
      <c r="A48" s="2" t="s">
        <v>21721</v>
      </c>
      <c r="B48" s="2" t="s">
        <v>21509</v>
      </c>
      <c r="C48" s="2" t="s">
        <v>262</v>
      </c>
      <c r="D48" s="2">
        <f>COUNTIFS('Daten Unfälle'!$AP:$AP,"&lt;="&amp;D$1,'Daten Unfälle'!$B:$B,$C48)</f>
        <v>2</v>
      </c>
      <c r="E48" s="2">
        <f>COUNTIFS('Daten Unfälle'!$AP:$AP,"&gt;"&amp;D$1,'Daten Unfälle'!$AP:$AP,"&lt;="&amp;E$1,'Daten Unfälle'!$B:$B,$C48)</f>
        <v>4</v>
      </c>
      <c r="F48" s="2">
        <f>COUNTIFS('Daten Unfälle'!$AP:$AP,"&gt;"&amp;E$1,'Daten Unfälle'!$AP:$AP,"&lt;="&amp;F$1,'Daten Unfälle'!$B:$B,$C48)</f>
        <v>6</v>
      </c>
      <c r="G48" s="2">
        <f>COUNTIFS('Daten Unfälle'!$AP:$AP,"&gt;"&amp;F$1,'Daten Unfälle'!$AP:$AP,"&lt;="&amp;G$1,'Daten Unfälle'!$B:$B,$C48)</f>
        <v>7</v>
      </c>
      <c r="H48" s="2">
        <f>COUNTIFS('Daten Unfälle'!$AP:$AP,"&gt;"&amp;G$1,'Daten Unfälle'!$AP:$AP,"&lt;="&amp;H$1,'Daten Unfälle'!$B:$B,$C48)</f>
        <v>2</v>
      </c>
      <c r="I48" s="2">
        <f>COUNTIFS('Daten Unfälle'!$AP:$AP,"&gt;"&amp;H$1,'Daten Unfälle'!$AP:$AP,"&lt;="&amp;I$1,'Daten Unfälle'!$B:$B,$C48)</f>
        <v>5</v>
      </c>
      <c r="J48" s="2">
        <f>COUNTIFS('Daten Unfälle'!$AP:$AP,"&gt;"&amp;I$1,'Daten Unfälle'!$AP:$AP,"&lt;="&amp;J$1,'Daten Unfälle'!$B:$B,$C48)</f>
        <v>3</v>
      </c>
      <c r="K48" s="2">
        <f>COUNTIFS('Daten Unfälle'!$AP:$AP,"&gt;"&amp;J$1,'Daten Unfälle'!$AP:$AP,"&lt;="&amp;K$1,'Daten Unfälle'!$B:$B,$C48)</f>
        <v>2</v>
      </c>
      <c r="L48" s="2">
        <f>COUNTIFS('Daten Unfälle'!$AP:$AP,"&gt;"&amp;K$1,'Daten Unfälle'!$AP:$AP,"&lt;="&amp;L$1,'Daten Unfälle'!$B:$B,$C48)</f>
        <v>0</v>
      </c>
      <c r="M48" s="2">
        <f>COUNTIFS('Daten Unfälle'!$AP:$AP,"&gt;"&amp;L$1,'Daten Unfälle'!$AP:$AP,"&lt;="&amp;M$1,'Daten Unfälle'!$B:$B,$C48)</f>
        <v>0</v>
      </c>
      <c r="N48" s="2">
        <f>COUNTIFS('Daten Unfälle'!$AP:$AP,"&gt;"&amp;M$1,'Daten Unfälle'!$AP:$AP,"&lt;="&amp;N$1,'Daten Unfälle'!$B:$B,$C48)</f>
        <v>3</v>
      </c>
      <c r="O48" s="2">
        <f>COUNTIFS('Daten Unfälle'!$AP:$AP,"&gt;"&amp;N$1,'Daten Unfälle'!$AP:$AP,"&lt;="&amp;O$1,'Daten Unfälle'!$B:$B,$C48)</f>
        <v>1</v>
      </c>
      <c r="P48" s="2">
        <f>COUNTIFS('Daten Unfälle'!$AP:$AP,"&gt;"&amp;O$1,'Daten Unfälle'!$AP:$AP,"&lt;="&amp;P$1,'Daten Unfälle'!$B:$B,$C48)</f>
        <v>2</v>
      </c>
      <c r="Q48" s="2">
        <f>COUNTIFS('Daten Unfälle'!$AP:$AP,"&gt;"&amp;P$1,'Daten Unfälle'!$AP:$AP,"&lt;="&amp;Q$1,'Daten Unfälle'!$B:$B,$C48)</f>
        <v>0</v>
      </c>
      <c r="R48" s="2">
        <f>COUNTIFS('Daten Unfälle'!$AP:$AP,"&gt;"&amp;Q$1,'Daten Unfälle'!$AP:$AP,"&lt;="&amp;R$1,'Daten Unfälle'!$B:$B,$C48)</f>
        <v>0</v>
      </c>
      <c r="S48" s="2">
        <f>COUNTIFS('Daten Unfälle'!$AP:$AP,"&gt;"&amp;R$1,'Daten Unfälle'!$AP:$AP,"&lt;="&amp;S$1,'Daten Unfälle'!$B:$B,$C48)</f>
        <v>0</v>
      </c>
      <c r="T48" s="2">
        <f>COUNTIFS('Daten Unfälle'!$AP:$AP,"&gt;"&amp;S$1,'Daten Unfälle'!$AP:$AP,"&lt;="&amp;T$1,'Daten Unfälle'!$B:$B,$C48)</f>
        <v>0</v>
      </c>
      <c r="U48" s="2">
        <f>COUNTIFS('Daten Unfälle'!$AP:$AP,"&gt;"&amp;T$1,'Daten Unfälle'!$AP:$AP,"&lt;="&amp;U$1,'Daten Unfälle'!$B:$B,$C48)</f>
        <v>0</v>
      </c>
      <c r="V48" s="2">
        <f>COUNTIFS('Daten Unfälle'!$AP:$AP,"&gt;"&amp;U$1,'Daten Unfälle'!$AP:$AP,"&lt;="&amp;V$1,'Daten Unfälle'!$B:$B,$C48)</f>
        <v>0</v>
      </c>
      <c r="W48" s="2">
        <f>COUNTIFS('Daten Unfälle'!$AP:$AP,"&gt;"&amp;V$1,'Daten Unfälle'!$AP:$AP,"&lt;="&amp;W$1,'Daten Unfälle'!$B:$B,$C48)</f>
        <v>0</v>
      </c>
      <c r="X48" s="2">
        <f>COUNTIFS('Daten Unfälle'!$AP:$AP,"&gt;"&amp;W$1,'Daten Unfälle'!$B:$B,$C48)</f>
        <v>1</v>
      </c>
      <c r="Y48" s="2">
        <f>SUM(Tabelle4[[#This Row],[100]:[2000+]])</f>
        <v>38</v>
      </c>
      <c r="Z48" s="2">
        <f>SUM(Tabelle4[[#This Row],[frontal]:[links]])</f>
        <v>38</v>
      </c>
      <c r="AA48" s="2">
        <f>COUNTIFS('Daten Unfälle'!$AR:$AR,AA$1,'Daten Unfälle'!$B:$B,$C48)</f>
        <v>15</v>
      </c>
      <c r="AB48" s="2">
        <f>COUNTIFS('Daten Unfälle'!$AR:$AR,AB$1,'Daten Unfälle'!$B:$B,$C48)</f>
        <v>7</v>
      </c>
      <c r="AC48" s="2">
        <f>COUNTIFS('Daten Unfälle'!$AR:$AR,AC$1,'Daten Unfälle'!$B:$B,$C48)</f>
        <v>7</v>
      </c>
      <c r="AD48" s="2">
        <f>COUNTIFS('Daten Unfälle'!$AR:$AR,AD$1,'Daten Unfälle'!$B:$B,$C48)</f>
        <v>9</v>
      </c>
      <c r="AE48" s="2"/>
    </row>
    <row r="49" spans="1:31" hidden="1" x14ac:dyDescent="0.25">
      <c r="A49" s="2" t="s">
        <v>21721</v>
      </c>
      <c r="B49" s="2" t="s">
        <v>21509</v>
      </c>
      <c r="C49" s="2" t="s">
        <v>211</v>
      </c>
      <c r="D49" s="2">
        <f>COUNTIFS('Daten Unfälle'!$AP:$AP,"&lt;="&amp;D$1,'Daten Unfälle'!$B:$B,$C49)</f>
        <v>166</v>
      </c>
      <c r="E49" s="2">
        <f>COUNTIFS('Daten Unfälle'!$AP:$AP,"&gt;"&amp;D$1,'Daten Unfälle'!$AP:$AP,"&lt;="&amp;E$1,'Daten Unfälle'!$B:$B,$C49)</f>
        <v>209</v>
      </c>
      <c r="F49" s="2">
        <f>COUNTIFS('Daten Unfälle'!$AP:$AP,"&gt;"&amp;E$1,'Daten Unfälle'!$AP:$AP,"&lt;="&amp;F$1,'Daten Unfälle'!$B:$B,$C49)</f>
        <v>175</v>
      </c>
      <c r="G49" s="2">
        <f>COUNTIFS('Daten Unfälle'!$AP:$AP,"&gt;"&amp;F$1,'Daten Unfälle'!$AP:$AP,"&lt;="&amp;G$1,'Daten Unfälle'!$B:$B,$C49)</f>
        <v>139</v>
      </c>
      <c r="H49" s="2">
        <f>COUNTIFS('Daten Unfälle'!$AP:$AP,"&gt;"&amp;G$1,'Daten Unfälle'!$AP:$AP,"&lt;="&amp;H$1,'Daten Unfälle'!$B:$B,$C49)</f>
        <v>104</v>
      </c>
      <c r="I49" s="2">
        <f>COUNTIFS('Daten Unfälle'!$AP:$AP,"&gt;"&amp;H$1,'Daten Unfälle'!$AP:$AP,"&lt;="&amp;I$1,'Daten Unfälle'!$B:$B,$C49)</f>
        <v>107</v>
      </c>
      <c r="J49" s="2">
        <f>COUNTIFS('Daten Unfälle'!$AP:$AP,"&gt;"&amp;I$1,'Daten Unfälle'!$AP:$AP,"&lt;="&amp;J$1,'Daten Unfälle'!$B:$B,$C49)</f>
        <v>73</v>
      </c>
      <c r="K49" s="2">
        <f>COUNTIFS('Daten Unfälle'!$AP:$AP,"&gt;"&amp;J$1,'Daten Unfälle'!$AP:$AP,"&lt;="&amp;K$1,'Daten Unfälle'!$B:$B,$C49)</f>
        <v>77</v>
      </c>
      <c r="L49" s="2">
        <f>COUNTIFS('Daten Unfälle'!$AP:$AP,"&gt;"&amp;K$1,'Daten Unfälle'!$AP:$AP,"&lt;="&amp;L$1,'Daten Unfälle'!$B:$B,$C49)</f>
        <v>53</v>
      </c>
      <c r="M49" s="2">
        <f>COUNTIFS('Daten Unfälle'!$AP:$AP,"&gt;"&amp;L$1,'Daten Unfälle'!$AP:$AP,"&lt;="&amp;M$1,'Daten Unfälle'!$B:$B,$C49)</f>
        <v>39</v>
      </c>
      <c r="N49" s="2">
        <f>COUNTIFS('Daten Unfälle'!$AP:$AP,"&gt;"&amp;M$1,'Daten Unfälle'!$AP:$AP,"&lt;="&amp;N$1,'Daten Unfälle'!$B:$B,$C49)</f>
        <v>19</v>
      </c>
      <c r="O49" s="2">
        <f>COUNTIFS('Daten Unfälle'!$AP:$AP,"&gt;"&amp;N$1,'Daten Unfälle'!$AP:$AP,"&lt;="&amp;O$1,'Daten Unfälle'!$B:$B,$C49)</f>
        <v>31</v>
      </c>
      <c r="P49" s="2">
        <f>COUNTIFS('Daten Unfälle'!$AP:$AP,"&gt;"&amp;O$1,'Daten Unfälle'!$AP:$AP,"&lt;="&amp;P$1,'Daten Unfälle'!$B:$B,$C49)</f>
        <v>18</v>
      </c>
      <c r="Q49" s="2">
        <f>COUNTIFS('Daten Unfälle'!$AP:$AP,"&gt;"&amp;P$1,'Daten Unfälle'!$AP:$AP,"&lt;="&amp;Q$1,'Daten Unfälle'!$B:$B,$C49)</f>
        <v>16</v>
      </c>
      <c r="R49" s="2">
        <f>COUNTIFS('Daten Unfälle'!$AP:$AP,"&gt;"&amp;Q$1,'Daten Unfälle'!$AP:$AP,"&lt;="&amp;R$1,'Daten Unfälle'!$B:$B,$C49)</f>
        <v>21</v>
      </c>
      <c r="S49" s="2">
        <f>COUNTIFS('Daten Unfälle'!$AP:$AP,"&gt;"&amp;R$1,'Daten Unfälle'!$AP:$AP,"&lt;="&amp;S$1,'Daten Unfälle'!$B:$B,$C49)</f>
        <v>10</v>
      </c>
      <c r="T49" s="2">
        <f>COUNTIFS('Daten Unfälle'!$AP:$AP,"&gt;"&amp;S$1,'Daten Unfälle'!$AP:$AP,"&lt;="&amp;T$1,'Daten Unfälle'!$B:$B,$C49)</f>
        <v>8</v>
      </c>
      <c r="U49" s="2">
        <f>COUNTIFS('Daten Unfälle'!$AP:$AP,"&gt;"&amp;T$1,'Daten Unfälle'!$AP:$AP,"&lt;="&amp;U$1,'Daten Unfälle'!$B:$B,$C49)</f>
        <v>6</v>
      </c>
      <c r="V49" s="2">
        <f>COUNTIFS('Daten Unfälle'!$AP:$AP,"&gt;"&amp;U$1,'Daten Unfälle'!$AP:$AP,"&lt;="&amp;V$1,'Daten Unfälle'!$B:$B,$C49)</f>
        <v>10</v>
      </c>
      <c r="W49" s="2">
        <f>COUNTIFS('Daten Unfälle'!$AP:$AP,"&gt;"&amp;V$1,'Daten Unfälle'!$AP:$AP,"&lt;="&amp;W$1,'Daten Unfälle'!$B:$B,$C49)</f>
        <v>9</v>
      </c>
      <c r="X49" s="2">
        <f>COUNTIFS('Daten Unfälle'!$AP:$AP,"&gt;"&amp;W$1,'Daten Unfälle'!$B:$B,$C49)</f>
        <v>48</v>
      </c>
      <c r="Y49" s="2">
        <f>SUM(Tabelle4[[#This Row],[100]:[2000+]])</f>
        <v>1338</v>
      </c>
      <c r="Z49" s="2">
        <f>SUM(Tabelle4[[#This Row],[frontal]:[links]])</f>
        <v>1331</v>
      </c>
      <c r="AA49" s="2">
        <f>COUNTIFS('Daten Unfälle'!$AR:$AR,AA$1,'Daten Unfälle'!$B:$B,$C49)</f>
        <v>564</v>
      </c>
      <c r="AB49" s="2">
        <f>COUNTIFS('Daten Unfälle'!$AR:$AR,AB$1,'Daten Unfälle'!$B:$B,$C49)</f>
        <v>152</v>
      </c>
      <c r="AC49" s="2">
        <f>COUNTIFS('Daten Unfälle'!$AR:$AR,AC$1,'Daten Unfälle'!$B:$B,$C49)</f>
        <v>316</v>
      </c>
      <c r="AD49" s="2">
        <f>COUNTIFS('Daten Unfälle'!$AR:$AR,AD$1,'Daten Unfälle'!$B:$B,$C49)</f>
        <v>299</v>
      </c>
      <c r="AE49" s="2"/>
    </row>
    <row r="50" spans="1:31" hidden="1" x14ac:dyDescent="0.25">
      <c r="A50" s="2" t="s">
        <v>21721</v>
      </c>
      <c r="B50" s="2" t="s">
        <v>21509</v>
      </c>
      <c r="C50" s="2" t="s">
        <v>21534</v>
      </c>
      <c r="D50" s="2">
        <f>COUNTIFS('Daten Unfälle'!$AP:$AP,"&lt;="&amp;D$1)</f>
        <v>279</v>
      </c>
      <c r="E50" s="2">
        <f>COUNTIFS('Daten Unfälle'!$AP:$AP,"&gt;"&amp;D$1,'Daten Unfälle'!$AP:$AP,"&lt;="&amp;E$1)</f>
        <v>364</v>
      </c>
      <c r="F50" s="2">
        <f>COUNTIFS('Daten Unfälle'!$AP:$AP,"&gt;"&amp;E$1,'Daten Unfälle'!$AP:$AP,"&lt;="&amp;F$1)</f>
        <v>320</v>
      </c>
      <c r="G50" s="2">
        <f>COUNTIFS('Daten Unfälle'!$AP:$AP,"&gt;"&amp;F$1,'Daten Unfälle'!$AP:$AP,"&lt;="&amp;G$1)</f>
        <v>249</v>
      </c>
      <c r="H50" s="2">
        <f>COUNTIFS('Daten Unfälle'!$AP:$AP,"&gt;"&amp;G$1,'Daten Unfälle'!$AP:$AP,"&lt;="&amp;H$1)</f>
        <v>208</v>
      </c>
      <c r="I50" s="2">
        <f>COUNTIFS('Daten Unfälle'!$AP:$AP,"&gt;"&amp;H$1,'Daten Unfälle'!$AP:$AP,"&lt;="&amp;I$1)</f>
        <v>187</v>
      </c>
      <c r="J50" s="2">
        <f>COUNTIFS('Daten Unfälle'!$AP:$AP,"&gt;"&amp;I$1,'Daten Unfälle'!$AP:$AP,"&lt;="&amp;J$1)</f>
        <v>135</v>
      </c>
      <c r="K50" s="2">
        <f>COUNTIFS('Daten Unfälle'!$AP:$AP,"&gt;"&amp;J$1,'Daten Unfälle'!$AP:$AP,"&lt;="&amp;K$1)</f>
        <v>125</v>
      </c>
      <c r="L50" s="2">
        <f>COUNTIFS('Daten Unfälle'!$AP:$AP,"&gt;"&amp;K$1,'Daten Unfälle'!$AP:$AP,"&lt;="&amp;L$1)</f>
        <v>82</v>
      </c>
      <c r="M50" s="2">
        <f>COUNTIFS('Daten Unfälle'!$AP:$AP,"&gt;"&amp;L$1,'Daten Unfälle'!$AP:$AP,"&lt;="&amp;M$1)</f>
        <v>77</v>
      </c>
      <c r="N50" s="2">
        <f>COUNTIFS('Daten Unfälle'!$AP:$AP,"&gt;"&amp;M$1,'Daten Unfälle'!$AP:$AP,"&lt;="&amp;N$1)</f>
        <v>38</v>
      </c>
      <c r="O50" s="2">
        <f>COUNTIFS('Daten Unfälle'!$AP:$AP,"&gt;"&amp;N$1,'Daten Unfälle'!$AP:$AP,"&lt;="&amp;O$1)</f>
        <v>45</v>
      </c>
      <c r="P50" s="2">
        <f>COUNTIFS('Daten Unfälle'!$AP:$AP,"&gt;"&amp;O$1,'Daten Unfälle'!$AP:$AP,"&lt;="&amp;P$1)</f>
        <v>32</v>
      </c>
      <c r="Q50" s="2">
        <f>COUNTIFS('Daten Unfälle'!$AP:$AP,"&gt;"&amp;P$1,'Daten Unfälle'!$AP:$AP,"&lt;="&amp;Q$1)</f>
        <v>36</v>
      </c>
      <c r="R50" s="2">
        <f>COUNTIFS('Daten Unfälle'!$AP:$AP,"&gt;"&amp;Q$1,'Daten Unfälle'!$AP:$AP,"&lt;="&amp;R$1)</f>
        <v>31</v>
      </c>
      <c r="S50" s="2">
        <f>COUNTIFS('Daten Unfälle'!$AP:$AP,"&gt;"&amp;R$1,'Daten Unfälle'!$AP:$AP,"&lt;="&amp;S$1)</f>
        <v>16</v>
      </c>
      <c r="T50" s="2">
        <f>COUNTIFS('Daten Unfälle'!$AP:$AP,"&gt;"&amp;S$1,'Daten Unfälle'!$AP:$AP,"&lt;="&amp;T$1)</f>
        <v>12</v>
      </c>
      <c r="U50" s="2">
        <f>COUNTIFS('Daten Unfälle'!$AP:$AP,"&gt;"&amp;T$1,'Daten Unfälle'!$AP:$AP,"&lt;="&amp;U$1)</f>
        <v>10</v>
      </c>
      <c r="V50" s="2">
        <f>COUNTIFS('Daten Unfälle'!$AP:$AP,"&gt;"&amp;U$1,'Daten Unfälle'!$AP:$AP,"&lt;="&amp;V$1)</f>
        <v>16</v>
      </c>
      <c r="W50" s="2">
        <f>COUNTIFS('Daten Unfälle'!$AP:$AP,"&gt;"&amp;V$1,'Daten Unfälle'!$AP:$AP,"&lt;="&amp;W$1)</f>
        <v>12</v>
      </c>
      <c r="X50" s="2">
        <f>COUNTIFS('Daten Unfälle'!$AP:$AP,"&gt;"&amp;W$1)</f>
        <v>75</v>
      </c>
      <c r="Y50" s="2">
        <f>SUM(Tabelle4[[#This Row],[100]:[2000+]])</f>
        <v>2349</v>
      </c>
      <c r="Z50" s="2">
        <f>SUM(Tabelle4[[#This Row],[frontal]:[links]])</f>
        <v>2019</v>
      </c>
      <c r="AA50" s="2">
        <f>COUNTIFS('Daten Unfälle'!$AR:$AR,AA$1)</f>
        <v>970</v>
      </c>
      <c r="AB50" s="2">
        <f>COUNTIFS('Daten Unfälle'!$AR:$AR,AE$1)</f>
        <v>0</v>
      </c>
      <c r="AC50" s="2">
        <f>COUNTIFS('Daten Unfälle'!$AR:$AR,AC$1)</f>
        <v>510</v>
      </c>
      <c r="AD50" s="2">
        <f>COUNTIFS('Daten Unfälle'!$AR:$AR,AD$1)</f>
        <v>539</v>
      </c>
      <c r="AE50" s="2"/>
    </row>
    <row r="51" spans="1:31" s="2" customFormat="1" hidden="1" x14ac:dyDescent="0.25">
      <c r="A51" s="2" t="s">
        <v>21721</v>
      </c>
      <c r="B51" s="2" t="s">
        <v>21722</v>
      </c>
      <c r="C51" s="2" t="s">
        <v>135</v>
      </c>
      <c r="D51" s="2">
        <f>COUNTIFS('Daten Unfälle'!$AS:$AS,"&lt;="&amp;D$1,'Daten Unfälle'!$B:$B,$C51)</f>
        <v>4</v>
      </c>
      <c r="E51" s="2">
        <f>COUNTIFS('Daten Unfälle'!$AS:$AS,"&gt;"&amp;D$1,'Daten Unfälle'!$AS:$AS,"&lt;="&amp;E$1,'Daten Unfälle'!$B:$B,$C51)</f>
        <v>2</v>
      </c>
      <c r="F51" s="2">
        <f>COUNTIFS('Daten Unfälle'!$AS:$AS,"&gt;"&amp;E$1,'Daten Unfälle'!$AS:$AS,"&lt;="&amp;F$1,'Daten Unfälle'!$B:$B,$C51)</f>
        <v>4</v>
      </c>
      <c r="G51" s="2">
        <f>COUNTIFS('Daten Unfälle'!$AS:$AS,"&gt;"&amp;F$1,'Daten Unfälle'!$AS:$AS,"&lt;="&amp;G$1,'Daten Unfälle'!$B:$B,$C51)</f>
        <v>2</v>
      </c>
      <c r="H51" s="2">
        <f>COUNTIFS('Daten Unfälle'!$AS:$AS,"&gt;"&amp;G$1,'Daten Unfälle'!$AS:$AS,"&lt;="&amp;H$1,'Daten Unfälle'!$B:$B,$C51)</f>
        <v>5</v>
      </c>
      <c r="I51" s="2">
        <f>COUNTIFS('Daten Unfälle'!$AS:$AS,"&gt;"&amp;H$1,'Daten Unfälle'!$AS:$AS,"&lt;="&amp;I$1,'Daten Unfälle'!$B:$B,$C51)</f>
        <v>5</v>
      </c>
      <c r="J51" s="2">
        <f>COUNTIFS('Daten Unfälle'!$AS:$AS,"&gt;"&amp;I$1,'Daten Unfälle'!$AS:$AS,"&lt;="&amp;J$1,'Daten Unfälle'!$B:$B,$C51)</f>
        <v>1</v>
      </c>
      <c r="K51" s="2">
        <f>COUNTIFS('Daten Unfälle'!$AS:$AS,"&gt;"&amp;J$1,'Daten Unfälle'!$AS:$AS,"&lt;="&amp;K$1,'Daten Unfälle'!$B:$B,$C51)</f>
        <v>1</v>
      </c>
      <c r="L51" s="2">
        <f>COUNTIFS('Daten Unfälle'!$AS:$AS,"&gt;"&amp;K$1,'Daten Unfälle'!$AS:$AS,"&lt;="&amp;L$1,'Daten Unfälle'!$B:$B,$C51)</f>
        <v>2</v>
      </c>
      <c r="M51" s="2">
        <f>COUNTIFS('Daten Unfälle'!$AS:$AS,"&gt;"&amp;L$1,'Daten Unfälle'!$AS:$AS,"&lt;="&amp;M$1,'Daten Unfälle'!$B:$B,$C51)</f>
        <v>2</v>
      </c>
      <c r="N51" s="2">
        <f>COUNTIFS('Daten Unfälle'!$AS:$AS,"&gt;"&amp;M$1,'Daten Unfälle'!$AS:$AS,"&lt;="&amp;N$1,'Daten Unfälle'!$B:$B,$C51)</f>
        <v>0</v>
      </c>
      <c r="O51" s="2">
        <f>COUNTIFS('Daten Unfälle'!$AS:$AS,"&gt;"&amp;N$1,'Daten Unfälle'!$AS:$AS,"&lt;="&amp;O$1,'Daten Unfälle'!$B:$B,$C51)</f>
        <v>0</v>
      </c>
      <c r="P51" s="2">
        <f>COUNTIFS('Daten Unfälle'!$AS:$AS,"&gt;"&amp;O$1,'Daten Unfälle'!$AS:$AS,"&lt;="&amp;P$1,'Daten Unfälle'!$B:$B,$C51)</f>
        <v>1</v>
      </c>
      <c r="Q51" s="2">
        <f>COUNTIFS('Daten Unfälle'!$AS:$AS,"&gt;"&amp;P$1,'Daten Unfälle'!$AS:$AS,"&lt;="&amp;Q$1,'Daten Unfälle'!$B:$B,$C51)</f>
        <v>1</v>
      </c>
      <c r="R51" s="2">
        <f>COUNTIFS('Daten Unfälle'!$AS:$AS,"&gt;"&amp;Q$1,'Daten Unfälle'!$AS:$AS,"&lt;="&amp;R$1,'Daten Unfälle'!$B:$B,$C51)</f>
        <v>0</v>
      </c>
      <c r="S51" s="2">
        <f>COUNTIFS('Daten Unfälle'!$AS:$AS,"&gt;"&amp;R$1,'Daten Unfälle'!$AS:$AS,"&lt;="&amp;S$1,'Daten Unfälle'!$B:$B,$C51)</f>
        <v>1</v>
      </c>
      <c r="T51" s="2">
        <f>COUNTIFS('Daten Unfälle'!$AS:$AS,"&gt;"&amp;S$1,'Daten Unfälle'!$AS:$AS,"&lt;="&amp;T$1,'Daten Unfälle'!$B:$B,$C51)</f>
        <v>1</v>
      </c>
      <c r="U51" s="2">
        <f>COUNTIFS('Daten Unfälle'!$AS:$AS,"&gt;"&amp;T$1,'Daten Unfälle'!$AS:$AS,"&lt;="&amp;U$1,'Daten Unfälle'!$B:$B,$C51)</f>
        <v>0</v>
      </c>
      <c r="V51" s="2">
        <f>COUNTIFS('Daten Unfälle'!$AS:$AS,"&gt;"&amp;U$1,'Daten Unfälle'!$AS:$AS,"&lt;="&amp;V$1,'Daten Unfälle'!$B:$B,$C51)</f>
        <v>0</v>
      </c>
      <c r="W51" s="2">
        <f>COUNTIFS('Daten Unfälle'!$AS:$AS,"&gt;"&amp;V$1,'Daten Unfälle'!$AS:$AS,"&lt;="&amp;W$1,'Daten Unfälle'!$B:$B,$C51)</f>
        <v>0</v>
      </c>
      <c r="X51" s="2">
        <f>COUNTIFS('Daten Unfälle'!$AS:$AS,"&gt;"&amp;W$1,'Daten Unfälle'!$B:$B,$C51)</f>
        <v>1</v>
      </c>
      <c r="Y51" s="274">
        <f>SUM(Tabelle4[[#This Row],[100]:[2000+]])</f>
        <v>33</v>
      </c>
      <c r="Z51" s="274">
        <f>SUM(Tabelle4[[#This Row],[frontal]:[links]])</f>
        <v>32</v>
      </c>
      <c r="AA51" s="2">
        <f>COUNTIFS('Daten Unfälle'!$AU:$AU,AA$1,'Daten Unfälle'!$B:$B,$C51)</f>
        <v>16</v>
      </c>
      <c r="AB51" s="2">
        <f>COUNTIFS('Daten Unfälle'!$AU:$AU,AB$1,'Daten Unfälle'!$B:$B,$C51)</f>
        <v>5</v>
      </c>
      <c r="AC51" s="2">
        <f>COUNTIFS('Daten Unfälle'!$AU:$AU,AC$1,'Daten Unfälle'!$B:$B,$C51)</f>
        <v>3</v>
      </c>
      <c r="AD51" s="2">
        <f>COUNTIFS('Daten Unfälle'!$AU:$AU,AD$1,'Daten Unfälle'!$B:$B,$C51)</f>
        <v>8</v>
      </c>
    </row>
    <row r="52" spans="1:31" s="2" customFormat="1" hidden="1" x14ac:dyDescent="0.25">
      <c r="A52" s="2" t="s">
        <v>21721</v>
      </c>
      <c r="B52" s="2" t="s">
        <v>21722</v>
      </c>
      <c r="C52" s="2" t="s">
        <v>69</v>
      </c>
      <c r="D52" s="2">
        <f>COUNTIFS('Daten Unfälle'!$AS:$AS,"&lt;="&amp;D$1,'Daten Unfälle'!$B:$B,$C52)</f>
        <v>1</v>
      </c>
      <c r="E52" s="2">
        <f>COUNTIFS('Daten Unfälle'!$AS:$AS,"&gt;"&amp;D$1,'Daten Unfälle'!$AS:$AS,"&lt;="&amp;E$1,'Daten Unfälle'!$B:$B,$C52)</f>
        <v>2</v>
      </c>
      <c r="F52" s="2">
        <f>COUNTIFS('Daten Unfälle'!$AS:$AS,"&gt;"&amp;E$1,'Daten Unfälle'!$AS:$AS,"&lt;="&amp;F$1,'Daten Unfälle'!$B:$B,$C52)</f>
        <v>1</v>
      </c>
      <c r="G52" s="2">
        <f>COUNTIFS('Daten Unfälle'!$AS:$AS,"&gt;"&amp;F$1,'Daten Unfälle'!$AS:$AS,"&lt;="&amp;G$1,'Daten Unfälle'!$B:$B,$C52)</f>
        <v>2</v>
      </c>
      <c r="H52" s="2">
        <f>COUNTIFS('Daten Unfälle'!$AS:$AS,"&gt;"&amp;G$1,'Daten Unfälle'!$AS:$AS,"&lt;="&amp;H$1,'Daten Unfälle'!$B:$B,$C52)</f>
        <v>3</v>
      </c>
      <c r="I52" s="2">
        <f>COUNTIFS('Daten Unfälle'!$AS:$AS,"&gt;"&amp;H$1,'Daten Unfälle'!$AS:$AS,"&lt;="&amp;I$1,'Daten Unfälle'!$B:$B,$C52)</f>
        <v>3</v>
      </c>
      <c r="J52" s="2">
        <f>COUNTIFS('Daten Unfälle'!$AS:$AS,"&gt;"&amp;I$1,'Daten Unfälle'!$AS:$AS,"&lt;="&amp;J$1,'Daten Unfälle'!$B:$B,$C52)</f>
        <v>6</v>
      </c>
      <c r="K52" s="2">
        <f>COUNTIFS('Daten Unfälle'!$AS:$AS,"&gt;"&amp;J$1,'Daten Unfälle'!$AS:$AS,"&lt;="&amp;K$1,'Daten Unfälle'!$B:$B,$C52)</f>
        <v>0</v>
      </c>
      <c r="L52" s="2">
        <f>COUNTIFS('Daten Unfälle'!$AS:$AS,"&gt;"&amp;K$1,'Daten Unfälle'!$AS:$AS,"&lt;="&amp;L$1,'Daten Unfälle'!$B:$B,$C52)</f>
        <v>0</v>
      </c>
      <c r="M52" s="2">
        <f>COUNTIFS('Daten Unfälle'!$AS:$AS,"&gt;"&amp;L$1,'Daten Unfälle'!$AS:$AS,"&lt;="&amp;M$1,'Daten Unfälle'!$B:$B,$C52)</f>
        <v>1</v>
      </c>
      <c r="N52" s="2">
        <f>COUNTIFS('Daten Unfälle'!$AS:$AS,"&gt;"&amp;M$1,'Daten Unfälle'!$AS:$AS,"&lt;="&amp;N$1,'Daten Unfälle'!$B:$B,$C52)</f>
        <v>1</v>
      </c>
      <c r="O52" s="2">
        <f>COUNTIFS('Daten Unfälle'!$AS:$AS,"&gt;"&amp;N$1,'Daten Unfälle'!$AS:$AS,"&lt;="&amp;O$1,'Daten Unfälle'!$B:$B,$C52)</f>
        <v>0</v>
      </c>
      <c r="P52" s="2">
        <f>COUNTIFS('Daten Unfälle'!$AS:$AS,"&gt;"&amp;O$1,'Daten Unfälle'!$AS:$AS,"&lt;="&amp;P$1,'Daten Unfälle'!$B:$B,$C52)</f>
        <v>0</v>
      </c>
      <c r="Q52" s="2">
        <f>COUNTIFS('Daten Unfälle'!$AS:$AS,"&gt;"&amp;P$1,'Daten Unfälle'!$AS:$AS,"&lt;="&amp;Q$1,'Daten Unfälle'!$B:$B,$C52)</f>
        <v>1</v>
      </c>
      <c r="R52" s="2">
        <f>COUNTIFS('Daten Unfälle'!$AS:$AS,"&gt;"&amp;Q$1,'Daten Unfälle'!$AS:$AS,"&lt;="&amp;R$1,'Daten Unfälle'!$B:$B,$C52)</f>
        <v>1</v>
      </c>
      <c r="S52" s="2">
        <f>COUNTIFS('Daten Unfälle'!$AS:$AS,"&gt;"&amp;R$1,'Daten Unfälle'!$AS:$AS,"&lt;="&amp;S$1,'Daten Unfälle'!$B:$B,$C52)</f>
        <v>1</v>
      </c>
      <c r="T52" s="2">
        <f>COUNTIFS('Daten Unfälle'!$AS:$AS,"&gt;"&amp;S$1,'Daten Unfälle'!$AS:$AS,"&lt;="&amp;T$1,'Daten Unfälle'!$B:$B,$C52)</f>
        <v>0</v>
      </c>
      <c r="U52" s="2">
        <f>COUNTIFS('Daten Unfälle'!$AS:$AS,"&gt;"&amp;T$1,'Daten Unfälle'!$AS:$AS,"&lt;="&amp;U$1,'Daten Unfälle'!$B:$B,$C52)</f>
        <v>0</v>
      </c>
      <c r="V52" s="2">
        <f>COUNTIFS('Daten Unfälle'!$AS:$AS,"&gt;"&amp;U$1,'Daten Unfälle'!$AS:$AS,"&lt;="&amp;V$1,'Daten Unfälle'!$B:$B,$C52)</f>
        <v>0</v>
      </c>
      <c r="W52" s="2">
        <f>COUNTIFS('Daten Unfälle'!$AS:$AS,"&gt;"&amp;V$1,'Daten Unfälle'!$AS:$AS,"&lt;="&amp;W$1,'Daten Unfälle'!$B:$B,$C52)</f>
        <v>0</v>
      </c>
      <c r="X52" s="2">
        <f>COUNTIFS('Daten Unfälle'!$AS:$AS,"&gt;"&amp;W$1,'Daten Unfälle'!$B:$B,$C52)</f>
        <v>2</v>
      </c>
      <c r="Y52" s="274">
        <f>SUM(Tabelle4[[#This Row],[100]:[2000+]])</f>
        <v>25</v>
      </c>
      <c r="Z52" s="274">
        <f>SUM(Tabelle4[[#This Row],[frontal]:[links]])</f>
        <v>25</v>
      </c>
      <c r="AA52" s="2">
        <f>COUNTIFS('Daten Unfälle'!$AU:$AU,AA$1,'Daten Unfälle'!$B:$B,$C52)</f>
        <v>10</v>
      </c>
      <c r="AB52" s="2">
        <f>COUNTIFS('Daten Unfälle'!$AU:$AU,AB$1,'Daten Unfälle'!$B:$B,$C52)</f>
        <v>1</v>
      </c>
      <c r="AC52" s="2">
        <f>COUNTIFS('Daten Unfälle'!$AU:$AU,AC$1,'Daten Unfälle'!$B:$B,$C52)</f>
        <v>8</v>
      </c>
      <c r="AD52" s="2">
        <f>COUNTIFS('Daten Unfälle'!$AU:$AU,AD$1,'Daten Unfälle'!$B:$B,$C52)</f>
        <v>6</v>
      </c>
    </row>
    <row r="53" spans="1:31" s="2" customFormat="1" x14ac:dyDescent="0.25">
      <c r="A53" s="2" t="s">
        <v>21721</v>
      </c>
      <c r="B53" s="2" t="s">
        <v>21722</v>
      </c>
      <c r="C53" s="2" t="s">
        <v>87</v>
      </c>
      <c r="D53" s="2">
        <f>COUNTIFS('Daten Unfälle'!$AS:$AS,"&lt;="&amp;D$1,'Daten Unfälle'!$B:$B,$C53)</f>
        <v>6</v>
      </c>
      <c r="E53" s="2">
        <f>COUNTIFS('Daten Unfälle'!$AS:$AS,"&gt;"&amp;D$1,'Daten Unfälle'!$AS:$AS,"&lt;="&amp;E$1,'Daten Unfälle'!$B:$B,$C53)</f>
        <v>8</v>
      </c>
      <c r="F53" s="2">
        <f>COUNTIFS('Daten Unfälle'!$AS:$AS,"&gt;"&amp;E$1,'Daten Unfälle'!$AS:$AS,"&lt;="&amp;F$1,'Daten Unfälle'!$B:$B,$C53)</f>
        <v>10</v>
      </c>
      <c r="G53" s="2">
        <f>COUNTIFS('Daten Unfälle'!$AS:$AS,"&gt;"&amp;F$1,'Daten Unfälle'!$AS:$AS,"&lt;="&amp;G$1,'Daten Unfälle'!$B:$B,$C53)</f>
        <v>4</v>
      </c>
      <c r="H53" s="2">
        <f>COUNTIFS('Daten Unfälle'!$AS:$AS,"&gt;"&amp;G$1,'Daten Unfälle'!$AS:$AS,"&lt;="&amp;H$1,'Daten Unfälle'!$B:$B,$C53)</f>
        <v>3</v>
      </c>
      <c r="I53" s="2">
        <f>COUNTIFS('Daten Unfälle'!$AS:$AS,"&gt;"&amp;H$1,'Daten Unfälle'!$AS:$AS,"&lt;="&amp;I$1,'Daten Unfälle'!$B:$B,$C53)</f>
        <v>5</v>
      </c>
      <c r="J53" s="2">
        <f>COUNTIFS('Daten Unfälle'!$AS:$AS,"&gt;"&amp;I$1,'Daten Unfälle'!$AS:$AS,"&lt;="&amp;J$1,'Daten Unfälle'!$B:$B,$C53)</f>
        <v>5</v>
      </c>
      <c r="K53" s="2">
        <f>COUNTIFS('Daten Unfälle'!$AS:$AS,"&gt;"&amp;J$1,'Daten Unfälle'!$AS:$AS,"&lt;="&amp;K$1,'Daten Unfälle'!$B:$B,$C53)</f>
        <v>3</v>
      </c>
      <c r="L53" s="2">
        <f>COUNTIFS('Daten Unfälle'!$AS:$AS,"&gt;"&amp;K$1,'Daten Unfälle'!$AS:$AS,"&lt;="&amp;L$1,'Daten Unfälle'!$B:$B,$C53)</f>
        <v>3</v>
      </c>
      <c r="M53" s="2">
        <f>COUNTIFS('Daten Unfälle'!$AS:$AS,"&gt;"&amp;L$1,'Daten Unfälle'!$AS:$AS,"&lt;="&amp;M$1,'Daten Unfälle'!$B:$B,$C53)</f>
        <v>0</v>
      </c>
      <c r="N53" s="2">
        <f>COUNTIFS('Daten Unfälle'!$AS:$AS,"&gt;"&amp;M$1,'Daten Unfälle'!$AS:$AS,"&lt;="&amp;N$1,'Daten Unfälle'!$B:$B,$C53)</f>
        <v>0</v>
      </c>
      <c r="O53" s="2">
        <f>COUNTIFS('Daten Unfälle'!$AS:$AS,"&gt;"&amp;N$1,'Daten Unfälle'!$AS:$AS,"&lt;="&amp;O$1,'Daten Unfälle'!$B:$B,$C53)</f>
        <v>0</v>
      </c>
      <c r="P53" s="2">
        <f>COUNTIFS('Daten Unfälle'!$AS:$AS,"&gt;"&amp;O$1,'Daten Unfälle'!$AS:$AS,"&lt;="&amp;P$1,'Daten Unfälle'!$B:$B,$C53)</f>
        <v>1</v>
      </c>
      <c r="Q53" s="2">
        <f>COUNTIFS('Daten Unfälle'!$AS:$AS,"&gt;"&amp;P$1,'Daten Unfälle'!$AS:$AS,"&lt;="&amp;Q$1,'Daten Unfälle'!$B:$B,$C53)</f>
        <v>6</v>
      </c>
      <c r="R53" s="2">
        <f>COUNTIFS('Daten Unfälle'!$AS:$AS,"&gt;"&amp;Q$1,'Daten Unfälle'!$AS:$AS,"&lt;="&amp;R$1,'Daten Unfälle'!$B:$B,$C53)</f>
        <v>1</v>
      </c>
      <c r="S53" s="2">
        <f>COUNTIFS('Daten Unfälle'!$AS:$AS,"&gt;"&amp;R$1,'Daten Unfälle'!$AS:$AS,"&lt;="&amp;S$1,'Daten Unfälle'!$B:$B,$C53)</f>
        <v>1</v>
      </c>
      <c r="T53" s="2">
        <f>COUNTIFS('Daten Unfälle'!$AS:$AS,"&gt;"&amp;S$1,'Daten Unfälle'!$AS:$AS,"&lt;="&amp;T$1,'Daten Unfälle'!$B:$B,$C53)</f>
        <v>0</v>
      </c>
      <c r="U53" s="2">
        <f>COUNTIFS('Daten Unfälle'!$AS:$AS,"&gt;"&amp;T$1,'Daten Unfälle'!$AS:$AS,"&lt;="&amp;U$1,'Daten Unfälle'!$B:$B,$C53)</f>
        <v>0</v>
      </c>
      <c r="V53" s="2">
        <f>COUNTIFS('Daten Unfälle'!$AS:$AS,"&gt;"&amp;U$1,'Daten Unfälle'!$AS:$AS,"&lt;="&amp;V$1,'Daten Unfälle'!$B:$B,$C53)</f>
        <v>0</v>
      </c>
      <c r="W53" s="2">
        <f>COUNTIFS('Daten Unfälle'!$AS:$AS,"&gt;"&amp;V$1,'Daten Unfälle'!$AS:$AS,"&lt;="&amp;W$1,'Daten Unfälle'!$B:$B,$C53)</f>
        <v>1</v>
      </c>
      <c r="X53" s="2">
        <f>COUNTIFS('Daten Unfälle'!$AS:$AS,"&gt;"&amp;W$1,'Daten Unfälle'!$B:$B,$C53)</f>
        <v>3</v>
      </c>
      <c r="Y53" s="274">
        <f>SUM(Tabelle4[[#This Row],[100]:[2000+]])</f>
        <v>60</v>
      </c>
      <c r="Z53" s="274">
        <f>SUM(Tabelle4[[#This Row],[frontal]:[links]])</f>
        <v>59</v>
      </c>
      <c r="AA53" s="2">
        <f>COUNTIFS('Daten Unfälle'!$AU:$AU,AA$1,'Daten Unfälle'!$B:$B,$C53)</f>
        <v>21</v>
      </c>
      <c r="AB53" s="2">
        <f>COUNTIFS('Daten Unfälle'!$AU:$AU,AB$1,'Daten Unfälle'!$B:$B,$C53)</f>
        <v>11</v>
      </c>
      <c r="AC53" s="2">
        <f>COUNTIFS('Daten Unfälle'!$AU:$AU,AC$1,'Daten Unfälle'!$B:$B,$C53)</f>
        <v>11</v>
      </c>
      <c r="AD53" s="2">
        <f>COUNTIFS('Daten Unfälle'!$AU:$AU,AD$1,'Daten Unfälle'!$B:$B,$C53)</f>
        <v>16</v>
      </c>
    </row>
    <row r="54" spans="1:31" s="2" customFormat="1" hidden="1" x14ac:dyDescent="0.25">
      <c r="A54" s="2" t="s">
        <v>21721</v>
      </c>
      <c r="B54" s="2" t="s">
        <v>21722</v>
      </c>
      <c r="C54" s="2" t="s">
        <v>190</v>
      </c>
      <c r="D54" s="2">
        <f>COUNTIFS('Daten Unfälle'!$AS:$AS,"&lt;="&amp;D$1,'Daten Unfälle'!$B:$B,$C54)</f>
        <v>0</v>
      </c>
      <c r="E54" s="2">
        <f>COUNTIFS('Daten Unfälle'!$AS:$AS,"&gt;"&amp;D$1,'Daten Unfälle'!$AS:$AS,"&lt;="&amp;E$1,'Daten Unfälle'!$B:$B,$C54)</f>
        <v>1</v>
      </c>
      <c r="F54" s="2">
        <f>COUNTIFS('Daten Unfälle'!$AS:$AS,"&gt;"&amp;E$1,'Daten Unfälle'!$AS:$AS,"&lt;="&amp;F$1,'Daten Unfälle'!$B:$B,$C54)</f>
        <v>1</v>
      </c>
      <c r="G54" s="2">
        <f>COUNTIFS('Daten Unfälle'!$AS:$AS,"&gt;"&amp;F$1,'Daten Unfälle'!$AS:$AS,"&lt;="&amp;G$1,'Daten Unfälle'!$B:$B,$C54)</f>
        <v>0</v>
      </c>
      <c r="H54" s="2">
        <f>COUNTIFS('Daten Unfälle'!$AS:$AS,"&gt;"&amp;G$1,'Daten Unfälle'!$AS:$AS,"&lt;="&amp;H$1,'Daten Unfälle'!$B:$B,$C54)</f>
        <v>0</v>
      </c>
      <c r="I54" s="2">
        <f>COUNTIFS('Daten Unfälle'!$AS:$AS,"&gt;"&amp;H$1,'Daten Unfälle'!$AS:$AS,"&lt;="&amp;I$1,'Daten Unfälle'!$B:$B,$C54)</f>
        <v>0</v>
      </c>
      <c r="J54" s="2">
        <f>COUNTIFS('Daten Unfälle'!$AS:$AS,"&gt;"&amp;I$1,'Daten Unfälle'!$AS:$AS,"&lt;="&amp;J$1,'Daten Unfälle'!$B:$B,$C54)</f>
        <v>0</v>
      </c>
      <c r="K54" s="2">
        <f>COUNTIFS('Daten Unfälle'!$AS:$AS,"&gt;"&amp;J$1,'Daten Unfälle'!$AS:$AS,"&lt;="&amp;K$1,'Daten Unfälle'!$B:$B,$C54)</f>
        <v>1</v>
      </c>
      <c r="L54" s="2">
        <f>COUNTIFS('Daten Unfälle'!$AS:$AS,"&gt;"&amp;K$1,'Daten Unfälle'!$AS:$AS,"&lt;="&amp;L$1,'Daten Unfälle'!$B:$B,$C54)</f>
        <v>0</v>
      </c>
      <c r="M54" s="2">
        <f>COUNTIFS('Daten Unfälle'!$AS:$AS,"&gt;"&amp;L$1,'Daten Unfälle'!$AS:$AS,"&lt;="&amp;M$1,'Daten Unfälle'!$B:$B,$C54)</f>
        <v>0</v>
      </c>
      <c r="N54" s="2">
        <f>COUNTIFS('Daten Unfälle'!$AS:$AS,"&gt;"&amp;M$1,'Daten Unfälle'!$AS:$AS,"&lt;="&amp;N$1,'Daten Unfälle'!$B:$B,$C54)</f>
        <v>0</v>
      </c>
      <c r="O54" s="2">
        <f>COUNTIFS('Daten Unfälle'!$AS:$AS,"&gt;"&amp;N$1,'Daten Unfälle'!$AS:$AS,"&lt;="&amp;O$1,'Daten Unfälle'!$B:$B,$C54)</f>
        <v>0</v>
      </c>
      <c r="P54" s="2">
        <f>COUNTIFS('Daten Unfälle'!$AS:$AS,"&gt;"&amp;O$1,'Daten Unfälle'!$AS:$AS,"&lt;="&amp;P$1,'Daten Unfälle'!$B:$B,$C54)</f>
        <v>0</v>
      </c>
      <c r="Q54" s="2">
        <f>COUNTIFS('Daten Unfälle'!$AS:$AS,"&gt;"&amp;P$1,'Daten Unfälle'!$AS:$AS,"&lt;="&amp;Q$1,'Daten Unfälle'!$B:$B,$C54)</f>
        <v>0</v>
      </c>
      <c r="R54" s="2">
        <f>COUNTIFS('Daten Unfälle'!$AS:$AS,"&gt;"&amp;Q$1,'Daten Unfälle'!$AS:$AS,"&lt;="&amp;R$1,'Daten Unfälle'!$B:$B,$C54)</f>
        <v>0</v>
      </c>
      <c r="S54" s="2">
        <f>COUNTIFS('Daten Unfälle'!$AS:$AS,"&gt;"&amp;R$1,'Daten Unfälle'!$AS:$AS,"&lt;="&amp;S$1,'Daten Unfälle'!$B:$B,$C54)</f>
        <v>0</v>
      </c>
      <c r="T54" s="2">
        <f>COUNTIFS('Daten Unfälle'!$AS:$AS,"&gt;"&amp;S$1,'Daten Unfälle'!$AS:$AS,"&lt;="&amp;T$1,'Daten Unfälle'!$B:$B,$C54)</f>
        <v>0</v>
      </c>
      <c r="U54" s="2">
        <f>COUNTIFS('Daten Unfälle'!$AS:$AS,"&gt;"&amp;T$1,'Daten Unfälle'!$AS:$AS,"&lt;="&amp;U$1,'Daten Unfälle'!$B:$B,$C54)</f>
        <v>0</v>
      </c>
      <c r="V54" s="2">
        <f>COUNTIFS('Daten Unfälle'!$AS:$AS,"&gt;"&amp;U$1,'Daten Unfälle'!$AS:$AS,"&lt;="&amp;V$1,'Daten Unfälle'!$B:$B,$C54)</f>
        <v>0</v>
      </c>
      <c r="W54" s="2">
        <f>COUNTIFS('Daten Unfälle'!$AS:$AS,"&gt;"&amp;V$1,'Daten Unfälle'!$AS:$AS,"&lt;="&amp;W$1,'Daten Unfälle'!$B:$B,$C54)</f>
        <v>0</v>
      </c>
      <c r="X54" s="2">
        <f>COUNTIFS('Daten Unfälle'!$AS:$AS,"&gt;"&amp;W$1,'Daten Unfälle'!$B:$B,$C54)</f>
        <v>0</v>
      </c>
      <c r="Y54" s="274">
        <f>SUM(Tabelle4[[#This Row],[100]:[2000+]])</f>
        <v>3</v>
      </c>
      <c r="Z54" s="274">
        <f>SUM(Tabelle4[[#This Row],[frontal]:[links]])</f>
        <v>3</v>
      </c>
      <c r="AA54" s="2">
        <f>COUNTIFS('Daten Unfälle'!$AU:$AU,AA$1,'Daten Unfälle'!$B:$B,$C54)</f>
        <v>0</v>
      </c>
      <c r="AB54" s="2">
        <f>COUNTIFS('Daten Unfälle'!$AU:$AU,AB$1,'Daten Unfälle'!$B:$B,$C54)</f>
        <v>1</v>
      </c>
      <c r="AC54" s="2">
        <f>COUNTIFS('Daten Unfälle'!$AU:$AU,AC$1,'Daten Unfälle'!$B:$B,$C54)</f>
        <v>1</v>
      </c>
      <c r="AD54" s="2">
        <f>COUNTIFS('Daten Unfälle'!$AU:$AU,AD$1,'Daten Unfälle'!$B:$B,$C54)</f>
        <v>1</v>
      </c>
    </row>
    <row r="55" spans="1:31" s="2" customFormat="1" hidden="1" x14ac:dyDescent="0.25">
      <c r="A55" s="2" t="s">
        <v>21721</v>
      </c>
      <c r="B55" s="2" t="s">
        <v>21722</v>
      </c>
      <c r="C55" s="2" t="s">
        <v>262</v>
      </c>
      <c r="D55" s="2">
        <f>COUNTIFS('Daten Unfälle'!$AS:$AS,"&lt;="&amp;D$1,'Daten Unfälle'!$B:$B,$C55)</f>
        <v>0</v>
      </c>
      <c r="E55" s="2">
        <f>COUNTIFS('Daten Unfälle'!$AS:$AS,"&gt;"&amp;D$1,'Daten Unfälle'!$AS:$AS,"&lt;="&amp;E$1,'Daten Unfälle'!$B:$B,$C55)</f>
        <v>0</v>
      </c>
      <c r="F55" s="2">
        <f>COUNTIFS('Daten Unfälle'!$AS:$AS,"&gt;"&amp;E$1,'Daten Unfälle'!$AS:$AS,"&lt;="&amp;F$1,'Daten Unfälle'!$B:$B,$C55)</f>
        <v>0</v>
      </c>
      <c r="G55" s="2">
        <f>COUNTIFS('Daten Unfälle'!$AS:$AS,"&gt;"&amp;F$1,'Daten Unfälle'!$AS:$AS,"&lt;="&amp;G$1,'Daten Unfälle'!$B:$B,$C55)</f>
        <v>0</v>
      </c>
      <c r="H55" s="2">
        <f>COUNTIFS('Daten Unfälle'!$AS:$AS,"&gt;"&amp;G$1,'Daten Unfälle'!$AS:$AS,"&lt;="&amp;H$1,'Daten Unfälle'!$B:$B,$C55)</f>
        <v>0</v>
      </c>
      <c r="I55" s="2">
        <f>COUNTIFS('Daten Unfälle'!$AS:$AS,"&gt;"&amp;H$1,'Daten Unfälle'!$AS:$AS,"&lt;="&amp;I$1,'Daten Unfälle'!$B:$B,$C55)</f>
        <v>0</v>
      </c>
      <c r="J55" s="2">
        <f>COUNTIFS('Daten Unfälle'!$AS:$AS,"&gt;"&amp;I$1,'Daten Unfälle'!$AS:$AS,"&lt;="&amp;J$1,'Daten Unfälle'!$B:$B,$C55)</f>
        <v>0</v>
      </c>
      <c r="K55" s="2">
        <f>COUNTIFS('Daten Unfälle'!$AS:$AS,"&gt;"&amp;J$1,'Daten Unfälle'!$AS:$AS,"&lt;="&amp;K$1,'Daten Unfälle'!$B:$B,$C55)</f>
        <v>0</v>
      </c>
      <c r="L55" s="2">
        <f>COUNTIFS('Daten Unfälle'!$AS:$AS,"&gt;"&amp;K$1,'Daten Unfälle'!$AS:$AS,"&lt;="&amp;L$1,'Daten Unfälle'!$B:$B,$C55)</f>
        <v>0</v>
      </c>
      <c r="M55" s="2">
        <f>COUNTIFS('Daten Unfälle'!$AS:$AS,"&gt;"&amp;L$1,'Daten Unfälle'!$AS:$AS,"&lt;="&amp;M$1,'Daten Unfälle'!$B:$B,$C55)</f>
        <v>0</v>
      </c>
      <c r="N55" s="2">
        <f>COUNTIFS('Daten Unfälle'!$AS:$AS,"&gt;"&amp;M$1,'Daten Unfälle'!$AS:$AS,"&lt;="&amp;N$1,'Daten Unfälle'!$B:$B,$C55)</f>
        <v>0</v>
      </c>
      <c r="O55" s="2">
        <f>COUNTIFS('Daten Unfälle'!$AS:$AS,"&gt;"&amp;N$1,'Daten Unfälle'!$AS:$AS,"&lt;="&amp;O$1,'Daten Unfälle'!$B:$B,$C55)</f>
        <v>0</v>
      </c>
      <c r="P55" s="2">
        <f>COUNTIFS('Daten Unfälle'!$AS:$AS,"&gt;"&amp;O$1,'Daten Unfälle'!$AS:$AS,"&lt;="&amp;P$1,'Daten Unfälle'!$B:$B,$C55)</f>
        <v>0</v>
      </c>
      <c r="Q55" s="2">
        <f>COUNTIFS('Daten Unfälle'!$AS:$AS,"&gt;"&amp;P$1,'Daten Unfälle'!$AS:$AS,"&lt;="&amp;Q$1,'Daten Unfälle'!$B:$B,$C55)</f>
        <v>0</v>
      </c>
      <c r="R55" s="2">
        <f>COUNTIFS('Daten Unfälle'!$AS:$AS,"&gt;"&amp;Q$1,'Daten Unfälle'!$AS:$AS,"&lt;="&amp;R$1,'Daten Unfälle'!$B:$B,$C55)</f>
        <v>0</v>
      </c>
      <c r="S55" s="2">
        <f>COUNTIFS('Daten Unfälle'!$AS:$AS,"&gt;"&amp;R$1,'Daten Unfälle'!$AS:$AS,"&lt;="&amp;S$1,'Daten Unfälle'!$B:$B,$C55)</f>
        <v>0</v>
      </c>
      <c r="T55" s="2">
        <f>COUNTIFS('Daten Unfälle'!$AS:$AS,"&gt;"&amp;S$1,'Daten Unfälle'!$AS:$AS,"&lt;="&amp;T$1,'Daten Unfälle'!$B:$B,$C55)</f>
        <v>0</v>
      </c>
      <c r="U55" s="2">
        <f>COUNTIFS('Daten Unfälle'!$AS:$AS,"&gt;"&amp;T$1,'Daten Unfälle'!$AS:$AS,"&lt;="&amp;U$1,'Daten Unfälle'!$B:$B,$C55)</f>
        <v>0</v>
      </c>
      <c r="V55" s="2">
        <f>COUNTIFS('Daten Unfälle'!$AS:$AS,"&gt;"&amp;U$1,'Daten Unfälle'!$AS:$AS,"&lt;="&amp;V$1,'Daten Unfälle'!$B:$B,$C55)</f>
        <v>0</v>
      </c>
      <c r="W55" s="2">
        <f>COUNTIFS('Daten Unfälle'!$AS:$AS,"&gt;"&amp;V$1,'Daten Unfälle'!$AS:$AS,"&lt;="&amp;W$1,'Daten Unfälle'!$B:$B,$C55)</f>
        <v>0</v>
      </c>
      <c r="X55" s="2">
        <f>COUNTIFS('Daten Unfälle'!$AS:$AS,"&gt;"&amp;W$1,'Daten Unfälle'!$B:$B,$C55)</f>
        <v>0</v>
      </c>
      <c r="Y55" s="274">
        <f>SUM(Tabelle4[[#This Row],[100]:[2000+]])</f>
        <v>0</v>
      </c>
      <c r="Z55" s="274">
        <f>SUM(Tabelle4[[#This Row],[frontal]:[links]])</f>
        <v>0</v>
      </c>
      <c r="AA55" s="2">
        <f>COUNTIFS('Daten Unfälle'!$AU:$AU,AA$1,'Daten Unfälle'!$B:$B,$C55)</f>
        <v>0</v>
      </c>
      <c r="AB55" s="2">
        <f>COUNTIFS('Daten Unfälle'!$AU:$AU,AB$1,'Daten Unfälle'!$B:$B,$C55)</f>
        <v>0</v>
      </c>
      <c r="AC55" s="2">
        <f>COUNTIFS('Daten Unfälle'!$AU:$AU,AC$1,'Daten Unfälle'!$B:$B,$C55)</f>
        <v>0</v>
      </c>
      <c r="AD55" s="2">
        <f>COUNTIFS('Daten Unfälle'!$AU:$AU,AD$1,'Daten Unfälle'!$B:$B,$C55)</f>
        <v>0</v>
      </c>
    </row>
    <row r="56" spans="1:31" s="2" customFormat="1" hidden="1" x14ac:dyDescent="0.25">
      <c r="A56" s="2" t="s">
        <v>21721</v>
      </c>
      <c r="B56" s="2" t="s">
        <v>21722</v>
      </c>
      <c r="C56" s="2" t="s">
        <v>211</v>
      </c>
      <c r="D56" s="2">
        <f>COUNTIFS('Daten Unfälle'!$AS:$AS,"&lt;="&amp;D$1,'Daten Unfälle'!$B:$B,$C56)</f>
        <v>19</v>
      </c>
      <c r="E56" s="2">
        <f>COUNTIFS('Daten Unfälle'!$AS:$AS,"&gt;"&amp;D$1,'Daten Unfälle'!$AS:$AS,"&lt;="&amp;E$1,'Daten Unfälle'!$B:$B,$C56)</f>
        <v>28</v>
      </c>
      <c r="F56" s="2">
        <f>COUNTIFS('Daten Unfälle'!$AS:$AS,"&gt;"&amp;E$1,'Daten Unfälle'!$AS:$AS,"&lt;="&amp;F$1,'Daten Unfälle'!$B:$B,$C56)</f>
        <v>29</v>
      </c>
      <c r="G56" s="2">
        <f>COUNTIFS('Daten Unfälle'!$AS:$AS,"&gt;"&amp;F$1,'Daten Unfälle'!$AS:$AS,"&lt;="&amp;G$1,'Daten Unfälle'!$B:$B,$C56)</f>
        <v>25</v>
      </c>
      <c r="H56" s="2">
        <f>COUNTIFS('Daten Unfälle'!$AS:$AS,"&gt;"&amp;G$1,'Daten Unfälle'!$AS:$AS,"&lt;="&amp;H$1,'Daten Unfälle'!$B:$B,$C56)</f>
        <v>21</v>
      </c>
      <c r="I56" s="2">
        <f>COUNTIFS('Daten Unfälle'!$AS:$AS,"&gt;"&amp;H$1,'Daten Unfälle'!$AS:$AS,"&lt;="&amp;I$1,'Daten Unfälle'!$B:$B,$C56)</f>
        <v>22</v>
      </c>
      <c r="J56" s="2">
        <f>COUNTIFS('Daten Unfälle'!$AS:$AS,"&gt;"&amp;I$1,'Daten Unfälle'!$AS:$AS,"&lt;="&amp;J$1,'Daten Unfälle'!$B:$B,$C56)</f>
        <v>12</v>
      </c>
      <c r="K56" s="2">
        <f>COUNTIFS('Daten Unfälle'!$AS:$AS,"&gt;"&amp;J$1,'Daten Unfälle'!$AS:$AS,"&lt;="&amp;K$1,'Daten Unfälle'!$B:$B,$C56)</f>
        <v>19</v>
      </c>
      <c r="L56" s="2">
        <f>COUNTIFS('Daten Unfälle'!$AS:$AS,"&gt;"&amp;K$1,'Daten Unfälle'!$AS:$AS,"&lt;="&amp;L$1,'Daten Unfälle'!$B:$B,$C56)</f>
        <v>11</v>
      </c>
      <c r="M56" s="2">
        <f>COUNTIFS('Daten Unfälle'!$AS:$AS,"&gt;"&amp;L$1,'Daten Unfälle'!$AS:$AS,"&lt;="&amp;M$1,'Daten Unfälle'!$B:$B,$C56)</f>
        <v>8</v>
      </c>
      <c r="N56" s="2">
        <f>COUNTIFS('Daten Unfälle'!$AS:$AS,"&gt;"&amp;M$1,'Daten Unfälle'!$AS:$AS,"&lt;="&amp;N$1,'Daten Unfälle'!$B:$B,$C56)</f>
        <v>6</v>
      </c>
      <c r="O56" s="2">
        <f>COUNTIFS('Daten Unfälle'!$AS:$AS,"&gt;"&amp;N$1,'Daten Unfälle'!$AS:$AS,"&lt;="&amp;O$1,'Daten Unfälle'!$B:$B,$C56)</f>
        <v>6</v>
      </c>
      <c r="P56" s="2">
        <f>COUNTIFS('Daten Unfälle'!$AS:$AS,"&gt;"&amp;O$1,'Daten Unfälle'!$AS:$AS,"&lt;="&amp;P$1,'Daten Unfälle'!$B:$B,$C56)</f>
        <v>5</v>
      </c>
      <c r="Q56" s="2">
        <f>COUNTIFS('Daten Unfälle'!$AS:$AS,"&gt;"&amp;P$1,'Daten Unfälle'!$AS:$AS,"&lt;="&amp;Q$1,'Daten Unfälle'!$B:$B,$C56)</f>
        <v>4</v>
      </c>
      <c r="R56" s="2">
        <f>COUNTIFS('Daten Unfälle'!$AS:$AS,"&gt;"&amp;Q$1,'Daten Unfälle'!$AS:$AS,"&lt;="&amp;R$1,'Daten Unfälle'!$B:$B,$C56)</f>
        <v>4</v>
      </c>
      <c r="S56" s="2">
        <f>COUNTIFS('Daten Unfälle'!$AS:$AS,"&gt;"&amp;R$1,'Daten Unfälle'!$AS:$AS,"&lt;="&amp;S$1,'Daten Unfälle'!$B:$B,$C56)</f>
        <v>2</v>
      </c>
      <c r="T56" s="2">
        <f>COUNTIFS('Daten Unfälle'!$AS:$AS,"&gt;"&amp;S$1,'Daten Unfälle'!$AS:$AS,"&lt;="&amp;T$1,'Daten Unfälle'!$B:$B,$C56)</f>
        <v>2</v>
      </c>
      <c r="U56" s="2">
        <f>COUNTIFS('Daten Unfälle'!$AS:$AS,"&gt;"&amp;T$1,'Daten Unfälle'!$AS:$AS,"&lt;="&amp;U$1,'Daten Unfälle'!$B:$B,$C56)</f>
        <v>2</v>
      </c>
      <c r="V56" s="2">
        <f>COUNTIFS('Daten Unfälle'!$AS:$AS,"&gt;"&amp;U$1,'Daten Unfälle'!$AS:$AS,"&lt;="&amp;V$1,'Daten Unfälle'!$B:$B,$C56)</f>
        <v>1</v>
      </c>
      <c r="W56" s="2">
        <f>COUNTIFS('Daten Unfälle'!$AS:$AS,"&gt;"&amp;V$1,'Daten Unfälle'!$AS:$AS,"&lt;="&amp;W$1,'Daten Unfälle'!$B:$B,$C56)</f>
        <v>2</v>
      </c>
      <c r="X56" s="2">
        <f>COUNTIFS('Daten Unfälle'!$AS:$AS,"&gt;"&amp;W$1,'Daten Unfälle'!$B:$B,$C56)</f>
        <v>19</v>
      </c>
      <c r="Y56" s="274">
        <f>SUM(Tabelle4[[#This Row],[100]:[2000+]])</f>
        <v>247</v>
      </c>
      <c r="Z56" s="274">
        <f>SUM(Tabelle4[[#This Row],[frontal]:[links]])</f>
        <v>244</v>
      </c>
      <c r="AA56" s="2">
        <f>COUNTIFS('Daten Unfälle'!$AU:$AU,AA$1,'Daten Unfälle'!$B:$B,$C56)</f>
        <v>102</v>
      </c>
      <c r="AB56" s="2">
        <f>COUNTIFS('Daten Unfälle'!$AU:$AU,AB$1,'Daten Unfälle'!$B:$B,$C56)</f>
        <v>39</v>
      </c>
      <c r="AC56" s="2">
        <f>COUNTIFS('Daten Unfälle'!$AU:$AU,AC$1,'Daten Unfälle'!$B:$B,$C56)</f>
        <v>52</v>
      </c>
      <c r="AD56" s="2">
        <f>COUNTIFS('Daten Unfälle'!$AU:$AU,AD$1,'Daten Unfälle'!$B:$B,$C56)</f>
        <v>51</v>
      </c>
    </row>
    <row r="57" spans="1:31" s="2" customFormat="1" hidden="1" x14ac:dyDescent="0.25">
      <c r="A57" s="2" t="s">
        <v>21721</v>
      </c>
      <c r="B57" s="2" t="s">
        <v>21722</v>
      </c>
      <c r="C57" s="2" t="s">
        <v>21534</v>
      </c>
      <c r="D57" s="2">
        <f>COUNTIFS('Daten Unfälle'!$AS:$AS,"&lt;="&amp;D$1)</f>
        <v>30</v>
      </c>
      <c r="E57" s="2">
        <f>COUNTIFS('Daten Unfälle'!$AS:$AS,"&gt;"&amp;D$1,'Daten Unfälle'!$AS:$AS,"&lt;="&amp;E$1)</f>
        <v>41</v>
      </c>
      <c r="F57" s="2">
        <f>COUNTIFS('Daten Unfälle'!$AS:$AS,"&gt;"&amp;E$1,'Daten Unfälle'!$AS:$AS,"&lt;="&amp;F$1)</f>
        <v>45</v>
      </c>
      <c r="G57" s="2">
        <f>COUNTIFS('Daten Unfälle'!$AS:$AS,"&gt;"&amp;F$1,'Daten Unfälle'!$AS:$AS,"&lt;="&amp;G$1)</f>
        <v>34</v>
      </c>
      <c r="H57" s="2">
        <f>COUNTIFS('Daten Unfälle'!$AS:$AS,"&gt;"&amp;G$1,'Daten Unfälle'!$AS:$AS,"&lt;="&amp;H$1)</f>
        <v>32</v>
      </c>
      <c r="I57" s="2">
        <f>COUNTIFS('Daten Unfälle'!$AS:$AS,"&gt;"&amp;H$1,'Daten Unfälle'!$AS:$AS,"&lt;="&amp;I$1)</f>
        <v>36</v>
      </c>
      <c r="J57" s="2">
        <f>COUNTIFS('Daten Unfälle'!$AS:$AS,"&gt;"&amp;I$1,'Daten Unfälle'!$AS:$AS,"&lt;="&amp;J$1)</f>
        <v>25</v>
      </c>
      <c r="K57" s="2">
        <f>COUNTIFS('Daten Unfälle'!$AS:$AS,"&gt;"&amp;J$1,'Daten Unfälle'!$AS:$AS,"&lt;="&amp;K$1)</f>
        <v>25</v>
      </c>
      <c r="L57" s="2">
        <f>COUNTIFS('Daten Unfälle'!$AS:$AS,"&gt;"&amp;K$1,'Daten Unfälle'!$AS:$AS,"&lt;="&amp;L$1)</f>
        <v>16</v>
      </c>
      <c r="M57" s="2">
        <f>COUNTIFS('Daten Unfälle'!$AS:$AS,"&gt;"&amp;L$1,'Daten Unfälle'!$AS:$AS,"&lt;="&amp;M$1)</f>
        <v>11</v>
      </c>
      <c r="N57" s="2">
        <f>COUNTIFS('Daten Unfälle'!$AS:$AS,"&gt;"&amp;M$1,'Daten Unfälle'!$AS:$AS,"&lt;="&amp;N$1)</f>
        <v>7</v>
      </c>
      <c r="O57" s="2">
        <f>COUNTIFS('Daten Unfälle'!$AS:$AS,"&gt;"&amp;N$1,'Daten Unfälle'!$AS:$AS,"&lt;="&amp;O$1)</f>
        <v>6</v>
      </c>
      <c r="P57" s="2">
        <f>COUNTIFS('Daten Unfälle'!$AS:$AS,"&gt;"&amp;O$1,'Daten Unfälle'!$AS:$AS,"&lt;="&amp;P$1)</f>
        <v>7</v>
      </c>
      <c r="Q57" s="2">
        <f>COUNTIFS('Daten Unfälle'!$AS:$AS,"&gt;"&amp;P$1,'Daten Unfälle'!$AS:$AS,"&lt;="&amp;Q$1)</f>
        <v>12</v>
      </c>
      <c r="R57" s="2">
        <f>COUNTIFS('Daten Unfälle'!$AS:$AS,"&gt;"&amp;Q$1,'Daten Unfälle'!$AS:$AS,"&lt;="&amp;R$1)</f>
        <v>6</v>
      </c>
      <c r="S57" s="2">
        <f>COUNTIFS('Daten Unfälle'!$AS:$AS,"&gt;"&amp;R$1,'Daten Unfälle'!$AS:$AS,"&lt;="&amp;S$1)</f>
        <v>5</v>
      </c>
      <c r="T57" s="2">
        <f>COUNTIFS('Daten Unfälle'!$AS:$AS,"&gt;"&amp;S$1,'Daten Unfälle'!$AS:$AS,"&lt;="&amp;T$1)</f>
        <v>3</v>
      </c>
      <c r="U57" s="2">
        <f>COUNTIFS('Daten Unfälle'!$AS:$AS,"&gt;"&amp;T$1,'Daten Unfälle'!$AS:$AS,"&lt;="&amp;U$1)</f>
        <v>2</v>
      </c>
      <c r="V57" s="2">
        <f>COUNTIFS('Daten Unfälle'!$AS:$AS,"&gt;"&amp;U$1,'Daten Unfälle'!$AS:$AS,"&lt;="&amp;V$1)</f>
        <v>1</v>
      </c>
      <c r="W57" s="2">
        <f>COUNTIFS('Daten Unfälle'!$AS:$AS,"&gt;"&amp;V$1,'Daten Unfälle'!$AS:$AS,"&lt;="&amp;W$1)</f>
        <v>3</v>
      </c>
      <c r="X57" s="2">
        <f>COUNTIFS('Daten Unfälle'!$AS:$AS,"&gt;"&amp;W$1)</f>
        <v>25</v>
      </c>
      <c r="Y57" s="274">
        <f>SUM(Tabelle4[[#This Row],[100]:[2000+]])</f>
        <v>372</v>
      </c>
      <c r="Z57" s="274">
        <f>SUM(Tabelle4[[#This Row],[frontal]:[links]])</f>
        <v>367</v>
      </c>
      <c r="AA57" s="2">
        <f>COUNTIFS('Daten Unfälle'!$AU:$AU,AA$1)</f>
        <v>151</v>
      </c>
      <c r="AB57" s="2">
        <f>COUNTIFS('Daten Unfälle'!$AU:$AU,AB$1)</f>
        <v>58</v>
      </c>
      <c r="AC57" s="2">
        <f>COUNTIFS('Daten Unfälle'!$AU:$AU,AC$1)</f>
        <v>75</v>
      </c>
      <c r="AD57" s="2">
        <f>COUNTIFS('Daten Unfälle'!$AU:$AU,AD$1)</f>
        <v>83</v>
      </c>
    </row>
    <row r="58" spans="1:31" hidden="1" x14ac:dyDescent="0.25">
      <c r="A58" s="2" t="s">
        <v>21723</v>
      </c>
      <c r="B58" s="2" t="s">
        <v>21510</v>
      </c>
      <c r="C58" s="2" t="s">
        <v>135</v>
      </c>
      <c r="D58" s="2">
        <f>COUNTIFS('Daten Unfälle'!$AV:$AV,"&lt;="&amp;D$1,'Daten Unfälle'!$B:$B,$C58)</f>
        <v>16</v>
      </c>
      <c r="E58" s="2">
        <f>COUNTIFS('Daten Unfälle'!$AV:$AV,"&gt;"&amp;D$1,'Daten Unfälle'!$AV:$AV,"&lt;="&amp;E$1,'Daten Unfälle'!$B:$B,$C58)</f>
        <v>15</v>
      </c>
      <c r="F58" s="2">
        <f>COUNTIFS('Daten Unfälle'!$AV:$AV,"&gt;"&amp;E$1,'Daten Unfälle'!$AV:$AV,"&lt;="&amp;F$1,'Daten Unfälle'!$B:$B,$C58)</f>
        <v>9</v>
      </c>
      <c r="G58" s="2">
        <f>COUNTIFS('Daten Unfälle'!$AV:$AV,"&gt;"&amp;F$1,'Daten Unfälle'!$AV:$AV,"&lt;="&amp;G$1,'Daten Unfälle'!$B:$B,$C58)</f>
        <v>15</v>
      </c>
      <c r="H58" s="2">
        <f>COUNTIFS('Daten Unfälle'!$AV:$AV,"&gt;"&amp;G$1,'Daten Unfälle'!$AV:$AV,"&lt;="&amp;H$1,'Daten Unfälle'!$B:$B,$C58)</f>
        <v>14</v>
      </c>
      <c r="I58" s="2">
        <f>COUNTIFS('Daten Unfälle'!$AV:$AV,"&gt;"&amp;H$1,'Daten Unfälle'!$AV:$AV,"&lt;="&amp;I$1,'Daten Unfälle'!$B:$B,$C58)</f>
        <v>7</v>
      </c>
      <c r="J58" s="2">
        <f>COUNTIFS('Daten Unfälle'!$AV:$AV,"&gt;"&amp;I$1,'Daten Unfälle'!$AV:$AV,"&lt;="&amp;J$1,'Daten Unfälle'!$B:$B,$C58)</f>
        <v>2</v>
      </c>
      <c r="K58" s="2">
        <f>COUNTIFS('Daten Unfälle'!$AV:$AV,"&gt;"&amp;J$1,'Daten Unfälle'!$AV:$AV,"&lt;="&amp;K$1,'Daten Unfälle'!$B:$B,$C58)</f>
        <v>1</v>
      </c>
      <c r="L58" s="2">
        <f>COUNTIFS('Daten Unfälle'!$AV:$AV,"&gt;"&amp;K$1,'Daten Unfälle'!$AV:$AV,"&lt;="&amp;L$1,'Daten Unfälle'!$B:$B,$C58)</f>
        <v>5</v>
      </c>
      <c r="M58" s="2">
        <f>COUNTIFS('Daten Unfälle'!$AV:$AV,"&gt;"&amp;L$1,'Daten Unfälle'!$AV:$AV,"&lt;="&amp;M$1,'Daten Unfälle'!$B:$B,$C58)</f>
        <v>3</v>
      </c>
      <c r="N58" s="2">
        <f>COUNTIFS('Daten Unfälle'!$AV:$AV,"&gt;"&amp;M$1,'Daten Unfälle'!$AV:$AV,"&lt;="&amp;N$1,'Daten Unfälle'!$B:$B,$C58)</f>
        <v>0</v>
      </c>
      <c r="O58" s="2">
        <f>COUNTIFS('Daten Unfälle'!$AV:$AV,"&gt;"&amp;N$1,'Daten Unfälle'!$AV:$AV,"&lt;="&amp;O$1,'Daten Unfälle'!$B:$B,$C58)</f>
        <v>2</v>
      </c>
      <c r="P58" s="2">
        <f>COUNTIFS('Daten Unfälle'!$AV:$AV,"&gt;"&amp;O$1,'Daten Unfälle'!$AV:$AV,"&lt;="&amp;P$1,'Daten Unfälle'!$B:$B,$C58)</f>
        <v>0</v>
      </c>
      <c r="Q58" s="2">
        <f>COUNTIFS('Daten Unfälle'!$AV:$AV,"&gt;"&amp;P$1,'Daten Unfälle'!$AV:$AV,"&lt;="&amp;Q$1,'Daten Unfälle'!$B:$B,$C58)</f>
        <v>3</v>
      </c>
      <c r="R58" s="2">
        <f>COUNTIFS('Daten Unfälle'!$AV:$AV,"&gt;"&amp;Q$1,'Daten Unfälle'!$AV:$AV,"&lt;="&amp;R$1,'Daten Unfälle'!$B:$B,$C58)</f>
        <v>1</v>
      </c>
      <c r="S58" s="2">
        <f>COUNTIFS('Daten Unfälle'!$AV:$AV,"&gt;"&amp;R$1,'Daten Unfälle'!$AV:$AV,"&lt;="&amp;S$1,'Daten Unfälle'!$B:$B,$C58)</f>
        <v>1</v>
      </c>
      <c r="T58" s="2">
        <f>COUNTIFS('Daten Unfälle'!$AV:$AV,"&gt;"&amp;S$1,'Daten Unfälle'!$AV:$AV,"&lt;="&amp;T$1,'Daten Unfälle'!$B:$B,$C58)</f>
        <v>1</v>
      </c>
      <c r="U58" s="2">
        <f>COUNTIFS('Daten Unfälle'!$AV:$AV,"&gt;"&amp;T$1,'Daten Unfälle'!$AV:$AV,"&lt;="&amp;U$1,'Daten Unfälle'!$B:$B,$C58)</f>
        <v>2</v>
      </c>
      <c r="V58" s="2">
        <f>COUNTIFS('Daten Unfälle'!$AV:$AV,"&gt;"&amp;U$1,'Daten Unfälle'!$AV:$AV,"&lt;="&amp;V$1,'Daten Unfälle'!$B:$B,$C58)</f>
        <v>2</v>
      </c>
      <c r="W58" s="2">
        <f>COUNTIFS('Daten Unfälle'!$AV:$AV,"&gt;"&amp;V$1,'Daten Unfälle'!$AV:$AV,"&lt;="&amp;W$1,'Daten Unfälle'!$B:$B,$C58)</f>
        <v>1</v>
      </c>
      <c r="X58" s="2">
        <f>COUNTIFS('Daten Unfälle'!$AV:$AV,"&gt;"&amp;W$1,'Daten Unfälle'!$B:$B,$C58)</f>
        <v>2</v>
      </c>
      <c r="Y58" s="2">
        <f>SUM(Tabelle4[[#This Row],[100]:[2000+]])</f>
        <v>102</v>
      </c>
      <c r="Z58" s="2">
        <f>SUM(Tabelle4[[#This Row],[frontal]:[links]])</f>
        <v>101</v>
      </c>
      <c r="AA58" s="2">
        <f>COUNTIFS('Daten Unfälle'!$AX:$AX,AA$1,'Daten Unfälle'!$B:$B,$C58)</f>
        <v>52</v>
      </c>
      <c r="AB58" s="2">
        <f>COUNTIFS('Daten Unfälle'!$AX:$AX,AB$1,'Daten Unfälle'!$B:$B,$C58)</f>
        <v>16</v>
      </c>
      <c r="AC58" s="2">
        <f>COUNTIFS('Daten Unfälle'!$AX:$AX,AC$1,'Daten Unfälle'!$B:$B,$C58)</f>
        <v>12</v>
      </c>
      <c r="AD58" s="2">
        <f>COUNTIFS('Daten Unfälle'!$AX:$AX,AD$1,'Daten Unfälle'!$B:$B,$C58)</f>
        <v>21</v>
      </c>
      <c r="AE58" s="2"/>
    </row>
    <row r="59" spans="1:31" hidden="1" x14ac:dyDescent="0.25">
      <c r="A59" s="2" t="s">
        <v>21723</v>
      </c>
      <c r="B59" s="2" t="s">
        <v>21510</v>
      </c>
      <c r="C59" s="2" t="s">
        <v>69</v>
      </c>
      <c r="D59" s="2">
        <f>COUNTIFS('Daten Unfälle'!$AV:$AV,"&lt;="&amp;D$1,'Daten Unfälle'!$B:$B,$C59)</f>
        <v>14</v>
      </c>
      <c r="E59" s="2">
        <f>COUNTIFS('Daten Unfälle'!$AV:$AV,"&gt;"&amp;D$1,'Daten Unfälle'!$AV:$AV,"&lt;="&amp;E$1,'Daten Unfälle'!$B:$B,$C59)</f>
        <v>14</v>
      </c>
      <c r="F59" s="2">
        <f>COUNTIFS('Daten Unfälle'!$AV:$AV,"&gt;"&amp;E$1,'Daten Unfälle'!$AV:$AV,"&lt;="&amp;F$1,'Daten Unfälle'!$B:$B,$C59)</f>
        <v>17</v>
      </c>
      <c r="G59" s="2">
        <f>COUNTIFS('Daten Unfälle'!$AV:$AV,"&gt;"&amp;F$1,'Daten Unfälle'!$AV:$AV,"&lt;="&amp;G$1,'Daten Unfälle'!$B:$B,$C59)</f>
        <v>18</v>
      </c>
      <c r="H59" s="2">
        <f>COUNTIFS('Daten Unfälle'!$AV:$AV,"&gt;"&amp;G$1,'Daten Unfälle'!$AV:$AV,"&lt;="&amp;H$1,'Daten Unfälle'!$B:$B,$C59)</f>
        <v>9</v>
      </c>
      <c r="I59" s="2">
        <f>COUNTIFS('Daten Unfälle'!$AV:$AV,"&gt;"&amp;H$1,'Daten Unfälle'!$AV:$AV,"&lt;="&amp;I$1,'Daten Unfälle'!$B:$B,$C59)</f>
        <v>6</v>
      </c>
      <c r="J59" s="2">
        <f>COUNTIFS('Daten Unfälle'!$AV:$AV,"&gt;"&amp;I$1,'Daten Unfälle'!$AV:$AV,"&lt;="&amp;J$1,'Daten Unfälle'!$B:$B,$C59)</f>
        <v>8</v>
      </c>
      <c r="K59" s="2">
        <f>COUNTIFS('Daten Unfälle'!$AV:$AV,"&gt;"&amp;J$1,'Daten Unfälle'!$AV:$AV,"&lt;="&amp;K$1,'Daten Unfälle'!$B:$B,$C59)</f>
        <v>7</v>
      </c>
      <c r="L59" s="2">
        <f>COUNTIFS('Daten Unfälle'!$AV:$AV,"&gt;"&amp;K$1,'Daten Unfälle'!$AV:$AV,"&lt;="&amp;L$1,'Daten Unfälle'!$B:$B,$C59)</f>
        <v>4</v>
      </c>
      <c r="M59" s="2">
        <f>COUNTIFS('Daten Unfälle'!$AV:$AV,"&gt;"&amp;L$1,'Daten Unfälle'!$AV:$AV,"&lt;="&amp;M$1,'Daten Unfälle'!$B:$B,$C59)</f>
        <v>6</v>
      </c>
      <c r="N59" s="2">
        <f>COUNTIFS('Daten Unfälle'!$AV:$AV,"&gt;"&amp;M$1,'Daten Unfälle'!$AV:$AV,"&lt;="&amp;N$1,'Daten Unfälle'!$B:$B,$C59)</f>
        <v>2</v>
      </c>
      <c r="O59" s="2">
        <f>COUNTIFS('Daten Unfälle'!$AV:$AV,"&gt;"&amp;N$1,'Daten Unfälle'!$AV:$AV,"&lt;="&amp;O$1,'Daten Unfälle'!$B:$B,$C59)</f>
        <v>3</v>
      </c>
      <c r="P59" s="2">
        <f>COUNTIFS('Daten Unfälle'!$AV:$AV,"&gt;"&amp;O$1,'Daten Unfälle'!$AV:$AV,"&lt;="&amp;P$1,'Daten Unfälle'!$B:$B,$C59)</f>
        <v>1</v>
      </c>
      <c r="Q59" s="2">
        <f>COUNTIFS('Daten Unfälle'!$AV:$AV,"&gt;"&amp;P$1,'Daten Unfälle'!$AV:$AV,"&lt;="&amp;Q$1,'Daten Unfälle'!$B:$B,$C59)</f>
        <v>3</v>
      </c>
      <c r="R59" s="2">
        <f>COUNTIFS('Daten Unfälle'!$AV:$AV,"&gt;"&amp;Q$1,'Daten Unfälle'!$AV:$AV,"&lt;="&amp;R$1,'Daten Unfälle'!$B:$B,$C59)</f>
        <v>1</v>
      </c>
      <c r="S59" s="2">
        <f>COUNTIFS('Daten Unfälle'!$AV:$AV,"&gt;"&amp;R$1,'Daten Unfälle'!$AV:$AV,"&lt;="&amp;S$1,'Daten Unfälle'!$B:$B,$C59)</f>
        <v>0</v>
      </c>
      <c r="T59" s="2">
        <f>COUNTIFS('Daten Unfälle'!$AV:$AV,"&gt;"&amp;S$1,'Daten Unfälle'!$AV:$AV,"&lt;="&amp;T$1,'Daten Unfälle'!$B:$B,$C59)</f>
        <v>3</v>
      </c>
      <c r="U59" s="2">
        <f>COUNTIFS('Daten Unfälle'!$AV:$AV,"&gt;"&amp;T$1,'Daten Unfälle'!$AV:$AV,"&lt;="&amp;U$1,'Daten Unfälle'!$B:$B,$C59)</f>
        <v>0</v>
      </c>
      <c r="V59" s="2">
        <f>COUNTIFS('Daten Unfälle'!$AV:$AV,"&gt;"&amp;U$1,'Daten Unfälle'!$AV:$AV,"&lt;="&amp;V$1,'Daten Unfälle'!$B:$B,$C59)</f>
        <v>1</v>
      </c>
      <c r="W59" s="2">
        <f>COUNTIFS('Daten Unfälle'!$AV:$AV,"&gt;"&amp;V$1,'Daten Unfälle'!$AV:$AV,"&lt;="&amp;W$1,'Daten Unfälle'!$B:$B,$C59)</f>
        <v>1</v>
      </c>
      <c r="X59" s="2">
        <f>COUNTIFS('Daten Unfälle'!$AV:$AV,"&gt;"&amp;W$1,'Daten Unfälle'!$B:$B,$C59)</f>
        <v>5</v>
      </c>
      <c r="Y59" s="2">
        <f>SUM(Tabelle4[[#This Row],[100]:[2000+]])</f>
        <v>123</v>
      </c>
      <c r="Z59" s="2">
        <f>SUM(Tabelle4[[#This Row],[frontal]:[links]])</f>
        <v>121</v>
      </c>
      <c r="AA59" s="2">
        <f>COUNTIFS('Daten Unfälle'!$AX:$AX,AA$1,'Daten Unfälle'!$B:$B,$C59)</f>
        <v>42</v>
      </c>
      <c r="AB59" s="2">
        <f>COUNTIFS('Daten Unfälle'!$AX:$AX,AB$1,'Daten Unfälle'!$B:$B,$C59)</f>
        <v>19</v>
      </c>
      <c r="AC59" s="2">
        <f>COUNTIFS('Daten Unfälle'!$AX:$AX,AC$1,'Daten Unfälle'!$B:$B,$C59)</f>
        <v>33</v>
      </c>
      <c r="AD59" s="2">
        <f>COUNTIFS('Daten Unfälle'!$AX:$AX,AD$1,'Daten Unfälle'!$B:$B,$C59)</f>
        <v>27</v>
      </c>
      <c r="AE59" s="2"/>
    </row>
    <row r="60" spans="1:31" hidden="1" x14ac:dyDescent="0.25">
      <c r="A60" s="2" t="s">
        <v>21723</v>
      </c>
      <c r="B60" s="2" t="s">
        <v>21510</v>
      </c>
      <c r="C60" s="2" t="s">
        <v>87</v>
      </c>
      <c r="D60" s="2">
        <f>COUNTIFS('Daten Unfälle'!$AV:$AV,"&lt;="&amp;D$1,'Daten Unfälle'!$B:$B,$C60)</f>
        <v>31</v>
      </c>
      <c r="E60" s="2">
        <f>COUNTIFS('Daten Unfälle'!$AV:$AV,"&gt;"&amp;D$1,'Daten Unfälle'!$AV:$AV,"&lt;="&amp;E$1,'Daten Unfälle'!$B:$B,$C60)</f>
        <v>21</v>
      </c>
      <c r="F60" s="2">
        <f>COUNTIFS('Daten Unfälle'!$AV:$AV,"&gt;"&amp;E$1,'Daten Unfälle'!$AV:$AV,"&lt;="&amp;F$1,'Daten Unfälle'!$B:$B,$C60)</f>
        <v>32</v>
      </c>
      <c r="G60" s="2">
        <f>COUNTIFS('Daten Unfälle'!$AV:$AV,"&gt;"&amp;F$1,'Daten Unfälle'!$AV:$AV,"&lt;="&amp;G$1,'Daten Unfälle'!$B:$B,$C60)</f>
        <v>28</v>
      </c>
      <c r="H60" s="2">
        <f>COUNTIFS('Daten Unfälle'!$AV:$AV,"&gt;"&amp;G$1,'Daten Unfälle'!$AV:$AV,"&lt;="&amp;H$1,'Daten Unfälle'!$B:$B,$C60)</f>
        <v>15</v>
      </c>
      <c r="I60" s="2">
        <f>COUNTIFS('Daten Unfälle'!$AV:$AV,"&gt;"&amp;H$1,'Daten Unfälle'!$AV:$AV,"&lt;="&amp;I$1,'Daten Unfälle'!$B:$B,$C60)</f>
        <v>20</v>
      </c>
      <c r="J60" s="2">
        <f>COUNTIFS('Daten Unfälle'!$AV:$AV,"&gt;"&amp;I$1,'Daten Unfälle'!$AV:$AV,"&lt;="&amp;J$1,'Daten Unfälle'!$B:$B,$C60)</f>
        <v>15</v>
      </c>
      <c r="K60" s="2">
        <f>COUNTIFS('Daten Unfälle'!$AV:$AV,"&gt;"&amp;J$1,'Daten Unfälle'!$AV:$AV,"&lt;="&amp;K$1,'Daten Unfälle'!$B:$B,$C60)</f>
        <v>7</v>
      </c>
      <c r="L60" s="2">
        <f>COUNTIFS('Daten Unfälle'!$AV:$AV,"&gt;"&amp;K$1,'Daten Unfälle'!$AV:$AV,"&lt;="&amp;L$1,'Daten Unfälle'!$B:$B,$C60)</f>
        <v>6</v>
      </c>
      <c r="M60" s="2">
        <f>COUNTIFS('Daten Unfälle'!$AV:$AV,"&gt;"&amp;L$1,'Daten Unfälle'!$AV:$AV,"&lt;="&amp;M$1,'Daten Unfälle'!$B:$B,$C60)</f>
        <v>6</v>
      </c>
      <c r="N60" s="2">
        <f>COUNTIFS('Daten Unfälle'!$AV:$AV,"&gt;"&amp;M$1,'Daten Unfälle'!$AV:$AV,"&lt;="&amp;N$1,'Daten Unfälle'!$B:$B,$C60)</f>
        <v>5</v>
      </c>
      <c r="O60" s="2">
        <f>COUNTIFS('Daten Unfälle'!$AV:$AV,"&gt;"&amp;N$1,'Daten Unfälle'!$AV:$AV,"&lt;="&amp;O$1,'Daten Unfälle'!$B:$B,$C60)</f>
        <v>2</v>
      </c>
      <c r="P60" s="2">
        <f>COUNTIFS('Daten Unfälle'!$AV:$AV,"&gt;"&amp;O$1,'Daten Unfälle'!$AV:$AV,"&lt;="&amp;P$1,'Daten Unfälle'!$B:$B,$C60)</f>
        <v>9</v>
      </c>
      <c r="Q60" s="2">
        <f>COUNTIFS('Daten Unfälle'!$AV:$AV,"&gt;"&amp;P$1,'Daten Unfälle'!$AV:$AV,"&lt;="&amp;Q$1,'Daten Unfälle'!$B:$B,$C60)</f>
        <v>10</v>
      </c>
      <c r="R60" s="2">
        <f>COUNTIFS('Daten Unfälle'!$AV:$AV,"&gt;"&amp;Q$1,'Daten Unfälle'!$AV:$AV,"&lt;="&amp;R$1,'Daten Unfälle'!$B:$B,$C60)</f>
        <v>2</v>
      </c>
      <c r="S60" s="2">
        <f>COUNTIFS('Daten Unfälle'!$AV:$AV,"&gt;"&amp;R$1,'Daten Unfälle'!$AV:$AV,"&lt;="&amp;S$1,'Daten Unfälle'!$B:$B,$C60)</f>
        <v>2</v>
      </c>
      <c r="T60" s="2">
        <f>COUNTIFS('Daten Unfälle'!$AV:$AV,"&gt;"&amp;S$1,'Daten Unfälle'!$AV:$AV,"&lt;="&amp;T$1,'Daten Unfälle'!$B:$B,$C60)</f>
        <v>1</v>
      </c>
      <c r="U60" s="2">
        <f>COUNTIFS('Daten Unfälle'!$AV:$AV,"&gt;"&amp;T$1,'Daten Unfälle'!$AV:$AV,"&lt;="&amp;U$1,'Daten Unfälle'!$B:$B,$C60)</f>
        <v>1</v>
      </c>
      <c r="V60" s="2">
        <f>COUNTIFS('Daten Unfälle'!$AV:$AV,"&gt;"&amp;U$1,'Daten Unfälle'!$AV:$AV,"&lt;="&amp;V$1,'Daten Unfälle'!$B:$B,$C60)</f>
        <v>0</v>
      </c>
      <c r="W60" s="2">
        <f>COUNTIFS('Daten Unfälle'!$AV:$AV,"&gt;"&amp;V$1,'Daten Unfälle'!$AV:$AV,"&lt;="&amp;W$1,'Daten Unfälle'!$B:$B,$C60)</f>
        <v>3</v>
      </c>
      <c r="X60" s="2">
        <f>COUNTIFS('Daten Unfälle'!$AV:$AV,"&gt;"&amp;W$1,'Daten Unfälle'!$B:$B,$C60)</f>
        <v>7</v>
      </c>
      <c r="Y60" s="2">
        <f>SUM(Tabelle4[[#This Row],[100]:[2000+]])</f>
        <v>223</v>
      </c>
      <c r="Z60" s="2">
        <f>SUM(Tabelle4[[#This Row],[frontal]:[links]])</f>
        <v>222</v>
      </c>
      <c r="AA60" s="2">
        <f>COUNTIFS('Daten Unfälle'!$AX:$AX,AA$1,'Daten Unfälle'!$B:$B,$C60)</f>
        <v>82</v>
      </c>
      <c r="AB60" s="2">
        <f>COUNTIFS('Daten Unfälle'!$AX:$AX,AB$1,'Daten Unfälle'!$B:$B,$C60)</f>
        <v>43</v>
      </c>
      <c r="AC60" s="2">
        <f>COUNTIFS('Daten Unfälle'!$AX:$AX,AC$1,'Daten Unfälle'!$B:$B,$C60)</f>
        <v>45</v>
      </c>
      <c r="AD60" s="2">
        <f>COUNTIFS('Daten Unfälle'!$AX:$AX,AD$1,'Daten Unfälle'!$B:$B,$C60)</f>
        <v>52</v>
      </c>
    </row>
    <row r="61" spans="1:31" hidden="1" x14ac:dyDescent="0.25">
      <c r="A61" s="2" t="s">
        <v>21723</v>
      </c>
      <c r="B61" s="2" t="s">
        <v>21510</v>
      </c>
      <c r="C61" s="2" t="s">
        <v>190</v>
      </c>
      <c r="D61" s="2">
        <f>COUNTIFS('Daten Unfälle'!$AV:$AV,"&lt;="&amp;D$1,'Daten Unfälle'!$B:$B,$C61)</f>
        <v>1</v>
      </c>
      <c r="E61" s="2">
        <f>COUNTIFS('Daten Unfälle'!$AV:$AV,"&gt;"&amp;D$1,'Daten Unfälle'!$AV:$AV,"&lt;="&amp;E$1,'Daten Unfälle'!$B:$B,$C61)</f>
        <v>1</v>
      </c>
      <c r="F61" s="2">
        <f>COUNTIFS('Daten Unfälle'!$AV:$AV,"&gt;"&amp;E$1,'Daten Unfälle'!$AV:$AV,"&lt;="&amp;F$1,'Daten Unfälle'!$B:$B,$C61)</f>
        <v>2</v>
      </c>
      <c r="G61" s="2">
        <f>COUNTIFS('Daten Unfälle'!$AV:$AV,"&gt;"&amp;F$1,'Daten Unfälle'!$AV:$AV,"&lt;="&amp;G$1,'Daten Unfälle'!$B:$B,$C61)</f>
        <v>3</v>
      </c>
      <c r="H61" s="2">
        <f>COUNTIFS('Daten Unfälle'!$AV:$AV,"&gt;"&amp;G$1,'Daten Unfälle'!$AV:$AV,"&lt;="&amp;H$1,'Daten Unfälle'!$B:$B,$C61)</f>
        <v>2</v>
      </c>
      <c r="I61" s="2">
        <f>COUNTIFS('Daten Unfälle'!$AV:$AV,"&gt;"&amp;H$1,'Daten Unfälle'!$AV:$AV,"&lt;="&amp;I$1,'Daten Unfälle'!$B:$B,$C61)</f>
        <v>0</v>
      </c>
      <c r="J61" s="2">
        <f>COUNTIFS('Daten Unfälle'!$AV:$AV,"&gt;"&amp;I$1,'Daten Unfälle'!$AV:$AV,"&lt;="&amp;J$1,'Daten Unfälle'!$B:$B,$C61)</f>
        <v>1</v>
      </c>
      <c r="K61" s="2">
        <f>COUNTIFS('Daten Unfälle'!$AV:$AV,"&gt;"&amp;J$1,'Daten Unfälle'!$AV:$AV,"&lt;="&amp;K$1,'Daten Unfälle'!$B:$B,$C61)</f>
        <v>1</v>
      </c>
      <c r="L61" s="2">
        <f>COUNTIFS('Daten Unfälle'!$AV:$AV,"&gt;"&amp;K$1,'Daten Unfälle'!$AV:$AV,"&lt;="&amp;L$1,'Daten Unfälle'!$B:$B,$C61)</f>
        <v>0</v>
      </c>
      <c r="M61" s="2">
        <f>COUNTIFS('Daten Unfälle'!$AV:$AV,"&gt;"&amp;L$1,'Daten Unfälle'!$AV:$AV,"&lt;="&amp;M$1,'Daten Unfälle'!$B:$B,$C61)</f>
        <v>0</v>
      </c>
      <c r="N61" s="2">
        <f>COUNTIFS('Daten Unfälle'!$AV:$AV,"&gt;"&amp;M$1,'Daten Unfälle'!$AV:$AV,"&lt;="&amp;N$1,'Daten Unfälle'!$B:$B,$C61)</f>
        <v>0</v>
      </c>
      <c r="O61" s="2">
        <f>COUNTIFS('Daten Unfälle'!$AV:$AV,"&gt;"&amp;N$1,'Daten Unfälle'!$AV:$AV,"&lt;="&amp;O$1,'Daten Unfälle'!$B:$B,$C61)</f>
        <v>0</v>
      </c>
      <c r="P61" s="2">
        <f>COUNTIFS('Daten Unfälle'!$AV:$AV,"&gt;"&amp;O$1,'Daten Unfälle'!$AV:$AV,"&lt;="&amp;P$1,'Daten Unfälle'!$B:$B,$C61)</f>
        <v>0</v>
      </c>
      <c r="Q61" s="2">
        <f>COUNTIFS('Daten Unfälle'!$AV:$AV,"&gt;"&amp;P$1,'Daten Unfälle'!$AV:$AV,"&lt;="&amp;Q$1,'Daten Unfälle'!$B:$B,$C61)</f>
        <v>0</v>
      </c>
      <c r="R61" s="2">
        <f>COUNTIFS('Daten Unfälle'!$AV:$AV,"&gt;"&amp;Q$1,'Daten Unfälle'!$AV:$AV,"&lt;="&amp;R$1,'Daten Unfälle'!$B:$B,$C61)</f>
        <v>0</v>
      </c>
      <c r="S61" s="2">
        <f>COUNTIFS('Daten Unfälle'!$AV:$AV,"&gt;"&amp;R$1,'Daten Unfälle'!$AV:$AV,"&lt;="&amp;S$1,'Daten Unfälle'!$B:$B,$C61)</f>
        <v>0</v>
      </c>
      <c r="T61" s="2">
        <f>COUNTIFS('Daten Unfälle'!$AV:$AV,"&gt;"&amp;S$1,'Daten Unfälle'!$AV:$AV,"&lt;="&amp;T$1,'Daten Unfälle'!$B:$B,$C61)</f>
        <v>0</v>
      </c>
      <c r="U61" s="2">
        <f>COUNTIFS('Daten Unfälle'!$AV:$AV,"&gt;"&amp;T$1,'Daten Unfälle'!$AV:$AV,"&lt;="&amp;U$1,'Daten Unfälle'!$B:$B,$C61)</f>
        <v>0</v>
      </c>
      <c r="V61" s="2">
        <f>COUNTIFS('Daten Unfälle'!$AV:$AV,"&gt;"&amp;U$1,'Daten Unfälle'!$AV:$AV,"&lt;="&amp;V$1,'Daten Unfälle'!$B:$B,$C61)</f>
        <v>0</v>
      </c>
      <c r="W61" s="2">
        <f>COUNTIFS('Daten Unfälle'!$AV:$AV,"&gt;"&amp;V$1,'Daten Unfälle'!$AV:$AV,"&lt;="&amp;W$1,'Daten Unfälle'!$B:$B,$C61)</f>
        <v>0</v>
      </c>
      <c r="X61" s="2">
        <f>COUNTIFS('Daten Unfälle'!$AV:$AV,"&gt;"&amp;W$1,'Daten Unfälle'!$B:$B,$C61)</f>
        <v>0</v>
      </c>
      <c r="Y61" s="2">
        <f>SUM(Tabelle4[[#This Row],[100]:[2000+]])</f>
        <v>11</v>
      </c>
      <c r="Z61" s="2">
        <f>SUM(Tabelle4[[#This Row],[frontal]:[links]])</f>
        <v>10</v>
      </c>
      <c r="AA61" s="2">
        <f>COUNTIFS('Daten Unfälle'!$AX:$AX,AA$1,'Daten Unfälle'!$B:$B,$C61)</f>
        <v>3</v>
      </c>
      <c r="AB61" s="2">
        <f>COUNTIFS('Daten Unfälle'!$AX:$AX,AB$1,'Daten Unfälle'!$B:$B,$C61)</f>
        <v>2</v>
      </c>
      <c r="AC61" s="2">
        <f>COUNTIFS('Daten Unfälle'!$AX:$AX,AC$1,'Daten Unfälle'!$B:$B,$C61)</f>
        <v>4</v>
      </c>
      <c r="AD61" s="2">
        <f>COUNTIFS('Daten Unfälle'!$AX:$AX,AD$1,'Daten Unfälle'!$B:$B,$C61)</f>
        <v>1</v>
      </c>
    </row>
    <row r="62" spans="1:31" hidden="1" x14ac:dyDescent="0.25">
      <c r="A62" s="2" t="s">
        <v>21723</v>
      </c>
      <c r="B62" s="2" t="s">
        <v>21510</v>
      </c>
      <c r="C62" s="2" t="s">
        <v>262</v>
      </c>
      <c r="D62" s="2">
        <f>COUNTIFS('Daten Unfälle'!$AV:$AV,"&lt;="&amp;D$1,'Daten Unfälle'!$B:$B,$C62)</f>
        <v>0</v>
      </c>
      <c r="E62" s="2">
        <f>COUNTIFS('Daten Unfälle'!$AV:$AV,"&gt;"&amp;D$1,'Daten Unfälle'!$AV:$AV,"&lt;="&amp;E$1,'Daten Unfälle'!$B:$B,$C62)</f>
        <v>3</v>
      </c>
      <c r="F62" s="2">
        <f>COUNTIFS('Daten Unfälle'!$AV:$AV,"&gt;"&amp;E$1,'Daten Unfälle'!$AV:$AV,"&lt;="&amp;F$1,'Daten Unfälle'!$B:$B,$C62)</f>
        <v>2</v>
      </c>
      <c r="G62" s="2">
        <f>COUNTIFS('Daten Unfälle'!$AV:$AV,"&gt;"&amp;F$1,'Daten Unfälle'!$AV:$AV,"&lt;="&amp;G$1,'Daten Unfälle'!$B:$B,$C62)</f>
        <v>0</v>
      </c>
      <c r="H62" s="2">
        <f>COUNTIFS('Daten Unfälle'!$AV:$AV,"&gt;"&amp;G$1,'Daten Unfälle'!$AV:$AV,"&lt;="&amp;H$1,'Daten Unfälle'!$B:$B,$C62)</f>
        <v>1</v>
      </c>
      <c r="I62" s="2">
        <f>COUNTIFS('Daten Unfälle'!$AV:$AV,"&gt;"&amp;H$1,'Daten Unfälle'!$AV:$AV,"&lt;="&amp;I$1,'Daten Unfälle'!$B:$B,$C62)</f>
        <v>1</v>
      </c>
      <c r="J62" s="2">
        <f>COUNTIFS('Daten Unfälle'!$AV:$AV,"&gt;"&amp;I$1,'Daten Unfälle'!$AV:$AV,"&lt;="&amp;J$1,'Daten Unfälle'!$B:$B,$C62)</f>
        <v>2</v>
      </c>
      <c r="K62" s="2">
        <f>COUNTIFS('Daten Unfälle'!$AV:$AV,"&gt;"&amp;J$1,'Daten Unfälle'!$AV:$AV,"&lt;="&amp;K$1,'Daten Unfälle'!$B:$B,$C62)</f>
        <v>0</v>
      </c>
      <c r="L62" s="2">
        <f>COUNTIFS('Daten Unfälle'!$AV:$AV,"&gt;"&amp;K$1,'Daten Unfälle'!$AV:$AV,"&lt;="&amp;L$1,'Daten Unfälle'!$B:$B,$C62)</f>
        <v>0</v>
      </c>
      <c r="M62" s="2">
        <f>COUNTIFS('Daten Unfälle'!$AV:$AV,"&gt;"&amp;L$1,'Daten Unfälle'!$AV:$AV,"&lt;="&amp;M$1,'Daten Unfälle'!$B:$B,$C62)</f>
        <v>0</v>
      </c>
      <c r="N62" s="2">
        <f>COUNTIFS('Daten Unfälle'!$AV:$AV,"&gt;"&amp;M$1,'Daten Unfälle'!$AV:$AV,"&lt;="&amp;N$1,'Daten Unfälle'!$B:$B,$C62)</f>
        <v>0</v>
      </c>
      <c r="O62" s="2">
        <f>COUNTIFS('Daten Unfälle'!$AV:$AV,"&gt;"&amp;N$1,'Daten Unfälle'!$AV:$AV,"&lt;="&amp;O$1,'Daten Unfälle'!$B:$B,$C62)</f>
        <v>0</v>
      </c>
      <c r="P62" s="2">
        <f>COUNTIFS('Daten Unfälle'!$AV:$AV,"&gt;"&amp;O$1,'Daten Unfälle'!$AV:$AV,"&lt;="&amp;P$1,'Daten Unfälle'!$B:$B,$C62)</f>
        <v>0</v>
      </c>
      <c r="Q62" s="2">
        <f>COUNTIFS('Daten Unfälle'!$AV:$AV,"&gt;"&amp;P$1,'Daten Unfälle'!$AV:$AV,"&lt;="&amp;Q$1,'Daten Unfälle'!$B:$B,$C62)</f>
        <v>0</v>
      </c>
      <c r="R62" s="2">
        <f>COUNTIFS('Daten Unfälle'!$AV:$AV,"&gt;"&amp;Q$1,'Daten Unfälle'!$AV:$AV,"&lt;="&amp;R$1,'Daten Unfälle'!$B:$B,$C62)</f>
        <v>0</v>
      </c>
      <c r="S62" s="2">
        <f>COUNTIFS('Daten Unfälle'!$AV:$AV,"&gt;"&amp;R$1,'Daten Unfälle'!$AV:$AV,"&lt;="&amp;S$1,'Daten Unfälle'!$B:$B,$C62)</f>
        <v>0</v>
      </c>
      <c r="T62" s="2">
        <f>COUNTIFS('Daten Unfälle'!$AV:$AV,"&gt;"&amp;S$1,'Daten Unfälle'!$AV:$AV,"&lt;="&amp;T$1,'Daten Unfälle'!$B:$B,$C62)</f>
        <v>0</v>
      </c>
      <c r="U62" s="2">
        <f>COUNTIFS('Daten Unfälle'!$AV:$AV,"&gt;"&amp;T$1,'Daten Unfälle'!$AV:$AV,"&lt;="&amp;U$1,'Daten Unfälle'!$B:$B,$C62)</f>
        <v>0</v>
      </c>
      <c r="V62" s="2">
        <f>COUNTIFS('Daten Unfälle'!$AV:$AV,"&gt;"&amp;U$1,'Daten Unfälle'!$AV:$AV,"&lt;="&amp;V$1,'Daten Unfälle'!$B:$B,$C62)</f>
        <v>0</v>
      </c>
      <c r="W62" s="2">
        <f>COUNTIFS('Daten Unfälle'!$AV:$AV,"&gt;"&amp;V$1,'Daten Unfälle'!$AV:$AV,"&lt;="&amp;W$1,'Daten Unfälle'!$B:$B,$C62)</f>
        <v>0</v>
      </c>
      <c r="X62" s="2">
        <f>COUNTIFS('Daten Unfälle'!$AV:$AV,"&gt;"&amp;W$1,'Daten Unfälle'!$B:$B,$C62)</f>
        <v>0</v>
      </c>
      <c r="Y62" s="2">
        <f>SUM(Tabelle4[[#This Row],[100]:[2000+]])</f>
        <v>9</v>
      </c>
      <c r="Z62" s="2">
        <f>SUM(Tabelle4[[#This Row],[frontal]:[links]])</f>
        <v>8</v>
      </c>
      <c r="AA62" s="2">
        <f>COUNTIFS('Daten Unfälle'!$AX:$AX,AA$1,'Daten Unfälle'!$B:$B,$C62)</f>
        <v>1</v>
      </c>
      <c r="AB62" s="2">
        <f>COUNTIFS('Daten Unfälle'!$AX:$AX,AB$1,'Daten Unfälle'!$B:$B,$C62)</f>
        <v>4</v>
      </c>
      <c r="AC62" s="2">
        <f>COUNTIFS('Daten Unfälle'!$AX:$AX,AC$1,'Daten Unfälle'!$B:$B,$C62)</f>
        <v>2</v>
      </c>
      <c r="AD62" s="2">
        <f>COUNTIFS('Daten Unfälle'!$AX:$AX,AD$1,'Daten Unfälle'!$B:$B,$C62)</f>
        <v>1</v>
      </c>
    </row>
    <row r="63" spans="1:31" hidden="1" x14ac:dyDescent="0.25">
      <c r="A63" s="2" t="s">
        <v>21723</v>
      </c>
      <c r="B63" s="2" t="s">
        <v>21510</v>
      </c>
      <c r="C63" s="2" t="s">
        <v>211</v>
      </c>
      <c r="D63" s="2">
        <f>COUNTIFS('Daten Unfälle'!$AV:$AV,"&lt;="&amp;D$1,'Daten Unfälle'!$B:$B,$C63)</f>
        <v>99</v>
      </c>
      <c r="E63" s="2">
        <f>COUNTIFS('Daten Unfälle'!$AV:$AV,"&gt;"&amp;D$1,'Daten Unfälle'!$AV:$AV,"&lt;="&amp;E$1,'Daten Unfälle'!$B:$B,$C63)</f>
        <v>84</v>
      </c>
      <c r="F63" s="2">
        <f>COUNTIFS('Daten Unfälle'!$AV:$AV,"&gt;"&amp;E$1,'Daten Unfälle'!$AV:$AV,"&lt;="&amp;F$1,'Daten Unfälle'!$B:$B,$C63)</f>
        <v>78</v>
      </c>
      <c r="G63" s="2">
        <f>COUNTIFS('Daten Unfälle'!$AV:$AV,"&gt;"&amp;F$1,'Daten Unfälle'!$AV:$AV,"&lt;="&amp;G$1,'Daten Unfälle'!$B:$B,$C63)</f>
        <v>65</v>
      </c>
      <c r="H63" s="2">
        <f>COUNTIFS('Daten Unfälle'!$AV:$AV,"&gt;"&amp;G$1,'Daten Unfälle'!$AV:$AV,"&lt;="&amp;H$1,'Daten Unfälle'!$B:$B,$C63)</f>
        <v>55</v>
      </c>
      <c r="I63" s="2">
        <f>COUNTIFS('Daten Unfälle'!$AV:$AV,"&gt;"&amp;H$1,'Daten Unfälle'!$AV:$AV,"&lt;="&amp;I$1,'Daten Unfälle'!$B:$B,$C63)</f>
        <v>62</v>
      </c>
      <c r="J63" s="2">
        <f>COUNTIFS('Daten Unfälle'!$AV:$AV,"&gt;"&amp;I$1,'Daten Unfälle'!$AV:$AV,"&lt;="&amp;J$1,'Daten Unfälle'!$B:$B,$C63)</f>
        <v>45</v>
      </c>
      <c r="K63" s="2">
        <f>COUNTIFS('Daten Unfälle'!$AV:$AV,"&gt;"&amp;J$1,'Daten Unfälle'!$AV:$AV,"&lt;="&amp;K$1,'Daten Unfälle'!$B:$B,$C63)</f>
        <v>36</v>
      </c>
      <c r="L63" s="2">
        <f>COUNTIFS('Daten Unfälle'!$AV:$AV,"&gt;"&amp;K$1,'Daten Unfälle'!$AV:$AV,"&lt;="&amp;L$1,'Daten Unfälle'!$B:$B,$C63)</f>
        <v>20</v>
      </c>
      <c r="M63" s="2">
        <f>COUNTIFS('Daten Unfälle'!$AV:$AV,"&gt;"&amp;L$1,'Daten Unfälle'!$AV:$AV,"&lt;="&amp;M$1,'Daten Unfälle'!$B:$B,$C63)</f>
        <v>22</v>
      </c>
      <c r="N63" s="2">
        <f>COUNTIFS('Daten Unfälle'!$AV:$AV,"&gt;"&amp;M$1,'Daten Unfälle'!$AV:$AV,"&lt;="&amp;N$1,'Daten Unfälle'!$B:$B,$C63)</f>
        <v>15</v>
      </c>
      <c r="O63" s="2">
        <f>COUNTIFS('Daten Unfälle'!$AV:$AV,"&gt;"&amp;N$1,'Daten Unfälle'!$AV:$AV,"&lt;="&amp;O$1,'Daten Unfälle'!$B:$B,$C63)</f>
        <v>20</v>
      </c>
      <c r="P63" s="2">
        <f>COUNTIFS('Daten Unfälle'!$AV:$AV,"&gt;"&amp;O$1,'Daten Unfälle'!$AV:$AV,"&lt;="&amp;P$1,'Daten Unfälle'!$B:$B,$C63)</f>
        <v>21</v>
      </c>
      <c r="Q63" s="2">
        <f>COUNTIFS('Daten Unfälle'!$AV:$AV,"&gt;"&amp;P$1,'Daten Unfälle'!$AV:$AV,"&lt;="&amp;Q$1,'Daten Unfälle'!$B:$B,$C63)</f>
        <v>11</v>
      </c>
      <c r="R63" s="2">
        <f>COUNTIFS('Daten Unfälle'!$AV:$AV,"&gt;"&amp;Q$1,'Daten Unfälle'!$AV:$AV,"&lt;="&amp;R$1,'Daten Unfälle'!$B:$B,$C63)</f>
        <v>11</v>
      </c>
      <c r="S63" s="2">
        <f>COUNTIFS('Daten Unfälle'!$AV:$AV,"&gt;"&amp;R$1,'Daten Unfälle'!$AV:$AV,"&lt;="&amp;S$1,'Daten Unfälle'!$B:$B,$C63)</f>
        <v>11</v>
      </c>
      <c r="T63" s="2">
        <f>COUNTIFS('Daten Unfälle'!$AV:$AV,"&gt;"&amp;S$1,'Daten Unfälle'!$AV:$AV,"&lt;="&amp;T$1,'Daten Unfälle'!$B:$B,$C63)</f>
        <v>9</v>
      </c>
      <c r="U63" s="2">
        <f>COUNTIFS('Daten Unfälle'!$AV:$AV,"&gt;"&amp;T$1,'Daten Unfälle'!$AV:$AV,"&lt;="&amp;U$1,'Daten Unfälle'!$B:$B,$C63)</f>
        <v>4</v>
      </c>
      <c r="V63" s="2">
        <f>COUNTIFS('Daten Unfälle'!$AV:$AV,"&gt;"&amp;U$1,'Daten Unfälle'!$AV:$AV,"&lt;="&amp;V$1,'Daten Unfälle'!$B:$B,$C63)</f>
        <v>9</v>
      </c>
      <c r="W63" s="2">
        <f>COUNTIFS('Daten Unfälle'!$AV:$AV,"&gt;"&amp;V$1,'Daten Unfälle'!$AV:$AV,"&lt;="&amp;W$1,'Daten Unfälle'!$B:$B,$C63)</f>
        <v>4</v>
      </c>
      <c r="X63" s="2">
        <f>COUNTIFS('Daten Unfälle'!$AV:$AV,"&gt;"&amp;W$1,'Daten Unfälle'!$B:$B,$C63)</f>
        <v>35</v>
      </c>
      <c r="Y63" s="2">
        <f>SUM(Tabelle4[[#This Row],[100]:[2000+]])</f>
        <v>716</v>
      </c>
      <c r="Z63" s="2">
        <f>SUM(Tabelle4[[#This Row],[frontal]:[links]])</f>
        <v>709</v>
      </c>
      <c r="AA63" s="2">
        <f>COUNTIFS('Daten Unfälle'!$AX:$AX,AA$1,'Daten Unfälle'!$B:$B,$C63)</f>
        <v>289</v>
      </c>
      <c r="AB63" s="2">
        <f>COUNTIFS('Daten Unfälle'!$AX:$AX,AB$1,'Daten Unfälle'!$B:$B,$C63)</f>
        <v>101</v>
      </c>
      <c r="AC63" s="2">
        <f>COUNTIFS('Daten Unfälle'!$AX:$AX,AC$1,'Daten Unfälle'!$B:$B,$C63)</f>
        <v>201</v>
      </c>
      <c r="AD63" s="2">
        <f>COUNTIFS('Daten Unfälle'!$AX:$AX,AD$1,'Daten Unfälle'!$B:$B,$C63)</f>
        <v>118</v>
      </c>
    </row>
    <row r="64" spans="1:31" hidden="1" x14ac:dyDescent="0.25">
      <c r="A64" s="2" t="s">
        <v>21723</v>
      </c>
      <c r="B64" s="2" t="s">
        <v>21510</v>
      </c>
      <c r="C64" s="2" t="s">
        <v>21534</v>
      </c>
      <c r="D64" s="2">
        <f>COUNTIFS('Daten Unfälle'!$AV:$AV,"&lt;="&amp;D$1)</f>
        <v>161</v>
      </c>
      <c r="E64" s="2">
        <f>COUNTIFS('Daten Unfälle'!$AV:$AV,"&gt;"&amp;D$1,'Daten Unfälle'!$AV:$AV,"&lt;="&amp;E$1)</f>
        <v>139</v>
      </c>
      <c r="F64" s="2">
        <f>COUNTIFS('Daten Unfälle'!$AV:$AV,"&gt;"&amp;E$1,'Daten Unfälle'!$AV:$AV,"&lt;="&amp;F$1)</f>
        <v>140</v>
      </c>
      <c r="G64" s="2">
        <f>COUNTIFS('Daten Unfälle'!$AV:$AV,"&gt;"&amp;F$1,'Daten Unfälle'!$AV:$AV,"&lt;="&amp;G$1)</f>
        <v>129</v>
      </c>
      <c r="H64" s="2">
        <f>COUNTIFS('Daten Unfälle'!$AV:$AV,"&gt;"&amp;G$1,'Daten Unfälle'!$AV:$AV,"&lt;="&amp;H$1)</f>
        <v>96</v>
      </c>
      <c r="I64" s="2">
        <f>COUNTIFS('Daten Unfälle'!$AV:$AV,"&gt;"&amp;H$1,'Daten Unfälle'!$AV:$AV,"&lt;="&amp;I$1)</f>
        <v>97</v>
      </c>
      <c r="J64" s="2">
        <f>COUNTIFS('Daten Unfälle'!$AV:$AV,"&gt;"&amp;I$1,'Daten Unfälle'!$AV:$AV,"&lt;="&amp;J$1)</f>
        <v>73</v>
      </c>
      <c r="K64" s="2">
        <f>COUNTIFS('Daten Unfälle'!$AV:$AV,"&gt;"&amp;J$1,'Daten Unfälle'!$AV:$AV,"&lt;="&amp;K$1)</f>
        <v>53</v>
      </c>
      <c r="L64" s="2">
        <f>COUNTIFS('Daten Unfälle'!$AV:$AV,"&gt;"&amp;K$1,'Daten Unfälle'!$AV:$AV,"&lt;="&amp;L$1)</f>
        <v>36</v>
      </c>
      <c r="M64" s="2">
        <f>COUNTIFS('Daten Unfälle'!$AV:$AV,"&gt;"&amp;L$1,'Daten Unfälle'!$AV:$AV,"&lt;="&amp;M$1)</f>
        <v>37</v>
      </c>
      <c r="N64" s="2">
        <f>COUNTIFS('Daten Unfälle'!$AV:$AV,"&gt;"&amp;M$1,'Daten Unfälle'!$AV:$AV,"&lt;="&amp;N$1)</f>
        <v>22</v>
      </c>
      <c r="O64" s="2">
        <f>COUNTIFS('Daten Unfälle'!$AV:$AV,"&gt;"&amp;N$1,'Daten Unfälle'!$AV:$AV,"&lt;="&amp;O$1)</f>
        <v>27</v>
      </c>
      <c r="P64" s="2">
        <f>COUNTIFS('Daten Unfälle'!$AV:$AV,"&gt;"&amp;O$1,'Daten Unfälle'!$AV:$AV,"&lt;="&amp;P$1)</f>
        <v>32</v>
      </c>
      <c r="Q64" s="2">
        <f>COUNTIFS('Daten Unfälle'!$AV:$AV,"&gt;"&amp;P$1,'Daten Unfälle'!$AV:$AV,"&lt;="&amp;Q$1)</f>
        <v>27</v>
      </c>
      <c r="R64" s="2">
        <f>COUNTIFS('Daten Unfälle'!$AV:$AV,"&gt;"&amp;Q$1,'Daten Unfälle'!$AV:$AV,"&lt;="&amp;R$1)</f>
        <v>15</v>
      </c>
      <c r="S64" s="2">
        <f>COUNTIFS('Daten Unfälle'!$AV:$AV,"&gt;"&amp;R$1,'Daten Unfälle'!$AV:$AV,"&lt;="&amp;S$1)</f>
        <v>14</v>
      </c>
      <c r="T64" s="2">
        <f>COUNTIFS('Daten Unfälle'!$AV:$AV,"&gt;"&amp;S$1,'Daten Unfälle'!$AV:$AV,"&lt;="&amp;T$1)</f>
        <v>14</v>
      </c>
      <c r="U64" s="2">
        <f>COUNTIFS('Daten Unfälle'!$AV:$AV,"&gt;"&amp;T$1,'Daten Unfälle'!$AV:$AV,"&lt;="&amp;U$1)</f>
        <v>7</v>
      </c>
      <c r="V64" s="2">
        <f>COUNTIFS('Daten Unfälle'!$AV:$AV,"&gt;"&amp;U$1,'Daten Unfälle'!$AV:$AV,"&lt;="&amp;V$1)</f>
        <v>12</v>
      </c>
      <c r="W64" s="2">
        <f>COUNTIFS('Daten Unfälle'!$AV:$AV,"&gt;"&amp;V$1,'Daten Unfälle'!$AV:$AV,"&lt;="&amp;W$1)</f>
        <v>9</v>
      </c>
      <c r="X64" s="2">
        <f>COUNTIFS('Daten Unfälle'!$AV:$AV,"&gt;"&amp;W$1)</f>
        <v>49</v>
      </c>
      <c r="Y64" s="2">
        <f>SUM(Tabelle4[[#This Row],[100]:[2000+]])</f>
        <v>1189</v>
      </c>
      <c r="Z64" s="2">
        <f>SUM(Tabelle4[[#This Row],[frontal]:[links]])</f>
        <v>990</v>
      </c>
      <c r="AA64" s="2">
        <f>COUNTIFS('Daten Unfälle'!$AX:$AX,AA$1)</f>
        <v>471</v>
      </c>
      <c r="AB64" s="2">
        <f>COUNTIFS('Daten Unfälle'!$AX:$AX,AE$1)</f>
        <v>0</v>
      </c>
      <c r="AC64" s="2">
        <f>COUNTIFS('Daten Unfälle'!$AX:$AX,AC$1)</f>
        <v>297</v>
      </c>
      <c r="AD64" s="2">
        <f>COUNTIFS('Daten Unfälle'!$AX:$AX,AD$1)</f>
        <v>222</v>
      </c>
    </row>
    <row r="65" spans="1:30" hidden="1" x14ac:dyDescent="0.25">
      <c r="A65" s="2" t="s">
        <v>21723</v>
      </c>
      <c r="B65" s="2" t="s">
        <v>21511</v>
      </c>
      <c r="C65" s="2" t="s">
        <v>135</v>
      </c>
      <c r="D65" s="2">
        <f>COUNTIFS('Daten Unfälle'!$AY:$AY,"&lt;="&amp;D$1,'Daten Unfälle'!$B:$B,$C65)</f>
        <v>12</v>
      </c>
      <c r="E65" s="2">
        <f>COUNTIFS('Daten Unfälle'!$AY:$AY,"&gt;"&amp;D$1,'Daten Unfälle'!$AY:$AY,"&lt;="&amp;E$1,'Daten Unfälle'!$B:$B,$C65)</f>
        <v>12</v>
      </c>
      <c r="F65" s="2">
        <f>COUNTIFS('Daten Unfälle'!$AY:$AY,"&gt;"&amp;E$1,'Daten Unfälle'!$AY:$AY,"&lt;="&amp;F$1,'Daten Unfälle'!$B:$B,$C65)</f>
        <v>7</v>
      </c>
      <c r="G65" s="2">
        <f>COUNTIFS('Daten Unfälle'!$AY:$AY,"&gt;"&amp;F$1,'Daten Unfälle'!$AY:$AY,"&lt;="&amp;G$1,'Daten Unfälle'!$B:$B,$C65)</f>
        <v>12</v>
      </c>
      <c r="H65" s="2">
        <f>COUNTIFS('Daten Unfälle'!$AY:$AY,"&gt;"&amp;G$1,'Daten Unfälle'!$AY:$AY,"&lt;="&amp;H$1,'Daten Unfälle'!$B:$B,$C65)</f>
        <v>11</v>
      </c>
      <c r="I65" s="2">
        <f>COUNTIFS('Daten Unfälle'!$AY:$AY,"&gt;"&amp;H$1,'Daten Unfälle'!$AY:$AY,"&lt;="&amp;I$1,'Daten Unfälle'!$B:$B,$C65)</f>
        <v>8</v>
      </c>
      <c r="J65" s="2">
        <f>COUNTIFS('Daten Unfälle'!$AY:$AY,"&gt;"&amp;I$1,'Daten Unfälle'!$AY:$AY,"&lt;="&amp;J$1,'Daten Unfälle'!$B:$B,$C65)</f>
        <v>1</v>
      </c>
      <c r="K65" s="2">
        <f>COUNTIFS('Daten Unfälle'!$AY:$AY,"&gt;"&amp;J$1,'Daten Unfälle'!$AY:$AY,"&lt;="&amp;K$1,'Daten Unfälle'!$B:$B,$C65)</f>
        <v>1</v>
      </c>
      <c r="L65" s="2">
        <f>COUNTIFS('Daten Unfälle'!$AY:$AY,"&gt;"&amp;K$1,'Daten Unfälle'!$AY:$AY,"&lt;="&amp;L$1,'Daten Unfälle'!$B:$B,$C65)</f>
        <v>4</v>
      </c>
      <c r="M65" s="2">
        <f>COUNTIFS('Daten Unfälle'!$AY:$AY,"&gt;"&amp;L$1,'Daten Unfälle'!$AY:$AY,"&lt;="&amp;M$1,'Daten Unfälle'!$B:$B,$C65)</f>
        <v>1</v>
      </c>
      <c r="N65" s="2">
        <f>COUNTIFS('Daten Unfälle'!$AY:$AY,"&gt;"&amp;M$1,'Daten Unfälle'!$AY:$AY,"&lt;="&amp;N$1,'Daten Unfälle'!$B:$B,$C65)</f>
        <v>0</v>
      </c>
      <c r="O65" s="2">
        <f>COUNTIFS('Daten Unfälle'!$AY:$AY,"&gt;"&amp;N$1,'Daten Unfälle'!$AY:$AY,"&lt;="&amp;O$1,'Daten Unfälle'!$B:$B,$C65)</f>
        <v>2</v>
      </c>
      <c r="P65" s="2">
        <f>COUNTIFS('Daten Unfälle'!$AY:$AY,"&gt;"&amp;O$1,'Daten Unfälle'!$AY:$AY,"&lt;="&amp;P$1,'Daten Unfälle'!$B:$B,$C65)</f>
        <v>0</v>
      </c>
      <c r="Q65" s="2">
        <f>COUNTIFS('Daten Unfälle'!$AY:$AY,"&gt;"&amp;P$1,'Daten Unfälle'!$AY:$AY,"&lt;="&amp;Q$1,'Daten Unfälle'!$B:$B,$C65)</f>
        <v>2</v>
      </c>
      <c r="R65" s="2">
        <f>COUNTIFS('Daten Unfälle'!$AY:$AY,"&gt;"&amp;Q$1,'Daten Unfälle'!$AY:$AY,"&lt;="&amp;R$1,'Daten Unfälle'!$B:$B,$C65)</f>
        <v>1</v>
      </c>
      <c r="S65" s="2">
        <f>COUNTIFS('Daten Unfälle'!$AY:$AY,"&gt;"&amp;R$1,'Daten Unfälle'!$AY:$AY,"&lt;="&amp;S$1,'Daten Unfälle'!$B:$B,$C65)</f>
        <v>1</v>
      </c>
      <c r="T65" s="2">
        <f>COUNTIFS('Daten Unfälle'!$AY:$AY,"&gt;"&amp;S$1,'Daten Unfälle'!$AY:$AY,"&lt;="&amp;T$1,'Daten Unfälle'!$B:$B,$C65)</f>
        <v>2</v>
      </c>
      <c r="U65" s="2">
        <f>COUNTIFS('Daten Unfälle'!$AY:$AY,"&gt;"&amp;T$1,'Daten Unfälle'!$AY:$AY,"&lt;="&amp;U$1,'Daten Unfälle'!$B:$B,$C65)</f>
        <v>0</v>
      </c>
      <c r="V65" s="2">
        <f>COUNTIFS('Daten Unfälle'!$AY:$AY,"&gt;"&amp;U$1,'Daten Unfälle'!$AY:$AY,"&lt;="&amp;V$1,'Daten Unfälle'!$B:$B,$C65)</f>
        <v>2</v>
      </c>
      <c r="W65" s="2">
        <f>COUNTIFS('Daten Unfälle'!$AY:$AY,"&gt;"&amp;V$1,'Daten Unfälle'!$AY:$AY,"&lt;="&amp;W$1,'Daten Unfälle'!$B:$B,$C65)</f>
        <v>0</v>
      </c>
      <c r="X65" s="2">
        <f>COUNTIFS('Daten Unfälle'!$AY:$AY,"&gt;"&amp;W$1,'Daten Unfälle'!$B:$B,$C65)</f>
        <v>1</v>
      </c>
      <c r="Y65" s="2">
        <f>SUM(Tabelle4[[#This Row],[100]:[2000+]])</f>
        <v>80</v>
      </c>
      <c r="Z65" s="2">
        <f>SUM(Tabelle4[[#This Row],[frontal]:[links]])</f>
        <v>80</v>
      </c>
      <c r="AA65" s="2">
        <f>COUNTIFS('Daten Unfälle'!$BA:$BA,AA$1,'Daten Unfälle'!$B:$B,$C65)</f>
        <v>44</v>
      </c>
      <c r="AB65" s="2">
        <f>COUNTIFS('Daten Unfälle'!$BA:$BA,AB$1,'Daten Unfälle'!$B:$B,$C65)</f>
        <v>16</v>
      </c>
      <c r="AC65" s="2">
        <f>COUNTIFS('Daten Unfälle'!$BA:$BA,AC$1,'Daten Unfälle'!$B:$B,$C65)</f>
        <v>9</v>
      </c>
      <c r="AD65" s="2">
        <f>COUNTIFS('Daten Unfälle'!$BA:$BA,AD$1,'Daten Unfälle'!$B:$B,$C65)</f>
        <v>11</v>
      </c>
    </row>
    <row r="66" spans="1:30" hidden="1" x14ac:dyDescent="0.25">
      <c r="A66" s="2" t="s">
        <v>21723</v>
      </c>
      <c r="B66" s="2" t="s">
        <v>21511</v>
      </c>
      <c r="C66" s="2" t="s">
        <v>69</v>
      </c>
      <c r="D66" s="2">
        <f>COUNTIFS('Daten Unfälle'!$AY:$AY,"&lt;="&amp;D$1,'Daten Unfälle'!$B:$B,$C66)</f>
        <v>8</v>
      </c>
      <c r="E66" s="2">
        <f>COUNTIFS('Daten Unfälle'!$AY:$AY,"&gt;"&amp;D$1,'Daten Unfälle'!$AY:$AY,"&lt;="&amp;E$1,'Daten Unfälle'!$B:$B,$C66)</f>
        <v>7</v>
      </c>
      <c r="F66" s="2">
        <f>COUNTIFS('Daten Unfälle'!$AY:$AY,"&gt;"&amp;E$1,'Daten Unfälle'!$AY:$AY,"&lt;="&amp;F$1,'Daten Unfälle'!$B:$B,$C66)</f>
        <v>11</v>
      </c>
      <c r="G66" s="2">
        <f>COUNTIFS('Daten Unfälle'!$AY:$AY,"&gt;"&amp;F$1,'Daten Unfälle'!$AY:$AY,"&lt;="&amp;G$1,'Daten Unfälle'!$B:$B,$C66)</f>
        <v>14</v>
      </c>
      <c r="H66" s="2">
        <f>COUNTIFS('Daten Unfälle'!$AY:$AY,"&gt;"&amp;G$1,'Daten Unfälle'!$AY:$AY,"&lt;="&amp;H$1,'Daten Unfälle'!$B:$B,$C66)</f>
        <v>8</v>
      </c>
      <c r="I66" s="2">
        <f>COUNTIFS('Daten Unfälle'!$AY:$AY,"&gt;"&amp;H$1,'Daten Unfälle'!$AY:$AY,"&lt;="&amp;I$1,'Daten Unfälle'!$B:$B,$C66)</f>
        <v>6</v>
      </c>
      <c r="J66" s="2">
        <f>COUNTIFS('Daten Unfälle'!$AY:$AY,"&gt;"&amp;I$1,'Daten Unfälle'!$AY:$AY,"&lt;="&amp;J$1,'Daten Unfälle'!$B:$B,$C66)</f>
        <v>6</v>
      </c>
      <c r="K66" s="2">
        <f>COUNTIFS('Daten Unfälle'!$AY:$AY,"&gt;"&amp;J$1,'Daten Unfälle'!$AY:$AY,"&lt;="&amp;K$1,'Daten Unfälle'!$B:$B,$C66)</f>
        <v>4</v>
      </c>
      <c r="L66" s="2">
        <f>COUNTIFS('Daten Unfälle'!$AY:$AY,"&gt;"&amp;K$1,'Daten Unfälle'!$AY:$AY,"&lt;="&amp;L$1,'Daten Unfälle'!$B:$B,$C66)</f>
        <v>2</v>
      </c>
      <c r="M66" s="2">
        <f>COUNTIFS('Daten Unfälle'!$AY:$AY,"&gt;"&amp;L$1,'Daten Unfälle'!$AY:$AY,"&lt;="&amp;M$1,'Daten Unfälle'!$B:$B,$C66)</f>
        <v>5</v>
      </c>
      <c r="N66" s="2">
        <f>COUNTIFS('Daten Unfälle'!$AY:$AY,"&gt;"&amp;M$1,'Daten Unfälle'!$AY:$AY,"&lt;="&amp;N$1,'Daten Unfälle'!$B:$B,$C66)</f>
        <v>2</v>
      </c>
      <c r="O66" s="2">
        <f>COUNTIFS('Daten Unfälle'!$AY:$AY,"&gt;"&amp;N$1,'Daten Unfälle'!$AY:$AY,"&lt;="&amp;O$1,'Daten Unfälle'!$B:$B,$C66)</f>
        <v>3</v>
      </c>
      <c r="P66" s="2">
        <f>COUNTIFS('Daten Unfälle'!$AY:$AY,"&gt;"&amp;O$1,'Daten Unfälle'!$AY:$AY,"&lt;="&amp;P$1,'Daten Unfälle'!$B:$B,$C66)</f>
        <v>1</v>
      </c>
      <c r="Q66" s="2">
        <f>COUNTIFS('Daten Unfälle'!$AY:$AY,"&gt;"&amp;P$1,'Daten Unfälle'!$AY:$AY,"&lt;="&amp;Q$1,'Daten Unfälle'!$B:$B,$C66)</f>
        <v>3</v>
      </c>
      <c r="R66" s="2">
        <f>COUNTIFS('Daten Unfälle'!$AY:$AY,"&gt;"&amp;Q$1,'Daten Unfälle'!$AY:$AY,"&lt;="&amp;R$1,'Daten Unfälle'!$B:$B,$C66)</f>
        <v>1</v>
      </c>
      <c r="S66" s="2">
        <f>COUNTIFS('Daten Unfälle'!$AY:$AY,"&gt;"&amp;R$1,'Daten Unfälle'!$AY:$AY,"&lt;="&amp;S$1,'Daten Unfälle'!$B:$B,$C66)</f>
        <v>0</v>
      </c>
      <c r="T66" s="2">
        <f>COUNTIFS('Daten Unfälle'!$AY:$AY,"&gt;"&amp;S$1,'Daten Unfälle'!$AY:$AY,"&lt;="&amp;T$1,'Daten Unfälle'!$B:$B,$C66)</f>
        <v>2</v>
      </c>
      <c r="U66" s="2">
        <f>COUNTIFS('Daten Unfälle'!$AY:$AY,"&gt;"&amp;T$1,'Daten Unfälle'!$AY:$AY,"&lt;="&amp;U$1,'Daten Unfälle'!$B:$B,$C66)</f>
        <v>0</v>
      </c>
      <c r="V66" s="2">
        <f>COUNTIFS('Daten Unfälle'!$AY:$AY,"&gt;"&amp;U$1,'Daten Unfälle'!$AY:$AY,"&lt;="&amp;V$1,'Daten Unfälle'!$B:$B,$C66)</f>
        <v>1</v>
      </c>
      <c r="W66" s="2">
        <f>COUNTIFS('Daten Unfälle'!$AY:$AY,"&gt;"&amp;V$1,'Daten Unfälle'!$AY:$AY,"&lt;="&amp;W$1,'Daten Unfälle'!$B:$B,$C66)</f>
        <v>1</v>
      </c>
      <c r="X66" s="2">
        <f>COUNTIFS('Daten Unfälle'!$AY:$AY,"&gt;"&amp;W$1,'Daten Unfälle'!$B:$B,$C66)</f>
        <v>5</v>
      </c>
      <c r="Y66" s="2">
        <f>SUM(Tabelle4[[#This Row],[100]:[2000+]])</f>
        <v>90</v>
      </c>
      <c r="Z66" s="2">
        <f>SUM(Tabelle4[[#This Row],[frontal]:[links]])</f>
        <v>90</v>
      </c>
      <c r="AA66" s="2">
        <f>COUNTIFS('Daten Unfälle'!$BA:$BA,AA$1,'Daten Unfälle'!$B:$B,$C66)</f>
        <v>28</v>
      </c>
      <c r="AB66" s="2">
        <f>COUNTIFS('Daten Unfälle'!$BA:$BA,AB$1,'Daten Unfälle'!$B:$B,$C66)</f>
        <v>16</v>
      </c>
      <c r="AC66" s="2">
        <f>COUNTIFS('Daten Unfälle'!$BA:$BA,AC$1,'Daten Unfälle'!$B:$B,$C66)</f>
        <v>24</v>
      </c>
      <c r="AD66" s="2">
        <f>COUNTIFS('Daten Unfälle'!$BA:$BA,AD$1,'Daten Unfälle'!$B:$B,$C66)</f>
        <v>22</v>
      </c>
    </row>
    <row r="67" spans="1:30" hidden="1" x14ac:dyDescent="0.25">
      <c r="A67" s="2" t="s">
        <v>21723</v>
      </c>
      <c r="B67" s="2" t="s">
        <v>21511</v>
      </c>
      <c r="C67" s="2" t="s">
        <v>87</v>
      </c>
      <c r="D67" s="2">
        <f>COUNTIFS('Daten Unfälle'!$AY:$AY,"&lt;="&amp;D$1,'Daten Unfälle'!$B:$B,$C67)</f>
        <v>12</v>
      </c>
      <c r="E67" s="2">
        <f>COUNTIFS('Daten Unfälle'!$AY:$AY,"&gt;"&amp;D$1,'Daten Unfälle'!$AY:$AY,"&lt;="&amp;E$1,'Daten Unfälle'!$B:$B,$C67)</f>
        <v>11</v>
      </c>
      <c r="F67" s="2">
        <f>COUNTIFS('Daten Unfälle'!$AY:$AY,"&gt;"&amp;E$1,'Daten Unfälle'!$AY:$AY,"&lt;="&amp;F$1,'Daten Unfälle'!$B:$B,$C67)</f>
        <v>22</v>
      </c>
      <c r="G67" s="2">
        <f>COUNTIFS('Daten Unfälle'!$AY:$AY,"&gt;"&amp;F$1,'Daten Unfälle'!$AY:$AY,"&lt;="&amp;G$1,'Daten Unfälle'!$B:$B,$C67)</f>
        <v>23</v>
      </c>
      <c r="H67" s="2">
        <f>COUNTIFS('Daten Unfälle'!$AY:$AY,"&gt;"&amp;G$1,'Daten Unfälle'!$AY:$AY,"&lt;="&amp;H$1,'Daten Unfälle'!$B:$B,$C67)</f>
        <v>12</v>
      </c>
      <c r="I67" s="2">
        <f>COUNTIFS('Daten Unfälle'!$AY:$AY,"&gt;"&amp;H$1,'Daten Unfälle'!$AY:$AY,"&lt;="&amp;I$1,'Daten Unfälle'!$B:$B,$C67)</f>
        <v>17</v>
      </c>
      <c r="J67" s="2">
        <f>COUNTIFS('Daten Unfälle'!$AY:$AY,"&gt;"&amp;I$1,'Daten Unfälle'!$AY:$AY,"&lt;="&amp;J$1,'Daten Unfälle'!$B:$B,$C67)</f>
        <v>12</v>
      </c>
      <c r="K67" s="2">
        <f>COUNTIFS('Daten Unfälle'!$AY:$AY,"&gt;"&amp;J$1,'Daten Unfälle'!$AY:$AY,"&lt;="&amp;K$1,'Daten Unfälle'!$B:$B,$C67)</f>
        <v>6</v>
      </c>
      <c r="L67" s="2">
        <f>COUNTIFS('Daten Unfälle'!$AY:$AY,"&gt;"&amp;K$1,'Daten Unfälle'!$AY:$AY,"&lt;="&amp;L$1,'Daten Unfälle'!$B:$B,$C67)</f>
        <v>5</v>
      </c>
      <c r="M67" s="2">
        <f>COUNTIFS('Daten Unfälle'!$AY:$AY,"&gt;"&amp;L$1,'Daten Unfälle'!$AY:$AY,"&lt;="&amp;M$1,'Daten Unfälle'!$B:$B,$C67)</f>
        <v>5</v>
      </c>
      <c r="N67" s="2">
        <f>COUNTIFS('Daten Unfälle'!$AY:$AY,"&gt;"&amp;M$1,'Daten Unfälle'!$AY:$AY,"&lt;="&amp;N$1,'Daten Unfälle'!$B:$B,$C67)</f>
        <v>4</v>
      </c>
      <c r="O67" s="2">
        <f>COUNTIFS('Daten Unfälle'!$AY:$AY,"&gt;"&amp;N$1,'Daten Unfälle'!$AY:$AY,"&lt;="&amp;O$1,'Daten Unfälle'!$B:$B,$C67)</f>
        <v>3</v>
      </c>
      <c r="P67" s="2">
        <f>COUNTIFS('Daten Unfälle'!$AY:$AY,"&gt;"&amp;O$1,'Daten Unfälle'!$AY:$AY,"&lt;="&amp;P$1,'Daten Unfälle'!$B:$B,$C67)</f>
        <v>9</v>
      </c>
      <c r="Q67" s="2">
        <f>COUNTIFS('Daten Unfälle'!$AY:$AY,"&gt;"&amp;P$1,'Daten Unfälle'!$AY:$AY,"&lt;="&amp;Q$1,'Daten Unfälle'!$B:$B,$C67)</f>
        <v>11</v>
      </c>
      <c r="R67" s="2">
        <f>COUNTIFS('Daten Unfälle'!$AY:$AY,"&gt;"&amp;Q$1,'Daten Unfälle'!$AY:$AY,"&lt;="&amp;R$1,'Daten Unfälle'!$B:$B,$C67)</f>
        <v>2</v>
      </c>
      <c r="S67" s="2">
        <f>COUNTIFS('Daten Unfälle'!$AY:$AY,"&gt;"&amp;R$1,'Daten Unfälle'!$AY:$AY,"&lt;="&amp;S$1,'Daten Unfälle'!$B:$B,$C67)</f>
        <v>2</v>
      </c>
      <c r="T67" s="2">
        <f>COUNTIFS('Daten Unfälle'!$AY:$AY,"&gt;"&amp;S$1,'Daten Unfälle'!$AY:$AY,"&lt;="&amp;T$1,'Daten Unfälle'!$B:$B,$C67)</f>
        <v>1</v>
      </c>
      <c r="U67" s="2">
        <f>COUNTIFS('Daten Unfälle'!$AY:$AY,"&gt;"&amp;T$1,'Daten Unfälle'!$AY:$AY,"&lt;="&amp;U$1,'Daten Unfälle'!$B:$B,$C67)</f>
        <v>1</v>
      </c>
      <c r="V67" s="2">
        <f>COUNTIFS('Daten Unfälle'!$AY:$AY,"&gt;"&amp;U$1,'Daten Unfälle'!$AY:$AY,"&lt;="&amp;V$1,'Daten Unfälle'!$B:$B,$C67)</f>
        <v>0</v>
      </c>
      <c r="W67" s="2">
        <f>COUNTIFS('Daten Unfälle'!$AY:$AY,"&gt;"&amp;V$1,'Daten Unfälle'!$AY:$AY,"&lt;="&amp;W$1,'Daten Unfälle'!$B:$B,$C67)</f>
        <v>2</v>
      </c>
      <c r="X67" s="2">
        <f>COUNTIFS('Daten Unfälle'!$AY:$AY,"&gt;"&amp;W$1,'Daten Unfälle'!$B:$B,$C67)</f>
        <v>6</v>
      </c>
      <c r="Y67" s="2">
        <f>SUM(Tabelle4[[#This Row],[100]:[2000+]])</f>
        <v>166</v>
      </c>
      <c r="Z67" s="2">
        <f>SUM(Tabelle4[[#This Row],[frontal]:[links]])</f>
        <v>168</v>
      </c>
      <c r="AA67" s="2">
        <f>COUNTIFS('Daten Unfälle'!$BA:$BA,AA$1,'Daten Unfälle'!$B:$B,$C67)</f>
        <v>60</v>
      </c>
      <c r="AB67" s="2">
        <f>COUNTIFS('Daten Unfälle'!$BA:$BA,AB$1,'Daten Unfälle'!$B:$B,$C67)</f>
        <v>30</v>
      </c>
      <c r="AC67" s="2">
        <f>COUNTIFS('Daten Unfälle'!$BA:$BA,AC$1,'Daten Unfälle'!$B:$B,$C67)</f>
        <v>40</v>
      </c>
      <c r="AD67" s="2">
        <f>COUNTIFS('Daten Unfälle'!$BA:$BA,AD$1,'Daten Unfälle'!$B:$B,$C67)</f>
        <v>38</v>
      </c>
    </row>
    <row r="68" spans="1:30" hidden="1" x14ac:dyDescent="0.25">
      <c r="A68" s="2" t="s">
        <v>21723</v>
      </c>
      <c r="B68" s="2" t="s">
        <v>21511</v>
      </c>
      <c r="C68" s="2" t="s">
        <v>190</v>
      </c>
      <c r="D68" s="2">
        <f>COUNTIFS('Daten Unfälle'!$AY:$AY,"&lt;="&amp;D$1,'Daten Unfälle'!$B:$B,$C68)</f>
        <v>0</v>
      </c>
      <c r="E68" s="2">
        <f>COUNTIFS('Daten Unfälle'!$AY:$AY,"&gt;"&amp;D$1,'Daten Unfälle'!$AY:$AY,"&lt;="&amp;E$1,'Daten Unfälle'!$B:$B,$C68)</f>
        <v>1</v>
      </c>
      <c r="F68" s="2">
        <f>COUNTIFS('Daten Unfälle'!$AY:$AY,"&gt;"&amp;E$1,'Daten Unfälle'!$AY:$AY,"&lt;="&amp;F$1,'Daten Unfälle'!$B:$B,$C68)</f>
        <v>2</v>
      </c>
      <c r="G68" s="2">
        <f>COUNTIFS('Daten Unfälle'!$AY:$AY,"&gt;"&amp;F$1,'Daten Unfälle'!$AY:$AY,"&lt;="&amp;G$1,'Daten Unfälle'!$B:$B,$C68)</f>
        <v>3</v>
      </c>
      <c r="H68" s="2">
        <f>COUNTIFS('Daten Unfälle'!$AY:$AY,"&gt;"&amp;G$1,'Daten Unfälle'!$AY:$AY,"&lt;="&amp;H$1,'Daten Unfälle'!$B:$B,$C68)</f>
        <v>1</v>
      </c>
      <c r="I68" s="2">
        <f>COUNTIFS('Daten Unfälle'!$AY:$AY,"&gt;"&amp;H$1,'Daten Unfälle'!$AY:$AY,"&lt;="&amp;I$1,'Daten Unfälle'!$B:$B,$C68)</f>
        <v>0</v>
      </c>
      <c r="J68" s="2">
        <f>COUNTIFS('Daten Unfälle'!$AY:$AY,"&gt;"&amp;I$1,'Daten Unfälle'!$AY:$AY,"&lt;="&amp;J$1,'Daten Unfälle'!$B:$B,$C68)</f>
        <v>1</v>
      </c>
      <c r="K68" s="2">
        <f>COUNTIFS('Daten Unfälle'!$AY:$AY,"&gt;"&amp;J$1,'Daten Unfälle'!$AY:$AY,"&lt;="&amp;K$1,'Daten Unfälle'!$B:$B,$C68)</f>
        <v>1</v>
      </c>
      <c r="L68" s="2">
        <f>COUNTIFS('Daten Unfälle'!$AY:$AY,"&gt;"&amp;K$1,'Daten Unfälle'!$AY:$AY,"&lt;="&amp;L$1,'Daten Unfälle'!$B:$B,$C68)</f>
        <v>0</v>
      </c>
      <c r="M68" s="2">
        <f>COUNTIFS('Daten Unfälle'!$AY:$AY,"&gt;"&amp;L$1,'Daten Unfälle'!$AY:$AY,"&lt;="&amp;M$1,'Daten Unfälle'!$B:$B,$C68)</f>
        <v>0</v>
      </c>
      <c r="N68" s="2">
        <f>COUNTIFS('Daten Unfälle'!$AY:$AY,"&gt;"&amp;M$1,'Daten Unfälle'!$AY:$AY,"&lt;="&amp;N$1,'Daten Unfälle'!$B:$B,$C68)</f>
        <v>0</v>
      </c>
      <c r="O68" s="2">
        <f>COUNTIFS('Daten Unfälle'!$AY:$AY,"&gt;"&amp;N$1,'Daten Unfälle'!$AY:$AY,"&lt;="&amp;O$1,'Daten Unfälle'!$B:$B,$C68)</f>
        <v>0</v>
      </c>
      <c r="P68" s="2">
        <f>COUNTIFS('Daten Unfälle'!$AY:$AY,"&gt;"&amp;O$1,'Daten Unfälle'!$AY:$AY,"&lt;="&amp;P$1,'Daten Unfälle'!$B:$B,$C68)</f>
        <v>0</v>
      </c>
      <c r="Q68" s="2">
        <f>COUNTIFS('Daten Unfälle'!$AY:$AY,"&gt;"&amp;P$1,'Daten Unfälle'!$AY:$AY,"&lt;="&amp;Q$1,'Daten Unfälle'!$B:$B,$C68)</f>
        <v>0</v>
      </c>
      <c r="R68" s="2">
        <f>COUNTIFS('Daten Unfälle'!$AY:$AY,"&gt;"&amp;Q$1,'Daten Unfälle'!$AY:$AY,"&lt;="&amp;R$1,'Daten Unfälle'!$B:$B,$C68)</f>
        <v>0</v>
      </c>
      <c r="S68" s="2">
        <f>COUNTIFS('Daten Unfälle'!$AY:$AY,"&gt;"&amp;R$1,'Daten Unfälle'!$AY:$AY,"&lt;="&amp;S$1,'Daten Unfälle'!$B:$B,$C68)</f>
        <v>0</v>
      </c>
      <c r="T68" s="2">
        <f>COUNTIFS('Daten Unfälle'!$AY:$AY,"&gt;"&amp;S$1,'Daten Unfälle'!$AY:$AY,"&lt;="&amp;T$1,'Daten Unfälle'!$B:$B,$C68)</f>
        <v>0</v>
      </c>
      <c r="U68" s="2">
        <f>COUNTIFS('Daten Unfälle'!$AY:$AY,"&gt;"&amp;T$1,'Daten Unfälle'!$AY:$AY,"&lt;="&amp;U$1,'Daten Unfälle'!$B:$B,$C68)</f>
        <v>0</v>
      </c>
      <c r="V68" s="2">
        <f>COUNTIFS('Daten Unfälle'!$AY:$AY,"&gt;"&amp;U$1,'Daten Unfälle'!$AY:$AY,"&lt;="&amp;V$1,'Daten Unfälle'!$B:$B,$C68)</f>
        <v>0</v>
      </c>
      <c r="W68" s="2">
        <f>COUNTIFS('Daten Unfälle'!$AY:$AY,"&gt;"&amp;V$1,'Daten Unfälle'!$AY:$AY,"&lt;="&amp;W$1,'Daten Unfälle'!$B:$B,$C68)</f>
        <v>0</v>
      </c>
      <c r="X68" s="2">
        <f>COUNTIFS('Daten Unfälle'!$AY:$AY,"&gt;"&amp;W$1,'Daten Unfälle'!$B:$B,$C68)</f>
        <v>0</v>
      </c>
      <c r="Y68" s="2">
        <f>SUM(Tabelle4[[#This Row],[100]:[2000+]])</f>
        <v>9</v>
      </c>
      <c r="Z68" s="2">
        <f>SUM(Tabelle4[[#This Row],[frontal]:[links]])</f>
        <v>9</v>
      </c>
      <c r="AA68" s="2">
        <f>COUNTIFS('Daten Unfälle'!$BA:$BA,AA$1,'Daten Unfälle'!$B:$B,$C68)</f>
        <v>3</v>
      </c>
      <c r="AB68" s="2">
        <f>COUNTIFS('Daten Unfälle'!$BA:$BA,AB$1,'Daten Unfälle'!$B:$B,$C68)</f>
        <v>1</v>
      </c>
      <c r="AC68" s="2">
        <f>COUNTIFS('Daten Unfälle'!$BA:$BA,AC$1,'Daten Unfälle'!$B:$B,$C68)</f>
        <v>4</v>
      </c>
      <c r="AD68" s="2">
        <f>COUNTIFS('Daten Unfälle'!$BA:$BA,AD$1,'Daten Unfälle'!$B:$B,$C68)</f>
        <v>1</v>
      </c>
    </row>
    <row r="69" spans="1:30" hidden="1" x14ac:dyDescent="0.25">
      <c r="A69" s="2" t="s">
        <v>21723</v>
      </c>
      <c r="B69" s="2" t="s">
        <v>21511</v>
      </c>
      <c r="C69" s="2" t="s">
        <v>262</v>
      </c>
      <c r="D69" s="2">
        <f>COUNTIFS('Daten Unfälle'!$AY:$AY,"&lt;="&amp;D$1,'Daten Unfälle'!$B:$B,$C69)</f>
        <v>1</v>
      </c>
      <c r="E69" s="2">
        <f>COUNTIFS('Daten Unfälle'!$AY:$AY,"&gt;"&amp;D$1,'Daten Unfälle'!$AY:$AY,"&lt;="&amp;E$1,'Daten Unfälle'!$B:$B,$C69)</f>
        <v>2</v>
      </c>
      <c r="F69" s="2">
        <f>COUNTIFS('Daten Unfälle'!$AY:$AY,"&gt;"&amp;E$1,'Daten Unfälle'!$AY:$AY,"&lt;="&amp;F$1,'Daten Unfälle'!$B:$B,$C69)</f>
        <v>1</v>
      </c>
      <c r="G69" s="2">
        <f>COUNTIFS('Daten Unfälle'!$AY:$AY,"&gt;"&amp;F$1,'Daten Unfälle'!$AY:$AY,"&lt;="&amp;G$1,'Daten Unfälle'!$B:$B,$C69)</f>
        <v>1</v>
      </c>
      <c r="H69" s="2">
        <f>COUNTIFS('Daten Unfälle'!$AY:$AY,"&gt;"&amp;G$1,'Daten Unfälle'!$AY:$AY,"&lt;="&amp;H$1,'Daten Unfälle'!$B:$B,$C69)</f>
        <v>1</v>
      </c>
      <c r="I69" s="2">
        <f>COUNTIFS('Daten Unfälle'!$AY:$AY,"&gt;"&amp;H$1,'Daten Unfälle'!$AY:$AY,"&lt;="&amp;I$1,'Daten Unfälle'!$B:$B,$C69)</f>
        <v>0</v>
      </c>
      <c r="J69" s="2">
        <f>COUNTIFS('Daten Unfälle'!$AY:$AY,"&gt;"&amp;I$1,'Daten Unfälle'!$AY:$AY,"&lt;="&amp;J$1,'Daten Unfälle'!$B:$B,$C69)</f>
        <v>2</v>
      </c>
      <c r="K69" s="2">
        <f>COUNTIFS('Daten Unfälle'!$AY:$AY,"&gt;"&amp;J$1,'Daten Unfälle'!$AY:$AY,"&lt;="&amp;K$1,'Daten Unfälle'!$B:$B,$C69)</f>
        <v>0</v>
      </c>
      <c r="L69" s="2">
        <f>COUNTIFS('Daten Unfälle'!$AY:$AY,"&gt;"&amp;K$1,'Daten Unfälle'!$AY:$AY,"&lt;="&amp;L$1,'Daten Unfälle'!$B:$B,$C69)</f>
        <v>0</v>
      </c>
      <c r="M69" s="2">
        <f>COUNTIFS('Daten Unfälle'!$AY:$AY,"&gt;"&amp;L$1,'Daten Unfälle'!$AY:$AY,"&lt;="&amp;M$1,'Daten Unfälle'!$B:$B,$C69)</f>
        <v>0</v>
      </c>
      <c r="N69" s="2">
        <f>COUNTIFS('Daten Unfälle'!$AY:$AY,"&gt;"&amp;M$1,'Daten Unfälle'!$AY:$AY,"&lt;="&amp;N$1,'Daten Unfälle'!$B:$B,$C69)</f>
        <v>0</v>
      </c>
      <c r="O69" s="2">
        <f>COUNTIFS('Daten Unfälle'!$AY:$AY,"&gt;"&amp;N$1,'Daten Unfälle'!$AY:$AY,"&lt;="&amp;O$1,'Daten Unfälle'!$B:$B,$C69)</f>
        <v>0</v>
      </c>
      <c r="P69" s="2">
        <f>COUNTIFS('Daten Unfälle'!$AY:$AY,"&gt;"&amp;O$1,'Daten Unfälle'!$AY:$AY,"&lt;="&amp;P$1,'Daten Unfälle'!$B:$B,$C69)</f>
        <v>0</v>
      </c>
      <c r="Q69" s="2">
        <f>COUNTIFS('Daten Unfälle'!$AY:$AY,"&gt;"&amp;P$1,'Daten Unfälle'!$AY:$AY,"&lt;="&amp;Q$1,'Daten Unfälle'!$B:$B,$C69)</f>
        <v>0</v>
      </c>
      <c r="R69" s="2">
        <f>COUNTIFS('Daten Unfälle'!$AY:$AY,"&gt;"&amp;Q$1,'Daten Unfälle'!$AY:$AY,"&lt;="&amp;R$1,'Daten Unfälle'!$B:$B,$C69)</f>
        <v>0</v>
      </c>
      <c r="S69" s="2">
        <f>COUNTIFS('Daten Unfälle'!$AY:$AY,"&gt;"&amp;R$1,'Daten Unfälle'!$AY:$AY,"&lt;="&amp;S$1,'Daten Unfälle'!$B:$B,$C69)</f>
        <v>0</v>
      </c>
      <c r="T69" s="2">
        <f>COUNTIFS('Daten Unfälle'!$AY:$AY,"&gt;"&amp;S$1,'Daten Unfälle'!$AY:$AY,"&lt;="&amp;T$1,'Daten Unfälle'!$B:$B,$C69)</f>
        <v>0</v>
      </c>
      <c r="U69" s="2">
        <f>COUNTIFS('Daten Unfälle'!$AY:$AY,"&gt;"&amp;T$1,'Daten Unfälle'!$AY:$AY,"&lt;="&amp;U$1,'Daten Unfälle'!$B:$B,$C69)</f>
        <v>0</v>
      </c>
      <c r="V69" s="2">
        <f>COUNTIFS('Daten Unfälle'!$AY:$AY,"&gt;"&amp;U$1,'Daten Unfälle'!$AY:$AY,"&lt;="&amp;V$1,'Daten Unfälle'!$B:$B,$C69)</f>
        <v>0</v>
      </c>
      <c r="W69" s="2">
        <f>COUNTIFS('Daten Unfälle'!$AY:$AY,"&gt;"&amp;V$1,'Daten Unfälle'!$AY:$AY,"&lt;="&amp;W$1,'Daten Unfälle'!$B:$B,$C69)</f>
        <v>0</v>
      </c>
      <c r="X69" s="2">
        <f>COUNTIFS('Daten Unfälle'!$AY:$AY,"&gt;"&amp;W$1,'Daten Unfälle'!$B:$B,$C69)</f>
        <v>0</v>
      </c>
      <c r="Y69" s="2">
        <f>SUM(Tabelle4[[#This Row],[100]:[2000+]])</f>
        <v>8</v>
      </c>
      <c r="Z69" s="2">
        <f>SUM(Tabelle4[[#This Row],[frontal]:[links]])</f>
        <v>7</v>
      </c>
      <c r="AA69" s="2">
        <f>COUNTIFS('Daten Unfälle'!$BA:$BA,AA$1,'Daten Unfälle'!$B:$B,$C69)</f>
        <v>2</v>
      </c>
      <c r="AB69" s="2">
        <f>COUNTIFS('Daten Unfälle'!$BA:$BA,AB$1,'Daten Unfälle'!$B:$B,$C69)</f>
        <v>3</v>
      </c>
      <c r="AC69" s="2">
        <f>COUNTIFS('Daten Unfälle'!$BA:$BA,AC$1,'Daten Unfälle'!$B:$B,$C69)</f>
        <v>1</v>
      </c>
      <c r="AD69" s="2">
        <f>COUNTIFS('Daten Unfälle'!$BA:$BA,AD$1,'Daten Unfälle'!$B:$B,$C69)</f>
        <v>1</v>
      </c>
    </row>
    <row r="70" spans="1:30" hidden="1" x14ac:dyDescent="0.25">
      <c r="A70" s="2" t="s">
        <v>21723</v>
      </c>
      <c r="B70" s="2" t="s">
        <v>21511</v>
      </c>
      <c r="C70" s="2" t="s">
        <v>211</v>
      </c>
      <c r="D70" s="2">
        <f>COUNTIFS('Daten Unfälle'!$AY:$AY,"&lt;="&amp;D$1,'Daten Unfälle'!$B:$B,$C70)</f>
        <v>72</v>
      </c>
      <c r="E70" s="2">
        <f>COUNTIFS('Daten Unfälle'!$AY:$AY,"&gt;"&amp;D$1,'Daten Unfälle'!$AY:$AY,"&lt;="&amp;E$1,'Daten Unfälle'!$B:$B,$C70)</f>
        <v>60</v>
      </c>
      <c r="F70" s="2">
        <f>COUNTIFS('Daten Unfälle'!$AY:$AY,"&gt;"&amp;E$1,'Daten Unfälle'!$AY:$AY,"&lt;="&amp;F$1,'Daten Unfälle'!$B:$B,$C70)</f>
        <v>60</v>
      </c>
      <c r="G70" s="2">
        <f>COUNTIFS('Daten Unfälle'!$AY:$AY,"&gt;"&amp;F$1,'Daten Unfälle'!$AY:$AY,"&lt;="&amp;G$1,'Daten Unfälle'!$B:$B,$C70)</f>
        <v>53</v>
      </c>
      <c r="H70" s="2">
        <f>COUNTIFS('Daten Unfälle'!$AY:$AY,"&gt;"&amp;G$1,'Daten Unfälle'!$AY:$AY,"&lt;="&amp;H$1,'Daten Unfälle'!$B:$B,$C70)</f>
        <v>42</v>
      </c>
      <c r="I70" s="2">
        <f>COUNTIFS('Daten Unfälle'!$AY:$AY,"&gt;"&amp;H$1,'Daten Unfälle'!$AY:$AY,"&lt;="&amp;I$1,'Daten Unfälle'!$B:$B,$C70)</f>
        <v>46</v>
      </c>
      <c r="J70" s="2">
        <f>COUNTIFS('Daten Unfälle'!$AY:$AY,"&gt;"&amp;I$1,'Daten Unfälle'!$AY:$AY,"&lt;="&amp;J$1,'Daten Unfälle'!$B:$B,$C70)</f>
        <v>35</v>
      </c>
      <c r="K70" s="2">
        <f>COUNTIFS('Daten Unfälle'!$AY:$AY,"&gt;"&amp;J$1,'Daten Unfälle'!$AY:$AY,"&lt;="&amp;K$1,'Daten Unfälle'!$B:$B,$C70)</f>
        <v>28</v>
      </c>
      <c r="L70" s="2">
        <f>COUNTIFS('Daten Unfälle'!$AY:$AY,"&gt;"&amp;K$1,'Daten Unfälle'!$AY:$AY,"&lt;="&amp;L$1,'Daten Unfälle'!$B:$B,$C70)</f>
        <v>16</v>
      </c>
      <c r="M70" s="2">
        <f>COUNTIFS('Daten Unfälle'!$AY:$AY,"&gt;"&amp;L$1,'Daten Unfälle'!$AY:$AY,"&lt;="&amp;M$1,'Daten Unfälle'!$B:$B,$C70)</f>
        <v>20</v>
      </c>
      <c r="N70" s="2">
        <f>COUNTIFS('Daten Unfälle'!$AY:$AY,"&gt;"&amp;M$1,'Daten Unfälle'!$AY:$AY,"&lt;="&amp;N$1,'Daten Unfälle'!$B:$B,$C70)</f>
        <v>13</v>
      </c>
      <c r="O70" s="2">
        <f>COUNTIFS('Daten Unfälle'!$AY:$AY,"&gt;"&amp;N$1,'Daten Unfälle'!$AY:$AY,"&lt;="&amp;O$1,'Daten Unfälle'!$B:$B,$C70)</f>
        <v>17</v>
      </c>
      <c r="P70" s="2">
        <f>COUNTIFS('Daten Unfälle'!$AY:$AY,"&gt;"&amp;O$1,'Daten Unfälle'!$AY:$AY,"&lt;="&amp;P$1,'Daten Unfälle'!$B:$B,$C70)</f>
        <v>21</v>
      </c>
      <c r="Q70" s="2">
        <f>COUNTIFS('Daten Unfälle'!$AY:$AY,"&gt;"&amp;P$1,'Daten Unfälle'!$AY:$AY,"&lt;="&amp;Q$1,'Daten Unfälle'!$B:$B,$C70)</f>
        <v>7</v>
      </c>
      <c r="R70" s="2">
        <f>COUNTIFS('Daten Unfälle'!$AY:$AY,"&gt;"&amp;Q$1,'Daten Unfälle'!$AY:$AY,"&lt;="&amp;R$1,'Daten Unfälle'!$B:$B,$C70)</f>
        <v>9</v>
      </c>
      <c r="S70" s="2">
        <f>COUNTIFS('Daten Unfälle'!$AY:$AY,"&gt;"&amp;R$1,'Daten Unfälle'!$AY:$AY,"&lt;="&amp;S$1,'Daten Unfälle'!$B:$B,$C70)</f>
        <v>10</v>
      </c>
      <c r="T70" s="2">
        <f>COUNTIFS('Daten Unfälle'!$AY:$AY,"&gt;"&amp;S$1,'Daten Unfälle'!$AY:$AY,"&lt;="&amp;T$1,'Daten Unfälle'!$B:$B,$C70)</f>
        <v>9</v>
      </c>
      <c r="U70" s="2">
        <f>COUNTIFS('Daten Unfälle'!$AY:$AY,"&gt;"&amp;T$1,'Daten Unfälle'!$AY:$AY,"&lt;="&amp;U$1,'Daten Unfälle'!$B:$B,$C70)</f>
        <v>4</v>
      </c>
      <c r="V70" s="2">
        <f>COUNTIFS('Daten Unfälle'!$AY:$AY,"&gt;"&amp;U$1,'Daten Unfälle'!$AY:$AY,"&lt;="&amp;V$1,'Daten Unfälle'!$B:$B,$C70)</f>
        <v>7</v>
      </c>
      <c r="W70" s="2">
        <f>COUNTIFS('Daten Unfälle'!$AY:$AY,"&gt;"&amp;V$1,'Daten Unfälle'!$AY:$AY,"&lt;="&amp;W$1,'Daten Unfälle'!$B:$B,$C70)</f>
        <v>5</v>
      </c>
      <c r="X70" s="2">
        <f>COUNTIFS('Daten Unfälle'!$AY:$AY,"&gt;"&amp;W$1,'Daten Unfälle'!$B:$B,$C70)</f>
        <v>33</v>
      </c>
      <c r="Y70" s="2">
        <f>SUM(Tabelle4[[#This Row],[100]:[2000+]])</f>
        <v>567</v>
      </c>
      <c r="Z70" s="2">
        <f>SUM(Tabelle4[[#This Row],[frontal]:[links]])</f>
        <v>563</v>
      </c>
      <c r="AA70" s="2">
        <f>COUNTIFS('Daten Unfälle'!$BA:$BA,AA$1,'Daten Unfälle'!$B:$B,$C70)</f>
        <v>225</v>
      </c>
      <c r="AB70" s="2">
        <f>COUNTIFS('Daten Unfälle'!$BA:$BA,AB$1,'Daten Unfälle'!$B:$B,$C70)</f>
        <v>77</v>
      </c>
      <c r="AC70" s="2">
        <f>COUNTIFS('Daten Unfälle'!$BA:$BA,AC$1,'Daten Unfälle'!$B:$B,$C70)</f>
        <v>163</v>
      </c>
      <c r="AD70" s="2">
        <f>COUNTIFS('Daten Unfälle'!$BA:$BA,AD$1,'Daten Unfälle'!$B:$B,$C70)</f>
        <v>98</v>
      </c>
    </row>
    <row r="71" spans="1:30" hidden="1" x14ac:dyDescent="0.25">
      <c r="A71" s="2" t="s">
        <v>21723</v>
      </c>
      <c r="B71" s="2" t="s">
        <v>21511</v>
      </c>
      <c r="C71" s="2" t="s">
        <v>21534</v>
      </c>
      <c r="D71" s="2">
        <f>COUNTIFS('Daten Unfälle'!$AY:$AY,"&lt;="&amp;D$1)</f>
        <v>105</v>
      </c>
      <c r="E71" s="2">
        <f>COUNTIFS('Daten Unfälle'!$AY:$AY,"&gt;"&amp;D$1,'Daten Unfälle'!$AY:$AY,"&lt;="&amp;E$1)</f>
        <v>94</v>
      </c>
      <c r="F71" s="2">
        <f>COUNTIFS('Daten Unfälle'!$AY:$AY,"&gt;"&amp;E$1,'Daten Unfälle'!$AY:$AY,"&lt;="&amp;F$1)</f>
        <v>103</v>
      </c>
      <c r="G71" s="2">
        <f>COUNTIFS('Daten Unfälle'!$AY:$AY,"&gt;"&amp;F$1,'Daten Unfälle'!$AY:$AY,"&lt;="&amp;G$1)</f>
        <v>106</v>
      </c>
      <c r="H71" s="2">
        <f>COUNTIFS('Daten Unfälle'!$AY:$AY,"&gt;"&amp;G$1,'Daten Unfälle'!$AY:$AY,"&lt;="&amp;H$1)</f>
        <v>75</v>
      </c>
      <c r="I71" s="2">
        <f>COUNTIFS('Daten Unfälle'!$AY:$AY,"&gt;"&amp;H$1,'Daten Unfälle'!$AY:$AY,"&lt;="&amp;I$1)</f>
        <v>78</v>
      </c>
      <c r="J71" s="2">
        <f>COUNTIFS('Daten Unfälle'!$AY:$AY,"&gt;"&amp;I$1,'Daten Unfälle'!$AY:$AY,"&lt;="&amp;J$1)</f>
        <v>57</v>
      </c>
      <c r="K71" s="2">
        <f>COUNTIFS('Daten Unfälle'!$AY:$AY,"&gt;"&amp;J$1,'Daten Unfälle'!$AY:$AY,"&lt;="&amp;K$1)</f>
        <v>41</v>
      </c>
      <c r="L71" s="2">
        <f>COUNTIFS('Daten Unfälle'!$AY:$AY,"&gt;"&amp;K$1,'Daten Unfälle'!$AY:$AY,"&lt;="&amp;L$1)</f>
        <v>28</v>
      </c>
      <c r="M71" s="2">
        <f>COUNTIFS('Daten Unfälle'!$AY:$AY,"&gt;"&amp;L$1,'Daten Unfälle'!$AY:$AY,"&lt;="&amp;M$1)</f>
        <v>31</v>
      </c>
      <c r="N71" s="2">
        <f>COUNTIFS('Daten Unfälle'!$AY:$AY,"&gt;"&amp;M$1,'Daten Unfälle'!$AY:$AY,"&lt;="&amp;N$1)</f>
        <v>19</v>
      </c>
      <c r="O71" s="2">
        <f>COUNTIFS('Daten Unfälle'!$AY:$AY,"&gt;"&amp;N$1,'Daten Unfälle'!$AY:$AY,"&lt;="&amp;O$1)</f>
        <v>25</v>
      </c>
      <c r="P71" s="2">
        <f>COUNTIFS('Daten Unfälle'!$AY:$AY,"&gt;"&amp;O$1,'Daten Unfälle'!$AY:$AY,"&lt;="&amp;P$1)</f>
        <v>32</v>
      </c>
      <c r="Q71" s="2">
        <f>COUNTIFS('Daten Unfälle'!$AY:$AY,"&gt;"&amp;P$1,'Daten Unfälle'!$AY:$AY,"&lt;="&amp;Q$1)</f>
        <v>23</v>
      </c>
      <c r="R71" s="2">
        <f>COUNTIFS('Daten Unfälle'!$AY:$AY,"&gt;"&amp;Q$1,'Daten Unfälle'!$AY:$AY,"&lt;="&amp;R$1)</f>
        <v>13</v>
      </c>
      <c r="S71" s="2">
        <f>COUNTIFS('Daten Unfälle'!$AY:$AY,"&gt;"&amp;R$1,'Daten Unfälle'!$AY:$AY,"&lt;="&amp;S$1)</f>
        <v>13</v>
      </c>
      <c r="T71" s="2">
        <f>COUNTIFS('Daten Unfälle'!$AY:$AY,"&gt;"&amp;S$1,'Daten Unfälle'!$AY:$AY,"&lt;="&amp;T$1)</f>
        <v>14</v>
      </c>
      <c r="U71" s="2">
        <f>COUNTIFS('Daten Unfälle'!$AY:$AY,"&gt;"&amp;T$1,'Daten Unfälle'!$AY:$AY,"&lt;="&amp;U$1)</f>
        <v>5</v>
      </c>
      <c r="V71" s="2">
        <f>COUNTIFS('Daten Unfälle'!$AY:$AY,"&gt;"&amp;U$1,'Daten Unfälle'!$AY:$AY,"&lt;="&amp;V$1)</f>
        <v>10</v>
      </c>
      <c r="W71" s="2">
        <f>COUNTIFS('Daten Unfälle'!$AY:$AY,"&gt;"&amp;V$1,'Daten Unfälle'!$AY:$AY,"&lt;="&amp;W$1)</f>
        <v>8</v>
      </c>
      <c r="X71" s="2">
        <f>COUNTIFS('Daten Unfälle'!$AY:$AY,"&gt;"&amp;W$1)</f>
        <v>45</v>
      </c>
      <c r="Y71" s="2">
        <f>SUM(Tabelle4[[#This Row],[100]:[2000+]])</f>
        <v>925</v>
      </c>
      <c r="Z71" s="2">
        <f>SUM(Tabelle4[[#This Row],[frontal]:[links]])</f>
        <v>778</v>
      </c>
      <c r="AA71" s="2">
        <f>COUNTIFS('Daten Unfälle'!$BA:$BA,AA$1)</f>
        <v>364</v>
      </c>
      <c r="AB71" s="2">
        <f>COUNTIFS('Daten Unfälle'!$BA:$BA,AE$1)</f>
        <v>0</v>
      </c>
      <c r="AC71" s="2">
        <f>COUNTIFS('Daten Unfälle'!$BA:$BA,AC$1)</f>
        <v>241</v>
      </c>
      <c r="AD71" s="2">
        <f>COUNTIFS('Daten Unfälle'!$BA:$BA,AD$1)</f>
        <v>173</v>
      </c>
    </row>
    <row r="72" spans="1:30" hidden="1" x14ac:dyDescent="0.25">
      <c r="A72" s="2" t="s">
        <v>21723</v>
      </c>
      <c r="B72" s="2" t="s">
        <v>21512</v>
      </c>
      <c r="C72" s="2" t="s">
        <v>135</v>
      </c>
      <c r="D72" s="2">
        <f>COUNTIFS('Daten Unfälle'!$BB:$BB,"&lt;="&amp;D$1,'Daten Unfälle'!$B:$B,$C72)</f>
        <v>12</v>
      </c>
      <c r="E72" s="2">
        <f>COUNTIFS('Daten Unfälle'!$BB:$BB,"&gt;"&amp;D$1,'Daten Unfälle'!$BB:$BB,"&lt;="&amp;E$1,'Daten Unfälle'!$B:$B,$C72)</f>
        <v>14</v>
      </c>
      <c r="F72" s="2">
        <f>COUNTIFS('Daten Unfälle'!$BB:$BB,"&gt;"&amp;E$1,'Daten Unfälle'!$BB:$BB,"&lt;="&amp;F$1,'Daten Unfälle'!$B:$B,$C72)</f>
        <v>8</v>
      </c>
      <c r="G72" s="2">
        <f>COUNTIFS('Daten Unfälle'!$BB:$BB,"&gt;"&amp;F$1,'Daten Unfälle'!$BB:$BB,"&lt;="&amp;G$1,'Daten Unfälle'!$B:$B,$C72)</f>
        <v>14</v>
      </c>
      <c r="H72" s="2">
        <f>COUNTIFS('Daten Unfälle'!$BB:$BB,"&gt;"&amp;G$1,'Daten Unfälle'!$BB:$BB,"&lt;="&amp;H$1,'Daten Unfälle'!$B:$B,$C72)</f>
        <v>12</v>
      </c>
      <c r="I72" s="2">
        <f>COUNTIFS('Daten Unfälle'!$BB:$BB,"&gt;"&amp;H$1,'Daten Unfälle'!$BB:$BB,"&lt;="&amp;I$1,'Daten Unfälle'!$B:$B,$C72)</f>
        <v>7</v>
      </c>
      <c r="J72" s="2">
        <f>COUNTIFS('Daten Unfälle'!$BB:$BB,"&gt;"&amp;I$1,'Daten Unfälle'!$BB:$BB,"&lt;="&amp;J$1,'Daten Unfälle'!$B:$B,$C72)</f>
        <v>1</v>
      </c>
      <c r="K72" s="2">
        <f>COUNTIFS('Daten Unfälle'!$BB:$BB,"&gt;"&amp;J$1,'Daten Unfälle'!$BB:$BB,"&lt;="&amp;K$1,'Daten Unfälle'!$B:$B,$C72)</f>
        <v>1</v>
      </c>
      <c r="L72" s="2">
        <f>COUNTIFS('Daten Unfälle'!$BB:$BB,"&gt;"&amp;K$1,'Daten Unfälle'!$BB:$BB,"&lt;="&amp;L$1,'Daten Unfälle'!$B:$B,$C72)</f>
        <v>4</v>
      </c>
      <c r="M72" s="2">
        <f>COUNTIFS('Daten Unfälle'!$BB:$BB,"&gt;"&amp;L$1,'Daten Unfälle'!$BB:$BB,"&lt;="&amp;M$1,'Daten Unfälle'!$B:$B,$C72)</f>
        <v>2</v>
      </c>
      <c r="N72" s="2">
        <f>COUNTIFS('Daten Unfälle'!$BB:$BB,"&gt;"&amp;M$1,'Daten Unfälle'!$BB:$BB,"&lt;="&amp;N$1,'Daten Unfälle'!$B:$B,$C72)</f>
        <v>0</v>
      </c>
      <c r="O72" s="2">
        <f>COUNTIFS('Daten Unfälle'!$BB:$BB,"&gt;"&amp;N$1,'Daten Unfälle'!$BB:$BB,"&lt;="&amp;O$1,'Daten Unfälle'!$B:$B,$C72)</f>
        <v>1</v>
      </c>
      <c r="P72" s="2">
        <f>COUNTIFS('Daten Unfälle'!$BB:$BB,"&gt;"&amp;O$1,'Daten Unfälle'!$BB:$BB,"&lt;="&amp;P$1,'Daten Unfälle'!$B:$B,$C72)</f>
        <v>0</v>
      </c>
      <c r="Q72" s="2">
        <f>COUNTIFS('Daten Unfälle'!$BB:$BB,"&gt;"&amp;P$1,'Daten Unfälle'!$BB:$BB,"&lt;="&amp;Q$1,'Daten Unfälle'!$B:$B,$C72)</f>
        <v>2</v>
      </c>
      <c r="R72" s="2">
        <f>COUNTIFS('Daten Unfälle'!$BB:$BB,"&gt;"&amp;Q$1,'Daten Unfälle'!$BB:$BB,"&lt;="&amp;R$1,'Daten Unfälle'!$B:$B,$C72)</f>
        <v>1</v>
      </c>
      <c r="S72" s="2">
        <f>COUNTIFS('Daten Unfälle'!$BB:$BB,"&gt;"&amp;R$1,'Daten Unfälle'!$BB:$BB,"&lt;="&amp;S$1,'Daten Unfälle'!$B:$B,$C72)</f>
        <v>1</v>
      </c>
      <c r="T72" s="2">
        <f>COUNTIFS('Daten Unfälle'!$BB:$BB,"&gt;"&amp;S$1,'Daten Unfälle'!$BB:$BB,"&lt;="&amp;T$1,'Daten Unfälle'!$B:$B,$C72)</f>
        <v>1</v>
      </c>
      <c r="U72" s="2">
        <f>COUNTIFS('Daten Unfälle'!$BB:$BB,"&gt;"&amp;T$1,'Daten Unfälle'!$BB:$BB,"&lt;="&amp;U$1,'Daten Unfälle'!$B:$B,$C72)</f>
        <v>2</v>
      </c>
      <c r="V72" s="2">
        <f>COUNTIFS('Daten Unfälle'!$BB:$BB,"&gt;"&amp;U$1,'Daten Unfälle'!$BB:$BB,"&lt;="&amp;V$1,'Daten Unfälle'!$B:$B,$C72)</f>
        <v>1</v>
      </c>
      <c r="W72" s="2">
        <f>COUNTIFS('Daten Unfälle'!$BB:$BB,"&gt;"&amp;V$1,'Daten Unfälle'!$BB:$BB,"&lt;="&amp;W$1,'Daten Unfälle'!$B:$B,$C72)</f>
        <v>1</v>
      </c>
      <c r="X72" s="2">
        <f>COUNTIFS('Daten Unfälle'!$BB:$BB,"&gt;"&amp;W$1,'Daten Unfälle'!$B:$B,$C72)</f>
        <v>1</v>
      </c>
      <c r="Y72" s="2">
        <f>SUM(Tabelle4[[#This Row],[100]:[2000+]])</f>
        <v>86</v>
      </c>
      <c r="Z72" s="2">
        <f>SUM(Tabelle4[[#This Row],[frontal]:[links]])</f>
        <v>85</v>
      </c>
      <c r="AA72" s="2">
        <f>COUNTIFS('Daten Unfälle'!$BD:$BD,AA$1,'Daten Unfälle'!$B:$B,$C72)</f>
        <v>42</v>
      </c>
      <c r="AB72" s="2">
        <f>COUNTIFS('Daten Unfälle'!$BD:$BD,AB$1,'Daten Unfälle'!$B:$B,$C72)</f>
        <v>15</v>
      </c>
      <c r="AC72" s="2">
        <f>COUNTIFS('Daten Unfälle'!$BD:$BD,AC$1,'Daten Unfälle'!$B:$B,$C72)</f>
        <v>11</v>
      </c>
      <c r="AD72" s="2">
        <f>COUNTIFS('Daten Unfälle'!$BD:$BD,AD$1,'Daten Unfälle'!$B:$B,$C72)</f>
        <v>17</v>
      </c>
    </row>
    <row r="73" spans="1:30" hidden="1" x14ac:dyDescent="0.25">
      <c r="A73" s="2" t="s">
        <v>21723</v>
      </c>
      <c r="B73" s="2" t="s">
        <v>21512</v>
      </c>
      <c r="C73" s="2" t="s">
        <v>69</v>
      </c>
      <c r="D73" s="2">
        <f>COUNTIFS('Daten Unfälle'!$BB:$BB,"&lt;="&amp;D$1,'Daten Unfälle'!$B:$B,$C73)</f>
        <v>8</v>
      </c>
      <c r="E73" s="2">
        <f>COUNTIFS('Daten Unfälle'!$BB:$BB,"&gt;"&amp;D$1,'Daten Unfälle'!$BB:$BB,"&lt;="&amp;E$1,'Daten Unfälle'!$B:$B,$C73)</f>
        <v>11</v>
      </c>
      <c r="F73" s="2">
        <f>COUNTIFS('Daten Unfälle'!$BB:$BB,"&gt;"&amp;E$1,'Daten Unfälle'!$BB:$BB,"&lt;="&amp;F$1,'Daten Unfälle'!$B:$B,$C73)</f>
        <v>12</v>
      </c>
      <c r="G73" s="2">
        <f>COUNTIFS('Daten Unfälle'!$BB:$BB,"&gt;"&amp;F$1,'Daten Unfälle'!$BB:$BB,"&lt;="&amp;G$1,'Daten Unfälle'!$B:$B,$C73)</f>
        <v>14</v>
      </c>
      <c r="H73" s="2">
        <f>COUNTIFS('Daten Unfälle'!$BB:$BB,"&gt;"&amp;G$1,'Daten Unfälle'!$BB:$BB,"&lt;="&amp;H$1,'Daten Unfälle'!$B:$B,$C73)</f>
        <v>8</v>
      </c>
      <c r="I73" s="2">
        <f>COUNTIFS('Daten Unfälle'!$BB:$BB,"&gt;"&amp;H$1,'Daten Unfälle'!$BB:$BB,"&lt;="&amp;I$1,'Daten Unfälle'!$B:$B,$C73)</f>
        <v>6</v>
      </c>
      <c r="J73" s="2">
        <f>COUNTIFS('Daten Unfälle'!$BB:$BB,"&gt;"&amp;I$1,'Daten Unfälle'!$BB:$BB,"&lt;="&amp;J$1,'Daten Unfälle'!$B:$B,$C73)</f>
        <v>8</v>
      </c>
      <c r="K73" s="2">
        <f>COUNTIFS('Daten Unfälle'!$BB:$BB,"&gt;"&amp;J$1,'Daten Unfälle'!$BB:$BB,"&lt;="&amp;K$1,'Daten Unfälle'!$B:$B,$C73)</f>
        <v>6</v>
      </c>
      <c r="L73" s="2">
        <f>COUNTIFS('Daten Unfälle'!$BB:$BB,"&gt;"&amp;K$1,'Daten Unfälle'!$BB:$BB,"&lt;="&amp;L$1,'Daten Unfälle'!$B:$B,$C73)</f>
        <v>4</v>
      </c>
      <c r="M73" s="2">
        <f>COUNTIFS('Daten Unfälle'!$BB:$BB,"&gt;"&amp;L$1,'Daten Unfälle'!$BB:$BB,"&lt;="&amp;M$1,'Daten Unfälle'!$B:$B,$C73)</f>
        <v>6</v>
      </c>
      <c r="N73" s="2">
        <f>COUNTIFS('Daten Unfälle'!$BB:$BB,"&gt;"&amp;M$1,'Daten Unfälle'!$BB:$BB,"&lt;="&amp;N$1,'Daten Unfälle'!$B:$B,$C73)</f>
        <v>2</v>
      </c>
      <c r="O73" s="2">
        <f>COUNTIFS('Daten Unfälle'!$BB:$BB,"&gt;"&amp;N$1,'Daten Unfälle'!$BB:$BB,"&lt;="&amp;O$1,'Daten Unfälle'!$B:$B,$C73)</f>
        <v>3</v>
      </c>
      <c r="P73" s="2">
        <f>COUNTIFS('Daten Unfälle'!$BB:$BB,"&gt;"&amp;O$1,'Daten Unfälle'!$BB:$BB,"&lt;="&amp;P$1,'Daten Unfälle'!$B:$B,$C73)</f>
        <v>1</v>
      </c>
      <c r="Q73" s="2">
        <f>COUNTIFS('Daten Unfälle'!$BB:$BB,"&gt;"&amp;P$1,'Daten Unfälle'!$BB:$BB,"&lt;="&amp;Q$1,'Daten Unfälle'!$B:$B,$C73)</f>
        <v>3</v>
      </c>
      <c r="R73" s="2">
        <f>COUNTIFS('Daten Unfälle'!$BB:$BB,"&gt;"&amp;Q$1,'Daten Unfälle'!$BB:$BB,"&lt;="&amp;R$1,'Daten Unfälle'!$B:$B,$C73)</f>
        <v>1</v>
      </c>
      <c r="S73" s="2">
        <f>COUNTIFS('Daten Unfälle'!$BB:$BB,"&gt;"&amp;R$1,'Daten Unfälle'!$BB:$BB,"&lt;="&amp;S$1,'Daten Unfälle'!$B:$B,$C73)</f>
        <v>0</v>
      </c>
      <c r="T73" s="2">
        <f>COUNTIFS('Daten Unfälle'!$BB:$BB,"&gt;"&amp;S$1,'Daten Unfälle'!$BB:$BB,"&lt;="&amp;T$1,'Daten Unfälle'!$B:$B,$C73)</f>
        <v>3</v>
      </c>
      <c r="U73" s="2">
        <f>COUNTIFS('Daten Unfälle'!$BB:$BB,"&gt;"&amp;T$1,'Daten Unfälle'!$BB:$BB,"&lt;="&amp;U$1,'Daten Unfälle'!$B:$B,$C73)</f>
        <v>0</v>
      </c>
      <c r="V73" s="2">
        <f>COUNTIFS('Daten Unfälle'!$BB:$BB,"&gt;"&amp;U$1,'Daten Unfälle'!$BB:$BB,"&lt;="&amp;V$1,'Daten Unfälle'!$B:$B,$C73)</f>
        <v>1</v>
      </c>
      <c r="W73" s="2">
        <f>COUNTIFS('Daten Unfälle'!$BB:$BB,"&gt;"&amp;V$1,'Daten Unfälle'!$BB:$BB,"&lt;="&amp;W$1,'Daten Unfälle'!$B:$B,$C73)</f>
        <v>1</v>
      </c>
      <c r="X73" s="2">
        <f>COUNTIFS('Daten Unfälle'!$BB:$BB,"&gt;"&amp;W$1,'Daten Unfälle'!$B:$B,$C73)</f>
        <v>5</v>
      </c>
      <c r="Y73" s="2">
        <f>SUM(Tabelle4[[#This Row],[100]:[2000+]])</f>
        <v>103</v>
      </c>
      <c r="Z73" s="2">
        <f>SUM(Tabelle4[[#This Row],[frontal]:[links]])</f>
        <v>101</v>
      </c>
      <c r="AA73" s="2">
        <f>COUNTIFS('Daten Unfälle'!$BD:$BD,AA$1,'Daten Unfälle'!$B:$B,$C73)</f>
        <v>33</v>
      </c>
      <c r="AB73" s="2">
        <f>COUNTIFS('Daten Unfälle'!$BD:$BD,AB$1,'Daten Unfälle'!$B:$B,$C73)</f>
        <v>17</v>
      </c>
      <c r="AC73" s="2">
        <f>COUNTIFS('Daten Unfälle'!$BD:$BD,AC$1,'Daten Unfälle'!$B:$B,$C73)</f>
        <v>27</v>
      </c>
      <c r="AD73" s="2">
        <f>COUNTIFS('Daten Unfälle'!$BD:$BD,AD$1,'Daten Unfälle'!$B:$B,$C73)</f>
        <v>24</v>
      </c>
    </row>
    <row r="74" spans="1:30" hidden="1" x14ac:dyDescent="0.25">
      <c r="A74" s="2" t="s">
        <v>21723</v>
      </c>
      <c r="B74" s="2" t="s">
        <v>21512</v>
      </c>
      <c r="C74" s="2" t="s">
        <v>87</v>
      </c>
      <c r="D74" s="2">
        <f>COUNTIFS('Daten Unfälle'!$BB:$BB,"&lt;="&amp;D$1,'Daten Unfälle'!$B:$B,$C74)</f>
        <v>20</v>
      </c>
      <c r="E74" s="2">
        <f>COUNTIFS('Daten Unfälle'!$BB:$BB,"&gt;"&amp;D$1,'Daten Unfälle'!$BB:$BB,"&lt;="&amp;E$1,'Daten Unfälle'!$B:$B,$C74)</f>
        <v>19</v>
      </c>
      <c r="F74" s="2">
        <f>COUNTIFS('Daten Unfälle'!$BB:$BB,"&gt;"&amp;E$1,'Daten Unfälle'!$BB:$BB,"&lt;="&amp;F$1,'Daten Unfälle'!$B:$B,$C74)</f>
        <v>26</v>
      </c>
      <c r="G74" s="2">
        <f>COUNTIFS('Daten Unfälle'!$BB:$BB,"&gt;"&amp;F$1,'Daten Unfälle'!$BB:$BB,"&lt;="&amp;G$1,'Daten Unfälle'!$B:$B,$C74)</f>
        <v>20</v>
      </c>
      <c r="H74" s="2">
        <f>COUNTIFS('Daten Unfälle'!$BB:$BB,"&gt;"&amp;G$1,'Daten Unfälle'!$BB:$BB,"&lt;="&amp;H$1,'Daten Unfälle'!$B:$B,$C74)</f>
        <v>15</v>
      </c>
      <c r="I74" s="2">
        <f>COUNTIFS('Daten Unfälle'!$BB:$BB,"&gt;"&amp;H$1,'Daten Unfälle'!$BB:$BB,"&lt;="&amp;I$1,'Daten Unfälle'!$B:$B,$C74)</f>
        <v>19</v>
      </c>
      <c r="J74" s="2">
        <f>COUNTIFS('Daten Unfälle'!$BB:$BB,"&gt;"&amp;I$1,'Daten Unfälle'!$BB:$BB,"&lt;="&amp;J$1,'Daten Unfälle'!$B:$B,$C74)</f>
        <v>13</v>
      </c>
      <c r="K74" s="2">
        <f>COUNTIFS('Daten Unfälle'!$BB:$BB,"&gt;"&amp;J$1,'Daten Unfälle'!$BB:$BB,"&lt;="&amp;K$1,'Daten Unfälle'!$B:$B,$C74)</f>
        <v>7</v>
      </c>
      <c r="L74" s="2">
        <f>COUNTIFS('Daten Unfälle'!$BB:$BB,"&gt;"&amp;K$1,'Daten Unfälle'!$BB:$BB,"&lt;="&amp;L$1,'Daten Unfälle'!$B:$B,$C74)</f>
        <v>6</v>
      </c>
      <c r="M74" s="2">
        <f>COUNTIFS('Daten Unfälle'!$BB:$BB,"&gt;"&amp;L$1,'Daten Unfälle'!$BB:$BB,"&lt;="&amp;M$1,'Daten Unfälle'!$B:$B,$C74)</f>
        <v>6</v>
      </c>
      <c r="N74" s="2">
        <f>COUNTIFS('Daten Unfälle'!$BB:$BB,"&gt;"&amp;M$1,'Daten Unfälle'!$BB:$BB,"&lt;="&amp;N$1,'Daten Unfälle'!$B:$B,$C74)</f>
        <v>5</v>
      </c>
      <c r="O74" s="2">
        <f>COUNTIFS('Daten Unfälle'!$BB:$BB,"&gt;"&amp;N$1,'Daten Unfälle'!$BB:$BB,"&lt;="&amp;O$1,'Daten Unfälle'!$B:$B,$C74)</f>
        <v>2</v>
      </c>
      <c r="P74" s="2">
        <f>COUNTIFS('Daten Unfälle'!$BB:$BB,"&gt;"&amp;O$1,'Daten Unfälle'!$BB:$BB,"&lt;="&amp;P$1,'Daten Unfälle'!$B:$B,$C74)</f>
        <v>9</v>
      </c>
      <c r="Q74" s="2">
        <f>COUNTIFS('Daten Unfälle'!$BB:$BB,"&gt;"&amp;P$1,'Daten Unfälle'!$BB:$BB,"&lt;="&amp;Q$1,'Daten Unfälle'!$B:$B,$C74)</f>
        <v>11</v>
      </c>
      <c r="R74" s="2">
        <f>COUNTIFS('Daten Unfälle'!$BB:$BB,"&gt;"&amp;Q$1,'Daten Unfälle'!$BB:$BB,"&lt;="&amp;R$1,'Daten Unfälle'!$B:$B,$C74)</f>
        <v>1</v>
      </c>
      <c r="S74" s="2">
        <f>COUNTIFS('Daten Unfälle'!$BB:$BB,"&gt;"&amp;R$1,'Daten Unfälle'!$BB:$BB,"&lt;="&amp;S$1,'Daten Unfälle'!$B:$B,$C74)</f>
        <v>2</v>
      </c>
      <c r="T74" s="2">
        <f>COUNTIFS('Daten Unfälle'!$BB:$BB,"&gt;"&amp;S$1,'Daten Unfälle'!$BB:$BB,"&lt;="&amp;T$1,'Daten Unfälle'!$B:$B,$C74)</f>
        <v>0</v>
      </c>
      <c r="U74" s="2">
        <f>COUNTIFS('Daten Unfälle'!$BB:$BB,"&gt;"&amp;T$1,'Daten Unfälle'!$BB:$BB,"&lt;="&amp;U$1,'Daten Unfälle'!$B:$B,$C74)</f>
        <v>1</v>
      </c>
      <c r="V74" s="2">
        <f>COUNTIFS('Daten Unfälle'!$BB:$BB,"&gt;"&amp;U$1,'Daten Unfälle'!$BB:$BB,"&lt;="&amp;V$1,'Daten Unfälle'!$B:$B,$C74)</f>
        <v>0</v>
      </c>
      <c r="W74" s="2">
        <f>COUNTIFS('Daten Unfälle'!$BB:$BB,"&gt;"&amp;V$1,'Daten Unfälle'!$BB:$BB,"&lt;="&amp;W$1,'Daten Unfälle'!$B:$B,$C74)</f>
        <v>2</v>
      </c>
      <c r="X74" s="2">
        <f>COUNTIFS('Daten Unfälle'!$BB:$BB,"&gt;"&amp;W$1,'Daten Unfälle'!$B:$B,$C74)</f>
        <v>5</v>
      </c>
      <c r="Y74" s="2">
        <f>SUM(Tabelle4[[#This Row],[100]:[2000+]])</f>
        <v>189</v>
      </c>
      <c r="Z74" s="2">
        <f>SUM(Tabelle4[[#This Row],[frontal]:[links]])</f>
        <v>188</v>
      </c>
      <c r="AA74" s="2">
        <f>COUNTIFS('Daten Unfälle'!$BD:$BD,AA$1,'Daten Unfälle'!$B:$B,$C74)</f>
        <v>67</v>
      </c>
      <c r="AB74" s="2">
        <f>COUNTIFS('Daten Unfälle'!$BD:$BD,AB$1,'Daten Unfälle'!$B:$B,$C74)</f>
        <v>38</v>
      </c>
      <c r="AC74" s="2">
        <f>COUNTIFS('Daten Unfälle'!$BD:$BD,AC$1,'Daten Unfälle'!$B:$B,$C74)</f>
        <v>36</v>
      </c>
      <c r="AD74" s="2">
        <f>COUNTIFS('Daten Unfälle'!$BD:$BD,AD$1,'Daten Unfälle'!$B:$B,$C74)</f>
        <v>47</v>
      </c>
    </row>
    <row r="75" spans="1:30" hidden="1" x14ac:dyDescent="0.25">
      <c r="A75" s="2" t="s">
        <v>21723</v>
      </c>
      <c r="B75" s="2" t="s">
        <v>21512</v>
      </c>
      <c r="C75" s="2" t="s">
        <v>190</v>
      </c>
      <c r="D75" s="2">
        <f>COUNTIFS('Daten Unfälle'!$BB:$BB,"&lt;="&amp;D$1,'Daten Unfälle'!$B:$B,$C75)</f>
        <v>0</v>
      </c>
      <c r="E75" s="2">
        <f>COUNTIFS('Daten Unfälle'!$BB:$BB,"&gt;"&amp;D$1,'Daten Unfälle'!$BB:$BB,"&lt;="&amp;E$1,'Daten Unfälle'!$B:$B,$C75)</f>
        <v>0</v>
      </c>
      <c r="F75" s="2">
        <f>COUNTIFS('Daten Unfälle'!$BB:$BB,"&gt;"&amp;E$1,'Daten Unfälle'!$BB:$BB,"&lt;="&amp;F$1,'Daten Unfälle'!$B:$B,$C75)</f>
        <v>2</v>
      </c>
      <c r="G75" s="2">
        <f>COUNTIFS('Daten Unfälle'!$BB:$BB,"&gt;"&amp;F$1,'Daten Unfälle'!$BB:$BB,"&lt;="&amp;G$1,'Daten Unfälle'!$B:$B,$C75)</f>
        <v>3</v>
      </c>
      <c r="H75" s="2">
        <f>COUNTIFS('Daten Unfälle'!$BB:$BB,"&gt;"&amp;G$1,'Daten Unfälle'!$BB:$BB,"&lt;="&amp;H$1,'Daten Unfälle'!$B:$B,$C75)</f>
        <v>1</v>
      </c>
      <c r="I75" s="2">
        <f>COUNTIFS('Daten Unfälle'!$BB:$BB,"&gt;"&amp;H$1,'Daten Unfälle'!$BB:$BB,"&lt;="&amp;I$1,'Daten Unfälle'!$B:$B,$C75)</f>
        <v>0</v>
      </c>
      <c r="J75" s="2">
        <f>COUNTIFS('Daten Unfälle'!$BB:$BB,"&gt;"&amp;I$1,'Daten Unfälle'!$BB:$BB,"&lt;="&amp;J$1,'Daten Unfälle'!$B:$B,$C75)</f>
        <v>1</v>
      </c>
      <c r="K75" s="2">
        <f>COUNTIFS('Daten Unfälle'!$BB:$BB,"&gt;"&amp;J$1,'Daten Unfälle'!$BB:$BB,"&lt;="&amp;K$1,'Daten Unfälle'!$B:$B,$C75)</f>
        <v>1</v>
      </c>
      <c r="L75" s="2">
        <f>COUNTIFS('Daten Unfälle'!$BB:$BB,"&gt;"&amp;K$1,'Daten Unfälle'!$BB:$BB,"&lt;="&amp;L$1,'Daten Unfälle'!$B:$B,$C75)</f>
        <v>0</v>
      </c>
      <c r="M75" s="2">
        <f>COUNTIFS('Daten Unfälle'!$BB:$BB,"&gt;"&amp;L$1,'Daten Unfälle'!$BB:$BB,"&lt;="&amp;M$1,'Daten Unfälle'!$B:$B,$C75)</f>
        <v>0</v>
      </c>
      <c r="N75" s="2">
        <f>COUNTIFS('Daten Unfälle'!$BB:$BB,"&gt;"&amp;M$1,'Daten Unfälle'!$BB:$BB,"&lt;="&amp;N$1,'Daten Unfälle'!$B:$B,$C75)</f>
        <v>0</v>
      </c>
      <c r="O75" s="2">
        <f>COUNTIFS('Daten Unfälle'!$BB:$BB,"&gt;"&amp;N$1,'Daten Unfälle'!$BB:$BB,"&lt;="&amp;O$1,'Daten Unfälle'!$B:$B,$C75)</f>
        <v>0</v>
      </c>
      <c r="P75" s="2">
        <f>COUNTIFS('Daten Unfälle'!$BB:$BB,"&gt;"&amp;O$1,'Daten Unfälle'!$BB:$BB,"&lt;="&amp;P$1,'Daten Unfälle'!$B:$B,$C75)</f>
        <v>0</v>
      </c>
      <c r="Q75" s="2">
        <f>COUNTIFS('Daten Unfälle'!$BB:$BB,"&gt;"&amp;P$1,'Daten Unfälle'!$BB:$BB,"&lt;="&amp;Q$1,'Daten Unfälle'!$B:$B,$C75)</f>
        <v>0</v>
      </c>
      <c r="R75" s="2">
        <f>COUNTIFS('Daten Unfälle'!$BB:$BB,"&gt;"&amp;Q$1,'Daten Unfälle'!$BB:$BB,"&lt;="&amp;R$1,'Daten Unfälle'!$B:$B,$C75)</f>
        <v>0</v>
      </c>
      <c r="S75" s="2">
        <f>COUNTIFS('Daten Unfälle'!$BB:$BB,"&gt;"&amp;R$1,'Daten Unfälle'!$BB:$BB,"&lt;="&amp;S$1,'Daten Unfälle'!$B:$B,$C75)</f>
        <v>0</v>
      </c>
      <c r="T75" s="2">
        <f>COUNTIFS('Daten Unfälle'!$BB:$BB,"&gt;"&amp;S$1,'Daten Unfälle'!$BB:$BB,"&lt;="&amp;T$1,'Daten Unfälle'!$B:$B,$C75)</f>
        <v>0</v>
      </c>
      <c r="U75" s="2">
        <f>COUNTIFS('Daten Unfälle'!$BB:$BB,"&gt;"&amp;T$1,'Daten Unfälle'!$BB:$BB,"&lt;="&amp;U$1,'Daten Unfälle'!$B:$B,$C75)</f>
        <v>0</v>
      </c>
      <c r="V75" s="2">
        <f>COUNTIFS('Daten Unfälle'!$BB:$BB,"&gt;"&amp;U$1,'Daten Unfälle'!$BB:$BB,"&lt;="&amp;V$1,'Daten Unfälle'!$B:$B,$C75)</f>
        <v>0</v>
      </c>
      <c r="W75" s="2">
        <f>COUNTIFS('Daten Unfälle'!$BB:$BB,"&gt;"&amp;V$1,'Daten Unfälle'!$BB:$BB,"&lt;="&amp;W$1,'Daten Unfälle'!$B:$B,$C75)</f>
        <v>0</v>
      </c>
      <c r="X75" s="2">
        <f>COUNTIFS('Daten Unfälle'!$BB:$BB,"&gt;"&amp;W$1,'Daten Unfälle'!$B:$B,$C75)</f>
        <v>0</v>
      </c>
      <c r="Y75" s="2">
        <f>SUM(Tabelle4[[#This Row],[100]:[2000+]])</f>
        <v>8</v>
      </c>
      <c r="Z75" s="2">
        <f>SUM(Tabelle4[[#This Row],[frontal]:[links]])</f>
        <v>8</v>
      </c>
      <c r="AA75" s="2">
        <f>COUNTIFS('Daten Unfälle'!$BD:$BD,AA$1,'Daten Unfälle'!$B:$B,$C75)</f>
        <v>3</v>
      </c>
      <c r="AB75" s="2">
        <f>COUNTIFS('Daten Unfälle'!$BD:$BD,AB$1,'Daten Unfälle'!$B:$B,$C75)</f>
        <v>0</v>
      </c>
      <c r="AC75" s="2">
        <f>COUNTIFS('Daten Unfälle'!$BD:$BD,AC$1,'Daten Unfälle'!$B:$B,$C75)</f>
        <v>4</v>
      </c>
      <c r="AD75" s="2">
        <f>COUNTIFS('Daten Unfälle'!$BD:$BD,AD$1,'Daten Unfälle'!$B:$B,$C75)</f>
        <v>1</v>
      </c>
    </row>
    <row r="76" spans="1:30" hidden="1" x14ac:dyDescent="0.25">
      <c r="A76" s="2" t="s">
        <v>21723</v>
      </c>
      <c r="B76" s="2" t="s">
        <v>21512</v>
      </c>
      <c r="C76" s="2" t="s">
        <v>262</v>
      </c>
      <c r="D76" s="2">
        <f>COUNTIFS('Daten Unfälle'!$BB:$BB,"&lt;="&amp;D$1,'Daten Unfälle'!$B:$B,$C76)</f>
        <v>1</v>
      </c>
      <c r="E76" s="2">
        <f>COUNTIFS('Daten Unfälle'!$BB:$BB,"&gt;"&amp;D$1,'Daten Unfälle'!$BB:$BB,"&lt;="&amp;E$1,'Daten Unfälle'!$B:$B,$C76)</f>
        <v>3</v>
      </c>
      <c r="F76" s="2">
        <f>COUNTIFS('Daten Unfälle'!$BB:$BB,"&gt;"&amp;E$1,'Daten Unfälle'!$BB:$BB,"&lt;="&amp;F$1,'Daten Unfälle'!$B:$B,$C76)</f>
        <v>1</v>
      </c>
      <c r="G76" s="2">
        <f>COUNTIFS('Daten Unfälle'!$BB:$BB,"&gt;"&amp;F$1,'Daten Unfälle'!$BB:$BB,"&lt;="&amp;G$1,'Daten Unfälle'!$B:$B,$C76)</f>
        <v>0</v>
      </c>
      <c r="H76" s="2">
        <f>COUNTIFS('Daten Unfälle'!$BB:$BB,"&gt;"&amp;G$1,'Daten Unfälle'!$BB:$BB,"&lt;="&amp;H$1,'Daten Unfälle'!$B:$B,$C76)</f>
        <v>1</v>
      </c>
      <c r="I76" s="2">
        <f>COUNTIFS('Daten Unfälle'!$BB:$BB,"&gt;"&amp;H$1,'Daten Unfälle'!$BB:$BB,"&lt;="&amp;I$1,'Daten Unfälle'!$B:$B,$C76)</f>
        <v>2</v>
      </c>
      <c r="J76" s="2">
        <f>COUNTIFS('Daten Unfälle'!$BB:$BB,"&gt;"&amp;I$1,'Daten Unfälle'!$BB:$BB,"&lt;="&amp;J$1,'Daten Unfälle'!$B:$B,$C76)</f>
        <v>1</v>
      </c>
      <c r="K76" s="2">
        <f>COUNTIFS('Daten Unfälle'!$BB:$BB,"&gt;"&amp;J$1,'Daten Unfälle'!$BB:$BB,"&lt;="&amp;K$1,'Daten Unfälle'!$B:$B,$C76)</f>
        <v>0</v>
      </c>
      <c r="L76" s="2">
        <f>COUNTIFS('Daten Unfälle'!$BB:$BB,"&gt;"&amp;K$1,'Daten Unfälle'!$BB:$BB,"&lt;="&amp;L$1,'Daten Unfälle'!$B:$B,$C76)</f>
        <v>0</v>
      </c>
      <c r="M76" s="2">
        <f>COUNTIFS('Daten Unfälle'!$BB:$BB,"&gt;"&amp;L$1,'Daten Unfälle'!$BB:$BB,"&lt;="&amp;M$1,'Daten Unfälle'!$B:$B,$C76)</f>
        <v>0</v>
      </c>
      <c r="N76" s="2">
        <f>COUNTIFS('Daten Unfälle'!$BB:$BB,"&gt;"&amp;M$1,'Daten Unfälle'!$BB:$BB,"&lt;="&amp;N$1,'Daten Unfälle'!$B:$B,$C76)</f>
        <v>0</v>
      </c>
      <c r="O76" s="2">
        <f>COUNTIFS('Daten Unfälle'!$BB:$BB,"&gt;"&amp;N$1,'Daten Unfälle'!$BB:$BB,"&lt;="&amp;O$1,'Daten Unfälle'!$B:$B,$C76)</f>
        <v>0</v>
      </c>
      <c r="P76" s="2">
        <f>COUNTIFS('Daten Unfälle'!$BB:$BB,"&gt;"&amp;O$1,'Daten Unfälle'!$BB:$BB,"&lt;="&amp;P$1,'Daten Unfälle'!$B:$B,$C76)</f>
        <v>0</v>
      </c>
      <c r="Q76" s="2">
        <f>COUNTIFS('Daten Unfälle'!$BB:$BB,"&gt;"&amp;P$1,'Daten Unfälle'!$BB:$BB,"&lt;="&amp;Q$1,'Daten Unfälle'!$B:$B,$C76)</f>
        <v>0</v>
      </c>
      <c r="R76" s="2">
        <f>COUNTIFS('Daten Unfälle'!$BB:$BB,"&gt;"&amp;Q$1,'Daten Unfälle'!$BB:$BB,"&lt;="&amp;R$1,'Daten Unfälle'!$B:$B,$C76)</f>
        <v>0</v>
      </c>
      <c r="S76" s="2">
        <f>COUNTIFS('Daten Unfälle'!$BB:$BB,"&gt;"&amp;R$1,'Daten Unfälle'!$BB:$BB,"&lt;="&amp;S$1,'Daten Unfälle'!$B:$B,$C76)</f>
        <v>0</v>
      </c>
      <c r="T76" s="2">
        <f>COUNTIFS('Daten Unfälle'!$BB:$BB,"&gt;"&amp;S$1,'Daten Unfälle'!$BB:$BB,"&lt;="&amp;T$1,'Daten Unfälle'!$B:$B,$C76)</f>
        <v>0</v>
      </c>
      <c r="U76" s="2">
        <f>COUNTIFS('Daten Unfälle'!$BB:$BB,"&gt;"&amp;T$1,'Daten Unfälle'!$BB:$BB,"&lt;="&amp;U$1,'Daten Unfälle'!$B:$B,$C76)</f>
        <v>0</v>
      </c>
      <c r="V76" s="2">
        <f>COUNTIFS('Daten Unfälle'!$BB:$BB,"&gt;"&amp;U$1,'Daten Unfälle'!$BB:$BB,"&lt;="&amp;V$1,'Daten Unfälle'!$B:$B,$C76)</f>
        <v>0</v>
      </c>
      <c r="W76" s="2">
        <f>COUNTIFS('Daten Unfälle'!$BB:$BB,"&gt;"&amp;V$1,'Daten Unfälle'!$BB:$BB,"&lt;="&amp;W$1,'Daten Unfälle'!$B:$B,$C76)</f>
        <v>0</v>
      </c>
      <c r="X76" s="2">
        <f>COUNTIFS('Daten Unfälle'!$BB:$BB,"&gt;"&amp;W$1,'Daten Unfälle'!$B:$B,$C76)</f>
        <v>0</v>
      </c>
      <c r="Y76" s="2">
        <f>SUM(Tabelle4[[#This Row],[100]:[2000+]])</f>
        <v>9</v>
      </c>
      <c r="Z76" s="2">
        <f>SUM(Tabelle4[[#This Row],[frontal]:[links]])</f>
        <v>8</v>
      </c>
      <c r="AA76" s="2">
        <f>COUNTIFS('Daten Unfälle'!$BD:$BD,AA$1,'Daten Unfälle'!$B:$B,$C76)</f>
        <v>1</v>
      </c>
      <c r="AB76" s="2">
        <f>COUNTIFS('Daten Unfälle'!$BD:$BD,AB$1,'Daten Unfälle'!$B:$B,$C76)</f>
        <v>4</v>
      </c>
      <c r="AC76" s="2">
        <f>COUNTIFS('Daten Unfälle'!$BD:$BD,AC$1,'Daten Unfälle'!$B:$B,$C76)</f>
        <v>2</v>
      </c>
      <c r="AD76" s="2">
        <f>COUNTIFS('Daten Unfälle'!$BD:$BD,AD$1,'Daten Unfälle'!$B:$B,$C76)</f>
        <v>1</v>
      </c>
    </row>
    <row r="77" spans="1:30" hidden="1" x14ac:dyDescent="0.25">
      <c r="A77" s="2" t="s">
        <v>21723</v>
      </c>
      <c r="B77" s="2" t="s">
        <v>21512</v>
      </c>
      <c r="C77" s="2" t="s">
        <v>211</v>
      </c>
      <c r="D77" s="2">
        <f>COUNTIFS('Daten Unfälle'!$BB:$BB,"&lt;="&amp;D$1,'Daten Unfälle'!$B:$B,$C77)</f>
        <v>91</v>
      </c>
      <c r="E77" s="2">
        <f>COUNTIFS('Daten Unfälle'!$BB:$BB,"&gt;"&amp;D$1,'Daten Unfälle'!$BB:$BB,"&lt;="&amp;E$1,'Daten Unfälle'!$B:$B,$C77)</f>
        <v>80</v>
      </c>
      <c r="F77" s="2">
        <f>COUNTIFS('Daten Unfälle'!$BB:$BB,"&gt;"&amp;E$1,'Daten Unfälle'!$BB:$BB,"&lt;="&amp;F$1,'Daten Unfälle'!$B:$B,$C77)</f>
        <v>72</v>
      </c>
      <c r="G77" s="2">
        <f>COUNTIFS('Daten Unfälle'!$BB:$BB,"&gt;"&amp;F$1,'Daten Unfälle'!$BB:$BB,"&lt;="&amp;G$1,'Daten Unfälle'!$B:$B,$C77)</f>
        <v>62</v>
      </c>
      <c r="H77" s="2">
        <f>COUNTIFS('Daten Unfälle'!$BB:$BB,"&gt;"&amp;G$1,'Daten Unfälle'!$BB:$BB,"&lt;="&amp;H$1,'Daten Unfälle'!$B:$B,$C77)</f>
        <v>47</v>
      </c>
      <c r="I77" s="2">
        <f>COUNTIFS('Daten Unfälle'!$BB:$BB,"&gt;"&amp;H$1,'Daten Unfälle'!$BB:$BB,"&lt;="&amp;I$1,'Daten Unfälle'!$B:$B,$C77)</f>
        <v>58</v>
      </c>
      <c r="J77" s="2">
        <f>COUNTIFS('Daten Unfälle'!$BB:$BB,"&gt;"&amp;I$1,'Daten Unfälle'!$BB:$BB,"&lt;="&amp;J$1,'Daten Unfälle'!$B:$B,$C77)</f>
        <v>41</v>
      </c>
      <c r="K77" s="2">
        <f>COUNTIFS('Daten Unfälle'!$BB:$BB,"&gt;"&amp;J$1,'Daten Unfälle'!$BB:$BB,"&lt;="&amp;K$1,'Daten Unfälle'!$B:$B,$C77)</f>
        <v>34</v>
      </c>
      <c r="L77" s="2">
        <f>COUNTIFS('Daten Unfälle'!$BB:$BB,"&gt;"&amp;K$1,'Daten Unfälle'!$BB:$BB,"&lt;="&amp;L$1,'Daten Unfälle'!$B:$B,$C77)</f>
        <v>19</v>
      </c>
      <c r="M77" s="2">
        <f>COUNTIFS('Daten Unfälle'!$BB:$BB,"&gt;"&amp;L$1,'Daten Unfälle'!$BB:$BB,"&lt;="&amp;M$1,'Daten Unfälle'!$B:$B,$C77)</f>
        <v>18</v>
      </c>
      <c r="N77" s="2">
        <f>COUNTIFS('Daten Unfälle'!$BB:$BB,"&gt;"&amp;M$1,'Daten Unfälle'!$BB:$BB,"&lt;="&amp;N$1,'Daten Unfälle'!$B:$B,$C77)</f>
        <v>15</v>
      </c>
      <c r="O77" s="2">
        <f>COUNTIFS('Daten Unfälle'!$BB:$BB,"&gt;"&amp;N$1,'Daten Unfälle'!$BB:$BB,"&lt;="&amp;O$1,'Daten Unfälle'!$B:$B,$C77)</f>
        <v>19</v>
      </c>
      <c r="P77" s="2">
        <f>COUNTIFS('Daten Unfälle'!$BB:$BB,"&gt;"&amp;O$1,'Daten Unfälle'!$BB:$BB,"&lt;="&amp;P$1,'Daten Unfälle'!$B:$B,$C77)</f>
        <v>21</v>
      </c>
      <c r="Q77" s="2">
        <f>COUNTIFS('Daten Unfälle'!$BB:$BB,"&gt;"&amp;P$1,'Daten Unfälle'!$BB:$BB,"&lt;="&amp;Q$1,'Daten Unfälle'!$B:$B,$C77)</f>
        <v>8</v>
      </c>
      <c r="R77" s="2">
        <f>COUNTIFS('Daten Unfälle'!$BB:$BB,"&gt;"&amp;Q$1,'Daten Unfälle'!$BB:$BB,"&lt;="&amp;R$1,'Daten Unfälle'!$B:$B,$C77)</f>
        <v>10</v>
      </c>
      <c r="S77" s="2">
        <f>COUNTIFS('Daten Unfälle'!$BB:$BB,"&gt;"&amp;R$1,'Daten Unfälle'!$BB:$BB,"&lt;="&amp;S$1,'Daten Unfälle'!$B:$B,$C77)</f>
        <v>10</v>
      </c>
      <c r="T77" s="2">
        <f>COUNTIFS('Daten Unfälle'!$BB:$BB,"&gt;"&amp;S$1,'Daten Unfälle'!$BB:$BB,"&lt;="&amp;T$1,'Daten Unfälle'!$B:$B,$C77)</f>
        <v>9</v>
      </c>
      <c r="U77" s="2">
        <f>COUNTIFS('Daten Unfälle'!$BB:$BB,"&gt;"&amp;T$1,'Daten Unfälle'!$BB:$BB,"&lt;="&amp;U$1,'Daten Unfälle'!$B:$B,$C77)</f>
        <v>4</v>
      </c>
      <c r="V77" s="2">
        <f>COUNTIFS('Daten Unfälle'!$BB:$BB,"&gt;"&amp;U$1,'Daten Unfälle'!$BB:$BB,"&lt;="&amp;V$1,'Daten Unfälle'!$B:$B,$C77)</f>
        <v>8</v>
      </c>
      <c r="W77" s="2">
        <f>COUNTIFS('Daten Unfälle'!$BB:$BB,"&gt;"&amp;V$1,'Daten Unfälle'!$BB:$BB,"&lt;="&amp;W$1,'Daten Unfälle'!$B:$B,$C77)</f>
        <v>5</v>
      </c>
      <c r="X77" s="2">
        <f>COUNTIFS('Daten Unfälle'!$BB:$BB,"&gt;"&amp;W$1,'Daten Unfälle'!$B:$B,$C77)</f>
        <v>35</v>
      </c>
      <c r="Y77" s="2">
        <f>SUM(Tabelle4[[#This Row],[100]:[2000+]])</f>
        <v>666</v>
      </c>
      <c r="Z77" s="2">
        <f>SUM(Tabelle4[[#This Row],[frontal]:[links]])</f>
        <v>667</v>
      </c>
      <c r="AA77" s="2">
        <f>COUNTIFS('Daten Unfälle'!$BD:$BD,AA$1,'Daten Unfälle'!$B:$B,$C77)</f>
        <v>271</v>
      </c>
      <c r="AB77" s="2">
        <f>COUNTIFS('Daten Unfälle'!$BD:$BD,AB$1,'Daten Unfälle'!$B:$B,$C77)</f>
        <v>96</v>
      </c>
      <c r="AC77" s="2">
        <f>COUNTIFS('Daten Unfälle'!$BD:$BD,AC$1,'Daten Unfälle'!$B:$B,$C77)</f>
        <v>188</v>
      </c>
      <c r="AD77" s="2">
        <f>COUNTIFS('Daten Unfälle'!$BD:$BD,AD$1,'Daten Unfälle'!$B:$B,$C77)</f>
        <v>112</v>
      </c>
    </row>
    <row r="78" spans="1:30" hidden="1" x14ac:dyDescent="0.25">
      <c r="A78" s="2" t="s">
        <v>21723</v>
      </c>
      <c r="B78" s="2" t="s">
        <v>21512</v>
      </c>
      <c r="C78" s="2" t="s">
        <v>21534</v>
      </c>
      <c r="D78" s="2">
        <f>COUNTIFS('Daten Unfälle'!$BB:$BB,"&lt;="&amp;D$1)</f>
        <v>132</v>
      </c>
      <c r="E78" s="2">
        <f>COUNTIFS('Daten Unfälle'!$BB:$BB,"&gt;"&amp;D$1,'Daten Unfälle'!$BB:$BB,"&lt;="&amp;E$1)</f>
        <v>128</v>
      </c>
      <c r="F78" s="2">
        <f>COUNTIFS('Daten Unfälle'!$BB:$BB,"&gt;"&amp;E$1,'Daten Unfälle'!$BB:$BB,"&lt;="&amp;F$1)</f>
        <v>121</v>
      </c>
      <c r="G78" s="2">
        <f>COUNTIFS('Daten Unfälle'!$BB:$BB,"&gt;"&amp;F$1,'Daten Unfälle'!$BB:$BB,"&lt;="&amp;G$1)</f>
        <v>113</v>
      </c>
      <c r="H78" s="2">
        <f>COUNTIFS('Daten Unfälle'!$BB:$BB,"&gt;"&amp;G$1,'Daten Unfälle'!$BB:$BB,"&lt;="&amp;H$1)</f>
        <v>84</v>
      </c>
      <c r="I78" s="2">
        <f>COUNTIFS('Daten Unfälle'!$BB:$BB,"&gt;"&amp;H$1,'Daten Unfälle'!$BB:$BB,"&lt;="&amp;I$1)</f>
        <v>93</v>
      </c>
      <c r="J78" s="2">
        <f>COUNTIFS('Daten Unfälle'!$BB:$BB,"&gt;"&amp;I$1,'Daten Unfälle'!$BB:$BB,"&lt;="&amp;J$1)</f>
        <v>65</v>
      </c>
      <c r="K78" s="2">
        <f>COUNTIFS('Daten Unfälle'!$BB:$BB,"&gt;"&amp;J$1,'Daten Unfälle'!$BB:$BB,"&lt;="&amp;K$1)</f>
        <v>50</v>
      </c>
      <c r="L78" s="2">
        <f>COUNTIFS('Daten Unfälle'!$BB:$BB,"&gt;"&amp;K$1,'Daten Unfälle'!$BB:$BB,"&lt;="&amp;L$1)</f>
        <v>34</v>
      </c>
      <c r="M78" s="2">
        <f>COUNTIFS('Daten Unfälle'!$BB:$BB,"&gt;"&amp;L$1,'Daten Unfälle'!$BB:$BB,"&lt;="&amp;M$1)</f>
        <v>32</v>
      </c>
      <c r="N78" s="2">
        <f>COUNTIFS('Daten Unfälle'!$BB:$BB,"&gt;"&amp;M$1,'Daten Unfälle'!$BB:$BB,"&lt;="&amp;N$1)</f>
        <v>22</v>
      </c>
      <c r="O78" s="2">
        <f>COUNTIFS('Daten Unfälle'!$BB:$BB,"&gt;"&amp;N$1,'Daten Unfälle'!$BB:$BB,"&lt;="&amp;O$1)</f>
        <v>25</v>
      </c>
      <c r="P78" s="2">
        <f>COUNTIFS('Daten Unfälle'!$BB:$BB,"&gt;"&amp;O$1,'Daten Unfälle'!$BB:$BB,"&lt;="&amp;P$1)</f>
        <v>31</v>
      </c>
      <c r="Q78" s="2">
        <f>COUNTIFS('Daten Unfälle'!$BB:$BB,"&gt;"&amp;P$1,'Daten Unfälle'!$BB:$BB,"&lt;="&amp;Q$1)</f>
        <v>24</v>
      </c>
      <c r="R78" s="2">
        <f>COUNTIFS('Daten Unfälle'!$BB:$BB,"&gt;"&amp;Q$1,'Daten Unfälle'!$BB:$BB,"&lt;="&amp;R$1)</f>
        <v>13</v>
      </c>
      <c r="S78" s="2">
        <f>COUNTIFS('Daten Unfälle'!$BB:$BB,"&gt;"&amp;R$1,'Daten Unfälle'!$BB:$BB,"&lt;="&amp;S$1)</f>
        <v>13</v>
      </c>
      <c r="T78" s="2">
        <f>COUNTIFS('Daten Unfälle'!$BB:$BB,"&gt;"&amp;S$1,'Daten Unfälle'!$BB:$BB,"&lt;="&amp;T$1)</f>
        <v>13</v>
      </c>
      <c r="U78" s="2">
        <f>COUNTIFS('Daten Unfälle'!$BB:$BB,"&gt;"&amp;T$1,'Daten Unfälle'!$BB:$BB,"&lt;="&amp;U$1)</f>
        <v>7</v>
      </c>
      <c r="V78" s="2">
        <f>COUNTIFS('Daten Unfälle'!$BB:$BB,"&gt;"&amp;U$1,'Daten Unfälle'!$BB:$BB,"&lt;="&amp;V$1)</f>
        <v>10</v>
      </c>
      <c r="W78" s="2">
        <f>COUNTIFS('Daten Unfälle'!$BB:$BB,"&gt;"&amp;V$1,'Daten Unfälle'!$BB:$BB,"&lt;="&amp;W$1)</f>
        <v>9</v>
      </c>
      <c r="X78" s="2">
        <f>COUNTIFS('Daten Unfälle'!$BB:$BB,"&gt;"&amp;W$1)</f>
        <v>46</v>
      </c>
      <c r="Y78" s="2">
        <f>SUM(Tabelle4[[#This Row],[100]:[2000+]])</f>
        <v>1065</v>
      </c>
      <c r="Z78" s="2">
        <f>SUM(Tabelle4[[#This Row],[frontal]:[links]])</f>
        <v>890</v>
      </c>
      <c r="AA78" s="2">
        <f>COUNTIFS('Daten Unfälle'!$BD:$BD,AA$1)</f>
        <v>419</v>
      </c>
      <c r="AB78" s="2">
        <f>COUNTIFS('Daten Unfälle'!$BD:$BD,AE$1)</f>
        <v>0</v>
      </c>
      <c r="AC78" s="2">
        <f>COUNTIFS('Daten Unfälle'!$BD:$BD,AC$1)</f>
        <v>268</v>
      </c>
      <c r="AD78" s="2">
        <f>COUNTIFS('Daten Unfälle'!$BD:$BD,AD$1)</f>
        <v>203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AMJ423"/>
  <sheetViews>
    <sheetView zoomScaleNormal="100" workbookViewId="0">
      <selection activeCell="K20" sqref="K20"/>
    </sheetView>
  </sheetViews>
  <sheetFormatPr baseColWidth="10" defaultColWidth="10.85546875" defaultRowHeight="15" x14ac:dyDescent="0.25"/>
  <cols>
    <col min="1" max="1" width="22.42578125" style="2" customWidth="1"/>
    <col min="2" max="2" width="23" style="2" customWidth="1"/>
    <col min="3" max="4" width="6.7109375" style="2" customWidth="1"/>
    <col min="5" max="5" width="6.28515625" style="2" customWidth="1"/>
    <col min="6" max="6" width="9.42578125" style="2" customWidth="1"/>
    <col min="7" max="7" width="15.42578125" style="2" customWidth="1"/>
    <col min="8" max="17" width="5" style="2" customWidth="1"/>
    <col min="18" max="18" width="6.28515625" style="2" customWidth="1"/>
    <col min="19" max="19" width="15.42578125" style="2" customWidth="1"/>
    <col min="65" max="1024" width="10.85546875" style="2"/>
  </cols>
  <sheetData>
    <row r="3" spans="1:5" x14ac:dyDescent="0.25">
      <c r="A3" s="275" t="s">
        <v>52</v>
      </c>
      <c r="B3" s="276" t="s">
        <v>40</v>
      </c>
      <c r="C3" s="276" t="s">
        <v>43</v>
      </c>
      <c r="D3" s="276" t="s">
        <v>49</v>
      </c>
      <c r="E3" s="277" t="s">
        <v>21724</v>
      </c>
    </row>
    <row r="4" spans="1:5" x14ac:dyDescent="0.25">
      <c r="A4" s="278">
        <v>302</v>
      </c>
      <c r="B4" s="279"/>
      <c r="C4" s="279"/>
      <c r="D4" s="280"/>
      <c r="E4" s="281"/>
    </row>
    <row r="5" spans="1:5" x14ac:dyDescent="0.25">
      <c r="A5" s="282"/>
      <c r="B5" s="283" t="s">
        <v>168</v>
      </c>
      <c r="C5" s="279"/>
      <c r="D5" s="280"/>
      <c r="E5" s="281"/>
    </row>
    <row r="6" spans="1:5" x14ac:dyDescent="0.25">
      <c r="A6" s="282"/>
      <c r="B6" s="284"/>
      <c r="C6" s="283" t="s">
        <v>168</v>
      </c>
      <c r="D6" s="283"/>
      <c r="E6" s="285"/>
    </row>
    <row r="7" spans="1:5" x14ac:dyDescent="0.25">
      <c r="A7" s="286"/>
      <c r="B7" s="287"/>
      <c r="C7" s="287"/>
      <c r="D7" s="287" t="s">
        <v>168</v>
      </c>
      <c r="E7" s="288"/>
    </row>
    <row r="8" spans="1:5" x14ac:dyDescent="0.25">
      <c r="A8" s="278">
        <v>392</v>
      </c>
      <c r="B8" s="279"/>
      <c r="C8" s="279"/>
      <c r="D8" s="280"/>
      <c r="E8" s="281"/>
    </row>
    <row r="9" spans="1:5" x14ac:dyDescent="0.25">
      <c r="A9" s="282"/>
      <c r="B9" s="283" t="s">
        <v>168</v>
      </c>
      <c r="C9" s="279"/>
      <c r="D9" s="280"/>
      <c r="E9" s="281"/>
    </row>
    <row r="10" spans="1:5" x14ac:dyDescent="0.25">
      <c r="A10" s="282"/>
      <c r="B10" s="284"/>
      <c r="C10" s="283" t="s">
        <v>168</v>
      </c>
      <c r="D10" s="283"/>
      <c r="E10" s="285"/>
    </row>
    <row r="11" spans="1:5" x14ac:dyDescent="0.25">
      <c r="A11" s="286"/>
      <c r="B11" s="287"/>
      <c r="C11" s="287"/>
      <c r="D11" s="287">
        <v>392</v>
      </c>
      <c r="E11" s="288"/>
    </row>
    <row r="12" spans="1:5" x14ac:dyDescent="0.25">
      <c r="A12" s="278">
        <v>1490</v>
      </c>
      <c r="B12" s="279"/>
      <c r="C12" s="279"/>
      <c r="D12" s="280"/>
      <c r="E12" s="281"/>
    </row>
    <row r="13" spans="1:5" x14ac:dyDescent="0.25">
      <c r="A13" s="282"/>
      <c r="B13" s="283" t="s">
        <v>84</v>
      </c>
      <c r="C13" s="279"/>
      <c r="D13" s="280"/>
      <c r="E13" s="281"/>
    </row>
    <row r="14" spans="1:5" x14ac:dyDescent="0.25">
      <c r="A14" s="282"/>
      <c r="B14" s="284"/>
      <c r="C14" s="283" t="s">
        <v>84</v>
      </c>
      <c r="D14" s="283"/>
      <c r="E14" s="285"/>
    </row>
    <row r="15" spans="1:5" x14ac:dyDescent="0.25">
      <c r="A15" s="286"/>
      <c r="B15" s="287"/>
      <c r="C15" s="287"/>
      <c r="D15" s="287">
        <v>1490</v>
      </c>
      <c r="E15" s="288"/>
    </row>
    <row r="16" spans="1:5" x14ac:dyDescent="0.25">
      <c r="A16" s="278" t="s">
        <v>109</v>
      </c>
      <c r="B16" s="279"/>
      <c r="C16" s="279"/>
      <c r="D16" s="280"/>
      <c r="E16" s="281">
        <v>6540</v>
      </c>
    </row>
    <row r="17" spans="1:5" x14ac:dyDescent="0.25">
      <c r="A17" s="282"/>
      <c r="B17" s="283" t="s">
        <v>109</v>
      </c>
      <c r="C17" s="279"/>
      <c r="D17" s="280"/>
      <c r="E17" s="281">
        <v>300</v>
      </c>
    </row>
    <row r="18" spans="1:5" x14ac:dyDescent="0.25">
      <c r="A18" s="282"/>
      <c r="B18" s="284"/>
      <c r="C18" s="283" t="s">
        <v>109</v>
      </c>
      <c r="D18" s="283"/>
      <c r="E18" s="285">
        <v>300</v>
      </c>
    </row>
    <row r="19" spans="1:5" x14ac:dyDescent="0.25">
      <c r="A19" s="282"/>
      <c r="B19" s="284"/>
      <c r="C19" s="287"/>
      <c r="D19" s="287" t="s">
        <v>109</v>
      </c>
      <c r="E19" s="288">
        <v>300</v>
      </c>
    </row>
    <row r="20" spans="1:5" x14ac:dyDescent="0.25">
      <c r="A20" s="282"/>
      <c r="B20" s="284"/>
      <c r="C20" s="283" t="s">
        <v>84</v>
      </c>
      <c r="D20" s="283"/>
      <c r="E20" s="285"/>
    </row>
    <row r="21" spans="1:5" x14ac:dyDescent="0.25">
      <c r="A21" s="282"/>
      <c r="B21" s="284"/>
      <c r="C21" s="287"/>
      <c r="D21" s="287" t="s">
        <v>84</v>
      </c>
      <c r="E21" s="288"/>
    </row>
    <row r="22" spans="1:5" x14ac:dyDescent="0.25">
      <c r="A22" s="282"/>
      <c r="B22" s="284"/>
      <c r="C22" s="283" t="s">
        <v>161</v>
      </c>
      <c r="D22" s="283"/>
      <c r="E22" s="285"/>
    </row>
    <row r="23" spans="1:5" x14ac:dyDescent="0.25">
      <c r="A23" s="282"/>
      <c r="B23" s="287"/>
      <c r="C23" s="287"/>
      <c r="D23" s="287" t="s">
        <v>161</v>
      </c>
      <c r="E23" s="288"/>
    </row>
    <row r="24" spans="1:5" x14ac:dyDescent="0.25">
      <c r="A24" s="282"/>
      <c r="B24" s="283" t="s">
        <v>84</v>
      </c>
      <c r="C24" s="279"/>
      <c r="D24" s="280"/>
      <c r="E24" s="281">
        <v>5750</v>
      </c>
    </row>
    <row r="25" spans="1:5" x14ac:dyDescent="0.25">
      <c r="A25" s="282"/>
      <c r="B25" s="284"/>
      <c r="C25" s="283" t="s">
        <v>84</v>
      </c>
      <c r="D25" s="283"/>
      <c r="E25" s="285">
        <v>5750</v>
      </c>
    </row>
    <row r="26" spans="1:5" x14ac:dyDescent="0.25">
      <c r="A26" s="282"/>
      <c r="B26" s="284"/>
      <c r="C26" s="284"/>
      <c r="D26" s="284" t="s">
        <v>168</v>
      </c>
      <c r="E26" s="289">
        <v>2950</v>
      </c>
    </row>
    <row r="27" spans="1:5" x14ac:dyDescent="0.25">
      <c r="A27" s="282"/>
      <c r="B27" s="287"/>
      <c r="C27" s="287"/>
      <c r="D27" s="287" t="s">
        <v>109</v>
      </c>
      <c r="E27" s="288">
        <v>2800</v>
      </c>
    </row>
    <row r="28" spans="1:5" x14ac:dyDescent="0.25">
      <c r="A28" s="282"/>
      <c r="B28" s="283" t="s">
        <v>168</v>
      </c>
      <c r="C28" s="279"/>
      <c r="D28" s="280"/>
      <c r="E28" s="281">
        <v>490</v>
      </c>
    </row>
    <row r="29" spans="1:5" x14ac:dyDescent="0.25">
      <c r="A29" s="282"/>
      <c r="B29" s="284"/>
      <c r="C29" s="283" t="s">
        <v>168</v>
      </c>
      <c r="D29" s="283"/>
      <c r="E29" s="285">
        <v>10</v>
      </c>
    </row>
    <row r="30" spans="1:5" x14ac:dyDescent="0.25">
      <c r="A30" s="282"/>
      <c r="B30" s="284"/>
      <c r="C30" s="284"/>
      <c r="D30" s="284" t="s">
        <v>82</v>
      </c>
      <c r="E30" s="289">
        <v>10</v>
      </c>
    </row>
    <row r="31" spans="1:5" x14ac:dyDescent="0.25">
      <c r="A31" s="282"/>
      <c r="B31" s="284"/>
      <c r="C31" s="284"/>
      <c r="D31" s="284" t="s">
        <v>21725</v>
      </c>
      <c r="E31" s="289"/>
    </row>
    <row r="32" spans="1:5" x14ac:dyDescent="0.25">
      <c r="A32" s="282"/>
      <c r="B32" s="284"/>
      <c r="C32" s="287"/>
      <c r="D32" s="287" t="s">
        <v>109</v>
      </c>
      <c r="E32" s="288"/>
    </row>
    <row r="33" spans="1:5" x14ac:dyDescent="0.25">
      <c r="A33" s="282"/>
      <c r="B33" s="284"/>
      <c r="C33" s="283" t="s">
        <v>21725</v>
      </c>
      <c r="D33" s="283"/>
      <c r="E33" s="285">
        <v>480</v>
      </c>
    </row>
    <row r="34" spans="1:5" x14ac:dyDescent="0.25">
      <c r="A34" s="282"/>
      <c r="B34" s="287"/>
      <c r="C34" s="287"/>
      <c r="D34" s="287" t="s">
        <v>21725</v>
      </c>
      <c r="E34" s="288">
        <v>480</v>
      </c>
    </row>
    <row r="35" spans="1:5" x14ac:dyDescent="0.25">
      <c r="A35" s="282"/>
      <c r="B35" s="283" t="s">
        <v>82</v>
      </c>
      <c r="C35" s="279"/>
      <c r="D35" s="280"/>
      <c r="E35" s="281"/>
    </row>
    <row r="36" spans="1:5" x14ac:dyDescent="0.25">
      <c r="A36" s="282"/>
      <c r="B36" s="284"/>
      <c r="C36" s="283" t="s">
        <v>82</v>
      </c>
      <c r="D36" s="283"/>
      <c r="E36" s="285"/>
    </row>
    <row r="37" spans="1:5" x14ac:dyDescent="0.25">
      <c r="A37" s="282"/>
      <c r="B37" s="284"/>
      <c r="C37" s="284"/>
      <c r="D37" s="284" t="s">
        <v>161</v>
      </c>
      <c r="E37" s="289"/>
    </row>
    <row r="38" spans="1:5" x14ac:dyDescent="0.25">
      <c r="A38" s="282"/>
      <c r="B38" s="287"/>
      <c r="C38" s="287"/>
      <c r="D38" s="287" t="s">
        <v>109</v>
      </c>
      <c r="E38" s="288"/>
    </row>
    <row r="39" spans="1:5" x14ac:dyDescent="0.25">
      <c r="A39" s="282"/>
      <c r="B39" s="283" t="s">
        <v>161</v>
      </c>
      <c r="C39" s="279"/>
      <c r="D39" s="280"/>
      <c r="E39" s="281"/>
    </row>
    <row r="40" spans="1:5" x14ac:dyDescent="0.25">
      <c r="A40" s="282"/>
      <c r="B40" s="284"/>
      <c r="C40" s="283" t="s">
        <v>161</v>
      </c>
      <c r="D40" s="283"/>
      <c r="E40" s="285"/>
    </row>
    <row r="41" spans="1:5" x14ac:dyDescent="0.25">
      <c r="A41" s="282"/>
      <c r="B41" s="287"/>
      <c r="C41" s="287"/>
      <c r="D41" s="287" t="s">
        <v>109</v>
      </c>
      <c r="E41" s="288"/>
    </row>
    <row r="42" spans="1:5" x14ac:dyDescent="0.25">
      <c r="A42" s="282"/>
      <c r="B42" s="283" t="s">
        <v>21725</v>
      </c>
      <c r="C42" s="279"/>
      <c r="D42" s="280"/>
      <c r="E42" s="281"/>
    </row>
    <row r="43" spans="1:5" x14ac:dyDescent="0.25">
      <c r="A43" s="282"/>
      <c r="B43" s="284"/>
      <c r="C43" s="283" t="s">
        <v>84</v>
      </c>
      <c r="D43" s="283"/>
      <c r="E43" s="285"/>
    </row>
    <row r="44" spans="1:5" x14ac:dyDescent="0.25">
      <c r="A44" s="282"/>
      <c r="B44" s="284"/>
      <c r="C44" s="287"/>
      <c r="D44" s="287" t="s">
        <v>168</v>
      </c>
      <c r="E44" s="288"/>
    </row>
    <row r="45" spans="1:5" x14ac:dyDescent="0.25">
      <c r="A45" s="282"/>
      <c r="B45" s="284"/>
      <c r="C45" s="283" t="s">
        <v>168</v>
      </c>
      <c r="D45" s="283"/>
      <c r="E45" s="285"/>
    </row>
    <row r="46" spans="1:5" x14ac:dyDescent="0.25">
      <c r="A46" s="282"/>
      <c r="B46" s="284"/>
      <c r="C46" s="287"/>
      <c r="D46" s="287" t="s">
        <v>82</v>
      </c>
      <c r="E46" s="288"/>
    </row>
    <row r="47" spans="1:5" x14ac:dyDescent="0.25">
      <c r="A47" s="282"/>
      <c r="B47" s="284"/>
      <c r="C47" s="283" t="s">
        <v>21725</v>
      </c>
      <c r="D47" s="283"/>
      <c r="E47" s="285"/>
    </row>
    <row r="48" spans="1:5" x14ac:dyDescent="0.25">
      <c r="A48" s="286"/>
      <c r="B48" s="287"/>
      <c r="C48" s="287"/>
      <c r="D48" s="287" t="s">
        <v>21725</v>
      </c>
      <c r="E48" s="288"/>
    </row>
    <row r="49" spans="1:5" x14ac:dyDescent="0.25">
      <c r="A49" s="278" t="s">
        <v>299</v>
      </c>
      <c r="B49" s="279"/>
      <c r="C49" s="279"/>
      <c r="D49" s="280"/>
      <c r="E49" s="281"/>
    </row>
    <row r="50" spans="1:5" x14ac:dyDescent="0.25">
      <c r="A50" s="282"/>
      <c r="B50" s="283" t="s">
        <v>84</v>
      </c>
      <c r="C50" s="279"/>
      <c r="D50" s="280"/>
      <c r="E50" s="281"/>
    </row>
    <row r="51" spans="1:5" x14ac:dyDescent="0.25">
      <c r="A51" s="282"/>
      <c r="B51" s="284"/>
      <c r="C51" s="283" t="s">
        <v>84</v>
      </c>
      <c r="D51" s="283"/>
      <c r="E51" s="285"/>
    </row>
    <row r="52" spans="1:5" x14ac:dyDescent="0.25">
      <c r="A52" s="282"/>
      <c r="B52" s="284"/>
      <c r="C52" s="287"/>
      <c r="D52" s="287" t="s">
        <v>109</v>
      </c>
      <c r="E52" s="288"/>
    </row>
    <row r="53" spans="1:5" x14ac:dyDescent="0.25">
      <c r="A53" s="282"/>
      <c r="B53" s="284"/>
      <c r="C53" s="283" t="s">
        <v>21725</v>
      </c>
      <c r="D53" s="283"/>
      <c r="E53" s="285"/>
    </row>
    <row r="54" spans="1:5" x14ac:dyDescent="0.25">
      <c r="A54" s="286"/>
      <c r="B54" s="287"/>
      <c r="C54" s="287"/>
      <c r="D54" s="287" t="s">
        <v>109</v>
      </c>
      <c r="E54" s="288"/>
    </row>
    <row r="55" spans="1:5" x14ac:dyDescent="0.25">
      <c r="A55" s="278" t="s">
        <v>84</v>
      </c>
      <c r="B55" s="279"/>
      <c r="C55" s="279"/>
      <c r="D55" s="280"/>
      <c r="E55" s="281">
        <v>38565</v>
      </c>
    </row>
    <row r="56" spans="1:5" x14ac:dyDescent="0.25">
      <c r="A56" s="282"/>
      <c r="B56" s="283" t="s">
        <v>109</v>
      </c>
      <c r="C56" s="279"/>
      <c r="D56" s="280"/>
      <c r="E56" s="281"/>
    </row>
    <row r="57" spans="1:5" x14ac:dyDescent="0.25">
      <c r="A57" s="282"/>
      <c r="B57" s="284"/>
      <c r="C57" s="283" t="s">
        <v>84</v>
      </c>
      <c r="D57" s="283"/>
      <c r="E57" s="285"/>
    </row>
    <row r="58" spans="1:5" x14ac:dyDescent="0.25">
      <c r="A58" s="282"/>
      <c r="B58" s="284"/>
      <c r="C58" s="287"/>
      <c r="D58" s="287" t="s">
        <v>84</v>
      </c>
      <c r="E58" s="288"/>
    </row>
    <row r="59" spans="1:5" x14ac:dyDescent="0.25">
      <c r="A59" s="282"/>
      <c r="B59" s="284"/>
      <c r="C59" s="283" t="s">
        <v>15993</v>
      </c>
      <c r="D59" s="283"/>
      <c r="E59" s="285"/>
    </row>
    <row r="60" spans="1:5" x14ac:dyDescent="0.25">
      <c r="A60" s="282"/>
      <c r="B60" s="287"/>
      <c r="C60" s="287"/>
      <c r="D60" s="287" t="s">
        <v>84</v>
      </c>
      <c r="E60" s="288"/>
    </row>
    <row r="61" spans="1:5" x14ac:dyDescent="0.25">
      <c r="A61" s="282"/>
      <c r="B61" s="283" t="s">
        <v>84</v>
      </c>
      <c r="C61" s="279"/>
      <c r="D61" s="280"/>
      <c r="E61" s="281">
        <v>25056</v>
      </c>
    </row>
    <row r="62" spans="1:5" x14ac:dyDescent="0.25">
      <c r="A62" s="282"/>
      <c r="B62" s="284"/>
      <c r="C62" s="283" t="s">
        <v>84</v>
      </c>
      <c r="D62" s="283"/>
      <c r="E62" s="285">
        <v>25056</v>
      </c>
    </row>
    <row r="63" spans="1:5" x14ac:dyDescent="0.25">
      <c r="A63" s="282"/>
      <c r="B63" s="284"/>
      <c r="C63" s="284"/>
      <c r="D63" s="284" t="s">
        <v>84</v>
      </c>
      <c r="E63" s="289">
        <v>24056</v>
      </c>
    </row>
    <row r="64" spans="1:5" x14ac:dyDescent="0.25">
      <c r="A64" s="282"/>
      <c r="B64" s="284"/>
      <c r="C64" s="284"/>
      <c r="D64" s="284" t="s">
        <v>21725</v>
      </c>
      <c r="E64" s="289">
        <v>1000</v>
      </c>
    </row>
    <row r="65" spans="1:5" x14ac:dyDescent="0.25">
      <c r="A65" s="282"/>
      <c r="B65" s="284"/>
      <c r="C65" s="287"/>
      <c r="D65" s="287" t="s">
        <v>13845</v>
      </c>
      <c r="E65" s="288"/>
    </row>
    <row r="66" spans="1:5" x14ac:dyDescent="0.25">
      <c r="A66" s="282"/>
      <c r="B66" s="284"/>
      <c r="C66" s="283" t="s">
        <v>82</v>
      </c>
      <c r="D66" s="283"/>
      <c r="E66" s="285"/>
    </row>
    <row r="67" spans="1:5" x14ac:dyDescent="0.25">
      <c r="A67" s="282"/>
      <c r="B67" s="284"/>
      <c r="C67" s="287"/>
      <c r="D67" s="287" t="s">
        <v>84</v>
      </c>
      <c r="E67" s="288"/>
    </row>
    <row r="68" spans="1:5" x14ac:dyDescent="0.25">
      <c r="A68" s="282"/>
      <c r="B68" s="284"/>
      <c r="C68" s="283" t="s">
        <v>21725</v>
      </c>
      <c r="D68" s="283"/>
      <c r="E68" s="285"/>
    </row>
    <row r="69" spans="1:5" x14ac:dyDescent="0.25">
      <c r="A69" s="282"/>
      <c r="B69" s="284"/>
      <c r="C69" s="284"/>
      <c r="D69" s="284" t="s">
        <v>84</v>
      </c>
      <c r="E69" s="289"/>
    </row>
    <row r="70" spans="1:5" x14ac:dyDescent="0.25">
      <c r="A70" s="282"/>
      <c r="B70" s="287"/>
      <c r="C70" s="287"/>
      <c r="D70" s="287" t="s">
        <v>21725</v>
      </c>
      <c r="E70" s="288"/>
    </row>
    <row r="71" spans="1:5" x14ac:dyDescent="0.25">
      <c r="A71" s="282"/>
      <c r="B71" s="283" t="s">
        <v>168</v>
      </c>
      <c r="C71" s="279"/>
      <c r="D71" s="280"/>
      <c r="E71" s="281">
        <v>2880</v>
      </c>
    </row>
    <row r="72" spans="1:5" x14ac:dyDescent="0.25">
      <c r="A72" s="282"/>
      <c r="B72" s="284"/>
      <c r="C72" s="283" t="s">
        <v>84</v>
      </c>
      <c r="D72" s="283"/>
      <c r="E72" s="285"/>
    </row>
    <row r="73" spans="1:5" x14ac:dyDescent="0.25">
      <c r="A73" s="282"/>
      <c r="B73" s="284"/>
      <c r="C73" s="284"/>
      <c r="D73" s="284" t="s">
        <v>84</v>
      </c>
      <c r="E73" s="289"/>
    </row>
    <row r="74" spans="1:5" x14ac:dyDescent="0.25">
      <c r="A74" s="282"/>
      <c r="B74" s="284"/>
      <c r="C74" s="287"/>
      <c r="D74" s="287" t="s">
        <v>21725</v>
      </c>
      <c r="E74" s="288"/>
    </row>
    <row r="75" spans="1:5" x14ac:dyDescent="0.25">
      <c r="A75" s="282"/>
      <c r="B75" s="284"/>
      <c r="C75" s="283" t="s">
        <v>168</v>
      </c>
      <c r="D75" s="283"/>
      <c r="E75" s="285">
        <v>2880</v>
      </c>
    </row>
    <row r="76" spans="1:5" x14ac:dyDescent="0.25">
      <c r="A76" s="282"/>
      <c r="B76" s="284"/>
      <c r="C76" s="287"/>
      <c r="D76" s="287" t="s">
        <v>84</v>
      </c>
      <c r="E76" s="288">
        <v>2880</v>
      </c>
    </row>
    <row r="77" spans="1:5" x14ac:dyDescent="0.25">
      <c r="A77" s="282"/>
      <c r="B77" s="284"/>
      <c r="C77" s="283" t="s">
        <v>21725</v>
      </c>
      <c r="D77" s="283"/>
      <c r="E77" s="285"/>
    </row>
    <row r="78" spans="1:5" x14ac:dyDescent="0.25">
      <c r="A78" s="282"/>
      <c r="B78" s="287"/>
      <c r="C78" s="287"/>
      <c r="D78" s="287" t="s">
        <v>84</v>
      </c>
      <c r="E78" s="288"/>
    </row>
    <row r="79" spans="1:5" x14ac:dyDescent="0.25">
      <c r="A79" s="282"/>
      <c r="B79" s="283" t="s">
        <v>82</v>
      </c>
      <c r="C79" s="279"/>
      <c r="D79" s="280"/>
      <c r="E79" s="281">
        <v>9600</v>
      </c>
    </row>
    <row r="80" spans="1:5" x14ac:dyDescent="0.25">
      <c r="A80" s="282"/>
      <c r="B80" s="284"/>
      <c r="C80" s="283" t="s">
        <v>84</v>
      </c>
      <c r="D80" s="283"/>
      <c r="E80" s="285">
        <v>140</v>
      </c>
    </row>
    <row r="81" spans="1:5" x14ac:dyDescent="0.25">
      <c r="A81" s="282"/>
      <c r="B81" s="284"/>
      <c r="C81" s="287"/>
      <c r="D81" s="287" t="s">
        <v>84</v>
      </c>
      <c r="E81" s="288">
        <v>140</v>
      </c>
    </row>
    <row r="82" spans="1:5" x14ac:dyDescent="0.25">
      <c r="A82" s="282"/>
      <c r="B82" s="284"/>
      <c r="C82" s="283" t="s">
        <v>82</v>
      </c>
      <c r="D82" s="283"/>
      <c r="E82" s="285">
        <v>9460</v>
      </c>
    </row>
    <row r="83" spans="1:5" x14ac:dyDescent="0.25">
      <c r="A83" s="282"/>
      <c r="B83" s="284"/>
      <c r="C83" s="284"/>
      <c r="D83" s="284" t="s">
        <v>84</v>
      </c>
      <c r="E83" s="289">
        <v>9460</v>
      </c>
    </row>
    <row r="84" spans="1:5" x14ac:dyDescent="0.25">
      <c r="A84" s="282"/>
      <c r="B84" s="284"/>
      <c r="C84" s="287"/>
      <c r="D84" s="287" t="s">
        <v>168</v>
      </c>
      <c r="E84" s="288"/>
    </row>
    <row r="85" spans="1:5" x14ac:dyDescent="0.25">
      <c r="A85" s="282"/>
      <c r="B85" s="284"/>
      <c r="C85" s="283" t="s">
        <v>161</v>
      </c>
      <c r="D85" s="283"/>
      <c r="E85" s="285"/>
    </row>
    <row r="86" spans="1:5" x14ac:dyDescent="0.25">
      <c r="A86" s="282"/>
      <c r="B86" s="287"/>
      <c r="C86" s="287"/>
      <c r="D86" s="287" t="s">
        <v>84</v>
      </c>
      <c r="E86" s="288"/>
    </row>
    <row r="87" spans="1:5" x14ac:dyDescent="0.25">
      <c r="A87" s="282"/>
      <c r="B87" s="283" t="s">
        <v>161</v>
      </c>
      <c r="C87" s="279"/>
      <c r="D87" s="280"/>
      <c r="E87" s="281"/>
    </row>
    <row r="88" spans="1:5" x14ac:dyDescent="0.25">
      <c r="A88" s="282"/>
      <c r="B88" s="284"/>
      <c r="C88" s="283" t="s">
        <v>84</v>
      </c>
      <c r="D88" s="283"/>
      <c r="E88" s="285"/>
    </row>
    <row r="89" spans="1:5" x14ac:dyDescent="0.25">
      <c r="A89" s="282"/>
      <c r="B89" s="284"/>
      <c r="C89" s="287"/>
      <c r="D89" s="287" t="s">
        <v>84</v>
      </c>
      <c r="E89" s="288"/>
    </row>
    <row r="90" spans="1:5" x14ac:dyDescent="0.25">
      <c r="A90" s="282"/>
      <c r="B90" s="284"/>
      <c r="C90" s="283" t="s">
        <v>161</v>
      </c>
      <c r="D90" s="283"/>
      <c r="E90" s="285"/>
    </row>
    <row r="91" spans="1:5" x14ac:dyDescent="0.25">
      <c r="A91" s="282"/>
      <c r="B91" s="284"/>
      <c r="C91" s="287"/>
      <c r="D91" s="287" t="s">
        <v>84</v>
      </c>
      <c r="E91" s="288"/>
    </row>
    <row r="92" spans="1:5" x14ac:dyDescent="0.25">
      <c r="A92" s="282"/>
      <c r="B92" s="284"/>
      <c r="C92" s="283" t="s">
        <v>21725</v>
      </c>
      <c r="D92" s="283"/>
      <c r="E92" s="285"/>
    </row>
    <row r="93" spans="1:5" x14ac:dyDescent="0.25">
      <c r="A93" s="282"/>
      <c r="B93" s="287"/>
      <c r="C93" s="287"/>
      <c r="D93" s="287" t="s">
        <v>84</v>
      </c>
      <c r="E93" s="288"/>
    </row>
    <row r="94" spans="1:5" x14ac:dyDescent="0.25">
      <c r="A94" s="282"/>
      <c r="B94" s="283" t="s">
        <v>21725</v>
      </c>
      <c r="C94" s="279"/>
      <c r="D94" s="280"/>
      <c r="E94" s="281">
        <v>1029</v>
      </c>
    </row>
    <row r="95" spans="1:5" x14ac:dyDescent="0.25">
      <c r="A95" s="282"/>
      <c r="B95" s="284"/>
      <c r="C95" s="283" t="s">
        <v>109</v>
      </c>
      <c r="D95" s="283"/>
      <c r="E95" s="285"/>
    </row>
    <row r="96" spans="1:5" x14ac:dyDescent="0.25">
      <c r="A96" s="282"/>
      <c r="B96" s="284"/>
      <c r="C96" s="287"/>
      <c r="D96" s="287" t="s">
        <v>84</v>
      </c>
      <c r="E96" s="288"/>
    </row>
    <row r="97" spans="1:5" x14ac:dyDescent="0.25">
      <c r="A97" s="282"/>
      <c r="B97" s="284"/>
      <c r="C97" s="283" t="s">
        <v>84</v>
      </c>
      <c r="D97" s="283"/>
      <c r="E97" s="285">
        <v>1029</v>
      </c>
    </row>
    <row r="98" spans="1:5" x14ac:dyDescent="0.25">
      <c r="A98" s="282"/>
      <c r="B98" s="284"/>
      <c r="C98" s="284"/>
      <c r="D98" s="284" t="s">
        <v>84</v>
      </c>
      <c r="E98" s="289">
        <v>700</v>
      </c>
    </row>
    <row r="99" spans="1:5" x14ac:dyDescent="0.25">
      <c r="A99" s="282"/>
      <c r="B99" s="284"/>
      <c r="C99" s="287"/>
      <c r="D99" s="287" t="s">
        <v>21725</v>
      </c>
      <c r="E99" s="288">
        <v>329</v>
      </c>
    </row>
    <row r="100" spans="1:5" x14ac:dyDescent="0.25">
      <c r="A100" s="282"/>
      <c r="B100" s="284"/>
      <c r="C100" s="283" t="s">
        <v>168</v>
      </c>
      <c r="D100" s="283"/>
      <c r="E100" s="285"/>
    </row>
    <row r="101" spans="1:5" x14ac:dyDescent="0.25">
      <c r="A101" s="282"/>
      <c r="B101" s="284"/>
      <c r="C101" s="284"/>
      <c r="D101" s="284" t="s">
        <v>84</v>
      </c>
      <c r="E101" s="289"/>
    </row>
    <row r="102" spans="1:5" x14ac:dyDescent="0.25">
      <c r="A102" s="282"/>
      <c r="B102" s="284"/>
      <c r="C102" s="287"/>
      <c r="D102" s="287" t="s">
        <v>21725</v>
      </c>
      <c r="E102" s="288"/>
    </row>
    <row r="103" spans="1:5" x14ac:dyDescent="0.25">
      <c r="A103" s="282"/>
      <c r="B103" s="284"/>
      <c r="C103" s="283" t="s">
        <v>82</v>
      </c>
      <c r="D103" s="283"/>
      <c r="E103" s="285"/>
    </row>
    <row r="104" spans="1:5" x14ac:dyDescent="0.25">
      <c r="A104" s="282"/>
      <c r="B104" s="284"/>
      <c r="C104" s="287"/>
      <c r="D104" s="287" t="s">
        <v>84</v>
      </c>
      <c r="E104" s="288"/>
    </row>
    <row r="105" spans="1:5" x14ac:dyDescent="0.25">
      <c r="A105" s="282"/>
      <c r="B105" s="284"/>
      <c r="C105" s="283" t="s">
        <v>161</v>
      </c>
      <c r="D105" s="283"/>
      <c r="E105" s="285"/>
    </row>
    <row r="106" spans="1:5" x14ac:dyDescent="0.25">
      <c r="A106" s="282"/>
      <c r="B106" s="284"/>
      <c r="C106" s="287"/>
      <c r="D106" s="287" t="s">
        <v>84</v>
      </c>
      <c r="E106" s="288"/>
    </row>
    <row r="107" spans="1:5" x14ac:dyDescent="0.25">
      <c r="A107" s="282"/>
      <c r="B107" s="284"/>
      <c r="C107" s="283" t="s">
        <v>21725</v>
      </c>
      <c r="D107" s="283"/>
      <c r="E107" s="285"/>
    </row>
    <row r="108" spans="1:5" x14ac:dyDescent="0.25">
      <c r="A108" s="286"/>
      <c r="B108" s="287"/>
      <c r="C108" s="287"/>
      <c r="D108" s="287" t="s">
        <v>84</v>
      </c>
      <c r="E108" s="288"/>
    </row>
    <row r="109" spans="1:5" x14ac:dyDescent="0.25">
      <c r="A109" s="278" t="s">
        <v>14593</v>
      </c>
      <c r="B109" s="279"/>
      <c r="C109" s="279"/>
      <c r="D109" s="280"/>
      <c r="E109" s="281"/>
    </row>
    <row r="110" spans="1:5" x14ac:dyDescent="0.25">
      <c r="A110" s="282"/>
      <c r="B110" s="283" t="s">
        <v>14593</v>
      </c>
      <c r="C110" s="279"/>
      <c r="D110" s="280"/>
      <c r="E110" s="281"/>
    </row>
    <row r="111" spans="1:5" x14ac:dyDescent="0.25">
      <c r="A111" s="282"/>
      <c r="B111" s="284"/>
      <c r="C111" s="283" t="s">
        <v>168</v>
      </c>
      <c r="D111" s="283"/>
      <c r="E111" s="285"/>
    </row>
    <row r="112" spans="1:5" x14ac:dyDescent="0.25">
      <c r="A112" s="286"/>
      <c r="B112" s="287"/>
      <c r="C112" s="287"/>
      <c r="D112" s="287" t="s">
        <v>168</v>
      </c>
      <c r="E112" s="288"/>
    </row>
    <row r="113" spans="1:5" x14ac:dyDescent="0.25">
      <c r="A113" s="278" t="s">
        <v>168</v>
      </c>
      <c r="B113" s="279"/>
      <c r="C113" s="279"/>
      <c r="D113" s="280"/>
      <c r="E113" s="281">
        <v>46345</v>
      </c>
    </row>
    <row r="114" spans="1:5" x14ac:dyDescent="0.25">
      <c r="A114" s="282"/>
      <c r="B114" s="283" t="s">
        <v>109</v>
      </c>
      <c r="C114" s="279"/>
      <c r="D114" s="280"/>
      <c r="E114" s="281"/>
    </row>
    <row r="115" spans="1:5" x14ac:dyDescent="0.25">
      <c r="A115" s="282"/>
      <c r="B115" s="284"/>
      <c r="C115" s="283" t="s">
        <v>84</v>
      </c>
      <c r="D115" s="283"/>
      <c r="E115" s="285"/>
    </row>
    <row r="116" spans="1:5" x14ac:dyDescent="0.25">
      <c r="A116" s="282"/>
      <c r="B116" s="287"/>
      <c r="C116" s="287"/>
      <c r="D116" s="287" t="s">
        <v>168</v>
      </c>
      <c r="E116" s="288"/>
    </row>
    <row r="117" spans="1:5" x14ac:dyDescent="0.25">
      <c r="A117" s="282"/>
      <c r="B117" s="283" t="s">
        <v>84</v>
      </c>
      <c r="C117" s="279"/>
      <c r="D117" s="280"/>
      <c r="E117" s="281">
        <v>11190</v>
      </c>
    </row>
    <row r="118" spans="1:5" x14ac:dyDescent="0.25">
      <c r="A118" s="282"/>
      <c r="B118" s="284"/>
      <c r="C118" s="283" t="s">
        <v>84</v>
      </c>
      <c r="D118" s="283"/>
      <c r="E118" s="285">
        <v>11190</v>
      </c>
    </row>
    <row r="119" spans="1:5" x14ac:dyDescent="0.25">
      <c r="A119" s="282"/>
      <c r="B119" s="284"/>
      <c r="C119" s="284"/>
      <c r="D119" s="284" t="s">
        <v>84</v>
      </c>
      <c r="E119" s="289"/>
    </row>
    <row r="120" spans="1:5" x14ac:dyDescent="0.25">
      <c r="A120" s="282"/>
      <c r="B120" s="284"/>
      <c r="C120" s="284"/>
      <c r="D120" s="284" t="s">
        <v>168</v>
      </c>
      <c r="E120" s="289">
        <v>10690</v>
      </c>
    </row>
    <row r="121" spans="1:5" x14ac:dyDescent="0.25">
      <c r="A121" s="282"/>
      <c r="B121" s="284"/>
      <c r="C121" s="287"/>
      <c r="D121" s="287" t="s">
        <v>21725</v>
      </c>
      <c r="E121" s="288">
        <v>500</v>
      </c>
    </row>
    <row r="122" spans="1:5" x14ac:dyDescent="0.25">
      <c r="A122" s="282"/>
      <c r="B122" s="284"/>
      <c r="C122" s="283" t="s">
        <v>168</v>
      </c>
      <c r="D122" s="283"/>
      <c r="E122" s="285"/>
    </row>
    <row r="123" spans="1:5" x14ac:dyDescent="0.25">
      <c r="A123" s="282"/>
      <c r="B123" s="284"/>
      <c r="C123" s="287"/>
      <c r="D123" s="287" t="s">
        <v>168</v>
      </c>
      <c r="E123" s="288"/>
    </row>
    <row r="124" spans="1:5" x14ac:dyDescent="0.25">
      <c r="A124" s="282"/>
      <c r="B124" s="284"/>
      <c r="C124" s="283" t="s">
        <v>21725</v>
      </c>
      <c r="D124" s="283"/>
      <c r="E124" s="285"/>
    </row>
    <row r="125" spans="1:5" x14ac:dyDescent="0.25">
      <c r="A125" s="282"/>
      <c r="B125" s="284"/>
      <c r="C125" s="284"/>
      <c r="D125" s="284" t="s">
        <v>168</v>
      </c>
      <c r="E125" s="289"/>
    </row>
    <row r="126" spans="1:5" x14ac:dyDescent="0.25">
      <c r="A126" s="282"/>
      <c r="B126" s="287"/>
      <c r="C126" s="287"/>
      <c r="D126" s="287" t="s">
        <v>21725</v>
      </c>
      <c r="E126" s="288"/>
    </row>
    <row r="127" spans="1:5" x14ac:dyDescent="0.25">
      <c r="A127" s="282"/>
      <c r="B127" s="283" t="s">
        <v>168</v>
      </c>
      <c r="C127" s="279"/>
      <c r="D127" s="280"/>
      <c r="E127" s="281">
        <v>27075</v>
      </c>
    </row>
    <row r="128" spans="1:5" x14ac:dyDescent="0.25">
      <c r="A128" s="282"/>
      <c r="B128" s="284"/>
      <c r="C128" s="283" t="s">
        <v>168</v>
      </c>
      <c r="D128" s="283"/>
      <c r="E128" s="285">
        <v>26950</v>
      </c>
    </row>
    <row r="129" spans="1:5" x14ac:dyDescent="0.25">
      <c r="A129" s="282"/>
      <c r="B129" s="284"/>
      <c r="C129" s="284"/>
      <c r="D129" s="284" t="s">
        <v>84</v>
      </c>
      <c r="E129" s="289"/>
    </row>
    <row r="130" spans="1:5" x14ac:dyDescent="0.25">
      <c r="A130" s="282"/>
      <c r="B130" s="284"/>
      <c r="C130" s="284"/>
      <c r="D130" s="284" t="s">
        <v>168</v>
      </c>
      <c r="E130" s="289">
        <v>26950</v>
      </c>
    </row>
    <row r="131" spans="1:5" x14ac:dyDescent="0.25">
      <c r="A131" s="282"/>
      <c r="B131" s="284"/>
      <c r="C131" s="284"/>
      <c r="D131" s="284" t="s">
        <v>21725</v>
      </c>
      <c r="E131" s="289"/>
    </row>
    <row r="132" spans="1:5" x14ac:dyDescent="0.25">
      <c r="A132" s="282"/>
      <c r="B132" s="284"/>
      <c r="C132" s="287"/>
      <c r="D132" s="287" t="s">
        <v>109</v>
      </c>
      <c r="E132" s="288"/>
    </row>
    <row r="133" spans="1:5" x14ac:dyDescent="0.25">
      <c r="A133" s="282"/>
      <c r="B133" s="284"/>
      <c r="C133" s="283" t="s">
        <v>21725</v>
      </c>
      <c r="D133" s="283"/>
      <c r="E133" s="285">
        <v>125</v>
      </c>
    </row>
    <row r="134" spans="1:5" x14ac:dyDescent="0.25">
      <c r="A134" s="282"/>
      <c r="B134" s="287"/>
      <c r="C134" s="287"/>
      <c r="D134" s="287" t="s">
        <v>168</v>
      </c>
      <c r="E134" s="288">
        <v>125</v>
      </c>
    </row>
    <row r="135" spans="1:5" x14ac:dyDescent="0.25">
      <c r="A135" s="282"/>
      <c r="B135" s="283" t="s">
        <v>82</v>
      </c>
      <c r="C135" s="279"/>
      <c r="D135" s="280"/>
      <c r="E135" s="281">
        <v>2380</v>
      </c>
    </row>
    <row r="136" spans="1:5" x14ac:dyDescent="0.25">
      <c r="A136" s="282"/>
      <c r="B136" s="284"/>
      <c r="C136" s="283" t="s">
        <v>168</v>
      </c>
      <c r="D136" s="283"/>
      <c r="E136" s="285"/>
    </row>
    <row r="137" spans="1:5" x14ac:dyDescent="0.25">
      <c r="A137" s="282"/>
      <c r="B137" s="284"/>
      <c r="C137" s="287"/>
      <c r="D137" s="287" t="s">
        <v>168</v>
      </c>
      <c r="E137" s="288"/>
    </row>
    <row r="138" spans="1:5" x14ac:dyDescent="0.25">
      <c r="A138" s="282"/>
      <c r="B138" s="284"/>
      <c r="C138" s="283" t="s">
        <v>82</v>
      </c>
      <c r="D138" s="283"/>
      <c r="E138" s="285">
        <v>2350</v>
      </c>
    </row>
    <row r="139" spans="1:5" x14ac:dyDescent="0.25">
      <c r="A139" s="282"/>
      <c r="B139" s="284"/>
      <c r="C139" s="284"/>
      <c r="D139" s="284" t="s">
        <v>168</v>
      </c>
      <c r="E139" s="289">
        <v>2350</v>
      </c>
    </row>
    <row r="140" spans="1:5" x14ac:dyDescent="0.25">
      <c r="A140" s="282"/>
      <c r="B140" s="284"/>
      <c r="C140" s="284"/>
      <c r="D140" s="284" t="s">
        <v>82</v>
      </c>
      <c r="E140" s="289"/>
    </row>
    <row r="141" spans="1:5" x14ac:dyDescent="0.25">
      <c r="A141" s="282"/>
      <c r="B141" s="284"/>
      <c r="C141" s="287"/>
      <c r="D141" s="287" t="s">
        <v>21725</v>
      </c>
      <c r="E141" s="288"/>
    </row>
    <row r="142" spans="1:5" x14ac:dyDescent="0.25">
      <c r="A142" s="282"/>
      <c r="B142" s="284"/>
      <c r="C142" s="283" t="s">
        <v>21725</v>
      </c>
      <c r="D142" s="283"/>
      <c r="E142" s="285">
        <v>30</v>
      </c>
    </row>
    <row r="143" spans="1:5" x14ac:dyDescent="0.25">
      <c r="A143" s="282"/>
      <c r="B143" s="287"/>
      <c r="C143" s="287"/>
      <c r="D143" s="287" t="s">
        <v>168</v>
      </c>
      <c r="E143" s="288">
        <v>30</v>
      </c>
    </row>
    <row r="144" spans="1:5" x14ac:dyDescent="0.25">
      <c r="A144" s="282"/>
      <c r="B144" s="283" t="s">
        <v>161</v>
      </c>
      <c r="C144" s="279"/>
      <c r="D144" s="280"/>
      <c r="E144" s="281"/>
    </row>
    <row r="145" spans="1:5" x14ac:dyDescent="0.25">
      <c r="A145" s="282"/>
      <c r="B145" s="284"/>
      <c r="C145" s="283" t="s">
        <v>168</v>
      </c>
      <c r="D145" s="283"/>
      <c r="E145" s="285"/>
    </row>
    <row r="146" spans="1:5" x14ac:dyDescent="0.25">
      <c r="A146" s="282"/>
      <c r="B146" s="284"/>
      <c r="C146" s="287"/>
      <c r="D146" s="287" t="s">
        <v>168</v>
      </c>
      <c r="E146" s="288"/>
    </row>
    <row r="147" spans="1:5" x14ac:dyDescent="0.25">
      <c r="A147" s="282"/>
      <c r="B147" s="284"/>
      <c r="C147" s="283" t="s">
        <v>161</v>
      </c>
      <c r="D147" s="283"/>
      <c r="E147" s="285"/>
    </row>
    <row r="148" spans="1:5" x14ac:dyDescent="0.25">
      <c r="A148" s="282"/>
      <c r="B148" s="284"/>
      <c r="C148" s="287"/>
      <c r="D148" s="287" t="s">
        <v>168</v>
      </c>
      <c r="E148" s="288"/>
    </row>
    <row r="149" spans="1:5" x14ac:dyDescent="0.25">
      <c r="A149" s="282"/>
      <c r="B149" s="284"/>
      <c r="C149" s="283" t="s">
        <v>21725</v>
      </c>
      <c r="D149" s="283"/>
      <c r="E149" s="285"/>
    </row>
    <row r="150" spans="1:5" x14ac:dyDescent="0.25">
      <c r="A150" s="282"/>
      <c r="B150" s="287"/>
      <c r="C150" s="287"/>
      <c r="D150" s="287" t="s">
        <v>168</v>
      </c>
      <c r="E150" s="288"/>
    </row>
    <row r="151" spans="1:5" x14ac:dyDescent="0.25">
      <c r="A151" s="282"/>
      <c r="B151" s="283" t="s">
        <v>21725</v>
      </c>
      <c r="C151" s="279"/>
      <c r="D151" s="280"/>
      <c r="E151" s="281">
        <v>5700</v>
      </c>
    </row>
    <row r="152" spans="1:5" x14ac:dyDescent="0.25">
      <c r="A152" s="282"/>
      <c r="B152" s="284"/>
      <c r="C152" s="283" t="s">
        <v>84</v>
      </c>
      <c r="D152" s="283"/>
      <c r="E152" s="285">
        <v>3700</v>
      </c>
    </row>
    <row r="153" spans="1:5" x14ac:dyDescent="0.25">
      <c r="A153" s="282"/>
      <c r="B153" s="284"/>
      <c r="C153" s="287"/>
      <c r="D153" s="287" t="s">
        <v>168</v>
      </c>
      <c r="E153" s="288">
        <v>3700</v>
      </c>
    </row>
    <row r="154" spans="1:5" x14ac:dyDescent="0.25">
      <c r="A154" s="282"/>
      <c r="B154" s="284"/>
      <c r="C154" s="283" t="s">
        <v>168</v>
      </c>
      <c r="D154" s="283"/>
      <c r="E154" s="285"/>
    </row>
    <row r="155" spans="1:5" x14ac:dyDescent="0.25">
      <c r="A155" s="282"/>
      <c r="B155" s="284"/>
      <c r="C155" s="284"/>
      <c r="D155" s="284" t="s">
        <v>168</v>
      </c>
      <c r="E155" s="289"/>
    </row>
    <row r="156" spans="1:5" x14ac:dyDescent="0.25">
      <c r="A156" s="282"/>
      <c r="B156" s="284"/>
      <c r="C156" s="287"/>
      <c r="D156" s="287" t="s">
        <v>21725</v>
      </c>
      <c r="E156" s="288"/>
    </row>
    <row r="157" spans="1:5" x14ac:dyDescent="0.25">
      <c r="A157" s="282"/>
      <c r="B157" s="284"/>
      <c r="C157" s="283" t="s">
        <v>82</v>
      </c>
      <c r="D157" s="283"/>
      <c r="E157" s="285">
        <v>1000</v>
      </c>
    </row>
    <row r="158" spans="1:5" x14ac:dyDescent="0.25">
      <c r="A158" s="282"/>
      <c r="B158" s="284"/>
      <c r="C158" s="284"/>
      <c r="D158" s="284" t="s">
        <v>168</v>
      </c>
      <c r="E158" s="289">
        <v>1000</v>
      </c>
    </row>
    <row r="159" spans="1:5" x14ac:dyDescent="0.25">
      <c r="A159" s="282"/>
      <c r="B159" s="284"/>
      <c r="C159" s="287"/>
      <c r="D159" s="287" t="s">
        <v>21725</v>
      </c>
      <c r="E159" s="288"/>
    </row>
    <row r="160" spans="1:5" x14ac:dyDescent="0.25">
      <c r="A160" s="282"/>
      <c r="B160" s="284"/>
      <c r="C160" s="283" t="s">
        <v>161</v>
      </c>
      <c r="D160" s="283"/>
      <c r="E160" s="285">
        <v>1000</v>
      </c>
    </row>
    <row r="161" spans="1:5" x14ac:dyDescent="0.25">
      <c r="A161" s="282"/>
      <c r="B161" s="284"/>
      <c r="C161" s="287"/>
      <c r="D161" s="287" t="s">
        <v>168</v>
      </c>
      <c r="E161" s="288">
        <v>1000</v>
      </c>
    </row>
    <row r="162" spans="1:5" x14ac:dyDescent="0.25">
      <c r="A162" s="282"/>
      <c r="B162" s="284"/>
      <c r="C162" s="283" t="s">
        <v>21725</v>
      </c>
      <c r="D162" s="283"/>
      <c r="E162" s="285"/>
    </row>
    <row r="163" spans="1:5" x14ac:dyDescent="0.25">
      <c r="A163" s="282"/>
      <c r="B163" s="284"/>
      <c r="C163" s="284"/>
      <c r="D163" s="284" t="s">
        <v>168</v>
      </c>
      <c r="E163" s="289"/>
    </row>
    <row r="164" spans="1:5" x14ac:dyDescent="0.25">
      <c r="A164" s="286"/>
      <c r="B164" s="287"/>
      <c r="C164" s="287"/>
      <c r="D164" s="287" t="s">
        <v>21725</v>
      </c>
      <c r="E164" s="288"/>
    </row>
    <row r="165" spans="1:5" x14ac:dyDescent="0.25">
      <c r="A165" s="278" t="s">
        <v>15251</v>
      </c>
      <c r="B165" s="279"/>
      <c r="C165" s="279"/>
      <c r="D165" s="280"/>
      <c r="E165" s="281"/>
    </row>
    <row r="166" spans="1:5" x14ac:dyDescent="0.25">
      <c r="A166" s="282"/>
      <c r="B166" s="283" t="s">
        <v>15251</v>
      </c>
      <c r="C166" s="279"/>
      <c r="D166" s="280"/>
      <c r="E166" s="281"/>
    </row>
    <row r="167" spans="1:5" x14ac:dyDescent="0.25">
      <c r="A167" s="282"/>
      <c r="B167" s="284"/>
      <c r="C167" s="283" t="s">
        <v>168</v>
      </c>
      <c r="D167" s="283"/>
      <c r="E167" s="285"/>
    </row>
    <row r="168" spans="1:5" x14ac:dyDescent="0.25">
      <c r="A168" s="286"/>
      <c r="B168" s="287"/>
      <c r="C168" s="287"/>
      <c r="D168" s="287" t="s">
        <v>168</v>
      </c>
      <c r="E168" s="288"/>
    </row>
    <row r="169" spans="1:5" x14ac:dyDescent="0.25">
      <c r="A169" s="278" t="s">
        <v>7482</v>
      </c>
      <c r="B169" s="279"/>
      <c r="C169" s="279"/>
      <c r="D169" s="280"/>
      <c r="E169" s="281"/>
    </row>
    <row r="170" spans="1:5" x14ac:dyDescent="0.25">
      <c r="A170" s="282"/>
      <c r="B170" s="283" t="s">
        <v>82</v>
      </c>
      <c r="C170" s="279"/>
      <c r="D170" s="280"/>
      <c r="E170" s="281"/>
    </row>
    <row r="171" spans="1:5" x14ac:dyDescent="0.25">
      <c r="A171" s="282"/>
      <c r="B171" s="284"/>
      <c r="C171" s="283" t="s">
        <v>82</v>
      </c>
      <c r="D171" s="283"/>
      <c r="E171" s="285"/>
    </row>
    <row r="172" spans="1:5" x14ac:dyDescent="0.25">
      <c r="A172" s="286"/>
      <c r="B172" s="287"/>
      <c r="C172" s="287"/>
      <c r="D172" s="287" t="s">
        <v>82</v>
      </c>
      <c r="E172" s="288"/>
    </row>
    <row r="173" spans="1:5" x14ac:dyDescent="0.25">
      <c r="A173" s="278" t="s">
        <v>12653</v>
      </c>
      <c r="B173" s="279"/>
      <c r="C173" s="279"/>
      <c r="D173" s="280"/>
      <c r="E173" s="281"/>
    </row>
    <row r="174" spans="1:5" x14ac:dyDescent="0.25">
      <c r="A174" s="282"/>
      <c r="B174" s="283" t="s">
        <v>12653</v>
      </c>
      <c r="C174" s="279"/>
      <c r="D174" s="280"/>
      <c r="E174" s="281"/>
    </row>
    <row r="175" spans="1:5" x14ac:dyDescent="0.25">
      <c r="A175" s="282"/>
      <c r="B175" s="284"/>
      <c r="C175" s="283" t="s">
        <v>82</v>
      </c>
      <c r="D175" s="283"/>
      <c r="E175" s="285"/>
    </row>
    <row r="176" spans="1:5" x14ac:dyDescent="0.25">
      <c r="A176" s="286"/>
      <c r="B176" s="287"/>
      <c r="C176" s="287"/>
      <c r="D176" s="287" t="s">
        <v>82</v>
      </c>
      <c r="E176" s="288"/>
    </row>
    <row r="177" spans="1:5" x14ac:dyDescent="0.25">
      <c r="A177" s="278" t="s">
        <v>82</v>
      </c>
      <c r="B177" s="279"/>
      <c r="C177" s="279"/>
      <c r="D177" s="280"/>
      <c r="E177" s="281">
        <v>22465</v>
      </c>
    </row>
    <row r="178" spans="1:5" x14ac:dyDescent="0.25">
      <c r="A178" s="282"/>
      <c r="B178" s="283" t="s">
        <v>109</v>
      </c>
      <c r="C178" s="279"/>
      <c r="D178" s="280"/>
      <c r="E178" s="281"/>
    </row>
    <row r="179" spans="1:5" x14ac:dyDescent="0.25">
      <c r="A179" s="282"/>
      <c r="B179" s="284"/>
      <c r="C179" s="283" t="s">
        <v>84</v>
      </c>
      <c r="D179" s="283"/>
      <c r="E179" s="285"/>
    </row>
    <row r="180" spans="1:5" x14ac:dyDescent="0.25">
      <c r="A180" s="282"/>
      <c r="B180" s="287"/>
      <c r="C180" s="287"/>
      <c r="D180" s="287" t="s">
        <v>82</v>
      </c>
      <c r="E180" s="288"/>
    </row>
    <row r="181" spans="1:5" x14ac:dyDescent="0.25">
      <c r="A181" s="282"/>
      <c r="B181" s="283" t="s">
        <v>84</v>
      </c>
      <c r="C181" s="279"/>
      <c r="D181" s="280"/>
      <c r="E181" s="281">
        <v>600</v>
      </c>
    </row>
    <row r="182" spans="1:5" x14ac:dyDescent="0.25">
      <c r="A182" s="282"/>
      <c r="B182" s="284"/>
      <c r="C182" s="283" t="s">
        <v>84</v>
      </c>
      <c r="D182" s="283"/>
      <c r="E182" s="285">
        <v>600</v>
      </c>
    </row>
    <row r="183" spans="1:5" x14ac:dyDescent="0.25">
      <c r="A183" s="282"/>
      <c r="B183" s="284"/>
      <c r="C183" s="284"/>
      <c r="D183" s="284" t="s">
        <v>84</v>
      </c>
      <c r="E183" s="289"/>
    </row>
    <row r="184" spans="1:5" x14ac:dyDescent="0.25">
      <c r="A184" s="282"/>
      <c r="B184" s="284"/>
      <c r="C184" s="284"/>
      <c r="D184" s="284" t="s">
        <v>82</v>
      </c>
      <c r="E184" s="289">
        <v>600</v>
      </c>
    </row>
    <row r="185" spans="1:5" x14ac:dyDescent="0.25">
      <c r="A185" s="282"/>
      <c r="B185" s="284"/>
      <c r="C185" s="287"/>
      <c r="D185" s="287" t="s">
        <v>21725</v>
      </c>
      <c r="E185" s="288"/>
    </row>
    <row r="186" spans="1:5" x14ac:dyDescent="0.25">
      <c r="A186" s="282"/>
      <c r="B186" s="284"/>
      <c r="C186" s="283" t="s">
        <v>21725</v>
      </c>
      <c r="D186" s="283"/>
      <c r="E186" s="285"/>
    </row>
    <row r="187" spans="1:5" x14ac:dyDescent="0.25">
      <c r="A187" s="282"/>
      <c r="B187" s="287"/>
      <c r="C187" s="287"/>
      <c r="D187" s="287" t="s">
        <v>82</v>
      </c>
      <c r="E187" s="288"/>
    </row>
    <row r="188" spans="1:5" x14ac:dyDescent="0.25">
      <c r="A188" s="282"/>
      <c r="B188" s="283" t="s">
        <v>168</v>
      </c>
      <c r="C188" s="279"/>
      <c r="D188" s="280"/>
      <c r="E188" s="281">
        <v>4400</v>
      </c>
    </row>
    <row r="189" spans="1:5" x14ac:dyDescent="0.25">
      <c r="A189" s="282"/>
      <c r="B189" s="284"/>
      <c r="C189" s="283" t="s">
        <v>168</v>
      </c>
      <c r="D189" s="283"/>
      <c r="E189" s="285">
        <v>4400</v>
      </c>
    </row>
    <row r="190" spans="1:5" x14ac:dyDescent="0.25">
      <c r="A190" s="282"/>
      <c r="B190" s="284"/>
      <c r="C190" s="284"/>
      <c r="D190" s="284" t="s">
        <v>82</v>
      </c>
      <c r="E190" s="289">
        <v>4400</v>
      </c>
    </row>
    <row r="191" spans="1:5" x14ac:dyDescent="0.25">
      <c r="A191" s="282"/>
      <c r="B191" s="284"/>
      <c r="C191" s="287"/>
      <c r="D191" s="287" t="s">
        <v>161</v>
      </c>
      <c r="E191" s="288"/>
    </row>
    <row r="192" spans="1:5" x14ac:dyDescent="0.25">
      <c r="A192" s="282"/>
      <c r="B192" s="284"/>
      <c r="C192" s="283" t="s">
        <v>21725</v>
      </c>
      <c r="D192" s="283"/>
      <c r="E192" s="285"/>
    </row>
    <row r="193" spans="1:5" x14ac:dyDescent="0.25">
      <c r="A193" s="282"/>
      <c r="B193" s="287"/>
      <c r="C193" s="287"/>
      <c r="D193" s="287" t="s">
        <v>82</v>
      </c>
      <c r="E193" s="288"/>
    </row>
    <row r="194" spans="1:5" x14ac:dyDescent="0.25">
      <c r="A194" s="282"/>
      <c r="B194" s="283" t="s">
        <v>82</v>
      </c>
      <c r="C194" s="279"/>
      <c r="D194" s="280"/>
      <c r="E194" s="281">
        <v>15505</v>
      </c>
    </row>
    <row r="195" spans="1:5" x14ac:dyDescent="0.25">
      <c r="A195" s="282"/>
      <c r="B195" s="284"/>
      <c r="C195" s="283" t="s">
        <v>84</v>
      </c>
      <c r="D195" s="283"/>
      <c r="E195" s="285"/>
    </row>
    <row r="196" spans="1:5" x14ac:dyDescent="0.25">
      <c r="A196" s="282"/>
      <c r="B196" s="284"/>
      <c r="C196" s="287"/>
      <c r="D196" s="287" t="s">
        <v>82</v>
      </c>
      <c r="E196" s="288"/>
    </row>
    <row r="197" spans="1:5" x14ac:dyDescent="0.25">
      <c r="A197" s="282"/>
      <c r="B197" s="284"/>
      <c r="C197" s="283" t="s">
        <v>82</v>
      </c>
      <c r="D197" s="283"/>
      <c r="E197" s="285">
        <v>15505</v>
      </c>
    </row>
    <row r="198" spans="1:5" x14ac:dyDescent="0.25">
      <c r="A198" s="282"/>
      <c r="B198" s="284"/>
      <c r="C198" s="284"/>
      <c r="D198" s="284" t="s">
        <v>82</v>
      </c>
      <c r="E198" s="289">
        <v>15505</v>
      </c>
    </row>
    <row r="199" spans="1:5" x14ac:dyDescent="0.25">
      <c r="A199" s="282"/>
      <c r="B199" s="284"/>
      <c r="C199" s="284"/>
      <c r="D199" s="284" t="s">
        <v>161</v>
      </c>
      <c r="E199" s="289"/>
    </row>
    <row r="200" spans="1:5" x14ac:dyDescent="0.25">
      <c r="A200" s="282"/>
      <c r="B200" s="284"/>
      <c r="C200" s="284"/>
      <c r="D200" s="284" t="s">
        <v>21725</v>
      </c>
      <c r="E200" s="289"/>
    </row>
    <row r="201" spans="1:5" x14ac:dyDescent="0.25">
      <c r="A201" s="282"/>
      <c r="B201" s="284"/>
      <c r="C201" s="284"/>
      <c r="D201" s="284" t="s">
        <v>17186</v>
      </c>
      <c r="E201" s="289"/>
    </row>
    <row r="202" spans="1:5" x14ac:dyDescent="0.25">
      <c r="A202" s="282"/>
      <c r="B202" s="284"/>
      <c r="C202" s="284"/>
      <c r="D202" s="284" t="s">
        <v>13684</v>
      </c>
      <c r="E202" s="289"/>
    </row>
    <row r="203" spans="1:5" x14ac:dyDescent="0.25">
      <c r="A203" s="282"/>
      <c r="B203" s="284"/>
      <c r="C203" s="287"/>
      <c r="D203" s="287" t="s">
        <v>81</v>
      </c>
      <c r="E203" s="288"/>
    </row>
    <row r="204" spans="1:5" x14ac:dyDescent="0.25">
      <c r="A204" s="282"/>
      <c r="B204" s="284"/>
      <c r="C204" s="283" t="s">
        <v>21725</v>
      </c>
      <c r="D204" s="283"/>
      <c r="E204" s="285"/>
    </row>
    <row r="205" spans="1:5" x14ac:dyDescent="0.25">
      <c r="A205" s="282"/>
      <c r="B205" s="287"/>
      <c r="C205" s="287"/>
      <c r="D205" s="287" t="s">
        <v>82</v>
      </c>
      <c r="E205" s="288"/>
    </row>
    <row r="206" spans="1:5" x14ac:dyDescent="0.25">
      <c r="A206" s="282"/>
      <c r="B206" s="283" t="s">
        <v>161</v>
      </c>
      <c r="C206" s="279"/>
      <c r="D206" s="280"/>
      <c r="E206" s="281">
        <v>200</v>
      </c>
    </row>
    <row r="207" spans="1:5" x14ac:dyDescent="0.25">
      <c r="A207" s="282"/>
      <c r="B207" s="284"/>
      <c r="C207" s="283" t="s">
        <v>161</v>
      </c>
      <c r="D207" s="283"/>
      <c r="E207" s="285">
        <v>200</v>
      </c>
    </row>
    <row r="208" spans="1:5" x14ac:dyDescent="0.25">
      <c r="A208" s="282"/>
      <c r="B208" s="284"/>
      <c r="C208" s="284"/>
      <c r="D208" s="284" t="s">
        <v>82</v>
      </c>
      <c r="E208" s="289">
        <v>200</v>
      </c>
    </row>
    <row r="209" spans="1:5" x14ac:dyDescent="0.25">
      <c r="A209" s="282"/>
      <c r="B209" s="287"/>
      <c r="C209" s="287"/>
      <c r="D209" s="287" t="s">
        <v>21725</v>
      </c>
      <c r="E209" s="288"/>
    </row>
    <row r="210" spans="1:5" x14ac:dyDescent="0.25">
      <c r="A210" s="282"/>
      <c r="B210" s="283" t="s">
        <v>21725</v>
      </c>
      <c r="C210" s="279"/>
      <c r="D210" s="280"/>
      <c r="E210" s="281">
        <v>1760</v>
      </c>
    </row>
    <row r="211" spans="1:5" x14ac:dyDescent="0.25">
      <c r="A211" s="282"/>
      <c r="B211" s="284"/>
      <c r="C211" s="283" t="s">
        <v>84</v>
      </c>
      <c r="D211" s="283"/>
      <c r="E211" s="285">
        <v>1680</v>
      </c>
    </row>
    <row r="212" spans="1:5" x14ac:dyDescent="0.25">
      <c r="A212" s="282"/>
      <c r="B212" s="284"/>
      <c r="C212" s="287"/>
      <c r="D212" s="287" t="s">
        <v>82</v>
      </c>
      <c r="E212" s="288">
        <v>1680</v>
      </c>
    </row>
    <row r="213" spans="1:5" x14ac:dyDescent="0.25">
      <c r="A213" s="282"/>
      <c r="B213" s="284"/>
      <c r="C213" s="283" t="s">
        <v>168</v>
      </c>
      <c r="D213" s="283"/>
      <c r="E213" s="285"/>
    </row>
    <row r="214" spans="1:5" x14ac:dyDescent="0.25">
      <c r="A214" s="282"/>
      <c r="B214" s="284"/>
      <c r="C214" s="287"/>
      <c r="D214" s="287" t="s">
        <v>82</v>
      </c>
      <c r="E214" s="288"/>
    </row>
    <row r="215" spans="1:5" x14ac:dyDescent="0.25">
      <c r="A215" s="282"/>
      <c r="B215" s="284"/>
      <c r="C215" s="283" t="s">
        <v>82</v>
      </c>
      <c r="D215" s="283"/>
      <c r="E215" s="285">
        <v>80</v>
      </c>
    </row>
    <row r="216" spans="1:5" x14ac:dyDescent="0.25">
      <c r="A216" s="282"/>
      <c r="B216" s="284"/>
      <c r="C216" s="284"/>
      <c r="D216" s="284" t="s">
        <v>82</v>
      </c>
      <c r="E216" s="289">
        <v>80</v>
      </c>
    </row>
    <row r="217" spans="1:5" x14ac:dyDescent="0.25">
      <c r="A217" s="282"/>
      <c r="B217" s="284"/>
      <c r="C217" s="287"/>
      <c r="D217" s="287" t="s">
        <v>21725</v>
      </c>
      <c r="E217" s="288"/>
    </row>
    <row r="218" spans="1:5" x14ac:dyDescent="0.25">
      <c r="A218" s="282"/>
      <c r="B218" s="284"/>
      <c r="C218" s="283" t="s">
        <v>21725</v>
      </c>
      <c r="D218" s="283"/>
      <c r="E218" s="285"/>
    </row>
    <row r="219" spans="1:5" x14ac:dyDescent="0.25">
      <c r="A219" s="282"/>
      <c r="B219" s="284"/>
      <c r="C219" s="284"/>
      <c r="D219" s="284" t="s">
        <v>82</v>
      </c>
      <c r="E219" s="289"/>
    </row>
    <row r="220" spans="1:5" x14ac:dyDescent="0.25">
      <c r="A220" s="286"/>
      <c r="B220" s="287"/>
      <c r="C220" s="287"/>
      <c r="D220" s="287" t="s">
        <v>21725</v>
      </c>
      <c r="E220" s="288"/>
    </row>
    <row r="221" spans="1:5" x14ac:dyDescent="0.25">
      <c r="A221" s="278" t="s">
        <v>9507</v>
      </c>
      <c r="B221" s="279"/>
      <c r="C221" s="279"/>
      <c r="D221" s="280"/>
      <c r="E221" s="281">
        <v>4400</v>
      </c>
    </row>
    <row r="222" spans="1:5" x14ac:dyDescent="0.25">
      <c r="A222" s="282"/>
      <c r="B222" s="283" t="s">
        <v>161</v>
      </c>
      <c r="C222" s="279"/>
      <c r="D222" s="280"/>
      <c r="E222" s="281">
        <v>4400</v>
      </c>
    </row>
    <row r="223" spans="1:5" x14ac:dyDescent="0.25">
      <c r="A223" s="282"/>
      <c r="B223" s="284"/>
      <c r="C223" s="283" t="s">
        <v>161</v>
      </c>
      <c r="D223" s="283"/>
      <c r="E223" s="285">
        <v>4400</v>
      </c>
    </row>
    <row r="224" spans="1:5" x14ac:dyDescent="0.25">
      <c r="A224" s="286"/>
      <c r="B224" s="287"/>
      <c r="C224" s="287"/>
      <c r="D224" s="287" t="s">
        <v>161</v>
      </c>
      <c r="E224" s="288">
        <v>4400</v>
      </c>
    </row>
    <row r="225" spans="1:5" x14ac:dyDescent="0.25">
      <c r="A225" s="278" t="s">
        <v>161</v>
      </c>
      <c r="B225" s="279"/>
      <c r="C225" s="279"/>
      <c r="D225" s="280"/>
      <c r="E225" s="281">
        <v>23032</v>
      </c>
    </row>
    <row r="226" spans="1:5" x14ac:dyDescent="0.25">
      <c r="A226" s="282"/>
      <c r="B226" s="283" t="s">
        <v>84</v>
      </c>
      <c r="C226" s="279"/>
      <c r="D226" s="280"/>
      <c r="E226" s="281">
        <v>3457</v>
      </c>
    </row>
    <row r="227" spans="1:5" x14ac:dyDescent="0.25">
      <c r="A227" s="282"/>
      <c r="B227" s="284"/>
      <c r="C227" s="283" t="s">
        <v>84</v>
      </c>
      <c r="D227" s="283"/>
      <c r="E227" s="285">
        <v>3457</v>
      </c>
    </row>
    <row r="228" spans="1:5" x14ac:dyDescent="0.25">
      <c r="A228" s="282"/>
      <c r="B228" s="284"/>
      <c r="C228" s="284"/>
      <c r="D228" s="284" t="s">
        <v>84</v>
      </c>
      <c r="E228" s="289">
        <v>2700</v>
      </c>
    </row>
    <row r="229" spans="1:5" x14ac:dyDescent="0.25">
      <c r="A229" s="282"/>
      <c r="B229" s="284"/>
      <c r="C229" s="284"/>
      <c r="D229" s="284" t="s">
        <v>161</v>
      </c>
      <c r="E229" s="289">
        <v>757</v>
      </c>
    </row>
    <row r="230" spans="1:5" x14ac:dyDescent="0.25">
      <c r="A230" s="282"/>
      <c r="B230" s="284"/>
      <c r="C230" s="287"/>
      <c r="D230" s="287" t="s">
        <v>21725</v>
      </c>
      <c r="E230" s="288"/>
    </row>
    <row r="231" spans="1:5" x14ac:dyDescent="0.25">
      <c r="A231" s="282"/>
      <c r="B231" s="284"/>
      <c r="C231" s="283" t="s">
        <v>161</v>
      </c>
      <c r="D231" s="283"/>
      <c r="E231" s="285"/>
    </row>
    <row r="232" spans="1:5" x14ac:dyDescent="0.25">
      <c r="A232" s="282"/>
      <c r="B232" s="287"/>
      <c r="C232" s="287"/>
      <c r="D232" s="287" t="s">
        <v>161</v>
      </c>
      <c r="E232" s="288"/>
    </row>
    <row r="233" spans="1:5" x14ac:dyDescent="0.25">
      <c r="A233" s="282"/>
      <c r="B233" s="283" t="s">
        <v>168</v>
      </c>
      <c r="C233" s="279"/>
      <c r="D233" s="280"/>
      <c r="E233" s="281">
        <v>1100</v>
      </c>
    </row>
    <row r="234" spans="1:5" x14ac:dyDescent="0.25">
      <c r="A234" s="282"/>
      <c r="B234" s="284"/>
      <c r="C234" s="283" t="s">
        <v>168</v>
      </c>
      <c r="D234" s="283"/>
      <c r="E234" s="285">
        <v>1100</v>
      </c>
    </row>
    <row r="235" spans="1:5" x14ac:dyDescent="0.25">
      <c r="A235" s="282"/>
      <c r="B235" s="284"/>
      <c r="C235" s="284"/>
      <c r="D235" s="284" t="s">
        <v>168</v>
      </c>
      <c r="E235" s="289"/>
    </row>
    <row r="236" spans="1:5" x14ac:dyDescent="0.25">
      <c r="A236" s="282"/>
      <c r="B236" s="287"/>
      <c r="C236" s="287"/>
      <c r="D236" s="287" t="s">
        <v>161</v>
      </c>
      <c r="E236" s="288">
        <v>1100</v>
      </c>
    </row>
    <row r="237" spans="1:5" x14ac:dyDescent="0.25">
      <c r="A237" s="282"/>
      <c r="B237" s="283" t="s">
        <v>15362</v>
      </c>
      <c r="C237" s="279"/>
      <c r="D237" s="280"/>
      <c r="E237" s="281"/>
    </row>
    <row r="238" spans="1:5" x14ac:dyDescent="0.25">
      <c r="A238" s="282"/>
      <c r="B238" s="284"/>
      <c r="C238" s="283" t="s">
        <v>82</v>
      </c>
      <c r="D238" s="283"/>
      <c r="E238" s="285"/>
    </row>
    <row r="239" spans="1:5" x14ac:dyDescent="0.25">
      <c r="A239" s="282"/>
      <c r="B239" s="287"/>
      <c r="C239" s="287"/>
      <c r="D239" s="287" t="s">
        <v>82</v>
      </c>
      <c r="E239" s="288"/>
    </row>
    <row r="240" spans="1:5" x14ac:dyDescent="0.25">
      <c r="A240" s="282"/>
      <c r="B240" s="283" t="s">
        <v>82</v>
      </c>
      <c r="C240" s="279"/>
      <c r="D240" s="280"/>
      <c r="E240" s="281">
        <v>380</v>
      </c>
    </row>
    <row r="241" spans="1:5" x14ac:dyDescent="0.25">
      <c r="A241" s="282"/>
      <c r="B241" s="284"/>
      <c r="C241" s="283" t="s">
        <v>82</v>
      </c>
      <c r="D241" s="283"/>
      <c r="E241" s="285">
        <v>380</v>
      </c>
    </row>
    <row r="242" spans="1:5" x14ac:dyDescent="0.25">
      <c r="A242" s="282"/>
      <c r="B242" s="287"/>
      <c r="C242" s="287"/>
      <c r="D242" s="287" t="s">
        <v>161</v>
      </c>
      <c r="E242" s="288">
        <v>380</v>
      </c>
    </row>
    <row r="243" spans="1:5" x14ac:dyDescent="0.25">
      <c r="A243" s="282"/>
      <c r="B243" s="283" t="s">
        <v>161</v>
      </c>
      <c r="C243" s="279"/>
      <c r="D243" s="280"/>
      <c r="E243" s="281">
        <v>13405</v>
      </c>
    </row>
    <row r="244" spans="1:5" x14ac:dyDescent="0.25">
      <c r="A244" s="282"/>
      <c r="B244" s="284"/>
      <c r="C244" s="283" t="s">
        <v>168</v>
      </c>
      <c r="D244" s="283"/>
      <c r="E244" s="285"/>
    </row>
    <row r="245" spans="1:5" x14ac:dyDescent="0.25">
      <c r="A245" s="282"/>
      <c r="B245" s="284"/>
      <c r="C245" s="287"/>
      <c r="D245" s="287" t="s">
        <v>161</v>
      </c>
      <c r="E245" s="288"/>
    </row>
    <row r="246" spans="1:5" x14ac:dyDescent="0.25">
      <c r="A246" s="282"/>
      <c r="B246" s="284"/>
      <c r="C246" s="283" t="s">
        <v>161</v>
      </c>
      <c r="D246" s="283"/>
      <c r="E246" s="285">
        <v>10205</v>
      </c>
    </row>
    <row r="247" spans="1:5" x14ac:dyDescent="0.25">
      <c r="A247" s="282"/>
      <c r="B247" s="284"/>
      <c r="C247" s="284"/>
      <c r="D247" s="284" t="s">
        <v>82</v>
      </c>
      <c r="E247" s="289"/>
    </row>
    <row r="248" spans="1:5" x14ac:dyDescent="0.25">
      <c r="A248" s="282"/>
      <c r="B248" s="284"/>
      <c r="C248" s="284"/>
      <c r="D248" s="284" t="s">
        <v>161</v>
      </c>
      <c r="E248" s="289">
        <v>10205</v>
      </c>
    </row>
    <row r="249" spans="1:5" x14ac:dyDescent="0.25">
      <c r="A249" s="282"/>
      <c r="B249" s="284"/>
      <c r="C249" s="284"/>
      <c r="D249" s="284" t="s">
        <v>21725</v>
      </c>
      <c r="E249" s="289"/>
    </row>
    <row r="250" spans="1:5" x14ac:dyDescent="0.25">
      <c r="A250" s="282"/>
      <c r="B250" s="284"/>
      <c r="C250" s="287"/>
      <c r="D250" s="287" t="s">
        <v>15759</v>
      </c>
      <c r="E250" s="288"/>
    </row>
    <row r="251" spans="1:5" x14ac:dyDescent="0.25">
      <c r="A251" s="282"/>
      <c r="B251" s="284"/>
      <c r="C251" s="283" t="s">
        <v>21725</v>
      </c>
      <c r="D251" s="283"/>
      <c r="E251" s="285">
        <v>3200</v>
      </c>
    </row>
    <row r="252" spans="1:5" x14ac:dyDescent="0.25">
      <c r="A252" s="282"/>
      <c r="B252" s="287"/>
      <c r="C252" s="287"/>
      <c r="D252" s="287" t="s">
        <v>161</v>
      </c>
      <c r="E252" s="288">
        <v>3200</v>
      </c>
    </row>
    <row r="253" spans="1:5" x14ac:dyDescent="0.25">
      <c r="A253" s="282"/>
      <c r="B253" s="283" t="s">
        <v>17995</v>
      </c>
      <c r="C253" s="279"/>
      <c r="D253" s="280"/>
      <c r="E253" s="281"/>
    </row>
    <row r="254" spans="1:5" x14ac:dyDescent="0.25">
      <c r="A254" s="282"/>
      <c r="B254" s="284"/>
      <c r="C254" s="283" t="s">
        <v>161</v>
      </c>
      <c r="D254" s="283"/>
      <c r="E254" s="285"/>
    </row>
    <row r="255" spans="1:5" x14ac:dyDescent="0.25">
      <c r="A255" s="282"/>
      <c r="B255" s="287"/>
      <c r="C255" s="287"/>
      <c r="D255" s="287" t="s">
        <v>161</v>
      </c>
      <c r="E255" s="288"/>
    </row>
    <row r="256" spans="1:5" x14ac:dyDescent="0.25">
      <c r="A256" s="282"/>
      <c r="B256" s="283" t="s">
        <v>21725</v>
      </c>
      <c r="C256" s="279"/>
      <c r="D256" s="280"/>
      <c r="E256" s="281">
        <v>4690</v>
      </c>
    </row>
    <row r="257" spans="1:5" x14ac:dyDescent="0.25">
      <c r="A257" s="282"/>
      <c r="B257" s="284"/>
      <c r="C257" s="283" t="s">
        <v>84</v>
      </c>
      <c r="D257" s="283"/>
      <c r="E257" s="285">
        <v>4200</v>
      </c>
    </row>
    <row r="258" spans="1:5" x14ac:dyDescent="0.25">
      <c r="A258" s="282"/>
      <c r="B258" s="284"/>
      <c r="C258" s="284"/>
      <c r="D258" s="284" t="s">
        <v>161</v>
      </c>
      <c r="E258" s="289">
        <v>4200</v>
      </c>
    </row>
    <row r="259" spans="1:5" x14ac:dyDescent="0.25">
      <c r="A259" s="282"/>
      <c r="B259" s="284"/>
      <c r="C259" s="287"/>
      <c r="D259" s="287" t="s">
        <v>21725</v>
      </c>
      <c r="E259" s="288"/>
    </row>
    <row r="260" spans="1:5" x14ac:dyDescent="0.25">
      <c r="A260" s="282"/>
      <c r="B260" s="284"/>
      <c r="C260" s="283" t="s">
        <v>168</v>
      </c>
      <c r="D260" s="283"/>
      <c r="E260" s="285"/>
    </row>
    <row r="261" spans="1:5" x14ac:dyDescent="0.25">
      <c r="A261" s="282"/>
      <c r="B261" s="284"/>
      <c r="C261" s="287"/>
      <c r="D261" s="287" t="s">
        <v>161</v>
      </c>
      <c r="E261" s="288"/>
    </row>
    <row r="262" spans="1:5" x14ac:dyDescent="0.25">
      <c r="A262" s="282"/>
      <c r="B262" s="284"/>
      <c r="C262" s="283" t="s">
        <v>82</v>
      </c>
      <c r="D262" s="283"/>
      <c r="E262" s="285"/>
    </row>
    <row r="263" spans="1:5" x14ac:dyDescent="0.25">
      <c r="A263" s="282"/>
      <c r="B263" s="284"/>
      <c r="C263" s="287"/>
      <c r="D263" s="287" t="s">
        <v>161</v>
      </c>
      <c r="E263" s="288"/>
    </row>
    <row r="264" spans="1:5" x14ac:dyDescent="0.25">
      <c r="A264" s="282"/>
      <c r="B264" s="284"/>
      <c r="C264" s="283" t="s">
        <v>161</v>
      </c>
      <c r="D264" s="283"/>
      <c r="E264" s="285"/>
    </row>
    <row r="265" spans="1:5" x14ac:dyDescent="0.25">
      <c r="A265" s="282"/>
      <c r="B265" s="284"/>
      <c r="C265" s="287"/>
      <c r="D265" s="287" t="s">
        <v>161</v>
      </c>
      <c r="E265" s="288"/>
    </row>
    <row r="266" spans="1:5" x14ac:dyDescent="0.25">
      <c r="A266" s="282"/>
      <c r="B266" s="284"/>
      <c r="C266" s="283" t="s">
        <v>21725</v>
      </c>
      <c r="D266" s="283"/>
      <c r="E266" s="285">
        <v>490</v>
      </c>
    </row>
    <row r="267" spans="1:5" x14ac:dyDescent="0.25">
      <c r="A267" s="282"/>
      <c r="B267" s="284"/>
      <c r="C267" s="284"/>
      <c r="D267" s="284" t="s">
        <v>161</v>
      </c>
      <c r="E267" s="289">
        <v>490</v>
      </c>
    </row>
    <row r="268" spans="1:5" x14ac:dyDescent="0.25">
      <c r="A268" s="286"/>
      <c r="B268" s="287"/>
      <c r="C268" s="287"/>
      <c r="D268" s="287" t="s">
        <v>21725</v>
      </c>
      <c r="E268" s="288"/>
    </row>
    <row r="269" spans="1:5" x14ac:dyDescent="0.25">
      <c r="A269" s="278" t="s">
        <v>21725</v>
      </c>
      <c r="B269" s="279"/>
      <c r="C269" s="279"/>
      <c r="D269" s="280"/>
      <c r="E269" s="281">
        <v>553990</v>
      </c>
    </row>
    <row r="270" spans="1:5" x14ac:dyDescent="0.25">
      <c r="A270" s="282"/>
      <c r="B270" s="283">
        <v>1030</v>
      </c>
      <c r="C270" s="279"/>
      <c r="D270" s="280"/>
      <c r="E270" s="281"/>
    </row>
    <row r="271" spans="1:5" x14ac:dyDescent="0.25">
      <c r="A271" s="282"/>
      <c r="B271" s="284"/>
      <c r="C271" s="283" t="s">
        <v>21725</v>
      </c>
      <c r="D271" s="283"/>
      <c r="E271" s="285"/>
    </row>
    <row r="272" spans="1:5" x14ac:dyDescent="0.25">
      <c r="A272" s="282"/>
      <c r="B272" s="287"/>
      <c r="C272" s="287"/>
      <c r="D272" s="287" t="s">
        <v>21725</v>
      </c>
      <c r="E272" s="288"/>
    </row>
    <row r="273" spans="1:5" x14ac:dyDescent="0.25">
      <c r="A273" s="282"/>
      <c r="B273" s="283" t="s">
        <v>109</v>
      </c>
      <c r="C273" s="279"/>
      <c r="D273" s="280"/>
      <c r="E273" s="281">
        <v>8720</v>
      </c>
    </row>
    <row r="274" spans="1:5" x14ac:dyDescent="0.25">
      <c r="A274" s="282"/>
      <c r="B274" s="284"/>
      <c r="C274" s="283" t="s">
        <v>109</v>
      </c>
      <c r="D274" s="283"/>
      <c r="E274" s="285">
        <v>7100</v>
      </c>
    </row>
    <row r="275" spans="1:5" x14ac:dyDescent="0.25">
      <c r="A275" s="282"/>
      <c r="B275" s="284"/>
      <c r="C275" s="284"/>
      <c r="D275" s="284" t="s">
        <v>84</v>
      </c>
      <c r="E275" s="289"/>
    </row>
    <row r="276" spans="1:5" x14ac:dyDescent="0.25">
      <c r="A276" s="282"/>
      <c r="B276" s="284"/>
      <c r="C276" s="284"/>
      <c r="D276" s="284" t="s">
        <v>82</v>
      </c>
      <c r="E276" s="289"/>
    </row>
    <row r="277" spans="1:5" x14ac:dyDescent="0.25">
      <c r="A277" s="282"/>
      <c r="B277" s="284"/>
      <c r="C277" s="284"/>
      <c r="D277" s="284" t="s">
        <v>21725</v>
      </c>
      <c r="E277" s="289">
        <v>7100</v>
      </c>
    </row>
    <row r="278" spans="1:5" x14ac:dyDescent="0.25">
      <c r="A278" s="282"/>
      <c r="B278" s="284"/>
      <c r="C278" s="287"/>
      <c r="D278" s="287" t="s">
        <v>109</v>
      </c>
      <c r="E278" s="288"/>
    </row>
    <row r="279" spans="1:5" x14ac:dyDescent="0.25">
      <c r="A279" s="282"/>
      <c r="B279" s="284"/>
      <c r="C279" s="283" t="s">
        <v>84</v>
      </c>
      <c r="D279" s="283"/>
      <c r="E279" s="285">
        <v>1600</v>
      </c>
    </row>
    <row r="280" spans="1:5" x14ac:dyDescent="0.25">
      <c r="A280" s="282"/>
      <c r="B280" s="284"/>
      <c r="C280" s="287"/>
      <c r="D280" s="287" t="s">
        <v>21725</v>
      </c>
      <c r="E280" s="288">
        <v>1600</v>
      </c>
    </row>
    <row r="281" spans="1:5" x14ac:dyDescent="0.25">
      <c r="A281" s="282"/>
      <c r="B281" s="284"/>
      <c r="C281" s="283" t="s">
        <v>168</v>
      </c>
      <c r="D281" s="283"/>
      <c r="E281" s="285"/>
    </row>
    <row r="282" spans="1:5" x14ac:dyDescent="0.25">
      <c r="A282" s="282"/>
      <c r="B282" s="284"/>
      <c r="C282" s="287"/>
      <c r="D282" s="287" t="s">
        <v>21725</v>
      </c>
      <c r="E282" s="288"/>
    </row>
    <row r="283" spans="1:5" x14ac:dyDescent="0.25">
      <c r="A283" s="282"/>
      <c r="B283" s="284"/>
      <c r="C283" s="283" t="s">
        <v>82</v>
      </c>
      <c r="D283" s="283"/>
      <c r="E283" s="285"/>
    </row>
    <row r="284" spans="1:5" x14ac:dyDescent="0.25">
      <c r="A284" s="282"/>
      <c r="B284" s="284"/>
      <c r="C284" s="284"/>
      <c r="D284" s="284" t="s">
        <v>168</v>
      </c>
      <c r="E284" s="289"/>
    </row>
    <row r="285" spans="1:5" x14ac:dyDescent="0.25">
      <c r="A285" s="282"/>
      <c r="B285" s="284"/>
      <c r="C285" s="287"/>
      <c r="D285" s="287" t="s">
        <v>21725</v>
      </c>
      <c r="E285" s="288"/>
    </row>
    <row r="286" spans="1:5" x14ac:dyDescent="0.25">
      <c r="A286" s="282"/>
      <c r="B286" s="284"/>
      <c r="C286" s="283" t="s">
        <v>161</v>
      </c>
      <c r="D286" s="283"/>
      <c r="E286" s="285">
        <v>20</v>
      </c>
    </row>
    <row r="287" spans="1:5" x14ac:dyDescent="0.25">
      <c r="A287" s="282"/>
      <c r="B287" s="284"/>
      <c r="C287" s="284"/>
      <c r="D287" s="284" t="s">
        <v>161</v>
      </c>
      <c r="E287" s="289"/>
    </row>
    <row r="288" spans="1:5" x14ac:dyDescent="0.25">
      <c r="A288" s="282"/>
      <c r="B288" s="284"/>
      <c r="C288" s="287"/>
      <c r="D288" s="287" t="s">
        <v>21725</v>
      </c>
      <c r="E288" s="288">
        <v>20</v>
      </c>
    </row>
    <row r="289" spans="1:5" x14ac:dyDescent="0.25">
      <c r="A289" s="282"/>
      <c r="B289" s="284"/>
      <c r="C289" s="283" t="s">
        <v>21725</v>
      </c>
      <c r="D289" s="283"/>
      <c r="E289" s="285"/>
    </row>
    <row r="290" spans="1:5" x14ac:dyDescent="0.25">
      <c r="A290" s="282"/>
      <c r="B290" s="284"/>
      <c r="C290" s="287"/>
      <c r="D290" s="287" t="s">
        <v>109</v>
      </c>
      <c r="E290" s="288"/>
    </row>
    <row r="291" spans="1:5" x14ac:dyDescent="0.25">
      <c r="A291" s="282"/>
      <c r="B291" s="284"/>
      <c r="C291" s="283" t="s">
        <v>299</v>
      </c>
      <c r="D291" s="283"/>
      <c r="E291" s="285"/>
    </row>
    <row r="292" spans="1:5" x14ac:dyDescent="0.25">
      <c r="A292" s="282"/>
      <c r="B292" s="287"/>
      <c r="C292" s="287"/>
      <c r="D292" s="287" t="s">
        <v>21725</v>
      </c>
      <c r="E292" s="288"/>
    </row>
    <row r="293" spans="1:5" x14ac:dyDescent="0.25">
      <c r="A293" s="282"/>
      <c r="B293" s="283" t="s">
        <v>299</v>
      </c>
      <c r="C293" s="279"/>
      <c r="D293" s="280"/>
      <c r="E293" s="281"/>
    </row>
    <row r="294" spans="1:5" x14ac:dyDescent="0.25">
      <c r="A294" s="282"/>
      <c r="B294" s="284"/>
      <c r="C294" s="283" t="s">
        <v>109</v>
      </c>
      <c r="D294" s="283"/>
      <c r="E294" s="285"/>
    </row>
    <row r="295" spans="1:5" x14ac:dyDescent="0.25">
      <c r="A295" s="282"/>
      <c r="B295" s="284"/>
      <c r="C295" s="287"/>
      <c r="D295" s="287" t="s">
        <v>21725</v>
      </c>
      <c r="E295" s="288"/>
    </row>
    <row r="296" spans="1:5" x14ac:dyDescent="0.25">
      <c r="A296" s="282"/>
      <c r="B296" s="284"/>
      <c r="C296" s="283" t="s">
        <v>82</v>
      </c>
      <c r="D296" s="283"/>
      <c r="E296" s="285"/>
    </row>
    <row r="297" spans="1:5" x14ac:dyDescent="0.25">
      <c r="A297" s="282"/>
      <c r="B297" s="287"/>
      <c r="C297" s="287"/>
      <c r="D297" s="287" t="s">
        <v>84</v>
      </c>
      <c r="E297" s="288"/>
    </row>
    <row r="298" spans="1:5" x14ac:dyDescent="0.25">
      <c r="A298" s="282"/>
      <c r="B298" s="283" t="s">
        <v>13845</v>
      </c>
      <c r="C298" s="279"/>
      <c r="D298" s="280"/>
      <c r="E298" s="281"/>
    </row>
    <row r="299" spans="1:5" x14ac:dyDescent="0.25">
      <c r="A299" s="282"/>
      <c r="B299" s="284"/>
      <c r="C299" s="283" t="s">
        <v>84</v>
      </c>
      <c r="D299" s="283"/>
      <c r="E299" s="285"/>
    </row>
    <row r="300" spans="1:5" x14ac:dyDescent="0.25">
      <c r="A300" s="282"/>
      <c r="B300" s="287"/>
      <c r="C300" s="287"/>
      <c r="D300" s="287" t="s">
        <v>21725</v>
      </c>
      <c r="E300" s="288"/>
    </row>
    <row r="301" spans="1:5" x14ac:dyDescent="0.25">
      <c r="A301" s="282"/>
      <c r="B301" s="283" t="s">
        <v>84</v>
      </c>
      <c r="C301" s="279"/>
      <c r="D301" s="280"/>
      <c r="E301" s="281">
        <v>91799</v>
      </c>
    </row>
    <row r="302" spans="1:5" x14ac:dyDescent="0.25">
      <c r="A302" s="282"/>
      <c r="B302" s="284"/>
      <c r="C302" s="283" t="s">
        <v>109</v>
      </c>
      <c r="D302" s="283"/>
      <c r="E302" s="285"/>
    </row>
    <row r="303" spans="1:5" x14ac:dyDescent="0.25">
      <c r="A303" s="282"/>
      <c r="B303" s="284"/>
      <c r="C303" s="287"/>
      <c r="D303" s="287" t="s">
        <v>21725</v>
      </c>
      <c r="E303" s="288"/>
    </row>
    <row r="304" spans="1:5" x14ac:dyDescent="0.25">
      <c r="A304" s="282"/>
      <c r="B304" s="284"/>
      <c r="C304" s="283" t="s">
        <v>84</v>
      </c>
      <c r="D304" s="283"/>
      <c r="E304" s="285">
        <v>85634</v>
      </c>
    </row>
    <row r="305" spans="1:5" x14ac:dyDescent="0.25">
      <c r="A305" s="282"/>
      <c r="B305" s="284"/>
      <c r="C305" s="284"/>
      <c r="D305" s="284" t="s">
        <v>84</v>
      </c>
      <c r="E305" s="289">
        <v>2582</v>
      </c>
    </row>
    <row r="306" spans="1:5" x14ac:dyDescent="0.25">
      <c r="A306" s="282"/>
      <c r="B306" s="284"/>
      <c r="C306" s="284"/>
      <c r="D306" s="284" t="s">
        <v>168</v>
      </c>
      <c r="E306" s="289">
        <v>1039</v>
      </c>
    </row>
    <row r="307" spans="1:5" x14ac:dyDescent="0.25">
      <c r="A307" s="282"/>
      <c r="B307" s="284"/>
      <c r="C307" s="284"/>
      <c r="D307" s="284" t="s">
        <v>82</v>
      </c>
      <c r="E307" s="289">
        <v>900</v>
      </c>
    </row>
    <row r="308" spans="1:5" x14ac:dyDescent="0.25">
      <c r="A308" s="282"/>
      <c r="B308" s="284"/>
      <c r="C308" s="284"/>
      <c r="D308" s="284" t="s">
        <v>161</v>
      </c>
      <c r="E308" s="289">
        <v>5300</v>
      </c>
    </row>
    <row r="309" spans="1:5" x14ac:dyDescent="0.25">
      <c r="A309" s="282"/>
      <c r="B309" s="284"/>
      <c r="C309" s="284"/>
      <c r="D309" s="284" t="s">
        <v>21725</v>
      </c>
      <c r="E309" s="289">
        <v>75813</v>
      </c>
    </row>
    <row r="310" spans="1:5" x14ac:dyDescent="0.25">
      <c r="A310" s="282"/>
      <c r="B310" s="284"/>
      <c r="C310" s="287"/>
      <c r="D310" s="287" t="s">
        <v>109</v>
      </c>
      <c r="E310" s="288"/>
    </row>
    <row r="311" spans="1:5" x14ac:dyDescent="0.25">
      <c r="A311" s="282"/>
      <c r="B311" s="284"/>
      <c r="C311" s="283" t="s">
        <v>82</v>
      </c>
      <c r="D311" s="283"/>
      <c r="E311" s="285">
        <v>10</v>
      </c>
    </row>
    <row r="312" spans="1:5" x14ac:dyDescent="0.25">
      <c r="A312" s="282"/>
      <c r="B312" s="284"/>
      <c r="C312" s="287"/>
      <c r="D312" s="287" t="s">
        <v>21725</v>
      </c>
      <c r="E312" s="288">
        <v>10</v>
      </c>
    </row>
    <row r="313" spans="1:5" x14ac:dyDescent="0.25">
      <c r="A313" s="282"/>
      <c r="B313" s="284"/>
      <c r="C313" s="283" t="s">
        <v>21725</v>
      </c>
      <c r="D313" s="283"/>
      <c r="E313" s="285">
        <v>6155</v>
      </c>
    </row>
    <row r="314" spans="1:5" x14ac:dyDescent="0.25">
      <c r="A314" s="282"/>
      <c r="B314" s="284"/>
      <c r="C314" s="284"/>
      <c r="D314" s="284" t="s">
        <v>84</v>
      </c>
      <c r="E314" s="289"/>
    </row>
    <row r="315" spans="1:5" x14ac:dyDescent="0.25">
      <c r="A315" s="282"/>
      <c r="B315" s="284"/>
      <c r="C315" s="284"/>
      <c r="D315" s="284" t="s">
        <v>168</v>
      </c>
      <c r="E315" s="289">
        <v>460</v>
      </c>
    </row>
    <row r="316" spans="1:5" x14ac:dyDescent="0.25">
      <c r="A316" s="282"/>
      <c r="B316" s="284"/>
      <c r="C316" s="284"/>
      <c r="D316" s="284" t="s">
        <v>161</v>
      </c>
      <c r="E316" s="289"/>
    </row>
    <row r="317" spans="1:5" x14ac:dyDescent="0.25">
      <c r="A317" s="282"/>
      <c r="B317" s="287"/>
      <c r="C317" s="287"/>
      <c r="D317" s="287" t="s">
        <v>21725</v>
      </c>
      <c r="E317" s="288">
        <v>5695</v>
      </c>
    </row>
    <row r="318" spans="1:5" x14ac:dyDescent="0.25">
      <c r="A318" s="282"/>
      <c r="B318" s="283" t="s">
        <v>13272</v>
      </c>
      <c r="C318" s="279"/>
      <c r="D318" s="280"/>
      <c r="E318" s="281"/>
    </row>
    <row r="319" spans="1:5" x14ac:dyDescent="0.25">
      <c r="A319" s="282"/>
      <c r="B319" s="284"/>
      <c r="C319" s="283" t="s">
        <v>84</v>
      </c>
      <c r="D319" s="283"/>
      <c r="E319" s="285"/>
    </row>
    <row r="320" spans="1:5" x14ac:dyDescent="0.25">
      <c r="A320" s="282"/>
      <c r="B320" s="287"/>
      <c r="C320" s="287"/>
      <c r="D320" s="287" t="s">
        <v>21725</v>
      </c>
      <c r="E320" s="288"/>
    </row>
    <row r="321" spans="1:5" x14ac:dyDescent="0.25">
      <c r="A321" s="282"/>
      <c r="B321" s="283" t="s">
        <v>18426</v>
      </c>
      <c r="C321" s="279"/>
      <c r="D321" s="280"/>
      <c r="E321" s="281"/>
    </row>
    <row r="322" spans="1:5" x14ac:dyDescent="0.25">
      <c r="A322" s="282"/>
      <c r="B322" s="284"/>
      <c r="C322" s="283" t="s">
        <v>168</v>
      </c>
      <c r="D322" s="283"/>
      <c r="E322" s="285"/>
    </row>
    <row r="323" spans="1:5" x14ac:dyDescent="0.25">
      <c r="A323" s="282"/>
      <c r="B323" s="287"/>
      <c r="C323" s="287"/>
      <c r="D323" s="287" t="s">
        <v>21725</v>
      </c>
      <c r="E323" s="288"/>
    </row>
    <row r="324" spans="1:5" x14ac:dyDescent="0.25">
      <c r="A324" s="282"/>
      <c r="B324" s="283" t="s">
        <v>168</v>
      </c>
      <c r="C324" s="279"/>
      <c r="D324" s="280"/>
      <c r="E324" s="281">
        <v>53406</v>
      </c>
    </row>
    <row r="325" spans="1:5" x14ac:dyDescent="0.25">
      <c r="A325" s="282"/>
      <c r="B325" s="284"/>
      <c r="C325" s="283" t="s">
        <v>109</v>
      </c>
      <c r="D325" s="283"/>
      <c r="E325" s="285"/>
    </row>
    <row r="326" spans="1:5" x14ac:dyDescent="0.25">
      <c r="A326" s="282"/>
      <c r="B326" s="284"/>
      <c r="C326" s="287"/>
      <c r="D326" s="287" t="s">
        <v>21725</v>
      </c>
      <c r="E326" s="288"/>
    </row>
    <row r="327" spans="1:5" x14ac:dyDescent="0.25">
      <c r="A327" s="282"/>
      <c r="B327" s="284"/>
      <c r="C327" s="283" t="s">
        <v>168</v>
      </c>
      <c r="D327" s="283"/>
      <c r="E327" s="285">
        <v>49326</v>
      </c>
    </row>
    <row r="328" spans="1:5" x14ac:dyDescent="0.25">
      <c r="A328" s="282"/>
      <c r="B328" s="284"/>
      <c r="C328" s="284"/>
      <c r="D328" s="284" t="s">
        <v>84</v>
      </c>
      <c r="E328" s="289">
        <v>1760</v>
      </c>
    </row>
    <row r="329" spans="1:5" x14ac:dyDescent="0.25">
      <c r="A329" s="282"/>
      <c r="B329" s="284"/>
      <c r="C329" s="284"/>
      <c r="D329" s="284" t="s">
        <v>168</v>
      </c>
      <c r="E329" s="289">
        <v>8675</v>
      </c>
    </row>
    <row r="330" spans="1:5" x14ac:dyDescent="0.25">
      <c r="A330" s="282"/>
      <c r="B330" s="284"/>
      <c r="C330" s="284"/>
      <c r="D330" s="284" t="s">
        <v>82</v>
      </c>
      <c r="E330" s="289"/>
    </row>
    <row r="331" spans="1:5" x14ac:dyDescent="0.25">
      <c r="A331" s="282"/>
      <c r="B331" s="284"/>
      <c r="C331" s="284"/>
      <c r="D331" s="284" t="s">
        <v>161</v>
      </c>
      <c r="E331" s="289"/>
    </row>
    <row r="332" spans="1:5" x14ac:dyDescent="0.25">
      <c r="A332" s="282"/>
      <c r="B332" s="284"/>
      <c r="C332" s="287"/>
      <c r="D332" s="287" t="s">
        <v>21725</v>
      </c>
      <c r="E332" s="288">
        <v>38891</v>
      </c>
    </row>
    <row r="333" spans="1:5" x14ac:dyDescent="0.25">
      <c r="A333" s="282"/>
      <c r="B333" s="284"/>
      <c r="C333" s="283" t="s">
        <v>82</v>
      </c>
      <c r="D333" s="283"/>
      <c r="E333" s="285"/>
    </row>
    <row r="334" spans="1:5" x14ac:dyDescent="0.25">
      <c r="A334" s="282"/>
      <c r="B334" s="284"/>
      <c r="C334" s="287"/>
      <c r="D334" s="287" t="s">
        <v>21725</v>
      </c>
      <c r="E334" s="288"/>
    </row>
    <row r="335" spans="1:5" x14ac:dyDescent="0.25">
      <c r="A335" s="282"/>
      <c r="B335" s="284"/>
      <c r="C335" s="283" t="s">
        <v>21725</v>
      </c>
      <c r="D335" s="283"/>
      <c r="E335" s="285">
        <v>4080</v>
      </c>
    </row>
    <row r="336" spans="1:5" x14ac:dyDescent="0.25">
      <c r="A336" s="282"/>
      <c r="B336" s="284"/>
      <c r="C336" s="284"/>
      <c r="D336" s="284" t="s">
        <v>84</v>
      </c>
      <c r="E336" s="289"/>
    </row>
    <row r="337" spans="1:5" x14ac:dyDescent="0.25">
      <c r="A337" s="282"/>
      <c r="B337" s="284"/>
      <c r="C337" s="287"/>
      <c r="D337" s="287" t="s">
        <v>21725</v>
      </c>
      <c r="E337" s="288">
        <v>4080</v>
      </c>
    </row>
    <row r="338" spans="1:5" x14ac:dyDescent="0.25">
      <c r="A338" s="282"/>
      <c r="B338" s="284"/>
      <c r="C338" s="283" t="s">
        <v>17330</v>
      </c>
      <c r="D338" s="283"/>
      <c r="E338" s="285"/>
    </row>
    <row r="339" spans="1:5" x14ac:dyDescent="0.25">
      <c r="A339" s="282"/>
      <c r="B339" s="287"/>
      <c r="C339" s="287"/>
      <c r="D339" s="287" t="s">
        <v>168</v>
      </c>
      <c r="E339" s="288"/>
    </row>
    <row r="340" spans="1:5" x14ac:dyDescent="0.25">
      <c r="A340" s="282"/>
      <c r="B340" s="283" t="s">
        <v>19270</v>
      </c>
      <c r="C340" s="279"/>
      <c r="D340" s="280"/>
      <c r="E340" s="281"/>
    </row>
    <row r="341" spans="1:5" x14ac:dyDescent="0.25">
      <c r="A341" s="282"/>
      <c r="B341" s="284"/>
      <c r="C341" s="283" t="s">
        <v>168</v>
      </c>
      <c r="D341" s="283"/>
      <c r="E341" s="285"/>
    </row>
    <row r="342" spans="1:5" x14ac:dyDescent="0.25">
      <c r="A342" s="282"/>
      <c r="B342" s="287"/>
      <c r="C342" s="287"/>
      <c r="D342" s="287" t="s">
        <v>21725</v>
      </c>
      <c r="E342" s="288"/>
    </row>
    <row r="343" spans="1:5" x14ac:dyDescent="0.25">
      <c r="A343" s="282"/>
      <c r="B343" s="283" t="s">
        <v>16981</v>
      </c>
      <c r="C343" s="279"/>
      <c r="D343" s="280"/>
      <c r="E343" s="281"/>
    </row>
    <row r="344" spans="1:5" x14ac:dyDescent="0.25">
      <c r="A344" s="282"/>
      <c r="B344" s="284"/>
      <c r="C344" s="283" t="s">
        <v>168</v>
      </c>
      <c r="D344" s="283"/>
      <c r="E344" s="285"/>
    </row>
    <row r="345" spans="1:5" x14ac:dyDescent="0.25">
      <c r="A345" s="282"/>
      <c r="B345" s="287"/>
      <c r="C345" s="287"/>
      <c r="D345" s="287" t="s">
        <v>21725</v>
      </c>
      <c r="E345" s="288"/>
    </row>
    <row r="346" spans="1:5" x14ac:dyDescent="0.25">
      <c r="A346" s="282"/>
      <c r="B346" s="283" t="s">
        <v>16195</v>
      </c>
      <c r="C346" s="279"/>
      <c r="D346" s="280"/>
      <c r="E346" s="281">
        <v>8200</v>
      </c>
    </row>
    <row r="347" spans="1:5" x14ac:dyDescent="0.25">
      <c r="A347" s="282"/>
      <c r="B347" s="284"/>
      <c r="C347" s="283" t="s">
        <v>84</v>
      </c>
      <c r="D347" s="283"/>
      <c r="E347" s="285">
        <v>8200</v>
      </c>
    </row>
    <row r="348" spans="1:5" x14ac:dyDescent="0.25">
      <c r="A348" s="282"/>
      <c r="B348" s="287"/>
      <c r="C348" s="287"/>
      <c r="D348" s="287" t="s">
        <v>21725</v>
      </c>
      <c r="E348" s="288">
        <v>8200</v>
      </c>
    </row>
    <row r="349" spans="1:5" x14ac:dyDescent="0.25">
      <c r="A349" s="282"/>
      <c r="B349" s="283" t="s">
        <v>82</v>
      </c>
      <c r="C349" s="279"/>
      <c r="D349" s="280"/>
      <c r="E349" s="281">
        <v>41951</v>
      </c>
    </row>
    <row r="350" spans="1:5" x14ac:dyDescent="0.25">
      <c r="A350" s="282"/>
      <c r="B350" s="284"/>
      <c r="C350" s="283" t="s">
        <v>84</v>
      </c>
      <c r="D350" s="283"/>
      <c r="E350" s="285"/>
    </row>
    <row r="351" spans="1:5" x14ac:dyDescent="0.25">
      <c r="A351" s="282"/>
      <c r="B351" s="284"/>
      <c r="C351" s="287"/>
      <c r="D351" s="287" t="s">
        <v>21725</v>
      </c>
      <c r="E351" s="288"/>
    </row>
    <row r="352" spans="1:5" x14ac:dyDescent="0.25">
      <c r="A352" s="282"/>
      <c r="B352" s="284"/>
      <c r="C352" s="283" t="s">
        <v>168</v>
      </c>
      <c r="D352" s="283"/>
      <c r="E352" s="285">
        <v>30</v>
      </c>
    </row>
    <row r="353" spans="1:5" x14ac:dyDescent="0.25">
      <c r="A353" s="282"/>
      <c r="B353" s="284"/>
      <c r="C353" s="284"/>
      <c r="D353" s="284" t="s">
        <v>84</v>
      </c>
      <c r="E353" s="289"/>
    </row>
    <row r="354" spans="1:5" x14ac:dyDescent="0.25">
      <c r="A354" s="282"/>
      <c r="B354" s="284"/>
      <c r="C354" s="287"/>
      <c r="D354" s="287" t="s">
        <v>21725</v>
      </c>
      <c r="E354" s="288">
        <v>30</v>
      </c>
    </row>
    <row r="355" spans="1:5" x14ac:dyDescent="0.25">
      <c r="A355" s="282"/>
      <c r="B355" s="284"/>
      <c r="C355" s="283" t="s">
        <v>82</v>
      </c>
      <c r="D355" s="283"/>
      <c r="E355" s="285">
        <v>38061</v>
      </c>
    </row>
    <row r="356" spans="1:5" x14ac:dyDescent="0.25">
      <c r="A356" s="282"/>
      <c r="B356" s="284"/>
      <c r="C356" s="284"/>
      <c r="D356" s="284" t="s">
        <v>84</v>
      </c>
      <c r="E356" s="289">
        <v>2300</v>
      </c>
    </row>
    <row r="357" spans="1:5" x14ac:dyDescent="0.25">
      <c r="A357" s="282"/>
      <c r="B357" s="284"/>
      <c r="C357" s="284"/>
      <c r="D357" s="284" t="s">
        <v>168</v>
      </c>
      <c r="E357" s="289">
        <v>370</v>
      </c>
    </row>
    <row r="358" spans="1:5" x14ac:dyDescent="0.25">
      <c r="A358" s="282"/>
      <c r="B358" s="284"/>
      <c r="C358" s="284"/>
      <c r="D358" s="284" t="s">
        <v>82</v>
      </c>
      <c r="E358" s="289">
        <v>6280</v>
      </c>
    </row>
    <row r="359" spans="1:5" x14ac:dyDescent="0.25">
      <c r="A359" s="282"/>
      <c r="B359" s="284"/>
      <c r="C359" s="284"/>
      <c r="D359" s="284" t="s">
        <v>161</v>
      </c>
      <c r="E359" s="289"/>
    </row>
    <row r="360" spans="1:5" x14ac:dyDescent="0.25">
      <c r="A360" s="282"/>
      <c r="B360" s="284"/>
      <c r="C360" s="284"/>
      <c r="D360" s="284" t="s">
        <v>21725</v>
      </c>
      <c r="E360" s="289">
        <v>29111</v>
      </c>
    </row>
    <row r="361" spans="1:5" x14ac:dyDescent="0.25">
      <c r="A361" s="282"/>
      <c r="B361" s="284"/>
      <c r="C361" s="287"/>
      <c r="D361" s="287" t="s">
        <v>109</v>
      </c>
      <c r="E361" s="288"/>
    </row>
    <row r="362" spans="1:5" x14ac:dyDescent="0.25">
      <c r="A362" s="282"/>
      <c r="B362" s="284"/>
      <c r="C362" s="283" t="s">
        <v>21725</v>
      </c>
      <c r="D362" s="283"/>
      <c r="E362" s="285">
        <v>3860</v>
      </c>
    </row>
    <row r="363" spans="1:5" x14ac:dyDescent="0.25">
      <c r="A363" s="282"/>
      <c r="B363" s="284"/>
      <c r="C363" s="284"/>
      <c r="D363" s="284" t="s">
        <v>84</v>
      </c>
      <c r="E363" s="289"/>
    </row>
    <row r="364" spans="1:5" x14ac:dyDescent="0.25">
      <c r="A364" s="282"/>
      <c r="B364" s="284"/>
      <c r="C364" s="284"/>
      <c r="D364" s="284" t="s">
        <v>82</v>
      </c>
      <c r="E364" s="289">
        <v>1060</v>
      </c>
    </row>
    <row r="365" spans="1:5" x14ac:dyDescent="0.25">
      <c r="A365" s="282"/>
      <c r="B365" s="284"/>
      <c r="C365" s="284"/>
      <c r="D365" s="284" t="s">
        <v>161</v>
      </c>
      <c r="E365" s="289"/>
    </row>
    <row r="366" spans="1:5" x14ac:dyDescent="0.25">
      <c r="A366" s="282"/>
      <c r="B366" s="287"/>
      <c r="C366" s="287"/>
      <c r="D366" s="287" t="s">
        <v>21725</v>
      </c>
      <c r="E366" s="288">
        <v>2800</v>
      </c>
    </row>
    <row r="367" spans="1:5" x14ac:dyDescent="0.25">
      <c r="A367" s="282"/>
      <c r="B367" s="283" t="s">
        <v>161</v>
      </c>
      <c r="C367" s="279"/>
      <c r="D367" s="280"/>
      <c r="E367" s="281">
        <v>11001</v>
      </c>
    </row>
    <row r="368" spans="1:5" x14ac:dyDescent="0.25">
      <c r="A368" s="282"/>
      <c r="B368" s="284"/>
      <c r="C368" s="283" t="s">
        <v>82</v>
      </c>
      <c r="D368" s="283"/>
      <c r="E368" s="285"/>
    </row>
    <row r="369" spans="1:5" x14ac:dyDescent="0.25">
      <c r="A369" s="282"/>
      <c r="B369" s="284"/>
      <c r="C369" s="287"/>
      <c r="D369" s="287" t="s">
        <v>161</v>
      </c>
      <c r="E369" s="288"/>
    </row>
    <row r="370" spans="1:5" x14ac:dyDescent="0.25">
      <c r="A370" s="282"/>
      <c r="B370" s="284"/>
      <c r="C370" s="283" t="s">
        <v>161</v>
      </c>
      <c r="D370" s="283"/>
      <c r="E370" s="285">
        <v>10781</v>
      </c>
    </row>
    <row r="371" spans="1:5" x14ac:dyDescent="0.25">
      <c r="A371" s="282"/>
      <c r="B371" s="284"/>
      <c r="C371" s="284"/>
      <c r="D371" s="284" t="s">
        <v>84</v>
      </c>
      <c r="E371" s="289"/>
    </row>
    <row r="372" spans="1:5" x14ac:dyDescent="0.25">
      <c r="A372" s="282"/>
      <c r="B372" s="284"/>
      <c r="C372" s="284"/>
      <c r="D372" s="284" t="s">
        <v>168</v>
      </c>
      <c r="E372" s="289"/>
    </row>
    <row r="373" spans="1:5" x14ac:dyDescent="0.25">
      <c r="A373" s="282"/>
      <c r="B373" s="284"/>
      <c r="C373" s="284"/>
      <c r="D373" s="284" t="s">
        <v>82</v>
      </c>
      <c r="E373" s="289"/>
    </row>
    <row r="374" spans="1:5" x14ac:dyDescent="0.25">
      <c r="A374" s="282"/>
      <c r="B374" s="284"/>
      <c r="C374" s="284"/>
      <c r="D374" s="284" t="s">
        <v>161</v>
      </c>
      <c r="E374" s="289"/>
    </row>
    <row r="375" spans="1:5" x14ac:dyDescent="0.25">
      <c r="A375" s="282"/>
      <c r="B375" s="284"/>
      <c r="C375" s="287"/>
      <c r="D375" s="287" t="s">
        <v>21725</v>
      </c>
      <c r="E375" s="288">
        <v>10781</v>
      </c>
    </row>
    <row r="376" spans="1:5" x14ac:dyDescent="0.25">
      <c r="A376" s="282"/>
      <c r="B376" s="284"/>
      <c r="C376" s="283" t="s">
        <v>21725</v>
      </c>
      <c r="D376" s="283"/>
      <c r="E376" s="285">
        <v>220</v>
      </c>
    </row>
    <row r="377" spans="1:5" x14ac:dyDescent="0.25">
      <c r="A377" s="282"/>
      <c r="B377" s="284"/>
      <c r="C377" s="284"/>
      <c r="D377" s="284" t="s">
        <v>168</v>
      </c>
      <c r="E377" s="289">
        <v>110</v>
      </c>
    </row>
    <row r="378" spans="1:5" x14ac:dyDescent="0.25">
      <c r="A378" s="282"/>
      <c r="B378" s="284"/>
      <c r="C378" s="284"/>
      <c r="D378" s="284" t="s">
        <v>82</v>
      </c>
      <c r="E378" s="289"/>
    </row>
    <row r="379" spans="1:5" x14ac:dyDescent="0.25">
      <c r="A379" s="282"/>
      <c r="B379" s="284"/>
      <c r="C379" s="287"/>
      <c r="D379" s="287" t="s">
        <v>21725</v>
      </c>
      <c r="E379" s="288">
        <v>110</v>
      </c>
    </row>
    <row r="380" spans="1:5" x14ac:dyDescent="0.25">
      <c r="A380" s="282"/>
      <c r="B380" s="284"/>
      <c r="C380" s="283" t="s">
        <v>15759</v>
      </c>
      <c r="D380" s="283"/>
      <c r="E380" s="285"/>
    </row>
    <row r="381" spans="1:5" x14ac:dyDescent="0.25">
      <c r="A381" s="282"/>
      <c r="B381" s="287"/>
      <c r="C381" s="287"/>
      <c r="D381" s="287" t="s">
        <v>21725</v>
      </c>
      <c r="E381" s="288"/>
    </row>
    <row r="382" spans="1:5" x14ac:dyDescent="0.25">
      <c r="A382" s="282"/>
      <c r="B382" s="283" t="s">
        <v>21725</v>
      </c>
      <c r="C382" s="279"/>
      <c r="D382" s="280"/>
      <c r="E382" s="281">
        <v>338913</v>
      </c>
    </row>
    <row r="383" spans="1:5" x14ac:dyDescent="0.25">
      <c r="A383" s="282"/>
      <c r="B383" s="284"/>
      <c r="C383" s="283" t="s">
        <v>109</v>
      </c>
      <c r="D383" s="283"/>
      <c r="E383" s="285"/>
    </row>
    <row r="384" spans="1:5" x14ac:dyDescent="0.25">
      <c r="A384" s="282"/>
      <c r="B384" s="284"/>
      <c r="C384" s="287"/>
      <c r="D384" s="287" t="s">
        <v>21725</v>
      </c>
      <c r="E384" s="288"/>
    </row>
    <row r="385" spans="1:5" x14ac:dyDescent="0.25">
      <c r="A385" s="282"/>
      <c r="B385" s="284"/>
      <c r="C385" s="283" t="s">
        <v>84</v>
      </c>
      <c r="D385" s="283"/>
      <c r="E385" s="285">
        <v>10570</v>
      </c>
    </row>
    <row r="386" spans="1:5" x14ac:dyDescent="0.25">
      <c r="A386" s="282"/>
      <c r="B386" s="284"/>
      <c r="C386" s="284"/>
      <c r="D386" s="284" t="s">
        <v>84</v>
      </c>
      <c r="E386" s="289"/>
    </row>
    <row r="387" spans="1:5" x14ac:dyDescent="0.25">
      <c r="A387" s="282"/>
      <c r="B387" s="284"/>
      <c r="C387" s="284"/>
      <c r="D387" s="284" t="s">
        <v>168</v>
      </c>
      <c r="E387" s="289"/>
    </row>
    <row r="388" spans="1:5" x14ac:dyDescent="0.25">
      <c r="A388" s="282"/>
      <c r="B388" s="284"/>
      <c r="C388" s="284"/>
      <c r="D388" s="284" t="s">
        <v>82</v>
      </c>
      <c r="E388" s="289"/>
    </row>
    <row r="389" spans="1:5" x14ac:dyDescent="0.25">
      <c r="A389" s="282"/>
      <c r="B389" s="284"/>
      <c r="C389" s="284"/>
      <c r="D389" s="284" t="s">
        <v>161</v>
      </c>
      <c r="E389" s="289"/>
    </row>
    <row r="390" spans="1:5" x14ac:dyDescent="0.25">
      <c r="A390" s="282"/>
      <c r="B390" s="284"/>
      <c r="C390" s="284"/>
      <c r="D390" s="284" t="s">
        <v>21725</v>
      </c>
      <c r="E390" s="289">
        <v>10570</v>
      </c>
    </row>
    <row r="391" spans="1:5" x14ac:dyDescent="0.25">
      <c r="A391" s="282"/>
      <c r="B391" s="284"/>
      <c r="C391" s="287"/>
      <c r="D391" s="287" t="s">
        <v>109</v>
      </c>
      <c r="E391" s="288"/>
    </row>
    <row r="392" spans="1:5" x14ac:dyDescent="0.25">
      <c r="A392" s="282"/>
      <c r="B392" s="284"/>
      <c r="C392" s="283" t="s">
        <v>168</v>
      </c>
      <c r="D392" s="283"/>
      <c r="E392" s="285">
        <v>11080</v>
      </c>
    </row>
    <row r="393" spans="1:5" x14ac:dyDescent="0.25">
      <c r="A393" s="282"/>
      <c r="B393" s="284"/>
      <c r="C393" s="284"/>
      <c r="D393" s="284" t="s">
        <v>84</v>
      </c>
      <c r="E393" s="289"/>
    </row>
    <row r="394" spans="1:5" x14ac:dyDescent="0.25">
      <c r="A394" s="282"/>
      <c r="B394" s="284"/>
      <c r="C394" s="284"/>
      <c r="D394" s="284" t="s">
        <v>168</v>
      </c>
      <c r="E394" s="289">
        <v>2870</v>
      </c>
    </row>
    <row r="395" spans="1:5" x14ac:dyDescent="0.25">
      <c r="A395" s="282"/>
      <c r="B395" s="284"/>
      <c r="C395" s="284"/>
      <c r="D395" s="284" t="s">
        <v>82</v>
      </c>
      <c r="E395" s="289"/>
    </row>
    <row r="396" spans="1:5" x14ac:dyDescent="0.25">
      <c r="A396" s="282"/>
      <c r="B396" s="284"/>
      <c r="C396" s="284"/>
      <c r="D396" s="284" t="s">
        <v>161</v>
      </c>
      <c r="E396" s="289"/>
    </row>
    <row r="397" spans="1:5" x14ac:dyDescent="0.25">
      <c r="A397" s="282"/>
      <c r="B397" s="284"/>
      <c r="C397" s="287"/>
      <c r="D397" s="287" t="s">
        <v>21725</v>
      </c>
      <c r="E397" s="288">
        <v>8210</v>
      </c>
    </row>
    <row r="398" spans="1:5" x14ac:dyDescent="0.25">
      <c r="A398" s="282"/>
      <c r="B398" s="284"/>
      <c r="C398" s="283" t="s">
        <v>82</v>
      </c>
      <c r="D398" s="283"/>
      <c r="E398" s="285">
        <v>5892</v>
      </c>
    </row>
    <row r="399" spans="1:5" x14ac:dyDescent="0.25">
      <c r="A399" s="282"/>
      <c r="B399" s="284"/>
      <c r="C399" s="284"/>
      <c r="D399" s="284" t="s">
        <v>84</v>
      </c>
      <c r="E399" s="289"/>
    </row>
    <row r="400" spans="1:5" x14ac:dyDescent="0.25">
      <c r="A400" s="282"/>
      <c r="B400" s="284"/>
      <c r="C400" s="284"/>
      <c r="D400" s="284" t="s">
        <v>168</v>
      </c>
      <c r="E400" s="289">
        <v>62</v>
      </c>
    </row>
    <row r="401" spans="1:5" x14ac:dyDescent="0.25">
      <c r="A401" s="282"/>
      <c r="B401" s="284"/>
      <c r="C401" s="284"/>
      <c r="D401" s="284" t="s">
        <v>82</v>
      </c>
      <c r="E401" s="289">
        <v>850</v>
      </c>
    </row>
    <row r="402" spans="1:5" x14ac:dyDescent="0.25">
      <c r="A402" s="282"/>
      <c r="B402" s="284"/>
      <c r="C402" s="284"/>
      <c r="D402" s="284" t="s">
        <v>161</v>
      </c>
      <c r="E402" s="289"/>
    </row>
    <row r="403" spans="1:5" x14ac:dyDescent="0.25">
      <c r="A403" s="282"/>
      <c r="B403" s="284"/>
      <c r="C403" s="287"/>
      <c r="D403" s="287" t="s">
        <v>21725</v>
      </c>
      <c r="E403" s="288">
        <v>4980</v>
      </c>
    </row>
    <row r="404" spans="1:5" x14ac:dyDescent="0.25">
      <c r="A404" s="282"/>
      <c r="B404" s="284"/>
      <c r="C404" s="283" t="s">
        <v>81</v>
      </c>
      <c r="D404" s="283"/>
      <c r="E404" s="285"/>
    </row>
    <row r="405" spans="1:5" x14ac:dyDescent="0.25">
      <c r="A405" s="282"/>
      <c r="B405" s="284"/>
      <c r="C405" s="287"/>
      <c r="D405" s="287" t="s">
        <v>21725</v>
      </c>
      <c r="E405" s="288"/>
    </row>
    <row r="406" spans="1:5" x14ac:dyDescent="0.25">
      <c r="A406" s="282"/>
      <c r="B406" s="284"/>
      <c r="C406" s="283" t="s">
        <v>161</v>
      </c>
      <c r="D406" s="283"/>
      <c r="E406" s="285">
        <v>4759</v>
      </c>
    </row>
    <row r="407" spans="1:5" x14ac:dyDescent="0.25">
      <c r="A407" s="282"/>
      <c r="B407" s="284"/>
      <c r="C407" s="284"/>
      <c r="D407" s="284" t="s">
        <v>84</v>
      </c>
      <c r="E407" s="289"/>
    </row>
    <row r="408" spans="1:5" x14ac:dyDescent="0.25">
      <c r="A408" s="282"/>
      <c r="B408" s="284"/>
      <c r="C408" s="284"/>
      <c r="D408" s="284" t="s">
        <v>168</v>
      </c>
      <c r="E408" s="289"/>
    </row>
    <row r="409" spans="1:5" x14ac:dyDescent="0.25">
      <c r="A409" s="282"/>
      <c r="B409" s="284"/>
      <c r="C409" s="284"/>
      <c r="D409" s="284" t="s">
        <v>82</v>
      </c>
      <c r="E409" s="289"/>
    </row>
    <row r="410" spans="1:5" x14ac:dyDescent="0.25">
      <c r="A410" s="282"/>
      <c r="B410" s="284"/>
      <c r="C410" s="284"/>
      <c r="D410" s="284" t="s">
        <v>161</v>
      </c>
      <c r="E410" s="289"/>
    </row>
    <row r="411" spans="1:5" x14ac:dyDescent="0.25">
      <c r="A411" s="282"/>
      <c r="B411" s="284"/>
      <c r="C411" s="284"/>
      <c r="D411" s="284" t="s">
        <v>21725</v>
      </c>
      <c r="E411" s="289">
        <v>4759</v>
      </c>
    </row>
    <row r="412" spans="1:5" x14ac:dyDescent="0.25">
      <c r="A412" s="282"/>
      <c r="B412" s="284"/>
      <c r="C412" s="287"/>
      <c r="D412" s="287" t="s">
        <v>109</v>
      </c>
      <c r="E412" s="288"/>
    </row>
    <row r="413" spans="1:5" x14ac:dyDescent="0.25">
      <c r="A413" s="282"/>
      <c r="B413" s="284"/>
      <c r="C413" s="283" t="s">
        <v>21725</v>
      </c>
      <c r="D413" s="283"/>
      <c r="E413" s="285">
        <v>306612</v>
      </c>
    </row>
    <row r="414" spans="1:5" x14ac:dyDescent="0.25">
      <c r="A414" s="282"/>
      <c r="B414" s="284"/>
      <c r="C414" s="284"/>
      <c r="D414" s="284" t="s">
        <v>84</v>
      </c>
      <c r="E414" s="289">
        <v>2100</v>
      </c>
    </row>
    <row r="415" spans="1:5" x14ac:dyDescent="0.25">
      <c r="A415" s="282"/>
      <c r="B415" s="284"/>
      <c r="C415" s="284"/>
      <c r="D415" s="284" t="s">
        <v>168</v>
      </c>
      <c r="E415" s="289">
        <v>5</v>
      </c>
    </row>
    <row r="416" spans="1:5" x14ac:dyDescent="0.25">
      <c r="A416" s="282"/>
      <c r="B416" s="284"/>
      <c r="C416" s="284"/>
      <c r="D416" s="284" t="s">
        <v>82</v>
      </c>
      <c r="E416" s="289"/>
    </row>
    <row r="417" spans="1:5" x14ac:dyDescent="0.25">
      <c r="A417" s="282"/>
      <c r="B417" s="284"/>
      <c r="C417" s="284"/>
      <c r="D417" s="284" t="s">
        <v>161</v>
      </c>
      <c r="E417" s="289"/>
    </row>
    <row r="418" spans="1:5" x14ac:dyDescent="0.25">
      <c r="A418" s="282"/>
      <c r="B418" s="284"/>
      <c r="C418" s="287"/>
      <c r="D418" s="287" t="s">
        <v>21725</v>
      </c>
      <c r="E418" s="288">
        <v>304507</v>
      </c>
    </row>
    <row r="419" spans="1:5" x14ac:dyDescent="0.25">
      <c r="A419" s="282"/>
      <c r="B419" s="284"/>
      <c r="C419" s="283">
        <v>40</v>
      </c>
      <c r="D419" s="283"/>
      <c r="E419" s="285"/>
    </row>
    <row r="420" spans="1:5" x14ac:dyDescent="0.25">
      <c r="A420" s="282"/>
      <c r="B420" s="284"/>
      <c r="C420" s="287"/>
      <c r="D420" s="287" t="s">
        <v>21725</v>
      </c>
      <c r="E420" s="288"/>
    </row>
    <row r="421" spans="1:5" x14ac:dyDescent="0.25">
      <c r="A421" s="282"/>
      <c r="B421" s="284"/>
      <c r="C421" s="283" t="s">
        <v>15759</v>
      </c>
      <c r="D421" s="283"/>
      <c r="E421" s="285"/>
    </row>
    <row r="422" spans="1:5" x14ac:dyDescent="0.25">
      <c r="A422" s="286"/>
      <c r="B422" s="287"/>
      <c r="C422" s="287"/>
      <c r="D422" s="287" t="s">
        <v>21725</v>
      </c>
      <c r="E422" s="288"/>
    </row>
    <row r="423" spans="1:5" x14ac:dyDescent="0.25">
      <c r="A423" s="290" t="s">
        <v>21726</v>
      </c>
      <c r="B423" s="291"/>
      <c r="C423" s="291"/>
      <c r="D423" s="292"/>
      <c r="E423" s="293">
        <v>695337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Daten Unfälle</vt:lpstr>
      <vt:lpstr>Liste</vt:lpstr>
      <vt:lpstr>Graphen HS</vt:lpstr>
      <vt:lpstr>Graphen Funk</vt:lpstr>
      <vt:lpstr>Graphen Meta</vt:lpstr>
      <vt:lpstr>Auswertung Meta</vt:lpstr>
      <vt:lpstr>Auswertung HS</vt:lpstr>
      <vt:lpstr>Auswertung Funk</vt:lpstr>
      <vt:lpstr>Pivot</vt:lpstr>
      <vt:lpstr>'Daten Unfälle'!_Hlk53821729</vt:lpstr>
      <vt:lpstr>'Daten Unfälle'!_Hlk61803080</vt:lpstr>
      <vt:lpstr>'Daten Unfälle'!_Hlk64274713</vt:lpstr>
      <vt:lpstr>'Daten Unfälle'!Druckbereich</vt:lpstr>
    </vt:vector>
  </TitlesOfParts>
  <Company>Georg Fischer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Hansueli Stettler</dc:creator>
  <dc:description/>
  <cp:lastModifiedBy>Hansueli Stettler</cp:lastModifiedBy>
  <cp:revision>7</cp:revision>
  <cp:lastPrinted>2020-12-02T16:24:50Z</cp:lastPrinted>
  <dcterms:created xsi:type="dcterms:W3CDTF">2017-09-10T20:26:58Z</dcterms:created>
  <dcterms:modified xsi:type="dcterms:W3CDTF">2021-03-25T13:10:32Z</dcterms:modified>
  <dc:language>de-CH</dc:language>
</cp:coreProperties>
</file>